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Welcome\FOR Marianna\2021-2023 MJCC ev 2021 Budgetayin hayt nor naxadzernutyun\"/>
    </mc:Choice>
  </mc:AlternateContent>
  <bookViews>
    <workbookView xWindow="0" yWindow="0" windowWidth="28800" windowHeight="11955" tabRatio="879"/>
  </bookViews>
  <sheets>
    <sheet name="1-ԱՄՓՈՓ" sheetId="54" r:id="rId1"/>
    <sheet name="2-ԸՆԴԱՄԵՆԸ ԾԱԽՍԵՐ" sheetId="2" r:id="rId2"/>
    <sheet name="3-Ծախսերի բացվածք" sheetId="26" state="hidden" r:id="rId3"/>
    <sheet name="4-ԿԱՊ" sheetId="29" state="hidden" r:id="rId4"/>
    <sheet name="5-դատդեպ-փոստային" sheetId="45" state="hidden" r:id="rId5"/>
    <sheet name="6-դատդեպ-կապ" sheetId="46" state="hidden" r:id="rId6"/>
    <sheet name="7-էլ-էներգիա" sheetId="5" state="hidden" r:id="rId7"/>
    <sheet name="8-էլ-էներգիա-ջեռուցում" sheetId="6" state="hidden" r:id="rId8"/>
    <sheet name="9-գազով ջեռուցում" sheetId="7" state="hidden" r:id="rId9"/>
    <sheet name="10-գործուղում" sheetId="24" state="hidden" r:id="rId10"/>
    <sheet name="11-ավտոմեքենա" sheetId="22" state="hidden" r:id="rId11"/>
    <sheet name="4215" sheetId="57" state="hidden" r:id="rId12"/>
    <sheet name="4231" sheetId="70" state="hidden" r:id="rId13"/>
    <sheet name="4232" sheetId="61" state="hidden" r:id="rId14"/>
    <sheet name="4234" sheetId="60" state="hidden" r:id="rId15"/>
    <sheet name="4235" sheetId="71" state="hidden" r:id="rId16"/>
    <sheet name="4237" sheetId="62" state="hidden" r:id="rId17"/>
    <sheet name="4239" sheetId="63" state="hidden" r:id="rId18"/>
    <sheet name="4241" sheetId="64" state="hidden" r:id="rId19"/>
    <sheet name="4251-4252" sheetId="65" state="hidden" r:id="rId20"/>
    <sheet name="4264" sheetId="66" state="hidden" r:id="rId21"/>
    <sheet name="4729" sheetId="58" state="hidden" r:id="rId22"/>
    <sheet name="4823" sheetId="59" state="hidden" r:id="rId23"/>
    <sheet name="12-վարչական սարքավորումներ" sheetId="23" state="hidden" r:id="rId24"/>
    <sheet name="13համազգեստ" sheetId="44" state="hidden" r:id="rId25"/>
    <sheet name="14տարածքներ" sheetId="53" state="hidden" r:id="rId26"/>
    <sheet name="15կառուցվածք" sheetId="19" state="hidden" r:id="rId27"/>
    <sheet name="16հաստիացուցակ" sheetId="18" state="hidden" r:id="rId28"/>
    <sheet name="17հարկ-մաքս" sheetId="34" state="hidden" r:id="rId29"/>
    <sheet name="18ԱԳՆ" sheetId="35" state="hidden" r:id="rId30"/>
    <sheet name="19հարկադիր" sheetId="33" state="hidden" r:id="rId31"/>
    <sheet name="20դատավորներ" sheetId="32" state="hidden" r:id="rId32"/>
    <sheet name="21դատ.ծառ." sheetId="43" state="hidden" r:id="rId33"/>
    <sheet name="22դատ.կարգադրիչ" sheetId="42" state="hidden" r:id="rId34"/>
    <sheet name="ինքնավար.,հայեցող.,վարչ պաշտ." sheetId="68" state="hidden" r:id="rId35"/>
    <sheet name="23դատախազ" sheetId="41" state="hidden" r:id="rId36"/>
    <sheet name="24դատախազ-պետծառ" sheetId="40" state="hidden" r:id="rId37"/>
    <sheet name="25ՀՔԾ" sheetId="49" state="hidden" r:id="rId38"/>
    <sheet name="26ՀՔԾ-աշխ" sheetId="38" state="hidden" r:id="rId39"/>
    <sheet name="27Քննչական" sheetId="51" state="hidden" r:id="rId40"/>
    <sheet name="28ՔԿ-դեպարտամենտ" sheetId="52" state="hidden" r:id="rId41"/>
  </sheets>
  <definedNames>
    <definedName name="_xlnm._FilterDatabase" localSheetId="9" hidden="1">'10-գործուղում'!$D$1:$D$211</definedName>
    <definedName name="_xlnm.Print_Area" localSheetId="9">'10-գործուղում'!$A$1:$T$211</definedName>
    <definedName name="_xlnm.Print_Area" localSheetId="10">'11-ավտոմեքենա'!$A$1:$M$59</definedName>
    <definedName name="_xlnm.Print_Area" localSheetId="23">'12-վարչական սարքավորումներ'!$A$1:$P$6067</definedName>
    <definedName name="_xlnm.Print_Area" localSheetId="24">'13համազգեստ'!$A$1:$O$4</definedName>
    <definedName name="_xlnm.Print_Area" localSheetId="26">'15կառուցվածք'!$A$1:$C$91</definedName>
    <definedName name="_xlnm.Print_Area" localSheetId="0">'1-ԱՄՓՈՓ'!$A$1:$K$55</definedName>
    <definedName name="_xlnm.Print_Area" localSheetId="31">'20դատավորներ'!$A$1:$AL$473</definedName>
    <definedName name="_xlnm.Print_Area" localSheetId="1">'2-ԸՆԴԱՄԵՆԸ ԾԱԽՍԵՐ'!$A$1:$L$1770</definedName>
    <definedName name="_xlnm.Print_Area" localSheetId="11">'4215'!$A$1:$F$42</definedName>
    <definedName name="_xlnm.Print_Area" localSheetId="15">'4235'!$A$1:$F$24</definedName>
    <definedName name="_xlnm.Print_Area" localSheetId="18">'4241'!$A$1:$M$27</definedName>
    <definedName name="_xlnm.Print_Area" localSheetId="20">'4264'!$A$1:$M$50</definedName>
    <definedName name="_xlnm.Print_Area" localSheetId="21">'4729'!$A$1:$F$39</definedName>
    <definedName name="_xlnm.Print_Area" localSheetId="22">'4823'!$A$1:$H$55</definedName>
    <definedName name="_xlnm.Print_Titles" localSheetId="27">'16հաստիացուցակ'!$4:$6</definedName>
    <definedName name="_xlnm.Print_Titles" localSheetId="1">'2-ԸՆԴԱՄԵՆԸ ԾԱԽՍԵՐ'!$6:$9</definedName>
  </definedNames>
  <calcPr calcId="162913"/>
  <customWorkbookViews>
    <customWorkbookView name="ordyan - Personal View" guid="{EE5C0AFB-B96A-4C3C-885D-9A248AEB532B}" mergeInterval="0" personalView="1" maximized="1" windowWidth="1020" windowHeight="605" activeSheetId="8"/>
    <customWorkbookView name="marine - Personal View" guid="{D9EA75C0-4948-47E2-929C-5FF812E82023}" mergeInterval="0" personalView="1" maximized="1" windowWidth="1148" windowHeight="727" activeSheetId="7"/>
  </customWorkbookViews>
</workbook>
</file>

<file path=xl/calcChain.xml><?xml version="1.0" encoding="utf-8"?>
<calcChain xmlns="http://schemas.openxmlformats.org/spreadsheetml/2006/main">
  <c r="K330" i="68" l="1"/>
  <c r="I330" i="68"/>
  <c r="H330" i="68"/>
  <c r="E330" i="68"/>
  <c r="AH682" i="68"/>
  <c r="AE682" i="68"/>
  <c r="AA682" i="68"/>
  <c r="X682" i="68"/>
  <c r="K682" i="68"/>
  <c r="H682" i="68"/>
  <c r="E682" i="68"/>
  <c r="AK681" i="68"/>
  <c r="AD681" i="68"/>
  <c r="V681" i="68"/>
  <c r="U681" i="68"/>
  <c r="T681" i="68"/>
  <c r="W681" i="68" s="1"/>
  <c r="S681" i="68"/>
  <c r="R681" i="68"/>
  <c r="K681" i="68"/>
  <c r="AK680" i="68"/>
  <c r="AD680" i="68"/>
  <c r="V680" i="68"/>
  <c r="U680" i="68"/>
  <c r="T680" i="68"/>
  <c r="S680" i="68"/>
  <c r="R680" i="68"/>
  <c r="K680" i="68"/>
  <c r="AK679" i="68"/>
  <c r="AD679" i="68"/>
  <c r="V679" i="68"/>
  <c r="U679" i="68"/>
  <c r="T679" i="68"/>
  <c r="S679" i="68"/>
  <c r="R679" i="68"/>
  <c r="K679" i="68"/>
  <c r="AK678" i="68"/>
  <c r="AD678" i="68"/>
  <c r="V678" i="68"/>
  <c r="U678" i="68"/>
  <c r="T678" i="68"/>
  <c r="W678" i="68" s="1"/>
  <c r="S678" i="68"/>
  <c r="R678" i="68"/>
  <c r="K678" i="68"/>
  <c r="AK677" i="68"/>
  <c r="AD677" i="68"/>
  <c r="V677" i="68"/>
  <c r="U677" i="68"/>
  <c r="T677" i="68"/>
  <c r="W677" i="68" s="1"/>
  <c r="S677" i="68"/>
  <c r="R677" i="68"/>
  <c r="K677" i="68"/>
  <c r="AK676" i="68"/>
  <c r="AD676" i="68"/>
  <c r="V676" i="68"/>
  <c r="U676" i="68"/>
  <c r="T676" i="68"/>
  <c r="S676" i="68"/>
  <c r="R676" i="68"/>
  <c r="K676" i="68"/>
  <c r="AK675" i="68"/>
  <c r="AD675" i="68"/>
  <c r="V675" i="68"/>
  <c r="U675" i="68"/>
  <c r="T675" i="68"/>
  <c r="S675" i="68"/>
  <c r="R675" i="68"/>
  <c r="K675" i="68"/>
  <c r="AK674" i="68"/>
  <c r="AD674" i="68"/>
  <c r="W674" i="68"/>
  <c r="V674" i="68"/>
  <c r="U674" i="68"/>
  <c r="T674" i="68"/>
  <c r="S674" i="68"/>
  <c r="R674" i="68"/>
  <c r="K674" i="68"/>
  <c r="AK673" i="68"/>
  <c r="AD673" i="68"/>
  <c r="V673" i="68"/>
  <c r="U673" i="68"/>
  <c r="T673" i="68"/>
  <c r="W673" i="68" s="1"/>
  <c r="S673" i="68"/>
  <c r="R673" i="68"/>
  <c r="K673" i="68"/>
  <c r="AK672" i="68"/>
  <c r="AD672" i="68"/>
  <c r="V672" i="68"/>
  <c r="U672" i="68"/>
  <c r="W672" i="68" s="1"/>
  <c r="T672" i="68"/>
  <c r="S672" i="68"/>
  <c r="R672" i="68"/>
  <c r="K672" i="68"/>
  <c r="AK671" i="68"/>
  <c r="AD671" i="68"/>
  <c r="V671" i="68"/>
  <c r="W671" i="68" s="1"/>
  <c r="U671" i="68"/>
  <c r="T671" i="68"/>
  <c r="S671" i="68"/>
  <c r="R671" i="68"/>
  <c r="K671" i="68"/>
  <c r="AK670" i="68"/>
  <c r="AD670" i="68"/>
  <c r="W670" i="68"/>
  <c r="V670" i="68"/>
  <c r="U670" i="68"/>
  <c r="T670" i="68"/>
  <c r="S670" i="68"/>
  <c r="R670" i="68"/>
  <c r="K670" i="68"/>
  <c r="AI646" i="68"/>
  <c r="AH646" i="68"/>
  <c r="AE646" i="68"/>
  <c r="AB646" i="68"/>
  <c r="AA646" i="68"/>
  <c r="X646" i="68"/>
  <c r="K646" i="68"/>
  <c r="J646" i="68"/>
  <c r="I646" i="68"/>
  <c r="H646" i="68"/>
  <c r="E646" i="68"/>
  <c r="AK645" i="68"/>
  <c r="AD645" i="68"/>
  <c r="V645" i="68"/>
  <c r="U645" i="68"/>
  <c r="T645" i="68"/>
  <c r="S645" i="68"/>
  <c r="R645" i="68"/>
  <c r="K645" i="68"/>
  <c r="AK644" i="68"/>
  <c r="AD644" i="68"/>
  <c r="V644" i="68"/>
  <c r="U644" i="68"/>
  <c r="T644" i="68"/>
  <c r="W644" i="68" s="1"/>
  <c r="S644" i="68"/>
  <c r="R644" i="68"/>
  <c r="K644" i="68"/>
  <c r="AK643" i="68"/>
  <c r="AD643" i="68"/>
  <c r="V643" i="68"/>
  <c r="U643" i="68"/>
  <c r="T643" i="68"/>
  <c r="W643" i="68" s="1"/>
  <c r="S643" i="68"/>
  <c r="R643" i="68"/>
  <c r="K643" i="68"/>
  <c r="AK642" i="68"/>
  <c r="AD642" i="68"/>
  <c r="V642" i="68"/>
  <c r="U642" i="68"/>
  <c r="T642" i="68"/>
  <c r="S642" i="68"/>
  <c r="R642" i="68"/>
  <c r="K642" i="68"/>
  <c r="AK641" i="68"/>
  <c r="AD641" i="68"/>
  <c r="V641" i="68"/>
  <c r="U641" i="68"/>
  <c r="T641" i="68"/>
  <c r="S641" i="68"/>
  <c r="R641" i="68"/>
  <c r="K641" i="68"/>
  <c r="AK640" i="68"/>
  <c r="AD640" i="68"/>
  <c r="W640" i="68"/>
  <c r="V640" i="68"/>
  <c r="U640" i="68"/>
  <c r="T640" i="68"/>
  <c r="S640" i="68"/>
  <c r="R640" i="68"/>
  <c r="K640" i="68"/>
  <c r="AK639" i="68"/>
  <c r="AD639" i="68"/>
  <c r="V639" i="68"/>
  <c r="U639" i="68"/>
  <c r="T639" i="68"/>
  <c r="W639" i="68" s="1"/>
  <c r="S639" i="68"/>
  <c r="R639" i="68"/>
  <c r="K639" i="68"/>
  <c r="AK638" i="68"/>
  <c r="AD638" i="68"/>
  <c r="V638" i="68"/>
  <c r="U638" i="68"/>
  <c r="W638" i="68" s="1"/>
  <c r="T638" i="68"/>
  <c r="S638" i="68"/>
  <c r="R638" i="68"/>
  <c r="K638" i="68"/>
  <c r="AK637" i="68"/>
  <c r="AD637" i="68"/>
  <c r="V637" i="68"/>
  <c r="W637" i="68" s="1"/>
  <c r="U637" i="68"/>
  <c r="T637" i="68"/>
  <c r="S637" i="68"/>
  <c r="R637" i="68"/>
  <c r="K637" i="68"/>
  <c r="AK636" i="68"/>
  <c r="AD636" i="68"/>
  <c r="W636" i="68"/>
  <c r="V636" i="68"/>
  <c r="U636" i="68"/>
  <c r="T636" i="68"/>
  <c r="S636" i="68"/>
  <c r="R636" i="68"/>
  <c r="K636" i="68"/>
  <c r="AK635" i="68"/>
  <c r="AD635" i="68"/>
  <c r="V635" i="68"/>
  <c r="U635" i="68"/>
  <c r="T635" i="68"/>
  <c r="W635" i="68" s="1"/>
  <c r="S635" i="68"/>
  <c r="R635" i="68"/>
  <c r="K635" i="68"/>
  <c r="AK634" i="68"/>
  <c r="AD634" i="68"/>
  <c r="V634" i="68"/>
  <c r="U634" i="68"/>
  <c r="T634" i="68"/>
  <c r="S634" i="68"/>
  <c r="R634" i="68"/>
  <c r="K634" i="68"/>
  <c r="AK633" i="68"/>
  <c r="AD633" i="68"/>
  <c r="V633" i="68"/>
  <c r="W633" i="68" s="1"/>
  <c r="U633" i="68"/>
  <c r="T633" i="68"/>
  <c r="S633" i="68"/>
  <c r="R633" i="68"/>
  <c r="K633" i="68"/>
  <c r="AK632" i="68"/>
  <c r="AD632" i="68"/>
  <c r="W632" i="68"/>
  <c r="V632" i="68"/>
  <c r="U632" i="68"/>
  <c r="T632" i="68"/>
  <c r="S632" i="68"/>
  <c r="R632" i="68"/>
  <c r="K632" i="68"/>
  <c r="AK631" i="68"/>
  <c r="AD631" i="68"/>
  <c r="V631" i="68"/>
  <c r="U631" i="68"/>
  <c r="T631" i="68"/>
  <c r="W631" i="68" s="1"/>
  <c r="S631" i="68"/>
  <c r="R631" i="68"/>
  <c r="K631" i="68"/>
  <c r="AK630" i="68"/>
  <c r="AD630" i="68"/>
  <c r="V630" i="68"/>
  <c r="U630" i="68"/>
  <c r="T630" i="68"/>
  <c r="S630" i="68"/>
  <c r="R630" i="68"/>
  <c r="K630" i="68"/>
  <c r="AK629" i="68"/>
  <c r="AD629" i="68"/>
  <c r="V629" i="68"/>
  <c r="U629" i="68"/>
  <c r="T629" i="68"/>
  <c r="S629" i="68"/>
  <c r="R629" i="68"/>
  <c r="K629" i="68"/>
  <c r="AK628" i="68"/>
  <c r="AD628" i="68"/>
  <c r="V628" i="68"/>
  <c r="U628" i="68"/>
  <c r="T628" i="68"/>
  <c r="W628" i="68" s="1"/>
  <c r="S628" i="68"/>
  <c r="R628" i="68"/>
  <c r="K628" i="68"/>
  <c r="AK627" i="68"/>
  <c r="AD627" i="68"/>
  <c r="V627" i="68"/>
  <c r="U627" i="68"/>
  <c r="T627" i="68"/>
  <c r="W627" i="68" s="1"/>
  <c r="S627" i="68"/>
  <c r="R627" i="68"/>
  <c r="K627" i="68"/>
  <c r="AK626" i="68"/>
  <c r="AD626" i="68"/>
  <c r="V626" i="68"/>
  <c r="U626" i="68"/>
  <c r="T626" i="68"/>
  <c r="S626" i="68"/>
  <c r="R626" i="68"/>
  <c r="K626" i="68"/>
  <c r="AK625" i="68"/>
  <c r="AD625" i="68"/>
  <c r="V625" i="68"/>
  <c r="U625" i="68"/>
  <c r="T625" i="68"/>
  <c r="S625" i="68"/>
  <c r="R625" i="68"/>
  <c r="K625" i="68"/>
  <c r="AK624" i="68"/>
  <c r="AD624" i="68"/>
  <c r="W624" i="68"/>
  <c r="V624" i="68"/>
  <c r="U624" i="68"/>
  <c r="T624" i="68"/>
  <c r="S624" i="68"/>
  <c r="R624" i="68"/>
  <c r="K624" i="68"/>
  <c r="AK623" i="68"/>
  <c r="AD623" i="68"/>
  <c r="V623" i="68"/>
  <c r="U623" i="68"/>
  <c r="T623" i="68"/>
  <c r="W623" i="68" s="1"/>
  <c r="S623" i="68"/>
  <c r="R623" i="68"/>
  <c r="K623" i="68"/>
  <c r="AK622" i="68"/>
  <c r="AD622" i="68"/>
  <c r="V622" i="68"/>
  <c r="U622" i="68"/>
  <c r="W622" i="68" s="1"/>
  <c r="T622" i="68"/>
  <c r="S622" i="68"/>
  <c r="R622" i="68"/>
  <c r="K622" i="68"/>
  <c r="AJ586" i="68"/>
  <c r="AI586" i="68"/>
  <c r="AH586" i="68"/>
  <c r="AE586" i="68"/>
  <c r="AA586" i="68"/>
  <c r="X586" i="68"/>
  <c r="H586" i="68"/>
  <c r="E586" i="68"/>
  <c r="AK585" i="68"/>
  <c r="AD585" i="68"/>
  <c r="V585" i="68"/>
  <c r="U585" i="68"/>
  <c r="T585" i="68"/>
  <c r="S585" i="68"/>
  <c r="R585" i="68"/>
  <c r="K585" i="68"/>
  <c r="AK584" i="68"/>
  <c r="AD584" i="68"/>
  <c r="V584" i="68"/>
  <c r="U584" i="68"/>
  <c r="T584" i="68"/>
  <c r="S584" i="68"/>
  <c r="R584" i="68"/>
  <c r="K584" i="68"/>
  <c r="AK583" i="68"/>
  <c r="AD583" i="68"/>
  <c r="V583" i="68"/>
  <c r="U583" i="68"/>
  <c r="T583" i="68"/>
  <c r="S583" i="68"/>
  <c r="R583" i="68"/>
  <c r="K583" i="68"/>
  <c r="AK582" i="68"/>
  <c r="AD582" i="68"/>
  <c r="V582" i="68"/>
  <c r="U582" i="68"/>
  <c r="T582" i="68"/>
  <c r="S582" i="68"/>
  <c r="R582" i="68"/>
  <c r="K582" i="68"/>
  <c r="AK581" i="68"/>
  <c r="AD581" i="68"/>
  <c r="V581" i="68"/>
  <c r="U581" i="68"/>
  <c r="T581" i="68"/>
  <c r="S581" i="68"/>
  <c r="R581" i="68"/>
  <c r="K581" i="68"/>
  <c r="AK580" i="68"/>
  <c r="AD580" i="68"/>
  <c r="V580" i="68"/>
  <c r="U580" i="68"/>
  <c r="T580" i="68"/>
  <c r="S580" i="68"/>
  <c r="R580" i="68"/>
  <c r="K580" i="68"/>
  <c r="AH562" i="68"/>
  <c r="AE562" i="68"/>
  <c r="AA562" i="68"/>
  <c r="X562" i="68"/>
  <c r="H562" i="68"/>
  <c r="E562" i="68"/>
  <c r="AK561" i="68"/>
  <c r="AD561" i="68"/>
  <c r="V561" i="68"/>
  <c r="U561" i="68"/>
  <c r="T561" i="68"/>
  <c r="S561" i="68"/>
  <c r="R561" i="68"/>
  <c r="K561" i="68"/>
  <c r="AK560" i="68"/>
  <c r="AD560" i="68"/>
  <c r="V560" i="68"/>
  <c r="U560" i="68"/>
  <c r="T560" i="68"/>
  <c r="S560" i="68"/>
  <c r="R560" i="68"/>
  <c r="K560" i="68"/>
  <c r="AK559" i="68"/>
  <c r="AD559" i="68"/>
  <c r="V559" i="68"/>
  <c r="U559" i="68"/>
  <c r="T559" i="68"/>
  <c r="S559" i="68"/>
  <c r="R559" i="68"/>
  <c r="K559" i="68"/>
  <c r="AK558" i="68"/>
  <c r="AD558" i="68"/>
  <c r="V558" i="68"/>
  <c r="U558" i="68"/>
  <c r="T558" i="68"/>
  <c r="S558" i="68"/>
  <c r="R558" i="68"/>
  <c r="K558" i="68"/>
  <c r="AK557" i="68"/>
  <c r="AD557" i="68"/>
  <c r="V557" i="68"/>
  <c r="U557" i="68"/>
  <c r="T557" i="68"/>
  <c r="S557" i="68"/>
  <c r="R557" i="68"/>
  <c r="K557" i="68"/>
  <c r="AK556" i="68"/>
  <c r="AD556" i="68"/>
  <c r="V556" i="68"/>
  <c r="U556" i="68"/>
  <c r="T556" i="68"/>
  <c r="S556" i="68"/>
  <c r="R556" i="68"/>
  <c r="K556" i="68"/>
  <c r="AK555" i="68"/>
  <c r="AD555" i="68"/>
  <c r="V555" i="68"/>
  <c r="U555" i="68"/>
  <c r="T555" i="68"/>
  <c r="S555" i="68"/>
  <c r="R555" i="68"/>
  <c r="K555" i="68"/>
  <c r="AK554" i="68"/>
  <c r="AD554" i="68"/>
  <c r="V554" i="68"/>
  <c r="U554" i="68"/>
  <c r="T554" i="68"/>
  <c r="S554" i="68"/>
  <c r="R554" i="68"/>
  <c r="K554" i="68"/>
  <c r="AK553" i="68"/>
  <c r="AD553" i="68"/>
  <c r="V553" i="68"/>
  <c r="U553" i="68"/>
  <c r="T553" i="68"/>
  <c r="S553" i="68"/>
  <c r="R553" i="68"/>
  <c r="K553" i="68"/>
  <c r="AH531" i="68"/>
  <c r="AE531" i="68"/>
  <c r="AA531" i="68"/>
  <c r="X531" i="68"/>
  <c r="H531" i="68"/>
  <c r="E531" i="68"/>
  <c r="AK530" i="68"/>
  <c r="AD530" i="68"/>
  <c r="V530" i="68"/>
  <c r="U530" i="68"/>
  <c r="T530" i="68"/>
  <c r="S530" i="68"/>
  <c r="R530" i="68"/>
  <c r="K530" i="68"/>
  <c r="AK529" i="68"/>
  <c r="AD529" i="68"/>
  <c r="V529" i="68"/>
  <c r="U529" i="68"/>
  <c r="T529" i="68"/>
  <c r="S529" i="68"/>
  <c r="R529" i="68"/>
  <c r="K529" i="68"/>
  <c r="AK528" i="68"/>
  <c r="AD528" i="68"/>
  <c r="V528" i="68"/>
  <c r="U528" i="68"/>
  <c r="T528" i="68"/>
  <c r="S528" i="68"/>
  <c r="R528" i="68"/>
  <c r="K528" i="68"/>
  <c r="AK527" i="68"/>
  <c r="AD527" i="68"/>
  <c r="V527" i="68"/>
  <c r="U527" i="68"/>
  <c r="T527" i="68"/>
  <c r="S527" i="68"/>
  <c r="R527" i="68"/>
  <c r="K527" i="68"/>
  <c r="AK526" i="68"/>
  <c r="AD526" i="68"/>
  <c r="V526" i="68"/>
  <c r="U526" i="68"/>
  <c r="T526" i="68"/>
  <c r="S526" i="68"/>
  <c r="R526" i="68"/>
  <c r="K526" i="68"/>
  <c r="AK525" i="68"/>
  <c r="AD525" i="68"/>
  <c r="V525" i="68"/>
  <c r="U525" i="68"/>
  <c r="T525" i="68"/>
  <c r="S525" i="68"/>
  <c r="R525" i="68"/>
  <c r="K525" i="68"/>
  <c r="AK524" i="68"/>
  <c r="AD524" i="68"/>
  <c r="V524" i="68"/>
  <c r="U524" i="68"/>
  <c r="T524" i="68"/>
  <c r="S524" i="68"/>
  <c r="R524" i="68"/>
  <c r="K524" i="68"/>
  <c r="AK523" i="68"/>
  <c r="AD523" i="68"/>
  <c r="V523" i="68"/>
  <c r="U523" i="68"/>
  <c r="T523" i="68"/>
  <c r="S523" i="68"/>
  <c r="R523" i="68"/>
  <c r="K523" i="68"/>
  <c r="AK522" i="68"/>
  <c r="AD522" i="68"/>
  <c r="V522" i="68"/>
  <c r="U522" i="68"/>
  <c r="T522" i="68"/>
  <c r="S522" i="68"/>
  <c r="R522" i="68"/>
  <c r="K522" i="68"/>
  <c r="AK521" i="68"/>
  <c r="AD521" i="68"/>
  <c r="V521" i="68"/>
  <c r="U521" i="68"/>
  <c r="T521" i="68"/>
  <c r="S521" i="68"/>
  <c r="R521" i="68"/>
  <c r="K521" i="68"/>
  <c r="AK520" i="68"/>
  <c r="AD520" i="68"/>
  <c r="V520" i="68"/>
  <c r="U520" i="68"/>
  <c r="T520" i="68"/>
  <c r="S520" i="68"/>
  <c r="R520" i="68"/>
  <c r="K520" i="68"/>
  <c r="AK519" i="68"/>
  <c r="AD519" i="68"/>
  <c r="V519" i="68"/>
  <c r="U519" i="68"/>
  <c r="T519" i="68"/>
  <c r="S519" i="68"/>
  <c r="R519" i="68"/>
  <c r="K519" i="68"/>
  <c r="H495" i="68"/>
  <c r="E495" i="68"/>
  <c r="AH495" i="68"/>
  <c r="AA495" i="68"/>
  <c r="X495" i="68"/>
  <c r="AK494" i="68"/>
  <c r="AD494" i="68"/>
  <c r="V494" i="68"/>
  <c r="U494" i="68"/>
  <c r="T494" i="68"/>
  <c r="S494" i="68"/>
  <c r="R494" i="68"/>
  <c r="K494" i="68"/>
  <c r="AK493" i="68"/>
  <c r="AD493" i="68"/>
  <c r="V493" i="68"/>
  <c r="U493" i="68"/>
  <c r="T493" i="68"/>
  <c r="S493" i="68"/>
  <c r="R493" i="68"/>
  <c r="K493" i="68"/>
  <c r="AK492" i="68"/>
  <c r="AD492" i="68"/>
  <c r="V492" i="68"/>
  <c r="U492" i="68"/>
  <c r="T492" i="68"/>
  <c r="S492" i="68"/>
  <c r="R492" i="68"/>
  <c r="K492" i="68"/>
  <c r="AK491" i="68"/>
  <c r="AD491" i="68"/>
  <c r="V491" i="68"/>
  <c r="U491" i="68"/>
  <c r="T491" i="68"/>
  <c r="S491" i="68"/>
  <c r="R491" i="68"/>
  <c r="K491" i="68"/>
  <c r="AK490" i="68"/>
  <c r="AD490" i="68"/>
  <c r="V490" i="68"/>
  <c r="U490" i="68"/>
  <c r="T490" i="68"/>
  <c r="S490" i="68"/>
  <c r="R490" i="68"/>
  <c r="K490" i="68"/>
  <c r="AK489" i="68"/>
  <c r="AD489" i="68"/>
  <c r="V489" i="68"/>
  <c r="U489" i="68"/>
  <c r="T489" i="68"/>
  <c r="S489" i="68"/>
  <c r="R489" i="68"/>
  <c r="K489" i="68"/>
  <c r="AK488" i="68"/>
  <c r="AD488" i="68"/>
  <c r="V488" i="68"/>
  <c r="U488" i="68"/>
  <c r="T488" i="68"/>
  <c r="S488" i="68"/>
  <c r="R488" i="68"/>
  <c r="K488" i="68"/>
  <c r="AK487" i="68"/>
  <c r="AD487" i="68"/>
  <c r="V487" i="68"/>
  <c r="U487" i="68"/>
  <c r="T487" i="68"/>
  <c r="S487" i="68"/>
  <c r="R487" i="68"/>
  <c r="K487" i="68"/>
  <c r="AK486" i="68"/>
  <c r="AD486" i="68"/>
  <c r="V486" i="68"/>
  <c r="U486" i="68"/>
  <c r="T486" i="68"/>
  <c r="S486" i="68"/>
  <c r="R486" i="68"/>
  <c r="K486" i="68"/>
  <c r="AK485" i="68"/>
  <c r="AD485" i="68"/>
  <c r="V485" i="68"/>
  <c r="U485" i="68"/>
  <c r="T485" i="68"/>
  <c r="S485" i="68"/>
  <c r="R485" i="68"/>
  <c r="K485" i="68"/>
  <c r="AH464" i="68"/>
  <c r="AE464" i="68"/>
  <c r="AA464" i="68"/>
  <c r="X464" i="68"/>
  <c r="H464" i="68"/>
  <c r="E464" i="68"/>
  <c r="AK463" i="68"/>
  <c r="AD463" i="68"/>
  <c r="V463" i="68"/>
  <c r="U463" i="68"/>
  <c r="T463" i="68"/>
  <c r="S463" i="68"/>
  <c r="R463" i="68"/>
  <c r="K463" i="68"/>
  <c r="AK462" i="68"/>
  <c r="AD462" i="68"/>
  <c r="V462" i="68"/>
  <c r="U462" i="68"/>
  <c r="T462" i="68"/>
  <c r="S462" i="68"/>
  <c r="R462" i="68"/>
  <c r="K462" i="68"/>
  <c r="AK461" i="68"/>
  <c r="AD461" i="68"/>
  <c r="V461" i="68"/>
  <c r="U461" i="68"/>
  <c r="T461" i="68"/>
  <c r="S461" i="68"/>
  <c r="R461" i="68"/>
  <c r="K461" i="68"/>
  <c r="AK460" i="68"/>
  <c r="AD460" i="68"/>
  <c r="V460" i="68"/>
  <c r="U460" i="68"/>
  <c r="T460" i="68"/>
  <c r="S460" i="68"/>
  <c r="R460" i="68"/>
  <c r="K460" i="68"/>
  <c r="AK459" i="68"/>
  <c r="AD459" i="68"/>
  <c r="V459" i="68"/>
  <c r="U459" i="68"/>
  <c r="T459" i="68"/>
  <c r="S459" i="68"/>
  <c r="R459" i="68"/>
  <c r="K459" i="68"/>
  <c r="AK458" i="68"/>
  <c r="AD458" i="68"/>
  <c r="V458" i="68"/>
  <c r="U458" i="68"/>
  <c r="T458" i="68"/>
  <c r="S458" i="68"/>
  <c r="R458" i="68"/>
  <c r="K458" i="68"/>
  <c r="AK457" i="68"/>
  <c r="AD457" i="68"/>
  <c r="V457" i="68"/>
  <c r="U457" i="68"/>
  <c r="T457" i="68"/>
  <c r="S457" i="68"/>
  <c r="R457" i="68"/>
  <c r="K457" i="68"/>
  <c r="AK456" i="68"/>
  <c r="AD456" i="68"/>
  <c r="V456" i="68"/>
  <c r="U456" i="68"/>
  <c r="T456" i="68"/>
  <c r="S456" i="68"/>
  <c r="R456" i="68"/>
  <c r="K456" i="68"/>
  <c r="AK455" i="68"/>
  <c r="AD455" i="68"/>
  <c r="V455" i="68"/>
  <c r="U455" i="68"/>
  <c r="T455" i="68"/>
  <c r="S455" i="68"/>
  <c r="R455" i="68"/>
  <c r="K455" i="68"/>
  <c r="AK454" i="68"/>
  <c r="AD454" i="68"/>
  <c r="V454" i="68"/>
  <c r="U454" i="68"/>
  <c r="T454" i="68"/>
  <c r="S454" i="68"/>
  <c r="R454" i="68"/>
  <c r="K454" i="68"/>
  <c r="AK453" i="68"/>
  <c r="AD453" i="68"/>
  <c r="V453" i="68"/>
  <c r="U453" i="68"/>
  <c r="T453" i="68"/>
  <c r="S453" i="68"/>
  <c r="R453" i="68"/>
  <c r="K453" i="68"/>
  <c r="AK452" i="68"/>
  <c r="AD452" i="68"/>
  <c r="V452" i="68"/>
  <c r="U452" i="68"/>
  <c r="T452" i="68"/>
  <c r="S452" i="68"/>
  <c r="R452" i="68"/>
  <c r="K452" i="68"/>
  <c r="AI427" i="68"/>
  <c r="AH427" i="68"/>
  <c r="AE427" i="68"/>
  <c r="AB427" i="68"/>
  <c r="AA427" i="68"/>
  <c r="X427" i="68"/>
  <c r="I427" i="68"/>
  <c r="H427" i="68"/>
  <c r="E427" i="68"/>
  <c r="AK426" i="68"/>
  <c r="AD426" i="68"/>
  <c r="V426" i="68"/>
  <c r="U426" i="68"/>
  <c r="T426" i="68"/>
  <c r="S426" i="68"/>
  <c r="R426" i="68"/>
  <c r="K426" i="68"/>
  <c r="AK425" i="68"/>
  <c r="AD425" i="68"/>
  <c r="V425" i="68"/>
  <c r="U425" i="68"/>
  <c r="T425" i="68"/>
  <c r="S425" i="68"/>
  <c r="R425" i="68"/>
  <c r="K425" i="68"/>
  <c r="AK424" i="68"/>
  <c r="AD424" i="68"/>
  <c r="V424" i="68"/>
  <c r="U424" i="68"/>
  <c r="T424" i="68"/>
  <c r="S424" i="68"/>
  <c r="R424" i="68"/>
  <c r="K424" i="68"/>
  <c r="AK423" i="68"/>
  <c r="AD423" i="68"/>
  <c r="V423" i="68"/>
  <c r="U423" i="68"/>
  <c r="T423" i="68"/>
  <c r="S423" i="68"/>
  <c r="R423" i="68"/>
  <c r="K423" i="68"/>
  <c r="AK422" i="68"/>
  <c r="AD422" i="68"/>
  <c r="V422" i="68"/>
  <c r="U422" i="68"/>
  <c r="T422" i="68"/>
  <c r="S422" i="68"/>
  <c r="R422" i="68"/>
  <c r="K422" i="68"/>
  <c r="AK421" i="68"/>
  <c r="AD421" i="68"/>
  <c r="V421" i="68"/>
  <c r="U421" i="68"/>
  <c r="T421" i="68"/>
  <c r="S421" i="68"/>
  <c r="R421" i="68"/>
  <c r="K421" i="68"/>
  <c r="AK420" i="68"/>
  <c r="AD420" i="68"/>
  <c r="V420" i="68"/>
  <c r="U420" i="68"/>
  <c r="T420" i="68"/>
  <c r="S420" i="68"/>
  <c r="R420" i="68"/>
  <c r="K420" i="68"/>
  <c r="AK419" i="68"/>
  <c r="AD419" i="68"/>
  <c r="V419" i="68"/>
  <c r="U419" i="68"/>
  <c r="T419" i="68"/>
  <c r="S419" i="68"/>
  <c r="R419" i="68"/>
  <c r="K419" i="68"/>
  <c r="AK418" i="68"/>
  <c r="AD418" i="68"/>
  <c r="V418" i="68"/>
  <c r="U418" i="68"/>
  <c r="T418" i="68"/>
  <c r="S418" i="68"/>
  <c r="R418" i="68"/>
  <c r="K418" i="68"/>
  <c r="AH397" i="68"/>
  <c r="AA397" i="68"/>
  <c r="X397" i="68"/>
  <c r="H397" i="68"/>
  <c r="E397" i="68"/>
  <c r="AK396" i="68"/>
  <c r="AD396" i="68"/>
  <c r="V396" i="68"/>
  <c r="U396" i="68"/>
  <c r="T396" i="68"/>
  <c r="S396" i="68"/>
  <c r="R396" i="68"/>
  <c r="K396" i="68"/>
  <c r="AK395" i="68"/>
  <c r="AD395" i="68"/>
  <c r="V395" i="68"/>
  <c r="U395" i="68"/>
  <c r="T395" i="68"/>
  <c r="S395" i="68"/>
  <c r="R395" i="68"/>
  <c r="K395" i="68"/>
  <c r="AK394" i="68"/>
  <c r="AD394" i="68"/>
  <c r="V394" i="68"/>
  <c r="U394" i="68"/>
  <c r="T394" i="68"/>
  <c r="S394" i="68"/>
  <c r="R394" i="68"/>
  <c r="K394" i="68"/>
  <c r="AK393" i="68"/>
  <c r="AD393" i="68"/>
  <c r="V393" i="68"/>
  <c r="U393" i="68"/>
  <c r="T393" i="68"/>
  <c r="S393" i="68"/>
  <c r="R393" i="68"/>
  <c r="K393" i="68"/>
  <c r="AK392" i="68"/>
  <c r="AD392" i="68"/>
  <c r="V392" i="68"/>
  <c r="U392" i="68"/>
  <c r="T392" i="68"/>
  <c r="S392" i="68"/>
  <c r="R392" i="68"/>
  <c r="K392" i="68"/>
  <c r="AK391" i="68"/>
  <c r="AD391" i="68"/>
  <c r="V391" i="68"/>
  <c r="U391" i="68"/>
  <c r="T391" i="68"/>
  <c r="S391" i="68"/>
  <c r="R391" i="68"/>
  <c r="K391" i="68"/>
  <c r="AK390" i="68"/>
  <c r="AD390" i="68"/>
  <c r="V390" i="68"/>
  <c r="U390" i="68"/>
  <c r="T390" i="68"/>
  <c r="S390" i="68"/>
  <c r="R390" i="68"/>
  <c r="K390" i="68"/>
  <c r="AK389" i="68"/>
  <c r="AD389" i="68"/>
  <c r="V389" i="68"/>
  <c r="U389" i="68"/>
  <c r="T389" i="68"/>
  <c r="S389" i="68"/>
  <c r="R389" i="68"/>
  <c r="K389" i="68"/>
  <c r="AK388" i="68"/>
  <c r="AD388" i="68"/>
  <c r="V388" i="68"/>
  <c r="U388" i="68"/>
  <c r="T388" i="68"/>
  <c r="S388" i="68"/>
  <c r="R388" i="68"/>
  <c r="K388" i="68"/>
  <c r="AH366" i="68"/>
  <c r="AE366" i="68"/>
  <c r="AA366" i="68"/>
  <c r="X366" i="68"/>
  <c r="H366" i="68"/>
  <c r="E366" i="68"/>
  <c r="AK365" i="68"/>
  <c r="AD365" i="68"/>
  <c r="V365" i="68"/>
  <c r="U365" i="68"/>
  <c r="T365" i="68"/>
  <c r="S365" i="68"/>
  <c r="R365" i="68"/>
  <c r="K365" i="68"/>
  <c r="AK364" i="68"/>
  <c r="AD364" i="68"/>
  <c r="V364" i="68"/>
  <c r="U364" i="68"/>
  <c r="T364" i="68"/>
  <c r="S364" i="68"/>
  <c r="R364" i="68"/>
  <c r="K364" i="68"/>
  <c r="AK363" i="68"/>
  <c r="AD363" i="68"/>
  <c r="V363" i="68"/>
  <c r="U363" i="68"/>
  <c r="T363" i="68"/>
  <c r="S363" i="68"/>
  <c r="R363" i="68"/>
  <c r="K363" i="68"/>
  <c r="AK362" i="68"/>
  <c r="AD362" i="68"/>
  <c r="V362" i="68"/>
  <c r="U362" i="68"/>
  <c r="T362" i="68"/>
  <c r="S362" i="68"/>
  <c r="R362" i="68"/>
  <c r="K362" i="68"/>
  <c r="AK361" i="68"/>
  <c r="AD361" i="68"/>
  <c r="V361" i="68"/>
  <c r="U361" i="68"/>
  <c r="T361" i="68"/>
  <c r="S361" i="68"/>
  <c r="R361" i="68"/>
  <c r="K361" i="68"/>
  <c r="AK360" i="68"/>
  <c r="AD360" i="68"/>
  <c r="V360" i="68"/>
  <c r="U360" i="68"/>
  <c r="T360" i="68"/>
  <c r="S360" i="68"/>
  <c r="R360" i="68"/>
  <c r="K360" i="68"/>
  <c r="AK359" i="68"/>
  <c r="AD359" i="68"/>
  <c r="V359" i="68"/>
  <c r="U359" i="68"/>
  <c r="T359" i="68"/>
  <c r="S359" i="68"/>
  <c r="R359" i="68"/>
  <c r="K359" i="68"/>
  <c r="AK358" i="68"/>
  <c r="AD358" i="68"/>
  <c r="V358" i="68"/>
  <c r="U358" i="68"/>
  <c r="T358" i="68"/>
  <c r="S358" i="68"/>
  <c r="R358" i="68"/>
  <c r="K358" i="68"/>
  <c r="AK357" i="68"/>
  <c r="AD357" i="68"/>
  <c r="V357" i="68"/>
  <c r="U357" i="68"/>
  <c r="T357" i="68"/>
  <c r="S357" i="68"/>
  <c r="R357" i="68"/>
  <c r="K357" i="68"/>
  <c r="AK356" i="68"/>
  <c r="AD356" i="68"/>
  <c r="V356" i="68"/>
  <c r="U356" i="68"/>
  <c r="T356" i="68"/>
  <c r="S356" i="68"/>
  <c r="R356" i="68"/>
  <c r="K356" i="68"/>
  <c r="AK355" i="68"/>
  <c r="AD355" i="68"/>
  <c r="V355" i="68"/>
  <c r="U355" i="68"/>
  <c r="T355" i="68"/>
  <c r="S355" i="68"/>
  <c r="R355" i="68"/>
  <c r="K355" i="68"/>
  <c r="AK354" i="68"/>
  <c r="AD354" i="68"/>
  <c r="V354" i="68"/>
  <c r="U354" i="68"/>
  <c r="T354" i="68"/>
  <c r="S354" i="68"/>
  <c r="R354" i="68"/>
  <c r="K354" i="68"/>
  <c r="L330" i="68"/>
  <c r="O330" i="68"/>
  <c r="AI330" i="68"/>
  <c r="AH330" i="68"/>
  <c r="AB330" i="68"/>
  <c r="AA330" i="68"/>
  <c r="X330" i="68"/>
  <c r="AK329" i="68"/>
  <c r="AD329" i="68"/>
  <c r="V329" i="68"/>
  <c r="U329" i="68"/>
  <c r="T329" i="68"/>
  <c r="S329" i="68"/>
  <c r="R329" i="68"/>
  <c r="K329" i="68"/>
  <c r="AK328" i="68"/>
  <c r="AD328" i="68"/>
  <c r="V328" i="68"/>
  <c r="U328" i="68"/>
  <c r="T328" i="68"/>
  <c r="S328" i="68"/>
  <c r="R328" i="68"/>
  <c r="K328" i="68"/>
  <c r="AK327" i="68"/>
  <c r="AD327" i="68"/>
  <c r="V327" i="68"/>
  <c r="U327" i="68"/>
  <c r="T327" i="68"/>
  <c r="S327" i="68"/>
  <c r="R327" i="68"/>
  <c r="K327" i="68"/>
  <c r="AK326" i="68"/>
  <c r="AD326" i="68"/>
  <c r="V326" i="68"/>
  <c r="U326" i="68"/>
  <c r="T326" i="68"/>
  <c r="S326" i="68"/>
  <c r="R326" i="68"/>
  <c r="K326" i="68"/>
  <c r="AK325" i="68"/>
  <c r="AD325" i="68"/>
  <c r="V325" i="68"/>
  <c r="U325" i="68"/>
  <c r="T325" i="68"/>
  <c r="S325" i="68"/>
  <c r="R325" i="68"/>
  <c r="K325" i="68"/>
  <c r="AK324" i="68"/>
  <c r="AD324" i="68"/>
  <c r="V324" i="68"/>
  <c r="U324" i="68"/>
  <c r="T324" i="68"/>
  <c r="S324" i="68"/>
  <c r="R324" i="68"/>
  <c r="K324" i="68"/>
  <c r="P306" i="68"/>
  <c r="O306" i="68"/>
  <c r="AI306" i="68"/>
  <c r="AH306" i="68"/>
  <c r="AE306" i="68"/>
  <c r="AB306" i="68"/>
  <c r="AA306" i="68"/>
  <c r="X306" i="68"/>
  <c r="I306" i="68"/>
  <c r="E306" i="68"/>
  <c r="H306" i="68"/>
  <c r="AK305" i="68"/>
  <c r="AD305" i="68"/>
  <c r="V305" i="68"/>
  <c r="U305" i="68"/>
  <c r="T305" i="68"/>
  <c r="S305" i="68"/>
  <c r="R305" i="68"/>
  <c r="K305" i="68"/>
  <c r="AK304" i="68"/>
  <c r="AD304" i="68"/>
  <c r="V304" i="68"/>
  <c r="U304" i="68"/>
  <c r="T304" i="68"/>
  <c r="S304" i="68"/>
  <c r="R304" i="68"/>
  <c r="K304" i="68"/>
  <c r="AK303" i="68"/>
  <c r="AD303" i="68"/>
  <c r="V303" i="68"/>
  <c r="U303" i="68"/>
  <c r="T303" i="68"/>
  <c r="S303" i="68"/>
  <c r="R303" i="68"/>
  <c r="K303" i="68"/>
  <c r="AK302" i="68"/>
  <c r="AD302" i="68"/>
  <c r="V302" i="68"/>
  <c r="U302" i="68"/>
  <c r="T302" i="68"/>
  <c r="S302" i="68"/>
  <c r="R302" i="68"/>
  <c r="K302" i="68"/>
  <c r="AK301" i="68"/>
  <c r="AD301" i="68"/>
  <c r="V301" i="68"/>
  <c r="U301" i="68"/>
  <c r="T301" i="68"/>
  <c r="S301" i="68"/>
  <c r="R301" i="68"/>
  <c r="K301" i="68"/>
  <c r="AK300" i="68"/>
  <c r="AD300" i="68"/>
  <c r="V300" i="68"/>
  <c r="U300" i="68"/>
  <c r="T300" i="68"/>
  <c r="S300" i="68"/>
  <c r="R300" i="68"/>
  <c r="K300" i="68"/>
  <c r="AK299" i="68"/>
  <c r="AD299" i="68"/>
  <c r="V299" i="68"/>
  <c r="U299" i="68"/>
  <c r="T299" i="68"/>
  <c r="S299" i="68"/>
  <c r="R299" i="68"/>
  <c r="K299" i="68"/>
  <c r="AK298" i="68"/>
  <c r="AD298" i="68"/>
  <c r="V298" i="68"/>
  <c r="U298" i="68"/>
  <c r="T298" i="68"/>
  <c r="S298" i="68"/>
  <c r="R298" i="68"/>
  <c r="K298" i="68"/>
  <c r="AK297" i="68"/>
  <c r="AD297" i="68"/>
  <c r="V297" i="68"/>
  <c r="U297" i="68"/>
  <c r="T297" i="68"/>
  <c r="S297" i="68"/>
  <c r="R297" i="68"/>
  <c r="K297" i="68"/>
  <c r="AK296" i="68"/>
  <c r="AD296" i="68"/>
  <c r="V296" i="68"/>
  <c r="U296" i="68"/>
  <c r="T296" i="68"/>
  <c r="S296" i="68"/>
  <c r="R296" i="68"/>
  <c r="K296" i="68"/>
  <c r="AK295" i="68"/>
  <c r="AD295" i="68"/>
  <c r="V295" i="68"/>
  <c r="U295" i="68"/>
  <c r="T295" i="68"/>
  <c r="S295" i="68"/>
  <c r="R295" i="68"/>
  <c r="K295" i="68"/>
  <c r="AK294" i="68"/>
  <c r="AD294" i="68"/>
  <c r="V294" i="68"/>
  <c r="U294" i="68"/>
  <c r="T294" i="68"/>
  <c r="S294" i="68"/>
  <c r="R294" i="68"/>
  <c r="K294" i="68"/>
  <c r="AK293" i="68"/>
  <c r="AD293" i="68"/>
  <c r="V293" i="68"/>
  <c r="U293" i="68"/>
  <c r="T293" i="68"/>
  <c r="S293" i="68"/>
  <c r="R293" i="68"/>
  <c r="K293" i="68"/>
  <c r="AK292" i="68"/>
  <c r="AD292" i="68"/>
  <c r="V292" i="68"/>
  <c r="U292" i="68"/>
  <c r="T292" i="68"/>
  <c r="S292" i="68"/>
  <c r="R292" i="68"/>
  <c r="K292" i="68"/>
  <c r="AK291" i="68"/>
  <c r="AD291" i="68"/>
  <c r="V291" i="68"/>
  <c r="U291" i="68"/>
  <c r="T291" i="68"/>
  <c r="S291" i="68"/>
  <c r="R291" i="68"/>
  <c r="K291" i="68"/>
  <c r="AK290" i="68"/>
  <c r="AD290" i="68"/>
  <c r="V290" i="68"/>
  <c r="U290" i="68"/>
  <c r="T290" i="68"/>
  <c r="S290" i="68"/>
  <c r="R290" i="68"/>
  <c r="K290" i="68"/>
  <c r="AK289" i="68"/>
  <c r="AD289" i="68"/>
  <c r="V289" i="68"/>
  <c r="U289" i="68"/>
  <c r="T289" i="68"/>
  <c r="S289" i="68"/>
  <c r="R289" i="68"/>
  <c r="K289" i="68"/>
  <c r="AK288" i="68"/>
  <c r="AD288" i="68"/>
  <c r="V288" i="68"/>
  <c r="U288" i="68"/>
  <c r="T288" i="68"/>
  <c r="S288" i="68"/>
  <c r="R288" i="68"/>
  <c r="K288" i="68"/>
  <c r="AK287" i="68"/>
  <c r="AD287" i="68"/>
  <c r="V287" i="68"/>
  <c r="U287" i="68"/>
  <c r="T287" i="68"/>
  <c r="S287" i="68"/>
  <c r="R287" i="68"/>
  <c r="K287" i="68"/>
  <c r="AK286" i="68"/>
  <c r="AD286" i="68"/>
  <c r="V286" i="68"/>
  <c r="U286" i="68"/>
  <c r="T286" i="68"/>
  <c r="S286" i="68"/>
  <c r="R286" i="68"/>
  <c r="K286" i="68"/>
  <c r="AK285" i="68"/>
  <c r="AD285" i="68"/>
  <c r="V285" i="68"/>
  <c r="U285" i="68"/>
  <c r="T285" i="68"/>
  <c r="S285" i="68"/>
  <c r="R285" i="68"/>
  <c r="K285" i="68"/>
  <c r="AK284" i="68"/>
  <c r="AD284" i="68"/>
  <c r="V284" i="68"/>
  <c r="U284" i="68"/>
  <c r="T284" i="68"/>
  <c r="S284" i="68"/>
  <c r="R284" i="68"/>
  <c r="K284" i="68"/>
  <c r="AK283" i="68"/>
  <c r="AD283" i="68"/>
  <c r="V283" i="68"/>
  <c r="U283" i="68"/>
  <c r="T283" i="68"/>
  <c r="S283" i="68"/>
  <c r="R283" i="68"/>
  <c r="K283" i="68"/>
  <c r="AK282" i="68"/>
  <c r="AD282" i="68"/>
  <c r="V282" i="68"/>
  <c r="U282" i="68"/>
  <c r="T282" i="68"/>
  <c r="S282" i="68"/>
  <c r="R282" i="68"/>
  <c r="K282" i="68"/>
  <c r="AK281" i="68"/>
  <c r="AD281" i="68"/>
  <c r="V281" i="68"/>
  <c r="U281" i="68"/>
  <c r="T281" i="68"/>
  <c r="S281" i="68"/>
  <c r="R281" i="68"/>
  <c r="K281" i="68"/>
  <c r="AK280" i="68"/>
  <c r="AD280" i="68"/>
  <c r="V280" i="68"/>
  <c r="U280" i="68"/>
  <c r="T280" i="68"/>
  <c r="S280" i="68"/>
  <c r="R280" i="68"/>
  <c r="K280" i="68"/>
  <c r="AK279" i="68"/>
  <c r="AD279" i="68"/>
  <c r="V279" i="68"/>
  <c r="U279" i="68"/>
  <c r="T279" i="68"/>
  <c r="S279" i="68"/>
  <c r="R279" i="68"/>
  <c r="K279" i="68"/>
  <c r="AK278" i="68"/>
  <c r="AD278" i="68"/>
  <c r="V278" i="68"/>
  <c r="U278" i="68"/>
  <c r="T278" i="68"/>
  <c r="S278" i="68"/>
  <c r="R278" i="68"/>
  <c r="K278" i="68"/>
  <c r="AK277" i="68"/>
  <c r="AD277" i="68"/>
  <c r="V277" i="68"/>
  <c r="U277" i="68"/>
  <c r="T277" i="68"/>
  <c r="S277" i="68"/>
  <c r="R277" i="68"/>
  <c r="K277" i="68"/>
  <c r="AK276" i="68"/>
  <c r="AD276" i="68"/>
  <c r="V276" i="68"/>
  <c r="U276" i="68"/>
  <c r="T276" i="68"/>
  <c r="S276" i="68"/>
  <c r="R276" i="68"/>
  <c r="K276" i="68"/>
  <c r="AK275" i="68"/>
  <c r="AD275" i="68"/>
  <c r="V275" i="68"/>
  <c r="U275" i="68"/>
  <c r="T275" i="68"/>
  <c r="S275" i="68"/>
  <c r="R275" i="68"/>
  <c r="K275" i="68"/>
  <c r="AK274" i="68"/>
  <c r="AD274" i="68"/>
  <c r="V274" i="68"/>
  <c r="U274" i="68"/>
  <c r="T274" i="68"/>
  <c r="S274" i="68"/>
  <c r="R274" i="68"/>
  <c r="K274" i="68"/>
  <c r="AK273" i="68"/>
  <c r="AD273" i="68"/>
  <c r="V273" i="68"/>
  <c r="U273" i="68"/>
  <c r="T273" i="68"/>
  <c r="S273" i="68"/>
  <c r="R273" i="68"/>
  <c r="K273" i="68"/>
  <c r="AK272" i="68"/>
  <c r="AD272" i="68"/>
  <c r="V272" i="68"/>
  <c r="U272" i="68"/>
  <c r="T272" i="68"/>
  <c r="S272" i="68"/>
  <c r="R272" i="68"/>
  <c r="K272" i="68"/>
  <c r="AK271" i="68"/>
  <c r="AD271" i="68"/>
  <c r="V271" i="68"/>
  <c r="U271" i="68"/>
  <c r="T271" i="68"/>
  <c r="S271" i="68"/>
  <c r="R271" i="68"/>
  <c r="K271" i="68"/>
  <c r="AK270" i="68"/>
  <c r="AD270" i="68"/>
  <c r="V270" i="68"/>
  <c r="U270" i="68"/>
  <c r="T270" i="68"/>
  <c r="S270" i="68"/>
  <c r="R270" i="68"/>
  <c r="K270" i="68"/>
  <c r="AK269" i="68"/>
  <c r="AD269" i="68"/>
  <c r="V269" i="68"/>
  <c r="U269" i="68"/>
  <c r="T269" i="68"/>
  <c r="S269" i="68"/>
  <c r="R269" i="68"/>
  <c r="K269" i="68"/>
  <c r="AK268" i="68"/>
  <c r="AD268" i="68"/>
  <c r="V268" i="68"/>
  <c r="U268" i="68"/>
  <c r="T268" i="68"/>
  <c r="S268" i="68"/>
  <c r="R268" i="68"/>
  <c r="K268" i="68"/>
  <c r="AK267" i="68"/>
  <c r="AD267" i="68"/>
  <c r="V267" i="68"/>
  <c r="U267" i="68"/>
  <c r="T267" i="68"/>
  <c r="S267" i="68"/>
  <c r="R267" i="68"/>
  <c r="K267" i="68"/>
  <c r="AK266" i="68"/>
  <c r="AD266" i="68"/>
  <c r="V266" i="68"/>
  <c r="U266" i="68"/>
  <c r="T266" i="68"/>
  <c r="S266" i="68"/>
  <c r="R266" i="68"/>
  <c r="K266" i="68"/>
  <c r="AK265" i="68"/>
  <c r="AD265" i="68"/>
  <c r="V265" i="68"/>
  <c r="U265" i="68"/>
  <c r="T265" i="68"/>
  <c r="S265" i="68"/>
  <c r="R265" i="68"/>
  <c r="K265" i="68"/>
  <c r="AK264" i="68"/>
  <c r="AD264" i="68"/>
  <c r="V264" i="68"/>
  <c r="U264" i="68"/>
  <c r="T264" i="68"/>
  <c r="S264" i="68"/>
  <c r="R264" i="68"/>
  <c r="K264" i="68"/>
  <c r="AK263" i="68"/>
  <c r="AD263" i="68"/>
  <c r="V263" i="68"/>
  <c r="U263" i="68"/>
  <c r="T263" i="68"/>
  <c r="S263" i="68"/>
  <c r="R263" i="68"/>
  <c r="K263" i="68"/>
  <c r="AK262" i="68"/>
  <c r="AD262" i="68"/>
  <c r="V262" i="68"/>
  <c r="U262" i="68"/>
  <c r="T262" i="68"/>
  <c r="S262" i="68"/>
  <c r="R262" i="68"/>
  <c r="K262" i="68"/>
  <c r="AK261" i="68"/>
  <c r="AD261" i="68"/>
  <c r="V261" i="68"/>
  <c r="U261" i="68"/>
  <c r="T261" i="68"/>
  <c r="S261" i="68"/>
  <c r="R261" i="68"/>
  <c r="K261" i="68"/>
  <c r="AK260" i="68"/>
  <c r="AD260" i="68"/>
  <c r="V260" i="68"/>
  <c r="U260" i="68"/>
  <c r="T260" i="68"/>
  <c r="S260" i="68"/>
  <c r="R260" i="68"/>
  <c r="K260" i="68"/>
  <c r="AK259" i="68"/>
  <c r="AD259" i="68"/>
  <c r="V259" i="68"/>
  <c r="U259" i="68"/>
  <c r="T259" i="68"/>
  <c r="S259" i="68"/>
  <c r="R259" i="68"/>
  <c r="K259" i="68"/>
  <c r="AK258" i="68"/>
  <c r="AD258" i="68"/>
  <c r="V258" i="68"/>
  <c r="U258" i="68"/>
  <c r="T258" i="68"/>
  <c r="S258" i="68"/>
  <c r="R258" i="68"/>
  <c r="K258" i="68"/>
  <c r="AK257" i="68"/>
  <c r="AD257" i="68"/>
  <c r="V257" i="68"/>
  <c r="U257" i="68"/>
  <c r="T257" i="68"/>
  <c r="S257" i="68"/>
  <c r="R257" i="68"/>
  <c r="K257" i="68"/>
  <c r="AK256" i="68"/>
  <c r="AD256" i="68"/>
  <c r="V256" i="68"/>
  <c r="U256" i="68"/>
  <c r="T256" i="68"/>
  <c r="S256" i="68"/>
  <c r="R256" i="68"/>
  <c r="K256" i="68"/>
  <c r="AK255" i="68"/>
  <c r="AD255" i="68"/>
  <c r="V255" i="68"/>
  <c r="U255" i="68"/>
  <c r="T255" i="68"/>
  <c r="S255" i="68"/>
  <c r="R255" i="68"/>
  <c r="K255" i="68"/>
  <c r="AK254" i="68"/>
  <c r="AD254" i="68"/>
  <c r="V254" i="68"/>
  <c r="U254" i="68"/>
  <c r="T254" i="68"/>
  <c r="S254" i="68"/>
  <c r="R254" i="68"/>
  <c r="K254" i="68"/>
  <c r="AK253" i="68"/>
  <c r="AD253" i="68"/>
  <c r="V253" i="68"/>
  <c r="U253" i="68"/>
  <c r="T253" i="68"/>
  <c r="S253" i="68"/>
  <c r="R253" i="68"/>
  <c r="K253" i="68"/>
  <c r="AK252" i="68"/>
  <c r="AD252" i="68"/>
  <c r="V252" i="68"/>
  <c r="U252" i="68"/>
  <c r="T252" i="68"/>
  <c r="S252" i="68"/>
  <c r="R252" i="68"/>
  <c r="K252" i="68"/>
  <c r="AK251" i="68"/>
  <c r="AD251" i="68"/>
  <c r="V251" i="68"/>
  <c r="U251" i="68"/>
  <c r="T251" i="68"/>
  <c r="S251" i="68"/>
  <c r="R251" i="68"/>
  <c r="K251" i="68"/>
  <c r="AK250" i="68"/>
  <c r="AD250" i="68"/>
  <c r="V250" i="68"/>
  <c r="U250" i="68"/>
  <c r="T250" i="68"/>
  <c r="S250" i="68"/>
  <c r="R250" i="68"/>
  <c r="K250" i="68"/>
  <c r="AK249" i="68"/>
  <c r="AD249" i="68"/>
  <c r="V249" i="68"/>
  <c r="U249" i="68"/>
  <c r="T249" i="68"/>
  <c r="S249" i="68"/>
  <c r="R249" i="68"/>
  <c r="K249" i="68"/>
  <c r="AK248" i="68"/>
  <c r="AD248" i="68"/>
  <c r="V248" i="68"/>
  <c r="U248" i="68"/>
  <c r="T248" i="68"/>
  <c r="S248" i="68"/>
  <c r="R248" i="68"/>
  <c r="K248" i="68"/>
  <c r="AK247" i="68"/>
  <c r="AD247" i="68"/>
  <c r="V247" i="68"/>
  <c r="U247" i="68"/>
  <c r="T247" i="68"/>
  <c r="S247" i="68"/>
  <c r="R247" i="68"/>
  <c r="K247" i="68"/>
  <c r="AK246" i="68"/>
  <c r="AD246" i="68"/>
  <c r="V246" i="68"/>
  <c r="U246" i="68"/>
  <c r="T246" i="68"/>
  <c r="S246" i="68"/>
  <c r="R246" i="68"/>
  <c r="K246" i="68"/>
  <c r="AK245" i="68"/>
  <c r="AD245" i="68"/>
  <c r="V245" i="68"/>
  <c r="U245" i="68"/>
  <c r="T245" i="68"/>
  <c r="S245" i="68"/>
  <c r="R245" i="68"/>
  <c r="K245" i="68"/>
  <c r="AK244" i="68"/>
  <c r="AD244" i="68"/>
  <c r="V244" i="68"/>
  <c r="U244" i="68"/>
  <c r="T244" i="68"/>
  <c r="S244" i="68"/>
  <c r="R244" i="68"/>
  <c r="K244" i="68"/>
  <c r="AK243" i="68"/>
  <c r="AD243" i="68"/>
  <c r="V243" i="68"/>
  <c r="U243" i="68"/>
  <c r="T243" i="68"/>
  <c r="S243" i="68"/>
  <c r="R243" i="68"/>
  <c r="K243" i="68"/>
  <c r="AK242" i="68"/>
  <c r="AD242" i="68"/>
  <c r="V242" i="68"/>
  <c r="U242" i="68"/>
  <c r="T242" i="68"/>
  <c r="S242" i="68"/>
  <c r="R242" i="68"/>
  <c r="K242" i="68"/>
  <c r="AK241" i="68"/>
  <c r="AD241" i="68"/>
  <c r="V241" i="68"/>
  <c r="U241" i="68"/>
  <c r="T241" i="68"/>
  <c r="S241" i="68"/>
  <c r="R241" i="68"/>
  <c r="K241" i="68"/>
  <c r="AK240" i="68"/>
  <c r="AD240" i="68"/>
  <c r="V240" i="68"/>
  <c r="U240" i="68"/>
  <c r="T240" i="68"/>
  <c r="S240" i="68"/>
  <c r="R240" i="68"/>
  <c r="K240" i="68"/>
  <c r="AK239" i="68"/>
  <c r="AD239" i="68"/>
  <c r="V239" i="68"/>
  <c r="U239" i="68"/>
  <c r="T239" i="68"/>
  <c r="S239" i="68"/>
  <c r="R239" i="68"/>
  <c r="K239" i="68"/>
  <c r="AK238" i="68"/>
  <c r="AD238" i="68"/>
  <c r="V238" i="68"/>
  <c r="U238" i="68"/>
  <c r="T238" i="68"/>
  <c r="S238" i="68"/>
  <c r="R238" i="68"/>
  <c r="K238" i="68"/>
  <c r="AH110" i="68"/>
  <c r="AE110" i="68"/>
  <c r="AA110" i="68"/>
  <c r="X110" i="68"/>
  <c r="H110" i="68"/>
  <c r="E110" i="68"/>
  <c r="AK109" i="68"/>
  <c r="AD109" i="68"/>
  <c r="V109" i="68"/>
  <c r="U109" i="68"/>
  <c r="T109" i="68"/>
  <c r="S109" i="68"/>
  <c r="R109" i="68"/>
  <c r="K109" i="68"/>
  <c r="AK108" i="68"/>
  <c r="AD108" i="68"/>
  <c r="V108" i="68"/>
  <c r="U108" i="68"/>
  <c r="T108" i="68"/>
  <c r="S108" i="68"/>
  <c r="R108" i="68"/>
  <c r="K108" i="68"/>
  <c r="AK107" i="68"/>
  <c r="AD107" i="68"/>
  <c r="V107" i="68"/>
  <c r="U107" i="68"/>
  <c r="T107" i="68"/>
  <c r="S107" i="68"/>
  <c r="R107" i="68"/>
  <c r="K107" i="68"/>
  <c r="AK106" i="68"/>
  <c r="AD106" i="68"/>
  <c r="V106" i="68"/>
  <c r="U106" i="68"/>
  <c r="T106" i="68"/>
  <c r="S106" i="68"/>
  <c r="R106" i="68"/>
  <c r="K106" i="68"/>
  <c r="AK105" i="68"/>
  <c r="AD105" i="68"/>
  <c r="V105" i="68"/>
  <c r="U105" i="68"/>
  <c r="T105" i="68"/>
  <c r="S105" i="68"/>
  <c r="R105" i="68"/>
  <c r="K105" i="68"/>
  <c r="AK104" i="68"/>
  <c r="AD104" i="68"/>
  <c r="V104" i="68"/>
  <c r="U104" i="68"/>
  <c r="T104" i="68"/>
  <c r="S104" i="68"/>
  <c r="R104" i="68"/>
  <c r="K104" i="68"/>
  <c r="AP28" i="42"/>
  <c r="AP32" i="42"/>
  <c r="AP52" i="42"/>
  <c r="AP60" i="42"/>
  <c r="AP68" i="42"/>
  <c r="AP80" i="42"/>
  <c r="AP96" i="42"/>
  <c r="AP100" i="42"/>
  <c r="AP108" i="42"/>
  <c r="AP116" i="42"/>
  <c r="AP117" i="42"/>
  <c r="AP124" i="42"/>
  <c r="AP128" i="42"/>
  <c r="AP132" i="42"/>
  <c r="AP144" i="42"/>
  <c r="AP145" i="42"/>
  <c r="AP153" i="42"/>
  <c r="AP156" i="42"/>
  <c r="AP160" i="42"/>
  <c r="AP164" i="42"/>
  <c r="AP165" i="42"/>
  <c r="AP172" i="42"/>
  <c r="AP180" i="42"/>
  <c r="AP181" i="42"/>
  <c r="AP188" i="42"/>
  <c r="AP192" i="42"/>
  <c r="AP193" i="42"/>
  <c r="AP208" i="42"/>
  <c r="AP209" i="42"/>
  <c r="AP220" i="42"/>
  <c r="AP228" i="42"/>
  <c r="AP236" i="42"/>
  <c r="AP256" i="42"/>
  <c r="AP260" i="42"/>
  <c r="AP284" i="42"/>
  <c r="AP288" i="42"/>
  <c r="AP305" i="42"/>
  <c r="AP308" i="42"/>
  <c r="AP316" i="42"/>
  <c r="AP324" i="42"/>
  <c r="AP336" i="42"/>
  <c r="AP352" i="42"/>
  <c r="AP360" i="42"/>
  <c r="AP368" i="42"/>
  <c r="AP372" i="42"/>
  <c r="AP376" i="42"/>
  <c r="AP381" i="42"/>
  <c r="AP388" i="42"/>
  <c r="AP397" i="42"/>
  <c r="AP400" i="42"/>
  <c r="AP404" i="42"/>
  <c r="AP408" i="42"/>
  <c r="AP416" i="42"/>
  <c r="AP424" i="42"/>
  <c r="AP432" i="42"/>
  <c r="AP436" i="42"/>
  <c r="AP444" i="42"/>
  <c r="AP448" i="42"/>
  <c r="AP449" i="42"/>
  <c r="AP452" i="42"/>
  <c r="AP460" i="42"/>
  <c r="AP464" i="42"/>
  <c r="AP468" i="42"/>
  <c r="AP469" i="42"/>
  <c r="AP476" i="42"/>
  <c r="AP480" i="42"/>
  <c r="AP484" i="42"/>
  <c r="AP485" i="42"/>
  <c r="AP492" i="42"/>
  <c r="AP496" i="42"/>
  <c r="AP497" i="42"/>
  <c r="AP500" i="42"/>
  <c r="AP508" i="42"/>
  <c r="AP512" i="42"/>
  <c r="AP513" i="42"/>
  <c r="AP516" i="42"/>
  <c r="AP563" i="42"/>
  <c r="AP569" i="42"/>
  <c r="AP573" i="42"/>
  <c r="AP574" i="42"/>
  <c r="AP579" i="42"/>
  <c r="AP585" i="42"/>
  <c r="AP589" i="42"/>
  <c r="AP590" i="42"/>
  <c r="AP595" i="42"/>
  <c r="AP601" i="42"/>
  <c r="AP605" i="42"/>
  <c r="AP606" i="42"/>
  <c r="AP611" i="42"/>
  <c r="AP617" i="42"/>
  <c r="AP621" i="42"/>
  <c r="AP622" i="42"/>
  <c r="AP627" i="42"/>
  <c r="AP633" i="42"/>
  <c r="AP637" i="42"/>
  <c r="AP638" i="42"/>
  <c r="AP643" i="42"/>
  <c r="AP649" i="42"/>
  <c r="AP653" i="42"/>
  <c r="AP654" i="42"/>
  <c r="AP659" i="42"/>
  <c r="AP665" i="42"/>
  <c r="AP669" i="42"/>
  <c r="AP670" i="42"/>
  <c r="AP675" i="42"/>
  <c r="AP681" i="42"/>
  <c r="AP685" i="42"/>
  <c r="AP686" i="42"/>
  <c r="AP691" i="42"/>
  <c r="AP697" i="42"/>
  <c r="AP701" i="42"/>
  <c r="AP702" i="42"/>
  <c r="AP707" i="42"/>
  <c r="AP713" i="42"/>
  <c r="AP717" i="42"/>
  <c r="AP718" i="42"/>
  <c r="AG14" i="42"/>
  <c r="AG18" i="42"/>
  <c r="AG26" i="42"/>
  <c r="AG34" i="42"/>
  <c r="AG35" i="42"/>
  <c r="AG42" i="42"/>
  <c r="AG46" i="42"/>
  <c r="AG50" i="42"/>
  <c r="AG53" i="42"/>
  <c r="AG62" i="42"/>
  <c r="AG63" i="42"/>
  <c r="AG71" i="42"/>
  <c r="AG74" i="42"/>
  <c r="AG78" i="42"/>
  <c r="AG82" i="42"/>
  <c r="AG83" i="42"/>
  <c r="AG90" i="42"/>
  <c r="AG98" i="42"/>
  <c r="AG99" i="42"/>
  <c r="AG106" i="42"/>
  <c r="AG110" i="42"/>
  <c r="AG111" i="42"/>
  <c r="AG126" i="42"/>
  <c r="AG127" i="42"/>
  <c r="AG138" i="42"/>
  <c r="AG146" i="42"/>
  <c r="AG154" i="42"/>
  <c r="AG157" i="42"/>
  <c r="AG167" i="42"/>
  <c r="AG174" i="42"/>
  <c r="AG178" i="42"/>
  <c r="AG189" i="42"/>
  <c r="AG202" i="42"/>
  <c r="AG205" i="42"/>
  <c r="AG206" i="42"/>
  <c r="AG223" i="42"/>
  <c r="AG226" i="42"/>
  <c r="AG234" i="42"/>
  <c r="AG242" i="42"/>
  <c r="AG254" i="42"/>
  <c r="AG261" i="42"/>
  <c r="AG270" i="42"/>
  <c r="AG274" i="42"/>
  <c r="AG281" i="42"/>
  <c r="AG282" i="42"/>
  <c r="AG290" i="42"/>
  <c r="AG291" i="42"/>
  <c r="AG298" i="42"/>
  <c r="AG302" i="42"/>
  <c r="AG306" i="42"/>
  <c r="AG311" i="42"/>
  <c r="AG318" i="42"/>
  <c r="AG319" i="42"/>
  <c r="AG327" i="42"/>
  <c r="AG330" i="42"/>
  <c r="AG334" i="42"/>
  <c r="AG338" i="42"/>
  <c r="AG339" i="42"/>
  <c r="AG346" i="42"/>
  <c r="AG354" i="42"/>
  <c r="AG362" i="42"/>
  <c r="AG370" i="42"/>
  <c r="AG374" i="42"/>
  <c r="AG378" i="42"/>
  <c r="AG383" i="42"/>
  <c r="AG385" i="42"/>
  <c r="AG390" i="42"/>
  <c r="AG391" i="42"/>
  <c r="AG399" i="42"/>
  <c r="AG402" i="42"/>
  <c r="AG406" i="42"/>
  <c r="AG410" i="42"/>
  <c r="AG418" i="42"/>
  <c r="AG421" i="42"/>
  <c r="AG426" i="42"/>
  <c r="AG427" i="42"/>
  <c r="AG434" i="42"/>
  <c r="AG438" i="42"/>
  <c r="AG439" i="42"/>
  <c r="AG445" i="42"/>
  <c r="AG446" i="42"/>
  <c r="AG450" i="42"/>
  <c r="AG451" i="42"/>
  <c r="AG454" i="42"/>
  <c r="AG462" i="42"/>
  <c r="AG466" i="42"/>
  <c r="AG467" i="42"/>
  <c r="AG470" i="42"/>
  <c r="AG471" i="42"/>
  <c r="AG478" i="42"/>
  <c r="AG482" i="42"/>
  <c r="AG486" i="42"/>
  <c r="AG487" i="42"/>
  <c r="AG489" i="42"/>
  <c r="AG494" i="42"/>
  <c r="AG498" i="42"/>
  <c r="AG499" i="42"/>
  <c r="AG502" i="42"/>
  <c r="AG503" i="42"/>
  <c r="AG509" i="42"/>
  <c r="AG510" i="42"/>
  <c r="AG514" i="42"/>
  <c r="AG515" i="42"/>
  <c r="AG518" i="42"/>
  <c r="AG524" i="42"/>
  <c r="AG525" i="42"/>
  <c r="AG532" i="42"/>
  <c r="AG533" i="42"/>
  <c r="AG540" i="42"/>
  <c r="AG541" i="42"/>
  <c r="AG548" i="42"/>
  <c r="AG549" i="42"/>
  <c r="AG556" i="42"/>
  <c r="AG557" i="42"/>
  <c r="AG564" i="42"/>
  <c r="AG565" i="42"/>
  <c r="AG571" i="42"/>
  <c r="AG572" i="42"/>
  <c r="AG575" i="42"/>
  <c r="AG576" i="42"/>
  <c r="AG577" i="42"/>
  <c r="AG583" i="42"/>
  <c r="AG587" i="42"/>
  <c r="AG588" i="42"/>
  <c r="AG591" i="42"/>
  <c r="AG592" i="42"/>
  <c r="AG593" i="42"/>
  <c r="AG599" i="42"/>
  <c r="AG603" i="42"/>
  <c r="AG604" i="42"/>
  <c r="AG607" i="42"/>
  <c r="AG608" i="42"/>
  <c r="AG609" i="42"/>
  <c r="AG615" i="42"/>
  <c r="AG619" i="42"/>
  <c r="AG620" i="42"/>
  <c r="AG623" i="42"/>
  <c r="AG624" i="42"/>
  <c r="AG625" i="42"/>
  <c r="AG631" i="42"/>
  <c r="AG635" i="42"/>
  <c r="AG636" i="42"/>
  <c r="AG639" i="42"/>
  <c r="AG640" i="42"/>
  <c r="AG641" i="42"/>
  <c r="AG647" i="42"/>
  <c r="AG651" i="42"/>
  <c r="AG652" i="42"/>
  <c r="AG655" i="42"/>
  <c r="AG656" i="42"/>
  <c r="AG657" i="42"/>
  <c r="AG663" i="42"/>
  <c r="AG667" i="42"/>
  <c r="AG668" i="42"/>
  <c r="AG671" i="42"/>
  <c r="AG672" i="42"/>
  <c r="AG673" i="42"/>
  <c r="AG679" i="42"/>
  <c r="AG683" i="42"/>
  <c r="AG684" i="42"/>
  <c r="AG687" i="42"/>
  <c r="AG688" i="42"/>
  <c r="AG689" i="42"/>
  <c r="AG695" i="42"/>
  <c r="AG699" i="42"/>
  <c r="AG700" i="42"/>
  <c r="AG703" i="42"/>
  <c r="AG704" i="42"/>
  <c r="AG705" i="42"/>
  <c r="AG711" i="42"/>
  <c r="AG715" i="42"/>
  <c r="AG716" i="42"/>
  <c r="AG719" i="42"/>
  <c r="AG720" i="42"/>
  <c r="AG721" i="42"/>
  <c r="M644" i="42"/>
  <c r="M652" i="42"/>
  <c r="M660" i="42"/>
  <c r="M664" i="42"/>
  <c r="M668" i="42"/>
  <c r="M672" i="42"/>
  <c r="M676" i="42"/>
  <c r="M680" i="42"/>
  <c r="M684" i="42"/>
  <c r="M688" i="42"/>
  <c r="M692" i="42"/>
  <c r="M696" i="42"/>
  <c r="M700" i="42"/>
  <c r="M704" i="42"/>
  <c r="M708" i="42"/>
  <c r="M712" i="42"/>
  <c r="M716" i="42"/>
  <c r="M720" i="42"/>
  <c r="AP11" i="42"/>
  <c r="AN12" i="42"/>
  <c r="AP12" i="42" s="1"/>
  <c r="AN13" i="42"/>
  <c r="AP13" i="42" s="1"/>
  <c r="AN14" i="42"/>
  <c r="AP14" i="42" s="1"/>
  <c r="AN15" i="42"/>
  <c r="AP15" i="42" s="1"/>
  <c r="AN16" i="42"/>
  <c r="AP16" i="42" s="1"/>
  <c r="AN17" i="42"/>
  <c r="AP17" i="42" s="1"/>
  <c r="AN18" i="42"/>
  <c r="AP18" i="42" s="1"/>
  <c r="AN19" i="42"/>
  <c r="AP19" i="42" s="1"/>
  <c r="AN20" i="42"/>
  <c r="AP20" i="42" s="1"/>
  <c r="AN21" i="42"/>
  <c r="AP21" i="42" s="1"/>
  <c r="AN22" i="42"/>
  <c r="AP22" i="42" s="1"/>
  <c r="AN23" i="42"/>
  <c r="AP23" i="42" s="1"/>
  <c r="AN24" i="42"/>
  <c r="AP24" i="42" s="1"/>
  <c r="AN25" i="42"/>
  <c r="AP25" i="42" s="1"/>
  <c r="AN26" i="42"/>
  <c r="AP26" i="42" s="1"/>
  <c r="AN27" i="42"/>
  <c r="AP27" i="42" s="1"/>
  <c r="AN28" i="42"/>
  <c r="AN29" i="42"/>
  <c r="AP29" i="42" s="1"/>
  <c r="AN30" i="42"/>
  <c r="AP30" i="42" s="1"/>
  <c r="AN31" i="42"/>
  <c r="AP31" i="42" s="1"/>
  <c r="AN32" i="42"/>
  <c r="AN33" i="42"/>
  <c r="AP33" i="42" s="1"/>
  <c r="AN34" i="42"/>
  <c r="AP34" i="42" s="1"/>
  <c r="AN35" i="42"/>
  <c r="AP35" i="42" s="1"/>
  <c r="AN36" i="42"/>
  <c r="AP36" i="42" s="1"/>
  <c r="AN37" i="42"/>
  <c r="AP37" i="42" s="1"/>
  <c r="AN38" i="42"/>
  <c r="AP38" i="42" s="1"/>
  <c r="AN39" i="42"/>
  <c r="AP39" i="42" s="1"/>
  <c r="AN40" i="42"/>
  <c r="AP40" i="42" s="1"/>
  <c r="AN41" i="42"/>
  <c r="AP41" i="42" s="1"/>
  <c r="AN42" i="42"/>
  <c r="AP42" i="42" s="1"/>
  <c r="AN43" i="42"/>
  <c r="AP43" i="42" s="1"/>
  <c r="AN44" i="42"/>
  <c r="AP44" i="42" s="1"/>
  <c r="AN45" i="42"/>
  <c r="AP45" i="42" s="1"/>
  <c r="AN46" i="42"/>
  <c r="AP46" i="42" s="1"/>
  <c r="AN47" i="42"/>
  <c r="AP47" i="42" s="1"/>
  <c r="AN48" i="42"/>
  <c r="AP48" i="42" s="1"/>
  <c r="AN49" i="42"/>
  <c r="AP49" i="42" s="1"/>
  <c r="AN50" i="42"/>
  <c r="AP50" i="42" s="1"/>
  <c r="AN51" i="42"/>
  <c r="AP51" i="42" s="1"/>
  <c r="AN52" i="42"/>
  <c r="AN53" i="42"/>
  <c r="AP53" i="42" s="1"/>
  <c r="AN54" i="42"/>
  <c r="AP54" i="42" s="1"/>
  <c r="AN55" i="42"/>
  <c r="AP55" i="42" s="1"/>
  <c r="AN56" i="42"/>
  <c r="AP56" i="42" s="1"/>
  <c r="AN57" i="42"/>
  <c r="AP57" i="42" s="1"/>
  <c r="AN58" i="42"/>
  <c r="AP58" i="42" s="1"/>
  <c r="AN59" i="42"/>
  <c r="AP59" i="42" s="1"/>
  <c r="AN60" i="42"/>
  <c r="AN61" i="42"/>
  <c r="AP61" i="42" s="1"/>
  <c r="AN62" i="42"/>
  <c r="AP62" i="42" s="1"/>
  <c r="AN63" i="42"/>
  <c r="AP63" i="42" s="1"/>
  <c r="AN64" i="42"/>
  <c r="AP64" i="42" s="1"/>
  <c r="AN65" i="42"/>
  <c r="AP65" i="42" s="1"/>
  <c r="AN66" i="42"/>
  <c r="AP66" i="42" s="1"/>
  <c r="AN67" i="42"/>
  <c r="AP67" i="42" s="1"/>
  <c r="AN68" i="42"/>
  <c r="AN69" i="42"/>
  <c r="AP69" i="42" s="1"/>
  <c r="AN70" i="42"/>
  <c r="AP70" i="42" s="1"/>
  <c r="AN71" i="42"/>
  <c r="AP71" i="42" s="1"/>
  <c r="AN72" i="42"/>
  <c r="AP72" i="42" s="1"/>
  <c r="AN73" i="42"/>
  <c r="AP73" i="42" s="1"/>
  <c r="AN74" i="42"/>
  <c r="AP74" i="42" s="1"/>
  <c r="AN75" i="42"/>
  <c r="AP75" i="42" s="1"/>
  <c r="AN76" i="42"/>
  <c r="AP76" i="42" s="1"/>
  <c r="AN77" i="42"/>
  <c r="AP77" i="42" s="1"/>
  <c r="AN78" i="42"/>
  <c r="AP78" i="42" s="1"/>
  <c r="AN79" i="42"/>
  <c r="AP79" i="42" s="1"/>
  <c r="AN80" i="42"/>
  <c r="AN81" i="42"/>
  <c r="AP81" i="42" s="1"/>
  <c r="AN82" i="42"/>
  <c r="AP82" i="42" s="1"/>
  <c r="AN83" i="42"/>
  <c r="AP83" i="42" s="1"/>
  <c r="AN84" i="42"/>
  <c r="AP84" i="42" s="1"/>
  <c r="AN85" i="42"/>
  <c r="AP85" i="42" s="1"/>
  <c r="AN86" i="42"/>
  <c r="AP86" i="42" s="1"/>
  <c r="AN87" i="42"/>
  <c r="AP87" i="42" s="1"/>
  <c r="AN88" i="42"/>
  <c r="AP88" i="42" s="1"/>
  <c r="AN89" i="42"/>
  <c r="AP89" i="42" s="1"/>
  <c r="AN90" i="42"/>
  <c r="AP90" i="42" s="1"/>
  <c r="AN91" i="42"/>
  <c r="AP91" i="42" s="1"/>
  <c r="AN92" i="42"/>
  <c r="AP92" i="42" s="1"/>
  <c r="AN93" i="42"/>
  <c r="AP93" i="42" s="1"/>
  <c r="AN94" i="42"/>
  <c r="AP94" i="42" s="1"/>
  <c r="AN95" i="42"/>
  <c r="AP95" i="42" s="1"/>
  <c r="AN96" i="42"/>
  <c r="AN97" i="42"/>
  <c r="AP97" i="42" s="1"/>
  <c r="AN98" i="42"/>
  <c r="AP98" i="42" s="1"/>
  <c r="AN99" i="42"/>
  <c r="AP99" i="42" s="1"/>
  <c r="AN100" i="42"/>
  <c r="AN101" i="42"/>
  <c r="AP101" i="42" s="1"/>
  <c r="AN102" i="42"/>
  <c r="AP102" i="42" s="1"/>
  <c r="AN103" i="42"/>
  <c r="AP103" i="42" s="1"/>
  <c r="AN104" i="42"/>
  <c r="AP104" i="42" s="1"/>
  <c r="AN105" i="42"/>
  <c r="AP105" i="42" s="1"/>
  <c r="AN106" i="42"/>
  <c r="AP106" i="42" s="1"/>
  <c r="AN107" i="42"/>
  <c r="AP107" i="42" s="1"/>
  <c r="AN108" i="42"/>
  <c r="AN109" i="42"/>
  <c r="AP109" i="42" s="1"/>
  <c r="AN110" i="42"/>
  <c r="AP110" i="42" s="1"/>
  <c r="AN111" i="42"/>
  <c r="AP111" i="42" s="1"/>
  <c r="AN112" i="42"/>
  <c r="AP112" i="42" s="1"/>
  <c r="AN113" i="42"/>
  <c r="AP113" i="42" s="1"/>
  <c r="AN114" i="42"/>
  <c r="AP114" i="42" s="1"/>
  <c r="AN115" i="42"/>
  <c r="AP115" i="42" s="1"/>
  <c r="AN116" i="42"/>
  <c r="AN117" i="42"/>
  <c r="AN118" i="42"/>
  <c r="AP118" i="42" s="1"/>
  <c r="AN119" i="42"/>
  <c r="AP119" i="42" s="1"/>
  <c r="AN120" i="42"/>
  <c r="AP120" i="42" s="1"/>
  <c r="AN121" i="42"/>
  <c r="AP121" i="42" s="1"/>
  <c r="AN122" i="42"/>
  <c r="AP122" i="42" s="1"/>
  <c r="AN123" i="42"/>
  <c r="AP123" i="42" s="1"/>
  <c r="AN124" i="42"/>
  <c r="AN125" i="42"/>
  <c r="AP125" i="42" s="1"/>
  <c r="AN126" i="42"/>
  <c r="AP126" i="42" s="1"/>
  <c r="AN127" i="42"/>
  <c r="AP127" i="42" s="1"/>
  <c r="AN128" i="42"/>
  <c r="AN129" i="42"/>
  <c r="AP129" i="42" s="1"/>
  <c r="AN130" i="42"/>
  <c r="AP130" i="42" s="1"/>
  <c r="AN131" i="42"/>
  <c r="AP131" i="42" s="1"/>
  <c r="AN132" i="42"/>
  <c r="AN133" i="42"/>
  <c r="AP133" i="42" s="1"/>
  <c r="AN134" i="42"/>
  <c r="AP134" i="42" s="1"/>
  <c r="AN135" i="42"/>
  <c r="AP135" i="42" s="1"/>
  <c r="AN136" i="42"/>
  <c r="AP136" i="42" s="1"/>
  <c r="AN137" i="42"/>
  <c r="AP137" i="42" s="1"/>
  <c r="AN138" i="42"/>
  <c r="AP138" i="42" s="1"/>
  <c r="AN139" i="42"/>
  <c r="AP139" i="42" s="1"/>
  <c r="AN140" i="42"/>
  <c r="AP140" i="42" s="1"/>
  <c r="AN141" i="42"/>
  <c r="AP141" i="42" s="1"/>
  <c r="AN142" i="42"/>
  <c r="AP142" i="42" s="1"/>
  <c r="AN143" i="42"/>
  <c r="AP143" i="42" s="1"/>
  <c r="AN144" i="42"/>
  <c r="AN145" i="42"/>
  <c r="AN146" i="42"/>
  <c r="AP146" i="42" s="1"/>
  <c r="AN147" i="42"/>
  <c r="AP147" i="42" s="1"/>
  <c r="AN148" i="42"/>
  <c r="AP148" i="42" s="1"/>
  <c r="AN149" i="42"/>
  <c r="AP149" i="42" s="1"/>
  <c r="AN150" i="42"/>
  <c r="AP150" i="42" s="1"/>
  <c r="AN151" i="42"/>
  <c r="AP151" i="42" s="1"/>
  <c r="AN152" i="42"/>
  <c r="AP152" i="42" s="1"/>
  <c r="AN153" i="42"/>
  <c r="AN154" i="42"/>
  <c r="AP154" i="42" s="1"/>
  <c r="AN155" i="42"/>
  <c r="AP155" i="42" s="1"/>
  <c r="AN156" i="42"/>
  <c r="AN157" i="42"/>
  <c r="AP157" i="42" s="1"/>
  <c r="AN158" i="42"/>
  <c r="AP158" i="42" s="1"/>
  <c r="AN159" i="42"/>
  <c r="AP159" i="42" s="1"/>
  <c r="AN160" i="42"/>
  <c r="AN161" i="42"/>
  <c r="AP161" i="42" s="1"/>
  <c r="AN162" i="42"/>
  <c r="AP162" i="42" s="1"/>
  <c r="AN163" i="42"/>
  <c r="AP163" i="42" s="1"/>
  <c r="AN164" i="42"/>
  <c r="AN165" i="42"/>
  <c r="AN166" i="42"/>
  <c r="AP166" i="42" s="1"/>
  <c r="AN167" i="42"/>
  <c r="AP167" i="42" s="1"/>
  <c r="AN168" i="42"/>
  <c r="AP168" i="42" s="1"/>
  <c r="AN169" i="42"/>
  <c r="AP169" i="42" s="1"/>
  <c r="AN170" i="42"/>
  <c r="AP170" i="42" s="1"/>
  <c r="AN171" i="42"/>
  <c r="AP171" i="42" s="1"/>
  <c r="AN172" i="42"/>
  <c r="AN173" i="42"/>
  <c r="AP173" i="42" s="1"/>
  <c r="AN174" i="42"/>
  <c r="AP174" i="42" s="1"/>
  <c r="AN175" i="42"/>
  <c r="AP175" i="42" s="1"/>
  <c r="AN176" i="42"/>
  <c r="AP176" i="42" s="1"/>
  <c r="AN177" i="42"/>
  <c r="AP177" i="42" s="1"/>
  <c r="AN178" i="42"/>
  <c r="AP178" i="42" s="1"/>
  <c r="AN179" i="42"/>
  <c r="AP179" i="42" s="1"/>
  <c r="AN180" i="42"/>
  <c r="AN181" i="42"/>
  <c r="AN182" i="42"/>
  <c r="AP182" i="42" s="1"/>
  <c r="AN183" i="42"/>
  <c r="AP183" i="42" s="1"/>
  <c r="AN184" i="42"/>
  <c r="AP184" i="42" s="1"/>
  <c r="AN185" i="42"/>
  <c r="AP185" i="42" s="1"/>
  <c r="AN186" i="42"/>
  <c r="AP186" i="42" s="1"/>
  <c r="AN187" i="42"/>
  <c r="AP187" i="42" s="1"/>
  <c r="AN188" i="42"/>
  <c r="AN189" i="42"/>
  <c r="AP189" i="42" s="1"/>
  <c r="AN190" i="42"/>
  <c r="AP190" i="42" s="1"/>
  <c r="AN191" i="42"/>
  <c r="AP191" i="42" s="1"/>
  <c r="AN192" i="42"/>
  <c r="AN193" i="42"/>
  <c r="AN194" i="42"/>
  <c r="AP194" i="42" s="1"/>
  <c r="AN195" i="42"/>
  <c r="AP195" i="42" s="1"/>
  <c r="AN196" i="42"/>
  <c r="AP196" i="42" s="1"/>
  <c r="AN197" i="42"/>
  <c r="AP197" i="42" s="1"/>
  <c r="AN198" i="42"/>
  <c r="AP198" i="42" s="1"/>
  <c r="AN199" i="42"/>
  <c r="AP199" i="42" s="1"/>
  <c r="AN200" i="42"/>
  <c r="AP200" i="42" s="1"/>
  <c r="AN201" i="42"/>
  <c r="AP201" i="42" s="1"/>
  <c r="AN202" i="42"/>
  <c r="AP202" i="42" s="1"/>
  <c r="AN203" i="42"/>
  <c r="AP203" i="42" s="1"/>
  <c r="AN204" i="42"/>
  <c r="AP204" i="42" s="1"/>
  <c r="AN205" i="42"/>
  <c r="AP205" i="42" s="1"/>
  <c r="AN206" i="42"/>
  <c r="AP206" i="42" s="1"/>
  <c r="AN207" i="42"/>
  <c r="AP207" i="42" s="1"/>
  <c r="AN208" i="42"/>
  <c r="AN209" i="42"/>
  <c r="AN210" i="42"/>
  <c r="AP210" i="42" s="1"/>
  <c r="AN211" i="42"/>
  <c r="AP211" i="42" s="1"/>
  <c r="AN212" i="42"/>
  <c r="AP212" i="42" s="1"/>
  <c r="AN213" i="42"/>
  <c r="AP213" i="42" s="1"/>
  <c r="AN214" i="42"/>
  <c r="AP214" i="42" s="1"/>
  <c r="AN215" i="42"/>
  <c r="AP215" i="42" s="1"/>
  <c r="AN216" i="42"/>
  <c r="AP216" i="42" s="1"/>
  <c r="AN217" i="42"/>
  <c r="AP217" i="42" s="1"/>
  <c r="AN218" i="42"/>
  <c r="AP218" i="42" s="1"/>
  <c r="AN219" i="42"/>
  <c r="AP219" i="42" s="1"/>
  <c r="AN220" i="42"/>
  <c r="AN221" i="42"/>
  <c r="AP221" i="42" s="1"/>
  <c r="AN222" i="42"/>
  <c r="AP222" i="42" s="1"/>
  <c r="AN223" i="42"/>
  <c r="AP223" i="42" s="1"/>
  <c r="AN224" i="42"/>
  <c r="AP224" i="42" s="1"/>
  <c r="AN225" i="42"/>
  <c r="AP225" i="42" s="1"/>
  <c r="AN226" i="42"/>
  <c r="AP226" i="42" s="1"/>
  <c r="AN227" i="42"/>
  <c r="AP227" i="42" s="1"/>
  <c r="AN228" i="42"/>
  <c r="AN229" i="42"/>
  <c r="AP229" i="42" s="1"/>
  <c r="AN230" i="42"/>
  <c r="AP230" i="42" s="1"/>
  <c r="AN231" i="42"/>
  <c r="AP231" i="42" s="1"/>
  <c r="AN232" i="42"/>
  <c r="AP232" i="42" s="1"/>
  <c r="AN233" i="42"/>
  <c r="AP233" i="42" s="1"/>
  <c r="AN234" i="42"/>
  <c r="AP234" i="42" s="1"/>
  <c r="AN235" i="42"/>
  <c r="AP235" i="42" s="1"/>
  <c r="AN236" i="42"/>
  <c r="AN237" i="42"/>
  <c r="AP237" i="42" s="1"/>
  <c r="AN238" i="42"/>
  <c r="AP238" i="42" s="1"/>
  <c r="AN239" i="42"/>
  <c r="AP239" i="42" s="1"/>
  <c r="AN240" i="42"/>
  <c r="AP240" i="42" s="1"/>
  <c r="AN241" i="42"/>
  <c r="AP241" i="42" s="1"/>
  <c r="AN242" i="42"/>
  <c r="AP242" i="42" s="1"/>
  <c r="AN243" i="42"/>
  <c r="AP243" i="42" s="1"/>
  <c r="AN244" i="42"/>
  <c r="AP244" i="42" s="1"/>
  <c r="AN245" i="42"/>
  <c r="AP245" i="42" s="1"/>
  <c r="AN246" i="42"/>
  <c r="AP246" i="42" s="1"/>
  <c r="AN247" i="42"/>
  <c r="AP247" i="42" s="1"/>
  <c r="AN248" i="42"/>
  <c r="AP248" i="42" s="1"/>
  <c r="AN249" i="42"/>
  <c r="AP249" i="42" s="1"/>
  <c r="AN250" i="42"/>
  <c r="AP250" i="42" s="1"/>
  <c r="AN251" i="42"/>
  <c r="AP251" i="42" s="1"/>
  <c r="AN252" i="42"/>
  <c r="AP252" i="42" s="1"/>
  <c r="AN253" i="42"/>
  <c r="AP253" i="42" s="1"/>
  <c r="AN254" i="42"/>
  <c r="AP254" i="42" s="1"/>
  <c r="AN255" i="42"/>
  <c r="AP255" i="42" s="1"/>
  <c r="AN256" i="42"/>
  <c r="AN257" i="42"/>
  <c r="AP257" i="42" s="1"/>
  <c r="AN258" i="42"/>
  <c r="AP258" i="42" s="1"/>
  <c r="AN259" i="42"/>
  <c r="AP259" i="42" s="1"/>
  <c r="AN260" i="42"/>
  <c r="AN261" i="42"/>
  <c r="AP261" i="42" s="1"/>
  <c r="AN262" i="42"/>
  <c r="AP262" i="42" s="1"/>
  <c r="AN263" i="42"/>
  <c r="AP263" i="42" s="1"/>
  <c r="AN264" i="42"/>
  <c r="AP264" i="42" s="1"/>
  <c r="AN265" i="42"/>
  <c r="AP265" i="42" s="1"/>
  <c r="AN266" i="42"/>
  <c r="AP266" i="42" s="1"/>
  <c r="AN267" i="42"/>
  <c r="AP267" i="42" s="1"/>
  <c r="AN268" i="42"/>
  <c r="AP268" i="42" s="1"/>
  <c r="AN269" i="42"/>
  <c r="AP269" i="42" s="1"/>
  <c r="AN270" i="42"/>
  <c r="AP270" i="42" s="1"/>
  <c r="AN271" i="42"/>
  <c r="AP271" i="42" s="1"/>
  <c r="AN272" i="42"/>
  <c r="AP272" i="42" s="1"/>
  <c r="AN273" i="42"/>
  <c r="AP273" i="42" s="1"/>
  <c r="AN274" i="42"/>
  <c r="AP274" i="42" s="1"/>
  <c r="AN275" i="42"/>
  <c r="AP275" i="42" s="1"/>
  <c r="AN276" i="42"/>
  <c r="AP276" i="42" s="1"/>
  <c r="AN277" i="42"/>
  <c r="AP277" i="42" s="1"/>
  <c r="AN278" i="42"/>
  <c r="AP278" i="42" s="1"/>
  <c r="AN279" i="42"/>
  <c r="AP279" i="42" s="1"/>
  <c r="AN280" i="42"/>
  <c r="AP280" i="42" s="1"/>
  <c r="AN281" i="42"/>
  <c r="AP281" i="42" s="1"/>
  <c r="AN282" i="42"/>
  <c r="AP282" i="42" s="1"/>
  <c r="AN283" i="42"/>
  <c r="AP283" i="42" s="1"/>
  <c r="AN284" i="42"/>
  <c r="AN285" i="42"/>
  <c r="AP285" i="42" s="1"/>
  <c r="AN286" i="42"/>
  <c r="AP286" i="42" s="1"/>
  <c r="AN287" i="42"/>
  <c r="AP287" i="42" s="1"/>
  <c r="AN288" i="42"/>
  <c r="AN289" i="42"/>
  <c r="AP289" i="42" s="1"/>
  <c r="AN290" i="42"/>
  <c r="AP290" i="42" s="1"/>
  <c r="AN291" i="42"/>
  <c r="AP291" i="42" s="1"/>
  <c r="AN292" i="42"/>
  <c r="AP292" i="42" s="1"/>
  <c r="AN293" i="42"/>
  <c r="AP293" i="42" s="1"/>
  <c r="AN294" i="42"/>
  <c r="AP294" i="42" s="1"/>
  <c r="AN295" i="42"/>
  <c r="AP295" i="42" s="1"/>
  <c r="AN296" i="42"/>
  <c r="AP296" i="42" s="1"/>
  <c r="AN297" i="42"/>
  <c r="AP297" i="42" s="1"/>
  <c r="AN298" i="42"/>
  <c r="AP298" i="42" s="1"/>
  <c r="AN299" i="42"/>
  <c r="AP299" i="42" s="1"/>
  <c r="AN300" i="42"/>
  <c r="AP300" i="42" s="1"/>
  <c r="AN301" i="42"/>
  <c r="AP301" i="42" s="1"/>
  <c r="AN302" i="42"/>
  <c r="AP302" i="42" s="1"/>
  <c r="AN303" i="42"/>
  <c r="AP303" i="42" s="1"/>
  <c r="AN304" i="42"/>
  <c r="AP304" i="42" s="1"/>
  <c r="AN305" i="42"/>
  <c r="AN306" i="42"/>
  <c r="AP306" i="42" s="1"/>
  <c r="AN307" i="42"/>
  <c r="AP307" i="42" s="1"/>
  <c r="AN308" i="42"/>
  <c r="AN309" i="42"/>
  <c r="AP309" i="42" s="1"/>
  <c r="AN310" i="42"/>
  <c r="AP310" i="42" s="1"/>
  <c r="AN311" i="42"/>
  <c r="AP311" i="42" s="1"/>
  <c r="AN312" i="42"/>
  <c r="AP312" i="42" s="1"/>
  <c r="AN313" i="42"/>
  <c r="AP313" i="42" s="1"/>
  <c r="AN314" i="42"/>
  <c r="AP314" i="42" s="1"/>
  <c r="AN315" i="42"/>
  <c r="AP315" i="42" s="1"/>
  <c r="AN316" i="42"/>
  <c r="AN317" i="42"/>
  <c r="AP317" i="42" s="1"/>
  <c r="AN318" i="42"/>
  <c r="AP318" i="42" s="1"/>
  <c r="AN319" i="42"/>
  <c r="AP319" i="42" s="1"/>
  <c r="AN320" i="42"/>
  <c r="AP320" i="42" s="1"/>
  <c r="AN321" i="42"/>
  <c r="AP321" i="42" s="1"/>
  <c r="AN322" i="42"/>
  <c r="AP322" i="42" s="1"/>
  <c r="AN323" i="42"/>
  <c r="AP323" i="42" s="1"/>
  <c r="AN324" i="42"/>
  <c r="AN325" i="42"/>
  <c r="AP325" i="42" s="1"/>
  <c r="AN326" i="42"/>
  <c r="AP326" i="42" s="1"/>
  <c r="AN327" i="42"/>
  <c r="AP327" i="42" s="1"/>
  <c r="AN328" i="42"/>
  <c r="AP328" i="42" s="1"/>
  <c r="AN329" i="42"/>
  <c r="AP329" i="42" s="1"/>
  <c r="AN330" i="42"/>
  <c r="AP330" i="42" s="1"/>
  <c r="AN331" i="42"/>
  <c r="AP331" i="42" s="1"/>
  <c r="AN332" i="42"/>
  <c r="AP332" i="42" s="1"/>
  <c r="AN333" i="42"/>
  <c r="AP333" i="42" s="1"/>
  <c r="AN334" i="42"/>
  <c r="AP334" i="42" s="1"/>
  <c r="AN335" i="42"/>
  <c r="AP335" i="42" s="1"/>
  <c r="AN336" i="42"/>
  <c r="AN337" i="42"/>
  <c r="AP337" i="42" s="1"/>
  <c r="AN338" i="42"/>
  <c r="AP338" i="42" s="1"/>
  <c r="AN339" i="42"/>
  <c r="AP339" i="42" s="1"/>
  <c r="AN340" i="42"/>
  <c r="AP340" i="42" s="1"/>
  <c r="AN341" i="42"/>
  <c r="AP341" i="42" s="1"/>
  <c r="AN342" i="42"/>
  <c r="AP342" i="42" s="1"/>
  <c r="AN343" i="42"/>
  <c r="AP343" i="42" s="1"/>
  <c r="AN344" i="42"/>
  <c r="AP344" i="42" s="1"/>
  <c r="AN345" i="42"/>
  <c r="AP345" i="42" s="1"/>
  <c r="AN346" i="42"/>
  <c r="AP346" i="42" s="1"/>
  <c r="AN347" i="42"/>
  <c r="AP347" i="42" s="1"/>
  <c r="AN348" i="42"/>
  <c r="AP348" i="42" s="1"/>
  <c r="AN349" i="42"/>
  <c r="AP349" i="42" s="1"/>
  <c r="AN350" i="42"/>
  <c r="AP350" i="42" s="1"/>
  <c r="AN351" i="42"/>
  <c r="AP351" i="42" s="1"/>
  <c r="AN352" i="42"/>
  <c r="AN353" i="42"/>
  <c r="AP353" i="42" s="1"/>
  <c r="AN354" i="42"/>
  <c r="AP354" i="42" s="1"/>
  <c r="AN355" i="42"/>
  <c r="AP355" i="42" s="1"/>
  <c r="AN356" i="42"/>
  <c r="AP356" i="42" s="1"/>
  <c r="AN357" i="42"/>
  <c r="AP357" i="42" s="1"/>
  <c r="AN358" i="42"/>
  <c r="AP358" i="42" s="1"/>
  <c r="AN359" i="42"/>
  <c r="AP359" i="42" s="1"/>
  <c r="AN360" i="42"/>
  <c r="AN361" i="42"/>
  <c r="AP361" i="42" s="1"/>
  <c r="AN362" i="42"/>
  <c r="AP362" i="42" s="1"/>
  <c r="AN363" i="42"/>
  <c r="AP363" i="42" s="1"/>
  <c r="AN364" i="42"/>
  <c r="AP364" i="42" s="1"/>
  <c r="AN365" i="42"/>
  <c r="AP365" i="42" s="1"/>
  <c r="AN366" i="42"/>
  <c r="AP366" i="42" s="1"/>
  <c r="AN367" i="42"/>
  <c r="AP367" i="42" s="1"/>
  <c r="AN368" i="42"/>
  <c r="AN369" i="42"/>
  <c r="AP369" i="42" s="1"/>
  <c r="AN370" i="42"/>
  <c r="AP370" i="42" s="1"/>
  <c r="AN371" i="42"/>
  <c r="AP371" i="42" s="1"/>
  <c r="AN372" i="42"/>
  <c r="AN373" i="42"/>
  <c r="AP373" i="42" s="1"/>
  <c r="AN374" i="42"/>
  <c r="AP374" i="42" s="1"/>
  <c r="AN375" i="42"/>
  <c r="AP375" i="42" s="1"/>
  <c r="AN376" i="42"/>
  <c r="AN377" i="42"/>
  <c r="AP377" i="42" s="1"/>
  <c r="AN378" i="42"/>
  <c r="AP378" i="42" s="1"/>
  <c r="AN379" i="42"/>
  <c r="AP379" i="42" s="1"/>
  <c r="AN380" i="42"/>
  <c r="AP380" i="42" s="1"/>
  <c r="AN381" i="42"/>
  <c r="AN382" i="42"/>
  <c r="AP382" i="42" s="1"/>
  <c r="AN383" i="42"/>
  <c r="AP383" i="42" s="1"/>
  <c r="AN384" i="42"/>
  <c r="AP384" i="42" s="1"/>
  <c r="AN385" i="42"/>
  <c r="AP385" i="42" s="1"/>
  <c r="AN386" i="42"/>
  <c r="AP386" i="42" s="1"/>
  <c r="AN387" i="42"/>
  <c r="AP387" i="42" s="1"/>
  <c r="AN388" i="42"/>
  <c r="AN389" i="42"/>
  <c r="AP389" i="42" s="1"/>
  <c r="AN390" i="42"/>
  <c r="AP390" i="42" s="1"/>
  <c r="AN391" i="42"/>
  <c r="AP391" i="42" s="1"/>
  <c r="AN392" i="42"/>
  <c r="AP392" i="42" s="1"/>
  <c r="AN393" i="42"/>
  <c r="AP393" i="42" s="1"/>
  <c r="AN394" i="42"/>
  <c r="AP394" i="42" s="1"/>
  <c r="AN395" i="42"/>
  <c r="AP395" i="42" s="1"/>
  <c r="AN396" i="42"/>
  <c r="AP396" i="42" s="1"/>
  <c r="AN397" i="42"/>
  <c r="AN398" i="42"/>
  <c r="AP398" i="42" s="1"/>
  <c r="AN399" i="42"/>
  <c r="AP399" i="42" s="1"/>
  <c r="AN400" i="42"/>
  <c r="AN401" i="42"/>
  <c r="AP401" i="42" s="1"/>
  <c r="AN402" i="42"/>
  <c r="AP402" i="42" s="1"/>
  <c r="AN403" i="42"/>
  <c r="AP403" i="42" s="1"/>
  <c r="AN404" i="42"/>
  <c r="AN405" i="42"/>
  <c r="AP405" i="42" s="1"/>
  <c r="AN406" i="42"/>
  <c r="AP406" i="42" s="1"/>
  <c r="AN407" i="42"/>
  <c r="AP407" i="42" s="1"/>
  <c r="AN408" i="42"/>
  <c r="AN409" i="42"/>
  <c r="AP409" i="42" s="1"/>
  <c r="AN410" i="42"/>
  <c r="AP410" i="42" s="1"/>
  <c r="AN411" i="42"/>
  <c r="AP411" i="42" s="1"/>
  <c r="AN412" i="42"/>
  <c r="AP412" i="42" s="1"/>
  <c r="AN413" i="42"/>
  <c r="AP413" i="42" s="1"/>
  <c r="AN414" i="42"/>
  <c r="AP414" i="42" s="1"/>
  <c r="AN415" i="42"/>
  <c r="AP415" i="42" s="1"/>
  <c r="AN416" i="42"/>
  <c r="AN417" i="42"/>
  <c r="AP417" i="42" s="1"/>
  <c r="AN418" i="42"/>
  <c r="AP418" i="42" s="1"/>
  <c r="AN419" i="42"/>
  <c r="AP419" i="42" s="1"/>
  <c r="AN420" i="42"/>
  <c r="AP420" i="42" s="1"/>
  <c r="AN421" i="42"/>
  <c r="AP421" i="42" s="1"/>
  <c r="AN422" i="42"/>
  <c r="AP422" i="42" s="1"/>
  <c r="AN423" i="42"/>
  <c r="AP423" i="42" s="1"/>
  <c r="AN424" i="42"/>
  <c r="AN425" i="42"/>
  <c r="AP425" i="42" s="1"/>
  <c r="AN426" i="42"/>
  <c r="AP426" i="42" s="1"/>
  <c r="AN427" i="42"/>
  <c r="AP427" i="42" s="1"/>
  <c r="AN428" i="42"/>
  <c r="AP428" i="42" s="1"/>
  <c r="AN429" i="42"/>
  <c r="AP429" i="42" s="1"/>
  <c r="AN430" i="42"/>
  <c r="AP430" i="42" s="1"/>
  <c r="AN431" i="42"/>
  <c r="AP431" i="42" s="1"/>
  <c r="AN432" i="42"/>
  <c r="AN433" i="42"/>
  <c r="AP433" i="42" s="1"/>
  <c r="AN434" i="42"/>
  <c r="AP434" i="42" s="1"/>
  <c r="AN435" i="42"/>
  <c r="AP435" i="42" s="1"/>
  <c r="AN436" i="42"/>
  <c r="AN437" i="42"/>
  <c r="AP437" i="42" s="1"/>
  <c r="AN438" i="42"/>
  <c r="AP438" i="42" s="1"/>
  <c r="AN439" i="42"/>
  <c r="AP439" i="42" s="1"/>
  <c r="AN440" i="42"/>
  <c r="AP440" i="42" s="1"/>
  <c r="AN441" i="42"/>
  <c r="AP441" i="42" s="1"/>
  <c r="AN442" i="42"/>
  <c r="AP442" i="42" s="1"/>
  <c r="AN443" i="42"/>
  <c r="AP443" i="42" s="1"/>
  <c r="AN444" i="42"/>
  <c r="AN445" i="42"/>
  <c r="AP445" i="42" s="1"/>
  <c r="AN446" i="42"/>
  <c r="AP446" i="42" s="1"/>
  <c r="AN447" i="42"/>
  <c r="AP447" i="42" s="1"/>
  <c r="AN448" i="42"/>
  <c r="AN449" i="42"/>
  <c r="AN450" i="42"/>
  <c r="AP450" i="42" s="1"/>
  <c r="AN451" i="42"/>
  <c r="AP451" i="42" s="1"/>
  <c r="AN452" i="42"/>
  <c r="AN453" i="42"/>
  <c r="AP453" i="42" s="1"/>
  <c r="AN454" i="42"/>
  <c r="AP454" i="42" s="1"/>
  <c r="AN455" i="42"/>
  <c r="AP455" i="42" s="1"/>
  <c r="AN456" i="42"/>
  <c r="AP456" i="42" s="1"/>
  <c r="AN457" i="42"/>
  <c r="AP457" i="42" s="1"/>
  <c r="AN458" i="42"/>
  <c r="AP458" i="42" s="1"/>
  <c r="AN459" i="42"/>
  <c r="AP459" i="42" s="1"/>
  <c r="AN460" i="42"/>
  <c r="AN461" i="42"/>
  <c r="AP461" i="42" s="1"/>
  <c r="AN462" i="42"/>
  <c r="AP462" i="42" s="1"/>
  <c r="AN463" i="42"/>
  <c r="AP463" i="42" s="1"/>
  <c r="AN464" i="42"/>
  <c r="AN465" i="42"/>
  <c r="AP465" i="42" s="1"/>
  <c r="AN466" i="42"/>
  <c r="AP466" i="42" s="1"/>
  <c r="AN467" i="42"/>
  <c r="AP467" i="42" s="1"/>
  <c r="AN468" i="42"/>
  <c r="AN469" i="42"/>
  <c r="AN470" i="42"/>
  <c r="AP470" i="42" s="1"/>
  <c r="AN471" i="42"/>
  <c r="AP471" i="42" s="1"/>
  <c r="AN472" i="42"/>
  <c r="AP472" i="42" s="1"/>
  <c r="AN473" i="42"/>
  <c r="AP473" i="42" s="1"/>
  <c r="AN474" i="42"/>
  <c r="AP474" i="42" s="1"/>
  <c r="AN475" i="42"/>
  <c r="AP475" i="42" s="1"/>
  <c r="AN476" i="42"/>
  <c r="AN477" i="42"/>
  <c r="AP477" i="42" s="1"/>
  <c r="AN478" i="42"/>
  <c r="AP478" i="42" s="1"/>
  <c r="AN479" i="42"/>
  <c r="AP479" i="42" s="1"/>
  <c r="AN480" i="42"/>
  <c r="AN481" i="42"/>
  <c r="AP481" i="42" s="1"/>
  <c r="AN482" i="42"/>
  <c r="AP482" i="42" s="1"/>
  <c r="AN483" i="42"/>
  <c r="AP483" i="42" s="1"/>
  <c r="AN484" i="42"/>
  <c r="AN485" i="42"/>
  <c r="AN486" i="42"/>
  <c r="AP486" i="42" s="1"/>
  <c r="AN487" i="42"/>
  <c r="AP487" i="42" s="1"/>
  <c r="AN488" i="42"/>
  <c r="AP488" i="42" s="1"/>
  <c r="AN489" i="42"/>
  <c r="AP489" i="42" s="1"/>
  <c r="AN490" i="42"/>
  <c r="AP490" i="42" s="1"/>
  <c r="AN491" i="42"/>
  <c r="AP491" i="42" s="1"/>
  <c r="AN492" i="42"/>
  <c r="AN493" i="42"/>
  <c r="AP493" i="42" s="1"/>
  <c r="AN494" i="42"/>
  <c r="AP494" i="42" s="1"/>
  <c r="AN495" i="42"/>
  <c r="AP495" i="42" s="1"/>
  <c r="AN496" i="42"/>
  <c r="AN497" i="42"/>
  <c r="AN498" i="42"/>
  <c r="AP498" i="42" s="1"/>
  <c r="AN499" i="42"/>
  <c r="AP499" i="42" s="1"/>
  <c r="AN500" i="42"/>
  <c r="AN501" i="42"/>
  <c r="AP501" i="42" s="1"/>
  <c r="AN502" i="42"/>
  <c r="AP502" i="42" s="1"/>
  <c r="AN503" i="42"/>
  <c r="AP503" i="42" s="1"/>
  <c r="AN504" i="42"/>
  <c r="AP504" i="42" s="1"/>
  <c r="AN505" i="42"/>
  <c r="AP505" i="42" s="1"/>
  <c r="AN506" i="42"/>
  <c r="AP506" i="42" s="1"/>
  <c r="AN507" i="42"/>
  <c r="AP507" i="42" s="1"/>
  <c r="AN508" i="42"/>
  <c r="AN509" i="42"/>
  <c r="AP509" i="42" s="1"/>
  <c r="AN510" i="42"/>
  <c r="AP510" i="42" s="1"/>
  <c r="AN511" i="42"/>
  <c r="AP511" i="42" s="1"/>
  <c r="AN512" i="42"/>
  <c r="AN513" i="42"/>
  <c r="AN514" i="42"/>
  <c r="AP514" i="42" s="1"/>
  <c r="AN515" i="42"/>
  <c r="AP515" i="42" s="1"/>
  <c r="AN516" i="42"/>
  <c r="AN517" i="42"/>
  <c r="AP517" i="42" s="1"/>
  <c r="AN518" i="42"/>
  <c r="AP518" i="42" s="1"/>
  <c r="AN519" i="42"/>
  <c r="AP519" i="42" s="1"/>
  <c r="AN520" i="42"/>
  <c r="AP520" i="42" s="1"/>
  <c r="AN521" i="42"/>
  <c r="AP521" i="42" s="1"/>
  <c r="AN522" i="42"/>
  <c r="AP522" i="42" s="1"/>
  <c r="AN523" i="42"/>
  <c r="AP523" i="42" s="1"/>
  <c r="AN524" i="42"/>
  <c r="AP524" i="42" s="1"/>
  <c r="AN525" i="42"/>
  <c r="AP525" i="42" s="1"/>
  <c r="AN526" i="42"/>
  <c r="AP526" i="42" s="1"/>
  <c r="AN527" i="42"/>
  <c r="AP527" i="42" s="1"/>
  <c r="AN528" i="42"/>
  <c r="AP528" i="42" s="1"/>
  <c r="AN529" i="42"/>
  <c r="AP529" i="42" s="1"/>
  <c r="AN530" i="42"/>
  <c r="AP530" i="42" s="1"/>
  <c r="AN531" i="42"/>
  <c r="AP531" i="42" s="1"/>
  <c r="AN532" i="42"/>
  <c r="AP532" i="42" s="1"/>
  <c r="AN533" i="42"/>
  <c r="AP533" i="42" s="1"/>
  <c r="AN534" i="42"/>
  <c r="AP534" i="42" s="1"/>
  <c r="AN535" i="42"/>
  <c r="AP535" i="42" s="1"/>
  <c r="AN536" i="42"/>
  <c r="AP536" i="42" s="1"/>
  <c r="AN537" i="42"/>
  <c r="AP537" i="42" s="1"/>
  <c r="AN538" i="42"/>
  <c r="AP538" i="42" s="1"/>
  <c r="AN539" i="42"/>
  <c r="AP539" i="42" s="1"/>
  <c r="AN540" i="42"/>
  <c r="AP540" i="42" s="1"/>
  <c r="AN541" i="42"/>
  <c r="AP541" i="42" s="1"/>
  <c r="AN542" i="42"/>
  <c r="AP542" i="42" s="1"/>
  <c r="AN543" i="42"/>
  <c r="AP543" i="42" s="1"/>
  <c r="AN544" i="42"/>
  <c r="AP544" i="42" s="1"/>
  <c r="AN545" i="42"/>
  <c r="AP545" i="42" s="1"/>
  <c r="AN546" i="42"/>
  <c r="AP546" i="42" s="1"/>
  <c r="AN547" i="42"/>
  <c r="AP547" i="42" s="1"/>
  <c r="AN548" i="42"/>
  <c r="AP548" i="42" s="1"/>
  <c r="AN549" i="42"/>
  <c r="AP549" i="42" s="1"/>
  <c r="AN550" i="42"/>
  <c r="AP550" i="42" s="1"/>
  <c r="AN551" i="42"/>
  <c r="AP551" i="42" s="1"/>
  <c r="AN552" i="42"/>
  <c r="AP552" i="42" s="1"/>
  <c r="AN553" i="42"/>
  <c r="AP553" i="42" s="1"/>
  <c r="AN554" i="42"/>
  <c r="AP554" i="42" s="1"/>
  <c r="AN555" i="42"/>
  <c r="AP555" i="42" s="1"/>
  <c r="AN556" i="42"/>
  <c r="AP556" i="42" s="1"/>
  <c r="AN557" i="42"/>
  <c r="AP557" i="42" s="1"/>
  <c r="AN558" i="42"/>
  <c r="AP558" i="42" s="1"/>
  <c r="AN559" i="42"/>
  <c r="AP559" i="42" s="1"/>
  <c r="AN560" i="42"/>
  <c r="AP560" i="42" s="1"/>
  <c r="AN561" i="42"/>
  <c r="AP561" i="42" s="1"/>
  <c r="AN562" i="42"/>
  <c r="AP562" i="42" s="1"/>
  <c r="AN563" i="42"/>
  <c r="AN564" i="42"/>
  <c r="AP564" i="42" s="1"/>
  <c r="AN565" i="42"/>
  <c r="AP565" i="42" s="1"/>
  <c r="AN566" i="42"/>
  <c r="AP566" i="42" s="1"/>
  <c r="AN567" i="42"/>
  <c r="AP567" i="42" s="1"/>
  <c r="AN568" i="42"/>
  <c r="AP568" i="42" s="1"/>
  <c r="AN569" i="42"/>
  <c r="AN570" i="42"/>
  <c r="AP570" i="42" s="1"/>
  <c r="AN571" i="42"/>
  <c r="AP571" i="42" s="1"/>
  <c r="AN572" i="42"/>
  <c r="AP572" i="42" s="1"/>
  <c r="AN573" i="42"/>
  <c r="AN574" i="42"/>
  <c r="AN575" i="42"/>
  <c r="AP575" i="42" s="1"/>
  <c r="AN576" i="42"/>
  <c r="AP576" i="42" s="1"/>
  <c r="AN577" i="42"/>
  <c r="AP577" i="42" s="1"/>
  <c r="AN578" i="42"/>
  <c r="AP578" i="42" s="1"/>
  <c r="AN579" i="42"/>
  <c r="AN580" i="42"/>
  <c r="AP580" i="42" s="1"/>
  <c r="AN581" i="42"/>
  <c r="AP581" i="42" s="1"/>
  <c r="AN582" i="42"/>
  <c r="AP582" i="42" s="1"/>
  <c r="AN583" i="42"/>
  <c r="AP583" i="42" s="1"/>
  <c r="AN584" i="42"/>
  <c r="AP584" i="42" s="1"/>
  <c r="AN585" i="42"/>
  <c r="AN586" i="42"/>
  <c r="AP586" i="42" s="1"/>
  <c r="AN587" i="42"/>
  <c r="AP587" i="42" s="1"/>
  <c r="AN588" i="42"/>
  <c r="AP588" i="42" s="1"/>
  <c r="AN589" i="42"/>
  <c r="AN590" i="42"/>
  <c r="AN591" i="42"/>
  <c r="AP591" i="42" s="1"/>
  <c r="AN592" i="42"/>
  <c r="AP592" i="42" s="1"/>
  <c r="AN593" i="42"/>
  <c r="AP593" i="42" s="1"/>
  <c r="AN594" i="42"/>
  <c r="AP594" i="42" s="1"/>
  <c r="AN595" i="42"/>
  <c r="AN596" i="42"/>
  <c r="AP596" i="42" s="1"/>
  <c r="AN597" i="42"/>
  <c r="AP597" i="42" s="1"/>
  <c r="AN598" i="42"/>
  <c r="AP598" i="42" s="1"/>
  <c r="AN599" i="42"/>
  <c r="AP599" i="42" s="1"/>
  <c r="AN600" i="42"/>
  <c r="AP600" i="42" s="1"/>
  <c r="AN601" i="42"/>
  <c r="AN602" i="42"/>
  <c r="AP602" i="42" s="1"/>
  <c r="AN603" i="42"/>
  <c r="AP603" i="42" s="1"/>
  <c r="AN604" i="42"/>
  <c r="AP604" i="42" s="1"/>
  <c r="AN605" i="42"/>
  <c r="AN606" i="42"/>
  <c r="AN607" i="42"/>
  <c r="AP607" i="42" s="1"/>
  <c r="AN608" i="42"/>
  <c r="AP608" i="42" s="1"/>
  <c r="AN609" i="42"/>
  <c r="AP609" i="42" s="1"/>
  <c r="AN610" i="42"/>
  <c r="AP610" i="42" s="1"/>
  <c r="AN611" i="42"/>
  <c r="AN612" i="42"/>
  <c r="AP612" i="42" s="1"/>
  <c r="AN613" i="42"/>
  <c r="AP613" i="42" s="1"/>
  <c r="AN614" i="42"/>
  <c r="AP614" i="42" s="1"/>
  <c r="AN615" i="42"/>
  <c r="AP615" i="42" s="1"/>
  <c r="AN616" i="42"/>
  <c r="AP616" i="42" s="1"/>
  <c r="AN617" i="42"/>
  <c r="AN618" i="42"/>
  <c r="AP618" i="42" s="1"/>
  <c r="AN619" i="42"/>
  <c r="AP619" i="42" s="1"/>
  <c r="AN620" i="42"/>
  <c r="AP620" i="42" s="1"/>
  <c r="AN621" i="42"/>
  <c r="AN622" i="42"/>
  <c r="AN623" i="42"/>
  <c r="AP623" i="42" s="1"/>
  <c r="AN624" i="42"/>
  <c r="AP624" i="42" s="1"/>
  <c r="AN625" i="42"/>
  <c r="AP625" i="42" s="1"/>
  <c r="AN626" i="42"/>
  <c r="AP626" i="42" s="1"/>
  <c r="AN627" i="42"/>
  <c r="AN628" i="42"/>
  <c r="AP628" i="42" s="1"/>
  <c r="AN629" i="42"/>
  <c r="AP629" i="42" s="1"/>
  <c r="AN630" i="42"/>
  <c r="AP630" i="42" s="1"/>
  <c r="AN631" i="42"/>
  <c r="AP631" i="42" s="1"/>
  <c r="AN632" i="42"/>
  <c r="AP632" i="42" s="1"/>
  <c r="AN633" i="42"/>
  <c r="AN634" i="42"/>
  <c r="AP634" i="42" s="1"/>
  <c r="AN635" i="42"/>
  <c r="AP635" i="42" s="1"/>
  <c r="AN636" i="42"/>
  <c r="AP636" i="42" s="1"/>
  <c r="AN637" i="42"/>
  <c r="AN638" i="42"/>
  <c r="AN639" i="42"/>
  <c r="AP639" i="42" s="1"/>
  <c r="AN640" i="42"/>
  <c r="AP640" i="42" s="1"/>
  <c r="AN641" i="42"/>
  <c r="AP641" i="42" s="1"/>
  <c r="AN642" i="42"/>
  <c r="AP642" i="42" s="1"/>
  <c r="AN643" i="42"/>
  <c r="AN644" i="42"/>
  <c r="AP644" i="42" s="1"/>
  <c r="AN645" i="42"/>
  <c r="AP645" i="42" s="1"/>
  <c r="AN646" i="42"/>
  <c r="AP646" i="42" s="1"/>
  <c r="AN647" i="42"/>
  <c r="AP647" i="42" s="1"/>
  <c r="AN648" i="42"/>
  <c r="AP648" i="42" s="1"/>
  <c r="AN649" i="42"/>
  <c r="AN650" i="42"/>
  <c r="AP650" i="42" s="1"/>
  <c r="AN651" i="42"/>
  <c r="AP651" i="42" s="1"/>
  <c r="AN652" i="42"/>
  <c r="AP652" i="42" s="1"/>
  <c r="AN653" i="42"/>
  <c r="AN654" i="42"/>
  <c r="AN655" i="42"/>
  <c r="AP655" i="42" s="1"/>
  <c r="AN656" i="42"/>
  <c r="AP656" i="42" s="1"/>
  <c r="AN657" i="42"/>
  <c r="AP657" i="42" s="1"/>
  <c r="AN658" i="42"/>
  <c r="AP658" i="42" s="1"/>
  <c r="AN659" i="42"/>
  <c r="AN660" i="42"/>
  <c r="AP660" i="42" s="1"/>
  <c r="AN661" i="42"/>
  <c r="AP661" i="42" s="1"/>
  <c r="AN662" i="42"/>
  <c r="AP662" i="42" s="1"/>
  <c r="AN663" i="42"/>
  <c r="AP663" i="42" s="1"/>
  <c r="AN664" i="42"/>
  <c r="AP664" i="42" s="1"/>
  <c r="AN665" i="42"/>
  <c r="AN666" i="42"/>
  <c r="AP666" i="42" s="1"/>
  <c r="AN667" i="42"/>
  <c r="AP667" i="42" s="1"/>
  <c r="AN668" i="42"/>
  <c r="AP668" i="42" s="1"/>
  <c r="AN669" i="42"/>
  <c r="AN670" i="42"/>
  <c r="AN671" i="42"/>
  <c r="AP671" i="42" s="1"/>
  <c r="AN672" i="42"/>
  <c r="AP672" i="42" s="1"/>
  <c r="AN673" i="42"/>
  <c r="AP673" i="42" s="1"/>
  <c r="AN674" i="42"/>
  <c r="AP674" i="42" s="1"/>
  <c r="AN675" i="42"/>
  <c r="AN676" i="42"/>
  <c r="AP676" i="42" s="1"/>
  <c r="AN677" i="42"/>
  <c r="AP677" i="42" s="1"/>
  <c r="AN678" i="42"/>
  <c r="AP678" i="42" s="1"/>
  <c r="AN679" i="42"/>
  <c r="AP679" i="42" s="1"/>
  <c r="AN680" i="42"/>
  <c r="AP680" i="42" s="1"/>
  <c r="AN681" i="42"/>
  <c r="AN682" i="42"/>
  <c r="AP682" i="42" s="1"/>
  <c r="AN683" i="42"/>
  <c r="AP683" i="42" s="1"/>
  <c r="AN684" i="42"/>
  <c r="AP684" i="42" s="1"/>
  <c r="AN685" i="42"/>
  <c r="AN686" i="42"/>
  <c r="AN687" i="42"/>
  <c r="AP687" i="42" s="1"/>
  <c r="AN688" i="42"/>
  <c r="AP688" i="42" s="1"/>
  <c r="AN689" i="42"/>
  <c r="AP689" i="42" s="1"/>
  <c r="AN690" i="42"/>
  <c r="AP690" i="42" s="1"/>
  <c r="AN691" i="42"/>
  <c r="AN692" i="42"/>
  <c r="AP692" i="42" s="1"/>
  <c r="AN693" i="42"/>
  <c r="AP693" i="42" s="1"/>
  <c r="AN694" i="42"/>
  <c r="AP694" i="42" s="1"/>
  <c r="AN695" i="42"/>
  <c r="AP695" i="42" s="1"/>
  <c r="AN696" i="42"/>
  <c r="AP696" i="42" s="1"/>
  <c r="AN697" i="42"/>
  <c r="AN698" i="42"/>
  <c r="AP698" i="42" s="1"/>
  <c r="AN699" i="42"/>
  <c r="AP699" i="42" s="1"/>
  <c r="AN700" i="42"/>
  <c r="AP700" i="42" s="1"/>
  <c r="AN701" i="42"/>
  <c r="AN702" i="42"/>
  <c r="AN703" i="42"/>
  <c r="AP703" i="42" s="1"/>
  <c r="AN704" i="42"/>
  <c r="AP704" i="42" s="1"/>
  <c r="AN705" i="42"/>
  <c r="AP705" i="42" s="1"/>
  <c r="AN706" i="42"/>
  <c r="AP706" i="42" s="1"/>
  <c r="AN707" i="42"/>
  <c r="AN708" i="42"/>
  <c r="AP708" i="42" s="1"/>
  <c r="AN709" i="42"/>
  <c r="AP709" i="42" s="1"/>
  <c r="AN710" i="42"/>
  <c r="AP710" i="42" s="1"/>
  <c r="AN711" i="42"/>
  <c r="AP711" i="42" s="1"/>
  <c r="AN712" i="42"/>
  <c r="AP712" i="42" s="1"/>
  <c r="AN713" i="42"/>
  <c r="AN714" i="42"/>
  <c r="AP714" i="42" s="1"/>
  <c r="AN715" i="42"/>
  <c r="AP715" i="42" s="1"/>
  <c r="AN716" i="42"/>
  <c r="AP716" i="42" s="1"/>
  <c r="AN717" i="42"/>
  <c r="AN718" i="42"/>
  <c r="AN719" i="42"/>
  <c r="AP719" i="42" s="1"/>
  <c r="AN720" i="42"/>
  <c r="AP720" i="42" s="1"/>
  <c r="AN721" i="42"/>
  <c r="AP721" i="42" s="1"/>
  <c r="AE12" i="42"/>
  <c r="AG12" i="42" s="1"/>
  <c r="AE13" i="42"/>
  <c r="AG13" i="42" s="1"/>
  <c r="AE14" i="42"/>
  <c r="AE15" i="42"/>
  <c r="AG15" i="42" s="1"/>
  <c r="AE16" i="42"/>
  <c r="AG16" i="42" s="1"/>
  <c r="AE17" i="42"/>
  <c r="AG17" i="42" s="1"/>
  <c r="AE18" i="42"/>
  <c r="AE19" i="42"/>
  <c r="AG19" i="42" s="1"/>
  <c r="AE20" i="42"/>
  <c r="AG20" i="42" s="1"/>
  <c r="AE21" i="42"/>
  <c r="AG21" i="42" s="1"/>
  <c r="AE22" i="42"/>
  <c r="AG22" i="42" s="1"/>
  <c r="AE23" i="42"/>
  <c r="AG23" i="42" s="1"/>
  <c r="AE24" i="42"/>
  <c r="AG24" i="42" s="1"/>
  <c r="AE25" i="42"/>
  <c r="AG25" i="42" s="1"/>
  <c r="AE26" i="42"/>
  <c r="AE27" i="42"/>
  <c r="AG27" i="42" s="1"/>
  <c r="AE28" i="42"/>
  <c r="AG28" i="42" s="1"/>
  <c r="AE29" i="42"/>
  <c r="AG29" i="42" s="1"/>
  <c r="AE30" i="42"/>
  <c r="AG30" i="42" s="1"/>
  <c r="AE31" i="42"/>
  <c r="AG31" i="42" s="1"/>
  <c r="AE32" i="42"/>
  <c r="AG32" i="42" s="1"/>
  <c r="AE33" i="42"/>
  <c r="AG33" i="42" s="1"/>
  <c r="AE34" i="42"/>
  <c r="AE35" i="42"/>
  <c r="AE36" i="42"/>
  <c r="AG36" i="42" s="1"/>
  <c r="AE37" i="42"/>
  <c r="AG37" i="42" s="1"/>
  <c r="AE38" i="42"/>
  <c r="AG38" i="42" s="1"/>
  <c r="AE39" i="42"/>
  <c r="AG39" i="42" s="1"/>
  <c r="AE40" i="42"/>
  <c r="AG40" i="42" s="1"/>
  <c r="AE41" i="42"/>
  <c r="AG41" i="42" s="1"/>
  <c r="AE42" i="42"/>
  <c r="AE43" i="42"/>
  <c r="AG43" i="42" s="1"/>
  <c r="AE44" i="42"/>
  <c r="AG44" i="42" s="1"/>
  <c r="AE45" i="42"/>
  <c r="AG45" i="42" s="1"/>
  <c r="AE46" i="42"/>
  <c r="AE47" i="42"/>
  <c r="AG47" i="42" s="1"/>
  <c r="AE48" i="42"/>
  <c r="AG48" i="42" s="1"/>
  <c r="AE49" i="42"/>
  <c r="AG49" i="42" s="1"/>
  <c r="AE50" i="42"/>
  <c r="AE51" i="42"/>
  <c r="AG51" i="42" s="1"/>
  <c r="AE52" i="42"/>
  <c r="AG52" i="42" s="1"/>
  <c r="AE53" i="42"/>
  <c r="AE54" i="42"/>
  <c r="AG54" i="42" s="1"/>
  <c r="AE55" i="42"/>
  <c r="AG55" i="42" s="1"/>
  <c r="AE56" i="42"/>
  <c r="AG56" i="42" s="1"/>
  <c r="AE57" i="42"/>
  <c r="AG57" i="42" s="1"/>
  <c r="AE58" i="42"/>
  <c r="AG58" i="42" s="1"/>
  <c r="AE59" i="42"/>
  <c r="AG59" i="42" s="1"/>
  <c r="AE60" i="42"/>
  <c r="AG60" i="42" s="1"/>
  <c r="AE61" i="42"/>
  <c r="AG61" i="42" s="1"/>
  <c r="AE62" i="42"/>
  <c r="AE63" i="42"/>
  <c r="AE64" i="42"/>
  <c r="AG64" i="42" s="1"/>
  <c r="AE65" i="42"/>
  <c r="AG65" i="42" s="1"/>
  <c r="AE66" i="42"/>
  <c r="AG66" i="42" s="1"/>
  <c r="AE67" i="42"/>
  <c r="AG67" i="42" s="1"/>
  <c r="AE68" i="42"/>
  <c r="AG68" i="42" s="1"/>
  <c r="AE69" i="42"/>
  <c r="AG69" i="42" s="1"/>
  <c r="AE70" i="42"/>
  <c r="AG70" i="42" s="1"/>
  <c r="AE71" i="42"/>
  <c r="AE72" i="42"/>
  <c r="AG72" i="42" s="1"/>
  <c r="AE73" i="42"/>
  <c r="AG73" i="42" s="1"/>
  <c r="AE74" i="42"/>
  <c r="AE75" i="42"/>
  <c r="AG75" i="42" s="1"/>
  <c r="AE76" i="42"/>
  <c r="AG76" i="42" s="1"/>
  <c r="AE77" i="42"/>
  <c r="AG77" i="42" s="1"/>
  <c r="AE78" i="42"/>
  <c r="AE79" i="42"/>
  <c r="AG79" i="42" s="1"/>
  <c r="AE80" i="42"/>
  <c r="AG80" i="42" s="1"/>
  <c r="AE81" i="42"/>
  <c r="AG81" i="42" s="1"/>
  <c r="AE82" i="42"/>
  <c r="AE83" i="42"/>
  <c r="AE84" i="42"/>
  <c r="AG84" i="42" s="1"/>
  <c r="AE85" i="42"/>
  <c r="AG85" i="42" s="1"/>
  <c r="AE86" i="42"/>
  <c r="AG86" i="42" s="1"/>
  <c r="AE87" i="42"/>
  <c r="AG87" i="42" s="1"/>
  <c r="AE88" i="42"/>
  <c r="AG88" i="42" s="1"/>
  <c r="AE89" i="42"/>
  <c r="AG89" i="42" s="1"/>
  <c r="AE90" i="42"/>
  <c r="AE91" i="42"/>
  <c r="AG91" i="42" s="1"/>
  <c r="AE92" i="42"/>
  <c r="AG92" i="42" s="1"/>
  <c r="AE93" i="42"/>
  <c r="AG93" i="42" s="1"/>
  <c r="AE94" i="42"/>
  <c r="AG94" i="42" s="1"/>
  <c r="AE95" i="42"/>
  <c r="AG95" i="42" s="1"/>
  <c r="AE96" i="42"/>
  <c r="AG96" i="42" s="1"/>
  <c r="AE97" i="42"/>
  <c r="AG97" i="42" s="1"/>
  <c r="AE98" i="42"/>
  <c r="AE99" i="42"/>
  <c r="AE100" i="42"/>
  <c r="AG100" i="42" s="1"/>
  <c r="AE101" i="42"/>
  <c r="AG101" i="42" s="1"/>
  <c r="AE102" i="42"/>
  <c r="AG102" i="42" s="1"/>
  <c r="AE103" i="42"/>
  <c r="AG103" i="42" s="1"/>
  <c r="AE104" i="42"/>
  <c r="AG104" i="42" s="1"/>
  <c r="AE105" i="42"/>
  <c r="AG105" i="42" s="1"/>
  <c r="AE106" i="42"/>
  <c r="AE107" i="42"/>
  <c r="AG107" i="42" s="1"/>
  <c r="AE108" i="42"/>
  <c r="AG108" i="42" s="1"/>
  <c r="AE109" i="42"/>
  <c r="AG109" i="42" s="1"/>
  <c r="AE110" i="42"/>
  <c r="AE111" i="42"/>
  <c r="AE112" i="42"/>
  <c r="AG112" i="42" s="1"/>
  <c r="AE113" i="42"/>
  <c r="AG113" i="42" s="1"/>
  <c r="AE114" i="42"/>
  <c r="AG114" i="42" s="1"/>
  <c r="AE115" i="42"/>
  <c r="AG115" i="42" s="1"/>
  <c r="AE116" i="42"/>
  <c r="AG116" i="42" s="1"/>
  <c r="AE117" i="42"/>
  <c r="AG117" i="42" s="1"/>
  <c r="AE118" i="42"/>
  <c r="AG118" i="42" s="1"/>
  <c r="AE119" i="42"/>
  <c r="AG119" i="42" s="1"/>
  <c r="AE120" i="42"/>
  <c r="AG120" i="42" s="1"/>
  <c r="AE121" i="42"/>
  <c r="AG121" i="42" s="1"/>
  <c r="AE122" i="42"/>
  <c r="AG122" i="42" s="1"/>
  <c r="AE123" i="42"/>
  <c r="AG123" i="42" s="1"/>
  <c r="AE124" i="42"/>
  <c r="AG124" i="42" s="1"/>
  <c r="AE125" i="42"/>
  <c r="AG125" i="42" s="1"/>
  <c r="AE126" i="42"/>
  <c r="AE127" i="42"/>
  <c r="AE128" i="42"/>
  <c r="AG128" i="42" s="1"/>
  <c r="AE129" i="42"/>
  <c r="AG129" i="42" s="1"/>
  <c r="AE130" i="42"/>
  <c r="AG130" i="42" s="1"/>
  <c r="AE131" i="42"/>
  <c r="AG131" i="42" s="1"/>
  <c r="AE132" i="42"/>
  <c r="AG132" i="42" s="1"/>
  <c r="AE133" i="42"/>
  <c r="AG133" i="42" s="1"/>
  <c r="AE134" i="42"/>
  <c r="AG134" i="42" s="1"/>
  <c r="AE135" i="42"/>
  <c r="AG135" i="42" s="1"/>
  <c r="AE136" i="42"/>
  <c r="AG136" i="42" s="1"/>
  <c r="AE137" i="42"/>
  <c r="AG137" i="42" s="1"/>
  <c r="AE138" i="42"/>
  <c r="AE139" i="42"/>
  <c r="AG139" i="42" s="1"/>
  <c r="AE140" i="42"/>
  <c r="AG140" i="42" s="1"/>
  <c r="AE141" i="42"/>
  <c r="AG141" i="42" s="1"/>
  <c r="AE142" i="42"/>
  <c r="AG142" i="42" s="1"/>
  <c r="AE143" i="42"/>
  <c r="AG143" i="42" s="1"/>
  <c r="AE144" i="42"/>
  <c r="AG144" i="42" s="1"/>
  <c r="AE145" i="42"/>
  <c r="AG145" i="42" s="1"/>
  <c r="AE146" i="42"/>
  <c r="AE147" i="42"/>
  <c r="AG147" i="42" s="1"/>
  <c r="AE148" i="42"/>
  <c r="AG148" i="42" s="1"/>
  <c r="AE149" i="42"/>
  <c r="AG149" i="42" s="1"/>
  <c r="AE150" i="42"/>
  <c r="AG150" i="42" s="1"/>
  <c r="AE151" i="42"/>
  <c r="AG151" i="42" s="1"/>
  <c r="AE152" i="42"/>
  <c r="AG152" i="42" s="1"/>
  <c r="AE153" i="42"/>
  <c r="AG153" i="42" s="1"/>
  <c r="AE154" i="42"/>
  <c r="AE155" i="42"/>
  <c r="AG155" i="42" s="1"/>
  <c r="AE156" i="42"/>
  <c r="AG156" i="42" s="1"/>
  <c r="AE157" i="42"/>
  <c r="AE158" i="42"/>
  <c r="AG158" i="42" s="1"/>
  <c r="AE159" i="42"/>
  <c r="AG159" i="42" s="1"/>
  <c r="AE160" i="42"/>
  <c r="AG160" i="42" s="1"/>
  <c r="AE161" i="42"/>
  <c r="AG161" i="42" s="1"/>
  <c r="AE162" i="42"/>
  <c r="AG162" i="42" s="1"/>
  <c r="AE163" i="42"/>
  <c r="AG163" i="42" s="1"/>
  <c r="AE164" i="42"/>
  <c r="AG164" i="42" s="1"/>
  <c r="AE165" i="42"/>
  <c r="AG165" i="42" s="1"/>
  <c r="AE166" i="42"/>
  <c r="AG166" i="42" s="1"/>
  <c r="AE167" i="42"/>
  <c r="AE168" i="42"/>
  <c r="AG168" i="42" s="1"/>
  <c r="AE169" i="42"/>
  <c r="AG169" i="42" s="1"/>
  <c r="AE170" i="42"/>
  <c r="AG170" i="42" s="1"/>
  <c r="AE171" i="42"/>
  <c r="AG171" i="42" s="1"/>
  <c r="AE172" i="42"/>
  <c r="AG172" i="42" s="1"/>
  <c r="AE173" i="42"/>
  <c r="AG173" i="42" s="1"/>
  <c r="AE174" i="42"/>
  <c r="AE175" i="42"/>
  <c r="AG175" i="42" s="1"/>
  <c r="AE176" i="42"/>
  <c r="AG176" i="42" s="1"/>
  <c r="AE177" i="42"/>
  <c r="AG177" i="42" s="1"/>
  <c r="AE178" i="42"/>
  <c r="AE179" i="42"/>
  <c r="AG179" i="42" s="1"/>
  <c r="AE180" i="42"/>
  <c r="AG180" i="42" s="1"/>
  <c r="AE181" i="42"/>
  <c r="AG181" i="42" s="1"/>
  <c r="AE182" i="42"/>
  <c r="AG182" i="42" s="1"/>
  <c r="AE183" i="42"/>
  <c r="AG183" i="42" s="1"/>
  <c r="AE184" i="42"/>
  <c r="AG184" i="42" s="1"/>
  <c r="AE185" i="42"/>
  <c r="AG185" i="42" s="1"/>
  <c r="AE186" i="42"/>
  <c r="AG186" i="42" s="1"/>
  <c r="AE187" i="42"/>
  <c r="AG187" i="42" s="1"/>
  <c r="AE188" i="42"/>
  <c r="AG188" i="42" s="1"/>
  <c r="AE189" i="42"/>
  <c r="AE190" i="42"/>
  <c r="AG190" i="42" s="1"/>
  <c r="AE191" i="42"/>
  <c r="AG191" i="42" s="1"/>
  <c r="AE192" i="42"/>
  <c r="AG192" i="42" s="1"/>
  <c r="AE193" i="42"/>
  <c r="AG193" i="42" s="1"/>
  <c r="AE194" i="42"/>
  <c r="AG194" i="42" s="1"/>
  <c r="AE195" i="42"/>
  <c r="AG195" i="42" s="1"/>
  <c r="AE196" i="42"/>
  <c r="AG196" i="42" s="1"/>
  <c r="AE197" i="42"/>
  <c r="AG197" i="42" s="1"/>
  <c r="AE198" i="42"/>
  <c r="AG198" i="42" s="1"/>
  <c r="AE199" i="42"/>
  <c r="AG199" i="42" s="1"/>
  <c r="AE200" i="42"/>
  <c r="AG200" i="42" s="1"/>
  <c r="AE201" i="42"/>
  <c r="AG201" i="42" s="1"/>
  <c r="AE202" i="42"/>
  <c r="AE203" i="42"/>
  <c r="AG203" i="42" s="1"/>
  <c r="AE204" i="42"/>
  <c r="AG204" i="42" s="1"/>
  <c r="AE205" i="42"/>
  <c r="AE206" i="42"/>
  <c r="AE207" i="42"/>
  <c r="AG207" i="42" s="1"/>
  <c r="AE208" i="42"/>
  <c r="AG208" i="42" s="1"/>
  <c r="AE209" i="42"/>
  <c r="AG209" i="42" s="1"/>
  <c r="AE210" i="42"/>
  <c r="AG210" i="42" s="1"/>
  <c r="AE211" i="42"/>
  <c r="AG211" i="42" s="1"/>
  <c r="AE212" i="42"/>
  <c r="AG212" i="42" s="1"/>
  <c r="AE213" i="42"/>
  <c r="AG213" i="42" s="1"/>
  <c r="AE214" i="42"/>
  <c r="AG214" i="42" s="1"/>
  <c r="AE215" i="42"/>
  <c r="AG215" i="42" s="1"/>
  <c r="AE216" i="42"/>
  <c r="AG216" i="42" s="1"/>
  <c r="AE217" i="42"/>
  <c r="AG217" i="42" s="1"/>
  <c r="AE218" i="42"/>
  <c r="AG218" i="42" s="1"/>
  <c r="AE219" i="42"/>
  <c r="AG219" i="42" s="1"/>
  <c r="AE220" i="42"/>
  <c r="AG220" i="42" s="1"/>
  <c r="AE221" i="42"/>
  <c r="AG221" i="42" s="1"/>
  <c r="AE222" i="42"/>
  <c r="AG222" i="42" s="1"/>
  <c r="AE223" i="42"/>
  <c r="AE224" i="42"/>
  <c r="AG224" i="42" s="1"/>
  <c r="AE225" i="42"/>
  <c r="AG225" i="42" s="1"/>
  <c r="AE226" i="42"/>
  <c r="AE227" i="42"/>
  <c r="AG227" i="42" s="1"/>
  <c r="AE228" i="42"/>
  <c r="AG228" i="42" s="1"/>
  <c r="AE229" i="42"/>
  <c r="AG229" i="42" s="1"/>
  <c r="AE230" i="42"/>
  <c r="AG230" i="42" s="1"/>
  <c r="AE231" i="42"/>
  <c r="AG231" i="42" s="1"/>
  <c r="AE232" i="42"/>
  <c r="AG232" i="42" s="1"/>
  <c r="AE233" i="42"/>
  <c r="AG233" i="42" s="1"/>
  <c r="AE234" i="42"/>
  <c r="AE235" i="42"/>
  <c r="AG235" i="42" s="1"/>
  <c r="AE236" i="42"/>
  <c r="AG236" i="42" s="1"/>
  <c r="AE237" i="42"/>
  <c r="AG237" i="42" s="1"/>
  <c r="AE238" i="42"/>
  <c r="AG238" i="42" s="1"/>
  <c r="AE239" i="42"/>
  <c r="AG239" i="42" s="1"/>
  <c r="AE240" i="42"/>
  <c r="AG240" i="42" s="1"/>
  <c r="AE241" i="42"/>
  <c r="AG241" i="42" s="1"/>
  <c r="AE242" i="42"/>
  <c r="AE243" i="42"/>
  <c r="AG243" i="42" s="1"/>
  <c r="AE244" i="42"/>
  <c r="AG244" i="42" s="1"/>
  <c r="AE245" i="42"/>
  <c r="AG245" i="42" s="1"/>
  <c r="AE246" i="42"/>
  <c r="AG246" i="42" s="1"/>
  <c r="AE247" i="42"/>
  <c r="AG247" i="42" s="1"/>
  <c r="AE248" i="42"/>
  <c r="AG248" i="42" s="1"/>
  <c r="AE249" i="42"/>
  <c r="AG249" i="42" s="1"/>
  <c r="AE250" i="42"/>
  <c r="AG250" i="42" s="1"/>
  <c r="AE251" i="42"/>
  <c r="AG251" i="42" s="1"/>
  <c r="AE252" i="42"/>
  <c r="AG252" i="42" s="1"/>
  <c r="AE253" i="42"/>
  <c r="AG253" i="42" s="1"/>
  <c r="AE254" i="42"/>
  <c r="AE255" i="42"/>
  <c r="AG255" i="42" s="1"/>
  <c r="AE256" i="42"/>
  <c r="AG256" i="42" s="1"/>
  <c r="AE257" i="42"/>
  <c r="AG257" i="42" s="1"/>
  <c r="AE258" i="42"/>
  <c r="AG258" i="42" s="1"/>
  <c r="AE259" i="42"/>
  <c r="AG259" i="42" s="1"/>
  <c r="AE260" i="42"/>
  <c r="AG260" i="42" s="1"/>
  <c r="AE261" i="42"/>
  <c r="AE262" i="42"/>
  <c r="AG262" i="42" s="1"/>
  <c r="AE263" i="42"/>
  <c r="AG263" i="42" s="1"/>
  <c r="AE264" i="42"/>
  <c r="AG264" i="42" s="1"/>
  <c r="AE265" i="42"/>
  <c r="AG265" i="42" s="1"/>
  <c r="AE266" i="42"/>
  <c r="AG266" i="42" s="1"/>
  <c r="AE267" i="42"/>
  <c r="AG267" i="42" s="1"/>
  <c r="AE268" i="42"/>
  <c r="AG268" i="42" s="1"/>
  <c r="AE269" i="42"/>
  <c r="AG269" i="42" s="1"/>
  <c r="AE270" i="42"/>
  <c r="AE271" i="42"/>
  <c r="AG271" i="42" s="1"/>
  <c r="AE272" i="42"/>
  <c r="AG272" i="42" s="1"/>
  <c r="AE273" i="42"/>
  <c r="AG273" i="42" s="1"/>
  <c r="AE274" i="42"/>
  <c r="AE275" i="42"/>
  <c r="AG275" i="42" s="1"/>
  <c r="AE276" i="42"/>
  <c r="AG276" i="42" s="1"/>
  <c r="AE277" i="42"/>
  <c r="AG277" i="42" s="1"/>
  <c r="AE278" i="42"/>
  <c r="AG278" i="42" s="1"/>
  <c r="AE279" i="42"/>
  <c r="AG279" i="42" s="1"/>
  <c r="AE280" i="42"/>
  <c r="AG280" i="42" s="1"/>
  <c r="AE281" i="42"/>
  <c r="AE282" i="42"/>
  <c r="AE283" i="42"/>
  <c r="AG283" i="42" s="1"/>
  <c r="AE284" i="42"/>
  <c r="AG284" i="42" s="1"/>
  <c r="AE285" i="42"/>
  <c r="AG285" i="42" s="1"/>
  <c r="AE286" i="42"/>
  <c r="AG286" i="42" s="1"/>
  <c r="AE287" i="42"/>
  <c r="AG287" i="42" s="1"/>
  <c r="AE288" i="42"/>
  <c r="AG288" i="42" s="1"/>
  <c r="AE289" i="42"/>
  <c r="AG289" i="42" s="1"/>
  <c r="AE290" i="42"/>
  <c r="AE291" i="42"/>
  <c r="AE292" i="42"/>
  <c r="AG292" i="42" s="1"/>
  <c r="AE293" i="42"/>
  <c r="AG293" i="42" s="1"/>
  <c r="AE294" i="42"/>
  <c r="AG294" i="42" s="1"/>
  <c r="AE295" i="42"/>
  <c r="AG295" i="42" s="1"/>
  <c r="AE296" i="42"/>
  <c r="AG296" i="42" s="1"/>
  <c r="AE297" i="42"/>
  <c r="AG297" i="42" s="1"/>
  <c r="AE298" i="42"/>
  <c r="AE299" i="42"/>
  <c r="AG299" i="42" s="1"/>
  <c r="AE300" i="42"/>
  <c r="AG300" i="42" s="1"/>
  <c r="AE301" i="42"/>
  <c r="AG301" i="42" s="1"/>
  <c r="AE302" i="42"/>
  <c r="AE303" i="42"/>
  <c r="AG303" i="42" s="1"/>
  <c r="AE304" i="42"/>
  <c r="AG304" i="42" s="1"/>
  <c r="AE305" i="42"/>
  <c r="AG305" i="42" s="1"/>
  <c r="AE306" i="42"/>
  <c r="AE307" i="42"/>
  <c r="AG307" i="42" s="1"/>
  <c r="AE308" i="42"/>
  <c r="AG308" i="42" s="1"/>
  <c r="AE309" i="42"/>
  <c r="AG309" i="42" s="1"/>
  <c r="AE310" i="42"/>
  <c r="AG310" i="42" s="1"/>
  <c r="AE311" i="42"/>
  <c r="AE312" i="42"/>
  <c r="AG312" i="42" s="1"/>
  <c r="AE313" i="42"/>
  <c r="AG313" i="42" s="1"/>
  <c r="AE314" i="42"/>
  <c r="AG314" i="42" s="1"/>
  <c r="AE315" i="42"/>
  <c r="AG315" i="42" s="1"/>
  <c r="AE316" i="42"/>
  <c r="AG316" i="42" s="1"/>
  <c r="AE317" i="42"/>
  <c r="AG317" i="42" s="1"/>
  <c r="AE318" i="42"/>
  <c r="AE319" i="42"/>
  <c r="AE320" i="42"/>
  <c r="AG320" i="42" s="1"/>
  <c r="AE321" i="42"/>
  <c r="AG321" i="42" s="1"/>
  <c r="AE322" i="42"/>
  <c r="AG322" i="42" s="1"/>
  <c r="AE323" i="42"/>
  <c r="AG323" i="42" s="1"/>
  <c r="AE324" i="42"/>
  <c r="AG324" i="42" s="1"/>
  <c r="AE325" i="42"/>
  <c r="AG325" i="42" s="1"/>
  <c r="AE326" i="42"/>
  <c r="AG326" i="42" s="1"/>
  <c r="AE327" i="42"/>
  <c r="AE328" i="42"/>
  <c r="AG328" i="42" s="1"/>
  <c r="AE329" i="42"/>
  <c r="AG329" i="42" s="1"/>
  <c r="AE330" i="42"/>
  <c r="AE331" i="42"/>
  <c r="AG331" i="42" s="1"/>
  <c r="AE332" i="42"/>
  <c r="AG332" i="42" s="1"/>
  <c r="AE333" i="42"/>
  <c r="AG333" i="42" s="1"/>
  <c r="AE334" i="42"/>
  <c r="AE335" i="42"/>
  <c r="AG335" i="42" s="1"/>
  <c r="AE336" i="42"/>
  <c r="AG336" i="42" s="1"/>
  <c r="AE337" i="42"/>
  <c r="AG337" i="42" s="1"/>
  <c r="AE338" i="42"/>
  <c r="AE339" i="42"/>
  <c r="AE340" i="42"/>
  <c r="AG340" i="42" s="1"/>
  <c r="AE341" i="42"/>
  <c r="AG341" i="42" s="1"/>
  <c r="AE342" i="42"/>
  <c r="AG342" i="42" s="1"/>
  <c r="AE343" i="42"/>
  <c r="AG343" i="42" s="1"/>
  <c r="AE344" i="42"/>
  <c r="AG344" i="42" s="1"/>
  <c r="AE345" i="42"/>
  <c r="AG345" i="42" s="1"/>
  <c r="AE346" i="42"/>
  <c r="AE347" i="42"/>
  <c r="AG347" i="42" s="1"/>
  <c r="AE348" i="42"/>
  <c r="AG348" i="42" s="1"/>
  <c r="AE349" i="42"/>
  <c r="AG349" i="42" s="1"/>
  <c r="AE350" i="42"/>
  <c r="AG350" i="42" s="1"/>
  <c r="AE351" i="42"/>
  <c r="AG351" i="42" s="1"/>
  <c r="AE352" i="42"/>
  <c r="AG352" i="42" s="1"/>
  <c r="AE353" i="42"/>
  <c r="AG353" i="42" s="1"/>
  <c r="AE354" i="42"/>
  <c r="AE355" i="42"/>
  <c r="AG355" i="42" s="1"/>
  <c r="AE356" i="42"/>
  <c r="AG356" i="42" s="1"/>
  <c r="AE357" i="42"/>
  <c r="AG357" i="42" s="1"/>
  <c r="AE358" i="42"/>
  <c r="AG358" i="42" s="1"/>
  <c r="AE359" i="42"/>
  <c r="AG359" i="42" s="1"/>
  <c r="AE360" i="42"/>
  <c r="AG360" i="42" s="1"/>
  <c r="AE361" i="42"/>
  <c r="AG361" i="42" s="1"/>
  <c r="AE362" i="42"/>
  <c r="AE363" i="42"/>
  <c r="AG363" i="42" s="1"/>
  <c r="AE364" i="42"/>
  <c r="AG364" i="42" s="1"/>
  <c r="AE365" i="42"/>
  <c r="AG365" i="42" s="1"/>
  <c r="AE366" i="42"/>
  <c r="AG366" i="42" s="1"/>
  <c r="AE367" i="42"/>
  <c r="AG367" i="42" s="1"/>
  <c r="AE368" i="42"/>
  <c r="AG368" i="42" s="1"/>
  <c r="AE369" i="42"/>
  <c r="AG369" i="42" s="1"/>
  <c r="AE370" i="42"/>
  <c r="AE371" i="42"/>
  <c r="AG371" i="42" s="1"/>
  <c r="AE372" i="42"/>
  <c r="AG372" i="42" s="1"/>
  <c r="AE373" i="42"/>
  <c r="AG373" i="42" s="1"/>
  <c r="AE374" i="42"/>
  <c r="AE375" i="42"/>
  <c r="AG375" i="42" s="1"/>
  <c r="AE376" i="42"/>
  <c r="AG376" i="42" s="1"/>
  <c r="AE377" i="42"/>
  <c r="AG377" i="42" s="1"/>
  <c r="AE378" i="42"/>
  <c r="AE379" i="42"/>
  <c r="AG379" i="42" s="1"/>
  <c r="AE380" i="42"/>
  <c r="AG380" i="42" s="1"/>
  <c r="AE381" i="42"/>
  <c r="AG381" i="42" s="1"/>
  <c r="AE382" i="42"/>
  <c r="AG382" i="42" s="1"/>
  <c r="AE383" i="42"/>
  <c r="AE384" i="42"/>
  <c r="AG384" i="42" s="1"/>
  <c r="AE385" i="42"/>
  <c r="AE386" i="42"/>
  <c r="AG386" i="42" s="1"/>
  <c r="AE387" i="42"/>
  <c r="AG387" i="42" s="1"/>
  <c r="AE388" i="42"/>
  <c r="AG388" i="42" s="1"/>
  <c r="AE389" i="42"/>
  <c r="AG389" i="42" s="1"/>
  <c r="AE390" i="42"/>
  <c r="AE391" i="42"/>
  <c r="AE392" i="42"/>
  <c r="AG392" i="42" s="1"/>
  <c r="AE393" i="42"/>
  <c r="AG393" i="42" s="1"/>
  <c r="AE394" i="42"/>
  <c r="AG394" i="42" s="1"/>
  <c r="AE395" i="42"/>
  <c r="AG395" i="42" s="1"/>
  <c r="AE396" i="42"/>
  <c r="AG396" i="42" s="1"/>
  <c r="AE397" i="42"/>
  <c r="AG397" i="42" s="1"/>
  <c r="AE398" i="42"/>
  <c r="AG398" i="42" s="1"/>
  <c r="AE399" i="42"/>
  <c r="AE400" i="42"/>
  <c r="AG400" i="42" s="1"/>
  <c r="AE401" i="42"/>
  <c r="AG401" i="42" s="1"/>
  <c r="AE402" i="42"/>
  <c r="AE403" i="42"/>
  <c r="AG403" i="42" s="1"/>
  <c r="AE404" i="42"/>
  <c r="AG404" i="42" s="1"/>
  <c r="AE405" i="42"/>
  <c r="AG405" i="42" s="1"/>
  <c r="AE406" i="42"/>
  <c r="AE407" i="42"/>
  <c r="AG407" i="42" s="1"/>
  <c r="AE408" i="42"/>
  <c r="AG408" i="42" s="1"/>
  <c r="AE409" i="42"/>
  <c r="AG409" i="42" s="1"/>
  <c r="AE410" i="42"/>
  <c r="AE411" i="42"/>
  <c r="AG411" i="42" s="1"/>
  <c r="AE412" i="42"/>
  <c r="AG412" i="42" s="1"/>
  <c r="AE413" i="42"/>
  <c r="AG413" i="42" s="1"/>
  <c r="AE414" i="42"/>
  <c r="AG414" i="42" s="1"/>
  <c r="AE415" i="42"/>
  <c r="AG415" i="42" s="1"/>
  <c r="AE416" i="42"/>
  <c r="AG416" i="42" s="1"/>
  <c r="AE417" i="42"/>
  <c r="AG417" i="42" s="1"/>
  <c r="AE418" i="42"/>
  <c r="AE419" i="42"/>
  <c r="AG419" i="42" s="1"/>
  <c r="AE420" i="42"/>
  <c r="AG420" i="42" s="1"/>
  <c r="AE421" i="42"/>
  <c r="AE422" i="42"/>
  <c r="AG422" i="42" s="1"/>
  <c r="AE423" i="42"/>
  <c r="AG423" i="42" s="1"/>
  <c r="AE424" i="42"/>
  <c r="AG424" i="42" s="1"/>
  <c r="AE425" i="42"/>
  <c r="AG425" i="42" s="1"/>
  <c r="AE426" i="42"/>
  <c r="AE427" i="42"/>
  <c r="AE428" i="42"/>
  <c r="AG428" i="42" s="1"/>
  <c r="AE429" i="42"/>
  <c r="AG429" i="42" s="1"/>
  <c r="AE430" i="42"/>
  <c r="AG430" i="42" s="1"/>
  <c r="AE431" i="42"/>
  <c r="AG431" i="42" s="1"/>
  <c r="AE432" i="42"/>
  <c r="AG432" i="42" s="1"/>
  <c r="AE433" i="42"/>
  <c r="AG433" i="42" s="1"/>
  <c r="AE434" i="42"/>
  <c r="AE435" i="42"/>
  <c r="AG435" i="42" s="1"/>
  <c r="AE436" i="42"/>
  <c r="AG436" i="42" s="1"/>
  <c r="AE437" i="42"/>
  <c r="AG437" i="42" s="1"/>
  <c r="AE438" i="42"/>
  <c r="AE439" i="42"/>
  <c r="AE440" i="42"/>
  <c r="AG440" i="42" s="1"/>
  <c r="AE441" i="42"/>
  <c r="AG441" i="42" s="1"/>
  <c r="AE442" i="42"/>
  <c r="AG442" i="42" s="1"/>
  <c r="AE443" i="42"/>
  <c r="AG443" i="42" s="1"/>
  <c r="AE444" i="42"/>
  <c r="AG444" i="42" s="1"/>
  <c r="AE445" i="42"/>
  <c r="AE446" i="42"/>
  <c r="AE447" i="42"/>
  <c r="AG447" i="42" s="1"/>
  <c r="AE448" i="42"/>
  <c r="AG448" i="42" s="1"/>
  <c r="AE449" i="42"/>
  <c r="AG449" i="42" s="1"/>
  <c r="AE450" i="42"/>
  <c r="AE451" i="42"/>
  <c r="AE452" i="42"/>
  <c r="AG452" i="42" s="1"/>
  <c r="AE453" i="42"/>
  <c r="AG453" i="42" s="1"/>
  <c r="AE454" i="42"/>
  <c r="AE455" i="42"/>
  <c r="AG455" i="42" s="1"/>
  <c r="AE456" i="42"/>
  <c r="AG456" i="42" s="1"/>
  <c r="AE457" i="42"/>
  <c r="AG457" i="42" s="1"/>
  <c r="AE458" i="42"/>
  <c r="AG458" i="42" s="1"/>
  <c r="AE459" i="42"/>
  <c r="AG459" i="42" s="1"/>
  <c r="AE460" i="42"/>
  <c r="AG460" i="42" s="1"/>
  <c r="AE461" i="42"/>
  <c r="AG461" i="42" s="1"/>
  <c r="AE462" i="42"/>
  <c r="AE463" i="42"/>
  <c r="AG463" i="42" s="1"/>
  <c r="AE464" i="42"/>
  <c r="AG464" i="42" s="1"/>
  <c r="AE465" i="42"/>
  <c r="AG465" i="42" s="1"/>
  <c r="AE466" i="42"/>
  <c r="AE467" i="42"/>
  <c r="AE468" i="42"/>
  <c r="AG468" i="42" s="1"/>
  <c r="AE469" i="42"/>
  <c r="AG469" i="42" s="1"/>
  <c r="AE470" i="42"/>
  <c r="AE471" i="42"/>
  <c r="AE472" i="42"/>
  <c r="AG472" i="42" s="1"/>
  <c r="AE473" i="42"/>
  <c r="AG473" i="42" s="1"/>
  <c r="AE474" i="42"/>
  <c r="AG474" i="42" s="1"/>
  <c r="AE475" i="42"/>
  <c r="AG475" i="42" s="1"/>
  <c r="AE476" i="42"/>
  <c r="AG476" i="42" s="1"/>
  <c r="AE477" i="42"/>
  <c r="AG477" i="42" s="1"/>
  <c r="AE478" i="42"/>
  <c r="AE479" i="42"/>
  <c r="AG479" i="42" s="1"/>
  <c r="AE480" i="42"/>
  <c r="AG480" i="42" s="1"/>
  <c r="AE481" i="42"/>
  <c r="AG481" i="42" s="1"/>
  <c r="AE482" i="42"/>
  <c r="AE483" i="42"/>
  <c r="AG483" i="42" s="1"/>
  <c r="AE484" i="42"/>
  <c r="AG484" i="42" s="1"/>
  <c r="AE485" i="42"/>
  <c r="AG485" i="42" s="1"/>
  <c r="AE486" i="42"/>
  <c r="AE487" i="42"/>
  <c r="AE488" i="42"/>
  <c r="AG488" i="42" s="1"/>
  <c r="AE489" i="42"/>
  <c r="AE490" i="42"/>
  <c r="AG490" i="42" s="1"/>
  <c r="AE491" i="42"/>
  <c r="AG491" i="42" s="1"/>
  <c r="AE492" i="42"/>
  <c r="AG492" i="42" s="1"/>
  <c r="AE493" i="42"/>
  <c r="AG493" i="42" s="1"/>
  <c r="AE494" i="42"/>
  <c r="AE495" i="42"/>
  <c r="AG495" i="42" s="1"/>
  <c r="AE496" i="42"/>
  <c r="AG496" i="42" s="1"/>
  <c r="AE497" i="42"/>
  <c r="AG497" i="42" s="1"/>
  <c r="AE498" i="42"/>
  <c r="AE499" i="42"/>
  <c r="AE500" i="42"/>
  <c r="AG500" i="42" s="1"/>
  <c r="AE501" i="42"/>
  <c r="AG501" i="42" s="1"/>
  <c r="AE502" i="42"/>
  <c r="AE503" i="42"/>
  <c r="AE504" i="42"/>
  <c r="AG504" i="42" s="1"/>
  <c r="AE505" i="42"/>
  <c r="AG505" i="42" s="1"/>
  <c r="AE506" i="42"/>
  <c r="AG506" i="42" s="1"/>
  <c r="AE507" i="42"/>
  <c r="AG507" i="42" s="1"/>
  <c r="AE508" i="42"/>
  <c r="AG508" i="42" s="1"/>
  <c r="AE509" i="42"/>
  <c r="AE510" i="42"/>
  <c r="AE511" i="42"/>
  <c r="AG511" i="42" s="1"/>
  <c r="AE512" i="42"/>
  <c r="AG512" i="42" s="1"/>
  <c r="AE513" i="42"/>
  <c r="AG513" i="42" s="1"/>
  <c r="AE514" i="42"/>
  <c r="AE515" i="42"/>
  <c r="AE516" i="42"/>
  <c r="AG516" i="42" s="1"/>
  <c r="AE517" i="42"/>
  <c r="AG517" i="42" s="1"/>
  <c r="AE518" i="42"/>
  <c r="AE519" i="42"/>
  <c r="AG519" i="42" s="1"/>
  <c r="AE520" i="42"/>
  <c r="AG520" i="42" s="1"/>
  <c r="AE521" i="42"/>
  <c r="AG521" i="42" s="1"/>
  <c r="AE522" i="42"/>
  <c r="AG522" i="42" s="1"/>
  <c r="AE523" i="42"/>
  <c r="AG523" i="42" s="1"/>
  <c r="AE524" i="42"/>
  <c r="AE525" i="42"/>
  <c r="AE526" i="42"/>
  <c r="AG526" i="42" s="1"/>
  <c r="AE527" i="42"/>
  <c r="AG527" i="42" s="1"/>
  <c r="AE528" i="42"/>
  <c r="AG528" i="42" s="1"/>
  <c r="AE529" i="42"/>
  <c r="AG529" i="42" s="1"/>
  <c r="AE530" i="42"/>
  <c r="AG530" i="42" s="1"/>
  <c r="AE531" i="42"/>
  <c r="AG531" i="42" s="1"/>
  <c r="AE532" i="42"/>
  <c r="AE533" i="42"/>
  <c r="AE534" i="42"/>
  <c r="AG534" i="42" s="1"/>
  <c r="AE535" i="42"/>
  <c r="AG535" i="42" s="1"/>
  <c r="AE536" i="42"/>
  <c r="AG536" i="42" s="1"/>
  <c r="AE537" i="42"/>
  <c r="AG537" i="42" s="1"/>
  <c r="AE538" i="42"/>
  <c r="AG538" i="42" s="1"/>
  <c r="AE539" i="42"/>
  <c r="AG539" i="42" s="1"/>
  <c r="AE540" i="42"/>
  <c r="AE541" i="42"/>
  <c r="AE542" i="42"/>
  <c r="AG542" i="42" s="1"/>
  <c r="AE543" i="42"/>
  <c r="AG543" i="42" s="1"/>
  <c r="AE544" i="42"/>
  <c r="AG544" i="42" s="1"/>
  <c r="AE545" i="42"/>
  <c r="AG545" i="42" s="1"/>
  <c r="AE546" i="42"/>
  <c r="AG546" i="42" s="1"/>
  <c r="AE547" i="42"/>
  <c r="AG547" i="42" s="1"/>
  <c r="AE548" i="42"/>
  <c r="AE549" i="42"/>
  <c r="AE550" i="42"/>
  <c r="AG550" i="42" s="1"/>
  <c r="AE551" i="42"/>
  <c r="AG551" i="42" s="1"/>
  <c r="AE552" i="42"/>
  <c r="AG552" i="42" s="1"/>
  <c r="AE553" i="42"/>
  <c r="AG553" i="42" s="1"/>
  <c r="AE554" i="42"/>
  <c r="AG554" i="42" s="1"/>
  <c r="AE555" i="42"/>
  <c r="AG555" i="42" s="1"/>
  <c r="AE556" i="42"/>
  <c r="AE557" i="42"/>
  <c r="AE558" i="42"/>
  <c r="AG558" i="42" s="1"/>
  <c r="AE559" i="42"/>
  <c r="AG559" i="42" s="1"/>
  <c r="AE560" i="42"/>
  <c r="AG560" i="42" s="1"/>
  <c r="AE561" i="42"/>
  <c r="AG561" i="42" s="1"/>
  <c r="AE562" i="42"/>
  <c r="AG562" i="42" s="1"/>
  <c r="AE563" i="42"/>
  <c r="AG563" i="42" s="1"/>
  <c r="AE564" i="42"/>
  <c r="AE565" i="42"/>
  <c r="AE566" i="42"/>
  <c r="AG566" i="42" s="1"/>
  <c r="AE567" i="42"/>
  <c r="AG567" i="42" s="1"/>
  <c r="AE568" i="42"/>
  <c r="AG568" i="42" s="1"/>
  <c r="AE569" i="42"/>
  <c r="AG569" i="42" s="1"/>
  <c r="AE570" i="42"/>
  <c r="AG570" i="42" s="1"/>
  <c r="AE571" i="42"/>
  <c r="AE572" i="42"/>
  <c r="AE573" i="42"/>
  <c r="AG573" i="42" s="1"/>
  <c r="AE574" i="42"/>
  <c r="AG574" i="42" s="1"/>
  <c r="AE575" i="42"/>
  <c r="AE576" i="42"/>
  <c r="AE577" i="42"/>
  <c r="AE578" i="42"/>
  <c r="AG578" i="42" s="1"/>
  <c r="AE579" i="42"/>
  <c r="AG579" i="42" s="1"/>
  <c r="AE580" i="42"/>
  <c r="AG580" i="42" s="1"/>
  <c r="AE581" i="42"/>
  <c r="AG581" i="42" s="1"/>
  <c r="AE582" i="42"/>
  <c r="AG582" i="42" s="1"/>
  <c r="AE583" i="42"/>
  <c r="AE584" i="42"/>
  <c r="AG584" i="42" s="1"/>
  <c r="AE585" i="42"/>
  <c r="AG585" i="42" s="1"/>
  <c r="AE586" i="42"/>
  <c r="AG586" i="42" s="1"/>
  <c r="AE587" i="42"/>
  <c r="AE588" i="42"/>
  <c r="AE589" i="42"/>
  <c r="AG589" i="42" s="1"/>
  <c r="AE590" i="42"/>
  <c r="AG590" i="42" s="1"/>
  <c r="AE591" i="42"/>
  <c r="AE592" i="42"/>
  <c r="AE593" i="42"/>
  <c r="AE594" i="42"/>
  <c r="AG594" i="42" s="1"/>
  <c r="AE595" i="42"/>
  <c r="AG595" i="42" s="1"/>
  <c r="AE596" i="42"/>
  <c r="AG596" i="42" s="1"/>
  <c r="AE597" i="42"/>
  <c r="AG597" i="42" s="1"/>
  <c r="AE598" i="42"/>
  <c r="AG598" i="42" s="1"/>
  <c r="AE599" i="42"/>
  <c r="AE600" i="42"/>
  <c r="AG600" i="42" s="1"/>
  <c r="AE601" i="42"/>
  <c r="AG601" i="42" s="1"/>
  <c r="AE602" i="42"/>
  <c r="AG602" i="42" s="1"/>
  <c r="AE603" i="42"/>
  <c r="AE604" i="42"/>
  <c r="AE605" i="42"/>
  <c r="AG605" i="42" s="1"/>
  <c r="AE606" i="42"/>
  <c r="AG606" i="42" s="1"/>
  <c r="AE607" i="42"/>
  <c r="AE608" i="42"/>
  <c r="AE609" i="42"/>
  <c r="AE610" i="42"/>
  <c r="AG610" i="42" s="1"/>
  <c r="AE611" i="42"/>
  <c r="AG611" i="42" s="1"/>
  <c r="AE612" i="42"/>
  <c r="AG612" i="42" s="1"/>
  <c r="AE613" i="42"/>
  <c r="AG613" i="42" s="1"/>
  <c r="AE614" i="42"/>
  <c r="AG614" i="42" s="1"/>
  <c r="AE615" i="42"/>
  <c r="AE616" i="42"/>
  <c r="AG616" i="42" s="1"/>
  <c r="AE617" i="42"/>
  <c r="AG617" i="42" s="1"/>
  <c r="AE618" i="42"/>
  <c r="AG618" i="42" s="1"/>
  <c r="AE619" i="42"/>
  <c r="AE620" i="42"/>
  <c r="AE621" i="42"/>
  <c r="AG621" i="42" s="1"/>
  <c r="AE622" i="42"/>
  <c r="AG622" i="42" s="1"/>
  <c r="AE623" i="42"/>
  <c r="AE624" i="42"/>
  <c r="AE625" i="42"/>
  <c r="AE626" i="42"/>
  <c r="AG626" i="42" s="1"/>
  <c r="AE627" i="42"/>
  <c r="AG627" i="42" s="1"/>
  <c r="AE628" i="42"/>
  <c r="AG628" i="42" s="1"/>
  <c r="AE629" i="42"/>
  <c r="AG629" i="42" s="1"/>
  <c r="AE630" i="42"/>
  <c r="AG630" i="42" s="1"/>
  <c r="AE631" i="42"/>
  <c r="AE632" i="42"/>
  <c r="AG632" i="42" s="1"/>
  <c r="AE633" i="42"/>
  <c r="AG633" i="42" s="1"/>
  <c r="AE634" i="42"/>
  <c r="AG634" i="42" s="1"/>
  <c r="AE635" i="42"/>
  <c r="AE636" i="42"/>
  <c r="AE637" i="42"/>
  <c r="AG637" i="42" s="1"/>
  <c r="AE638" i="42"/>
  <c r="AG638" i="42" s="1"/>
  <c r="AE639" i="42"/>
  <c r="AE640" i="42"/>
  <c r="AE641" i="42"/>
  <c r="AE642" i="42"/>
  <c r="AG642" i="42" s="1"/>
  <c r="AE643" i="42"/>
  <c r="AG643" i="42" s="1"/>
  <c r="AE644" i="42"/>
  <c r="AG644" i="42" s="1"/>
  <c r="AE645" i="42"/>
  <c r="AG645" i="42" s="1"/>
  <c r="AE646" i="42"/>
  <c r="AG646" i="42" s="1"/>
  <c r="AE647" i="42"/>
  <c r="AE648" i="42"/>
  <c r="AG648" i="42" s="1"/>
  <c r="AE649" i="42"/>
  <c r="AG649" i="42" s="1"/>
  <c r="AE650" i="42"/>
  <c r="AG650" i="42" s="1"/>
  <c r="AE651" i="42"/>
  <c r="AE652" i="42"/>
  <c r="AE653" i="42"/>
  <c r="AG653" i="42" s="1"/>
  <c r="AE654" i="42"/>
  <c r="AG654" i="42" s="1"/>
  <c r="AE655" i="42"/>
  <c r="AE656" i="42"/>
  <c r="AE657" i="42"/>
  <c r="AE658" i="42"/>
  <c r="AG658" i="42" s="1"/>
  <c r="AE659" i="42"/>
  <c r="AG659" i="42" s="1"/>
  <c r="AE660" i="42"/>
  <c r="AG660" i="42" s="1"/>
  <c r="AE661" i="42"/>
  <c r="AG661" i="42" s="1"/>
  <c r="AE662" i="42"/>
  <c r="AG662" i="42" s="1"/>
  <c r="AE663" i="42"/>
  <c r="AE664" i="42"/>
  <c r="AG664" i="42" s="1"/>
  <c r="AE665" i="42"/>
  <c r="AG665" i="42" s="1"/>
  <c r="AE666" i="42"/>
  <c r="AG666" i="42" s="1"/>
  <c r="AE667" i="42"/>
  <c r="AE668" i="42"/>
  <c r="AE669" i="42"/>
  <c r="AG669" i="42" s="1"/>
  <c r="AE670" i="42"/>
  <c r="AG670" i="42" s="1"/>
  <c r="AE671" i="42"/>
  <c r="AE672" i="42"/>
  <c r="AE673" i="42"/>
  <c r="AE674" i="42"/>
  <c r="AG674" i="42" s="1"/>
  <c r="AE675" i="42"/>
  <c r="AG675" i="42" s="1"/>
  <c r="AE676" i="42"/>
  <c r="AG676" i="42" s="1"/>
  <c r="AE677" i="42"/>
  <c r="AG677" i="42" s="1"/>
  <c r="AE678" i="42"/>
  <c r="AG678" i="42" s="1"/>
  <c r="AE679" i="42"/>
  <c r="AE680" i="42"/>
  <c r="AG680" i="42" s="1"/>
  <c r="AE681" i="42"/>
  <c r="AG681" i="42" s="1"/>
  <c r="AE682" i="42"/>
  <c r="AG682" i="42" s="1"/>
  <c r="AE683" i="42"/>
  <c r="AE684" i="42"/>
  <c r="AE685" i="42"/>
  <c r="AG685" i="42" s="1"/>
  <c r="AE686" i="42"/>
  <c r="AG686" i="42" s="1"/>
  <c r="AE687" i="42"/>
  <c r="AE688" i="42"/>
  <c r="AE689" i="42"/>
  <c r="AE690" i="42"/>
  <c r="AG690" i="42" s="1"/>
  <c r="AE691" i="42"/>
  <c r="AG691" i="42" s="1"/>
  <c r="AE692" i="42"/>
  <c r="AG692" i="42" s="1"/>
  <c r="AE693" i="42"/>
  <c r="AG693" i="42" s="1"/>
  <c r="AE694" i="42"/>
  <c r="AG694" i="42" s="1"/>
  <c r="AE695" i="42"/>
  <c r="AE696" i="42"/>
  <c r="AG696" i="42" s="1"/>
  <c r="AE697" i="42"/>
  <c r="AG697" i="42" s="1"/>
  <c r="AE698" i="42"/>
  <c r="AG698" i="42" s="1"/>
  <c r="AE699" i="42"/>
  <c r="AE700" i="42"/>
  <c r="AE701" i="42"/>
  <c r="AG701" i="42" s="1"/>
  <c r="AE702" i="42"/>
  <c r="AG702" i="42" s="1"/>
  <c r="AE703" i="42"/>
  <c r="AE704" i="42"/>
  <c r="AE705" i="42"/>
  <c r="AE706" i="42"/>
  <c r="AG706" i="42" s="1"/>
  <c r="AE707" i="42"/>
  <c r="AG707" i="42" s="1"/>
  <c r="AE708" i="42"/>
  <c r="AG708" i="42" s="1"/>
  <c r="AE709" i="42"/>
  <c r="AG709" i="42" s="1"/>
  <c r="AE710" i="42"/>
  <c r="AG710" i="42" s="1"/>
  <c r="AE711" i="42"/>
  <c r="AE712" i="42"/>
  <c r="AG712" i="42" s="1"/>
  <c r="AE713" i="42"/>
  <c r="AG713" i="42" s="1"/>
  <c r="AE714" i="42"/>
  <c r="AG714" i="42" s="1"/>
  <c r="AE715" i="42"/>
  <c r="AE716" i="42"/>
  <c r="AE717" i="42"/>
  <c r="AG717" i="42" s="1"/>
  <c r="AE718" i="42"/>
  <c r="AG718" i="42" s="1"/>
  <c r="AE719" i="42"/>
  <c r="AE720" i="42"/>
  <c r="AE721" i="42"/>
  <c r="AE11" i="42"/>
  <c r="AG11" i="42" s="1"/>
  <c r="AN11" i="42"/>
  <c r="K12" i="42"/>
  <c r="M12" i="42" s="1"/>
  <c r="K13" i="42"/>
  <c r="M13" i="42" s="1"/>
  <c r="K14" i="42"/>
  <c r="M14" i="42" s="1"/>
  <c r="K15" i="42"/>
  <c r="M15" i="42" s="1"/>
  <c r="K16" i="42"/>
  <c r="M16" i="42" s="1"/>
  <c r="K17" i="42"/>
  <c r="M17" i="42" s="1"/>
  <c r="K18" i="42"/>
  <c r="M18" i="42" s="1"/>
  <c r="K19" i="42"/>
  <c r="M19" i="42" s="1"/>
  <c r="K20" i="42"/>
  <c r="M20" i="42" s="1"/>
  <c r="K21" i="42"/>
  <c r="M21" i="42" s="1"/>
  <c r="K22" i="42"/>
  <c r="M22" i="42" s="1"/>
  <c r="K23" i="42"/>
  <c r="M23" i="42" s="1"/>
  <c r="K24" i="42"/>
  <c r="M24" i="42" s="1"/>
  <c r="K25" i="42"/>
  <c r="M25" i="42" s="1"/>
  <c r="K26" i="42"/>
  <c r="M26" i="42" s="1"/>
  <c r="K27" i="42"/>
  <c r="M27" i="42" s="1"/>
  <c r="K28" i="42"/>
  <c r="M28" i="42" s="1"/>
  <c r="K29" i="42"/>
  <c r="M29" i="42" s="1"/>
  <c r="K30" i="42"/>
  <c r="M30" i="42" s="1"/>
  <c r="K31" i="42"/>
  <c r="M31" i="42" s="1"/>
  <c r="K32" i="42"/>
  <c r="M32" i="42" s="1"/>
  <c r="K33" i="42"/>
  <c r="M33" i="42" s="1"/>
  <c r="K34" i="42"/>
  <c r="M34" i="42" s="1"/>
  <c r="K35" i="42"/>
  <c r="M35" i="42" s="1"/>
  <c r="K36" i="42"/>
  <c r="M36" i="42" s="1"/>
  <c r="K37" i="42"/>
  <c r="M37" i="42" s="1"/>
  <c r="K38" i="42"/>
  <c r="M38" i="42" s="1"/>
  <c r="K39" i="42"/>
  <c r="M39" i="42" s="1"/>
  <c r="K40" i="42"/>
  <c r="M40" i="42" s="1"/>
  <c r="K41" i="42"/>
  <c r="M41" i="42" s="1"/>
  <c r="K42" i="42"/>
  <c r="M42" i="42" s="1"/>
  <c r="K43" i="42"/>
  <c r="M43" i="42" s="1"/>
  <c r="K44" i="42"/>
  <c r="M44" i="42" s="1"/>
  <c r="K45" i="42"/>
  <c r="M45" i="42" s="1"/>
  <c r="K46" i="42"/>
  <c r="M46" i="42" s="1"/>
  <c r="K47" i="42"/>
  <c r="M47" i="42" s="1"/>
  <c r="K48" i="42"/>
  <c r="M48" i="42" s="1"/>
  <c r="K49" i="42"/>
  <c r="M49" i="42" s="1"/>
  <c r="K50" i="42"/>
  <c r="M50" i="42" s="1"/>
  <c r="K51" i="42"/>
  <c r="M51" i="42" s="1"/>
  <c r="K52" i="42"/>
  <c r="M52" i="42" s="1"/>
  <c r="K53" i="42"/>
  <c r="M53" i="42" s="1"/>
  <c r="K54" i="42"/>
  <c r="M54" i="42" s="1"/>
  <c r="K55" i="42"/>
  <c r="M55" i="42" s="1"/>
  <c r="K56" i="42"/>
  <c r="M56" i="42" s="1"/>
  <c r="K57" i="42"/>
  <c r="M57" i="42" s="1"/>
  <c r="K58" i="42"/>
  <c r="M58" i="42" s="1"/>
  <c r="K59" i="42"/>
  <c r="M59" i="42" s="1"/>
  <c r="K60" i="42"/>
  <c r="M60" i="42" s="1"/>
  <c r="K61" i="42"/>
  <c r="M61" i="42" s="1"/>
  <c r="K62" i="42"/>
  <c r="M62" i="42" s="1"/>
  <c r="K63" i="42"/>
  <c r="M63" i="42" s="1"/>
  <c r="K64" i="42"/>
  <c r="M64" i="42" s="1"/>
  <c r="K65" i="42"/>
  <c r="M65" i="42" s="1"/>
  <c r="K66" i="42"/>
  <c r="M66" i="42" s="1"/>
  <c r="K67" i="42"/>
  <c r="M67" i="42" s="1"/>
  <c r="K68" i="42"/>
  <c r="M68" i="42" s="1"/>
  <c r="K69" i="42"/>
  <c r="M69" i="42" s="1"/>
  <c r="K70" i="42"/>
  <c r="M70" i="42" s="1"/>
  <c r="K71" i="42"/>
  <c r="M71" i="42" s="1"/>
  <c r="K72" i="42"/>
  <c r="M72" i="42" s="1"/>
  <c r="K73" i="42"/>
  <c r="M73" i="42" s="1"/>
  <c r="K74" i="42"/>
  <c r="M74" i="42" s="1"/>
  <c r="K75" i="42"/>
  <c r="M75" i="42" s="1"/>
  <c r="K76" i="42"/>
  <c r="M76" i="42" s="1"/>
  <c r="K77" i="42"/>
  <c r="M77" i="42" s="1"/>
  <c r="K78" i="42"/>
  <c r="M78" i="42" s="1"/>
  <c r="K79" i="42"/>
  <c r="M79" i="42" s="1"/>
  <c r="K80" i="42"/>
  <c r="M80" i="42" s="1"/>
  <c r="K81" i="42"/>
  <c r="M81" i="42" s="1"/>
  <c r="K82" i="42"/>
  <c r="M82" i="42" s="1"/>
  <c r="K83" i="42"/>
  <c r="M83" i="42" s="1"/>
  <c r="K84" i="42"/>
  <c r="M84" i="42" s="1"/>
  <c r="K85" i="42"/>
  <c r="M85" i="42" s="1"/>
  <c r="K86" i="42"/>
  <c r="M86" i="42" s="1"/>
  <c r="K87" i="42"/>
  <c r="M87" i="42" s="1"/>
  <c r="K88" i="42"/>
  <c r="M88" i="42" s="1"/>
  <c r="K89" i="42"/>
  <c r="M89" i="42" s="1"/>
  <c r="K90" i="42"/>
  <c r="M90" i="42" s="1"/>
  <c r="K91" i="42"/>
  <c r="M91" i="42" s="1"/>
  <c r="K92" i="42"/>
  <c r="M92" i="42" s="1"/>
  <c r="K93" i="42"/>
  <c r="M93" i="42" s="1"/>
  <c r="K94" i="42"/>
  <c r="M94" i="42" s="1"/>
  <c r="K95" i="42"/>
  <c r="M95" i="42" s="1"/>
  <c r="K96" i="42"/>
  <c r="M96" i="42" s="1"/>
  <c r="K97" i="42"/>
  <c r="M97" i="42" s="1"/>
  <c r="K98" i="42"/>
  <c r="M98" i="42" s="1"/>
  <c r="K99" i="42"/>
  <c r="M99" i="42" s="1"/>
  <c r="K100" i="42"/>
  <c r="M100" i="42" s="1"/>
  <c r="K101" i="42"/>
  <c r="M101" i="42" s="1"/>
  <c r="K102" i="42"/>
  <c r="M102" i="42" s="1"/>
  <c r="K103" i="42"/>
  <c r="M103" i="42" s="1"/>
  <c r="K104" i="42"/>
  <c r="M104" i="42" s="1"/>
  <c r="K105" i="42"/>
  <c r="M105" i="42" s="1"/>
  <c r="K106" i="42"/>
  <c r="M106" i="42" s="1"/>
  <c r="K107" i="42"/>
  <c r="M107" i="42" s="1"/>
  <c r="K108" i="42"/>
  <c r="M108" i="42" s="1"/>
  <c r="K109" i="42"/>
  <c r="M109" i="42" s="1"/>
  <c r="K110" i="42"/>
  <c r="M110" i="42" s="1"/>
  <c r="K111" i="42"/>
  <c r="M111" i="42" s="1"/>
  <c r="K112" i="42"/>
  <c r="M112" i="42" s="1"/>
  <c r="K113" i="42"/>
  <c r="M113" i="42" s="1"/>
  <c r="K114" i="42"/>
  <c r="M114" i="42" s="1"/>
  <c r="K115" i="42"/>
  <c r="M115" i="42" s="1"/>
  <c r="K116" i="42"/>
  <c r="M116" i="42" s="1"/>
  <c r="K117" i="42"/>
  <c r="M117" i="42" s="1"/>
  <c r="K118" i="42"/>
  <c r="M118" i="42" s="1"/>
  <c r="K119" i="42"/>
  <c r="M119" i="42" s="1"/>
  <c r="K120" i="42"/>
  <c r="M120" i="42" s="1"/>
  <c r="K121" i="42"/>
  <c r="M121" i="42" s="1"/>
  <c r="K122" i="42"/>
  <c r="M122" i="42" s="1"/>
  <c r="K123" i="42"/>
  <c r="M123" i="42" s="1"/>
  <c r="K124" i="42"/>
  <c r="M124" i="42" s="1"/>
  <c r="K125" i="42"/>
  <c r="M125" i="42" s="1"/>
  <c r="K126" i="42"/>
  <c r="M126" i="42" s="1"/>
  <c r="K127" i="42"/>
  <c r="M127" i="42" s="1"/>
  <c r="K128" i="42"/>
  <c r="M128" i="42" s="1"/>
  <c r="K129" i="42"/>
  <c r="M129" i="42" s="1"/>
  <c r="K130" i="42"/>
  <c r="M130" i="42" s="1"/>
  <c r="K131" i="42"/>
  <c r="M131" i="42" s="1"/>
  <c r="K132" i="42"/>
  <c r="M132" i="42" s="1"/>
  <c r="K133" i="42"/>
  <c r="M133" i="42" s="1"/>
  <c r="K134" i="42"/>
  <c r="M134" i="42" s="1"/>
  <c r="K135" i="42"/>
  <c r="M135" i="42" s="1"/>
  <c r="K136" i="42"/>
  <c r="M136" i="42" s="1"/>
  <c r="K137" i="42"/>
  <c r="M137" i="42" s="1"/>
  <c r="K138" i="42"/>
  <c r="M138" i="42" s="1"/>
  <c r="K139" i="42"/>
  <c r="M139" i="42" s="1"/>
  <c r="K140" i="42"/>
  <c r="M140" i="42" s="1"/>
  <c r="K141" i="42"/>
  <c r="M141" i="42" s="1"/>
  <c r="K142" i="42"/>
  <c r="M142" i="42" s="1"/>
  <c r="K143" i="42"/>
  <c r="M143" i="42" s="1"/>
  <c r="K144" i="42"/>
  <c r="M144" i="42" s="1"/>
  <c r="K145" i="42"/>
  <c r="M145" i="42" s="1"/>
  <c r="K146" i="42"/>
  <c r="M146" i="42" s="1"/>
  <c r="K147" i="42"/>
  <c r="M147" i="42" s="1"/>
  <c r="K148" i="42"/>
  <c r="M148" i="42" s="1"/>
  <c r="K149" i="42"/>
  <c r="M149" i="42" s="1"/>
  <c r="K150" i="42"/>
  <c r="M150" i="42" s="1"/>
  <c r="K151" i="42"/>
  <c r="M151" i="42" s="1"/>
  <c r="K152" i="42"/>
  <c r="M152" i="42" s="1"/>
  <c r="K153" i="42"/>
  <c r="M153" i="42" s="1"/>
  <c r="K154" i="42"/>
  <c r="M154" i="42" s="1"/>
  <c r="K155" i="42"/>
  <c r="M155" i="42" s="1"/>
  <c r="K156" i="42"/>
  <c r="M156" i="42" s="1"/>
  <c r="K157" i="42"/>
  <c r="M157" i="42" s="1"/>
  <c r="K158" i="42"/>
  <c r="M158" i="42" s="1"/>
  <c r="K159" i="42"/>
  <c r="M159" i="42" s="1"/>
  <c r="K160" i="42"/>
  <c r="M160" i="42" s="1"/>
  <c r="K161" i="42"/>
  <c r="M161" i="42" s="1"/>
  <c r="K162" i="42"/>
  <c r="M162" i="42" s="1"/>
  <c r="K163" i="42"/>
  <c r="M163" i="42" s="1"/>
  <c r="K164" i="42"/>
  <c r="M164" i="42" s="1"/>
  <c r="K165" i="42"/>
  <c r="M165" i="42" s="1"/>
  <c r="K166" i="42"/>
  <c r="M166" i="42" s="1"/>
  <c r="K167" i="42"/>
  <c r="M167" i="42" s="1"/>
  <c r="K168" i="42"/>
  <c r="M168" i="42" s="1"/>
  <c r="K169" i="42"/>
  <c r="M169" i="42" s="1"/>
  <c r="K170" i="42"/>
  <c r="M170" i="42" s="1"/>
  <c r="K171" i="42"/>
  <c r="M171" i="42" s="1"/>
  <c r="K172" i="42"/>
  <c r="M172" i="42" s="1"/>
  <c r="K173" i="42"/>
  <c r="M173" i="42" s="1"/>
  <c r="K174" i="42"/>
  <c r="M174" i="42" s="1"/>
  <c r="K175" i="42"/>
  <c r="M175" i="42" s="1"/>
  <c r="K176" i="42"/>
  <c r="M176" i="42" s="1"/>
  <c r="K177" i="42"/>
  <c r="M177" i="42" s="1"/>
  <c r="K178" i="42"/>
  <c r="M178" i="42" s="1"/>
  <c r="K179" i="42"/>
  <c r="M179" i="42" s="1"/>
  <c r="K180" i="42"/>
  <c r="M180" i="42" s="1"/>
  <c r="K181" i="42"/>
  <c r="M181" i="42" s="1"/>
  <c r="K182" i="42"/>
  <c r="M182" i="42" s="1"/>
  <c r="K183" i="42"/>
  <c r="M183" i="42" s="1"/>
  <c r="K184" i="42"/>
  <c r="M184" i="42" s="1"/>
  <c r="K185" i="42"/>
  <c r="M185" i="42" s="1"/>
  <c r="K186" i="42"/>
  <c r="M186" i="42" s="1"/>
  <c r="K187" i="42"/>
  <c r="M187" i="42" s="1"/>
  <c r="K188" i="42"/>
  <c r="M188" i="42" s="1"/>
  <c r="K189" i="42"/>
  <c r="M189" i="42" s="1"/>
  <c r="K190" i="42"/>
  <c r="M190" i="42" s="1"/>
  <c r="K191" i="42"/>
  <c r="M191" i="42" s="1"/>
  <c r="K192" i="42"/>
  <c r="M192" i="42" s="1"/>
  <c r="K193" i="42"/>
  <c r="M193" i="42" s="1"/>
  <c r="K194" i="42"/>
  <c r="M194" i="42" s="1"/>
  <c r="K195" i="42"/>
  <c r="M195" i="42" s="1"/>
  <c r="K196" i="42"/>
  <c r="M196" i="42" s="1"/>
  <c r="K197" i="42"/>
  <c r="M197" i="42" s="1"/>
  <c r="K198" i="42"/>
  <c r="M198" i="42" s="1"/>
  <c r="K199" i="42"/>
  <c r="M199" i="42" s="1"/>
  <c r="K200" i="42"/>
  <c r="M200" i="42" s="1"/>
  <c r="K201" i="42"/>
  <c r="M201" i="42" s="1"/>
  <c r="K202" i="42"/>
  <c r="M202" i="42" s="1"/>
  <c r="K203" i="42"/>
  <c r="M203" i="42" s="1"/>
  <c r="K204" i="42"/>
  <c r="M204" i="42" s="1"/>
  <c r="K205" i="42"/>
  <c r="M205" i="42" s="1"/>
  <c r="K206" i="42"/>
  <c r="M206" i="42" s="1"/>
  <c r="K207" i="42"/>
  <c r="M207" i="42" s="1"/>
  <c r="K208" i="42"/>
  <c r="M208" i="42" s="1"/>
  <c r="K209" i="42"/>
  <c r="M209" i="42" s="1"/>
  <c r="K210" i="42"/>
  <c r="M210" i="42" s="1"/>
  <c r="K211" i="42"/>
  <c r="M211" i="42" s="1"/>
  <c r="K212" i="42"/>
  <c r="M212" i="42" s="1"/>
  <c r="K213" i="42"/>
  <c r="M213" i="42" s="1"/>
  <c r="K214" i="42"/>
  <c r="M214" i="42" s="1"/>
  <c r="K215" i="42"/>
  <c r="M215" i="42" s="1"/>
  <c r="K216" i="42"/>
  <c r="M216" i="42" s="1"/>
  <c r="K217" i="42"/>
  <c r="M217" i="42" s="1"/>
  <c r="K218" i="42"/>
  <c r="M218" i="42" s="1"/>
  <c r="K219" i="42"/>
  <c r="M219" i="42" s="1"/>
  <c r="K220" i="42"/>
  <c r="M220" i="42" s="1"/>
  <c r="K221" i="42"/>
  <c r="M221" i="42" s="1"/>
  <c r="K222" i="42"/>
  <c r="M222" i="42" s="1"/>
  <c r="K223" i="42"/>
  <c r="M223" i="42" s="1"/>
  <c r="K224" i="42"/>
  <c r="M224" i="42" s="1"/>
  <c r="K225" i="42"/>
  <c r="M225" i="42" s="1"/>
  <c r="K226" i="42"/>
  <c r="M226" i="42" s="1"/>
  <c r="K227" i="42"/>
  <c r="M227" i="42" s="1"/>
  <c r="K228" i="42"/>
  <c r="M228" i="42" s="1"/>
  <c r="K229" i="42"/>
  <c r="M229" i="42" s="1"/>
  <c r="K230" i="42"/>
  <c r="M230" i="42" s="1"/>
  <c r="K231" i="42"/>
  <c r="M231" i="42" s="1"/>
  <c r="K232" i="42"/>
  <c r="M232" i="42" s="1"/>
  <c r="K233" i="42"/>
  <c r="M233" i="42" s="1"/>
  <c r="K234" i="42"/>
  <c r="M234" i="42" s="1"/>
  <c r="K235" i="42"/>
  <c r="M235" i="42" s="1"/>
  <c r="K236" i="42"/>
  <c r="M236" i="42" s="1"/>
  <c r="K237" i="42"/>
  <c r="M237" i="42" s="1"/>
  <c r="K238" i="42"/>
  <c r="M238" i="42" s="1"/>
  <c r="K239" i="42"/>
  <c r="M239" i="42" s="1"/>
  <c r="K240" i="42"/>
  <c r="M240" i="42" s="1"/>
  <c r="K241" i="42"/>
  <c r="M241" i="42" s="1"/>
  <c r="K242" i="42"/>
  <c r="M242" i="42" s="1"/>
  <c r="K243" i="42"/>
  <c r="M243" i="42" s="1"/>
  <c r="K244" i="42"/>
  <c r="M244" i="42" s="1"/>
  <c r="K245" i="42"/>
  <c r="M245" i="42" s="1"/>
  <c r="K246" i="42"/>
  <c r="M246" i="42" s="1"/>
  <c r="K247" i="42"/>
  <c r="M247" i="42" s="1"/>
  <c r="K248" i="42"/>
  <c r="M248" i="42" s="1"/>
  <c r="K249" i="42"/>
  <c r="M249" i="42" s="1"/>
  <c r="K250" i="42"/>
  <c r="M250" i="42" s="1"/>
  <c r="K251" i="42"/>
  <c r="M251" i="42" s="1"/>
  <c r="K252" i="42"/>
  <c r="M252" i="42" s="1"/>
  <c r="K253" i="42"/>
  <c r="M253" i="42" s="1"/>
  <c r="K254" i="42"/>
  <c r="M254" i="42" s="1"/>
  <c r="K255" i="42"/>
  <c r="M255" i="42" s="1"/>
  <c r="K256" i="42"/>
  <c r="M256" i="42" s="1"/>
  <c r="K257" i="42"/>
  <c r="M257" i="42" s="1"/>
  <c r="K258" i="42"/>
  <c r="M258" i="42" s="1"/>
  <c r="K259" i="42"/>
  <c r="M259" i="42" s="1"/>
  <c r="K260" i="42"/>
  <c r="M260" i="42" s="1"/>
  <c r="K261" i="42"/>
  <c r="M261" i="42" s="1"/>
  <c r="K262" i="42"/>
  <c r="M262" i="42" s="1"/>
  <c r="K263" i="42"/>
  <c r="M263" i="42" s="1"/>
  <c r="K264" i="42"/>
  <c r="M264" i="42" s="1"/>
  <c r="K265" i="42"/>
  <c r="M265" i="42" s="1"/>
  <c r="K266" i="42"/>
  <c r="M266" i="42" s="1"/>
  <c r="K267" i="42"/>
  <c r="M267" i="42" s="1"/>
  <c r="K268" i="42"/>
  <c r="M268" i="42" s="1"/>
  <c r="K269" i="42"/>
  <c r="M269" i="42" s="1"/>
  <c r="K270" i="42"/>
  <c r="M270" i="42" s="1"/>
  <c r="K271" i="42"/>
  <c r="M271" i="42" s="1"/>
  <c r="K272" i="42"/>
  <c r="M272" i="42" s="1"/>
  <c r="K273" i="42"/>
  <c r="M273" i="42" s="1"/>
  <c r="K274" i="42"/>
  <c r="M274" i="42" s="1"/>
  <c r="K275" i="42"/>
  <c r="M275" i="42" s="1"/>
  <c r="K276" i="42"/>
  <c r="M276" i="42" s="1"/>
  <c r="K277" i="42"/>
  <c r="M277" i="42" s="1"/>
  <c r="K278" i="42"/>
  <c r="M278" i="42" s="1"/>
  <c r="K279" i="42"/>
  <c r="M279" i="42" s="1"/>
  <c r="K280" i="42"/>
  <c r="M280" i="42" s="1"/>
  <c r="K281" i="42"/>
  <c r="M281" i="42" s="1"/>
  <c r="K282" i="42"/>
  <c r="M282" i="42" s="1"/>
  <c r="K283" i="42"/>
  <c r="M283" i="42" s="1"/>
  <c r="K284" i="42"/>
  <c r="M284" i="42" s="1"/>
  <c r="K285" i="42"/>
  <c r="M285" i="42" s="1"/>
  <c r="K286" i="42"/>
  <c r="M286" i="42" s="1"/>
  <c r="K287" i="42"/>
  <c r="M287" i="42" s="1"/>
  <c r="K288" i="42"/>
  <c r="M288" i="42" s="1"/>
  <c r="K289" i="42"/>
  <c r="M289" i="42" s="1"/>
  <c r="K290" i="42"/>
  <c r="M290" i="42" s="1"/>
  <c r="K291" i="42"/>
  <c r="M291" i="42" s="1"/>
  <c r="K292" i="42"/>
  <c r="M292" i="42" s="1"/>
  <c r="K293" i="42"/>
  <c r="M293" i="42" s="1"/>
  <c r="K294" i="42"/>
  <c r="M294" i="42" s="1"/>
  <c r="K295" i="42"/>
  <c r="M295" i="42" s="1"/>
  <c r="K296" i="42"/>
  <c r="M296" i="42" s="1"/>
  <c r="K297" i="42"/>
  <c r="M297" i="42" s="1"/>
  <c r="K298" i="42"/>
  <c r="M298" i="42" s="1"/>
  <c r="K299" i="42"/>
  <c r="M299" i="42" s="1"/>
  <c r="K300" i="42"/>
  <c r="M300" i="42" s="1"/>
  <c r="K301" i="42"/>
  <c r="M301" i="42" s="1"/>
  <c r="K302" i="42"/>
  <c r="M302" i="42" s="1"/>
  <c r="K303" i="42"/>
  <c r="M303" i="42" s="1"/>
  <c r="K304" i="42"/>
  <c r="M304" i="42" s="1"/>
  <c r="K305" i="42"/>
  <c r="M305" i="42" s="1"/>
  <c r="K306" i="42"/>
  <c r="M306" i="42" s="1"/>
  <c r="K307" i="42"/>
  <c r="M307" i="42" s="1"/>
  <c r="K308" i="42"/>
  <c r="M308" i="42" s="1"/>
  <c r="K309" i="42"/>
  <c r="M309" i="42" s="1"/>
  <c r="K310" i="42"/>
  <c r="M310" i="42" s="1"/>
  <c r="K311" i="42"/>
  <c r="M311" i="42" s="1"/>
  <c r="K312" i="42"/>
  <c r="M312" i="42" s="1"/>
  <c r="K313" i="42"/>
  <c r="M313" i="42" s="1"/>
  <c r="K314" i="42"/>
  <c r="M314" i="42" s="1"/>
  <c r="K315" i="42"/>
  <c r="M315" i="42" s="1"/>
  <c r="K316" i="42"/>
  <c r="M316" i="42" s="1"/>
  <c r="K317" i="42"/>
  <c r="M317" i="42" s="1"/>
  <c r="K318" i="42"/>
  <c r="M318" i="42" s="1"/>
  <c r="K319" i="42"/>
  <c r="M319" i="42" s="1"/>
  <c r="K320" i="42"/>
  <c r="M320" i="42" s="1"/>
  <c r="K321" i="42"/>
  <c r="M321" i="42" s="1"/>
  <c r="K322" i="42"/>
  <c r="M322" i="42" s="1"/>
  <c r="K323" i="42"/>
  <c r="M323" i="42" s="1"/>
  <c r="K324" i="42"/>
  <c r="M324" i="42" s="1"/>
  <c r="K325" i="42"/>
  <c r="M325" i="42" s="1"/>
  <c r="K326" i="42"/>
  <c r="M326" i="42" s="1"/>
  <c r="K327" i="42"/>
  <c r="M327" i="42" s="1"/>
  <c r="K328" i="42"/>
  <c r="M328" i="42" s="1"/>
  <c r="K329" i="42"/>
  <c r="M329" i="42" s="1"/>
  <c r="K330" i="42"/>
  <c r="M330" i="42" s="1"/>
  <c r="K331" i="42"/>
  <c r="M331" i="42" s="1"/>
  <c r="K332" i="42"/>
  <c r="M332" i="42" s="1"/>
  <c r="K333" i="42"/>
  <c r="M333" i="42" s="1"/>
  <c r="K334" i="42"/>
  <c r="M334" i="42" s="1"/>
  <c r="K335" i="42"/>
  <c r="M335" i="42" s="1"/>
  <c r="K336" i="42"/>
  <c r="M336" i="42" s="1"/>
  <c r="K337" i="42"/>
  <c r="M337" i="42" s="1"/>
  <c r="K338" i="42"/>
  <c r="M338" i="42" s="1"/>
  <c r="K339" i="42"/>
  <c r="M339" i="42" s="1"/>
  <c r="K340" i="42"/>
  <c r="M340" i="42" s="1"/>
  <c r="K341" i="42"/>
  <c r="M341" i="42" s="1"/>
  <c r="K342" i="42"/>
  <c r="M342" i="42" s="1"/>
  <c r="K343" i="42"/>
  <c r="M343" i="42" s="1"/>
  <c r="K344" i="42"/>
  <c r="M344" i="42" s="1"/>
  <c r="K345" i="42"/>
  <c r="M345" i="42" s="1"/>
  <c r="K346" i="42"/>
  <c r="M346" i="42" s="1"/>
  <c r="K347" i="42"/>
  <c r="M347" i="42" s="1"/>
  <c r="K348" i="42"/>
  <c r="M348" i="42" s="1"/>
  <c r="K349" i="42"/>
  <c r="M349" i="42" s="1"/>
  <c r="K350" i="42"/>
  <c r="M350" i="42" s="1"/>
  <c r="K351" i="42"/>
  <c r="M351" i="42" s="1"/>
  <c r="K352" i="42"/>
  <c r="M352" i="42" s="1"/>
  <c r="K353" i="42"/>
  <c r="M353" i="42" s="1"/>
  <c r="K354" i="42"/>
  <c r="M354" i="42" s="1"/>
  <c r="K355" i="42"/>
  <c r="M355" i="42" s="1"/>
  <c r="K356" i="42"/>
  <c r="M356" i="42" s="1"/>
  <c r="K357" i="42"/>
  <c r="M357" i="42" s="1"/>
  <c r="K358" i="42"/>
  <c r="M358" i="42" s="1"/>
  <c r="K359" i="42"/>
  <c r="M359" i="42" s="1"/>
  <c r="K360" i="42"/>
  <c r="M360" i="42" s="1"/>
  <c r="K361" i="42"/>
  <c r="M361" i="42" s="1"/>
  <c r="K362" i="42"/>
  <c r="M362" i="42" s="1"/>
  <c r="K363" i="42"/>
  <c r="M363" i="42" s="1"/>
  <c r="K364" i="42"/>
  <c r="M364" i="42" s="1"/>
  <c r="K365" i="42"/>
  <c r="M365" i="42" s="1"/>
  <c r="K366" i="42"/>
  <c r="M366" i="42" s="1"/>
  <c r="K367" i="42"/>
  <c r="M367" i="42" s="1"/>
  <c r="K368" i="42"/>
  <c r="M368" i="42" s="1"/>
  <c r="K369" i="42"/>
  <c r="M369" i="42" s="1"/>
  <c r="K370" i="42"/>
  <c r="M370" i="42" s="1"/>
  <c r="K371" i="42"/>
  <c r="M371" i="42" s="1"/>
  <c r="K372" i="42"/>
  <c r="M372" i="42" s="1"/>
  <c r="K373" i="42"/>
  <c r="M373" i="42" s="1"/>
  <c r="K374" i="42"/>
  <c r="M374" i="42" s="1"/>
  <c r="K375" i="42"/>
  <c r="M375" i="42" s="1"/>
  <c r="K376" i="42"/>
  <c r="M376" i="42" s="1"/>
  <c r="K377" i="42"/>
  <c r="M377" i="42" s="1"/>
  <c r="K378" i="42"/>
  <c r="M378" i="42" s="1"/>
  <c r="K379" i="42"/>
  <c r="M379" i="42" s="1"/>
  <c r="K380" i="42"/>
  <c r="M380" i="42" s="1"/>
  <c r="K381" i="42"/>
  <c r="M381" i="42" s="1"/>
  <c r="K382" i="42"/>
  <c r="M382" i="42" s="1"/>
  <c r="K383" i="42"/>
  <c r="M383" i="42" s="1"/>
  <c r="K384" i="42"/>
  <c r="M384" i="42" s="1"/>
  <c r="K385" i="42"/>
  <c r="M385" i="42" s="1"/>
  <c r="K386" i="42"/>
  <c r="M386" i="42" s="1"/>
  <c r="K387" i="42"/>
  <c r="M387" i="42" s="1"/>
  <c r="K388" i="42"/>
  <c r="M388" i="42" s="1"/>
  <c r="K389" i="42"/>
  <c r="M389" i="42" s="1"/>
  <c r="K390" i="42"/>
  <c r="M390" i="42" s="1"/>
  <c r="K391" i="42"/>
  <c r="M391" i="42" s="1"/>
  <c r="K392" i="42"/>
  <c r="M392" i="42" s="1"/>
  <c r="K393" i="42"/>
  <c r="M393" i="42" s="1"/>
  <c r="K394" i="42"/>
  <c r="M394" i="42" s="1"/>
  <c r="K395" i="42"/>
  <c r="M395" i="42" s="1"/>
  <c r="K396" i="42"/>
  <c r="M396" i="42" s="1"/>
  <c r="K397" i="42"/>
  <c r="M397" i="42" s="1"/>
  <c r="K398" i="42"/>
  <c r="M398" i="42" s="1"/>
  <c r="K399" i="42"/>
  <c r="M399" i="42" s="1"/>
  <c r="K400" i="42"/>
  <c r="M400" i="42" s="1"/>
  <c r="K401" i="42"/>
  <c r="M401" i="42" s="1"/>
  <c r="K402" i="42"/>
  <c r="M402" i="42" s="1"/>
  <c r="K403" i="42"/>
  <c r="M403" i="42" s="1"/>
  <c r="K404" i="42"/>
  <c r="M404" i="42" s="1"/>
  <c r="K405" i="42"/>
  <c r="M405" i="42" s="1"/>
  <c r="K406" i="42"/>
  <c r="M406" i="42" s="1"/>
  <c r="K407" i="42"/>
  <c r="M407" i="42" s="1"/>
  <c r="K408" i="42"/>
  <c r="M408" i="42" s="1"/>
  <c r="K409" i="42"/>
  <c r="M409" i="42" s="1"/>
  <c r="K410" i="42"/>
  <c r="M410" i="42" s="1"/>
  <c r="K411" i="42"/>
  <c r="M411" i="42" s="1"/>
  <c r="K412" i="42"/>
  <c r="M412" i="42" s="1"/>
  <c r="K413" i="42"/>
  <c r="M413" i="42" s="1"/>
  <c r="K414" i="42"/>
  <c r="M414" i="42" s="1"/>
  <c r="K415" i="42"/>
  <c r="M415" i="42" s="1"/>
  <c r="K416" i="42"/>
  <c r="M416" i="42" s="1"/>
  <c r="K417" i="42"/>
  <c r="M417" i="42" s="1"/>
  <c r="K418" i="42"/>
  <c r="M418" i="42" s="1"/>
  <c r="K419" i="42"/>
  <c r="M419" i="42" s="1"/>
  <c r="K420" i="42"/>
  <c r="M420" i="42" s="1"/>
  <c r="K421" i="42"/>
  <c r="M421" i="42" s="1"/>
  <c r="K422" i="42"/>
  <c r="M422" i="42" s="1"/>
  <c r="K423" i="42"/>
  <c r="M423" i="42" s="1"/>
  <c r="K424" i="42"/>
  <c r="M424" i="42" s="1"/>
  <c r="K425" i="42"/>
  <c r="M425" i="42" s="1"/>
  <c r="K426" i="42"/>
  <c r="M426" i="42" s="1"/>
  <c r="K427" i="42"/>
  <c r="M427" i="42" s="1"/>
  <c r="K428" i="42"/>
  <c r="M428" i="42" s="1"/>
  <c r="K429" i="42"/>
  <c r="M429" i="42" s="1"/>
  <c r="K430" i="42"/>
  <c r="M430" i="42" s="1"/>
  <c r="K431" i="42"/>
  <c r="M431" i="42" s="1"/>
  <c r="K432" i="42"/>
  <c r="M432" i="42" s="1"/>
  <c r="K433" i="42"/>
  <c r="M433" i="42" s="1"/>
  <c r="K434" i="42"/>
  <c r="M434" i="42" s="1"/>
  <c r="K435" i="42"/>
  <c r="M435" i="42" s="1"/>
  <c r="K436" i="42"/>
  <c r="M436" i="42" s="1"/>
  <c r="K437" i="42"/>
  <c r="M437" i="42" s="1"/>
  <c r="K438" i="42"/>
  <c r="M438" i="42" s="1"/>
  <c r="K439" i="42"/>
  <c r="M439" i="42" s="1"/>
  <c r="K440" i="42"/>
  <c r="M440" i="42" s="1"/>
  <c r="K441" i="42"/>
  <c r="M441" i="42" s="1"/>
  <c r="K442" i="42"/>
  <c r="M442" i="42" s="1"/>
  <c r="K443" i="42"/>
  <c r="M443" i="42" s="1"/>
  <c r="K444" i="42"/>
  <c r="M444" i="42" s="1"/>
  <c r="K445" i="42"/>
  <c r="M445" i="42" s="1"/>
  <c r="K446" i="42"/>
  <c r="M446" i="42" s="1"/>
  <c r="K447" i="42"/>
  <c r="M447" i="42" s="1"/>
  <c r="K448" i="42"/>
  <c r="M448" i="42" s="1"/>
  <c r="K449" i="42"/>
  <c r="M449" i="42" s="1"/>
  <c r="K450" i="42"/>
  <c r="M450" i="42" s="1"/>
  <c r="K451" i="42"/>
  <c r="M451" i="42" s="1"/>
  <c r="K452" i="42"/>
  <c r="M452" i="42" s="1"/>
  <c r="K453" i="42"/>
  <c r="M453" i="42" s="1"/>
  <c r="K454" i="42"/>
  <c r="M454" i="42" s="1"/>
  <c r="K455" i="42"/>
  <c r="M455" i="42" s="1"/>
  <c r="K456" i="42"/>
  <c r="M456" i="42" s="1"/>
  <c r="K457" i="42"/>
  <c r="M457" i="42" s="1"/>
  <c r="K458" i="42"/>
  <c r="M458" i="42" s="1"/>
  <c r="K459" i="42"/>
  <c r="M459" i="42" s="1"/>
  <c r="K460" i="42"/>
  <c r="M460" i="42" s="1"/>
  <c r="K461" i="42"/>
  <c r="M461" i="42" s="1"/>
  <c r="K462" i="42"/>
  <c r="M462" i="42" s="1"/>
  <c r="K463" i="42"/>
  <c r="M463" i="42" s="1"/>
  <c r="K464" i="42"/>
  <c r="M464" i="42" s="1"/>
  <c r="K465" i="42"/>
  <c r="M465" i="42" s="1"/>
  <c r="K466" i="42"/>
  <c r="M466" i="42" s="1"/>
  <c r="K467" i="42"/>
  <c r="M467" i="42" s="1"/>
  <c r="K468" i="42"/>
  <c r="M468" i="42" s="1"/>
  <c r="K469" i="42"/>
  <c r="M469" i="42" s="1"/>
  <c r="K470" i="42"/>
  <c r="M470" i="42" s="1"/>
  <c r="K471" i="42"/>
  <c r="M471" i="42" s="1"/>
  <c r="K472" i="42"/>
  <c r="M472" i="42" s="1"/>
  <c r="K473" i="42"/>
  <c r="M473" i="42" s="1"/>
  <c r="K474" i="42"/>
  <c r="M474" i="42" s="1"/>
  <c r="K475" i="42"/>
  <c r="M475" i="42" s="1"/>
  <c r="K476" i="42"/>
  <c r="M476" i="42" s="1"/>
  <c r="K477" i="42"/>
  <c r="M477" i="42" s="1"/>
  <c r="K478" i="42"/>
  <c r="M478" i="42" s="1"/>
  <c r="K479" i="42"/>
  <c r="M479" i="42" s="1"/>
  <c r="K480" i="42"/>
  <c r="M480" i="42" s="1"/>
  <c r="K481" i="42"/>
  <c r="M481" i="42" s="1"/>
  <c r="K482" i="42"/>
  <c r="M482" i="42" s="1"/>
  <c r="K483" i="42"/>
  <c r="M483" i="42" s="1"/>
  <c r="K484" i="42"/>
  <c r="M484" i="42" s="1"/>
  <c r="K485" i="42"/>
  <c r="M485" i="42" s="1"/>
  <c r="K486" i="42"/>
  <c r="M486" i="42" s="1"/>
  <c r="K487" i="42"/>
  <c r="M487" i="42" s="1"/>
  <c r="K488" i="42"/>
  <c r="M488" i="42" s="1"/>
  <c r="K489" i="42"/>
  <c r="M489" i="42" s="1"/>
  <c r="K490" i="42"/>
  <c r="M490" i="42" s="1"/>
  <c r="K491" i="42"/>
  <c r="M491" i="42" s="1"/>
  <c r="K492" i="42"/>
  <c r="M492" i="42" s="1"/>
  <c r="K493" i="42"/>
  <c r="M493" i="42" s="1"/>
  <c r="K494" i="42"/>
  <c r="M494" i="42" s="1"/>
  <c r="K495" i="42"/>
  <c r="M495" i="42" s="1"/>
  <c r="K496" i="42"/>
  <c r="M496" i="42" s="1"/>
  <c r="K497" i="42"/>
  <c r="M497" i="42" s="1"/>
  <c r="K498" i="42"/>
  <c r="M498" i="42" s="1"/>
  <c r="K499" i="42"/>
  <c r="M499" i="42" s="1"/>
  <c r="K500" i="42"/>
  <c r="M500" i="42" s="1"/>
  <c r="K501" i="42"/>
  <c r="M501" i="42" s="1"/>
  <c r="K502" i="42"/>
  <c r="M502" i="42" s="1"/>
  <c r="K503" i="42"/>
  <c r="M503" i="42" s="1"/>
  <c r="K504" i="42"/>
  <c r="M504" i="42" s="1"/>
  <c r="K505" i="42"/>
  <c r="M505" i="42" s="1"/>
  <c r="K506" i="42"/>
  <c r="M506" i="42" s="1"/>
  <c r="K507" i="42"/>
  <c r="M507" i="42" s="1"/>
  <c r="K508" i="42"/>
  <c r="M508" i="42" s="1"/>
  <c r="K509" i="42"/>
  <c r="M509" i="42" s="1"/>
  <c r="K510" i="42"/>
  <c r="M510" i="42" s="1"/>
  <c r="K511" i="42"/>
  <c r="M511" i="42" s="1"/>
  <c r="K512" i="42"/>
  <c r="M512" i="42" s="1"/>
  <c r="K513" i="42"/>
  <c r="M513" i="42" s="1"/>
  <c r="K514" i="42"/>
  <c r="M514" i="42" s="1"/>
  <c r="K515" i="42"/>
  <c r="M515" i="42" s="1"/>
  <c r="K516" i="42"/>
  <c r="M516" i="42" s="1"/>
  <c r="K517" i="42"/>
  <c r="M517" i="42" s="1"/>
  <c r="K518" i="42"/>
  <c r="M518" i="42" s="1"/>
  <c r="K519" i="42"/>
  <c r="M519" i="42" s="1"/>
  <c r="K520" i="42"/>
  <c r="M520" i="42" s="1"/>
  <c r="K521" i="42"/>
  <c r="M521" i="42" s="1"/>
  <c r="K522" i="42"/>
  <c r="M522" i="42" s="1"/>
  <c r="K523" i="42"/>
  <c r="M523" i="42" s="1"/>
  <c r="K524" i="42"/>
  <c r="M524" i="42" s="1"/>
  <c r="K525" i="42"/>
  <c r="M525" i="42" s="1"/>
  <c r="K526" i="42"/>
  <c r="M526" i="42" s="1"/>
  <c r="K527" i="42"/>
  <c r="M527" i="42" s="1"/>
  <c r="K528" i="42"/>
  <c r="M528" i="42" s="1"/>
  <c r="K529" i="42"/>
  <c r="M529" i="42" s="1"/>
  <c r="K530" i="42"/>
  <c r="M530" i="42" s="1"/>
  <c r="K531" i="42"/>
  <c r="M531" i="42" s="1"/>
  <c r="K532" i="42"/>
  <c r="M532" i="42" s="1"/>
  <c r="K533" i="42"/>
  <c r="M533" i="42" s="1"/>
  <c r="K534" i="42"/>
  <c r="M534" i="42" s="1"/>
  <c r="K535" i="42"/>
  <c r="M535" i="42" s="1"/>
  <c r="K536" i="42"/>
  <c r="M536" i="42" s="1"/>
  <c r="K537" i="42"/>
  <c r="M537" i="42" s="1"/>
  <c r="K538" i="42"/>
  <c r="M538" i="42" s="1"/>
  <c r="K539" i="42"/>
  <c r="M539" i="42" s="1"/>
  <c r="K540" i="42"/>
  <c r="M540" i="42" s="1"/>
  <c r="K541" i="42"/>
  <c r="M541" i="42" s="1"/>
  <c r="K542" i="42"/>
  <c r="M542" i="42" s="1"/>
  <c r="K543" i="42"/>
  <c r="M543" i="42" s="1"/>
  <c r="K544" i="42"/>
  <c r="M544" i="42" s="1"/>
  <c r="K545" i="42"/>
  <c r="M545" i="42" s="1"/>
  <c r="K546" i="42"/>
  <c r="M546" i="42" s="1"/>
  <c r="K547" i="42"/>
  <c r="M547" i="42" s="1"/>
  <c r="K548" i="42"/>
  <c r="M548" i="42" s="1"/>
  <c r="K549" i="42"/>
  <c r="M549" i="42" s="1"/>
  <c r="K550" i="42"/>
  <c r="M550" i="42" s="1"/>
  <c r="K551" i="42"/>
  <c r="M551" i="42" s="1"/>
  <c r="K552" i="42"/>
  <c r="M552" i="42" s="1"/>
  <c r="K553" i="42"/>
  <c r="M553" i="42" s="1"/>
  <c r="K554" i="42"/>
  <c r="M554" i="42" s="1"/>
  <c r="K555" i="42"/>
  <c r="M555" i="42" s="1"/>
  <c r="K556" i="42"/>
  <c r="M556" i="42" s="1"/>
  <c r="K557" i="42"/>
  <c r="M557" i="42" s="1"/>
  <c r="K558" i="42"/>
  <c r="M558" i="42" s="1"/>
  <c r="K559" i="42"/>
  <c r="M559" i="42" s="1"/>
  <c r="K560" i="42"/>
  <c r="M560" i="42" s="1"/>
  <c r="K561" i="42"/>
  <c r="M561" i="42" s="1"/>
  <c r="K562" i="42"/>
  <c r="M562" i="42" s="1"/>
  <c r="K563" i="42"/>
  <c r="M563" i="42" s="1"/>
  <c r="K564" i="42"/>
  <c r="M564" i="42" s="1"/>
  <c r="K565" i="42"/>
  <c r="M565" i="42" s="1"/>
  <c r="K566" i="42"/>
  <c r="M566" i="42" s="1"/>
  <c r="K567" i="42"/>
  <c r="M567" i="42" s="1"/>
  <c r="K568" i="42"/>
  <c r="M568" i="42" s="1"/>
  <c r="K569" i="42"/>
  <c r="M569" i="42" s="1"/>
  <c r="K570" i="42"/>
  <c r="M570" i="42" s="1"/>
  <c r="K571" i="42"/>
  <c r="M571" i="42" s="1"/>
  <c r="K572" i="42"/>
  <c r="M572" i="42" s="1"/>
  <c r="K573" i="42"/>
  <c r="M573" i="42" s="1"/>
  <c r="K574" i="42"/>
  <c r="M574" i="42" s="1"/>
  <c r="K575" i="42"/>
  <c r="M575" i="42" s="1"/>
  <c r="K576" i="42"/>
  <c r="M576" i="42" s="1"/>
  <c r="K577" i="42"/>
  <c r="M577" i="42" s="1"/>
  <c r="K578" i="42"/>
  <c r="M578" i="42" s="1"/>
  <c r="K579" i="42"/>
  <c r="M579" i="42" s="1"/>
  <c r="K580" i="42"/>
  <c r="M580" i="42" s="1"/>
  <c r="K581" i="42"/>
  <c r="M581" i="42" s="1"/>
  <c r="K582" i="42"/>
  <c r="M582" i="42" s="1"/>
  <c r="K583" i="42"/>
  <c r="M583" i="42" s="1"/>
  <c r="K584" i="42"/>
  <c r="M584" i="42" s="1"/>
  <c r="K585" i="42"/>
  <c r="M585" i="42" s="1"/>
  <c r="K586" i="42"/>
  <c r="M586" i="42" s="1"/>
  <c r="K587" i="42"/>
  <c r="M587" i="42" s="1"/>
  <c r="K588" i="42"/>
  <c r="M588" i="42" s="1"/>
  <c r="K589" i="42"/>
  <c r="M589" i="42" s="1"/>
  <c r="K590" i="42"/>
  <c r="M590" i="42" s="1"/>
  <c r="K591" i="42"/>
  <c r="M591" i="42" s="1"/>
  <c r="K592" i="42"/>
  <c r="M592" i="42" s="1"/>
  <c r="K593" i="42"/>
  <c r="M593" i="42" s="1"/>
  <c r="K594" i="42"/>
  <c r="M594" i="42" s="1"/>
  <c r="K595" i="42"/>
  <c r="M595" i="42" s="1"/>
  <c r="K596" i="42"/>
  <c r="M596" i="42" s="1"/>
  <c r="K597" i="42"/>
  <c r="M597" i="42" s="1"/>
  <c r="K598" i="42"/>
  <c r="M598" i="42" s="1"/>
  <c r="K599" i="42"/>
  <c r="M599" i="42" s="1"/>
  <c r="K600" i="42"/>
  <c r="M600" i="42" s="1"/>
  <c r="K601" i="42"/>
  <c r="M601" i="42" s="1"/>
  <c r="K602" i="42"/>
  <c r="M602" i="42" s="1"/>
  <c r="K603" i="42"/>
  <c r="M603" i="42" s="1"/>
  <c r="K604" i="42"/>
  <c r="M604" i="42" s="1"/>
  <c r="K605" i="42"/>
  <c r="M605" i="42" s="1"/>
  <c r="K606" i="42"/>
  <c r="M606" i="42" s="1"/>
  <c r="K607" i="42"/>
  <c r="M607" i="42" s="1"/>
  <c r="K608" i="42"/>
  <c r="M608" i="42" s="1"/>
  <c r="K609" i="42"/>
  <c r="M609" i="42" s="1"/>
  <c r="K610" i="42"/>
  <c r="M610" i="42" s="1"/>
  <c r="K611" i="42"/>
  <c r="M611" i="42" s="1"/>
  <c r="K612" i="42"/>
  <c r="M612" i="42" s="1"/>
  <c r="K613" i="42"/>
  <c r="M613" i="42" s="1"/>
  <c r="K614" i="42"/>
  <c r="M614" i="42" s="1"/>
  <c r="K615" i="42"/>
  <c r="M615" i="42" s="1"/>
  <c r="K616" i="42"/>
  <c r="M616" i="42" s="1"/>
  <c r="K617" i="42"/>
  <c r="M617" i="42" s="1"/>
  <c r="K618" i="42"/>
  <c r="M618" i="42" s="1"/>
  <c r="K619" i="42"/>
  <c r="M619" i="42" s="1"/>
  <c r="K620" i="42"/>
  <c r="M620" i="42" s="1"/>
  <c r="K621" i="42"/>
  <c r="M621" i="42" s="1"/>
  <c r="K622" i="42"/>
  <c r="M622" i="42" s="1"/>
  <c r="K623" i="42"/>
  <c r="M623" i="42" s="1"/>
  <c r="K624" i="42"/>
  <c r="M624" i="42" s="1"/>
  <c r="K625" i="42"/>
  <c r="M625" i="42" s="1"/>
  <c r="K626" i="42"/>
  <c r="M626" i="42" s="1"/>
  <c r="K627" i="42"/>
  <c r="M627" i="42" s="1"/>
  <c r="K628" i="42"/>
  <c r="M628" i="42" s="1"/>
  <c r="K629" i="42"/>
  <c r="M629" i="42" s="1"/>
  <c r="K630" i="42"/>
  <c r="M630" i="42" s="1"/>
  <c r="K631" i="42"/>
  <c r="M631" i="42" s="1"/>
  <c r="K632" i="42"/>
  <c r="M632" i="42" s="1"/>
  <c r="K633" i="42"/>
  <c r="M633" i="42" s="1"/>
  <c r="K634" i="42"/>
  <c r="M634" i="42" s="1"/>
  <c r="K635" i="42"/>
  <c r="M635" i="42" s="1"/>
  <c r="K636" i="42"/>
  <c r="M636" i="42" s="1"/>
  <c r="K637" i="42"/>
  <c r="M637" i="42" s="1"/>
  <c r="K638" i="42"/>
  <c r="M638" i="42" s="1"/>
  <c r="K639" i="42"/>
  <c r="M639" i="42" s="1"/>
  <c r="K640" i="42"/>
  <c r="M640" i="42" s="1"/>
  <c r="K641" i="42"/>
  <c r="M641" i="42" s="1"/>
  <c r="K642" i="42"/>
  <c r="M642" i="42" s="1"/>
  <c r="K643" i="42"/>
  <c r="M643" i="42" s="1"/>
  <c r="K644" i="42"/>
  <c r="K645" i="42"/>
  <c r="M645" i="42" s="1"/>
  <c r="K646" i="42"/>
  <c r="M646" i="42" s="1"/>
  <c r="K647" i="42"/>
  <c r="M647" i="42" s="1"/>
  <c r="K648" i="42"/>
  <c r="M648" i="42" s="1"/>
  <c r="K649" i="42"/>
  <c r="M649" i="42" s="1"/>
  <c r="K650" i="42"/>
  <c r="M650" i="42" s="1"/>
  <c r="K651" i="42"/>
  <c r="M651" i="42" s="1"/>
  <c r="K652" i="42"/>
  <c r="K653" i="42"/>
  <c r="M653" i="42" s="1"/>
  <c r="K654" i="42"/>
  <c r="M654" i="42" s="1"/>
  <c r="K655" i="42"/>
  <c r="M655" i="42" s="1"/>
  <c r="K656" i="42"/>
  <c r="M656" i="42" s="1"/>
  <c r="K657" i="42"/>
  <c r="M657" i="42" s="1"/>
  <c r="K658" i="42"/>
  <c r="M658" i="42" s="1"/>
  <c r="K659" i="42"/>
  <c r="M659" i="42" s="1"/>
  <c r="K660" i="42"/>
  <c r="K661" i="42"/>
  <c r="M661" i="42" s="1"/>
  <c r="K662" i="42"/>
  <c r="M662" i="42" s="1"/>
  <c r="K663" i="42"/>
  <c r="M663" i="42" s="1"/>
  <c r="K664" i="42"/>
  <c r="K665" i="42"/>
  <c r="M665" i="42" s="1"/>
  <c r="K666" i="42"/>
  <c r="M666" i="42" s="1"/>
  <c r="K667" i="42"/>
  <c r="M667" i="42" s="1"/>
  <c r="K668" i="42"/>
  <c r="K669" i="42"/>
  <c r="M669" i="42" s="1"/>
  <c r="K670" i="42"/>
  <c r="M670" i="42" s="1"/>
  <c r="K671" i="42"/>
  <c r="M671" i="42" s="1"/>
  <c r="K672" i="42"/>
  <c r="K673" i="42"/>
  <c r="M673" i="42" s="1"/>
  <c r="K674" i="42"/>
  <c r="M674" i="42" s="1"/>
  <c r="K675" i="42"/>
  <c r="M675" i="42" s="1"/>
  <c r="K676" i="42"/>
  <c r="K677" i="42"/>
  <c r="M677" i="42" s="1"/>
  <c r="K678" i="42"/>
  <c r="M678" i="42" s="1"/>
  <c r="K679" i="42"/>
  <c r="M679" i="42" s="1"/>
  <c r="K680" i="42"/>
  <c r="K681" i="42"/>
  <c r="M681" i="42" s="1"/>
  <c r="K682" i="42"/>
  <c r="M682" i="42" s="1"/>
  <c r="K683" i="42"/>
  <c r="M683" i="42" s="1"/>
  <c r="K684" i="42"/>
  <c r="K685" i="42"/>
  <c r="M685" i="42" s="1"/>
  <c r="K686" i="42"/>
  <c r="M686" i="42" s="1"/>
  <c r="K687" i="42"/>
  <c r="M687" i="42" s="1"/>
  <c r="K688" i="42"/>
  <c r="K689" i="42"/>
  <c r="M689" i="42" s="1"/>
  <c r="K690" i="42"/>
  <c r="M690" i="42" s="1"/>
  <c r="K691" i="42"/>
  <c r="M691" i="42" s="1"/>
  <c r="K692" i="42"/>
  <c r="K693" i="42"/>
  <c r="M693" i="42" s="1"/>
  <c r="K694" i="42"/>
  <c r="M694" i="42" s="1"/>
  <c r="K695" i="42"/>
  <c r="M695" i="42" s="1"/>
  <c r="K696" i="42"/>
  <c r="K697" i="42"/>
  <c r="M697" i="42" s="1"/>
  <c r="K698" i="42"/>
  <c r="M698" i="42" s="1"/>
  <c r="K699" i="42"/>
  <c r="M699" i="42" s="1"/>
  <c r="K700" i="42"/>
  <c r="K701" i="42"/>
  <c r="M701" i="42" s="1"/>
  <c r="K702" i="42"/>
  <c r="M702" i="42" s="1"/>
  <c r="K703" i="42"/>
  <c r="M703" i="42" s="1"/>
  <c r="K704" i="42"/>
  <c r="K705" i="42"/>
  <c r="M705" i="42" s="1"/>
  <c r="K706" i="42"/>
  <c r="M706" i="42" s="1"/>
  <c r="K707" i="42"/>
  <c r="M707" i="42" s="1"/>
  <c r="K708" i="42"/>
  <c r="K709" i="42"/>
  <c r="M709" i="42" s="1"/>
  <c r="K710" i="42"/>
  <c r="M710" i="42" s="1"/>
  <c r="K711" i="42"/>
  <c r="M711" i="42" s="1"/>
  <c r="K712" i="42"/>
  <c r="K713" i="42"/>
  <c r="M713" i="42" s="1"/>
  <c r="K714" i="42"/>
  <c r="M714" i="42" s="1"/>
  <c r="K715" i="42"/>
  <c r="M715" i="42" s="1"/>
  <c r="K716" i="42"/>
  <c r="K717" i="42"/>
  <c r="M717" i="42" s="1"/>
  <c r="K718" i="42"/>
  <c r="M718" i="42" s="1"/>
  <c r="K719" i="42"/>
  <c r="M719" i="42" s="1"/>
  <c r="K720" i="42"/>
  <c r="K721" i="42"/>
  <c r="M721" i="42" s="1"/>
  <c r="K11" i="42"/>
  <c r="M11" i="42" s="1"/>
  <c r="AJ686" i="43"/>
  <c r="AC686" i="43"/>
  <c r="U686" i="43"/>
  <c r="T686" i="43"/>
  <c r="S686" i="43"/>
  <c r="R686" i="43"/>
  <c r="Q686" i="43"/>
  <c r="K686" i="43"/>
  <c r="AJ685" i="43"/>
  <c r="AC685" i="43"/>
  <c r="U685" i="43"/>
  <c r="T685" i="43"/>
  <c r="S685" i="43"/>
  <c r="R685" i="43"/>
  <c r="Q685" i="43"/>
  <c r="K685" i="43"/>
  <c r="AJ684" i="43"/>
  <c r="AC684" i="43"/>
  <c r="U684" i="43"/>
  <c r="T684" i="43"/>
  <c r="S684" i="43"/>
  <c r="R684" i="43"/>
  <c r="Q684" i="43"/>
  <c r="K684" i="43"/>
  <c r="AJ683" i="43"/>
  <c r="AC683" i="43"/>
  <c r="U683" i="43"/>
  <c r="T683" i="43"/>
  <c r="S683" i="43"/>
  <c r="R683" i="43"/>
  <c r="Q683" i="43"/>
  <c r="K683" i="43"/>
  <c r="AJ682" i="43"/>
  <c r="AC682" i="43"/>
  <c r="U682" i="43"/>
  <c r="T682" i="43"/>
  <c r="S682" i="43"/>
  <c r="R682" i="43"/>
  <c r="Q682" i="43"/>
  <c r="K682" i="43"/>
  <c r="AJ681" i="43"/>
  <c r="AC681" i="43"/>
  <c r="U681" i="43"/>
  <c r="T681" i="43"/>
  <c r="S681" i="43"/>
  <c r="R681" i="43"/>
  <c r="Q681" i="43"/>
  <c r="K681" i="43"/>
  <c r="AJ680" i="43"/>
  <c r="AC680" i="43"/>
  <c r="U680" i="43"/>
  <c r="T680" i="43"/>
  <c r="S680" i="43"/>
  <c r="R680" i="43"/>
  <c r="Q680" i="43"/>
  <c r="K680" i="43"/>
  <c r="AJ679" i="43"/>
  <c r="AC679" i="43"/>
  <c r="U679" i="43"/>
  <c r="T679" i="43"/>
  <c r="S679" i="43"/>
  <c r="R679" i="43"/>
  <c r="Q679" i="43"/>
  <c r="K679" i="43"/>
  <c r="AJ678" i="43"/>
  <c r="AC678" i="43"/>
  <c r="U678" i="43"/>
  <c r="T678" i="43"/>
  <c r="S678" i="43"/>
  <c r="R678" i="43"/>
  <c r="Q678" i="43"/>
  <c r="K678" i="43"/>
  <c r="AJ677" i="43"/>
  <c r="AC677" i="43"/>
  <c r="U677" i="43"/>
  <c r="T677" i="43"/>
  <c r="S677" i="43"/>
  <c r="R677" i="43"/>
  <c r="Q677" i="43"/>
  <c r="K677" i="43"/>
  <c r="AJ676" i="43"/>
  <c r="AC676" i="43"/>
  <c r="U676" i="43"/>
  <c r="T676" i="43"/>
  <c r="S676" i="43"/>
  <c r="R676" i="43"/>
  <c r="Q676" i="43"/>
  <c r="K676" i="43"/>
  <c r="AJ675" i="43"/>
  <c r="AC675" i="43"/>
  <c r="U675" i="43"/>
  <c r="T675" i="43"/>
  <c r="S675" i="43"/>
  <c r="R675" i="43"/>
  <c r="Q675" i="43"/>
  <c r="K675" i="43"/>
  <c r="AJ296" i="43"/>
  <c r="AC296" i="43"/>
  <c r="U296" i="43"/>
  <c r="T296" i="43"/>
  <c r="S296" i="43"/>
  <c r="R296" i="43"/>
  <c r="Q296" i="43"/>
  <c r="K296" i="43"/>
  <c r="AJ295" i="43"/>
  <c r="AC295" i="43"/>
  <c r="U295" i="43"/>
  <c r="T295" i="43"/>
  <c r="S295" i="43"/>
  <c r="R295" i="43"/>
  <c r="Q295" i="43"/>
  <c r="K295" i="43"/>
  <c r="AJ294" i="43"/>
  <c r="AC294" i="43"/>
  <c r="U294" i="43"/>
  <c r="T294" i="43"/>
  <c r="S294" i="43"/>
  <c r="R294" i="43"/>
  <c r="Q294" i="43"/>
  <c r="K294" i="43"/>
  <c r="AJ293" i="43"/>
  <c r="AC293" i="43"/>
  <c r="U293" i="43"/>
  <c r="T293" i="43"/>
  <c r="S293" i="43"/>
  <c r="R293" i="43"/>
  <c r="Q293" i="43"/>
  <c r="K293" i="43"/>
  <c r="AJ292" i="43"/>
  <c r="AC292" i="43"/>
  <c r="U292" i="43"/>
  <c r="T292" i="43"/>
  <c r="S292" i="43"/>
  <c r="R292" i="43"/>
  <c r="Q292" i="43"/>
  <c r="K292" i="43"/>
  <c r="AJ291" i="43"/>
  <c r="AC291" i="43"/>
  <c r="U291" i="43"/>
  <c r="T291" i="43"/>
  <c r="S291" i="43"/>
  <c r="R291" i="43"/>
  <c r="Q291" i="43"/>
  <c r="K291" i="43"/>
  <c r="AJ290" i="43"/>
  <c r="AC290" i="43"/>
  <c r="U290" i="43"/>
  <c r="T290" i="43"/>
  <c r="S290" i="43"/>
  <c r="R290" i="43"/>
  <c r="Q290" i="43"/>
  <c r="K290" i="43"/>
  <c r="AJ289" i="43"/>
  <c r="AC289" i="43"/>
  <c r="U289" i="43"/>
  <c r="T289" i="43"/>
  <c r="S289" i="43"/>
  <c r="R289" i="43"/>
  <c r="Q289" i="43"/>
  <c r="K289" i="43"/>
  <c r="AL129" i="32"/>
  <c r="AK129" i="32"/>
  <c r="AI129" i="32"/>
  <c r="AG129" i="32"/>
  <c r="AF129" i="32"/>
  <c r="AE129" i="32"/>
  <c r="AC129" i="32"/>
  <c r="AA129" i="32"/>
  <c r="AD129" i="32"/>
  <c r="V129" i="32"/>
  <c r="U129" i="32"/>
  <c r="T129" i="32"/>
  <c r="R129" i="32"/>
  <c r="Q129" i="32"/>
  <c r="O129" i="32"/>
  <c r="Y129" i="32"/>
  <c r="W129" i="32"/>
  <c r="K129" i="32"/>
  <c r="I129" i="32"/>
  <c r="G129" i="32"/>
  <c r="E129" i="32"/>
  <c r="C129" i="32"/>
  <c r="J129" i="32"/>
  <c r="AL198" i="32"/>
  <c r="AD198" i="32"/>
  <c r="U198" i="32"/>
  <c r="T198" i="32"/>
  <c r="S198" i="32"/>
  <c r="R198" i="32"/>
  <c r="J198" i="32"/>
  <c r="V198" i="32" s="1"/>
  <c r="AL197" i="32"/>
  <c r="AD197" i="32"/>
  <c r="U197" i="32"/>
  <c r="T197" i="32"/>
  <c r="S197" i="32"/>
  <c r="R197" i="32"/>
  <c r="J197" i="32"/>
  <c r="V197" i="32" s="1"/>
  <c r="AL196" i="32"/>
  <c r="AD196" i="32"/>
  <c r="U196" i="32"/>
  <c r="T196" i="32"/>
  <c r="S196" i="32"/>
  <c r="R196" i="32"/>
  <c r="J196" i="32"/>
  <c r="V196" i="32" s="1"/>
  <c r="AL195" i="32"/>
  <c r="AD195" i="32"/>
  <c r="U195" i="32"/>
  <c r="T195" i="32"/>
  <c r="S195" i="32"/>
  <c r="R195" i="32"/>
  <c r="J195" i="32"/>
  <c r="V195" i="32" s="1"/>
  <c r="AL194" i="32"/>
  <c r="AD194" i="32"/>
  <c r="U194" i="32"/>
  <c r="T194" i="32"/>
  <c r="S194" i="32"/>
  <c r="R194" i="32"/>
  <c r="J194" i="32"/>
  <c r="V194" i="32" s="1"/>
  <c r="AL193" i="32"/>
  <c r="AD193" i="32"/>
  <c r="U193" i="32"/>
  <c r="T193" i="32"/>
  <c r="S193" i="32"/>
  <c r="R193" i="32"/>
  <c r="J193" i="32"/>
  <c r="V193" i="32" s="1"/>
  <c r="AI40" i="32"/>
  <c r="AG40" i="32"/>
  <c r="AE40" i="32"/>
  <c r="AA40" i="32"/>
  <c r="Y40" i="32"/>
  <c r="W40" i="32"/>
  <c r="O40" i="32"/>
  <c r="M40" i="32"/>
  <c r="K40" i="32"/>
  <c r="C40" i="32"/>
  <c r="E40" i="32"/>
  <c r="G40" i="32"/>
  <c r="AL63" i="32"/>
  <c r="AD63" i="32"/>
  <c r="U63" i="32"/>
  <c r="T63" i="32"/>
  <c r="S63" i="32"/>
  <c r="R63" i="32"/>
  <c r="J63" i="32"/>
  <c r="V63" i="32" s="1"/>
  <c r="AL62" i="32"/>
  <c r="AD62" i="32"/>
  <c r="U62" i="32"/>
  <c r="T62" i="32"/>
  <c r="S62" i="32"/>
  <c r="R62" i="32"/>
  <c r="J62" i="32"/>
  <c r="AL61" i="32"/>
  <c r="AD61" i="32"/>
  <c r="U61" i="32"/>
  <c r="T61" i="32"/>
  <c r="S61" i="32"/>
  <c r="R61" i="32"/>
  <c r="J61" i="32"/>
  <c r="V61" i="32" s="1"/>
  <c r="AL60" i="32"/>
  <c r="AD60" i="32"/>
  <c r="U60" i="32"/>
  <c r="T60" i="32"/>
  <c r="S60" i="32"/>
  <c r="R60" i="32"/>
  <c r="J60" i="32"/>
  <c r="AL59" i="32"/>
  <c r="AD59" i="32"/>
  <c r="U59" i="32"/>
  <c r="T59" i="32"/>
  <c r="S59" i="32"/>
  <c r="R59" i="32"/>
  <c r="J59" i="32"/>
  <c r="V59" i="32" s="1"/>
  <c r="AL58" i="32"/>
  <c r="AD58" i="32"/>
  <c r="U58" i="32"/>
  <c r="T58" i="32"/>
  <c r="S58" i="32"/>
  <c r="R58" i="32"/>
  <c r="J58" i="32"/>
  <c r="V676" i="43" l="1"/>
  <c r="V677" i="43"/>
  <c r="V680" i="43"/>
  <c r="V681" i="43"/>
  <c r="W676" i="68"/>
  <c r="W675" i="68"/>
  <c r="W680" i="68"/>
  <c r="W679" i="68"/>
  <c r="W626" i="68"/>
  <c r="W642" i="68"/>
  <c r="W625" i="68"/>
  <c r="W630" i="68"/>
  <c r="W641" i="68"/>
  <c r="W629" i="68"/>
  <c r="W634" i="68"/>
  <c r="W645" i="68"/>
  <c r="W520" i="68"/>
  <c r="W522" i="68"/>
  <c r="W523" i="68"/>
  <c r="W524" i="68"/>
  <c r="W526" i="68"/>
  <c r="W527" i="68"/>
  <c r="W528" i="68"/>
  <c r="W530" i="68"/>
  <c r="W554" i="68"/>
  <c r="W582" i="68"/>
  <c r="W583" i="68"/>
  <c r="W462" i="68"/>
  <c r="W463" i="68"/>
  <c r="W581" i="68"/>
  <c r="W580" i="68"/>
  <c r="W585" i="68"/>
  <c r="W584" i="68"/>
  <c r="W519" i="68"/>
  <c r="W553" i="68"/>
  <c r="W557" i="68"/>
  <c r="W558" i="68"/>
  <c r="W561" i="68"/>
  <c r="W556" i="68"/>
  <c r="W555" i="68"/>
  <c r="W560" i="68"/>
  <c r="W559" i="68"/>
  <c r="W521" i="68"/>
  <c r="W487" i="68"/>
  <c r="W525" i="68"/>
  <c r="W529" i="68"/>
  <c r="W452" i="68"/>
  <c r="W455" i="68"/>
  <c r="W486" i="68"/>
  <c r="W418" i="68"/>
  <c r="W419" i="68"/>
  <c r="W422" i="68"/>
  <c r="W423" i="68"/>
  <c r="W426" i="68"/>
  <c r="W490" i="68"/>
  <c r="W491" i="68"/>
  <c r="W494" i="68"/>
  <c r="W457" i="68"/>
  <c r="W459" i="68"/>
  <c r="W485" i="68"/>
  <c r="W489" i="68"/>
  <c r="W488" i="68"/>
  <c r="W493" i="68"/>
  <c r="W492" i="68"/>
  <c r="W389" i="68"/>
  <c r="W456" i="68"/>
  <c r="W454" i="68"/>
  <c r="W458" i="68"/>
  <c r="W461" i="68"/>
  <c r="W460" i="68"/>
  <c r="W453" i="68"/>
  <c r="W354" i="68"/>
  <c r="W388" i="68"/>
  <c r="W421" i="68"/>
  <c r="W420" i="68"/>
  <c r="W425" i="68"/>
  <c r="W424" i="68"/>
  <c r="W392" i="68"/>
  <c r="W393" i="68"/>
  <c r="W396" i="68"/>
  <c r="W357" i="68"/>
  <c r="W358" i="68"/>
  <c r="W361" i="68"/>
  <c r="W362" i="68"/>
  <c r="W365" i="68"/>
  <c r="W391" i="68"/>
  <c r="W390" i="68"/>
  <c r="W395" i="68"/>
  <c r="W394" i="68"/>
  <c r="W356" i="68"/>
  <c r="W326" i="68"/>
  <c r="W327" i="68"/>
  <c r="W355" i="68"/>
  <c r="W268" i="68"/>
  <c r="W269" i="68"/>
  <c r="W272" i="68"/>
  <c r="W273" i="68"/>
  <c r="W284" i="68"/>
  <c r="W285" i="68"/>
  <c r="W288" i="68"/>
  <c r="W289" i="68"/>
  <c r="W360" i="68"/>
  <c r="W359" i="68"/>
  <c r="W364" i="68"/>
  <c r="W363" i="68"/>
  <c r="W257" i="68"/>
  <c r="W325" i="68"/>
  <c r="W324" i="68"/>
  <c r="W329" i="68"/>
  <c r="W328" i="68"/>
  <c r="W258" i="68"/>
  <c r="W261" i="68"/>
  <c r="W279" i="68"/>
  <c r="W281" i="68"/>
  <c r="W300" i="68"/>
  <c r="W301" i="68"/>
  <c r="W302" i="68"/>
  <c r="W305" i="68"/>
  <c r="W240" i="68"/>
  <c r="W241" i="68"/>
  <c r="W252" i="68"/>
  <c r="W253" i="68"/>
  <c r="W256" i="68"/>
  <c r="W274" i="68"/>
  <c r="W277" i="68"/>
  <c r="W295" i="68"/>
  <c r="W297" i="68"/>
  <c r="W247" i="68"/>
  <c r="W249" i="68"/>
  <c r="W290" i="68"/>
  <c r="W293" i="68"/>
  <c r="W304" i="68"/>
  <c r="W242" i="68"/>
  <c r="W245" i="68"/>
  <c r="W263" i="68"/>
  <c r="W265" i="68"/>
  <c r="W303" i="68"/>
  <c r="W105" i="68"/>
  <c r="W246" i="68"/>
  <c r="W251" i="68"/>
  <c r="W262" i="68"/>
  <c r="W267" i="68"/>
  <c r="W278" i="68"/>
  <c r="W283" i="68"/>
  <c r="W294" i="68"/>
  <c r="W299" i="68"/>
  <c r="W239" i="68"/>
  <c r="W244" i="68"/>
  <c r="W250" i="68"/>
  <c r="W255" i="68"/>
  <c r="W260" i="68"/>
  <c r="W266" i="68"/>
  <c r="W271" i="68"/>
  <c r="W276" i="68"/>
  <c r="W282" i="68"/>
  <c r="W287" i="68"/>
  <c r="W292" i="68"/>
  <c r="W298" i="68"/>
  <c r="W238" i="68"/>
  <c r="W243" i="68"/>
  <c r="W248" i="68"/>
  <c r="W254" i="68"/>
  <c r="W259" i="68"/>
  <c r="W264" i="68"/>
  <c r="W270" i="68"/>
  <c r="W275" i="68"/>
  <c r="W280" i="68"/>
  <c r="W286" i="68"/>
  <c r="W291" i="68"/>
  <c r="W296" i="68"/>
  <c r="W104" i="68"/>
  <c r="W108" i="68"/>
  <c r="W109" i="68"/>
  <c r="W107" i="68"/>
  <c r="W106" i="68"/>
  <c r="AP8" i="42"/>
  <c r="V682" i="43"/>
  <c r="V685" i="43"/>
  <c r="V675" i="43"/>
  <c r="V686" i="43"/>
  <c r="V679" i="43"/>
  <c r="V684" i="43"/>
  <c r="V678" i="43"/>
  <c r="V683" i="43"/>
  <c r="V289" i="43"/>
  <c r="V290" i="43"/>
  <c r="V296" i="43"/>
  <c r="V291" i="43"/>
  <c r="V294" i="43"/>
  <c r="V295" i="43"/>
  <c r="V293" i="43"/>
  <c r="V292" i="43"/>
  <c r="V58" i="32"/>
  <c r="V62" i="32"/>
  <c r="V60" i="32"/>
  <c r="P12" i="54"/>
  <c r="I1763" i="2"/>
  <c r="I1764" i="2"/>
  <c r="I1765" i="2"/>
  <c r="I1766" i="2"/>
  <c r="I1767" i="2"/>
  <c r="I1768" i="2"/>
  <c r="I1769" i="2"/>
  <c r="I1770" i="2"/>
  <c r="H1764" i="2"/>
  <c r="H1765" i="2"/>
  <c r="H1766" i="2"/>
  <c r="H1767" i="2"/>
  <c r="H1768" i="2"/>
  <c r="H1769" i="2"/>
  <c r="H1770" i="2"/>
  <c r="G1761" i="2"/>
  <c r="K22" i="2" l="1"/>
  <c r="L90" i="2" l="1"/>
  <c r="K90" i="2"/>
  <c r="F90" i="2"/>
  <c r="G90" i="2"/>
  <c r="E90" i="2"/>
  <c r="L84" i="2"/>
  <c r="K84" i="2"/>
  <c r="G84" i="2"/>
  <c r="F84" i="2"/>
  <c r="E84" i="2"/>
  <c r="H1763" i="2" l="1"/>
  <c r="I1762" i="2"/>
  <c r="I1761" i="2" s="1"/>
  <c r="H1762" i="2"/>
  <c r="L1761" i="2"/>
  <c r="K1761" i="2"/>
  <c r="J1761" i="2"/>
  <c r="F1761" i="2"/>
  <c r="E1761" i="2"/>
  <c r="I1760" i="2"/>
  <c r="H1760" i="2"/>
  <c r="I1759" i="2"/>
  <c r="H1759" i="2"/>
  <c r="I1758" i="2"/>
  <c r="H1758" i="2"/>
  <c r="I1757" i="2"/>
  <c r="H1757" i="2"/>
  <c r="I1756" i="2"/>
  <c r="H1756" i="2"/>
  <c r="I1755" i="2"/>
  <c r="H1755" i="2"/>
  <c r="I1754" i="2"/>
  <c r="H1754" i="2"/>
  <c r="L1753" i="2"/>
  <c r="K1753" i="2"/>
  <c r="G1753" i="2"/>
  <c r="F1753" i="2"/>
  <c r="E1753" i="2"/>
  <c r="I1752" i="2"/>
  <c r="H1752" i="2"/>
  <c r="I1751" i="2"/>
  <c r="H1751" i="2"/>
  <c r="I1750" i="2"/>
  <c r="H1750" i="2"/>
  <c r="I1749" i="2"/>
  <c r="H1749" i="2"/>
  <c r="I1748" i="2"/>
  <c r="H1748" i="2"/>
  <c r="I1747" i="2"/>
  <c r="H1747" i="2"/>
  <c r="I1746" i="2"/>
  <c r="H1746" i="2"/>
  <c r="I1745" i="2"/>
  <c r="H1745" i="2"/>
  <c r="I1744" i="2"/>
  <c r="H1744" i="2"/>
  <c r="I1743" i="2"/>
  <c r="H1743" i="2"/>
  <c r="I1742" i="2"/>
  <c r="H1742" i="2"/>
  <c r="I1741" i="2"/>
  <c r="H1741" i="2"/>
  <c r="I1740" i="2"/>
  <c r="H1740" i="2"/>
  <c r="I1739" i="2"/>
  <c r="H1739" i="2"/>
  <c r="I1738" i="2"/>
  <c r="H1738" i="2"/>
  <c r="I1737" i="2"/>
  <c r="H1737" i="2"/>
  <c r="L1736" i="2"/>
  <c r="K1736" i="2"/>
  <c r="G1736" i="2"/>
  <c r="F1736" i="2"/>
  <c r="E1736" i="2"/>
  <c r="I1735" i="2"/>
  <c r="H1735" i="2"/>
  <c r="I1734" i="2"/>
  <c r="H1734" i="2"/>
  <c r="I1733" i="2"/>
  <c r="H1733" i="2"/>
  <c r="L1732" i="2"/>
  <c r="K1732" i="2"/>
  <c r="G1732" i="2"/>
  <c r="F1732" i="2"/>
  <c r="E1732" i="2"/>
  <c r="I1731" i="2"/>
  <c r="H1731" i="2"/>
  <c r="I1730" i="2"/>
  <c r="H1730" i="2"/>
  <c r="I1729" i="2"/>
  <c r="H1729" i="2"/>
  <c r="I1728" i="2"/>
  <c r="H1728" i="2"/>
  <c r="I1727" i="2"/>
  <c r="H1727" i="2"/>
  <c r="I1726" i="2"/>
  <c r="H1726" i="2"/>
  <c r="I1725" i="2"/>
  <c r="H1725" i="2"/>
  <c r="I1724" i="2"/>
  <c r="H1724" i="2"/>
  <c r="I1723" i="2"/>
  <c r="H1723" i="2"/>
  <c r="I1722" i="2"/>
  <c r="H1722" i="2"/>
  <c r="I1721" i="2"/>
  <c r="H1721" i="2"/>
  <c r="I1720" i="2"/>
  <c r="H1720" i="2"/>
  <c r="I1719" i="2"/>
  <c r="H1719" i="2"/>
  <c r="L1718" i="2"/>
  <c r="K1718" i="2"/>
  <c r="G1718" i="2"/>
  <c r="F1718" i="2"/>
  <c r="E1718" i="2"/>
  <c r="I1717" i="2"/>
  <c r="H1717" i="2"/>
  <c r="I1716" i="2"/>
  <c r="H1716" i="2"/>
  <c r="I1715" i="2"/>
  <c r="H1715" i="2"/>
  <c r="I1714" i="2"/>
  <c r="H1714" i="2"/>
  <c r="I1713" i="2"/>
  <c r="H1713" i="2"/>
  <c r="I1712" i="2"/>
  <c r="H1712" i="2"/>
  <c r="I1711" i="2"/>
  <c r="H1711" i="2"/>
  <c r="L1710" i="2"/>
  <c r="K1710" i="2"/>
  <c r="G1710" i="2"/>
  <c r="I1710" i="2" s="1"/>
  <c r="F1710" i="2"/>
  <c r="E1710" i="2"/>
  <c r="I1709" i="2"/>
  <c r="H1709" i="2"/>
  <c r="I1708" i="2"/>
  <c r="H1708" i="2"/>
  <c r="I1707" i="2"/>
  <c r="H1707" i="2"/>
  <c r="I1706" i="2"/>
  <c r="H1706" i="2"/>
  <c r="L1705" i="2"/>
  <c r="K1705" i="2"/>
  <c r="G1705" i="2"/>
  <c r="F1705" i="2"/>
  <c r="E1705" i="2"/>
  <c r="I1704" i="2"/>
  <c r="H1704" i="2"/>
  <c r="I1703" i="2"/>
  <c r="H1703" i="2"/>
  <c r="I1702" i="2"/>
  <c r="H1702" i="2"/>
  <c r="I1701" i="2"/>
  <c r="H1701" i="2"/>
  <c r="I1700" i="2"/>
  <c r="H1700" i="2"/>
  <c r="L1699" i="2"/>
  <c r="K1699" i="2"/>
  <c r="G1699" i="2"/>
  <c r="F1699" i="2"/>
  <c r="E1699" i="2"/>
  <c r="I1698" i="2"/>
  <c r="H1698" i="2"/>
  <c r="I1694" i="2"/>
  <c r="H1694" i="2"/>
  <c r="I1693" i="2"/>
  <c r="H1693" i="2"/>
  <c r="I1692" i="2"/>
  <c r="H1692" i="2"/>
  <c r="I1691" i="2"/>
  <c r="H1691" i="2"/>
  <c r="L13" i="2"/>
  <c r="K13" i="2"/>
  <c r="F13" i="2"/>
  <c r="G13" i="2"/>
  <c r="L86" i="2"/>
  <c r="K86" i="2"/>
  <c r="G86" i="2"/>
  <c r="F86" i="2"/>
  <c r="E86" i="2"/>
  <c r="I1690" i="2"/>
  <c r="H1690" i="2"/>
  <c r="I1689" i="2"/>
  <c r="H1689" i="2"/>
  <c r="I1688" i="2"/>
  <c r="H1688" i="2"/>
  <c r="I1687" i="2"/>
  <c r="H1687" i="2"/>
  <c r="I1686" i="2"/>
  <c r="H1686" i="2"/>
  <c r="I1685" i="2"/>
  <c r="H1685" i="2"/>
  <c r="I1684" i="2"/>
  <c r="H1684" i="2"/>
  <c r="I1683" i="2"/>
  <c r="H1683" i="2"/>
  <c r="I1682" i="2"/>
  <c r="H1682" i="2"/>
  <c r="L1681" i="2"/>
  <c r="K1681" i="2"/>
  <c r="J1681" i="2"/>
  <c r="G1681" i="2"/>
  <c r="F1681" i="2"/>
  <c r="E1681" i="2"/>
  <c r="I1680" i="2"/>
  <c r="H1680" i="2"/>
  <c r="I1679" i="2"/>
  <c r="H1679" i="2"/>
  <c r="I1678" i="2"/>
  <c r="H1678" i="2"/>
  <c r="I1677" i="2"/>
  <c r="H1677" i="2"/>
  <c r="I1676" i="2"/>
  <c r="H1676" i="2"/>
  <c r="I1675" i="2"/>
  <c r="H1675" i="2"/>
  <c r="I1674" i="2"/>
  <c r="H1674" i="2"/>
  <c r="L1673" i="2"/>
  <c r="K1673" i="2"/>
  <c r="G1673" i="2"/>
  <c r="F1673" i="2"/>
  <c r="E1673" i="2"/>
  <c r="I1672" i="2"/>
  <c r="H1672" i="2"/>
  <c r="I1671" i="2"/>
  <c r="H1671" i="2"/>
  <c r="I1670" i="2"/>
  <c r="H1670" i="2"/>
  <c r="I1669" i="2"/>
  <c r="H1669" i="2"/>
  <c r="I1668" i="2"/>
  <c r="H1668" i="2"/>
  <c r="I1667" i="2"/>
  <c r="H1667" i="2"/>
  <c r="I1666" i="2"/>
  <c r="H1666" i="2"/>
  <c r="I1665" i="2"/>
  <c r="H1665" i="2"/>
  <c r="I1664" i="2"/>
  <c r="H1664" i="2"/>
  <c r="I1663" i="2"/>
  <c r="H1663" i="2"/>
  <c r="I1662" i="2"/>
  <c r="H1662" i="2"/>
  <c r="I1661" i="2"/>
  <c r="H1661" i="2"/>
  <c r="I1660" i="2"/>
  <c r="H1660" i="2"/>
  <c r="I1659" i="2"/>
  <c r="H1659" i="2"/>
  <c r="I1658" i="2"/>
  <c r="H1658" i="2"/>
  <c r="I1657" i="2"/>
  <c r="H1657" i="2"/>
  <c r="L1656" i="2"/>
  <c r="K1656" i="2"/>
  <c r="G1656" i="2"/>
  <c r="F1656" i="2"/>
  <c r="E1656" i="2"/>
  <c r="I1655" i="2"/>
  <c r="H1655" i="2"/>
  <c r="I1654" i="2"/>
  <c r="H1654" i="2"/>
  <c r="I1653" i="2"/>
  <c r="H1653" i="2"/>
  <c r="L1652" i="2"/>
  <c r="K1652" i="2"/>
  <c r="G1652" i="2"/>
  <c r="F1652" i="2"/>
  <c r="E1652" i="2"/>
  <c r="I1651" i="2"/>
  <c r="H1651" i="2"/>
  <c r="I1650" i="2"/>
  <c r="H1650" i="2"/>
  <c r="I1649" i="2"/>
  <c r="H1649" i="2"/>
  <c r="I1648" i="2"/>
  <c r="H1648" i="2"/>
  <c r="I1647" i="2"/>
  <c r="H1647" i="2"/>
  <c r="I1646" i="2"/>
  <c r="H1646" i="2"/>
  <c r="I1645" i="2"/>
  <c r="H1645" i="2"/>
  <c r="I1644" i="2"/>
  <c r="H1644" i="2"/>
  <c r="I1643" i="2"/>
  <c r="H1643" i="2"/>
  <c r="I1642" i="2"/>
  <c r="H1642" i="2"/>
  <c r="I1641" i="2"/>
  <c r="H1641" i="2"/>
  <c r="I1640" i="2"/>
  <c r="H1640" i="2"/>
  <c r="I1639" i="2"/>
  <c r="H1639" i="2"/>
  <c r="L1638" i="2"/>
  <c r="K1638" i="2"/>
  <c r="G1638" i="2"/>
  <c r="F1638" i="2"/>
  <c r="E1638" i="2"/>
  <c r="I1637" i="2"/>
  <c r="H1637" i="2"/>
  <c r="I1636" i="2"/>
  <c r="H1636" i="2"/>
  <c r="I1635" i="2"/>
  <c r="H1635" i="2"/>
  <c r="I1634" i="2"/>
  <c r="H1634" i="2"/>
  <c r="I1633" i="2"/>
  <c r="H1633" i="2"/>
  <c r="I1632" i="2"/>
  <c r="H1632" i="2"/>
  <c r="I1631" i="2"/>
  <c r="H1631" i="2"/>
  <c r="L1630" i="2"/>
  <c r="K1630" i="2"/>
  <c r="G1630" i="2"/>
  <c r="F1630" i="2"/>
  <c r="E1630" i="2"/>
  <c r="I1629" i="2"/>
  <c r="H1629" i="2"/>
  <c r="I1628" i="2"/>
  <c r="H1628" i="2"/>
  <c r="I1627" i="2"/>
  <c r="H1627" i="2"/>
  <c r="I1626" i="2"/>
  <c r="H1626" i="2"/>
  <c r="L1625" i="2"/>
  <c r="K1625" i="2"/>
  <c r="G1625" i="2"/>
  <c r="F1625" i="2"/>
  <c r="E1625" i="2"/>
  <c r="I1624" i="2"/>
  <c r="H1624" i="2"/>
  <c r="I1623" i="2"/>
  <c r="H1623" i="2"/>
  <c r="I1622" i="2"/>
  <c r="H1622" i="2"/>
  <c r="I1621" i="2"/>
  <c r="H1621" i="2"/>
  <c r="I1620" i="2"/>
  <c r="H1620" i="2"/>
  <c r="L1619" i="2"/>
  <c r="K1619" i="2"/>
  <c r="G1619" i="2"/>
  <c r="F1619" i="2"/>
  <c r="E1619" i="2"/>
  <c r="I1618" i="2"/>
  <c r="H1618" i="2"/>
  <c r="I1614" i="2"/>
  <c r="H1614" i="2"/>
  <c r="I1613" i="2"/>
  <c r="H1613" i="2"/>
  <c r="I1612" i="2"/>
  <c r="H1612" i="2"/>
  <c r="I1611" i="2"/>
  <c r="H1611" i="2"/>
  <c r="H1619" i="2" l="1"/>
  <c r="H1630" i="2"/>
  <c r="I1681" i="2"/>
  <c r="I1656" i="2"/>
  <c r="L1697" i="2"/>
  <c r="L1695" i="2" s="1"/>
  <c r="K54" i="54" s="1"/>
  <c r="H1753" i="2"/>
  <c r="E1617" i="2"/>
  <c r="E1615" i="2" s="1"/>
  <c r="G53" i="54" s="1"/>
  <c r="L1617" i="2"/>
  <c r="L1615" i="2" s="1"/>
  <c r="K53" i="54" s="1"/>
  <c r="F1617" i="2"/>
  <c r="G1617" i="2"/>
  <c r="G1615" i="2" s="1"/>
  <c r="I53" i="54" s="1"/>
  <c r="E1697" i="2"/>
  <c r="E1695" i="2" s="1"/>
  <c r="G54" i="54" s="1"/>
  <c r="K1617" i="2"/>
  <c r="K1615" i="2" s="1"/>
  <c r="J53" i="54" s="1"/>
  <c r="H1699" i="2"/>
  <c r="I1705" i="2"/>
  <c r="H1710" i="2"/>
  <c r="I1718" i="2"/>
  <c r="F1615" i="2"/>
  <c r="H53" i="54" s="1"/>
  <c r="I1699" i="2"/>
  <c r="I1617" i="2"/>
  <c r="K1697" i="2"/>
  <c r="K1695" i="2" s="1"/>
  <c r="J54" i="54" s="1"/>
  <c r="H1732" i="2"/>
  <c r="I1736" i="2"/>
  <c r="H1761" i="2"/>
  <c r="H1652" i="2"/>
  <c r="H1673" i="2"/>
  <c r="G1697" i="2"/>
  <c r="I1732" i="2"/>
  <c r="I1753" i="2"/>
  <c r="I1625" i="2"/>
  <c r="I1638" i="2"/>
  <c r="I1697" i="2"/>
  <c r="G1695" i="2"/>
  <c r="I54" i="54" s="1"/>
  <c r="F1697" i="2"/>
  <c r="F1695" i="2" s="1"/>
  <c r="H54" i="54" s="1"/>
  <c r="H1705" i="2"/>
  <c r="H1718" i="2"/>
  <c r="H1736" i="2"/>
  <c r="H1681" i="2"/>
  <c r="I1619" i="2"/>
  <c r="H1625" i="2"/>
  <c r="I1630" i="2"/>
  <c r="H1638" i="2"/>
  <c r="I1652" i="2"/>
  <c r="H1656" i="2"/>
  <c r="I1673" i="2"/>
  <c r="I1615" i="2" l="1"/>
  <c r="H1615" i="2"/>
  <c r="H1617" i="2"/>
  <c r="I1695" i="2"/>
  <c r="H1695" i="2"/>
  <c r="H1697" i="2"/>
  <c r="D38" i="66" l="1"/>
  <c r="D34" i="66"/>
  <c r="D30" i="66"/>
  <c r="H11" i="61"/>
  <c r="F24" i="57"/>
  <c r="M12" i="22" l="1"/>
  <c r="M57" i="22"/>
  <c r="J57" i="22"/>
  <c r="AJ682" i="68" l="1"/>
  <c r="AI682" i="68"/>
  <c r="AC682" i="68"/>
  <c r="AB682" i="68"/>
  <c r="Q682" i="68"/>
  <c r="P682" i="68"/>
  <c r="O682" i="68"/>
  <c r="L682" i="68"/>
  <c r="J682" i="68"/>
  <c r="I682" i="68"/>
  <c r="AK669" i="68"/>
  <c r="AD669" i="68"/>
  <c r="V669" i="68"/>
  <c r="U669" i="68"/>
  <c r="T669" i="68"/>
  <c r="S669" i="68"/>
  <c r="R669" i="68"/>
  <c r="K669" i="68"/>
  <c r="AK668" i="68"/>
  <c r="AD668" i="68"/>
  <c r="V668" i="68"/>
  <c r="U668" i="68"/>
  <c r="T668" i="68"/>
  <c r="S668" i="68"/>
  <c r="R668" i="68"/>
  <c r="K668" i="68"/>
  <c r="AK667" i="68"/>
  <c r="AD667" i="68"/>
  <c r="V667" i="68"/>
  <c r="U667" i="68"/>
  <c r="T667" i="68"/>
  <c r="S667" i="68"/>
  <c r="R667" i="68"/>
  <c r="K667" i="68"/>
  <c r="AK666" i="68"/>
  <c r="AD666" i="68"/>
  <c r="V666" i="68"/>
  <c r="U666" i="68"/>
  <c r="T666" i="68"/>
  <c r="S666" i="68"/>
  <c r="R666" i="68"/>
  <c r="K666" i="68"/>
  <c r="AK665" i="68"/>
  <c r="AD665" i="68"/>
  <c r="V665" i="68"/>
  <c r="U665" i="68"/>
  <c r="T665" i="68"/>
  <c r="S665" i="68"/>
  <c r="R665" i="68"/>
  <c r="K665" i="68"/>
  <c r="AK664" i="68"/>
  <c r="AD664" i="68"/>
  <c r="V664" i="68"/>
  <c r="U664" i="68"/>
  <c r="T664" i="68"/>
  <c r="S664" i="68"/>
  <c r="R664" i="68"/>
  <c r="K664" i="68"/>
  <c r="AK663" i="68"/>
  <c r="AD663" i="68"/>
  <c r="V663" i="68"/>
  <c r="U663" i="68"/>
  <c r="T663" i="68"/>
  <c r="S663" i="68"/>
  <c r="R663" i="68"/>
  <c r="K663" i="68"/>
  <c r="AK662" i="68"/>
  <c r="AD662" i="68"/>
  <c r="V662" i="68"/>
  <c r="U662" i="68"/>
  <c r="T662" i="68"/>
  <c r="S662" i="68"/>
  <c r="R662" i="68"/>
  <c r="K662" i="68"/>
  <c r="AK661" i="68"/>
  <c r="AD661" i="68"/>
  <c r="V661" i="68"/>
  <c r="U661" i="68"/>
  <c r="T661" i="68"/>
  <c r="S661" i="68"/>
  <c r="R661" i="68"/>
  <c r="K661" i="68"/>
  <c r="AK660" i="68"/>
  <c r="AD660" i="68"/>
  <c r="V660" i="68"/>
  <c r="U660" i="68"/>
  <c r="T660" i="68"/>
  <c r="S660" i="68"/>
  <c r="R660" i="68"/>
  <c r="K660" i="68"/>
  <c r="AK659" i="68"/>
  <c r="AD659" i="68"/>
  <c r="V659" i="68"/>
  <c r="U659" i="68"/>
  <c r="T659" i="68"/>
  <c r="S659" i="68"/>
  <c r="R659" i="68"/>
  <c r="K659" i="68"/>
  <c r="AK658" i="68"/>
  <c r="AK682" i="68" s="1"/>
  <c r="AD658" i="68"/>
  <c r="AD682" i="68" s="1"/>
  <c r="V658" i="68"/>
  <c r="U658" i="68"/>
  <c r="T658" i="68"/>
  <c r="S658" i="68"/>
  <c r="R658" i="68"/>
  <c r="K658" i="68"/>
  <c r="AJ646" i="68"/>
  <c r="AC646" i="68"/>
  <c r="Q646" i="68"/>
  <c r="P646" i="68"/>
  <c r="O646" i="68"/>
  <c r="L646" i="68"/>
  <c r="AK621" i="68"/>
  <c r="AD621" i="68"/>
  <c r="V621" i="68"/>
  <c r="U621" i="68"/>
  <c r="T621" i="68"/>
  <c r="S621" i="68"/>
  <c r="R621" i="68"/>
  <c r="K621" i="68"/>
  <c r="AK620" i="68"/>
  <c r="AD620" i="68"/>
  <c r="V620" i="68"/>
  <c r="U620" i="68"/>
  <c r="T620" i="68"/>
  <c r="S620" i="68"/>
  <c r="R620" i="68"/>
  <c r="K620" i="68"/>
  <c r="AK619" i="68"/>
  <c r="AD619" i="68"/>
  <c r="V619" i="68"/>
  <c r="U619" i="68"/>
  <c r="T619" i="68"/>
  <c r="S619" i="68"/>
  <c r="R619" i="68"/>
  <c r="K619" i="68"/>
  <c r="AK618" i="68"/>
  <c r="AD618" i="68"/>
  <c r="V618" i="68"/>
  <c r="U618" i="68"/>
  <c r="T618" i="68"/>
  <c r="S618" i="68"/>
  <c r="R618" i="68"/>
  <c r="K618" i="68"/>
  <c r="AK617" i="68"/>
  <c r="AD617" i="68"/>
  <c r="V617" i="68"/>
  <c r="U617" i="68"/>
  <c r="T617" i="68"/>
  <c r="S617" i="68"/>
  <c r="R617" i="68"/>
  <c r="K617" i="68"/>
  <c r="AK616" i="68"/>
  <c r="AD616" i="68"/>
  <c r="V616" i="68"/>
  <c r="U616" i="68"/>
  <c r="T616" i="68"/>
  <c r="S616" i="68"/>
  <c r="R616" i="68"/>
  <c r="K616" i="68"/>
  <c r="AK615" i="68"/>
  <c r="AD615" i="68"/>
  <c r="V615" i="68"/>
  <c r="U615" i="68"/>
  <c r="T615" i="68"/>
  <c r="S615" i="68"/>
  <c r="R615" i="68"/>
  <c r="K615" i="68"/>
  <c r="AK614" i="68"/>
  <c r="AD614" i="68"/>
  <c r="V614" i="68"/>
  <c r="U614" i="68"/>
  <c r="T614" i="68"/>
  <c r="S614" i="68"/>
  <c r="R614" i="68"/>
  <c r="K614" i="68"/>
  <c r="AK613" i="68"/>
  <c r="AD613" i="68"/>
  <c r="V613" i="68"/>
  <c r="U613" i="68"/>
  <c r="T613" i="68"/>
  <c r="S613" i="68"/>
  <c r="R613" i="68"/>
  <c r="K613" i="68"/>
  <c r="AK612" i="68"/>
  <c r="AD612" i="68"/>
  <c r="V612" i="68"/>
  <c r="U612" i="68"/>
  <c r="T612" i="68"/>
  <c r="S612" i="68"/>
  <c r="R612" i="68"/>
  <c r="K612" i="68"/>
  <c r="AK611" i="68"/>
  <c r="AD611" i="68"/>
  <c r="V611" i="68"/>
  <c r="U611" i="68"/>
  <c r="T611" i="68"/>
  <c r="S611" i="68"/>
  <c r="R611" i="68"/>
  <c r="K611" i="68"/>
  <c r="AK610" i="68"/>
  <c r="AD610" i="68"/>
  <c r="V610" i="68"/>
  <c r="U610" i="68"/>
  <c r="T610" i="68"/>
  <c r="S610" i="68"/>
  <c r="R610" i="68"/>
  <c r="K610" i="68"/>
  <c r="AK609" i="68"/>
  <c r="AD609" i="68"/>
  <c r="V609" i="68"/>
  <c r="U609" i="68"/>
  <c r="T609" i="68"/>
  <c r="S609" i="68"/>
  <c r="R609" i="68"/>
  <c r="K609" i="68"/>
  <c r="AK608" i="68"/>
  <c r="AD608" i="68"/>
  <c r="V608" i="68"/>
  <c r="U608" i="68"/>
  <c r="T608" i="68"/>
  <c r="S608" i="68"/>
  <c r="R608" i="68"/>
  <c r="K608" i="68"/>
  <c r="AK607" i="68"/>
  <c r="AD607" i="68"/>
  <c r="V607" i="68"/>
  <c r="U607" i="68"/>
  <c r="T607" i="68"/>
  <c r="S607" i="68"/>
  <c r="R607" i="68"/>
  <c r="K607" i="68"/>
  <c r="AK606" i="68"/>
  <c r="AD606" i="68"/>
  <c r="V606" i="68"/>
  <c r="U606" i="68"/>
  <c r="T606" i="68"/>
  <c r="S606" i="68"/>
  <c r="R606" i="68"/>
  <c r="K606" i="68"/>
  <c r="AK605" i="68"/>
  <c r="AD605" i="68"/>
  <c r="V605" i="68"/>
  <c r="U605" i="68"/>
  <c r="T605" i="68"/>
  <c r="S605" i="68"/>
  <c r="R605" i="68"/>
  <c r="K605" i="68"/>
  <c r="AK604" i="68"/>
  <c r="AD604" i="68"/>
  <c r="V604" i="68"/>
  <c r="U604" i="68"/>
  <c r="T604" i="68"/>
  <c r="S604" i="68"/>
  <c r="R604" i="68"/>
  <c r="K604" i="68"/>
  <c r="AK603" i="68"/>
  <c r="AD603" i="68"/>
  <c r="V603" i="68"/>
  <c r="U603" i="68"/>
  <c r="T603" i="68"/>
  <c r="S603" i="68"/>
  <c r="R603" i="68"/>
  <c r="K603" i="68"/>
  <c r="AK602" i="68"/>
  <c r="AD602" i="68"/>
  <c r="V602" i="68"/>
  <c r="U602" i="68"/>
  <c r="T602" i="68"/>
  <c r="S602" i="68"/>
  <c r="R602" i="68"/>
  <c r="K602" i="68"/>
  <c r="AK601" i="68"/>
  <c r="AD601" i="68"/>
  <c r="V601" i="68"/>
  <c r="U601" i="68"/>
  <c r="T601" i="68"/>
  <c r="S601" i="68"/>
  <c r="R601" i="68"/>
  <c r="K601" i="68"/>
  <c r="AK600" i="68"/>
  <c r="AD600" i="68"/>
  <c r="V600" i="68"/>
  <c r="U600" i="68"/>
  <c r="T600" i="68"/>
  <c r="S600" i="68"/>
  <c r="R600" i="68"/>
  <c r="K600" i="68"/>
  <c r="AK599" i="68"/>
  <c r="AD599" i="68"/>
  <c r="V599" i="68"/>
  <c r="U599" i="68"/>
  <c r="T599" i="68"/>
  <c r="S599" i="68"/>
  <c r="R599" i="68"/>
  <c r="K599" i="68"/>
  <c r="AK598" i="68"/>
  <c r="AK646" i="68" s="1"/>
  <c r="AD598" i="68"/>
  <c r="AD646" i="68" s="1"/>
  <c r="V598" i="68"/>
  <c r="U598" i="68"/>
  <c r="T598" i="68"/>
  <c r="S598" i="68"/>
  <c r="R598" i="68"/>
  <c r="K598" i="68"/>
  <c r="AC586" i="68"/>
  <c r="AB586" i="68"/>
  <c r="Q586" i="68"/>
  <c r="P586" i="68"/>
  <c r="O586" i="68"/>
  <c r="L586" i="68"/>
  <c r="J586" i="68"/>
  <c r="I586" i="68"/>
  <c r="AK579" i="68"/>
  <c r="AD579" i="68"/>
  <c r="V579" i="68"/>
  <c r="U579" i="68"/>
  <c r="T579" i="68"/>
  <c r="S579" i="68"/>
  <c r="R579" i="68"/>
  <c r="K579" i="68"/>
  <c r="AK578" i="68"/>
  <c r="AD578" i="68"/>
  <c r="V578" i="68"/>
  <c r="U578" i="68"/>
  <c r="T578" i="68"/>
  <c r="S578" i="68"/>
  <c r="R578" i="68"/>
  <c r="K578" i="68"/>
  <c r="AK577" i="68"/>
  <c r="AD577" i="68"/>
  <c r="V577" i="68"/>
  <c r="U577" i="68"/>
  <c r="T577" i="68"/>
  <c r="S577" i="68"/>
  <c r="R577" i="68"/>
  <c r="K577" i="68"/>
  <c r="AK576" i="68"/>
  <c r="AD576" i="68"/>
  <c r="V576" i="68"/>
  <c r="U576" i="68"/>
  <c r="T576" i="68"/>
  <c r="S576" i="68"/>
  <c r="R576" i="68"/>
  <c r="K576" i="68"/>
  <c r="AK575" i="68"/>
  <c r="AD575" i="68"/>
  <c r="V575" i="68"/>
  <c r="U575" i="68"/>
  <c r="T575" i="68"/>
  <c r="S575" i="68"/>
  <c r="R575" i="68"/>
  <c r="K575" i="68"/>
  <c r="K586" i="68" s="1"/>
  <c r="AK574" i="68"/>
  <c r="AK586" i="68" s="1"/>
  <c r="AD574" i="68"/>
  <c r="AD586" i="68" s="1"/>
  <c r="V574" i="68"/>
  <c r="U574" i="68"/>
  <c r="U586" i="68" s="1"/>
  <c r="T574" i="68"/>
  <c r="S574" i="68"/>
  <c r="S586" i="68" s="1"/>
  <c r="R574" i="68"/>
  <c r="K574" i="68"/>
  <c r="AJ562" i="68"/>
  <c r="AI562" i="68"/>
  <c r="AC562" i="68"/>
  <c r="AB562" i="68"/>
  <c r="Q562" i="68"/>
  <c r="P562" i="68"/>
  <c r="O562" i="68"/>
  <c r="L562" i="68"/>
  <c r="J562" i="68"/>
  <c r="I562" i="68"/>
  <c r="AK552" i="68"/>
  <c r="AD552" i="68"/>
  <c r="V552" i="68"/>
  <c r="U552" i="68"/>
  <c r="T552" i="68"/>
  <c r="S552" i="68"/>
  <c r="R552" i="68"/>
  <c r="K552" i="68"/>
  <c r="AK551" i="68"/>
  <c r="AD551" i="68"/>
  <c r="V551" i="68"/>
  <c r="U551" i="68"/>
  <c r="T551" i="68"/>
  <c r="S551" i="68"/>
  <c r="R551" i="68"/>
  <c r="K551" i="68"/>
  <c r="AK550" i="68"/>
  <c r="AD550" i="68"/>
  <c r="V550" i="68"/>
  <c r="U550" i="68"/>
  <c r="T550" i="68"/>
  <c r="S550" i="68"/>
  <c r="R550" i="68"/>
  <c r="K550" i="68"/>
  <c r="AK549" i="68"/>
  <c r="AD549" i="68"/>
  <c r="V549" i="68"/>
  <c r="U549" i="68"/>
  <c r="T549" i="68"/>
  <c r="S549" i="68"/>
  <c r="R549" i="68"/>
  <c r="K549" i="68"/>
  <c r="AK548" i="68"/>
  <c r="AD548" i="68"/>
  <c r="V548" i="68"/>
  <c r="U548" i="68"/>
  <c r="T548" i="68"/>
  <c r="S548" i="68"/>
  <c r="R548" i="68"/>
  <c r="K548" i="68"/>
  <c r="AK547" i="68"/>
  <c r="AD547" i="68"/>
  <c r="V547" i="68"/>
  <c r="U547" i="68"/>
  <c r="T547" i="68"/>
  <c r="S547" i="68"/>
  <c r="R547" i="68"/>
  <c r="K547" i="68"/>
  <c r="AK546" i="68"/>
  <c r="AD546" i="68"/>
  <c r="V546" i="68"/>
  <c r="U546" i="68"/>
  <c r="T546" i="68"/>
  <c r="S546" i="68"/>
  <c r="R546" i="68"/>
  <c r="K546" i="68"/>
  <c r="AK545" i="68"/>
  <c r="AD545" i="68"/>
  <c r="V545" i="68"/>
  <c r="U545" i="68"/>
  <c r="T545" i="68"/>
  <c r="S545" i="68"/>
  <c r="R545" i="68"/>
  <c r="K545" i="68"/>
  <c r="K562" i="68" s="1"/>
  <c r="AK544" i="68"/>
  <c r="AK562" i="68" s="1"/>
  <c r="AD544" i="68"/>
  <c r="AD562" i="68" s="1"/>
  <c r="V544" i="68"/>
  <c r="U544" i="68"/>
  <c r="T544" i="68"/>
  <c r="S544" i="68"/>
  <c r="R544" i="68"/>
  <c r="K544" i="68"/>
  <c r="AJ531" i="68"/>
  <c r="AI531" i="68"/>
  <c r="AC531" i="68"/>
  <c r="AB531" i="68"/>
  <c r="Q531" i="68"/>
  <c r="P531" i="68"/>
  <c r="O531" i="68"/>
  <c r="L531" i="68"/>
  <c r="J531" i="68"/>
  <c r="I531" i="68"/>
  <c r="AK518" i="68"/>
  <c r="AD518" i="68"/>
  <c r="V518" i="68"/>
  <c r="U518" i="68"/>
  <c r="T518" i="68"/>
  <c r="S518" i="68"/>
  <c r="R518" i="68"/>
  <c r="K518" i="68"/>
  <c r="AK517" i="68"/>
  <c r="AD517" i="68"/>
  <c r="V517" i="68"/>
  <c r="U517" i="68"/>
  <c r="T517" i="68"/>
  <c r="S517" i="68"/>
  <c r="R517" i="68"/>
  <c r="K517" i="68"/>
  <c r="AK516" i="68"/>
  <c r="AD516" i="68"/>
  <c r="V516" i="68"/>
  <c r="U516" i="68"/>
  <c r="T516" i="68"/>
  <c r="S516" i="68"/>
  <c r="R516" i="68"/>
  <c r="K516" i="68"/>
  <c r="AK515" i="68"/>
  <c r="AD515" i="68"/>
  <c r="V515" i="68"/>
  <c r="U515" i="68"/>
  <c r="T515" i="68"/>
  <c r="S515" i="68"/>
  <c r="R515" i="68"/>
  <c r="K515" i="68"/>
  <c r="AK514" i="68"/>
  <c r="AD514" i="68"/>
  <c r="V514" i="68"/>
  <c r="U514" i="68"/>
  <c r="T514" i="68"/>
  <c r="S514" i="68"/>
  <c r="R514" i="68"/>
  <c r="K514" i="68"/>
  <c r="AK513" i="68"/>
  <c r="AD513" i="68"/>
  <c r="V513" i="68"/>
  <c r="U513" i="68"/>
  <c r="T513" i="68"/>
  <c r="S513" i="68"/>
  <c r="R513" i="68"/>
  <c r="K513" i="68"/>
  <c r="AK512" i="68"/>
  <c r="AD512" i="68"/>
  <c r="V512" i="68"/>
  <c r="U512" i="68"/>
  <c r="T512" i="68"/>
  <c r="S512" i="68"/>
  <c r="R512" i="68"/>
  <c r="K512" i="68"/>
  <c r="AK511" i="68"/>
  <c r="AD511" i="68"/>
  <c r="V511" i="68"/>
  <c r="U511" i="68"/>
  <c r="T511" i="68"/>
  <c r="S511" i="68"/>
  <c r="R511" i="68"/>
  <c r="K511" i="68"/>
  <c r="AK510" i="68"/>
  <c r="AD510" i="68"/>
  <c r="V510" i="68"/>
  <c r="U510" i="68"/>
  <c r="T510" i="68"/>
  <c r="S510" i="68"/>
  <c r="R510" i="68"/>
  <c r="K510" i="68"/>
  <c r="AK509" i="68"/>
  <c r="AD509" i="68"/>
  <c r="V509" i="68"/>
  <c r="U509" i="68"/>
  <c r="T509" i="68"/>
  <c r="S509" i="68"/>
  <c r="R509" i="68"/>
  <c r="K509" i="68"/>
  <c r="AK508" i="68"/>
  <c r="AD508" i="68"/>
  <c r="V508" i="68"/>
  <c r="U508" i="68"/>
  <c r="T508" i="68"/>
  <c r="S508" i="68"/>
  <c r="R508" i="68"/>
  <c r="K508" i="68"/>
  <c r="K531" i="68" s="1"/>
  <c r="AK507" i="68"/>
  <c r="AK531" i="68" s="1"/>
  <c r="AD507" i="68"/>
  <c r="AD531" i="68" s="1"/>
  <c r="V507" i="68"/>
  <c r="U507" i="68"/>
  <c r="T507" i="68"/>
  <c r="S507" i="68"/>
  <c r="R507" i="68"/>
  <c r="K507" i="68"/>
  <c r="AJ495" i="68"/>
  <c r="AI495" i="68"/>
  <c r="AE495" i="68"/>
  <c r="AC495" i="68"/>
  <c r="AB495" i="68"/>
  <c r="Q495" i="68"/>
  <c r="P495" i="68"/>
  <c r="O495" i="68"/>
  <c r="L495" i="68"/>
  <c r="J495" i="68"/>
  <c r="I495" i="68"/>
  <c r="AK484" i="68"/>
  <c r="AD484" i="68"/>
  <c r="V484" i="68"/>
  <c r="U484" i="68"/>
  <c r="T484" i="68"/>
  <c r="S484" i="68"/>
  <c r="R484" i="68"/>
  <c r="K484" i="68"/>
  <c r="AK483" i="68"/>
  <c r="AD483" i="68"/>
  <c r="V483" i="68"/>
  <c r="U483" i="68"/>
  <c r="T483" i="68"/>
  <c r="S483" i="68"/>
  <c r="R483" i="68"/>
  <c r="K483" i="68"/>
  <c r="AK482" i="68"/>
  <c r="AD482" i="68"/>
  <c r="V482" i="68"/>
  <c r="U482" i="68"/>
  <c r="T482" i="68"/>
  <c r="S482" i="68"/>
  <c r="R482" i="68"/>
  <c r="K482" i="68"/>
  <c r="AK481" i="68"/>
  <c r="AD481" i="68"/>
  <c r="V481" i="68"/>
  <c r="U481" i="68"/>
  <c r="T481" i="68"/>
  <c r="S481" i="68"/>
  <c r="R481" i="68"/>
  <c r="K481" i="68"/>
  <c r="AK480" i="68"/>
  <c r="AD480" i="68"/>
  <c r="V480" i="68"/>
  <c r="U480" i="68"/>
  <c r="T480" i="68"/>
  <c r="S480" i="68"/>
  <c r="R480" i="68"/>
  <c r="K480" i="68"/>
  <c r="AK479" i="68"/>
  <c r="AD479" i="68"/>
  <c r="V479" i="68"/>
  <c r="U479" i="68"/>
  <c r="T479" i="68"/>
  <c r="S479" i="68"/>
  <c r="R479" i="68"/>
  <c r="K479" i="68"/>
  <c r="AK478" i="68"/>
  <c r="AD478" i="68"/>
  <c r="V478" i="68"/>
  <c r="U478" i="68"/>
  <c r="T478" i="68"/>
  <c r="S478" i="68"/>
  <c r="R478" i="68"/>
  <c r="K478" i="68"/>
  <c r="AK477" i="68"/>
  <c r="AD477" i="68"/>
  <c r="V477" i="68"/>
  <c r="U477" i="68"/>
  <c r="T477" i="68"/>
  <c r="S477" i="68"/>
  <c r="R477" i="68"/>
  <c r="K477" i="68"/>
  <c r="AK476" i="68"/>
  <c r="AK495" i="68" s="1"/>
  <c r="AD476" i="68"/>
  <c r="V476" i="68"/>
  <c r="U476" i="68"/>
  <c r="T476" i="68"/>
  <c r="S476" i="68"/>
  <c r="R476" i="68"/>
  <c r="K476" i="68"/>
  <c r="AK475" i="68"/>
  <c r="AD475" i="68"/>
  <c r="AD495" i="68" s="1"/>
  <c r="V475" i="68"/>
  <c r="V495" i="68" s="1"/>
  <c r="U475" i="68"/>
  <c r="T475" i="68"/>
  <c r="S475" i="68"/>
  <c r="R475" i="68"/>
  <c r="R495" i="68" s="1"/>
  <c r="K475" i="68"/>
  <c r="K495" i="68" s="1"/>
  <c r="AJ464" i="68"/>
  <c r="AI464" i="68"/>
  <c r="AC464" i="68"/>
  <c r="AB464" i="68"/>
  <c r="Q464" i="68"/>
  <c r="P464" i="68"/>
  <c r="O464" i="68"/>
  <c r="L464" i="68"/>
  <c r="J464" i="68"/>
  <c r="I464" i="68"/>
  <c r="AK451" i="68"/>
  <c r="AD451" i="68"/>
  <c r="V451" i="68"/>
  <c r="U451" i="68"/>
  <c r="T451" i="68"/>
  <c r="S451" i="68"/>
  <c r="R451" i="68"/>
  <c r="K451" i="68"/>
  <c r="AK450" i="68"/>
  <c r="AD450" i="68"/>
  <c r="V450" i="68"/>
  <c r="U450" i="68"/>
  <c r="T450" i="68"/>
  <c r="S450" i="68"/>
  <c r="R450" i="68"/>
  <c r="K450" i="68"/>
  <c r="AK449" i="68"/>
  <c r="AD449" i="68"/>
  <c r="V449" i="68"/>
  <c r="U449" i="68"/>
  <c r="T449" i="68"/>
  <c r="S449" i="68"/>
  <c r="R449" i="68"/>
  <c r="K449" i="68"/>
  <c r="AK448" i="68"/>
  <c r="AD448" i="68"/>
  <c r="V448" i="68"/>
  <c r="U448" i="68"/>
  <c r="T448" i="68"/>
  <c r="S448" i="68"/>
  <c r="R448" i="68"/>
  <c r="K448" i="68"/>
  <c r="AK447" i="68"/>
  <c r="AD447" i="68"/>
  <c r="V447" i="68"/>
  <c r="U447" i="68"/>
  <c r="T447" i="68"/>
  <c r="S447" i="68"/>
  <c r="R447" i="68"/>
  <c r="K447" i="68"/>
  <c r="AK446" i="68"/>
  <c r="AD446" i="68"/>
  <c r="V446" i="68"/>
  <c r="U446" i="68"/>
  <c r="T446" i="68"/>
  <c r="S446" i="68"/>
  <c r="R446" i="68"/>
  <c r="K446" i="68"/>
  <c r="AK445" i="68"/>
  <c r="AD445" i="68"/>
  <c r="V445" i="68"/>
  <c r="U445" i="68"/>
  <c r="T445" i="68"/>
  <c r="S445" i="68"/>
  <c r="R445" i="68"/>
  <c r="K445" i="68"/>
  <c r="AK444" i="68"/>
  <c r="AD444" i="68"/>
  <c r="V444" i="68"/>
  <c r="U444" i="68"/>
  <c r="T444" i="68"/>
  <c r="S444" i="68"/>
  <c r="R444" i="68"/>
  <c r="K444" i="68"/>
  <c r="AK443" i="68"/>
  <c r="AD443" i="68"/>
  <c r="V443" i="68"/>
  <c r="U443" i="68"/>
  <c r="T443" i="68"/>
  <c r="S443" i="68"/>
  <c r="R443" i="68"/>
  <c r="K443" i="68"/>
  <c r="AK442" i="68"/>
  <c r="AD442" i="68"/>
  <c r="V442" i="68"/>
  <c r="U442" i="68"/>
  <c r="T442" i="68"/>
  <c r="S442" i="68"/>
  <c r="R442" i="68"/>
  <c r="K442" i="68"/>
  <c r="AK441" i="68"/>
  <c r="AD441" i="68"/>
  <c r="V441" i="68"/>
  <c r="U441" i="68"/>
  <c r="T441" i="68"/>
  <c r="S441" i="68"/>
  <c r="R441" i="68"/>
  <c r="K441" i="68"/>
  <c r="K464" i="68" s="1"/>
  <c r="AK440" i="68"/>
  <c r="AK464" i="68" s="1"/>
  <c r="AD440" i="68"/>
  <c r="AD464" i="68" s="1"/>
  <c r="V440" i="68"/>
  <c r="U440" i="68"/>
  <c r="T440" i="68"/>
  <c r="S440" i="68"/>
  <c r="R440" i="68"/>
  <c r="K440" i="68"/>
  <c r="AJ427" i="68"/>
  <c r="AC427" i="68"/>
  <c r="Q427" i="68"/>
  <c r="P427" i="68"/>
  <c r="O427" i="68"/>
  <c r="L427" i="68"/>
  <c r="J427" i="68"/>
  <c r="AK417" i="68"/>
  <c r="AD417" i="68"/>
  <c r="V417" i="68"/>
  <c r="U417" i="68"/>
  <c r="T417" i="68"/>
  <c r="S417" i="68"/>
  <c r="R417" i="68"/>
  <c r="K417" i="68"/>
  <c r="AK416" i="68"/>
  <c r="AD416" i="68"/>
  <c r="V416" i="68"/>
  <c r="U416" i="68"/>
  <c r="T416" i="68"/>
  <c r="S416" i="68"/>
  <c r="R416" i="68"/>
  <c r="K416" i="68"/>
  <c r="AK415" i="68"/>
  <c r="AD415" i="68"/>
  <c r="V415" i="68"/>
  <c r="U415" i="68"/>
  <c r="T415" i="68"/>
  <c r="S415" i="68"/>
  <c r="R415" i="68"/>
  <c r="K415" i="68"/>
  <c r="AK414" i="68"/>
  <c r="AD414" i="68"/>
  <c r="V414" i="68"/>
  <c r="U414" i="68"/>
  <c r="T414" i="68"/>
  <c r="S414" i="68"/>
  <c r="R414" i="68"/>
  <c r="K414" i="68"/>
  <c r="AK413" i="68"/>
  <c r="AD413" i="68"/>
  <c r="V413" i="68"/>
  <c r="U413" i="68"/>
  <c r="T413" i="68"/>
  <c r="S413" i="68"/>
  <c r="R413" i="68"/>
  <c r="K413" i="68"/>
  <c r="AK412" i="68"/>
  <c r="AD412" i="68"/>
  <c r="V412" i="68"/>
  <c r="U412" i="68"/>
  <c r="T412" i="68"/>
  <c r="S412" i="68"/>
  <c r="R412" i="68"/>
  <c r="K412" i="68"/>
  <c r="AK411" i="68"/>
  <c r="AD411" i="68"/>
  <c r="V411" i="68"/>
  <c r="U411" i="68"/>
  <c r="T411" i="68"/>
  <c r="S411" i="68"/>
  <c r="R411" i="68"/>
  <c r="K411" i="68"/>
  <c r="AK410" i="68"/>
  <c r="AD410" i="68"/>
  <c r="V410" i="68"/>
  <c r="U410" i="68"/>
  <c r="T410" i="68"/>
  <c r="S410" i="68"/>
  <c r="R410" i="68"/>
  <c r="K410" i="68"/>
  <c r="AK409" i="68"/>
  <c r="AK427" i="68" s="1"/>
  <c r="AD409" i="68"/>
  <c r="AD427" i="68" s="1"/>
  <c r="V409" i="68"/>
  <c r="U409" i="68"/>
  <c r="T409" i="68"/>
  <c r="S409" i="68"/>
  <c r="R409" i="68"/>
  <c r="K409" i="68"/>
  <c r="K427" i="68" s="1"/>
  <c r="AJ397" i="68"/>
  <c r="AI397" i="68"/>
  <c r="AE397" i="68"/>
  <c r="AC397" i="68"/>
  <c r="AB397" i="68"/>
  <c r="Q397" i="68"/>
  <c r="P397" i="68"/>
  <c r="O397" i="68"/>
  <c r="L397" i="68"/>
  <c r="J397" i="68"/>
  <c r="I397" i="68"/>
  <c r="AK387" i="68"/>
  <c r="AD387" i="68"/>
  <c r="V387" i="68"/>
  <c r="U387" i="68"/>
  <c r="T387" i="68"/>
  <c r="S387" i="68"/>
  <c r="R387" i="68"/>
  <c r="K387" i="68"/>
  <c r="AK386" i="68"/>
  <c r="AD386" i="68"/>
  <c r="V386" i="68"/>
  <c r="U386" i="68"/>
  <c r="T386" i="68"/>
  <c r="S386" i="68"/>
  <c r="R386" i="68"/>
  <c r="K386" i="68"/>
  <c r="AK385" i="68"/>
  <c r="AD385" i="68"/>
  <c r="V385" i="68"/>
  <c r="U385" i="68"/>
  <c r="T385" i="68"/>
  <c r="S385" i="68"/>
  <c r="R385" i="68"/>
  <c r="K385" i="68"/>
  <c r="AK384" i="68"/>
  <c r="AD384" i="68"/>
  <c r="V384" i="68"/>
  <c r="U384" i="68"/>
  <c r="T384" i="68"/>
  <c r="S384" i="68"/>
  <c r="R384" i="68"/>
  <c r="K384" i="68"/>
  <c r="AK383" i="68"/>
  <c r="AD383" i="68"/>
  <c r="V383" i="68"/>
  <c r="U383" i="68"/>
  <c r="T383" i="68"/>
  <c r="S383" i="68"/>
  <c r="R383" i="68"/>
  <c r="K383" i="68"/>
  <c r="AK382" i="68"/>
  <c r="AD382" i="68"/>
  <c r="V382" i="68"/>
  <c r="U382" i="68"/>
  <c r="T382" i="68"/>
  <c r="S382" i="68"/>
  <c r="R382" i="68"/>
  <c r="K382" i="68"/>
  <c r="AK381" i="68"/>
  <c r="AD381" i="68"/>
  <c r="V381" i="68"/>
  <c r="U381" i="68"/>
  <c r="T381" i="68"/>
  <c r="S381" i="68"/>
  <c r="R381" i="68"/>
  <c r="K381" i="68"/>
  <c r="AK380" i="68"/>
  <c r="AD380" i="68"/>
  <c r="V380" i="68"/>
  <c r="U380" i="68"/>
  <c r="T380" i="68"/>
  <c r="S380" i="68"/>
  <c r="R380" i="68"/>
  <c r="K380" i="68"/>
  <c r="AK379" i="68"/>
  <c r="AK397" i="68" s="1"/>
  <c r="AD379" i="68"/>
  <c r="AD397" i="68" s="1"/>
  <c r="V379" i="68"/>
  <c r="U379" i="68"/>
  <c r="U397" i="68" s="1"/>
  <c r="T379" i="68"/>
  <c r="S379" i="68"/>
  <c r="R379" i="68"/>
  <c r="K379" i="68"/>
  <c r="AJ366" i="68"/>
  <c r="AI366" i="68"/>
  <c r="AC366" i="68"/>
  <c r="AB366" i="68"/>
  <c r="Q366" i="68"/>
  <c r="P366" i="68"/>
  <c r="O366" i="68"/>
  <c r="L366" i="68"/>
  <c r="J366" i="68"/>
  <c r="I366" i="68"/>
  <c r="AK353" i="68"/>
  <c r="AD353" i="68"/>
  <c r="V353" i="68"/>
  <c r="U353" i="68"/>
  <c r="T353" i="68"/>
  <c r="S353" i="68"/>
  <c r="R353" i="68"/>
  <c r="K353" i="68"/>
  <c r="AK352" i="68"/>
  <c r="AD352" i="68"/>
  <c r="V352" i="68"/>
  <c r="U352" i="68"/>
  <c r="T352" i="68"/>
  <c r="S352" i="68"/>
  <c r="R352" i="68"/>
  <c r="K352" i="68"/>
  <c r="AK351" i="68"/>
  <c r="AD351" i="68"/>
  <c r="V351" i="68"/>
  <c r="U351" i="68"/>
  <c r="T351" i="68"/>
  <c r="S351" i="68"/>
  <c r="R351" i="68"/>
  <c r="K351" i="68"/>
  <c r="AK350" i="68"/>
  <c r="AD350" i="68"/>
  <c r="V350" i="68"/>
  <c r="U350" i="68"/>
  <c r="T350" i="68"/>
  <c r="S350" i="68"/>
  <c r="R350" i="68"/>
  <c r="K350" i="68"/>
  <c r="AK349" i="68"/>
  <c r="AD349" i="68"/>
  <c r="V349" i="68"/>
  <c r="U349" i="68"/>
  <c r="T349" i="68"/>
  <c r="S349" i="68"/>
  <c r="R349" i="68"/>
  <c r="K349" i="68"/>
  <c r="AK348" i="68"/>
  <c r="AD348" i="68"/>
  <c r="V348" i="68"/>
  <c r="U348" i="68"/>
  <c r="T348" i="68"/>
  <c r="S348" i="68"/>
  <c r="R348" i="68"/>
  <c r="K348" i="68"/>
  <c r="AK347" i="68"/>
  <c r="AD347" i="68"/>
  <c r="V347" i="68"/>
  <c r="U347" i="68"/>
  <c r="T347" i="68"/>
  <c r="S347" i="68"/>
  <c r="R347" i="68"/>
  <c r="K347" i="68"/>
  <c r="AK346" i="68"/>
  <c r="AD346" i="68"/>
  <c r="V346" i="68"/>
  <c r="U346" i="68"/>
  <c r="T346" i="68"/>
  <c r="S346" i="68"/>
  <c r="R346" i="68"/>
  <c r="K346" i="68"/>
  <c r="AK345" i="68"/>
  <c r="AD345" i="68"/>
  <c r="V345" i="68"/>
  <c r="U345" i="68"/>
  <c r="T345" i="68"/>
  <c r="S345" i="68"/>
  <c r="R345" i="68"/>
  <c r="K345" i="68"/>
  <c r="AK344" i="68"/>
  <c r="AD344" i="68"/>
  <c r="V344" i="68"/>
  <c r="U344" i="68"/>
  <c r="T344" i="68"/>
  <c r="S344" i="68"/>
  <c r="R344" i="68"/>
  <c r="K344" i="68"/>
  <c r="AK343" i="68"/>
  <c r="AD343" i="68"/>
  <c r="V343" i="68"/>
  <c r="U343" i="68"/>
  <c r="T343" i="68"/>
  <c r="S343" i="68"/>
  <c r="R343" i="68"/>
  <c r="K343" i="68"/>
  <c r="K366" i="68" s="1"/>
  <c r="AK342" i="68"/>
  <c r="AD342" i="68"/>
  <c r="AD366" i="68" s="1"/>
  <c r="V342" i="68"/>
  <c r="U342" i="68"/>
  <c r="T342" i="68"/>
  <c r="S342" i="68"/>
  <c r="R342" i="68"/>
  <c r="K342" i="68"/>
  <c r="AJ330" i="68"/>
  <c r="AE330" i="68"/>
  <c r="AC330" i="68"/>
  <c r="Q330" i="68"/>
  <c r="P330" i="68"/>
  <c r="J330" i="68"/>
  <c r="AK323" i="68"/>
  <c r="AD323" i="68"/>
  <c r="V323" i="68"/>
  <c r="U323" i="68"/>
  <c r="T323" i="68"/>
  <c r="S323" i="68"/>
  <c r="R323" i="68"/>
  <c r="K323" i="68"/>
  <c r="AK322" i="68"/>
  <c r="AD322" i="68"/>
  <c r="V322" i="68"/>
  <c r="U322" i="68"/>
  <c r="T322" i="68"/>
  <c r="S322" i="68"/>
  <c r="R322" i="68"/>
  <c r="K322" i="68"/>
  <c r="AK321" i="68"/>
  <c r="AD321" i="68"/>
  <c r="V321" i="68"/>
  <c r="U321" i="68"/>
  <c r="T321" i="68"/>
  <c r="S321" i="68"/>
  <c r="R321" i="68"/>
  <c r="K321" i="68"/>
  <c r="AK320" i="68"/>
  <c r="AD320" i="68"/>
  <c r="V320" i="68"/>
  <c r="U320" i="68"/>
  <c r="T320" i="68"/>
  <c r="S320" i="68"/>
  <c r="R320" i="68"/>
  <c r="K320" i="68"/>
  <c r="AK319" i="68"/>
  <c r="AD319" i="68"/>
  <c r="V319" i="68"/>
  <c r="U319" i="68"/>
  <c r="T319" i="68"/>
  <c r="S319" i="68"/>
  <c r="R319" i="68"/>
  <c r="K319" i="68"/>
  <c r="AK318" i="68"/>
  <c r="AK330" i="68" s="1"/>
  <c r="AD318" i="68"/>
  <c r="AD330" i="68" s="1"/>
  <c r="V318" i="68"/>
  <c r="U318" i="68"/>
  <c r="T318" i="68"/>
  <c r="S318" i="68"/>
  <c r="R318" i="68"/>
  <c r="K318" i="68"/>
  <c r="AJ306" i="68"/>
  <c r="AC306" i="68"/>
  <c r="Q306" i="68"/>
  <c r="L306" i="68"/>
  <c r="J306" i="68"/>
  <c r="AK237" i="68"/>
  <c r="AD237" i="68"/>
  <c r="V237" i="68"/>
  <c r="U237" i="68"/>
  <c r="T237" i="68"/>
  <c r="S237" i="68"/>
  <c r="R237" i="68"/>
  <c r="K237" i="68"/>
  <c r="AK236" i="68"/>
  <c r="AD236" i="68"/>
  <c r="V236" i="68"/>
  <c r="U236" i="68"/>
  <c r="T236" i="68"/>
  <c r="S236" i="68"/>
  <c r="R236" i="68"/>
  <c r="K236" i="68"/>
  <c r="AK235" i="68"/>
  <c r="AD235" i="68"/>
  <c r="V235" i="68"/>
  <c r="U235" i="68"/>
  <c r="T235" i="68"/>
  <c r="S235" i="68"/>
  <c r="R235" i="68"/>
  <c r="K235" i="68"/>
  <c r="AK234" i="68"/>
  <c r="AD234" i="68"/>
  <c r="V234" i="68"/>
  <c r="U234" i="68"/>
  <c r="T234" i="68"/>
  <c r="S234" i="68"/>
  <c r="R234" i="68"/>
  <c r="K234" i="68"/>
  <c r="AK233" i="68"/>
  <c r="AD233" i="68"/>
  <c r="V233" i="68"/>
  <c r="U233" i="68"/>
  <c r="T233" i="68"/>
  <c r="S233" i="68"/>
  <c r="R233" i="68"/>
  <c r="K233" i="68"/>
  <c r="AK232" i="68"/>
  <c r="AD232" i="68"/>
  <c r="V232" i="68"/>
  <c r="U232" i="68"/>
  <c r="T232" i="68"/>
  <c r="S232" i="68"/>
  <c r="R232" i="68"/>
  <c r="K232" i="68"/>
  <c r="AK231" i="68"/>
  <c r="AD231" i="68"/>
  <c r="V231" i="68"/>
  <c r="U231" i="68"/>
  <c r="T231" i="68"/>
  <c r="S231" i="68"/>
  <c r="R231" i="68"/>
  <c r="K231" i="68"/>
  <c r="AK230" i="68"/>
  <c r="AD230" i="68"/>
  <c r="V230" i="68"/>
  <c r="U230" i="68"/>
  <c r="T230" i="68"/>
  <c r="S230" i="68"/>
  <c r="R230" i="68"/>
  <c r="K230" i="68"/>
  <c r="AK229" i="68"/>
  <c r="AD229" i="68"/>
  <c r="V229" i="68"/>
  <c r="U229" i="68"/>
  <c r="T229" i="68"/>
  <c r="S229" i="68"/>
  <c r="R229" i="68"/>
  <c r="K229" i="68"/>
  <c r="AK228" i="68"/>
  <c r="AD228" i="68"/>
  <c r="V228" i="68"/>
  <c r="U228" i="68"/>
  <c r="T228" i="68"/>
  <c r="S228" i="68"/>
  <c r="R228" i="68"/>
  <c r="K228" i="68"/>
  <c r="AK227" i="68"/>
  <c r="AD227" i="68"/>
  <c r="V227" i="68"/>
  <c r="U227" i="68"/>
  <c r="T227" i="68"/>
  <c r="S227" i="68"/>
  <c r="R227" i="68"/>
  <c r="K227" i="68"/>
  <c r="AK226" i="68"/>
  <c r="AD226" i="68"/>
  <c r="V226" i="68"/>
  <c r="U226" i="68"/>
  <c r="T226" i="68"/>
  <c r="S226" i="68"/>
  <c r="R226" i="68"/>
  <c r="K226" i="68"/>
  <c r="AK225" i="68"/>
  <c r="AD225" i="68"/>
  <c r="V225" i="68"/>
  <c r="U225" i="68"/>
  <c r="T225" i="68"/>
  <c r="S225" i="68"/>
  <c r="R225" i="68"/>
  <c r="K225" i="68"/>
  <c r="AK224" i="68"/>
  <c r="AD224" i="68"/>
  <c r="V224" i="68"/>
  <c r="U224" i="68"/>
  <c r="T224" i="68"/>
  <c r="S224" i="68"/>
  <c r="R224" i="68"/>
  <c r="K224" i="68"/>
  <c r="AK223" i="68"/>
  <c r="AD223" i="68"/>
  <c r="V223" i="68"/>
  <c r="U223" i="68"/>
  <c r="T223" i="68"/>
  <c r="S223" i="68"/>
  <c r="R223" i="68"/>
  <c r="K223" i="68"/>
  <c r="AK222" i="68"/>
  <c r="AD222" i="68"/>
  <c r="V222" i="68"/>
  <c r="U222" i="68"/>
  <c r="T222" i="68"/>
  <c r="S222" i="68"/>
  <c r="R222" i="68"/>
  <c r="K222" i="68"/>
  <c r="AK221" i="68"/>
  <c r="AD221" i="68"/>
  <c r="V221" i="68"/>
  <c r="U221" i="68"/>
  <c r="T221" i="68"/>
  <c r="S221" i="68"/>
  <c r="R221" i="68"/>
  <c r="K221" i="68"/>
  <c r="AK220" i="68"/>
  <c r="AD220" i="68"/>
  <c r="V220" i="68"/>
  <c r="U220" i="68"/>
  <c r="T220" i="68"/>
  <c r="S220" i="68"/>
  <c r="R220" i="68"/>
  <c r="K220" i="68"/>
  <c r="AK219" i="68"/>
  <c r="AD219" i="68"/>
  <c r="V219" i="68"/>
  <c r="U219" i="68"/>
  <c r="T219" i="68"/>
  <c r="S219" i="68"/>
  <c r="R219" i="68"/>
  <c r="K219" i="68"/>
  <c r="AK218" i="68"/>
  <c r="AD218" i="68"/>
  <c r="V218" i="68"/>
  <c r="U218" i="68"/>
  <c r="T218" i="68"/>
  <c r="S218" i="68"/>
  <c r="R218" i="68"/>
  <c r="K218" i="68"/>
  <c r="AK217" i="68"/>
  <c r="AD217" i="68"/>
  <c r="V217" i="68"/>
  <c r="U217" i="68"/>
  <c r="T217" i="68"/>
  <c r="S217" i="68"/>
  <c r="R217" i="68"/>
  <c r="K217" i="68"/>
  <c r="AK216" i="68"/>
  <c r="AD216" i="68"/>
  <c r="V216" i="68"/>
  <c r="U216" i="68"/>
  <c r="T216" i="68"/>
  <c r="S216" i="68"/>
  <c r="R216" i="68"/>
  <c r="K216" i="68"/>
  <c r="AK215" i="68"/>
  <c r="AD215" i="68"/>
  <c r="V215" i="68"/>
  <c r="U215" i="68"/>
  <c r="T215" i="68"/>
  <c r="S215" i="68"/>
  <c r="R215" i="68"/>
  <c r="K215" i="68"/>
  <c r="AK214" i="68"/>
  <c r="AD214" i="68"/>
  <c r="V214" i="68"/>
  <c r="U214" i="68"/>
  <c r="T214" i="68"/>
  <c r="S214" i="68"/>
  <c r="R214" i="68"/>
  <c r="K214" i="68"/>
  <c r="AK213" i="68"/>
  <c r="AD213" i="68"/>
  <c r="V213" i="68"/>
  <c r="U213" i="68"/>
  <c r="T213" i="68"/>
  <c r="S213" i="68"/>
  <c r="R213" i="68"/>
  <c r="K213" i="68"/>
  <c r="AK212" i="68"/>
  <c r="AD212" i="68"/>
  <c r="V212" i="68"/>
  <c r="U212" i="68"/>
  <c r="T212" i="68"/>
  <c r="S212" i="68"/>
  <c r="R212" i="68"/>
  <c r="K212" i="68"/>
  <c r="AK211" i="68"/>
  <c r="AD211" i="68"/>
  <c r="V211" i="68"/>
  <c r="U211" i="68"/>
  <c r="T211" i="68"/>
  <c r="S211" i="68"/>
  <c r="R211" i="68"/>
  <c r="K211" i="68"/>
  <c r="AK210" i="68"/>
  <c r="AD210" i="68"/>
  <c r="V210" i="68"/>
  <c r="U210" i="68"/>
  <c r="T210" i="68"/>
  <c r="S210" i="68"/>
  <c r="R210" i="68"/>
  <c r="K210" i="68"/>
  <c r="AK209" i="68"/>
  <c r="AD209" i="68"/>
  <c r="V209" i="68"/>
  <c r="U209" i="68"/>
  <c r="T209" i="68"/>
  <c r="S209" i="68"/>
  <c r="R209" i="68"/>
  <c r="K209" i="68"/>
  <c r="AK208" i="68"/>
  <c r="AD208" i="68"/>
  <c r="V208" i="68"/>
  <c r="U208" i="68"/>
  <c r="T208" i="68"/>
  <c r="S208" i="68"/>
  <c r="R208" i="68"/>
  <c r="K208" i="68"/>
  <c r="AK207" i="68"/>
  <c r="AD207" i="68"/>
  <c r="V207" i="68"/>
  <c r="U207" i="68"/>
  <c r="T207" i="68"/>
  <c r="S207" i="68"/>
  <c r="R207" i="68"/>
  <c r="K207" i="68"/>
  <c r="AK206" i="68"/>
  <c r="AD206" i="68"/>
  <c r="V206" i="68"/>
  <c r="U206" i="68"/>
  <c r="T206" i="68"/>
  <c r="S206" i="68"/>
  <c r="R206" i="68"/>
  <c r="K206" i="68"/>
  <c r="AK205" i="68"/>
  <c r="AD205" i="68"/>
  <c r="V205" i="68"/>
  <c r="U205" i="68"/>
  <c r="T205" i="68"/>
  <c r="S205" i="68"/>
  <c r="R205" i="68"/>
  <c r="K205" i="68"/>
  <c r="AK204" i="68"/>
  <c r="AD204" i="68"/>
  <c r="V204" i="68"/>
  <c r="U204" i="68"/>
  <c r="T204" i="68"/>
  <c r="S204" i="68"/>
  <c r="R204" i="68"/>
  <c r="K204" i="68"/>
  <c r="AK203" i="68"/>
  <c r="AD203" i="68"/>
  <c r="V203" i="68"/>
  <c r="U203" i="68"/>
  <c r="T203" i="68"/>
  <c r="S203" i="68"/>
  <c r="R203" i="68"/>
  <c r="K203" i="68"/>
  <c r="AK202" i="68"/>
  <c r="AD202" i="68"/>
  <c r="V202" i="68"/>
  <c r="U202" i="68"/>
  <c r="T202" i="68"/>
  <c r="S202" i="68"/>
  <c r="R202" i="68"/>
  <c r="K202" i="68"/>
  <c r="AK201" i="68"/>
  <c r="AD201" i="68"/>
  <c r="V201" i="68"/>
  <c r="U201" i="68"/>
  <c r="T201" i="68"/>
  <c r="S201" i="68"/>
  <c r="R201" i="68"/>
  <c r="K201" i="68"/>
  <c r="AK200" i="68"/>
  <c r="AD200" i="68"/>
  <c r="V200" i="68"/>
  <c r="U200" i="68"/>
  <c r="T200" i="68"/>
  <c r="S200" i="68"/>
  <c r="R200" i="68"/>
  <c r="K200" i="68"/>
  <c r="AK199" i="68"/>
  <c r="AD199" i="68"/>
  <c r="V199" i="68"/>
  <c r="U199" i="68"/>
  <c r="T199" i="68"/>
  <c r="S199" i="68"/>
  <c r="R199" i="68"/>
  <c r="K199" i="68"/>
  <c r="AK198" i="68"/>
  <c r="AD198" i="68"/>
  <c r="V198" i="68"/>
  <c r="U198" i="68"/>
  <c r="T198" i="68"/>
  <c r="S198" i="68"/>
  <c r="R198" i="68"/>
  <c r="K198" i="68"/>
  <c r="AK197" i="68"/>
  <c r="AD197" i="68"/>
  <c r="V197" i="68"/>
  <c r="U197" i="68"/>
  <c r="T197" i="68"/>
  <c r="S197" i="68"/>
  <c r="R197" i="68"/>
  <c r="K197" i="68"/>
  <c r="AK196" i="68"/>
  <c r="AD196" i="68"/>
  <c r="V196" i="68"/>
  <c r="U196" i="68"/>
  <c r="T196" i="68"/>
  <c r="S196" i="68"/>
  <c r="R196" i="68"/>
  <c r="K196" i="68"/>
  <c r="AK195" i="68"/>
  <c r="AD195" i="68"/>
  <c r="V195" i="68"/>
  <c r="U195" i="68"/>
  <c r="T195" i="68"/>
  <c r="S195" i="68"/>
  <c r="R195" i="68"/>
  <c r="K195" i="68"/>
  <c r="AK194" i="68"/>
  <c r="AD194" i="68"/>
  <c r="V194" i="68"/>
  <c r="U194" i="68"/>
  <c r="T194" i="68"/>
  <c r="S194" i="68"/>
  <c r="R194" i="68"/>
  <c r="K194" i="68"/>
  <c r="AK193" i="68"/>
  <c r="AD193" i="68"/>
  <c r="V193" i="68"/>
  <c r="U193" i="68"/>
  <c r="T193" i="68"/>
  <c r="S193" i="68"/>
  <c r="R193" i="68"/>
  <c r="K193" i="68"/>
  <c r="AK192" i="68"/>
  <c r="AD192" i="68"/>
  <c r="V192" i="68"/>
  <c r="U192" i="68"/>
  <c r="T192" i="68"/>
  <c r="S192" i="68"/>
  <c r="R192" i="68"/>
  <c r="K192" i="68"/>
  <c r="AK191" i="68"/>
  <c r="AD191" i="68"/>
  <c r="V191" i="68"/>
  <c r="U191" i="68"/>
  <c r="T191" i="68"/>
  <c r="S191" i="68"/>
  <c r="R191" i="68"/>
  <c r="K191" i="68"/>
  <c r="AK190" i="68"/>
  <c r="AD190" i="68"/>
  <c r="V190" i="68"/>
  <c r="U190" i="68"/>
  <c r="T190" i="68"/>
  <c r="S190" i="68"/>
  <c r="R190" i="68"/>
  <c r="K190" i="68"/>
  <c r="AK189" i="68"/>
  <c r="AD189" i="68"/>
  <c r="V189" i="68"/>
  <c r="U189" i="68"/>
  <c r="T189" i="68"/>
  <c r="S189" i="68"/>
  <c r="R189" i="68"/>
  <c r="K189" i="68"/>
  <c r="AK188" i="68"/>
  <c r="AD188" i="68"/>
  <c r="V188" i="68"/>
  <c r="U188" i="68"/>
  <c r="T188" i="68"/>
  <c r="S188" i="68"/>
  <c r="R188" i="68"/>
  <c r="K188" i="68"/>
  <c r="AK187" i="68"/>
  <c r="AD187" i="68"/>
  <c r="V187" i="68"/>
  <c r="U187" i="68"/>
  <c r="T187" i="68"/>
  <c r="S187" i="68"/>
  <c r="R187" i="68"/>
  <c r="K187" i="68"/>
  <c r="AK186" i="68"/>
  <c r="AD186" i="68"/>
  <c r="V186" i="68"/>
  <c r="U186" i="68"/>
  <c r="T186" i="68"/>
  <c r="S186" i="68"/>
  <c r="R186" i="68"/>
  <c r="K186" i="68"/>
  <c r="AK185" i="68"/>
  <c r="AD185" i="68"/>
  <c r="V185" i="68"/>
  <c r="U185" i="68"/>
  <c r="T185" i="68"/>
  <c r="S185" i="68"/>
  <c r="R185" i="68"/>
  <c r="K185" i="68"/>
  <c r="AK184" i="68"/>
  <c r="AD184" i="68"/>
  <c r="V184" i="68"/>
  <c r="U184" i="68"/>
  <c r="T184" i="68"/>
  <c r="S184" i="68"/>
  <c r="R184" i="68"/>
  <c r="K184" i="68"/>
  <c r="AK183" i="68"/>
  <c r="AD183" i="68"/>
  <c r="V183" i="68"/>
  <c r="U183" i="68"/>
  <c r="T183" i="68"/>
  <c r="S183" i="68"/>
  <c r="R183" i="68"/>
  <c r="K183" i="68"/>
  <c r="AK182" i="68"/>
  <c r="AD182" i="68"/>
  <c r="V182" i="68"/>
  <c r="U182" i="68"/>
  <c r="T182" i="68"/>
  <c r="S182" i="68"/>
  <c r="R182" i="68"/>
  <c r="K182" i="68"/>
  <c r="AK181" i="68"/>
  <c r="AD181" i="68"/>
  <c r="V181" i="68"/>
  <c r="U181" i="68"/>
  <c r="T181" i="68"/>
  <c r="S181" i="68"/>
  <c r="R181" i="68"/>
  <c r="K181" i="68"/>
  <c r="AK180" i="68"/>
  <c r="AD180" i="68"/>
  <c r="V180" i="68"/>
  <c r="U180" i="68"/>
  <c r="T180" i="68"/>
  <c r="S180" i="68"/>
  <c r="R180" i="68"/>
  <c r="K180" i="68"/>
  <c r="AK179" i="68"/>
  <c r="AD179" i="68"/>
  <c r="V179" i="68"/>
  <c r="U179" i="68"/>
  <c r="T179" i="68"/>
  <c r="S179" i="68"/>
  <c r="R179" i="68"/>
  <c r="K179" i="68"/>
  <c r="AK178" i="68"/>
  <c r="AD178" i="68"/>
  <c r="V178" i="68"/>
  <c r="U178" i="68"/>
  <c r="T178" i="68"/>
  <c r="S178" i="68"/>
  <c r="R178" i="68"/>
  <c r="K178" i="68"/>
  <c r="AK177" i="68"/>
  <c r="AD177" i="68"/>
  <c r="V177" i="68"/>
  <c r="U177" i="68"/>
  <c r="T177" i="68"/>
  <c r="S177" i="68"/>
  <c r="R177" i="68"/>
  <c r="K177" i="68"/>
  <c r="AK176" i="68"/>
  <c r="AD176" i="68"/>
  <c r="V176" i="68"/>
  <c r="U176" i="68"/>
  <c r="T176" i="68"/>
  <c r="S176" i="68"/>
  <c r="R176" i="68"/>
  <c r="R306" i="68" s="1"/>
  <c r="K176" i="68"/>
  <c r="K306" i="68" s="1"/>
  <c r="AK175" i="68"/>
  <c r="AK306" i="68" s="1"/>
  <c r="AD175" i="68"/>
  <c r="AD306" i="68" s="1"/>
  <c r="V175" i="68"/>
  <c r="U175" i="68"/>
  <c r="T175" i="68"/>
  <c r="S175" i="68"/>
  <c r="R175" i="68"/>
  <c r="K175" i="68"/>
  <c r="AJ163" i="68"/>
  <c r="AI163" i="68"/>
  <c r="AH163" i="68"/>
  <c r="AE163" i="68"/>
  <c r="AC163" i="68"/>
  <c r="AB163" i="68"/>
  <c r="AA163" i="68"/>
  <c r="X163" i="68"/>
  <c r="Q163" i="68"/>
  <c r="P163" i="68"/>
  <c r="O163" i="68"/>
  <c r="L163" i="68"/>
  <c r="J163" i="68"/>
  <c r="I163" i="68"/>
  <c r="H163" i="68"/>
  <c r="E163" i="68"/>
  <c r="AK162" i="68"/>
  <c r="AD162" i="68"/>
  <c r="V162" i="68"/>
  <c r="U162" i="68"/>
  <c r="T162" i="68"/>
  <c r="S162" i="68"/>
  <c r="R162" i="68"/>
  <c r="K162" i="68"/>
  <c r="AK161" i="68"/>
  <c r="AD161" i="68"/>
  <c r="V161" i="68"/>
  <c r="U161" i="68"/>
  <c r="T161" i="68"/>
  <c r="S161" i="68"/>
  <c r="R161" i="68"/>
  <c r="K161" i="68"/>
  <c r="AK160" i="68"/>
  <c r="AD160" i="68"/>
  <c r="V160" i="68"/>
  <c r="U160" i="68"/>
  <c r="T160" i="68"/>
  <c r="S160" i="68"/>
  <c r="R160" i="68"/>
  <c r="K160" i="68"/>
  <c r="AK159" i="68"/>
  <c r="AD159" i="68"/>
  <c r="V159" i="68"/>
  <c r="U159" i="68"/>
  <c r="T159" i="68"/>
  <c r="S159" i="68"/>
  <c r="R159" i="68"/>
  <c r="K159" i="68"/>
  <c r="AK158" i="68"/>
  <c r="AD158" i="68"/>
  <c r="V158" i="68"/>
  <c r="U158" i="68"/>
  <c r="T158" i="68"/>
  <c r="S158" i="68"/>
  <c r="R158" i="68"/>
  <c r="K158" i="68"/>
  <c r="AK157" i="68"/>
  <c r="AD157" i="68"/>
  <c r="V157" i="68"/>
  <c r="U157" i="68"/>
  <c r="T157" i="68"/>
  <c r="S157" i="68"/>
  <c r="R157" i="68"/>
  <c r="K157" i="68"/>
  <c r="AK156" i="68"/>
  <c r="AD156" i="68"/>
  <c r="V156" i="68"/>
  <c r="U156" i="68"/>
  <c r="T156" i="68"/>
  <c r="S156" i="68"/>
  <c r="R156" i="68"/>
  <c r="K156" i="68"/>
  <c r="AK155" i="68"/>
  <c r="AD155" i="68"/>
  <c r="V155" i="68"/>
  <c r="U155" i="68"/>
  <c r="T155" i="68"/>
  <c r="S155" i="68"/>
  <c r="R155" i="68"/>
  <c r="K155" i="68"/>
  <c r="AK154" i="68"/>
  <c r="AD154" i="68"/>
  <c r="V154" i="68"/>
  <c r="U154" i="68"/>
  <c r="T154" i="68"/>
  <c r="S154" i="68"/>
  <c r="R154" i="68"/>
  <c r="K154" i="68"/>
  <c r="AK153" i="68"/>
  <c r="AD153" i="68"/>
  <c r="V153" i="68"/>
  <c r="U153" i="68"/>
  <c r="T153" i="68"/>
  <c r="S153" i="68"/>
  <c r="R153" i="68"/>
  <c r="K153" i="68"/>
  <c r="AJ141" i="68"/>
  <c r="AI141" i="68"/>
  <c r="AH141" i="68"/>
  <c r="AE141" i="68"/>
  <c r="AC141" i="68"/>
  <c r="AB141" i="68"/>
  <c r="AA141" i="68"/>
  <c r="X141" i="68"/>
  <c r="Q141" i="68"/>
  <c r="P141" i="68"/>
  <c r="O141" i="68"/>
  <c r="L141" i="68"/>
  <c r="J141" i="68"/>
  <c r="I141" i="68"/>
  <c r="H141" i="68"/>
  <c r="E141" i="68"/>
  <c r="AK140" i="68"/>
  <c r="AD140" i="68"/>
  <c r="V140" i="68"/>
  <c r="U140" i="68"/>
  <c r="T140" i="68"/>
  <c r="S140" i="68"/>
  <c r="R140" i="68"/>
  <c r="K140" i="68"/>
  <c r="AK139" i="68"/>
  <c r="AD139" i="68"/>
  <c r="V139" i="68"/>
  <c r="U139" i="68"/>
  <c r="T139" i="68"/>
  <c r="S139" i="68"/>
  <c r="R139" i="68"/>
  <c r="K139" i="68"/>
  <c r="AK138" i="68"/>
  <c r="AD138" i="68"/>
  <c r="V138" i="68"/>
  <c r="U138" i="68"/>
  <c r="T138" i="68"/>
  <c r="S138" i="68"/>
  <c r="R138" i="68"/>
  <c r="K138" i="68"/>
  <c r="AK137" i="68"/>
  <c r="AD137" i="68"/>
  <c r="V137" i="68"/>
  <c r="U137" i="68"/>
  <c r="T137" i="68"/>
  <c r="S137" i="68"/>
  <c r="R137" i="68"/>
  <c r="K137" i="68"/>
  <c r="AK136" i="68"/>
  <c r="AD136" i="68"/>
  <c r="V136" i="68"/>
  <c r="U136" i="68"/>
  <c r="T136" i="68"/>
  <c r="S136" i="68"/>
  <c r="R136" i="68"/>
  <c r="K136" i="68"/>
  <c r="AK135" i="68"/>
  <c r="AD135" i="68"/>
  <c r="V135" i="68"/>
  <c r="U135" i="68"/>
  <c r="T135" i="68"/>
  <c r="S135" i="68"/>
  <c r="R135" i="68"/>
  <c r="K135" i="68"/>
  <c r="AK134" i="68"/>
  <c r="AD134" i="68"/>
  <c r="V134" i="68"/>
  <c r="U134" i="68"/>
  <c r="T134" i="68"/>
  <c r="S134" i="68"/>
  <c r="R134" i="68"/>
  <c r="K134" i="68"/>
  <c r="AK133" i="68"/>
  <c r="AD133" i="68"/>
  <c r="V133" i="68"/>
  <c r="U133" i="68"/>
  <c r="T133" i="68"/>
  <c r="S133" i="68"/>
  <c r="R133" i="68"/>
  <c r="K133" i="68"/>
  <c r="AK132" i="68"/>
  <c r="AD132" i="68"/>
  <c r="V132" i="68"/>
  <c r="U132" i="68"/>
  <c r="T132" i="68"/>
  <c r="S132" i="68"/>
  <c r="R132" i="68"/>
  <c r="K132" i="68"/>
  <c r="AK131" i="68"/>
  <c r="AD131" i="68"/>
  <c r="V131" i="68"/>
  <c r="U131" i="68"/>
  <c r="T131" i="68"/>
  <c r="S131" i="68"/>
  <c r="R131" i="68"/>
  <c r="K131" i="68"/>
  <c r="AK130" i="68"/>
  <c r="AD130" i="68"/>
  <c r="V130" i="68"/>
  <c r="U130" i="68"/>
  <c r="T130" i="68"/>
  <c r="S130" i="68"/>
  <c r="R130" i="68"/>
  <c r="K130" i="68"/>
  <c r="AK129" i="68"/>
  <c r="AD129" i="68"/>
  <c r="V129" i="68"/>
  <c r="U129" i="68"/>
  <c r="T129" i="68"/>
  <c r="S129" i="68"/>
  <c r="R129" i="68"/>
  <c r="K129" i="68"/>
  <c r="AK128" i="68"/>
  <c r="AD128" i="68"/>
  <c r="V128" i="68"/>
  <c r="U128" i="68"/>
  <c r="T128" i="68"/>
  <c r="S128" i="68"/>
  <c r="R128" i="68"/>
  <c r="K128" i="68"/>
  <c r="AK127" i="68"/>
  <c r="AD127" i="68"/>
  <c r="V127" i="68"/>
  <c r="U127" i="68"/>
  <c r="T127" i="68"/>
  <c r="S127" i="68"/>
  <c r="R127" i="68"/>
  <c r="K127" i="68"/>
  <c r="AK126" i="68"/>
  <c r="AD126" i="68"/>
  <c r="V126" i="68"/>
  <c r="U126" i="68"/>
  <c r="T126" i="68"/>
  <c r="S126" i="68"/>
  <c r="R126" i="68"/>
  <c r="K126" i="68"/>
  <c r="AK125" i="68"/>
  <c r="AD125" i="68"/>
  <c r="V125" i="68"/>
  <c r="U125" i="68"/>
  <c r="T125" i="68"/>
  <c r="S125" i="68"/>
  <c r="R125" i="68"/>
  <c r="K125" i="68"/>
  <c r="AK124" i="68"/>
  <c r="AD124" i="68"/>
  <c r="V124" i="68"/>
  <c r="U124" i="68"/>
  <c r="T124" i="68"/>
  <c r="S124" i="68"/>
  <c r="R124" i="68"/>
  <c r="K124" i="68"/>
  <c r="AK123" i="68"/>
  <c r="AD123" i="68"/>
  <c r="V123" i="68"/>
  <c r="U123" i="68"/>
  <c r="T123" i="68"/>
  <c r="S123" i="68"/>
  <c r="R123" i="68"/>
  <c r="K123" i="68"/>
  <c r="AJ110" i="68"/>
  <c r="AI110" i="68"/>
  <c r="AC110" i="68"/>
  <c r="AB110" i="68"/>
  <c r="Q110" i="68"/>
  <c r="P110" i="68"/>
  <c r="O110" i="68"/>
  <c r="L110" i="68"/>
  <c r="J110" i="68"/>
  <c r="I110" i="68"/>
  <c r="AK103" i="68"/>
  <c r="AD103" i="68"/>
  <c r="V103" i="68"/>
  <c r="U103" i="68"/>
  <c r="T103" i="68"/>
  <c r="S103" i="68"/>
  <c r="R103" i="68"/>
  <c r="K103" i="68"/>
  <c r="AK102" i="68"/>
  <c r="AD102" i="68"/>
  <c r="V102" i="68"/>
  <c r="U102" i="68"/>
  <c r="T102" i="68"/>
  <c r="S102" i="68"/>
  <c r="R102" i="68"/>
  <c r="K102" i="68"/>
  <c r="AK101" i="68"/>
  <c r="AD101" i="68"/>
  <c r="V101" i="68"/>
  <c r="U101" i="68"/>
  <c r="T101" i="68"/>
  <c r="S101" i="68"/>
  <c r="R101" i="68"/>
  <c r="K101" i="68"/>
  <c r="AK100" i="68"/>
  <c r="AD100" i="68"/>
  <c r="V100" i="68"/>
  <c r="U100" i="68"/>
  <c r="T100" i="68"/>
  <c r="S100" i="68"/>
  <c r="R100" i="68"/>
  <c r="K100" i="68"/>
  <c r="AK99" i="68"/>
  <c r="AD99" i="68"/>
  <c r="V99" i="68"/>
  <c r="U99" i="68"/>
  <c r="T99" i="68"/>
  <c r="S99" i="68"/>
  <c r="R99" i="68"/>
  <c r="K99" i="68"/>
  <c r="AK98" i="68"/>
  <c r="AD98" i="68"/>
  <c r="V98" i="68"/>
  <c r="U98" i="68"/>
  <c r="T98" i="68"/>
  <c r="S98" i="68"/>
  <c r="R98" i="68"/>
  <c r="K98" i="68"/>
  <c r="AK97" i="68"/>
  <c r="AD97" i="68"/>
  <c r="V97" i="68"/>
  <c r="U97" i="68"/>
  <c r="T97" i="68"/>
  <c r="S97" i="68"/>
  <c r="R97" i="68"/>
  <c r="K97" i="68"/>
  <c r="AK96" i="68"/>
  <c r="AD96" i="68"/>
  <c r="V96" i="68"/>
  <c r="U96" i="68"/>
  <c r="T96" i="68"/>
  <c r="S96" i="68"/>
  <c r="R96" i="68"/>
  <c r="K96" i="68"/>
  <c r="AK95" i="68"/>
  <c r="AD95" i="68"/>
  <c r="V95" i="68"/>
  <c r="U95" i="68"/>
  <c r="T95" i="68"/>
  <c r="S95" i="68"/>
  <c r="R95" i="68"/>
  <c r="K95" i="68"/>
  <c r="AK94" i="68"/>
  <c r="AD94" i="68"/>
  <c r="V94" i="68"/>
  <c r="U94" i="68"/>
  <c r="T94" i="68"/>
  <c r="S94" i="68"/>
  <c r="R94" i="68"/>
  <c r="K94" i="68"/>
  <c r="AK93" i="68"/>
  <c r="AD93" i="68"/>
  <c r="V93" i="68"/>
  <c r="U93" i="68"/>
  <c r="T93" i="68"/>
  <c r="S93" i="68"/>
  <c r="R93" i="68"/>
  <c r="K93" i="68"/>
  <c r="AK92" i="68"/>
  <c r="AD92" i="68"/>
  <c r="V92" i="68"/>
  <c r="U92" i="68"/>
  <c r="T92" i="68"/>
  <c r="S92" i="68"/>
  <c r="R92" i="68"/>
  <c r="K92" i="68"/>
  <c r="AK91" i="68"/>
  <c r="AD91" i="68"/>
  <c r="V91" i="68"/>
  <c r="U91" i="68"/>
  <c r="T91" i="68"/>
  <c r="S91" i="68"/>
  <c r="R91" i="68"/>
  <c r="K91" i="68"/>
  <c r="AK90" i="68"/>
  <c r="AD90" i="68"/>
  <c r="V90" i="68"/>
  <c r="U90" i="68"/>
  <c r="T90" i="68"/>
  <c r="S90" i="68"/>
  <c r="R90" i="68"/>
  <c r="K90" i="68"/>
  <c r="AK89" i="68"/>
  <c r="AD89" i="68"/>
  <c r="V89" i="68"/>
  <c r="U89" i="68"/>
  <c r="T89" i="68"/>
  <c r="S89" i="68"/>
  <c r="R89" i="68"/>
  <c r="K89" i="68"/>
  <c r="K110" i="68" s="1"/>
  <c r="AK88" i="68"/>
  <c r="AK110" i="68" s="1"/>
  <c r="AD88" i="68"/>
  <c r="AD110" i="68" s="1"/>
  <c r="V88" i="68"/>
  <c r="U88" i="68"/>
  <c r="T88" i="68"/>
  <c r="S88" i="68"/>
  <c r="R88" i="68"/>
  <c r="K88" i="68"/>
  <c r="AJ76" i="68"/>
  <c r="AI76" i="68"/>
  <c r="AH76" i="68"/>
  <c r="AE76" i="68"/>
  <c r="AC76" i="68"/>
  <c r="AB76" i="68"/>
  <c r="AA76" i="68"/>
  <c r="X76" i="68"/>
  <c r="Q76" i="68"/>
  <c r="P76" i="68"/>
  <c r="O76" i="68"/>
  <c r="L76" i="68"/>
  <c r="J76" i="68"/>
  <c r="I76" i="68"/>
  <c r="H76" i="68"/>
  <c r="E76" i="68"/>
  <c r="AK75" i="68"/>
  <c r="AD75" i="68"/>
  <c r="V75" i="68"/>
  <c r="U75" i="68"/>
  <c r="T75" i="68"/>
  <c r="S75" i="68"/>
  <c r="R75" i="68"/>
  <c r="K75" i="68"/>
  <c r="AK74" i="68"/>
  <c r="AD74" i="68"/>
  <c r="V74" i="68"/>
  <c r="U74" i="68"/>
  <c r="T74" i="68"/>
  <c r="S74" i="68"/>
  <c r="R74" i="68"/>
  <c r="K74" i="68"/>
  <c r="AK73" i="68"/>
  <c r="AD73" i="68"/>
  <c r="V73" i="68"/>
  <c r="U73" i="68"/>
  <c r="T73" i="68"/>
  <c r="S73" i="68"/>
  <c r="R73" i="68"/>
  <c r="K73" i="68"/>
  <c r="AK72" i="68"/>
  <c r="AD72" i="68"/>
  <c r="V72" i="68"/>
  <c r="U72" i="68"/>
  <c r="T72" i="68"/>
  <c r="S72" i="68"/>
  <c r="R72" i="68"/>
  <c r="K72" i="68"/>
  <c r="AK71" i="68"/>
  <c r="AD71" i="68"/>
  <c r="V71" i="68"/>
  <c r="U71" i="68"/>
  <c r="T71" i="68"/>
  <c r="S71" i="68"/>
  <c r="R71" i="68"/>
  <c r="K71" i="68"/>
  <c r="AK70" i="68"/>
  <c r="AD70" i="68"/>
  <c r="V70" i="68"/>
  <c r="U70" i="68"/>
  <c r="T70" i="68"/>
  <c r="S70" i="68"/>
  <c r="R70" i="68"/>
  <c r="K70" i="68"/>
  <c r="AK69" i="68"/>
  <c r="AD69" i="68"/>
  <c r="V69" i="68"/>
  <c r="U69" i="68"/>
  <c r="T69" i="68"/>
  <c r="S69" i="68"/>
  <c r="R69" i="68"/>
  <c r="K69" i="68"/>
  <c r="AK68" i="68"/>
  <c r="AD68" i="68"/>
  <c r="V68" i="68"/>
  <c r="U68" i="68"/>
  <c r="T68" i="68"/>
  <c r="S68" i="68"/>
  <c r="R68" i="68"/>
  <c r="K68" i="68"/>
  <c r="AK67" i="68"/>
  <c r="AD67" i="68"/>
  <c r="V67" i="68"/>
  <c r="U67" i="68"/>
  <c r="T67" i="68"/>
  <c r="S67" i="68"/>
  <c r="R67" i="68"/>
  <c r="K67" i="68"/>
  <c r="AK66" i="68"/>
  <c r="AD66" i="68"/>
  <c r="V66" i="68"/>
  <c r="U66" i="68"/>
  <c r="T66" i="68"/>
  <c r="S66" i="68"/>
  <c r="R66" i="68"/>
  <c r="K66" i="68"/>
  <c r="AK65" i="68"/>
  <c r="AD65" i="68"/>
  <c r="V65" i="68"/>
  <c r="U65" i="68"/>
  <c r="T65" i="68"/>
  <c r="S65" i="68"/>
  <c r="R65" i="68"/>
  <c r="K65" i="68"/>
  <c r="AK64" i="68"/>
  <c r="AD64" i="68"/>
  <c r="V64" i="68"/>
  <c r="U64" i="68"/>
  <c r="T64" i="68"/>
  <c r="S64" i="68"/>
  <c r="R64" i="68"/>
  <c r="K64" i="68"/>
  <c r="AK63" i="68"/>
  <c r="AD63" i="68"/>
  <c r="V63" i="68"/>
  <c r="U63" i="68"/>
  <c r="T63" i="68"/>
  <c r="S63" i="68"/>
  <c r="R63" i="68"/>
  <c r="K63" i="68"/>
  <c r="AK62" i="68"/>
  <c r="AD62" i="68"/>
  <c r="V62" i="68"/>
  <c r="U62" i="68"/>
  <c r="T62" i="68"/>
  <c r="S62" i="68"/>
  <c r="R62" i="68"/>
  <c r="K62" i="68"/>
  <c r="AK61" i="68"/>
  <c r="AD61" i="68"/>
  <c r="V61" i="68"/>
  <c r="U61" i="68"/>
  <c r="T61" i="68"/>
  <c r="S61" i="68"/>
  <c r="R61" i="68"/>
  <c r="K61" i="68"/>
  <c r="AK60" i="68"/>
  <c r="AD60" i="68"/>
  <c r="V60" i="68"/>
  <c r="U60" i="68"/>
  <c r="T60" i="68"/>
  <c r="S60" i="68"/>
  <c r="R60" i="68"/>
  <c r="K60" i="68"/>
  <c r="AK59" i="68"/>
  <c r="AD59" i="68"/>
  <c r="V59" i="68"/>
  <c r="U59" i="68"/>
  <c r="T59" i="68"/>
  <c r="S59" i="68"/>
  <c r="R59" i="68"/>
  <c r="K59" i="68"/>
  <c r="AK58" i="68"/>
  <c r="AD58" i="68"/>
  <c r="V58" i="68"/>
  <c r="U58" i="68"/>
  <c r="T58" i="68"/>
  <c r="S58" i="68"/>
  <c r="R58" i="68"/>
  <c r="K58" i="68"/>
  <c r="AK57" i="68"/>
  <c r="AD57" i="68"/>
  <c r="V57" i="68"/>
  <c r="U57" i="68"/>
  <c r="T57" i="68"/>
  <c r="S57" i="68"/>
  <c r="R57" i="68"/>
  <c r="K57" i="68"/>
  <c r="AK56" i="68"/>
  <c r="AD56" i="68"/>
  <c r="V56" i="68"/>
  <c r="U56" i="68"/>
  <c r="T56" i="68"/>
  <c r="S56" i="68"/>
  <c r="R56" i="68"/>
  <c r="K56" i="68"/>
  <c r="AK55" i="68"/>
  <c r="AD55" i="68"/>
  <c r="V55" i="68"/>
  <c r="U55" i="68"/>
  <c r="T55" i="68"/>
  <c r="S55" i="68"/>
  <c r="R55" i="68"/>
  <c r="K55" i="68"/>
  <c r="AK54" i="68"/>
  <c r="AD54" i="68"/>
  <c r="V54" i="68"/>
  <c r="U54" i="68"/>
  <c r="T54" i="68"/>
  <c r="S54" i="68"/>
  <c r="R54" i="68"/>
  <c r="K54" i="68"/>
  <c r="AK53" i="68"/>
  <c r="AD53" i="68"/>
  <c r="V53" i="68"/>
  <c r="U53" i="68"/>
  <c r="T53" i="68"/>
  <c r="S53" i="68"/>
  <c r="R53" i="68"/>
  <c r="K53" i="68"/>
  <c r="AK52" i="68"/>
  <c r="AD52" i="68"/>
  <c r="V52" i="68"/>
  <c r="U52" i="68"/>
  <c r="T52" i="68"/>
  <c r="S52" i="68"/>
  <c r="R52" i="68"/>
  <c r="K52" i="68"/>
  <c r="AK51" i="68"/>
  <c r="AD51" i="68"/>
  <c r="V51" i="68"/>
  <c r="U51" i="68"/>
  <c r="T51" i="68"/>
  <c r="S51" i="68"/>
  <c r="R51" i="68"/>
  <c r="K51" i="68"/>
  <c r="AK50" i="68"/>
  <c r="AD50" i="68"/>
  <c r="V50" i="68"/>
  <c r="U50" i="68"/>
  <c r="T50" i="68"/>
  <c r="S50" i="68"/>
  <c r="R50" i="68"/>
  <c r="K50" i="68"/>
  <c r="AK49" i="68"/>
  <c r="AD49" i="68"/>
  <c r="V49" i="68"/>
  <c r="U49" i="68"/>
  <c r="T49" i="68"/>
  <c r="S49" i="68"/>
  <c r="R49" i="68"/>
  <c r="K49" i="68"/>
  <c r="AK48" i="68"/>
  <c r="AD48" i="68"/>
  <c r="V48" i="68"/>
  <c r="U48" i="68"/>
  <c r="T48" i="68"/>
  <c r="S48" i="68"/>
  <c r="R48" i="68"/>
  <c r="K48" i="68"/>
  <c r="AK47" i="68"/>
  <c r="AD47" i="68"/>
  <c r="V47" i="68"/>
  <c r="U47" i="68"/>
  <c r="T47" i="68"/>
  <c r="S47" i="68"/>
  <c r="R47" i="68"/>
  <c r="K47" i="68"/>
  <c r="AK46" i="68"/>
  <c r="AD46" i="68"/>
  <c r="V46" i="68"/>
  <c r="U46" i="68"/>
  <c r="T46" i="68"/>
  <c r="S46" i="68"/>
  <c r="R46" i="68"/>
  <c r="K46" i="68"/>
  <c r="AK45" i="68"/>
  <c r="AD45" i="68"/>
  <c r="V45" i="68"/>
  <c r="U45" i="68"/>
  <c r="T45" i="68"/>
  <c r="S45" i="68"/>
  <c r="R45" i="68"/>
  <c r="K45" i="68"/>
  <c r="AK44" i="68"/>
  <c r="AD44" i="68"/>
  <c r="V44" i="68"/>
  <c r="U44" i="68"/>
  <c r="T44" i="68"/>
  <c r="S44" i="68"/>
  <c r="R44" i="68"/>
  <c r="K44" i="68"/>
  <c r="AK43" i="68"/>
  <c r="AD43" i="68"/>
  <c r="V43" i="68"/>
  <c r="U43" i="68"/>
  <c r="T43" i="68"/>
  <c r="S43" i="68"/>
  <c r="R43" i="68"/>
  <c r="K43" i="68"/>
  <c r="AK42" i="68"/>
  <c r="AD42" i="68"/>
  <c r="V42" i="68"/>
  <c r="U42" i="68"/>
  <c r="T42" i="68"/>
  <c r="S42" i="68"/>
  <c r="R42" i="68"/>
  <c r="K42" i="68"/>
  <c r="AJ30" i="68"/>
  <c r="AI30" i="68"/>
  <c r="AH30" i="68"/>
  <c r="AE30" i="68"/>
  <c r="AC30" i="68"/>
  <c r="AB30" i="68"/>
  <c r="AA30" i="68"/>
  <c r="X30" i="68"/>
  <c r="Q30" i="68"/>
  <c r="P30" i="68"/>
  <c r="O30" i="68"/>
  <c r="L30" i="68"/>
  <c r="J30" i="68"/>
  <c r="I30" i="68"/>
  <c r="H30" i="68"/>
  <c r="E30" i="68"/>
  <c r="AK28" i="68"/>
  <c r="AD28" i="68"/>
  <c r="V28" i="68"/>
  <c r="U28" i="68"/>
  <c r="T28" i="68"/>
  <c r="S28" i="68"/>
  <c r="R28" i="68"/>
  <c r="K28" i="68"/>
  <c r="AK27" i="68"/>
  <c r="AD27" i="68"/>
  <c r="V27" i="68"/>
  <c r="U27" i="68"/>
  <c r="T27" i="68"/>
  <c r="S27" i="68"/>
  <c r="R27" i="68"/>
  <c r="K27" i="68"/>
  <c r="AK26" i="68"/>
  <c r="AD26" i="68"/>
  <c r="V26" i="68"/>
  <c r="U26" i="68"/>
  <c r="T26" i="68"/>
  <c r="S26" i="68"/>
  <c r="R26" i="68"/>
  <c r="K26" i="68"/>
  <c r="AK25" i="68"/>
  <c r="AD25" i="68"/>
  <c r="V25" i="68"/>
  <c r="U25" i="68"/>
  <c r="T25" i="68"/>
  <c r="S25" i="68"/>
  <c r="R25" i="68"/>
  <c r="K25" i="68"/>
  <c r="AK24" i="68"/>
  <c r="AD24" i="68"/>
  <c r="V24" i="68"/>
  <c r="U24" i="68"/>
  <c r="T24" i="68"/>
  <c r="S24" i="68"/>
  <c r="R24" i="68"/>
  <c r="K24" i="68"/>
  <c r="AK23" i="68"/>
  <c r="AD23" i="68"/>
  <c r="V23" i="68"/>
  <c r="U23" i="68"/>
  <c r="T23" i="68"/>
  <c r="S23" i="68"/>
  <c r="R23" i="68"/>
  <c r="K23" i="68"/>
  <c r="AK22" i="68"/>
  <c r="AD22" i="68"/>
  <c r="V22" i="68"/>
  <c r="U22" i="68"/>
  <c r="T22" i="68"/>
  <c r="S22" i="68"/>
  <c r="R22" i="68"/>
  <c r="K22" i="68"/>
  <c r="AK21" i="68"/>
  <c r="AD21" i="68"/>
  <c r="V21" i="68"/>
  <c r="U21" i="68"/>
  <c r="T21" i="68"/>
  <c r="S21" i="68"/>
  <c r="R21" i="68"/>
  <c r="K21" i="68"/>
  <c r="AK20" i="68"/>
  <c r="AD20" i="68"/>
  <c r="V20" i="68"/>
  <c r="U20" i="68"/>
  <c r="T20" i="68"/>
  <c r="S20" i="68"/>
  <c r="R20" i="68"/>
  <c r="K20" i="68"/>
  <c r="AK19" i="68"/>
  <c r="AD19" i="68"/>
  <c r="V19" i="68"/>
  <c r="U19" i="68"/>
  <c r="T19" i="68"/>
  <c r="S19" i="68"/>
  <c r="R19" i="68"/>
  <c r="K19" i="68"/>
  <c r="AK18" i="68"/>
  <c r="AD18" i="68"/>
  <c r="V18" i="68"/>
  <c r="U18" i="68"/>
  <c r="T18" i="68"/>
  <c r="S18" i="68"/>
  <c r="R18" i="68"/>
  <c r="K18" i="68"/>
  <c r="AK17" i="68"/>
  <c r="AD17" i="68"/>
  <c r="V17" i="68"/>
  <c r="U17" i="68"/>
  <c r="T17" i="68"/>
  <c r="S17" i="68"/>
  <c r="R17" i="68"/>
  <c r="K17" i="68"/>
  <c r="AK16" i="68"/>
  <c r="AD16" i="68"/>
  <c r="V16" i="68"/>
  <c r="U16" i="68"/>
  <c r="T16" i="68"/>
  <c r="S16" i="68"/>
  <c r="R16" i="68"/>
  <c r="K16" i="68"/>
  <c r="AK15" i="68"/>
  <c r="AD15" i="68"/>
  <c r="V15" i="68"/>
  <c r="U15" i="68"/>
  <c r="T15" i="68"/>
  <c r="S15" i="68"/>
  <c r="R15" i="68"/>
  <c r="K15" i="68"/>
  <c r="AK14" i="68"/>
  <c r="AD14" i="68"/>
  <c r="V14" i="68"/>
  <c r="U14" i="68"/>
  <c r="T14" i="68"/>
  <c r="S14" i="68"/>
  <c r="R14" i="68"/>
  <c r="K14" i="68"/>
  <c r="AK13" i="68"/>
  <c r="AD13" i="68"/>
  <c r="V13" i="68"/>
  <c r="U13" i="68"/>
  <c r="T13" i="68"/>
  <c r="S13" i="68"/>
  <c r="R13" i="68"/>
  <c r="K13" i="68"/>
  <c r="AK12" i="68"/>
  <c r="AD12" i="68"/>
  <c r="V12" i="68"/>
  <c r="U12" i="68"/>
  <c r="T12" i="68"/>
  <c r="S12" i="68"/>
  <c r="R12" i="68"/>
  <c r="K12" i="68"/>
  <c r="AK11" i="68"/>
  <c r="AD11" i="68"/>
  <c r="V11" i="68"/>
  <c r="U11" i="68"/>
  <c r="T11" i="68"/>
  <c r="S11" i="68"/>
  <c r="R11" i="68"/>
  <c r="K11" i="68"/>
  <c r="AK10" i="68"/>
  <c r="AD10" i="68"/>
  <c r="V10" i="68"/>
  <c r="U10" i="68"/>
  <c r="T10" i="68"/>
  <c r="S10" i="68"/>
  <c r="R10" i="68"/>
  <c r="K10" i="68"/>
  <c r="AO729" i="42"/>
  <c r="AL729" i="42"/>
  <c r="AK729" i="42"/>
  <c r="AJ729" i="42"/>
  <c r="AH729" i="42"/>
  <c r="AF729" i="42"/>
  <c r="AC729" i="42"/>
  <c r="AB729" i="42"/>
  <c r="AA729" i="42"/>
  <c r="Y729" i="42"/>
  <c r="R729" i="42"/>
  <c r="Q729" i="42"/>
  <c r="P729" i="42"/>
  <c r="O729" i="42"/>
  <c r="N729" i="42"/>
  <c r="L729" i="42"/>
  <c r="I729" i="42"/>
  <c r="H729" i="42"/>
  <c r="G729" i="42"/>
  <c r="AP728" i="42"/>
  <c r="AG728" i="42"/>
  <c r="S728" i="42"/>
  <c r="M728" i="42"/>
  <c r="AP727" i="42"/>
  <c r="AG727" i="42"/>
  <c r="W727" i="42"/>
  <c r="V727" i="42"/>
  <c r="U727" i="42"/>
  <c r="T727" i="42"/>
  <c r="S727" i="42"/>
  <c r="M727" i="42"/>
  <c r="AP726" i="42"/>
  <c r="AG726" i="42"/>
  <c r="W726" i="42"/>
  <c r="V726" i="42"/>
  <c r="U726" i="42"/>
  <c r="T726" i="42"/>
  <c r="S726" i="42"/>
  <c r="M726" i="42"/>
  <c r="AP725" i="42"/>
  <c r="AP729" i="42" s="1"/>
  <c r="AG725" i="42"/>
  <c r="W725" i="42"/>
  <c r="V725" i="42"/>
  <c r="U725" i="42"/>
  <c r="T725" i="42"/>
  <c r="S725" i="42"/>
  <c r="M725" i="42"/>
  <c r="W721" i="42"/>
  <c r="V721" i="42"/>
  <c r="U721" i="42"/>
  <c r="T721" i="42"/>
  <c r="W720" i="42"/>
  <c r="V720" i="42"/>
  <c r="U720" i="42"/>
  <c r="T720" i="42"/>
  <c r="S720" i="42"/>
  <c r="W719" i="42"/>
  <c r="V719" i="42"/>
  <c r="U719" i="42"/>
  <c r="T719" i="42"/>
  <c r="S719" i="42"/>
  <c r="W718" i="42"/>
  <c r="V718" i="42"/>
  <c r="U718" i="42"/>
  <c r="T718" i="42"/>
  <c r="S718" i="42"/>
  <c r="W717" i="42"/>
  <c r="V717" i="42"/>
  <c r="U717" i="42"/>
  <c r="X717" i="42" s="1"/>
  <c r="T717" i="42"/>
  <c r="S717" i="42"/>
  <c r="W716" i="42"/>
  <c r="V716" i="42"/>
  <c r="U716" i="42"/>
  <c r="T716" i="42"/>
  <c r="S716" i="42"/>
  <c r="W715" i="42"/>
  <c r="V715" i="42"/>
  <c r="U715" i="42"/>
  <c r="X715" i="42" s="1"/>
  <c r="T715" i="42"/>
  <c r="S715" i="42"/>
  <c r="W714" i="42"/>
  <c r="V714" i="42"/>
  <c r="U714" i="42"/>
  <c r="T714" i="42"/>
  <c r="S714" i="42"/>
  <c r="W713" i="42"/>
  <c r="V713" i="42"/>
  <c r="U713" i="42"/>
  <c r="X713" i="42" s="1"/>
  <c r="T713" i="42"/>
  <c r="S713" i="42"/>
  <c r="W712" i="42"/>
  <c r="V712" i="42"/>
  <c r="U712" i="42"/>
  <c r="T712" i="42"/>
  <c r="S712" i="42"/>
  <c r="W711" i="42"/>
  <c r="V711" i="42"/>
  <c r="U711" i="42"/>
  <c r="T711" i="42"/>
  <c r="S711" i="42"/>
  <c r="W710" i="42"/>
  <c r="V710" i="42"/>
  <c r="U710" i="42"/>
  <c r="T710" i="42"/>
  <c r="S710" i="42"/>
  <c r="W709" i="42"/>
  <c r="V709" i="42"/>
  <c r="U709" i="42"/>
  <c r="T709" i="42"/>
  <c r="S709" i="42"/>
  <c r="W708" i="42"/>
  <c r="V708" i="42"/>
  <c r="U708" i="42"/>
  <c r="T708" i="42"/>
  <c r="S708" i="42"/>
  <c r="W707" i="42"/>
  <c r="V707" i="42"/>
  <c r="U707" i="42"/>
  <c r="T707" i="42"/>
  <c r="S707" i="42"/>
  <c r="W706" i="42"/>
  <c r="V706" i="42"/>
  <c r="U706" i="42"/>
  <c r="T706" i="42"/>
  <c r="S706" i="42"/>
  <c r="W705" i="42"/>
  <c r="V705" i="42"/>
  <c r="U705" i="42"/>
  <c r="T705" i="42"/>
  <c r="S705" i="42"/>
  <c r="W704" i="42"/>
  <c r="V704" i="42"/>
  <c r="U704" i="42"/>
  <c r="T704" i="42"/>
  <c r="S704" i="42"/>
  <c r="W703" i="42"/>
  <c r="V703" i="42"/>
  <c r="U703" i="42"/>
  <c r="T703" i="42"/>
  <c r="S703" i="42"/>
  <c r="W702" i="42"/>
  <c r="V702" i="42"/>
  <c r="U702" i="42"/>
  <c r="T702" i="42"/>
  <c r="S702" i="42"/>
  <c r="W701" i="42"/>
  <c r="V701" i="42"/>
  <c r="U701" i="42"/>
  <c r="T701" i="42"/>
  <c r="S701" i="42"/>
  <c r="W700" i="42"/>
  <c r="V700" i="42"/>
  <c r="U700" i="42"/>
  <c r="T700" i="42"/>
  <c r="S700" i="42"/>
  <c r="W699" i="42"/>
  <c r="V699" i="42"/>
  <c r="U699" i="42"/>
  <c r="T699" i="42"/>
  <c r="S699" i="42"/>
  <c r="W698" i="42"/>
  <c r="V698" i="42"/>
  <c r="U698" i="42"/>
  <c r="T698" i="42"/>
  <c r="S698" i="42"/>
  <c r="W697" i="42"/>
  <c r="V697" i="42"/>
  <c r="U697" i="42"/>
  <c r="T697" i="42"/>
  <c r="S697" i="42"/>
  <c r="W696" i="42"/>
  <c r="V696" i="42"/>
  <c r="U696" i="42"/>
  <c r="T696" i="42"/>
  <c r="S696" i="42"/>
  <c r="W695" i="42"/>
  <c r="V695" i="42"/>
  <c r="U695" i="42"/>
  <c r="T695" i="42"/>
  <c r="S695" i="42"/>
  <c r="W694" i="42"/>
  <c r="V694" i="42"/>
  <c r="U694" i="42"/>
  <c r="T694" i="42"/>
  <c r="S694" i="42"/>
  <c r="W693" i="42"/>
  <c r="V693" i="42"/>
  <c r="U693" i="42"/>
  <c r="T693" i="42"/>
  <c r="S693" i="42"/>
  <c r="W692" i="42"/>
  <c r="V692" i="42"/>
  <c r="U692" i="42"/>
  <c r="T692" i="42"/>
  <c r="S692" i="42"/>
  <c r="W691" i="42"/>
  <c r="V691" i="42"/>
  <c r="U691" i="42"/>
  <c r="T691" i="42"/>
  <c r="S691" i="42"/>
  <c r="W690" i="42"/>
  <c r="V690" i="42"/>
  <c r="U690" i="42"/>
  <c r="T690" i="42"/>
  <c r="S690" i="42"/>
  <c r="W689" i="42"/>
  <c r="V689" i="42"/>
  <c r="U689" i="42"/>
  <c r="T689" i="42"/>
  <c r="S689" i="42"/>
  <c r="W688" i="42"/>
  <c r="V688" i="42"/>
  <c r="U688" i="42"/>
  <c r="T688" i="42"/>
  <c r="S688" i="42"/>
  <c r="W687" i="42"/>
  <c r="V687" i="42"/>
  <c r="U687" i="42"/>
  <c r="T687" i="42"/>
  <c r="S687" i="42"/>
  <c r="W686" i="42"/>
  <c r="V686" i="42"/>
  <c r="U686" i="42"/>
  <c r="T686" i="42"/>
  <c r="S686" i="42"/>
  <c r="W685" i="42"/>
  <c r="V685" i="42"/>
  <c r="U685" i="42"/>
  <c r="X685" i="42" s="1"/>
  <c r="T685" i="42"/>
  <c r="S685" i="42"/>
  <c r="W684" i="42"/>
  <c r="V684" i="42"/>
  <c r="U684" i="42"/>
  <c r="T684" i="42"/>
  <c r="S684" i="42"/>
  <c r="W683" i="42"/>
  <c r="V683" i="42"/>
  <c r="U683" i="42"/>
  <c r="T683" i="42"/>
  <c r="S683" i="42"/>
  <c r="W682" i="42"/>
  <c r="V682" i="42"/>
  <c r="U682" i="42"/>
  <c r="T682" i="42"/>
  <c r="S682" i="42"/>
  <c r="W681" i="42"/>
  <c r="V681" i="42"/>
  <c r="U681" i="42"/>
  <c r="T681" i="42"/>
  <c r="S681" i="42"/>
  <c r="W680" i="42"/>
  <c r="V680" i="42"/>
  <c r="U680" i="42"/>
  <c r="T680" i="42"/>
  <c r="S680" i="42"/>
  <c r="W679" i="42"/>
  <c r="V679" i="42"/>
  <c r="U679" i="42"/>
  <c r="T679" i="42"/>
  <c r="S679" i="42"/>
  <c r="W678" i="42"/>
  <c r="V678" i="42"/>
  <c r="U678" i="42"/>
  <c r="T678" i="42"/>
  <c r="S678" i="42"/>
  <c r="W677" i="42"/>
  <c r="V677" i="42"/>
  <c r="U677" i="42"/>
  <c r="T677" i="42"/>
  <c r="S677" i="42"/>
  <c r="W676" i="42"/>
  <c r="V676" i="42"/>
  <c r="U676" i="42"/>
  <c r="T676" i="42"/>
  <c r="S676" i="42"/>
  <c r="W675" i="42"/>
  <c r="V675" i="42"/>
  <c r="U675" i="42"/>
  <c r="T675" i="42"/>
  <c r="S675" i="42"/>
  <c r="W674" i="42"/>
  <c r="V674" i="42"/>
  <c r="X674" i="42" s="1"/>
  <c r="U674" i="42"/>
  <c r="T674" i="42"/>
  <c r="S674" i="42"/>
  <c r="W673" i="42"/>
  <c r="V673" i="42"/>
  <c r="U673" i="42"/>
  <c r="T673" i="42"/>
  <c r="S673" i="42"/>
  <c r="W672" i="42"/>
  <c r="V672" i="42"/>
  <c r="U672" i="42"/>
  <c r="T672" i="42"/>
  <c r="S672" i="42"/>
  <c r="W671" i="42"/>
  <c r="V671" i="42"/>
  <c r="U671" i="42"/>
  <c r="T671" i="42"/>
  <c r="S671" i="42"/>
  <c r="W670" i="42"/>
  <c r="V670" i="42"/>
  <c r="U670" i="42"/>
  <c r="T670" i="42"/>
  <c r="S670" i="42"/>
  <c r="W669" i="42"/>
  <c r="V669" i="42"/>
  <c r="U669" i="42"/>
  <c r="T669" i="42"/>
  <c r="S669" i="42"/>
  <c r="W668" i="42"/>
  <c r="V668" i="42"/>
  <c r="U668" i="42"/>
  <c r="T668" i="42"/>
  <c r="S668" i="42"/>
  <c r="W667" i="42"/>
  <c r="V667" i="42"/>
  <c r="U667" i="42"/>
  <c r="T667" i="42"/>
  <c r="S667" i="42"/>
  <c r="W666" i="42"/>
  <c r="V666" i="42"/>
  <c r="U666" i="42"/>
  <c r="T666" i="42"/>
  <c r="S666" i="42"/>
  <c r="W665" i="42"/>
  <c r="V665" i="42"/>
  <c r="U665" i="42"/>
  <c r="T665" i="42"/>
  <c r="S665" i="42"/>
  <c r="W664" i="42"/>
  <c r="V664" i="42"/>
  <c r="U664" i="42"/>
  <c r="T664" i="42"/>
  <c r="S664" i="42"/>
  <c r="W663" i="42"/>
  <c r="V663" i="42"/>
  <c r="U663" i="42"/>
  <c r="T663" i="42"/>
  <c r="S663" i="42"/>
  <c r="W662" i="42"/>
  <c r="V662" i="42"/>
  <c r="X662" i="42" s="1"/>
  <c r="U662" i="42"/>
  <c r="T662" i="42"/>
  <c r="S662" i="42"/>
  <c r="W661" i="42"/>
  <c r="V661" i="42"/>
  <c r="U661" i="42"/>
  <c r="T661" i="42"/>
  <c r="S661" i="42"/>
  <c r="W660" i="42"/>
  <c r="V660" i="42"/>
  <c r="U660" i="42"/>
  <c r="T660" i="42"/>
  <c r="S660" i="42"/>
  <c r="W659" i="42"/>
  <c r="V659" i="42"/>
  <c r="U659" i="42"/>
  <c r="T659" i="42"/>
  <c r="S659" i="42"/>
  <c r="W658" i="42"/>
  <c r="V658" i="42"/>
  <c r="U658" i="42"/>
  <c r="T658" i="42"/>
  <c r="S658" i="42"/>
  <c r="W657" i="42"/>
  <c r="V657" i="42"/>
  <c r="U657" i="42"/>
  <c r="T657" i="42"/>
  <c r="S657" i="42"/>
  <c r="W656" i="42"/>
  <c r="V656" i="42"/>
  <c r="U656" i="42"/>
  <c r="T656" i="42"/>
  <c r="S656" i="42"/>
  <c r="W655" i="42"/>
  <c r="V655" i="42"/>
  <c r="U655" i="42"/>
  <c r="T655" i="42"/>
  <c r="S655" i="42"/>
  <c r="W654" i="42"/>
  <c r="V654" i="42"/>
  <c r="U654" i="42"/>
  <c r="T654" i="42"/>
  <c r="S654" i="42"/>
  <c r="W653" i="42"/>
  <c r="V653" i="42"/>
  <c r="U653" i="42"/>
  <c r="T653" i="42"/>
  <c r="S653" i="42"/>
  <c r="W652" i="42"/>
  <c r="V652" i="42"/>
  <c r="U652" i="42"/>
  <c r="T652" i="42"/>
  <c r="S652" i="42"/>
  <c r="W651" i="42"/>
  <c r="V651" i="42"/>
  <c r="U651" i="42"/>
  <c r="T651" i="42"/>
  <c r="S651" i="42"/>
  <c r="W650" i="42"/>
  <c r="V650" i="42"/>
  <c r="U650" i="42"/>
  <c r="T650" i="42"/>
  <c r="S650" i="42"/>
  <c r="W649" i="42"/>
  <c r="V649" i="42"/>
  <c r="U649" i="42"/>
  <c r="T649" i="42"/>
  <c r="S649" i="42"/>
  <c r="W648" i="42"/>
  <c r="V648" i="42"/>
  <c r="U648" i="42"/>
  <c r="T648" i="42"/>
  <c r="S648" i="42"/>
  <c r="W647" i="42"/>
  <c r="V647" i="42"/>
  <c r="U647" i="42"/>
  <c r="T647" i="42"/>
  <c r="S647" i="42"/>
  <c r="W646" i="42"/>
  <c r="V646" i="42"/>
  <c r="U646" i="42"/>
  <c r="T646" i="42"/>
  <c r="S646" i="42"/>
  <c r="W645" i="42"/>
  <c r="V645" i="42"/>
  <c r="U645" i="42"/>
  <c r="T645" i="42"/>
  <c r="S645" i="42"/>
  <c r="W644" i="42"/>
  <c r="V644" i="42"/>
  <c r="U644" i="42"/>
  <c r="T644" i="42"/>
  <c r="S644" i="42"/>
  <c r="W643" i="42"/>
  <c r="V643" i="42"/>
  <c r="U643" i="42"/>
  <c r="T643" i="42"/>
  <c r="S643" i="42"/>
  <c r="W642" i="42"/>
  <c r="V642" i="42"/>
  <c r="U642" i="42"/>
  <c r="T642" i="42"/>
  <c r="S642" i="42"/>
  <c r="W641" i="42"/>
  <c r="V641" i="42"/>
  <c r="U641" i="42"/>
  <c r="T641" i="42"/>
  <c r="S641" i="42"/>
  <c r="W640" i="42"/>
  <c r="V640" i="42"/>
  <c r="U640" i="42"/>
  <c r="T640" i="42"/>
  <c r="S640" i="42"/>
  <c r="W639" i="42"/>
  <c r="V639" i="42"/>
  <c r="U639" i="42"/>
  <c r="T639" i="42"/>
  <c r="S639" i="42"/>
  <c r="W638" i="42"/>
  <c r="V638" i="42"/>
  <c r="X638" i="42" s="1"/>
  <c r="U638" i="42"/>
  <c r="T638" i="42"/>
  <c r="S638" i="42"/>
  <c r="W637" i="42"/>
  <c r="V637" i="42"/>
  <c r="U637" i="42"/>
  <c r="T637" i="42"/>
  <c r="S637" i="42"/>
  <c r="W636" i="42"/>
  <c r="V636" i="42"/>
  <c r="U636" i="42"/>
  <c r="T636" i="42"/>
  <c r="S636" i="42"/>
  <c r="W635" i="42"/>
  <c r="V635" i="42"/>
  <c r="U635" i="42"/>
  <c r="T635" i="42"/>
  <c r="S635" i="42"/>
  <c r="W634" i="42"/>
  <c r="V634" i="42"/>
  <c r="U634" i="42"/>
  <c r="T634" i="42"/>
  <c r="S634" i="42"/>
  <c r="W633" i="42"/>
  <c r="V633" i="42"/>
  <c r="U633" i="42"/>
  <c r="T633" i="42"/>
  <c r="S633" i="42"/>
  <c r="W632" i="42"/>
  <c r="V632" i="42"/>
  <c r="U632" i="42"/>
  <c r="T632" i="42"/>
  <c r="S632" i="42"/>
  <c r="W631" i="42"/>
  <c r="V631" i="42"/>
  <c r="U631" i="42"/>
  <c r="T631" i="42"/>
  <c r="S631" i="42"/>
  <c r="W630" i="42"/>
  <c r="V630" i="42"/>
  <c r="U630" i="42"/>
  <c r="T630" i="42"/>
  <c r="S630" i="42"/>
  <c r="W629" i="42"/>
  <c r="V629" i="42"/>
  <c r="U629" i="42"/>
  <c r="T629" i="42"/>
  <c r="S629" i="42"/>
  <c r="W628" i="42"/>
  <c r="V628" i="42"/>
  <c r="U628" i="42"/>
  <c r="T628" i="42"/>
  <c r="S628" i="42"/>
  <c r="W627" i="42"/>
  <c r="V627" i="42"/>
  <c r="U627" i="42"/>
  <c r="T627" i="42"/>
  <c r="S627" i="42"/>
  <c r="W626" i="42"/>
  <c r="V626" i="42"/>
  <c r="U626" i="42"/>
  <c r="T626" i="42"/>
  <c r="S626" i="42"/>
  <c r="W625" i="42"/>
  <c r="V625" i="42"/>
  <c r="U625" i="42"/>
  <c r="T625" i="42"/>
  <c r="S625" i="42"/>
  <c r="W624" i="42"/>
  <c r="V624" i="42"/>
  <c r="U624" i="42"/>
  <c r="T624" i="42"/>
  <c r="S624" i="42"/>
  <c r="W623" i="42"/>
  <c r="V623" i="42"/>
  <c r="U623" i="42"/>
  <c r="T623" i="42"/>
  <c r="S623" i="42"/>
  <c r="W622" i="42"/>
  <c r="V622" i="42"/>
  <c r="U622" i="42"/>
  <c r="T622" i="42"/>
  <c r="S622" i="42"/>
  <c r="W621" i="42"/>
  <c r="V621" i="42"/>
  <c r="U621" i="42"/>
  <c r="T621" i="42"/>
  <c r="S621" i="42"/>
  <c r="W620" i="42"/>
  <c r="V620" i="42"/>
  <c r="U620" i="42"/>
  <c r="T620" i="42"/>
  <c r="S620" i="42"/>
  <c r="W619" i="42"/>
  <c r="V619" i="42"/>
  <c r="U619" i="42"/>
  <c r="T619" i="42"/>
  <c r="S619" i="42"/>
  <c r="W618" i="42"/>
  <c r="V618" i="42"/>
  <c r="U618" i="42"/>
  <c r="T618" i="42"/>
  <c r="S618" i="42"/>
  <c r="W617" i="42"/>
  <c r="V617" i="42"/>
  <c r="U617" i="42"/>
  <c r="T617" i="42"/>
  <c r="S617" i="42"/>
  <c r="W616" i="42"/>
  <c r="V616" i="42"/>
  <c r="U616" i="42"/>
  <c r="T616" i="42"/>
  <c r="S616" i="42"/>
  <c r="W615" i="42"/>
  <c r="V615" i="42"/>
  <c r="U615" i="42"/>
  <c r="T615" i="42"/>
  <c r="S615" i="42"/>
  <c r="W614" i="42"/>
  <c r="V614" i="42"/>
  <c r="U614" i="42"/>
  <c r="T614" i="42"/>
  <c r="S614" i="42"/>
  <c r="W613" i="42"/>
  <c r="V613" i="42"/>
  <c r="U613" i="42"/>
  <c r="T613" i="42"/>
  <c r="S613" i="42"/>
  <c r="W612" i="42"/>
  <c r="V612" i="42"/>
  <c r="U612" i="42"/>
  <c r="T612" i="42"/>
  <c r="S612" i="42"/>
  <c r="W611" i="42"/>
  <c r="V611" i="42"/>
  <c r="U611" i="42"/>
  <c r="T611" i="42"/>
  <c r="S611" i="42"/>
  <c r="W610" i="42"/>
  <c r="V610" i="42"/>
  <c r="U610" i="42"/>
  <c r="T610" i="42"/>
  <c r="S610" i="42"/>
  <c r="W609" i="42"/>
  <c r="V609" i="42"/>
  <c r="U609" i="42"/>
  <c r="T609" i="42"/>
  <c r="S609" i="42"/>
  <c r="W608" i="42"/>
  <c r="V608" i="42"/>
  <c r="U608" i="42"/>
  <c r="T608" i="42"/>
  <c r="S608" i="42"/>
  <c r="W607" i="42"/>
  <c r="V607" i="42"/>
  <c r="U607" i="42"/>
  <c r="T607" i="42"/>
  <c r="S607" i="42"/>
  <c r="W606" i="42"/>
  <c r="V606" i="42"/>
  <c r="U606" i="42"/>
  <c r="T606" i="42"/>
  <c r="S606" i="42"/>
  <c r="W605" i="42"/>
  <c r="V605" i="42"/>
  <c r="U605" i="42"/>
  <c r="T605" i="42"/>
  <c r="S605" i="42"/>
  <c r="W604" i="42"/>
  <c r="V604" i="42"/>
  <c r="U604" i="42"/>
  <c r="T604" i="42"/>
  <c r="S604" i="42"/>
  <c r="W603" i="42"/>
  <c r="V603" i="42"/>
  <c r="U603" i="42"/>
  <c r="T603" i="42"/>
  <c r="S603" i="42"/>
  <c r="W602" i="42"/>
  <c r="V602" i="42"/>
  <c r="U602" i="42"/>
  <c r="T602" i="42"/>
  <c r="S602" i="42"/>
  <c r="W601" i="42"/>
  <c r="V601" i="42"/>
  <c r="U601" i="42"/>
  <c r="T601" i="42"/>
  <c r="S601" i="42"/>
  <c r="W600" i="42"/>
  <c r="V600" i="42"/>
  <c r="U600" i="42"/>
  <c r="T600" i="42"/>
  <c r="S600" i="42"/>
  <c r="W599" i="42"/>
  <c r="V599" i="42"/>
  <c r="U599" i="42"/>
  <c r="T599" i="42"/>
  <c r="S599" i="42"/>
  <c r="W598" i="42"/>
  <c r="V598" i="42"/>
  <c r="U598" i="42"/>
  <c r="T598" i="42"/>
  <c r="S598" i="42"/>
  <c r="W597" i="42"/>
  <c r="V597" i="42"/>
  <c r="U597" i="42"/>
  <c r="T597" i="42"/>
  <c r="S597" i="42"/>
  <c r="W596" i="42"/>
  <c r="V596" i="42"/>
  <c r="U596" i="42"/>
  <c r="T596" i="42"/>
  <c r="S596" i="42"/>
  <c r="W595" i="42"/>
  <c r="V595" i="42"/>
  <c r="U595" i="42"/>
  <c r="T595" i="42"/>
  <c r="S595" i="42"/>
  <c r="W594" i="42"/>
  <c r="V594" i="42"/>
  <c r="U594" i="42"/>
  <c r="T594" i="42"/>
  <c r="S594" i="42"/>
  <c r="W593" i="42"/>
  <c r="V593" i="42"/>
  <c r="U593" i="42"/>
  <c r="T593" i="42"/>
  <c r="S593" i="42"/>
  <c r="W592" i="42"/>
  <c r="V592" i="42"/>
  <c r="U592" i="42"/>
  <c r="T592" i="42"/>
  <c r="S592" i="42"/>
  <c r="W591" i="42"/>
  <c r="V591" i="42"/>
  <c r="U591" i="42"/>
  <c r="T591" i="42"/>
  <c r="S591" i="42"/>
  <c r="W590" i="42"/>
  <c r="V590" i="42"/>
  <c r="U590" i="42"/>
  <c r="T590" i="42"/>
  <c r="S590" i="42"/>
  <c r="W589" i="42"/>
  <c r="V589" i="42"/>
  <c r="U589" i="42"/>
  <c r="T589" i="42"/>
  <c r="S589" i="42"/>
  <c r="W588" i="42"/>
  <c r="V588" i="42"/>
  <c r="U588" i="42"/>
  <c r="T588" i="42"/>
  <c r="S588" i="42"/>
  <c r="W587" i="42"/>
  <c r="V587" i="42"/>
  <c r="U587" i="42"/>
  <c r="T587" i="42"/>
  <c r="S587" i="42"/>
  <c r="W586" i="42"/>
  <c r="V586" i="42"/>
  <c r="U586" i="42"/>
  <c r="T586" i="42"/>
  <c r="S586" i="42"/>
  <c r="W585" i="42"/>
  <c r="V585" i="42"/>
  <c r="U585" i="42"/>
  <c r="T585" i="42"/>
  <c r="S585" i="42"/>
  <c r="W584" i="42"/>
  <c r="V584" i="42"/>
  <c r="U584" i="42"/>
  <c r="T584" i="42"/>
  <c r="S584" i="42"/>
  <c r="W583" i="42"/>
  <c r="V583" i="42"/>
  <c r="U583" i="42"/>
  <c r="T583" i="42"/>
  <c r="S583" i="42"/>
  <c r="W582" i="42"/>
  <c r="V582" i="42"/>
  <c r="U582" i="42"/>
  <c r="T582" i="42"/>
  <c r="S582" i="42"/>
  <c r="W581" i="42"/>
  <c r="V581" i="42"/>
  <c r="U581" i="42"/>
  <c r="T581" i="42"/>
  <c r="S581" i="42"/>
  <c r="W580" i="42"/>
  <c r="V580" i="42"/>
  <c r="U580" i="42"/>
  <c r="T580" i="42"/>
  <c r="S580" i="42"/>
  <c r="W579" i="42"/>
  <c r="V579" i="42"/>
  <c r="U579" i="42"/>
  <c r="T579" i="42"/>
  <c r="S579" i="42"/>
  <c r="W578" i="42"/>
  <c r="V578" i="42"/>
  <c r="U578" i="42"/>
  <c r="T578" i="42"/>
  <c r="S578" i="42"/>
  <c r="W577" i="42"/>
  <c r="V577" i="42"/>
  <c r="U577" i="42"/>
  <c r="T577" i="42"/>
  <c r="S577" i="42"/>
  <c r="W576" i="42"/>
  <c r="V576" i="42"/>
  <c r="U576" i="42"/>
  <c r="T576" i="42"/>
  <c r="S576" i="42"/>
  <c r="W575" i="42"/>
  <c r="V575" i="42"/>
  <c r="U575" i="42"/>
  <c r="T575" i="42"/>
  <c r="S575" i="42"/>
  <c r="W574" i="42"/>
  <c r="V574" i="42"/>
  <c r="U574" i="42"/>
  <c r="T574" i="42"/>
  <c r="S574" i="42"/>
  <c r="W573" i="42"/>
  <c r="V573" i="42"/>
  <c r="U573" i="42"/>
  <c r="T573" i="42"/>
  <c r="S573" i="42"/>
  <c r="W572" i="42"/>
  <c r="V572" i="42"/>
  <c r="U572" i="42"/>
  <c r="T572" i="42"/>
  <c r="S572" i="42"/>
  <c r="W571" i="42"/>
  <c r="V571" i="42"/>
  <c r="U571" i="42"/>
  <c r="T571" i="42"/>
  <c r="S571" i="42"/>
  <c r="W570" i="42"/>
  <c r="V570" i="42"/>
  <c r="U570" i="42"/>
  <c r="T570" i="42"/>
  <c r="S570" i="42"/>
  <c r="W569" i="42"/>
  <c r="V569" i="42"/>
  <c r="U569" i="42"/>
  <c r="T569" i="42"/>
  <c r="S569" i="42"/>
  <c r="W568" i="42"/>
  <c r="V568" i="42"/>
  <c r="U568" i="42"/>
  <c r="T568" i="42"/>
  <c r="S568" i="42"/>
  <c r="W567" i="42"/>
  <c r="V567" i="42"/>
  <c r="U567" i="42"/>
  <c r="T567" i="42"/>
  <c r="S567" i="42"/>
  <c r="W566" i="42"/>
  <c r="V566" i="42"/>
  <c r="U566" i="42"/>
  <c r="T566" i="42"/>
  <c r="S566" i="42"/>
  <c r="W565" i="42"/>
  <c r="V565" i="42"/>
  <c r="U565" i="42"/>
  <c r="T565" i="42"/>
  <c r="S565" i="42"/>
  <c r="W564" i="42"/>
  <c r="V564" i="42"/>
  <c r="U564" i="42"/>
  <c r="T564" i="42"/>
  <c r="S564" i="42"/>
  <c r="W563" i="42"/>
  <c r="V563" i="42"/>
  <c r="U563" i="42"/>
  <c r="T563" i="42"/>
  <c r="S563" i="42"/>
  <c r="W562" i="42"/>
  <c r="V562" i="42"/>
  <c r="U562" i="42"/>
  <c r="T562" i="42"/>
  <c r="S562" i="42"/>
  <c r="W561" i="42"/>
  <c r="V561" i="42"/>
  <c r="U561" i="42"/>
  <c r="T561" i="42"/>
  <c r="S561" i="42"/>
  <c r="W560" i="42"/>
  <c r="V560" i="42"/>
  <c r="U560" i="42"/>
  <c r="T560" i="42"/>
  <c r="S560" i="42"/>
  <c r="W559" i="42"/>
  <c r="V559" i="42"/>
  <c r="U559" i="42"/>
  <c r="T559" i="42"/>
  <c r="S559" i="42"/>
  <c r="W558" i="42"/>
  <c r="V558" i="42"/>
  <c r="U558" i="42"/>
  <c r="T558" i="42"/>
  <c r="S558" i="42"/>
  <c r="W557" i="42"/>
  <c r="V557" i="42"/>
  <c r="U557" i="42"/>
  <c r="T557" i="42"/>
  <c r="S557" i="42"/>
  <c r="W556" i="42"/>
  <c r="V556" i="42"/>
  <c r="U556" i="42"/>
  <c r="T556" i="42"/>
  <c r="S556" i="42"/>
  <c r="W555" i="42"/>
  <c r="V555" i="42"/>
  <c r="U555" i="42"/>
  <c r="T555" i="42"/>
  <c r="S555" i="42"/>
  <c r="W554" i="42"/>
  <c r="V554" i="42"/>
  <c r="U554" i="42"/>
  <c r="T554" i="42"/>
  <c r="S554" i="42"/>
  <c r="W553" i="42"/>
  <c r="V553" i="42"/>
  <c r="U553" i="42"/>
  <c r="T553" i="42"/>
  <c r="S553" i="42"/>
  <c r="W552" i="42"/>
  <c r="V552" i="42"/>
  <c r="U552" i="42"/>
  <c r="T552" i="42"/>
  <c r="S552" i="42"/>
  <c r="W551" i="42"/>
  <c r="V551" i="42"/>
  <c r="U551" i="42"/>
  <c r="T551" i="42"/>
  <c r="S551" i="42"/>
  <c r="W550" i="42"/>
  <c r="V550" i="42"/>
  <c r="U550" i="42"/>
  <c r="T550" i="42"/>
  <c r="S550" i="42"/>
  <c r="W549" i="42"/>
  <c r="V549" i="42"/>
  <c r="U549" i="42"/>
  <c r="T549" i="42"/>
  <c r="S549" i="42"/>
  <c r="W548" i="42"/>
  <c r="V548" i="42"/>
  <c r="U548" i="42"/>
  <c r="T548" i="42"/>
  <c r="S548" i="42"/>
  <c r="W547" i="42"/>
  <c r="V547" i="42"/>
  <c r="U547" i="42"/>
  <c r="T547" i="42"/>
  <c r="S547" i="42"/>
  <c r="W546" i="42"/>
  <c r="V546" i="42"/>
  <c r="X546" i="42" s="1"/>
  <c r="U546" i="42"/>
  <c r="T546" i="42"/>
  <c r="S546" i="42"/>
  <c r="W545" i="42"/>
  <c r="V545" i="42"/>
  <c r="U545" i="42"/>
  <c r="T545" i="42"/>
  <c r="S545" i="42"/>
  <c r="W544" i="42"/>
  <c r="V544" i="42"/>
  <c r="U544" i="42"/>
  <c r="T544" i="42"/>
  <c r="S544" i="42"/>
  <c r="W543" i="42"/>
  <c r="V543" i="42"/>
  <c r="U543" i="42"/>
  <c r="T543" i="42"/>
  <c r="S543" i="42"/>
  <c r="W542" i="42"/>
  <c r="V542" i="42"/>
  <c r="U542" i="42"/>
  <c r="T542" i="42"/>
  <c r="S542" i="42"/>
  <c r="W541" i="42"/>
  <c r="V541" i="42"/>
  <c r="U541" i="42"/>
  <c r="T541" i="42"/>
  <c r="S541" i="42"/>
  <c r="W540" i="42"/>
  <c r="V540" i="42"/>
  <c r="U540" i="42"/>
  <c r="T540" i="42"/>
  <c r="S540" i="42"/>
  <c r="W539" i="42"/>
  <c r="V539" i="42"/>
  <c r="U539" i="42"/>
  <c r="T539" i="42"/>
  <c r="S539" i="42"/>
  <c r="W538" i="42"/>
  <c r="V538" i="42"/>
  <c r="U538" i="42"/>
  <c r="T538" i="42"/>
  <c r="S538" i="42"/>
  <c r="W537" i="42"/>
  <c r="V537" i="42"/>
  <c r="U537" i="42"/>
  <c r="T537" i="42"/>
  <c r="S537" i="42"/>
  <c r="W536" i="42"/>
  <c r="V536" i="42"/>
  <c r="U536" i="42"/>
  <c r="T536" i="42"/>
  <c r="S536" i="42"/>
  <c r="W535" i="42"/>
  <c r="V535" i="42"/>
  <c r="U535" i="42"/>
  <c r="T535" i="42"/>
  <c r="S535" i="42"/>
  <c r="W534" i="42"/>
  <c r="V534" i="42"/>
  <c r="U534" i="42"/>
  <c r="T534" i="42"/>
  <c r="S534" i="42"/>
  <c r="W533" i="42"/>
  <c r="V533" i="42"/>
  <c r="U533" i="42"/>
  <c r="T533" i="42"/>
  <c r="S533" i="42"/>
  <c r="W532" i="42"/>
  <c r="V532" i="42"/>
  <c r="U532" i="42"/>
  <c r="T532" i="42"/>
  <c r="S532" i="42"/>
  <c r="W531" i="42"/>
  <c r="V531" i="42"/>
  <c r="U531" i="42"/>
  <c r="T531" i="42"/>
  <c r="S531" i="42"/>
  <c r="W530" i="42"/>
  <c r="V530" i="42"/>
  <c r="U530" i="42"/>
  <c r="T530" i="42"/>
  <c r="S530" i="42"/>
  <c r="W529" i="42"/>
  <c r="V529" i="42"/>
  <c r="U529" i="42"/>
  <c r="T529" i="42"/>
  <c r="S529" i="42"/>
  <c r="W528" i="42"/>
  <c r="V528" i="42"/>
  <c r="U528" i="42"/>
  <c r="T528" i="42"/>
  <c r="S528" i="42"/>
  <c r="W527" i="42"/>
  <c r="V527" i="42"/>
  <c r="U527" i="42"/>
  <c r="T527" i="42"/>
  <c r="S527" i="42"/>
  <c r="W526" i="42"/>
  <c r="V526" i="42"/>
  <c r="U526" i="42"/>
  <c r="T526" i="42"/>
  <c r="S526" i="42"/>
  <c r="W525" i="42"/>
  <c r="V525" i="42"/>
  <c r="U525" i="42"/>
  <c r="T525" i="42"/>
  <c r="S525" i="42"/>
  <c r="W524" i="42"/>
  <c r="V524" i="42"/>
  <c r="U524" i="42"/>
  <c r="T524" i="42"/>
  <c r="S524" i="42"/>
  <c r="W523" i="42"/>
  <c r="V523" i="42"/>
  <c r="U523" i="42"/>
  <c r="T523" i="42"/>
  <c r="S523" i="42"/>
  <c r="W522" i="42"/>
  <c r="V522" i="42"/>
  <c r="U522" i="42"/>
  <c r="T522" i="42"/>
  <c r="S522" i="42"/>
  <c r="W521" i="42"/>
  <c r="V521" i="42"/>
  <c r="U521" i="42"/>
  <c r="T521" i="42"/>
  <c r="S521" i="42"/>
  <c r="W520" i="42"/>
  <c r="V520" i="42"/>
  <c r="U520" i="42"/>
  <c r="X520" i="42" s="1"/>
  <c r="T520" i="42"/>
  <c r="S520" i="42"/>
  <c r="W519" i="42"/>
  <c r="V519" i="42"/>
  <c r="U519" i="42"/>
  <c r="T519" i="42"/>
  <c r="S519" i="42"/>
  <c r="W518" i="42"/>
  <c r="V518" i="42"/>
  <c r="U518" i="42"/>
  <c r="T518" i="42"/>
  <c r="S518" i="42"/>
  <c r="W517" i="42"/>
  <c r="V517" i="42"/>
  <c r="U517" i="42"/>
  <c r="T517" i="42"/>
  <c r="S517" i="42"/>
  <c r="W516" i="42"/>
  <c r="V516" i="42"/>
  <c r="U516" i="42"/>
  <c r="T516" i="42"/>
  <c r="S516" i="42"/>
  <c r="W515" i="42"/>
  <c r="V515" i="42"/>
  <c r="U515" i="42"/>
  <c r="T515" i="42"/>
  <c r="S515" i="42"/>
  <c r="W514" i="42"/>
  <c r="V514" i="42"/>
  <c r="U514" i="42"/>
  <c r="X514" i="42" s="1"/>
  <c r="T514" i="42"/>
  <c r="S514" i="42"/>
  <c r="W513" i="42"/>
  <c r="V513" i="42"/>
  <c r="U513" i="42"/>
  <c r="T513" i="42"/>
  <c r="S513" i="42"/>
  <c r="W512" i="42"/>
  <c r="V512" i="42"/>
  <c r="U512" i="42"/>
  <c r="X512" i="42" s="1"/>
  <c r="T512" i="42"/>
  <c r="S512" i="42"/>
  <c r="W511" i="42"/>
  <c r="V511" i="42"/>
  <c r="U511" i="42"/>
  <c r="T511" i="42"/>
  <c r="S511" i="42"/>
  <c r="W510" i="42"/>
  <c r="V510" i="42"/>
  <c r="U510" i="42"/>
  <c r="T510" i="42"/>
  <c r="S510" i="42"/>
  <c r="W509" i="42"/>
  <c r="V509" i="42"/>
  <c r="U509" i="42"/>
  <c r="T509" i="42"/>
  <c r="S509" i="42"/>
  <c r="W508" i="42"/>
  <c r="V508" i="42"/>
  <c r="U508" i="42"/>
  <c r="T508" i="42"/>
  <c r="S508" i="42"/>
  <c r="W507" i="42"/>
  <c r="V507" i="42"/>
  <c r="U507" i="42"/>
  <c r="T507" i="42"/>
  <c r="S507" i="42"/>
  <c r="W506" i="42"/>
  <c r="V506" i="42"/>
  <c r="U506" i="42"/>
  <c r="T506" i="42"/>
  <c r="S506" i="42"/>
  <c r="W505" i="42"/>
  <c r="V505" i="42"/>
  <c r="U505" i="42"/>
  <c r="T505" i="42"/>
  <c r="S505" i="42"/>
  <c r="W504" i="42"/>
  <c r="V504" i="42"/>
  <c r="U504" i="42"/>
  <c r="T504" i="42"/>
  <c r="S504" i="42"/>
  <c r="W503" i="42"/>
  <c r="V503" i="42"/>
  <c r="U503" i="42"/>
  <c r="T503" i="42"/>
  <c r="S503" i="42"/>
  <c r="W502" i="42"/>
  <c r="V502" i="42"/>
  <c r="U502" i="42"/>
  <c r="T502" i="42"/>
  <c r="S502" i="42"/>
  <c r="W501" i="42"/>
  <c r="V501" i="42"/>
  <c r="U501" i="42"/>
  <c r="T501" i="42"/>
  <c r="S501" i="42"/>
  <c r="W500" i="42"/>
  <c r="V500" i="42"/>
  <c r="U500" i="42"/>
  <c r="T500" i="42"/>
  <c r="S500" i="42"/>
  <c r="W499" i="42"/>
  <c r="V499" i="42"/>
  <c r="U499" i="42"/>
  <c r="T499" i="42"/>
  <c r="S499" i="42"/>
  <c r="W498" i="42"/>
  <c r="V498" i="42"/>
  <c r="U498" i="42"/>
  <c r="T498" i="42"/>
  <c r="S498" i="42"/>
  <c r="W497" i="42"/>
  <c r="V497" i="42"/>
  <c r="U497" i="42"/>
  <c r="T497" i="42"/>
  <c r="S497" i="42"/>
  <c r="W496" i="42"/>
  <c r="V496" i="42"/>
  <c r="U496" i="42"/>
  <c r="T496" i="42"/>
  <c r="S496" i="42"/>
  <c r="W495" i="42"/>
  <c r="V495" i="42"/>
  <c r="U495" i="42"/>
  <c r="T495" i="42"/>
  <c r="S495" i="42"/>
  <c r="W494" i="42"/>
  <c r="V494" i="42"/>
  <c r="U494" i="42"/>
  <c r="T494" i="42"/>
  <c r="S494" i="42"/>
  <c r="W493" i="42"/>
  <c r="V493" i="42"/>
  <c r="U493" i="42"/>
  <c r="T493" i="42"/>
  <c r="S493" i="42"/>
  <c r="W492" i="42"/>
  <c r="V492" i="42"/>
  <c r="U492" i="42"/>
  <c r="T492" i="42"/>
  <c r="S492" i="42"/>
  <c r="W491" i="42"/>
  <c r="V491" i="42"/>
  <c r="U491" i="42"/>
  <c r="T491" i="42"/>
  <c r="S491" i="42"/>
  <c r="W490" i="42"/>
  <c r="V490" i="42"/>
  <c r="U490" i="42"/>
  <c r="T490" i="42"/>
  <c r="S490" i="42"/>
  <c r="W489" i="42"/>
  <c r="V489" i="42"/>
  <c r="U489" i="42"/>
  <c r="T489" i="42"/>
  <c r="S489" i="42"/>
  <c r="W488" i="42"/>
  <c r="V488" i="42"/>
  <c r="U488" i="42"/>
  <c r="T488" i="42"/>
  <c r="S488" i="42"/>
  <c r="W487" i="42"/>
  <c r="V487" i="42"/>
  <c r="U487" i="42"/>
  <c r="T487" i="42"/>
  <c r="S487" i="42"/>
  <c r="W486" i="42"/>
  <c r="V486" i="42"/>
  <c r="U486" i="42"/>
  <c r="T486" i="42"/>
  <c r="S486" i="42"/>
  <c r="W485" i="42"/>
  <c r="V485" i="42"/>
  <c r="U485" i="42"/>
  <c r="T485" i="42"/>
  <c r="S485" i="42"/>
  <c r="W484" i="42"/>
  <c r="V484" i="42"/>
  <c r="U484" i="42"/>
  <c r="T484" i="42"/>
  <c r="S484" i="42"/>
  <c r="W483" i="42"/>
  <c r="V483" i="42"/>
  <c r="U483" i="42"/>
  <c r="T483" i="42"/>
  <c r="S483" i="42"/>
  <c r="W482" i="42"/>
  <c r="V482" i="42"/>
  <c r="U482" i="42"/>
  <c r="X482" i="42" s="1"/>
  <c r="T482" i="42"/>
  <c r="S482" i="42"/>
  <c r="W481" i="42"/>
  <c r="V481" i="42"/>
  <c r="U481" i="42"/>
  <c r="T481" i="42"/>
  <c r="S481" i="42"/>
  <c r="W480" i="42"/>
  <c r="V480" i="42"/>
  <c r="U480" i="42"/>
  <c r="T480" i="42"/>
  <c r="S480" i="42"/>
  <c r="W479" i="42"/>
  <c r="V479" i="42"/>
  <c r="U479" i="42"/>
  <c r="T479" i="42"/>
  <c r="S479" i="42"/>
  <c r="W478" i="42"/>
  <c r="V478" i="42"/>
  <c r="U478" i="42"/>
  <c r="T478" i="42"/>
  <c r="S478" i="42"/>
  <c r="W477" i="42"/>
  <c r="V477" i="42"/>
  <c r="U477" i="42"/>
  <c r="T477" i="42"/>
  <c r="S477" i="42"/>
  <c r="W476" i="42"/>
  <c r="V476" i="42"/>
  <c r="U476" i="42"/>
  <c r="T476" i="42"/>
  <c r="S476" i="42"/>
  <c r="W475" i="42"/>
  <c r="V475" i="42"/>
  <c r="U475" i="42"/>
  <c r="T475" i="42"/>
  <c r="S475" i="42"/>
  <c r="W474" i="42"/>
  <c r="V474" i="42"/>
  <c r="U474" i="42"/>
  <c r="T474" i="42"/>
  <c r="S474" i="42"/>
  <c r="W473" i="42"/>
  <c r="V473" i="42"/>
  <c r="U473" i="42"/>
  <c r="T473" i="42"/>
  <c r="S473" i="42"/>
  <c r="W472" i="42"/>
  <c r="V472" i="42"/>
  <c r="U472" i="42"/>
  <c r="T472" i="42"/>
  <c r="S472" i="42"/>
  <c r="W471" i="42"/>
  <c r="V471" i="42"/>
  <c r="U471" i="42"/>
  <c r="T471" i="42"/>
  <c r="S471" i="42"/>
  <c r="W470" i="42"/>
  <c r="V470" i="42"/>
  <c r="U470" i="42"/>
  <c r="T470" i="42"/>
  <c r="S470" i="42"/>
  <c r="W469" i="42"/>
  <c r="V469" i="42"/>
  <c r="U469" i="42"/>
  <c r="T469" i="42"/>
  <c r="S469" i="42"/>
  <c r="W468" i="42"/>
  <c r="V468" i="42"/>
  <c r="U468" i="42"/>
  <c r="T468" i="42"/>
  <c r="S468" i="42"/>
  <c r="W467" i="42"/>
  <c r="V467" i="42"/>
  <c r="U467" i="42"/>
  <c r="T467" i="42"/>
  <c r="S467" i="42"/>
  <c r="W466" i="42"/>
  <c r="V466" i="42"/>
  <c r="U466" i="42"/>
  <c r="T466" i="42"/>
  <c r="S466" i="42"/>
  <c r="W465" i="42"/>
  <c r="V465" i="42"/>
  <c r="U465" i="42"/>
  <c r="T465" i="42"/>
  <c r="S465" i="42"/>
  <c r="W464" i="42"/>
  <c r="V464" i="42"/>
  <c r="U464" i="42"/>
  <c r="T464" i="42"/>
  <c r="S464" i="42"/>
  <c r="W463" i="42"/>
  <c r="V463" i="42"/>
  <c r="U463" i="42"/>
  <c r="T463" i="42"/>
  <c r="S463" i="42"/>
  <c r="W462" i="42"/>
  <c r="V462" i="42"/>
  <c r="U462" i="42"/>
  <c r="T462" i="42"/>
  <c r="S462" i="42"/>
  <c r="W461" i="42"/>
  <c r="V461" i="42"/>
  <c r="U461" i="42"/>
  <c r="T461" i="42"/>
  <c r="S461" i="42"/>
  <c r="W460" i="42"/>
  <c r="V460" i="42"/>
  <c r="U460" i="42"/>
  <c r="T460" i="42"/>
  <c r="S460" i="42"/>
  <c r="W459" i="42"/>
  <c r="V459" i="42"/>
  <c r="U459" i="42"/>
  <c r="T459" i="42"/>
  <c r="S459" i="42"/>
  <c r="W458" i="42"/>
  <c r="V458" i="42"/>
  <c r="U458" i="42"/>
  <c r="T458" i="42"/>
  <c r="S458" i="42"/>
  <c r="W457" i="42"/>
  <c r="V457" i="42"/>
  <c r="U457" i="42"/>
  <c r="T457" i="42"/>
  <c r="S457" i="42"/>
  <c r="W456" i="42"/>
  <c r="V456" i="42"/>
  <c r="U456" i="42"/>
  <c r="T456" i="42"/>
  <c r="S456" i="42"/>
  <c r="W455" i="42"/>
  <c r="V455" i="42"/>
  <c r="U455" i="42"/>
  <c r="T455" i="42"/>
  <c r="S455" i="42"/>
  <c r="W454" i="42"/>
  <c r="V454" i="42"/>
  <c r="U454" i="42"/>
  <c r="T454" i="42"/>
  <c r="S454" i="42"/>
  <c r="W453" i="42"/>
  <c r="V453" i="42"/>
  <c r="U453" i="42"/>
  <c r="T453" i="42"/>
  <c r="S453" i="42"/>
  <c r="W452" i="42"/>
  <c r="V452" i="42"/>
  <c r="U452" i="42"/>
  <c r="T452" i="42"/>
  <c r="S452" i="42"/>
  <c r="W451" i="42"/>
  <c r="V451" i="42"/>
  <c r="U451" i="42"/>
  <c r="T451" i="42"/>
  <c r="S451" i="42"/>
  <c r="W450" i="42"/>
  <c r="V450" i="42"/>
  <c r="U450" i="42"/>
  <c r="T450" i="42"/>
  <c r="S450" i="42"/>
  <c r="W449" i="42"/>
  <c r="V449" i="42"/>
  <c r="U449" i="42"/>
  <c r="T449" i="42"/>
  <c r="S449" i="42"/>
  <c r="W448" i="42"/>
  <c r="V448" i="42"/>
  <c r="U448" i="42"/>
  <c r="T448" i="42"/>
  <c r="S448" i="42"/>
  <c r="W447" i="42"/>
  <c r="V447" i="42"/>
  <c r="U447" i="42"/>
  <c r="T447" i="42"/>
  <c r="S447" i="42"/>
  <c r="W446" i="42"/>
  <c r="V446" i="42"/>
  <c r="U446" i="42"/>
  <c r="T446" i="42"/>
  <c r="S446" i="42"/>
  <c r="W445" i="42"/>
  <c r="V445" i="42"/>
  <c r="U445" i="42"/>
  <c r="T445" i="42"/>
  <c r="S445" i="42"/>
  <c r="W444" i="42"/>
  <c r="V444" i="42"/>
  <c r="U444" i="42"/>
  <c r="X444" i="42" s="1"/>
  <c r="T444" i="42"/>
  <c r="S444" i="42"/>
  <c r="W443" i="42"/>
  <c r="V443" i="42"/>
  <c r="U443" i="42"/>
  <c r="T443" i="42"/>
  <c r="S443" i="42"/>
  <c r="W442" i="42"/>
  <c r="V442" i="42"/>
  <c r="U442" i="42"/>
  <c r="T442" i="42"/>
  <c r="S442" i="42"/>
  <c r="W441" i="42"/>
  <c r="V441" i="42"/>
  <c r="U441" i="42"/>
  <c r="T441" i="42"/>
  <c r="S441" i="42"/>
  <c r="W440" i="42"/>
  <c r="V440" i="42"/>
  <c r="U440" i="42"/>
  <c r="X440" i="42" s="1"/>
  <c r="T440" i="42"/>
  <c r="S440" i="42"/>
  <c r="W439" i="42"/>
  <c r="V439" i="42"/>
  <c r="U439" i="42"/>
  <c r="T439" i="42"/>
  <c r="S439" i="42"/>
  <c r="W438" i="42"/>
  <c r="V438" i="42"/>
  <c r="U438" i="42"/>
  <c r="T438" i="42"/>
  <c r="S438" i="42"/>
  <c r="W437" i="42"/>
  <c r="V437" i="42"/>
  <c r="U437" i="42"/>
  <c r="T437" i="42"/>
  <c r="S437" i="42"/>
  <c r="W436" i="42"/>
  <c r="V436" i="42"/>
  <c r="U436" i="42"/>
  <c r="T436" i="42"/>
  <c r="S436" i="42"/>
  <c r="W435" i="42"/>
  <c r="V435" i="42"/>
  <c r="U435" i="42"/>
  <c r="T435" i="42"/>
  <c r="S435" i="42"/>
  <c r="W434" i="42"/>
  <c r="V434" i="42"/>
  <c r="U434" i="42"/>
  <c r="T434" i="42"/>
  <c r="S434" i="42"/>
  <c r="W433" i="42"/>
  <c r="V433" i="42"/>
  <c r="U433" i="42"/>
  <c r="T433" i="42"/>
  <c r="S433" i="42"/>
  <c r="W432" i="42"/>
  <c r="V432" i="42"/>
  <c r="U432" i="42"/>
  <c r="T432" i="42"/>
  <c r="S432" i="42"/>
  <c r="W431" i="42"/>
  <c r="V431" i="42"/>
  <c r="U431" i="42"/>
  <c r="T431" i="42"/>
  <c r="S431" i="42"/>
  <c r="W430" i="42"/>
  <c r="V430" i="42"/>
  <c r="U430" i="42"/>
  <c r="T430" i="42"/>
  <c r="S430" i="42"/>
  <c r="W429" i="42"/>
  <c r="V429" i="42"/>
  <c r="U429" i="42"/>
  <c r="T429" i="42"/>
  <c r="S429" i="42"/>
  <c r="W428" i="42"/>
  <c r="V428" i="42"/>
  <c r="U428" i="42"/>
  <c r="T428" i="42"/>
  <c r="S428" i="42"/>
  <c r="W427" i="42"/>
  <c r="V427" i="42"/>
  <c r="U427" i="42"/>
  <c r="T427" i="42"/>
  <c r="S427" i="42"/>
  <c r="W426" i="42"/>
  <c r="V426" i="42"/>
  <c r="U426" i="42"/>
  <c r="T426" i="42"/>
  <c r="S426" i="42"/>
  <c r="W425" i="42"/>
  <c r="V425" i="42"/>
  <c r="U425" i="42"/>
  <c r="T425" i="42"/>
  <c r="S425" i="42"/>
  <c r="W424" i="42"/>
  <c r="V424" i="42"/>
  <c r="U424" i="42"/>
  <c r="T424" i="42"/>
  <c r="S424" i="42"/>
  <c r="W423" i="42"/>
  <c r="V423" i="42"/>
  <c r="U423" i="42"/>
  <c r="T423" i="42"/>
  <c r="S423" i="42"/>
  <c r="W422" i="42"/>
  <c r="V422" i="42"/>
  <c r="U422" i="42"/>
  <c r="T422" i="42"/>
  <c r="S422" i="42"/>
  <c r="W421" i="42"/>
  <c r="V421" i="42"/>
  <c r="U421" i="42"/>
  <c r="T421" i="42"/>
  <c r="S421" i="42"/>
  <c r="W420" i="42"/>
  <c r="V420" i="42"/>
  <c r="U420" i="42"/>
  <c r="T420" i="42"/>
  <c r="S420" i="42"/>
  <c r="W419" i="42"/>
  <c r="V419" i="42"/>
  <c r="U419" i="42"/>
  <c r="T419" i="42"/>
  <c r="S419" i="42"/>
  <c r="W418" i="42"/>
  <c r="V418" i="42"/>
  <c r="U418" i="42"/>
  <c r="T418" i="42"/>
  <c r="S418" i="42"/>
  <c r="W417" i="42"/>
  <c r="V417" i="42"/>
  <c r="U417" i="42"/>
  <c r="T417" i="42"/>
  <c r="S417" i="42"/>
  <c r="W416" i="42"/>
  <c r="V416" i="42"/>
  <c r="U416" i="42"/>
  <c r="T416" i="42"/>
  <c r="S416" i="42"/>
  <c r="W415" i="42"/>
  <c r="V415" i="42"/>
  <c r="U415" i="42"/>
  <c r="T415" i="42"/>
  <c r="S415" i="42"/>
  <c r="W414" i="42"/>
  <c r="V414" i="42"/>
  <c r="U414" i="42"/>
  <c r="T414" i="42"/>
  <c r="S414" i="42"/>
  <c r="W413" i="42"/>
  <c r="V413" i="42"/>
  <c r="U413" i="42"/>
  <c r="T413" i="42"/>
  <c r="S413" i="42"/>
  <c r="W412" i="42"/>
  <c r="V412" i="42"/>
  <c r="U412" i="42"/>
  <c r="T412" i="42"/>
  <c r="S412" i="42"/>
  <c r="W411" i="42"/>
  <c r="V411" i="42"/>
  <c r="U411" i="42"/>
  <c r="T411" i="42"/>
  <c r="S411" i="42"/>
  <c r="W410" i="42"/>
  <c r="V410" i="42"/>
  <c r="U410" i="42"/>
  <c r="T410" i="42"/>
  <c r="S410" i="42"/>
  <c r="W409" i="42"/>
  <c r="V409" i="42"/>
  <c r="U409" i="42"/>
  <c r="T409" i="42"/>
  <c r="S409" i="42"/>
  <c r="W408" i="42"/>
  <c r="V408" i="42"/>
  <c r="U408" i="42"/>
  <c r="X408" i="42" s="1"/>
  <c r="T408" i="42"/>
  <c r="S408" i="42"/>
  <c r="W407" i="42"/>
  <c r="V407" i="42"/>
  <c r="U407" i="42"/>
  <c r="T407" i="42"/>
  <c r="S407" i="42"/>
  <c r="W406" i="42"/>
  <c r="V406" i="42"/>
  <c r="U406" i="42"/>
  <c r="T406" i="42"/>
  <c r="S406" i="42"/>
  <c r="W405" i="42"/>
  <c r="V405" i="42"/>
  <c r="U405" i="42"/>
  <c r="T405" i="42"/>
  <c r="S405" i="42"/>
  <c r="W404" i="42"/>
  <c r="V404" i="42"/>
  <c r="U404" i="42"/>
  <c r="T404" i="42"/>
  <c r="S404" i="42"/>
  <c r="W403" i="42"/>
  <c r="V403" i="42"/>
  <c r="U403" i="42"/>
  <c r="T403" i="42"/>
  <c r="S403" i="42"/>
  <c r="W402" i="42"/>
  <c r="V402" i="42"/>
  <c r="U402" i="42"/>
  <c r="T402" i="42"/>
  <c r="S402" i="42"/>
  <c r="W401" i="42"/>
  <c r="V401" i="42"/>
  <c r="U401" i="42"/>
  <c r="T401" i="42"/>
  <c r="S401" i="42"/>
  <c r="W400" i="42"/>
  <c r="V400" i="42"/>
  <c r="U400" i="42"/>
  <c r="T400" i="42"/>
  <c r="S400" i="42"/>
  <c r="W399" i="42"/>
  <c r="V399" i="42"/>
  <c r="U399" i="42"/>
  <c r="T399" i="42"/>
  <c r="S399" i="42"/>
  <c r="W398" i="42"/>
  <c r="V398" i="42"/>
  <c r="U398" i="42"/>
  <c r="T398" i="42"/>
  <c r="S398" i="42"/>
  <c r="W397" i="42"/>
  <c r="V397" i="42"/>
  <c r="U397" i="42"/>
  <c r="T397" i="42"/>
  <c r="S397" i="42"/>
  <c r="W396" i="42"/>
  <c r="V396" i="42"/>
  <c r="U396" i="42"/>
  <c r="T396" i="42"/>
  <c r="S396" i="42"/>
  <c r="W395" i="42"/>
  <c r="V395" i="42"/>
  <c r="U395" i="42"/>
  <c r="T395" i="42"/>
  <c r="S395" i="42"/>
  <c r="W394" i="42"/>
  <c r="V394" i="42"/>
  <c r="U394" i="42"/>
  <c r="T394" i="42"/>
  <c r="S394" i="42"/>
  <c r="W393" i="42"/>
  <c r="V393" i="42"/>
  <c r="U393" i="42"/>
  <c r="T393" i="42"/>
  <c r="S393" i="42"/>
  <c r="W392" i="42"/>
  <c r="V392" i="42"/>
  <c r="U392" i="42"/>
  <c r="T392" i="42"/>
  <c r="S392" i="42"/>
  <c r="W391" i="42"/>
  <c r="V391" i="42"/>
  <c r="U391" i="42"/>
  <c r="T391" i="42"/>
  <c r="S391" i="42"/>
  <c r="W390" i="42"/>
  <c r="V390" i="42"/>
  <c r="U390" i="42"/>
  <c r="T390" i="42"/>
  <c r="S390" i="42"/>
  <c r="W389" i="42"/>
  <c r="V389" i="42"/>
  <c r="U389" i="42"/>
  <c r="T389" i="42"/>
  <c r="S389" i="42"/>
  <c r="W388" i="42"/>
  <c r="V388" i="42"/>
  <c r="X388" i="42" s="1"/>
  <c r="U388" i="42"/>
  <c r="T388" i="42"/>
  <c r="S388" i="42"/>
  <c r="W387" i="42"/>
  <c r="V387" i="42"/>
  <c r="U387" i="42"/>
  <c r="T387" i="42"/>
  <c r="S387" i="42"/>
  <c r="W386" i="42"/>
  <c r="V386" i="42"/>
  <c r="U386" i="42"/>
  <c r="T386" i="42"/>
  <c r="S386" i="42"/>
  <c r="W385" i="42"/>
  <c r="V385" i="42"/>
  <c r="U385" i="42"/>
  <c r="T385" i="42"/>
  <c r="S385" i="42"/>
  <c r="W384" i="42"/>
  <c r="V384" i="42"/>
  <c r="U384" i="42"/>
  <c r="T384" i="42"/>
  <c r="S384" i="42"/>
  <c r="W383" i="42"/>
  <c r="V383" i="42"/>
  <c r="U383" i="42"/>
  <c r="T383" i="42"/>
  <c r="S383" i="42"/>
  <c r="W382" i="42"/>
  <c r="V382" i="42"/>
  <c r="U382" i="42"/>
  <c r="T382" i="42"/>
  <c r="S382" i="42"/>
  <c r="W381" i="42"/>
  <c r="V381" i="42"/>
  <c r="U381" i="42"/>
  <c r="T381" i="42"/>
  <c r="S381" i="42"/>
  <c r="W380" i="42"/>
  <c r="V380" i="42"/>
  <c r="U380" i="42"/>
  <c r="T380" i="42"/>
  <c r="S380" i="42"/>
  <c r="W379" i="42"/>
  <c r="V379" i="42"/>
  <c r="U379" i="42"/>
  <c r="T379" i="42"/>
  <c r="S379" i="42"/>
  <c r="W378" i="42"/>
  <c r="V378" i="42"/>
  <c r="U378" i="42"/>
  <c r="T378" i="42"/>
  <c r="S378" i="42"/>
  <c r="W377" i="42"/>
  <c r="V377" i="42"/>
  <c r="U377" i="42"/>
  <c r="T377" i="42"/>
  <c r="S377" i="42"/>
  <c r="W376" i="42"/>
  <c r="V376" i="42"/>
  <c r="U376" i="42"/>
  <c r="T376" i="42"/>
  <c r="S376" i="42"/>
  <c r="W375" i="42"/>
  <c r="V375" i="42"/>
  <c r="U375" i="42"/>
  <c r="T375" i="42"/>
  <c r="S375" i="42"/>
  <c r="W374" i="42"/>
  <c r="V374" i="42"/>
  <c r="U374" i="42"/>
  <c r="T374" i="42"/>
  <c r="S374" i="42"/>
  <c r="W373" i="42"/>
  <c r="V373" i="42"/>
  <c r="U373" i="42"/>
  <c r="T373" i="42"/>
  <c r="S373" i="42"/>
  <c r="W372" i="42"/>
  <c r="V372" i="42"/>
  <c r="U372" i="42"/>
  <c r="T372" i="42"/>
  <c r="S372" i="42"/>
  <c r="W371" i="42"/>
  <c r="V371" i="42"/>
  <c r="U371" i="42"/>
  <c r="T371" i="42"/>
  <c r="S371" i="42"/>
  <c r="W370" i="42"/>
  <c r="V370" i="42"/>
  <c r="U370" i="42"/>
  <c r="T370" i="42"/>
  <c r="S370" i="42"/>
  <c r="W369" i="42"/>
  <c r="V369" i="42"/>
  <c r="U369" i="42"/>
  <c r="T369" i="42"/>
  <c r="S369" i="42"/>
  <c r="W368" i="42"/>
  <c r="V368" i="42"/>
  <c r="U368" i="42"/>
  <c r="T368" i="42"/>
  <c r="S368" i="42"/>
  <c r="W367" i="42"/>
  <c r="V367" i="42"/>
  <c r="U367" i="42"/>
  <c r="T367" i="42"/>
  <c r="S367" i="42"/>
  <c r="W366" i="42"/>
  <c r="V366" i="42"/>
  <c r="U366" i="42"/>
  <c r="T366" i="42"/>
  <c r="S366" i="42"/>
  <c r="W365" i="42"/>
  <c r="V365" i="42"/>
  <c r="U365" i="42"/>
  <c r="T365" i="42"/>
  <c r="S365" i="42"/>
  <c r="W364" i="42"/>
  <c r="V364" i="42"/>
  <c r="X364" i="42" s="1"/>
  <c r="U364" i="42"/>
  <c r="T364" i="42"/>
  <c r="S364" i="42"/>
  <c r="W363" i="42"/>
  <c r="V363" i="42"/>
  <c r="U363" i="42"/>
  <c r="T363" i="42"/>
  <c r="S363" i="42"/>
  <c r="W362" i="42"/>
  <c r="V362" i="42"/>
  <c r="U362" i="42"/>
  <c r="T362" i="42"/>
  <c r="S362" i="42"/>
  <c r="W361" i="42"/>
  <c r="V361" i="42"/>
  <c r="U361" i="42"/>
  <c r="T361" i="42"/>
  <c r="S361" i="42"/>
  <c r="W360" i="42"/>
  <c r="V360" i="42"/>
  <c r="U360" i="42"/>
  <c r="T360" i="42"/>
  <c r="S360" i="42"/>
  <c r="W359" i="42"/>
  <c r="V359" i="42"/>
  <c r="U359" i="42"/>
  <c r="T359" i="42"/>
  <c r="S359" i="42"/>
  <c r="W358" i="42"/>
  <c r="V358" i="42"/>
  <c r="U358" i="42"/>
  <c r="T358" i="42"/>
  <c r="S358" i="42"/>
  <c r="W357" i="42"/>
  <c r="V357" i="42"/>
  <c r="U357" i="42"/>
  <c r="T357" i="42"/>
  <c r="S357" i="42"/>
  <c r="W356" i="42"/>
  <c r="V356" i="42"/>
  <c r="U356" i="42"/>
  <c r="T356" i="42"/>
  <c r="S356" i="42"/>
  <c r="W355" i="42"/>
  <c r="V355" i="42"/>
  <c r="U355" i="42"/>
  <c r="T355" i="42"/>
  <c r="S355" i="42"/>
  <c r="W354" i="42"/>
  <c r="V354" i="42"/>
  <c r="U354" i="42"/>
  <c r="T354" i="42"/>
  <c r="S354" i="42"/>
  <c r="W353" i="42"/>
  <c r="V353" i="42"/>
  <c r="U353" i="42"/>
  <c r="T353" i="42"/>
  <c r="S353" i="42"/>
  <c r="W352" i="42"/>
  <c r="V352" i="42"/>
  <c r="U352" i="42"/>
  <c r="T352" i="42"/>
  <c r="S352" i="42"/>
  <c r="W351" i="42"/>
  <c r="V351" i="42"/>
  <c r="U351" i="42"/>
  <c r="T351" i="42"/>
  <c r="S351" i="42"/>
  <c r="W350" i="42"/>
  <c r="V350" i="42"/>
  <c r="U350" i="42"/>
  <c r="T350" i="42"/>
  <c r="S350" i="42"/>
  <c r="W349" i="42"/>
  <c r="V349" i="42"/>
  <c r="U349" i="42"/>
  <c r="T349" i="42"/>
  <c r="S349" i="42"/>
  <c r="W348" i="42"/>
  <c r="V348" i="42"/>
  <c r="U348" i="42"/>
  <c r="T348" i="42"/>
  <c r="S348" i="42"/>
  <c r="W347" i="42"/>
  <c r="V347" i="42"/>
  <c r="U347" i="42"/>
  <c r="T347" i="42"/>
  <c r="S347" i="42"/>
  <c r="W346" i="42"/>
  <c r="V346" i="42"/>
  <c r="U346" i="42"/>
  <c r="T346" i="42"/>
  <c r="S346" i="42"/>
  <c r="W345" i="42"/>
  <c r="V345" i="42"/>
  <c r="U345" i="42"/>
  <c r="T345" i="42"/>
  <c r="S345" i="42"/>
  <c r="W344" i="42"/>
  <c r="V344" i="42"/>
  <c r="U344" i="42"/>
  <c r="T344" i="42"/>
  <c r="S344" i="42"/>
  <c r="W343" i="42"/>
  <c r="V343" i="42"/>
  <c r="U343" i="42"/>
  <c r="T343" i="42"/>
  <c r="S343" i="42"/>
  <c r="W342" i="42"/>
  <c r="V342" i="42"/>
  <c r="U342" i="42"/>
  <c r="T342" i="42"/>
  <c r="S342" i="42"/>
  <c r="W341" i="42"/>
  <c r="V341" i="42"/>
  <c r="U341" i="42"/>
  <c r="T341" i="42"/>
  <c r="S341" i="42"/>
  <c r="W340" i="42"/>
  <c r="V340" i="42"/>
  <c r="U340" i="42"/>
  <c r="T340" i="42"/>
  <c r="S340" i="42"/>
  <c r="W339" i="42"/>
  <c r="V339" i="42"/>
  <c r="U339" i="42"/>
  <c r="T339" i="42"/>
  <c r="S339" i="42"/>
  <c r="W338" i="42"/>
  <c r="V338" i="42"/>
  <c r="U338" i="42"/>
  <c r="T338" i="42"/>
  <c r="S338" i="42"/>
  <c r="W337" i="42"/>
  <c r="V337" i="42"/>
  <c r="U337" i="42"/>
  <c r="T337" i="42"/>
  <c r="S337" i="42"/>
  <c r="W336" i="42"/>
  <c r="V336" i="42"/>
  <c r="U336" i="42"/>
  <c r="T336" i="42"/>
  <c r="S336" i="42"/>
  <c r="W335" i="42"/>
  <c r="V335" i="42"/>
  <c r="U335" i="42"/>
  <c r="T335" i="42"/>
  <c r="S335" i="42"/>
  <c r="W334" i="42"/>
  <c r="V334" i="42"/>
  <c r="U334" i="42"/>
  <c r="T334" i="42"/>
  <c r="S334" i="42"/>
  <c r="W333" i="42"/>
  <c r="V333" i="42"/>
  <c r="U333" i="42"/>
  <c r="T333" i="42"/>
  <c r="S333" i="42"/>
  <c r="W332" i="42"/>
  <c r="V332" i="42"/>
  <c r="U332" i="42"/>
  <c r="T332" i="42"/>
  <c r="S332" i="42"/>
  <c r="W331" i="42"/>
  <c r="V331" i="42"/>
  <c r="U331" i="42"/>
  <c r="T331" i="42"/>
  <c r="S331" i="42"/>
  <c r="W330" i="42"/>
  <c r="V330" i="42"/>
  <c r="U330" i="42"/>
  <c r="T330" i="42"/>
  <c r="S330" i="42"/>
  <c r="W329" i="42"/>
  <c r="V329" i="42"/>
  <c r="U329" i="42"/>
  <c r="T329" i="42"/>
  <c r="S329" i="42"/>
  <c r="W328" i="42"/>
  <c r="V328" i="42"/>
  <c r="U328" i="42"/>
  <c r="T328" i="42"/>
  <c r="S328" i="42"/>
  <c r="W327" i="42"/>
  <c r="V327" i="42"/>
  <c r="U327" i="42"/>
  <c r="T327" i="42"/>
  <c r="S327" i="42"/>
  <c r="W326" i="42"/>
  <c r="V326" i="42"/>
  <c r="U326" i="42"/>
  <c r="T326" i="42"/>
  <c r="S326" i="42"/>
  <c r="W325" i="42"/>
  <c r="V325" i="42"/>
  <c r="U325" i="42"/>
  <c r="T325" i="42"/>
  <c r="S325" i="42"/>
  <c r="W324" i="42"/>
  <c r="V324" i="42"/>
  <c r="U324" i="42"/>
  <c r="T324" i="42"/>
  <c r="S324" i="42"/>
  <c r="W323" i="42"/>
  <c r="V323" i="42"/>
  <c r="U323" i="42"/>
  <c r="T323" i="42"/>
  <c r="S323" i="42"/>
  <c r="W322" i="42"/>
  <c r="V322" i="42"/>
  <c r="U322" i="42"/>
  <c r="T322" i="42"/>
  <c r="S322" i="42"/>
  <c r="W321" i="42"/>
  <c r="V321" i="42"/>
  <c r="U321" i="42"/>
  <c r="T321" i="42"/>
  <c r="S321" i="42"/>
  <c r="W320" i="42"/>
  <c r="V320" i="42"/>
  <c r="U320" i="42"/>
  <c r="T320" i="42"/>
  <c r="S320" i="42"/>
  <c r="W319" i="42"/>
  <c r="V319" i="42"/>
  <c r="U319" i="42"/>
  <c r="T319" i="42"/>
  <c r="S319" i="42"/>
  <c r="W318" i="42"/>
  <c r="V318" i="42"/>
  <c r="U318" i="42"/>
  <c r="T318" i="42"/>
  <c r="S318" i="42"/>
  <c r="W317" i="42"/>
  <c r="V317" i="42"/>
  <c r="U317" i="42"/>
  <c r="T317" i="42"/>
  <c r="S317" i="42"/>
  <c r="W316" i="42"/>
  <c r="V316" i="42"/>
  <c r="U316" i="42"/>
  <c r="T316" i="42"/>
  <c r="S316" i="42"/>
  <c r="W315" i="42"/>
  <c r="V315" i="42"/>
  <c r="U315" i="42"/>
  <c r="T315" i="42"/>
  <c r="S315" i="42"/>
  <c r="W314" i="42"/>
  <c r="V314" i="42"/>
  <c r="U314" i="42"/>
  <c r="T314" i="42"/>
  <c r="S314" i="42"/>
  <c r="W313" i="42"/>
  <c r="V313" i="42"/>
  <c r="U313" i="42"/>
  <c r="T313" i="42"/>
  <c r="S313" i="42"/>
  <c r="W312" i="42"/>
  <c r="V312" i="42"/>
  <c r="U312" i="42"/>
  <c r="T312" i="42"/>
  <c r="S312" i="42"/>
  <c r="W311" i="42"/>
  <c r="V311" i="42"/>
  <c r="U311" i="42"/>
  <c r="T311" i="42"/>
  <c r="S311" i="42"/>
  <c r="W310" i="42"/>
  <c r="V310" i="42"/>
  <c r="U310" i="42"/>
  <c r="T310" i="42"/>
  <c r="S310" i="42"/>
  <c r="W309" i="42"/>
  <c r="V309" i="42"/>
  <c r="U309" i="42"/>
  <c r="T309" i="42"/>
  <c r="S309" i="42"/>
  <c r="W308" i="42"/>
  <c r="V308" i="42"/>
  <c r="U308" i="42"/>
  <c r="T308" i="42"/>
  <c r="S308" i="42"/>
  <c r="W307" i="42"/>
  <c r="V307" i="42"/>
  <c r="U307" i="42"/>
  <c r="T307" i="42"/>
  <c r="S307" i="42"/>
  <c r="W306" i="42"/>
  <c r="V306" i="42"/>
  <c r="U306" i="42"/>
  <c r="T306" i="42"/>
  <c r="S306" i="42"/>
  <c r="W305" i="42"/>
  <c r="V305" i="42"/>
  <c r="U305" i="42"/>
  <c r="T305" i="42"/>
  <c r="S305" i="42"/>
  <c r="W304" i="42"/>
  <c r="V304" i="42"/>
  <c r="U304" i="42"/>
  <c r="T304" i="42"/>
  <c r="S304" i="42"/>
  <c r="W303" i="42"/>
  <c r="V303" i="42"/>
  <c r="U303" i="42"/>
  <c r="T303" i="42"/>
  <c r="S303" i="42"/>
  <c r="W302" i="42"/>
  <c r="V302" i="42"/>
  <c r="U302" i="42"/>
  <c r="T302" i="42"/>
  <c r="S302" i="42"/>
  <c r="W301" i="42"/>
  <c r="V301" i="42"/>
  <c r="U301" i="42"/>
  <c r="T301" i="42"/>
  <c r="S301" i="42"/>
  <c r="W300" i="42"/>
  <c r="V300" i="42"/>
  <c r="U300" i="42"/>
  <c r="T300" i="42"/>
  <c r="S300" i="42"/>
  <c r="W299" i="42"/>
  <c r="V299" i="42"/>
  <c r="U299" i="42"/>
  <c r="T299" i="42"/>
  <c r="S299" i="42"/>
  <c r="W298" i="42"/>
  <c r="V298" i="42"/>
  <c r="U298" i="42"/>
  <c r="T298" i="42"/>
  <c r="S298" i="42"/>
  <c r="W297" i="42"/>
  <c r="V297" i="42"/>
  <c r="U297" i="42"/>
  <c r="T297" i="42"/>
  <c r="S297" i="42"/>
  <c r="W296" i="42"/>
  <c r="V296" i="42"/>
  <c r="U296" i="42"/>
  <c r="T296" i="42"/>
  <c r="S296" i="42"/>
  <c r="W295" i="42"/>
  <c r="V295" i="42"/>
  <c r="U295" i="42"/>
  <c r="T295" i="42"/>
  <c r="S295" i="42"/>
  <c r="W294" i="42"/>
  <c r="V294" i="42"/>
  <c r="U294" i="42"/>
  <c r="T294" i="42"/>
  <c r="S294" i="42"/>
  <c r="W293" i="42"/>
  <c r="V293" i="42"/>
  <c r="U293" i="42"/>
  <c r="T293" i="42"/>
  <c r="S293" i="42"/>
  <c r="W292" i="42"/>
  <c r="V292" i="42"/>
  <c r="U292" i="42"/>
  <c r="T292" i="42"/>
  <c r="S292" i="42"/>
  <c r="W291" i="42"/>
  <c r="V291" i="42"/>
  <c r="U291" i="42"/>
  <c r="T291" i="42"/>
  <c r="S291" i="42"/>
  <c r="W290" i="42"/>
  <c r="V290" i="42"/>
  <c r="U290" i="42"/>
  <c r="T290" i="42"/>
  <c r="S290" i="42"/>
  <c r="W289" i="42"/>
  <c r="V289" i="42"/>
  <c r="U289" i="42"/>
  <c r="T289" i="42"/>
  <c r="S289" i="42"/>
  <c r="W288" i="42"/>
  <c r="V288" i="42"/>
  <c r="U288" i="42"/>
  <c r="T288" i="42"/>
  <c r="S288" i="42"/>
  <c r="W287" i="42"/>
  <c r="V287" i="42"/>
  <c r="U287" i="42"/>
  <c r="T287" i="42"/>
  <c r="S287" i="42"/>
  <c r="W286" i="42"/>
  <c r="V286" i="42"/>
  <c r="U286" i="42"/>
  <c r="T286" i="42"/>
  <c r="S286" i="42"/>
  <c r="W285" i="42"/>
  <c r="V285" i="42"/>
  <c r="U285" i="42"/>
  <c r="T285" i="42"/>
  <c r="S285" i="42"/>
  <c r="W284" i="42"/>
  <c r="V284" i="42"/>
  <c r="U284" i="42"/>
  <c r="T284" i="42"/>
  <c r="S284" i="42"/>
  <c r="W283" i="42"/>
  <c r="V283" i="42"/>
  <c r="U283" i="42"/>
  <c r="T283" i="42"/>
  <c r="S283" i="42"/>
  <c r="W282" i="42"/>
  <c r="V282" i="42"/>
  <c r="U282" i="42"/>
  <c r="T282" i="42"/>
  <c r="S282" i="42"/>
  <c r="W281" i="42"/>
  <c r="V281" i="42"/>
  <c r="U281" i="42"/>
  <c r="T281" i="42"/>
  <c r="S281" i="42"/>
  <c r="W280" i="42"/>
  <c r="V280" i="42"/>
  <c r="U280" i="42"/>
  <c r="T280" i="42"/>
  <c r="S280" i="42"/>
  <c r="W279" i="42"/>
  <c r="V279" i="42"/>
  <c r="U279" i="42"/>
  <c r="T279" i="42"/>
  <c r="S279" i="42"/>
  <c r="W278" i="42"/>
  <c r="V278" i="42"/>
  <c r="U278" i="42"/>
  <c r="T278" i="42"/>
  <c r="S278" i="42"/>
  <c r="W277" i="42"/>
  <c r="V277" i="42"/>
  <c r="U277" i="42"/>
  <c r="T277" i="42"/>
  <c r="S277" i="42"/>
  <c r="W276" i="42"/>
  <c r="X276" i="42" s="1"/>
  <c r="V276" i="42"/>
  <c r="U276" i="42"/>
  <c r="T276" i="42"/>
  <c r="S276" i="42"/>
  <c r="W275" i="42"/>
  <c r="V275" i="42"/>
  <c r="U275" i="42"/>
  <c r="T275" i="42"/>
  <c r="S275" i="42"/>
  <c r="W274" i="42"/>
  <c r="V274" i="42"/>
  <c r="U274" i="42"/>
  <c r="T274" i="42"/>
  <c r="S274" i="42"/>
  <c r="W273" i="42"/>
  <c r="V273" i="42"/>
  <c r="U273" i="42"/>
  <c r="T273" i="42"/>
  <c r="S273" i="42"/>
  <c r="W272" i="42"/>
  <c r="V272" i="42"/>
  <c r="U272" i="42"/>
  <c r="T272" i="42"/>
  <c r="S272" i="42"/>
  <c r="W271" i="42"/>
  <c r="V271" i="42"/>
  <c r="U271" i="42"/>
  <c r="T271" i="42"/>
  <c r="S271" i="42"/>
  <c r="W270" i="42"/>
  <c r="V270" i="42"/>
  <c r="U270" i="42"/>
  <c r="T270" i="42"/>
  <c r="S270" i="42"/>
  <c r="W269" i="42"/>
  <c r="V269" i="42"/>
  <c r="U269" i="42"/>
  <c r="T269" i="42"/>
  <c r="S269" i="42"/>
  <c r="W268" i="42"/>
  <c r="V268" i="42"/>
  <c r="U268" i="42"/>
  <c r="T268" i="42"/>
  <c r="S268" i="42"/>
  <c r="W267" i="42"/>
  <c r="V267" i="42"/>
  <c r="U267" i="42"/>
  <c r="T267" i="42"/>
  <c r="S267" i="42"/>
  <c r="W266" i="42"/>
  <c r="V266" i="42"/>
  <c r="U266" i="42"/>
  <c r="T266" i="42"/>
  <c r="S266" i="42"/>
  <c r="W265" i="42"/>
  <c r="V265" i="42"/>
  <c r="U265" i="42"/>
  <c r="T265" i="42"/>
  <c r="S265" i="42"/>
  <c r="W264" i="42"/>
  <c r="V264" i="42"/>
  <c r="U264" i="42"/>
  <c r="T264" i="42"/>
  <c r="S264" i="42"/>
  <c r="W263" i="42"/>
  <c r="V263" i="42"/>
  <c r="U263" i="42"/>
  <c r="T263" i="42"/>
  <c r="S263" i="42"/>
  <c r="W262" i="42"/>
  <c r="V262" i="42"/>
  <c r="U262" i="42"/>
  <c r="T262" i="42"/>
  <c r="S262" i="42"/>
  <c r="W261" i="42"/>
  <c r="V261" i="42"/>
  <c r="U261" i="42"/>
  <c r="T261" i="42"/>
  <c r="S261" i="42"/>
  <c r="W260" i="42"/>
  <c r="V260" i="42"/>
  <c r="U260" i="42"/>
  <c r="X260" i="42" s="1"/>
  <c r="T260" i="42"/>
  <c r="S260" i="42"/>
  <c r="W259" i="42"/>
  <c r="V259" i="42"/>
  <c r="U259" i="42"/>
  <c r="T259" i="42"/>
  <c r="S259" i="42"/>
  <c r="W258" i="42"/>
  <c r="V258" i="42"/>
  <c r="U258" i="42"/>
  <c r="T258" i="42"/>
  <c r="S258" i="42"/>
  <c r="W257" i="42"/>
  <c r="V257" i="42"/>
  <c r="U257" i="42"/>
  <c r="T257" i="42"/>
  <c r="S257" i="42"/>
  <c r="W256" i="42"/>
  <c r="V256" i="42"/>
  <c r="U256" i="42"/>
  <c r="T256" i="42"/>
  <c r="S256" i="42"/>
  <c r="W255" i="42"/>
  <c r="V255" i="42"/>
  <c r="U255" i="42"/>
  <c r="T255" i="42"/>
  <c r="S255" i="42"/>
  <c r="W254" i="42"/>
  <c r="V254" i="42"/>
  <c r="U254" i="42"/>
  <c r="T254" i="42"/>
  <c r="S254" i="42"/>
  <c r="W253" i="42"/>
  <c r="V253" i="42"/>
  <c r="U253" i="42"/>
  <c r="T253" i="42"/>
  <c r="S253" i="42"/>
  <c r="W252" i="42"/>
  <c r="V252" i="42"/>
  <c r="U252" i="42"/>
  <c r="T252" i="42"/>
  <c r="S252" i="42"/>
  <c r="W251" i="42"/>
  <c r="V251" i="42"/>
  <c r="U251" i="42"/>
  <c r="T251" i="42"/>
  <c r="S251" i="42"/>
  <c r="W250" i="42"/>
  <c r="V250" i="42"/>
  <c r="U250" i="42"/>
  <c r="T250" i="42"/>
  <c r="S250" i="42"/>
  <c r="W249" i="42"/>
  <c r="V249" i="42"/>
  <c r="U249" i="42"/>
  <c r="T249" i="42"/>
  <c r="S249" i="42"/>
  <c r="W248" i="42"/>
  <c r="V248" i="42"/>
  <c r="U248" i="42"/>
  <c r="T248" i="42"/>
  <c r="S248" i="42"/>
  <c r="W247" i="42"/>
  <c r="V247" i="42"/>
  <c r="U247" i="42"/>
  <c r="T247" i="42"/>
  <c r="S247" i="42"/>
  <c r="W246" i="42"/>
  <c r="V246" i="42"/>
  <c r="U246" i="42"/>
  <c r="T246" i="42"/>
  <c r="S246" i="42"/>
  <c r="W245" i="42"/>
  <c r="V245" i="42"/>
  <c r="U245" i="42"/>
  <c r="T245" i="42"/>
  <c r="S245" i="42"/>
  <c r="W244" i="42"/>
  <c r="V244" i="42"/>
  <c r="U244" i="42"/>
  <c r="T244" i="42"/>
  <c r="S244" i="42"/>
  <c r="W243" i="42"/>
  <c r="V243" i="42"/>
  <c r="U243" i="42"/>
  <c r="T243" i="42"/>
  <c r="S243" i="42"/>
  <c r="W242" i="42"/>
  <c r="V242" i="42"/>
  <c r="U242" i="42"/>
  <c r="T242" i="42"/>
  <c r="S242" i="42"/>
  <c r="W241" i="42"/>
  <c r="V241" i="42"/>
  <c r="U241" i="42"/>
  <c r="T241" i="42"/>
  <c r="S241" i="42"/>
  <c r="W240" i="42"/>
  <c r="V240" i="42"/>
  <c r="U240" i="42"/>
  <c r="T240" i="42"/>
  <c r="S240" i="42"/>
  <c r="W239" i="42"/>
  <c r="V239" i="42"/>
  <c r="U239" i="42"/>
  <c r="T239" i="42"/>
  <c r="S239" i="42"/>
  <c r="W238" i="42"/>
  <c r="V238" i="42"/>
  <c r="U238" i="42"/>
  <c r="T238" i="42"/>
  <c r="S238" i="42"/>
  <c r="W237" i="42"/>
  <c r="V237" i="42"/>
  <c r="U237" i="42"/>
  <c r="T237" i="42"/>
  <c r="S237" i="42"/>
  <c r="W236" i="42"/>
  <c r="V236" i="42"/>
  <c r="U236" i="42"/>
  <c r="T236" i="42"/>
  <c r="S236" i="42"/>
  <c r="W235" i="42"/>
  <c r="V235" i="42"/>
  <c r="U235" i="42"/>
  <c r="T235" i="42"/>
  <c r="S235" i="42"/>
  <c r="W234" i="42"/>
  <c r="V234" i="42"/>
  <c r="U234" i="42"/>
  <c r="T234" i="42"/>
  <c r="S234" i="42"/>
  <c r="W233" i="42"/>
  <c r="V233" i="42"/>
  <c r="U233" i="42"/>
  <c r="T233" i="42"/>
  <c r="S233" i="42"/>
  <c r="W232" i="42"/>
  <c r="V232" i="42"/>
  <c r="U232" i="42"/>
  <c r="T232" i="42"/>
  <c r="S232" i="42"/>
  <c r="W231" i="42"/>
  <c r="V231" i="42"/>
  <c r="U231" i="42"/>
  <c r="T231" i="42"/>
  <c r="S231" i="42"/>
  <c r="W230" i="42"/>
  <c r="V230" i="42"/>
  <c r="U230" i="42"/>
  <c r="T230" i="42"/>
  <c r="S230" i="42"/>
  <c r="W229" i="42"/>
  <c r="V229" i="42"/>
  <c r="U229" i="42"/>
  <c r="T229" i="42"/>
  <c r="S229" i="42"/>
  <c r="W228" i="42"/>
  <c r="V228" i="42"/>
  <c r="U228" i="42"/>
  <c r="X228" i="42" s="1"/>
  <c r="T228" i="42"/>
  <c r="S228" i="42"/>
  <c r="W227" i="42"/>
  <c r="V227" i="42"/>
  <c r="U227" i="42"/>
  <c r="T227" i="42"/>
  <c r="S227" i="42"/>
  <c r="W226" i="42"/>
  <c r="V226" i="42"/>
  <c r="U226" i="42"/>
  <c r="T226" i="42"/>
  <c r="S226" i="42"/>
  <c r="W225" i="42"/>
  <c r="V225" i="42"/>
  <c r="U225" i="42"/>
  <c r="T225" i="42"/>
  <c r="S225" i="42"/>
  <c r="W224" i="42"/>
  <c r="V224" i="42"/>
  <c r="U224" i="42"/>
  <c r="X224" i="42" s="1"/>
  <c r="T224" i="42"/>
  <c r="S224" i="42"/>
  <c r="W223" i="42"/>
  <c r="V223" i="42"/>
  <c r="U223" i="42"/>
  <c r="T223" i="42"/>
  <c r="S223" i="42"/>
  <c r="W222" i="42"/>
  <c r="V222" i="42"/>
  <c r="U222" i="42"/>
  <c r="T222" i="42"/>
  <c r="S222" i="42"/>
  <c r="W221" i="42"/>
  <c r="V221" i="42"/>
  <c r="U221" i="42"/>
  <c r="T221" i="42"/>
  <c r="S221" i="42"/>
  <c r="W220" i="42"/>
  <c r="V220" i="42"/>
  <c r="U220" i="42"/>
  <c r="T220" i="42"/>
  <c r="S220" i="42"/>
  <c r="W219" i="42"/>
  <c r="V219" i="42"/>
  <c r="U219" i="42"/>
  <c r="T219" i="42"/>
  <c r="S219" i="42"/>
  <c r="W218" i="42"/>
  <c r="V218" i="42"/>
  <c r="U218" i="42"/>
  <c r="T218" i="42"/>
  <c r="S218" i="42"/>
  <c r="W217" i="42"/>
  <c r="V217" i="42"/>
  <c r="U217" i="42"/>
  <c r="T217" i="42"/>
  <c r="S217" i="42"/>
  <c r="W216" i="42"/>
  <c r="V216" i="42"/>
  <c r="U216" i="42"/>
  <c r="T216" i="42"/>
  <c r="S216" i="42"/>
  <c r="W215" i="42"/>
  <c r="V215" i="42"/>
  <c r="U215" i="42"/>
  <c r="T215" i="42"/>
  <c r="S215" i="42"/>
  <c r="W214" i="42"/>
  <c r="V214" i="42"/>
  <c r="U214" i="42"/>
  <c r="T214" i="42"/>
  <c r="S214" i="42"/>
  <c r="W213" i="42"/>
  <c r="V213" i="42"/>
  <c r="U213" i="42"/>
  <c r="T213" i="42"/>
  <c r="S213" i="42"/>
  <c r="W212" i="42"/>
  <c r="V212" i="42"/>
  <c r="U212" i="42"/>
  <c r="T212" i="42"/>
  <c r="S212" i="42"/>
  <c r="W211" i="42"/>
  <c r="V211" i="42"/>
  <c r="U211" i="42"/>
  <c r="T211" i="42"/>
  <c r="S211" i="42"/>
  <c r="W210" i="42"/>
  <c r="V210" i="42"/>
  <c r="U210" i="42"/>
  <c r="T210" i="42"/>
  <c r="S210" i="42"/>
  <c r="W209" i="42"/>
  <c r="V209" i="42"/>
  <c r="U209" i="42"/>
  <c r="T209" i="42"/>
  <c r="S209" i="42"/>
  <c r="W208" i="42"/>
  <c r="V208" i="42"/>
  <c r="U208" i="42"/>
  <c r="T208" i="42"/>
  <c r="S208" i="42"/>
  <c r="W207" i="42"/>
  <c r="V207" i="42"/>
  <c r="U207" i="42"/>
  <c r="T207" i="42"/>
  <c r="S207" i="42"/>
  <c r="W206" i="42"/>
  <c r="V206" i="42"/>
  <c r="U206" i="42"/>
  <c r="T206" i="42"/>
  <c r="S206" i="42"/>
  <c r="W205" i="42"/>
  <c r="V205" i="42"/>
  <c r="U205" i="42"/>
  <c r="T205" i="42"/>
  <c r="S205" i="42"/>
  <c r="W204" i="42"/>
  <c r="V204" i="42"/>
  <c r="U204" i="42"/>
  <c r="T204" i="42"/>
  <c r="S204" i="42"/>
  <c r="W203" i="42"/>
  <c r="V203" i="42"/>
  <c r="U203" i="42"/>
  <c r="T203" i="42"/>
  <c r="S203" i="42"/>
  <c r="W202" i="42"/>
  <c r="V202" i="42"/>
  <c r="U202" i="42"/>
  <c r="T202" i="42"/>
  <c r="S202" i="42"/>
  <c r="W201" i="42"/>
  <c r="V201" i="42"/>
  <c r="U201" i="42"/>
  <c r="T201" i="42"/>
  <c r="S201" i="42"/>
  <c r="W200" i="42"/>
  <c r="V200" i="42"/>
  <c r="U200" i="42"/>
  <c r="T200" i="42"/>
  <c r="S200" i="42"/>
  <c r="W199" i="42"/>
  <c r="V199" i="42"/>
  <c r="U199" i="42"/>
  <c r="T199" i="42"/>
  <c r="S199" i="42"/>
  <c r="W198" i="42"/>
  <c r="V198" i="42"/>
  <c r="U198" i="42"/>
  <c r="T198" i="42"/>
  <c r="S198" i="42"/>
  <c r="W197" i="42"/>
  <c r="V197" i="42"/>
  <c r="U197" i="42"/>
  <c r="T197" i="42"/>
  <c r="S197" i="42"/>
  <c r="W196" i="42"/>
  <c r="V196" i="42"/>
  <c r="U196" i="42"/>
  <c r="T196" i="42"/>
  <c r="S196" i="42"/>
  <c r="W195" i="42"/>
  <c r="V195" i="42"/>
  <c r="U195" i="42"/>
  <c r="T195" i="42"/>
  <c r="S195" i="42"/>
  <c r="W194" i="42"/>
  <c r="V194" i="42"/>
  <c r="U194" i="42"/>
  <c r="T194" i="42"/>
  <c r="S194" i="42"/>
  <c r="W193" i="42"/>
  <c r="V193" i="42"/>
  <c r="U193" i="42"/>
  <c r="T193" i="42"/>
  <c r="S193" i="42"/>
  <c r="W192" i="42"/>
  <c r="V192" i="42"/>
  <c r="U192" i="42"/>
  <c r="T192" i="42"/>
  <c r="S192" i="42"/>
  <c r="W191" i="42"/>
  <c r="V191" i="42"/>
  <c r="U191" i="42"/>
  <c r="T191" i="42"/>
  <c r="S191" i="42"/>
  <c r="W190" i="42"/>
  <c r="V190" i="42"/>
  <c r="U190" i="42"/>
  <c r="T190" i="42"/>
  <c r="S190" i="42"/>
  <c r="W189" i="42"/>
  <c r="V189" i="42"/>
  <c r="U189" i="42"/>
  <c r="T189" i="42"/>
  <c r="S189" i="42"/>
  <c r="W188" i="42"/>
  <c r="V188" i="42"/>
  <c r="U188" i="42"/>
  <c r="T188" i="42"/>
  <c r="S188" i="42"/>
  <c r="W187" i="42"/>
  <c r="V187" i="42"/>
  <c r="U187" i="42"/>
  <c r="T187" i="42"/>
  <c r="S187" i="42"/>
  <c r="W186" i="42"/>
  <c r="V186" i="42"/>
  <c r="U186" i="42"/>
  <c r="T186" i="42"/>
  <c r="S186" i="42"/>
  <c r="W185" i="42"/>
  <c r="V185" i="42"/>
  <c r="U185" i="42"/>
  <c r="T185" i="42"/>
  <c r="S185" i="42"/>
  <c r="W184" i="42"/>
  <c r="V184" i="42"/>
  <c r="U184" i="42"/>
  <c r="T184" i="42"/>
  <c r="S184" i="42"/>
  <c r="W183" i="42"/>
  <c r="V183" i="42"/>
  <c r="U183" i="42"/>
  <c r="T183" i="42"/>
  <c r="S183" i="42"/>
  <c r="W182" i="42"/>
  <c r="V182" i="42"/>
  <c r="U182" i="42"/>
  <c r="T182" i="42"/>
  <c r="S182" i="42"/>
  <c r="W181" i="42"/>
  <c r="V181" i="42"/>
  <c r="U181" i="42"/>
  <c r="T181" i="42"/>
  <c r="S181" i="42"/>
  <c r="W180" i="42"/>
  <c r="V180" i="42"/>
  <c r="U180" i="42"/>
  <c r="T180" i="42"/>
  <c r="S180" i="42"/>
  <c r="W179" i="42"/>
  <c r="V179" i="42"/>
  <c r="U179" i="42"/>
  <c r="T179" i="42"/>
  <c r="S179" i="42"/>
  <c r="W178" i="42"/>
  <c r="V178" i="42"/>
  <c r="U178" i="42"/>
  <c r="T178" i="42"/>
  <c r="S178" i="42"/>
  <c r="W177" i="42"/>
  <c r="V177" i="42"/>
  <c r="U177" i="42"/>
  <c r="T177" i="42"/>
  <c r="S177" i="42"/>
  <c r="W176" i="42"/>
  <c r="V176" i="42"/>
  <c r="U176" i="42"/>
  <c r="T176" i="42"/>
  <c r="S176" i="42"/>
  <c r="W175" i="42"/>
  <c r="V175" i="42"/>
  <c r="U175" i="42"/>
  <c r="T175" i="42"/>
  <c r="S175" i="42"/>
  <c r="W174" i="42"/>
  <c r="V174" i="42"/>
  <c r="U174" i="42"/>
  <c r="T174" i="42"/>
  <c r="S174" i="42"/>
  <c r="W173" i="42"/>
  <c r="V173" i="42"/>
  <c r="U173" i="42"/>
  <c r="T173" i="42"/>
  <c r="S173" i="42"/>
  <c r="W172" i="42"/>
  <c r="V172" i="42"/>
  <c r="U172" i="42"/>
  <c r="T172" i="42"/>
  <c r="S172" i="42"/>
  <c r="W171" i="42"/>
  <c r="V171" i="42"/>
  <c r="U171" i="42"/>
  <c r="T171" i="42"/>
  <c r="S171" i="42"/>
  <c r="W170" i="42"/>
  <c r="V170" i="42"/>
  <c r="U170" i="42"/>
  <c r="T170" i="42"/>
  <c r="S170" i="42"/>
  <c r="W169" i="42"/>
  <c r="V169" i="42"/>
  <c r="U169" i="42"/>
  <c r="T169" i="42"/>
  <c r="S169" i="42"/>
  <c r="W168" i="42"/>
  <c r="V168" i="42"/>
  <c r="U168" i="42"/>
  <c r="T168" i="42"/>
  <c r="S168" i="42"/>
  <c r="W167" i="42"/>
  <c r="V167" i="42"/>
  <c r="U167" i="42"/>
  <c r="T167" i="42"/>
  <c r="S167" i="42"/>
  <c r="W166" i="42"/>
  <c r="V166" i="42"/>
  <c r="U166" i="42"/>
  <c r="T166" i="42"/>
  <c r="S166" i="42"/>
  <c r="W165" i="42"/>
  <c r="V165" i="42"/>
  <c r="U165" i="42"/>
  <c r="T165" i="42"/>
  <c r="S165" i="42"/>
  <c r="W164" i="42"/>
  <c r="V164" i="42"/>
  <c r="U164" i="42"/>
  <c r="X164" i="42" s="1"/>
  <c r="T164" i="42"/>
  <c r="S164" i="42"/>
  <c r="W163" i="42"/>
  <c r="V163" i="42"/>
  <c r="U163" i="42"/>
  <c r="T163" i="42"/>
  <c r="S163" i="42"/>
  <c r="W162" i="42"/>
  <c r="V162" i="42"/>
  <c r="U162" i="42"/>
  <c r="T162" i="42"/>
  <c r="S162" i="42"/>
  <c r="W161" i="42"/>
  <c r="V161" i="42"/>
  <c r="U161" i="42"/>
  <c r="T161" i="42"/>
  <c r="S161" i="42"/>
  <c r="W160" i="42"/>
  <c r="V160" i="42"/>
  <c r="U160" i="42"/>
  <c r="X160" i="42" s="1"/>
  <c r="T160" i="42"/>
  <c r="S160" i="42"/>
  <c r="W159" i="42"/>
  <c r="V159" i="42"/>
  <c r="U159" i="42"/>
  <c r="T159" i="42"/>
  <c r="S159" i="42"/>
  <c r="W158" i="42"/>
  <c r="V158" i="42"/>
  <c r="U158" i="42"/>
  <c r="T158" i="42"/>
  <c r="S158" i="42"/>
  <c r="W157" i="42"/>
  <c r="V157" i="42"/>
  <c r="U157" i="42"/>
  <c r="T157" i="42"/>
  <c r="S157" i="42"/>
  <c r="W156" i="42"/>
  <c r="V156" i="42"/>
  <c r="U156" i="42"/>
  <c r="T156" i="42"/>
  <c r="S156" i="42"/>
  <c r="W155" i="42"/>
  <c r="V155" i="42"/>
  <c r="U155" i="42"/>
  <c r="T155" i="42"/>
  <c r="S155" i="42"/>
  <c r="W154" i="42"/>
  <c r="V154" i="42"/>
  <c r="U154" i="42"/>
  <c r="T154" i="42"/>
  <c r="S154" i="42"/>
  <c r="W153" i="42"/>
  <c r="V153" i="42"/>
  <c r="U153" i="42"/>
  <c r="T153" i="42"/>
  <c r="S153" i="42"/>
  <c r="W152" i="42"/>
  <c r="V152" i="42"/>
  <c r="U152" i="42"/>
  <c r="T152" i="42"/>
  <c r="S152" i="42"/>
  <c r="W151" i="42"/>
  <c r="V151" i="42"/>
  <c r="U151" i="42"/>
  <c r="T151" i="42"/>
  <c r="S151" i="42"/>
  <c r="W150" i="42"/>
  <c r="V150" i="42"/>
  <c r="U150" i="42"/>
  <c r="T150" i="42"/>
  <c r="S150" i="42"/>
  <c r="W149" i="42"/>
  <c r="V149" i="42"/>
  <c r="U149" i="42"/>
  <c r="T149" i="42"/>
  <c r="S149" i="42"/>
  <c r="W148" i="42"/>
  <c r="V148" i="42"/>
  <c r="U148" i="42"/>
  <c r="T148" i="42"/>
  <c r="S148" i="42"/>
  <c r="W147" i="42"/>
  <c r="V147" i="42"/>
  <c r="U147" i="42"/>
  <c r="T147" i="42"/>
  <c r="S147" i="42"/>
  <c r="W146" i="42"/>
  <c r="V146" i="42"/>
  <c r="U146" i="42"/>
  <c r="T146" i="42"/>
  <c r="S146" i="42"/>
  <c r="W145" i="42"/>
  <c r="V145" i="42"/>
  <c r="U145" i="42"/>
  <c r="T145" i="42"/>
  <c r="S145" i="42"/>
  <c r="W144" i="42"/>
  <c r="V144" i="42"/>
  <c r="U144" i="42"/>
  <c r="T144" i="42"/>
  <c r="S144" i="42"/>
  <c r="W143" i="42"/>
  <c r="V143" i="42"/>
  <c r="U143" i="42"/>
  <c r="T143" i="42"/>
  <c r="S143" i="42"/>
  <c r="W142" i="42"/>
  <c r="V142" i="42"/>
  <c r="U142" i="42"/>
  <c r="T142" i="42"/>
  <c r="S142" i="42"/>
  <c r="W141" i="42"/>
  <c r="V141" i="42"/>
  <c r="U141" i="42"/>
  <c r="T141" i="42"/>
  <c r="S141" i="42"/>
  <c r="W140" i="42"/>
  <c r="V140" i="42"/>
  <c r="U140" i="42"/>
  <c r="T140" i="42"/>
  <c r="S140" i="42"/>
  <c r="W139" i="42"/>
  <c r="V139" i="42"/>
  <c r="U139" i="42"/>
  <c r="T139" i="42"/>
  <c r="S139" i="42"/>
  <c r="W138" i="42"/>
  <c r="V138" i="42"/>
  <c r="U138" i="42"/>
  <c r="T138" i="42"/>
  <c r="S138" i="42"/>
  <c r="W137" i="42"/>
  <c r="V137" i="42"/>
  <c r="U137" i="42"/>
  <c r="T137" i="42"/>
  <c r="S137" i="42"/>
  <c r="W136" i="42"/>
  <c r="V136" i="42"/>
  <c r="U136" i="42"/>
  <c r="T136" i="42"/>
  <c r="S136" i="42"/>
  <c r="W135" i="42"/>
  <c r="V135" i="42"/>
  <c r="U135" i="42"/>
  <c r="T135" i="42"/>
  <c r="S135" i="42"/>
  <c r="W134" i="42"/>
  <c r="V134" i="42"/>
  <c r="U134" i="42"/>
  <c r="T134" i="42"/>
  <c r="S134" i="42"/>
  <c r="W133" i="42"/>
  <c r="V133" i="42"/>
  <c r="U133" i="42"/>
  <c r="T133" i="42"/>
  <c r="S133" i="42"/>
  <c r="W132" i="42"/>
  <c r="V132" i="42"/>
  <c r="U132" i="42"/>
  <c r="T132" i="42"/>
  <c r="S132" i="42"/>
  <c r="W131" i="42"/>
  <c r="V131" i="42"/>
  <c r="U131" i="42"/>
  <c r="T131" i="42"/>
  <c r="S131" i="42"/>
  <c r="W130" i="42"/>
  <c r="V130" i="42"/>
  <c r="U130" i="42"/>
  <c r="T130" i="42"/>
  <c r="S130" i="42"/>
  <c r="W129" i="42"/>
  <c r="V129" i="42"/>
  <c r="U129" i="42"/>
  <c r="T129" i="42"/>
  <c r="S129" i="42"/>
  <c r="W128" i="42"/>
  <c r="V128" i="42"/>
  <c r="U128" i="42"/>
  <c r="T128" i="42"/>
  <c r="S128" i="42"/>
  <c r="W127" i="42"/>
  <c r="V127" i="42"/>
  <c r="U127" i="42"/>
  <c r="T127" i="42"/>
  <c r="S127" i="42"/>
  <c r="W126" i="42"/>
  <c r="V126" i="42"/>
  <c r="U126" i="42"/>
  <c r="T126" i="42"/>
  <c r="S126" i="42"/>
  <c r="W125" i="42"/>
  <c r="V125" i="42"/>
  <c r="U125" i="42"/>
  <c r="T125" i="42"/>
  <c r="S125" i="42"/>
  <c r="W124" i="42"/>
  <c r="V124" i="42"/>
  <c r="U124" i="42"/>
  <c r="T124" i="42"/>
  <c r="S124" i="42"/>
  <c r="W123" i="42"/>
  <c r="V123" i="42"/>
  <c r="U123" i="42"/>
  <c r="T123" i="42"/>
  <c r="S123" i="42"/>
  <c r="W122" i="42"/>
  <c r="V122" i="42"/>
  <c r="U122" i="42"/>
  <c r="T122" i="42"/>
  <c r="S122" i="42"/>
  <c r="W121" i="42"/>
  <c r="V121" i="42"/>
  <c r="U121" i="42"/>
  <c r="T121" i="42"/>
  <c r="S121" i="42"/>
  <c r="W120" i="42"/>
  <c r="V120" i="42"/>
  <c r="U120" i="42"/>
  <c r="T120" i="42"/>
  <c r="S120" i="42"/>
  <c r="W119" i="42"/>
  <c r="V119" i="42"/>
  <c r="U119" i="42"/>
  <c r="T119" i="42"/>
  <c r="S119" i="42"/>
  <c r="W118" i="42"/>
  <c r="V118" i="42"/>
  <c r="U118" i="42"/>
  <c r="T118" i="42"/>
  <c r="S118" i="42"/>
  <c r="W117" i="42"/>
  <c r="V117" i="42"/>
  <c r="U117" i="42"/>
  <c r="T117" i="42"/>
  <c r="S117" i="42"/>
  <c r="W116" i="42"/>
  <c r="V116" i="42"/>
  <c r="U116" i="42"/>
  <c r="T116" i="42"/>
  <c r="S116" i="42"/>
  <c r="W115" i="42"/>
  <c r="V115" i="42"/>
  <c r="U115" i="42"/>
  <c r="T115" i="42"/>
  <c r="S115" i="42"/>
  <c r="W114" i="42"/>
  <c r="V114" i="42"/>
  <c r="U114" i="42"/>
  <c r="T114" i="42"/>
  <c r="S114" i="42"/>
  <c r="W113" i="42"/>
  <c r="V113" i="42"/>
  <c r="X113" i="42" s="1"/>
  <c r="U113" i="42"/>
  <c r="T113" i="42"/>
  <c r="S113" i="42"/>
  <c r="W112" i="42"/>
  <c r="V112" i="42"/>
  <c r="U112" i="42"/>
  <c r="T112" i="42"/>
  <c r="S112" i="42"/>
  <c r="W111" i="42"/>
  <c r="V111" i="42"/>
  <c r="U111" i="42"/>
  <c r="T111" i="42"/>
  <c r="S111" i="42"/>
  <c r="W110" i="42"/>
  <c r="V110" i="42"/>
  <c r="U110" i="42"/>
  <c r="T110" i="42"/>
  <c r="S110" i="42"/>
  <c r="W109" i="42"/>
  <c r="V109" i="42"/>
  <c r="U109" i="42"/>
  <c r="T109" i="42"/>
  <c r="S109" i="42"/>
  <c r="W108" i="42"/>
  <c r="V108" i="42"/>
  <c r="U108" i="42"/>
  <c r="T108" i="42"/>
  <c r="S108" i="42"/>
  <c r="W107" i="42"/>
  <c r="V107" i="42"/>
  <c r="U107" i="42"/>
  <c r="T107" i="42"/>
  <c r="S107" i="42"/>
  <c r="W106" i="42"/>
  <c r="V106" i="42"/>
  <c r="U106" i="42"/>
  <c r="T106" i="42"/>
  <c r="S106" i="42"/>
  <c r="W105" i="42"/>
  <c r="V105" i="42"/>
  <c r="U105" i="42"/>
  <c r="T105" i="42"/>
  <c r="S105" i="42"/>
  <c r="W104" i="42"/>
  <c r="V104" i="42"/>
  <c r="U104" i="42"/>
  <c r="T104" i="42"/>
  <c r="S104" i="42"/>
  <c r="W103" i="42"/>
  <c r="V103" i="42"/>
  <c r="U103" i="42"/>
  <c r="T103" i="42"/>
  <c r="S103" i="42"/>
  <c r="W102" i="42"/>
  <c r="V102" i="42"/>
  <c r="U102" i="42"/>
  <c r="T102" i="42"/>
  <c r="S102" i="42"/>
  <c r="W101" i="42"/>
  <c r="V101" i="42"/>
  <c r="U101" i="42"/>
  <c r="T101" i="42"/>
  <c r="S101" i="42"/>
  <c r="W100" i="42"/>
  <c r="V100" i="42"/>
  <c r="U100" i="42"/>
  <c r="T100" i="42"/>
  <c r="S100" i="42"/>
  <c r="W99" i="42"/>
  <c r="V99" i="42"/>
  <c r="U99" i="42"/>
  <c r="T99" i="42"/>
  <c r="S99" i="42"/>
  <c r="W98" i="42"/>
  <c r="V98" i="42"/>
  <c r="U98" i="42"/>
  <c r="T98" i="42"/>
  <c r="S98" i="42"/>
  <c r="W97" i="42"/>
  <c r="V97" i="42"/>
  <c r="U97" i="42"/>
  <c r="T97" i="42"/>
  <c r="S97" i="42"/>
  <c r="W96" i="42"/>
  <c r="V96" i="42"/>
  <c r="U96" i="42"/>
  <c r="T96" i="42"/>
  <c r="S96" i="42"/>
  <c r="W95" i="42"/>
  <c r="V95" i="42"/>
  <c r="U95" i="42"/>
  <c r="T95" i="42"/>
  <c r="S95" i="42"/>
  <c r="W94" i="42"/>
  <c r="V94" i="42"/>
  <c r="U94" i="42"/>
  <c r="T94" i="42"/>
  <c r="S94" i="42"/>
  <c r="W93" i="42"/>
  <c r="V93" i="42"/>
  <c r="U93" i="42"/>
  <c r="T93" i="42"/>
  <c r="S93" i="42"/>
  <c r="W92" i="42"/>
  <c r="V92" i="42"/>
  <c r="U92" i="42"/>
  <c r="T92" i="42"/>
  <c r="S92" i="42"/>
  <c r="W91" i="42"/>
  <c r="V91" i="42"/>
  <c r="U91" i="42"/>
  <c r="T91" i="42"/>
  <c r="S91" i="42"/>
  <c r="W90" i="42"/>
  <c r="V90" i="42"/>
  <c r="U90" i="42"/>
  <c r="T90" i="42"/>
  <c r="S90" i="42"/>
  <c r="W89" i="42"/>
  <c r="V89" i="42"/>
  <c r="U89" i="42"/>
  <c r="T89" i="42"/>
  <c r="S89" i="42"/>
  <c r="W88" i="42"/>
  <c r="V88" i="42"/>
  <c r="U88" i="42"/>
  <c r="T88" i="42"/>
  <c r="S88" i="42"/>
  <c r="W87" i="42"/>
  <c r="V87" i="42"/>
  <c r="U87" i="42"/>
  <c r="T87" i="42"/>
  <c r="S87" i="42"/>
  <c r="W86" i="42"/>
  <c r="V86" i="42"/>
  <c r="U86" i="42"/>
  <c r="T86" i="42"/>
  <c r="S86" i="42"/>
  <c r="W85" i="42"/>
  <c r="V85" i="42"/>
  <c r="U85" i="42"/>
  <c r="T85" i="42"/>
  <c r="S85" i="42"/>
  <c r="W84" i="42"/>
  <c r="V84" i="42"/>
  <c r="U84" i="42"/>
  <c r="T84" i="42"/>
  <c r="S84" i="42"/>
  <c r="W83" i="42"/>
  <c r="V83" i="42"/>
  <c r="X83" i="42" s="1"/>
  <c r="U83" i="42"/>
  <c r="T83" i="42"/>
  <c r="S83" i="42"/>
  <c r="W82" i="42"/>
  <c r="V82" i="42"/>
  <c r="U82" i="42"/>
  <c r="T82" i="42"/>
  <c r="S82" i="42"/>
  <c r="W81" i="42"/>
  <c r="V81" i="42"/>
  <c r="X81" i="42" s="1"/>
  <c r="U81" i="42"/>
  <c r="T81" i="42"/>
  <c r="S81" i="42"/>
  <c r="W80" i="42"/>
  <c r="V80" i="42"/>
  <c r="U80" i="42"/>
  <c r="T80" i="42"/>
  <c r="S80" i="42"/>
  <c r="W79" i="42"/>
  <c r="V79" i="42"/>
  <c r="X79" i="42" s="1"/>
  <c r="U79" i="42"/>
  <c r="T79" i="42"/>
  <c r="S79" i="42"/>
  <c r="W78" i="42"/>
  <c r="V78" i="42"/>
  <c r="U78" i="42"/>
  <c r="T78" i="42"/>
  <c r="S78" i="42"/>
  <c r="W77" i="42"/>
  <c r="V77" i="42"/>
  <c r="U77" i="42"/>
  <c r="T77" i="42"/>
  <c r="S77" i="42"/>
  <c r="W76" i="42"/>
  <c r="V76" i="42"/>
  <c r="U76" i="42"/>
  <c r="T76" i="42"/>
  <c r="S76" i="42"/>
  <c r="W75" i="42"/>
  <c r="V75" i="42"/>
  <c r="U75" i="42"/>
  <c r="T75" i="42"/>
  <c r="S75" i="42"/>
  <c r="W74" i="42"/>
  <c r="V74" i="42"/>
  <c r="U74" i="42"/>
  <c r="T74" i="42"/>
  <c r="S74" i="42"/>
  <c r="W73" i="42"/>
  <c r="V73" i="42"/>
  <c r="U73" i="42"/>
  <c r="T73" i="42"/>
  <c r="S73" i="42"/>
  <c r="W72" i="42"/>
  <c r="V72" i="42"/>
  <c r="U72" i="42"/>
  <c r="T72" i="42"/>
  <c r="S72" i="42"/>
  <c r="W71" i="42"/>
  <c r="V71" i="42"/>
  <c r="U71" i="42"/>
  <c r="T71" i="42"/>
  <c r="S71" i="42"/>
  <c r="W70" i="42"/>
  <c r="V70" i="42"/>
  <c r="U70" i="42"/>
  <c r="T70" i="42"/>
  <c r="S70" i="42"/>
  <c r="W69" i="42"/>
  <c r="V69" i="42"/>
  <c r="U69" i="42"/>
  <c r="T69" i="42"/>
  <c r="S69" i="42"/>
  <c r="W68" i="42"/>
  <c r="V68" i="42"/>
  <c r="U68" i="42"/>
  <c r="T68" i="42"/>
  <c r="S68" i="42"/>
  <c r="W67" i="42"/>
  <c r="V67" i="42"/>
  <c r="U67" i="42"/>
  <c r="T67" i="42"/>
  <c r="S67" i="42"/>
  <c r="W66" i="42"/>
  <c r="V66" i="42"/>
  <c r="U66" i="42"/>
  <c r="T66" i="42"/>
  <c r="S66" i="42"/>
  <c r="W65" i="42"/>
  <c r="V65" i="42"/>
  <c r="U65" i="42"/>
  <c r="T65" i="42"/>
  <c r="S65" i="42"/>
  <c r="W64" i="42"/>
  <c r="V64" i="42"/>
  <c r="U64" i="42"/>
  <c r="T64" i="42"/>
  <c r="S64" i="42"/>
  <c r="W63" i="42"/>
  <c r="V63" i="42"/>
  <c r="X63" i="42" s="1"/>
  <c r="U63" i="42"/>
  <c r="T63" i="42"/>
  <c r="S63" i="42"/>
  <c r="W62" i="42"/>
  <c r="V62" i="42"/>
  <c r="U62" i="42"/>
  <c r="T62" i="42"/>
  <c r="S62" i="42"/>
  <c r="W61" i="42"/>
  <c r="V61" i="42"/>
  <c r="U61" i="42"/>
  <c r="T61" i="42"/>
  <c r="S61" i="42"/>
  <c r="W60" i="42"/>
  <c r="V60" i="42"/>
  <c r="U60" i="42"/>
  <c r="T60" i="42"/>
  <c r="S60" i="42"/>
  <c r="W59" i="42"/>
  <c r="V59" i="42"/>
  <c r="U59" i="42"/>
  <c r="T59" i="42"/>
  <c r="S59" i="42"/>
  <c r="W58" i="42"/>
  <c r="V58" i="42"/>
  <c r="U58" i="42"/>
  <c r="T58" i="42"/>
  <c r="S58" i="42"/>
  <c r="W57" i="42"/>
  <c r="V57" i="42"/>
  <c r="U57" i="42"/>
  <c r="T57" i="42"/>
  <c r="S57" i="42"/>
  <c r="W56" i="42"/>
  <c r="V56" i="42"/>
  <c r="U56" i="42"/>
  <c r="T56" i="42"/>
  <c r="S56" i="42"/>
  <c r="W55" i="42"/>
  <c r="V55" i="42"/>
  <c r="U55" i="42"/>
  <c r="T55" i="42"/>
  <c r="S55" i="42"/>
  <c r="W54" i="42"/>
  <c r="V54" i="42"/>
  <c r="U54" i="42"/>
  <c r="T54" i="42"/>
  <c r="S54" i="42"/>
  <c r="W53" i="42"/>
  <c r="V53" i="42"/>
  <c r="U53" i="42"/>
  <c r="T53" i="42"/>
  <c r="S53" i="42"/>
  <c r="W52" i="42"/>
  <c r="V52" i="42"/>
  <c r="U52" i="42"/>
  <c r="T52" i="42"/>
  <c r="S52" i="42"/>
  <c r="W51" i="42"/>
  <c r="V51" i="42"/>
  <c r="U51" i="42"/>
  <c r="T51" i="42"/>
  <c r="S51" i="42"/>
  <c r="W50" i="42"/>
  <c r="V50" i="42"/>
  <c r="U50" i="42"/>
  <c r="T50" i="42"/>
  <c r="S50" i="42"/>
  <c r="W49" i="42"/>
  <c r="V49" i="42"/>
  <c r="U49" i="42"/>
  <c r="T49" i="42"/>
  <c r="S49" i="42"/>
  <c r="W48" i="42"/>
  <c r="X48" i="42" s="1"/>
  <c r="V48" i="42"/>
  <c r="U48" i="42"/>
  <c r="T48" i="42"/>
  <c r="S48" i="42"/>
  <c r="W47" i="42"/>
  <c r="V47" i="42"/>
  <c r="U47" i="42"/>
  <c r="T47" i="42"/>
  <c r="S47" i="42"/>
  <c r="W46" i="42"/>
  <c r="V46" i="42"/>
  <c r="U46" i="42"/>
  <c r="T46" i="42"/>
  <c r="S46" i="42"/>
  <c r="W45" i="42"/>
  <c r="V45" i="42"/>
  <c r="U45" i="42"/>
  <c r="T45" i="42"/>
  <c r="S45" i="42"/>
  <c r="W44" i="42"/>
  <c r="V44" i="42"/>
  <c r="U44" i="42"/>
  <c r="T44" i="42"/>
  <c r="S44" i="42"/>
  <c r="W43" i="42"/>
  <c r="V43" i="42"/>
  <c r="U43" i="42"/>
  <c r="T43" i="42"/>
  <c r="S43" i="42"/>
  <c r="W42" i="42"/>
  <c r="V42" i="42"/>
  <c r="U42" i="42"/>
  <c r="T42" i="42"/>
  <c r="S42" i="42"/>
  <c r="W41" i="42"/>
  <c r="V41" i="42"/>
  <c r="U41" i="42"/>
  <c r="T41" i="42"/>
  <c r="S41" i="42"/>
  <c r="W40" i="42"/>
  <c r="V40" i="42"/>
  <c r="U40" i="42"/>
  <c r="T40" i="42"/>
  <c r="S40" i="42"/>
  <c r="W39" i="42"/>
  <c r="V39" i="42"/>
  <c r="U39" i="42"/>
  <c r="T39" i="42"/>
  <c r="S39" i="42"/>
  <c r="W38" i="42"/>
  <c r="V38" i="42"/>
  <c r="U38" i="42"/>
  <c r="T38" i="42"/>
  <c r="S38" i="42"/>
  <c r="W37" i="42"/>
  <c r="V37" i="42"/>
  <c r="U37" i="42"/>
  <c r="T37" i="42"/>
  <c r="S37" i="42"/>
  <c r="W36" i="42"/>
  <c r="V36" i="42"/>
  <c r="U36" i="42"/>
  <c r="T36" i="42"/>
  <c r="S36" i="42"/>
  <c r="W35" i="42"/>
  <c r="V35" i="42"/>
  <c r="U35" i="42"/>
  <c r="T35" i="42"/>
  <c r="S35" i="42"/>
  <c r="W34" i="42"/>
  <c r="V34" i="42"/>
  <c r="U34" i="42"/>
  <c r="T34" i="42"/>
  <c r="S34" i="42"/>
  <c r="W33" i="42"/>
  <c r="V33" i="42"/>
  <c r="U33" i="42"/>
  <c r="T33" i="42"/>
  <c r="S33" i="42"/>
  <c r="W32" i="42"/>
  <c r="V32" i="42"/>
  <c r="U32" i="42"/>
  <c r="T32" i="42"/>
  <c r="S32" i="42"/>
  <c r="W31" i="42"/>
  <c r="V31" i="42"/>
  <c r="U31" i="42"/>
  <c r="T31" i="42"/>
  <c r="S31" i="42"/>
  <c r="W30" i="42"/>
  <c r="V30" i="42"/>
  <c r="U30" i="42"/>
  <c r="T30" i="42"/>
  <c r="S30" i="42"/>
  <c r="W29" i="42"/>
  <c r="V29" i="42"/>
  <c r="U29" i="42"/>
  <c r="T29" i="42"/>
  <c r="S29" i="42"/>
  <c r="W28" i="42"/>
  <c r="V28" i="42"/>
  <c r="U28" i="42"/>
  <c r="T28" i="42"/>
  <c r="S28" i="42"/>
  <c r="W27" i="42"/>
  <c r="V27" i="42"/>
  <c r="U27" i="42"/>
  <c r="T27" i="42"/>
  <c r="S27" i="42"/>
  <c r="W26" i="42"/>
  <c r="V26" i="42"/>
  <c r="U26" i="42"/>
  <c r="T26" i="42"/>
  <c r="S26" i="42"/>
  <c r="W25" i="42"/>
  <c r="V25" i="42"/>
  <c r="U25" i="42"/>
  <c r="T25" i="42"/>
  <c r="S25" i="42"/>
  <c r="W24" i="42"/>
  <c r="V24" i="42"/>
  <c r="U24" i="42"/>
  <c r="T24" i="42"/>
  <c r="S24" i="42"/>
  <c r="W23" i="42"/>
  <c r="V23" i="42"/>
  <c r="U23" i="42"/>
  <c r="T23" i="42"/>
  <c r="S23" i="42"/>
  <c r="W22" i="42"/>
  <c r="V22" i="42"/>
  <c r="U22" i="42"/>
  <c r="T22" i="42"/>
  <c r="S22" i="42"/>
  <c r="W21" i="42"/>
  <c r="V21" i="42"/>
  <c r="U21" i="42"/>
  <c r="T21" i="42"/>
  <c r="S21" i="42"/>
  <c r="W20" i="42"/>
  <c r="V20" i="42"/>
  <c r="U20" i="42"/>
  <c r="T20" i="42"/>
  <c r="S20" i="42"/>
  <c r="W19" i="42"/>
  <c r="V19" i="42"/>
  <c r="U19" i="42"/>
  <c r="T19" i="42"/>
  <c r="S19" i="42"/>
  <c r="W18" i="42"/>
  <c r="V18" i="42"/>
  <c r="U18" i="42"/>
  <c r="T18" i="42"/>
  <c r="S18" i="42"/>
  <c r="W17" i="42"/>
  <c r="V17" i="42"/>
  <c r="U17" i="42"/>
  <c r="T17" i="42"/>
  <c r="S17" i="42"/>
  <c r="W16" i="42"/>
  <c r="V16" i="42"/>
  <c r="U16" i="42"/>
  <c r="T16" i="42"/>
  <c r="S16" i="42"/>
  <c r="W15" i="42"/>
  <c r="V15" i="42"/>
  <c r="U15" i="42"/>
  <c r="T15" i="42"/>
  <c r="S15" i="42"/>
  <c r="W14" i="42"/>
  <c r="V14" i="42"/>
  <c r="U14" i="42"/>
  <c r="T14" i="42"/>
  <c r="S14" i="42"/>
  <c r="W13" i="42"/>
  <c r="V13" i="42"/>
  <c r="U13" i="42"/>
  <c r="T13" i="42"/>
  <c r="S13" i="42"/>
  <c r="W12" i="42"/>
  <c r="V12" i="42"/>
  <c r="U12" i="42"/>
  <c r="T12" i="42"/>
  <c r="S12" i="42"/>
  <c r="W11" i="42"/>
  <c r="V11" i="42"/>
  <c r="U11" i="42"/>
  <c r="T11" i="42"/>
  <c r="S11" i="42"/>
  <c r="AO8" i="42"/>
  <c r="AL8" i="42"/>
  <c r="AK8" i="42"/>
  <c r="AJ8" i="42"/>
  <c r="AH8" i="42"/>
  <c r="AF8" i="42"/>
  <c r="AC8" i="42"/>
  <c r="AB8" i="42"/>
  <c r="AA8" i="42"/>
  <c r="R8" i="42"/>
  <c r="Q8" i="42"/>
  <c r="P8" i="42"/>
  <c r="O8" i="42"/>
  <c r="L8" i="42"/>
  <c r="I8" i="42"/>
  <c r="H8" i="42"/>
  <c r="G8" i="42"/>
  <c r="K11" i="43"/>
  <c r="AI1699" i="43"/>
  <c r="AH1699" i="43"/>
  <c r="AG1699" i="43"/>
  <c r="AF1699" i="43"/>
  <c r="AD1699" i="43"/>
  <c r="AB1699" i="43"/>
  <c r="AA1699" i="43"/>
  <c r="Z1699" i="43"/>
  <c r="Y1699" i="43"/>
  <c r="W1699" i="43"/>
  <c r="P1699" i="43"/>
  <c r="O1699" i="43"/>
  <c r="N1699" i="43"/>
  <c r="M1699" i="43"/>
  <c r="L1699" i="43"/>
  <c r="J1699" i="43"/>
  <c r="I1699" i="43"/>
  <c r="H1699" i="43"/>
  <c r="G1699" i="43"/>
  <c r="AJ1698" i="43"/>
  <c r="AC1698" i="43"/>
  <c r="Q1698" i="43"/>
  <c r="K1698" i="43"/>
  <c r="AJ1697" i="43"/>
  <c r="AC1697" i="43"/>
  <c r="U1697" i="43"/>
  <c r="T1697" i="43"/>
  <c r="S1697" i="43"/>
  <c r="R1697" i="43"/>
  <c r="Q1697" i="43"/>
  <c r="K1697" i="43"/>
  <c r="AJ1696" i="43"/>
  <c r="AC1696" i="43"/>
  <c r="U1696" i="43"/>
  <c r="T1696" i="43"/>
  <c r="S1696" i="43"/>
  <c r="R1696" i="43"/>
  <c r="Q1696" i="43"/>
  <c r="K1696" i="43"/>
  <c r="AJ1695" i="43"/>
  <c r="AC1695" i="43"/>
  <c r="U1695" i="43"/>
  <c r="U1699" i="43" s="1"/>
  <c r="T1695" i="43"/>
  <c r="S1695" i="43"/>
  <c r="S1699" i="43" s="1"/>
  <c r="R1695" i="43"/>
  <c r="Q1695" i="43"/>
  <c r="K1695" i="43"/>
  <c r="K1699" i="43" s="1"/>
  <c r="AI1684" i="43"/>
  <c r="AH1684" i="43"/>
  <c r="AG1684" i="43"/>
  <c r="AF1684" i="43"/>
  <c r="AD1684" i="43"/>
  <c r="AB1684" i="43"/>
  <c r="AA1684" i="43"/>
  <c r="Z1684" i="43"/>
  <c r="Y1684" i="43"/>
  <c r="W1684" i="43"/>
  <c r="P1684" i="43"/>
  <c r="O1684" i="43"/>
  <c r="N1684" i="43"/>
  <c r="M1684" i="43"/>
  <c r="J1684" i="43"/>
  <c r="I1684" i="43"/>
  <c r="H1684" i="43"/>
  <c r="G1684" i="43"/>
  <c r="AJ1683" i="43"/>
  <c r="AC1683" i="43"/>
  <c r="Q1683" i="43"/>
  <c r="K1683" i="43"/>
  <c r="AJ1682" i="43"/>
  <c r="AC1682" i="43"/>
  <c r="U1682" i="43"/>
  <c r="T1682" i="43"/>
  <c r="S1682" i="43"/>
  <c r="R1682" i="43"/>
  <c r="Q1682" i="43"/>
  <c r="K1682" i="43"/>
  <c r="AJ1681" i="43"/>
  <c r="AC1681" i="43"/>
  <c r="U1681" i="43"/>
  <c r="T1681" i="43"/>
  <c r="S1681" i="43"/>
  <c r="R1681" i="43"/>
  <c r="Q1681" i="43"/>
  <c r="K1681" i="43"/>
  <c r="AJ1680" i="43"/>
  <c r="AC1680" i="43"/>
  <c r="U1680" i="43"/>
  <c r="T1680" i="43"/>
  <c r="S1680" i="43"/>
  <c r="R1680" i="43"/>
  <c r="Q1680" i="43"/>
  <c r="K1680" i="43"/>
  <c r="AJ1679" i="43"/>
  <c r="AC1679" i="43"/>
  <c r="U1679" i="43"/>
  <c r="T1679" i="43"/>
  <c r="S1679" i="43"/>
  <c r="R1679" i="43"/>
  <c r="Q1679" i="43"/>
  <c r="K1679" i="43"/>
  <c r="AJ1678" i="43"/>
  <c r="AC1678" i="43"/>
  <c r="U1678" i="43"/>
  <c r="T1678" i="43"/>
  <c r="S1678" i="43"/>
  <c r="R1678" i="43"/>
  <c r="Q1678" i="43"/>
  <c r="K1678" i="43"/>
  <c r="AJ1677" i="43"/>
  <c r="AC1677" i="43"/>
  <c r="U1677" i="43"/>
  <c r="T1677" i="43"/>
  <c r="S1677" i="43"/>
  <c r="R1677" i="43"/>
  <c r="Q1677" i="43"/>
  <c r="K1677" i="43"/>
  <c r="AJ1676" i="43"/>
  <c r="AC1676" i="43"/>
  <c r="U1676" i="43"/>
  <c r="T1676" i="43"/>
  <c r="S1676" i="43"/>
  <c r="R1676" i="43"/>
  <c r="Q1676" i="43"/>
  <c r="K1676" i="43"/>
  <c r="AJ1675" i="43"/>
  <c r="AC1675" i="43"/>
  <c r="U1675" i="43"/>
  <c r="T1675" i="43"/>
  <c r="S1675" i="43"/>
  <c r="R1675" i="43"/>
  <c r="Q1675" i="43"/>
  <c r="K1675" i="43"/>
  <c r="AJ1674" i="43"/>
  <c r="AC1674" i="43"/>
  <c r="U1674" i="43"/>
  <c r="T1674" i="43"/>
  <c r="S1674" i="43"/>
  <c r="R1674" i="43"/>
  <c r="Q1674" i="43"/>
  <c r="K1674" i="43"/>
  <c r="AJ1673" i="43"/>
  <c r="AC1673" i="43"/>
  <c r="U1673" i="43"/>
  <c r="T1673" i="43"/>
  <c r="S1673" i="43"/>
  <c r="R1673" i="43"/>
  <c r="Q1673" i="43"/>
  <c r="K1673" i="43"/>
  <c r="AJ1672" i="43"/>
  <c r="AC1672" i="43"/>
  <c r="U1672" i="43"/>
  <c r="T1672" i="43"/>
  <c r="S1672" i="43"/>
  <c r="R1672" i="43"/>
  <c r="Q1672" i="43"/>
  <c r="K1672" i="43"/>
  <c r="AJ1671" i="43"/>
  <c r="AC1671" i="43"/>
  <c r="U1671" i="43"/>
  <c r="T1671" i="43"/>
  <c r="S1671" i="43"/>
  <c r="R1671" i="43"/>
  <c r="Q1671" i="43"/>
  <c r="K1671" i="43"/>
  <c r="AJ1670" i="43"/>
  <c r="AC1670" i="43"/>
  <c r="U1670" i="43"/>
  <c r="T1670" i="43"/>
  <c r="S1670" i="43"/>
  <c r="R1670" i="43"/>
  <c r="Q1670" i="43"/>
  <c r="K1670" i="43"/>
  <c r="AJ1669" i="43"/>
  <c r="AC1669" i="43"/>
  <c r="U1669" i="43"/>
  <c r="T1669" i="43"/>
  <c r="S1669" i="43"/>
  <c r="R1669" i="43"/>
  <c r="Q1669" i="43"/>
  <c r="K1669" i="43"/>
  <c r="AI1665" i="43"/>
  <c r="AH1665" i="43"/>
  <c r="AG1665" i="43"/>
  <c r="AF1665" i="43"/>
  <c r="AB1665" i="43"/>
  <c r="AA1665" i="43"/>
  <c r="Z1665" i="43"/>
  <c r="Y1665" i="43"/>
  <c r="P1665" i="43"/>
  <c r="O1665" i="43"/>
  <c r="N1665" i="43"/>
  <c r="M1665" i="43"/>
  <c r="J1665" i="43"/>
  <c r="I1665" i="43"/>
  <c r="H1665" i="43"/>
  <c r="G1665" i="43"/>
  <c r="AJ1664" i="43"/>
  <c r="AC1664" i="43"/>
  <c r="U1664" i="43"/>
  <c r="T1664" i="43"/>
  <c r="S1664" i="43"/>
  <c r="R1664" i="43"/>
  <c r="Q1664" i="43"/>
  <c r="K1664" i="43"/>
  <c r="AJ1663" i="43"/>
  <c r="AC1663" i="43"/>
  <c r="U1663" i="43"/>
  <c r="T1663" i="43"/>
  <c r="S1663" i="43"/>
  <c r="R1663" i="43"/>
  <c r="Q1663" i="43"/>
  <c r="K1663" i="43"/>
  <c r="AJ1662" i="43"/>
  <c r="AC1662" i="43"/>
  <c r="U1662" i="43"/>
  <c r="T1662" i="43"/>
  <c r="S1662" i="43"/>
  <c r="R1662" i="43"/>
  <c r="Q1662" i="43"/>
  <c r="K1662" i="43"/>
  <c r="AJ1661" i="43"/>
  <c r="AC1661" i="43"/>
  <c r="U1661" i="43"/>
  <c r="T1661" i="43"/>
  <c r="S1661" i="43"/>
  <c r="R1661" i="43"/>
  <c r="Q1661" i="43"/>
  <c r="K1661" i="43"/>
  <c r="AJ1660" i="43"/>
  <c r="AC1660" i="43"/>
  <c r="U1660" i="43"/>
  <c r="T1660" i="43"/>
  <c r="S1660" i="43"/>
  <c r="R1660" i="43"/>
  <c r="Q1660" i="43"/>
  <c r="K1660" i="43"/>
  <c r="AJ1659" i="43"/>
  <c r="AC1659" i="43"/>
  <c r="U1659" i="43"/>
  <c r="T1659" i="43"/>
  <c r="S1659" i="43"/>
  <c r="R1659" i="43"/>
  <c r="Q1659" i="43"/>
  <c r="K1659" i="43"/>
  <c r="AJ1658" i="43"/>
  <c r="AC1658" i="43"/>
  <c r="U1658" i="43"/>
  <c r="T1658" i="43"/>
  <c r="S1658" i="43"/>
  <c r="R1658" i="43"/>
  <c r="Q1658" i="43"/>
  <c r="K1658" i="43"/>
  <c r="AJ1657" i="43"/>
  <c r="AC1657" i="43"/>
  <c r="U1657" i="43"/>
  <c r="T1657" i="43"/>
  <c r="S1657" i="43"/>
  <c r="R1657" i="43"/>
  <c r="Q1657" i="43"/>
  <c r="K1657" i="43"/>
  <c r="AJ1656" i="43"/>
  <c r="AC1656" i="43"/>
  <c r="U1656" i="43"/>
  <c r="T1656" i="43"/>
  <c r="S1656" i="43"/>
  <c r="R1656" i="43"/>
  <c r="Q1656" i="43"/>
  <c r="K1656" i="43"/>
  <c r="AJ1655" i="43"/>
  <c r="AC1655" i="43"/>
  <c r="U1655" i="43"/>
  <c r="T1655" i="43"/>
  <c r="S1655" i="43"/>
  <c r="R1655" i="43"/>
  <c r="Q1655" i="43"/>
  <c r="K1655" i="43"/>
  <c r="AJ1654" i="43"/>
  <c r="AC1654" i="43"/>
  <c r="U1654" i="43"/>
  <c r="T1654" i="43"/>
  <c r="S1654" i="43"/>
  <c r="R1654" i="43"/>
  <c r="Q1654" i="43"/>
  <c r="K1654" i="43"/>
  <c r="AJ1653" i="43"/>
  <c r="AC1653" i="43"/>
  <c r="U1653" i="43"/>
  <c r="T1653" i="43"/>
  <c r="S1653" i="43"/>
  <c r="R1653" i="43"/>
  <c r="Q1653" i="43"/>
  <c r="K1653" i="43"/>
  <c r="AJ1652" i="43"/>
  <c r="AC1652" i="43"/>
  <c r="U1652" i="43"/>
  <c r="T1652" i="43"/>
  <c r="S1652" i="43"/>
  <c r="R1652" i="43"/>
  <c r="Q1652" i="43"/>
  <c r="K1652" i="43"/>
  <c r="AJ1651" i="43"/>
  <c r="AC1651" i="43"/>
  <c r="U1651" i="43"/>
  <c r="T1651" i="43"/>
  <c r="S1651" i="43"/>
  <c r="R1651" i="43"/>
  <c r="Q1651" i="43"/>
  <c r="K1651" i="43"/>
  <c r="AJ1650" i="43"/>
  <c r="AC1650" i="43"/>
  <c r="U1650" i="43"/>
  <c r="T1650" i="43"/>
  <c r="S1650" i="43"/>
  <c r="R1650" i="43"/>
  <c r="Q1650" i="43"/>
  <c r="K1650" i="43"/>
  <c r="AJ1649" i="43"/>
  <c r="AC1649" i="43"/>
  <c r="U1649" i="43"/>
  <c r="T1649" i="43"/>
  <c r="S1649" i="43"/>
  <c r="R1649" i="43"/>
  <c r="Q1649" i="43"/>
  <c r="K1649" i="43"/>
  <c r="AJ1648" i="43"/>
  <c r="AC1648" i="43"/>
  <c r="U1648" i="43"/>
  <c r="T1648" i="43"/>
  <c r="S1648" i="43"/>
  <c r="R1648" i="43"/>
  <c r="Q1648" i="43"/>
  <c r="K1648" i="43"/>
  <c r="AJ1647" i="43"/>
  <c r="AC1647" i="43"/>
  <c r="U1647" i="43"/>
  <c r="T1647" i="43"/>
  <c r="S1647" i="43"/>
  <c r="R1647" i="43"/>
  <c r="Q1647" i="43"/>
  <c r="K1647" i="43"/>
  <c r="AJ1646" i="43"/>
  <c r="AC1646" i="43"/>
  <c r="U1646" i="43"/>
  <c r="T1646" i="43"/>
  <c r="S1646" i="43"/>
  <c r="R1646" i="43"/>
  <c r="Q1646" i="43"/>
  <c r="K1646" i="43"/>
  <c r="AJ1645" i="43"/>
  <c r="AC1645" i="43"/>
  <c r="U1645" i="43"/>
  <c r="T1645" i="43"/>
  <c r="S1645" i="43"/>
  <c r="R1645" i="43"/>
  <c r="Q1645" i="43"/>
  <c r="K1645" i="43"/>
  <c r="AJ1644" i="43"/>
  <c r="AC1644" i="43"/>
  <c r="U1644" i="43"/>
  <c r="T1644" i="43"/>
  <c r="S1644" i="43"/>
  <c r="R1644" i="43"/>
  <c r="Q1644" i="43"/>
  <c r="K1644" i="43"/>
  <c r="AJ1643" i="43"/>
  <c r="AC1643" i="43"/>
  <c r="U1643" i="43"/>
  <c r="T1643" i="43"/>
  <c r="S1643" i="43"/>
  <c r="R1643" i="43"/>
  <c r="Q1643" i="43"/>
  <c r="K1643" i="43"/>
  <c r="AJ1642" i="43"/>
  <c r="AC1642" i="43"/>
  <c r="U1642" i="43"/>
  <c r="T1642" i="43"/>
  <c r="S1642" i="43"/>
  <c r="R1642" i="43"/>
  <c r="Q1642" i="43"/>
  <c r="K1642" i="43"/>
  <c r="AJ1641" i="43"/>
  <c r="AC1641" i="43"/>
  <c r="U1641" i="43"/>
  <c r="T1641" i="43"/>
  <c r="S1641" i="43"/>
  <c r="R1641" i="43"/>
  <c r="Q1641" i="43"/>
  <c r="K1641" i="43"/>
  <c r="AJ1640" i="43"/>
  <c r="AC1640" i="43"/>
  <c r="U1640" i="43"/>
  <c r="T1640" i="43"/>
  <c r="S1640" i="43"/>
  <c r="R1640" i="43"/>
  <c r="Q1640" i="43"/>
  <c r="K1640" i="43"/>
  <c r="AJ1639" i="43"/>
  <c r="AC1639" i="43"/>
  <c r="U1639" i="43"/>
  <c r="T1639" i="43"/>
  <c r="S1639" i="43"/>
  <c r="R1639" i="43"/>
  <c r="Q1639" i="43"/>
  <c r="K1639" i="43"/>
  <c r="AJ1638" i="43"/>
  <c r="AC1638" i="43"/>
  <c r="U1638" i="43"/>
  <c r="T1638" i="43"/>
  <c r="S1638" i="43"/>
  <c r="R1638" i="43"/>
  <c r="Q1638" i="43"/>
  <c r="K1638" i="43"/>
  <c r="AJ1637" i="43"/>
  <c r="AC1637" i="43"/>
  <c r="U1637" i="43"/>
  <c r="T1637" i="43"/>
  <c r="S1637" i="43"/>
  <c r="R1637" i="43"/>
  <c r="Q1637" i="43"/>
  <c r="K1637" i="43"/>
  <c r="AJ1636" i="43"/>
  <c r="AC1636" i="43"/>
  <c r="U1636" i="43"/>
  <c r="T1636" i="43"/>
  <c r="S1636" i="43"/>
  <c r="R1636" i="43"/>
  <c r="Q1636" i="43"/>
  <c r="K1636" i="43"/>
  <c r="AJ1635" i="43"/>
  <c r="AC1635" i="43"/>
  <c r="U1635" i="43"/>
  <c r="T1635" i="43"/>
  <c r="S1635" i="43"/>
  <c r="R1635" i="43"/>
  <c r="Q1635" i="43"/>
  <c r="K1635" i="43"/>
  <c r="AJ1634" i="43"/>
  <c r="AC1634" i="43"/>
  <c r="U1634" i="43"/>
  <c r="T1634" i="43"/>
  <c r="S1634" i="43"/>
  <c r="R1634" i="43"/>
  <c r="Q1634" i="43"/>
  <c r="K1634" i="43"/>
  <c r="AJ1633" i="43"/>
  <c r="AC1633" i="43"/>
  <c r="U1633" i="43"/>
  <c r="T1633" i="43"/>
  <c r="S1633" i="43"/>
  <c r="R1633" i="43"/>
  <c r="Q1633" i="43"/>
  <c r="K1633" i="43"/>
  <c r="AJ1632" i="43"/>
  <c r="AC1632" i="43"/>
  <c r="U1632" i="43"/>
  <c r="T1632" i="43"/>
  <c r="S1632" i="43"/>
  <c r="R1632" i="43"/>
  <c r="Q1632" i="43"/>
  <c r="K1632" i="43"/>
  <c r="AJ1631" i="43"/>
  <c r="AC1631" i="43"/>
  <c r="U1631" i="43"/>
  <c r="T1631" i="43"/>
  <c r="S1631" i="43"/>
  <c r="R1631" i="43"/>
  <c r="Q1631" i="43"/>
  <c r="K1631" i="43"/>
  <c r="AJ1630" i="43"/>
  <c r="AC1630" i="43"/>
  <c r="U1630" i="43"/>
  <c r="T1630" i="43"/>
  <c r="S1630" i="43"/>
  <c r="R1630" i="43"/>
  <c r="Q1630" i="43"/>
  <c r="K1630" i="43"/>
  <c r="AJ1629" i="43"/>
  <c r="AC1629" i="43"/>
  <c r="U1629" i="43"/>
  <c r="T1629" i="43"/>
  <c r="S1629" i="43"/>
  <c r="R1629" i="43"/>
  <c r="Q1629" i="43"/>
  <c r="K1629" i="43"/>
  <c r="AJ1628" i="43"/>
  <c r="AC1628" i="43"/>
  <c r="U1628" i="43"/>
  <c r="T1628" i="43"/>
  <c r="S1628" i="43"/>
  <c r="R1628" i="43"/>
  <c r="Q1628" i="43"/>
  <c r="K1628" i="43"/>
  <c r="AJ1627" i="43"/>
  <c r="AC1627" i="43"/>
  <c r="U1627" i="43"/>
  <c r="T1627" i="43"/>
  <c r="S1627" i="43"/>
  <c r="R1627" i="43"/>
  <c r="Q1627" i="43"/>
  <c r="K1627" i="43"/>
  <c r="AI1614" i="43"/>
  <c r="AH1614" i="43"/>
  <c r="AG1614" i="43"/>
  <c r="AF1614" i="43"/>
  <c r="AD1614" i="43"/>
  <c r="AB1614" i="43"/>
  <c r="AA1614" i="43"/>
  <c r="Z1614" i="43"/>
  <c r="Y1614" i="43"/>
  <c r="W1614" i="43"/>
  <c r="P1614" i="43"/>
  <c r="O1614" i="43"/>
  <c r="N1614" i="43"/>
  <c r="M1614" i="43"/>
  <c r="J1614" i="43"/>
  <c r="I1614" i="43"/>
  <c r="H1614" i="43"/>
  <c r="G1614" i="43"/>
  <c r="AJ1613" i="43"/>
  <c r="AC1613" i="43"/>
  <c r="U1613" i="43"/>
  <c r="T1613" i="43"/>
  <c r="S1613" i="43"/>
  <c r="R1613" i="43"/>
  <c r="Q1613" i="43"/>
  <c r="K1613" i="43"/>
  <c r="AJ1612" i="43"/>
  <c r="AC1612" i="43"/>
  <c r="U1612" i="43"/>
  <c r="T1612" i="43"/>
  <c r="S1612" i="43"/>
  <c r="R1612" i="43"/>
  <c r="Q1612" i="43"/>
  <c r="K1612" i="43"/>
  <c r="AJ1611" i="43"/>
  <c r="AC1611" i="43"/>
  <c r="U1611" i="43"/>
  <c r="T1611" i="43"/>
  <c r="S1611" i="43"/>
  <c r="R1611" i="43"/>
  <c r="Q1611" i="43"/>
  <c r="K1611" i="43"/>
  <c r="AJ1610" i="43"/>
  <c r="AC1610" i="43"/>
  <c r="U1610" i="43"/>
  <c r="T1610" i="43"/>
  <c r="S1610" i="43"/>
  <c r="R1610" i="43"/>
  <c r="Q1610" i="43"/>
  <c r="K1610" i="43"/>
  <c r="AJ1609" i="43"/>
  <c r="AC1609" i="43"/>
  <c r="U1609" i="43"/>
  <c r="T1609" i="43"/>
  <c r="S1609" i="43"/>
  <c r="R1609" i="43"/>
  <c r="Q1609" i="43"/>
  <c r="K1609" i="43"/>
  <c r="AJ1608" i="43"/>
  <c r="AC1608" i="43"/>
  <c r="U1608" i="43"/>
  <c r="T1608" i="43"/>
  <c r="S1608" i="43"/>
  <c r="R1608" i="43"/>
  <c r="Q1608" i="43"/>
  <c r="K1608" i="43"/>
  <c r="AJ1607" i="43"/>
  <c r="AC1607" i="43"/>
  <c r="U1607" i="43"/>
  <c r="T1607" i="43"/>
  <c r="S1607" i="43"/>
  <c r="R1607" i="43"/>
  <c r="Q1607" i="43"/>
  <c r="K1607" i="43"/>
  <c r="AJ1606" i="43"/>
  <c r="AC1606" i="43"/>
  <c r="U1606" i="43"/>
  <c r="T1606" i="43"/>
  <c r="S1606" i="43"/>
  <c r="R1606" i="43"/>
  <c r="Q1606" i="43"/>
  <c r="K1606" i="43"/>
  <c r="AJ1605" i="43"/>
  <c r="AC1605" i="43"/>
  <c r="U1605" i="43"/>
  <c r="T1605" i="43"/>
  <c r="S1605" i="43"/>
  <c r="R1605" i="43"/>
  <c r="Q1605" i="43"/>
  <c r="K1605" i="43"/>
  <c r="AJ1604" i="43"/>
  <c r="AC1604" i="43"/>
  <c r="U1604" i="43"/>
  <c r="T1604" i="43"/>
  <c r="S1604" i="43"/>
  <c r="R1604" i="43"/>
  <c r="Q1604" i="43"/>
  <c r="K1604" i="43"/>
  <c r="AJ1603" i="43"/>
  <c r="AC1603" i="43"/>
  <c r="U1603" i="43"/>
  <c r="T1603" i="43"/>
  <c r="S1603" i="43"/>
  <c r="R1603" i="43"/>
  <c r="Q1603" i="43"/>
  <c r="K1603" i="43"/>
  <c r="AJ1602" i="43"/>
  <c r="AC1602" i="43"/>
  <c r="U1602" i="43"/>
  <c r="T1602" i="43"/>
  <c r="S1602" i="43"/>
  <c r="R1602" i="43"/>
  <c r="Q1602" i="43"/>
  <c r="K1602" i="43"/>
  <c r="AJ1601" i="43"/>
  <c r="AC1601" i="43"/>
  <c r="U1601" i="43"/>
  <c r="T1601" i="43"/>
  <c r="S1601" i="43"/>
  <c r="R1601" i="43"/>
  <c r="Q1601" i="43"/>
  <c r="K1601" i="43"/>
  <c r="AJ1600" i="43"/>
  <c r="AC1600" i="43"/>
  <c r="U1600" i="43"/>
  <c r="T1600" i="43"/>
  <c r="S1600" i="43"/>
  <c r="R1600" i="43"/>
  <c r="Q1600" i="43"/>
  <c r="K1600" i="43"/>
  <c r="AJ1599" i="43"/>
  <c r="AC1599" i="43"/>
  <c r="U1599" i="43"/>
  <c r="T1599" i="43"/>
  <c r="S1599" i="43"/>
  <c r="R1599" i="43"/>
  <c r="Q1599" i="43"/>
  <c r="K1599" i="43"/>
  <c r="AJ1598" i="43"/>
  <c r="AC1598" i="43"/>
  <c r="U1598" i="43"/>
  <c r="T1598" i="43"/>
  <c r="S1598" i="43"/>
  <c r="R1598" i="43"/>
  <c r="Q1598" i="43"/>
  <c r="K1598" i="43"/>
  <c r="AJ1597" i="43"/>
  <c r="AC1597" i="43"/>
  <c r="U1597" i="43"/>
  <c r="T1597" i="43"/>
  <c r="S1597" i="43"/>
  <c r="R1597" i="43"/>
  <c r="Q1597" i="43"/>
  <c r="K1597" i="43"/>
  <c r="AJ1596" i="43"/>
  <c r="AC1596" i="43"/>
  <c r="U1596" i="43"/>
  <c r="T1596" i="43"/>
  <c r="S1596" i="43"/>
  <c r="R1596" i="43"/>
  <c r="Q1596" i="43"/>
  <c r="K1596" i="43"/>
  <c r="AJ1595" i="43"/>
  <c r="AC1595" i="43"/>
  <c r="U1595" i="43"/>
  <c r="T1595" i="43"/>
  <c r="S1595" i="43"/>
  <c r="R1595" i="43"/>
  <c r="Q1595" i="43"/>
  <c r="K1595" i="43"/>
  <c r="AJ1594" i="43"/>
  <c r="AC1594" i="43"/>
  <c r="U1594" i="43"/>
  <c r="T1594" i="43"/>
  <c r="S1594" i="43"/>
  <c r="R1594" i="43"/>
  <c r="Q1594" i="43"/>
  <c r="K1594" i="43"/>
  <c r="AJ1593" i="43"/>
  <c r="AC1593" i="43"/>
  <c r="U1593" i="43"/>
  <c r="T1593" i="43"/>
  <c r="S1593" i="43"/>
  <c r="R1593" i="43"/>
  <c r="Q1593" i="43"/>
  <c r="K1593" i="43"/>
  <c r="AJ1592" i="43"/>
  <c r="AC1592" i="43"/>
  <c r="U1592" i="43"/>
  <c r="T1592" i="43"/>
  <c r="S1592" i="43"/>
  <c r="R1592" i="43"/>
  <c r="Q1592" i="43"/>
  <c r="K1592" i="43"/>
  <c r="AJ1591" i="43"/>
  <c r="AC1591" i="43"/>
  <c r="U1591" i="43"/>
  <c r="T1591" i="43"/>
  <c r="S1591" i="43"/>
  <c r="R1591" i="43"/>
  <c r="Q1591" i="43"/>
  <c r="K1591" i="43"/>
  <c r="AJ1590" i="43"/>
  <c r="AC1590" i="43"/>
  <c r="U1590" i="43"/>
  <c r="T1590" i="43"/>
  <c r="S1590" i="43"/>
  <c r="R1590" i="43"/>
  <c r="Q1590" i="43"/>
  <c r="K1590" i="43"/>
  <c r="AJ1589" i="43"/>
  <c r="AC1589" i="43"/>
  <c r="U1589" i="43"/>
  <c r="T1589" i="43"/>
  <c r="S1589" i="43"/>
  <c r="R1589" i="43"/>
  <c r="Q1589" i="43"/>
  <c r="K1589" i="43"/>
  <c r="AJ1588" i="43"/>
  <c r="AC1588" i="43"/>
  <c r="U1588" i="43"/>
  <c r="T1588" i="43"/>
  <c r="S1588" i="43"/>
  <c r="R1588" i="43"/>
  <c r="Q1588" i="43"/>
  <c r="K1588" i="43"/>
  <c r="AJ1587" i="43"/>
  <c r="AC1587" i="43"/>
  <c r="U1587" i="43"/>
  <c r="T1587" i="43"/>
  <c r="S1587" i="43"/>
  <c r="R1587" i="43"/>
  <c r="Q1587" i="43"/>
  <c r="K1587" i="43"/>
  <c r="AI1583" i="43"/>
  <c r="AH1583" i="43"/>
  <c r="AG1583" i="43"/>
  <c r="AF1583" i="43"/>
  <c r="AB1583" i="43"/>
  <c r="AA1583" i="43"/>
  <c r="Z1583" i="43"/>
  <c r="Y1583" i="43"/>
  <c r="P1583" i="43"/>
  <c r="O1583" i="43"/>
  <c r="N1583" i="43"/>
  <c r="M1583" i="43"/>
  <c r="J1583" i="43"/>
  <c r="I1583" i="43"/>
  <c r="H1583" i="43"/>
  <c r="G1583" i="43"/>
  <c r="AJ1582" i="43"/>
  <c r="AC1582" i="43"/>
  <c r="Q1582" i="43"/>
  <c r="AJ1581" i="43"/>
  <c r="AC1581" i="43"/>
  <c r="U1581" i="43"/>
  <c r="T1581" i="43"/>
  <c r="S1581" i="43"/>
  <c r="R1581" i="43"/>
  <c r="Q1581" i="43"/>
  <c r="K1581" i="43"/>
  <c r="AJ1580" i="43"/>
  <c r="AC1580" i="43"/>
  <c r="U1580" i="43"/>
  <c r="T1580" i="43"/>
  <c r="S1580" i="43"/>
  <c r="R1580" i="43"/>
  <c r="Q1580" i="43"/>
  <c r="K1580" i="43"/>
  <c r="AJ1579" i="43"/>
  <c r="AC1579" i="43"/>
  <c r="U1579" i="43"/>
  <c r="T1579" i="43"/>
  <c r="S1579" i="43"/>
  <c r="R1579" i="43"/>
  <c r="Q1579" i="43"/>
  <c r="K1579" i="43"/>
  <c r="AJ1578" i="43"/>
  <c r="AC1578" i="43"/>
  <c r="U1578" i="43"/>
  <c r="T1578" i="43"/>
  <c r="S1578" i="43"/>
  <c r="R1578" i="43"/>
  <c r="Q1578" i="43"/>
  <c r="K1578" i="43"/>
  <c r="AJ1577" i="43"/>
  <c r="AC1577" i="43"/>
  <c r="U1577" i="43"/>
  <c r="T1577" i="43"/>
  <c r="S1577" i="43"/>
  <c r="R1577" i="43"/>
  <c r="Q1577" i="43"/>
  <c r="K1577" i="43"/>
  <c r="AJ1576" i="43"/>
  <c r="AC1576" i="43"/>
  <c r="U1576" i="43"/>
  <c r="T1576" i="43"/>
  <c r="S1576" i="43"/>
  <c r="R1576" i="43"/>
  <c r="Q1576" i="43"/>
  <c r="K1576" i="43"/>
  <c r="AJ1575" i="43"/>
  <c r="AC1575" i="43"/>
  <c r="U1575" i="43"/>
  <c r="T1575" i="43"/>
  <c r="S1575" i="43"/>
  <c r="R1575" i="43"/>
  <c r="Q1575" i="43"/>
  <c r="K1575" i="43"/>
  <c r="AJ1574" i="43"/>
  <c r="AC1574" i="43"/>
  <c r="U1574" i="43"/>
  <c r="T1574" i="43"/>
  <c r="S1574" i="43"/>
  <c r="R1574" i="43"/>
  <c r="Q1574" i="43"/>
  <c r="K1574" i="43"/>
  <c r="AJ1573" i="43"/>
  <c r="AC1573" i="43"/>
  <c r="U1573" i="43"/>
  <c r="T1573" i="43"/>
  <c r="S1573" i="43"/>
  <c r="R1573" i="43"/>
  <c r="Q1573" i="43"/>
  <c r="K1573" i="43"/>
  <c r="AJ1572" i="43"/>
  <c r="AC1572" i="43"/>
  <c r="U1572" i="43"/>
  <c r="T1572" i="43"/>
  <c r="S1572" i="43"/>
  <c r="R1572" i="43"/>
  <c r="Q1572" i="43"/>
  <c r="K1572" i="43"/>
  <c r="AJ1571" i="43"/>
  <c r="AC1571" i="43"/>
  <c r="U1571" i="43"/>
  <c r="T1571" i="43"/>
  <c r="S1571" i="43"/>
  <c r="R1571" i="43"/>
  <c r="Q1571" i="43"/>
  <c r="K1571" i="43"/>
  <c r="AJ1570" i="43"/>
  <c r="AC1570" i="43"/>
  <c r="U1570" i="43"/>
  <c r="T1570" i="43"/>
  <c r="S1570" i="43"/>
  <c r="R1570" i="43"/>
  <c r="Q1570" i="43"/>
  <c r="K1570" i="43"/>
  <c r="AJ1569" i="43"/>
  <c r="AC1569" i="43"/>
  <c r="U1569" i="43"/>
  <c r="T1569" i="43"/>
  <c r="S1569" i="43"/>
  <c r="R1569" i="43"/>
  <c r="Q1569" i="43"/>
  <c r="K1569" i="43"/>
  <c r="AJ1568" i="43"/>
  <c r="AC1568" i="43"/>
  <c r="U1568" i="43"/>
  <c r="T1568" i="43"/>
  <c r="S1568" i="43"/>
  <c r="R1568" i="43"/>
  <c r="Q1568" i="43"/>
  <c r="K1568" i="43"/>
  <c r="AJ1567" i="43"/>
  <c r="AC1567" i="43"/>
  <c r="U1567" i="43"/>
  <c r="T1567" i="43"/>
  <c r="S1567" i="43"/>
  <c r="R1567" i="43"/>
  <c r="Q1567" i="43"/>
  <c r="K1567" i="43"/>
  <c r="AJ1566" i="43"/>
  <c r="AC1566" i="43"/>
  <c r="U1566" i="43"/>
  <c r="T1566" i="43"/>
  <c r="S1566" i="43"/>
  <c r="R1566" i="43"/>
  <c r="Q1566" i="43"/>
  <c r="K1566" i="43"/>
  <c r="AJ1565" i="43"/>
  <c r="AC1565" i="43"/>
  <c r="U1565" i="43"/>
  <c r="T1565" i="43"/>
  <c r="S1565" i="43"/>
  <c r="R1565" i="43"/>
  <c r="Q1565" i="43"/>
  <c r="K1565" i="43"/>
  <c r="AJ1564" i="43"/>
  <c r="AC1564" i="43"/>
  <c r="U1564" i="43"/>
  <c r="T1564" i="43"/>
  <c r="S1564" i="43"/>
  <c r="R1564" i="43"/>
  <c r="Q1564" i="43"/>
  <c r="K1564" i="43"/>
  <c r="AJ1563" i="43"/>
  <c r="AC1563" i="43"/>
  <c r="U1563" i="43"/>
  <c r="T1563" i="43"/>
  <c r="S1563" i="43"/>
  <c r="R1563" i="43"/>
  <c r="Q1563" i="43"/>
  <c r="K1563" i="43"/>
  <c r="AJ1562" i="43"/>
  <c r="AC1562" i="43"/>
  <c r="U1562" i="43"/>
  <c r="T1562" i="43"/>
  <c r="S1562" i="43"/>
  <c r="R1562" i="43"/>
  <c r="Q1562" i="43"/>
  <c r="K1562" i="43"/>
  <c r="AJ1561" i="43"/>
  <c r="AC1561" i="43"/>
  <c r="U1561" i="43"/>
  <c r="T1561" i="43"/>
  <c r="S1561" i="43"/>
  <c r="R1561" i="43"/>
  <c r="Q1561" i="43"/>
  <c r="K1561" i="43"/>
  <c r="AJ1560" i="43"/>
  <c r="AC1560" i="43"/>
  <c r="U1560" i="43"/>
  <c r="T1560" i="43"/>
  <c r="S1560" i="43"/>
  <c r="R1560" i="43"/>
  <c r="Q1560" i="43"/>
  <c r="K1560" i="43"/>
  <c r="AJ1559" i="43"/>
  <c r="AC1559" i="43"/>
  <c r="U1559" i="43"/>
  <c r="T1559" i="43"/>
  <c r="S1559" i="43"/>
  <c r="R1559" i="43"/>
  <c r="Q1559" i="43"/>
  <c r="K1559" i="43"/>
  <c r="AJ1558" i="43"/>
  <c r="AC1558" i="43"/>
  <c r="U1558" i="43"/>
  <c r="T1558" i="43"/>
  <c r="S1558" i="43"/>
  <c r="R1558" i="43"/>
  <c r="Q1558" i="43"/>
  <c r="K1558" i="43"/>
  <c r="AJ1557" i="43"/>
  <c r="AC1557" i="43"/>
  <c r="U1557" i="43"/>
  <c r="T1557" i="43"/>
  <c r="S1557" i="43"/>
  <c r="R1557" i="43"/>
  <c r="Q1557" i="43"/>
  <c r="K1557" i="43"/>
  <c r="AJ1556" i="43"/>
  <c r="AC1556" i="43"/>
  <c r="U1556" i="43"/>
  <c r="T1556" i="43"/>
  <c r="S1556" i="43"/>
  <c r="R1556" i="43"/>
  <c r="Q1556" i="43"/>
  <c r="K1556" i="43"/>
  <c r="AJ1555" i="43"/>
  <c r="AC1555" i="43"/>
  <c r="U1555" i="43"/>
  <c r="T1555" i="43"/>
  <c r="S1555" i="43"/>
  <c r="R1555" i="43"/>
  <c r="Q1555" i="43"/>
  <c r="K1555" i="43"/>
  <c r="AJ1554" i="43"/>
  <c r="AC1554" i="43"/>
  <c r="U1554" i="43"/>
  <c r="T1554" i="43"/>
  <c r="S1554" i="43"/>
  <c r="R1554" i="43"/>
  <c r="Q1554" i="43"/>
  <c r="K1554" i="43"/>
  <c r="AJ1553" i="43"/>
  <c r="AC1553" i="43"/>
  <c r="U1553" i="43"/>
  <c r="T1553" i="43"/>
  <c r="S1553" i="43"/>
  <c r="R1553" i="43"/>
  <c r="Q1553" i="43"/>
  <c r="K1553" i="43"/>
  <c r="AJ1552" i="43"/>
  <c r="AC1552" i="43"/>
  <c r="U1552" i="43"/>
  <c r="T1552" i="43"/>
  <c r="S1552" i="43"/>
  <c r="R1552" i="43"/>
  <c r="Q1552" i="43"/>
  <c r="K1552" i="43"/>
  <c r="AJ1551" i="43"/>
  <c r="AC1551" i="43"/>
  <c r="U1551" i="43"/>
  <c r="T1551" i="43"/>
  <c r="S1551" i="43"/>
  <c r="R1551" i="43"/>
  <c r="Q1551" i="43"/>
  <c r="K1551" i="43"/>
  <c r="AJ1550" i="43"/>
  <c r="AC1550" i="43"/>
  <c r="U1550" i="43"/>
  <c r="T1550" i="43"/>
  <c r="S1550" i="43"/>
  <c r="R1550" i="43"/>
  <c r="Q1550" i="43"/>
  <c r="K1550" i="43"/>
  <c r="AJ1549" i="43"/>
  <c r="AC1549" i="43"/>
  <c r="U1549" i="43"/>
  <c r="T1549" i="43"/>
  <c r="S1549" i="43"/>
  <c r="R1549" i="43"/>
  <c r="Q1549" i="43"/>
  <c r="K1549" i="43"/>
  <c r="AJ1548" i="43"/>
  <c r="AC1548" i="43"/>
  <c r="U1548" i="43"/>
  <c r="T1548" i="43"/>
  <c r="S1548" i="43"/>
  <c r="R1548" i="43"/>
  <c r="Q1548" i="43"/>
  <c r="K1548" i="43"/>
  <c r="AJ1547" i="43"/>
  <c r="AC1547" i="43"/>
  <c r="U1547" i="43"/>
  <c r="T1547" i="43"/>
  <c r="S1547" i="43"/>
  <c r="R1547" i="43"/>
  <c r="Q1547" i="43"/>
  <c r="K1547" i="43"/>
  <c r="AJ1546" i="43"/>
  <c r="AC1546" i="43"/>
  <c r="U1546" i="43"/>
  <c r="T1546" i="43"/>
  <c r="S1546" i="43"/>
  <c r="R1546" i="43"/>
  <c r="Q1546" i="43"/>
  <c r="K1546" i="43"/>
  <c r="AJ1545" i="43"/>
  <c r="AC1545" i="43"/>
  <c r="U1545" i="43"/>
  <c r="T1545" i="43"/>
  <c r="S1545" i="43"/>
  <c r="R1545" i="43"/>
  <c r="Q1545" i="43"/>
  <c r="K1545" i="43"/>
  <c r="AJ1544" i="43"/>
  <c r="AC1544" i="43"/>
  <c r="U1544" i="43"/>
  <c r="T1544" i="43"/>
  <c r="S1544" i="43"/>
  <c r="R1544" i="43"/>
  <c r="Q1544" i="43"/>
  <c r="K1544" i="43"/>
  <c r="AJ1543" i="43"/>
  <c r="AC1543" i="43"/>
  <c r="U1543" i="43"/>
  <c r="T1543" i="43"/>
  <c r="S1543" i="43"/>
  <c r="R1543" i="43"/>
  <c r="Q1543" i="43"/>
  <c r="K1543" i="43"/>
  <c r="AJ1542" i="43"/>
  <c r="AC1542" i="43"/>
  <c r="U1542" i="43"/>
  <c r="T1542" i="43"/>
  <c r="S1542" i="43"/>
  <c r="R1542" i="43"/>
  <c r="Q1542" i="43"/>
  <c r="K1542" i="43"/>
  <c r="AJ1541" i="43"/>
  <c r="AC1541" i="43"/>
  <c r="U1541" i="43"/>
  <c r="T1541" i="43"/>
  <c r="S1541" i="43"/>
  <c r="R1541" i="43"/>
  <c r="Q1541" i="43"/>
  <c r="K1541" i="43"/>
  <c r="AJ1540" i="43"/>
  <c r="AC1540" i="43"/>
  <c r="U1540" i="43"/>
  <c r="T1540" i="43"/>
  <c r="S1540" i="43"/>
  <c r="R1540" i="43"/>
  <c r="Q1540" i="43"/>
  <c r="K1540" i="43"/>
  <c r="AJ1539" i="43"/>
  <c r="AC1539" i="43"/>
  <c r="U1539" i="43"/>
  <c r="T1539" i="43"/>
  <c r="S1539" i="43"/>
  <c r="R1539" i="43"/>
  <c r="Q1539" i="43"/>
  <c r="K1539" i="43"/>
  <c r="AJ1538" i="43"/>
  <c r="AC1538" i="43"/>
  <c r="U1538" i="43"/>
  <c r="T1538" i="43"/>
  <c r="S1538" i="43"/>
  <c r="R1538" i="43"/>
  <c r="Q1538" i="43"/>
  <c r="K1538" i="43"/>
  <c r="AJ1537" i="43"/>
  <c r="AC1537" i="43"/>
  <c r="U1537" i="43"/>
  <c r="T1537" i="43"/>
  <c r="S1537" i="43"/>
  <c r="R1537" i="43"/>
  <c r="Q1537" i="43"/>
  <c r="K1537" i="43"/>
  <c r="AJ1536" i="43"/>
  <c r="AC1536" i="43"/>
  <c r="U1536" i="43"/>
  <c r="T1536" i="43"/>
  <c r="S1536" i="43"/>
  <c r="R1536" i="43"/>
  <c r="Q1536" i="43"/>
  <c r="K1536" i="43"/>
  <c r="AJ1535" i="43"/>
  <c r="AC1535" i="43"/>
  <c r="U1535" i="43"/>
  <c r="T1535" i="43"/>
  <c r="S1535" i="43"/>
  <c r="R1535" i="43"/>
  <c r="Q1535" i="43"/>
  <c r="K1535" i="43"/>
  <c r="AJ1534" i="43"/>
  <c r="AC1534" i="43"/>
  <c r="U1534" i="43"/>
  <c r="T1534" i="43"/>
  <c r="S1534" i="43"/>
  <c r="R1534" i="43"/>
  <c r="Q1534" i="43"/>
  <c r="K1534" i="43"/>
  <c r="AJ1533" i="43"/>
  <c r="AC1533" i="43"/>
  <c r="U1533" i="43"/>
  <c r="T1533" i="43"/>
  <c r="S1533" i="43"/>
  <c r="R1533" i="43"/>
  <c r="Q1533" i="43"/>
  <c r="K1533" i="43"/>
  <c r="AJ1532" i="43"/>
  <c r="AC1532" i="43"/>
  <c r="U1532" i="43"/>
  <c r="T1532" i="43"/>
  <c r="S1532" i="43"/>
  <c r="R1532" i="43"/>
  <c r="Q1532" i="43"/>
  <c r="K1532" i="43"/>
  <c r="AJ1531" i="43"/>
  <c r="AC1531" i="43"/>
  <c r="U1531" i="43"/>
  <c r="T1531" i="43"/>
  <c r="S1531" i="43"/>
  <c r="R1531" i="43"/>
  <c r="Q1531" i="43"/>
  <c r="K1531" i="43"/>
  <c r="AJ1530" i="43"/>
  <c r="AC1530" i="43"/>
  <c r="U1530" i="43"/>
  <c r="T1530" i="43"/>
  <c r="S1530" i="43"/>
  <c r="R1530" i="43"/>
  <c r="Q1530" i="43"/>
  <c r="K1530" i="43"/>
  <c r="AJ1529" i="43"/>
  <c r="AC1529" i="43"/>
  <c r="U1529" i="43"/>
  <c r="T1529" i="43"/>
  <c r="S1529" i="43"/>
  <c r="R1529" i="43"/>
  <c r="Q1529" i="43"/>
  <c r="K1529" i="43"/>
  <c r="AJ1528" i="43"/>
  <c r="AC1528" i="43"/>
  <c r="U1528" i="43"/>
  <c r="T1528" i="43"/>
  <c r="S1528" i="43"/>
  <c r="R1528" i="43"/>
  <c r="Q1528" i="43"/>
  <c r="K1528" i="43"/>
  <c r="AJ1527" i="43"/>
  <c r="AC1527" i="43"/>
  <c r="U1527" i="43"/>
  <c r="T1527" i="43"/>
  <c r="S1527" i="43"/>
  <c r="R1527" i="43"/>
  <c r="Q1527" i="43"/>
  <c r="K1527" i="43"/>
  <c r="AJ1526" i="43"/>
  <c r="AC1526" i="43"/>
  <c r="U1526" i="43"/>
  <c r="T1526" i="43"/>
  <c r="S1526" i="43"/>
  <c r="R1526" i="43"/>
  <c r="Q1526" i="43"/>
  <c r="K1526" i="43"/>
  <c r="AJ1525" i="43"/>
  <c r="AC1525" i="43"/>
  <c r="U1525" i="43"/>
  <c r="T1525" i="43"/>
  <c r="S1525" i="43"/>
  <c r="R1525" i="43"/>
  <c r="Q1525" i="43"/>
  <c r="K1525" i="43"/>
  <c r="AJ1524" i="43"/>
  <c r="AC1524" i="43"/>
  <c r="U1524" i="43"/>
  <c r="T1524" i="43"/>
  <c r="S1524" i="43"/>
  <c r="R1524" i="43"/>
  <c r="Q1524" i="43"/>
  <c r="K1524" i="43"/>
  <c r="AJ1523" i="43"/>
  <c r="AC1523" i="43"/>
  <c r="U1523" i="43"/>
  <c r="T1523" i="43"/>
  <c r="S1523" i="43"/>
  <c r="R1523" i="43"/>
  <c r="Q1523" i="43"/>
  <c r="K1523" i="43"/>
  <c r="AJ1522" i="43"/>
  <c r="AC1522" i="43"/>
  <c r="U1522" i="43"/>
  <c r="T1522" i="43"/>
  <c r="S1522" i="43"/>
  <c r="R1522" i="43"/>
  <c r="Q1522" i="43"/>
  <c r="K1522" i="43"/>
  <c r="AJ1521" i="43"/>
  <c r="AC1521" i="43"/>
  <c r="U1521" i="43"/>
  <c r="T1521" i="43"/>
  <c r="S1521" i="43"/>
  <c r="R1521" i="43"/>
  <c r="Q1521" i="43"/>
  <c r="K1521" i="43"/>
  <c r="AJ1520" i="43"/>
  <c r="AC1520" i="43"/>
  <c r="U1520" i="43"/>
  <c r="T1520" i="43"/>
  <c r="S1520" i="43"/>
  <c r="R1520" i="43"/>
  <c r="Q1520" i="43"/>
  <c r="K1520" i="43"/>
  <c r="AJ1519" i="43"/>
  <c r="AC1519" i="43"/>
  <c r="U1519" i="43"/>
  <c r="T1519" i="43"/>
  <c r="S1519" i="43"/>
  <c r="R1519" i="43"/>
  <c r="Q1519" i="43"/>
  <c r="K1519" i="43"/>
  <c r="AJ1518" i="43"/>
  <c r="AC1518" i="43"/>
  <c r="U1518" i="43"/>
  <c r="T1518" i="43"/>
  <c r="S1518" i="43"/>
  <c r="R1518" i="43"/>
  <c r="Q1518" i="43"/>
  <c r="K1518" i="43"/>
  <c r="AJ1517" i="43"/>
  <c r="AC1517" i="43"/>
  <c r="U1517" i="43"/>
  <c r="T1517" i="43"/>
  <c r="S1517" i="43"/>
  <c r="R1517" i="43"/>
  <c r="Q1517" i="43"/>
  <c r="K1517" i="43"/>
  <c r="AJ1516" i="43"/>
  <c r="AC1516" i="43"/>
  <c r="U1516" i="43"/>
  <c r="T1516" i="43"/>
  <c r="S1516" i="43"/>
  <c r="R1516" i="43"/>
  <c r="Q1516" i="43"/>
  <c r="K1516" i="43"/>
  <c r="AJ1515" i="43"/>
  <c r="AC1515" i="43"/>
  <c r="U1515" i="43"/>
  <c r="T1515" i="43"/>
  <c r="S1515" i="43"/>
  <c r="R1515" i="43"/>
  <c r="Q1515" i="43"/>
  <c r="K1515" i="43"/>
  <c r="AJ1514" i="43"/>
  <c r="AC1514" i="43"/>
  <c r="U1514" i="43"/>
  <c r="T1514" i="43"/>
  <c r="S1514" i="43"/>
  <c r="R1514" i="43"/>
  <c r="Q1514" i="43"/>
  <c r="K1514" i="43"/>
  <c r="AJ1513" i="43"/>
  <c r="AC1513" i="43"/>
  <c r="U1513" i="43"/>
  <c r="T1513" i="43"/>
  <c r="S1513" i="43"/>
  <c r="R1513" i="43"/>
  <c r="Q1513" i="43"/>
  <c r="K1513" i="43"/>
  <c r="AI1500" i="43"/>
  <c r="AH1500" i="43"/>
  <c r="AG1500" i="43"/>
  <c r="AF1500" i="43"/>
  <c r="AD1500" i="43"/>
  <c r="AB1500" i="43"/>
  <c r="AA1500" i="43"/>
  <c r="Z1500" i="43"/>
  <c r="Y1500" i="43"/>
  <c r="W1500" i="43"/>
  <c r="P1500" i="43"/>
  <c r="O1500" i="43"/>
  <c r="N1500" i="43"/>
  <c r="M1500" i="43"/>
  <c r="J1500" i="43"/>
  <c r="I1500" i="43"/>
  <c r="H1500" i="43"/>
  <c r="G1500" i="43"/>
  <c r="AJ1499" i="43"/>
  <c r="AC1499" i="43"/>
  <c r="Q1499" i="43"/>
  <c r="K1499" i="43"/>
  <c r="AJ1498" i="43"/>
  <c r="AC1498" i="43"/>
  <c r="U1498" i="43"/>
  <c r="T1498" i="43"/>
  <c r="S1498" i="43"/>
  <c r="R1498" i="43"/>
  <c r="Q1498" i="43"/>
  <c r="K1498" i="43"/>
  <c r="AJ1497" i="43"/>
  <c r="AC1497" i="43"/>
  <c r="U1497" i="43"/>
  <c r="T1497" i="43"/>
  <c r="S1497" i="43"/>
  <c r="R1497" i="43"/>
  <c r="Q1497" i="43"/>
  <c r="K1497" i="43"/>
  <c r="AJ1496" i="43"/>
  <c r="AC1496" i="43"/>
  <c r="U1496" i="43"/>
  <c r="T1496" i="43"/>
  <c r="S1496" i="43"/>
  <c r="R1496" i="43"/>
  <c r="Q1496" i="43"/>
  <c r="K1496" i="43"/>
  <c r="AJ1495" i="43"/>
  <c r="AC1495" i="43"/>
  <c r="U1495" i="43"/>
  <c r="T1495" i="43"/>
  <c r="S1495" i="43"/>
  <c r="R1495" i="43"/>
  <c r="Q1495" i="43"/>
  <c r="K1495" i="43"/>
  <c r="AJ1494" i="43"/>
  <c r="AC1494" i="43"/>
  <c r="U1494" i="43"/>
  <c r="T1494" i="43"/>
  <c r="S1494" i="43"/>
  <c r="R1494" i="43"/>
  <c r="Q1494" i="43"/>
  <c r="K1494" i="43"/>
  <c r="AJ1493" i="43"/>
  <c r="AC1493" i="43"/>
  <c r="U1493" i="43"/>
  <c r="T1493" i="43"/>
  <c r="S1493" i="43"/>
  <c r="R1493" i="43"/>
  <c r="Q1493" i="43"/>
  <c r="K1493" i="43"/>
  <c r="AJ1492" i="43"/>
  <c r="AC1492" i="43"/>
  <c r="U1492" i="43"/>
  <c r="T1492" i="43"/>
  <c r="S1492" i="43"/>
  <c r="R1492" i="43"/>
  <c r="Q1492" i="43"/>
  <c r="K1492" i="43"/>
  <c r="AJ1491" i="43"/>
  <c r="AC1491" i="43"/>
  <c r="U1491" i="43"/>
  <c r="T1491" i="43"/>
  <c r="S1491" i="43"/>
  <c r="R1491" i="43"/>
  <c r="Q1491" i="43"/>
  <c r="K1491" i="43"/>
  <c r="AJ1490" i="43"/>
  <c r="AC1490" i="43"/>
  <c r="U1490" i="43"/>
  <c r="T1490" i="43"/>
  <c r="S1490" i="43"/>
  <c r="R1490" i="43"/>
  <c r="Q1490" i="43"/>
  <c r="K1490" i="43"/>
  <c r="AJ1489" i="43"/>
  <c r="AC1489" i="43"/>
  <c r="U1489" i="43"/>
  <c r="T1489" i="43"/>
  <c r="S1489" i="43"/>
  <c r="R1489" i="43"/>
  <c r="Q1489" i="43"/>
  <c r="K1489" i="43"/>
  <c r="AJ1488" i="43"/>
  <c r="AC1488" i="43"/>
  <c r="U1488" i="43"/>
  <c r="T1488" i="43"/>
  <c r="S1488" i="43"/>
  <c r="R1488" i="43"/>
  <c r="Q1488" i="43"/>
  <c r="K1488" i="43"/>
  <c r="AJ1487" i="43"/>
  <c r="AC1487" i="43"/>
  <c r="U1487" i="43"/>
  <c r="T1487" i="43"/>
  <c r="S1487" i="43"/>
  <c r="R1487" i="43"/>
  <c r="Q1487" i="43"/>
  <c r="K1487" i="43"/>
  <c r="AJ1486" i="43"/>
  <c r="AC1486" i="43"/>
  <c r="U1486" i="43"/>
  <c r="T1486" i="43"/>
  <c r="S1486" i="43"/>
  <c r="R1486" i="43"/>
  <c r="Q1486" i="43"/>
  <c r="K1486" i="43"/>
  <c r="AJ1485" i="43"/>
  <c r="AC1485" i="43"/>
  <c r="U1485" i="43"/>
  <c r="T1485" i="43"/>
  <c r="S1485" i="43"/>
  <c r="R1485" i="43"/>
  <c r="Q1485" i="43"/>
  <c r="K1485" i="43"/>
  <c r="AJ1484" i="43"/>
  <c r="AC1484" i="43"/>
  <c r="U1484" i="43"/>
  <c r="T1484" i="43"/>
  <c r="S1484" i="43"/>
  <c r="R1484" i="43"/>
  <c r="Q1484" i="43"/>
  <c r="K1484" i="43"/>
  <c r="AJ1483" i="43"/>
  <c r="AC1483" i="43"/>
  <c r="U1483" i="43"/>
  <c r="T1483" i="43"/>
  <c r="S1483" i="43"/>
  <c r="R1483" i="43"/>
  <c r="Q1483" i="43"/>
  <c r="K1483" i="43"/>
  <c r="AJ1482" i="43"/>
  <c r="AC1482" i="43"/>
  <c r="U1482" i="43"/>
  <c r="T1482" i="43"/>
  <c r="S1482" i="43"/>
  <c r="R1482" i="43"/>
  <c r="Q1482" i="43"/>
  <c r="K1482" i="43"/>
  <c r="AJ1481" i="43"/>
  <c r="AC1481" i="43"/>
  <c r="U1481" i="43"/>
  <c r="T1481" i="43"/>
  <c r="S1481" i="43"/>
  <c r="R1481" i="43"/>
  <c r="Q1481" i="43"/>
  <c r="K1481" i="43"/>
  <c r="AJ1480" i="43"/>
  <c r="AC1480" i="43"/>
  <c r="U1480" i="43"/>
  <c r="T1480" i="43"/>
  <c r="S1480" i="43"/>
  <c r="R1480" i="43"/>
  <c r="Q1480" i="43"/>
  <c r="K1480" i="43"/>
  <c r="AJ1479" i="43"/>
  <c r="AC1479" i="43"/>
  <c r="U1479" i="43"/>
  <c r="T1479" i="43"/>
  <c r="S1479" i="43"/>
  <c r="R1479" i="43"/>
  <c r="Q1479" i="43"/>
  <c r="K1479" i="43"/>
  <c r="AJ1478" i="43"/>
  <c r="AC1478" i="43"/>
  <c r="U1478" i="43"/>
  <c r="T1478" i="43"/>
  <c r="S1478" i="43"/>
  <c r="R1478" i="43"/>
  <c r="Q1478" i="43"/>
  <c r="K1478" i="43"/>
  <c r="AJ1477" i="43"/>
  <c r="AC1477" i="43"/>
  <c r="U1477" i="43"/>
  <c r="T1477" i="43"/>
  <c r="S1477" i="43"/>
  <c r="R1477" i="43"/>
  <c r="Q1477" i="43"/>
  <c r="K1477" i="43"/>
  <c r="AJ1476" i="43"/>
  <c r="AC1476" i="43"/>
  <c r="U1476" i="43"/>
  <c r="T1476" i="43"/>
  <c r="S1476" i="43"/>
  <c r="R1476" i="43"/>
  <c r="Q1476" i="43"/>
  <c r="K1476" i="43"/>
  <c r="AJ1475" i="43"/>
  <c r="AC1475" i="43"/>
  <c r="U1475" i="43"/>
  <c r="T1475" i="43"/>
  <c r="S1475" i="43"/>
  <c r="R1475" i="43"/>
  <c r="Q1475" i="43"/>
  <c r="K1475" i="43"/>
  <c r="AJ1474" i="43"/>
  <c r="AC1474" i="43"/>
  <c r="U1474" i="43"/>
  <c r="T1474" i="43"/>
  <c r="S1474" i="43"/>
  <c r="R1474" i="43"/>
  <c r="Q1474" i="43"/>
  <c r="K1474" i="43"/>
  <c r="AI1470" i="43"/>
  <c r="AH1470" i="43"/>
  <c r="AG1470" i="43"/>
  <c r="AF1470" i="43"/>
  <c r="AB1470" i="43"/>
  <c r="AA1470" i="43"/>
  <c r="Z1470" i="43"/>
  <c r="Y1470" i="43"/>
  <c r="P1470" i="43"/>
  <c r="O1470" i="43"/>
  <c r="N1470" i="43"/>
  <c r="M1470" i="43"/>
  <c r="J1470" i="43"/>
  <c r="I1470" i="43"/>
  <c r="H1470" i="43"/>
  <c r="G1470" i="43"/>
  <c r="AJ1469" i="43"/>
  <c r="AC1469" i="43"/>
  <c r="U1469" i="43"/>
  <c r="T1469" i="43"/>
  <c r="S1469" i="43"/>
  <c r="R1469" i="43"/>
  <c r="Q1469" i="43"/>
  <c r="K1469" i="43"/>
  <c r="AJ1468" i="43"/>
  <c r="AC1468" i="43"/>
  <c r="U1468" i="43"/>
  <c r="T1468" i="43"/>
  <c r="S1468" i="43"/>
  <c r="R1468" i="43"/>
  <c r="Q1468" i="43"/>
  <c r="K1468" i="43"/>
  <c r="AJ1467" i="43"/>
  <c r="AC1467" i="43"/>
  <c r="U1467" i="43"/>
  <c r="T1467" i="43"/>
  <c r="S1467" i="43"/>
  <c r="R1467" i="43"/>
  <c r="Q1467" i="43"/>
  <c r="K1467" i="43"/>
  <c r="AJ1466" i="43"/>
  <c r="AC1466" i="43"/>
  <c r="U1466" i="43"/>
  <c r="T1466" i="43"/>
  <c r="S1466" i="43"/>
  <c r="R1466" i="43"/>
  <c r="Q1466" i="43"/>
  <c r="K1466" i="43"/>
  <c r="AJ1465" i="43"/>
  <c r="AC1465" i="43"/>
  <c r="U1465" i="43"/>
  <c r="T1465" i="43"/>
  <c r="S1465" i="43"/>
  <c r="R1465" i="43"/>
  <c r="Q1465" i="43"/>
  <c r="K1465" i="43"/>
  <c r="AJ1464" i="43"/>
  <c r="AC1464" i="43"/>
  <c r="U1464" i="43"/>
  <c r="T1464" i="43"/>
  <c r="S1464" i="43"/>
  <c r="R1464" i="43"/>
  <c r="Q1464" i="43"/>
  <c r="K1464" i="43"/>
  <c r="AJ1463" i="43"/>
  <c r="AC1463" i="43"/>
  <c r="U1463" i="43"/>
  <c r="T1463" i="43"/>
  <c r="S1463" i="43"/>
  <c r="R1463" i="43"/>
  <c r="Q1463" i="43"/>
  <c r="K1463" i="43"/>
  <c r="AJ1462" i="43"/>
  <c r="AC1462" i="43"/>
  <c r="U1462" i="43"/>
  <c r="T1462" i="43"/>
  <c r="S1462" i="43"/>
  <c r="R1462" i="43"/>
  <c r="Q1462" i="43"/>
  <c r="K1462" i="43"/>
  <c r="AJ1461" i="43"/>
  <c r="AC1461" i="43"/>
  <c r="U1461" i="43"/>
  <c r="T1461" i="43"/>
  <c r="S1461" i="43"/>
  <c r="R1461" i="43"/>
  <c r="Q1461" i="43"/>
  <c r="K1461" i="43"/>
  <c r="AJ1460" i="43"/>
  <c r="AC1460" i="43"/>
  <c r="U1460" i="43"/>
  <c r="T1460" i="43"/>
  <c r="S1460" i="43"/>
  <c r="R1460" i="43"/>
  <c r="Q1460" i="43"/>
  <c r="K1460" i="43"/>
  <c r="AJ1459" i="43"/>
  <c r="AC1459" i="43"/>
  <c r="U1459" i="43"/>
  <c r="T1459" i="43"/>
  <c r="S1459" i="43"/>
  <c r="R1459" i="43"/>
  <c r="Q1459" i="43"/>
  <c r="K1459" i="43"/>
  <c r="AJ1458" i="43"/>
  <c r="AC1458" i="43"/>
  <c r="U1458" i="43"/>
  <c r="T1458" i="43"/>
  <c r="S1458" i="43"/>
  <c r="R1458" i="43"/>
  <c r="Q1458" i="43"/>
  <c r="K1458" i="43"/>
  <c r="AJ1457" i="43"/>
  <c r="AC1457" i="43"/>
  <c r="U1457" i="43"/>
  <c r="T1457" i="43"/>
  <c r="S1457" i="43"/>
  <c r="R1457" i="43"/>
  <c r="Q1457" i="43"/>
  <c r="K1457" i="43"/>
  <c r="AJ1456" i="43"/>
  <c r="AC1456" i="43"/>
  <c r="U1456" i="43"/>
  <c r="T1456" i="43"/>
  <c r="S1456" i="43"/>
  <c r="R1456" i="43"/>
  <c r="Q1456" i="43"/>
  <c r="K1456" i="43"/>
  <c r="AJ1455" i="43"/>
  <c r="AC1455" i="43"/>
  <c r="U1455" i="43"/>
  <c r="T1455" i="43"/>
  <c r="S1455" i="43"/>
  <c r="R1455" i="43"/>
  <c r="Q1455" i="43"/>
  <c r="K1455" i="43"/>
  <c r="AJ1454" i="43"/>
  <c r="AC1454" i="43"/>
  <c r="U1454" i="43"/>
  <c r="T1454" i="43"/>
  <c r="S1454" i="43"/>
  <c r="R1454" i="43"/>
  <c r="Q1454" i="43"/>
  <c r="K1454" i="43"/>
  <c r="AJ1453" i="43"/>
  <c r="AC1453" i="43"/>
  <c r="U1453" i="43"/>
  <c r="T1453" i="43"/>
  <c r="S1453" i="43"/>
  <c r="R1453" i="43"/>
  <c r="Q1453" i="43"/>
  <c r="K1453" i="43"/>
  <c r="AJ1452" i="43"/>
  <c r="AC1452" i="43"/>
  <c r="U1452" i="43"/>
  <c r="T1452" i="43"/>
  <c r="S1452" i="43"/>
  <c r="R1452" i="43"/>
  <c r="Q1452" i="43"/>
  <c r="K1452" i="43"/>
  <c r="AJ1451" i="43"/>
  <c r="AC1451" i="43"/>
  <c r="U1451" i="43"/>
  <c r="T1451" i="43"/>
  <c r="S1451" i="43"/>
  <c r="R1451" i="43"/>
  <c r="Q1451" i="43"/>
  <c r="K1451" i="43"/>
  <c r="AJ1450" i="43"/>
  <c r="AC1450" i="43"/>
  <c r="U1450" i="43"/>
  <c r="T1450" i="43"/>
  <c r="S1450" i="43"/>
  <c r="R1450" i="43"/>
  <c r="Q1450" i="43"/>
  <c r="K1450" i="43"/>
  <c r="AJ1449" i="43"/>
  <c r="AC1449" i="43"/>
  <c r="U1449" i="43"/>
  <c r="T1449" i="43"/>
  <c r="S1449" i="43"/>
  <c r="R1449" i="43"/>
  <c r="Q1449" i="43"/>
  <c r="K1449" i="43"/>
  <c r="AJ1448" i="43"/>
  <c r="AC1448" i="43"/>
  <c r="U1448" i="43"/>
  <c r="T1448" i="43"/>
  <c r="S1448" i="43"/>
  <c r="R1448" i="43"/>
  <c r="Q1448" i="43"/>
  <c r="K1448" i="43"/>
  <c r="AJ1447" i="43"/>
  <c r="AC1447" i="43"/>
  <c r="U1447" i="43"/>
  <c r="T1447" i="43"/>
  <c r="S1447" i="43"/>
  <c r="R1447" i="43"/>
  <c r="Q1447" i="43"/>
  <c r="K1447" i="43"/>
  <c r="AJ1446" i="43"/>
  <c r="AC1446" i="43"/>
  <c r="U1446" i="43"/>
  <c r="T1446" i="43"/>
  <c r="S1446" i="43"/>
  <c r="R1446" i="43"/>
  <c r="Q1446" i="43"/>
  <c r="K1446" i="43"/>
  <c r="AI1433" i="43"/>
  <c r="AH1433" i="43"/>
  <c r="AG1433" i="43"/>
  <c r="AD1433" i="43"/>
  <c r="AB1433" i="43"/>
  <c r="AA1433" i="43"/>
  <c r="Z1433" i="43"/>
  <c r="Y1433" i="43"/>
  <c r="W1433" i="43"/>
  <c r="P1433" i="43"/>
  <c r="O1433" i="43"/>
  <c r="N1433" i="43"/>
  <c r="M1433" i="43"/>
  <c r="J1433" i="43"/>
  <c r="I1433" i="43"/>
  <c r="H1433" i="43"/>
  <c r="G1433" i="43"/>
  <c r="AJ1432" i="43"/>
  <c r="AC1432" i="43"/>
  <c r="U1432" i="43"/>
  <c r="T1432" i="43"/>
  <c r="S1432" i="43"/>
  <c r="R1432" i="43"/>
  <c r="Q1432" i="43"/>
  <c r="K1432" i="43"/>
  <c r="AJ1431" i="43"/>
  <c r="AC1431" i="43"/>
  <c r="U1431" i="43"/>
  <c r="T1431" i="43"/>
  <c r="S1431" i="43"/>
  <c r="R1431" i="43"/>
  <c r="Q1431" i="43"/>
  <c r="K1431" i="43"/>
  <c r="AJ1430" i="43"/>
  <c r="AC1430" i="43"/>
  <c r="U1430" i="43"/>
  <c r="T1430" i="43"/>
  <c r="S1430" i="43"/>
  <c r="R1430" i="43"/>
  <c r="Q1430" i="43"/>
  <c r="K1430" i="43"/>
  <c r="AJ1429" i="43"/>
  <c r="AC1429" i="43"/>
  <c r="U1429" i="43"/>
  <c r="T1429" i="43"/>
  <c r="S1429" i="43"/>
  <c r="R1429" i="43"/>
  <c r="Q1429" i="43"/>
  <c r="K1429" i="43"/>
  <c r="AJ1428" i="43"/>
  <c r="AC1428" i="43"/>
  <c r="U1428" i="43"/>
  <c r="T1428" i="43"/>
  <c r="S1428" i="43"/>
  <c r="R1428" i="43"/>
  <c r="Q1428" i="43"/>
  <c r="K1428" i="43"/>
  <c r="AJ1427" i="43"/>
  <c r="AC1427" i="43"/>
  <c r="U1427" i="43"/>
  <c r="T1427" i="43"/>
  <c r="S1427" i="43"/>
  <c r="R1427" i="43"/>
  <c r="Q1427" i="43"/>
  <c r="K1427" i="43"/>
  <c r="AJ1426" i="43"/>
  <c r="AC1426" i="43"/>
  <c r="U1426" i="43"/>
  <c r="T1426" i="43"/>
  <c r="S1426" i="43"/>
  <c r="R1426" i="43"/>
  <c r="Q1426" i="43"/>
  <c r="K1426" i="43"/>
  <c r="AJ1425" i="43"/>
  <c r="AC1425" i="43"/>
  <c r="U1425" i="43"/>
  <c r="T1425" i="43"/>
  <c r="S1425" i="43"/>
  <c r="R1425" i="43"/>
  <c r="Q1425" i="43"/>
  <c r="K1425" i="43"/>
  <c r="AJ1424" i="43"/>
  <c r="AC1424" i="43"/>
  <c r="U1424" i="43"/>
  <c r="T1424" i="43"/>
  <c r="S1424" i="43"/>
  <c r="R1424" i="43"/>
  <c r="Q1424" i="43"/>
  <c r="K1424" i="43"/>
  <c r="AJ1423" i="43"/>
  <c r="AC1423" i="43"/>
  <c r="U1423" i="43"/>
  <c r="T1423" i="43"/>
  <c r="S1423" i="43"/>
  <c r="R1423" i="43"/>
  <c r="Q1423" i="43"/>
  <c r="K1423" i="43"/>
  <c r="AJ1422" i="43"/>
  <c r="AC1422" i="43"/>
  <c r="U1422" i="43"/>
  <c r="T1422" i="43"/>
  <c r="S1422" i="43"/>
  <c r="R1422" i="43"/>
  <c r="Q1422" i="43"/>
  <c r="K1422" i="43"/>
  <c r="AJ1421" i="43"/>
  <c r="AC1421" i="43"/>
  <c r="U1421" i="43"/>
  <c r="T1421" i="43"/>
  <c r="S1421" i="43"/>
  <c r="R1421" i="43"/>
  <c r="Q1421" i="43"/>
  <c r="K1421" i="43"/>
  <c r="AJ1420" i="43"/>
  <c r="AC1420" i="43"/>
  <c r="U1420" i="43"/>
  <c r="T1420" i="43"/>
  <c r="S1420" i="43"/>
  <c r="R1420" i="43"/>
  <c r="Q1420" i="43"/>
  <c r="K1420" i="43"/>
  <c r="AJ1419" i="43"/>
  <c r="AC1419" i="43"/>
  <c r="U1419" i="43"/>
  <c r="T1419" i="43"/>
  <c r="S1419" i="43"/>
  <c r="R1419" i="43"/>
  <c r="Q1419" i="43"/>
  <c r="K1419" i="43"/>
  <c r="AJ1418" i="43"/>
  <c r="AC1418" i="43"/>
  <c r="U1418" i="43"/>
  <c r="T1418" i="43"/>
  <c r="S1418" i="43"/>
  <c r="R1418" i="43"/>
  <c r="Q1418" i="43"/>
  <c r="K1418" i="43"/>
  <c r="AJ1417" i="43"/>
  <c r="AC1417" i="43"/>
  <c r="U1417" i="43"/>
  <c r="T1417" i="43"/>
  <c r="S1417" i="43"/>
  <c r="R1417" i="43"/>
  <c r="Q1417" i="43"/>
  <c r="K1417" i="43"/>
  <c r="AJ1416" i="43"/>
  <c r="AC1416" i="43"/>
  <c r="U1416" i="43"/>
  <c r="T1416" i="43"/>
  <c r="S1416" i="43"/>
  <c r="R1416" i="43"/>
  <c r="Q1416" i="43"/>
  <c r="K1416" i="43"/>
  <c r="AJ1415" i="43"/>
  <c r="AC1415" i="43"/>
  <c r="U1415" i="43"/>
  <c r="T1415" i="43"/>
  <c r="S1415" i="43"/>
  <c r="R1415" i="43"/>
  <c r="Q1415" i="43"/>
  <c r="K1415" i="43"/>
  <c r="AJ1414" i="43"/>
  <c r="AC1414" i="43"/>
  <c r="U1414" i="43"/>
  <c r="T1414" i="43"/>
  <c r="S1414" i="43"/>
  <c r="R1414" i="43"/>
  <c r="Q1414" i="43"/>
  <c r="K1414" i="43"/>
  <c r="AJ1413" i="43"/>
  <c r="AC1413" i="43"/>
  <c r="U1413" i="43"/>
  <c r="T1413" i="43"/>
  <c r="S1413" i="43"/>
  <c r="R1413" i="43"/>
  <c r="Q1413" i="43"/>
  <c r="K1413" i="43"/>
  <c r="AJ1412" i="43"/>
  <c r="AC1412" i="43"/>
  <c r="U1412" i="43"/>
  <c r="T1412" i="43"/>
  <c r="S1412" i="43"/>
  <c r="R1412" i="43"/>
  <c r="Q1412" i="43"/>
  <c r="K1412" i="43"/>
  <c r="AJ1411" i="43"/>
  <c r="AC1411" i="43"/>
  <c r="U1411" i="43"/>
  <c r="T1411" i="43"/>
  <c r="S1411" i="43"/>
  <c r="R1411" i="43"/>
  <c r="Q1411" i="43"/>
  <c r="K1411" i="43"/>
  <c r="AJ1410" i="43"/>
  <c r="AC1410" i="43"/>
  <c r="U1410" i="43"/>
  <c r="T1410" i="43"/>
  <c r="S1410" i="43"/>
  <c r="R1410" i="43"/>
  <c r="Q1410" i="43"/>
  <c r="K1410" i="43"/>
  <c r="AJ1409" i="43"/>
  <c r="AC1409" i="43"/>
  <c r="U1409" i="43"/>
  <c r="T1409" i="43"/>
  <c r="S1409" i="43"/>
  <c r="R1409" i="43"/>
  <c r="Q1409" i="43"/>
  <c r="K1409" i="43"/>
  <c r="AJ1408" i="43"/>
  <c r="AC1408" i="43"/>
  <c r="U1408" i="43"/>
  <c r="T1408" i="43"/>
  <c r="S1408" i="43"/>
  <c r="R1408" i="43"/>
  <c r="Q1408" i="43"/>
  <c r="K1408" i="43"/>
  <c r="AJ1407" i="43"/>
  <c r="AC1407" i="43"/>
  <c r="U1407" i="43"/>
  <c r="T1407" i="43"/>
  <c r="S1407" i="43"/>
  <c r="R1407" i="43"/>
  <c r="Q1407" i="43"/>
  <c r="K1407" i="43"/>
  <c r="AJ1406" i="43"/>
  <c r="AC1406" i="43"/>
  <c r="U1406" i="43"/>
  <c r="T1406" i="43"/>
  <c r="S1406" i="43"/>
  <c r="R1406" i="43"/>
  <c r="Q1406" i="43"/>
  <c r="K1406" i="43"/>
  <c r="AI1402" i="43"/>
  <c r="AH1402" i="43"/>
  <c r="AG1402" i="43"/>
  <c r="AF1402" i="43"/>
  <c r="AB1402" i="43"/>
  <c r="AA1402" i="43"/>
  <c r="Z1402" i="43"/>
  <c r="Y1402" i="43"/>
  <c r="P1402" i="43"/>
  <c r="O1402" i="43"/>
  <c r="N1402" i="43"/>
  <c r="M1402" i="43"/>
  <c r="J1402" i="43"/>
  <c r="I1402" i="43"/>
  <c r="H1402" i="43"/>
  <c r="G1402" i="43"/>
  <c r="AJ1401" i="43"/>
  <c r="AC1401" i="43"/>
  <c r="Q1401" i="43"/>
  <c r="K1401" i="43"/>
  <c r="AJ1400" i="43"/>
  <c r="AC1400" i="43"/>
  <c r="U1400" i="43"/>
  <c r="T1400" i="43"/>
  <c r="S1400" i="43"/>
  <c r="R1400" i="43"/>
  <c r="Q1400" i="43"/>
  <c r="K1400" i="43"/>
  <c r="AJ1399" i="43"/>
  <c r="AC1399" i="43"/>
  <c r="U1399" i="43"/>
  <c r="T1399" i="43"/>
  <c r="S1399" i="43"/>
  <c r="R1399" i="43"/>
  <c r="Q1399" i="43"/>
  <c r="K1399" i="43"/>
  <c r="AJ1398" i="43"/>
  <c r="AC1398" i="43"/>
  <c r="U1398" i="43"/>
  <c r="T1398" i="43"/>
  <c r="S1398" i="43"/>
  <c r="R1398" i="43"/>
  <c r="Q1398" i="43"/>
  <c r="K1398" i="43"/>
  <c r="AJ1397" i="43"/>
  <c r="AC1397" i="43"/>
  <c r="U1397" i="43"/>
  <c r="T1397" i="43"/>
  <c r="S1397" i="43"/>
  <c r="R1397" i="43"/>
  <c r="Q1397" i="43"/>
  <c r="K1397" i="43"/>
  <c r="AJ1396" i="43"/>
  <c r="AC1396" i="43"/>
  <c r="U1396" i="43"/>
  <c r="T1396" i="43"/>
  <c r="S1396" i="43"/>
  <c r="R1396" i="43"/>
  <c r="Q1396" i="43"/>
  <c r="K1396" i="43"/>
  <c r="AJ1395" i="43"/>
  <c r="AC1395" i="43"/>
  <c r="U1395" i="43"/>
  <c r="T1395" i="43"/>
  <c r="S1395" i="43"/>
  <c r="R1395" i="43"/>
  <c r="Q1395" i="43"/>
  <c r="K1395" i="43"/>
  <c r="AJ1394" i="43"/>
  <c r="AC1394" i="43"/>
  <c r="U1394" i="43"/>
  <c r="T1394" i="43"/>
  <c r="S1394" i="43"/>
  <c r="R1394" i="43"/>
  <c r="Q1394" i="43"/>
  <c r="K1394" i="43"/>
  <c r="AJ1393" i="43"/>
  <c r="AC1393" i="43"/>
  <c r="U1393" i="43"/>
  <c r="T1393" i="43"/>
  <c r="S1393" i="43"/>
  <c r="R1393" i="43"/>
  <c r="Q1393" i="43"/>
  <c r="K1393" i="43"/>
  <c r="AJ1392" i="43"/>
  <c r="AC1392" i="43"/>
  <c r="U1392" i="43"/>
  <c r="T1392" i="43"/>
  <c r="S1392" i="43"/>
  <c r="R1392" i="43"/>
  <c r="Q1392" i="43"/>
  <c r="K1392" i="43"/>
  <c r="AJ1391" i="43"/>
  <c r="AC1391" i="43"/>
  <c r="U1391" i="43"/>
  <c r="T1391" i="43"/>
  <c r="S1391" i="43"/>
  <c r="R1391" i="43"/>
  <c r="Q1391" i="43"/>
  <c r="K1391" i="43"/>
  <c r="AJ1390" i="43"/>
  <c r="AC1390" i="43"/>
  <c r="U1390" i="43"/>
  <c r="T1390" i="43"/>
  <c r="S1390" i="43"/>
  <c r="R1390" i="43"/>
  <c r="Q1390" i="43"/>
  <c r="K1390" i="43"/>
  <c r="AJ1389" i="43"/>
  <c r="AC1389" i="43"/>
  <c r="U1389" i="43"/>
  <c r="T1389" i="43"/>
  <c r="S1389" i="43"/>
  <c r="R1389" i="43"/>
  <c r="Q1389" i="43"/>
  <c r="K1389" i="43"/>
  <c r="AJ1388" i="43"/>
  <c r="AC1388" i="43"/>
  <c r="U1388" i="43"/>
  <c r="T1388" i="43"/>
  <c r="S1388" i="43"/>
  <c r="R1388" i="43"/>
  <c r="Q1388" i="43"/>
  <c r="K1388" i="43"/>
  <c r="AJ1387" i="43"/>
  <c r="AC1387" i="43"/>
  <c r="U1387" i="43"/>
  <c r="T1387" i="43"/>
  <c r="S1387" i="43"/>
  <c r="R1387" i="43"/>
  <c r="Q1387" i="43"/>
  <c r="K1387" i="43"/>
  <c r="AJ1386" i="43"/>
  <c r="AC1386" i="43"/>
  <c r="U1386" i="43"/>
  <c r="T1386" i="43"/>
  <c r="S1386" i="43"/>
  <c r="R1386" i="43"/>
  <c r="Q1386" i="43"/>
  <c r="K1386" i="43"/>
  <c r="AJ1385" i="43"/>
  <c r="AC1385" i="43"/>
  <c r="U1385" i="43"/>
  <c r="T1385" i="43"/>
  <c r="S1385" i="43"/>
  <c r="R1385" i="43"/>
  <c r="Q1385" i="43"/>
  <c r="K1385" i="43"/>
  <c r="AJ1384" i="43"/>
  <c r="AC1384" i="43"/>
  <c r="U1384" i="43"/>
  <c r="T1384" i="43"/>
  <c r="S1384" i="43"/>
  <c r="R1384" i="43"/>
  <c r="Q1384" i="43"/>
  <c r="K1384" i="43"/>
  <c r="AJ1383" i="43"/>
  <c r="AC1383" i="43"/>
  <c r="U1383" i="43"/>
  <c r="T1383" i="43"/>
  <c r="S1383" i="43"/>
  <c r="R1383" i="43"/>
  <c r="Q1383" i="43"/>
  <c r="K1383" i="43"/>
  <c r="AJ1382" i="43"/>
  <c r="AC1382" i="43"/>
  <c r="U1382" i="43"/>
  <c r="T1382" i="43"/>
  <c r="S1382" i="43"/>
  <c r="R1382" i="43"/>
  <c r="Q1382" i="43"/>
  <c r="K1382" i="43"/>
  <c r="AJ1381" i="43"/>
  <c r="AC1381" i="43"/>
  <c r="U1381" i="43"/>
  <c r="T1381" i="43"/>
  <c r="S1381" i="43"/>
  <c r="R1381" i="43"/>
  <c r="Q1381" i="43"/>
  <c r="K1381" i="43"/>
  <c r="AJ1380" i="43"/>
  <c r="AC1380" i="43"/>
  <c r="U1380" i="43"/>
  <c r="T1380" i="43"/>
  <c r="S1380" i="43"/>
  <c r="R1380" i="43"/>
  <c r="Q1380" i="43"/>
  <c r="K1380" i="43"/>
  <c r="AJ1379" i="43"/>
  <c r="AC1379" i="43"/>
  <c r="U1379" i="43"/>
  <c r="T1379" i="43"/>
  <c r="S1379" i="43"/>
  <c r="R1379" i="43"/>
  <c r="Q1379" i="43"/>
  <c r="K1379" i="43"/>
  <c r="AJ1378" i="43"/>
  <c r="AC1378" i="43"/>
  <c r="U1378" i="43"/>
  <c r="T1378" i="43"/>
  <c r="S1378" i="43"/>
  <c r="R1378" i="43"/>
  <c r="Q1378" i="43"/>
  <c r="K1378" i="43"/>
  <c r="AJ1377" i="43"/>
  <c r="AC1377" i="43"/>
  <c r="U1377" i="43"/>
  <c r="T1377" i="43"/>
  <c r="S1377" i="43"/>
  <c r="R1377" i="43"/>
  <c r="Q1377" i="43"/>
  <c r="K1377" i="43"/>
  <c r="AJ1376" i="43"/>
  <c r="AC1376" i="43"/>
  <c r="U1376" i="43"/>
  <c r="T1376" i="43"/>
  <c r="S1376" i="43"/>
  <c r="R1376" i="43"/>
  <c r="Q1376" i="43"/>
  <c r="K1376" i="43"/>
  <c r="AJ1375" i="43"/>
  <c r="AC1375" i="43"/>
  <c r="U1375" i="43"/>
  <c r="T1375" i="43"/>
  <c r="S1375" i="43"/>
  <c r="R1375" i="43"/>
  <c r="Q1375" i="43"/>
  <c r="K1375" i="43"/>
  <c r="AJ1374" i="43"/>
  <c r="AC1374" i="43"/>
  <c r="U1374" i="43"/>
  <c r="T1374" i="43"/>
  <c r="S1374" i="43"/>
  <c r="R1374" i="43"/>
  <c r="Q1374" i="43"/>
  <c r="K1374" i="43"/>
  <c r="AJ1373" i="43"/>
  <c r="AC1373" i="43"/>
  <c r="U1373" i="43"/>
  <c r="T1373" i="43"/>
  <c r="S1373" i="43"/>
  <c r="R1373" i="43"/>
  <c r="Q1373" i="43"/>
  <c r="K1373" i="43"/>
  <c r="AJ1372" i="43"/>
  <c r="AC1372" i="43"/>
  <c r="U1372" i="43"/>
  <c r="T1372" i="43"/>
  <c r="S1372" i="43"/>
  <c r="R1372" i="43"/>
  <c r="Q1372" i="43"/>
  <c r="K1372" i="43"/>
  <c r="AI1359" i="43"/>
  <c r="AH1359" i="43"/>
  <c r="AG1359" i="43"/>
  <c r="AF1359" i="43"/>
  <c r="AD1359" i="43"/>
  <c r="AB1359" i="43"/>
  <c r="AA1359" i="43"/>
  <c r="Z1359" i="43"/>
  <c r="Y1359" i="43"/>
  <c r="W1359" i="43"/>
  <c r="P1359" i="43"/>
  <c r="O1359" i="43"/>
  <c r="N1359" i="43"/>
  <c r="M1359" i="43"/>
  <c r="J1359" i="43"/>
  <c r="I1359" i="43"/>
  <c r="H1359" i="43"/>
  <c r="G1359" i="43"/>
  <c r="AJ1358" i="43"/>
  <c r="AC1358" i="43"/>
  <c r="U1358" i="43"/>
  <c r="T1358" i="43"/>
  <c r="S1358" i="43"/>
  <c r="R1358" i="43"/>
  <c r="Q1358" i="43"/>
  <c r="K1358" i="43"/>
  <c r="AJ1357" i="43"/>
  <c r="AC1357" i="43"/>
  <c r="U1357" i="43"/>
  <c r="T1357" i="43"/>
  <c r="S1357" i="43"/>
  <c r="R1357" i="43"/>
  <c r="Q1357" i="43"/>
  <c r="K1357" i="43"/>
  <c r="AJ1356" i="43"/>
  <c r="AC1356" i="43"/>
  <c r="U1356" i="43"/>
  <c r="T1356" i="43"/>
  <c r="S1356" i="43"/>
  <c r="R1356" i="43"/>
  <c r="Q1356" i="43"/>
  <c r="K1356" i="43"/>
  <c r="AJ1355" i="43"/>
  <c r="AC1355" i="43"/>
  <c r="U1355" i="43"/>
  <c r="T1355" i="43"/>
  <c r="S1355" i="43"/>
  <c r="R1355" i="43"/>
  <c r="Q1355" i="43"/>
  <c r="K1355" i="43"/>
  <c r="AJ1354" i="43"/>
  <c r="AC1354" i="43"/>
  <c r="U1354" i="43"/>
  <c r="T1354" i="43"/>
  <c r="S1354" i="43"/>
  <c r="R1354" i="43"/>
  <c r="Q1354" i="43"/>
  <c r="K1354" i="43"/>
  <c r="AJ1353" i="43"/>
  <c r="AC1353" i="43"/>
  <c r="U1353" i="43"/>
  <c r="T1353" i="43"/>
  <c r="S1353" i="43"/>
  <c r="R1353" i="43"/>
  <c r="Q1353" i="43"/>
  <c r="K1353" i="43"/>
  <c r="AJ1352" i="43"/>
  <c r="AC1352" i="43"/>
  <c r="U1352" i="43"/>
  <c r="T1352" i="43"/>
  <c r="S1352" i="43"/>
  <c r="R1352" i="43"/>
  <c r="Q1352" i="43"/>
  <c r="K1352" i="43"/>
  <c r="AJ1351" i="43"/>
  <c r="AC1351" i="43"/>
  <c r="U1351" i="43"/>
  <c r="T1351" i="43"/>
  <c r="S1351" i="43"/>
  <c r="R1351" i="43"/>
  <c r="Q1351" i="43"/>
  <c r="K1351" i="43"/>
  <c r="AJ1350" i="43"/>
  <c r="AC1350" i="43"/>
  <c r="U1350" i="43"/>
  <c r="T1350" i="43"/>
  <c r="S1350" i="43"/>
  <c r="R1350" i="43"/>
  <c r="Q1350" i="43"/>
  <c r="K1350" i="43"/>
  <c r="AJ1349" i="43"/>
  <c r="AC1349" i="43"/>
  <c r="U1349" i="43"/>
  <c r="T1349" i="43"/>
  <c r="S1349" i="43"/>
  <c r="R1349" i="43"/>
  <c r="Q1349" i="43"/>
  <c r="K1349" i="43"/>
  <c r="AJ1348" i="43"/>
  <c r="AC1348" i="43"/>
  <c r="U1348" i="43"/>
  <c r="T1348" i="43"/>
  <c r="S1348" i="43"/>
  <c r="R1348" i="43"/>
  <c r="Q1348" i="43"/>
  <c r="K1348" i="43"/>
  <c r="AJ1347" i="43"/>
  <c r="AC1347" i="43"/>
  <c r="U1347" i="43"/>
  <c r="T1347" i="43"/>
  <c r="S1347" i="43"/>
  <c r="R1347" i="43"/>
  <c r="Q1347" i="43"/>
  <c r="K1347" i="43"/>
  <c r="AJ1346" i="43"/>
  <c r="AC1346" i="43"/>
  <c r="U1346" i="43"/>
  <c r="T1346" i="43"/>
  <c r="S1346" i="43"/>
  <c r="R1346" i="43"/>
  <c r="Q1346" i="43"/>
  <c r="K1346" i="43"/>
  <c r="AJ1345" i="43"/>
  <c r="AC1345" i="43"/>
  <c r="U1345" i="43"/>
  <c r="T1345" i="43"/>
  <c r="S1345" i="43"/>
  <c r="R1345" i="43"/>
  <c r="Q1345" i="43"/>
  <c r="K1345" i="43"/>
  <c r="AJ1344" i="43"/>
  <c r="AC1344" i="43"/>
  <c r="U1344" i="43"/>
  <c r="T1344" i="43"/>
  <c r="S1344" i="43"/>
  <c r="R1344" i="43"/>
  <c r="Q1344" i="43"/>
  <c r="K1344" i="43"/>
  <c r="AJ1343" i="43"/>
  <c r="AC1343" i="43"/>
  <c r="U1343" i="43"/>
  <c r="T1343" i="43"/>
  <c r="S1343" i="43"/>
  <c r="R1343" i="43"/>
  <c r="Q1343" i="43"/>
  <c r="K1343" i="43"/>
  <c r="AJ1342" i="43"/>
  <c r="AC1342" i="43"/>
  <c r="U1342" i="43"/>
  <c r="T1342" i="43"/>
  <c r="S1342" i="43"/>
  <c r="R1342" i="43"/>
  <c r="Q1342" i="43"/>
  <c r="K1342" i="43"/>
  <c r="AJ1341" i="43"/>
  <c r="AC1341" i="43"/>
  <c r="U1341" i="43"/>
  <c r="T1341" i="43"/>
  <c r="S1341" i="43"/>
  <c r="R1341" i="43"/>
  <c r="Q1341" i="43"/>
  <c r="K1341" i="43"/>
  <c r="AJ1340" i="43"/>
  <c r="AC1340" i="43"/>
  <c r="U1340" i="43"/>
  <c r="T1340" i="43"/>
  <c r="S1340" i="43"/>
  <c r="R1340" i="43"/>
  <c r="Q1340" i="43"/>
  <c r="K1340" i="43"/>
  <c r="AJ1339" i="43"/>
  <c r="AC1339" i="43"/>
  <c r="U1339" i="43"/>
  <c r="T1339" i="43"/>
  <c r="S1339" i="43"/>
  <c r="R1339" i="43"/>
  <c r="Q1339" i="43"/>
  <c r="K1339" i="43"/>
  <c r="AJ1338" i="43"/>
  <c r="AC1338" i="43"/>
  <c r="U1338" i="43"/>
  <c r="T1338" i="43"/>
  <c r="S1338" i="43"/>
  <c r="R1338" i="43"/>
  <c r="Q1338" i="43"/>
  <c r="K1338" i="43"/>
  <c r="AJ1337" i="43"/>
  <c r="AC1337" i="43"/>
  <c r="U1337" i="43"/>
  <c r="T1337" i="43"/>
  <c r="S1337" i="43"/>
  <c r="R1337" i="43"/>
  <c r="Q1337" i="43"/>
  <c r="K1337" i="43"/>
  <c r="AJ1336" i="43"/>
  <c r="AC1336" i="43"/>
  <c r="U1336" i="43"/>
  <c r="T1336" i="43"/>
  <c r="S1336" i="43"/>
  <c r="R1336" i="43"/>
  <c r="Q1336" i="43"/>
  <c r="K1336" i="43"/>
  <c r="AJ1335" i="43"/>
  <c r="AC1335" i="43"/>
  <c r="U1335" i="43"/>
  <c r="T1335" i="43"/>
  <c r="S1335" i="43"/>
  <c r="R1335" i="43"/>
  <c r="Q1335" i="43"/>
  <c r="K1335" i="43"/>
  <c r="AJ1334" i="43"/>
  <c r="AC1334" i="43"/>
  <c r="U1334" i="43"/>
  <c r="T1334" i="43"/>
  <c r="S1334" i="43"/>
  <c r="R1334" i="43"/>
  <c r="Q1334" i="43"/>
  <c r="K1334" i="43"/>
  <c r="AJ1333" i="43"/>
  <c r="AC1333" i="43"/>
  <c r="U1333" i="43"/>
  <c r="T1333" i="43"/>
  <c r="S1333" i="43"/>
  <c r="R1333" i="43"/>
  <c r="Q1333" i="43"/>
  <c r="K1333" i="43"/>
  <c r="AJ1332" i="43"/>
  <c r="AC1332" i="43"/>
  <c r="U1332" i="43"/>
  <c r="T1332" i="43"/>
  <c r="S1332" i="43"/>
  <c r="R1332" i="43"/>
  <c r="Q1332" i="43"/>
  <c r="K1332" i="43"/>
  <c r="AJ1331" i="43"/>
  <c r="AC1331" i="43"/>
  <c r="U1331" i="43"/>
  <c r="T1331" i="43"/>
  <c r="S1331" i="43"/>
  <c r="R1331" i="43"/>
  <c r="Q1331" i="43"/>
  <c r="K1331" i="43"/>
  <c r="AJ1330" i="43"/>
  <c r="AC1330" i="43"/>
  <c r="U1330" i="43"/>
  <c r="T1330" i="43"/>
  <c r="S1330" i="43"/>
  <c r="R1330" i="43"/>
  <c r="Q1330" i="43"/>
  <c r="K1330" i="43"/>
  <c r="AJ1329" i="43"/>
  <c r="AC1329" i="43"/>
  <c r="U1329" i="43"/>
  <c r="T1329" i="43"/>
  <c r="S1329" i="43"/>
  <c r="R1329" i="43"/>
  <c r="Q1329" i="43"/>
  <c r="K1329" i="43"/>
  <c r="AJ1328" i="43"/>
  <c r="AC1328" i="43"/>
  <c r="U1328" i="43"/>
  <c r="T1328" i="43"/>
  <c r="S1328" i="43"/>
  <c r="R1328" i="43"/>
  <c r="Q1328" i="43"/>
  <c r="K1328" i="43"/>
  <c r="AI1324" i="43"/>
  <c r="AH1324" i="43"/>
  <c r="AG1324" i="43"/>
  <c r="AF1324" i="43"/>
  <c r="AB1324" i="43"/>
  <c r="AA1324" i="43"/>
  <c r="Z1324" i="43"/>
  <c r="Y1324" i="43"/>
  <c r="P1324" i="43"/>
  <c r="O1324" i="43"/>
  <c r="N1324" i="43"/>
  <c r="M1324" i="43"/>
  <c r="J1324" i="43"/>
  <c r="I1324" i="43"/>
  <c r="H1324" i="43"/>
  <c r="G1324" i="43"/>
  <c r="AJ1323" i="43"/>
  <c r="AC1323" i="43"/>
  <c r="U1323" i="43"/>
  <c r="T1323" i="43"/>
  <c r="S1323" i="43"/>
  <c r="R1323" i="43"/>
  <c r="Q1323" i="43"/>
  <c r="K1323" i="43"/>
  <c r="AJ1322" i="43"/>
  <c r="AC1322" i="43"/>
  <c r="U1322" i="43"/>
  <c r="T1322" i="43"/>
  <c r="S1322" i="43"/>
  <c r="R1322" i="43"/>
  <c r="Q1322" i="43"/>
  <c r="K1322" i="43"/>
  <c r="AJ1321" i="43"/>
  <c r="AC1321" i="43"/>
  <c r="U1321" i="43"/>
  <c r="T1321" i="43"/>
  <c r="S1321" i="43"/>
  <c r="R1321" i="43"/>
  <c r="Q1321" i="43"/>
  <c r="K1321" i="43"/>
  <c r="AJ1320" i="43"/>
  <c r="AC1320" i="43"/>
  <c r="U1320" i="43"/>
  <c r="T1320" i="43"/>
  <c r="S1320" i="43"/>
  <c r="R1320" i="43"/>
  <c r="Q1320" i="43"/>
  <c r="K1320" i="43"/>
  <c r="AJ1319" i="43"/>
  <c r="AC1319" i="43"/>
  <c r="U1319" i="43"/>
  <c r="T1319" i="43"/>
  <c r="S1319" i="43"/>
  <c r="R1319" i="43"/>
  <c r="Q1319" i="43"/>
  <c r="K1319" i="43"/>
  <c r="AJ1318" i="43"/>
  <c r="AC1318" i="43"/>
  <c r="U1318" i="43"/>
  <c r="T1318" i="43"/>
  <c r="S1318" i="43"/>
  <c r="R1318" i="43"/>
  <c r="Q1318" i="43"/>
  <c r="K1318" i="43"/>
  <c r="AJ1317" i="43"/>
  <c r="AC1317" i="43"/>
  <c r="U1317" i="43"/>
  <c r="T1317" i="43"/>
  <c r="S1317" i="43"/>
  <c r="R1317" i="43"/>
  <c r="Q1317" i="43"/>
  <c r="K1317" i="43"/>
  <c r="AJ1316" i="43"/>
  <c r="AC1316" i="43"/>
  <c r="U1316" i="43"/>
  <c r="T1316" i="43"/>
  <c r="S1316" i="43"/>
  <c r="R1316" i="43"/>
  <c r="Q1316" i="43"/>
  <c r="K1316" i="43"/>
  <c r="AJ1315" i="43"/>
  <c r="AC1315" i="43"/>
  <c r="U1315" i="43"/>
  <c r="T1315" i="43"/>
  <c r="S1315" i="43"/>
  <c r="R1315" i="43"/>
  <c r="Q1315" i="43"/>
  <c r="K1315" i="43"/>
  <c r="AJ1314" i="43"/>
  <c r="AC1314" i="43"/>
  <c r="U1314" i="43"/>
  <c r="T1314" i="43"/>
  <c r="S1314" i="43"/>
  <c r="R1314" i="43"/>
  <c r="Q1314" i="43"/>
  <c r="K1314" i="43"/>
  <c r="AJ1313" i="43"/>
  <c r="AC1313" i="43"/>
  <c r="U1313" i="43"/>
  <c r="T1313" i="43"/>
  <c r="S1313" i="43"/>
  <c r="R1313" i="43"/>
  <c r="Q1313" i="43"/>
  <c r="K1313" i="43"/>
  <c r="AJ1312" i="43"/>
  <c r="AC1312" i="43"/>
  <c r="U1312" i="43"/>
  <c r="T1312" i="43"/>
  <c r="S1312" i="43"/>
  <c r="R1312" i="43"/>
  <c r="Q1312" i="43"/>
  <c r="K1312" i="43"/>
  <c r="AJ1311" i="43"/>
  <c r="AC1311" i="43"/>
  <c r="U1311" i="43"/>
  <c r="T1311" i="43"/>
  <c r="S1311" i="43"/>
  <c r="R1311" i="43"/>
  <c r="Q1311" i="43"/>
  <c r="K1311" i="43"/>
  <c r="AJ1310" i="43"/>
  <c r="AC1310" i="43"/>
  <c r="U1310" i="43"/>
  <c r="T1310" i="43"/>
  <c r="S1310" i="43"/>
  <c r="R1310" i="43"/>
  <c r="Q1310" i="43"/>
  <c r="K1310" i="43"/>
  <c r="AJ1309" i="43"/>
  <c r="AC1309" i="43"/>
  <c r="U1309" i="43"/>
  <c r="T1309" i="43"/>
  <c r="S1309" i="43"/>
  <c r="R1309" i="43"/>
  <c r="Q1309" i="43"/>
  <c r="K1309" i="43"/>
  <c r="AJ1308" i="43"/>
  <c r="AC1308" i="43"/>
  <c r="U1308" i="43"/>
  <c r="T1308" i="43"/>
  <c r="S1308" i="43"/>
  <c r="R1308" i="43"/>
  <c r="Q1308" i="43"/>
  <c r="K1308" i="43"/>
  <c r="AJ1307" i="43"/>
  <c r="AC1307" i="43"/>
  <c r="U1307" i="43"/>
  <c r="T1307" i="43"/>
  <c r="S1307" i="43"/>
  <c r="R1307" i="43"/>
  <c r="Q1307" i="43"/>
  <c r="K1307" i="43"/>
  <c r="AJ1306" i="43"/>
  <c r="AC1306" i="43"/>
  <c r="U1306" i="43"/>
  <c r="T1306" i="43"/>
  <c r="S1306" i="43"/>
  <c r="R1306" i="43"/>
  <c r="Q1306" i="43"/>
  <c r="K1306" i="43"/>
  <c r="AJ1305" i="43"/>
  <c r="AC1305" i="43"/>
  <c r="U1305" i="43"/>
  <c r="T1305" i="43"/>
  <c r="S1305" i="43"/>
  <c r="R1305" i="43"/>
  <c r="Q1305" i="43"/>
  <c r="K1305" i="43"/>
  <c r="AJ1304" i="43"/>
  <c r="AC1304" i="43"/>
  <c r="U1304" i="43"/>
  <c r="T1304" i="43"/>
  <c r="S1304" i="43"/>
  <c r="R1304" i="43"/>
  <c r="Q1304" i="43"/>
  <c r="K1304" i="43"/>
  <c r="AJ1303" i="43"/>
  <c r="AC1303" i="43"/>
  <c r="U1303" i="43"/>
  <c r="T1303" i="43"/>
  <c r="S1303" i="43"/>
  <c r="R1303" i="43"/>
  <c r="Q1303" i="43"/>
  <c r="K1303" i="43"/>
  <c r="AJ1302" i="43"/>
  <c r="AC1302" i="43"/>
  <c r="U1302" i="43"/>
  <c r="T1302" i="43"/>
  <c r="S1302" i="43"/>
  <c r="R1302" i="43"/>
  <c r="Q1302" i="43"/>
  <c r="K1302" i="43"/>
  <c r="AJ1301" i="43"/>
  <c r="AC1301" i="43"/>
  <c r="U1301" i="43"/>
  <c r="T1301" i="43"/>
  <c r="S1301" i="43"/>
  <c r="R1301" i="43"/>
  <c r="Q1301" i="43"/>
  <c r="K1301" i="43"/>
  <c r="AJ1300" i="43"/>
  <c r="AC1300" i="43"/>
  <c r="U1300" i="43"/>
  <c r="T1300" i="43"/>
  <c r="S1300" i="43"/>
  <c r="R1300" i="43"/>
  <c r="Q1300" i="43"/>
  <c r="K1300" i="43"/>
  <c r="AJ1299" i="43"/>
  <c r="AC1299" i="43"/>
  <c r="U1299" i="43"/>
  <c r="T1299" i="43"/>
  <c r="S1299" i="43"/>
  <c r="R1299" i="43"/>
  <c r="Q1299" i="43"/>
  <c r="K1299" i="43"/>
  <c r="AJ1298" i="43"/>
  <c r="AC1298" i="43"/>
  <c r="U1298" i="43"/>
  <c r="T1298" i="43"/>
  <c r="S1298" i="43"/>
  <c r="R1298" i="43"/>
  <c r="Q1298" i="43"/>
  <c r="K1298" i="43"/>
  <c r="AJ1297" i="43"/>
  <c r="AC1297" i="43"/>
  <c r="U1297" i="43"/>
  <c r="T1297" i="43"/>
  <c r="S1297" i="43"/>
  <c r="R1297" i="43"/>
  <c r="Q1297" i="43"/>
  <c r="K1297" i="43"/>
  <c r="AJ1296" i="43"/>
  <c r="AC1296" i="43"/>
  <c r="U1296" i="43"/>
  <c r="T1296" i="43"/>
  <c r="S1296" i="43"/>
  <c r="R1296" i="43"/>
  <c r="Q1296" i="43"/>
  <c r="K1296" i="43"/>
  <c r="AJ1295" i="43"/>
  <c r="AC1295" i="43"/>
  <c r="U1295" i="43"/>
  <c r="T1295" i="43"/>
  <c r="S1295" i="43"/>
  <c r="R1295" i="43"/>
  <c r="Q1295" i="43"/>
  <c r="K1295" i="43"/>
  <c r="AJ1294" i="43"/>
  <c r="AC1294" i="43"/>
  <c r="U1294" i="43"/>
  <c r="T1294" i="43"/>
  <c r="S1294" i="43"/>
  <c r="R1294" i="43"/>
  <c r="Q1294" i="43"/>
  <c r="K1294" i="43"/>
  <c r="AJ1293" i="43"/>
  <c r="AC1293" i="43"/>
  <c r="U1293" i="43"/>
  <c r="T1293" i="43"/>
  <c r="S1293" i="43"/>
  <c r="R1293" i="43"/>
  <c r="Q1293" i="43"/>
  <c r="K1293" i="43"/>
  <c r="AJ1292" i="43"/>
  <c r="AC1292" i="43"/>
  <c r="U1292" i="43"/>
  <c r="T1292" i="43"/>
  <c r="S1292" i="43"/>
  <c r="R1292" i="43"/>
  <c r="Q1292" i="43"/>
  <c r="K1292" i="43"/>
  <c r="AJ1291" i="43"/>
  <c r="AC1291" i="43"/>
  <c r="U1291" i="43"/>
  <c r="T1291" i="43"/>
  <c r="S1291" i="43"/>
  <c r="R1291" i="43"/>
  <c r="Q1291" i="43"/>
  <c r="K1291" i="43"/>
  <c r="AJ1290" i="43"/>
  <c r="AC1290" i="43"/>
  <c r="U1290" i="43"/>
  <c r="T1290" i="43"/>
  <c r="S1290" i="43"/>
  <c r="R1290" i="43"/>
  <c r="Q1290" i="43"/>
  <c r="K1290" i="43"/>
  <c r="AJ1289" i="43"/>
  <c r="AC1289" i="43"/>
  <c r="U1289" i="43"/>
  <c r="T1289" i="43"/>
  <c r="S1289" i="43"/>
  <c r="R1289" i="43"/>
  <c r="Q1289" i="43"/>
  <c r="K1289" i="43"/>
  <c r="AI1276" i="43"/>
  <c r="AH1276" i="43"/>
  <c r="AG1276" i="43"/>
  <c r="AF1276" i="43"/>
  <c r="AD1276" i="43"/>
  <c r="AB1276" i="43"/>
  <c r="AA1276" i="43"/>
  <c r="Z1276" i="43"/>
  <c r="Y1276" i="43"/>
  <c r="W1276" i="43"/>
  <c r="P1276" i="43"/>
  <c r="O1276" i="43"/>
  <c r="N1276" i="43"/>
  <c r="M1276" i="43"/>
  <c r="J1276" i="43"/>
  <c r="I1276" i="43"/>
  <c r="H1276" i="43"/>
  <c r="G1276" i="43"/>
  <c r="AJ1275" i="43"/>
  <c r="AC1275" i="43"/>
  <c r="U1275" i="43"/>
  <c r="T1275" i="43"/>
  <c r="S1275" i="43"/>
  <c r="R1275" i="43"/>
  <c r="Q1275" i="43"/>
  <c r="K1275" i="43"/>
  <c r="AJ1274" i="43"/>
  <c r="AC1274" i="43"/>
  <c r="U1274" i="43"/>
  <c r="T1274" i="43"/>
  <c r="S1274" i="43"/>
  <c r="R1274" i="43"/>
  <c r="Q1274" i="43"/>
  <c r="K1274" i="43"/>
  <c r="AJ1273" i="43"/>
  <c r="AC1273" i="43"/>
  <c r="U1273" i="43"/>
  <c r="T1273" i="43"/>
  <c r="S1273" i="43"/>
  <c r="R1273" i="43"/>
  <c r="Q1273" i="43"/>
  <c r="K1273" i="43"/>
  <c r="AJ1272" i="43"/>
  <c r="AC1272" i="43"/>
  <c r="U1272" i="43"/>
  <c r="T1272" i="43"/>
  <c r="S1272" i="43"/>
  <c r="R1272" i="43"/>
  <c r="Q1272" i="43"/>
  <c r="K1272" i="43"/>
  <c r="AJ1271" i="43"/>
  <c r="AC1271" i="43"/>
  <c r="U1271" i="43"/>
  <c r="T1271" i="43"/>
  <c r="S1271" i="43"/>
  <c r="R1271" i="43"/>
  <c r="Q1271" i="43"/>
  <c r="K1271" i="43"/>
  <c r="AJ1270" i="43"/>
  <c r="AC1270" i="43"/>
  <c r="U1270" i="43"/>
  <c r="T1270" i="43"/>
  <c r="S1270" i="43"/>
  <c r="R1270" i="43"/>
  <c r="Q1270" i="43"/>
  <c r="K1270" i="43"/>
  <c r="AJ1269" i="43"/>
  <c r="AC1269" i="43"/>
  <c r="U1269" i="43"/>
  <c r="T1269" i="43"/>
  <c r="S1269" i="43"/>
  <c r="R1269" i="43"/>
  <c r="Q1269" i="43"/>
  <c r="K1269" i="43"/>
  <c r="AJ1268" i="43"/>
  <c r="AC1268" i="43"/>
  <c r="U1268" i="43"/>
  <c r="T1268" i="43"/>
  <c r="S1268" i="43"/>
  <c r="R1268" i="43"/>
  <c r="Q1268" i="43"/>
  <c r="K1268" i="43"/>
  <c r="AJ1267" i="43"/>
  <c r="AC1267" i="43"/>
  <c r="U1267" i="43"/>
  <c r="T1267" i="43"/>
  <c r="S1267" i="43"/>
  <c r="R1267" i="43"/>
  <c r="Q1267" i="43"/>
  <c r="K1267" i="43"/>
  <c r="AJ1266" i="43"/>
  <c r="AC1266" i="43"/>
  <c r="U1266" i="43"/>
  <c r="T1266" i="43"/>
  <c r="S1266" i="43"/>
  <c r="R1266" i="43"/>
  <c r="Q1266" i="43"/>
  <c r="K1266" i="43"/>
  <c r="AJ1265" i="43"/>
  <c r="AC1265" i="43"/>
  <c r="U1265" i="43"/>
  <c r="T1265" i="43"/>
  <c r="S1265" i="43"/>
  <c r="R1265" i="43"/>
  <c r="Q1265" i="43"/>
  <c r="K1265" i="43"/>
  <c r="AJ1264" i="43"/>
  <c r="AC1264" i="43"/>
  <c r="U1264" i="43"/>
  <c r="T1264" i="43"/>
  <c r="S1264" i="43"/>
  <c r="R1264" i="43"/>
  <c r="Q1264" i="43"/>
  <c r="K1264" i="43"/>
  <c r="AJ1263" i="43"/>
  <c r="AC1263" i="43"/>
  <c r="U1263" i="43"/>
  <c r="T1263" i="43"/>
  <c r="S1263" i="43"/>
  <c r="R1263" i="43"/>
  <c r="Q1263" i="43"/>
  <c r="K1263" i="43"/>
  <c r="AJ1262" i="43"/>
  <c r="AC1262" i="43"/>
  <c r="U1262" i="43"/>
  <c r="T1262" i="43"/>
  <c r="S1262" i="43"/>
  <c r="R1262" i="43"/>
  <c r="Q1262" i="43"/>
  <c r="K1262" i="43"/>
  <c r="AJ1261" i="43"/>
  <c r="AC1261" i="43"/>
  <c r="U1261" i="43"/>
  <c r="T1261" i="43"/>
  <c r="S1261" i="43"/>
  <c r="R1261" i="43"/>
  <c r="Q1261" i="43"/>
  <c r="K1261" i="43"/>
  <c r="AJ1260" i="43"/>
  <c r="AC1260" i="43"/>
  <c r="U1260" i="43"/>
  <c r="T1260" i="43"/>
  <c r="S1260" i="43"/>
  <c r="R1260" i="43"/>
  <c r="Q1260" i="43"/>
  <c r="K1260" i="43"/>
  <c r="AJ1259" i="43"/>
  <c r="AC1259" i="43"/>
  <c r="U1259" i="43"/>
  <c r="T1259" i="43"/>
  <c r="S1259" i="43"/>
  <c r="R1259" i="43"/>
  <c r="Q1259" i="43"/>
  <c r="K1259" i="43"/>
  <c r="AJ1258" i="43"/>
  <c r="AC1258" i="43"/>
  <c r="U1258" i="43"/>
  <c r="T1258" i="43"/>
  <c r="S1258" i="43"/>
  <c r="R1258" i="43"/>
  <c r="Q1258" i="43"/>
  <c r="K1258" i="43"/>
  <c r="AJ1257" i="43"/>
  <c r="AC1257" i="43"/>
  <c r="U1257" i="43"/>
  <c r="T1257" i="43"/>
  <c r="S1257" i="43"/>
  <c r="R1257" i="43"/>
  <c r="Q1257" i="43"/>
  <c r="K1257" i="43"/>
  <c r="AJ1256" i="43"/>
  <c r="AC1256" i="43"/>
  <c r="U1256" i="43"/>
  <c r="T1256" i="43"/>
  <c r="S1256" i="43"/>
  <c r="R1256" i="43"/>
  <c r="Q1256" i="43"/>
  <c r="K1256" i="43"/>
  <c r="AJ1255" i="43"/>
  <c r="AC1255" i="43"/>
  <c r="U1255" i="43"/>
  <c r="T1255" i="43"/>
  <c r="S1255" i="43"/>
  <c r="R1255" i="43"/>
  <c r="Q1255" i="43"/>
  <c r="K1255" i="43"/>
  <c r="AJ1254" i="43"/>
  <c r="AC1254" i="43"/>
  <c r="U1254" i="43"/>
  <c r="T1254" i="43"/>
  <c r="S1254" i="43"/>
  <c r="R1254" i="43"/>
  <c r="Q1254" i="43"/>
  <c r="K1254" i="43"/>
  <c r="AJ1253" i="43"/>
  <c r="AC1253" i="43"/>
  <c r="U1253" i="43"/>
  <c r="T1253" i="43"/>
  <c r="S1253" i="43"/>
  <c r="R1253" i="43"/>
  <c r="Q1253" i="43"/>
  <c r="K1253" i="43"/>
  <c r="AJ1252" i="43"/>
  <c r="AC1252" i="43"/>
  <c r="U1252" i="43"/>
  <c r="T1252" i="43"/>
  <c r="S1252" i="43"/>
  <c r="R1252" i="43"/>
  <c r="Q1252" i="43"/>
  <c r="K1252" i="43"/>
  <c r="AI1248" i="43"/>
  <c r="AH1248" i="43"/>
  <c r="AG1248" i="43"/>
  <c r="AF1248" i="43"/>
  <c r="AB1248" i="43"/>
  <c r="AA1248" i="43"/>
  <c r="Z1248" i="43"/>
  <c r="Y1248" i="43"/>
  <c r="P1248" i="43"/>
  <c r="O1248" i="43"/>
  <c r="N1248" i="43"/>
  <c r="M1248" i="43"/>
  <c r="J1248" i="43"/>
  <c r="I1248" i="43"/>
  <c r="H1248" i="43"/>
  <c r="G1248" i="43"/>
  <c r="AJ1246" i="43"/>
  <c r="AC1246" i="43"/>
  <c r="U1246" i="43"/>
  <c r="T1246" i="43"/>
  <c r="S1246" i="43"/>
  <c r="R1246" i="43"/>
  <c r="Q1246" i="43"/>
  <c r="K1246" i="43"/>
  <c r="AJ1245" i="43"/>
  <c r="AC1245" i="43"/>
  <c r="U1245" i="43"/>
  <c r="T1245" i="43"/>
  <c r="S1245" i="43"/>
  <c r="R1245" i="43"/>
  <c r="Q1245" i="43"/>
  <c r="K1245" i="43"/>
  <c r="AJ1244" i="43"/>
  <c r="AC1244" i="43"/>
  <c r="U1244" i="43"/>
  <c r="T1244" i="43"/>
  <c r="S1244" i="43"/>
  <c r="R1244" i="43"/>
  <c r="Q1244" i="43"/>
  <c r="K1244" i="43"/>
  <c r="AJ1243" i="43"/>
  <c r="AC1243" i="43"/>
  <c r="U1243" i="43"/>
  <c r="T1243" i="43"/>
  <c r="S1243" i="43"/>
  <c r="R1243" i="43"/>
  <c r="Q1243" i="43"/>
  <c r="K1243" i="43"/>
  <c r="AJ1242" i="43"/>
  <c r="AC1242" i="43"/>
  <c r="U1242" i="43"/>
  <c r="T1242" i="43"/>
  <c r="S1242" i="43"/>
  <c r="R1242" i="43"/>
  <c r="Q1242" i="43"/>
  <c r="K1242" i="43"/>
  <c r="AJ1241" i="43"/>
  <c r="AC1241" i="43"/>
  <c r="U1241" i="43"/>
  <c r="T1241" i="43"/>
  <c r="S1241" i="43"/>
  <c r="R1241" i="43"/>
  <c r="Q1241" i="43"/>
  <c r="K1241" i="43"/>
  <c r="AJ1240" i="43"/>
  <c r="AC1240" i="43"/>
  <c r="U1240" i="43"/>
  <c r="T1240" i="43"/>
  <c r="S1240" i="43"/>
  <c r="R1240" i="43"/>
  <c r="Q1240" i="43"/>
  <c r="K1240" i="43"/>
  <c r="AJ1239" i="43"/>
  <c r="AC1239" i="43"/>
  <c r="U1239" i="43"/>
  <c r="T1239" i="43"/>
  <c r="S1239" i="43"/>
  <c r="R1239" i="43"/>
  <c r="Q1239" i="43"/>
  <c r="K1239" i="43"/>
  <c r="AJ1238" i="43"/>
  <c r="AC1238" i="43"/>
  <c r="U1238" i="43"/>
  <c r="T1238" i="43"/>
  <c r="S1238" i="43"/>
  <c r="R1238" i="43"/>
  <c r="Q1238" i="43"/>
  <c r="K1238" i="43"/>
  <c r="AJ1237" i="43"/>
  <c r="AC1237" i="43"/>
  <c r="U1237" i="43"/>
  <c r="T1237" i="43"/>
  <c r="S1237" i="43"/>
  <c r="R1237" i="43"/>
  <c r="Q1237" i="43"/>
  <c r="K1237" i="43"/>
  <c r="AJ1236" i="43"/>
  <c r="AC1236" i="43"/>
  <c r="U1236" i="43"/>
  <c r="T1236" i="43"/>
  <c r="S1236" i="43"/>
  <c r="R1236" i="43"/>
  <c r="Q1236" i="43"/>
  <c r="K1236" i="43"/>
  <c r="AJ1235" i="43"/>
  <c r="AC1235" i="43"/>
  <c r="U1235" i="43"/>
  <c r="T1235" i="43"/>
  <c r="S1235" i="43"/>
  <c r="R1235" i="43"/>
  <c r="Q1235" i="43"/>
  <c r="K1235" i="43"/>
  <c r="AJ1234" i="43"/>
  <c r="AC1234" i="43"/>
  <c r="U1234" i="43"/>
  <c r="T1234" i="43"/>
  <c r="S1234" i="43"/>
  <c r="R1234" i="43"/>
  <c r="Q1234" i="43"/>
  <c r="K1234" i="43"/>
  <c r="AJ1233" i="43"/>
  <c r="AC1233" i="43"/>
  <c r="U1233" i="43"/>
  <c r="T1233" i="43"/>
  <c r="S1233" i="43"/>
  <c r="R1233" i="43"/>
  <c r="Q1233" i="43"/>
  <c r="K1233" i="43"/>
  <c r="AJ1232" i="43"/>
  <c r="AC1232" i="43"/>
  <c r="U1232" i="43"/>
  <c r="T1232" i="43"/>
  <c r="S1232" i="43"/>
  <c r="R1232" i="43"/>
  <c r="Q1232" i="43"/>
  <c r="K1232" i="43"/>
  <c r="AJ1231" i="43"/>
  <c r="AC1231" i="43"/>
  <c r="U1231" i="43"/>
  <c r="T1231" i="43"/>
  <c r="S1231" i="43"/>
  <c r="R1231" i="43"/>
  <c r="Q1231" i="43"/>
  <c r="K1231" i="43"/>
  <c r="AJ1230" i="43"/>
  <c r="AC1230" i="43"/>
  <c r="U1230" i="43"/>
  <c r="T1230" i="43"/>
  <c r="S1230" i="43"/>
  <c r="R1230" i="43"/>
  <c r="Q1230" i="43"/>
  <c r="K1230" i="43"/>
  <c r="AJ1229" i="43"/>
  <c r="AC1229" i="43"/>
  <c r="U1229" i="43"/>
  <c r="T1229" i="43"/>
  <c r="S1229" i="43"/>
  <c r="R1229" i="43"/>
  <c r="Q1229" i="43"/>
  <c r="K1229" i="43"/>
  <c r="AJ1228" i="43"/>
  <c r="AC1228" i="43"/>
  <c r="U1228" i="43"/>
  <c r="T1228" i="43"/>
  <c r="S1228" i="43"/>
  <c r="R1228" i="43"/>
  <c r="Q1228" i="43"/>
  <c r="K1228" i="43"/>
  <c r="AJ1227" i="43"/>
  <c r="AC1227" i="43"/>
  <c r="U1227" i="43"/>
  <c r="T1227" i="43"/>
  <c r="S1227" i="43"/>
  <c r="R1227" i="43"/>
  <c r="Q1227" i="43"/>
  <c r="K1227" i="43"/>
  <c r="AJ1226" i="43"/>
  <c r="AC1226" i="43"/>
  <c r="U1226" i="43"/>
  <c r="T1226" i="43"/>
  <c r="S1226" i="43"/>
  <c r="R1226" i="43"/>
  <c r="Q1226" i="43"/>
  <c r="K1226" i="43"/>
  <c r="AJ1225" i="43"/>
  <c r="AC1225" i="43"/>
  <c r="U1225" i="43"/>
  <c r="T1225" i="43"/>
  <c r="S1225" i="43"/>
  <c r="R1225" i="43"/>
  <c r="Q1225" i="43"/>
  <c r="K1225" i="43"/>
  <c r="AJ1224" i="43"/>
  <c r="AC1224" i="43"/>
  <c r="U1224" i="43"/>
  <c r="T1224" i="43"/>
  <c r="S1224" i="43"/>
  <c r="R1224" i="43"/>
  <c r="Q1224" i="43"/>
  <c r="K1224" i="43"/>
  <c r="AJ1223" i="43"/>
  <c r="AC1223" i="43"/>
  <c r="U1223" i="43"/>
  <c r="T1223" i="43"/>
  <c r="S1223" i="43"/>
  <c r="R1223" i="43"/>
  <c r="Q1223" i="43"/>
  <c r="K1223" i="43"/>
  <c r="AJ1222" i="43"/>
  <c r="AC1222" i="43"/>
  <c r="U1222" i="43"/>
  <c r="T1222" i="43"/>
  <c r="S1222" i="43"/>
  <c r="R1222" i="43"/>
  <c r="Q1222" i="43"/>
  <c r="K1222" i="43"/>
  <c r="AJ1221" i="43"/>
  <c r="AC1221" i="43"/>
  <c r="U1221" i="43"/>
  <c r="T1221" i="43"/>
  <c r="S1221" i="43"/>
  <c r="R1221" i="43"/>
  <c r="Q1221" i="43"/>
  <c r="K1221" i="43"/>
  <c r="AJ1220" i="43"/>
  <c r="AC1220" i="43"/>
  <c r="U1220" i="43"/>
  <c r="T1220" i="43"/>
  <c r="S1220" i="43"/>
  <c r="R1220" i="43"/>
  <c r="Q1220" i="43"/>
  <c r="K1220" i="43"/>
  <c r="AJ1219" i="43"/>
  <c r="AC1219" i="43"/>
  <c r="U1219" i="43"/>
  <c r="T1219" i="43"/>
  <c r="S1219" i="43"/>
  <c r="R1219" i="43"/>
  <c r="Q1219" i="43"/>
  <c r="K1219" i="43"/>
  <c r="AJ1218" i="43"/>
  <c r="AC1218" i="43"/>
  <c r="U1218" i="43"/>
  <c r="T1218" i="43"/>
  <c r="S1218" i="43"/>
  <c r="R1218" i="43"/>
  <c r="Q1218" i="43"/>
  <c r="K1218" i="43"/>
  <c r="AJ1217" i="43"/>
  <c r="AC1217" i="43"/>
  <c r="U1217" i="43"/>
  <c r="T1217" i="43"/>
  <c r="S1217" i="43"/>
  <c r="R1217" i="43"/>
  <c r="Q1217" i="43"/>
  <c r="K1217" i="43"/>
  <c r="AJ1216" i="43"/>
  <c r="AC1216" i="43"/>
  <c r="U1216" i="43"/>
  <c r="T1216" i="43"/>
  <c r="S1216" i="43"/>
  <c r="R1216" i="43"/>
  <c r="Q1216" i="43"/>
  <c r="K1216" i="43"/>
  <c r="AJ1215" i="43"/>
  <c r="AC1215" i="43"/>
  <c r="U1215" i="43"/>
  <c r="T1215" i="43"/>
  <c r="T1248" i="43" s="1"/>
  <c r="S1215" i="43"/>
  <c r="R1215" i="43"/>
  <c r="Q1215" i="43"/>
  <c r="K1215" i="43"/>
  <c r="AI1202" i="43"/>
  <c r="AH1202" i="43"/>
  <c r="AG1202" i="43"/>
  <c r="AF1202" i="43"/>
  <c r="AD1202" i="43"/>
  <c r="AB1202" i="43"/>
  <c r="AA1202" i="43"/>
  <c r="Z1202" i="43"/>
  <c r="Y1202" i="43"/>
  <c r="W1202" i="43"/>
  <c r="P1202" i="43"/>
  <c r="O1202" i="43"/>
  <c r="N1202" i="43"/>
  <c r="M1202" i="43"/>
  <c r="J1202" i="43"/>
  <c r="I1202" i="43"/>
  <c r="H1202" i="43"/>
  <c r="G1202" i="43"/>
  <c r="AJ1201" i="43"/>
  <c r="AC1201" i="43"/>
  <c r="U1201" i="43"/>
  <c r="T1201" i="43"/>
  <c r="S1201" i="43"/>
  <c r="R1201" i="43"/>
  <c r="Q1201" i="43"/>
  <c r="K1201" i="43"/>
  <c r="U1200" i="43"/>
  <c r="T1200" i="43"/>
  <c r="S1200" i="43"/>
  <c r="R1200" i="43"/>
  <c r="U1199" i="43"/>
  <c r="T1199" i="43"/>
  <c r="S1199" i="43"/>
  <c r="R1199" i="43"/>
  <c r="AJ1198" i="43"/>
  <c r="AC1198" i="43"/>
  <c r="U1198" i="43"/>
  <c r="T1198" i="43"/>
  <c r="S1198" i="43"/>
  <c r="R1198" i="43"/>
  <c r="Q1198" i="43"/>
  <c r="K1198" i="43"/>
  <c r="AJ1197" i="43"/>
  <c r="AC1197" i="43"/>
  <c r="U1197" i="43"/>
  <c r="T1197" i="43"/>
  <c r="S1197" i="43"/>
  <c r="R1197" i="43"/>
  <c r="Q1197" i="43"/>
  <c r="K1197" i="43"/>
  <c r="U1196" i="43"/>
  <c r="T1196" i="43"/>
  <c r="S1196" i="43"/>
  <c r="R1196" i="43"/>
  <c r="U1195" i="43"/>
  <c r="T1195" i="43"/>
  <c r="S1195" i="43"/>
  <c r="R1195" i="43"/>
  <c r="AJ1194" i="43"/>
  <c r="AC1194" i="43"/>
  <c r="U1194" i="43"/>
  <c r="T1194" i="43"/>
  <c r="S1194" i="43"/>
  <c r="R1194" i="43"/>
  <c r="Q1194" i="43"/>
  <c r="K1194" i="43"/>
  <c r="AJ1193" i="43"/>
  <c r="AC1193" i="43"/>
  <c r="U1193" i="43"/>
  <c r="T1193" i="43"/>
  <c r="S1193" i="43"/>
  <c r="R1193" i="43"/>
  <c r="Q1193" i="43"/>
  <c r="K1193" i="43"/>
  <c r="AJ1192" i="43"/>
  <c r="AC1192" i="43"/>
  <c r="U1192" i="43"/>
  <c r="T1192" i="43"/>
  <c r="S1192" i="43"/>
  <c r="R1192" i="43"/>
  <c r="Q1192" i="43"/>
  <c r="K1192" i="43"/>
  <c r="AJ1191" i="43"/>
  <c r="AC1191" i="43"/>
  <c r="U1191" i="43"/>
  <c r="T1191" i="43"/>
  <c r="S1191" i="43"/>
  <c r="R1191" i="43"/>
  <c r="Q1191" i="43"/>
  <c r="K1191" i="43"/>
  <c r="AJ1190" i="43"/>
  <c r="AC1190" i="43"/>
  <c r="U1190" i="43"/>
  <c r="T1190" i="43"/>
  <c r="S1190" i="43"/>
  <c r="R1190" i="43"/>
  <c r="Q1190" i="43"/>
  <c r="K1190" i="43"/>
  <c r="AJ1189" i="43"/>
  <c r="AC1189" i="43"/>
  <c r="U1189" i="43"/>
  <c r="T1189" i="43"/>
  <c r="S1189" i="43"/>
  <c r="R1189" i="43"/>
  <c r="Q1189" i="43"/>
  <c r="K1189" i="43"/>
  <c r="AJ1188" i="43"/>
  <c r="AC1188" i="43"/>
  <c r="U1188" i="43"/>
  <c r="T1188" i="43"/>
  <c r="S1188" i="43"/>
  <c r="R1188" i="43"/>
  <c r="Q1188" i="43"/>
  <c r="K1188" i="43"/>
  <c r="AJ1187" i="43"/>
  <c r="AC1187" i="43"/>
  <c r="U1187" i="43"/>
  <c r="T1187" i="43"/>
  <c r="S1187" i="43"/>
  <c r="R1187" i="43"/>
  <c r="Q1187" i="43"/>
  <c r="K1187" i="43"/>
  <c r="AJ1186" i="43"/>
  <c r="AC1186" i="43"/>
  <c r="U1186" i="43"/>
  <c r="T1186" i="43"/>
  <c r="S1186" i="43"/>
  <c r="R1186" i="43"/>
  <c r="Q1186" i="43"/>
  <c r="K1186" i="43"/>
  <c r="AJ1185" i="43"/>
  <c r="AC1185" i="43"/>
  <c r="U1185" i="43"/>
  <c r="T1185" i="43"/>
  <c r="S1185" i="43"/>
  <c r="R1185" i="43"/>
  <c r="Q1185" i="43"/>
  <c r="K1185" i="43"/>
  <c r="AJ1184" i="43"/>
  <c r="AC1184" i="43"/>
  <c r="U1184" i="43"/>
  <c r="T1184" i="43"/>
  <c r="S1184" i="43"/>
  <c r="R1184" i="43"/>
  <c r="Q1184" i="43"/>
  <c r="K1184" i="43"/>
  <c r="AJ1183" i="43"/>
  <c r="AC1183" i="43"/>
  <c r="U1183" i="43"/>
  <c r="T1183" i="43"/>
  <c r="S1183" i="43"/>
  <c r="R1183" i="43"/>
  <c r="Q1183" i="43"/>
  <c r="K1183" i="43"/>
  <c r="AJ1182" i="43"/>
  <c r="AC1182" i="43"/>
  <c r="U1182" i="43"/>
  <c r="T1182" i="43"/>
  <c r="S1182" i="43"/>
  <c r="R1182" i="43"/>
  <c r="Q1182" i="43"/>
  <c r="K1182" i="43"/>
  <c r="AJ1181" i="43"/>
  <c r="AC1181" i="43"/>
  <c r="U1181" i="43"/>
  <c r="T1181" i="43"/>
  <c r="S1181" i="43"/>
  <c r="R1181" i="43"/>
  <c r="Q1181" i="43"/>
  <c r="K1181" i="43"/>
  <c r="AJ1180" i="43"/>
  <c r="AC1180" i="43"/>
  <c r="U1180" i="43"/>
  <c r="T1180" i="43"/>
  <c r="S1180" i="43"/>
  <c r="R1180" i="43"/>
  <c r="Q1180" i="43"/>
  <c r="K1180" i="43"/>
  <c r="AJ1179" i="43"/>
  <c r="AC1179" i="43"/>
  <c r="U1179" i="43"/>
  <c r="T1179" i="43"/>
  <c r="S1179" i="43"/>
  <c r="R1179" i="43"/>
  <c r="Q1179" i="43"/>
  <c r="K1179" i="43"/>
  <c r="AJ1178" i="43"/>
  <c r="AC1178" i="43"/>
  <c r="U1178" i="43"/>
  <c r="T1178" i="43"/>
  <c r="S1178" i="43"/>
  <c r="R1178" i="43"/>
  <c r="Q1178" i="43"/>
  <c r="K1178" i="43"/>
  <c r="AJ1177" i="43"/>
  <c r="AC1177" i="43"/>
  <c r="U1177" i="43"/>
  <c r="T1177" i="43"/>
  <c r="S1177" i="43"/>
  <c r="R1177" i="43"/>
  <c r="Q1177" i="43"/>
  <c r="K1177" i="43"/>
  <c r="AJ1176" i="43"/>
  <c r="AC1176" i="43"/>
  <c r="U1176" i="43"/>
  <c r="T1176" i="43"/>
  <c r="S1176" i="43"/>
  <c r="R1176" i="43"/>
  <c r="Q1176" i="43"/>
  <c r="K1176" i="43"/>
  <c r="AJ1175" i="43"/>
  <c r="AC1175" i="43"/>
  <c r="U1175" i="43"/>
  <c r="T1175" i="43"/>
  <c r="S1175" i="43"/>
  <c r="R1175" i="43"/>
  <c r="Q1175" i="43"/>
  <c r="K1175" i="43"/>
  <c r="AJ1174" i="43"/>
  <c r="AC1174" i="43"/>
  <c r="U1174" i="43"/>
  <c r="T1174" i="43"/>
  <c r="S1174" i="43"/>
  <c r="R1174" i="43"/>
  <c r="Q1174" i="43"/>
  <c r="K1174" i="43"/>
  <c r="AJ1173" i="43"/>
  <c r="AC1173" i="43"/>
  <c r="U1173" i="43"/>
  <c r="T1173" i="43"/>
  <c r="S1173" i="43"/>
  <c r="R1173" i="43"/>
  <c r="Q1173" i="43"/>
  <c r="K1173" i="43"/>
  <c r="AJ1172" i="43"/>
  <c r="AC1172" i="43"/>
  <c r="U1172" i="43"/>
  <c r="T1172" i="43"/>
  <c r="S1172" i="43"/>
  <c r="R1172" i="43"/>
  <c r="Q1172" i="43"/>
  <c r="K1172" i="43"/>
  <c r="AJ1171" i="43"/>
  <c r="AC1171" i="43"/>
  <c r="U1171" i="43"/>
  <c r="T1171" i="43"/>
  <c r="S1171" i="43"/>
  <c r="R1171" i="43"/>
  <c r="Q1171" i="43"/>
  <c r="K1171" i="43"/>
  <c r="AJ1170" i="43"/>
  <c r="AC1170" i="43"/>
  <c r="U1170" i="43"/>
  <c r="T1170" i="43"/>
  <c r="S1170" i="43"/>
  <c r="R1170" i="43"/>
  <c r="Q1170" i="43"/>
  <c r="K1170" i="43"/>
  <c r="AJ1169" i="43"/>
  <c r="AC1169" i="43"/>
  <c r="U1169" i="43"/>
  <c r="T1169" i="43"/>
  <c r="S1169" i="43"/>
  <c r="R1169" i="43"/>
  <c r="Q1169" i="43"/>
  <c r="K1169" i="43"/>
  <c r="AJ1168" i="43"/>
  <c r="AC1168" i="43"/>
  <c r="U1168" i="43"/>
  <c r="T1168" i="43"/>
  <c r="S1168" i="43"/>
  <c r="R1168" i="43"/>
  <c r="Q1168" i="43"/>
  <c r="K1168" i="43"/>
  <c r="AI1164" i="43"/>
  <c r="AH1164" i="43"/>
  <c r="AG1164" i="43"/>
  <c r="AF1164" i="43"/>
  <c r="AB1164" i="43"/>
  <c r="AA1164" i="43"/>
  <c r="Z1164" i="43"/>
  <c r="Y1164" i="43"/>
  <c r="P1164" i="43"/>
  <c r="O1164" i="43"/>
  <c r="N1164" i="43"/>
  <c r="M1164" i="43"/>
  <c r="J1164" i="43"/>
  <c r="I1164" i="43"/>
  <c r="H1164" i="43"/>
  <c r="G1164" i="43"/>
  <c r="AJ1162" i="43"/>
  <c r="AC1162" i="43"/>
  <c r="U1162" i="43"/>
  <c r="T1162" i="43"/>
  <c r="S1162" i="43"/>
  <c r="R1162" i="43"/>
  <c r="Q1162" i="43"/>
  <c r="K1162" i="43"/>
  <c r="AJ1161" i="43"/>
  <c r="AC1161" i="43"/>
  <c r="U1161" i="43"/>
  <c r="T1161" i="43"/>
  <c r="S1161" i="43"/>
  <c r="R1161" i="43"/>
  <c r="Q1161" i="43"/>
  <c r="K1161" i="43"/>
  <c r="AJ1160" i="43"/>
  <c r="AC1160" i="43"/>
  <c r="U1160" i="43"/>
  <c r="T1160" i="43"/>
  <c r="S1160" i="43"/>
  <c r="R1160" i="43"/>
  <c r="Q1160" i="43"/>
  <c r="K1160" i="43"/>
  <c r="AJ1159" i="43"/>
  <c r="AC1159" i="43"/>
  <c r="U1159" i="43"/>
  <c r="T1159" i="43"/>
  <c r="S1159" i="43"/>
  <c r="R1159" i="43"/>
  <c r="Q1159" i="43"/>
  <c r="K1159" i="43"/>
  <c r="AJ1158" i="43"/>
  <c r="AC1158" i="43"/>
  <c r="U1158" i="43"/>
  <c r="T1158" i="43"/>
  <c r="S1158" i="43"/>
  <c r="R1158" i="43"/>
  <c r="Q1158" i="43"/>
  <c r="K1158" i="43"/>
  <c r="AJ1157" i="43"/>
  <c r="AC1157" i="43"/>
  <c r="U1157" i="43"/>
  <c r="T1157" i="43"/>
  <c r="S1157" i="43"/>
  <c r="R1157" i="43"/>
  <c r="Q1157" i="43"/>
  <c r="K1157" i="43"/>
  <c r="AJ1156" i="43"/>
  <c r="AC1156" i="43"/>
  <c r="U1156" i="43"/>
  <c r="T1156" i="43"/>
  <c r="S1156" i="43"/>
  <c r="R1156" i="43"/>
  <c r="Q1156" i="43"/>
  <c r="K1156" i="43"/>
  <c r="AJ1155" i="43"/>
  <c r="AC1155" i="43"/>
  <c r="U1155" i="43"/>
  <c r="T1155" i="43"/>
  <c r="S1155" i="43"/>
  <c r="R1155" i="43"/>
  <c r="Q1155" i="43"/>
  <c r="K1155" i="43"/>
  <c r="AJ1154" i="43"/>
  <c r="AC1154" i="43"/>
  <c r="U1154" i="43"/>
  <c r="T1154" i="43"/>
  <c r="S1154" i="43"/>
  <c r="R1154" i="43"/>
  <c r="Q1154" i="43"/>
  <c r="K1154" i="43"/>
  <c r="AJ1153" i="43"/>
  <c r="AC1153" i="43"/>
  <c r="U1153" i="43"/>
  <c r="T1153" i="43"/>
  <c r="S1153" i="43"/>
  <c r="R1153" i="43"/>
  <c r="Q1153" i="43"/>
  <c r="K1153" i="43"/>
  <c r="AJ1152" i="43"/>
  <c r="AC1152" i="43"/>
  <c r="U1152" i="43"/>
  <c r="T1152" i="43"/>
  <c r="S1152" i="43"/>
  <c r="R1152" i="43"/>
  <c r="Q1152" i="43"/>
  <c r="K1152" i="43"/>
  <c r="AJ1151" i="43"/>
  <c r="AC1151" i="43"/>
  <c r="U1151" i="43"/>
  <c r="T1151" i="43"/>
  <c r="S1151" i="43"/>
  <c r="R1151" i="43"/>
  <c r="Q1151" i="43"/>
  <c r="K1151" i="43"/>
  <c r="AJ1150" i="43"/>
  <c r="AC1150" i="43"/>
  <c r="U1150" i="43"/>
  <c r="T1150" i="43"/>
  <c r="S1150" i="43"/>
  <c r="R1150" i="43"/>
  <c r="Q1150" i="43"/>
  <c r="K1150" i="43"/>
  <c r="AJ1149" i="43"/>
  <c r="AC1149" i="43"/>
  <c r="U1149" i="43"/>
  <c r="T1149" i="43"/>
  <c r="S1149" i="43"/>
  <c r="R1149" i="43"/>
  <c r="Q1149" i="43"/>
  <c r="K1149" i="43"/>
  <c r="AJ1148" i="43"/>
  <c r="AC1148" i="43"/>
  <c r="U1148" i="43"/>
  <c r="T1148" i="43"/>
  <c r="S1148" i="43"/>
  <c r="R1148" i="43"/>
  <c r="Q1148" i="43"/>
  <c r="K1148" i="43"/>
  <c r="AJ1147" i="43"/>
  <c r="AC1147" i="43"/>
  <c r="U1147" i="43"/>
  <c r="T1147" i="43"/>
  <c r="S1147" i="43"/>
  <c r="R1147" i="43"/>
  <c r="Q1147" i="43"/>
  <c r="K1147" i="43"/>
  <c r="AJ1146" i="43"/>
  <c r="AC1146" i="43"/>
  <c r="U1146" i="43"/>
  <c r="T1146" i="43"/>
  <c r="S1146" i="43"/>
  <c r="R1146" i="43"/>
  <c r="Q1146" i="43"/>
  <c r="K1146" i="43"/>
  <c r="AJ1145" i="43"/>
  <c r="AC1145" i="43"/>
  <c r="U1145" i="43"/>
  <c r="T1145" i="43"/>
  <c r="S1145" i="43"/>
  <c r="R1145" i="43"/>
  <c r="Q1145" i="43"/>
  <c r="K1145" i="43"/>
  <c r="AJ1144" i="43"/>
  <c r="AC1144" i="43"/>
  <c r="U1144" i="43"/>
  <c r="T1144" i="43"/>
  <c r="S1144" i="43"/>
  <c r="R1144" i="43"/>
  <c r="Q1144" i="43"/>
  <c r="K1144" i="43"/>
  <c r="AJ1143" i="43"/>
  <c r="AC1143" i="43"/>
  <c r="U1143" i="43"/>
  <c r="T1143" i="43"/>
  <c r="S1143" i="43"/>
  <c r="R1143" i="43"/>
  <c r="Q1143" i="43"/>
  <c r="K1143" i="43"/>
  <c r="AJ1142" i="43"/>
  <c r="AC1142" i="43"/>
  <c r="U1142" i="43"/>
  <c r="T1142" i="43"/>
  <c r="S1142" i="43"/>
  <c r="R1142" i="43"/>
  <c r="Q1142" i="43"/>
  <c r="K1142" i="43"/>
  <c r="AJ1141" i="43"/>
  <c r="AC1141" i="43"/>
  <c r="U1141" i="43"/>
  <c r="T1141" i="43"/>
  <c r="S1141" i="43"/>
  <c r="R1141" i="43"/>
  <c r="Q1141" i="43"/>
  <c r="K1141" i="43"/>
  <c r="AJ1140" i="43"/>
  <c r="AC1140" i="43"/>
  <c r="U1140" i="43"/>
  <c r="T1140" i="43"/>
  <c r="S1140" i="43"/>
  <c r="R1140" i="43"/>
  <c r="Q1140" i="43"/>
  <c r="K1140" i="43"/>
  <c r="AJ1139" i="43"/>
  <c r="AC1139" i="43"/>
  <c r="U1139" i="43"/>
  <c r="T1139" i="43"/>
  <c r="S1139" i="43"/>
  <c r="R1139" i="43"/>
  <c r="Q1139" i="43"/>
  <c r="K1139" i="43"/>
  <c r="AJ1138" i="43"/>
  <c r="AC1138" i="43"/>
  <c r="U1138" i="43"/>
  <c r="T1138" i="43"/>
  <c r="S1138" i="43"/>
  <c r="R1138" i="43"/>
  <c r="Q1138" i="43"/>
  <c r="K1138" i="43"/>
  <c r="AJ1137" i="43"/>
  <c r="AC1137" i="43"/>
  <c r="U1137" i="43"/>
  <c r="T1137" i="43"/>
  <c r="S1137" i="43"/>
  <c r="R1137" i="43"/>
  <c r="Q1137" i="43"/>
  <c r="K1137" i="43"/>
  <c r="AJ1136" i="43"/>
  <c r="AC1136" i="43"/>
  <c r="U1136" i="43"/>
  <c r="T1136" i="43"/>
  <c r="S1136" i="43"/>
  <c r="R1136" i="43"/>
  <c r="Q1136" i="43"/>
  <c r="K1136" i="43"/>
  <c r="AJ1135" i="43"/>
  <c r="AC1135" i="43"/>
  <c r="U1135" i="43"/>
  <c r="T1135" i="43"/>
  <c r="S1135" i="43"/>
  <c r="R1135" i="43"/>
  <c r="Q1135" i="43"/>
  <c r="K1135" i="43"/>
  <c r="AJ1134" i="43"/>
  <c r="AC1134" i="43"/>
  <c r="U1134" i="43"/>
  <c r="T1134" i="43"/>
  <c r="S1134" i="43"/>
  <c r="R1134" i="43"/>
  <c r="Q1134" i="43"/>
  <c r="K1134" i="43"/>
  <c r="AJ1133" i="43"/>
  <c r="AC1133" i="43"/>
  <c r="U1133" i="43"/>
  <c r="T1133" i="43"/>
  <c r="S1133" i="43"/>
  <c r="R1133" i="43"/>
  <c r="Q1133" i="43"/>
  <c r="K1133" i="43"/>
  <c r="AJ1132" i="43"/>
  <c r="AC1132" i="43"/>
  <c r="U1132" i="43"/>
  <c r="T1132" i="43"/>
  <c r="S1132" i="43"/>
  <c r="R1132" i="43"/>
  <c r="Q1132" i="43"/>
  <c r="K1132" i="43"/>
  <c r="AJ1131" i="43"/>
  <c r="AC1131" i="43"/>
  <c r="U1131" i="43"/>
  <c r="T1131" i="43"/>
  <c r="S1131" i="43"/>
  <c r="R1131" i="43"/>
  <c r="Q1131" i="43"/>
  <c r="K1131" i="43"/>
  <c r="AJ1130" i="43"/>
  <c r="AC1130" i="43"/>
  <c r="U1130" i="43"/>
  <c r="T1130" i="43"/>
  <c r="S1130" i="43"/>
  <c r="R1130" i="43"/>
  <c r="Q1130" i="43"/>
  <c r="K1130" i="43"/>
  <c r="AJ1129" i="43"/>
  <c r="AC1129" i="43"/>
  <c r="U1129" i="43"/>
  <c r="T1129" i="43"/>
  <c r="S1129" i="43"/>
  <c r="R1129" i="43"/>
  <c r="Q1129" i="43"/>
  <c r="K1129" i="43"/>
  <c r="AJ1128" i="43"/>
  <c r="AC1128" i="43"/>
  <c r="U1128" i="43"/>
  <c r="T1128" i="43"/>
  <c r="S1128" i="43"/>
  <c r="R1128" i="43"/>
  <c r="Q1128" i="43"/>
  <c r="K1128" i="43"/>
  <c r="AJ1127" i="43"/>
  <c r="AC1127" i="43"/>
  <c r="U1127" i="43"/>
  <c r="T1127" i="43"/>
  <c r="S1127" i="43"/>
  <c r="R1127" i="43"/>
  <c r="Q1127" i="43"/>
  <c r="K1127" i="43"/>
  <c r="AI1114" i="43"/>
  <c r="AH1114" i="43"/>
  <c r="AG1114" i="43"/>
  <c r="AF1114" i="43"/>
  <c r="AD1114" i="43"/>
  <c r="AB1114" i="43"/>
  <c r="AA1114" i="43"/>
  <c r="Z1114" i="43"/>
  <c r="Y1114" i="43"/>
  <c r="W1114" i="43"/>
  <c r="P1114" i="43"/>
  <c r="O1114" i="43"/>
  <c r="N1114" i="43"/>
  <c r="M1114" i="43"/>
  <c r="J1114" i="43"/>
  <c r="I1114" i="43"/>
  <c r="H1114" i="43"/>
  <c r="G1114" i="43"/>
  <c r="AJ1113" i="43"/>
  <c r="AC1113" i="43"/>
  <c r="U1113" i="43"/>
  <c r="T1113" i="43"/>
  <c r="S1113" i="43"/>
  <c r="R1113" i="43"/>
  <c r="Q1113" i="43"/>
  <c r="K1113" i="43"/>
  <c r="U1112" i="43"/>
  <c r="T1112" i="43"/>
  <c r="S1112" i="43"/>
  <c r="R1112" i="43"/>
  <c r="U1111" i="43"/>
  <c r="T1111" i="43"/>
  <c r="S1111" i="43"/>
  <c r="R1111" i="43"/>
  <c r="AJ1110" i="43"/>
  <c r="AC1110" i="43"/>
  <c r="U1110" i="43"/>
  <c r="T1110" i="43"/>
  <c r="S1110" i="43"/>
  <c r="R1110" i="43"/>
  <c r="Q1110" i="43"/>
  <c r="K1110" i="43"/>
  <c r="AJ1109" i="43"/>
  <c r="AC1109" i="43"/>
  <c r="U1109" i="43"/>
  <c r="T1109" i="43"/>
  <c r="S1109" i="43"/>
  <c r="R1109" i="43"/>
  <c r="Q1109" i="43"/>
  <c r="K1109" i="43"/>
  <c r="AJ1108" i="43"/>
  <c r="AC1108" i="43"/>
  <c r="U1108" i="43"/>
  <c r="T1108" i="43"/>
  <c r="S1108" i="43"/>
  <c r="R1108" i="43"/>
  <c r="Q1108" i="43"/>
  <c r="K1108" i="43"/>
  <c r="AJ1107" i="43"/>
  <c r="AC1107" i="43"/>
  <c r="U1107" i="43"/>
  <c r="T1107" i="43"/>
  <c r="S1107" i="43"/>
  <c r="R1107" i="43"/>
  <c r="Q1107" i="43"/>
  <c r="K1107" i="43"/>
  <c r="AJ1106" i="43"/>
  <c r="AC1106" i="43"/>
  <c r="U1106" i="43"/>
  <c r="T1106" i="43"/>
  <c r="S1106" i="43"/>
  <c r="R1106" i="43"/>
  <c r="Q1106" i="43"/>
  <c r="K1106" i="43"/>
  <c r="AJ1105" i="43"/>
  <c r="AC1105" i="43"/>
  <c r="U1105" i="43"/>
  <c r="T1105" i="43"/>
  <c r="S1105" i="43"/>
  <c r="R1105" i="43"/>
  <c r="Q1105" i="43"/>
  <c r="K1105" i="43"/>
  <c r="AJ1104" i="43"/>
  <c r="AC1104" i="43"/>
  <c r="U1104" i="43"/>
  <c r="T1104" i="43"/>
  <c r="S1104" i="43"/>
  <c r="R1104" i="43"/>
  <c r="Q1104" i="43"/>
  <c r="K1104" i="43"/>
  <c r="AJ1103" i="43"/>
  <c r="AC1103" i="43"/>
  <c r="U1103" i="43"/>
  <c r="T1103" i="43"/>
  <c r="S1103" i="43"/>
  <c r="R1103" i="43"/>
  <c r="Q1103" i="43"/>
  <c r="K1103" i="43"/>
  <c r="AJ1102" i="43"/>
  <c r="AC1102" i="43"/>
  <c r="U1102" i="43"/>
  <c r="T1102" i="43"/>
  <c r="S1102" i="43"/>
  <c r="R1102" i="43"/>
  <c r="Q1102" i="43"/>
  <c r="K1102" i="43"/>
  <c r="AJ1101" i="43"/>
  <c r="AC1101" i="43"/>
  <c r="U1101" i="43"/>
  <c r="T1101" i="43"/>
  <c r="S1101" i="43"/>
  <c r="R1101" i="43"/>
  <c r="Q1101" i="43"/>
  <c r="K1101" i="43"/>
  <c r="AJ1100" i="43"/>
  <c r="AC1100" i="43"/>
  <c r="U1100" i="43"/>
  <c r="T1100" i="43"/>
  <c r="S1100" i="43"/>
  <c r="R1100" i="43"/>
  <c r="Q1100" i="43"/>
  <c r="K1100" i="43"/>
  <c r="AJ1099" i="43"/>
  <c r="AC1099" i="43"/>
  <c r="U1099" i="43"/>
  <c r="T1099" i="43"/>
  <c r="S1099" i="43"/>
  <c r="R1099" i="43"/>
  <c r="Q1099" i="43"/>
  <c r="K1099" i="43"/>
  <c r="AJ1098" i="43"/>
  <c r="AC1098" i="43"/>
  <c r="U1098" i="43"/>
  <c r="T1098" i="43"/>
  <c r="S1098" i="43"/>
  <c r="R1098" i="43"/>
  <c r="Q1098" i="43"/>
  <c r="K1098" i="43"/>
  <c r="AJ1097" i="43"/>
  <c r="AC1097" i="43"/>
  <c r="U1097" i="43"/>
  <c r="T1097" i="43"/>
  <c r="S1097" i="43"/>
  <c r="R1097" i="43"/>
  <c r="Q1097" i="43"/>
  <c r="K1097" i="43"/>
  <c r="AJ1096" i="43"/>
  <c r="AC1096" i="43"/>
  <c r="U1096" i="43"/>
  <c r="T1096" i="43"/>
  <c r="S1096" i="43"/>
  <c r="R1096" i="43"/>
  <c r="Q1096" i="43"/>
  <c r="K1096" i="43"/>
  <c r="AJ1095" i="43"/>
  <c r="AC1095" i="43"/>
  <c r="U1095" i="43"/>
  <c r="T1095" i="43"/>
  <c r="S1095" i="43"/>
  <c r="R1095" i="43"/>
  <c r="Q1095" i="43"/>
  <c r="K1095" i="43"/>
  <c r="AJ1094" i="43"/>
  <c r="AC1094" i="43"/>
  <c r="U1094" i="43"/>
  <c r="T1094" i="43"/>
  <c r="S1094" i="43"/>
  <c r="R1094" i="43"/>
  <c r="Q1094" i="43"/>
  <c r="K1094" i="43"/>
  <c r="AJ1093" i="43"/>
  <c r="AC1093" i="43"/>
  <c r="U1093" i="43"/>
  <c r="T1093" i="43"/>
  <c r="S1093" i="43"/>
  <c r="R1093" i="43"/>
  <c r="Q1093" i="43"/>
  <c r="K1093" i="43"/>
  <c r="AJ1092" i="43"/>
  <c r="AC1092" i="43"/>
  <c r="U1092" i="43"/>
  <c r="T1092" i="43"/>
  <c r="S1092" i="43"/>
  <c r="R1092" i="43"/>
  <c r="Q1092" i="43"/>
  <c r="K1092" i="43"/>
  <c r="AJ1091" i="43"/>
  <c r="AC1091" i="43"/>
  <c r="U1091" i="43"/>
  <c r="T1091" i="43"/>
  <c r="S1091" i="43"/>
  <c r="R1091" i="43"/>
  <c r="Q1091" i="43"/>
  <c r="K1091" i="43"/>
  <c r="AJ1090" i="43"/>
  <c r="AC1090" i="43"/>
  <c r="U1090" i="43"/>
  <c r="T1090" i="43"/>
  <c r="S1090" i="43"/>
  <c r="R1090" i="43"/>
  <c r="Q1090" i="43"/>
  <c r="K1090" i="43"/>
  <c r="AJ1089" i="43"/>
  <c r="AC1089" i="43"/>
  <c r="U1089" i="43"/>
  <c r="T1089" i="43"/>
  <c r="S1089" i="43"/>
  <c r="R1089" i="43"/>
  <c r="Q1089" i="43"/>
  <c r="K1089" i="43"/>
  <c r="AJ1088" i="43"/>
  <c r="AC1088" i="43"/>
  <c r="U1088" i="43"/>
  <c r="T1088" i="43"/>
  <c r="S1088" i="43"/>
  <c r="R1088" i="43"/>
  <c r="Q1088" i="43"/>
  <c r="K1088" i="43"/>
  <c r="AJ1087" i="43"/>
  <c r="AC1087" i="43"/>
  <c r="U1087" i="43"/>
  <c r="T1087" i="43"/>
  <c r="S1087" i="43"/>
  <c r="R1087" i="43"/>
  <c r="Q1087" i="43"/>
  <c r="K1087" i="43"/>
  <c r="AJ1086" i="43"/>
  <c r="AC1086" i="43"/>
  <c r="U1086" i="43"/>
  <c r="T1086" i="43"/>
  <c r="S1086" i="43"/>
  <c r="R1086" i="43"/>
  <c r="Q1086" i="43"/>
  <c r="K1086" i="43"/>
  <c r="AJ1085" i="43"/>
  <c r="AC1085" i="43"/>
  <c r="U1085" i="43"/>
  <c r="T1085" i="43"/>
  <c r="S1085" i="43"/>
  <c r="R1085" i="43"/>
  <c r="Q1085" i="43"/>
  <c r="K1085" i="43"/>
  <c r="AJ1084" i="43"/>
  <c r="AC1084" i="43"/>
  <c r="U1084" i="43"/>
  <c r="T1084" i="43"/>
  <c r="S1084" i="43"/>
  <c r="R1084" i="43"/>
  <c r="Q1084" i="43"/>
  <c r="K1084" i="43"/>
  <c r="AB1079" i="43"/>
  <c r="AA1079" i="43"/>
  <c r="Z1079" i="43"/>
  <c r="Y1079" i="43"/>
  <c r="P1079" i="43"/>
  <c r="O1079" i="43"/>
  <c r="N1079" i="43"/>
  <c r="M1079" i="43"/>
  <c r="J1079" i="43"/>
  <c r="I1079" i="43"/>
  <c r="H1079" i="43"/>
  <c r="G1079" i="43"/>
  <c r="AJ1078" i="43"/>
  <c r="AC1078" i="43"/>
  <c r="U1078" i="43"/>
  <c r="T1078" i="43"/>
  <c r="S1078" i="43"/>
  <c r="R1078" i="43"/>
  <c r="Q1078" i="43"/>
  <c r="K1078" i="43"/>
  <c r="AJ1077" i="43"/>
  <c r="AC1077" i="43"/>
  <c r="U1077" i="43"/>
  <c r="T1077" i="43"/>
  <c r="S1077" i="43"/>
  <c r="R1077" i="43"/>
  <c r="Q1077" i="43"/>
  <c r="K1077" i="43"/>
  <c r="AJ1076" i="43"/>
  <c r="AJ1079" i="43" s="1"/>
  <c r="AC1076" i="43"/>
  <c r="U1076" i="43"/>
  <c r="T1076" i="43"/>
  <c r="S1076" i="43"/>
  <c r="S1079" i="43" s="1"/>
  <c r="R1076" i="43"/>
  <c r="Q1076" i="43"/>
  <c r="Q1079" i="43" s="1"/>
  <c r="K1076" i="43"/>
  <c r="K1079" i="43" s="1"/>
  <c r="AI1074" i="43"/>
  <c r="AH1074" i="43"/>
  <c r="AG1074" i="43"/>
  <c r="AF1074" i="43"/>
  <c r="AB1074" i="43"/>
  <c r="AA1074" i="43"/>
  <c r="Z1074" i="43"/>
  <c r="Y1074" i="43"/>
  <c r="P1074" i="43"/>
  <c r="P1080" i="43" s="1"/>
  <c r="O1074" i="43"/>
  <c r="N1074" i="43"/>
  <c r="N1080" i="43" s="1"/>
  <c r="M1074" i="43"/>
  <c r="J1074" i="43"/>
  <c r="I1074" i="43"/>
  <c r="I1080" i="43" s="1"/>
  <c r="H1074" i="43"/>
  <c r="H1080" i="43" s="1"/>
  <c r="G1074" i="43"/>
  <c r="AJ1073" i="43"/>
  <c r="AC1073" i="43"/>
  <c r="Q1073" i="43"/>
  <c r="K1073" i="43"/>
  <c r="AJ1072" i="43"/>
  <c r="AC1072" i="43"/>
  <c r="U1072" i="43"/>
  <c r="T1072" i="43"/>
  <c r="S1072" i="43"/>
  <c r="R1072" i="43"/>
  <c r="Q1072" i="43"/>
  <c r="K1072" i="43"/>
  <c r="AJ1071" i="43"/>
  <c r="AC1071" i="43"/>
  <c r="U1071" i="43"/>
  <c r="T1071" i="43"/>
  <c r="S1071" i="43"/>
  <c r="R1071" i="43"/>
  <c r="Q1071" i="43"/>
  <c r="K1071" i="43"/>
  <c r="AJ1070" i="43"/>
  <c r="AC1070" i="43"/>
  <c r="U1070" i="43"/>
  <c r="T1070" i="43"/>
  <c r="S1070" i="43"/>
  <c r="R1070" i="43"/>
  <c r="Q1070" i="43"/>
  <c r="K1070" i="43"/>
  <c r="AJ1069" i="43"/>
  <c r="AC1069" i="43"/>
  <c r="U1069" i="43"/>
  <c r="T1069" i="43"/>
  <c r="S1069" i="43"/>
  <c r="R1069" i="43"/>
  <c r="Q1069" i="43"/>
  <c r="K1069" i="43"/>
  <c r="AJ1068" i="43"/>
  <c r="AC1068" i="43"/>
  <c r="U1068" i="43"/>
  <c r="T1068" i="43"/>
  <c r="S1068" i="43"/>
  <c r="R1068" i="43"/>
  <c r="Q1068" i="43"/>
  <c r="K1068" i="43"/>
  <c r="AJ1067" i="43"/>
  <c r="AC1067" i="43"/>
  <c r="U1067" i="43"/>
  <c r="T1067" i="43"/>
  <c r="S1067" i="43"/>
  <c r="R1067" i="43"/>
  <c r="Q1067" i="43"/>
  <c r="K1067" i="43"/>
  <c r="AJ1066" i="43"/>
  <c r="AC1066" i="43"/>
  <c r="U1066" i="43"/>
  <c r="T1066" i="43"/>
  <c r="S1066" i="43"/>
  <c r="R1066" i="43"/>
  <c r="Q1066" i="43"/>
  <c r="K1066" i="43"/>
  <c r="AJ1065" i="43"/>
  <c r="AC1065" i="43"/>
  <c r="U1065" i="43"/>
  <c r="T1065" i="43"/>
  <c r="S1065" i="43"/>
  <c r="R1065" i="43"/>
  <c r="Q1065" i="43"/>
  <c r="K1065" i="43"/>
  <c r="AJ1064" i="43"/>
  <c r="AC1064" i="43"/>
  <c r="U1064" i="43"/>
  <c r="T1064" i="43"/>
  <c r="S1064" i="43"/>
  <c r="R1064" i="43"/>
  <c r="Q1064" i="43"/>
  <c r="K1064" i="43"/>
  <c r="AJ1063" i="43"/>
  <c r="AC1063" i="43"/>
  <c r="U1063" i="43"/>
  <c r="T1063" i="43"/>
  <c r="S1063" i="43"/>
  <c r="R1063" i="43"/>
  <c r="Q1063" i="43"/>
  <c r="K1063" i="43"/>
  <c r="AJ1062" i="43"/>
  <c r="AC1062" i="43"/>
  <c r="U1062" i="43"/>
  <c r="T1062" i="43"/>
  <c r="S1062" i="43"/>
  <c r="R1062" i="43"/>
  <c r="Q1062" i="43"/>
  <c r="K1062" i="43"/>
  <c r="AJ1061" i="43"/>
  <c r="AC1061" i="43"/>
  <c r="U1061" i="43"/>
  <c r="T1061" i="43"/>
  <c r="S1061" i="43"/>
  <c r="R1061" i="43"/>
  <c r="Q1061" i="43"/>
  <c r="K1061" i="43"/>
  <c r="AJ1060" i="43"/>
  <c r="AC1060" i="43"/>
  <c r="U1060" i="43"/>
  <c r="T1060" i="43"/>
  <c r="S1060" i="43"/>
  <c r="R1060" i="43"/>
  <c r="Q1060" i="43"/>
  <c r="K1060" i="43"/>
  <c r="AJ1059" i="43"/>
  <c r="AC1059" i="43"/>
  <c r="U1059" i="43"/>
  <c r="T1059" i="43"/>
  <c r="S1059" i="43"/>
  <c r="R1059" i="43"/>
  <c r="Q1059" i="43"/>
  <c r="K1059" i="43"/>
  <c r="AJ1058" i="43"/>
  <c r="AC1058" i="43"/>
  <c r="U1058" i="43"/>
  <c r="T1058" i="43"/>
  <c r="S1058" i="43"/>
  <c r="R1058" i="43"/>
  <c r="Q1058" i="43"/>
  <c r="K1058" i="43"/>
  <c r="AJ1057" i="43"/>
  <c r="AC1057" i="43"/>
  <c r="U1057" i="43"/>
  <c r="T1057" i="43"/>
  <c r="S1057" i="43"/>
  <c r="R1057" i="43"/>
  <c r="Q1057" i="43"/>
  <c r="K1057" i="43"/>
  <c r="AJ1056" i="43"/>
  <c r="AC1056" i="43"/>
  <c r="U1056" i="43"/>
  <c r="T1056" i="43"/>
  <c r="S1056" i="43"/>
  <c r="R1056" i="43"/>
  <c r="Q1056" i="43"/>
  <c r="K1056" i="43"/>
  <c r="AJ1055" i="43"/>
  <c r="AC1055" i="43"/>
  <c r="U1055" i="43"/>
  <c r="T1055" i="43"/>
  <c r="S1055" i="43"/>
  <c r="R1055" i="43"/>
  <c r="Q1055" i="43"/>
  <c r="K1055" i="43"/>
  <c r="AJ1054" i="43"/>
  <c r="AC1054" i="43"/>
  <c r="U1054" i="43"/>
  <c r="T1054" i="43"/>
  <c r="S1054" i="43"/>
  <c r="R1054" i="43"/>
  <c r="Q1054" i="43"/>
  <c r="K1054" i="43"/>
  <c r="AJ1053" i="43"/>
  <c r="AC1053" i="43"/>
  <c r="U1053" i="43"/>
  <c r="T1053" i="43"/>
  <c r="S1053" i="43"/>
  <c r="R1053" i="43"/>
  <c r="Q1053" i="43"/>
  <c r="K1053" i="43"/>
  <c r="AJ1052" i="43"/>
  <c r="AC1052" i="43"/>
  <c r="U1052" i="43"/>
  <c r="T1052" i="43"/>
  <c r="S1052" i="43"/>
  <c r="R1052" i="43"/>
  <c r="Q1052" i="43"/>
  <c r="K1052" i="43"/>
  <c r="AJ1051" i="43"/>
  <c r="AC1051" i="43"/>
  <c r="U1051" i="43"/>
  <c r="T1051" i="43"/>
  <c r="S1051" i="43"/>
  <c r="R1051" i="43"/>
  <c r="Q1051" i="43"/>
  <c r="K1051" i="43"/>
  <c r="AJ1050" i="43"/>
  <c r="AC1050" i="43"/>
  <c r="U1050" i="43"/>
  <c r="T1050" i="43"/>
  <c r="S1050" i="43"/>
  <c r="R1050" i="43"/>
  <c r="Q1050" i="43"/>
  <c r="K1050" i="43"/>
  <c r="AJ1049" i="43"/>
  <c r="AC1049" i="43"/>
  <c r="U1049" i="43"/>
  <c r="T1049" i="43"/>
  <c r="S1049" i="43"/>
  <c r="R1049" i="43"/>
  <c r="Q1049" i="43"/>
  <c r="K1049" i="43"/>
  <c r="AJ1048" i="43"/>
  <c r="AC1048" i="43"/>
  <c r="U1048" i="43"/>
  <c r="T1048" i="43"/>
  <c r="S1048" i="43"/>
  <c r="R1048" i="43"/>
  <c r="Q1048" i="43"/>
  <c r="K1048" i="43"/>
  <c r="AJ1047" i="43"/>
  <c r="AC1047" i="43"/>
  <c r="U1047" i="43"/>
  <c r="T1047" i="43"/>
  <c r="S1047" i="43"/>
  <c r="R1047" i="43"/>
  <c r="Q1047" i="43"/>
  <c r="K1047" i="43"/>
  <c r="AJ1046" i="43"/>
  <c r="AC1046" i="43"/>
  <c r="U1046" i="43"/>
  <c r="T1046" i="43"/>
  <c r="S1046" i="43"/>
  <c r="R1046" i="43"/>
  <c r="Q1046" i="43"/>
  <c r="K1046" i="43"/>
  <c r="AJ1045" i="43"/>
  <c r="AC1045" i="43"/>
  <c r="U1045" i="43"/>
  <c r="T1045" i="43"/>
  <c r="S1045" i="43"/>
  <c r="R1045" i="43"/>
  <c r="Q1045" i="43"/>
  <c r="K1045" i="43"/>
  <c r="AJ1044" i="43"/>
  <c r="AC1044" i="43"/>
  <c r="U1044" i="43"/>
  <c r="T1044" i="43"/>
  <c r="S1044" i="43"/>
  <c r="R1044" i="43"/>
  <c r="Q1044" i="43"/>
  <c r="K1044" i="43"/>
  <c r="K1074" i="43" s="1"/>
  <c r="K1080" i="43" s="1"/>
  <c r="AI1031" i="43"/>
  <c r="AH1031" i="43"/>
  <c r="AG1031" i="43"/>
  <c r="AF1031" i="43"/>
  <c r="AD1031" i="43"/>
  <c r="AB1031" i="43"/>
  <c r="AA1031" i="43"/>
  <c r="Z1031" i="43"/>
  <c r="Y1031" i="43"/>
  <c r="W1031" i="43"/>
  <c r="P1031" i="43"/>
  <c r="O1031" i="43"/>
  <c r="N1031" i="43"/>
  <c r="M1031" i="43"/>
  <c r="J1031" i="43"/>
  <c r="I1031" i="43"/>
  <c r="H1031" i="43"/>
  <c r="G1031" i="43"/>
  <c r="AJ1030" i="43"/>
  <c r="AC1030" i="43"/>
  <c r="U1030" i="43"/>
  <c r="T1030" i="43"/>
  <c r="S1030" i="43"/>
  <c r="R1030" i="43"/>
  <c r="Q1030" i="43"/>
  <c r="K1030" i="43"/>
  <c r="AJ1029" i="43"/>
  <c r="AC1029" i="43"/>
  <c r="U1029" i="43"/>
  <c r="T1029" i="43"/>
  <c r="S1029" i="43"/>
  <c r="R1029" i="43"/>
  <c r="Q1029" i="43"/>
  <c r="K1029" i="43"/>
  <c r="AJ1028" i="43"/>
  <c r="AC1028" i="43"/>
  <c r="U1028" i="43"/>
  <c r="T1028" i="43"/>
  <c r="S1028" i="43"/>
  <c r="R1028" i="43"/>
  <c r="Q1028" i="43"/>
  <c r="K1028" i="43"/>
  <c r="AJ1027" i="43"/>
  <c r="AC1027" i="43"/>
  <c r="U1027" i="43"/>
  <c r="T1027" i="43"/>
  <c r="S1027" i="43"/>
  <c r="R1027" i="43"/>
  <c r="Q1027" i="43"/>
  <c r="K1027" i="43"/>
  <c r="AJ1026" i="43"/>
  <c r="AC1026" i="43"/>
  <c r="U1026" i="43"/>
  <c r="T1026" i="43"/>
  <c r="S1026" i="43"/>
  <c r="R1026" i="43"/>
  <c r="Q1026" i="43"/>
  <c r="K1026" i="43"/>
  <c r="AJ1025" i="43"/>
  <c r="AC1025" i="43"/>
  <c r="U1025" i="43"/>
  <c r="T1025" i="43"/>
  <c r="S1025" i="43"/>
  <c r="R1025" i="43"/>
  <c r="Q1025" i="43"/>
  <c r="K1025" i="43"/>
  <c r="AJ1024" i="43"/>
  <c r="AC1024" i="43"/>
  <c r="U1024" i="43"/>
  <c r="T1024" i="43"/>
  <c r="S1024" i="43"/>
  <c r="R1024" i="43"/>
  <c r="Q1024" i="43"/>
  <c r="K1024" i="43"/>
  <c r="AJ1023" i="43"/>
  <c r="AC1023" i="43"/>
  <c r="U1023" i="43"/>
  <c r="T1023" i="43"/>
  <c r="S1023" i="43"/>
  <c r="R1023" i="43"/>
  <c r="Q1023" i="43"/>
  <c r="K1023" i="43"/>
  <c r="AJ1022" i="43"/>
  <c r="AC1022" i="43"/>
  <c r="U1022" i="43"/>
  <c r="T1022" i="43"/>
  <c r="S1022" i="43"/>
  <c r="R1022" i="43"/>
  <c r="Q1022" i="43"/>
  <c r="K1022" i="43"/>
  <c r="AJ1021" i="43"/>
  <c r="AC1021" i="43"/>
  <c r="U1021" i="43"/>
  <c r="T1021" i="43"/>
  <c r="S1021" i="43"/>
  <c r="R1021" i="43"/>
  <c r="Q1021" i="43"/>
  <c r="K1021" i="43"/>
  <c r="AJ1020" i="43"/>
  <c r="AC1020" i="43"/>
  <c r="U1020" i="43"/>
  <c r="T1020" i="43"/>
  <c r="S1020" i="43"/>
  <c r="R1020" i="43"/>
  <c r="Q1020" i="43"/>
  <c r="K1020" i="43"/>
  <c r="AJ1019" i="43"/>
  <c r="AC1019" i="43"/>
  <c r="U1019" i="43"/>
  <c r="T1019" i="43"/>
  <c r="S1019" i="43"/>
  <c r="R1019" i="43"/>
  <c r="Q1019" i="43"/>
  <c r="K1019" i="43"/>
  <c r="AJ1018" i="43"/>
  <c r="AC1018" i="43"/>
  <c r="U1018" i="43"/>
  <c r="T1018" i="43"/>
  <c r="S1018" i="43"/>
  <c r="R1018" i="43"/>
  <c r="Q1018" i="43"/>
  <c r="K1018" i="43"/>
  <c r="AJ1017" i="43"/>
  <c r="AC1017" i="43"/>
  <c r="U1017" i="43"/>
  <c r="T1017" i="43"/>
  <c r="S1017" i="43"/>
  <c r="R1017" i="43"/>
  <c r="Q1017" i="43"/>
  <c r="K1017" i="43"/>
  <c r="AJ1016" i="43"/>
  <c r="AC1016" i="43"/>
  <c r="U1016" i="43"/>
  <c r="T1016" i="43"/>
  <c r="S1016" i="43"/>
  <c r="R1016" i="43"/>
  <c r="Q1016" i="43"/>
  <c r="K1016" i="43"/>
  <c r="AJ1015" i="43"/>
  <c r="AC1015" i="43"/>
  <c r="U1015" i="43"/>
  <c r="T1015" i="43"/>
  <c r="S1015" i="43"/>
  <c r="R1015" i="43"/>
  <c r="Q1015" i="43"/>
  <c r="K1015" i="43"/>
  <c r="AJ1014" i="43"/>
  <c r="AC1014" i="43"/>
  <c r="U1014" i="43"/>
  <c r="T1014" i="43"/>
  <c r="S1014" i="43"/>
  <c r="R1014" i="43"/>
  <c r="Q1014" i="43"/>
  <c r="K1014" i="43"/>
  <c r="AJ1013" i="43"/>
  <c r="AC1013" i="43"/>
  <c r="U1013" i="43"/>
  <c r="T1013" i="43"/>
  <c r="S1013" i="43"/>
  <c r="R1013" i="43"/>
  <c r="Q1013" i="43"/>
  <c r="K1013" i="43"/>
  <c r="AJ1012" i="43"/>
  <c r="AC1012" i="43"/>
  <c r="U1012" i="43"/>
  <c r="T1012" i="43"/>
  <c r="S1012" i="43"/>
  <c r="R1012" i="43"/>
  <c r="Q1012" i="43"/>
  <c r="K1012" i="43"/>
  <c r="AJ1011" i="43"/>
  <c r="AC1011" i="43"/>
  <c r="U1011" i="43"/>
  <c r="T1011" i="43"/>
  <c r="S1011" i="43"/>
  <c r="R1011" i="43"/>
  <c r="Q1011" i="43"/>
  <c r="K1011" i="43"/>
  <c r="AJ1010" i="43"/>
  <c r="AC1010" i="43"/>
  <c r="U1010" i="43"/>
  <c r="T1010" i="43"/>
  <c r="S1010" i="43"/>
  <c r="R1010" i="43"/>
  <c r="Q1010" i="43"/>
  <c r="K1010" i="43"/>
  <c r="AB1005" i="43"/>
  <c r="AA1005" i="43"/>
  <c r="Z1005" i="43"/>
  <c r="Y1005" i="43"/>
  <c r="P1005" i="43"/>
  <c r="O1005" i="43"/>
  <c r="N1005" i="43"/>
  <c r="M1005" i="43"/>
  <c r="J1005" i="43"/>
  <c r="I1005" i="43"/>
  <c r="H1005" i="43"/>
  <c r="G1005" i="43"/>
  <c r="AJ1004" i="43"/>
  <c r="AC1004" i="43"/>
  <c r="U1004" i="43"/>
  <c r="T1004" i="43"/>
  <c r="S1004" i="43"/>
  <c r="R1004" i="43"/>
  <c r="Q1004" i="43"/>
  <c r="K1004" i="43"/>
  <c r="AJ1003" i="43"/>
  <c r="AC1003" i="43"/>
  <c r="U1003" i="43"/>
  <c r="T1003" i="43"/>
  <c r="S1003" i="43"/>
  <c r="R1003" i="43"/>
  <c r="Q1003" i="43"/>
  <c r="K1003" i="43"/>
  <c r="AJ1002" i="43"/>
  <c r="AJ1005" i="43" s="1"/>
  <c r="AC1002" i="43"/>
  <c r="U1002" i="43"/>
  <c r="T1002" i="43"/>
  <c r="S1002" i="43"/>
  <c r="R1002" i="43"/>
  <c r="R1005" i="43" s="1"/>
  <c r="Q1002" i="43"/>
  <c r="Q1005" i="43" s="1"/>
  <c r="K1002" i="43"/>
  <c r="K1005" i="43" s="1"/>
  <c r="AI1000" i="43"/>
  <c r="AH1000" i="43"/>
  <c r="AG1000" i="43"/>
  <c r="AF1000" i="43"/>
  <c r="AB1000" i="43"/>
  <c r="AA1000" i="43"/>
  <c r="Z1000" i="43"/>
  <c r="Y1000" i="43"/>
  <c r="Y1006" i="43" s="1"/>
  <c r="P1000" i="43"/>
  <c r="P1006" i="43" s="1"/>
  <c r="O1000" i="43"/>
  <c r="O1006" i="43" s="1"/>
  <c r="N1000" i="43"/>
  <c r="N1006" i="43" s="1"/>
  <c r="M1000" i="43"/>
  <c r="M1006" i="43" s="1"/>
  <c r="J1000" i="43"/>
  <c r="J1006" i="43" s="1"/>
  <c r="I1000" i="43"/>
  <c r="I1006" i="43" s="1"/>
  <c r="H1000" i="43"/>
  <c r="H1006" i="43" s="1"/>
  <c r="G1000" i="43"/>
  <c r="G1006" i="43" s="1"/>
  <c r="AJ999" i="43"/>
  <c r="AC999" i="43"/>
  <c r="U999" i="43"/>
  <c r="T999" i="43"/>
  <c r="S999" i="43"/>
  <c r="R999" i="43"/>
  <c r="Q999" i="43"/>
  <c r="K999" i="43"/>
  <c r="AJ998" i="43"/>
  <c r="AC998" i="43"/>
  <c r="U998" i="43"/>
  <c r="T998" i="43"/>
  <c r="S998" i="43"/>
  <c r="R998" i="43"/>
  <c r="Q998" i="43"/>
  <c r="K998" i="43"/>
  <c r="AJ997" i="43"/>
  <c r="AC997" i="43"/>
  <c r="U997" i="43"/>
  <c r="T997" i="43"/>
  <c r="S997" i="43"/>
  <c r="R997" i="43"/>
  <c r="Q997" i="43"/>
  <c r="K997" i="43"/>
  <c r="AJ996" i="43"/>
  <c r="AC996" i="43"/>
  <c r="U996" i="43"/>
  <c r="T996" i="43"/>
  <c r="S996" i="43"/>
  <c r="R996" i="43"/>
  <c r="Q996" i="43"/>
  <c r="K996" i="43"/>
  <c r="AJ995" i="43"/>
  <c r="AC995" i="43"/>
  <c r="U995" i="43"/>
  <c r="T995" i="43"/>
  <c r="S995" i="43"/>
  <c r="R995" i="43"/>
  <c r="Q995" i="43"/>
  <c r="K995" i="43"/>
  <c r="AJ994" i="43"/>
  <c r="AC994" i="43"/>
  <c r="U994" i="43"/>
  <c r="T994" i="43"/>
  <c r="S994" i="43"/>
  <c r="R994" i="43"/>
  <c r="Q994" i="43"/>
  <c r="K994" i="43"/>
  <c r="AJ993" i="43"/>
  <c r="AC993" i="43"/>
  <c r="U993" i="43"/>
  <c r="T993" i="43"/>
  <c r="S993" i="43"/>
  <c r="R993" i="43"/>
  <c r="Q993" i="43"/>
  <c r="K993" i="43"/>
  <c r="AJ992" i="43"/>
  <c r="AC992" i="43"/>
  <c r="U992" i="43"/>
  <c r="T992" i="43"/>
  <c r="S992" i="43"/>
  <c r="R992" i="43"/>
  <c r="Q992" i="43"/>
  <c r="K992" i="43"/>
  <c r="AJ991" i="43"/>
  <c r="AC991" i="43"/>
  <c r="U991" i="43"/>
  <c r="T991" i="43"/>
  <c r="S991" i="43"/>
  <c r="R991" i="43"/>
  <c r="Q991" i="43"/>
  <c r="K991" i="43"/>
  <c r="AJ990" i="43"/>
  <c r="AC990" i="43"/>
  <c r="U990" i="43"/>
  <c r="T990" i="43"/>
  <c r="S990" i="43"/>
  <c r="R990" i="43"/>
  <c r="Q990" i="43"/>
  <c r="K990" i="43"/>
  <c r="AJ989" i="43"/>
  <c r="AC989" i="43"/>
  <c r="U989" i="43"/>
  <c r="T989" i="43"/>
  <c r="S989" i="43"/>
  <c r="R989" i="43"/>
  <c r="Q989" i="43"/>
  <c r="K989" i="43"/>
  <c r="AJ988" i="43"/>
  <c r="AC988" i="43"/>
  <c r="U988" i="43"/>
  <c r="T988" i="43"/>
  <c r="S988" i="43"/>
  <c r="R988" i="43"/>
  <c r="Q988" i="43"/>
  <c r="K988" i="43"/>
  <c r="AJ987" i="43"/>
  <c r="AC987" i="43"/>
  <c r="U987" i="43"/>
  <c r="T987" i="43"/>
  <c r="S987" i="43"/>
  <c r="R987" i="43"/>
  <c r="Q987" i="43"/>
  <c r="K987" i="43"/>
  <c r="AJ986" i="43"/>
  <c r="AC986" i="43"/>
  <c r="U986" i="43"/>
  <c r="T986" i="43"/>
  <c r="S986" i="43"/>
  <c r="R986" i="43"/>
  <c r="Q986" i="43"/>
  <c r="K986" i="43"/>
  <c r="AJ985" i="43"/>
  <c r="AC985" i="43"/>
  <c r="U985" i="43"/>
  <c r="T985" i="43"/>
  <c r="S985" i="43"/>
  <c r="R985" i="43"/>
  <c r="Q985" i="43"/>
  <c r="K985" i="43"/>
  <c r="AJ984" i="43"/>
  <c r="AC984" i="43"/>
  <c r="U984" i="43"/>
  <c r="T984" i="43"/>
  <c r="S984" i="43"/>
  <c r="R984" i="43"/>
  <c r="Q984" i="43"/>
  <c r="K984" i="43"/>
  <c r="AJ983" i="43"/>
  <c r="AC983" i="43"/>
  <c r="U983" i="43"/>
  <c r="T983" i="43"/>
  <c r="S983" i="43"/>
  <c r="R983" i="43"/>
  <c r="Q983" i="43"/>
  <c r="K983" i="43"/>
  <c r="AJ982" i="43"/>
  <c r="AC982" i="43"/>
  <c r="U982" i="43"/>
  <c r="T982" i="43"/>
  <c r="S982" i="43"/>
  <c r="R982" i="43"/>
  <c r="Q982" i="43"/>
  <c r="K982" i="43"/>
  <c r="AJ981" i="43"/>
  <c r="AC981" i="43"/>
  <c r="U981" i="43"/>
  <c r="T981" i="43"/>
  <c r="S981" i="43"/>
  <c r="R981" i="43"/>
  <c r="Q981" i="43"/>
  <c r="K981" i="43"/>
  <c r="AJ980" i="43"/>
  <c r="AC980" i="43"/>
  <c r="U980" i="43"/>
  <c r="T980" i="43"/>
  <c r="S980" i="43"/>
  <c r="R980" i="43"/>
  <c r="Q980" i="43"/>
  <c r="K980" i="43"/>
  <c r="AJ979" i="43"/>
  <c r="AC979" i="43"/>
  <c r="U979" i="43"/>
  <c r="T979" i="43"/>
  <c r="S979" i="43"/>
  <c r="R979" i="43"/>
  <c r="Q979" i="43"/>
  <c r="K979" i="43"/>
  <c r="AJ978" i="43"/>
  <c r="AC978" i="43"/>
  <c r="U978" i="43"/>
  <c r="T978" i="43"/>
  <c r="S978" i="43"/>
  <c r="R978" i="43"/>
  <c r="Q978" i="43"/>
  <c r="K978" i="43"/>
  <c r="AJ977" i="43"/>
  <c r="AC977" i="43"/>
  <c r="U977" i="43"/>
  <c r="T977" i="43"/>
  <c r="S977" i="43"/>
  <c r="R977" i="43"/>
  <c r="Q977" i="43"/>
  <c r="K977" i="43"/>
  <c r="AJ976" i="43"/>
  <c r="AC976" i="43"/>
  <c r="U976" i="43"/>
  <c r="T976" i="43"/>
  <c r="S976" i="43"/>
  <c r="R976" i="43"/>
  <c r="Q976" i="43"/>
  <c r="K976" i="43"/>
  <c r="AJ975" i="43"/>
  <c r="AC975" i="43"/>
  <c r="U975" i="43"/>
  <c r="T975" i="43"/>
  <c r="S975" i="43"/>
  <c r="R975" i="43"/>
  <c r="Q975" i="43"/>
  <c r="K975" i="43"/>
  <c r="AJ974" i="43"/>
  <c r="AC974" i="43"/>
  <c r="U974" i="43"/>
  <c r="T974" i="43"/>
  <c r="S974" i="43"/>
  <c r="R974" i="43"/>
  <c r="Q974" i="43"/>
  <c r="K974" i="43"/>
  <c r="AJ973" i="43"/>
  <c r="AC973" i="43"/>
  <c r="U973" i="43"/>
  <c r="T973" i="43"/>
  <c r="S973" i="43"/>
  <c r="R973" i="43"/>
  <c r="Q973" i="43"/>
  <c r="K973" i="43"/>
  <c r="AJ972" i="43"/>
  <c r="AC972" i="43"/>
  <c r="U972" i="43"/>
  <c r="T972" i="43"/>
  <c r="S972" i="43"/>
  <c r="R972" i="43"/>
  <c r="Q972" i="43"/>
  <c r="K972" i="43"/>
  <c r="AI959" i="43"/>
  <c r="AH959" i="43"/>
  <c r="AG959" i="43"/>
  <c r="AF959" i="43"/>
  <c r="AD959" i="43"/>
  <c r="AB959" i="43"/>
  <c r="AA959" i="43"/>
  <c r="Z959" i="43"/>
  <c r="Y959" i="43"/>
  <c r="W959" i="43"/>
  <c r="P959" i="43"/>
  <c r="O959" i="43"/>
  <c r="N959" i="43"/>
  <c r="M959" i="43"/>
  <c r="J959" i="43"/>
  <c r="I959" i="43"/>
  <c r="H959" i="43"/>
  <c r="G959" i="43"/>
  <c r="AJ957" i="43"/>
  <c r="AC957" i="43"/>
  <c r="U957" i="43"/>
  <c r="T957" i="43"/>
  <c r="S957" i="43"/>
  <c r="R957" i="43"/>
  <c r="Q957" i="43"/>
  <c r="K957" i="43"/>
  <c r="AJ956" i="43"/>
  <c r="AC956" i="43"/>
  <c r="U956" i="43"/>
  <c r="T956" i="43"/>
  <c r="S956" i="43"/>
  <c r="R956" i="43"/>
  <c r="Q956" i="43"/>
  <c r="K956" i="43"/>
  <c r="AJ955" i="43"/>
  <c r="AC955" i="43"/>
  <c r="U955" i="43"/>
  <c r="T955" i="43"/>
  <c r="S955" i="43"/>
  <c r="R955" i="43"/>
  <c r="Q955" i="43"/>
  <c r="K955" i="43"/>
  <c r="AJ954" i="43"/>
  <c r="AC954" i="43"/>
  <c r="U954" i="43"/>
  <c r="T954" i="43"/>
  <c r="S954" i="43"/>
  <c r="R954" i="43"/>
  <c r="Q954" i="43"/>
  <c r="K954" i="43"/>
  <c r="AJ953" i="43"/>
  <c r="AC953" i="43"/>
  <c r="U953" i="43"/>
  <c r="T953" i="43"/>
  <c r="S953" i="43"/>
  <c r="R953" i="43"/>
  <c r="Q953" i="43"/>
  <c r="K953" i="43"/>
  <c r="AJ952" i="43"/>
  <c r="AC952" i="43"/>
  <c r="U952" i="43"/>
  <c r="T952" i="43"/>
  <c r="S952" i="43"/>
  <c r="R952" i="43"/>
  <c r="Q952" i="43"/>
  <c r="K952" i="43"/>
  <c r="AJ951" i="43"/>
  <c r="AC951" i="43"/>
  <c r="U951" i="43"/>
  <c r="T951" i="43"/>
  <c r="S951" i="43"/>
  <c r="R951" i="43"/>
  <c r="Q951" i="43"/>
  <c r="K951" i="43"/>
  <c r="AJ950" i="43"/>
  <c r="AC950" i="43"/>
  <c r="U950" i="43"/>
  <c r="T950" i="43"/>
  <c r="S950" i="43"/>
  <c r="R950" i="43"/>
  <c r="Q950" i="43"/>
  <c r="K950" i="43"/>
  <c r="AJ949" i="43"/>
  <c r="AC949" i="43"/>
  <c r="U949" i="43"/>
  <c r="T949" i="43"/>
  <c r="S949" i="43"/>
  <c r="R949" i="43"/>
  <c r="Q949" i="43"/>
  <c r="K949" i="43"/>
  <c r="AJ948" i="43"/>
  <c r="AC948" i="43"/>
  <c r="U948" i="43"/>
  <c r="T948" i="43"/>
  <c r="S948" i="43"/>
  <c r="R948" i="43"/>
  <c r="Q948" i="43"/>
  <c r="K948" i="43"/>
  <c r="AJ947" i="43"/>
  <c r="AC947" i="43"/>
  <c r="U947" i="43"/>
  <c r="T947" i="43"/>
  <c r="S947" i="43"/>
  <c r="R947" i="43"/>
  <c r="Q947" i="43"/>
  <c r="K947" i="43"/>
  <c r="AJ946" i="43"/>
  <c r="AC946" i="43"/>
  <c r="U946" i="43"/>
  <c r="T946" i="43"/>
  <c r="S946" i="43"/>
  <c r="R946" i="43"/>
  <c r="Q946" i="43"/>
  <c r="K946" i="43"/>
  <c r="AJ945" i="43"/>
  <c r="AC945" i="43"/>
  <c r="U945" i="43"/>
  <c r="T945" i="43"/>
  <c r="S945" i="43"/>
  <c r="R945" i="43"/>
  <c r="Q945" i="43"/>
  <c r="K945" i="43"/>
  <c r="AJ944" i="43"/>
  <c r="AC944" i="43"/>
  <c r="U944" i="43"/>
  <c r="T944" i="43"/>
  <c r="S944" i="43"/>
  <c r="R944" i="43"/>
  <c r="Q944" i="43"/>
  <c r="K944" i="43"/>
  <c r="AJ943" i="43"/>
  <c r="AC943" i="43"/>
  <c r="U943" i="43"/>
  <c r="T943" i="43"/>
  <c r="S943" i="43"/>
  <c r="R943" i="43"/>
  <c r="Q943" i="43"/>
  <c r="K943" i="43"/>
  <c r="AJ942" i="43"/>
  <c r="AC942" i="43"/>
  <c r="U942" i="43"/>
  <c r="T942" i="43"/>
  <c r="S942" i="43"/>
  <c r="R942" i="43"/>
  <c r="Q942" i="43"/>
  <c r="K942" i="43"/>
  <c r="AJ941" i="43"/>
  <c r="AC941" i="43"/>
  <c r="U941" i="43"/>
  <c r="T941" i="43"/>
  <c r="S941" i="43"/>
  <c r="R941" i="43"/>
  <c r="Q941" i="43"/>
  <c r="K941" i="43"/>
  <c r="AJ940" i="43"/>
  <c r="AC940" i="43"/>
  <c r="U940" i="43"/>
  <c r="T940" i="43"/>
  <c r="S940" i="43"/>
  <c r="R940" i="43"/>
  <c r="Q940" i="43"/>
  <c r="K940" i="43"/>
  <c r="AJ939" i="43"/>
  <c r="AC939" i="43"/>
  <c r="U939" i="43"/>
  <c r="T939" i="43"/>
  <c r="S939" i="43"/>
  <c r="R939" i="43"/>
  <c r="Q939" i="43"/>
  <c r="K939" i="43"/>
  <c r="AJ938" i="43"/>
  <c r="AC938" i="43"/>
  <c r="U938" i="43"/>
  <c r="T938" i="43"/>
  <c r="S938" i="43"/>
  <c r="R938" i="43"/>
  <c r="Q938" i="43"/>
  <c r="K938" i="43"/>
  <c r="AJ937" i="43"/>
  <c r="AC937" i="43"/>
  <c r="U937" i="43"/>
  <c r="T937" i="43"/>
  <c r="S937" i="43"/>
  <c r="R937" i="43"/>
  <c r="Q937" i="43"/>
  <c r="K937" i="43"/>
  <c r="AJ936" i="43"/>
  <c r="AC936" i="43"/>
  <c r="U936" i="43"/>
  <c r="T936" i="43"/>
  <c r="S936" i="43"/>
  <c r="R936" i="43"/>
  <c r="Q936" i="43"/>
  <c r="K936" i="43"/>
  <c r="AJ935" i="43"/>
  <c r="AC935" i="43"/>
  <c r="U935" i="43"/>
  <c r="T935" i="43"/>
  <c r="S935" i="43"/>
  <c r="R935" i="43"/>
  <c r="Q935" i="43"/>
  <c r="K935" i="43"/>
  <c r="AJ934" i="43"/>
  <c r="AC934" i="43"/>
  <c r="U934" i="43"/>
  <c r="T934" i="43"/>
  <c r="S934" i="43"/>
  <c r="R934" i="43"/>
  <c r="Q934" i="43"/>
  <c r="K934" i="43"/>
  <c r="AJ933" i="43"/>
  <c r="AC933" i="43"/>
  <c r="U933" i="43"/>
  <c r="T933" i="43"/>
  <c r="S933" i="43"/>
  <c r="R933" i="43"/>
  <c r="Q933" i="43"/>
  <c r="K933" i="43"/>
  <c r="AJ932" i="43"/>
  <c r="AC932" i="43"/>
  <c r="U932" i="43"/>
  <c r="T932" i="43"/>
  <c r="S932" i="43"/>
  <c r="R932" i="43"/>
  <c r="Q932" i="43"/>
  <c r="K932" i="43"/>
  <c r="AJ931" i="43"/>
  <c r="AC931" i="43"/>
  <c r="U931" i="43"/>
  <c r="T931" i="43"/>
  <c r="S931" i="43"/>
  <c r="R931" i="43"/>
  <c r="Q931" i="43"/>
  <c r="K931" i="43"/>
  <c r="AJ930" i="43"/>
  <c r="AC930" i="43"/>
  <c r="U930" i="43"/>
  <c r="T930" i="43"/>
  <c r="S930" i="43"/>
  <c r="R930" i="43"/>
  <c r="Q930" i="43"/>
  <c r="K930" i="43"/>
  <c r="AJ929" i="43"/>
  <c r="AC929" i="43"/>
  <c r="U929" i="43"/>
  <c r="T929" i="43"/>
  <c r="S929" i="43"/>
  <c r="R929" i="43"/>
  <c r="Q929" i="43"/>
  <c r="K929" i="43"/>
  <c r="AB924" i="43"/>
  <c r="AA924" i="43"/>
  <c r="Z924" i="43"/>
  <c r="Y924" i="43"/>
  <c r="P924" i="43"/>
  <c r="O924" i="43"/>
  <c r="N924" i="43"/>
  <c r="M924" i="43"/>
  <c r="J924" i="43"/>
  <c r="I924" i="43"/>
  <c r="H924" i="43"/>
  <c r="G924" i="43"/>
  <c r="AJ923" i="43"/>
  <c r="AC923" i="43"/>
  <c r="U923" i="43"/>
  <c r="T923" i="43"/>
  <c r="S923" i="43"/>
  <c r="R923" i="43"/>
  <c r="Q923" i="43"/>
  <c r="K923" i="43"/>
  <c r="AJ922" i="43"/>
  <c r="AC922" i="43"/>
  <c r="U922" i="43"/>
  <c r="T922" i="43"/>
  <c r="S922" i="43"/>
  <c r="R922" i="43"/>
  <c r="Q922" i="43"/>
  <c r="K922" i="43"/>
  <c r="AJ921" i="43"/>
  <c r="AC921" i="43"/>
  <c r="AC924" i="43" s="1"/>
  <c r="U921" i="43"/>
  <c r="T921" i="43"/>
  <c r="S921" i="43"/>
  <c r="R921" i="43"/>
  <c r="R924" i="43" s="1"/>
  <c r="Q921" i="43"/>
  <c r="Q924" i="43" s="1"/>
  <c r="K921" i="43"/>
  <c r="AI919" i="43"/>
  <c r="AH919" i="43"/>
  <c r="AG919" i="43"/>
  <c r="AF919" i="43"/>
  <c r="AB919" i="43"/>
  <c r="AA919" i="43"/>
  <c r="Z919" i="43"/>
  <c r="Y919" i="43"/>
  <c r="Y925" i="43" s="1"/>
  <c r="P919" i="43"/>
  <c r="P925" i="43" s="1"/>
  <c r="O919" i="43"/>
  <c r="O925" i="43" s="1"/>
  <c r="N919" i="43"/>
  <c r="N925" i="43" s="1"/>
  <c r="M919" i="43"/>
  <c r="M925" i="43" s="1"/>
  <c r="J919" i="43"/>
  <c r="I919" i="43"/>
  <c r="I925" i="43" s="1"/>
  <c r="H919" i="43"/>
  <c r="H925" i="43" s="1"/>
  <c r="G919" i="43"/>
  <c r="G925" i="43" s="1"/>
  <c r="AJ918" i="43"/>
  <c r="AC918" i="43"/>
  <c r="U918" i="43"/>
  <c r="T918" i="43"/>
  <c r="S918" i="43"/>
  <c r="R918" i="43"/>
  <c r="Q918" i="43"/>
  <c r="K918" i="43"/>
  <c r="AJ917" i="43"/>
  <c r="AC917" i="43"/>
  <c r="U917" i="43"/>
  <c r="T917" i="43"/>
  <c r="S917" i="43"/>
  <c r="R917" i="43"/>
  <c r="Q917" i="43"/>
  <c r="K917" i="43"/>
  <c r="AJ916" i="43"/>
  <c r="AC916" i="43"/>
  <c r="U916" i="43"/>
  <c r="T916" i="43"/>
  <c r="S916" i="43"/>
  <c r="R916" i="43"/>
  <c r="Q916" i="43"/>
  <c r="K916" i="43"/>
  <c r="AJ915" i="43"/>
  <c r="AC915" i="43"/>
  <c r="U915" i="43"/>
  <c r="T915" i="43"/>
  <c r="S915" i="43"/>
  <c r="R915" i="43"/>
  <c r="Q915" i="43"/>
  <c r="K915" i="43"/>
  <c r="AJ914" i="43"/>
  <c r="AC914" i="43"/>
  <c r="U914" i="43"/>
  <c r="T914" i="43"/>
  <c r="S914" i="43"/>
  <c r="R914" i="43"/>
  <c r="Q914" i="43"/>
  <c r="K914" i="43"/>
  <c r="AJ913" i="43"/>
  <c r="AC913" i="43"/>
  <c r="U913" i="43"/>
  <c r="T913" i="43"/>
  <c r="S913" i="43"/>
  <c r="R913" i="43"/>
  <c r="Q913" i="43"/>
  <c r="K913" i="43"/>
  <c r="AJ912" i="43"/>
  <c r="AC912" i="43"/>
  <c r="U912" i="43"/>
  <c r="T912" i="43"/>
  <c r="S912" i="43"/>
  <c r="R912" i="43"/>
  <c r="Q912" i="43"/>
  <c r="K912" i="43"/>
  <c r="AJ911" i="43"/>
  <c r="AC911" i="43"/>
  <c r="U911" i="43"/>
  <c r="T911" i="43"/>
  <c r="S911" i="43"/>
  <c r="R911" i="43"/>
  <c r="Q911" i="43"/>
  <c r="K911" i="43"/>
  <c r="AJ910" i="43"/>
  <c r="AC910" i="43"/>
  <c r="U910" i="43"/>
  <c r="T910" i="43"/>
  <c r="S910" i="43"/>
  <c r="R910" i="43"/>
  <c r="Q910" i="43"/>
  <c r="K910" i="43"/>
  <c r="AJ909" i="43"/>
  <c r="AC909" i="43"/>
  <c r="U909" i="43"/>
  <c r="T909" i="43"/>
  <c r="S909" i="43"/>
  <c r="R909" i="43"/>
  <c r="Q909" i="43"/>
  <c r="K909" i="43"/>
  <c r="AJ908" i="43"/>
  <c r="AC908" i="43"/>
  <c r="U908" i="43"/>
  <c r="T908" i="43"/>
  <c r="S908" i="43"/>
  <c r="R908" i="43"/>
  <c r="Q908" i="43"/>
  <c r="K908" i="43"/>
  <c r="AJ907" i="43"/>
  <c r="AC907" i="43"/>
  <c r="U907" i="43"/>
  <c r="T907" i="43"/>
  <c r="S907" i="43"/>
  <c r="R907" i="43"/>
  <c r="Q907" i="43"/>
  <c r="K907" i="43"/>
  <c r="AJ906" i="43"/>
  <c r="AC906" i="43"/>
  <c r="U906" i="43"/>
  <c r="T906" i="43"/>
  <c r="S906" i="43"/>
  <c r="R906" i="43"/>
  <c r="Q906" i="43"/>
  <c r="K906" i="43"/>
  <c r="AJ905" i="43"/>
  <c r="AC905" i="43"/>
  <c r="U905" i="43"/>
  <c r="T905" i="43"/>
  <c r="S905" i="43"/>
  <c r="R905" i="43"/>
  <c r="Q905" i="43"/>
  <c r="K905" i="43"/>
  <c r="AJ904" i="43"/>
  <c r="AC904" i="43"/>
  <c r="U904" i="43"/>
  <c r="T904" i="43"/>
  <c r="S904" i="43"/>
  <c r="R904" i="43"/>
  <c r="Q904" i="43"/>
  <c r="K904" i="43"/>
  <c r="AJ903" i="43"/>
  <c r="AC903" i="43"/>
  <c r="U903" i="43"/>
  <c r="T903" i="43"/>
  <c r="S903" i="43"/>
  <c r="R903" i="43"/>
  <c r="Q903" i="43"/>
  <c r="K903" i="43"/>
  <c r="AJ902" i="43"/>
  <c r="AC902" i="43"/>
  <c r="U902" i="43"/>
  <c r="T902" i="43"/>
  <c r="S902" i="43"/>
  <c r="R902" i="43"/>
  <c r="Q902" i="43"/>
  <c r="K902" i="43"/>
  <c r="AJ901" i="43"/>
  <c r="AC901" i="43"/>
  <c r="U901" i="43"/>
  <c r="T901" i="43"/>
  <c r="S901" i="43"/>
  <c r="R901" i="43"/>
  <c r="Q901" i="43"/>
  <c r="K901" i="43"/>
  <c r="AJ900" i="43"/>
  <c r="AC900" i="43"/>
  <c r="U900" i="43"/>
  <c r="T900" i="43"/>
  <c r="S900" i="43"/>
  <c r="R900" i="43"/>
  <c r="Q900" i="43"/>
  <c r="K900" i="43"/>
  <c r="AJ899" i="43"/>
  <c r="AC899" i="43"/>
  <c r="U899" i="43"/>
  <c r="T899" i="43"/>
  <c r="S899" i="43"/>
  <c r="R899" i="43"/>
  <c r="Q899" i="43"/>
  <c r="K899" i="43"/>
  <c r="AJ898" i="43"/>
  <c r="AC898" i="43"/>
  <c r="U898" i="43"/>
  <c r="T898" i="43"/>
  <c r="S898" i="43"/>
  <c r="R898" i="43"/>
  <c r="Q898" i="43"/>
  <c r="K898" i="43"/>
  <c r="AJ897" i="43"/>
  <c r="AC897" i="43"/>
  <c r="U897" i="43"/>
  <c r="T897" i="43"/>
  <c r="S897" i="43"/>
  <c r="R897" i="43"/>
  <c r="Q897" i="43"/>
  <c r="K897" i="43"/>
  <c r="AJ896" i="43"/>
  <c r="AC896" i="43"/>
  <c r="U896" i="43"/>
  <c r="T896" i="43"/>
  <c r="S896" i="43"/>
  <c r="R896" i="43"/>
  <c r="Q896" i="43"/>
  <c r="K896" i="43"/>
  <c r="AJ895" i="43"/>
  <c r="AC895" i="43"/>
  <c r="U895" i="43"/>
  <c r="T895" i="43"/>
  <c r="S895" i="43"/>
  <c r="R895" i="43"/>
  <c r="Q895" i="43"/>
  <c r="K895" i="43"/>
  <c r="AJ894" i="43"/>
  <c r="AC894" i="43"/>
  <c r="U894" i="43"/>
  <c r="T894" i="43"/>
  <c r="S894" i="43"/>
  <c r="R894" i="43"/>
  <c r="Q894" i="43"/>
  <c r="K894" i="43"/>
  <c r="AJ893" i="43"/>
  <c r="AC893" i="43"/>
  <c r="U893" i="43"/>
  <c r="T893" i="43"/>
  <c r="S893" i="43"/>
  <c r="R893" i="43"/>
  <c r="Q893" i="43"/>
  <c r="K893" i="43"/>
  <c r="AJ892" i="43"/>
  <c r="AC892" i="43"/>
  <c r="U892" i="43"/>
  <c r="T892" i="43"/>
  <c r="S892" i="43"/>
  <c r="R892" i="43"/>
  <c r="Q892" i="43"/>
  <c r="K892" i="43"/>
  <c r="AJ891" i="43"/>
  <c r="AC891" i="43"/>
  <c r="U891" i="43"/>
  <c r="T891" i="43"/>
  <c r="S891" i="43"/>
  <c r="R891" i="43"/>
  <c r="Q891" i="43"/>
  <c r="K891" i="43"/>
  <c r="AJ890" i="43"/>
  <c r="AC890" i="43"/>
  <c r="U890" i="43"/>
  <c r="T890" i="43"/>
  <c r="S890" i="43"/>
  <c r="R890" i="43"/>
  <c r="Q890" i="43"/>
  <c r="K890" i="43"/>
  <c r="AJ889" i="43"/>
  <c r="AC889" i="43"/>
  <c r="U889" i="43"/>
  <c r="T889" i="43"/>
  <c r="S889" i="43"/>
  <c r="R889" i="43"/>
  <c r="Q889" i="43"/>
  <c r="K889" i="43"/>
  <c r="AJ888" i="43"/>
  <c r="AC888" i="43"/>
  <c r="U888" i="43"/>
  <c r="T888" i="43"/>
  <c r="S888" i="43"/>
  <c r="R888" i="43"/>
  <c r="Q888" i="43"/>
  <c r="K888" i="43"/>
  <c r="AJ887" i="43"/>
  <c r="AC887" i="43"/>
  <c r="U887" i="43"/>
  <c r="T887" i="43"/>
  <c r="S887" i="43"/>
  <c r="R887" i="43"/>
  <c r="Q887" i="43"/>
  <c r="K887" i="43"/>
  <c r="AJ886" i="43"/>
  <c r="AC886" i="43"/>
  <c r="U886" i="43"/>
  <c r="T886" i="43"/>
  <c r="S886" i="43"/>
  <c r="R886" i="43"/>
  <c r="Q886" i="43"/>
  <c r="K886" i="43"/>
  <c r="AJ885" i="43"/>
  <c r="AC885" i="43"/>
  <c r="U885" i="43"/>
  <c r="T885" i="43"/>
  <c r="S885" i="43"/>
  <c r="R885" i="43"/>
  <c r="Q885" i="43"/>
  <c r="K885" i="43"/>
  <c r="AJ884" i="43"/>
  <c r="AC884" i="43"/>
  <c r="U884" i="43"/>
  <c r="T884" i="43"/>
  <c r="S884" i="43"/>
  <c r="R884" i="43"/>
  <c r="Q884" i="43"/>
  <c r="K884" i="43"/>
  <c r="AJ883" i="43"/>
  <c r="AC883" i="43"/>
  <c r="U883" i="43"/>
  <c r="T883" i="43"/>
  <c r="S883" i="43"/>
  <c r="R883" i="43"/>
  <c r="Q883" i="43"/>
  <c r="K883" i="43"/>
  <c r="AJ882" i="43"/>
  <c r="AC882" i="43"/>
  <c r="U882" i="43"/>
  <c r="T882" i="43"/>
  <c r="S882" i="43"/>
  <c r="R882" i="43"/>
  <c r="Q882" i="43"/>
  <c r="K882" i="43"/>
  <c r="AI869" i="43"/>
  <c r="AH869" i="43"/>
  <c r="AG869" i="43"/>
  <c r="AF869" i="43"/>
  <c r="AD869" i="43"/>
  <c r="AB869" i="43"/>
  <c r="AA869" i="43"/>
  <c r="Z869" i="43"/>
  <c r="Y869" i="43"/>
  <c r="W869" i="43"/>
  <c r="P869" i="43"/>
  <c r="O869" i="43"/>
  <c r="N869" i="43"/>
  <c r="M869" i="43"/>
  <c r="J869" i="43"/>
  <c r="I869" i="43"/>
  <c r="H869" i="43"/>
  <c r="G869" i="43"/>
  <c r="AJ867" i="43"/>
  <c r="AC867" i="43"/>
  <c r="U867" i="43"/>
  <c r="T867" i="43"/>
  <c r="S867" i="43"/>
  <c r="R867" i="43"/>
  <c r="Q867" i="43"/>
  <c r="K867" i="43"/>
  <c r="AJ866" i="43"/>
  <c r="AC866" i="43"/>
  <c r="U866" i="43"/>
  <c r="T866" i="43"/>
  <c r="S866" i="43"/>
  <c r="R866" i="43"/>
  <c r="Q866" i="43"/>
  <c r="K866" i="43"/>
  <c r="AJ865" i="43"/>
  <c r="AC865" i="43"/>
  <c r="U865" i="43"/>
  <c r="T865" i="43"/>
  <c r="S865" i="43"/>
  <c r="R865" i="43"/>
  <c r="Q865" i="43"/>
  <c r="K865" i="43"/>
  <c r="AJ864" i="43"/>
  <c r="AC864" i="43"/>
  <c r="U864" i="43"/>
  <c r="T864" i="43"/>
  <c r="S864" i="43"/>
  <c r="R864" i="43"/>
  <c r="Q864" i="43"/>
  <c r="K864" i="43"/>
  <c r="AJ863" i="43"/>
  <c r="AC863" i="43"/>
  <c r="U863" i="43"/>
  <c r="T863" i="43"/>
  <c r="S863" i="43"/>
  <c r="R863" i="43"/>
  <c r="Q863" i="43"/>
  <c r="K863" i="43"/>
  <c r="AJ862" i="43"/>
  <c r="AC862" i="43"/>
  <c r="U862" i="43"/>
  <c r="T862" i="43"/>
  <c r="S862" i="43"/>
  <c r="R862" i="43"/>
  <c r="Q862" i="43"/>
  <c r="K862" i="43"/>
  <c r="AJ861" i="43"/>
  <c r="AC861" i="43"/>
  <c r="U861" i="43"/>
  <c r="T861" i="43"/>
  <c r="S861" i="43"/>
  <c r="R861" i="43"/>
  <c r="Q861" i="43"/>
  <c r="K861" i="43"/>
  <c r="AJ860" i="43"/>
  <c r="AC860" i="43"/>
  <c r="U860" i="43"/>
  <c r="T860" i="43"/>
  <c r="S860" i="43"/>
  <c r="R860" i="43"/>
  <c r="Q860" i="43"/>
  <c r="K860" i="43"/>
  <c r="AJ859" i="43"/>
  <c r="AC859" i="43"/>
  <c r="U859" i="43"/>
  <c r="T859" i="43"/>
  <c r="S859" i="43"/>
  <c r="R859" i="43"/>
  <c r="Q859" i="43"/>
  <c r="K859" i="43"/>
  <c r="AJ858" i="43"/>
  <c r="AC858" i="43"/>
  <c r="U858" i="43"/>
  <c r="T858" i="43"/>
  <c r="S858" i="43"/>
  <c r="R858" i="43"/>
  <c r="Q858" i="43"/>
  <c r="K858" i="43"/>
  <c r="AJ857" i="43"/>
  <c r="AC857" i="43"/>
  <c r="U857" i="43"/>
  <c r="T857" i="43"/>
  <c r="S857" i="43"/>
  <c r="R857" i="43"/>
  <c r="Q857" i="43"/>
  <c r="K857" i="43"/>
  <c r="AJ856" i="43"/>
  <c r="AC856" i="43"/>
  <c r="U856" i="43"/>
  <c r="T856" i="43"/>
  <c r="S856" i="43"/>
  <c r="R856" i="43"/>
  <c r="Q856" i="43"/>
  <c r="K856" i="43"/>
  <c r="AJ855" i="43"/>
  <c r="AC855" i="43"/>
  <c r="U855" i="43"/>
  <c r="T855" i="43"/>
  <c r="S855" i="43"/>
  <c r="R855" i="43"/>
  <c r="Q855" i="43"/>
  <c r="K855" i="43"/>
  <c r="AJ854" i="43"/>
  <c r="AC854" i="43"/>
  <c r="U854" i="43"/>
  <c r="T854" i="43"/>
  <c r="S854" i="43"/>
  <c r="R854" i="43"/>
  <c r="Q854" i="43"/>
  <c r="K854" i="43"/>
  <c r="AJ853" i="43"/>
  <c r="AC853" i="43"/>
  <c r="U853" i="43"/>
  <c r="T853" i="43"/>
  <c r="S853" i="43"/>
  <c r="R853" i="43"/>
  <c r="Q853" i="43"/>
  <c r="K853" i="43"/>
  <c r="AJ852" i="43"/>
  <c r="AC852" i="43"/>
  <c r="U852" i="43"/>
  <c r="T852" i="43"/>
  <c r="S852" i="43"/>
  <c r="R852" i="43"/>
  <c r="Q852" i="43"/>
  <c r="K852" i="43"/>
  <c r="AJ851" i="43"/>
  <c r="AC851" i="43"/>
  <c r="U851" i="43"/>
  <c r="T851" i="43"/>
  <c r="S851" i="43"/>
  <c r="R851" i="43"/>
  <c r="Q851" i="43"/>
  <c r="K851" i="43"/>
  <c r="AJ850" i="43"/>
  <c r="AC850" i="43"/>
  <c r="U850" i="43"/>
  <c r="T850" i="43"/>
  <c r="S850" i="43"/>
  <c r="R850" i="43"/>
  <c r="Q850" i="43"/>
  <c r="K850" i="43"/>
  <c r="AJ849" i="43"/>
  <c r="AC849" i="43"/>
  <c r="U849" i="43"/>
  <c r="T849" i="43"/>
  <c r="S849" i="43"/>
  <c r="R849" i="43"/>
  <c r="Q849" i="43"/>
  <c r="K849" i="43"/>
  <c r="AJ848" i="43"/>
  <c r="AC848" i="43"/>
  <c r="U848" i="43"/>
  <c r="T848" i="43"/>
  <c r="S848" i="43"/>
  <c r="R848" i="43"/>
  <c r="Q848" i="43"/>
  <c r="K848" i="43"/>
  <c r="AJ847" i="43"/>
  <c r="AC847" i="43"/>
  <c r="U847" i="43"/>
  <c r="T847" i="43"/>
  <c r="S847" i="43"/>
  <c r="R847" i="43"/>
  <c r="Q847" i="43"/>
  <c r="K847" i="43"/>
  <c r="AJ846" i="43"/>
  <c r="AC846" i="43"/>
  <c r="U846" i="43"/>
  <c r="T846" i="43"/>
  <c r="S846" i="43"/>
  <c r="R846" i="43"/>
  <c r="Q846" i="43"/>
  <c r="K846" i="43"/>
  <c r="AJ845" i="43"/>
  <c r="AC845" i="43"/>
  <c r="U845" i="43"/>
  <c r="T845" i="43"/>
  <c r="S845" i="43"/>
  <c r="R845" i="43"/>
  <c r="Q845" i="43"/>
  <c r="K845" i="43"/>
  <c r="AB840" i="43"/>
  <c r="AA840" i="43"/>
  <c r="Z840" i="43"/>
  <c r="Y840" i="43"/>
  <c r="P840" i="43"/>
  <c r="O840" i="43"/>
  <c r="N840" i="43"/>
  <c r="M840" i="43"/>
  <c r="J840" i="43"/>
  <c r="J841" i="43" s="1"/>
  <c r="I840" i="43"/>
  <c r="H840" i="43"/>
  <c r="G840" i="43"/>
  <c r="AJ839" i="43"/>
  <c r="AC839" i="43"/>
  <c r="U839" i="43"/>
  <c r="T839" i="43"/>
  <c r="S839" i="43"/>
  <c r="R839" i="43"/>
  <c r="Q839" i="43"/>
  <c r="K839" i="43"/>
  <c r="AJ838" i="43"/>
  <c r="AC838" i="43"/>
  <c r="U838" i="43"/>
  <c r="T838" i="43"/>
  <c r="S838" i="43"/>
  <c r="R838" i="43"/>
  <c r="Q838" i="43"/>
  <c r="K838" i="43"/>
  <c r="AJ837" i="43"/>
  <c r="AJ840" i="43" s="1"/>
  <c r="AC837" i="43"/>
  <c r="AC840" i="43" s="1"/>
  <c r="U837" i="43"/>
  <c r="T837" i="43"/>
  <c r="S837" i="43"/>
  <c r="R837" i="43"/>
  <c r="Q837" i="43"/>
  <c r="Q840" i="43" s="1"/>
  <c r="K837" i="43"/>
  <c r="K840" i="43" s="1"/>
  <c r="AI835" i="43"/>
  <c r="AH835" i="43"/>
  <c r="AG835" i="43"/>
  <c r="AF835" i="43"/>
  <c r="AB835" i="43"/>
  <c r="AB841" i="43" s="1"/>
  <c r="AA835" i="43"/>
  <c r="AA841" i="43" s="1"/>
  <c r="Z835" i="43"/>
  <c r="Y835" i="43"/>
  <c r="P835" i="43"/>
  <c r="P841" i="43" s="1"/>
  <c r="O835" i="43"/>
  <c r="O841" i="43" s="1"/>
  <c r="N835" i="43"/>
  <c r="N841" i="43" s="1"/>
  <c r="M835" i="43"/>
  <c r="M841" i="43" s="1"/>
  <c r="I835" i="43"/>
  <c r="H835" i="43"/>
  <c r="G835" i="43"/>
  <c r="AJ833" i="43"/>
  <c r="AC833" i="43"/>
  <c r="U833" i="43"/>
  <c r="T833" i="43"/>
  <c r="S833" i="43"/>
  <c r="R833" i="43"/>
  <c r="Q833" i="43"/>
  <c r="K833" i="43"/>
  <c r="AJ832" i="43"/>
  <c r="AC832" i="43"/>
  <c r="U832" i="43"/>
  <c r="T832" i="43"/>
  <c r="S832" i="43"/>
  <c r="R832" i="43"/>
  <c r="Q832" i="43"/>
  <c r="K832" i="43"/>
  <c r="AJ831" i="43"/>
  <c r="AC831" i="43"/>
  <c r="U831" i="43"/>
  <c r="T831" i="43"/>
  <c r="S831" i="43"/>
  <c r="R831" i="43"/>
  <c r="Q831" i="43"/>
  <c r="K831" i="43"/>
  <c r="AJ830" i="43"/>
  <c r="AC830" i="43"/>
  <c r="U830" i="43"/>
  <c r="T830" i="43"/>
  <c r="S830" i="43"/>
  <c r="R830" i="43"/>
  <c r="Q830" i="43"/>
  <c r="K830" i="43"/>
  <c r="AJ829" i="43"/>
  <c r="AC829" i="43"/>
  <c r="U829" i="43"/>
  <c r="T829" i="43"/>
  <c r="S829" i="43"/>
  <c r="R829" i="43"/>
  <c r="Q829" i="43"/>
  <c r="K829" i="43"/>
  <c r="AJ828" i="43"/>
  <c r="AC828" i="43"/>
  <c r="U828" i="43"/>
  <c r="T828" i="43"/>
  <c r="S828" i="43"/>
  <c r="R828" i="43"/>
  <c r="Q828" i="43"/>
  <c r="K828" i="43"/>
  <c r="AJ827" i="43"/>
  <c r="AC827" i="43"/>
  <c r="U827" i="43"/>
  <c r="T827" i="43"/>
  <c r="S827" i="43"/>
  <c r="R827" i="43"/>
  <c r="Q827" i="43"/>
  <c r="K827" i="43"/>
  <c r="AJ826" i="43"/>
  <c r="AC826" i="43"/>
  <c r="U826" i="43"/>
  <c r="T826" i="43"/>
  <c r="S826" i="43"/>
  <c r="R826" i="43"/>
  <c r="Q826" i="43"/>
  <c r="K826" i="43"/>
  <c r="AJ825" i="43"/>
  <c r="AC825" i="43"/>
  <c r="U825" i="43"/>
  <c r="T825" i="43"/>
  <c r="S825" i="43"/>
  <c r="R825" i="43"/>
  <c r="Q825" i="43"/>
  <c r="K825" i="43"/>
  <c r="AJ824" i="43"/>
  <c r="AC824" i="43"/>
  <c r="U824" i="43"/>
  <c r="T824" i="43"/>
  <c r="S824" i="43"/>
  <c r="R824" i="43"/>
  <c r="Q824" i="43"/>
  <c r="K824" i="43"/>
  <c r="AJ823" i="43"/>
  <c r="AC823" i="43"/>
  <c r="U823" i="43"/>
  <c r="T823" i="43"/>
  <c r="S823" i="43"/>
  <c r="R823" i="43"/>
  <c r="Q823" i="43"/>
  <c r="K823" i="43"/>
  <c r="AJ822" i="43"/>
  <c r="AC822" i="43"/>
  <c r="U822" i="43"/>
  <c r="T822" i="43"/>
  <c r="S822" i="43"/>
  <c r="R822" i="43"/>
  <c r="Q822" i="43"/>
  <c r="K822" i="43"/>
  <c r="AJ821" i="43"/>
  <c r="AC821" i="43"/>
  <c r="U821" i="43"/>
  <c r="T821" i="43"/>
  <c r="S821" i="43"/>
  <c r="R821" i="43"/>
  <c r="Q821" i="43"/>
  <c r="K821" i="43"/>
  <c r="AJ820" i="43"/>
  <c r="AC820" i="43"/>
  <c r="U820" i="43"/>
  <c r="T820" i="43"/>
  <c r="S820" i="43"/>
  <c r="R820" i="43"/>
  <c r="Q820" i="43"/>
  <c r="K820" i="43"/>
  <c r="AJ819" i="43"/>
  <c r="AC819" i="43"/>
  <c r="U819" i="43"/>
  <c r="T819" i="43"/>
  <c r="S819" i="43"/>
  <c r="R819" i="43"/>
  <c r="Q819" i="43"/>
  <c r="K819" i="43"/>
  <c r="AJ818" i="43"/>
  <c r="AC818" i="43"/>
  <c r="U818" i="43"/>
  <c r="T818" i="43"/>
  <c r="S818" i="43"/>
  <c r="R818" i="43"/>
  <c r="Q818" i="43"/>
  <c r="K818" i="43"/>
  <c r="AJ817" i="43"/>
  <c r="AC817" i="43"/>
  <c r="U817" i="43"/>
  <c r="T817" i="43"/>
  <c r="S817" i="43"/>
  <c r="R817" i="43"/>
  <c r="Q817" i="43"/>
  <c r="K817" i="43"/>
  <c r="AJ816" i="43"/>
  <c r="AC816" i="43"/>
  <c r="U816" i="43"/>
  <c r="T816" i="43"/>
  <c r="S816" i="43"/>
  <c r="R816" i="43"/>
  <c r="Q816" i="43"/>
  <c r="K816" i="43"/>
  <c r="AJ815" i="43"/>
  <c r="AC815" i="43"/>
  <c r="U815" i="43"/>
  <c r="T815" i="43"/>
  <c r="S815" i="43"/>
  <c r="R815" i="43"/>
  <c r="Q815" i="43"/>
  <c r="K815" i="43"/>
  <c r="AJ814" i="43"/>
  <c r="AC814" i="43"/>
  <c r="U814" i="43"/>
  <c r="T814" i="43"/>
  <c r="S814" i="43"/>
  <c r="R814" i="43"/>
  <c r="Q814" i="43"/>
  <c r="K814" i="43"/>
  <c r="AJ813" i="43"/>
  <c r="AC813" i="43"/>
  <c r="U813" i="43"/>
  <c r="T813" i="43"/>
  <c r="S813" i="43"/>
  <c r="R813" i="43"/>
  <c r="Q813" i="43"/>
  <c r="K813" i="43"/>
  <c r="AJ812" i="43"/>
  <c r="AC812" i="43"/>
  <c r="U812" i="43"/>
  <c r="T812" i="43"/>
  <c r="S812" i="43"/>
  <c r="R812" i="43"/>
  <c r="Q812" i="43"/>
  <c r="K812" i="43"/>
  <c r="AI799" i="43"/>
  <c r="AH799" i="43"/>
  <c r="AG799" i="43"/>
  <c r="AF799" i="43"/>
  <c r="AD799" i="43"/>
  <c r="AB799" i="43"/>
  <c r="AA799" i="43"/>
  <c r="Z799" i="43"/>
  <c r="Y799" i="43"/>
  <c r="W799" i="43"/>
  <c r="P799" i="43"/>
  <c r="O799" i="43"/>
  <c r="N799" i="43"/>
  <c r="M799" i="43"/>
  <c r="J799" i="43"/>
  <c r="I799" i="43"/>
  <c r="H799" i="43"/>
  <c r="G799" i="43"/>
  <c r="AJ797" i="43"/>
  <c r="AC797" i="43"/>
  <c r="U797" i="43"/>
  <c r="T797" i="43"/>
  <c r="S797" i="43"/>
  <c r="R797" i="43"/>
  <c r="Q797" i="43"/>
  <c r="K797" i="43"/>
  <c r="AJ796" i="43"/>
  <c r="AC796" i="43"/>
  <c r="U796" i="43"/>
  <c r="T796" i="43"/>
  <c r="S796" i="43"/>
  <c r="R796" i="43"/>
  <c r="Q796" i="43"/>
  <c r="K796" i="43"/>
  <c r="AJ795" i="43"/>
  <c r="AC795" i="43"/>
  <c r="U795" i="43"/>
  <c r="T795" i="43"/>
  <c r="S795" i="43"/>
  <c r="R795" i="43"/>
  <c r="Q795" i="43"/>
  <c r="K795" i="43"/>
  <c r="AJ794" i="43"/>
  <c r="AC794" i="43"/>
  <c r="U794" i="43"/>
  <c r="T794" i="43"/>
  <c r="S794" i="43"/>
  <c r="R794" i="43"/>
  <c r="Q794" i="43"/>
  <c r="K794" i="43"/>
  <c r="AJ793" i="43"/>
  <c r="AC793" i="43"/>
  <c r="U793" i="43"/>
  <c r="T793" i="43"/>
  <c r="S793" i="43"/>
  <c r="R793" i="43"/>
  <c r="Q793" i="43"/>
  <c r="K793" i="43"/>
  <c r="AJ792" i="43"/>
  <c r="AC792" i="43"/>
  <c r="U792" i="43"/>
  <c r="T792" i="43"/>
  <c r="S792" i="43"/>
  <c r="R792" i="43"/>
  <c r="Q792" i="43"/>
  <c r="K792" i="43"/>
  <c r="AJ791" i="43"/>
  <c r="AC791" i="43"/>
  <c r="U791" i="43"/>
  <c r="T791" i="43"/>
  <c r="S791" i="43"/>
  <c r="R791" i="43"/>
  <c r="Q791" i="43"/>
  <c r="K791" i="43"/>
  <c r="AJ790" i="43"/>
  <c r="AC790" i="43"/>
  <c r="U790" i="43"/>
  <c r="T790" i="43"/>
  <c r="S790" i="43"/>
  <c r="R790" i="43"/>
  <c r="Q790" i="43"/>
  <c r="K790" i="43"/>
  <c r="AJ789" i="43"/>
  <c r="AC789" i="43"/>
  <c r="U789" i="43"/>
  <c r="T789" i="43"/>
  <c r="S789" i="43"/>
  <c r="R789" i="43"/>
  <c r="Q789" i="43"/>
  <c r="K789" i="43"/>
  <c r="AJ788" i="43"/>
  <c r="AC788" i="43"/>
  <c r="U788" i="43"/>
  <c r="T788" i="43"/>
  <c r="S788" i="43"/>
  <c r="R788" i="43"/>
  <c r="Q788" i="43"/>
  <c r="K788" i="43"/>
  <c r="AJ787" i="43"/>
  <c r="AC787" i="43"/>
  <c r="U787" i="43"/>
  <c r="T787" i="43"/>
  <c r="S787" i="43"/>
  <c r="R787" i="43"/>
  <c r="Q787" i="43"/>
  <c r="K787" i="43"/>
  <c r="AJ786" i="43"/>
  <c r="AC786" i="43"/>
  <c r="U786" i="43"/>
  <c r="T786" i="43"/>
  <c r="S786" i="43"/>
  <c r="R786" i="43"/>
  <c r="Q786" i="43"/>
  <c r="K786" i="43"/>
  <c r="AJ785" i="43"/>
  <c r="AC785" i="43"/>
  <c r="U785" i="43"/>
  <c r="T785" i="43"/>
  <c r="S785" i="43"/>
  <c r="R785" i="43"/>
  <c r="Q785" i="43"/>
  <c r="K785" i="43"/>
  <c r="AJ784" i="43"/>
  <c r="AC784" i="43"/>
  <c r="U784" i="43"/>
  <c r="T784" i="43"/>
  <c r="S784" i="43"/>
  <c r="R784" i="43"/>
  <c r="Q784" i="43"/>
  <c r="K784" i="43"/>
  <c r="AJ783" i="43"/>
  <c r="AC783" i="43"/>
  <c r="U783" i="43"/>
  <c r="T783" i="43"/>
  <c r="S783" i="43"/>
  <c r="R783" i="43"/>
  <c r="Q783" i="43"/>
  <c r="K783" i="43"/>
  <c r="AJ782" i="43"/>
  <c r="AC782" i="43"/>
  <c r="U782" i="43"/>
  <c r="T782" i="43"/>
  <c r="S782" i="43"/>
  <c r="R782" i="43"/>
  <c r="Q782" i="43"/>
  <c r="K782" i="43"/>
  <c r="AJ781" i="43"/>
  <c r="AC781" i="43"/>
  <c r="U781" i="43"/>
  <c r="T781" i="43"/>
  <c r="S781" i="43"/>
  <c r="R781" i="43"/>
  <c r="Q781" i="43"/>
  <c r="K781" i="43"/>
  <c r="AJ780" i="43"/>
  <c r="AC780" i="43"/>
  <c r="U780" i="43"/>
  <c r="T780" i="43"/>
  <c r="S780" i="43"/>
  <c r="R780" i="43"/>
  <c r="Q780" i="43"/>
  <c r="K780" i="43"/>
  <c r="AJ779" i="43"/>
  <c r="AC779" i="43"/>
  <c r="U779" i="43"/>
  <c r="T779" i="43"/>
  <c r="S779" i="43"/>
  <c r="R779" i="43"/>
  <c r="Q779" i="43"/>
  <c r="K779" i="43"/>
  <c r="AJ778" i="43"/>
  <c r="AC778" i="43"/>
  <c r="U778" i="43"/>
  <c r="T778" i="43"/>
  <c r="S778" i="43"/>
  <c r="R778" i="43"/>
  <c r="Q778" i="43"/>
  <c r="K778" i="43"/>
  <c r="AJ777" i="43"/>
  <c r="AC777" i="43"/>
  <c r="U777" i="43"/>
  <c r="T777" i="43"/>
  <c r="S777" i="43"/>
  <c r="R777" i="43"/>
  <c r="Q777" i="43"/>
  <c r="K777" i="43"/>
  <c r="AJ776" i="43"/>
  <c r="AC776" i="43"/>
  <c r="U776" i="43"/>
  <c r="T776" i="43"/>
  <c r="S776" i="43"/>
  <c r="R776" i="43"/>
  <c r="Q776" i="43"/>
  <c r="K776" i="43"/>
  <c r="AJ775" i="43"/>
  <c r="AC775" i="43"/>
  <c r="U775" i="43"/>
  <c r="T775" i="43"/>
  <c r="S775" i="43"/>
  <c r="R775" i="43"/>
  <c r="Q775" i="43"/>
  <c r="K775" i="43"/>
  <c r="AJ774" i="43"/>
  <c r="AC774" i="43"/>
  <c r="U774" i="43"/>
  <c r="T774" i="43"/>
  <c r="S774" i="43"/>
  <c r="R774" i="43"/>
  <c r="Q774" i="43"/>
  <c r="K774" i="43"/>
  <c r="AJ773" i="43"/>
  <c r="AC773" i="43"/>
  <c r="U773" i="43"/>
  <c r="T773" i="43"/>
  <c r="S773" i="43"/>
  <c r="R773" i="43"/>
  <c r="Q773" i="43"/>
  <c r="K773" i="43"/>
  <c r="AJ772" i="43"/>
  <c r="AC772" i="43"/>
  <c r="U772" i="43"/>
  <c r="T772" i="43"/>
  <c r="S772" i="43"/>
  <c r="R772" i="43"/>
  <c r="Q772" i="43"/>
  <c r="K772" i="43"/>
  <c r="AJ771" i="43"/>
  <c r="AC771" i="43"/>
  <c r="U771" i="43"/>
  <c r="T771" i="43"/>
  <c r="S771" i="43"/>
  <c r="R771" i="43"/>
  <c r="Q771" i="43"/>
  <c r="K771" i="43"/>
  <c r="AJ770" i="43"/>
  <c r="AC770" i="43"/>
  <c r="U770" i="43"/>
  <c r="T770" i="43"/>
  <c r="S770" i="43"/>
  <c r="R770" i="43"/>
  <c r="Q770" i="43"/>
  <c r="K770" i="43"/>
  <c r="AJ769" i="43"/>
  <c r="AC769" i="43"/>
  <c r="U769" i="43"/>
  <c r="T769" i="43"/>
  <c r="S769" i="43"/>
  <c r="R769" i="43"/>
  <c r="Q769" i="43"/>
  <c r="K769" i="43"/>
  <c r="AJ768" i="43"/>
  <c r="AC768" i="43"/>
  <c r="U768" i="43"/>
  <c r="T768" i="43"/>
  <c r="S768" i="43"/>
  <c r="R768" i="43"/>
  <c r="Q768" i="43"/>
  <c r="K768" i="43"/>
  <c r="AJ767" i="43"/>
  <c r="AC767" i="43"/>
  <c r="U767" i="43"/>
  <c r="T767" i="43"/>
  <c r="S767" i="43"/>
  <c r="R767" i="43"/>
  <c r="Q767" i="43"/>
  <c r="K767" i="43"/>
  <c r="AJ766" i="43"/>
  <c r="AC766" i="43"/>
  <c r="U766" i="43"/>
  <c r="T766" i="43"/>
  <c r="S766" i="43"/>
  <c r="R766" i="43"/>
  <c r="Q766" i="43"/>
  <c r="K766" i="43"/>
  <c r="AJ765" i="43"/>
  <c r="AC765" i="43"/>
  <c r="U765" i="43"/>
  <c r="T765" i="43"/>
  <c r="S765" i="43"/>
  <c r="R765" i="43"/>
  <c r="Q765" i="43"/>
  <c r="K765" i="43"/>
  <c r="AJ764" i="43"/>
  <c r="AC764" i="43"/>
  <c r="U764" i="43"/>
  <c r="T764" i="43"/>
  <c r="S764" i="43"/>
  <c r="R764" i="43"/>
  <c r="Q764" i="43"/>
  <c r="K764" i="43"/>
  <c r="AJ763" i="43"/>
  <c r="AC763" i="43"/>
  <c r="U763" i="43"/>
  <c r="T763" i="43"/>
  <c r="S763" i="43"/>
  <c r="R763" i="43"/>
  <c r="Q763" i="43"/>
  <c r="K763" i="43"/>
  <c r="AJ762" i="43"/>
  <c r="AC762" i="43"/>
  <c r="U762" i="43"/>
  <c r="T762" i="43"/>
  <c r="S762" i="43"/>
  <c r="R762" i="43"/>
  <c r="Q762" i="43"/>
  <c r="K762" i="43"/>
  <c r="AJ761" i="43"/>
  <c r="AC761" i="43"/>
  <c r="U761" i="43"/>
  <c r="T761" i="43"/>
  <c r="S761" i="43"/>
  <c r="R761" i="43"/>
  <c r="Q761" i="43"/>
  <c r="K761" i="43"/>
  <c r="AJ760" i="43"/>
  <c r="AC760" i="43"/>
  <c r="U760" i="43"/>
  <c r="T760" i="43"/>
  <c r="S760" i="43"/>
  <c r="R760" i="43"/>
  <c r="Q760" i="43"/>
  <c r="K760" i="43"/>
  <c r="AJ759" i="43"/>
  <c r="AC759" i="43"/>
  <c r="U759" i="43"/>
  <c r="T759" i="43"/>
  <c r="S759" i="43"/>
  <c r="R759" i="43"/>
  <c r="Q759" i="43"/>
  <c r="K759" i="43"/>
  <c r="AJ758" i="43"/>
  <c r="AC758" i="43"/>
  <c r="U758" i="43"/>
  <c r="T758" i="43"/>
  <c r="S758" i="43"/>
  <c r="R758" i="43"/>
  <c r="Q758" i="43"/>
  <c r="K758" i="43"/>
  <c r="AJ757" i="43"/>
  <c r="AC757" i="43"/>
  <c r="U757" i="43"/>
  <c r="T757" i="43"/>
  <c r="S757" i="43"/>
  <c r="R757" i="43"/>
  <c r="Q757" i="43"/>
  <c r="K757" i="43"/>
  <c r="AJ756" i="43"/>
  <c r="AC756" i="43"/>
  <c r="U756" i="43"/>
  <c r="T756" i="43"/>
  <c r="S756" i="43"/>
  <c r="R756" i="43"/>
  <c r="Q756" i="43"/>
  <c r="K756" i="43"/>
  <c r="AJ755" i="43"/>
  <c r="AC755" i="43"/>
  <c r="U755" i="43"/>
  <c r="T755" i="43"/>
  <c r="S755" i="43"/>
  <c r="R755" i="43"/>
  <c r="Q755" i="43"/>
  <c r="K755" i="43"/>
  <c r="AJ754" i="43"/>
  <c r="AC754" i="43"/>
  <c r="U754" i="43"/>
  <c r="T754" i="43"/>
  <c r="S754" i="43"/>
  <c r="R754" i="43"/>
  <c r="Q754" i="43"/>
  <c r="K754" i="43"/>
  <c r="AJ753" i="43"/>
  <c r="AC753" i="43"/>
  <c r="U753" i="43"/>
  <c r="T753" i="43"/>
  <c r="S753" i="43"/>
  <c r="R753" i="43"/>
  <c r="Q753" i="43"/>
  <c r="K753" i="43"/>
  <c r="AJ752" i="43"/>
  <c r="AC752" i="43"/>
  <c r="U752" i="43"/>
  <c r="T752" i="43"/>
  <c r="S752" i="43"/>
  <c r="R752" i="43"/>
  <c r="Q752" i="43"/>
  <c r="K752" i="43"/>
  <c r="AJ751" i="43"/>
  <c r="AC751" i="43"/>
  <c r="U751" i="43"/>
  <c r="T751" i="43"/>
  <c r="S751" i="43"/>
  <c r="R751" i="43"/>
  <c r="Q751" i="43"/>
  <c r="K751" i="43"/>
  <c r="AJ750" i="43"/>
  <c r="AC750" i="43"/>
  <c r="U750" i="43"/>
  <c r="T750" i="43"/>
  <c r="S750" i="43"/>
  <c r="R750" i="43"/>
  <c r="Q750" i="43"/>
  <c r="K750" i="43"/>
  <c r="AJ749" i="43"/>
  <c r="AC749" i="43"/>
  <c r="U749" i="43"/>
  <c r="T749" i="43"/>
  <c r="S749" i="43"/>
  <c r="R749" i="43"/>
  <c r="Q749" i="43"/>
  <c r="K749" i="43"/>
  <c r="AJ748" i="43"/>
  <c r="AC748" i="43"/>
  <c r="U748" i="43"/>
  <c r="T748" i="43"/>
  <c r="S748" i="43"/>
  <c r="R748" i="43"/>
  <c r="Q748" i="43"/>
  <c r="K748" i="43"/>
  <c r="AJ747" i="43"/>
  <c r="AC747" i="43"/>
  <c r="U747" i="43"/>
  <c r="T747" i="43"/>
  <c r="S747" i="43"/>
  <c r="R747" i="43"/>
  <c r="Q747" i="43"/>
  <c r="K747" i="43"/>
  <c r="AJ746" i="43"/>
  <c r="AC746" i="43"/>
  <c r="U746" i="43"/>
  <c r="T746" i="43"/>
  <c r="S746" i="43"/>
  <c r="R746" i="43"/>
  <c r="Q746" i="43"/>
  <c r="K746" i="43"/>
  <c r="AJ745" i="43"/>
  <c r="AC745" i="43"/>
  <c r="U745" i="43"/>
  <c r="T745" i="43"/>
  <c r="S745" i="43"/>
  <c r="R745" i="43"/>
  <c r="Q745" i="43"/>
  <c r="K745" i="43"/>
  <c r="AJ744" i="43"/>
  <c r="AC744" i="43"/>
  <c r="U744" i="43"/>
  <c r="T744" i="43"/>
  <c r="S744" i="43"/>
  <c r="R744" i="43"/>
  <c r="Q744" i="43"/>
  <c r="K744" i="43"/>
  <c r="AJ743" i="43"/>
  <c r="AC743" i="43"/>
  <c r="U743" i="43"/>
  <c r="T743" i="43"/>
  <c r="S743" i="43"/>
  <c r="R743" i="43"/>
  <c r="Q743" i="43"/>
  <c r="K743" i="43"/>
  <c r="AJ742" i="43"/>
  <c r="AC742" i="43"/>
  <c r="U742" i="43"/>
  <c r="T742" i="43"/>
  <c r="S742" i="43"/>
  <c r="R742" i="43"/>
  <c r="Q742" i="43"/>
  <c r="K742" i="43"/>
  <c r="AJ741" i="43"/>
  <c r="AC741" i="43"/>
  <c r="U741" i="43"/>
  <c r="T741" i="43"/>
  <c r="S741" i="43"/>
  <c r="R741" i="43"/>
  <c r="Q741" i="43"/>
  <c r="K741" i="43"/>
  <c r="AJ740" i="43"/>
  <c r="AC740" i="43"/>
  <c r="U740" i="43"/>
  <c r="T740" i="43"/>
  <c r="S740" i="43"/>
  <c r="R740" i="43"/>
  <c r="Q740" i="43"/>
  <c r="K740" i="43"/>
  <c r="AJ739" i="43"/>
  <c r="AC739" i="43"/>
  <c r="U739" i="43"/>
  <c r="T739" i="43"/>
  <c r="S739" i="43"/>
  <c r="R739" i="43"/>
  <c r="Q739" i="43"/>
  <c r="K739" i="43"/>
  <c r="AJ738" i="43"/>
  <c r="AC738" i="43"/>
  <c r="U738" i="43"/>
  <c r="T738" i="43"/>
  <c r="S738" i="43"/>
  <c r="R738" i="43"/>
  <c r="Q738" i="43"/>
  <c r="K738" i="43"/>
  <c r="AJ737" i="43"/>
  <c r="AC737" i="43"/>
  <c r="U737" i="43"/>
  <c r="T737" i="43"/>
  <c r="S737" i="43"/>
  <c r="R737" i="43"/>
  <c r="Q737" i="43"/>
  <c r="K737" i="43"/>
  <c r="AJ736" i="43"/>
  <c r="AC736" i="43"/>
  <c r="U736" i="43"/>
  <c r="T736" i="43"/>
  <c r="S736" i="43"/>
  <c r="R736" i="43"/>
  <c r="Q736" i="43"/>
  <c r="K736" i="43"/>
  <c r="AJ735" i="43"/>
  <c r="AC735" i="43"/>
  <c r="U735" i="43"/>
  <c r="T735" i="43"/>
  <c r="S735" i="43"/>
  <c r="R735" i="43"/>
  <c r="Q735" i="43"/>
  <c r="K735" i="43"/>
  <c r="AJ734" i="43"/>
  <c r="AC734" i="43"/>
  <c r="U734" i="43"/>
  <c r="T734" i="43"/>
  <c r="S734" i="43"/>
  <c r="R734" i="43"/>
  <c r="Q734" i="43"/>
  <c r="K734" i="43"/>
  <c r="AJ733" i="43"/>
  <c r="AC733" i="43"/>
  <c r="U733" i="43"/>
  <c r="T733" i="43"/>
  <c r="S733" i="43"/>
  <c r="R733" i="43"/>
  <c r="Q733" i="43"/>
  <c r="K733" i="43"/>
  <c r="AJ732" i="43"/>
  <c r="AC732" i="43"/>
  <c r="U732" i="43"/>
  <c r="T732" i="43"/>
  <c r="S732" i="43"/>
  <c r="R732" i="43"/>
  <c r="Q732" i="43"/>
  <c r="K732" i="43"/>
  <c r="AJ731" i="43"/>
  <c r="AC731" i="43"/>
  <c r="U731" i="43"/>
  <c r="T731" i="43"/>
  <c r="S731" i="43"/>
  <c r="R731" i="43"/>
  <c r="Q731" i="43"/>
  <c r="K731" i="43"/>
  <c r="AJ730" i="43"/>
  <c r="AC730" i="43"/>
  <c r="U730" i="43"/>
  <c r="T730" i="43"/>
  <c r="S730" i="43"/>
  <c r="R730" i="43"/>
  <c r="Q730" i="43"/>
  <c r="K730" i="43"/>
  <c r="AJ729" i="43"/>
  <c r="AC729" i="43"/>
  <c r="U729" i="43"/>
  <c r="T729" i="43"/>
  <c r="S729" i="43"/>
  <c r="R729" i="43"/>
  <c r="Q729" i="43"/>
  <c r="K729" i="43"/>
  <c r="AJ728" i="43"/>
  <c r="AC728" i="43"/>
  <c r="U728" i="43"/>
  <c r="T728" i="43"/>
  <c r="S728" i="43"/>
  <c r="R728" i="43"/>
  <c r="Q728" i="43"/>
  <c r="K728" i="43"/>
  <c r="AJ727" i="43"/>
  <c r="AC727" i="43"/>
  <c r="U727" i="43"/>
  <c r="T727" i="43"/>
  <c r="S727" i="43"/>
  <c r="R727" i="43"/>
  <c r="Q727" i="43"/>
  <c r="K727" i="43"/>
  <c r="AJ726" i="43"/>
  <c r="AC726" i="43"/>
  <c r="U726" i="43"/>
  <c r="T726" i="43"/>
  <c r="S726" i="43"/>
  <c r="R726" i="43"/>
  <c r="Q726" i="43"/>
  <c r="K726" i="43"/>
  <c r="AJ725" i="43"/>
  <c r="AC725" i="43"/>
  <c r="U725" i="43"/>
  <c r="T725" i="43"/>
  <c r="S725" i="43"/>
  <c r="R725" i="43"/>
  <c r="Q725" i="43"/>
  <c r="K725" i="43"/>
  <c r="AJ724" i="43"/>
  <c r="AC724" i="43"/>
  <c r="U724" i="43"/>
  <c r="T724" i="43"/>
  <c r="S724" i="43"/>
  <c r="R724" i="43"/>
  <c r="Q724" i="43"/>
  <c r="K724" i="43"/>
  <c r="AJ723" i="43"/>
  <c r="AC723" i="43"/>
  <c r="U723" i="43"/>
  <c r="T723" i="43"/>
  <c r="S723" i="43"/>
  <c r="R723" i="43"/>
  <c r="Q723" i="43"/>
  <c r="K723" i="43"/>
  <c r="AJ722" i="43"/>
  <c r="AC722" i="43"/>
  <c r="U722" i="43"/>
  <c r="T722" i="43"/>
  <c r="S722" i="43"/>
  <c r="R722" i="43"/>
  <c r="Q722" i="43"/>
  <c r="K722" i="43"/>
  <c r="AJ721" i="43"/>
  <c r="AC721" i="43"/>
  <c r="U721" i="43"/>
  <c r="T721" i="43"/>
  <c r="S721" i="43"/>
  <c r="R721" i="43"/>
  <c r="Q721" i="43"/>
  <c r="K721" i="43"/>
  <c r="AJ720" i="43"/>
  <c r="AC720" i="43"/>
  <c r="U720" i="43"/>
  <c r="T720" i="43"/>
  <c r="S720" i="43"/>
  <c r="R720" i="43"/>
  <c r="Q720" i="43"/>
  <c r="K720" i="43"/>
  <c r="AJ719" i="43"/>
  <c r="AC719" i="43"/>
  <c r="U719" i="43"/>
  <c r="T719" i="43"/>
  <c r="S719" i="43"/>
  <c r="R719" i="43"/>
  <c r="Q719" i="43"/>
  <c r="K719" i="43"/>
  <c r="AJ718" i="43"/>
  <c r="AC718" i="43"/>
  <c r="U718" i="43"/>
  <c r="T718" i="43"/>
  <c r="S718" i="43"/>
  <c r="R718" i="43"/>
  <c r="Q718" i="43"/>
  <c r="K718" i="43"/>
  <c r="AJ717" i="43"/>
  <c r="AC717" i="43"/>
  <c r="U717" i="43"/>
  <c r="T717" i="43"/>
  <c r="S717" i="43"/>
  <c r="R717" i="43"/>
  <c r="Q717" i="43"/>
  <c r="K717" i="43"/>
  <c r="U716" i="43"/>
  <c r="T716" i="43"/>
  <c r="S716" i="43"/>
  <c r="R716" i="43"/>
  <c r="AJ715" i="43"/>
  <c r="AC715" i="43"/>
  <c r="U715" i="43"/>
  <c r="T715" i="43"/>
  <c r="S715" i="43"/>
  <c r="R715" i="43"/>
  <c r="Q715" i="43"/>
  <c r="K715" i="43"/>
  <c r="AJ714" i="43"/>
  <c r="AC714" i="43"/>
  <c r="U714" i="43"/>
  <c r="T714" i="43"/>
  <c r="S714" i="43"/>
  <c r="R714" i="43"/>
  <c r="Q714" i="43"/>
  <c r="K714" i="43"/>
  <c r="AJ713" i="43"/>
  <c r="AC713" i="43"/>
  <c r="U713" i="43"/>
  <c r="T713" i="43"/>
  <c r="S713" i="43"/>
  <c r="R713" i="43"/>
  <c r="Q713" i="43"/>
  <c r="K713" i="43"/>
  <c r="AJ712" i="43"/>
  <c r="AC712" i="43"/>
  <c r="U712" i="43"/>
  <c r="T712" i="43"/>
  <c r="S712" i="43"/>
  <c r="R712" i="43"/>
  <c r="Q712" i="43"/>
  <c r="K712" i="43"/>
  <c r="AJ711" i="43"/>
  <c r="AC711" i="43"/>
  <c r="U711" i="43"/>
  <c r="T711" i="43"/>
  <c r="S711" i="43"/>
  <c r="R711" i="43"/>
  <c r="Q711" i="43"/>
  <c r="K711" i="43"/>
  <c r="AJ710" i="43"/>
  <c r="AC710" i="43"/>
  <c r="U710" i="43"/>
  <c r="T710" i="43"/>
  <c r="S710" i="43"/>
  <c r="R710" i="43"/>
  <c r="Q710" i="43"/>
  <c r="K710" i="43"/>
  <c r="AJ709" i="43"/>
  <c r="AC709" i="43"/>
  <c r="U709" i="43"/>
  <c r="T709" i="43"/>
  <c r="S709" i="43"/>
  <c r="R709" i="43"/>
  <c r="Q709" i="43"/>
  <c r="K709" i="43"/>
  <c r="AJ708" i="43"/>
  <c r="AC708" i="43"/>
  <c r="U708" i="43"/>
  <c r="T708" i="43"/>
  <c r="S708" i="43"/>
  <c r="R708" i="43"/>
  <c r="Q708" i="43"/>
  <c r="K708" i="43"/>
  <c r="AJ707" i="43"/>
  <c r="AC707" i="43"/>
  <c r="U707" i="43"/>
  <c r="T707" i="43"/>
  <c r="S707" i="43"/>
  <c r="R707" i="43"/>
  <c r="Q707" i="43"/>
  <c r="K707" i="43"/>
  <c r="AJ706" i="43"/>
  <c r="AC706" i="43"/>
  <c r="U706" i="43"/>
  <c r="T706" i="43"/>
  <c r="S706" i="43"/>
  <c r="R706" i="43"/>
  <c r="Q706" i="43"/>
  <c r="K706" i="43"/>
  <c r="AJ705" i="43"/>
  <c r="AC705" i="43"/>
  <c r="U705" i="43"/>
  <c r="T705" i="43"/>
  <c r="S705" i="43"/>
  <c r="R705" i="43"/>
  <c r="Q705" i="43"/>
  <c r="K705" i="43"/>
  <c r="AJ704" i="43"/>
  <c r="AC704" i="43"/>
  <c r="U704" i="43"/>
  <c r="T704" i="43"/>
  <c r="S704" i="43"/>
  <c r="R704" i="43"/>
  <c r="Q704" i="43"/>
  <c r="K704" i="43"/>
  <c r="AJ703" i="43"/>
  <c r="AC703" i="43"/>
  <c r="U703" i="43"/>
  <c r="T703" i="43"/>
  <c r="S703" i="43"/>
  <c r="R703" i="43"/>
  <c r="Q703" i="43"/>
  <c r="K703" i="43"/>
  <c r="AJ702" i="43"/>
  <c r="AC702" i="43"/>
  <c r="U702" i="43"/>
  <c r="T702" i="43"/>
  <c r="S702" i="43"/>
  <c r="R702" i="43"/>
  <c r="Q702" i="43"/>
  <c r="K702" i="43"/>
  <c r="AJ701" i="43"/>
  <c r="AC701" i="43"/>
  <c r="U701" i="43"/>
  <c r="T701" i="43"/>
  <c r="S701" i="43"/>
  <c r="R701" i="43"/>
  <c r="Q701" i="43"/>
  <c r="K701" i="43"/>
  <c r="AJ700" i="43"/>
  <c r="AC700" i="43"/>
  <c r="U700" i="43"/>
  <c r="T700" i="43"/>
  <c r="S700" i="43"/>
  <c r="R700" i="43"/>
  <c r="Q700" i="43"/>
  <c r="K700" i="43"/>
  <c r="AJ699" i="43"/>
  <c r="AC699" i="43"/>
  <c r="U699" i="43"/>
  <c r="T699" i="43"/>
  <c r="S699" i="43"/>
  <c r="R699" i="43"/>
  <c r="Q699" i="43"/>
  <c r="K699" i="43"/>
  <c r="AJ698" i="43"/>
  <c r="AC698" i="43"/>
  <c r="U698" i="43"/>
  <c r="T698" i="43"/>
  <c r="S698" i="43"/>
  <c r="R698" i="43"/>
  <c r="Q698" i="43"/>
  <c r="K698" i="43"/>
  <c r="AI693" i="43"/>
  <c r="AH693" i="43"/>
  <c r="AG693" i="43"/>
  <c r="AF693" i="43"/>
  <c r="AB693" i="43"/>
  <c r="AA693" i="43"/>
  <c r="Z693" i="43"/>
  <c r="Y693" i="43"/>
  <c r="P693" i="43"/>
  <c r="O693" i="43"/>
  <c r="N693" i="43"/>
  <c r="M693" i="43"/>
  <c r="J693" i="43"/>
  <c r="I693" i="43"/>
  <c r="H693" i="43"/>
  <c r="G693" i="43"/>
  <c r="AJ692" i="43"/>
  <c r="AC692" i="43"/>
  <c r="U692" i="43"/>
  <c r="T692" i="43"/>
  <c r="S692" i="43"/>
  <c r="R692" i="43"/>
  <c r="Q692" i="43"/>
  <c r="K692" i="43"/>
  <c r="AJ691" i="43"/>
  <c r="AC691" i="43"/>
  <c r="U691" i="43"/>
  <c r="T691" i="43"/>
  <c r="S691" i="43"/>
  <c r="R691" i="43"/>
  <c r="Q691" i="43"/>
  <c r="K691" i="43"/>
  <c r="AJ690" i="43"/>
  <c r="AJ693" i="43" s="1"/>
  <c r="AC690" i="43"/>
  <c r="U690" i="43"/>
  <c r="T690" i="43"/>
  <c r="S690" i="43"/>
  <c r="R690" i="43"/>
  <c r="Q690" i="43"/>
  <c r="Q693" i="43" s="1"/>
  <c r="K690" i="43"/>
  <c r="K693" i="43" s="1"/>
  <c r="AI688" i="43"/>
  <c r="AH688" i="43"/>
  <c r="AG688" i="43"/>
  <c r="AF688" i="43"/>
  <c r="AB688" i="43"/>
  <c r="AB694" i="43" s="1"/>
  <c r="AA688" i="43"/>
  <c r="Z688" i="43"/>
  <c r="Y688" i="43"/>
  <c r="P688" i="43"/>
  <c r="P694" i="43" s="1"/>
  <c r="O688" i="43"/>
  <c r="N688" i="43"/>
  <c r="M688" i="43"/>
  <c r="J688" i="43"/>
  <c r="J694" i="43" s="1"/>
  <c r="I688" i="43"/>
  <c r="H688" i="43"/>
  <c r="G688" i="43"/>
  <c r="AJ674" i="43"/>
  <c r="AC674" i="43"/>
  <c r="U674" i="43"/>
  <c r="T674" i="43"/>
  <c r="S674" i="43"/>
  <c r="R674" i="43"/>
  <c r="Q674" i="43"/>
  <c r="K674" i="43"/>
  <c r="AJ673" i="43"/>
  <c r="AC673" i="43"/>
  <c r="U673" i="43"/>
  <c r="T673" i="43"/>
  <c r="S673" i="43"/>
  <c r="R673" i="43"/>
  <c r="Q673" i="43"/>
  <c r="K673" i="43"/>
  <c r="AJ672" i="43"/>
  <c r="AC672" i="43"/>
  <c r="U672" i="43"/>
  <c r="T672" i="43"/>
  <c r="S672" i="43"/>
  <c r="R672" i="43"/>
  <c r="Q672" i="43"/>
  <c r="K672" i="43"/>
  <c r="AJ671" i="43"/>
  <c r="AC671" i="43"/>
  <c r="U671" i="43"/>
  <c r="T671" i="43"/>
  <c r="S671" i="43"/>
  <c r="R671" i="43"/>
  <c r="Q671" i="43"/>
  <c r="K671" i="43"/>
  <c r="AJ670" i="43"/>
  <c r="AC670" i="43"/>
  <c r="U670" i="43"/>
  <c r="T670" i="43"/>
  <c r="S670" i="43"/>
  <c r="R670" i="43"/>
  <c r="Q670" i="43"/>
  <c r="K670" i="43"/>
  <c r="AJ669" i="43"/>
  <c r="AC669" i="43"/>
  <c r="U669" i="43"/>
  <c r="T669" i="43"/>
  <c r="S669" i="43"/>
  <c r="R669" i="43"/>
  <c r="Q669" i="43"/>
  <c r="K669" i="43"/>
  <c r="AJ668" i="43"/>
  <c r="AC668" i="43"/>
  <c r="U668" i="43"/>
  <c r="T668" i="43"/>
  <c r="S668" i="43"/>
  <c r="R668" i="43"/>
  <c r="Q668" i="43"/>
  <c r="K668" i="43"/>
  <c r="AJ667" i="43"/>
  <c r="AC667" i="43"/>
  <c r="U667" i="43"/>
  <c r="T667" i="43"/>
  <c r="S667" i="43"/>
  <c r="R667" i="43"/>
  <c r="Q667" i="43"/>
  <c r="K667" i="43"/>
  <c r="AJ666" i="43"/>
  <c r="AC666" i="43"/>
  <c r="U666" i="43"/>
  <c r="T666" i="43"/>
  <c r="S666" i="43"/>
  <c r="R666" i="43"/>
  <c r="Q666" i="43"/>
  <c r="K666" i="43"/>
  <c r="AJ665" i="43"/>
  <c r="AC665" i="43"/>
  <c r="U665" i="43"/>
  <c r="T665" i="43"/>
  <c r="S665" i="43"/>
  <c r="R665" i="43"/>
  <c r="Q665" i="43"/>
  <c r="K665" i="43"/>
  <c r="AJ664" i="43"/>
  <c r="AC664" i="43"/>
  <c r="U664" i="43"/>
  <c r="T664" i="43"/>
  <c r="S664" i="43"/>
  <c r="R664" i="43"/>
  <c r="Q664" i="43"/>
  <c r="K664" i="43"/>
  <c r="AJ663" i="43"/>
  <c r="AC663" i="43"/>
  <c r="U663" i="43"/>
  <c r="T663" i="43"/>
  <c r="S663" i="43"/>
  <c r="R663" i="43"/>
  <c r="Q663" i="43"/>
  <c r="K663" i="43"/>
  <c r="AJ662" i="43"/>
  <c r="AC662" i="43"/>
  <c r="U662" i="43"/>
  <c r="T662" i="43"/>
  <c r="S662" i="43"/>
  <c r="R662" i="43"/>
  <c r="Q662" i="43"/>
  <c r="K662" i="43"/>
  <c r="AJ661" i="43"/>
  <c r="AC661" i="43"/>
  <c r="U661" i="43"/>
  <c r="T661" i="43"/>
  <c r="S661" i="43"/>
  <c r="R661" i="43"/>
  <c r="Q661" i="43"/>
  <c r="K661" i="43"/>
  <c r="AJ660" i="43"/>
  <c r="AC660" i="43"/>
  <c r="U660" i="43"/>
  <c r="T660" i="43"/>
  <c r="S660" i="43"/>
  <c r="R660" i="43"/>
  <c r="Q660" i="43"/>
  <c r="K660" i="43"/>
  <c r="AJ659" i="43"/>
  <c r="AC659" i="43"/>
  <c r="U659" i="43"/>
  <c r="T659" i="43"/>
  <c r="S659" i="43"/>
  <c r="R659" i="43"/>
  <c r="Q659" i="43"/>
  <c r="K659" i="43"/>
  <c r="AJ658" i="43"/>
  <c r="AC658" i="43"/>
  <c r="U658" i="43"/>
  <c r="T658" i="43"/>
  <c r="S658" i="43"/>
  <c r="R658" i="43"/>
  <c r="Q658" i="43"/>
  <c r="K658" i="43"/>
  <c r="AJ657" i="43"/>
  <c r="AC657" i="43"/>
  <c r="U657" i="43"/>
  <c r="T657" i="43"/>
  <c r="S657" i="43"/>
  <c r="R657" i="43"/>
  <c r="Q657" i="43"/>
  <c r="K657" i="43"/>
  <c r="AJ656" i="43"/>
  <c r="AC656" i="43"/>
  <c r="U656" i="43"/>
  <c r="T656" i="43"/>
  <c r="S656" i="43"/>
  <c r="R656" i="43"/>
  <c r="Q656" i="43"/>
  <c r="K656" i="43"/>
  <c r="AJ655" i="43"/>
  <c r="AC655" i="43"/>
  <c r="U655" i="43"/>
  <c r="T655" i="43"/>
  <c r="S655" i="43"/>
  <c r="R655" i="43"/>
  <c r="Q655" i="43"/>
  <c r="K655" i="43"/>
  <c r="AJ654" i="43"/>
  <c r="AC654" i="43"/>
  <c r="U654" i="43"/>
  <c r="T654" i="43"/>
  <c r="S654" i="43"/>
  <c r="R654" i="43"/>
  <c r="Q654" i="43"/>
  <c r="K654" i="43"/>
  <c r="AJ653" i="43"/>
  <c r="AC653" i="43"/>
  <c r="U653" i="43"/>
  <c r="T653" i="43"/>
  <c r="S653" i="43"/>
  <c r="R653" i="43"/>
  <c r="Q653" i="43"/>
  <c r="K653" i="43"/>
  <c r="AJ652" i="43"/>
  <c r="AC652" i="43"/>
  <c r="U652" i="43"/>
  <c r="T652" i="43"/>
  <c r="S652" i="43"/>
  <c r="R652" i="43"/>
  <c r="Q652" i="43"/>
  <c r="K652" i="43"/>
  <c r="AJ651" i="43"/>
  <c r="AC651" i="43"/>
  <c r="U651" i="43"/>
  <c r="T651" i="43"/>
  <c r="S651" i="43"/>
  <c r="R651" i="43"/>
  <c r="Q651" i="43"/>
  <c r="K651" i="43"/>
  <c r="AJ650" i="43"/>
  <c r="AC650" i="43"/>
  <c r="U650" i="43"/>
  <c r="T650" i="43"/>
  <c r="S650" i="43"/>
  <c r="R650" i="43"/>
  <c r="Q650" i="43"/>
  <c r="K650" i="43"/>
  <c r="AJ649" i="43"/>
  <c r="AC649" i="43"/>
  <c r="U649" i="43"/>
  <c r="T649" i="43"/>
  <c r="S649" i="43"/>
  <c r="R649" i="43"/>
  <c r="Q649" i="43"/>
  <c r="K649" i="43"/>
  <c r="AJ648" i="43"/>
  <c r="AC648" i="43"/>
  <c r="U648" i="43"/>
  <c r="T648" i="43"/>
  <c r="S648" i="43"/>
  <c r="R648" i="43"/>
  <c r="Q648" i="43"/>
  <c r="K648" i="43"/>
  <c r="AJ647" i="43"/>
  <c r="AC647" i="43"/>
  <c r="U647" i="43"/>
  <c r="T647" i="43"/>
  <c r="S647" i="43"/>
  <c r="R647" i="43"/>
  <c r="Q647" i="43"/>
  <c r="K647" i="43"/>
  <c r="AJ646" i="43"/>
  <c r="AC646" i="43"/>
  <c r="U646" i="43"/>
  <c r="T646" i="43"/>
  <c r="S646" i="43"/>
  <c r="R646" i="43"/>
  <c r="Q646" i="43"/>
  <c r="K646" i="43"/>
  <c r="AJ645" i="43"/>
  <c r="AC645" i="43"/>
  <c r="U645" i="43"/>
  <c r="T645" i="43"/>
  <c r="S645" i="43"/>
  <c r="R645" i="43"/>
  <c r="Q645" i="43"/>
  <c r="K645" i="43"/>
  <c r="AJ644" i="43"/>
  <c r="AC644" i="43"/>
  <c r="U644" i="43"/>
  <c r="T644" i="43"/>
  <c r="S644" i="43"/>
  <c r="R644" i="43"/>
  <c r="Q644" i="43"/>
  <c r="K644" i="43"/>
  <c r="AJ643" i="43"/>
  <c r="AC643" i="43"/>
  <c r="U643" i="43"/>
  <c r="T643" i="43"/>
  <c r="S643" i="43"/>
  <c r="R643" i="43"/>
  <c r="Q643" i="43"/>
  <c r="K643" i="43"/>
  <c r="AJ642" i="43"/>
  <c r="AC642" i="43"/>
  <c r="U642" i="43"/>
  <c r="T642" i="43"/>
  <c r="S642" i="43"/>
  <c r="R642" i="43"/>
  <c r="Q642" i="43"/>
  <c r="K642" i="43"/>
  <c r="AJ641" i="43"/>
  <c r="AC641" i="43"/>
  <c r="U641" i="43"/>
  <c r="T641" i="43"/>
  <c r="S641" i="43"/>
  <c r="R641" i="43"/>
  <c r="Q641" i="43"/>
  <c r="K641" i="43"/>
  <c r="AJ640" i="43"/>
  <c r="AC640" i="43"/>
  <c r="U640" i="43"/>
  <c r="T640" i="43"/>
  <c r="S640" i="43"/>
  <c r="R640" i="43"/>
  <c r="Q640" i="43"/>
  <c r="K640" i="43"/>
  <c r="AJ639" i="43"/>
  <c r="AC639" i="43"/>
  <c r="U639" i="43"/>
  <c r="T639" i="43"/>
  <c r="S639" i="43"/>
  <c r="R639" i="43"/>
  <c r="Q639" i="43"/>
  <c r="K639" i="43"/>
  <c r="AJ638" i="43"/>
  <c r="AC638" i="43"/>
  <c r="U638" i="43"/>
  <c r="T638" i="43"/>
  <c r="S638" i="43"/>
  <c r="R638" i="43"/>
  <c r="Q638" i="43"/>
  <c r="K638" i="43"/>
  <c r="AJ637" i="43"/>
  <c r="AC637" i="43"/>
  <c r="U637" i="43"/>
  <c r="T637" i="43"/>
  <c r="S637" i="43"/>
  <c r="R637" i="43"/>
  <c r="Q637" i="43"/>
  <c r="K637" i="43"/>
  <c r="AJ636" i="43"/>
  <c r="AC636" i="43"/>
  <c r="U636" i="43"/>
  <c r="T636" i="43"/>
  <c r="S636" i="43"/>
  <c r="R636" i="43"/>
  <c r="Q636" i="43"/>
  <c r="K636" i="43"/>
  <c r="AJ635" i="43"/>
  <c r="AC635" i="43"/>
  <c r="U635" i="43"/>
  <c r="T635" i="43"/>
  <c r="S635" i="43"/>
  <c r="R635" i="43"/>
  <c r="Q635" i="43"/>
  <c r="K635" i="43"/>
  <c r="AJ634" i="43"/>
  <c r="AC634" i="43"/>
  <c r="U634" i="43"/>
  <c r="T634" i="43"/>
  <c r="S634" i="43"/>
  <c r="R634" i="43"/>
  <c r="Q634" i="43"/>
  <c r="K634" i="43"/>
  <c r="AJ633" i="43"/>
  <c r="AC633" i="43"/>
  <c r="U633" i="43"/>
  <c r="T633" i="43"/>
  <c r="S633" i="43"/>
  <c r="R633" i="43"/>
  <c r="Q633" i="43"/>
  <c r="K633" i="43"/>
  <c r="AJ632" i="43"/>
  <c r="AC632" i="43"/>
  <c r="U632" i="43"/>
  <c r="T632" i="43"/>
  <c r="S632" i="43"/>
  <c r="R632" i="43"/>
  <c r="Q632" i="43"/>
  <c r="K632" i="43"/>
  <c r="AJ631" i="43"/>
  <c r="AC631" i="43"/>
  <c r="U631" i="43"/>
  <c r="T631" i="43"/>
  <c r="S631" i="43"/>
  <c r="R631" i="43"/>
  <c r="Q631" i="43"/>
  <c r="K631" i="43"/>
  <c r="AJ630" i="43"/>
  <c r="AC630" i="43"/>
  <c r="U630" i="43"/>
  <c r="T630" i="43"/>
  <c r="S630" i="43"/>
  <c r="R630" i="43"/>
  <c r="Q630" i="43"/>
  <c r="K630" i="43"/>
  <c r="AJ629" i="43"/>
  <c r="AC629" i="43"/>
  <c r="U629" i="43"/>
  <c r="T629" i="43"/>
  <c r="S629" i="43"/>
  <c r="R629" i="43"/>
  <c r="Q629" i="43"/>
  <c r="K629" i="43"/>
  <c r="AJ628" i="43"/>
  <c r="AC628" i="43"/>
  <c r="U628" i="43"/>
  <c r="T628" i="43"/>
  <c r="S628" i="43"/>
  <c r="R628" i="43"/>
  <c r="Q628" i="43"/>
  <c r="K628" i="43"/>
  <c r="AJ627" i="43"/>
  <c r="AC627" i="43"/>
  <c r="U627" i="43"/>
  <c r="T627" i="43"/>
  <c r="S627" i="43"/>
  <c r="R627" i="43"/>
  <c r="Q627" i="43"/>
  <c r="K627" i="43"/>
  <c r="AJ626" i="43"/>
  <c r="AC626" i="43"/>
  <c r="U626" i="43"/>
  <c r="T626" i="43"/>
  <c r="S626" i="43"/>
  <c r="R626" i="43"/>
  <c r="Q626" i="43"/>
  <c r="K626" i="43"/>
  <c r="AJ625" i="43"/>
  <c r="AC625" i="43"/>
  <c r="U625" i="43"/>
  <c r="T625" i="43"/>
  <c r="S625" i="43"/>
  <c r="R625" i="43"/>
  <c r="Q625" i="43"/>
  <c r="K625" i="43"/>
  <c r="AJ624" i="43"/>
  <c r="AC624" i="43"/>
  <c r="U624" i="43"/>
  <c r="T624" i="43"/>
  <c r="S624" i="43"/>
  <c r="R624" i="43"/>
  <c r="Q624" i="43"/>
  <c r="K624" i="43"/>
  <c r="AJ623" i="43"/>
  <c r="AC623" i="43"/>
  <c r="U623" i="43"/>
  <c r="T623" i="43"/>
  <c r="S623" i="43"/>
  <c r="R623" i="43"/>
  <c r="Q623" i="43"/>
  <c r="K623" i="43"/>
  <c r="AJ622" i="43"/>
  <c r="AC622" i="43"/>
  <c r="U622" i="43"/>
  <c r="T622" i="43"/>
  <c r="S622" i="43"/>
  <c r="R622" i="43"/>
  <c r="Q622" i="43"/>
  <c r="K622" i="43"/>
  <c r="AJ621" i="43"/>
  <c r="AC621" i="43"/>
  <c r="U621" i="43"/>
  <c r="T621" i="43"/>
  <c r="S621" i="43"/>
  <c r="R621" i="43"/>
  <c r="Q621" i="43"/>
  <c r="K621" i="43"/>
  <c r="AJ620" i="43"/>
  <c r="AC620" i="43"/>
  <c r="U620" i="43"/>
  <c r="T620" i="43"/>
  <c r="S620" i="43"/>
  <c r="R620" i="43"/>
  <c r="Q620" i="43"/>
  <c r="K620" i="43"/>
  <c r="AJ619" i="43"/>
  <c r="AC619" i="43"/>
  <c r="U619" i="43"/>
  <c r="T619" i="43"/>
  <c r="S619" i="43"/>
  <c r="R619" i="43"/>
  <c r="Q619" i="43"/>
  <c r="K619" i="43"/>
  <c r="AJ618" i="43"/>
  <c r="AC618" i="43"/>
  <c r="U618" i="43"/>
  <c r="T618" i="43"/>
  <c r="S618" i="43"/>
  <c r="R618" i="43"/>
  <c r="Q618" i="43"/>
  <c r="K618" i="43"/>
  <c r="AJ617" i="43"/>
  <c r="AC617" i="43"/>
  <c r="U617" i="43"/>
  <c r="T617" i="43"/>
  <c r="S617" i="43"/>
  <c r="R617" i="43"/>
  <c r="Q617" i="43"/>
  <c r="K617" i="43"/>
  <c r="AJ616" i="43"/>
  <c r="AC616" i="43"/>
  <c r="U616" i="43"/>
  <c r="T616" i="43"/>
  <c r="S616" i="43"/>
  <c r="R616" i="43"/>
  <c r="Q616" i="43"/>
  <c r="K616" i="43"/>
  <c r="AJ615" i="43"/>
  <c r="AC615" i="43"/>
  <c r="U615" i="43"/>
  <c r="T615" i="43"/>
  <c r="S615" i="43"/>
  <c r="R615" i="43"/>
  <c r="Q615" i="43"/>
  <c r="K615" i="43"/>
  <c r="AJ614" i="43"/>
  <c r="AC614" i="43"/>
  <c r="U614" i="43"/>
  <c r="T614" i="43"/>
  <c r="S614" i="43"/>
  <c r="R614" i="43"/>
  <c r="Q614" i="43"/>
  <c r="K614" i="43"/>
  <c r="AJ613" i="43"/>
  <c r="AC613" i="43"/>
  <c r="U613" i="43"/>
  <c r="T613" i="43"/>
  <c r="S613" i="43"/>
  <c r="R613" i="43"/>
  <c r="Q613" i="43"/>
  <c r="K613" i="43"/>
  <c r="AJ612" i="43"/>
  <c r="AC612" i="43"/>
  <c r="U612" i="43"/>
  <c r="T612" i="43"/>
  <c r="S612" i="43"/>
  <c r="R612" i="43"/>
  <c r="Q612" i="43"/>
  <c r="K612" i="43"/>
  <c r="AJ611" i="43"/>
  <c r="AC611" i="43"/>
  <c r="U611" i="43"/>
  <c r="T611" i="43"/>
  <c r="S611" i="43"/>
  <c r="R611" i="43"/>
  <c r="Q611" i="43"/>
  <c r="K611" i="43"/>
  <c r="AJ610" i="43"/>
  <c r="AC610" i="43"/>
  <c r="U610" i="43"/>
  <c r="T610" i="43"/>
  <c r="S610" i="43"/>
  <c r="R610" i="43"/>
  <c r="Q610" i="43"/>
  <c r="K610" i="43"/>
  <c r="AJ609" i="43"/>
  <c r="AC609" i="43"/>
  <c r="U609" i="43"/>
  <c r="T609" i="43"/>
  <c r="S609" i="43"/>
  <c r="R609" i="43"/>
  <c r="Q609" i="43"/>
  <c r="K609" i="43"/>
  <c r="AJ608" i="43"/>
  <c r="AC608" i="43"/>
  <c r="U608" i="43"/>
  <c r="T608" i="43"/>
  <c r="S608" i="43"/>
  <c r="R608" i="43"/>
  <c r="Q608" i="43"/>
  <c r="K608" i="43"/>
  <c r="AJ607" i="43"/>
  <c r="AC607" i="43"/>
  <c r="U607" i="43"/>
  <c r="T607" i="43"/>
  <c r="S607" i="43"/>
  <c r="R607" i="43"/>
  <c r="Q607" i="43"/>
  <c r="K607" i="43"/>
  <c r="AJ606" i="43"/>
  <c r="AC606" i="43"/>
  <c r="U606" i="43"/>
  <c r="T606" i="43"/>
  <c r="S606" i="43"/>
  <c r="R606" i="43"/>
  <c r="Q606" i="43"/>
  <c r="K606" i="43"/>
  <c r="AJ605" i="43"/>
  <c r="AC605" i="43"/>
  <c r="U605" i="43"/>
  <c r="T605" i="43"/>
  <c r="S605" i="43"/>
  <c r="R605" i="43"/>
  <c r="Q605" i="43"/>
  <c r="K605" i="43"/>
  <c r="AJ604" i="43"/>
  <c r="AC604" i="43"/>
  <c r="U604" i="43"/>
  <c r="T604" i="43"/>
  <c r="S604" i="43"/>
  <c r="R604" i="43"/>
  <c r="Q604" i="43"/>
  <c r="K604" i="43"/>
  <c r="AJ603" i="43"/>
  <c r="AC603" i="43"/>
  <c r="U603" i="43"/>
  <c r="T603" i="43"/>
  <c r="S603" i="43"/>
  <c r="R603" i="43"/>
  <c r="Q603" i="43"/>
  <c r="K603" i="43"/>
  <c r="AJ602" i="43"/>
  <c r="AC602" i="43"/>
  <c r="U602" i="43"/>
  <c r="T602" i="43"/>
  <c r="S602" i="43"/>
  <c r="R602" i="43"/>
  <c r="Q602" i="43"/>
  <c r="K602" i="43"/>
  <c r="AJ601" i="43"/>
  <c r="AC601" i="43"/>
  <c r="U601" i="43"/>
  <c r="T601" i="43"/>
  <c r="S601" i="43"/>
  <c r="R601" i="43"/>
  <c r="Q601" i="43"/>
  <c r="K601" i="43"/>
  <c r="AJ600" i="43"/>
  <c r="AC600" i="43"/>
  <c r="U600" i="43"/>
  <c r="T600" i="43"/>
  <c r="S600" i="43"/>
  <c r="R600" i="43"/>
  <c r="Q600" i="43"/>
  <c r="K600" i="43"/>
  <c r="AJ599" i="43"/>
  <c r="AC599" i="43"/>
  <c r="U599" i="43"/>
  <c r="T599" i="43"/>
  <c r="S599" i="43"/>
  <c r="R599" i="43"/>
  <c r="Q599" i="43"/>
  <c r="K599" i="43"/>
  <c r="AJ598" i="43"/>
  <c r="AC598" i="43"/>
  <c r="U598" i="43"/>
  <c r="T598" i="43"/>
  <c r="S598" i="43"/>
  <c r="R598" i="43"/>
  <c r="Q598" i="43"/>
  <c r="K598" i="43"/>
  <c r="AJ597" i="43"/>
  <c r="AC597" i="43"/>
  <c r="U597" i="43"/>
  <c r="T597" i="43"/>
  <c r="S597" i="43"/>
  <c r="R597" i="43"/>
  <c r="Q597" i="43"/>
  <c r="K597" i="43"/>
  <c r="AJ596" i="43"/>
  <c r="AC596" i="43"/>
  <c r="U596" i="43"/>
  <c r="T596" i="43"/>
  <c r="S596" i="43"/>
  <c r="R596" i="43"/>
  <c r="Q596" i="43"/>
  <c r="K596" i="43"/>
  <c r="AJ595" i="43"/>
  <c r="AC595" i="43"/>
  <c r="U595" i="43"/>
  <c r="T595" i="43"/>
  <c r="S595" i="43"/>
  <c r="R595" i="43"/>
  <c r="Q595" i="43"/>
  <c r="K595" i="43"/>
  <c r="AJ594" i="43"/>
  <c r="AC594" i="43"/>
  <c r="U594" i="43"/>
  <c r="T594" i="43"/>
  <c r="S594" i="43"/>
  <c r="R594" i="43"/>
  <c r="Q594" i="43"/>
  <c r="K594" i="43"/>
  <c r="AJ593" i="43"/>
  <c r="AC593" i="43"/>
  <c r="U593" i="43"/>
  <c r="T593" i="43"/>
  <c r="S593" i="43"/>
  <c r="R593" i="43"/>
  <c r="Q593" i="43"/>
  <c r="K593" i="43"/>
  <c r="AJ592" i="43"/>
  <c r="AC592" i="43"/>
  <c r="U592" i="43"/>
  <c r="T592" i="43"/>
  <c r="S592" i="43"/>
  <c r="R592" i="43"/>
  <c r="Q592" i="43"/>
  <c r="K592" i="43"/>
  <c r="AJ591" i="43"/>
  <c r="AC591" i="43"/>
  <c r="U591" i="43"/>
  <c r="T591" i="43"/>
  <c r="S591" i="43"/>
  <c r="R591" i="43"/>
  <c r="Q591" i="43"/>
  <c r="K591" i="43"/>
  <c r="AJ590" i="43"/>
  <c r="AC590" i="43"/>
  <c r="U590" i="43"/>
  <c r="T590" i="43"/>
  <c r="S590" i="43"/>
  <c r="R590" i="43"/>
  <c r="Q590" i="43"/>
  <c r="K590" i="43"/>
  <c r="AJ589" i="43"/>
  <c r="AC589" i="43"/>
  <c r="U589" i="43"/>
  <c r="T589" i="43"/>
  <c r="S589" i="43"/>
  <c r="R589" i="43"/>
  <c r="Q589" i="43"/>
  <c r="K589" i="43"/>
  <c r="AJ588" i="43"/>
  <c r="AC588" i="43"/>
  <c r="U588" i="43"/>
  <c r="T588" i="43"/>
  <c r="S588" i="43"/>
  <c r="R588" i="43"/>
  <c r="Q588" i="43"/>
  <c r="K588" i="43"/>
  <c r="AJ587" i="43"/>
  <c r="AC587" i="43"/>
  <c r="U587" i="43"/>
  <c r="T587" i="43"/>
  <c r="S587" i="43"/>
  <c r="R587" i="43"/>
  <c r="Q587" i="43"/>
  <c r="K587" i="43"/>
  <c r="AJ586" i="43"/>
  <c r="AC586" i="43"/>
  <c r="U586" i="43"/>
  <c r="T586" i="43"/>
  <c r="S586" i="43"/>
  <c r="R586" i="43"/>
  <c r="Q586" i="43"/>
  <c r="K586" i="43"/>
  <c r="AJ585" i="43"/>
  <c r="AC585" i="43"/>
  <c r="U585" i="43"/>
  <c r="T585" i="43"/>
  <c r="S585" i="43"/>
  <c r="R585" i="43"/>
  <c r="Q585" i="43"/>
  <c r="K585" i="43"/>
  <c r="AJ584" i="43"/>
  <c r="AC584" i="43"/>
  <c r="U584" i="43"/>
  <c r="T584" i="43"/>
  <c r="S584" i="43"/>
  <c r="R584" i="43"/>
  <c r="Q584" i="43"/>
  <c r="K584" i="43"/>
  <c r="AJ583" i="43"/>
  <c r="AC583" i="43"/>
  <c r="U583" i="43"/>
  <c r="T583" i="43"/>
  <c r="S583" i="43"/>
  <c r="R583" i="43"/>
  <c r="Q583" i="43"/>
  <c r="K583" i="43"/>
  <c r="AJ582" i="43"/>
  <c r="AC582" i="43"/>
  <c r="U582" i="43"/>
  <c r="T582" i="43"/>
  <c r="S582" i="43"/>
  <c r="R582" i="43"/>
  <c r="Q582" i="43"/>
  <c r="K582" i="43"/>
  <c r="AJ581" i="43"/>
  <c r="AC581" i="43"/>
  <c r="U581" i="43"/>
  <c r="T581" i="43"/>
  <c r="S581" i="43"/>
  <c r="R581" i="43"/>
  <c r="Q581" i="43"/>
  <c r="K581" i="43"/>
  <c r="AJ580" i="43"/>
  <c r="AC580" i="43"/>
  <c r="U580" i="43"/>
  <c r="T580" i="43"/>
  <c r="S580" i="43"/>
  <c r="R580" i="43"/>
  <c r="Q580" i="43"/>
  <c r="K580" i="43"/>
  <c r="AJ579" i="43"/>
  <c r="AC579" i="43"/>
  <c r="U579" i="43"/>
  <c r="T579" i="43"/>
  <c r="S579" i="43"/>
  <c r="R579" i="43"/>
  <c r="Q579" i="43"/>
  <c r="K579" i="43"/>
  <c r="AJ578" i="43"/>
  <c r="AC578" i="43"/>
  <c r="U578" i="43"/>
  <c r="T578" i="43"/>
  <c r="S578" i="43"/>
  <c r="R578" i="43"/>
  <c r="Q578" i="43"/>
  <c r="K578" i="43"/>
  <c r="AJ577" i="43"/>
  <c r="AC577" i="43"/>
  <c r="U577" i="43"/>
  <c r="T577" i="43"/>
  <c r="S577" i="43"/>
  <c r="R577" i="43"/>
  <c r="Q577" i="43"/>
  <c r="K577" i="43"/>
  <c r="AJ576" i="43"/>
  <c r="AC576" i="43"/>
  <c r="U576" i="43"/>
  <c r="T576" i="43"/>
  <c r="S576" i="43"/>
  <c r="R576" i="43"/>
  <c r="Q576" i="43"/>
  <c r="K576" i="43"/>
  <c r="AJ575" i="43"/>
  <c r="AC575" i="43"/>
  <c r="U575" i="43"/>
  <c r="T575" i="43"/>
  <c r="S575" i="43"/>
  <c r="R575" i="43"/>
  <c r="Q575" i="43"/>
  <c r="K575" i="43"/>
  <c r="AJ574" i="43"/>
  <c r="AC574" i="43"/>
  <c r="U574" i="43"/>
  <c r="T574" i="43"/>
  <c r="S574" i="43"/>
  <c r="R574" i="43"/>
  <c r="Q574" i="43"/>
  <c r="K574" i="43"/>
  <c r="AJ573" i="43"/>
  <c r="AC573" i="43"/>
  <c r="U573" i="43"/>
  <c r="T573" i="43"/>
  <c r="S573" i="43"/>
  <c r="R573" i="43"/>
  <c r="Q573" i="43"/>
  <c r="K573" i="43"/>
  <c r="AJ572" i="43"/>
  <c r="AC572" i="43"/>
  <c r="U572" i="43"/>
  <c r="T572" i="43"/>
  <c r="S572" i="43"/>
  <c r="R572" i="43"/>
  <c r="Q572" i="43"/>
  <c r="K572" i="43"/>
  <c r="AJ571" i="43"/>
  <c r="AC571" i="43"/>
  <c r="U571" i="43"/>
  <c r="T571" i="43"/>
  <c r="S571" i="43"/>
  <c r="R571" i="43"/>
  <c r="Q571" i="43"/>
  <c r="K571" i="43"/>
  <c r="AJ570" i="43"/>
  <c r="AC570" i="43"/>
  <c r="U570" i="43"/>
  <c r="T570" i="43"/>
  <c r="S570" i="43"/>
  <c r="R570" i="43"/>
  <c r="Q570" i="43"/>
  <c r="K570" i="43"/>
  <c r="AJ569" i="43"/>
  <c r="AC569" i="43"/>
  <c r="U569" i="43"/>
  <c r="T569" i="43"/>
  <c r="S569" i="43"/>
  <c r="R569" i="43"/>
  <c r="Q569" i="43"/>
  <c r="K569" i="43"/>
  <c r="AJ568" i="43"/>
  <c r="AC568" i="43"/>
  <c r="U568" i="43"/>
  <c r="T568" i="43"/>
  <c r="S568" i="43"/>
  <c r="R568" i="43"/>
  <c r="Q568" i="43"/>
  <c r="K568" i="43"/>
  <c r="AJ567" i="43"/>
  <c r="AC567" i="43"/>
  <c r="U567" i="43"/>
  <c r="T567" i="43"/>
  <c r="S567" i="43"/>
  <c r="R567" i="43"/>
  <c r="Q567" i="43"/>
  <c r="K567" i="43"/>
  <c r="AJ566" i="43"/>
  <c r="AC566" i="43"/>
  <c r="U566" i="43"/>
  <c r="T566" i="43"/>
  <c r="S566" i="43"/>
  <c r="R566" i="43"/>
  <c r="Q566" i="43"/>
  <c r="K566" i="43"/>
  <c r="AJ565" i="43"/>
  <c r="AC565" i="43"/>
  <c r="U565" i="43"/>
  <c r="T565" i="43"/>
  <c r="S565" i="43"/>
  <c r="R565" i="43"/>
  <c r="Q565" i="43"/>
  <c r="K565" i="43"/>
  <c r="AJ564" i="43"/>
  <c r="AC564" i="43"/>
  <c r="U564" i="43"/>
  <c r="T564" i="43"/>
  <c r="S564" i="43"/>
  <c r="R564" i="43"/>
  <c r="Q564" i="43"/>
  <c r="K564" i="43"/>
  <c r="AJ563" i="43"/>
  <c r="AC563" i="43"/>
  <c r="U563" i="43"/>
  <c r="T563" i="43"/>
  <c r="S563" i="43"/>
  <c r="R563" i="43"/>
  <c r="Q563" i="43"/>
  <c r="K563" i="43"/>
  <c r="AJ562" i="43"/>
  <c r="AC562" i="43"/>
  <c r="U562" i="43"/>
  <c r="T562" i="43"/>
  <c r="S562" i="43"/>
  <c r="R562" i="43"/>
  <c r="Q562" i="43"/>
  <c r="K562" i="43"/>
  <c r="AJ561" i="43"/>
  <c r="AC561" i="43"/>
  <c r="U561" i="43"/>
  <c r="T561" i="43"/>
  <c r="S561" i="43"/>
  <c r="R561" i="43"/>
  <c r="Q561" i="43"/>
  <c r="K561" i="43"/>
  <c r="AJ560" i="43"/>
  <c r="AC560" i="43"/>
  <c r="U560" i="43"/>
  <c r="T560" i="43"/>
  <c r="S560" i="43"/>
  <c r="R560" i="43"/>
  <c r="Q560" i="43"/>
  <c r="K560" i="43"/>
  <c r="AJ559" i="43"/>
  <c r="AC559" i="43"/>
  <c r="U559" i="43"/>
  <c r="T559" i="43"/>
  <c r="S559" i="43"/>
  <c r="R559" i="43"/>
  <c r="Q559" i="43"/>
  <c r="K559" i="43"/>
  <c r="AJ558" i="43"/>
  <c r="AC558" i="43"/>
  <c r="U558" i="43"/>
  <c r="T558" i="43"/>
  <c r="S558" i="43"/>
  <c r="R558" i="43"/>
  <c r="Q558" i="43"/>
  <c r="K558" i="43"/>
  <c r="AJ557" i="43"/>
  <c r="AC557" i="43"/>
  <c r="U557" i="43"/>
  <c r="T557" i="43"/>
  <c r="S557" i="43"/>
  <c r="R557" i="43"/>
  <c r="Q557" i="43"/>
  <c r="K557" i="43"/>
  <c r="AJ556" i="43"/>
  <c r="AC556" i="43"/>
  <c r="U556" i="43"/>
  <c r="T556" i="43"/>
  <c r="S556" i="43"/>
  <c r="R556" i="43"/>
  <c r="Q556" i="43"/>
  <c r="K556" i="43"/>
  <c r="AJ555" i="43"/>
  <c r="AC555" i="43"/>
  <c r="U555" i="43"/>
  <c r="T555" i="43"/>
  <c r="S555" i="43"/>
  <c r="R555" i="43"/>
  <c r="Q555" i="43"/>
  <c r="K555" i="43"/>
  <c r="AJ554" i="43"/>
  <c r="AC554" i="43"/>
  <c r="U554" i="43"/>
  <c r="T554" i="43"/>
  <c r="S554" i="43"/>
  <c r="R554" i="43"/>
  <c r="Q554" i="43"/>
  <c r="K554" i="43"/>
  <c r="AJ553" i="43"/>
  <c r="AC553" i="43"/>
  <c r="U553" i="43"/>
  <c r="T553" i="43"/>
  <c r="S553" i="43"/>
  <c r="R553" i="43"/>
  <c r="Q553" i="43"/>
  <c r="K553" i="43"/>
  <c r="AJ552" i="43"/>
  <c r="AC552" i="43"/>
  <c r="U552" i="43"/>
  <c r="T552" i="43"/>
  <c r="S552" i="43"/>
  <c r="R552" i="43"/>
  <c r="Q552" i="43"/>
  <c r="K552" i="43"/>
  <c r="AJ551" i="43"/>
  <c r="AC551" i="43"/>
  <c r="U551" i="43"/>
  <c r="T551" i="43"/>
  <c r="S551" i="43"/>
  <c r="R551" i="43"/>
  <c r="Q551" i="43"/>
  <c r="K551" i="43"/>
  <c r="AJ550" i="43"/>
  <c r="AC550" i="43"/>
  <c r="U550" i="43"/>
  <c r="T550" i="43"/>
  <c r="S550" i="43"/>
  <c r="R550" i="43"/>
  <c r="Q550" i="43"/>
  <c r="K550" i="43"/>
  <c r="AJ549" i="43"/>
  <c r="AC549" i="43"/>
  <c r="U549" i="43"/>
  <c r="T549" i="43"/>
  <c r="S549" i="43"/>
  <c r="R549" i="43"/>
  <c r="Q549" i="43"/>
  <c r="K549" i="43"/>
  <c r="AJ548" i="43"/>
  <c r="AC548" i="43"/>
  <c r="U548" i="43"/>
  <c r="T548" i="43"/>
  <c r="S548" i="43"/>
  <c r="R548" i="43"/>
  <c r="Q548" i="43"/>
  <c r="K548" i="43"/>
  <c r="AJ547" i="43"/>
  <c r="AC547" i="43"/>
  <c r="U547" i="43"/>
  <c r="T547" i="43"/>
  <c r="S547" i="43"/>
  <c r="R547" i="43"/>
  <c r="Q547" i="43"/>
  <c r="K547" i="43"/>
  <c r="AJ546" i="43"/>
  <c r="AC546" i="43"/>
  <c r="U546" i="43"/>
  <c r="T546" i="43"/>
  <c r="S546" i="43"/>
  <c r="R546" i="43"/>
  <c r="Q546" i="43"/>
  <c r="K546" i="43"/>
  <c r="AJ545" i="43"/>
  <c r="AC545" i="43"/>
  <c r="U545" i="43"/>
  <c r="T545" i="43"/>
  <c r="S545" i="43"/>
  <c r="R545" i="43"/>
  <c r="Q545" i="43"/>
  <c r="K545" i="43"/>
  <c r="AJ544" i="43"/>
  <c r="AC544" i="43"/>
  <c r="U544" i="43"/>
  <c r="T544" i="43"/>
  <c r="S544" i="43"/>
  <c r="R544" i="43"/>
  <c r="Q544" i="43"/>
  <c r="K544" i="43"/>
  <c r="AJ543" i="43"/>
  <c r="AC543" i="43"/>
  <c r="U543" i="43"/>
  <c r="T543" i="43"/>
  <c r="S543" i="43"/>
  <c r="R543" i="43"/>
  <c r="Q543" i="43"/>
  <c r="K543" i="43"/>
  <c r="AJ542" i="43"/>
  <c r="AC542" i="43"/>
  <c r="U542" i="43"/>
  <c r="T542" i="43"/>
  <c r="S542" i="43"/>
  <c r="R542" i="43"/>
  <c r="Q542" i="43"/>
  <c r="K542" i="43"/>
  <c r="AJ541" i="43"/>
  <c r="AC541" i="43"/>
  <c r="U541" i="43"/>
  <c r="T541" i="43"/>
  <c r="S541" i="43"/>
  <c r="R541" i="43"/>
  <c r="Q541" i="43"/>
  <c r="K541" i="43"/>
  <c r="AJ540" i="43"/>
  <c r="AC540" i="43"/>
  <c r="U540" i="43"/>
  <c r="T540" i="43"/>
  <c r="S540" i="43"/>
  <c r="R540" i="43"/>
  <c r="Q540" i="43"/>
  <c r="K540" i="43"/>
  <c r="AJ539" i="43"/>
  <c r="AC539" i="43"/>
  <c r="U539" i="43"/>
  <c r="T539" i="43"/>
  <c r="S539" i="43"/>
  <c r="R539" i="43"/>
  <c r="Q539" i="43"/>
  <c r="K539" i="43"/>
  <c r="AJ538" i="43"/>
  <c r="AC538" i="43"/>
  <c r="U538" i="43"/>
  <c r="T538" i="43"/>
  <c r="S538" i="43"/>
  <c r="R538" i="43"/>
  <c r="Q538" i="43"/>
  <c r="K538" i="43"/>
  <c r="AJ537" i="43"/>
  <c r="AC537" i="43"/>
  <c r="U537" i="43"/>
  <c r="T537" i="43"/>
  <c r="S537" i="43"/>
  <c r="R537" i="43"/>
  <c r="Q537" i="43"/>
  <c r="K537" i="43"/>
  <c r="AJ536" i="43"/>
  <c r="AC536" i="43"/>
  <c r="U536" i="43"/>
  <c r="T536" i="43"/>
  <c r="S536" i="43"/>
  <c r="R536" i="43"/>
  <c r="Q536" i="43"/>
  <c r="K536" i="43"/>
  <c r="AJ535" i="43"/>
  <c r="AC535" i="43"/>
  <c r="U535" i="43"/>
  <c r="T535" i="43"/>
  <c r="S535" i="43"/>
  <c r="R535" i="43"/>
  <c r="Q535" i="43"/>
  <c r="K535" i="43"/>
  <c r="AJ534" i="43"/>
  <c r="AC534" i="43"/>
  <c r="U534" i="43"/>
  <c r="T534" i="43"/>
  <c r="S534" i="43"/>
  <c r="R534" i="43"/>
  <c r="Q534" i="43"/>
  <c r="K534" i="43"/>
  <c r="AJ533" i="43"/>
  <c r="AC533" i="43"/>
  <c r="U533" i="43"/>
  <c r="T533" i="43"/>
  <c r="S533" i="43"/>
  <c r="R533" i="43"/>
  <c r="Q533" i="43"/>
  <c r="K533" i="43"/>
  <c r="AJ532" i="43"/>
  <c r="AC532" i="43"/>
  <c r="U532" i="43"/>
  <c r="T532" i="43"/>
  <c r="S532" i="43"/>
  <c r="R532" i="43"/>
  <c r="Q532" i="43"/>
  <c r="K532" i="43"/>
  <c r="AJ531" i="43"/>
  <c r="AC531" i="43"/>
  <c r="U531" i="43"/>
  <c r="T531" i="43"/>
  <c r="S531" i="43"/>
  <c r="R531" i="43"/>
  <c r="Q531" i="43"/>
  <c r="K531" i="43"/>
  <c r="AJ530" i="43"/>
  <c r="AC530" i="43"/>
  <c r="U530" i="43"/>
  <c r="T530" i="43"/>
  <c r="S530" i="43"/>
  <c r="R530" i="43"/>
  <c r="Q530" i="43"/>
  <c r="K530" i="43"/>
  <c r="AJ529" i="43"/>
  <c r="AC529" i="43"/>
  <c r="U529" i="43"/>
  <c r="T529" i="43"/>
  <c r="S529" i="43"/>
  <c r="R529" i="43"/>
  <c r="Q529" i="43"/>
  <c r="K529" i="43"/>
  <c r="AJ528" i="43"/>
  <c r="AC528" i="43"/>
  <c r="U528" i="43"/>
  <c r="T528" i="43"/>
  <c r="S528" i="43"/>
  <c r="R528" i="43"/>
  <c r="Q528" i="43"/>
  <c r="K528" i="43"/>
  <c r="AJ527" i="43"/>
  <c r="AC527" i="43"/>
  <c r="U527" i="43"/>
  <c r="T527" i="43"/>
  <c r="S527" i="43"/>
  <c r="R527" i="43"/>
  <c r="Q527" i="43"/>
  <c r="K527" i="43"/>
  <c r="AJ526" i="43"/>
  <c r="AC526" i="43"/>
  <c r="U526" i="43"/>
  <c r="T526" i="43"/>
  <c r="S526" i="43"/>
  <c r="R526" i="43"/>
  <c r="Q526" i="43"/>
  <c r="K526" i="43"/>
  <c r="AJ525" i="43"/>
  <c r="AC525" i="43"/>
  <c r="U525" i="43"/>
  <c r="T525" i="43"/>
  <c r="S525" i="43"/>
  <c r="R525" i="43"/>
  <c r="Q525" i="43"/>
  <c r="K525" i="43"/>
  <c r="AJ524" i="43"/>
  <c r="AC524" i="43"/>
  <c r="U524" i="43"/>
  <c r="T524" i="43"/>
  <c r="S524" i="43"/>
  <c r="R524" i="43"/>
  <c r="Q524" i="43"/>
  <c r="K524" i="43"/>
  <c r="AJ523" i="43"/>
  <c r="AC523" i="43"/>
  <c r="U523" i="43"/>
  <c r="T523" i="43"/>
  <c r="S523" i="43"/>
  <c r="R523" i="43"/>
  <c r="Q523" i="43"/>
  <c r="K523" i="43"/>
  <c r="AJ522" i="43"/>
  <c r="AC522" i="43"/>
  <c r="U522" i="43"/>
  <c r="T522" i="43"/>
  <c r="S522" i="43"/>
  <c r="R522" i="43"/>
  <c r="Q522" i="43"/>
  <c r="K522" i="43"/>
  <c r="AJ521" i="43"/>
  <c r="AC521" i="43"/>
  <c r="U521" i="43"/>
  <c r="T521" i="43"/>
  <c r="S521" i="43"/>
  <c r="R521" i="43"/>
  <c r="Q521" i="43"/>
  <c r="K521" i="43"/>
  <c r="AJ520" i="43"/>
  <c r="AC520" i="43"/>
  <c r="U520" i="43"/>
  <c r="T520" i="43"/>
  <c r="S520" i="43"/>
  <c r="R520" i="43"/>
  <c r="Q520" i="43"/>
  <c r="K520" i="43"/>
  <c r="AJ519" i="43"/>
  <c r="AC519" i="43"/>
  <c r="U519" i="43"/>
  <c r="T519" i="43"/>
  <c r="S519" i="43"/>
  <c r="R519" i="43"/>
  <c r="Q519" i="43"/>
  <c r="K519" i="43"/>
  <c r="AJ518" i="43"/>
  <c r="AC518" i="43"/>
  <c r="U518" i="43"/>
  <c r="T518" i="43"/>
  <c r="S518" i="43"/>
  <c r="R518" i="43"/>
  <c r="Q518" i="43"/>
  <c r="K518" i="43"/>
  <c r="AJ517" i="43"/>
  <c r="AC517" i="43"/>
  <c r="U517" i="43"/>
  <c r="T517" i="43"/>
  <c r="S517" i="43"/>
  <c r="R517" i="43"/>
  <c r="Q517" i="43"/>
  <c r="K517" i="43"/>
  <c r="AJ516" i="43"/>
  <c r="AC516" i="43"/>
  <c r="U516" i="43"/>
  <c r="T516" i="43"/>
  <c r="S516" i="43"/>
  <c r="R516" i="43"/>
  <c r="Q516" i="43"/>
  <c r="K516" i="43"/>
  <c r="AJ515" i="43"/>
  <c r="AC515" i="43"/>
  <c r="U515" i="43"/>
  <c r="T515" i="43"/>
  <c r="S515" i="43"/>
  <c r="R515" i="43"/>
  <c r="Q515" i="43"/>
  <c r="K515" i="43"/>
  <c r="AJ514" i="43"/>
  <c r="AC514" i="43"/>
  <c r="U514" i="43"/>
  <c r="T514" i="43"/>
  <c r="S514" i="43"/>
  <c r="R514" i="43"/>
  <c r="Q514" i="43"/>
  <c r="K514" i="43"/>
  <c r="AJ513" i="43"/>
  <c r="AC513" i="43"/>
  <c r="U513" i="43"/>
  <c r="T513" i="43"/>
  <c r="S513" i="43"/>
  <c r="R513" i="43"/>
  <c r="Q513" i="43"/>
  <c r="K513" i="43"/>
  <c r="AJ512" i="43"/>
  <c r="AC512" i="43"/>
  <c r="U512" i="43"/>
  <c r="T512" i="43"/>
  <c r="S512" i="43"/>
  <c r="R512" i="43"/>
  <c r="Q512" i="43"/>
  <c r="K512" i="43"/>
  <c r="AJ511" i="43"/>
  <c r="AC511" i="43"/>
  <c r="U511" i="43"/>
  <c r="T511" i="43"/>
  <c r="S511" i="43"/>
  <c r="R511" i="43"/>
  <c r="Q511" i="43"/>
  <c r="K511" i="43"/>
  <c r="AJ510" i="43"/>
  <c r="AC510" i="43"/>
  <c r="U510" i="43"/>
  <c r="T510" i="43"/>
  <c r="S510" i="43"/>
  <c r="R510" i="43"/>
  <c r="Q510" i="43"/>
  <c r="K510" i="43"/>
  <c r="AJ509" i="43"/>
  <c r="AC509" i="43"/>
  <c r="U509" i="43"/>
  <c r="T509" i="43"/>
  <c r="S509" i="43"/>
  <c r="R509" i="43"/>
  <c r="Q509" i="43"/>
  <c r="K509" i="43"/>
  <c r="AJ508" i="43"/>
  <c r="AC508" i="43"/>
  <c r="U508" i="43"/>
  <c r="T508" i="43"/>
  <c r="S508" i="43"/>
  <c r="R508" i="43"/>
  <c r="Q508" i="43"/>
  <c r="K508" i="43"/>
  <c r="AJ507" i="43"/>
  <c r="AC507" i="43"/>
  <c r="U507" i="43"/>
  <c r="T507" i="43"/>
  <c r="S507" i="43"/>
  <c r="R507" i="43"/>
  <c r="Q507" i="43"/>
  <c r="K507" i="43"/>
  <c r="AJ506" i="43"/>
  <c r="AC506" i="43"/>
  <c r="U506" i="43"/>
  <c r="T506" i="43"/>
  <c r="S506" i="43"/>
  <c r="R506" i="43"/>
  <c r="Q506" i="43"/>
  <c r="K506" i="43"/>
  <c r="AJ505" i="43"/>
  <c r="AC505" i="43"/>
  <c r="U505" i="43"/>
  <c r="T505" i="43"/>
  <c r="S505" i="43"/>
  <c r="R505" i="43"/>
  <c r="Q505" i="43"/>
  <c r="K505" i="43"/>
  <c r="AJ504" i="43"/>
  <c r="AC504" i="43"/>
  <c r="U504" i="43"/>
  <c r="T504" i="43"/>
  <c r="S504" i="43"/>
  <c r="R504" i="43"/>
  <c r="Q504" i="43"/>
  <c r="K504" i="43"/>
  <c r="AJ503" i="43"/>
  <c r="AC503" i="43"/>
  <c r="U503" i="43"/>
  <c r="T503" i="43"/>
  <c r="S503" i="43"/>
  <c r="R503" i="43"/>
  <c r="Q503" i="43"/>
  <c r="K503" i="43"/>
  <c r="AJ502" i="43"/>
  <c r="AC502" i="43"/>
  <c r="U502" i="43"/>
  <c r="T502" i="43"/>
  <c r="S502" i="43"/>
  <c r="R502" i="43"/>
  <c r="Q502" i="43"/>
  <c r="K502" i="43"/>
  <c r="AJ501" i="43"/>
  <c r="AC501" i="43"/>
  <c r="U501" i="43"/>
  <c r="T501" i="43"/>
  <c r="S501" i="43"/>
  <c r="R501" i="43"/>
  <c r="Q501" i="43"/>
  <c r="K501" i="43"/>
  <c r="AJ500" i="43"/>
  <c r="AC500" i="43"/>
  <c r="U500" i="43"/>
  <c r="T500" i="43"/>
  <c r="S500" i="43"/>
  <c r="R500" i="43"/>
  <c r="Q500" i="43"/>
  <c r="K500" i="43"/>
  <c r="AJ499" i="43"/>
  <c r="AC499" i="43"/>
  <c r="U499" i="43"/>
  <c r="T499" i="43"/>
  <c r="S499" i="43"/>
  <c r="R499" i="43"/>
  <c r="Q499" i="43"/>
  <c r="K499" i="43"/>
  <c r="AJ498" i="43"/>
  <c r="AC498" i="43"/>
  <c r="U498" i="43"/>
  <c r="T498" i="43"/>
  <c r="S498" i="43"/>
  <c r="R498" i="43"/>
  <c r="Q498" i="43"/>
  <c r="K498" i="43"/>
  <c r="AJ497" i="43"/>
  <c r="AC497" i="43"/>
  <c r="U497" i="43"/>
  <c r="T497" i="43"/>
  <c r="S497" i="43"/>
  <c r="R497" i="43"/>
  <c r="Q497" i="43"/>
  <c r="K497" i="43"/>
  <c r="AJ496" i="43"/>
  <c r="AC496" i="43"/>
  <c r="U496" i="43"/>
  <c r="T496" i="43"/>
  <c r="S496" i="43"/>
  <c r="R496" i="43"/>
  <c r="Q496" i="43"/>
  <c r="K496" i="43"/>
  <c r="AJ495" i="43"/>
  <c r="AC495" i="43"/>
  <c r="U495" i="43"/>
  <c r="T495" i="43"/>
  <c r="S495" i="43"/>
  <c r="R495" i="43"/>
  <c r="Q495" i="43"/>
  <c r="K495" i="43"/>
  <c r="AJ494" i="43"/>
  <c r="AC494" i="43"/>
  <c r="U494" i="43"/>
  <c r="T494" i="43"/>
  <c r="S494" i="43"/>
  <c r="R494" i="43"/>
  <c r="Q494" i="43"/>
  <c r="K494" i="43"/>
  <c r="AJ493" i="43"/>
  <c r="AC493" i="43"/>
  <c r="U493" i="43"/>
  <c r="T493" i="43"/>
  <c r="S493" i="43"/>
  <c r="R493" i="43"/>
  <c r="Q493" i="43"/>
  <c r="K493" i="43"/>
  <c r="AJ492" i="43"/>
  <c r="AC492" i="43"/>
  <c r="U492" i="43"/>
  <c r="T492" i="43"/>
  <c r="S492" i="43"/>
  <c r="R492" i="43"/>
  <c r="Q492" i="43"/>
  <c r="K492" i="43"/>
  <c r="AJ491" i="43"/>
  <c r="AC491" i="43"/>
  <c r="U491" i="43"/>
  <c r="T491" i="43"/>
  <c r="S491" i="43"/>
  <c r="R491" i="43"/>
  <c r="Q491" i="43"/>
  <c r="K491" i="43"/>
  <c r="AJ490" i="43"/>
  <c r="AC490" i="43"/>
  <c r="U490" i="43"/>
  <c r="T490" i="43"/>
  <c r="S490" i="43"/>
  <c r="R490" i="43"/>
  <c r="Q490" i="43"/>
  <c r="K490" i="43"/>
  <c r="AJ489" i="43"/>
  <c r="AC489" i="43"/>
  <c r="U489" i="43"/>
  <c r="T489" i="43"/>
  <c r="S489" i="43"/>
  <c r="R489" i="43"/>
  <c r="Q489" i="43"/>
  <c r="K489" i="43"/>
  <c r="AJ488" i="43"/>
  <c r="AC488" i="43"/>
  <c r="U488" i="43"/>
  <c r="T488" i="43"/>
  <c r="S488" i="43"/>
  <c r="R488" i="43"/>
  <c r="Q488" i="43"/>
  <c r="K488" i="43"/>
  <c r="AJ487" i="43"/>
  <c r="AC487" i="43"/>
  <c r="U487" i="43"/>
  <c r="T487" i="43"/>
  <c r="S487" i="43"/>
  <c r="R487" i="43"/>
  <c r="Q487" i="43"/>
  <c r="K487" i="43"/>
  <c r="AJ486" i="43"/>
  <c r="AC486" i="43"/>
  <c r="U486" i="43"/>
  <c r="T486" i="43"/>
  <c r="S486" i="43"/>
  <c r="R486" i="43"/>
  <c r="Q486" i="43"/>
  <c r="K486" i="43"/>
  <c r="AJ485" i="43"/>
  <c r="AC485" i="43"/>
  <c r="U485" i="43"/>
  <c r="T485" i="43"/>
  <c r="S485" i="43"/>
  <c r="R485" i="43"/>
  <c r="Q485" i="43"/>
  <c r="K485" i="43"/>
  <c r="AJ484" i="43"/>
  <c r="AC484" i="43"/>
  <c r="U484" i="43"/>
  <c r="T484" i="43"/>
  <c r="S484" i="43"/>
  <c r="R484" i="43"/>
  <c r="Q484" i="43"/>
  <c r="K484" i="43"/>
  <c r="AJ483" i="43"/>
  <c r="AC483" i="43"/>
  <c r="U483" i="43"/>
  <c r="T483" i="43"/>
  <c r="S483" i="43"/>
  <c r="R483" i="43"/>
  <c r="Q483" i="43"/>
  <c r="K483" i="43"/>
  <c r="AJ482" i="43"/>
  <c r="AC482" i="43"/>
  <c r="U482" i="43"/>
  <c r="T482" i="43"/>
  <c r="S482" i="43"/>
  <c r="R482" i="43"/>
  <c r="Q482" i="43"/>
  <c r="K482" i="43"/>
  <c r="AI469" i="43"/>
  <c r="AH469" i="43"/>
  <c r="AG469" i="43"/>
  <c r="AF469" i="43"/>
  <c r="AE469" i="43"/>
  <c r="AD469" i="43"/>
  <c r="AB469" i="43"/>
  <c r="AA469" i="43"/>
  <c r="Z469" i="43"/>
  <c r="Y469" i="43"/>
  <c r="W469" i="43"/>
  <c r="P469" i="43"/>
  <c r="O469" i="43"/>
  <c r="N469" i="43"/>
  <c r="M469" i="43"/>
  <c r="J469" i="43"/>
  <c r="I469" i="43"/>
  <c r="H469" i="43"/>
  <c r="G469" i="43"/>
  <c r="AJ467" i="43"/>
  <c r="AC467" i="43"/>
  <c r="U467" i="43"/>
  <c r="T467" i="43"/>
  <c r="S467" i="43"/>
  <c r="R467" i="43"/>
  <c r="Q467" i="43"/>
  <c r="K467" i="43"/>
  <c r="AJ466" i="43"/>
  <c r="AC466" i="43"/>
  <c r="U466" i="43"/>
  <c r="T466" i="43"/>
  <c r="S466" i="43"/>
  <c r="R466" i="43"/>
  <c r="Q466" i="43"/>
  <c r="K466" i="43"/>
  <c r="AJ465" i="43"/>
  <c r="AC465" i="43"/>
  <c r="U465" i="43"/>
  <c r="T465" i="43"/>
  <c r="S465" i="43"/>
  <c r="R465" i="43"/>
  <c r="Q465" i="43"/>
  <c r="K465" i="43"/>
  <c r="AJ464" i="43"/>
  <c r="AC464" i="43"/>
  <c r="U464" i="43"/>
  <c r="T464" i="43"/>
  <c r="S464" i="43"/>
  <c r="R464" i="43"/>
  <c r="Q464" i="43"/>
  <c r="K464" i="43"/>
  <c r="AJ463" i="43"/>
  <c r="AC463" i="43"/>
  <c r="U463" i="43"/>
  <c r="T463" i="43"/>
  <c r="S463" i="43"/>
  <c r="R463" i="43"/>
  <c r="Q463" i="43"/>
  <c r="K463" i="43"/>
  <c r="AJ462" i="43"/>
  <c r="AC462" i="43"/>
  <c r="U462" i="43"/>
  <c r="T462" i="43"/>
  <c r="S462" i="43"/>
  <c r="R462" i="43"/>
  <c r="Q462" i="43"/>
  <c r="K462" i="43"/>
  <c r="AJ461" i="43"/>
  <c r="AC461" i="43"/>
  <c r="U461" i="43"/>
  <c r="T461" i="43"/>
  <c r="S461" i="43"/>
  <c r="R461" i="43"/>
  <c r="Q461" i="43"/>
  <c r="K461" i="43"/>
  <c r="AJ460" i="43"/>
  <c r="AC460" i="43"/>
  <c r="U460" i="43"/>
  <c r="T460" i="43"/>
  <c r="S460" i="43"/>
  <c r="R460" i="43"/>
  <c r="Q460" i="43"/>
  <c r="K460" i="43"/>
  <c r="AJ459" i="43"/>
  <c r="AC459" i="43"/>
  <c r="AC469" i="43" s="1"/>
  <c r="U459" i="43"/>
  <c r="T459" i="43"/>
  <c r="T469" i="43" s="1"/>
  <c r="S459" i="43"/>
  <c r="R459" i="43"/>
  <c r="R469" i="43" s="1"/>
  <c r="Q459" i="43"/>
  <c r="K459" i="43"/>
  <c r="K469" i="43" s="1"/>
  <c r="AB454" i="43"/>
  <c r="AA454" i="43"/>
  <c r="Z454" i="43"/>
  <c r="Y454" i="43"/>
  <c r="P454" i="43"/>
  <c r="O454" i="43"/>
  <c r="N454" i="43"/>
  <c r="M454" i="43"/>
  <c r="J454" i="43"/>
  <c r="I454" i="43"/>
  <c r="H454" i="43"/>
  <c r="G454" i="43"/>
  <c r="AJ453" i="43"/>
  <c r="AC453" i="43"/>
  <c r="U453" i="43"/>
  <c r="T453" i="43"/>
  <c r="S453" i="43"/>
  <c r="R453" i="43"/>
  <c r="Q453" i="43"/>
  <c r="K453" i="43"/>
  <c r="AJ452" i="43"/>
  <c r="AC452" i="43"/>
  <c r="U452" i="43"/>
  <c r="T452" i="43"/>
  <c r="S452" i="43"/>
  <c r="R452" i="43"/>
  <c r="Q452" i="43"/>
  <c r="K452" i="43"/>
  <c r="AJ451" i="43"/>
  <c r="AC451" i="43"/>
  <c r="AC454" i="43" s="1"/>
  <c r="U451" i="43"/>
  <c r="T451" i="43"/>
  <c r="S451" i="43"/>
  <c r="R451" i="43"/>
  <c r="R454" i="43" s="1"/>
  <c r="Q451" i="43"/>
  <c r="K451" i="43"/>
  <c r="AI449" i="43"/>
  <c r="AH449" i="43"/>
  <c r="AG449" i="43"/>
  <c r="AF449" i="43"/>
  <c r="AB449" i="43"/>
  <c r="AB455" i="43" s="1"/>
  <c r="AA449" i="43"/>
  <c r="Z449" i="43"/>
  <c r="Y449" i="43"/>
  <c r="P449" i="43"/>
  <c r="P455" i="43" s="1"/>
  <c r="O449" i="43"/>
  <c r="O455" i="43" s="1"/>
  <c r="N449" i="43"/>
  <c r="N455" i="43" s="1"/>
  <c r="M449" i="43"/>
  <c r="M455" i="43" s="1"/>
  <c r="J449" i="43"/>
  <c r="I449" i="43"/>
  <c r="I455" i="43" s="1"/>
  <c r="H449" i="43"/>
  <c r="H455" i="43" s="1"/>
  <c r="G449" i="43"/>
  <c r="G455" i="43" s="1"/>
  <c r="AJ447" i="43"/>
  <c r="AC447" i="43"/>
  <c r="U447" i="43"/>
  <c r="T447" i="43"/>
  <c r="S447" i="43"/>
  <c r="R447" i="43"/>
  <c r="Q447" i="43"/>
  <c r="K447" i="43"/>
  <c r="AJ446" i="43"/>
  <c r="AC446" i="43"/>
  <c r="U446" i="43"/>
  <c r="T446" i="43"/>
  <c r="S446" i="43"/>
  <c r="R446" i="43"/>
  <c r="Q446" i="43"/>
  <c r="K446" i="43"/>
  <c r="AJ445" i="43"/>
  <c r="AC445" i="43"/>
  <c r="U445" i="43"/>
  <c r="T445" i="43"/>
  <c r="S445" i="43"/>
  <c r="R445" i="43"/>
  <c r="Q445" i="43"/>
  <c r="K445" i="43"/>
  <c r="AJ444" i="43"/>
  <c r="AC444" i="43"/>
  <c r="U444" i="43"/>
  <c r="T444" i="43"/>
  <c r="S444" i="43"/>
  <c r="R444" i="43"/>
  <c r="Q444" i="43"/>
  <c r="K444" i="43"/>
  <c r="AJ443" i="43"/>
  <c r="AC443" i="43"/>
  <c r="U443" i="43"/>
  <c r="T443" i="43"/>
  <c r="S443" i="43"/>
  <c r="R443" i="43"/>
  <c r="Q443" i="43"/>
  <c r="K443" i="43"/>
  <c r="AJ442" i="43"/>
  <c r="AC442" i="43"/>
  <c r="U442" i="43"/>
  <c r="T442" i="43"/>
  <c r="S442" i="43"/>
  <c r="R442" i="43"/>
  <c r="Q442" i="43"/>
  <c r="K442" i="43"/>
  <c r="AJ441" i="43"/>
  <c r="AC441" i="43"/>
  <c r="U441" i="43"/>
  <c r="T441" i="43"/>
  <c r="S441" i="43"/>
  <c r="R441" i="43"/>
  <c r="Q441" i="43"/>
  <c r="K441" i="43"/>
  <c r="AJ440" i="43"/>
  <c r="AC440" i="43"/>
  <c r="U440" i="43"/>
  <c r="T440" i="43"/>
  <c r="S440" i="43"/>
  <c r="R440" i="43"/>
  <c r="Q440" i="43"/>
  <c r="K440" i="43"/>
  <c r="AJ439" i="43"/>
  <c r="AC439" i="43"/>
  <c r="U439" i="43"/>
  <c r="T439" i="43"/>
  <c r="S439" i="43"/>
  <c r="R439" i="43"/>
  <c r="Q439" i="43"/>
  <c r="K439" i="43"/>
  <c r="AJ438" i="43"/>
  <c r="AC438" i="43"/>
  <c r="U438" i="43"/>
  <c r="T438" i="43"/>
  <c r="S438" i="43"/>
  <c r="R438" i="43"/>
  <c r="Q438" i="43"/>
  <c r="K438" i="43"/>
  <c r="AJ437" i="43"/>
  <c r="AC437" i="43"/>
  <c r="U437" i="43"/>
  <c r="T437" i="43"/>
  <c r="S437" i="43"/>
  <c r="R437" i="43"/>
  <c r="Q437" i="43"/>
  <c r="K437" i="43"/>
  <c r="AJ436" i="43"/>
  <c r="AC436" i="43"/>
  <c r="U436" i="43"/>
  <c r="T436" i="43"/>
  <c r="S436" i="43"/>
  <c r="R436" i="43"/>
  <c r="Q436" i="43"/>
  <c r="K436" i="43"/>
  <c r="AJ435" i="43"/>
  <c r="AC435" i="43"/>
  <c r="U435" i="43"/>
  <c r="T435" i="43"/>
  <c r="S435" i="43"/>
  <c r="R435" i="43"/>
  <c r="Q435" i="43"/>
  <c r="K435" i="43"/>
  <c r="AJ434" i="43"/>
  <c r="AC434" i="43"/>
  <c r="U434" i="43"/>
  <c r="T434" i="43"/>
  <c r="S434" i="43"/>
  <c r="R434" i="43"/>
  <c r="Q434" i="43"/>
  <c r="K434" i="43"/>
  <c r="AJ433" i="43"/>
  <c r="AC433" i="43"/>
  <c r="U433" i="43"/>
  <c r="T433" i="43"/>
  <c r="S433" i="43"/>
  <c r="R433" i="43"/>
  <c r="Q433" i="43"/>
  <c r="K433" i="43"/>
  <c r="AJ432" i="43"/>
  <c r="AC432" i="43"/>
  <c r="U432" i="43"/>
  <c r="T432" i="43"/>
  <c r="S432" i="43"/>
  <c r="R432" i="43"/>
  <c r="Q432" i="43"/>
  <c r="K432" i="43"/>
  <c r="AJ431" i="43"/>
  <c r="AC431" i="43"/>
  <c r="U431" i="43"/>
  <c r="T431" i="43"/>
  <c r="S431" i="43"/>
  <c r="R431" i="43"/>
  <c r="Q431" i="43"/>
  <c r="K431" i="43"/>
  <c r="AJ430" i="43"/>
  <c r="AC430" i="43"/>
  <c r="U430" i="43"/>
  <c r="T430" i="43"/>
  <c r="S430" i="43"/>
  <c r="R430" i="43"/>
  <c r="Q430" i="43"/>
  <c r="K430" i="43"/>
  <c r="AJ429" i="43"/>
  <c r="AC429" i="43"/>
  <c r="U429" i="43"/>
  <c r="T429" i="43"/>
  <c r="S429" i="43"/>
  <c r="R429" i="43"/>
  <c r="Q429" i="43"/>
  <c r="K429" i="43"/>
  <c r="AJ428" i="43"/>
  <c r="AC428" i="43"/>
  <c r="U428" i="43"/>
  <c r="T428" i="43"/>
  <c r="S428" i="43"/>
  <c r="R428" i="43"/>
  <c r="Q428" i="43"/>
  <c r="K428" i="43"/>
  <c r="AJ427" i="43"/>
  <c r="AC427" i="43"/>
  <c r="U427" i="43"/>
  <c r="T427" i="43"/>
  <c r="S427" i="43"/>
  <c r="R427" i="43"/>
  <c r="Q427" i="43"/>
  <c r="K427" i="43"/>
  <c r="AJ426" i="43"/>
  <c r="AC426" i="43"/>
  <c r="U426" i="43"/>
  <c r="T426" i="43"/>
  <c r="S426" i="43"/>
  <c r="R426" i="43"/>
  <c r="Q426" i="43"/>
  <c r="K426" i="43"/>
  <c r="AJ425" i="43"/>
  <c r="AC425" i="43"/>
  <c r="U425" i="43"/>
  <c r="T425" i="43"/>
  <c r="S425" i="43"/>
  <c r="R425" i="43"/>
  <c r="Q425" i="43"/>
  <c r="K425" i="43"/>
  <c r="AJ424" i="43"/>
  <c r="AC424" i="43"/>
  <c r="U424" i="43"/>
  <c r="T424" i="43"/>
  <c r="S424" i="43"/>
  <c r="R424" i="43"/>
  <c r="Q424" i="43"/>
  <c r="K424" i="43"/>
  <c r="AI411" i="43"/>
  <c r="AH411" i="43"/>
  <c r="AG411" i="43"/>
  <c r="AF411" i="43"/>
  <c r="AD411" i="43"/>
  <c r="AB411" i="43"/>
  <c r="AA411" i="43"/>
  <c r="Z411" i="43"/>
  <c r="Y411" i="43"/>
  <c r="W411" i="43"/>
  <c r="P411" i="43"/>
  <c r="O411" i="43"/>
  <c r="N411" i="43"/>
  <c r="M411" i="43"/>
  <c r="J411" i="43"/>
  <c r="I411" i="43"/>
  <c r="H411" i="43"/>
  <c r="G411" i="43"/>
  <c r="AJ409" i="43"/>
  <c r="AC409" i="43"/>
  <c r="U409" i="43"/>
  <c r="T409" i="43"/>
  <c r="S409" i="43"/>
  <c r="R409" i="43"/>
  <c r="Q409" i="43"/>
  <c r="K409" i="43"/>
  <c r="AJ408" i="43"/>
  <c r="AC408" i="43"/>
  <c r="U408" i="43"/>
  <c r="T408" i="43"/>
  <c r="S408" i="43"/>
  <c r="R408" i="43"/>
  <c r="Q408" i="43"/>
  <c r="K408" i="43"/>
  <c r="AJ407" i="43"/>
  <c r="AC407" i="43"/>
  <c r="U407" i="43"/>
  <c r="T407" i="43"/>
  <c r="S407" i="43"/>
  <c r="R407" i="43"/>
  <c r="Q407" i="43"/>
  <c r="K407" i="43"/>
  <c r="AJ406" i="43"/>
  <c r="AC406" i="43"/>
  <c r="U406" i="43"/>
  <c r="T406" i="43"/>
  <c r="S406" i="43"/>
  <c r="R406" i="43"/>
  <c r="Q406" i="43"/>
  <c r="K406" i="43"/>
  <c r="AJ405" i="43"/>
  <c r="AC405" i="43"/>
  <c r="U405" i="43"/>
  <c r="T405" i="43"/>
  <c r="S405" i="43"/>
  <c r="R405" i="43"/>
  <c r="Q405" i="43"/>
  <c r="K405" i="43"/>
  <c r="AJ404" i="43"/>
  <c r="AC404" i="43"/>
  <c r="U404" i="43"/>
  <c r="T404" i="43"/>
  <c r="S404" i="43"/>
  <c r="R404" i="43"/>
  <c r="Q404" i="43"/>
  <c r="K404" i="43"/>
  <c r="AJ403" i="43"/>
  <c r="AC403" i="43"/>
  <c r="U403" i="43"/>
  <c r="T403" i="43"/>
  <c r="S403" i="43"/>
  <c r="R403" i="43"/>
  <c r="Q403" i="43"/>
  <c r="K403" i="43"/>
  <c r="AJ402" i="43"/>
  <c r="AC402" i="43"/>
  <c r="U402" i="43"/>
  <c r="T402" i="43"/>
  <c r="S402" i="43"/>
  <c r="R402" i="43"/>
  <c r="Q402" i="43"/>
  <c r="K402" i="43"/>
  <c r="AJ401" i="43"/>
  <c r="AC401" i="43"/>
  <c r="U401" i="43"/>
  <c r="T401" i="43"/>
  <c r="S401" i="43"/>
  <c r="R401" i="43"/>
  <c r="Q401" i="43"/>
  <c r="K401" i="43"/>
  <c r="AJ400" i="43"/>
  <c r="AC400" i="43"/>
  <c r="U400" i="43"/>
  <c r="T400" i="43"/>
  <c r="S400" i="43"/>
  <c r="R400" i="43"/>
  <c r="Q400" i="43"/>
  <c r="K400" i="43"/>
  <c r="AJ399" i="43"/>
  <c r="AC399" i="43"/>
  <c r="U399" i="43"/>
  <c r="T399" i="43"/>
  <c r="S399" i="43"/>
  <c r="R399" i="43"/>
  <c r="Q399" i="43"/>
  <c r="K399" i="43"/>
  <c r="AJ398" i="43"/>
  <c r="AC398" i="43"/>
  <c r="U398" i="43"/>
  <c r="T398" i="43"/>
  <c r="S398" i="43"/>
  <c r="R398" i="43"/>
  <c r="Q398" i="43"/>
  <c r="K398" i="43"/>
  <c r="AJ397" i="43"/>
  <c r="AC397" i="43"/>
  <c r="U397" i="43"/>
  <c r="T397" i="43"/>
  <c r="S397" i="43"/>
  <c r="R397" i="43"/>
  <c r="Q397" i="43"/>
  <c r="K397" i="43"/>
  <c r="AJ396" i="43"/>
  <c r="AC396" i="43"/>
  <c r="U396" i="43"/>
  <c r="T396" i="43"/>
  <c r="S396" i="43"/>
  <c r="R396" i="43"/>
  <c r="Q396" i="43"/>
  <c r="K396" i="43"/>
  <c r="AJ395" i="43"/>
  <c r="AC395" i="43"/>
  <c r="U395" i="43"/>
  <c r="T395" i="43"/>
  <c r="S395" i="43"/>
  <c r="R395" i="43"/>
  <c r="Q395" i="43"/>
  <c r="K395" i="43"/>
  <c r="AJ394" i="43"/>
  <c r="AC394" i="43"/>
  <c r="U394" i="43"/>
  <c r="T394" i="43"/>
  <c r="S394" i="43"/>
  <c r="R394" i="43"/>
  <c r="Q394" i="43"/>
  <c r="K394" i="43"/>
  <c r="AJ393" i="43"/>
  <c r="AC393" i="43"/>
  <c r="U393" i="43"/>
  <c r="T393" i="43"/>
  <c r="S393" i="43"/>
  <c r="R393" i="43"/>
  <c r="Q393" i="43"/>
  <c r="K393" i="43"/>
  <c r="AJ392" i="43"/>
  <c r="AC392" i="43"/>
  <c r="U392" i="43"/>
  <c r="T392" i="43"/>
  <c r="S392" i="43"/>
  <c r="R392" i="43"/>
  <c r="Q392" i="43"/>
  <c r="K392" i="43"/>
  <c r="AJ391" i="43"/>
  <c r="AC391" i="43"/>
  <c r="U391" i="43"/>
  <c r="T391" i="43"/>
  <c r="S391" i="43"/>
  <c r="R391" i="43"/>
  <c r="Q391" i="43"/>
  <c r="K391" i="43"/>
  <c r="AJ390" i="43"/>
  <c r="AC390" i="43"/>
  <c r="U390" i="43"/>
  <c r="T390" i="43"/>
  <c r="S390" i="43"/>
  <c r="R390" i="43"/>
  <c r="Q390" i="43"/>
  <c r="K390" i="43"/>
  <c r="AJ389" i="43"/>
  <c r="AC389" i="43"/>
  <c r="U389" i="43"/>
  <c r="T389" i="43"/>
  <c r="S389" i="43"/>
  <c r="R389" i="43"/>
  <c r="Q389" i="43"/>
  <c r="K389" i="43"/>
  <c r="AJ388" i="43"/>
  <c r="AC388" i="43"/>
  <c r="U388" i="43"/>
  <c r="T388" i="43"/>
  <c r="S388" i="43"/>
  <c r="R388" i="43"/>
  <c r="Q388" i="43"/>
  <c r="K388" i="43"/>
  <c r="AJ387" i="43"/>
  <c r="AC387" i="43"/>
  <c r="U387" i="43"/>
  <c r="T387" i="43"/>
  <c r="S387" i="43"/>
  <c r="R387" i="43"/>
  <c r="Q387" i="43"/>
  <c r="K387" i="43"/>
  <c r="AI382" i="43"/>
  <c r="AH382" i="43"/>
  <c r="AG382" i="43"/>
  <c r="AF382" i="43"/>
  <c r="AB382" i="43"/>
  <c r="AA382" i="43"/>
  <c r="Z382" i="43"/>
  <c r="Y382" i="43"/>
  <c r="P382" i="43"/>
  <c r="O382" i="43"/>
  <c r="N382" i="43"/>
  <c r="M382" i="43"/>
  <c r="J382" i="43"/>
  <c r="I382" i="43"/>
  <c r="H382" i="43"/>
  <c r="G382" i="43"/>
  <c r="AJ381" i="43"/>
  <c r="AC381" i="43"/>
  <c r="U381" i="43"/>
  <c r="T381" i="43"/>
  <c r="S381" i="43"/>
  <c r="R381" i="43"/>
  <c r="Q381" i="43"/>
  <c r="K381" i="43"/>
  <c r="AJ380" i="43"/>
  <c r="AC380" i="43"/>
  <c r="U380" i="43"/>
  <c r="T380" i="43"/>
  <c r="S380" i="43"/>
  <c r="R380" i="43"/>
  <c r="Q380" i="43"/>
  <c r="K380" i="43"/>
  <c r="AJ379" i="43"/>
  <c r="AJ382" i="43" s="1"/>
  <c r="AC379" i="43"/>
  <c r="U379" i="43"/>
  <c r="T379" i="43"/>
  <c r="S379" i="43"/>
  <c r="R379" i="43"/>
  <c r="Q379" i="43"/>
  <c r="K379" i="43"/>
  <c r="AI377" i="43"/>
  <c r="AH377" i="43"/>
  <c r="AH383" i="43" s="1"/>
  <c r="AG377" i="43"/>
  <c r="AF377" i="43"/>
  <c r="AB377" i="43"/>
  <c r="AA377" i="43"/>
  <c r="AA383" i="43" s="1"/>
  <c r="Z377" i="43"/>
  <c r="Y377" i="43"/>
  <c r="P377" i="43"/>
  <c r="O377" i="43"/>
  <c r="O383" i="43" s="1"/>
  <c r="N377" i="43"/>
  <c r="M377" i="43"/>
  <c r="J377" i="43"/>
  <c r="J383" i="43" s="1"/>
  <c r="I377" i="43"/>
  <c r="H377" i="43"/>
  <c r="H383" i="43" s="1"/>
  <c r="G377" i="43"/>
  <c r="AJ375" i="43"/>
  <c r="AC375" i="43"/>
  <c r="U375" i="43"/>
  <c r="T375" i="43"/>
  <c r="S375" i="43"/>
  <c r="R375" i="43"/>
  <c r="Q375" i="43"/>
  <c r="K375" i="43"/>
  <c r="AJ374" i="43"/>
  <c r="AC374" i="43"/>
  <c r="U374" i="43"/>
  <c r="T374" i="43"/>
  <c r="S374" i="43"/>
  <c r="R374" i="43"/>
  <c r="Q374" i="43"/>
  <c r="K374" i="43"/>
  <c r="AJ373" i="43"/>
  <c r="AC373" i="43"/>
  <c r="U373" i="43"/>
  <c r="T373" i="43"/>
  <c r="S373" i="43"/>
  <c r="R373" i="43"/>
  <c r="Q373" i="43"/>
  <c r="K373" i="43"/>
  <c r="AJ372" i="43"/>
  <c r="AC372" i="43"/>
  <c r="U372" i="43"/>
  <c r="T372" i="43"/>
  <c r="S372" i="43"/>
  <c r="R372" i="43"/>
  <c r="Q372" i="43"/>
  <c r="K372" i="43"/>
  <c r="AJ371" i="43"/>
  <c r="AC371" i="43"/>
  <c r="U371" i="43"/>
  <c r="T371" i="43"/>
  <c r="S371" i="43"/>
  <c r="R371" i="43"/>
  <c r="Q371" i="43"/>
  <c r="K371" i="43"/>
  <c r="AJ370" i="43"/>
  <c r="AC370" i="43"/>
  <c r="U370" i="43"/>
  <c r="T370" i="43"/>
  <c r="S370" i="43"/>
  <c r="R370" i="43"/>
  <c r="Q370" i="43"/>
  <c r="K370" i="43"/>
  <c r="AJ369" i="43"/>
  <c r="AC369" i="43"/>
  <c r="U369" i="43"/>
  <c r="T369" i="43"/>
  <c r="S369" i="43"/>
  <c r="R369" i="43"/>
  <c r="Q369" i="43"/>
  <c r="K369" i="43"/>
  <c r="AJ368" i="43"/>
  <c r="AC368" i="43"/>
  <c r="U368" i="43"/>
  <c r="T368" i="43"/>
  <c r="S368" i="43"/>
  <c r="R368" i="43"/>
  <c r="Q368" i="43"/>
  <c r="K368" i="43"/>
  <c r="AJ367" i="43"/>
  <c r="AC367" i="43"/>
  <c r="U367" i="43"/>
  <c r="T367" i="43"/>
  <c r="S367" i="43"/>
  <c r="R367" i="43"/>
  <c r="Q367" i="43"/>
  <c r="K367" i="43"/>
  <c r="AJ366" i="43"/>
  <c r="AC366" i="43"/>
  <c r="U366" i="43"/>
  <c r="T366" i="43"/>
  <c r="S366" i="43"/>
  <c r="R366" i="43"/>
  <c r="Q366" i="43"/>
  <c r="K366" i="43"/>
  <c r="AJ365" i="43"/>
  <c r="AC365" i="43"/>
  <c r="U365" i="43"/>
  <c r="T365" i="43"/>
  <c r="S365" i="43"/>
  <c r="R365" i="43"/>
  <c r="Q365" i="43"/>
  <c r="K365" i="43"/>
  <c r="AJ364" i="43"/>
  <c r="AC364" i="43"/>
  <c r="U364" i="43"/>
  <c r="T364" i="43"/>
  <c r="S364" i="43"/>
  <c r="R364" i="43"/>
  <c r="Q364" i="43"/>
  <c r="K364" i="43"/>
  <c r="AJ363" i="43"/>
  <c r="AC363" i="43"/>
  <c r="U363" i="43"/>
  <c r="T363" i="43"/>
  <c r="S363" i="43"/>
  <c r="R363" i="43"/>
  <c r="Q363" i="43"/>
  <c r="K363" i="43"/>
  <c r="AJ362" i="43"/>
  <c r="AC362" i="43"/>
  <c r="U362" i="43"/>
  <c r="T362" i="43"/>
  <c r="S362" i="43"/>
  <c r="R362" i="43"/>
  <c r="Q362" i="43"/>
  <c r="K362" i="43"/>
  <c r="AJ361" i="43"/>
  <c r="AC361" i="43"/>
  <c r="U361" i="43"/>
  <c r="T361" i="43"/>
  <c r="S361" i="43"/>
  <c r="R361" i="43"/>
  <c r="Q361" i="43"/>
  <c r="K361" i="43"/>
  <c r="AJ360" i="43"/>
  <c r="AC360" i="43"/>
  <c r="U360" i="43"/>
  <c r="T360" i="43"/>
  <c r="S360" i="43"/>
  <c r="R360" i="43"/>
  <c r="Q360" i="43"/>
  <c r="K360" i="43"/>
  <c r="AJ359" i="43"/>
  <c r="AC359" i="43"/>
  <c r="U359" i="43"/>
  <c r="T359" i="43"/>
  <c r="S359" i="43"/>
  <c r="R359" i="43"/>
  <c r="Q359" i="43"/>
  <c r="K359" i="43"/>
  <c r="AJ358" i="43"/>
  <c r="AC358" i="43"/>
  <c r="U358" i="43"/>
  <c r="T358" i="43"/>
  <c r="S358" i="43"/>
  <c r="R358" i="43"/>
  <c r="Q358" i="43"/>
  <c r="K358" i="43"/>
  <c r="AJ357" i="43"/>
  <c r="AC357" i="43"/>
  <c r="U357" i="43"/>
  <c r="T357" i="43"/>
  <c r="S357" i="43"/>
  <c r="R357" i="43"/>
  <c r="Q357" i="43"/>
  <c r="K357" i="43"/>
  <c r="AJ356" i="43"/>
  <c r="AC356" i="43"/>
  <c r="U356" i="43"/>
  <c r="T356" i="43"/>
  <c r="S356" i="43"/>
  <c r="R356" i="43"/>
  <c r="Q356" i="43"/>
  <c r="K356" i="43"/>
  <c r="AJ355" i="43"/>
  <c r="AC355" i="43"/>
  <c r="U355" i="43"/>
  <c r="T355" i="43"/>
  <c r="S355" i="43"/>
  <c r="R355" i="43"/>
  <c r="Q355" i="43"/>
  <c r="K355" i="43"/>
  <c r="AJ354" i="43"/>
  <c r="AC354" i="43"/>
  <c r="U354" i="43"/>
  <c r="T354" i="43"/>
  <c r="S354" i="43"/>
  <c r="R354" i="43"/>
  <c r="Q354" i="43"/>
  <c r="K354" i="43"/>
  <c r="AJ353" i="43"/>
  <c r="AC353" i="43"/>
  <c r="U353" i="43"/>
  <c r="T353" i="43"/>
  <c r="S353" i="43"/>
  <c r="R353" i="43"/>
  <c r="Q353" i="43"/>
  <c r="K353" i="43"/>
  <c r="AJ352" i="43"/>
  <c r="AC352" i="43"/>
  <c r="U352" i="43"/>
  <c r="T352" i="43"/>
  <c r="S352" i="43"/>
  <c r="R352" i="43"/>
  <c r="Q352" i="43"/>
  <c r="K352" i="43"/>
  <c r="AJ351" i="43"/>
  <c r="AC351" i="43"/>
  <c r="U351" i="43"/>
  <c r="T351" i="43"/>
  <c r="S351" i="43"/>
  <c r="R351" i="43"/>
  <c r="Q351" i="43"/>
  <c r="K351" i="43"/>
  <c r="AJ350" i="43"/>
  <c r="AC350" i="43"/>
  <c r="U350" i="43"/>
  <c r="T350" i="43"/>
  <c r="S350" i="43"/>
  <c r="R350" i="43"/>
  <c r="Q350" i="43"/>
  <c r="K350" i="43"/>
  <c r="AJ349" i="43"/>
  <c r="AC349" i="43"/>
  <c r="U349" i="43"/>
  <c r="T349" i="43"/>
  <c r="S349" i="43"/>
  <c r="R349" i="43"/>
  <c r="Q349" i="43"/>
  <c r="K349" i="43"/>
  <c r="AJ348" i="43"/>
  <c r="AC348" i="43"/>
  <c r="U348" i="43"/>
  <c r="T348" i="43"/>
  <c r="S348" i="43"/>
  <c r="R348" i="43"/>
  <c r="Q348" i="43"/>
  <c r="K348" i="43"/>
  <c r="AJ347" i="43"/>
  <c r="AC347" i="43"/>
  <c r="U347" i="43"/>
  <c r="T347" i="43"/>
  <c r="S347" i="43"/>
  <c r="R347" i="43"/>
  <c r="Q347" i="43"/>
  <c r="K347" i="43"/>
  <c r="AJ346" i="43"/>
  <c r="AC346" i="43"/>
  <c r="U346" i="43"/>
  <c r="T346" i="43"/>
  <c r="S346" i="43"/>
  <c r="R346" i="43"/>
  <c r="Q346" i="43"/>
  <c r="K346" i="43"/>
  <c r="AJ345" i="43"/>
  <c r="AC345" i="43"/>
  <c r="U345" i="43"/>
  <c r="T345" i="43"/>
  <c r="S345" i="43"/>
  <c r="R345" i="43"/>
  <c r="Q345" i="43"/>
  <c r="K345" i="43"/>
  <c r="AJ344" i="43"/>
  <c r="AC344" i="43"/>
  <c r="U344" i="43"/>
  <c r="T344" i="43"/>
  <c r="S344" i="43"/>
  <c r="R344" i="43"/>
  <c r="Q344" i="43"/>
  <c r="K344" i="43"/>
  <c r="AJ343" i="43"/>
  <c r="AC343" i="43"/>
  <c r="U343" i="43"/>
  <c r="T343" i="43"/>
  <c r="S343" i="43"/>
  <c r="R343" i="43"/>
  <c r="Q343" i="43"/>
  <c r="K343" i="43"/>
  <c r="AJ342" i="43"/>
  <c r="AC342" i="43"/>
  <c r="U342" i="43"/>
  <c r="T342" i="43"/>
  <c r="S342" i="43"/>
  <c r="R342" i="43"/>
  <c r="Q342" i="43"/>
  <c r="K342" i="43"/>
  <c r="AJ341" i="43"/>
  <c r="AC341" i="43"/>
  <c r="U341" i="43"/>
  <c r="T341" i="43"/>
  <c r="S341" i="43"/>
  <c r="R341" i="43"/>
  <c r="Q341" i="43"/>
  <c r="K341" i="43"/>
  <c r="AJ340" i="43"/>
  <c r="AC340" i="43"/>
  <c r="U340" i="43"/>
  <c r="T340" i="43"/>
  <c r="S340" i="43"/>
  <c r="R340" i="43"/>
  <c r="Q340" i="43"/>
  <c r="K340" i="43"/>
  <c r="AJ339" i="43"/>
  <c r="AC339" i="43"/>
  <c r="U339" i="43"/>
  <c r="T339" i="43"/>
  <c r="S339" i="43"/>
  <c r="R339" i="43"/>
  <c r="Q339" i="43"/>
  <c r="K339" i="43"/>
  <c r="AJ338" i="43"/>
  <c r="AC338" i="43"/>
  <c r="U338" i="43"/>
  <c r="T338" i="43"/>
  <c r="S338" i="43"/>
  <c r="R338" i="43"/>
  <c r="Q338" i="43"/>
  <c r="K338" i="43"/>
  <c r="AJ337" i="43"/>
  <c r="AC337" i="43"/>
  <c r="U337" i="43"/>
  <c r="T337" i="43"/>
  <c r="S337" i="43"/>
  <c r="R337" i="43"/>
  <c r="Q337" i="43"/>
  <c r="K337" i="43"/>
  <c r="AI324" i="43"/>
  <c r="AH324" i="43"/>
  <c r="AG324" i="43"/>
  <c r="AF324" i="43"/>
  <c r="AD324" i="43"/>
  <c r="AB324" i="43"/>
  <c r="AA324" i="43"/>
  <c r="Z324" i="43"/>
  <c r="Y324" i="43"/>
  <c r="W324" i="43"/>
  <c r="P324" i="43"/>
  <c r="O324" i="43"/>
  <c r="N324" i="43"/>
  <c r="M324" i="43"/>
  <c r="J324" i="43"/>
  <c r="I324" i="43"/>
  <c r="H324" i="43"/>
  <c r="G324" i="43"/>
  <c r="AJ322" i="43"/>
  <c r="AC322" i="43"/>
  <c r="U322" i="43"/>
  <c r="T322" i="43"/>
  <c r="S322" i="43"/>
  <c r="R322" i="43"/>
  <c r="Q322" i="43"/>
  <c r="K322" i="43"/>
  <c r="AJ321" i="43"/>
  <c r="AC321" i="43"/>
  <c r="U321" i="43"/>
  <c r="T321" i="43"/>
  <c r="S321" i="43"/>
  <c r="R321" i="43"/>
  <c r="Q321" i="43"/>
  <c r="K321" i="43"/>
  <c r="AJ320" i="43"/>
  <c r="AC320" i="43"/>
  <c r="U320" i="43"/>
  <c r="T320" i="43"/>
  <c r="S320" i="43"/>
  <c r="R320" i="43"/>
  <c r="Q320" i="43"/>
  <c r="K320" i="43"/>
  <c r="AJ319" i="43"/>
  <c r="AC319" i="43"/>
  <c r="U319" i="43"/>
  <c r="T319" i="43"/>
  <c r="S319" i="43"/>
  <c r="R319" i="43"/>
  <c r="Q319" i="43"/>
  <c r="K319" i="43"/>
  <c r="AJ318" i="43"/>
  <c r="AC318" i="43"/>
  <c r="U318" i="43"/>
  <c r="T318" i="43"/>
  <c r="S318" i="43"/>
  <c r="R318" i="43"/>
  <c r="Q318" i="43"/>
  <c r="K318" i="43"/>
  <c r="AJ317" i="43"/>
  <c r="AC317" i="43"/>
  <c r="U317" i="43"/>
  <c r="T317" i="43"/>
  <c r="S317" i="43"/>
  <c r="R317" i="43"/>
  <c r="Q317" i="43"/>
  <c r="K317" i="43"/>
  <c r="AJ316" i="43"/>
  <c r="AC316" i="43"/>
  <c r="U316" i="43"/>
  <c r="T316" i="43"/>
  <c r="S316" i="43"/>
  <c r="R316" i="43"/>
  <c r="Q316" i="43"/>
  <c r="K316" i="43"/>
  <c r="AJ315" i="43"/>
  <c r="AC315" i="43"/>
  <c r="U315" i="43"/>
  <c r="T315" i="43"/>
  <c r="S315" i="43"/>
  <c r="R315" i="43"/>
  <c r="Q315" i="43"/>
  <c r="K315" i="43"/>
  <c r="AJ314" i="43"/>
  <c r="AC314" i="43"/>
  <c r="U314" i="43"/>
  <c r="T314" i="43"/>
  <c r="S314" i="43"/>
  <c r="R314" i="43"/>
  <c r="Q314" i="43"/>
  <c r="K314" i="43"/>
  <c r="AJ313" i="43"/>
  <c r="AC313" i="43"/>
  <c r="U313" i="43"/>
  <c r="T313" i="43"/>
  <c r="S313" i="43"/>
  <c r="R313" i="43"/>
  <c r="Q313" i="43"/>
  <c r="K313" i="43"/>
  <c r="AJ312" i="43"/>
  <c r="AC312" i="43"/>
  <c r="U312" i="43"/>
  <c r="T312" i="43"/>
  <c r="S312" i="43"/>
  <c r="R312" i="43"/>
  <c r="Q312" i="43"/>
  <c r="K312" i="43"/>
  <c r="AJ311" i="43"/>
  <c r="AC311" i="43"/>
  <c r="U311" i="43"/>
  <c r="T311" i="43"/>
  <c r="S311" i="43"/>
  <c r="R311" i="43"/>
  <c r="Q311" i="43"/>
  <c r="K311" i="43"/>
  <c r="AJ310" i="43"/>
  <c r="AC310" i="43"/>
  <c r="U310" i="43"/>
  <c r="T310" i="43"/>
  <c r="S310" i="43"/>
  <c r="R310" i="43"/>
  <c r="Q310" i="43"/>
  <c r="K310" i="43"/>
  <c r="AJ309" i="43"/>
  <c r="AC309" i="43"/>
  <c r="U309" i="43"/>
  <c r="T309" i="43"/>
  <c r="S309" i="43"/>
  <c r="R309" i="43"/>
  <c r="Q309" i="43"/>
  <c r="K309" i="43"/>
  <c r="AJ308" i="43"/>
  <c r="AC308" i="43"/>
  <c r="U308" i="43"/>
  <c r="T308" i="43"/>
  <c r="S308" i="43"/>
  <c r="R308" i="43"/>
  <c r="Q308" i="43"/>
  <c r="K308" i="43"/>
  <c r="AI303" i="43"/>
  <c r="AH303" i="43"/>
  <c r="AG303" i="43"/>
  <c r="AF303" i="43"/>
  <c r="AB303" i="43"/>
  <c r="AA303" i="43"/>
  <c r="Z303" i="43"/>
  <c r="Y303" i="43"/>
  <c r="P303" i="43"/>
  <c r="O303" i="43"/>
  <c r="N303" i="43"/>
  <c r="M303" i="43"/>
  <c r="J303" i="43"/>
  <c r="I303" i="43"/>
  <c r="H303" i="43"/>
  <c r="G303" i="43"/>
  <c r="AJ302" i="43"/>
  <c r="AC302" i="43"/>
  <c r="U302" i="43"/>
  <c r="T302" i="43"/>
  <c r="S302" i="43"/>
  <c r="R302" i="43"/>
  <c r="Q302" i="43"/>
  <c r="K302" i="43"/>
  <c r="AJ301" i="43"/>
  <c r="AC301" i="43"/>
  <c r="U301" i="43"/>
  <c r="T301" i="43"/>
  <c r="S301" i="43"/>
  <c r="R301" i="43"/>
  <c r="Q301" i="43"/>
  <c r="K301" i="43"/>
  <c r="AJ300" i="43"/>
  <c r="AJ303" i="43" s="1"/>
  <c r="AC300" i="43"/>
  <c r="U300" i="43"/>
  <c r="T300" i="43"/>
  <c r="S300" i="43"/>
  <c r="R300" i="43"/>
  <c r="Q300" i="43"/>
  <c r="Q303" i="43" s="1"/>
  <c r="K300" i="43"/>
  <c r="K303" i="43" s="1"/>
  <c r="AI298" i="43"/>
  <c r="AH298" i="43"/>
  <c r="AH304" i="43" s="1"/>
  <c r="AG298" i="43"/>
  <c r="AG304" i="43" s="1"/>
  <c r="AF298" i="43"/>
  <c r="AB298" i="43"/>
  <c r="AB304" i="43" s="1"/>
  <c r="AA298" i="43"/>
  <c r="AA304" i="43" s="1"/>
  <c r="Z298" i="43"/>
  <c r="Y298" i="43"/>
  <c r="P298" i="43"/>
  <c r="P304" i="43" s="1"/>
  <c r="O298" i="43"/>
  <c r="O304" i="43" s="1"/>
  <c r="N298" i="43"/>
  <c r="N304" i="43" s="1"/>
  <c r="M298" i="43"/>
  <c r="M304" i="43" s="1"/>
  <c r="J298" i="43"/>
  <c r="J304" i="43" s="1"/>
  <c r="I298" i="43"/>
  <c r="I304" i="43" s="1"/>
  <c r="H298" i="43"/>
  <c r="H304" i="43" s="1"/>
  <c r="G298" i="43"/>
  <c r="G304" i="43" s="1"/>
  <c r="AJ297" i="43"/>
  <c r="AC297" i="43"/>
  <c r="U297" i="43"/>
  <c r="T297" i="43"/>
  <c r="S297" i="43"/>
  <c r="R297" i="43"/>
  <c r="Q297" i="43"/>
  <c r="K297" i="43"/>
  <c r="AJ288" i="43"/>
  <c r="AC288" i="43"/>
  <c r="U288" i="43"/>
  <c r="T288" i="43"/>
  <c r="S288" i="43"/>
  <c r="R288" i="43"/>
  <c r="Q288" i="43"/>
  <c r="K288" i="43"/>
  <c r="AJ287" i="43"/>
  <c r="AC287" i="43"/>
  <c r="U287" i="43"/>
  <c r="T287" i="43"/>
  <c r="S287" i="43"/>
  <c r="R287" i="43"/>
  <c r="Q287" i="43"/>
  <c r="K287" i="43"/>
  <c r="AJ286" i="43"/>
  <c r="AC286" i="43"/>
  <c r="U286" i="43"/>
  <c r="T286" i="43"/>
  <c r="S286" i="43"/>
  <c r="R286" i="43"/>
  <c r="Q286" i="43"/>
  <c r="K286" i="43"/>
  <c r="AJ285" i="43"/>
  <c r="AC285" i="43"/>
  <c r="U285" i="43"/>
  <c r="T285" i="43"/>
  <c r="S285" i="43"/>
  <c r="R285" i="43"/>
  <c r="Q285" i="43"/>
  <c r="K285" i="43"/>
  <c r="AJ284" i="43"/>
  <c r="AC284" i="43"/>
  <c r="U284" i="43"/>
  <c r="T284" i="43"/>
  <c r="S284" i="43"/>
  <c r="R284" i="43"/>
  <c r="Q284" i="43"/>
  <c r="K284" i="43"/>
  <c r="AJ283" i="43"/>
  <c r="AC283" i="43"/>
  <c r="U283" i="43"/>
  <c r="T283" i="43"/>
  <c r="S283" i="43"/>
  <c r="R283" i="43"/>
  <c r="Q283" i="43"/>
  <c r="K283" i="43"/>
  <c r="AJ282" i="43"/>
  <c r="AC282" i="43"/>
  <c r="U282" i="43"/>
  <c r="T282" i="43"/>
  <c r="S282" i="43"/>
  <c r="R282" i="43"/>
  <c r="Q282" i="43"/>
  <c r="K282" i="43"/>
  <c r="AJ281" i="43"/>
  <c r="AC281" i="43"/>
  <c r="U281" i="43"/>
  <c r="T281" i="43"/>
  <c r="S281" i="43"/>
  <c r="R281" i="43"/>
  <c r="Q281" i="43"/>
  <c r="K281" i="43"/>
  <c r="AJ280" i="43"/>
  <c r="AC280" i="43"/>
  <c r="U280" i="43"/>
  <c r="T280" i="43"/>
  <c r="S280" i="43"/>
  <c r="R280" i="43"/>
  <c r="Q280" i="43"/>
  <c r="K280" i="43"/>
  <c r="AJ279" i="43"/>
  <c r="AC279" i="43"/>
  <c r="U279" i="43"/>
  <c r="T279" i="43"/>
  <c r="S279" i="43"/>
  <c r="R279" i="43"/>
  <c r="Q279" i="43"/>
  <c r="K279" i="43"/>
  <c r="AJ278" i="43"/>
  <c r="AC278" i="43"/>
  <c r="U278" i="43"/>
  <c r="T278" i="43"/>
  <c r="S278" i="43"/>
  <c r="R278" i="43"/>
  <c r="Q278" i="43"/>
  <c r="K278" i="43"/>
  <c r="AJ277" i="43"/>
  <c r="AC277" i="43"/>
  <c r="U277" i="43"/>
  <c r="T277" i="43"/>
  <c r="S277" i="43"/>
  <c r="R277" i="43"/>
  <c r="Q277" i="43"/>
  <c r="K277" i="43"/>
  <c r="AJ276" i="43"/>
  <c r="AC276" i="43"/>
  <c r="U276" i="43"/>
  <c r="T276" i="43"/>
  <c r="S276" i="43"/>
  <c r="R276" i="43"/>
  <c r="Q276" i="43"/>
  <c r="K276" i="43"/>
  <c r="AJ275" i="43"/>
  <c r="AC275" i="43"/>
  <c r="U275" i="43"/>
  <c r="T275" i="43"/>
  <c r="S275" i="43"/>
  <c r="R275" i="43"/>
  <c r="Q275" i="43"/>
  <c r="K275" i="43"/>
  <c r="AJ274" i="43"/>
  <c r="AC274" i="43"/>
  <c r="U274" i="43"/>
  <c r="T274" i="43"/>
  <c r="S274" i="43"/>
  <c r="R274" i="43"/>
  <c r="Q274" i="43"/>
  <c r="K274" i="43"/>
  <c r="AJ273" i="43"/>
  <c r="AC273" i="43"/>
  <c r="U273" i="43"/>
  <c r="T273" i="43"/>
  <c r="S273" i="43"/>
  <c r="R273" i="43"/>
  <c r="Q273" i="43"/>
  <c r="K273" i="43"/>
  <c r="AJ272" i="43"/>
  <c r="AC272" i="43"/>
  <c r="U272" i="43"/>
  <c r="T272" i="43"/>
  <c r="S272" i="43"/>
  <c r="R272" i="43"/>
  <c r="Q272" i="43"/>
  <c r="K272" i="43"/>
  <c r="AJ271" i="43"/>
  <c r="AC271" i="43"/>
  <c r="U271" i="43"/>
  <c r="T271" i="43"/>
  <c r="S271" i="43"/>
  <c r="R271" i="43"/>
  <c r="Q271" i="43"/>
  <c r="K271" i="43"/>
  <c r="AJ270" i="43"/>
  <c r="AC270" i="43"/>
  <c r="U270" i="43"/>
  <c r="T270" i="43"/>
  <c r="S270" i="43"/>
  <c r="R270" i="43"/>
  <c r="Q270" i="43"/>
  <c r="K270" i="43"/>
  <c r="AJ269" i="43"/>
  <c r="AC269" i="43"/>
  <c r="U269" i="43"/>
  <c r="T269" i="43"/>
  <c r="S269" i="43"/>
  <c r="R269" i="43"/>
  <c r="Q269" i="43"/>
  <c r="K269" i="43"/>
  <c r="AJ268" i="43"/>
  <c r="AC268" i="43"/>
  <c r="U268" i="43"/>
  <c r="T268" i="43"/>
  <c r="S268" i="43"/>
  <c r="R268" i="43"/>
  <c r="Q268" i="43"/>
  <c r="K268" i="43"/>
  <c r="AJ267" i="43"/>
  <c r="AC267" i="43"/>
  <c r="U267" i="43"/>
  <c r="T267" i="43"/>
  <c r="S267" i="43"/>
  <c r="R267" i="43"/>
  <c r="Q267" i="43"/>
  <c r="K267" i="43"/>
  <c r="AJ266" i="43"/>
  <c r="AC266" i="43"/>
  <c r="U266" i="43"/>
  <c r="T266" i="43"/>
  <c r="S266" i="43"/>
  <c r="R266" i="43"/>
  <c r="Q266" i="43"/>
  <c r="K266" i="43"/>
  <c r="AJ265" i="43"/>
  <c r="AC265" i="43"/>
  <c r="U265" i="43"/>
  <c r="T265" i="43"/>
  <c r="S265" i="43"/>
  <c r="R265" i="43"/>
  <c r="Q265" i="43"/>
  <c r="K265" i="43"/>
  <c r="AJ264" i="43"/>
  <c r="AC264" i="43"/>
  <c r="U264" i="43"/>
  <c r="T264" i="43"/>
  <c r="S264" i="43"/>
  <c r="R264" i="43"/>
  <c r="Q264" i="43"/>
  <c r="K264" i="43"/>
  <c r="AJ263" i="43"/>
  <c r="AC263" i="43"/>
  <c r="U263" i="43"/>
  <c r="T263" i="43"/>
  <c r="S263" i="43"/>
  <c r="R263" i="43"/>
  <c r="Q263" i="43"/>
  <c r="K263" i="43"/>
  <c r="AJ262" i="43"/>
  <c r="AC262" i="43"/>
  <c r="U262" i="43"/>
  <c r="T262" i="43"/>
  <c r="S262" i="43"/>
  <c r="R262" i="43"/>
  <c r="Q262" i="43"/>
  <c r="K262" i="43"/>
  <c r="AJ261" i="43"/>
  <c r="AC261" i="43"/>
  <c r="U261" i="43"/>
  <c r="T261" i="43"/>
  <c r="S261" i="43"/>
  <c r="R261" i="43"/>
  <c r="Q261" i="43"/>
  <c r="K261" i="43"/>
  <c r="AJ260" i="43"/>
  <c r="AC260" i="43"/>
  <c r="U260" i="43"/>
  <c r="T260" i="43"/>
  <c r="S260" i="43"/>
  <c r="R260" i="43"/>
  <c r="Q260" i="43"/>
  <c r="K260" i="43"/>
  <c r="AJ259" i="43"/>
  <c r="AC259" i="43"/>
  <c r="U259" i="43"/>
  <c r="T259" i="43"/>
  <c r="S259" i="43"/>
  <c r="R259" i="43"/>
  <c r="Q259" i="43"/>
  <c r="K259" i="43"/>
  <c r="AJ258" i="43"/>
  <c r="AC258" i="43"/>
  <c r="U258" i="43"/>
  <c r="T258" i="43"/>
  <c r="S258" i="43"/>
  <c r="R258" i="43"/>
  <c r="Q258" i="43"/>
  <c r="K258" i="43"/>
  <c r="AJ257" i="43"/>
  <c r="AC257" i="43"/>
  <c r="U257" i="43"/>
  <c r="T257" i="43"/>
  <c r="S257" i="43"/>
  <c r="R257" i="43"/>
  <c r="Q257" i="43"/>
  <c r="K257" i="43"/>
  <c r="AJ256" i="43"/>
  <c r="AC256" i="43"/>
  <c r="U256" i="43"/>
  <c r="T256" i="43"/>
  <c r="S256" i="43"/>
  <c r="R256" i="43"/>
  <c r="Q256" i="43"/>
  <c r="K256" i="43"/>
  <c r="AJ255" i="43"/>
  <c r="AC255" i="43"/>
  <c r="U255" i="43"/>
  <c r="T255" i="43"/>
  <c r="S255" i="43"/>
  <c r="R255" i="43"/>
  <c r="Q255" i="43"/>
  <c r="K255" i="43"/>
  <c r="AJ254" i="43"/>
  <c r="AC254" i="43"/>
  <c r="U254" i="43"/>
  <c r="T254" i="43"/>
  <c r="S254" i="43"/>
  <c r="R254" i="43"/>
  <c r="Q254" i="43"/>
  <c r="K254" i="43"/>
  <c r="AJ253" i="43"/>
  <c r="AC253" i="43"/>
  <c r="U253" i="43"/>
  <c r="T253" i="43"/>
  <c r="S253" i="43"/>
  <c r="R253" i="43"/>
  <c r="Q253" i="43"/>
  <c r="K253" i="43"/>
  <c r="AI240" i="43"/>
  <c r="AH240" i="43"/>
  <c r="AG240" i="43"/>
  <c r="AF240" i="43"/>
  <c r="AD240" i="43"/>
  <c r="AB240" i="43"/>
  <c r="AA240" i="43"/>
  <c r="Z240" i="43"/>
  <c r="Y240" i="43"/>
  <c r="W240" i="43"/>
  <c r="P240" i="43"/>
  <c r="O240" i="43"/>
  <c r="N240" i="43"/>
  <c r="M240" i="43"/>
  <c r="J240" i="43"/>
  <c r="I240" i="43"/>
  <c r="H240" i="43"/>
  <c r="G240" i="43"/>
  <c r="AJ238" i="43"/>
  <c r="AC238" i="43"/>
  <c r="U238" i="43"/>
  <c r="T238" i="43"/>
  <c r="S238" i="43"/>
  <c r="R238" i="43"/>
  <c r="Q238" i="43"/>
  <c r="K238" i="43"/>
  <c r="AJ237" i="43"/>
  <c r="AC237" i="43"/>
  <c r="U237" i="43"/>
  <c r="T237" i="43"/>
  <c r="S237" i="43"/>
  <c r="R237" i="43"/>
  <c r="Q237" i="43"/>
  <c r="K237" i="43"/>
  <c r="AJ236" i="43"/>
  <c r="AC236" i="43"/>
  <c r="U236" i="43"/>
  <c r="T236" i="43"/>
  <c r="S236" i="43"/>
  <c r="R236" i="43"/>
  <c r="Q236" i="43"/>
  <c r="K236" i="43"/>
  <c r="AJ235" i="43"/>
  <c r="AC235" i="43"/>
  <c r="U235" i="43"/>
  <c r="T235" i="43"/>
  <c r="S235" i="43"/>
  <c r="R235" i="43"/>
  <c r="Q235" i="43"/>
  <c r="K235" i="43"/>
  <c r="AJ234" i="43"/>
  <c r="AC234" i="43"/>
  <c r="U234" i="43"/>
  <c r="T234" i="43"/>
  <c r="S234" i="43"/>
  <c r="R234" i="43"/>
  <c r="Q234" i="43"/>
  <c r="K234" i="43"/>
  <c r="AJ233" i="43"/>
  <c r="AC233" i="43"/>
  <c r="U233" i="43"/>
  <c r="T233" i="43"/>
  <c r="S233" i="43"/>
  <c r="R233" i="43"/>
  <c r="Q233" i="43"/>
  <c r="K233" i="43"/>
  <c r="AJ232" i="43"/>
  <c r="AC232" i="43"/>
  <c r="U232" i="43"/>
  <c r="T232" i="43"/>
  <c r="S232" i="43"/>
  <c r="R232" i="43"/>
  <c r="Q232" i="43"/>
  <c r="K232" i="43"/>
  <c r="AJ231" i="43"/>
  <c r="AC231" i="43"/>
  <c r="U231" i="43"/>
  <c r="T231" i="43"/>
  <c r="S231" i="43"/>
  <c r="R231" i="43"/>
  <c r="Q231" i="43"/>
  <c r="K231" i="43"/>
  <c r="AJ230" i="43"/>
  <c r="AC230" i="43"/>
  <c r="U230" i="43"/>
  <c r="T230" i="43"/>
  <c r="S230" i="43"/>
  <c r="R230" i="43"/>
  <c r="Q230" i="43"/>
  <c r="K230" i="43"/>
  <c r="AJ229" i="43"/>
  <c r="AC229" i="43"/>
  <c r="U229" i="43"/>
  <c r="T229" i="43"/>
  <c r="S229" i="43"/>
  <c r="R229" i="43"/>
  <c r="Q229" i="43"/>
  <c r="K229" i="43"/>
  <c r="AJ228" i="43"/>
  <c r="AC228" i="43"/>
  <c r="U228" i="43"/>
  <c r="T228" i="43"/>
  <c r="S228" i="43"/>
  <c r="R228" i="43"/>
  <c r="Q228" i="43"/>
  <c r="K228" i="43"/>
  <c r="AJ227" i="43"/>
  <c r="AC227" i="43"/>
  <c r="U227" i="43"/>
  <c r="T227" i="43"/>
  <c r="S227" i="43"/>
  <c r="R227" i="43"/>
  <c r="Q227" i="43"/>
  <c r="K227" i="43"/>
  <c r="AJ226" i="43"/>
  <c r="AC226" i="43"/>
  <c r="U226" i="43"/>
  <c r="T226" i="43"/>
  <c r="S226" i="43"/>
  <c r="R226" i="43"/>
  <c r="Q226" i="43"/>
  <c r="K226" i="43"/>
  <c r="AJ225" i="43"/>
  <c r="AC225" i="43"/>
  <c r="U225" i="43"/>
  <c r="T225" i="43"/>
  <c r="S225" i="43"/>
  <c r="R225" i="43"/>
  <c r="Q225" i="43"/>
  <c r="K225" i="43"/>
  <c r="AJ224" i="43"/>
  <c r="AC224" i="43"/>
  <c r="U224" i="43"/>
  <c r="T224" i="43"/>
  <c r="S224" i="43"/>
  <c r="R224" i="43"/>
  <c r="Q224" i="43"/>
  <c r="K224" i="43"/>
  <c r="AJ223" i="43"/>
  <c r="AC223" i="43"/>
  <c r="U223" i="43"/>
  <c r="T223" i="43"/>
  <c r="S223" i="43"/>
  <c r="R223" i="43"/>
  <c r="Q223" i="43"/>
  <c r="K223" i="43"/>
  <c r="AJ222" i="43"/>
  <c r="AC222" i="43"/>
  <c r="U222" i="43"/>
  <c r="T222" i="43"/>
  <c r="S222" i="43"/>
  <c r="R222" i="43"/>
  <c r="Q222" i="43"/>
  <c r="K222" i="43"/>
  <c r="AJ221" i="43"/>
  <c r="AC221" i="43"/>
  <c r="U221" i="43"/>
  <c r="T221" i="43"/>
  <c r="S221" i="43"/>
  <c r="R221" i="43"/>
  <c r="Q221" i="43"/>
  <c r="K221" i="43"/>
  <c r="AJ220" i="43"/>
  <c r="AC220" i="43"/>
  <c r="U220" i="43"/>
  <c r="T220" i="43"/>
  <c r="S220" i="43"/>
  <c r="R220" i="43"/>
  <c r="Q220" i="43"/>
  <c r="K220" i="43"/>
  <c r="AJ219" i="43"/>
  <c r="AC219" i="43"/>
  <c r="U219" i="43"/>
  <c r="T219" i="43"/>
  <c r="S219" i="43"/>
  <c r="R219" i="43"/>
  <c r="Q219" i="43"/>
  <c r="K219" i="43"/>
  <c r="AJ218" i="43"/>
  <c r="AC218" i="43"/>
  <c r="U218" i="43"/>
  <c r="T218" i="43"/>
  <c r="S218" i="43"/>
  <c r="R218" i="43"/>
  <c r="Q218" i="43"/>
  <c r="K218" i="43"/>
  <c r="AJ217" i="43"/>
  <c r="AC217" i="43"/>
  <c r="U217" i="43"/>
  <c r="T217" i="43"/>
  <c r="S217" i="43"/>
  <c r="R217" i="43"/>
  <c r="Q217" i="43"/>
  <c r="K217" i="43"/>
  <c r="AJ216" i="43"/>
  <c r="AC216" i="43"/>
  <c r="U216" i="43"/>
  <c r="T216" i="43"/>
  <c r="S216" i="43"/>
  <c r="R216" i="43"/>
  <c r="Q216" i="43"/>
  <c r="K216" i="43"/>
  <c r="AJ215" i="43"/>
  <c r="AC215" i="43"/>
  <c r="U215" i="43"/>
  <c r="T215" i="43"/>
  <c r="S215" i="43"/>
  <c r="R215" i="43"/>
  <c r="Q215" i="43"/>
  <c r="K215" i="43"/>
  <c r="AJ214" i="43"/>
  <c r="AC214" i="43"/>
  <c r="U214" i="43"/>
  <c r="T214" i="43"/>
  <c r="S214" i="43"/>
  <c r="R214" i="43"/>
  <c r="Q214" i="43"/>
  <c r="K214" i="43"/>
  <c r="AJ213" i="43"/>
  <c r="AC213" i="43"/>
  <c r="U213" i="43"/>
  <c r="T213" i="43"/>
  <c r="S213" i="43"/>
  <c r="R213" i="43"/>
  <c r="Q213" i="43"/>
  <c r="K213" i="43"/>
  <c r="AJ212" i="43"/>
  <c r="AC212" i="43"/>
  <c r="U212" i="43"/>
  <c r="T212" i="43"/>
  <c r="S212" i="43"/>
  <c r="R212" i="43"/>
  <c r="Q212" i="43"/>
  <c r="K212" i="43"/>
  <c r="AJ211" i="43"/>
  <c r="AC211" i="43"/>
  <c r="U211" i="43"/>
  <c r="T211" i="43"/>
  <c r="S211" i="43"/>
  <c r="R211" i="43"/>
  <c r="Q211" i="43"/>
  <c r="K211" i="43"/>
  <c r="AJ210" i="43"/>
  <c r="AC210" i="43"/>
  <c r="U210" i="43"/>
  <c r="T210" i="43"/>
  <c r="S210" i="43"/>
  <c r="R210" i="43"/>
  <c r="Q210" i="43"/>
  <c r="K210" i="43"/>
  <c r="AJ209" i="43"/>
  <c r="AC209" i="43"/>
  <c r="U209" i="43"/>
  <c r="T209" i="43"/>
  <c r="S209" i="43"/>
  <c r="R209" i="43"/>
  <c r="Q209" i="43"/>
  <c r="K209" i="43"/>
  <c r="AJ208" i="43"/>
  <c r="AC208" i="43"/>
  <c r="U208" i="43"/>
  <c r="T208" i="43"/>
  <c r="S208" i="43"/>
  <c r="R208" i="43"/>
  <c r="Q208" i="43"/>
  <c r="K208" i="43"/>
  <c r="AJ207" i="43"/>
  <c r="AC207" i="43"/>
  <c r="U207" i="43"/>
  <c r="T207" i="43"/>
  <c r="S207" i="43"/>
  <c r="R207" i="43"/>
  <c r="Q207" i="43"/>
  <c r="K207" i="43"/>
  <c r="AI203" i="43"/>
  <c r="AH203" i="43"/>
  <c r="AG203" i="43"/>
  <c r="AF203" i="43"/>
  <c r="AE203" i="43"/>
  <c r="AD203" i="43"/>
  <c r="AB203" i="43"/>
  <c r="AA203" i="43"/>
  <c r="Z203" i="43"/>
  <c r="Y203" i="43"/>
  <c r="X203" i="43"/>
  <c r="W203" i="43"/>
  <c r="P203" i="43"/>
  <c r="O203" i="43"/>
  <c r="N203" i="43"/>
  <c r="M203" i="43"/>
  <c r="L203" i="43"/>
  <c r="J203" i="43"/>
  <c r="I203" i="43"/>
  <c r="H203" i="43"/>
  <c r="G203" i="43"/>
  <c r="AC202" i="43"/>
  <c r="AJ201" i="43"/>
  <c r="AC201" i="43"/>
  <c r="U201" i="43"/>
  <c r="T201" i="43"/>
  <c r="S201" i="43"/>
  <c r="R201" i="43"/>
  <c r="Q201" i="43"/>
  <c r="K201" i="43"/>
  <c r="AJ200" i="43"/>
  <c r="AC200" i="43"/>
  <c r="U200" i="43"/>
  <c r="T200" i="43"/>
  <c r="S200" i="43"/>
  <c r="R200" i="43"/>
  <c r="Q200" i="43"/>
  <c r="K200" i="43"/>
  <c r="AJ199" i="43"/>
  <c r="AC199" i="43"/>
  <c r="U199" i="43"/>
  <c r="T199" i="43"/>
  <c r="S199" i="43"/>
  <c r="R199" i="43"/>
  <c r="Q199" i="43"/>
  <c r="K199" i="43"/>
  <c r="AJ198" i="43"/>
  <c r="AC198" i="43"/>
  <c r="U198" i="43"/>
  <c r="T198" i="43"/>
  <c r="S198" i="43"/>
  <c r="R198" i="43"/>
  <c r="Q198" i="43"/>
  <c r="K198" i="43"/>
  <c r="AJ197" i="43"/>
  <c r="AC197" i="43"/>
  <c r="U197" i="43"/>
  <c r="T197" i="43"/>
  <c r="S197" i="43"/>
  <c r="R197" i="43"/>
  <c r="Q197" i="43"/>
  <c r="K197" i="43"/>
  <c r="AJ196" i="43"/>
  <c r="AC196" i="43"/>
  <c r="U196" i="43"/>
  <c r="T196" i="43"/>
  <c r="S196" i="43"/>
  <c r="R196" i="43"/>
  <c r="Q196" i="43"/>
  <c r="K196" i="43"/>
  <c r="AJ195" i="43"/>
  <c r="AC195" i="43"/>
  <c r="U195" i="43"/>
  <c r="T195" i="43"/>
  <c r="S195" i="43"/>
  <c r="R195" i="43"/>
  <c r="Q195" i="43"/>
  <c r="K195" i="43"/>
  <c r="AJ194" i="43"/>
  <c r="AC194" i="43"/>
  <c r="U194" i="43"/>
  <c r="T194" i="43"/>
  <c r="S194" i="43"/>
  <c r="R194" i="43"/>
  <c r="Q194" i="43"/>
  <c r="K194" i="43"/>
  <c r="AJ193" i="43"/>
  <c r="AC193" i="43"/>
  <c r="U193" i="43"/>
  <c r="T193" i="43"/>
  <c r="S193" i="43"/>
  <c r="R193" i="43"/>
  <c r="Q193" i="43"/>
  <c r="K193" i="43"/>
  <c r="AJ192" i="43"/>
  <c r="AC192" i="43"/>
  <c r="U192" i="43"/>
  <c r="T192" i="43"/>
  <c r="S192" i="43"/>
  <c r="R192" i="43"/>
  <c r="Q192" i="43"/>
  <c r="K192" i="43"/>
  <c r="AJ191" i="43"/>
  <c r="AC191" i="43"/>
  <c r="U191" i="43"/>
  <c r="T191" i="43"/>
  <c r="S191" i="43"/>
  <c r="R191" i="43"/>
  <c r="Q191" i="43"/>
  <c r="K191" i="43"/>
  <c r="AJ190" i="43"/>
  <c r="AC190" i="43"/>
  <c r="U190" i="43"/>
  <c r="T190" i="43"/>
  <c r="S190" i="43"/>
  <c r="R190" i="43"/>
  <c r="Q190" i="43"/>
  <c r="K190" i="43"/>
  <c r="AJ189" i="43"/>
  <c r="AC189" i="43"/>
  <c r="U189" i="43"/>
  <c r="T189" i="43"/>
  <c r="S189" i="43"/>
  <c r="R189" i="43"/>
  <c r="Q189" i="43"/>
  <c r="K189" i="43"/>
  <c r="AJ188" i="43"/>
  <c r="AC188" i="43"/>
  <c r="U188" i="43"/>
  <c r="T188" i="43"/>
  <c r="S188" i="43"/>
  <c r="R188" i="43"/>
  <c r="Q188" i="43"/>
  <c r="K188" i="43"/>
  <c r="AJ187" i="43"/>
  <c r="AC187" i="43"/>
  <c r="U187" i="43"/>
  <c r="T187" i="43"/>
  <c r="S187" i="43"/>
  <c r="R187" i="43"/>
  <c r="Q187" i="43"/>
  <c r="K187" i="43"/>
  <c r="AJ186" i="43"/>
  <c r="AC186" i="43"/>
  <c r="U186" i="43"/>
  <c r="T186" i="43"/>
  <c r="S186" i="43"/>
  <c r="R186" i="43"/>
  <c r="Q186" i="43"/>
  <c r="K186" i="43"/>
  <c r="AJ185" i="43"/>
  <c r="AC185" i="43"/>
  <c r="U185" i="43"/>
  <c r="T185" i="43"/>
  <c r="S185" i="43"/>
  <c r="R185" i="43"/>
  <c r="Q185" i="43"/>
  <c r="K185" i="43"/>
  <c r="AJ184" i="43"/>
  <c r="AC184" i="43"/>
  <c r="U184" i="43"/>
  <c r="T184" i="43"/>
  <c r="S184" i="43"/>
  <c r="R184" i="43"/>
  <c r="Q184" i="43"/>
  <c r="K184" i="43"/>
  <c r="AJ183" i="43"/>
  <c r="AC183" i="43"/>
  <c r="U183" i="43"/>
  <c r="T183" i="43"/>
  <c r="S183" i="43"/>
  <c r="R183" i="43"/>
  <c r="Q183" i="43"/>
  <c r="K183" i="43"/>
  <c r="AJ182" i="43"/>
  <c r="AC182" i="43"/>
  <c r="U182" i="43"/>
  <c r="T182" i="43"/>
  <c r="S182" i="43"/>
  <c r="R182" i="43"/>
  <c r="Q182" i="43"/>
  <c r="K182" i="43"/>
  <c r="AJ181" i="43"/>
  <c r="AC181" i="43"/>
  <c r="U181" i="43"/>
  <c r="T181" i="43"/>
  <c r="S181" i="43"/>
  <c r="R181" i="43"/>
  <c r="Q181" i="43"/>
  <c r="K181" i="43"/>
  <c r="AJ180" i="43"/>
  <c r="AC180" i="43"/>
  <c r="U180" i="43"/>
  <c r="T180" i="43"/>
  <c r="S180" i="43"/>
  <c r="R180" i="43"/>
  <c r="Q180" i="43"/>
  <c r="K180" i="43"/>
  <c r="AJ179" i="43"/>
  <c r="AC179" i="43"/>
  <c r="U179" i="43"/>
  <c r="T179" i="43"/>
  <c r="S179" i="43"/>
  <c r="R179" i="43"/>
  <c r="Q179" i="43"/>
  <c r="K179" i="43"/>
  <c r="AJ178" i="43"/>
  <c r="AC178" i="43"/>
  <c r="U178" i="43"/>
  <c r="T178" i="43"/>
  <c r="S178" i="43"/>
  <c r="R178" i="43"/>
  <c r="Q178" i="43"/>
  <c r="K178" i="43"/>
  <c r="AJ177" i="43"/>
  <c r="AC177" i="43"/>
  <c r="U177" i="43"/>
  <c r="T177" i="43"/>
  <c r="S177" i="43"/>
  <c r="R177" i="43"/>
  <c r="Q177" i="43"/>
  <c r="K177" i="43"/>
  <c r="AJ176" i="43"/>
  <c r="AC176" i="43"/>
  <c r="U176" i="43"/>
  <c r="T176" i="43"/>
  <c r="S176" i="43"/>
  <c r="R176" i="43"/>
  <c r="Q176" i="43"/>
  <c r="K176" i="43"/>
  <c r="AJ175" i="43"/>
  <c r="AC175" i="43"/>
  <c r="U175" i="43"/>
  <c r="T175" i="43"/>
  <c r="S175" i="43"/>
  <c r="R175" i="43"/>
  <c r="Q175" i="43"/>
  <c r="K175" i="43"/>
  <c r="AJ174" i="43"/>
  <c r="AC174" i="43"/>
  <c r="U174" i="43"/>
  <c r="T174" i="43"/>
  <c r="S174" i="43"/>
  <c r="R174" i="43"/>
  <c r="Q174" i="43"/>
  <c r="K174" i="43"/>
  <c r="AI161" i="43"/>
  <c r="AH161" i="43"/>
  <c r="AG161" i="43"/>
  <c r="AF161" i="43"/>
  <c r="AE161" i="43"/>
  <c r="AD161" i="43"/>
  <c r="AB161" i="43"/>
  <c r="AA161" i="43"/>
  <c r="Z161" i="43"/>
  <c r="Y161" i="43"/>
  <c r="W161" i="43"/>
  <c r="P161" i="43"/>
  <c r="O161" i="43"/>
  <c r="N161" i="43"/>
  <c r="M161" i="43"/>
  <c r="J161" i="43"/>
  <c r="I161" i="43"/>
  <c r="H161" i="43"/>
  <c r="G161" i="43"/>
  <c r="AJ159" i="43"/>
  <c r="AC159" i="43"/>
  <c r="U159" i="43"/>
  <c r="T159" i="43"/>
  <c r="S159" i="43"/>
  <c r="R159" i="43"/>
  <c r="Q159" i="43"/>
  <c r="K159" i="43"/>
  <c r="AJ158" i="43"/>
  <c r="AC158" i="43"/>
  <c r="U158" i="43"/>
  <c r="T158" i="43"/>
  <c r="S158" i="43"/>
  <c r="R158" i="43"/>
  <c r="Q158" i="43"/>
  <c r="K158" i="43"/>
  <c r="AJ157" i="43"/>
  <c r="AC157" i="43"/>
  <c r="U157" i="43"/>
  <c r="T157" i="43"/>
  <c r="S157" i="43"/>
  <c r="R157" i="43"/>
  <c r="Q157" i="43"/>
  <c r="K157" i="43"/>
  <c r="AJ156" i="43"/>
  <c r="AC156" i="43"/>
  <c r="U156" i="43"/>
  <c r="T156" i="43"/>
  <c r="S156" i="43"/>
  <c r="R156" i="43"/>
  <c r="Q156" i="43"/>
  <c r="K156" i="43"/>
  <c r="AJ155" i="43"/>
  <c r="AC155" i="43"/>
  <c r="U155" i="43"/>
  <c r="T155" i="43"/>
  <c r="S155" i="43"/>
  <c r="R155" i="43"/>
  <c r="Q155" i="43"/>
  <c r="K155" i="43"/>
  <c r="AJ154" i="43"/>
  <c r="AC154" i="43"/>
  <c r="U154" i="43"/>
  <c r="T154" i="43"/>
  <c r="S154" i="43"/>
  <c r="R154" i="43"/>
  <c r="Q154" i="43"/>
  <c r="K154" i="43"/>
  <c r="AJ153" i="43"/>
  <c r="AC153" i="43"/>
  <c r="U153" i="43"/>
  <c r="T153" i="43"/>
  <c r="S153" i="43"/>
  <c r="R153" i="43"/>
  <c r="Q153" i="43"/>
  <c r="K153" i="43"/>
  <c r="AJ152" i="43"/>
  <c r="AC152" i="43"/>
  <c r="U152" i="43"/>
  <c r="T152" i="43"/>
  <c r="S152" i="43"/>
  <c r="R152" i="43"/>
  <c r="Q152" i="43"/>
  <c r="K152" i="43"/>
  <c r="AJ151" i="43"/>
  <c r="AC151" i="43"/>
  <c r="U151" i="43"/>
  <c r="T151" i="43"/>
  <c r="S151" i="43"/>
  <c r="R151" i="43"/>
  <c r="Q151" i="43"/>
  <c r="K151" i="43"/>
  <c r="AJ150" i="43"/>
  <c r="AC150" i="43"/>
  <c r="U150" i="43"/>
  <c r="T150" i="43"/>
  <c r="S150" i="43"/>
  <c r="R150" i="43"/>
  <c r="Q150" i="43"/>
  <c r="K150" i="43"/>
  <c r="AJ149" i="43"/>
  <c r="AC149" i="43"/>
  <c r="U149" i="43"/>
  <c r="T149" i="43"/>
  <c r="S149" i="43"/>
  <c r="R149" i="43"/>
  <c r="Q149" i="43"/>
  <c r="K149" i="43"/>
  <c r="AJ148" i="43"/>
  <c r="AC148" i="43"/>
  <c r="U148" i="43"/>
  <c r="T148" i="43"/>
  <c r="S148" i="43"/>
  <c r="R148" i="43"/>
  <c r="Q148" i="43"/>
  <c r="K148" i="43"/>
  <c r="AJ147" i="43"/>
  <c r="AC147" i="43"/>
  <c r="U147" i="43"/>
  <c r="T147" i="43"/>
  <c r="S147" i="43"/>
  <c r="R147" i="43"/>
  <c r="Q147" i="43"/>
  <c r="K147" i="43"/>
  <c r="AJ146" i="43"/>
  <c r="AC146" i="43"/>
  <c r="U146" i="43"/>
  <c r="T146" i="43"/>
  <c r="S146" i="43"/>
  <c r="R146" i="43"/>
  <c r="Q146" i="43"/>
  <c r="K146" i="43"/>
  <c r="AJ145" i="43"/>
  <c r="AC145" i="43"/>
  <c r="U145" i="43"/>
  <c r="T145" i="43"/>
  <c r="S145" i="43"/>
  <c r="R145" i="43"/>
  <c r="Q145" i="43"/>
  <c r="K145" i="43"/>
  <c r="AJ144" i="43"/>
  <c r="AC144" i="43"/>
  <c r="U144" i="43"/>
  <c r="T144" i="43"/>
  <c r="S144" i="43"/>
  <c r="R144" i="43"/>
  <c r="Q144" i="43"/>
  <c r="K144" i="43"/>
  <c r="AJ143" i="43"/>
  <c r="AC143" i="43"/>
  <c r="U143" i="43"/>
  <c r="T143" i="43"/>
  <c r="S143" i="43"/>
  <c r="R143" i="43"/>
  <c r="Q143" i="43"/>
  <c r="K143" i="43"/>
  <c r="AJ142" i="43"/>
  <c r="AC142" i="43"/>
  <c r="U142" i="43"/>
  <c r="T142" i="43"/>
  <c r="S142" i="43"/>
  <c r="R142" i="43"/>
  <c r="Q142" i="43"/>
  <c r="K142" i="43"/>
  <c r="AJ141" i="43"/>
  <c r="AC141" i="43"/>
  <c r="U141" i="43"/>
  <c r="T141" i="43"/>
  <c r="S141" i="43"/>
  <c r="R141" i="43"/>
  <c r="Q141" i="43"/>
  <c r="K141" i="43"/>
  <c r="AJ140" i="43"/>
  <c r="AC140" i="43"/>
  <c r="U140" i="43"/>
  <c r="T140" i="43"/>
  <c r="S140" i="43"/>
  <c r="R140" i="43"/>
  <c r="Q140" i="43"/>
  <c r="K140" i="43"/>
  <c r="AJ139" i="43"/>
  <c r="AC139" i="43"/>
  <c r="U139" i="43"/>
  <c r="T139" i="43"/>
  <c r="S139" i="43"/>
  <c r="R139" i="43"/>
  <c r="Q139" i="43"/>
  <c r="K139" i="43"/>
  <c r="AJ138" i="43"/>
  <c r="AC138" i="43"/>
  <c r="U138" i="43"/>
  <c r="T138" i="43"/>
  <c r="S138" i="43"/>
  <c r="R138" i="43"/>
  <c r="Q138" i="43"/>
  <c r="K138" i="43"/>
  <c r="AJ137" i="43"/>
  <c r="AC137" i="43"/>
  <c r="U137" i="43"/>
  <c r="T137" i="43"/>
  <c r="S137" i="43"/>
  <c r="R137" i="43"/>
  <c r="Q137" i="43"/>
  <c r="K137" i="43"/>
  <c r="AJ136" i="43"/>
  <c r="AC136" i="43"/>
  <c r="U136" i="43"/>
  <c r="T136" i="43"/>
  <c r="S136" i="43"/>
  <c r="R136" i="43"/>
  <c r="Q136" i="43"/>
  <c r="K136" i="43"/>
  <c r="AJ135" i="43"/>
  <c r="AC135" i="43"/>
  <c r="U135" i="43"/>
  <c r="T135" i="43"/>
  <c r="S135" i="43"/>
  <c r="R135" i="43"/>
  <c r="Q135" i="43"/>
  <c r="K135" i="43"/>
  <c r="AJ134" i="43"/>
  <c r="AC134" i="43"/>
  <c r="U134" i="43"/>
  <c r="T134" i="43"/>
  <c r="S134" i="43"/>
  <c r="R134" i="43"/>
  <c r="Q134" i="43"/>
  <c r="K134" i="43"/>
  <c r="AJ133" i="43"/>
  <c r="AC133" i="43"/>
  <c r="U133" i="43"/>
  <c r="T133" i="43"/>
  <c r="S133" i="43"/>
  <c r="R133" i="43"/>
  <c r="Q133" i="43"/>
  <c r="K133" i="43"/>
  <c r="U132" i="43"/>
  <c r="T132" i="43"/>
  <c r="S132" i="43"/>
  <c r="R132" i="43"/>
  <c r="AJ131" i="43"/>
  <c r="AC131" i="43"/>
  <c r="U131" i="43"/>
  <c r="T131" i="43"/>
  <c r="S131" i="43"/>
  <c r="R131" i="43"/>
  <c r="Q131" i="43"/>
  <c r="K131" i="43"/>
  <c r="AJ130" i="43"/>
  <c r="AC130" i="43"/>
  <c r="U130" i="43"/>
  <c r="T130" i="43"/>
  <c r="S130" i="43"/>
  <c r="R130" i="43"/>
  <c r="Q130" i="43"/>
  <c r="K130" i="43"/>
  <c r="AJ129" i="43"/>
  <c r="AC129" i="43"/>
  <c r="U129" i="43"/>
  <c r="T129" i="43"/>
  <c r="S129" i="43"/>
  <c r="R129" i="43"/>
  <c r="Q129" i="43"/>
  <c r="K129" i="43"/>
  <c r="AJ128" i="43"/>
  <c r="AC128" i="43"/>
  <c r="U128" i="43"/>
  <c r="T128" i="43"/>
  <c r="S128" i="43"/>
  <c r="R128" i="43"/>
  <c r="Q128" i="43"/>
  <c r="K128" i="43"/>
  <c r="AI123" i="43"/>
  <c r="AH123" i="43"/>
  <c r="AG123" i="43"/>
  <c r="AF123" i="43"/>
  <c r="AB123" i="43"/>
  <c r="AA123" i="43"/>
  <c r="Z123" i="43"/>
  <c r="Y123" i="43"/>
  <c r="P123" i="43"/>
  <c r="O123" i="43"/>
  <c r="N123" i="43"/>
  <c r="M123" i="43"/>
  <c r="J123" i="43"/>
  <c r="I123" i="43"/>
  <c r="H123" i="43"/>
  <c r="G123" i="43"/>
  <c r="AJ122" i="43"/>
  <c r="AC122" i="43"/>
  <c r="U122" i="43"/>
  <c r="T122" i="43"/>
  <c r="S122" i="43"/>
  <c r="R122" i="43"/>
  <c r="Q122" i="43"/>
  <c r="K122" i="43"/>
  <c r="AJ121" i="43"/>
  <c r="AC121" i="43"/>
  <c r="U121" i="43"/>
  <c r="T121" i="43"/>
  <c r="S121" i="43"/>
  <c r="R121" i="43"/>
  <c r="Q121" i="43"/>
  <c r="K121" i="43"/>
  <c r="AJ120" i="43"/>
  <c r="AJ123" i="43" s="1"/>
  <c r="AC120" i="43"/>
  <c r="AC123" i="43" s="1"/>
  <c r="U120" i="43"/>
  <c r="T120" i="43"/>
  <c r="S120" i="43"/>
  <c r="S123" i="43" s="1"/>
  <c r="R120" i="43"/>
  <c r="Q120" i="43"/>
  <c r="K120" i="43"/>
  <c r="AI118" i="43"/>
  <c r="AH118" i="43"/>
  <c r="AG118" i="43"/>
  <c r="AF118" i="43"/>
  <c r="AB118" i="43"/>
  <c r="AA118" i="43"/>
  <c r="Z118" i="43"/>
  <c r="Y118" i="43"/>
  <c r="P118" i="43"/>
  <c r="P124" i="43" s="1"/>
  <c r="O118" i="43"/>
  <c r="N118" i="43"/>
  <c r="N124" i="43" s="1"/>
  <c r="M118" i="43"/>
  <c r="J118" i="43"/>
  <c r="J124" i="43" s="1"/>
  <c r="I118" i="43"/>
  <c r="I124" i="43" s="1"/>
  <c r="H118" i="43"/>
  <c r="H124" i="43" s="1"/>
  <c r="G118" i="43"/>
  <c r="G124" i="43" s="1"/>
  <c r="AJ116" i="43"/>
  <c r="AC116" i="43"/>
  <c r="U116" i="43"/>
  <c r="T116" i="43"/>
  <c r="S116" i="43"/>
  <c r="R116" i="43"/>
  <c r="Q116" i="43"/>
  <c r="K116" i="43"/>
  <c r="AJ115" i="43"/>
  <c r="AC115" i="43"/>
  <c r="U115" i="43"/>
  <c r="T115" i="43"/>
  <c r="S115" i="43"/>
  <c r="R115" i="43"/>
  <c r="Q115" i="43"/>
  <c r="K115" i="43"/>
  <c r="AJ114" i="43"/>
  <c r="AC114" i="43"/>
  <c r="U114" i="43"/>
  <c r="T114" i="43"/>
  <c r="S114" i="43"/>
  <c r="R114" i="43"/>
  <c r="Q114" i="43"/>
  <c r="K114" i="43"/>
  <c r="AJ113" i="43"/>
  <c r="AC113" i="43"/>
  <c r="U113" i="43"/>
  <c r="T113" i="43"/>
  <c r="S113" i="43"/>
  <c r="R113" i="43"/>
  <c r="Q113" i="43"/>
  <c r="K113" i="43"/>
  <c r="AJ112" i="43"/>
  <c r="AC112" i="43"/>
  <c r="U112" i="43"/>
  <c r="T112" i="43"/>
  <c r="S112" i="43"/>
  <c r="R112" i="43"/>
  <c r="Q112" i="43"/>
  <c r="K112" i="43"/>
  <c r="AJ111" i="43"/>
  <c r="AC111" i="43"/>
  <c r="U111" i="43"/>
  <c r="T111" i="43"/>
  <c r="S111" i="43"/>
  <c r="R111" i="43"/>
  <c r="Q111" i="43"/>
  <c r="K111" i="43"/>
  <c r="AJ110" i="43"/>
  <c r="AC110" i="43"/>
  <c r="U110" i="43"/>
  <c r="T110" i="43"/>
  <c r="S110" i="43"/>
  <c r="R110" i="43"/>
  <c r="Q110" i="43"/>
  <c r="K110" i="43"/>
  <c r="AJ109" i="43"/>
  <c r="AC109" i="43"/>
  <c r="U109" i="43"/>
  <c r="T109" i="43"/>
  <c r="S109" i="43"/>
  <c r="R109" i="43"/>
  <c r="Q109" i="43"/>
  <c r="K109" i="43"/>
  <c r="AJ108" i="43"/>
  <c r="AC108" i="43"/>
  <c r="U108" i="43"/>
  <c r="T108" i="43"/>
  <c r="S108" i="43"/>
  <c r="R108" i="43"/>
  <c r="Q108" i="43"/>
  <c r="K108" i="43"/>
  <c r="AJ107" i="43"/>
  <c r="AC107" i="43"/>
  <c r="U107" i="43"/>
  <c r="T107" i="43"/>
  <c r="S107" i="43"/>
  <c r="R107" i="43"/>
  <c r="Q107" i="43"/>
  <c r="K107" i="43"/>
  <c r="AJ106" i="43"/>
  <c r="AC106" i="43"/>
  <c r="U106" i="43"/>
  <c r="T106" i="43"/>
  <c r="S106" i="43"/>
  <c r="R106" i="43"/>
  <c r="Q106" i="43"/>
  <c r="K106" i="43"/>
  <c r="AJ105" i="43"/>
  <c r="AC105" i="43"/>
  <c r="U105" i="43"/>
  <c r="T105" i="43"/>
  <c r="S105" i="43"/>
  <c r="R105" i="43"/>
  <c r="Q105" i="43"/>
  <c r="K105" i="43"/>
  <c r="AJ104" i="43"/>
  <c r="AC104" i="43"/>
  <c r="U104" i="43"/>
  <c r="T104" i="43"/>
  <c r="S104" i="43"/>
  <c r="R104" i="43"/>
  <c r="Q104" i="43"/>
  <c r="K104" i="43"/>
  <c r="AJ103" i="43"/>
  <c r="AC103" i="43"/>
  <c r="U103" i="43"/>
  <c r="T103" i="43"/>
  <c r="S103" i="43"/>
  <c r="R103" i="43"/>
  <c r="Q103" i="43"/>
  <c r="K103" i="43"/>
  <c r="AJ102" i="43"/>
  <c r="AC102" i="43"/>
  <c r="U102" i="43"/>
  <c r="T102" i="43"/>
  <c r="S102" i="43"/>
  <c r="R102" i="43"/>
  <c r="Q102" i="43"/>
  <c r="K102" i="43"/>
  <c r="AJ101" i="43"/>
  <c r="AC101" i="43"/>
  <c r="U101" i="43"/>
  <c r="T101" i="43"/>
  <c r="S101" i="43"/>
  <c r="R101" i="43"/>
  <c r="Q101" i="43"/>
  <c r="K101" i="43"/>
  <c r="AJ100" i="43"/>
  <c r="AC100" i="43"/>
  <c r="U100" i="43"/>
  <c r="T100" i="43"/>
  <c r="S100" i="43"/>
  <c r="R100" i="43"/>
  <c r="Q100" i="43"/>
  <c r="K100" i="43"/>
  <c r="AJ99" i="43"/>
  <c r="AC99" i="43"/>
  <c r="U99" i="43"/>
  <c r="T99" i="43"/>
  <c r="S99" i="43"/>
  <c r="R99" i="43"/>
  <c r="Q99" i="43"/>
  <c r="K99" i="43"/>
  <c r="AJ98" i="43"/>
  <c r="AC98" i="43"/>
  <c r="U98" i="43"/>
  <c r="T98" i="43"/>
  <c r="S98" i="43"/>
  <c r="R98" i="43"/>
  <c r="Q98" i="43"/>
  <c r="K98" i="43"/>
  <c r="AJ97" i="43"/>
  <c r="AC97" i="43"/>
  <c r="U97" i="43"/>
  <c r="T97" i="43"/>
  <c r="S97" i="43"/>
  <c r="R97" i="43"/>
  <c r="Q97" i="43"/>
  <c r="K97" i="43"/>
  <c r="AJ96" i="43"/>
  <c r="AC96" i="43"/>
  <c r="U96" i="43"/>
  <c r="T96" i="43"/>
  <c r="S96" i="43"/>
  <c r="R96" i="43"/>
  <c r="Q96" i="43"/>
  <c r="K96" i="43"/>
  <c r="AJ95" i="43"/>
  <c r="AC95" i="43"/>
  <c r="U95" i="43"/>
  <c r="T95" i="43"/>
  <c r="S95" i="43"/>
  <c r="R95" i="43"/>
  <c r="Q95" i="43"/>
  <c r="K95" i="43"/>
  <c r="AJ94" i="43"/>
  <c r="AC94" i="43"/>
  <c r="U94" i="43"/>
  <c r="T94" i="43"/>
  <c r="S94" i="43"/>
  <c r="R94" i="43"/>
  <c r="Q94" i="43"/>
  <c r="K94" i="43"/>
  <c r="AJ93" i="43"/>
  <c r="AC93" i="43"/>
  <c r="U93" i="43"/>
  <c r="T93" i="43"/>
  <c r="S93" i="43"/>
  <c r="R93" i="43"/>
  <c r="Q93" i="43"/>
  <c r="K93" i="43"/>
  <c r="AJ92" i="43"/>
  <c r="AC92" i="43"/>
  <c r="U92" i="43"/>
  <c r="T92" i="43"/>
  <c r="S92" i="43"/>
  <c r="R92" i="43"/>
  <c r="Q92" i="43"/>
  <c r="K92" i="43"/>
  <c r="AJ91" i="43"/>
  <c r="AC91" i="43"/>
  <c r="U91" i="43"/>
  <c r="T91" i="43"/>
  <c r="S91" i="43"/>
  <c r="R91" i="43"/>
  <c r="Q91" i="43"/>
  <c r="K91" i="43"/>
  <c r="AJ90" i="43"/>
  <c r="AC90" i="43"/>
  <c r="U90" i="43"/>
  <c r="T90" i="43"/>
  <c r="S90" i="43"/>
  <c r="R90" i="43"/>
  <c r="Q90" i="43"/>
  <c r="K90" i="43"/>
  <c r="AJ89" i="43"/>
  <c r="AC89" i="43"/>
  <c r="U89" i="43"/>
  <c r="T89" i="43"/>
  <c r="S89" i="43"/>
  <c r="R89" i="43"/>
  <c r="Q89" i="43"/>
  <c r="K89" i="43"/>
  <c r="AJ88" i="43"/>
  <c r="AC88" i="43"/>
  <c r="U88" i="43"/>
  <c r="T88" i="43"/>
  <c r="S88" i="43"/>
  <c r="R88" i="43"/>
  <c r="Q88" i="43"/>
  <c r="K88" i="43"/>
  <c r="AJ87" i="43"/>
  <c r="AC87" i="43"/>
  <c r="U87" i="43"/>
  <c r="T87" i="43"/>
  <c r="S87" i="43"/>
  <c r="R87" i="43"/>
  <c r="Q87" i="43"/>
  <c r="K87" i="43"/>
  <c r="AJ86" i="43"/>
  <c r="AC86" i="43"/>
  <c r="U86" i="43"/>
  <c r="T86" i="43"/>
  <c r="S86" i="43"/>
  <c r="R86" i="43"/>
  <c r="Q86" i="43"/>
  <c r="K86" i="43"/>
  <c r="AJ85" i="43"/>
  <c r="AC85" i="43"/>
  <c r="U85" i="43"/>
  <c r="T85" i="43"/>
  <c r="S85" i="43"/>
  <c r="R85" i="43"/>
  <c r="Q85" i="43"/>
  <c r="K85" i="43"/>
  <c r="AJ84" i="43"/>
  <c r="AC84" i="43"/>
  <c r="U84" i="43"/>
  <c r="T84" i="43"/>
  <c r="S84" i="43"/>
  <c r="R84" i="43"/>
  <c r="Q84" i="43"/>
  <c r="K84" i="43"/>
  <c r="AJ83" i="43"/>
  <c r="AC83" i="43"/>
  <c r="U83" i="43"/>
  <c r="T83" i="43"/>
  <c r="S83" i="43"/>
  <c r="R83" i="43"/>
  <c r="Q83" i="43"/>
  <c r="K83" i="43"/>
  <c r="AJ82" i="43"/>
  <c r="AC82" i="43"/>
  <c r="U82" i="43"/>
  <c r="T82" i="43"/>
  <c r="S82" i="43"/>
  <c r="R82" i="43"/>
  <c r="Q82" i="43"/>
  <c r="K82" i="43"/>
  <c r="AJ81" i="43"/>
  <c r="AC81" i="43"/>
  <c r="U81" i="43"/>
  <c r="T81" i="43"/>
  <c r="S81" i="43"/>
  <c r="R81" i="43"/>
  <c r="Q81" i="43"/>
  <c r="K81" i="43"/>
  <c r="AJ80" i="43"/>
  <c r="AC80" i="43"/>
  <c r="U80" i="43"/>
  <c r="T80" i="43"/>
  <c r="S80" i="43"/>
  <c r="R80" i="43"/>
  <c r="Q80" i="43"/>
  <c r="K80" i="43"/>
  <c r="AJ79" i="43"/>
  <c r="AC79" i="43"/>
  <c r="U79" i="43"/>
  <c r="T79" i="43"/>
  <c r="S79" i="43"/>
  <c r="R79" i="43"/>
  <c r="Q79" i="43"/>
  <c r="K79" i="43"/>
  <c r="AJ78" i="43"/>
  <c r="AC78" i="43"/>
  <c r="U78" i="43"/>
  <c r="T78" i="43"/>
  <c r="S78" i="43"/>
  <c r="R78" i="43"/>
  <c r="Q78" i="43"/>
  <c r="K78" i="43"/>
  <c r="AJ77" i="43"/>
  <c r="AC77" i="43"/>
  <c r="U77" i="43"/>
  <c r="T77" i="43"/>
  <c r="S77" i="43"/>
  <c r="R77" i="43"/>
  <c r="Q77" i="43"/>
  <c r="K77" i="43"/>
  <c r="AJ76" i="43"/>
  <c r="AC76" i="43"/>
  <c r="U76" i="43"/>
  <c r="T76" i="43"/>
  <c r="S76" i="43"/>
  <c r="R76" i="43"/>
  <c r="Q76" i="43"/>
  <c r="K76" i="43"/>
  <c r="AJ75" i="43"/>
  <c r="AC75" i="43"/>
  <c r="U75" i="43"/>
  <c r="T75" i="43"/>
  <c r="S75" i="43"/>
  <c r="R75" i="43"/>
  <c r="Q75" i="43"/>
  <c r="K75" i="43"/>
  <c r="AJ74" i="43"/>
  <c r="AC74" i="43"/>
  <c r="U74" i="43"/>
  <c r="T74" i="43"/>
  <c r="S74" i="43"/>
  <c r="R74" i="43"/>
  <c r="Q74" i="43"/>
  <c r="K74" i="43"/>
  <c r="AJ73" i="43"/>
  <c r="AC73" i="43"/>
  <c r="U73" i="43"/>
  <c r="T73" i="43"/>
  <c r="S73" i="43"/>
  <c r="R73" i="43"/>
  <c r="Q73" i="43"/>
  <c r="K73" i="43"/>
  <c r="AJ72" i="43"/>
  <c r="AC72" i="43"/>
  <c r="U72" i="43"/>
  <c r="T72" i="43"/>
  <c r="S72" i="43"/>
  <c r="R72" i="43"/>
  <c r="Q72" i="43"/>
  <c r="K72" i="43"/>
  <c r="AJ71" i="43"/>
  <c r="AC71" i="43"/>
  <c r="U71" i="43"/>
  <c r="T71" i="43"/>
  <c r="S71" i="43"/>
  <c r="R71" i="43"/>
  <c r="Q71" i="43"/>
  <c r="K71" i="43"/>
  <c r="AJ70" i="43"/>
  <c r="AC70" i="43"/>
  <c r="U70" i="43"/>
  <c r="T70" i="43"/>
  <c r="S70" i="43"/>
  <c r="R70" i="43"/>
  <c r="Q70" i="43"/>
  <c r="K70" i="43"/>
  <c r="AJ69" i="43"/>
  <c r="AC69" i="43"/>
  <c r="U69" i="43"/>
  <c r="T69" i="43"/>
  <c r="S69" i="43"/>
  <c r="R69" i="43"/>
  <c r="Q69" i="43"/>
  <c r="K69" i="43"/>
  <c r="AJ68" i="43"/>
  <c r="AC68" i="43"/>
  <c r="U68" i="43"/>
  <c r="T68" i="43"/>
  <c r="S68" i="43"/>
  <c r="R68" i="43"/>
  <c r="Q68" i="43"/>
  <c r="K68" i="43"/>
  <c r="AJ67" i="43"/>
  <c r="AC67" i="43"/>
  <c r="U67" i="43"/>
  <c r="T67" i="43"/>
  <c r="S67" i="43"/>
  <c r="R67" i="43"/>
  <c r="Q67" i="43"/>
  <c r="K67" i="43"/>
  <c r="AJ66" i="43"/>
  <c r="AC66" i="43"/>
  <c r="U66" i="43"/>
  <c r="T66" i="43"/>
  <c r="S66" i="43"/>
  <c r="R66" i="43"/>
  <c r="Q66" i="43"/>
  <c r="K66" i="43"/>
  <c r="AJ65" i="43"/>
  <c r="AC65" i="43"/>
  <c r="U65" i="43"/>
  <c r="T65" i="43"/>
  <c r="S65" i="43"/>
  <c r="R65" i="43"/>
  <c r="Q65" i="43"/>
  <c r="K65" i="43"/>
  <c r="AJ64" i="43"/>
  <c r="AC64" i="43"/>
  <c r="U64" i="43"/>
  <c r="T64" i="43"/>
  <c r="S64" i="43"/>
  <c r="R64" i="43"/>
  <c r="Q64" i="43"/>
  <c r="K64" i="43"/>
  <c r="AJ63" i="43"/>
  <c r="AC63" i="43"/>
  <c r="U63" i="43"/>
  <c r="T63" i="43"/>
  <c r="S63" i="43"/>
  <c r="R63" i="43"/>
  <c r="Q63" i="43"/>
  <c r="K63" i="43"/>
  <c r="AJ62" i="43"/>
  <c r="AC62" i="43"/>
  <c r="U62" i="43"/>
  <c r="T62" i="43"/>
  <c r="S62" i="43"/>
  <c r="R62" i="43"/>
  <c r="Q62" i="43"/>
  <c r="K62" i="43"/>
  <c r="AJ61" i="43"/>
  <c r="AC61" i="43"/>
  <c r="U61" i="43"/>
  <c r="T61" i="43"/>
  <c r="S61" i="43"/>
  <c r="R61" i="43"/>
  <c r="Q61" i="43"/>
  <c r="K61" i="43"/>
  <c r="AJ60" i="43"/>
  <c r="AC60" i="43"/>
  <c r="U60" i="43"/>
  <c r="T60" i="43"/>
  <c r="S60" i="43"/>
  <c r="R60" i="43"/>
  <c r="Q60" i="43"/>
  <c r="K60" i="43"/>
  <c r="AJ59" i="43"/>
  <c r="AC59" i="43"/>
  <c r="U59" i="43"/>
  <c r="T59" i="43"/>
  <c r="S59" i="43"/>
  <c r="R59" i="43"/>
  <c r="Q59" i="43"/>
  <c r="K59" i="43"/>
  <c r="AJ58" i="43"/>
  <c r="AC58" i="43"/>
  <c r="U58" i="43"/>
  <c r="T58" i="43"/>
  <c r="S58" i="43"/>
  <c r="R58" i="43"/>
  <c r="Q58" i="43"/>
  <c r="K58" i="43"/>
  <c r="AJ57" i="43"/>
  <c r="AC57" i="43"/>
  <c r="U57" i="43"/>
  <c r="T57" i="43"/>
  <c r="S57" i="43"/>
  <c r="R57" i="43"/>
  <c r="Q57" i="43"/>
  <c r="K57" i="43"/>
  <c r="AJ56" i="43"/>
  <c r="AC56" i="43"/>
  <c r="U56" i="43"/>
  <c r="T56" i="43"/>
  <c r="S56" i="43"/>
  <c r="R56" i="43"/>
  <c r="Q56" i="43"/>
  <c r="K56" i="43"/>
  <c r="AJ55" i="43"/>
  <c r="AC55" i="43"/>
  <c r="U55" i="43"/>
  <c r="T55" i="43"/>
  <c r="S55" i="43"/>
  <c r="R55" i="43"/>
  <c r="Q55" i="43"/>
  <c r="K55" i="43"/>
  <c r="AJ54" i="43"/>
  <c r="AC54" i="43"/>
  <c r="U54" i="43"/>
  <c r="T54" i="43"/>
  <c r="S54" i="43"/>
  <c r="R54" i="43"/>
  <c r="Q54" i="43"/>
  <c r="K54" i="43"/>
  <c r="AJ53" i="43"/>
  <c r="AC53" i="43"/>
  <c r="U53" i="43"/>
  <c r="T53" i="43"/>
  <c r="S53" i="43"/>
  <c r="R53" i="43"/>
  <c r="Q53" i="43"/>
  <c r="K53" i="43"/>
  <c r="AJ52" i="43"/>
  <c r="AC52" i="43"/>
  <c r="U52" i="43"/>
  <c r="T52" i="43"/>
  <c r="S52" i="43"/>
  <c r="R52" i="43"/>
  <c r="Q52" i="43"/>
  <c r="K52" i="43"/>
  <c r="AJ51" i="43"/>
  <c r="AC51" i="43"/>
  <c r="U51" i="43"/>
  <c r="T51" i="43"/>
  <c r="S51" i="43"/>
  <c r="R51" i="43"/>
  <c r="Q51" i="43"/>
  <c r="K51" i="43"/>
  <c r="AJ50" i="43"/>
  <c r="AC50" i="43"/>
  <c r="U50" i="43"/>
  <c r="T50" i="43"/>
  <c r="S50" i="43"/>
  <c r="R50" i="43"/>
  <c r="Q50" i="43"/>
  <c r="K50" i="43"/>
  <c r="AJ49" i="43"/>
  <c r="AC49" i="43"/>
  <c r="U49" i="43"/>
  <c r="T49" i="43"/>
  <c r="S49" i="43"/>
  <c r="R49" i="43"/>
  <c r="Q49" i="43"/>
  <c r="K49" i="43"/>
  <c r="AJ48" i="43"/>
  <c r="AC48" i="43"/>
  <c r="U48" i="43"/>
  <c r="T48" i="43"/>
  <c r="S48" i="43"/>
  <c r="R48" i="43"/>
  <c r="Q48" i="43"/>
  <c r="K48" i="43"/>
  <c r="AJ47" i="43"/>
  <c r="AC47" i="43"/>
  <c r="U47" i="43"/>
  <c r="T47" i="43"/>
  <c r="S47" i="43"/>
  <c r="R47" i="43"/>
  <c r="Q47" i="43"/>
  <c r="K47" i="43"/>
  <c r="AJ46" i="43"/>
  <c r="AC46" i="43"/>
  <c r="U46" i="43"/>
  <c r="T46" i="43"/>
  <c r="S46" i="43"/>
  <c r="R46" i="43"/>
  <c r="Q46" i="43"/>
  <c r="K46" i="43"/>
  <c r="AJ45" i="43"/>
  <c r="AC45" i="43"/>
  <c r="U45" i="43"/>
  <c r="T45" i="43"/>
  <c r="S45" i="43"/>
  <c r="R45" i="43"/>
  <c r="Q45" i="43"/>
  <c r="K45" i="43"/>
  <c r="AJ44" i="43"/>
  <c r="AC44" i="43"/>
  <c r="U44" i="43"/>
  <c r="T44" i="43"/>
  <c r="S44" i="43"/>
  <c r="R44" i="43"/>
  <c r="Q44" i="43"/>
  <c r="K44" i="43"/>
  <c r="AJ43" i="43"/>
  <c r="AC43" i="43"/>
  <c r="U43" i="43"/>
  <c r="T43" i="43"/>
  <c r="S43" i="43"/>
  <c r="R43" i="43"/>
  <c r="Q43" i="43"/>
  <c r="K43" i="43"/>
  <c r="AJ42" i="43"/>
  <c r="AC42" i="43"/>
  <c r="U42" i="43"/>
  <c r="T42" i="43"/>
  <c r="S42" i="43"/>
  <c r="R42" i="43"/>
  <c r="Q42" i="43"/>
  <c r="K42" i="43"/>
  <c r="AJ41" i="43"/>
  <c r="AC41" i="43"/>
  <c r="U41" i="43"/>
  <c r="T41" i="43"/>
  <c r="S41" i="43"/>
  <c r="R41" i="43"/>
  <c r="Q41" i="43"/>
  <c r="K41" i="43"/>
  <c r="AJ40" i="43"/>
  <c r="AC40" i="43"/>
  <c r="U40" i="43"/>
  <c r="T40" i="43"/>
  <c r="S40" i="43"/>
  <c r="R40" i="43"/>
  <c r="Q40" i="43"/>
  <c r="K40" i="43"/>
  <c r="AJ39" i="43"/>
  <c r="AC39" i="43"/>
  <c r="U39" i="43"/>
  <c r="T39" i="43"/>
  <c r="S39" i="43"/>
  <c r="R39" i="43"/>
  <c r="Q39" i="43"/>
  <c r="K39" i="43"/>
  <c r="AJ38" i="43"/>
  <c r="AC38" i="43"/>
  <c r="U38" i="43"/>
  <c r="T38" i="43"/>
  <c r="S38" i="43"/>
  <c r="R38" i="43"/>
  <c r="Q38" i="43"/>
  <c r="K38" i="43"/>
  <c r="AJ37" i="43"/>
  <c r="AC37" i="43"/>
  <c r="U37" i="43"/>
  <c r="T37" i="43"/>
  <c r="S37" i="43"/>
  <c r="R37" i="43"/>
  <c r="Q37" i="43"/>
  <c r="K37" i="43"/>
  <c r="AJ36" i="43"/>
  <c r="AC36" i="43"/>
  <c r="U36" i="43"/>
  <c r="T36" i="43"/>
  <c r="S36" i="43"/>
  <c r="R36" i="43"/>
  <c r="Q36" i="43"/>
  <c r="K36" i="43"/>
  <c r="AJ35" i="43"/>
  <c r="AC35" i="43"/>
  <c r="U35" i="43"/>
  <c r="T35" i="43"/>
  <c r="S35" i="43"/>
  <c r="R35" i="43"/>
  <c r="Q35" i="43"/>
  <c r="K35" i="43"/>
  <c r="AJ34" i="43"/>
  <c r="AC34" i="43"/>
  <c r="U34" i="43"/>
  <c r="T34" i="43"/>
  <c r="S34" i="43"/>
  <c r="R34" i="43"/>
  <c r="Q34" i="43"/>
  <c r="K34" i="43"/>
  <c r="AJ33" i="43"/>
  <c r="AC33" i="43"/>
  <c r="U33" i="43"/>
  <c r="T33" i="43"/>
  <c r="S33" i="43"/>
  <c r="R33" i="43"/>
  <c r="Q33" i="43"/>
  <c r="K33" i="43"/>
  <c r="AJ32" i="43"/>
  <c r="AC32" i="43"/>
  <c r="U32" i="43"/>
  <c r="T32" i="43"/>
  <c r="S32" i="43"/>
  <c r="R32" i="43"/>
  <c r="Q32" i="43"/>
  <c r="K32" i="43"/>
  <c r="AJ31" i="43"/>
  <c r="AC31" i="43"/>
  <c r="U31" i="43"/>
  <c r="T31" i="43"/>
  <c r="S31" i="43"/>
  <c r="R31" i="43"/>
  <c r="Q31" i="43"/>
  <c r="K31" i="43"/>
  <c r="AJ30" i="43"/>
  <c r="AC30" i="43"/>
  <c r="U30" i="43"/>
  <c r="T30" i="43"/>
  <c r="S30" i="43"/>
  <c r="R30" i="43"/>
  <c r="Q30" i="43"/>
  <c r="K30" i="43"/>
  <c r="AJ29" i="43"/>
  <c r="AC29" i="43"/>
  <c r="U29" i="43"/>
  <c r="T29" i="43"/>
  <c r="S29" i="43"/>
  <c r="R29" i="43"/>
  <c r="Q29" i="43"/>
  <c r="K29" i="43"/>
  <c r="AJ28" i="43"/>
  <c r="AC28" i="43"/>
  <c r="U28" i="43"/>
  <c r="T28" i="43"/>
  <c r="S28" i="43"/>
  <c r="R28" i="43"/>
  <c r="Q28" i="43"/>
  <c r="K28" i="43"/>
  <c r="AJ27" i="43"/>
  <c r="AC27" i="43"/>
  <c r="U27" i="43"/>
  <c r="T27" i="43"/>
  <c r="S27" i="43"/>
  <c r="R27" i="43"/>
  <c r="Q27" i="43"/>
  <c r="K27" i="43"/>
  <c r="AJ26" i="43"/>
  <c r="AC26" i="43"/>
  <c r="U26" i="43"/>
  <c r="T26" i="43"/>
  <c r="S26" i="43"/>
  <c r="R26" i="43"/>
  <c r="Q26" i="43"/>
  <c r="K26" i="43"/>
  <c r="AJ25" i="43"/>
  <c r="AC25" i="43"/>
  <c r="U25" i="43"/>
  <c r="T25" i="43"/>
  <c r="S25" i="43"/>
  <c r="R25" i="43"/>
  <c r="Q25" i="43"/>
  <c r="K25" i="43"/>
  <c r="AJ24" i="43"/>
  <c r="AC24" i="43"/>
  <c r="U24" i="43"/>
  <c r="T24" i="43"/>
  <c r="S24" i="43"/>
  <c r="R24" i="43"/>
  <c r="Q24" i="43"/>
  <c r="K24" i="43"/>
  <c r="AJ23" i="43"/>
  <c r="AC23" i="43"/>
  <c r="U23" i="43"/>
  <c r="T23" i="43"/>
  <c r="S23" i="43"/>
  <c r="R23" i="43"/>
  <c r="Q23" i="43"/>
  <c r="K23" i="43"/>
  <c r="AJ22" i="43"/>
  <c r="AC22" i="43"/>
  <c r="U22" i="43"/>
  <c r="T22" i="43"/>
  <c r="S22" i="43"/>
  <c r="R22" i="43"/>
  <c r="Q22" i="43"/>
  <c r="K22" i="43"/>
  <c r="AJ21" i="43"/>
  <c r="AC21" i="43"/>
  <c r="U21" i="43"/>
  <c r="T21" i="43"/>
  <c r="S21" i="43"/>
  <c r="R21" i="43"/>
  <c r="Q21" i="43"/>
  <c r="K21" i="43"/>
  <c r="AJ20" i="43"/>
  <c r="AC20" i="43"/>
  <c r="U20" i="43"/>
  <c r="T20" i="43"/>
  <c r="S20" i="43"/>
  <c r="R20" i="43"/>
  <c r="Q20" i="43"/>
  <c r="K20" i="43"/>
  <c r="AJ19" i="43"/>
  <c r="AC19" i="43"/>
  <c r="U19" i="43"/>
  <c r="T19" i="43"/>
  <c r="S19" i="43"/>
  <c r="R19" i="43"/>
  <c r="Q19" i="43"/>
  <c r="K19" i="43"/>
  <c r="AJ18" i="43"/>
  <c r="AC18" i="43"/>
  <c r="U18" i="43"/>
  <c r="T18" i="43"/>
  <c r="S18" i="43"/>
  <c r="R18" i="43"/>
  <c r="Q18" i="43"/>
  <c r="K18" i="43"/>
  <c r="AJ17" i="43"/>
  <c r="AC17" i="43"/>
  <c r="U17" i="43"/>
  <c r="T17" i="43"/>
  <c r="S17" i="43"/>
  <c r="R17" i="43"/>
  <c r="Q17" i="43"/>
  <c r="K17" i="43"/>
  <c r="AJ16" i="43"/>
  <c r="AC16" i="43"/>
  <c r="U16" i="43"/>
  <c r="T16" i="43"/>
  <c r="S16" i="43"/>
  <c r="R16" i="43"/>
  <c r="Q16" i="43"/>
  <c r="K16" i="43"/>
  <c r="AJ15" i="43"/>
  <c r="AC15" i="43"/>
  <c r="U15" i="43"/>
  <c r="T15" i="43"/>
  <c r="S15" i="43"/>
  <c r="R15" i="43"/>
  <c r="Q15" i="43"/>
  <c r="K15" i="43"/>
  <c r="AJ14" i="43"/>
  <c r="AC14" i="43"/>
  <c r="U14" i="43"/>
  <c r="T14" i="43"/>
  <c r="S14" i="43"/>
  <c r="R14" i="43"/>
  <c r="Q14" i="43"/>
  <c r="K14" i="43"/>
  <c r="AJ13" i="43"/>
  <c r="AC13" i="43"/>
  <c r="U13" i="43"/>
  <c r="T13" i="43"/>
  <c r="S13" i="43"/>
  <c r="R13" i="43"/>
  <c r="Q13" i="43"/>
  <c r="K13" i="43"/>
  <c r="AJ12" i="43"/>
  <c r="AC12" i="43"/>
  <c r="U12" i="43"/>
  <c r="T12" i="43"/>
  <c r="S12" i="43"/>
  <c r="R12" i="43"/>
  <c r="Q12" i="43"/>
  <c r="K12" i="43"/>
  <c r="AJ11" i="43"/>
  <c r="AC11" i="43"/>
  <c r="U11" i="43"/>
  <c r="T11" i="43"/>
  <c r="S11" i="43"/>
  <c r="R11" i="43"/>
  <c r="Q11" i="43"/>
  <c r="J12" i="32"/>
  <c r="V12" i="32" s="1"/>
  <c r="AL462" i="32"/>
  <c r="AD462" i="32"/>
  <c r="U462" i="32"/>
  <c r="T462" i="32"/>
  <c r="S462" i="32"/>
  <c r="R462" i="32"/>
  <c r="J462" i="32"/>
  <c r="AL461" i="32"/>
  <c r="AD461" i="32"/>
  <c r="U461" i="32"/>
  <c r="T461" i="32"/>
  <c r="S461" i="32"/>
  <c r="R461" i="32"/>
  <c r="J461" i="32"/>
  <c r="AL460" i="32"/>
  <c r="AD460" i="32"/>
  <c r="U460" i="32"/>
  <c r="T460" i="32"/>
  <c r="S460" i="32"/>
  <c r="R460" i="32"/>
  <c r="J460" i="32"/>
  <c r="AL459" i="32"/>
  <c r="AD459" i="32"/>
  <c r="U459" i="32"/>
  <c r="T459" i="32"/>
  <c r="S459" i="32"/>
  <c r="R459" i="32"/>
  <c r="J459" i="32"/>
  <c r="AL458" i="32"/>
  <c r="AD458" i="32"/>
  <c r="U458" i="32"/>
  <c r="T458" i="32"/>
  <c r="S458" i="32"/>
  <c r="R458" i="32"/>
  <c r="J458" i="32"/>
  <c r="AL457" i="32"/>
  <c r="AD457" i="32"/>
  <c r="U457" i="32"/>
  <c r="T457" i="32"/>
  <c r="S457" i="32"/>
  <c r="R457" i="32"/>
  <c r="J457" i="32"/>
  <c r="AL456" i="32"/>
  <c r="AD456" i="32"/>
  <c r="U456" i="32"/>
  <c r="T456" i="32"/>
  <c r="S456" i="32"/>
  <c r="R456" i="32"/>
  <c r="J456" i="32"/>
  <c r="AL455" i="32"/>
  <c r="AD455" i="32"/>
  <c r="U455" i="32"/>
  <c r="T455" i="32"/>
  <c r="S455" i="32"/>
  <c r="R455" i="32"/>
  <c r="J455" i="32"/>
  <c r="AL454" i="32"/>
  <c r="AD454" i="32"/>
  <c r="U454" i="32"/>
  <c r="T454" i="32"/>
  <c r="S454" i="32"/>
  <c r="R454" i="32"/>
  <c r="J454" i="32"/>
  <c r="AL453" i="32"/>
  <c r="AD453" i="32"/>
  <c r="U453" i="32"/>
  <c r="T453" i="32"/>
  <c r="S453" i="32"/>
  <c r="R453" i="32"/>
  <c r="J453" i="32"/>
  <c r="AL452" i="32"/>
  <c r="AD452" i="32"/>
  <c r="U452" i="32"/>
  <c r="T452" i="32"/>
  <c r="S452" i="32"/>
  <c r="R452" i="32"/>
  <c r="J452" i="32"/>
  <c r="AL451" i="32"/>
  <c r="AD451" i="32"/>
  <c r="U451" i="32"/>
  <c r="T451" i="32"/>
  <c r="S451" i="32"/>
  <c r="R451" i="32"/>
  <c r="J451" i="32"/>
  <c r="AK449" i="32"/>
  <c r="AJ449" i="32"/>
  <c r="AI449" i="32"/>
  <c r="AH449" i="32"/>
  <c r="AG449" i="32"/>
  <c r="AE449" i="32"/>
  <c r="AC449" i="32"/>
  <c r="AB449" i="32"/>
  <c r="AA449" i="32"/>
  <c r="Z449" i="32"/>
  <c r="Y449" i="32"/>
  <c r="W449" i="32"/>
  <c r="Q449" i="32"/>
  <c r="P449" i="32"/>
  <c r="O449" i="32"/>
  <c r="N449" i="32"/>
  <c r="M449" i="32"/>
  <c r="L449" i="32"/>
  <c r="K449" i="32"/>
  <c r="I449" i="32"/>
  <c r="H449" i="32"/>
  <c r="G449" i="32"/>
  <c r="F449" i="32"/>
  <c r="E449" i="32"/>
  <c r="D449" i="32"/>
  <c r="C449" i="32"/>
  <c r="AL437" i="32"/>
  <c r="AD437" i="32"/>
  <c r="U437" i="32"/>
  <c r="T437" i="32"/>
  <c r="S437" i="32"/>
  <c r="R437" i="32"/>
  <c r="J437" i="32"/>
  <c r="AL436" i="32"/>
  <c r="AD436" i="32"/>
  <c r="U436" i="32"/>
  <c r="T436" i="32"/>
  <c r="S436" i="32"/>
  <c r="R436" i="32"/>
  <c r="J436" i="32"/>
  <c r="V436" i="32" s="1"/>
  <c r="AL435" i="32"/>
  <c r="AD435" i="32"/>
  <c r="U435" i="32"/>
  <c r="T435" i="32"/>
  <c r="S435" i="32"/>
  <c r="R435" i="32"/>
  <c r="J435" i="32"/>
  <c r="AL434" i="32"/>
  <c r="AD434" i="32"/>
  <c r="U434" i="32"/>
  <c r="T434" i="32"/>
  <c r="S434" i="32"/>
  <c r="R434" i="32"/>
  <c r="J434" i="32"/>
  <c r="V434" i="32" s="1"/>
  <c r="AL433" i="32"/>
  <c r="AD433" i="32"/>
  <c r="U433" i="32"/>
  <c r="T433" i="32"/>
  <c r="S433" i="32"/>
  <c r="R433" i="32"/>
  <c r="J433" i="32"/>
  <c r="AL432" i="32"/>
  <c r="AD432" i="32"/>
  <c r="U432" i="32"/>
  <c r="T432" i="32"/>
  <c r="S432" i="32"/>
  <c r="R432" i="32"/>
  <c r="J432" i="32"/>
  <c r="V432" i="32" s="1"/>
  <c r="AL431" i="32"/>
  <c r="AD431" i="32"/>
  <c r="U431" i="32"/>
  <c r="T431" i="32"/>
  <c r="S431" i="32"/>
  <c r="R431" i="32"/>
  <c r="J431" i="32"/>
  <c r="AL430" i="32"/>
  <c r="AD430" i="32"/>
  <c r="U430" i="32"/>
  <c r="T430" i="32"/>
  <c r="S430" i="32"/>
  <c r="R430" i="32"/>
  <c r="J430" i="32"/>
  <c r="V430" i="32" s="1"/>
  <c r="AL429" i="32"/>
  <c r="AD429" i="32"/>
  <c r="U429" i="32"/>
  <c r="T429" i="32"/>
  <c r="S429" i="32"/>
  <c r="R429" i="32"/>
  <c r="J429" i="32"/>
  <c r="AL428" i="32"/>
  <c r="AD428" i="32"/>
  <c r="U428" i="32"/>
  <c r="T428" i="32"/>
  <c r="S428" i="32"/>
  <c r="R428" i="32"/>
  <c r="J428" i="32"/>
  <c r="V428" i="32" s="1"/>
  <c r="AL427" i="32"/>
  <c r="AD427" i="32"/>
  <c r="U427" i="32"/>
  <c r="T427" i="32"/>
  <c r="S427" i="32"/>
  <c r="R427" i="32"/>
  <c r="J427" i="32"/>
  <c r="AL426" i="32"/>
  <c r="AD426" i="32"/>
  <c r="U426" i="32"/>
  <c r="T426" i="32"/>
  <c r="S426" i="32"/>
  <c r="R426" i="32"/>
  <c r="J426" i="32"/>
  <c r="V426" i="32" s="1"/>
  <c r="AL425" i="32"/>
  <c r="AD425" i="32"/>
  <c r="U425" i="32"/>
  <c r="T425" i="32"/>
  <c r="S425" i="32"/>
  <c r="R425" i="32"/>
  <c r="J425" i="32"/>
  <c r="AL424" i="32"/>
  <c r="AD424" i="32"/>
  <c r="U424" i="32"/>
  <c r="T424" i="32"/>
  <c r="S424" i="32"/>
  <c r="R424" i="32"/>
  <c r="J424" i="32"/>
  <c r="V424" i="32" s="1"/>
  <c r="AL423" i="32"/>
  <c r="AD423" i="32"/>
  <c r="U423" i="32"/>
  <c r="T423" i="32"/>
  <c r="S423" i="32"/>
  <c r="R423" i="32"/>
  <c r="J423" i="32"/>
  <c r="AL422" i="32"/>
  <c r="AD422" i="32"/>
  <c r="U422" i="32"/>
  <c r="T422" i="32"/>
  <c r="S422" i="32"/>
  <c r="R422" i="32"/>
  <c r="J422" i="32"/>
  <c r="V422" i="32" s="1"/>
  <c r="AL421" i="32"/>
  <c r="AD421" i="32"/>
  <c r="U421" i="32"/>
  <c r="T421" i="32"/>
  <c r="S421" i="32"/>
  <c r="R421" i="32"/>
  <c r="J421" i="32"/>
  <c r="AL420" i="32"/>
  <c r="AD420" i="32"/>
  <c r="U420" i="32"/>
  <c r="T420" i="32"/>
  <c r="S420" i="32"/>
  <c r="R420" i="32"/>
  <c r="J420" i="32"/>
  <c r="V420" i="32" s="1"/>
  <c r="AL419" i="32"/>
  <c r="AD419" i="32"/>
  <c r="U419" i="32"/>
  <c r="T419" i="32"/>
  <c r="S419" i="32"/>
  <c r="R419" i="32"/>
  <c r="J419" i="32"/>
  <c r="AL418" i="32"/>
  <c r="AD418" i="32"/>
  <c r="U418" i="32"/>
  <c r="T418" i="32"/>
  <c r="S418" i="32"/>
  <c r="R418" i="32"/>
  <c r="J418" i="32"/>
  <c r="V418" i="32" s="1"/>
  <c r="AL417" i="32"/>
  <c r="AD417" i="32"/>
  <c r="U417" i="32"/>
  <c r="T417" i="32"/>
  <c r="S417" i="32"/>
  <c r="R417" i="32"/>
  <c r="J417" i="32"/>
  <c r="AL416" i="32"/>
  <c r="AD416" i="32"/>
  <c r="U416" i="32"/>
  <c r="T416" i="32"/>
  <c r="S416" i="32"/>
  <c r="R416" i="32"/>
  <c r="J416" i="32"/>
  <c r="V416" i="32" s="1"/>
  <c r="AL415" i="32"/>
  <c r="AD415" i="32"/>
  <c r="U415" i="32"/>
  <c r="T415" i="32"/>
  <c r="S415" i="32"/>
  <c r="R415" i="32"/>
  <c r="J415" i="32"/>
  <c r="AL414" i="32"/>
  <c r="AD414" i="32"/>
  <c r="U414" i="32"/>
  <c r="T414" i="32"/>
  <c r="S414" i="32"/>
  <c r="R414" i="32"/>
  <c r="J414" i="32"/>
  <c r="AK412" i="32"/>
  <c r="AJ412" i="32"/>
  <c r="AI412" i="32"/>
  <c r="AH412" i="32"/>
  <c r="AG412" i="32"/>
  <c r="AE412" i="32"/>
  <c r="AC412" i="32"/>
  <c r="AB412" i="32"/>
  <c r="AA412" i="32"/>
  <c r="Z412" i="32"/>
  <c r="Y412" i="32"/>
  <c r="W412" i="32"/>
  <c r="Q412" i="32"/>
  <c r="P412" i="32"/>
  <c r="O412" i="32"/>
  <c r="N412" i="32"/>
  <c r="M412" i="32"/>
  <c r="K412" i="32"/>
  <c r="I412" i="32"/>
  <c r="H412" i="32"/>
  <c r="G412" i="32"/>
  <c r="F412" i="32"/>
  <c r="E412" i="32"/>
  <c r="D412" i="32"/>
  <c r="C412" i="32"/>
  <c r="AL400" i="32"/>
  <c r="AD400" i="32"/>
  <c r="U400" i="32"/>
  <c r="T400" i="32"/>
  <c r="S400" i="32"/>
  <c r="R400" i="32"/>
  <c r="J400" i="32"/>
  <c r="V400" i="32" s="1"/>
  <c r="AL399" i="32"/>
  <c r="AD399" i="32"/>
  <c r="U399" i="32"/>
  <c r="T399" i="32"/>
  <c r="S399" i="32"/>
  <c r="R399" i="32"/>
  <c r="J399" i="32"/>
  <c r="AL398" i="32"/>
  <c r="AD398" i="32"/>
  <c r="U398" i="32"/>
  <c r="T398" i="32"/>
  <c r="S398" i="32"/>
  <c r="R398" i="32"/>
  <c r="J398" i="32"/>
  <c r="V398" i="32" s="1"/>
  <c r="AL397" i="32"/>
  <c r="AD397" i="32"/>
  <c r="U397" i="32"/>
  <c r="T397" i="32"/>
  <c r="S397" i="32"/>
  <c r="R397" i="32"/>
  <c r="J397" i="32"/>
  <c r="AL396" i="32"/>
  <c r="AD396" i="32"/>
  <c r="U396" i="32"/>
  <c r="T396" i="32"/>
  <c r="S396" i="32"/>
  <c r="R396" i="32"/>
  <c r="J396" i="32"/>
  <c r="V396" i="32" s="1"/>
  <c r="AL395" i="32"/>
  <c r="AD395" i="32"/>
  <c r="U395" i="32"/>
  <c r="T395" i="32"/>
  <c r="S395" i="32"/>
  <c r="R395" i="32"/>
  <c r="J395" i="32"/>
  <c r="AK393" i="32"/>
  <c r="AJ393" i="32"/>
  <c r="AI393" i="32"/>
  <c r="AH393" i="32"/>
  <c r="AG393" i="32"/>
  <c r="AE393" i="32"/>
  <c r="AC393" i="32"/>
  <c r="AB393" i="32"/>
  <c r="AA393" i="32"/>
  <c r="Z393" i="32"/>
  <c r="Y393" i="32"/>
  <c r="W393" i="32"/>
  <c r="Q393" i="32"/>
  <c r="P393" i="32"/>
  <c r="O393" i="32"/>
  <c r="N393" i="32"/>
  <c r="M393" i="32"/>
  <c r="K393" i="32"/>
  <c r="I393" i="32"/>
  <c r="H393" i="32"/>
  <c r="G393" i="32"/>
  <c r="F393" i="32"/>
  <c r="E393" i="32"/>
  <c r="C393" i="32"/>
  <c r="AL381" i="32"/>
  <c r="AD381" i="32"/>
  <c r="U381" i="32"/>
  <c r="T381" i="32"/>
  <c r="S381" i="32"/>
  <c r="R381" i="32"/>
  <c r="J381" i="32"/>
  <c r="V381" i="32" s="1"/>
  <c r="AL380" i="32"/>
  <c r="AD380" i="32"/>
  <c r="U380" i="32"/>
  <c r="T380" i="32"/>
  <c r="S380" i="32"/>
  <c r="R380" i="32"/>
  <c r="J380" i="32"/>
  <c r="AL379" i="32"/>
  <c r="AD379" i="32"/>
  <c r="U379" i="32"/>
  <c r="T379" i="32"/>
  <c r="S379" i="32"/>
  <c r="R379" i="32"/>
  <c r="J379" i="32"/>
  <c r="V379" i="32" s="1"/>
  <c r="AL378" i="32"/>
  <c r="AD378" i="32"/>
  <c r="U378" i="32"/>
  <c r="T378" i="32"/>
  <c r="S378" i="32"/>
  <c r="R378" i="32"/>
  <c r="J378" i="32"/>
  <c r="AL377" i="32"/>
  <c r="AD377" i="32"/>
  <c r="U377" i="32"/>
  <c r="T377" i="32"/>
  <c r="S377" i="32"/>
  <c r="R377" i="32"/>
  <c r="J377" i="32"/>
  <c r="V377" i="32" s="1"/>
  <c r="AL376" i="32"/>
  <c r="AD376" i="32"/>
  <c r="U376" i="32"/>
  <c r="T376" i="32"/>
  <c r="S376" i="32"/>
  <c r="R376" i="32"/>
  <c r="J376" i="32"/>
  <c r="AL375" i="32"/>
  <c r="AD375" i="32"/>
  <c r="U375" i="32"/>
  <c r="T375" i="32"/>
  <c r="S375" i="32"/>
  <c r="R375" i="32"/>
  <c r="J375" i="32"/>
  <c r="V375" i="32" s="1"/>
  <c r="AL374" i="32"/>
  <c r="AD374" i="32"/>
  <c r="U374" i="32"/>
  <c r="T374" i="32"/>
  <c r="S374" i="32"/>
  <c r="R374" i="32"/>
  <c r="J374" i="32"/>
  <c r="AL373" i="32"/>
  <c r="AD373" i="32"/>
  <c r="U373" i="32"/>
  <c r="T373" i="32"/>
  <c r="S373" i="32"/>
  <c r="R373" i="32"/>
  <c r="J373" i="32"/>
  <c r="AK371" i="32"/>
  <c r="AJ371" i="32"/>
  <c r="AI371" i="32"/>
  <c r="AH371" i="32"/>
  <c r="AG371" i="32"/>
  <c r="AE371" i="32"/>
  <c r="AC371" i="32"/>
  <c r="AB371" i="32"/>
  <c r="AA371" i="32"/>
  <c r="Z371" i="32"/>
  <c r="Y371" i="32"/>
  <c r="W371" i="32"/>
  <c r="Q371" i="32"/>
  <c r="P371" i="32"/>
  <c r="O371" i="32"/>
  <c r="N371" i="32"/>
  <c r="M371" i="32"/>
  <c r="K371" i="32"/>
  <c r="I371" i="32"/>
  <c r="H371" i="32"/>
  <c r="G371" i="32"/>
  <c r="F371" i="32"/>
  <c r="E371" i="32"/>
  <c r="C371" i="32"/>
  <c r="AL359" i="32"/>
  <c r="AD359" i="32"/>
  <c r="U359" i="32"/>
  <c r="T359" i="32"/>
  <c r="S359" i="32"/>
  <c r="R359" i="32"/>
  <c r="J359" i="32"/>
  <c r="AL358" i="32"/>
  <c r="AD358" i="32"/>
  <c r="U358" i="32"/>
  <c r="T358" i="32"/>
  <c r="S358" i="32"/>
  <c r="R358" i="32"/>
  <c r="J358" i="32"/>
  <c r="AL357" i="32"/>
  <c r="AD357" i="32"/>
  <c r="U357" i="32"/>
  <c r="T357" i="32"/>
  <c r="S357" i="32"/>
  <c r="R357" i="32"/>
  <c r="J357" i="32"/>
  <c r="AL356" i="32"/>
  <c r="AD356" i="32"/>
  <c r="U356" i="32"/>
  <c r="T356" i="32"/>
  <c r="S356" i="32"/>
  <c r="R356" i="32"/>
  <c r="J356" i="32"/>
  <c r="AL355" i="32"/>
  <c r="AD355" i="32"/>
  <c r="U355" i="32"/>
  <c r="T355" i="32"/>
  <c r="S355" i="32"/>
  <c r="R355" i="32"/>
  <c r="J355" i="32"/>
  <c r="AL354" i="32"/>
  <c r="AD354" i="32"/>
  <c r="U354" i="32"/>
  <c r="T354" i="32"/>
  <c r="S354" i="32"/>
  <c r="R354" i="32"/>
  <c r="J354" i="32"/>
  <c r="AL353" i="32"/>
  <c r="AD353" i="32"/>
  <c r="U353" i="32"/>
  <c r="T353" i="32"/>
  <c r="S353" i="32"/>
  <c r="R353" i="32"/>
  <c r="J353" i="32"/>
  <c r="AL352" i="32"/>
  <c r="AD352" i="32"/>
  <c r="U352" i="32"/>
  <c r="T352" i="32"/>
  <c r="S352" i="32"/>
  <c r="R352" i="32"/>
  <c r="J352" i="32"/>
  <c r="AL351" i="32"/>
  <c r="AD351" i="32"/>
  <c r="U351" i="32"/>
  <c r="T351" i="32"/>
  <c r="S351" i="32"/>
  <c r="R351" i="32"/>
  <c r="J351" i="32"/>
  <c r="AL350" i="32"/>
  <c r="AD350" i="32"/>
  <c r="U350" i="32"/>
  <c r="T350" i="32"/>
  <c r="S350" i="32"/>
  <c r="R350" i="32"/>
  <c r="J350" i="32"/>
  <c r="AL349" i="32"/>
  <c r="AD349" i="32"/>
  <c r="U349" i="32"/>
  <c r="T349" i="32"/>
  <c r="S349" i="32"/>
  <c r="R349" i="32"/>
  <c r="J349" i="32"/>
  <c r="AL348" i="32"/>
  <c r="AD348" i="32"/>
  <c r="U348" i="32"/>
  <c r="T348" i="32"/>
  <c r="S348" i="32"/>
  <c r="R348" i="32"/>
  <c r="J348" i="32"/>
  <c r="AK346" i="32"/>
  <c r="AJ346" i="32"/>
  <c r="AI346" i="32"/>
  <c r="AH346" i="32"/>
  <c r="AG346" i="32"/>
  <c r="AE346" i="32"/>
  <c r="AC346" i="32"/>
  <c r="AB346" i="32"/>
  <c r="AA346" i="32"/>
  <c r="Z346" i="32"/>
  <c r="Y346" i="32"/>
  <c r="W346" i="32"/>
  <c r="Q346" i="32"/>
  <c r="P346" i="32"/>
  <c r="O346" i="32"/>
  <c r="N346" i="32"/>
  <c r="M346" i="32"/>
  <c r="K346" i="32"/>
  <c r="I346" i="32"/>
  <c r="H346" i="32"/>
  <c r="G346" i="32"/>
  <c r="F346" i="32"/>
  <c r="E346" i="32"/>
  <c r="C346" i="32"/>
  <c r="AL334" i="32"/>
  <c r="AD334" i="32"/>
  <c r="U334" i="32"/>
  <c r="T334" i="32"/>
  <c r="S334" i="32"/>
  <c r="R334" i="32"/>
  <c r="J334" i="32"/>
  <c r="AL333" i="32"/>
  <c r="AD333" i="32"/>
  <c r="U333" i="32"/>
  <c r="T333" i="32"/>
  <c r="S333" i="32"/>
  <c r="R333" i="32"/>
  <c r="J333" i="32"/>
  <c r="AL332" i="32"/>
  <c r="AD332" i="32"/>
  <c r="U332" i="32"/>
  <c r="T332" i="32"/>
  <c r="S332" i="32"/>
  <c r="R332" i="32"/>
  <c r="J332" i="32"/>
  <c r="AL331" i="32"/>
  <c r="AD331" i="32"/>
  <c r="U331" i="32"/>
  <c r="T331" i="32"/>
  <c r="S331" i="32"/>
  <c r="R331" i="32"/>
  <c r="J331" i="32"/>
  <c r="AL330" i="32"/>
  <c r="AD330" i="32"/>
  <c r="U330" i="32"/>
  <c r="T330" i="32"/>
  <c r="S330" i="32"/>
  <c r="R330" i="32"/>
  <c r="J330" i="32"/>
  <c r="AL329" i="32"/>
  <c r="AD329" i="32"/>
  <c r="U329" i="32"/>
  <c r="T329" i="32"/>
  <c r="S329" i="32"/>
  <c r="R329" i="32"/>
  <c r="J329" i="32"/>
  <c r="AL328" i="32"/>
  <c r="AD328" i="32"/>
  <c r="U328" i="32"/>
  <c r="T328" i="32"/>
  <c r="S328" i="32"/>
  <c r="R328" i="32"/>
  <c r="J328" i="32"/>
  <c r="AL327" i="32"/>
  <c r="AD327" i="32"/>
  <c r="U327" i="32"/>
  <c r="T327" i="32"/>
  <c r="S327" i="32"/>
  <c r="R327" i="32"/>
  <c r="J327" i="32"/>
  <c r="AL326" i="32"/>
  <c r="AD326" i="32"/>
  <c r="U326" i="32"/>
  <c r="T326" i="32"/>
  <c r="S326" i="32"/>
  <c r="R326" i="32"/>
  <c r="J326" i="32"/>
  <c r="AL325" i="32"/>
  <c r="AD325" i="32"/>
  <c r="U325" i="32"/>
  <c r="T325" i="32"/>
  <c r="S325" i="32"/>
  <c r="R325" i="32"/>
  <c r="J325" i="32"/>
  <c r="AK323" i="32"/>
  <c r="AJ323" i="32"/>
  <c r="AI323" i="32"/>
  <c r="AH323" i="32"/>
  <c r="AG323" i="32"/>
  <c r="AE323" i="32"/>
  <c r="AC323" i="32"/>
  <c r="AB323" i="32"/>
  <c r="AA323" i="32"/>
  <c r="Z323" i="32"/>
  <c r="Y323" i="32"/>
  <c r="W323" i="32"/>
  <c r="Q323" i="32"/>
  <c r="P323" i="32"/>
  <c r="O323" i="32"/>
  <c r="N323" i="32"/>
  <c r="M323" i="32"/>
  <c r="K323" i="32"/>
  <c r="I323" i="32"/>
  <c r="H323" i="32"/>
  <c r="G323" i="32"/>
  <c r="F323" i="32"/>
  <c r="E323" i="32"/>
  <c r="C323" i="32"/>
  <c r="AL311" i="32"/>
  <c r="AD311" i="32"/>
  <c r="U311" i="32"/>
  <c r="T311" i="32"/>
  <c r="S311" i="32"/>
  <c r="R311" i="32"/>
  <c r="J311" i="32"/>
  <c r="AL310" i="32"/>
  <c r="AD310" i="32"/>
  <c r="U310" i="32"/>
  <c r="T310" i="32"/>
  <c r="S310" i="32"/>
  <c r="R310" i="32"/>
  <c r="J310" i="32"/>
  <c r="AL309" i="32"/>
  <c r="AD309" i="32"/>
  <c r="U309" i="32"/>
  <c r="T309" i="32"/>
  <c r="S309" i="32"/>
  <c r="R309" i="32"/>
  <c r="J309" i="32"/>
  <c r="AL308" i="32"/>
  <c r="AD308" i="32"/>
  <c r="U308" i="32"/>
  <c r="T308" i="32"/>
  <c r="S308" i="32"/>
  <c r="R308" i="32"/>
  <c r="J308" i="32"/>
  <c r="AL307" i="32"/>
  <c r="AD307" i="32"/>
  <c r="U307" i="32"/>
  <c r="T307" i="32"/>
  <c r="S307" i="32"/>
  <c r="R307" i="32"/>
  <c r="J307" i="32"/>
  <c r="AL306" i="32"/>
  <c r="AD306" i="32"/>
  <c r="U306" i="32"/>
  <c r="T306" i="32"/>
  <c r="S306" i="32"/>
  <c r="R306" i="32"/>
  <c r="J306" i="32"/>
  <c r="AL305" i="32"/>
  <c r="AD305" i="32"/>
  <c r="U305" i="32"/>
  <c r="T305" i="32"/>
  <c r="S305" i="32"/>
  <c r="R305" i="32"/>
  <c r="J305" i="32"/>
  <c r="AL304" i="32"/>
  <c r="AD304" i="32"/>
  <c r="U304" i="32"/>
  <c r="T304" i="32"/>
  <c r="S304" i="32"/>
  <c r="R304" i="32"/>
  <c r="J304" i="32"/>
  <c r="AL303" i="32"/>
  <c r="AD303" i="32"/>
  <c r="U303" i="32"/>
  <c r="T303" i="32"/>
  <c r="S303" i="32"/>
  <c r="R303" i="32"/>
  <c r="J303" i="32"/>
  <c r="AL302" i="32"/>
  <c r="AD302" i="32"/>
  <c r="U302" i="32"/>
  <c r="T302" i="32"/>
  <c r="S302" i="32"/>
  <c r="R302" i="32"/>
  <c r="J302" i="32"/>
  <c r="AL301" i="32"/>
  <c r="AD301" i="32"/>
  <c r="U301" i="32"/>
  <c r="T301" i="32"/>
  <c r="S301" i="32"/>
  <c r="R301" i="32"/>
  <c r="J301" i="32"/>
  <c r="AL300" i="32"/>
  <c r="AD300" i="32"/>
  <c r="U300" i="32"/>
  <c r="T300" i="32"/>
  <c r="S300" i="32"/>
  <c r="R300" i="32"/>
  <c r="J300" i="32"/>
  <c r="AK298" i="32"/>
  <c r="AJ298" i="32"/>
  <c r="AI298" i="32"/>
  <c r="AH298" i="32"/>
  <c r="AG298" i="32"/>
  <c r="AE298" i="32"/>
  <c r="AC298" i="32"/>
  <c r="AB298" i="32"/>
  <c r="AA298" i="32"/>
  <c r="Z298" i="32"/>
  <c r="Y298" i="32"/>
  <c r="W298" i="32"/>
  <c r="Q298" i="32"/>
  <c r="P298" i="32"/>
  <c r="O298" i="32"/>
  <c r="N298" i="32"/>
  <c r="M298" i="32"/>
  <c r="K298" i="32"/>
  <c r="I298" i="32"/>
  <c r="H298" i="32"/>
  <c r="G298" i="32"/>
  <c r="F298" i="32"/>
  <c r="E298" i="32"/>
  <c r="C298" i="32"/>
  <c r="AL286" i="32"/>
  <c r="AD286" i="32"/>
  <c r="U286" i="32"/>
  <c r="T286" i="32"/>
  <c r="S286" i="32"/>
  <c r="R286" i="32"/>
  <c r="J286" i="32"/>
  <c r="AL285" i="32"/>
  <c r="AD285" i="32"/>
  <c r="U285" i="32"/>
  <c r="T285" i="32"/>
  <c r="S285" i="32"/>
  <c r="R285" i="32"/>
  <c r="J285" i="32"/>
  <c r="AL284" i="32"/>
  <c r="AD284" i="32"/>
  <c r="U284" i="32"/>
  <c r="T284" i="32"/>
  <c r="S284" i="32"/>
  <c r="R284" i="32"/>
  <c r="J284" i="32"/>
  <c r="AL283" i="32"/>
  <c r="AD283" i="32"/>
  <c r="U283" i="32"/>
  <c r="T283" i="32"/>
  <c r="S283" i="32"/>
  <c r="R283" i="32"/>
  <c r="J283" i="32"/>
  <c r="AL282" i="32"/>
  <c r="AD282" i="32"/>
  <c r="U282" i="32"/>
  <c r="T282" i="32"/>
  <c r="S282" i="32"/>
  <c r="R282" i="32"/>
  <c r="J282" i="32"/>
  <c r="AL281" i="32"/>
  <c r="AD281" i="32"/>
  <c r="U281" i="32"/>
  <c r="T281" i="32"/>
  <c r="S281" i="32"/>
  <c r="R281" i="32"/>
  <c r="J281" i="32"/>
  <c r="AL280" i="32"/>
  <c r="AD280" i="32"/>
  <c r="U280" i="32"/>
  <c r="T280" i="32"/>
  <c r="S280" i="32"/>
  <c r="R280" i="32"/>
  <c r="J280" i="32"/>
  <c r="AL279" i="32"/>
  <c r="AD279" i="32"/>
  <c r="U279" i="32"/>
  <c r="T279" i="32"/>
  <c r="S279" i="32"/>
  <c r="R279" i="32"/>
  <c r="J279" i="32"/>
  <c r="AL278" i="32"/>
  <c r="AD278" i="32"/>
  <c r="U278" i="32"/>
  <c r="T278" i="32"/>
  <c r="S278" i="32"/>
  <c r="R278" i="32"/>
  <c r="J278" i="32"/>
  <c r="AK276" i="32"/>
  <c r="AJ276" i="32"/>
  <c r="AI276" i="32"/>
  <c r="AH276" i="32"/>
  <c r="AG276" i="32"/>
  <c r="AF276" i="32"/>
  <c r="AE276" i="32"/>
  <c r="AC276" i="32"/>
  <c r="AB276" i="32"/>
  <c r="AA276" i="32"/>
  <c r="Z276" i="32"/>
  <c r="Y276" i="32"/>
  <c r="W276" i="32"/>
  <c r="Q276" i="32"/>
  <c r="P276" i="32"/>
  <c r="O276" i="32"/>
  <c r="N276" i="32"/>
  <c r="M276" i="32"/>
  <c r="K276" i="32"/>
  <c r="I276" i="32"/>
  <c r="H276" i="32"/>
  <c r="G276" i="32"/>
  <c r="F276" i="32"/>
  <c r="E276" i="32"/>
  <c r="C276" i="32"/>
  <c r="AL264" i="32"/>
  <c r="AD264" i="32"/>
  <c r="U264" i="32"/>
  <c r="T264" i="32"/>
  <c r="S264" i="32"/>
  <c r="R264" i="32"/>
  <c r="J264" i="32"/>
  <c r="AL263" i="32"/>
  <c r="AD263" i="32"/>
  <c r="U263" i="32"/>
  <c r="T263" i="32"/>
  <c r="S263" i="32"/>
  <c r="R263" i="32"/>
  <c r="J263" i="32"/>
  <c r="AL262" i="32"/>
  <c r="AD262" i="32"/>
  <c r="U262" i="32"/>
  <c r="T262" i="32"/>
  <c r="S262" i="32"/>
  <c r="R262" i="32"/>
  <c r="J262" i="32"/>
  <c r="AL261" i="32"/>
  <c r="AD261" i="32"/>
  <c r="U261" i="32"/>
  <c r="T261" i="32"/>
  <c r="S261" i="32"/>
  <c r="R261" i="32"/>
  <c r="J261" i="32"/>
  <c r="AL260" i="32"/>
  <c r="AD260" i="32"/>
  <c r="U260" i="32"/>
  <c r="T260" i="32"/>
  <c r="S260" i="32"/>
  <c r="R260" i="32"/>
  <c r="J260" i="32"/>
  <c r="AL259" i="32"/>
  <c r="AD259" i="32"/>
  <c r="U259" i="32"/>
  <c r="T259" i="32"/>
  <c r="S259" i="32"/>
  <c r="R259" i="32"/>
  <c r="J259" i="32"/>
  <c r="AL258" i="32"/>
  <c r="AD258" i="32"/>
  <c r="U258" i="32"/>
  <c r="T258" i="32"/>
  <c r="S258" i="32"/>
  <c r="R258" i="32"/>
  <c r="J258" i="32"/>
  <c r="AL257" i="32"/>
  <c r="AD257" i="32"/>
  <c r="U257" i="32"/>
  <c r="T257" i="32"/>
  <c r="S257" i="32"/>
  <c r="R257" i="32"/>
  <c r="J257" i="32"/>
  <c r="AL256" i="32"/>
  <c r="AD256" i="32"/>
  <c r="U256" i="32"/>
  <c r="T256" i="32"/>
  <c r="S256" i="32"/>
  <c r="R256" i="32"/>
  <c r="J256" i="32"/>
  <c r="AK254" i="32"/>
  <c r="AJ254" i="32"/>
  <c r="AI254" i="32"/>
  <c r="AH254" i="32"/>
  <c r="AG254" i="32"/>
  <c r="AF254" i="32"/>
  <c r="AE254" i="32"/>
  <c r="AC254" i="32"/>
  <c r="AB254" i="32"/>
  <c r="AA254" i="32"/>
  <c r="Z254" i="32"/>
  <c r="Y254" i="32"/>
  <c r="W254" i="32"/>
  <c r="Q254" i="32"/>
  <c r="P254" i="32"/>
  <c r="O254" i="32"/>
  <c r="N254" i="32"/>
  <c r="M254" i="32"/>
  <c r="K254" i="32"/>
  <c r="I254" i="32"/>
  <c r="H254" i="32"/>
  <c r="G254" i="32"/>
  <c r="F254" i="32"/>
  <c r="E254" i="32"/>
  <c r="C254" i="32"/>
  <c r="AL242" i="32"/>
  <c r="AD242" i="32"/>
  <c r="U242" i="32"/>
  <c r="T242" i="32"/>
  <c r="S242" i="32"/>
  <c r="R242" i="32"/>
  <c r="J242" i="32"/>
  <c r="AL241" i="32"/>
  <c r="AD241" i="32"/>
  <c r="U241" i="32"/>
  <c r="T241" i="32"/>
  <c r="S241" i="32"/>
  <c r="R241" i="32"/>
  <c r="J241" i="32"/>
  <c r="AL240" i="32"/>
  <c r="AD240" i="32"/>
  <c r="U240" i="32"/>
  <c r="T240" i="32"/>
  <c r="S240" i="32"/>
  <c r="R240" i="32"/>
  <c r="J240" i="32"/>
  <c r="AL239" i="32"/>
  <c r="AD239" i="32"/>
  <c r="U239" i="32"/>
  <c r="T239" i="32"/>
  <c r="S239" i="32"/>
  <c r="R239" i="32"/>
  <c r="J239" i="32"/>
  <c r="AL238" i="32"/>
  <c r="AD238" i="32"/>
  <c r="U238" i="32"/>
  <c r="T238" i="32"/>
  <c r="S238" i="32"/>
  <c r="R238" i="32"/>
  <c r="J238" i="32"/>
  <c r="AL237" i="32"/>
  <c r="AD237" i="32"/>
  <c r="U237" i="32"/>
  <c r="T237" i="32"/>
  <c r="S237" i="32"/>
  <c r="R237" i="32"/>
  <c r="J237" i="32"/>
  <c r="AL236" i="32"/>
  <c r="AD236" i="32"/>
  <c r="U236" i="32"/>
  <c r="T236" i="32"/>
  <c r="S236" i="32"/>
  <c r="R236" i="32"/>
  <c r="J236" i="32"/>
  <c r="AL235" i="32"/>
  <c r="AD235" i="32"/>
  <c r="U235" i="32"/>
  <c r="T235" i="32"/>
  <c r="S235" i="32"/>
  <c r="R235" i="32"/>
  <c r="J235" i="32"/>
  <c r="AL234" i="32"/>
  <c r="AD234" i="32"/>
  <c r="U234" i="32"/>
  <c r="T234" i="32"/>
  <c r="S234" i="32"/>
  <c r="R234" i="32"/>
  <c r="J234" i="32"/>
  <c r="AL233" i="32"/>
  <c r="AD233" i="32"/>
  <c r="U233" i="32"/>
  <c r="T233" i="32"/>
  <c r="S233" i="32"/>
  <c r="R233" i="32"/>
  <c r="J233" i="32"/>
  <c r="AL232" i="32"/>
  <c r="AD232" i="32"/>
  <c r="U232" i="32"/>
  <c r="T232" i="32"/>
  <c r="S232" i="32"/>
  <c r="R232" i="32"/>
  <c r="J232" i="32"/>
  <c r="AL231" i="32"/>
  <c r="AD231" i="32"/>
  <c r="U231" i="32"/>
  <c r="T231" i="32"/>
  <c r="S231" i="32"/>
  <c r="R231" i="32"/>
  <c r="J231" i="32"/>
  <c r="AK229" i="32"/>
  <c r="AJ229" i="32"/>
  <c r="AI229" i="32"/>
  <c r="AH229" i="32"/>
  <c r="AG229" i="32"/>
  <c r="AF229" i="32"/>
  <c r="AE229" i="32"/>
  <c r="AC229" i="32"/>
  <c r="AB229" i="32"/>
  <c r="AA229" i="32"/>
  <c r="Z229" i="32"/>
  <c r="Y229" i="32"/>
  <c r="W229" i="32"/>
  <c r="Q229" i="32"/>
  <c r="P229" i="32"/>
  <c r="O229" i="32"/>
  <c r="N229" i="32"/>
  <c r="M229" i="32"/>
  <c r="K229" i="32"/>
  <c r="I229" i="32"/>
  <c r="H229" i="32"/>
  <c r="G229" i="32"/>
  <c r="F229" i="32"/>
  <c r="E229" i="32"/>
  <c r="C229" i="32"/>
  <c r="AL217" i="32"/>
  <c r="AD217" i="32"/>
  <c r="U217" i="32"/>
  <c r="T217" i="32"/>
  <c r="S217" i="32"/>
  <c r="R217" i="32"/>
  <c r="J217" i="32"/>
  <c r="AL216" i="32"/>
  <c r="AD216" i="32"/>
  <c r="U216" i="32"/>
  <c r="T216" i="32"/>
  <c r="S216" i="32"/>
  <c r="R216" i="32"/>
  <c r="J216" i="32"/>
  <c r="AL215" i="32"/>
  <c r="AD215" i="32"/>
  <c r="U215" i="32"/>
  <c r="T215" i="32"/>
  <c r="S215" i="32"/>
  <c r="R215" i="32"/>
  <c r="J215" i="32"/>
  <c r="AL214" i="32"/>
  <c r="AD214" i="32"/>
  <c r="U214" i="32"/>
  <c r="T214" i="32"/>
  <c r="S214" i="32"/>
  <c r="R214" i="32"/>
  <c r="J214" i="32"/>
  <c r="AL213" i="32"/>
  <c r="AD213" i="32"/>
  <c r="U213" i="32"/>
  <c r="T213" i="32"/>
  <c r="S213" i="32"/>
  <c r="R213" i="32"/>
  <c r="J213" i="32"/>
  <c r="AL212" i="32"/>
  <c r="AD212" i="32"/>
  <c r="U212" i="32"/>
  <c r="T212" i="32"/>
  <c r="S212" i="32"/>
  <c r="R212" i="32"/>
  <c r="J212" i="32"/>
  <c r="AK210" i="32"/>
  <c r="AJ210" i="32"/>
  <c r="AI210" i="32"/>
  <c r="AH210" i="32"/>
  <c r="AG210" i="32"/>
  <c r="AE210" i="32"/>
  <c r="AC210" i="32"/>
  <c r="AB210" i="32"/>
  <c r="AA210" i="32"/>
  <c r="Z210" i="32"/>
  <c r="Y210" i="32"/>
  <c r="X210" i="32"/>
  <c r="W210" i="32"/>
  <c r="Q210" i="32"/>
  <c r="P210" i="32"/>
  <c r="O210" i="32"/>
  <c r="N210" i="32"/>
  <c r="M210" i="32"/>
  <c r="K210" i="32"/>
  <c r="I210" i="32"/>
  <c r="H210" i="32"/>
  <c r="G210" i="32"/>
  <c r="F210" i="32"/>
  <c r="E210" i="32"/>
  <c r="C210" i="32"/>
  <c r="AL192" i="32"/>
  <c r="AD192" i="32"/>
  <c r="U192" i="32"/>
  <c r="T192" i="32"/>
  <c r="S192" i="32"/>
  <c r="R192" i="32"/>
  <c r="J192" i="32"/>
  <c r="AL191" i="32"/>
  <c r="AD191" i="32"/>
  <c r="U191" i="32"/>
  <c r="T191" i="32"/>
  <c r="S191" i="32"/>
  <c r="R191" i="32"/>
  <c r="J191" i="32"/>
  <c r="AL190" i="32"/>
  <c r="AD190" i="32"/>
  <c r="U190" i="32"/>
  <c r="T190" i="32"/>
  <c r="S190" i="32"/>
  <c r="R190" i="32"/>
  <c r="J190" i="32"/>
  <c r="V190" i="32" s="1"/>
  <c r="AL189" i="32"/>
  <c r="AD189" i="32"/>
  <c r="U189" i="32"/>
  <c r="T189" i="32"/>
  <c r="S189" i="32"/>
  <c r="R189" i="32"/>
  <c r="J189" i="32"/>
  <c r="AL188" i="32"/>
  <c r="AD188" i="32"/>
  <c r="U188" i="32"/>
  <c r="T188" i="32"/>
  <c r="S188" i="32"/>
  <c r="R188" i="32"/>
  <c r="J188" i="32"/>
  <c r="AL187" i="32"/>
  <c r="AD187" i="32"/>
  <c r="U187" i="32"/>
  <c r="T187" i="32"/>
  <c r="S187" i="32"/>
  <c r="R187" i="32"/>
  <c r="J187" i="32"/>
  <c r="AL186" i="32"/>
  <c r="AD186" i="32"/>
  <c r="U186" i="32"/>
  <c r="T186" i="32"/>
  <c r="S186" i="32"/>
  <c r="R186" i="32"/>
  <c r="J186" i="32"/>
  <c r="V186" i="32" s="1"/>
  <c r="AL185" i="32"/>
  <c r="AD185" i="32"/>
  <c r="U185" i="32"/>
  <c r="T185" i="32"/>
  <c r="S185" i="32"/>
  <c r="R185" i="32"/>
  <c r="J185" i="32"/>
  <c r="AL184" i="32"/>
  <c r="AD184" i="32"/>
  <c r="U184" i="32"/>
  <c r="T184" i="32"/>
  <c r="S184" i="32"/>
  <c r="R184" i="32"/>
  <c r="J184" i="32"/>
  <c r="AL183" i="32"/>
  <c r="AD183" i="32"/>
  <c r="U183" i="32"/>
  <c r="T183" i="32"/>
  <c r="S183" i="32"/>
  <c r="R183" i="32"/>
  <c r="J183" i="32"/>
  <c r="AL182" i="32"/>
  <c r="AD182" i="32"/>
  <c r="U182" i="32"/>
  <c r="T182" i="32"/>
  <c r="S182" i="32"/>
  <c r="R182" i="32"/>
  <c r="J182" i="32"/>
  <c r="V182" i="32" s="1"/>
  <c r="AL181" i="32"/>
  <c r="AD181" i="32"/>
  <c r="U181" i="32"/>
  <c r="T181" i="32"/>
  <c r="S181" i="32"/>
  <c r="R181" i="32"/>
  <c r="J181" i="32"/>
  <c r="AL180" i="32"/>
  <c r="AD180" i="32"/>
  <c r="U180" i="32"/>
  <c r="T180" i="32"/>
  <c r="S180" i="32"/>
  <c r="R180" i="32"/>
  <c r="J180" i="32"/>
  <c r="AL179" i="32"/>
  <c r="AD179" i="32"/>
  <c r="U179" i="32"/>
  <c r="T179" i="32"/>
  <c r="S179" i="32"/>
  <c r="R179" i="32"/>
  <c r="J179" i="32"/>
  <c r="AL178" i="32"/>
  <c r="AD178" i="32"/>
  <c r="U178" i="32"/>
  <c r="T178" i="32"/>
  <c r="S178" i="32"/>
  <c r="R178" i="32"/>
  <c r="J178" i="32"/>
  <c r="V178" i="32" s="1"/>
  <c r="AL177" i="32"/>
  <c r="AD177" i="32"/>
  <c r="U177" i="32"/>
  <c r="T177" i="32"/>
  <c r="S177" i="32"/>
  <c r="R177" i="32"/>
  <c r="J177" i="32"/>
  <c r="AL176" i="32"/>
  <c r="AD176" i="32"/>
  <c r="U176" i="32"/>
  <c r="T176" i="32"/>
  <c r="S176" i="32"/>
  <c r="R176" i="32"/>
  <c r="J176" i="32"/>
  <c r="AL175" i="32"/>
  <c r="AD175" i="32"/>
  <c r="U175" i="32"/>
  <c r="T175" i="32"/>
  <c r="S175" i="32"/>
  <c r="R175" i="32"/>
  <c r="J175" i="32"/>
  <c r="AL174" i="32"/>
  <c r="AD174" i="32"/>
  <c r="U174" i="32"/>
  <c r="T174" i="32"/>
  <c r="S174" i="32"/>
  <c r="R174" i="32"/>
  <c r="J174" i="32"/>
  <c r="V174" i="32" s="1"/>
  <c r="AL173" i="32"/>
  <c r="AD173" i="32"/>
  <c r="U173" i="32"/>
  <c r="T173" i="32"/>
  <c r="S173" i="32"/>
  <c r="R173" i="32"/>
  <c r="J173" i="32"/>
  <c r="AL172" i="32"/>
  <c r="AD172" i="32"/>
  <c r="U172" i="32"/>
  <c r="T172" i="32"/>
  <c r="S172" i="32"/>
  <c r="R172" i="32"/>
  <c r="J172" i="32"/>
  <c r="AL171" i="32"/>
  <c r="AD171" i="32"/>
  <c r="U171" i="32"/>
  <c r="T171" i="32"/>
  <c r="S171" i="32"/>
  <c r="R171" i="32"/>
  <c r="J171" i="32"/>
  <c r="AL170" i="32"/>
  <c r="AD170" i="32"/>
  <c r="U170" i="32"/>
  <c r="T170" i="32"/>
  <c r="S170" i="32"/>
  <c r="R170" i="32"/>
  <c r="J170" i="32"/>
  <c r="V170" i="32" s="1"/>
  <c r="AL169" i="32"/>
  <c r="AD169" i="32"/>
  <c r="U169" i="32"/>
  <c r="T169" i="32"/>
  <c r="S169" i="32"/>
  <c r="R169" i="32"/>
  <c r="J169" i="32"/>
  <c r="AL168" i="32"/>
  <c r="AD168" i="32"/>
  <c r="U168" i="32"/>
  <c r="T168" i="32"/>
  <c r="S168" i="32"/>
  <c r="R168" i="32"/>
  <c r="J168" i="32"/>
  <c r="AL167" i="32"/>
  <c r="AD167" i="32"/>
  <c r="U167" i="32"/>
  <c r="T167" i="32"/>
  <c r="S167" i="32"/>
  <c r="R167" i="32"/>
  <c r="J167" i="32"/>
  <c r="AL166" i="32"/>
  <c r="AD166" i="32"/>
  <c r="U166" i="32"/>
  <c r="T166" i="32"/>
  <c r="S166" i="32"/>
  <c r="R166" i="32"/>
  <c r="J166" i="32"/>
  <c r="V166" i="32" s="1"/>
  <c r="AL165" i="32"/>
  <c r="AD165" i="32"/>
  <c r="U165" i="32"/>
  <c r="T165" i="32"/>
  <c r="S165" i="32"/>
  <c r="R165" i="32"/>
  <c r="J165" i="32"/>
  <c r="AL164" i="32"/>
  <c r="AD164" i="32"/>
  <c r="U164" i="32"/>
  <c r="T164" i="32"/>
  <c r="S164" i="32"/>
  <c r="R164" i="32"/>
  <c r="J164" i="32"/>
  <c r="AL163" i="32"/>
  <c r="AD163" i="32"/>
  <c r="U163" i="32"/>
  <c r="T163" i="32"/>
  <c r="S163" i="32"/>
  <c r="R163" i="32"/>
  <c r="J163" i="32"/>
  <c r="AL162" i="32"/>
  <c r="AD162" i="32"/>
  <c r="U162" i="32"/>
  <c r="T162" i="32"/>
  <c r="S162" i="32"/>
  <c r="R162" i="32"/>
  <c r="J162" i="32"/>
  <c r="V162" i="32" s="1"/>
  <c r="AL161" i="32"/>
  <c r="AD161" i="32"/>
  <c r="U161" i="32"/>
  <c r="T161" i="32"/>
  <c r="S161" i="32"/>
  <c r="R161" i="32"/>
  <c r="J161" i="32"/>
  <c r="AL160" i="32"/>
  <c r="AD160" i="32"/>
  <c r="U160" i="32"/>
  <c r="T160" i="32"/>
  <c r="S160" i="32"/>
  <c r="R160" i="32"/>
  <c r="J160" i="32"/>
  <c r="AL159" i="32"/>
  <c r="AD159" i="32"/>
  <c r="U159" i="32"/>
  <c r="T159" i="32"/>
  <c r="S159" i="32"/>
  <c r="R159" i="32"/>
  <c r="J159" i="32"/>
  <c r="AL158" i="32"/>
  <c r="AD158" i="32"/>
  <c r="U158" i="32"/>
  <c r="T158" i="32"/>
  <c r="S158" i="32"/>
  <c r="R158" i="32"/>
  <c r="J158" i="32"/>
  <c r="V158" i="32" s="1"/>
  <c r="AL157" i="32"/>
  <c r="AD157" i="32"/>
  <c r="U157" i="32"/>
  <c r="T157" i="32"/>
  <c r="S157" i="32"/>
  <c r="R157" i="32"/>
  <c r="J157" i="32"/>
  <c r="AL156" i="32"/>
  <c r="AD156" i="32"/>
  <c r="U156" i="32"/>
  <c r="T156" i="32"/>
  <c r="S156" i="32"/>
  <c r="R156" i="32"/>
  <c r="J156" i="32"/>
  <c r="AL155" i="32"/>
  <c r="AD155" i="32"/>
  <c r="U155" i="32"/>
  <c r="T155" i="32"/>
  <c r="S155" i="32"/>
  <c r="R155" i="32"/>
  <c r="J155" i="32"/>
  <c r="AL154" i="32"/>
  <c r="AD154" i="32"/>
  <c r="U154" i="32"/>
  <c r="T154" i="32"/>
  <c r="S154" i="32"/>
  <c r="R154" i="32"/>
  <c r="J154" i="32"/>
  <c r="V154" i="32" s="1"/>
  <c r="AL153" i="32"/>
  <c r="AD153" i="32"/>
  <c r="U153" i="32"/>
  <c r="T153" i="32"/>
  <c r="S153" i="32"/>
  <c r="R153" i="32"/>
  <c r="J153" i="32"/>
  <c r="AL152" i="32"/>
  <c r="AD152" i="32"/>
  <c r="U152" i="32"/>
  <c r="T152" i="32"/>
  <c r="S152" i="32"/>
  <c r="R152" i="32"/>
  <c r="J152" i="32"/>
  <c r="AL151" i="32"/>
  <c r="AD151" i="32"/>
  <c r="U151" i="32"/>
  <c r="T151" i="32"/>
  <c r="S151" i="32"/>
  <c r="R151" i="32"/>
  <c r="J151" i="32"/>
  <c r="AL150" i="32"/>
  <c r="AD150" i="32"/>
  <c r="U150" i="32"/>
  <c r="T150" i="32"/>
  <c r="S150" i="32"/>
  <c r="R150" i="32"/>
  <c r="J150" i="32"/>
  <c r="V150" i="32" s="1"/>
  <c r="AL149" i="32"/>
  <c r="AD149" i="32"/>
  <c r="U149" i="32"/>
  <c r="T149" i="32"/>
  <c r="S149" i="32"/>
  <c r="R149" i="32"/>
  <c r="J149" i="32"/>
  <c r="AL148" i="32"/>
  <c r="AD148" i="32"/>
  <c r="U148" i="32"/>
  <c r="T148" i="32"/>
  <c r="S148" i="32"/>
  <c r="R148" i="32"/>
  <c r="J148" i="32"/>
  <c r="AL147" i="32"/>
  <c r="AD147" i="32"/>
  <c r="U147" i="32"/>
  <c r="T147" i="32"/>
  <c r="S147" i="32"/>
  <c r="R147" i="32"/>
  <c r="J147" i="32"/>
  <c r="AL146" i="32"/>
  <c r="AD146" i="32"/>
  <c r="U146" i="32"/>
  <c r="T146" i="32"/>
  <c r="S146" i="32"/>
  <c r="R146" i="32"/>
  <c r="J146" i="32"/>
  <c r="V146" i="32" s="1"/>
  <c r="AL145" i="32"/>
  <c r="AD145" i="32"/>
  <c r="U145" i="32"/>
  <c r="T145" i="32"/>
  <c r="S145" i="32"/>
  <c r="R145" i="32"/>
  <c r="J145" i="32"/>
  <c r="AL144" i="32"/>
  <c r="AD144" i="32"/>
  <c r="U144" i="32"/>
  <c r="T144" i="32"/>
  <c r="S144" i="32"/>
  <c r="R144" i="32"/>
  <c r="J144" i="32"/>
  <c r="AL143" i="32"/>
  <c r="AD143" i="32"/>
  <c r="U143" i="32"/>
  <c r="T143" i="32"/>
  <c r="S143" i="32"/>
  <c r="R143" i="32"/>
  <c r="J143" i="32"/>
  <c r="AL142" i="32"/>
  <c r="AD142" i="32"/>
  <c r="U142" i="32"/>
  <c r="T142" i="32"/>
  <c r="S142" i="32"/>
  <c r="R142" i="32"/>
  <c r="J142" i="32"/>
  <c r="V142" i="32" s="1"/>
  <c r="AL141" i="32"/>
  <c r="AD141" i="32"/>
  <c r="U141" i="32"/>
  <c r="T141" i="32"/>
  <c r="S141" i="32"/>
  <c r="R141" i="32"/>
  <c r="J141" i="32"/>
  <c r="AL140" i="32"/>
  <c r="AD140" i="32"/>
  <c r="U140" i="32"/>
  <c r="T140" i="32"/>
  <c r="S140" i="32"/>
  <c r="R140" i="32"/>
  <c r="J140" i="32"/>
  <c r="AL139" i="32"/>
  <c r="AD139" i="32"/>
  <c r="U139" i="32"/>
  <c r="T139" i="32"/>
  <c r="S139" i="32"/>
  <c r="R139" i="32"/>
  <c r="J139" i="32"/>
  <c r="AL138" i="32"/>
  <c r="AD138" i="32"/>
  <c r="U138" i="32"/>
  <c r="T138" i="32"/>
  <c r="S138" i="32"/>
  <c r="R138" i="32"/>
  <c r="J138" i="32"/>
  <c r="V138" i="32" s="1"/>
  <c r="AL137" i="32"/>
  <c r="AD137" i="32"/>
  <c r="U137" i="32"/>
  <c r="T137" i="32"/>
  <c r="S137" i="32"/>
  <c r="R137" i="32"/>
  <c r="J137" i="32"/>
  <c r="AL136" i="32"/>
  <c r="AD136" i="32"/>
  <c r="U136" i="32"/>
  <c r="T136" i="32"/>
  <c r="S136" i="32"/>
  <c r="R136" i="32"/>
  <c r="J136" i="32"/>
  <c r="AL135" i="32"/>
  <c r="AD135" i="32"/>
  <c r="U135" i="32"/>
  <c r="T135" i="32"/>
  <c r="S135" i="32"/>
  <c r="R135" i="32"/>
  <c r="J135" i="32"/>
  <c r="AL134" i="32"/>
  <c r="AD134" i="32"/>
  <c r="U134" i="32"/>
  <c r="T134" i="32"/>
  <c r="S134" i="32"/>
  <c r="R134" i="32"/>
  <c r="J134" i="32"/>
  <c r="V134" i="32" s="1"/>
  <c r="AL133" i="32"/>
  <c r="AD133" i="32"/>
  <c r="U133" i="32"/>
  <c r="T133" i="32"/>
  <c r="S133" i="32"/>
  <c r="R133" i="32"/>
  <c r="J133" i="32"/>
  <c r="AL132" i="32"/>
  <c r="AD132" i="32"/>
  <c r="U132" i="32"/>
  <c r="T132" i="32"/>
  <c r="S132" i="32"/>
  <c r="R132" i="32"/>
  <c r="J132" i="32"/>
  <c r="AL131" i="32"/>
  <c r="AD131" i="32"/>
  <c r="U131" i="32"/>
  <c r="T131" i="32"/>
  <c r="S131" i="32"/>
  <c r="R131" i="32"/>
  <c r="J131" i="32"/>
  <c r="AJ129" i="32"/>
  <c r="AH129" i="32"/>
  <c r="AB129" i="32"/>
  <c r="Z129" i="32"/>
  <c r="P129" i="32"/>
  <c r="N129" i="32"/>
  <c r="M129" i="32"/>
  <c r="L129" i="32"/>
  <c r="H129" i="32"/>
  <c r="F129" i="32"/>
  <c r="AL117" i="32"/>
  <c r="AD117" i="32"/>
  <c r="U117" i="32"/>
  <c r="T117" i="32"/>
  <c r="S117" i="32"/>
  <c r="R117" i="32"/>
  <c r="J117" i="32"/>
  <c r="AL116" i="32"/>
  <c r="AD116" i="32"/>
  <c r="U116" i="32"/>
  <c r="T116" i="32"/>
  <c r="S116" i="32"/>
  <c r="R116" i="32"/>
  <c r="J116" i="32"/>
  <c r="AL115" i="32"/>
  <c r="AD115" i="32"/>
  <c r="U115" i="32"/>
  <c r="T115" i="32"/>
  <c r="S115" i="32"/>
  <c r="R115" i="32"/>
  <c r="J115" i="32"/>
  <c r="AL114" i="32"/>
  <c r="AD114" i="32"/>
  <c r="U114" i="32"/>
  <c r="T114" i="32"/>
  <c r="S114" i="32"/>
  <c r="R114" i="32"/>
  <c r="J114" i="32"/>
  <c r="AL113" i="32"/>
  <c r="AD113" i="32"/>
  <c r="U113" i="32"/>
  <c r="T113" i="32"/>
  <c r="S113" i="32"/>
  <c r="R113" i="32"/>
  <c r="J113" i="32"/>
  <c r="AL112" i="32"/>
  <c r="AD112" i="32"/>
  <c r="U112" i="32"/>
  <c r="T112" i="32"/>
  <c r="S112" i="32"/>
  <c r="R112" i="32"/>
  <c r="J112" i="32"/>
  <c r="AL111" i="32"/>
  <c r="AD111" i="32"/>
  <c r="U111" i="32"/>
  <c r="T111" i="32"/>
  <c r="S111" i="32"/>
  <c r="R111" i="32"/>
  <c r="J111" i="32"/>
  <c r="AL110" i="32"/>
  <c r="AD110" i="32"/>
  <c r="U110" i="32"/>
  <c r="T110" i="32"/>
  <c r="S110" i="32"/>
  <c r="R110" i="32"/>
  <c r="J110" i="32"/>
  <c r="AL109" i="32"/>
  <c r="AD109" i="32"/>
  <c r="U109" i="32"/>
  <c r="T109" i="32"/>
  <c r="S109" i="32"/>
  <c r="R109" i="32"/>
  <c r="J109" i="32"/>
  <c r="AL108" i="32"/>
  <c r="AD108" i="32"/>
  <c r="U108" i="32"/>
  <c r="T108" i="32"/>
  <c r="S108" i="32"/>
  <c r="R108" i="32"/>
  <c r="J108" i="32"/>
  <c r="AK106" i="32"/>
  <c r="AJ106" i="32"/>
  <c r="AI106" i="32"/>
  <c r="AH106" i="32"/>
  <c r="AG106" i="32"/>
  <c r="AE106" i="32"/>
  <c r="AC106" i="32"/>
  <c r="AB106" i="32"/>
  <c r="AA106" i="32"/>
  <c r="Z106" i="32"/>
  <c r="Y106" i="32"/>
  <c r="X106" i="32"/>
  <c r="W106" i="32"/>
  <c r="Q106" i="32"/>
  <c r="P106" i="32"/>
  <c r="O106" i="32"/>
  <c r="N106" i="32"/>
  <c r="M106" i="32"/>
  <c r="K106" i="32"/>
  <c r="I106" i="32"/>
  <c r="H106" i="32"/>
  <c r="G106" i="32"/>
  <c r="F106" i="32"/>
  <c r="E106" i="32"/>
  <c r="D106" i="32"/>
  <c r="C106" i="32"/>
  <c r="AL94" i="32"/>
  <c r="AD94" i="32"/>
  <c r="U94" i="32"/>
  <c r="T94" i="32"/>
  <c r="S94" i="32"/>
  <c r="R94" i="32"/>
  <c r="J94" i="32"/>
  <c r="AL93" i="32"/>
  <c r="AD93" i="32"/>
  <c r="U93" i="32"/>
  <c r="T93" i="32"/>
  <c r="S93" i="32"/>
  <c r="R93" i="32"/>
  <c r="J93" i="32"/>
  <c r="AL92" i="32"/>
  <c r="AD92" i="32"/>
  <c r="U92" i="32"/>
  <c r="T92" i="32"/>
  <c r="S92" i="32"/>
  <c r="R92" i="32"/>
  <c r="J92" i="32"/>
  <c r="AL91" i="32"/>
  <c r="AD91" i="32"/>
  <c r="U91" i="32"/>
  <c r="T91" i="32"/>
  <c r="S91" i="32"/>
  <c r="R91" i="32"/>
  <c r="J91" i="32"/>
  <c r="AL90" i="32"/>
  <c r="AD90" i="32"/>
  <c r="U90" i="32"/>
  <c r="T90" i="32"/>
  <c r="S90" i="32"/>
  <c r="R90" i="32"/>
  <c r="J90" i="32"/>
  <c r="AL89" i="32"/>
  <c r="AD89" i="32"/>
  <c r="U89" i="32"/>
  <c r="T89" i="32"/>
  <c r="S89" i="32"/>
  <c r="R89" i="32"/>
  <c r="J89" i="32"/>
  <c r="AL88" i="32"/>
  <c r="AD88" i="32"/>
  <c r="U88" i="32"/>
  <c r="T88" i="32"/>
  <c r="S88" i="32"/>
  <c r="R88" i="32"/>
  <c r="J88" i="32"/>
  <c r="AL87" i="32"/>
  <c r="AD87" i="32"/>
  <c r="U87" i="32"/>
  <c r="T87" i="32"/>
  <c r="S87" i="32"/>
  <c r="R87" i="32"/>
  <c r="J87" i="32"/>
  <c r="AL86" i="32"/>
  <c r="AD86" i="32"/>
  <c r="U86" i="32"/>
  <c r="T86" i="32"/>
  <c r="S86" i="32"/>
  <c r="R86" i="32"/>
  <c r="J86" i="32"/>
  <c r="AL85" i="32"/>
  <c r="AD85" i="32"/>
  <c r="U85" i="32"/>
  <c r="T85" i="32"/>
  <c r="S85" i="32"/>
  <c r="R85" i="32"/>
  <c r="J85" i="32"/>
  <c r="AL84" i="32"/>
  <c r="AD84" i="32"/>
  <c r="U84" i="32"/>
  <c r="T84" i="32"/>
  <c r="S84" i="32"/>
  <c r="R84" i="32"/>
  <c r="J84" i="32"/>
  <c r="AL83" i="32"/>
  <c r="AD83" i="32"/>
  <c r="U83" i="32"/>
  <c r="T83" i="32"/>
  <c r="S83" i="32"/>
  <c r="R83" i="32"/>
  <c r="J83" i="32"/>
  <c r="AL82" i="32"/>
  <c r="AD82" i="32"/>
  <c r="U82" i="32"/>
  <c r="T82" i="32"/>
  <c r="S82" i="32"/>
  <c r="R82" i="32"/>
  <c r="J82" i="32"/>
  <c r="AL81" i="32"/>
  <c r="AD81" i="32"/>
  <c r="U81" i="32"/>
  <c r="T81" i="32"/>
  <c r="S81" i="32"/>
  <c r="R81" i="32"/>
  <c r="J81" i="32"/>
  <c r="AL80" i="32"/>
  <c r="AD80" i="32"/>
  <c r="U80" i="32"/>
  <c r="T80" i="32"/>
  <c r="S80" i="32"/>
  <c r="R80" i="32"/>
  <c r="J80" i="32"/>
  <c r="AL79" i="32"/>
  <c r="AD79" i="32"/>
  <c r="U79" i="32"/>
  <c r="T79" i="32"/>
  <c r="S79" i="32"/>
  <c r="R79" i="32"/>
  <c r="J79" i="32"/>
  <c r="AL78" i="32"/>
  <c r="AD78" i="32"/>
  <c r="U78" i="32"/>
  <c r="T78" i="32"/>
  <c r="S78" i="32"/>
  <c r="R78" i="32"/>
  <c r="J78" i="32"/>
  <c r="AL77" i="32"/>
  <c r="AD77" i="32"/>
  <c r="U77" i="32"/>
  <c r="T77" i="32"/>
  <c r="S77" i="32"/>
  <c r="R77" i="32"/>
  <c r="J77" i="32"/>
  <c r="AK75" i="32"/>
  <c r="AJ75" i="32"/>
  <c r="AI75" i="32"/>
  <c r="AH75" i="32"/>
  <c r="AG75" i="32"/>
  <c r="AE75" i="32"/>
  <c r="AC75" i="32"/>
  <c r="AB75" i="32"/>
  <c r="AA75" i="32"/>
  <c r="Z75" i="32"/>
  <c r="Y75" i="32"/>
  <c r="X75" i="32"/>
  <c r="W75" i="32"/>
  <c r="Q75" i="32"/>
  <c r="P75" i="32"/>
  <c r="O75" i="32"/>
  <c r="N75" i="32"/>
  <c r="M75" i="32"/>
  <c r="K75" i="32"/>
  <c r="I75" i="32"/>
  <c r="H75" i="32"/>
  <c r="G75" i="32"/>
  <c r="F75" i="32"/>
  <c r="E75" i="32"/>
  <c r="C75" i="32"/>
  <c r="AL57" i="32"/>
  <c r="AD57" i="32"/>
  <c r="U57" i="32"/>
  <c r="T57" i="32"/>
  <c r="S57" i="32"/>
  <c r="R57" i="32"/>
  <c r="J57" i="32"/>
  <c r="AL56" i="32"/>
  <c r="AD56" i="32"/>
  <c r="U56" i="32"/>
  <c r="T56" i="32"/>
  <c r="S56" i="32"/>
  <c r="R56" i="32"/>
  <c r="J56" i="32"/>
  <c r="AL55" i="32"/>
  <c r="AD55" i="32"/>
  <c r="U55" i="32"/>
  <c r="T55" i="32"/>
  <c r="S55" i="32"/>
  <c r="R55" i="32"/>
  <c r="V55" i="32" s="1"/>
  <c r="J55" i="32"/>
  <c r="AL54" i="32"/>
  <c r="AD54" i="32"/>
  <c r="U54" i="32"/>
  <c r="T54" i="32"/>
  <c r="S54" i="32"/>
  <c r="R54" i="32"/>
  <c r="J54" i="32"/>
  <c r="AL53" i="32"/>
  <c r="AD53" i="32"/>
  <c r="U53" i="32"/>
  <c r="T53" i="32"/>
  <c r="S53" i="32"/>
  <c r="R53" i="32"/>
  <c r="J53" i="32"/>
  <c r="AL52" i="32"/>
  <c r="AD52" i="32"/>
  <c r="U52" i="32"/>
  <c r="T52" i="32"/>
  <c r="S52" i="32"/>
  <c r="R52" i="32"/>
  <c r="J52" i="32"/>
  <c r="AL51" i="32"/>
  <c r="AD51" i="32"/>
  <c r="U51" i="32"/>
  <c r="T51" i="32"/>
  <c r="S51" i="32"/>
  <c r="R51" i="32"/>
  <c r="J51" i="32"/>
  <c r="AL50" i="32"/>
  <c r="AD50" i="32"/>
  <c r="U50" i="32"/>
  <c r="T50" i="32"/>
  <c r="S50" i="32"/>
  <c r="R50" i="32"/>
  <c r="J50" i="32"/>
  <c r="AL49" i="32"/>
  <c r="AD49" i="32"/>
  <c r="U49" i="32"/>
  <c r="T49" i="32"/>
  <c r="S49" i="32"/>
  <c r="R49" i="32"/>
  <c r="J49" i="32"/>
  <c r="AL48" i="32"/>
  <c r="AD48" i="32"/>
  <c r="U48" i="32"/>
  <c r="T48" i="32"/>
  <c r="S48" i="32"/>
  <c r="R48" i="32"/>
  <c r="J48" i="32"/>
  <c r="AL47" i="32"/>
  <c r="AD47" i="32"/>
  <c r="U47" i="32"/>
  <c r="T47" i="32"/>
  <c r="S47" i="32"/>
  <c r="R47" i="32"/>
  <c r="V47" i="32" s="1"/>
  <c r="J47" i="32"/>
  <c r="AL46" i="32"/>
  <c r="AD46" i="32"/>
  <c r="U46" i="32"/>
  <c r="T46" i="32"/>
  <c r="S46" i="32"/>
  <c r="R46" i="32"/>
  <c r="J46" i="32"/>
  <c r="AL45" i="32"/>
  <c r="AD45" i="32"/>
  <c r="U45" i="32"/>
  <c r="T45" i="32"/>
  <c r="S45" i="32"/>
  <c r="R45" i="32"/>
  <c r="J45" i="32"/>
  <c r="AL44" i="32"/>
  <c r="AD44" i="32"/>
  <c r="U44" i="32"/>
  <c r="T44" i="32"/>
  <c r="S44" i="32"/>
  <c r="R44" i="32"/>
  <c r="J44" i="32"/>
  <c r="AL43" i="32"/>
  <c r="AD43" i="32"/>
  <c r="U43" i="32"/>
  <c r="T43" i="32"/>
  <c r="S43" i="32"/>
  <c r="R43" i="32"/>
  <c r="J43" i="32"/>
  <c r="AL42" i="32"/>
  <c r="AL40" i="32" s="1"/>
  <c r="AD42" i="32"/>
  <c r="U42" i="32"/>
  <c r="T42" i="32"/>
  <c r="S42" i="32"/>
  <c r="R42" i="32"/>
  <c r="J42" i="32"/>
  <c r="J40" i="32" s="1"/>
  <c r="AK40" i="32"/>
  <c r="AJ40" i="32"/>
  <c r="AH40" i="32"/>
  <c r="AF40" i="32"/>
  <c r="AC40" i="32"/>
  <c r="AB40" i="32"/>
  <c r="Z40" i="32"/>
  <c r="Q40" i="32"/>
  <c r="P40" i="32"/>
  <c r="N40" i="32"/>
  <c r="I40" i="32"/>
  <c r="H40" i="32"/>
  <c r="F40" i="32"/>
  <c r="AL28" i="32"/>
  <c r="AD28" i="32"/>
  <c r="U28" i="32"/>
  <c r="T28" i="32"/>
  <c r="S28" i="32"/>
  <c r="R28" i="32"/>
  <c r="J28" i="32"/>
  <c r="V28" i="32" s="1"/>
  <c r="AL27" i="32"/>
  <c r="AD27" i="32"/>
  <c r="U27" i="32"/>
  <c r="T27" i="32"/>
  <c r="S27" i="32"/>
  <c r="R27" i="32"/>
  <c r="J27" i="32"/>
  <c r="AL26" i="32"/>
  <c r="AD26" i="32"/>
  <c r="U26" i="32"/>
  <c r="T26" i="32"/>
  <c r="S26" i="32"/>
  <c r="R26" i="32"/>
  <c r="J26" i="32"/>
  <c r="AL25" i="32"/>
  <c r="AD25" i="32"/>
  <c r="U25" i="32"/>
  <c r="T25" i="32"/>
  <c r="S25" i="32"/>
  <c r="R25" i="32"/>
  <c r="J25" i="32"/>
  <c r="AL24" i="32"/>
  <c r="AD24" i="32"/>
  <c r="U24" i="32"/>
  <c r="T24" i="32"/>
  <c r="S24" i="32"/>
  <c r="R24" i="32"/>
  <c r="J24" i="32"/>
  <c r="V24" i="32" s="1"/>
  <c r="AL23" i="32"/>
  <c r="AD23" i="32"/>
  <c r="U23" i="32"/>
  <c r="T23" i="32"/>
  <c r="S23" i="32"/>
  <c r="R23" i="32"/>
  <c r="J23" i="32"/>
  <c r="AL22" i="32"/>
  <c r="AD22" i="32"/>
  <c r="U22" i="32"/>
  <c r="T22" i="32"/>
  <c r="S22" i="32"/>
  <c r="R22" i="32"/>
  <c r="J22" i="32"/>
  <c r="AL21" i="32"/>
  <c r="AD21" i="32"/>
  <c r="U21" i="32"/>
  <c r="T21" i="32"/>
  <c r="S21" i="32"/>
  <c r="R21" i="32"/>
  <c r="J21" i="32"/>
  <c r="AL20" i="32"/>
  <c r="AD20" i="32"/>
  <c r="U20" i="32"/>
  <c r="T20" i="32"/>
  <c r="S20" i="32"/>
  <c r="R20" i="32"/>
  <c r="J20" i="32"/>
  <c r="V20" i="32" s="1"/>
  <c r="AL19" i="32"/>
  <c r="AD19" i="32"/>
  <c r="U19" i="32"/>
  <c r="T19" i="32"/>
  <c r="S19" i="32"/>
  <c r="R19" i="32"/>
  <c r="J19" i="32"/>
  <c r="AL18" i="32"/>
  <c r="AD18" i="32"/>
  <c r="U18" i="32"/>
  <c r="T18" i="32"/>
  <c r="S18" i="32"/>
  <c r="R18" i="32"/>
  <c r="J18" i="32"/>
  <c r="AL17" i="32"/>
  <c r="AD17" i="32"/>
  <c r="U17" i="32"/>
  <c r="T17" i="32"/>
  <c r="S17" i="32"/>
  <c r="R17" i="32"/>
  <c r="J17" i="32"/>
  <c r="AL16" i="32"/>
  <c r="AD16" i="32"/>
  <c r="U16" i="32"/>
  <c r="T16" i="32"/>
  <c r="S16" i="32"/>
  <c r="R16" i="32"/>
  <c r="J16" i="32"/>
  <c r="V16" i="32" s="1"/>
  <c r="AL15" i="32"/>
  <c r="AD15" i="32"/>
  <c r="U15" i="32"/>
  <c r="T15" i="32"/>
  <c r="S15" i="32"/>
  <c r="R15" i="32"/>
  <c r="J15" i="32"/>
  <c r="AL14" i="32"/>
  <c r="AD14" i="32"/>
  <c r="U14" i="32"/>
  <c r="T14" i="32"/>
  <c r="S14" i="32"/>
  <c r="R14" i="32"/>
  <c r="J14" i="32"/>
  <c r="AL13" i="32"/>
  <c r="AD13" i="32"/>
  <c r="U13" i="32"/>
  <c r="T13" i="32"/>
  <c r="S13" i="32"/>
  <c r="R13" i="32"/>
  <c r="J13" i="32"/>
  <c r="AL12" i="32"/>
  <c r="AD12" i="32"/>
  <c r="U12" i="32"/>
  <c r="T12" i="32"/>
  <c r="S12" i="32"/>
  <c r="R12" i="32"/>
  <c r="AK10" i="32"/>
  <c r="AJ10" i="32"/>
  <c r="AI10" i="32"/>
  <c r="AH10" i="32"/>
  <c r="AG10" i="32"/>
  <c r="AE10" i="32"/>
  <c r="AC10" i="32"/>
  <c r="AB10" i="32"/>
  <c r="AA10" i="32"/>
  <c r="Z10" i="32"/>
  <c r="Y10" i="32"/>
  <c r="W10" i="32"/>
  <c r="Q10" i="32"/>
  <c r="P10" i="32"/>
  <c r="O10" i="32"/>
  <c r="N10" i="32"/>
  <c r="M10" i="32"/>
  <c r="K10" i="32"/>
  <c r="I10" i="32"/>
  <c r="H10" i="32"/>
  <c r="G10" i="32"/>
  <c r="F10" i="32"/>
  <c r="E10" i="32"/>
  <c r="C10" i="32"/>
  <c r="Q454" i="43" l="1"/>
  <c r="V1157" i="43"/>
  <c r="V1301" i="43"/>
  <c r="V1305" i="43"/>
  <c r="V1308" i="43"/>
  <c r="V1313" i="43"/>
  <c r="V1315" i="43"/>
  <c r="V1330" i="43"/>
  <c r="G841" i="43"/>
  <c r="V1085" i="43"/>
  <c r="V1087" i="43"/>
  <c r="V1107" i="43"/>
  <c r="V1109" i="43"/>
  <c r="V1273" i="43"/>
  <c r="V1409" i="43"/>
  <c r="V832" i="43"/>
  <c r="V938" i="43"/>
  <c r="V751" i="43"/>
  <c r="V755" i="43"/>
  <c r="V758" i="43"/>
  <c r="V781" i="43"/>
  <c r="V783" i="43"/>
  <c r="V787" i="43"/>
  <c r="V790" i="43"/>
  <c r="AK366" i="68"/>
  <c r="W442" i="68"/>
  <c r="W411" i="68"/>
  <c r="K397" i="68"/>
  <c r="R427" i="68"/>
  <c r="V427" i="68"/>
  <c r="W160" i="68"/>
  <c r="W187" i="68"/>
  <c r="W193" i="68"/>
  <c r="W201" i="68"/>
  <c r="W217" i="68"/>
  <c r="W221" i="68"/>
  <c r="W223" i="68"/>
  <c r="W225" i="68"/>
  <c r="W26" i="68"/>
  <c r="W44" i="68"/>
  <c r="W48" i="68"/>
  <c r="W101" i="68"/>
  <c r="X161" i="42"/>
  <c r="X177" i="42"/>
  <c r="X225" i="42"/>
  <c r="X437" i="42"/>
  <c r="X465" i="42"/>
  <c r="X513" i="42"/>
  <c r="X517" i="42"/>
  <c r="X521" i="42"/>
  <c r="X716" i="42"/>
  <c r="X127" i="42"/>
  <c r="X163" i="42"/>
  <c r="X191" i="42"/>
  <c r="X227" i="42"/>
  <c r="X439" i="42"/>
  <c r="X519" i="42"/>
  <c r="X610" i="42"/>
  <c r="X329" i="42"/>
  <c r="X72" i="42"/>
  <c r="X108" i="42"/>
  <c r="X351" i="42"/>
  <c r="X625" i="42"/>
  <c r="X136" i="42"/>
  <c r="X147" i="42"/>
  <c r="X172" i="42"/>
  <c r="X418" i="42"/>
  <c r="X422" i="42"/>
  <c r="X429" i="42"/>
  <c r="X450" i="42"/>
  <c r="X452" i="42"/>
  <c r="X454" i="42"/>
  <c r="X689" i="42"/>
  <c r="X702" i="42"/>
  <c r="X32" i="42"/>
  <c r="X200" i="42"/>
  <c r="X211" i="42"/>
  <c r="X236" i="42"/>
  <c r="X247" i="42"/>
  <c r="X249" i="42"/>
  <c r="X308" i="42"/>
  <c r="X311" i="42"/>
  <c r="X316" i="42"/>
  <c r="X393" i="42"/>
  <c r="X486" i="42"/>
  <c r="X489" i="42"/>
  <c r="X504" i="42"/>
  <c r="X529" i="42"/>
  <c r="X532" i="42"/>
  <c r="X585" i="42"/>
  <c r="X587" i="42"/>
  <c r="X588" i="42"/>
  <c r="X589" i="42"/>
  <c r="X593" i="42"/>
  <c r="X14" i="42"/>
  <c r="X22" i="42"/>
  <c r="X36" i="42"/>
  <c r="X38" i="42"/>
  <c r="X46" i="42"/>
  <c r="X89" i="42"/>
  <c r="X96" i="42"/>
  <c r="X97" i="42"/>
  <c r="X100" i="42"/>
  <c r="X179" i="42"/>
  <c r="X285" i="42"/>
  <c r="X287" i="42"/>
  <c r="X297" i="42"/>
  <c r="X319" i="42"/>
  <c r="X378" i="42"/>
  <c r="X379" i="42"/>
  <c r="X380" i="42"/>
  <c r="X383" i="42"/>
  <c r="X466" i="42"/>
  <c r="X561" i="42"/>
  <c r="X568" i="42"/>
  <c r="X649" i="42"/>
  <c r="X651" i="42"/>
  <c r="X652" i="42"/>
  <c r="X653" i="42"/>
  <c r="X657" i="42"/>
  <c r="V989" i="43"/>
  <c r="V366" i="43"/>
  <c r="V513" i="43"/>
  <c r="V601" i="43"/>
  <c r="V620" i="43"/>
  <c r="V621" i="43"/>
  <c r="V628" i="43"/>
  <c r="V629" i="43"/>
  <c r="V633" i="43"/>
  <c r="V641" i="43"/>
  <c r="V18" i="43"/>
  <c r="V25" i="43"/>
  <c r="V26" i="43"/>
  <c r="V30" i="43"/>
  <c r="V46" i="43"/>
  <c r="V114" i="43"/>
  <c r="V149" i="43"/>
  <c r="V312" i="43"/>
  <c r="V442" i="43"/>
  <c r="V444" i="43"/>
  <c r="V460" i="43"/>
  <c r="V465" i="43"/>
  <c r="V391" i="43"/>
  <c r="V393" i="43"/>
  <c r="V399" i="43"/>
  <c r="V401" i="43"/>
  <c r="V367" i="43"/>
  <c r="V428" i="43"/>
  <c r="V543" i="43"/>
  <c r="V545" i="43"/>
  <c r="V575" i="43"/>
  <c r="V577" i="43"/>
  <c r="V726" i="43"/>
  <c r="V797" i="43"/>
  <c r="V907" i="43"/>
  <c r="V1599" i="43"/>
  <c r="V1613" i="43"/>
  <c r="V1697" i="43"/>
  <c r="R1114" i="43"/>
  <c r="V1447" i="43"/>
  <c r="V1524" i="43"/>
  <c r="V1536" i="43"/>
  <c r="V1544" i="43"/>
  <c r="V191" i="43"/>
  <c r="V210" i="43"/>
  <c r="V277" i="43"/>
  <c r="V350" i="43"/>
  <c r="V358" i="43"/>
  <c r="V409" i="43"/>
  <c r="V816" i="43"/>
  <c r="V1066" i="43"/>
  <c r="V1070" i="43"/>
  <c r="V1253" i="43"/>
  <c r="V1562" i="43"/>
  <c r="V1568" i="43"/>
  <c r="V1572" i="43"/>
  <c r="V1581" i="43"/>
  <c r="V12" i="43"/>
  <c r="V14" i="43"/>
  <c r="V80" i="43"/>
  <c r="V82" i="43"/>
  <c r="V112" i="43"/>
  <c r="V211" i="43"/>
  <c r="V115" i="43"/>
  <c r="V452" i="32"/>
  <c r="V456" i="32"/>
  <c r="V460" i="32"/>
  <c r="V349" i="32"/>
  <c r="V353" i="32"/>
  <c r="V357" i="32"/>
  <c r="AL298" i="32"/>
  <c r="J298" i="32"/>
  <c r="V307" i="32"/>
  <c r="V311" i="32"/>
  <c r="T40" i="32"/>
  <c r="U40" i="32"/>
  <c r="V43" i="32"/>
  <c r="R40" i="32"/>
  <c r="AD40" i="32"/>
  <c r="V45" i="32"/>
  <c r="V57" i="32"/>
  <c r="U210" i="32"/>
  <c r="AD210" i="32"/>
  <c r="AD229" i="32"/>
  <c r="V258" i="32"/>
  <c r="V262" i="32"/>
  <c r="V280" i="32"/>
  <c r="V284" i="32"/>
  <c r="V36" i="43"/>
  <c r="V38" i="43"/>
  <c r="V74" i="43"/>
  <c r="V93" i="43"/>
  <c r="V94" i="43"/>
  <c r="V101" i="43"/>
  <c r="V102" i="43"/>
  <c r="V106" i="43"/>
  <c r="AA124" i="43"/>
  <c r="AH124" i="43"/>
  <c r="V150" i="43"/>
  <c r="V192" i="43"/>
  <c r="V257" i="43"/>
  <c r="V259" i="43"/>
  <c r="V261" i="43"/>
  <c r="V267" i="43"/>
  <c r="V269" i="43"/>
  <c r="V275" i="43"/>
  <c r="V285" i="43"/>
  <c r="V342" i="43"/>
  <c r="AC449" i="43"/>
  <c r="AC455" i="43" s="1"/>
  <c r="V429" i="43"/>
  <c r="V514" i="43"/>
  <c r="V607" i="43"/>
  <c r="V609" i="43"/>
  <c r="V639" i="43"/>
  <c r="V692" i="43"/>
  <c r="V742" i="43"/>
  <c r="V817" i="43"/>
  <c r="V825" i="43"/>
  <c r="V849" i="43"/>
  <c r="V854" i="43"/>
  <c r="V856" i="43"/>
  <c r="V908" i="43"/>
  <c r="V975" i="43"/>
  <c r="V977" i="43"/>
  <c r="V1044" i="43"/>
  <c r="V1046" i="43"/>
  <c r="V1050" i="43"/>
  <c r="V1059" i="43"/>
  <c r="Y1080" i="43"/>
  <c r="V1093" i="43"/>
  <c r="V1098" i="43"/>
  <c r="V1254" i="43"/>
  <c r="V1261" i="43"/>
  <c r="V1345" i="43"/>
  <c r="V1346" i="43"/>
  <c r="V1347" i="43"/>
  <c r="V1356" i="43"/>
  <c r="V1357" i="43"/>
  <c r="V1358" i="43"/>
  <c r="X281" i="42"/>
  <c r="X553" i="42"/>
  <c r="W14" i="68"/>
  <c r="S371" i="32"/>
  <c r="AL371" i="32"/>
  <c r="R371" i="32"/>
  <c r="R118" i="43"/>
  <c r="V128" i="43"/>
  <c r="V129" i="43"/>
  <c r="V136" i="43"/>
  <c r="V137" i="43"/>
  <c r="V141" i="43"/>
  <c r="V219" i="43"/>
  <c r="V374" i="43"/>
  <c r="V402" i="43"/>
  <c r="V492" i="43"/>
  <c r="V493" i="43"/>
  <c r="V500" i="43"/>
  <c r="V501" i="43"/>
  <c r="V505" i="43"/>
  <c r="V578" i="43"/>
  <c r="Y694" i="43"/>
  <c r="AF694" i="43"/>
  <c r="V704" i="43"/>
  <c r="V705" i="43"/>
  <c r="V708" i="43"/>
  <c r="V709" i="43"/>
  <c r="V710" i="43"/>
  <c r="V713" i="43"/>
  <c r="V949" i="43"/>
  <c r="V1016" i="43"/>
  <c r="V1017" i="43"/>
  <c r="V1018" i="43"/>
  <c r="V1022" i="43"/>
  <c r="V1023" i="43"/>
  <c r="V1025" i="43"/>
  <c r="V1222" i="43"/>
  <c r="V1224" i="43"/>
  <c r="V1225" i="43"/>
  <c r="V1240" i="43"/>
  <c r="V1241" i="43"/>
  <c r="U8" i="42"/>
  <c r="V215" i="32"/>
  <c r="AL229" i="32"/>
  <c r="T276" i="32"/>
  <c r="J276" i="32"/>
  <c r="V282" i="32"/>
  <c r="V286" i="32"/>
  <c r="V329" i="32"/>
  <c r="V333" i="32"/>
  <c r="V47" i="43"/>
  <c r="V50" i="43"/>
  <c r="AF124" i="43"/>
  <c r="V147" i="43"/>
  <c r="V175" i="43"/>
  <c r="V181" i="43"/>
  <c r="V183" i="43"/>
  <c r="V189" i="43"/>
  <c r="V199" i="43"/>
  <c r="V226" i="43"/>
  <c r="V232" i="43"/>
  <c r="V235" i="43"/>
  <c r="V278" i="43"/>
  <c r="V426" i="43"/>
  <c r="V436" i="43"/>
  <c r="V511" i="43"/>
  <c r="V537" i="43"/>
  <c r="V556" i="43"/>
  <c r="V557" i="43"/>
  <c r="V564" i="43"/>
  <c r="V565" i="43"/>
  <c r="V569" i="43"/>
  <c r="V642" i="43"/>
  <c r="V717" i="43"/>
  <c r="V719" i="43"/>
  <c r="V723" i="43"/>
  <c r="V745" i="43"/>
  <c r="V769" i="43"/>
  <c r="V772" i="43"/>
  <c r="V773" i="43"/>
  <c r="V777" i="43"/>
  <c r="V814" i="43"/>
  <c r="V828" i="43"/>
  <c r="V885" i="43"/>
  <c r="V887" i="43"/>
  <c r="V895" i="43"/>
  <c r="V957" i="43"/>
  <c r="X55" i="42"/>
  <c r="X348" i="42"/>
  <c r="X621" i="42"/>
  <c r="W665" i="68"/>
  <c r="V1140" i="43"/>
  <c r="V1141" i="43"/>
  <c r="V1143" i="43"/>
  <c r="V1292" i="43"/>
  <c r="V1295" i="43"/>
  <c r="V1423" i="43"/>
  <c r="V1428" i="43"/>
  <c r="V1517" i="43"/>
  <c r="V1604" i="43"/>
  <c r="V1609" i="43"/>
  <c r="X30" i="42"/>
  <c r="X35" i="42"/>
  <c r="X39" i="42"/>
  <c r="X41" i="42"/>
  <c r="X42" i="42"/>
  <c r="X43" i="42"/>
  <c r="X93" i="42"/>
  <c r="X104" i="42"/>
  <c r="X111" i="42"/>
  <c r="X157" i="42"/>
  <c r="X175" i="42"/>
  <c r="X196" i="42"/>
  <c r="X221" i="42"/>
  <c r="X239" i="42"/>
  <c r="X241" i="42"/>
  <c r="X253" i="42"/>
  <c r="X255" i="42"/>
  <c r="X300" i="42"/>
  <c r="X303" i="42"/>
  <c r="X305" i="42"/>
  <c r="X321" i="42"/>
  <c r="X323" i="42"/>
  <c r="X324" i="42"/>
  <c r="X349" i="42"/>
  <c r="X375" i="42"/>
  <c r="X387" i="42"/>
  <c r="X409" i="42"/>
  <c r="X459" i="42"/>
  <c r="X460" i="42"/>
  <c r="X461" i="42"/>
  <c r="X484" i="42"/>
  <c r="X498" i="42"/>
  <c r="X536" i="42"/>
  <c r="X557" i="42"/>
  <c r="X578" i="42"/>
  <c r="X580" i="42"/>
  <c r="X582" i="42"/>
  <c r="X604" i="42"/>
  <c r="X633" i="42"/>
  <c r="X642" i="42"/>
  <c r="X644" i="42"/>
  <c r="X646" i="42"/>
  <c r="X664" i="42"/>
  <c r="X668" i="42"/>
  <c r="X697" i="42"/>
  <c r="X706" i="42"/>
  <c r="X708" i="42"/>
  <c r="X710" i="42"/>
  <c r="W74" i="68"/>
  <c r="W133" i="68"/>
  <c r="W135" i="68"/>
  <c r="W137" i="68"/>
  <c r="W139" i="68"/>
  <c r="W154" i="68"/>
  <c r="W156" i="68"/>
  <c r="W233" i="68"/>
  <c r="W347" i="68"/>
  <c r="W353" i="68"/>
  <c r="W667" i="68"/>
  <c r="V1481" i="43"/>
  <c r="V1497" i="43"/>
  <c r="V1635" i="43"/>
  <c r="V1670" i="43"/>
  <c r="V1678" i="43"/>
  <c r="Q1699" i="43"/>
  <c r="X84" i="42"/>
  <c r="X115" i="42"/>
  <c r="X120" i="42"/>
  <c r="X122" i="42"/>
  <c r="X123" i="42"/>
  <c r="X124" i="42"/>
  <c r="X125" i="42"/>
  <c r="X148" i="42"/>
  <c r="X153" i="42"/>
  <c r="X184" i="42"/>
  <c r="X186" i="42"/>
  <c r="X187" i="42"/>
  <c r="X188" i="42"/>
  <c r="X189" i="42"/>
  <c r="X212" i="42"/>
  <c r="X217" i="42"/>
  <c r="X268" i="42"/>
  <c r="X272" i="42"/>
  <c r="X274" i="42"/>
  <c r="X275" i="42"/>
  <c r="X340" i="42"/>
  <c r="X343" i="42"/>
  <c r="X365" i="42"/>
  <c r="X401" i="42"/>
  <c r="X405" i="42"/>
  <c r="X406" i="42"/>
  <c r="X472" i="42"/>
  <c r="X477" i="42"/>
  <c r="X479" i="42"/>
  <c r="X480" i="42"/>
  <c r="X481" i="42"/>
  <c r="X505" i="42"/>
  <c r="X550" i="42"/>
  <c r="X552" i="42"/>
  <c r="X569" i="42"/>
  <c r="X574" i="42"/>
  <c r="X590" i="42"/>
  <c r="X616" i="42"/>
  <c r="X617" i="42"/>
  <c r="X654" i="42"/>
  <c r="X678" i="42"/>
  <c r="X680" i="42"/>
  <c r="X681" i="42"/>
  <c r="X718" i="42"/>
  <c r="W509" i="68"/>
  <c r="W546" i="68"/>
  <c r="W548" i="68"/>
  <c r="W603" i="68"/>
  <c r="W604" i="68"/>
  <c r="W617" i="68"/>
  <c r="W619" i="68"/>
  <c r="W621" i="68"/>
  <c r="W660" i="68"/>
  <c r="W662" i="68"/>
  <c r="W664" i="68"/>
  <c r="V1372" i="43"/>
  <c r="V1397" i="43"/>
  <c r="V1464" i="43"/>
  <c r="V1545" i="43"/>
  <c r="V1639" i="43"/>
  <c r="V1647" i="43"/>
  <c r="V1651" i="43"/>
  <c r="V1654" i="43"/>
  <c r="X16" i="42"/>
  <c r="X18" i="42"/>
  <c r="X19" i="42"/>
  <c r="X52" i="42"/>
  <c r="X68" i="42"/>
  <c r="X76" i="42"/>
  <c r="X117" i="42"/>
  <c r="X119" i="42"/>
  <c r="X132" i="42"/>
  <c r="X140" i="42"/>
  <c r="X144" i="42"/>
  <c r="X146" i="42"/>
  <c r="X168" i="42"/>
  <c r="X181" i="42"/>
  <c r="X183" i="42"/>
  <c r="X204" i="42"/>
  <c r="X208" i="42"/>
  <c r="X210" i="42"/>
  <c r="X232" i="42"/>
  <c r="X243" i="42"/>
  <c r="X264" i="42"/>
  <c r="X265" i="42"/>
  <c r="X289" i="42"/>
  <c r="X291" i="42"/>
  <c r="X292" i="42"/>
  <c r="X317" i="42"/>
  <c r="X332" i="42"/>
  <c r="X335" i="42"/>
  <c r="X337" i="42"/>
  <c r="X356" i="42"/>
  <c r="X360" i="42"/>
  <c r="X361" i="42"/>
  <c r="X397" i="42"/>
  <c r="X425" i="42"/>
  <c r="X427" i="42"/>
  <c r="X446" i="42"/>
  <c r="X462" i="42"/>
  <c r="X497" i="42"/>
  <c r="X525" i="42"/>
  <c r="X537" i="42"/>
  <c r="X567" i="42"/>
  <c r="X594" i="42"/>
  <c r="X612" i="42"/>
  <c r="X628" i="42"/>
  <c r="X631" i="42"/>
  <c r="X632" i="42"/>
  <c r="X658" i="42"/>
  <c r="X676" i="42"/>
  <c r="X692" i="42"/>
  <c r="X695" i="42"/>
  <c r="X696" i="42"/>
  <c r="X721" i="42"/>
  <c r="X725" i="42"/>
  <c r="X726" i="42"/>
  <c r="W50" i="68"/>
  <c r="W56" i="68"/>
  <c r="W61" i="68"/>
  <c r="W63" i="68"/>
  <c r="W64" i="68"/>
  <c r="W66" i="68"/>
  <c r="W69" i="68"/>
  <c r="W71" i="68"/>
  <c r="W72" i="68"/>
  <c r="W450" i="68"/>
  <c r="V48" i="32"/>
  <c r="V52" i="32"/>
  <c r="V79" i="32"/>
  <c r="V83" i="32"/>
  <c r="V87" i="32"/>
  <c r="V91" i="32"/>
  <c r="AL106" i="32"/>
  <c r="V110" i="32"/>
  <c r="V114" i="32"/>
  <c r="V133" i="32"/>
  <c r="V137" i="32"/>
  <c r="V141" i="32"/>
  <c r="V145" i="32"/>
  <c r="V149" i="32"/>
  <c r="V153" i="32"/>
  <c r="V157" i="32"/>
  <c r="V161" i="32"/>
  <c r="V165" i="32"/>
  <c r="V169" i="32"/>
  <c r="V173" i="32"/>
  <c r="V177" i="32"/>
  <c r="V181" i="32"/>
  <c r="V185" i="32"/>
  <c r="V189" i="32"/>
  <c r="V212" i="32"/>
  <c r="S210" i="32"/>
  <c r="AL210" i="32"/>
  <c r="V216" i="32"/>
  <c r="T229" i="32"/>
  <c r="V232" i="32"/>
  <c r="U229" i="32"/>
  <c r="V236" i="32"/>
  <c r="V240" i="32"/>
  <c r="V303" i="32"/>
  <c r="S40" i="32"/>
  <c r="J346" i="32"/>
  <c r="U346" i="32"/>
  <c r="S346" i="32"/>
  <c r="R393" i="32"/>
  <c r="AD393" i="32"/>
  <c r="S412" i="32"/>
  <c r="AL412" i="32"/>
  <c r="T412" i="32"/>
  <c r="J449" i="32"/>
  <c r="U449" i="32"/>
  <c r="S449" i="32"/>
  <c r="AL449" i="32"/>
  <c r="V15" i="32"/>
  <c r="V19" i="32"/>
  <c r="V23" i="32"/>
  <c r="V27" i="32"/>
  <c r="V50" i="32"/>
  <c r="V53" i="32"/>
  <c r="U75" i="32"/>
  <c r="R75" i="32"/>
  <c r="AD75" i="32"/>
  <c r="T75" i="32"/>
  <c r="V81" i="32"/>
  <c r="V85" i="32"/>
  <c r="V89" i="32"/>
  <c r="V93" i="32"/>
  <c r="R106" i="32"/>
  <c r="AD106" i="32"/>
  <c r="V112" i="32"/>
  <c r="V116" i="32"/>
  <c r="V135" i="32"/>
  <c r="V139" i="32"/>
  <c r="V143" i="32"/>
  <c r="V147" i="32"/>
  <c r="V151" i="32"/>
  <c r="V155" i="32"/>
  <c r="V159" i="32"/>
  <c r="V163" i="32"/>
  <c r="V167" i="32"/>
  <c r="V171" i="32"/>
  <c r="V175" i="32"/>
  <c r="V179" i="32"/>
  <c r="V183" i="32"/>
  <c r="V187" i="32"/>
  <c r="V191" i="32"/>
  <c r="J210" i="32"/>
  <c r="J254" i="32"/>
  <c r="U254" i="32"/>
  <c r="V257" i="32"/>
  <c r="T254" i="32"/>
  <c r="V261" i="32"/>
  <c r="V279" i="32"/>
  <c r="T298" i="32"/>
  <c r="V302" i="32"/>
  <c r="V15" i="43"/>
  <c r="V61" i="43"/>
  <c r="V62" i="43"/>
  <c r="V69" i="43"/>
  <c r="V70" i="43"/>
  <c r="V83" i="43"/>
  <c r="K203" i="43"/>
  <c r="T203" i="43"/>
  <c r="V322" i="43"/>
  <c r="I383" i="43"/>
  <c r="AA455" i="43"/>
  <c r="V482" i="43"/>
  <c r="V524" i="43"/>
  <c r="V525" i="43"/>
  <c r="V532" i="43"/>
  <c r="V533" i="43"/>
  <c r="V546" i="43"/>
  <c r="V588" i="43"/>
  <c r="V589" i="43"/>
  <c r="V596" i="43"/>
  <c r="V597" i="43"/>
  <c r="V610" i="43"/>
  <c r="V655" i="43"/>
  <c r="V657" i="43"/>
  <c r="V658" i="43"/>
  <c r="V665" i="43"/>
  <c r="V666" i="43"/>
  <c r="V667" i="43"/>
  <c r="V670" i="43"/>
  <c r="V673" i="43"/>
  <c r="V674" i="43"/>
  <c r="V737" i="43"/>
  <c r="V740" i="43"/>
  <c r="V741" i="43"/>
  <c r="V774" i="43"/>
  <c r="V824" i="43"/>
  <c r="V1060" i="43"/>
  <c r="V1067" i="43"/>
  <c r="V1094" i="43"/>
  <c r="V1127" i="43"/>
  <c r="V1174" i="43"/>
  <c r="V1175" i="43"/>
  <c r="V1187" i="43"/>
  <c r="V1190" i="43"/>
  <c r="V1191" i="43"/>
  <c r="V1192" i="43"/>
  <c r="V1194" i="43"/>
  <c r="V1198" i="43"/>
  <c r="V1235" i="43"/>
  <c r="V1238" i="43"/>
  <c r="V1243" i="43"/>
  <c r="V1246" i="43"/>
  <c r="V1274" i="43"/>
  <c r="V1291" i="43"/>
  <c r="V1331" i="43"/>
  <c r="V1335" i="43"/>
  <c r="V1391" i="43"/>
  <c r="V1392" i="43"/>
  <c r="V1411" i="43"/>
  <c r="V1493" i="43"/>
  <c r="V1495" i="43"/>
  <c r="V1518" i="43"/>
  <c r="V1528" i="43"/>
  <c r="V1530" i="43"/>
  <c r="V1539" i="43"/>
  <c r="V1540" i="43"/>
  <c r="V1541" i="43"/>
  <c r="V1565" i="43"/>
  <c r="V1637" i="43"/>
  <c r="V1663" i="43"/>
  <c r="S323" i="32"/>
  <c r="AL323" i="32"/>
  <c r="J323" i="32"/>
  <c r="U323" i="32"/>
  <c r="V328" i="32"/>
  <c r="V374" i="32"/>
  <c r="V378" i="32"/>
  <c r="V453" i="32"/>
  <c r="V457" i="32"/>
  <c r="V461" i="32"/>
  <c r="V31" i="43"/>
  <c r="V52" i="43"/>
  <c r="V56" i="43"/>
  <c r="V58" i="43"/>
  <c r="V64" i="43"/>
  <c r="V66" i="43"/>
  <c r="V72" i="43"/>
  <c r="V107" i="43"/>
  <c r="Y124" i="43"/>
  <c r="M124" i="43"/>
  <c r="AB124" i="43"/>
  <c r="V142" i="43"/>
  <c r="V155" i="43"/>
  <c r="V157" i="43"/>
  <c r="V197" i="43"/>
  <c r="V216" i="43"/>
  <c r="V229" i="43"/>
  <c r="V230" i="43"/>
  <c r="V283" i="43"/>
  <c r="V317" i="43"/>
  <c r="V320" i="43"/>
  <c r="V343" i="43"/>
  <c r="AB383" i="43"/>
  <c r="AI383" i="43"/>
  <c r="V407" i="43"/>
  <c r="V434" i="43"/>
  <c r="V453" i="43"/>
  <c r="Q469" i="43"/>
  <c r="U469" i="43"/>
  <c r="V506" i="43"/>
  <c r="V519" i="43"/>
  <c r="V521" i="43"/>
  <c r="V527" i="43"/>
  <c r="V529" i="43"/>
  <c r="V535" i="43"/>
  <c r="V570" i="43"/>
  <c r="V583" i="43"/>
  <c r="V585" i="43"/>
  <c r="V591" i="43"/>
  <c r="V593" i="43"/>
  <c r="V599" i="43"/>
  <c r="V634" i="43"/>
  <c r="V648" i="43"/>
  <c r="V651" i="43"/>
  <c r="V660" i="43"/>
  <c r="V662" i="43"/>
  <c r="V714" i="43"/>
  <c r="V731" i="43"/>
  <c r="V733" i="43"/>
  <c r="V778" i="43"/>
  <c r="V795" i="43"/>
  <c r="V852" i="43"/>
  <c r="V860" i="43"/>
  <c r="V863" i="43"/>
  <c r="V864" i="43"/>
  <c r="V904" i="43"/>
  <c r="V913" i="43"/>
  <c r="V917" i="43"/>
  <c r="V934" i="43"/>
  <c r="V941" i="43"/>
  <c r="V943" i="43"/>
  <c r="V984" i="43"/>
  <c r="V993" i="43"/>
  <c r="V997" i="43"/>
  <c r="V1026" i="43"/>
  <c r="V1053" i="43"/>
  <c r="V1054" i="43"/>
  <c r="V1055" i="43"/>
  <c r="V1071" i="43"/>
  <c r="V1099" i="43"/>
  <c r="V1113" i="43"/>
  <c r="V1144" i="43"/>
  <c r="V1153" i="43"/>
  <c r="V1159" i="43"/>
  <c r="V1161" i="43"/>
  <c r="V1171" i="43"/>
  <c r="V1177" i="43"/>
  <c r="V1181" i="43"/>
  <c r="V1226" i="43"/>
  <c r="V1230" i="43"/>
  <c r="V1259" i="43"/>
  <c r="V1269" i="43"/>
  <c r="V1311" i="43"/>
  <c r="V1319" i="43"/>
  <c r="V1322" i="43"/>
  <c r="V1323" i="43"/>
  <c r="V1329" i="43"/>
  <c r="V1377" i="43"/>
  <c r="V1379" i="43"/>
  <c r="V1381" i="43"/>
  <c r="V1385" i="43"/>
  <c r="V1387" i="43"/>
  <c r="V1389" i="43"/>
  <c r="V1395" i="43"/>
  <c r="V1407" i="43"/>
  <c r="V1457" i="43"/>
  <c r="V1458" i="43"/>
  <c r="V1459" i="43"/>
  <c r="V1487" i="43"/>
  <c r="V1525" i="43"/>
  <c r="V1553" i="43"/>
  <c r="V1555" i="43"/>
  <c r="V1556" i="43"/>
  <c r="V1561" i="43"/>
  <c r="V1591" i="43"/>
  <c r="V1594" i="43"/>
  <c r="V1595" i="43"/>
  <c r="V1596" i="43"/>
  <c r="V1597" i="43"/>
  <c r="V1633" i="43"/>
  <c r="AC1684" i="43"/>
  <c r="U1684" i="43"/>
  <c r="V1682" i="43"/>
  <c r="T8" i="42"/>
  <c r="X20" i="42"/>
  <c r="X23" i="42"/>
  <c r="X25" i="42"/>
  <c r="X26" i="42"/>
  <c r="X27" i="42"/>
  <c r="X31" i="42"/>
  <c r="X40" i="42"/>
  <c r="X50" i="42"/>
  <c r="X51" i="42"/>
  <c r="K382" i="43"/>
  <c r="Y383" i="43"/>
  <c r="Y455" i="43"/>
  <c r="Z925" i="43"/>
  <c r="Z1006" i="43"/>
  <c r="V1454" i="43"/>
  <c r="V1469" i="43"/>
  <c r="V1474" i="43"/>
  <c r="V1478" i="43"/>
  <c r="V1480" i="43"/>
  <c r="V1522" i="43"/>
  <c r="V1575" i="43"/>
  <c r="V1576" i="43"/>
  <c r="V1577" i="43"/>
  <c r="V1587" i="43"/>
  <c r="V1649" i="43"/>
  <c r="V1656" i="43"/>
  <c r="V1657" i="43"/>
  <c r="V1660" i="43"/>
  <c r="V1661" i="43"/>
  <c r="V1662" i="43"/>
  <c r="X11" i="42"/>
  <c r="X15" i="42"/>
  <c r="X24" i="42"/>
  <c r="X34" i="42"/>
  <c r="X56" i="42"/>
  <c r="X58" i="42"/>
  <c r="X59" i="42"/>
  <c r="X60" i="42"/>
  <c r="X61" i="42"/>
  <c r="V330" i="32"/>
  <c r="V334" i="32"/>
  <c r="T346" i="32"/>
  <c r="V397" i="32"/>
  <c r="U393" i="32"/>
  <c r="V415" i="32"/>
  <c r="V419" i="32"/>
  <c r="V423" i="32"/>
  <c r="V427" i="32"/>
  <c r="V431" i="32"/>
  <c r="V435" i="32"/>
  <c r="V20" i="43"/>
  <c r="V22" i="43"/>
  <c r="V28" i="43"/>
  <c r="V34" i="43"/>
  <c r="V41" i="43"/>
  <c r="V42" i="43"/>
  <c r="V45" i="43"/>
  <c r="V75" i="43"/>
  <c r="V88" i="43"/>
  <c r="V90" i="43"/>
  <c r="V96" i="43"/>
  <c r="V98" i="43"/>
  <c r="V104" i="43"/>
  <c r="AG124" i="43"/>
  <c r="V131" i="43"/>
  <c r="V133" i="43"/>
  <c r="V139" i="43"/>
  <c r="V178" i="43"/>
  <c r="V179" i="43"/>
  <c r="V186" i="43"/>
  <c r="V187" i="43"/>
  <c r="V200" i="43"/>
  <c r="V208" i="43"/>
  <c r="V220" i="43"/>
  <c r="V265" i="43"/>
  <c r="V273" i="43"/>
  <c r="V286" i="43"/>
  <c r="V353" i="43"/>
  <c r="V354" i="43"/>
  <c r="V355" i="43"/>
  <c r="V361" i="43"/>
  <c r="V362" i="43"/>
  <c r="V363" i="43"/>
  <c r="V375" i="43"/>
  <c r="N383" i="43"/>
  <c r="AJ411" i="43"/>
  <c r="V389" i="43"/>
  <c r="V396" i="43"/>
  <c r="V397" i="43"/>
  <c r="V424" i="43"/>
  <c r="V437" i="43"/>
  <c r="V462" i="43"/>
  <c r="V463" i="43"/>
  <c r="V487" i="43"/>
  <c r="V489" i="43"/>
  <c r="V495" i="43"/>
  <c r="V497" i="43"/>
  <c r="V503" i="43"/>
  <c r="V538" i="43"/>
  <c r="V551" i="43"/>
  <c r="V553" i="43"/>
  <c r="V559" i="43"/>
  <c r="V561" i="43"/>
  <c r="V567" i="43"/>
  <c r="V602" i="43"/>
  <c r="V615" i="43"/>
  <c r="V617" i="43"/>
  <c r="V623" i="43"/>
  <c r="V625" i="43"/>
  <c r="V631" i="43"/>
  <c r="I694" i="43"/>
  <c r="O694" i="43"/>
  <c r="AA694" i="43"/>
  <c r="AH694" i="43"/>
  <c r="V699" i="43"/>
  <c r="V702" i="43"/>
  <c r="V746" i="43"/>
  <c r="V763" i="43"/>
  <c r="V765" i="43"/>
  <c r="V812" i="43"/>
  <c r="V829" i="43"/>
  <c r="I841" i="43"/>
  <c r="V890" i="43"/>
  <c r="V891" i="43"/>
  <c r="V892" i="43"/>
  <c r="V898" i="43"/>
  <c r="V899" i="43"/>
  <c r="V903" i="43"/>
  <c r="V930" i="43"/>
  <c r="V932" i="43"/>
  <c r="V933" i="43"/>
  <c r="V950" i="43"/>
  <c r="V979" i="43"/>
  <c r="V982" i="43"/>
  <c r="V983" i="43"/>
  <c r="K1031" i="43"/>
  <c r="V1014" i="43"/>
  <c r="V1129" i="43"/>
  <c r="V1133" i="43"/>
  <c r="V1136" i="43"/>
  <c r="V1150" i="43"/>
  <c r="V1151" i="43"/>
  <c r="V1152" i="43"/>
  <c r="V1219" i="43"/>
  <c r="V1262" i="43"/>
  <c r="V1270" i="43"/>
  <c r="V1296" i="43"/>
  <c r="V1343" i="43"/>
  <c r="V1349" i="43"/>
  <c r="V1353" i="43"/>
  <c r="V1413" i="43"/>
  <c r="V1417" i="43"/>
  <c r="V1421" i="43"/>
  <c r="V1425" i="43"/>
  <c r="V1448" i="43"/>
  <c r="AJ1500" i="43"/>
  <c r="M8" i="42"/>
  <c r="V8" i="42"/>
  <c r="X66" i="42"/>
  <c r="X67" i="42"/>
  <c r="X88" i="42"/>
  <c r="X102" i="42"/>
  <c r="X103" i="42"/>
  <c r="X109" i="42"/>
  <c r="X130" i="42"/>
  <c r="X131" i="42"/>
  <c r="X143" i="42"/>
  <c r="X145" i="42"/>
  <c r="X152" i="42"/>
  <c r="X166" i="42"/>
  <c r="X167" i="42"/>
  <c r="X173" i="42"/>
  <c r="X194" i="42"/>
  <c r="X195" i="42"/>
  <c r="X207" i="42"/>
  <c r="X209" i="42"/>
  <c r="X216" i="42"/>
  <c r="X230" i="42"/>
  <c r="X231" i="42"/>
  <c r="X237" i="42"/>
  <c r="X258" i="42"/>
  <c r="X259" i="42"/>
  <c r="X271" i="42"/>
  <c r="X273" i="42"/>
  <c r="X280" i="42"/>
  <c r="X294" i="42"/>
  <c r="X295" i="42"/>
  <c r="X296" i="42"/>
  <c r="X301" i="42"/>
  <c r="X314" i="42"/>
  <c r="X315" i="42"/>
  <c r="X328" i="42"/>
  <c r="X333" i="42"/>
  <c r="X346" i="42"/>
  <c r="X347" i="42"/>
  <c r="X385" i="42"/>
  <c r="X404" i="42"/>
  <c r="X526" i="42"/>
  <c r="X12" i="42"/>
  <c r="X28" i="42"/>
  <c r="X44" i="42"/>
  <c r="X65" i="42"/>
  <c r="X70" i="42"/>
  <c r="X71" i="42"/>
  <c r="X77" i="42"/>
  <c r="X85" i="42"/>
  <c r="X87" i="42"/>
  <c r="X91" i="42"/>
  <c r="X92" i="42"/>
  <c r="X129" i="42"/>
  <c r="X134" i="42"/>
  <c r="X135" i="42"/>
  <c r="X141" i="42"/>
  <c r="X149" i="42"/>
  <c r="X151" i="42"/>
  <c r="X155" i="42"/>
  <c r="X156" i="42"/>
  <c r="X193" i="42"/>
  <c r="X198" i="42"/>
  <c r="X199" i="42"/>
  <c r="X205" i="42"/>
  <c r="X213" i="42"/>
  <c r="X215" i="42"/>
  <c r="X219" i="42"/>
  <c r="X220" i="42"/>
  <c r="X257" i="42"/>
  <c r="X262" i="42"/>
  <c r="X263" i="42"/>
  <c r="X269" i="42"/>
  <c r="X277" i="42"/>
  <c r="X279" i="42"/>
  <c r="X283" i="42"/>
  <c r="X284" i="42"/>
  <c r="X299" i="42"/>
  <c r="X313" i="42"/>
  <c r="X327" i="42"/>
  <c r="X331" i="42"/>
  <c r="X345" i="42"/>
  <c r="X368" i="42"/>
  <c r="X370" i="42"/>
  <c r="X371" i="42"/>
  <c r="X372" i="42"/>
  <c r="X381" i="42"/>
  <c r="X392" i="42"/>
  <c r="X398" i="42"/>
  <c r="X433" i="42"/>
  <c r="X436" i="42"/>
  <c r="X438" i="42"/>
  <c r="X468" i="42"/>
  <c r="X470" i="42"/>
  <c r="X506" i="42"/>
  <c r="X508" i="42"/>
  <c r="X510" i="42"/>
  <c r="X548" i="42"/>
  <c r="X600" i="42"/>
  <c r="X245" i="42"/>
  <c r="X248" i="42"/>
  <c r="X250" i="42"/>
  <c r="X251" i="42"/>
  <c r="X252" i="42"/>
  <c r="X288" i="42"/>
  <c r="X304" i="42"/>
  <c r="X306" i="42"/>
  <c r="X307" i="42"/>
  <c r="X336" i="42"/>
  <c r="X338" i="42"/>
  <c r="X339" i="42"/>
  <c r="X353" i="42"/>
  <c r="X355" i="42"/>
  <c r="X367" i="42"/>
  <c r="X369" i="42"/>
  <c r="X410" i="42"/>
  <c r="X412" i="42"/>
  <c r="X414" i="42"/>
  <c r="X420" i="42"/>
  <c r="X423" i="42"/>
  <c r="X424" i="42"/>
  <c r="X453" i="42"/>
  <c r="X455" i="42"/>
  <c r="X456" i="42"/>
  <c r="X457" i="42"/>
  <c r="X491" i="42"/>
  <c r="X492" i="42"/>
  <c r="X493" i="42"/>
  <c r="X533" i="42"/>
  <c r="X534" i="42"/>
  <c r="X564" i="42"/>
  <c r="X598" i="42"/>
  <c r="X614" i="42"/>
  <c r="X47" i="42"/>
  <c r="X57" i="42"/>
  <c r="X73" i="42"/>
  <c r="X80" i="42"/>
  <c r="X82" i="42"/>
  <c r="X95" i="42"/>
  <c r="X99" i="42"/>
  <c r="X105" i="42"/>
  <c r="X116" i="42"/>
  <c r="X121" i="42"/>
  <c r="X137" i="42"/>
  <c r="X159" i="42"/>
  <c r="X169" i="42"/>
  <c r="X180" i="42"/>
  <c r="X185" i="42"/>
  <c r="X201" i="42"/>
  <c r="X223" i="42"/>
  <c r="X233" i="42"/>
  <c r="X244" i="42"/>
  <c r="X581" i="42"/>
  <c r="X583" i="42"/>
  <c r="X584" i="42"/>
  <c r="X596" i="42"/>
  <c r="X645" i="42"/>
  <c r="X647" i="42"/>
  <c r="X648" i="42"/>
  <c r="X660" i="42"/>
  <c r="X709" i="42"/>
  <c r="X711" i="42"/>
  <c r="X712" i="42"/>
  <c r="AG729" i="42"/>
  <c r="W207" i="68"/>
  <c r="W211" i="68"/>
  <c r="W213" i="68"/>
  <c r="W215" i="68"/>
  <c r="W219" i="68"/>
  <c r="W227" i="68"/>
  <c r="W230" i="68"/>
  <c r="W231" i="68"/>
  <c r="W413" i="68"/>
  <c r="W415" i="68"/>
  <c r="W417" i="68"/>
  <c r="W448" i="68"/>
  <c r="W477" i="68"/>
  <c r="W478" i="68"/>
  <c r="W480" i="68"/>
  <c r="W483" i="68"/>
  <c r="W508" i="68"/>
  <c r="W606" i="68"/>
  <c r="W669" i="68"/>
  <c r="X428" i="42"/>
  <c r="X434" i="42"/>
  <c r="X442" i="42"/>
  <c r="X474" i="42"/>
  <c r="X476" i="42"/>
  <c r="X478" i="42"/>
  <c r="X503" i="42"/>
  <c r="X516" i="42"/>
  <c r="X518" i="42"/>
  <c r="X523" i="42"/>
  <c r="X524" i="42"/>
  <c r="X530" i="42"/>
  <c r="X541" i="42"/>
  <c r="X543" i="42"/>
  <c r="X544" i="42"/>
  <c r="X545" i="42"/>
  <c r="X555" i="42"/>
  <c r="X556" i="42"/>
  <c r="X562" i="42"/>
  <c r="X566" i="42"/>
  <c r="X573" i="42"/>
  <c r="X602" i="42"/>
  <c r="X607" i="42"/>
  <c r="X608" i="42"/>
  <c r="X609" i="42"/>
  <c r="X619" i="42"/>
  <c r="X620" i="42"/>
  <c r="X626" i="42"/>
  <c r="X630" i="42"/>
  <c r="X637" i="42"/>
  <c r="X666" i="42"/>
  <c r="X671" i="42"/>
  <c r="X672" i="42"/>
  <c r="X673" i="42"/>
  <c r="X683" i="42"/>
  <c r="X684" i="42"/>
  <c r="X690" i="42"/>
  <c r="X694" i="42"/>
  <c r="X701" i="42"/>
  <c r="T30" i="68"/>
  <c r="W58" i="68"/>
  <c r="W96" i="68"/>
  <c r="W98" i="68"/>
  <c r="W99" i="68"/>
  <c r="W179" i="68"/>
  <c r="W181" i="68"/>
  <c r="W183" i="68"/>
  <c r="W185" i="68"/>
  <c r="W189" i="68"/>
  <c r="W191" i="68"/>
  <c r="W198" i="68"/>
  <c r="W199" i="68"/>
  <c r="W343" i="68"/>
  <c r="W345" i="68"/>
  <c r="W349" i="68"/>
  <c r="W351" i="68"/>
  <c r="W387" i="68"/>
  <c r="W513" i="68"/>
  <c r="W517" i="68"/>
  <c r="X359" i="42"/>
  <c r="X363" i="42"/>
  <c r="X377" i="42"/>
  <c r="X391" i="42"/>
  <c r="X395" i="42"/>
  <c r="X396" i="42"/>
  <c r="X402" i="42"/>
  <c r="X413" i="42"/>
  <c r="X415" i="42"/>
  <c r="X416" i="42"/>
  <c r="X417" i="42"/>
  <c r="X441" i="42"/>
  <c r="X448" i="42"/>
  <c r="X449" i="42"/>
  <c r="X469" i="42"/>
  <c r="X473" i="42"/>
  <c r="X487" i="42"/>
  <c r="X488" i="42"/>
  <c r="X500" i="42"/>
  <c r="X502" i="42"/>
  <c r="X509" i="42"/>
  <c r="X538" i="42"/>
  <c r="X540" i="42"/>
  <c r="X542" i="42"/>
  <c r="X570" i="42"/>
  <c r="X572" i="42"/>
  <c r="X576" i="42"/>
  <c r="X577" i="42"/>
  <c r="X597" i="42"/>
  <c r="X601" i="42"/>
  <c r="X606" i="42"/>
  <c r="X634" i="42"/>
  <c r="X636" i="42"/>
  <c r="X640" i="42"/>
  <c r="X641" i="42"/>
  <c r="X661" i="42"/>
  <c r="X665" i="42"/>
  <c r="X670" i="42"/>
  <c r="X698" i="42"/>
  <c r="X700" i="42"/>
  <c r="X704" i="42"/>
  <c r="X705" i="42"/>
  <c r="S729" i="42"/>
  <c r="W729" i="42"/>
  <c r="M729" i="42"/>
  <c r="W12" i="68"/>
  <c r="W19" i="68"/>
  <c r="W21" i="68"/>
  <c r="W22" i="68"/>
  <c r="W89" i="68"/>
  <c r="W93" i="68"/>
  <c r="W127" i="68"/>
  <c r="W175" i="68"/>
  <c r="W320" i="68"/>
  <c r="W511" i="68"/>
  <c r="W579" i="68"/>
  <c r="W608" i="68"/>
  <c r="W610" i="68"/>
  <c r="W612" i="68"/>
  <c r="V30" i="68"/>
  <c r="W15" i="68"/>
  <c r="W17" i="68"/>
  <c r="W18" i="68"/>
  <c r="W51" i="68"/>
  <c r="W53" i="68"/>
  <c r="W55" i="68"/>
  <c r="W124" i="68"/>
  <c r="W125" i="68"/>
  <c r="AK141" i="68"/>
  <c r="W195" i="68"/>
  <c r="W380" i="68"/>
  <c r="W382" i="68"/>
  <c r="W384" i="68"/>
  <c r="W385" i="68"/>
  <c r="U464" i="68"/>
  <c r="W445" i="68"/>
  <c r="W447" i="68"/>
  <c r="U646" i="68"/>
  <c r="W598" i="68"/>
  <c r="S30" i="68"/>
  <c r="W10" i="68"/>
  <c r="R30" i="68"/>
  <c r="W16" i="68"/>
  <c r="W20" i="68"/>
  <c r="W23" i="68"/>
  <c r="W25" i="68"/>
  <c r="S76" i="68"/>
  <c r="W88" i="68"/>
  <c r="W90" i="68"/>
  <c r="W91" i="68"/>
  <c r="W103" i="68"/>
  <c r="U141" i="68"/>
  <c r="K141" i="68"/>
  <c r="W130" i="68"/>
  <c r="W132" i="68"/>
  <c r="R163" i="68"/>
  <c r="V163" i="68"/>
  <c r="W177" i="68"/>
  <c r="W180" i="68"/>
  <c r="W182" i="68"/>
  <c r="W184" i="68"/>
  <c r="W197" i="68"/>
  <c r="W235" i="68"/>
  <c r="W237" i="68"/>
  <c r="U330" i="68"/>
  <c r="W322" i="68"/>
  <c r="W342" i="68"/>
  <c r="W344" i="68"/>
  <c r="R366" i="68"/>
  <c r="W381" i="68"/>
  <c r="W383" i="68"/>
  <c r="W410" i="68"/>
  <c r="W514" i="68"/>
  <c r="W515" i="68"/>
  <c r="S562" i="68"/>
  <c r="W614" i="68"/>
  <c r="AD30" i="68"/>
  <c r="R397" i="68"/>
  <c r="V397" i="68"/>
  <c r="W28" i="68"/>
  <c r="K76" i="68"/>
  <c r="U76" i="68"/>
  <c r="W46" i="68"/>
  <c r="W47" i="68"/>
  <c r="W60" i="68"/>
  <c r="W62" i="68"/>
  <c r="R110" i="68"/>
  <c r="V110" i="68"/>
  <c r="W138" i="68"/>
  <c r="W140" i="68"/>
  <c r="AK163" i="68"/>
  <c r="W155" i="68"/>
  <c r="W157" i="68"/>
  <c r="W158" i="68"/>
  <c r="S306" i="68"/>
  <c r="V306" i="68"/>
  <c r="W203" i="68"/>
  <c r="W205" i="68"/>
  <c r="W209" i="68"/>
  <c r="W212" i="68"/>
  <c r="W214" i="68"/>
  <c r="W216" i="68"/>
  <c r="W229" i="68"/>
  <c r="S330" i="68"/>
  <c r="W416" i="68"/>
  <c r="W440" i="68"/>
  <c r="W476" i="68"/>
  <c r="W600" i="68"/>
  <c r="W550" i="68"/>
  <c r="W552" i="68"/>
  <c r="W576" i="68"/>
  <c r="W578" i="68"/>
  <c r="W602" i="68"/>
  <c r="W616" i="68"/>
  <c r="W618" i="68"/>
  <c r="W620" i="68"/>
  <c r="W659" i="68"/>
  <c r="W661" i="68"/>
  <c r="W663" i="68"/>
  <c r="K30" i="68"/>
  <c r="U30" i="68"/>
  <c r="AK30" i="68"/>
  <c r="W11" i="68"/>
  <c r="W13" i="68"/>
  <c r="W24" i="68"/>
  <c r="W27" i="68"/>
  <c r="AK76" i="68"/>
  <c r="W43" i="68"/>
  <c r="W52" i="68"/>
  <c r="W54" i="68"/>
  <c r="W68" i="68"/>
  <c r="W70" i="68"/>
  <c r="W95" i="68"/>
  <c r="W97" i="68"/>
  <c r="W129" i="68"/>
  <c r="W131" i="68"/>
  <c r="W162" i="68"/>
  <c r="W190" i="68"/>
  <c r="W192" i="68"/>
  <c r="W204" i="68"/>
  <c r="W206" i="68"/>
  <c r="W222" i="68"/>
  <c r="W224" i="68"/>
  <c r="W236" i="68"/>
  <c r="W319" i="68"/>
  <c r="V366" i="68"/>
  <c r="W350" i="68"/>
  <c r="W352" i="68"/>
  <c r="S397" i="68"/>
  <c r="W409" i="68"/>
  <c r="W444" i="68"/>
  <c r="W446" i="68"/>
  <c r="W482" i="68"/>
  <c r="W484" i="68"/>
  <c r="U531" i="68"/>
  <c r="U562" i="68"/>
  <c r="W547" i="68"/>
  <c r="W549" i="68"/>
  <c r="W551" i="68"/>
  <c r="W575" i="68"/>
  <c r="W577" i="68"/>
  <c r="S646" i="68"/>
  <c r="W609" i="68"/>
  <c r="W611" i="68"/>
  <c r="R682" i="68"/>
  <c r="V682" i="68"/>
  <c r="W42" i="68"/>
  <c r="W45" i="68"/>
  <c r="W57" i="68"/>
  <c r="W65" i="68"/>
  <c r="W73" i="68"/>
  <c r="W92" i="68"/>
  <c r="W100" i="68"/>
  <c r="T110" i="68"/>
  <c r="W126" i="68"/>
  <c r="W134" i="68"/>
  <c r="U306" i="68"/>
  <c r="W176" i="68"/>
  <c r="T306" i="68"/>
  <c r="W196" i="68"/>
  <c r="W208" i="68"/>
  <c r="W228" i="68"/>
  <c r="W318" i="68"/>
  <c r="W323" i="68"/>
  <c r="W379" i="68"/>
  <c r="W412" i="68"/>
  <c r="W449" i="68"/>
  <c r="W475" i="68"/>
  <c r="T495" i="68"/>
  <c r="S531" i="68"/>
  <c r="W507" i="68"/>
  <c r="W512" i="68"/>
  <c r="T586" i="68"/>
  <c r="W605" i="68"/>
  <c r="W668" i="68"/>
  <c r="T76" i="68"/>
  <c r="AD76" i="68"/>
  <c r="W59" i="68"/>
  <c r="W67" i="68"/>
  <c r="W75" i="68"/>
  <c r="S110" i="68"/>
  <c r="W94" i="68"/>
  <c r="W102" i="68"/>
  <c r="S141" i="68"/>
  <c r="W123" i="68"/>
  <c r="W128" i="68"/>
  <c r="W136" i="68"/>
  <c r="AD163" i="68"/>
  <c r="W161" i="68"/>
  <c r="W188" i="68"/>
  <c r="W200" i="68"/>
  <c r="W220" i="68"/>
  <c r="W232" i="68"/>
  <c r="S366" i="68"/>
  <c r="W348" i="68"/>
  <c r="W441" i="68"/>
  <c r="W479" i="68"/>
  <c r="W516" i="68"/>
  <c r="W544" i="68"/>
  <c r="T562" i="68"/>
  <c r="T646" i="68"/>
  <c r="U682" i="68"/>
  <c r="W153" i="68"/>
  <c r="T163" i="68"/>
  <c r="T397" i="68"/>
  <c r="R76" i="68"/>
  <c r="V76" i="68"/>
  <c r="W49" i="68"/>
  <c r="U110" i="68"/>
  <c r="U366" i="68"/>
  <c r="S464" i="68"/>
  <c r="R562" i="68"/>
  <c r="V562" i="68"/>
  <c r="R586" i="68"/>
  <c r="V586" i="68"/>
  <c r="R646" i="68"/>
  <c r="V646" i="68"/>
  <c r="W601" i="68"/>
  <c r="W613" i="68"/>
  <c r="S682" i="68"/>
  <c r="R141" i="68"/>
  <c r="V141" i="68"/>
  <c r="S163" i="68"/>
  <c r="W159" i="68"/>
  <c r="W178" i="68"/>
  <c r="W186" i="68"/>
  <c r="W194" i="68"/>
  <c r="W202" i="68"/>
  <c r="W210" i="68"/>
  <c r="W218" i="68"/>
  <c r="W226" i="68"/>
  <c r="W234" i="68"/>
  <c r="R330" i="68"/>
  <c r="V330" i="68"/>
  <c r="W321" i="68"/>
  <c r="W346" i="68"/>
  <c r="W386" i="68"/>
  <c r="S427" i="68"/>
  <c r="W414" i="68"/>
  <c r="T427" i="68"/>
  <c r="R464" i="68"/>
  <c r="V464" i="68"/>
  <c r="W443" i="68"/>
  <c r="W451" i="68"/>
  <c r="S495" i="68"/>
  <c r="W481" i="68"/>
  <c r="R531" i="68"/>
  <c r="V531" i="68"/>
  <c r="W510" i="68"/>
  <c r="W518" i="68"/>
  <c r="W545" i="68"/>
  <c r="T141" i="68"/>
  <c r="AD141" i="68"/>
  <c r="K163" i="68"/>
  <c r="U163" i="68"/>
  <c r="T330" i="68"/>
  <c r="T366" i="68"/>
  <c r="U427" i="68"/>
  <c r="T464" i="68"/>
  <c r="U495" i="68"/>
  <c r="T531" i="68"/>
  <c r="W574" i="68"/>
  <c r="W599" i="68"/>
  <c r="W607" i="68"/>
  <c r="W615" i="68"/>
  <c r="W658" i="68"/>
  <c r="W666" i="68"/>
  <c r="T682" i="68"/>
  <c r="X17" i="42"/>
  <c r="X33" i="42"/>
  <c r="X49" i="42"/>
  <c r="X90" i="42"/>
  <c r="X98" i="42"/>
  <c r="X112" i="42"/>
  <c r="X154" i="42"/>
  <c r="X162" i="42"/>
  <c r="X176" i="42"/>
  <c r="X218" i="42"/>
  <c r="X226" i="42"/>
  <c r="X240" i="42"/>
  <c r="X282" i="42"/>
  <c r="X290" i="42"/>
  <c r="X298" i="42"/>
  <c r="X320" i="42"/>
  <c r="X330" i="42"/>
  <c r="X352" i="42"/>
  <c r="X362" i="42"/>
  <c r="X384" i="42"/>
  <c r="X394" i="42"/>
  <c r="X445" i="42"/>
  <c r="S8" i="42"/>
  <c r="W8" i="42"/>
  <c r="X13" i="42"/>
  <c r="X29" i="42"/>
  <c r="X45" i="42"/>
  <c r="X64" i="42"/>
  <c r="X69" i="42"/>
  <c r="X86" i="42"/>
  <c r="X106" i="42"/>
  <c r="X107" i="42"/>
  <c r="X114" i="42"/>
  <c r="X128" i="42"/>
  <c r="X133" i="42"/>
  <c r="X150" i="42"/>
  <c r="X170" i="42"/>
  <c r="X171" i="42"/>
  <c r="X178" i="42"/>
  <c r="X192" i="42"/>
  <c r="X197" i="42"/>
  <c r="X214" i="42"/>
  <c r="X234" i="42"/>
  <c r="X235" i="42"/>
  <c r="X242" i="42"/>
  <c r="X256" i="42"/>
  <c r="X261" i="42"/>
  <c r="X278" i="42"/>
  <c r="X309" i="42"/>
  <c r="X312" i="42"/>
  <c r="X322" i="42"/>
  <c r="X341" i="42"/>
  <c r="X344" i="42"/>
  <c r="X354" i="42"/>
  <c r="X373" i="42"/>
  <c r="X376" i="42"/>
  <c r="X386" i="42"/>
  <c r="X430" i="42"/>
  <c r="X447" i="42"/>
  <c r="X494" i="42"/>
  <c r="X511" i="42"/>
  <c r="X558" i="42"/>
  <c r="X575" i="42"/>
  <c r="X622" i="42"/>
  <c r="X639" i="42"/>
  <c r="X686" i="42"/>
  <c r="X703" i="42"/>
  <c r="X501" i="42"/>
  <c r="X551" i="42"/>
  <c r="X565" i="42"/>
  <c r="X605" i="42"/>
  <c r="X615" i="42"/>
  <c r="X629" i="42"/>
  <c r="X669" i="42"/>
  <c r="X679" i="42"/>
  <c r="X693" i="42"/>
  <c r="AG8" i="42"/>
  <c r="X21" i="42"/>
  <c r="X37" i="42"/>
  <c r="X53" i="42"/>
  <c r="X54" i="42"/>
  <c r="X74" i="42"/>
  <c r="X75" i="42"/>
  <c r="X101" i="42"/>
  <c r="X118" i="42"/>
  <c r="X138" i="42"/>
  <c r="X139" i="42"/>
  <c r="X165" i="42"/>
  <c r="X182" i="42"/>
  <c r="X202" i="42"/>
  <c r="X203" i="42"/>
  <c r="X229" i="42"/>
  <c r="X246" i="42"/>
  <c r="X266" i="42"/>
  <c r="X267" i="42"/>
  <c r="X293" i="42"/>
  <c r="X325" i="42"/>
  <c r="X357" i="42"/>
  <c r="X389" i="42"/>
  <c r="U729" i="42"/>
  <c r="X62" i="42"/>
  <c r="X78" i="42"/>
  <c r="X94" i="42"/>
  <c r="X110" i="42"/>
  <c r="X126" i="42"/>
  <c r="X142" i="42"/>
  <c r="X158" i="42"/>
  <c r="X174" i="42"/>
  <c r="X190" i="42"/>
  <c r="X206" i="42"/>
  <c r="X222" i="42"/>
  <c r="X238" i="42"/>
  <c r="X254" i="42"/>
  <c r="X270" i="42"/>
  <c r="X286" i="42"/>
  <c r="X302" i="42"/>
  <c r="X318" i="42"/>
  <c r="X334" i="42"/>
  <c r="X350" i="42"/>
  <c r="X366" i="42"/>
  <c r="X382" i="42"/>
  <c r="X399" i="42"/>
  <c r="X400" i="42"/>
  <c r="X407" i="42"/>
  <c r="X421" i="42"/>
  <c r="X426" i="42"/>
  <c r="X443" i="42"/>
  <c r="X463" i="42"/>
  <c r="X464" i="42"/>
  <c r="X471" i="42"/>
  <c r="X485" i="42"/>
  <c r="X490" i="42"/>
  <c r="X507" i="42"/>
  <c r="X527" i="42"/>
  <c r="X528" i="42"/>
  <c r="X535" i="42"/>
  <c r="X549" i="42"/>
  <c r="X554" i="42"/>
  <c r="X571" i="42"/>
  <c r="X591" i="42"/>
  <c r="X592" i="42"/>
  <c r="X599" i="42"/>
  <c r="X613" i="42"/>
  <c r="X618" i="42"/>
  <c r="X635" i="42"/>
  <c r="X655" i="42"/>
  <c r="X656" i="42"/>
  <c r="X663" i="42"/>
  <c r="X677" i="42"/>
  <c r="X682" i="42"/>
  <c r="X699" i="42"/>
  <c r="X719" i="42"/>
  <c r="X720" i="42"/>
  <c r="V729" i="42"/>
  <c r="X310" i="42"/>
  <c r="X326" i="42"/>
  <c r="X342" i="42"/>
  <c r="X358" i="42"/>
  <c r="X374" i="42"/>
  <c r="X390" i="42"/>
  <c r="X411" i="42"/>
  <c r="X431" i="42"/>
  <c r="X432" i="42"/>
  <c r="X458" i="42"/>
  <c r="X475" i="42"/>
  <c r="X495" i="42"/>
  <c r="X496" i="42"/>
  <c r="X522" i="42"/>
  <c r="X539" i="42"/>
  <c r="X559" i="42"/>
  <c r="X560" i="42"/>
  <c r="X586" i="42"/>
  <c r="X603" i="42"/>
  <c r="X623" i="42"/>
  <c r="X624" i="42"/>
  <c r="X650" i="42"/>
  <c r="X667" i="42"/>
  <c r="X687" i="42"/>
  <c r="X688" i="42"/>
  <c r="X714" i="42"/>
  <c r="T729" i="42"/>
  <c r="X403" i="42"/>
  <c r="X419" i="42"/>
  <c r="X435" i="42"/>
  <c r="X451" i="42"/>
  <c r="X467" i="42"/>
  <c r="X483" i="42"/>
  <c r="X499" i="42"/>
  <c r="X515" i="42"/>
  <c r="X531" i="42"/>
  <c r="X547" i="42"/>
  <c r="X563" i="42"/>
  <c r="X579" i="42"/>
  <c r="X595" i="42"/>
  <c r="X611" i="42"/>
  <c r="X627" i="42"/>
  <c r="X643" i="42"/>
  <c r="X659" i="42"/>
  <c r="X675" i="42"/>
  <c r="X691" i="42"/>
  <c r="X707" i="42"/>
  <c r="X727" i="42"/>
  <c r="AC118" i="43"/>
  <c r="K123" i="43"/>
  <c r="T123" i="43"/>
  <c r="AJ203" i="43"/>
  <c r="Y304" i="43"/>
  <c r="AF304" i="43"/>
  <c r="R449" i="43"/>
  <c r="R455" i="43" s="1"/>
  <c r="AJ454" i="43"/>
  <c r="J455" i="43"/>
  <c r="AC693" i="43"/>
  <c r="R693" i="43"/>
  <c r="AC1699" i="43"/>
  <c r="R1699" i="43"/>
  <c r="AJ118" i="43"/>
  <c r="AJ124" i="43" s="1"/>
  <c r="V13" i="43"/>
  <c r="V19" i="43"/>
  <c r="V24" i="43"/>
  <c r="V29" i="43"/>
  <c r="V35" i="43"/>
  <c r="V40" i="43"/>
  <c r="V51" i="43"/>
  <c r="Z124" i="43"/>
  <c r="S240" i="43"/>
  <c r="U298" i="43"/>
  <c r="U304" i="43" s="1"/>
  <c r="R324" i="43"/>
  <c r="Z383" i="43"/>
  <c r="AG383" i="43"/>
  <c r="Z841" i="43"/>
  <c r="V1316" i="43"/>
  <c r="T1583" i="43"/>
  <c r="V1520" i="43"/>
  <c r="K118" i="43"/>
  <c r="K124" i="43" s="1"/>
  <c r="V17" i="43"/>
  <c r="V23" i="43"/>
  <c r="V33" i="43"/>
  <c r="V59" i="43"/>
  <c r="V77" i="43"/>
  <c r="V78" i="43"/>
  <c r="V91" i="43"/>
  <c r="V109" i="43"/>
  <c r="V110" i="43"/>
  <c r="Q161" i="43"/>
  <c r="U161" i="43"/>
  <c r="V144" i="43"/>
  <c r="V145" i="43"/>
  <c r="V158" i="43"/>
  <c r="AC203" i="43"/>
  <c r="R203" i="43"/>
  <c r="V176" i="43"/>
  <c r="V194" i="43"/>
  <c r="V195" i="43"/>
  <c r="V213" i="43"/>
  <c r="V214" i="43"/>
  <c r="V227" i="43"/>
  <c r="V262" i="43"/>
  <c r="V281" i="43"/>
  <c r="R303" i="43"/>
  <c r="AC303" i="43"/>
  <c r="AJ377" i="43"/>
  <c r="AJ383" i="43" s="1"/>
  <c r="V338" i="43"/>
  <c r="V339" i="43"/>
  <c r="V351" i="43"/>
  <c r="V369" i="43"/>
  <c r="V370" i="43"/>
  <c r="V371" i="43"/>
  <c r="U411" i="43"/>
  <c r="V404" i="43"/>
  <c r="V405" i="43"/>
  <c r="V432" i="43"/>
  <c r="V445" i="43"/>
  <c r="V451" i="43"/>
  <c r="V490" i="43"/>
  <c r="V508" i="43"/>
  <c r="V509" i="43"/>
  <c r="V522" i="43"/>
  <c r="V540" i="43"/>
  <c r="V541" i="43"/>
  <c r="V554" i="43"/>
  <c r="V572" i="43"/>
  <c r="V573" i="43"/>
  <c r="V586" i="43"/>
  <c r="V604" i="43"/>
  <c r="V605" i="43"/>
  <c r="V618" i="43"/>
  <c r="V636" i="43"/>
  <c r="V637" i="43"/>
  <c r="V652" i="43"/>
  <c r="V729" i="43"/>
  <c r="V888" i="43"/>
  <c r="V952" i="43"/>
  <c r="V953" i="43"/>
  <c r="V954" i="43"/>
  <c r="V1430" i="43"/>
  <c r="V1431" i="43"/>
  <c r="Q118" i="43"/>
  <c r="V11" i="43"/>
  <c r="V16" i="43"/>
  <c r="V21" i="43"/>
  <c r="V27" i="43"/>
  <c r="V32" i="43"/>
  <c r="V37" i="43"/>
  <c r="V43" i="43"/>
  <c r="V48" i="43"/>
  <c r="V53" i="43"/>
  <c r="V54" i="43"/>
  <c r="V57" i="43"/>
  <c r="V67" i="43"/>
  <c r="V85" i="43"/>
  <c r="V86" i="43"/>
  <c r="V99" i="43"/>
  <c r="AI124" i="43"/>
  <c r="V120" i="43"/>
  <c r="V134" i="43"/>
  <c r="V152" i="43"/>
  <c r="V153" i="43"/>
  <c r="V184" i="43"/>
  <c r="V223" i="43"/>
  <c r="V224" i="43"/>
  <c r="V236" i="43"/>
  <c r="S298" i="43"/>
  <c r="V254" i="43"/>
  <c r="V270" i="43"/>
  <c r="V297" i="43"/>
  <c r="K324" i="43"/>
  <c r="V314" i="43"/>
  <c r="V315" i="43"/>
  <c r="V345" i="43"/>
  <c r="V346" i="43"/>
  <c r="V347" i="43"/>
  <c r="V359" i="43"/>
  <c r="V380" i="43"/>
  <c r="V394" i="43"/>
  <c r="V440" i="43"/>
  <c r="V484" i="43"/>
  <c r="V485" i="43"/>
  <c r="V498" i="43"/>
  <c r="V516" i="43"/>
  <c r="V517" i="43"/>
  <c r="V530" i="43"/>
  <c r="V548" i="43"/>
  <c r="V549" i="43"/>
  <c r="V562" i="43"/>
  <c r="V580" i="43"/>
  <c r="V581" i="43"/>
  <c r="V594" i="43"/>
  <c r="V612" i="43"/>
  <c r="V613" i="43"/>
  <c r="V626" i="43"/>
  <c r="V644" i="43"/>
  <c r="V645" i="43"/>
  <c r="V646" i="43"/>
  <c r="V663" i="43"/>
  <c r="V766" i="43"/>
  <c r="V793" i="43"/>
  <c r="V819" i="43"/>
  <c r="V820" i="43"/>
  <c r="V821" i="43"/>
  <c r="R869" i="43"/>
  <c r="V1051" i="43"/>
  <c r="V1146" i="43"/>
  <c r="V1147" i="43"/>
  <c r="V1172" i="43"/>
  <c r="V39" i="43"/>
  <c r="V44" i="43"/>
  <c r="V49" i="43"/>
  <c r="V55" i="43"/>
  <c r="V60" i="43"/>
  <c r="V65" i="43"/>
  <c r="V71" i="43"/>
  <c r="V76" i="43"/>
  <c r="V81" i="43"/>
  <c r="V87" i="43"/>
  <c r="V92" i="43"/>
  <c r="V97" i="43"/>
  <c r="V103" i="43"/>
  <c r="V108" i="43"/>
  <c r="V113" i="43"/>
  <c r="O124" i="43"/>
  <c r="R123" i="43"/>
  <c r="Q123" i="43"/>
  <c r="V121" i="43"/>
  <c r="K161" i="43"/>
  <c r="T161" i="43"/>
  <c r="AJ161" i="43"/>
  <c r="V132" i="43"/>
  <c r="V138" i="43"/>
  <c r="V143" i="43"/>
  <c r="V148" i="43"/>
  <c r="V154" i="43"/>
  <c r="V159" i="43"/>
  <c r="V177" i="43"/>
  <c r="V182" i="43"/>
  <c r="V188" i="43"/>
  <c r="V193" i="43"/>
  <c r="V198" i="43"/>
  <c r="V215" i="43"/>
  <c r="V222" i="43"/>
  <c r="V231" i="43"/>
  <c r="V238" i="43"/>
  <c r="AC298" i="43"/>
  <c r="R298" i="43"/>
  <c r="R304" i="43" s="1"/>
  <c r="Q298" i="43"/>
  <c r="Q304" i="43" s="1"/>
  <c r="V255" i="43"/>
  <c r="V263" i="43"/>
  <c r="V268" i="43"/>
  <c r="V274" i="43"/>
  <c r="V279" i="43"/>
  <c r="V284" i="43"/>
  <c r="Z304" i="43"/>
  <c r="AJ324" i="43"/>
  <c r="V310" i="43"/>
  <c r="V311" i="43"/>
  <c r="V316" i="43"/>
  <c r="Q377" i="43"/>
  <c r="U377" i="43"/>
  <c r="U383" i="43" s="1"/>
  <c r="V344" i="43"/>
  <c r="V349" i="43"/>
  <c r="V360" i="43"/>
  <c r="V365" i="43"/>
  <c r="M383" i="43"/>
  <c r="AF383" i="43"/>
  <c r="T382" i="43"/>
  <c r="R411" i="43"/>
  <c r="Q411" i="43"/>
  <c r="V390" i="43"/>
  <c r="V395" i="43"/>
  <c r="V406" i="43"/>
  <c r="V425" i="43"/>
  <c r="V430" i="43"/>
  <c r="V435" i="43"/>
  <c r="V441" i="43"/>
  <c r="V446" i="43"/>
  <c r="K454" i="43"/>
  <c r="V466" i="43"/>
  <c r="V467" i="43"/>
  <c r="V483" i="43"/>
  <c r="V494" i="43"/>
  <c r="V499" i="43"/>
  <c r="V510" i="43"/>
  <c r="V515" i="43"/>
  <c r="V526" i="43"/>
  <c r="V531" i="43"/>
  <c r="V542" i="43"/>
  <c r="V547" i="43"/>
  <c r="V558" i="43"/>
  <c r="V563" i="43"/>
  <c r="V574" i="43"/>
  <c r="V579" i="43"/>
  <c r="V590" i="43"/>
  <c r="V595" i="43"/>
  <c r="V606" i="43"/>
  <c r="V611" i="43"/>
  <c r="V622" i="43"/>
  <c r="V627" i="43"/>
  <c r="V638" i="43"/>
  <c r="V643" i="43"/>
  <c r="V659" i="43"/>
  <c r="V664" i="43"/>
  <c r="V734" i="43"/>
  <c r="V749" i="43"/>
  <c r="V761" i="43"/>
  <c r="V857" i="43"/>
  <c r="V896" i="43"/>
  <c r="V911" i="43"/>
  <c r="K924" i="43"/>
  <c r="V972" i="43"/>
  <c r="V1029" i="43"/>
  <c r="V1063" i="43"/>
  <c r="V1064" i="43"/>
  <c r="V1089" i="43"/>
  <c r="V1110" i="43"/>
  <c r="V1111" i="43"/>
  <c r="V1137" i="43"/>
  <c r="V1264" i="43"/>
  <c r="V1265" i="43"/>
  <c r="V1266" i="43"/>
  <c r="V1466" i="43"/>
  <c r="V63" i="43"/>
  <c r="V68" i="43"/>
  <c r="V73" i="43"/>
  <c r="V79" i="43"/>
  <c r="V84" i="43"/>
  <c r="V89" i="43"/>
  <c r="V95" i="43"/>
  <c r="V100" i="43"/>
  <c r="V105" i="43"/>
  <c r="V111" i="43"/>
  <c r="V116" i="43"/>
  <c r="R161" i="43"/>
  <c r="AC161" i="43"/>
  <c r="V130" i="43"/>
  <c r="V135" i="43"/>
  <c r="V140" i="43"/>
  <c r="V146" i="43"/>
  <c r="V151" i="43"/>
  <c r="V156" i="43"/>
  <c r="V174" i="43"/>
  <c r="V180" i="43"/>
  <c r="V185" i="43"/>
  <c r="V190" i="43"/>
  <c r="V196" i="43"/>
  <c r="V201" i="43"/>
  <c r="AC240" i="43"/>
  <c r="R240" i="43"/>
  <c r="Q240" i="43"/>
  <c r="U240" i="43"/>
  <c r="V212" i="43"/>
  <c r="AJ240" i="43"/>
  <c r="V217" i="43"/>
  <c r="V218" i="43"/>
  <c r="V228" i="43"/>
  <c r="V233" i="43"/>
  <c r="V234" i="43"/>
  <c r="V258" i="43"/>
  <c r="V260" i="43"/>
  <c r="V266" i="43"/>
  <c r="V271" i="43"/>
  <c r="V276" i="43"/>
  <c r="V282" i="43"/>
  <c r="V287" i="43"/>
  <c r="V302" i="43"/>
  <c r="AI304" i="43"/>
  <c r="V308" i="43"/>
  <c r="V318" i="43"/>
  <c r="V319" i="43"/>
  <c r="K377" i="43"/>
  <c r="K383" i="43" s="1"/>
  <c r="T377" i="43"/>
  <c r="V341" i="43"/>
  <c r="V352" i="43"/>
  <c r="V357" i="43"/>
  <c r="V368" i="43"/>
  <c r="V373" i="43"/>
  <c r="AC382" i="43"/>
  <c r="R382" i="43"/>
  <c r="Q382" i="43"/>
  <c r="V381" i="43"/>
  <c r="V398" i="43"/>
  <c r="V403" i="43"/>
  <c r="K449" i="43"/>
  <c r="T449" i="43"/>
  <c r="AJ449" i="43"/>
  <c r="V427" i="43"/>
  <c r="V433" i="43"/>
  <c r="V438" i="43"/>
  <c r="V443" i="43"/>
  <c r="Z455" i="43"/>
  <c r="S469" i="43"/>
  <c r="V464" i="43"/>
  <c r="R688" i="43"/>
  <c r="V486" i="43"/>
  <c r="V491" i="43"/>
  <c r="V502" i="43"/>
  <c r="V507" i="43"/>
  <c r="V518" i="43"/>
  <c r="V523" i="43"/>
  <c r="V534" i="43"/>
  <c r="V539" i="43"/>
  <c r="V550" i="43"/>
  <c r="V555" i="43"/>
  <c r="V566" i="43"/>
  <c r="V571" i="43"/>
  <c r="V582" i="43"/>
  <c r="V587" i="43"/>
  <c r="V598" i="43"/>
  <c r="V603" i="43"/>
  <c r="V614" i="43"/>
  <c r="V619" i="43"/>
  <c r="V630" i="43"/>
  <c r="V635" i="43"/>
  <c r="V647" i="43"/>
  <c r="V654" i="43"/>
  <c r="V656" i="43"/>
  <c r="Q1000" i="43"/>
  <c r="Q1006" i="43" s="1"/>
  <c r="M1080" i="43"/>
  <c r="V1103" i="43"/>
  <c r="V1630" i="43"/>
  <c r="V672" i="43"/>
  <c r="V715" i="43"/>
  <c r="V721" i="43"/>
  <c r="V724" i="43"/>
  <c r="V725" i="43"/>
  <c r="V730" i="43"/>
  <c r="V735" i="43"/>
  <c r="V739" i="43"/>
  <c r="V750" i="43"/>
  <c r="V779" i="43"/>
  <c r="V785" i="43"/>
  <c r="V788" i="43"/>
  <c r="V789" i="43"/>
  <c r="V794" i="43"/>
  <c r="R835" i="43"/>
  <c r="Q835" i="43"/>
  <c r="Q841" i="43" s="1"/>
  <c r="U835" i="43"/>
  <c r="U841" i="43" s="1"/>
  <c r="V818" i="43"/>
  <c r="V827" i="43"/>
  <c r="V833" i="43"/>
  <c r="H841" i="43"/>
  <c r="R840" i="43"/>
  <c r="V865" i="43"/>
  <c r="V882" i="43"/>
  <c r="V883" i="43"/>
  <c r="V897" i="43"/>
  <c r="V901" i="43"/>
  <c r="V906" i="43"/>
  <c r="V912" i="43"/>
  <c r="V936" i="43"/>
  <c r="V937" i="43"/>
  <c r="R959" i="43"/>
  <c r="V942" i="43"/>
  <c r="AC1000" i="43"/>
  <c r="V991" i="43"/>
  <c r="V995" i="43"/>
  <c r="V998" i="43"/>
  <c r="V999" i="43"/>
  <c r="AB1006" i="43"/>
  <c r="V1004" i="43"/>
  <c r="V1027" i="43"/>
  <c r="V1047" i="43"/>
  <c r="V1048" i="43"/>
  <c r="V1062" i="43"/>
  <c r="V1069" i="43"/>
  <c r="Z1080" i="43"/>
  <c r="V1091" i="43"/>
  <c r="V1131" i="43"/>
  <c r="V1145" i="43"/>
  <c r="V1149" i="43"/>
  <c r="V1156" i="43"/>
  <c r="V1160" i="43"/>
  <c r="V1196" i="43"/>
  <c r="V1200" i="43"/>
  <c r="V1216" i="43"/>
  <c r="V1217" i="43"/>
  <c r="V1221" i="43"/>
  <c r="V1257" i="43"/>
  <c r="K1433" i="43"/>
  <c r="V1450" i="43"/>
  <c r="Z694" i="43"/>
  <c r="AG694" i="43"/>
  <c r="V698" i="43"/>
  <c r="V707" i="43"/>
  <c r="V712" i="43"/>
  <c r="V718" i="43"/>
  <c r="V747" i="43"/>
  <c r="V753" i="43"/>
  <c r="V756" i="43"/>
  <c r="V757" i="43"/>
  <c r="V762" i="43"/>
  <c r="V767" i="43"/>
  <c r="V771" i="43"/>
  <c r="V782" i="43"/>
  <c r="V830" i="43"/>
  <c r="Y841" i="43"/>
  <c r="AJ869" i="43"/>
  <c r="V847" i="43"/>
  <c r="V848" i="43"/>
  <c r="V853" i="43"/>
  <c r="V858" i="43"/>
  <c r="V862" i="43"/>
  <c r="V909" i="43"/>
  <c r="V914" i="43"/>
  <c r="V915" i="43"/>
  <c r="AB925" i="43"/>
  <c r="AJ924" i="43"/>
  <c r="J925" i="43"/>
  <c r="AA925" i="43"/>
  <c r="V944" i="43"/>
  <c r="V945" i="43"/>
  <c r="V946" i="43"/>
  <c r="V948" i="43"/>
  <c r="V981" i="43"/>
  <c r="V986" i="43"/>
  <c r="V987" i="43"/>
  <c r="V988" i="43"/>
  <c r="Q1031" i="43"/>
  <c r="V1010" i="43"/>
  <c r="V1021" i="43"/>
  <c r="V1030" i="43"/>
  <c r="V1072" i="43"/>
  <c r="G1080" i="43"/>
  <c r="V1077" i="43"/>
  <c r="V1078" i="43"/>
  <c r="V1101" i="43"/>
  <c r="V1105" i="43"/>
  <c r="V1108" i="43"/>
  <c r="V1128" i="43"/>
  <c r="V1162" i="43"/>
  <c r="V1169" i="43"/>
  <c r="V1176" i="43"/>
  <c r="V1183" i="43"/>
  <c r="V1185" i="43"/>
  <c r="V1189" i="43"/>
  <c r="Q1248" i="43"/>
  <c r="U1248" i="43"/>
  <c r="V1299" i="43"/>
  <c r="AC1359" i="43"/>
  <c r="Q1359" i="43"/>
  <c r="V1399" i="43"/>
  <c r="V1455" i="43"/>
  <c r="V1513" i="43"/>
  <c r="V1547" i="43"/>
  <c r="V1548" i="43"/>
  <c r="V1549" i="43"/>
  <c r="V1550" i="43"/>
  <c r="V1573" i="43"/>
  <c r="V1673" i="43"/>
  <c r="V1680" i="43"/>
  <c r="V1275" i="43"/>
  <c r="V1297" i="43"/>
  <c r="V1303" i="43"/>
  <c r="V1306" i="43"/>
  <c r="V1307" i="43"/>
  <c r="V1312" i="43"/>
  <c r="V1317" i="43"/>
  <c r="V1321" i="43"/>
  <c r="K1402" i="43"/>
  <c r="V1380" i="43"/>
  <c r="V1382" i="43"/>
  <c r="V1383" i="43"/>
  <c r="V1388" i="43"/>
  <c r="V1393" i="43"/>
  <c r="AJ1433" i="43"/>
  <c r="V1412" i="43"/>
  <c r="V1452" i="43"/>
  <c r="V1468" i="43"/>
  <c r="V1526" i="43"/>
  <c r="V1531" i="43"/>
  <c r="V1532" i="43"/>
  <c r="V1533" i="43"/>
  <c r="V1534" i="43"/>
  <c r="V1546" i="43"/>
  <c r="V1552" i="43"/>
  <c r="V1554" i="43"/>
  <c r="V1566" i="43"/>
  <c r="V1601" i="43"/>
  <c r="V1606" i="43"/>
  <c r="V1607" i="43"/>
  <c r="V1610" i="43"/>
  <c r="V1611" i="43"/>
  <c r="V1612" i="43"/>
  <c r="V1638" i="43"/>
  <c r="K1684" i="43"/>
  <c r="T1684" i="43"/>
  <c r="V1676" i="43"/>
  <c r="V1681" i="43"/>
  <c r="AJ1699" i="43"/>
  <c r="V1696" i="43"/>
  <c r="V671" i="43"/>
  <c r="G694" i="43"/>
  <c r="AI694" i="43"/>
  <c r="AJ799" i="43"/>
  <c r="V700" i="43"/>
  <c r="V701" i="43"/>
  <c r="R799" i="43"/>
  <c r="V706" i="43"/>
  <c r="V716" i="43"/>
  <c r="V722" i="43"/>
  <c r="V732" i="43"/>
  <c r="V738" i="43"/>
  <c r="V743" i="43"/>
  <c r="V748" i="43"/>
  <c r="V754" i="43"/>
  <c r="V764" i="43"/>
  <c r="V770" i="43"/>
  <c r="V775" i="43"/>
  <c r="V780" i="43"/>
  <c r="V786" i="43"/>
  <c r="V796" i="43"/>
  <c r="V826" i="43"/>
  <c r="V839" i="43"/>
  <c r="V855" i="43"/>
  <c r="V861" i="43"/>
  <c r="V866" i="43"/>
  <c r="AC919" i="43"/>
  <c r="AC925" i="43" s="1"/>
  <c r="R919" i="43"/>
  <c r="R925" i="43" s="1"/>
  <c r="V884" i="43"/>
  <c r="V889" i="43"/>
  <c r="V900" i="43"/>
  <c r="V905" i="43"/>
  <c r="V916" i="43"/>
  <c r="V921" i="43"/>
  <c r="Q959" i="43"/>
  <c r="V935" i="43"/>
  <c r="V940" i="43"/>
  <c r="V951" i="43"/>
  <c r="V956" i="43"/>
  <c r="V976" i="43"/>
  <c r="V980" i="43"/>
  <c r="V985" i="43"/>
  <c r="V992" i="43"/>
  <c r="V996" i="43"/>
  <c r="V1012" i="43"/>
  <c r="V1013" i="43"/>
  <c r="V1019" i="43"/>
  <c r="V1028" i="43"/>
  <c r="V1057" i="43"/>
  <c r="V1058" i="43"/>
  <c r="V1068" i="43"/>
  <c r="J1080" i="43"/>
  <c r="O1080" i="43"/>
  <c r="AC1079" i="43"/>
  <c r="AB1080" i="43"/>
  <c r="V1086" i="43"/>
  <c r="V1090" i="43"/>
  <c r="V1095" i="43"/>
  <c r="V1102" i="43"/>
  <c r="V1106" i="43"/>
  <c r="V1112" i="43"/>
  <c r="V1132" i="43"/>
  <c r="V1139" i="43"/>
  <c r="V1148" i="43"/>
  <c r="V1155" i="43"/>
  <c r="V1173" i="43"/>
  <c r="V1178" i="43"/>
  <c r="V1179" i="43"/>
  <c r="V1180" i="43"/>
  <c r="V1227" i="43"/>
  <c r="V1232" i="43"/>
  <c r="V1233" i="43"/>
  <c r="V1237" i="43"/>
  <c r="V1242" i="43"/>
  <c r="AC1276" i="43"/>
  <c r="V1258" i="43"/>
  <c r="V1263" i="43"/>
  <c r="V1272" i="43"/>
  <c r="V1300" i="43"/>
  <c r="V1332" i="43"/>
  <c r="V1337" i="43"/>
  <c r="V1338" i="43"/>
  <c r="V1341" i="43"/>
  <c r="V1342" i="43"/>
  <c r="V1348" i="43"/>
  <c r="V1355" i="43"/>
  <c r="V1414" i="43"/>
  <c r="V1415" i="43"/>
  <c r="V1420" i="43"/>
  <c r="R1470" i="43"/>
  <c r="V1475" i="43"/>
  <c r="K1500" i="43"/>
  <c r="V1483" i="43"/>
  <c r="V1485" i="43"/>
  <c r="V1489" i="43"/>
  <c r="V1490" i="43"/>
  <c r="V1494" i="43"/>
  <c r="V1498" i="43"/>
  <c r="V1514" i="43"/>
  <c r="V1529" i="43"/>
  <c r="V1557" i="43"/>
  <c r="V1569" i="43"/>
  <c r="V1570" i="43"/>
  <c r="V1578" i="43"/>
  <c r="V1589" i="43"/>
  <c r="K1614" i="43"/>
  <c r="V1593" i="43"/>
  <c r="V1640" i="43"/>
  <c r="V1641" i="43"/>
  <c r="V1642" i="43"/>
  <c r="V1644" i="43"/>
  <c r="V1645" i="43"/>
  <c r="V1646" i="43"/>
  <c r="V1659" i="43"/>
  <c r="V1674" i="43"/>
  <c r="V1184" i="43"/>
  <c r="V1188" i="43"/>
  <c r="V1197" i="43"/>
  <c r="V1201" i="43"/>
  <c r="V1218" i="43"/>
  <c r="V1228" i="43"/>
  <c r="V1229" i="43"/>
  <c r="V1234" i="43"/>
  <c r="V1244" i="43"/>
  <c r="V1245" i="43"/>
  <c r="V1255" i="43"/>
  <c r="V1271" i="43"/>
  <c r="V1293" i="43"/>
  <c r="V1298" i="43"/>
  <c r="V1304" i="43"/>
  <c r="V1314" i="43"/>
  <c r="V1320" i="43"/>
  <c r="V1333" i="43"/>
  <c r="V1334" i="43"/>
  <c r="V1339" i="43"/>
  <c r="V1350" i="43"/>
  <c r="V1351" i="43"/>
  <c r="V1352" i="43"/>
  <c r="AJ1402" i="43"/>
  <c r="V1374" i="43"/>
  <c r="V1375" i="43"/>
  <c r="V1376" i="43"/>
  <c r="V1384" i="43"/>
  <c r="V1396" i="43"/>
  <c r="V1400" i="43"/>
  <c r="V1416" i="43"/>
  <c r="V1426" i="43"/>
  <c r="V1427" i="43"/>
  <c r="V1432" i="43"/>
  <c r="V1456" i="43"/>
  <c r="V1461" i="43"/>
  <c r="V1462" i="43"/>
  <c r="V1463" i="43"/>
  <c r="V1477" i="43"/>
  <c r="V1479" i="43"/>
  <c r="V1486" i="43"/>
  <c r="V1491" i="43"/>
  <c r="V1527" i="43"/>
  <c r="V1538" i="43"/>
  <c r="V1543" i="43"/>
  <c r="V1558" i="43"/>
  <c r="V1560" i="43"/>
  <c r="V1564" i="43"/>
  <c r="V1574" i="43"/>
  <c r="Q1614" i="43"/>
  <c r="V1592" i="43"/>
  <c r="V1602" i="43"/>
  <c r="V1603" i="43"/>
  <c r="V1608" i="43"/>
  <c r="R1665" i="43"/>
  <c r="V1631" i="43"/>
  <c r="V1652" i="43"/>
  <c r="V1653" i="43"/>
  <c r="V1658" i="43"/>
  <c r="K1665" i="43"/>
  <c r="V131" i="32"/>
  <c r="S276" i="32"/>
  <c r="S75" i="32"/>
  <c r="S254" i="32"/>
  <c r="T323" i="32"/>
  <c r="T371" i="32"/>
  <c r="AD371" i="32"/>
  <c r="AL276" i="32"/>
  <c r="S298" i="32"/>
  <c r="R10" i="32"/>
  <c r="AL75" i="32"/>
  <c r="R254" i="32"/>
  <c r="AD254" i="32"/>
  <c r="AL254" i="32"/>
  <c r="V260" i="32"/>
  <c r="V264" i="32"/>
  <c r="T210" i="32"/>
  <c r="V213" i="32"/>
  <c r="V217" i="32"/>
  <c r="V233" i="32"/>
  <c r="V237" i="32"/>
  <c r="V241" i="32"/>
  <c r="V306" i="32"/>
  <c r="V310" i="32"/>
  <c r="V327" i="32"/>
  <c r="V332" i="32"/>
  <c r="S393" i="32"/>
  <c r="AL393" i="32"/>
  <c r="U106" i="32"/>
  <c r="R210" i="32"/>
  <c r="U276" i="32"/>
  <c r="U298" i="32"/>
  <c r="V301" i="32"/>
  <c r="V305" i="32"/>
  <c r="V309" i="32"/>
  <c r="V348" i="32"/>
  <c r="R346" i="32"/>
  <c r="AD346" i="32"/>
  <c r="V352" i="32"/>
  <c r="V356" i="32"/>
  <c r="J371" i="32"/>
  <c r="U371" i="32"/>
  <c r="T393" i="32"/>
  <c r="R412" i="32"/>
  <c r="V13" i="32"/>
  <c r="V17" i="32"/>
  <c r="V21" i="32"/>
  <c r="V25" i="32"/>
  <c r="V44" i="32"/>
  <c r="V49" i="32"/>
  <c r="V54" i="32"/>
  <c r="V78" i="32"/>
  <c r="V82" i="32"/>
  <c r="V86" i="32"/>
  <c r="V90" i="32"/>
  <c r="V94" i="32"/>
  <c r="T106" i="32"/>
  <c r="V111" i="32"/>
  <c r="V115" i="32"/>
  <c r="R229" i="32"/>
  <c r="V234" i="32"/>
  <c r="V238" i="32"/>
  <c r="V242" i="32"/>
  <c r="R276" i="32"/>
  <c r="AD276" i="32"/>
  <c r="V283" i="32"/>
  <c r="V300" i="32"/>
  <c r="AD298" i="32"/>
  <c r="R323" i="32"/>
  <c r="AD323" i="32"/>
  <c r="AL346" i="32"/>
  <c r="V351" i="32"/>
  <c r="V355" i="32"/>
  <c r="V359" i="32"/>
  <c r="AD412" i="32"/>
  <c r="T449" i="32"/>
  <c r="U412" i="32"/>
  <c r="R449" i="32"/>
  <c r="AD449" i="32"/>
  <c r="V455" i="32"/>
  <c r="V459" i="32"/>
  <c r="S10" i="32"/>
  <c r="AL10" i="32"/>
  <c r="V18" i="32"/>
  <c r="V22" i="32"/>
  <c r="V26" i="32"/>
  <c r="V46" i="32"/>
  <c r="V51" i="32"/>
  <c r="V56" i="32"/>
  <c r="V80" i="32"/>
  <c r="V84" i="32"/>
  <c r="V88" i="32"/>
  <c r="V92" i="32"/>
  <c r="V109" i="32"/>
  <c r="V113" i="32"/>
  <c r="V117" i="32"/>
  <c r="V132" i="32"/>
  <c r="V136" i="32"/>
  <c r="V140" i="32"/>
  <c r="V144" i="32"/>
  <c r="V148" i="32"/>
  <c r="V152" i="32"/>
  <c r="V156" i="32"/>
  <c r="V160" i="32"/>
  <c r="V164" i="32"/>
  <c r="V168" i="32"/>
  <c r="V172" i="32"/>
  <c r="V176" i="32"/>
  <c r="V180" i="32"/>
  <c r="V184" i="32"/>
  <c r="V188" i="32"/>
  <c r="V192" i="32"/>
  <c r="V214" i="32"/>
  <c r="V235" i="32"/>
  <c r="V239" i="32"/>
  <c r="V259" i="32"/>
  <c r="V263" i="32"/>
  <c r="V281" i="32"/>
  <c r="V285" i="32"/>
  <c r="V304" i="32"/>
  <c r="V308" i="32"/>
  <c r="V326" i="32"/>
  <c r="V331" i="32"/>
  <c r="V350" i="32"/>
  <c r="V354" i="32"/>
  <c r="V358" i="32"/>
  <c r="V376" i="32"/>
  <c r="V380" i="32"/>
  <c r="J393" i="32"/>
  <c r="V399" i="32"/>
  <c r="V417" i="32"/>
  <c r="V421" i="32"/>
  <c r="V425" i="32"/>
  <c r="V429" i="32"/>
  <c r="V433" i="32"/>
  <c r="V437" i="32"/>
  <c r="V454" i="32"/>
  <c r="V458" i="32"/>
  <c r="V462" i="32"/>
  <c r="AC124" i="43"/>
  <c r="S161" i="43"/>
  <c r="T118" i="43"/>
  <c r="T240" i="43"/>
  <c r="T298" i="43"/>
  <c r="T303" i="43"/>
  <c r="V300" i="43"/>
  <c r="Q324" i="43"/>
  <c r="S382" i="43"/>
  <c r="V379" i="43"/>
  <c r="V388" i="43"/>
  <c r="S411" i="43"/>
  <c r="U449" i="43"/>
  <c r="U455" i="43" s="1"/>
  <c r="K799" i="43"/>
  <c r="S835" i="43"/>
  <c r="AJ919" i="43"/>
  <c r="AC959" i="43"/>
  <c r="U118" i="43"/>
  <c r="U124" i="43" s="1"/>
  <c r="V122" i="43"/>
  <c r="Q203" i="43"/>
  <c r="U203" i="43"/>
  <c r="V209" i="43"/>
  <c r="V225" i="43"/>
  <c r="K411" i="43"/>
  <c r="T411" i="43"/>
  <c r="V387" i="43"/>
  <c r="S454" i="43"/>
  <c r="Q688" i="43"/>
  <c r="Q694" i="43" s="1"/>
  <c r="H694" i="43"/>
  <c r="N694" i="43"/>
  <c r="U688" i="43"/>
  <c r="U694" i="43" s="1"/>
  <c r="Q799" i="43"/>
  <c r="U799" i="43"/>
  <c r="S869" i="43"/>
  <c r="T924" i="43"/>
  <c r="V922" i="43"/>
  <c r="S959" i="43"/>
  <c r="V929" i="43"/>
  <c r="S1000" i="43"/>
  <c r="V1003" i="43"/>
  <c r="S1005" i="43"/>
  <c r="AJ1031" i="43"/>
  <c r="AC1202" i="43"/>
  <c r="Q1324" i="43"/>
  <c r="S118" i="43"/>
  <c r="S124" i="43" s="1"/>
  <c r="V301" i="43"/>
  <c r="S303" i="43"/>
  <c r="S324" i="43"/>
  <c r="S377" i="43"/>
  <c r="S383" i="43" s="1"/>
  <c r="V337" i="43"/>
  <c r="AC411" i="43"/>
  <c r="T840" i="43"/>
  <c r="V837" i="43"/>
  <c r="S203" i="43"/>
  <c r="K240" i="43"/>
  <c r="K298" i="43"/>
  <c r="K304" i="43" s="1"/>
  <c r="AJ298" i="43"/>
  <c r="AJ304" i="43" s="1"/>
  <c r="U324" i="43"/>
  <c r="T324" i="43"/>
  <c r="V309" i="43"/>
  <c r="G383" i="43"/>
  <c r="P383" i="43"/>
  <c r="Q449" i="43"/>
  <c r="Q455" i="43" s="1"/>
  <c r="S449" i="43"/>
  <c r="T454" i="43"/>
  <c r="V452" i="43"/>
  <c r="AJ469" i="43"/>
  <c r="T799" i="43"/>
  <c r="AC835" i="43"/>
  <c r="AC841" i="43" s="1"/>
  <c r="V813" i="43"/>
  <c r="S919" i="43"/>
  <c r="V923" i="43"/>
  <c r="S924" i="43"/>
  <c r="U959" i="43"/>
  <c r="R1000" i="43"/>
  <c r="R1006" i="43" s="1"/>
  <c r="U1000" i="43"/>
  <c r="U1006" i="43" s="1"/>
  <c r="V973" i="43"/>
  <c r="U1074" i="43"/>
  <c r="U1080" i="43" s="1"/>
  <c r="T1079" i="43"/>
  <c r="V1076" i="43"/>
  <c r="K1202" i="43"/>
  <c r="V207" i="43"/>
  <c r="V221" i="43"/>
  <c r="V237" i="43"/>
  <c r="V253" i="43"/>
  <c r="V256" i="43"/>
  <c r="V264" i="43"/>
  <c r="V272" i="43"/>
  <c r="V280" i="43"/>
  <c r="V288" i="43"/>
  <c r="AC324" i="43"/>
  <c r="V313" i="43"/>
  <c r="V321" i="43"/>
  <c r="AC377" i="43"/>
  <c r="R377" i="43"/>
  <c r="V340" i="43"/>
  <c r="V348" i="43"/>
  <c r="V356" i="43"/>
  <c r="V364" i="43"/>
  <c r="V372" i="43"/>
  <c r="V392" i="43"/>
  <c r="V400" i="43"/>
  <c r="V408" i="43"/>
  <c r="V431" i="43"/>
  <c r="V439" i="43"/>
  <c r="V447" i="43"/>
  <c r="V459" i="43"/>
  <c r="V461" i="43"/>
  <c r="V488" i="43"/>
  <c r="V496" i="43"/>
  <c r="V504" i="43"/>
  <c r="V512" i="43"/>
  <c r="V520" i="43"/>
  <c r="V528" i="43"/>
  <c r="V536" i="43"/>
  <c r="V544" i="43"/>
  <c r="V552" i="43"/>
  <c r="V560" i="43"/>
  <c r="V568" i="43"/>
  <c r="V576" i="43"/>
  <c r="V584" i="43"/>
  <c r="V592" i="43"/>
  <c r="V600" i="43"/>
  <c r="V608" i="43"/>
  <c r="V616" i="43"/>
  <c r="V624" i="43"/>
  <c r="V632" i="43"/>
  <c r="V640" i="43"/>
  <c r="V649" i="43"/>
  <c r="V650" i="43"/>
  <c r="V668" i="43"/>
  <c r="V727" i="43"/>
  <c r="V759" i="43"/>
  <c r="V791" i="43"/>
  <c r="V822" i="43"/>
  <c r="V838" i="43"/>
  <c r="S840" i="43"/>
  <c r="AC869" i="43"/>
  <c r="V850" i="43"/>
  <c r="V893" i="43"/>
  <c r="K959" i="43"/>
  <c r="T959" i="43"/>
  <c r="AJ959" i="43"/>
  <c r="T1005" i="43"/>
  <c r="V1002" i="43"/>
  <c r="T1031" i="43"/>
  <c r="V1011" i="43"/>
  <c r="AJ1164" i="43"/>
  <c r="R1324" i="43"/>
  <c r="AC1470" i="43"/>
  <c r="AJ1470" i="43"/>
  <c r="U1500" i="43"/>
  <c r="V1482" i="43"/>
  <c r="AJ1665" i="43"/>
  <c r="S688" i="43"/>
  <c r="AC688" i="43"/>
  <c r="V691" i="43"/>
  <c r="S693" i="43"/>
  <c r="K835" i="43"/>
  <c r="K841" i="43" s="1"/>
  <c r="T835" i="43"/>
  <c r="AJ835" i="43"/>
  <c r="AJ841" i="43" s="1"/>
  <c r="Q869" i="43"/>
  <c r="U869" i="43"/>
  <c r="K869" i="43"/>
  <c r="T869" i="43"/>
  <c r="V846" i="43"/>
  <c r="K919" i="43"/>
  <c r="T919" i="43"/>
  <c r="R1074" i="43"/>
  <c r="K1114" i="43"/>
  <c r="T1114" i="43"/>
  <c r="AC1164" i="43"/>
  <c r="V1168" i="43"/>
  <c r="S1202" i="43"/>
  <c r="AJ1202" i="43"/>
  <c r="K1276" i="43"/>
  <c r="T1276" i="43"/>
  <c r="V1256" i="43"/>
  <c r="S1276" i="43"/>
  <c r="AC1324" i="43"/>
  <c r="T1402" i="43"/>
  <c r="V1373" i="43"/>
  <c r="Q1583" i="43"/>
  <c r="AC1665" i="43"/>
  <c r="S1684" i="43"/>
  <c r="V1669" i="43"/>
  <c r="K688" i="43"/>
  <c r="K694" i="43" s="1"/>
  <c r="T688" i="43"/>
  <c r="AJ688" i="43"/>
  <c r="AJ694" i="43" s="1"/>
  <c r="V653" i="43"/>
  <c r="V661" i="43"/>
  <c r="V669" i="43"/>
  <c r="M694" i="43"/>
  <c r="T693" i="43"/>
  <c r="V690" i="43"/>
  <c r="S799" i="43"/>
  <c r="AC799" i="43"/>
  <c r="V703" i="43"/>
  <c r="V711" i="43"/>
  <c r="V720" i="43"/>
  <c r="V728" i="43"/>
  <c r="V736" i="43"/>
  <c r="V744" i="43"/>
  <c r="V752" i="43"/>
  <c r="V760" i="43"/>
  <c r="V768" i="43"/>
  <c r="V776" i="43"/>
  <c r="V784" i="43"/>
  <c r="V792" i="43"/>
  <c r="V815" i="43"/>
  <c r="V823" i="43"/>
  <c r="V831" i="43"/>
  <c r="V845" i="43"/>
  <c r="V851" i="43"/>
  <c r="V859" i="43"/>
  <c r="V867" i="43"/>
  <c r="Q919" i="43"/>
  <c r="Q925" i="43" s="1"/>
  <c r="U919" i="43"/>
  <c r="U925" i="43" s="1"/>
  <c r="V886" i="43"/>
  <c r="V894" i="43"/>
  <c r="V902" i="43"/>
  <c r="V910" i="43"/>
  <c r="V918" i="43"/>
  <c r="V931" i="43"/>
  <c r="V939" i="43"/>
  <c r="V947" i="43"/>
  <c r="V955" i="43"/>
  <c r="AC1005" i="43"/>
  <c r="R1031" i="43"/>
  <c r="AC1031" i="43"/>
  <c r="V1015" i="43"/>
  <c r="U1031" i="43"/>
  <c r="S1074" i="43"/>
  <c r="S1080" i="43" s="1"/>
  <c r="AC1074" i="43"/>
  <c r="V1052" i="43"/>
  <c r="T1074" i="43"/>
  <c r="AA1080" i="43"/>
  <c r="Q1114" i="43"/>
  <c r="U1114" i="43"/>
  <c r="V1092" i="43"/>
  <c r="S1114" i="43"/>
  <c r="V1130" i="43"/>
  <c r="S1164" i="43"/>
  <c r="T1202" i="43"/>
  <c r="R1248" i="43"/>
  <c r="AC1248" i="43"/>
  <c r="U1324" i="43"/>
  <c r="V1340" i="43"/>
  <c r="T1359" i="43"/>
  <c r="S1583" i="43"/>
  <c r="AC1583" i="43"/>
  <c r="K1000" i="43"/>
  <c r="K1006" i="43" s="1"/>
  <c r="T1000" i="43"/>
  <c r="AJ1000" i="43"/>
  <c r="AJ1006" i="43" s="1"/>
  <c r="V978" i="43"/>
  <c r="V994" i="43"/>
  <c r="AA1006" i="43"/>
  <c r="V1024" i="43"/>
  <c r="AJ1074" i="43"/>
  <c r="AJ1080" i="43" s="1"/>
  <c r="Q1164" i="43"/>
  <c r="U1164" i="43"/>
  <c r="K1164" i="43"/>
  <c r="AJ1248" i="43"/>
  <c r="Q1276" i="43"/>
  <c r="U1276" i="43"/>
  <c r="AJ1324" i="43"/>
  <c r="S1324" i="43"/>
  <c r="V1290" i="43"/>
  <c r="U1433" i="43"/>
  <c r="K1470" i="43"/>
  <c r="T1470" i="43"/>
  <c r="U1614" i="43"/>
  <c r="V974" i="43"/>
  <c r="V990" i="43"/>
  <c r="S1031" i="43"/>
  <c r="V1020" i="43"/>
  <c r="Q1074" i="43"/>
  <c r="Q1080" i="43" s="1"/>
  <c r="V1056" i="43"/>
  <c r="AJ1114" i="43"/>
  <c r="V1096" i="43"/>
  <c r="V1097" i="43"/>
  <c r="R1164" i="43"/>
  <c r="V1134" i="43"/>
  <c r="V1135" i="43"/>
  <c r="T1164" i="43"/>
  <c r="V1193" i="43"/>
  <c r="K1248" i="43"/>
  <c r="V1220" i="43"/>
  <c r="V1236" i="43"/>
  <c r="V1267" i="43"/>
  <c r="V1309" i="43"/>
  <c r="U1359" i="43"/>
  <c r="V1418" i="43"/>
  <c r="V1419" i="43"/>
  <c r="AC1614" i="43"/>
  <c r="Q1665" i="43"/>
  <c r="U1665" i="43"/>
  <c r="V1627" i="43"/>
  <c r="V1049" i="43"/>
  <c r="V1065" i="43"/>
  <c r="R1079" i="43"/>
  <c r="AC1114" i="43"/>
  <c r="V1088" i="43"/>
  <c r="V1104" i="43"/>
  <c r="V1142" i="43"/>
  <c r="V1158" i="43"/>
  <c r="Q1202" i="43"/>
  <c r="U1202" i="43"/>
  <c r="V1170" i="43"/>
  <c r="V1186" i="43"/>
  <c r="S1248" i="43"/>
  <c r="R1276" i="43"/>
  <c r="K1324" i="43"/>
  <c r="V1289" i="43"/>
  <c r="T1324" i="43"/>
  <c r="AJ1359" i="43"/>
  <c r="Q1402" i="43"/>
  <c r="U1402" i="43"/>
  <c r="AC1433" i="43"/>
  <c r="R1433" i="43"/>
  <c r="Q1433" i="43"/>
  <c r="Q1470" i="43"/>
  <c r="U1470" i="43"/>
  <c r="R1500" i="43"/>
  <c r="Q1500" i="43"/>
  <c r="T1500" i="43"/>
  <c r="T1614" i="43"/>
  <c r="V1590" i="43"/>
  <c r="S1614" i="43"/>
  <c r="V1045" i="43"/>
  <c r="V1061" i="43"/>
  <c r="V1084" i="43"/>
  <c r="V1100" i="43"/>
  <c r="V1138" i="43"/>
  <c r="V1154" i="43"/>
  <c r="R1202" i="43"/>
  <c r="V1182" i="43"/>
  <c r="V1195" i="43"/>
  <c r="V1199" i="43"/>
  <c r="V1215" i="43"/>
  <c r="V1223" i="43"/>
  <c r="V1231" i="43"/>
  <c r="V1239" i="43"/>
  <c r="V1252" i="43"/>
  <c r="AJ1276" i="43"/>
  <c r="V1260" i="43"/>
  <c r="V1268" i="43"/>
  <c r="V1294" i="43"/>
  <c r="V1302" i="43"/>
  <c r="V1310" i="43"/>
  <c r="V1318" i="43"/>
  <c r="K1359" i="43"/>
  <c r="V1328" i="43"/>
  <c r="V1336" i="43"/>
  <c r="V1344" i="43"/>
  <c r="V1460" i="43"/>
  <c r="S1500" i="43"/>
  <c r="AC1500" i="43"/>
  <c r="AJ1583" i="43"/>
  <c r="V1643" i="43"/>
  <c r="R1684" i="43"/>
  <c r="T1699" i="43"/>
  <c r="V1695" i="43"/>
  <c r="S1359" i="43"/>
  <c r="V1354" i="43"/>
  <c r="S1402" i="43"/>
  <c r="AC1402" i="43"/>
  <c r="V1386" i="43"/>
  <c r="V1410" i="43"/>
  <c r="V1424" i="43"/>
  <c r="V1429" i="43"/>
  <c r="V1446" i="43"/>
  <c r="V1453" i="43"/>
  <c r="V1467" i="43"/>
  <c r="V1484" i="43"/>
  <c r="V1515" i="43"/>
  <c r="V1516" i="43"/>
  <c r="V1523" i="43"/>
  <c r="V1537" i="43"/>
  <c r="V1542" i="43"/>
  <c r="V1559" i="43"/>
  <c r="V1579" i="43"/>
  <c r="V1580" i="43"/>
  <c r="V1588" i="43"/>
  <c r="V1600" i="43"/>
  <c r="V1605" i="43"/>
  <c r="T1665" i="43"/>
  <c r="V1628" i="43"/>
  <c r="V1629" i="43"/>
  <c r="V1636" i="43"/>
  <c r="V1650" i="43"/>
  <c r="V1655" i="43"/>
  <c r="Q1684" i="43"/>
  <c r="V1671" i="43"/>
  <c r="V1672" i="43"/>
  <c r="V1679" i="43"/>
  <c r="R1359" i="43"/>
  <c r="R1402" i="43"/>
  <c r="V1390" i="43"/>
  <c r="V1398" i="43"/>
  <c r="T1433" i="43"/>
  <c r="V1408" i="43"/>
  <c r="V1451" i="43"/>
  <c r="S1470" i="43"/>
  <c r="V1488" i="43"/>
  <c r="V1496" i="43"/>
  <c r="V1521" i="43"/>
  <c r="V1563" i="43"/>
  <c r="V1571" i="43"/>
  <c r="R1614" i="43"/>
  <c r="V1634" i="43"/>
  <c r="S1665" i="43"/>
  <c r="V1677" i="43"/>
  <c r="V1378" i="43"/>
  <c r="V1394" i="43"/>
  <c r="S1433" i="43"/>
  <c r="V1406" i="43"/>
  <c r="V1422" i="43"/>
  <c r="V1449" i="43"/>
  <c r="V1465" i="43"/>
  <c r="V1476" i="43"/>
  <c r="V1492" i="43"/>
  <c r="K1583" i="43"/>
  <c r="V1519" i="43"/>
  <c r="V1535" i="43"/>
  <c r="V1551" i="43"/>
  <c r="V1567" i="43"/>
  <c r="AJ1614" i="43"/>
  <c r="V1598" i="43"/>
  <c r="V1632" i="43"/>
  <c r="V1648" i="43"/>
  <c r="V1664" i="43"/>
  <c r="AJ1684" i="43"/>
  <c r="V1675" i="43"/>
  <c r="V14" i="32"/>
  <c r="J10" i="32"/>
  <c r="J75" i="32"/>
  <c r="V77" i="32"/>
  <c r="T10" i="32"/>
  <c r="AD10" i="32"/>
  <c r="U10" i="32"/>
  <c r="V278" i="32"/>
  <c r="R298" i="32"/>
  <c r="V108" i="32"/>
  <c r="J106" i="32"/>
  <c r="V325" i="32"/>
  <c r="S129" i="32"/>
  <c r="V231" i="32"/>
  <c r="J229" i="32"/>
  <c r="V256" i="32"/>
  <c r="S106" i="32"/>
  <c r="V395" i="32"/>
  <c r="V451" i="32"/>
  <c r="S229" i="32"/>
  <c r="V373" i="32"/>
  <c r="J412" i="32"/>
  <c r="V414" i="32"/>
  <c r="V42" i="32"/>
  <c r="V40" i="32" s="1"/>
  <c r="S304" i="43" l="1"/>
  <c r="AC383" i="43"/>
  <c r="Q383" i="43"/>
  <c r="T455" i="43"/>
  <c r="R694" i="43"/>
  <c r="AC1080" i="43"/>
  <c r="R124" i="43"/>
  <c r="AJ455" i="43"/>
  <c r="V161" i="43"/>
  <c r="AC304" i="43"/>
  <c r="T124" i="43"/>
  <c r="V371" i="32"/>
  <c r="V276" i="32"/>
  <c r="V75" i="32"/>
  <c r="V393" i="32"/>
  <c r="T694" i="43"/>
  <c r="AC694" i="43"/>
  <c r="X729" i="42"/>
  <c r="V229" i="32"/>
  <c r="V1500" i="43"/>
  <c r="V1000" i="43"/>
  <c r="V1006" i="43" s="1"/>
  <c r="V106" i="32"/>
  <c r="AC1006" i="43"/>
  <c r="V254" i="32"/>
  <c r="V323" i="32"/>
  <c r="V1699" i="43"/>
  <c r="R383" i="43"/>
  <c r="R841" i="43"/>
  <c r="K455" i="43"/>
  <c r="T383" i="43"/>
  <c r="Q124" i="43"/>
  <c r="V203" i="43"/>
  <c r="V449" i="43"/>
  <c r="V455" i="43" s="1"/>
  <c r="W30" i="68"/>
  <c r="V1614" i="43"/>
  <c r="T925" i="43"/>
  <c r="V324" i="43"/>
  <c r="V346" i="32"/>
  <c r="S841" i="43"/>
  <c r="X8" i="42"/>
  <c r="W366" i="68"/>
  <c r="V210" i="32"/>
  <c r="W306" i="68"/>
  <c r="W110" i="68"/>
  <c r="W464" i="68"/>
  <c r="W586" i="68"/>
  <c r="W427" i="68"/>
  <c r="W163" i="68"/>
  <c r="W531" i="68"/>
  <c r="W330" i="68"/>
  <c r="W646" i="68"/>
  <c r="W141" i="68"/>
  <c r="W682" i="68"/>
  <c r="W562" i="68"/>
  <c r="W495" i="68"/>
  <c r="W397" i="68"/>
  <c r="W76" i="68"/>
  <c r="V1402" i="43"/>
  <c r="V1164" i="43"/>
  <c r="V919" i="43"/>
  <c r="V925" i="43" s="1"/>
  <c r="K925" i="43"/>
  <c r="S694" i="43"/>
  <c r="V835" i="43"/>
  <c r="V841" i="43" s="1"/>
  <c r="V469" i="43"/>
  <c r="AJ925" i="43"/>
  <c r="V1583" i="43"/>
  <c r="V1074" i="43"/>
  <c r="V1080" i="43" s="1"/>
  <c r="V799" i="43"/>
  <c r="S925" i="43"/>
  <c r="T1006" i="43"/>
  <c r="V869" i="43"/>
  <c r="V688" i="43"/>
  <c r="V694" i="43" s="1"/>
  <c r="V118" i="43"/>
  <c r="V124" i="43" s="1"/>
  <c r="V412" i="32"/>
  <c r="V449" i="32"/>
  <c r="V10" i="32"/>
  <c r="V298" i="32"/>
  <c r="V1031" i="43"/>
  <c r="V959" i="43"/>
  <c r="V1433" i="43"/>
  <c r="T1080" i="43"/>
  <c r="V1202" i="43"/>
  <c r="V240" i="43"/>
  <c r="V411" i="43"/>
  <c r="V1470" i="43"/>
  <c r="V1276" i="43"/>
  <c r="V1248" i="43"/>
  <c r="V1114" i="43"/>
  <c r="V1684" i="43"/>
  <c r="T841" i="43"/>
  <c r="V377" i="43"/>
  <c r="V383" i="43" s="1"/>
  <c r="S1006" i="43"/>
  <c r="V1324" i="43"/>
  <c r="V1665" i="43"/>
  <c r="S455" i="43"/>
  <c r="V1359" i="43"/>
  <c r="R1080" i="43"/>
  <c r="V298" i="43"/>
  <c r="V304" i="43" s="1"/>
  <c r="T304" i="43"/>
  <c r="K1318" i="2"/>
  <c r="H261" i="2" l="1"/>
  <c r="O1383" i="2"/>
  <c r="N1383" i="2"/>
  <c r="M1383" i="2"/>
  <c r="O1382" i="2"/>
  <c r="N1382" i="2"/>
  <c r="M1382" i="2"/>
  <c r="O1381" i="2"/>
  <c r="N1381" i="2"/>
  <c r="M1381" i="2"/>
  <c r="O1303" i="2"/>
  <c r="N1303" i="2"/>
  <c r="M1303" i="2"/>
  <c r="O1302" i="2"/>
  <c r="N1302" i="2"/>
  <c r="M1302" i="2"/>
  <c r="O1301" i="2"/>
  <c r="N1301" i="2"/>
  <c r="M1301" i="2"/>
  <c r="O1223" i="2"/>
  <c r="N1223" i="2"/>
  <c r="M1223" i="2"/>
  <c r="O1222" i="2"/>
  <c r="N1222" i="2"/>
  <c r="M1222" i="2"/>
  <c r="O1221" i="2"/>
  <c r="N1221" i="2"/>
  <c r="M1221" i="2"/>
  <c r="O1143" i="2"/>
  <c r="N1143" i="2"/>
  <c r="M1143" i="2"/>
  <c r="O1142" i="2"/>
  <c r="N1142" i="2"/>
  <c r="M1142" i="2"/>
  <c r="O1141" i="2"/>
  <c r="N1141" i="2"/>
  <c r="M1141" i="2"/>
  <c r="O1063" i="2"/>
  <c r="N1063" i="2"/>
  <c r="M1063" i="2"/>
  <c r="O1062" i="2"/>
  <c r="N1062" i="2"/>
  <c r="M1062" i="2"/>
  <c r="O1061" i="2"/>
  <c r="N1061" i="2"/>
  <c r="M1061" i="2"/>
  <c r="O983" i="2"/>
  <c r="N983" i="2"/>
  <c r="M983" i="2"/>
  <c r="O982" i="2"/>
  <c r="N982" i="2"/>
  <c r="M982" i="2"/>
  <c r="O981" i="2"/>
  <c r="N981" i="2"/>
  <c r="M981" i="2"/>
  <c r="O903" i="2"/>
  <c r="N903" i="2"/>
  <c r="M903" i="2"/>
  <c r="O902" i="2"/>
  <c r="N902" i="2"/>
  <c r="M902" i="2"/>
  <c r="O901" i="2"/>
  <c r="N901" i="2"/>
  <c r="M901" i="2"/>
  <c r="O823" i="2"/>
  <c r="N823" i="2"/>
  <c r="M823" i="2"/>
  <c r="O822" i="2"/>
  <c r="N822" i="2"/>
  <c r="M822" i="2"/>
  <c r="O821" i="2"/>
  <c r="N821" i="2"/>
  <c r="M821" i="2"/>
  <c r="O1436" i="2"/>
  <c r="N1436" i="2"/>
  <c r="M1436" i="2"/>
  <c r="O1435" i="2"/>
  <c r="N1435" i="2"/>
  <c r="M1435" i="2"/>
  <c r="O1410" i="2"/>
  <c r="N1410" i="2"/>
  <c r="M1410" i="2"/>
  <c r="O1406" i="2"/>
  <c r="N1406" i="2"/>
  <c r="M1406" i="2"/>
  <c r="O1402" i="2"/>
  <c r="N1402" i="2"/>
  <c r="M1402" i="2"/>
  <c r="O1394" i="2"/>
  <c r="N1394" i="2"/>
  <c r="M1394" i="2"/>
  <c r="O1393" i="2"/>
  <c r="N1393" i="2"/>
  <c r="M1393" i="2"/>
  <c r="O1392" i="2"/>
  <c r="N1392" i="2"/>
  <c r="M1392" i="2"/>
  <c r="O1389" i="2"/>
  <c r="N1389" i="2"/>
  <c r="M1389" i="2"/>
  <c r="O1387" i="2"/>
  <c r="N1387" i="2"/>
  <c r="M1387" i="2"/>
  <c r="O1356" i="2"/>
  <c r="N1356" i="2"/>
  <c r="M1356" i="2"/>
  <c r="O1355" i="2"/>
  <c r="N1355" i="2"/>
  <c r="M1355" i="2"/>
  <c r="O1351" i="2"/>
  <c r="N1351" i="2"/>
  <c r="M1351" i="2"/>
  <c r="O1330" i="2"/>
  <c r="N1330" i="2"/>
  <c r="M1330" i="2"/>
  <c r="O1326" i="2"/>
  <c r="N1326" i="2"/>
  <c r="M1326" i="2"/>
  <c r="O1322" i="2"/>
  <c r="N1322" i="2"/>
  <c r="M1322" i="2"/>
  <c r="O1320" i="2"/>
  <c r="N1320" i="2"/>
  <c r="M1320" i="2"/>
  <c r="O1314" i="2"/>
  <c r="N1314" i="2"/>
  <c r="M1314" i="2"/>
  <c r="O1313" i="2"/>
  <c r="N1313" i="2"/>
  <c r="M1313" i="2"/>
  <c r="O1312" i="2"/>
  <c r="N1312" i="2"/>
  <c r="N1295" i="2" s="1"/>
  <c r="M1312" i="2"/>
  <c r="O1309" i="2"/>
  <c r="N1309" i="2"/>
  <c r="M1309" i="2"/>
  <c r="O1307" i="2"/>
  <c r="N1307" i="2"/>
  <c r="M1307" i="2"/>
  <c r="O1276" i="2"/>
  <c r="N1276" i="2"/>
  <c r="M1276" i="2"/>
  <c r="O1275" i="2"/>
  <c r="N1275" i="2"/>
  <c r="M1275" i="2"/>
  <c r="O1271" i="2"/>
  <c r="N1271" i="2"/>
  <c r="M1271" i="2"/>
  <c r="O1250" i="2"/>
  <c r="N1250" i="2"/>
  <c r="M1250" i="2"/>
  <c r="O1246" i="2"/>
  <c r="N1246" i="2"/>
  <c r="M1246" i="2"/>
  <c r="O1242" i="2"/>
  <c r="N1242" i="2"/>
  <c r="M1242" i="2"/>
  <c r="O1240" i="2"/>
  <c r="N1240" i="2"/>
  <c r="M1240" i="2"/>
  <c r="O1234" i="2"/>
  <c r="N1234" i="2"/>
  <c r="M1234" i="2"/>
  <c r="O1233" i="2"/>
  <c r="N1233" i="2"/>
  <c r="M1233" i="2"/>
  <c r="O1232" i="2"/>
  <c r="N1232" i="2"/>
  <c r="M1232" i="2"/>
  <c r="O1229" i="2"/>
  <c r="N1229" i="2"/>
  <c r="M1229" i="2"/>
  <c r="O1228" i="2"/>
  <c r="N1228" i="2"/>
  <c r="M1228" i="2"/>
  <c r="O1227" i="2"/>
  <c r="N1227" i="2"/>
  <c r="M1227" i="2"/>
  <c r="O1196" i="2"/>
  <c r="N1196" i="2"/>
  <c r="M1196" i="2"/>
  <c r="O1195" i="2"/>
  <c r="N1195" i="2"/>
  <c r="M1195" i="2"/>
  <c r="O1191" i="2"/>
  <c r="N1191" i="2"/>
  <c r="M1191" i="2"/>
  <c r="O1170" i="2"/>
  <c r="N1170" i="2"/>
  <c r="M1170" i="2"/>
  <c r="O1166" i="2"/>
  <c r="N1166" i="2"/>
  <c r="M1166" i="2"/>
  <c r="O1162" i="2"/>
  <c r="N1162" i="2"/>
  <c r="M1162" i="2"/>
  <c r="O1160" i="2"/>
  <c r="N1160" i="2"/>
  <c r="M1160" i="2"/>
  <c r="O1154" i="2"/>
  <c r="N1154" i="2"/>
  <c r="M1154" i="2"/>
  <c r="O1153" i="2"/>
  <c r="N1153" i="2"/>
  <c r="M1153" i="2"/>
  <c r="O1152" i="2"/>
  <c r="N1152" i="2"/>
  <c r="M1152" i="2"/>
  <c r="O1149" i="2"/>
  <c r="N1149" i="2"/>
  <c r="M1149" i="2"/>
  <c r="O1148" i="2"/>
  <c r="N1148" i="2"/>
  <c r="M1148" i="2"/>
  <c r="O1147" i="2"/>
  <c r="N1147" i="2"/>
  <c r="M1147" i="2"/>
  <c r="O1116" i="2"/>
  <c r="N1116" i="2"/>
  <c r="M1116" i="2"/>
  <c r="O1115" i="2"/>
  <c r="N1115" i="2"/>
  <c r="M1115" i="2"/>
  <c r="O1111" i="2"/>
  <c r="N1111" i="2"/>
  <c r="M1111" i="2"/>
  <c r="O1090" i="2"/>
  <c r="N1090" i="2"/>
  <c r="M1090" i="2"/>
  <c r="O1086" i="2"/>
  <c r="N1086" i="2"/>
  <c r="M1086" i="2"/>
  <c r="O1082" i="2"/>
  <c r="N1082" i="2"/>
  <c r="M1082" i="2"/>
  <c r="O1080" i="2"/>
  <c r="N1080" i="2"/>
  <c r="M1080" i="2"/>
  <c r="O1074" i="2"/>
  <c r="N1074" i="2"/>
  <c r="M1074" i="2"/>
  <c r="O1073" i="2"/>
  <c r="N1073" i="2"/>
  <c r="M1073" i="2"/>
  <c r="O1072" i="2"/>
  <c r="N1072" i="2"/>
  <c r="M1072" i="2"/>
  <c r="O1069" i="2"/>
  <c r="N1069" i="2"/>
  <c r="M1069" i="2"/>
  <c r="O1067" i="2"/>
  <c r="N1067" i="2"/>
  <c r="M1067" i="2"/>
  <c r="O1036" i="2"/>
  <c r="N1036" i="2"/>
  <c r="M1036" i="2"/>
  <c r="O1035" i="2"/>
  <c r="N1035" i="2"/>
  <c r="M1035" i="2"/>
  <c r="O1031" i="2"/>
  <c r="N1031" i="2"/>
  <c r="M1031" i="2"/>
  <c r="O1010" i="2"/>
  <c r="N1010" i="2"/>
  <c r="M1010" i="2"/>
  <c r="O1006" i="2"/>
  <c r="N1006" i="2"/>
  <c r="M1006" i="2"/>
  <c r="O1002" i="2"/>
  <c r="N1002" i="2"/>
  <c r="M1002" i="2"/>
  <c r="O1000" i="2"/>
  <c r="N1000" i="2"/>
  <c r="M1000" i="2"/>
  <c r="O994" i="2"/>
  <c r="N994" i="2"/>
  <c r="M994" i="2"/>
  <c r="O993" i="2"/>
  <c r="N993" i="2"/>
  <c r="M993" i="2"/>
  <c r="O992" i="2"/>
  <c r="N992" i="2"/>
  <c r="M992" i="2"/>
  <c r="O989" i="2"/>
  <c r="N989" i="2"/>
  <c r="M989" i="2"/>
  <c r="O987" i="2"/>
  <c r="N987" i="2"/>
  <c r="M987" i="2"/>
  <c r="O956" i="2"/>
  <c r="N956" i="2"/>
  <c r="M956" i="2"/>
  <c r="O955" i="2"/>
  <c r="N955" i="2"/>
  <c r="M955" i="2"/>
  <c r="O951" i="2"/>
  <c r="N951" i="2"/>
  <c r="M951" i="2"/>
  <c r="O930" i="2"/>
  <c r="N930" i="2"/>
  <c r="M930" i="2"/>
  <c r="O926" i="2"/>
  <c r="N926" i="2"/>
  <c r="M926" i="2"/>
  <c r="O922" i="2"/>
  <c r="N922" i="2"/>
  <c r="M922" i="2"/>
  <c r="O921" i="2"/>
  <c r="N921" i="2"/>
  <c r="M921" i="2"/>
  <c r="O920" i="2"/>
  <c r="N920" i="2"/>
  <c r="M920" i="2"/>
  <c r="O914" i="2"/>
  <c r="N914" i="2"/>
  <c r="M914" i="2"/>
  <c r="O913" i="2"/>
  <c r="N913" i="2"/>
  <c r="M913" i="2"/>
  <c r="O912" i="2"/>
  <c r="N912" i="2"/>
  <c r="M912" i="2"/>
  <c r="O909" i="2"/>
  <c r="N909" i="2"/>
  <c r="M909" i="2"/>
  <c r="O907" i="2"/>
  <c r="N907" i="2"/>
  <c r="M907" i="2"/>
  <c r="O876" i="2"/>
  <c r="N876" i="2"/>
  <c r="M876" i="2"/>
  <c r="O875" i="2"/>
  <c r="N875" i="2"/>
  <c r="M875" i="2"/>
  <c r="O850" i="2"/>
  <c r="N850" i="2"/>
  <c r="M850" i="2"/>
  <c r="O846" i="2"/>
  <c r="N846" i="2"/>
  <c r="M846" i="2"/>
  <c r="O842" i="2"/>
  <c r="N842" i="2"/>
  <c r="M842" i="2"/>
  <c r="O834" i="2"/>
  <c r="N834" i="2"/>
  <c r="M834" i="2"/>
  <c r="O833" i="2"/>
  <c r="N833" i="2"/>
  <c r="M833" i="2"/>
  <c r="O832" i="2"/>
  <c r="N832" i="2"/>
  <c r="M832" i="2"/>
  <c r="O829" i="2"/>
  <c r="N829" i="2"/>
  <c r="M829" i="2"/>
  <c r="O828" i="2"/>
  <c r="N828" i="2"/>
  <c r="M828" i="2"/>
  <c r="O827" i="2"/>
  <c r="N827" i="2"/>
  <c r="M827" i="2"/>
  <c r="O796" i="2"/>
  <c r="N796" i="2"/>
  <c r="M796" i="2"/>
  <c r="O795" i="2"/>
  <c r="N795" i="2"/>
  <c r="M795" i="2"/>
  <c r="O791" i="2"/>
  <c r="N791" i="2"/>
  <c r="M791" i="2"/>
  <c r="O770" i="2"/>
  <c r="N770" i="2"/>
  <c r="M770" i="2"/>
  <c r="O768" i="2"/>
  <c r="N768" i="2"/>
  <c r="M768" i="2"/>
  <c r="O766" i="2"/>
  <c r="N766" i="2"/>
  <c r="M766" i="2"/>
  <c r="O762" i="2"/>
  <c r="N762" i="2"/>
  <c r="M762" i="2"/>
  <c r="O761" i="2"/>
  <c r="N761" i="2"/>
  <c r="M761" i="2"/>
  <c r="O760" i="2"/>
  <c r="N760" i="2"/>
  <c r="M760" i="2"/>
  <c r="O754" i="2"/>
  <c r="N754" i="2"/>
  <c r="M754" i="2"/>
  <c r="O753" i="2"/>
  <c r="N753" i="2"/>
  <c r="M753" i="2"/>
  <c r="O752" i="2"/>
  <c r="N752" i="2"/>
  <c r="M752" i="2"/>
  <c r="O749" i="2"/>
  <c r="N749" i="2"/>
  <c r="M749" i="2"/>
  <c r="O748" i="2"/>
  <c r="N748" i="2"/>
  <c r="M748" i="2"/>
  <c r="O747" i="2"/>
  <c r="N747" i="2"/>
  <c r="M747" i="2"/>
  <c r="O743" i="2"/>
  <c r="N743" i="2"/>
  <c r="M743" i="2"/>
  <c r="O742" i="2"/>
  <c r="N742" i="2"/>
  <c r="M742" i="2"/>
  <c r="O741" i="2"/>
  <c r="N741" i="2"/>
  <c r="M741" i="2"/>
  <c r="O663" i="2"/>
  <c r="N663" i="2"/>
  <c r="M663" i="2"/>
  <c r="O662" i="2"/>
  <c r="N662" i="2"/>
  <c r="M662" i="2"/>
  <c r="O661" i="2"/>
  <c r="N661" i="2"/>
  <c r="M661" i="2"/>
  <c r="O716" i="2"/>
  <c r="N716" i="2"/>
  <c r="M716" i="2"/>
  <c r="O715" i="2"/>
  <c r="N715" i="2"/>
  <c r="M715" i="2"/>
  <c r="O711" i="2"/>
  <c r="N711" i="2"/>
  <c r="M711" i="2"/>
  <c r="O690" i="2"/>
  <c r="N690" i="2"/>
  <c r="M690" i="2"/>
  <c r="O686" i="2"/>
  <c r="N686" i="2"/>
  <c r="M686" i="2"/>
  <c r="O682" i="2"/>
  <c r="N682" i="2"/>
  <c r="M682" i="2"/>
  <c r="O680" i="2"/>
  <c r="N680" i="2"/>
  <c r="M680" i="2"/>
  <c r="O674" i="2"/>
  <c r="N674" i="2"/>
  <c r="M674" i="2"/>
  <c r="O673" i="2"/>
  <c r="N673" i="2"/>
  <c r="M673" i="2"/>
  <c r="O672" i="2"/>
  <c r="N672" i="2"/>
  <c r="M672" i="2"/>
  <c r="O669" i="2"/>
  <c r="N669" i="2"/>
  <c r="M669" i="2"/>
  <c r="O667" i="2"/>
  <c r="N667" i="2"/>
  <c r="M667" i="2"/>
  <c r="O636" i="2"/>
  <c r="N636" i="2"/>
  <c r="M636" i="2"/>
  <c r="O635" i="2"/>
  <c r="N635" i="2"/>
  <c r="M635" i="2"/>
  <c r="O631" i="2"/>
  <c r="N631" i="2"/>
  <c r="M631" i="2"/>
  <c r="O610" i="2"/>
  <c r="N610" i="2"/>
  <c r="M610" i="2"/>
  <c r="O606" i="2"/>
  <c r="N606" i="2"/>
  <c r="M606" i="2"/>
  <c r="O602" i="2"/>
  <c r="N602" i="2"/>
  <c r="M602" i="2"/>
  <c r="O594" i="2"/>
  <c r="N594" i="2"/>
  <c r="M594" i="2"/>
  <c r="O593" i="2"/>
  <c r="N593" i="2"/>
  <c r="M593" i="2"/>
  <c r="O592" i="2"/>
  <c r="N592" i="2"/>
  <c r="M592" i="2"/>
  <c r="O589" i="2"/>
  <c r="N589" i="2"/>
  <c r="M589" i="2"/>
  <c r="O587" i="2"/>
  <c r="N587" i="2"/>
  <c r="M587" i="2"/>
  <c r="O583" i="2"/>
  <c r="N583" i="2"/>
  <c r="M583" i="2"/>
  <c r="O582" i="2"/>
  <c r="N582" i="2"/>
  <c r="M582" i="2"/>
  <c r="O581" i="2"/>
  <c r="N581" i="2"/>
  <c r="M581" i="2"/>
  <c r="O503" i="2"/>
  <c r="N503" i="2"/>
  <c r="M503" i="2"/>
  <c r="O502" i="2"/>
  <c r="N502" i="2"/>
  <c r="M502" i="2"/>
  <c r="O501" i="2"/>
  <c r="N501" i="2"/>
  <c r="M501" i="2"/>
  <c r="O555" i="2"/>
  <c r="N555" i="2"/>
  <c r="M555" i="2"/>
  <c r="O551" i="2"/>
  <c r="N551" i="2"/>
  <c r="M551" i="2"/>
  <c r="O526" i="2"/>
  <c r="N526" i="2"/>
  <c r="M526" i="2"/>
  <c r="O522" i="2"/>
  <c r="N522" i="2"/>
  <c r="M522" i="2"/>
  <c r="O520" i="2"/>
  <c r="N520" i="2"/>
  <c r="M520" i="2"/>
  <c r="O514" i="2"/>
  <c r="N514" i="2"/>
  <c r="M514" i="2"/>
  <c r="O513" i="2"/>
  <c r="N513" i="2"/>
  <c r="M513" i="2"/>
  <c r="O507" i="2"/>
  <c r="N507" i="2"/>
  <c r="M507" i="2"/>
  <c r="O475" i="2"/>
  <c r="N475" i="2"/>
  <c r="M475" i="2"/>
  <c r="O434" i="2"/>
  <c r="N434" i="2"/>
  <c r="M434" i="2"/>
  <c r="O423" i="2"/>
  <c r="N423" i="2"/>
  <c r="M423" i="2"/>
  <c r="O422" i="2"/>
  <c r="N422" i="2"/>
  <c r="M422" i="2"/>
  <c r="O421" i="2"/>
  <c r="N421" i="2"/>
  <c r="M421" i="2"/>
  <c r="O343" i="2"/>
  <c r="N343" i="2"/>
  <c r="M343" i="2"/>
  <c r="O342" i="2"/>
  <c r="N342" i="2"/>
  <c r="M342" i="2"/>
  <c r="O341" i="2"/>
  <c r="N341" i="2"/>
  <c r="M341" i="2"/>
  <c r="O395" i="2"/>
  <c r="N395" i="2"/>
  <c r="M395" i="2"/>
  <c r="O391" i="2"/>
  <c r="N391" i="2"/>
  <c r="M391" i="2"/>
  <c r="O370" i="2"/>
  <c r="N370" i="2"/>
  <c r="M370" i="2"/>
  <c r="O366" i="2"/>
  <c r="N366" i="2"/>
  <c r="M366" i="2"/>
  <c r="O362" i="2"/>
  <c r="N362" i="2"/>
  <c r="M362" i="2"/>
  <c r="O354" i="2"/>
  <c r="N354" i="2"/>
  <c r="M354" i="2"/>
  <c r="O353" i="2"/>
  <c r="N353" i="2"/>
  <c r="M353" i="2"/>
  <c r="O352" i="2"/>
  <c r="N352" i="2"/>
  <c r="M352" i="2"/>
  <c r="O349" i="2"/>
  <c r="N349" i="2"/>
  <c r="M349" i="2"/>
  <c r="O347" i="2"/>
  <c r="N347" i="2"/>
  <c r="M347" i="2"/>
  <c r="O316" i="2"/>
  <c r="N316" i="2"/>
  <c r="M316" i="2"/>
  <c r="O315" i="2"/>
  <c r="N315" i="2"/>
  <c r="M315" i="2"/>
  <c r="O288" i="2"/>
  <c r="N288" i="2"/>
  <c r="M288" i="2"/>
  <c r="O282" i="2"/>
  <c r="N282" i="2"/>
  <c r="M282" i="2"/>
  <c r="O280" i="2"/>
  <c r="N280" i="2"/>
  <c r="M280" i="2"/>
  <c r="O274" i="2"/>
  <c r="N274" i="2"/>
  <c r="M274" i="2"/>
  <c r="O273" i="2"/>
  <c r="N273" i="2"/>
  <c r="M273" i="2"/>
  <c r="O267" i="2"/>
  <c r="N267" i="2"/>
  <c r="M267" i="2"/>
  <c r="M262" i="2"/>
  <c r="N262" i="2"/>
  <c r="O262" i="2"/>
  <c r="M263" i="2"/>
  <c r="N263" i="2"/>
  <c r="O263" i="2"/>
  <c r="O261" i="2"/>
  <c r="O255" i="2" s="1"/>
  <c r="N261" i="2"/>
  <c r="M261" i="2"/>
  <c r="O236" i="2"/>
  <c r="N236" i="2"/>
  <c r="M236" i="2"/>
  <c r="O235" i="2"/>
  <c r="N235" i="2"/>
  <c r="M235" i="2"/>
  <c r="O210" i="2"/>
  <c r="N210" i="2"/>
  <c r="M210" i="2"/>
  <c r="O208" i="2"/>
  <c r="N208" i="2"/>
  <c r="M208" i="2"/>
  <c r="O202" i="2"/>
  <c r="N202" i="2"/>
  <c r="M202" i="2"/>
  <c r="O200" i="2"/>
  <c r="N200" i="2"/>
  <c r="M200" i="2"/>
  <c r="O194" i="2"/>
  <c r="N194" i="2"/>
  <c r="M194" i="2"/>
  <c r="O193" i="2"/>
  <c r="N193" i="2"/>
  <c r="M193" i="2"/>
  <c r="O192" i="2"/>
  <c r="N192" i="2"/>
  <c r="M192" i="2"/>
  <c r="O189" i="2"/>
  <c r="N189" i="2"/>
  <c r="M189" i="2"/>
  <c r="O188" i="2"/>
  <c r="N188" i="2"/>
  <c r="M188" i="2"/>
  <c r="O187" i="2"/>
  <c r="N187" i="2"/>
  <c r="M187" i="2"/>
  <c r="O183" i="2"/>
  <c r="N183" i="2"/>
  <c r="M183" i="2"/>
  <c r="O182" i="2"/>
  <c r="N182" i="2"/>
  <c r="M182" i="2"/>
  <c r="O181" i="2"/>
  <c r="N181" i="2"/>
  <c r="M181" i="2"/>
  <c r="O156" i="2"/>
  <c r="N156" i="2"/>
  <c r="M156" i="2"/>
  <c r="O155" i="2"/>
  <c r="N155" i="2"/>
  <c r="M155" i="2"/>
  <c r="O151" i="2"/>
  <c r="N151" i="2"/>
  <c r="M151" i="2"/>
  <c r="O144" i="2"/>
  <c r="N144" i="2"/>
  <c r="M144" i="2"/>
  <c r="O143" i="2"/>
  <c r="N143" i="2"/>
  <c r="M143" i="2"/>
  <c r="O141" i="2"/>
  <c r="N141" i="2"/>
  <c r="M141" i="2"/>
  <c r="O139" i="2"/>
  <c r="N139" i="2"/>
  <c r="M139" i="2"/>
  <c r="O138" i="2"/>
  <c r="N138" i="2"/>
  <c r="M138" i="2"/>
  <c r="O135" i="2"/>
  <c r="N135" i="2"/>
  <c r="M135" i="2"/>
  <c r="O134" i="2"/>
  <c r="N134" i="2"/>
  <c r="M134" i="2"/>
  <c r="O131" i="2"/>
  <c r="N131" i="2"/>
  <c r="M131" i="2"/>
  <c r="O130" i="2"/>
  <c r="N130" i="2"/>
  <c r="M130" i="2"/>
  <c r="O129" i="2"/>
  <c r="N129" i="2"/>
  <c r="M129" i="2"/>
  <c r="O128" i="2"/>
  <c r="N128" i="2"/>
  <c r="M128" i="2"/>
  <c r="O126" i="2"/>
  <c r="N126" i="2"/>
  <c r="M126" i="2"/>
  <c r="O125" i="2"/>
  <c r="N125" i="2"/>
  <c r="M125" i="2"/>
  <c r="O123" i="2"/>
  <c r="N123" i="2"/>
  <c r="M123" i="2"/>
  <c r="O121" i="2"/>
  <c r="N121" i="2"/>
  <c r="M121" i="2"/>
  <c r="O120" i="2"/>
  <c r="N120" i="2"/>
  <c r="M120" i="2"/>
  <c r="O113" i="2"/>
  <c r="N113" i="2"/>
  <c r="M113" i="2"/>
  <c r="O112" i="2"/>
  <c r="N112" i="2"/>
  <c r="M112" i="2"/>
  <c r="O109" i="2"/>
  <c r="N109" i="2"/>
  <c r="M109" i="2"/>
  <c r="O107" i="2"/>
  <c r="N107" i="2"/>
  <c r="M107" i="2"/>
  <c r="M102" i="2"/>
  <c r="N102" i="2"/>
  <c r="O102" i="2"/>
  <c r="M103" i="2"/>
  <c r="N103" i="2"/>
  <c r="O103" i="2"/>
  <c r="O101" i="2"/>
  <c r="N101" i="2"/>
  <c r="M101" i="2"/>
  <c r="M255" i="2" l="1"/>
  <c r="M415" i="2"/>
  <c r="O415" i="2"/>
  <c r="N255" i="2"/>
  <c r="N1055" i="2"/>
  <c r="N415" i="2"/>
  <c r="O1135" i="2"/>
  <c r="N335" i="2"/>
  <c r="O495" i="2"/>
  <c r="O575" i="2"/>
  <c r="M735" i="2"/>
  <c r="N895" i="2"/>
  <c r="N1215" i="2"/>
  <c r="O335" i="2"/>
  <c r="M495" i="2"/>
  <c r="N495" i="2"/>
  <c r="O655" i="2"/>
  <c r="M815" i="2"/>
  <c r="O895" i="2"/>
  <c r="M975" i="2"/>
  <c r="M1135" i="2"/>
  <c r="N735" i="2"/>
  <c r="N1135" i="2"/>
  <c r="O1215" i="2"/>
  <c r="M335" i="2"/>
  <c r="M655" i="2"/>
  <c r="O815" i="2"/>
  <c r="N975" i="2"/>
  <c r="O975" i="2"/>
  <c r="M1295" i="2"/>
  <c r="M1375" i="2"/>
  <c r="O1375" i="2"/>
  <c r="N1375" i="2"/>
  <c r="O1295" i="2"/>
  <c r="M1215" i="2"/>
  <c r="M1055" i="2"/>
  <c r="O1055" i="2"/>
  <c r="M895" i="2"/>
  <c r="N815" i="2"/>
  <c r="O735" i="2"/>
  <c r="N655" i="2"/>
  <c r="M575" i="2"/>
  <c r="N575" i="2"/>
  <c r="N175" i="2"/>
  <c r="O175" i="2"/>
  <c r="N95" i="2"/>
  <c r="O95" i="2"/>
  <c r="M175" i="2"/>
  <c r="M95" i="2"/>
  <c r="D37" i="58"/>
  <c r="F8" i="64" l="1"/>
  <c r="C85" i="19" l="1"/>
  <c r="C84" i="19"/>
  <c r="C83" i="19"/>
  <c r="C82" i="19"/>
  <c r="C81" i="19"/>
  <c r="C80" i="19"/>
  <c r="C79" i="19"/>
  <c r="C78" i="19"/>
  <c r="C77" i="19"/>
  <c r="C76" i="19"/>
  <c r="C75" i="19"/>
  <c r="C74" i="19"/>
  <c r="C73" i="19"/>
  <c r="C72" i="19"/>
  <c r="C71" i="19"/>
  <c r="C70" i="19"/>
  <c r="C69" i="19"/>
  <c r="C66" i="19"/>
  <c r="C65" i="19"/>
  <c r="C64" i="19"/>
  <c r="C59" i="19"/>
  <c r="C58" i="19"/>
  <c r="C57" i="19"/>
  <c r="C56" i="19"/>
  <c r="C55" i="19"/>
  <c r="C54" i="19"/>
  <c r="C53" i="19"/>
  <c r="C52" i="19"/>
  <c r="C51" i="19"/>
  <c r="C50" i="19"/>
  <c r="C49" i="19"/>
  <c r="C48" i="19"/>
  <c r="C47" i="19"/>
  <c r="C46" i="19"/>
  <c r="C39" i="19"/>
  <c r="C38" i="19"/>
  <c r="C34" i="19"/>
  <c r="C14" i="19"/>
  <c r="C37" i="19" l="1"/>
  <c r="C67" i="19"/>
  <c r="C62" i="19"/>
  <c r="C44" i="19"/>
  <c r="C41" i="19" s="1"/>
  <c r="C88" i="19" s="1"/>
  <c r="C91" i="19" s="1"/>
  <c r="K28" i="2"/>
  <c r="L28" i="2"/>
  <c r="K29" i="2"/>
  <c r="L29" i="2"/>
  <c r="L27" i="2"/>
  <c r="K27" i="2"/>
  <c r="E28" i="2"/>
  <c r="F28" i="2"/>
  <c r="G28" i="2"/>
  <c r="E29" i="2"/>
  <c r="F29" i="2"/>
  <c r="G29" i="2"/>
  <c r="G27" i="2"/>
  <c r="F27" i="2"/>
  <c r="E27" i="2"/>
  <c r="K85" i="2"/>
  <c r="L85" i="2"/>
  <c r="L87" i="2"/>
  <c r="K88" i="2"/>
  <c r="L88" i="2"/>
  <c r="K89" i="2"/>
  <c r="L89" i="2"/>
  <c r="E85" i="2"/>
  <c r="F85" i="2"/>
  <c r="G85" i="2"/>
  <c r="E87" i="2"/>
  <c r="F87" i="2"/>
  <c r="G87" i="2"/>
  <c r="E88" i="2"/>
  <c r="F88" i="2"/>
  <c r="G88" i="2"/>
  <c r="E89" i="2"/>
  <c r="F89" i="2"/>
  <c r="G89" i="2"/>
  <c r="L83" i="2"/>
  <c r="K83" i="2"/>
  <c r="G83" i="2"/>
  <c r="F83" i="2"/>
  <c r="E83" i="2"/>
  <c r="K76" i="2"/>
  <c r="L76" i="2"/>
  <c r="K77" i="2"/>
  <c r="L77" i="2"/>
  <c r="K78" i="2"/>
  <c r="L78" i="2"/>
  <c r="K79" i="2"/>
  <c r="L79" i="2"/>
  <c r="K80" i="2"/>
  <c r="L80" i="2"/>
  <c r="E76" i="2"/>
  <c r="F76" i="2"/>
  <c r="G76" i="2"/>
  <c r="E77" i="2"/>
  <c r="F77" i="2"/>
  <c r="G77" i="2"/>
  <c r="E78" i="2"/>
  <c r="F78" i="2"/>
  <c r="G78" i="2"/>
  <c r="E79" i="2"/>
  <c r="F79" i="2"/>
  <c r="E80" i="2"/>
  <c r="F80" i="2"/>
  <c r="G80" i="2"/>
  <c r="L75" i="2"/>
  <c r="K75" i="2"/>
  <c r="G75" i="2"/>
  <c r="F75" i="2"/>
  <c r="E75" i="2"/>
  <c r="E59" i="2"/>
  <c r="F59" i="2"/>
  <c r="G59" i="2"/>
  <c r="E60" i="2"/>
  <c r="F60" i="2"/>
  <c r="G60" i="2"/>
  <c r="E61" i="2"/>
  <c r="F61" i="2"/>
  <c r="G61" i="2"/>
  <c r="E62" i="2"/>
  <c r="F62" i="2"/>
  <c r="G62" i="2"/>
  <c r="E63" i="2"/>
  <c r="F63" i="2"/>
  <c r="G63" i="2"/>
  <c r="E64" i="2"/>
  <c r="F64" i="2"/>
  <c r="G64" i="2"/>
  <c r="E65" i="2"/>
  <c r="F65" i="2"/>
  <c r="G65" i="2"/>
  <c r="E66" i="2"/>
  <c r="F66" i="2"/>
  <c r="G66" i="2"/>
  <c r="E67" i="2"/>
  <c r="F67" i="2"/>
  <c r="G67" i="2"/>
  <c r="E68" i="2"/>
  <c r="F68" i="2"/>
  <c r="G68" i="2"/>
  <c r="E69" i="2"/>
  <c r="F69" i="2"/>
  <c r="G69" i="2"/>
  <c r="E70" i="2"/>
  <c r="F70" i="2"/>
  <c r="G70" i="2"/>
  <c r="E71" i="2"/>
  <c r="F71" i="2"/>
  <c r="G71" i="2"/>
  <c r="E72" i="2"/>
  <c r="F72" i="2"/>
  <c r="G72" i="2"/>
  <c r="K72" i="2"/>
  <c r="L72" i="2"/>
  <c r="K59" i="2"/>
  <c r="L59" i="2"/>
  <c r="K60" i="2"/>
  <c r="L60" i="2"/>
  <c r="K61" i="2"/>
  <c r="L61" i="2"/>
  <c r="K62" i="2"/>
  <c r="L62" i="2"/>
  <c r="K63" i="2"/>
  <c r="L63" i="2"/>
  <c r="K64" i="2"/>
  <c r="L64" i="2"/>
  <c r="K65" i="2"/>
  <c r="L65" i="2"/>
  <c r="K66" i="2"/>
  <c r="L66" i="2"/>
  <c r="K67" i="2"/>
  <c r="L67" i="2"/>
  <c r="K68" i="2"/>
  <c r="L68" i="2"/>
  <c r="K69" i="2"/>
  <c r="L69" i="2"/>
  <c r="K70" i="2"/>
  <c r="L70" i="2"/>
  <c r="K71" i="2"/>
  <c r="L71" i="2"/>
  <c r="L58" i="2"/>
  <c r="K58" i="2"/>
  <c r="G58" i="2"/>
  <c r="F58" i="2"/>
  <c r="E58" i="2"/>
  <c r="E55" i="2"/>
  <c r="F55" i="2"/>
  <c r="G55" i="2"/>
  <c r="K55" i="2"/>
  <c r="L55" i="2"/>
  <c r="L54" i="2"/>
  <c r="K54" i="2"/>
  <c r="G54" i="2"/>
  <c r="F54" i="2"/>
  <c r="E54" i="2"/>
  <c r="K41" i="2"/>
  <c r="L41" i="2"/>
  <c r="K42" i="2"/>
  <c r="L42" i="2"/>
  <c r="K43" i="2"/>
  <c r="L43" i="2"/>
  <c r="K44" i="2"/>
  <c r="L44" i="2"/>
  <c r="K45" i="2"/>
  <c r="L45" i="2"/>
  <c r="K46" i="2"/>
  <c r="L46" i="2"/>
  <c r="K47" i="2"/>
  <c r="L47" i="2"/>
  <c r="K48" i="2"/>
  <c r="L48" i="2"/>
  <c r="K49" i="2"/>
  <c r="L49" i="2"/>
  <c r="K50" i="2"/>
  <c r="L50" i="2"/>
  <c r="K51" i="2"/>
  <c r="L51" i="2"/>
  <c r="E41" i="2"/>
  <c r="F41" i="2"/>
  <c r="G41" i="2"/>
  <c r="E42" i="2"/>
  <c r="F42" i="2"/>
  <c r="G42" i="2"/>
  <c r="E43" i="2"/>
  <c r="F43" i="2"/>
  <c r="G43" i="2"/>
  <c r="E44" i="2"/>
  <c r="F44" i="2"/>
  <c r="G44" i="2"/>
  <c r="E45" i="2"/>
  <c r="F45" i="2"/>
  <c r="G45" i="2"/>
  <c r="E46" i="2"/>
  <c r="F46" i="2"/>
  <c r="G46" i="2"/>
  <c r="E47" i="2"/>
  <c r="F47" i="2"/>
  <c r="G47" i="2"/>
  <c r="E48" i="2"/>
  <c r="F48" i="2"/>
  <c r="G48" i="2"/>
  <c r="E49" i="2"/>
  <c r="F49" i="2"/>
  <c r="G49" i="2"/>
  <c r="E50" i="2"/>
  <c r="F50" i="2"/>
  <c r="G50" i="2"/>
  <c r="E51" i="2"/>
  <c r="F51" i="2"/>
  <c r="G51" i="2"/>
  <c r="L40" i="2"/>
  <c r="K40" i="2"/>
  <c r="G40" i="2"/>
  <c r="F40" i="2"/>
  <c r="E40" i="2"/>
  <c r="K33" i="2"/>
  <c r="L33" i="2"/>
  <c r="K34" i="2"/>
  <c r="L34" i="2"/>
  <c r="K35" i="2"/>
  <c r="L35" i="2"/>
  <c r="K36" i="2"/>
  <c r="L36" i="2"/>
  <c r="K37" i="2"/>
  <c r="L37" i="2"/>
  <c r="L32" i="2"/>
  <c r="K32" i="2"/>
  <c r="E33" i="2"/>
  <c r="F33" i="2"/>
  <c r="G33" i="2"/>
  <c r="E34" i="2"/>
  <c r="F34" i="2"/>
  <c r="G34" i="2"/>
  <c r="E35" i="2"/>
  <c r="F35" i="2"/>
  <c r="G35" i="2"/>
  <c r="E36" i="2"/>
  <c r="F36" i="2"/>
  <c r="G36" i="2"/>
  <c r="E37" i="2"/>
  <c r="F37" i="2"/>
  <c r="G37" i="2"/>
  <c r="G32" i="2"/>
  <c r="F32" i="2"/>
  <c r="E32" i="2"/>
  <c r="E23" i="2"/>
  <c r="F23" i="2"/>
  <c r="G23" i="2"/>
  <c r="L22" i="2"/>
  <c r="K23" i="2"/>
  <c r="L23" i="2"/>
  <c r="F22" i="2"/>
  <c r="G22" i="2"/>
  <c r="E22" i="2"/>
  <c r="L21" i="2"/>
  <c r="K21" i="2"/>
  <c r="G21" i="2"/>
  <c r="F21" i="2"/>
  <c r="E21" i="2"/>
  <c r="H101" i="2"/>
  <c r="H102" i="2"/>
  <c r="H103" i="2"/>
  <c r="L10" i="64"/>
  <c r="G56" i="2" l="1"/>
  <c r="G81" i="2"/>
  <c r="G12" i="44"/>
  <c r="L12" i="44" s="1"/>
  <c r="I9" i="44"/>
  <c r="L33" i="44"/>
  <c r="J33" i="44"/>
  <c r="I33" i="44"/>
  <c r="L32" i="44"/>
  <c r="J32" i="44"/>
  <c r="O32" i="44" s="1"/>
  <c r="I32" i="44"/>
  <c r="L31" i="44"/>
  <c r="J31" i="44"/>
  <c r="O31" i="44" s="1"/>
  <c r="I31" i="44"/>
  <c r="L30" i="44"/>
  <c r="J30" i="44"/>
  <c r="N30" i="44" s="1"/>
  <c r="I30" i="44"/>
  <c r="L29" i="44"/>
  <c r="J29" i="44"/>
  <c r="O29" i="44" s="1"/>
  <c r="I29" i="44"/>
  <c r="L28" i="44"/>
  <c r="J28" i="44"/>
  <c r="O28" i="44" s="1"/>
  <c r="I28" i="44"/>
  <c r="L27" i="44"/>
  <c r="J27" i="44"/>
  <c r="O27" i="44" s="1"/>
  <c r="I27" i="44"/>
  <c r="L26" i="44"/>
  <c r="J26" i="44"/>
  <c r="N26" i="44" s="1"/>
  <c r="I26" i="44"/>
  <c r="L25" i="44"/>
  <c r="J25" i="44"/>
  <c r="O25" i="44" s="1"/>
  <c r="I25" i="44"/>
  <c r="L24" i="44"/>
  <c r="J24" i="44"/>
  <c r="O24" i="44" s="1"/>
  <c r="I24" i="44"/>
  <c r="L23" i="44"/>
  <c r="J23" i="44"/>
  <c r="O23" i="44" s="1"/>
  <c r="I23" i="44"/>
  <c r="L22" i="44"/>
  <c r="J22" i="44"/>
  <c r="N22" i="44" s="1"/>
  <c r="I22" i="44"/>
  <c r="L21" i="44"/>
  <c r="J21" i="44"/>
  <c r="O21" i="44" s="1"/>
  <c r="I21" i="44"/>
  <c r="L20" i="44"/>
  <c r="J20" i="44"/>
  <c r="O20" i="44" s="1"/>
  <c r="I20" i="44"/>
  <c r="L19" i="44"/>
  <c r="J19" i="44"/>
  <c r="O19" i="44" s="1"/>
  <c r="I19" i="44"/>
  <c r="L18" i="44"/>
  <c r="J18" i="44"/>
  <c r="N18" i="44" s="1"/>
  <c r="I18" i="44"/>
  <c r="L17" i="44"/>
  <c r="J17" i="44"/>
  <c r="N17" i="44" s="1"/>
  <c r="I17" i="44"/>
  <c r="L16" i="44"/>
  <c r="J16" i="44"/>
  <c r="O16" i="44" s="1"/>
  <c r="I16" i="44"/>
  <c r="L15" i="44"/>
  <c r="J15" i="44"/>
  <c r="O15" i="44" s="1"/>
  <c r="I15" i="44"/>
  <c r="L14" i="44"/>
  <c r="J14" i="44"/>
  <c r="N14" i="44" s="1"/>
  <c r="I14" i="44"/>
  <c r="L13" i="44"/>
  <c r="J13" i="44"/>
  <c r="N13" i="44" s="1"/>
  <c r="I13" i="44"/>
  <c r="J12" i="44"/>
  <c r="L11" i="44"/>
  <c r="J11" i="44"/>
  <c r="O11" i="44" s="1"/>
  <c r="I11" i="44"/>
  <c r="L10" i="44"/>
  <c r="J10" i="44"/>
  <c r="N10" i="44" s="1"/>
  <c r="I10" i="44"/>
  <c r="L9" i="44"/>
  <c r="J9" i="44"/>
  <c r="N9" i="44" s="1"/>
  <c r="L34" i="44" l="1"/>
  <c r="O33" i="44"/>
  <c r="K33" i="44"/>
  <c r="O18" i="44"/>
  <c r="K22" i="44"/>
  <c r="M22" i="44" s="1"/>
  <c r="K14" i="44"/>
  <c r="M14" i="44" s="1"/>
  <c r="O26" i="44"/>
  <c r="K30" i="44"/>
  <c r="M30" i="44" s="1"/>
  <c r="K10" i="44"/>
  <c r="M10" i="44" s="1"/>
  <c r="K9" i="44"/>
  <c r="O10" i="44"/>
  <c r="O14" i="44"/>
  <c r="K18" i="44"/>
  <c r="M18" i="44" s="1"/>
  <c r="O22" i="44"/>
  <c r="K26" i="44"/>
  <c r="M26" i="44" s="1"/>
  <c r="O30" i="44"/>
  <c r="I12" i="44"/>
  <c r="I34" i="44" s="1"/>
  <c r="O12" i="44"/>
  <c r="O9" i="44"/>
  <c r="O13" i="44"/>
  <c r="K13" i="44"/>
  <c r="M13" i="44" s="1"/>
  <c r="O17" i="44"/>
  <c r="K17" i="44"/>
  <c r="M17" i="44" s="1"/>
  <c r="N21" i="44"/>
  <c r="N25" i="44"/>
  <c r="N29" i="44"/>
  <c r="N33" i="44"/>
  <c r="N12" i="44"/>
  <c r="N16" i="44"/>
  <c r="N20" i="44"/>
  <c r="K21" i="44"/>
  <c r="M21" i="44" s="1"/>
  <c r="N24" i="44"/>
  <c r="K25" i="44"/>
  <c r="M25" i="44" s="1"/>
  <c r="N28" i="44"/>
  <c r="K29" i="44"/>
  <c r="M29" i="44" s="1"/>
  <c r="N32" i="44"/>
  <c r="M33" i="44"/>
  <c r="N11" i="44"/>
  <c r="K12" i="44"/>
  <c r="N15" i="44"/>
  <c r="K16" i="44"/>
  <c r="M16" i="44" s="1"/>
  <c r="N19" i="44"/>
  <c r="K20" i="44"/>
  <c r="M20" i="44" s="1"/>
  <c r="N23" i="44"/>
  <c r="K24" i="44"/>
  <c r="M24" i="44" s="1"/>
  <c r="N27" i="44"/>
  <c r="K28" i="44"/>
  <c r="M28" i="44" s="1"/>
  <c r="N31" i="44"/>
  <c r="K32" i="44"/>
  <c r="M32" i="44" s="1"/>
  <c r="K11" i="44"/>
  <c r="M11" i="44" s="1"/>
  <c r="K15" i="44"/>
  <c r="M15" i="44" s="1"/>
  <c r="K19" i="44"/>
  <c r="M19" i="44" s="1"/>
  <c r="K23" i="44"/>
  <c r="M23" i="44" s="1"/>
  <c r="K27" i="44"/>
  <c r="M27" i="44" s="1"/>
  <c r="K31" i="44"/>
  <c r="M31" i="44" s="1"/>
  <c r="K10" i="64"/>
  <c r="K8" i="64" s="1"/>
  <c r="M10" i="64"/>
  <c r="N34" i="44" l="1"/>
  <c r="O34" i="44"/>
  <c r="M9" i="44"/>
  <c r="M34" i="44" s="1"/>
  <c r="K34" i="44"/>
  <c r="M12" i="44"/>
  <c r="F8" i="71"/>
  <c r="L19" i="61" l="1"/>
  <c r="L29" i="61"/>
  <c r="K13" i="61"/>
  <c r="L295" i="23" l="1"/>
  <c r="L296" i="23"/>
  <c r="L297" i="23"/>
  <c r="L298" i="23"/>
  <c r="L299" i="23"/>
  <c r="L300" i="23"/>
  <c r="L301" i="23"/>
  <c r="L302" i="23"/>
  <c r="L303" i="23"/>
  <c r="L304" i="23"/>
  <c r="L305" i="23"/>
  <c r="L306" i="23"/>
  <c r="L307" i="23"/>
  <c r="L308" i="23"/>
  <c r="L309" i="23"/>
  <c r="L310" i="23"/>
  <c r="L311" i="23"/>
  <c r="L312" i="23"/>
  <c r="L313" i="23"/>
  <c r="L314" i="23"/>
  <c r="L315" i="23"/>
  <c r="L316" i="23"/>
  <c r="L317" i="23"/>
  <c r="L318" i="23"/>
  <c r="L319" i="23"/>
  <c r="L320" i="23"/>
  <c r="L321" i="23"/>
  <c r="L322" i="23"/>
  <c r="L323" i="23"/>
  <c r="L324" i="23"/>
  <c r="L294" i="23"/>
  <c r="S301" i="23"/>
  <c r="S302" i="23"/>
  <c r="S303" i="23"/>
  <c r="S304" i="23"/>
  <c r="S305" i="23"/>
  <c r="S306" i="23"/>
  <c r="S307" i="23"/>
  <c r="S308" i="23"/>
  <c r="S309" i="23"/>
  <c r="S310" i="23"/>
  <c r="S311" i="23"/>
  <c r="S312" i="23"/>
  <c r="S313" i="23"/>
  <c r="S314" i="23"/>
  <c r="S315" i="23"/>
  <c r="S316" i="23"/>
  <c r="S317" i="23"/>
  <c r="S318" i="23"/>
  <c r="S319" i="23"/>
  <c r="S320" i="23"/>
  <c r="S321" i="23"/>
  <c r="S322" i="23"/>
  <c r="S323" i="23"/>
  <c r="S324" i="23"/>
  <c r="S325" i="23"/>
  <c r="L3375" i="23"/>
  <c r="L3376" i="23"/>
  <c r="L3377" i="23"/>
  <c r="L3378" i="23"/>
  <c r="L3379" i="23"/>
  <c r="L3380" i="23"/>
  <c r="L3381" i="23"/>
  <c r="L3382" i="23"/>
  <c r="L3383" i="23"/>
  <c r="L3384" i="23"/>
  <c r="L3385" i="23"/>
  <c r="L3386" i="23"/>
  <c r="L3387" i="23"/>
  <c r="L3388" i="23"/>
  <c r="L3389" i="23"/>
  <c r="L3390" i="23"/>
  <c r="L3391" i="23"/>
  <c r="L3392" i="23"/>
  <c r="L3393" i="23"/>
  <c r="L3394" i="23"/>
  <c r="L3395" i="23"/>
  <c r="L3396" i="23"/>
  <c r="L3397" i="23"/>
  <c r="L3398" i="23"/>
  <c r="L3399" i="23"/>
  <c r="L3400" i="23"/>
  <c r="L3374" i="23"/>
  <c r="R3375" i="23"/>
  <c r="R3376" i="23"/>
  <c r="R3377" i="23"/>
  <c r="R3378" i="23"/>
  <c r="R3379" i="23"/>
  <c r="R3380" i="23"/>
  <c r="R3381" i="23"/>
  <c r="R3382" i="23"/>
  <c r="R3383" i="23"/>
  <c r="R3384" i="23"/>
  <c r="R3385" i="23"/>
  <c r="R3386" i="23"/>
  <c r="R3387" i="23"/>
  <c r="R3388" i="23"/>
  <c r="R3389" i="23"/>
  <c r="R3390" i="23"/>
  <c r="R3391" i="23"/>
  <c r="R3392" i="23"/>
  <c r="R3393" i="23"/>
  <c r="R3394" i="23"/>
  <c r="R3395" i="23"/>
  <c r="R3396" i="23"/>
  <c r="R3397" i="23"/>
  <c r="R3398" i="23"/>
  <c r="R3399" i="23"/>
  <c r="R3400" i="23"/>
  <c r="R3374" i="23"/>
  <c r="L14" i="23" l="1"/>
  <c r="O3375" i="23"/>
  <c r="O3376" i="23"/>
  <c r="O3377" i="23"/>
  <c r="O3378" i="23"/>
  <c r="O3379" i="23"/>
  <c r="O3380" i="23"/>
  <c r="O3381" i="23"/>
  <c r="O3382" i="23"/>
  <c r="O3383" i="23"/>
  <c r="O3384" i="23"/>
  <c r="O3385" i="23"/>
  <c r="O3386" i="23"/>
  <c r="O3387" i="23"/>
  <c r="O3388" i="23"/>
  <c r="O3389" i="23"/>
  <c r="O3390" i="23"/>
  <c r="O3391" i="23"/>
  <c r="O3392" i="23"/>
  <c r="O3393" i="23"/>
  <c r="O3394" i="23"/>
  <c r="O3395" i="23"/>
  <c r="O3396" i="23"/>
  <c r="O3397" i="23"/>
  <c r="O3398" i="23"/>
  <c r="O3399" i="23"/>
  <c r="O3400" i="23"/>
  <c r="O3401" i="23"/>
  <c r="O3374" i="23"/>
  <c r="O295" i="23"/>
  <c r="O296" i="23"/>
  <c r="O297" i="23"/>
  <c r="O298" i="23"/>
  <c r="O299" i="23"/>
  <c r="O300" i="23"/>
  <c r="O301" i="23"/>
  <c r="O302" i="23"/>
  <c r="O303" i="23"/>
  <c r="O304" i="23"/>
  <c r="O305" i="23"/>
  <c r="O306" i="23"/>
  <c r="O307" i="23"/>
  <c r="O308" i="23"/>
  <c r="O309" i="23"/>
  <c r="O310" i="23"/>
  <c r="O311" i="23"/>
  <c r="O312" i="23"/>
  <c r="O313" i="23"/>
  <c r="O314" i="23"/>
  <c r="O315" i="23"/>
  <c r="O316" i="23"/>
  <c r="O317" i="23"/>
  <c r="O318" i="23"/>
  <c r="O319" i="23"/>
  <c r="O320" i="23"/>
  <c r="O321" i="23"/>
  <c r="O322" i="23"/>
  <c r="O323" i="23"/>
  <c r="O324" i="23"/>
  <c r="O325" i="23"/>
  <c r="O326" i="23"/>
  <c r="O294" i="23"/>
  <c r="S295" i="23"/>
  <c r="S296" i="23"/>
  <c r="S297" i="23"/>
  <c r="S298" i="23"/>
  <c r="S299" i="23"/>
  <c r="S300" i="23"/>
  <c r="S294" i="23"/>
  <c r="F11" i="71" l="1"/>
  <c r="F12" i="71"/>
  <c r="F13" i="71"/>
  <c r="F14" i="71"/>
  <c r="F15" i="71"/>
  <c r="F16" i="71"/>
  <c r="F17" i="71"/>
  <c r="F18" i="71"/>
  <c r="F19" i="71"/>
  <c r="F20" i="71"/>
  <c r="F21" i="71"/>
  <c r="F22" i="71"/>
  <c r="F23" i="71"/>
  <c r="F24" i="71"/>
  <c r="E7" i="71" l="1"/>
  <c r="D7" i="71" l="1"/>
  <c r="M11" i="64" l="1"/>
  <c r="M12" i="64"/>
  <c r="M13" i="64"/>
  <c r="M14" i="64"/>
  <c r="M15" i="64"/>
  <c r="M16" i="64"/>
  <c r="M17" i="64"/>
  <c r="M18" i="64"/>
  <c r="M19" i="64"/>
  <c r="M20" i="64"/>
  <c r="M21" i="64"/>
  <c r="M22" i="64"/>
  <c r="M23" i="64"/>
  <c r="M24" i="64"/>
  <c r="M25" i="64"/>
  <c r="M26" i="64"/>
  <c r="M27" i="64"/>
  <c r="L8" i="64"/>
  <c r="K11" i="61"/>
  <c r="F10" i="71"/>
  <c r="L10" i="70"/>
  <c r="L11" i="70"/>
  <c r="L12" i="70"/>
  <c r="L13" i="70"/>
  <c r="L14" i="70"/>
  <c r="L15" i="70"/>
  <c r="L16" i="70"/>
  <c r="L17" i="70"/>
  <c r="L18" i="70"/>
  <c r="L19" i="70"/>
  <c r="L20" i="70"/>
  <c r="L21" i="70"/>
  <c r="L22" i="70"/>
  <c r="L23" i="70"/>
  <c r="L24" i="70"/>
  <c r="L9" i="70"/>
  <c r="H10" i="70"/>
  <c r="H11" i="70"/>
  <c r="H12" i="70"/>
  <c r="H13" i="70"/>
  <c r="H14" i="70"/>
  <c r="H15" i="70"/>
  <c r="H16" i="70"/>
  <c r="H17" i="70"/>
  <c r="H18" i="70"/>
  <c r="H19" i="70"/>
  <c r="H20" i="70"/>
  <c r="H21" i="70"/>
  <c r="H22" i="70"/>
  <c r="H23" i="70"/>
  <c r="H9" i="70"/>
  <c r="K7" i="70"/>
  <c r="L7" i="70" l="1"/>
  <c r="H7" i="70"/>
  <c r="F9" i="71"/>
  <c r="F7" i="71" s="1"/>
  <c r="C7" i="71"/>
  <c r="J7" i="70" l="1"/>
  <c r="H34" i="24"/>
  <c r="J34" i="24"/>
  <c r="K34" i="24"/>
  <c r="O34" i="24"/>
  <c r="Q34" i="24"/>
  <c r="H35" i="24"/>
  <c r="J35" i="24"/>
  <c r="K35" i="24"/>
  <c r="O35" i="24"/>
  <c r="Q35" i="24"/>
  <c r="H36" i="24"/>
  <c r="L36" i="24" s="1"/>
  <c r="J36" i="24"/>
  <c r="O36" i="24"/>
  <c r="Q36" i="24"/>
  <c r="H37" i="24"/>
  <c r="J37" i="24"/>
  <c r="O37" i="24"/>
  <c r="Q37" i="24"/>
  <c r="H38" i="24"/>
  <c r="J38" i="24"/>
  <c r="K38" i="24"/>
  <c r="O38" i="24"/>
  <c r="Q38" i="24"/>
  <c r="H39" i="24"/>
  <c r="J39" i="24"/>
  <c r="K39" i="24"/>
  <c r="O39" i="24"/>
  <c r="Q39" i="24"/>
  <c r="H40" i="24"/>
  <c r="J40" i="24"/>
  <c r="K40" i="24"/>
  <c r="O40" i="24"/>
  <c r="Q40" i="24"/>
  <c r="H41" i="24"/>
  <c r="J41" i="24"/>
  <c r="K41" i="24"/>
  <c r="O41" i="24"/>
  <c r="Q41" i="24"/>
  <c r="H42" i="24"/>
  <c r="J42" i="24"/>
  <c r="K42" i="24"/>
  <c r="O42" i="24"/>
  <c r="Q42" i="24"/>
  <c r="T43" i="24"/>
  <c r="N211" i="24"/>
  <c r="P211" i="24"/>
  <c r="R211" i="24"/>
  <c r="M211" i="24"/>
  <c r="L41" i="24" l="1"/>
  <c r="L35" i="24"/>
  <c r="L34" i="24"/>
  <c r="L39" i="24"/>
  <c r="T39" i="24" s="1"/>
  <c r="L42" i="24"/>
  <c r="S39" i="24"/>
  <c r="L38" i="24"/>
  <c r="L37" i="24"/>
  <c r="L40" i="24"/>
  <c r="S34" i="24"/>
  <c r="T34" i="24" s="1"/>
  <c r="S35" i="24"/>
  <c r="T35" i="24" s="1"/>
  <c r="S42" i="24"/>
  <c r="T42" i="24" s="1"/>
  <c r="S38" i="24"/>
  <c r="T38" i="24" s="1"/>
  <c r="S41" i="24"/>
  <c r="T41" i="24" s="1"/>
  <c r="S37" i="24"/>
  <c r="S36" i="24"/>
  <c r="T36" i="24" s="1"/>
  <c r="S40" i="24"/>
  <c r="T40" i="24" s="1"/>
  <c r="Y4" i="60"/>
  <c r="L7" i="61"/>
  <c r="M5" i="64"/>
  <c r="T37" i="24" l="1"/>
  <c r="AA59" i="24"/>
  <c r="Y59" i="24"/>
  <c r="AA58" i="24"/>
  <c r="Y58" i="24"/>
  <c r="AA57" i="24"/>
  <c r="Y57" i="24"/>
  <c r="AA56" i="24"/>
  <c r="Y56" i="24"/>
  <c r="AA55" i="24"/>
  <c r="Y55" i="24"/>
  <c r="AA54" i="24"/>
  <c r="Y54" i="24"/>
  <c r="AC54" i="24" s="1"/>
  <c r="AA53" i="24"/>
  <c r="Y53" i="24"/>
  <c r="AA52" i="24"/>
  <c r="Y52" i="24"/>
  <c r="AA51" i="24"/>
  <c r="Y51" i="24"/>
  <c r="AA207" i="24"/>
  <c r="Y207" i="24"/>
  <c r="AC207" i="24" s="1"/>
  <c r="AA206" i="24"/>
  <c r="Y206" i="24"/>
  <c r="AA205" i="24"/>
  <c r="Y205" i="24"/>
  <c r="AC205" i="24" s="1"/>
  <c r="AA204" i="24"/>
  <c r="Y204" i="24"/>
  <c r="AA203" i="24"/>
  <c r="Y203" i="24"/>
  <c r="AC55" i="24" l="1"/>
  <c r="AC57" i="24"/>
  <c r="AC59" i="24"/>
  <c r="Y208" i="24"/>
  <c r="AC53" i="24"/>
  <c r="AC52" i="24"/>
  <c r="AC204" i="24"/>
  <c r="AC206" i="24"/>
  <c r="Y61" i="24"/>
  <c r="AC56" i="24"/>
  <c r="AC58" i="24"/>
  <c r="AA61" i="24"/>
  <c r="AC51" i="24"/>
  <c r="AA208" i="24"/>
  <c r="AC203" i="24"/>
  <c r="AC61" i="24" l="1"/>
  <c r="AC208" i="24"/>
  <c r="AA195" i="24"/>
  <c r="Y195" i="24"/>
  <c r="AC195" i="24" s="1"/>
  <c r="AA194" i="24"/>
  <c r="Y194" i="24"/>
  <c r="AA193" i="24"/>
  <c r="Y193" i="24"/>
  <c r="Y196" i="24" s="1"/>
  <c r="AA183" i="24"/>
  <c r="Y183" i="24"/>
  <c r="AC183" i="24" s="1"/>
  <c r="AA182" i="24"/>
  <c r="Y182" i="24"/>
  <c r="O174" i="24"/>
  <c r="Q174" i="24"/>
  <c r="AA173" i="24"/>
  <c r="Y173" i="24"/>
  <c r="AA172" i="24"/>
  <c r="Y172" i="24"/>
  <c r="AA163" i="24"/>
  <c r="Y163" i="24"/>
  <c r="AA162" i="24"/>
  <c r="Y162" i="24"/>
  <c r="AA161" i="24"/>
  <c r="Y161" i="24"/>
  <c r="AA160" i="24"/>
  <c r="Y160" i="24"/>
  <c r="AA153" i="24"/>
  <c r="Y153" i="24"/>
  <c r="AA152" i="24"/>
  <c r="Y152" i="24"/>
  <c r="AA151" i="24"/>
  <c r="Y151" i="24"/>
  <c r="AA150" i="24"/>
  <c r="Y150" i="24"/>
  <c r="AA130" i="24"/>
  <c r="Y130" i="24"/>
  <c r="AA129" i="24"/>
  <c r="Y129" i="24"/>
  <c r="AA78" i="24"/>
  <c r="Y78" i="24"/>
  <c r="AA77" i="24"/>
  <c r="Y77" i="24"/>
  <c r="AA76" i="24"/>
  <c r="Y76" i="24"/>
  <c r="AA75" i="24"/>
  <c r="Y75" i="24"/>
  <c r="AA74" i="24"/>
  <c r="Y74" i="24"/>
  <c r="AA73" i="24"/>
  <c r="Y73" i="24"/>
  <c r="AA72" i="24"/>
  <c r="Y72" i="24"/>
  <c r="AA71" i="24"/>
  <c r="Y71" i="24"/>
  <c r="AA70" i="24"/>
  <c r="Y70" i="24"/>
  <c r="AA69" i="24"/>
  <c r="Y69" i="24"/>
  <c r="AA68" i="24"/>
  <c r="Y68" i="24"/>
  <c r="AA106" i="24"/>
  <c r="Y106" i="24"/>
  <c r="AA105" i="24"/>
  <c r="Y105" i="24"/>
  <c r="AA104" i="24"/>
  <c r="Y104" i="24"/>
  <c r="AA103" i="24"/>
  <c r="Y103" i="24"/>
  <c r="AA119" i="24"/>
  <c r="Y119" i="24"/>
  <c r="AA118" i="24"/>
  <c r="Y118" i="24"/>
  <c r="AA117" i="24"/>
  <c r="Y117" i="24"/>
  <c r="AA116" i="24"/>
  <c r="Y116" i="24"/>
  <c r="AA115" i="24"/>
  <c r="AC115" i="24" s="1"/>
  <c r="AA114" i="24"/>
  <c r="Y114" i="24"/>
  <c r="AA184" i="24" l="1"/>
  <c r="AA196" i="24"/>
  <c r="AC162" i="24"/>
  <c r="AC114" i="24"/>
  <c r="AC119" i="24"/>
  <c r="AA154" i="24"/>
  <c r="AC193" i="24"/>
  <c r="AC116" i="24"/>
  <c r="AC103" i="24"/>
  <c r="AC105" i="24"/>
  <c r="AC68" i="24"/>
  <c r="AC76" i="24"/>
  <c r="AC130" i="24"/>
  <c r="AC151" i="24"/>
  <c r="AC153" i="24"/>
  <c r="AC161" i="24"/>
  <c r="AC173" i="24"/>
  <c r="Y184" i="24"/>
  <c r="AC194" i="24"/>
  <c r="AC182" i="24"/>
  <c r="AC184" i="24" s="1"/>
  <c r="AC104" i="24"/>
  <c r="AC152" i="24"/>
  <c r="S174" i="24"/>
  <c r="T174" i="24" s="1"/>
  <c r="AC117" i="24"/>
  <c r="AA120" i="24"/>
  <c r="AC74" i="24"/>
  <c r="AA131" i="24"/>
  <c r="AC106" i="24"/>
  <c r="AC69" i="24"/>
  <c r="AC71" i="24"/>
  <c r="AC73" i="24"/>
  <c r="AC75" i="24"/>
  <c r="AC77" i="24"/>
  <c r="Y165" i="24"/>
  <c r="AC118" i="24"/>
  <c r="AC160" i="24"/>
  <c r="Y174" i="24"/>
  <c r="AA107" i="24"/>
  <c r="Y131" i="24"/>
  <c r="AA79" i="24"/>
  <c r="AC70" i="24"/>
  <c r="AC72" i="24"/>
  <c r="AC150" i="24"/>
  <c r="AC163" i="24"/>
  <c r="AC172" i="24"/>
  <c r="AC174" i="24" s="1"/>
  <c r="AA174" i="24"/>
  <c r="AA165" i="24"/>
  <c r="Y154" i="24"/>
  <c r="AC129" i="24"/>
  <c r="Y79" i="24"/>
  <c r="Y107" i="24"/>
  <c r="Y120" i="24"/>
  <c r="G26" i="59"/>
  <c r="AC154" i="24" l="1"/>
  <c r="AC107" i="24"/>
  <c r="AC120" i="24"/>
  <c r="AC196" i="24"/>
  <c r="AC131" i="24"/>
  <c r="AC165" i="24"/>
  <c r="AC79" i="24"/>
  <c r="E59" i="22"/>
  <c r="E56" i="22"/>
  <c r="E54" i="22"/>
  <c r="E50" i="22"/>
  <c r="E48" i="22"/>
  <c r="E46" i="22"/>
  <c r="E44" i="22"/>
  <c r="E42" i="22"/>
  <c r="E40" i="22"/>
  <c r="E38" i="22"/>
  <c r="E36" i="22"/>
  <c r="E34" i="22"/>
  <c r="E32" i="22"/>
  <c r="E30" i="22"/>
  <c r="E28" i="22"/>
  <c r="E25" i="22"/>
  <c r="E15" i="22"/>
  <c r="E16" i="22"/>
  <c r="E17" i="22"/>
  <c r="E18" i="22"/>
  <c r="E19" i="22"/>
  <c r="E20" i="22"/>
  <c r="E21" i="22"/>
  <c r="E22" i="22"/>
  <c r="E14" i="22"/>
  <c r="F14" i="22" s="1"/>
  <c r="G3342" i="23"/>
  <c r="I3342" i="23" s="1"/>
  <c r="G3343" i="23"/>
  <c r="I3343" i="23" s="1"/>
  <c r="G3344" i="23"/>
  <c r="I3344" i="23" s="1"/>
  <c r="G3345" i="23"/>
  <c r="I3345" i="23" s="1"/>
  <c r="G3346" i="23"/>
  <c r="I3346" i="23" s="1"/>
  <c r="G3347" i="23"/>
  <c r="I3347" i="23" s="1"/>
  <c r="G3348" i="23"/>
  <c r="I3348" i="23" s="1"/>
  <c r="G3349" i="23"/>
  <c r="I3349" i="23" s="1"/>
  <c r="G3350" i="23"/>
  <c r="I3350" i="23" s="1"/>
  <c r="G3351" i="23"/>
  <c r="I3351" i="23" s="1"/>
  <c r="G3352" i="23"/>
  <c r="I3352" i="23" s="1"/>
  <c r="G3353" i="23"/>
  <c r="I3353" i="23" s="1"/>
  <c r="G3354" i="23"/>
  <c r="I3354" i="23" s="1"/>
  <c r="G3355" i="23"/>
  <c r="I3355" i="23" s="1"/>
  <c r="G3356" i="23"/>
  <c r="I3356" i="23" s="1"/>
  <c r="G3357" i="23"/>
  <c r="I3357" i="23" s="1"/>
  <c r="G3358" i="23"/>
  <c r="I3358" i="23" s="1"/>
  <c r="G3359" i="23"/>
  <c r="I3359" i="23" s="1"/>
  <c r="G3360" i="23"/>
  <c r="I3360" i="23" s="1"/>
  <c r="G3361" i="23"/>
  <c r="I3361" i="23" s="1"/>
  <c r="G3362" i="23"/>
  <c r="I3362" i="23" s="1"/>
  <c r="G3363" i="23"/>
  <c r="I3363" i="23" s="1"/>
  <c r="G3364" i="23"/>
  <c r="I3364" i="23" s="1"/>
  <c r="G3365" i="23"/>
  <c r="I3365" i="23" s="1"/>
  <c r="G3366" i="23"/>
  <c r="I3366" i="23" s="1"/>
  <c r="G3367" i="23"/>
  <c r="I3367" i="23" s="1"/>
  <c r="G3368" i="23"/>
  <c r="I3368" i="23" s="1"/>
  <c r="G3369" i="23"/>
  <c r="I3369" i="23" s="1"/>
  <c r="G3370" i="23"/>
  <c r="I3370" i="23" s="1"/>
  <c r="G3371" i="23"/>
  <c r="I3371" i="23" s="1"/>
  <c r="G3372" i="23"/>
  <c r="I3372" i="23" s="1"/>
  <c r="G3373" i="23"/>
  <c r="I3373" i="23" s="1"/>
  <c r="G252" i="23"/>
  <c r="I252" i="23" s="1"/>
  <c r="G253" i="23"/>
  <c r="I253" i="23" s="1"/>
  <c r="G254" i="23"/>
  <c r="I254" i="23" s="1"/>
  <c r="G255" i="23"/>
  <c r="I255" i="23" s="1"/>
  <c r="G256" i="23"/>
  <c r="I256" i="23" s="1"/>
  <c r="G257" i="23"/>
  <c r="I257" i="23" s="1"/>
  <c r="G258" i="23"/>
  <c r="I258" i="23" s="1"/>
  <c r="G259" i="23"/>
  <c r="I259" i="23" s="1"/>
  <c r="G260" i="23"/>
  <c r="I260" i="23" s="1"/>
  <c r="G261" i="23"/>
  <c r="I261" i="23" s="1"/>
  <c r="G262" i="23"/>
  <c r="I262" i="23" s="1"/>
  <c r="G263" i="23"/>
  <c r="I263" i="23" s="1"/>
  <c r="G264" i="23"/>
  <c r="I264" i="23" s="1"/>
  <c r="G265" i="23"/>
  <c r="I265" i="23" s="1"/>
  <c r="G266" i="23"/>
  <c r="I266" i="23" s="1"/>
  <c r="G267" i="23"/>
  <c r="I267" i="23" s="1"/>
  <c r="G268" i="23"/>
  <c r="I268" i="23" s="1"/>
  <c r="G269" i="23"/>
  <c r="I269" i="23" s="1"/>
  <c r="G270" i="23"/>
  <c r="I270" i="23" s="1"/>
  <c r="G271" i="23"/>
  <c r="I271" i="23" s="1"/>
  <c r="G272" i="23"/>
  <c r="I272" i="23" s="1"/>
  <c r="G273" i="23"/>
  <c r="I273" i="23" s="1"/>
  <c r="G274" i="23"/>
  <c r="I274" i="23" s="1"/>
  <c r="G275" i="23"/>
  <c r="I275" i="23" s="1"/>
  <c r="G276" i="23"/>
  <c r="I276" i="23" s="1"/>
  <c r="G277" i="23"/>
  <c r="I277" i="23" s="1"/>
  <c r="G278" i="23"/>
  <c r="I278" i="23" s="1"/>
  <c r="G279" i="23"/>
  <c r="I279" i="23" s="1"/>
  <c r="G280" i="23"/>
  <c r="I280" i="23" s="1"/>
  <c r="G281" i="23"/>
  <c r="I281" i="23" s="1"/>
  <c r="G282" i="23"/>
  <c r="I282" i="23" s="1"/>
  <c r="G283" i="23"/>
  <c r="I283" i="23" s="1"/>
  <c r="G284" i="23"/>
  <c r="I284" i="23" s="1"/>
  <c r="G285" i="23"/>
  <c r="I285" i="23" s="1"/>
  <c r="G286" i="23"/>
  <c r="I286" i="23" s="1"/>
  <c r="G287" i="23"/>
  <c r="I287" i="23" s="1"/>
  <c r="G288" i="23"/>
  <c r="I288" i="23" s="1"/>
  <c r="G289" i="23"/>
  <c r="I289" i="23" s="1"/>
  <c r="G290" i="23"/>
  <c r="I290" i="23" s="1"/>
  <c r="G291" i="23"/>
  <c r="I291" i="23" s="1"/>
  <c r="G292" i="23"/>
  <c r="I292" i="23" s="1"/>
  <c r="G293" i="23"/>
  <c r="I293" i="23" s="1"/>
  <c r="G2838" i="23" l="1"/>
  <c r="G2839" i="23"/>
  <c r="G2840" i="23"/>
  <c r="G2841" i="23"/>
  <c r="G2842" i="23"/>
  <c r="G2843" i="23"/>
  <c r="G2844" i="23"/>
  <c r="G2845" i="23"/>
  <c r="G2846" i="23"/>
  <c r="G2847" i="23"/>
  <c r="G2848" i="23"/>
  <c r="G2849" i="23"/>
  <c r="G2850" i="23"/>
  <c r="G2851" i="23"/>
  <c r="G2852" i="23"/>
  <c r="G2853" i="23"/>
  <c r="G2854" i="23"/>
  <c r="G2855" i="23"/>
  <c r="G2856" i="23"/>
  <c r="G2857" i="23"/>
  <c r="G2858" i="23"/>
  <c r="G2859" i="23"/>
  <c r="G2860" i="23"/>
  <c r="G2861" i="23"/>
  <c r="G2862" i="23"/>
  <c r="G2863" i="23"/>
  <c r="G2864" i="23"/>
  <c r="G2865" i="23"/>
  <c r="G2866" i="23"/>
  <c r="G2867" i="23"/>
  <c r="G2868" i="23"/>
  <c r="G2869" i="23"/>
  <c r="G2870" i="23"/>
  <c r="G2871" i="23"/>
  <c r="G2872" i="23"/>
  <c r="G2873" i="23"/>
  <c r="G2874" i="23"/>
  <c r="G2875" i="23"/>
  <c r="G2876" i="23"/>
  <c r="G2877" i="23"/>
  <c r="G2878" i="23"/>
  <c r="G2879" i="23"/>
  <c r="G2880" i="23"/>
  <c r="G2881" i="23"/>
  <c r="G2882" i="23"/>
  <c r="G2883" i="23"/>
  <c r="G2884" i="23"/>
  <c r="G2885" i="23"/>
  <c r="G2886" i="23"/>
  <c r="G2887" i="23"/>
  <c r="G2888" i="23"/>
  <c r="G2889" i="23"/>
  <c r="G2890" i="23"/>
  <c r="G2891" i="23"/>
  <c r="G2892" i="23"/>
  <c r="G2893" i="23"/>
  <c r="G2894" i="23"/>
  <c r="G2895" i="23"/>
  <c r="G2896" i="23"/>
  <c r="G2897" i="23"/>
  <c r="G2898" i="23"/>
  <c r="G2899" i="23"/>
  <c r="G2900" i="23"/>
  <c r="G2901" i="23"/>
  <c r="G2902" i="23"/>
  <c r="G2903" i="23"/>
  <c r="G2904" i="23"/>
  <c r="G2905" i="23"/>
  <c r="G2906" i="23"/>
  <c r="G2907" i="23"/>
  <c r="G2908" i="23"/>
  <c r="G2909" i="23"/>
  <c r="G2910" i="23"/>
  <c r="G2911" i="23"/>
  <c r="G2912" i="23"/>
  <c r="G2913" i="23"/>
  <c r="G2914" i="23"/>
  <c r="G2915" i="23"/>
  <c r="G2916" i="23"/>
  <c r="G2917" i="23"/>
  <c r="G2918" i="23"/>
  <c r="G2919" i="23"/>
  <c r="G2920" i="23"/>
  <c r="G2921" i="23"/>
  <c r="G2922" i="23"/>
  <c r="G2923" i="23"/>
  <c r="G2924" i="23"/>
  <c r="G2925" i="23"/>
  <c r="G2926" i="23"/>
  <c r="G2927" i="23"/>
  <c r="G2928" i="23"/>
  <c r="G2929" i="23"/>
  <c r="G2930" i="23"/>
  <c r="G2931" i="23"/>
  <c r="G2932" i="23"/>
  <c r="G2933" i="23"/>
  <c r="G2934" i="23"/>
  <c r="G2935" i="23"/>
  <c r="G2936" i="23"/>
  <c r="G2937" i="23"/>
  <c r="I2937" i="23" s="1"/>
  <c r="G2938" i="23"/>
  <c r="G2836" i="23"/>
  <c r="I2836" i="23" s="1"/>
  <c r="G4925" i="23"/>
  <c r="I4925" i="23" s="1"/>
  <c r="G2276" i="23"/>
  <c r="I2276" i="23" s="1"/>
  <c r="G2080" i="23"/>
  <c r="I2080" i="23" s="1"/>
  <c r="G2081" i="23"/>
  <c r="I2081" i="23" s="1"/>
  <c r="G2082" i="23"/>
  <c r="I2082" i="23" s="1"/>
  <c r="G2083" i="23"/>
  <c r="I2083" i="23" s="1"/>
  <c r="G1947" i="23"/>
  <c r="I1947" i="23" s="1"/>
  <c r="G1948" i="23"/>
  <c r="I1948" i="23" s="1"/>
  <c r="G1949" i="23"/>
  <c r="I1949" i="23" s="1"/>
  <c r="G1950" i="23"/>
  <c r="I1950" i="23" s="1"/>
  <c r="G842" i="23" l="1"/>
  <c r="I842" i="23" s="1"/>
  <c r="G17" i="23"/>
  <c r="I17" i="23" s="1"/>
  <c r="G18" i="23"/>
  <c r="I18" i="23" s="1"/>
  <c r="G19" i="23"/>
  <c r="I19" i="23" s="1"/>
  <c r="G20" i="23"/>
  <c r="I20" i="23" s="1"/>
  <c r="G21" i="23"/>
  <c r="I21" i="23" s="1"/>
  <c r="G22" i="23"/>
  <c r="I22" i="23" s="1"/>
  <c r="G23" i="23"/>
  <c r="I23" i="23" s="1"/>
  <c r="G24" i="23"/>
  <c r="I24" i="23" s="1"/>
  <c r="G25" i="23"/>
  <c r="I25" i="23" s="1"/>
  <c r="G26" i="23"/>
  <c r="I26" i="23" s="1"/>
  <c r="G27" i="23"/>
  <c r="I27" i="23" s="1"/>
  <c r="G28" i="23"/>
  <c r="I28" i="23" s="1"/>
  <c r="G29" i="23"/>
  <c r="I29" i="23" s="1"/>
  <c r="G30" i="23"/>
  <c r="I30" i="23" s="1"/>
  <c r="G31" i="23"/>
  <c r="I31" i="23" s="1"/>
  <c r="G32" i="23"/>
  <c r="I32" i="23" s="1"/>
  <c r="G33" i="23"/>
  <c r="I33" i="23" s="1"/>
  <c r="G34" i="23"/>
  <c r="I34" i="23" s="1"/>
  <c r="G35" i="23"/>
  <c r="I35" i="23" s="1"/>
  <c r="G36" i="23"/>
  <c r="I36" i="23" s="1"/>
  <c r="G37" i="23"/>
  <c r="I37" i="23" s="1"/>
  <c r="G38" i="23"/>
  <c r="I38" i="23" s="1"/>
  <c r="G39" i="23"/>
  <c r="I39" i="23" s="1"/>
  <c r="G40" i="23"/>
  <c r="I40" i="23" s="1"/>
  <c r="G41" i="23"/>
  <c r="I41" i="23" s="1"/>
  <c r="G42" i="23"/>
  <c r="I42" i="23" s="1"/>
  <c r="G43" i="23"/>
  <c r="I43" i="23" s="1"/>
  <c r="G44" i="23"/>
  <c r="I44" i="23" s="1"/>
  <c r="G45" i="23"/>
  <c r="I45" i="23" s="1"/>
  <c r="G46" i="23"/>
  <c r="I46" i="23" s="1"/>
  <c r="G47" i="23"/>
  <c r="I47" i="23" s="1"/>
  <c r="G48" i="23"/>
  <c r="I48" i="23" s="1"/>
  <c r="G49" i="23"/>
  <c r="I49" i="23" s="1"/>
  <c r="G50" i="23"/>
  <c r="I50" i="23" s="1"/>
  <c r="G51" i="23"/>
  <c r="I51" i="23" s="1"/>
  <c r="G52" i="23"/>
  <c r="I52" i="23" s="1"/>
  <c r="G53" i="23"/>
  <c r="I53" i="23" s="1"/>
  <c r="G54" i="23"/>
  <c r="I54" i="23" s="1"/>
  <c r="G55" i="23"/>
  <c r="I55" i="23" s="1"/>
  <c r="G56" i="23"/>
  <c r="I56" i="23" s="1"/>
  <c r="G57" i="23"/>
  <c r="I57" i="23" s="1"/>
  <c r="G58" i="23"/>
  <c r="I58" i="23" s="1"/>
  <c r="G59" i="23"/>
  <c r="I59" i="23" s="1"/>
  <c r="G60" i="23"/>
  <c r="I60" i="23" s="1"/>
  <c r="G61" i="23"/>
  <c r="I61" i="23" s="1"/>
  <c r="G62" i="23"/>
  <c r="I62" i="23" s="1"/>
  <c r="G63" i="23"/>
  <c r="I63" i="23" s="1"/>
  <c r="G64" i="23"/>
  <c r="I64" i="23" s="1"/>
  <c r="G65" i="23"/>
  <c r="I65" i="23" s="1"/>
  <c r="G66" i="23"/>
  <c r="I66" i="23" s="1"/>
  <c r="G67" i="23"/>
  <c r="I67" i="23" s="1"/>
  <c r="G68" i="23"/>
  <c r="I68" i="23" s="1"/>
  <c r="G69" i="23"/>
  <c r="I69" i="23" s="1"/>
  <c r="G70" i="23"/>
  <c r="I70" i="23" s="1"/>
  <c r="G71" i="23"/>
  <c r="I71" i="23" s="1"/>
  <c r="G72" i="23"/>
  <c r="I72" i="23" s="1"/>
  <c r="G73" i="23"/>
  <c r="I73" i="23" s="1"/>
  <c r="G74" i="23"/>
  <c r="I74" i="23" s="1"/>
  <c r="G75" i="23"/>
  <c r="I75" i="23" s="1"/>
  <c r="G76" i="23"/>
  <c r="I76" i="23" s="1"/>
  <c r="G77" i="23"/>
  <c r="I77" i="23" s="1"/>
  <c r="G78" i="23"/>
  <c r="I78" i="23" s="1"/>
  <c r="G79" i="23"/>
  <c r="I79" i="23" s="1"/>
  <c r="G80" i="23"/>
  <c r="I80" i="23" s="1"/>
  <c r="G81" i="23"/>
  <c r="I81" i="23" s="1"/>
  <c r="G82" i="23"/>
  <c r="I82" i="23" s="1"/>
  <c r="G83" i="23"/>
  <c r="I83" i="23" s="1"/>
  <c r="G84" i="23"/>
  <c r="I84" i="23" s="1"/>
  <c r="G85" i="23"/>
  <c r="I85" i="23" s="1"/>
  <c r="G86" i="23"/>
  <c r="I86" i="23" s="1"/>
  <c r="G87" i="23"/>
  <c r="I87" i="23" s="1"/>
  <c r="G88" i="23"/>
  <c r="I88" i="23" s="1"/>
  <c r="G89" i="23"/>
  <c r="I89" i="23" s="1"/>
  <c r="G90" i="23"/>
  <c r="I90" i="23" s="1"/>
  <c r="G91" i="23"/>
  <c r="I91" i="23" s="1"/>
  <c r="G92" i="23"/>
  <c r="I92" i="23" s="1"/>
  <c r="G93" i="23"/>
  <c r="I93" i="23" s="1"/>
  <c r="G94" i="23"/>
  <c r="I94" i="23" s="1"/>
  <c r="G95" i="23"/>
  <c r="I95" i="23" s="1"/>
  <c r="G96" i="23"/>
  <c r="I96" i="23" s="1"/>
  <c r="G97" i="23"/>
  <c r="I97" i="23" s="1"/>
  <c r="G98" i="23"/>
  <c r="I98" i="23" s="1"/>
  <c r="G99" i="23"/>
  <c r="I99" i="23" s="1"/>
  <c r="G100" i="23"/>
  <c r="I100" i="23" s="1"/>
  <c r="G101" i="23"/>
  <c r="I101" i="23" s="1"/>
  <c r="G102" i="23"/>
  <c r="I102" i="23" s="1"/>
  <c r="G103" i="23"/>
  <c r="I103" i="23" s="1"/>
  <c r="G104" i="23"/>
  <c r="I104" i="23" s="1"/>
  <c r="G105" i="23"/>
  <c r="I105" i="23" s="1"/>
  <c r="G106" i="23"/>
  <c r="I106" i="23" s="1"/>
  <c r="G107" i="23"/>
  <c r="I107" i="23" s="1"/>
  <c r="G108" i="23"/>
  <c r="I108" i="23" s="1"/>
  <c r="G109" i="23"/>
  <c r="I109" i="23" s="1"/>
  <c r="G110" i="23"/>
  <c r="I110" i="23" s="1"/>
  <c r="G111" i="23"/>
  <c r="I111" i="23" s="1"/>
  <c r="G112" i="23"/>
  <c r="I112" i="23" s="1"/>
  <c r="G113" i="23"/>
  <c r="I113" i="23" s="1"/>
  <c r="G114" i="23"/>
  <c r="I114" i="23" s="1"/>
  <c r="G115" i="23"/>
  <c r="I115" i="23" s="1"/>
  <c r="G116" i="23"/>
  <c r="I116" i="23" s="1"/>
  <c r="G117" i="23"/>
  <c r="I117" i="23" s="1"/>
  <c r="G118" i="23"/>
  <c r="I118" i="23" s="1"/>
  <c r="G119" i="23"/>
  <c r="I119" i="23" s="1"/>
  <c r="G120" i="23"/>
  <c r="I120" i="23" s="1"/>
  <c r="G121" i="23"/>
  <c r="I121" i="23" s="1"/>
  <c r="G122" i="23"/>
  <c r="I122" i="23" s="1"/>
  <c r="G123" i="23"/>
  <c r="I123" i="23" s="1"/>
  <c r="G124" i="23"/>
  <c r="I124" i="23" s="1"/>
  <c r="G125" i="23"/>
  <c r="I125" i="23" s="1"/>
  <c r="G126" i="23"/>
  <c r="I126" i="23" s="1"/>
  <c r="G127" i="23"/>
  <c r="I127" i="23" s="1"/>
  <c r="G128" i="23"/>
  <c r="I128" i="23" s="1"/>
  <c r="G129" i="23"/>
  <c r="I129" i="23" s="1"/>
  <c r="G130" i="23"/>
  <c r="I130" i="23" s="1"/>
  <c r="G131" i="23"/>
  <c r="I131" i="23" s="1"/>
  <c r="G132" i="23"/>
  <c r="I132" i="23" s="1"/>
  <c r="G133" i="23"/>
  <c r="I133" i="23" s="1"/>
  <c r="G134" i="23"/>
  <c r="I134" i="23" s="1"/>
  <c r="G135" i="23"/>
  <c r="I135" i="23" s="1"/>
  <c r="G136" i="23"/>
  <c r="I136" i="23" s="1"/>
  <c r="G137" i="23"/>
  <c r="I137" i="23" s="1"/>
  <c r="G138" i="23"/>
  <c r="I138" i="23" s="1"/>
  <c r="G139" i="23"/>
  <c r="I139" i="23" s="1"/>
  <c r="G140" i="23"/>
  <c r="I140" i="23" s="1"/>
  <c r="G141" i="23"/>
  <c r="I141" i="23" s="1"/>
  <c r="G142" i="23"/>
  <c r="I142" i="23" s="1"/>
  <c r="G143" i="23"/>
  <c r="I143" i="23" s="1"/>
  <c r="G144" i="23"/>
  <c r="I144" i="23" s="1"/>
  <c r="G145" i="23"/>
  <c r="I145" i="23" s="1"/>
  <c r="G146" i="23"/>
  <c r="I146" i="23" s="1"/>
  <c r="G147" i="23"/>
  <c r="I147" i="23" s="1"/>
  <c r="G148" i="23"/>
  <c r="I148" i="23" s="1"/>
  <c r="G149" i="23"/>
  <c r="I149" i="23" s="1"/>
  <c r="G150" i="23"/>
  <c r="I150" i="23" s="1"/>
  <c r="G151" i="23"/>
  <c r="I151" i="23" s="1"/>
  <c r="G152" i="23"/>
  <c r="I152" i="23" s="1"/>
  <c r="G153" i="23"/>
  <c r="I153" i="23" s="1"/>
  <c r="G154" i="23"/>
  <c r="I154" i="23" s="1"/>
  <c r="G155" i="23"/>
  <c r="I155" i="23" s="1"/>
  <c r="G156" i="23"/>
  <c r="I156" i="23" s="1"/>
  <c r="G157" i="23"/>
  <c r="I157" i="23" s="1"/>
  <c r="G158" i="23"/>
  <c r="I158" i="23" s="1"/>
  <c r="G159" i="23"/>
  <c r="I159" i="23" s="1"/>
  <c r="G160" i="23"/>
  <c r="I160" i="23" s="1"/>
  <c r="G161" i="23"/>
  <c r="I161" i="23" s="1"/>
  <c r="G162" i="23"/>
  <c r="I162" i="23" s="1"/>
  <c r="G163" i="23"/>
  <c r="I163" i="23" s="1"/>
  <c r="G164" i="23"/>
  <c r="I164" i="23" s="1"/>
  <c r="G165" i="23"/>
  <c r="I165" i="23" s="1"/>
  <c r="G166" i="23"/>
  <c r="I166" i="23" s="1"/>
  <c r="G167" i="23"/>
  <c r="I167" i="23" s="1"/>
  <c r="G168" i="23"/>
  <c r="I168" i="23" s="1"/>
  <c r="G169" i="23"/>
  <c r="I169" i="23" s="1"/>
  <c r="G170" i="23"/>
  <c r="I170" i="23" s="1"/>
  <c r="G171" i="23"/>
  <c r="I171" i="23" s="1"/>
  <c r="G172" i="23"/>
  <c r="I172" i="23" s="1"/>
  <c r="G173" i="23"/>
  <c r="I173" i="23" s="1"/>
  <c r="G174" i="23"/>
  <c r="I174" i="23" s="1"/>
  <c r="G175" i="23"/>
  <c r="I175" i="23" s="1"/>
  <c r="G176" i="23"/>
  <c r="I176" i="23" s="1"/>
  <c r="G177" i="23"/>
  <c r="I177" i="23" s="1"/>
  <c r="G178" i="23"/>
  <c r="I178" i="23" s="1"/>
  <c r="G179" i="23"/>
  <c r="I179" i="23" s="1"/>
  <c r="G180" i="23"/>
  <c r="I180" i="23" s="1"/>
  <c r="G181" i="23"/>
  <c r="I181" i="23" s="1"/>
  <c r="G182" i="23"/>
  <c r="I182" i="23" s="1"/>
  <c r="G183" i="23"/>
  <c r="I183" i="23" s="1"/>
  <c r="G184" i="23"/>
  <c r="I184" i="23" s="1"/>
  <c r="G185" i="23"/>
  <c r="I185" i="23" s="1"/>
  <c r="G186" i="23"/>
  <c r="I186" i="23" s="1"/>
  <c r="G187" i="23"/>
  <c r="I187" i="23" s="1"/>
  <c r="G188" i="23"/>
  <c r="I188" i="23" s="1"/>
  <c r="G189" i="23"/>
  <c r="I189" i="23" s="1"/>
  <c r="G190" i="23"/>
  <c r="I190" i="23" s="1"/>
  <c r="G191" i="23"/>
  <c r="I191" i="23" s="1"/>
  <c r="G192" i="23"/>
  <c r="I192" i="23" s="1"/>
  <c r="G193" i="23"/>
  <c r="I193" i="23" s="1"/>
  <c r="G194" i="23"/>
  <c r="I194" i="23" s="1"/>
  <c r="G195" i="23"/>
  <c r="I195" i="23" s="1"/>
  <c r="G196" i="23"/>
  <c r="I196" i="23" s="1"/>
  <c r="G197" i="23"/>
  <c r="I197" i="23" s="1"/>
  <c r="G198" i="23"/>
  <c r="I198" i="23" s="1"/>
  <c r="G199" i="23"/>
  <c r="I199" i="23" s="1"/>
  <c r="G200" i="23"/>
  <c r="I200" i="23" s="1"/>
  <c r="G201" i="23"/>
  <c r="I201" i="23" s="1"/>
  <c r="G202" i="23"/>
  <c r="I202" i="23" s="1"/>
  <c r="G203" i="23"/>
  <c r="I203" i="23" s="1"/>
  <c r="G204" i="23"/>
  <c r="I204" i="23" s="1"/>
  <c r="G205" i="23"/>
  <c r="I205" i="23" s="1"/>
  <c r="G206" i="23"/>
  <c r="I206" i="23" s="1"/>
  <c r="G207" i="23"/>
  <c r="I207" i="23" s="1"/>
  <c r="G208" i="23"/>
  <c r="I208" i="23" s="1"/>
  <c r="G209" i="23"/>
  <c r="I209" i="23" s="1"/>
  <c r="G210" i="23"/>
  <c r="I210" i="23" s="1"/>
  <c r="G211" i="23"/>
  <c r="I211" i="23" s="1"/>
  <c r="G212" i="23"/>
  <c r="I212" i="23" s="1"/>
  <c r="G213" i="23"/>
  <c r="I213" i="23" s="1"/>
  <c r="G214" i="23"/>
  <c r="I214" i="23" s="1"/>
  <c r="G215" i="23"/>
  <c r="I215" i="23" s="1"/>
  <c r="G216" i="23"/>
  <c r="I216" i="23" s="1"/>
  <c r="G217" i="23"/>
  <c r="I217" i="23" s="1"/>
  <c r="G218" i="23"/>
  <c r="I218" i="23" s="1"/>
  <c r="G219" i="23"/>
  <c r="I219" i="23" s="1"/>
  <c r="G220" i="23"/>
  <c r="I220" i="23" s="1"/>
  <c r="G221" i="23"/>
  <c r="I221" i="23" s="1"/>
  <c r="G222" i="23"/>
  <c r="I222" i="23" s="1"/>
  <c r="G223" i="23"/>
  <c r="I223" i="23" s="1"/>
  <c r="G224" i="23"/>
  <c r="I224" i="23" s="1"/>
  <c r="G225" i="23"/>
  <c r="I225" i="23" s="1"/>
  <c r="G226" i="23"/>
  <c r="I226" i="23" s="1"/>
  <c r="G227" i="23"/>
  <c r="I227" i="23" s="1"/>
  <c r="G228" i="23"/>
  <c r="I228" i="23" s="1"/>
  <c r="G229" i="23"/>
  <c r="I229" i="23" s="1"/>
  <c r="G230" i="23"/>
  <c r="I230" i="23" s="1"/>
  <c r="G231" i="23"/>
  <c r="I231" i="23" s="1"/>
  <c r="G232" i="23"/>
  <c r="I232" i="23" s="1"/>
  <c r="G233" i="23"/>
  <c r="I233" i="23" s="1"/>
  <c r="G234" i="23"/>
  <c r="I234" i="23" s="1"/>
  <c r="G235" i="23"/>
  <c r="I235" i="23" s="1"/>
  <c r="G236" i="23"/>
  <c r="I236" i="23" s="1"/>
  <c r="G237" i="23"/>
  <c r="I237" i="23" s="1"/>
  <c r="G238" i="23"/>
  <c r="I238" i="23" s="1"/>
  <c r="G239" i="23"/>
  <c r="I239" i="23" s="1"/>
  <c r="G240" i="23"/>
  <c r="I240" i="23" s="1"/>
  <c r="G241" i="23"/>
  <c r="I241" i="23" s="1"/>
  <c r="G242" i="23"/>
  <c r="I242" i="23" s="1"/>
  <c r="G243" i="23"/>
  <c r="I243" i="23" s="1"/>
  <c r="G244" i="23"/>
  <c r="I244" i="23" s="1"/>
  <c r="G245" i="23"/>
  <c r="I245" i="23" s="1"/>
  <c r="G246" i="23"/>
  <c r="I246" i="23" s="1"/>
  <c r="G247" i="23"/>
  <c r="I247" i="23" s="1"/>
  <c r="G248" i="23"/>
  <c r="I248" i="23" s="1"/>
  <c r="G249" i="23"/>
  <c r="I249" i="23" s="1"/>
  <c r="G250" i="23"/>
  <c r="I250" i="23" s="1"/>
  <c r="G251" i="23"/>
  <c r="I251" i="23" s="1"/>
  <c r="G327" i="23"/>
  <c r="I327" i="23" s="1"/>
  <c r="G328" i="23"/>
  <c r="I328" i="23" s="1"/>
  <c r="G329" i="23"/>
  <c r="I329" i="23" s="1"/>
  <c r="G330" i="23"/>
  <c r="I330" i="23" s="1"/>
  <c r="G331" i="23"/>
  <c r="I331" i="23" s="1"/>
  <c r="G332" i="23"/>
  <c r="I332" i="23" s="1"/>
  <c r="G333" i="23"/>
  <c r="I333" i="23" s="1"/>
  <c r="G334" i="23"/>
  <c r="I334" i="23" s="1"/>
  <c r="G335" i="23"/>
  <c r="I335" i="23" s="1"/>
  <c r="G336" i="23"/>
  <c r="I336" i="23" s="1"/>
  <c r="G337" i="23"/>
  <c r="I337" i="23" s="1"/>
  <c r="G338" i="23"/>
  <c r="I338" i="23" s="1"/>
  <c r="G339" i="23"/>
  <c r="I339" i="23" s="1"/>
  <c r="G340" i="23"/>
  <c r="I340" i="23" s="1"/>
  <c r="G341" i="23"/>
  <c r="I341" i="23" s="1"/>
  <c r="G342" i="23"/>
  <c r="I342" i="23" s="1"/>
  <c r="G343" i="23"/>
  <c r="I343" i="23" s="1"/>
  <c r="G344" i="23"/>
  <c r="I344" i="23" s="1"/>
  <c r="G345" i="23"/>
  <c r="I345" i="23" s="1"/>
  <c r="G346" i="23"/>
  <c r="I346" i="23" s="1"/>
  <c r="G347" i="23"/>
  <c r="I347" i="23" s="1"/>
  <c r="G348" i="23"/>
  <c r="I348" i="23" s="1"/>
  <c r="G349" i="23"/>
  <c r="I349" i="23" s="1"/>
  <c r="G350" i="23"/>
  <c r="I350" i="23" s="1"/>
  <c r="G351" i="23"/>
  <c r="I351" i="23" s="1"/>
  <c r="G352" i="23"/>
  <c r="I352" i="23" s="1"/>
  <c r="G353" i="23"/>
  <c r="I353" i="23" s="1"/>
  <c r="G354" i="23"/>
  <c r="I354" i="23" s="1"/>
  <c r="G355" i="23"/>
  <c r="I355" i="23" s="1"/>
  <c r="G356" i="23"/>
  <c r="I356" i="23" s="1"/>
  <c r="G357" i="23"/>
  <c r="I357" i="23" s="1"/>
  <c r="G358" i="23"/>
  <c r="I358" i="23" s="1"/>
  <c r="G359" i="23"/>
  <c r="I359" i="23" s="1"/>
  <c r="G360" i="23"/>
  <c r="I360" i="23" s="1"/>
  <c r="G361" i="23"/>
  <c r="I361" i="23" s="1"/>
  <c r="G362" i="23"/>
  <c r="I362" i="23" s="1"/>
  <c r="G363" i="23"/>
  <c r="I363" i="23" s="1"/>
  <c r="G364" i="23"/>
  <c r="I364" i="23" s="1"/>
  <c r="G365" i="23"/>
  <c r="I365" i="23" s="1"/>
  <c r="G366" i="23"/>
  <c r="I366" i="23" s="1"/>
  <c r="G367" i="23"/>
  <c r="I367" i="23" s="1"/>
  <c r="G368" i="23"/>
  <c r="I368" i="23" s="1"/>
  <c r="G369" i="23"/>
  <c r="I369" i="23" s="1"/>
  <c r="G370" i="23"/>
  <c r="I370" i="23" s="1"/>
  <c r="G371" i="23"/>
  <c r="I371" i="23" s="1"/>
  <c r="G372" i="23"/>
  <c r="I372" i="23" s="1"/>
  <c r="G373" i="23"/>
  <c r="I373" i="23" s="1"/>
  <c r="G374" i="23"/>
  <c r="I374" i="23" s="1"/>
  <c r="G375" i="23"/>
  <c r="I375" i="23" s="1"/>
  <c r="G376" i="23"/>
  <c r="I376" i="23" s="1"/>
  <c r="G377" i="23"/>
  <c r="I377" i="23" s="1"/>
  <c r="G378" i="23"/>
  <c r="I378" i="23" s="1"/>
  <c r="G379" i="23"/>
  <c r="I379" i="23" s="1"/>
  <c r="G380" i="23"/>
  <c r="I380" i="23" s="1"/>
  <c r="G381" i="23"/>
  <c r="I381" i="23" s="1"/>
  <c r="G382" i="23"/>
  <c r="I382" i="23" s="1"/>
  <c r="G383" i="23"/>
  <c r="I383" i="23" s="1"/>
  <c r="G384" i="23"/>
  <c r="I384" i="23" s="1"/>
  <c r="G385" i="23"/>
  <c r="I385" i="23" s="1"/>
  <c r="G386" i="23"/>
  <c r="I386" i="23" s="1"/>
  <c r="G387" i="23"/>
  <c r="I387" i="23" s="1"/>
  <c r="G388" i="23"/>
  <c r="I388" i="23" s="1"/>
  <c r="G389" i="23"/>
  <c r="I389" i="23" s="1"/>
  <c r="G390" i="23"/>
  <c r="I390" i="23" s="1"/>
  <c r="G391" i="23"/>
  <c r="I391" i="23" s="1"/>
  <c r="G392" i="23"/>
  <c r="I392" i="23" s="1"/>
  <c r="G393" i="23"/>
  <c r="I393" i="23" s="1"/>
  <c r="G394" i="23"/>
  <c r="I394" i="23" s="1"/>
  <c r="G395" i="23"/>
  <c r="I395" i="23" s="1"/>
  <c r="G396" i="23"/>
  <c r="I396" i="23" s="1"/>
  <c r="G397" i="23"/>
  <c r="I397" i="23" s="1"/>
  <c r="G398" i="23"/>
  <c r="I398" i="23" s="1"/>
  <c r="G399" i="23"/>
  <c r="I399" i="23" s="1"/>
  <c r="G400" i="23"/>
  <c r="I400" i="23" s="1"/>
  <c r="G401" i="23"/>
  <c r="I401" i="23" s="1"/>
  <c r="G402" i="23"/>
  <c r="I402" i="23" s="1"/>
  <c r="G403" i="23"/>
  <c r="I403" i="23" s="1"/>
  <c r="G404" i="23"/>
  <c r="I404" i="23" s="1"/>
  <c r="G405" i="23"/>
  <c r="I405" i="23" s="1"/>
  <c r="G406" i="23"/>
  <c r="I406" i="23" s="1"/>
  <c r="G407" i="23"/>
  <c r="I407" i="23" s="1"/>
  <c r="G408" i="23"/>
  <c r="I408" i="23" s="1"/>
  <c r="G409" i="23"/>
  <c r="I409" i="23" s="1"/>
  <c r="G410" i="23"/>
  <c r="I410" i="23" s="1"/>
  <c r="G411" i="23"/>
  <c r="I411" i="23" s="1"/>
  <c r="G412" i="23"/>
  <c r="I412" i="23" s="1"/>
  <c r="G413" i="23"/>
  <c r="I413" i="23" s="1"/>
  <c r="G414" i="23"/>
  <c r="I414" i="23" s="1"/>
  <c r="G415" i="23"/>
  <c r="I415" i="23" s="1"/>
  <c r="G416" i="23"/>
  <c r="I416" i="23" s="1"/>
  <c r="G417" i="23"/>
  <c r="I417" i="23" s="1"/>
  <c r="G418" i="23"/>
  <c r="I418" i="23" s="1"/>
  <c r="G419" i="23"/>
  <c r="I419" i="23" s="1"/>
  <c r="G420" i="23"/>
  <c r="I420" i="23" s="1"/>
  <c r="G421" i="23"/>
  <c r="I421" i="23" s="1"/>
  <c r="G422" i="23"/>
  <c r="I422" i="23" s="1"/>
  <c r="G423" i="23"/>
  <c r="I423" i="23" s="1"/>
  <c r="G424" i="23"/>
  <c r="I424" i="23" s="1"/>
  <c r="G425" i="23"/>
  <c r="I425" i="23" s="1"/>
  <c r="G426" i="23"/>
  <c r="I426" i="23" s="1"/>
  <c r="G427" i="23"/>
  <c r="I427" i="23" s="1"/>
  <c r="G428" i="23"/>
  <c r="I428" i="23" s="1"/>
  <c r="G429" i="23"/>
  <c r="I429" i="23" s="1"/>
  <c r="G430" i="23"/>
  <c r="I430" i="23" s="1"/>
  <c r="G431" i="23"/>
  <c r="I431" i="23" s="1"/>
  <c r="G432" i="23"/>
  <c r="I432" i="23" s="1"/>
  <c r="G433" i="23"/>
  <c r="I433" i="23" s="1"/>
  <c r="G434" i="23"/>
  <c r="I434" i="23" s="1"/>
  <c r="G435" i="23"/>
  <c r="I435" i="23" s="1"/>
  <c r="G436" i="23"/>
  <c r="I436" i="23" s="1"/>
  <c r="G437" i="23"/>
  <c r="I437" i="23" s="1"/>
  <c r="G438" i="23"/>
  <c r="I438" i="23" s="1"/>
  <c r="G439" i="23"/>
  <c r="I439" i="23" s="1"/>
  <c r="G440" i="23"/>
  <c r="I440" i="23" s="1"/>
  <c r="G441" i="23"/>
  <c r="I441" i="23" s="1"/>
  <c r="G442" i="23"/>
  <c r="I442" i="23" s="1"/>
  <c r="G443" i="23"/>
  <c r="I443" i="23" s="1"/>
  <c r="G444" i="23"/>
  <c r="I444" i="23" s="1"/>
  <c r="G445" i="23"/>
  <c r="I445" i="23" s="1"/>
  <c r="G446" i="23"/>
  <c r="I446" i="23" s="1"/>
  <c r="G447" i="23"/>
  <c r="I447" i="23" s="1"/>
  <c r="G448" i="23"/>
  <c r="I448" i="23" s="1"/>
  <c r="G449" i="23"/>
  <c r="I449" i="23" s="1"/>
  <c r="G450" i="23"/>
  <c r="I450" i="23" s="1"/>
  <c r="G451" i="23"/>
  <c r="I451" i="23" s="1"/>
  <c r="G452" i="23"/>
  <c r="I452" i="23" s="1"/>
  <c r="G453" i="23"/>
  <c r="I453" i="23" s="1"/>
  <c r="G454" i="23"/>
  <c r="I454" i="23" s="1"/>
  <c r="G455" i="23"/>
  <c r="I455" i="23" s="1"/>
  <c r="G456" i="23"/>
  <c r="I456" i="23" s="1"/>
  <c r="G457" i="23"/>
  <c r="I457" i="23" s="1"/>
  <c r="G458" i="23"/>
  <c r="I458" i="23" s="1"/>
  <c r="G459" i="23"/>
  <c r="I459" i="23" s="1"/>
  <c r="G460" i="23"/>
  <c r="I460" i="23" s="1"/>
  <c r="G461" i="23"/>
  <c r="I461" i="23" s="1"/>
  <c r="G462" i="23"/>
  <c r="I462" i="23" s="1"/>
  <c r="G463" i="23"/>
  <c r="I463" i="23" s="1"/>
  <c r="G464" i="23"/>
  <c r="I464" i="23" s="1"/>
  <c r="G465" i="23"/>
  <c r="I465" i="23" s="1"/>
  <c r="G466" i="23"/>
  <c r="I466" i="23" s="1"/>
  <c r="G467" i="23"/>
  <c r="I467" i="23" s="1"/>
  <c r="G468" i="23"/>
  <c r="I468" i="23" s="1"/>
  <c r="G469" i="23"/>
  <c r="I469" i="23" s="1"/>
  <c r="G470" i="23"/>
  <c r="I470" i="23" s="1"/>
  <c r="G471" i="23"/>
  <c r="I471" i="23" s="1"/>
  <c r="G472" i="23"/>
  <c r="I472" i="23" s="1"/>
  <c r="G473" i="23"/>
  <c r="I473" i="23" s="1"/>
  <c r="G474" i="23"/>
  <c r="I474" i="23" s="1"/>
  <c r="G475" i="23"/>
  <c r="I475" i="23" s="1"/>
  <c r="G476" i="23"/>
  <c r="I476" i="23" s="1"/>
  <c r="G477" i="23"/>
  <c r="I477" i="23" s="1"/>
  <c r="G478" i="23"/>
  <c r="I478" i="23" s="1"/>
  <c r="G479" i="23"/>
  <c r="I479" i="23" s="1"/>
  <c r="G480" i="23"/>
  <c r="I480" i="23" s="1"/>
  <c r="G481" i="23"/>
  <c r="I481" i="23" s="1"/>
  <c r="G482" i="23"/>
  <c r="I482" i="23" s="1"/>
  <c r="G483" i="23"/>
  <c r="I483" i="23" s="1"/>
  <c r="G484" i="23"/>
  <c r="I484" i="23" s="1"/>
  <c r="G485" i="23"/>
  <c r="I485" i="23" s="1"/>
  <c r="G486" i="23"/>
  <c r="I486" i="23" s="1"/>
  <c r="G487" i="23"/>
  <c r="I487" i="23" s="1"/>
  <c r="G488" i="23"/>
  <c r="I488" i="23" s="1"/>
  <c r="G489" i="23"/>
  <c r="I489" i="23" s="1"/>
  <c r="G490" i="23"/>
  <c r="I490" i="23" s="1"/>
  <c r="G491" i="23"/>
  <c r="I491" i="23" s="1"/>
  <c r="G492" i="23"/>
  <c r="I492" i="23" s="1"/>
  <c r="G493" i="23"/>
  <c r="I493" i="23" s="1"/>
  <c r="G494" i="23"/>
  <c r="I494" i="23" s="1"/>
  <c r="G495" i="23"/>
  <c r="I495" i="23" s="1"/>
  <c r="G496" i="23"/>
  <c r="I496" i="23" s="1"/>
  <c r="G497" i="23"/>
  <c r="I497" i="23" s="1"/>
  <c r="G498" i="23"/>
  <c r="I498" i="23" s="1"/>
  <c r="G499" i="23"/>
  <c r="I499" i="23" s="1"/>
  <c r="G500" i="23"/>
  <c r="I500" i="23" s="1"/>
  <c r="G501" i="23"/>
  <c r="I501" i="23" s="1"/>
  <c r="G502" i="23"/>
  <c r="I502" i="23" s="1"/>
  <c r="G503" i="23"/>
  <c r="I503" i="23" s="1"/>
  <c r="G504" i="23"/>
  <c r="I504" i="23" s="1"/>
  <c r="G505" i="23"/>
  <c r="I505" i="23" s="1"/>
  <c r="G506" i="23"/>
  <c r="I506" i="23" s="1"/>
  <c r="G507" i="23"/>
  <c r="I507" i="23" s="1"/>
  <c r="G508" i="23"/>
  <c r="I508" i="23" s="1"/>
  <c r="G509" i="23"/>
  <c r="I509" i="23" s="1"/>
  <c r="G510" i="23"/>
  <c r="I510" i="23" s="1"/>
  <c r="G511" i="23"/>
  <c r="I511" i="23" s="1"/>
  <c r="G512" i="23"/>
  <c r="I512" i="23" s="1"/>
  <c r="G513" i="23"/>
  <c r="I513" i="23" s="1"/>
  <c r="G514" i="23"/>
  <c r="I514" i="23" s="1"/>
  <c r="G515" i="23"/>
  <c r="I515" i="23" s="1"/>
  <c r="G516" i="23"/>
  <c r="I516" i="23" s="1"/>
  <c r="G517" i="23"/>
  <c r="I517" i="23" s="1"/>
  <c r="G518" i="23"/>
  <c r="I518" i="23" s="1"/>
  <c r="G519" i="23"/>
  <c r="I519" i="23" s="1"/>
  <c r="G520" i="23"/>
  <c r="I520" i="23" s="1"/>
  <c r="G521" i="23"/>
  <c r="I521" i="23" s="1"/>
  <c r="G522" i="23"/>
  <c r="I522" i="23" s="1"/>
  <c r="G523" i="23"/>
  <c r="I523" i="23" s="1"/>
  <c r="G524" i="23"/>
  <c r="I524" i="23" s="1"/>
  <c r="G525" i="23"/>
  <c r="I525" i="23" s="1"/>
  <c r="G526" i="23"/>
  <c r="I526" i="23" s="1"/>
  <c r="G527" i="23"/>
  <c r="I527" i="23" s="1"/>
  <c r="G528" i="23"/>
  <c r="I528" i="23" s="1"/>
  <c r="G529" i="23"/>
  <c r="I529" i="23" s="1"/>
  <c r="G530" i="23"/>
  <c r="I530" i="23" s="1"/>
  <c r="G531" i="23"/>
  <c r="I531" i="23" s="1"/>
  <c r="G532" i="23"/>
  <c r="I532" i="23" s="1"/>
  <c r="G533" i="23"/>
  <c r="I533" i="23" s="1"/>
  <c r="G534" i="23"/>
  <c r="I534" i="23" s="1"/>
  <c r="G535" i="23"/>
  <c r="I535" i="23" s="1"/>
  <c r="G536" i="23"/>
  <c r="I536" i="23" s="1"/>
  <c r="G537" i="23"/>
  <c r="I537" i="23" s="1"/>
  <c r="G538" i="23"/>
  <c r="I538" i="23" s="1"/>
  <c r="G539" i="23"/>
  <c r="I539" i="23" s="1"/>
  <c r="G540" i="23"/>
  <c r="I540" i="23" s="1"/>
  <c r="G541" i="23"/>
  <c r="I541" i="23" s="1"/>
  <c r="G542" i="23"/>
  <c r="I542" i="23" s="1"/>
  <c r="G543" i="23"/>
  <c r="I543" i="23" s="1"/>
  <c r="G544" i="23"/>
  <c r="I544" i="23" s="1"/>
  <c r="G545" i="23"/>
  <c r="I545" i="23" s="1"/>
  <c r="G546" i="23"/>
  <c r="I546" i="23" s="1"/>
  <c r="G547" i="23"/>
  <c r="I547" i="23" s="1"/>
  <c r="G548" i="23"/>
  <c r="I548" i="23" s="1"/>
  <c r="G549" i="23"/>
  <c r="I549" i="23" s="1"/>
  <c r="G550" i="23"/>
  <c r="I550" i="23" s="1"/>
  <c r="G551" i="23"/>
  <c r="I551" i="23" s="1"/>
  <c r="G552" i="23"/>
  <c r="I552" i="23" s="1"/>
  <c r="G553" i="23"/>
  <c r="I553" i="23" s="1"/>
  <c r="G554" i="23"/>
  <c r="I554" i="23" s="1"/>
  <c r="G555" i="23"/>
  <c r="I555" i="23" s="1"/>
  <c r="G556" i="23"/>
  <c r="I556" i="23" s="1"/>
  <c r="G557" i="23"/>
  <c r="I557" i="23" s="1"/>
  <c r="G558" i="23"/>
  <c r="I558" i="23" s="1"/>
  <c r="G559" i="23"/>
  <c r="I559" i="23" s="1"/>
  <c r="G560" i="23"/>
  <c r="I560" i="23" s="1"/>
  <c r="G561" i="23"/>
  <c r="I561" i="23" s="1"/>
  <c r="G562" i="23"/>
  <c r="I562" i="23" s="1"/>
  <c r="G563" i="23"/>
  <c r="I563" i="23" s="1"/>
  <c r="G564" i="23"/>
  <c r="I564" i="23" s="1"/>
  <c r="G565" i="23"/>
  <c r="I565" i="23" s="1"/>
  <c r="G566" i="23"/>
  <c r="I566" i="23" s="1"/>
  <c r="G567" i="23"/>
  <c r="I567" i="23" s="1"/>
  <c r="G568" i="23"/>
  <c r="I568" i="23" s="1"/>
  <c r="G569" i="23"/>
  <c r="I569" i="23" s="1"/>
  <c r="G570" i="23"/>
  <c r="I570" i="23" s="1"/>
  <c r="G571" i="23"/>
  <c r="I571" i="23" s="1"/>
  <c r="G572" i="23"/>
  <c r="I572" i="23" s="1"/>
  <c r="G573" i="23"/>
  <c r="I573" i="23" s="1"/>
  <c r="G574" i="23"/>
  <c r="I574" i="23" s="1"/>
  <c r="G575" i="23"/>
  <c r="I575" i="23" s="1"/>
  <c r="G576" i="23"/>
  <c r="I576" i="23" s="1"/>
  <c r="G577" i="23"/>
  <c r="I577" i="23" s="1"/>
  <c r="G578" i="23"/>
  <c r="I578" i="23" s="1"/>
  <c r="G579" i="23"/>
  <c r="I579" i="23" s="1"/>
  <c r="G580" i="23"/>
  <c r="I580" i="23" s="1"/>
  <c r="G581" i="23"/>
  <c r="I581" i="23" s="1"/>
  <c r="G582" i="23"/>
  <c r="I582" i="23" s="1"/>
  <c r="G583" i="23"/>
  <c r="I583" i="23" s="1"/>
  <c r="G584" i="23"/>
  <c r="I584" i="23" s="1"/>
  <c r="G585" i="23"/>
  <c r="I585" i="23" s="1"/>
  <c r="G586" i="23"/>
  <c r="I586" i="23" s="1"/>
  <c r="G587" i="23"/>
  <c r="I587" i="23" s="1"/>
  <c r="G588" i="23"/>
  <c r="I588" i="23" s="1"/>
  <c r="G589" i="23"/>
  <c r="I589" i="23" s="1"/>
  <c r="G590" i="23"/>
  <c r="I590" i="23" s="1"/>
  <c r="G591" i="23"/>
  <c r="I591" i="23" s="1"/>
  <c r="G592" i="23"/>
  <c r="I592" i="23" s="1"/>
  <c r="G593" i="23"/>
  <c r="I593" i="23" s="1"/>
  <c r="G594" i="23"/>
  <c r="I594" i="23" s="1"/>
  <c r="G595" i="23"/>
  <c r="I595" i="23" s="1"/>
  <c r="G596" i="23"/>
  <c r="I596" i="23" s="1"/>
  <c r="G597" i="23"/>
  <c r="I597" i="23" s="1"/>
  <c r="G598" i="23"/>
  <c r="I598" i="23" s="1"/>
  <c r="G599" i="23"/>
  <c r="I599" i="23" s="1"/>
  <c r="G600" i="23"/>
  <c r="I600" i="23" s="1"/>
  <c r="G601" i="23"/>
  <c r="I601" i="23" s="1"/>
  <c r="G602" i="23"/>
  <c r="I602" i="23" s="1"/>
  <c r="G603" i="23"/>
  <c r="I603" i="23" s="1"/>
  <c r="G604" i="23"/>
  <c r="I604" i="23" s="1"/>
  <c r="G605" i="23"/>
  <c r="I605" i="23" s="1"/>
  <c r="G606" i="23"/>
  <c r="I606" i="23" s="1"/>
  <c r="G607" i="23"/>
  <c r="I607" i="23" s="1"/>
  <c r="G608" i="23"/>
  <c r="I608" i="23" s="1"/>
  <c r="G609" i="23"/>
  <c r="I609" i="23" s="1"/>
  <c r="G610" i="23"/>
  <c r="I610" i="23" s="1"/>
  <c r="G611" i="23"/>
  <c r="I611" i="23" s="1"/>
  <c r="G612" i="23"/>
  <c r="I612" i="23" s="1"/>
  <c r="G613" i="23"/>
  <c r="I613" i="23" s="1"/>
  <c r="G614" i="23"/>
  <c r="I614" i="23" s="1"/>
  <c r="G615" i="23"/>
  <c r="I615" i="23" s="1"/>
  <c r="G616" i="23"/>
  <c r="I616" i="23" s="1"/>
  <c r="G617" i="23"/>
  <c r="I617" i="23" s="1"/>
  <c r="G618" i="23"/>
  <c r="I618" i="23" s="1"/>
  <c r="G619" i="23"/>
  <c r="I619" i="23" s="1"/>
  <c r="G620" i="23"/>
  <c r="I620" i="23" s="1"/>
  <c r="G621" i="23"/>
  <c r="I621" i="23" s="1"/>
  <c r="G622" i="23"/>
  <c r="I622" i="23" s="1"/>
  <c r="G623" i="23"/>
  <c r="I623" i="23" s="1"/>
  <c r="G624" i="23"/>
  <c r="I624" i="23" s="1"/>
  <c r="G625" i="23"/>
  <c r="I625" i="23" s="1"/>
  <c r="G626" i="23"/>
  <c r="I626" i="23" s="1"/>
  <c r="G627" i="23"/>
  <c r="I627" i="23" s="1"/>
  <c r="G628" i="23"/>
  <c r="I628" i="23" s="1"/>
  <c r="G629" i="23"/>
  <c r="I629" i="23" s="1"/>
  <c r="G630" i="23"/>
  <c r="I630" i="23" s="1"/>
  <c r="G631" i="23"/>
  <c r="I631" i="23" s="1"/>
  <c r="G632" i="23"/>
  <c r="I632" i="23" s="1"/>
  <c r="G633" i="23"/>
  <c r="I633" i="23" s="1"/>
  <c r="G634" i="23"/>
  <c r="I634" i="23" s="1"/>
  <c r="G635" i="23"/>
  <c r="I635" i="23" s="1"/>
  <c r="G636" i="23"/>
  <c r="I636" i="23" s="1"/>
  <c r="G637" i="23"/>
  <c r="I637" i="23" s="1"/>
  <c r="G638" i="23"/>
  <c r="I638" i="23" s="1"/>
  <c r="G639" i="23"/>
  <c r="I639" i="23" s="1"/>
  <c r="G640" i="23"/>
  <c r="I640" i="23" s="1"/>
  <c r="G641" i="23"/>
  <c r="I641" i="23" s="1"/>
  <c r="G642" i="23"/>
  <c r="I642" i="23" s="1"/>
  <c r="G643" i="23"/>
  <c r="I643" i="23" s="1"/>
  <c r="G644" i="23"/>
  <c r="I644" i="23" s="1"/>
  <c r="G645" i="23"/>
  <c r="I645" i="23" s="1"/>
  <c r="G646" i="23"/>
  <c r="I646" i="23" s="1"/>
  <c r="G647" i="23"/>
  <c r="I647" i="23" s="1"/>
  <c r="G648" i="23"/>
  <c r="I648" i="23" s="1"/>
  <c r="G649" i="23"/>
  <c r="I649" i="23" s="1"/>
  <c r="G650" i="23"/>
  <c r="I650" i="23" s="1"/>
  <c r="G651" i="23"/>
  <c r="I651" i="23" s="1"/>
  <c r="G652" i="23"/>
  <c r="I652" i="23" s="1"/>
  <c r="G653" i="23"/>
  <c r="I653" i="23" s="1"/>
  <c r="G654" i="23"/>
  <c r="I654" i="23" s="1"/>
  <c r="G655" i="23"/>
  <c r="I655" i="23" s="1"/>
  <c r="G656" i="23"/>
  <c r="I656" i="23" s="1"/>
  <c r="G657" i="23"/>
  <c r="I657" i="23" s="1"/>
  <c r="G658" i="23"/>
  <c r="I658" i="23" s="1"/>
  <c r="G659" i="23"/>
  <c r="I659" i="23" s="1"/>
  <c r="G660" i="23"/>
  <c r="I660" i="23" s="1"/>
  <c r="G661" i="23"/>
  <c r="I661" i="23" s="1"/>
  <c r="G662" i="23"/>
  <c r="I662" i="23" s="1"/>
  <c r="G663" i="23"/>
  <c r="I663" i="23" s="1"/>
  <c r="G664" i="23"/>
  <c r="I664" i="23" s="1"/>
  <c r="G665" i="23"/>
  <c r="I665" i="23" s="1"/>
  <c r="G666" i="23"/>
  <c r="I666" i="23" s="1"/>
  <c r="G667" i="23"/>
  <c r="I667" i="23" s="1"/>
  <c r="G668" i="23"/>
  <c r="I668" i="23" s="1"/>
  <c r="G669" i="23"/>
  <c r="I669" i="23" s="1"/>
  <c r="G670" i="23"/>
  <c r="I670" i="23" s="1"/>
  <c r="G671" i="23"/>
  <c r="I671" i="23" s="1"/>
  <c r="G672" i="23"/>
  <c r="I672" i="23" s="1"/>
  <c r="G673" i="23"/>
  <c r="I673" i="23" s="1"/>
  <c r="G674" i="23"/>
  <c r="I674" i="23" s="1"/>
  <c r="G675" i="23"/>
  <c r="I675" i="23" s="1"/>
  <c r="G676" i="23"/>
  <c r="I676" i="23" s="1"/>
  <c r="G677" i="23"/>
  <c r="I677" i="23" s="1"/>
  <c r="G678" i="23"/>
  <c r="I678" i="23" s="1"/>
  <c r="G679" i="23"/>
  <c r="I679" i="23" s="1"/>
  <c r="G680" i="23"/>
  <c r="I680" i="23" s="1"/>
  <c r="G681" i="23"/>
  <c r="I681" i="23" s="1"/>
  <c r="G682" i="23"/>
  <c r="I682" i="23" s="1"/>
  <c r="G683" i="23"/>
  <c r="I683" i="23" s="1"/>
  <c r="G684" i="23"/>
  <c r="I684" i="23" s="1"/>
  <c r="G685" i="23"/>
  <c r="I685" i="23" s="1"/>
  <c r="G686" i="23"/>
  <c r="I686" i="23" s="1"/>
  <c r="G687" i="23"/>
  <c r="I687" i="23" s="1"/>
  <c r="G688" i="23"/>
  <c r="I688" i="23" s="1"/>
  <c r="G689" i="23"/>
  <c r="I689" i="23" s="1"/>
  <c r="G690" i="23"/>
  <c r="I690" i="23" s="1"/>
  <c r="G691" i="23"/>
  <c r="I691" i="23" s="1"/>
  <c r="G692" i="23"/>
  <c r="I692" i="23" s="1"/>
  <c r="G693" i="23"/>
  <c r="I693" i="23" s="1"/>
  <c r="G694" i="23"/>
  <c r="I694" i="23" s="1"/>
  <c r="G695" i="23"/>
  <c r="I695" i="23" s="1"/>
  <c r="G696" i="23"/>
  <c r="I696" i="23" s="1"/>
  <c r="G697" i="23"/>
  <c r="I697" i="23" s="1"/>
  <c r="G698" i="23"/>
  <c r="I698" i="23" s="1"/>
  <c r="G699" i="23"/>
  <c r="I699" i="23" s="1"/>
  <c r="G700" i="23"/>
  <c r="I700" i="23" s="1"/>
  <c r="G701" i="23"/>
  <c r="I701" i="23" s="1"/>
  <c r="G702" i="23"/>
  <c r="I702" i="23" s="1"/>
  <c r="G703" i="23"/>
  <c r="I703" i="23" s="1"/>
  <c r="G704" i="23"/>
  <c r="I704" i="23" s="1"/>
  <c r="G705" i="23"/>
  <c r="I705" i="23" s="1"/>
  <c r="G706" i="23"/>
  <c r="I706" i="23" s="1"/>
  <c r="G707" i="23"/>
  <c r="I707" i="23" s="1"/>
  <c r="G708" i="23"/>
  <c r="I708" i="23" s="1"/>
  <c r="G709" i="23"/>
  <c r="I709" i="23" s="1"/>
  <c r="G710" i="23"/>
  <c r="I710" i="23" s="1"/>
  <c r="G711" i="23"/>
  <c r="I711" i="23" s="1"/>
  <c r="G712" i="23"/>
  <c r="I712" i="23" s="1"/>
  <c r="G713" i="23"/>
  <c r="I713" i="23" s="1"/>
  <c r="G714" i="23"/>
  <c r="I714" i="23" s="1"/>
  <c r="G715" i="23"/>
  <c r="I715" i="23" s="1"/>
  <c r="G716" i="23"/>
  <c r="I716" i="23" s="1"/>
  <c r="G717" i="23"/>
  <c r="I717" i="23" s="1"/>
  <c r="G718" i="23"/>
  <c r="I718" i="23" s="1"/>
  <c r="G719" i="23"/>
  <c r="I719" i="23" s="1"/>
  <c r="G720" i="23"/>
  <c r="I720" i="23" s="1"/>
  <c r="G721" i="23"/>
  <c r="I721" i="23" s="1"/>
  <c r="G722" i="23"/>
  <c r="I722" i="23" s="1"/>
  <c r="G723" i="23"/>
  <c r="I723" i="23" s="1"/>
  <c r="G724" i="23"/>
  <c r="I724" i="23" s="1"/>
  <c r="G725" i="23"/>
  <c r="I725" i="23" s="1"/>
  <c r="G726" i="23"/>
  <c r="I726" i="23" s="1"/>
  <c r="G727" i="23"/>
  <c r="I727" i="23" s="1"/>
  <c r="G728" i="23"/>
  <c r="I728" i="23" s="1"/>
  <c r="G729" i="23"/>
  <c r="I729" i="23" s="1"/>
  <c r="G730" i="23"/>
  <c r="I730" i="23" s="1"/>
  <c r="G731" i="23"/>
  <c r="I731" i="23" s="1"/>
  <c r="G732" i="23"/>
  <c r="I732" i="23" s="1"/>
  <c r="G733" i="23"/>
  <c r="I733" i="23" s="1"/>
  <c r="G734" i="23"/>
  <c r="I734" i="23" s="1"/>
  <c r="G735" i="23"/>
  <c r="I735" i="23" s="1"/>
  <c r="G736" i="23"/>
  <c r="I736" i="23" s="1"/>
  <c r="G737" i="23"/>
  <c r="I737" i="23" s="1"/>
  <c r="G738" i="23"/>
  <c r="I738" i="23" s="1"/>
  <c r="G739" i="23"/>
  <c r="I739" i="23" s="1"/>
  <c r="G740" i="23"/>
  <c r="I740" i="23" s="1"/>
  <c r="G741" i="23"/>
  <c r="I741" i="23" s="1"/>
  <c r="G742" i="23"/>
  <c r="I742" i="23" s="1"/>
  <c r="G743" i="23"/>
  <c r="I743" i="23" s="1"/>
  <c r="G744" i="23"/>
  <c r="I744" i="23" s="1"/>
  <c r="G745" i="23"/>
  <c r="I745" i="23" s="1"/>
  <c r="G746" i="23"/>
  <c r="I746" i="23" s="1"/>
  <c r="G747" i="23"/>
  <c r="I747" i="23" s="1"/>
  <c r="G748" i="23"/>
  <c r="I748" i="23" s="1"/>
  <c r="G749" i="23"/>
  <c r="I749" i="23" s="1"/>
  <c r="G750" i="23"/>
  <c r="I750" i="23" s="1"/>
  <c r="G751" i="23"/>
  <c r="I751" i="23" s="1"/>
  <c r="G752" i="23"/>
  <c r="I752" i="23" s="1"/>
  <c r="G753" i="23"/>
  <c r="I753" i="23" s="1"/>
  <c r="G754" i="23"/>
  <c r="I754" i="23" s="1"/>
  <c r="G755" i="23"/>
  <c r="I755" i="23" s="1"/>
  <c r="G756" i="23"/>
  <c r="I756" i="23" s="1"/>
  <c r="G757" i="23"/>
  <c r="I757" i="23" s="1"/>
  <c r="G758" i="23"/>
  <c r="I758" i="23" s="1"/>
  <c r="G759" i="23"/>
  <c r="I759" i="23" s="1"/>
  <c r="G760" i="23"/>
  <c r="I760" i="23" s="1"/>
  <c r="G761" i="23"/>
  <c r="I761" i="23" s="1"/>
  <c r="G762" i="23"/>
  <c r="I762" i="23" s="1"/>
  <c r="G763" i="23"/>
  <c r="I763" i="23" s="1"/>
  <c r="G764" i="23"/>
  <c r="I764" i="23" s="1"/>
  <c r="G765" i="23"/>
  <c r="I765" i="23" s="1"/>
  <c r="G766" i="23"/>
  <c r="I766" i="23" s="1"/>
  <c r="G767" i="23"/>
  <c r="I767" i="23" s="1"/>
  <c r="G768" i="23"/>
  <c r="I768" i="23" s="1"/>
  <c r="G769" i="23"/>
  <c r="I769" i="23" s="1"/>
  <c r="G770" i="23"/>
  <c r="I770" i="23" s="1"/>
  <c r="G771" i="23"/>
  <c r="I771" i="23" s="1"/>
  <c r="G772" i="23"/>
  <c r="I772" i="23" s="1"/>
  <c r="G773" i="23"/>
  <c r="I773" i="23" s="1"/>
  <c r="G774" i="23"/>
  <c r="I774" i="23" s="1"/>
  <c r="G775" i="23"/>
  <c r="I775" i="23" s="1"/>
  <c r="G776" i="23"/>
  <c r="I776" i="23" s="1"/>
  <c r="G777" i="23"/>
  <c r="I777" i="23" s="1"/>
  <c r="G778" i="23"/>
  <c r="I778" i="23" s="1"/>
  <c r="G779" i="23"/>
  <c r="I779" i="23" s="1"/>
  <c r="G780" i="23"/>
  <c r="I780" i="23" s="1"/>
  <c r="G781" i="23"/>
  <c r="I781" i="23" s="1"/>
  <c r="G782" i="23"/>
  <c r="I782" i="23" s="1"/>
  <c r="G783" i="23"/>
  <c r="I783" i="23" s="1"/>
  <c r="G784" i="23"/>
  <c r="I784" i="23" s="1"/>
  <c r="G785" i="23"/>
  <c r="I785" i="23" s="1"/>
  <c r="G786" i="23"/>
  <c r="I786" i="23" s="1"/>
  <c r="G787" i="23"/>
  <c r="I787" i="23" s="1"/>
  <c r="G788" i="23"/>
  <c r="I788" i="23" s="1"/>
  <c r="G789" i="23"/>
  <c r="I789" i="23" s="1"/>
  <c r="G790" i="23"/>
  <c r="I790" i="23" s="1"/>
  <c r="G791" i="23"/>
  <c r="I791" i="23" s="1"/>
  <c r="G792" i="23"/>
  <c r="I792" i="23" s="1"/>
  <c r="G793" i="23"/>
  <c r="I793" i="23" s="1"/>
  <c r="G794" i="23"/>
  <c r="I794" i="23" s="1"/>
  <c r="G795" i="23"/>
  <c r="I795" i="23" s="1"/>
  <c r="G796" i="23"/>
  <c r="I796" i="23" s="1"/>
  <c r="G797" i="23"/>
  <c r="I797" i="23" s="1"/>
  <c r="G798" i="23"/>
  <c r="I798" i="23" s="1"/>
  <c r="G799" i="23"/>
  <c r="I799" i="23" s="1"/>
  <c r="G800" i="23"/>
  <c r="I800" i="23" s="1"/>
  <c r="G801" i="23"/>
  <c r="I801" i="23" s="1"/>
  <c r="G802" i="23"/>
  <c r="I802" i="23" s="1"/>
  <c r="G803" i="23"/>
  <c r="I803" i="23" s="1"/>
  <c r="G804" i="23"/>
  <c r="I804" i="23" s="1"/>
  <c r="G805" i="23"/>
  <c r="I805" i="23" s="1"/>
  <c r="G806" i="23"/>
  <c r="I806" i="23" s="1"/>
  <c r="G807" i="23"/>
  <c r="I807" i="23" s="1"/>
  <c r="G808" i="23"/>
  <c r="I808" i="23" s="1"/>
  <c r="G809" i="23"/>
  <c r="I809" i="23" s="1"/>
  <c r="G810" i="23"/>
  <c r="I810" i="23" s="1"/>
  <c r="G811" i="23"/>
  <c r="I811" i="23" s="1"/>
  <c r="G812" i="23"/>
  <c r="I812" i="23" s="1"/>
  <c r="G813" i="23"/>
  <c r="I813" i="23" s="1"/>
  <c r="G814" i="23"/>
  <c r="I814" i="23" s="1"/>
  <c r="G815" i="23"/>
  <c r="I815" i="23" s="1"/>
  <c r="G816" i="23"/>
  <c r="I816" i="23" s="1"/>
  <c r="G817" i="23"/>
  <c r="I817" i="23" s="1"/>
  <c r="G818" i="23"/>
  <c r="I818" i="23" s="1"/>
  <c r="G819" i="23"/>
  <c r="I819" i="23" s="1"/>
  <c r="G820" i="23"/>
  <c r="I820" i="23" s="1"/>
  <c r="G821" i="23"/>
  <c r="I821" i="23" s="1"/>
  <c r="G822" i="23"/>
  <c r="I822" i="23" s="1"/>
  <c r="G823" i="23"/>
  <c r="I823" i="23" s="1"/>
  <c r="G824" i="23"/>
  <c r="I824" i="23" s="1"/>
  <c r="G825" i="23"/>
  <c r="I825" i="23" s="1"/>
  <c r="G826" i="23"/>
  <c r="I826" i="23" s="1"/>
  <c r="G827" i="23"/>
  <c r="I827" i="23" s="1"/>
  <c r="G828" i="23"/>
  <c r="I828" i="23" s="1"/>
  <c r="G829" i="23"/>
  <c r="I829" i="23" s="1"/>
  <c r="G830" i="23"/>
  <c r="I830" i="23" s="1"/>
  <c r="G831" i="23"/>
  <c r="I831" i="23" s="1"/>
  <c r="G832" i="23"/>
  <c r="I832" i="23" s="1"/>
  <c r="G833" i="23"/>
  <c r="I833" i="23" s="1"/>
  <c r="G834" i="23"/>
  <c r="I834" i="23" s="1"/>
  <c r="G835" i="23"/>
  <c r="I835" i="23" s="1"/>
  <c r="G836" i="23"/>
  <c r="I836" i="23" s="1"/>
  <c r="G837" i="23"/>
  <c r="I837" i="23" s="1"/>
  <c r="G838" i="23"/>
  <c r="I838" i="23" s="1"/>
  <c r="G839" i="23"/>
  <c r="I839" i="23" s="1"/>
  <c r="G840" i="23"/>
  <c r="I840" i="23" s="1"/>
  <c r="G841" i="23"/>
  <c r="I841" i="23" s="1"/>
  <c r="G843" i="23"/>
  <c r="I843" i="23" s="1"/>
  <c r="G844" i="23"/>
  <c r="I844" i="23" s="1"/>
  <c r="G845" i="23"/>
  <c r="I845" i="23" s="1"/>
  <c r="G846" i="23"/>
  <c r="I846" i="23" s="1"/>
  <c r="G847" i="23"/>
  <c r="I847" i="23" s="1"/>
  <c r="G848" i="23"/>
  <c r="I848" i="23" s="1"/>
  <c r="G849" i="23"/>
  <c r="I849" i="23" s="1"/>
  <c r="G850" i="23"/>
  <c r="I850" i="23" s="1"/>
  <c r="G851" i="23"/>
  <c r="I851" i="23" s="1"/>
  <c r="G852" i="23"/>
  <c r="I852" i="23" s="1"/>
  <c r="G853" i="23"/>
  <c r="I853" i="23" s="1"/>
  <c r="G854" i="23"/>
  <c r="I854" i="23" s="1"/>
  <c r="G855" i="23"/>
  <c r="I855" i="23" s="1"/>
  <c r="G856" i="23"/>
  <c r="I856" i="23" s="1"/>
  <c r="G857" i="23"/>
  <c r="I857" i="23" s="1"/>
  <c r="G858" i="23"/>
  <c r="I858" i="23" s="1"/>
  <c r="G859" i="23"/>
  <c r="I859" i="23" s="1"/>
  <c r="G860" i="23"/>
  <c r="I860" i="23" s="1"/>
  <c r="G861" i="23"/>
  <c r="I861" i="23" s="1"/>
  <c r="G862" i="23"/>
  <c r="I862" i="23" s="1"/>
  <c r="G863" i="23"/>
  <c r="I863" i="23" s="1"/>
  <c r="G864" i="23"/>
  <c r="I864" i="23" s="1"/>
  <c r="G865" i="23"/>
  <c r="I865" i="23" s="1"/>
  <c r="G866" i="23"/>
  <c r="I866" i="23" s="1"/>
  <c r="G867" i="23"/>
  <c r="I867" i="23" s="1"/>
  <c r="G868" i="23"/>
  <c r="I868" i="23" s="1"/>
  <c r="G869" i="23"/>
  <c r="I869" i="23" s="1"/>
  <c r="G870" i="23"/>
  <c r="I870" i="23" s="1"/>
  <c r="G871" i="23"/>
  <c r="I871" i="23" s="1"/>
  <c r="G872" i="23"/>
  <c r="I872" i="23" s="1"/>
  <c r="G873" i="23"/>
  <c r="I873" i="23" s="1"/>
  <c r="G874" i="23"/>
  <c r="I874" i="23" s="1"/>
  <c r="G875" i="23"/>
  <c r="I875" i="23" s="1"/>
  <c r="G876" i="23"/>
  <c r="I876" i="23" s="1"/>
  <c r="G877" i="23"/>
  <c r="I877" i="23" s="1"/>
  <c r="G878" i="23"/>
  <c r="I878" i="23" s="1"/>
  <c r="G879" i="23"/>
  <c r="I879" i="23" s="1"/>
  <c r="G880" i="23"/>
  <c r="I880" i="23" s="1"/>
  <c r="G881" i="23"/>
  <c r="I881" i="23" s="1"/>
  <c r="G882" i="23"/>
  <c r="I882" i="23" s="1"/>
  <c r="G883" i="23"/>
  <c r="I883" i="23" s="1"/>
  <c r="G884" i="23"/>
  <c r="I884" i="23" s="1"/>
  <c r="G885" i="23"/>
  <c r="I885" i="23" s="1"/>
  <c r="G886" i="23"/>
  <c r="I886" i="23" s="1"/>
  <c r="G887" i="23"/>
  <c r="I887" i="23" s="1"/>
  <c r="G888" i="23"/>
  <c r="I888" i="23" s="1"/>
  <c r="G889" i="23"/>
  <c r="I889" i="23" s="1"/>
  <c r="G890" i="23"/>
  <c r="I890" i="23" s="1"/>
  <c r="G891" i="23"/>
  <c r="I891" i="23" s="1"/>
  <c r="G892" i="23"/>
  <c r="I892" i="23" s="1"/>
  <c r="G893" i="23"/>
  <c r="I893" i="23" s="1"/>
  <c r="G894" i="23"/>
  <c r="I894" i="23" s="1"/>
  <c r="G895" i="23"/>
  <c r="I895" i="23" s="1"/>
  <c r="G896" i="23"/>
  <c r="I896" i="23" s="1"/>
  <c r="G897" i="23"/>
  <c r="I897" i="23" s="1"/>
  <c r="G898" i="23"/>
  <c r="I898" i="23" s="1"/>
  <c r="G899" i="23"/>
  <c r="I899" i="23" s="1"/>
  <c r="G900" i="23"/>
  <c r="I900" i="23" s="1"/>
  <c r="G901" i="23"/>
  <c r="I901" i="23" s="1"/>
  <c r="G902" i="23"/>
  <c r="I902" i="23" s="1"/>
  <c r="G903" i="23"/>
  <c r="I903" i="23" s="1"/>
  <c r="G904" i="23"/>
  <c r="I904" i="23" s="1"/>
  <c r="G905" i="23"/>
  <c r="I905" i="23" s="1"/>
  <c r="G906" i="23"/>
  <c r="I906" i="23" s="1"/>
  <c r="G907" i="23"/>
  <c r="I907" i="23" s="1"/>
  <c r="G908" i="23"/>
  <c r="I908" i="23" s="1"/>
  <c r="G909" i="23"/>
  <c r="I909" i="23" s="1"/>
  <c r="G910" i="23"/>
  <c r="I910" i="23" s="1"/>
  <c r="G911" i="23"/>
  <c r="I911" i="23" s="1"/>
  <c r="G912" i="23"/>
  <c r="I912" i="23" s="1"/>
  <c r="G913" i="23"/>
  <c r="I913" i="23" s="1"/>
  <c r="G914" i="23"/>
  <c r="I914" i="23" s="1"/>
  <c r="G915" i="23"/>
  <c r="I915" i="23" s="1"/>
  <c r="G916" i="23"/>
  <c r="I916" i="23" s="1"/>
  <c r="G917" i="23"/>
  <c r="I917" i="23" s="1"/>
  <c r="G918" i="23"/>
  <c r="I918" i="23" s="1"/>
  <c r="G919" i="23"/>
  <c r="I919" i="23" s="1"/>
  <c r="G920" i="23"/>
  <c r="I920" i="23" s="1"/>
  <c r="G921" i="23"/>
  <c r="I921" i="23" s="1"/>
  <c r="G922" i="23"/>
  <c r="I922" i="23" s="1"/>
  <c r="G923" i="23"/>
  <c r="I923" i="23" s="1"/>
  <c r="G924" i="23"/>
  <c r="I924" i="23" s="1"/>
  <c r="G925" i="23"/>
  <c r="I925" i="23" s="1"/>
  <c r="G926" i="23"/>
  <c r="I926" i="23" s="1"/>
  <c r="G927" i="23"/>
  <c r="I927" i="23" s="1"/>
  <c r="G928" i="23"/>
  <c r="I928" i="23" s="1"/>
  <c r="G929" i="23"/>
  <c r="I929" i="23" s="1"/>
  <c r="G930" i="23"/>
  <c r="I930" i="23" s="1"/>
  <c r="G931" i="23"/>
  <c r="I931" i="23" s="1"/>
  <c r="G932" i="23"/>
  <c r="I932" i="23" s="1"/>
  <c r="G933" i="23"/>
  <c r="I933" i="23" s="1"/>
  <c r="G934" i="23"/>
  <c r="I934" i="23" s="1"/>
  <c r="G935" i="23"/>
  <c r="I935" i="23" s="1"/>
  <c r="G936" i="23"/>
  <c r="I936" i="23" s="1"/>
  <c r="G937" i="23"/>
  <c r="I937" i="23" s="1"/>
  <c r="G938" i="23"/>
  <c r="I938" i="23" s="1"/>
  <c r="G939" i="23"/>
  <c r="I939" i="23" s="1"/>
  <c r="G940" i="23"/>
  <c r="I940" i="23" s="1"/>
  <c r="G941" i="23"/>
  <c r="I941" i="23" s="1"/>
  <c r="G942" i="23"/>
  <c r="I942" i="23" s="1"/>
  <c r="G943" i="23"/>
  <c r="I943" i="23" s="1"/>
  <c r="G944" i="23"/>
  <c r="I944" i="23" s="1"/>
  <c r="G945" i="23"/>
  <c r="I945" i="23" s="1"/>
  <c r="G946" i="23"/>
  <c r="I946" i="23" s="1"/>
  <c r="G947" i="23"/>
  <c r="I947" i="23" s="1"/>
  <c r="G948" i="23"/>
  <c r="I948" i="23" s="1"/>
  <c r="G949" i="23"/>
  <c r="I949" i="23" s="1"/>
  <c r="G950" i="23"/>
  <c r="I950" i="23" s="1"/>
  <c r="G951" i="23"/>
  <c r="I951" i="23" s="1"/>
  <c r="G952" i="23"/>
  <c r="I952" i="23" s="1"/>
  <c r="G953" i="23"/>
  <c r="I953" i="23" s="1"/>
  <c r="G954" i="23"/>
  <c r="I954" i="23" s="1"/>
  <c r="G955" i="23"/>
  <c r="I955" i="23" s="1"/>
  <c r="G956" i="23"/>
  <c r="I956" i="23" s="1"/>
  <c r="G957" i="23"/>
  <c r="I957" i="23" s="1"/>
  <c r="G958" i="23"/>
  <c r="I958" i="23" s="1"/>
  <c r="G959" i="23"/>
  <c r="I959" i="23" s="1"/>
  <c r="G960" i="23"/>
  <c r="I960" i="23" s="1"/>
  <c r="G961" i="23"/>
  <c r="I961" i="23" s="1"/>
  <c r="G962" i="23"/>
  <c r="I962" i="23" s="1"/>
  <c r="G963" i="23"/>
  <c r="I963" i="23" s="1"/>
  <c r="G964" i="23"/>
  <c r="I964" i="23" s="1"/>
  <c r="G965" i="23"/>
  <c r="I965" i="23" s="1"/>
  <c r="G966" i="23"/>
  <c r="I966" i="23" s="1"/>
  <c r="G967" i="23"/>
  <c r="I967" i="23" s="1"/>
  <c r="G968" i="23"/>
  <c r="I968" i="23" s="1"/>
  <c r="G969" i="23"/>
  <c r="I969" i="23" s="1"/>
  <c r="G970" i="23"/>
  <c r="I970" i="23" s="1"/>
  <c r="G971" i="23"/>
  <c r="I971" i="23" s="1"/>
  <c r="G972" i="23"/>
  <c r="I972" i="23" s="1"/>
  <c r="G973" i="23"/>
  <c r="I973" i="23" s="1"/>
  <c r="G974" i="23"/>
  <c r="I974" i="23" s="1"/>
  <c r="G975" i="23"/>
  <c r="I975" i="23" s="1"/>
  <c r="G976" i="23"/>
  <c r="I976" i="23" s="1"/>
  <c r="G977" i="23"/>
  <c r="I977" i="23" s="1"/>
  <c r="G978" i="23"/>
  <c r="I978" i="23" s="1"/>
  <c r="G979" i="23"/>
  <c r="I979" i="23" s="1"/>
  <c r="G980" i="23"/>
  <c r="I980" i="23" s="1"/>
  <c r="G981" i="23"/>
  <c r="I981" i="23" s="1"/>
  <c r="G982" i="23"/>
  <c r="I982" i="23" s="1"/>
  <c r="G983" i="23"/>
  <c r="I983" i="23" s="1"/>
  <c r="G984" i="23"/>
  <c r="I984" i="23" s="1"/>
  <c r="G985" i="23"/>
  <c r="I985" i="23" s="1"/>
  <c r="G986" i="23"/>
  <c r="I986" i="23" s="1"/>
  <c r="G987" i="23"/>
  <c r="I987" i="23" s="1"/>
  <c r="G988" i="23"/>
  <c r="I988" i="23" s="1"/>
  <c r="G989" i="23"/>
  <c r="I989" i="23" s="1"/>
  <c r="G990" i="23"/>
  <c r="I990" i="23" s="1"/>
  <c r="G991" i="23"/>
  <c r="I991" i="23" s="1"/>
  <c r="G992" i="23"/>
  <c r="I992" i="23" s="1"/>
  <c r="G993" i="23"/>
  <c r="I993" i="23" s="1"/>
  <c r="G994" i="23"/>
  <c r="I994" i="23" s="1"/>
  <c r="G995" i="23"/>
  <c r="I995" i="23" s="1"/>
  <c r="G996" i="23"/>
  <c r="I996" i="23" s="1"/>
  <c r="G997" i="23"/>
  <c r="I997" i="23" s="1"/>
  <c r="G998" i="23"/>
  <c r="I998" i="23" s="1"/>
  <c r="G999" i="23"/>
  <c r="I999" i="23" s="1"/>
  <c r="G1000" i="23"/>
  <c r="I1000" i="23" s="1"/>
  <c r="G1001" i="23"/>
  <c r="I1001" i="23" s="1"/>
  <c r="G1002" i="23"/>
  <c r="I1002" i="23" s="1"/>
  <c r="G1003" i="23"/>
  <c r="I1003" i="23" s="1"/>
  <c r="G1004" i="23"/>
  <c r="I1004" i="23" s="1"/>
  <c r="G1005" i="23"/>
  <c r="I1005" i="23" s="1"/>
  <c r="G1006" i="23"/>
  <c r="I1006" i="23" s="1"/>
  <c r="G1007" i="23"/>
  <c r="I1007" i="23" s="1"/>
  <c r="G1008" i="23"/>
  <c r="I1008" i="23" s="1"/>
  <c r="G1009" i="23"/>
  <c r="I1009" i="23" s="1"/>
  <c r="G1010" i="23"/>
  <c r="I1010" i="23" s="1"/>
  <c r="G1011" i="23"/>
  <c r="I1011" i="23" s="1"/>
  <c r="G1012" i="23"/>
  <c r="I1012" i="23" s="1"/>
  <c r="G1013" i="23"/>
  <c r="I1013" i="23" s="1"/>
  <c r="G1014" i="23"/>
  <c r="I1014" i="23" s="1"/>
  <c r="G1015" i="23"/>
  <c r="I1015" i="23" s="1"/>
  <c r="G1016" i="23"/>
  <c r="I1016" i="23" s="1"/>
  <c r="G1017" i="23"/>
  <c r="I1017" i="23" s="1"/>
  <c r="G1018" i="23"/>
  <c r="I1018" i="23" s="1"/>
  <c r="G1019" i="23"/>
  <c r="I1019" i="23" s="1"/>
  <c r="G1020" i="23"/>
  <c r="I1020" i="23" s="1"/>
  <c r="G1021" i="23"/>
  <c r="I1021" i="23" s="1"/>
  <c r="G1022" i="23"/>
  <c r="I1022" i="23" s="1"/>
  <c r="G1023" i="23"/>
  <c r="I1023" i="23" s="1"/>
  <c r="G1024" i="23"/>
  <c r="I1024" i="23" s="1"/>
  <c r="G1025" i="23"/>
  <c r="I1025" i="23" s="1"/>
  <c r="G1026" i="23"/>
  <c r="I1026" i="23" s="1"/>
  <c r="G1027" i="23"/>
  <c r="I1027" i="23" s="1"/>
  <c r="G1028" i="23"/>
  <c r="I1028" i="23" s="1"/>
  <c r="G1029" i="23"/>
  <c r="I1029" i="23" s="1"/>
  <c r="G1030" i="23"/>
  <c r="I1030" i="23" s="1"/>
  <c r="G1031" i="23"/>
  <c r="I1031" i="23" s="1"/>
  <c r="G1032" i="23"/>
  <c r="I1032" i="23" s="1"/>
  <c r="G1033" i="23"/>
  <c r="I1033" i="23" s="1"/>
  <c r="G1034" i="23"/>
  <c r="I1034" i="23" s="1"/>
  <c r="G1035" i="23"/>
  <c r="I1035" i="23" s="1"/>
  <c r="G1036" i="23"/>
  <c r="I1036" i="23" s="1"/>
  <c r="G1037" i="23"/>
  <c r="I1037" i="23" s="1"/>
  <c r="G1038" i="23"/>
  <c r="I1038" i="23" s="1"/>
  <c r="G1039" i="23"/>
  <c r="I1039" i="23" s="1"/>
  <c r="G1040" i="23"/>
  <c r="I1040" i="23" s="1"/>
  <c r="G1041" i="23"/>
  <c r="I1041" i="23" s="1"/>
  <c r="G1042" i="23"/>
  <c r="I1042" i="23" s="1"/>
  <c r="G1043" i="23"/>
  <c r="I1043" i="23" s="1"/>
  <c r="G1044" i="23"/>
  <c r="I1044" i="23" s="1"/>
  <c r="G1045" i="23"/>
  <c r="I1045" i="23" s="1"/>
  <c r="G1046" i="23"/>
  <c r="I1046" i="23" s="1"/>
  <c r="G1047" i="23"/>
  <c r="I1047" i="23" s="1"/>
  <c r="G1048" i="23"/>
  <c r="I1048" i="23" s="1"/>
  <c r="G1049" i="23"/>
  <c r="I1049" i="23" s="1"/>
  <c r="G1050" i="23"/>
  <c r="I1050" i="23" s="1"/>
  <c r="G1051" i="23"/>
  <c r="I1051" i="23" s="1"/>
  <c r="G1052" i="23"/>
  <c r="I1052" i="23" s="1"/>
  <c r="G1053" i="23"/>
  <c r="I1053" i="23" s="1"/>
  <c r="G1054" i="23"/>
  <c r="I1054" i="23" s="1"/>
  <c r="G1055" i="23"/>
  <c r="I1055" i="23" s="1"/>
  <c r="G1056" i="23"/>
  <c r="I1056" i="23" s="1"/>
  <c r="G1057" i="23"/>
  <c r="I1057" i="23" s="1"/>
  <c r="G1058" i="23"/>
  <c r="I1058" i="23" s="1"/>
  <c r="G1059" i="23"/>
  <c r="I1059" i="23" s="1"/>
  <c r="G1060" i="23"/>
  <c r="I1060" i="23" s="1"/>
  <c r="G1061" i="23"/>
  <c r="I1061" i="23" s="1"/>
  <c r="G1062" i="23"/>
  <c r="I1062" i="23" s="1"/>
  <c r="G1063" i="23"/>
  <c r="I1063" i="23" s="1"/>
  <c r="G1064" i="23"/>
  <c r="I1064" i="23" s="1"/>
  <c r="G1065" i="23"/>
  <c r="I1065" i="23" s="1"/>
  <c r="G1066" i="23"/>
  <c r="I1066" i="23" s="1"/>
  <c r="G1067" i="23"/>
  <c r="I1067" i="23" s="1"/>
  <c r="G1068" i="23"/>
  <c r="I1068" i="23" s="1"/>
  <c r="G1069" i="23"/>
  <c r="I1069" i="23" s="1"/>
  <c r="G1070" i="23"/>
  <c r="I1070" i="23" s="1"/>
  <c r="G1071" i="23"/>
  <c r="I1071" i="23" s="1"/>
  <c r="G1072" i="23"/>
  <c r="I1072" i="23" s="1"/>
  <c r="G1073" i="23"/>
  <c r="I1073" i="23" s="1"/>
  <c r="G1074" i="23"/>
  <c r="I1074" i="23" s="1"/>
  <c r="G1075" i="23"/>
  <c r="I1075" i="23" s="1"/>
  <c r="G1076" i="23"/>
  <c r="I1076" i="23" s="1"/>
  <c r="G1077" i="23"/>
  <c r="I1077" i="23" s="1"/>
  <c r="G1078" i="23"/>
  <c r="I1078" i="23" s="1"/>
  <c r="G1079" i="23"/>
  <c r="I1079" i="23" s="1"/>
  <c r="G1080" i="23"/>
  <c r="I1080" i="23" s="1"/>
  <c r="G1081" i="23"/>
  <c r="I1081" i="23" s="1"/>
  <c r="G1082" i="23"/>
  <c r="I1082" i="23" s="1"/>
  <c r="G1083" i="23"/>
  <c r="I1083" i="23" s="1"/>
  <c r="G1084" i="23"/>
  <c r="I1084" i="23" s="1"/>
  <c r="G1085" i="23"/>
  <c r="I1085" i="23" s="1"/>
  <c r="G1086" i="23"/>
  <c r="I1086" i="23" s="1"/>
  <c r="G1087" i="23"/>
  <c r="I1087" i="23" s="1"/>
  <c r="G1088" i="23"/>
  <c r="I1088" i="23" s="1"/>
  <c r="G1089" i="23"/>
  <c r="I1089" i="23" s="1"/>
  <c r="G1090" i="23"/>
  <c r="I1090" i="23" s="1"/>
  <c r="G1091" i="23"/>
  <c r="I1091" i="23" s="1"/>
  <c r="G1092" i="23"/>
  <c r="I1092" i="23" s="1"/>
  <c r="G1093" i="23"/>
  <c r="I1093" i="23" s="1"/>
  <c r="G1094" i="23"/>
  <c r="I1094" i="23" s="1"/>
  <c r="G1095" i="23"/>
  <c r="I1095" i="23" s="1"/>
  <c r="G1096" i="23"/>
  <c r="I1096" i="23" s="1"/>
  <c r="G1097" i="23"/>
  <c r="I1097" i="23" s="1"/>
  <c r="G1098" i="23"/>
  <c r="I1098" i="23" s="1"/>
  <c r="G1099" i="23"/>
  <c r="I1099" i="23" s="1"/>
  <c r="G1100" i="23"/>
  <c r="I1100" i="23" s="1"/>
  <c r="G1101" i="23"/>
  <c r="I1101" i="23" s="1"/>
  <c r="G1102" i="23"/>
  <c r="I1102" i="23" s="1"/>
  <c r="G1103" i="23"/>
  <c r="I1103" i="23" s="1"/>
  <c r="G1104" i="23"/>
  <c r="I1104" i="23" s="1"/>
  <c r="G1105" i="23"/>
  <c r="I1105" i="23" s="1"/>
  <c r="G1106" i="23"/>
  <c r="I1106" i="23" s="1"/>
  <c r="G1107" i="23"/>
  <c r="I1107" i="23" s="1"/>
  <c r="G1108" i="23"/>
  <c r="I1108" i="23" s="1"/>
  <c r="G1109" i="23"/>
  <c r="I1109" i="23" s="1"/>
  <c r="G1110" i="23"/>
  <c r="I1110" i="23" s="1"/>
  <c r="G1111" i="23"/>
  <c r="I1111" i="23" s="1"/>
  <c r="G1112" i="23"/>
  <c r="I1112" i="23" s="1"/>
  <c r="G1113" i="23"/>
  <c r="I1113" i="23" s="1"/>
  <c r="G1114" i="23"/>
  <c r="I1114" i="23" s="1"/>
  <c r="G1115" i="23"/>
  <c r="I1115" i="23" s="1"/>
  <c r="G1116" i="23"/>
  <c r="I1116" i="23" s="1"/>
  <c r="G1117" i="23"/>
  <c r="I1117" i="23" s="1"/>
  <c r="G1118" i="23"/>
  <c r="I1118" i="23" s="1"/>
  <c r="G1119" i="23"/>
  <c r="I1119" i="23" s="1"/>
  <c r="G1120" i="23"/>
  <c r="I1120" i="23" s="1"/>
  <c r="G1121" i="23"/>
  <c r="I1121" i="23" s="1"/>
  <c r="G1122" i="23"/>
  <c r="I1122" i="23" s="1"/>
  <c r="G1123" i="23"/>
  <c r="I1123" i="23" s="1"/>
  <c r="G1124" i="23"/>
  <c r="I1124" i="23" s="1"/>
  <c r="G1125" i="23"/>
  <c r="I1125" i="23" s="1"/>
  <c r="G1126" i="23"/>
  <c r="I1126" i="23" s="1"/>
  <c r="G1127" i="23"/>
  <c r="I1127" i="23" s="1"/>
  <c r="G1128" i="23"/>
  <c r="I1128" i="23" s="1"/>
  <c r="G1129" i="23"/>
  <c r="I1129" i="23" s="1"/>
  <c r="G1130" i="23"/>
  <c r="I1130" i="23" s="1"/>
  <c r="G1131" i="23"/>
  <c r="I1131" i="23" s="1"/>
  <c r="G1132" i="23"/>
  <c r="I1132" i="23" s="1"/>
  <c r="G1133" i="23"/>
  <c r="I1133" i="23" s="1"/>
  <c r="G1134" i="23"/>
  <c r="I1134" i="23" s="1"/>
  <c r="G1135" i="23"/>
  <c r="I1135" i="23" s="1"/>
  <c r="G1136" i="23"/>
  <c r="I1136" i="23" s="1"/>
  <c r="G1137" i="23"/>
  <c r="I1137" i="23" s="1"/>
  <c r="G1138" i="23"/>
  <c r="I1138" i="23" s="1"/>
  <c r="G1139" i="23"/>
  <c r="I1139" i="23" s="1"/>
  <c r="G1140" i="23"/>
  <c r="I1140" i="23" s="1"/>
  <c r="G1141" i="23"/>
  <c r="I1141" i="23" s="1"/>
  <c r="G1142" i="23"/>
  <c r="I1142" i="23" s="1"/>
  <c r="G1143" i="23"/>
  <c r="I1143" i="23" s="1"/>
  <c r="G1144" i="23"/>
  <c r="I1144" i="23" s="1"/>
  <c r="G1145" i="23"/>
  <c r="I1145" i="23" s="1"/>
  <c r="G1146" i="23"/>
  <c r="I1146" i="23" s="1"/>
  <c r="G1147" i="23"/>
  <c r="I1147" i="23" s="1"/>
  <c r="G1148" i="23"/>
  <c r="I1148" i="23" s="1"/>
  <c r="G1149" i="23"/>
  <c r="I1149" i="23" s="1"/>
  <c r="G1150" i="23"/>
  <c r="I1150" i="23" s="1"/>
  <c r="G1151" i="23"/>
  <c r="I1151" i="23" s="1"/>
  <c r="G1152" i="23"/>
  <c r="I1152" i="23" s="1"/>
  <c r="G1153" i="23"/>
  <c r="I1153" i="23" s="1"/>
  <c r="G1154" i="23"/>
  <c r="I1154" i="23" s="1"/>
  <c r="G1155" i="23"/>
  <c r="I1155" i="23" s="1"/>
  <c r="G1156" i="23"/>
  <c r="I1156" i="23" s="1"/>
  <c r="G1157" i="23"/>
  <c r="I1157" i="23" s="1"/>
  <c r="G1158" i="23"/>
  <c r="I1158" i="23" s="1"/>
  <c r="G1159" i="23"/>
  <c r="I1159" i="23" s="1"/>
  <c r="G1160" i="23"/>
  <c r="I1160" i="23" s="1"/>
  <c r="G1161" i="23"/>
  <c r="I1161" i="23" s="1"/>
  <c r="G1162" i="23"/>
  <c r="I1162" i="23" s="1"/>
  <c r="G1163" i="23"/>
  <c r="I1163" i="23" s="1"/>
  <c r="G1164" i="23"/>
  <c r="I1164" i="23" s="1"/>
  <c r="G1165" i="23"/>
  <c r="I1165" i="23" s="1"/>
  <c r="G1166" i="23"/>
  <c r="I1166" i="23" s="1"/>
  <c r="G1167" i="23"/>
  <c r="I1167" i="23" s="1"/>
  <c r="G1168" i="23"/>
  <c r="I1168" i="23" s="1"/>
  <c r="G1169" i="23"/>
  <c r="I1169" i="23" s="1"/>
  <c r="G1170" i="23"/>
  <c r="I1170" i="23" s="1"/>
  <c r="G1171" i="23"/>
  <c r="I1171" i="23" s="1"/>
  <c r="G1172" i="23"/>
  <c r="I1172" i="23" s="1"/>
  <c r="G1173" i="23"/>
  <c r="I1173" i="23" s="1"/>
  <c r="G1174" i="23"/>
  <c r="I1174" i="23" s="1"/>
  <c r="G1175" i="23"/>
  <c r="I1175" i="23" s="1"/>
  <c r="G1176" i="23"/>
  <c r="I1176" i="23" s="1"/>
  <c r="G1177" i="23"/>
  <c r="I1177" i="23" s="1"/>
  <c r="G1178" i="23"/>
  <c r="I1178" i="23" s="1"/>
  <c r="G1179" i="23"/>
  <c r="I1179" i="23" s="1"/>
  <c r="G1180" i="23"/>
  <c r="I1180" i="23" s="1"/>
  <c r="G1181" i="23"/>
  <c r="I1181" i="23" s="1"/>
  <c r="G1182" i="23"/>
  <c r="I1182" i="23" s="1"/>
  <c r="G1183" i="23"/>
  <c r="I1183" i="23" s="1"/>
  <c r="G1184" i="23"/>
  <c r="I1184" i="23" s="1"/>
  <c r="G1185" i="23"/>
  <c r="I1185" i="23" s="1"/>
  <c r="G1186" i="23"/>
  <c r="I1186" i="23" s="1"/>
  <c r="G1187" i="23"/>
  <c r="I1187" i="23" s="1"/>
  <c r="G1188" i="23"/>
  <c r="I1188" i="23" s="1"/>
  <c r="G1189" i="23"/>
  <c r="I1189" i="23" s="1"/>
  <c r="G1190" i="23"/>
  <c r="I1190" i="23" s="1"/>
  <c r="G1191" i="23"/>
  <c r="I1191" i="23" s="1"/>
  <c r="G1192" i="23"/>
  <c r="I1192" i="23" s="1"/>
  <c r="G1193" i="23"/>
  <c r="I1193" i="23" s="1"/>
  <c r="G1194" i="23"/>
  <c r="I1194" i="23" s="1"/>
  <c r="G1195" i="23"/>
  <c r="I1195" i="23" s="1"/>
  <c r="G1196" i="23"/>
  <c r="I1196" i="23" s="1"/>
  <c r="G1197" i="23"/>
  <c r="I1197" i="23" s="1"/>
  <c r="G1198" i="23"/>
  <c r="I1198" i="23" s="1"/>
  <c r="G1199" i="23"/>
  <c r="I1199" i="23" s="1"/>
  <c r="G1200" i="23"/>
  <c r="I1200" i="23" s="1"/>
  <c r="G1201" i="23"/>
  <c r="I1201" i="23" s="1"/>
  <c r="G1202" i="23"/>
  <c r="I1202" i="23" s="1"/>
  <c r="G1203" i="23"/>
  <c r="I1203" i="23" s="1"/>
  <c r="G1204" i="23"/>
  <c r="I1204" i="23" s="1"/>
  <c r="G1205" i="23"/>
  <c r="I1205" i="23" s="1"/>
  <c r="G1206" i="23"/>
  <c r="I1206" i="23" s="1"/>
  <c r="G1207" i="23"/>
  <c r="I1207" i="23" s="1"/>
  <c r="G1208" i="23"/>
  <c r="I1208" i="23" s="1"/>
  <c r="G1209" i="23"/>
  <c r="I1209" i="23" s="1"/>
  <c r="G1210" i="23"/>
  <c r="I1210" i="23" s="1"/>
  <c r="G1211" i="23"/>
  <c r="I1211" i="23" s="1"/>
  <c r="G1212" i="23"/>
  <c r="I1212" i="23" s="1"/>
  <c r="G1213" i="23"/>
  <c r="I1213" i="23" s="1"/>
  <c r="G1214" i="23"/>
  <c r="I1214" i="23" s="1"/>
  <c r="G1215" i="23"/>
  <c r="I1215" i="23" s="1"/>
  <c r="G1216" i="23"/>
  <c r="I1216" i="23" s="1"/>
  <c r="G1217" i="23"/>
  <c r="I1217" i="23" s="1"/>
  <c r="G1218" i="23"/>
  <c r="I1218" i="23" s="1"/>
  <c r="G1219" i="23"/>
  <c r="I1219" i="23" s="1"/>
  <c r="G1220" i="23"/>
  <c r="I1220" i="23" s="1"/>
  <c r="G1221" i="23"/>
  <c r="I1221" i="23" s="1"/>
  <c r="G1222" i="23"/>
  <c r="I1222" i="23" s="1"/>
  <c r="G1223" i="23"/>
  <c r="I1223" i="23" s="1"/>
  <c r="G1224" i="23"/>
  <c r="I1224" i="23" s="1"/>
  <c r="G1225" i="23"/>
  <c r="I1225" i="23" s="1"/>
  <c r="G1226" i="23"/>
  <c r="I1226" i="23" s="1"/>
  <c r="G1227" i="23"/>
  <c r="I1227" i="23" s="1"/>
  <c r="G1228" i="23"/>
  <c r="I1228" i="23" s="1"/>
  <c r="G1229" i="23"/>
  <c r="I1229" i="23" s="1"/>
  <c r="G1230" i="23"/>
  <c r="I1230" i="23" s="1"/>
  <c r="G1231" i="23"/>
  <c r="I1231" i="23" s="1"/>
  <c r="G1232" i="23"/>
  <c r="I1232" i="23" s="1"/>
  <c r="G1233" i="23"/>
  <c r="I1233" i="23" s="1"/>
  <c r="G1234" i="23"/>
  <c r="I1234" i="23" s="1"/>
  <c r="G1235" i="23"/>
  <c r="I1235" i="23" s="1"/>
  <c r="G1236" i="23"/>
  <c r="I1236" i="23" s="1"/>
  <c r="G1237" i="23"/>
  <c r="I1237" i="23" s="1"/>
  <c r="G1238" i="23"/>
  <c r="I1238" i="23" s="1"/>
  <c r="G1239" i="23"/>
  <c r="I1239" i="23" s="1"/>
  <c r="G1240" i="23"/>
  <c r="I1240" i="23" s="1"/>
  <c r="G1241" i="23"/>
  <c r="I1241" i="23" s="1"/>
  <c r="G1242" i="23"/>
  <c r="I1242" i="23" s="1"/>
  <c r="G1243" i="23"/>
  <c r="I1243" i="23" s="1"/>
  <c r="G1244" i="23"/>
  <c r="I1244" i="23" s="1"/>
  <c r="G1245" i="23"/>
  <c r="I1245" i="23" s="1"/>
  <c r="G1246" i="23"/>
  <c r="I1246" i="23" s="1"/>
  <c r="G1247" i="23"/>
  <c r="I1247" i="23" s="1"/>
  <c r="G1248" i="23"/>
  <c r="I1248" i="23" s="1"/>
  <c r="G1249" i="23"/>
  <c r="I1249" i="23" s="1"/>
  <c r="G1250" i="23"/>
  <c r="I1250" i="23" s="1"/>
  <c r="G1251" i="23"/>
  <c r="I1251" i="23" s="1"/>
  <c r="G1252" i="23"/>
  <c r="I1252" i="23" s="1"/>
  <c r="G1253" i="23"/>
  <c r="I1253" i="23" s="1"/>
  <c r="G1254" i="23"/>
  <c r="I1254" i="23" s="1"/>
  <c r="G1255" i="23"/>
  <c r="I1255" i="23" s="1"/>
  <c r="G1256" i="23"/>
  <c r="I1256" i="23" s="1"/>
  <c r="G1257" i="23"/>
  <c r="I1257" i="23" s="1"/>
  <c r="G1258" i="23"/>
  <c r="I1258" i="23" s="1"/>
  <c r="G1259" i="23"/>
  <c r="I1259" i="23" s="1"/>
  <c r="G1260" i="23"/>
  <c r="I1260" i="23" s="1"/>
  <c r="G1261" i="23"/>
  <c r="I1261" i="23" s="1"/>
  <c r="G1262" i="23"/>
  <c r="I1262" i="23" s="1"/>
  <c r="G1263" i="23"/>
  <c r="I1263" i="23" s="1"/>
  <c r="G1264" i="23"/>
  <c r="I1264" i="23" s="1"/>
  <c r="G1265" i="23"/>
  <c r="I1265" i="23" s="1"/>
  <c r="G1266" i="23"/>
  <c r="I1266" i="23" s="1"/>
  <c r="G1267" i="23"/>
  <c r="I1267" i="23" s="1"/>
  <c r="G1268" i="23"/>
  <c r="I1268" i="23" s="1"/>
  <c r="G1269" i="23"/>
  <c r="I1269" i="23" s="1"/>
  <c r="G1270" i="23"/>
  <c r="I1270" i="23" s="1"/>
  <c r="G1271" i="23"/>
  <c r="I1271" i="23" s="1"/>
  <c r="G1272" i="23"/>
  <c r="I1272" i="23" s="1"/>
  <c r="G1273" i="23"/>
  <c r="I1273" i="23" s="1"/>
  <c r="G1274" i="23"/>
  <c r="I1274" i="23" s="1"/>
  <c r="G1275" i="23"/>
  <c r="I1275" i="23" s="1"/>
  <c r="G1276" i="23"/>
  <c r="I1276" i="23" s="1"/>
  <c r="G1277" i="23"/>
  <c r="I1277" i="23" s="1"/>
  <c r="G1278" i="23"/>
  <c r="I1278" i="23" s="1"/>
  <c r="G1279" i="23"/>
  <c r="I1279" i="23" s="1"/>
  <c r="G1280" i="23"/>
  <c r="I1280" i="23" s="1"/>
  <c r="G1281" i="23"/>
  <c r="I1281" i="23" s="1"/>
  <c r="G1282" i="23"/>
  <c r="I1282" i="23" s="1"/>
  <c r="G1283" i="23"/>
  <c r="I1283" i="23" s="1"/>
  <c r="G1284" i="23"/>
  <c r="I1284" i="23" s="1"/>
  <c r="G1285" i="23"/>
  <c r="I1285" i="23" s="1"/>
  <c r="G1286" i="23"/>
  <c r="I1286" i="23" s="1"/>
  <c r="G1287" i="23"/>
  <c r="I1287" i="23" s="1"/>
  <c r="G1288" i="23"/>
  <c r="I1288" i="23" s="1"/>
  <c r="G1289" i="23"/>
  <c r="I1289" i="23" s="1"/>
  <c r="G1290" i="23"/>
  <c r="I1290" i="23" s="1"/>
  <c r="G1291" i="23"/>
  <c r="I1291" i="23" s="1"/>
  <c r="G1292" i="23"/>
  <c r="I1292" i="23" s="1"/>
  <c r="G1293" i="23"/>
  <c r="I1293" i="23" s="1"/>
  <c r="G1294" i="23"/>
  <c r="I1294" i="23" s="1"/>
  <c r="G1295" i="23"/>
  <c r="I1295" i="23" s="1"/>
  <c r="G1296" i="23"/>
  <c r="I1296" i="23" s="1"/>
  <c r="G1297" i="23"/>
  <c r="I1297" i="23" s="1"/>
  <c r="G1298" i="23"/>
  <c r="I1298" i="23" s="1"/>
  <c r="G1299" i="23"/>
  <c r="I1299" i="23" s="1"/>
  <c r="G1300" i="23"/>
  <c r="I1300" i="23" s="1"/>
  <c r="G1301" i="23"/>
  <c r="I1301" i="23" s="1"/>
  <c r="G1302" i="23"/>
  <c r="I1302" i="23" s="1"/>
  <c r="G1303" i="23"/>
  <c r="I1303" i="23" s="1"/>
  <c r="G1304" i="23"/>
  <c r="I1304" i="23" s="1"/>
  <c r="G1305" i="23"/>
  <c r="I1305" i="23" s="1"/>
  <c r="G1306" i="23"/>
  <c r="I1306" i="23" s="1"/>
  <c r="G1307" i="23"/>
  <c r="I1307" i="23" s="1"/>
  <c r="G1308" i="23"/>
  <c r="I1308" i="23" s="1"/>
  <c r="G1309" i="23"/>
  <c r="I1309" i="23" s="1"/>
  <c r="G1310" i="23"/>
  <c r="I1310" i="23" s="1"/>
  <c r="G1311" i="23"/>
  <c r="I1311" i="23" s="1"/>
  <c r="G1312" i="23"/>
  <c r="I1312" i="23" s="1"/>
  <c r="G1313" i="23"/>
  <c r="I1313" i="23" s="1"/>
  <c r="G1314" i="23"/>
  <c r="I1314" i="23" s="1"/>
  <c r="G1315" i="23"/>
  <c r="I1315" i="23" s="1"/>
  <c r="G1316" i="23"/>
  <c r="I1316" i="23" s="1"/>
  <c r="G1317" i="23"/>
  <c r="I1317" i="23" s="1"/>
  <c r="G1318" i="23"/>
  <c r="I1318" i="23" s="1"/>
  <c r="G1319" i="23"/>
  <c r="I1319" i="23" s="1"/>
  <c r="G1320" i="23"/>
  <c r="I1320" i="23" s="1"/>
  <c r="G1321" i="23"/>
  <c r="I1321" i="23" s="1"/>
  <c r="G1322" i="23"/>
  <c r="I1322" i="23" s="1"/>
  <c r="G1323" i="23"/>
  <c r="I1323" i="23" s="1"/>
  <c r="G1324" i="23"/>
  <c r="I1324" i="23" s="1"/>
  <c r="G1325" i="23"/>
  <c r="I1325" i="23" s="1"/>
  <c r="G1326" i="23"/>
  <c r="I1326" i="23" s="1"/>
  <c r="G1327" i="23"/>
  <c r="I1327" i="23" s="1"/>
  <c r="G1328" i="23"/>
  <c r="I1328" i="23" s="1"/>
  <c r="G1329" i="23"/>
  <c r="I1329" i="23" s="1"/>
  <c r="G1330" i="23"/>
  <c r="I1330" i="23" s="1"/>
  <c r="G1331" i="23"/>
  <c r="I1331" i="23" s="1"/>
  <c r="G1332" i="23"/>
  <c r="I1332" i="23" s="1"/>
  <c r="G1333" i="23"/>
  <c r="I1333" i="23" s="1"/>
  <c r="G1334" i="23"/>
  <c r="I1334" i="23" s="1"/>
  <c r="G1335" i="23"/>
  <c r="I1335" i="23" s="1"/>
  <c r="G1336" i="23"/>
  <c r="I1336" i="23" s="1"/>
  <c r="G1337" i="23"/>
  <c r="I1337" i="23" s="1"/>
  <c r="G1338" i="23"/>
  <c r="I1338" i="23" s="1"/>
  <c r="G1339" i="23"/>
  <c r="I1339" i="23" s="1"/>
  <c r="G1340" i="23"/>
  <c r="I1340" i="23" s="1"/>
  <c r="G1341" i="23"/>
  <c r="I1341" i="23" s="1"/>
  <c r="G1342" i="23"/>
  <c r="I1342" i="23" s="1"/>
  <c r="G1343" i="23"/>
  <c r="I1343" i="23" s="1"/>
  <c r="G1344" i="23"/>
  <c r="I1344" i="23" s="1"/>
  <c r="G1345" i="23"/>
  <c r="I1345" i="23" s="1"/>
  <c r="G1346" i="23"/>
  <c r="I1346" i="23" s="1"/>
  <c r="G1347" i="23"/>
  <c r="I1347" i="23" s="1"/>
  <c r="G1348" i="23"/>
  <c r="I1348" i="23" s="1"/>
  <c r="G1349" i="23"/>
  <c r="I1349" i="23" s="1"/>
  <c r="G1350" i="23"/>
  <c r="I1350" i="23" s="1"/>
  <c r="G1351" i="23"/>
  <c r="I1351" i="23" s="1"/>
  <c r="G1352" i="23"/>
  <c r="I1352" i="23" s="1"/>
  <c r="G1353" i="23"/>
  <c r="I1353" i="23" s="1"/>
  <c r="G1354" i="23"/>
  <c r="I1354" i="23" s="1"/>
  <c r="G1355" i="23"/>
  <c r="I1355" i="23" s="1"/>
  <c r="G1356" i="23"/>
  <c r="I1356" i="23" s="1"/>
  <c r="G1357" i="23"/>
  <c r="I1357" i="23" s="1"/>
  <c r="G1358" i="23"/>
  <c r="I1358" i="23" s="1"/>
  <c r="G1359" i="23"/>
  <c r="I1359" i="23" s="1"/>
  <c r="G1360" i="23"/>
  <c r="I1360" i="23" s="1"/>
  <c r="G1361" i="23"/>
  <c r="I1361" i="23" s="1"/>
  <c r="G1362" i="23"/>
  <c r="I1362" i="23" s="1"/>
  <c r="G1363" i="23"/>
  <c r="I1363" i="23" s="1"/>
  <c r="G1364" i="23"/>
  <c r="I1364" i="23" s="1"/>
  <c r="G1365" i="23"/>
  <c r="I1365" i="23" s="1"/>
  <c r="G1366" i="23"/>
  <c r="I1366" i="23" s="1"/>
  <c r="G1367" i="23"/>
  <c r="I1367" i="23" s="1"/>
  <c r="G1368" i="23"/>
  <c r="I1368" i="23" s="1"/>
  <c r="G1369" i="23"/>
  <c r="I1369" i="23" s="1"/>
  <c r="G1370" i="23"/>
  <c r="I1370" i="23" s="1"/>
  <c r="G1371" i="23"/>
  <c r="I1371" i="23" s="1"/>
  <c r="G1372" i="23"/>
  <c r="I1372" i="23" s="1"/>
  <c r="G1373" i="23"/>
  <c r="I1373" i="23" s="1"/>
  <c r="G1374" i="23"/>
  <c r="I1374" i="23" s="1"/>
  <c r="G1375" i="23"/>
  <c r="I1375" i="23" s="1"/>
  <c r="G1376" i="23"/>
  <c r="I1376" i="23" s="1"/>
  <c r="G1377" i="23"/>
  <c r="I1377" i="23" s="1"/>
  <c r="G1378" i="23"/>
  <c r="I1378" i="23" s="1"/>
  <c r="G1379" i="23"/>
  <c r="I1379" i="23" s="1"/>
  <c r="G1380" i="23"/>
  <c r="I1380" i="23" s="1"/>
  <c r="G1381" i="23"/>
  <c r="I1381" i="23" s="1"/>
  <c r="G1382" i="23"/>
  <c r="I1382" i="23" s="1"/>
  <c r="G1383" i="23"/>
  <c r="I1383" i="23" s="1"/>
  <c r="G1384" i="23"/>
  <c r="I1384" i="23" s="1"/>
  <c r="G1385" i="23"/>
  <c r="I1385" i="23" s="1"/>
  <c r="G1386" i="23"/>
  <c r="I1386" i="23" s="1"/>
  <c r="G1387" i="23"/>
  <c r="I1387" i="23" s="1"/>
  <c r="G1388" i="23"/>
  <c r="I1388" i="23" s="1"/>
  <c r="G1389" i="23"/>
  <c r="I1389" i="23" s="1"/>
  <c r="G1390" i="23"/>
  <c r="I1390" i="23" s="1"/>
  <c r="G1391" i="23"/>
  <c r="I1391" i="23" s="1"/>
  <c r="G1392" i="23"/>
  <c r="I1392" i="23" s="1"/>
  <c r="G1393" i="23"/>
  <c r="I1393" i="23" s="1"/>
  <c r="G1394" i="23"/>
  <c r="I1394" i="23" s="1"/>
  <c r="G1395" i="23"/>
  <c r="I1395" i="23" s="1"/>
  <c r="G1396" i="23"/>
  <c r="I1396" i="23" s="1"/>
  <c r="G1397" i="23"/>
  <c r="I1397" i="23" s="1"/>
  <c r="G1398" i="23"/>
  <c r="I1398" i="23" s="1"/>
  <c r="G1399" i="23"/>
  <c r="I1399" i="23" s="1"/>
  <c r="G1400" i="23"/>
  <c r="I1400" i="23" s="1"/>
  <c r="G1401" i="23"/>
  <c r="I1401" i="23" s="1"/>
  <c r="G1402" i="23"/>
  <c r="I1402" i="23" s="1"/>
  <c r="G1403" i="23"/>
  <c r="I1403" i="23" s="1"/>
  <c r="G1404" i="23"/>
  <c r="I1404" i="23" s="1"/>
  <c r="G1405" i="23"/>
  <c r="I1405" i="23" s="1"/>
  <c r="G1406" i="23"/>
  <c r="I1406" i="23" s="1"/>
  <c r="G1407" i="23"/>
  <c r="I1407" i="23" s="1"/>
  <c r="G1408" i="23"/>
  <c r="I1408" i="23" s="1"/>
  <c r="G1409" i="23"/>
  <c r="I1409" i="23" s="1"/>
  <c r="G1410" i="23"/>
  <c r="I1410" i="23" s="1"/>
  <c r="G1411" i="23"/>
  <c r="I1411" i="23" s="1"/>
  <c r="G1412" i="23"/>
  <c r="I1412" i="23" s="1"/>
  <c r="G1413" i="23"/>
  <c r="I1413" i="23" s="1"/>
  <c r="G1414" i="23"/>
  <c r="I1414" i="23" s="1"/>
  <c r="G1415" i="23"/>
  <c r="I1415" i="23" s="1"/>
  <c r="G1416" i="23"/>
  <c r="I1416" i="23" s="1"/>
  <c r="G1417" i="23"/>
  <c r="I1417" i="23" s="1"/>
  <c r="G1418" i="23"/>
  <c r="I1418" i="23" s="1"/>
  <c r="G1419" i="23"/>
  <c r="I1419" i="23" s="1"/>
  <c r="G1420" i="23"/>
  <c r="I1420" i="23" s="1"/>
  <c r="G1421" i="23"/>
  <c r="I1421" i="23" s="1"/>
  <c r="G1422" i="23"/>
  <c r="I1422" i="23" s="1"/>
  <c r="G1423" i="23"/>
  <c r="I1423" i="23" s="1"/>
  <c r="G1424" i="23"/>
  <c r="I1424" i="23" s="1"/>
  <c r="G1425" i="23"/>
  <c r="I1425" i="23" s="1"/>
  <c r="G1426" i="23"/>
  <c r="I1426" i="23" s="1"/>
  <c r="G1427" i="23"/>
  <c r="I1427" i="23" s="1"/>
  <c r="G1428" i="23"/>
  <c r="I1428" i="23" s="1"/>
  <c r="G1429" i="23"/>
  <c r="I1429" i="23" s="1"/>
  <c r="G1430" i="23"/>
  <c r="I1430" i="23" s="1"/>
  <c r="G1431" i="23"/>
  <c r="I1431" i="23" s="1"/>
  <c r="G1432" i="23"/>
  <c r="I1432" i="23" s="1"/>
  <c r="G1433" i="23"/>
  <c r="I1433" i="23" s="1"/>
  <c r="G1434" i="23"/>
  <c r="I1434" i="23" s="1"/>
  <c r="G1435" i="23"/>
  <c r="I1435" i="23" s="1"/>
  <c r="G1436" i="23"/>
  <c r="I1436" i="23" s="1"/>
  <c r="G1437" i="23"/>
  <c r="I1437" i="23" s="1"/>
  <c r="G1438" i="23"/>
  <c r="I1438" i="23" s="1"/>
  <c r="G1439" i="23"/>
  <c r="I1439" i="23" s="1"/>
  <c r="G1440" i="23"/>
  <c r="I1440" i="23" s="1"/>
  <c r="G1441" i="23"/>
  <c r="I1441" i="23" s="1"/>
  <c r="G1442" i="23"/>
  <c r="I1442" i="23" s="1"/>
  <c r="G1443" i="23"/>
  <c r="I1443" i="23" s="1"/>
  <c r="G1444" i="23"/>
  <c r="I1444" i="23" s="1"/>
  <c r="G1445" i="23"/>
  <c r="I1445" i="23" s="1"/>
  <c r="G1446" i="23"/>
  <c r="I1446" i="23" s="1"/>
  <c r="G1447" i="23"/>
  <c r="I1447" i="23" s="1"/>
  <c r="G1448" i="23"/>
  <c r="I1448" i="23" s="1"/>
  <c r="G1449" i="23"/>
  <c r="I1449" i="23" s="1"/>
  <c r="G1450" i="23"/>
  <c r="I1450" i="23" s="1"/>
  <c r="G1451" i="23"/>
  <c r="I1451" i="23" s="1"/>
  <c r="G1452" i="23"/>
  <c r="I1452" i="23" s="1"/>
  <c r="G1453" i="23"/>
  <c r="I1453" i="23" s="1"/>
  <c r="G1454" i="23"/>
  <c r="I1454" i="23" s="1"/>
  <c r="G1455" i="23"/>
  <c r="I1455" i="23" s="1"/>
  <c r="G1456" i="23"/>
  <c r="I1456" i="23" s="1"/>
  <c r="G1457" i="23"/>
  <c r="I1457" i="23" s="1"/>
  <c r="G1458" i="23"/>
  <c r="I1458" i="23" s="1"/>
  <c r="G1459" i="23"/>
  <c r="I1459" i="23" s="1"/>
  <c r="G1460" i="23"/>
  <c r="I1460" i="23" s="1"/>
  <c r="G1461" i="23"/>
  <c r="I1461" i="23" s="1"/>
  <c r="G1462" i="23"/>
  <c r="I1462" i="23" s="1"/>
  <c r="G1463" i="23"/>
  <c r="I1463" i="23" s="1"/>
  <c r="G1464" i="23"/>
  <c r="I1464" i="23" s="1"/>
  <c r="G1465" i="23"/>
  <c r="I1465" i="23" s="1"/>
  <c r="G1466" i="23"/>
  <c r="I1466" i="23" s="1"/>
  <c r="G1467" i="23"/>
  <c r="I1467" i="23" s="1"/>
  <c r="G1468" i="23"/>
  <c r="I1468" i="23" s="1"/>
  <c r="G1469" i="23"/>
  <c r="I1469" i="23" s="1"/>
  <c r="G1470" i="23"/>
  <c r="I1470" i="23" s="1"/>
  <c r="G1471" i="23"/>
  <c r="I1471" i="23" s="1"/>
  <c r="G1472" i="23"/>
  <c r="I1472" i="23" s="1"/>
  <c r="G1473" i="23"/>
  <c r="I1473" i="23" s="1"/>
  <c r="G1474" i="23"/>
  <c r="I1474" i="23" s="1"/>
  <c r="G1475" i="23"/>
  <c r="I1475" i="23" s="1"/>
  <c r="G1476" i="23"/>
  <c r="I1476" i="23" s="1"/>
  <c r="G1477" i="23"/>
  <c r="I1477" i="23" s="1"/>
  <c r="G1478" i="23"/>
  <c r="I1478" i="23" s="1"/>
  <c r="G1479" i="23"/>
  <c r="I1479" i="23" s="1"/>
  <c r="G1480" i="23"/>
  <c r="I1480" i="23" s="1"/>
  <c r="G1481" i="23"/>
  <c r="I1481" i="23" s="1"/>
  <c r="G1482" i="23"/>
  <c r="I1482" i="23" s="1"/>
  <c r="G1483" i="23"/>
  <c r="I1483" i="23" s="1"/>
  <c r="G1484" i="23"/>
  <c r="I1484" i="23" s="1"/>
  <c r="G1485" i="23"/>
  <c r="I1485" i="23" s="1"/>
  <c r="G1486" i="23"/>
  <c r="I1486" i="23" s="1"/>
  <c r="G1487" i="23"/>
  <c r="I1487" i="23" s="1"/>
  <c r="G1488" i="23"/>
  <c r="I1488" i="23" s="1"/>
  <c r="G1489" i="23"/>
  <c r="I1489" i="23" s="1"/>
  <c r="G1490" i="23"/>
  <c r="I1490" i="23" s="1"/>
  <c r="G1491" i="23"/>
  <c r="I1491" i="23" s="1"/>
  <c r="G1492" i="23"/>
  <c r="I1492" i="23" s="1"/>
  <c r="G1493" i="23"/>
  <c r="I1493" i="23" s="1"/>
  <c r="G1494" i="23"/>
  <c r="I1494" i="23" s="1"/>
  <c r="G1495" i="23"/>
  <c r="I1495" i="23" s="1"/>
  <c r="G1496" i="23"/>
  <c r="I1496" i="23" s="1"/>
  <c r="G1497" i="23"/>
  <c r="I1497" i="23" s="1"/>
  <c r="G1498" i="23"/>
  <c r="I1498" i="23" s="1"/>
  <c r="G1499" i="23"/>
  <c r="I1499" i="23" s="1"/>
  <c r="G1500" i="23"/>
  <c r="I1500" i="23" s="1"/>
  <c r="G1501" i="23"/>
  <c r="I1501" i="23" s="1"/>
  <c r="G1502" i="23"/>
  <c r="I1502" i="23" s="1"/>
  <c r="G1503" i="23"/>
  <c r="I1503" i="23" s="1"/>
  <c r="G1504" i="23"/>
  <c r="I1504" i="23" s="1"/>
  <c r="G1505" i="23"/>
  <c r="I1505" i="23" s="1"/>
  <c r="G1506" i="23"/>
  <c r="I1506" i="23" s="1"/>
  <c r="G1507" i="23"/>
  <c r="I1507" i="23" s="1"/>
  <c r="G1508" i="23"/>
  <c r="I1508" i="23" s="1"/>
  <c r="G1509" i="23"/>
  <c r="I1509" i="23" s="1"/>
  <c r="G1510" i="23"/>
  <c r="I1510" i="23" s="1"/>
  <c r="G1511" i="23"/>
  <c r="I1511" i="23" s="1"/>
  <c r="G1512" i="23"/>
  <c r="I1512" i="23" s="1"/>
  <c r="G1513" i="23"/>
  <c r="I1513" i="23" s="1"/>
  <c r="G1514" i="23"/>
  <c r="I1514" i="23" s="1"/>
  <c r="G1515" i="23"/>
  <c r="I1515" i="23" s="1"/>
  <c r="G1516" i="23"/>
  <c r="I1516" i="23" s="1"/>
  <c r="G1517" i="23"/>
  <c r="I1517" i="23" s="1"/>
  <c r="G1518" i="23"/>
  <c r="I1518" i="23" s="1"/>
  <c r="G1519" i="23"/>
  <c r="I1519" i="23" s="1"/>
  <c r="G1520" i="23"/>
  <c r="I1520" i="23" s="1"/>
  <c r="G1521" i="23"/>
  <c r="I1521" i="23" s="1"/>
  <c r="G1522" i="23"/>
  <c r="I1522" i="23" s="1"/>
  <c r="G1523" i="23"/>
  <c r="I1523" i="23" s="1"/>
  <c r="G1524" i="23"/>
  <c r="I1524" i="23" s="1"/>
  <c r="G1525" i="23"/>
  <c r="I1525" i="23" s="1"/>
  <c r="G1526" i="23"/>
  <c r="I1526" i="23" s="1"/>
  <c r="G1527" i="23"/>
  <c r="I1527" i="23" s="1"/>
  <c r="G1528" i="23"/>
  <c r="I1528" i="23" s="1"/>
  <c r="G1529" i="23"/>
  <c r="I1529" i="23" s="1"/>
  <c r="G1530" i="23"/>
  <c r="I1530" i="23" s="1"/>
  <c r="G1531" i="23"/>
  <c r="I1531" i="23" s="1"/>
  <c r="G1532" i="23"/>
  <c r="I1532" i="23" s="1"/>
  <c r="G1533" i="23"/>
  <c r="I1533" i="23" s="1"/>
  <c r="G1534" i="23"/>
  <c r="I1534" i="23" s="1"/>
  <c r="G1535" i="23"/>
  <c r="I1535" i="23" s="1"/>
  <c r="G1536" i="23"/>
  <c r="I1536" i="23" s="1"/>
  <c r="G1537" i="23"/>
  <c r="I1537" i="23" s="1"/>
  <c r="G1538" i="23"/>
  <c r="I1538" i="23" s="1"/>
  <c r="G1539" i="23"/>
  <c r="I1539" i="23" s="1"/>
  <c r="G1540" i="23"/>
  <c r="I1540" i="23" s="1"/>
  <c r="G1541" i="23"/>
  <c r="I1541" i="23" s="1"/>
  <c r="G1542" i="23"/>
  <c r="I1542" i="23" s="1"/>
  <c r="G1543" i="23"/>
  <c r="I1543" i="23" s="1"/>
  <c r="G1544" i="23"/>
  <c r="I1544" i="23" s="1"/>
  <c r="G1545" i="23"/>
  <c r="I1545" i="23" s="1"/>
  <c r="G1546" i="23"/>
  <c r="I1546" i="23" s="1"/>
  <c r="G1547" i="23"/>
  <c r="I1547" i="23" s="1"/>
  <c r="G1548" i="23"/>
  <c r="I1548" i="23" s="1"/>
  <c r="G1549" i="23"/>
  <c r="I1549" i="23" s="1"/>
  <c r="G1550" i="23"/>
  <c r="I1550" i="23" s="1"/>
  <c r="G1551" i="23"/>
  <c r="I1551" i="23" s="1"/>
  <c r="G1552" i="23"/>
  <c r="I1552" i="23" s="1"/>
  <c r="G1553" i="23"/>
  <c r="I1553" i="23" s="1"/>
  <c r="G1554" i="23"/>
  <c r="I1554" i="23" s="1"/>
  <c r="G1555" i="23"/>
  <c r="I1555" i="23" s="1"/>
  <c r="G1556" i="23"/>
  <c r="I1556" i="23" s="1"/>
  <c r="G1557" i="23"/>
  <c r="I1557" i="23" s="1"/>
  <c r="G1558" i="23"/>
  <c r="I1558" i="23" s="1"/>
  <c r="G1559" i="23"/>
  <c r="I1559" i="23" s="1"/>
  <c r="G1560" i="23"/>
  <c r="I1560" i="23" s="1"/>
  <c r="G1561" i="23"/>
  <c r="I1561" i="23" s="1"/>
  <c r="G1562" i="23"/>
  <c r="I1562" i="23" s="1"/>
  <c r="G1563" i="23"/>
  <c r="I1563" i="23" s="1"/>
  <c r="G1564" i="23"/>
  <c r="I1564" i="23" s="1"/>
  <c r="G1565" i="23"/>
  <c r="I1565" i="23" s="1"/>
  <c r="G1566" i="23"/>
  <c r="I1566" i="23" s="1"/>
  <c r="G1567" i="23"/>
  <c r="I1567" i="23" s="1"/>
  <c r="G1568" i="23"/>
  <c r="I1568" i="23" s="1"/>
  <c r="G1569" i="23"/>
  <c r="I1569" i="23" s="1"/>
  <c r="G1570" i="23"/>
  <c r="I1570" i="23" s="1"/>
  <c r="G1571" i="23"/>
  <c r="I1571" i="23" s="1"/>
  <c r="G1572" i="23"/>
  <c r="I1572" i="23" s="1"/>
  <c r="G1573" i="23"/>
  <c r="I1573" i="23" s="1"/>
  <c r="G1574" i="23"/>
  <c r="I1574" i="23" s="1"/>
  <c r="G1575" i="23"/>
  <c r="I1575" i="23" s="1"/>
  <c r="G1576" i="23"/>
  <c r="I1576" i="23" s="1"/>
  <c r="G1577" i="23"/>
  <c r="I1577" i="23" s="1"/>
  <c r="G1578" i="23"/>
  <c r="I1578" i="23" s="1"/>
  <c r="G1579" i="23"/>
  <c r="I1579" i="23" s="1"/>
  <c r="G1580" i="23"/>
  <c r="I1580" i="23" s="1"/>
  <c r="G1581" i="23"/>
  <c r="I1581" i="23" s="1"/>
  <c r="G1582" i="23"/>
  <c r="I1582" i="23" s="1"/>
  <c r="G1583" i="23"/>
  <c r="I1583" i="23" s="1"/>
  <c r="G1584" i="23"/>
  <c r="I1584" i="23" s="1"/>
  <c r="G1585" i="23"/>
  <c r="I1585" i="23" s="1"/>
  <c r="G1586" i="23"/>
  <c r="I1586" i="23" s="1"/>
  <c r="G1587" i="23"/>
  <c r="I1587" i="23" s="1"/>
  <c r="G1588" i="23"/>
  <c r="I1588" i="23" s="1"/>
  <c r="G1589" i="23"/>
  <c r="I1589" i="23" s="1"/>
  <c r="G1590" i="23"/>
  <c r="I1590" i="23" s="1"/>
  <c r="G1591" i="23"/>
  <c r="I1591" i="23" s="1"/>
  <c r="G1592" i="23"/>
  <c r="I1592" i="23" s="1"/>
  <c r="G1593" i="23"/>
  <c r="I1593" i="23" s="1"/>
  <c r="G1594" i="23"/>
  <c r="I1594" i="23" s="1"/>
  <c r="G1595" i="23"/>
  <c r="I1595" i="23" s="1"/>
  <c r="G1596" i="23"/>
  <c r="I1596" i="23" s="1"/>
  <c r="G1597" i="23"/>
  <c r="I1597" i="23" s="1"/>
  <c r="G1598" i="23"/>
  <c r="I1598" i="23" s="1"/>
  <c r="G1599" i="23"/>
  <c r="I1599" i="23" s="1"/>
  <c r="G1600" i="23"/>
  <c r="I1600" i="23" s="1"/>
  <c r="G1601" i="23"/>
  <c r="I1601" i="23" s="1"/>
  <c r="G1602" i="23"/>
  <c r="I1602" i="23" s="1"/>
  <c r="G1603" i="23"/>
  <c r="I1603" i="23" s="1"/>
  <c r="G1604" i="23"/>
  <c r="I1604" i="23" s="1"/>
  <c r="G1605" i="23"/>
  <c r="I1605" i="23" s="1"/>
  <c r="G1606" i="23"/>
  <c r="I1606" i="23" s="1"/>
  <c r="G1607" i="23"/>
  <c r="I1607" i="23" s="1"/>
  <c r="G1608" i="23"/>
  <c r="I1608" i="23" s="1"/>
  <c r="G1609" i="23"/>
  <c r="I1609" i="23" s="1"/>
  <c r="G1610" i="23"/>
  <c r="I1610" i="23" s="1"/>
  <c r="G1611" i="23"/>
  <c r="I1611" i="23" s="1"/>
  <c r="G1612" i="23"/>
  <c r="I1612" i="23" s="1"/>
  <c r="G1613" i="23"/>
  <c r="I1613" i="23" s="1"/>
  <c r="G1614" i="23"/>
  <c r="I1614" i="23" s="1"/>
  <c r="G1615" i="23"/>
  <c r="I1615" i="23" s="1"/>
  <c r="G1616" i="23"/>
  <c r="I1616" i="23" s="1"/>
  <c r="G1617" i="23"/>
  <c r="I1617" i="23" s="1"/>
  <c r="G1618" i="23"/>
  <c r="I1618" i="23" s="1"/>
  <c r="G1619" i="23"/>
  <c r="I1619" i="23" s="1"/>
  <c r="G1620" i="23"/>
  <c r="I1620" i="23" s="1"/>
  <c r="G1621" i="23"/>
  <c r="I1621" i="23" s="1"/>
  <c r="G1622" i="23"/>
  <c r="I1622" i="23" s="1"/>
  <c r="G1623" i="23"/>
  <c r="I1623" i="23" s="1"/>
  <c r="G1624" i="23"/>
  <c r="I1624" i="23" s="1"/>
  <c r="G1625" i="23"/>
  <c r="I1625" i="23" s="1"/>
  <c r="G1626" i="23"/>
  <c r="I1626" i="23" s="1"/>
  <c r="G1627" i="23"/>
  <c r="I1627" i="23" s="1"/>
  <c r="G1628" i="23"/>
  <c r="I1628" i="23" s="1"/>
  <c r="G1629" i="23"/>
  <c r="I1629" i="23" s="1"/>
  <c r="G1630" i="23"/>
  <c r="I1630" i="23" s="1"/>
  <c r="G1631" i="23"/>
  <c r="I1631" i="23" s="1"/>
  <c r="G1632" i="23"/>
  <c r="I1632" i="23" s="1"/>
  <c r="G1633" i="23"/>
  <c r="I1633" i="23" s="1"/>
  <c r="G1634" i="23"/>
  <c r="I1634" i="23" s="1"/>
  <c r="G1635" i="23"/>
  <c r="I1635" i="23" s="1"/>
  <c r="G1636" i="23"/>
  <c r="I1636" i="23" s="1"/>
  <c r="G1637" i="23"/>
  <c r="I1637" i="23" s="1"/>
  <c r="G1638" i="23"/>
  <c r="I1638" i="23" s="1"/>
  <c r="G1639" i="23"/>
  <c r="I1639" i="23" s="1"/>
  <c r="G1640" i="23"/>
  <c r="I1640" i="23" s="1"/>
  <c r="G1641" i="23"/>
  <c r="I1641" i="23" s="1"/>
  <c r="G1642" i="23"/>
  <c r="I1642" i="23" s="1"/>
  <c r="G1643" i="23"/>
  <c r="I1643" i="23" s="1"/>
  <c r="G1644" i="23"/>
  <c r="I1644" i="23" s="1"/>
  <c r="G1645" i="23"/>
  <c r="I1645" i="23" s="1"/>
  <c r="G1646" i="23"/>
  <c r="I1646" i="23" s="1"/>
  <c r="G1647" i="23"/>
  <c r="I1647" i="23" s="1"/>
  <c r="G1648" i="23"/>
  <c r="I1648" i="23" s="1"/>
  <c r="G1649" i="23"/>
  <c r="I1649" i="23" s="1"/>
  <c r="G1650" i="23"/>
  <c r="I1650" i="23" s="1"/>
  <c r="G1651" i="23"/>
  <c r="I1651" i="23" s="1"/>
  <c r="G1652" i="23"/>
  <c r="I1652" i="23" s="1"/>
  <c r="G1653" i="23"/>
  <c r="I1653" i="23" s="1"/>
  <c r="G1654" i="23"/>
  <c r="I1654" i="23" s="1"/>
  <c r="G1655" i="23"/>
  <c r="I1655" i="23" s="1"/>
  <c r="G1656" i="23"/>
  <c r="I1656" i="23" s="1"/>
  <c r="G1657" i="23"/>
  <c r="I1657" i="23" s="1"/>
  <c r="G1658" i="23"/>
  <c r="I1658" i="23" s="1"/>
  <c r="G1659" i="23"/>
  <c r="I1659" i="23" s="1"/>
  <c r="G1660" i="23"/>
  <c r="I1660" i="23" s="1"/>
  <c r="G1661" i="23"/>
  <c r="I1661" i="23" s="1"/>
  <c r="G1662" i="23"/>
  <c r="I1662" i="23" s="1"/>
  <c r="G1663" i="23"/>
  <c r="I1663" i="23" s="1"/>
  <c r="G1664" i="23"/>
  <c r="I1664" i="23" s="1"/>
  <c r="G1665" i="23"/>
  <c r="I1665" i="23" s="1"/>
  <c r="G1666" i="23"/>
  <c r="I1666" i="23" s="1"/>
  <c r="G1667" i="23"/>
  <c r="I1667" i="23" s="1"/>
  <c r="G1668" i="23"/>
  <c r="I1668" i="23" s="1"/>
  <c r="G1669" i="23"/>
  <c r="I1669" i="23" s="1"/>
  <c r="G1670" i="23"/>
  <c r="I1670" i="23" s="1"/>
  <c r="G1671" i="23"/>
  <c r="I1671" i="23" s="1"/>
  <c r="G1672" i="23"/>
  <c r="I1672" i="23" s="1"/>
  <c r="G1673" i="23"/>
  <c r="I1673" i="23" s="1"/>
  <c r="G1674" i="23"/>
  <c r="I1674" i="23" s="1"/>
  <c r="G1675" i="23"/>
  <c r="I1675" i="23" s="1"/>
  <c r="G1676" i="23"/>
  <c r="I1676" i="23" s="1"/>
  <c r="G1677" i="23"/>
  <c r="I1677" i="23" s="1"/>
  <c r="G1678" i="23"/>
  <c r="I1678" i="23" s="1"/>
  <c r="G1679" i="23"/>
  <c r="I1679" i="23" s="1"/>
  <c r="G1680" i="23"/>
  <c r="I1680" i="23" s="1"/>
  <c r="G1681" i="23"/>
  <c r="I1681" i="23" s="1"/>
  <c r="G1682" i="23"/>
  <c r="I1682" i="23" s="1"/>
  <c r="G1683" i="23"/>
  <c r="I1683" i="23" s="1"/>
  <c r="G1684" i="23"/>
  <c r="I1684" i="23" s="1"/>
  <c r="G1685" i="23"/>
  <c r="I1685" i="23" s="1"/>
  <c r="G1686" i="23"/>
  <c r="I1686" i="23" s="1"/>
  <c r="G1687" i="23"/>
  <c r="I1687" i="23" s="1"/>
  <c r="G1688" i="23"/>
  <c r="I1688" i="23" s="1"/>
  <c r="G1689" i="23"/>
  <c r="I1689" i="23" s="1"/>
  <c r="G1690" i="23"/>
  <c r="I1690" i="23" s="1"/>
  <c r="G1691" i="23"/>
  <c r="I1691" i="23" s="1"/>
  <c r="G1692" i="23"/>
  <c r="I1692" i="23" s="1"/>
  <c r="G1693" i="23"/>
  <c r="I1693" i="23" s="1"/>
  <c r="G1694" i="23"/>
  <c r="I1694" i="23" s="1"/>
  <c r="G1695" i="23"/>
  <c r="I1695" i="23" s="1"/>
  <c r="G1696" i="23"/>
  <c r="I1696" i="23" s="1"/>
  <c r="G1697" i="23"/>
  <c r="I1697" i="23" s="1"/>
  <c r="G1698" i="23"/>
  <c r="I1698" i="23" s="1"/>
  <c r="G1699" i="23"/>
  <c r="I1699" i="23" s="1"/>
  <c r="G1700" i="23"/>
  <c r="I1700" i="23" s="1"/>
  <c r="G1701" i="23"/>
  <c r="I1701" i="23" s="1"/>
  <c r="G1702" i="23"/>
  <c r="I1702" i="23" s="1"/>
  <c r="G1703" i="23"/>
  <c r="I1703" i="23" s="1"/>
  <c r="G1704" i="23"/>
  <c r="I1704" i="23" s="1"/>
  <c r="G1705" i="23"/>
  <c r="I1705" i="23" s="1"/>
  <c r="G1706" i="23"/>
  <c r="I1706" i="23" s="1"/>
  <c r="G1707" i="23"/>
  <c r="I1707" i="23" s="1"/>
  <c r="G1708" i="23"/>
  <c r="I1708" i="23" s="1"/>
  <c r="G1709" i="23"/>
  <c r="I1709" i="23" s="1"/>
  <c r="G1710" i="23"/>
  <c r="I1710" i="23" s="1"/>
  <c r="G1711" i="23"/>
  <c r="I1711" i="23" s="1"/>
  <c r="G1712" i="23"/>
  <c r="I1712" i="23" s="1"/>
  <c r="G1713" i="23"/>
  <c r="I1713" i="23" s="1"/>
  <c r="G1714" i="23"/>
  <c r="I1714" i="23" s="1"/>
  <c r="G1715" i="23"/>
  <c r="I1715" i="23" s="1"/>
  <c r="G1716" i="23"/>
  <c r="I1716" i="23" s="1"/>
  <c r="G1717" i="23"/>
  <c r="I1717" i="23" s="1"/>
  <c r="G1718" i="23"/>
  <c r="I1718" i="23" s="1"/>
  <c r="G1719" i="23"/>
  <c r="I1719" i="23" s="1"/>
  <c r="G1720" i="23"/>
  <c r="I1720" i="23" s="1"/>
  <c r="G1721" i="23"/>
  <c r="I1721" i="23" s="1"/>
  <c r="G1722" i="23"/>
  <c r="I1722" i="23" s="1"/>
  <c r="G1723" i="23"/>
  <c r="I1723" i="23" s="1"/>
  <c r="G1724" i="23"/>
  <c r="I1724" i="23" s="1"/>
  <c r="G1725" i="23"/>
  <c r="I1725" i="23" s="1"/>
  <c r="G1726" i="23"/>
  <c r="I1726" i="23" s="1"/>
  <c r="G1727" i="23"/>
  <c r="I1727" i="23" s="1"/>
  <c r="G1728" i="23"/>
  <c r="I1728" i="23" s="1"/>
  <c r="G1729" i="23"/>
  <c r="I1729" i="23" s="1"/>
  <c r="G1730" i="23"/>
  <c r="I1730" i="23" s="1"/>
  <c r="G1731" i="23"/>
  <c r="I1731" i="23" s="1"/>
  <c r="G1732" i="23"/>
  <c r="I1732" i="23" s="1"/>
  <c r="G1733" i="23"/>
  <c r="I1733" i="23" s="1"/>
  <c r="G1734" i="23"/>
  <c r="I1734" i="23" s="1"/>
  <c r="G1735" i="23"/>
  <c r="I1735" i="23" s="1"/>
  <c r="G1736" i="23"/>
  <c r="I1736" i="23" s="1"/>
  <c r="G1737" i="23"/>
  <c r="I1737" i="23" s="1"/>
  <c r="G1738" i="23"/>
  <c r="I1738" i="23" s="1"/>
  <c r="G1739" i="23"/>
  <c r="I1739" i="23" s="1"/>
  <c r="G1740" i="23"/>
  <c r="I1740" i="23" s="1"/>
  <c r="G1741" i="23"/>
  <c r="I1741" i="23" s="1"/>
  <c r="G1742" i="23"/>
  <c r="I1742" i="23" s="1"/>
  <c r="G1743" i="23"/>
  <c r="I1743" i="23" s="1"/>
  <c r="G1744" i="23"/>
  <c r="I1744" i="23" s="1"/>
  <c r="G1745" i="23"/>
  <c r="I1745" i="23" s="1"/>
  <c r="G1746" i="23"/>
  <c r="I1746" i="23" s="1"/>
  <c r="G1747" i="23"/>
  <c r="I1747" i="23" s="1"/>
  <c r="G1748" i="23"/>
  <c r="I1748" i="23" s="1"/>
  <c r="G1749" i="23"/>
  <c r="I1749" i="23" s="1"/>
  <c r="G1750" i="23"/>
  <c r="I1750" i="23" s="1"/>
  <c r="G1751" i="23"/>
  <c r="I1751" i="23" s="1"/>
  <c r="G1752" i="23"/>
  <c r="I1752" i="23" s="1"/>
  <c r="G1753" i="23"/>
  <c r="I1753" i="23" s="1"/>
  <c r="G1754" i="23"/>
  <c r="I1754" i="23" s="1"/>
  <c r="G1755" i="23"/>
  <c r="I1755" i="23" s="1"/>
  <c r="G1756" i="23"/>
  <c r="I1756" i="23" s="1"/>
  <c r="G1757" i="23"/>
  <c r="I1757" i="23" s="1"/>
  <c r="G1758" i="23"/>
  <c r="I1758" i="23" s="1"/>
  <c r="G1759" i="23"/>
  <c r="I1759" i="23" s="1"/>
  <c r="G1760" i="23"/>
  <c r="I1760" i="23" s="1"/>
  <c r="G1761" i="23"/>
  <c r="I1761" i="23" s="1"/>
  <c r="G1762" i="23"/>
  <c r="I1762" i="23" s="1"/>
  <c r="G1763" i="23"/>
  <c r="I1763" i="23" s="1"/>
  <c r="G1764" i="23"/>
  <c r="I1764" i="23" s="1"/>
  <c r="G1765" i="23"/>
  <c r="I1765" i="23" s="1"/>
  <c r="G1766" i="23"/>
  <c r="I1766" i="23" s="1"/>
  <c r="G1767" i="23"/>
  <c r="I1767" i="23" s="1"/>
  <c r="G1768" i="23"/>
  <c r="I1768" i="23" s="1"/>
  <c r="G1769" i="23"/>
  <c r="I1769" i="23" s="1"/>
  <c r="G1770" i="23"/>
  <c r="I1770" i="23" s="1"/>
  <c r="G1771" i="23"/>
  <c r="I1771" i="23" s="1"/>
  <c r="G1772" i="23"/>
  <c r="I1772" i="23" s="1"/>
  <c r="G1773" i="23"/>
  <c r="I1773" i="23" s="1"/>
  <c r="G1774" i="23"/>
  <c r="I1774" i="23" s="1"/>
  <c r="G1775" i="23"/>
  <c r="I1775" i="23" s="1"/>
  <c r="G1776" i="23"/>
  <c r="I1776" i="23" s="1"/>
  <c r="G1777" i="23"/>
  <c r="I1777" i="23" s="1"/>
  <c r="G1778" i="23"/>
  <c r="I1778" i="23" s="1"/>
  <c r="G1779" i="23"/>
  <c r="I1779" i="23" s="1"/>
  <c r="G1780" i="23"/>
  <c r="I1780" i="23" s="1"/>
  <c r="G1781" i="23"/>
  <c r="I1781" i="23" s="1"/>
  <c r="G1782" i="23"/>
  <c r="I1782" i="23" s="1"/>
  <c r="G1783" i="23"/>
  <c r="I1783" i="23" s="1"/>
  <c r="G1784" i="23"/>
  <c r="I1784" i="23" s="1"/>
  <c r="G1785" i="23"/>
  <c r="I1785" i="23" s="1"/>
  <c r="G1786" i="23"/>
  <c r="I1786" i="23" s="1"/>
  <c r="G1787" i="23"/>
  <c r="I1787" i="23" s="1"/>
  <c r="G1788" i="23"/>
  <c r="I1788" i="23" s="1"/>
  <c r="G1789" i="23"/>
  <c r="I1789" i="23" s="1"/>
  <c r="G1790" i="23"/>
  <c r="I1790" i="23" s="1"/>
  <c r="G1791" i="23"/>
  <c r="I1791" i="23" s="1"/>
  <c r="G1792" i="23"/>
  <c r="I1792" i="23" s="1"/>
  <c r="G1793" i="23"/>
  <c r="I1793" i="23" s="1"/>
  <c r="G1794" i="23"/>
  <c r="I1794" i="23" s="1"/>
  <c r="G1795" i="23"/>
  <c r="I1795" i="23" s="1"/>
  <c r="G1796" i="23"/>
  <c r="I1796" i="23" s="1"/>
  <c r="G1797" i="23"/>
  <c r="I1797" i="23" s="1"/>
  <c r="G1798" i="23"/>
  <c r="I1798" i="23" s="1"/>
  <c r="G1799" i="23"/>
  <c r="I1799" i="23" s="1"/>
  <c r="G1800" i="23"/>
  <c r="I1800" i="23" s="1"/>
  <c r="G1801" i="23"/>
  <c r="I1801" i="23" s="1"/>
  <c r="G1802" i="23"/>
  <c r="I1802" i="23" s="1"/>
  <c r="G1803" i="23"/>
  <c r="I1803" i="23" s="1"/>
  <c r="G1804" i="23"/>
  <c r="I1804" i="23" s="1"/>
  <c r="G1805" i="23"/>
  <c r="I1805" i="23" s="1"/>
  <c r="G1806" i="23"/>
  <c r="I1806" i="23" s="1"/>
  <c r="G1807" i="23"/>
  <c r="I1807" i="23" s="1"/>
  <c r="G1808" i="23"/>
  <c r="I1808" i="23" s="1"/>
  <c r="G1809" i="23"/>
  <c r="I1809" i="23" s="1"/>
  <c r="G1810" i="23"/>
  <c r="I1810" i="23" s="1"/>
  <c r="G1811" i="23"/>
  <c r="I1811" i="23" s="1"/>
  <c r="G1812" i="23"/>
  <c r="I1812" i="23" s="1"/>
  <c r="G1813" i="23"/>
  <c r="I1813" i="23" s="1"/>
  <c r="G1814" i="23"/>
  <c r="I1814" i="23" s="1"/>
  <c r="G1815" i="23"/>
  <c r="I1815" i="23" s="1"/>
  <c r="G1816" i="23"/>
  <c r="I1816" i="23" s="1"/>
  <c r="G1817" i="23"/>
  <c r="I1817" i="23" s="1"/>
  <c r="G1818" i="23"/>
  <c r="I1818" i="23" s="1"/>
  <c r="G1819" i="23"/>
  <c r="I1819" i="23" s="1"/>
  <c r="G1820" i="23"/>
  <c r="I1820" i="23" s="1"/>
  <c r="G1821" i="23"/>
  <c r="I1821" i="23" s="1"/>
  <c r="G1822" i="23"/>
  <c r="I1822" i="23" s="1"/>
  <c r="G1823" i="23"/>
  <c r="I1823" i="23" s="1"/>
  <c r="G1824" i="23"/>
  <c r="I1824" i="23" s="1"/>
  <c r="G1825" i="23"/>
  <c r="I1825" i="23" s="1"/>
  <c r="G1826" i="23"/>
  <c r="I1826" i="23" s="1"/>
  <c r="G1827" i="23"/>
  <c r="I1827" i="23" s="1"/>
  <c r="G1828" i="23"/>
  <c r="I1828" i="23" s="1"/>
  <c r="G1829" i="23"/>
  <c r="I1829" i="23" s="1"/>
  <c r="G1830" i="23"/>
  <c r="I1830" i="23" s="1"/>
  <c r="G1831" i="23"/>
  <c r="I1831" i="23" s="1"/>
  <c r="G1832" i="23"/>
  <c r="I1832" i="23" s="1"/>
  <c r="G1833" i="23"/>
  <c r="I1833" i="23" s="1"/>
  <c r="G1834" i="23"/>
  <c r="I1834" i="23" s="1"/>
  <c r="G1835" i="23"/>
  <c r="I1835" i="23" s="1"/>
  <c r="G1836" i="23"/>
  <c r="I1836" i="23" s="1"/>
  <c r="G1837" i="23"/>
  <c r="I1837" i="23" s="1"/>
  <c r="G1838" i="23"/>
  <c r="I1838" i="23" s="1"/>
  <c r="G1839" i="23"/>
  <c r="I1839" i="23" s="1"/>
  <c r="G1840" i="23"/>
  <c r="I1840" i="23" s="1"/>
  <c r="G1841" i="23"/>
  <c r="I1841" i="23" s="1"/>
  <c r="G1842" i="23"/>
  <c r="I1842" i="23" s="1"/>
  <c r="G1843" i="23"/>
  <c r="I1843" i="23" s="1"/>
  <c r="G1844" i="23"/>
  <c r="I1844" i="23" s="1"/>
  <c r="G1845" i="23"/>
  <c r="I1845" i="23" s="1"/>
  <c r="G1846" i="23"/>
  <c r="I1846" i="23" s="1"/>
  <c r="G1847" i="23"/>
  <c r="I1847" i="23" s="1"/>
  <c r="G1848" i="23"/>
  <c r="I1848" i="23" s="1"/>
  <c r="G1849" i="23"/>
  <c r="I1849" i="23" s="1"/>
  <c r="G1850" i="23"/>
  <c r="I1850" i="23" s="1"/>
  <c r="G1851" i="23"/>
  <c r="I1851" i="23" s="1"/>
  <c r="G1852" i="23"/>
  <c r="I1852" i="23" s="1"/>
  <c r="G1853" i="23"/>
  <c r="I1853" i="23" s="1"/>
  <c r="G1854" i="23"/>
  <c r="I1854" i="23" s="1"/>
  <c r="G1855" i="23"/>
  <c r="I1855" i="23" s="1"/>
  <c r="G1856" i="23"/>
  <c r="I1856" i="23" s="1"/>
  <c r="G1857" i="23"/>
  <c r="I1857" i="23" s="1"/>
  <c r="G1858" i="23"/>
  <c r="I1858" i="23" s="1"/>
  <c r="G1859" i="23"/>
  <c r="I1859" i="23" s="1"/>
  <c r="G1860" i="23"/>
  <c r="I1860" i="23" s="1"/>
  <c r="G1861" i="23"/>
  <c r="I1861" i="23" s="1"/>
  <c r="G1862" i="23"/>
  <c r="I1862" i="23" s="1"/>
  <c r="G1863" i="23"/>
  <c r="I1863" i="23" s="1"/>
  <c r="G1864" i="23"/>
  <c r="I1864" i="23" s="1"/>
  <c r="G1865" i="23"/>
  <c r="I1865" i="23" s="1"/>
  <c r="G1866" i="23"/>
  <c r="I1866" i="23" s="1"/>
  <c r="G1867" i="23"/>
  <c r="I1867" i="23" s="1"/>
  <c r="G1868" i="23"/>
  <c r="I1868" i="23" s="1"/>
  <c r="G1869" i="23"/>
  <c r="I1869" i="23" s="1"/>
  <c r="G1870" i="23"/>
  <c r="I1870" i="23" s="1"/>
  <c r="G1871" i="23"/>
  <c r="I1871" i="23" s="1"/>
  <c r="G1872" i="23"/>
  <c r="I1872" i="23" s="1"/>
  <c r="G1873" i="23"/>
  <c r="I1873" i="23" s="1"/>
  <c r="G1874" i="23"/>
  <c r="I1874" i="23" s="1"/>
  <c r="G1875" i="23"/>
  <c r="I1875" i="23" s="1"/>
  <c r="G1876" i="23"/>
  <c r="I1876" i="23" s="1"/>
  <c r="G1877" i="23"/>
  <c r="I1877" i="23" s="1"/>
  <c r="G1878" i="23"/>
  <c r="I1878" i="23" s="1"/>
  <c r="G1879" i="23"/>
  <c r="I1879" i="23" s="1"/>
  <c r="G1880" i="23"/>
  <c r="I1880" i="23" s="1"/>
  <c r="G1881" i="23"/>
  <c r="I1881" i="23" s="1"/>
  <c r="G1882" i="23"/>
  <c r="I1882" i="23" s="1"/>
  <c r="G1883" i="23"/>
  <c r="I1883" i="23" s="1"/>
  <c r="G1884" i="23"/>
  <c r="I1884" i="23" s="1"/>
  <c r="G1885" i="23"/>
  <c r="I1885" i="23" s="1"/>
  <c r="G1886" i="23"/>
  <c r="I1886" i="23" s="1"/>
  <c r="G1887" i="23"/>
  <c r="I1887" i="23" s="1"/>
  <c r="G1888" i="23"/>
  <c r="I1888" i="23" s="1"/>
  <c r="G1889" i="23"/>
  <c r="I1889" i="23" s="1"/>
  <c r="G1890" i="23"/>
  <c r="I1890" i="23" s="1"/>
  <c r="G1891" i="23"/>
  <c r="I1891" i="23" s="1"/>
  <c r="G1892" i="23"/>
  <c r="I1892" i="23" s="1"/>
  <c r="G1893" i="23"/>
  <c r="I1893" i="23" s="1"/>
  <c r="G1894" i="23"/>
  <c r="I1894" i="23" s="1"/>
  <c r="G1895" i="23"/>
  <c r="I1895" i="23" s="1"/>
  <c r="G1896" i="23"/>
  <c r="I1896" i="23" s="1"/>
  <c r="G1897" i="23"/>
  <c r="I1897" i="23" s="1"/>
  <c r="G1898" i="23"/>
  <c r="I1898" i="23" s="1"/>
  <c r="G1899" i="23"/>
  <c r="I1899" i="23" s="1"/>
  <c r="G1900" i="23"/>
  <c r="I1900" i="23" s="1"/>
  <c r="G1901" i="23"/>
  <c r="I1901" i="23" s="1"/>
  <c r="G1902" i="23"/>
  <c r="I1902" i="23" s="1"/>
  <c r="G1903" i="23"/>
  <c r="I1903" i="23" s="1"/>
  <c r="G1904" i="23"/>
  <c r="I1904" i="23" s="1"/>
  <c r="G1905" i="23"/>
  <c r="I1905" i="23" s="1"/>
  <c r="G1906" i="23"/>
  <c r="I1906" i="23" s="1"/>
  <c r="G1907" i="23"/>
  <c r="I1907" i="23" s="1"/>
  <c r="G1908" i="23"/>
  <c r="I1908" i="23" s="1"/>
  <c r="G1909" i="23"/>
  <c r="I1909" i="23" s="1"/>
  <c r="G1910" i="23"/>
  <c r="I1910" i="23" s="1"/>
  <c r="G1911" i="23"/>
  <c r="I1911" i="23" s="1"/>
  <c r="G1912" i="23"/>
  <c r="I1912" i="23" s="1"/>
  <c r="G1913" i="23"/>
  <c r="I1913" i="23" s="1"/>
  <c r="G1914" i="23"/>
  <c r="I1914" i="23" s="1"/>
  <c r="G1915" i="23"/>
  <c r="I1915" i="23" s="1"/>
  <c r="G1916" i="23"/>
  <c r="I1916" i="23" s="1"/>
  <c r="G1917" i="23"/>
  <c r="I1917" i="23" s="1"/>
  <c r="G1918" i="23"/>
  <c r="I1918" i="23" s="1"/>
  <c r="G1919" i="23"/>
  <c r="I1919" i="23" s="1"/>
  <c r="G1920" i="23"/>
  <c r="I1920" i="23" s="1"/>
  <c r="G1921" i="23"/>
  <c r="I1921" i="23" s="1"/>
  <c r="G1922" i="23"/>
  <c r="I1922" i="23" s="1"/>
  <c r="G1923" i="23"/>
  <c r="I1923" i="23" s="1"/>
  <c r="G1924" i="23"/>
  <c r="I1924" i="23" s="1"/>
  <c r="G1925" i="23"/>
  <c r="I1925" i="23" s="1"/>
  <c r="G1926" i="23"/>
  <c r="I1926" i="23" s="1"/>
  <c r="G1927" i="23"/>
  <c r="I1927" i="23" s="1"/>
  <c r="G1928" i="23"/>
  <c r="I1928" i="23" s="1"/>
  <c r="G1929" i="23"/>
  <c r="I1929" i="23" s="1"/>
  <c r="G1930" i="23"/>
  <c r="I1930" i="23" s="1"/>
  <c r="G1931" i="23"/>
  <c r="I1931" i="23" s="1"/>
  <c r="G1932" i="23"/>
  <c r="I1932" i="23" s="1"/>
  <c r="G1933" i="23"/>
  <c r="I1933" i="23" s="1"/>
  <c r="G1934" i="23"/>
  <c r="I1934" i="23" s="1"/>
  <c r="G1935" i="23"/>
  <c r="I1935" i="23" s="1"/>
  <c r="G1936" i="23"/>
  <c r="I1936" i="23" s="1"/>
  <c r="G1937" i="23"/>
  <c r="I1937" i="23" s="1"/>
  <c r="G1938" i="23"/>
  <c r="I1938" i="23" s="1"/>
  <c r="G1939" i="23"/>
  <c r="I1939" i="23" s="1"/>
  <c r="G1940" i="23"/>
  <c r="I1940" i="23" s="1"/>
  <c r="G1941" i="23"/>
  <c r="I1941" i="23" s="1"/>
  <c r="G1942" i="23"/>
  <c r="I1942" i="23" s="1"/>
  <c r="G1943" i="23"/>
  <c r="I1943" i="23" s="1"/>
  <c r="G1944" i="23"/>
  <c r="I1944" i="23" s="1"/>
  <c r="G1945" i="23"/>
  <c r="I1945" i="23" s="1"/>
  <c r="G1946" i="23"/>
  <c r="I1946" i="23" s="1"/>
  <c r="G1951" i="23"/>
  <c r="I1951" i="23" s="1"/>
  <c r="G1952" i="23"/>
  <c r="I1952" i="23" s="1"/>
  <c r="G1953" i="23"/>
  <c r="I1953" i="23" s="1"/>
  <c r="G1954" i="23"/>
  <c r="I1954" i="23" s="1"/>
  <c r="G1955" i="23"/>
  <c r="I1955" i="23" s="1"/>
  <c r="G1956" i="23"/>
  <c r="I1956" i="23" s="1"/>
  <c r="G1957" i="23"/>
  <c r="I1957" i="23" s="1"/>
  <c r="G1958" i="23"/>
  <c r="I1958" i="23" s="1"/>
  <c r="G1959" i="23"/>
  <c r="I1959" i="23" s="1"/>
  <c r="G1960" i="23"/>
  <c r="I1960" i="23" s="1"/>
  <c r="G1961" i="23"/>
  <c r="I1961" i="23" s="1"/>
  <c r="G1962" i="23"/>
  <c r="I1962" i="23" s="1"/>
  <c r="G1963" i="23"/>
  <c r="I1963" i="23" s="1"/>
  <c r="G1964" i="23"/>
  <c r="I1964" i="23" s="1"/>
  <c r="G1965" i="23"/>
  <c r="I1965" i="23" s="1"/>
  <c r="G1966" i="23"/>
  <c r="I1966" i="23" s="1"/>
  <c r="G1967" i="23"/>
  <c r="I1967" i="23" s="1"/>
  <c r="G1968" i="23"/>
  <c r="I1968" i="23" s="1"/>
  <c r="G1969" i="23"/>
  <c r="I1969" i="23" s="1"/>
  <c r="G1970" i="23"/>
  <c r="I1970" i="23" s="1"/>
  <c r="G1971" i="23"/>
  <c r="I1971" i="23" s="1"/>
  <c r="G1972" i="23"/>
  <c r="I1972" i="23" s="1"/>
  <c r="G1973" i="23"/>
  <c r="I1973" i="23" s="1"/>
  <c r="G1974" i="23"/>
  <c r="I1974" i="23" s="1"/>
  <c r="G1975" i="23"/>
  <c r="I1975" i="23" s="1"/>
  <c r="G1976" i="23"/>
  <c r="I1976" i="23" s="1"/>
  <c r="G1977" i="23"/>
  <c r="I1977" i="23" s="1"/>
  <c r="G1978" i="23"/>
  <c r="I1978" i="23" s="1"/>
  <c r="G1979" i="23"/>
  <c r="I1979" i="23" s="1"/>
  <c r="G1980" i="23"/>
  <c r="I1980" i="23" s="1"/>
  <c r="G1981" i="23"/>
  <c r="I1981" i="23" s="1"/>
  <c r="G1982" i="23"/>
  <c r="I1982" i="23" s="1"/>
  <c r="G1983" i="23"/>
  <c r="I1983" i="23" s="1"/>
  <c r="G1984" i="23"/>
  <c r="I1984" i="23" s="1"/>
  <c r="G1985" i="23"/>
  <c r="I1985" i="23" s="1"/>
  <c r="G1986" i="23"/>
  <c r="I1986" i="23" s="1"/>
  <c r="G1987" i="23"/>
  <c r="I1987" i="23" s="1"/>
  <c r="G1988" i="23"/>
  <c r="I1988" i="23" s="1"/>
  <c r="G1989" i="23"/>
  <c r="I1989" i="23" s="1"/>
  <c r="G1990" i="23"/>
  <c r="I1990" i="23" s="1"/>
  <c r="G1991" i="23"/>
  <c r="I1991" i="23" s="1"/>
  <c r="G1992" i="23"/>
  <c r="I1992" i="23" s="1"/>
  <c r="G1993" i="23"/>
  <c r="I1993" i="23" s="1"/>
  <c r="G1994" i="23"/>
  <c r="I1994" i="23" s="1"/>
  <c r="G1995" i="23"/>
  <c r="I1995" i="23" s="1"/>
  <c r="G1996" i="23"/>
  <c r="I1996" i="23" s="1"/>
  <c r="G1997" i="23"/>
  <c r="I1997" i="23" s="1"/>
  <c r="G1998" i="23"/>
  <c r="I1998" i="23" s="1"/>
  <c r="G1999" i="23"/>
  <c r="I1999" i="23" s="1"/>
  <c r="G2000" i="23"/>
  <c r="I2000" i="23" s="1"/>
  <c r="G2001" i="23"/>
  <c r="I2001" i="23" s="1"/>
  <c r="G2002" i="23"/>
  <c r="I2002" i="23" s="1"/>
  <c r="G2003" i="23"/>
  <c r="I2003" i="23" s="1"/>
  <c r="G2004" i="23"/>
  <c r="I2004" i="23" s="1"/>
  <c r="G2005" i="23"/>
  <c r="I2005" i="23" s="1"/>
  <c r="G2006" i="23"/>
  <c r="I2006" i="23" s="1"/>
  <c r="G2007" i="23"/>
  <c r="I2007" i="23" s="1"/>
  <c r="G2008" i="23"/>
  <c r="I2008" i="23" s="1"/>
  <c r="G2009" i="23"/>
  <c r="I2009" i="23" s="1"/>
  <c r="G2010" i="23"/>
  <c r="I2010" i="23" s="1"/>
  <c r="G2011" i="23"/>
  <c r="I2011" i="23" s="1"/>
  <c r="G2012" i="23"/>
  <c r="I2012" i="23" s="1"/>
  <c r="G2013" i="23"/>
  <c r="I2013" i="23" s="1"/>
  <c r="G2014" i="23"/>
  <c r="I2014" i="23" s="1"/>
  <c r="G2015" i="23"/>
  <c r="I2015" i="23" s="1"/>
  <c r="G2016" i="23"/>
  <c r="I2016" i="23" s="1"/>
  <c r="G2017" i="23"/>
  <c r="I2017" i="23" s="1"/>
  <c r="G2018" i="23"/>
  <c r="I2018" i="23" s="1"/>
  <c r="G2019" i="23"/>
  <c r="I2019" i="23" s="1"/>
  <c r="G2020" i="23"/>
  <c r="I2020" i="23" s="1"/>
  <c r="G2021" i="23"/>
  <c r="I2021" i="23" s="1"/>
  <c r="G2022" i="23"/>
  <c r="I2022" i="23" s="1"/>
  <c r="G2023" i="23"/>
  <c r="I2023" i="23" s="1"/>
  <c r="G2024" i="23"/>
  <c r="I2024" i="23" s="1"/>
  <c r="G2025" i="23"/>
  <c r="I2025" i="23" s="1"/>
  <c r="G2026" i="23"/>
  <c r="I2026" i="23" s="1"/>
  <c r="G2027" i="23"/>
  <c r="I2027" i="23" s="1"/>
  <c r="G2028" i="23"/>
  <c r="I2028" i="23" s="1"/>
  <c r="G2029" i="23"/>
  <c r="I2029" i="23" s="1"/>
  <c r="G2030" i="23"/>
  <c r="I2030" i="23" s="1"/>
  <c r="G2031" i="23"/>
  <c r="I2031" i="23" s="1"/>
  <c r="G2032" i="23"/>
  <c r="I2032" i="23" s="1"/>
  <c r="G2033" i="23"/>
  <c r="I2033" i="23" s="1"/>
  <c r="G2034" i="23"/>
  <c r="I2034" i="23" s="1"/>
  <c r="G2035" i="23"/>
  <c r="I2035" i="23" s="1"/>
  <c r="G2036" i="23"/>
  <c r="I2036" i="23" s="1"/>
  <c r="G2037" i="23"/>
  <c r="I2037" i="23" s="1"/>
  <c r="G2038" i="23"/>
  <c r="I2038" i="23" s="1"/>
  <c r="G2039" i="23"/>
  <c r="I2039" i="23" s="1"/>
  <c r="G2040" i="23"/>
  <c r="I2040" i="23" s="1"/>
  <c r="G2041" i="23"/>
  <c r="I2041" i="23" s="1"/>
  <c r="G2042" i="23"/>
  <c r="I2042" i="23" s="1"/>
  <c r="G2043" i="23"/>
  <c r="I2043" i="23" s="1"/>
  <c r="G2044" i="23"/>
  <c r="I2044" i="23" s="1"/>
  <c r="G2045" i="23"/>
  <c r="I2045" i="23" s="1"/>
  <c r="G2046" i="23"/>
  <c r="I2046" i="23" s="1"/>
  <c r="G2047" i="23"/>
  <c r="I2047" i="23" s="1"/>
  <c r="G2048" i="23"/>
  <c r="I2048" i="23" s="1"/>
  <c r="G2049" i="23"/>
  <c r="I2049" i="23" s="1"/>
  <c r="G2050" i="23"/>
  <c r="I2050" i="23" s="1"/>
  <c r="G2051" i="23"/>
  <c r="I2051" i="23" s="1"/>
  <c r="G2052" i="23"/>
  <c r="I2052" i="23" s="1"/>
  <c r="G2053" i="23"/>
  <c r="I2053" i="23" s="1"/>
  <c r="G2054" i="23"/>
  <c r="I2054" i="23" s="1"/>
  <c r="G2055" i="23"/>
  <c r="I2055" i="23" s="1"/>
  <c r="G2056" i="23"/>
  <c r="I2056" i="23" s="1"/>
  <c r="G2057" i="23"/>
  <c r="I2057" i="23" s="1"/>
  <c r="G2058" i="23"/>
  <c r="I2058" i="23" s="1"/>
  <c r="G2059" i="23"/>
  <c r="I2059" i="23" s="1"/>
  <c r="G2060" i="23"/>
  <c r="I2060" i="23" s="1"/>
  <c r="G2061" i="23"/>
  <c r="I2061" i="23" s="1"/>
  <c r="G2062" i="23"/>
  <c r="I2062" i="23" s="1"/>
  <c r="G2063" i="23"/>
  <c r="I2063" i="23" s="1"/>
  <c r="G2064" i="23"/>
  <c r="I2064" i="23" s="1"/>
  <c r="G2065" i="23"/>
  <c r="I2065" i="23" s="1"/>
  <c r="G2066" i="23"/>
  <c r="I2066" i="23" s="1"/>
  <c r="G2067" i="23"/>
  <c r="I2067" i="23" s="1"/>
  <c r="G2068" i="23"/>
  <c r="I2068" i="23" s="1"/>
  <c r="G2069" i="23"/>
  <c r="I2069" i="23" s="1"/>
  <c r="G2070" i="23"/>
  <c r="I2070" i="23" s="1"/>
  <c r="G2071" i="23"/>
  <c r="I2071" i="23" s="1"/>
  <c r="G2072" i="23"/>
  <c r="I2072" i="23" s="1"/>
  <c r="G2073" i="23"/>
  <c r="I2073" i="23" s="1"/>
  <c r="G2074" i="23"/>
  <c r="I2074" i="23" s="1"/>
  <c r="G2075" i="23"/>
  <c r="I2075" i="23" s="1"/>
  <c r="G2076" i="23"/>
  <c r="I2076" i="23" s="1"/>
  <c r="G2077" i="23"/>
  <c r="I2077" i="23" s="1"/>
  <c r="G2078" i="23"/>
  <c r="I2078" i="23" s="1"/>
  <c r="G2079" i="23"/>
  <c r="I2079" i="23" s="1"/>
  <c r="G2084" i="23"/>
  <c r="I2084" i="23" s="1"/>
  <c r="G2085" i="23"/>
  <c r="I2085" i="23" s="1"/>
  <c r="G2086" i="23"/>
  <c r="I2086" i="23" s="1"/>
  <c r="G2087" i="23"/>
  <c r="I2087" i="23" s="1"/>
  <c r="G2088" i="23"/>
  <c r="I2088" i="23" s="1"/>
  <c r="G2089" i="23"/>
  <c r="I2089" i="23" s="1"/>
  <c r="G2090" i="23"/>
  <c r="I2090" i="23" s="1"/>
  <c r="G2091" i="23"/>
  <c r="I2091" i="23" s="1"/>
  <c r="G2092" i="23"/>
  <c r="I2092" i="23" s="1"/>
  <c r="G2093" i="23"/>
  <c r="I2093" i="23" s="1"/>
  <c r="G2094" i="23"/>
  <c r="I2094" i="23" s="1"/>
  <c r="G2095" i="23"/>
  <c r="I2095" i="23" s="1"/>
  <c r="G2096" i="23"/>
  <c r="I2096" i="23" s="1"/>
  <c r="G2097" i="23"/>
  <c r="I2097" i="23" s="1"/>
  <c r="G2098" i="23"/>
  <c r="I2098" i="23" s="1"/>
  <c r="G2099" i="23"/>
  <c r="I2099" i="23" s="1"/>
  <c r="G2100" i="23"/>
  <c r="I2100" i="23" s="1"/>
  <c r="G2101" i="23"/>
  <c r="I2101" i="23" s="1"/>
  <c r="G2102" i="23"/>
  <c r="I2102" i="23" s="1"/>
  <c r="G2103" i="23"/>
  <c r="I2103" i="23" s="1"/>
  <c r="G2104" i="23"/>
  <c r="I2104" i="23" s="1"/>
  <c r="G2105" i="23"/>
  <c r="I2105" i="23" s="1"/>
  <c r="G2106" i="23"/>
  <c r="I2106" i="23" s="1"/>
  <c r="G2107" i="23"/>
  <c r="I2107" i="23" s="1"/>
  <c r="G2108" i="23"/>
  <c r="I2108" i="23" s="1"/>
  <c r="G2109" i="23"/>
  <c r="I2109" i="23" s="1"/>
  <c r="G2110" i="23"/>
  <c r="I2110" i="23" s="1"/>
  <c r="G2111" i="23"/>
  <c r="I2111" i="23" s="1"/>
  <c r="G2112" i="23"/>
  <c r="I2112" i="23" s="1"/>
  <c r="G2113" i="23"/>
  <c r="I2113" i="23" s="1"/>
  <c r="G2114" i="23"/>
  <c r="I2114" i="23" s="1"/>
  <c r="G2115" i="23"/>
  <c r="I2115" i="23" s="1"/>
  <c r="G2116" i="23"/>
  <c r="I2116" i="23" s="1"/>
  <c r="G2117" i="23"/>
  <c r="I2117" i="23" s="1"/>
  <c r="G2118" i="23"/>
  <c r="I2118" i="23" s="1"/>
  <c r="G2119" i="23"/>
  <c r="I2119" i="23" s="1"/>
  <c r="G2120" i="23"/>
  <c r="I2120" i="23" s="1"/>
  <c r="G2121" i="23"/>
  <c r="I2121" i="23" s="1"/>
  <c r="G2122" i="23"/>
  <c r="I2122" i="23" s="1"/>
  <c r="G2123" i="23"/>
  <c r="I2123" i="23" s="1"/>
  <c r="G2124" i="23"/>
  <c r="I2124" i="23" s="1"/>
  <c r="G2125" i="23"/>
  <c r="I2125" i="23" s="1"/>
  <c r="G2126" i="23"/>
  <c r="I2126" i="23" s="1"/>
  <c r="G2127" i="23"/>
  <c r="I2127" i="23" s="1"/>
  <c r="G2128" i="23"/>
  <c r="I2128" i="23" s="1"/>
  <c r="G2129" i="23"/>
  <c r="I2129" i="23" s="1"/>
  <c r="G2130" i="23"/>
  <c r="I2130" i="23" s="1"/>
  <c r="G2131" i="23"/>
  <c r="I2131" i="23" s="1"/>
  <c r="G2132" i="23"/>
  <c r="I2132" i="23" s="1"/>
  <c r="G2133" i="23"/>
  <c r="I2133" i="23" s="1"/>
  <c r="G2134" i="23"/>
  <c r="I2134" i="23" s="1"/>
  <c r="G2135" i="23"/>
  <c r="I2135" i="23" s="1"/>
  <c r="G2136" i="23"/>
  <c r="I2136" i="23" s="1"/>
  <c r="G2137" i="23"/>
  <c r="I2137" i="23" s="1"/>
  <c r="G2138" i="23"/>
  <c r="I2138" i="23" s="1"/>
  <c r="G2139" i="23"/>
  <c r="I2139" i="23" s="1"/>
  <c r="G2140" i="23"/>
  <c r="I2140" i="23" s="1"/>
  <c r="G2141" i="23"/>
  <c r="I2141" i="23" s="1"/>
  <c r="G2142" i="23"/>
  <c r="I2142" i="23" s="1"/>
  <c r="G2143" i="23"/>
  <c r="I2143" i="23" s="1"/>
  <c r="G2144" i="23"/>
  <c r="I2144" i="23" s="1"/>
  <c r="G2145" i="23"/>
  <c r="I2145" i="23" s="1"/>
  <c r="G2146" i="23"/>
  <c r="I2146" i="23" s="1"/>
  <c r="G2147" i="23"/>
  <c r="I2147" i="23" s="1"/>
  <c r="G2148" i="23"/>
  <c r="I2148" i="23" s="1"/>
  <c r="G2149" i="23"/>
  <c r="I2149" i="23" s="1"/>
  <c r="G2150" i="23"/>
  <c r="I2150" i="23" s="1"/>
  <c r="G2151" i="23"/>
  <c r="I2151" i="23" s="1"/>
  <c r="G2152" i="23"/>
  <c r="I2152" i="23" s="1"/>
  <c r="G2153" i="23"/>
  <c r="I2153" i="23" s="1"/>
  <c r="G2154" i="23"/>
  <c r="I2154" i="23" s="1"/>
  <c r="G2155" i="23"/>
  <c r="I2155" i="23" s="1"/>
  <c r="G2156" i="23"/>
  <c r="I2156" i="23" s="1"/>
  <c r="G2157" i="23"/>
  <c r="I2157" i="23" s="1"/>
  <c r="G2158" i="23"/>
  <c r="I2158" i="23" s="1"/>
  <c r="G2159" i="23"/>
  <c r="I2159" i="23" s="1"/>
  <c r="G2160" i="23"/>
  <c r="I2160" i="23" s="1"/>
  <c r="G2161" i="23"/>
  <c r="I2161" i="23" s="1"/>
  <c r="G2162" i="23"/>
  <c r="I2162" i="23" s="1"/>
  <c r="G2163" i="23"/>
  <c r="I2163" i="23" s="1"/>
  <c r="G2164" i="23"/>
  <c r="I2164" i="23" s="1"/>
  <c r="G2165" i="23"/>
  <c r="I2165" i="23" s="1"/>
  <c r="G2166" i="23"/>
  <c r="I2166" i="23" s="1"/>
  <c r="G2167" i="23"/>
  <c r="I2167" i="23" s="1"/>
  <c r="G2168" i="23"/>
  <c r="I2168" i="23" s="1"/>
  <c r="G2169" i="23"/>
  <c r="I2169" i="23" s="1"/>
  <c r="G2170" i="23"/>
  <c r="I2170" i="23" s="1"/>
  <c r="G2171" i="23"/>
  <c r="I2171" i="23" s="1"/>
  <c r="G2172" i="23"/>
  <c r="I2172" i="23" s="1"/>
  <c r="G2173" i="23"/>
  <c r="I2173" i="23" s="1"/>
  <c r="G2174" i="23"/>
  <c r="I2174" i="23" s="1"/>
  <c r="G2175" i="23"/>
  <c r="I2175" i="23" s="1"/>
  <c r="G2176" i="23"/>
  <c r="I2176" i="23" s="1"/>
  <c r="G2177" i="23"/>
  <c r="I2177" i="23" s="1"/>
  <c r="G2178" i="23"/>
  <c r="I2178" i="23" s="1"/>
  <c r="G2179" i="23"/>
  <c r="I2179" i="23" s="1"/>
  <c r="G2180" i="23"/>
  <c r="I2180" i="23" s="1"/>
  <c r="G2181" i="23"/>
  <c r="I2181" i="23" s="1"/>
  <c r="G2182" i="23"/>
  <c r="I2182" i="23" s="1"/>
  <c r="G2183" i="23"/>
  <c r="I2183" i="23" s="1"/>
  <c r="G2184" i="23"/>
  <c r="I2184" i="23" s="1"/>
  <c r="G2185" i="23"/>
  <c r="I2185" i="23" s="1"/>
  <c r="G2186" i="23"/>
  <c r="I2186" i="23" s="1"/>
  <c r="G2187" i="23"/>
  <c r="I2187" i="23" s="1"/>
  <c r="G2188" i="23"/>
  <c r="I2188" i="23" s="1"/>
  <c r="G2189" i="23"/>
  <c r="I2189" i="23" s="1"/>
  <c r="G2190" i="23"/>
  <c r="I2190" i="23" s="1"/>
  <c r="G2191" i="23"/>
  <c r="I2191" i="23" s="1"/>
  <c r="G2192" i="23"/>
  <c r="I2192" i="23" s="1"/>
  <c r="G2193" i="23"/>
  <c r="I2193" i="23" s="1"/>
  <c r="G2194" i="23"/>
  <c r="I2194" i="23" s="1"/>
  <c r="G2195" i="23"/>
  <c r="I2195" i="23" s="1"/>
  <c r="G2196" i="23"/>
  <c r="I2196" i="23" s="1"/>
  <c r="G2197" i="23"/>
  <c r="I2197" i="23" s="1"/>
  <c r="G2198" i="23"/>
  <c r="I2198" i="23" s="1"/>
  <c r="G2199" i="23"/>
  <c r="I2199" i="23" s="1"/>
  <c r="G2200" i="23"/>
  <c r="I2200" i="23" s="1"/>
  <c r="G2201" i="23"/>
  <c r="I2201" i="23" s="1"/>
  <c r="G2202" i="23"/>
  <c r="I2202" i="23" s="1"/>
  <c r="G2203" i="23"/>
  <c r="I2203" i="23" s="1"/>
  <c r="G2204" i="23"/>
  <c r="I2204" i="23" s="1"/>
  <c r="G2205" i="23"/>
  <c r="I2205" i="23" s="1"/>
  <c r="G2206" i="23"/>
  <c r="I2206" i="23" s="1"/>
  <c r="G2207" i="23"/>
  <c r="I2207" i="23" s="1"/>
  <c r="G2208" i="23"/>
  <c r="I2208" i="23" s="1"/>
  <c r="G2209" i="23"/>
  <c r="I2209" i="23" s="1"/>
  <c r="G2210" i="23"/>
  <c r="I2210" i="23" s="1"/>
  <c r="G2211" i="23"/>
  <c r="I2211" i="23" s="1"/>
  <c r="G2212" i="23"/>
  <c r="I2212" i="23" s="1"/>
  <c r="G2213" i="23"/>
  <c r="I2213" i="23" s="1"/>
  <c r="G2214" i="23"/>
  <c r="I2214" i="23" s="1"/>
  <c r="G2215" i="23"/>
  <c r="I2215" i="23" s="1"/>
  <c r="G2216" i="23"/>
  <c r="I2216" i="23" s="1"/>
  <c r="G2217" i="23"/>
  <c r="I2217" i="23" s="1"/>
  <c r="G2218" i="23"/>
  <c r="I2218" i="23" s="1"/>
  <c r="G2219" i="23"/>
  <c r="I2219" i="23" s="1"/>
  <c r="G2220" i="23"/>
  <c r="I2220" i="23" s="1"/>
  <c r="G2221" i="23"/>
  <c r="I2221" i="23" s="1"/>
  <c r="G2222" i="23"/>
  <c r="I2222" i="23" s="1"/>
  <c r="G2223" i="23"/>
  <c r="I2223" i="23" s="1"/>
  <c r="G2224" i="23"/>
  <c r="I2224" i="23" s="1"/>
  <c r="G2225" i="23"/>
  <c r="I2225" i="23" s="1"/>
  <c r="G2226" i="23"/>
  <c r="I2226" i="23" s="1"/>
  <c r="G2227" i="23"/>
  <c r="I2227" i="23" s="1"/>
  <c r="G2228" i="23"/>
  <c r="I2228" i="23" s="1"/>
  <c r="G2229" i="23"/>
  <c r="I2229" i="23" s="1"/>
  <c r="G2230" i="23"/>
  <c r="I2230" i="23" s="1"/>
  <c r="G2231" i="23"/>
  <c r="I2231" i="23" s="1"/>
  <c r="G2232" i="23"/>
  <c r="I2232" i="23" s="1"/>
  <c r="G2233" i="23"/>
  <c r="I2233" i="23" s="1"/>
  <c r="G2234" i="23"/>
  <c r="I2234" i="23" s="1"/>
  <c r="G2235" i="23"/>
  <c r="I2235" i="23" s="1"/>
  <c r="G2236" i="23"/>
  <c r="I2236" i="23" s="1"/>
  <c r="G2237" i="23"/>
  <c r="I2237" i="23" s="1"/>
  <c r="G2238" i="23"/>
  <c r="I2238" i="23" s="1"/>
  <c r="G2239" i="23"/>
  <c r="I2239" i="23" s="1"/>
  <c r="G2240" i="23"/>
  <c r="I2240" i="23" s="1"/>
  <c r="G2241" i="23"/>
  <c r="I2241" i="23" s="1"/>
  <c r="G2242" i="23"/>
  <c r="I2242" i="23" s="1"/>
  <c r="G2243" i="23"/>
  <c r="I2243" i="23" s="1"/>
  <c r="G2244" i="23"/>
  <c r="I2244" i="23" s="1"/>
  <c r="G2245" i="23"/>
  <c r="I2245" i="23" s="1"/>
  <c r="G2246" i="23"/>
  <c r="I2246" i="23" s="1"/>
  <c r="G2247" i="23"/>
  <c r="I2247" i="23" s="1"/>
  <c r="G2248" i="23"/>
  <c r="I2248" i="23" s="1"/>
  <c r="G2249" i="23"/>
  <c r="I2249" i="23" s="1"/>
  <c r="G2250" i="23"/>
  <c r="I2250" i="23" s="1"/>
  <c r="G2251" i="23"/>
  <c r="I2251" i="23" s="1"/>
  <c r="G2252" i="23"/>
  <c r="I2252" i="23" s="1"/>
  <c r="G2253" i="23"/>
  <c r="I2253" i="23" s="1"/>
  <c r="G2254" i="23"/>
  <c r="I2254" i="23" s="1"/>
  <c r="G2255" i="23"/>
  <c r="I2255" i="23" s="1"/>
  <c r="G2256" i="23"/>
  <c r="I2256" i="23" s="1"/>
  <c r="G2257" i="23"/>
  <c r="I2257" i="23" s="1"/>
  <c r="G2258" i="23"/>
  <c r="I2258" i="23" s="1"/>
  <c r="G2259" i="23"/>
  <c r="I2259" i="23" s="1"/>
  <c r="G2260" i="23"/>
  <c r="I2260" i="23" s="1"/>
  <c r="G2261" i="23"/>
  <c r="I2261" i="23" s="1"/>
  <c r="G2262" i="23"/>
  <c r="I2262" i="23" s="1"/>
  <c r="G2263" i="23"/>
  <c r="I2263" i="23" s="1"/>
  <c r="G2264" i="23"/>
  <c r="I2264" i="23" s="1"/>
  <c r="G2265" i="23"/>
  <c r="I2265" i="23" s="1"/>
  <c r="G2266" i="23"/>
  <c r="I2266" i="23" s="1"/>
  <c r="G2267" i="23"/>
  <c r="I2267" i="23" s="1"/>
  <c r="G2268" i="23"/>
  <c r="I2268" i="23" s="1"/>
  <c r="G2269" i="23"/>
  <c r="I2269" i="23" s="1"/>
  <c r="G2270" i="23"/>
  <c r="I2270" i="23" s="1"/>
  <c r="G2271" i="23"/>
  <c r="I2271" i="23" s="1"/>
  <c r="G2272" i="23"/>
  <c r="I2272" i="23" s="1"/>
  <c r="G2273" i="23"/>
  <c r="I2273" i="23" s="1"/>
  <c r="G2274" i="23"/>
  <c r="I2274" i="23" s="1"/>
  <c r="G2275" i="23"/>
  <c r="I2275" i="23" s="1"/>
  <c r="G2277" i="23"/>
  <c r="I2277" i="23" s="1"/>
  <c r="G2278" i="23"/>
  <c r="I2278" i="23" s="1"/>
  <c r="G2279" i="23"/>
  <c r="I2279" i="23" s="1"/>
  <c r="G2280" i="23"/>
  <c r="I2280" i="23" s="1"/>
  <c r="G2281" i="23"/>
  <c r="I2281" i="23" s="1"/>
  <c r="G2282" i="23"/>
  <c r="I2282" i="23" s="1"/>
  <c r="G2283" i="23"/>
  <c r="I2283" i="23" s="1"/>
  <c r="G2284" i="23"/>
  <c r="I2284" i="23" s="1"/>
  <c r="G2285" i="23"/>
  <c r="I2285" i="23" s="1"/>
  <c r="G2286" i="23"/>
  <c r="I2286" i="23" s="1"/>
  <c r="G2287" i="23"/>
  <c r="I2287" i="23" s="1"/>
  <c r="G2288" i="23"/>
  <c r="I2288" i="23" s="1"/>
  <c r="G2289" i="23"/>
  <c r="I2289" i="23" s="1"/>
  <c r="G2290" i="23"/>
  <c r="I2290" i="23" s="1"/>
  <c r="G2291" i="23"/>
  <c r="I2291" i="23" s="1"/>
  <c r="G2292" i="23"/>
  <c r="I2292" i="23" s="1"/>
  <c r="G2293" i="23"/>
  <c r="I2293" i="23" s="1"/>
  <c r="G2294" i="23"/>
  <c r="I2294" i="23" s="1"/>
  <c r="G2295" i="23"/>
  <c r="I2295" i="23" s="1"/>
  <c r="G2296" i="23"/>
  <c r="I2296" i="23" s="1"/>
  <c r="G2297" i="23"/>
  <c r="I2297" i="23" s="1"/>
  <c r="G2298" i="23"/>
  <c r="I2298" i="23" s="1"/>
  <c r="G2299" i="23"/>
  <c r="I2299" i="23" s="1"/>
  <c r="G2300" i="23"/>
  <c r="I2300" i="23" s="1"/>
  <c r="G2301" i="23"/>
  <c r="I2301" i="23" s="1"/>
  <c r="G2302" i="23"/>
  <c r="I2302" i="23" s="1"/>
  <c r="G2303" i="23"/>
  <c r="I2303" i="23" s="1"/>
  <c r="G2304" i="23"/>
  <c r="I2304" i="23" s="1"/>
  <c r="G2305" i="23"/>
  <c r="I2305" i="23" s="1"/>
  <c r="G2306" i="23"/>
  <c r="I2306" i="23" s="1"/>
  <c r="G2307" i="23"/>
  <c r="I2307" i="23" s="1"/>
  <c r="G2308" i="23"/>
  <c r="I2308" i="23" s="1"/>
  <c r="G2309" i="23"/>
  <c r="I2309" i="23" s="1"/>
  <c r="G2310" i="23"/>
  <c r="I2310" i="23" s="1"/>
  <c r="G2311" i="23"/>
  <c r="I2311" i="23" s="1"/>
  <c r="G2312" i="23"/>
  <c r="I2312" i="23" s="1"/>
  <c r="G2313" i="23"/>
  <c r="I2313" i="23" s="1"/>
  <c r="G2314" i="23"/>
  <c r="I2314" i="23" s="1"/>
  <c r="G2315" i="23"/>
  <c r="I2315" i="23" s="1"/>
  <c r="G2316" i="23"/>
  <c r="I2316" i="23" s="1"/>
  <c r="G2317" i="23"/>
  <c r="I2317" i="23" s="1"/>
  <c r="G2318" i="23"/>
  <c r="I2318" i="23" s="1"/>
  <c r="G2319" i="23"/>
  <c r="I2319" i="23" s="1"/>
  <c r="G2320" i="23"/>
  <c r="I2320" i="23" s="1"/>
  <c r="G2321" i="23"/>
  <c r="I2321" i="23" s="1"/>
  <c r="G2322" i="23"/>
  <c r="I2322" i="23" s="1"/>
  <c r="G2323" i="23"/>
  <c r="I2323" i="23" s="1"/>
  <c r="G2324" i="23"/>
  <c r="I2324" i="23" s="1"/>
  <c r="G2325" i="23"/>
  <c r="I2325" i="23" s="1"/>
  <c r="G2326" i="23"/>
  <c r="I2326" i="23" s="1"/>
  <c r="G2327" i="23"/>
  <c r="I2327" i="23" s="1"/>
  <c r="G2328" i="23"/>
  <c r="I2328" i="23" s="1"/>
  <c r="G2329" i="23"/>
  <c r="I2329" i="23" s="1"/>
  <c r="G2330" i="23"/>
  <c r="I2330" i="23" s="1"/>
  <c r="G2331" i="23"/>
  <c r="I2331" i="23" s="1"/>
  <c r="G2332" i="23"/>
  <c r="I2332" i="23" s="1"/>
  <c r="G2333" i="23"/>
  <c r="I2333" i="23" s="1"/>
  <c r="G2334" i="23"/>
  <c r="I2334" i="23" s="1"/>
  <c r="G2335" i="23"/>
  <c r="I2335" i="23" s="1"/>
  <c r="G2336" i="23"/>
  <c r="I2336" i="23" s="1"/>
  <c r="G2337" i="23"/>
  <c r="I2337" i="23" s="1"/>
  <c r="G2338" i="23"/>
  <c r="I2338" i="23" s="1"/>
  <c r="G2339" i="23"/>
  <c r="I2339" i="23" s="1"/>
  <c r="G2340" i="23"/>
  <c r="I2340" i="23" s="1"/>
  <c r="G2341" i="23"/>
  <c r="I2341" i="23" s="1"/>
  <c r="G2342" i="23"/>
  <c r="I2342" i="23" s="1"/>
  <c r="G2343" i="23"/>
  <c r="I2343" i="23" s="1"/>
  <c r="G2344" i="23"/>
  <c r="I2344" i="23" s="1"/>
  <c r="G2345" i="23"/>
  <c r="I2345" i="23" s="1"/>
  <c r="G2346" i="23"/>
  <c r="I2346" i="23" s="1"/>
  <c r="G2347" i="23"/>
  <c r="I2347" i="23" s="1"/>
  <c r="G2348" i="23"/>
  <c r="I2348" i="23" s="1"/>
  <c r="G2349" i="23"/>
  <c r="I2349" i="23" s="1"/>
  <c r="G2350" i="23"/>
  <c r="I2350" i="23" s="1"/>
  <c r="G2351" i="23"/>
  <c r="I2351" i="23" s="1"/>
  <c r="G2352" i="23"/>
  <c r="I2352" i="23" s="1"/>
  <c r="G2353" i="23"/>
  <c r="I2353" i="23" s="1"/>
  <c r="G2354" i="23"/>
  <c r="I2354" i="23" s="1"/>
  <c r="G2355" i="23"/>
  <c r="I2355" i="23" s="1"/>
  <c r="G2356" i="23"/>
  <c r="I2356" i="23" s="1"/>
  <c r="G2357" i="23"/>
  <c r="I2357" i="23" s="1"/>
  <c r="G2358" i="23"/>
  <c r="I2358" i="23" s="1"/>
  <c r="G2359" i="23"/>
  <c r="I2359" i="23" s="1"/>
  <c r="G2360" i="23"/>
  <c r="I2360" i="23" s="1"/>
  <c r="G2361" i="23"/>
  <c r="I2361" i="23" s="1"/>
  <c r="G2362" i="23"/>
  <c r="I2362" i="23" s="1"/>
  <c r="G2363" i="23"/>
  <c r="I2363" i="23" s="1"/>
  <c r="G2364" i="23"/>
  <c r="I2364" i="23" s="1"/>
  <c r="G2365" i="23"/>
  <c r="I2365" i="23" s="1"/>
  <c r="G2366" i="23"/>
  <c r="I2366" i="23" s="1"/>
  <c r="G2367" i="23"/>
  <c r="I2367" i="23" s="1"/>
  <c r="G2368" i="23"/>
  <c r="I2368" i="23" s="1"/>
  <c r="G2369" i="23"/>
  <c r="I2369" i="23" s="1"/>
  <c r="G2370" i="23"/>
  <c r="I2370" i="23" s="1"/>
  <c r="G2371" i="23"/>
  <c r="I2371" i="23" s="1"/>
  <c r="G2372" i="23"/>
  <c r="I2372" i="23" s="1"/>
  <c r="G2373" i="23"/>
  <c r="I2373" i="23" s="1"/>
  <c r="G2374" i="23"/>
  <c r="I2374" i="23" s="1"/>
  <c r="G2375" i="23"/>
  <c r="I2375" i="23" s="1"/>
  <c r="G2376" i="23"/>
  <c r="I2376" i="23" s="1"/>
  <c r="G2377" i="23"/>
  <c r="I2377" i="23" s="1"/>
  <c r="G2378" i="23"/>
  <c r="I2378" i="23" s="1"/>
  <c r="G2379" i="23"/>
  <c r="I2379" i="23" s="1"/>
  <c r="G2380" i="23"/>
  <c r="I2380" i="23" s="1"/>
  <c r="G2381" i="23"/>
  <c r="I2381" i="23" s="1"/>
  <c r="G2382" i="23"/>
  <c r="I2382" i="23" s="1"/>
  <c r="G2383" i="23"/>
  <c r="I2383" i="23" s="1"/>
  <c r="G2384" i="23"/>
  <c r="I2384" i="23" s="1"/>
  <c r="G2385" i="23"/>
  <c r="I2385" i="23" s="1"/>
  <c r="G2386" i="23"/>
  <c r="I2386" i="23" s="1"/>
  <c r="G2387" i="23"/>
  <c r="I2387" i="23" s="1"/>
  <c r="G2388" i="23"/>
  <c r="I2388" i="23" s="1"/>
  <c r="G2389" i="23"/>
  <c r="I2389" i="23" s="1"/>
  <c r="G2390" i="23"/>
  <c r="I2390" i="23" s="1"/>
  <c r="G2391" i="23"/>
  <c r="I2391" i="23" s="1"/>
  <c r="G2392" i="23"/>
  <c r="I2392" i="23" s="1"/>
  <c r="G2393" i="23"/>
  <c r="I2393" i="23" s="1"/>
  <c r="G2394" i="23"/>
  <c r="I2394" i="23" s="1"/>
  <c r="G2395" i="23"/>
  <c r="I2395" i="23" s="1"/>
  <c r="G2396" i="23"/>
  <c r="I2396" i="23" s="1"/>
  <c r="G2397" i="23"/>
  <c r="I2397" i="23" s="1"/>
  <c r="G2398" i="23"/>
  <c r="I2398" i="23" s="1"/>
  <c r="G2399" i="23"/>
  <c r="I2399" i="23" s="1"/>
  <c r="G2400" i="23"/>
  <c r="I2400" i="23" s="1"/>
  <c r="G2401" i="23"/>
  <c r="I2401" i="23" s="1"/>
  <c r="G2402" i="23"/>
  <c r="I2402" i="23" s="1"/>
  <c r="G2403" i="23"/>
  <c r="I2403" i="23" s="1"/>
  <c r="G2404" i="23"/>
  <c r="I2404" i="23" s="1"/>
  <c r="G2405" i="23"/>
  <c r="I2405" i="23" s="1"/>
  <c r="G2406" i="23"/>
  <c r="I2406" i="23" s="1"/>
  <c r="G2407" i="23"/>
  <c r="I2407" i="23" s="1"/>
  <c r="G2408" i="23"/>
  <c r="I2408" i="23" s="1"/>
  <c r="G2409" i="23"/>
  <c r="I2409" i="23" s="1"/>
  <c r="G2410" i="23"/>
  <c r="I2410" i="23" s="1"/>
  <c r="G2411" i="23"/>
  <c r="I2411" i="23" s="1"/>
  <c r="G2412" i="23"/>
  <c r="I2412" i="23" s="1"/>
  <c r="G2413" i="23"/>
  <c r="I2413" i="23" s="1"/>
  <c r="G2414" i="23"/>
  <c r="I2414" i="23" s="1"/>
  <c r="G2415" i="23"/>
  <c r="I2415" i="23" s="1"/>
  <c r="G2416" i="23"/>
  <c r="I2416" i="23" s="1"/>
  <c r="G2417" i="23"/>
  <c r="I2417" i="23" s="1"/>
  <c r="G2418" i="23"/>
  <c r="I2418" i="23" s="1"/>
  <c r="G2419" i="23"/>
  <c r="I2419" i="23" s="1"/>
  <c r="G2420" i="23"/>
  <c r="I2420" i="23" s="1"/>
  <c r="G2421" i="23"/>
  <c r="I2421" i="23" s="1"/>
  <c r="G2422" i="23"/>
  <c r="I2422" i="23" s="1"/>
  <c r="G2423" i="23"/>
  <c r="I2423" i="23" s="1"/>
  <c r="G2424" i="23"/>
  <c r="I2424" i="23" s="1"/>
  <c r="G2425" i="23"/>
  <c r="I2425" i="23" s="1"/>
  <c r="G2426" i="23"/>
  <c r="I2426" i="23" s="1"/>
  <c r="G2427" i="23"/>
  <c r="I2427" i="23" s="1"/>
  <c r="G2428" i="23"/>
  <c r="I2428" i="23" s="1"/>
  <c r="G2429" i="23"/>
  <c r="I2429" i="23" s="1"/>
  <c r="G2430" i="23"/>
  <c r="I2430" i="23" s="1"/>
  <c r="G2431" i="23"/>
  <c r="I2431" i="23" s="1"/>
  <c r="G2432" i="23"/>
  <c r="I2432" i="23" s="1"/>
  <c r="G2433" i="23"/>
  <c r="I2433" i="23" s="1"/>
  <c r="G2434" i="23"/>
  <c r="I2434" i="23" s="1"/>
  <c r="G2435" i="23"/>
  <c r="I2435" i="23" s="1"/>
  <c r="G2436" i="23"/>
  <c r="I2436" i="23" s="1"/>
  <c r="G2437" i="23"/>
  <c r="I2437" i="23" s="1"/>
  <c r="G2438" i="23"/>
  <c r="I2438" i="23" s="1"/>
  <c r="G2439" i="23"/>
  <c r="I2439" i="23" s="1"/>
  <c r="G2440" i="23"/>
  <c r="I2440" i="23" s="1"/>
  <c r="G2441" i="23"/>
  <c r="I2441" i="23" s="1"/>
  <c r="G2442" i="23"/>
  <c r="I2442" i="23" s="1"/>
  <c r="G2443" i="23"/>
  <c r="I2443" i="23" s="1"/>
  <c r="G2444" i="23"/>
  <c r="I2444" i="23" s="1"/>
  <c r="G2445" i="23"/>
  <c r="I2445" i="23" s="1"/>
  <c r="G2446" i="23"/>
  <c r="I2446" i="23" s="1"/>
  <c r="G2447" i="23"/>
  <c r="I2447" i="23" s="1"/>
  <c r="G2448" i="23"/>
  <c r="I2448" i="23" s="1"/>
  <c r="G2449" i="23"/>
  <c r="I2449" i="23" s="1"/>
  <c r="G2450" i="23"/>
  <c r="I2450" i="23" s="1"/>
  <c r="G2451" i="23"/>
  <c r="I2451" i="23" s="1"/>
  <c r="G2452" i="23"/>
  <c r="I2452" i="23" s="1"/>
  <c r="G2453" i="23"/>
  <c r="I2453" i="23" s="1"/>
  <c r="G2454" i="23"/>
  <c r="I2454" i="23" s="1"/>
  <c r="G2455" i="23"/>
  <c r="I2455" i="23" s="1"/>
  <c r="G2456" i="23"/>
  <c r="I2456" i="23" s="1"/>
  <c r="G2457" i="23"/>
  <c r="I2457" i="23" s="1"/>
  <c r="G2458" i="23"/>
  <c r="I2458" i="23" s="1"/>
  <c r="G2459" i="23"/>
  <c r="I2459" i="23" s="1"/>
  <c r="G2460" i="23"/>
  <c r="I2460" i="23" s="1"/>
  <c r="G2461" i="23"/>
  <c r="I2461" i="23" s="1"/>
  <c r="G2462" i="23"/>
  <c r="I2462" i="23" s="1"/>
  <c r="G2463" i="23"/>
  <c r="I2463" i="23" s="1"/>
  <c r="G2464" i="23"/>
  <c r="I2464" i="23" s="1"/>
  <c r="G2465" i="23"/>
  <c r="I2465" i="23" s="1"/>
  <c r="G2466" i="23"/>
  <c r="I2466" i="23" s="1"/>
  <c r="G2467" i="23"/>
  <c r="I2467" i="23" s="1"/>
  <c r="G2468" i="23"/>
  <c r="I2468" i="23" s="1"/>
  <c r="G2469" i="23"/>
  <c r="I2469" i="23" s="1"/>
  <c r="G2470" i="23"/>
  <c r="I2470" i="23" s="1"/>
  <c r="G2471" i="23"/>
  <c r="I2471" i="23" s="1"/>
  <c r="G2472" i="23"/>
  <c r="I2472" i="23" s="1"/>
  <c r="G2473" i="23"/>
  <c r="I2473" i="23" s="1"/>
  <c r="G2474" i="23"/>
  <c r="I2474" i="23" s="1"/>
  <c r="G2475" i="23"/>
  <c r="I2475" i="23" s="1"/>
  <c r="G2476" i="23"/>
  <c r="I2476" i="23" s="1"/>
  <c r="G2477" i="23"/>
  <c r="I2477" i="23" s="1"/>
  <c r="G2478" i="23"/>
  <c r="I2478" i="23" s="1"/>
  <c r="G2479" i="23"/>
  <c r="I2479" i="23" s="1"/>
  <c r="G2480" i="23"/>
  <c r="I2480" i="23" s="1"/>
  <c r="G2481" i="23"/>
  <c r="I2481" i="23" s="1"/>
  <c r="G2482" i="23"/>
  <c r="I2482" i="23" s="1"/>
  <c r="G2483" i="23"/>
  <c r="I2483" i="23" s="1"/>
  <c r="G2484" i="23"/>
  <c r="I2484" i="23" s="1"/>
  <c r="G2485" i="23"/>
  <c r="I2485" i="23" s="1"/>
  <c r="G2486" i="23"/>
  <c r="I2486" i="23" s="1"/>
  <c r="G2487" i="23"/>
  <c r="I2487" i="23" s="1"/>
  <c r="G2488" i="23"/>
  <c r="I2488" i="23" s="1"/>
  <c r="G2489" i="23"/>
  <c r="I2489" i="23" s="1"/>
  <c r="G2490" i="23"/>
  <c r="I2490" i="23" s="1"/>
  <c r="G2491" i="23"/>
  <c r="I2491" i="23" s="1"/>
  <c r="G2492" i="23"/>
  <c r="I2492" i="23" s="1"/>
  <c r="G2493" i="23"/>
  <c r="I2493" i="23" s="1"/>
  <c r="G2494" i="23"/>
  <c r="I2494" i="23" s="1"/>
  <c r="G2495" i="23"/>
  <c r="I2495" i="23" s="1"/>
  <c r="G2496" i="23"/>
  <c r="I2496" i="23" s="1"/>
  <c r="G2497" i="23"/>
  <c r="I2497" i="23" s="1"/>
  <c r="G2498" i="23"/>
  <c r="I2498" i="23" s="1"/>
  <c r="G2499" i="23"/>
  <c r="I2499" i="23" s="1"/>
  <c r="G2500" i="23"/>
  <c r="I2500" i="23" s="1"/>
  <c r="G2501" i="23"/>
  <c r="I2501" i="23" s="1"/>
  <c r="G2502" i="23"/>
  <c r="I2502" i="23" s="1"/>
  <c r="G2503" i="23"/>
  <c r="I2503" i="23" s="1"/>
  <c r="G2504" i="23"/>
  <c r="I2504" i="23" s="1"/>
  <c r="G2505" i="23"/>
  <c r="I2505" i="23" s="1"/>
  <c r="G2506" i="23"/>
  <c r="I2506" i="23" s="1"/>
  <c r="G2507" i="23"/>
  <c r="I2507" i="23" s="1"/>
  <c r="G2508" i="23"/>
  <c r="I2508" i="23" s="1"/>
  <c r="G2509" i="23"/>
  <c r="I2509" i="23" s="1"/>
  <c r="G2510" i="23"/>
  <c r="I2510" i="23" s="1"/>
  <c r="G2511" i="23"/>
  <c r="I2511" i="23" s="1"/>
  <c r="G2512" i="23"/>
  <c r="I2512" i="23" s="1"/>
  <c r="G2513" i="23"/>
  <c r="I2513" i="23" s="1"/>
  <c r="G2514" i="23"/>
  <c r="I2514" i="23" s="1"/>
  <c r="G2515" i="23"/>
  <c r="I2515" i="23" s="1"/>
  <c r="G2516" i="23"/>
  <c r="I2516" i="23" s="1"/>
  <c r="G2517" i="23"/>
  <c r="I2517" i="23" s="1"/>
  <c r="G2518" i="23"/>
  <c r="I2518" i="23" s="1"/>
  <c r="G2519" i="23"/>
  <c r="I2519" i="23" s="1"/>
  <c r="G2520" i="23"/>
  <c r="I2520" i="23" s="1"/>
  <c r="G2521" i="23"/>
  <c r="I2521" i="23" s="1"/>
  <c r="G2522" i="23"/>
  <c r="I2522" i="23" s="1"/>
  <c r="G2523" i="23"/>
  <c r="I2523" i="23" s="1"/>
  <c r="G2524" i="23"/>
  <c r="I2524" i="23" s="1"/>
  <c r="G2525" i="23"/>
  <c r="I2525" i="23" s="1"/>
  <c r="G2526" i="23"/>
  <c r="I2526" i="23" s="1"/>
  <c r="G2527" i="23"/>
  <c r="I2527" i="23" s="1"/>
  <c r="G2528" i="23"/>
  <c r="I2528" i="23" s="1"/>
  <c r="G2529" i="23"/>
  <c r="I2529" i="23" s="1"/>
  <c r="G2530" i="23"/>
  <c r="I2530" i="23" s="1"/>
  <c r="G2531" i="23"/>
  <c r="I2531" i="23" s="1"/>
  <c r="G2532" i="23"/>
  <c r="I2532" i="23" s="1"/>
  <c r="G2533" i="23"/>
  <c r="I2533" i="23" s="1"/>
  <c r="G2534" i="23"/>
  <c r="I2534" i="23" s="1"/>
  <c r="G2535" i="23"/>
  <c r="I2535" i="23" s="1"/>
  <c r="G2536" i="23"/>
  <c r="I2536" i="23" s="1"/>
  <c r="G2537" i="23"/>
  <c r="I2537" i="23" s="1"/>
  <c r="G2538" i="23"/>
  <c r="I2538" i="23" s="1"/>
  <c r="G2539" i="23"/>
  <c r="I2539" i="23" s="1"/>
  <c r="G2540" i="23"/>
  <c r="I2540" i="23" s="1"/>
  <c r="G2541" i="23"/>
  <c r="I2541" i="23" s="1"/>
  <c r="G2542" i="23"/>
  <c r="I2542" i="23" s="1"/>
  <c r="G2543" i="23"/>
  <c r="I2543" i="23" s="1"/>
  <c r="G2544" i="23"/>
  <c r="I2544" i="23" s="1"/>
  <c r="G2545" i="23"/>
  <c r="I2545" i="23" s="1"/>
  <c r="G2546" i="23"/>
  <c r="I2546" i="23" s="1"/>
  <c r="G2547" i="23"/>
  <c r="I2547" i="23" s="1"/>
  <c r="G2548" i="23"/>
  <c r="I2548" i="23" s="1"/>
  <c r="G2549" i="23"/>
  <c r="I2549" i="23" s="1"/>
  <c r="G2550" i="23"/>
  <c r="I2550" i="23" s="1"/>
  <c r="G2551" i="23"/>
  <c r="I2551" i="23" s="1"/>
  <c r="G2552" i="23"/>
  <c r="I2552" i="23" s="1"/>
  <c r="G2553" i="23"/>
  <c r="I2553" i="23" s="1"/>
  <c r="G2554" i="23"/>
  <c r="I2554" i="23" s="1"/>
  <c r="G2555" i="23"/>
  <c r="I2555" i="23" s="1"/>
  <c r="G2556" i="23"/>
  <c r="I2556" i="23" s="1"/>
  <c r="G2557" i="23"/>
  <c r="I2557" i="23" s="1"/>
  <c r="G2558" i="23"/>
  <c r="I2558" i="23" s="1"/>
  <c r="G2559" i="23"/>
  <c r="I2559" i="23" s="1"/>
  <c r="G2560" i="23"/>
  <c r="I2560" i="23" s="1"/>
  <c r="G2561" i="23"/>
  <c r="I2561" i="23" s="1"/>
  <c r="G2562" i="23"/>
  <c r="I2562" i="23" s="1"/>
  <c r="G2563" i="23"/>
  <c r="I2563" i="23" s="1"/>
  <c r="G2564" i="23"/>
  <c r="I2564" i="23" s="1"/>
  <c r="G2565" i="23"/>
  <c r="I2565" i="23" s="1"/>
  <c r="G2566" i="23"/>
  <c r="I2566" i="23" s="1"/>
  <c r="G2567" i="23"/>
  <c r="I2567" i="23" s="1"/>
  <c r="G2568" i="23"/>
  <c r="I2568" i="23" s="1"/>
  <c r="G2569" i="23"/>
  <c r="I2569" i="23" s="1"/>
  <c r="G2570" i="23"/>
  <c r="I2570" i="23" s="1"/>
  <c r="G2571" i="23"/>
  <c r="I2571" i="23" s="1"/>
  <c r="G2572" i="23"/>
  <c r="I2572" i="23" s="1"/>
  <c r="G2573" i="23"/>
  <c r="I2573" i="23" s="1"/>
  <c r="G2574" i="23"/>
  <c r="I2574" i="23" s="1"/>
  <c r="G2575" i="23"/>
  <c r="I2575" i="23" s="1"/>
  <c r="G2576" i="23"/>
  <c r="I2576" i="23" s="1"/>
  <c r="G2577" i="23"/>
  <c r="I2577" i="23" s="1"/>
  <c r="G2578" i="23"/>
  <c r="I2578" i="23" s="1"/>
  <c r="G2579" i="23"/>
  <c r="I2579" i="23" s="1"/>
  <c r="G2580" i="23"/>
  <c r="I2580" i="23" s="1"/>
  <c r="G2581" i="23"/>
  <c r="I2581" i="23" s="1"/>
  <c r="G2582" i="23"/>
  <c r="I2582" i="23" s="1"/>
  <c r="G2583" i="23"/>
  <c r="I2583" i="23" s="1"/>
  <c r="G2584" i="23"/>
  <c r="I2584" i="23" s="1"/>
  <c r="G2585" i="23"/>
  <c r="I2585" i="23" s="1"/>
  <c r="G2586" i="23"/>
  <c r="I2586" i="23" s="1"/>
  <c r="G2587" i="23"/>
  <c r="I2587" i="23" s="1"/>
  <c r="G2588" i="23"/>
  <c r="I2588" i="23" s="1"/>
  <c r="G2589" i="23"/>
  <c r="I2589" i="23" s="1"/>
  <c r="G2590" i="23"/>
  <c r="I2590" i="23" s="1"/>
  <c r="G2591" i="23"/>
  <c r="I2591" i="23" s="1"/>
  <c r="G2592" i="23"/>
  <c r="I2592" i="23" s="1"/>
  <c r="G2593" i="23"/>
  <c r="I2593" i="23" s="1"/>
  <c r="G2594" i="23"/>
  <c r="I2594" i="23" s="1"/>
  <c r="G2595" i="23"/>
  <c r="I2595" i="23" s="1"/>
  <c r="G2596" i="23"/>
  <c r="I2596" i="23" s="1"/>
  <c r="G2597" i="23"/>
  <c r="I2597" i="23" s="1"/>
  <c r="G2598" i="23"/>
  <c r="I2598" i="23" s="1"/>
  <c r="G2599" i="23"/>
  <c r="I2599" i="23" s="1"/>
  <c r="G2600" i="23"/>
  <c r="I2600" i="23" s="1"/>
  <c r="G2601" i="23"/>
  <c r="I2601" i="23" s="1"/>
  <c r="G2602" i="23"/>
  <c r="I2602" i="23" s="1"/>
  <c r="G2603" i="23"/>
  <c r="I2603" i="23" s="1"/>
  <c r="G2604" i="23"/>
  <c r="I2604" i="23" s="1"/>
  <c r="G2605" i="23"/>
  <c r="I2605" i="23" s="1"/>
  <c r="G2606" i="23"/>
  <c r="I2606" i="23" s="1"/>
  <c r="G2607" i="23"/>
  <c r="I2607" i="23" s="1"/>
  <c r="G2608" i="23"/>
  <c r="I2608" i="23" s="1"/>
  <c r="G2609" i="23"/>
  <c r="I2609" i="23" s="1"/>
  <c r="G2610" i="23"/>
  <c r="I2610" i="23" s="1"/>
  <c r="G2611" i="23"/>
  <c r="I2611" i="23" s="1"/>
  <c r="G2612" i="23"/>
  <c r="I2612" i="23" s="1"/>
  <c r="G2613" i="23"/>
  <c r="I2613" i="23" s="1"/>
  <c r="G2614" i="23"/>
  <c r="I2614" i="23" s="1"/>
  <c r="G2615" i="23"/>
  <c r="I2615" i="23" s="1"/>
  <c r="G2616" i="23"/>
  <c r="I2616" i="23" s="1"/>
  <c r="G2617" i="23"/>
  <c r="I2617" i="23" s="1"/>
  <c r="G2618" i="23"/>
  <c r="I2618" i="23" s="1"/>
  <c r="G2619" i="23"/>
  <c r="I2619" i="23" s="1"/>
  <c r="G2620" i="23"/>
  <c r="I2620" i="23" s="1"/>
  <c r="G2621" i="23"/>
  <c r="I2621" i="23" s="1"/>
  <c r="G2622" i="23"/>
  <c r="I2622" i="23" s="1"/>
  <c r="G2623" i="23"/>
  <c r="I2623" i="23" s="1"/>
  <c r="G2624" i="23"/>
  <c r="I2624" i="23" s="1"/>
  <c r="G2625" i="23"/>
  <c r="I2625" i="23" s="1"/>
  <c r="G2626" i="23"/>
  <c r="I2626" i="23" s="1"/>
  <c r="G2627" i="23"/>
  <c r="I2627" i="23" s="1"/>
  <c r="G2628" i="23"/>
  <c r="I2628" i="23" s="1"/>
  <c r="G2629" i="23"/>
  <c r="I2629" i="23" s="1"/>
  <c r="G2630" i="23"/>
  <c r="I2630" i="23" s="1"/>
  <c r="G2631" i="23"/>
  <c r="I2631" i="23" s="1"/>
  <c r="G2632" i="23"/>
  <c r="I2632" i="23" s="1"/>
  <c r="G2633" i="23"/>
  <c r="I2633" i="23" s="1"/>
  <c r="G2634" i="23"/>
  <c r="I2634" i="23" s="1"/>
  <c r="G2635" i="23"/>
  <c r="I2635" i="23" s="1"/>
  <c r="G2636" i="23"/>
  <c r="I2636" i="23" s="1"/>
  <c r="G2637" i="23"/>
  <c r="I2637" i="23" s="1"/>
  <c r="G2638" i="23"/>
  <c r="I2638" i="23" s="1"/>
  <c r="G2639" i="23"/>
  <c r="I2639" i="23" s="1"/>
  <c r="G2640" i="23"/>
  <c r="I2640" i="23" s="1"/>
  <c r="G2641" i="23"/>
  <c r="I2641" i="23" s="1"/>
  <c r="G2642" i="23"/>
  <c r="I2642" i="23" s="1"/>
  <c r="G2643" i="23"/>
  <c r="I2643" i="23" s="1"/>
  <c r="G2644" i="23"/>
  <c r="I2644" i="23" s="1"/>
  <c r="G2645" i="23"/>
  <c r="I2645" i="23" s="1"/>
  <c r="G2646" i="23"/>
  <c r="I2646" i="23" s="1"/>
  <c r="G2647" i="23"/>
  <c r="I2647" i="23" s="1"/>
  <c r="G2648" i="23"/>
  <c r="I2648" i="23" s="1"/>
  <c r="G2649" i="23"/>
  <c r="I2649" i="23" s="1"/>
  <c r="G2650" i="23"/>
  <c r="I2650" i="23" s="1"/>
  <c r="G2651" i="23"/>
  <c r="I2651" i="23" s="1"/>
  <c r="G2652" i="23"/>
  <c r="I2652" i="23" s="1"/>
  <c r="G2653" i="23"/>
  <c r="I2653" i="23" s="1"/>
  <c r="G2654" i="23"/>
  <c r="I2654" i="23" s="1"/>
  <c r="G2655" i="23"/>
  <c r="I2655" i="23" s="1"/>
  <c r="G2656" i="23"/>
  <c r="I2656" i="23" s="1"/>
  <c r="G2657" i="23"/>
  <c r="I2657" i="23" s="1"/>
  <c r="G2658" i="23"/>
  <c r="I2658" i="23" s="1"/>
  <c r="G2659" i="23"/>
  <c r="I2659" i="23" s="1"/>
  <c r="G2660" i="23"/>
  <c r="I2660" i="23" s="1"/>
  <c r="G2661" i="23"/>
  <c r="I2661" i="23" s="1"/>
  <c r="G2662" i="23"/>
  <c r="I2662" i="23" s="1"/>
  <c r="G2663" i="23"/>
  <c r="I2663" i="23" s="1"/>
  <c r="G2664" i="23"/>
  <c r="I2664" i="23" s="1"/>
  <c r="G2665" i="23"/>
  <c r="I2665" i="23" s="1"/>
  <c r="G2666" i="23"/>
  <c r="I2666" i="23" s="1"/>
  <c r="G2667" i="23"/>
  <c r="I2667" i="23" s="1"/>
  <c r="G2668" i="23"/>
  <c r="I2668" i="23" s="1"/>
  <c r="G2669" i="23"/>
  <c r="I2669" i="23" s="1"/>
  <c r="G2670" i="23"/>
  <c r="I2670" i="23" s="1"/>
  <c r="G2671" i="23"/>
  <c r="I2671" i="23" s="1"/>
  <c r="G2672" i="23"/>
  <c r="I2672" i="23" s="1"/>
  <c r="G2673" i="23"/>
  <c r="I2673" i="23" s="1"/>
  <c r="G2674" i="23"/>
  <c r="I2674" i="23" s="1"/>
  <c r="G2675" i="23"/>
  <c r="I2675" i="23" s="1"/>
  <c r="G2676" i="23"/>
  <c r="I2676" i="23" s="1"/>
  <c r="G2677" i="23"/>
  <c r="I2677" i="23" s="1"/>
  <c r="G2678" i="23"/>
  <c r="I2678" i="23" s="1"/>
  <c r="G2679" i="23"/>
  <c r="I2679" i="23" s="1"/>
  <c r="G2680" i="23"/>
  <c r="I2680" i="23" s="1"/>
  <c r="G2681" i="23"/>
  <c r="I2681" i="23" s="1"/>
  <c r="G2682" i="23"/>
  <c r="I2682" i="23" s="1"/>
  <c r="G2683" i="23"/>
  <c r="I2683" i="23" s="1"/>
  <c r="G2684" i="23"/>
  <c r="I2684" i="23" s="1"/>
  <c r="G2685" i="23"/>
  <c r="I2685" i="23" s="1"/>
  <c r="G2686" i="23"/>
  <c r="I2686" i="23" s="1"/>
  <c r="G2687" i="23"/>
  <c r="I2687" i="23" s="1"/>
  <c r="G2688" i="23"/>
  <c r="I2688" i="23" s="1"/>
  <c r="G2689" i="23"/>
  <c r="I2689" i="23" s="1"/>
  <c r="G2690" i="23"/>
  <c r="I2690" i="23" s="1"/>
  <c r="G2691" i="23"/>
  <c r="I2691" i="23" s="1"/>
  <c r="G2692" i="23"/>
  <c r="I2692" i="23" s="1"/>
  <c r="G2693" i="23"/>
  <c r="I2693" i="23" s="1"/>
  <c r="G2694" i="23"/>
  <c r="I2694" i="23" s="1"/>
  <c r="G2695" i="23"/>
  <c r="I2695" i="23" s="1"/>
  <c r="G2696" i="23"/>
  <c r="I2696" i="23" s="1"/>
  <c r="G2697" i="23"/>
  <c r="I2697" i="23" s="1"/>
  <c r="G2698" i="23"/>
  <c r="I2698" i="23" s="1"/>
  <c r="G2699" i="23"/>
  <c r="I2699" i="23" s="1"/>
  <c r="G2700" i="23"/>
  <c r="I2700" i="23" s="1"/>
  <c r="G2701" i="23"/>
  <c r="I2701" i="23" s="1"/>
  <c r="G2702" i="23"/>
  <c r="I2702" i="23" s="1"/>
  <c r="G2703" i="23"/>
  <c r="I2703" i="23" s="1"/>
  <c r="G2704" i="23"/>
  <c r="I2704" i="23" s="1"/>
  <c r="G2705" i="23"/>
  <c r="I2705" i="23" s="1"/>
  <c r="G2706" i="23"/>
  <c r="I2706" i="23" s="1"/>
  <c r="G2707" i="23"/>
  <c r="I2707" i="23" s="1"/>
  <c r="G2708" i="23"/>
  <c r="I2708" i="23" s="1"/>
  <c r="G2709" i="23"/>
  <c r="I2709" i="23" s="1"/>
  <c r="G2710" i="23"/>
  <c r="I2710" i="23" s="1"/>
  <c r="G2711" i="23"/>
  <c r="I2711" i="23" s="1"/>
  <c r="G2712" i="23"/>
  <c r="I2712" i="23" s="1"/>
  <c r="G2713" i="23"/>
  <c r="I2713" i="23" s="1"/>
  <c r="G2714" i="23"/>
  <c r="I2714" i="23" s="1"/>
  <c r="G2715" i="23"/>
  <c r="I2715" i="23" s="1"/>
  <c r="G2716" i="23"/>
  <c r="I2716" i="23" s="1"/>
  <c r="G2717" i="23"/>
  <c r="I2717" i="23" s="1"/>
  <c r="G2718" i="23"/>
  <c r="I2718" i="23" s="1"/>
  <c r="G2719" i="23"/>
  <c r="I2719" i="23" s="1"/>
  <c r="G2720" i="23"/>
  <c r="I2720" i="23" s="1"/>
  <c r="G2721" i="23"/>
  <c r="I2721" i="23" s="1"/>
  <c r="G2722" i="23"/>
  <c r="I2722" i="23" s="1"/>
  <c r="G2723" i="23"/>
  <c r="I2723" i="23" s="1"/>
  <c r="G2724" i="23"/>
  <c r="I2724" i="23" s="1"/>
  <c r="G2725" i="23"/>
  <c r="I2725" i="23" s="1"/>
  <c r="G2726" i="23"/>
  <c r="I2726" i="23" s="1"/>
  <c r="G2727" i="23"/>
  <c r="I2727" i="23" s="1"/>
  <c r="G2728" i="23"/>
  <c r="I2728" i="23" s="1"/>
  <c r="G2729" i="23"/>
  <c r="I2729" i="23" s="1"/>
  <c r="G2730" i="23"/>
  <c r="I2730" i="23" s="1"/>
  <c r="G2731" i="23"/>
  <c r="I2731" i="23" s="1"/>
  <c r="G2732" i="23"/>
  <c r="I2732" i="23" s="1"/>
  <c r="G2733" i="23"/>
  <c r="I2733" i="23" s="1"/>
  <c r="G2734" i="23"/>
  <c r="I2734" i="23" s="1"/>
  <c r="G2735" i="23"/>
  <c r="I2735" i="23" s="1"/>
  <c r="G2736" i="23"/>
  <c r="I2736" i="23" s="1"/>
  <c r="G2737" i="23"/>
  <c r="I2737" i="23" s="1"/>
  <c r="G2738" i="23"/>
  <c r="I2738" i="23" s="1"/>
  <c r="G2739" i="23"/>
  <c r="I2739" i="23" s="1"/>
  <c r="G2740" i="23"/>
  <c r="I2740" i="23" s="1"/>
  <c r="G2741" i="23"/>
  <c r="I2741" i="23" s="1"/>
  <c r="G2742" i="23"/>
  <c r="I2742" i="23" s="1"/>
  <c r="G2743" i="23"/>
  <c r="I2743" i="23" s="1"/>
  <c r="G2744" i="23"/>
  <c r="I2744" i="23" s="1"/>
  <c r="G2745" i="23"/>
  <c r="I2745" i="23" s="1"/>
  <c r="G2746" i="23"/>
  <c r="I2746" i="23" s="1"/>
  <c r="G2747" i="23"/>
  <c r="I2747" i="23" s="1"/>
  <c r="G2748" i="23"/>
  <c r="I2748" i="23" s="1"/>
  <c r="G2749" i="23"/>
  <c r="I2749" i="23" s="1"/>
  <c r="G2750" i="23"/>
  <c r="I2750" i="23" s="1"/>
  <c r="G2751" i="23"/>
  <c r="I2751" i="23" s="1"/>
  <c r="G2752" i="23"/>
  <c r="I2752" i="23" s="1"/>
  <c r="G2753" i="23"/>
  <c r="I2753" i="23" s="1"/>
  <c r="G2754" i="23"/>
  <c r="I2754" i="23" s="1"/>
  <c r="G2755" i="23"/>
  <c r="I2755" i="23" s="1"/>
  <c r="G2756" i="23"/>
  <c r="I2756" i="23" s="1"/>
  <c r="G2757" i="23"/>
  <c r="I2757" i="23" s="1"/>
  <c r="G2758" i="23"/>
  <c r="I2758" i="23" s="1"/>
  <c r="G2759" i="23"/>
  <c r="I2759" i="23" s="1"/>
  <c r="G2760" i="23"/>
  <c r="I2760" i="23" s="1"/>
  <c r="G2761" i="23"/>
  <c r="I2761" i="23" s="1"/>
  <c r="G2762" i="23"/>
  <c r="I2762" i="23" s="1"/>
  <c r="G2763" i="23"/>
  <c r="I2763" i="23" s="1"/>
  <c r="G2764" i="23"/>
  <c r="I2764" i="23" s="1"/>
  <c r="G2765" i="23"/>
  <c r="I2765" i="23" s="1"/>
  <c r="G2766" i="23"/>
  <c r="I2766" i="23" s="1"/>
  <c r="G2767" i="23"/>
  <c r="I2767" i="23" s="1"/>
  <c r="G2768" i="23"/>
  <c r="I2768" i="23" s="1"/>
  <c r="G2769" i="23"/>
  <c r="I2769" i="23" s="1"/>
  <c r="G2770" i="23"/>
  <c r="I2770" i="23" s="1"/>
  <c r="G2771" i="23"/>
  <c r="I2771" i="23" s="1"/>
  <c r="G2772" i="23"/>
  <c r="I2772" i="23" s="1"/>
  <c r="G2773" i="23"/>
  <c r="I2773" i="23" s="1"/>
  <c r="G2774" i="23"/>
  <c r="I2774" i="23" s="1"/>
  <c r="G2775" i="23"/>
  <c r="I2775" i="23" s="1"/>
  <c r="G2776" i="23"/>
  <c r="I2776" i="23" s="1"/>
  <c r="G2777" i="23"/>
  <c r="I2777" i="23" s="1"/>
  <c r="G2778" i="23"/>
  <c r="I2778" i="23" s="1"/>
  <c r="G2779" i="23"/>
  <c r="I2779" i="23" s="1"/>
  <c r="G2780" i="23"/>
  <c r="I2780" i="23" s="1"/>
  <c r="G2781" i="23"/>
  <c r="I2781" i="23" s="1"/>
  <c r="G2782" i="23"/>
  <c r="I2782" i="23" s="1"/>
  <c r="G2783" i="23"/>
  <c r="I2783" i="23" s="1"/>
  <c r="G2784" i="23"/>
  <c r="I2784" i="23" s="1"/>
  <c r="G2785" i="23"/>
  <c r="I2785" i="23" s="1"/>
  <c r="G2786" i="23"/>
  <c r="I2786" i="23" s="1"/>
  <c r="G2787" i="23"/>
  <c r="I2787" i="23" s="1"/>
  <c r="G2788" i="23"/>
  <c r="I2788" i="23" s="1"/>
  <c r="G2789" i="23"/>
  <c r="I2789" i="23" s="1"/>
  <c r="G2790" i="23"/>
  <c r="I2790" i="23" s="1"/>
  <c r="G2791" i="23"/>
  <c r="I2791" i="23" s="1"/>
  <c r="G2792" i="23"/>
  <c r="I2792" i="23" s="1"/>
  <c r="G2793" i="23"/>
  <c r="I2793" i="23" s="1"/>
  <c r="G2794" i="23"/>
  <c r="I2794" i="23" s="1"/>
  <c r="G2795" i="23"/>
  <c r="I2795" i="23" s="1"/>
  <c r="G2796" i="23"/>
  <c r="I2796" i="23" s="1"/>
  <c r="G2797" i="23"/>
  <c r="I2797" i="23" s="1"/>
  <c r="G2798" i="23"/>
  <c r="I2798" i="23" s="1"/>
  <c r="G2799" i="23"/>
  <c r="I2799" i="23" s="1"/>
  <c r="G2800" i="23"/>
  <c r="I2800" i="23" s="1"/>
  <c r="G2801" i="23"/>
  <c r="I2801" i="23" s="1"/>
  <c r="G2802" i="23"/>
  <c r="I2802" i="23" s="1"/>
  <c r="G2803" i="23"/>
  <c r="I2803" i="23" s="1"/>
  <c r="G2804" i="23"/>
  <c r="I2804" i="23" s="1"/>
  <c r="G2805" i="23"/>
  <c r="I2805" i="23" s="1"/>
  <c r="G2806" i="23"/>
  <c r="I2806" i="23" s="1"/>
  <c r="G2807" i="23"/>
  <c r="I2807" i="23" s="1"/>
  <c r="G2808" i="23"/>
  <c r="I2808" i="23" s="1"/>
  <c r="G2809" i="23"/>
  <c r="I2809" i="23" s="1"/>
  <c r="G2810" i="23"/>
  <c r="I2810" i="23" s="1"/>
  <c r="G2811" i="23"/>
  <c r="I2811" i="23" s="1"/>
  <c r="G2812" i="23"/>
  <c r="I2812" i="23" s="1"/>
  <c r="G2813" i="23"/>
  <c r="I2813" i="23" s="1"/>
  <c r="G2814" i="23"/>
  <c r="I2814" i="23" s="1"/>
  <c r="G2815" i="23"/>
  <c r="I2815" i="23" s="1"/>
  <c r="G2816" i="23"/>
  <c r="I2816" i="23" s="1"/>
  <c r="G2817" i="23"/>
  <c r="I2817" i="23" s="1"/>
  <c r="G2818" i="23"/>
  <c r="I2818" i="23" s="1"/>
  <c r="G2819" i="23"/>
  <c r="I2819" i="23" s="1"/>
  <c r="G2820" i="23"/>
  <c r="I2820" i="23" s="1"/>
  <c r="G2821" i="23"/>
  <c r="I2821" i="23" s="1"/>
  <c r="G2822" i="23"/>
  <c r="I2822" i="23" s="1"/>
  <c r="G2823" i="23"/>
  <c r="I2823" i="23" s="1"/>
  <c r="G2824" i="23"/>
  <c r="I2824" i="23" s="1"/>
  <c r="G2825" i="23"/>
  <c r="I2825" i="23" s="1"/>
  <c r="G2826" i="23"/>
  <c r="I2826" i="23" s="1"/>
  <c r="G2827" i="23"/>
  <c r="I2827" i="23" s="1"/>
  <c r="G2828" i="23"/>
  <c r="I2828" i="23" s="1"/>
  <c r="G2829" i="23"/>
  <c r="I2829" i="23" s="1"/>
  <c r="G2830" i="23"/>
  <c r="I2830" i="23" s="1"/>
  <c r="G2831" i="23"/>
  <c r="I2831" i="23" s="1"/>
  <c r="G2832" i="23"/>
  <c r="I2832" i="23" s="1"/>
  <c r="G2833" i="23"/>
  <c r="I2833" i="23" s="1"/>
  <c r="G2834" i="23"/>
  <c r="I2834" i="23" s="1"/>
  <c r="G2835" i="23"/>
  <c r="I2835" i="23" s="1"/>
  <c r="G2837" i="23"/>
  <c r="I2837" i="23" s="1"/>
  <c r="I2838" i="23"/>
  <c r="I2839" i="23"/>
  <c r="I2840" i="23"/>
  <c r="I2841" i="23"/>
  <c r="I2842" i="23"/>
  <c r="I2843" i="23"/>
  <c r="I2844" i="23"/>
  <c r="I2845" i="23"/>
  <c r="I2846" i="23"/>
  <c r="I2847" i="23"/>
  <c r="I2848" i="23"/>
  <c r="I2849" i="23"/>
  <c r="I2850" i="23"/>
  <c r="I2851" i="23"/>
  <c r="I2852" i="23"/>
  <c r="I2853" i="23"/>
  <c r="I2854" i="23"/>
  <c r="I2855" i="23"/>
  <c r="I2856" i="23"/>
  <c r="I2857" i="23"/>
  <c r="I2858" i="23"/>
  <c r="I2859" i="23"/>
  <c r="I2860" i="23"/>
  <c r="I2861" i="23"/>
  <c r="I2862" i="23"/>
  <c r="I2863" i="23"/>
  <c r="I2864" i="23"/>
  <c r="I2865" i="23"/>
  <c r="I2866" i="23"/>
  <c r="I2867" i="23"/>
  <c r="I2868" i="23"/>
  <c r="I2869" i="23"/>
  <c r="I2870" i="23"/>
  <c r="I2871" i="23"/>
  <c r="I2872" i="23"/>
  <c r="I2873" i="23"/>
  <c r="I2874" i="23"/>
  <c r="I2875" i="23"/>
  <c r="I2876" i="23"/>
  <c r="I2877" i="23"/>
  <c r="I2878" i="23"/>
  <c r="I2879" i="23"/>
  <c r="I2880" i="23"/>
  <c r="I2881" i="23"/>
  <c r="I2882" i="23"/>
  <c r="I2883" i="23"/>
  <c r="I2884" i="23"/>
  <c r="I2885" i="23"/>
  <c r="I2886" i="23"/>
  <c r="I2887" i="23"/>
  <c r="I2888" i="23"/>
  <c r="I2889" i="23"/>
  <c r="I2890" i="23"/>
  <c r="I2891" i="23"/>
  <c r="I2892" i="23"/>
  <c r="I2893" i="23"/>
  <c r="I2894" i="23"/>
  <c r="I2895" i="23"/>
  <c r="I2896" i="23"/>
  <c r="I2897" i="23"/>
  <c r="I2898" i="23"/>
  <c r="I2899" i="23"/>
  <c r="I2900" i="23"/>
  <c r="I2901" i="23"/>
  <c r="I2902" i="23"/>
  <c r="I2903" i="23"/>
  <c r="I2904" i="23"/>
  <c r="I2905" i="23"/>
  <c r="I2906" i="23"/>
  <c r="I2907" i="23"/>
  <c r="I2908" i="23"/>
  <c r="I2909" i="23"/>
  <c r="I2910" i="23"/>
  <c r="I2911" i="23"/>
  <c r="I2912" i="23"/>
  <c r="I2913" i="23"/>
  <c r="I2914" i="23"/>
  <c r="I2915" i="23"/>
  <c r="I2916" i="23"/>
  <c r="I2917" i="23"/>
  <c r="I2918" i="23"/>
  <c r="I2919" i="23"/>
  <c r="I2920" i="23"/>
  <c r="I2921" i="23"/>
  <c r="I2922" i="23"/>
  <c r="I2923" i="23"/>
  <c r="I2924" i="23"/>
  <c r="I2925" i="23"/>
  <c r="I2926" i="23"/>
  <c r="I2927" i="23"/>
  <c r="I2928" i="23"/>
  <c r="I2929" i="23"/>
  <c r="I2930" i="23"/>
  <c r="I2931" i="23"/>
  <c r="I2932" i="23"/>
  <c r="I2933" i="23"/>
  <c r="I2934" i="23"/>
  <c r="I2935" i="23"/>
  <c r="I2936" i="23"/>
  <c r="I2938" i="23"/>
  <c r="G2939" i="23"/>
  <c r="I2939" i="23" s="1"/>
  <c r="G2940" i="23"/>
  <c r="I2940" i="23" s="1"/>
  <c r="G2941" i="23"/>
  <c r="I2941" i="23" s="1"/>
  <c r="G2942" i="23"/>
  <c r="I2942" i="23" s="1"/>
  <c r="G2943" i="23"/>
  <c r="I2943" i="23" s="1"/>
  <c r="G2944" i="23"/>
  <c r="I2944" i="23" s="1"/>
  <c r="G2945" i="23"/>
  <c r="I2945" i="23" s="1"/>
  <c r="G2946" i="23"/>
  <c r="I2946" i="23" s="1"/>
  <c r="G2947" i="23"/>
  <c r="I2947" i="23" s="1"/>
  <c r="G2948" i="23"/>
  <c r="I2948" i="23" s="1"/>
  <c r="G2949" i="23"/>
  <c r="I2949" i="23" s="1"/>
  <c r="G2950" i="23"/>
  <c r="I2950" i="23" s="1"/>
  <c r="G2951" i="23"/>
  <c r="I2951" i="23" s="1"/>
  <c r="G2952" i="23"/>
  <c r="I2952" i="23" s="1"/>
  <c r="G2953" i="23"/>
  <c r="I2953" i="23" s="1"/>
  <c r="G2954" i="23"/>
  <c r="I2954" i="23" s="1"/>
  <c r="G2955" i="23"/>
  <c r="I2955" i="23" s="1"/>
  <c r="G2956" i="23"/>
  <c r="I2956" i="23" s="1"/>
  <c r="G2957" i="23"/>
  <c r="I2957" i="23" s="1"/>
  <c r="G2958" i="23"/>
  <c r="I2958" i="23" s="1"/>
  <c r="G2959" i="23"/>
  <c r="I2959" i="23" s="1"/>
  <c r="G2960" i="23"/>
  <c r="I2960" i="23" s="1"/>
  <c r="G2961" i="23"/>
  <c r="I2961" i="23" s="1"/>
  <c r="G2962" i="23"/>
  <c r="I2962" i="23" s="1"/>
  <c r="G2963" i="23"/>
  <c r="I2963" i="23" s="1"/>
  <c r="G2964" i="23"/>
  <c r="I2964" i="23" s="1"/>
  <c r="G2965" i="23"/>
  <c r="I2965" i="23" s="1"/>
  <c r="G2966" i="23"/>
  <c r="I2966" i="23" s="1"/>
  <c r="G2967" i="23"/>
  <c r="I2967" i="23" s="1"/>
  <c r="G2968" i="23"/>
  <c r="I2968" i="23" s="1"/>
  <c r="G2969" i="23"/>
  <c r="I2969" i="23" s="1"/>
  <c r="G2970" i="23"/>
  <c r="I2970" i="23" s="1"/>
  <c r="G2971" i="23"/>
  <c r="I2971" i="23" s="1"/>
  <c r="G2972" i="23"/>
  <c r="I2972" i="23" s="1"/>
  <c r="G2973" i="23"/>
  <c r="I2973" i="23" s="1"/>
  <c r="G2974" i="23"/>
  <c r="I2974" i="23" s="1"/>
  <c r="G2975" i="23"/>
  <c r="I2975" i="23" s="1"/>
  <c r="G2976" i="23"/>
  <c r="I2976" i="23" s="1"/>
  <c r="G2977" i="23"/>
  <c r="I2977" i="23" s="1"/>
  <c r="G2978" i="23"/>
  <c r="I2978" i="23" s="1"/>
  <c r="G2979" i="23"/>
  <c r="I2979" i="23" s="1"/>
  <c r="G2980" i="23"/>
  <c r="I2980" i="23" s="1"/>
  <c r="G2981" i="23"/>
  <c r="I2981" i="23" s="1"/>
  <c r="G2982" i="23"/>
  <c r="I2982" i="23" s="1"/>
  <c r="G2983" i="23"/>
  <c r="I2983" i="23" s="1"/>
  <c r="G2984" i="23"/>
  <c r="I2984" i="23" s="1"/>
  <c r="G2985" i="23"/>
  <c r="I2985" i="23" s="1"/>
  <c r="G2986" i="23"/>
  <c r="I2986" i="23" s="1"/>
  <c r="G2987" i="23"/>
  <c r="I2987" i="23" s="1"/>
  <c r="G2988" i="23"/>
  <c r="I2988" i="23" s="1"/>
  <c r="G2989" i="23"/>
  <c r="I2989" i="23" s="1"/>
  <c r="G2990" i="23"/>
  <c r="I2990" i="23" s="1"/>
  <c r="G2991" i="23"/>
  <c r="I2991" i="23" s="1"/>
  <c r="G2992" i="23"/>
  <c r="I2992" i="23" s="1"/>
  <c r="G2993" i="23"/>
  <c r="I2993" i="23" s="1"/>
  <c r="G2994" i="23"/>
  <c r="I2994" i="23" s="1"/>
  <c r="G2995" i="23"/>
  <c r="I2995" i="23" s="1"/>
  <c r="G2996" i="23"/>
  <c r="I2996" i="23" s="1"/>
  <c r="G2997" i="23"/>
  <c r="I2997" i="23" s="1"/>
  <c r="G2998" i="23"/>
  <c r="I2998" i="23" s="1"/>
  <c r="G2999" i="23"/>
  <c r="I2999" i="23" s="1"/>
  <c r="G3000" i="23"/>
  <c r="I3000" i="23" s="1"/>
  <c r="G3001" i="23"/>
  <c r="I3001" i="23" s="1"/>
  <c r="G3002" i="23"/>
  <c r="I3002" i="23" s="1"/>
  <c r="G3003" i="23"/>
  <c r="I3003" i="23" s="1"/>
  <c r="G3004" i="23"/>
  <c r="I3004" i="23" s="1"/>
  <c r="G3005" i="23"/>
  <c r="I3005" i="23" s="1"/>
  <c r="G3006" i="23"/>
  <c r="I3006" i="23" s="1"/>
  <c r="G3007" i="23"/>
  <c r="I3007" i="23" s="1"/>
  <c r="G3008" i="23"/>
  <c r="I3008" i="23" s="1"/>
  <c r="G3009" i="23"/>
  <c r="I3009" i="23" s="1"/>
  <c r="G3010" i="23"/>
  <c r="I3010" i="23" s="1"/>
  <c r="G3011" i="23"/>
  <c r="I3011" i="23" s="1"/>
  <c r="G3012" i="23"/>
  <c r="I3012" i="23" s="1"/>
  <c r="G3013" i="23"/>
  <c r="I3013" i="23" s="1"/>
  <c r="G3014" i="23"/>
  <c r="I3014" i="23" s="1"/>
  <c r="G3015" i="23"/>
  <c r="I3015" i="23" s="1"/>
  <c r="G3016" i="23"/>
  <c r="I3016" i="23" s="1"/>
  <c r="G3017" i="23"/>
  <c r="I3017" i="23" s="1"/>
  <c r="G3018" i="23"/>
  <c r="I3018" i="23" s="1"/>
  <c r="G3019" i="23"/>
  <c r="I3019" i="23" s="1"/>
  <c r="G3020" i="23"/>
  <c r="I3020" i="23" s="1"/>
  <c r="G3021" i="23"/>
  <c r="I3021" i="23" s="1"/>
  <c r="G3022" i="23"/>
  <c r="I3022" i="23" s="1"/>
  <c r="G3023" i="23"/>
  <c r="I3023" i="23" s="1"/>
  <c r="G3024" i="23"/>
  <c r="I3024" i="23" s="1"/>
  <c r="G3025" i="23"/>
  <c r="I3025" i="23" s="1"/>
  <c r="G3026" i="23"/>
  <c r="I3026" i="23" s="1"/>
  <c r="G3027" i="23"/>
  <c r="I3027" i="23" s="1"/>
  <c r="G3028" i="23"/>
  <c r="I3028" i="23" s="1"/>
  <c r="G3029" i="23"/>
  <c r="I3029" i="23" s="1"/>
  <c r="G3030" i="23"/>
  <c r="I3030" i="23" s="1"/>
  <c r="G3031" i="23"/>
  <c r="I3031" i="23" s="1"/>
  <c r="G3032" i="23"/>
  <c r="I3032" i="23" s="1"/>
  <c r="G3033" i="23"/>
  <c r="I3033" i="23" s="1"/>
  <c r="G3034" i="23"/>
  <c r="I3034" i="23" s="1"/>
  <c r="G3035" i="23"/>
  <c r="I3035" i="23" s="1"/>
  <c r="G3036" i="23"/>
  <c r="I3036" i="23" s="1"/>
  <c r="G3037" i="23"/>
  <c r="I3037" i="23" s="1"/>
  <c r="G3038" i="23"/>
  <c r="I3038" i="23" s="1"/>
  <c r="G3039" i="23"/>
  <c r="I3039" i="23" s="1"/>
  <c r="G3040" i="23"/>
  <c r="I3040" i="23" s="1"/>
  <c r="G3041" i="23"/>
  <c r="I3041" i="23" s="1"/>
  <c r="G3042" i="23"/>
  <c r="I3042" i="23" s="1"/>
  <c r="G3043" i="23"/>
  <c r="I3043" i="23" s="1"/>
  <c r="G3044" i="23"/>
  <c r="I3044" i="23" s="1"/>
  <c r="G3045" i="23"/>
  <c r="I3045" i="23" s="1"/>
  <c r="G3046" i="23"/>
  <c r="I3046" i="23" s="1"/>
  <c r="G3047" i="23"/>
  <c r="I3047" i="23" s="1"/>
  <c r="G3048" i="23"/>
  <c r="I3048" i="23" s="1"/>
  <c r="G3049" i="23"/>
  <c r="I3049" i="23" s="1"/>
  <c r="G3050" i="23"/>
  <c r="I3050" i="23" s="1"/>
  <c r="G3051" i="23"/>
  <c r="I3051" i="23" s="1"/>
  <c r="G3052" i="23"/>
  <c r="I3052" i="23" s="1"/>
  <c r="G3053" i="23"/>
  <c r="I3053" i="23" s="1"/>
  <c r="G3054" i="23"/>
  <c r="I3054" i="23" s="1"/>
  <c r="G3055" i="23"/>
  <c r="I3055" i="23" s="1"/>
  <c r="G3056" i="23"/>
  <c r="I3056" i="23" s="1"/>
  <c r="G3057" i="23"/>
  <c r="I3057" i="23" s="1"/>
  <c r="G3058" i="23"/>
  <c r="I3058" i="23" s="1"/>
  <c r="G3059" i="23"/>
  <c r="I3059" i="23" s="1"/>
  <c r="G3060" i="23"/>
  <c r="I3060" i="23" s="1"/>
  <c r="G3061" i="23"/>
  <c r="I3061" i="23" s="1"/>
  <c r="G3062" i="23"/>
  <c r="I3062" i="23" s="1"/>
  <c r="G3063" i="23"/>
  <c r="I3063" i="23" s="1"/>
  <c r="G3064" i="23"/>
  <c r="I3064" i="23" s="1"/>
  <c r="G3065" i="23"/>
  <c r="I3065" i="23" s="1"/>
  <c r="G3066" i="23"/>
  <c r="I3066" i="23" s="1"/>
  <c r="G3067" i="23"/>
  <c r="I3067" i="23" s="1"/>
  <c r="G3068" i="23"/>
  <c r="I3068" i="23" s="1"/>
  <c r="G3069" i="23"/>
  <c r="I3069" i="23" s="1"/>
  <c r="G3070" i="23"/>
  <c r="I3070" i="23" s="1"/>
  <c r="G3071" i="23"/>
  <c r="I3071" i="23" s="1"/>
  <c r="G3072" i="23"/>
  <c r="I3072" i="23" s="1"/>
  <c r="G3073" i="23"/>
  <c r="I3073" i="23" s="1"/>
  <c r="G3074" i="23"/>
  <c r="I3074" i="23" s="1"/>
  <c r="G3075" i="23"/>
  <c r="I3075" i="23" s="1"/>
  <c r="G3076" i="23"/>
  <c r="I3076" i="23" s="1"/>
  <c r="G3077" i="23"/>
  <c r="I3077" i="23" s="1"/>
  <c r="G3078" i="23"/>
  <c r="I3078" i="23" s="1"/>
  <c r="G3079" i="23"/>
  <c r="I3079" i="23" s="1"/>
  <c r="G3080" i="23"/>
  <c r="I3080" i="23" s="1"/>
  <c r="G3081" i="23"/>
  <c r="I3081" i="23" s="1"/>
  <c r="G3082" i="23"/>
  <c r="I3082" i="23" s="1"/>
  <c r="G3083" i="23"/>
  <c r="I3083" i="23" s="1"/>
  <c r="G3084" i="23"/>
  <c r="I3084" i="23" s="1"/>
  <c r="G3085" i="23"/>
  <c r="I3085" i="23" s="1"/>
  <c r="G3086" i="23"/>
  <c r="I3086" i="23" s="1"/>
  <c r="G3087" i="23"/>
  <c r="I3087" i="23" s="1"/>
  <c r="G3088" i="23"/>
  <c r="I3088" i="23" s="1"/>
  <c r="G3089" i="23"/>
  <c r="I3089" i="23" s="1"/>
  <c r="G3090" i="23"/>
  <c r="I3090" i="23" s="1"/>
  <c r="G3091" i="23"/>
  <c r="I3091" i="23" s="1"/>
  <c r="G3092" i="23"/>
  <c r="I3092" i="23" s="1"/>
  <c r="G3093" i="23"/>
  <c r="I3093" i="23" s="1"/>
  <c r="G3094" i="23"/>
  <c r="I3094" i="23" s="1"/>
  <c r="G3095" i="23"/>
  <c r="I3095" i="23" s="1"/>
  <c r="G3096" i="23"/>
  <c r="I3096" i="23" s="1"/>
  <c r="G3097" i="23"/>
  <c r="I3097" i="23" s="1"/>
  <c r="G3098" i="23"/>
  <c r="I3098" i="23" s="1"/>
  <c r="G3099" i="23"/>
  <c r="I3099" i="23" s="1"/>
  <c r="G3100" i="23"/>
  <c r="I3100" i="23" s="1"/>
  <c r="G3101" i="23"/>
  <c r="I3101" i="23" s="1"/>
  <c r="G3102" i="23"/>
  <c r="I3102" i="23" s="1"/>
  <c r="G3103" i="23"/>
  <c r="I3103" i="23" s="1"/>
  <c r="G3104" i="23"/>
  <c r="I3104" i="23" s="1"/>
  <c r="G3105" i="23"/>
  <c r="I3105" i="23" s="1"/>
  <c r="G3106" i="23"/>
  <c r="I3106" i="23" s="1"/>
  <c r="G3107" i="23"/>
  <c r="I3107" i="23" s="1"/>
  <c r="G3108" i="23"/>
  <c r="I3108" i="23" s="1"/>
  <c r="G3109" i="23"/>
  <c r="I3109" i="23" s="1"/>
  <c r="G3110" i="23"/>
  <c r="I3110" i="23" s="1"/>
  <c r="G3111" i="23"/>
  <c r="I3111" i="23" s="1"/>
  <c r="G3112" i="23"/>
  <c r="I3112" i="23" s="1"/>
  <c r="G3113" i="23"/>
  <c r="I3113" i="23" s="1"/>
  <c r="G3114" i="23"/>
  <c r="I3114" i="23" s="1"/>
  <c r="G3115" i="23"/>
  <c r="I3115" i="23" s="1"/>
  <c r="G3116" i="23"/>
  <c r="I3116" i="23" s="1"/>
  <c r="G3117" i="23"/>
  <c r="I3117" i="23" s="1"/>
  <c r="G3118" i="23"/>
  <c r="I3118" i="23" s="1"/>
  <c r="G3119" i="23"/>
  <c r="I3119" i="23" s="1"/>
  <c r="G3120" i="23"/>
  <c r="I3120" i="23" s="1"/>
  <c r="G3121" i="23"/>
  <c r="I3121" i="23" s="1"/>
  <c r="G3122" i="23"/>
  <c r="I3122" i="23" s="1"/>
  <c r="G3123" i="23"/>
  <c r="I3123" i="23" s="1"/>
  <c r="G3124" i="23"/>
  <c r="I3124" i="23" s="1"/>
  <c r="G3125" i="23"/>
  <c r="I3125" i="23" s="1"/>
  <c r="G3126" i="23"/>
  <c r="I3126" i="23" s="1"/>
  <c r="G3127" i="23"/>
  <c r="I3127" i="23" s="1"/>
  <c r="G3128" i="23"/>
  <c r="I3128" i="23" s="1"/>
  <c r="G3129" i="23"/>
  <c r="I3129" i="23" s="1"/>
  <c r="G3130" i="23"/>
  <c r="I3130" i="23" s="1"/>
  <c r="G3131" i="23"/>
  <c r="I3131" i="23" s="1"/>
  <c r="G3132" i="23"/>
  <c r="I3132" i="23" s="1"/>
  <c r="G3133" i="23"/>
  <c r="I3133" i="23" s="1"/>
  <c r="G3134" i="23"/>
  <c r="I3134" i="23" s="1"/>
  <c r="G3135" i="23"/>
  <c r="I3135" i="23" s="1"/>
  <c r="G3136" i="23"/>
  <c r="I3136" i="23" s="1"/>
  <c r="G3137" i="23"/>
  <c r="I3137" i="23" s="1"/>
  <c r="G3138" i="23"/>
  <c r="I3138" i="23" s="1"/>
  <c r="G3139" i="23"/>
  <c r="I3139" i="23" s="1"/>
  <c r="G3140" i="23"/>
  <c r="I3140" i="23" s="1"/>
  <c r="G3141" i="23"/>
  <c r="I3141" i="23" s="1"/>
  <c r="G3142" i="23"/>
  <c r="I3142" i="23" s="1"/>
  <c r="G3143" i="23"/>
  <c r="I3143" i="23" s="1"/>
  <c r="G3144" i="23"/>
  <c r="I3144" i="23" s="1"/>
  <c r="G3145" i="23"/>
  <c r="I3145" i="23" s="1"/>
  <c r="G3146" i="23"/>
  <c r="I3146" i="23" s="1"/>
  <c r="G3147" i="23"/>
  <c r="I3147" i="23" s="1"/>
  <c r="G3148" i="23"/>
  <c r="I3148" i="23" s="1"/>
  <c r="G3149" i="23"/>
  <c r="I3149" i="23" s="1"/>
  <c r="G3150" i="23"/>
  <c r="I3150" i="23" s="1"/>
  <c r="G3151" i="23"/>
  <c r="I3151" i="23" s="1"/>
  <c r="G3152" i="23"/>
  <c r="I3152" i="23" s="1"/>
  <c r="G3153" i="23"/>
  <c r="I3153" i="23" s="1"/>
  <c r="G3154" i="23"/>
  <c r="I3154" i="23" s="1"/>
  <c r="G3155" i="23"/>
  <c r="I3155" i="23" s="1"/>
  <c r="G3156" i="23"/>
  <c r="I3156" i="23" s="1"/>
  <c r="G3157" i="23"/>
  <c r="I3157" i="23" s="1"/>
  <c r="G3158" i="23"/>
  <c r="I3158" i="23" s="1"/>
  <c r="G3159" i="23"/>
  <c r="I3159" i="23" s="1"/>
  <c r="G3160" i="23"/>
  <c r="I3160" i="23" s="1"/>
  <c r="G3161" i="23"/>
  <c r="I3161" i="23" s="1"/>
  <c r="G3162" i="23"/>
  <c r="I3162" i="23" s="1"/>
  <c r="G3163" i="23"/>
  <c r="I3163" i="23" s="1"/>
  <c r="G3164" i="23"/>
  <c r="I3164" i="23" s="1"/>
  <c r="G3165" i="23"/>
  <c r="I3165" i="23" s="1"/>
  <c r="G3166" i="23"/>
  <c r="I3166" i="23" s="1"/>
  <c r="G3167" i="23"/>
  <c r="I3167" i="23" s="1"/>
  <c r="G3168" i="23"/>
  <c r="I3168" i="23" s="1"/>
  <c r="G3169" i="23"/>
  <c r="I3169" i="23" s="1"/>
  <c r="G3170" i="23"/>
  <c r="I3170" i="23" s="1"/>
  <c r="G3171" i="23"/>
  <c r="I3171" i="23" s="1"/>
  <c r="G3172" i="23"/>
  <c r="I3172" i="23" s="1"/>
  <c r="G3173" i="23"/>
  <c r="I3173" i="23" s="1"/>
  <c r="G3174" i="23"/>
  <c r="I3174" i="23" s="1"/>
  <c r="G3175" i="23"/>
  <c r="I3175" i="23" s="1"/>
  <c r="G3176" i="23"/>
  <c r="I3176" i="23" s="1"/>
  <c r="G3177" i="23"/>
  <c r="I3177" i="23" s="1"/>
  <c r="G3178" i="23"/>
  <c r="I3178" i="23" s="1"/>
  <c r="G3179" i="23"/>
  <c r="I3179" i="23" s="1"/>
  <c r="G3180" i="23"/>
  <c r="I3180" i="23" s="1"/>
  <c r="G3181" i="23"/>
  <c r="I3181" i="23" s="1"/>
  <c r="G3182" i="23"/>
  <c r="I3182" i="23" s="1"/>
  <c r="G3183" i="23"/>
  <c r="I3183" i="23" s="1"/>
  <c r="G3184" i="23"/>
  <c r="I3184" i="23" s="1"/>
  <c r="G3185" i="23"/>
  <c r="I3185" i="23" s="1"/>
  <c r="G3186" i="23"/>
  <c r="I3186" i="23" s="1"/>
  <c r="G3187" i="23"/>
  <c r="I3187" i="23" s="1"/>
  <c r="G3188" i="23"/>
  <c r="I3188" i="23" s="1"/>
  <c r="G3189" i="23"/>
  <c r="I3189" i="23" s="1"/>
  <c r="G3190" i="23"/>
  <c r="I3190" i="23" s="1"/>
  <c r="G3191" i="23"/>
  <c r="I3191" i="23" s="1"/>
  <c r="G3192" i="23"/>
  <c r="I3192" i="23" s="1"/>
  <c r="G3193" i="23"/>
  <c r="I3193" i="23" s="1"/>
  <c r="G3194" i="23"/>
  <c r="I3194" i="23" s="1"/>
  <c r="G3195" i="23"/>
  <c r="I3195" i="23" s="1"/>
  <c r="G3196" i="23"/>
  <c r="I3196" i="23" s="1"/>
  <c r="G3197" i="23"/>
  <c r="I3197" i="23" s="1"/>
  <c r="G3198" i="23"/>
  <c r="I3198" i="23" s="1"/>
  <c r="G3199" i="23"/>
  <c r="I3199" i="23" s="1"/>
  <c r="G3200" i="23"/>
  <c r="I3200" i="23" s="1"/>
  <c r="G3201" i="23"/>
  <c r="I3201" i="23" s="1"/>
  <c r="G3202" i="23"/>
  <c r="I3202" i="23" s="1"/>
  <c r="G3203" i="23"/>
  <c r="I3203" i="23" s="1"/>
  <c r="G3204" i="23"/>
  <c r="I3204" i="23" s="1"/>
  <c r="G3205" i="23"/>
  <c r="I3205" i="23" s="1"/>
  <c r="G3206" i="23"/>
  <c r="I3206" i="23" s="1"/>
  <c r="G3207" i="23"/>
  <c r="I3207" i="23" s="1"/>
  <c r="G3208" i="23"/>
  <c r="I3208" i="23" s="1"/>
  <c r="G3209" i="23"/>
  <c r="I3209" i="23" s="1"/>
  <c r="G3210" i="23"/>
  <c r="I3210" i="23" s="1"/>
  <c r="G3211" i="23"/>
  <c r="I3211" i="23" s="1"/>
  <c r="G3212" i="23"/>
  <c r="I3212" i="23" s="1"/>
  <c r="G3213" i="23"/>
  <c r="I3213" i="23" s="1"/>
  <c r="G3214" i="23"/>
  <c r="I3214" i="23" s="1"/>
  <c r="G3215" i="23"/>
  <c r="I3215" i="23" s="1"/>
  <c r="G3216" i="23"/>
  <c r="I3216" i="23" s="1"/>
  <c r="G3217" i="23"/>
  <c r="I3217" i="23" s="1"/>
  <c r="G3218" i="23"/>
  <c r="I3218" i="23" s="1"/>
  <c r="G3219" i="23"/>
  <c r="I3219" i="23" s="1"/>
  <c r="G3220" i="23"/>
  <c r="I3220" i="23" s="1"/>
  <c r="G3221" i="23"/>
  <c r="I3221" i="23" s="1"/>
  <c r="G3222" i="23"/>
  <c r="I3222" i="23" s="1"/>
  <c r="G3223" i="23"/>
  <c r="I3223" i="23" s="1"/>
  <c r="G3224" i="23"/>
  <c r="I3224" i="23" s="1"/>
  <c r="G3225" i="23"/>
  <c r="I3225" i="23" s="1"/>
  <c r="G3226" i="23"/>
  <c r="I3226" i="23" s="1"/>
  <c r="G3227" i="23"/>
  <c r="I3227" i="23" s="1"/>
  <c r="G3228" i="23"/>
  <c r="I3228" i="23" s="1"/>
  <c r="G3229" i="23"/>
  <c r="I3229" i="23" s="1"/>
  <c r="G3230" i="23"/>
  <c r="I3230" i="23" s="1"/>
  <c r="G3231" i="23"/>
  <c r="I3231" i="23" s="1"/>
  <c r="G3232" i="23"/>
  <c r="I3232" i="23" s="1"/>
  <c r="G3233" i="23"/>
  <c r="I3233" i="23" s="1"/>
  <c r="G3234" i="23"/>
  <c r="I3234" i="23" s="1"/>
  <c r="G3235" i="23"/>
  <c r="I3235" i="23" s="1"/>
  <c r="G3236" i="23"/>
  <c r="I3236" i="23" s="1"/>
  <c r="G3237" i="23"/>
  <c r="I3237" i="23" s="1"/>
  <c r="G3238" i="23"/>
  <c r="I3238" i="23" s="1"/>
  <c r="G3239" i="23"/>
  <c r="I3239" i="23" s="1"/>
  <c r="G3240" i="23"/>
  <c r="I3240" i="23" s="1"/>
  <c r="G3241" i="23"/>
  <c r="I3241" i="23" s="1"/>
  <c r="G3242" i="23"/>
  <c r="I3242" i="23" s="1"/>
  <c r="G3243" i="23"/>
  <c r="I3243" i="23" s="1"/>
  <c r="G3244" i="23"/>
  <c r="I3244" i="23" s="1"/>
  <c r="G3245" i="23"/>
  <c r="I3245" i="23" s="1"/>
  <c r="G3246" i="23"/>
  <c r="I3246" i="23" s="1"/>
  <c r="G3247" i="23"/>
  <c r="I3247" i="23" s="1"/>
  <c r="G3248" i="23"/>
  <c r="I3248" i="23" s="1"/>
  <c r="G3249" i="23"/>
  <c r="I3249" i="23" s="1"/>
  <c r="G3250" i="23"/>
  <c r="I3250" i="23" s="1"/>
  <c r="G3251" i="23"/>
  <c r="I3251" i="23" s="1"/>
  <c r="G3252" i="23"/>
  <c r="I3252" i="23" s="1"/>
  <c r="G3253" i="23"/>
  <c r="I3253" i="23" s="1"/>
  <c r="G3254" i="23"/>
  <c r="I3254" i="23" s="1"/>
  <c r="G3255" i="23"/>
  <c r="I3255" i="23" s="1"/>
  <c r="G3256" i="23"/>
  <c r="I3256" i="23" s="1"/>
  <c r="G3257" i="23"/>
  <c r="I3257" i="23" s="1"/>
  <c r="G3258" i="23"/>
  <c r="I3258" i="23" s="1"/>
  <c r="G3259" i="23"/>
  <c r="I3259" i="23" s="1"/>
  <c r="G3260" i="23"/>
  <c r="I3260" i="23" s="1"/>
  <c r="G3261" i="23"/>
  <c r="I3261" i="23" s="1"/>
  <c r="G3262" i="23"/>
  <c r="I3262" i="23" s="1"/>
  <c r="G3263" i="23"/>
  <c r="I3263" i="23" s="1"/>
  <c r="G3264" i="23"/>
  <c r="I3264" i="23" s="1"/>
  <c r="G3265" i="23"/>
  <c r="I3265" i="23" s="1"/>
  <c r="G3266" i="23"/>
  <c r="I3266" i="23" s="1"/>
  <c r="G3267" i="23"/>
  <c r="I3267" i="23" s="1"/>
  <c r="G3268" i="23"/>
  <c r="I3268" i="23" s="1"/>
  <c r="G3269" i="23"/>
  <c r="I3269" i="23" s="1"/>
  <c r="G3270" i="23"/>
  <c r="I3270" i="23" s="1"/>
  <c r="G3271" i="23"/>
  <c r="I3271" i="23" s="1"/>
  <c r="G3272" i="23"/>
  <c r="I3272" i="23" s="1"/>
  <c r="G3273" i="23"/>
  <c r="I3273" i="23" s="1"/>
  <c r="G3274" i="23"/>
  <c r="I3274" i="23" s="1"/>
  <c r="G3275" i="23"/>
  <c r="I3275" i="23" s="1"/>
  <c r="G3276" i="23"/>
  <c r="I3276" i="23" s="1"/>
  <c r="G3277" i="23"/>
  <c r="I3277" i="23" s="1"/>
  <c r="G3278" i="23"/>
  <c r="I3278" i="23" s="1"/>
  <c r="G3279" i="23"/>
  <c r="I3279" i="23" s="1"/>
  <c r="G3280" i="23"/>
  <c r="I3280" i="23" s="1"/>
  <c r="G3281" i="23"/>
  <c r="I3281" i="23" s="1"/>
  <c r="G3282" i="23"/>
  <c r="I3282" i="23" s="1"/>
  <c r="G3283" i="23"/>
  <c r="I3283" i="23" s="1"/>
  <c r="G3284" i="23"/>
  <c r="I3284" i="23" s="1"/>
  <c r="G3285" i="23"/>
  <c r="I3285" i="23" s="1"/>
  <c r="G3286" i="23"/>
  <c r="I3286" i="23" s="1"/>
  <c r="G3287" i="23"/>
  <c r="I3287" i="23" s="1"/>
  <c r="G3288" i="23"/>
  <c r="I3288" i="23" s="1"/>
  <c r="G3289" i="23"/>
  <c r="I3289" i="23" s="1"/>
  <c r="G3290" i="23"/>
  <c r="I3290" i="23" s="1"/>
  <c r="G3291" i="23"/>
  <c r="I3291" i="23" s="1"/>
  <c r="G3292" i="23"/>
  <c r="I3292" i="23" s="1"/>
  <c r="G3293" i="23"/>
  <c r="I3293" i="23" s="1"/>
  <c r="G3294" i="23"/>
  <c r="I3294" i="23" s="1"/>
  <c r="G3295" i="23"/>
  <c r="I3295" i="23" s="1"/>
  <c r="G3296" i="23"/>
  <c r="I3296" i="23" s="1"/>
  <c r="G3297" i="23"/>
  <c r="I3297" i="23" s="1"/>
  <c r="G3298" i="23"/>
  <c r="I3298" i="23" s="1"/>
  <c r="G3299" i="23"/>
  <c r="I3299" i="23" s="1"/>
  <c r="G3300" i="23"/>
  <c r="I3300" i="23" s="1"/>
  <c r="G3301" i="23"/>
  <c r="I3301" i="23" s="1"/>
  <c r="G3302" i="23"/>
  <c r="I3302" i="23" s="1"/>
  <c r="G3303" i="23"/>
  <c r="I3303" i="23" s="1"/>
  <c r="G3304" i="23"/>
  <c r="I3304" i="23" s="1"/>
  <c r="G3305" i="23"/>
  <c r="I3305" i="23" s="1"/>
  <c r="G3306" i="23"/>
  <c r="I3306" i="23" s="1"/>
  <c r="G3307" i="23"/>
  <c r="I3307" i="23" s="1"/>
  <c r="G3308" i="23"/>
  <c r="I3308" i="23" s="1"/>
  <c r="G3309" i="23"/>
  <c r="I3309" i="23" s="1"/>
  <c r="G3310" i="23"/>
  <c r="I3310" i="23" s="1"/>
  <c r="G3311" i="23"/>
  <c r="I3311" i="23" s="1"/>
  <c r="G3312" i="23"/>
  <c r="I3312" i="23" s="1"/>
  <c r="G3313" i="23"/>
  <c r="I3313" i="23" s="1"/>
  <c r="G3314" i="23"/>
  <c r="I3314" i="23" s="1"/>
  <c r="G3315" i="23"/>
  <c r="I3315" i="23" s="1"/>
  <c r="G3316" i="23"/>
  <c r="I3316" i="23" s="1"/>
  <c r="G3317" i="23"/>
  <c r="I3317" i="23" s="1"/>
  <c r="G3318" i="23"/>
  <c r="I3318" i="23" s="1"/>
  <c r="G3319" i="23"/>
  <c r="I3319" i="23" s="1"/>
  <c r="G3320" i="23"/>
  <c r="I3320" i="23" s="1"/>
  <c r="G3321" i="23"/>
  <c r="I3321" i="23" s="1"/>
  <c r="G3322" i="23"/>
  <c r="I3322" i="23" s="1"/>
  <c r="G3323" i="23"/>
  <c r="I3323" i="23" s="1"/>
  <c r="G3324" i="23"/>
  <c r="I3324" i="23" s="1"/>
  <c r="G3325" i="23"/>
  <c r="I3325" i="23" s="1"/>
  <c r="G3326" i="23"/>
  <c r="I3326" i="23" s="1"/>
  <c r="G3327" i="23"/>
  <c r="I3327" i="23" s="1"/>
  <c r="G3328" i="23"/>
  <c r="I3328" i="23" s="1"/>
  <c r="G3329" i="23"/>
  <c r="I3329" i="23" s="1"/>
  <c r="G3330" i="23"/>
  <c r="I3330" i="23" s="1"/>
  <c r="G3331" i="23"/>
  <c r="I3331" i="23" s="1"/>
  <c r="G3332" i="23"/>
  <c r="I3332" i="23" s="1"/>
  <c r="G3333" i="23"/>
  <c r="I3333" i="23" s="1"/>
  <c r="G3334" i="23"/>
  <c r="I3334" i="23" s="1"/>
  <c r="G3335" i="23"/>
  <c r="I3335" i="23" s="1"/>
  <c r="G3336" i="23"/>
  <c r="I3336" i="23" s="1"/>
  <c r="G3337" i="23"/>
  <c r="I3337" i="23" s="1"/>
  <c r="G3338" i="23"/>
  <c r="I3338" i="23" s="1"/>
  <c r="G3339" i="23"/>
  <c r="I3339" i="23" s="1"/>
  <c r="G3340" i="23"/>
  <c r="I3340" i="23" s="1"/>
  <c r="G3341" i="23"/>
  <c r="I3341" i="23" s="1"/>
  <c r="G3402" i="23"/>
  <c r="I3402" i="23" s="1"/>
  <c r="G3403" i="23"/>
  <c r="I3403" i="23" s="1"/>
  <c r="G3404" i="23"/>
  <c r="I3404" i="23" s="1"/>
  <c r="G3405" i="23"/>
  <c r="I3405" i="23" s="1"/>
  <c r="G3406" i="23"/>
  <c r="I3406" i="23" s="1"/>
  <c r="G3407" i="23"/>
  <c r="I3407" i="23" s="1"/>
  <c r="G3408" i="23"/>
  <c r="I3408" i="23" s="1"/>
  <c r="G3409" i="23"/>
  <c r="I3409" i="23" s="1"/>
  <c r="G3410" i="23"/>
  <c r="I3410" i="23" s="1"/>
  <c r="G3411" i="23"/>
  <c r="I3411" i="23" s="1"/>
  <c r="G3412" i="23"/>
  <c r="I3412" i="23" s="1"/>
  <c r="G3413" i="23"/>
  <c r="I3413" i="23" s="1"/>
  <c r="G3414" i="23"/>
  <c r="I3414" i="23" s="1"/>
  <c r="G3415" i="23"/>
  <c r="I3415" i="23" s="1"/>
  <c r="G3416" i="23"/>
  <c r="I3416" i="23" s="1"/>
  <c r="G3417" i="23"/>
  <c r="I3417" i="23" s="1"/>
  <c r="G3418" i="23"/>
  <c r="I3418" i="23" s="1"/>
  <c r="G3419" i="23"/>
  <c r="I3419" i="23" s="1"/>
  <c r="G3420" i="23"/>
  <c r="I3420" i="23" s="1"/>
  <c r="G3421" i="23"/>
  <c r="I3421" i="23" s="1"/>
  <c r="G3422" i="23"/>
  <c r="I3422" i="23" s="1"/>
  <c r="G3423" i="23"/>
  <c r="I3423" i="23" s="1"/>
  <c r="G3424" i="23"/>
  <c r="I3424" i="23" s="1"/>
  <c r="G3425" i="23"/>
  <c r="I3425" i="23" s="1"/>
  <c r="G3426" i="23"/>
  <c r="I3426" i="23" s="1"/>
  <c r="G3427" i="23"/>
  <c r="I3427" i="23" s="1"/>
  <c r="G3428" i="23"/>
  <c r="I3428" i="23" s="1"/>
  <c r="G3429" i="23"/>
  <c r="I3429" i="23" s="1"/>
  <c r="G3430" i="23"/>
  <c r="I3430" i="23" s="1"/>
  <c r="G3431" i="23"/>
  <c r="I3431" i="23" s="1"/>
  <c r="G3432" i="23"/>
  <c r="I3432" i="23" s="1"/>
  <c r="G3433" i="23"/>
  <c r="I3433" i="23" s="1"/>
  <c r="G3434" i="23"/>
  <c r="I3434" i="23" s="1"/>
  <c r="G3435" i="23"/>
  <c r="I3435" i="23" s="1"/>
  <c r="G3436" i="23"/>
  <c r="I3436" i="23" s="1"/>
  <c r="G3437" i="23"/>
  <c r="I3437" i="23" s="1"/>
  <c r="G3438" i="23"/>
  <c r="I3438" i="23" s="1"/>
  <c r="G3439" i="23"/>
  <c r="I3439" i="23" s="1"/>
  <c r="G3440" i="23"/>
  <c r="I3440" i="23" s="1"/>
  <c r="G3441" i="23"/>
  <c r="I3441" i="23" s="1"/>
  <c r="G3442" i="23"/>
  <c r="I3442" i="23" s="1"/>
  <c r="G3443" i="23"/>
  <c r="I3443" i="23" s="1"/>
  <c r="G3444" i="23"/>
  <c r="I3444" i="23" s="1"/>
  <c r="G3445" i="23"/>
  <c r="I3445" i="23" s="1"/>
  <c r="G3446" i="23"/>
  <c r="I3446" i="23" s="1"/>
  <c r="G3447" i="23"/>
  <c r="I3447" i="23" s="1"/>
  <c r="G3448" i="23"/>
  <c r="I3448" i="23" s="1"/>
  <c r="G3449" i="23"/>
  <c r="I3449" i="23" s="1"/>
  <c r="G3450" i="23"/>
  <c r="I3450" i="23" s="1"/>
  <c r="G3451" i="23"/>
  <c r="I3451" i="23" s="1"/>
  <c r="G3452" i="23"/>
  <c r="I3452" i="23" s="1"/>
  <c r="G3453" i="23"/>
  <c r="I3453" i="23" s="1"/>
  <c r="G3454" i="23"/>
  <c r="I3454" i="23" s="1"/>
  <c r="G3455" i="23"/>
  <c r="I3455" i="23" s="1"/>
  <c r="G3456" i="23"/>
  <c r="I3456" i="23" s="1"/>
  <c r="G3457" i="23"/>
  <c r="I3457" i="23" s="1"/>
  <c r="G3458" i="23"/>
  <c r="I3458" i="23" s="1"/>
  <c r="G3459" i="23"/>
  <c r="I3459" i="23" s="1"/>
  <c r="G3460" i="23"/>
  <c r="I3460" i="23" s="1"/>
  <c r="G3461" i="23"/>
  <c r="I3461" i="23" s="1"/>
  <c r="G3462" i="23"/>
  <c r="I3462" i="23" s="1"/>
  <c r="G3463" i="23"/>
  <c r="I3463" i="23" s="1"/>
  <c r="G3464" i="23"/>
  <c r="I3464" i="23" s="1"/>
  <c r="G3465" i="23"/>
  <c r="I3465" i="23" s="1"/>
  <c r="G3466" i="23"/>
  <c r="I3466" i="23" s="1"/>
  <c r="G3467" i="23"/>
  <c r="I3467" i="23" s="1"/>
  <c r="G3468" i="23"/>
  <c r="I3468" i="23" s="1"/>
  <c r="G3469" i="23"/>
  <c r="I3469" i="23" s="1"/>
  <c r="G3470" i="23"/>
  <c r="I3470" i="23" s="1"/>
  <c r="G3471" i="23"/>
  <c r="I3471" i="23" s="1"/>
  <c r="G3472" i="23"/>
  <c r="I3472" i="23" s="1"/>
  <c r="G3473" i="23"/>
  <c r="I3473" i="23" s="1"/>
  <c r="G3474" i="23"/>
  <c r="I3474" i="23" s="1"/>
  <c r="G3475" i="23"/>
  <c r="I3475" i="23" s="1"/>
  <c r="G3476" i="23"/>
  <c r="I3476" i="23" s="1"/>
  <c r="G3477" i="23"/>
  <c r="I3477" i="23" s="1"/>
  <c r="G3478" i="23"/>
  <c r="I3478" i="23" s="1"/>
  <c r="G3479" i="23"/>
  <c r="I3479" i="23" s="1"/>
  <c r="G3480" i="23"/>
  <c r="I3480" i="23" s="1"/>
  <c r="G3481" i="23"/>
  <c r="I3481" i="23" s="1"/>
  <c r="G3482" i="23"/>
  <c r="I3482" i="23" s="1"/>
  <c r="G3483" i="23"/>
  <c r="I3483" i="23" s="1"/>
  <c r="G3484" i="23"/>
  <c r="I3484" i="23" s="1"/>
  <c r="G3485" i="23"/>
  <c r="I3485" i="23" s="1"/>
  <c r="G3486" i="23"/>
  <c r="I3486" i="23" s="1"/>
  <c r="G3487" i="23"/>
  <c r="I3487" i="23" s="1"/>
  <c r="G3488" i="23"/>
  <c r="I3488" i="23" s="1"/>
  <c r="G3489" i="23"/>
  <c r="I3489" i="23" s="1"/>
  <c r="G3490" i="23"/>
  <c r="I3490" i="23" s="1"/>
  <c r="G3491" i="23"/>
  <c r="I3491" i="23" s="1"/>
  <c r="G3492" i="23"/>
  <c r="I3492" i="23" s="1"/>
  <c r="G3493" i="23"/>
  <c r="I3493" i="23" s="1"/>
  <c r="G3494" i="23"/>
  <c r="I3494" i="23" s="1"/>
  <c r="G3495" i="23"/>
  <c r="I3495" i="23" s="1"/>
  <c r="G3496" i="23"/>
  <c r="I3496" i="23" s="1"/>
  <c r="G3497" i="23"/>
  <c r="I3497" i="23" s="1"/>
  <c r="G3498" i="23"/>
  <c r="I3498" i="23" s="1"/>
  <c r="G3499" i="23"/>
  <c r="I3499" i="23" s="1"/>
  <c r="G3500" i="23"/>
  <c r="I3500" i="23" s="1"/>
  <c r="G3501" i="23"/>
  <c r="I3501" i="23" s="1"/>
  <c r="G3502" i="23"/>
  <c r="I3502" i="23" s="1"/>
  <c r="G3503" i="23"/>
  <c r="I3503" i="23" s="1"/>
  <c r="G3504" i="23"/>
  <c r="I3504" i="23" s="1"/>
  <c r="G3505" i="23"/>
  <c r="I3505" i="23" s="1"/>
  <c r="G3506" i="23"/>
  <c r="I3506" i="23" s="1"/>
  <c r="G3507" i="23"/>
  <c r="I3507" i="23" s="1"/>
  <c r="G3508" i="23"/>
  <c r="I3508" i="23" s="1"/>
  <c r="G3509" i="23"/>
  <c r="I3509" i="23" s="1"/>
  <c r="G3510" i="23"/>
  <c r="I3510" i="23" s="1"/>
  <c r="G3511" i="23"/>
  <c r="I3511" i="23" s="1"/>
  <c r="G3512" i="23"/>
  <c r="I3512" i="23" s="1"/>
  <c r="G3513" i="23"/>
  <c r="I3513" i="23" s="1"/>
  <c r="G3514" i="23"/>
  <c r="I3514" i="23" s="1"/>
  <c r="G3515" i="23"/>
  <c r="I3515" i="23" s="1"/>
  <c r="G3516" i="23"/>
  <c r="I3516" i="23" s="1"/>
  <c r="G3517" i="23"/>
  <c r="I3517" i="23" s="1"/>
  <c r="G3518" i="23"/>
  <c r="I3518" i="23" s="1"/>
  <c r="G3519" i="23"/>
  <c r="I3519" i="23" s="1"/>
  <c r="G3520" i="23"/>
  <c r="I3520" i="23" s="1"/>
  <c r="G3521" i="23"/>
  <c r="I3521" i="23" s="1"/>
  <c r="G3522" i="23"/>
  <c r="I3522" i="23" s="1"/>
  <c r="G3523" i="23"/>
  <c r="I3523" i="23" s="1"/>
  <c r="G3524" i="23"/>
  <c r="I3524" i="23" s="1"/>
  <c r="G3525" i="23"/>
  <c r="I3525" i="23" s="1"/>
  <c r="G3526" i="23"/>
  <c r="I3526" i="23" s="1"/>
  <c r="G3527" i="23"/>
  <c r="I3527" i="23" s="1"/>
  <c r="G3528" i="23"/>
  <c r="I3528" i="23" s="1"/>
  <c r="G3529" i="23"/>
  <c r="I3529" i="23" s="1"/>
  <c r="G3530" i="23"/>
  <c r="I3530" i="23" s="1"/>
  <c r="G3531" i="23"/>
  <c r="I3531" i="23" s="1"/>
  <c r="G3532" i="23"/>
  <c r="I3532" i="23" s="1"/>
  <c r="G3533" i="23"/>
  <c r="I3533" i="23" s="1"/>
  <c r="G3534" i="23"/>
  <c r="I3534" i="23" s="1"/>
  <c r="G3535" i="23"/>
  <c r="I3535" i="23" s="1"/>
  <c r="G3536" i="23"/>
  <c r="I3536" i="23" s="1"/>
  <c r="G3537" i="23"/>
  <c r="I3537" i="23" s="1"/>
  <c r="G3538" i="23"/>
  <c r="I3538" i="23" s="1"/>
  <c r="G3539" i="23"/>
  <c r="I3539" i="23" s="1"/>
  <c r="G3540" i="23"/>
  <c r="I3540" i="23" s="1"/>
  <c r="G3541" i="23"/>
  <c r="I3541" i="23" s="1"/>
  <c r="G3542" i="23"/>
  <c r="I3542" i="23" s="1"/>
  <c r="G3543" i="23"/>
  <c r="I3543" i="23" s="1"/>
  <c r="G3544" i="23"/>
  <c r="I3544" i="23" s="1"/>
  <c r="G3545" i="23"/>
  <c r="I3545" i="23" s="1"/>
  <c r="G3546" i="23"/>
  <c r="I3546" i="23" s="1"/>
  <c r="G3547" i="23"/>
  <c r="I3547" i="23" s="1"/>
  <c r="G3548" i="23"/>
  <c r="I3548" i="23" s="1"/>
  <c r="G3549" i="23"/>
  <c r="I3549" i="23" s="1"/>
  <c r="G3550" i="23"/>
  <c r="I3550" i="23" s="1"/>
  <c r="G3551" i="23"/>
  <c r="I3551" i="23" s="1"/>
  <c r="G3552" i="23"/>
  <c r="I3552" i="23" s="1"/>
  <c r="G3553" i="23"/>
  <c r="I3553" i="23" s="1"/>
  <c r="G3554" i="23"/>
  <c r="I3554" i="23" s="1"/>
  <c r="G3555" i="23"/>
  <c r="I3555" i="23" s="1"/>
  <c r="G3556" i="23"/>
  <c r="I3556" i="23" s="1"/>
  <c r="G3557" i="23"/>
  <c r="I3557" i="23" s="1"/>
  <c r="G3558" i="23"/>
  <c r="I3558" i="23" s="1"/>
  <c r="G3559" i="23"/>
  <c r="I3559" i="23" s="1"/>
  <c r="G3560" i="23"/>
  <c r="I3560" i="23" s="1"/>
  <c r="G3561" i="23"/>
  <c r="I3561" i="23" s="1"/>
  <c r="G3562" i="23"/>
  <c r="I3562" i="23" s="1"/>
  <c r="G3563" i="23"/>
  <c r="I3563" i="23" s="1"/>
  <c r="G3564" i="23"/>
  <c r="I3564" i="23" s="1"/>
  <c r="G3565" i="23"/>
  <c r="I3565" i="23" s="1"/>
  <c r="G3566" i="23"/>
  <c r="I3566" i="23" s="1"/>
  <c r="G3567" i="23"/>
  <c r="I3567" i="23" s="1"/>
  <c r="G3568" i="23"/>
  <c r="I3568" i="23" s="1"/>
  <c r="G3569" i="23"/>
  <c r="I3569" i="23" s="1"/>
  <c r="G3570" i="23"/>
  <c r="I3570" i="23" s="1"/>
  <c r="G3571" i="23"/>
  <c r="I3571" i="23" s="1"/>
  <c r="G3572" i="23"/>
  <c r="I3572" i="23" s="1"/>
  <c r="G3573" i="23"/>
  <c r="I3573" i="23" s="1"/>
  <c r="G3574" i="23"/>
  <c r="I3574" i="23" s="1"/>
  <c r="G3575" i="23"/>
  <c r="I3575" i="23" s="1"/>
  <c r="G3576" i="23"/>
  <c r="I3576" i="23" s="1"/>
  <c r="G3577" i="23"/>
  <c r="I3577" i="23" s="1"/>
  <c r="G3578" i="23"/>
  <c r="I3578" i="23" s="1"/>
  <c r="G3579" i="23"/>
  <c r="I3579" i="23" s="1"/>
  <c r="G3580" i="23"/>
  <c r="I3580" i="23" s="1"/>
  <c r="G3581" i="23"/>
  <c r="I3581" i="23" s="1"/>
  <c r="G3582" i="23"/>
  <c r="I3582" i="23" s="1"/>
  <c r="G3583" i="23"/>
  <c r="I3583" i="23" s="1"/>
  <c r="G3584" i="23"/>
  <c r="I3584" i="23" s="1"/>
  <c r="G3585" i="23"/>
  <c r="I3585" i="23" s="1"/>
  <c r="G3586" i="23"/>
  <c r="I3586" i="23" s="1"/>
  <c r="G3587" i="23"/>
  <c r="I3587" i="23" s="1"/>
  <c r="G3588" i="23"/>
  <c r="I3588" i="23" s="1"/>
  <c r="G3589" i="23"/>
  <c r="I3589" i="23" s="1"/>
  <c r="G3590" i="23"/>
  <c r="I3590" i="23" s="1"/>
  <c r="G3591" i="23"/>
  <c r="I3591" i="23" s="1"/>
  <c r="G3592" i="23"/>
  <c r="I3592" i="23" s="1"/>
  <c r="G3593" i="23"/>
  <c r="I3593" i="23" s="1"/>
  <c r="G3594" i="23"/>
  <c r="I3594" i="23" s="1"/>
  <c r="G3595" i="23"/>
  <c r="I3595" i="23" s="1"/>
  <c r="G3596" i="23"/>
  <c r="I3596" i="23" s="1"/>
  <c r="G3597" i="23"/>
  <c r="I3597" i="23" s="1"/>
  <c r="G3598" i="23"/>
  <c r="I3598" i="23" s="1"/>
  <c r="G3599" i="23"/>
  <c r="I3599" i="23" s="1"/>
  <c r="G3600" i="23"/>
  <c r="I3600" i="23" s="1"/>
  <c r="G3601" i="23"/>
  <c r="I3601" i="23" s="1"/>
  <c r="G3602" i="23"/>
  <c r="I3602" i="23" s="1"/>
  <c r="G3603" i="23"/>
  <c r="I3603" i="23" s="1"/>
  <c r="G3604" i="23"/>
  <c r="I3604" i="23" s="1"/>
  <c r="G3605" i="23"/>
  <c r="I3605" i="23" s="1"/>
  <c r="G3606" i="23"/>
  <c r="I3606" i="23" s="1"/>
  <c r="G3607" i="23"/>
  <c r="I3607" i="23" s="1"/>
  <c r="G3608" i="23"/>
  <c r="I3608" i="23" s="1"/>
  <c r="G3609" i="23"/>
  <c r="I3609" i="23" s="1"/>
  <c r="G3610" i="23"/>
  <c r="I3610" i="23" s="1"/>
  <c r="G3611" i="23"/>
  <c r="I3611" i="23" s="1"/>
  <c r="G3612" i="23"/>
  <c r="I3612" i="23" s="1"/>
  <c r="G3613" i="23"/>
  <c r="I3613" i="23" s="1"/>
  <c r="G3614" i="23"/>
  <c r="I3614" i="23" s="1"/>
  <c r="G3615" i="23"/>
  <c r="I3615" i="23" s="1"/>
  <c r="G3616" i="23"/>
  <c r="I3616" i="23" s="1"/>
  <c r="G3617" i="23"/>
  <c r="I3617" i="23" s="1"/>
  <c r="G3618" i="23"/>
  <c r="I3618" i="23" s="1"/>
  <c r="G3619" i="23"/>
  <c r="I3619" i="23" s="1"/>
  <c r="G3620" i="23"/>
  <c r="I3620" i="23" s="1"/>
  <c r="G3621" i="23"/>
  <c r="I3621" i="23" s="1"/>
  <c r="G3622" i="23"/>
  <c r="I3622" i="23" s="1"/>
  <c r="G3623" i="23"/>
  <c r="I3623" i="23" s="1"/>
  <c r="G3624" i="23"/>
  <c r="I3624" i="23" s="1"/>
  <c r="G3625" i="23"/>
  <c r="I3625" i="23" s="1"/>
  <c r="G3626" i="23"/>
  <c r="I3626" i="23" s="1"/>
  <c r="G3627" i="23"/>
  <c r="I3627" i="23" s="1"/>
  <c r="G3628" i="23"/>
  <c r="I3628" i="23" s="1"/>
  <c r="G3629" i="23"/>
  <c r="I3629" i="23" s="1"/>
  <c r="G3630" i="23"/>
  <c r="I3630" i="23" s="1"/>
  <c r="G3631" i="23"/>
  <c r="I3631" i="23" s="1"/>
  <c r="G3632" i="23"/>
  <c r="I3632" i="23" s="1"/>
  <c r="G3633" i="23"/>
  <c r="I3633" i="23" s="1"/>
  <c r="G3634" i="23"/>
  <c r="I3634" i="23" s="1"/>
  <c r="G3635" i="23"/>
  <c r="I3635" i="23" s="1"/>
  <c r="G3636" i="23"/>
  <c r="I3636" i="23" s="1"/>
  <c r="G3637" i="23"/>
  <c r="I3637" i="23" s="1"/>
  <c r="G3638" i="23"/>
  <c r="I3638" i="23" s="1"/>
  <c r="G3639" i="23"/>
  <c r="I3639" i="23" s="1"/>
  <c r="G3640" i="23"/>
  <c r="I3640" i="23" s="1"/>
  <c r="G3641" i="23"/>
  <c r="I3641" i="23" s="1"/>
  <c r="G3642" i="23"/>
  <c r="I3642" i="23" s="1"/>
  <c r="G3643" i="23"/>
  <c r="I3643" i="23" s="1"/>
  <c r="G3644" i="23"/>
  <c r="I3644" i="23" s="1"/>
  <c r="G3645" i="23"/>
  <c r="I3645" i="23" s="1"/>
  <c r="G3646" i="23"/>
  <c r="I3646" i="23" s="1"/>
  <c r="G3647" i="23"/>
  <c r="I3647" i="23" s="1"/>
  <c r="G3648" i="23"/>
  <c r="I3648" i="23" s="1"/>
  <c r="G3649" i="23"/>
  <c r="I3649" i="23" s="1"/>
  <c r="G3650" i="23"/>
  <c r="I3650" i="23" s="1"/>
  <c r="G3651" i="23"/>
  <c r="I3651" i="23" s="1"/>
  <c r="G3652" i="23"/>
  <c r="I3652" i="23" s="1"/>
  <c r="G3653" i="23"/>
  <c r="I3653" i="23" s="1"/>
  <c r="G3654" i="23"/>
  <c r="I3654" i="23" s="1"/>
  <c r="G3655" i="23"/>
  <c r="I3655" i="23" s="1"/>
  <c r="G3656" i="23"/>
  <c r="I3656" i="23" s="1"/>
  <c r="G3657" i="23"/>
  <c r="I3657" i="23" s="1"/>
  <c r="G3658" i="23"/>
  <c r="I3658" i="23" s="1"/>
  <c r="G3659" i="23"/>
  <c r="I3659" i="23" s="1"/>
  <c r="G3660" i="23"/>
  <c r="I3660" i="23" s="1"/>
  <c r="G3661" i="23"/>
  <c r="I3661" i="23" s="1"/>
  <c r="G3662" i="23"/>
  <c r="I3662" i="23" s="1"/>
  <c r="G3663" i="23"/>
  <c r="I3663" i="23" s="1"/>
  <c r="G3664" i="23"/>
  <c r="I3664" i="23" s="1"/>
  <c r="G3665" i="23"/>
  <c r="I3665" i="23" s="1"/>
  <c r="G3666" i="23"/>
  <c r="I3666" i="23" s="1"/>
  <c r="G3667" i="23"/>
  <c r="I3667" i="23" s="1"/>
  <c r="G3668" i="23"/>
  <c r="I3668" i="23" s="1"/>
  <c r="G3669" i="23"/>
  <c r="I3669" i="23" s="1"/>
  <c r="G3670" i="23"/>
  <c r="I3670" i="23" s="1"/>
  <c r="G3671" i="23"/>
  <c r="I3671" i="23" s="1"/>
  <c r="G3672" i="23"/>
  <c r="I3672" i="23" s="1"/>
  <c r="G3673" i="23"/>
  <c r="I3673" i="23" s="1"/>
  <c r="G3674" i="23"/>
  <c r="I3674" i="23" s="1"/>
  <c r="G3675" i="23"/>
  <c r="I3675" i="23" s="1"/>
  <c r="G3676" i="23"/>
  <c r="I3676" i="23" s="1"/>
  <c r="G3677" i="23"/>
  <c r="I3677" i="23" s="1"/>
  <c r="G3678" i="23"/>
  <c r="I3678" i="23" s="1"/>
  <c r="G3679" i="23"/>
  <c r="I3679" i="23" s="1"/>
  <c r="G3680" i="23"/>
  <c r="I3680" i="23" s="1"/>
  <c r="G3681" i="23"/>
  <c r="I3681" i="23" s="1"/>
  <c r="G3682" i="23"/>
  <c r="I3682" i="23" s="1"/>
  <c r="G3683" i="23"/>
  <c r="I3683" i="23" s="1"/>
  <c r="G3684" i="23"/>
  <c r="I3684" i="23" s="1"/>
  <c r="G3685" i="23"/>
  <c r="I3685" i="23" s="1"/>
  <c r="G3686" i="23"/>
  <c r="I3686" i="23" s="1"/>
  <c r="G3687" i="23"/>
  <c r="I3687" i="23" s="1"/>
  <c r="G3688" i="23"/>
  <c r="I3688" i="23" s="1"/>
  <c r="G3689" i="23"/>
  <c r="I3689" i="23" s="1"/>
  <c r="G3690" i="23"/>
  <c r="I3690" i="23" s="1"/>
  <c r="G3691" i="23"/>
  <c r="I3691" i="23" s="1"/>
  <c r="G3692" i="23"/>
  <c r="I3692" i="23" s="1"/>
  <c r="G3693" i="23"/>
  <c r="I3693" i="23" s="1"/>
  <c r="G3694" i="23"/>
  <c r="I3694" i="23" s="1"/>
  <c r="G3695" i="23"/>
  <c r="I3695" i="23" s="1"/>
  <c r="G3696" i="23"/>
  <c r="I3696" i="23" s="1"/>
  <c r="G3697" i="23"/>
  <c r="I3697" i="23" s="1"/>
  <c r="G3698" i="23"/>
  <c r="I3698" i="23" s="1"/>
  <c r="G3699" i="23"/>
  <c r="I3699" i="23" s="1"/>
  <c r="G3700" i="23"/>
  <c r="I3700" i="23" s="1"/>
  <c r="G3701" i="23"/>
  <c r="I3701" i="23" s="1"/>
  <c r="G3702" i="23"/>
  <c r="I3702" i="23" s="1"/>
  <c r="G3703" i="23"/>
  <c r="I3703" i="23" s="1"/>
  <c r="G3704" i="23"/>
  <c r="I3704" i="23" s="1"/>
  <c r="G3705" i="23"/>
  <c r="I3705" i="23" s="1"/>
  <c r="G3706" i="23"/>
  <c r="I3706" i="23" s="1"/>
  <c r="G3707" i="23"/>
  <c r="I3707" i="23" s="1"/>
  <c r="G3708" i="23"/>
  <c r="I3708" i="23" s="1"/>
  <c r="G3709" i="23"/>
  <c r="I3709" i="23" s="1"/>
  <c r="G3710" i="23"/>
  <c r="I3710" i="23" s="1"/>
  <c r="G3711" i="23"/>
  <c r="I3711" i="23" s="1"/>
  <c r="G3712" i="23"/>
  <c r="I3712" i="23" s="1"/>
  <c r="G3713" i="23"/>
  <c r="I3713" i="23" s="1"/>
  <c r="G3714" i="23"/>
  <c r="I3714" i="23" s="1"/>
  <c r="G3715" i="23"/>
  <c r="I3715" i="23" s="1"/>
  <c r="G3716" i="23"/>
  <c r="I3716" i="23" s="1"/>
  <c r="G3717" i="23"/>
  <c r="I3717" i="23" s="1"/>
  <c r="G3718" i="23"/>
  <c r="I3718" i="23" s="1"/>
  <c r="G3719" i="23"/>
  <c r="I3719" i="23" s="1"/>
  <c r="G3720" i="23"/>
  <c r="I3720" i="23" s="1"/>
  <c r="G3721" i="23"/>
  <c r="I3721" i="23" s="1"/>
  <c r="G3722" i="23"/>
  <c r="I3722" i="23" s="1"/>
  <c r="G3723" i="23"/>
  <c r="I3723" i="23" s="1"/>
  <c r="G3724" i="23"/>
  <c r="I3724" i="23" s="1"/>
  <c r="G3725" i="23"/>
  <c r="I3725" i="23" s="1"/>
  <c r="G3726" i="23"/>
  <c r="I3726" i="23" s="1"/>
  <c r="G3727" i="23"/>
  <c r="I3727" i="23" s="1"/>
  <c r="G3728" i="23"/>
  <c r="I3728" i="23" s="1"/>
  <c r="G3729" i="23"/>
  <c r="I3729" i="23" s="1"/>
  <c r="G3730" i="23"/>
  <c r="I3730" i="23" s="1"/>
  <c r="G3731" i="23"/>
  <c r="I3731" i="23" s="1"/>
  <c r="G3732" i="23"/>
  <c r="I3732" i="23" s="1"/>
  <c r="G3733" i="23"/>
  <c r="I3733" i="23" s="1"/>
  <c r="G3734" i="23"/>
  <c r="I3734" i="23" s="1"/>
  <c r="G3735" i="23"/>
  <c r="I3735" i="23" s="1"/>
  <c r="G3736" i="23"/>
  <c r="I3736" i="23" s="1"/>
  <c r="G3737" i="23"/>
  <c r="I3737" i="23" s="1"/>
  <c r="G3738" i="23"/>
  <c r="I3738" i="23" s="1"/>
  <c r="G3739" i="23"/>
  <c r="I3739" i="23" s="1"/>
  <c r="G3740" i="23"/>
  <c r="I3740" i="23" s="1"/>
  <c r="G3741" i="23"/>
  <c r="I3741" i="23" s="1"/>
  <c r="G3742" i="23"/>
  <c r="I3742" i="23" s="1"/>
  <c r="G3743" i="23"/>
  <c r="I3743" i="23" s="1"/>
  <c r="G3744" i="23"/>
  <c r="I3744" i="23" s="1"/>
  <c r="G3745" i="23"/>
  <c r="I3745" i="23" s="1"/>
  <c r="G3746" i="23"/>
  <c r="I3746" i="23" s="1"/>
  <c r="G3747" i="23"/>
  <c r="I3747" i="23" s="1"/>
  <c r="G3748" i="23"/>
  <c r="I3748" i="23" s="1"/>
  <c r="G3749" i="23"/>
  <c r="I3749" i="23" s="1"/>
  <c r="G3750" i="23"/>
  <c r="I3750" i="23" s="1"/>
  <c r="G3751" i="23"/>
  <c r="I3751" i="23" s="1"/>
  <c r="G3752" i="23"/>
  <c r="I3752" i="23" s="1"/>
  <c r="G3753" i="23"/>
  <c r="I3753" i="23" s="1"/>
  <c r="G3754" i="23"/>
  <c r="I3754" i="23" s="1"/>
  <c r="G3755" i="23"/>
  <c r="I3755" i="23" s="1"/>
  <c r="G3756" i="23"/>
  <c r="I3756" i="23" s="1"/>
  <c r="G3757" i="23"/>
  <c r="I3757" i="23" s="1"/>
  <c r="G3758" i="23"/>
  <c r="I3758" i="23" s="1"/>
  <c r="G3759" i="23"/>
  <c r="I3759" i="23" s="1"/>
  <c r="G3760" i="23"/>
  <c r="I3760" i="23" s="1"/>
  <c r="G3761" i="23"/>
  <c r="I3761" i="23" s="1"/>
  <c r="G3762" i="23"/>
  <c r="I3762" i="23" s="1"/>
  <c r="G3763" i="23"/>
  <c r="I3763" i="23" s="1"/>
  <c r="G3764" i="23"/>
  <c r="I3764" i="23" s="1"/>
  <c r="G3765" i="23"/>
  <c r="I3765" i="23" s="1"/>
  <c r="G3766" i="23"/>
  <c r="I3766" i="23" s="1"/>
  <c r="G3767" i="23"/>
  <c r="I3767" i="23" s="1"/>
  <c r="G3768" i="23"/>
  <c r="I3768" i="23" s="1"/>
  <c r="G3769" i="23"/>
  <c r="I3769" i="23" s="1"/>
  <c r="G3770" i="23"/>
  <c r="I3770" i="23" s="1"/>
  <c r="G3771" i="23"/>
  <c r="I3771" i="23" s="1"/>
  <c r="G3772" i="23"/>
  <c r="I3772" i="23" s="1"/>
  <c r="G3773" i="23"/>
  <c r="I3773" i="23" s="1"/>
  <c r="G3774" i="23"/>
  <c r="I3774" i="23" s="1"/>
  <c r="G3775" i="23"/>
  <c r="I3775" i="23" s="1"/>
  <c r="G3776" i="23"/>
  <c r="I3776" i="23" s="1"/>
  <c r="G3777" i="23"/>
  <c r="I3777" i="23" s="1"/>
  <c r="G3778" i="23"/>
  <c r="I3778" i="23" s="1"/>
  <c r="G3779" i="23"/>
  <c r="I3779" i="23" s="1"/>
  <c r="G3780" i="23"/>
  <c r="I3780" i="23" s="1"/>
  <c r="G3781" i="23"/>
  <c r="I3781" i="23" s="1"/>
  <c r="G3782" i="23"/>
  <c r="I3782" i="23" s="1"/>
  <c r="G3783" i="23"/>
  <c r="I3783" i="23" s="1"/>
  <c r="G3784" i="23"/>
  <c r="I3784" i="23" s="1"/>
  <c r="G3785" i="23"/>
  <c r="I3785" i="23" s="1"/>
  <c r="G3786" i="23"/>
  <c r="I3786" i="23" s="1"/>
  <c r="G3787" i="23"/>
  <c r="I3787" i="23" s="1"/>
  <c r="G3788" i="23"/>
  <c r="I3788" i="23" s="1"/>
  <c r="G3789" i="23"/>
  <c r="I3789" i="23" s="1"/>
  <c r="G3790" i="23"/>
  <c r="I3790" i="23" s="1"/>
  <c r="G3791" i="23"/>
  <c r="I3791" i="23" s="1"/>
  <c r="G3792" i="23"/>
  <c r="I3792" i="23" s="1"/>
  <c r="G3793" i="23"/>
  <c r="I3793" i="23" s="1"/>
  <c r="G3794" i="23"/>
  <c r="I3794" i="23" s="1"/>
  <c r="G3795" i="23"/>
  <c r="I3795" i="23" s="1"/>
  <c r="G3796" i="23"/>
  <c r="I3796" i="23" s="1"/>
  <c r="G3797" i="23"/>
  <c r="I3797" i="23" s="1"/>
  <c r="G3798" i="23"/>
  <c r="I3798" i="23" s="1"/>
  <c r="G3799" i="23"/>
  <c r="I3799" i="23" s="1"/>
  <c r="G3800" i="23"/>
  <c r="I3800" i="23" s="1"/>
  <c r="G3801" i="23"/>
  <c r="I3801" i="23" s="1"/>
  <c r="G3802" i="23"/>
  <c r="I3802" i="23" s="1"/>
  <c r="G3803" i="23"/>
  <c r="I3803" i="23" s="1"/>
  <c r="G3804" i="23"/>
  <c r="I3804" i="23" s="1"/>
  <c r="G3805" i="23"/>
  <c r="I3805" i="23" s="1"/>
  <c r="G3806" i="23"/>
  <c r="I3806" i="23" s="1"/>
  <c r="G3807" i="23"/>
  <c r="I3807" i="23" s="1"/>
  <c r="G3808" i="23"/>
  <c r="I3808" i="23" s="1"/>
  <c r="G3809" i="23"/>
  <c r="I3809" i="23" s="1"/>
  <c r="G3810" i="23"/>
  <c r="I3810" i="23" s="1"/>
  <c r="G3811" i="23"/>
  <c r="I3811" i="23" s="1"/>
  <c r="G3812" i="23"/>
  <c r="I3812" i="23" s="1"/>
  <c r="G3813" i="23"/>
  <c r="I3813" i="23" s="1"/>
  <c r="G3814" i="23"/>
  <c r="I3814" i="23" s="1"/>
  <c r="G3815" i="23"/>
  <c r="I3815" i="23" s="1"/>
  <c r="G3816" i="23"/>
  <c r="I3816" i="23" s="1"/>
  <c r="G3817" i="23"/>
  <c r="I3817" i="23" s="1"/>
  <c r="G3818" i="23"/>
  <c r="I3818" i="23" s="1"/>
  <c r="G3819" i="23"/>
  <c r="I3819" i="23" s="1"/>
  <c r="G3820" i="23"/>
  <c r="I3820" i="23" s="1"/>
  <c r="G3821" i="23"/>
  <c r="I3821" i="23" s="1"/>
  <c r="G3822" i="23"/>
  <c r="I3822" i="23" s="1"/>
  <c r="G3823" i="23"/>
  <c r="I3823" i="23" s="1"/>
  <c r="G3824" i="23"/>
  <c r="I3824" i="23" s="1"/>
  <c r="G3825" i="23"/>
  <c r="I3825" i="23" s="1"/>
  <c r="G3826" i="23"/>
  <c r="I3826" i="23" s="1"/>
  <c r="G3827" i="23"/>
  <c r="I3827" i="23" s="1"/>
  <c r="G3828" i="23"/>
  <c r="I3828" i="23" s="1"/>
  <c r="G3829" i="23"/>
  <c r="I3829" i="23" s="1"/>
  <c r="G3830" i="23"/>
  <c r="I3830" i="23" s="1"/>
  <c r="G3831" i="23"/>
  <c r="I3831" i="23" s="1"/>
  <c r="G3832" i="23"/>
  <c r="I3832" i="23" s="1"/>
  <c r="G3833" i="23"/>
  <c r="I3833" i="23" s="1"/>
  <c r="G3834" i="23"/>
  <c r="I3834" i="23" s="1"/>
  <c r="G3835" i="23"/>
  <c r="I3835" i="23" s="1"/>
  <c r="G3836" i="23"/>
  <c r="I3836" i="23" s="1"/>
  <c r="G3837" i="23"/>
  <c r="I3837" i="23" s="1"/>
  <c r="G3838" i="23"/>
  <c r="I3838" i="23" s="1"/>
  <c r="G3839" i="23"/>
  <c r="I3839" i="23" s="1"/>
  <c r="G3840" i="23"/>
  <c r="I3840" i="23" s="1"/>
  <c r="G3841" i="23"/>
  <c r="I3841" i="23" s="1"/>
  <c r="G3842" i="23"/>
  <c r="I3842" i="23" s="1"/>
  <c r="G3843" i="23"/>
  <c r="I3843" i="23" s="1"/>
  <c r="G3844" i="23"/>
  <c r="I3844" i="23" s="1"/>
  <c r="G3845" i="23"/>
  <c r="I3845" i="23" s="1"/>
  <c r="G3846" i="23"/>
  <c r="I3846" i="23" s="1"/>
  <c r="G3847" i="23"/>
  <c r="I3847" i="23" s="1"/>
  <c r="G3848" i="23"/>
  <c r="I3848" i="23" s="1"/>
  <c r="G3849" i="23"/>
  <c r="I3849" i="23" s="1"/>
  <c r="G3850" i="23"/>
  <c r="I3850" i="23" s="1"/>
  <c r="G3851" i="23"/>
  <c r="I3851" i="23" s="1"/>
  <c r="G3852" i="23"/>
  <c r="I3852" i="23" s="1"/>
  <c r="G3853" i="23"/>
  <c r="I3853" i="23" s="1"/>
  <c r="G3854" i="23"/>
  <c r="I3854" i="23" s="1"/>
  <c r="G3855" i="23"/>
  <c r="I3855" i="23" s="1"/>
  <c r="G3856" i="23"/>
  <c r="I3856" i="23" s="1"/>
  <c r="G3857" i="23"/>
  <c r="I3857" i="23" s="1"/>
  <c r="G3858" i="23"/>
  <c r="I3858" i="23" s="1"/>
  <c r="G3859" i="23"/>
  <c r="I3859" i="23" s="1"/>
  <c r="G3860" i="23"/>
  <c r="I3860" i="23" s="1"/>
  <c r="G3861" i="23"/>
  <c r="I3861" i="23" s="1"/>
  <c r="G3862" i="23"/>
  <c r="I3862" i="23" s="1"/>
  <c r="G3863" i="23"/>
  <c r="I3863" i="23" s="1"/>
  <c r="G3864" i="23"/>
  <c r="I3864" i="23" s="1"/>
  <c r="G3865" i="23"/>
  <c r="I3865" i="23" s="1"/>
  <c r="G3866" i="23"/>
  <c r="I3866" i="23" s="1"/>
  <c r="G3867" i="23"/>
  <c r="I3867" i="23" s="1"/>
  <c r="G3868" i="23"/>
  <c r="I3868" i="23" s="1"/>
  <c r="G3869" i="23"/>
  <c r="I3869" i="23" s="1"/>
  <c r="G3870" i="23"/>
  <c r="I3870" i="23" s="1"/>
  <c r="G3871" i="23"/>
  <c r="I3871" i="23" s="1"/>
  <c r="G3872" i="23"/>
  <c r="I3872" i="23" s="1"/>
  <c r="G3873" i="23"/>
  <c r="I3873" i="23" s="1"/>
  <c r="G3874" i="23"/>
  <c r="I3874" i="23" s="1"/>
  <c r="G3875" i="23"/>
  <c r="I3875" i="23" s="1"/>
  <c r="G3876" i="23"/>
  <c r="I3876" i="23" s="1"/>
  <c r="G3877" i="23"/>
  <c r="I3877" i="23" s="1"/>
  <c r="G3878" i="23"/>
  <c r="I3878" i="23" s="1"/>
  <c r="G3879" i="23"/>
  <c r="I3879" i="23" s="1"/>
  <c r="G3880" i="23"/>
  <c r="I3880" i="23" s="1"/>
  <c r="G3881" i="23"/>
  <c r="I3881" i="23" s="1"/>
  <c r="G3882" i="23"/>
  <c r="I3882" i="23" s="1"/>
  <c r="G3883" i="23"/>
  <c r="I3883" i="23" s="1"/>
  <c r="G3884" i="23"/>
  <c r="I3884" i="23" s="1"/>
  <c r="G3885" i="23"/>
  <c r="I3885" i="23" s="1"/>
  <c r="G3886" i="23"/>
  <c r="I3886" i="23" s="1"/>
  <c r="G3887" i="23"/>
  <c r="I3887" i="23" s="1"/>
  <c r="G3888" i="23"/>
  <c r="I3888" i="23" s="1"/>
  <c r="G3889" i="23"/>
  <c r="I3889" i="23" s="1"/>
  <c r="G3890" i="23"/>
  <c r="I3890" i="23" s="1"/>
  <c r="G3891" i="23"/>
  <c r="I3891" i="23" s="1"/>
  <c r="G3892" i="23"/>
  <c r="I3892" i="23" s="1"/>
  <c r="G3893" i="23"/>
  <c r="I3893" i="23" s="1"/>
  <c r="G3894" i="23"/>
  <c r="I3894" i="23" s="1"/>
  <c r="G3895" i="23"/>
  <c r="I3895" i="23" s="1"/>
  <c r="G3896" i="23"/>
  <c r="I3896" i="23" s="1"/>
  <c r="G3897" i="23"/>
  <c r="I3897" i="23" s="1"/>
  <c r="G3898" i="23"/>
  <c r="I3898" i="23" s="1"/>
  <c r="G3899" i="23"/>
  <c r="I3899" i="23" s="1"/>
  <c r="G3900" i="23"/>
  <c r="I3900" i="23" s="1"/>
  <c r="G3901" i="23"/>
  <c r="I3901" i="23" s="1"/>
  <c r="G3902" i="23"/>
  <c r="I3902" i="23" s="1"/>
  <c r="G3903" i="23"/>
  <c r="I3903" i="23" s="1"/>
  <c r="G3904" i="23"/>
  <c r="I3904" i="23" s="1"/>
  <c r="G3905" i="23"/>
  <c r="I3905" i="23" s="1"/>
  <c r="G3906" i="23"/>
  <c r="I3906" i="23" s="1"/>
  <c r="G3907" i="23"/>
  <c r="I3907" i="23" s="1"/>
  <c r="G3908" i="23"/>
  <c r="I3908" i="23" s="1"/>
  <c r="G3909" i="23"/>
  <c r="I3909" i="23" s="1"/>
  <c r="G3910" i="23"/>
  <c r="I3910" i="23" s="1"/>
  <c r="G3911" i="23"/>
  <c r="I3911" i="23" s="1"/>
  <c r="G3912" i="23"/>
  <c r="I3912" i="23" s="1"/>
  <c r="G3913" i="23"/>
  <c r="I3913" i="23" s="1"/>
  <c r="G3914" i="23"/>
  <c r="I3914" i="23" s="1"/>
  <c r="G3915" i="23"/>
  <c r="I3915" i="23" s="1"/>
  <c r="G3916" i="23"/>
  <c r="I3916" i="23" s="1"/>
  <c r="G3917" i="23"/>
  <c r="I3917" i="23" s="1"/>
  <c r="G3918" i="23"/>
  <c r="I3918" i="23" s="1"/>
  <c r="G3919" i="23"/>
  <c r="I3919" i="23" s="1"/>
  <c r="G3920" i="23"/>
  <c r="I3920" i="23" s="1"/>
  <c r="G3921" i="23"/>
  <c r="I3921" i="23" s="1"/>
  <c r="G3922" i="23"/>
  <c r="I3922" i="23" s="1"/>
  <c r="G3923" i="23"/>
  <c r="I3923" i="23" s="1"/>
  <c r="G3924" i="23"/>
  <c r="I3924" i="23" s="1"/>
  <c r="G3925" i="23"/>
  <c r="I3925" i="23" s="1"/>
  <c r="G3926" i="23"/>
  <c r="I3926" i="23" s="1"/>
  <c r="G3927" i="23"/>
  <c r="I3927" i="23" s="1"/>
  <c r="G3928" i="23"/>
  <c r="I3928" i="23" s="1"/>
  <c r="G3929" i="23"/>
  <c r="I3929" i="23" s="1"/>
  <c r="G3930" i="23"/>
  <c r="I3930" i="23" s="1"/>
  <c r="G3931" i="23"/>
  <c r="I3931" i="23" s="1"/>
  <c r="G3932" i="23"/>
  <c r="I3932" i="23" s="1"/>
  <c r="G3933" i="23"/>
  <c r="I3933" i="23" s="1"/>
  <c r="G3934" i="23"/>
  <c r="I3934" i="23" s="1"/>
  <c r="G3935" i="23"/>
  <c r="I3935" i="23" s="1"/>
  <c r="G3936" i="23"/>
  <c r="I3936" i="23" s="1"/>
  <c r="G3937" i="23"/>
  <c r="I3937" i="23" s="1"/>
  <c r="G3938" i="23"/>
  <c r="I3938" i="23" s="1"/>
  <c r="G3939" i="23"/>
  <c r="I3939" i="23" s="1"/>
  <c r="G3940" i="23"/>
  <c r="I3940" i="23" s="1"/>
  <c r="G3941" i="23"/>
  <c r="I3941" i="23" s="1"/>
  <c r="G3942" i="23"/>
  <c r="I3942" i="23" s="1"/>
  <c r="G3943" i="23"/>
  <c r="I3943" i="23" s="1"/>
  <c r="G3944" i="23"/>
  <c r="I3944" i="23" s="1"/>
  <c r="G3945" i="23"/>
  <c r="I3945" i="23" s="1"/>
  <c r="G3946" i="23"/>
  <c r="I3946" i="23" s="1"/>
  <c r="G3947" i="23"/>
  <c r="I3947" i="23" s="1"/>
  <c r="G3948" i="23"/>
  <c r="I3948" i="23" s="1"/>
  <c r="G3949" i="23"/>
  <c r="I3949" i="23" s="1"/>
  <c r="G3950" i="23"/>
  <c r="I3950" i="23" s="1"/>
  <c r="G3951" i="23"/>
  <c r="I3951" i="23" s="1"/>
  <c r="G3952" i="23"/>
  <c r="I3952" i="23" s="1"/>
  <c r="G3953" i="23"/>
  <c r="I3953" i="23" s="1"/>
  <c r="G3954" i="23"/>
  <c r="I3954" i="23" s="1"/>
  <c r="G3955" i="23"/>
  <c r="I3955" i="23" s="1"/>
  <c r="G3956" i="23"/>
  <c r="I3956" i="23" s="1"/>
  <c r="G3957" i="23"/>
  <c r="I3957" i="23" s="1"/>
  <c r="G3958" i="23"/>
  <c r="I3958" i="23" s="1"/>
  <c r="G3959" i="23"/>
  <c r="I3959" i="23" s="1"/>
  <c r="G3960" i="23"/>
  <c r="I3960" i="23" s="1"/>
  <c r="G3961" i="23"/>
  <c r="I3961" i="23" s="1"/>
  <c r="G3962" i="23"/>
  <c r="I3962" i="23" s="1"/>
  <c r="G3963" i="23"/>
  <c r="I3963" i="23" s="1"/>
  <c r="G3964" i="23"/>
  <c r="I3964" i="23" s="1"/>
  <c r="G3965" i="23"/>
  <c r="I3965" i="23" s="1"/>
  <c r="G3966" i="23"/>
  <c r="I3966" i="23" s="1"/>
  <c r="G3967" i="23"/>
  <c r="I3967" i="23" s="1"/>
  <c r="G3968" i="23"/>
  <c r="I3968" i="23" s="1"/>
  <c r="G3969" i="23"/>
  <c r="I3969" i="23" s="1"/>
  <c r="G3970" i="23"/>
  <c r="I3970" i="23" s="1"/>
  <c r="G3971" i="23"/>
  <c r="I3971" i="23" s="1"/>
  <c r="G3972" i="23"/>
  <c r="I3972" i="23" s="1"/>
  <c r="G3973" i="23"/>
  <c r="I3973" i="23" s="1"/>
  <c r="G3974" i="23"/>
  <c r="I3974" i="23" s="1"/>
  <c r="G3975" i="23"/>
  <c r="I3975" i="23" s="1"/>
  <c r="G3976" i="23"/>
  <c r="I3976" i="23" s="1"/>
  <c r="G3977" i="23"/>
  <c r="I3977" i="23" s="1"/>
  <c r="G3978" i="23"/>
  <c r="I3978" i="23" s="1"/>
  <c r="G3979" i="23"/>
  <c r="I3979" i="23" s="1"/>
  <c r="G3980" i="23"/>
  <c r="I3980" i="23" s="1"/>
  <c r="G3981" i="23"/>
  <c r="I3981" i="23" s="1"/>
  <c r="G3982" i="23"/>
  <c r="I3982" i="23" s="1"/>
  <c r="G3983" i="23"/>
  <c r="I3983" i="23" s="1"/>
  <c r="G3984" i="23"/>
  <c r="I3984" i="23" s="1"/>
  <c r="G3985" i="23"/>
  <c r="I3985" i="23" s="1"/>
  <c r="G3986" i="23"/>
  <c r="I3986" i="23" s="1"/>
  <c r="G3987" i="23"/>
  <c r="I3987" i="23" s="1"/>
  <c r="G3988" i="23"/>
  <c r="I3988" i="23" s="1"/>
  <c r="G3989" i="23"/>
  <c r="I3989" i="23" s="1"/>
  <c r="G3990" i="23"/>
  <c r="I3990" i="23" s="1"/>
  <c r="G3991" i="23"/>
  <c r="I3991" i="23" s="1"/>
  <c r="G3992" i="23"/>
  <c r="I3992" i="23" s="1"/>
  <c r="G3993" i="23"/>
  <c r="I3993" i="23" s="1"/>
  <c r="G3994" i="23"/>
  <c r="I3994" i="23" s="1"/>
  <c r="G3995" i="23"/>
  <c r="I3995" i="23" s="1"/>
  <c r="G3996" i="23"/>
  <c r="I3996" i="23" s="1"/>
  <c r="G3997" i="23"/>
  <c r="I3997" i="23" s="1"/>
  <c r="G3998" i="23"/>
  <c r="I3998" i="23" s="1"/>
  <c r="G3999" i="23"/>
  <c r="I3999" i="23" s="1"/>
  <c r="G4000" i="23"/>
  <c r="I4000" i="23" s="1"/>
  <c r="G4001" i="23"/>
  <c r="I4001" i="23" s="1"/>
  <c r="G4002" i="23"/>
  <c r="I4002" i="23" s="1"/>
  <c r="G4003" i="23"/>
  <c r="I4003" i="23" s="1"/>
  <c r="G4004" i="23"/>
  <c r="I4004" i="23" s="1"/>
  <c r="G4005" i="23"/>
  <c r="I4005" i="23" s="1"/>
  <c r="G4006" i="23"/>
  <c r="I4006" i="23" s="1"/>
  <c r="G4007" i="23"/>
  <c r="I4007" i="23" s="1"/>
  <c r="G4008" i="23"/>
  <c r="I4008" i="23" s="1"/>
  <c r="G4009" i="23"/>
  <c r="I4009" i="23" s="1"/>
  <c r="G4010" i="23"/>
  <c r="I4010" i="23" s="1"/>
  <c r="G4011" i="23"/>
  <c r="I4011" i="23" s="1"/>
  <c r="G4012" i="23"/>
  <c r="I4012" i="23" s="1"/>
  <c r="G4013" i="23"/>
  <c r="I4013" i="23" s="1"/>
  <c r="G4014" i="23"/>
  <c r="I4014" i="23" s="1"/>
  <c r="G4015" i="23"/>
  <c r="I4015" i="23" s="1"/>
  <c r="G4016" i="23"/>
  <c r="I4016" i="23" s="1"/>
  <c r="G4017" i="23"/>
  <c r="I4017" i="23" s="1"/>
  <c r="G4018" i="23"/>
  <c r="I4018" i="23" s="1"/>
  <c r="G4019" i="23"/>
  <c r="I4019" i="23" s="1"/>
  <c r="G4020" i="23"/>
  <c r="I4020" i="23" s="1"/>
  <c r="G4021" i="23"/>
  <c r="I4021" i="23" s="1"/>
  <c r="G4022" i="23"/>
  <c r="I4022" i="23" s="1"/>
  <c r="G4023" i="23"/>
  <c r="I4023" i="23" s="1"/>
  <c r="G4024" i="23"/>
  <c r="I4024" i="23" s="1"/>
  <c r="G4025" i="23"/>
  <c r="I4025" i="23" s="1"/>
  <c r="G4026" i="23"/>
  <c r="I4026" i="23" s="1"/>
  <c r="G4027" i="23"/>
  <c r="I4027" i="23" s="1"/>
  <c r="G4028" i="23"/>
  <c r="I4028" i="23" s="1"/>
  <c r="G4029" i="23"/>
  <c r="I4029" i="23" s="1"/>
  <c r="G4030" i="23"/>
  <c r="I4030" i="23" s="1"/>
  <c r="G4031" i="23"/>
  <c r="I4031" i="23" s="1"/>
  <c r="G4032" i="23"/>
  <c r="I4032" i="23" s="1"/>
  <c r="G4033" i="23"/>
  <c r="I4033" i="23" s="1"/>
  <c r="G4034" i="23"/>
  <c r="I4034" i="23" s="1"/>
  <c r="G4035" i="23"/>
  <c r="I4035" i="23" s="1"/>
  <c r="G4036" i="23"/>
  <c r="I4036" i="23" s="1"/>
  <c r="G4037" i="23"/>
  <c r="I4037" i="23" s="1"/>
  <c r="G4038" i="23"/>
  <c r="I4038" i="23" s="1"/>
  <c r="G4039" i="23"/>
  <c r="I4039" i="23" s="1"/>
  <c r="G4040" i="23"/>
  <c r="I4040" i="23" s="1"/>
  <c r="G4041" i="23"/>
  <c r="I4041" i="23" s="1"/>
  <c r="G4042" i="23"/>
  <c r="I4042" i="23" s="1"/>
  <c r="G4043" i="23"/>
  <c r="I4043" i="23" s="1"/>
  <c r="G4044" i="23"/>
  <c r="I4044" i="23" s="1"/>
  <c r="G4045" i="23"/>
  <c r="I4045" i="23" s="1"/>
  <c r="G4046" i="23"/>
  <c r="I4046" i="23" s="1"/>
  <c r="G4047" i="23"/>
  <c r="I4047" i="23" s="1"/>
  <c r="G4048" i="23"/>
  <c r="I4048" i="23" s="1"/>
  <c r="G4049" i="23"/>
  <c r="I4049" i="23" s="1"/>
  <c r="G4050" i="23"/>
  <c r="I4050" i="23" s="1"/>
  <c r="G4051" i="23"/>
  <c r="I4051" i="23" s="1"/>
  <c r="G4052" i="23"/>
  <c r="I4052" i="23" s="1"/>
  <c r="G4053" i="23"/>
  <c r="I4053" i="23" s="1"/>
  <c r="G4054" i="23"/>
  <c r="I4054" i="23" s="1"/>
  <c r="G4055" i="23"/>
  <c r="I4055" i="23" s="1"/>
  <c r="G4056" i="23"/>
  <c r="I4056" i="23" s="1"/>
  <c r="G4057" i="23"/>
  <c r="I4057" i="23" s="1"/>
  <c r="G4058" i="23"/>
  <c r="I4058" i="23" s="1"/>
  <c r="G4059" i="23"/>
  <c r="I4059" i="23" s="1"/>
  <c r="G4060" i="23"/>
  <c r="I4060" i="23" s="1"/>
  <c r="G4061" i="23"/>
  <c r="I4061" i="23" s="1"/>
  <c r="G4062" i="23"/>
  <c r="I4062" i="23" s="1"/>
  <c r="G4063" i="23"/>
  <c r="I4063" i="23" s="1"/>
  <c r="G4064" i="23"/>
  <c r="I4064" i="23" s="1"/>
  <c r="G4065" i="23"/>
  <c r="I4065" i="23" s="1"/>
  <c r="G4066" i="23"/>
  <c r="I4066" i="23" s="1"/>
  <c r="G4067" i="23"/>
  <c r="I4067" i="23" s="1"/>
  <c r="G4068" i="23"/>
  <c r="I4068" i="23" s="1"/>
  <c r="G4069" i="23"/>
  <c r="I4069" i="23" s="1"/>
  <c r="G4070" i="23"/>
  <c r="I4070" i="23" s="1"/>
  <c r="G4071" i="23"/>
  <c r="I4071" i="23" s="1"/>
  <c r="G4072" i="23"/>
  <c r="I4072" i="23" s="1"/>
  <c r="G4073" i="23"/>
  <c r="I4073" i="23" s="1"/>
  <c r="G4074" i="23"/>
  <c r="I4074" i="23" s="1"/>
  <c r="G4075" i="23"/>
  <c r="I4075" i="23" s="1"/>
  <c r="G4076" i="23"/>
  <c r="I4076" i="23" s="1"/>
  <c r="G4077" i="23"/>
  <c r="I4077" i="23" s="1"/>
  <c r="G4078" i="23"/>
  <c r="I4078" i="23" s="1"/>
  <c r="G4079" i="23"/>
  <c r="I4079" i="23" s="1"/>
  <c r="G4080" i="23"/>
  <c r="I4080" i="23" s="1"/>
  <c r="G4081" i="23"/>
  <c r="I4081" i="23" s="1"/>
  <c r="G4082" i="23"/>
  <c r="I4082" i="23" s="1"/>
  <c r="G4083" i="23"/>
  <c r="I4083" i="23" s="1"/>
  <c r="G4084" i="23"/>
  <c r="I4084" i="23" s="1"/>
  <c r="G4085" i="23"/>
  <c r="I4085" i="23" s="1"/>
  <c r="G4086" i="23"/>
  <c r="I4086" i="23" s="1"/>
  <c r="G4087" i="23"/>
  <c r="I4087" i="23" s="1"/>
  <c r="G4088" i="23"/>
  <c r="I4088" i="23" s="1"/>
  <c r="G4089" i="23"/>
  <c r="I4089" i="23" s="1"/>
  <c r="G4090" i="23"/>
  <c r="I4090" i="23" s="1"/>
  <c r="G4091" i="23"/>
  <c r="I4091" i="23" s="1"/>
  <c r="G4092" i="23"/>
  <c r="I4092" i="23" s="1"/>
  <c r="G4093" i="23"/>
  <c r="I4093" i="23" s="1"/>
  <c r="G4094" i="23"/>
  <c r="I4094" i="23" s="1"/>
  <c r="G4095" i="23"/>
  <c r="I4095" i="23" s="1"/>
  <c r="G4096" i="23"/>
  <c r="I4096" i="23" s="1"/>
  <c r="G4097" i="23"/>
  <c r="I4097" i="23" s="1"/>
  <c r="G4098" i="23"/>
  <c r="I4098" i="23" s="1"/>
  <c r="G4099" i="23"/>
  <c r="I4099" i="23" s="1"/>
  <c r="G4100" i="23"/>
  <c r="I4100" i="23" s="1"/>
  <c r="G4101" i="23"/>
  <c r="I4101" i="23" s="1"/>
  <c r="G4102" i="23"/>
  <c r="I4102" i="23" s="1"/>
  <c r="G4103" i="23"/>
  <c r="I4103" i="23" s="1"/>
  <c r="G4104" i="23"/>
  <c r="I4104" i="23" s="1"/>
  <c r="G4105" i="23"/>
  <c r="I4105" i="23" s="1"/>
  <c r="G4106" i="23"/>
  <c r="I4106" i="23" s="1"/>
  <c r="G4107" i="23"/>
  <c r="I4107" i="23" s="1"/>
  <c r="G4108" i="23"/>
  <c r="I4108" i="23" s="1"/>
  <c r="G4109" i="23"/>
  <c r="I4109" i="23" s="1"/>
  <c r="G4110" i="23"/>
  <c r="I4110" i="23" s="1"/>
  <c r="G4111" i="23"/>
  <c r="I4111" i="23" s="1"/>
  <c r="G4112" i="23"/>
  <c r="I4112" i="23" s="1"/>
  <c r="G4113" i="23"/>
  <c r="I4113" i="23" s="1"/>
  <c r="G4114" i="23"/>
  <c r="I4114" i="23" s="1"/>
  <c r="G4115" i="23"/>
  <c r="I4115" i="23" s="1"/>
  <c r="G4116" i="23"/>
  <c r="I4116" i="23" s="1"/>
  <c r="G4117" i="23"/>
  <c r="I4117" i="23" s="1"/>
  <c r="G4118" i="23"/>
  <c r="I4118" i="23" s="1"/>
  <c r="G4119" i="23"/>
  <c r="I4119" i="23" s="1"/>
  <c r="G4120" i="23"/>
  <c r="I4120" i="23" s="1"/>
  <c r="G4121" i="23"/>
  <c r="I4121" i="23" s="1"/>
  <c r="G4122" i="23"/>
  <c r="I4122" i="23" s="1"/>
  <c r="G4123" i="23"/>
  <c r="I4123" i="23" s="1"/>
  <c r="G4124" i="23"/>
  <c r="I4124" i="23" s="1"/>
  <c r="G4125" i="23"/>
  <c r="I4125" i="23" s="1"/>
  <c r="G4126" i="23"/>
  <c r="I4126" i="23" s="1"/>
  <c r="G4127" i="23"/>
  <c r="I4127" i="23" s="1"/>
  <c r="G4128" i="23"/>
  <c r="I4128" i="23" s="1"/>
  <c r="G4129" i="23"/>
  <c r="I4129" i="23" s="1"/>
  <c r="G4130" i="23"/>
  <c r="I4130" i="23" s="1"/>
  <c r="G4131" i="23"/>
  <c r="I4131" i="23" s="1"/>
  <c r="G4132" i="23"/>
  <c r="I4132" i="23" s="1"/>
  <c r="G4133" i="23"/>
  <c r="I4133" i="23" s="1"/>
  <c r="G4134" i="23"/>
  <c r="I4134" i="23" s="1"/>
  <c r="G4135" i="23"/>
  <c r="I4135" i="23" s="1"/>
  <c r="G4136" i="23"/>
  <c r="I4136" i="23" s="1"/>
  <c r="G4137" i="23"/>
  <c r="I4137" i="23" s="1"/>
  <c r="G4138" i="23"/>
  <c r="I4138" i="23" s="1"/>
  <c r="G4139" i="23"/>
  <c r="I4139" i="23" s="1"/>
  <c r="G4140" i="23"/>
  <c r="I4140" i="23" s="1"/>
  <c r="G4141" i="23"/>
  <c r="I4141" i="23" s="1"/>
  <c r="G4142" i="23"/>
  <c r="I4142" i="23" s="1"/>
  <c r="G4143" i="23"/>
  <c r="I4143" i="23" s="1"/>
  <c r="G4144" i="23"/>
  <c r="I4144" i="23" s="1"/>
  <c r="G4145" i="23"/>
  <c r="I4145" i="23" s="1"/>
  <c r="G4146" i="23"/>
  <c r="I4146" i="23" s="1"/>
  <c r="G4147" i="23"/>
  <c r="I4147" i="23" s="1"/>
  <c r="G4148" i="23"/>
  <c r="I4148" i="23" s="1"/>
  <c r="G4149" i="23"/>
  <c r="I4149" i="23" s="1"/>
  <c r="G4150" i="23"/>
  <c r="I4150" i="23" s="1"/>
  <c r="G4151" i="23"/>
  <c r="I4151" i="23" s="1"/>
  <c r="G4152" i="23"/>
  <c r="I4152" i="23" s="1"/>
  <c r="G4153" i="23"/>
  <c r="I4153" i="23" s="1"/>
  <c r="G4154" i="23"/>
  <c r="I4154" i="23" s="1"/>
  <c r="G4155" i="23"/>
  <c r="I4155" i="23" s="1"/>
  <c r="G4156" i="23"/>
  <c r="I4156" i="23" s="1"/>
  <c r="G4157" i="23"/>
  <c r="I4157" i="23" s="1"/>
  <c r="G4158" i="23"/>
  <c r="I4158" i="23" s="1"/>
  <c r="G4159" i="23"/>
  <c r="I4159" i="23" s="1"/>
  <c r="G4160" i="23"/>
  <c r="I4160" i="23" s="1"/>
  <c r="G4161" i="23"/>
  <c r="I4161" i="23" s="1"/>
  <c r="G4162" i="23"/>
  <c r="I4162" i="23" s="1"/>
  <c r="G4163" i="23"/>
  <c r="I4163" i="23" s="1"/>
  <c r="G4164" i="23"/>
  <c r="I4164" i="23" s="1"/>
  <c r="G4165" i="23"/>
  <c r="I4165" i="23" s="1"/>
  <c r="G4166" i="23"/>
  <c r="I4166" i="23" s="1"/>
  <c r="G4167" i="23"/>
  <c r="I4167" i="23" s="1"/>
  <c r="G4168" i="23"/>
  <c r="I4168" i="23" s="1"/>
  <c r="G4169" i="23"/>
  <c r="I4169" i="23" s="1"/>
  <c r="G4170" i="23"/>
  <c r="I4170" i="23" s="1"/>
  <c r="G4171" i="23"/>
  <c r="I4171" i="23" s="1"/>
  <c r="G4172" i="23"/>
  <c r="I4172" i="23" s="1"/>
  <c r="G4173" i="23"/>
  <c r="I4173" i="23" s="1"/>
  <c r="G4174" i="23"/>
  <c r="I4174" i="23" s="1"/>
  <c r="G4175" i="23"/>
  <c r="I4175" i="23" s="1"/>
  <c r="G4176" i="23"/>
  <c r="I4176" i="23" s="1"/>
  <c r="G4177" i="23"/>
  <c r="I4177" i="23" s="1"/>
  <c r="G4178" i="23"/>
  <c r="I4178" i="23" s="1"/>
  <c r="G4179" i="23"/>
  <c r="I4179" i="23" s="1"/>
  <c r="G4180" i="23"/>
  <c r="I4180" i="23" s="1"/>
  <c r="G4181" i="23"/>
  <c r="I4181" i="23" s="1"/>
  <c r="G4182" i="23"/>
  <c r="I4182" i="23" s="1"/>
  <c r="G4183" i="23"/>
  <c r="I4183" i="23" s="1"/>
  <c r="G4184" i="23"/>
  <c r="I4184" i="23" s="1"/>
  <c r="G4185" i="23"/>
  <c r="I4185" i="23" s="1"/>
  <c r="G4186" i="23"/>
  <c r="I4186" i="23" s="1"/>
  <c r="G4187" i="23"/>
  <c r="I4187" i="23" s="1"/>
  <c r="G4188" i="23"/>
  <c r="I4188" i="23" s="1"/>
  <c r="G4189" i="23"/>
  <c r="I4189" i="23" s="1"/>
  <c r="G4190" i="23"/>
  <c r="I4190" i="23" s="1"/>
  <c r="G4191" i="23"/>
  <c r="I4191" i="23" s="1"/>
  <c r="G4192" i="23"/>
  <c r="I4192" i="23" s="1"/>
  <c r="G4193" i="23"/>
  <c r="I4193" i="23" s="1"/>
  <c r="G4194" i="23"/>
  <c r="I4194" i="23" s="1"/>
  <c r="G4195" i="23"/>
  <c r="I4195" i="23" s="1"/>
  <c r="G4196" i="23"/>
  <c r="I4196" i="23" s="1"/>
  <c r="G4197" i="23"/>
  <c r="I4197" i="23" s="1"/>
  <c r="G4198" i="23"/>
  <c r="I4198" i="23" s="1"/>
  <c r="G4199" i="23"/>
  <c r="I4199" i="23" s="1"/>
  <c r="G4200" i="23"/>
  <c r="I4200" i="23" s="1"/>
  <c r="G4201" i="23"/>
  <c r="I4201" i="23" s="1"/>
  <c r="G4202" i="23"/>
  <c r="I4202" i="23" s="1"/>
  <c r="G4203" i="23"/>
  <c r="I4203" i="23" s="1"/>
  <c r="G4204" i="23"/>
  <c r="I4204" i="23" s="1"/>
  <c r="G4205" i="23"/>
  <c r="I4205" i="23" s="1"/>
  <c r="G4206" i="23"/>
  <c r="I4206" i="23" s="1"/>
  <c r="G4207" i="23"/>
  <c r="I4207" i="23" s="1"/>
  <c r="G4208" i="23"/>
  <c r="I4208" i="23" s="1"/>
  <c r="G4209" i="23"/>
  <c r="I4209" i="23" s="1"/>
  <c r="G4210" i="23"/>
  <c r="I4210" i="23" s="1"/>
  <c r="G4211" i="23"/>
  <c r="I4211" i="23" s="1"/>
  <c r="G4212" i="23"/>
  <c r="I4212" i="23" s="1"/>
  <c r="G4213" i="23"/>
  <c r="I4213" i="23" s="1"/>
  <c r="G4214" i="23"/>
  <c r="I4214" i="23" s="1"/>
  <c r="G4215" i="23"/>
  <c r="I4215" i="23" s="1"/>
  <c r="G4216" i="23"/>
  <c r="I4216" i="23" s="1"/>
  <c r="G4217" i="23"/>
  <c r="I4217" i="23" s="1"/>
  <c r="G4218" i="23"/>
  <c r="I4218" i="23" s="1"/>
  <c r="G4219" i="23"/>
  <c r="I4219" i="23" s="1"/>
  <c r="G4220" i="23"/>
  <c r="I4220" i="23" s="1"/>
  <c r="G4221" i="23"/>
  <c r="I4221" i="23" s="1"/>
  <c r="G4222" i="23"/>
  <c r="I4222" i="23" s="1"/>
  <c r="G4223" i="23"/>
  <c r="I4223" i="23" s="1"/>
  <c r="G4224" i="23"/>
  <c r="I4224" i="23" s="1"/>
  <c r="G4225" i="23"/>
  <c r="I4225" i="23" s="1"/>
  <c r="G4226" i="23"/>
  <c r="I4226" i="23" s="1"/>
  <c r="G4227" i="23"/>
  <c r="I4227" i="23" s="1"/>
  <c r="G4228" i="23"/>
  <c r="I4228" i="23" s="1"/>
  <c r="G4229" i="23"/>
  <c r="I4229" i="23" s="1"/>
  <c r="G4230" i="23"/>
  <c r="I4230" i="23" s="1"/>
  <c r="G4231" i="23"/>
  <c r="I4231" i="23" s="1"/>
  <c r="G4232" i="23"/>
  <c r="I4232" i="23" s="1"/>
  <c r="G4233" i="23"/>
  <c r="I4233" i="23" s="1"/>
  <c r="G4234" i="23"/>
  <c r="I4234" i="23" s="1"/>
  <c r="G4235" i="23"/>
  <c r="I4235" i="23" s="1"/>
  <c r="G4236" i="23"/>
  <c r="I4236" i="23" s="1"/>
  <c r="G4237" i="23"/>
  <c r="I4237" i="23" s="1"/>
  <c r="G4238" i="23"/>
  <c r="I4238" i="23" s="1"/>
  <c r="G4239" i="23"/>
  <c r="I4239" i="23" s="1"/>
  <c r="G4240" i="23"/>
  <c r="I4240" i="23" s="1"/>
  <c r="G4241" i="23"/>
  <c r="I4241" i="23" s="1"/>
  <c r="G4242" i="23"/>
  <c r="I4242" i="23" s="1"/>
  <c r="G4243" i="23"/>
  <c r="I4243" i="23" s="1"/>
  <c r="G4244" i="23"/>
  <c r="I4244" i="23" s="1"/>
  <c r="G4245" i="23"/>
  <c r="I4245" i="23" s="1"/>
  <c r="G4246" i="23"/>
  <c r="I4246" i="23" s="1"/>
  <c r="G4247" i="23"/>
  <c r="I4247" i="23" s="1"/>
  <c r="G4248" i="23"/>
  <c r="I4248" i="23" s="1"/>
  <c r="G4249" i="23"/>
  <c r="I4249" i="23" s="1"/>
  <c r="G4250" i="23"/>
  <c r="I4250" i="23" s="1"/>
  <c r="G4251" i="23"/>
  <c r="I4251" i="23" s="1"/>
  <c r="G4252" i="23"/>
  <c r="I4252" i="23" s="1"/>
  <c r="G4253" i="23"/>
  <c r="I4253" i="23" s="1"/>
  <c r="G4254" i="23"/>
  <c r="I4254" i="23" s="1"/>
  <c r="G4255" i="23"/>
  <c r="I4255" i="23" s="1"/>
  <c r="G4256" i="23"/>
  <c r="I4256" i="23" s="1"/>
  <c r="G4257" i="23"/>
  <c r="I4257" i="23" s="1"/>
  <c r="G4258" i="23"/>
  <c r="I4258" i="23" s="1"/>
  <c r="G4259" i="23"/>
  <c r="I4259" i="23" s="1"/>
  <c r="G4260" i="23"/>
  <c r="I4260" i="23" s="1"/>
  <c r="G4261" i="23"/>
  <c r="I4261" i="23" s="1"/>
  <c r="G4262" i="23"/>
  <c r="I4262" i="23" s="1"/>
  <c r="G4263" i="23"/>
  <c r="I4263" i="23" s="1"/>
  <c r="G4264" i="23"/>
  <c r="I4264" i="23" s="1"/>
  <c r="G4265" i="23"/>
  <c r="I4265" i="23" s="1"/>
  <c r="G4266" i="23"/>
  <c r="I4266" i="23" s="1"/>
  <c r="G4267" i="23"/>
  <c r="I4267" i="23" s="1"/>
  <c r="G4268" i="23"/>
  <c r="I4268" i="23" s="1"/>
  <c r="G4269" i="23"/>
  <c r="I4269" i="23" s="1"/>
  <c r="G4270" i="23"/>
  <c r="I4270" i="23" s="1"/>
  <c r="G4271" i="23"/>
  <c r="I4271" i="23" s="1"/>
  <c r="G4272" i="23"/>
  <c r="I4272" i="23" s="1"/>
  <c r="G4273" i="23"/>
  <c r="I4273" i="23" s="1"/>
  <c r="G4274" i="23"/>
  <c r="I4274" i="23" s="1"/>
  <c r="G4275" i="23"/>
  <c r="I4275" i="23" s="1"/>
  <c r="G4276" i="23"/>
  <c r="I4276" i="23" s="1"/>
  <c r="G4277" i="23"/>
  <c r="I4277" i="23" s="1"/>
  <c r="G4278" i="23"/>
  <c r="I4278" i="23" s="1"/>
  <c r="G4279" i="23"/>
  <c r="I4279" i="23" s="1"/>
  <c r="G4280" i="23"/>
  <c r="I4280" i="23" s="1"/>
  <c r="G4281" i="23"/>
  <c r="I4281" i="23" s="1"/>
  <c r="G4282" i="23"/>
  <c r="I4282" i="23" s="1"/>
  <c r="G4283" i="23"/>
  <c r="I4283" i="23" s="1"/>
  <c r="G4284" i="23"/>
  <c r="I4284" i="23" s="1"/>
  <c r="G4285" i="23"/>
  <c r="I4285" i="23" s="1"/>
  <c r="G4286" i="23"/>
  <c r="I4286" i="23" s="1"/>
  <c r="G4287" i="23"/>
  <c r="I4287" i="23" s="1"/>
  <c r="G4288" i="23"/>
  <c r="I4288" i="23" s="1"/>
  <c r="G4289" i="23"/>
  <c r="I4289" i="23" s="1"/>
  <c r="G4290" i="23"/>
  <c r="I4290" i="23" s="1"/>
  <c r="G4291" i="23"/>
  <c r="I4291" i="23" s="1"/>
  <c r="G4292" i="23"/>
  <c r="I4292" i="23" s="1"/>
  <c r="G4293" i="23"/>
  <c r="I4293" i="23" s="1"/>
  <c r="G4294" i="23"/>
  <c r="I4294" i="23" s="1"/>
  <c r="G4295" i="23"/>
  <c r="I4295" i="23" s="1"/>
  <c r="G4296" i="23"/>
  <c r="I4296" i="23" s="1"/>
  <c r="G4297" i="23"/>
  <c r="I4297" i="23" s="1"/>
  <c r="G4298" i="23"/>
  <c r="I4298" i="23" s="1"/>
  <c r="G4299" i="23"/>
  <c r="I4299" i="23" s="1"/>
  <c r="G4300" i="23"/>
  <c r="I4300" i="23" s="1"/>
  <c r="G4301" i="23"/>
  <c r="I4301" i="23" s="1"/>
  <c r="G4302" i="23"/>
  <c r="I4302" i="23" s="1"/>
  <c r="G4303" i="23"/>
  <c r="I4303" i="23" s="1"/>
  <c r="G4304" i="23"/>
  <c r="I4304" i="23" s="1"/>
  <c r="G4305" i="23"/>
  <c r="I4305" i="23" s="1"/>
  <c r="G4306" i="23"/>
  <c r="I4306" i="23" s="1"/>
  <c r="G4307" i="23"/>
  <c r="I4307" i="23" s="1"/>
  <c r="G4308" i="23"/>
  <c r="I4308" i="23" s="1"/>
  <c r="G4309" i="23"/>
  <c r="I4309" i="23" s="1"/>
  <c r="G4310" i="23"/>
  <c r="I4310" i="23" s="1"/>
  <c r="G4311" i="23"/>
  <c r="I4311" i="23" s="1"/>
  <c r="G4312" i="23"/>
  <c r="I4312" i="23" s="1"/>
  <c r="G4313" i="23"/>
  <c r="I4313" i="23" s="1"/>
  <c r="G4314" i="23"/>
  <c r="I4314" i="23" s="1"/>
  <c r="G4315" i="23"/>
  <c r="I4315" i="23" s="1"/>
  <c r="G4316" i="23"/>
  <c r="I4316" i="23" s="1"/>
  <c r="G4317" i="23"/>
  <c r="I4317" i="23" s="1"/>
  <c r="G4318" i="23"/>
  <c r="I4318" i="23" s="1"/>
  <c r="G4319" i="23"/>
  <c r="I4319" i="23" s="1"/>
  <c r="G4320" i="23"/>
  <c r="I4320" i="23" s="1"/>
  <c r="G4321" i="23"/>
  <c r="I4321" i="23" s="1"/>
  <c r="G4322" i="23"/>
  <c r="I4322" i="23" s="1"/>
  <c r="G4323" i="23"/>
  <c r="I4323" i="23" s="1"/>
  <c r="G4324" i="23"/>
  <c r="I4324" i="23" s="1"/>
  <c r="G4325" i="23"/>
  <c r="I4325" i="23" s="1"/>
  <c r="G4326" i="23"/>
  <c r="I4326" i="23" s="1"/>
  <c r="G4327" i="23"/>
  <c r="I4327" i="23" s="1"/>
  <c r="G4328" i="23"/>
  <c r="I4328" i="23" s="1"/>
  <c r="G4329" i="23"/>
  <c r="I4329" i="23" s="1"/>
  <c r="G4330" i="23"/>
  <c r="I4330" i="23" s="1"/>
  <c r="G4331" i="23"/>
  <c r="I4331" i="23" s="1"/>
  <c r="G4332" i="23"/>
  <c r="I4332" i="23" s="1"/>
  <c r="G4333" i="23"/>
  <c r="I4333" i="23" s="1"/>
  <c r="G4334" i="23"/>
  <c r="I4334" i="23" s="1"/>
  <c r="G4335" i="23"/>
  <c r="I4335" i="23" s="1"/>
  <c r="G4336" i="23"/>
  <c r="I4336" i="23" s="1"/>
  <c r="G4337" i="23"/>
  <c r="I4337" i="23" s="1"/>
  <c r="G4338" i="23"/>
  <c r="I4338" i="23" s="1"/>
  <c r="G4339" i="23"/>
  <c r="I4339" i="23" s="1"/>
  <c r="G4340" i="23"/>
  <c r="I4340" i="23" s="1"/>
  <c r="G4341" i="23"/>
  <c r="I4341" i="23" s="1"/>
  <c r="G4342" i="23"/>
  <c r="I4342" i="23" s="1"/>
  <c r="G4343" i="23"/>
  <c r="I4343" i="23" s="1"/>
  <c r="G4344" i="23"/>
  <c r="I4344" i="23" s="1"/>
  <c r="G4345" i="23"/>
  <c r="I4345" i="23" s="1"/>
  <c r="G4346" i="23"/>
  <c r="I4346" i="23" s="1"/>
  <c r="G4347" i="23"/>
  <c r="I4347" i="23" s="1"/>
  <c r="G4348" i="23"/>
  <c r="I4348" i="23" s="1"/>
  <c r="G4349" i="23"/>
  <c r="I4349" i="23" s="1"/>
  <c r="G4350" i="23"/>
  <c r="I4350" i="23" s="1"/>
  <c r="G4351" i="23"/>
  <c r="I4351" i="23" s="1"/>
  <c r="G4352" i="23"/>
  <c r="I4352" i="23" s="1"/>
  <c r="G4353" i="23"/>
  <c r="I4353" i="23" s="1"/>
  <c r="G4354" i="23"/>
  <c r="I4354" i="23" s="1"/>
  <c r="G4355" i="23"/>
  <c r="I4355" i="23" s="1"/>
  <c r="G4356" i="23"/>
  <c r="I4356" i="23" s="1"/>
  <c r="G4357" i="23"/>
  <c r="I4357" i="23" s="1"/>
  <c r="G4358" i="23"/>
  <c r="I4358" i="23" s="1"/>
  <c r="G4359" i="23"/>
  <c r="I4359" i="23" s="1"/>
  <c r="G4360" i="23"/>
  <c r="I4360" i="23" s="1"/>
  <c r="G4361" i="23"/>
  <c r="I4361" i="23" s="1"/>
  <c r="G4362" i="23"/>
  <c r="I4362" i="23" s="1"/>
  <c r="G4363" i="23"/>
  <c r="I4363" i="23" s="1"/>
  <c r="G4364" i="23"/>
  <c r="I4364" i="23" s="1"/>
  <c r="G4365" i="23"/>
  <c r="I4365" i="23" s="1"/>
  <c r="G4366" i="23"/>
  <c r="I4366" i="23" s="1"/>
  <c r="G4367" i="23"/>
  <c r="I4367" i="23" s="1"/>
  <c r="G4368" i="23"/>
  <c r="I4368" i="23" s="1"/>
  <c r="G4369" i="23"/>
  <c r="I4369" i="23" s="1"/>
  <c r="G4370" i="23"/>
  <c r="I4370" i="23" s="1"/>
  <c r="G4371" i="23"/>
  <c r="I4371" i="23" s="1"/>
  <c r="G4372" i="23"/>
  <c r="I4372" i="23" s="1"/>
  <c r="G4373" i="23"/>
  <c r="I4373" i="23" s="1"/>
  <c r="G4374" i="23"/>
  <c r="I4374" i="23" s="1"/>
  <c r="G4375" i="23"/>
  <c r="I4375" i="23" s="1"/>
  <c r="G4376" i="23"/>
  <c r="I4376" i="23" s="1"/>
  <c r="G4377" i="23"/>
  <c r="I4377" i="23" s="1"/>
  <c r="G4378" i="23"/>
  <c r="I4378" i="23" s="1"/>
  <c r="G4379" i="23"/>
  <c r="I4379" i="23" s="1"/>
  <c r="G4380" i="23"/>
  <c r="I4380" i="23" s="1"/>
  <c r="G4381" i="23"/>
  <c r="I4381" i="23" s="1"/>
  <c r="G4382" i="23"/>
  <c r="I4382" i="23" s="1"/>
  <c r="G4383" i="23"/>
  <c r="I4383" i="23" s="1"/>
  <c r="G4384" i="23"/>
  <c r="I4384" i="23" s="1"/>
  <c r="G4385" i="23"/>
  <c r="I4385" i="23" s="1"/>
  <c r="G4386" i="23"/>
  <c r="I4386" i="23" s="1"/>
  <c r="G4387" i="23"/>
  <c r="I4387" i="23" s="1"/>
  <c r="G4388" i="23"/>
  <c r="I4388" i="23" s="1"/>
  <c r="G4389" i="23"/>
  <c r="I4389" i="23" s="1"/>
  <c r="G4390" i="23"/>
  <c r="I4390" i="23" s="1"/>
  <c r="G4391" i="23"/>
  <c r="I4391" i="23" s="1"/>
  <c r="G4392" i="23"/>
  <c r="I4392" i="23" s="1"/>
  <c r="G4393" i="23"/>
  <c r="I4393" i="23" s="1"/>
  <c r="G4394" i="23"/>
  <c r="I4394" i="23" s="1"/>
  <c r="G4395" i="23"/>
  <c r="I4395" i="23" s="1"/>
  <c r="G4396" i="23"/>
  <c r="I4396" i="23" s="1"/>
  <c r="G4397" i="23"/>
  <c r="I4397" i="23" s="1"/>
  <c r="G4398" i="23"/>
  <c r="I4398" i="23" s="1"/>
  <c r="G4399" i="23"/>
  <c r="I4399" i="23" s="1"/>
  <c r="G4400" i="23"/>
  <c r="I4400" i="23" s="1"/>
  <c r="G4401" i="23"/>
  <c r="I4401" i="23" s="1"/>
  <c r="G4402" i="23"/>
  <c r="I4402" i="23" s="1"/>
  <c r="G4403" i="23"/>
  <c r="I4403" i="23" s="1"/>
  <c r="G4404" i="23"/>
  <c r="I4404" i="23" s="1"/>
  <c r="G4405" i="23"/>
  <c r="I4405" i="23" s="1"/>
  <c r="G4406" i="23"/>
  <c r="I4406" i="23" s="1"/>
  <c r="G4407" i="23"/>
  <c r="I4407" i="23" s="1"/>
  <c r="G4408" i="23"/>
  <c r="I4408" i="23" s="1"/>
  <c r="G4409" i="23"/>
  <c r="I4409" i="23" s="1"/>
  <c r="G4410" i="23"/>
  <c r="I4410" i="23" s="1"/>
  <c r="G4411" i="23"/>
  <c r="I4411" i="23" s="1"/>
  <c r="G4412" i="23"/>
  <c r="I4412" i="23" s="1"/>
  <c r="G4413" i="23"/>
  <c r="I4413" i="23" s="1"/>
  <c r="G4414" i="23"/>
  <c r="I4414" i="23" s="1"/>
  <c r="G4415" i="23"/>
  <c r="I4415" i="23" s="1"/>
  <c r="G4416" i="23"/>
  <c r="I4416" i="23" s="1"/>
  <c r="G4417" i="23"/>
  <c r="I4417" i="23" s="1"/>
  <c r="G4418" i="23"/>
  <c r="I4418" i="23" s="1"/>
  <c r="G4419" i="23"/>
  <c r="I4419" i="23" s="1"/>
  <c r="G4420" i="23"/>
  <c r="I4420" i="23" s="1"/>
  <c r="G4421" i="23"/>
  <c r="I4421" i="23" s="1"/>
  <c r="G4422" i="23"/>
  <c r="I4422" i="23" s="1"/>
  <c r="G4423" i="23"/>
  <c r="I4423" i="23" s="1"/>
  <c r="G4424" i="23"/>
  <c r="I4424" i="23" s="1"/>
  <c r="G4425" i="23"/>
  <c r="I4425" i="23" s="1"/>
  <c r="G4426" i="23"/>
  <c r="I4426" i="23" s="1"/>
  <c r="G4427" i="23"/>
  <c r="I4427" i="23" s="1"/>
  <c r="G4428" i="23"/>
  <c r="I4428" i="23" s="1"/>
  <c r="G4429" i="23"/>
  <c r="I4429" i="23" s="1"/>
  <c r="G4430" i="23"/>
  <c r="I4430" i="23" s="1"/>
  <c r="G4431" i="23"/>
  <c r="I4431" i="23" s="1"/>
  <c r="G4432" i="23"/>
  <c r="I4432" i="23" s="1"/>
  <c r="G4433" i="23"/>
  <c r="I4433" i="23" s="1"/>
  <c r="G4434" i="23"/>
  <c r="I4434" i="23" s="1"/>
  <c r="G4435" i="23"/>
  <c r="I4435" i="23" s="1"/>
  <c r="G4436" i="23"/>
  <c r="I4436" i="23" s="1"/>
  <c r="G4437" i="23"/>
  <c r="I4437" i="23" s="1"/>
  <c r="G4438" i="23"/>
  <c r="I4438" i="23" s="1"/>
  <c r="G4439" i="23"/>
  <c r="I4439" i="23" s="1"/>
  <c r="G4440" i="23"/>
  <c r="I4440" i="23" s="1"/>
  <c r="G4441" i="23"/>
  <c r="I4441" i="23" s="1"/>
  <c r="G4442" i="23"/>
  <c r="I4442" i="23" s="1"/>
  <c r="G4443" i="23"/>
  <c r="I4443" i="23" s="1"/>
  <c r="G4444" i="23"/>
  <c r="I4444" i="23" s="1"/>
  <c r="G4445" i="23"/>
  <c r="I4445" i="23" s="1"/>
  <c r="G4446" i="23"/>
  <c r="I4446" i="23" s="1"/>
  <c r="G4447" i="23"/>
  <c r="I4447" i="23" s="1"/>
  <c r="G4448" i="23"/>
  <c r="I4448" i="23" s="1"/>
  <c r="G4449" i="23"/>
  <c r="I4449" i="23" s="1"/>
  <c r="G4450" i="23"/>
  <c r="I4450" i="23" s="1"/>
  <c r="G4451" i="23"/>
  <c r="I4451" i="23" s="1"/>
  <c r="G4452" i="23"/>
  <c r="I4452" i="23" s="1"/>
  <c r="G4453" i="23"/>
  <c r="I4453" i="23" s="1"/>
  <c r="G4454" i="23"/>
  <c r="I4454" i="23" s="1"/>
  <c r="G4455" i="23"/>
  <c r="I4455" i="23" s="1"/>
  <c r="G4456" i="23"/>
  <c r="I4456" i="23" s="1"/>
  <c r="G4457" i="23"/>
  <c r="I4457" i="23" s="1"/>
  <c r="G4458" i="23"/>
  <c r="I4458" i="23" s="1"/>
  <c r="G4459" i="23"/>
  <c r="I4459" i="23" s="1"/>
  <c r="G4460" i="23"/>
  <c r="I4460" i="23" s="1"/>
  <c r="G4461" i="23"/>
  <c r="I4461" i="23" s="1"/>
  <c r="G4462" i="23"/>
  <c r="I4462" i="23" s="1"/>
  <c r="G4463" i="23"/>
  <c r="I4463" i="23" s="1"/>
  <c r="G4464" i="23"/>
  <c r="I4464" i="23" s="1"/>
  <c r="G4465" i="23"/>
  <c r="I4465" i="23" s="1"/>
  <c r="G4466" i="23"/>
  <c r="I4466" i="23" s="1"/>
  <c r="G4467" i="23"/>
  <c r="I4467" i="23" s="1"/>
  <c r="G4468" i="23"/>
  <c r="I4468" i="23" s="1"/>
  <c r="G4469" i="23"/>
  <c r="I4469" i="23" s="1"/>
  <c r="G4470" i="23"/>
  <c r="I4470" i="23" s="1"/>
  <c r="G4471" i="23"/>
  <c r="I4471" i="23" s="1"/>
  <c r="G4472" i="23"/>
  <c r="I4472" i="23" s="1"/>
  <c r="G4473" i="23"/>
  <c r="I4473" i="23" s="1"/>
  <c r="G4474" i="23"/>
  <c r="I4474" i="23" s="1"/>
  <c r="G4475" i="23"/>
  <c r="I4475" i="23" s="1"/>
  <c r="G4476" i="23"/>
  <c r="I4476" i="23" s="1"/>
  <c r="G4477" i="23"/>
  <c r="I4477" i="23" s="1"/>
  <c r="G4478" i="23"/>
  <c r="I4478" i="23" s="1"/>
  <c r="G4479" i="23"/>
  <c r="I4479" i="23" s="1"/>
  <c r="G4480" i="23"/>
  <c r="I4480" i="23" s="1"/>
  <c r="G4481" i="23"/>
  <c r="I4481" i="23" s="1"/>
  <c r="G4482" i="23"/>
  <c r="I4482" i="23" s="1"/>
  <c r="G4483" i="23"/>
  <c r="I4483" i="23" s="1"/>
  <c r="G4484" i="23"/>
  <c r="I4484" i="23" s="1"/>
  <c r="G4485" i="23"/>
  <c r="I4485" i="23" s="1"/>
  <c r="G4486" i="23"/>
  <c r="I4486" i="23" s="1"/>
  <c r="G4487" i="23"/>
  <c r="I4487" i="23" s="1"/>
  <c r="G4488" i="23"/>
  <c r="I4488" i="23" s="1"/>
  <c r="G4489" i="23"/>
  <c r="I4489" i="23" s="1"/>
  <c r="G4490" i="23"/>
  <c r="I4490" i="23" s="1"/>
  <c r="G4491" i="23"/>
  <c r="I4491" i="23" s="1"/>
  <c r="G4492" i="23"/>
  <c r="I4492" i="23" s="1"/>
  <c r="G4493" i="23"/>
  <c r="I4493" i="23" s="1"/>
  <c r="G4494" i="23"/>
  <c r="I4494" i="23" s="1"/>
  <c r="G4495" i="23"/>
  <c r="I4495" i="23" s="1"/>
  <c r="G4496" i="23"/>
  <c r="I4496" i="23" s="1"/>
  <c r="G4497" i="23"/>
  <c r="I4497" i="23" s="1"/>
  <c r="G4498" i="23"/>
  <c r="I4498" i="23" s="1"/>
  <c r="G4499" i="23"/>
  <c r="I4499" i="23" s="1"/>
  <c r="G4500" i="23"/>
  <c r="I4500" i="23" s="1"/>
  <c r="G4501" i="23"/>
  <c r="I4501" i="23" s="1"/>
  <c r="G4502" i="23"/>
  <c r="I4502" i="23" s="1"/>
  <c r="G4503" i="23"/>
  <c r="I4503" i="23" s="1"/>
  <c r="G4504" i="23"/>
  <c r="I4504" i="23" s="1"/>
  <c r="G4505" i="23"/>
  <c r="I4505" i="23" s="1"/>
  <c r="G4506" i="23"/>
  <c r="I4506" i="23" s="1"/>
  <c r="G4507" i="23"/>
  <c r="I4507" i="23" s="1"/>
  <c r="G4508" i="23"/>
  <c r="I4508" i="23" s="1"/>
  <c r="G4509" i="23"/>
  <c r="I4509" i="23" s="1"/>
  <c r="G4510" i="23"/>
  <c r="I4510" i="23" s="1"/>
  <c r="G4511" i="23"/>
  <c r="I4511" i="23" s="1"/>
  <c r="G4512" i="23"/>
  <c r="I4512" i="23" s="1"/>
  <c r="G4513" i="23"/>
  <c r="I4513" i="23" s="1"/>
  <c r="G4514" i="23"/>
  <c r="I4514" i="23" s="1"/>
  <c r="G4515" i="23"/>
  <c r="I4515" i="23" s="1"/>
  <c r="G4516" i="23"/>
  <c r="I4516" i="23" s="1"/>
  <c r="G4517" i="23"/>
  <c r="I4517" i="23" s="1"/>
  <c r="G4518" i="23"/>
  <c r="I4518" i="23" s="1"/>
  <c r="G4519" i="23"/>
  <c r="I4519" i="23" s="1"/>
  <c r="G4520" i="23"/>
  <c r="I4520" i="23" s="1"/>
  <c r="G4521" i="23"/>
  <c r="I4521" i="23" s="1"/>
  <c r="G4522" i="23"/>
  <c r="I4522" i="23" s="1"/>
  <c r="G4523" i="23"/>
  <c r="I4523" i="23" s="1"/>
  <c r="G4524" i="23"/>
  <c r="I4524" i="23" s="1"/>
  <c r="G4525" i="23"/>
  <c r="I4525" i="23" s="1"/>
  <c r="G4526" i="23"/>
  <c r="I4526" i="23" s="1"/>
  <c r="G4527" i="23"/>
  <c r="I4527" i="23" s="1"/>
  <c r="G4528" i="23"/>
  <c r="I4528" i="23" s="1"/>
  <c r="G4529" i="23"/>
  <c r="I4529" i="23" s="1"/>
  <c r="G4530" i="23"/>
  <c r="I4530" i="23" s="1"/>
  <c r="G4531" i="23"/>
  <c r="I4531" i="23" s="1"/>
  <c r="G4532" i="23"/>
  <c r="I4532" i="23" s="1"/>
  <c r="G4533" i="23"/>
  <c r="I4533" i="23" s="1"/>
  <c r="G4534" i="23"/>
  <c r="I4534" i="23" s="1"/>
  <c r="G4535" i="23"/>
  <c r="I4535" i="23" s="1"/>
  <c r="G4536" i="23"/>
  <c r="I4536" i="23" s="1"/>
  <c r="G4537" i="23"/>
  <c r="I4537" i="23" s="1"/>
  <c r="G4538" i="23"/>
  <c r="I4538" i="23" s="1"/>
  <c r="G4539" i="23"/>
  <c r="I4539" i="23" s="1"/>
  <c r="G4540" i="23"/>
  <c r="I4540" i="23" s="1"/>
  <c r="G4541" i="23"/>
  <c r="I4541" i="23" s="1"/>
  <c r="G4542" i="23"/>
  <c r="I4542" i="23" s="1"/>
  <c r="G4543" i="23"/>
  <c r="I4543" i="23" s="1"/>
  <c r="G4544" i="23"/>
  <c r="I4544" i="23" s="1"/>
  <c r="G4545" i="23"/>
  <c r="I4545" i="23" s="1"/>
  <c r="G4546" i="23"/>
  <c r="I4546" i="23" s="1"/>
  <c r="G4547" i="23"/>
  <c r="I4547" i="23" s="1"/>
  <c r="G4548" i="23"/>
  <c r="I4548" i="23" s="1"/>
  <c r="G4549" i="23"/>
  <c r="I4549" i="23" s="1"/>
  <c r="G4550" i="23"/>
  <c r="I4550" i="23" s="1"/>
  <c r="G4551" i="23"/>
  <c r="I4551" i="23" s="1"/>
  <c r="G4552" i="23"/>
  <c r="I4552" i="23" s="1"/>
  <c r="G4553" i="23"/>
  <c r="I4553" i="23" s="1"/>
  <c r="G4554" i="23"/>
  <c r="I4554" i="23" s="1"/>
  <c r="G4555" i="23"/>
  <c r="I4555" i="23" s="1"/>
  <c r="G4556" i="23"/>
  <c r="I4556" i="23" s="1"/>
  <c r="G4557" i="23"/>
  <c r="I4557" i="23" s="1"/>
  <c r="G4558" i="23"/>
  <c r="I4558" i="23" s="1"/>
  <c r="G4559" i="23"/>
  <c r="I4559" i="23" s="1"/>
  <c r="G4560" i="23"/>
  <c r="I4560" i="23" s="1"/>
  <c r="G4561" i="23"/>
  <c r="I4561" i="23" s="1"/>
  <c r="G4562" i="23"/>
  <c r="I4562" i="23" s="1"/>
  <c r="G4563" i="23"/>
  <c r="I4563" i="23" s="1"/>
  <c r="G4564" i="23"/>
  <c r="I4564" i="23" s="1"/>
  <c r="G4565" i="23"/>
  <c r="I4565" i="23" s="1"/>
  <c r="G4566" i="23"/>
  <c r="I4566" i="23" s="1"/>
  <c r="G4567" i="23"/>
  <c r="I4567" i="23" s="1"/>
  <c r="G4568" i="23"/>
  <c r="I4568" i="23" s="1"/>
  <c r="G4569" i="23"/>
  <c r="I4569" i="23" s="1"/>
  <c r="G4570" i="23"/>
  <c r="I4570" i="23" s="1"/>
  <c r="G4571" i="23"/>
  <c r="I4571" i="23" s="1"/>
  <c r="G4572" i="23"/>
  <c r="I4572" i="23" s="1"/>
  <c r="G4573" i="23"/>
  <c r="I4573" i="23" s="1"/>
  <c r="G4574" i="23"/>
  <c r="I4574" i="23" s="1"/>
  <c r="G4575" i="23"/>
  <c r="I4575" i="23" s="1"/>
  <c r="G4576" i="23"/>
  <c r="I4576" i="23" s="1"/>
  <c r="G4577" i="23"/>
  <c r="I4577" i="23" s="1"/>
  <c r="G4578" i="23"/>
  <c r="I4578" i="23" s="1"/>
  <c r="G4579" i="23"/>
  <c r="I4579" i="23" s="1"/>
  <c r="G4580" i="23"/>
  <c r="I4580" i="23" s="1"/>
  <c r="G4581" i="23"/>
  <c r="I4581" i="23" s="1"/>
  <c r="G4582" i="23"/>
  <c r="I4582" i="23" s="1"/>
  <c r="G4583" i="23"/>
  <c r="I4583" i="23" s="1"/>
  <c r="G4584" i="23"/>
  <c r="I4584" i="23" s="1"/>
  <c r="G4585" i="23"/>
  <c r="I4585" i="23" s="1"/>
  <c r="G4586" i="23"/>
  <c r="I4586" i="23" s="1"/>
  <c r="G4587" i="23"/>
  <c r="I4587" i="23" s="1"/>
  <c r="G4588" i="23"/>
  <c r="I4588" i="23" s="1"/>
  <c r="G4589" i="23"/>
  <c r="I4589" i="23" s="1"/>
  <c r="G4590" i="23"/>
  <c r="I4590" i="23" s="1"/>
  <c r="G4591" i="23"/>
  <c r="I4591" i="23" s="1"/>
  <c r="G4592" i="23"/>
  <c r="I4592" i="23" s="1"/>
  <c r="G4593" i="23"/>
  <c r="I4593" i="23" s="1"/>
  <c r="G4594" i="23"/>
  <c r="I4594" i="23" s="1"/>
  <c r="G4595" i="23"/>
  <c r="I4595" i="23" s="1"/>
  <c r="G4596" i="23"/>
  <c r="I4596" i="23" s="1"/>
  <c r="G4597" i="23"/>
  <c r="I4597" i="23" s="1"/>
  <c r="G4598" i="23"/>
  <c r="I4598" i="23" s="1"/>
  <c r="G4599" i="23"/>
  <c r="I4599" i="23" s="1"/>
  <c r="G4600" i="23"/>
  <c r="I4600" i="23" s="1"/>
  <c r="G4601" i="23"/>
  <c r="I4601" i="23" s="1"/>
  <c r="G4602" i="23"/>
  <c r="I4602" i="23" s="1"/>
  <c r="G4603" i="23"/>
  <c r="I4603" i="23" s="1"/>
  <c r="G4604" i="23"/>
  <c r="I4604" i="23" s="1"/>
  <c r="G4605" i="23"/>
  <c r="I4605" i="23" s="1"/>
  <c r="G4606" i="23"/>
  <c r="I4606" i="23" s="1"/>
  <c r="G4607" i="23"/>
  <c r="I4607" i="23" s="1"/>
  <c r="G4608" i="23"/>
  <c r="I4608" i="23" s="1"/>
  <c r="G4609" i="23"/>
  <c r="I4609" i="23" s="1"/>
  <c r="G4610" i="23"/>
  <c r="I4610" i="23" s="1"/>
  <c r="G4611" i="23"/>
  <c r="I4611" i="23" s="1"/>
  <c r="G4612" i="23"/>
  <c r="I4612" i="23" s="1"/>
  <c r="G4613" i="23"/>
  <c r="I4613" i="23" s="1"/>
  <c r="G4614" i="23"/>
  <c r="I4614" i="23" s="1"/>
  <c r="G4615" i="23"/>
  <c r="I4615" i="23" s="1"/>
  <c r="G4616" i="23"/>
  <c r="I4616" i="23" s="1"/>
  <c r="G4617" i="23"/>
  <c r="I4617" i="23" s="1"/>
  <c r="G4618" i="23"/>
  <c r="I4618" i="23" s="1"/>
  <c r="G4619" i="23"/>
  <c r="I4619" i="23" s="1"/>
  <c r="G4620" i="23"/>
  <c r="I4620" i="23" s="1"/>
  <c r="G4621" i="23"/>
  <c r="I4621" i="23" s="1"/>
  <c r="G4622" i="23"/>
  <c r="I4622" i="23" s="1"/>
  <c r="G4623" i="23"/>
  <c r="I4623" i="23" s="1"/>
  <c r="G4624" i="23"/>
  <c r="I4624" i="23" s="1"/>
  <c r="G4625" i="23"/>
  <c r="I4625" i="23" s="1"/>
  <c r="G4626" i="23"/>
  <c r="I4626" i="23" s="1"/>
  <c r="G4627" i="23"/>
  <c r="I4627" i="23" s="1"/>
  <c r="G4628" i="23"/>
  <c r="I4628" i="23" s="1"/>
  <c r="G4629" i="23"/>
  <c r="I4629" i="23" s="1"/>
  <c r="G4630" i="23"/>
  <c r="I4630" i="23" s="1"/>
  <c r="G4631" i="23"/>
  <c r="I4631" i="23" s="1"/>
  <c r="G4632" i="23"/>
  <c r="I4632" i="23" s="1"/>
  <c r="G4633" i="23"/>
  <c r="I4633" i="23" s="1"/>
  <c r="G4634" i="23"/>
  <c r="I4634" i="23" s="1"/>
  <c r="G4635" i="23"/>
  <c r="I4635" i="23" s="1"/>
  <c r="G4636" i="23"/>
  <c r="I4636" i="23" s="1"/>
  <c r="G4637" i="23"/>
  <c r="I4637" i="23" s="1"/>
  <c r="G4638" i="23"/>
  <c r="I4638" i="23" s="1"/>
  <c r="G4639" i="23"/>
  <c r="I4639" i="23" s="1"/>
  <c r="G4640" i="23"/>
  <c r="I4640" i="23" s="1"/>
  <c r="G4641" i="23"/>
  <c r="I4641" i="23" s="1"/>
  <c r="G4642" i="23"/>
  <c r="I4642" i="23" s="1"/>
  <c r="G4643" i="23"/>
  <c r="I4643" i="23" s="1"/>
  <c r="G4644" i="23"/>
  <c r="I4644" i="23" s="1"/>
  <c r="G4645" i="23"/>
  <c r="I4645" i="23" s="1"/>
  <c r="G4646" i="23"/>
  <c r="I4646" i="23" s="1"/>
  <c r="G4647" i="23"/>
  <c r="I4647" i="23" s="1"/>
  <c r="G4648" i="23"/>
  <c r="I4648" i="23" s="1"/>
  <c r="G4649" i="23"/>
  <c r="I4649" i="23" s="1"/>
  <c r="G4650" i="23"/>
  <c r="I4650" i="23" s="1"/>
  <c r="G4651" i="23"/>
  <c r="I4651" i="23" s="1"/>
  <c r="G4652" i="23"/>
  <c r="I4652" i="23" s="1"/>
  <c r="G4653" i="23"/>
  <c r="I4653" i="23" s="1"/>
  <c r="G4654" i="23"/>
  <c r="I4654" i="23" s="1"/>
  <c r="G4655" i="23"/>
  <c r="I4655" i="23" s="1"/>
  <c r="G4656" i="23"/>
  <c r="I4656" i="23" s="1"/>
  <c r="G4657" i="23"/>
  <c r="I4657" i="23" s="1"/>
  <c r="G4658" i="23"/>
  <c r="I4658" i="23" s="1"/>
  <c r="G4659" i="23"/>
  <c r="I4659" i="23" s="1"/>
  <c r="G4660" i="23"/>
  <c r="I4660" i="23" s="1"/>
  <c r="G4661" i="23"/>
  <c r="I4661" i="23" s="1"/>
  <c r="G4662" i="23"/>
  <c r="I4662" i="23" s="1"/>
  <c r="G4663" i="23"/>
  <c r="I4663" i="23" s="1"/>
  <c r="G4664" i="23"/>
  <c r="I4664" i="23" s="1"/>
  <c r="G4665" i="23"/>
  <c r="I4665" i="23" s="1"/>
  <c r="G4666" i="23"/>
  <c r="I4666" i="23" s="1"/>
  <c r="G4667" i="23"/>
  <c r="I4667" i="23" s="1"/>
  <c r="G4668" i="23"/>
  <c r="I4668" i="23" s="1"/>
  <c r="G4669" i="23"/>
  <c r="I4669" i="23" s="1"/>
  <c r="G4670" i="23"/>
  <c r="I4670" i="23" s="1"/>
  <c r="G4671" i="23"/>
  <c r="I4671" i="23" s="1"/>
  <c r="G4672" i="23"/>
  <c r="I4672" i="23" s="1"/>
  <c r="G4673" i="23"/>
  <c r="I4673" i="23" s="1"/>
  <c r="G4674" i="23"/>
  <c r="I4674" i="23" s="1"/>
  <c r="G4675" i="23"/>
  <c r="I4675" i="23" s="1"/>
  <c r="G4676" i="23"/>
  <c r="I4676" i="23" s="1"/>
  <c r="G4677" i="23"/>
  <c r="I4677" i="23" s="1"/>
  <c r="G4678" i="23"/>
  <c r="I4678" i="23" s="1"/>
  <c r="G4679" i="23"/>
  <c r="I4679" i="23" s="1"/>
  <c r="G4680" i="23"/>
  <c r="I4680" i="23" s="1"/>
  <c r="G4681" i="23"/>
  <c r="I4681" i="23" s="1"/>
  <c r="G4682" i="23"/>
  <c r="I4682" i="23" s="1"/>
  <c r="G4683" i="23"/>
  <c r="I4683" i="23" s="1"/>
  <c r="G4684" i="23"/>
  <c r="I4684" i="23" s="1"/>
  <c r="G4685" i="23"/>
  <c r="I4685" i="23" s="1"/>
  <c r="G4686" i="23"/>
  <c r="I4686" i="23" s="1"/>
  <c r="G4687" i="23"/>
  <c r="I4687" i="23" s="1"/>
  <c r="G4688" i="23"/>
  <c r="I4688" i="23" s="1"/>
  <c r="G4689" i="23"/>
  <c r="I4689" i="23" s="1"/>
  <c r="G4690" i="23"/>
  <c r="I4690" i="23" s="1"/>
  <c r="G4691" i="23"/>
  <c r="I4691" i="23" s="1"/>
  <c r="G4692" i="23"/>
  <c r="I4692" i="23" s="1"/>
  <c r="G4693" i="23"/>
  <c r="I4693" i="23" s="1"/>
  <c r="G4694" i="23"/>
  <c r="I4694" i="23" s="1"/>
  <c r="G4695" i="23"/>
  <c r="I4695" i="23" s="1"/>
  <c r="G4696" i="23"/>
  <c r="I4696" i="23" s="1"/>
  <c r="G4697" i="23"/>
  <c r="I4697" i="23" s="1"/>
  <c r="G4698" i="23"/>
  <c r="I4698" i="23" s="1"/>
  <c r="G4699" i="23"/>
  <c r="I4699" i="23" s="1"/>
  <c r="G4700" i="23"/>
  <c r="I4700" i="23" s="1"/>
  <c r="G4701" i="23"/>
  <c r="I4701" i="23" s="1"/>
  <c r="G4702" i="23"/>
  <c r="I4702" i="23" s="1"/>
  <c r="G4703" i="23"/>
  <c r="I4703" i="23" s="1"/>
  <c r="G4704" i="23"/>
  <c r="I4704" i="23" s="1"/>
  <c r="G4705" i="23"/>
  <c r="I4705" i="23" s="1"/>
  <c r="G4706" i="23"/>
  <c r="I4706" i="23" s="1"/>
  <c r="G4707" i="23"/>
  <c r="I4707" i="23" s="1"/>
  <c r="G4708" i="23"/>
  <c r="I4708" i="23" s="1"/>
  <c r="G4709" i="23"/>
  <c r="I4709" i="23" s="1"/>
  <c r="G4710" i="23"/>
  <c r="I4710" i="23" s="1"/>
  <c r="G4711" i="23"/>
  <c r="I4711" i="23" s="1"/>
  <c r="G4712" i="23"/>
  <c r="I4712" i="23" s="1"/>
  <c r="G4713" i="23"/>
  <c r="I4713" i="23" s="1"/>
  <c r="G4714" i="23"/>
  <c r="I4714" i="23" s="1"/>
  <c r="G4715" i="23"/>
  <c r="I4715" i="23" s="1"/>
  <c r="G4716" i="23"/>
  <c r="I4716" i="23" s="1"/>
  <c r="G4717" i="23"/>
  <c r="I4717" i="23" s="1"/>
  <c r="G4718" i="23"/>
  <c r="I4718" i="23" s="1"/>
  <c r="G4719" i="23"/>
  <c r="I4719" i="23" s="1"/>
  <c r="G4720" i="23"/>
  <c r="I4720" i="23" s="1"/>
  <c r="G4721" i="23"/>
  <c r="I4721" i="23" s="1"/>
  <c r="G4722" i="23"/>
  <c r="I4722" i="23" s="1"/>
  <c r="G4723" i="23"/>
  <c r="I4723" i="23" s="1"/>
  <c r="G4724" i="23"/>
  <c r="I4724" i="23" s="1"/>
  <c r="G4725" i="23"/>
  <c r="I4725" i="23" s="1"/>
  <c r="G4726" i="23"/>
  <c r="I4726" i="23" s="1"/>
  <c r="G4727" i="23"/>
  <c r="I4727" i="23" s="1"/>
  <c r="G4728" i="23"/>
  <c r="I4728" i="23" s="1"/>
  <c r="G4729" i="23"/>
  <c r="I4729" i="23" s="1"/>
  <c r="G4730" i="23"/>
  <c r="I4730" i="23" s="1"/>
  <c r="G4731" i="23"/>
  <c r="I4731" i="23" s="1"/>
  <c r="G4732" i="23"/>
  <c r="I4732" i="23" s="1"/>
  <c r="G4733" i="23"/>
  <c r="I4733" i="23" s="1"/>
  <c r="G4734" i="23"/>
  <c r="I4734" i="23" s="1"/>
  <c r="G4735" i="23"/>
  <c r="I4735" i="23" s="1"/>
  <c r="G4736" i="23"/>
  <c r="I4736" i="23" s="1"/>
  <c r="G4737" i="23"/>
  <c r="I4737" i="23" s="1"/>
  <c r="G4738" i="23"/>
  <c r="I4738" i="23" s="1"/>
  <c r="G4739" i="23"/>
  <c r="I4739" i="23" s="1"/>
  <c r="G4740" i="23"/>
  <c r="I4740" i="23" s="1"/>
  <c r="G4741" i="23"/>
  <c r="I4741" i="23" s="1"/>
  <c r="G4742" i="23"/>
  <c r="I4742" i="23" s="1"/>
  <c r="G4743" i="23"/>
  <c r="I4743" i="23" s="1"/>
  <c r="G4744" i="23"/>
  <c r="I4744" i="23" s="1"/>
  <c r="G4745" i="23"/>
  <c r="I4745" i="23" s="1"/>
  <c r="G4746" i="23"/>
  <c r="I4746" i="23" s="1"/>
  <c r="G4747" i="23"/>
  <c r="I4747" i="23" s="1"/>
  <c r="G4748" i="23"/>
  <c r="I4748" i="23" s="1"/>
  <c r="G4749" i="23"/>
  <c r="I4749" i="23" s="1"/>
  <c r="G4750" i="23"/>
  <c r="I4750" i="23" s="1"/>
  <c r="G4751" i="23"/>
  <c r="I4751" i="23" s="1"/>
  <c r="G4752" i="23"/>
  <c r="I4752" i="23" s="1"/>
  <c r="G4753" i="23"/>
  <c r="I4753" i="23" s="1"/>
  <c r="G4754" i="23"/>
  <c r="I4754" i="23" s="1"/>
  <c r="G4755" i="23"/>
  <c r="I4755" i="23" s="1"/>
  <c r="G4756" i="23"/>
  <c r="I4756" i="23" s="1"/>
  <c r="G4757" i="23"/>
  <c r="I4757" i="23" s="1"/>
  <c r="G4758" i="23"/>
  <c r="I4758" i="23" s="1"/>
  <c r="G4759" i="23"/>
  <c r="I4759" i="23" s="1"/>
  <c r="G4760" i="23"/>
  <c r="I4760" i="23" s="1"/>
  <c r="G4761" i="23"/>
  <c r="I4761" i="23" s="1"/>
  <c r="G4762" i="23"/>
  <c r="I4762" i="23" s="1"/>
  <c r="G4763" i="23"/>
  <c r="I4763" i="23" s="1"/>
  <c r="G4764" i="23"/>
  <c r="I4764" i="23" s="1"/>
  <c r="G4765" i="23"/>
  <c r="I4765" i="23" s="1"/>
  <c r="G4766" i="23"/>
  <c r="I4766" i="23" s="1"/>
  <c r="G4767" i="23"/>
  <c r="I4767" i="23" s="1"/>
  <c r="G4768" i="23"/>
  <c r="I4768" i="23" s="1"/>
  <c r="G4769" i="23"/>
  <c r="I4769" i="23" s="1"/>
  <c r="G4770" i="23"/>
  <c r="I4770" i="23" s="1"/>
  <c r="G4771" i="23"/>
  <c r="I4771" i="23" s="1"/>
  <c r="G4772" i="23"/>
  <c r="I4772" i="23" s="1"/>
  <c r="G4773" i="23"/>
  <c r="I4773" i="23" s="1"/>
  <c r="G4774" i="23"/>
  <c r="I4774" i="23" s="1"/>
  <c r="G4775" i="23"/>
  <c r="I4775" i="23" s="1"/>
  <c r="G4776" i="23"/>
  <c r="I4776" i="23" s="1"/>
  <c r="G4777" i="23"/>
  <c r="I4777" i="23" s="1"/>
  <c r="G4778" i="23"/>
  <c r="I4778" i="23" s="1"/>
  <c r="G4779" i="23"/>
  <c r="I4779" i="23" s="1"/>
  <c r="G4780" i="23"/>
  <c r="I4780" i="23" s="1"/>
  <c r="G4781" i="23"/>
  <c r="I4781" i="23" s="1"/>
  <c r="G4782" i="23"/>
  <c r="I4782" i="23" s="1"/>
  <c r="G4783" i="23"/>
  <c r="I4783" i="23" s="1"/>
  <c r="G4784" i="23"/>
  <c r="I4784" i="23" s="1"/>
  <c r="G4785" i="23"/>
  <c r="I4785" i="23" s="1"/>
  <c r="G4786" i="23"/>
  <c r="I4786" i="23" s="1"/>
  <c r="G4787" i="23"/>
  <c r="I4787" i="23" s="1"/>
  <c r="G4788" i="23"/>
  <c r="I4788" i="23" s="1"/>
  <c r="G4789" i="23"/>
  <c r="I4789" i="23" s="1"/>
  <c r="G4790" i="23"/>
  <c r="I4790" i="23" s="1"/>
  <c r="G4791" i="23"/>
  <c r="I4791" i="23" s="1"/>
  <c r="G4792" i="23"/>
  <c r="I4792" i="23" s="1"/>
  <c r="G4793" i="23"/>
  <c r="I4793" i="23" s="1"/>
  <c r="G4794" i="23"/>
  <c r="I4794" i="23" s="1"/>
  <c r="G4795" i="23"/>
  <c r="I4795" i="23" s="1"/>
  <c r="G4796" i="23"/>
  <c r="I4796" i="23" s="1"/>
  <c r="G4797" i="23"/>
  <c r="I4797" i="23" s="1"/>
  <c r="G4798" i="23"/>
  <c r="I4798" i="23" s="1"/>
  <c r="G4799" i="23"/>
  <c r="I4799" i="23" s="1"/>
  <c r="G4800" i="23"/>
  <c r="I4800" i="23" s="1"/>
  <c r="G4801" i="23"/>
  <c r="I4801" i="23" s="1"/>
  <c r="G4802" i="23"/>
  <c r="I4802" i="23" s="1"/>
  <c r="G4803" i="23"/>
  <c r="I4803" i="23" s="1"/>
  <c r="G4804" i="23"/>
  <c r="I4804" i="23" s="1"/>
  <c r="G4805" i="23"/>
  <c r="I4805" i="23" s="1"/>
  <c r="G4806" i="23"/>
  <c r="I4806" i="23" s="1"/>
  <c r="G4807" i="23"/>
  <c r="I4807" i="23" s="1"/>
  <c r="G4808" i="23"/>
  <c r="I4808" i="23" s="1"/>
  <c r="G4809" i="23"/>
  <c r="I4809" i="23" s="1"/>
  <c r="G4810" i="23"/>
  <c r="I4810" i="23" s="1"/>
  <c r="G4811" i="23"/>
  <c r="I4811" i="23" s="1"/>
  <c r="G4812" i="23"/>
  <c r="I4812" i="23" s="1"/>
  <c r="G4813" i="23"/>
  <c r="I4813" i="23" s="1"/>
  <c r="G4814" i="23"/>
  <c r="I4814" i="23" s="1"/>
  <c r="G4815" i="23"/>
  <c r="I4815" i="23" s="1"/>
  <c r="G4816" i="23"/>
  <c r="I4816" i="23" s="1"/>
  <c r="G4817" i="23"/>
  <c r="I4817" i="23" s="1"/>
  <c r="G4818" i="23"/>
  <c r="I4818" i="23" s="1"/>
  <c r="G4819" i="23"/>
  <c r="I4819" i="23" s="1"/>
  <c r="G4820" i="23"/>
  <c r="I4820" i="23" s="1"/>
  <c r="G4821" i="23"/>
  <c r="I4821" i="23" s="1"/>
  <c r="G4822" i="23"/>
  <c r="I4822" i="23" s="1"/>
  <c r="G4823" i="23"/>
  <c r="I4823" i="23" s="1"/>
  <c r="G4824" i="23"/>
  <c r="I4824" i="23" s="1"/>
  <c r="G4825" i="23"/>
  <c r="I4825" i="23" s="1"/>
  <c r="G4826" i="23"/>
  <c r="I4826" i="23" s="1"/>
  <c r="G4827" i="23"/>
  <c r="I4827" i="23" s="1"/>
  <c r="G4828" i="23"/>
  <c r="I4828" i="23" s="1"/>
  <c r="G4829" i="23"/>
  <c r="I4829" i="23" s="1"/>
  <c r="G4830" i="23"/>
  <c r="I4830" i="23" s="1"/>
  <c r="G4831" i="23"/>
  <c r="I4831" i="23" s="1"/>
  <c r="G4832" i="23"/>
  <c r="I4832" i="23" s="1"/>
  <c r="G4833" i="23"/>
  <c r="I4833" i="23" s="1"/>
  <c r="G4834" i="23"/>
  <c r="I4834" i="23" s="1"/>
  <c r="G4835" i="23"/>
  <c r="I4835" i="23" s="1"/>
  <c r="G4836" i="23"/>
  <c r="I4836" i="23" s="1"/>
  <c r="G4837" i="23"/>
  <c r="I4837" i="23" s="1"/>
  <c r="G4838" i="23"/>
  <c r="I4838" i="23" s="1"/>
  <c r="G4839" i="23"/>
  <c r="I4839" i="23" s="1"/>
  <c r="G4840" i="23"/>
  <c r="I4840" i="23" s="1"/>
  <c r="G4841" i="23"/>
  <c r="I4841" i="23" s="1"/>
  <c r="G4842" i="23"/>
  <c r="I4842" i="23" s="1"/>
  <c r="G4843" i="23"/>
  <c r="I4843" i="23" s="1"/>
  <c r="G4844" i="23"/>
  <c r="I4844" i="23" s="1"/>
  <c r="G4845" i="23"/>
  <c r="I4845" i="23" s="1"/>
  <c r="G4846" i="23"/>
  <c r="I4846" i="23" s="1"/>
  <c r="G4847" i="23"/>
  <c r="I4847" i="23" s="1"/>
  <c r="G4848" i="23"/>
  <c r="I4848" i="23" s="1"/>
  <c r="G4849" i="23"/>
  <c r="I4849" i="23" s="1"/>
  <c r="G4850" i="23"/>
  <c r="I4850" i="23" s="1"/>
  <c r="G4851" i="23"/>
  <c r="I4851" i="23" s="1"/>
  <c r="G4852" i="23"/>
  <c r="I4852" i="23" s="1"/>
  <c r="G4853" i="23"/>
  <c r="I4853" i="23" s="1"/>
  <c r="G4854" i="23"/>
  <c r="I4854" i="23" s="1"/>
  <c r="G4855" i="23"/>
  <c r="I4855" i="23" s="1"/>
  <c r="G4856" i="23"/>
  <c r="I4856" i="23" s="1"/>
  <c r="G4857" i="23"/>
  <c r="I4857" i="23" s="1"/>
  <c r="G4858" i="23"/>
  <c r="I4858" i="23" s="1"/>
  <c r="G4859" i="23"/>
  <c r="I4859" i="23" s="1"/>
  <c r="G4860" i="23"/>
  <c r="I4860" i="23" s="1"/>
  <c r="G4861" i="23"/>
  <c r="I4861" i="23" s="1"/>
  <c r="G4862" i="23"/>
  <c r="I4862" i="23" s="1"/>
  <c r="G4863" i="23"/>
  <c r="I4863" i="23" s="1"/>
  <c r="G4864" i="23"/>
  <c r="I4864" i="23" s="1"/>
  <c r="G4865" i="23"/>
  <c r="I4865" i="23" s="1"/>
  <c r="G4866" i="23"/>
  <c r="I4866" i="23" s="1"/>
  <c r="G4867" i="23"/>
  <c r="I4867" i="23" s="1"/>
  <c r="G4868" i="23"/>
  <c r="I4868" i="23" s="1"/>
  <c r="G4869" i="23"/>
  <c r="I4869" i="23" s="1"/>
  <c r="G4870" i="23"/>
  <c r="I4870" i="23" s="1"/>
  <c r="G4871" i="23"/>
  <c r="I4871" i="23" s="1"/>
  <c r="G4872" i="23"/>
  <c r="I4872" i="23" s="1"/>
  <c r="G4873" i="23"/>
  <c r="I4873" i="23" s="1"/>
  <c r="G4874" i="23"/>
  <c r="I4874" i="23" s="1"/>
  <c r="G4875" i="23"/>
  <c r="I4875" i="23" s="1"/>
  <c r="G4876" i="23"/>
  <c r="I4876" i="23" s="1"/>
  <c r="G4877" i="23"/>
  <c r="I4877" i="23" s="1"/>
  <c r="G4878" i="23"/>
  <c r="I4878" i="23" s="1"/>
  <c r="G4879" i="23"/>
  <c r="I4879" i="23" s="1"/>
  <c r="G4880" i="23"/>
  <c r="I4880" i="23" s="1"/>
  <c r="G4881" i="23"/>
  <c r="I4881" i="23" s="1"/>
  <c r="G4882" i="23"/>
  <c r="I4882" i="23" s="1"/>
  <c r="G4883" i="23"/>
  <c r="I4883" i="23" s="1"/>
  <c r="G4884" i="23"/>
  <c r="I4884" i="23" s="1"/>
  <c r="G4885" i="23"/>
  <c r="I4885" i="23" s="1"/>
  <c r="G4886" i="23"/>
  <c r="I4886" i="23" s="1"/>
  <c r="G4887" i="23"/>
  <c r="I4887" i="23" s="1"/>
  <c r="G4888" i="23"/>
  <c r="I4888" i="23" s="1"/>
  <c r="G4889" i="23"/>
  <c r="I4889" i="23" s="1"/>
  <c r="G4890" i="23"/>
  <c r="I4890" i="23" s="1"/>
  <c r="G4891" i="23"/>
  <c r="I4891" i="23" s="1"/>
  <c r="G4892" i="23"/>
  <c r="I4892" i="23" s="1"/>
  <c r="G4893" i="23"/>
  <c r="I4893" i="23" s="1"/>
  <c r="G4894" i="23"/>
  <c r="I4894" i="23" s="1"/>
  <c r="G4895" i="23"/>
  <c r="I4895" i="23" s="1"/>
  <c r="G4896" i="23"/>
  <c r="I4896" i="23" s="1"/>
  <c r="G4897" i="23"/>
  <c r="I4897" i="23" s="1"/>
  <c r="G4898" i="23"/>
  <c r="I4898" i="23" s="1"/>
  <c r="G4899" i="23"/>
  <c r="I4899" i="23" s="1"/>
  <c r="G4900" i="23"/>
  <c r="I4900" i="23" s="1"/>
  <c r="G4901" i="23"/>
  <c r="I4901" i="23" s="1"/>
  <c r="G4902" i="23"/>
  <c r="I4902" i="23" s="1"/>
  <c r="G4903" i="23"/>
  <c r="I4903" i="23" s="1"/>
  <c r="G4904" i="23"/>
  <c r="I4904" i="23" s="1"/>
  <c r="G4905" i="23"/>
  <c r="I4905" i="23" s="1"/>
  <c r="G4906" i="23"/>
  <c r="I4906" i="23" s="1"/>
  <c r="G4907" i="23"/>
  <c r="I4907" i="23" s="1"/>
  <c r="G4908" i="23"/>
  <c r="I4908" i="23" s="1"/>
  <c r="G4909" i="23"/>
  <c r="I4909" i="23" s="1"/>
  <c r="G4910" i="23"/>
  <c r="I4910" i="23" s="1"/>
  <c r="G4911" i="23"/>
  <c r="I4911" i="23" s="1"/>
  <c r="G4912" i="23"/>
  <c r="I4912" i="23" s="1"/>
  <c r="G4913" i="23"/>
  <c r="I4913" i="23" s="1"/>
  <c r="G4914" i="23"/>
  <c r="I4914" i="23" s="1"/>
  <c r="G4915" i="23"/>
  <c r="I4915" i="23" s="1"/>
  <c r="G4916" i="23"/>
  <c r="I4916" i="23" s="1"/>
  <c r="G4917" i="23"/>
  <c r="I4917" i="23" s="1"/>
  <c r="G4918" i="23"/>
  <c r="I4918" i="23" s="1"/>
  <c r="G4919" i="23"/>
  <c r="I4919" i="23" s="1"/>
  <c r="G4920" i="23"/>
  <c r="I4920" i="23" s="1"/>
  <c r="G4921" i="23"/>
  <c r="I4921" i="23" s="1"/>
  <c r="G4922" i="23"/>
  <c r="I4922" i="23" s="1"/>
  <c r="G4923" i="23"/>
  <c r="I4923" i="23" s="1"/>
  <c r="G4924" i="23"/>
  <c r="I4924" i="23" s="1"/>
  <c r="G4926" i="23"/>
  <c r="I4926" i="23" s="1"/>
  <c r="G4927" i="23"/>
  <c r="I4927" i="23" s="1"/>
  <c r="G4928" i="23"/>
  <c r="I4928" i="23" s="1"/>
  <c r="G4929" i="23"/>
  <c r="I4929" i="23" s="1"/>
  <c r="G4930" i="23"/>
  <c r="I4930" i="23" s="1"/>
  <c r="G4931" i="23"/>
  <c r="I4931" i="23" s="1"/>
  <c r="G4932" i="23"/>
  <c r="I4932" i="23" s="1"/>
  <c r="G4933" i="23"/>
  <c r="I4933" i="23" s="1"/>
  <c r="G4934" i="23"/>
  <c r="I4934" i="23" s="1"/>
  <c r="G4935" i="23"/>
  <c r="I4935" i="23" s="1"/>
  <c r="G4936" i="23"/>
  <c r="I4936" i="23" s="1"/>
  <c r="G4937" i="23"/>
  <c r="I4937" i="23" s="1"/>
  <c r="G4938" i="23"/>
  <c r="I4938" i="23" s="1"/>
  <c r="G4939" i="23"/>
  <c r="I4939" i="23" s="1"/>
  <c r="G4940" i="23"/>
  <c r="I4940" i="23" s="1"/>
  <c r="G4941" i="23"/>
  <c r="I4941" i="23" s="1"/>
  <c r="G4942" i="23"/>
  <c r="I4942" i="23" s="1"/>
  <c r="G4943" i="23"/>
  <c r="I4943" i="23" s="1"/>
  <c r="G4944" i="23"/>
  <c r="I4944" i="23" s="1"/>
  <c r="G4945" i="23"/>
  <c r="I4945" i="23" s="1"/>
  <c r="G4946" i="23"/>
  <c r="I4946" i="23" s="1"/>
  <c r="G4947" i="23"/>
  <c r="I4947" i="23" s="1"/>
  <c r="G4948" i="23"/>
  <c r="I4948" i="23" s="1"/>
  <c r="G4949" i="23"/>
  <c r="I4949" i="23" s="1"/>
  <c r="G4950" i="23"/>
  <c r="I4950" i="23" s="1"/>
  <c r="G4951" i="23"/>
  <c r="I4951" i="23" s="1"/>
  <c r="G4952" i="23"/>
  <c r="I4952" i="23" s="1"/>
  <c r="G4953" i="23"/>
  <c r="I4953" i="23" s="1"/>
  <c r="G4954" i="23"/>
  <c r="I4954" i="23" s="1"/>
  <c r="G4955" i="23"/>
  <c r="I4955" i="23" s="1"/>
  <c r="G4956" i="23"/>
  <c r="I4956" i="23" s="1"/>
  <c r="G4957" i="23"/>
  <c r="I4957" i="23" s="1"/>
  <c r="G4958" i="23"/>
  <c r="I4958" i="23" s="1"/>
  <c r="G4959" i="23"/>
  <c r="I4959" i="23" s="1"/>
  <c r="G4960" i="23"/>
  <c r="I4960" i="23" s="1"/>
  <c r="G4961" i="23"/>
  <c r="I4961" i="23" s="1"/>
  <c r="G4962" i="23"/>
  <c r="I4962" i="23" s="1"/>
  <c r="G4963" i="23"/>
  <c r="I4963" i="23" s="1"/>
  <c r="G4964" i="23"/>
  <c r="I4964" i="23" s="1"/>
  <c r="G4965" i="23"/>
  <c r="I4965" i="23" s="1"/>
  <c r="G4966" i="23"/>
  <c r="I4966" i="23" s="1"/>
  <c r="G4967" i="23"/>
  <c r="I4967" i="23" s="1"/>
  <c r="G4968" i="23"/>
  <c r="I4968" i="23" s="1"/>
  <c r="G4969" i="23"/>
  <c r="I4969" i="23" s="1"/>
  <c r="G4970" i="23"/>
  <c r="I4970" i="23" s="1"/>
  <c r="G4971" i="23"/>
  <c r="I4971" i="23" s="1"/>
  <c r="G4972" i="23"/>
  <c r="I4972" i="23" s="1"/>
  <c r="G4973" i="23"/>
  <c r="I4973" i="23" s="1"/>
  <c r="G4974" i="23"/>
  <c r="I4974" i="23" s="1"/>
  <c r="G4975" i="23"/>
  <c r="I4975" i="23" s="1"/>
  <c r="G4976" i="23"/>
  <c r="I4976" i="23" s="1"/>
  <c r="G4977" i="23"/>
  <c r="I4977" i="23" s="1"/>
  <c r="G4978" i="23"/>
  <c r="I4978" i="23" s="1"/>
  <c r="G4979" i="23"/>
  <c r="I4979" i="23" s="1"/>
  <c r="G4980" i="23"/>
  <c r="I4980" i="23" s="1"/>
  <c r="G4981" i="23"/>
  <c r="I4981" i="23" s="1"/>
  <c r="G4982" i="23"/>
  <c r="I4982" i="23" s="1"/>
  <c r="G4983" i="23"/>
  <c r="I4983" i="23" s="1"/>
  <c r="G4984" i="23"/>
  <c r="I4984" i="23" s="1"/>
  <c r="G4985" i="23"/>
  <c r="I4985" i="23" s="1"/>
  <c r="G4986" i="23"/>
  <c r="I4986" i="23" s="1"/>
  <c r="G4987" i="23"/>
  <c r="I4987" i="23" s="1"/>
  <c r="G4988" i="23"/>
  <c r="I4988" i="23" s="1"/>
  <c r="G4989" i="23"/>
  <c r="I4989" i="23" s="1"/>
  <c r="G4990" i="23"/>
  <c r="I4990" i="23" s="1"/>
  <c r="G4991" i="23"/>
  <c r="I4991" i="23" s="1"/>
  <c r="G4992" i="23"/>
  <c r="I4992" i="23" s="1"/>
  <c r="G4993" i="23"/>
  <c r="I4993" i="23" s="1"/>
  <c r="G4994" i="23"/>
  <c r="I4994" i="23" s="1"/>
  <c r="G4995" i="23"/>
  <c r="I4995" i="23" s="1"/>
  <c r="G4996" i="23"/>
  <c r="I4996" i="23" s="1"/>
  <c r="G4997" i="23"/>
  <c r="I4997" i="23" s="1"/>
  <c r="G4998" i="23"/>
  <c r="I4998" i="23" s="1"/>
  <c r="G4999" i="23"/>
  <c r="I4999" i="23" s="1"/>
  <c r="G5000" i="23"/>
  <c r="I5000" i="23" s="1"/>
  <c r="G5001" i="23"/>
  <c r="I5001" i="23" s="1"/>
  <c r="G5002" i="23"/>
  <c r="I5002" i="23" s="1"/>
  <c r="G5003" i="23"/>
  <c r="I5003" i="23" s="1"/>
  <c r="G5004" i="23"/>
  <c r="I5004" i="23" s="1"/>
  <c r="G5005" i="23"/>
  <c r="I5005" i="23" s="1"/>
  <c r="G5006" i="23"/>
  <c r="I5006" i="23" s="1"/>
  <c r="G5007" i="23"/>
  <c r="I5007" i="23" s="1"/>
  <c r="G5008" i="23"/>
  <c r="I5008" i="23" s="1"/>
  <c r="G5009" i="23"/>
  <c r="I5009" i="23" s="1"/>
  <c r="G5010" i="23"/>
  <c r="I5010" i="23" s="1"/>
  <c r="G5011" i="23"/>
  <c r="I5011" i="23" s="1"/>
  <c r="G5012" i="23"/>
  <c r="I5012" i="23" s="1"/>
  <c r="G5013" i="23"/>
  <c r="I5013" i="23" s="1"/>
  <c r="G5014" i="23"/>
  <c r="I5014" i="23" s="1"/>
  <c r="G5015" i="23"/>
  <c r="I5015" i="23" s="1"/>
  <c r="G5016" i="23"/>
  <c r="I5016" i="23" s="1"/>
  <c r="G5017" i="23"/>
  <c r="I5017" i="23" s="1"/>
  <c r="G5018" i="23"/>
  <c r="I5018" i="23" s="1"/>
  <c r="G5019" i="23"/>
  <c r="I5019" i="23" s="1"/>
  <c r="G5020" i="23"/>
  <c r="I5020" i="23" s="1"/>
  <c r="G5021" i="23"/>
  <c r="I5021" i="23" s="1"/>
  <c r="G5022" i="23"/>
  <c r="I5022" i="23" s="1"/>
  <c r="G5023" i="23"/>
  <c r="I5023" i="23" s="1"/>
  <c r="G5024" i="23"/>
  <c r="I5024" i="23" s="1"/>
  <c r="G5025" i="23"/>
  <c r="I5025" i="23" s="1"/>
  <c r="G5026" i="23"/>
  <c r="I5026" i="23" s="1"/>
  <c r="G5027" i="23"/>
  <c r="I5027" i="23" s="1"/>
  <c r="G5028" i="23"/>
  <c r="I5028" i="23" s="1"/>
  <c r="G5029" i="23"/>
  <c r="I5029" i="23" s="1"/>
  <c r="G5030" i="23"/>
  <c r="I5030" i="23" s="1"/>
  <c r="G5031" i="23"/>
  <c r="I5031" i="23" s="1"/>
  <c r="G5032" i="23"/>
  <c r="I5032" i="23" s="1"/>
  <c r="G5033" i="23"/>
  <c r="I5033" i="23" s="1"/>
  <c r="G5034" i="23"/>
  <c r="I5034" i="23" s="1"/>
  <c r="G5035" i="23"/>
  <c r="I5035" i="23" s="1"/>
  <c r="G5036" i="23"/>
  <c r="I5036" i="23" s="1"/>
  <c r="G5037" i="23"/>
  <c r="I5037" i="23" s="1"/>
  <c r="G5038" i="23"/>
  <c r="I5038" i="23" s="1"/>
  <c r="G5039" i="23"/>
  <c r="I5039" i="23" s="1"/>
  <c r="G5040" i="23"/>
  <c r="I5040" i="23" s="1"/>
  <c r="G5041" i="23"/>
  <c r="I5041" i="23" s="1"/>
  <c r="G5042" i="23"/>
  <c r="I5042" i="23" s="1"/>
  <c r="G5043" i="23"/>
  <c r="I5043" i="23" s="1"/>
  <c r="G5044" i="23"/>
  <c r="I5044" i="23" s="1"/>
  <c r="G5045" i="23"/>
  <c r="I5045" i="23" s="1"/>
  <c r="G5046" i="23"/>
  <c r="I5046" i="23" s="1"/>
  <c r="G5047" i="23"/>
  <c r="I5047" i="23" s="1"/>
  <c r="G5048" i="23"/>
  <c r="I5048" i="23" s="1"/>
  <c r="G5049" i="23"/>
  <c r="I5049" i="23" s="1"/>
  <c r="G5050" i="23"/>
  <c r="I5050" i="23" s="1"/>
  <c r="G5051" i="23"/>
  <c r="I5051" i="23" s="1"/>
  <c r="G5052" i="23"/>
  <c r="I5052" i="23" s="1"/>
  <c r="G5053" i="23"/>
  <c r="I5053" i="23" s="1"/>
  <c r="G5054" i="23"/>
  <c r="I5054" i="23" s="1"/>
  <c r="G5055" i="23"/>
  <c r="I5055" i="23" s="1"/>
  <c r="G5056" i="23"/>
  <c r="I5056" i="23" s="1"/>
  <c r="G5057" i="23"/>
  <c r="I5057" i="23" s="1"/>
  <c r="G5058" i="23"/>
  <c r="I5058" i="23" s="1"/>
  <c r="G5059" i="23"/>
  <c r="I5059" i="23" s="1"/>
  <c r="G5060" i="23"/>
  <c r="I5060" i="23" s="1"/>
  <c r="G5061" i="23"/>
  <c r="I5061" i="23" s="1"/>
  <c r="G5062" i="23"/>
  <c r="I5062" i="23" s="1"/>
  <c r="G5063" i="23"/>
  <c r="I5063" i="23" s="1"/>
  <c r="G5064" i="23"/>
  <c r="I5064" i="23" s="1"/>
  <c r="G5065" i="23"/>
  <c r="I5065" i="23" s="1"/>
  <c r="G5066" i="23"/>
  <c r="I5066" i="23" s="1"/>
  <c r="G5067" i="23"/>
  <c r="I5067" i="23" s="1"/>
  <c r="G5068" i="23"/>
  <c r="I5068" i="23" s="1"/>
  <c r="G5069" i="23"/>
  <c r="I5069" i="23" s="1"/>
  <c r="G5070" i="23"/>
  <c r="I5070" i="23" s="1"/>
  <c r="G5071" i="23"/>
  <c r="I5071" i="23" s="1"/>
  <c r="G5072" i="23"/>
  <c r="I5072" i="23" s="1"/>
  <c r="G5073" i="23"/>
  <c r="I5073" i="23" s="1"/>
  <c r="G5074" i="23"/>
  <c r="I5074" i="23" s="1"/>
  <c r="G5075" i="23"/>
  <c r="I5075" i="23" s="1"/>
  <c r="G5076" i="23"/>
  <c r="I5076" i="23" s="1"/>
  <c r="G5077" i="23"/>
  <c r="I5077" i="23" s="1"/>
  <c r="G5078" i="23"/>
  <c r="I5078" i="23" s="1"/>
  <c r="G5079" i="23"/>
  <c r="I5079" i="23" s="1"/>
  <c r="G5080" i="23"/>
  <c r="I5080" i="23" s="1"/>
  <c r="G5081" i="23"/>
  <c r="I5081" i="23" s="1"/>
  <c r="G5082" i="23"/>
  <c r="I5082" i="23" s="1"/>
  <c r="G5083" i="23"/>
  <c r="I5083" i="23" s="1"/>
  <c r="G5084" i="23"/>
  <c r="I5084" i="23" s="1"/>
  <c r="G5085" i="23"/>
  <c r="I5085" i="23" s="1"/>
  <c r="G5086" i="23"/>
  <c r="I5086" i="23" s="1"/>
  <c r="G5087" i="23"/>
  <c r="I5087" i="23" s="1"/>
  <c r="G5088" i="23"/>
  <c r="I5088" i="23" s="1"/>
  <c r="G5089" i="23"/>
  <c r="I5089" i="23" s="1"/>
  <c r="G5090" i="23"/>
  <c r="I5090" i="23" s="1"/>
  <c r="G5091" i="23"/>
  <c r="I5091" i="23" s="1"/>
  <c r="G5092" i="23"/>
  <c r="I5092" i="23" s="1"/>
  <c r="G5093" i="23"/>
  <c r="I5093" i="23" s="1"/>
  <c r="G5094" i="23"/>
  <c r="I5094" i="23" s="1"/>
  <c r="G5095" i="23"/>
  <c r="I5095" i="23" s="1"/>
  <c r="G5096" i="23"/>
  <c r="I5096" i="23" s="1"/>
  <c r="G5097" i="23"/>
  <c r="I5097" i="23" s="1"/>
  <c r="G5098" i="23"/>
  <c r="I5098" i="23" s="1"/>
  <c r="G5099" i="23"/>
  <c r="I5099" i="23" s="1"/>
  <c r="G5100" i="23"/>
  <c r="I5100" i="23" s="1"/>
  <c r="G5101" i="23"/>
  <c r="I5101" i="23" s="1"/>
  <c r="G5102" i="23"/>
  <c r="I5102" i="23" s="1"/>
  <c r="G5103" i="23"/>
  <c r="I5103" i="23" s="1"/>
  <c r="G5104" i="23"/>
  <c r="I5104" i="23" s="1"/>
  <c r="G5105" i="23"/>
  <c r="I5105" i="23" s="1"/>
  <c r="G5106" i="23"/>
  <c r="I5106" i="23" s="1"/>
  <c r="G5107" i="23"/>
  <c r="I5107" i="23" s="1"/>
  <c r="G5108" i="23"/>
  <c r="I5108" i="23" s="1"/>
  <c r="G5109" i="23"/>
  <c r="I5109" i="23" s="1"/>
  <c r="G5110" i="23"/>
  <c r="I5110" i="23" s="1"/>
  <c r="G5111" i="23"/>
  <c r="I5111" i="23" s="1"/>
  <c r="G5112" i="23"/>
  <c r="I5112" i="23" s="1"/>
  <c r="G5113" i="23"/>
  <c r="I5113" i="23" s="1"/>
  <c r="G5114" i="23"/>
  <c r="I5114" i="23" s="1"/>
  <c r="G5115" i="23"/>
  <c r="I5115" i="23" s="1"/>
  <c r="G5116" i="23"/>
  <c r="I5116" i="23" s="1"/>
  <c r="G5117" i="23"/>
  <c r="I5117" i="23" s="1"/>
  <c r="G5118" i="23"/>
  <c r="I5118" i="23" s="1"/>
  <c r="G5119" i="23"/>
  <c r="I5119" i="23" s="1"/>
  <c r="G5120" i="23"/>
  <c r="I5120" i="23" s="1"/>
  <c r="G5121" i="23"/>
  <c r="I5121" i="23" s="1"/>
  <c r="G5122" i="23"/>
  <c r="I5122" i="23" s="1"/>
  <c r="G5123" i="23"/>
  <c r="I5123" i="23" s="1"/>
  <c r="G5124" i="23"/>
  <c r="I5124" i="23" s="1"/>
  <c r="G5125" i="23"/>
  <c r="I5125" i="23" s="1"/>
  <c r="G5126" i="23"/>
  <c r="I5126" i="23" s="1"/>
  <c r="G5127" i="23"/>
  <c r="I5127" i="23" s="1"/>
  <c r="G5128" i="23"/>
  <c r="I5128" i="23" s="1"/>
  <c r="G5129" i="23"/>
  <c r="I5129" i="23" s="1"/>
  <c r="G5130" i="23"/>
  <c r="I5130" i="23" s="1"/>
  <c r="G5131" i="23"/>
  <c r="I5131" i="23" s="1"/>
  <c r="G5132" i="23"/>
  <c r="I5132" i="23" s="1"/>
  <c r="G5133" i="23"/>
  <c r="I5133" i="23" s="1"/>
  <c r="G5134" i="23"/>
  <c r="I5134" i="23" s="1"/>
  <c r="G5135" i="23"/>
  <c r="I5135" i="23" s="1"/>
  <c r="G5136" i="23"/>
  <c r="I5136" i="23" s="1"/>
  <c r="G5137" i="23"/>
  <c r="I5137" i="23" s="1"/>
  <c r="G5138" i="23"/>
  <c r="I5138" i="23" s="1"/>
  <c r="G5139" i="23"/>
  <c r="I5139" i="23" s="1"/>
  <c r="G5140" i="23"/>
  <c r="I5140" i="23" s="1"/>
  <c r="G5141" i="23"/>
  <c r="I5141" i="23" s="1"/>
  <c r="G5142" i="23"/>
  <c r="I5142" i="23" s="1"/>
  <c r="G5143" i="23"/>
  <c r="I5143" i="23" s="1"/>
  <c r="G5144" i="23"/>
  <c r="I5144" i="23" s="1"/>
  <c r="G5145" i="23"/>
  <c r="I5145" i="23" s="1"/>
  <c r="G5146" i="23"/>
  <c r="I5146" i="23" s="1"/>
  <c r="G5147" i="23"/>
  <c r="I5147" i="23" s="1"/>
  <c r="G5148" i="23"/>
  <c r="I5148" i="23" s="1"/>
  <c r="G5149" i="23"/>
  <c r="I5149" i="23" s="1"/>
  <c r="G5150" i="23"/>
  <c r="I5150" i="23" s="1"/>
  <c r="G5151" i="23"/>
  <c r="I5151" i="23" s="1"/>
  <c r="G5152" i="23"/>
  <c r="I5152" i="23" s="1"/>
  <c r="G5153" i="23"/>
  <c r="I5153" i="23" s="1"/>
  <c r="G5154" i="23"/>
  <c r="I5154" i="23" s="1"/>
  <c r="G5155" i="23"/>
  <c r="I5155" i="23" s="1"/>
  <c r="G5156" i="23"/>
  <c r="I5156" i="23" s="1"/>
  <c r="G5157" i="23"/>
  <c r="I5157" i="23" s="1"/>
  <c r="G5158" i="23"/>
  <c r="I5158" i="23" s="1"/>
  <c r="G5159" i="23"/>
  <c r="I5159" i="23" s="1"/>
  <c r="G5160" i="23"/>
  <c r="I5160" i="23" s="1"/>
  <c r="G5161" i="23"/>
  <c r="I5161" i="23" s="1"/>
  <c r="G5162" i="23"/>
  <c r="I5162" i="23" s="1"/>
  <c r="G5163" i="23"/>
  <c r="I5163" i="23" s="1"/>
  <c r="G5164" i="23"/>
  <c r="I5164" i="23" s="1"/>
  <c r="G5165" i="23"/>
  <c r="I5165" i="23" s="1"/>
  <c r="G5166" i="23"/>
  <c r="I5166" i="23" s="1"/>
  <c r="G5167" i="23"/>
  <c r="I5167" i="23" s="1"/>
  <c r="G5168" i="23"/>
  <c r="I5168" i="23" s="1"/>
  <c r="G5169" i="23"/>
  <c r="I5169" i="23" s="1"/>
  <c r="G5170" i="23"/>
  <c r="I5170" i="23" s="1"/>
  <c r="G5171" i="23"/>
  <c r="I5171" i="23" s="1"/>
  <c r="G5172" i="23"/>
  <c r="I5172" i="23" s="1"/>
  <c r="G5173" i="23"/>
  <c r="I5173" i="23" s="1"/>
  <c r="G5174" i="23"/>
  <c r="I5174" i="23" s="1"/>
  <c r="G5175" i="23"/>
  <c r="I5175" i="23" s="1"/>
  <c r="G5176" i="23"/>
  <c r="I5176" i="23" s="1"/>
  <c r="G5177" i="23"/>
  <c r="I5177" i="23" s="1"/>
  <c r="G5178" i="23"/>
  <c r="I5178" i="23" s="1"/>
  <c r="G5179" i="23"/>
  <c r="I5179" i="23" s="1"/>
  <c r="G5180" i="23"/>
  <c r="I5180" i="23" s="1"/>
  <c r="G5181" i="23"/>
  <c r="I5181" i="23" s="1"/>
  <c r="G5182" i="23"/>
  <c r="I5182" i="23" s="1"/>
  <c r="G5183" i="23"/>
  <c r="I5183" i="23" s="1"/>
  <c r="G5184" i="23"/>
  <c r="I5184" i="23" s="1"/>
  <c r="G5185" i="23"/>
  <c r="I5185" i="23" s="1"/>
  <c r="G5186" i="23"/>
  <c r="I5186" i="23" s="1"/>
  <c r="G5187" i="23"/>
  <c r="I5187" i="23" s="1"/>
  <c r="G5188" i="23"/>
  <c r="I5188" i="23" s="1"/>
  <c r="G5189" i="23"/>
  <c r="I5189" i="23" s="1"/>
  <c r="G5190" i="23"/>
  <c r="I5190" i="23" s="1"/>
  <c r="G5191" i="23"/>
  <c r="I5191" i="23" s="1"/>
  <c r="G5192" i="23"/>
  <c r="I5192" i="23" s="1"/>
  <c r="G5193" i="23"/>
  <c r="I5193" i="23" s="1"/>
  <c r="G5194" i="23"/>
  <c r="I5194" i="23" s="1"/>
  <c r="G5195" i="23"/>
  <c r="I5195" i="23" s="1"/>
  <c r="G5196" i="23"/>
  <c r="I5196" i="23" s="1"/>
  <c r="G5197" i="23"/>
  <c r="I5197" i="23" s="1"/>
  <c r="G5198" i="23"/>
  <c r="I5198" i="23" s="1"/>
  <c r="G5199" i="23"/>
  <c r="I5199" i="23" s="1"/>
  <c r="G5200" i="23"/>
  <c r="I5200" i="23" s="1"/>
  <c r="G5201" i="23"/>
  <c r="I5201" i="23" s="1"/>
  <c r="G5202" i="23"/>
  <c r="I5202" i="23" s="1"/>
  <c r="G5203" i="23"/>
  <c r="I5203" i="23" s="1"/>
  <c r="G5204" i="23"/>
  <c r="I5204" i="23" s="1"/>
  <c r="G5205" i="23"/>
  <c r="I5205" i="23" s="1"/>
  <c r="G5206" i="23"/>
  <c r="I5206" i="23" s="1"/>
  <c r="G5207" i="23"/>
  <c r="I5207" i="23" s="1"/>
  <c r="G5208" i="23"/>
  <c r="I5208" i="23" s="1"/>
  <c r="G5209" i="23"/>
  <c r="I5209" i="23" s="1"/>
  <c r="G5210" i="23"/>
  <c r="I5210" i="23" s="1"/>
  <c r="G5211" i="23"/>
  <c r="I5211" i="23" s="1"/>
  <c r="G5212" i="23"/>
  <c r="I5212" i="23" s="1"/>
  <c r="G5213" i="23"/>
  <c r="I5213" i="23" s="1"/>
  <c r="G5214" i="23"/>
  <c r="I5214" i="23" s="1"/>
  <c r="G5215" i="23"/>
  <c r="I5215" i="23" s="1"/>
  <c r="G5216" i="23"/>
  <c r="I5216" i="23" s="1"/>
  <c r="G5217" i="23"/>
  <c r="I5217" i="23" s="1"/>
  <c r="G5218" i="23"/>
  <c r="I5218" i="23" s="1"/>
  <c r="G5219" i="23"/>
  <c r="I5219" i="23" s="1"/>
  <c r="G5220" i="23"/>
  <c r="I5220" i="23" s="1"/>
  <c r="G5221" i="23"/>
  <c r="I5221" i="23" s="1"/>
  <c r="G5222" i="23"/>
  <c r="I5222" i="23" s="1"/>
  <c r="G5223" i="23"/>
  <c r="I5223" i="23" s="1"/>
  <c r="G5224" i="23"/>
  <c r="I5224" i="23" s="1"/>
  <c r="G5225" i="23"/>
  <c r="I5225" i="23" s="1"/>
  <c r="G5226" i="23"/>
  <c r="I5226" i="23" s="1"/>
  <c r="G5227" i="23"/>
  <c r="I5227" i="23" s="1"/>
  <c r="G5228" i="23"/>
  <c r="I5228" i="23" s="1"/>
  <c r="G5229" i="23"/>
  <c r="I5229" i="23" s="1"/>
  <c r="G5230" i="23"/>
  <c r="I5230" i="23" s="1"/>
  <c r="G5231" i="23"/>
  <c r="I5231" i="23" s="1"/>
  <c r="G5232" i="23"/>
  <c r="I5232" i="23" s="1"/>
  <c r="G5233" i="23"/>
  <c r="I5233" i="23" s="1"/>
  <c r="G5234" i="23"/>
  <c r="I5234" i="23" s="1"/>
  <c r="G5235" i="23"/>
  <c r="I5235" i="23" s="1"/>
  <c r="G5236" i="23"/>
  <c r="I5236" i="23" s="1"/>
  <c r="G5237" i="23"/>
  <c r="I5237" i="23" s="1"/>
  <c r="G5238" i="23"/>
  <c r="I5238" i="23" s="1"/>
  <c r="G5239" i="23"/>
  <c r="I5239" i="23" s="1"/>
  <c r="G5240" i="23"/>
  <c r="I5240" i="23" s="1"/>
  <c r="G5241" i="23"/>
  <c r="I5241" i="23" s="1"/>
  <c r="G5242" i="23"/>
  <c r="I5242" i="23" s="1"/>
  <c r="G5243" i="23"/>
  <c r="I5243" i="23" s="1"/>
  <c r="G5244" i="23"/>
  <c r="I5244" i="23" s="1"/>
  <c r="G5245" i="23"/>
  <c r="I5245" i="23" s="1"/>
  <c r="G5246" i="23"/>
  <c r="I5246" i="23" s="1"/>
  <c r="G5247" i="23"/>
  <c r="I5247" i="23" s="1"/>
  <c r="G5248" i="23"/>
  <c r="I5248" i="23" s="1"/>
  <c r="G5249" i="23"/>
  <c r="I5249" i="23" s="1"/>
  <c r="G5250" i="23"/>
  <c r="I5250" i="23" s="1"/>
  <c r="G5251" i="23"/>
  <c r="I5251" i="23" s="1"/>
  <c r="G5252" i="23"/>
  <c r="I5252" i="23" s="1"/>
  <c r="G5253" i="23"/>
  <c r="I5253" i="23" s="1"/>
  <c r="G5254" i="23"/>
  <c r="I5254" i="23" s="1"/>
  <c r="G5255" i="23"/>
  <c r="I5255" i="23" s="1"/>
  <c r="G5256" i="23"/>
  <c r="I5256" i="23" s="1"/>
  <c r="G5257" i="23"/>
  <c r="I5257" i="23" s="1"/>
  <c r="G5258" i="23"/>
  <c r="I5258" i="23" s="1"/>
  <c r="G5259" i="23"/>
  <c r="I5259" i="23" s="1"/>
  <c r="G5260" i="23"/>
  <c r="I5260" i="23" s="1"/>
  <c r="G5261" i="23"/>
  <c r="I5261" i="23" s="1"/>
  <c r="G5262" i="23"/>
  <c r="I5262" i="23" s="1"/>
  <c r="G5263" i="23"/>
  <c r="I5263" i="23" s="1"/>
  <c r="G5264" i="23"/>
  <c r="I5264" i="23" s="1"/>
  <c r="G5265" i="23"/>
  <c r="I5265" i="23" s="1"/>
  <c r="G5266" i="23"/>
  <c r="I5266" i="23" s="1"/>
  <c r="G5267" i="23"/>
  <c r="I5267" i="23" s="1"/>
  <c r="G5268" i="23"/>
  <c r="I5268" i="23" s="1"/>
  <c r="G5269" i="23"/>
  <c r="I5269" i="23" s="1"/>
  <c r="G5270" i="23"/>
  <c r="I5270" i="23" s="1"/>
  <c r="G5271" i="23"/>
  <c r="I5271" i="23" s="1"/>
  <c r="G5272" i="23"/>
  <c r="I5272" i="23" s="1"/>
  <c r="G5273" i="23"/>
  <c r="I5273" i="23" s="1"/>
  <c r="G5274" i="23"/>
  <c r="I5274" i="23" s="1"/>
  <c r="G5275" i="23"/>
  <c r="I5275" i="23" s="1"/>
  <c r="G5276" i="23"/>
  <c r="I5276" i="23" s="1"/>
  <c r="G5277" i="23"/>
  <c r="I5277" i="23" s="1"/>
  <c r="G5278" i="23"/>
  <c r="I5278" i="23" s="1"/>
  <c r="G5279" i="23"/>
  <c r="I5279" i="23" s="1"/>
  <c r="G5280" i="23"/>
  <c r="I5280" i="23" s="1"/>
  <c r="G5281" i="23"/>
  <c r="I5281" i="23" s="1"/>
  <c r="G5282" i="23"/>
  <c r="I5282" i="23" s="1"/>
  <c r="G5283" i="23"/>
  <c r="I5283" i="23" s="1"/>
  <c r="G5284" i="23"/>
  <c r="I5284" i="23" s="1"/>
  <c r="G5285" i="23"/>
  <c r="I5285" i="23" s="1"/>
  <c r="G5286" i="23"/>
  <c r="I5286" i="23" s="1"/>
  <c r="G5287" i="23"/>
  <c r="I5287" i="23" s="1"/>
  <c r="G5288" i="23"/>
  <c r="I5288" i="23" s="1"/>
  <c r="G5289" i="23"/>
  <c r="I5289" i="23" s="1"/>
  <c r="G5290" i="23"/>
  <c r="I5290" i="23" s="1"/>
  <c r="G5291" i="23"/>
  <c r="I5291" i="23" s="1"/>
  <c r="G5292" i="23"/>
  <c r="I5292" i="23" s="1"/>
  <c r="G5293" i="23"/>
  <c r="I5293" i="23" s="1"/>
  <c r="G5294" i="23"/>
  <c r="I5294" i="23" s="1"/>
  <c r="G5295" i="23"/>
  <c r="I5295" i="23" s="1"/>
  <c r="G5296" i="23"/>
  <c r="I5296" i="23" s="1"/>
  <c r="G5297" i="23"/>
  <c r="I5297" i="23" s="1"/>
  <c r="G5298" i="23"/>
  <c r="I5298" i="23" s="1"/>
  <c r="G5299" i="23"/>
  <c r="I5299" i="23" s="1"/>
  <c r="G5300" i="23"/>
  <c r="I5300" i="23" s="1"/>
  <c r="G5301" i="23"/>
  <c r="I5301" i="23" s="1"/>
  <c r="G5302" i="23"/>
  <c r="I5302" i="23" s="1"/>
  <c r="G5303" i="23"/>
  <c r="I5303" i="23" s="1"/>
  <c r="G5304" i="23"/>
  <c r="I5304" i="23" s="1"/>
  <c r="G5305" i="23"/>
  <c r="I5305" i="23" s="1"/>
  <c r="G5306" i="23"/>
  <c r="I5306" i="23" s="1"/>
  <c r="G5307" i="23"/>
  <c r="I5307" i="23" s="1"/>
  <c r="G5308" i="23"/>
  <c r="I5308" i="23" s="1"/>
  <c r="G5309" i="23"/>
  <c r="I5309" i="23" s="1"/>
  <c r="G5310" i="23"/>
  <c r="I5310" i="23" s="1"/>
  <c r="G5311" i="23"/>
  <c r="I5311" i="23" s="1"/>
  <c r="G5312" i="23"/>
  <c r="I5312" i="23" s="1"/>
  <c r="G5313" i="23"/>
  <c r="I5313" i="23" s="1"/>
  <c r="G5314" i="23"/>
  <c r="I5314" i="23" s="1"/>
  <c r="G5315" i="23"/>
  <c r="I5315" i="23" s="1"/>
  <c r="G5316" i="23"/>
  <c r="I5316" i="23" s="1"/>
  <c r="G5317" i="23"/>
  <c r="I5317" i="23" s="1"/>
  <c r="G5318" i="23"/>
  <c r="I5318" i="23" s="1"/>
  <c r="G5319" i="23"/>
  <c r="I5319" i="23" s="1"/>
  <c r="G5320" i="23"/>
  <c r="I5320" i="23" s="1"/>
  <c r="G5321" i="23"/>
  <c r="I5321" i="23" s="1"/>
  <c r="G5322" i="23"/>
  <c r="I5322" i="23" s="1"/>
  <c r="G5323" i="23"/>
  <c r="I5323" i="23" s="1"/>
  <c r="G5324" i="23"/>
  <c r="I5324" i="23" s="1"/>
  <c r="G5325" i="23"/>
  <c r="I5325" i="23" s="1"/>
  <c r="G5326" i="23"/>
  <c r="I5326" i="23" s="1"/>
  <c r="G5327" i="23"/>
  <c r="I5327" i="23" s="1"/>
  <c r="G5328" i="23"/>
  <c r="I5328" i="23" s="1"/>
  <c r="G5329" i="23"/>
  <c r="I5329" i="23" s="1"/>
  <c r="G5330" i="23"/>
  <c r="I5330" i="23" s="1"/>
  <c r="G5331" i="23"/>
  <c r="I5331" i="23" s="1"/>
  <c r="G5332" i="23"/>
  <c r="I5332" i="23" s="1"/>
  <c r="G5333" i="23"/>
  <c r="I5333" i="23" s="1"/>
  <c r="G5334" i="23"/>
  <c r="I5334" i="23" s="1"/>
  <c r="G5335" i="23"/>
  <c r="I5335" i="23" s="1"/>
  <c r="G5336" i="23"/>
  <c r="I5336" i="23" s="1"/>
  <c r="G5337" i="23"/>
  <c r="I5337" i="23" s="1"/>
  <c r="G5338" i="23"/>
  <c r="I5338" i="23" s="1"/>
  <c r="G5339" i="23"/>
  <c r="I5339" i="23" s="1"/>
  <c r="G5340" i="23"/>
  <c r="I5340" i="23" s="1"/>
  <c r="G5341" i="23"/>
  <c r="I5341" i="23" s="1"/>
  <c r="G5342" i="23"/>
  <c r="I5342" i="23" s="1"/>
  <c r="G5343" i="23"/>
  <c r="I5343" i="23" s="1"/>
  <c r="G5344" i="23"/>
  <c r="I5344" i="23" s="1"/>
  <c r="G5345" i="23"/>
  <c r="I5345" i="23" s="1"/>
  <c r="G5346" i="23"/>
  <c r="I5346" i="23" s="1"/>
  <c r="G5347" i="23"/>
  <c r="I5347" i="23" s="1"/>
  <c r="G5348" i="23"/>
  <c r="I5348" i="23" s="1"/>
  <c r="G5349" i="23"/>
  <c r="I5349" i="23" s="1"/>
  <c r="G5350" i="23"/>
  <c r="I5350" i="23" s="1"/>
  <c r="G5351" i="23"/>
  <c r="I5351" i="23" s="1"/>
  <c r="G5352" i="23"/>
  <c r="I5352" i="23" s="1"/>
  <c r="G5353" i="23"/>
  <c r="I5353" i="23" s="1"/>
  <c r="G5354" i="23"/>
  <c r="I5354" i="23" s="1"/>
  <c r="G5355" i="23"/>
  <c r="I5355" i="23" s="1"/>
  <c r="G5356" i="23"/>
  <c r="I5356" i="23" s="1"/>
  <c r="G5357" i="23"/>
  <c r="I5357" i="23" s="1"/>
  <c r="G5358" i="23"/>
  <c r="I5358" i="23" s="1"/>
  <c r="G5359" i="23"/>
  <c r="I5359" i="23" s="1"/>
  <c r="G5360" i="23"/>
  <c r="I5360" i="23" s="1"/>
  <c r="G5361" i="23"/>
  <c r="I5361" i="23" s="1"/>
  <c r="G5362" i="23"/>
  <c r="I5362" i="23" s="1"/>
  <c r="G5363" i="23"/>
  <c r="I5363" i="23" s="1"/>
  <c r="G5364" i="23"/>
  <c r="I5364" i="23" s="1"/>
  <c r="G5365" i="23"/>
  <c r="I5365" i="23" s="1"/>
  <c r="G5366" i="23"/>
  <c r="I5366" i="23" s="1"/>
  <c r="G5367" i="23"/>
  <c r="I5367" i="23" s="1"/>
  <c r="G5368" i="23"/>
  <c r="I5368" i="23" s="1"/>
  <c r="G5369" i="23"/>
  <c r="I5369" i="23" s="1"/>
  <c r="G5370" i="23"/>
  <c r="I5370" i="23" s="1"/>
  <c r="G5371" i="23"/>
  <c r="I5371" i="23" s="1"/>
  <c r="G5372" i="23"/>
  <c r="I5372" i="23" s="1"/>
  <c r="G5373" i="23"/>
  <c r="I5373" i="23" s="1"/>
  <c r="G5374" i="23"/>
  <c r="I5374" i="23" s="1"/>
  <c r="G5375" i="23"/>
  <c r="I5375" i="23" s="1"/>
  <c r="G5376" i="23"/>
  <c r="I5376" i="23" s="1"/>
  <c r="G5377" i="23"/>
  <c r="I5377" i="23" s="1"/>
  <c r="G5378" i="23"/>
  <c r="I5378" i="23" s="1"/>
  <c r="G5379" i="23"/>
  <c r="I5379" i="23" s="1"/>
  <c r="G5380" i="23"/>
  <c r="I5380" i="23" s="1"/>
  <c r="G5381" i="23"/>
  <c r="I5381" i="23" s="1"/>
  <c r="G5382" i="23"/>
  <c r="I5382" i="23" s="1"/>
  <c r="G5383" i="23"/>
  <c r="I5383" i="23" s="1"/>
  <c r="G5384" i="23"/>
  <c r="I5384" i="23" s="1"/>
  <c r="G5385" i="23"/>
  <c r="I5385" i="23" s="1"/>
  <c r="G5386" i="23"/>
  <c r="I5386" i="23" s="1"/>
  <c r="G5387" i="23"/>
  <c r="I5387" i="23" s="1"/>
  <c r="G5388" i="23"/>
  <c r="I5388" i="23" s="1"/>
  <c r="G5389" i="23"/>
  <c r="I5389" i="23" s="1"/>
  <c r="G5390" i="23"/>
  <c r="I5390" i="23" s="1"/>
  <c r="G5391" i="23"/>
  <c r="I5391" i="23" s="1"/>
  <c r="G5392" i="23"/>
  <c r="I5392" i="23" s="1"/>
  <c r="G5393" i="23"/>
  <c r="I5393" i="23" s="1"/>
  <c r="G5394" i="23"/>
  <c r="I5394" i="23" s="1"/>
  <c r="G5395" i="23"/>
  <c r="I5395" i="23" s="1"/>
  <c r="G5396" i="23"/>
  <c r="I5396" i="23" s="1"/>
  <c r="G5397" i="23"/>
  <c r="I5397" i="23" s="1"/>
  <c r="G5398" i="23"/>
  <c r="I5398" i="23" s="1"/>
  <c r="G5399" i="23"/>
  <c r="I5399" i="23" s="1"/>
  <c r="G5400" i="23"/>
  <c r="I5400" i="23" s="1"/>
  <c r="G5401" i="23"/>
  <c r="I5401" i="23" s="1"/>
  <c r="G5402" i="23"/>
  <c r="I5402" i="23" s="1"/>
  <c r="G5403" i="23"/>
  <c r="I5403" i="23" s="1"/>
  <c r="G5404" i="23"/>
  <c r="I5404" i="23" s="1"/>
  <c r="G5405" i="23"/>
  <c r="I5405" i="23" s="1"/>
  <c r="G5406" i="23"/>
  <c r="I5406" i="23" s="1"/>
  <c r="G5407" i="23"/>
  <c r="I5407" i="23" s="1"/>
  <c r="G5408" i="23"/>
  <c r="I5408" i="23" s="1"/>
  <c r="G5409" i="23"/>
  <c r="I5409" i="23" s="1"/>
  <c r="G5410" i="23"/>
  <c r="I5410" i="23" s="1"/>
  <c r="G5411" i="23"/>
  <c r="I5411" i="23" s="1"/>
  <c r="G5412" i="23"/>
  <c r="I5412" i="23" s="1"/>
  <c r="G5413" i="23"/>
  <c r="I5413" i="23" s="1"/>
  <c r="G5414" i="23"/>
  <c r="I5414" i="23" s="1"/>
  <c r="G5415" i="23"/>
  <c r="I5415" i="23" s="1"/>
  <c r="G5416" i="23"/>
  <c r="I5416" i="23" s="1"/>
  <c r="G5417" i="23"/>
  <c r="I5417" i="23" s="1"/>
  <c r="G5418" i="23"/>
  <c r="I5418" i="23" s="1"/>
  <c r="G5419" i="23"/>
  <c r="I5419" i="23" s="1"/>
  <c r="G5420" i="23"/>
  <c r="I5420" i="23" s="1"/>
  <c r="G5421" i="23"/>
  <c r="I5421" i="23" s="1"/>
  <c r="G5422" i="23"/>
  <c r="I5422" i="23" s="1"/>
  <c r="G5423" i="23"/>
  <c r="I5423" i="23" s="1"/>
  <c r="G5424" i="23"/>
  <c r="I5424" i="23" s="1"/>
  <c r="G5425" i="23"/>
  <c r="I5425" i="23" s="1"/>
  <c r="G5426" i="23"/>
  <c r="I5426" i="23" s="1"/>
  <c r="G5427" i="23"/>
  <c r="I5427" i="23" s="1"/>
  <c r="G5428" i="23"/>
  <c r="I5428" i="23" s="1"/>
  <c r="G5429" i="23"/>
  <c r="I5429" i="23" s="1"/>
  <c r="G5430" i="23"/>
  <c r="I5430" i="23" s="1"/>
  <c r="G5431" i="23"/>
  <c r="I5431" i="23" s="1"/>
  <c r="G5432" i="23"/>
  <c r="I5432" i="23" s="1"/>
  <c r="G5433" i="23"/>
  <c r="I5433" i="23" s="1"/>
  <c r="G5434" i="23"/>
  <c r="I5434" i="23" s="1"/>
  <c r="G5435" i="23"/>
  <c r="I5435" i="23" s="1"/>
  <c r="G5436" i="23"/>
  <c r="I5436" i="23" s="1"/>
  <c r="G5437" i="23"/>
  <c r="I5437" i="23" s="1"/>
  <c r="G5438" i="23"/>
  <c r="I5438" i="23" s="1"/>
  <c r="G5439" i="23"/>
  <c r="I5439" i="23" s="1"/>
  <c r="G5440" i="23"/>
  <c r="I5440" i="23" s="1"/>
  <c r="G5441" i="23"/>
  <c r="I5441" i="23" s="1"/>
  <c r="G5442" i="23"/>
  <c r="I5442" i="23" s="1"/>
  <c r="G5443" i="23"/>
  <c r="I5443" i="23" s="1"/>
  <c r="G5444" i="23"/>
  <c r="I5444" i="23" s="1"/>
  <c r="G5445" i="23"/>
  <c r="I5445" i="23" s="1"/>
  <c r="G5446" i="23"/>
  <c r="I5446" i="23" s="1"/>
  <c r="G5447" i="23"/>
  <c r="I5447" i="23" s="1"/>
  <c r="G5448" i="23"/>
  <c r="I5448" i="23" s="1"/>
  <c r="G5449" i="23"/>
  <c r="I5449" i="23" s="1"/>
  <c r="G5450" i="23"/>
  <c r="I5450" i="23" s="1"/>
  <c r="G5451" i="23"/>
  <c r="I5451" i="23" s="1"/>
  <c r="G5452" i="23"/>
  <c r="I5452" i="23" s="1"/>
  <c r="G5453" i="23"/>
  <c r="I5453" i="23" s="1"/>
  <c r="G5454" i="23"/>
  <c r="I5454" i="23" s="1"/>
  <c r="G5455" i="23"/>
  <c r="I5455" i="23" s="1"/>
  <c r="G5456" i="23"/>
  <c r="I5456" i="23" s="1"/>
  <c r="G5457" i="23"/>
  <c r="I5457" i="23" s="1"/>
  <c r="G5458" i="23"/>
  <c r="I5458" i="23" s="1"/>
  <c r="G5459" i="23"/>
  <c r="I5459" i="23" s="1"/>
  <c r="G5460" i="23"/>
  <c r="I5460" i="23" s="1"/>
  <c r="G5461" i="23"/>
  <c r="I5461" i="23" s="1"/>
  <c r="G5462" i="23"/>
  <c r="I5462" i="23" s="1"/>
  <c r="G5463" i="23"/>
  <c r="I5463" i="23" s="1"/>
  <c r="G5464" i="23"/>
  <c r="I5464" i="23" s="1"/>
  <c r="G5465" i="23"/>
  <c r="I5465" i="23" s="1"/>
  <c r="G5466" i="23"/>
  <c r="I5466" i="23" s="1"/>
  <c r="G5467" i="23"/>
  <c r="I5467" i="23" s="1"/>
  <c r="G5468" i="23"/>
  <c r="I5468" i="23" s="1"/>
  <c r="G5469" i="23"/>
  <c r="I5469" i="23" s="1"/>
  <c r="G5470" i="23"/>
  <c r="I5470" i="23" s="1"/>
  <c r="G5471" i="23"/>
  <c r="I5471" i="23" s="1"/>
  <c r="G5472" i="23"/>
  <c r="I5472" i="23" s="1"/>
  <c r="G5473" i="23"/>
  <c r="I5473" i="23" s="1"/>
  <c r="G5474" i="23"/>
  <c r="I5474" i="23" s="1"/>
  <c r="G5475" i="23"/>
  <c r="I5475" i="23" s="1"/>
  <c r="G5476" i="23"/>
  <c r="I5476" i="23" s="1"/>
  <c r="G5477" i="23"/>
  <c r="I5477" i="23" s="1"/>
  <c r="G5478" i="23"/>
  <c r="I5478" i="23" s="1"/>
  <c r="G5479" i="23"/>
  <c r="I5479" i="23" s="1"/>
  <c r="G5480" i="23"/>
  <c r="I5480" i="23" s="1"/>
  <c r="G5481" i="23"/>
  <c r="I5481" i="23" s="1"/>
  <c r="G5482" i="23"/>
  <c r="I5482" i="23" s="1"/>
  <c r="G5483" i="23"/>
  <c r="I5483" i="23" s="1"/>
  <c r="G5484" i="23"/>
  <c r="I5484" i="23" s="1"/>
  <c r="G5485" i="23"/>
  <c r="I5485" i="23" s="1"/>
  <c r="G5486" i="23"/>
  <c r="I5486" i="23" s="1"/>
  <c r="G5487" i="23"/>
  <c r="I5487" i="23" s="1"/>
  <c r="G5488" i="23"/>
  <c r="I5488" i="23" s="1"/>
  <c r="G5489" i="23"/>
  <c r="I5489" i="23" s="1"/>
  <c r="G5490" i="23"/>
  <c r="I5490" i="23" s="1"/>
  <c r="G5491" i="23"/>
  <c r="I5491" i="23" s="1"/>
  <c r="G5492" i="23"/>
  <c r="I5492" i="23" s="1"/>
  <c r="G5493" i="23"/>
  <c r="I5493" i="23" s="1"/>
  <c r="G5494" i="23"/>
  <c r="I5494" i="23" s="1"/>
  <c r="G5495" i="23"/>
  <c r="I5495" i="23" s="1"/>
  <c r="G5496" i="23"/>
  <c r="I5496" i="23" s="1"/>
  <c r="G5497" i="23"/>
  <c r="I5497" i="23" s="1"/>
  <c r="G5498" i="23"/>
  <c r="I5498" i="23" s="1"/>
  <c r="G5499" i="23"/>
  <c r="I5499" i="23" s="1"/>
  <c r="G5500" i="23"/>
  <c r="I5500" i="23" s="1"/>
  <c r="G5501" i="23"/>
  <c r="I5501" i="23" s="1"/>
  <c r="G5502" i="23"/>
  <c r="I5502" i="23" s="1"/>
  <c r="G5503" i="23"/>
  <c r="I5503" i="23" s="1"/>
  <c r="G5504" i="23"/>
  <c r="I5504" i="23" s="1"/>
  <c r="G5505" i="23"/>
  <c r="I5505" i="23" s="1"/>
  <c r="G5506" i="23"/>
  <c r="I5506" i="23" s="1"/>
  <c r="G5507" i="23"/>
  <c r="I5507" i="23" s="1"/>
  <c r="G5508" i="23"/>
  <c r="I5508" i="23" s="1"/>
  <c r="G5509" i="23"/>
  <c r="I5509" i="23" s="1"/>
  <c r="G5510" i="23"/>
  <c r="I5510" i="23" s="1"/>
  <c r="G5511" i="23"/>
  <c r="I5511" i="23" s="1"/>
  <c r="G5512" i="23"/>
  <c r="I5512" i="23" s="1"/>
  <c r="G5513" i="23"/>
  <c r="I5513" i="23" s="1"/>
  <c r="G5514" i="23"/>
  <c r="I5514" i="23" s="1"/>
  <c r="G5515" i="23"/>
  <c r="I5515" i="23" s="1"/>
  <c r="G5516" i="23"/>
  <c r="I5516" i="23" s="1"/>
  <c r="G5517" i="23"/>
  <c r="I5517" i="23" s="1"/>
  <c r="G5518" i="23"/>
  <c r="I5518" i="23" s="1"/>
  <c r="G5519" i="23"/>
  <c r="I5519" i="23" s="1"/>
  <c r="G5520" i="23"/>
  <c r="I5520" i="23" s="1"/>
  <c r="G5521" i="23"/>
  <c r="I5521" i="23" s="1"/>
  <c r="G5522" i="23"/>
  <c r="I5522" i="23" s="1"/>
  <c r="G5523" i="23"/>
  <c r="I5523" i="23" s="1"/>
  <c r="G5524" i="23"/>
  <c r="I5524" i="23" s="1"/>
  <c r="G5525" i="23"/>
  <c r="I5525" i="23" s="1"/>
  <c r="G5526" i="23"/>
  <c r="I5526" i="23" s="1"/>
  <c r="G5527" i="23"/>
  <c r="I5527" i="23" s="1"/>
  <c r="G5528" i="23"/>
  <c r="I5528" i="23" s="1"/>
  <c r="G5529" i="23"/>
  <c r="I5529" i="23" s="1"/>
  <c r="G5530" i="23"/>
  <c r="I5530" i="23" s="1"/>
  <c r="G5531" i="23"/>
  <c r="I5531" i="23" s="1"/>
  <c r="G5532" i="23"/>
  <c r="I5532" i="23" s="1"/>
  <c r="G5533" i="23"/>
  <c r="I5533" i="23" s="1"/>
  <c r="G5534" i="23"/>
  <c r="I5534" i="23" s="1"/>
  <c r="G5535" i="23"/>
  <c r="I5535" i="23" s="1"/>
  <c r="G5536" i="23"/>
  <c r="I5536" i="23" s="1"/>
  <c r="G5537" i="23"/>
  <c r="I5537" i="23" s="1"/>
  <c r="G5538" i="23"/>
  <c r="I5538" i="23" s="1"/>
  <c r="G5539" i="23"/>
  <c r="I5539" i="23" s="1"/>
  <c r="G5540" i="23"/>
  <c r="I5540" i="23" s="1"/>
  <c r="G5541" i="23"/>
  <c r="I5541" i="23" s="1"/>
  <c r="G5542" i="23"/>
  <c r="I5542" i="23" s="1"/>
  <c r="G5543" i="23"/>
  <c r="I5543" i="23" s="1"/>
  <c r="G5544" i="23"/>
  <c r="I5544" i="23" s="1"/>
  <c r="G5545" i="23"/>
  <c r="I5545" i="23" s="1"/>
  <c r="G5546" i="23"/>
  <c r="I5546" i="23" s="1"/>
  <c r="G5547" i="23"/>
  <c r="I5547" i="23" s="1"/>
  <c r="G5548" i="23"/>
  <c r="I5548" i="23" s="1"/>
  <c r="G5549" i="23"/>
  <c r="I5549" i="23" s="1"/>
  <c r="G5550" i="23"/>
  <c r="I5550" i="23" s="1"/>
  <c r="G5551" i="23"/>
  <c r="I5551" i="23" s="1"/>
  <c r="G5552" i="23"/>
  <c r="I5552" i="23" s="1"/>
  <c r="G5553" i="23"/>
  <c r="I5553" i="23" s="1"/>
  <c r="G5554" i="23"/>
  <c r="I5554" i="23" s="1"/>
  <c r="G5555" i="23"/>
  <c r="I5555" i="23" s="1"/>
  <c r="G5556" i="23"/>
  <c r="I5556" i="23" s="1"/>
  <c r="G5557" i="23"/>
  <c r="I5557" i="23" s="1"/>
  <c r="G5558" i="23"/>
  <c r="I5558" i="23" s="1"/>
  <c r="G5559" i="23"/>
  <c r="I5559" i="23" s="1"/>
  <c r="G5560" i="23"/>
  <c r="I5560" i="23" s="1"/>
  <c r="G5561" i="23"/>
  <c r="I5561" i="23" s="1"/>
  <c r="G5562" i="23"/>
  <c r="I5562" i="23" s="1"/>
  <c r="G5563" i="23"/>
  <c r="I5563" i="23" s="1"/>
  <c r="G5564" i="23"/>
  <c r="I5564" i="23" s="1"/>
  <c r="G5565" i="23"/>
  <c r="I5565" i="23" s="1"/>
  <c r="G5566" i="23"/>
  <c r="I5566" i="23" s="1"/>
  <c r="G5567" i="23"/>
  <c r="I5567" i="23" s="1"/>
  <c r="G5568" i="23"/>
  <c r="I5568" i="23" s="1"/>
  <c r="G5569" i="23"/>
  <c r="I5569" i="23" s="1"/>
  <c r="G5570" i="23"/>
  <c r="I5570" i="23" s="1"/>
  <c r="G5571" i="23"/>
  <c r="I5571" i="23" s="1"/>
  <c r="G5572" i="23"/>
  <c r="I5572" i="23" s="1"/>
  <c r="G5573" i="23"/>
  <c r="I5573" i="23" s="1"/>
  <c r="G5574" i="23"/>
  <c r="I5574" i="23" s="1"/>
  <c r="G5575" i="23"/>
  <c r="I5575" i="23" s="1"/>
  <c r="G5576" i="23"/>
  <c r="I5576" i="23" s="1"/>
  <c r="G5577" i="23"/>
  <c r="I5577" i="23" s="1"/>
  <c r="G5578" i="23"/>
  <c r="I5578" i="23" s="1"/>
  <c r="G5579" i="23"/>
  <c r="I5579" i="23" s="1"/>
  <c r="G5580" i="23"/>
  <c r="I5580" i="23" s="1"/>
  <c r="G5581" i="23"/>
  <c r="I5581" i="23" s="1"/>
  <c r="G5582" i="23"/>
  <c r="I5582" i="23" s="1"/>
  <c r="G5583" i="23"/>
  <c r="I5583" i="23" s="1"/>
  <c r="G5584" i="23"/>
  <c r="I5584" i="23" s="1"/>
  <c r="G5585" i="23"/>
  <c r="I5585" i="23" s="1"/>
  <c r="G5586" i="23"/>
  <c r="I5586" i="23" s="1"/>
  <c r="G5587" i="23"/>
  <c r="I5587" i="23" s="1"/>
  <c r="G5588" i="23"/>
  <c r="I5588" i="23" s="1"/>
  <c r="G5589" i="23"/>
  <c r="I5589" i="23" s="1"/>
  <c r="G5590" i="23"/>
  <c r="I5590" i="23" s="1"/>
  <c r="G5591" i="23"/>
  <c r="I5591" i="23" s="1"/>
  <c r="G5592" i="23"/>
  <c r="I5592" i="23" s="1"/>
  <c r="G5593" i="23"/>
  <c r="I5593" i="23" s="1"/>
  <c r="G5594" i="23"/>
  <c r="I5594" i="23" s="1"/>
  <c r="G5595" i="23"/>
  <c r="I5595" i="23" s="1"/>
  <c r="G5596" i="23"/>
  <c r="I5596" i="23" s="1"/>
  <c r="G5597" i="23"/>
  <c r="I5597" i="23" s="1"/>
  <c r="G5598" i="23"/>
  <c r="I5598" i="23" s="1"/>
  <c r="G5599" i="23"/>
  <c r="I5599" i="23" s="1"/>
  <c r="G5600" i="23"/>
  <c r="I5600" i="23" s="1"/>
  <c r="G5601" i="23"/>
  <c r="I5601" i="23" s="1"/>
  <c r="G5602" i="23"/>
  <c r="I5602" i="23" s="1"/>
  <c r="G5603" i="23"/>
  <c r="I5603" i="23" s="1"/>
  <c r="G5604" i="23"/>
  <c r="I5604" i="23" s="1"/>
  <c r="G5605" i="23"/>
  <c r="I5605" i="23" s="1"/>
  <c r="G5606" i="23"/>
  <c r="I5606" i="23" s="1"/>
  <c r="G5607" i="23"/>
  <c r="I5607" i="23" s="1"/>
  <c r="G5608" i="23"/>
  <c r="I5608" i="23" s="1"/>
  <c r="G5609" i="23"/>
  <c r="I5609" i="23" s="1"/>
  <c r="G5610" i="23"/>
  <c r="I5610" i="23" s="1"/>
  <c r="G5611" i="23"/>
  <c r="I5611" i="23" s="1"/>
  <c r="G5612" i="23"/>
  <c r="I5612" i="23" s="1"/>
  <c r="G5613" i="23"/>
  <c r="I5613" i="23" s="1"/>
  <c r="G5614" i="23"/>
  <c r="I5614" i="23" s="1"/>
  <c r="G5615" i="23"/>
  <c r="I5615" i="23" s="1"/>
  <c r="G5616" i="23"/>
  <c r="I5616" i="23" s="1"/>
  <c r="G5617" i="23"/>
  <c r="I5617" i="23" s="1"/>
  <c r="G5618" i="23"/>
  <c r="I5618" i="23" s="1"/>
  <c r="G5619" i="23"/>
  <c r="I5619" i="23" s="1"/>
  <c r="G5620" i="23"/>
  <c r="I5620" i="23" s="1"/>
  <c r="G5621" i="23"/>
  <c r="I5621" i="23" s="1"/>
  <c r="G5622" i="23"/>
  <c r="I5622" i="23" s="1"/>
  <c r="G5623" i="23"/>
  <c r="I5623" i="23" s="1"/>
  <c r="G5624" i="23"/>
  <c r="I5624" i="23" s="1"/>
  <c r="G5625" i="23"/>
  <c r="I5625" i="23" s="1"/>
  <c r="G5626" i="23"/>
  <c r="I5626" i="23" s="1"/>
  <c r="G5627" i="23"/>
  <c r="I5627" i="23" s="1"/>
  <c r="G5628" i="23"/>
  <c r="I5628" i="23" s="1"/>
  <c r="G5629" i="23"/>
  <c r="I5629" i="23" s="1"/>
  <c r="G5630" i="23"/>
  <c r="I5630" i="23" s="1"/>
  <c r="G5631" i="23"/>
  <c r="I5631" i="23" s="1"/>
  <c r="G5632" i="23"/>
  <c r="I5632" i="23" s="1"/>
  <c r="G5633" i="23"/>
  <c r="I5633" i="23" s="1"/>
  <c r="G5634" i="23"/>
  <c r="I5634" i="23" s="1"/>
  <c r="G5635" i="23"/>
  <c r="I5635" i="23" s="1"/>
  <c r="G5636" i="23"/>
  <c r="I5636" i="23" s="1"/>
  <c r="G5637" i="23"/>
  <c r="I5637" i="23" s="1"/>
  <c r="G5638" i="23"/>
  <c r="I5638" i="23" s="1"/>
  <c r="G5639" i="23"/>
  <c r="I5639" i="23" s="1"/>
  <c r="G5640" i="23"/>
  <c r="I5640" i="23" s="1"/>
  <c r="G5641" i="23"/>
  <c r="I5641" i="23" s="1"/>
  <c r="G5642" i="23"/>
  <c r="I5642" i="23" s="1"/>
  <c r="G5643" i="23"/>
  <c r="I5643" i="23" s="1"/>
  <c r="G5644" i="23"/>
  <c r="I5644" i="23" s="1"/>
  <c r="G5645" i="23"/>
  <c r="I5645" i="23" s="1"/>
  <c r="G5646" i="23"/>
  <c r="I5646" i="23" s="1"/>
  <c r="G5647" i="23"/>
  <c r="I5647" i="23" s="1"/>
  <c r="G5648" i="23"/>
  <c r="I5648" i="23" s="1"/>
  <c r="G5649" i="23"/>
  <c r="I5649" i="23" s="1"/>
  <c r="G5650" i="23"/>
  <c r="I5650" i="23" s="1"/>
  <c r="G5651" i="23"/>
  <c r="I5651" i="23" s="1"/>
  <c r="G5652" i="23"/>
  <c r="I5652" i="23" s="1"/>
  <c r="G5653" i="23"/>
  <c r="I5653" i="23" s="1"/>
  <c r="G5654" i="23"/>
  <c r="I5654" i="23" s="1"/>
  <c r="G5655" i="23"/>
  <c r="I5655" i="23" s="1"/>
  <c r="G5656" i="23"/>
  <c r="I5656" i="23" s="1"/>
  <c r="G5657" i="23"/>
  <c r="I5657" i="23" s="1"/>
  <c r="G5658" i="23"/>
  <c r="I5658" i="23" s="1"/>
  <c r="G5659" i="23"/>
  <c r="I5659" i="23" s="1"/>
  <c r="G5660" i="23"/>
  <c r="I5660" i="23" s="1"/>
  <c r="G5661" i="23"/>
  <c r="I5661" i="23" s="1"/>
  <c r="G5662" i="23"/>
  <c r="I5662" i="23" s="1"/>
  <c r="G5663" i="23"/>
  <c r="I5663" i="23" s="1"/>
  <c r="G5664" i="23"/>
  <c r="I5664" i="23" s="1"/>
  <c r="G5665" i="23"/>
  <c r="I5665" i="23" s="1"/>
  <c r="G5666" i="23"/>
  <c r="I5666" i="23" s="1"/>
  <c r="G5667" i="23"/>
  <c r="I5667" i="23" s="1"/>
  <c r="G5668" i="23"/>
  <c r="I5668" i="23" s="1"/>
  <c r="G5669" i="23"/>
  <c r="I5669" i="23" s="1"/>
  <c r="G5670" i="23"/>
  <c r="I5670" i="23" s="1"/>
  <c r="G5671" i="23"/>
  <c r="I5671" i="23" s="1"/>
  <c r="G5672" i="23"/>
  <c r="I5672" i="23" s="1"/>
  <c r="G5673" i="23"/>
  <c r="I5673" i="23" s="1"/>
  <c r="G5674" i="23"/>
  <c r="I5674" i="23" s="1"/>
  <c r="G5675" i="23"/>
  <c r="I5675" i="23" s="1"/>
  <c r="G5676" i="23"/>
  <c r="I5676" i="23" s="1"/>
  <c r="G5677" i="23"/>
  <c r="I5677" i="23" s="1"/>
  <c r="G5678" i="23"/>
  <c r="I5678" i="23" s="1"/>
  <c r="G5679" i="23"/>
  <c r="I5679" i="23" s="1"/>
  <c r="G5680" i="23"/>
  <c r="I5680" i="23" s="1"/>
  <c r="G5681" i="23"/>
  <c r="I5681" i="23" s="1"/>
  <c r="G5682" i="23"/>
  <c r="I5682" i="23" s="1"/>
  <c r="G5683" i="23"/>
  <c r="I5683" i="23" s="1"/>
  <c r="G5684" i="23"/>
  <c r="I5684" i="23" s="1"/>
  <c r="G5685" i="23"/>
  <c r="I5685" i="23" s="1"/>
  <c r="G5686" i="23"/>
  <c r="I5686" i="23" s="1"/>
  <c r="G5687" i="23"/>
  <c r="I5687" i="23" s="1"/>
  <c r="G5688" i="23"/>
  <c r="I5688" i="23" s="1"/>
  <c r="G5689" i="23"/>
  <c r="I5689" i="23" s="1"/>
  <c r="G5690" i="23"/>
  <c r="I5690" i="23" s="1"/>
  <c r="G5691" i="23"/>
  <c r="I5691" i="23" s="1"/>
  <c r="G5692" i="23"/>
  <c r="I5692" i="23" s="1"/>
  <c r="G5693" i="23"/>
  <c r="I5693" i="23" s="1"/>
  <c r="G5694" i="23"/>
  <c r="I5694" i="23" s="1"/>
  <c r="G5695" i="23"/>
  <c r="I5695" i="23" s="1"/>
  <c r="G5696" i="23"/>
  <c r="I5696" i="23" s="1"/>
  <c r="G5697" i="23"/>
  <c r="I5697" i="23" s="1"/>
  <c r="G5698" i="23"/>
  <c r="I5698" i="23" s="1"/>
  <c r="G5699" i="23"/>
  <c r="I5699" i="23" s="1"/>
  <c r="G5700" i="23"/>
  <c r="I5700" i="23" s="1"/>
  <c r="G5701" i="23"/>
  <c r="I5701" i="23" s="1"/>
  <c r="G5702" i="23"/>
  <c r="I5702" i="23" s="1"/>
  <c r="G5703" i="23"/>
  <c r="I5703" i="23" s="1"/>
  <c r="G5704" i="23"/>
  <c r="I5704" i="23" s="1"/>
  <c r="G5705" i="23"/>
  <c r="I5705" i="23" s="1"/>
  <c r="G5706" i="23"/>
  <c r="I5706" i="23" s="1"/>
  <c r="G5707" i="23"/>
  <c r="I5707" i="23" s="1"/>
  <c r="G5708" i="23"/>
  <c r="I5708" i="23" s="1"/>
  <c r="G5709" i="23"/>
  <c r="I5709" i="23" s="1"/>
  <c r="G5710" i="23"/>
  <c r="I5710" i="23" s="1"/>
  <c r="G5711" i="23"/>
  <c r="I5711" i="23" s="1"/>
  <c r="G5712" i="23"/>
  <c r="I5712" i="23" s="1"/>
  <c r="G5713" i="23"/>
  <c r="I5713" i="23" s="1"/>
  <c r="G5714" i="23"/>
  <c r="I5714" i="23" s="1"/>
  <c r="G5715" i="23"/>
  <c r="I5715" i="23" s="1"/>
  <c r="G5716" i="23"/>
  <c r="I5716" i="23" s="1"/>
  <c r="G5717" i="23"/>
  <c r="I5717" i="23" s="1"/>
  <c r="G5718" i="23"/>
  <c r="I5718" i="23" s="1"/>
  <c r="G5719" i="23"/>
  <c r="I5719" i="23" s="1"/>
  <c r="G5720" i="23"/>
  <c r="I5720" i="23" s="1"/>
  <c r="G5721" i="23"/>
  <c r="I5721" i="23" s="1"/>
  <c r="G5722" i="23"/>
  <c r="I5722" i="23" s="1"/>
  <c r="G5723" i="23"/>
  <c r="I5723" i="23" s="1"/>
  <c r="G5724" i="23"/>
  <c r="I5724" i="23" s="1"/>
  <c r="G5725" i="23"/>
  <c r="I5725" i="23" s="1"/>
  <c r="G5726" i="23"/>
  <c r="I5726" i="23" s="1"/>
  <c r="G5727" i="23"/>
  <c r="I5727" i="23" s="1"/>
  <c r="G5728" i="23"/>
  <c r="I5728" i="23" s="1"/>
  <c r="G5729" i="23"/>
  <c r="I5729" i="23" s="1"/>
  <c r="G5730" i="23"/>
  <c r="I5730" i="23" s="1"/>
  <c r="G5731" i="23"/>
  <c r="I5731" i="23" s="1"/>
  <c r="G5732" i="23"/>
  <c r="I5732" i="23" s="1"/>
  <c r="G5733" i="23"/>
  <c r="I5733" i="23" s="1"/>
  <c r="G5734" i="23"/>
  <c r="I5734" i="23" s="1"/>
  <c r="G5735" i="23"/>
  <c r="I5735" i="23" s="1"/>
  <c r="G5736" i="23"/>
  <c r="I5736" i="23" s="1"/>
  <c r="G5737" i="23"/>
  <c r="I5737" i="23" s="1"/>
  <c r="G5738" i="23"/>
  <c r="I5738" i="23" s="1"/>
  <c r="G5739" i="23"/>
  <c r="I5739" i="23" s="1"/>
  <c r="G5740" i="23"/>
  <c r="I5740" i="23" s="1"/>
  <c r="G5741" i="23"/>
  <c r="I5741" i="23" s="1"/>
  <c r="G5742" i="23"/>
  <c r="I5742" i="23" s="1"/>
  <c r="G5743" i="23"/>
  <c r="I5743" i="23" s="1"/>
  <c r="G5744" i="23"/>
  <c r="I5744" i="23" s="1"/>
  <c r="G5745" i="23"/>
  <c r="I5745" i="23" s="1"/>
  <c r="G5746" i="23"/>
  <c r="I5746" i="23" s="1"/>
  <c r="G5747" i="23"/>
  <c r="I5747" i="23" s="1"/>
  <c r="G5748" i="23"/>
  <c r="I5748" i="23" s="1"/>
  <c r="G5749" i="23"/>
  <c r="I5749" i="23" s="1"/>
  <c r="G5750" i="23"/>
  <c r="I5750" i="23" s="1"/>
  <c r="G5751" i="23"/>
  <c r="I5751" i="23" s="1"/>
  <c r="G5752" i="23"/>
  <c r="I5752" i="23" s="1"/>
  <c r="G5753" i="23"/>
  <c r="I5753" i="23" s="1"/>
  <c r="G5754" i="23"/>
  <c r="I5754" i="23" s="1"/>
  <c r="G5755" i="23"/>
  <c r="I5755" i="23" s="1"/>
  <c r="G5756" i="23"/>
  <c r="I5756" i="23" s="1"/>
  <c r="G5757" i="23"/>
  <c r="I5757" i="23" s="1"/>
  <c r="G5758" i="23"/>
  <c r="I5758" i="23" s="1"/>
  <c r="G5759" i="23"/>
  <c r="I5759" i="23" s="1"/>
  <c r="G5760" i="23"/>
  <c r="I5760" i="23" s="1"/>
  <c r="G5761" i="23"/>
  <c r="I5761" i="23" s="1"/>
  <c r="G5762" i="23"/>
  <c r="I5762" i="23" s="1"/>
  <c r="G5763" i="23"/>
  <c r="I5763" i="23" s="1"/>
  <c r="G5764" i="23"/>
  <c r="I5764" i="23" s="1"/>
  <c r="G5765" i="23"/>
  <c r="I5765" i="23" s="1"/>
  <c r="G5766" i="23"/>
  <c r="I5766" i="23" s="1"/>
  <c r="G5767" i="23"/>
  <c r="I5767" i="23" s="1"/>
  <c r="G5768" i="23"/>
  <c r="I5768" i="23" s="1"/>
  <c r="G5769" i="23"/>
  <c r="I5769" i="23" s="1"/>
  <c r="G5770" i="23"/>
  <c r="I5770" i="23" s="1"/>
  <c r="G5771" i="23"/>
  <c r="I5771" i="23" s="1"/>
  <c r="G5772" i="23"/>
  <c r="I5772" i="23" s="1"/>
  <c r="G5773" i="23"/>
  <c r="I5773" i="23" s="1"/>
  <c r="G5774" i="23"/>
  <c r="I5774" i="23" s="1"/>
  <c r="G5775" i="23"/>
  <c r="I5775" i="23" s="1"/>
  <c r="G5776" i="23"/>
  <c r="I5776" i="23" s="1"/>
  <c r="G5777" i="23"/>
  <c r="I5777" i="23" s="1"/>
  <c r="G5778" i="23"/>
  <c r="I5778" i="23" s="1"/>
  <c r="G5779" i="23"/>
  <c r="I5779" i="23" s="1"/>
  <c r="G5780" i="23"/>
  <c r="I5780" i="23" s="1"/>
  <c r="G5781" i="23"/>
  <c r="I5781" i="23" s="1"/>
  <c r="G5782" i="23"/>
  <c r="I5782" i="23" s="1"/>
  <c r="G5783" i="23"/>
  <c r="I5783" i="23" s="1"/>
  <c r="G5784" i="23"/>
  <c r="I5784" i="23" s="1"/>
  <c r="G5785" i="23"/>
  <c r="I5785" i="23" s="1"/>
  <c r="G5786" i="23"/>
  <c r="I5786" i="23" s="1"/>
  <c r="G5787" i="23"/>
  <c r="I5787" i="23" s="1"/>
  <c r="G5788" i="23"/>
  <c r="I5788" i="23" s="1"/>
  <c r="G5789" i="23"/>
  <c r="I5789" i="23" s="1"/>
  <c r="G5790" i="23"/>
  <c r="I5790" i="23" s="1"/>
  <c r="G5791" i="23"/>
  <c r="I5791" i="23" s="1"/>
  <c r="G5792" i="23"/>
  <c r="I5792" i="23" s="1"/>
  <c r="G5793" i="23"/>
  <c r="I5793" i="23" s="1"/>
  <c r="G5794" i="23"/>
  <c r="I5794" i="23" s="1"/>
  <c r="G5795" i="23"/>
  <c r="I5795" i="23" s="1"/>
  <c r="G5796" i="23"/>
  <c r="I5796" i="23" s="1"/>
  <c r="G5797" i="23"/>
  <c r="I5797" i="23" s="1"/>
  <c r="G5798" i="23"/>
  <c r="I5798" i="23" s="1"/>
  <c r="G5799" i="23"/>
  <c r="I5799" i="23" s="1"/>
  <c r="G5800" i="23"/>
  <c r="I5800" i="23" s="1"/>
  <c r="G5801" i="23"/>
  <c r="I5801" i="23" s="1"/>
  <c r="G5802" i="23"/>
  <c r="I5802" i="23" s="1"/>
  <c r="G5803" i="23"/>
  <c r="I5803" i="23" s="1"/>
  <c r="G5804" i="23"/>
  <c r="I5804" i="23" s="1"/>
  <c r="G5805" i="23"/>
  <c r="I5805" i="23" s="1"/>
  <c r="G5806" i="23"/>
  <c r="I5806" i="23" s="1"/>
  <c r="G5807" i="23"/>
  <c r="I5807" i="23" s="1"/>
  <c r="G5808" i="23"/>
  <c r="I5808" i="23" s="1"/>
  <c r="G5809" i="23"/>
  <c r="I5809" i="23" s="1"/>
  <c r="G5810" i="23"/>
  <c r="I5810" i="23" s="1"/>
  <c r="G5811" i="23"/>
  <c r="I5811" i="23" s="1"/>
  <c r="G5812" i="23"/>
  <c r="I5812" i="23" s="1"/>
  <c r="G5813" i="23"/>
  <c r="I5813" i="23" s="1"/>
  <c r="G5814" i="23"/>
  <c r="I5814" i="23" s="1"/>
  <c r="G5815" i="23"/>
  <c r="I5815" i="23" s="1"/>
  <c r="G5816" i="23"/>
  <c r="I5816" i="23" s="1"/>
  <c r="G5817" i="23"/>
  <c r="I5817" i="23" s="1"/>
  <c r="G5818" i="23"/>
  <c r="I5818" i="23" s="1"/>
  <c r="G5819" i="23"/>
  <c r="I5819" i="23" s="1"/>
  <c r="G5820" i="23"/>
  <c r="I5820" i="23" s="1"/>
  <c r="G5821" i="23"/>
  <c r="I5821" i="23" s="1"/>
  <c r="G5822" i="23"/>
  <c r="I5822" i="23" s="1"/>
  <c r="G5823" i="23"/>
  <c r="I5823" i="23" s="1"/>
  <c r="G5824" i="23"/>
  <c r="I5824" i="23" s="1"/>
  <c r="G5825" i="23"/>
  <c r="I5825" i="23" s="1"/>
  <c r="G5826" i="23"/>
  <c r="I5826" i="23" s="1"/>
  <c r="G5827" i="23"/>
  <c r="I5827" i="23" s="1"/>
  <c r="G5828" i="23"/>
  <c r="I5828" i="23" s="1"/>
  <c r="G5829" i="23"/>
  <c r="I5829" i="23" s="1"/>
  <c r="G5830" i="23"/>
  <c r="I5830" i="23" s="1"/>
  <c r="G5831" i="23"/>
  <c r="I5831" i="23" s="1"/>
  <c r="G5832" i="23"/>
  <c r="I5832" i="23" s="1"/>
  <c r="G5833" i="23"/>
  <c r="I5833" i="23" s="1"/>
  <c r="G5834" i="23"/>
  <c r="I5834" i="23" s="1"/>
  <c r="G5835" i="23"/>
  <c r="I5835" i="23" s="1"/>
  <c r="G5836" i="23"/>
  <c r="I5836" i="23" s="1"/>
  <c r="G5837" i="23"/>
  <c r="I5837" i="23" s="1"/>
  <c r="G5838" i="23"/>
  <c r="I5838" i="23" s="1"/>
  <c r="G5839" i="23"/>
  <c r="I5839" i="23" s="1"/>
  <c r="G5840" i="23"/>
  <c r="I5840" i="23" s="1"/>
  <c r="G5841" i="23"/>
  <c r="I5841" i="23" s="1"/>
  <c r="G5842" i="23"/>
  <c r="I5842" i="23" s="1"/>
  <c r="G5843" i="23"/>
  <c r="I5843" i="23" s="1"/>
  <c r="G5844" i="23"/>
  <c r="I5844" i="23" s="1"/>
  <c r="G5845" i="23"/>
  <c r="I5845" i="23" s="1"/>
  <c r="G5846" i="23"/>
  <c r="I5846" i="23" s="1"/>
  <c r="G5847" i="23"/>
  <c r="I5847" i="23" s="1"/>
  <c r="G5848" i="23"/>
  <c r="I5848" i="23" s="1"/>
  <c r="G5849" i="23"/>
  <c r="I5849" i="23" s="1"/>
  <c r="G5850" i="23"/>
  <c r="I5850" i="23" s="1"/>
  <c r="G5851" i="23"/>
  <c r="I5851" i="23" s="1"/>
  <c r="G5852" i="23"/>
  <c r="I5852" i="23" s="1"/>
  <c r="G5853" i="23"/>
  <c r="I5853" i="23" s="1"/>
  <c r="G5854" i="23"/>
  <c r="I5854" i="23" s="1"/>
  <c r="G5855" i="23"/>
  <c r="I5855" i="23" s="1"/>
  <c r="G5856" i="23"/>
  <c r="I5856" i="23" s="1"/>
  <c r="G5857" i="23"/>
  <c r="I5857" i="23" s="1"/>
  <c r="G5858" i="23"/>
  <c r="I5858" i="23" s="1"/>
  <c r="G5859" i="23"/>
  <c r="I5859" i="23" s="1"/>
  <c r="G5860" i="23"/>
  <c r="I5860" i="23" s="1"/>
  <c r="G5861" i="23"/>
  <c r="I5861" i="23" s="1"/>
  <c r="G5862" i="23"/>
  <c r="I5862" i="23" s="1"/>
  <c r="G5863" i="23"/>
  <c r="I5863" i="23" s="1"/>
  <c r="G5864" i="23"/>
  <c r="I5864" i="23" s="1"/>
  <c r="G5865" i="23"/>
  <c r="I5865" i="23" s="1"/>
  <c r="G5866" i="23"/>
  <c r="I5866" i="23" s="1"/>
  <c r="G5867" i="23"/>
  <c r="I5867" i="23" s="1"/>
  <c r="G5868" i="23"/>
  <c r="I5868" i="23" s="1"/>
  <c r="G5869" i="23"/>
  <c r="I5869" i="23" s="1"/>
  <c r="G5870" i="23"/>
  <c r="I5870" i="23" s="1"/>
  <c r="G5871" i="23"/>
  <c r="I5871" i="23" s="1"/>
  <c r="G5872" i="23"/>
  <c r="I5872" i="23" s="1"/>
  <c r="G5873" i="23"/>
  <c r="I5873" i="23" s="1"/>
  <c r="G5874" i="23"/>
  <c r="I5874" i="23" s="1"/>
  <c r="G5875" i="23"/>
  <c r="I5875" i="23" s="1"/>
  <c r="G5876" i="23"/>
  <c r="I5876" i="23" s="1"/>
  <c r="G5877" i="23"/>
  <c r="I5877" i="23" s="1"/>
  <c r="G5878" i="23"/>
  <c r="I5878" i="23" s="1"/>
  <c r="G5879" i="23"/>
  <c r="I5879" i="23" s="1"/>
  <c r="G5880" i="23"/>
  <c r="I5880" i="23" s="1"/>
  <c r="G5881" i="23"/>
  <c r="I5881" i="23" s="1"/>
  <c r="G5882" i="23"/>
  <c r="I5882" i="23" s="1"/>
  <c r="G5883" i="23"/>
  <c r="I5883" i="23" s="1"/>
  <c r="G5884" i="23"/>
  <c r="I5884" i="23" s="1"/>
  <c r="G5885" i="23"/>
  <c r="I5885" i="23" s="1"/>
  <c r="G5886" i="23"/>
  <c r="I5886" i="23" s="1"/>
  <c r="G5887" i="23"/>
  <c r="I5887" i="23" s="1"/>
  <c r="G5888" i="23"/>
  <c r="I5888" i="23" s="1"/>
  <c r="G5889" i="23"/>
  <c r="I5889" i="23" s="1"/>
  <c r="G5890" i="23"/>
  <c r="I5890" i="23" s="1"/>
  <c r="G5891" i="23"/>
  <c r="I5891" i="23" s="1"/>
  <c r="G5892" i="23"/>
  <c r="I5892" i="23" s="1"/>
  <c r="G5893" i="23"/>
  <c r="I5893" i="23" s="1"/>
  <c r="G5894" i="23"/>
  <c r="I5894" i="23" s="1"/>
  <c r="G5895" i="23"/>
  <c r="I5895" i="23" s="1"/>
  <c r="G5896" i="23"/>
  <c r="I5896" i="23" s="1"/>
  <c r="G5897" i="23"/>
  <c r="I5897" i="23" s="1"/>
  <c r="G5898" i="23"/>
  <c r="I5898" i="23" s="1"/>
  <c r="G5899" i="23"/>
  <c r="I5899" i="23" s="1"/>
  <c r="G5900" i="23"/>
  <c r="I5900" i="23" s="1"/>
  <c r="G5901" i="23"/>
  <c r="I5901" i="23" s="1"/>
  <c r="G5902" i="23"/>
  <c r="I5902" i="23" s="1"/>
  <c r="G5903" i="23"/>
  <c r="I5903" i="23" s="1"/>
  <c r="G5904" i="23"/>
  <c r="I5904" i="23" s="1"/>
  <c r="G5905" i="23"/>
  <c r="I5905" i="23" s="1"/>
  <c r="G5906" i="23"/>
  <c r="I5906" i="23" s="1"/>
  <c r="G5907" i="23"/>
  <c r="I5907" i="23" s="1"/>
  <c r="G5908" i="23"/>
  <c r="I5908" i="23" s="1"/>
  <c r="G5909" i="23"/>
  <c r="I5909" i="23" s="1"/>
  <c r="G5910" i="23"/>
  <c r="I5910" i="23" s="1"/>
  <c r="G5911" i="23"/>
  <c r="I5911" i="23" s="1"/>
  <c r="G5912" i="23"/>
  <c r="I5912" i="23" s="1"/>
  <c r="G5913" i="23"/>
  <c r="I5913" i="23" s="1"/>
  <c r="G5914" i="23"/>
  <c r="I5914" i="23" s="1"/>
  <c r="G5915" i="23"/>
  <c r="I5915" i="23" s="1"/>
  <c r="G5916" i="23"/>
  <c r="I5916" i="23" s="1"/>
  <c r="G5917" i="23"/>
  <c r="I5917" i="23" s="1"/>
  <c r="G5918" i="23"/>
  <c r="I5918" i="23" s="1"/>
  <c r="G5919" i="23"/>
  <c r="I5919" i="23" s="1"/>
  <c r="G5920" i="23"/>
  <c r="I5920" i="23" s="1"/>
  <c r="G5921" i="23"/>
  <c r="I5921" i="23" s="1"/>
  <c r="G5922" i="23"/>
  <c r="I5922" i="23" s="1"/>
  <c r="G5923" i="23"/>
  <c r="I5923" i="23" s="1"/>
  <c r="G5924" i="23"/>
  <c r="I5924" i="23" s="1"/>
  <c r="G5925" i="23"/>
  <c r="I5925" i="23" s="1"/>
  <c r="G5926" i="23"/>
  <c r="I5926" i="23" s="1"/>
  <c r="G5927" i="23"/>
  <c r="I5927" i="23" s="1"/>
  <c r="G5928" i="23"/>
  <c r="I5928" i="23" s="1"/>
  <c r="G5929" i="23"/>
  <c r="I5929" i="23" s="1"/>
  <c r="G5930" i="23"/>
  <c r="I5930" i="23" s="1"/>
  <c r="G5931" i="23"/>
  <c r="I5931" i="23" s="1"/>
  <c r="G5932" i="23"/>
  <c r="I5932" i="23" s="1"/>
  <c r="G5933" i="23"/>
  <c r="I5933" i="23" s="1"/>
  <c r="G5934" i="23"/>
  <c r="I5934" i="23" s="1"/>
  <c r="G5935" i="23"/>
  <c r="I5935" i="23" s="1"/>
  <c r="G5936" i="23"/>
  <c r="I5936" i="23" s="1"/>
  <c r="G5937" i="23"/>
  <c r="I5937" i="23" s="1"/>
  <c r="G5938" i="23"/>
  <c r="I5938" i="23" s="1"/>
  <c r="G5939" i="23"/>
  <c r="I5939" i="23" s="1"/>
  <c r="G5940" i="23"/>
  <c r="I5940" i="23" s="1"/>
  <c r="G5941" i="23"/>
  <c r="I5941" i="23" s="1"/>
  <c r="G5942" i="23"/>
  <c r="I5942" i="23" s="1"/>
  <c r="G5943" i="23"/>
  <c r="I5943" i="23" s="1"/>
  <c r="G5944" i="23"/>
  <c r="I5944" i="23" s="1"/>
  <c r="G5945" i="23"/>
  <c r="I5945" i="23" s="1"/>
  <c r="G5946" i="23"/>
  <c r="I5946" i="23" s="1"/>
  <c r="G5947" i="23"/>
  <c r="I5947" i="23" s="1"/>
  <c r="G5948" i="23"/>
  <c r="I5948" i="23" s="1"/>
  <c r="G5949" i="23"/>
  <c r="I5949" i="23" s="1"/>
  <c r="G5950" i="23"/>
  <c r="I5950" i="23" s="1"/>
  <c r="G5951" i="23"/>
  <c r="I5951" i="23" s="1"/>
  <c r="G5952" i="23"/>
  <c r="I5952" i="23" s="1"/>
  <c r="G5953" i="23"/>
  <c r="I5953" i="23" s="1"/>
  <c r="G5954" i="23"/>
  <c r="I5954" i="23" s="1"/>
  <c r="G5955" i="23"/>
  <c r="I5955" i="23" s="1"/>
  <c r="G5956" i="23"/>
  <c r="I5956" i="23" s="1"/>
  <c r="G5957" i="23"/>
  <c r="I5957" i="23" s="1"/>
  <c r="G5958" i="23"/>
  <c r="I5958" i="23" s="1"/>
  <c r="G5959" i="23"/>
  <c r="I5959" i="23" s="1"/>
  <c r="G5960" i="23"/>
  <c r="I5960" i="23" s="1"/>
  <c r="G5961" i="23"/>
  <c r="I5961" i="23" s="1"/>
  <c r="G5962" i="23"/>
  <c r="I5962" i="23" s="1"/>
  <c r="G5963" i="23"/>
  <c r="I5963" i="23" s="1"/>
  <c r="G5964" i="23"/>
  <c r="I5964" i="23" s="1"/>
  <c r="G5965" i="23"/>
  <c r="I5965" i="23" s="1"/>
  <c r="G5966" i="23"/>
  <c r="I5966" i="23" s="1"/>
  <c r="G5967" i="23"/>
  <c r="I5967" i="23" s="1"/>
  <c r="G5968" i="23"/>
  <c r="I5968" i="23" s="1"/>
  <c r="G5969" i="23"/>
  <c r="I5969" i="23" s="1"/>
  <c r="G5970" i="23"/>
  <c r="I5970" i="23" s="1"/>
  <c r="G5971" i="23"/>
  <c r="I5971" i="23" s="1"/>
  <c r="G5972" i="23"/>
  <c r="I5972" i="23" s="1"/>
  <c r="G5973" i="23"/>
  <c r="I5973" i="23" s="1"/>
  <c r="G5974" i="23"/>
  <c r="I5974" i="23" s="1"/>
  <c r="G5975" i="23"/>
  <c r="I5975" i="23" s="1"/>
  <c r="G5976" i="23"/>
  <c r="I5976" i="23" s="1"/>
  <c r="G5977" i="23"/>
  <c r="I5977" i="23" s="1"/>
  <c r="G5978" i="23"/>
  <c r="I5978" i="23" s="1"/>
  <c r="G5979" i="23"/>
  <c r="I5979" i="23" s="1"/>
  <c r="G5980" i="23"/>
  <c r="I5980" i="23" s="1"/>
  <c r="G5981" i="23"/>
  <c r="I5981" i="23" s="1"/>
  <c r="G5982" i="23"/>
  <c r="I5982" i="23" s="1"/>
  <c r="G5983" i="23"/>
  <c r="I5983" i="23" s="1"/>
  <c r="G5984" i="23"/>
  <c r="I5984" i="23" s="1"/>
  <c r="G5985" i="23"/>
  <c r="I5985" i="23" s="1"/>
  <c r="G5986" i="23"/>
  <c r="I5986" i="23" s="1"/>
  <c r="G5987" i="23"/>
  <c r="I5987" i="23" s="1"/>
  <c r="G5988" i="23"/>
  <c r="I5988" i="23" s="1"/>
  <c r="G5989" i="23"/>
  <c r="I5989" i="23" s="1"/>
  <c r="G5990" i="23"/>
  <c r="I5990" i="23" s="1"/>
  <c r="G5991" i="23"/>
  <c r="I5991" i="23" s="1"/>
  <c r="G5992" i="23"/>
  <c r="I5992" i="23" s="1"/>
  <c r="G5993" i="23"/>
  <c r="I5993" i="23" s="1"/>
  <c r="G5994" i="23"/>
  <c r="I5994" i="23" s="1"/>
  <c r="G5995" i="23"/>
  <c r="I5995" i="23" s="1"/>
  <c r="G5996" i="23"/>
  <c r="I5996" i="23" s="1"/>
  <c r="G5997" i="23"/>
  <c r="I5997" i="23" s="1"/>
  <c r="G5998" i="23"/>
  <c r="I5998" i="23" s="1"/>
  <c r="G5999" i="23"/>
  <c r="I5999" i="23" s="1"/>
  <c r="G6000" i="23"/>
  <c r="I6000" i="23" s="1"/>
  <c r="G6001" i="23"/>
  <c r="I6001" i="23" s="1"/>
  <c r="G6002" i="23"/>
  <c r="I6002" i="23" s="1"/>
  <c r="G6003" i="23"/>
  <c r="I6003" i="23" s="1"/>
  <c r="G6004" i="23"/>
  <c r="I6004" i="23" s="1"/>
  <c r="G6005" i="23"/>
  <c r="I6005" i="23" s="1"/>
  <c r="G6006" i="23"/>
  <c r="I6006" i="23" s="1"/>
  <c r="G6007" i="23"/>
  <c r="I6007" i="23" s="1"/>
  <c r="G6008" i="23"/>
  <c r="I6008" i="23" s="1"/>
  <c r="G6009" i="23"/>
  <c r="I6009" i="23" s="1"/>
  <c r="G6010" i="23"/>
  <c r="I6010" i="23" s="1"/>
  <c r="G6011" i="23"/>
  <c r="I6011" i="23" s="1"/>
  <c r="G6012" i="23"/>
  <c r="I6012" i="23" s="1"/>
  <c r="G6013" i="23"/>
  <c r="I6013" i="23" s="1"/>
  <c r="G6014" i="23"/>
  <c r="I6014" i="23" s="1"/>
  <c r="G6015" i="23"/>
  <c r="I6015" i="23" s="1"/>
  <c r="G6016" i="23"/>
  <c r="I6016" i="23" s="1"/>
  <c r="G6017" i="23"/>
  <c r="I6017" i="23" s="1"/>
  <c r="G6018" i="23"/>
  <c r="I6018" i="23" s="1"/>
  <c r="G6019" i="23"/>
  <c r="I6019" i="23" s="1"/>
  <c r="G6020" i="23"/>
  <c r="I6020" i="23" s="1"/>
  <c r="G6021" i="23"/>
  <c r="I6021" i="23" s="1"/>
  <c r="G6022" i="23"/>
  <c r="I6022" i="23" s="1"/>
  <c r="G6023" i="23"/>
  <c r="I6023" i="23" s="1"/>
  <c r="G6024" i="23"/>
  <c r="I6024" i="23" s="1"/>
  <c r="G6025" i="23"/>
  <c r="I6025" i="23" s="1"/>
  <c r="G6026" i="23"/>
  <c r="I6026" i="23" s="1"/>
  <c r="G6027" i="23"/>
  <c r="I6027" i="23" s="1"/>
  <c r="G6028" i="23"/>
  <c r="I6028" i="23" s="1"/>
  <c r="G6029" i="23"/>
  <c r="I6029" i="23" s="1"/>
  <c r="G6030" i="23"/>
  <c r="I6030" i="23" s="1"/>
  <c r="G6031" i="23"/>
  <c r="I6031" i="23" s="1"/>
  <c r="G6032" i="23"/>
  <c r="I6032" i="23" s="1"/>
  <c r="G6033" i="23"/>
  <c r="I6033" i="23" s="1"/>
  <c r="G6034" i="23"/>
  <c r="I6034" i="23" s="1"/>
  <c r="G6035" i="23"/>
  <c r="I6035" i="23" s="1"/>
  <c r="G6036" i="23"/>
  <c r="I6036" i="23" s="1"/>
  <c r="G6037" i="23"/>
  <c r="I6037" i="23" s="1"/>
  <c r="G6038" i="23"/>
  <c r="I6038" i="23" s="1"/>
  <c r="G6039" i="23"/>
  <c r="I6039" i="23" s="1"/>
  <c r="G6040" i="23"/>
  <c r="I6040" i="23" s="1"/>
  <c r="G6041" i="23"/>
  <c r="I6041" i="23" s="1"/>
  <c r="G6042" i="23"/>
  <c r="I6042" i="23" s="1"/>
  <c r="G6043" i="23"/>
  <c r="I6043" i="23" s="1"/>
  <c r="G6044" i="23"/>
  <c r="I6044" i="23" s="1"/>
  <c r="G6045" i="23"/>
  <c r="I6045" i="23" s="1"/>
  <c r="G6046" i="23"/>
  <c r="I6046" i="23" s="1"/>
  <c r="G6047" i="23"/>
  <c r="I6047" i="23" s="1"/>
  <c r="G6048" i="23"/>
  <c r="I6048" i="23" s="1"/>
  <c r="G6049" i="23"/>
  <c r="I6049" i="23" s="1"/>
  <c r="G6050" i="23"/>
  <c r="I6050" i="23" s="1"/>
  <c r="G6051" i="23"/>
  <c r="I6051" i="23" s="1"/>
  <c r="G6052" i="23"/>
  <c r="I6052" i="23" s="1"/>
  <c r="G6053" i="23"/>
  <c r="I6053" i="23" s="1"/>
  <c r="G6054" i="23"/>
  <c r="I6054" i="23" s="1"/>
  <c r="G6055" i="23"/>
  <c r="I6055" i="23" s="1"/>
  <c r="G6056" i="23"/>
  <c r="I6056" i="23" s="1"/>
  <c r="G6057" i="23"/>
  <c r="I6057" i="23" s="1"/>
  <c r="G6058" i="23"/>
  <c r="I6058" i="23" s="1"/>
  <c r="G6059" i="23"/>
  <c r="I6059" i="23" s="1"/>
  <c r="G6060" i="23"/>
  <c r="I6060" i="23" s="1"/>
  <c r="G6061" i="23"/>
  <c r="I6061" i="23" s="1"/>
  <c r="G6062" i="23"/>
  <c r="I6062" i="23" s="1"/>
  <c r="G6063" i="23"/>
  <c r="I6063" i="23" s="1"/>
  <c r="G6064" i="23"/>
  <c r="I6064" i="23" s="1"/>
  <c r="G6065" i="23"/>
  <c r="I6065" i="23" s="1"/>
  <c r="G6066" i="23"/>
  <c r="I6066" i="23" s="1"/>
  <c r="G16" i="23" l="1"/>
  <c r="E7" i="59" l="1"/>
  <c r="H7" i="59" s="1"/>
  <c r="R40" i="60" l="1"/>
  <c r="E211" i="24" l="1"/>
  <c r="H117" i="24"/>
  <c r="H956" i="2" l="1"/>
  <c r="I956" i="2"/>
  <c r="L56" i="2"/>
  <c r="K56" i="2"/>
  <c r="K52" i="2"/>
  <c r="L25" i="2"/>
  <c r="H90" i="2"/>
  <c r="I89" i="2"/>
  <c r="H87" i="2"/>
  <c r="F81" i="2"/>
  <c r="H85" i="2"/>
  <c r="I83" i="2"/>
  <c r="H80" i="2"/>
  <c r="H72" i="2"/>
  <c r="I72" i="2"/>
  <c r="H64" i="2"/>
  <c r="H63" i="2"/>
  <c r="I60" i="2"/>
  <c r="H59" i="2"/>
  <c r="F56" i="2"/>
  <c r="I54" i="2"/>
  <c r="H40" i="2"/>
  <c r="H35" i="2"/>
  <c r="H36" i="2"/>
  <c r="H34" i="2"/>
  <c r="H28" i="2"/>
  <c r="I29" i="2"/>
  <c r="E25" i="2"/>
  <c r="H22" i="2"/>
  <c r="R1277" i="23"/>
  <c r="D26" i="58"/>
  <c r="D23" i="65"/>
  <c r="D22" i="65"/>
  <c r="D20" i="65"/>
  <c r="D18" i="65"/>
  <c r="D17" i="65"/>
  <c r="D14" i="65"/>
  <c r="D31" i="66"/>
  <c r="F31" i="66" s="1"/>
  <c r="D32" i="66"/>
  <c r="F32" i="66" s="1"/>
  <c r="D33" i="66"/>
  <c r="F33" i="66" s="1"/>
  <c r="F34" i="66"/>
  <c r="D35" i="66"/>
  <c r="F35" i="66" s="1"/>
  <c r="D36" i="66"/>
  <c r="F36" i="66" s="1"/>
  <c r="D37" i="66"/>
  <c r="F37" i="66" s="1"/>
  <c r="F30" i="66"/>
  <c r="D44" i="66"/>
  <c r="D19" i="66"/>
  <c r="F19" i="66" s="1"/>
  <c r="D20" i="66"/>
  <c r="F20" i="66" s="1"/>
  <c r="D21" i="66"/>
  <c r="F21" i="66" s="1"/>
  <c r="D22" i="66"/>
  <c r="F22" i="66" s="1"/>
  <c r="D23" i="66"/>
  <c r="D24" i="66"/>
  <c r="F24" i="66" s="1"/>
  <c r="D25" i="66"/>
  <c r="F25" i="66" s="1"/>
  <c r="D26" i="66"/>
  <c r="F26" i="66" s="1"/>
  <c r="D18" i="66"/>
  <c r="F18" i="66" s="1"/>
  <c r="D7" i="66"/>
  <c r="F7" i="66" s="1"/>
  <c r="D8" i="66"/>
  <c r="F8" i="66" s="1"/>
  <c r="D9" i="66"/>
  <c r="F9" i="66" s="1"/>
  <c r="D10" i="66"/>
  <c r="F10" i="66" s="1"/>
  <c r="D11" i="66"/>
  <c r="F11" i="66" s="1"/>
  <c r="D12" i="66"/>
  <c r="D13" i="66"/>
  <c r="F13" i="66" s="1"/>
  <c r="D14" i="66"/>
  <c r="F14" i="66" s="1"/>
  <c r="D6" i="66"/>
  <c r="F6" i="66" s="1"/>
  <c r="M31" i="66"/>
  <c r="M32" i="66"/>
  <c r="F9" i="63"/>
  <c r="I26" i="63"/>
  <c r="G24" i="63"/>
  <c r="F24" i="63"/>
  <c r="E24" i="63"/>
  <c r="C27" i="63" s="1"/>
  <c r="J9" i="63"/>
  <c r="J8" i="63"/>
  <c r="H8" i="63"/>
  <c r="F8" i="63"/>
  <c r="D8" i="63"/>
  <c r="J7" i="63"/>
  <c r="F7" i="63"/>
  <c r="J6" i="63"/>
  <c r="F6" i="63"/>
  <c r="E9" i="62"/>
  <c r="E10" i="62"/>
  <c r="E11" i="62"/>
  <c r="E12" i="62"/>
  <c r="E13" i="62"/>
  <c r="E14" i="62"/>
  <c r="E15" i="62"/>
  <c r="E16" i="62"/>
  <c r="E17" i="62"/>
  <c r="E18" i="62"/>
  <c r="E19" i="62"/>
  <c r="E20" i="62"/>
  <c r="E21" i="62"/>
  <c r="E22" i="62"/>
  <c r="E23" i="62"/>
  <c r="E24" i="62"/>
  <c r="E25" i="62"/>
  <c r="E26" i="62"/>
  <c r="H10" i="62"/>
  <c r="H11" i="62"/>
  <c r="H12" i="62"/>
  <c r="H13" i="62"/>
  <c r="H14" i="62"/>
  <c r="H15" i="62"/>
  <c r="H16" i="62"/>
  <c r="I16" i="62" s="1"/>
  <c r="H17" i="62"/>
  <c r="I17" i="62" s="1"/>
  <c r="H18" i="62"/>
  <c r="H19" i="62"/>
  <c r="H20" i="62"/>
  <c r="H21" i="62"/>
  <c r="I21" i="62" s="1"/>
  <c r="H22" i="62"/>
  <c r="H23" i="62"/>
  <c r="H24" i="62"/>
  <c r="I24" i="62" s="1"/>
  <c r="H25" i="62"/>
  <c r="H26" i="62"/>
  <c r="H9" i="62"/>
  <c r="I9" i="62" s="1"/>
  <c r="I12" i="62"/>
  <c r="F8" i="57"/>
  <c r="F7" i="57" s="1"/>
  <c r="F19" i="57"/>
  <c r="Y40" i="60"/>
  <c r="Y42" i="60"/>
  <c r="Q172" i="24"/>
  <c r="O172" i="24"/>
  <c r="H172" i="24"/>
  <c r="J172" i="24"/>
  <c r="T143" i="24"/>
  <c r="O141" i="24"/>
  <c r="Q141" i="24"/>
  <c r="Q117" i="24"/>
  <c r="Q118" i="24"/>
  <c r="D38" i="58"/>
  <c r="E8" i="59"/>
  <c r="H8" i="59" s="1"/>
  <c r="E9" i="59"/>
  <c r="H9" i="59" s="1"/>
  <c r="E10" i="59"/>
  <c r="H10" i="59" s="1"/>
  <c r="E11" i="59"/>
  <c r="H11" i="59" s="1"/>
  <c r="E12" i="59"/>
  <c r="H12" i="59" s="1"/>
  <c r="E13" i="59"/>
  <c r="H13" i="59" s="1"/>
  <c r="E14" i="59"/>
  <c r="H14" i="59" s="1"/>
  <c r="E15" i="59"/>
  <c r="H15" i="59" s="1"/>
  <c r="E16" i="59"/>
  <c r="H16" i="59" s="1"/>
  <c r="E17" i="59"/>
  <c r="H17" i="59" s="1"/>
  <c r="E18" i="59"/>
  <c r="H18" i="59" s="1"/>
  <c r="E19" i="59"/>
  <c r="H19" i="59" s="1"/>
  <c r="E20" i="59"/>
  <c r="H20" i="59" s="1"/>
  <c r="E21" i="59"/>
  <c r="H21" i="59" s="1"/>
  <c r="E22" i="59"/>
  <c r="H22" i="59" s="1"/>
  <c r="E23" i="59"/>
  <c r="H23" i="59" s="1"/>
  <c r="E24" i="59"/>
  <c r="H24" i="59" s="1"/>
  <c r="E8" i="64"/>
  <c r="D11" i="61"/>
  <c r="J59" i="24"/>
  <c r="H59" i="24"/>
  <c r="J58" i="24"/>
  <c r="H58" i="24"/>
  <c r="J57" i="24"/>
  <c r="H57" i="24"/>
  <c r="J56" i="24"/>
  <c r="H56" i="24"/>
  <c r="J55" i="24"/>
  <c r="H55" i="24"/>
  <c r="J54" i="24"/>
  <c r="H54" i="24"/>
  <c r="J53" i="24"/>
  <c r="H53" i="24"/>
  <c r="J52" i="24"/>
  <c r="H52" i="24"/>
  <c r="J51" i="24"/>
  <c r="H51" i="24"/>
  <c r="J207" i="24"/>
  <c r="H207" i="24"/>
  <c r="J206" i="24"/>
  <c r="H206" i="24"/>
  <c r="J205" i="24"/>
  <c r="H205" i="24"/>
  <c r="J204" i="24"/>
  <c r="H204" i="24"/>
  <c r="J203" i="24"/>
  <c r="H203" i="24"/>
  <c r="J194" i="24"/>
  <c r="H194" i="24"/>
  <c r="J193" i="24"/>
  <c r="H193" i="24"/>
  <c r="J184" i="24"/>
  <c r="H184" i="24"/>
  <c r="J183" i="24"/>
  <c r="H183" i="24"/>
  <c r="J173" i="24"/>
  <c r="H173" i="24"/>
  <c r="J163" i="24"/>
  <c r="H163" i="24"/>
  <c r="J162" i="24"/>
  <c r="H162" i="24"/>
  <c r="J161" i="24"/>
  <c r="H161" i="24"/>
  <c r="J160" i="24"/>
  <c r="H160" i="24"/>
  <c r="J151" i="24"/>
  <c r="J153" i="24" s="1"/>
  <c r="H151" i="24"/>
  <c r="J129" i="24"/>
  <c r="H129" i="24"/>
  <c r="J142" i="24"/>
  <c r="H142" i="24"/>
  <c r="J140" i="24"/>
  <c r="H140" i="24"/>
  <c r="J139" i="24"/>
  <c r="H139" i="24"/>
  <c r="J138" i="24"/>
  <c r="H138" i="24"/>
  <c r="J137" i="24"/>
  <c r="H137" i="24"/>
  <c r="J136" i="24"/>
  <c r="H136" i="24"/>
  <c r="J135" i="24"/>
  <c r="H135" i="24"/>
  <c r="J134" i="24"/>
  <c r="H134" i="24"/>
  <c r="J133" i="24"/>
  <c r="H133" i="24"/>
  <c r="J132" i="24"/>
  <c r="H132" i="24"/>
  <c r="J130" i="24"/>
  <c r="H130" i="24"/>
  <c r="J117" i="24"/>
  <c r="L117" i="24" s="1"/>
  <c r="J116" i="24"/>
  <c r="H116" i="24"/>
  <c r="H120" i="24" s="1"/>
  <c r="J95" i="24"/>
  <c r="H95" i="24"/>
  <c r="J94" i="24"/>
  <c r="H94" i="24"/>
  <c r="J93" i="24"/>
  <c r="H93" i="24"/>
  <c r="J92" i="24"/>
  <c r="H92" i="24"/>
  <c r="J91" i="24"/>
  <c r="H91" i="24"/>
  <c r="J90" i="24"/>
  <c r="H90" i="24"/>
  <c r="J89" i="24"/>
  <c r="H89" i="24"/>
  <c r="J88" i="24"/>
  <c r="H88" i="24"/>
  <c r="J87" i="24"/>
  <c r="H87" i="24"/>
  <c r="J86" i="24"/>
  <c r="H86" i="24"/>
  <c r="J105" i="24"/>
  <c r="H105" i="24"/>
  <c r="J104" i="24"/>
  <c r="H104" i="24"/>
  <c r="L3183" i="23"/>
  <c r="O293" i="23"/>
  <c r="O251" i="23"/>
  <c r="I16" i="23"/>
  <c r="G91" i="2"/>
  <c r="F91" i="2"/>
  <c r="E13" i="2"/>
  <c r="I86" i="2"/>
  <c r="I36" i="2"/>
  <c r="L161" i="2"/>
  <c r="K34" i="54" s="1"/>
  <c r="K161" i="2"/>
  <c r="J34" i="54" s="1"/>
  <c r="G161" i="2"/>
  <c r="F161" i="2"/>
  <c r="H34" i="54" s="1"/>
  <c r="E161" i="2"/>
  <c r="G34" i="54" s="1"/>
  <c r="L241" i="2"/>
  <c r="K35" i="54" s="1"/>
  <c r="K241" i="2"/>
  <c r="J35" i="54" s="1"/>
  <c r="F241" i="2"/>
  <c r="G241" i="2"/>
  <c r="I35" i="54" s="1"/>
  <c r="E241" i="2"/>
  <c r="G35" i="54" s="1"/>
  <c r="L321" i="2"/>
  <c r="K36" i="54" s="1"/>
  <c r="K321" i="2"/>
  <c r="J36" i="54" s="1"/>
  <c r="G321" i="2"/>
  <c r="I36" i="54" s="1"/>
  <c r="F321" i="2"/>
  <c r="H36" i="54" s="1"/>
  <c r="E321" i="2"/>
  <c r="G36" i="54" s="1"/>
  <c r="L401" i="2"/>
  <c r="K37" i="54" s="1"/>
  <c r="K401" i="2"/>
  <c r="J37" i="54" s="1"/>
  <c r="G401" i="2"/>
  <c r="I37" i="54" s="1"/>
  <c r="F401" i="2"/>
  <c r="H37" i="54" s="1"/>
  <c r="E401" i="2"/>
  <c r="G37" i="54" s="1"/>
  <c r="L481" i="2"/>
  <c r="K38" i="54" s="1"/>
  <c r="K481" i="2"/>
  <c r="J38" i="54" s="1"/>
  <c r="G481" i="2"/>
  <c r="I38" i="54" s="1"/>
  <c r="F481" i="2"/>
  <c r="H38" i="54" s="1"/>
  <c r="E481" i="2"/>
  <c r="G38" i="54" s="1"/>
  <c r="L561" i="2"/>
  <c r="K39" i="54" s="1"/>
  <c r="K561" i="2"/>
  <c r="J39" i="54" s="1"/>
  <c r="G561" i="2"/>
  <c r="I39" i="54" s="1"/>
  <c r="F561" i="2"/>
  <c r="H39" i="54" s="1"/>
  <c r="E561" i="2"/>
  <c r="G39" i="54" s="1"/>
  <c r="L641" i="2"/>
  <c r="K40" i="54" s="1"/>
  <c r="K641" i="2"/>
  <c r="J40" i="54" s="1"/>
  <c r="G641" i="2"/>
  <c r="I40" i="54" s="1"/>
  <c r="F641" i="2"/>
  <c r="H40" i="54" s="1"/>
  <c r="E641" i="2"/>
  <c r="G40" i="54" s="1"/>
  <c r="L721" i="2"/>
  <c r="K41" i="54" s="1"/>
  <c r="K721" i="2"/>
  <c r="J41" i="54" s="1"/>
  <c r="G721" i="2"/>
  <c r="I41" i="54" s="1"/>
  <c r="F721" i="2"/>
  <c r="E721" i="2"/>
  <c r="G41" i="54" s="1"/>
  <c r="L801" i="2"/>
  <c r="K42" i="54" s="1"/>
  <c r="K801" i="2"/>
  <c r="J42" i="54" s="1"/>
  <c r="G801" i="2"/>
  <c r="F801" i="2"/>
  <c r="H42" i="54" s="1"/>
  <c r="E801" i="2"/>
  <c r="G42" i="54" s="1"/>
  <c r="L881" i="2"/>
  <c r="K43" i="54" s="1"/>
  <c r="K881" i="2"/>
  <c r="J43" i="54" s="1"/>
  <c r="G881" i="2"/>
  <c r="I43" i="54" s="1"/>
  <c r="F881" i="2"/>
  <c r="H43" i="54" s="1"/>
  <c r="E881" i="2"/>
  <c r="G43" i="54" s="1"/>
  <c r="L961" i="2"/>
  <c r="K44" i="54" s="1"/>
  <c r="K961" i="2"/>
  <c r="J44" i="54" s="1"/>
  <c r="G961" i="2"/>
  <c r="I44" i="54" s="1"/>
  <c r="F961" i="2"/>
  <c r="H44" i="54" s="1"/>
  <c r="E961" i="2"/>
  <c r="G44" i="54" s="1"/>
  <c r="L1041" i="2"/>
  <c r="K45" i="54" s="1"/>
  <c r="K1041" i="2"/>
  <c r="J45" i="54" s="1"/>
  <c r="G1041" i="2"/>
  <c r="I45" i="54" s="1"/>
  <c r="F1041" i="2"/>
  <c r="E1041" i="2"/>
  <c r="G45" i="54" s="1"/>
  <c r="L1121" i="2"/>
  <c r="K46" i="54" s="1"/>
  <c r="K1121" i="2"/>
  <c r="J46" i="54" s="1"/>
  <c r="G1121" i="2"/>
  <c r="I46" i="54" s="1"/>
  <c r="F1121" i="2"/>
  <c r="H46" i="54" s="1"/>
  <c r="E1121" i="2"/>
  <c r="G46" i="54" s="1"/>
  <c r="L1201" i="2"/>
  <c r="K47" i="54" s="1"/>
  <c r="K1201" i="2"/>
  <c r="J47" i="54" s="1"/>
  <c r="G1201" i="2"/>
  <c r="F1201" i="2"/>
  <c r="H47" i="54" s="1"/>
  <c r="E1201" i="2"/>
  <c r="G47" i="54" s="1"/>
  <c r="L1281" i="2"/>
  <c r="K48" i="54" s="1"/>
  <c r="K1281" i="2"/>
  <c r="J48" i="54" s="1"/>
  <c r="G1281" i="2"/>
  <c r="I48" i="54" s="1"/>
  <c r="F1281" i="2"/>
  <c r="H48" i="54" s="1"/>
  <c r="E1281" i="2"/>
  <c r="G48" i="54" s="1"/>
  <c r="L1361" i="2"/>
  <c r="K49" i="54" s="1"/>
  <c r="K1361" i="2"/>
  <c r="J49" i="54" s="1"/>
  <c r="G1361" i="2"/>
  <c r="I49" i="54" s="1"/>
  <c r="F1361" i="2"/>
  <c r="E1361" i="2"/>
  <c r="G49" i="54" s="1"/>
  <c r="L1441" i="2"/>
  <c r="K50" i="54" s="1"/>
  <c r="K1441" i="2"/>
  <c r="J50" i="54" s="1"/>
  <c r="G1441" i="2"/>
  <c r="I50" i="54" s="1"/>
  <c r="F1441" i="2"/>
  <c r="H50" i="54" s="1"/>
  <c r="E1441" i="2"/>
  <c r="G50" i="54" s="1"/>
  <c r="L1601" i="2"/>
  <c r="K52" i="54" s="1"/>
  <c r="K1601" i="2"/>
  <c r="J52" i="54" s="1"/>
  <c r="G1601" i="2"/>
  <c r="I52" i="54" s="1"/>
  <c r="F1601" i="2"/>
  <c r="H52" i="54" s="1"/>
  <c r="E1601" i="2"/>
  <c r="G52" i="54" s="1"/>
  <c r="L1521" i="2"/>
  <c r="K51" i="54" s="1"/>
  <c r="K1521" i="2"/>
  <c r="J51" i="54" s="1"/>
  <c r="G1521" i="2"/>
  <c r="F1521" i="2"/>
  <c r="H51" i="54" s="1"/>
  <c r="E1521" i="2"/>
  <c r="G51" i="54" s="1"/>
  <c r="K11" i="2"/>
  <c r="L11" i="2"/>
  <c r="L81" i="2"/>
  <c r="H86" i="2"/>
  <c r="I82" i="2"/>
  <c r="H82" i="2"/>
  <c r="I170" i="2"/>
  <c r="H170" i="2"/>
  <c r="I169" i="2"/>
  <c r="H169" i="2"/>
  <c r="I168" i="2"/>
  <c r="H168" i="2"/>
  <c r="I167" i="2"/>
  <c r="H167" i="2"/>
  <c r="I166" i="2"/>
  <c r="H166" i="2"/>
  <c r="I165" i="2"/>
  <c r="H165" i="2"/>
  <c r="I164" i="2"/>
  <c r="H164" i="2"/>
  <c r="I163" i="2"/>
  <c r="H163" i="2"/>
  <c r="I162" i="2"/>
  <c r="H162" i="2"/>
  <c r="I1610" i="2"/>
  <c r="H1610" i="2"/>
  <c r="I1609" i="2"/>
  <c r="H1609" i="2"/>
  <c r="I1608" i="2"/>
  <c r="H1608" i="2"/>
  <c r="I1607" i="2"/>
  <c r="H1607" i="2"/>
  <c r="I1606" i="2"/>
  <c r="H1606" i="2"/>
  <c r="I1605" i="2"/>
  <c r="H1605" i="2"/>
  <c r="I1604" i="2"/>
  <c r="H1604" i="2"/>
  <c r="I1603" i="2"/>
  <c r="H1603" i="2"/>
  <c r="I1602" i="2"/>
  <c r="H1602" i="2"/>
  <c r="J1601" i="2"/>
  <c r="I1530" i="2"/>
  <c r="H1530" i="2"/>
  <c r="I1529" i="2"/>
  <c r="H1529" i="2"/>
  <c r="I1528" i="2"/>
  <c r="H1528" i="2"/>
  <c r="I1527" i="2"/>
  <c r="H1527" i="2"/>
  <c r="I1526" i="2"/>
  <c r="H1526" i="2"/>
  <c r="I1525" i="2"/>
  <c r="H1525" i="2"/>
  <c r="I1524" i="2"/>
  <c r="H1524" i="2"/>
  <c r="I1523" i="2"/>
  <c r="H1523" i="2"/>
  <c r="I1522" i="2"/>
  <c r="H1522" i="2"/>
  <c r="J1521" i="2"/>
  <c r="I1450" i="2"/>
  <c r="H1450" i="2"/>
  <c r="I1449" i="2"/>
  <c r="H1449" i="2"/>
  <c r="I1448" i="2"/>
  <c r="H1448" i="2"/>
  <c r="I1447" i="2"/>
  <c r="H1447" i="2"/>
  <c r="I1446" i="2"/>
  <c r="H1446" i="2"/>
  <c r="I1445" i="2"/>
  <c r="H1445" i="2"/>
  <c r="I1444" i="2"/>
  <c r="H1444" i="2"/>
  <c r="I1443" i="2"/>
  <c r="H1443" i="2"/>
  <c r="I1442" i="2"/>
  <c r="H1442" i="2"/>
  <c r="I1370" i="2"/>
  <c r="H1370" i="2"/>
  <c r="I1369" i="2"/>
  <c r="H1369" i="2"/>
  <c r="I1368" i="2"/>
  <c r="H1368" i="2"/>
  <c r="I1367" i="2"/>
  <c r="H1367" i="2"/>
  <c r="I1366" i="2"/>
  <c r="H1366" i="2"/>
  <c r="I1365" i="2"/>
  <c r="H1365" i="2"/>
  <c r="I1364" i="2"/>
  <c r="H1364" i="2"/>
  <c r="I1363" i="2"/>
  <c r="H1363" i="2"/>
  <c r="I1362" i="2"/>
  <c r="H1362" i="2"/>
  <c r="I1290" i="2"/>
  <c r="H1290" i="2"/>
  <c r="I1289" i="2"/>
  <c r="H1289" i="2"/>
  <c r="I1288" i="2"/>
  <c r="H1288" i="2"/>
  <c r="I1287" i="2"/>
  <c r="H1287" i="2"/>
  <c r="I1286" i="2"/>
  <c r="H1286" i="2"/>
  <c r="I1285" i="2"/>
  <c r="H1285" i="2"/>
  <c r="I1284" i="2"/>
  <c r="H1284" i="2"/>
  <c r="I1283" i="2"/>
  <c r="H1283" i="2"/>
  <c r="I1282" i="2"/>
  <c r="H1282" i="2"/>
  <c r="I1210" i="2"/>
  <c r="H1210" i="2"/>
  <c r="I1209" i="2"/>
  <c r="H1209" i="2"/>
  <c r="I1208" i="2"/>
  <c r="H1208" i="2"/>
  <c r="I1207" i="2"/>
  <c r="I1201" i="2" s="1"/>
  <c r="H1207" i="2"/>
  <c r="I1206" i="2"/>
  <c r="H1206" i="2"/>
  <c r="I1205" i="2"/>
  <c r="H1205" i="2"/>
  <c r="I1204" i="2"/>
  <c r="H1204" i="2"/>
  <c r="I1203" i="2"/>
  <c r="H1203" i="2"/>
  <c r="I1202" i="2"/>
  <c r="H1202" i="2"/>
  <c r="I1130" i="2"/>
  <c r="H1130" i="2"/>
  <c r="I1129" i="2"/>
  <c r="H1129" i="2"/>
  <c r="I1128" i="2"/>
  <c r="H1128" i="2"/>
  <c r="I1127" i="2"/>
  <c r="H1127" i="2"/>
  <c r="I1126" i="2"/>
  <c r="H1126" i="2"/>
  <c r="I1125" i="2"/>
  <c r="H1125" i="2"/>
  <c r="I1124" i="2"/>
  <c r="H1124" i="2"/>
  <c r="I1123" i="2"/>
  <c r="H1123" i="2"/>
  <c r="I1122" i="2"/>
  <c r="H1122" i="2"/>
  <c r="I1050" i="2"/>
  <c r="H1050" i="2"/>
  <c r="I1049" i="2"/>
  <c r="H1049" i="2"/>
  <c r="I1048" i="2"/>
  <c r="H1048" i="2"/>
  <c r="I1047" i="2"/>
  <c r="H1047" i="2"/>
  <c r="I1046" i="2"/>
  <c r="H1046" i="2"/>
  <c r="I1045" i="2"/>
  <c r="H1045" i="2"/>
  <c r="I1044" i="2"/>
  <c r="H1044" i="2"/>
  <c r="I1043" i="2"/>
  <c r="H1043" i="2"/>
  <c r="I1042" i="2"/>
  <c r="H1042" i="2"/>
  <c r="I970" i="2"/>
  <c r="H970" i="2"/>
  <c r="I969" i="2"/>
  <c r="H969" i="2"/>
  <c r="I968" i="2"/>
  <c r="H968" i="2"/>
  <c r="I967" i="2"/>
  <c r="H967" i="2"/>
  <c r="I966" i="2"/>
  <c r="H966" i="2"/>
  <c r="I965" i="2"/>
  <c r="H965" i="2"/>
  <c r="I964" i="2"/>
  <c r="H964" i="2"/>
  <c r="I963" i="2"/>
  <c r="H963" i="2"/>
  <c r="I962" i="2"/>
  <c r="H962" i="2"/>
  <c r="I890" i="2"/>
  <c r="H890" i="2"/>
  <c r="I889" i="2"/>
  <c r="H889" i="2"/>
  <c r="I888" i="2"/>
  <c r="H888" i="2"/>
  <c r="I887" i="2"/>
  <c r="H887" i="2"/>
  <c r="I886" i="2"/>
  <c r="H886" i="2"/>
  <c r="I885" i="2"/>
  <c r="H885" i="2"/>
  <c r="I884" i="2"/>
  <c r="H884" i="2"/>
  <c r="I883" i="2"/>
  <c r="H883" i="2"/>
  <c r="I882" i="2"/>
  <c r="H882" i="2"/>
  <c r="I810" i="2"/>
  <c r="H810" i="2"/>
  <c r="I809" i="2"/>
  <c r="H809" i="2"/>
  <c r="I808" i="2"/>
  <c r="I801" i="2" s="1"/>
  <c r="H808" i="2"/>
  <c r="I807" i="2"/>
  <c r="H807" i="2"/>
  <c r="I806" i="2"/>
  <c r="H806" i="2"/>
  <c r="I805" i="2"/>
  <c r="H805" i="2"/>
  <c r="I804" i="2"/>
  <c r="H804" i="2"/>
  <c r="I803" i="2"/>
  <c r="H803" i="2"/>
  <c r="I802" i="2"/>
  <c r="H802" i="2"/>
  <c r="I730" i="2"/>
  <c r="H730" i="2"/>
  <c r="I729" i="2"/>
  <c r="H729" i="2"/>
  <c r="I728" i="2"/>
  <c r="H728" i="2"/>
  <c r="I727" i="2"/>
  <c r="H727" i="2"/>
  <c r="I726" i="2"/>
  <c r="H726" i="2"/>
  <c r="I725" i="2"/>
  <c r="H725" i="2"/>
  <c r="I724" i="2"/>
  <c r="H724" i="2"/>
  <c r="I723" i="2"/>
  <c r="H723" i="2"/>
  <c r="I722" i="2"/>
  <c r="H722" i="2"/>
  <c r="J721" i="2"/>
  <c r="I650" i="2"/>
  <c r="H650" i="2"/>
  <c r="I649" i="2"/>
  <c r="H649" i="2"/>
  <c r="I648" i="2"/>
  <c r="H648" i="2"/>
  <c r="I647" i="2"/>
  <c r="H647" i="2"/>
  <c r="I646" i="2"/>
  <c r="H646" i="2"/>
  <c r="I645" i="2"/>
  <c r="H645" i="2"/>
  <c r="I644" i="2"/>
  <c r="H644" i="2"/>
  <c r="I643" i="2"/>
  <c r="H643" i="2"/>
  <c r="I642" i="2"/>
  <c r="H642" i="2"/>
  <c r="J641" i="2"/>
  <c r="I570" i="2"/>
  <c r="H570" i="2"/>
  <c r="I569" i="2"/>
  <c r="H569" i="2"/>
  <c r="I568" i="2"/>
  <c r="H568" i="2"/>
  <c r="I567" i="2"/>
  <c r="H567" i="2"/>
  <c r="I566" i="2"/>
  <c r="H566" i="2"/>
  <c r="I565" i="2"/>
  <c r="H565" i="2"/>
  <c r="I564" i="2"/>
  <c r="H564" i="2"/>
  <c r="I563" i="2"/>
  <c r="H563" i="2"/>
  <c r="I562" i="2"/>
  <c r="H562" i="2"/>
  <c r="J561" i="2"/>
  <c r="I490" i="2"/>
  <c r="H490" i="2"/>
  <c r="I489" i="2"/>
  <c r="H489" i="2"/>
  <c r="I488" i="2"/>
  <c r="H488" i="2"/>
  <c r="I487" i="2"/>
  <c r="H487" i="2"/>
  <c r="I486" i="2"/>
  <c r="H486" i="2"/>
  <c r="I485" i="2"/>
  <c r="H485" i="2"/>
  <c r="I484" i="2"/>
  <c r="H484" i="2"/>
  <c r="I483" i="2"/>
  <c r="H483" i="2"/>
  <c r="I482" i="2"/>
  <c r="H482" i="2"/>
  <c r="J481" i="2"/>
  <c r="I410" i="2"/>
  <c r="H410" i="2"/>
  <c r="I409" i="2"/>
  <c r="H409" i="2"/>
  <c r="I408" i="2"/>
  <c r="H408" i="2"/>
  <c r="I407" i="2"/>
  <c r="H407" i="2"/>
  <c r="I406" i="2"/>
  <c r="H406" i="2"/>
  <c r="I405" i="2"/>
  <c r="H405" i="2"/>
  <c r="I404" i="2"/>
  <c r="H404" i="2"/>
  <c r="I403" i="2"/>
  <c r="H403" i="2"/>
  <c r="I402" i="2"/>
  <c r="H402" i="2"/>
  <c r="I330" i="2"/>
  <c r="H330" i="2"/>
  <c r="I329" i="2"/>
  <c r="H329" i="2"/>
  <c r="I328" i="2"/>
  <c r="H328" i="2"/>
  <c r="I327" i="2"/>
  <c r="H327" i="2"/>
  <c r="I326" i="2"/>
  <c r="H326" i="2"/>
  <c r="I325" i="2"/>
  <c r="H325" i="2"/>
  <c r="I324" i="2"/>
  <c r="H324" i="2"/>
  <c r="I323" i="2"/>
  <c r="H323" i="2"/>
  <c r="I322" i="2"/>
  <c r="H322" i="2"/>
  <c r="I242" i="2"/>
  <c r="I243" i="2"/>
  <c r="I244" i="2"/>
  <c r="I245" i="2"/>
  <c r="I246" i="2"/>
  <c r="H243" i="2"/>
  <c r="H244" i="2"/>
  <c r="H245" i="2"/>
  <c r="H246" i="2"/>
  <c r="I1600" i="2"/>
  <c r="H1600" i="2"/>
  <c r="I1599" i="2"/>
  <c r="H1599" i="2"/>
  <c r="I1598" i="2"/>
  <c r="H1598" i="2"/>
  <c r="I1597" i="2"/>
  <c r="H1597" i="2"/>
  <c r="I1596" i="2"/>
  <c r="H1596" i="2"/>
  <c r="I1595" i="2"/>
  <c r="H1595" i="2"/>
  <c r="I1594" i="2"/>
  <c r="H1594" i="2"/>
  <c r="L1593" i="2"/>
  <c r="K1593" i="2"/>
  <c r="G1593" i="2"/>
  <c r="F1593" i="2"/>
  <c r="E1593" i="2"/>
  <c r="I1592" i="2"/>
  <c r="H1592" i="2"/>
  <c r="I1591" i="2"/>
  <c r="H1591" i="2"/>
  <c r="I1590" i="2"/>
  <c r="H1590" i="2"/>
  <c r="I1589" i="2"/>
  <c r="H1589" i="2"/>
  <c r="I1588" i="2"/>
  <c r="H1588" i="2"/>
  <c r="I1587" i="2"/>
  <c r="H1587" i="2"/>
  <c r="I1586" i="2"/>
  <c r="H1586" i="2"/>
  <c r="I1585" i="2"/>
  <c r="H1585" i="2"/>
  <c r="I1584" i="2"/>
  <c r="H1584" i="2"/>
  <c r="I1583" i="2"/>
  <c r="H1583" i="2"/>
  <c r="I1582" i="2"/>
  <c r="H1582" i="2"/>
  <c r="I1581" i="2"/>
  <c r="H1581" i="2"/>
  <c r="I1580" i="2"/>
  <c r="H1580" i="2"/>
  <c r="I1579" i="2"/>
  <c r="H1579" i="2"/>
  <c r="I1578" i="2"/>
  <c r="H1578" i="2"/>
  <c r="I1577" i="2"/>
  <c r="H1577" i="2"/>
  <c r="L1576" i="2"/>
  <c r="K1576" i="2"/>
  <c r="G1576" i="2"/>
  <c r="F1576" i="2"/>
  <c r="E1576" i="2"/>
  <c r="I1575" i="2"/>
  <c r="H1575" i="2"/>
  <c r="I1574" i="2"/>
  <c r="H1574" i="2"/>
  <c r="I1573" i="2"/>
  <c r="H1573" i="2"/>
  <c r="L1572" i="2"/>
  <c r="K1572" i="2"/>
  <c r="G1572" i="2"/>
  <c r="F1572" i="2"/>
  <c r="E1572" i="2"/>
  <c r="I1571" i="2"/>
  <c r="H1571" i="2"/>
  <c r="I1570" i="2"/>
  <c r="H1570" i="2"/>
  <c r="I1569" i="2"/>
  <c r="H1569" i="2"/>
  <c r="I1568" i="2"/>
  <c r="H1568" i="2"/>
  <c r="I1567" i="2"/>
  <c r="H1567" i="2"/>
  <c r="I1566" i="2"/>
  <c r="H1566" i="2"/>
  <c r="I1565" i="2"/>
  <c r="H1565" i="2"/>
  <c r="I1564" i="2"/>
  <c r="H1564" i="2"/>
  <c r="I1563" i="2"/>
  <c r="H1563" i="2"/>
  <c r="I1562" i="2"/>
  <c r="H1562" i="2"/>
  <c r="I1561" i="2"/>
  <c r="H1561" i="2"/>
  <c r="I1560" i="2"/>
  <c r="H1560" i="2"/>
  <c r="I1559" i="2"/>
  <c r="H1559" i="2"/>
  <c r="L1558" i="2"/>
  <c r="K1558" i="2"/>
  <c r="G1558" i="2"/>
  <c r="F1558" i="2"/>
  <c r="E1558" i="2"/>
  <c r="I1557" i="2"/>
  <c r="H1557" i="2"/>
  <c r="I1556" i="2"/>
  <c r="H1556" i="2"/>
  <c r="I1555" i="2"/>
  <c r="H1555" i="2"/>
  <c r="I1554" i="2"/>
  <c r="H1554" i="2"/>
  <c r="I1553" i="2"/>
  <c r="H1553" i="2"/>
  <c r="I1552" i="2"/>
  <c r="H1552" i="2"/>
  <c r="I1551" i="2"/>
  <c r="H1551" i="2"/>
  <c r="L1550" i="2"/>
  <c r="K1550" i="2"/>
  <c r="G1550" i="2"/>
  <c r="F1550" i="2"/>
  <c r="E1550" i="2"/>
  <c r="I1549" i="2"/>
  <c r="H1549" i="2"/>
  <c r="I1548" i="2"/>
  <c r="H1548" i="2"/>
  <c r="I1547" i="2"/>
  <c r="H1547" i="2"/>
  <c r="I1546" i="2"/>
  <c r="H1546" i="2"/>
  <c r="L1545" i="2"/>
  <c r="K1545" i="2"/>
  <c r="G1545" i="2"/>
  <c r="F1545" i="2"/>
  <c r="E1545" i="2"/>
  <c r="I1544" i="2"/>
  <c r="H1544" i="2"/>
  <c r="I1543" i="2"/>
  <c r="H1543" i="2"/>
  <c r="I1542" i="2"/>
  <c r="H1542" i="2"/>
  <c r="I1541" i="2"/>
  <c r="H1541" i="2"/>
  <c r="I1540" i="2"/>
  <c r="H1540" i="2"/>
  <c r="L1539" i="2"/>
  <c r="K1539" i="2"/>
  <c r="G1539" i="2"/>
  <c r="F1539" i="2"/>
  <c r="E1539" i="2"/>
  <c r="I1538" i="2"/>
  <c r="H1538" i="2"/>
  <c r="I1534" i="2"/>
  <c r="H1534" i="2"/>
  <c r="I1533" i="2"/>
  <c r="H1533" i="2"/>
  <c r="I1532" i="2"/>
  <c r="H1532" i="2"/>
  <c r="I1531" i="2"/>
  <c r="H1531" i="2"/>
  <c r="H331" i="2"/>
  <c r="I331" i="2"/>
  <c r="H332" i="2"/>
  <c r="I332" i="2"/>
  <c r="H333" i="2"/>
  <c r="I333" i="2"/>
  <c r="H334" i="2"/>
  <c r="I334" i="2"/>
  <c r="I250" i="2"/>
  <c r="H250" i="2"/>
  <c r="I249" i="2"/>
  <c r="H249" i="2"/>
  <c r="I248" i="2"/>
  <c r="H248" i="2"/>
  <c r="I247" i="2"/>
  <c r="H247" i="2"/>
  <c r="H242" i="2"/>
  <c r="I1520" i="2"/>
  <c r="H1520" i="2"/>
  <c r="I1518" i="2"/>
  <c r="H1518" i="2"/>
  <c r="I1517" i="2"/>
  <c r="H1517" i="2"/>
  <c r="I1516" i="2"/>
  <c r="H1516" i="2"/>
  <c r="I1515" i="2"/>
  <c r="H1515" i="2"/>
  <c r="I1514" i="2"/>
  <c r="H1514" i="2"/>
  <c r="L1513" i="2"/>
  <c r="K1513" i="2"/>
  <c r="G1513" i="2"/>
  <c r="F1513" i="2"/>
  <c r="E1513" i="2"/>
  <c r="I1512" i="2"/>
  <c r="H1512" i="2"/>
  <c r="I1511" i="2"/>
  <c r="H1511" i="2"/>
  <c r="I1510" i="2"/>
  <c r="H1510" i="2"/>
  <c r="I1509" i="2"/>
  <c r="H1509" i="2"/>
  <c r="I1508" i="2"/>
  <c r="H1508" i="2"/>
  <c r="I1507" i="2"/>
  <c r="H1507" i="2"/>
  <c r="I1506" i="2"/>
  <c r="H1506" i="2"/>
  <c r="I1505" i="2"/>
  <c r="H1505" i="2"/>
  <c r="I1504" i="2"/>
  <c r="H1504" i="2"/>
  <c r="I1503" i="2"/>
  <c r="H1503" i="2"/>
  <c r="I1502" i="2"/>
  <c r="H1502" i="2"/>
  <c r="I1501" i="2"/>
  <c r="H1501" i="2"/>
  <c r="I1500" i="2"/>
  <c r="H1500" i="2"/>
  <c r="I1499" i="2"/>
  <c r="H1499" i="2"/>
  <c r="I1498" i="2"/>
  <c r="H1498" i="2"/>
  <c r="I1497" i="2"/>
  <c r="H1497" i="2"/>
  <c r="L1496" i="2"/>
  <c r="K1496" i="2"/>
  <c r="G1496" i="2"/>
  <c r="F1496" i="2"/>
  <c r="E1496" i="2"/>
  <c r="I1495" i="2"/>
  <c r="H1495" i="2"/>
  <c r="I1494" i="2"/>
  <c r="H1494" i="2"/>
  <c r="I1493" i="2"/>
  <c r="H1493" i="2"/>
  <c r="L1492" i="2"/>
  <c r="K1492" i="2"/>
  <c r="G1492" i="2"/>
  <c r="F1492" i="2"/>
  <c r="E1492" i="2"/>
  <c r="I1491" i="2"/>
  <c r="H1491" i="2"/>
  <c r="I1490" i="2"/>
  <c r="H1490" i="2"/>
  <c r="I1489" i="2"/>
  <c r="H1489" i="2"/>
  <c r="I1488" i="2"/>
  <c r="H1488" i="2"/>
  <c r="I1487" i="2"/>
  <c r="H1487" i="2"/>
  <c r="I1486" i="2"/>
  <c r="H1486" i="2"/>
  <c r="I1485" i="2"/>
  <c r="H1485" i="2"/>
  <c r="I1484" i="2"/>
  <c r="H1484" i="2"/>
  <c r="I1483" i="2"/>
  <c r="H1483" i="2"/>
  <c r="I1482" i="2"/>
  <c r="H1482" i="2"/>
  <c r="I1481" i="2"/>
  <c r="H1481" i="2"/>
  <c r="I1480" i="2"/>
  <c r="H1480" i="2"/>
  <c r="I1479" i="2"/>
  <c r="H1479" i="2"/>
  <c r="L1478" i="2"/>
  <c r="K1478" i="2"/>
  <c r="G1478" i="2"/>
  <c r="H1478" i="2" s="1"/>
  <c r="F1478" i="2"/>
  <c r="E1478" i="2"/>
  <c r="I1477" i="2"/>
  <c r="H1477" i="2"/>
  <c r="I1476" i="2"/>
  <c r="H1476" i="2"/>
  <c r="I1475" i="2"/>
  <c r="H1475" i="2"/>
  <c r="I1474" i="2"/>
  <c r="H1474" i="2"/>
  <c r="I1473" i="2"/>
  <c r="H1473" i="2"/>
  <c r="I1472" i="2"/>
  <c r="H1472" i="2"/>
  <c r="I1471" i="2"/>
  <c r="H1471" i="2"/>
  <c r="L1470" i="2"/>
  <c r="K1470" i="2"/>
  <c r="G1470" i="2"/>
  <c r="F1470" i="2"/>
  <c r="E1470" i="2"/>
  <c r="I1469" i="2"/>
  <c r="H1469" i="2"/>
  <c r="I1468" i="2"/>
  <c r="H1468" i="2"/>
  <c r="I1467" i="2"/>
  <c r="H1467" i="2"/>
  <c r="I1466" i="2"/>
  <c r="H1466" i="2"/>
  <c r="L1465" i="2"/>
  <c r="K1465" i="2"/>
  <c r="G1465" i="2"/>
  <c r="F1465" i="2"/>
  <c r="E1465" i="2"/>
  <c r="I1464" i="2"/>
  <c r="H1464" i="2"/>
  <c r="I1463" i="2"/>
  <c r="H1463" i="2"/>
  <c r="I1462" i="2"/>
  <c r="H1462" i="2"/>
  <c r="I1461" i="2"/>
  <c r="H1461" i="2"/>
  <c r="I1460" i="2"/>
  <c r="H1460" i="2"/>
  <c r="L1459" i="2"/>
  <c r="K1459" i="2"/>
  <c r="G1459" i="2"/>
  <c r="F1459" i="2"/>
  <c r="E1459" i="2"/>
  <c r="I1458" i="2"/>
  <c r="H1458" i="2"/>
  <c r="I1454" i="2"/>
  <c r="H1454" i="2"/>
  <c r="I1453" i="2"/>
  <c r="H1453" i="2"/>
  <c r="I1452" i="2"/>
  <c r="H1452" i="2"/>
  <c r="I1451" i="2"/>
  <c r="H1451" i="2"/>
  <c r="I1440" i="2"/>
  <c r="H1440" i="2"/>
  <c r="I1439" i="2"/>
  <c r="H1439" i="2"/>
  <c r="I1438" i="2"/>
  <c r="H1438" i="2"/>
  <c r="I1437" i="2"/>
  <c r="H1437" i="2"/>
  <c r="I1436" i="2"/>
  <c r="H1436" i="2"/>
  <c r="I1435" i="2"/>
  <c r="H1435" i="2"/>
  <c r="I1434" i="2"/>
  <c r="H1434" i="2"/>
  <c r="L1433" i="2"/>
  <c r="K1433" i="2"/>
  <c r="G1433" i="2"/>
  <c r="F1433" i="2"/>
  <c r="E1433" i="2"/>
  <c r="I1432" i="2"/>
  <c r="H1432" i="2"/>
  <c r="I1431" i="2"/>
  <c r="H1431" i="2"/>
  <c r="I1430" i="2"/>
  <c r="H1430" i="2"/>
  <c r="I1429" i="2"/>
  <c r="H1429" i="2"/>
  <c r="I1428" i="2"/>
  <c r="H1428" i="2"/>
  <c r="I1427" i="2"/>
  <c r="H1427" i="2"/>
  <c r="I1426" i="2"/>
  <c r="H1426" i="2"/>
  <c r="I1425" i="2"/>
  <c r="H1425" i="2"/>
  <c r="I1424" i="2"/>
  <c r="H1424" i="2"/>
  <c r="I1423" i="2"/>
  <c r="H1423" i="2"/>
  <c r="I1422" i="2"/>
  <c r="H1422" i="2"/>
  <c r="I1421" i="2"/>
  <c r="H1421" i="2"/>
  <c r="I1420" i="2"/>
  <c r="H1420" i="2"/>
  <c r="I1419" i="2"/>
  <c r="H1419" i="2"/>
  <c r="I1418" i="2"/>
  <c r="H1418" i="2"/>
  <c r="I1417" i="2"/>
  <c r="H1417" i="2"/>
  <c r="L1416" i="2"/>
  <c r="K1416" i="2"/>
  <c r="G1416" i="2"/>
  <c r="F1416" i="2"/>
  <c r="E1416" i="2"/>
  <c r="I1415" i="2"/>
  <c r="H1415" i="2"/>
  <c r="I1414" i="2"/>
  <c r="H1414" i="2"/>
  <c r="I1413" i="2"/>
  <c r="H1413" i="2"/>
  <c r="L1412" i="2"/>
  <c r="K1412" i="2"/>
  <c r="G1412" i="2"/>
  <c r="F1412" i="2"/>
  <c r="E1412" i="2"/>
  <c r="I1411" i="2"/>
  <c r="H1411" i="2"/>
  <c r="I1410" i="2"/>
  <c r="H1410" i="2"/>
  <c r="I1409" i="2"/>
  <c r="H1409" i="2"/>
  <c r="I1408" i="2"/>
  <c r="H1408" i="2"/>
  <c r="I1407" i="2"/>
  <c r="H1407" i="2"/>
  <c r="I1406" i="2"/>
  <c r="H1406" i="2"/>
  <c r="I1405" i="2"/>
  <c r="H1405" i="2"/>
  <c r="I1404" i="2"/>
  <c r="H1404" i="2"/>
  <c r="I1403" i="2"/>
  <c r="H1403" i="2"/>
  <c r="I1402" i="2"/>
  <c r="H1402" i="2"/>
  <c r="I1401" i="2"/>
  <c r="H1401" i="2"/>
  <c r="I1400" i="2"/>
  <c r="H1400" i="2"/>
  <c r="I1399" i="2"/>
  <c r="H1399" i="2"/>
  <c r="L1398" i="2"/>
  <c r="K1398" i="2"/>
  <c r="G1398" i="2"/>
  <c r="F1398" i="2"/>
  <c r="E1398" i="2"/>
  <c r="I1397" i="2"/>
  <c r="H1397" i="2"/>
  <c r="I1396" i="2"/>
  <c r="H1396" i="2"/>
  <c r="I1395" i="2"/>
  <c r="H1395" i="2"/>
  <c r="I1394" i="2"/>
  <c r="H1394" i="2"/>
  <c r="I1393" i="2"/>
  <c r="H1393" i="2"/>
  <c r="I1392" i="2"/>
  <c r="H1392" i="2"/>
  <c r="I1391" i="2"/>
  <c r="H1391" i="2"/>
  <c r="L1390" i="2"/>
  <c r="K1390" i="2"/>
  <c r="G1390" i="2"/>
  <c r="F1390" i="2"/>
  <c r="E1390" i="2"/>
  <c r="I1389" i="2"/>
  <c r="H1389" i="2"/>
  <c r="I1388" i="2"/>
  <c r="H1388" i="2"/>
  <c r="I1387" i="2"/>
  <c r="H1387" i="2"/>
  <c r="I1386" i="2"/>
  <c r="H1386" i="2"/>
  <c r="L1385" i="2"/>
  <c r="K1385" i="2"/>
  <c r="G1385" i="2"/>
  <c r="F1385" i="2"/>
  <c r="E1385" i="2"/>
  <c r="I1384" i="2"/>
  <c r="H1384" i="2"/>
  <c r="I1383" i="2"/>
  <c r="H1383" i="2"/>
  <c r="I1382" i="2"/>
  <c r="H1382" i="2"/>
  <c r="I1381" i="2"/>
  <c r="H1381" i="2"/>
  <c r="I1380" i="2"/>
  <c r="H1380" i="2"/>
  <c r="L1379" i="2"/>
  <c r="K1379" i="2"/>
  <c r="G1379" i="2"/>
  <c r="F1379" i="2"/>
  <c r="E1379" i="2"/>
  <c r="I1378" i="2"/>
  <c r="H1378" i="2"/>
  <c r="I1374" i="2"/>
  <c r="H1374" i="2"/>
  <c r="I1373" i="2"/>
  <c r="H1373" i="2"/>
  <c r="I1372" i="2"/>
  <c r="H1372" i="2"/>
  <c r="I1360" i="2"/>
  <c r="H1360" i="2"/>
  <c r="I1359" i="2"/>
  <c r="H1359" i="2"/>
  <c r="I1358" i="2"/>
  <c r="H1358" i="2"/>
  <c r="I1357" i="2"/>
  <c r="H1357" i="2"/>
  <c r="I1356" i="2"/>
  <c r="H1356" i="2"/>
  <c r="I1355" i="2"/>
  <c r="H1355" i="2"/>
  <c r="I1354" i="2"/>
  <c r="H1354" i="2"/>
  <c r="L1353" i="2"/>
  <c r="K1353" i="2"/>
  <c r="G1353" i="2"/>
  <c r="F1353" i="2"/>
  <c r="E1353" i="2"/>
  <c r="I1352" i="2"/>
  <c r="H1352" i="2"/>
  <c r="I1351" i="2"/>
  <c r="H1351" i="2"/>
  <c r="I1350" i="2"/>
  <c r="H1350" i="2"/>
  <c r="I1349" i="2"/>
  <c r="H1349" i="2"/>
  <c r="I1348" i="2"/>
  <c r="H1348" i="2"/>
  <c r="I1347" i="2"/>
  <c r="H1347" i="2"/>
  <c r="I1346" i="2"/>
  <c r="H1346" i="2"/>
  <c r="I1345" i="2"/>
  <c r="H1345" i="2"/>
  <c r="I1344" i="2"/>
  <c r="H1344" i="2"/>
  <c r="I1343" i="2"/>
  <c r="H1343" i="2"/>
  <c r="I1342" i="2"/>
  <c r="H1342" i="2"/>
  <c r="I1341" i="2"/>
  <c r="H1341" i="2"/>
  <c r="I1340" i="2"/>
  <c r="H1340" i="2"/>
  <c r="I1339" i="2"/>
  <c r="H1339" i="2"/>
  <c r="I1338" i="2"/>
  <c r="H1338" i="2"/>
  <c r="I1337" i="2"/>
  <c r="H1337" i="2"/>
  <c r="L1336" i="2"/>
  <c r="K1336" i="2"/>
  <c r="G1336" i="2"/>
  <c r="F1336" i="2"/>
  <c r="E1336" i="2"/>
  <c r="I1335" i="2"/>
  <c r="H1335" i="2"/>
  <c r="I1334" i="2"/>
  <c r="H1334" i="2"/>
  <c r="I1333" i="2"/>
  <c r="H1333" i="2"/>
  <c r="L1332" i="2"/>
  <c r="K1332" i="2"/>
  <c r="G1332" i="2"/>
  <c r="F1332" i="2"/>
  <c r="H1332" i="2" s="1"/>
  <c r="E1332" i="2"/>
  <c r="I1331" i="2"/>
  <c r="H1331" i="2"/>
  <c r="I1330" i="2"/>
  <c r="H1330" i="2"/>
  <c r="I1329" i="2"/>
  <c r="H1329" i="2"/>
  <c r="I1328" i="2"/>
  <c r="H1328" i="2"/>
  <c r="I1327" i="2"/>
  <c r="H1327" i="2"/>
  <c r="I1326" i="2"/>
  <c r="H1326" i="2"/>
  <c r="I1325" i="2"/>
  <c r="H1325" i="2"/>
  <c r="I1324" i="2"/>
  <c r="H1324" i="2"/>
  <c r="I1323" i="2"/>
  <c r="H1323" i="2"/>
  <c r="I1322" i="2"/>
  <c r="H1322" i="2"/>
  <c r="I1321" i="2"/>
  <c r="H1321" i="2"/>
  <c r="I1320" i="2"/>
  <c r="H1320" i="2"/>
  <c r="I1319" i="2"/>
  <c r="H1319" i="2"/>
  <c r="L1318" i="2"/>
  <c r="G1318" i="2"/>
  <c r="F1318" i="2"/>
  <c r="E1318" i="2"/>
  <c r="I1317" i="2"/>
  <c r="H1317" i="2"/>
  <c r="I1316" i="2"/>
  <c r="H1316" i="2"/>
  <c r="I1315" i="2"/>
  <c r="H1315" i="2"/>
  <c r="I1314" i="2"/>
  <c r="H1314" i="2"/>
  <c r="I1313" i="2"/>
  <c r="H1313" i="2"/>
  <c r="I1312" i="2"/>
  <c r="H1312" i="2"/>
  <c r="I1311" i="2"/>
  <c r="H1311" i="2"/>
  <c r="L1310" i="2"/>
  <c r="K1310" i="2"/>
  <c r="G1310" i="2"/>
  <c r="F1310" i="2"/>
  <c r="E1310" i="2"/>
  <c r="I1309" i="2"/>
  <c r="H1309" i="2"/>
  <c r="I1308" i="2"/>
  <c r="H1308" i="2"/>
  <c r="I1307" i="2"/>
  <c r="H1307" i="2"/>
  <c r="I1306" i="2"/>
  <c r="H1306" i="2"/>
  <c r="L1305" i="2"/>
  <c r="K1305" i="2"/>
  <c r="G1305" i="2"/>
  <c r="F1305" i="2"/>
  <c r="E1305" i="2"/>
  <c r="I1304" i="2"/>
  <c r="H1304" i="2"/>
  <c r="I1303" i="2"/>
  <c r="H1303" i="2"/>
  <c r="I1302" i="2"/>
  <c r="H1302" i="2"/>
  <c r="I1301" i="2"/>
  <c r="H1301" i="2"/>
  <c r="I1300" i="2"/>
  <c r="H1300" i="2"/>
  <c r="L1299" i="2"/>
  <c r="K1299" i="2"/>
  <c r="G1299" i="2"/>
  <c r="F1299" i="2"/>
  <c r="E1299" i="2"/>
  <c r="I1298" i="2"/>
  <c r="H1298" i="2"/>
  <c r="I1294" i="2"/>
  <c r="H1294" i="2"/>
  <c r="I1293" i="2"/>
  <c r="H1293" i="2"/>
  <c r="I1292" i="2"/>
  <c r="H1292" i="2"/>
  <c r="I1291" i="2"/>
  <c r="H1291" i="2"/>
  <c r="I1280" i="2"/>
  <c r="H1280" i="2"/>
  <c r="I1279" i="2"/>
  <c r="H1279" i="2"/>
  <c r="I1278" i="2"/>
  <c r="H1278" i="2"/>
  <c r="I1277" i="2"/>
  <c r="H1277" i="2"/>
  <c r="I1276" i="2"/>
  <c r="H1276" i="2"/>
  <c r="I1275" i="2"/>
  <c r="H1275" i="2"/>
  <c r="I1274" i="2"/>
  <c r="H1274" i="2"/>
  <c r="L1273" i="2"/>
  <c r="K1273" i="2"/>
  <c r="G1273" i="2"/>
  <c r="F1273" i="2"/>
  <c r="E1273" i="2"/>
  <c r="I1272" i="2"/>
  <c r="H1272" i="2"/>
  <c r="I1271" i="2"/>
  <c r="H1271" i="2"/>
  <c r="I1270" i="2"/>
  <c r="H1270" i="2"/>
  <c r="I1269" i="2"/>
  <c r="H1269" i="2"/>
  <c r="I1268" i="2"/>
  <c r="H1268" i="2"/>
  <c r="I1267" i="2"/>
  <c r="H1267" i="2"/>
  <c r="I1266" i="2"/>
  <c r="H1266" i="2"/>
  <c r="I1265" i="2"/>
  <c r="H1265" i="2"/>
  <c r="I1264" i="2"/>
  <c r="H1264" i="2"/>
  <c r="I1263" i="2"/>
  <c r="H1263" i="2"/>
  <c r="I1262" i="2"/>
  <c r="H1262" i="2"/>
  <c r="I1261" i="2"/>
  <c r="H1261" i="2"/>
  <c r="I1260" i="2"/>
  <c r="H1260" i="2"/>
  <c r="I1259" i="2"/>
  <c r="H1259" i="2"/>
  <c r="I1258" i="2"/>
  <c r="H1258" i="2"/>
  <c r="I1257" i="2"/>
  <c r="H1257" i="2"/>
  <c r="L1256" i="2"/>
  <c r="K1256" i="2"/>
  <c r="G1256" i="2"/>
  <c r="F1256" i="2"/>
  <c r="E1256" i="2"/>
  <c r="I1255" i="2"/>
  <c r="H1255" i="2"/>
  <c r="I1254" i="2"/>
  <c r="H1254" i="2"/>
  <c r="I1253" i="2"/>
  <c r="H1253" i="2"/>
  <c r="L1252" i="2"/>
  <c r="K1252" i="2"/>
  <c r="G1252" i="2"/>
  <c r="F1252" i="2"/>
  <c r="E1252" i="2"/>
  <c r="I1251" i="2"/>
  <c r="H1251" i="2"/>
  <c r="I1250" i="2"/>
  <c r="H1250" i="2"/>
  <c r="I1249" i="2"/>
  <c r="H1249" i="2"/>
  <c r="I1248" i="2"/>
  <c r="H1248" i="2"/>
  <c r="I1247" i="2"/>
  <c r="H1247" i="2"/>
  <c r="I1246" i="2"/>
  <c r="H1246" i="2"/>
  <c r="I1245" i="2"/>
  <c r="H1245" i="2"/>
  <c r="I1244" i="2"/>
  <c r="H1244" i="2"/>
  <c r="I1243" i="2"/>
  <c r="H1243" i="2"/>
  <c r="I1242" i="2"/>
  <c r="H1242" i="2"/>
  <c r="I1241" i="2"/>
  <c r="H1241" i="2"/>
  <c r="I1240" i="2"/>
  <c r="H1240" i="2"/>
  <c r="I1239" i="2"/>
  <c r="H1239" i="2"/>
  <c r="L1238" i="2"/>
  <c r="K1238" i="2"/>
  <c r="G1238" i="2"/>
  <c r="F1238" i="2"/>
  <c r="E1238" i="2"/>
  <c r="I1237" i="2"/>
  <c r="H1237" i="2"/>
  <c r="I1236" i="2"/>
  <c r="H1236" i="2"/>
  <c r="I1235" i="2"/>
  <c r="H1235" i="2"/>
  <c r="I1234" i="2"/>
  <c r="H1234" i="2"/>
  <c r="I1233" i="2"/>
  <c r="H1233" i="2"/>
  <c r="I1232" i="2"/>
  <c r="H1232" i="2"/>
  <c r="I1231" i="2"/>
  <c r="H1231" i="2"/>
  <c r="L1230" i="2"/>
  <c r="K1230" i="2"/>
  <c r="G1230" i="2"/>
  <c r="F1230" i="2"/>
  <c r="E1230" i="2"/>
  <c r="I1229" i="2"/>
  <c r="H1229" i="2"/>
  <c r="I1228" i="2"/>
  <c r="H1228" i="2"/>
  <c r="I1227" i="2"/>
  <c r="H1227" i="2"/>
  <c r="I1226" i="2"/>
  <c r="H1226" i="2"/>
  <c r="L1225" i="2"/>
  <c r="K1225" i="2"/>
  <c r="G1225" i="2"/>
  <c r="F1225" i="2"/>
  <c r="E1225" i="2"/>
  <c r="I1224" i="2"/>
  <c r="H1224" i="2"/>
  <c r="I1223" i="2"/>
  <c r="H1223" i="2"/>
  <c r="I1222" i="2"/>
  <c r="H1222" i="2"/>
  <c r="I1221" i="2"/>
  <c r="H1221" i="2"/>
  <c r="I1220" i="2"/>
  <c r="H1220" i="2"/>
  <c r="L1219" i="2"/>
  <c r="K1219" i="2"/>
  <c r="G1219" i="2"/>
  <c r="F1219" i="2"/>
  <c r="E1219" i="2"/>
  <c r="I1218" i="2"/>
  <c r="H1218" i="2"/>
  <c r="I1214" i="2"/>
  <c r="H1214" i="2"/>
  <c r="I1213" i="2"/>
  <c r="H1213" i="2"/>
  <c r="I1212" i="2"/>
  <c r="H1212" i="2"/>
  <c r="I1211" i="2"/>
  <c r="H1211" i="2"/>
  <c r="I1200" i="2"/>
  <c r="H1200" i="2"/>
  <c r="I1199" i="2"/>
  <c r="H1199" i="2"/>
  <c r="I1198" i="2"/>
  <c r="H1198" i="2"/>
  <c r="I1197" i="2"/>
  <c r="H1197" i="2"/>
  <c r="I1196" i="2"/>
  <c r="H1196" i="2"/>
  <c r="I1195" i="2"/>
  <c r="H1195" i="2"/>
  <c r="I1194" i="2"/>
  <c r="H1194" i="2"/>
  <c r="L1193" i="2"/>
  <c r="K1193" i="2"/>
  <c r="G1193" i="2"/>
  <c r="F1193" i="2"/>
  <c r="E1193" i="2"/>
  <c r="I1192" i="2"/>
  <c r="H1192" i="2"/>
  <c r="I1191" i="2"/>
  <c r="H1191" i="2"/>
  <c r="I1190" i="2"/>
  <c r="H1190" i="2"/>
  <c r="I1189" i="2"/>
  <c r="H1189" i="2"/>
  <c r="I1188" i="2"/>
  <c r="H1188" i="2"/>
  <c r="I1187" i="2"/>
  <c r="H1187" i="2"/>
  <c r="I1186" i="2"/>
  <c r="H1186" i="2"/>
  <c r="I1185" i="2"/>
  <c r="H1185" i="2"/>
  <c r="I1184" i="2"/>
  <c r="H1184" i="2"/>
  <c r="I1183" i="2"/>
  <c r="H1183" i="2"/>
  <c r="I1182" i="2"/>
  <c r="H1182" i="2"/>
  <c r="I1181" i="2"/>
  <c r="H1181" i="2"/>
  <c r="I1180" i="2"/>
  <c r="H1180" i="2"/>
  <c r="I1179" i="2"/>
  <c r="H1179" i="2"/>
  <c r="I1178" i="2"/>
  <c r="H1178" i="2"/>
  <c r="I1177" i="2"/>
  <c r="H1177" i="2"/>
  <c r="L1176" i="2"/>
  <c r="K1176" i="2"/>
  <c r="G1176" i="2"/>
  <c r="I1176" i="2" s="1"/>
  <c r="F1176" i="2"/>
  <c r="E1176" i="2"/>
  <c r="I1175" i="2"/>
  <c r="H1175" i="2"/>
  <c r="I1174" i="2"/>
  <c r="H1174" i="2"/>
  <c r="I1173" i="2"/>
  <c r="H1173" i="2"/>
  <c r="L1172" i="2"/>
  <c r="K1172" i="2"/>
  <c r="G1172" i="2"/>
  <c r="F1172" i="2"/>
  <c r="E1172" i="2"/>
  <c r="I1171" i="2"/>
  <c r="H1171" i="2"/>
  <c r="I1170" i="2"/>
  <c r="H1170" i="2"/>
  <c r="I1169" i="2"/>
  <c r="H1169" i="2"/>
  <c r="I1168" i="2"/>
  <c r="H1168" i="2"/>
  <c r="I1167" i="2"/>
  <c r="H1167" i="2"/>
  <c r="I1166" i="2"/>
  <c r="H1166" i="2"/>
  <c r="I1165" i="2"/>
  <c r="H1165" i="2"/>
  <c r="I1164" i="2"/>
  <c r="H1164" i="2"/>
  <c r="I1163" i="2"/>
  <c r="H1163" i="2"/>
  <c r="I1162" i="2"/>
  <c r="H1162" i="2"/>
  <c r="I1161" i="2"/>
  <c r="H1161" i="2"/>
  <c r="I1160" i="2"/>
  <c r="H1160" i="2"/>
  <c r="I1159" i="2"/>
  <c r="H1159" i="2"/>
  <c r="L1158" i="2"/>
  <c r="K1158" i="2"/>
  <c r="G1158" i="2"/>
  <c r="F1158" i="2"/>
  <c r="E1158" i="2"/>
  <c r="I1157" i="2"/>
  <c r="H1157" i="2"/>
  <c r="I1156" i="2"/>
  <c r="H1156" i="2"/>
  <c r="I1155" i="2"/>
  <c r="H1155" i="2"/>
  <c r="I1154" i="2"/>
  <c r="H1154" i="2"/>
  <c r="I1153" i="2"/>
  <c r="H1153" i="2"/>
  <c r="I1152" i="2"/>
  <c r="H1152" i="2"/>
  <c r="I1151" i="2"/>
  <c r="H1151" i="2"/>
  <c r="L1150" i="2"/>
  <c r="K1150" i="2"/>
  <c r="G1150" i="2"/>
  <c r="F1150" i="2"/>
  <c r="E1150" i="2"/>
  <c r="I1149" i="2"/>
  <c r="H1149" i="2"/>
  <c r="I1148" i="2"/>
  <c r="H1148" i="2"/>
  <c r="I1147" i="2"/>
  <c r="H1147" i="2"/>
  <c r="I1146" i="2"/>
  <c r="H1146" i="2"/>
  <c r="L1145" i="2"/>
  <c r="K1145" i="2"/>
  <c r="G1145" i="2"/>
  <c r="F1145" i="2"/>
  <c r="E1145" i="2"/>
  <c r="I1144" i="2"/>
  <c r="H1144" i="2"/>
  <c r="I1143" i="2"/>
  <c r="H1143" i="2"/>
  <c r="I1142" i="2"/>
  <c r="H1142" i="2"/>
  <c r="I1141" i="2"/>
  <c r="H1141" i="2"/>
  <c r="I1140" i="2"/>
  <c r="H1140" i="2"/>
  <c r="L1139" i="2"/>
  <c r="K1139" i="2"/>
  <c r="G1139" i="2"/>
  <c r="F1139" i="2"/>
  <c r="E1139" i="2"/>
  <c r="I1138" i="2"/>
  <c r="H1138" i="2"/>
  <c r="I1134" i="2"/>
  <c r="H1134" i="2"/>
  <c r="I1133" i="2"/>
  <c r="H1133" i="2"/>
  <c r="I1132" i="2"/>
  <c r="H1132" i="2"/>
  <c r="I1131" i="2"/>
  <c r="H1131" i="2"/>
  <c r="I1120" i="2"/>
  <c r="H1120" i="2"/>
  <c r="I1119" i="2"/>
  <c r="H1119" i="2"/>
  <c r="I1118" i="2"/>
  <c r="H1118" i="2"/>
  <c r="I1117" i="2"/>
  <c r="H1117" i="2"/>
  <c r="I1116" i="2"/>
  <c r="H1116" i="2"/>
  <c r="I1115" i="2"/>
  <c r="H1115" i="2"/>
  <c r="I1114" i="2"/>
  <c r="H1114" i="2"/>
  <c r="L1113" i="2"/>
  <c r="K1113" i="2"/>
  <c r="G1113" i="2"/>
  <c r="F1113" i="2"/>
  <c r="E1113" i="2"/>
  <c r="I1112" i="2"/>
  <c r="H1112" i="2"/>
  <c r="I1111" i="2"/>
  <c r="H1111" i="2"/>
  <c r="I1110" i="2"/>
  <c r="H1110" i="2"/>
  <c r="I1109" i="2"/>
  <c r="H1109" i="2"/>
  <c r="I1108" i="2"/>
  <c r="H1108" i="2"/>
  <c r="I1107" i="2"/>
  <c r="H1107" i="2"/>
  <c r="I1106" i="2"/>
  <c r="H1106" i="2"/>
  <c r="I1105" i="2"/>
  <c r="H1105" i="2"/>
  <c r="I1104" i="2"/>
  <c r="H1104" i="2"/>
  <c r="I1103" i="2"/>
  <c r="H1103" i="2"/>
  <c r="I1102" i="2"/>
  <c r="H1102" i="2"/>
  <c r="I1101" i="2"/>
  <c r="H1101" i="2"/>
  <c r="I1100" i="2"/>
  <c r="H1100" i="2"/>
  <c r="I1099" i="2"/>
  <c r="H1099" i="2"/>
  <c r="I1098" i="2"/>
  <c r="H1098" i="2"/>
  <c r="I1097" i="2"/>
  <c r="H1097" i="2"/>
  <c r="L1096" i="2"/>
  <c r="K1096" i="2"/>
  <c r="G1096" i="2"/>
  <c r="F1096" i="2"/>
  <c r="E1096" i="2"/>
  <c r="I1095" i="2"/>
  <c r="H1095" i="2"/>
  <c r="I1094" i="2"/>
  <c r="H1094" i="2"/>
  <c r="I1093" i="2"/>
  <c r="H1093" i="2"/>
  <c r="L1092" i="2"/>
  <c r="K1092" i="2"/>
  <c r="G1092" i="2"/>
  <c r="F1092" i="2"/>
  <c r="E1092" i="2"/>
  <c r="I1091" i="2"/>
  <c r="H1091" i="2"/>
  <c r="I1090" i="2"/>
  <c r="H1090" i="2"/>
  <c r="I1089" i="2"/>
  <c r="H1089" i="2"/>
  <c r="I1088" i="2"/>
  <c r="H1088" i="2"/>
  <c r="I1087" i="2"/>
  <c r="H1087" i="2"/>
  <c r="I1086" i="2"/>
  <c r="H1086" i="2"/>
  <c r="I1085" i="2"/>
  <c r="H1085" i="2"/>
  <c r="I1084" i="2"/>
  <c r="H1084" i="2"/>
  <c r="I1083" i="2"/>
  <c r="H1083" i="2"/>
  <c r="I1082" i="2"/>
  <c r="H1082" i="2"/>
  <c r="I1081" i="2"/>
  <c r="H1081" i="2"/>
  <c r="I1080" i="2"/>
  <c r="H1080" i="2"/>
  <c r="I1079" i="2"/>
  <c r="H1079" i="2"/>
  <c r="L1078" i="2"/>
  <c r="K1078" i="2"/>
  <c r="G1078" i="2"/>
  <c r="F1078" i="2"/>
  <c r="E1078" i="2"/>
  <c r="I1077" i="2"/>
  <c r="H1077" i="2"/>
  <c r="I1076" i="2"/>
  <c r="H1076" i="2"/>
  <c r="I1075" i="2"/>
  <c r="H1075" i="2"/>
  <c r="I1074" i="2"/>
  <c r="H1074" i="2"/>
  <c r="I1073" i="2"/>
  <c r="H1073" i="2"/>
  <c r="I1072" i="2"/>
  <c r="H1072" i="2"/>
  <c r="I1071" i="2"/>
  <c r="H1071" i="2"/>
  <c r="L1070" i="2"/>
  <c r="K1070" i="2"/>
  <c r="G1070" i="2"/>
  <c r="F1070" i="2"/>
  <c r="E1070" i="2"/>
  <c r="I1069" i="2"/>
  <c r="H1069" i="2"/>
  <c r="I1068" i="2"/>
  <c r="H1068" i="2"/>
  <c r="I1067" i="2"/>
  <c r="H1067" i="2"/>
  <c r="I1066" i="2"/>
  <c r="H1066" i="2"/>
  <c r="L1065" i="2"/>
  <c r="K1065" i="2"/>
  <c r="G1065" i="2"/>
  <c r="F1065" i="2"/>
  <c r="E1065" i="2"/>
  <c r="I1064" i="2"/>
  <c r="H1064" i="2"/>
  <c r="I1063" i="2"/>
  <c r="H1063" i="2"/>
  <c r="I1062" i="2"/>
  <c r="H1062" i="2"/>
  <c r="I1061" i="2"/>
  <c r="H1061" i="2"/>
  <c r="I1060" i="2"/>
  <c r="H1060" i="2"/>
  <c r="L1059" i="2"/>
  <c r="K1059" i="2"/>
  <c r="G1059" i="2"/>
  <c r="F1059" i="2"/>
  <c r="E1059" i="2"/>
  <c r="I1058" i="2"/>
  <c r="H1058" i="2"/>
  <c r="I1054" i="2"/>
  <c r="H1054" i="2"/>
  <c r="I1053" i="2"/>
  <c r="H1053" i="2"/>
  <c r="I1052" i="2"/>
  <c r="H1052" i="2"/>
  <c r="I1051" i="2"/>
  <c r="H1051" i="2"/>
  <c r="I1040" i="2"/>
  <c r="H1040" i="2"/>
  <c r="I1039" i="2"/>
  <c r="H1039" i="2"/>
  <c r="I1038" i="2"/>
  <c r="H1038" i="2"/>
  <c r="I1037" i="2"/>
  <c r="H1037" i="2"/>
  <c r="I1036" i="2"/>
  <c r="H1036" i="2"/>
  <c r="I1035" i="2"/>
  <c r="H1035" i="2"/>
  <c r="I1034" i="2"/>
  <c r="H1034" i="2"/>
  <c r="L1033" i="2"/>
  <c r="K1033" i="2"/>
  <c r="G1033" i="2"/>
  <c r="F1033" i="2"/>
  <c r="E1033" i="2"/>
  <c r="I1032" i="2"/>
  <c r="H1032" i="2"/>
  <c r="I1031" i="2"/>
  <c r="H1031" i="2"/>
  <c r="I1030" i="2"/>
  <c r="H1030" i="2"/>
  <c r="I1029" i="2"/>
  <c r="H1029" i="2"/>
  <c r="I1028" i="2"/>
  <c r="H1028" i="2"/>
  <c r="I1027" i="2"/>
  <c r="H1027" i="2"/>
  <c r="I1026" i="2"/>
  <c r="H1026" i="2"/>
  <c r="I1025" i="2"/>
  <c r="H1025" i="2"/>
  <c r="I1024" i="2"/>
  <c r="H1024" i="2"/>
  <c r="I1023" i="2"/>
  <c r="H1023" i="2"/>
  <c r="I1022" i="2"/>
  <c r="H1022" i="2"/>
  <c r="I1021" i="2"/>
  <c r="H1021" i="2"/>
  <c r="I1020" i="2"/>
  <c r="H1020" i="2"/>
  <c r="I1019" i="2"/>
  <c r="H1019" i="2"/>
  <c r="I1018" i="2"/>
  <c r="H1018" i="2"/>
  <c r="I1017" i="2"/>
  <c r="H1017" i="2"/>
  <c r="L1016" i="2"/>
  <c r="K1016" i="2"/>
  <c r="G1016" i="2"/>
  <c r="F1016" i="2"/>
  <c r="E1016" i="2"/>
  <c r="I1015" i="2"/>
  <c r="H1015" i="2"/>
  <c r="I1014" i="2"/>
  <c r="H1014" i="2"/>
  <c r="I1013" i="2"/>
  <c r="H1013" i="2"/>
  <c r="L1012" i="2"/>
  <c r="K1012" i="2"/>
  <c r="G1012" i="2"/>
  <c r="F1012" i="2"/>
  <c r="E1012" i="2"/>
  <c r="I1011" i="2"/>
  <c r="H1011" i="2"/>
  <c r="I1010" i="2"/>
  <c r="H1010" i="2"/>
  <c r="I1009" i="2"/>
  <c r="H1009" i="2"/>
  <c r="I1008" i="2"/>
  <c r="H1008" i="2"/>
  <c r="I1007" i="2"/>
  <c r="H1007" i="2"/>
  <c r="I1006" i="2"/>
  <c r="H1006" i="2"/>
  <c r="I1005" i="2"/>
  <c r="H1005" i="2"/>
  <c r="I1004" i="2"/>
  <c r="H1004" i="2"/>
  <c r="I1003" i="2"/>
  <c r="H1003" i="2"/>
  <c r="I1002" i="2"/>
  <c r="H1002" i="2"/>
  <c r="I1001" i="2"/>
  <c r="H1001" i="2"/>
  <c r="I1000" i="2"/>
  <c r="H1000" i="2"/>
  <c r="I999" i="2"/>
  <c r="H999" i="2"/>
  <c r="L998" i="2"/>
  <c r="K998" i="2"/>
  <c r="G998" i="2"/>
  <c r="F998" i="2"/>
  <c r="E998" i="2"/>
  <c r="I997" i="2"/>
  <c r="H997" i="2"/>
  <c r="I996" i="2"/>
  <c r="H996" i="2"/>
  <c r="I995" i="2"/>
  <c r="H995" i="2"/>
  <c r="I994" i="2"/>
  <c r="H994" i="2"/>
  <c r="I993" i="2"/>
  <c r="H993" i="2"/>
  <c r="I992" i="2"/>
  <c r="H992" i="2"/>
  <c r="I991" i="2"/>
  <c r="H991" i="2"/>
  <c r="L990" i="2"/>
  <c r="K990" i="2"/>
  <c r="G990" i="2"/>
  <c r="F990" i="2"/>
  <c r="E990" i="2"/>
  <c r="I989" i="2"/>
  <c r="H989" i="2"/>
  <c r="I988" i="2"/>
  <c r="H988" i="2"/>
  <c r="I987" i="2"/>
  <c r="H987" i="2"/>
  <c r="I986" i="2"/>
  <c r="H986" i="2"/>
  <c r="L985" i="2"/>
  <c r="K985" i="2"/>
  <c r="G985" i="2"/>
  <c r="F985" i="2"/>
  <c r="E985" i="2"/>
  <c r="I984" i="2"/>
  <c r="H984" i="2"/>
  <c r="I983" i="2"/>
  <c r="H983" i="2"/>
  <c r="I982" i="2"/>
  <c r="H982" i="2"/>
  <c r="I981" i="2"/>
  <c r="H981" i="2"/>
  <c r="I980" i="2"/>
  <c r="H980" i="2"/>
  <c r="L979" i="2"/>
  <c r="K979" i="2"/>
  <c r="G979" i="2"/>
  <c r="F979" i="2"/>
  <c r="E979" i="2"/>
  <c r="I978" i="2"/>
  <c r="H978" i="2"/>
  <c r="I974" i="2"/>
  <c r="H974" i="2"/>
  <c r="I973" i="2"/>
  <c r="H973" i="2"/>
  <c r="I972" i="2"/>
  <c r="H972" i="2"/>
  <c r="I971" i="2"/>
  <c r="H971" i="2"/>
  <c r="I960" i="2"/>
  <c r="H960" i="2"/>
  <c r="I959" i="2"/>
  <c r="H959" i="2"/>
  <c r="I958" i="2"/>
  <c r="H958" i="2"/>
  <c r="I957" i="2"/>
  <c r="H957" i="2"/>
  <c r="I955" i="2"/>
  <c r="H955" i="2"/>
  <c r="I954" i="2"/>
  <c r="H954" i="2"/>
  <c r="L953" i="2"/>
  <c r="K953" i="2"/>
  <c r="G953" i="2"/>
  <c r="F953" i="2"/>
  <c r="E953" i="2"/>
  <c r="I952" i="2"/>
  <c r="H952" i="2"/>
  <c r="I951" i="2"/>
  <c r="H951" i="2"/>
  <c r="I950" i="2"/>
  <c r="H950" i="2"/>
  <c r="I949" i="2"/>
  <c r="H949" i="2"/>
  <c r="I948" i="2"/>
  <c r="H948" i="2"/>
  <c r="I947" i="2"/>
  <c r="H947" i="2"/>
  <c r="I946" i="2"/>
  <c r="H946" i="2"/>
  <c r="I945" i="2"/>
  <c r="H945" i="2"/>
  <c r="I944" i="2"/>
  <c r="H944" i="2"/>
  <c r="I943" i="2"/>
  <c r="H943" i="2"/>
  <c r="I942" i="2"/>
  <c r="H942" i="2"/>
  <c r="I941" i="2"/>
  <c r="H941" i="2"/>
  <c r="I940" i="2"/>
  <c r="H940" i="2"/>
  <c r="I939" i="2"/>
  <c r="H939" i="2"/>
  <c r="I938" i="2"/>
  <c r="H938" i="2"/>
  <c r="I937" i="2"/>
  <c r="H937" i="2"/>
  <c r="L936" i="2"/>
  <c r="K936" i="2"/>
  <c r="G936" i="2"/>
  <c r="F936" i="2"/>
  <c r="E936" i="2"/>
  <c r="I935" i="2"/>
  <c r="H935" i="2"/>
  <c r="I934" i="2"/>
  <c r="H934" i="2"/>
  <c r="I933" i="2"/>
  <c r="H933" i="2"/>
  <c r="L932" i="2"/>
  <c r="K932" i="2"/>
  <c r="G932" i="2"/>
  <c r="F932" i="2"/>
  <c r="E932" i="2"/>
  <c r="I931" i="2"/>
  <c r="H931" i="2"/>
  <c r="I930" i="2"/>
  <c r="H930" i="2"/>
  <c r="I929" i="2"/>
  <c r="H929" i="2"/>
  <c r="I928" i="2"/>
  <c r="H928" i="2"/>
  <c r="I927" i="2"/>
  <c r="H927" i="2"/>
  <c r="I926" i="2"/>
  <c r="H926" i="2"/>
  <c r="I925" i="2"/>
  <c r="H925" i="2"/>
  <c r="I924" i="2"/>
  <c r="H924" i="2"/>
  <c r="I923" i="2"/>
  <c r="H923" i="2"/>
  <c r="I922" i="2"/>
  <c r="H922" i="2"/>
  <c r="I921" i="2"/>
  <c r="H921" i="2"/>
  <c r="I920" i="2"/>
  <c r="H920" i="2"/>
  <c r="I919" i="2"/>
  <c r="H919" i="2"/>
  <c r="L918" i="2"/>
  <c r="K918" i="2"/>
  <c r="G918" i="2"/>
  <c r="F918" i="2"/>
  <c r="E918" i="2"/>
  <c r="I917" i="2"/>
  <c r="H917" i="2"/>
  <c r="I916" i="2"/>
  <c r="H916" i="2"/>
  <c r="I915" i="2"/>
  <c r="H915" i="2"/>
  <c r="I914" i="2"/>
  <c r="H914" i="2"/>
  <c r="I913" i="2"/>
  <c r="H913" i="2"/>
  <c r="I912" i="2"/>
  <c r="H912" i="2"/>
  <c r="I911" i="2"/>
  <c r="H911" i="2"/>
  <c r="L910" i="2"/>
  <c r="K910" i="2"/>
  <c r="G910" i="2"/>
  <c r="F910" i="2"/>
  <c r="E910" i="2"/>
  <c r="I909" i="2"/>
  <c r="H909" i="2"/>
  <c r="I908" i="2"/>
  <c r="H908" i="2"/>
  <c r="I907" i="2"/>
  <c r="H907" i="2"/>
  <c r="I906" i="2"/>
  <c r="H906" i="2"/>
  <c r="L905" i="2"/>
  <c r="K905" i="2"/>
  <c r="G905" i="2"/>
  <c r="H905" i="2" s="1"/>
  <c r="F905" i="2"/>
  <c r="E905" i="2"/>
  <c r="I904" i="2"/>
  <c r="H904" i="2"/>
  <c r="I903" i="2"/>
  <c r="H903" i="2"/>
  <c r="I902" i="2"/>
  <c r="H902" i="2"/>
  <c r="I901" i="2"/>
  <c r="H901" i="2"/>
  <c r="I900" i="2"/>
  <c r="H900" i="2"/>
  <c r="L899" i="2"/>
  <c r="K899" i="2"/>
  <c r="G899" i="2"/>
  <c r="F899" i="2"/>
  <c r="E899" i="2"/>
  <c r="I898" i="2"/>
  <c r="H898" i="2"/>
  <c r="I894" i="2"/>
  <c r="H894" i="2"/>
  <c r="I893" i="2"/>
  <c r="H893" i="2"/>
  <c r="I892" i="2"/>
  <c r="H892" i="2"/>
  <c r="I891" i="2"/>
  <c r="H891" i="2"/>
  <c r="I880" i="2"/>
  <c r="H880" i="2"/>
  <c r="I879" i="2"/>
  <c r="H879" i="2"/>
  <c r="I878" i="2"/>
  <c r="H878" i="2"/>
  <c r="I877" i="2"/>
  <c r="H877" i="2"/>
  <c r="I876" i="2"/>
  <c r="H876" i="2"/>
  <c r="I875" i="2"/>
  <c r="H875" i="2"/>
  <c r="I874" i="2"/>
  <c r="H874" i="2"/>
  <c r="L873" i="2"/>
  <c r="K873" i="2"/>
  <c r="G873" i="2"/>
  <c r="F873" i="2"/>
  <c r="E873" i="2"/>
  <c r="I872" i="2"/>
  <c r="H872" i="2"/>
  <c r="I871" i="2"/>
  <c r="H871" i="2"/>
  <c r="I870" i="2"/>
  <c r="H870" i="2"/>
  <c r="I869" i="2"/>
  <c r="H869" i="2"/>
  <c r="I868" i="2"/>
  <c r="H868" i="2"/>
  <c r="I867" i="2"/>
  <c r="H867" i="2"/>
  <c r="I866" i="2"/>
  <c r="H866" i="2"/>
  <c r="I865" i="2"/>
  <c r="H865" i="2"/>
  <c r="I864" i="2"/>
  <c r="H864" i="2"/>
  <c r="I863" i="2"/>
  <c r="H863" i="2"/>
  <c r="I862" i="2"/>
  <c r="H862" i="2"/>
  <c r="I861" i="2"/>
  <c r="H861" i="2"/>
  <c r="I860" i="2"/>
  <c r="H860" i="2"/>
  <c r="I859" i="2"/>
  <c r="H859" i="2"/>
  <c r="I858" i="2"/>
  <c r="H858" i="2"/>
  <c r="I857" i="2"/>
  <c r="H857" i="2"/>
  <c r="L856" i="2"/>
  <c r="K856" i="2"/>
  <c r="G856" i="2"/>
  <c r="F856" i="2"/>
  <c r="E856" i="2"/>
  <c r="I855" i="2"/>
  <c r="H855" i="2"/>
  <c r="I854" i="2"/>
  <c r="H854" i="2"/>
  <c r="I853" i="2"/>
  <c r="H853" i="2"/>
  <c r="L852" i="2"/>
  <c r="K852" i="2"/>
  <c r="G852" i="2"/>
  <c r="F852" i="2"/>
  <c r="E852" i="2"/>
  <c r="I851" i="2"/>
  <c r="H851" i="2"/>
  <c r="I850" i="2"/>
  <c r="H850" i="2"/>
  <c r="I849" i="2"/>
  <c r="H849" i="2"/>
  <c r="I848" i="2"/>
  <c r="H848" i="2"/>
  <c r="I847" i="2"/>
  <c r="H847" i="2"/>
  <c r="I846" i="2"/>
  <c r="H846" i="2"/>
  <c r="I845" i="2"/>
  <c r="H845" i="2"/>
  <c r="I844" i="2"/>
  <c r="H844" i="2"/>
  <c r="I843" i="2"/>
  <c r="H843" i="2"/>
  <c r="I842" i="2"/>
  <c r="H842" i="2"/>
  <c r="I841" i="2"/>
  <c r="H841" i="2"/>
  <c r="I840" i="2"/>
  <c r="H840" i="2"/>
  <c r="I839" i="2"/>
  <c r="H839" i="2"/>
  <c r="L838" i="2"/>
  <c r="K838" i="2"/>
  <c r="G838" i="2"/>
  <c r="F838" i="2"/>
  <c r="E838" i="2"/>
  <c r="I837" i="2"/>
  <c r="H837" i="2"/>
  <c r="I836" i="2"/>
  <c r="H836" i="2"/>
  <c r="I835" i="2"/>
  <c r="H835" i="2"/>
  <c r="I834" i="2"/>
  <c r="H834" i="2"/>
  <c r="I833" i="2"/>
  <c r="H833" i="2"/>
  <c r="I832" i="2"/>
  <c r="H832" i="2"/>
  <c r="I831" i="2"/>
  <c r="H831" i="2"/>
  <c r="L830" i="2"/>
  <c r="K830" i="2"/>
  <c r="G830" i="2"/>
  <c r="F830" i="2"/>
  <c r="E830" i="2"/>
  <c r="I829" i="2"/>
  <c r="H829" i="2"/>
  <c r="I828" i="2"/>
  <c r="H828" i="2"/>
  <c r="I827" i="2"/>
  <c r="H827" i="2"/>
  <c r="I826" i="2"/>
  <c r="H826" i="2"/>
  <c r="L825" i="2"/>
  <c r="K825" i="2"/>
  <c r="G825" i="2"/>
  <c r="F825" i="2"/>
  <c r="E825" i="2"/>
  <c r="I824" i="2"/>
  <c r="H824" i="2"/>
  <c r="I823" i="2"/>
  <c r="H823" i="2"/>
  <c r="I822" i="2"/>
  <c r="H822" i="2"/>
  <c r="I821" i="2"/>
  <c r="H821" i="2"/>
  <c r="I820" i="2"/>
  <c r="H820" i="2"/>
  <c r="L819" i="2"/>
  <c r="K819" i="2"/>
  <c r="G819" i="2"/>
  <c r="F819" i="2"/>
  <c r="E819" i="2"/>
  <c r="I818" i="2"/>
  <c r="H818" i="2"/>
  <c r="I814" i="2"/>
  <c r="H814" i="2"/>
  <c r="I813" i="2"/>
  <c r="H813" i="2"/>
  <c r="I812" i="2"/>
  <c r="H812" i="2"/>
  <c r="I811" i="2"/>
  <c r="H811" i="2"/>
  <c r="I800" i="2"/>
  <c r="H800" i="2"/>
  <c r="I799" i="2"/>
  <c r="H799" i="2"/>
  <c r="I798" i="2"/>
  <c r="H798" i="2"/>
  <c r="I797" i="2"/>
  <c r="H797" i="2"/>
  <c r="I796" i="2"/>
  <c r="H796" i="2"/>
  <c r="I795" i="2"/>
  <c r="H795" i="2"/>
  <c r="I794" i="2"/>
  <c r="H794" i="2"/>
  <c r="L793" i="2"/>
  <c r="K793" i="2"/>
  <c r="G793" i="2"/>
  <c r="F793" i="2"/>
  <c r="E793" i="2"/>
  <c r="I792" i="2"/>
  <c r="H792" i="2"/>
  <c r="I791" i="2"/>
  <c r="H791" i="2"/>
  <c r="I790" i="2"/>
  <c r="H790" i="2"/>
  <c r="I789" i="2"/>
  <c r="H789" i="2"/>
  <c r="I788" i="2"/>
  <c r="H788" i="2"/>
  <c r="I787" i="2"/>
  <c r="H787" i="2"/>
  <c r="I786" i="2"/>
  <c r="H786" i="2"/>
  <c r="I785" i="2"/>
  <c r="H785" i="2"/>
  <c r="I784" i="2"/>
  <c r="H784" i="2"/>
  <c r="I783" i="2"/>
  <c r="H783" i="2"/>
  <c r="I782" i="2"/>
  <c r="H782" i="2"/>
  <c r="I781" i="2"/>
  <c r="H781" i="2"/>
  <c r="I780" i="2"/>
  <c r="H780" i="2"/>
  <c r="I779" i="2"/>
  <c r="H779" i="2"/>
  <c r="I778" i="2"/>
  <c r="H778" i="2"/>
  <c r="I777" i="2"/>
  <c r="H777" i="2"/>
  <c r="L776" i="2"/>
  <c r="K776" i="2"/>
  <c r="G776" i="2"/>
  <c r="F776" i="2"/>
  <c r="E776" i="2"/>
  <c r="I775" i="2"/>
  <c r="H775" i="2"/>
  <c r="I774" i="2"/>
  <c r="H774" i="2"/>
  <c r="I773" i="2"/>
  <c r="H773" i="2"/>
  <c r="L772" i="2"/>
  <c r="K772" i="2"/>
  <c r="G772" i="2"/>
  <c r="F772" i="2"/>
  <c r="E772" i="2"/>
  <c r="I771" i="2"/>
  <c r="H771" i="2"/>
  <c r="I770" i="2"/>
  <c r="H770" i="2"/>
  <c r="I769" i="2"/>
  <c r="H769" i="2"/>
  <c r="I768" i="2"/>
  <c r="H768" i="2"/>
  <c r="I767" i="2"/>
  <c r="H767" i="2"/>
  <c r="I766" i="2"/>
  <c r="H766" i="2"/>
  <c r="I765" i="2"/>
  <c r="H765" i="2"/>
  <c r="I764" i="2"/>
  <c r="H764" i="2"/>
  <c r="I763" i="2"/>
  <c r="H763" i="2"/>
  <c r="I762" i="2"/>
  <c r="H762" i="2"/>
  <c r="I759" i="2"/>
  <c r="H759" i="2"/>
  <c r="L758" i="2"/>
  <c r="K758" i="2"/>
  <c r="G758" i="2"/>
  <c r="F758" i="2"/>
  <c r="E758" i="2"/>
  <c r="I757" i="2"/>
  <c r="H757" i="2"/>
  <c r="I756" i="2"/>
  <c r="H756" i="2"/>
  <c r="I755" i="2"/>
  <c r="H755" i="2"/>
  <c r="I754" i="2"/>
  <c r="H754" i="2"/>
  <c r="I753" i="2"/>
  <c r="H753" i="2"/>
  <c r="I752" i="2"/>
  <c r="H752" i="2"/>
  <c r="I751" i="2"/>
  <c r="H751" i="2"/>
  <c r="L750" i="2"/>
  <c r="K750" i="2"/>
  <c r="G750" i="2"/>
  <c r="F750" i="2"/>
  <c r="E750" i="2"/>
  <c r="I749" i="2"/>
  <c r="H749" i="2"/>
  <c r="I748" i="2"/>
  <c r="H748" i="2"/>
  <c r="I747" i="2"/>
  <c r="H747" i="2"/>
  <c r="I746" i="2"/>
  <c r="H746" i="2"/>
  <c r="L745" i="2"/>
  <c r="K745" i="2"/>
  <c r="G745" i="2"/>
  <c r="F745" i="2"/>
  <c r="E745" i="2"/>
  <c r="I744" i="2"/>
  <c r="H744" i="2"/>
  <c r="I743" i="2"/>
  <c r="H743" i="2"/>
  <c r="I742" i="2"/>
  <c r="H742" i="2"/>
  <c r="I741" i="2"/>
  <c r="H741" i="2"/>
  <c r="I740" i="2"/>
  <c r="H740" i="2"/>
  <c r="L739" i="2"/>
  <c r="K739" i="2"/>
  <c r="G739" i="2"/>
  <c r="F739" i="2"/>
  <c r="E739" i="2"/>
  <c r="I738" i="2"/>
  <c r="H738" i="2"/>
  <c r="I734" i="2"/>
  <c r="H734" i="2"/>
  <c r="I733" i="2"/>
  <c r="H733" i="2"/>
  <c r="I732" i="2"/>
  <c r="H732" i="2"/>
  <c r="I731" i="2"/>
  <c r="H731" i="2"/>
  <c r="I720" i="2"/>
  <c r="H720" i="2"/>
  <c r="I719" i="2"/>
  <c r="H719" i="2"/>
  <c r="I718" i="2"/>
  <c r="H718" i="2"/>
  <c r="I717" i="2"/>
  <c r="H717" i="2"/>
  <c r="I716" i="2"/>
  <c r="H716" i="2"/>
  <c r="I715" i="2"/>
  <c r="H715" i="2"/>
  <c r="I714" i="2"/>
  <c r="H714" i="2"/>
  <c r="L713" i="2"/>
  <c r="K713" i="2"/>
  <c r="G713" i="2"/>
  <c r="F713" i="2"/>
  <c r="E713" i="2"/>
  <c r="I712" i="2"/>
  <c r="H712" i="2"/>
  <c r="I711" i="2"/>
  <c r="H711" i="2"/>
  <c r="I710" i="2"/>
  <c r="H710" i="2"/>
  <c r="I709" i="2"/>
  <c r="H709" i="2"/>
  <c r="I708" i="2"/>
  <c r="H708" i="2"/>
  <c r="I707" i="2"/>
  <c r="H707" i="2"/>
  <c r="I706" i="2"/>
  <c r="H706" i="2"/>
  <c r="I705" i="2"/>
  <c r="H705" i="2"/>
  <c r="I704" i="2"/>
  <c r="H704" i="2"/>
  <c r="I703" i="2"/>
  <c r="H703" i="2"/>
  <c r="I702" i="2"/>
  <c r="H702" i="2"/>
  <c r="I701" i="2"/>
  <c r="H701" i="2"/>
  <c r="I700" i="2"/>
  <c r="H700" i="2"/>
  <c r="I699" i="2"/>
  <c r="H699" i="2"/>
  <c r="I698" i="2"/>
  <c r="H698" i="2"/>
  <c r="I697" i="2"/>
  <c r="H697" i="2"/>
  <c r="L696" i="2"/>
  <c r="K696" i="2"/>
  <c r="G696" i="2"/>
  <c r="F696" i="2"/>
  <c r="E696" i="2"/>
  <c r="I695" i="2"/>
  <c r="H695" i="2"/>
  <c r="I694" i="2"/>
  <c r="H694" i="2"/>
  <c r="I693" i="2"/>
  <c r="H693" i="2"/>
  <c r="L692" i="2"/>
  <c r="K692" i="2"/>
  <c r="G692" i="2"/>
  <c r="F692" i="2"/>
  <c r="E692" i="2"/>
  <c r="I692" i="2" s="1"/>
  <c r="I691" i="2"/>
  <c r="H691" i="2"/>
  <c r="I690" i="2"/>
  <c r="H690" i="2"/>
  <c r="I689" i="2"/>
  <c r="H689" i="2"/>
  <c r="I688" i="2"/>
  <c r="H688" i="2"/>
  <c r="I687" i="2"/>
  <c r="H687" i="2"/>
  <c r="I686" i="2"/>
  <c r="H686" i="2"/>
  <c r="I685" i="2"/>
  <c r="H685" i="2"/>
  <c r="I684" i="2"/>
  <c r="H684" i="2"/>
  <c r="I683" i="2"/>
  <c r="H683" i="2"/>
  <c r="I682" i="2"/>
  <c r="H682" i="2"/>
  <c r="I681" i="2"/>
  <c r="H681" i="2"/>
  <c r="I680" i="2"/>
  <c r="H680" i="2"/>
  <c r="I679" i="2"/>
  <c r="H679" i="2"/>
  <c r="L678" i="2"/>
  <c r="K678" i="2"/>
  <c r="G678" i="2"/>
  <c r="F678" i="2"/>
  <c r="E678" i="2"/>
  <c r="I678" i="2" s="1"/>
  <c r="I677" i="2"/>
  <c r="H677" i="2"/>
  <c r="I676" i="2"/>
  <c r="H676" i="2"/>
  <c r="I675" i="2"/>
  <c r="H675" i="2"/>
  <c r="I674" i="2"/>
  <c r="H674" i="2"/>
  <c r="I673" i="2"/>
  <c r="H673" i="2"/>
  <c r="I672" i="2"/>
  <c r="H672" i="2"/>
  <c r="I671" i="2"/>
  <c r="H671" i="2"/>
  <c r="L670" i="2"/>
  <c r="K670" i="2"/>
  <c r="G670" i="2"/>
  <c r="F670" i="2"/>
  <c r="E670" i="2"/>
  <c r="I669" i="2"/>
  <c r="H669" i="2"/>
  <c r="I668" i="2"/>
  <c r="H668" i="2"/>
  <c r="I667" i="2"/>
  <c r="H667" i="2"/>
  <c r="I666" i="2"/>
  <c r="H666" i="2"/>
  <c r="L665" i="2"/>
  <c r="K665" i="2"/>
  <c r="G665" i="2"/>
  <c r="F665" i="2"/>
  <c r="E665" i="2"/>
  <c r="I665" i="2" s="1"/>
  <c r="I664" i="2"/>
  <c r="H664" i="2"/>
  <c r="I663" i="2"/>
  <c r="H663" i="2"/>
  <c r="I662" i="2"/>
  <c r="H662" i="2"/>
  <c r="I661" i="2"/>
  <c r="H661" i="2"/>
  <c r="I660" i="2"/>
  <c r="H660" i="2"/>
  <c r="L659" i="2"/>
  <c r="K659" i="2"/>
  <c r="G659" i="2"/>
  <c r="F659" i="2"/>
  <c r="E659" i="2"/>
  <c r="I658" i="2"/>
  <c r="H658" i="2"/>
  <c r="I654" i="2"/>
  <c r="H654" i="2"/>
  <c r="I653" i="2"/>
  <c r="H653" i="2"/>
  <c r="I652" i="2"/>
  <c r="H652" i="2"/>
  <c r="I651" i="2"/>
  <c r="H651" i="2"/>
  <c r="I640" i="2"/>
  <c r="H640" i="2"/>
  <c r="I639" i="2"/>
  <c r="H639" i="2"/>
  <c r="I638" i="2"/>
  <c r="H638" i="2"/>
  <c r="I637" i="2"/>
  <c r="H637" i="2"/>
  <c r="I636" i="2"/>
  <c r="H636" i="2"/>
  <c r="I635" i="2"/>
  <c r="H635" i="2"/>
  <c r="I634" i="2"/>
  <c r="H634" i="2"/>
  <c r="L633" i="2"/>
  <c r="K633" i="2"/>
  <c r="G633" i="2"/>
  <c r="F633" i="2"/>
  <c r="H633" i="2" s="1"/>
  <c r="E633" i="2"/>
  <c r="I632" i="2"/>
  <c r="H632" i="2"/>
  <c r="I631" i="2"/>
  <c r="H631" i="2"/>
  <c r="I630" i="2"/>
  <c r="H630" i="2"/>
  <c r="I629" i="2"/>
  <c r="H629" i="2"/>
  <c r="I628" i="2"/>
  <c r="H628" i="2"/>
  <c r="I627" i="2"/>
  <c r="H627" i="2"/>
  <c r="I626" i="2"/>
  <c r="H626" i="2"/>
  <c r="I625" i="2"/>
  <c r="H625" i="2"/>
  <c r="I624" i="2"/>
  <c r="H624" i="2"/>
  <c r="I623" i="2"/>
  <c r="H623" i="2"/>
  <c r="I622" i="2"/>
  <c r="H622" i="2"/>
  <c r="I621" i="2"/>
  <c r="H621" i="2"/>
  <c r="I620" i="2"/>
  <c r="H620" i="2"/>
  <c r="I619" i="2"/>
  <c r="H619" i="2"/>
  <c r="I618" i="2"/>
  <c r="H618" i="2"/>
  <c r="I617" i="2"/>
  <c r="H617" i="2"/>
  <c r="L616" i="2"/>
  <c r="K616" i="2"/>
  <c r="G616" i="2"/>
  <c r="F616" i="2"/>
  <c r="E616" i="2"/>
  <c r="I615" i="2"/>
  <c r="H615" i="2"/>
  <c r="I614" i="2"/>
  <c r="H614" i="2"/>
  <c r="I613" i="2"/>
  <c r="H613" i="2"/>
  <c r="L612" i="2"/>
  <c r="K612" i="2"/>
  <c r="G612" i="2"/>
  <c r="F612" i="2"/>
  <c r="E612" i="2"/>
  <c r="I611" i="2"/>
  <c r="H611" i="2"/>
  <c r="I610" i="2"/>
  <c r="H610" i="2"/>
  <c r="I609" i="2"/>
  <c r="H609" i="2"/>
  <c r="I608" i="2"/>
  <c r="H608" i="2"/>
  <c r="I607" i="2"/>
  <c r="H607" i="2"/>
  <c r="I606" i="2"/>
  <c r="H606" i="2"/>
  <c r="I605" i="2"/>
  <c r="H605" i="2"/>
  <c r="I604" i="2"/>
  <c r="H604" i="2"/>
  <c r="I603" i="2"/>
  <c r="H603" i="2"/>
  <c r="I602" i="2"/>
  <c r="H602" i="2"/>
  <c r="I601" i="2"/>
  <c r="H601" i="2"/>
  <c r="I600" i="2"/>
  <c r="H600" i="2"/>
  <c r="I599" i="2"/>
  <c r="H599" i="2"/>
  <c r="L598" i="2"/>
  <c r="K598" i="2"/>
  <c r="G598" i="2"/>
  <c r="H598" i="2" s="1"/>
  <c r="F598" i="2"/>
  <c r="E598" i="2"/>
  <c r="I597" i="2"/>
  <c r="H597" i="2"/>
  <c r="I596" i="2"/>
  <c r="H596" i="2"/>
  <c r="I595" i="2"/>
  <c r="H595" i="2"/>
  <c r="I594" i="2"/>
  <c r="H594" i="2"/>
  <c r="I593" i="2"/>
  <c r="H593" i="2"/>
  <c r="I592" i="2"/>
  <c r="H592" i="2"/>
  <c r="I591" i="2"/>
  <c r="H591" i="2"/>
  <c r="L590" i="2"/>
  <c r="K590" i="2"/>
  <c r="G590" i="2"/>
  <c r="F590" i="2"/>
  <c r="E590" i="2"/>
  <c r="I589" i="2"/>
  <c r="H589" i="2"/>
  <c r="I588" i="2"/>
  <c r="H588" i="2"/>
  <c r="I587" i="2"/>
  <c r="H587" i="2"/>
  <c r="I586" i="2"/>
  <c r="H586" i="2"/>
  <c r="L585" i="2"/>
  <c r="K585" i="2"/>
  <c r="G585" i="2"/>
  <c r="F585" i="2"/>
  <c r="E585" i="2"/>
  <c r="I584" i="2"/>
  <c r="H584" i="2"/>
  <c r="I583" i="2"/>
  <c r="H583" i="2"/>
  <c r="I582" i="2"/>
  <c r="H582" i="2"/>
  <c r="I581" i="2"/>
  <c r="H581" i="2"/>
  <c r="I580" i="2"/>
  <c r="H580" i="2"/>
  <c r="L579" i="2"/>
  <c r="K579" i="2"/>
  <c r="G579" i="2"/>
  <c r="F579" i="2"/>
  <c r="E579" i="2"/>
  <c r="I578" i="2"/>
  <c r="H578" i="2"/>
  <c r="I574" i="2"/>
  <c r="H574" i="2"/>
  <c r="I573" i="2"/>
  <c r="H573" i="2"/>
  <c r="I572" i="2"/>
  <c r="H572" i="2"/>
  <c r="I571" i="2"/>
  <c r="H571" i="2"/>
  <c r="I560" i="2"/>
  <c r="H560" i="2"/>
  <c r="I559" i="2"/>
  <c r="H559" i="2"/>
  <c r="I558" i="2"/>
  <c r="H558" i="2"/>
  <c r="I557" i="2"/>
  <c r="H557" i="2"/>
  <c r="I556" i="2"/>
  <c r="H556" i="2"/>
  <c r="I555" i="2"/>
  <c r="H555" i="2"/>
  <c r="I554" i="2"/>
  <c r="H554" i="2"/>
  <c r="L553" i="2"/>
  <c r="K553" i="2"/>
  <c r="G553" i="2"/>
  <c r="F553" i="2"/>
  <c r="E553" i="2"/>
  <c r="I552" i="2"/>
  <c r="H552" i="2"/>
  <c r="I551" i="2"/>
  <c r="H551" i="2"/>
  <c r="I550" i="2"/>
  <c r="H550" i="2"/>
  <c r="I549" i="2"/>
  <c r="H549" i="2"/>
  <c r="I548" i="2"/>
  <c r="H548" i="2"/>
  <c r="I547" i="2"/>
  <c r="H547" i="2"/>
  <c r="I546" i="2"/>
  <c r="H546" i="2"/>
  <c r="I545" i="2"/>
  <c r="H545" i="2"/>
  <c r="I544" i="2"/>
  <c r="H544" i="2"/>
  <c r="I543" i="2"/>
  <c r="H543" i="2"/>
  <c r="I542" i="2"/>
  <c r="H542" i="2"/>
  <c r="I541" i="2"/>
  <c r="H541" i="2"/>
  <c r="I540" i="2"/>
  <c r="H540" i="2"/>
  <c r="I539" i="2"/>
  <c r="H539" i="2"/>
  <c r="I538" i="2"/>
  <c r="H538" i="2"/>
  <c r="I537" i="2"/>
  <c r="H537" i="2"/>
  <c r="L536" i="2"/>
  <c r="K536" i="2"/>
  <c r="G536" i="2"/>
  <c r="F536" i="2"/>
  <c r="E536" i="2"/>
  <c r="I535" i="2"/>
  <c r="H535" i="2"/>
  <c r="I534" i="2"/>
  <c r="H534" i="2"/>
  <c r="I533" i="2"/>
  <c r="H533" i="2"/>
  <c r="L532" i="2"/>
  <c r="K532" i="2"/>
  <c r="G532" i="2"/>
  <c r="F532" i="2"/>
  <c r="E532" i="2"/>
  <c r="I531" i="2"/>
  <c r="H531" i="2"/>
  <c r="I530" i="2"/>
  <c r="H530" i="2"/>
  <c r="I529" i="2"/>
  <c r="H529" i="2"/>
  <c r="I528" i="2"/>
  <c r="H528" i="2"/>
  <c r="I527" i="2"/>
  <c r="H527" i="2"/>
  <c r="I526" i="2"/>
  <c r="H526" i="2"/>
  <c r="I525" i="2"/>
  <c r="H525" i="2"/>
  <c r="I524" i="2"/>
  <c r="H524" i="2"/>
  <c r="I523" i="2"/>
  <c r="H523" i="2"/>
  <c r="I522" i="2"/>
  <c r="H522" i="2"/>
  <c r="I521" i="2"/>
  <c r="H521" i="2"/>
  <c r="I520" i="2"/>
  <c r="H520" i="2"/>
  <c r="I519" i="2"/>
  <c r="H519" i="2"/>
  <c r="L518" i="2"/>
  <c r="K518" i="2"/>
  <c r="G518" i="2"/>
  <c r="F518" i="2"/>
  <c r="E518" i="2"/>
  <c r="I517" i="2"/>
  <c r="H517" i="2"/>
  <c r="I516" i="2"/>
  <c r="H516" i="2"/>
  <c r="I515" i="2"/>
  <c r="H515" i="2"/>
  <c r="I514" i="2"/>
  <c r="H514" i="2"/>
  <c r="I513" i="2"/>
  <c r="H513" i="2"/>
  <c r="I512" i="2"/>
  <c r="H512" i="2"/>
  <c r="I511" i="2"/>
  <c r="H511" i="2"/>
  <c r="L510" i="2"/>
  <c r="K510" i="2"/>
  <c r="G510" i="2"/>
  <c r="F510" i="2"/>
  <c r="E510" i="2"/>
  <c r="I509" i="2"/>
  <c r="H509" i="2"/>
  <c r="I508" i="2"/>
  <c r="H508" i="2"/>
  <c r="I507" i="2"/>
  <c r="H507" i="2"/>
  <c r="I506" i="2"/>
  <c r="H506" i="2"/>
  <c r="L505" i="2"/>
  <c r="K505" i="2"/>
  <c r="G505" i="2"/>
  <c r="F505" i="2"/>
  <c r="E505" i="2"/>
  <c r="I504" i="2"/>
  <c r="H504" i="2"/>
  <c r="I503" i="2"/>
  <c r="H503" i="2"/>
  <c r="I502" i="2"/>
  <c r="H502" i="2"/>
  <c r="I501" i="2"/>
  <c r="H501" i="2"/>
  <c r="I500" i="2"/>
  <c r="H500" i="2"/>
  <c r="L499" i="2"/>
  <c r="K499" i="2"/>
  <c r="G499" i="2"/>
  <c r="F499" i="2"/>
  <c r="E499" i="2"/>
  <c r="I498" i="2"/>
  <c r="H498" i="2"/>
  <c r="I494" i="2"/>
  <c r="H494" i="2"/>
  <c r="I493" i="2"/>
  <c r="H493" i="2"/>
  <c r="I492" i="2"/>
  <c r="H492" i="2"/>
  <c r="I491" i="2"/>
  <c r="H491" i="2"/>
  <c r="I80" i="2"/>
  <c r="I78" i="2"/>
  <c r="H78" i="2"/>
  <c r="I74" i="2"/>
  <c r="H74" i="2"/>
  <c r="I53" i="2"/>
  <c r="H53" i="2"/>
  <c r="I39" i="2"/>
  <c r="H39" i="2"/>
  <c r="I31" i="2"/>
  <c r="H31" i="2"/>
  <c r="I26" i="2"/>
  <c r="H26" i="2"/>
  <c r="I20" i="2"/>
  <c r="H20" i="2"/>
  <c r="I18" i="2"/>
  <c r="H18" i="2"/>
  <c r="I14" i="2"/>
  <c r="H14" i="2"/>
  <c r="I12" i="2"/>
  <c r="H12" i="2"/>
  <c r="I400" i="2"/>
  <c r="H400" i="2"/>
  <c r="I399" i="2"/>
  <c r="H399" i="2"/>
  <c r="I398" i="2"/>
  <c r="H398" i="2"/>
  <c r="I397" i="2"/>
  <c r="H397" i="2"/>
  <c r="I396" i="2"/>
  <c r="H396" i="2"/>
  <c r="I395" i="2"/>
  <c r="H395" i="2"/>
  <c r="I394" i="2"/>
  <c r="H394" i="2"/>
  <c r="L393" i="2"/>
  <c r="K393" i="2"/>
  <c r="G393" i="2"/>
  <c r="F393" i="2"/>
  <c r="E393" i="2"/>
  <c r="I392" i="2"/>
  <c r="H392" i="2"/>
  <c r="I391" i="2"/>
  <c r="H391" i="2"/>
  <c r="I390" i="2"/>
  <c r="H390" i="2"/>
  <c r="I389" i="2"/>
  <c r="H389" i="2"/>
  <c r="I388" i="2"/>
  <c r="H388" i="2"/>
  <c r="I387" i="2"/>
  <c r="H387" i="2"/>
  <c r="I386" i="2"/>
  <c r="H386" i="2"/>
  <c r="I385" i="2"/>
  <c r="H385" i="2"/>
  <c r="I384" i="2"/>
  <c r="H384" i="2"/>
  <c r="I383" i="2"/>
  <c r="H383" i="2"/>
  <c r="I382" i="2"/>
  <c r="H382" i="2"/>
  <c r="I381" i="2"/>
  <c r="H381" i="2"/>
  <c r="I380" i="2"/>
  <c r="H380" i="2"/>
  <c r="I379" i="2"/>
  <c r="H379" i="2"/>
  <c r="I378" i="2"/>
  <c r="H378" i="2"/>
  <c r="I377" i="2"/>
  <c r="H377" i="2"/>
  <c r="L376" i="2"/>
  <c r="K376" i="2"/>
  <c r="G376" i="2"/>
  <c r="F376" i="2"/>
  <c r="E376" i="2"/>
  <c r="I375" i="2"/>
  <c r="H375" i="2"/>
  <c r="I374" i="2"/>
  <c r="H374" i="2"/>
  <c r="I373" i="2"/>
  <c r="H373" i="2"/>
  <c r="L372" i="2"/>
  <c r="K372" i="2"/>
  <c r="G372" i="2"/>
  <c r="F372" i="2"/>
  <c r="E372" i="2"/>
  <c r="I371" i="2"/>
  <c r="H371" i="2"/>
  <c r="I370" i="2"/>
  <c r="H370" i="2"/>
  <c r="I369" i="2"/>
  <c r="H369" i="2"/>
  <c r="I368" i="2"/>
  <c r="H368" i="2"/>
  <c r="I367" i="2"/>
  <c r="H367" i="2"/>
  <c r="I366" i="2"/>
  <c r="H366" i="2"/>
  <c r="I365" i="2"/>
  <c r="H365" i="2"/>
  <c r="I364" i="2"/>
  <c r="H364" i="2"/>
  <c r="I363" i="2"/>
  <c r="H363" i="2"/>
  <c r="I362" i="2"/>
  <c r="H362" i="2"/>
  <c r="I361" i="2"/>
  <c r="H361" i="2"/>
  <c r="I360" i="2"/>
  <c r="H360" i="2"/>
  <c r="I359" i="2"/>
  <c r="H359" i="2"/>
  <c r="L358" i="2"/>
  <c r="K358" i="2"/>
  <c r="G358" i="2"/>
  <c r="F358" i="2"/>
  <c r="E358" i="2"/>
  <c r="I357" i="2"/>
  <c r="H357" i="2"/>
  <c r="I356" i="2"/>
  <c r="H356" i="2"/>
  <c r="I355" i="2"/>
  <c r="H355" i="2"/>
  <c r="I354" i="2"/>
  <c r="H354" i="2"/>
  <c r="I353" i="2"/>
  <c r="H353" i="2"/>
  <c r="I352" i="2"/>
  <c r="H352" i="2"/>
  <c r="I351" i="2"/>
  <c r="H351" i="2"/>
  <c r="L350" i="2"/>
  <c r="K350" i="2"/>
  <c r="G350" i="2"/>
  <c r="F350" i="2"/>
  <c r="E350" i="2"/>
  <c r="I349" i="2"/>
  <c r="H349" i="2"/>
  <c r="I348" i="2"/>
  <c r="H348" i="2"/>
  <c r="I347" i="2"/>
  <c r="H347" i="2"/>
  <c r="I346" i="2"/>
  <c r="H346" i="2"/>
  <c r="L345" i="2"/>
  <c r="K345" i="2"/>
  <c r="G345" i="2"/>
  <c r="F345" i="2"/>
  <c r="E345" i="2"/>
  <c r="I344" i="2"/>
  <c r="H344" i="2"/>
  <c r="I343" i="2"/>
  <c r="H343" i="2"/>
  <c r="I342" i="2"/>
  <c r="H342" i="2"/>
  <c r="I341" i="2"/>
  <c r="H341" i="2"/>
  <c r="I340" i="2"/>
  <c r="H340" i="2"/>
  <c r="L339" i="2"/>
  <c r="K339" i="2"/>
  <c r="G339" i="2"/>
  <c r="F339" i="2"/>
  <c r="E339" i="2"/>
  <c r="I339" i="2" s="1"/>
  <c r="I338" i="2"/>
  <c r="H338" i="2"/>
  <c r="I320" i="2"/>
  <c r="H320" i="2"/>
  <c r="I319" i="2"/>
  <c r="H319" i="2"/>
  <c r="I318" i="2"/>
  <c r="H318" i="2"/>
  <c r="I317" i="2"/>
  <c r="H317" i="2"/>
  <c r="I316" i="2"/>
  <c r="H316" i="2"/>
  <c r="I315" i="2"/>
  <c r="H315" i="2"/>
  <c r="I314" i="2"/>
  <c r="H314" i="2"/>
  <c r="L313" i="2"/>
  <c r="K313" i="2"/>
  <c r="G313" i="2"/>
  <c r="F313" i="2"/>
  <c r="E313" i="2"/>
  <c r="I312" i="2"/>
  <c r="H312" i="2"/>
  <c r="I311" i="2"/>
  <c r="H311" i="2"/>
  <c r="I310" i="2"/>
  <c r="H310" i="2"/>
  <c r="I309" i="2"/>
  <c r="H309" i="2"/>
  <c r="I308" i="2"/>
  <c r="H308" i="2"/>
  <c r="I307" i="2"/>
  <c r="H307" i="2"/>
  <c r="I306" i="2"/>
  <c r="H306" i="2"/>
  <c r="I305" i="2"/>
  <c r="H305" i="2"/>
  <c r="I304" i="2"/>
  <c r="H304" i="2"/>
  <c r="I303" i="2"/>
  <c r="H303" i="2"/>
  <c r="I302" i="2"/>
  <c r="H302" i="2"/>
  <c r="I301" i="2"/>
  <c r="H301" i="2"/>
  <c r="I300" i="2"/>
  <c r="H300" i="2"/>
  <c r="I299" i="2"/>
  <c r="H299" i="2"/>
  <c r="I298" i="2"/>
  <c r="H298" i="2"/>
  <c r="I297" i="2"/>
  <c r="H297" i="2"/>
  <c r="L296" i="2"/>
  <c r="K296" i="2"/>
  <c r="G296" i="2"/>
  <c r="F296" i="2"/>
  <c r="E296" i="2"/>
  <c r="I295" i="2"/>
  <c r="H295" i="2"/>
  <c r="I294" i="2"/>
  <c r="H294" i="2"/>
  <c r="I293" i="2"/>
  <c r="H293" i="2"/>
  <c r="L292" i="2"/>
  <c r="K292" i="2"/>
  <c r="G292" i="2"/>
  <c r="I292" i="2" s="1"/>
  <c r="F292" i="2"/>
  <c r="E292" i="2"/>
  <c r="I291" i="2"/>
  <c r="H291" i="2"/>
  <c r="I290" i="2"/>
  <c r="H290" i="2"/>
  <c r="I289" i="2"/>
  <c r="H289" i="2"/>
  <c r="I288" i="2"/>
  <c r="H288" i="2"/>
  <c r="I287" i="2"/>
  <c r="H287" i="2"/>
  <c r="I286" i="2"/>
  <c r="H286" i="2"/>
  <c r="I285" i="2"/>
  <c r="H285" i="2"/>
  <c r="I284" i="2"/>
  <c r="H284" i="2"/>
  <c r="I283" i="2"/>
  <c r="H283" i="2"/>
  <c r="I282" i="2"/>
  <c r="H282" i="2"/>
  <c r="I281" i="2"/>
  <c r="H281" i="2"/>
  <c r="I280" i="2"/>
  <c r="H280" i="2"/>
  <c r="I279" i="2"/>
  <c r="H279" i="2"/>
  <c r="L278" i="2"/>
  <c r="K278" i="2"/>
  <c r="G278" i="2"/>
  <c r="F278" i="2"/>
  <c r="E278" i="2"/>
  <c r="I277" i="2"/>
  <c r="H277" i="2"/>
  <c r="I276" i="2"/>
  <c r="H276" i="2"/>
  <c r="I275" i="2"/>
  <c r="H275" i="2"/>
  <c r="I274" i="2"/>
  <c r="H274" i="2"/>
  <c r="I273" i="2"/>
  <c r="H273" i="2"/>
  <c r="I272" i="2"/>
  <c r="H272" i="2"/>
  <c r="I271" i="2"/>
  <c r="H271" i="2"/>
  <c r="L270" i="2"/>
  <c r="K270" i="2"/>
  <c r="G270" i="2"/>
  <c r="F270" i="2"/>
  <c r="E270" i="2"/>
  <c r="I270" i="2" s="1"/>
  <c r="I269" i="2"/>
  <c r="H269" i="2"/>
  <c r="I268" i="2"/>
  <c r="H268" i="2"/>
  <c r="I267" i="2"/>
  <c r="H267" i="2"/>
  <c r="I266" i="2"/>
  <c r="H266" i="2"/>
  <c r="L265" i="2"/>
  <c r="K265" i="2"/>
  <c r="G265" i="2"/>
  <c r="F265" i="2"/>
  <c r="E265" i="2"/>
  <c r="I264" i="2"/>
  <c r="H264" i="2"/>
  <c r="I263" i="2"/>
  <c r="H263" i="2"/>
  <c r="I262" i="2"/>
  <c r="H262" i="2"/>
  <c r="I261" i="2"/>
  <c r="I260" i="2"/>
  <c r="H260" i="2"/>
  <c r="L259" i="2"/>
  <c r="K259" i="2"/>
  <c r="G259" i="2"/>
  <c r="F259" i="2"/>
  <c r="E259" i="2"/>
  <c r="I258" i="2"/>
  <c r="H258" i="2"/>
  <c r="I254" i="2"/>
  <c r="H254" i="2"/>
  <c r="I253" i="2"/>
  <c r="H253" i="2"/>
  <c r="I252" i="2"/>
  <c r="H252" i="2"/>
  <c r="I251" i="2"/>
  <c r="H251" i="2"/>
  <c r="I480" i="2"/>
  <c r="H480" i="2"/>
  <c r="I479" i="2"/>
  <c r="H479" i="2"/>
  <c r="I478" i="2"/>
  <c r="H478" i="2"/>
  <c r="I477" i="2"/>
  <c r="H477" i="2"/>
  <c r="I476" i="2"/>
  <c r="H476" i="2"/>
  <c r="I475" i="2"/>
  <c r="H475" i="2"/>
  <c r="I474" i="2"/>
  <c r="H474" i="2"/>
  <c r="L473" i="2"/>
  <c r="K473" i="2"/>
  <c r="G473" i="2"/>
  <c r="F473" i="2"/>
  <c r="E473" i="2"/>
  <c r="I472" i="2"/>
  <c r="H472" i="2"/>
  <c r="I471" i="2"/>
  <c r="H471" i="2"/>
  <c r="I470" i="2"/>
  <c r="H470" i="2"/>
  <c r="I469" i="2"/>
  <c r="H469" i="2"/>
  <c r="I468" i="2"/>
  <c r="H468" i="2"/>
  <c r="I467" i="2"/>
  <c r="H467" i="2"/>
  <c r="I466" i="2"/>
  <c r="H466" i="2"/>
  <c r="I465" i="2"/>
  <c r="H465" i="2"/>
  <c r="I464" i="2"/>
  <c r="H464" i="2"/>
  <c r="I463" i="2"/>
  <c r="H463" i="2"/>
  <c r="I462" i="2"/>
  <c r="H462" i="2"/>
  <c r="I461" i="2"/>
  <c r="H461" i="2"/>
  <c r="I460" i="2"/>
  <c r="H460" i="2"/>
  <c r="I459" i="2"/>
  <c r="H459" i="2"/>
  <c r="I458" i="2"/>
  <c r="H458" i="2"/>
  <c r="I457" i="2"/>
  <c r="H457" i="2"/>
  <c r="L456" i="2"/>
  <c r="K456" i="2"/>
  <c r="G456" i="2"/>
  <c r="F456" i="2"/>
  <c r="E456" i="2"/>
  <c r="I455" i="2"/>
  <c r="H455" i="2"/>
  <c r="I454" i="2"/>
  <c r="H454" i="2"/>
  <c r="I453" i="2"/>
  <c r="H453" i="2"/>
  <c r="L452" i="2"/>
  <c r="K452" i="2"/>
  <c r="G452" i="2"/>
  <c r="F452" i="2"/>
  <c r="E452" i="2"/>
  <c r="I451" i="2"/>
  <c r="H451" i="2"/>
  <c r="I450" i="2"/>
  <c r="H450" i="2"/>
  <c r="I449" i="2"/>
  <c r="H449" i="2"/>
  <c r="I448" i="2"/>
  <c r="H448" i="2"/>
  <c r="I447" i="2"/>
  <c r="H447" i="2"/>
  <c r="I446" i="2"/>
  <c r="H446" i="2"/>
  <c r="I445" i="2"/>
  <c r="H445" i="2"/>
  <c r="I444" i="2"/>
  <c r="H444" i="2"/>
  <c r="I443" i="2"/>
  <c r="H443" i="2"/>
  <c r="I442" i="2"/>
  <c r="H442" i="2"/>
  <c r="I441" i="2"/>
  <c r="H441" i="2"/>
  <c r="I440" i="2"/>
  <c r="H440" i="2"/>
  <c r="I439" i="2"/>
  <c r="H439" i="2"/>
  <c r="L438" i="2"/>
  <c r="K438" i="2"/>
  <c r="G438" i="2"/>
  <c r="H438" i="2" s="1"/>
  <c r="F438" i="2"/>
  <c r="E438" i="2"/>
  <c r="I437" i="2"/>
  <c r="H437" i="2"/>
  <c r="I436" i="2"/>
  <c r="H436" i="2"/>
  <c r="I435" i="2"/>
  <c r="H435" i="2"/>
  <c r="I434" i="2"/>
  <c r="H434" i="2"/>
  <c r="I433" i="2"/>
  <c r="H433" i="2"/>
  <c r="I432" i="2"/>
  <c r="H432" i="2"/>
  <c r="I431" i="2"/>
  <c r="H431" i="2"/>
  <c r="L430" i="2"/>
  <c r="K430" i="2"/>
  <c r="G430" i="2"/>
  <c r="F430" i="2"/>
  <c r="E430" i="2"/>
  <c r="I429" i="2"/>
  <c r="H429" i="2"/>
  <c r="I428" i="2"/>
  <c r="H428" i="2"/>
  <c r="I427" i="2"/>
  <c r="H427" i="2"/>
  <c r="I426" i="2"/>
  <c r="H426" i="2"/>
  <c r="L425" i="2"/>
  <c r="K425" i="2"/>
  <c r="G425" i="2"/>
  <c r="F425" i="2"/>
  <c r="E425" i="2"/>
  <c r="I424" i="2"/>
  <c r="H424" i="2"/>
  <c r="I423" i="2"/>
  <c r="H423" i="2"/>
  <c r="I422" i="2"/>
  <c r="H422" i="2"/>
  <c r="I421" i="2"/>
  <c r="H421" i="2"/>
  <c r="I420" i="2"/>
  <c r="H420" i="2"/>
  <c r="L419" i="2"/>
  <c r="K419" i="2"/>
  <c r="G419" i="2"/>
  <c r="F419" i="2"/>
  <c r="E419" i="2"/>
  <c r="I418" i="2"/>
  <c r="H418" i="2"/>
  <c r="I414" i="2"/>
  <c r="H414" i="2"/>
  <c r="I413" i="2"/>
  <c r="H413" i="2"/>
  <c r="I412" i="2"/>
  <c r="H412" i="2"/>
  <c r="I411" i="2"/>
  <c r="H411" i="2"/>
  <c r="I240" i="2"/>
  <c r="H240" i="2"/>
  <c r="I239" i="2"/>
  <c r="H239" i="2"/>
  <c r="I238" i="2"/>
  <c r="H238" i="2"/>
  <c r="I237" i="2"/>
  <c r="H237" i="2"/>
  <c r="I236" i="2"/>
  <c r="H236" i="2"/>
  <c r="I235" i="2"/>
  <c r="H235" i="2"/>
  <c r="I234" i="2"/>
  <c r="H234" i="2"/>
  <c r="L233" i="2"/>
  <c r="K233" i="2"/>
  <c r="G233" i="2"/>
  <c r="H233" i="2" s="1"/>
  <c r="F233" i="2"/>
  <c r="E233" i="2"/>
  <c r="I232" i="2"/>
  <c r="H232" i="2"/>
  <c r="I231" i="2"/>
  <c r="H231" i="2"/>
  <c r="I230" i="2"/>
  <c r="H230" i="2"/>
  <c r="I229" i="2"/>
  <c r="H229" i="2"/>
  <c r="I228" i="2"/>
  <c r="H228" i="2"/>
  <c r="I227" i="2"/>
  <c r="H227" i="2"/>
  <c r="I226" i="2"/>
  <c r="H226" i="2"/>
  <c r="I225" i="2"/>
  <c r="H225" i="2"/>
  <c r="I224" i="2"/>
  <c r="H224" i="2"/>
  <c r="I223" i="2"/>
  <c r="H223" i="2"/>
  <c r="I222" i="2"/>
  <c r="H222" i="2"/>
  <c r="I221" i="2"/>
  <c r="H221" i="2"/>
  <c r="I220" i="2"/>
  <c r="H220" i="2"/>
  <c r="I219" i="2"/>
  <c r="H219" i="2"/>
  <c r="I218" i="2"/>
  <c r="H218" i="2"/>
  <c r="I217" i="2"/>
  <c r="H217" i="2"/>
  <c r="L216" i="2"/>
  <c r="K216" i="2"/>
  <c r="G216" i="2"/>
  <c r="F216" i="2"/>
  <c r="E216" i="2"/>
  <c r="I215" i="2"/>
  <c r="H215" i="2"/>
  <c r="I214" i="2"/>
  <c r="H214" i="2"/>
  <c r="I213" i="2"/>
  <c r="H213" i="2"/>
  <c r="L212" i="2"/>
  <c r="K212" i="2"/>
  <c r="G212" i="2"/>
  <c r="F212" i="2"/>
  <c r="E212" i="2"/>
  <c r="I211" i="2"/>
  <c r="H211" i="2"/>
  <c r="I210" i="2"/>
  <c r="H210" i="2"/>
  <c r="I209" i="2"/>
  <c r="H209" i="2"/>
  <c r="I208" i="2"/>
  <c r="H208" i="2"/>
  <c r="I207" i="2"/>
  <c r="H207" i="2"/>
  <c r="I206" i="2"/>
  <c r="H206" i="2"/>
  <c r="I205" i="2"/>
  <c r="H205" i="2"/>
  <c r="I204" i="2"/>
  <c r="H204" i="2"/>
  <c r="I203" i="2"/>
  <c r="H203" i="2"/>
  <c r="I202" i="2"/>
  <c r="H202" i="2"/>
  <c r="I201" i="2"/>
  <c r="H201" i="2"/>
  <c r="I200" i="2"/>
  <c r="H200" i="2"/>
  <c r="I199" i="2"/>
  <c r="H199" i="2"/>
  <c r="L198" i="2"/>
  <c r="K198" i="2"/>
  <c r="G198" i="2"/>
  <c r="F198" i="2"/>
  <c r="E198" i="2"/>
  <c r="I197" i="2"/>
  <c r="H197" i="2"/>
  <c r="I196" i="2"/>
  <c r="H196" i="2"/>
  <c r="I195" i="2"/>
  <c r="H195" i="2"/>
  <c r="I194" i="2"/>
  <c r="H194" i="2"/>
  <c r="I193" i="2"/>
  <c r="H193" i="2"/>
  <c r="I192" i="2"/>
  <c r="H192" i="2"/>
  <c r="I191" i="2"/>
  <c r="H191" i="2"/>
  <c r="L190" i="2"/>
  <c r="K190" i="2"/>
  <c r="G190" i="2"/>
  <c r="F190" i="2"/>
  <c r="E190" i="2"/>
  <c r="I189" i="2"/>
  <c r="H189" i="2"/>
  <c r="I188" i="2"/>
  <c r="H188" i="2"/>
  <c r="I187" i="2"/>
  <c r="H187" i="2"/>
  <c r="I186" i="2"/>
  <c r="H186" i="2"/>
  <c r="L185" i="2"/>
  <c r="K185" i="2"/>
  <c r="G185" i="2"/>
  <c r="F185" i="2"/>
  <c r="E185" i="2"/>
  <c r="I184" i="2"/>
  <c r="H184" i="2"/>
  <c r="I183" i="2"/>
  <c r="H183" i="2"/>
  <c r="I182" i="2"/>
  <c r="H182" i="2"/>
  <c r="I181" i="2"/>
  <c r="H181" i="2"/>
  <c r="I180" i="2"/>
  <c r="H180" i="2"/>
  <c r="L179" i="2"/>
  <c r="K179" i="2"/>
  <c r="G179" i="2"/>
  <c r="F179" i="2"/>
  <c r="E179" i="2"/>
  <c r="I178" i="2"/>
  <c r="H178" i="2"/>
  <c r="I174" i="2"/>
  <c r="H174" i="2"/>
  <c r="I173" i="2"/>
  <c r="H173" i="2"/>
  <c r="I172" i="2"/>
  <c r="H172" i="2"/>
  <c r="I171" i="2"/>
  <c r="H171" i="2"/>
  <c r="K211" i="24"/>
  <c r="I211" i="24"/>
  <c r="G211" i="24"/>
  <c r="F211" i="24"/>
  <c r="T60" i="24"/>
  <c r="Q60" i="24"/>
  <c r="O60" i="24"/>
  <c r="Q59" i="24"/>
  <c r="O59" i="24"/>
  <c r="Q58" i="24"/>
  <c r="O58" i="24"/>
  <c r="Q57" i="24"/>
  <c r="O57" i="24"/>
  <c r="Q56" i="24"/>
  <c r="O56" i="24"/>
  <c r="Q55" i="24"/>
  <c r="O55" i="24"/>
  <c r="Q54" i="24"/>
  <c r="O54" i="24"/>
  <c r="Q53" i="24"/>
  <c r="O53" i="24"/>
  <c r="Q52" i="24"/>
  <c r="O52" i="24"/>
  <c r="Q51" i="24"/>
  <c r="O51" i="24"/>
  <c r="T208" i="24"/>
  <c r="Q208" i="24"/>
  <c r="O208" i="24"/>
  <c r="Q207" i="24"/>
  <c r="O207" i="24"/>
  <c r="Q206" i="24"/>
  <c r="O206" i="24"/>
  <c r="Q205" i="24"/>
  <c r="O205" i="24"/>
  <c r="Q204" i="24"/>
  <c r="O204" i="24"/>
  <c r="Q203" i="24"/>
  <c r="O203" i="24"/>
  <c r="Q195" i="24"/>
  <c r="O195" i="24"/>
  <c r="Q194" i="24"/>
  <c r="O194" i="24"/>
  <c r="Q193" i="24"/>
  <c r="O193" i="24"/>
  <c r="T185" i="24"/>
  <c r="Q185" i="24"/>
  <c r="O185" i="24"/>
  <c r="Q184" i="24"/>
  <c r="O184" i="24"/>
  <c r="Q183" i="24"/>
  <c r="O183" i="24"/>
  <c r="Q173" i="24"/>
  <c r="O173" i="24"/>
  <c r="T164" i="24"/>
  <c r="Q164" i="24"/>
  <c r="O164" i="24"/>
  <c r="Q163" i="24"/>
  <c r="O163" i="24"/>
  <c r="Q162" i="24"/>
  <c r="O162" i="24"/>
  <c r="Q161" i="24"/>
  <c r="O161" i="24"/>
  <c r="Q160" i="24"/>
  <c r="O160" i="24"/>
  <c r="T152" i="24"/>
  <c r="Q152" i="24"/>
  <c r="O152" i="24"/>
  <c r="Q151" i="24"/>
  <c r="O151" i="24"/>
  <c r="Q143" i="24"/>
  <c r="O143" i="24"/>
  <c r="Q142" i="24"/>
  <c r="O142" i="24"/>
  <c r="Q140" i="24"/>
  <c r="O140" i="24"/>
  <c r="Q139" i="24"/>
  <c r="O139" i="24"/>
  <c r="Q138" i="24"/>
  <c r="O138" i="24"/>
  <c r="Q137" i="24"/>
  <c r="O137" i="24"/>
  <c r="Q136" i="24"/>
  <c r="O136" i="24"/>
  <c r="Q135" i="24"/>
  <c r="O135" i="24"/>
  <c r="Q134" i="24"/>
  <c r="O134" i="24"/>
  <c r="Q133" i="24"/>
  <c r="O133" i="24"/>
  <c r="Q132" i="24"/>
  <c r="O132" i="24"/>
  <c r="Q130" i="24"/>
  <c r="O130" i="24"/>
  <c r="Q129" i="24"/>
  <c r="O129" i="24"/>
  <c r="T119" i="24"/>
  <c r="Q119" i="24"/>
  <c r="O119" i="24"/>
  <c r="O118" i="24"/>
  <c r="O117" i="24"/>
  <c r="Q116" i="24"/>
  <c r="O116" i="24"/>
  <c r="Q115" i="24"/>
  <c r="O115" i="24"/>
  <c r="Q106" i="24"/>
  <c r="O106" i="24"/>
  <c r="Q105" i="24"/>
  <c r="O105" i="24"/>
  <c r="Q104" i="24"/>
  <c r="O104" i="24"/>
  <c r="T96" i="24"/>
  <c r="Q96" i="24"/>
  <c r="O96" i="24"/>
  <c r="Q95" i="24"/>
  <c r="O95" i="24"/>
  <c r="Q94" i="24"/>
  <c r="O94" i="24"/>
  <c r="Q93" i="24"/>
  <c r="O93" i="24"/>
  <c r="Q92" i="24"/>
  <c r="O92" i="24"/>
  <c r="Q91" i="24"/>
  <c r="O91" i="24"/>
  <c r="Q90" i="24"/>
  <c r="O90" i="24"/>
  <c r="Q89" i="24"/>
  <c r="O89" i="24"/>
  <c r="Q88" i="24"/>
  <c r="O88" i="24"/>
  <c r="Q87" i="24"/>
  <c r="O87" i="24"/>
  <c r="Q86" i="24"/>
  <c r="O86" i="24"/>
  <c r="T78" i="24"/>
  <c r="Q78" i="24"/>
  <c r="O78" i="24"/>
  <c r="Q77" i="24"/>
  <c r="O77" i="24"/>
  <c r="Q76" i="24"/>
  <c r="O76" i="24"/>
  <c r="Q75" i="24"/>
  <c r="O75" i="24"/>
  <c r="Q74" i="24"/>
  <c r="O74" i="24"/>
  <c r="Q73" i="24"/>
  <c r="O73" i="24"/>
  <c r="Q72" i="24"/>
  <c r="O72" i="24"/>
  <c r="Q71" i="24"/>
  <c r="O71" i="24"/>
  <c r="Q70" i="24"/>
  <c r="O70" i="24"/>
  <c r="Q69" i="24"/>
  <c r="O69" i="24"/>
  <c r="Q68" i="24"/>
  <c r="O68" i="24"/>
  <c r="Q43" i="24"/>
  <c r="O43" i="24"/>
  <c r="Q32" i="24"/>
  <c r="O32" i="24"/>
  <c r="J32" i="24"/>
  <c r="H32" i="24"/>
  <c r="Q31" i="24"/>
  <c r="O31" i="24"/>
  <c r="J31" i="24"/>
  <c r="H31" i="24"/>
  <c r="Q30" i="24"/>
  <c r="O30" i="24"/>
  <c r="J30" i="24"/>
  <c r="H30" i="24"/>
  <c r="Q29" i="24"/>
  <c r="O29" i="24"/>
  <c r="J29" i="24"/>
  <c r="H29" i="24"/>
  <c r="Q28" i="24"/>
  <c r="O28" i="24"/>
  <c r="J28" i="24"/>
  <c r="H28" i="24"/>
  <c r="Q27" i="24"/>
  <c r="O27" i="24"/>
  <c r="J27" i="24"/>
  <c r="H27" i="24"/>
  <c r="Q26" i="24"/>
  <c r="O26" i="24"/>
  <c r="J26" i="24"/>
  <c r="H26" i="24"/>
  <c r="Q25" i="24"/>
  <c r="O25" i="24"/>
  <c r="J25" i="24"/>
  <c r="H25" i="24"/>
  <c r="Q24" i="24"/>
  <c r="O24" i="24"/>
  <c r="J24" i="24"/>
  <c r="H24" i="24"/>
  <c r="Q22" i="24"/>
  <c r="O22" i="24"/>
  <c r="J22" i="24"/>
  <c r="H22" i="24"/>
  <c r="Q21" i="24"/>
  <c r="O21" i="24"/>
  <c r="J21" i="24"/>
  <c r="H21" i="24"/>
  <c r="Q20" i="24"/>
  <c r="O20" i="24"/>
  <c r="J20" i="24"/>
  <c r="H20" i="24"/>
  <c r="Q19" i="24"/>
  <c r="O19" i="24"/>
  <c r="J19" i="24"/>
  <c r="H19" i="24"/>
  <c r="Q18" i="24"/>
  <c r="O18" i="24"/>
  <c r="J18" i="24"/>
  <c r="H18" i="24"/>
  <c r="Q17" i="24"/>
  <c r="O17" i="24"/>
  <c r="J17" i="24"/>
  <c r="H17" i="24"/>
  <c r="Q16" i="24"/>
  <c r="O16" i="24"/>
  <c r="J16" i="24"/>
  <c r="H16" i="24"/>
  <c r="Q15" i="24"/>
  <c r="O15" i="24"/>
  <c r="J15" i="24"/>
  <c r="H15" i="24"/>
  <c r="Q14" i="24"/>
  <c r="O14" i="24"/>
  <c r="J14" i="24"/>
  <c r="H14" i="24"/>
  <c r="D43" i="66"/>
  <c r="M38" i="66"/>
  <c r="M37" i="66"/>
  <c r="M36" i="66"/>
  <c r="M35" i="66"/>
  <c r="M34" i="66"/>
  <c r="M33" i="66"/>
  <c r="R30" i="66"/>
  <c r="M30" i="66"/>
  <c r="P27" i="66"/>
  <c r="D39" i="58"/>
  <c r="C14" i="65"/>
  <c r="C11" i="65"/>
  <c r="D26" i="65"/>
  <c r="D27" i="65" s="1"/>
  <c r="C10" i="65"/>
  <c r="F26" i="65"/>
  <c r="C9" i="65"/>
  <c r="A9" i="65"/>
  <c r="A10" i="65" s="1"/>
  <c r="A11" i="65" s="1"/>
  <c r="A12" i="65" s="1"/>
  <c r="A13" i="65" s="1"/>
  <c r="A14" i="65" s="1"/>
  <c r="A15" i="65" s="1"/>
  <c r="A16" i="65" s="1"/>
  <c r="A17" i="65" s="1"/>
  <c r="A18" i="65" s="1"/>
  <c r="A19" i="65" s="1"/>
  <c r="A20" i="65" s="1"/>
  <c r="A21" i="65" s="1"/>
  <c r="A22" i="65" s="1"/>
  <c r="A23" i="65" s="1"/>
  <c r="A24" i="65" s="1"/>
  <c r="A25" i="65" s="1"/>
  <c r="E8" i="65"/>
  <c r="E26" i="65"/>
  <c r="E27" i="65" s="1"/>
  <c r="C8" i="65"/>
  <c r="O27" i="64"/>
  <c r="P26" i="64"/>
  <c r="O26" i="64"/>
  <c r="O25" i="64"/>
  <c r="P25" i="64"/>
  <c r="O24" i="64"/>
  <c r="P24" i="64"/>
  <c r="O23" i="64"/>
  <c r="P23" i="64"/>
  <c r="O22" i="64"/>
  <c r="P22" i="64"/>
  <c r="O21" i="64"/>
  <c r="P21" i="64"/>
  <c r="O20" i="64"/>
  <c r="P20" i="64"/>
  <c r="O19" i="64"/>
  <c r="P19" i="64"/>
  <c r="O18" i="64"/>
  <c r="P18" i="64"/>
  <c r="O17" i="64"/>
  <c r="P17" i="64"/>
  <c r="AA16" i="64"/>
  <c r="Z16" i="64"/>
  <c r="Y16" i="64"/>
  <c r="X16" i="64"/>
  <c r="W16" i="64"/>
  <c r="V16" i="64"/>
  <c r="U16" i="64"/>
  <c r="T16" i="64"/>
  <c r="S16" i="64"/>
  <c r="P16" i="64"/>
  <c r="P15" i="64"/>
  <c r="O15" i="64"/>
  <c r="P14" i="64"/>
  <c r="O14" i="64"/>
  <c r="P13" i="64"/>
  <c r="O13" i="64"/>
  <c r="P12" i="64"/>
  <c r="O12" i="64"/>
  <c r="P11" i="64"/>
  <c r="O11" i="64"/>
  <c r="P10" i="64"/>
  <c r="O10" i="64"/>
  <c r="P9" i="64"/>
  <c r="O9" i="64"/>
  <c r="Q8" i="64"/>
  <c r="O8" i="64"/>
  <c r="J8" i="64"/>
  <c r="H8" i="64"/>
  <c r="B7" i="64"/>
  <c r="F30" i="61"/>
  <c r="L30" i="61" s="1"/>
  <c r="U29" i="61"/>
  <c r="N29" i="61"/>
  <c r="U28" i="61"/>
  <c r="N28" i="61"/>
  <c r="F28" i="61"/>
  <c r="L28" i="61" s="1"/>
  <c r="U27" i="61"/>
  <c r="N27" i="61"/>
  <c r="F27" i="61"/>
  <c r="L27" i="61" s="1"/>
  <c r="U26" i="61"/>
  <c r="N26" i="61"/>
  <c r="F26" i="61"/>
  <c r="L26" i="61" s="1"/>
  <c r="U25" i="61"/>
  <c r="N25" i="61"/>
  <c r="F25" i="61"/>
  <c r="L25" i="61" s="1"/>
  <c r="U24" i="61"/>
  <c r="N24" i="61"/>
  <c r="F24" i="61"/>
  <c r="L24" i="61" s="1"/>
  <c r="U23" i="61"/>
  <c r="N23" i="61"/>
  <c r="F23" i="61"/>
  <c r="L23" i="61" s="1"/>
  <c r="U22" i="61"/>
  <c r="N22" i="61"/>
  <c r="F22" i="61"/>
  <c r="L22" i="61" s="1"/>
  <c r="U21" i="61"/>
  <c r="N21" i="61"/>
  <c r="F21" i="61"/>
  <c r="L21" i="61" s="1"/>
  <c r="U20" i="61"/>
  <c r="N20" i="61"/>
  <c r="F20" i="61"/>
  <c r="L20" i="61" s="1"/>
  <c r="U19" i="61"/>
  <c r="N19" i="61"/>
  <c r="U18" i="61"/>
  <c r="N18" i="61"/>
  <c r="F18" i="61"/>
  <c r="L18" i="61" s="1"/>
  <c r="U17" i="61"/>
  <c r="N17" i="61"/>
  <c r="F17" i="61"/>
  <c r="L17" i="61" s="1"/>
  <c r="U16" i="61"/>
  <c r="N16" i="61"/>
  <c r="F16" i="61"/>
  <c r="L16" i="61" s="1"/>
  <c r="U15" i="61"/>
  <c r="N15" i="61"/>
  <c r="F15" i="61"/>
  <c r="L15" i="61" s="1"/>
  <c r="U14" i="61"/>
  <c r="N14" i="61"/>
  <c r="F14" i="61"/>
  <c r="L14" i="61" s="1"/>
  <c r="U13" i="61"/>
  <c r="F13" i="61"/>
  <c r="L13" i="61" s="1"/>
  <c r="U12" i="61"/>
  <c r="U11" i="61"/>
  <c r="J11" i="61"/>
  <c r="I11" i="61"/>
  <c r="G11" i="61"/>
  <c r="C11" i="61"/>
  <c r="B10" i="61"/>
  <c r="C10" i="61" s="1"/>
  <c r="D10" i="61" s="1"/>
  <c r="E10" i="61" s="1"/>
  <c r="F10" i="61" s="1"/>
  <c r="G10" i="61" s="1"/>
  <c r="H10" i="61" s="1"/>
  <c r="R41" i="60"/>
  <c r="O41" i="60"/>
  <c r="L41" i="60"/>
  <c r="U39" i="60"/>
  <c r="U7" i="60" s="1"/>
  <c r="R39" i="60"/>
  <c r="O39" i="60"/>
  <c r="L39" i="60"/>
  <c r="R38" i="60"/>
  <c r="Y38" i="60" s="1"/>
  <c r="R37" i="60"/>
  <c r="O37" i="60"/>
  <c r="L37" i="60"/>
  <c r="R36" i="60"/>
  <c r="Y36" i="60" s="1"/>
  <c r="R35" i="60"/>
  <c r="O35" i="60"/>
  <c r="L35" i="60"/>
  <c r="R34" i="60"/>
  <c r="Y34" i="60" s="1"/>
  <c r="R33" i="60"/>
  <c r="O33" i="60"/>
  <c r="L33" i="60"/>
  <c r="R32" i="60"/>
  <c r="Y32" i="60"/>
  <c r="R31" i="60"/>
  <c r="O31" i="60"/>
  <c r="L31" i="60"/>
  <c r="R30" i="60"/>
  <c r="Y30" i="60" s="1"/>
  <c r="R29" i="60"/>
  <c r="O29" i="60"/>
  <c r="L29" i="60"/>
  <c r="R28" i="60"/>
  <c r="Y28" i="60" s="1"/>
  <c r="R27" i="60"/>
  <c r="O27" i="60"/>
  <c r="L27" i="60"/>
  <c r="R26" i="60"/>
  <c r="Y26" i="60" s="1"/>
  <c r="R25" i="60"/>
  <c r="O25" i="60"/>
  <c r="L25" i="60"/>
  <c r="R24" i="60"/>
  <c r="Y24" i="60" s="1"/>
  <c r="R23" i="60"/>
  <c r="O23" i="60"/>
  <c r="L23" i="60"/>
  <c r="R22" i="60"/>
  <c r="Y22" i="60" s="1"/>
  <c r="R21" i="60"/>
  <c r="O21" i="60"/>
  <c r="L21" i="60"/>
  <c r="R20" i="60"/>
  <c r="Y20" i="60" s="1"/>
  <c r="R19" i="60"/>
  <c r="O19" i="60"/>
  <c r="L19" i="60"/>
  <c r="R18" i="60"/>
  <c r="Y18" i="60" s="1"/>
  <c r="R17" i="60"/>
  <c r="O17" i="60"/>
  <c r="L17" i="60"/>
  <c r="R16" i="60"/>
  <c r="Y16" i="60" s="1"/>
  <c r="R15" i="60"/>
  <c r="O15" i="60"/>
  <c r="L15" i="60"/>
  <c r="R14" i="60"/>
  <c r="Y14" i="60" s="1"/>
  <c r="R13" i="60"/>
  <c r="O13" i="60"/>
  <c r="L13" i="60"/>
  <c r="R12" i="60"/>
  <c r="Y12" i="60" s="1"/>
  <c r="R11" i="60"/>
  <c r="O11" i="60"/>
  <c r="L11" i="60"/>
  <c r="O10" i="60"/>
  <c r="L10" i="60"/>
  <c r="X9" i="60"/>
  <c r="X7" i="60" s="1"/>
  <c r="I9" i="60"/>
  <c r="Y9" i="60" s="1"/>
  <c r="E7" i="60"/>
  <c r="W7" i="60"/>
  <c r="V7" i="60"/>
  <c r="T7" i="60"/>
  <c r="S7" i="60"/>
  <c r="P7" i="60"/>
  <c r="M7" i="60"/>
  <c r="J7" i="60"/>
  <c r="H7" i="60"/>
  <c r="G7" i="60"/>
  <c r="F7" i="60"/>
  <c r="C7" i="60"/>
  <c r="D51" i="59"/>
  <c r="G50" i="59"/>
  <c r="G49" i="59"/>
  <c r="G48" i="59"/>
  <c r="G47" i="59"/>
  <c r="G46" i="59"/>
  <c r="G45" i="59"/>
  <c r="G44" i="59"/>
  <c r="D43" i="59"/>
  <c r="G43" i="59" s="1"/>
  <c r="D42" i="59"/>
  <c r="G42" i="59" s="1"/>
  <c r="G41" i="59"/>
  <c r="G40" i="59"/>
  <c r="G39" i="59"/>
  <c r="G38" i="59"/>
  <c r="G37" i="59"/>
  <c r="G36" i="59"/>
  <c r="G35" i="59"/>
  <c r="D34" i="59"/>
  <c r="G34" i="59" s="1"/>
  <c r="F26" i="59"/>
  <c r="D26" i="59"/>
  <c r="O5041" i="23"/>
  <c r="O3183" i="23" s="1"/>
  <c r="F13" i="58"/>
  <c r="E26" i="58"/>
  <c r="F23" i="58"/>
  <c r="F22" i="58"/>
  <c r="F21" i="58"/>
  <c r="F20" i="58"/>
  <c r="F19" i="58"/>
  <c r="F18" i="58"/>
  <c r="F17" i="58"/>
  <c r="F16" i="58"/>
  <c r="F15" i="58"/>
  <c r="F14" i="58"/>
  <c r="F12" i="58"/>
  <c r="F11" i="58"/>
  <c r="F10" i="58"/>
  <c r="F9" i="58"/>
  <c r="F8" i="58"/>
  <c r="F7" i="58"/>
  <c r="O2389" i="23"/>
  <c r="O2388" i="23"/>
  <c r="O2387" i="23"/>
  <c r="O2386" i="23"/>
  <c r="O2385" i="23"/>
  <c r="O2384" i="23"/>
  <c r="O2383" i="23"/>
  <c r="O2382" i="23"/>
  <c r="O2381" i="23"/>
  <c r="O2380" i="23"/>
  <c r="O2379" i="23"/>
  <c r="O2378" i="23"/>
  <c r="O2377" i="23"/>
  <c r="O2376" i="23"/>
  <c r="O2375" i="23"/>
  <c r="O2374" i="23"/>
  <c r="O2373" i="23"/>
  <c r="O2372" i="23"/>
  <c r="O2371" i="23"/>
  <c r="O2370" i="23"/>
  <c r="O2369" i="23"/>
  <c r="O2368" i="23"/>
  <c r="O2367" i="23"/>
  <c r="O2366" i="23"/>
  <c r="O2365" i="23"/>
  <c r="O2364" i="23"/>
  <c r="O2363" i="23"/>
  <c r="O2362" i="23"/>
  <c r="O2361" i="23"/>
  <c r="O2360" i="23"/>
  <c r="O2359" i="23"/>
  <c r="O2358" i="23"/>
  <c r="O2357" i="23"/>
  <c r="O2356" i="23"/>
  <c r="O2355" i="23"/>
  <c r="O2354" i="23"/>
  <c r="O2353" i="23"/>
  <c r="O2352" i="23"/>
  <c r="O2351" i="23"/>
  <c r="O2350" i="23"/>
  <c r="O2349" i="23"/>
  <c r="O2348" i="23"/>
  <c r="O2347" i="23"/>
  <c r="O2346" i="23"/>
  <c r="O2345" i="23"/>
  <c r="O2344" i="23"/>
  <c r="O2343" i="23"/>
  <c r="O2342" i="23"/>
  <c r="O2341" i="23"/>
  <c r="O2340" i="23"/>
  <c r="O2339" i="23"/>
  <c r="O2338" i="23"/>
  <c r="O2337" i="23"/>
  <c r="O2336" i="23"/>
  <c r="O2335" i="23"/>
  <c r="O2334" i="23"/>
  <c r="O2333" i="23"/>
  <c r="O2332" i="23"/>
  <c r="O2331" i="23"/>
  <c r="O2330" i="23"/>
  <c r="O2329" i="23"/>
  <c r="O2328" i="23"/>
  <c r="O2327" i="23"/>
  <c r="O2326" i="23"/>
  <c r="O2325" i="23"/>
  <c r="O2324" i="23"/>
  <c r="O2323" i="23"/>
  <c r="O2322" i="23"/>
  <c r="O2321" i="23"/>
  <c r="O2320" i="23"/>
  <c r="O2319" i="23"/>
  <c r="O2318" i="23"/>
  <c r="O2317" i="23"/>
  <c r="O2316" i="23"/>
  <c r="O2315" i="23"/>
  <c r="O2314" i="23"/>
  <c r="O2313" i="23"/>
  <c r="O2312" i="23"/>
  <c r="O2311" i="23"/>
  <c r="O2310" i="23"/>
  <c r="O2309" i="23"/>
  <c r="O2308" i="23"/>
  <c r="O2307" i="23"/>
  <c r="O2306" i="23"/>
  <c r="O2305" i="23"/>
  <c r="O2304" i="23"/>
  <c r="O2303" i="23"/>
  <c r="O2302" i="23"/>
  <c r="O2301" i="23"/>
  <c r="O2300" i="23"/>
  <c r="O2299" i="23"/>
  <c r="O2298" i="23"/>
  <c r="O2297" i="23"/>
  <c r="O2296" i="23"/>
  <c r="O2295" i="23"/>
  <c r="O2294" i="23"/>
  <c r="O2293" i="23"/>
  <c r="O2292" i="23"/>
  <c r="O2291" i="23"/>
  <c r="O2290" i="23"/>
  <c r="O2289" i="23"/>
  <c r="O2288" i="23"/>
  <c r="O2287" i="23"/>
  <c r="O2286" i="23"/>
  <c r="O2285" i="23"/>
  <c r="O2284" i="23"/>
  <c r="O2283" i="23"/>
  <c r="O2282" i="23"/>
  <c r="O2281" i="23"/>
  <c r="O2280" i="23"/>
  <c r="O2279" i="23"/>
  <c r="O2278" i="23"/>
  <c r="O2277" i="23"/>
  <c r="O719" i="23"/>
  <c r="F25" i="22"/>
  <c r="F15" i="22"/>
  <c r="F17" i="22"/>
  <c r="F18" i="22"/>
  <c r="F20" i="22"/>
  <c r="F21" i="22"/>
  <c r="F22" i="22"/>
  <c r="F59" i="22"/>
  <c r="F56" i="22"/>
  <c r="F54" i="22"/>
  <c r="E52" i="22"/>
  <c r="F52" i="22" s="1"/>
  <c r="F50" i="22"/>
  <c r="F48" i="22"/>
  <c r="F46" i="22"/>
  <c r="F38" i="22"/>
  <c r="F36" i="22"/>
  <c r="F34" i="22"/>
  <c r="F30" i="22"/>
  <c r="F28" i="22"/>
  <c r="F24" i="22"/>
  <c r="J15" i="22"/>
  <c r="M15" i="22"/>
  <c r="M56" i="22"/>
  <c r="J56" i="22"/>
  <c r="M54" i="22"/>
  <c r="J54" i="22"/>
  <c r="M52" i="22"/>
  <c r="J52" i="22"/>
  <c r="M50" i="22"/>
  <c r="J50" i="22"/>
  <c r="M48" i="22"/>
  <c r="J48" i="22"/>
  <c r="M46" i="22"/>
  <c r="J46" i="22"/>
  <c r="M59" i="22"/>
  <c r="J59" i="22"/>
  <c r="M42" i="22"/>
  <c r="J42" i="22"/>
  <c r="F42" i="22"/>
  <c r="M40" i="22"/>
  <c r="J40" i="22"/>
  <c r="F40" i="22"/>
  <c r="M38" i="22"/>
  <c r="J38" i="22"/>
  <c r="M36" i="22"/>
  <c r="J36" i="22"/>
  <c r="M34" i="22"/>
  <c r="J34" i="22"/>
  <c r="M32" i="22"/>
  <c r="J32" i="22"/>
  <c r="F32" i="22"/>
  <c r="M30" i="22"/>
  <c r="J30" i="22"/>
  <c r="M28" i="22"/>
  <c r="J28" i="22"/>
  <c r="M26" i="22"/>
  <c r="J26" i="22"/>
  <c r="F26" i="22"/>
  <c r="M25" i="22"/>
  <c r="J25" i="22"/>
  <c r="M16" i="22"/>
  <c r="J16" i="22"/>
  <c r="F16" i="22"/>
  <c r="M24" i="22"/>
  <c r="J24" i="22"/>
  <c r="M22" i="22"/>
  <c r="J22" i="22"/>
  <c r="M14" i="22"/>
  <c r="J14" i="22"/>
  <c r="M44" i="22"/>
  <c r="J44" i="22"/>
  <c r="F44" i="22"/>
  <c r="M19" i="22"/>
  <c r="J19" i="22"/>
  <c r="F19" i="22"/>
  <c r="M18" i="22"/>
  <c r="J18" i="22"/>
  <c r="M21" i="22"/>
  <c r="J21" i="22"/>
  <c r="M20" i="22"/>
  <c r="J20" i="22"/>
  <c r="M17" i="22"/>
  <c r="J17" i="22"/>
  <c r="G13" i="52"/>
  <c r="H63" i="26"/>
  <c r="H62" i="26"/>
  <c r="H61" i="26"/>
  <c r="H58" i="26"/>
  <c r="H57" i="26"/>
  <c r="H56" i="26"/>
  <c r="H55" i="26"/>
  <c r="H52" i="26"/>
  <c r="H51" i="26"/>
  <c r="H50" i="26"/>
  <c r="H49" i="26"/>
  <c r="H46" i="26"/>
  <c r="H45" i="26"/>
  <c r="H44" i="26"/>
  <c r="H43" i="26"/>
  <c r="H40" i="26"/>
  <c r="H39" i="26"/>
  <c r="H38" i="26"/>
  <c r="H37" i="26"/>
  <c r="H34" i="26"/>
  <c r="H33" i="26"/>
  <c r="H32" i="26"/>
  <c r="H31" i="26"/>
  <c r="H28" i="26"/>
  <c r="H27" i="26"/>
  <c r="H26" i="26"/>
  <c r="H25" i="26"/>
  <c r="H22" i="26"/>
  <c r="H21" i="26"/>
  <c r="H20" i="26"/>
  <c r="H19" i="26"/>
  <c r="H16" i="26"/>
  <c r="H15" i="26"/>
  <c r="H14" i="26"/>
  <c r="H13" i="26"/>
  <c r="H10" i="26"/>
  <c r="H93" i="2"/>
  <c r="H98" i="2"/>
  <c r="H100" i="2"/>
  <c r="H104" i="2"/>
  <c r="H106" i="2"/>
  <c r="H107" i="2"/>
  <c r="H108" i="2"/>
  <c r="H109" i="2"/>
  <c r="H111" i="2"/>
  <c r="H112" i="2"/>
  <c r="H113" i="2"/>
  <c r="H114" i="2"/>
  <c r="H115" i="2"/>
  <c r="H116" i="2"/>
  <c r="H117" i="2"/>
  <c r="H119" i="2"/>
  <c r="H120" i="2"/>
  <c r="H121" i="2"/>
  <c r="H122" i="2"/>
  <c r="H123" i="2"/>
  <c r="H124" i="2"/>
  <c r="H125" i="2"/>
  <c r="H126" i="2"/>
  <c r="H127" i="2"/>
  <c r="H128" i="2"/>
  <c r="H129" i="2"/>
  <c r="H130" i="2"/>
  <c r="H131" i="2"/>
  <c r="H133" i="2"/>
  <c r="H134" i="2"/>
  <c r="H135" i="2"/>
  <c r="H137" i="2"/>
  <c r="H138" i="2"/>
  <c r="H139" i="2"/>
  <c r="H140" i="2"/>
  <c r="H141" i="2"/>
  <c r="H142" i="2"/>
  <c r="H143" i="2"/>
  <c r="H144" i="2"/>
  <c r="H145" i="2"/>
  <c r="H146" i="2"/>
  <c r="H147" i="2"/>
  <c r="H148" i="2"/>
  <c r="H149" i="2"/>
  <c r="H150" i="2"/>
  <c r="H151" i="2"/>
  <c r="H152" i="2"/>
  <c r="H154" i="2"/>
  <c r="H155" i="2"/>
  <c r="H156" i="2"/>
  <c r="H157" i="2"/>
  <c r="H158" i="2"/>
  <c r="H159" i="2"/>
  <c r="H160" i="2"/>
  <c r="I159" i="2"/>
  <c r="I160" i="2"/>
  <c r="I92" i="2"/>
  <c r="I93" i="2"/>
  <c r="I94" i="2"/>
  <c r="I98" i="2"/>
  <c r="I100" i="2"/>
  <c r="I101" i="2"/>
  <c r="I102" i="2"/>
  <c r="I103" i="2"/>
  <c r="I104" i="2"/>
  <c r="I106" i="2"/>
  <c r="I107" i="2"/>
  <c r="I108" i="2"/>
  <c r="I109" i="2"/>
  <c r="I111" i="2"/>
  <c r="I112" i="2"/>
  <c r="I113" i="2"/>
  <c r="I114" i="2"/>
  <c r="I115" i="2"/>
  <c r="I116" i="2"/>
  <c r="I117" i="2"/>
  <c r="I119" i="2"/>
  <c r="I120" i="2"/>
  <c r="I121" i="2"/>
  <c r="I122" i="2"/>
  <c r="I123" i="2"/>
  <c r="I124" i="2"/>
  <c r="I125" i="2"/>
  <c r="I126" i="2"/>
  <c r="I127" i="2"/>
  <c r="I128" i="2"/>
  <c r="I129" i="2"/>
  <c r="I130" i="2"/>
  <c r="I131" i="2"/>
  <c r="I133" i="2"/>
  <c r="I134" i="2"/>
  <c r="I135" i="2"/>
  <c r="I137" i="2"/>
  <c r="I138" i="2"/>
  <c r="I139" i="2"/>
  <c r="I140" i="2"/>
  <c r="I141" i="2"/>
  <c r="I142" i="2"/>
  <c r="I143" i="2"/>
  <c r="I144" i="2"/>
  <c r="I145" i="2"/>
  <c r="I146" i="2"/>
  <c r="I147" i="2"/>
  <c r="I148" i="2"/>
  <c r="I149" i="2"/>
  <c r="I150" i="2"/>
  <c r="I151" i="2"/>
  <c r="I152" i="2"/>
  <c r="I154" i="2"/>
  <c r="I155" i="2"/>
  <c r="I156" i="2"/>
  <c r="I157" i="2"/>
  <c r="I158" i="2"/>
  <c r="F99" i="2"/>
  <c r="G99" i="2"/>
  <c r="K99" i="2"/>
  <c r="L99" i="2"/>
  <c r="E99" i="2"/>
  <c r="I63" i="26"/>
  <c r="I62" i="26"/>
  <c r="I61" i="26"/>
  <c r="G58" i="26"/>
  <c r="E58" i="26"/>
  <c r="I57" i="26"/>
  <c r="I56" i="26"/>
  <c r="I55" i="26"/>
  <c r="G52" i="26"/>
  <c r="E52" i="26"/>
  <c r="I51" i="26"/>
  <c r="I50" i="26"/>
  <c r="I49" i="26"/>
  <c r="G46" i="26"/>
  <c r="E46" i="26"/>
  <c r="I45" i="26"/>
  <c r="I44" i="26"/>
  <c r="I43" i="26"/>
  <c r="G40" i="26"/>
  <c r="E40" i="26"/>
  <c r="I39" i="26"/>
  <c r="I38" i="26"/>
  <c r="I37" i="26"/>
  <c r="G34" i="26"/>
  <c r="E34" i="26"/>
  <c r="D23" i="53"/>
  <c r="D18" i="53"/>
  <c r="D13" i="53"/>
  <c r="F22" i="53"/>
  <c r="F21" i="53"/>
  <c r="F20" i="53"/>
  <c r="F19" i="53"/>
  <c r="F27" i="53"/>
  <c r="F26" i="53"/>
  <c r="F25" i="53"/>
  <c r="F24" i="53"/>
  <c r="F15" i="53"/>
  <c r="F16" i="53"/>
  <c r="F17" i="53"/>
  <c r="F14" i="53"/>
  <c r="I33" i="26"/>
  <c r="I32" i="26"/>
  <c r="I31" i="26"/>
  <c r="G28" i="26"/>
  <c r="E28" i="26"/>
  <c r="K28" i="53"/>
  <c r="I27" i="26"/>
  <c r="I26" i="26"/>
  <c r="I25" i="26"/>
  <c r="G22" i="26"/>
  <c r="E22" i="26"/>
  <c r="I22" i="26" s="1"/>
  <c r="E10" i="26"/>
  <c r="I14" i="5"/>
  <c r="H15" i="5"/>
  <c r="I15" i="5" s="1"/>
  <c r="D13" i="5"/>
  <c r="K10" i="18"/>
  <c r="S46" i="18"/>
  <c r="S45" i="18"/>
  <c r="S44" i="18"/>
  <c r="S37" i="18"/>
  <c r="S36" i="18"/>
  <c r="S35" i="18"/>
  <c r="S32" i="18"/>
  <c r="S31" i="18"/>
  <c r="S30" i="18"/>
  <c r="S21" i="18"/>
  <c r="S20" i="18"/>
  <c r="S23" i="18" s="1"/>
  <c r="S19" i="18"/>
  <c r="S11" i="18"/>
  <c r="S12" i="18"/>
  <c r="S14" i="18" s="1"/>
  <c r="S10" i="18"/>
  <c r="R10" i="18"/>
  <c r="AK10" i="18"/>
  <c r="E47" i="18"/>
  <c r="E38" i="18"/>
  <c r="E33" i="18"/>
  <c r="E39" i="18" s="1"/>
  <c r="E23" i="18"/>
  <c r="E14" i="18"/>
  <c r="S10" i="40"/>
  <c r="V11" i="40"/>
  <c r="I28" i="41"/>
  <c r="I27" i="41"/>
  <c r="K27" i="41" s="1"/>
  <c r="I26" i="41"/>
  <c r="K26" i="41" s="1"/>
  <c r="L26" i="41"/>
  <c r="I22" i="41"/>
  <c r="AD22" i="41" s="1"/>
  <c r="I21" i="41"/>
  <c r="K21" i="41" s="1"/>
  <c r="I20" i="41"/>
  <c r="I15" i="41"/>
  <c r="I14" i="41"/>
  <c r="L14" i="41" s="1"/>
  <c r="I13" i="41"/>
  <c r="X29" i="41"/>
  <c r="AA29" i="41"/>
  <c r="X16" i="41"/>
  <c r="X30" i="41" s="1"/>
  <c r="AA16" i="41"/>
  <c r="AA23" i="41"/>
  <c r="U28" i="41"/>
  <c r="AD28" i="41" s="1"/>
  <c r="V28" i="41"/>
  <c r="U27" i="41"/>
  <c r="W27" i="41"/>
  <c r="U26" i="41"/>
  <c r="V26" i="41"/>
  <c r="U22" i="41"/>
  <c r="V22" i="41"/>
  <c r="U21" i="41"/>
  <c r="U20" i="41"/>
  <c r="AD20" i="41" s="1"/>
  <c r="AD23" i="41" s="1"/>
  <c r="U15" i="41"/>
  <c r="V15" i="41"/>
  <c r="U14" i="41"/>
  <c r="V14" i="41"/>
  <c r="U13" i="41"/>
  <c r="V13" i="41"/>
  <c r="AH16" i="41"/>
  <c r="AH23" i="41"/>
  <c r="AC13" i="41"/>
  <c r="AF13" i="41"/>
  <c r="AC14" i="41"/>
  <c r="AF14" i="41"/>
  <c r="AC15" i="41"/>
  <c r="AF15" i="41"/>
  <c r="AC20" i="41"/>
  <c r="AF20" i="41"/>
  <c r="AC21" i="41"/>
  <c r="AF21" i="41"/>
  <c r="AC22" i="41"/>
  <c r="AF22" i="41"/>
  <c r="AC24" i="41"/>
  <c r="AD24" i="41"/>
  <c r="AE24" i="41"/>
  <c r="AF24" i="41"/>
  <c r="AG24" i="41"/>
  <c r="AC25" i="41"/>
  <c r="AD25" i="41"/>
  <c r="AE25" i="41"/>
  <c r="AF25" i="41"/>
  <c r="AG25" i="41"/>
  <c r="AC26" i="41"/>
  <c r="AF26" i="41"/>
  <c r="AF29" i="41" s="1"/>
  <c r="AC27" i="41"/>
  <c r="AF27" i="41"/>
  <c r="AC28" i="41"/>
  <c r="AF28" i="41"/>
  <c r="AM16" i="41"/>
  <c r="AP16" i="41"/>
  <c r="AM23" i="41"/>
  <c r="AP23" i="41"/>
  <c r="AJ28" i="41"/>
  <c r="AI28" i="41"/>
  <c r="AS28" i="41" s="1"/>
  <c r="AJ27" i="41"/>
  <c r="AL27" i="41" s="1"/>
  <c r="AI27" i="41"/>
  <c r="AS27" i="41" s="1"/>
  <c r="AJ26" i="41"/>
  <c r="AI26" i="41"/>
  <c r="AS26" i="41" s="1"/>
  <c r="AJ22" i="41"/>
  <c r="AL22" i="41" s="1"/>
  <c r="AI22" i="41"/>
  <c r="AJ21" i="41"/>
  <c r="AL21" i="41" s="1"/>
  <c r="AI21" i="41"/>
  <c r="AS21" i="41" s="1"/>
  <c r="AJ20" i="41"/>
  <c r="AI20" i="41"/>
  <c r="AS20" i="41" s="1"/>
  <c r="AJ15" i="41"/>
  <c r="AL15" i="41" s="1"/>
  <c r="AI15" i="41"/>
  <c r="AJ14" i="41"/>
  <c r="AI14" i="41"/>
  <c r="AS14" i="41" s="1"/>
  <c r="AU14" i="41" s="1"/>
  <c r="AJ13" i="41"/>
  <c r="AL13" i="41" s="1"/>
  <c r="AI13" i="41"/>
  <c r="AS13" i="41"/>
  <c r="AW16" i="41"/>
  <c r="AZ23" i="41"/>
  <c r="AW23" i="41"/>
  <c r="AZ29" i="41"/>
  <c r="AW29" i="41"/>
  <c r="AT28" i="41"/>
  <c r="AV28" i="41"/>
  <c r="AT27" i="41"/>
  <c r="AT26" i="41"/>
  <c r="AT22" i="41"/>
  <c r="AV22" i="41" s="1"/>
  <c r="AT21" i="41"/>
  <c r="AT20" i="41"/>
  <c r="AV20" i="41" s="1"/>
  <c r="AT13" i="41"/>
  <c r="AT14" i="41"/>
  <c r="AT15" i="41"/>
  <c r="AF12" i="41"/>
  <c r="AF16" i="41" s="1"/>
  <c r="AI12" i="41"/>
  <c r="AS12" i="41" s="1"/>
  <c r="AT12" i="41"/>
  <c r="AJ12" i="41"/>
  <c r="AL12" i="41"/>
  <c r="I12" i="41"/>
  <c r="K12" i="41" s="1"/>
  <c r="AR29" i="41"/>
  <c r="AR23" i="41"/>
  <c r="AZ16" i="41"/>
  <c r="AZ30" i="41" s="1"/>
  <c r="AR16" i="41"/>
  <c r="AP29" i="41"/>
  <c r="AM29" i="41"/>
  <c r="AM30" i="41" s="1"/>
  <c r="AH29" i="41"/>
  <c r="U12" i="41"/>
  <c r="W12" i="41" s="1"/>
  <c r="AC12" i="41"/>
  <c r="X23" i="41"/>
  <c r="M29" i="41"/>
  <c r="M23" i="41"/>
  <c r="C30" i="29"/>
  <c r="D30" i="29" s="1"/>
  <c r="E30" i="29" s="1"/>
  <c r="C24" i="29"/>
  <c r="G13" i="29"/>
  <c r="G14" i="29"/>
  <c r="E14" i="29"/>
  <c r="G21" i="29"/>
  <c r="G20" i="29"/>
  <c r="G18" i="29"/>
  <c r="E21" i="29"/>
  <c r="E20" i="29"/>
  <c r="E18" i="29"/>
  <c r="H18" i="29" s="1"/>
  <c r="E13" i="29"/>
  <c r="W20" i="46"/>
  <c r="V20" i="46"/>
  <c r="U20" i="46"/>
  <c r="T20" i="46"/>
  <c r="P12" i="46"/>
  <c r="Q12" i="46" s="1"/>
  <c r="R12" i="46" s="1"/>
  <c r="P13" i="46"/>
  <c r="P14" i="46"/>
  <c r="Q14" i="46" s="1"/>
  <c r="L12" i="46"/>
  <c r="M12" i="46" s="1"/>
  <c r="L13" i="46"/>
  <c r="L14" i="46"/>
  <c r="M14" i="46"/>
  <c r="F12" i="46"/>
  <c r="F13" i="46"/>
  <c r="G13" i="46" s="1"/>
  <c r="F14" i="46"/>
  <c r="I20" i="46"/>
  <c r="D20" i="46"/>
  <c r="C20" i="46"/>
  <c r="F15" i="45"/>
  <c r="G15" i="45" s="1"/>
  <c r="K15" i="45" s="1"/>
  <c r="J15" i="45"/>
  <c r="F14" i="45"/>
  <c r="G14" i="45" s="1"/>
  <c r="J14" i="45"/>
  <c r="F13" i="45"/>
  <c r="J13" i="45"/>
  <c r="I11" i="45"/>
  <c r="H11" i="45"/>
  <c r="E11" i="45"/>
  <c r="D11" i="45"/>
  <c r="C11" i="45"/>
  <c r="B10" i="45"/>
  <c r="C10" i="45"/>
  <c r="D10" i="45" s="1"/>
  <c r="E10" i="45" s="1"/>
  <c r="F10" i="45" s="1"/>
  <c r="G10" i="45" s="1"/>
  <c r="H10" i="45" s="1"/>
  <c r="I10" i="45" s="1"/>
  <c r="J10" i="45" s="1"/>
  <c r="K10" i="45" s="1"/>
  <c r="L38" i="52"/>
  <c r="R25" i="34"/>
  <c r="R26" i="34"/>
  <c r="R27" i="34"/>
  <c r="R30" i="34"/>
  <c r="R33" i="34" s="1"/>
  <c r="R31" i="34"/>
  <c r="R32" i="34"/>
  <c r="R40" i="34"/>
  <c r="R41" i="34"/>
  <c r="R43" i="34" s="1"/>
  <c r="R42" i="34"/>
  <c r="R45" i="34"/>
  <c r="R46" i="34"/>
  <c r="R47" i="34"/>
  <c r="R53" i="34"/>
  <c r="R54" i="34"/>
  <c r="R55" i="34"/>
  <c r="S25" i="34"/>
  <c r="V25" i="34" s="1"/>
  <c r="S26" i="34"/>
  <c r="S27" i="34"/>
  <c r="S30" i="34"/>
  <c r="S31" i="34"/>
  <c r="S32" i="34"/>
  <c r="S40" i="34"/>
  <c r="S41" i="34"/>
  <c r="S42" i="34"/>
  <c r="S45" i="34"/>
  <c r="S46" i="34"/>
  <c r="S47" i="34"/>
  <c r="V47" i="34" s="1"/>
  <c r="S53" i="34"/>
  <c r="V53" i="34" s="1"/>
  <c r="S54" i="34"/>
  <c r="S55" i="34"/>
  <c r="T25" i="34"/>
  <c r="T26" i="34"/>
  <c r="T27" i="34"/>
  <c r="T30" i="34"/>
  <c r="T31" i="34"/>
  <c r="T32" i="34"/>
  <c r="T40" i="34"/>
  <c r="T41" i="34"/>
  <c r="T42" i="34"/>
  <c r="T45" i="34"/>
  <c r="V45" i="34" s="1"/>
  <c r="T46" i="34"/>
  <c r="T47" i="34"/>
  <c r="T53" i="34"/>
  <c r="T54" i="34"/>
  <c r="T55" i="34"/>
  <c r="U25" i="34"/>
  <c r="U26" i="34"/>
  <c r="U27" i="34"/>
  <c r="U28" i="34" s="1"/>
  <c r="U30" i="34"/>
  <c r="U31" i="34"/>
  <c r="U32" i="34"/>
  <c r="U40" i="34"/>
  <c r="U41" i="34"/>
  <c r="U42" i="34"/>
  <c r="U45" i="34"/>
  <c r="U46" i="34"/>
  <c r="U48" i="34" s="1"/>
  <c r="U47" i="34"/>
  <c r="U53" i="34"/>
  <c r="U54" i="34"/>
  <c r="U55" i="34"/>
  <c r="W28" i="34"/>
  <c r="W33" i="34"/>
  <c r="W43" i="34"/>
  <c r="W48" i="34"/>
  <c r="W56" i="34"/>
  <c r="X28" i="34"/>
  <c r="X33" i="34"/>
  <c r="X43" i="34"/>
  <c r="X48" i="34"/>
  <c r="X56" i="34"/>
  <c r="Y28" i="34"/>
  <c r="Y33" i="34"/>
  <c r="Y43" i="34"/>
  <c r="Y48" i="34"/>
  <c r="Y56" i="34"/>
  <c r="Z28" i="34"/>
  <c r="Z34" i="34" s="1"/>
  <c r="Z33" i="34"/>
  <c r="Z43" i="34"/>
  <c r="Z48" i="34"/>
  <c r="Z56" i="34"/>
  <c r="AA25" i="34"/>
  <c r="AA26" i="34"/>
  <c r="AA27" i="34"/>
  <c r="AA30" i="34"/>
  <c r="AA31" i="34"/>
  <c r="AA32" i="34"/>
  <c r="AA40" i="34"/>
  <c r="AA41" i="34"/>
  <c r="AA42" i="34"/>
  <c r="AA45" i="34"/>
  <c r="AA46" i="34"/>
  <c r="AA47" i="34"/>
  <c r="AA53" i="34"/>
  <c r="AA54" i="34"/>
  <c r="AA55" i="34"/>
  <c r="AA56" i="34" s="1"/>
  <c r="AB28" i="34"/>
  <c r="AB34" i="34" s="1"/>
  <c r="AB33" i="34"/>
  <c r="AB43" i="34"/>
  <c r="AB48" i="34"/>
  <c r="AB56" i="34"/>
  <c r="AC28" i="34"/>
  <c r="AC33" i="34"/>
  <c r="AC43" i="34"/>
  <c r="AC48" i="34"/>
  <c r="AC49" i="34" s="1"/>
  <c r="AC56" i="34"/>
  <c r="AD28" i="34"/>
  <c r="AD33" i="34"/>
  <c r="AD43" i="34"/>
  <c r="AD48" i="34"/>
  <c r="AD56" i="34"/>
  <c r="AE28" i="34"/>
  <c r="AE33" i="34"/>
  <c r="AE43" i="34"/>
  <c r="AE48" i="34"/>
  <c r="AE56" i="34"/>
  <c r="AF25" i="34"/>
  <c r="AF26" i="34"/>
  <c r="AF27" i="34"/>
  <c r="AF30" i="34"/>
  <c r="AF31" i="34"/>
  <c r="AF32" i="34"/>
  <c r="AF40" i="34"/>
  <c r="AF41" i="34"/>
  <c r="AF42" i="34"/>
  <c r="AF45" i="34"/>
  <c r="AF46" i="34"/>
  <c r="AF47" i="34"/>
  <c r="AF53" i="34"/>
  <c r="AF56" i="34" s="1"/>
  <c r="AF54" i="34"/>
  <c r="AF55" i="34"/>
  <c r="Q25" i="34"/>
  <c r="Q26" i="34"/>
  <c r="Q27" i="34"/>
  <c r="Q30" i="34"/>
  <c r="Q31" i="34"/>
  <c r="Q32" i="34"/>
  <c r="Q40" i="34"/>
  <c r="Q41" i="34"/>
  <c r="Q42" i="34"/>
  <c r="Q45" i="34"/>
  <c r="Q46" i="34"/>
  <c r="Q47" i="34"/>
  <c r="Q53" i="34"/>
  <c r="Q54" i="34"/>
  <c r="Q56" i="34" s="1"/>
  <c r="Q55" i="34"/>
  <c r="P28" i="34"/>
  <c r="P33" i="34"/>
  <c r="P43" i="34"/>
  <c r="P48" i="34"/>
  <c r="P56" i="34"/>
  <c r="O28" i="34"/>
  <c r="O33" i="34"/>
  <c r="O43" i="34"/>
  <c r="O48" i="34"/>
  <c r="O56" i="34"/>
  <c r="N28" i="34"/>
  <c r="N34" i="34" s="1"/>
  <c r="N33" i="34"/>
  <c r="N43" i="34"/>
  <c r="N48" i="34"/>
  <c r="N56" i="34"/>
  <c r="M28" i="34"/>
  <c r="M33" i="34"/>
  <c r="M43" i="34"/>
  <c r="M48" i="34"/>
  <c r="M49" i="34" s="1"/>
  <c r="M56" i="34"/>
  <c r="H28" i="34"/>
  <c r="H33" i="34"/>
  <c r="H43" i="34"/>
  <c r="H49" i="34" s="1"/>
  <c r="H48" i="34"/>
  <c r="H56" i="34"/>
  <c r="I28" i="34"/>
  <c r="I33" i="34"/>
  <c r="I43" i="34"/>
  <c r="I48" i="34"/>
  <c r="I49" i="34" s="1"/>
  <c r="I56" i="34"/>
  <c r="J28" i="34"/>
  <c r="J33" i="34"/>
  <c r="J43" i="34"/>
  <c r="J48" i="34"/>
  <c r="J56" i="34"/>
  <c r="K25" i="34"/>
  <c r="K26" i="34"/>
  <c r="K27" i="34"/>
  <c r="K30" i="34"/>
  <c r="K31" i="34"/>
  <c r="K32" i="34"/>
  <c r="K40" i="34"/>
  <c r="K41" i="34"/>
  <c r="K42" i="34"/>
  <c r="K45" i="34"/>
  <c r="K46" i="34"/>
  <c r="K47" i="34"/>
  <c r="K48" i="34" s="1"/>
  <c r="K53" i="34"/>
  <c r="K54" i="34"/>
  <c r="K55" i="34"/>
  <c r="G28" i="34"/>
  <c r="G33" i="34"/>
  <c r="G43" i="34"/>
  <c r="G48" i="34"/>
  <c r="G56" i="34"/>
  <c r="AF9" i="34"/>
  <c r="AF10" i="34"/>
  <c r="AF11" i="34"/>
  <c r="AF15" i="34"/>
  <c r="AF16" i="34"/>
  <c r="AF17" i="34"/>
  <c r="AE12" i="34"/>
  <c r="AE18" i="34"/>
  <c r="AD12" i="34"/>
  <c r="AD18" i="34"/>
  <c r="AC12" i="34"/>
  <c r="AC18" i="34"/>
  <c r="AB12" i="34"/>
  <c r="AB18" i="34"/>
  <c r="AA9" i="34"/>
  <c r="AA10" i="34"/>
  <c r="AA12" i="34" s="1"/>
  <c r="AA11" i="34"/>
  <c r="AA15" i="34"/>
  <c r="AA16" i="34"/>
  <c r="AA17" i="34"/>
  <c r="Z12" i="34"/>
  <c r="Z18" i="34"/>
  <c r="Y12" i="34"/>
  <c r="Y18" i="34"/>
  <c r="X12" i="34"/>
  <c r="X18" i="34"/>
  <c r="W12" i="34"/>
  <c r="W18" i="34"/>
  <c r="S9" i="34"/>
  <c r="T9" i="34"/>
  <c r="U9" i="34"/>
  <c r="S10" i="34"/>
  <c r="T10" i="34"/>
  <c r="U10" i="34"/>
  <c r="S11" i="34"/>
  <c r="T11" i="34"/>
  <c r="U11" i="34"/>
  <c r="S15" i="34"/>
  <c r="T15" i="34"/>
  <c r="U15" i="34"/>
  <c r="S16" i="34"/>
  <c r="T16" i="34"/>
  <c r="U16" i="34"/>
  <c r="S17" i="34"/>
  <c r="T17" i="34"/>
  <c r="U17" i="34"/>
  <c r="R9" i="34"/>
  <c r="R10" i="34"/>
  <c r="R11" i="34"/>
  <c r="R15" i="34"/>
  <c r="R16" i="34"/>
  <c r="R17" i="34"/>
  <c r="Q9" i="34"/>
  <c r="Q10" i="34"/>
  <c r="Q11" i="34"/>
  <c r="Q15" i="34"/>
  <c r="Q16" i="34"/>
  <c r="Q17" i="34"/>
  <c r="P12" i="34"/>
  <c r="P18" i="34"/>
  <c r="O12" i="34"/>
  <c r="O18" i="34"/>
  <c r="N12" i="34"/>
  <c r="N18" i="34"/>
  <c r="M12" i="34"/>
  <c r="M18" i="34"/>
  <c r="K9" i="34"/>
  <c r="K10" i="34"/>
  <c r="K12" i="34" s="1"/>
  <c r="K11" i="34"/>
  <c r="K15" i="34"/>
  <c r="K16" i="34"/>
  <c r="K17" i="34"/>
  <c r="K18" i="34" s="1"/>
  <c r="J12" i="34"/>
  <c r="J18" i="34"/>
  <c r="I12" i="34"/>
  <c r="I18" i="34"/>
  <c r="I58" i="34" s="1"/>
  <c r="H12" i="34"/>
  <c r="H18" i="34"/>
  <c r="G12" i="34"/>
  <c r="G18" i="34"/>
  <c r="T16" i="49"/>
  <c r="T24" i="49"/>
  <c r="T32" i="49"/>
  <c r="J16" i="49"/>
  <c r="J24" i="49"/>
  <c r="J32" i="49"/>
  <c r="J29" i="41"/>
  <c r="J23" i="41"/>
  <c r="J16" i="41"/>
  <c r="AR28" i="51"/>
  <c r="AR29" i="51"/>
  <c r="AR30" i="51"/>
  <c r="AQ31" i="51"/>
  <c r="AP31" i="51"/>
  <c r="AO31" i="51"/>
  <c r="AN31" i="51"/>
  <c r="AM31" i="51"/>
  <c r="AL28" i="51"/>
  <c r="AL29" i="51"/>
  <c r="AL30" i="51"/>
  <c r="AK31" i="51"/>
  <c r="AR20" i="51"/>
  <c r="AR21" i="51"/>
  <c r="AR22" i="51"/>
  <c r="AQ23" i="51"/>
  <c r="AP23" i="51"/>
  <c r="AO23" i="51"/>
  <c r="AN23" i="51"/>
  <c r="AM23" i="51"/>
  <c r="AL20" i="51"/>
  <c r="AL21" i="51"/>
  <c r="AL22" i="51"/>
  <c r="AK23" i="51"/>
  <c r="AR13" i="51"/>
  <c r="AR14" i="51"/>
  <c r="AR12" i="51"/>
  <c r="AL13" i="51"/>
  <c r="AL14" i="51"/>
  <c r="AL12" i="51"/>
  <c r="AK15" i="51"/>
  <c r="AM15" i="51"/>
  <c r="AN15" i="51"/>
  <c r="AO15" i="51"/>
  <c r="AO33" i="51" s="1"/>
  <c r="AP15" i="51"/>
  <c r="AP33" i="51" s="1"/>
  <c r="AQ15" i="51"/>
  <c r="AQ33" i="51" s="1"/>
  <c r="AE28" i="51"/>
  <c r="AE29" i="51"/>
  <c r="AE30" i="51"/>
  <c r="AE31" i="51" s="1"/>
  <c r="AE20" i="51"/>
  <c r="AE21" i="51"/>
  <c r="AE22" i="51"/>
  <c r="AE13" i="51"/>
  <c r="AE14" i="51"/>
  <c r="AE12" i="51"/>
  <c r="Z30" i="51"/>
  <c r="Z29" i="51"/>
  <c r="Z28" i="51"/>
  <c r="Z22" i="51"/>
  <c r="Z21" i="51"/>
  <c r="Z20" i="51"/>
  <c r="Z23" i="51" s="1"/>
  <c r="Z13" i="51"/>
  <c r="Z14" i="51"/>
  <c r="Z12" i="51"/>
  <c r="O30" i="51"/>
  <c r="O29" i="51"/>
  <c r="O28" i="51"/>
  <c r="O22" i="51"/>
  <c r="O21" i="51"/>
  <c r="O20" i="51"/>
  <c r="O13" i="51"/>
  <c r="O14" i="51"/>
  <c r="O12" i="51"/>
  <c r="O15" i="51" s="1"/>
  <c r="Y31" i="51"/>
  <c r="Y23" i="51"/>
  <c r="Y15" i="51"/>
  <c r="N31" i="51"/>
  <c r="N23" i="51"/>
  <c r="N15" i="51"/>
  <c r="AA35" i="38"/>
  <c r="W35" i="38"/>
  <c r="AA34" i="38"/>
  <c r="W34" i="38"/>
  <c r="AA33" i="38"/>
  <c r="W33" i="38"/>
  <c r="AA26" i="38"/>
  <c r="W26" i="38"/>
  <c r="AA25" i="38"/>
  <c r="AA27" i="38" s="1"/>
  <c r="AA28" i="38" s="1"/>
  <c r="W25" i="38"/>
  <c r="W27" i="38" s="1"/>
  <c r="AA24" i="38"/>
  <c r="W24" i="38"/>
  <c r="AA21" i="38"/>
  <c r="W21" i="38"/>
  <c r="AA20" i="38"/>
  <c r="W20" i="38"/>
  <c r="AA19" i="38"/>
  <c r="AA22" i="38" s="1"/>
  <c r="W19" i="38"/>
  <c r="W11" i="38"/>
  <c r="AA11" i="38"/>
  <c r="W12" i="38"/>
  <c r="AA12" i="38"/>
  <c r="AA10" i="38"/>
  <c r="W10" i="38"/>
  <c r="Q35" i="38"/>
  <c r="R35" i="38"/>
  <c r="S35" i="38" s="1"/>
  <c r="P35" i="38"/>
  <c r="O35" i="38"/>
  <c r="Q34" i="38"/>
  <c r="R34" i="38"/>
  <c r="S34" i="38" s="1"/>
  <c r="P34" i="38"/>
  <c r="O34" i="38"/>
  <c r="Q33" i="38"/>
  <c r="R33" i="38"/>
  <c r="P33" i="38"/>
  <c r="P36" i="38" s="1"/>
  <c r="O33" i="38"/>
  <c r="O36" i="38" s="1"/>
  <c r="Q26" i="38"/>
  <c r="R26" i="38"/>
  <c r="P26" i="38"/>
  <c r="O26" i="38"/>
  <c r="Q25" i="38"/>
  <c r="R25" i="38"/>
  <c r="P25" i="38"/>
  <c r="O25" i="38"/>
  <c r="Q24" i="38"/>
  <c r="R24" i="38"/>
  <c r="R27" i="38" s="1"/>
  <c r="P24" i="38"/>
  <c r="O24" i="38"/>
  <c r="Q21" i="38"/>
  <c r="R21" i="38"/>
  <c r="P21" i="38"/>
  <c r="O21" i="38"/>
  <c r="Q20" i="38"/>
  <c r="R20" i="38"/>
  <c r="S20" i="38" s="1"/>
  <c r="P20" i="38"/>
  <c r="O20" i="38"/>
  <c r="Q19" i="38"/>
  <c r="R19" i="38"/>
  <c r="R22" i="38" s="1"/>
  <c r="P19" i="38"/>
  <c r="P22" i="38" s="1"/>
  <c r="O19" i="38"/>
  <c r="O22" i="38" s="1"/>
  <c r="Q11" i="38"/>
  <c r="R11" i="38"/>
  <c r="Q12" i="38"/>
  <c r="R12" i="38"/>
  <c r="Q10" i="38"/>
  <c r="R10" i="38"/>
  <c r="O12" i="38"/>
  <c r="O11" i="38"/>
  <c r="O10" i="38"/>
  <c r="AK35" i="40"/>
  <c r="AD35" i="40"/>
  <c r="AK34" i="40"/>
  <c r="AD34" i="40"/>
  <c r="AK33" i="40"/>
  <c r="AK36" i="40" s="1"/>
  <c r="AD33" i="40"/>
  <c r="AK26" i="40"/>
  <c r="AD26" i="40"/>
  <c r="AK25" i="40"/>
  <c r="AD25" i="40"/>
  <c r="AK24" i="40"/>
  <c r="AD24" i="40"/>
  <c r="AK21" i="40"/>
  <c r="AD21" i="40"/>
  <c r="AK20" i="40"/>
  <c r="AD20" i="40"/>
  <c r="AK19" i="40"/>
  <c r="AD19" i="40"/>
  <c r="T35" i="40"/>
  <c r="U35" i="40"/>
  <c r="V35" i="40"/>
  <c r="W35" i="40" s="1"/>
  <c r="S35" i="40"/>
  <c r="T34" i="40"/>
  <c r="U34" i="40"/>
  <c r="V34" i="40"/>
  <c r="S34" i="40"/>
  <c r="T33" i="40"/>
  <c r="U33" i="40"/>
  <c r="U36" i="40" s="1"/>
  <c r="V33" i="40"/>
  <c r="V36" i="40" s="1"/>
  <c r="S33" i="40"/>
  <c r="S36" i="40" s="1"/>
  <c r="T26" i="40"/>
  <c r="U26" i="40"/>
  <c r="V26" i="40"/>
  <c r="W26" i="40" s="1"/>
  <c r="S26" i="40"/>
  <c r="T25" i="40"/>
  <c r="U25" i="40"/>
  <c r="V25" i="40"/>
  <c r="S25" i="40"/>
  <c r="T24" i="40"/>
  <c r="U24" i="40"/>
  <c r="V24" i="40"/>
  <c r="S24" i="40"/>
  <c r="S27" i="40" s="1"/>
  <c r="T21" i="40"/>
  <c r="U21" i="40"/>
  <c r="V21" i="40"/>
  <c r="S21" i="40"/>
  <c r="T20" i="40"/>
  <c r="U20" i="40"/>
  <c r="V20" i="40"/>
  <c r="S20" i="40"/>
  <c r="T19" i="40"/>
  <c r="T22" i="40" s="1"/>
  <c r="U19" i="40"/>
  <c r="U22" i="40" s="1"/>
  <c r="V19" i="40"/>
  <c r="W19" i="40" s="1"/>
  <c r="S19" i="40"/>
  <c r="S22" i="40" s="1"/>
  <c r="S28" i="40" s="1"/>
  <c r="S11" i="40"/>
  <c r="T11" i="40"/>
  <c r="U11" i="40"/>
  <c r="S12" i="40"/>
  <c r="T12" i="40"/>
  <c r="U12" i="40"/>
  <c r="V12" i="40"/>
  <c r="W12" i="40" s="1"/>
  <c r="J35" i="38"/>
  <c r="J34" i="38"/>
  <c r="J33" i="38"/>
  <c r="J26" i="38"/>
  <c r="J25" i="38"/>
  <c r="J24" i="38"/>
  <c r="J21" i="38"/>
  <c r="J20" i="38"/>
  <c r="J22" i="38" s="1"/>
  <c r="J19" i="38"/>
  <c r="J11" i="38"/>
  <c r="J12" i="38"/>
  <c r="J10" i="38"/>
  <c r="J13" i="38" s="1"/>
  <c r="R16" i="41"/>
  <c r="C16" i="41"/>
  <c r="AJ31" i="49"/>
  <c r="AJ30" i="49"/>
  <c r="AJ32" i="49" s="1"/>
  <c r="AJ29" i="49"/>
  <c r="AJ23" i="49"/>
  <c r="AJ22" i="49"/>
  <c r="AJ21" i="49"/>
  <c r="AJ24" i="49" s="1"/>
  <c r="AJ15" i="49"/>
  <c r="AJ14" i="49"/>
  <c r="AJ13" i="49"/>
  <c r="AF31" i="49"/>
  <c r="AF30" i="49"/>
  <c r="AF29" i="49"/>
  <c r="AF23" i="49"/>
  <c r="AF22" i="49"/>
  <c r="AF24" i="49" s="1"/>
  <c r="AF21" i="49"/>
  <c r="AF14" i="49"/>
  <c r="AF15" i="49"/>
  <c r="AF13" i="49"/>
  <c r="Z31" i="49"/>
  <c r="AA31" i="49"/>
  <c r="Z30" i="49"/>
  <c r="AA30" i="49"/>
  <c r="AA32" i="49" s="1"/>
  <c r="Z29" i="49"/>
  <c r="AA29" i="49"/>
  <c r="Z23" i="49"/>
  <c r="AA23" i="49"/>
  <c r="Z22" i="49"/>
  <c r="AA22" i="49"/>
  <c r="Z21" i="49"/>
  <c r="AA21" i="49"/>
  <c r="Z14" i="49"/>
  <c r="AA14" i="49"/>
  <c r="Z15" i="49"/>
  <c r="AA15" i="49"/>
  <c r="Z13" i="49"/>
  <c r="AA13" i="49"/>
  <c r="AB13" i="49" s="1"/>
  <c r="X31" i="49"/>
  <c r="X32" i="49" s="1"/>
  <c r="X30" i="49"/>
  <c r="X29" i="49"/>
  <c r="X23" i="49"/>
  <c r="X22" i="49"/>
  <c r="X21" i="49"/>
  <c r="X14" i="49"/>
  <c r="X15" i="49"/>
  <c r="X13" i="49"/>
  <c r="X16" i="49" s="1"/>
  <c r="N31" i="49"/>
  <c r="N30" i="49"/>
  <c r="N29" i="49"/>
  <c r="N23" i="49"/>
  <c r="N22" i="49"/>
  <c r="N21" i="49"/>
  <c r="N14" i="49"/>
  <c r="N15" i="49"/>
  <c r="N13" i="49"/>
  <c r="AI16" i="49"/>
  <c r="AI24" i="49"/>
  <c r="AI32" i="49"/>
  <c r="AH16" i="49"/>
  <c r="AH24" i="49"/>
  <c r="AH32" i="49"/>
  <c r="AG16" i="49"/>
  <c r="AG24" i="49"/>
  <c r="AG32" i="49"/>
  <c r="AE16" i="49"/>
  <c r="AE24" i="49"/>
  <c r="AE32" i="49"/>
  <c r="AD16" i="49"/>
  <c r="AD24" i="49"/>
  <c r="AD32" i="49"/>
  <c r="AC16" i="49"/>
  <c r="AC24" i="49"/>
  <c r="AC32" i="49"/>
  <c r="Y13" i="49"/>
  <c r="Y14" i="49"/>
  <c r="Y15" i="49"/>
  <c r="Y21" i="49"/>
  <c r="Y22" i="49"/>
  <c r="Y23" i="49"/>
  <c r="Y29" i="49"/>
  <c r="Y30" i="49"/>
  <c r="Y31" i="49"/>
  <c r="W16" i="49"/>
  <c r="W24" i="49"/>
  <c r="W32" i="49"/>
  <c r="W34" i="49" s="1"/>
  <c r="V16" i="49"/>
  <c r="V24" i="49"/>
  <c r="V32" i="49"/>
  <c r="U16" i="49"/>
  <c r="U24" i="49"/>
  <c r="U32" i="49"/>
  <c r="S16" i="49"/>
  <c r="S24" i="49"/>
  <c r="S32" i="49"/>
  <c r="O16" i="49"/>
  <c r="O24" i="49"/>
  <c r="O32" i="49"/>
  <c r="M16" i="49"/>
  <c r="M24" i="49"/>
  <c r="M32" i="49"/>
  <c r="L16" i="49"/>
  <c r="L34" i="49" s="1"/>
  <c r="L24" i="49"/>
  <c r="L32" i="49"/>
  <c r="K16" i="49"/>
  <c r="K34" i="49"/>
  <c r="K24" i="49"/>
  <c r="K32" i="49"/>
  <c r="I16" i="49"/>
  <c r="I34" i="49"/>
  <c r="I24" i="49"/>
  <c r="I32" i="49"/>
  <c r="C16" i="49"/>
  <c r="C24" i="49"/>
  <c r="C34" i="49" s="1"/>
  <c r="C32" i="49"/>
  <c r="S35" i="52"/>
  <c r="T35" i="52"/>
  <c r="U35" i="52"/>
  <c r="V35" i="52" s="1"/>
  <c r="R35" i="52"/>
  <c r="Q35" i="52"/>
  <c r="S34" i="52"/>
  <c r="T34" i="52"/>
  <c r="V34" i="52" s="1"/>
  <c r="U34" i="52"/>
  <c r="R34" i="52"/>
  <c r="Q34" i="52"/>
  <c r="S33" i="52"/>
  <c r="T33" i="52"/>
  <c r="U33" i="52"/>
  <c r="R33" i="52"/>
  <c r="Q33" i="52"/>
  <c r="Q36" i="52" s="1"/>
  <c r="S26" i="52"/>
  <c r="T26" i="52"/>
  <c r="U26" i="52"/>
  <c r="R26" i="52"/>
  <c r="Q26" i="52"/>
  <c r="S25" i="52"/>
  <c r="T25" i="52"/>
  <c r="U25" i="52"/>
  <c r="R25" i="52"/>
  <c r="Q25" i="52"/>
  <c r="S24" i="52"/>
  <c r="S27" i="52" s="1"/>
  <c r="T24" i="52"/>
  <c r="U24" i="52"/>
  <c r="R24" i="52"/>
  <c r="Q24" i="52"/>
  <c r="Q27" i="52" s="1"/>
  <c r="S21" i="52"/>
  <c r="T21" i="52"/>
  <c r="U21" i="52"/>
  <c r="R21" i="52"/>
  <c r="Q21" i="52"/>
  <c r="S20" i="52"/>
  <c r="T20" i="52"/>
  <c r="U20" i="52"/>
  <c r="R20" i="52"/>
  <c r="Q20" i="52"/>
  <c r="S19" i="52"/>
  <c r="T19" i="52"/>
  <c r="V19" i="52" s="1"/>
  <c r="U19" i="52"/>
  <c r="R19" i="52"/>
  <c r="Q19" i="52"/>
  <c r="Q11" i="52"/>
  <c r="R11" i="52"/>
  <c r="S11" i="52"/>
  <c r="T11" i="52"/>
  <c r="T13" i="52" s="1"/>
  <c r="U11" i="52"/>
  <c r="Q12" i="52"/>
  <c r="R12" i="52"/>
  <c r="S12" i="52"/>
  <c r="T12" i="52"/>
  <c r="U12" i="52"/>
  <c r="AB30" i="51"/>
  <c r="AC30" i="51"/>
  <c r="AF30" i="51" s="1"/>
  <c r="AD30" i="51"/>
  <c r="AA30" i="51"/>
  <c r="AB29" i="51"/>
  <c r="AC29" i="51"/>
  <c r="AD29" i="51"/>
  <c r="AA29" i="51"/>
  <c r="AB28" i="51"/>
  <c r="AC28" i="51"/>
  <c r="AD28" i="51"/>
  <c r="AA28" i="51"/>
  <c r="AA31" i="51" s="1"/>
  <c r="AB22" i="51"/>
  <c r="AC22" i="51"/>
  <c r="AF22" i="51" s="1"/>
  <c r="AD22" i="51"/>
  <c r="AA22" i="51"/>
  <c r="AB21" i="51"/>
  <c r="AC21" i="51"/>
  <c r="AD21" i="51"/>
  <c r="AA21" i="51"/>
  <c r="AB20" i="51"/>
  <c r="AC20" i="51"/>
  <c r="AC23" i="51" s="1"/>
  <c r="AD20" i="51"/>
  <c r="AA20" i="51"/>
  <c r="AB12" i="51"/>
  <c r="P33" i="29"/>
  <c r="AH15" i="51"/>
  <c r="AH23" i="51"/>
  <c r="AH31" i="51"/>
  <c r="AI15" i="51"/>
  <c r="AI23" i="51"/>
  <c r="AI31" i="51"/>
  <c r="AJ15" i="51"/>
  <c r="AJ23" i="51"/>
  <c r="AJ33" i="51" s="1"/>
  <c r="AJ31" i="51"/>
  <c r="M15" i="51"/>
  <c r="M23" i="51"/>
  <c r="M31" i="51"/>
  <c r="AG31" i="51"/>
  <c r="X31" i="51"/>
  <c r="W31" i="51"/>
  <c r="V31" i="51"/>
  <c r="U31" i="51"/>
  <c r="T31" i="51"/>
  <c r="P31" i="51"/>
  <c r="L31" i="51"/>
  <c r="K31" i="51"/>
  <c r="J31" i="51"/>
  <c r="I31" i="51"/>
  <c r="AG23" i="51"/>
  <c r="X23" i="51"/>
  <c r="W23" i="51"/>
  <c r="V23" i="51"/>
  <c r="U23" i="51"/>
  <c r="T23" i="51"/>
  <c r="P23" i="51"/>
  <c r="L23" i="51"/>
  <c r="K23" i="51"/>
  <c r="J23" i="51"/>
  <c r="I23" i="51"/>
  <c r="J15" i="51"/>
  <c r="K15" i="51"/>
  <c r="K33" i="51" s="1"/>
  <c r="L15" i="51"/>
  <c r="P15" i="51"/>
  <c r="T15" i="51"/>
  <c r="U15" i="51"/>
  <c r="V15" i="51"/>
  <c r="W15" i="51"/>
  <c r="X15" i="51"/>
  <c r="AA12" i="51"/>
  <c r="AA13" i="51"/>
  <c r="AA14" i="51"/>
  <c r="AB13" i="51"/>
  <c r="AB14" i="51"/>
  <c r="AC12" i="51"/>
  <c r="AC13" i="51"/>
  <c r="AC14" i="51"/>
  <c r="AD12" i="51"/>
  <c r="AF12" i="51" s="1"/>
  <c r="AD13" i="51"/>
  <c r="AD14" i="51"/>
  <c r="AG15" i="51"/>
  <c r="R23" i="41"/>
  <c r="R30" i="41" s="1"/>
  <c r="R29" i="41"/>
  <c r="K10" i="52"/>
  <c r="Q10" i="52"/>
  <c r="R10" i="52"/>
  <c r="S10" i="52"/>
  <c r="T10" i="52"/>
  <c r="U10" i="52"/>
  <c r="AA10" i="52"/>
  <c r="AA13" i="52" s="1"/>
  <c r="AF10" i="52"/>
  <c r="K11" i="52"/>
  <c r="AA11" i="52"/>
  <c r="AF11" i="52"/>
  <c r="K12" i="52"/>
  <c r="AA12" i="52"/>
  <c r="AF12" i="52"/>
  <c r="H13" i="52"/>
  <c r="I13" i="52"/>
  <c r="J13" i="52"/>
  <c r="M13" i="52"/>
  <c r="N13" i="52"/>
  <c r="O13" i="52"/>
  <c r="P13" i="52"/>
  <c r="W13" i="52"/>
  <c r="X13" i="52"/>
  <c r="X38" i="52" s="1"/>
  <c r="Y13" i="52"/>
  <c r="Z13" i="52"/>
  <c r="AB13" i="52"/>
  <c r="AC13" i="52"/>
  <c r="AD13" i="52"/>
  <c r="AE13" i="52"/>
  <c r="K19" i="52"/>
  <c r="K22" i="52" s="1"/>
  <c r="AA19" i="52"/>
  <c r="AF19" i="52"/>
  <c r="K20" i="52"/>
  <c r="AA20" i="52"/>
  <c r="AF20" i="52"/>
  <c r="K21" i="52"/>
  <c r="AA21" i="52"/>
  <c r="AF21" i="52"/>
  <c r="G22" i="52"/>
  <c r="G28" i="52" s="1"/>
  <c r="G38" i="52" s="1"/>
  <c r="H22" i="52"/>
  <c r="I22" i="52"/>
  <c r="J22" i="52"/>
  <c r="M22" i="52"/>
  <c r="N22" i="52"/>
  <c r="O22" i="52"/>
  <c r="P22" i="52"/>
  <c r="P28" i="52" s="1"/>
  <c r="P38" i="52" s="1"/>
  <c r="W22" i="52"/>
  <c r="X22" i="52"/>
  <c r="Y22" i="52"/>
  <c r="Z22" i="52"/>
  <c r="AB22" i="52"/>
  <c r="AC22" i="52"/>
  <c r="AD22" i="52"/>
  <c r="AE22" i="52"/>
  <c r="K24" i="52"/>
  <c r="AA24" i="52"/>
  <c r="AF24" i="52"/>
  <c r="K25" i="52"/>
  <c r="K27" i="52" s="1"/>
  <c r="K28" i="52" s="1"/>
  <c r="AA25" i="52"/>
  <c r="AF25" i="52"/>
  <c r="K26" i="52"/>
  <c r="AA26" i="52"/>
  <c r="AA27" i="52" s="1"/>
  <c r="AF26" i="52"/>
  <c r="G27" i="52"/>
  <c r="H27" i="52"/>
  <c r="I27" i="52"/>
  <c r="J27" i="52"/>
  <c r="M27" i="52"/>
  <c r="N27" i="52"/>
  <c r="O27" i="52"/>
  <c r="P27" i="52"/>
  <c r="W27" i="52"/>
  <c r="X27" i="52"/>
  <c r="Y27" i="52"/>
  <c r="Z27" i="52"/>
  <c r="AB27" i="52"/>
  <c r="AC27" i="52"/>
  <c r="AC28" i="52"/>
  <c r="AD27" i="52"/>
  <c r="AE27" i="52"/>
  <c r="K33" i="52"/>
  <c r="AA33" i="52"/>
  <c r="AF33" i="52"/>
  <c r="K34" i="52"/>
  <c r="AA34" i="52"/>
  <c r="AF34" i="52"/>
  <c r="K35" i="52"/>
  <c r="AA35" i="52"/>
  <c r="AF35" i="52"/>
  <c r="G36" i="52"/>
  <c r="H36" i="52"/>
  <c r="I36" i="52"/>
  <c r="J36" i="52"/>
  <c r="M36" i="52"/>
  <c r="N36" i="52"/>
  <c r="O36" i="52"/>
  <c r="P36" i="52"/>
  <c r="W36" i="52"/>
  <c r="X36" i="52"/>
  <c r="Y36" i="52"/>
  <c r="Z36" i="52"/>
  <c r="AB36" i="52"/>
  <c r="AC36" i="52"/>
  <c r="AD36" i="52"/>
  <c r="AE36" i="52"/>
  <c r="C15" i="51"/>
  <c r="C33" i="51" s="1"/>
  <c r="I15" i="51"/>
  <c r="C23" i="51"/>
  <c r="C31" i="51"/>
  <c r="S43" i="35"/>
  <c r="S44" i="35"/>
  <c r="S45" i="35"/>
  <c r="S48" i="35"/>
  <c r="S49" i="35"/>
  <c r="S50" i="35"/>
  <c r="I46" i="35"/>
  <c r="O46" i="35"/>
  <c r="I51" i="35"/>
  <c r="O51" i="35"/>
  <c r="J46" i="35"/>
  <c r="P46" i="35"/>
  <c r="J51" i="35"/>
  <c r="J52" i="35" s="1"/>
  <c r="J62" i="35" s="1"/>
  <c r="P51" i="35"/>
  <c r="K46" i="35"/>
  <c r="Q46" i="35"/>
  <c r="K51" i="35"/>
  <c r="Q51" i="35"/>
  <c r="L46" i="35"/>
  <c r="R46" i="35"/>
  <c r="L51" i="35"/>
  <c r="W51" i="35" s="1"/>
  <c r="R51" i="35"/>
  <c r="S28" i="35"/>
  <c r="S29" i="35"/>
  <c r="S30" i="35"/>
  <c r="T28" i="35"/>
  <c r="T29" i="35"/>
  <c r="T30" i="35"/>
  <c r="U28" i="35"/>
  <c r="U29" i="35"/>
  <c r="U30" i="35"/>
  <c r="V28" i="35"/>
  <c r="V31" i="35" s="1"/>
  <c r="V29" i="35"/>
  <c r="X29" i="35" s="1"/>
  <c r="V30" i="35"/>
  <c r="W28" i="35"/>
  <c r="W29" i="35"/>
  <c r="W30" i="35"/>
  <c r="Y31" i="35"/>
  <c r="Z31" i="35"/>
  <c r="AA31" i="35"/>
  <c r="AB31" i="35"/>
  <c r="T18" i="35"/>
  <c r="T19" i="35"/>
  <c r="T20" i="35"/>
  <c r="U18" i="35"/>
  <c r="U19" i="35"/>
  <c r="U20" i="35"/>
  <c r="V18" i="35"/>
  <c r="V19" i="35"/>
  <c r="V20" i="35"/>
  <c r="W18" i="35"/>
  <c r="W19" i="35"/>
  <c r="W20" i="35"/>
  <c r="W22" i="35" s="1"/>
  <c r="Y22" i="35"/>
  <c r="T9" i="35"/>
  <c r="T10" i="35"/>
  <c r="T11" i="35"/>
  <c r="U9" i="35"/>
  <c r="U10" i="35"/>
  <c r="U11" i="35"/>
  <c r="V9" i="35"/>
  <c r="V10" i="35"/>
  <c r="V11" i="35"/>
  <c r="W9" i="35"/>
  <c r="W10" i="35"/>
  <c r="W11" i="35"/>
  <c r="Y13" i="35"/>
  <c r="Z13" i="35"/>
  <c r="AA13" i="35"/>
  <c r="AB13" i="35"/>
  <c r="AC9" i="35"/>
  <c r="AC10" i="35"/>
  <c r="AC11" i="35"/>
  <c r="AD13" i="35"/>
  <c r="AE13" i="35"/>
  <c r="AF13" i="35"/>
  <c r="AG13" i="35"/>
  <c r="T12" i="35"/>
  <c r="U12" i="35"/>
  <c r="V12" i="35"/>
  <c r="W12" i="35"/>
  <c r="T21" i="35"/>
  <c r="U21" i="35"/>
  <c r="V21" i="35"/>
  <c r="W21" i="35"/>
  <c r="T33" i="35"/>
  <c r="U33" i="35"/>
  <c r="V33" i="35"/>
  <c r="W33" i="35"/>
  <c r="T34" i="35"/>
  <c r="U34" i="35"/>
  <c r="V34" i="35"/>
  <c r="W34" i="35"/>
  <c r="T35" i="35"/>
  <c r="U35" i="35"/>
  <c r="V35" i="35"/>
  <c r="W35" i="35"/>
  <c r="I36" i="35"/>
  <c r="O36" i="35"/>
  <c r="J36" i="35"/>
  <c r="P36" i="35"/>
  <c r="U36" i="35" s="1"/>
  <c r="K36" i="35"/>
  <c r="Q36" i="35"/>
  <c r="L36" i="35"/>
  <c r="R36" i="35"/>
  <c r="R37" i="35" s="1"/>
  <c r="I31" i="35"/>
  <c r="O31" i="35"/>
  <c r="J31" i="35"/>
  <c r="J37" i="35" s="1"/>
  <c r="P31" i="35"/>
  <c r="P37" i="35" s="1"/>
  <c r="K31" i="35"/>
  <c r="Q31" i="35"/>
  <c r="L31" i="35"/>
  <c r="L37" i="35" s="1"/>
  <c r="R31" i="35"/>
  <c r="T43" i="35"/>
  <c r="U43" i="35"/>
  <c r="V43" i="35"/>
  <c r="X43" i="35" s="1"/>
  <c r="W43" i="35"/>
  <c r="T44" i="35"/>
  <c r="U44" i="35"/>
  <c r="V44" i="35"/>
  <c r="W44" i="35"/>
  <c r="T45" i="35"/>
  <c r="U45" i="35"/>
  <c r="V45" i="35"/>
  <c r="X45" i="35" s="1"/>
  <c r="W45" i="35"/>
  <c r="T47" i="35"/>
  <c r="U47" i="35"/>
  <c r="V47" i="35"/>
  <c r="W47" i="35"/>
  <c r="X47" i="35" s="1"/>
  <c r="T48" i="35"/>
  <c r="U48" i="35"/>
  <c r="V48" i="35"/>
  <c r="W48" i="35"/>
  <c r="T49" i="35"/>
  <c r="U49" i="35"/>
  <c r="V49" i="35"/>
  <c r="W49" i="35"/>
  <c r="T50" i="35"/>
  <c r="U50" i="35"/>
  <c r="V50" i="35"/>
  <c r="W50" i="35"/>
  <c r="T57" i="35"/>
  <c r="U57" i="35"/>
  <c r="V57" i="35"/>
  <c r="W57" i="35"/>
  <c r="T58" i="35"/>
  <c r="U58" i="35"/>
  <c r="V58" i="35"/>
  <c r="W58" i="35"/>
  <c r="T59" i="35"/>
  <c r="U59" i="35"/>
  <c r="V59" i="35"/>
  <c r="W59" i="35"/>
  <c r="I60" i="35"/>
  <c r="O60" i="35"/>
  <c r="J60" i="35"/>
  <c r="P60" i="35"/>
  <c r="K60" i="35"/>
  <c r="Q60" i="35"/>
  <c r="L60" i="35"/>
  <c r="R60" i="35"/>
  <c r="I13" i="35"/>
  <c r="I22" i="35"/>
  <c r="O13" i="35"/>
  <c r="O22" i="35"/>
  <c r="J13" i="35"/>
  <c r="J22" i="35"/>
  <c r="P13" i="35"/>
  <c r="P22" i="35"/>
  <c r="K13" i="35"/>
  <c r="K22" i="35"/>
  <c r="Q13" i="35"/>
  <c r="Q22" i="35"/>
  <c r="L13" i="35"/>
  <c r="L22" i="35"/>
  <c r="R13" i="35"/>
  <c r="R22" i="35"/>
  <c r="P12" i="29"/>
  <c r="J13" i="29"/>
  <c r="M13" i="29" s="1"/>
  <c r="N13" i="29" s="1"/>
  <c r="J14" i="29"/>
  <c r="M14" i="29" s="1"/>
  <c r="N14" i="29" s="1"/>
  <c r="J15" i="29"/>
  <c r="M15" i="29" s="1"/>
  <c r="N15" i="29" s="1"/>
  <c r="P15" i="29" s="1"/>
  <c r="J16" i="29"/>
  <c r="M16" i="29"/>
  <c r="N16" i="29" s="1"/>
  <c r="P16" i="29" s="1"/>
  <c r="J17" i="29"/>
  <c r="M17" i="29" s="1"/>
  <c r="N17" i="29" s="1"/>
  <c r="P17" i="29" s="1"/>
  <c r="J18" i="29"/>
  <c r="M18" i="29"/>
  <c r="N18" i="29" s="1"/>
  <c r="J19" i="29"/>
  <c r="M19" i="29" s="1"/>
  <c r="N19" i="29" s="1"/>
  <c r="P19" i="29" s="1"/>
  <c r="J20" i="29"/>
  <c r="M20" i="29" s="1"/>
  <c r="N20" i="29" s="1"/>
  <c r="J21" i="29"/>
  <c r="M21" i="29" s="1"/>
  <c r="N21" i="29" s="1"/>
  <c r="J22" i="29"/>
  <c r="M22" i="29" s="1"/>
  <c r="N22" i="29" s="1"/>
  <c r="P22" i="29" s="1"/>
  <c r="J23" i="29"/>
  <c r="M23" i="29" s="1"/>
  <c r="N23" i="29" s="1"/>
  <c r="P23" i="29" s="1"/>
  <c r="J24" i="29"/>
  <c r="M24" i="29"/>
  <c r="N24" i="29" s="1"/>
  <c r="P24" i="29" s="1"/>
  <c r="J25" i="29"/>
  <c r="M25" i="29"/>
  <c r="N25" i="29" s="1"/>
  <c r="P25" i="29" s="1"/>
  <c r="J26" i="29"/>
  <c r="M26" i="29" s="1"/>
  <c r="N26" i="29" s="1"/>
  <c r="P26" i="29" s="1"/>
  <c r="J27" i="29"/>
  <c r="M27" i="29" s="1"/>
  <c r="N27" i="29" s="1"/>
  <c r="P27" i="29" s="1"/>
  <c r="J28" i="29"/>
  <c r="M28" i="29"/>
  <c r="N28" i="29" s="1"/>
  <c r="P28" i="29" s="1"/>
  <c r="Z13" i="38"/>
  <c r="Z22" i="38"/>
  <c r="Z27" i="38"/>
  <c r="Z36" i="38"/>
  <c r="Y13" i="38"/>
  <c r="Y22" i="38"/>
  <c r="Y27" i="38"/>
  <c r="Y28" i="38" s="1"/>
  <c r="Y38" i="38" s="1"/>
  <c r="Y36" i="38"/>
  <c r="X13" i="38"/>
  <c r="X22" i="38"/>
  <c r="X27" i="38"/>
  <c r="X36" i="38"/>
  <c r="V13" i="38"/>
  <c r="V22" i="38"/>
  <c r="V27" i="38"/>
  <c r="V28" i="38" s="1"/>
  <c r="V36" i="38"/>
  <c r="U13" i="38"/>
  <c r="U22" i="38"/>
  <c r="U27" i="38"/>
  <c r="U36" i="38"/>
  <c r="T13" i="38"/>
  <c r="T22" i="38"/>
  <c r="T27" i="38"/>
  <c r="T28" i="38" s="1"/>
  <c r="T38" i="38" s="1"/>
  <c r="T36" i="38"/>
  <c r="Q27" i="38"/>
  <c r="P10" i="38"/>
  <c r="P11" i="38"/>
  <c r="P13" i="38" s="1"/>
  <c r="P12" i="38"/>
  <c r="O27" i="38"/>
  <c r="N13" i="38"/>
  <c r="N22" i="38"/>
  <c r="N28" i="38" s="1"/>
  <c r="N27" i="38"/>
  <c r="N36" i="38"/>
  <c r="M13" i="38"/>
  <c r="M22" i="38"/>
  <c r="M27" i="38"/>
  <c r="M36" i="38"/>
  <c r="L13" i="38"/>
  <c r="L22" i="38"/>
  <c r="L27" i="38"/>
  <c r="L28" i="38" s="1"/>
  <c r="L36" i="38"/>
  <c r="I13" i="38"/>
  <c r="I22" i="38"/>
  <c r="I27" i="38"/>
  <c r="I36" i="38"/>
  <c r="H13" i="38"/>
  <c r="H22" i="38"/>
  <c r="H27" i="38"/>
  <c r="H28" i="38" s="1"/>
  <c r="H36" i="38"/>
  <c r="G13" i="38"/>
  <c r="G22" i="38"/>
  <c r="G27" i="38"/>
  <c r="G28" i="38"/>
  <c r="G36" i="38"/>
  <c r="C23" i="41"/>
  <c r="C29" i="41"/>
  <c r="C30" i="41"/>
  <c r="P16" i="41"/>
  <c r="P23" i="41"/>
  <c r="P29" i="41"/>
  <c r="P30" i="41" s="1"/>
  <c r="U29" i="41"/>
  <c r="H13" i="40"/>
  <c r="H22" i="40"/>
  <c r="H28" i="40"/>
  <c r="H38" i="40" s="1"/>
  <c r="H27" i="40"/>
  <c r="H36" i="40"/>
  <c r="I13" i="40"/>
  <c r="I22" i="40"/>
  <c r="I28" i="40" s="1"/>
  <c r="I38" i="40" s="1"/>
  <c r="I27" i="40"/>
  <c r="I36" i="40"/>
  <c r="J13" i="40"/>
  <c r="J22" i="40"/>
  <c r="J28" i="40" s="1"/>
  <c r="J27" i="40"/>
  <c r="J36" i="40"/>
  <c r="K10" i="40"/>
  <c r="K11" i="40"/>
  <c r="K13" i="40" s="1"/>
  <c r="K12" i="40"/>
  <c r="K19" i="40"/>
  <c r="K20" i="40"/>
  <c r="K21" i="40"/>
  <c r="K24" i="40"/>
  <c r="K25" i="40"/>
  <c r="K26" i="40"/>
  <c r="K33" i="40"/>
  <c r="K36" i="40" s="1"/>
  <c r="K34" i="40"/>
  <c r="K35" i="40"/>
  <c r="L13" i="40"/>
  <c r="L22" i="40"/>
  <c r="L28" i="40" s="1"/>
  <c r="L27" i="40"/>
  <c r="L36" i="40"/>
  <c r="O13" i="40"/>
  <c r="O22" i="40"/>
  <c r="O28" i="40" s="1"/>
  <c r="O27" i="40"/>
  <c r="O36" i="40"/>
  <c r="P13" i="40"/>
  <c r="P22" i="40"/>
  <c r="P27" i="40"/>
  <c r="P36" i="40"/>
  <c r="Q13" i="40"/>
  <c r="Q22" i="40"/>
  <c r="Q28" i="40" s="1"/>
  <c r="Q27" i="40"/>
  <c r="Q36" i="40"/>
  <c r="R10" i="40"/>
  <c r="R11" i="40"/>
  <c r="R12" i="40"/>
  <c r="R19" i="40"/>
  <c r="R20" i="40"/>
  <c r="R21" i="40"/>
  <c r="R24" i="40"/>
  <c r="R25" i="40"/>
  <c r="R26" i="40"/>
  <c r="R33" i="40"/>
  <c r="R36" i="40" s="1"/>
  <c r="R34" i="40"/>
  <c r="R35" i="40"/>
  <c r="T10" i="40"/>
  <c r="T13" i="40" s="1"/>
  <c r="U10" i="40"/>
  <c r="V10" i="40"/>
  <c r="X13" i="40"/>
  <c r="X22" i="40"/>
  <c r="X27" i="40"/>
  <c r="X36" i="40"/>
  <c r="AA13" i="40"/>
  <c r="AA22" i="40"/>
  <c r="AA27" i="40"/>
  <c r="AA36" i="40"/>
  <c r="AB13" i="40"/>
  <c r="AB38" i="40" s="1"/>
  <c r="AB22" i="40"/>
  <c r="AB27" i="40"/>
  <c r="AB28" i="40" s="1"/>
  <c r="AB36" i="40"/>
  <c r="AC13" i="40"/>
  <c r="AC22" i="40"/>
  <c r="AC27" i="40"/>
  <c r="AC36" i="40"/>
  <c r="AD10" i="40"/>
  <c r="AD13" i="40" s="1"/>
  <c r="AD11" i="40"/>
  <c r="AD12" i="40"/>
  <c r="AE22" i="40"/>
  <c r="AE27" i="40"/>
  <c r="AE36" i="40"/>
  <c r="AE13" i="40"/>
  <c r="AH22" i="40"/>
  <c r="AH27" i="40"/>
  <c r="AH28" i="40" s="1"/>
  <c r="AH36" i="40"/>
  <c r="AH13" i="40"/>
  <c r="AI22" i="40"/>
  <c r="AI27" i="40"/>
  <c r="AI28" i="40" s="1"/>
  <c r="AI38" i="40" s="1"/>
  <c r="AI36" i="40"/>
  <c r="AI13" i="40"/>
  <c r="AJ22" i="40"/>
  <c r="AJ27" i="40"/>
  <c r="AJ36" i="40"/>
  <c r="AJ13" i="40"/>
  <c r="AK10" i="40"/>
  <c r="AK11" i="40"/>
  <c r="AK12" i="40"/>
  <c r="E13" i="40"/>
  <c r="E22" i="40"/>
  <c r="E28" i="40"/>
  <c r="E27" i="40"/>
  <c r="E36" i="40"/>
  <c r="AH59" i="35"/>
  <c r="AC59" i="35"/>
  <c r="S59" i="35"/>
  <c r="M59" i="35"/>
  <c r="AH58" i="35"/>
  <c r="AC58" i="35"/>
  <c r="S58" i="35"/>
  <c r="M58" i="35"/>
  <c r="AH57" i="35"/>
  <c r="AH60" i="35" s="1"/>
  <c r="AC57" i="35"/>
  <c r="AC60" i="35" s="1"/>
  <c r="S57" i="35"/>
  <c r="S60" i="35" s="1"/>
  <c r="M57" i="35"/>
  <c r="AH50" i="35"/>
  <c r="AC50" i="35"/>
  <c r="M50" i="35"/>
  <c r="AH49" i="35"/>
  <c r="AC49" i="35"/>
  <c r="AC51" i="35" s="1"/>
  <c r="M49" i="35"/>
  <c r="M51" i="35" s="1"/>
  <c r="AH48" i="35"/>
  <c r="AC48" i="35"/>
  <c r="M48" i="35"/>
  <c r="AH45" i="35"/>
  <c r="AC45" i="35"/>
  <c r="M45" i="35"/>
  <c r="AH44" i="35"/>
  <c r="AC44" i="35"/>
  <c r="M44" i="35"/>
  <c r="AH43" i="35"/>
  <c r="AC43" i="35"/>
  <c r="M43" i="35"/>
  <c r="AH35" i="35"/>
  <c r="AC35" i="35"/>
  <c r="S35" i="35"/>
  <c r="M35" i="35"/>
  <c r="AH34" i="35"/>
  <c r="AC34" i="35"/>
  <c r="S34" i="35"/>
  <c r="M34" i="35"/>
  <c r="AH33" i="35"/>
  <c r="AH36" i="35"/>
  <c r="AC33" i="35"/>
  <c r="S33" i="35"/>
  <c r="M33" i="35"/>
  <c r="AH30" i="35"/>
  <c r="AC30" i="35"/>
  <c r="M30" i="35"/>
  <c r="AH29" i="35"/>
  <c r="AC29" i="35"/>
  <c r="M29" i="35"/>
  <c r="AH28" i="35"/>
  <c r="AC28" i="35"/>
  <c r="M28" i="35"/>
  <c r="AH20" i="35"/>
  <c r="AC20" i="35"/>
  <c r="S20" i="35"/>
  <c r="M20" i="35"/>
  <c r="AH19" i="35"/>
  <c r="AC19" i="35"/>
  <c r="S19" i="35"/>
  <c r="M19" i="35"/>
  <c r="AH18" i="35"/>
  <c r="AH22" i="35"/>
  <c r="AC18" i="35"/>
  <c r="S18" i="35"/>
  <c r="S22" i="35" s="1"/>
  <c r="M18" i="35"/>
  <c r="S9" i="35"/>
  <c r="S10" i="35"/>
  <c r="S11" i="35"/>
  <c r="W12" i="33"/>
  <c r="W13" i="33"/>
  <c r="W14" i="33"/>
  <c r="W17" i="33"/>
  <c r="W18" i="33"/>
  <c r="W19" i="33"/>
  <c r="W20" i="33" s="1"/>
  <c r="W26" i="33"/>
  <c r="W27" i="33"/>
  <c r="W28" i="33"/>
  <c r="U12" i="33"/>
  <c r="V12" i="33"/>
  <c r="U13" i="33"/>
  <c r="V13" i="33"/>
  <c r="U14" i="33"/>
  <c r="V14" i="33"/>
  <c r="U17" i="33"/>
  <c r="V17" i="33"/>
  <c r="U18" i="33"/>
  <c r="V18" i="33"/>
  <c r="U19" i="33"/>
  <c r="V19" i="33"/>
  <c r="U26" i="33"/>
  <c r="V26" i="33"/>
  <c r="U27" i="33"/>
  <c r="V27" i="33"/>
  <c r="V29" i="33" s="1"/>
  <c r="U28" i="33"/>
  <c r="V28" i="33"/>
  <c r="Y15" i="33"/>
  <c r="Y20" i="33"/>
  <c r="Y21" i="33" s="1"/>
  <c r="Y29" i="33"/>
  <c r="Z15" i="33"/>
  <c r="Z20" i="33"/>
  <c r="Z29" i="33"/>
  <c r="AA15" i="33"/>
  <c r="AA20" i="33"/>
  <c r="AA29" i="33"/>
  <c r="AB15" i="33"/>
  <c r="AB20" i="33"/>
  <c r="AB29" i="33"/>
  <c r="AC12" i="33"/>
  <c r="AC13" i="33"/>
  <c r="AC15" i="33" s="1"/>
  <c r="AC14" i="33"/>
  <c r="AC17" i="33"/>
  <c r="AC18" i="33"/>
  <c r="AC19" i="33"/>
  <c r="AC20" i="33" s="1"/>
  <c r="AC26" i="33"/>
  <c r="AC27" i="33"/>
  <c r="AC28" i="33"/>
  <c r="AD15" i="33"/>
  <c r="AD20" i="33"/>
  <c r="AD29" i="33"/>
  <c r="AE15" i="33"/>
  <c r="AE20" i="33"/>
  <c r="AE21" i="33" s="1"/>
  <c r="AE31" i="33" s="1"/>
  <c r="AE29" i="33"/>
  <c r="AF15" i="33"/>
  <c r="AF20" i="33"/>
  <c r="AF29" i="33"/>
  <c r="AG15" i="33"/>
  <c r="AG20" i="33"/>
  <c r="AG29" i="33"/>
  <c r="AH12" i="33"/>
  <c r="AH13" i="33"/>
  <c r="AH14" i="33"/>
  <c r="AH17" i="33"/>
  <c r="AH18" i="33"/>
  <c r="AH19" i="33"/>
  <c r="AH26" i="33"/>
  <c r="AH27" i="33"/>
  <c r="AH28" i="33"/>
  <c r="T28" i="33"/>
  <c r="S28" i="33"/>
  <c r="M28" i="33"/>
  <c r="T27" i="33"/>
  <c r="S27" i="33"/>
  <c r="M27" i="33"/>
  <c r="T26" i="33"/>
  <c r="S26" i="33"/>
  <c r="M26" i="33"/>
  <c r="M29" i="33" s="1"/>
  <c r="T19" i="33"/>
  <c r="S19" i="33"/>
  <c r="M19" i="33"/>
  <c r="T18" i="33"/>
  <c r="S18" i="33"/>
  <c r="M18" i="33"/>
  <c r="T17" i="33"/>
  <c r="S17" i="33"/>
  <c r="M17" i="33"/>
  <c r="T14" i="33"/>
  <c r="S14" i="33"/>
  <c r="M14" i="33"/>
  <c r="T13" i="33"/>
  <c r="S13" i="33"/>
  <c r="M13" i="33"/>
  <c r="T12" i="33"/>
  <c r="S12" i="33"/>
  <c r="M12" i="33"/>
  <c r="Y51" i="35"/>
  <c r="Y52" i="35" s="1"/>
  <c r="Z51" i="35"/>
  <c r="AA51" i="35"/>
  <c r="AB51" i="35"/>
  <c r="AB52" i="35"/>
  <c r="AD51" i="35"/>
  <c r="AE51" i="35"/>
  <c r="AF51" i="35"/>
  <c r="AF52" i="35"/>
  <c r="AF62" i="35" s="1"/>
  <c r="AG51" i="35"/>
  <c r="Y46" i="35"/>
  <c r="Z46" i="35"/>
  <c r="Z52" i="35"/>
  <c r="AA46" i="35"/>
  <c r="AB46" i="35"/>
  <c r="AD46" i="35"/>
  <c r="AD52" i="35"/>
  <c r="AE46" i="35"/>
  <c r="AF46" i="35"/>
  <c r="AG46" i="35"/>
  <c r="AG52" i="35"/>
  <c r="Z22" i="35"/>
  <c r="AA22" i="35"/>
  <c r="AB22" i="35"/>
  <c r="AD22" i="35"/>
  <c r="AE22" i="35"/>
  <c r="AF22" i="35"/>
  <c r="AG22" i="35"/>
  <c r="AH9" i="35"/>
  <c r="AH13" i="35" s="1"/>
  <c r="AH10" i="35"/>
  <c r="AH11" i="35"/>
  <c r="AD31" i="35"/>
  <c r="AE31" i="35"/>
  <c r="AE37" i="35" s="1"/>
  <c r="AF31" i="35"/>
  <c r="AG31" i="35"/>
  <c r="Y36" i="35"/>
  <c r="Z36" i="35"/>
  <c r="AA36" i="35"/>
  <c r="AB36" i="35"/>
  <c r="AD36" i="35"/>
  <c r="AE36" i="35"/>
  <c r="AF36" i="35"/>
  <c r="AF37" i="35" s="1"/>
  <c r="AG36" i="35"/>
  <c r="AG37" i="35" s="1"/>
  <c r="Y60" i="35"/>
  <c r="Z60" i="35"/>
  <c r="AA60" i="35"/>
  <c r="AB60" i="35"/>
  <c r="AD60" i="35"/>
  <c r="AE60" i="35"/>
  <c r="AF60" i="35"/>
  <c r="AG60" i="35"/>
  <c r="M11" i="35"/>
  <c r="M10" i="35"/>
  <c r="M13" i="35" s="1"/>
  <c r="M9" i="35"/>
  <c r="V46" i="18"/>
  <c r="U46" i="18"/>
  <c r="U47" i="18" s="1"/>
  <c r="T46" i="18"/>
  <c r="V45" i="18"/>
  <c r="U45" i="18"/>
  <c r="T45" i="18"/>
  <c r="W45" i="18" s="1"/>
  <c r="V44" i="18"/>
  <c r="U44" i="18"/>
  <c r="T44" i="18"/>
  <c r="V37" i="18"/>
  <c r="U37" i="18"/>
  <c r="T37" i="18"/>
  <c r="W37" i="18" s="1"/>
  <c r="V36" i="18"/>
  <c r="U36" i="18"/>
  <c r="T36" i="18"/>
  <c r="W36" i="18" s="1"/>
  <c r="V35" i="18"/>
  <c r="U35" i="18"/>
  <c r="U38" i="18" s="1"/>
  <c r="T35" i="18"/>
  <c r="T38" i="18" s="1"/>
  <c r="V32" i="18"/>
  <c r="U32" i="18"/>
  <c r="T32" i="18"/>
  <c r="V31" i="18"/>
  <c r="U31" i="18"/>
  <c r="U33" i="18" s="1"/>
  <c r="T31" i="18"/>
  <c r="V30" i="18"/>
  <c r="U30" i="18"/>
  <c r="T30" i="18"/>
  <c r="V21" i="18"/>
  <c r="U21" i="18"/>
  <c r="T21" i="18"/>
  <c r="V20" i="18"/>
  <c r="U20" i="18"/>
  <c r="T20" i="18"/>
  <c r="V19" i="18"/>
  <c r="U19" i="18"/>
  <c r="T19" i="18"/>
  <c r="T11" i="18"/>
  <c r="U11" i="18"/>
  <c r="V11" i="18"/>
  <c r="T12" i="18"/>
  <c r="U12" i="18"/>
  <c r="V12" i="18"/>
  <c r="V10" i="18"/>
  <c r="T10" i="18"/>
  <c r="T14" i="18" s="1"/>
  <c r="U10" i="18"/>
  <c r="AK11" i="18"/>
  <c r="AK12" i="18"/>
  <c r="AK19" i="18"/>
  <c r="AK23" i="18" s="1"/>
  <c r="AK20" i="18"/>
  <c r="AK21" i="18"/>
  <c r="AK30" i="18"/>
  <c r="AK31" i="18"/>
  <c r="AK32" i="18"/>
  <c r="AK35" i="18"/>
  <c r="AK36" i="18"/>
  <c r="AK37" i="18"/>
  <c r="AK44" i="18"/>
  <c r="AK45" i="18"/>
  <c r="AK46" i="18"/>
  <c r="AJ14" i="18"/>
  <c r="AJ23" i="18"/>
  <c r="AJ33" i="18"/>
  <c r="AJ38" i="18"/>
  <c r="AJ47" i="18"/>
  <c r="AI14" i="18"/>
  <c r="AI23" i="18"/>
  <c r="AI33" i="18"/>
  <c r="AI38" i="18"/>
  <c r="AI47" i="18"/>
  <c r="AH14" i="18"/>
  <c r="AH23" i="18"/>
  <c r="AH33" i="18"/>
  <c r="AH39" i="18" s="1"/>
  <c r="AH38" i="18"/>
  <c r="AH47" i="18"/>
  <c r="AD10" i="18"/>
  <c r="AD11" i="18"/>
  <c r="AD12" i="18"/>
  <c r="AD19" i="18"/>
  <c r="AD20" i="18"/>
  <c r="AD21" i="18"/>
  <c r="AD30" i="18"/>
  <c r="AD31" i="18"/>
  <c r="AD32" i="18"/>
  <c r="AD35" i="18"/>
  <c r="AD36" i="18"/>
  <c r="AD37" i="18"/>
  <c r="AD44" i="18"/>
  <c r="AD45" i="18"/>
  <c r="AD46" i="18"/>
  <c r="AC14" i="18"/>
  <c r="AC23" i="18"/>
  <c r="AC33" i="18"/>
  <c r="AC39" i="18" s="1"/>
  <c r="AC38" i="18"/>
  <c r="AC47" i="18"/>
  <c r="AB14" i="18"/>
  <c r="AB23" i="18"/>
  <c r="AB33" i="18"/>
  <c r="AB38" i="18"/>
  <c r="AB47" i="18"/>
  <c r="AA14" i="18"/>
  <c r="AA23" i="18"/>
  <c r="AA33" i="18"/>
  <c r="AA38" i="18"/>
  <c r="AA47" i="18"/>
  <c r="R11" i="18"/>
  <c r="R12" i="18"/>
  <c r="R19" i="18"/>
  <c r="R20" i="18"/>
  <c r="R21" i="18"/>
  <c r="R30" i="18"/>
  <c r="R31" i="18"/>
  <c r="R32" i="18"/>
  <c r="R35" i="18"/>
  <c r="R36" i="18"/>
  <c r="R37" i="18"/>
  <c r="R44" i="18"/>
  <c r="R45" i="18"/>
  <c r="R46" i="18"/>
  <c r="Q14" i="18"/>
  <c r="Q23" i="18"/>
  <c r="Q33" i="18"/>
  <c r="Q38" i="18"/>
  <c r="Q39" i="18" s="1"/>
  <c r="Q47" i="18"/>
  <c r="P14" i="18"/>
  <c r="P23" i="18"/>
  <c r="P33" i="18"/>
  <c r="P38" i="18"/>
  <c r="P47" i="18"/>
  <c r="O14" i="18"/>
  <c r="O23" i="18"/>
  <c r="O33" i="18"/>
  <c r="O38" i="18"/>
  <c r="O47" i="18"/>
  <c r="G105" i="2"/>
  <c r="G110" i="2"/>
  <c r="G118" i="2"/>
  <c r="G132" i="2"/>
  <c r="G136" i="2"/>
  <c r="G153" i="2"/>
  <c r="F105" i="2"/>
  <c r="F110" i="2"/>
  <c r="F118" i="2"/>
  <c r="F132" i="2"/>
  <c r="F136" i="2"/>
  <c r="F153" i="2"/>
  <c r="L105" i="2"/>
  <c r="L110" i="2"/>
  <c r="L118" i="2"/>
  <c r="L132" i="2"/>
  <c r="L136" i="2"/>
  <c r="L153" i="2"/>
  <c r="K105" i="2"/>
  <c r="K110" i="2"/>
  <c r="K118" i="2"/>
  <c r="K132" i="2"/>
  <c r="K136" i="2"/>
  <c r="K153" i="2"/>
  <c r="E105" i="2"/>
  <c r="E110" i="2"/>
  <c r="E118" i="2"/>
  <c r="E132" i="2"/>
  <c r="I132" i="2" s="1"/>
  <c r="E136" i="2"/>
  <c r="E153" i="2"/>
  <c r="J15" i="33"/>
  <c r="J20" i="33"/>
  <c r="J29" i="33"/>
  <c r="K15" i="33"/>
  <c r="K20" i="33"/>
  <c r="K29" i="33"/>
  <c r="L15" i="33"/>
  <c r="L20" i="33"/>
  <c r="L21" i="33" s="1"/>
  <c r="L29" i="33"/>
  <c r="O15" i="33"/>
  <c r="O20" i="33"/>
  <c r="O21" i="33" s="1"/>
  <c r="O29" i="33"/>
  <c r="P15" i="33"/>
  <c r="P20" i="33"/>
  <c r="P29" i="33"/>
  <c r="Q15" i="33"/>
  <c r="Q20" i="33"/>
  <c r="Q29" i="33"/>
  <c r="R15" i="33"/>
  <c r="R20" i="33"/>
  <c r="R29" i="33"/>
  <c r="I15" i="33"/>
  <c r="I20" i="33"/>
  <c r="I29" i="33"/>
  <c r="H14" i="18"/>
  <c r="H23" i="18"/>
  <c r="H33" i="18"/>
  <c r="H38" i="18"/>
  <c r="H47" i="18"/>
  <c r="I14" i="18"/>
  <c r="I23" i="18"/>
  <c r="I33" i="18"/>
  <c r="I38" i="18"/>
  <c r="I47" i="18"/>
  <c r="J14" i="18"/>
  <c r="J23" i="18"/>
  <c r="J33" i="18"/>
  <c r="J38" i="18"/>
  <c r="J47" i="18"/>
  <c r="K11" i="18"/>
  <c r="K12" i="18"/>
  <c r="K19" i="18"/>
  <c r="K20" i="18"/>
  <c r="K21" i="18"/>
  <c r="K30" i="18"/>
  <c r="K31" i="18"/>
  <c r="K32" i="18"/>
  <c r="K35" i="18"/>
  <c r="K36" i="18"/>
  <c r="K37" i="18"/>
  <c r="K44" i="18"/>
  <c r="K45" i="18"/>
  <c r="K46" i="18"/>
  <c r="L14" i="18"/>
  <c r="L23" i="18"/>
  <c r="L33" i="18"/>
  <c r="L38" i="18"/>
  <c r="L47" i="18"/>
  <c r="S33" i="18"/>
  <c r="X14" i="18"/>
  <c r="X23" i="18"/>
  <c r="X33" i="18"/>
  <c r="X39" i="18"/>
  <c r="X49" i="18" s="1"/>
  <c r="X38" i="18"/>
  <c r="X47" i="18"/>
  <c r="AE14" i="18"/>
  <c r="AE23" i="18"/>
  <c r="AE33" i="18"/>
  <c r="AE38" i="18"/>
  <c r="AE47" i="18"/>
  <c r="G10" i="6"/>
  <c r="H10" i="6" s="1"/>
  <c r="G11" i="6"/>
  <c r="H11" i="6" s="1"/>
  <c r="G12" i="6"/>
  <c r="H12" i="6" s="1"/>
  <c r="G13" i="6"/>
  <c r="H13" i="6" s="1"/>
  <c r="G9" i="7"/>
  <c r="K9" i="7" s="1"/>
  <c r="M9" i="7" s="1"/>
  <c r="G10" i="7"/>
  <c r="K10" i="7"/>
  <c r="M10" i="7" s="1"/>
  <c r="G11" i="7"/>
  <c r="K11" i="7" s="1"/>
  <c r="M11" i="7" s="1"/>
  <c r="G12" i="7"/>
  <c r="K12" i="7" s="1"/>
  <c r="M12" i="7" s="1"/>
  <c r="G13" i="7"/>
  <c r="K13" i="7"/>
  <c r="M13" i="7" s="1"/>
  <c r="G14" i="7"/>
  <c r="K14" i="7" s="1"/>
  <c r="M14" i="7" s="1"/>
  <c r="H10" i="5"/>
  <c r="H11" i="5"/>
  <c r="I11" i="5"/>
  <c r="H12" i="5"/>
  <c r="I12" i="5" s="1"/>
  <c r="E13" i="5"/>
  <c r="H16" i="5"/>
  <c r="I16" i="5" s="1"/>
  <c r="H17" i="5"/>
  <c r="H18" i="5"/>
  <c r="I18" i="5"/>
  <c r="H21" i="29"/>
  <c r="P21" i="29" s="1"/>
  <c r="H14" i="29"/>
  <c r="AD28" i="52"/>
  <c r="P49" i="34"/>
  <c r="O49" i="34"/>
  <c r="G13" i="45"/>
  <c r="K13" i="45"/>
  <c r="F11" i="45"/>
  <c r="G12" i="46"/>
  <c r="G30" i="29"/>
  <c r="J39" i="18"/>
  <c r="K22" i="40"/>
  <c r="AD26" i="41"/>
  <c r="W26" i="41"/>
  <c r="W28" i="41"/>
  <c r="W22" i="41"/>
  <c r="Y22" i="41" s="1"/>
  <c r="Z22" i="41" s="1"/>
  <c r="AB22" i="41" s="1"/>
  <c r="AD15" i="41"/>
  <c r="W15" i="41"/>
  <c r="Y15" i="41" s="1"/>
  <c r="Z15" i="41" s="1"/>
  <c r="AB15" i="41" s="1"/>
  <c r="AK13" i="41"/>
  <c r="L12" i="41"/>
  <c r="AP30" i="41"/>
  <c r="AR30" i="41"/>
  <c r="AJ16" i="41"/>
  <c r="M16" i="41"/>
  <c r="G10" i="26"/>
  <c r="I10" i="26" s="1"/>
  <c r="AL14" i="41"/>
  <c r="K28" i="41"/>
  <c r="N28" i="41" s="1"/>
  <c r="O28" i="41" s="1"/>
  <c r="L28" i="41"/>
  <c r="AC23" i="41"/>
  <c r="W21" i="41"/>
  <c r="G16" i="26"/>
  <c r="I16" i="26" s="1"/>
  <c r="E16" i="26"/>
  <c r="I20" i="26"/>
  <c r="I15" i="26"/>
  <c r="I19" i="26"/>
  <c r="I21" i="26"/>
  <c r="I14" i="26"/>
  <c r="I13" i="26"/>
  <c r="I28" i="26"/>
  <c r="AH33" i="51"/>
  <c r="AN33" i="51"/>
  <c r="Z15" i="51"/>
  <c r="AF13" i="51"/>
  <c r="P33" i="51"/>
  <c r="AD31" i="51"/>
  <c r="AM33" i="51"/>
  <c r="AB23" i="51"/>
  <c r="AB29" i="49"/>
  <c r="L22" i="41"/>
  <c r="W13" i="41"/>
  <c r="Y13" i="41" s="1"/>
  <c r="Z13" i="41" s="1"/>
  <c r="AB13" i="41" s="1"/>
  <c r="AJ29" i="41"/>
  <c r="AU28" i="41"/>
  <c r="AX28" i="41" s="1"/>
  <c r="AY28" i="41" s="1"/>
  <c r="BA28" i="41" s="1"/>
  <c r="AD27" i="41"/>
  <c r="K20" i="41"/>
  <c r="K22" i="41"/>
  <c r="U16" i="41"/>
  <c r="AK12" i="41"/>
  <c r="AN12" i="41" s="1"/>
  <c r="AO12" i="41" s="1"/>
  <c r="AQ12" i="41" s="1"/>
  <c r="AL28" i="41"/>
  <c r="AD12" i="41"/>
  <c r="AK27" i="41"/>
  <c r="AN27" i="41" s="1"/>
  <c r="AO27" i="41" s="1"/>
  <c r="AQ27" i="41" s="1"/>
  <c r="W14" i="41"/>
  <c r="V27" i="41"/>
  <c r="Y27" i="41" s="1"/>
  <c r="Z27" i="41" s="1"/>
  <c r="V12" i="41"/>
  <c r="W13" i="35"/>
  <c r="AB37" i="35"/>
  <c r="X9" i="35"/>
  <c r="M60" i="35"/>
  <c r="V60" i="35"/>
  <c r="X57" i="35"/>
  <c r="X58" i="35"/>
  <c r="X11" i="35"/>
  <c r="AJ39" i="18"/>
  <c r="U23" i="18"/>
  <c r="AD38" i="18"/>
  <c r="AF18" i="34"/>
  <c r="V30" i="34"/>
  <c r="I34" i="34"/>
  <c r="P34" i="34"/>
  <c r="Q28" i="34"/>
  <c r="AF48" i="34"/>
  <c r="AD34" i="34"/>
  <c r="V40" i="34"/>
  <c r="H34" i="34"/>
  <c r="Q12" i="34"/>
  <c r="V55" i="34"/>
  <c r="Z49" i="34"/>
  <c r="AB22" i="49"/>
  <c r="Q37" i="35"/>
  <c r="Z16" i="49"/>
  <c r="I17" i="5"/>
  <c r="AV15" i="41"/>
  <c r="R22" i="40"/>
  <c r="K13" i="52"/>
  <c r="V14" i="18"/>
  <c r="AB30" i="49"/>
  <c r="Q13" i="46"/>
  <c r="R13" i="46" s="1"/>
  <c r="T27" i="40"/>
  <c r="T28" i="40" s="1"/>
  <c r="T22" i="52"/>
  <c r="AG34" i="49"/>
  <c r="J34" i="34"/>
  <c r="M13" i="46"/>
  <c r="L20" i="46"/>
  <c r="V21" i="41"/>
  <c r="AD21" i="41"/>
  <c r="L20" i="41"/>
  <c r="AV21" i="41"/>
  <c r="AV27" i="41"/>
  <c r="AL26" i="41"/>
  <c r="AL29" i="41" s="1"/>
  <c r="X28" i="35"/>
  <c r="X17" i="33"/>
  <c r="AV14" i="41"/>
  <c r="AL20" i="41"/>
  <c r="AJ23" i="41"/>
  <c r="U23" i="41"/>
  <c r="U30" i="41" s="1"/>
  <c r="AB39" i="18"/>
  <c r="AB49" i="18" s="1"/>
  <c r="X27" i="33"/>
  <c r="K29" i="41"/>
  <c r="AH20" i="33"/>
  <c r="AF13" i="52"/>
  <c r="T27" i="52"/>
  <c r="S24" i="38"/>
  <c r="X28" i="52"/>
  <c r="X33" i="51"/>
  <c r="T33" i="51"/>
  <c r="U27" i="40"/>
  <c r="Q13" i="38"/>
  <c r="AK15" i="41"/>
  <c r="AS15" i="41"/>
  <c r="AU15" i="41" s="1"/>
  <c r="AX15" i="41" s="1"/>
  <c r="AY15" i="41" s="1"/>
  <c r="BA15" i="41" s="1"/>
  <c r="AC34" i="49"/>
  <c r="N32" i="49"/>
  <c r="M34" i="34"/>
  <c r="W37" i="35"/>
  <c r="J79" i="24"/>
  <c r="H79" i="24"/>
  <c r="L79" i="24"/>
  <c r="I8" i="64"/>
  <c r="O16" i="64"/>
  <c r="C8" i="64"/>
  <c r="D8" i="64"/>
  <c r="G8" i="64"/>
  <c r="P8" i="64"/>
  <c r="I19" i="62"/>
  <c r="I15" i="62"/>
  <c r="I11" i="62"/>
  <c r="F42" i="66"/>
  <c r="D42" i="66"/>
  <c r="H88" i="2"/>
  <c r="I90" i="2"/>
  <c r="I7" i="60"/>
  <c r="I838" i="2" l="1"/>
  <c r="I1070" i="2"/>
  <c r="I1158" i="2"/>
  <c r="H1238" i="2"/>
  <c r="I1252" i="2"/>
  <c r="I1332" i="2"/>
  <c r="I1470" i="2"/>
  <c r="I1496" i="2"/>
  <c r="H430" i="2"/>
  <c r="I1150" i="2"/>
  <c r="H1252" i="2"/>
  <c r="H1459" i="2"/>
  <c r="K1457" i="2"/>
  <c r="J31" i="54" s="1"/>
  <c r="H1281" i="2"/>
  <c r="I401" i="2"/>
  <c r="I561" i="2"/>
  <c r="I961" i="2"/>
  <c r="I1361" i="2"/>
  <c r="I1441" i="2"/>
  <c r="H1201" i="2"/>
  <c r="H241" i="2"/>
  <c r="H979" i="2"/>
  <c r="H1593" i="2"/>
  <c r="H132" i="2"/>
  <c r="H110" i="2"/>
  <c r="L177" i="2"/>
  <c r="K15" i="54" s="1"/>
  <c r="I425" i="2"/>
  <c r="H292" i="2"/>
  <c r="H358" i="2"/>
  <c r="I393" i="2"/>
  <c r="I532" i="2"/>
  <c r="I585" i="2"/>
  <c r="I598" i="2"/>
  <c r="I745" i="2"/>
  <c r="I873" i="2"/>
  <c r="H910" i="2"/>
  <c r="H998" i="2"/>
  <c r="I1550" i="2"/>
  <c r="H1576" i="2"/>
  <c r="H961" i="2"/>
  <c r="I481" i="2"/>
  <c r="N21" i="41"/>
  <c r="O21" i="41" s="1"/>
  <c r="Q21" i="41" s="1"/>
  <c r="AG21" i="41" s="1"/>
  <c r="AB62" i="35"/>
  <c r="V22" i="40"/>
  <c r="M30" i="41"/>
  <c r="I21" i="33"/>
  <c r="I31" i="33" s="1"/>
  <c r="AD21" i="33"/>
  <c r="AD31" i="33" s="1"/>
  <c r="Y31" i="33"/>
  <c r="X19" i="33"/>
  <c r="J38" i="40"/>
  <c r="U60" i="35"/>
  <c r="X34" i="35"/>
  <c r="AF36" i="52"/>
  <c r="Y28" i="52"/>
  <c r="Y38" i="52" s="1"/>
  <c r="AG33" i="51"/>
  <c r="M33" i="51"/>
  <c r="V11" i="52"/>
  <c r="AB21" i="49"/>
  <c r="AB24" i="49" s="1"/>
  <c r="AB23" i="49"/>
  <c r="W11" i="40"/>
  <c r="W25" i="40"/>
  <c r="S10" i="38"/>
  <c r="S21" i="38"/>
  <c r="S26" i="38"/>
  <c r="O34" i="34"/>
  <c r="O58" i="34" s="1"/>
  <c r="AF33" i="34"/>
  <c r="W49" i="34"/>
  <c r="U56" i="34"/>
  <c r="AK14" i="41"/>
  <c r="I25" i="62"/>
  <c r="AX14" i="41"/>
  <c r="AY14" i="41" s="1"/>
  <c r="BA14" i="41" s="1"/>
  <c r="AU27" i="41"/>
  <c r="AX27" i="41" s="1"/>
  <c r="AY27" i="41" s="1"/>
  <c r="BA27" i="41" s="1"/>
  <c r="Z58" i="34"/>
  <c r="U51" i="35"/>
  <c r="X51" i="35" s="1"/>
  <c r="L21" i="41"/>
  <c r="AK20" i="41"/>
  <c r="K14" i="41"/>
  <c r="N14" i="41" s="1"/>
  <c r="O14" i="41" s="1"/>
  <c r="Q14" i="41" s="1"/>
  <c r="AK14" i="18"/>
  <c r="M20" i="33"/>
  <c r="M31" i="35"/>
  <c r="V13" i="40"/>
  <c r="L38" i="38"/>
  <c r="X59" i="35"/>
  <c r="X50" i="35"/>
  <c r="X49" i="35"/>
  <c r="X48" i="35"/>
  <c r="X44" i="35"/>
  <c r="X35" i="35"/>
  <c r="T46" i="35"/>
  <c r="N28" i="52"/>
  <c r="AF14" i="51"/>
  <c r="AF15" i="51" s="1"/>
  <c r="V12" i="52"/>
  <c r="V34" i="49"/>
  <c r="AA16" i="49"/>
  <c r="W20" i="40"/>
  <c r="W24" i="40"/>
  <c r="G49" i="34"/>
  <c r="AC16" i="41"/>
  <c r="E49" i="18"/>
  <c r="S38" i="18"/>
  <c r="S39" i="18" s="1"/>
  <c r="S49" i="18" s="1"/>
  <c r="S47" i="18"/>
  <c r="I52" i="26"/>
  <c r="I190" i="2"/>
  <c r="I212" i="2"/>
  <c r="I438" i="2"/>
  <c r="I350" i="2"/>
  <c r="I499" i="2"/>
  <c r="I830" i="2"/>
  <c r="I936" i="2"/>
  <c r="I1379" i="2"/>
  <c r="I1539" i="2"/>
  <c r="I1572" i="2"/>
  <c r="K28" i="40"/>
  <c r="K38" i="40" s="1"/>
  <c r="AC22" i="35"/>
  <c r="D45" i="66"/>
  <c r="R14" i="46"/>
  <c r="U28" i="40"/>
  <c r="K21" i="33"/>
  <c r="K31" i="33" s="1"/>
  <c r="R23" i="18"/>
  <c r="AD47" i="18"/>
  <c r="AD14" i="18"/>
  <c r="AK33" i="18"/>
  <c r="V38" i="18"/>
  <c r="V39" i="18" s="1"/>
  <c r="AD37" i="35"/>
  <c r="AD62" i="35" s="1"/>
  <c r="D49" i="66"/>
  <c r="AD14" i="41"/>
  <c r="D46" i="66"/>
  <c r="T28" i="52"/>
  <c r="I23" i="41"/>
  <c r="S13" i="46"/>
  <c r="H58" i="34"/>
  <c r="L52" i="35"/>
  <c r="L27" i="41"/>
  <c r="L29" i="41" s="1"/>
  <c r="K23" i="41"/>
  <c r="L39" i="18"/>
  <c r="L49" i="18" s="1"/>
  <c r="K38" i="18"/>
  <c r="I39" i="18"/>
  <c r="R21" i="33"/>
  <c r="R31" i="33" s="1"/>
  <c r="Q21" i="33"/>
  <c r="J21" i="33"/>
  <c r="J31" i="33" s="1"/>
  <c r="U14" i="18"/>
  <c r="W11" i="18"/>
  <c r="V33" i="18"/>
  <c r="W32" i="18"/>
  <c r="W35" i="18"/>
  <c r="W38" i="18" s="1"/>
  <c r="S20" i="33"/>
  <c r="S29" i="33"/>
  <c r="AG21" i="33"/>
  <c r="AG31" i="33" s="1"/>
  <c r="X18" i="33"/>
  <c r="V15" i="33"/>
  <c r="X12" i="33"/>
  <c r="S13" i="35"/>
  <c r="K27" i="40"/>
  <c r="I29" i="41"/>
  <c r="M28" i="38"/>
  <c r="K37" i="35"/>
  <c r="V37" i="35" s="1"/>
  <c r="I37" i="35"/>
  <c r="X10" i="35"/>
  <c r="X13" i="35" s="1"/>
  <c r="T31" i="35"/>
  <c r="O52" i="35"/>
  <c r="I33" i="51"/>
  <c r="Z28" i="52"/>
  <c r="Z38" i="52" s="1"/>
  <c r="M28" i="52"/>
  <c r="M38" i="52" s="1"/>
  <c r="AA15" i="51"/>
  <c r="Y16" i="49"/>
  <c r="AD34" i="49"/>
  <c r="AE34" i="49"/>
  <c r="N24" i="49"/>
  <c r="X24" i="49"/>
  <c r="AB31" i="49"/>
  <c r="AB32" i="49" s="1"/>
  <c r="AD22" i="40"/>
  <c r="AE23" i="51"/>
  <c r="T34" i="49"/>
  <c r="AF12" i="34"/>
  <c r="Y49" i="34"/>
  <c r="H13" i="29"/>
  <c r="AT16" i="41"/>
  <c r="AW30" i="41"/>
  <c r="S13" i="40"/>
  <c r="S38" i="40" s="1"/>
  <c r="H212" i="2"/>
  <c r="I452" i="2"/>
  <c r="I473" i="2"/>
  <c r="H532" i="2"/>
  <c r="H561" i="2"/>
  <c r="H1121" i="2"/>
  <c r="H1441" i="2"/>
  <c r="L91" i="24"/>
  <c r="I22" i="62"/>
  <c r="I14" i="62"/>
  <c r="Q28" i="41"/>
  <c r="U39" i="18"/>
  <c r="M58" i="34"/>
  <c r="E38" i="40"/>
  <c r="W27" i="40"/>
  <c r="AN20" i="41"/>
  <c r="AO20" i="41" s="1"/>
  <c r="Q31" i="33"/>
  <c r="U49" i="18"/>
  <c r="X20" i="33"/>
  <c r="M38" i="38"/>
  <c r="K14" i="45"/>
  <c r="G11" i="45"/>
  <c r="N12" i="41"/>
  <c r="O12" i="41" s="1"/>
  <c r="Q12" i="41" s="1"/>
  <c r="Y12" i="41"/>
  <c r="Z12" i="41" s="1"/>
  <c r="AB12" i="41" s="1"/>
  <c r="AG12" i="41" s="1"/>
  <c r="V16" i="41"/>
  <c r="K11" i="45"/>
  <c r="Q38" i="40"/>
  <c r="L38" i="40"/>
  <c r="AK16" i="41"/>
  <c r="AD29" i="41"/>
  <c r="K23" i="18"/>
  <c r="O31" i="33"/>
  <c r="L31" i="33"/>
  <c r="R38" i="18"/>
  <c r="AD33" i="18"/>
  <c r="V47" i="18"/>
  <c r="W46" i="18"/>
  <c r="S15" i="33"/>
  <c r="W29" i="33"/>
  <c r="W15" i="33"/>
  <c r="W21" i="33" s="1"/>
  <c r="W31" i="33" s="1"/>
  <c r="M22" i="35"/>
  <c r="M46" i="35"/>
  <c r="M52" i="35" s="1"/>
  <c r="H38" i="38"/>
  <c r="N38" i="38"/>
  <c r="V38" i="38"/>
  <c r="U13" i="35"/>
  <c r="V22" i="35"/>
  <c r="X19" i="35"/>
  <c r="T22" i="35"/>
  <c r="Y37" i="35"/>
  <c r="Y62" i="35" s="1"/>
  <c r="K52" i="35"/>
  <c r="AB28" i="52"/>
  <c r="AB38" i="52" s="1"/>
  <c r="W28" i="52"/>
  <c r="W38" i="52" s="1"/>
  <c r="AC15" i="51"/>
  <c r="AF20" i="51"/>
  <c r="AF21" i="51"/>
  <c r="V26" i="52"/>
  <c r="O34" i="49"/>
  <c r="Y32" i="49"/>
  <c r="AI34" i="49"/>
  <c r="AF32" i="49"/>
  <c r="V27" i="40"/>
  <c r="V28" i="40" s="1"/>
  <c r="V38" i="40" s="1"/>
  <c r="AK27" i="40"/>
  <c r="O13" i="38"/>
  <c r="R13" i="38"/>
  <c r="P27" i="38"/>
  <c r="P28" i="38" s="1"/>
  <c r="P38" i="38" s="1"/>
  <c r="W36" i="38"/>
  <c r="AL31" i="51"/>
  <c r="Q18" i="34"/>
  <c r="V17" i="34"/>
  <c r="V10" i="34"/>
  <c r="T12" i="34"/>
  <c r="Q48" i="34"/>
  <c r="AF28" i="34"/>
  <c r="AF34" i="34" s="1"/>
  <c r="AE34" i="34"/>
  <c r="X49" i="34"/>
  <c r="V41" i="34"/>
  <c r="U33" i="34"/>
  <c r="U34" i="34" s="1"/>
  <c r="V46" i="34"/>
  <c r="V48" i="34" s="1"/>
  <c r="T43" i="34"/>
  <c r="T28" i="34"/>
  <c r="S56" i="34"/>
  <c r="V32" i="34"/>
  <c r="V26" i="34"/>
  <c r="R56" i="34"/>
  <c r="R28" i="34"/>
  <c r="R34" i="34" s="1"/>
  <c r="Y28" i="41"/>
  <c r="Z28" i="41" s="1"/>
  <c r="AB28" i="41" s="1"/>
  <c r="I40" i="26"/>
  <c r="O7" i="60"/>
  <c r="Y15" i="60"/>
  <c r="Y17" i="60"/>
  <c r="I372" i="2"/>
  <c r="H659" i="2"/>
  <c r="I1012" i="2"/>
  <c r="I1065" i="2"/>
  <c r="I1096" i="2"/>
  <c r="I1172" i="2"/>
  <c r="I1256" i="2"/>
  <c r="I1576" i="2"/>
  <c r="G55" i="54"/>
  <c r="K55" i="54"/>
  <c r="O175" i="24"/>
  <c r="I23" i="62"/>
  <c r="F10" i="63"/>
  <c r="D50" i="66"/>
  <c r="F46" i="66"/>
  <c r="Y21" i="41"/>
  <c r="Z21" i="41" s="1"/>
  <c r="AB21" i="41" s="1"/>
  <c r="W29" i="41"/>
  <c r="P14" i="29"/>
  <c r="AE39" i="18"/>
  <c r="AE49" i="18" s="1"/>
  <c r="K14" i="18"/>
  <c r="P21" i="33"/>
  <c r="P31" i="33" s="1"/>
  <c r="O39" i="18"/>
  <c r="R47" i="18"/>
  <c r="W19" i="18"/>
  <c r="W21" i="18"/>
  <c r="AE52" i="35"/>
  <c r="AE62" i="35" s="1"/>
  <c r="T15" i="33"/>
  <c r="T29" i="33"/>
  <c r="AF21" i="33"/>
  <c r="AF31" i="33" s="1"/>
  <c r="X13" i="33"/>
  <c r="AC36" i="35"/>
  <c r="S36" i="35"/>
  <c r="AC28" i="40"/>
  <c r="AC38" i="40" s="1"/>
  <c r="AA28" i="40"/>
  <c r="AA38" i="40" s="1"/>
  <c r="X28" i="40"/>
  <c r="X38" i="40" s="1"/>
  <c r="P28" i="40"/>
  <c r="P38" i="40" s="1"/>
  <c r="G38" i="38"/>
  <c r="W36" i="35"/>
  <c r="V36" i="35"/>
  <c r="X36" i="35" s="1"/>
  <c r="T36" i="35"/>
  <c r="X21" i="35"/>
  <c r="AC13" i="35"/>
  <c r="T13" i="35"/>
  <c r="V51" i="35"/>
  <c r="AE28" i="52"/>
  <c r="AE38" i="52" s="1"/>
  <c r="R13" i="52"/>
  <c r="W33" i="51"/>
  <c r="J33" i="51"/>
  <c r="V33" i="51"/>
  <c r="AI33" i="51"/>
  <c r="U22" i="52"/>
  <c r="V24" i="52"/>
  <c r="V25" i="52"/>
  <c r="M34" i="49"/>
  <c r="S34" i="49"/>
  <c r="AB15" i="49"/>
  <c r="S25" i="38"/>
  <c r="S27" i="38" s="1"/>
  <c r="R36" i="38"/>
  <c r="O23" i="51"/>
  <c r="Z31" i="51"/>
  <c r="N49" i="34"/>
  <c r="N58" i="34" s="1"/>
  <c r="Q43" i="34"/>
  <c r="Q49" i="34" s="1"/>
  <c r="Q33" i="34"/>
  <c r="Q34" i="34" s="1"/>
  <c r="AF43" i="34"/>
  <c r="AA48" i="34"/>
  <c r="AA43" i="34"/>
  <c r="AA49" i="34" s="1"/>
  <c r="Y34" i="34"/>
  <c r="Y58" i="34" s="1"/>
  <c r="S43" i="34"/>
  <c r="V31" i="34"/>
  <c r="V33" i="34" s="1"/>
  <c r="R20" i="46"/>
  <c r="AU20" i="41"/>
  <c r="AH30" i="41"/>
  <c r="G53" i="59"/>
  <c r="L7" i="60"/>
  <c r="I430" i="2"/>
  <c r="H505" i="2"/>
  <c r="I518" i="2"/>
  <c r="I536" i="2"/>
  <c r="H590" i="2"/>
  <c r="I612" i="2"/>
  <c r="I772" i="2"/>
  <c r="H899" i="2"/>
  <c r="H1096" i="2"/>
  <c r="H1225" i="2"/>
  <c r="L6067" i="23"/>
  <c r="L13" i="23"/>
  <c r="I18" i="62"/>
  <c r="F49" i="66"/>
  <c r="M20" i="46"/>
  <c r="W16" i="41"/>
  <c r="N22" i="41"/>
  <c r="O22" i="41" s="1"/>
  <c r="P18" i="29"/>
  <c r="K47" i="18"/>
  <c r="H39" i="18"/>
  <c r="H49" i="18" s="1"/>
  <c r="R33" i="18"/>
  <c r="AA39" i="18"/>
  <c r="AA49" i="18" s="1"/>
  <c r="AC49" i="18"/>
  <c r="AD23" i="18"/>
  <c r="AH49" i="18"/>
  <c r="AK38" i="18"/>
  <c r="AK39" i="18" s="1"/>
  <c r="W31" i="18"/>
  <c r="AA37" i="35"/>
  <c r="M15" i="33"/>
  <c r="T20" i="33"/>
  <c r="AB21" i="33"/>
  <c r="AB31" i="33" s="1"/>
  <c r="AA21" i="33"/>
  <c r="AA31" i="33" s="1"/>
  <c r="U20" i="33"/>
  <c r="AC31" i="35"/>
  <c r="AC37" i="35" s="1"/>
  <c r="AH51" i="35"/>
  <c r="AJ28" i="40"/>
  <c r="AE28" i="40"/>
  <c r="R27" i="40"/>
  <c r="R28" i="40" s="1"/>
  <c r="O28" i="38"/>
  <c r="U28" i="38"/>
  <c r="Z28" i="38"/>
  <c r="Z38" i="38" s="1"/>
  <c r="T60" i="35"/>
  <c r="O37" i="35"/>
  <c r="O62" i="35" s="1"/>
  <c r="Z37" i="35"/>
  <c r="W31" i="35"/>
  <c r="U31" i="35"/>
  <c r="S31" i="35"/>
  <c r="S37" i="35" s="1"/>
  <c r="R52" i="35"/>
  <c r="Q52" i="35"/>
  <c r="P52" i="35"/>
  <c r="P62" i="35" s="1"/>
  <c r="T51" i="35"/>
  <c r="AD38" i="52"/>
  <c r="I28" i="52"/>
  <c r="I38" i="52" s="1"/>
  <c r="O28" i="52"/>
  <c r="J28" i="52"/>
  <c r="J38" i="52" s="1"/>
  <c r="AF22" i="52"/>
  <c r="AA22" i="52"/>
  <c r="AA28" i="52" s="1"/>
  <c r="V10" i="52"/>
  <c r="U33" i="51"/>
  <c r="AA23" i="51"/>
  <c r="V13" i="52"/>
  <c r="Q13" i="52"/>
  <c r="S13" i="52"/>
  <c r="Q22" i="52"/>
  <c r="Q28" i="52" s="1"/>
  <c r="R36" i="52"/>
  <c r="Y24" i="49"/>
  <c r="AB14" i="49"/>
  <c r="AA24" i="49"/>
  <c r="AA34" i="49" s="1"/>
  <c r="U13" i="40"/>
  <c r="U38" i="40" s="1"/>
  <c r="W21" i="40"/>
  <c r="W22" i="40" s="1"/>
  <c r="W28" i="40" s="1"/>
  <c r="AD27" i="40"/>
  <c r="AD28" i="40" s="1"/>
  <c r="AD38" i="40" s="1"/>
  <c r="AD36" i="40"/>
  <c r="S12" i="38"/>
  <c r="W22" i="38"/>
  <c r="W28" i="38" s="1"/>
  <c r="AA36" i="38"/>
  <c r="Y33" i="51"/>
  <c r="AL15" i="51"/>
  <c r="AL33" i="51" s="1"/>
  <c r="AL23" i="51"/>
  <c r="P58" i="34"/>
  <c r="R12" i="34"/>
  <c r="U18" i="34"/>
  <c r="T18" i="34"/>
  <c r="V11" i="34"/>
  <c r="V9" i="34"/>
  <c r="W58" i="34"/>
  <c r="AA18" i="34"/>
  <c r="G34" i="34"/>
  <c r="K56" i="34"/>
  <c r="K43" i="34"/>
  <c r="K49" i="34" s="1"/>
  <c r="K33" i="34"/>
  <c r="K28" i="34"/>
  <c r="AE49" i="34"/>
  <c r="AE58" i="34" s="1"/>
  <c r="AD49" i="34"/>
  <c r="AD58" i="34" s="1"/>
  <c r="AC34" i="34"/>
  <c r="AC58" i="34" s="1"/>
  <c r="AA28" i="34"/>
  <c r="X34" i="34"/>
  <c r="W34" i="34"/>
  <c r="H20" i="29"/>
  <c r="AU21" i="41"/>
  <c r="AK28" i="41"/>
  <c r="AN28" i="41" s="1"/>
  <c r="AO28" i="41" s="1"/>
  <c r="AQ28" i="41" s="1"/>
  <c r="AA30" i="41"/>
  <c r="L11" i="61"/>
  <c r="H216" i="2"/>
  <c r="H612" i="2"/>
  <c r="H750" i="2"/>
  <c r="H852" i="2"/>
  <c r="I932" i="2"/>
  <c r="I998" i="2"/>
  <c r="I1092" i="2"/>
  <c r="I1230" i="2"/>
  <c r="L1457" i="2"/>
  <c r="K31" i="54" s="1"/>
  <c r="H1492" i="2"/>
  <c r="G1537" i="2"/>
  <c r="G1535" i="2" s="1"/>
  <c r="I321" i="2"/>
  <c r="I721" i="2"/>
  <c r="I881" i="2"/>
  <c r="I1041" i="2"/>
  <c r="I1121" i="2"/>
  <c r="I1281" i="2"/>
  <c r="I161" i="2"/>
  <c r="J55" i="54"/>
  <c r="O14" i="23"/>
  <c r="O13" i="23" s="1"/>
  <c r="H26" i="59"/>
  <c r="G55" i="59" s="1"/>
  <c r="I20" i="62"/>
  <c r="D48" i="66"/>
  <c r="H830" i="2"/>
  <c r="G737" i="2"/>
  <c r="I22" i="54" s="1"/>
  <c r="H190" i="2"/>
  <c r="H161" i="2"/>
  <c r="I34" i="54"/>
  <c r="H1379" i="2"/>
  <c r="H1193" i="2"/>
  <c r="K1455" i="2"/>
  <c r="I1145" i="2"/>
  <c r="L1297" i="2"/>
  <c r="L1295" i="2" s="1"/>
  <c r="H1230" i="2"/>
  <c r="I1225" i="2"/>
  <c r="H1219" i="2"/>
  <c r="I985" i="2"/>
  <c r="I899" i="2"/>
  <c r="H873" i="2"/>
  <c r="I758" i="2"/>
  <c r="H758" i="2"/>
  <c r="H745" i="2"/>
  <c r="I713" i="2"/>
  <c r="H713" i="2"/>
  <c r="H665" i="2"/>
  <c r="I633" i="2"/>
  <c r="G577" i="2"/>
  <c r="G575" i="2" s="1"/>
  <c r="H553" i="2"/>
  <c r="H473" i="2"/>
  <c r="I345" i="2"/>
  <c r="I259" i="2"/>
  <c r="H259" i="2"/>
  <c r="G257" i="2"/>
  <c r="I16" i="54" s="1"/>
  <c r="I233" i="2"/>
  <c r="I1433" i="2"/>
  <c r="I1353" i="2"/>
  <c r="H1318" i="2"/>
  <c r="H1305" i="2"/>
  <c r="I1059" i="2"/>
  <c r="H990" i="2"/>
  <c r="I979" i="2"/>
  <c r="I739" i="2"/>
  <c r="I696" i="2"/>
  <c r="H339" i="2"/>
  <c r="I296" i="2"/>
  <c r="I278" i="2"/>
  <c r="H185" i="2"/>
  <c r="H118" i="2"/>
  <c r="K177" i="2"/>
  <c r="J15" i="54" s="1"/>
  <c r="I153" i="2"/>
  <c r="I185" i="2"/>
  <c r="H1012" i="2"/>
  <c r="I590" i="2"/>
  <c r="H425" i="2"/>
  <c r="H296" i="2"/>
  <c r="I313" i="2"/>
  <c r="I358" i="2"/>
  <c r="H376" i="2"/>
  <c r="H393" i="2"/>
  <c r="I510" i="2"/>
  <c r="H536" i="2"/>
  <c r="I553" i="2"/>
  <c r="H616" i="2"/>
  <c r="K657" i="2"/>
  <c r="J21" i="54" s="1"/>
  <c r="E657" i="2"/>
  <c r="E655" i="2" s="1"/>
  <c r="L657" i="2"/>
  <c r="K21" i="54" s="1"/>
  <c r="H692" i="2"/>
  <c r="H696" i="2"/>
  <c r="H953" i="2"/>
  <c r="K977" i="2"/>
  <c r="I1492" i="2"/>
  <c r="H1059" i="2"/>
  <c r="H1139" i="2"/>
  <c r="H1176" i="2"/>
  <c r="H1256" i="2"/>
  <c r="E1297" i="2"/>
  <c r="G29" i="54" s="1"/>
  <c r="I1390" i="2"/>
  <c r="E1457" i="2"/>
  <c r="E1455" i="2" s="1"/>
  <c r="H1496" i="2"/>
  <c r="H1513" i="2"/>
  <c r="I241" i="2"/>
  <c r="H1550" i="2"/>
  <c r="H321" i="2"/>
  <c r="H641" i="2"/>
  <c r="I1601" i="2"/>
  <c r="H1361" i="2"/>
  <c r="H801" i="2"/>
  <c r="H481" i="2"/>
  <c r="H83" i="2"/>
  <c r="H136" i="2"/>
  <c r="I198" i="2"/>
  <c r="G417" i="2"/>
  <c r="G415" i="2" s="1"/>
  <c r="I265" i="2"/>
  <c r="I579" i="2"/>
  <c r="I750" i="2"/>
  <c r="I793" i="2"/>
  <c r="I825" i="2"/>
  <c r="I910" i="2"/>
  <c r="E897" i="2"/>
  <c r="E895" i="2" s="1"/>
  <c r="I1238" i="2"/>
  <c r="I1299" i="2"/>
  <c r="I1459" i="2"/>
  <c r="I1513" i="2"/>
  <c r="I1593" i="2"/>
  <c r="H89" i="2"/>
  <c r="I136" i="2"/>
  <c r="I91" i="2"/>
  <c r="H452" i="2"/>
  <c r="H419" i="2"/>
  <c r="H772" i="2"/>
  <c r="H932" i="2"/>
  <c r="H179" i="2"/>
  <c r="K417" i="2"/>
  <c r="K415" i="2" s="1"/>
  <c r="F417" i="2"/>
  <c r="H18" i="54" s="1"/>
  <c r="H265" i="2"/>
  <c r="H345" i="2"/>
  <c r="H350" i="2"/>
  <c r="K337" i="2"/>
  <c r="J17" i="54" s="1"/>
  <c r="H518" i="2"/>
  <c r="H579" i="2"/>
  <c r="H678" i="2"/>
  <c r="G657" i="2"/>
  <c r="I21" i="54" s="1"/>
  <c r="I852" i="2"/>
  <c r="H936" i="2"/>
  <c r="H985" i="2"/>
  <c r="I1016" i="2"/>
  <c r="H1092" i="2"/>
  <c r="H1172" i="2"/>
  <c r="I1193" i="2"/>
  <c r="H1273" i="2"/>
  <c r="L1377" i="2"/>
  <c r="L1375" i="2" s="1"/>
  <c r="H1385" i="2"/>
  <c r="H1470" i="2"/>
  <c r="K1537" i="2"/>
  <c r="E1537" i="2"/>
  <c r="G32" i="54" s="1"/>
  <c r="L1537" i="2"/>
  <c r="L1535" i="2" s="1"/>
  <c r="H1572" i="2"/>
  <c r="H881" i="2"/>
  <c r="H1521" i="2"/>
  <c r="I88" i="2"/>
  <c r="L52" i="2"/>
  <c r="K81" i="2"/>
  <c r="H81" i="2"/>
  <c r="H84" i="2"/>
  <c r="I84" i="2"/>
  <c r="H1601" i="2"/>
  <c r="I87" i="2"/>
  <c r="I1521" i="2"/>
  <c r="L1455" i="2"/>
  <c r="H1433" i="2"/>
  <c r="H1390" i="2"/>
  <c r="G1377" i="2"/>
  <c r="I30" i="54" s="1"/>
  <c r="E1377" i="2"/>
  <c r="E1375" i="2" s="1"/>
  <c r="K1377" i="2"/>
  <c r="F1377" i="2"/>
  <c r="H30" i="54" s="1"/>
  <c r="K1297" i="2"/>
  <c r="J29" i="54" s="1"/>
  <c r="G1297" i="2"/>
  <c r="G1295" i="2" s="1"/>
  <c r="H1353" i="2"/>
  <c r="F1297" i="2"/>
  <c r="F1295" i="2" s="1"/>
  <c r="H1336" i="2"/>
  <c r="H1310" i="2"/>
  <c r="I1305" i="2"/>
  <c r="H1299" i="2"/>
  <c r="L1217" i="2"/>
  <c r="K28" i="54" s="1"/>
  <c r="G1217" i="2"/>
  <c r="G1215" i="2" s="1"/>
  <c r="I1273" i="2"/>
  <c r="E56" i="2"/>
  <c r="F1217" i="2"/>
  <c r="E1217" i="2"/>
  <c r="K1217" i="2"/>
  <c r="K1215" i="2" s="1"/>
  <c r="L30" i="2"/>
  <c r="I1219" i="2"/>
  <c r="G1137" i="2"/>
  <c r="I27" i="54" s="1"/>
  <c r="L1137" i="2"/>
  <c r="K27" i="54" s="1"/>
  <c r="H1158" i="2"/>
  <c r="H37" i="2"/>
  <c r="H1145" i="2"/>
  <c r="I69" i="2"/>
  <c r="H1070" i="2"/>
  <c r="F30" i="2"/>
  <c r="H1065" i="2"/>
  <c r="F25" i="2"/>
  <c r="E1057" i="2"/>
  <c r="I1033" i="2"/>
  <c r="H1033" i="2"/>
  <c r="H1016" i="2"/>
  <c r="F977" i="2"/>
  <c r="F975" i="2" s="1"/>
  <c r="I40" i="2"/>
  <c r="I44" i="2"/>
  <c r="I990" i="2"/>
  <c r="G977" i="2"/>
  <c r="H977" i="2" s="1"/>
  <c r="I953" i="2"/>
  <c r="H71" i="2"/>
  <c r="I55" i="2"/>
  <c r="H918" i="2"/>
  <c r="G897" i="2"/>
  <c r="I918" i="2"/>
  <c r="I905" i="2"/>
  <c r="K897" i="2"/>
  <c r="G52" i="2"/>
  <c r="H838" i="2"/>
  <c r="H46" i="2"/>
  <c r="H50" i="2"/>
  <c r="I34" i="2"/>
  <c r="E30" i="2"/>
  <c r="L817" i="2"/>
  <c r="L815" i="2" s="1"/>
  <c r="I28" i="2"/>
  <c r="I819" i="2"/>
  <c r="F817" i="2"/>
  <c r="F815" i="2" s="1"/>
  <c r="H819" i="2"/>
  <c r="I67" i="2"/>
  <c r="H776" i="2"/>
  <c r="I62" i="2"/>
  <c r="I49" i="2"/>
  <c r="I51" i="2"/>
  <c r="I48" i="2"/>
  <c r="E737" i="2"/>
  <c r="I37" i="2"/>
  <c r="K25" i="2"/>
  <c r="K737" i="2"/>
  <c r="L737" i="2"/>
  <c r="L19" i="2"/>
  <c r="H739" i="2"/>
  <c r="H55" i="2"/>
  <c r="K38" i="2"/>
  <c r="I50" i="2"/>
  <c r="H32" i="2"/>
  <c r="G30" i="2"/>
  <c r="I32" i="2"/>
  <c r="I659" i="2"/>
  <c r="I75" i="2"/>
  <c r="H61" i="2"/>
  <c r="H66" i="2"/>
  <c r="I70" i="2"/>
  <c r="I63" i="2"/>
  <c r="I71" i="2"/>
  <c r="I616" i="2"/>
  <c r="H44" i="2"/>
  <c r="H48" i="2"/>
  <c r="K577" i="2"/>
  <c r="K575" i="2" s="1"/>
  <c r="H29" i="2"/>
  <c r="K19" i="2"/>
  <c r="E577" i="2"/>
  <c r="H70" i="2"/>
  <c r="I65" i="2"/>
  <c r="I66" i="2"/>
  <c r="H67" i="2"/>
  <c r="I68" i="2"/>
  <c r="E497" i="2"/>
  <c r="G19" i="54" s="1"/>
  <c r="L38" i="2"/>
  <c r="H510" i="2"/>
  <c r="L497" i="2"/>
  <c r="L495" i="2" s="1"/>
  <c r="K497" i="2"/>
  <c r="G19" i="2"/>
  <c r="L417" i="2"/>
  <c r="K18" i="54" s="1"/>
  <c r="E417" i="2"/>
  <c r="G18" i="54" s="1"/>
  <c r="I42" i="2"/>
  <c r="I22" i="2"/>
  <c r="I58" i="2"/>
  <c r="H372" i="2"/>
  <c r="H45" i="2"/>
  <c r="F337" i="2"/>
  <c r="F335" i="2" s="1"/>
  <c r="L337" i="2"/>
  <c r="H23" i="2"/>
  <c r="I23" i="2"/>
  <c r="G337" i="2"/>
  <c r="E73" i="2"/>
  <c r="I77" i="2"/>
  <c r="H313" i="2"/>
  <c r="I61" i="2"/>
  <c r="F52" i="2"/>
  <c r="H52" i="2" s="1"/>
  <c r="F257" i="2"/>
  <c r="F255" i="2" s="1"/>
  <c r="E52" i="2"/>
  <c r="G38" i="2"/>
  <c r="I45" i="2"/>
  <c r="H49" i="2"/>
  <c r="H42" i="2"/>
  <c r="K257" i="2"/>
  <c r="I33" i="2"/>
  <c r="H33" i="2"/>
  <c r="H270" i="2"/>
  <c r="L257" i="2"/>
  <c r="E257" i="2"/>
  <c r="E255" i="2" s="1"/>
  <c r="L73" i="2"/>
  <c r="F73" i="2"/>
  <c r="H76" i="2"/>
  <c r="H77" i="2"/>
  <c r="I59" i="2"/>
  <c r="H62" i="2"/>
  <c r="I216" i="2"/>
  <c r="I64" i="2"/>
  <c r="H54" i="2"/>
  <c r="I43" i="2"/>
  <c r="I47" i="2"/>
  <c r="H47" i="2"/>
  <c r="E177" i="2"/>
  <c r="G15" i="54" s="1"/>
  <c r="H198" i="2"/>
  <c r="H41" i="2"/>
  <c r="F38" i="2"/>
  <c r="I35" i="2"/>
  <c r="F177" i="2"/>
  <c r="H15" i="54" s="1"/>
  <c r="I27" i="2"/>
  <c r="H27" i="2"/>
  <c r="G177" i="2"/>
  <c r="G175" i="2" s="1"/>
  <c r="H21" i="2"/>
  <c r="E19" i="2"/>
  <c r="K73" i="2"/>
  <c r="H153" i="2"/>
  <c r="G73" i="2"/>
  <c r="H75" i="2"/>
  <c r="I76" i="2"/>
  <c r="H56" i="2"/>
  <c r="H58" i="2"/>
  <c r="H60" i="2"/>
  <c r="H65" i="2"/>
  <c r="H68" i="2"/>
  <c r="H69" i="2"/>
  <c r="H43" i="2"/>
  <c r="H51" i="2"/>
  <c r="K30" i="2"/>
  <c r="E97" i="2"/>
  <c r="E95" i="2" s="1"/>
  <c r="I110" i="2"/>
  <c r="L97" i="2"/>
  <c r="L95" i="2" s="1"/>
  <c r="G25" i="2"/>
  <c r="I105" i="2"/>
  <c r="I99" i="2"/>
  <c r="H99" i="2"/>
  <c r="I21" i="2"/>
  <c r="S56" i="24"/>
  <c r="Q175" i="24"/>
  <c r="J175" i="24"/>
  <c r="H175" i="24"/>
  <c r="S15" i="24"/>
  <c r="S26" i="24"/>
  <c r="S30" i="24"/>
  <c r="S132" i="24"/>
  <c r="O153" i="24"/>
  <c r="L132" i="24"/>
  <c r="L134" i="24"/>
  <c r="L160" i="24"/>
  <c r="L173" i="24"/>
  <c r="L53" i="24"/>
  <c r="Q144" i="24"/>
  <c r="Q153" i="24"/>
  <c r="O196" i="24"/>
  <c r="O209" i="24"/>
  <c r="Q61" i="24"/>
  <c r="J97" i="24"/>
  <c r="H144" i="24"/>
  <c r="H165" i="24"/>
  <c r="H186" i="24"/>
  <c r="H196" i="24"/>
  <c r="H209" i="24"/>
  <c r="J186" i="24"/>
  <c r="J209" i="24"/>
  <c r="J165" i="24"/>
  <c r="L17" i="24"/>
  <c r="L27" i="24"/>
  <c r="S69" i="24"/>
  <c r="T69" i="24" s="1"/>
  <c r="S86" i="24"/>
  <c r="S88" i="24"/>
  <c r="S90" i="24"/>
  <c r="S92" i="24"/>
  <c r="S94" i="24"/>
  <c r="S139" i="24"/>
  <c r="S162" i="24"/>
  <c r="L133" i="24"/>
  <c r="O79" i="24"/>
  <c r="Q196" i="24"/>
  <c r="Q209" i="24"/>
  <c r="O61" i="24"/>
  <c r="H107" i="24"/>
  <c r="J196" i="24"/>
  <c r="J61" i="24"/>
  <c r="L116" i="24"/>
  <c r="L120" i="24" s="1"/>
  <c r="S89" i="24"/>
  <c r="S91" i="24"/>
  <c r="T91" i="24" s="1"/>
  <c r="S95" i="24"/>
  <c r="L135" i="24"/>
  <c r="L183" i="24"/>
  <c r="S116" i="24"/>
  <c r="J144" i="24"/>
  <c r="L163" i="24"/>
  <c r="S141" i="24"/>
  <c r="T141" i="24" s="1"/>
  <c r="Q79" i="24"/>
  <c r="S14" i="24"/>
  <c r="S16" i="24"/>
  <c r="S17" i="24"/>
  <c r="S18" i="24"/>
  <c r="S19" i="24"/>
  <c r="S20" i="24"/>
  <c r="S21" i="24"/>
  <c r="S22" i="24"/>
  <c r="S24" i="24"/>
  <c r="S25" i="24"/>
  <c r="S27" i="24"/>
  <c r="S28" i="24"/>
  <c r="S29" i="24"/>
  <c r="S31" i="24"/>
  <c r="S32" i="24"/>
  <c r="S105" i="24"/>
  <c r="O165" i="24"/>
  <c r="J107" i="24"/>
  <c r="L90" i="24"/>
  <c r="J120" i="24"/>
  <c r="Y31" i="60"/>
  <c r="Y41" i="60"/>
  <c r="Y25" i="60"/>
  <c r="M8" i="64"/>
  <c r="Y33" i="60"/>
  <c r="Y29" i="60"/>
  <c r="R7" i="60"/>
  <c r="Y21" i="60"/>
  <c r="Y13" i="60"/>
  <c r="Y39" i="60"/>
  <c r="Q186" i="24"/>
  <c r="Q120" i="24"/>
  <c r="S117" i="24"/>
  <c r="T117" i="24" s="1"/>
  <c r="H44" i="24"/>
  <c r="S70" i="24"/>
  <c r="T70" i="24" s="1"/>
  <c r="S129" i="24"/>
  <c r="S134" i="24"/>
  <c r="S136" i="24"/>
  <c r="S184" i="24"/>
  <c r="S194" i="24"/>
  <c r="S205" i="24"/>
  <c r="S207" i="24"/>
  <c r="S51" i="24"/>
  <c r="S53" i="24"/>
  <c r="S55" i="24"/>
  <c r="S57" i="24"/>
  <c r="S59" i="24"/>
  <c r="L86" i="24"/>
  <c r="L88" i="24"/>
  <c r="L92" i="24"/>
  <c r="L94" i="24"/>
  <c r="L130" i="24"/>
  <c r="L137" i="24"/>
  <c r="L139" i="24"/>
  <c r="L142" i="24"/>
  <c r="L151" i="24"/>
  <c r="L153" i="24" s="1"/>
  <c r="L161" i="24"/>
  <c r="L193" i="24"/>
  <c r="L205" i="24"/>
  <c r="L207" i="24"/>
  <c r="L52" i="24"/>
  <c r="L54" i="24"/>
  <c r="L56" i="24"/>
  <c r="L58" i="24"/>
  <c r="S115" i="24"/>
  <c r="T115" i="24" s="1"/>
  <c r="Q97" i="24"/>
  <c r="S130" i="24"/>
  <c r="S133" i="24"/>
  <c r="S135" i="24"/>
  <c r="S137" i="24"/>
  <c r="S142" i="24"/>
  <c r="S151" i="24"/>
  <c r="S153" i="24" s="1"/>
  <c r="S161" i="24"/>
  <c r="S163" i="24"/>
  <c r="S173" i="24"/>
  <c r="S193" i="24"/>
  <c r="S204" i="24"/>
  <c r="S206" i="24"/>
  <c r="S52" i="24"/>
  <c r="S54" i="24"/>
  <c r="S58" i="24"/>
  <c r="L105" i="24"/>
  <c r="L87" i="24"/>
  <c r="L89" i="24"/>
  <c r="L93" i="24"/>
  <c r="L95" i="24"/>
  <c r="L136" i="24"/>
  <c r="L138" i="24"/>
  <c r="L140" i="24"/>
  <c r="L129" i="24"/>
  <c r="L162" i="24"/>
  <c r="L184" i="24"/>
  <c r="L194" i="24"/>
  <c r="L204" i="24"/>
  <c r="L206" i="24"/>
  <c r="L55" i="24"/>
  <c r="L57" i="24"/>
  <c r="L59" i="24"/>
  <c r="Q107" i="24"/>
  <c r="S68" i="24"/>
  <c r="T68" i="24" s="1"/>
  <c r="S72" i="24"/>
  <c r="T72" i="24" s="1"/>
  <c r="S74" i="24"/>
  <c r="T74" i="24" s="1"/>
  <c r="S76" i="24"/>
  <c r="T76" i="24" s="1"/>
  <c r="O186" i="24"/>
  <c r="S183" i="24"/>
  <c r="L51" i="24"/>
  <c r="H61" i="24"/>
  <c r="H97" i="24"/>
  <c r="O97" i="24"/>
  <c r="L203" i="24"/>
  <c r="H153" i="24"/>
  <c r="L104" i="24"/>
  <c r="S203" i="24"/>
  <c r="S160" i="24"/>
  <c r="Q165" i="24"/>
  <c r="O144" i="24"/>
  <c r="S172" i="24"/>
  <c r="L172" i="24"/>
  <c r="L14" i="24"/>
  <c r="L15" i="24"/>
  <c r="L16" i="24"/>
  <c r="L18" i="24"/>
  <c r="L19" i="24"/>
  <c r="L20" i="24"/>
  <c r="L21" i="24"/>
  <c r="L22" i="24"/>
  <c r="L24" i="24"/>
  <c r="L25" i="24"/>
  <c r="L26" i="24"/>
  <c r="L28" i="24"/>
  <c r="L29" i="24"/>
  <c r="L30" i="24"/>
  <c r="L31" i="24"/>
  <c r="L32" i="24"/>
  <c r="Q44" i="24"/>
  <c r="S71" i="24"/>
  <c r="T71" i="24" s="1"/>
  <c r="S73" i="24"/>
  <c r="T73" i="24" s="1"/>
  <c r="S75" i="24"/>
  <c r="T75" i="24" s="1"/>
  <c r="S77" i="24"/>
  <c r="T77" i="24" s="1"/>
  <c r="S93" i="24"/>
  <c r="S104" i="24"/>
  <c r="S106" i="24"/>
  <c r="T106" i="24" s="1"/>
  <c r="O120" i="24"/>
  <c r="S118" i="24"/>
  <c r="T118" i="24" s="1"/>
  <c r="J44" i="24"/>
  <c r="S87" i="24"/>
  <c r="O44" i="24"/>
  <c r="O107" i="24"/>
  <c r="S138" i="24"/>
  <c r="S140" i="24"/>
  <c r="S195" i="24"/>
  <c r="T195" i="24" s="1"/>
  <c r="U37" i="35"/>
  <c r="AX21" i="41"/>
  <c r="AY21" i="41" s="1"/>
  <c r="BA21" i="41" s="1"/>
  <c r="AB27" i="41"/>
  <c r="N31" i="29"/>
  <c r="P13" i="29"/>
  <c r="AG62" i="35"/>
  <c r="AA33" i="51"/>
  <c r="M15" i="7"/>
  <c r="Q22" i="41"/>
  <c r="AG22" i="41" s="1"/>
  <c r="AE22" i="41"/>
  <c r="Y34" i="49"/>
  <c r="AE21" i="41"/>
  <c r="V27" i="52"/>
  <c r="X34" i="49"/>
  <c r="O38" i="38"/>
  <c r="AU26" i="41"/>
  <c r="AV26" i="41"/>
  <c r="AV29" i="41" s="1"/>
  <c r="AN13" i="41"/>
  <c r="AL16" i="41"/>
  <c r="I776" i="2"/>
  <c r="Y11" i="60"/>
  <c r="I118" i="2"/>
  <c r="I52" i="35"/>
  <c r="I62" i="35" s="1"/>
  <c r="V54" i="34"/>
  <c r="V56" i="34" s="1"/>
  <c r="U12" i="34"/>
  <c r="V16" i="34"/>
  <c r="V23" i="18"/>
  <c r="V20" i="33"/>
  <c r="W10" i="40"/>
  <c r="W13" i="40" s="1"/>
  <c r="Z33" i="51"/>
  <c r="I10" i="5"/>
  <c r="I49" i="18"/>
  <c r="F97" i="2"/>
  <c r="H105" i="2"/>
  <c r="P39" i="18"/>
  <c r="P49" i="18" s="1"/>
  <c r="AK47" i="18"/>
  <c r="W10" i="18"/>
  <c r="W12" i="18"/>
  <c r="T23" i="18"/>
  <c r="W20" i="18"/>
  <c r="W23" i="18" s="1"/>
  <c r="M21" i="33"/>
  <c r="M31" i="33" s="1"/>
  <c r="X28" i="33"/>
  <c r="X26" i="33"/>
  <c r="U29" i="33"/>
  <c r="X14" i="33"/>
  <c r="X15" i="33" s="1"/>
  <c r="AC46" i="35"/>
  <c r="AC52" i="35" s="1"/>
  <c r="AH46" i="35"/>
  <c r="AH52" i="35" s="1"/>
  <c r="AJ38" i="40"/>
  <c r="AE38" i="40"/>
  <c r="R13" i="40"/>
  <c r="R62" i="35"/>
  <c r="Q62" i="35"/>
  <c r="W60" i="35"/>
  <c r="X60" i="35" s="1"/>
  <c r="T37" i="35"/>
  <c r="X33" i="35"/>
  <c r="X12" i="35"/>
  <c r="Z62" i="35"/>
  <c r="V13" i="35"/>
  <c r="X18" i="35"/>
  <c r="U22" i="35"/>
  <c r="W46" i="35"/>
  <c r="W52" i="35" s="1"/>
  <c r="W62" i="35" s="1"/>
  <c r="U46" i="35"/>
  <c r="T52" i="35"/>
  <c r="S51" i="35"/>
  <c r="S46" i="35"/>
  <c r="S52" i="35" s="1"/>
  <c r="S62" i="35" s="1"/>
  <c r="U13" i="52"/>
  <c r="AD23" i="51"/>
  <c r="R22" i="52"/>
  <c r="S22" i="52"/>
  <c r="S28" i="52" s="1"/>
  <c r="V20" i="52"/>
  <c r="R27" i="52"/>
  <c r="T36" i="52"/>
  <c r="T38" i="52" s="1"/>
  <c r="U34" i="49"/>
  <c r="N16" i="49"/>
  <c r="N34" i="49" s="1"/>
  <c r="Z24" i="49"/>
  <c r="AF16" i="49"/>
  <c r="AF34" i="49" s="1"/>
  <c r="J27" i="38"/>
  <c r="J28" i="38" s="1"/>
  <c r="J38" i="38" s="1"/>
  <c r="J36" i="38"/>
  <c r="AK22" i="40"/>
  <c r="AK28" i="40" s="1"/>
  <c r="R28" i="38"/>
  <c r="N33" i="51"/>
  <c r="O31" i="51"/>
  <c r="O33" i="51" s="1"/>
  <c r="AE15" i="51"/>
  <c r="AE33" i="51" s="1"/>
  <c r="AR23" i="51"/>
  <c r="AR31" i="51"/>
  <c r="R18" i="34"/>
  <c r="V15" i="34"/>
  <c r="S18" i="34"/>
  <c r="AA33" i="34"/>
  <c r="AA34" i="34" s="1"/>
  <c r="T33" i="34"/>
  <c r="T34" i="34" s="1"/>
  <c r="S28" i="34"/>
  <c r="AT23" i="41"/>
  <c r="AX20" i="41"/>
  <c r="AL23" i="41"/>
  <c r="AF23" i="41"/>
  <c r="AF30" i="41" s="1"/>
  <c r="Y14" i="41"/>
  <c r="Z14" i="41" s="1"/>
  <c r="AB14" i="41" s="1"/>
  <c r="W20" i="41"/>
  <c r="W23" i="41" s="1"/>
  <c r="W30" i="41" s="1"/>
  <c r="V20" i="41"/>
  <c r="V29" i="41"/>
  <c r="Y26" i="41"/>
  <c r="N26" i="41"/>
  <c r="I34" i="26"/>
  <c r="I58" i="26"/>
  <c r="Y19" i="60"/>
  <c r="Y35" i="60"/>
  <c r="Y37" i="60"/>
  <c r="I13" i="2"/>
  <c r="H13" i="2"/>
  <c r="H91" i="2"/>
  <c r="F23" i="66"/>
  <c r="F17" i="66" s="1"/>
  <c r="D47" i="66"/>
  <c r="F45" i="66"/>
  <c r="F43" i="66"/>
  <c r="J49" i="18"/>
  <c r="AF29" i="51"/>
  <c r="AC31" i="51"/>
  <c r="AB16" i="49"/>
  <c r="L13" i="41"/>
  <c r="L16" i="41" s="1"/>
  <c r="I16" i="41"/>
  <c r="I30" i="41" s="1"/>
  <c r="K13" i="41"/>
  <c r="AD13" i="41"/>
  <c r="F47" i="66"/>
  <c r="W44" i="18"/>
  <c r="W47" i="18" s="1"/>
  <c r="AN14" i="41"/>
  <c r="AO14" i="41" s="1"/>
  <c r="AQ14" i="41" s="1"/>
  <c r="AC21" i="33"/>
  <c r="H13" i="5"/>
  <c r="H19" i="5" s="1"/>
  <c r="U15" i="33"/>
  <c r="U21" i="33" s="1"/>
  <c r="U31" i="33" s="1"/>
  <c r="S12" i="34"/>
  <c r="T47" i="18"/>
  <c r="AV23" i="41"/>
  <c r="AG14" i="41"/>
  <c r="H14" i="6"/>
  <c r="K33" i="18"/>
  <c r="K39" i="18" s="1"/>
  <c r="K49" i="18" s="1"/>
  <c r="O49" i="18"/>
  <c r="AJ49" i="18"/>
  <c r="AH15" i="33"/>
  <c r="AH21" i="33" s="1"/>
  <c r="AC29" i="33"/>
  <c r="O38" i="40"/>
  <c r="U38" i="38"/>
  <c r="L62" i="35"/>
  <c r="AF27" i="52"/>
  <c r="AF28" i="52" s="1"/>
  <c r="AF38" i="52" s="1"/>
  <c r="H28" i="52"/>
  <c r="H38" i="52" s="1"/>
  <c r="O38" i="52"/>
  <c r="AD15" i="51"/>
  <c r="U27" i="52"/>
  <c r="U28" i="52" s="1"/>
  <c r="V33" i="52"/>
  <c r="V36" i="52" s="1"/>
  <c r="S36" i="52"/>
  <c r="Z32" i="49"/>
  <c r="S19" i="38"/>
  <c r="S22" i="38" s="1"/>
  <c r="Q22" i="38"/>
  <c r="Q28" i="38" s="1"/>
  <c r="W13" i="38"/>
  <c r="W38" i="38" s="1"/>
  <c r="J30" i="41"/>
  <c r="AF49" i="34"/>
  <c r="S48" i="34"/>
  <c r="S49" i="34" s="1"/>
  <c r="G14" i="46"/>
  <c r="F20" i="46"/>
  <c r="P20" i="29"/>
  <c r="AS22" i="41"/>
  <c r="AU22" i="41" s="1"/>
  <c r="AX22" i="41" s="1"/>
  <c r="AY22" i="41" s="1"/>
  <c r="BA22" i="41" s="1"/>
  <c r="AK22" i="41"/>
  <c r="AN22" i="41" s="1"/>
  <c r="AO22" i="41" s="1"/>
  <c r="AQ22" i="41" s="1"/>
  <c r="AC29" i="41"/>
  <c r="AC30" i="41" s="1"/>
  <c r="K15" i="41"/>
  <c r="L15" i="41"/>
  <c r="I13" i="5"/>
  <c r="H30" i="29"/>
  <c r="P30" i="29" s="1"/>
  <c r="Y23" i="60"/>
  <c r="E1137" i="2"/>
  <c r="I1139" i="2"/>
  <c r="L23" i="41"/>
  <c r="N20" i="41"/>
  <c r="Q49" i="18"/>
  <c r="AD39" i="18"/>
  <c r="AD49" i="18" s="1"/>
  <c r="AF28" i="51"/>
  <c r="AB31" i="51"/>
  <c r="S33" i="38"/>
  <c r="S36" i="38" s="1"/>
  <c r="Q36" i="38"/>
  <c r="AF58" i="34"/>
  <c r="AU13" i="41"/>
  <c r="AV13" i="41"/>
  <c r="G97" i="2"/>
  <c r="G95" i="2" s="1"/>
  <c r="H825" i="2"/>
  <c r="AK26" i="41"/>
  <c r="S33" i="34"/>
  <c r="AN15" i="41"/>
  <c r="AO15" i="41" s="1"/>
  <c r="AQ15" i="41" s="1"/>
  <c r="X20" i="35"/>
  <c r="V42" i="34"/>
  <c r="V43" i="34" s="1"/>
  <c r="V49" i="34" s="1"/>
  <c r="X30" i="35"/>
  <c r="X31" i="35" s="1"/>
  <c r="V46" i="35"/>
  <c r="V52" i="35" s="1"/>
  <c r="AT29" i="41"/>
  <c r="AJ30" i="41"/>
  <c r="S12" i="46"/>
  <c r="S11" i="38"/>
  <c r="G14" i="6"/>
  <c r="AI39" i="18"/>
  <c r="AI49" i="18" s="1"/>
  <c r="T33" i="18"/>
  <c r="T39" i="18" s="1"/>
  <c r="W30" i="18"/>
  <c r="W33" i="18" s="1"/>
  <c r="W39" i="18" s="1"/>
  <c r="AA52" i="35"/>
  <c r="AA62" i="35" s="1"/>
  <c r="T21" i="33"/>
  <c r="T31" i="33" s="1"/>
  <c r="AH29" i="33"/>
  <c r="Z21" i="33"/>
  <c r="Z31" i="33" s="1"/>
  <c r="AH31" i="35"/>
  <c r="AH37" i="35" s="1"/>
  <c r="M36" i="35"/>
  <c r="M37" i="35" s="1"/>
  <c r="M62" i="35" s="1"/>
  <c r="AK13" i="40"/>
  <c r="AH38" i="40"/>
  <c r="I28" i="38"/>
  <c r="I38" i="38" s="1"/>
  <c r="X28" i="38"/>
  <c r="X38" i="38" s="1"/>
  <c r="AA36" i="52"/>
  <c r="K36" i="52"/>
  <c r="K38" i="52" s="1"/>
  <c r="AC38" i="52"/>
  <c r="N38" i="52"/>
  <c r="L33" i="51"/>
  <c r="AB15" i="51"/>
  <c r="V21" i="52"/>
  <c r="V22" i="52" s="1"/>
  <c r="V28" i="52" s="1"/>
  <c r="U36" i="52"/>
  <c r="AH34" i="49"/>
  <c r="AJ16" i="49"/>
  <c r="AJ34" i="49" s="1"/>
  <c r="W33" i="40"/>
  <c r="T36" i="40"/>
  <c r="T38" i="40" s="1"/>
  <c r="W34" i="40"/>
  <c r="AA13" i="38"/>
  <c r="AA38" i="38" s="1"/>
  <c r="AK33" i="51"/>
  <c r="AR15" i="51"/>
  <c r="AR33" i="51" s="1"/>
  <c r="J34" i="49"/>
  <c r="J49" i="34"/>
  <c r="J58" i="34" s="1"/>
  <c r="AB49" i="34"/>
  <c r="AB58" i="34" s="1"/>
  <c r="U43" i="34"/>
  <c r="U49" i="34" s="1"/>
  <c r="T56" i="34"/>
  <c r="T48" i="34"/>
  <c r="T49" i="34" s="1"/>
  <c r="V27" i="34"/>
  <c r="V28" i="34" s="1"/>
  <c r="R48" i="34"/>
  <c r="R49" i="34" s="1"/>
  <c r="R58" i="34" s="1"/>
  <c r="J11" i="45"/>
  <c r="AU12" i="41"/>
  <c r="AV12" i="41"/>
  <c r="R14" i="18"/>
  <c r="I46" i="26"/>
  <c r="K97" i="2"/>
  <c r="Y27" i="60"/>
  <c r="F11" i="61"/>
  <c r="E817" i="2"/>
  <c r="I856" i="2"/>
  <c r="H856" i="2"/>
  <c r="H1416" i="2"/>
  <c r="I1416" i="2"/>
  <c r="H499" i="2"/>
  <c r="G497" i="2"/>
  <c r="L577" i="2"/>
  <c r="F657" i="2"/>
  <c r="G1057" i="2"/>
  <c r="I1078" i="2"/>
  <c r="H1078" i="2"/>
  <c r="I1385" i="2"/>
  <c r="I1398" i="2"/>
  <c r="I32" i="54"/>
  <c r="I641" i="2"/>
  <c r="H45" i="54"/>
  <c r="H1041" i="2"/>
  <c r="H41" i="54"/>
  <c r="H721" i="2"/>
  <c r="I10" i="62"/>
  <c r="H7" i="62"/>
  <c r="I13" i="62"/>
  <c r="N10" i="63"/>
  <c r="F19" i="2"/>
  <c r="I41" i="2"/>
  <c r="E38" i="2"/>
  <c r="H35" i="54"/>
  <c r="AK21" i="41"/>
  <c r="AN21" i="41" s="1"/>
  <c r="AO21" i="41" s="1"/>
  <c r="AQ21" i="41" s="1"/>
  <c r="F26" i="58"/>
  <c r="Y10" i="60"/>
  <c r="H278" i="2"/>
  <c r="H585" i="2"/>
  <c r="H670" i="2"/>
  <c r="I670" i="2"/>
  <c r="F737" i="2"/>
  <c r="K817" i="2"/>
  <c r="K1057" i="2"/>
  <c r="F1137" i="2"/>
  <c r="H1150" i="2"/>
  <c r="E26" i="59"/>
  <c r="I26" i="62"/>
  <c r="E7" i="62"/>
  <c r="I7" i="62" s="1"/>
  <c r="I46" i="2"/>
  <c r="I85" i="2"/>
  <c r="E81" i="2"/>
  <c r="M29" i="66"/>
  <c r="I376" i="2"/>
  <c r="I179" i="2"/>
  <c r="I419" i="2"/>
  <c r="H456" i="2"/>
  <c r="I456" i="2"/>
  <c r="E337" i="2"/>
  <c r="F497" i="2"/>
  <c r="I505" i="2"/>
  <c r="F577" i="2"/>
  <c r="H793" i="2"/>
  <c r="G817" i="2"/>
  <c r="L897" i="2"/>
  <c r="F897" i="2"/>
  <c r="L977" i="2"/>
  <c r="E977" i="2"/>
  <c r="I1336" i="2"/>
  <c r="I1465" i="2"/>
  <c r="L1057" i="2"/>
  <c r="F1057" i="2"/>
  <c r="I1113" i="2"/>
  <c r="H1113" i="2"/>
  <c r="K1137" i="2"/>
  <c r="I1310" i="2"/>
  <c r="H1412" i="2"/>
  <c r="F1457" i="2"/>
  <c r="I1478" i="2"/>
  <c r="F1537" i="2"/>
  <c r="H1539" i="2"/>
  <c r="H1545" i="2"/>
  <c r="I1545" i="2"/>
  <c r="H1558" i="2"/>
  <c r="I1558" i="2"/>
  <c r="J10" i="63"/>
  <c r="F48" i="66"/>
  <c r="F44" i="66"/>
  <c r="I42" i="54"/>
  <c r="H49" i="54"/>
  <c r="I51" i="54"/>
  <c r="H1398" i="2"/>
  <c r="I1412" i="2"/>
  <c r="H1465" i="2"/>
  <c r="I1318" i="2"/>
  <c r="I47" i="54"/>
  <c r="H401" i="2"/>
  <c r="F12" i="66"/>
  <c r="F5" i="66" s="1"/>
  <c r="F38" i="66"/>
  <c r="G735" i="2" l="1"/>
  <c r="L175" i="2"/>
  <c r="K32" i="54"/>
  <c r="L655" i="2"/>
  <c r="H55" i="54"/>
  <c r="S28" i="38"/>
  <c r="V49" i="18"/>
  <c r="G31" i="54"/>
  <c r="F415" i="2"/>
  <c r="H415" i="2" s="1"/>
  <c r="AV16" i="41"/>
  <c r="AV30" i="41" s="1"/>
  <c r="V38" i="52"/>
  <c r="AH62" i="35"/>
  <c r="T62" i="35"/>
  <c r="AC62" i="35"/>
  <c r="AE12" i="41"/>
  <c r="G58" i="34"/>
  <c r="V12" i="34"/>
  <c r="Q58" i="34"/>
  <c r="N27" i="41"/>
  <c r="O27" i="41" s="1"/>
  <c r="X37" i="35"/>
  <c r="AD16" i="41"/>
  <c r="AD30" i="41" s="1"/>
  <c r="X58" i="34"/>
  <c r="S21" i="33"/>
  <c r="S31" i="33" s="1"/>
  <c r="AB34" i="49"/>
  <c r="AA58" i="34"/>
  <c r="X21" i="33"/>
  <c r="X31" i="33" s="1"/>
  <c r="W14" i="18"/>
  <c r="AA38" i="52"/>
  <c r="AK38" i="40"/>
  <c r="S13" i="38"/>
  <c r="S38" i="38" s="1"/>
  <c r="AX13" i="41"/>
  <c r="AY13" i="41" s="1"/>
  <c r="BA13" i="41" s="1"/>
  <c r="Y16" i="41"/>
  <c r="AC33" i="51"/>
  <c r="R38" i="38"/>
  <c r="V21" i="33"/>
  <c r="V31" i="33" s="1"/>
  <c r="I52" i="2"/>
  <c r="K29" i="54"/>
  <c r="K62" i="35"/>
  <c r="I81" i="2"/>
  <c r="I737" i="2"/>
  <c r="V34" i="34"/>
  <c r="N15" i="41"/>
  <c r="O15" i="41" s="1"/>
  <c r="Q38" i="38"/>
  <c r="L30" i="41"/>
  <c r="V18" i="34"/>
  <c r="Z34" i="49"/>
  <c r="X22" i="35"/>
  <c r="X29" i="33"/>
  <c r="T49" i="18"/>
  <c r="T24" i="24"/>
  <c r="T19" i="24"/>
  <c r="T14" i="24"/>
  <c r="H417" i="2"/>
  <c r="R39" i="18"/>
  <c r="R49" i="18" s="1"/>
  <c r="AG28" i="41"/>
  <c r="K34" i="34"/>
  <c r="K58" i="34" s="1"/>
  <c r="Q38" i="52"/>
  <c r="O6067" i="23"/>
  <c r="AE28" i="41"/>
  <c r="I55" i="54"/>
  <c r="AT30" i="41"/>
  <c r="AK49" i="18"/>
  <c r="O1535" i="2"/>
  <c r="N1535" i="2"/>
  <c r="M1535" i="2"/>
  <c r="AF23" i="51"/>
  <c r="I20" i="54"/>
  <c r="I29" i="54"/>
  <c r="I28" i="54"/>
  <c r="I1217" i="2"/>
  <c r="H1217" i="2"/>
  <c r="K23" i="54"/>
  <c r="K655" i="2"/>
  <c r="H657" i="2"/>
  <c r="G655" i="2"/>
  <c r="I655" i="2" s="1"/>
  <c r="J18" i="54"/>
  <c r="L415" i="2"/>
  <c r="K335" i="2"/>
  <c r="G255" i="2"/>
  <c r="I255" i="2" s="1"/>
  <c r="K175" i="2"/>
  <c r="G30" i="54"/>
  <c r="I1297" i="2"/>
  <c r="E1295" i="2"/>
  <c r="I1295" i="2" s="1"/>
  <c r="G24" i="54"/>
  <c r="I897" i="2"/>
  <c r="I657" i="2"/>
  <c r="I417" i="2"/>
  <c r="E415" i="2"/>
  <c r="I415" i="2" s="1"/>
  <c r="H16" i="54"/>
  <c r="K30" i="54"/>
  <c r="E1535" i="2"/>
  <c r="I1535" i="2" s="1"/>
  <c r="J20" i="54"/>
  <c r="H25" i="54"/>
  <c r="I1537" i="2"/>
  <c r="G1135" i="2"/>
  <c r="I18" i="54"/>
  <c r="K975" i="2"/>
  <c r="J25" i="54"/>
  <c r="F1215" i="2"/>
  <c r="H1215" i="2" s="1"/>
  <c r="G21" i="54"/>
  <c r="L1215" i="2"/>
  <c r="K1535" i="2"/>
  <c r="J32" i="54"/>
  <c r="I1377" i="2"/>
  <c r="H1377" i="2"/>
  <c r="G1375" i="2"/>
  <c r="I1375" i="2" s="1"/>
  <c r="F1375" i="2"/>
  <c r="K1375" i="2"/>
  <c r="J30" i="54"/>
  <c r="K1295" i="2"/>
  <c r="H1297" i="2"/>
  <c r="H29" i="54"/>
  <c r="H1295" i="2"/>
  <c r="H28" i="54"/>
  <c r="J28" i="54"/>
  <c r="G28" i="54"/>
  <c r="E1215" i="2"/>
  <c r="I1215" i="2" s="1"/>
  <c r="L1135" i="2"/>
  <c r="H25" i="2"/>
  <c r="I30" i="2"/>
  <c r="E1055" i="2"/>
  <c r="G26" i="54"/>
  <c r="G975" i="2"/>
  <c r="H975" i="2" s="1"/>
  <c r="I25" i="54"/>
  <c r="G895" i="2"/>
  <c r="I895" i="2" s="1"/>
  <c r="I24" i="54"/>
  <c r="J24" i="54"/>
  <c r="K895" i="2"/>
  <c r="H23" i="54"/>
  <c r="I56" i="2"/>
  <c r="E735" i="2"/>
  <c r="G22" i="54"/>
  <c r="J22" i="54"/>
  <c r="K735" i="2"/>
  <c r="L735" i="2"/>
  <c r="K22" i="54"/>
  <c r="L17" i="2"/>
  <c r="L15" i="2" s="1"/>
  <c r="H30" i="2"/>
  <c r="I577" i="2"/>
  <c r="E575" i="2"/>
  <c r="I575" i="2" s="1"/>
  <c r="G20" i="54"/>
  <c r="K17" i="2"/>
  <c r="J33" i="54" s="1"/>
  <c r="J12" i="54" s="1"/>
  <c r="N12" i="54" s="1"/>
  <c r="N13" i="54" s="1"/>
  <c r="E495" i="2"/>
  <c r="H38" i="2"/>
  <c r="K19" i="54"/>
  <c r="K495" i="2"/>
  <c r="J19" i="54"/>
  <c r="I25" i="2"/>
  <c r="I19" i="2"/>
  <c r="H17" i="54"/>
  <c r="K17" i="54"/>
  <c r="L335" i="2"/>
  <c r="I17" i="54"/>
  <c r="G335" i="2"/>
  <c r="H335" i="2" s="1"/>
  <c r="H337" i="2"/>
  <c r="H257" i="2"/>
  <c r="K255" i="2"/>
  <c r="J16" i="54"/>
  <c r="K16" i="54"/>
  <c r="L255" i="2"/>
  <c r="G16" i="54"/>
  <c r="I257" i="2"/>
  <c r="E175" i="2"/>
  <c r="I175" i="2" s="1"/>
  <c r="F175" i="2"/>
  <c r="H175" i="2" s="1"/>
  <c r="H177" i="2"/>
  <c r="I15" i="54"/>
  <c r="I177" i="2"/>
  <c r="K14" i="54"/>
  <c r="H73" i="2"/>
  <c r="I73" i="2"/>
  <c r="G14" i="54"/>
  <c r="O211" i="24"/>
  <c r="Q211" i="24"/>
  <c r="T29" i="24"/>
  <c r="T26" i="24"/>
  <c r="T53" i="24"/>
  <c r="T132" i="24"/>
  <c r="L175" i="24"/>
  <c r="T30" i="24"/>
  <c r="T15" i="24"/>
  <c r="S175" i="24"/>
  <c r="T133" i="24"/>
  <c r="T58" i="24"/>
  <c r="T163" i="24"/>
  <c r="T54" i="24"/>
  <c r="T193" i="24"/>
  <c r="T17" i="24"/>
  <c r="T161" i="24"/>
  <c r="T139" i="24"/>
  <c r="T92" i="24"/>
  <c r="T173" i="24"/>
  <c r="T88" i="24"/>
  <c r="T135" i="24"/>
  <c r="T134" i="24"/>
  <c r="T27" i="24"/>
  <c r="T22" i="24"/>
  <c r="L165" i="24"/>
  <c r="T138" i="24"/>
  <c r="T93" i="24"/>
  <c r="T32" i="24"/>
  <c r="T129" i="24"/>
  <c r="T87" i="24"/>
  <c r="T21" i="24"/>
  <c r="S165" i="24"/>
  <c r="L196" i="24"/>
  <c r="T105" i="24"/>
  <c r="T162" i="24"/>
  <c r="T89" i="24"/>
  <c r="T183" i="24"/>
  <c r="T203" i="24"/>
  <c r="L186" i="24"/>
  <c r="T95" i="24"/>
  <c r="T137" i="24"/>
  <c r="T86" i="24"/>
  <c r="T16" i="24"/>
  <c r="J211" i="24"/>
  <c r="T25" i="24"/>
  <c r="T20" i="24"/>
  <c r="T94" i="24"/>
  <c r="T160" i="24"/>
  <c r="T28" i="24"/>
  <c r="T18" i="24"/>
  <c r="T59" i="24"/>
  <c r="T57" i="24"/>
  <c r="T90" i="24"/>
  <c r="L61" i="24"/>
  <c r="T207" i="24"/>
  <c r="T55" i="24"/>
  <c r="T205" i="24"/>
  <c r="T136" i="24"/>
  <c r="T140" i="24"/>
  <c r="T31" i="24"/>
  <c r="L107" i="24"/>
  <c r="L209" i="24"/>
  <c r="L144" i="24"/>
  <c r="T52" i="24"/>
  <c r="T142" i="24"/>
  <c r="T130" i="24"/>
  <c r="S186" i="24"/>
  <c r="S209" i="24"/>
  <c r="L97" i="24"/>
  <c r="T56" i="24"/>
  <c r="T204" i="24"/>
  <c r="T184" i="24"/>
  <c r="T194" i="24"/>
  <c r="T151" i="24"/>
  <c r="T153" i="24" s="1"/>
  <c r="S61" i="24"/>
  <c r="T206" i="24"/>
  <c r="T104" i="24"/>
  <c r="T79" i="24"/>
  <c r="S97" i="24"/>
  <c r="S44" i="24"/>
  <c r="S196" i="24"/>
  <c r="H211" i="24"/>
  <c r="S79" i="24"/>
  <c r="L44" i="24"/>
  <c r="T51" i="24"/>
  <c r="S107" i="24"/>
  <c r="T172" i="24"/>
  <c r="T116" i="24"/>
  <c r="T120" i="24" s="1"/>
  <c r="S120" i="24"/>
  <c r="S144" i="24"/>
  <c r="K1135" i="2"/>
  <c r="J27" i="54"/>
  <c r="L975" i="2"/>
  <c r="K25" i="54"/>
  <c r="G23" i="54"/>
  <c r="E815" i="2"/>
  <c r="AU29" i="41"/>
  <c r="AX26" i="41"/>
  <c r="H24" i="54"/>
  <c r="F895" i="2"/>
  <c r="H897" i="2"/>
  <c r="E335" i="2"/>
  <c r="I337" i="2"/>
  <c r="G17" i="54"/>
  <c r="H27" i="54"/>
  <c r="F1135" i="2"/>
  <c r="H1137" i="2"/>
  <c r="F17" i="2"/>
  <c r="H19" i="2"/>
  <c r="H1057" i="2"/>
  <c r="I26" i="54"/>
  <c r="G1055" i="2"/>
  <c r="I1057" i="2"/>
  <c r="AX12" i="41"/>
  <c r="AU16" i="41"/>
  <c r="W36" i="40"/>
  <c r="W38" i="40" s="1"/>
  <c r="AB33" i="51"/>
  <c r="AN26" i="41"/>
  <c r="AK29" i="41"/>
  <c r="AD33" i="51"/>
  <c r="Y20" i="41"/>
  <c r="V23" i="41"/>
  <c r="V30" i="41" s="1"/>
  <c r="U38" i="52"/>
  <c r="X46" i="35"/>
  <c r="X52" i="35" s="1"/>
  <c r="X62" i="35" s="1"/>
  <c r="U52" i="35"/>
  <c r="U62" i="35" s="1"/>
  <c r="V62" i="35"/>
  <c r="R38" i="40"/>
  <c r="I19" i="5"/>
  <c r="AE14" i="41"/>
  <c r="AL30" i="41"/>
  <c r="P31" i="29"/>
  <c r="P39" i="29" s="1"/>
  <c r="P40" i="29" s="1"/>
  <c r="F50" i="66"/>
  <c r="F41" i="66" s="1"/>
  <c r="G41" i="66" s="1"/>
  <c r="F29" i="66"/>
  <c r="G495" i="2"/>
  <c r="I19" i="54"/>
  <c r="I497" i="2"/>
  <c r="H497" i="2"/>
  <c r="K95" i="2"/>
  <c r="J14" i="54"/>
  <c r="AK23" i="41"/>
  <c r="K24" i="54"/>
  <c r="L895" i="2"/>
  <c r="F575" i="2"/>
  <c r="H575" i="2" s="1"/>
  <c r="H20" i="54"/>
  <c r="H577" i="2"/>
  <c r="J26" i="54"/>
  <c r="K1055" i="2"/>
  <c r="H21" i="54"/>
  <c r="F655" i="2"/>
  <c r="N23" i="41"/>
  <c r="O20" i="41"/>
  <c r="G27" i="54"/>
  <c r="I1137" i="2"/>
  <c r="E1135" i="2"/>
  <c r="AE15" i="41"/>
  <c r="Q15" i="41"/>
  <c r="AG15" i="41" s="1"/>
  <c r="N13" i="41"/>
  <c r="K16" i="41"/>
  <c r="K30" i="41" s="1"/>
  <c r="N29" i="41"/>
  <c r="O26" i="41"/>
  <c r="AX23" i="41"/>
  <c r="AY20" i="41"/>
  <c r="S34" i="34"/>
  <c r="S58" i="34" s="1"/>
  <c r="S38" i="52"/>
  <c r="W49" i="18"/>
  <c r="F95" i="2"/>
  <c r="H14" i="54"/>
  <c r="AO13" i="41"/>
  <c r="AN16" i="41"/>
  <c r="AN23" i="41"/>
  <c r="Z16" i="41"/>
  <c r="K26" i="54"/>
  <c r="L1055" i="2"/>
  <c r="H19" i="54"/>
  <c r="F495" i="2"/>
  <c r="F735" i="2"/>
  <c r="H735" i="2" s="1"/>
  <c r="H22" i="54"/>
  <c r="H737" i="2"/>
  <c r="S14" i="46"/>
  <c r="G20" i="46"/>
  <c r="S20" i="46" s="1"/>
  <c r="H32" i="54"/>
  <c r="F1535" i="2"/>
  <c r="H1535" i="2" s="1"/>
  <c r="H31" i="54"/>
  <c r="F1455" i="2"/>
  <c r="H26" i="54"/>
  <c r="F1055" i="2"/>
  <c r="G25" i="54"/>
  <c r="E975" i="2"/>
  <c r="I977" i="2"/>
  <c r="G815" i="2"/>
  <c r="I817" i="2"/>
  <c r="I23" i="54"/>
  <c r="H817" i="2"/>
  <c r="J23" i="54"/>
  <c r="K815" i="2"/>
  <c r="Y7" i="60"/>
  <c r="E17" i="2"/>
  <c r="E15" i="2" s="1"/>
  <c r="I38" i="2"/>
  <c r="H1537" i="2"/>
  <c r="L575" i="2"/>
  <c r="K20" i="54"/>
  <c r="I97" i="2"/>
  <c r="H97" i="2"/>
  <c r="I14" i="54"/>
  <c r="AF31" i="51"/>
  <c r="AH31" i="33"/>
  <c r="AC31" i="33"/>
  <c r="Z26" i="41"/>
  <c r="Y29" i="41"/>
  <c r="T58" i="34"/>
  <c r="R28" i="52"/>
  <c r="R38" i="52" s="1"/>
  <c r="U58" i="34"/>
  <c r="AQ20" i="41"/>
  <c r="AQ23" i="41" s="1"/>
  <c r="AO23" i="41"/>
  <c r="AU23" i="41"/>
  <c r="AB16" i="41"/>
  <c r="I735" i="2" l="1"/>
  <c r="Q27" i="41"/>
  <c r="AG27" i="41" s="1"/>
  <c r="AE27" i="41"/>
  <c r="AF33" i="51"/>
  <c r="T196" i="24"/>
  <c r="AU30" i="41"/>
  <c r="V58" i="34"/>
  <c r="H1375" i="2"/>
  <c r="H255" i="2"/>
  <c r="I1135" i="2"/>
  <c r="I975" i="2"/>
  <c r="H895" i="2"/>
  <c r="H655" i="2"/>
  <c r="H1135" i="2"/>
  <c r="I335" i="2"/>
  <c r="K33" i="54"/>
  <c r="K12" i="54" s="1"/>
  <c r="O12" i="54" s="1"/>
  <c r="O13" i="54" s="1"/>
  <c r="K15" i="2"/>
  <c r="G33" i="54"/>
  <c r="G12" i="54" s="1"/>
  <c r="S211" i="24"/>
  <c r="T175" i="24"/>
  <c r="T165" i="24"/>
  <c r="T107" i="24"/>
  <c r="T186" i="24"/>
  <c r="T44" i="24"/>
  <c r="T97" i="24"/>
  <c r="T61" i="24"/>
  <c r="L211" i="24"/>
  <c r="T144" i="24"/>
  <c r="T209" i="24"/>
  <c r="AQ13" i="41"/>
  <c r="AQ16" i="41" s="1"/>
  <c r="AO16" i="41"/>
  <c r="Q20" i="41"/>
  <c r="O23" i="41"/>
  <c r="H495" i="2"/>
  <c r="I495" i="2"/>
  <c r="AX29" i="41"/>
  <c r="AY26" i="41"/>
  <c r="I95" i="2"/>
  <c r="H95" i="2"/>
  <c r="H815" i="2"/>
  <c r="I815" i="2"/>
  <c r="AE26" i="41"/>
  <c r="AE29" i="41" s="1"/>
  <c r="O29" i="41"/>
  <c r="Q26" i="41"/>
  <c r="AK30" i="41"/>
  <c r="Z20" i="41"/>
  <c r="AE20" i="41" s="1"/>
  <c r="AE23" i="41" s="1"/>
  <c r="Y23" i="41"/>
  <c r="Y30" i="41" s="1"/>
  <c r="I1055" i="2"/>
  <c r="H1055" i="2"/>
  <c r="H33" i="54"/>
  <c r="H12" i="54" s="1"/>
  <c r="F15" i="2"/>
  <c r="Z29" i="41"/>
  <c r="AB26" i="41"/>
  <c r="AB29" i="41" s="1"/>
  <c r="AY23" i="41"/>
  <c r="BA20" i="41"/>
  <c r="BA23" i="41" s="1"/>
  <c r="O13" i="41"/>
  <c r="N16" i="41"/>
  <c r="N30" i="41" s="1"/>
  <c r="AO26" i="41"/>
  <c r="AN29" i="41"/>
  <c r="AN30" i="41" s="1"/>
  <c r="AX16" i="41"/>
  <c r="AX30" i="41" s="1"/>
  <c r="AY12" i="41"/>
  <c r="T211" i="24" l="1"/>
  <c r="AY16" i="41"/>
  <c r="BA12" i="41"/>
  <c r="BA16" i="41" s="1"/>
  <c r="BA26" i="41"/>
  <c r="BA29" i="41" s="1"/>
  <c r="AY29" i="41"/>
  <c r="AE13" i="41"/>
  <c r="AE16" i="41" s="1"/>
  <c r="AE30" i="41" s="1"/>
  <c r="Q13" i="41"/>
  <c r="O16" i="41"/>
  <c r="O30" i="41" s="1"/>
  <c r="Q29" i="41"/>
  <c r="AG26" i="41"/>
  <c r="AG29" i="41" s="1"/>
  <c r="AQ26" i="41"/>
  <c r="AQ29" i="41" s="1"/>
  <c r="AQ30" i="41" s="1"/>
  <c r="AO29" i="41"/>
  <c r="AO30" i="41" s="1"/>
  <c r="AB20" i="41"/>
  <c r="AB23" i="41" s="1"/>
  <c r="AB30" i="41" s="1"/>
  <c r="Z23" i="41"/>
  <c r="Z30" i="41" s="1"/>
  <c r="Q23" i="41"/>
  <c r="AG13" i="41" l="1"/>
  <c r="AG16" i="41" s="1"/>
  <c r="Q16" i="41"/>
  <c r="Q30" i="41" s="1"/>
  <c r="BA30" i="41"/>
  <c r="AG20" i="41"/>
  <c r="AG23" i="41" s="1"/>
  <c r="AY30" i="41"/>
  <c r="AG30" i="41" l="1"/>
  <c r="F11" i="2"/>
  <c r="E11" i="2"/>
  <c r="I1371" i="2"/>
  <c r="G11" i="2"/>
  <c r="H1371" i="2"/>
  <c r="H11" i="2" l="1"/>
  <c r="I11" i="2"/>
  <c r="H1519" i="2" l="1"/>
  <c r="I1519" i="2"/>
  <c r="G1457" i="2"/>
  <c r="H1457" i="2" s="1"/>
  <c r="G79" i="2"/>
  <c r="I79" i="2" s="1"/>
  <c r="G1455" i="2" l="1"/>
  <c r="H1455" i="2" s="1"/>
  <c r="I31" i="54"/>
  <c r="I1457" i="2"/>
  <c r="H79" i="2"/>
  <c r="G17" i="2"/>
  <c r="O1455" i="2" l="1"/>
  <c r="O15" i="2" s="1"/>
  <c r="N1455" i="2"/>
  <c r="N15" i="2" s="1"/>
  <c r="M1455" i="2"/>
  <c r="M15" i="2" s="1"/>
  <c r="I1455" i="2"/>
  <c r="I17" i="2"/>
  <c r="I33" i="54"/>
  <c r="I12" i="54" s="1"/>
  <c r="M12" i="54" s="1"/>
  <c r="M13" i="54" s="1"/>
  <c r="H17" i="2"/>
  <c r="G15" i="2"/>
  <c r="I15" i="2" l="1"/>
  <c r="H15" i="2"/>
</calcChain>
</file>

<file path=xl/sharedStrings.xml><?xml version="1.0" encoding="utf-8"?>
<sst xmlns="http://schemas.openxmlformats.org/spreadsheetml/2006/main" count="30486" uniqueCount="6986">
  <si>
    <t>.</t>
  </si>
  <si>
    <t>x</t>
  </si>
  <si>
    <t>I</t>
  </si>
  <si>
    <t>II</t>
  </si>
  <si>
    <t>III</t>
  </si>
  <si>
    <t>IY</t>
  </si>
  <si>
    <t>NN</t>
  </si>
  <si>
    <t>*</t>
  </si>
  <si>
    <t>N</t>
  </si>
  <si>
    <t>B</t>
  </si>
  <si>
    <t>C</t>
  </si>
  <si>
    <t>D</t>
  </si>
  <si>
    <t>E</t>
  </si>
  <si>
    <t>F</t>
  </si>
  <si>
    <t>G</t>
  </si>
  <si>
    <t>H</t>
  </si>
  <si>
    <t>J</t>
  </si>
  <si>
    <t>K</t>
  </si>
  <si>
    <t>L</t>
  </si>
  <si>
    <t>O</t>
  </si>
  <si>
    <t>Q</t>
  </si>
  <si>
    <t>R</t>
  </si>
  <si>
    <t>S</t>
  </si>
  <si>
    <t>T</t>
  </si>
  <si>
    <t>U</t>
  </si>
  <si>
    <t>V</t>
  </si>
  <si>
    <t>W</t>
  </si>
  <si>
    <t xml:space="preserve">Ձև N  1 </t>
  </si>
  <si>
    <t>Կառավարման  ապարատ</t>
  </si>
  <si>
    <t xml:space="preserve">Հայտատուի  անվանումը </t>
  </si>
  <si>
    <t>հաստատված բյուջե</t>
  </si>
  <si>
    <t>բյուջետային  հայտ</t>
  </si>
  <si>
    <t>Ծառայողական  ավտոմեքենաների  քանակը</t>
  </si>
  <si>
    <t>ԸՆԴԱՄԵՆԸ  ԾԱԽՍԵՐ</t>
  </si>
  <si>
    <t xml:space="preserve">Ձև N  2 </t>
  </si>
  <si>
    <t>կոդը</t>
  </si>
  <si>
    <t>ԸՆԹԱՑԻԿ  ԾԱԽՍԵՐ</t>
  </si>
  <si>
    <t xml:space="preserve"> -Աշխատողների աշխատավարձեր և հավելավճարներ</t>
  </si>
  <si>
    <t xml:space="preserve"> - Պարգևատրումներ, դրամական խրախուսումներ և հատուկ վճարներ</t>
  </si>
  <si>
    <t xml:space="preserve"> -Քաղաքացիական, դատական և պետական ծառայողների պարգևատրում </t>
  </si>
  <si>
    <t>Էներգետիկ ծառայություններ</t>
  </si>
  <si>
    <t>Կոմունալ ծառայություններ</t>
  </si>
  <si>
    <t>Ջրամատակարարման և ջրահեռացման ծառայություններ</t>
  </si>
  <si>
    <t>Կապի ծառայություններ</t>
  </si>
  <si>
    <t>Ապահովագրական ծախսեր</t>
  </si>
  <si>
    <t>Գույքի և սարքավորումների վարձակալություն</t>
  </si>
  <si>
    <t>Արտագերատեսչական ծախսեր</t>
  </si>
  <si>
    <t>Ներքին  գործուղումներ</t>
  </si>
  <si>
    <t>Արտասահմանյան գործուղումների գծով ծախսեր</t>
  </si>
  <si>
    <t>Վարչական ծառայություններ</t>
  </si>
  <si>
    <t>Համակարգչային ծառայություններ</t>
  </si>
  <si>
    <t>Տեղեկատվական ծառայություններ</t>
  </si>
  <si>
    <t>Կառավարչական ծառայություններ</t>
  </si>
  <si>
    <t>Կենցաղային և հանրային սննդի ծառայություններ</t>
  </si>
  <si>
    <t>Ներկայացուցչական  ծախսեր</t>
  </si>
  <si>
    <t>Ընդհանուր բնույթի այլ ծառայություններ</t>
  </si>
  <si>
    <t>Մասնագիտական ծառայություններ</t>
  </si>
  <si>
    <t>Շենքերի և կառույցների ընթացիկ նորոգում և պահպանում</t>
  </si>
  <si>
    <t>Մեքենաների և սարքավորումների ընթացիկ նորոգում և պահպանում</t>
  </si>
  <si>
    <t>Ավտոմեքենաների ընթացիկ նորոգում և պահպանում</t>
  </si>
  <si>
    <t>Սարքավորումների ընթացիկ նորոգում և պահպանում</t>
  </si>
  <si>
    <t>Գրասենյակային նյութեր և հագուստ</t>
  </si>
  <si>
    <t>Գրասենյակային պիտույքներ</t>
  </si>
  <si>
    <t>Հագուստ և համազգեստ</t>
  </si>
  <si>
    <t>Հատուկ նպատակային այլ նյութեր</t>
  </si>
  <si>
    <t>Սուբսիդիաներ ոչ ֆինանսական պետական կազմակերպություններին</t>
  </si>
  <si>
    <t>Ընթացիկ դրամաշնորհներ միջազգային կազմակերպություններին</t>
  </si>
  <si>
    <t>Այլ նպաստներ բյուջեից</t>
  </si>
  <si>
    <t>Այլ հարկեր</t>
  </si>
  <si>
    <t>Պարտադիր վճարներ</t>
  </si>
  <si>
    <t>Այլ  ծախսեր</t>
  </si>
  <si>
    <t>Պահուստային միջոցներ</t>
  </si>
  <si>
    <t>այդ  թվում`</t>
  </si>
  <si>
    <t xml:space="preserve"> ՈՉ ՖԻՆԱՆՍԱԿԱՆ ԱԿՏԻՎՆԵՐԻ ԳԾՈՎ ԾԱԽՍԵՐ</t>
  </si>
  <si>
    <t xml:space="preserve">Տրանսպորտային սարքավորումներ </t>
  </si>
  <si>
    <t>Վարչական  սարքավորումներ</t>
  </si>
  <si>
    <t>Այլ մեքենաներ և սարքավորումներ</t>
  </si>
  <si>
    <t xml:space="preserve">Ոչ նյութական հիմնական միջոցներ </t>
  </si>
  <si>
    <t>Հ Ա Շ Վ Ա Ր Կ</t>
  </si>
  <si>
    <t>Բաժանորդային վարձ</t>
  </si>
  <si>
    <t xml:space="preserve"> Հեռախոսային խոսակցություններ</t>
  </si>
  <si>
    <t xml:space="preserve">Փոքր ունակությամբ (PABX) հեռախոսակայան ներ չշահագործող մարմին ների սովորական հեռախո սի բաժանորդային վարձ (տարեկան) </t>
  </si>
  <si>
    <t xml:space="preserve">Փոքր ունակությամբ (PABX) հեռախոսակայան ներ շահագործող մարմին ների սովորական հեռախո սի բաժանորդային վարձ (տարեկան) </t>
  </si>
  <si>
    <t>Ընդամենը սովորական հեռախոսի բաժանորդային վարձ (տարեկան)</t>
  </si>
  <si>
    <t>քանակը</t>
  </si>
  <si>
    <t>(դրամ)</t>
  </si>
  <si>
    <t xml:space="preserve">տեղական ելից հեռախոսային խոսակցություններ </t>
  </si>
  <si>
    <t xml:space="preserve"> (րոպե)</t>
  </si>
  <si>
    <t>դրամ</t>
  </si>
  <si>
    <t xml:space="preserve">Ընդամենը հեռախոսային խոսակցություն ների համար սահմանվող ամսական վճար </t>
  </si>
  <si>
    <t xml:space="preserve">Հեռախոսային խոսակցություն ների տարեկան սահմանաչափ </t>
  </si>
  <si>
    <t>Փոստային կապի ծառայություններ</t>
  </si>
  <si>
    <t>Ընդամենը կապի ծառայությունների վճարներ (տարեկան)</t>
  </si>
  <si>
    <t>Հաստիքը  կամ  ստորաբաժանումը</t>
  </si>
  <si>
    <t>Պետական մարմին - ընդամենը աշխատողների թիվը</t>
  </si>
  <si>
    <t>Ղեկավար</t>
  </si>
  <si>
    <t>Ղեկավարի տեղակալ /անդամներ/</t>
  </si>
  <si>
    <t>Ղեկավարի խորհրդական</t>
  </si>
  <si>
    <t>Ղեկավարի օգնական</t>
  </si>
  <si>
    <t>Ղեկավարի մամուլի քարտուղար</t>
  </si>
  <si>
    <t>Աշխատակազմի ղեկավար</t>
  </si>
  <si>
    <t>Աշխատակազմի ղեկավարի տեղակալ</t>
  </si>
  <si>
    <t>Աշխատակազմի առանձնացված ստորաբաժանման ղեկավար</t>
  </si>
  <si>
    <t>Աշխատակազմի առանձնացված ստորաբաժանման տարածքային մարմնի ղեկավար</t>
  </si>
  <si>
    <t>Աշխատակազմի առանձնացված ստորաբաժանում</t>
  </si>
  <si>
    <t>Աշխատակազմի առանձնացված ստորաբաժանման տարածքային մարմին</t>
  </si>
  <si>
    <t>Աշխատակազմի կառուցվածքային ստորաբաժանման ղեկավար</t>
  </si>
  <si>
    <t>Աշխատակազմի արտաքին կապերի վարչություն</t>
  </si>
  <si>
    <t>Աշխատակազմի վարչություն /քարտուղարություն/</t>
  </si>
  <si>
    <t>Աշխատակազմի ինքնուրույն բաժին</t>
  </si>
  <si>
    <t>Աշխատակազմի քարտուղարություն</t>
  </si>
  <si>
    <t>Տեխնիկական սպասարկում իրականացնող անձնակազմ</t>
  </si>
  <si>
    <t>Յուրաքանչյուր 4 կամ 5 միավորի համար մեկական հեռախոսագիծ (բացառությամբ տեխնիկական սպասարկողների)</t>
  </si>
  <si>
    <t>Ընդամենը</t>
  </si>
  <si>
    <t>հ/հ</t>
  </si>
  <si>
    <t>Ձև N 6</t>
  </si>
  <si>
    <t>տարբերություն</t>
  </si>
  <si>
    <t>Դատական իշխանության մարմնի անվանումը</t>
  </si>
  <si>
    <t>Հ/Հ</t>
  </si>
  <si>
    <t>գործերի
քանակը</t>
  </si>
  <si>
    <t>մեկ գործի համար ուղարկվող 
փաստաթղթերի 
քանակը</t>
  </si>
  <si>
    <t>ուղարկվող մեկ փաստաթղթի 
միջին արժեքը</t>
  </si>
  <si>
    <t>մեկ գործի արժեքը</t>
  </si>
  <si>
    <t>Ընդամենը տարեկան 
 ծախսեր</t>
  </si>
  <si>
    <t>գործերի
քանակը (ս3-ս8)</t>
  </si>
  <si>
    <t>Ընդամենը տարեկան 
 ծախսեր (ս7-ս9)</t>
  </si>
  <si>
    <t>Այդ թվում`</t>
  </si>
  <si>
    <t>Ձև N 7</t>
  </si>
  <si>
    <t xml:space="preserve">Սահմանված րոպե </t>
  </si>
  <si>
    <t>Հաստիքի անվանումը</t>
  </si>
  <si>
    <t xml:space="preserve">Հաստ.միավ.թիվը </t>
  </si>
  <si>
    <t>հեռ. քան</t>
  </si>
  <si>
    <t>ամս. բաժ.  վճար</t>
  </si>
  <si>
    <t>հասանելիք րոպե</t>
  </si>
  <si>
    <t>միջքաղ.և բջջ.ցանց, միավ.</t>
  </si>
  <si>
    <t>միջազգային,միավոր</t>
  </si>
  <si>
    <t>միջքաղ., միջազգայ. հեռ.համար</t>
  </si>
  <si>
    <t>Փոստային</t>
  </si>
  <si>
    <t>Ինտերնետ</t>
  </si>
  <si>
    <t>Իրտեկ</t>
  </si>
  <si>
    <t>Ձև N 8</t>
  </si>
  <si>
    <t>Համակար     գիչների քանակը  (հատ)</t>
  </si>
  <si>
    <t xml:space="preserve">Հզորությունը </t>
  </si>
  <si>
    <t>Շահագործ  ման ժամերի տարեկան քանակը</t>
  </si>
  <si>
    <t>Շենքերի և շինություն ների մակերեսը (քառ/մետր)</t>
  </si>
  <si>
    <t>Տարեկան ծախսի նորմը (կվտ.ժ)</t>
  </si>
  <si>
    <t>Ընդամենը  տարեկան ծախսի նորմը (կվտ.ժ)</t>
  </si>
  <si>
    <t>Ընդամենը էլեկտրաէներ  գիայի ծախս               (հազ. դրամ)</t>
  </si>
  <si>
    <t xml:space="preserve"> Այլ հատուկ սարքեր /վերելակներ, ներքին հեռախոսակայաններ, արտաքին լուսավորություն և այլն/</t>
  </si>
  <si>
    <t>Լուսավորության և կենցաղային սարքերի ծախսի, օդի լավորակման դեպքում` ենքերի և շինությունների 1քառ/մետր մակերեսի համար</t>
  </si>
  <si>
    <t>Լուսավորության և կենցաղային սարքերի ծախսի, առանց օդի լավորակման դեպքում` շենքերի և շինությունների 1 քառ/մետր մակերեսի համար</t>
  </si>
  <si>
    <t>Համակարգիչների` 1 հատի համար, որը ներառում է տպիչ սարքերի և այլ կազմտեխնիկայի ծախսը, 8-ժամյա աշխատանքային օրվա համար</t>
  </si>
  <si>
    <t>այդ թվում`</t>
  </si>
  <si>
    <t>Ձև N 9</t>
  </si>
  <si>
    <t>Բնակավայրը</t>
  </si>
  <si>
    <t>Շենքի տեսակը  (քար / պանելային,   միաձույլ)</t>
  </si>
  <si>
    <t xml:space="preserve">Շենքի ծավալը (խոր/մետր) հաշվարկված արտաքին չափերով </t>
  </si>
  <si>
    <t>այդ թվում` զբաղեցրած տարածքի ծավալը (խոր. մետր)</t>
  </si>
  <si>
    <t xml:space="preserve">քար </t>
  </si>
  <si>
    <t>պանելային,      միաձույլ</t>
  </si>
  <si>
    <t>Ընդամենը ջեռուցման համար էլեկտրաէներգիայի ծախս               (հազ. դրամ)</t>
  </si>
  <si>
    <t>Ձև N 10</t>
  </si>
  <si>
    <t>Շենքի տեսակը  (քար / պանելային,  միաձույլ)</t>
  </si>
  <si>
    <t xml:space="preserve">Շենքի ընդհանուր ծավալը (խոր/մետր) հաշվարկված արտաքին չափերով </t>
  </si>
  <si>
    <t>Ջերմային էներգիայի տարեկան ծախսի նորմը                   (Գկալ/ խոր.մետր)</t>
  </si>
  <si>
    <t>Ընդամենը  տարեկան ծախսի նորմը (Գկալ/ խոր.մետր)</t>
  </si>
  <si>
    <t xml:space="preserve"> Բնական գազով աշխատող կաթսաներ (խոր/մետր)</t>
  </si>
  <si>
    <t>Բնական գազով աշխատող անհատական ջեռուցիչ սարքեր, վառարաններ</t>
  </si>
  <si>
    <t>Հեղուկ վառելիք անհատական ջեռուցիչ սարքերի, վառարանների համար (կգ)</t>
  </si>
  <si>
    <t>Ընդամենը  տարեկան ծախս          (Գկալ/ խոր.մետր)</t>
  </si>
  <si>
    <t>Սակագինը (հազ. դրամ)</t>
  </si>
  <si>
    <t>Ընդամենը ջեռուցման  ծախս                        (հազ. դրամ)</t>
  </si>
  <si>
    <t>պանելային,  միաձույլ</t>
  </si>
  <si>
    <t>ՀՀ կառավարության 2005 թվականի ապրիլի 28-ի N 629-Ն որոշման պահանջներին համապատասխան:</t>
  </si>
  <si>
    <t>N 1,2 և 3 ձևերը լրացվում են`</t>
  </si>
  <si>
    <t>Ձև N 11</t>
  </si>
  <si>
    <t>Տ Ե Ղ Ե Կ Ա Ն Ք</t>
  </si>
  <si>
    <t xml:space="preserve">գործուղման ծախսերի հաշվարկման վերաբերյալ </t>
  </si>
  <si>
    <t xml:space="preserve">հազ. դրամ </t>
  </si>
  <si>
    <t>Գործուղման վայրեր</t>
  </si>
  <si>
    <t>Գործուղման տևողությունը</t>
  </si>
  <si>
    <t>Գործուղման մեկնողների թիվը</t>
  </si>
  <si>
    <t>Օրապահիկ</t>
  </si>
  <si>
    <t>Վճարը 1 օրվա համար</t>
  </si>
  <si>
    <t>Ճանապարհածախսը  1 անձի համար մեկ ուղղությամբ</t>
  </si>
  <si>
    <t>Ընդամենը ծախսեր</t>
  </si>
  <si>
    <t>Գիշերավարձ</t>
  </si>
  <si>
    <t>Ճանապարհածախս              1 անձի համար մեկ ուղղությամբ</t>
  </si>
  <si>
    <t xml:space="preserve">Ծախսերի տարբերու թյունը             </t>
  </si>
  <si>
    <t>Ձև N 12</t>
  </si>
  <si>
    <t>Ավտոմեքենայի  մակնիշը</t>
  </si>
  <si>
    <t>Թողարկման տարեթիվը</t>
  </si>
  <si>
    <t>Ձեռքբերման արժեքը   /հազ.դրամ/</t>
  </si>
  <si>
    <t>Մաշվածության գումարը /հազ.դրամ/</t>
  </si>
  <si>
    <t>Մաշվածության %-ը</t>
  </si>
  <si>
    <t>Հաշվեկշռային (մնացոր դային)  արժեքը /հազ.դրամ/</t>
  </si>
  <si>
    <t>Քանակը</t>
  </si>
  <si>
    <t>Մեկ միավորի գինը     /հազ.  դրամ/</t>
  </si>
  <si>
    <t>Ընդամենը ծախսեր /հազ.  դրամ/</t>
  </si>
  <si>
    <t>Առկա մեքենաների թիվը` ընդամենը -____</t>
  </si>
  <si>
    <t xml:space="preserve">Այդ թվում` </t>
  </si>
  <si>
    <t>Ձև N 13</t>
  </si>
  <si>
    <t>Ապրանքի  անվանումը</t>
  </si>
  <si>
    <t>Չափի միավորը</t>
  </si>
  <si>
    <t>Ձեռքբեր ման  տարեթիվը</t>
  </si>
  <si>
    <t>Սկզբնական արժեքը   /հազ.դրամ/</t>
  </si>
  <si>
    <t>Տեխնիկայի միջոցներ /համակարգիչներ, տպիչներ, պատճենահանման սարքեր և այլ/</t>
  </si>
  <si>
    <t>Գրասենյակային գույք</t>
  </si>
  <si>
    <t>Ընդամենը վարչական սարքավորումներ</t>
  </si>
  <si>
    <t xml:space="preserve">ՙ'Հայաստանի Հանրապետության պետական մարմինների գծով Հայաստանի Հանրապետության պետական բյուջեի նախագծում բյուջետային ծախսերի առանձին տեսակների` ջեռուցման, վառելիքի և էլեկտրաէներգիայի ձեռք բերման ծավալների հաշվարկման հիմքում դրվող նորմաները հաստատելու մասին՚ </t>
  </si>
  <si>
    <t>Ձև N 15</t>
  </si>
  <si>
    <t>Համազգեստի տարրերը</t>
  </si>
  <si>
    <t>Տվյալ համա զգեստը կրողների թիվը</t>
  </si>
  <si>
    <t>Կրման ժամկետը (տարի)</t>
  </si>
  <si>
    <t>Քանակը մեկ մարդու համար</t>
  </si>
  <si>
    <t xml:space="preserve">Մեկ   միավորի  գինը </t>
  </si>
  <si>
    <t>տարեթիվը</t>
  </si>
  <si>
    <t>Ընդամենը գումարը</t>
  </si>
  <si>
    <t>Ձեռքբերման</t>
  </si>
  <si>
    <t xml:space="preserve">Կարող է կրել մինչև </t>
  </si>
  <si>
    <t xml:space="preserve">Տարբերությունը            </t>
  </si>
  <si>
    <t xml:space="preserve">
Ընդամենը</t>
  </si>
  <si>
    <t>Կառուցվածքային ստորաբաժանումների անվանումը</t>
  </si>
  <si>
    <t>Հաստիքային միավորների թիվը</t>
  </si>
  <si>
    <t xml:space="preserve">Վարչություններ </t>
  </si>
  <si>
    <t>Քարտուղարություն</t>
  </si>
  <si>
    <t>Բաժիններ</t>
  </si>
  <si>
    <t>Ձև N 17</t>
  </si>
  <si>
    <t>/դրամ/</t>
  </si>
  <si>
    <t>Տարբերությունը</t>
  </si>
  <si>
    <t>Հաստիքային ցուցակի համեմատական</t>
  </si>
  <si>
    <t>Անուն, Ազգանուն</t>
  </si>
  <si>
    <t>Պաշտոնի անվանումը</t>
  </si>
  <si>
    <t>Պաշտոնի    կոդը</t>
  </si>
  <si>
    <t>Տվյալ պաշտոնում աշխատան քային ստաժը</t>
  </si>
  <si>
    <t>Բարձր լեռնային վայրերում աշխատելու համար հավելում</t>
  </si>
  <si>
    <t>Այլ հավելա վճարներ</t>
  </si>
  <si>
    <t>Ընդամենը ամսական աշխատա վարձի ֆոնդ  /ս.8+ս.9+ս.10/</t>
  </si>
  <si>
    <t xml:space="preserve">Ըստ հաստատված կառուցվածքային ստորաբաժանումների </t>
  </si>
  <si>
    <t>Վարչություն /բաժին/</t>
  </si>
  <si>
    <t>Ընդամենը ըստ ստորաբաժանման</t>
  </si>
  <si>
    <t>Ընդամենը քաղաքացիական /պետական, հատուկ/ ծառայողներ</t>
  </si>
  <si>
    <t>Հաստիքային ցուցակը կազմել ըստ հաստատված կառուցվածքային ստորաբաժանումների</t>
  </si>
  <si>
    <t>Ձև N 18</t>
  </si>
  <si>
    <t>Քաղաքացիական ծառայողներ</t>
  </si>
  <si>
    <t>Ընդամենը քաղաքացիական ծառայողներ</t>
  </si>
  <si>
    <t>Ընդամենը  ըստ  նախարարության</t>
  </si>
  <si>
    <t>Ձև N 19</t>
  </si>
  <si>
    <t>Դիվանագիտական ծառայողներ</t>
  </si>
  <si>
    <t>Ընդամենը դիվանագիտական  ծառայողներ</t>
  </si>
  <si>
    <t>Հարկային, մաքսային ծառայողներ</t>
  </si>
  <si>
    <t>Ընդամենը հարկային, մաքսային ծառայողներ</t>
  </si>
  <si>
    <t>Ձև N 20</t>
  </si>
  <si>
    <t xml:space="preserve">Սահմանվող պաշտոնային դրույքաչափը </t>
  </si>
  <si>
    <t>Ձև N 21</t>
  </si>
  <si>
    <t>Հարկադիր  կատարողներ</t>
  </si>
  <si>
    <t>Ընդամենը հարկադիր կատարողներ</t>
  </si>
  <si>
    <t>Ձև N 22</t>
  </si>
  <si>
    <t>Աշխատանքային ստաժ</t>
  </si>
  <si>
    <t xml:space="preserve"> Պաշտոնային դրույքաչափը</t>
  </si>
  <si>
    <t>բարձր լեռնային վայրերում աշխատելու համար</t>
  </si>
  <si>
    <t>Ընդամենը ամսական աշխատա վարձի ֆոնդ</t>
  </si>
  <si>
    <t>Հավելավճարներ</t>
  </si>
  <si>
    <t xml:space="preserve">Ամսական աշխատա    վարձի ֆոնդ </t>
  </si>
  <si>
    <t>տարբերությունը</t>
  </si>
  <si>
    <t>Դատավորներ</t>
  </si>
  <si>
    <t>Ձև N 23</t>
  </si>
  <si>
    <t>Ընդամենը դատական կարգադրիչներ</t>
  </si>
  <si>
    <t>Ձև N 24</t>
  </si>
  <si>
    <t>Անուն, ազգանուն</t>
  </si>
  <si>
    <t xml:space="preserve">Ընդամենը ամսական աշխատա վարձի ֆոնդ  </t>
  </si>
  <si>
    <t>Ձև N 25</t>
  </si>
  <si>
    <t>Դատախազներ</t>
  </si>
  <si>
    <t>Ընդամենը դատախազներ</t>
  </si>
  <si>
    <t>Ձև N 26</t>
  </si>
  <si>
    <t>Դատախազության աշխատակազմի պետական ծառայողներ</t>
  </si>
  <si>
    <t>Ընդամենը պետական ծառայողներ</t>
  </si>
  <si>
    <t>Ընդամենը  ըստ  աշխատակազմի</t>
  </si>
  <si>
    <t>Ձև N 27</t>
  </si>
  <si>
    <t>Հատուկ քննչական ծառայության ծառայողներ</t>
  </si>
  <si>
    <t xml:space="preserve">Ընդամենը </t>
  </si>
  <si>
    <t>Ընդամենը հատուկ քննչական ծառայության ծառայողներ</t>
  </si>
  <si>
    <t>Ձև N 28</t>
  </si>
  <si>
    <t xml:space="preserve">  4111</t>
  </si>
  <si>
    <t xml:space="preserve">  4112</t>
  </si>
  <si>
    <t>4113</t>
  </si>
  <si>
    <t>Շենքերի պահպանման ծառայություններ /դեռատիզացիա/</t>
  </si>
  <si>
    <t>աղբահանություն</t>
  </si>
  <si>
    <t>այլ</t>
  </si>
  <si>
    <t>ավտոմեքենաների տեխզննություն և բնապահպանական վճար</t>
  </si>
  <si>
    <t>Ընթացիկ սուբվենցիաներ համայնքներին</t>
  </si>
  <si>
    <t>Հաստիքային  միավորների  թիվը</t>
  </si>
  <si>
    <t>Էլեկտրաէներգիայով ջեռուցման ծառայություններ</t>
  </si>
  <si>
    <t xml:space="preserve">Հիմնավորումներ 8-րդ սյունակում ներկայացված փոփոխությունների վերաբերյալ  </t>
  </si>
  <si>
    <t xml:space="preserve">միջազգային ելից հեռախոսային  խոսակցություններ, այդ թվում` ֆաքսի միլային  միջազգային հաղորդագրություններ </t>
  </si>
  <si>
    <t xml:space="preserve">միջքաղաքային և դեպի բջջային ցանց ելից հեռախոսային խոսակցություններ, այդ թվում` ֆաքսիմիլային  միջքաղաքային հաղորդագրություններ </t>
  </si>
  <si>
    <r>
      <t xml:space="preserve">Ում է սպասարկում /նշել զբաղեցրած պաշտոնը/ </t>
    </r>
    <r>
      <rPr>
        <b/>
        <i/>
        <sz val="10"/>
        <color indexed="10"/>
        <rFont val="GHEA Grapalat"/>
        <family val="3"/>
      </rPr>
      <t>ենթակա է պարտադիր լրացման</t>
    </r>
  </si>
  <si>
    <t xml:space="preserve">Գործակից </t>
  </si>
  <si>
    <t>Սահմանվող պաշտոնային դրույքաչափը /դրամ/</t>
  </si>
  <si>
    <t>Դիվանագիտական աստիճանի համար սահմանվող հավելա վճարներ</t>
  </si>
  <si>
    <t>Կոչումը</t>
  </si>
  <si>
    <t>Կոչման համար տրվող հավելավճար</t>
  </si>
  <si>
    <t>Ընդամենը ամսական աշխատա վարձի ֆոնդ  /ս.10+ս.11+ս.12/</t>
  </si>
  <si>
    <r>
      <t>*</t>
    </r>
    <r>
      <rPr>
        <sz val="10"/>
        <color indexed="8"/>
        <rFont val="GHEA Grapalat"/>
        <family val="3"/>
      </rPr>
      <t>Աշխատավարձի հաշվարկման համար բազային աշխատավարձի չափը կազմում է 66140.0 դրամ:</t>
    </r>
  </si>
  <si>
    <t>Դասային աստիճանը</t>
  </si>
  <si>
    <r>
      <t xml:space="preserve">Դասային աստիճանի համար հաշվարկվող հավելավճար </t>
    </r>
    <r>
      <rPr>
        <b/>
        <sz val="8"/>
        <color indexed="10"/>
        <rFont val="GHEA Grapalat"/>
        <family val="3"/>
      </rPr>
      <t>(x)</t>
    </r>
  </si>
  <si>
    <r>
      <t>*</t>
    </r>
    <r>
      <rPr>
        <sz val="8"/>
        <rFont val="GHEA Grapalat"/>
        <family val="3"/>
      </rPr>
      <t xml:space="preserve">Սահմանվող պաշտոնային դրույքաչափը /ս.8 x բազային աշխատավարձ/ </t>
    </r>
  </si>
  <si>
    <t xml:space="preserve">Սահմանվող պաշտոնային դրույքաչափը արձ/ </t>
  </si>
  <si>
    <t>Աշխատանքային ստաժը /ըստ օրենքի հաշվարկման համար/</t>
  </si>
  <si>
    <r>
      <t>Աշխատանքային ստաժի համար հաշվարկվող հավելավճար</t>
    </r>
    <r>
      <rPr>
        <sz val="8"/>
        <color indexed="10"/>
        <rFont val="GHEA Grapalat"/>
        <family val="3"/>
      </rPr>
      <t>(x)</t>
    </r>
  </si>
  <si>
    <t xml:space="preserve">Ընդամենը դասային աստիճանի և աշխատանքային ստաժի համար սահմանվող հավելավճար </t>
  </si>
  <si>
    <t>աշխատանքային ստաժի համար</t>
  </si>
  <si>
    <t>այլ հավելավճարներ</t>
  </si>
  <si>
    <t>Ընդամենը ամսական աշխատա վարձի ֆոնդ  /ս.14+ս.15+ս.16/</t>
  </si>
  <si>
    <t>Ընդամենը ամսական աշխատա վարձի ֆոնդ  /ս.19+ս.20+ս.21/</t>
  </si>
  <si>
    <t>Ընդամենը ամսական աշխատա վարձի ֆոնդ  /ս.24+ս.25+ս.26/</t>
  </si>
  <si>
    <t>Ընդամենը ամսական աշխատա վարձի ֆոնդ  /ս.29+ս.30+ս.31/</t>
  </si>
  <si>
    <t>Սահմանվող պաշտոնային դրույքաչափը</t>
  </si>
  <si>
    <t>Ընդամենը ամսական աշխատա վարձի ֆոնդ  /ս.16+ս.17+ս.18/</t>
  </si>
  <si>
    <t>Ընդամենը ամսական աշխատա վարձի ֆոնդ  /ս.21+ս.22+ս.23/</t>
  </si>
  <si>
    <t>Ընդամենը ամսական աշխատա վարձի ֆոնդ  /ս.26+ս.27+ս.28/</t>
  </si>
  <si>
    <t>Ընդամենը ամսական աշխատա վարձի ֆոնդ  /ս.31+ս.32+ս.33/</t>
  </si>
  <si>
    <t xml:space="preserve">ընդամենը </t>
  </si>
  <si>
    <t>Քննչական կոմիտեի ծառայողներ</t>
  </si>
  <si>
    <t>Ընդամենը քննչական կոմիտեի ծառայողներ</t>
  </si>
  <si>
    <t>Ընդամենը  ըստ  դեպարտամենտի</t>
  </si>
  <si>
    <t>Ծառայության առանձնահատկություններով պայմանավորված տրվող հավելումներ (ՀՀ կառավարության 04.09.14թ.N 950-Ն որոշում)</t>
  </si>
  <si>
    <t xml:space="preserve">Ընդամենը ամսական աշխատավարձի ֆոնդ  </t>
  </si>
  <si>
    <t>…</t>
  </si>
  <si>
    <t>Բաժանորդային վարձի սակագինը ըստ կապի օպերատորի հետ կնքված պայմանագրի (ՀՀ դրամով` առանց ԱԱՀ-ի)</t>
  </si>
  <si>
    <r>
      <t>**</t>
    </r>
    <r>
      <rPr>
        <b/>
        <sz val="8"/>
        <rFont val="GHEA Grapalat"/>
        <family val="3"/>
      </rPr>
      <t xml:space="preserve">Սահմանվող պաշտոնային դրույքաչափը </t>
    </r>
  </si>
  <si>
    <t>Քննչական կոմիտեի դեպարտամենտի պետական ծառայողներ</t>
  </si>
  <si>
    <t>Հատուկ քննչական ծառայության աշխատակազմի պետական ծառայողներ</t>
  </si>
  <si>
    <t>2014թ. հուլիսի 1-ից հետո սահմանված հավելավճարի չափը</t>
  </si>
  <si>
    <r>
      <t>*</t>
    </r>
    <r>
      <rPr>
        <sz val="8"/>
        <rFont val="GHEA Grapalat"/>
        <family val="3"/>
      </rPr>
      <t xml:space="preserve">Սահմանվող պաշտոնային դրույքաչափը /ս.6 x բազային աշխատավարձ/ </t>
    </r>
  </si>
  <si>
    <t>Ընդամենը տարեկան G+M+R /հազ.դր./</t>
  </si>
  <si>
    <t>Ընդամենը ամբողջ կապը S+T+U+V /հազ.դր./</t>
  </si>
  <si>
    <t>ընդ. ամս. վճար D*E</t>
  </si>
  <si>
    <t xml:space="preserve">ընդ. տար. վճար F*12 </t>
  </si>
  <si>
    <t>Ընդանուր H*C</t>
  </si>
  <si>
    <t>անվճար I-D*360, մնացորդ</t>
  </si>
  <si>
    <t>րոպեավ. 360ր-ից ավել (I-J)*5դր</t>
  </si>
  <si>
    <t xml:space="preserve">տար. րոպեավ. L*12 </t>
  </si>
  <si>
    <t>ընդ. ամս. վճար (N+O) *1000</t>
  </si>
  <si>
    <t>P*20%</t>
  </si>
  <si>
    <t>ընդ. տար.վճար (P+Q)*12</t>
  </si>
  <si>
    <t>A</t>
  </si>
  <si>
    <t>M</t>
  </si>
  <si>
    <t>P</t>
  </si>
  <si>
    <t>Տրանսպորտային նյութեր</t>
  </si>
  <si>
    <t xml:space="preserve">Գյուղատնտեսական ապրանքներ </t>
  </si>
  <si>
    <t xml:space="preserve">Կենցաղային և հանրային սննդի նյութեր </t>
  </si>
  <si>
    <t>Հատուկ հեռախոսակապ</t>
  </si>
  <si>
    <t>2019թ.</t>
  </si>
  <si>
    <t>Ց Ա Ն Կ</t>
  </si>
  <si>
    <t xml:space="preserve">ՀՀ պետական մարմինների ծառայողական ավտոմեքենաների վերաբերյալ   </t>
  </si>
  <si>
    <t>ՀՀ պետական մարմինների տեխնիկայի միջոցների և գրասենյակային գույքի վերաբերյալ</t>
  </si>
  <si>
    <t>Պետական մարմնի կառուցվածքի և աշխատողների թվի վերաբերյալ</t>
  </si>
  <si>
    <t xml:space="preserve">Հայեցողական պաշտոններ </t>
  </si>
  <si>
    <t>խորհրդական</t>
  </si>
  <si>
    <t>օգնական</t>
  </si>
  <si>
    <t>մամուլի քարտուղար</t>
  </si>
  <si>
    <t>Տեխնիկական սպասարկում իրականացնող և քաղաքացիական աշխատանք կատարող անձնակազմ</t>
  </si>
  <si>
    <t>IV</t>
  </si>
  <si>
    <t>Նշել մարմնի կառուցվածքը  հաստատող  համապատասխան իրավական ակտի տարեթիվը և համարը</t>
  </si>
  <si>
    <t xml:space="preserve">Ընդամենը վճարման ենթակա հավելավճարներ </t>
  </si>
  <si>
    <t>հատուկ կարևորության և հույժ գաղտնի տեղեկություններին փաստացի իրազեկ անձանց հավելավճար</t>
  </si>
  <si>
    <t>`</t>
  </si>
  <si>
    <r>
      <t xml:space="preserve">Դասային աստիճանի համար սահմանվող հավելավճարի տոկոսը </t>
    </r>
    <r>
      <rPr>
        <b/>
        <sz val="8"/>
        <color indexed="10"/>
        <rFont val="GHEA Grapalat"/>
        <family val="3"/>
      </rPr>
      <t xml:space="preserve"> (%)</t>
    </r>
  </si>
  <si>
    <r>
      <t xml:space="preserve">Աշխատանքային ստաժը /ըստ օրենքի հաշվարկման համար/ </t>
    </r>
    <r>
      <rPr>
        <b/>
        <sz val="8"/>
        <color indexed="10"/>
        <rFont val="GHEA Grapalat"/>
        <family val="3"/>
      </rPr>
      <t>(տարի)</t>
    </r>
  </si>
  <si>
    <t xml:space="preserve">Դասային աստիճանի համար հաշվարկվող հավելավճար </t>
  </si>
  <si>
    <r>
      <t>Աշխատանքային ստաժի համար հաշվարկվող հավելավճար</t>
    </r>
    <r>
      <rPr>
        <sz val="8"/>
        <color indexed="10"/>
        <rFont val="GHEA Grapalat"/>
        <family val="3"/>
      </rPr>
      <t xml:space="preserve"> /դրույքաչափի 2% յուր. տարվա համար/</t>
    </r>
    <r>
      <rPr>
        <b/>
        <sz val="8"/>
        <color indexed="10"/>
        <rFont val="GHEA Grapalat"/>
        <family val="3"/>
      </rPr>
      <t>(x)</t>
    </r>
  </si>
  <si>
    <r>
      <t>Ընդամենը օրենքով սահմանված կարգով հաշվարկվող հավելավճարներ /</t>
    </r>
    <r>
      <rPr>
        <b/>
        <sz val="8"/>
        <color indexed="10"/>
        <rFont val="GHEA Grapalat"/>
        <family val="3"/>
      </rPr>
      <t>մինչև դրույքաչափի 30%-ը</t>
    </r>
    <r>
      <rPr>
        <b/>
        <sz val="8"/>
        <rFont val="GHEA Grapalat"/>
        <family val="3"/>
      </rPr>
      <t>/</t>
    </r>
    <r>
      <rPr>
        <b/>
        <sz val="8"/>
        <color indexed="10"/>
        <rFont val="GHEA Grapalat"/>
        <family val="3"/>
      </rPr>
      <t>(x)</t>
    </r>
    <r>
      <rPr>
        <b/>
        <sz val="8"/>
        <rFont val="GHEA Grapalat"/>
        <family val="3"/>
      </rPr>
      <t xml:space="preserve"> </t>
    </r>
  </si>
  <si>
    <r>
      <rPr>
        <sz val="8"/>
        <color indexed="10"/>
        <rFont val="GHEA Grapalat"/>
        <family val="3"/>
      </rPr>
      <t>**</t>
    </r>
    <r>
      <rPr>
        <b/>
        <sz val="8"/>
        <rFont val="GHEA Grapalat"/>
        <family val="3"/>
      </rPr>
      <t xml:space="preserve">Սահմանվող պաշտոնային դրույքաչափը </t>
    </r>
  </si>
  <si>
    <t>Ընդամենը վճարման ենթակա հավելավճարներ (x)</t>
  </si>
  <si>
    <t>Քաղաքացիական /պետական, հատուկ/ ծառայողներ</t>
  </si>
  <si>
    <t>Տվյալ պաշտոնում աշխատան քային ստաժը /2019թ. հուլիսի 1-ի դրությամբ/   (տարի)</t>
  </si>
  <si>
    <t xml:space="preserve">Գործակից /2019թ. հուլիսի 1-ի դրությամբ/  </t>
  </si>
  <si>
    <t xml:space="preserve">Ընդամենը ամսական աշխատա վարձ  </t>
  </si>
  <si>
    <t>Ընդամենը ամսական աշխատավարձ</t>
  </si>
  <si>
    <t>Ընդամենը ամսական աշխատավարձ  /ս.8+ս.9+ս.10/</t>
  </si>
  <si>
    <t>Ձև N 16</t>
  </si>
  <si>
    <t xml:space="preserve"> /հազ. դրամ/</t>
  </si>
  <si>
    <t>/հազ. դրամ/</t>
  </si>
  <si>
    <t>Մաշվածությունը (տարեկան 12%)</t>
  </si>
  <si>
    <t>Պետական մարմնի կողմից զբաղեցված տարածքների</t>
  </si>
  <si>
    <t>Զբաղեցվող տարածքի գտնվելու հասցեն</t>
  </si>
  <si>
    <t>Ընդամենը՝</t>
  </si>
  <si>
    <t>Տարեկան վարձավճարի գումարը                   (հազ դրամ)</t>
  </si>
  <si>
    <t>Տարածքը (քառ մետր)</t>
  </si>
  <si>
    <t>Պետական մարմնի ստորաբաժանման անվանումը, որի կողմից զբաղեցված է համապատասխան տարածքը</t>
  </si>
  <si>
    <t>2020թ. բյուջետային հայտ</t>
  </si>
  <si>
    <t>2020թ.</t>
  </si>
  <si>
    <t>Ընթացիկ դրամաշնորհներ պետական կառավարման հատվածին</t>
  </si>
  <si>
    <t>Աշխատակազմի մասնագիտական զարգացման ծառայություններ</t>
  </si>
  <si>
    <t xml:space="preserve">2020թ. </t>
  </si>
  <si>
    <t xml:space="preserve">Գործակից /2020թ. հուլիսի 1-ի դրությամբ/  </t>
  </si>
  <si>
    <t>Տվյալ պաշտոնում աշխատան քային ստաժը /2020թ. հուլիսի 1-ի դրությամբ/   (տարի)</t>
  </si>
  <si>
    <t xml:space="preserve">2020 թ. </t>
  </si>
  <si>
    <t>4639</t>
  </si>
  <si>
    <t>Այլ ընթացիկ դրամաշնորհներ</t>
  </si>
  <si>
    <t>2021թ. բյուջետային հայտ</t>
  </si>
  <si>
    <t>Բյուջետային ծախսերի տնտ. դասակարգման հոդվածի անվանումը</t>
  </si>
  <si>
    <t>այդ  թվում՝</t>
  </si>
  <si>
    <t xml:space="preserve">  փաստացի  կատարո ղական</t>
  </si>
  <si>
    <t>Գազով ջեռուցման ծառայություններ</t>
  </si>
  <si>
    <t>Բյուջետային ծախսերի տնտեսագիտական դասակարգման հոդվածի անվանումը</t>
  </si>
  <si>
    <t>Կապի այլ ծառայություններ</t>
  </si>
  <si>
    <t>(ս.4 x բաժանորդային վարձ (առանց ԱԱՀ) x 12ամիս) դրամ</t>
  </si>
  <si>
    <r>
      <t xml:space="preserve">ԸՆԴԱՄԵՆԸ                        (ներառյալ՝ </t>
    </r>
    <r>
      <rPr>
        <i/>
        <sz val="10"/>
        <rFont val="GHEA Grapalat"/>
        <family val="3"/>
      </rPr>
      <t>ԱԱՀ-ն)</t>
    </r>
  </si>
  <si>
    <t>Ձև N 5</t>
  </si>
  <si>
    <t>Ընդամենը  տարեկան ծախսի նորմը (կվտ/ժ)</t>
  </si>
  <si>
    <t xml:space="preserve">Ջերմային էներգիայի տարեկան ծախսի նորմը` կվտ/Ժ/ խոր.մետր                 </t>
  </si>
  <si>
    <t>համաձայն ՀՀ կառավարության 2005 թվականի փետրվարի 17-ի N 194-Ն որոշմամբ հաստատված կարգի</t>
  </si>
  <si>
    <t>Առկա մեքենաներ</t>
  </si>
  <si>
    <t>հոդվածի կոդը</t>
  </si>
  <si>
    <t>Ձև N 3</t>
  </si>
  <si>
    <t xml:space="preserve">Ձև N  4 </t>
  </si>
  <si>
    <t>ՎԱՐՁԱԿԱԼՈՒԹՅԱՄԲ</t>
  </si>
  <si>
    <t>ՍԵՓԱԿԱՆՈՒԹՅԱՆ ԻՐԱՎՈՒՆՔՈՎ</t>
  </si>
  <si>
    <t xml:space="preserve">ԱՆՀԱՏՈՒՅՑ ՕԳՏԱԳՈՐԾՄԱՆ </t>
  </si>
  <si>
    <t>Տարածքը զբաղեցնելու իրավական հիմքը (համապատասխան իրավական ակտի, Վարձակալության պայմանագրի կամ սեփականության վկայականի համարը)</t>
  </si>
  <si>
    <t>Վարձակալությամբ/ենթավար-ձակալությամբ գույքը հանձնող սուբյեկտի անվանումը՝ ըստ  պայմանագրի</t>
  </si>
  <si>
    <t>Տվյալ պաշտոնում աշխատանքային ստաժը /2020թ. հուլիսի 1-ի դրությամբ/  (տարի/ամիս)</t>
  </si>
  <si>
    <t xml:space="preserve">2021թ. </t>
  </si>
  <si>
    <t>Տվյալ պաշտոնում աշխատան քային ստաժը /2021թ. հուլիսի 1-ի դրությամբ/  (տարի/ամիս)</t>
  </si>
  <si>
    <t xml:space="preserve">Գործակից /2021թ. հուլիսի 1-ի դրությամբ/  </t>
  </si>
  <si>
    <t>2019 թ.</t>
  </si>
  <si>
    <t>2021թ.</t>
  </si>
  <si>
    <t xml:space="preserve">2021 թ. </t>
  </si>
  <si>
    <t>լրացնել ապրանքի կամ ծառայության նկարագրությունը</t>
  </si>
  <si>
    <t>Ծառայողական գործուղումների գծով ծախսեր</t>
  </si>
  <si>
    <t xml:space="preserve">Տվյալ տարածքում վճարման ենթակա ընդամենը կոմունալ ծախսը                  </t>
  </si>
  <si>
    <t>Էլեկտրաէներգիա (լուսավորություն)  /հազ դրամ/</t>
  </si>
  <si>
    <t>Էլեկտրաէներգիա (ջեռուցում)           /հազ դրամ/</t>
  </si>
  <si>
    <t>Գազ (ջեռուցում)          /հազ դրամ/</t>
  </si>
  <si>
    <t>Ջուր                   /հազ դրամ/</t>
  </si>
  <si>
    <t>2022թ. բյուջետային հայտ</t>
  </si>
  <si>
    <t>4824</t>
  </si>
  <si>
    <t>Առողջապահական և լաբորատոր նյութեր</t>
  </si>
  <si>
    <t xml:space="preserve"> Ընթացիկ դրամաշնորհներ պետական և համայնքային  առևտրային կազմակերպություններին</t>
  </si>
  <si>
    <t>2019թ. հաստատված</t>
  </si>
  <si>
    <t>2020թ. բյուջետային հայտի և  2019թ. հաստատվածի տարբերությունը</t>
  </si>
  <si>
    <t>Տնտեսագիտական դասակարգման հոդվածների գծով 2020թ. ընթացքում նախատեսվող ծախսերը՝ ըստ ապրանքների և ծառայությունների տեսակների</t>
  </si>
  <si>
    <t>ՀՀ  պետական  մարմինների 2020 թվականի  կապի ծառայությունների  վճարների</t>
  </si>
  <si>
    <t>ՀՀ  դատական իշխանության մարմինների 2020 թվականի փոստային կապի ծառայությունների վճարների</t>
  </si>
  <si>
    <t>ՀՀ  դատական իշխանության  մարմինների 2020 թվականի  կապի ծառայությունների  վճարների</t>
  </si>
  <si>
    <t>ՀՀ  պետական  մարմինների 2020 թվականի էլեկտրաէներգիայի ծախսերի /բացառությամբ ջեռուցման/</t>
  </si>
  <si>
    <t>ՀՀ  պետական մարմինների վարչական շենքերի և շինությունների 2020 թվականի ջեռուցման համար անհրաժեշտ էլեկտրաէներգիայի ծախսերի</t>
  </si>
  <si>
    <t>2020 թվականի ՀՀ  պետական մարմինների վարչական շենքերի և շինությունների գազով ջեռուցման համար անհրաժեշտ  ծախսերի</t>
  </si>
  <si>
    <t>2022թ.</t>
  </si>
  <si>
    <t>Բաժին</t>
  </si>
  <si>
    <t>խումբ</t>
  </si>
  <si>
    <t>դաս</t>
  </si>
  <si>
    <t xml:space="preserve"> Ծրագրային դասիչը</t>
  </si>
  <si>
    <t xml:space="preserve"> Ծրագիր</t>
  </si>
  <si>
    <t xml:space="preserve"> Միջոցառում</t>
  </si>
  <si>
    <t xml:space="preserve"> այդ թվում`</t>
  </si>
  <si>
    <t>Ծրագրի վրա կատարվող ծախսը (հազար դրամ)</t>
  </si>
  <si>
    <t>2021թ. բյուջետային  հայտ</t>
  </si>
  <si>
    <t>2022թ. բյուջետային  հայտ</t>
  </si>
  <si>
    <t xml:space="preserve">Ընդհանուր գումարը            </t>
  </si>
  <si>
    <t>ենթակա է պարտադիր լրացման</t>
  </si>
  <si>
    <t xml:space="preserve">Բյուջետային ծախսերի տնտեսագիտական դասակարգման մյուս հոդվածների գծով ավելացնել նոր տողեր՝ ըստ անհրաժեշտության </t>
  </si>
  <si>
    <t>Պետական հատվածի տարբեր մակարդակների կողմից միմյանց նկատմամբ կիրառվող տույժեր</t>
  </si>
  <si>
    <t xml:space="preserve">2022թ. </t>
  </si>
  <si>
    <t>2020 թ.</t>
  </si>
  <si>
    <t xml:space="preserve">2022 թ. </t>
  </si>
  <si>
    <t>Միջոցառման վրա կատարվող ծախսը - ընթացիկ ծախսեր (հազար դրամ)</t>
  </si>
  <si>
    <t>Միջոցառման վրա կատարվող ծախսը - ոչ ֆինանսական ակտիվների գծով ծախսեր (հազար դրամ)</t>
  </si>
  <si>
    <t xml:space="preserve">Ղեկավար պաշտոններ </t>
  </si>
  <si>
    <t>ՀՀ կառավարության  2014թ. հուլիսի 3-ի «Պետական իշխանության մարմիններում քաղաքացիական աշխատանք կատարող և տեխնիկական սպասարկում իրականացնող անձանց պաշտոնային դրույքաչափերը սահմանելու մասին» N 737-Ն որոշում</t>
  </si>
  <si>
    <t>«Պետական պաշտոններ և պետական ծառայության պաշտոններ զբաղեցնող անձանց վարձատրության մասին» ՀՀ օրենք</t>
  </si>
  <si>
    <t>Տվյալ պաշտոնում աշխատանքային ստաժը /2019թ. հուլիսի 1-ի դրությամբ/  (տարի/ամիս)</t>
  </si>
  <si>
    <t xml:space="preserve">Գործակից /2022թ. հուլիսի 1-ի դրությամբ/  </t>
  </si>
  <si>
    <t xml:space="preserve">Քաղաքացիական աշխատանք կատարող և տեխնիկական սպասարկում իրականացնող անձնակազմ </t>
  </si>
  <si>
    <t>Քաղաքացիական աշխատանք կատարող և տեխնիկական սպասարկում իրականացնող անձնակազմ</t>
  </si>
  <si>
    <r>
      <t xml:space="preserve">Կոչման համար սահմանվող հավելավճարի տոկոսը </t>
    </r>
    <r>
      <rPr>
        <b/>
        <sz val="8"/>
        <color indexed="10"/>
        <rFont val="GHEA Grapalat"/>
        <family val="3"/>
      </rPr>
      <t xml:space="preserve"> </t>
    </r>
  </si>
  <si>
    <r>
      <t>*</t>
    </r>
    <r>
      <rPr>
        <b/>
        <sz val="8"/>
        <rFont val="GHEA Grapalat"/>
        <family val="3"/>
      </rPr>
      <t xml:space="preserve">Սահմանվող պաշտոնային դրույքաչափը /ս.8 x բազային աշխատավարձ/ </t>
    </r>
  </si>
  <si>
    <t>Տվյալ պաշտոնում աշխատան քային ստաժը /2021թ. հուլիսի 1-ի դրությամբ/   (տարի)</t>
  </si>
  <si>
    <t>Տվյալ պաշտոնում աշխատան քային ստաժը /2022թ. հուլիսի 1-ի դրությամբ/   (տարի)</t>
  </si>
  <si>
    <r>
      <t>*</t>
    </r>
    <r>
      <rPr>
        <sz val="8"/>
        <rFont val="GHEA Grapalat"/>
        <family val="3"/>
      </rPr>
      <t xml:space="preserve">Սահմանվող պաշտոնային դրույքաչափը /ս.7 x բազային աշխատավարձ/ </t>
    </r>
  </si>
  <si>
    <t xml:space="preserve">Դիվանագիտական աստիճանի համար  սահմանվող հավելավճարի տոկոսը </t>
  </si>
  <si>
    <t xml:space="preserve">Տվյալ պաշտոնում աշխատան քային ստաժը /2020թ. հուլիսի 1-ի դրությամբ/  </t>
  </si>
  <si>
    <t>Դիվանագիտական աստիճանի համար  վճարվող հավելավճարի չափը 01.01.2020թ. դրությամբ</t>
  </si>
  <si>
    <t xml:space="preserve">Դասային աստիճանի համար սահմանվող հավելավճարի տոկոսը </t>
  </si>
  <si>
    <t>Աշխատանքային ստաժի համար հաշվարկվող հավելավճար</t>
  </si>
  <si>
    <r>
      <t xml:space="preserve">Դասային աստիճանի համար սահմանվող հավելավճարի տոկոսը </t>
    </r>
    <r>
      <rPr>
        <b/>
        <sz val="8"/>
        <color indexed="10"/>
        <rFont val="GHEA Grapalat"/>
        <family val="3"/>
      </rPr>
      <t xml:space="preserve"> </t>
    </r>
  </si>
  <si>
    <r>
      <t>*</t>
    </r>
    <r>
      <rPr>
        <b/>
        <sz val="8"/>
        <rFont val="GHEA Grapalat"/>
        <family val="3"/>
      </rPr>
      <t xml:space="preserve">Սահմանվող պաշտոնային դրույքաչափը </t>
    </r>
  </si>
  <si>
    <t xml:space="preserve"> Բյուջետային հատկացումների ծրագրերի և միջոցառումների անվանումները</t>
  </si>
  <si>
    <t>Հայեցողական պաշտոններ /խորհրդական, օգնական, մամուլի քարտուղար/</t>
  </si>
  <si>
    <r>
      <t>ԱՇԽԱՏԱՆՔԻ  ՎԱՐՁԱՏՐՈՒԹՅՈՒՆ</t>
    </r>
    <r>
      <rPr>
        <b/>
        <sz val="12"/>
        <color indexed="10"/>
        <rFont val="GHEA Grapalat"/>
        <family val="3"/>
      </rPr>
      <t xml:space="preserve">  </t>
    </r>
  </si>
  <si>
    <t xml:space="preserve">Ընդամենը  </t>
  </si>
  <si>
    <t>Ընդամենը  ըստ  ծառայության</t>
  </si>
  <si>
    <r>
      <t>*</t>
    </r>
    <r>
      <rPr>
        <sz val="10"/>
        <rFont val="GHEA Grapalat"/>
        <family val="3"/>
      </rPr>
      <t>Աշխատավարձի հաշվարկման համար բազային աշխատավարձի չափը կազմում է 66140.0 դրամ:</t>
    </r>
  </si>
  <si>
    <t>Ավտոմեքենա HYUNDAI NEW ELANTRA  004 ss 01</t>
  </si>
  <si>
    <t>Ավտոմեքենա Գազ-330202-12-89 
051 ss 01</t>
  </si>
  <si>
    <t>Որպես բեռնատար փոխադրամիջոց</t>
  </si>
  <si>
    <t>Ավտոմեքենա OPEL MOKKA 1.8 
044 SS 01</t>
  </si>
  <si>
    <t>Ավտոմեքենա HYUNDAI ELANTRA  
077 SS 01</t>
  </si>
  <si>
    <t>Ավտոմեքենա TOYOTA COROLA  
002 JJ 01</t>
  </si>
  <si>
    <t>Ավտոմեքենա  ֆուրգոն Renault Dokker 024 SS 01</t>
  </si>
  <si>
    <t>Ավտոմեքենա TOYOTA Camry 2,5Լ
001 SS 01</t>
  </si>
  <si>
    <t>Ավտոմեքենա NISSAN X-TRAIL 
005 ՏՏ 01</t>
  </si>
  <si>
    <t>Ավտոմեքենա TOYOTA Camry 2.4L 
002 SS 01</t>
  </si>
  <si>
    <t>Ավտոմեքենա HYUNDAI ELANTRA  
007 SS 01</t>
  </si>
  <si>
    <t>Ավտոմեքենա HYUNDAI ELANTRA  
008 SS 01</t>
  </si>
  <si>
    <t>Ավտոմեքենա HYUNDAI ELANTRA 
009 SS 01</t>
  </si>
  <si>
    <t>Երևան քաղաքի ընդհանուր իրավասության դատարան</t>
  </si>
  <si>
    <t>Ավտոմեքենա HYUNDAI ELANTRA  
010 SS 01</t>
  </si>
  <si>
    <t>Ավտոմեքենա HYUNDAI ELANTRA  
030 SS 01</t>
  </si>
  <si>
    <t>Ավտոմեքենա HYUNDAI NEW ELANTRA 006 SS 01</t>
  </si>
  <si>
    <t>Ավտոմեքենա HYUNDAI ELANTRA 
029 SS 01</t>
  </si>
  <si>
    <t>Ավտոմեքենա HYUNDAI NEW ELANTRA 012  SS 01</t>
  </si>
  <si>
    <t>Ավտոմեքենա HYUNDAI NEW ELANTRA 060 SS 01</t>
  </si>
  <si>
    <t>Ավտոմեքենա NISSAN PATHFINDER 
080 ՏՏ 01</t>
  </si>
  <si>
    <t>Ավտոմեքենա HYUNDAI NEW ELANTRA 061  SS 01</t>
  </si>
  <si>
    <t>Ավտոմեքենա HYUNDAI ELANTRA 
055 SS 01</t>
  </si>
  <si>
    <t>Դատական դեպարտամենտի ղեկավար</t>
  </si>
  <si>
    <t>Ավտոմեքենա TOYOTA PRADO 
001 JJ 01</t>
  </si>
  <si>
    <t>Բարձրագույն դատական խորհուրդ</t>
  </si>
  <si>
    <t>Ավտոմեքենա HYUNDAI ELANTRA  
020 ss 01</t>
  </si>
  <si>
    <t>Նյութատեխնիկական ապահովման և գնումների համակարգման վարչություն</t>
  </si>
  <si>
    <t>Ավտոմեքենա HYUNDAI NEW ELANTRA  070 SS 01</t>
  </si>
  <si>
    <t>Երևան քաղաքի ընդհանուր իրավասության դատարան (փոստային առաքումների ապահովում)</t>
  </si>
  <si>
    <t>Վերաքննիչ քաղաքացիական դատարան</t>
  </si>
  <si>
    <t>Դատական դեպարտամենտ</t>
  </si>
  <si>
    <t>Բարձրագույն դատական խորհրդի նախագահ</t>
  </si>
  <si>
    <t>Վճռաբեկ դատարան</t>
  </si>
  <si>
    <t>Վճռաբեկ դատարանի նախագահ</t>
  </si>
  <si>
    <t>Վճռաբեկ դատարանի քրեական պալատ</t>
  </si>
  <si>
    <t>Վճռաբեկ դատարանի քաղաքացիական և վարչական պալատ</t>
  </si>
  <si>
    <t>Վերաքննիչ քաղաքացիական  դատարան</t>
  </si>
  <si>
    <t>Վերաքննիչ քրեական դատարան</t>
  </si>
  <si>
    <t>Վերաքննիչ վարչական դատարան</t>
  </si>
  <si>
    <t>Վարչական դատարան</t>
  </si>
  <si>
    <t>Դատական կարգադրիչների ծառայություն</t>
  </si>
  <si>
    <t>դատական կարգադրիչների ծառայություն</t>
  </si>
  <si>
    <t>Սնանկության դատարան</t>
  </si>
  <si>
    <t xml:space="preserve">Սնանկության դատարան </t>
  </si>
  <si>
    <t>ԲԴԽ և ՀՀ դատարաններ</t>
  </si>
  <si>
    <t xml:space="preserve">Ավտոմեքենաների ապահովագրական ծախսերի մասին </t>
  </si>
  <si>
    <t>Դատարանների անվանում</t>
  </si>
  <si>
    <t>ԱՊՊԱ</t>
  </si>
  <si>
    <t>Ավտոմեքենայի մակնիշը</t>
  </si>
  <si>
    <t>Պետ համարանիշ</t>
  </si>
  <si>
    <t>Պայմանագրի գումար</t>
  </si>
  <si>
    <t>Ընդհանուրը /հազ.դրամ/</t>
  </si>
  <si>
    <t>այդ թվում</t>
  </si>
  <si>
    <t>ԲԴԽ</t>
  </si>
  <si>
    <t xml:space="preserve">Ավտոմեքենա HYUNDAI NEW ELANTRA </t>
  </si>
  <si>
    <t>Ավտոմեքենա TOYOTA COROLA</t>
  </si>
  <si>
    <t>044 SS 01</t>
  </si>
  <si>
    <t>Ավտոմեքենա TOYOTA PRADO</t>
  </si>
  <si>
    <t>Ավտոմեքենա  ֆուրգոն Renault Dokker</t>
  </si>
  <si>
    <t>Արարատ և Վայոց Ձոր մարզերի ընդհանուր իրավասության դատարան</t>
  </si>
  <si>
    <t>Ավտոմեքենա HYUNDAI NEW ELANTRA</t>
  </si>
  <si>
    <t>Ավտոմեքենա NISSAN PATHFINDER</t>
  </si>
  <si>
    <t>Դատական կարգադրիչներ</t>
  </si>
  <si>
    <t>001 JJ 01</t>
  </si>
  <si>
    <t>002 JJ 01</t>
  </si>
  <si>
    <t>005 ՏՏ 01</t>
  </si>
  <si>
    <t xml:space="preserve">Ավտոմեքենա HYUNDAI NEW ELANTRA  </t>
  </si>
  <si>
    <t>004 SS 01</t>
  </si>
  <si>
    <t xml:space="preserve">Ավտոմեքենա OPEL MOKKA 1.8 </t>
  </si>
  <si>
    <t xml:space="preserve">Ավտոմեքենա NISSAN X-TRAIL </t>
  </si>
  <si>
    <t>Ավտոմեքենա HYUNDAI ELANTRA</t>
  </si>
  <si>
    <t>020 SS 01</t>
  </si>
  <si>
    <t>051 SS 01</t>
  </si>
  <si>
    <t>Ավտոմեքենա Գազ-330202-12-89</t>
  </si>
  <si>
    <t>024 SS 01</t>
  </si>
  <si>
    <t>001 SS 01</t>
  </si>
  <si>
    <t>Ավտոմեքենա TOYOTA Camry 2,5Լ</t>
  </si>
  <si>
    <t>002 SS 01</t>
  </si>
  <si>
    <t>Ավտոմեքենա TOYOTA Camry 2.4L</t>
  </si>
  <si>
    <t>003 SS 01</t>
  </si>
  <si>
    <t xml:space="preserve">Ավտոմեքենա TOYOTA Camry 2,4Լ </t>
  </si>
  <si>
    <t>007 SS 01</t>
  </si>
  <si>
    <t>008 SS 01</t>
  </si>
  <si>
    <t>011 SS 01</t>
  </si>
  <si>
    <t xml:space="preserve">Ավտոմեքենա HYUNDAI ELANTRA 
</t>
  </si>
  <si>
    <t>009 SS 01</t>
  </si>
  <si>
    <t>010 SS 01</t>
  </si>
  <si>
    <t>030 SS 01</t>
  </si>
  <si>
    <r>
      <t xml:space="preserve">Ավտոմեքենա HYUNDAI ELANTRA  
</t>
    </r>
    <r>
      <rPr>
        <sz val="10"/>
        <color indexed="10"/>
        <rFont val="GHEA Grapalat"/>
        <family val="3"/>
      </rPr>
      <t>011 SS 01</t>
    </r>
  </si>
  <si>
    <t>Ավտոմեքենա HYUNDAI ELANTRA 
027 SS 01</t>
  </si>
  <si>
    <t>027 SS 01</t>
  </si>
  <si>
    <t>006 SS 01</t>
  </si>
  <si>
    <t>077 SS 01</t>
  </si>
  <si>
    <t>029 SS 01</t>
  </si>
  <si>
    <t>012  SS 01</t>
  </si>
  <si>
    <t>060 SS 01</t>
  </si>
  <si>
    <t>080 ՏՏ 01</t>
  </si>
  <si>
    <t>061  SS 01</t>
  </si>
  <si>
    <t>055 SS 01</t>
  </si>
  <si>
    <t>070 SS 01</t>
  </si>
  <si>
    <t>UPS   Power Com BNT-600VA</t>
  </si>
  <si>
    <t>Ձայնային համակարգ  Delta44</t>
  </si>
  <si>
    <t>Ձայնային հաղորդակցման համակարգ  SRS Mixer 8x4</t>
  </si>
  <si>
    <t>Միկրոֆոն SRS Voice Clear</t>
  </si>
  <si>
    <t>Միկրոֆոնի հենակ Table Stand</t>
  </si>
  <si>
    <t>Միկրոֆոնի հենակ Floor Stand</t>
  </si>
  <si>
    <t>Միկրոֆոնի հենակ Holder MHR</t>
  </si>
  <si>
    <t>Միկրոֆոնի  կաբել Cable with XLR</t>
  </si>
  <si>
    <t>Ականջակալ KOSS UR-20</t>
  </si>
  <si>
    <t>Ոտքի պեդալ SRS Pedal</t>
  </si>
  <si>
    <t>Server TYPe A Proliant ML 350 G4</t>
  </si>
  <si>
    <t>Server  TYPe B Proliant MLJ 50 G4</t>
  </si>
  <si>
    <t>Printer TYPe A Laserjet 1022</t>
  </si>
  <si>
    <t>Printer TYPe B  Laserjet 2420</t>
  </si>
  <si>
    <t>Printer  /Digital at sender/</t>
  </si>
  <si>
    <t>UPS serial 230V</t>
  </si>
  <si>
    <t>Misellancou s goods for Network</t>
  </si>
  <si>
    <t>UPS E-pro 600 VA</t>
  </si>
  <si>
    <t>Լազերային տպիչ</t>
  </si>
  <si>
    <t>Գունավոր տպիչ</t>
  </si>
  <si>
    <t>Միկրոֆոն  SRS Voice Clear</t>
  </si>
  <si>
    <t>Միկրոֆոն / կաբել/</t>
  </si>
  <si>
    <t>Միկրոֆոն /հենակ/</t>
  </si>
  <si>
    <t>Ականջակալ SR-20</t>
  </si>
  <si>
    <t>Ոտքի պեդալ  SRS Pedal</t>
  </si>
  <si>
    <t>Համակարգիչ  Pentium4</t>
  </si>
  <si>
    <t>Մոնիտոր LCD-15</t>
  </si>
  <si>
    <t>Մոնիտոր CMVLCD 17</t>
  </si>
  <si>
    <t>Համակարգիչ P4  2,8GHZ intel</t>
  </si>
  <si>
    <t>Workstation TYPe A</t>
  </si>
  <si>
    <t>Workstation TYPe B</t>
  </si>
  <si>
    <t xml:space="preserve">Monitor Hewlett Packard L1502  </t>
  </si>
  <si>
    <t>Մոնիտոր DELL 17 LCD</t>
  </si>
  <si>
    <t>Պրոցեսոր համակարգիչ  p.-24 GHR+monitor LCDR-15</t>
  </si>
  <si>
    <t>Համակարգիչ P4  Core2Duo2,66/1066,intel 31  chipset,VGA 128MB on board,HDD SATAS 160GB,RAM 1024MB,CD/DVD,Keyboard,Mouse</t>
  </si>
  <si>
    <t>Monitor  Hewlett Packard L1502</t>
  </si>
  <si>
    <t>Printer HP  Laserjet 1018</t>
  </si>
  <si>
    <t>UPS 1200  VA</t>
  </si>
  <si>
    <t>Սկաներ  Epson   V350</t>
  </si>
  <si>
    <t>Հեռախոս ֆաքս</t>
  </si>
  <si>
    <t>Համակարգիչ   HP  Compaq  dx*7400</t>
  </si>
  <si>
    <t>Մոնիտոր  LCD-19  HP  L 1908w</t>
  </si>
  <si>
    <t>Տպիչ HP  LJ  P2014</t>
  </si>
  <si>
    <t>Անխափան սնուցման սարք  MGE 625</t>
  </si>
  <si>
    <t>Server HP  DL160G5</t>
  </si>
  <si>
    <t>Rack  HP  Universal  Rack 10642G2</t>
  </si>
  <si>
    <t xml:space="preserve">Rack Mountable UPS  MGE   3000VA  </t>
  </si>
  <si>
    <t>Համակարգիչ    Inter  core  2  Duo 4600/HDD  160  Gb/D</t>
  </si>
  <si>
    <t>Մոնիտոր LCD 19"LGL  1953 - BF BLACK</t>
  </si>
  <si>
    <t>Համակարգիչ    (Notebook)  Soni va10</t>
  </si>
  <si>
    <t>Մոնիտոր HP  19</t>
  </si>
  <si>
    <t>Հեռախոս  /Panasonic   KX-TG3522BX</t>
  </si>
  <si>
    <t>Համակարգիչ   HP  Compaq  dx 7400,CPU</t>
  </si>
  <si>
    <t>Համակարգիչ P4   Core2Duo 2,66/1066</t>
  </si>
  <si>
    <t>Տպիչ  HP LJ 1018</t>
  </si>
  <si>
    <t>Անխափան սնուցման սարք UPS1200VA</t>
  </si>
  <si>
    <t>Անխափան սնուցման սարք MGE625</t>
  </si>
  <si>
    <t>Պատճենահանման սարք Canon MF-3220</t>
  </si>
  <si>
    <t>Սկաներ Epson  V 350</t>
  </si>
  <si>
    <t>Մոնիտոր  Benq  LCD  19"</t>
  </si>
  <si>
    <t>Համակարգիչ P4  Core2Duo2,66/1066, inter 31  chipset,VGA  128Mb  onb.,HDD SATS   160Gb.RAM 1024Mb, CD-RW/DVD.KB,Mouse</t>
  </si>
  <si>
    <t>Տպիչ HPLaser  Jet  1018</t>
  </si>
  <si>
    <t>Ֆաքս</t>
  </si>
  <si>
    <t xml:space="preserve">Համակարգիչ  HP  Compaq  dx 7400  </t>
  </si>
  <si>
    <t>Մոնիտոր LCD  19 HP  L1908w</t>
  </si>
  <si>
    <t>Տպիչ HP  Jet  P2014</t>
  </si>
  <si>
    <t>Թուղթ աղալու սարք</t>
  </si>
  <si>
    <t>Public monitor terminal/MKY8160T,integrate  mith monitor,montable in monuitor chasses,CPU:intel E5200/2.5 Ghz/LGA775/2M/800Mhz/-SYSmark 2004SE Rating  156=</t>
  </si>
  <si>
    <t>Smart UPS 1500</t>
  </si>
  <si>
    <t xml:space="preserve"> UPS 650</t>
  </si>
  <si>
    <t>UPS 625 Nova AVR</t>
  </si>
  <si>
    <t>Տպիչ HP Laserjet Pro P1102</t>
  </si>
  <si>
    <t xml:space="preserve">Համակարգիչ   HPcompaq 6200 Pro Ser.,Intel i3-2120  </t>
  </si>
  <si>
    <t xml:space="preserve">Monitor  HP 20  HP 2011x20-In LED LCD      </t>
  </si>
  <si>
    <t xml:space="preserve">UPS  APS Back  RS 500VA                        </t>
  </si>
  <si>
    <t xml:space="preserve"> Flatbed Scaner  Epson GT-2500           </t>
  </si>
  <si>
    <t>MFU xerox  WC 5021</t>
  </si>
  <si>
    <t>Printer  1102</t>
  </si>
  <si>
    <t xml:space="preserve">Մոնիտոր  HPW2072a  LCD </t>
  </si>
  <si>
    <t>Համակարգիչ   CPU:  2MB L2cachememory 2CB  667  MHZ</t>
  </si>
  <si>
    <t>Monitor 20"Samsung S20A300B</t>
  </si>
  <si>
    <t>Workstation lntel Core              i7-3770</t>
  </si>
  <si>
    <t>Մոնիտոր  HP Compaq LE 1901w</t>
  </si>
  <si>
    <t xml:space="preserve">Monitor  HP 20  HP 2011x20-In LED LCD             </t>
  </si>
  <si>
    <t>Համակարգիչ   HP compaq 6200Pro Ser.,InteI  i3-2120</t>
  </si>
  <si>
    <t>Scaner xerox 7600I</t>
  </si>
  <si>
    <t>Data bazae server HP pro Liant ML 110G7 RAM8GB</t>
  </si>
  <si>
    <t>Monitor HP Compaq LE 2002*Backlit LCD</t>
  </si>
  <si>
    <t>Կոնդիցիոներ-1</t>
  </si>
  <si>
    <t>Համակարգիչ   Carei-2120 3.3 GHZ 2 cores 3mb,DD 34gb</t>
  </si>
  <si>
    <t>Մոնիտոր Philips 19.5 200V 4L SB/00</t>
  </si>
  <si>
    <t>Տպիչ Canon LBP-6000</t>
  </si>
  <si>
    <t xml:space="preserve">Համակարգիչ   Core i3 MS Office Standaet Windows </t>
  </si>
  <si>
    <t>Մոնիտոր Տեսավահանակ Philips LSD monitor V line 21.5</t>
  </si>
  <si>
    <t>Օդորակիչ 9000 BTU</t>
  </si>
  <si>
    <t>Server DELL Optiplex 745 /Ram2 GB/</t>
  </si>
  <si>
    <t xml:space="preserve">Մոնիտոր    Dell 156 FP 15   </t>
  </si>
  <si>
    <t>Տպիչ xerox Workcentre 33250 DNI</t>
  </si>
  <si>
    <t>Սերվերային համակարգ,  ստեղնաշար Genius,մկնիկ Genius 5038A-II,Intel XEON E-1226V3, Super X10SAE,SATA 3.16GB,(2x8gb),DDR3-1600,2x1 TB 3.5*SATA 6B/s 7.2 RPM,DVD-RW, 2xRJ45 Gig, Eth,1xVGA,1xDisplay port,500W p Supply,USB</t>
  </si>
  <si>
    <t>Սկաներ canon LIDE 120</t>
  </si>
  <si>
    <t>Լազերային տպիչ KYOCETA FS 1040</t>
  </si>
  <si>
    <t>Տպիչ samsung SL-M 2020</t>
  </si>
  <si>
    <t>Բազմաֆ-լ տպիչ Kyoceta ECISYS M 2530dn</t>
  </si>
  <si>
    <t>Սկաներ Canon Life 110</t>
  </si>
  <si>
    <t>MonitorHP Compaq LE 2002*Backlit LCD</t>
  </si>
  <si>
    <t>հատ</t>
  </si>
  <si>
    <t>Սեղանի  համակարգիչ Dell Vostro 3650MT/CPU Intel Core i5-6400/4GB/500GB/DVDRW/Monitor Dell E 2216 H 21,5 OS Win 10 Professional Edition</t>
  </si>
  <si>
    <t>կոմպլեկտ</t>
  </si>
  <si>
    <t>Սեղանի համակարգիչ ACER V226HQ Lbd</t>
  </si>
  <si>
    <t>Workstation HP Compaq DX7400</t>
  </si>
  <si>
    <t>Համակարգիչ HP compaq500B Core 2Duo E7500 2,93GHz</t>
  </si>
  <si>
    <t>Մոնիտոր  HP Compaq LE 1901w,2011x</t>
  </si>
  <si>
    <t>Վերաքննի քաղաքացիական դատարան</t>
  </si>
  <si>
    <t>Բազկաթոռ դատավորի</t>
  </si>
  <si>
    <t>Աթոռ սովորական</t>
  </si>
  <si>
    <t>Բազմոց</t>
  </si>
  <si>
    <t>Բազկաթոռ</t>
  </si>
  <si>
    <t>Քարտուղարի եւ վկայի աթոռ</t>
  </si>
  <si>
    <t>Սեղան Ղեկավարի /առանց տումբայի/ VEGA</t>
  </si>
  <si>
    <t>Սեղան Ղեկավարի  VEGA</t>
  </si>
  <si>
    <t>Սեղան Ղեկավարի դիմադիր սեղան VEGA</t>
  </si>
  <si>
    <t>Սեղան Ղեկավարի կցորդ VEGA</t>
  </si>
  <si>
    <t>Սեղան Մեկ տումաբայի համար EXTRA</t>
  </si>
  <si>
    <t>Սեղանի տումբա EXTRA</t>
  </si>
  <si>
    <t>Սեղան Սովորական</t>
  </si>
  <si>
    <t>Սեղանի տումբա  VEGA</t>
  </si>
  <si>
    <t>Զգեստապահարան VEGA</t>
  </si>
  <si>
    <t>Գրապահարան ապակյա դռներով VEGA</t>
  </si>
  <si>
    <t>Գրապահարան  VEGA</t>
  </si>
  <si>
    <t>Գրապահարան  EXTRA</t>
  </si>
  <si>
    <t>Գրապահարան  EXTRA /ապակիներով/</t>
  </si>
  <si>
    <t>Սեղան Նիստերի քարտուղարի,վկայի</t>
  </si>
  <si>
    <t>Կոնֆերենց սեղան VEGA</t>
  </si>
  <si>
    <t>Դատավորի սեղան  2500*830*840/</t>
  </si>
  <si>
    <t>Դատավորի սեղան 1800*830*840/</t>
  </si>
  <si>
    <t>Անջրպետ 1900x120x950 մմ</t>
  </si>
  <si>
    <t>Անջրպետ 2300x120x950 մմ</t>
  </si>
  <si>
    <t>Անջրպետ 2800x120x950 մմ</t>
  </si>
  <si>
    <t>Վկայի Աբիոն</t>
  </si>
  <si>
    <t>Նստարան 3 տեղանոց</t>
  </si>
  <si>
    <t>Նստարան 4 տեղանոց</t>
  </si>
  <si>
    <t>Նստարան 5 տեղանոց</t>
  </si>
  <si>
    <t>Պատուհանի շերտավարագույր</t>
  </si>
  <si>
    <t>Զինանշան D=45սմ</t>
  </si>
  <si>
    <t>Զինանշան D=35սմ</t>
  </si>
  <si>
    <t>Ազգային դրոշ</t>
  </si>
  <si>
    <t>Պատուհանի օդափոխիչ  AKH-7AGS-W</t>
  </si>
  <si>
    <t>Պատուհանի օդափոխիչ AKH-9AGN-W</t>
  </si>
  <si>
    <t>Պատուհանի օդափոխիչ AMH-13AGS-W</t>
  </si>
  <si>
    <t>Պատուհանի օդափոխիչ ALH-22AAN-W</t>
  </si>
  <si>
    <t>Մետաղյա պահարան 4 դարակ</t>
  </si>
  <si>
    <t>Մետաղյա պահարան 3 դարակ</t>
  </si>
  <si>
    <t>Անջրպետ 3000*120*950մմ</t>
  </si>
  <si>
    <t>Վկայի Ամբիոն</t>
  </si>
  <si>
    <t xml:space="preserve">Նստարան 3 տեղանոց </t>
  </si>
  <si>
    <t xml:space="preserve">Նստարան 4 տեղանոց </t>
  </si>
  <si>
    <t>Դատավորի բազկաթոռ կաշվից 650մմ բարձ. 720մմ.եր670մմ.լ.680մմ</t>
  </si>
  <si>
    <t>Աթոռ սովորական մետաղյա կմախքով,կտորից պաստառ</t>
  </si>
  <si>
    <t>Քարտուղարի,վկայի աթոռ պտտվող,կտորից, փափուկ նստատեղով</t>
  </si>
  <si>
    <t>Սեղան Մեկ տումաբայի համար/առանց տումբայի/ EXTRA</t>
  </si>
  <si>
    <t>Սեղան Սովորական EXTRA1.2</t>
  </si>
  <si>
    <t>Պատուհանի օդափոխիչ  AMH-13AGS-W Cooling Capacity 3.5kw</t>
  </si>
  <si>
    <t>Պատուհանի օդափոխիչ ALH-22AAN-WALH -22,AAZ-WCooling Capacity6.1KW</t>
  </si>
  <si>
    <t>Ցուցանակ</t>
  </si>
  <si>
    <t>Զինանշան</t>
  </si>
  <si>
    <t>Դրոշակ ներսի համար</t>
  </si>
  <si>
    <t>Սեղան դատավորի</t>
  </si>
  <si>
    <t>Մետաղյա պահարան</t>
  </si>
  <si>
    <t>Աթոռ Շարժական</t>
  </si>
  <si>
    <t>Գերբ</t>
  </si>
  <si>
    <t>Մետաղյա պահարան 3դարակ</t>
  </si>
  <si>
    <t>Աթոռ այցելություններ</t>
  </si>
  <si>
    <t>Տումբա դարակով</t>
  </si>
  <si>
    <t>Սեղան  Սովորական</t>
  </si>
  <si>
    <t>Գրապահարան ապակիով</t>
  </si>
  <si>
    <t>Սեղան Քարտուղարի</t>
  </si>
  <si>
    <t>Գործառնական Աթոռ</t>
  </si>
  <si>
    <t>Մետաղյա պահարան /սեյֆ-չհրկիզվող պահ/</t>
  </si>
  <si>
    <t>Հաշվապահական ծրագիր</t>
  </si>
  <si>
    <t>UPS E-pro 600VA</t>
  </si>
  <si>
    <t>Տպիչ</t>
  </si>
  <si>
    <t>Անխափան սնուցման սարք MGE 625</t>
  </si>
  <si>
    <t>UPS 650</t>
  </si>
  <si>
    <t>Թուղթ աղացող սարք</t>
  </si>
  <si>
    <t>UPS APS Back RS 500VA</t>
  </si>
  <si>
    <t>Flatbed Scaner Epson GT-2500</t>
  </si>
  <si>
    <t>Համակարգիչ ամբողջը մեկում</t>
  </si>
  <si>
    <t>Սերվեր</t>
  </si>
  <si>
    <t>Դատավորի բազկաթոռ</t>
  </si>
  <si>
    <t>Վկայի ամբիոն</t>
  </si>
  <si>
    <t>Գրասեղան</t>
  </si>
  <si>
    <t>Գրապահարան</t>
  </si>
  <si>
    <t>Դատավորի աթոռ</t>
  </si>
  <si>
    <t>Այցելուների աթոռ</t>
  </si>
  <si>
    <t>Սովորական սեղան</t>
  </si>
  <si>
    <t>Զգեստապահարան</t>
  </si>
  <si>
    <t>Խուլ գրապահարան</t>
  </si>
  <si>
    <t>Գործառնական աթոռ</t>
  </si>
  <si>
    <t>Համակարգիչ</t>
  </si>
  <si>
    <t>Պրոցեսոր</t>
  </si>
  <si>
    <t>Մոնիտոր</t>
  </si>
  <si>
    <t xml:space="preserve">Մոնիտոր </t>
  </si>
  <si>
    <t>UPS</t>
  </si>
  <si>
    <t>Scaner xerox 7600i</t>
  </si>
  <si>
    <t>քմ</t>
  </si>
  <si>
    <t>Դատավորի սեղան</t>
  </si>
  <si>
    <t>Ղեկավարի սեղան</t>
  </si>
  <si>
    <t>Ղեկավարի սեղանի կողադիր</t>
  </si>
  <si>
    <t>Քարտուղարի սեղան</t>
  </si>
  <si>
    <t>Չհրկիզվող պահարան</t>
  </si>
  <si>
    <t>Աթոռ</t>
  </si>
  <si>
    <t>Ցանցային բաշխիչ</t>
  </si>
  <si>
    <t>Սեղանի տումբա</t>
  </si>
  <si>
    <t>Սկաներ</t>
  </si>
  <si>
    <t>Փոշեկուլ</t>
  </si>
  <si>
    <t>Օդորակիչ 9000BTU</t>
  </si>
  <si>
    <t>Պատճենահանման մեքենա</t>
  </si>
  <si>
    <t>Թանաքային տպիչ</t>
  </si>
  <si>
    <t xml:space="preserve">Համակարգիչ </t>
  </si>
  <si>
    <t>Մոնիտոր Benq LCD19</t>
  </si>
  <si>
    <t>Արարատի և Վայոց ձորի մարզերի ԸԻԴ</t>
  </si>
  <si>
    <t xml:space="preserve">Մետաղյա պահարան </t>
  </si>
  <si>
    <t xml:space="preserve">Բազկաթոռ </t>
  </si>
  <si>
    <t>Պահարան</t>
  </si>
  <si>
    <t>Նիստերի սեղան</t>
  </si>
  <si>
    <t>Գեղարքունիքի մարզի ԸԻԴ</t>
  </si>
  <si>
    <t>Կողային կցասեղան</t>
  </si>
  <si>
    <t>Կոտայքի մարզի ԸԻԴ</t>
  </si>
  <si>
    <t>Տպիչ HP LJ 1018</t>
  </si>
  <si>
    <t>Շիրակի մարզի ԸԻԴ</t>
  </si>
  <si>
    <t>Կոնֆերանսի սեղան</t>
  </si>
  <si>
    <t>Հեռախոս-ֆաքս</t>
  </si>
  <si>
    <t>Սյունիքի մարզի ԸԻԴ</t>
  </si>
  <si>
    <t>Սեղան</t>
  </si>
  <si>
    <t>Կոշտ սկավառակ</t>
  </si>
  <si>
    <t>Սնուցման աղբյուր P-4 պահարանի համար</t>
  </si>
  <si>
    <t>Սկաներ HP</t>
  </si>
  <si>
    <t>Պրինտեր ՙԼեքսմարկ՚ 20-30</t>
  </si>
  <si>
    <t>Համակարգիչ,  Pentium 300 Mh Zwith 128</t>
  </si>
  <si>
    <t>Hp Laser Jet 6x Printer</t>
  </si>
  <si>
    <t xml:space="preserve">Scaner UMAX ASIPA 12205 </t>
  </si>
  <si>
    <t>Համակարգիչ 2 300</t>
  </si>
  <si>
    <t>Համակարգիչ P 2 400,6485/4 ACP</t>
  </si>
  <si>
    <t>Պատճենահանման Canon 6002</t>
  </si>
  <si>
    <t>TOSHIBA RAU 713 KHEZ A0003</t>
  </si>
  <si>
    <t>g HX թ դար երկ (2)KM 0005 LJ օդափոխիչ</t>
  </si>
  <si>
    <t>Համակարգչային բլոկ P3-733</t>
  </si>
  <si>
    <t>Մոնիտոր Samsung</t>
  </si>
  <si>
    <t xml:space="preserve"> UPS APC Back</t>
  </si>
  <si>
    <t>Տպող սարք HP</t>
  </si>
  <si>
    <t>SCANER HPSI 3400</t>
  </si>
  <si>
    <t>Scaner Ogfa</t>
  </si>
  <si>
    <t>Համակարգիչ Intel Pentium V2 4(562)</t>
  </si>
  <si>
    <t>Համակարգիչ P 4-2 (Մոնիտոր Benc 15)</t>
  </si>
  <si>
    <t>Server Type B Hevlett Packard</t>
  </si>
  <si>
    <t>Լազերային տպիչ HP Laser jet 1010/5</t>
  </si>
  <si>
    <t>Համակարգիչ NOTEBOOK</t>
  </si>
  <si>
    <t xml:space="preserve">Լազերային տպիչ </t>
  </si>
  <si>
    <t>Պրոցեսոր Computer Pentium 2.4</t>
  </si>
  <si>
    <t>Մոնիտոր LCD 15 CIT-1024 768</t>
  </si>
  <si>
    <t>Պրինտեր</t>
  </si>
  <si>
    <t>Մոնիտոր CMVLCD</t>
  </si>
  <si>
    <t>Համակարգիչ P4z Intel</t>
  </si>
  <si>
    <t>Օդակարգավորիչ</t>
  </si>
  <si>
    <t>Համակարգիչ Pen. 4  HZ 915</t>
  </si>
  <si>
    <t>Կենտրոնական ֆայլի պահպանման սերվեր</t>
  </si>
  <si>
    <t>Կենտրոնական ֆայլի պահպանման համակարգ</t>
  </si>
  <si>
    <t>Համակարգված տեղեկատվության կոշտ փոխանցման սարք/վինչեստր/</t>
  </si>
  <si>
    <t>Համակարգված տեղեկատվության WWW սերվեր</t>
  </si>
  <si>
    <t>Փոստային սերվեր</t>
  </si>
  <si>
    <t>Աշխատակայան համակարգիչ</t>
  </si>
  <si>
    <t xml:space="preserve">Մոնիտոր HPL1740 17 inchTFT </t>
  </si>
  <si>
    <t>Պրինտեր HP LJ 1022</t>
  </si>
  <si>
    <t>Բազմաֆունկցիանալ համակարգ</t>
  </si>
  <si>
    <t>Համակարգիչ P4 30 GHZ 945 intel chipset</t>
  </si>
  <si>
    <t>Մոնիտար Ասեռ ԼՎԴ17</t>
  </si>
  <si>
    <t>Պատճենահանման մեքենա Քենոն</t>
  </si>
  <si>
    <t>Մոնիտոր Բենթ ԼԱԴ 17</t>
  </si>
  <si>
    <t>Լազերային տպիչ Քենոն ԼԲՊ-2900</t>
  </si>
  <si>
    <t xml:space="preserve">UPS </t>
  </si>
  <si>
    <t>Կոնդիցիոներ</t>
  </si>
  <si>
    <t>Համակարգիչ P-4</t>
  </si>
  <si>
    <t>Պատճենահանման մեքենա IR-2016</t>
  </si>
  <si>
    <t>Մոնիտոր Ասեռ ԼՍԴ 17</t>
  </si>
  <si>
    <t>Լազերային տպիչ ԼԲՊ-2900</t>
  </si>
  <si>
    <t>Server/Dell PF 2950 Quad-Care Xeon E5335</t>
  </si>
  <si>
    <t>Server/Dell PF 2950 Quad-Care Xeon E5336</t>
  </si>
  <si>
    <t>APS Smart- UPS 3000 irack mount 2U</t>
  </si>
  <si>
    <t>Air conditioner</t>
  </si>
  <si>
    <t>Համակարգչային մուտքագրման սարք`UZ-1648C PC-Board DVR Card</t>
  </si>
  <si>
    <t>Մոնիտոր ԼCD-XA 717-8MS/հատ/</t>
  </si>
  <si>
    <t>Համակարգիչ/Workstation/P4 3.0RAM 512MB,HDD 80GB,VGA 128MB,DVD/CD-RW</t>
  </si>
  <si>
    <t>Համակարգիչ/Workstation/HP Compaq dx7400,CPU:2.33 GHz,RAM 2GB,HDD 160GB,Video Adapter/Graphics Card:integrated</t>
  </si>
  <si>
    <t>Մոնիտոր LCD 17`CIT Monitor Flat Panel</t>
  </si>
  <si>
    <t>Մոնիտոր LCD 19`HPL1908w</t>
  </si>
  <si>
    <t>Տպիչ/Printer/HP LJ 1018</t>
  </si>
  <si>
    <t>Տպիչ/Printer/HP LJ P2014</t>
  </si>
  <si>
    <t>Ցանցային տպիչ HP LJ2015x</t>
  </si>
  <si>
    <t>Համակագրիչ Workstation HP Compaq dx 7400,cpu;2,33 GHz,RAM 2GB,HDD 160GB,Video Adaptor/Graphics Card integrated</t>
  </si>
  <si>
    <t>Մոնիտոր ԼՑԴ 19 ՀՊ Լ1908W</t>
  </si>
  <si>
    <t>Նոթբուք</t>
  </si>
  <si>
    <t>Մոնիտոր Բենք LCD 19</t>
  </si>
  <si>
    <t>Համակարգիչ Pentiun 4</t>
  </si>
  <si>
    <t>UPS 1200 VI</t>
  </si>
  <si>
    <t>Համակարգիչ HP compac DX7400</t>
  </si>
  <si>
    <t>Մոնիտոր LCD19</t>
  </si>
  <si>
    <t>Տպիչ HP LJ 2014</t>
  </si>
  <si>
    <t>UPS LJI625</t>
  </si>
  <si>
    <t>ՀամակարգիչHP Pentium 4 կոմպլեկտ</t>
  </si>
  <si>
    <t>Մոնիտոր HP15</t>
  </si>
  <si>
    <t>Մոնիտոր Samsung 17</t>
  </si>
  <si>
    <t>Տպիչ HP Lazer Jet 1022</t>
  </si>
  <si>
    <t>Մոնիտոր ASER 17</t>
  </si>
  <si>
    <t>Լազերային տպիչ քենեն LBP2900</t>
  </si>
  <si>
    <t xml:space="preserve">Համակարգիչ Workstation </t>
  </si>
  <si>
    <t>Մոնիտոր Hevleet Packard  L1502 Panel</t>
  </si>
  <si>
    <t>Տպիչ Printer Laser Jet 1022 Printer</t>
  </si>
  <si>
    <t>Մոնիտոր 8 LCD 19HP L 1908w</t>
  </si>
  <si>
    <t>Տպիչ HPLJP2014</t>
  </si>
  <si>
    <t>UPS MGE 620</t>
  </si>
  <si>
    <t>UPS MJE625</t>
  </si>
  <si>
    <t>Սկաներ V350</t>
  </si>
  <si>
    <t>Տպիչ Lazer jet 1018</t>
  </si>
  <si>
    <t>Տպիչ Canon LPB2900</t>
  </si>
  <si>
    <t>Լազերային տպիչ HP LJ1018</t>
  </si>
  <si>
    <t>Համակագրգիչ HP compact DX7400</t>
  </si>
  <si>
    <t>UPS MJI652</t>
  </si>
  <si>
    <t>Մոնիտոր LCD19 HP</t>
  </si>
  <si>
    <t>Տպիչ HP LJ2014</t>
  </si>
  <si>
    <t>UPSMJI625</t>
  </si>
  <si>
    <t>UPSMJI626</t>
  </si>
  <si>
    <t>Մոնիտոր HP-LJ1740</t>
  </si>
  <si>
    <t>Տպիչ HP-LJ1022</t>
  </si>
  <si>
    <t>Պրոցեսոր PIV</t>
  </si>
  <si>
    <t>Մոնիտոր ACERAL1717</t>
  </si>
  <si>
    <t>Տպիչ Canon 2900</t>
  </si>
  <si>
    <t>Պատճենահանման սարք SAMSUNG</t>
  </si>
  <si>
    <t>UPS 1200 Epro</t>
  </si>
  <si>
    <t>Printer HP   LJ1018</t>
  </si>
  <si>
    <t>Monitor  Samsung19 943 N LCD</t>
  </si>
  <si>
    <t>Printer HP   LJ2014</t>
  </si>
  <si>
    <t>Համակարգիչ/Workstation dx 750 Intel Core 2 Duo</t>
  </si>
  <si>
    <t>Սկաներ HP8270 S</t>
  </si>
  <si>
    <t>Սվիչ</t>
  </si>
  <si>
    <t>UPS 1200V</t>
  </si>
  <si>
    <t>Monitor  LCD19 HP 1908w</t>
  </si>
  <si>
    <t>Public monitor  terminal/MKY8160PT, integrate mith monitor, mountable in monitor chasses, CPU: Intel E5200/2.5 Ghz/LGA775/2M/800Mhz/-SYSmark 2004SE Rating 156=</t>
  </si>
  <si>
    <t>Օդորակիչ Electralux EACS-18HS</t>
  </si>
  <si>
    <t>Օդորակիչ Whirlpool AMD 322</t>
  </si>
  <si>
    <t>Համակարգիչ CPU: Intel Core DUO E 7500, 2,93 GHZ RAM 2GB RC3-10600(1*2gb) HDD 200 GB VGA :Integrated Intel Graphics Media Acceleratot X45000</t>
  </si>
  <si>
    <t>Մոնիտոր HO Compaq LE 1901w</t>
  </si>
  <si>
    <t>Համակարգիչ P4 2, 8GHZ RAM 512MB, VGA128mb, HDD 80gb</t>
  </si>
  <si>
    <t>Մոնիտոր HP1740</t>
  </si>
  <si>
    <t>Սկաներ HP Scanjet G3110 Photo scaner</t>
  </si>
  <si>
    <t>Գունավոր լազերային տպիչ HP LJ CP 1025</t>
  </si>
  <si>
    <t>Օդորակիչ VESTEl ECOPLUS W 9000</t>
  </si>
  <si>
    <t>Hp COMPAC 500Core 2 Duo E7500 2.93 GHz</t>
  </si>
  <si>
    <t>Մոնիտոր HP Compaq LE 1901w</t>
  </si>
  <si>
    <t>Համակարգիչ HP compac 6200 Pro Ser i3-2120</t>
  </si>
  <si>
    <t>Մոնիտոր HP 20 HP2011x20 In LED LCD</t>
  </si>
  <si>
    <t>UPS Omni VS 1500</t>
  </si>
  <si>
    <t>Bookreader Amazon Kindle</t>
  </si>
  <si>
    <t>Notebook DELL Latitude</t>
  </si>
  <si>
    <t>iPad 3 WiFi,4GB</t>
  </si>
  <si>
    <t>Մոնիտոր HP W2072a</t>
  </si>
  <si>
    <t>Համակարգիչ CPU:2MB L2 cachememory 2 GB</t>
  </si>
  <si>
    <t>Տպիչ HP LJ 1005</t>
  </si>
  <si>
    <t>Տվյալների բազայի սերվեր HP ML 330G6</t>
  </si>
  <si>
    <t>Անխափան սնուցման սարք UPS Tripp-Lite AVRX 750 VA</t>
  </si>
  <si>
    <t>ՙՖեմիդա՚ ձայնագրառման ծրագիր և սարքավորումներ</t>
  </si>
  <si>
    <t>iPad 3 WiFi,4GB with cover</t>
  </si>
  <si>
    <t>Անվտանգության համակարգի տեսախցիկներ</t>
  </si>
  <si>
    <t>Օդորակիչներ Carierco TAC-30CHSA</t>
  </si>
  <si>
    <t>Օդորակիչ VESTEL TREND PLUS</t>
  </si>
  <si>
    <t>Համակարգիչ HP compac 6200 Pro Ser13-2120</t>
  </si>
  <si>
    <t>Օդորակիչ 30000BTU</t>
  </si>
  <si>
    <t xml:space="preserve"> տեսավահանակ Philips LCD 21.5</t>
  </si>
  <si>
    <t>համակարգիչ cor i3 MS OFFICE WINDOWS</t>
  </si>
  <si>
    <t>բազնաֆունկցիոնալ սարք / տպիչ</t>
  </si>
  <si>
    <t xml:space="preserve"> օդորակիչ 12000 BTU</t>
  </si>
  <si>
    <t>Մոնիտոր Acer17 LCD</t>
  </si>
  <si>
    <t xml:space="preserve">Տպիչ սարք քսերոքս </t>
  </si>
  <si>
    <t>Բազմաֆունկցիանալ տպիչ</t>
  </si>
  <si>
    <t>Օդորակիչ MDUE48</t>
  </si>
  <si>
    <t xml:space="preserve"> Օդորակիչ MDUE 48 HR</t>
  </si>
  <si>
    <t>Տպիչ սարքIR2520</t>
  </si>
  <si>
    <t>Համակարգչի սեղան</t>
  </si>
  <si>
    <t>Գորգ մեծ նոր 3x 7</t>
  </si>
  <si>
    <t>Գորգ մեծ 3x 4</t>
  </si>
  <si>
    <t>Գրապահարաններ հին</t>
  </si>
  <si>
    <t>Գրասեղան 2 տումբ. մեծ հին</t>
  </si>
  <si>
    <t>Մետաղյա պահարաններ մեկ դռնանի</t>
  </si>
  <si>
    <t>Մետաղյա պահարան 2 դուռ</t>
  </si>
  <si>
    <t>Սեղան 2 տումբանի</t>
  </si>
  <si>
    <t xml:space="preserve">Մետաղյա դուռ մեկ փեղկանի </t>
  </si>
  <si>
    <t>Մետաղյա դուռ մեկ փեղկանի</t>
  </si>
  <si>
    <t>Մետաղյա բաք</t>
  </si>
  <si>
    <t xml:space="preserve">Գրապահարաններ </t>
  </si>
  <si>
    <t>Գրասեղան 2 տում.Հունգարական/</t>
  </si>
  <si>
    <t>Հեռախոսի սեղան</t>
  </si>
  <si>
    <t xml:space="preserve">Դիմադիր սեղան փոքր </t>
  </si>
  <si>
    <t>Դիմադիր սեղան մեծ</t>
  </si>
  <si>
    <t>Գրասեղան 1 տումբ./Հունգարական/</t>
  </si>
  <si>
    <t>Գրասեղան կիսալուսին/Հունգարական/</t>
  </si>
  <si>
    <t>Գրասեղան դատական</t>
  </si>
  <si>
    <t>Նիստերի քարտ.սեղան</t>
  </si>
  <si>
    <t>Դահլիճի նախ. սեղան</t>
  </si>
  <si>
    <t>Նախ. բազկաթոռ</t>
  </si>
  <si>
    <t>Ճաշասեղան</t>
  </si>
  <si>
    <t>Բազկաթոռ  K-85</t>
  </si>
  <si>
    <t>Աթոռ մետաղյա ոտքերով/Հունգարական/</t>
  </si>
  <si>
    <t>Կախիչ մետաղյա</t>
  </si>
  <si>
    <t>Բազկաթոռ սև վրաքաշով</t>
  </si>
  <si>
    <t>Բազկաթոռ Բիզոն</t>
  </si>
  <si>
    <t>Աթոռ բիզոնե կիսափափուկ/Հունգարական/</t>
  </si>
  <si>
    <t>Բազկաթոռ մեծ ռոլիկով/Հունգարական/</t>
  </si>
  <si>
    <t>Բազկաթոռ դեղին պլուշ</t>
  </si>
  <si>
    <t>Բազմոց դեղին պլուշ</t>
  </si>
  <si>
    <t>Ժուռնալի սեղան</t>
  </si>
  <si>
    <t>Շքեղ տումբա</t>
  </si>
  <si>
    <t>Դահլիճի նստարաններ</t>
  </si>
  <si>
    <t>Նստարան առանց հենակի</t>
  </si>
  <si>
    <t>Սեղան համակարգչի</t>
  </si>
  <si>
    <t>Դպրոցական գրատախտակ</t>
  </si>
  <si>
    <t>Աթոռ SUOSC 43-TB S</t>
  </si>
  <si>
    <t>Բազկաթոռ VE 4 1003</t>
  </si>
  <si>
    <t>Սեղան CE PCD 120</t>
  </si>
  <si>
    <t>Գրապահարան ցածր</t>
  </si>
  <si>
    <t>Գրապահարան բարձր</t>
  </si>
  <si>
    <t>Գրադարանի կահույք</t>
  </si>
  <si>
    <t>Աթոռ ‘’VERSA’’</t>
  </si>
  <si>
    <t>Ղեկավարի սեղան (դարակներով)</t>
  </si>
  <si>
    <t>Դիմադիր սեղան</t>
  </si>
  <si>
    <t>Աշխատանքային սեղան ‘’A“տիպի</t>
  </si>
  <si>
    <t>3 դարականի  պահարան</t>
  </si>
  <si>
    <t>Աշխատանքային սեղան “B” տիպի</t>
  </si>
  <si>
    <t>Աշխատասենյակի պահարան</t>
  </si>
  <si>
    <t>Գրապահարան  “A” տիպի</t>
  </si>
  <si>
    <t>Գրապահարան”B”տիպի</t>
  </si>
  <si>
    <t>Օգնականի սեղան</t>
  </si>
  <si>
    <t>Դատապարտյալի սեղան</t>
  </si>
  <si>
    <t>Դատավորի սեղան կասաօվալ փայտե</t>
  </si>
  <si>
    <t>Նախագահության սեղան</t>
  </si>
  <si>
    <t>Կոնֆերանսի մասնակ. սեղան</t>
  </si>
  <si>
    <t>Դիմադիր սեղան /կից ղեկավարի սեղան/</t>
  </si>
  <si>
    <t>4 տեղանի նստարան</t>
  </si>
  <si>
    <t>5 տեղանիր նստարան</t>
  </si>
  <si>
    <t>Սերվերի պահարան</t>
  </si>
  <si>
    <t>Պահարան մեկ առջևի դռնով</t>
  </si>
  <si>
    <t>Գրասենյակային աթոռ</t>
  </si>
  <si>
    <t>Սառնարան ճաշարանում</t>
  </si>
  <si>
    <t>Գազօջախ ճաշարանում</t>
  </si>
  <si>
    <t>Պատճենահանման մեքենա փոքր</t>
  </si>
  <si>
    <t>Չհրկիզվող պահարան 2</t>
  </si>
  <si>
    <t>Չհրկիզվող պահարան 1</t>
  </si>
  <si>
    <t>Ապակյա գրապահարան</t>
  </si>
  <si>
    <t>Հեռախոսի ապարատ KX-TG3522BX</t>
  </si>
  <si>
    <t>Խորհրդակցության սեղան</t>
  </si>
  <si>
    <t>Մետաղյան պահարան 3դուռ</t>
  </si>
  <si>
    <t>Մետաղյան պահարան 4դուռ</t>
  </si>
  <si>
    <t>Դատավորի  աթոռ</t>
  </si>
  <si>
    <t>Ղեկավարի սեղանի դիմադիր</t>
  </si>
  <si>
    <t>Գործառնական սեղան</t>
  </si>
  <si>
    <t>Դարակով տումբա</t>
  </si>
  <si>
    <t xml:space="preserve">Դատական քարտուղարի սեղան </t>
  </si>
  <si>
    <t xml:space="preserve">Դատավորի բազկաթոռ </t>
  </si>
  <si>
    <t>Կողադիր սեղան</t>
  </si>
  <si>
    <t>Սեղան փոքր</t>
  </si>
  <si>
    <t>Շարժական աթոռ</t>
  </si>
  <si>
    <t>Հեռախոս KX-TJ8200 BX</t>
  </si>
  <si>
    <t>Դատավորի սեղանի կոմպլեկտ</t>
  </si>
  <si>
    <t>Աթոռ /սպիտակ/</t>
  </si>
  <si>
    <t>Աթոռ /շականակագույն/</t>
  </si>
  <si>
    <t>Դատավորի դիմադիր սեղան</t>
  </si>
  <si>
    <t>Ղեկավարի կողային սեղան</t>
  </si>
  <si>
    <t>Դատավորի գրապահարան</t>
  </si>
  <si>
    <t>Օգնականի աթոռ</t>
  </si>
  <si>
    <t>Սեղան/1200/</t>
  </si>
  <si>
    <t>Դահ. շարժական աստիճան</t>
  </si>
  <si>
    <t>Հեռախոսի ապարատ KX-TG8200BX</t>
  </si>
  <si>
    <t>Դիմադիր կցսեղան</t>
  </si>
  <si>
    <t>Գրասեղանի պահարան 3հարկ</t>
  </si>
  <si>
    <t>Գրապահարան ղեկավարի</t>
  </si>
  <si>
    <t>Գրապահարան ապակյա</t>
  </si>
  <si>
    <t>Աթոռ աշխատանքային</t>
  </si>
  <si>
    <t>Գրասենյակային կահույք</t>
  </si>
  <si>
    <t>Գրասենյակային բազկաթոռ</t>
  </si>
  <si>
    <t>Հեռուստացույց AH-C 29 MX JVC</t>
  </si>
  <si>
    <t>Տեսախցիկ JVC</t>
  </si>
  <si>
    <t>Հեռուստացույց Ռուբին</t>
  </si>
  <si>
    <t>Մետաղական պահարան 4 դարականի</t>
  </si>
  <si>
    <t>Քարտուղարի-վկայի աթոռ</t>
  </si>
  <si>
    <t>Սառնարան ԱԻՍՏ</t>
  </si>
  <si>
    <t>Ագրեգատ էդ-12 մարտկոց</t>
  </si>
  <si>
    <t>Էլեկտրական ջեռուցիչ</t>
  </si>
  <si>
    <t>ՈՒժեղացուցիչ կենցաղային (ՎՌՍՐՏՒՏվ 4 ՔՑ., տցսՖՑ 1, չՐՏՎՍՏրՑՖ 2 ՍՏՎտսպՍՑՈ)</t>
  </si>
  <si>
    <t>Տաքացուցիչ Սֆեսա Իսպանական</t>
  </si>
  <si>
    <t>Էլ վառարան շքեղ</t>
  </si>
  <si>
    <t>Մարկիրովկայի մեքենա</t>
  </si>
  <si>
    <t>Շլիֆովկայի մեքենա</t>
  </si>
  <si>
    <t>Գզրոց</t>
  </si>
  <si>
    <t>Մալուխ էկրանացված</t>
  </si>
  <si>
    <t>Էլեկտրամագ.փակ.անց.համ.</t>
  </si>
  <si>
    <t>Դատ.նիստերի դահ.բարձ.</t>
  </si>
  <si>
    <t>Սև-սպիտակ տեսախցիկ RC-383 C</t>
  </si>
  <si>
    <t>Ֆաքս UF-S1</t>
  </si>
  <si>
    <t>Պրոեկցիոն ապարատ Medium 536 P</t>
  </si>
  <si>
    <t>Էկրան Medium Pro</t>
  </si>
  <si>
    <t>TOSHIBA RAU-713 KHEZ</t>
  </si>
  <si>
    <t>TUJUS AU K29, MK 2</t>
  </si>
  <si>
    <t>Comcordes JVS CR-SXM 260</t>
  </si>
  <si>
    <t>CSBU 1 AKC կոնֆերենց</t>
  </si>
  <si>
    <t>CSC U 31 AXC</t>
  </si>
  <si>
    <t>Սելեկցիոն համակարգ</t>
  </si>
  <si>
    <t>Համակարգչային մուքագրման սարք</t>
  </si>
  <si>
    <t>Սելեկցիոն համակարգի վահանակ Panasonic KXT</t>
  </si>
  <si>
    <t>Կոնֆերենց համակարգ</t>
  </si>
  <si>
    <t>Ձայնագրող մագնիտաֆով</t>
  </si>
  <si>
    <t>Ժապավեն</t>
  </si>
  <si>
    <t>ՏեսախցիկªSN-485 DC-6mm/10 Color Dome camera 1/3``Sony CCD 480 TVL</t>
  </si>
  <si>
    <t>Մոնտաժային աշխտանք /ժամ/</t>
  </si>
  <si>
    <t>Ֆաքսի ապարատ FX-FP 362 CX</t>
  </si>
  <si>
    <t>Ցանցային բաժանարար  (Սվիչ 16 պորտ)</t>
  </si>
  <si>
    <t>Ցանցային բաժանարար  (Սվիչ 24 պորտ)</t>
  </si>
  <si>
    <t>Բազմաֆունկցիոնալ տպող համակարգ ՙԲոլորը մեկում՚</t>
  </si>
  <si>
    <t xml:space="preserve">Դատարանի կողմերի գրասեղան  </t>
  </si>
  <si>
    <t>Պահարան-զգեստապահարան</t>
  </si>
  <si>
    <t>Փոշեկուլ Phillips 8606</t>
  </si>
  <si>
    <t>կոնֆերանսի սեղան  մեծ</t>
  </si>
  <si>
    <t>Արմավիրի մարզի ԸԻԴ</t>
  </si>
  <si>
    <t>Տեղեկանք</t>
  </si>
  <si>
    <r>
      <t xml:space="preserve">Բնակության վայրից 30կմ հեռավորության վրա աշխատող յուրաքանչյուր դատավորին հասանելիք </t>
    </r>
    <r>
      <rPr>
        <b/>
        <i/>
        <u/>
        <sz val="10"/>
        <rFont val="GHEA Grapalat"/>
        <family val="3"/>
      </rPr>
      <t>ամսական</t>
    </r>
    <r>
      <rPr>
        <b/>
        <i/>
        <sz val="10"/>
        <rFont val="GHEA Grapalat"/>
        <family val="3"/>
      </rPr>
      <t xml:space="preserve"> գումար /հազ. դրամ/</t>
    </r>
  </si>
  <si>
    <r>
      <t xml:space="preserve">Բնակության վայրից 30կմ հեռավորության վրա աշխատող յուրաքանչյուր դատավորին հասանելիք </t>
    </r>
    <r>
      <rPr>
        <b/>
        <i/>
        <u/>
        <sz val="10"/>
        <rFont val="GHEA Grapalat"/>
        <family val="3"/>
      </rPr>
      <t xml:space="preserve">տարեկան </t>
    </r>
    <r>
      <rPr>
        <b/>
        <i/>
        <sz val="10"/>
        <rFont val="GHEA Grapalat"/>
        <family val="3"/>
      </rPr>
      <t>գումար /հազ. դրամ/</t>
    </r>
  </si>
  <si>
    <t>Դատարաններ</t>
  </si>
  <si>
    <t>Բնակության վայրից 30կմ հեռավորության վրա աշխատող դատավորների քանակ</t>
  </si>
  <si>
    <t>Վարչական վերաքննիչ դատարան</t>
  </si>
  <si>
    <t xml:space="preserve">Արագածոտնի մարզի ընդհանուր իրավասության դատարան </t>
  </si>
  <si>
    <t xml:space="preserve">Արարատի և Վայոց Ձորի մարզերի ընդհանուր իրավասության դատարան </t>
  </si>
  <si>
    <t xml:space="preserve">Արմավիրի մարզի ընդհանուր իրավասության դատարան </t>
  </si>
  <si>
    <t xml:space="preserve">Գեղարքունիքի մարզի ընդհանուր իրավասության դատարան </t>
  </si>
  <si>
    <t xml:space="preserve">Լոռու մարզի ընդհանուր իրավասության դատարան </t>
  </si>
  <si>
    <t xml:space="preserve">Կոտայքի մարզի ընդհանուր իրավասության դատարան </t>
  </si>
  <si>
    <t xml:space="preserve">Շիրակի մարզի ընդհանուր իրավասության դատարան </t>
  </si>
  <si>
    <t xml:space="preserve">Սյունիքի մարզի ընդհանուր իրավասության դատարան </t>
  </si>
  <si>
    <t xml:space="preserve">Տավուշի մարզի ընդհանուր իրավասության դատարան </t>
  </si>
  <si>
    <t>Ընդամենը`</t>
  </si>
  <si>
    <t>Արագածոտնի մարզի ԸԻԴ</t>
  </si>
  <si>
    <t>Տավուշի մարզի ԸԻԴ</t>
  </si>
  <si>
    <t>Իր մշտական բնակության վայրից դուրս պաշտոնի նշանակված դատավորին տվյալ վայրում բնակարանի վարձին համարժեք փոխհատուցման գումարների վերաբերյալ</t>
  </si>
  <si>
    <t>Կարգադրիչ</t>
  </si>
  <si>
    <t>Երևան քաղաքի ԸԻԴ</t>
  </si>
  <si>
    <t>Լոռու մարզի ԸԻԴ</t>
  </si>
  <si>
    <t>Մշակվող տարածք</t>
  </si>
  <si>
    <t>Մեկ միավորի գինը կամ սակագինը (դրամով)</t>
  </si>
  <si>
    <t>հաճախականությունը /տարեկան/</t>
  </si>
  <si>
    <t>Ընդհանուր գումարը            (հազ. դրամով)</t>
  </si>
  <si>
    <t>ք/մ</t>
  </si>
  <si>
    <t>հազար դրամ</t>
  </si>
  <si>
    <t xml:space="preserve">Ճանապարհային տրանսպորտային միջոցների  </t>
  </si>
  <si>
    <t>Բնապահպանական վճար</t>
  </si>
  <si>
    <t>Ընդհանուրը</t>
  </si>
  <si>
    <t xml:space="preserve">Ծառայողական մեքենաների քանակը </t>
  </si>
  <si>
    <t>ՀՀ դատական դեպարտամենտ</t>
  </si>
  <si>
    <t>Աղբահանության վճարի մասին</t>
  </si>
  <si>
    <t>Ընդհանուրը`</t>
  </si>
  <si>
    <t>Թերթեր</t>
  </si>
  <si>
    <t>Թերթերում, ամսագրերում և պարբերական հրատարակություններում հայտարարությունների հրապարակման ծառայություններ</t>
  </si>
  <si>
    <t>Բացիկներ, շնորհավորական բացիկներ և այլ տպագիր նյութեր</t>
  </si>
  <si>
    <t xml:space="preserve"> Գերատեսչական նորմատիվ ակտերի տեղեկագիր </t>
  </si>
  <si>
    <t>Պաշտոնական տեղեկագիր</t>
  </si>
  <si>
    <t>Ձևաթղթերի տպագրական աշխատանքներ</t>
  </si>
  <si>
    <t>Մատյանների տպագրություն</t>
  </si>
  <si>
    <t>Ամփոփաթերթերի տպագրման աշխատանքներ</t>
  </si>
  <si>
    <t>Ընդամենը &lt;Պաշտոնական տեղեկագիր&gt;&gt; ՓԲԸ</t>
  </si>
  <si>
    <t>Ընդամենը &lt;&lt;Յասոն&gt;&gt; ՍՊԸ</t>
  </si>
  <si>
    <t>Ընդամենը &lt;&lt;Խաչարամ կոնսերվատորիա&gt;&gt; ՍՊԸ</t>
  </si>
  <si>
    <t>Ընդամենը &lt;&lt;Աստղիկ գրատուն&gt;&gt; ՍՊԸ</t>
  </si>
  <si>
    <t>Ընդամենը &lt;&lt;Բլից Մեդիա&gt;&gt; ՍՊԸ</t>
  </si>
  <si>
    <t>Ընդամենը 
4234</t>
  </si>
  <si>
    <t>քանակ /հատ/</t>
  </si>
  <si>
    <t>Գին /դրամ/</t>
  </si>
  <si>
    <t>Գումար /հազ.դրամ/</t>
  </si>
  <si>
    <t>քանակ /փաթեթ/</t>
  </si>
  <si>
    <t>Ընդամենը` ըստ ծառայության</t>
  </si>
  <si>
    <t>Էրեբունի և Նուբարաշեն վարչական շրջանների ընդհանուր իրավասության դատարան</t>
  </si>
  <si>
    <t>Կենտրոն և Նորք-Մարաշ վարչական շրջանների ընդհանուր իրավասության դատարան</t>
  </si>
  <si>
    <t>Աջափնյակ և Դավթաշեն վարչական շրջանների ընդհանուր իրավասության դատարան</t>
  </si>
  <si>
    <t>Ավան և Նոր Նորք վարչական շրջանների ընդհանուր իրավասության դատարան</t>
  </si>
  <si>
    <t>Արաբկիր և Քանաքեռ-Զեյթուն վարչական շրջանների ընդհանուր իրավասության դատարան</t>
  </si>
  <si>
    <t>Շենգավիթ վարչական շրջանի ընդհանուր իրավասության դատարան</t>
  </si>
  <si>
    <t xml:space="preserve">Մալաթիա-Սեբաստիա վարչական շրջանի ընդհանուր իրավասության դատարան </t>
  </si>
  <si>
    <t>"Ֆեմիդա" նիստերի ձայնագրառման համակարգի սպասարկում</t>
  </si>
  <si>
    <t>Տեղեկատվական տեսածրագրերի արտադրություն</t>
  </si>
  <si>
    <t>Դատական համակարգ ծրագրի ամենամյասպասարկում</t>
  </si>
  <si>
    <t>ՀԾ սպասարկում</t>
  </si>
  <si>
    <t>femida</t>
  </si>
  <si>
    <t>Չափի միավ</t>
  </si>
  <si>
    <t>Քանակ /տարեկան/</t>
  </si>
  <si>
    <t>E-CITIZEN էլեկտրոնային փոստի ծառայություններ</t>
  </si>
  <si>
    <t>Ընդամենը &lt;&lt;ՀԱՅԿԱԿԱՆ ԾՐԱԳՐԵՐ&gt;&gt; ՍՊԸ</t>
  </si>
  <si>
    <t>Ընդամենը &lt;&lt;ՅՈՒՆԻՔՈՄՓ&gt;&gt; ՓԲԸ</t>
  </si>
  <si>
    <t>Ընդամենը &lt;&lt;ԱՐՏԻՍՏ&gt;&gt; ՍՊԸ</t>
  </si>
  <si>
    <t>Ընդամենը &lt;&lt;ՄԵՅՍԻՍ ԻՆՖՈՐՄԵՅՇՆ ՍԻՍԹԵՄՍ&gt;&gt; ՍՊԸ</t>
  </si>
  <si>
    <t>Ընդամենը 
4232</t>
  </si>
  <si>
    <t>Վեհաժողովների կազմակերպման ծառայություններ</t>
  </si>
  <si>
    <t>Ծաղկային կոմպոզիցիաների ձեռք բերման ծառայություններ</t>
  </si>
  <si>
    <t>Անվանումը</t>
  </si>
  <si>
    <t>Մակերես/ Գործերի քանակ</t>
  </si>
  <si>
    <t xml:space="preserve">Շենքի ճակատային վիտրաժների և պատուհանների լվացում </t>
  </si>
  <si>
    <t>Լվացումը կատարվում է տարվա մեջ 2 երկու անգամ:</t>
  </si>
  <si>
    <t>Ծանոթություն***</t>
  </si>
  <si>
    <t>Կից ներկայացվում է ճակատային վիտրաժների լվացման ծառայություն մատուցող ընկերության գնային առաջարկ:</t>
  </si>
  <si>
    <t>Գազասպառման համակարգի տեխնիկական սպասարկման ծառայություններ</t>
  </si>
  <si>
    <t>Կաթսաների վերանորոգման, պահպանման ծառայություններ</t>
  </si>
  <si>
    <t>Անվտանգության ապահովման այլ ծառայություններ</t>
  </si>
  <si>
    <t>Կաթսաների տեխնիկական անվտանգության  փորձաքննության ծառայություն</t>
  </si>
  <si>
    <t>Ծխաօդատարների ստուգման ծառայություն</t>
  </si>
  <si>
    <t>Հակահրդեհային անվտանգության փորձաքննություն</t>
  </si>
  <si>
    <t>Ջեռուցման համակարգերի շահագործում</t>
  </si>
  <si>
    <t>Վերելակի փորձաքննությունների կատարման ծառայություններ /վերելակների/</t>
  </si>
  <si>
    <t>Ընդամենը &lt;&lt;Ջերմաէներգո&gt;&gt; ՍՊԸ</t>
  </si>
  <si>
    <t>Ընդամենը &lt;&lt;Կռունկ&gt;&gt; ՍՊԸ</t>
  </si>
  <si>
    <t>Ընդամենը &lt;&lt;ՍԵԳ&gt;&gt; ՍՊԸ</t>
  </si>
  <si>
    <t>Ընդամենը &lt;&lt;ԷՅ Ի ՋԻ ՍԵՐՎԻՍ&gt;&gt; ՍՊԸ</t>
  </si>
  <si>
    <t>Ընդամենը &lt;&lt;Տեխնիկական անվտանգության ազգային կենտրոն&gt;&gt; ՊՈԱԿ</t>
  </si>
  <si>
    <t>Ընդամենը &lt;&lt;Ծխնելույզագործական սերվիս&gt;&gt; ՍՊԸ</t>
  </si>
  <si>
    <t>Ընդամենը &lt;&lt;ԷԼԻՊՍ ՋԻԷՅ&gt;&gt; ՍՊԸ</t>
  </si>
  <si>
    <t>Ընդամենը 
4241</t>
  </si>
  <si>
    <t>Նյութատեխնիկական ապահովման վարչության պետ`</t>
  </si>
  <si>
    <t>Ա.Եղիազարյան</t>
  </si>
  <si>
    <t>Ընդամենը 
4251</t>
  </si>
  <si>
    <t xml:space="preserve">Ընդամենը &lt;&lt;Անուշ Պետրոսյան&gt;&gt; ԱՁ </t>
  </si>
  <si>
    <t>Ընդամենը &lt;&lt;Գրիգոր Այվազյան&gt;&gt; ԱՁ</t>
  </si>
  <si>
    <t>Ընդամենը &lt;&lt;ԲԵՎԵՌԱՅԻՆ ՈՒՂԻ&gt;&gt; ՍՊԸ</t>
  </si>
  <si>
    <t>Ընդամենը &lt;&lt;ԱՅ ՍԵՐՎԻՍ&gt;&gt; ՍՊԸ</t>
  </si>
  <si>
    <t>Ընդամենը &lt;&lt;Մ-ԲԻ-Ռ&gt;&gt; ՍՊԸ</t>
  </si>
  <si>
    <t>Ընդամենը &lt;&lt;Արամ Մարկարով&gt;&gt; ԱՁ</t>
  </si>
  <si>
    <t>Ընդամենը &lt;&lt;ՄԵԳՆԱ&gt;&gt; ՍՊԸ</t>
  </si>
  <si>
    <t>Շենքերի պահպանման և շահագործման ծառայություններ</t>
  </si>
  <si>
    <t>Մարդատար ավտոմեքենաների նորոգման ծառայություններ</t>
  </si>
  <si>
    <t>Ընդամենը` ըստ հոդվածի</t>
  </si>
  <si>
    <t xml:space="preserve"> դատավորների թեկնածուների որակավորման քննությունների համար ձևավորված գնահատման  հանձնաժողովի անդամների հատուցում</t>
  </si>
  <si>
    <t>Չափի
միավորը</t>
  </si>
  <si>
    <t>Հատուցման տարեկան գումարը /հազ. դրամ/</t>
  </si>
  <si>
    <t>Գնահատման   հանձնաժողովի անդամների հատուցում/5 դատավոր, 2 իրավաբան գիտնական/</t>
  </si>
  <si>
    <t>Դատավորների թեկնածությունների ցուցակի համալրման նպատակով անցկացվող որակավորման ստուգման գրավոր քննության քննական հարցերի մշակման համար</t>
  </si>
  <si>
    <t>Վճռաբեկ  դատարան</t>
  </si>
  <si>
    <t>1 մեք-ի հաշվարկ</t>
  </si>
  <si>
    <t>regulyar  465</t>
  </si>
  <si>
    <t>premium 475</t>
  </si>
  <si>
    <t>ՀՀ Կոտայքի մարզի ընդ. իր.  դատ-ն</t>
  </si>
  <si>
    <t>ՀՀ Արագածոտնի մարզի ընդ. իր. դատ-ն</t>
  </si>
  <si>
    <t>ՀՀ Շիրակի մարզի ընդ. իր դատ-ն</t>
  </si>
  <si>
    <t>ՀՀ Տավուշի մարզի ընդ. իր դատ-ն</t>
  </si>
  <si>
    <t>ՀՀ Լոռու մարզի ընդ. իր. դատ-ն</t>
  </si>
  <si>
    <t>ՀՀ Արմավիրի մարզի ընդ. իր դատ-ն</t>
  </si>
  <si>
    <t>ՀՀ Արարատի և Վայոց Ձորի մարզերի ընդ. իր. դատ-ն</t>
  </si>
  <si>
    <t>ՀՀ Սյունիքի մարզի ընդ. իր դատ-ն</t>
  </si>
  <si>
    <t>ՀՀ Գեղարքունիքի մարզի ընդ. իր. դատ-ն</t>
  </si>
  <si>
    <t>Ներքին աուդիտի վարչություն</t>
  </si>
  <si>
    <t>Լեռնային Ղարաբաղի Հանրապետություն</t>
  </si>
  <si>
    <t>Դատական ծառայողների խորհրդակցություններին մասնակցելու համար գործուղման  ծախս</t>
  </si>
  <si>
    <t>Արտաշատ-Եղեգնաձոր</t>
  </si>
  <si>
    <t>ԲԴԽ անդամ դատավորի գործուղում</t>
  </si>
  <si>
    <t>ք.Հրազդան-ք.Եղվարդ</t>
  </si>
  <si>
    <t>ԲԴԽ անդամ դատավորի գործուղման ծախս</t>
  </si>
  <si>
    <t>ԼՂՀ/Ստեփանակերտի նստավայր/</t>
  </si>
  <si>
    <t>ՀՀ Շիրակի մարզի ընդ. իր. դատ-ն /արտագնա նիստ/</t>
  </si>
  <si>
    <t>ՀՀ Լոռու մարզի ընդ. իր. դատ-ն /արտագնա նիստ/</t>
  </si>
  <si>
    <t>ՀՀ Արարատի և Վայոց Ձորի մարզերի ընդ. իր. դատ-ն /արտագնա նիստ/</t>
  </si>
  <si>
    <t>ՀՀ Սյունիքի մարզի ընդ. իր. դատ-ն /արտագնա նիստ/</t>
  </si>
  <si>
    <t>ՀՀ Գեղարքունիքի մարզի ընդ. իր. դատ-ն /արտագնա նիստ/</t>
  </si>
  <si>
    <t>1080</t>
  </si>
  <si>
    <t>Շենքերի և շինությունների կապ.վերանորոգում</t>
  </si>
  <si>
    <t>03</t>
  </si>
  <si>
    <t>01</t>
  </si>
  <si>
    <t>Դատական իշխանության գործունեության ապահովում և իրականացում</t>
  </si>
  <si>
    <t>Բարձրագույն դատական խորհրդի բնականոն գործունեության ապահովում և Բարձրագույն դատական խորհրդի կողմից դատական իշխանության անկախության երաշխավորմանն ուղղված միջոցառումների իրականացում</t>
  </si>
  <si>
    <t>ՀՀ Վճռաբեկ դատարանի բնականոն գործունեության և ՀՀ Վճռաբեկ դատարանի կողմից դատական պաշտպանության իրավունքի ապահովում</t>
  </si>
  <si>
    <t>ՀՀ Վերաքննիչ քաղաքացիական դատարանի բնականոն գործունեության և ՀՀ Վերաքննիչ քաղաքացիական դատարանի կողմից դատական պաշտպանության իրավունքի ապահովում</t>
  </si>
  <si>
    <t>ՀՀ Վերաքննիչ քրեական դատարանի բնականոն գործունեության և ՀՀ Վերաքննիչ քրեական դատարանի կողմից դատական պաշտպանության իրավունքի ապահովում</t>
  </si>
  <si>
    <t>ՀՀ Վերաքննիչ վարչական դատարանի բնականոն գործունեության և ՀՀ Վերաքննիչ վարչական դատարանի կողմից դատական պաշտպանության իրավունքի ապահովում</t>
  </si>
  <si>
    <t>ՀՀ Վարչական դատարանի բնականոն գործունեության և ՀՀ Վարչական դատարանի կողմից դատական պաշտպանության իրավունքի ապահովում</t>
  </si>
  <si>
    <t>Երևան քաղաքի ընդհանուր իրավասության դատարանի բնականոն գործունեության և Երևան քաղաքի ընդհանուր իրավասության դատարանի կողմից դատական պաշտպանության իրավունքի ապահովում</t>
  </si>
  <si>
    <t>ՀՀ Արագածոտնի մարզի ընդհանուր իրավասության դատարանի բնականոն գործունեության և ՀՀ Արագածոտնի մարզի ընդհանուր իրավասության դատարանի կողմից դատական պաշտպանության իրավունքի ապահովում</t>
  </si>
  <si>
    <t>ՀՀ Արարատի և Վայոց ձորի մարզերի ընդհանուր իրավասության դատարանի բնականոն գործունեության և ՀՀ Արարատի և Վայոց ձորի մարզերի ընդհանուր իրավասության դատարանի կողմից դատական պաշտպանության իրավունքի ապահովում</t>
  </si>
  <si>
    <t>ՀՀ Արմավիրի մարզի ընդհանուր իրավասության դատարանի բնականոն գործունեության և ՀՀ Արմավիրի մարզի ընդհանուր իրավասության դատարանի կողմից դատական պաշտպանության իրավունքի ապահովում</t>
  </si>
  <si>
    <t>ՀՀ Գեղարքունիքի մարզի ընդհանուր իրավասության դատարանի բնականոն գործունեության և ՀՀ Գեղարքունիքի մարզի ընդհանուր իրավասության դատարանի կողմից դատական պաշտպանության իրավունքի ապահովում</t>
  </si>
  <si>
    <t>ՀՀ Լոռու մարզի ընդհանուր իրավասության դատարանի բնականոն գործունեության և ՀՀ Լոռու մարզի ընդհանուր իրավասության դատարանի կողմից դատական պաշտպանության իրավունքի ապահովում</t>
  </si>
  <si>
    <t>ՀՀ Կոտայքի մարզի ընդհանուր իրավասության դատարանի բնականոն գործունեության և ՀՀ Կոտայքի մարզի ընդհանուր իրավասության դատարանի կողմից դատական պաշտպանության իրավունքի ապահովում</t>
  </si>
  <si>
    <t>ՀՀ Շիրակի մարզի ընդհանուր իրավասության դատարանի բնականոն գործունեության և ՀՀ Շիրակի մարզի ընդհանուր իրավասության դատարանի կողմից դատական պաշտպանության իրավունքի ապահովում</t>
  </si>
  <si>
    <t>ՀՀ Սյունիքի մարզի ընդհանուր իրավասության դատարանի բնականոն գործունեության և ՀՀ Սյունիքի մարզի ընդհանուր իրավասության դատարանի կողմից դատական պաշտպանության իրավունքի ապահովում</t>
  </si>
  <si>
    <t>ՀՀ Տավուշի մարզի ընդհանուր իրավասության դատարանի բնականոն գործունեության և ՀՀ Տավուշի մարզի ընդհանուր իրավասության դատարանի կողմից դատական պաշտպանության իրավունքի ապահովում</t>
  </si>
  <si>
    <t>ՀՀ Սնանկության դատարանի բնականոն գործունեության և ՀՀ Սնանկության դատարանի կողմից դատական պաշտպանության իրավունքի ապահովում</t>
  </si>
  <si>
    <t>Բարձրագույն դատական խորհրդի և ՀՀ դատարանների պահուստային ֆոնդի ձևավորում և կառավարում</t>
  </si>
  <si>
    <t>Բարձրագույն դատական խորհրդի վարչական սարքավորումների ձեռքբերում</t>
  </si>
  <si>
    <t>Շենքերի և շինությունների ձեռք բերում</t>
  </si>
  <si>
    <t>Շենքերի և շինությունների կառուցում</t>
  </si>
  <si>
    <t>5113</t>
  </si>
  <si>
    <t>5134</t>
  </si>
  <si>
    <t>Նախագծահետազոտական ծախսեր</t>
  </si>
  <si>
    <t>31001</t>
  </si>
  <si>
    <t>Հսկողության համակարգերի ծառայություններ</t>
  </si>
  <si>
    <t>Գնահատման հետ կապված խորհրդատվական ծառայություններ</t>
  </si>
  <si>
    <t xml:space="preserve">Տեխնիկական վերահսկողության զննման ծառայություններ          </t>
  </si>
  <si>
    <t>Բարձրագույն դատական խորհրդի 12.07.2018թ. թիվ ԲԴԽ-25-Ո-58 և  թիվ 06.08.2018թ. ԲԴԽ-31-Ո-74 որոշումները</t>
  </si>
  <si>
    <t>Բարձրագույն դատական խորհրդի գիտնական անդամներ</t>
  </si>
  <si>
    <t>Դատավորներ՝</t>
  </si>
  <si>
    <t>Երևան քաղաքի առաջին ատյանի ընդհանուր իրավասության դատարանի դատավոր</t>
  </si>
  <si>
    <t>Կոտայքի մարզի առաջին ատյանի ընդհանուր իրավասության դատարանի դատավոր</t>
  </si>
  <si>
    <t>Արարատի և Վայոց ձորի մարզերի առաջին ատյանի ընդհանուր իրավասության դատարանի դատավոր</t>
  </si>
  <si>
    <t>Արմավիրի մարզի առաջին ատյանի ընդհանուր իրավասության դատարանի դատավոր</t>
  </si>
  <si>
    <t>Արագածոտնի մարզի առաջին ատյանի ընդհանուր իրավասության դատարանի դատավոր</t>
  </si>
  <si>
    <t>Շիրակի մարզի առաջին ատյանի ընդհանուր իրավասության դատարանի դատավոր</t>
  </si>
  <si>
    <t>Լոռու մարզի առաջին ատյանի ընդհանուր իրավասության դատարանի դատավոր</t>
  </si>
  <si>
    <t>Տավուշի մարզի առաջին ատյանի ընդհանուր իրավասության դատարանի դատավոր</t>
  </si>
  <si>
    <t>Գեղարքունիքի մարզի առաջին ատյանի ընդհանուր իրավասության դատարանի դատավոր</t>
  </si>
  <si>
    <t>Սյունիքի մարզի առաջին ատյանի ընդհանուր իրավասության դատարանի դատավոր</t>
  </si>
  <si>
    <t>ԲԴԽ աշխատակազմ՝ Դատական դեպարտամենտ</t>
  </si>
  <si>
    <t xml:space="preserve">Ղեկավարություն </t>
  </si>
  <si>
    <t>Տեղակալ</t>
  </si>
  <si>
    <t xml:space="preserve">Կառուցվածքային ստորաբաժանումներ </t>
  </si>
  <si>
    <t>Դատական պրակտիկայի վերլուծության և մշտադիտարկման վարչություն</t>
  </si>
  <si>
    <t>Իրավական ակտերի մշակման և փորձաքննության վարչություն</t>
  </si>
  <si>
    <t>Դատավորների ընդհանուր ժողովի և դատարանների աշխատակազմերի գործունեության ապահովման վարչություն</t>
  </si>
  <si>
    <t>Դատավորներին և թեկնածուներին առնչվող հարցերի վարչություն</t>
  </si>
  <si>
    <t>Վերահսկողության վարչություն</t>
  </si>
  <si>
    <t>Արտաքին կապերի և արարողակարգի վարչություն</t>
  </si>
  <si>
    <t>Ֆինանսաբյուջետային վարչություն</t>
  </si>
  <si>
    <t>Հաշվապահական հաշվառման վարչություն</t>
  </si>
  <si>
    <t>Անձնակազմի կառավարման վարչություն</t>
  </si>
  <si>
    <t>Արձանագրային վարչություն</t>
  </si>
  <si>
    <t>Մամուլի և հասարակայնության հետ կապերի ծառայություն</t>
  </si>
  <si>
    <t>Համակարգչային ծառայություն</t>
  </si>
  <si>
    <t>Առաջին բաժին</t>
  </si>
  <si>
    <t>Ընդհանուր բաժին</t>
  </si>
  <si>
    <t>Արխիվային փաստաթղթերի պահպանման բաժին</t>
  </si>
  <si>
    <t>Առանձնացված ստորաբաժանումներ</t>
  </si>
  <si>
    <t>ՀՀ Վճռաբեկ դատարանի աշխատակազմ</t>
  </si>
  <si>
    <t>ՀՀ վերաքննիչ քաղաքացիական դատարանի աշխատակազմ</t>
  </si>
  <si>
    <t>ՀՀ վերաքննիչ քրեական դատարանի աշխատակազմ</t>
  </si>
  <si>
    <t>ՀՀ վերաքննիչ վարչական դատարանի աշխատակազմ</t>
  </si>
  <si>
    <t>ՀՀ վարչական դատարանի աշխատակազմ</t>
  </si>
  <si>
    <t>ՀՀ սնանկության դատարանի աշխատակազմ</t>
  </si>
  <si>
    <t>Երևան քաղաքի առաջին ատյանի ընդհանուր իրավասության դատարանի աշխատակազմ</t>
  </si>
  <si>
    <t>Կոտայքի մարզի առաջին ատյանի ընդհանուր իրավասության դատարանի աշխատակազմ</t>
  </si>
  <si>
    <t>Արարատի և Վայոց ձորի մարզերի առաջին ատյանի ընդհանուր իրավասության դատարանի աշխատակազմ</t>
  </si>
  <si>
    <t>Արմավիրի մարզի առաջին ատյանի ընդհանուր իրավասության դատարանի աշխատակազմ</t>
  </si>
  <si>
    <t>Արագածոտնի մարզի առաջին ատյանի ընդհանուր իրավասության դատարանի աշխատակազմ</t>
  </si>
  <si>
    <t>Շիրակի մարզի առաջին ատյանի ընդհանուր իրավասության դատարանի աշխատակազմ</t>
  </si>
  <si>
    <t>Լոռու մարզի առաջին ատյանի ընդհանուր իրավասության դատարանի աշխատակազմ</t>
  </si>
  <si>
    <t>Տավուշի մարզի առաջին ատյանի ընդհանուր իրավասության դատարանի աշխատակազմ</t>
  </si>
  <si>
    <t>Գեղարքունիքի մարզի առաջին ատյանի ընդհանուր իրավասության դատարանի աշխատակազմ</t>
  </si>
  <si>
    <t>Սյունիքի մարզի առաջին ատյանի ընդհանուր իրավասության դատարանի աշխատակազմ</t>
  </si>
  <si>
    <t xml:space="preserve">Ընդամենը Դատական դեպարտամենտի աշխատողների թվաքանակը </t>
  </si>
  <si>
    <t>Երևան քաղաքի ընդհ. Իրավ. Դատարան</t>
  </si>
  <si>
    <t xml:space="preserve">Ընդամենը ծառայողական ավտոմեքենաների  սահմանաքանակը` 28   </t>
  </si>
  <si>
    <t>2021թ</t>
  </si>
  <si>
    <t>2022թ</t>
  </si>
  <si>
    <t>Արխիվացված գործերի թվայնացում</t>
  </si>
  <si>
    <t>Արխիվացման ծառայություններ /մշտական պահպանության և պահպանության ոչ ենթակա գործերի արխիվացում/</t>
  </si>
  <si>
    <t>Մինչև 2019 թվականը արխիվացված և թվայնացման ենթակա գործեր /հատ/</t>
  </si>
  <si>
    <t>Մինչև 2019 թվականը արխիվացված և թվայնացման ենթակա գործեր /էջ/</t>
  </si>
  <si>
    <t>մշտական պահպանության և պահպանության ոչ ենթակա գործեր /հատ/</t>
  </si>
  <si>
    <t>2019 թվականին  մշտական պահպանության և պահպանության ոչ ենթակա գործեր /հատ/</t>
  </si>
  <si>
    <t>Դատական դեպարտամենտի արխիվային փաստաթղթերի պահպանման բաժին</t>
  </si>
  <si>
    <t>Երևան քաղաքի առաջին ատյանի ընդհանուր իրավասության դատարան</t>
  </si>
  <si>
    <t>Մարզերի առաջին ատյանի ընդհանուր իրավասության դատարաններ</t>
  </si>
  <si>
    <t>1 օրում հնարավոր է սկանավորել</t>
  </si>
  <si>
    <t>տարվա աշխատանքային օրերը</t>
  </si>
  <si>
    <t>թվայնացման ենթակա գործեր /էջ/ տարեկան</t>
  </si>
  <si>
    <t>անհրաժեշտ է 1 սկաներ, 1 համակարգիչ</t>
  </si>
  <si>
    <t xml:space="preserve">աշխատողի տարեկան մինիմալ աշխատավարձ </t>
  </si>
  <si>
    <t>Ընդամենը միավորի տարեկան ծախս ՀՀ դրամ</t>
  </si>
  <si>
    <t xml:space="preserve"> արխիվների թվայնացման միավորի տարեկան հաշվարկ</t>
  </si>
  <si>
    <t>500 էջ</t>
  </si>
  <si>
    <t>ՀՀ դրամ</t>
  </si>
  <si>
    <t>ՏՐԱՆՍՊՈՐՏԱՅԻՆ ՆՅՈՒԹԵՐ 426400 ՀՈԴՎԱԾ</t>
  </si>
  <si>
    <t>9 մեքենա</t>
  </si>
  <si>
    <t>5.2.Տրանսպորտային նյութեր</t>
  </si>
  <si>
    <t>լ</t>
  </si>
  <si>
    <t>խմ</t>
  </si>
  <si>
    <t>Բենզին պրեմիում</t>
  </si>
  <si>
    <t>Բնական գազ</t>
  </si>
  <si>
    <t>Շարժիչի յուղ /5/լ</t>
  </si>
  <si>
    <t>Հակասառիչ հեղուկ /5/լ</t>
  </si>
  <si>
    <t>Օդաճնշման դողեր</t>
  </si>
  <si>
    <t>Յուղի ֆիլտր (զտիչ)</t>
  </si>
  <si>
    <t>Կուտակիչ</t>
  </si>
  <si>
    <t>Բենզինի զտիչ</t>
  </si>
  <si>
    <t>Բենզին ռեգուլյար</t>
  </si>
  <si>
    <t>3 մեքենա</t>
  </si>
  <si>
    <t xml:space="preserve">Հակասառիչ հեղուկ </t>
  </si>
  <si>
    <t>Շարժիչի յուղ</t>
  </si>
  <si>
    <t>Ավտոմեքենա Kia Serato 
040 ss 01</t>
  </si>
  <si>
    <t>Ավտոմեքենա Kia Serato</t>
  </si>
  <si>
    <t>040 SS 01</t>
  </si>
  <si>
    <t>Գրասենյակային մեքենաների և սարքավորումների տեխնիկական սպասարկման և նորոգման ծառայություններ</t>
  </si>
  <si>
    <r>
      <t>Հայտատուի  անվանումը</t>
    </r>
    <r>
      <rPr>
        <sz val="10"/>
        <rFont val="GHEA Grapalat"/>
        <family val="3"/>
      </rPr>
      <t xml:space="preserve">       </t>
    </r>
    <r>
      <rPr>
        <b/>
        <sz val="12"/>
        <rFont val="GHEA Grapalat"/>
        <family val="3"/>
      </rPr>
      <t>ԲԱՐՁՐԱԳՈՒՅՆ ԴԱՏԱԿԱՆ ԽՈՐՀՈՒՐԴ</t>
    </r>
  </si>
  <si>
    <t>ԲԱՐՁՐԱԳՈՒՅՆ ԴԱՏԱԿԱՆ ԽՈՐՀՈՒՐԴ</t>
  </si>
  <si>
    <t>Խունդկարյան Երվանդ</t>
  </si>
  <si>
    <t>Թադևոսյան Լիլիթ</t>
  </si>
  <si>
    <t>Հակոբյան Ռուզաննա</t>
  </si>
  <si>
    <t>Ավետիսյան Սերժիկ</t>
  </si>
  <si>
    <t>Դրմեյան Մամիկոն</t>
  </si>
  <si>
    <t>Տավարացյան Նախշուն</t>
  </si>
  <si>
    <t>Բարսեղյան Արտակ</t>
  </si>
  <si>
    <t>Ավանեսյան Վարդան</t>
  </si>
  <si>
    <t>Միքայելյան Ստեփան</t>
  </si>
  <si>
    <t>Ասատրյան Համլետ</t>
  </si>
  <si>
    <t>Օհանյան Սամվել</t>
  </si>
  <si>
    <t>Պետրոսյան Տիգրան</t>
  </si>
  <si>
    <t>Պողոսյան Արթուր</t>
  </si>
  <si>
    <t>Դանիելյան Ելիզավետա</t>
  </si>
  <si>
    <t>Անտոնյան Սուրեն</t>
  </si>
  <si>
    <t>Սեդրակյան Էդգար</t>
  </si>
  <si>
    <t>Հակոբյան Գոռ</t>
  </si>
  <si>
    <t>Մկրտչյան Արսեն</t>
  </si>
  <si>
    <t>Հարթենյան Մարգարիտա</t>
  </si>
  <si>
    <t>Մխիթարյան Անի</t>
  </si>
  <si>
    <t>Չիլինգարյան Կարեն</t>
  </si>
  <si>
    <t>Գրիգորյան Լեվոն</t>
  </si>
  <si>
    <t>Պետրոսյան    Ամրահի</t>
  </si>
  <si>
    <t>Սերոբյան Դավիթ</t>
  </si>
  <si>
    <t>Մարգարյան Նաիրա</t>
  </si>
  <si>
    <t>Խառատյան Աստղիկ</t>
  </si>
  <si>
    <t>Թորոսյան Սլավիկ</t>
  </si>
  <si>
    <t>Բարսեղյան Նարինե</t>
  </si>
  <si>
    <t>Ենոքյան Հարություն</t>
  </si>
  <si>
    <t>Նազարյան Տարոն</t>
  </si>
  <si>
    <t>Կարապետյան Նորա</t>
  </si>
  <si>
    <t>Սմբատյան Արթուր</t>
  </si>
  <si>
    <t>Խանդանյան Գագիկ</t>
  </si>
  <si>
    <t>Թափուր</t>
  </si>
  <si>
    <t>Ռշտունի Վազգեն</t>
  </si>
  <si>
    <t>Արղամանյան Մհեր</t>
  </si>
  <si>
    <t>Հարությունյան Մնացական</t>
  </si>
  <si>
    <t>Համբարձումյան Սևակ</t>
  </si>
  <si>
    <t>Մխիթարյան Ռուբիկ</t>
  </si>
  <si>
    <t>Հովակիմյան Նարինե</t>
  </si>
  <si>
    <t>Դանիելյան Արմեն</t>
  </si>
  <si>
    <t>Աբգարյան Լուսինե</t>
  </si>
  <si>
    <t xml:space="preserve">Մնացականյան Անդրանիկ </t>
  </si>
  <si>
    <t>Մարաբյան Սերգեյ</t>
  </si>
  <si>
    <t>Մարդանյան Կարեն</t>
  </si>
  <si>
    <t>Ազարյան Ալեքսանդր</t>
  </si>
  <si>
    <t>Սահակյան Տիգրան</t>
  </si>
  <si>
    <t>Բարսեղյան Ռուզաննա</t>
  </si>
  <si>
    <t>Նիկողոսյան Արսեն</t>
  </si>
  <si>
    <t>Վարդանյան Արշակ</t>
  </si>
  <si>
    <t>Պապոյան Մխիթար</t>
  </si>
  <si>
    <t>Բեդևյան Հովսեփ</t>
  </si>
  <si>
    <t>Թովմասյան Արման</t>
  </si>
  <si>
    <t>Սարգսյան Աշոտ</t>
  </si>
  <si>
    <t>Բաբայան Արա</t>
  </si>
  <si>
    <t>Առաքելյան Արթուր</t>
  </si>
  <si>
    <t>Մկոյան Քրիստինե</t>
  </si>
  <si>
    <t>Մաթևոսյան Կարեն</t>
  </si>
  <si>
    <t>Բաղդասարյան Կարինե</t>
  </si>
  <si>
    <t>Ավետիսյան Կարեն</t>
  </si>
  <si>
    <t>Վարդազարյան Ռուբեն</t>
  </si>
  <si>
    <t>Վարդանյան Գրիգորի</t>
  </si>
  <si>
    <t>Դանիբեկյան Աննա</t>
  </si>
  <si>
    <t>Եսոյան Երեմ</t>
  </si>
  <si>
    <t>Գաբրիելյան Արտուշ</t>
  </si>
  <si>
    <t>Գրիգորյան Լիզա</t>
  </si>
  <si>
    <t>Գրիգորյան Վարդան</t>
  </si>
  <si>
    <t>Ստեփանյան  Տաթևիկ</t>
  </si>
  <si>
    <t>Խաչատրյան Գայանե</t>
  </si>
  <si>
    <t>Պողոսյան Գագիկ</t>
  </si>
  <si>
    <t>Ափինյան Ռուբեն</t>
  </si>
  <si>
    <t>Զարգարյան Հայարփի</t>
  </si>
  <si>
    <t>Գաբրիելյան Ավագ</t>
  </si>
  <si>
    <t>Մազմանյան Գայանե</t>
  </si>
  <si>
    <t>Բեկթաշյան Արմեն</t>
  </si>
  <si>
    <t>Մակյան Մեսրոպ</t>
  </si>
  <si>
    <t>Մարտիրոսյան Մնացական</t>
  </si>
  <si>
    <t>Սուքոյան Ալեքսեյ</t>
  </si>
  <si>
    <t>Ավետիսյան Էդիկ</t>
  </si>
  <si>
    <t>Ներսիսյան Ռուբեն</t>
  </si>
  <si>
    <t>Պետրոսյան Կարինե</t>
  </si>
  <si>
    <t>Փիլոսյան Աննա</t>
  </si>
  <si>
    <t xml:space="preserve">Թորոսյան Գոռ </t>
  </si>
  <si>
    <t xml:space="preserve">Գրիգորյան Տաթևիկ </t>
  </si>
  <si>
    <t>Ավետիսյան Նաիրա</t>
  </si>
  <si>
    <t>Երիցյան Սարգիս</t>
  </si>
  <si>
    <t>Հարությունյան Դավիթ</t>
  </si>
  <si>
    <t>Գրիգորյան Տիգրան</t>
  </si>
  <si>
    <t>Դավթյան Աիդա</t>
  </si>
  <si>
    <t>Մանուկյան Հարություն</t>
  </si>
  <si>
    <t>Պետրոսյան Արշակ</t>
  </si>
  <si>
    <t>Հովհանինիսյան Արման</t>
  </si>
  <si>
    <t>Բադիրյան Արմենուհի</t>
  </si>
  <si>
    <t>Ամալյան Էդուարդ</t>
  </si>
  <si>
    <t>Բունիաթյան Ռուբեն</t>
  </si>
  <si>
    <t>Հովսեփյան Սիմիզար</t>
  </si>
  <si>
    <t xml:space="preserve">Ասատրյան Ժաննա </t>
  </si>
  <si>
    <t>Նախշքարյան Զարուհի</t>
  </si>
  <si>
    <t>Մկրտչյան Արթուր</t>
  </si>
  <si>
    <t>Մաթևոսյան Աննա</t>
  </si>
  <si>
    <t>Շահնազարյան Հովիկ</t>
  </si>
  <si>
    <t>Ստեփանյան Արթուր</t>
  </si>
  <si>
    <t>Մելքոնյան Մարինե</t>
  </si>
  <si>
    <t>Գրիգորյան Դավիթ</t>
  </si>
  <si>
    <t>Բալայան Դավիթ</t>
  </si>
  <si>
    <t>Հովսեփյան Նաիրա</t>
  </si>
  <si>
    <t>Հովհաննիսյան Դիանա</t>
  </si>
  <si>
    <t>Բաղդասարյան Նելլի</t>
  </si>
  <si>
    <t>Մարգարյան Վաչե</t>
  </si>
  <si>
    <t>Ֆարխոյան Կարեն</t>
  </si>
  <si>
    <t>Սարգսյան Լիլիթ</t>
  </si>
  <si>
    <t>Պապոյան Ռոբերտ</t>
  </si>
  <si>
    <t>Տաշչյան Մարինա</t>
  </si>
  <si>
    <t>Թադևոսյան Արտակ</t>
  </si>
  <si>
    <t>Մելիքյան Վահագն</t>
  </si>
  <si>
    <t xml:space="preserve">Մկրտչյան Արթուր </t>
  </si>
  <si>
    <t>Մարգարյան Արթուր</t>
  </si>
  <si>
    <t>Մնոյան Սուրեն</t>
  </si>
  <si>
    <t>Մարգարյան Մանուկ</t>
  </si>
  <si>
    <t>Խաչատրյան Գոհարիկ</t>
  </si>
  <si>
    <t>Հովհաննիսյան Գրիգոր</t>
  </si>
  <si>
    <t>Արազյան Լևոն</t>
  </si>
  <si>
    <t>Բալյան Գևորգ</t>
  </si>
  <si>
    <t>Պողոսյան Թաթուլ</t>
  </si>
  <si>
    <t>Քոչարյան Ելենա</t>
  </si>
  <si>
    <t>Մատինյան Սամվել</t>
  </si>
  <si>
    <t>Դարբինյան Հենրիկ</t>
  </si>
  <si>
    <t>Սահակյան Սերգեյ</t>
  </si>
  <si>
    <t>Պետրոսյան Հարություն</t>
  </si>
  <si>
    <t>Սարգսյան  Հրաչիկ</t>
  </si>
  <si>
    <t>Սիմոնյան  Մանվել</t>
  </si>
  <si>
    <t xml:space="preserve">Ադամյան  Արթուր </t>
  </si>
  <si>
    <t>Խալաթյան  Վահե</t>
  </si>
  <si>
    <t>Գրիգորյան  Նաիրա</t>
  </si>
  <si>
    <t>Մելքոնյան  Հովհաննես</t>
  </si>
  <si>
    <t>Ֆիդանյան  Գոհար</t>
  </si>
  <si>
    <t>Հովհաննիսյան Արմեն</t>
  </si>
  <si>
    <t>Հովհաննսիյան Էդգար</t>
  </si>
  <si>
    <t>Պետրոսյան Աղվան</t>
  </si>
  <si>
    <t>Հարությունյան Վարդան</t>
  </si>
  <si>
    <t>Իսկոյան Յուրիկ</t>
  </si>
  <si>
    <t>Ոսկանյան Արմիդա</t>
  </si>
  <si>
    <t>Չիչոյան Սերգեյ</t>
  </si>
  <si>
    <t xml:space="preserve">Սարգսյան Դավիթ </t>
  </si>
  <si>
    <t>Մինասյան Գոռ</t>
  </si>
  <si>
    <t>Ներսիսյան Լիանա</t>
  </si>
  <si>
    <t>Մանուկյան Սերոբ</t>
  </si>
  <si>
    <t>Հարությունյան Մուշեղ</t>
  </si>
  <si>
    <t>Մխիթարյան Նաիրա</t>
  </si>
  <si>
    <t>Վարդանյան Ալֆրեդ</t>
  </si>
  <si>
    <t>Հովնանյան Վարդուհի</t>
  </si>
  <si>
    <t>Բաղդասարյան Սուրեն</t>
  </si>
  <si>
    <t>Մկոյան Աղասի</t>
  </si>
  <si>
    <t>Մկրտչյան Արամ</t>
  </si>
  <si>
    <t>Գզոգյան Սուսաննա</t>
  </si>
  <si>
    <t>Զաքարյան Գնել</t>
  </si>
  <si>
    <t>Ղուկեյան Դիանա</t>
  </si>
  <si>
    <t>Ավագյան Հովհաննես</t>
  </si>
  <si>
    <t>Ստեփանյան Վարդան</t>
  </si>
  <si>
    <t>Գևորգյան Մեխակ</t>
  </si>
  <si>
    <t>Հեբոյան Գագիկ</t>
  </si>
  <si>
    <t>Սիսակյան Արիստակես</t>
  </si>
  <si>
    <t>Արզումանյան Աննա</t>
  </si>
  <si>
    <t>Մարգարյան Գեղամ</t>
  </si>
  <si>
    <t>Օհանյան Արման</t>
  </si>
  <si>
    <t>Շահբազյան Գոռ</t>
  </si>
  <si>
    <t>Հովհաննիսյան Գագիկ</t>
  </si>
  <si>
    <t>Մանուկյան Աշոտ</t>
  </si>
  <si>
    <t>Միսակյան Վահե</t>
  </si>
  <si>
    <t>Խաչատրյան Լիլիթ</t>
  </si>
  <si>
    <t>Հովհաննիսյան Լենդրուշ</t>
  </si>
  <si>
    <t>Ղազարյան Հովհաննես</t>
  </si>
  <si>
    <t>Ղուկասյան Ադրինե</t>
  </si>
  <si>
    <t>Բաղմանյան Իվան</t>
  </si>
  <si>
    <t>Հարությունյան Գոռ</t>
  </si>
  <si>
    <t>Կարապետյան Էդգար</t>
  </si>
  <si>
    <t>Գրիգորյան Սամվել</t>
  </si>
  <si>
    <t xml:space="preserve">Բեգլարյան Իգնատ </t>
  </si>
  <si>
    <t xml:space="preserve">Օհանյան Նապոլեոն </t>
  </si>
  <si>
    <t xml:space="preserve">Հովակիմյան Մուրադ </t>
  </si>
  <si>
    <t>Աթոյան Ռուբինա</t>
  </si>
  <si>
    <t>Գասպարյան Գնել</t>
  </si>
  <si>
    <t>Մեխակյան Հրաչյա</t>
  </si>
  <si>
    <t xml:space="preserve">Թումանյան Անահիտ </t>
  </si>
  <si>
    <t>Կուրեխյան Արման</t>
  </si>
  <si>
    <t>Մարդանյան Սամվել</t>
  </si>
  <si>
    <t>Իսկանդարյան Սիմա</t>
  </si>
  <si>
    <t xml:space="preserve">Զաքինյան Զոյա </t>
  </si>
  <si>
    <t>Ուլիխանյան Սյուզաննա</t>
  </si>
  <si>
    <t xml:space="preserve">Մելքոնյան Ռաֆիկ </t>
  </si>
  <si>
    <t>Հովհաննիսյան Հասմիկ</t>
  </si>
  <si>
    <t>Հարությունյան Անի</t>
  </si>
  <si>
    <t>Ավագյան Արթուր</t>
  </si>
  <si>
    <t>Ավագյան Գարիկ</t>
  </si>
  <si>
    <t>Աթաբեկյան Արթուր</t>
  </si>
  <si>
    <t>Բաբայան Արսեն</t>
  </si>
  <si>
    <t>Թադևոսյան Սամվել</t>
  </si>
  <si>
    <t>Խաչատրյան Արմեն</t>
  </si>
  <si>
    <t>Կուբանյան Արա</t>
  </si>
  <si>
    <t>Կատվալյան Լիլիթ</t>
  </si>
  <si>
    <t>Հովհաննիսյան Արտաշես</t>
  </si>
  <si>
    <t>Մկրտչյան Բագրատ</t>
  </si>
  <si>
    <t>Նարինյան Գևորգ</t>
  </si>
  <si>
    <t>Չիչոյան Արմեն</t>
  </si>
  <si>
    <t>Փոլադյան Տիգրան</t>
  </si>
  <si>
    <t xml:space="preserve">Հաստիքային ցուցակի համեմատական   </t>
  </si>
  <si>
    <t>թափուր</t>
  </si>
  <si>
    <t xml:space="preserve"> ՀՀ ԲԱՐՁՐԱԳՈՒՅՆ ԴԱՏԱԿԱՆ ԽՈՐՀՈՒՐԴ և ՀՀ ԴԱՏԱԿԱՆ ԴԵՊԱՐՏԱՄԵՆՏ</t>
  </si>
  <si>
    <r>
      <t>***</t>
    </r>
    <r>
      <rPr>
        <sz val="8"/>
        <rFont val="GHEA Grapalat"/>
        <family val="3"/>
      </rPr>
      <t xml:space="preserve">Սահմանվող պաշտոնային դրույքաչափը /ս.7 x բազային աշխատավարձ/ </t>
    </r>
  </si>
  <si>
    <t>Տվյալ պաշտոնում աշխատանքային ստաժը /2021թ. հուլիսի 1-ի դրությամբ/  (տարի/ամիս)</t>
  </si>
  <si>
    <t>Տվյալ պաշտոնում աշխատան քային ստաժը /2022թ. հուլիսի 1-ի դրությամբ/  (տարի/ամիս)</t>
  </si>
  <si>
    <r>
      <t xml:space="preserve">Բարձրաստիճան պաշտոնատար անձ հանդիսացող քաղաքական, հայեցողական, քաղաքացիական պաշտոններ  </t>
    </r>
    <r>
      <rPr>
        <b/>
        <sz val="12"/>
        <color indexed="10"/>
        <rFont val="GHEA Grapalat"/>
        <family val="3"/>
      </rPr>
      <t>*</t>
    </r>
  </si>
  <si>
    <t>ԲԴԽ ԱՆԴԱՄ</t>
  </si>
  <si>
    <t>Հովհաննիսյան Հայկ</t>
  </si>
  <si>
    <t>Մելիքջանյան Լիպարիտ</t>
  </si>
  <si>
    <t>Փոլադյան Կարեն</t>
  </si>
  <si>
    <t>ԲԴԽ նախագահի օգնական</t>
  </si>
  <si>
    <t>ԲԴԽ նախագահի խորհրդական</t>
  </si>
  <si>
    <t>Սիրադեղյան Տաթևիկ</t>
  </si>
  <si>
    <t>ԲԴԽ  անդամի օգնական</t>
  </si>
  <si>
    <t>Ավագիմյան Շուշանիկ</t>
  </si>
  <si>
    <t>Ջանոյան Աստղիկ</t>
  </si>
  <si>
    <t>Այվազյան Ռաֆայել</t>
  </si>
  <si>
    <t>Դատական դեպարտամենտի ղեկավարի օգնական</t>
  </si>
  <si>
    <t>Բարձրագույն դատական խորհրդի, Դատական դեպարտամենտի ղեկավարի և նրանց ուղեկցող խմբի գործուղման ծախսեր</t>
  </si>
  <si>
    <t>Դատական պրակտիկայի ամփոփման և մշտադիտարկման վարչություն</t>
  </si>
  <si>
    <t>Արագածոտնի մարզի առաջին ատյանի ընդհանուր իրավասության դատարան</t>
  </si>
  <si>
    <t>Արարատի և Վայոց Ձորի մարզերի առաջին ատյանի ընդհանուր իրավասության դատարան</t>
  </si>
  <si>
    <t>Արմավիրի մարզի առաջին ատյանի ընդհանուր իրավասության դատարան</t>
  </si>
  <si>
    <t>Գեղարքունիքի մարզի առաջին ատյանի ընդհանուր իրավասության դատարան</t>
  </si>
  <si>
    <t>Լոռու մարզի առաջին ատյանի ընդհանուր իրավասության դատարան</t>
  </si>
  <si>
    <t>Կոտայքի մարզի առաջին ատյանի ընդհանուր իրավասության դատարան</t>
  </si>
  <si>
    <t xml:space="preserve">Շիրակի մարզի առաջին ատյանի ընդհանուր իրավասության դատարան </t>
  </si>
  <si>
    <t xml:space="preserve">Սյունիքի մարզի առաջին ատյանի ընդհանուր իրավասության դատարան </t>
  </si>
  <si>
    <t>Տավուշի մարզի առաջին ատյանի ընդհանուր իրավասության դատարան</t>
  </si>
  <si>
    <t>Կոտայքի մարզի առաջին ատյանի  ընդհանուր իրավասության դատարան</t>
  </si>
  <si>
    <t>Շիրակի մարզի առաջին ատյանի ընդհանուր իրավասության դատարան</t>
  </si>
  <si>
    <t>Սյունիքի մարզի առաջին ատյանի ընդհանուր իրավասոության դատարան</t>
  </si>
  <si>
    <t>Սյունիքի մարզի առաջին ատյանի ընդհանուր իրավասության դատարան</t>
  </si>
  <si>
    <t>Արարատի և Վայոց-Ձորի մարզերի առաջին ատյանի ընդհանուր իրավասության դատարան</t>
  </si>
  <si>
    <t>Լոռու մարզի առաջին ատյանի ընդհանուր իրավասության դատարանի</t>
  </si>
  <si>
    <t>Տավուշի մարզի առաջին ատյանի ընդհանուր իրավասության դատարանի</t>
  </si>
  <si>
    <t xml:space="preserve">Արագածոտնի մարզի առաջին ատյանի ընդհանուր իրավասության դատարան </t>
  </si>
  <si>
    <t xml:space="preserve">Արարատի և Վայոց Ձորի մարզերի առաջին ատյանի ընդհանուր իրավասության դատարան </t>
  </si>
  <si>
    <t xml:space="preserve">Արմավիրի մարզի առաջին ատյանի ընդհանուր իրավասության դատարան </t>
  </si>
  <si>
    <t xml:space="preserve">Գեղարքունիքի մարզի առաջին ատյանի ընդհանուր իրավասության դատարան </t>
  </si>
  <si>
    <t xml:space="preserve">Լոռու մարզի առաջին ատյանի ընդհանուր իրավասության դատարան </t>
  </si>
  <si>
    <t xml:space="preserve">Կոտայքի մարզի առաջին ատյանի ընդհանուր իրավասության դատարան </t>
  </si>
  <si>
    <t xml:space="preserve">Տավուշի մարզի առաջին ատյանի ընդհանուր իրավասության դատարան </t>
  </si>
  <si>
    <t>Վճռաբեկ դատարանի դատավոր</t>
  </si>
  <si>
    <t>Վերաքննիչ քաղաքացիական դատարանի դատավոր</t>
  </si>
  <si>
    <t>Վերաքննիչ քրեական դատարանի դատավոր</t>
  </si>
  <si>
    <t>Վերաքննիչ վարչական դատարանի դատավոր</t>
  </si>
  <si>
    <t>Վարչական դատարանի դատավոր</t>
  </si>
  <si>
    <t>Սնանկության դատարանի դատավոր</t>
  </si>
  <si>
    <t>հիմքում դրվել է մշակվող տարածքների մակերեսները, մշակվող քմ տարածքի համար սահմանված սակագինը, ինչպես նաև տարվա ընթացքում նշված ծառայության մատուցման հաճախականությունը</t>
  </si>
  <si>
    <t xml:space="preserve">հաշվարկը կատարվել է ըստ կնքված պայմանագրերի, </t>
  </si>
  <si>
    <t xml:space="preserve">հաշվարկն իրականացվել է ՀՀ կառավարության 29.12.2005թ. N2335-Ն որոշմամբ սահմանված նորմաներով /օրապահիկի և գիշերավարձի ծախսերով /, </t>
  </si>
  <si>
    <t>հաշվարկն իրականացվել է յուրաքանչյուր մեքենայի համար 150.0 հազար դրամ սկզբունքով</t>
  </si>
  <si>
    <t>ավելացել են համակարգիչների ընթացիկ նորոգման ծախսերը` կապված այն հանգամանքի հետ, որ դատարաններում առկա համակարգչային սարքավորումների   շահագործման ժամկետները` ըստ ՀՀ կառավարության N957-Ն որոշմամբ հաստատված ամորտիզացիոն մասհանումների համար սահմանված նորմաների`  լրացել է 2008-2010 թթ.</t>
  </si>
  <si>
    <t>նախատեսվել են դատարանների վարչական շենքերում պատշաճ մաքրություն ապահովելու համար անհրաժեշտ կենցաղային ապրանքների և նյութերի ձեռք բերման ծախսեր</t>
  </si>
  <si>
    <t>հաշվարկն իրականացվել է ՀՀ հանրային ծառայությունները կարգավորող հանձնաժողովի 22,11,2017 թվականի ՙՎԵՈԼԻԱ ՋՈւՐ՚ փակ բաժնետիրական ընկերության կողմից սպառողներին խմելու ջրի մատակարարման, ջրահեռացման և կեղտաջրերի մաքրման ծառայությունների մատուցման սակագների սահմանման մասին՚ N499-Ն , ՀՀ Կառավարության 21,12,2017 թվականի 1697-Ն որոշումները</t>
  </si>
  <si>
    <t>հաշվարկն իրականացվել է էլեկտրաէներգիայի և ջեռուցման հիմքում դրվող նորմաների վերաբերյալ ՀՀ կառավարության 28.04.05թ 629-Ն որոշմանը, ինչպես նաև  ՀՀ հանրային ծառայությունները կարգավորող հանձնաժողովի 23.12.2016թ.  N422-Ն,  25.11.2016թ.  N333-Ն որոշումներին համապատասխան</t>
  </si>
  <si>
    <t xml:space="preserve">փոփոխությունը պայմանավորված է նշված հոդվածով դատարաններում տարիների ընթացքում կուտակված շուրջ 472784 արխիվացման  ենթակա  դատական գործերի արխիվացման համար անհրաժեշտ գումարի պլանավորմամբ` 165474,5 հազար դրամ, շուրջ 210969 արխիվացված գործերի թվայնացման համար անհրաժեշտ 88747,2 հազ.դրամ գումարի պլանավորմամբ, ինչպես նաև դատարանների  շենքերի ճակատային վիտրաժների լվացման համար ծախսի պլանավորմամբ` 583,4 հազար դրամ  </t>
  </si>
  <si>
    <t xml:space="preserve">հաշվարկը կատարվել է Կառավարության 20.12.2018 թվականի «Դատական կարգադրիչի համազգեստի, Դատական կարգադրիչի համազգեստի տարբերանշանների և խորհրդանշանի նկարագիրը սահմանելու և Հայաստանի Հանրապետության կառավարության 2008 թվականի հունվարի 17-ի թիվ 43-Ա որոշումն ուժը կորցրած ճանաչելու մասին» թիվ 1517-Ա  որոշման պահանջներին համապատասխան, որպես գնային կողմնորոշիչ վերցվել է տարվա ընթացքում կայացած մրցույթների շրջանակներում ներկայացված գնային առաջարկները, ինչպես նաև կնքված պայմանգրերի գները  </t>
  </si>
  <si>
    <t>նախատեսվել են ՀՀ եռագույն դրոշների, վկայականների, զինանշանների և համակարգչային այլ ածանցյալ մասերի, ինչպես նաև  Կառավարության 17.01.19թ. «Զենք կրելու իրավունք ունեցող դատական կարգադրիչների պաշտոնների անվանացանկը, հատկացվող զենքի տեսակը, ձևը, մոդելը և քանակը, ինչպես նաև հատուկ միջոցների ցանկը սահմանելու մասին»  թիվ 43-Ն որոշման պահանջներին համապատասխան զենքի ձեռք բերման ծախսեր</t>
  </si>
  <si>
    <t>Ամորտիզացիոն ժամկետը լրանալու/ՀՀ ֆինանսների նախարարի 31.10.2007թ. N787-Ն հրամանով հաստ. Կարգի 13-րդ կետ/,  ինչպես նաևէլեկտրոնային արդարադատության ներդրմամբ պայմանավորված համակարգչային տեխնիկայի և գրասենյակային գույքի ձեռքբերման անհրաժեշտություն</t>
  </si>
  <si>
    <t>Հավելված 1</t>
  </si>
  <si>
    <t>որոշման</t>
  </si>
  <si>
    <t>Բարձրագույն դատական խորհրդի</t>
  </si>
  <si>
    <t>Գործուղման նպատակը</t>
  </si>
  <si>
    <t>2019թ.  փաստացի  կատարողական</t>
  </si>
  <si>
    <t xml:space="preserve"> 2020թ. հաստատված բյուջե</t>
  </si>
  <si>
    <t>2023թ. բյուջետային  հայտ</t>
  </si>
  <si>
    <t>2023թ. բյուջետային հայտ</t>
  </si>
  <si>
    <t>2019թ. փաստացի</t>
  </si>
  <si>
    <t xml:space="preserve"> 2020թ. ընթացքում գնման ենթակա </t>
  </si>
  <si>
    <t>2021 թվականի համակարգչային ծառայությունների վճարների մասին</t>
  </si>
  <si>
    <t>2021 թվականի Տեղեկատվական ծառայությունների մասին</t>
  </si>
  <si>
    <t>2021 թվականի Ներկայացուցչական ծախսերի մասին</t>
  </si>
  <si>
    <t xml:space="preserve">2021 թվականի Ընդհանուր բնույթի այլ ծառայությունների մասին </t>
  </si>
  <si>
    <r>
      <rPr>
        <b/>
        <sz val="10"/>
        <rFont val="GHEA Grapalat"/>
        <family val="3"/>
      </rPr>
      <t>2021 թվականի մասնագիտական</t>
    </r>
    <r>
      <rPr>
        <sz val="10"/>
        <rFont val="GHEA Grapalat"/>
        <family val="3"/>
      </rPr>
      <t xml:space="preserve"> </t>
    </r>
    <r>
      <rPr>
        <b/>
        <sz val="10"/>
        <rFont val="GHEA Grapalat"/>
        <family val="3"/>
      </rPr>
      <t>ծառայությունների մասին</t>
    </r>
  </si>
  <si>
    <t>2021 թվականի բյուջետային ծախսերի տնտեսագիտական դասակարգման  4251,4252  հոդվածներով նախատեսված ծախսերի մասին</t>
  </si>
  <si>
    <t>2021 թվականի Ճանապարհային տրանսպորտային միջոցների տեխնիկական վերահսկողության և բնապահպանական վճարների մասին</t>
  </si>
  <si>
    <t>առ 01.01.2020թ.</t>
  </si>
  <si>
    <t>2021թ. ընդամենը գումարը  /հազ.դրամ/</t>
  </si>
  <si>
    <t>2020թ. բյուջեով նախատեսված գումարը</t>
  </si>
  <si>
    <t>2023թ.</t>
  </si>
  <si>
    <t>2021 թ.</t>
  </si>
  <si>
    <t>2023 թ.</t>
  </si>
  <si>
    <t xml:space="preserve">2023թ. </t>
  </si>
  <si>
    <t>Թալինի նստավայր</t>
  </si>
  <si>
    <t>համակարգչային մասնագետի, էլեկտրագետի, տեխն սպասարկողի գործուղում դեպի նստավայրեր, դատ ծառ գործուղում Աշտարակի նստավայր՝գործերի տեղափոխման կամ արխիվացման նպատակով</t>
  </si>
  <si>
    <t>Ապարանի նստավայր</t>
  </si>
  <si>
    <t>Արտաշատ-Երևան</t>
  </si>
  <si>
    <t>դատական նիստ</t>
  </si>
  <si>
    <t>ք. Երևան ԴԴ</t>
  </si>
  <si>
    <t>դատ. ծառ. խորհրդակցություններին մասնակցեյու, հաշվետվություններ հանձնելու</t>
  </si>
  <si>
    <t>Դատական ծառայողների խորհրդակցություններին մասնակցություն</t>
  </si>
  <si>
    <t>Ցանցի կարգաբերման աշխատանքներ</t>
  </si>
  <si>
    <t>Ավտոմեքենա TOYOTA Camry 2,5Լ  
003 SS 01</t>
  </si>
  <si>
    <t xml:space="preserve"> </t>
  </si>
  <si>
    <t>Համակարգչային ծրագիր</t>
  </si>
  <si>
    <t xml:space="preserve">Փոքր բազմոց </t>
  </si>
  <si>
    <t>Լրագրասեղան</t>
  </si>
  <si>
    <t>Պատուհանի օդափոխիչ</t>
  </si>
  <si>
    <t>2005թ.</t>
  </si>
  <si>
    <t>Համակարգիչ Pentium 4</t>
  </si>
  <si>
    <t>UPS  Power Com BNT-600VA</t>
  </si>
  <si>
    <t>Ձայնային համակարգ Delta 44</t>
  </si>
  <si>
    <t xml:space="preserve">Ձայնային հաղորդ. համակարգ </t>
  </si>
  <si>
    <t>Մետաղական իրեր հայտն.սարք</t>
  </si>
  <si>
    <t>Տուրնիկետ Ellips</t>
  </si>
  <si>
    <t>Ձեռքի մետաղ.իրեր հայտն.սարք</t>
  </si>
  <si>
    <t>Սկաներ Rapisqan Sistem</t>
  </si>
  <si>
    <t>Համակարգիչ համակ.ղեկ.համար</t>
  </si>
  <si>
    <t>Հսկիչ TSS-201-8W</t>
  </si>
  <si>
    <t>Կարդացող սարք</t>
  </si>
  <si>
    <t>Սերվեր Tipe ,,A,,</t>
  </si>
  <si>
    <t>Համակարգիչ Tipe ,,A,,</t>
  </si>
  <si>
    <t>Համակարգիչ Tipe ,,B,,</t>
  </si>
  <si>
    <t xml:space="preserve">Մոնիտոր L 1502 </t>
  </si>
  <si>
    <t>Տպիչ Tipe ,,A,,</t>
  </si>
  <si>
    <t>Տպիչ Tipe ,,B,,</t>
  </si>
  <si>
    <t>Սկաներ Digital Sender</t>
  </si>
  <si>
    <t>Ups APC Smart-UPS 1500VA</t>
  </si>
  <si>
    <t>Համակարգիչ Pentium 4GHz</t>
  </si>
  <si>
    <t>Մոնիտոր /CMVLCD 17/</t>
  </si>
  <si>
    <t>Տպիչ HP LJ 1010</t>
  </si>
  <si>
    <t>UPS E-pro 200VA</t>
  </si>
  <si>
    <t>Տպիչ HP Desk Jet 3745</t>
  </si>
  <si>
    <t>Պատճ.մեքենա Canon FC 108</t>
  </si>
  <si>
    <t>Պատճ.մեքենա փոքր</t>
  </si>
  <si>
    <t>Համակարգիչ P4 3,0GHz</t>
  </si>
  <si>
    <t>2006թ.</t>
  </si>
  <si>
    <t>Մոնիտոր Dell 17</t>
  </si>
  <si>
    <t>Հեռուստացույց PHILIPS 21 PT3324</t>
  </si>
  <si>
    <t>Սառնարան Super General</t>
  </si>
  <si>
    <t>UPS 12V</t>
  </si>
  <si>
    <t>Սև սպիտակ տեսախցիկ</t>
  </si>
  <si>
    <t>Հեռուստացույց AS MM</t>
  </si>
  <si>
    <t>Հեռուստացույց SAMSUNG</t>
  </si>
  <si>
    <t>2007թ</t>
  </si>
  <si>
    <t>DVD SAMSUNG DVP-P270</t>
  </si>
  <si>
    <t>Անվտանգության համակարգ</t>
  </si>
  <si>
    <t>Մոնիտոր հանս-ջի 17 LCD</t>
  </si>
  <si>
    <t>Հեռախոս ֆաքս  Panasonic KX-FP362</t>
  </si>
  <si>
    <t>Համակարգիչ P4 3,2 GHz</t>
  </si>
  <si>
    <t xml:space="preserve">Համակարգիչ P4 3,0 GHz </t>
  </si>
  <si>
    <t>Ուժեղացուցիչ HK H/K 3380</t>
  </si>
  <si>
    <t xml:space="preserve">Դինամիկ JBL Control </t>
  </si>
  <si>
    <t>Համակարգիչ P4 Core 2</t>
  </si>
  <si>
    <t>2008թ</t>
  </si>
  <si>
    <t>Մոնիտոր Beng LSD19</t>
  </si>
  <si>
    <t>Լազերային տպիչ HP LJ 1018</t>
  </si>
  <si>
    <t>Համակարգիչ CIT</t>
  </si>
  <si>
    <t>Մոնիտոր Cit-Flat Panel,Type</t>
  </si>
  <si>
    <t>Համակարգիչ HP Compaq dx*7400</t>
  </si>
  <si>
    <t>Մոնիտոր LCD 19 HP L1908w</t>
  </si>
  <si>
    <t>Տպիչ HP LJ P2014</t>
  </si>
  <si>
    <t>Անխափան սնուցման սարք MGE 620</t>
  </si>
  <si>
    <t>Բոլորը մեկում համակարգ ALL-in-one</t>
  </si>
  <si>
    <t xml:space="preserve">Համակարգիչ  P4 Core2Duo2, 66/1066 </t>
  </si>
  <si>
    <t>UPS 1200VA /անխափ. սնուց</t>
  </si>
  <si>
    <t>Լազերային տպիչ HP Laser1018</t>
  </si>
  <si>
    <t>UPS 1200VA</t>
  </si>
  <si>
    <t xml:space="preserve">Համակարգիչ P4 Core 2duo2 66/1066 intel 31 chipset VGA 128 MB on board HDD SATS 160 GB RAM 1024MB CD RV/DVD Keyboard Mouse </t>
  </si>
  <si>
    <t>Մոնիտոր Acer</t>
  </si>
  <si>
    <t>Համակարգիչ P4 CPU3,02,99G hz 504MB</t>
  </si>
  <si>
    <t>Լազերային տպիչ Canon</t>
  </si>
  <si>
    <t>Համակարգիչ HP Compaq dx7400</t>
  </si>
  <si>
    <t>Մոնիտոր LCD19 HP L1908w</t>
  </si>
  <si>
    <t>Անխափան սնուցման սարք ՄԳԵ 625</t>
  </si>
  <si>
    <t>Համակարգիչ P4 3.2 GHz,915 intel chipset,VGA 64 MB on board,800 FDBHDDSATA 160 GB,RAM 512 MB ,FDD,CD RW/DVD,KB,Mouse</t>
  </si>
  <si>
    <t>2006թ</t>
  </si>
  <si>
    <t>Համակարգիչ (Notebook)</t>
  </si>
  <si>
    <t>2005թ</t>
  </si>
  <si>
    <t>Dublic monitor terminal /MKY 8160 PT, Inteagrate with monitor, mountabll in monitor chassis, CPU։ Intel E5200  12.5 Ghz/ LGA 7752M /800Mhz/ - SYS mark 2004 SE Rating = 156</t>
  </si>
  <si>
    <t>2009թ</t>
  </si>
  <si>
    <t>2010թ</t>
  </si>
  <si>
    <t>2011թ.</t>
  </si>
  <si>
    <t>Համակարգիչ Corte i5/DDR 4Gb, HDD-500 Gb/DVD/RW
Մոնիտոր LG Flatron W1942SE</t>
  </si>
  <si>
    <t>Հիշողության սալիկ DDR 2-533</t>
  </si>
  <si>
    <t>Լազերային տպիչ HP Pro P102</t>
  </si>
  <si>
    <t>Monitor Beng E 900w, LCD 19</t>
  </si>
  <si>
    <t>2008թ.</t>
  </si>
  <si>
    <t>Համակարգիչ HPcompaq 6200 Pro Ser., Intel i3-2120</t>
  </si>
  <si>
    <t>2012թ.</t>
  </si>
  <si>
    <t>Monitor HP 20 HP 2011x20-In LED LCD</t>
  </si>
  <si>
    <t>Al in one MNLTIFANC. SIST. HPM 1536</t>
  </si>
  <si>
    <t>2013Ã.</t>
  </si>
  <si>
    <t>Բարձրախոս</t>
  </si>
  <si>
    <t>2014թ.</t>
  </si>
  <si>
    <t>Համակարգիչ Corei3-2120 3.3GHZ 2cores3mb, DDR34gb</t>
  </si>
  <si>
    <t>Մոնիտոր Philips 19,5 200V 4L SB/00</t>
  </si>
  <si>
    <t>2013թ.</t>
  </si>
  <si>
    <t>Ֆեմիդա /համակ. մոնիտոր UPS, SRS femida/</t>
  </si>
  <si>
    <t>2015թ.</t>
  </si>
  <si>
    <t>Համակարգիչ Core i3 MS Office Standaed Windows 8.1</t>
  </si>
  <si>
    <t>Համակարգիչ Core i3 M Windows 8.1 Pro 3.4</t>
  </si>
  <si>
    <t>Տեսավահանակ PHILIPS LCD 21.5</t>
  </si>
  <si>
    <t>"Ֆեմիդա" ձայնագրառման համակարգ/համակարգիչ 1 հատ
–CPUIntelPentium G3240/3.10 GHz, 3 MB cache, 2 cores / HDD 500GB7200 rpm SATA, DVD+/-RV, DDR 3 4 gb PC3-12800, առնվազն 1 PCI slot, /Win7Pro 32 bit, Office home and business 2013, մոնիւոոր 1հատ –19 Philips, տպիչ 1 հատ HP LJ Pro P1102, ³նխափան սնուցման սարք   1հատ– ՍՏP 850VA, դատական ձայնագրառման համակարգ
"ՏRՏ Fewmida ներառյալ "ՏRՏ Femida" software ծրագիր,/ձայնային
պւսնելM-Audio delta44", աուդիո  կոմունիկատոր(mixer 8x4),   6 հատ
դինամիկ միկրոֆոն "SRS voice Clear" ՚միկրոֆոնի պատվանդան   6հատ, աուդիո մալուխ   5մ–6 հատ, 2 հատ դինամիկի ականջակալներ</t>
  </si>
  <si>
    <t xml:space="preserve">   Օդորակիչ 9000BTU</t>
  </si>
  <si>
    <t>Բազմաֆ-լ տպիչ Kyoceta ECOSIS M 2530 dn</t>
  </si>
  <si>
    <t>2016թ.</t>
  </si>
  <si>
    <t>Համակարգիչ HPcompac 6200 Pro Ser.,Intel i3-2120</t>
  </si>
  <si>
    <t>Սեղանի համակարգիչ Dell Vostro 3650MT/CPU Intel Core i5-6400/4GB/500GB/DVDRW/Monitor Dell E2216H 21.5 OS Win 10Proffesional Edition</t>
  </si>
  <si>
    <t>2017թ.</t>
  </si>
  <si>
    <t>Սերվերային համակարգ Supermikro SYS-5038A-II,Inte</t>
  </si>
  <si>
    <t>Լազերային տպիչ HP Lazer Jet P 2035 Printer</t>
  </si>
  <si>
    <t>Տպիչ սարք, բազմաֆունկ. Canon IR 2520</t>
  </si>
  <si>
    <t>Սեղանի համակարգիչ ACER Veriton M2640G/մոնիտոր ACER V226HQLbd</t>
  </si>
  <si>
    <t>Ռենտգեն հսկողության սարք Rapiscan 620XRVE</t>
  </si>
  <si>
    <t>Սովորական աթոռ</t>
  </si>
  <si>
    <t>Քարտուղարի և վկայի աթոռ</t>
  </si>
  <si>
    <t>Ղեկավարի սեղան /առանց տումբայի/ VEGA</t>
  </si>
  <si>
    <t>Ղեկավարի սեղան  VEGA</t>
  </si>
  <si>
    <t>Ղեկավարի սեղանի դիմադիր սեղան  VEGA</t>
  </si>
  <si>
    <t>Ղեկավարի սեղանի կցորդ  VEGA</t>
  </si>
  <si>
    <t>Սեղան մեկ տումբայի համար /առանց տումբայի/ EXTRA</t>
  </si>
  <si>
    <t>Սեղանի տումբա  EXTRA</t>
  </si>
  <si>
    <t>Սեղանի տումբա VEGA</t>
  </si>
  <si>
    <t>Սովորական սեղան  EXTRA</t>
  </si>
  <si>
    <t>Զգեստապահարան  VEGA</t>
  </si>
  <si>
    <t>Գրապահարան /ապակյա դռներով/  VEGA</t>
  </si>
  <si>
    <t>Նիստերի քարտուղարի և վկայի սեղան</t>
  </si>
  <si>
    <t>Կոնֆերենց սեղան  VEGA</t>
  </si>
  <si>
    <t>Դատավորի սեղան /դատական նիստերի դահլիճներում/</t>
  </si>
  <si>
    <t>Անջրպետ/բարիեր 2400x120x950 մմ</t>
  </si>
  <si>
    <t>Անջրպետ/բարիեր 2500x120x950 մմ</t>
  </si>
  <si>
    <t>Անջրպետ/բարիեր 2800x120x950 մմ</t>
  </si>
  <si>
    <t>Երեք տեղանոց նստարան</t>
  </si>
  <si>
    <t>Չորս տեղանոց նստարան</t>
  </si>
  <si>
    <t>Հինգ տեղանոց նստարան</t>
  </si>
  <si>
    <t>Վեց տեղանոց նստարան</t>
  </si>
  <si>
    <t>Յոթ տեղանոց նստարան</t>
  </si>
  <si>
    <t>Գրապահարան կարճ</t>
  </si>
  <si>
    <t>2007թ.</t>
  </si>
  <si>
    <t>Դարակաշար</t>
  </si>
  <si>
    <t>3 դարակով տումբա</t>
  </si>
  <si>
    <t>Ապակե գրապահարան</t>
  </si>
  <si>
    <t>Սեղան մալազիական</t>
  </si>
  <si>
    <t>Սեղան իտալական</t>
  </si>
  <si>
    <t>Մետաղական պահարան/Սեյֆ- չհրկիզվող պահարան/</t>
  </si>
  <si>
    <t>Սանդուղք մետաղյա</t>
  </si>
  <si>
    <t>Փաստաթղթերի պահման պահարան</t>
  </si>
  <si>
    <t>Սովորական աթոռ մետաղյա կմախքով, կտորից պաստառ.</t>
  </si>
  <si>
    <t>Բազմոց 3 նստատեղով</t>
  </si>
  <si>
    <t>Բազկաթոռ կաշվից կամ փոխարինող նյութից</t>
  </si>
  <si>
    <t>Քարտուղարի և վկայի աթոռ, պտտվող, կտորից, փափուկ նստատեղով</t>
  </si>
  <si>
    <t>Ղեկավարի սեղանի դիմադիր սեղան  &lt;Vega&gt;</t>
  </si>
  <si>
    <t xml:space="preserve">Սեղան մեկ տումբայի համար առանց տումբայի Extra </t>
  </si>
  <si>
    <t>Սեղան սովորական &lt;Extra&gt;.1m</t>
  </si>
  <si>
    <t>Նիստերի քարտուղարի և վկայի սեղան Extra  1.20</t>
  </si>
  <si>
    <t>Կոնֆերենց սեղան  Vega</t>
  </si>
  <si>
    <t>Մետաղյա պահարան 4 դարակով</t>
  </si>
  <si>
    <t>Մետաղյա պահարան 3 դարակով</t>
  </si>
  <si>
    <t>Սեղանի տումբա Extra</t>
  </si>
  <si>
    <t>Գրասենյակային աթոռ ոչ շարժական</t>
  </si>
  <si>
    <t>Մետաղյա Պահարան</t>
  </si>
  <si>
    <t>Ղեկավարի սեղանի դիմադիր սեղան</t>
  </si>
  <si>
    <t>Դատավորի տումբա</t>
  </si>
  <si>
    <t>Ղեկավարի գրասեղան /MANAGER DESK/</t>
  </si>
  <si>
    <t>Դիմադիր կցասեղան /FRONT EXTENSION TABLE /</t>
  </si>
  <si>
    <t>Կողային կցասեղան /SIDE EXTENSION TABLE/</t>
  </si>
  <si>
    <t>Գրասեղանի պահարան ղեկավարի համար 3 դարակով  /3 DRAWERS PEDESTAL FOR MANAGER DESK/</t>
  </si>
  <si>
    <t>Գրապահարան ղեկավարի համար /BOOKSHELF FOR MANAGER/</t>
  </si>
  <si>
    <t>Գրապահարան ղեկավարի համար  ապակյա դռներով/GLASS BOOKSHELF FOR MANAGER/</t>
  </si>
  <si>
    <t>Երկար աշխատանքային գրասեղան /LONG EXECUTIVE TABLE/</t>
  </si>
  <si>
    <t>Կարճ աշխատանքային գրասեղան /SHORT EXECUTIVE TABLE/</t>
  </si>
  <si>
    <t>Գրասեղան /REGULAR DESK /</t>
  </si>
  <si>
    <t>Գրասեղանի պահարան 3 դարակով /3 DRAWERS CHEST/</t>
  </si>
  <si>
    <t>Դատարանի կողմերի համար գրասեղան /TRIAL PARTIES DESK/</t>
  </si>
  <si>
    <t>Զգեստապահարան /WARDROBE/</t>
  </si>
  <si>
    <t>Գրապահարան /BOOKSHELF/</t>
  </si>
  <si>
    <t>Դատավորի բազկաթոռ /JUDGE /CHAIR</t>
  </si>
  <si>
    <t>Այցելուների համար աթոռ /VISITOR CHAIR/</t>
  </si>
  <si>
    <t>Աշխատանքային աթոռ /EXECUTIVE CHAIR/</t>
  </si>
  <si>
    <t>Գրասեղանի պահարան ղեկավարի համար 3 դարակով /3 DRAWERS PEDESTAL FOR MANAGER DESK/</t>
  </si>
  <si>
    <t>Գրապահարան ղեկավարի համար ապակյա դռներով /GLASS BOOKSHELF FOR MANAGER/</t>
  </si>
  <si>
    <t>Գրապահարան բաց դարակներով /OPEN SPACE BOOKSHELF/</t>
  </si>
  <si>
    <t>3-տեղանոց նստարան /3-SEATS BENCHES/</t>
  </si>
  <si>
    <t>4-տեղանոց նստարան /4-SEATS BENCHES/</t>
  </si>
  <si>
    <t>Դատական դահլիճի արգելաճաղ</t>
  </si>
  <si>
    <t>Ղեկավարի դիմադիր սեղան</t>
  </si>
  <si>
    <t>Դատ.քարտուղարի սեղան</t>
  </si>
  <si>
    <t xml:space="preserve">Դատավորի բազկաթոռ կաշվից, 650մմբարձ., բ.720մմ, եր.670մմ,լ.680մ.մ </t>
  </si>
  <si>
    <t>Ղեկավարի սեղան ՙVega՚</t>
  </si>
  <si>
    <t>Ղեկավարի սեղանի կցորդ ՙVega՚</t>
  </si>
  <si>
    <t>Սեղանի տումբա ՙVega՚</t>
  </si>
  <si>
    <t>Զգեստապահարան ՙVega՚</t>
  </si>
  <si>
    <t>Գրապահարան ՙVega՚</t>
  </si>
  <si>
    <t>Գրապահարան ՙ Vega՚ ապակյա</t>
  </si>
  <si>
    <t>Workstation  Type   AHewlett Packard d x 6120 MT</t>
  </si>
  <si>
    <t>Workstation  Type   BHewlett Packard d x 6120 MT</t>
  </si>
  <si>
    <t>Printer Type  A .Hewlett Packard LaserJet 1022 Printer</t>
  </si>
  <si>
    <t>Printer Type  B.Hewlett Packard LaserJet 2420 Printer</t>
  </si>
  <si>
    <t>Համակարգիչ P4 2, 4 GH z, Intel chipset, VGA 64 MB on board, 533 FSB HDD 80GB, RAM 256MB, NIC, FDD,CD-RW,KB, Mouse</t>
  </si>
  <si>
    <t>Լազերային տպիչ HP Laser Jet 1010,1020</t>
  </si>
  <si>
    <t>Համակարգիչ P4 3.2 GH z,915 Intel chipset, VGA 64 MB on board, 64Mb,800 FSB HDD SATA 160GB, RAM 512FDD,CD-RW/,DVD,KB,Mouse</t>
  </si>
  <si>
    <t>Մոնիտոր Սամսունգ 19 ԼՍԴ</t>
  </si>
  <si>
    <t>Լազերային տպիչ Ðä 1018</t>
  </si>
  <si>
    <t>Հեռուստացույց TC-21 FJ</t>
  </si>
  <si>
    <t>Համակարգիչ Toshiba  TECRA S2 Centrino 1.73G 512 60DVD RW Super Multi 15 XGA XPP 10/100 (802.11b/g)</t>
  </si>
  <si>
    <t>Պրինտեր HPLS  1160</t>
  </si>
  <si>
    <t xml:space="preserve">Workstation Type B </t>
  </si>
  <si>
    <t>Monitor Hewiett</t>
  </si>
  <si>
    <t>Համակարգիչ P 4 Core 2Duo2,66/1066 Intel 31 chipset  VGA 128 MB on board,  HDD SATA 160GB,RAM 1024MB,  CD-RW/DVD, KB Mouse</t>
  </si>
  <si>
    <t>Մոնիտոր Beng LCD  19</t>
  </si>
  <si>
    <t>Համակարգիչ P4 Core 2 Duo 2 66/1066 intel 31 chipset VGA 128 MB on board HDD SATS 160GB, MAM 1024 MBCD-RV/DVD,KB Mouse</t>
  </si>
  <si>
    <t>Skaner Epson V 350</t>
  </si>
  <si>
    <t>Համակարգիչ  GT PC Processor DIV 30,1 MB Ceehe 800MHz RS Standard Memory 512 MP DDR 2 PC-4200 533MHz Internal Hand Dish Drive 80 GB/7200 RPM</t>
  </si>
  <si>
    <t>Մոնիտոր GT-Fict Panel Type LCD technology Size min 17 incher in diagonal, Brightness 300 units</t>
  </si>
  <si>
    <t>Ցանցային տպիչ HPLS 2015</t>
  </si>
  <si>
    <t>Մոնիտոր LCD 19</t>
  </si>
  <si>
    <t>Մոնիտոր LCD 22</t>
  </si>
  <si>
    <t>Լազերային տպիչ ՀՊ 1505</t>
  </si>
  <si>
    <t>Լազերային տպիչ ՀՊ  2015</t>
  </si>
  <si>
    <t>Համակարգիչ intel cor 2 Duo 4600 HDD 160GD</t>
  </si>
  <si>
    <t xml:space="preserve">Համակարգիչ intel love 2 Duo 8300 HDD </t>
  </si>
  <si>
    <t>Photokopier Canon MF 4010</t>
  </si>
  <si>
    <t>Radiotelephone Panasonic KX TEP 246</t>
  </si>
  <si>
    <t>Fax Panasonic KX FL 403</t>
  </si>
  <si>
    <t>Լազ.տպիչ 1018</t>
  </si>
  <si>
    <t>Համակարգիչ 7400</t>
  </si>
  <si>
    <t>Տպիչ 2014</t>
  </si>
  <si>
    <t>Տպիչ 1160</t>
  </si>
  <si>
    <t>Պատճենահանման մեքենա /Canon IR 2010/</t>
  </si>
  <si>
    <t>Հեռախոս Panasonic KX-T7230</t>
  </si>
  <si>
    <t>Հեռախոսի կցորդ KX-T7240</t>
  </si>
  <si>
    <t>Կոնդիցիոներ /Electrolux EACS-24-HS/</t>
  </si>
  <si>
    <t>Համակարգիչ Dell OptiPlex 745, HDD 2x160Gb, RAM 2Gb FMRH23J</t>
  </si>
  <si>
    <t>Մոնիտոր Dell E178FP  CN-0CN086-64180-77G-1L8L</t>
  </si>
  <si>
    <t>Մինի հեռախոսակայան ATS Panasonic KX-TEM</t>
  </si>
  <si>
    <t>Մարդատար ավտոմեքենա</t>
  </si>
  <si>
    <t>Պրինտեր  HPLS  1160</t>
  </si>
  <si>
    <t>Ձայնային համակարգ Դելտա 44</t>
  </si>
  <si>
    <t>Ձայնային հազորդակցման համակարգ § îRS Mixer  8x4 ¦</t>
  </si>
  <si>
    <t>Վահանակ</t>
  </si>
  <si>
    <t>Բաժանարար</t>
  </si>
  <si>
    <t>Համակարգիչ CPU:Intel Core2 DUO E 7500, 2.93GHZ RAM 2GB RC3-10600(1x2gb) HDD 500GB VGA:Integrated Intel Graghics Media Accelerator X4500</t>
  </si>
  <si>
    <t>UPS 750 VA</t>
  </si>
  <si>
    <t>Բազմաֆունկցիոնալ տպող սարք HP LJ M5035 MFP A3</t>
  </si>
  <si>
    <t>Օդորակիչ Electralux EACS-18 HS</t>
  </si>
  <si>
    <t>Օդորակիչ Whirpool AMP 322</t>
  </si>
  <si>
    <t>Համակարգիչ HP compaq 6200 Pro Ser., Intel i3-2120</t>
  </si>
  <si>
    <t>Մոնիտոր HP W2072a LCD</t>
  </si>
  <si>
    <t>Համակարգիչ CPU:2MB L2cachememory2GB 667MHZ</t>
  </si>
  <si>
    <t>Օդորակիչ VESTEL ECO PLUS W 12000</t>
  </si>
  <si>
    <t>Smart UPS 980 1500VA</t>
  </si>
  <si>
    <t>îåÇã Canon LBP-6000</t>
  </si>
  <si>
    <t>Համակարգիչ Core i3 MS Office Standart Windows 8.1</t>
  </si>
  <si>
    <t>Տեսավահանակ</t>
  </si>
  <si>
    <t>Լազերային տպիչ HP Laser Jet  P2035</t>
  </si>
  <si>
    <t xml:space="preserve"> UPS OmniVS 1500 VA Tower Line-Interneactive 230V</t>
  </si>
  <si>
    <t>Սկաներ Canon LIFE 110</t>
  </si>
  <si>
    <t>Համակարգիչ Dell Vostro 3650MT/CPU Intel Core i5-6400/4GB/500GB/DVDRW/Monitor Dell E2216H 21.5 OS Win 10 Proffesional Edition</t>
  </si>
  <si>
    <t>Սերվեր/համակարգչային/ Power Edge T630 Server,</t>
  </si>
  <si>
    <t>Server Power EDGE R210 II</t>
  </si>
  <si>
    <t>Սեղանի համակարգիչ ACER Veriton M2640G/ մոնիտոր ACER V226HQLbd</t>
  </si>
  <si>
    <t>Լիցենզավորված ծրագիր</t>
  </si>
  <si>
    <t>Ֆեմիդա ձայնային համակարգ Intel Core 13-7100/1TB/4GB  մոնիտոր 19,5 Philips,տպիչ Kyosera P2135 DN UPS-850 VA դատ. Ձայնային համակարգ SRS Ֆեմիդա</t>
  </si>
  <si>
    <t>Ռենտգեն հսկողության սարք GUARD SPIRT {YT2101 LCD</t>
  </si>
  <si>
    <t xml:space="preserve">Սովորական սեղան </t>
  </si>
  <si>
    <t>Սեղան դիմային մասով</t>
  </si>
  <si>
    <t>Սեղան 140*70</t>
  </si>
  <si>
    <t>Սեղան /լրացուցիչ մասերով/</t>
  </si>
  <si>
    <t xml:space="preserve">Ղեկավարի սեղանի դիմադիր սեղան </t>
  </si>
  <si>
    <t>Սեղան 1.20մ</t>
  </si>
  <si>
    <t>Սեղան 1մ</t>
  </si>
  <si>
    <t xml:space="preserve">Դիմադիր կցասեղան /FRONT EXTENSION TABLE/ </t>
  </si>
  <si>
    <t xml:space="preserve">Նիստերի քարտուղարի և վկայի սեղանExtra  </t>
  </si>
  <si>
    <t>Նիստերի սեղան /CONFERENCE TABLE/</t>
  </si>
  <si>
    <t xml:space="preserve">Դատական  նիստերի  սեղան </t>
  </si>
  <si>
    <t>Դատավորի սեղան դատ.նիստ.դահլ.2200x 830 x 840</t>
  </si>
  <si>
    <t>Դատավորի սեղան դատ.նիստ.դահլ.1800 x 830 x 840</t>
  </si>
  <si>
    <t>Նիստ.քարտ. և վկայի սեղան /Գյումրի/</t>
  </si>
  <si>
    <t xml:space="preserve">Սեղան կոնֆերանսների համար </t>
  </si>
  <si>
    <t>Տումբա</t>
  </si>
  <si>
    <t>Սեղանի տումբա Վեգա</t>
  </si>
  <si>
    <t xml:space="preserve">Սեղանի  տումբա Extra </t>
  </si>
  <si>
    <t>Գրապահարան    VEGA</t>
  </si>
  <si>
    <t>Գրապահարան Extra բաց շագանակագույն  18 մմ հ.</t>
  </si>
  <si>
    <t>Գրապահարան ապակյա դռներով Վեգա</t>
  </si>
  <si>
    <t>Գրապահարան  Վեգա</t>
  </si>
  <si>
    <t>Գրապահարան Ա տեսակի</t>
  </si>
  <si>
    <t>Պահարան 2000*2250*400</t>
  </si>
  <si>
    <t>Պահարան 4 դռն.</t>
  </si>
  <si>
    <t>Գրապահարան  P -4</t>
  </si>
  <si>
    <t xml:space="preserve">Գրապարան ղեկավարի համար ապակյա դռներով /GLASS BOOKSHELF FOR MANAGER/ </t>
  </si>
  <si>
    <t>Գրապարան /BOOKSHELF/</t>
  </si>
  <si>
    <t>Զգեստապարան /WARDROBE/</t>
  </si>
  <si>
    <t>Մետաղյա պահարան և դարակ</t>
  </si>
  <si>
    <t>Մետաղյա պահարան 4 դուռ</t>
  </si>
  <si>
    <t>Մետաղյա պահարան /4 դարականի/</t>
  </si>
  <si>
    <t xml:space="preserve">Սովորական աթոռ մետաղյա կմախքով, կտորից պաստառապատ </t>
  </si>
  <si>
    <t>Դատավորի,օգնականի,վկայի աթոռ</t>
  </si>
  <si>
    <t xml:space="preserve">Գրասենյակային աթոռ </t>
  </si>
  <si>
    <t>Գրասենյակային աթոռ կաշվե</t>
  </si>
  <si>
    <t>4 տեղանոց նստարան</t>
  </si>
  <si>
    <t>5 տեղանոց նստարան</t>
  </si>
  <si>
    <t>3 տեղանոց նստարան</t>
  </si>
  <si>
    <t>6 տեղանեց նստարան</t>
  </si>
  <si>
    <t>Նստարան 4 տեղ.</t>
  </si>
  <si>
    <t>Ամբիոն</t>
  </si>
  <si>
    <t>Վեբ կամերա</t>
  </si>
  <si>
    <t>Audio-Commutating Mixture</t>
  </si>
  <si>
    <t>Voice Recording Operating Software</t>
  </si>
  <si>
    <t>Sistem Compatible Sound Card</t>
  </si>
  <si>
    <t>Videoprojector DLP Toshiba T 45</t>
  </si>
  <si>
    <t>Videoprojector server 16*1.0</t>
  </si>
  <si>
    <t xml:space="preserve">Դատավորի Սեղան </t>
  </si>
  <si>
    <t>դատավորի սեղան</t>
  </si>
  <si>
    <t>զգեստապահարան</t>
  </si>
  <si>
    <t>գրապահարան</t>
  </si>
  <si>
    <t>ամբիոն</t>
  </si>
  <si>
    <t>տումբա 3 դարակով</t>
  </si>
  <si>
    <t>ղեկավար.կող.սեղան</t>
  </si>
  <si>
    <t>ղեկավար.դիմ.սեղան</t>
  </si>
  <si>
    <t>ղեկավարի գրասեղ.</t>
  </si>
  <si>
    <t>գրապահ.ղեկ.համար</t>
  </si>
  <si>
    <t>դինադիր կցասեղան</t>
  </si>
  <si>
    <t>աշխատանք.աթոռ</t>
  </si>
  <si>
    <t>կող.կցասեղան</t>
  </si>
  <si>
    <t>գրասեղ.պահ.3դարակ</t>
  </si>
  <si>
    <t>ղեկավարի սեղան</t>
  </si>
  <si>
    <t>ղեկավարի աթոռ</t>
  </si>
  <si>
    <t>գրապահ.ապակե դռ.</t>
  </si>
  <si>
    <t>գրասեղան</t>
  </si>
  <si>
    <t>Գրապահարան/BOOKSHELF/</t>
  </si>
  <si>
    <t>Մետաղական պահարան</t>
  </si>
  <si>
    <t>գրասեղան ղեկավարի /լամինատից/</t>
  </si>
  <si>
    <t>մետաղական պահարան</t>
  </si>
  <si>
    <t>Բազկաթոռ ղեկավարի</t>
  </si>
  <si>
    <t xml:space="preserve">Զինանշան  D - 45սմ </t>
  </si>
  <si>
    <t>Զինանշան P-45սմ</t>
  </si>
  <si>
    <t xml:space="preserve">Զինանշան </t>
  </si>
  <si>
    <t>Անջրպետ, բարիեր3000x120x950 /հ/ մմ</t>
  </si>
  <si>
    <t>Անջրպետ բարիեր 1500 x120 x950մմ</t>
  </si>
  <si>
    <t>Անջրպետ բարիեր 2200 x120 x 950մմ</t>
  </si>
  <si>
    <t>Անջրպետ բարիեր 1900 x 120 x 950մմ</t>
  </si>
  <si>
    <t>Անջրպետ բարիեր 1800 x120 x 950մմ</t>
  </si>
  <si>
    <t>Անջրպետ բարիեր 1700 x 120x 950մմ</t>
  </si>
  <si>
    <t>Անջրպետ բարիեր 2700x120x950մմ</t>
  </si>
  <si>
    <t xml:space="preserve">Անջրպեդ </t>
  </si>
  <si>
    <t>Պատուհանի շերտավարագույր քմ,</t>
  </si>
  <si>
    <t>Պատուհանի շերտավարագույր մ/ք</t>
  </si>
  <si>
    <t>Դատավորի սեղան 2500x830x840/11/ մմ</t>
  </si>
  <si>
    <t>Դատավորի սեղան 2200x830x840/11/ մմ</t>
  </si>
  <si>
    <t>Դատավորի սեղան (դատ.նիստ.դահլիճ) 1800x830x840</t>
  </si>
  <si>
    <t>Ղեկավարի սեղան առանց տումբայիՙVega՚</t>
  </si>
  <si>
    <t>Սեղան սովորական &lt;Extra&gt;.</t>
  </si>
  <si>
    <t>Ղեկավարի սեղան Վեգա</t>
  </si>
  <si>
    <t>Ղեկավարի սեղանի դիմադիր սեղան Վեգա</t>
  </si>
  <si>
    <t>Ղեկավարի սեղանի կցորդ</t>
  </si>
  <si>
    <t>Ղեկավարի սեղանի կցորդ Վեգա</t>
  </si>
  <si>
    <t>Համակարգիչ P  III 500 / 512</t>
  </si>
  <si>
    <t xml:space="preserve">Համակարգիչ P lll 800, ստեղնաշար մկնիկ, տակդիր, մոնխոոր ACer--15, </t>
  </si>
  <si>
    <t>Համակարգիչ P III 800, ստեղնաշար, մկնիկ, տակդիր, մոնիտոր 17</t>
  </si>
  <si>
    <t>Համակարգիչ P 4 3.2 GHz Intel chipset, VGA 64MB on board, 800FSB HDD SATA 160GB,RAM 512MB, FDD CD-RW/DVD, KB Mouse</t>
  </si>
  <si>
    <t>Համակարգիչ  P-4</t>
  </si>
  <si>
    <t>Processor Computer P-4-2,4 GHz</t>
  </si>
  <si>
    <t>Workstation Type  A</t>
  </si>
  <si>
    <t>Bach HP Universal 1064262</t>
  </si>
  <si>
    <t>Համակարգիչ intel cor 2 Duo 4600 HDD 160GB</t>
  </si>
  <si>
    <t xml:space="preserve">Համակարգիչ intel core 2 Duo 8300 HDD </t>
  </si>
  <si>
    <t>Workstation</t>
  </si>
  <si>
    <t>Համակարգիչ Պ4</t>
  </si>
  <si>
    <t>Համակարգիչ P4 512MB</t>
  </si>
  <si>
    <t>Համակարգիչ -7400</t>
  </si>
  <si>
    <t>Համակարգիչ P4, 2.8GHz, RAM 504MB, HDD 80GB,VGA 128MB</t>
  </si>
  <si>
    <t xml:space="preserve">Համակարգիչ  P4, 3,0GHz,RAM 192MB, VGA 64MB,HDD 80GB </t>
  </si>
  <si>
    <t xml:space="preserve">Համակարգիչ  P4, 3,0GHz,RAM 512MB, VGA 256MB,HDD 160GB </t>
  </si>
  <si>
    <t>Համակարգիչ  D 930</t>
  </si>
  <si>
    <t>Համակարգիչ  P4, 3.2 GHz, RAM 1 gb, HDD 250GB</t>
  </si>
  <si>
    <t xml:space="preserve">Համակարգիչ/մոնիտոր/ P4HP </t>
  </si>
  <si>
    <t>Համակարգիչ Core 2 Duo</t>
  </si>
  <si>
    <t xml:space="preserve">Համակարգիչ P4 GHz3.0, RAM 512 mb, HDD 80GB </t>
  </si>
  <si>
    <t>Համակարգիչ P4, 3.0 GHz, RAM 512 mb</t>
  </si>
  <si>
    <t>Workstation Type 13</t>
  </si>
  <si>
    <t xml:space="preserve">Համակարգիչ  P4, 2.4GHz,RAM 512MB, VGA 64MB,HDD 80GB </t>
  </si>
  <si>
    <t>Պրոցեսոր համակարգիչ  պենտիում  24 GHR</t>
  </si>
  <si>
    <t xml:space="preserve">Համակարգիչ Core 2 Duo2,93GHZ </t>
  </si>
  <si>
    <t xml:space="preserve">Համակարգիչ P4 GHz3.0, RAM 256mb, HDD 160GB </t>
  </si>
  <si>
    <t>Համակարգիչ  intel I 3-2120</t>
  </si>
  <si>
    <t>Համակարգիչ Պ4,3,08 GHz 512 mb,RAM 75 GB HDD հավաքածու/համակարգիչ+մոնիտոր/</t>
  </si>
  <si>
    <t>ՀամակարգիչCore2DUOE 7500, 2,93G,RAM HZ 2GB</t>
  </si>
  <si>
    <t>Համակարգիչ P4D930 RAM512gb VGA 1 gb HDD300gb</t>
  </si>
  <si>
    <t>Notebook DELL Latitude E6530</t>
  </si>
  <si>
    <t>Համակարգիչ CPU:2MB L2cachemeory2GB</t>
  </si>
  <si>
    <t>Workstation core 2du02.93GhzCompaq E7500,HDD500GB</t>
  </si>
  <si>
    <t>Համակարգիչ P4.3,2 GHZ 915intel chipest, VGA 64mb,
800fsbhddsata160gbram512mb</t>
  </si>
  <si>
    <t>ՀամIntel Core i3-3220, MB AsusP8 RAM 4gb,HDD500gb</t>
  </si>
  <si>
    <t>ՄոնիտորHILIPS200v4LAB/00 LED</t>
  </si>
  <si>
    <t>՚Ֆեմիդաՙձայն.համակարգ</t>
  </si>
  <si>
    <t>Ֆեմիդա/համակարգ. մոնիտ.UPS,SRS Femida/</t>
  </si>
  <si>
    <t>Համակարգիչ Core i3M Windows8,1 Pro3,4</t>
  </si>
  <si>
    <t>Սեղանի համակարգիչ Dell Vostro 3650MT/CPU Intel Core i5-6400/4GB/500GB/DVDRW/Monitor Dell E2216H21,5 OS Win 10 Proffesional Edition</t>
  </si>
  <si>
    <t>Ֆեմիդա ձայն. Համակ,համ-իչ-Intel Core I3-7100/1TB/4GB, մոնիտոր 19,5 Philips, տպիչ -Kyocera P2135 DN, UPS-850VA, դատ.ձայն.համ. SRS Femida</t>
  </si>
  <si>
    <t>Սեղանի համակարգիչ Acer Veriton M2640G/մոնիտորAcer V226HQLbd</t>
  </si>
  <si>
    <t>ռենտգեն հսկողության սարքեր CUARD SPIRIT XYT-2101LCD</t>
  </si>
  <si>
    <t>Մոնիտոր ՙ 15 ՚</t>
  </si>
  <si>
    <t>Մոնիտոր  CITCD 15 cn  1024x76875  Hr,</t>
  </si>
  <si>
    <t>Մոնիտոր  CMV LCD 17”</t>
  </si>
  <si>
    <t>Մոնիտոր Սոլ 15 ԼՍԴ</t>
  </si>
  <si>
    <t>Մոնիտոր  LCD-15</t>
  </si>
  <si>
    <t>Monitor LCD-15 GT 1024x768x75Hz</t>
  </si>
  <si>
    <t>Մոնիտոր GT-Fict Panel Type LCD technology Size min 17
incher in diagonal, Brightness 300 units</t>
  </si>
  <si>
    <t>Monitor Hewlett Packard L, 1502</t>
  </si>
  <si>
    <t>Մոնիտոր /Dell E177FP/</t>
  </si>
  <si>
    <t>Մոնիտոր Acr 17</t>
  </si>
  <si>
    <t>Մոնիտոր CIT 17</t>
  </si>
  <si>
    <t xml:space="preserve">Մոնիտոր Beng </t>
  </si>
  <si>
    <t>Մոնի տոր BENQ</t>
  </si>
  <si>
    <t>Մոնիտոր Aser</t>
  </si>
  <si>
    <t>Մոնիտոր LSD 19</t>
  </si>
  <si>
    <t>Public monitor terminal MK48160PT</t>
  </si>
  <si>
    <t>Մոնիտոր LSD 15" HP1502</t>
  </si>
  <si>
    <t>Մոնիտոր Acer AL1717</t>
  </si>
  <si>
    <t>Մոնիտոր/Samsung/17"</t>
  </si>
  <si>
    <t>Մոնիտոր Samsung Sync Master E1920</t>
  </si>
  <si>
    <t>Մոնիտոր  HP 1908W</t>
  </si>
  <si>
    <t>Մոնիտոր Benq LCD 19</t>
  </si>
  <si>
    <t>Մոնիտոր/Samsung/</t>
  </si>
  <si>
    <t>Մոնիտոր/DELL/</t>
  </si>
  <si>
    <t xml:space="preserve">Մոնիտոր  /DELL/  </t>
  </si>
  <si>
    <t>Մոնիտոր Acr 17 AL 1717</t>
  </si>
  <si>
    <t xml:space="preserve">Մոնիտոր HP 2011 *20 in LED </t>
  </si>
  <si>
    <t xml:space="preserve">Մոնիտոր SAMSUNG 17 LCD </t>
  </si>
  <si>
    <t>Մոնիտոր  128 MB ViDEO DVD COMBO</t>
  </si>
  <si>
    <t>Monitor HP compar 1901w</t>
  </si>
  <si>
    <t>Տեսավահանակ PhilipsV-line-21,5/54,6sm</t>
  </si>
  <si>
    <t>UPS  BMT - 600 VA</t>
  </si>
  <si>
    <t>UPS Power Com BMT  600VA</t>
  </si>
  <si>
    <t>Bach Mountable UPS MGE 3000VA</t>
  </si>
  <si>
    <t>Անխափան սնուցման սարք /600VA/</t>
  </si>
  <si>
    <t>Անխափան սնուցման սարք 1200</t>
  </si>
  <si>
    <t>Անխափան սնուցման սարք UPS</t>
  </si>
  <si>
    <t>UPS 625</t>
  </si>
  <si>
    <t xml:space="preserve">UPS  </t>
  </si>
  <si>
    <t xml:space="preserve">Անխափան սնուցման սարք Capasity 750 VA </t>
  </si>
  <si>
    <t>Տպիչ լազերային  Xerox- P8 cx</t>
  </si>
  <si>
    <t>Լազերային տպիչ HP Laser Jet 1010</t>
  </si>
  <si>
    <t>Լազերային տպիչ ՀՊ 1018</t>
  </si>
  <si>
    <t>Լազերային տպիչ HPLS  1160</t>
  </si>
  <si>
    <t>Printer Type A LJ 1022</t>
  </si>
  <si>
    <t>Printer HP LS 1160</t>
  </si>
  <si>
    <t>Printer skan Canon MF-3220</t>
  </si>
  <si>
    <t>Printer Type A LG 1022</t>
  </si>
  <si>
    <t>Լազերային տպիչ 1018</t>
  </si>
  <si>
    <t>Լազերային տպիչ HP LG 1018</t>
  </si>
  <si>
    <t>Լազերային տպիչ 2014</t>
  </si>
  <si>
    <t>Լազ. տպիչ 1018</t>
  </si>
  <si>
    <t>Լազերային տպիչ 1022</t>
  </si>
  <si>
    <t>Լազերային  տպիչ  Canon</t>
  </si>
  <si>
    <t>Լազերային տպիչ 1160</t>
  </si>
  <si>
    <t>Ցայնային տպիչ HP LG 2015</t>
  </si>
  <si>
    <t>Printer HP LG 2014</t>
  </si>
  <si>
    <t>Printer 1102</t>
  </si>
  <si>
    <t>Printer P 1102</t>
  </si>
  <si>
    <t>Ցանցային տպիչ /HPLJ 2015/</t>
  </si>
  <si>
    <t>Լազերային տպիչHPLJ 2014</t>
  </si>
  <si>
    <t>Լազերային տպիչ LPB 2900</t>
  </si>
  <si>
    <t xml:space="preserve">Բազմաֆունկցիոնալ  տպիչ սարք Բոլորը մեկում </t>
  </si>
  <si>
    <t>Բազմաֆունկցիոնալ  տպիչ սարք HP Lazer JET M 503 SXS  MPP A3</t>
  </si>
  <si>
    <t>Լազերային տպիչ  HP LJ 1018</t>
  </si>
  <si>
    <t>Լազերային տպիչ  LBP Canon 2900</t>
  </si>
  <si>
    <t>ՏպիչCanon LBP-6000</t>
  </si>
  <si>
    <t>Բազմֆունկց.Canon MF 4410տպիչ</t>
  </si>
  <si>
    <t>Լազերային տպիչ HP Lazer Jet Pro P 1102</t>
  </si>
  <si>
    <t>Տպիչ սարք, բազմաֆունկցիոնալ Canon IR2520</t>
  </si>
  <si>
    <t xml:space="preserve">Հեռախոս ֆաքս </t>
  </si>
  <si>
    <t>Ֆաքս     FAX  -  870</t>
  </si>
  <si>
    <t>Հեռախոս` Panasonic KX – TD 50170 DHLC and Amphenol 57JE type connector</t>
  </si>
  <si>
    <t xml:space="preserve">Հեռախոս </t>
  </si>
  <si>
    <t>Կոշտ սկավառակ EXT HDD 500 GB</t>
  </si>
  <si>
    <t>Photokopier Canon ME 4010</t>
  </si>
  <si>
    <t>Պատճենահանման մեքենա /Canon-MF-3220</t>
  </si>
  <si>
    <t>Սկաներ Canon LINE 25 AU USB</t>
  </si>
  <si>
    <t>Ականեր ՀՊ 2400</t>
  </si>
  <si>
    <t>Սկաներ MUSTEK PAW 2400</t>
  </si>
  <si>
    <t>Սկաներ FLATBED SCANER EPSON GT-2500</t>
  </si>
  <si>
    <t>Սկաներ HP Scan Jet G 3110</t>
  </si>
  <si>
    <t xml:space="preserve">Օդափոխիչ սառեցնող պատուհանիAKH - 7,  AGS - W </t>
  </si>
  <si>
    <t xml:space="preserve">Օդափոխիչ սառեցնող պատուհանիAKH – 9, AGN – W </t>
  </si>
  <si>
    <t xml:space="preserve">Օդափոխիչ սառեցնող պատուհանիAMH – 13, AGS–W </t>
  </si>
  <si>
    <t xml:space="preserve">Օդափոխիչ սառեցնող պատուհանիAIH – 22, AAN – W ALH - 22, AAZ – W </t>
  </si>
  <si>
    <t>Պատուհանի օդափոխիչ  AIB - 9ACM-W</t>
  </si>
  <si>
    <t>Պատուհանի օդափոխիչ  AMH - 13AGS-W</t>
  </si>
  <si>
    <t>Պատուհանի օդափոխիչ  AIH-22AAM-W</t>
  </si>
  <si>
    <t>Օդափոխիչ</t>
  </si>
  <si>
    <t xml:space="preserve">Օդորակիչ VESTEL ECOPLYUS </t>
  </si>
  <si>
    <t>Ձայնային համակարգ դելտա 44</t>
  </si>
  <si>
    <t>Ձայնային հաղորդակցման համակարգՙ ՏRS Mixer  8x4 ՚</t>
  </si>
  <si>
    <t>Ցանցային համակարգ  Delta-44</t>
  </si>
  <si>
    <t>Ձայնային հաղորդակցման համակարգ SRS Mixel 8x4</t>
  </si>
  <si>
    <t>Ձայնագրման կոմպլեկտ</t>
  </si>
  <si>
    <t xml:space="preserve"> Sistem &lt; SRS Femida  &gt; </t>
  </si>
  <si>
    <t>Ձայնային քարտ</t>
  </si>
  <si>
    <t>Միկրաֆոն SMS Voice Clear</t>
  </si>
  <si>
    <t>Միկրաֆոնի հենակ Table Stand</t>
  </si>
  <si>
    <t>Միկրաֆոնի հենակ Tloor Stand</t>
  </si>
  <si>
    <t>Միկրաֆոնի կաբել XLR</t>
  </si>
  <si>
    <t>մ</t>
  </si>
  <si>
    <t>Միկրաֆոն</t>
  </si>
  <si>
    <t xml:space="preserve"> Server Type A . Hewlett Packard ProLiant  ML350 G4</t>
  </si>
  <si>
    <t>Server Type B. Hewlett Packard ProLiant  ML 350 G4</t>
  </si>
  <si>
    <t>Server HP DL 160</t>
  </si>
  <si>
    <t>Սերվեր  HPDL 160 G5</t>
  </si>
  <si>
    <t>Սերվեր /Del OptiPlex745 Mini Tower/</t>
  </si>
  <si>
    <t xml:space="preserve">Սերվեր /DELL/ </t>
  </si>
  <si>
    <t>Local Storage server HP DL 360G7</t>
  </si>
  <si>
    <t>ՀեռուստացույցLG 29FS4RN</t>
  </si>
  <si>
    <t>Պենտիում 166</t>
  </si>
  <si>
    <t>Մոնիտոր/SPC Color Monitor/</t>
  </si>
  <si>
    <t>Տպող սարք/ HP LJ 6L/</t>
  </si>
  <si>
    <t xml:space="preserve">P4-1,7 GB/256Mb DDR/40GB HDD/7200/ Mb AGP ATI 128 Rage Pro/ CDROM 52 x/ CD- RW </t>
  </si>
  <si>
    <t>Մոնիտոր 17Samsung  753s</t>
  </si>
  <si>
    <t>Տպող սարք HP  DJ 920 C</t>
  </si>
  <si>
    <t>UPS PowerCom 600A</t>
  </si>
  <si>
    <t>Ֆաքս-Modem Zyxel  OMNY  56 ext</t>
  </si>
  <si>
    <t>Համակարգի Pentium 1 monitor</t>
  </si>
  <si>
    <t>Թանաքային տպի</t>
  </si>
  <si>
    <t>Համակարգի P4 3.0Ghz,915 intel clipset,VGA64</t>
  </si>
  <si>
    <t>UPS E-Pro 600VA</t>
  </si>
  <si>
    <t>E pro 600VA</t>
  </si>
  <si>
    <t>Համակարգի P4 2.4Ghz Intel chipset</t>
  </si>
  <si>
    <t>Մոնիտոր LCD 17"</t>
  </si>
  <si>
    <t>Լազերային տպի HPLJ 1020</t>
  </si>
  <si>
    <t>Համակարգի P4 2,4 GHz, RAM192mb,VGA 64mb, video card 64 MB</t>
  </si>
  <si>
    <t>Մոնիտոր LCD 15</t>
  </si>
  <si>
    <t>Busines Telephone System Type D</t>
  </si>
  <si>
    <t>Server Type A GBJ 53803U9</t>
  </si>
  <si>
    <t>Server Type B GBJ 53803U10</t>
  </si>
  <si>
    <t>Workstation Type A HP dx6120 MT</t>
  </si>
  <si>
    <t>Workstation Type B HP dx6120 MT</t>
  </si>
  <si>
    <t>Մոնիտոր HP L 1502 Flat Panel Monitor</t>
  </si>
  <si>
    <t>Տպող սարք Type A HP LJ 1022</t>
  </si>
  <si>
    <t>Տպող սարք Type B HP LJ 2420n</t>
  </si>
  <si>
    <t xml:space="preserve">Scanner/ Digital 1 Sender HP 9200c </t>
  </si>
  <si>
    <t xml:space="preserve">Desktop Digital Copier Type B KM 1500 </t>
  </si>
  <si>
    <t>Switch D -link</t>
  </si>
  <si>
    <t>Dell 17 LCD</t>
  </si>
  <si>
    <t>Canon LBP-1120</t>
  </si>
  <si>
    <t>Մոնիտոր  DELL 17 lcd</t>
  </si>
  <si>
    <t>Մոնիտոր   HP 1740</t>
  </si>
  <si>
    <t>Համակարգի P4 3.0 GHz, RAM128mb,HDD 80GB</t>
  </si>
  <si>
    <t>Համակարգի P4 3.2GHZ</t>
  </si>
  <si>
    <t>Մոնիտոր ԴԵԼԼ 17" ԼՍԴ</t>
  </si>
  <si>
    <t>CIT Monitor-Flat Panel</t>
  </si>
  <si>
    <t>Discowery 600 VA,220 V,50Hz</t>
  </si>
  <si>
    <t>Printer HP LJ 1018</t>
  </si>
  <si>
    <t>Microphones</t>
  </si>
  <si>
    <t>Համակարգի P4 3.0/RAM DDR2</t>
  </si>
  <si>
    <t>Monitor Acer 17"</t>
  </si>
  <si>
    <t>Printer Canon LBP 2900</t>
  </si>
  <si>
    <t>Համակարգի P4 3.0/ՌԱՄ ԴԴՌ 2</t>
  </si>
  <si>
    <t>Printer  2900</t>
  </si>
  <si>
    <t>Համակարգի P4 3.0 GHz,RAM512mb,VGA 64mb</t>
  </si>
  <si>
    <t>Համակարգի P4 3.0 GHz,RAM248mb,VGA 64mb</t>
  </si>
  <si>
    <t>Monitor Acer AL 1717</t>
  </si>
  <si>
    <t>Համակարգի P4 3.0 GHz, RAM512mb,HDD 80GB</t>
  </si>
  <si>
    <t>Համակարգի P4 Core2Duo2</t>
  </si>
  <si>
    <t>Մոնիտոր  Benq LCD 19'</t>
  </si>
  <si>
    <t>Լազերային տպի HP Laser Jet 1018</t>
  </si>
  <si>
    <t>Համակարգի</t>
  </si>
  <si>
    <t>Տպի</t>
  </si>
  <si>
    <t>Ցանցային տպի</t>
  </si>
  <si>
    <t>Բոլորը մեկում համակարգ</t>
  </si>
  <si>
    <t xml:space="preserve">Մոնիտոր Benq LCD 19" </t>
  </si>
  <si>
    <t>Համակարգի Corel2 Duօ2,66/1066</t>
  </si>
  <si>
    <t>Համակարգի Corel2 Duօ2,66/1067</t>
  </si>
  <si>
    <t>Printer HP Lazer Jet 1018</t>
  </si>
  <si>
    <t>Համակարգի P4 3GHz/512MbDDR</t>
  </si>
  <si>
    <t>Monitor CIT 17"</t>
  </si>
  <si>
    <t>Համակարգի HP Compaq dx*7400</t>
  </si>
  <si>
    <t>Մոնիտոր  LCD 19"  HP L1908w</t>
  </si>
  <si>
    <t>Printer HP Lazer Jet 2014</t>
  </si>
  <si>
    <t>Բոլորը մեկում(All-in-one multifunction sistem)</t>
  </si>
  <si>
    <t xml:space="preserve">Մոնիտոր Benq T705 </t>
  </si>
  <si>
    <t>Մոնիտոր Cit 17"</t>
  </si>
  <si>
    <t>Անխափան սնուցման սարքUPS</t>
  </si>
  <si>
    <t>Սվի</t>
  </si>
  <si>
    <t>Համակարգի (Workstation)</t>
  </si>
  <si>
    <t>Անխափան սնուցման սարք Ups 1200VA</t>
  </si>
  <si>
    <t>Public monitor terminal</t>
  </si>
  <si>
    <t>Անխափան սնուցման սարք</t>
  </si>
  <si>
    <t>Հեռուստացույց</t>
  </si>
  <si>
    <t>Մոնիտոր Spider Net 19 LCD</t>
  </si>
  <si>
    <t>Սառնարան</t>
  </si>
  <si>
    <t>Համակարգի ՀՊ compaq 6200Pro, intel i3-2120</t>
  </si>
  <si>
    <t>MonitorHP 20 HP 2011*20in LED LCD</t>
  </si>
  <si>
    <t>UPS APS Back RS 500 VA</t>
  </si>
  <si>
    <t>Թուղ աղացող սարք</t>
  </si>
  <si>
    <t>Օդորակի VESTEL ECOPLUS</t>
  </si>
  <si>
    <t>Միկրոֆոն</t>
  </si>
  <si>
    <t>Monitor 20'' Samsung S 20A300B</t>
  </si>
  <si>
    <t>Workstation intel Core i7-3770</t>
  </si>
  <si>
    <t>բարձրախոս</t>
  </si>
  <si>
    <t>HDD 1 Tb SATA External</t>
  </si>
  <si>
    <t>Համակարգի HP compaq 6200 Pro Ser, intel i3-2120</t>
  </si>
  <si>
    <t>Data bazae server, HP pro Liant ML 110G7 RAM8GB</t>
  </si>
  <si>
    <t>Monitor HP Compaq LE 2002xBacklit LCD</t>
  </si>
  <si>
    <t>Շտրիխ կոդ կարդացող սարք Zebex Z-3220</t>
  </si>
  <si>
    <t>Ֆեմիդա</t>
  </si>
  <si>
    <t>Տպի սարք xerox Workcenter 33250DNI</t>
  </si>
  <si>
    <t>Համակարգիչ Core i3 MS</t>
  </si>
  <si>
    <t>Տեսավահան /մոնիտոր/ PHILIPS LSD 21.5</t>
  </si>
  <si>
    <t>Մոնիտոր DELL 156 FP 15</t>
  </si>
  <si>
    <t>Server DELL Optiplex 745</t>
  </si>
  <si>
    <t>Օդորակի 9000BTU</t>
  </si>
  <si>
    <t>Ֆեմիդա /Կոմպլեկտ/</t>
  </si>
  <si>
    <t>Սեղանի համակարգիչ DELL VOSTRO 365MT</t>
  </si>
  <si>
    <t>Ֆաքս &lt;BrotherintelexFAX&gt;</t>
  </si>
  <si>
    <t>Համակարգի (Pentium I մանիտ©)</t>
  </si>
  <si>
    <t>Համակարգի   HP DX2200</t>
  </si>
  <si>
    <t>ՊրինտերHP-10-22</t>
  </si>
  <si>
    <t>Պատճենահանող սարք</t>
  </si>
  <si>
    <t>Business Telephone System  Type ''B''</t>
  </si>
  <si>
    <t>Ղեկավարող/կարդացող սարք</t>
  </si>
  <si>
    <t>Կասա</t>
  </si>
  <si>
    <t>Ղեկավարի վահանակ</t>
  </si>
  <si>
    <t>Պոմպ</t>
  </si>
  <si>
    <t>Գազայրի</t>
  </si>
  <si>
    <t>Մոնիտոր DELL 17” LCD</t>
  </si>
  <si>
    <t>Լազերային տպի Canon LBP-2900</t>
  </si>
  <si>
    <t>Local  Datbase Server</t>
  </si>
  <si>
    <t>Local WWW Server</t>
  </si>
  <si>
    <t>Local Area Network (LAN)</t>
  </si>
  <si>
    <t>Հեռախոս Panasonic KX –T7730</t>
  </si>
  <si>
    <t>Համակարգի P4 3.2 GHz, 915 Intel chipset, VGA 64 MB on board, 800FSB HDD SATA 160 GB, RAM 512MB, FDD, CD-RW/DVD, KB, Mouse</t>
  </si>
  <si>
    <t>Մոնիտոր Սամսունգ 17”</t>
  </si>
  <si>
    <t>Լազերային տպի ՀՊ 1022</t>
  </si>
  <si>
    <t>Պատճենահանման մեքենա Քենոն իՌ2016ջի</t>
  </si>
  <si>
    <t>Սառնարան Bompani BR-280SLV</t>
  </si>
  <si>
    <t>Հեռուստացույց LG 29 FS 4 RN</t>
  </si>
  <si>
    <t>Սառնարան  LG GR-372</t>
  </si>
  <si>
    <t>Կոնդիցիոներ SAMSUNG AZ-12 FADEA</t>
  </si>
  <si>
    <t>Սառնարան SHARP SJK-34N</t>
  </si>
  <si>
    <t>Թվային ֆոտոապարատ CANON Power shot A 640</t>
  </si>
  <si>
    <t>Տեսախցիկ Panasonic  PV-GS39</t>
  </si>
  <si>
    <t>Հեռուստացույց PHILIPS 29 PT 8845</t>
  </si>
  <si>
    <t>Տեսամագնիտոֆոն SONY SLV –ED 949 SG</t>
  </si>
  <si>
    <t>Լուսանկարական ապարատ CANON A 530</t>
  </si>
  <si>
    <t>Սառնարան HITACHI R-Z 400 AUK 6 K</t>
  </si>
  <si>
    <t>Սառնարան HITACHI R-Z 320 AUK 7 K</t>
  </si>
  <si>
    <t>Համակարգի Piv 3.0 1MB cache 800MHz FSB, 512MB DDR II PC-4200 80 GBHDD, FDD,CD-RW/DVD, KB, Mouse</t>
  </si>
  <si>
    <t>Մոնիտոր  17” LCD</t>
  </si>
  <si>
    <t>Լազերային տպի hp LJ-1018</t>
  </si>
  <si>
    <t>Լիցենզիա-ծրագրային ապահովում</t>
  </si>
  <si>
    <t>Sound card system</t>
  </si>
  <si>
    <t>Ականջակալ</t>
  </si>
  <si>
    <t>Ոտնակ միկրոֆոնի</t>
  </si>
  <si>
    <t>Կոնդիցիաներ  SANYO SAPC 126GHMC</t>
  </si>
  <si>
    <t>ՀամակարգիP4Core2Duo2, 66/1066Intel31chipset,VGA128MBonboard,HDD SATS160GB,RAM1024 MB, CD-RV/DVD, Keyboard,Mouse</t>
  </si>
  <si>
    <t>Սկաներ Epson V350</t>
  </si>
  <si>
    <t>UPS 1200VA /անխափան սնուցման սարք/</t>
  </si>
  <si>
    <t>Հեռախոս-Ֆաքս Panasonic KX-FT 901 BX</t>
  </si>
  <si>
    <t>Կոնդիցիոներ   HITACHI RAS/C ME 24 CH</t>
  </si>
  <si>
    <t>Նիշավորող մեքենա</t>
  </si>
  <si>
    <t>Մոնիտոր Benq LCD 19’’</t>
  </si>
  <si>
    <t>Համակարգի P4 Core2Duo2, 66/1066, Intel 31 chipset, VGA 128 Mb onb., HDD SATS 160 Gb, RAM 1024 Mb , CD-RW/DVD, KB&lt; Mouse</t>
  </si>
  <si>
    <t>Տպի HP Laser Jet 1018</t>
  </si>
  <si>
    <t>Անխափան սնուցման սարք  UPS 1200 VA</t>
  </si>
  <si>
    <t>Audio commutating mixture</t>
  </si>
  <si>
    <t xml:space="preserve">Համակարգի Intel P IV 3 GHz/512 Mb DDR/ 80 Gb/ Lan 100 Mbps/ FDD / DVD/ CD-RW combo 16x48x24xx48/ Sound onb/ Keyboard / Mouse / Video adapter 128 Mb </t>
  </si>
  <si>
    <t>Մոնիտոր CIT 17”</t>
  </si>
  <si>
    <t xml:space="preserve"> Տպի HP LJ 1018</t>
  </si>
  <si>
    <t>Համակարգի HP Comapaq dx * 7400</t>
  </si>
  <si>
    <t>Տպի HP LJ P2014</t>
  </si>
  <si>
    <t>Անխափան սնուցման սարք UPS 1200 VA</t>
  </si>
  <si>
    <t>Համակարգի HP Comapaq dx * 7400 ,CPU</t>
  </si>
  <si>
    <t>Համակարգի  Core2Duo2, 66/1066</t>
  </si>
  <si>
    <t>Տպի HP LJ P1018</t>
  </si>
  <si>
    <t>Համակարգի P4 2.8 GHz, 915 intel chipset, VGA 64 MB on board, Radeon X 3001 E 800 FDBHDDSATA 80 GB, RAM 128 MB, FDD, CD RW/DVD, KB, Mouse</t>
  </si>
  <si>
    <t>Մոնիտոր HP LJ 1908</t>
  </si>
  <si>
    <t xml:space="preserve"> Համակարգի HP, 2.33 GHz</t>
  </si>
  <si>
    <t>Համակարգի P 4 3.0 GHz, 915 intel chipset, VGA 64 MB on board, 800 FDBHDDSATA 80 GB, RAM 256 MB, FDD, CD RW/ DVD, KB, Mouse</t>
  </si>
  <si>
    <t>Մոնիտոր Spider 17</t>
  </si>
  <si>
    <t>Տպի HP LJ 1022</t>
  </si>
  <si>
    <t>Անխափան սնուցման սարք 1200 VA</t>
  </si>
  <si>
    <t>Մոնիտոր  Beng LCD 19</t>
  </si>
  <si>
    <t>Լազերային տպի HP Laser 1018</t>
  </si>
  <si>
    <t xml:space="preserve">Համակարգի P 4 Core 2Duo2 66/1066 intel 3 chipset  VGA 128 MB on board HDD SATS 160 GB RAM 1024 MB CD </t>
  </si>
  <si>
    <t>Մոնիտոր  Acer</t>
  </si>
  <si>
    <t>Համակարգի P 4  CPU 3.0 ,  2.99 GHz 504 MB RAM</t>
  </si>
  <si>
    <t>Public monitor terminal/MKY8160PT, itergrate mith monitor, mountable in monitor chasses, CPU : intel E5200/2.5 Ghz/LGA775/2M/800Mhz/-SYSmark 2004 SE Rating 156= (կոմպլեկտ)</t>
  </si>
  <si>
    <t>UPS 600</t>
  </si>
  <si>
    <t>Տպի LJ 1018</t>
  </si>
  <si>
    <t>Պատճենահանման մեքենա Canon iR 2016</t>
  </si>
  <si>
    <t>Անխափան սնուցման սարք /Capasity: 750V A/</t>
  </si>
  <si>
    <t xml:space="preserve">Սկաներ HP Scanjet G3110 Photo Scaner </t>
  </si>
  <si>
    <t>Թուղ աղացող սարք 3</t>
  </si>
  <si>
    <t>Համակարգի HP Com.7400</t>
  </si>
  <si>
    <t>Մոնիտոր HP 1908 LCD 19</t>
  </si>
  <si>
    <t>Համակարգի Core 2 DUO E7500</t>
  </si>
  <si>
    <t>Մոնիտոր Compaq LE 1901w</t>
  </si>
  <si>
    <t>Անխափան սնուցման սարք Back 750VA</t>
  </si>
  <si>
    <t>Լազերային տպի HPLJ Pro P1102</t>
  </si>
  <si>
    <t>Ցանցային տպի 2015</t>
  </si>
  <si>
    <t>Սերվեր HP DL 160G5</t>
  </si>
  <si>
    <t>Rask HP Universal Rask 10642 G2</t>
  </si>
  <si>
    <t>Rask Mountable UPS MGE 3000VA Rack Mount</t>
  </si>
  <si>
    <t>Տեսաքարտ VC 256 MB</t>
  </si>
  <si>
    <t>Սկաներ LIDE</t>
  </si>
  <si>
    <t>Համակարգի HPcompaq 6200Proser</t>
  </si>
  <si>
    <t>Մոնիտոր HP20HP 2011*20-inLED LCD</t>
  </si>
  <si>
    <t>UPS APS Back RS 500va</t>
  </si>
  <si>
    <t>Flatbet Scaner Epson GT-2500</t>
  </si>
  <si>
    <t>Օդորակի VESTEL ECOPLUS W 9000</t>
  </si>
  <si>
    <t>Համակարգի  MERKURI</t>
  </si>
  <si>
    <t>Մոնիտոր  SAMSUNG20</t>
  </si>
  <si>
    <t>UPS  SMARt1500</t>
  </si>
  <si>
    <t>Համակարգի P4  3.2</t>
  </si>
  <si>
    <t>Մոնիտոր  ACER1717</t>
  </si>
  <si>
    <t>HP Lazer Jet 1005</t>
  </si>
  <si>
    <t>Monitor 20 Samsung S 20A300B</t>
  </si>
  <si>
    <t xml:space="preserve">  Համակարգի P4/մոնիտոր   Acer1717</t>
  </si>
  <si>
    <t>Printer Phaser 3010Ba</t>
  </si>
  <si>
    <t>UPS APS Bask RS 500VA</t>
  </si>
  <si>
    <t xml:space="preserve"> Switch D-Link DGS-1016D</t>
  </si>
  <si>
    <t>Անվտանգույան համակարգի տեսախցիկ</t>
  </si>
  <si>
    <t>Համակարգի  P43</t>
  </si>
  <si>
    <t>Մոնիտոր  HP LJ  1740</t>
  </si>
  <si>
    <t xml:space="preserve">Տպի  </t>
  </si>
  <si>
    <t>Տպի սարք</t>
  </si>
  <si>
    <t>Printer HP LI 1005</t>
  </si>
  <si>
    <t>Ֆեմիդա ձայնագրառման համակարգ</t>
  </si>
  <si>
    <t xml:space="preserve">  Համակարգի Core i3 MS Office Standaet Windows 8.1</t>
  </si>
  <si>
    <t>Լազերային տպի KYOCETA PS 1040</t>
  </si>
  <si>
    <t>Սկաներ  canon Lide 120</t>
  </si>
  <si>
    <t>Բազմաֆ-լ տպի KYOCETA ECOSYS M 2530dn</t>
  </si>
  <si>
    <t>Համակարգի  ամբողջը մեկում</t>
  </si>
  <si>
    <t>Լազերային տպի HP Lazer Jet P2035</t>
  </si>
  <si>
    <t>Տպի սարք ,բազմաֆունկցիոնալ Canon IR 2520</t>
  </si>
  <si>
    <t>Լազերային տպի HP Lazer Jet P2035 Printer</t>
  </si>
  <si>
    <t>Սեղանի համակարգի Dell Vostro 3650MT/CPU intel Core i5-6400/4GB/500GB/DVDRW/Monitor Dell E2216H 21.5 OS Win 10 Proffesional Edition</t>
  </si>
  <si>
    <t>Սկանեռ</t>
  </si>
  <si>
    <t>Համակարգի P4 3.0Hz, 915 Intel chipset, VGA 64 MB on board, 800 FSB HDD SATA 80GB, RAM 256 MB, FDD, CD-RW/DVD, KB, Mouse</t>
  </si>
  <si>
    <t>Մոնիտոր DELL 17LCD</t>
  </si>
  <si>
    <t>Լազերային տպի Canon LBP-1120</t>
  </si>
  <si>
    <t>Մոնիտոր Spider Net 17LCD</t>
  </si>
  <si>
    <t>Մոնիտոր LG 17LCD</t>
  </si>
  <si>
    <t>Լազերային տպի Canon LBP 2900</t>
  </si>
  <si>
    <t>Համակարգի P4 3.0Hz, 915 Intel chipset, VGA 64 MB on board, 800 FSB HDD SATA 80GB, RAM 512 MB, FDD, CD-RW/DVD, KB, Mouse</t>
  </si>
  <si>
    <t>Պատճենահանման մեքենա մեծ</t>
  </si>
  <si>
    <t>Պատճենահանման մեքենա Canon iR1018j</t>
  </si>
  <si>
    <t>Հեռախոս-ֆաքս Panasonic</t>
  </si>
  <si>
    <t>Կոնդիցիոներ Panasinic</t>
  </si>
  <si>
    <t>UPS 1500VA</t>
  </si>
  <si>
    <t>ATS Panasonic KX-TD1232</t>
  </si>
  <si>
    <t>Հեռախոս Panasonic KX-T2378 JXW</t>
  </si>
  <si>
    <t>Ռադիատոր AFTRON SS7</t>
  </si>
  <si>
    <t>Համակարգի P4 Core2Duo2, 66/1066, Intel 31 chipset, VGA 128 MB on board,HDD SATS 160GB, RAM 1024 MB, CD-RW/DVD, Keyboard, Mouse</t>
  </si>
  <si>
    <t>Լազերային տպի HP Lazer Jet 1018</t>
  </si>
  <si>
    <t>Հեռախոս-ֆաքս Panasonic KX-FT 901 BX</t>
  </si>
  <si>
    <t>Հսկի/ կարդացող սարք</t>
  </si>
  <si>
    <t>Էլեկտրական փական</t>
  </si>
  <si>
    <t>Մեխանիկական դռան փական</t>
  </si>
  <si>
    <t>Ձայնագրող սարք</t>
  </si>
  <si>
    <t>Համակարգի հետ համատեղելի ձայնային քարտ</t>
  </si>
  <si>
    <t>Աուդիոփոխարկի</t>
  </si>
  <si>
    <t>Ոտքի պեդալ</t>
  </si>
  <si>
    <t>Հմակակարգի CIT PC</t>
  </si>
  <si>
    <t>Մոնիտոր Samsung CIT</t>
  </si>
  <si>
    <t>Լազերային տպի HP LJ 1018</t>
  </si>
  <si>
    <t>Database սերվեր HP DL320G5p X3210</t>
  </si>
  <si>
    <t>WWW սերվեր HP DL320G5p X3210</t>
  </si>
  <si>
    <t>Լազերային տպի HP LJ 1005</t>
  </si>
  <si>
    <t>Հմակակարգի HP de5800, Intel Core2 Duo E4500, 2.20 Ghz with 2MB L2 cashe, 800Mhz front side bus</t>
  </si>
  <si>
    <t>Մոնիտոր HP LCD19</t>
  </si>
  <si>
    <t>Բազմաֆունկցիոնալ սարք HP LJ M5035xs MFP</t>
  </si>
  <si>
    <t>Սկաներ HP ScanJet5590</t>
  </si>
  <si>
    <t xml:space="preserve">Ներքին համակարգային ցանցի համակարգ </t>
  </si>
  <si>
    <t>Համակարգի Intel Core 2Duo, E 6750 2,66GHz, VGA 128Mb, HDD 150 Gb, RAM 1Gb</t>
  </si>
  <si>
    <t>Մոնիտոր Benq E 900W</t>
  </si>
  <si>
    <t>Համակարգի(Workstation) HP Compaq dx7400, CPU: 2,33 GHz, RAM 2GB, HDD 160GB, Video Adapter/Graphics Card: integrated</t>
  </si>
  <si>
    <t>Մոնիտոր HP L 1908w</t>
  </si>
  <si>
    <t>Public monitor terminal/MKY8610PT, Integrate with monitor, mountable in monitor chassis, CPU: Intel E5200(2,5 Ghz//LGA 775/2M/800Mhz)-SYSmark2004SE Rating=156</t>
  </si>
  <si>
    <t>Համակարգի Workstation dx 7500: Intel Core DUO E 7500CZC 9496</t>
  </si>
  <si>
    <t>Մոնիտոր Samsung SyncMaster 943N, 19`</t>
  </si>
  <si>
    <t>Համակարգի CPU: Intel Core 2 Duo E7500, 2.93 GHz, RAM: 2 GB PC3-10600(1x2GB)</t>
  </si>
  <si>
    <t>Մոնիտոր HP compaq LE 1901w</t>
  </si>
  <si>
    <t>Անխափան սնուցման սարք (Capasity: min. 750VA)</t>
  </si>
  <si>
    <t>Լազերային տպի LG 1018</t>
  </si>
  <si>
    <t>POWER UPS 1500VA ուժային անխափան սնուցման սարք</t>
  </si>
  <si>
    <t>Կոշտ սկավառակ EXT HDD 500GBmb</t>
  </si>
  <si>
    <t>Համակարգի HPcompaq 6200 Pro Ser, Intel i3-2120</t>
  </si>
  <si>
    <t>UPS OmniVS 1500VA Tower Line-Interneactive 230V</t>
  </si>
  <si>
    <t xml:space="preserve"> Ֆեմիդա /համակ. մանիտոր UPS,SRSfemida/±ֆեմիդա ± ձայնագրման համակարգ /համակարգի 1 հատ intel G 3240/500GB/4GB, DVD-RW/WIN7 Pro 64bit,/Ofice home and bus 2013 , մոնիտոր 1 հատ - HP 195 Philips տպի 1 հատ - HP LJ Pro 1102, անխափան սնուցման սարք 1 հատ- UPS 850VA դատական ձայնագրման համակարգ  "SRS Femida" 1հատ ներառյալ "SRS femida' Saoftware /ձայնային ծրագիր,ձայնային պանել M-audio delta աուդի կոմունիկատոր  (mixer 8x4) 6 հատ դինամիկ միկրոֆոն  "SRS voise Clear" միկրոֆոնի պատվանդան 6հատ , աուդիո մալուխ 5մ-6հատ ,2հատ դինամիկի ականջակալներ </t>
  </si>
  <si>
    <t>Համակարգի  Core i3 M  Windows 8.1 pro 3.4</t>
  </si>
  <si>
    <t>Տեսավահանակ Monitor Philips LCD 21.5</t>
  </si>
  <si>
    <t>Համակարգի Core i3 MS Office Standaet Windos 8.1</t>
  </si>
  <si>
    <t>Smart   APS UPS 1500 VAI</t>
  </si>
  <si>
    <t>Սերվերային համակարգ 5038 A-II,intei XERON E -1226V3, Super X 10SAE,SATA 3.16GB,(2x8gb), DDR3-1600, 2x1 TB 3.5*SATA 6B/s 7.2 RPM,DVD-RW,2xRJ45 Gig, Eth,1xVGA,1xDisplay port, 500W P Supply,USB  ստեղնաշար  Genius, մկնիկ Genius</t>
  </si>
  <si>
    <t>Լազերային տպի KYOCETA FS 1040</t>
  </si>
  <si>
    <t xml:space="preserve">     Տպի samsung SL-M 2020</t>
  </si>
  <si>
    <t>Ֆեմիդա ձայն,համակ,համ-իչ-intel Core i3-7100/1TB/4GB մոնիտոր 19,5 Philips տպիչ-Kyocera P2040dn UPS-850VA դատ,ձայն,համ,SRS Femida</t>
  </si>
  <si>
    <t>Հեռուստացույց °°ֆոտոն°°</t>
  </si>
  <si>
    <t>Սառնարան °°Յուրտուզան°°</t>
  </si>
  <si>
    <t>Կոմուտատոր KD-18</t>
  </si>
  <si>
    <t>Դիկտոֆոն</t>
  </si>
  <si>
    <t>ՈՒժեղացուցի</t>
  </si>
  <si>
    <t>Ձայնային կալոնկա</t>
  </si>
  <si>
    <t>Քսերոքս Rank Xerox</t>
  </si>
  <si>
    <t>P 4-1.8 GB/512kb/ 256Mb DDR/40GB HDD/7200// Mb AGT ATI Radeon /CD ROM 52x/CD-RW 18.18.16x10x32/Lan Card 10/100/Audio</t>
  </si>
  <si>
    <t>Monitor 17 Samsung 753 s</t>
  </si>
  <si>
    <t>Printer HP DJ 920 C</t>
  </si>
  <si>
    <t>Fax-Modem Zyxel OMNY 56 ext</t>
  </si>
  <si>
    <t>Մուտքային հսկի համակարգ</t>
  </si>
  <si>
    <t>Processor: Computer Pentium 4-2,4 GHz</t>
  </si>
  <si>
    <t>Monitor LCD " CIT 1024x768 75Hz</t>
  </si>
  <si>
    <t>Printer HP LJ 118.18.160</t>
  </si>
  <si>
    <t>UPS Power Com BNT- 600 VA</t>
  </si>
  <si>
    <t>Sistem sound card 4-channel sound card M-Audio Delta-44</t>
  </si>
  <si>
    <t>Audio-Commutating Mixer "SRS Mixer 8x4"</t>
  </si>
  <si>
    <t>Microphones Condencer "SRS Voice Clear"</t>
  </si>
  <si>
    <t xml:space="preserve">Microphone Table Stand Proel SCT50TL </t>
  </si>
  <si>
    <t>Microphone Floor Stand Ultimate 27105B</t>
  </si>
  <si>
    <t>Microphone Holder MHR</t>
  </si>
  <si>
    <t>Microphone Cable with XRL</t>
  </si>
  <si>
    <t>Headphones KOSS UR-20</t>
  </si>
  <si>
    <t>Foot Pedal "SRS PEDAL" (COM)</t>
  </si>
  <si>
    <t>Operating Software- Court recording System ''SRS Femida'' Softwareincluding License</t>
  </si>
  <si>
    <t>Server Type ''A''</t>
  </si>
  <si>
    <t>Workstation Type ''A''</t>
  </si>
  <si>
    <t>Workstation Type ''B''</t>
  </si>
  <si>
    <t>Monitor</t>
  </si>
  <si>
    <t>Printer Type ''A"</t>
  </si>
  <si>
    <t>Printer Type ''B"</t>
  </si>
  <si>
    <t>Scaner/Digital Sender</t>
  </si>
  <si>
    <t>Desctop Digital Copier Type "B"</t>
  </si>
  <si>
    <t>Mascellaneou goods for Network., HUBs, Cable Connectors, Switches, Plastic Boxes</t>
  </si>
  <si>
    <t>Համակարգի P4 3.2 GHz, 915 Intel chipset, VGA 64 MB on board, 800FSB HDD SATA  160GB, RAM 512MB, FDD, CD-RW/DVD, KB, Mouse</t>
  </si>
  <si>
    <t>Մոնիտոր Ասեռ ԼՍԴ 17þþ (Monitor Aser LSD 17")</t>
  </si>
  <si>
    <t>Մոնիտոր Մաստիֆ  20.1þþ ԼՍԴ (Monitor Mustiff  20.1"LSD)</t>
  </si>
  <si>
    <t>Printer "Canon LBP 2900"</t>
  </si>
  <si>
    <t>Monitor "Dell E177FP"</t>
  </si>
  <si>
    <t>Համակարգի P5GHz-MX</t>
  </si>
  <si>
    <t>Մոնիտոր Բենք ԼՍԴ 17þþ (Monitor Benq LCD 17")</t>
  </si>
  <si>
    <t>Լազերային տպի Քենոն ԼԲՊ-2900 (Canon LBP-2900)</t>
  </si>
  <si>
    <t>Պատճենահանման մեքենա Քենոն իՌ201ջի (Canon iR201j)</t>
  </si>
  <si>
    <t>Համակարգի P4 Core2Duo2, 66/1066, Intel 31 chipset, VGA 128MB on board, HDD SATA  160GB, RAM 1024MB, FDD, CD-RV/DVD, KB, Mouse</t>
  </si>
  <si>
    <t>Մոնիտոր Benq LCD19"</t>
  </si>
  <si>
    <t>Լազերային տպի Քենոն HPLazer Jet 1018</t>
  </si>
  <si>
    <t>Հեռախոս-ֆաքս Panasonic KX-FT 901</t>
  </si>
  <si>
    <t>Համակարգի Hcompaq dx*7400</t>
  </si>
  <si>
    <t>Մոնիտոր LCD 19 HP L 1908w</t>
  </si>
  <si>
    <t>Տպի HP LJ P 2014</t>
  </si>
  <si>
    <t>Մոնիտոր r Aser 17"</t>
  </si>
  <si>
    <t>Տպի HP LJ 1018</t>
  </si>
  <si>
    <t>Համակարգի P4 3.0/RAM DDR II  512Mb/HDD 80GB/FDD/Combo Liteon,  KB, Mouse</t>
  </si>
  <si>
    <t>Համակարգի HP compaq dx*7400</t>
  </si>
  <si>
    <t>Publik monitor terminal /MKY8160PT, integrete</t>
  </si>
  <si>
    <t>Համակարգի CPU:Intel Core 2 Duo E7500, 2.93 GHz, RAM: 2GB PC3-10600 (1x2GB) HDD: 500GB VGA: Integrated Intel Graghics Media Accelerator X4500</t>
  </si>
  <si>
    <t>Մոնիտոր HP Compag LE 1901w</t>
  </si>
  <si>
    <t>Համացանցային սերվեր HP ML 330G7 CPU:QPI4.8GT/s, Intel Xeon, E5504 (2.0GHz/4-core/4MB/80W) SPECint_rate 2006 (Base value-64.6) RAM: 2GB 1x2GB PC3-10600(DDR3-1333) HDD: 500GB 3G SATA 7.2K rpm Video Adapter/Graphics card: SATA DVD RW Optical DrIve)</t>
  </si>
  <si>
    <t xml:space="preserve">Համակարգի CPU:Intel Core 2 Duo E6850, 3 GHz, RAM: 4GB PC3-10600 (1x2GB) HDD: 320GB </t>
  </si>
  <si>
    <t>Մոնիտոր Բենք 19</t>
  </si>
  <si>
    <t>Անխափան սնուցման սարք /Capasity: min. 750VA/</t>
  </si>
  <si>
    <t>Անխափան սնուցման սարք /SMART UPS 1500վտ/</t>
  </si>
  <si>
    <t>Սկաներ HP Scanjet G3110 Photo Scaner</t>
  </si>
  <si>
    <t>Տպի HP LazerJet Pro P1102</t>
  </si>
  <si>
    <t>Սկաներ Musteck Paw 2400</t>
  </si>
  <si>
    <t xml:space="preserve"> Համակարգիչ HPcompaq 6200 Pro Ser.,Intel i3-2120  </t>
  </si>
  <si>
    <t xml:space="preserve">Monitor HP 20  HP 2011x20-In LED LCD              </t>
  </si>
  <si>
    <t xml:space="preserve">UPS APS Back  RS 500VA                            </t>
  </si>
  <si>
    <t xml:space="preserve"> Flatbed Scaner Epson GT-2500                     </t>
  </si>
  <si>
    <t xml:space="preserve"> Սկաներ Musteck Bear paw 2400                     </t>
  </si>
  <si>
    <t xml:space="preserve">Օդորակիչ VESTEL ECOPLUS W 9000                    </t>
  </si>
  <si>
    <t xml:space="preserve">Monitor 20"Samsung S 20A300B                      </t>
  </si>
  <si>
    <t xml:space="preserve">Workstation Intel Core i7-.3770                   </t>
  </si>
  <si>
    <t>Լազերային տպիչ 1102</t>
  </si>
  <si>
    <t>Անվտանգույան համակարգի սարքեր /1 լրակազմ// 1.ընդունիչ-հսկիչ սարք NX-8v2, 2. Ընդունիչ սարք - NX216E կամ համարժեքը, 3. Սարք ղեկավարման ստեղնաշար NX-148 կամ համարժեքը 4. Մետաղական սնուցման սարքով արկղ /1 լրակազմ/, 5. Մուտքի հսկման կոնտրոլլեր /օֆիցե ցօնտռօլ/, /1 լրակազմ/, 6. 2 հատ էլեկտրական մարտկոց 12վ 7Աժ, 7. մոնտաժման պարագաներ/</t>
  </si>
  <si>
    <t>Անվտանգույան համակարգի տեխնիկական եւ ծրագրային սպասարկման ծառայույունների սարքեր/ լրակազմ / 1.տեսագրիչ վային 4Ch, 2. հիշողույան կոշտ սկավառակ, 3. տեսախցիկ գունավոր ներքին, 4. Փական էլ. մագնիսական, 5. Կոճակ ելքի, 6. Սնուցման սարք 12Վ, 7. մարտկոց էլեկտրական, 8. Մալուխ տարբեր, 9. Օժանդակ նյուեր, պարագաներ</t>
  </si>
  <si>
    <t>Համակարգի Core i3-2120 3.3 GHz,2 cores 3mb, DDR34gb</t>
  </si>
  <si>
    <t>Monitor Philips 19.5 200V 4LSB/00</t>
  </si>
  <si>
    <t>Ֆեմիդա ձայնագրման համակարգ /համակարգի 1 հատ -Intel G 3240/500GB/4GB,DVD-RW/Win7 Pro 64 bit,,/ofice home and bus2013,մոնիտոր 1 հատ - HP 195 Philips,տպի 1 հատ-HP LJ P Pro 1102,անխափան սնուցման սարք 1 հատ-UPS 850VA,դատական ձայնագրման համակարգ"SRS Femida" 1 հատ ներառյալ"SRS Femida" Software(ձայնային ծրագիր,ձայնային պանել M-Audio delta,աուդիո կոմունիկատոր(mixer 8x4)),6 հատ դինամիկ միկրոֆոն պատվանդան 6 հատ,աուդիո մալուխ 5մ-6 հատ ,2 հատ դինամիկի ականջակալներ</t>
  </si>
  <si>
    <t>Տեսավահանակ Philips LCD 21.5</t>
  </si>
  <si>
    <t>Ֆեմիդա ձայնագրառման համակարգ /համակարգի 1 հատ -CPU Intel Pentium G 3240/3.10 GHz 3Mb cache, 2 cores/HDD 500GB 7200 rpm SATA, DVD+/-RW, DDR 3  4gb PC3-12800, առնվազն 1 PCI slot, /Win 7 Pro 32 bit, Office home and business 2013,մոնիտոր 1 հատ - 19.5 Philips,տպի 1 հատ-HP LJ P Pro 1102,անխափան սնուցման սարք 1 հատ-UPS 850VA,դատական ձայնագրման համակարգ"SRS Femida" 1 հատ ներառյալ "SRS Femida" Software(ձայնային ծրագիր,ձայնային պանել M-Audio delta44,աուդիո կոմունիկատոր(mixer 8x4)),6 հատ դինամիկ միկրոֆոն"SRS voise Clear" միկրոֆոնի պատվանդան 6 հատ,աուդիո մալուխ 5մ-6 հատ ,2 հատ դինամիկի ականջակալներ</t>
  </si>
  <si>
    <t>Օդորակիչ 12000BTU</t>
  </si>
  <si>
    <t>ԱՏՍ Panasonic</t>
  </si>
  <si>
    <t xml:space="preserve">Ֆեմիդա ձայնագրման համակարգ /համակարգի 1 հատ -Intel core i3 4160(3.6GH), HDD 500GB7200 rpm Pro 64 bit,,/ofice home and bus2016, SATA, DVD+/RW-DDR3.4 GB PS3-12800 /Winmonitor/ 1 հատ - HP 19.5 Philips,տպի 1 հատ-Kyosera FS-1040, UPS 850VA, դատական ձայնագրման համակարգ"SRS Femida" 1 հատ </t>
  </si>
  <si>
    <t>Տպիչ Samsung SL-M2020</t>
  </si>
  <si>
    <t>Բազմաֆունկցիոնալ տպող սարք HP LJ Pro 400M 426 DW</t>
  </si>
  <si>
    <t>Բազմաֆունկցիոնալ տպիչ Kyoseta ECOSYS M 2530dn</t>
  </si>
  <si>
    <t>Լազերային տպիչ HP Laser Jet P2035</t>
  </si>
  <si>
    <t>Սեղանի համակարգիչ Dell Vostro 365 MT/CPU Intel Core i5-6400/4GB/500GB/DVDRW/Monitor Dell E2216H 21.5 OS Win 10Professional Edition</t>
  </si>
  <si>
    <t>Տպիչ բազմաֆունկցիոնալ Canon IR 2520</t>
  </si>
  <si>
    <t>ֆաքս</t>
  </si>
  <si>
    <t>մոնիտոր LCD15 CIT1024*768 75Hz</t>
  </si>
  <si>
    <t>Regits ered Brand,P4-2,4GHz,CD-ROM/CD-RW MSI 52*32*52/պրոցեսոր/</t>
  </si>
  <si>
    <t>պրինտեր HPLJ 1160</t>
  </si>
  <si>
    <t>UPS power Com BNT-600VA</t>
  </si>
  <si>
    <t>Sistem soynd qart</t>
  </si>
  <si>
    <t>Aydio Qomytating Mixet</t>
  </si>
  <si>
    <t>համակարգի պենտիում 1, Belinea</t>
  </si>
  <si>
    <t>անաքային տպի</t>
  </si>
  <si>
    <t>համակարգի պենտիում 4</t>
  </si>
  <si>
    <t>մոնիտոր LCD17</t>
  </si>
  <si>
    <t>լազեռային տպի HPLJ 1020</t>
  </si>
  <si>
    <t xml:space="preserve">UPS power </t>
  </si>
  <si>
    <t>Workstetion/ պրոցեսոր/</t>
  </si>
  <si>
    <t>Printer HPLJ 1022</t>
  </si>
  <si>
    <t>ALL -in- One Multifunction System/ պատճ. սարք/</t>
  </si>
  <si>
    <t>Lokal Database Sever</t>
  </si>
  <si>
    <t>Lokal WWW Sever</t>
  </si>
  <si>
    <t>Lokal Area Network/ LAN/</t>
  </si>
  <si>
    <t>մոնիտոր DELL 17 LCD</t>
  </si>
  <si>
    <t>համակարգի P4 3.0GHz, 915intel chipset,VGA 64MBon board</t>
  </si>
  <si>
    <t>պրինտեր &lt;լազեռ շոտ&gt; ԼՊՊ 2900</t>
  </si>
  <si>
    <t>Մոնիտոր &lt; ԼՋ 19&gt; ԼՍԴ</t>
  </si>
  <si>
    <t>Մոնիտոր &lt; Սամսունգ 17&gt; ԼՍԴ</t>
  </si>
  <si>
    <t>Լազերային տպի ՀՊ 1020</t>
  </si>
  <si>
    <t>Պատճենահանման մեքենա Քենոն իՌ 2016 Ջի</t>
  </si>
  <si>
    <t>Համակարգի P43,2 GHz,915 intel chipset,VGA 64MB</t>
  </si>
  <si>
    <t>Հեռախոս- ֆաքս Panasonic KX-FP362</t>
  </si>
  <si>
    <t>Համակարգի P4 Core2Duo2,66/1066, intel 31 chipset,VGA 128MB,CD-RV/DVD,Keyboard,mouse</t>
  </si>
  <si>
    <t>Մոնիտոր BENQ LCD 19</t>
  </si>
  <si>
    <t>Սկաներ EpsonV 350</t>
  </si>
  <si>
    <t>Հեռախոս- ֆաքս Panasonic KX-FT 901 BX</t>
  </si>
  <si>
    <t>Տպի HPLJ P2014</t>
  </si>
  <si>
    <t>UPS MGE 625</t>
  </si>
  <si>
    <t>Համակարգի P4, 3.00GHz, RAM 512M, VGA 128Mb, HDD 80 Gb</t>
  </si>
  <si>
    <t xml:space="preserve">Համակարգի Intel P4 3.0/RAM DDR II 512Mb/HDD 80GB/FDD/Combo Liteon/Keyboard/Mouse/ </t>
  </si>
  <si>
    <t>Համակարգի HP  dx66120</t>
  </si>
  <si>
    <t xml:space="preserve">Համակարգի Intel P4 3.0/RAM DDR II 512Mb/HDD 80GB/FDD/Combo Liteon/Keyboard/Mouse    </t>
  </si>
  <si>
    <t>Համակարգի  HP Compaq  dx*  7400</t>
  </si>
  <si>
    <t xml:space="preserve">Համակարգիչ HP Compaq dx*7400 </t>
  </si>
  <si>
    <t xml:space="preserve">Համակարգիչ P4 Core2Duo2, 66/1066, Intel 31 chipset, VGA 128 Mb onb., HDD SATS 160Gb, RAM 1024Mb, CD-RW/DVD, KB, Mouse </t>
  </si>
  <si>
    <t>Համակարգի     P4 Core 2Duo2 66/1066 intel 31 chipset VGA 128 MB on board HDD SATS 160 GB RAM 1024MB  CD RV/DVD Keyboard  Mouse</t>
  </si>
  <si>
    <t xml:space="preserve">Համակարգի P4 CPU3,0 2,99G hz 504MB rRAM </t>
  </si>
  <si>
    <t>Համակարգի  HP Compaq dx7400</t>
  </si>
  <si>
    <t>Համակարգի P4 3.0 GHz,  800 MHz, CD RW, Mouse, keyboard, core ™2, intel ®</t>
  </si>
  <si>
    <t>Մոնիտոր Acer AL 1717</t>
  </si>
  <si>
    <t xml:space="preserve">Մոնիտոր    DELL </t>
  </si>
  <si>
    <t xml:space="preserve">Մոնիտոր    HP 1502 </t>
  </si>
  <si>
    <t xml:space="preserve">Մոնիտոր    Acer LCD Monitor </t>
  </si>
  <si>
    <t>Monitor LCD 17</t>
  </si>
  <si>
    <t xml:space="preserve">Մոնիտոր LCD 19 HP L 1908 w   Benq  </t>
  </si>
  <si>
    <t>Մոնիտոր Benq LCD 19 w</t>
  </si>
  <si>
    <t xml:space="preserve">Մոնիտոր Benq LCD19 </t>
  </si>
  <si>
    <t xml:space="preserve">Մոնիտոր Acer </t>
  </si>
  <si>
    <t xml:space="preserve">Monitor LCD 17 </t>
  </si>
  <si>
    <t xml:space="preserve">Մոնիտոր LCD 19 HP L 1908 w   Benq   </t>
  </si>
  <si>
    <t xml:space="preserve">Մոնիտոր HP L 1502 Flat Panel </t>
  </si>
  <si>
    <t xml:space="preserve">Լազերային տպի HP LJ 1018 </t>
  </si>
  <si>
    <t xml:space="preserve">Լազերային տպի HP Laser1018  </t>
  </si>
  <si>
    <t xml:space="preserve">Լազերային տպի Canon </t>
  </si>
  <si>
    <t xml:space="preserve">Printer HPLJ 1018 </t>
  </si>
  <si>
    <t xml:space="preserve">Տպի HP LJ P2014 </t>
  </si>
  <si>
    <t xml:space="preserve">Տպի Canon LBP 1120 </t>
  </si>
  <si>
    <t xml:space="preserve">Տպի  HP Lazer Jet 2014 </t>
  </si>
  <si>
    <t>Տպի Canon LBP 2900</t>
  </si>
  <si>
    <t xml:space="preserve">UPS 1200VA </t>
  </si>
  <si>
    <t>Անխափան սնուցման սարք &lt;MGE 625&gt;</t>
  </si>
  <si>
    <t>System Compatible sound card/ձայնային քարտ</t>
  </si>
  <si>
    <t>Microphone/բարձրախոս</t>
  </si>
  <si>
    <t>Public monitor terminal-կոմպլեկտ</t>
  </si>
  <si>
    <t>անխափան սնուցման սարք</t>
  </si>
  <si>
    <t>Պրոցեսոր HP</t>
  </si>
  <si>
    <t>Մոնիտոր ՀՊ Լ 1908W</t>
  </si>
  <si>
    <t>Լազ. տպի Քենոն ԼԲՊ 2900</t>
  </si>
  <si>
    <t>Սերվեր/ համակարգի/ DELL</t>
  </si>
  <si>
    <t>Մոնիտոր DELL</t>
  </si>
  <si>
    <t>ՈՒժային անխափան սնուցման սարք  POWER UPS</t>
  </si>
  <si>
    <t>Դատական նիստը ձայանգրող համակարգ(SRS Femida ծրագիր,
պրոցեսոր-HP 500B,Intel Core 2Du E7500 processor 2.93GHz, 
մոնիտոր- HP Compaq LE 1901w 19-inch LCD 19, 
UPS- AVRX750U ultra-compact 230Vliane)</t>
  </si>
  <si>
    <t xml:space="preserve">
պրոցեսոր-HP 500B,Intel Core 2Du E7500 processor 2.93GHz, 
</t>
  </si>
  <si>
    <t xml:space="preserve">մոնիտոր- HP Compaq LE 1901w </t>
  </si>
  <si>
    <t>UPS- Tripp Lite750va</t>
  </si>
  <si>
    <t>Պրինտեր HPLJ  Pro P1102</t>
  </si>
  <si>
    <t>համակարգի HP compaq 6200Pro Ser., intel I3-2120</t>
  </si>
  <si>
    <t>Մոնիտոր HP 20  HP 2011x20-In LED RS</t>
  </si>
  <si>
    <t>Սկաներ -Flatbed  Scqaner Epson GT-2500</t>
  </si>
  <si>
    <t>Մոնիտոր 20 Samsung S 20A 300B</t>
  </si>
  <si>
    <t>Workstation Intel Core i7/ պրոցեսոր/</t>
  </si>
  <si>
    <t>Մոնիտոր  HP Compaq 1901w</t>
  </si>
  <si>
    <t>Workstation HP compac 500B Core 2DUO E7500 2.93GHz/պրոցեսոր/</t>
  </si>
  <si>
    <t>Մոնիտոր Acer 1717</t>
  </si>
  <si>
    <t>Համակարգիչ P4, 3.0 GHZ, HDD 80gb,RAM 512</t>
  </si>
  <si>
    <t>Ֆեմիդա ձայնագրառման համակարգ/համակարգիչ-1հատ Intel G3240/500GB/4GB, DVD-RW/Win7 Pro64bit,/Oficehome and bus2013, մոնիտոր1հատ-HP195Philips, տպիչ1 հատHPLJPro 1102, անխափան սնուցման սարք1հատ UPS 850VA, դատական ձայնագրման համկարգ SRS Femida1 հատ ներառյալ SRS femida Software(ձայնային ծրագիր, ձայնային պանել M-Audio delta, աուդիո կոմունիկատոր(mixer 8*4), 6 հատ դինամիկ, միկրոֆոնի պատվանդան 6 հատ, աուդիո մալուխ 5մ-6 հատ, 2 հատ դինամիկի ականջակալներ</t>
  </si>
  <si>
    <t>համակարգի Core i3 MS Office Standart Windows 8.1</t>
  </si>
  <si>
    <t>Բազմաֆ.տպիKyoceta ECOSYS M 2530dn</t>
  </si>
  <si>
    <t>Խոսափող SRS voice Ciear մետաղ.կաղապ.ձայն.մեկուս</t>
  </si>
  <si>
    <t>Ֆեմիդա ձայն. համակարգ` համակարգի, մոնիտոր, տպի, UPS</t>
  </si>
  <si>
    <t xml:space="preserve">Փոքր հեռախոսակայան ATS Panasonic KX-TD 1235 (8x16up to 12x32)- </t>
  </si>
  <si>
    <t>SRS Femida</t>
  </si>
  <si>
    <t>Սեղանի համակարգիչ DeII Vostro 365OMT/CPU IntelCore i5-6400/4GB/500GB/DVDRW/Monitor DeII E2216H 21.5 OS Win 10 Profesional Edition</t>
  </si>
  <si>
    <t>Ֆեմիդա ձայն. համակարգ` համակարգի,Inter Core i3-7100/ITB/4GB,մոնիտոր 19.5Pilips, տպի Kyosera P2135DN,UPS-850VA,դատ.ձայն.համ.SRS Femida</t>
  </si>
  <si>
    <t>Լազերային տպի HP Laser Jet P2035</t>
  </si>
  <si>
    <t>Համակարգիչ  P I</t>
  </si>
  <si>
    <t xml:space="preserve"> ՀամակարգիչP II </t>
  </si>
  <si>
    <t>Մոնիտոր P IV</t>
  </si>
  <si>
    <t>Մոնիտոր  LCD 15</t>
  </si>
  <si>
    <t>Լազերային տպիչ  HP LJ 1160</t>
  </si>
  <si>
    <t>UPS BNT- 600 VA</t>
  </si>
  <si>
    <t xml:space="preserve">Համակարգչային աքսեսուարներ </t>
  </si>
  <si>
    <t xml:space="preserve">Համակարգիչ   HP  P IV </t>
  </si>
  <si>
    <t>Մոնիտոր HP LJ 1740</t>
  </si>
  <si>
    <t>Լազերային տպիչ  HP LJ 1022</t>
  </si>
  <si>
    <t>Ֆաքս,սկաներ,քսերոքս</t>
  </si>
  <si>
    <t>Ղեկավարող  /Կարդացող/ Սարք</t>
  </si>
  <si>
    <t>Հոսանքի մարտկոց</t>
  </si>
  <si>
    <t>Մոնիտոր Aser AL 1717,Orange 17</t>
  </si>
  <si>
    <t>ՄոնիտորAser AL 1717</t>
  </si>
  <si>
    <t>Լազերային տպիչ  Canon LBP2900</t>
  </si>
  <si>
    <t>Նիշավորող մեքենա  MM-4M (N 146)</t>
  </si>
  <si>
    <t>Համակարգիչ     P IV 3.0 GHz Intel chipset,VEGA 64MB on board 800 FSB SATNDD -80GB, RAM 256 MB, CD-RW</t>
  </si>
  <si>
    <t>Մոնիտոր DeII 17 '' LCD</t>
  </si>
  <si>
    <t>Պատճենահանող սարք  Canon jR 2016 i</t>
  </si>
  <si>
    <t xml:space="preserve">Ֆաքսի ապարատ </t>
  </si>
  <si>
    <t>Համակարգիչ  Celeron 2,26</t>
  </si>
  <si>
    <t>Համակարգիչ  PIV 2,8 GHz</t>
  </si>
  <si>
    <t>Սրճէփ էլեկտրական   BOSH</t>
  </si>
  <si>
    <t>Սառնարան  Sharp  SG19T</t>
  </si>
  <si>
    <t>Կոնդիցիոներ    Sharp  AY-A09</t>
  </si>
  <si>
    <t>Հեռուստացույց   LG RT-29FB</t>
  </si>
  <si>
    <t>Ջրի սարք  HACT-H 227</t>
  </si>
  <si>
    <t>Մինի ԱՏՍ  /Type B/</t>
  </si>
  <si>
    <t>Սերվեր  HPML350   3,2 GHZ</t>
  </si>
  <si>
    <t>Սերվեր  HPML350   3,0 GHZ</t>
  </si>
  <si>
    <t>Անխափան սնուցման սարք /Tripplite Smart/</t>
  </si>
  <si>
    <t xml:space="preserve">Մետաղապլաստե վիտրաժներ </t>
  </si>
  <si>
    <t>Բաժանման տուփ    HUB/Switch/</t>
  </si>
  <si>
    <t>Սակներ   HP scan Jet 3800</t>
  </si>
  <si>
    <t>Կոնդիցիոներ  LG S18 6GH</t>
  </si>
  <si>
    <t>Կոնդիցիոներ LG  G12   LH</t>
  </si>
  <si>
    <t>Փոշեկուլ  LG V-C7770 CT</t>
  </si>
  <si>
    <t>Անխափան սնուցման սարք  3000VA</t>
  </si>
  <si>
    <t>Ձանյանագրման համակարգ /Femida/</t>
  </si>
  <si>
    <t>Ֆաքս-հեռախոս  Pan.KX-FT 901BX</t>
  </si>
  <si>
    <t>Համակարգիչ   PIV</t>
  </si>
  <si>
    <t>Մոնիտոր  Samsung 720N</t>
  </si>
  <si>
    <t>Համակարգիչ HP PIV</t>
  </si>
  <si>
    <t>Մոնիտոր HP LJ 1908Q</t>
  </si>
  <si>
    <t>Լազերային տպիչ   HPLJP 2014</t>
  </si>
  <si>
    <t>UPS 625VA</t>
  </si>
  <si>
    <t>Համակարգիչ P IV</t>
  </si>
  <si>
    <t>Մոնիտոր  ACER 1717</t>
  </si>
  <si>
    <t>Լազերային տպիչ  HP  1018</t>
  </si>
  <si>
    <t>Մոնիտոր  BENG LCD 19</t>
  </si>
  <si>
    <t>Տպիչ  HPLJP 2014</t>
  </si>
  <si>
    <t>Համակարգիչ HP COMPAQ d/7400</t>
  </si>
  <si>
    <t>Մոնիտոր  LCD19HPL 1908W</t>
  </si>
  <si>
    <t>Մոնիտոր LCD19HPL 1908W</t>
  </si>
  <si>
    <t>Լազերային տպիչ  HP  1020</t>
  </si>
  <si>
    <t>Լազերային տպիչ  HPLJ  2015</t>
  </si>
  <si>
    <t>Սկաներ  Epson 350</t>
  </si>
  <si>
    <t>Պատճենահանման սարք    Canon jR 2016 i</t>
  </si>
  <si>
    <t>Ֆաքս-հեռախոս  Pan.FX-FP 362CX</t>
  </si>
  <si>
    <t>Սերվեր  HP DLI 160 G5</t>
  </si>
  <si>
    <t>Rack HP Univ.10642 G2</t>
  </si>
  <si>
    <t>Rack mcuntable UPS MGE 3000VA</t>
  </si>
  <si>
    <t>Publik monitor terminal /MKY8160PT, integrate</t>
  </si>
  <si>
    <t>Կոյուղու խորքային պոմպ  MCm 12/50</t>
  </si>
  <si>
    <t>Տեսաքարտ AGP 128mb</t>
  </si>
  <si>
    <t>Սկաներ   LIDE 100</t>
  </si>
  <si>
    <t>Սկաներ  MUSTECK Bear paw 2400</t>
  </si>
  <si>
    <t>Արտաքին կոշտ սկավառակներ  EXT HDD 500qb</t>
  </si>
  <si>
    <t>Համակարգիչ HPcompag  6200Pro Ser. Intel i3-2120</t>
  </si>
  <si>
    <t>Monitor HP 20HP 2011*20-ln LED LCD</t>
  </si>
  <si>
    <t xml:space="preserve">Համակարգիչ WOR.intelcorei7-3770  </t>
  </si>
  <si>
    <t>Մոնիտոր  20 SAMSUNG</t>
  </si>
  <si>
    <t xml:space="preserve"> Համակարգիչ WOR.intelcorei7-3770  </t>
  </si>
  <si>
    <t>PrinterB/W monochrome printing</t>
  </si>
  <si>
    <t>Սկաներ  XEROX 7600 I</t>
  </si>
  <si>
    <t xml:space="preserve">ուղ աղալու սարք </t>
  </si>
  <si>
    <t xml:space="preserve">Ֆեմիդա ձայնագրման համակարգ </t>
  </si>
  <si>
    <t>ՀամակարգիչCore i3M Windows.8.1 Pro 3.4</t>
  </si>
  <si>
    <t xml:space="preserve">Տեսավահանակ </t>
  </si>
  <si>
    <t>Համակարգիչ Core i3M S Windows.8.1 կոմպլ.</t>
  </si>
  <si>
    <t>Մոնիտոր  Philips 19.5 200V 4L SB/00</t>
  </si>
  <si>
    <t>Լազերային տպիչ  KYOCETA FS 1040</t>
  </si>
  <si>
    <t>Ֆեմիդա ձայնագրման համակարգ  UPS,SRS femida/</t>
  </si>
  <si>
    <t>Server Power  EDGE  R 210 II</t>
  </si>
  <si>
    <t xml:space="preserve">Խոսափոխ  SRS voice Clear </t>
  </si>
  <si>
    <t>Ñ³ï</t>
  </si>
  <si>
    <t>Ֆեմիդա ձայնագրման համակարգ  Intel  Core i34170-</t>
  </si>
  <si>
    <t>Պոմպ  PEDROLLO BCM 15/50-N</t>
  </si>
  <si>
    <t>Սկաներ  Canon Life 110</t>
  </si>
  <si>
    <t xml:space="preserve">Սեղանի Համակարգիչ Dell Vostro Core-i5-6400 </t>
  </si>
  <si>
    <t>Ֆաքս &lt;Broter intelli FAX 870 MC&gt;</t>
  </si>
  <si>
    <t>Համակարգի P-4</t>
  </si>
  <si>
    <t>Մոնիտոր &lt;SAMSYNG&gt;</t>
  </si>
  <si>
    <t>UPS PowerCom</t>
  </si>
  <si>
    <t>Fax-Modem</t>
  </si>
  <si>
    <t>Օդափոխի համակարգ &lt;TARIDAN ANL 90&gt;</t>
  </si>
  <si>
    <t>Պատուհանի օդափոխի &lt;TARIDAN TA-M  9A&gt;</t>
  </si>
  <si>
    <t>Պատուհանի օդափոխի &lt;TARIDAN TA-M&gt;</t>
  </si>
  <si>
    <t>Պատուհանի օդափոխի &lt;TARIDAN TGL 30&gt;</t>
  </si>
  <si>
    <t>Օդամղի &lt;XPELAIR XID 315&gt;</t>
  </si>
  <si>
    <t>Օդամղի &lt;XPELAIR XID 250&gt;</t>
  </si>
  <si>
    <t>Օդամղի &lt;XPELAIR XID 200&gt;</t>
  </si>
  <si>
    <t>Օդամղի &lt;XPELAIR XID 150&gt;</t>
  </si>
  <si>
    <t>Օդամղի &lt;XPELAIR XID 125&gt;</t>
  </si>
  <si>
    <t>Կասա &lt;ECOMAX NC 250&gt;</t>
  </si>
  <si>
    <t>Ղեկավարվող վահան &lt;Ecoflam&gt;</t>
  </si>
  <si>
    <t>Պոմպ ջրի շրջանառույան &lt;Wilo IPLM 50/115-0,75/2&gt;</t>
  </si>
  <si>
    <t>Գազ,այրի &lt;Ecoflam BLU 350 MC&gt;</t>
  </si>
  <si>
    <t xml:space="preserve">Հեղուկ վառելիքի այրի &lt;MAX 30 TL&gt; </t>
  </si>
  <si>
    <t>Բաք ընդարձակ 200</t>
  </si>
  <si>
    <t>2x18W առաստաղի լուսարձակ</t>
  </si>
  <si>
    <t>Ղեկավարվող / կարդացող սարք &lt;PW 301&gt;</t>
  </si>
  <si>
    <t>Կարդացող սարք &lt;PW 309&gt;</t>
  </si>
  <si>
    <t>Տեղական հեռախոսային համակարգ &lt;Panasonic KX-TDA 100 &gt;</t>
  </si>
  <si>
    <t>Անվտանգույան և հակահրդեհային համակարգ &lt;Premier 832&gt;</t>
  </si>
  <si>
    <t>Հեռախոս &lt;Panasonic KX-T 7633&gt;</t>
  </si>
  <si>
    <t xml:space="preserve">Պատճենահանող մեքենա &lt;Canon IR 2016J&gt; </t>
  </si>
  <si>
    <t>Համակարգի &lt;P-4 30 GH&gt;</t>
  </si>
  <si>
    <t>Մոնիտոր &lt;DELL 17 LCD&gt;</t>
  </si>
  <si>
    <t>Պահարան &lt;RACK HP&gt;</t>
  </si>
  <si>
    <t>Սերվեր &lt;DATABASE HP &gt;</t>
  </si>
  <si>
    <t>Սերվեր &lt;WWW HP &gt;</t>
  </si>
  <si>
    <t xml:space="preserve">Պրոցեսոր &lt;WORKSTATION TYPE &lt;A&gt;  HP USB&gt; </t>
  </si>
  <si>
    <t>Պրոցեսոր &lt;WORKSTATION TYPE &lt;B&gt;  HP  USB &gt;</t>
  </si>
  <si>
    <t>Պրինտեր &lt;HP LJ 1018&gt;</t>
  </si>
  <si>
    <t>Մոնիտոր &lt;HP L1906 LCD &gt;</t>
  </si>
  <si>
    <t>Պատ.մեքենա &lt;ALL-IN-ONE MULTIFUNCTIONAL SYSTEM HP LJ M 5035 xs MFP&gt;</t>
  </si>
  <si>
    <t xml:space="preserve">Համակարգային ցանց </t>
  </si>
  <si>
    <t>Պրոցեսոր Workstation  &lt;CIT PC&gt;</t>
  </si>
  <si>
    <t>Մոնիտոր  &lt;CIT Monitor-Fiat Patei&gt;</t>
  </si>
  <si>
    <t>Պրինտեր  &lt;HP LJ 1018&gt;</t>
  </si>
  <si>
    <t>Հեռախոս ֆաքս &lt;Panasonic KX-FP342&gt;</t>
  </si>
  <si>
    <t>Հեռախոս &lt; Panasonic KX - TG 542/BXS&gt;</t>
  </si>
  <si>
    <t>Հեռախոս  &lt;Panasonic KX - T 2378 SXW&gt;</t>
  </si>
  <si>
    <t>Ֆեմիդա ծրագրի համակարգ&lt;SISTEM COMPATIBLE Sound Card&gt;</t>
  </si>
  <si>
    <t>Ֆեմիդա ծրագրի համակարգ&lt;Aydio-Commutating Mixture&gt;</t>
  </si>
  <si>
    <t>Ֆեմիդա ծրագրի համակարգ&lt;Headphones&gt;</t>
  </si>
  <si>
    <t>Համակարգի &lt;P4 Core 2Duo2&gt;</t>
  </si>
  <si>
    <t>Մոնիտոր &lt;Benq LCD 19&gt;</t>
  </si>
  <si>
    <t>UPS  BK650 -AS</t>
  </si>
  <si>
    <t>Սկաներ &lt;Epson V 350&gt;</t>
  </si>
  <si>
    <t>Հեռախոս ֆաքս &lt;Panasonic KX-FT 901&gt;</t>
  </si>
  <si>
    <t>Համակարգի &lt;HP Compaq dx *7400&gt;</t>
  </si>
  <si>
    <t>Մոնիտոր &lt;LCD 19 HP L 1908w&gt;</t>
  </si>
  <si>
    <t xml:space="preserve">Մոնիտոր &lt;LCD 17 Benq&gt; </t>
  </si>
  <si>
    <t>Տպի &lt;HP LJ P2014&gt;</t>
  </si>
  <si>
    <t>Տեսախցիկ բարձրակարգ Panasonic</t>
  </si>
  <si>
    <t>Էկրանի քառաբաժանի</t>
  </si>
  <si>
    <t>Հեռուստացույց Plazma 42 անկյունագծով</t>
  </si>
  <si>
    <t>DVD տեսաձայնագրի + կոշտ սկավառակներ</t>
  </si>
  <si>
    <t>1/8 Videoswitchner</t>
  </si>
  <si>
    <t>Վիդեոուժեղավար բազմաելքային 1/16</t>
  </si>
  <si>
    <t>Վիդեոուժեղավար բազմաելքային 1/12</t>
  </si>
  <si>
    <t>Համակարգի Intel P4 3.0/RAM DDR II 512 Mb/HDD 80 GB/FDD/Combo</t>
  </si>
  <si>
    <t>Մոնիտոր Acer 17"</t>
  </si>
  <si>
    <t>Լազերային տպի Ցանօն ԼԲՊ 2900</t>
  </si>
  <si>
    <t>Public monitor terminal/MKY8160PT,integrate mith monitor, mountable in monitor chasses CPU intel E5200/2.5 Ghz/LGA775/2M/800MHZ/-SYSmark 2004SE Rathing 156=</t>
  </si>
  <si>
    <t>Համակարգի P 4 3,0 GHz 945 intel chipset, 1066 FSB HDD SATA 80 GB, RAM 512 MB, Video card 128MB, FDD, NIC, CD-RW, KB, Mouse</t>
  </si>
  <si>
    <t>Պատ.մեքենա Canan 2016 IR</t>
  </si>
  <si>
    <t>Համակարգի HPcompaq 6200 Pro Ser, intel i3-2120</t>
  </si>
  <si>
    <t>Monitor HP 20 HP 2011x20-inLED LCD</t>
  </si>
  <si>
    <t>Workstation Intel Core i7-3770</t>
  </si>
  <si>
    <t>Monitor 20''Samsung S 20A300B</t>
  </si>
  <si>
    <t>Server Power EDGE R 210 II</t>
  </si>
  <si>
    <t>Համակարգի Core i3 M Windows8.1 Pro 3.4</t>
  </si>
  <si>
    <t>Տպի &lt;HP LJ 1020.1022</t>
  </si>
  <si>
    <t>Խոսափող SRS voice Clear մետաղ.կաղապ.ձայն.մեկուս</t>
  </si>
  <si>
    <t>&lt;Ֆեմիդա&gt;ձայնագր.համակարգ, հ-intel Core i34170-</t>
  </si>
  <si>
    <t>Սեղանի համակարգի Deii Vostro</t>
  </si>
  <si>
    <t>Սկանեռ Canon Life 110</t>
  </si>
  <si>
    <t>Լազերային տպի Lazer Jet P 2035</t>
  </si>
  <si>
    <t xml:space="preserve">Լազերային տպի HP Lazer Jet P 2035 </t>
  </si>
  <si>
    <t>Սեղանի համակարգի Dell Vostro 3650MT/CPU Intel Core i5-6400/4GB/500GB/DVDRW/Monitor Dell E 2216H 21.5 OS Win 10 Proffesional Edition</t>
  </si>
  <si>
    <t>Ռենտգեն  հսկողության սարքեր Rapiscan 620XVE</t>
  </si>
  <si>
    <t>Ռենտգեն  հսկողության սարքեր GUARD SPIRIT XYT-2101 LCD</t>
  </si>
  <si>
    <t>Ջրի պոմպ՝ կոմպլեկտ աջ. նստավ. համար</t>
  </si>
  <si>
    <t>&lt;Ա&gt; տեսակի սովորական սեղան</t>
  </si>
  <si>
    <t>&lt;Բ&gt; տեսակի սովորական սեղան</t>
  </si>
  <si>
    <t>&lt;Ա&gt; տեսակի գրապահարան</t>
  </si>
  <si>
    <t>&lt;Բ&gt; տեսակի գրապահարան</t>
  </si>
  <si>
    <t>Դատ.նիստերի քարտ.ի և վկաների սեղան</t>
  </si>
  <si>
    <t>Դատ.նիստերի կողմերի սեղան</t>
  </si>
  <si>
    <t>Դատավորի օգնականների և վկաների աթոռ</t>
  </si>
  <si>
    <t>Դատավորի սեղան &lt;Ա&gt; տեսակի</t>
  </si>
  <si>
    <t>Ջրբաժան &lt;E&gt; տեսակի</t>
  </si>
  <si>
    <t>Ջրբաժան &lt;G&gt; տեսակի</t>
  </si>
  <si>
    <t>Երեք տեղանի աթոռ</t>
  </si>
  <si>
    <t>Չորս տեղանի աթոռ</t>
  </si>
  <si>
    <t>Հինգ տեղանի աթոռ</t>
  </si>
  <si>
    <t>Յո տեղանի աթոռ</t>
  </si>
  <si>
    <t>Ղեկավարման վահան</t>
  </si>
  <si>
    <t>Ղեկավարի սեղանի կողային սեղան</t>
  </si>
  <si>
    <t>Վիտրաժ</t>
  </si>
  <si>
    <t xml:space="preserve">Սեղան </t>
  </si>
  <si>
    <t>Ղեկավարի սեղան դիմադիր</t>
  </si>
  <si>
    <t>Ղեկավարի սեղան կողադիր</t>
  </si>
  <si>
    <t>Ապակիով գրապահարան</t>
  </si>
  <si>
    <t>Դատական քարտուղարի սեղան</t>
  </si>
  <si>
    <t>Դատական կողմերի սեղան</t>
  </si>
  <si>
    <t>Կոնֆերանս սեղան</t>
  </si>
  <si>
    <t>Դատավորի սեղան դիմադիր</t>
  </si>
  <si>
    <t>Դատավորի սեղան կողադիր</t>
  </si>
  <si>
    <t>Գրասեղան 2 տումբ. հունգարական</t>
  </si>
  <si>
    <t>Մետաղյա պահարան 3 դուռ</t>
  </si>
  <si>
    <t>Դատավորի փոքր սեղան</t>
  </si>
  <si>
    <t>3 տեղանի նստարան</t>
  </si>
  <si>
    <t>5 տեղանի նստարան</t>
  </si>
  <si>
    <t>Դատական դահլիճի պատնեշ</t>
  </si>
  <si>
    <t>Սեյֆ հրկիզվող պահարան</t>
  </si>
  <si>
    <t>Կողմերի սեղան</t>
  </si>
  <si>
    <t>Աոռ</t>
  </si>
  <si>
    <t xml:space="preserve">Ղեկավարի սեղան </t>
  </si>
  <si>
    <t>2 տեղանի նստարան</t>
  </si>
  <si>
    <t>Նախագահի աթոռ</t>
  </si>
  <si>
    <t>&lt;Ա&gt; տեսակի սովորական սեղանª առանց տումբայի</t>
  </si>
  <si>
    <t>&lt;Ա&gt; տեսակի զգեստապահարան</t>
  </si>
  <si>
    <t>&lt;Բ&gt; տեսակի զգեստապահարան</t>
  </si>
  <si>
    <t>Դատական նիստերի քարտուղարի և վկաների սեղան</t>
  </si>
  <si>
    <t>Դատական նիստի կողմերի սեղան</t>
  </si>
  <si>
    <t>Կոնֆերանսների սեղան</t>
  </si>
  <si>
    <t>Ջրբաժան &lt;A&gt; տեսակի</t>
  </si>
  <si>
    <t>Ջրբաժան &lt;D&gt; տեսակի</t>
  </si>
  <si>
    <t>Ջրբաժան &lt;K&gt; տեսակի</t>
  </si>
  <si>
    <t>Երեք տեղանի նստարան</t>
  </si>
  <si>
    <t>Չորս տեղանի նստարան</t>
  </si>
  <si>
    <t>Հինգ տեղանի նստարան</t>
  </si>
  <si>
    <t xml:space="preserve">Դատավորի փոքր </t>
  </si>
  <si>
    <t xml:space="preserve">Դատավորի աթոռ </t>
  </si>
  <si>
    <t>Մետաղյա պահարան  3դարակով</t>
  </si>
  <si>
    <t>Մետաղյա պահարան  4 դար</t>
  </si>
  <si>
    <t xml:space="preserve">Դատավորի սեղան </t>
  </si>
  <si>
    <t>Դատավորի սեղանի դիմադիր</t>
  </si>
  <si>
    <t>Դատավորի սեղանի կողադիր</t>
  </si>
  <si>
    <t xml:space="preserve">Ցուցանակ չժանգոտվող մետաղից </t>
  </si>
  <si>
    <t>4-տեղանոց նստարան</t>
  </si>
  <si>
    <t>5-տեղանոց նստարան</t>
  </si>
  <si>
    <t>Սեյֆ, չհրկիզվող պահարան</t>
  </si>
  <si>
    <t>Մետաղական դարակաշար</t>
  </si>
  <si>
    <t>Աթոռ /կապույտ/</t>
  </si>
  <si>
    <t>Կոնֆերենց սեղան</t>
  </si>
  <si>
    <t>Դրոշմակնիք</t>
  </si>
  <si>
    <t>Կարճ աշխաաաատանք.  սեղան</t>
  </si>
  <si>
    <t>Դատավորի սեղան տումբայով</t>
  </si>
  <si>
    <t>Զինանշան  փայտյա</t>
  </si>
  <si>
    <t>Գրապահարան ապակյա դռներով</t>
  </si>
  <si>
    <t>Սյցելուների աթոռ</t>
  </si>
  <si>
    <t>Աշխատանքային  աթոռ</t>
  </si>
  <si>
    <t>Լսարանի գրասեղան Ա տեսակ</t>
  </si>
  <si>
    <t>Գրապահարան բաց դռներով</t>
  </si>
  <si>
    <t>Դատարանի կողմերի գրասեղան</t>
  </si>
  <si>
    <t>Դատարանի քարտուղարի սեղան</t>
  </si>
  <si>
    <t>Սեղան ղեկավարի /գրասեղան 1-պահարանի տակդիր</t>
  </si>
  <si>
    <t>Գրասեղաններ</t>
  </si>
  <si>
    <t>Մետաղական պահարան Սեյֆ- չհրկիզվող/</t>
  </si>
  <si>
    <t>Կահույքի լրակազմ դատարանի նախագահի համար</t>
  </si>
  <si>
    <t>դիմադիր սեղան</t>
  </si>
  <si>
    <t>տումբա</t>
  </si>
  <si>
    <t>բազկաթոռ</t>
  </si>
  <si>
    <t>Գործառնական բազկաթոռ</t>
  </si>
  <si>
    <t>Ղեկավարի գրասեղան</t>
  </si>
  <si>
    <t>Ղեկավարի գրասեղանի դիմադիր սեղան</t>
  </si>
  <si>
    <t>Ղեկավարի գրասեղանի կողադիր սեղան</t>
  </si>
  <si>
    <t>3 դարակով սեղանի պահարան ղեկավարի գրասեղանի  համար</t>
  </si>
  <si>
    <t>Գրապահարան ղեկավարի համար</t>
  </si>
  <si>
    <t>Ապակե գրապահարան ղեկավարի համար</t>
  </si>
  <si>
    <t>Խորհրդակցությունների սեղան</t>
  </si>
  <si>
    <t>Երկար գործառնական սեղան</t>
  </si>
  <si>
    <t>Կարճ գործառնական սեղան</t>
  </si>
  <si>
    <t xml:space="preserve">3 դարակով սեղանի պահարան </t>
  </si>
  <si>
    <t xml:space="preserve">Զգեստապահարան </t>
  </si>
  <si>
    <t xml:space="preserve">Գրապահարան </t>
  </si>
  <si>
    <t>Բաց գրապահարան</t>
  </si>
  <si>
    <t>Դատական քարտուղարի գրասեղան</t>
  </si>
  <si>
    <t>Դատական նիստերի կողմերի սեղան</t>
  </si>
  <si>
    <t>3 նստատեղով նստարան</t>
  </si>
  <si>
    <t>4 նստատեղով նստարան</t>
  </si>
  <si>
    <t>5 նստատեղով նստարան</t>
  </si>
  <si>
    <t>6 նստատեղով նստարան</t>
  </si>
  <si>
    <t>Դատական դահլիճի պատնեշ "Ա" տեսակի</t>
  </si>
  <si>
    <t>Դատական դահլիճի պատնեշ "Բ" տեսակի</t>
  </si>
  <si>
    <t>Դատական դահլիճի պատնեշ "Գ" տեսակի</t>
  </si>
  <si>
    <t>HP Rack պահարան</t>
  </si>
  <si>
    <t>Կաթսայատան ջրի շրջանառության պոմպ</t>
  </si>
  <si>
    <t>Ցուցանակ(չժանգոտվող պողպոտից)</t>
  </si>
  <si>
    <t>Came ֆիրմայի Krono 310 մոդելի էլեկտրական բացող-փակող համակարգ</t>
  </si>
  <si>
    <t>Չհրկիզվող պահարան /մետաղյա/</t>
  </si>
  <si>
    <t>Փաստաթղերի պահարան</t>
  </si>
  <si>
    <t>Սեղան նիստերի</t>
  </si>
  <si>
    <t>Նստարան</t>
  </si>
  <si>
    <t>Գրամեքենա °°Օպտիմաþþ</t>
  </si>
  <si>
    <t>Երկաթյա կասսա</t>
  </si>
  <si>
    <t>Գրամեքենա</t>
  </si>
  <si>
    <t>Գրամեքենա þþ Օպտիմաþþ</t>
  </si>
  <si>
    <t>Գորգ</t>
  </si>
  <si>
    <t>Վառարան ELEC-TUR</t>
  </si>
  <si>
    <t>Գրամեքենա °°Լյուբավաþþ</t>
  </si>
  <si>
    <t>Ղեկավարի սեղան/դատավորի/
VEGA FRASSINO L2100</t>
  </si>
  <si>
    <t>Ղեկավարի սեղան տումբա /դատավորի
VEGA FRASSINO Nero</t>
  </si>
  <si>
    <t>Ղեկավարի սեղանի կցորդ սեղան/
դատավորի VEGA FRASSINO L1000</t>
  </si>
  <si>
    <t>Ղեկավարի սեղանի դիմա-դիր սեղա /դատավուի/ VEGA FRASSINO L1200</t>
  </si>
  <si>
    <t>Գրապահարան խուլ դռներով /դատավորի/
VEGA FRASSINO L930 P450 H2072</t>
  </si>
  <si>
    <t>Ղեկավարի սեղան /նախագահի/
VEGA RADICA L2100</t>
  </si>
  <si>
    <t>Ղեկավարի սեղանի տումբա /նախագահի/
VEGA FRASSINO Nero</t>
  </si>
  <si>
    <t>Ղեկավարի սեղանի կցորդ սեղան /նախագահի/ VEGA RADICA L1000</t>
  </si>
  <si>
    <t>Գրապահարան խուլ դռներով /նախագահի/
VEGA RADICA L930 P450 H2072</t>
  </si>
  <si>
    <t>Սեղան սովորական RIO L1400</t>
  </si>
  <si>
    <t>Սեղան սովորական RIO</t>
  </si>
  <si>
    <t>Սեղան սովորական RIO L1200</t>
  </si>
  <si>
    <t>Գրապահարան խուլ և ապակյա դռներով /աշխատասենյակների 
RIO L800 P510 H2076</t>
  </si>
  <si>
    <t>Նիստերի քարտուղարի  և  վկայի սեղան
RIO L1030</t>
  </si>
  <si>
    <t>Կողմերի սեղան RIO L1400</t>
  </si>
  <si>
    <t>Դատավորի բազկաթոռ
Սև գույնի բնական կաշվից,THEA</t>
  </si>
  <si>
    <t>Սովորական աթոռ
 540x590x810,18ISO</t>
  </si>
  <si>
    <t>Քարտուղարի և վկայի աթոռ
Բորդո , 600x510Xx60,POLA-142</t>
  </si>
  <si>
    <t>Բազմոց
Սև 3 տեղանոց, 810x1980x920, Chiara</t>
  </si>
  <si>
    <t>Բազկաթոռ
Սև, 810x940[920,Chiara</t>
  </si>
  <si>
    <t>Բազկաթոռ Սև, 810x940[920,Chiara</t>
  </si>
  <si>
    <t>Պատնեշ</t>
  </si>
  <si>
    <t>4-տեղանոց նստարաններ</t>
  </si>
  <si>
    <t>Կախիչ հատակադիր</t>
  </si>
  <si>
    <t>Գրասեղան /տումբայով/</t>
  </si>
  <si>
    <t xml:space="preserve">Բազկաթոռ
</t>
  </si>
  <si>
    <t xml:space="preserve"> Գրապահարան</t>
  </si>
  <si>
    <t>Ապակի գրապահարան</t>
  </si>
  <si>
    <t>Ցուցանակ չժանգոտվող մետաղից</t>
  </si>
  <si>
    <t>Չհրկիզվող պահարան /սեյֆ/ 2 դռնանի</t>
  </si>
  <si>
    <t>Մետաղական պահարան /Սեյֆ-չհրկիզվող պահարան/</t>
  </si>
  <si>
    <t>գրամեքենա</t>
  </si>
  <si>
    <t>սեղան երկու տումբայով</t>
  </si>
  <si>
    <t>անկյունային կահույք</t>
  </si>
  <si>
    <t>սեղան ղեկավարի</t>
  </si>
  <si>
    <t xml:space="preserve">ղեկավարի սեղանի դիմադիր սեղան </t>
  </si>
  <si>
    <t xml:space="preserve">ղեկավարի սեղանի կցորդ </t>
  </si>
  <si>
    <t>դատավորի բազկաոռ</t>
  </si>
  <si>
    <t>սեղան մեկ տունբայով</t>
  </si>
  <si>
    <t>սեղանի տումբա</t>
  </si>
  <si>
    <t>գրապահարան ապակյա դռներով</t>
  </si>
  <si>
    <t>գրապահարան խուլ  դռներով</t>
  </si>
  <si>
    <t>քարտուղարի և վկայի աոռ</t>
  </si>
  <si>
    <t>բազկաոռ</t>
  </si>
  <si>
    <t>բազմոց</t>
  </si>
  <si>
    <t>սեղան սովորական</t>
  </si>
  <si>
    <t xml:space="preserve">Գրասեղան </t>
  </si>
  <si>
    <t>Բազկաոռ</t>
  </si>
  <si>
    <t>Դատավորի աոռ</t>
  </si>
  <si>
    <t>Այցելուների աոռ</t>
  </si>
  <si>
    <t>Գործառնական աոռ</t>
  </si>
  <si>
    <t>Փաստաղերի պահպանման պահարան</t>
  </si>
  <si>
    <t xml:space="preserve">Դավաորի սեղան Ա տեսակի </t>
  </si>
  <si>
    <t xml:space="preserve">4 տեղանի նստարան </t>
  </si>
  <si>
    <t xml:space="preserve">5 տեղանի նստարան </t>
  </si>
  <si>
    <t xml:space="preserve">7 տեղանի նստարան </t>
  </si>
  <si>
    <t xml:space="preserve">Ղեկավարի դիմադիր սեղան </t>
  </si>
  <si>
    <t xml:space="preserve">Ղեկավարի սեղան  կողային սեղան </t>
  </si>
  <si>
    <t>Սովորական սեղան Ա տեսակի  1400</t>
  </si>
  <si>
    <t xml:space="preserve">Սեղանի տումբա </t>
  </si>
  <si>
    <t>Դավաորի սեղան Ա տեսակի  1200</t>
  </si>
  <si>
    <t xml:space="preserve">Ա տեսակի գրպահարան </t>
  </si>
  <si>
    <t xml:space="preserve">Բ տեսակի գրպահարան </t>
  </si>
  <si>
    <t xml:space="preserve">Բացմոց </t>
  </si>
  <si>
    <t xml:space="preserve">Դատական նիստերի քարտուղարի, վկաների սեղան </t>
  </si>
  <si>
    <t xml:space="preserve">Դատական նիստերի քարտուղարի սեղան </t>
  </si>
  <si>
    <t xml:space="preserve">Դատավորի օգնականի  և վկաների աթոռ </t>
  </si>
  <si>
    <t xml:space="preserve">Կոնֆերենս սեղան </t>
  </si>
  <si>
    <t xml:space="preserve">Ցուցանակ </t>
  </si>
  <si>
    <t>Գրասեղան  3  դարակով</t>
  </si>
  <si>
    <t>Գրապահարան ապակե դռներով</t>
  </si>
  <si>
    <t>Դատավորի օգնականի  և վկաներ աթոռ</t>
  </si>
  <si>
    <t>Բազկաթոռ /իտալական/</t>
  </si>
  <si>
    <t xml:space="preserve">Դատական կողմերի  սեղան </t>
  </si>
  <si>
    <t xml:space="preserve">Ապակե գրապահարան </t>
  </si>
  <si>
    <t xml:space="preserve">Խուլ  գրապահարան </t>
  </si>
  <si>
    <t xml:space="preserve">Գործառնական սեղան </t>
  </si>
  <si>
    <t>Չհրկիզվող  պահարան</t>
  </si>
  <si>
    <t xml:space="preserve">Պահարան ցածր 4 դռնանի </t>
  </si>
  <si>
    <t xml:space="preserve">Գրատախտակ </t>
  </si>
  <si>
    <t xml:space="preserve">Լսարանի գրասեղան  Ա Տեսակի </t>
  </si>
  <si>
    <t xml:space="preserve">Լսարանի գրասեղան  Բ Տեսակի </t>
  </si>
  <si>
    <t>Այցելուներ աթոռ</t>
  </si>
  <si>
    <t xml:space="preserve">Մետաղական կախիչներ </t>
  </si>
  <si>
    <t>Աշխատանքային աթոռ</t>
  </si>
  <si>
    <t>Բազկաթռ</t>
  </si>
  <si>
    <t>Նախագահի բազկաթո</t>
  </si>
  <si>
    <t>Դատավորի սեղան փոքր</t>
  </si>
  <si>
    <t>Դատական դահլիճի արգելաճաղ  L 195</t>
  </si>
  <si>
    <t>Նստարան    Ա տեսակի</t>
  </si>
  <si>
    <t>Նստարան 2 տեղանոց</t>
  </si>
  <si>
    <t>Նստարան 2տեղանոց</t>
  </si>
  <si>
    <t xml:space="preserve">Աշխատանքայինգրասեղան </t>
  </si>
  <si>
    <t xml:space="preserve">Տումբա 3 դարականի </t>
  </si>
  <si>
    <t xml:space="preserve">Փաստաթղթերի պահպանման պահարան </t>
  </si>
  <si>
    <t>Դատական դահլիճի արգելաճաղL 240</t>
  </si>
  <si>
    <t>Գրասեղանի կոմպլեկտ</t>
  </si>
  <si>
    <t>Սեղան ղեկավարի</t>
  </si>
  <si>
    <t>Աշխատանքային գրասեղան</t>
  </si>
  <si>
    <t>Աշխատանքային աթեռ</t>
  </si>
  <si>
    <t>Ղեկավարի  սեղանի դիմադիր սեղան</t>
  </si>
  <si>
    <t>Սեղան աշխատանքային</t>
  </si>
  <si>
    <t>Սեղան սովորական</t>
  </si>
  <si>
    <t>Գրապահարան խուլ դռներով</t>
  </si>
  <si>
    <t>Աշխատակազմի աթոռ</t>
  </si>
  <si>
    <t>Դատավորի սեղան L=2500մմ</t>
  </si>
  <si>
    <t>Դատավորի սեղան L=1800մմ</t>
  </si>
  <si>
    <t>Երեք տեղանոց նստարաններ</t>
  </si>
  <si>
    <t>Չորս տեղանոց նստարաններ</t>
  </si>
  <si>
    <t>Պատնեշ L=2200մմ</t>
  </si>
  <si>
    <t>Պատնեշ L=2400մմ</t>
  </si>
  <si>
    <t>Ոտքի սեղնակ</t>
  </si>
  <si>
    <t>Խորհրդակցական սեղսն</t>
  </si>
  <si>
    <t xml:space="preserve">Համակարգչային սեղան </t>
  </si>
  <si>
    <t>Խուլ դռներով գրապահարան</t>
  </si>
  <si>
    <t>Ապակե դռներով գրապահարան</t>
  </si>
  <si>
    <t>Նստարան 4 տեղանի</t>
  </si>
  <si>
    <t>Բազկաթոռ կաշվե</t>
  </si>
  <si>
    <t>Մետաղական պահարան /Սեյֆ -չհրկիզվող պահարան</t>
  </si>
  <si>
    <t>Գրապահարան բաց դարակներով</t>
  </si>
  <si>
    <t>Փաստաթղթերի պահպանման պահարան</t>
  </si>
  <si>
    <t xml:space="preserve">Ղեկավարի գրասեղան </t>
  </si>
  <si>
    <t xml:space="preserve">Ղեկավարի կցասեղան </t>
  </si>
  <si>
    <t>Գրասեղանի պահարան ղեկ.համար 3 դարակով</t>
  </si>
  <si>
    <t>Գրապահարան ղեկավարի համար ապակյան դռներով</t>
  </si>
  <si>
    <t>Դիմադիր կցասեղան</t>
  </si>
  <si>
    <t>Գրասեղանի պահարան ղեկավարի համար 3 դարակով</t>
  </si>
  <si>
    <t>Գրապահարան ղեկավարի համար ապակյա դռներով</t>
  </si>
  <si>
    <t>Երկար աշխատանքային գրասեղան</t>
  </si>
  <si>
    <t>Կարճ աշխատանքային գրասեղան</t>
  </si>
  <si>
    <t>Գրասեղանի պահարան 3 դարակով</t>
  </si>
  <si>
    <t>Դատարանի քարտուղարի գրասեղան</t>
  </si>
  <si>
    <t>Դատարանի կողմերի համար գրասեղան</t>
  </si>
  <si>
    <t>Գրապահարան բաց դարակով</t>
  </si>
  <si>
    <t>Այցելուների համար աթոռ</t>
  </si>
  <si>
    <t>Դատական դահլիճի արգելաճաղ L235</t>
  </si>
  <si>
    <t>Շերտավարագույրներ</t>
  </si>
  <si>
    <t>Նստարան 3-տեղանոց</t>
  </si>
  <si>
    <t>Նստարան 4-տեղանոց</t>
  </si>
  <si>
    <t>Նստարան 2-տեղանոց</t>
  </si>
  <si>
    <t>Դատավորի հարթակ /սեղան/</t>
  </si>
  <si>
    <t>Մետաղական պահարան/սեյֆ չհրկիզվող/</t>
  </si>
  <si>
    <t>Կցորդ սեղան ղեկավարի</t>
  </si>
  <si>
    <t>Սեղանի կցորդ</t>
  </si>
  <si>
    <t>Սեղան մեկ տակդիրով</t>
  </si>
  <si>
    <t>Սեղանի տակդիր</t>
  </si>
  <si>
    <t>Հագուստի պահարան</t>
  </si>
  <si>
    <t>Գրքերի պահարան</t>
  </si>
  <si>
    <t>Աթոռ դատավորի նիստ. քարտուղարի</t>
  </si>
  <si>
    <t>Սեղան հասարակ</t>
  </si>
  <si>
    <t>Լազերային տպիչ HP Laser Jet 1018</t>
  </si>
  <si>
    <t>Հեռախոս-Ֆաքս Panasonic KX-FT 933</t>
  </si>
  <si>
    <t>Համակարգիչ CIT PC Processor PIV3.0</t>
  </si>
  <si>
    <t>Մոնիտոր Git-Flat Panel, LCD technology</t>
  </si>
  <si>
    <t>Մոնիտոր Git-Flat Panel, LCD technology Samsung 17</t>
  </si>
  <si>
    <t>Սերվեր DELL</t>
  </si>
  <si>
    <t>Մոնիտոր Dell</t>
  </si>
  <si>
    <t>Մոնիտոր BENG</t>
  </si>
  <si>
    <t xml:space="preserve"> Համակարգիչ HP Compaq dx* 7400</t>
  </si>
  <si>
    <t>Monitor LCD 19HP L 1908 W</t>
  </si>
  <si>
    <t>Տպիչ HPLJ P 2014</t>
  </si>
  <si>
    <t>Համակարգիչ P4 Core2Duo2,66/1066,Intel31 chipset,VGA 128MBon board,HDD SATS 160GB,RAM 1024MB, CD-RV/DVD,Keyboard,Mouse</t>
  </si>
  <si>
    <t>Մոնիտոր LSD19''</t>
  </si>
  <si>
    <t>Համակարգիչ HP Compaq dx* 7400</t>
  </si>
  <si>
    <t>Մոնիտոր LSD 19 HP L1908w</t>
  </si>
  <si>
    <t>Անխափան սնուցման սարք SMART UPS 1500 VA</t>
  </si>
  <si>
    <t>Անխափան սնուցման սարք UPS 650 VA</t>
  </si>
  <si>
    <t>Համակարգիչ P4, 3.2 GHZ, RAM 512MB, VGA 128Mb, HDD 80Gb</t>
  </si>
  <si>
    <t>Համակարգիչ P4 Core2Duo, E6750,RAM 1Gb,VGA 128Mb, HDD 160Gb</t>
  </si>
  <si>
    <t>Լազերային տպիչ (Printer) HPLJ1018 VNC4P069000</t>
  </si>
  <si>
    <t>Համակարգիչ P4 P4, 3.2 GHZ, RAM 512MB, VGA 128Mb, HDD 80Gb</t>
  </si>
  <si>
    <t>Համակարգիչ P4 Core2Duo</t>
  </si>
  <si>
    <t>Համակարգիչ HP P4 Core2Duo E7500 2.93, RAM 2.</t>
  </si>
  <si>
    <t>Մոնիտոր HPLE 1901W</t>
  </si>
  <si>
    <t>Բազմաֆունկցիոնալ տպիչ HP LASER JET M 503 MFP A3</t>
  </si>
  <si>
    <t>Համակարգիչ սերվեր (տվյալների բազա) HPML 330 G7 CPU Intel xeon E5504 (2.0 GHZ/4-Core RAM 4GB HDD 500 DVDRW)</t>
  </si>
  <si>
    <t>Համակարգիչ սերվեր (համացանցային սերվեր) HPML 330 G7 CPU Intel xeon E5504 (2.0 GHZ/4-Core RAM 2GB PCU HDD 500 DVDRW)</t>
  </si>
  <si>
    <t>Անխափան սնուցման սարք UPS 750 VA</t>
  </si>
  <si>
    <t>Տպիչ HPLJ P 1102</t>
  </si>
  <si>
    <t>Սկաներ HPSCANJET G3110</t>
  </si>
  <si>
    <t>Համակարգիչ կոմպլեկտ P4 3.08 512MB RAM 1GB HDD, 128mb VGA  2007թ.</t>
  </si>
  <si>
    <t>Անցագրային քարտերի ընթերցիչ(ներառյալ կոնտրոլեր)K-3</t>
  </si>
  <si>
    <t>Դռան էլեկտրական փական</t>
  </si>
  <si>
    <t>Դռան մեխանիկական փակող սարք</t>
  </si>
  <si>
    <t>Դատական Գործըթացի թվային ձայնագրման համակարգ (Համակարգիչ HP P4 Core2Duo E7500 2.93, RAM 2. + HPLJ1018 VNC4P069000)</t>
  </si>
  <si>
    <t>Էլ. սնման հանգույց պահուստային մարտկոցով</t>
  </si>
  <si>
    <t>Էլ. և ինտերֆեյսային մալուխներ, լարանցում և այլ ապրանքներ, սարքավորումներ և պարագաներ</t>
  </si>
  <si>
    <t>Համակարգիչ HPcompaq6200 Proser Intel i3-2120</t>
  </si>
  <si>
    <t>ՄոնիտորHP20 2011*20-In LED LCD</t>
  </si>
  <si>
    <t>Սկաներ Flatbed Scaner Epson GT-2500</t>
  </si>
  <si>
    <t>Skaner Musteck Paw 2400</t>
  </si>
  <si>
    <t>Բազմաֆունկցիոնալ տպիչ-պատճենահանման սարք MFU xerox WC 5021</t>
  </si>
  <si>
    <t>Մոնիտոր Samsung S20A300B</t>
  </si>
  <si>
    <t>Համակարգիչ Workststion Intel Core I7-3770</t>
  </si>
  <si>
    <t>Մոնիտոր HP20 HP2011*20 LCD</t>
  </si>
  <si>
    <t>Smart UPS 980 Watts / 1500VA</t>
  </si>
  <si>
    <t>Համակարգիչ corei3MS office standeat windows8.1</t>
  </si>
  <si>
    <t>Համակարգիչ corei3M office standeat windowspro 3.4</t>
  </si>
  <si>
    <t>Տեսավահանական PhillipsVline 21.5/54.6sm</t>
  </si>
  <si>
    <t xml:space="preserve"> UPC  SmartbUPS APC 1500VAI</t>
  </si>
  <si>
    <t>Ֆեմիդա /ձայնագրման համակարգ, համակարգիչ,Winmonitor, տպիչ, դատական ձայնագրման համակարգ/</t>
  </si>
  <si>
    <t>Ֆեմիդա /ձայնագրման համակարգ, համակարգիչ 1 հատ-Intel core i3 4170(3.6GHz)</t>
  </si>
  <si>
    <t>Սեղանի համակարգիչ Dell vostro, Մոնիտոր Dell E2216Հ</t>
  </si>
  <si>
    <t>Ֆեմիդա ձայն համակ,համակարգիչ Intelcorei7100, մոնիտոր Philips տպիչ Kyocera, UPS850VA</t>
  </si>
  <si>
    <t>Սերվերային համակարգ Supermicro SYS-5038A</t>
  </si>
  <si>
    <t>Լազերային տպիչ HP Laser Jet 2035</t>
  </si>
  <si>
    <t>Մոնիտոր LD1908w</t>
  </si>
  <si>
    <t>Հեռախոսային սարք</t>
  </si>
  <si>
    <t>Ֆաքս-Բրոտեր FAX 870</t>
  </si>
  <si>
    <t>Մարտկոց վահանակով PW-301</t>
  </si>
  <si>
    <t>Համակարգիչ պենտյում-2</t>
  </si>
  <si>
    <t>Կուտակիչ UPS</t>
  </si>
  <si>
    <t>Համակարգիչ պենտյում-1</t>
  </si>
  <si>
    <t>Համակարգիչ պենտյում-4 /կոմպլեկտ/</t>
  </si>
  <si>
    <t>Համակարգիչ պենտյում-4 /պրինտերով/</t>
  </si>
  <si>
    <t>Համակարգիչ պենտյում-4 ծրագիր</t>
  </si>
  <si>
    <t>Լազերային տպիչ Samsung</t>
  </si>
  <si>
    <t>Համակարգիչ պենտյում-4</t>
  </si>
  <si>
    <t>Կոնդիցիոներ-Սամսունգ AG-12WH</t>
  </si>
  <si>
    <t>Կոնդիցիոներ-Սամսունգ A2-09-Fatel</t>
  </si>
  <si>
    <t>Համակարգիչ HP-D-2200</t>
  </si>
  <si>
    <t>Պրինտեր LL-1022</t>
  </si>
  <si>
    <t>Պատճենահանման ապարատ</t>
  </si>
  <si>
    <t>Մոնիտոր HP-2-1740-intineh</t>
  </si>
  <si>
    <t>Համակարգիչ Busines ծրագիր</t>
  </si>
  <si>
    <t>Համակարգիչ Սերվեր</t>
  </si>
  <si>
    <t>Ներքին հեռախոսային ցանց</t>
  </si>
  <si>
    <t xml:space="preserve">Տպիչ - Canon-LBP-2900 </t>
  </si>
  <si>
    <t>Համակարգիչ պենտյում  P-4HP-D-2200</t>
  </si>
  <si>
    <t>Պատճենահանման ապարատ CanonLB-MF-3110</t>
  </si>
  <si>
    <t>Համակարգիչ պենտյում 4 3.0 GHz</t>
  </si>
  <si>
    <t>Կոնդիցիոներ HITACHI RAS 18CH</t>
  </si>
  <si>
    <t>Կոնդիցիոներ HITACHI RAS 24CH</t>
  </si>
  <si>
    <t>Սառնարան HITACHI 240AUK</t>
  </si>
  <si>
    <t>Սառնարան HITACHI 400AUK</t>
  </si>
  <si>
    <t>Ջրի սարք</t>
  </si>
  <si>
    <t>Կուտակիչ UPS VA</t>
  </si>
  <si>
    <t>Մոնիտոր դելլ 17</t>
  </si>
  <si>
    <t>Լազերային տպիչ HP-1020</t>
  </si>
  <si>
    <t>Պատճենահանման մեքենա Canon 2016</t>
  </si>
  <si>
    <t>Մոնիտոր ՙՀանս-Իջ17՚</t>
  </si>
  <si>
    <t>Տեսախցիկ /կոմպլեկտ/</t>
  </si>
  <si>
    <t>Համակարգիչ պենտյում 4 3.0 GHz 945</t>
  </si>
  <si>
    <t>Համակարգիչ P4 Core2Duo2</t>
  </si>
  <si>
    <t>Լազերային տպիչ HPLJ-1018</t>
  </si>
  <si>
    <t>Monitor-  Benq FP  747</t>
  </si>
  <si>
    <t>Window Moyted  Air-Conditioner  AKH -7AGSW</t>
  </si>
  <si>
    <t>Window Moyted  Air-Conditioner  AKH-9AGNW</t>
  </si>
  <si>
    <t>Window Moyted  Air-Conditioner  AMH-13AGNW</t>
  </si>
  <si>
    <t>Window Moyted  Air-Conditioner  ALH -24AAK-W</t>
  </si>
  <si>
    <t>Window Moyted  Air-Conditioner  AFH -18ATN-W</t>
  </si>
  <si>
    <t>Registred  Brand  Name  Workstation, Pentium4-2.4 GHz  H4CIT103</t>
  </si>
  <si>
    <t>Registred  Brand  Name  Workstation, Pentium4-2.4 GHz  H4CIT1099</t>
  </si>
  <si>
    <t>Registred  Brand  Name  Workstation, Pentium4-2.4 GHz  H4CIT1090</t>
  </si>
  <si>
    <t>Monitor  LCD  15'' CIT  1024X768  75Hz  00019</t>
  </si>
  <si>
    <t>Monitor  LCD  15'' CIT  1024X768  75Hz  00030</t>
  </si>
  <si>
    <t>Monitor  LCD  15'' CIT  1024X768  75Hz  00033</t>
  </si>
  <si>
    <t>Printer HP  LJ  1160  CNC1F  18179</t>
  </si>
  <si>
    <t>UPS  Power Com  BNT-600  VA  40138870408</t>
  </si>
  <si>
    <t>UPS  Power Com  BNT-600  VA  401385604408</t>
  </si>
  <si>
    <t>UPS  Power Com  BNT-600  VA  40138890408</t>
  </si>
  <si>
    <t xml:space="preserve">Operating  Software  Court  recordung  System  ''SRS  Femida''   Software  including  license  </t>
  </si>
  <si>
    <t>Sistem  Sound  Card  4- channel  Sound  Card  M -Audio Delta -44</t>
  </si>
  <si>
    <t>Audio-Commutating  Mixer  Mixer  "SRS  Mixer  8X4"</t>
  </si>
  <si>
    <t>Monitor  LCD  17</t>
  </si>
  <si>
    <t>UPS  E-Pro  600VA</t>
  </si>
  <si>
    <t>Work  station  HP  dx2200  CPU:Intel  Pentium  IV,  3.0  GHz,  533     MHz front  side  Bus,  512KB  SHBU  6210JMZ</t>
  </si>
  <si>
    <t>Work  station  HP  dx2200  CPU:Intel  Pentium  IV,  3.0  GHz,  533     MHz front  side  Bus,  512KB  SHBU  6210JPD</t>
  </si>
  <si>
    <t>Work  station  HP  dx2200  CPU:Intel  Pentium  IV,  3.0  GHz,  533     MHz front  side  Bus,  512KB  SHBU  6210JN3</t>
  </si>
  <si>
    <t>Work  station  HP  dx2200  CPU:Intel  Pentium  IV,  3.0  GHz,  533     MHz front  side  Bus,  512KB  SHBU  6210JNG</t>
  </si>
  <si>
    <t>Work  station  HP  dx2200  CPU:Intel  Pentium  IV,  3.0  GHz,  533     MHz front  side  Bus,  512KB  SHBU  6210JNX</t>
  </si>
  <si>
    <t>Work  station  HP  dx2200  CPU:Intel  Pentium  IV,  3.0  GHz,  533     MHz front  side  Bus,  512KB  SHBU  6210JM3</t>
  </si>
  <si>
    <t>Work  station  HP  dx2200  CPU:Intel  Pentium  IV,  3.0  GHz,  533     MHz front  side  Bus,  512KB  SHBU  6210JP6</t>
  </si>
  <si>
    <t>Monitor  HP L1740  17  insh  TFT  Monitor  Type:  LCD  technology  flat  panel,  comatible  in  desingn  with  workstations  SCNC6132  HNG</t>
  </si>
  <si>
    <t>Monitor  HP L1740  17  insh  TFT  Monitor  Type:  LCD  technology  flat  panel,  comatible  in  desingn  with  workstations  SCNC6132  HN3</t>
  </si>
  <si>
    <t>Monitor  HP L1740  17  insh  TFT  Monitor  Type:  LCD  technology  flat  panel,  comatible  in  desingn  with  workstations  SCNC6132  H16</t>
  </si>
  <si>
    <t>Monitor  HP L1740  17  insh  TFT  Monitor  Type:  LCD  technology  flat  panel,  comatible  in  desingn  with  workstations  SCNC6132  H15</t>
  </si>
  <si>
    <t>Monitor  HP L1740  17  insh  TFT  Monitor  Type:  LCD  technology  flat  panel,  comatible  in  desingn  with  workstations  SCNC6132  H11</t>
  </si>
  <si>
    <t>Monitor  HP L1740  17  insh  TFT  Monitor  Type:  LCD  technology  flat  panel,  comatible  in  desingn  with  workstations  SCNC6132  HNOF</t>
  </si>
  <si>
    <t>Monitor  HP L1740  17  insh  TFT  Monitor  Type:  LCD  technology  flat  panel,  comatible  in  desingn  with  workstations  SCNC6132  HNB</t>
  </si>
  <si>
    <t>Monitor  HP L1740  17  insh  TFT  Monitor  Type:  LCD  technology  flat  panel,  comatible  in  desingn  with  workstations  SCNC6132  H10</t>
  </si>
  <si>
    <t>Monitor  HP L1740  17  insh  TFT  Monitor  Type:  LCD  technology  flat  panel,  comatible  in  desingn  with  workstations  SCNC6132  HN1</t>
  </si>
  <si>
    <t>Printer  HP  LJ  1022  Function:  B/M  momochrome  printing  CNCKC06769</t>
  </si>
  <si>
    <t>Printer  HP  LJ  1022  Function:  B/M  momochrome  printing  CNCKC06754</t>
  </si>
  <si>
    <t>Printer  HP  LJ  1022  Function:  B/M  momochrome  printing  CNCKC06797</t>
  </si>
  <si>
    <t>Printer  HP  LJ  1022  Function:  B/M  momochrome  printing  CNCKC06733</t>
  </si>
  <si>
    <t>Printer  HP  LJ  1022  Function:  B/M  momochrome  printing  CNCKC04279</t>
  </si>
  <si>
    <t>Buziness  Telefone  System  Type 'A'  Panasonic  KXTA  616</t>
  </si>
  <si>
    <t>Local  Database  Server  HP  ML  350,  Tower  SGBJ62002DW</t>
  </si>
  <si>
    <t>Local WWW  Server  HP  ML  350,  Tower  SGBJ620033G</t>
  </si>
  <si>
    <t>UPS  Tripplite  Smart  INT  1500  9514AYOSM516000135</t>
  </si>
  <si>
    <t>UPS  Tripplite  Smart  INT  1500  9514AYOSM516000136</t>
  </si>
  <si>
    <t>Local  Area  Network  (LAN)  HUBs,  Switches  and  Connector</t>
  </si>
  <si>
    <t>Printer  Canon  LBP-2900</t>
  </si>
  <si>
    <t>UPS  1200  VA</t>
  </si>
  <si>
    <t>Monitor  "Dell  E 177FP</t>
  </si>
  <si>
    <t xml:space="preserve"> Printer  "Canon  LBP  2900 </t>
  </si>
  <si>
    <t>Monitor  "Dell  17  LCD</t>
  </si>
  <si>
    <t>Monitor Viewsonic  LCD</t>
  </si>
  <si>
    <t>UPS  1200VA</t>
  </si>
  <si>
    <t>DATABASE SERVER CPU: ML310 G5 Tower, 1066Mhz, Memory:4Gb</t>
  </si>
  <si>
    <t>WWW SERVER  CPU: ML 310 G5 Tower, 1066Mhz, Memory:4Gb</t>
  </si>
  <si>
    <t>MONITOR Samsung 19'' LCD SM 943N</t>
  </si>
  <si>
    <t>UPS  ACP UPS Back 650VA</t>
  </si>
  <si>
    <t>WORKSTATION HP D x7500:Intel Core2Dou proc. E7500,2,93 Ghz</t>
  </si>
  <si>
    <t>PRINTER HP 1018</t>
  </si>
  <si>
    <t>ALL-IN-ONE MULTIFUNCTION SYSTEM HPLaser Jet M5025 MFP</t>
  </si>
  <si>
    <t>MONITOR HP LE1901 w LCD technology</t>
  </si>
  <si>
    <t>EATON UPS NOVA AVR 625  623 VA/W360W</t>
  </si>
  <si>
    <t>WORKSTATION HP d7500M/E7400</t>
  </si>
  <si>
    <t>ALL-IN-ONE MULTIFUNCTION SYSTEM HPLaser Jet M5035 MFP  Printer  A</t>
  </si>
  <si>
    <t>MONITOR Samsung 19'' LCD SM  943N</t>
  </si>
  <si>
    <t>Computer HP Conpaq</t>
  </si>
  <si>
    <t>Monitor HP  20  HP  2011x20-in LED LCD</t>
  </si>
  <si>
    <t>UPS  APS Back  RS 500VA</t>
  </si>
  <si>
    <t>Monitor 20" Samsung S20A300B</t>
  </si>
  <si>
    <t>Համակարգիչ CPU: 2MB L2cachememory2GB 667MHZ</t>
  </si>
  <si>
    <t>Համացանցային սերվեր HPML</t>
  </si>
  <si>
    <t>Անցագրային քարտերի ընթերցիչ ներառյալ կոնտրոլեր  K-3</t>
  </si>
  <si>
    <t>Համակարգիչ Core i3 M Windows 8.1 Pro3.4</t>
  </si>
  <si>
    <t>Համակարգիչ Core i3 MS Offise Standaet Windows 8.1</t>
  </si>
  <si>
    <t>Ֆեմիդա ձայնագրառման համակարգ /Ñ³Ù³Ï³ñ•Çã 1 Ñ³ï –CPUIntelPentium G 3240/3.10 GHz, 3Mb cache, 2 cores/HDD 500GB 7200rpm SATA, DVD+/-RW, DDR 3 4gb  PC3-12800, ³éÝí³½Ý  1PCI slot,   /Win 7 Pro 32bit, Office home and busines2013,  ÙáÝÇïáñ 1Ñ³ï-19,5philips, ïåÇã 1Ñ³ï-HP LJ Pro P1102, ³ÝË³÷³Ý ëÝáõóÙ³Ý ë³ñù 1Ñ³ï  UPS  850VA, ¹³ï³Ï³Ý Ó³ÛÝ³գñ³éÙ³Ý Ñ³Ù³Ï³ñգ     ,,SRS Femida,, Ý»ñ³éÛ³É ,,SRS Femida,,Software Íñ³•Çñ,/ /Ó³ÛÝ³ÛÇÝ å³Ý»É M-Audio delta44, ³áõ¹Çá ÏáÙáõÝÇÏ³ïáñ (mixer 8x4), 6 Ñ³ï ¹ÇÝ³ÙÇÏ ÙÇÏñáýáÝ ,,SRS voise Clear,,  ÙÇÏñáýáÝÇ å³ïí³Ý¹³Ý 6 Ñ³ï, ³áõ¹Çá  Ù³ÉáõË 5Ù-6 Ñ³ï, 2 Ñ³ï ¹ÇÝ³ÙÇÏÇ ³Ï³Ýç³Ï³ÉÝ»ñ/</t>
  </si>
  <si>
    <t>Սեղանի համակակարգիչ Dell Vostro 3650MT/CPU Intel Core I5-6400/4GB/500GB/DVDRW/Monitor Dell E2216H 21,5 OS Win 10 Proffesional Edition, արտոնագրված MS Office 2016Std, ENG Gov</t>
  </si>
  <si>
    <t>լազերային Տպիչ HP Lazer Jet P 2035 Printer</t>
  </si>
  <si>
    <t>Սերվերային համակարգ Supermicro SYS-5038A-II, Inte</t>
  </si>
  <si>
    <t>Ֆաքս  Broter  intelli  FAX  -870  mc</t>
  </si>
  <si>
    <t>Համակարգիչ  Pentium  3  մոնիտոր</t>
  </si>
  <si>
    <t>Կուտակիչ  UPS</t>
  </si>
  <si>
    <t>Համակարգիչ  Pentium  1  մոնիտոր</t>
  </si>
  <si>
    <t>Համակարգիչ  Pentium 1  մոնիտոր  համակարգիչ</t>
  </si>
  <si>
    <t>Համակարգիչ  Pentium  4  մոնիտոր</t>
  </si>
  <si>
    <t>ՍԵղանի համակարգիչ ACER VERITON M2640G /մոնիտոր AcervhqLbd/</t>
  </si>
  <si>
    <t>Լազերային  տպիչ  HPLJ  1020</t>
  </si>
  <si>
    <t>Ղեկավարող/Կարդացող  սարք  PW-301  /613931/</t>
  </si>
  <si>
    <t>Ղեկավարող/Կարդացող  սարք  PW-301  /613933/</t>
  </si>
  <si>
    <t>Ղեկավարող/Կարդացող  սարք  PW-301  /613936/</t>
  </si>
  <si>
    <t>Ղեկավարող/Կարդացող  սարք  PW-301  /613957/</t>
  </si>
  <si>
    <t>Կարդացող  սարք  PW-309 /611674/</t>
  </si>
  <si>
    <t>Կարդացող  սարք  PW-309 /611675/</t>
  </si>
  <si>
    <t>Կարդացող  սարք  PW-309 /611677/</t>
  </si>
  <si>
    <t>Կարդացող  սարք  PW-309 /611619/</t>
  </si>
  <si>
    <t>Հոսանքի  մարտկոց  /համակարգն  անհապաղ  սնուցող  սարք  7.2A,  12V  մարտ/</t>
  </si>
  <si>
    <t>Համակարգիչ  P4  3.2  GHz,  915  Intel  chipset,  VGA  64  MB  on  board,  800FSB  HDD  SATA  160GB,  RAM512MB,  FDD,  CD-RW/DVD,  KB,  Mouse</t>
  </si>
  <si>
    <t>Մոնիտոր  Սպայդեր  Նետ  17"  ԼՍԴ  (  Monitor  Spider  Net  17"  LCD</t>
  </si>
  <si>
    <t>Համակարգիչ  PR -4</t>
  </si>
  <si>
    <t>Պատճենահանման  մեքենա  Canon  iR2016j</t>
  </si>
  <si>
    <t>Սերվեր (Dell OptiPlexTm 745 Mini Tower</t>
  </si>
  <si>
    <t>Մոնիտոր Dell E 177FP, Black TS 099</t>
  </si>
  <si>
    <t xml:space="preserve">Ֆաքս  </t>
  </si>
  <si>
    <t>Անխափ.  սնուց.  սարք</t>
  </si>
  <si>
    <t>Համակարգիչ /մոնիտոր  և պրինտեր/</t>
  </si>
  <si>
    <t>Լազերային  տպիչ</t>
  </si>
  <si>
    <t>Պատճենահանման  մեքենա</t>
  </si>
  <si>
    <t>Համակարգիչ  /  պրոցեսոր/</t>
  </si>
  <si>
    <t>Համակարգիչ  Core 2Duo3,0/1333,intel 35 chipset,HDD SATA 320GB,RAM 4096,Video card 512MB, DVD-RW,Windows,Office,antivirus Keyboard, Mouse</t>
  </si>
  <si>
    <t>Մոնիտոր  Benq LCD 19</t>
  </si>
  <si>
    <t>Պրինտեր /պատճենահանման մեքենա/ սկան (Canon MF-3220)</t>
  </si>
  <si>
    <t>Մոնիտոր  LCD 19 HP L 1908 w</t>
  </si>
  <si>
    <t>UPS  ՙMGE 625՚</t>
  </si>
  <si>
    <t>Համակարգիչ P4 Core 2Duo2 66/1066 intel 31 chipset VGA 128 MB  on  board HDD  SATS   160  GB RAM  1024MB  CD RV/DVD  Keyboard  Mouse</t>
  </si>
  <si>
    <t>Լազերային տպիչ  ՙHP Laser Jet 1018՚</t>
  </si>
  <si>
    <t>Մոնիտոր Benq E 900 w</t>
  </si>
  <si>
    <t>Համակարգիչ HP Compaq dx 7400, CPU</t>
  </si>
  <si>
    <t>Համակարգիչ Intel Core 2Duo, E 6750 2.66Hz, VGA 128Mb, HDD 150Gb, RAM 1Gb</t>
  </si>
  <si>
    <t>Համակարգիչ  Core 2Duo, E 6850 3.00Hz, VGA 512Mb,  RAM 4Gb</t>
  </si>
  <si>
    <t>Տպիչ  HP Laser Jet</t>
  </si>
  <si>
    <t>Անխափան սն. սարք UPS 1200V</t>
  </si>
  <si>
    <t>Անխափան սն. սարք  MGE 624</t>
  </si>
  <si>
    <t>DIGITAL COURT RECORDING SISTEM, SRS-Femida Դատական գործընթացի թվային ձայնագրման համակարգ</t>
  </si>
  <si>
    <t>Workstation HP d7500M/E7400 Համակարգիչ</t>
  </si>
  <si>
    <t>MONITOR  HP LE 1901w  Մոնիտոր</t>
  </si>
  <si>
    <t>EATON  UPS Անխափան  սնուցման  սարք</t>
  </si>
  <si>
    <t>Անցագրային  քարտերի ընթերցիչ /ներառյալ  կոնտրոլեր/-K-3</t>
  </si>
  <si>
    <t>Դռան  էլեկտրական  փականք</t>
  </si>
  <si>
    <t>Դռան  մեխանիկական փակող  սարք</t>
  </si>
  <si>
    <t>Էլ.սնման հանգույց պահուստային մարտկոցներով</t>
  </si>
  <si>
    <t>Էլեկտ.և ինտերֆեյսային մալուխներ,լարանցում ևայլ անհրաժեշտ ապրանքներ</t>
  </si>
  <si>
    <t>Անցագրային  քարտերի ընթերցիչ /ներառյալ  կոնտրոլեր/-  K-3</t>
  </si>
  <si>
    <t>Էլ.սնման հանգույց պահուստայինմարտկոցներով</t>
  </si>
  <si>
    <t>Անխափան  սնուցման սարք Smart UPS 1500</t>
  </si>
  <si>
    <t>Անխափան  սնուցման սարք  UPS 650</t>
  </si>
  <si>
    <t>Անխափան  սնուցման սարք  /Capasity/</t>
  </si>
  <si>
    <t>Սկաներ HP ScanJet G3110 Photo scaner</t>
  </si>
  <si>
    <t>Համակարգիչ Core i5/DDR 4Gb,HDD-500Gb/DVD/RW, մոնիտոր LG Flatron W1942SE</t>
  </si>
  <si>
    <t>Լազերային տպիչ  ՙHP LJ  2035՚</t>
  </si>
  <si>
    <t>Դատական ձայնագրման համակարգ</t>
  </si>
  <si>
    <t>Սաունդքարտ ձայնային քարտ</t>
  </si>
  <si>
    <t>Աուդիոմիքսեր</t>
  </si>
  <si>
    <t>Լազերային տպիչ  ՙHP Laser Jet  Pro P 1102՚</t>
  </si>
  <si>
    <t>Բազմաֆունկցիոնալ տպող համակարգ ՙԲոլորը մեկում՚HP Laserjet M 5035xs MFPA3</t>
  </si>
  <si>
    <t>Համակարգիչ HPcompaq 6200 Pro Ser.,Intel i3-2120</t>
  </si>
  <si>
    <t>Մոնիտոր HP  L 1908W</t>
  </si>
  <si>
    <t>Համակարգիչ  Core 2 DUO E 6750</t>
  </si>
  <si>
    <t>Էլ.սնման հանգույց պահուստային  մարտկոցներով</t>
  </si>
  <si>
    <t>Սկաներ Canon LIDE 120</t>
  </si>
  <si>
    <t>,,Ֆեմիդա,, ձայնագր. համակարգ, h-Intel Core i34170-ֆեմիդա/ ձայնագրառման համակարգ, համակարգիչ 1 հատ-Intel core i3 4170 (3.6GHz), HDD 1TB,7200 rpm pro 64 bit/ Ofice home and BUS 2016, SATA, DVD+/RW-, DDR3.4 GB PC3-12800, Winmonitor /հատ HP 19,5*philips, տպիչ 1-Kyocera FS-1040, UPS 850VA, դատական ձայնագրառման համակարգ SRS/ femida 1 հատ</t>
  </si>
  <si>
    <t xml:space="preserve">,,Ֆեմիդա,, ձայնագր. համ-իչ, Intel Core i3  7100/1TB/4GB, մոնիտոր     19,5*philips, տպիչ 1-Kyocera P2040dn, UPS 850VA, դատական ձայնագրառման համակարգ SRS femida </t>
  </si>
  <si>
    <t xml:space="preserve">,,Ֆեմիդա,, ձայնագր. համ-իչ, Intel Core i3  7100/1TB/4GB, մոնիտոր     19,5*philips, տպիչ 1-Kyocera P2135DN, UPS 850VA, դատական ձայնագրառման համակարգ SRS femida </t>
  </si>
  <si>
    <t>Դատական դահլիճի արգելաճաղ Լ252</t>
  </si>
  <si>
    <t>Դատական դահլիճի արգելաճաղ Լ270</t>
  </si>
  <si>
    <t>Փաստաթղերի  պահման պահարան</t>
  </si>
  <si>
    <t>րկաթյա  պահարան</t>
  </si>
  <si>
    <t>Երկաթյա  պահարան</t>
  </si>
  <si>
    <t>Երկաթյա  կասսա</t>
  </si>
  <si>
    <t>Վկայի  ամբիոն</t>
  </si>
  <si>
    <t xml:space="preserve">Նստարան`  երեք  տեղանոց  </t>
  </si>
  <si>
    <t xml:space="preserve">Նստարան`  հինգ  տեղանոց  </t>
  </si>
  <si>
    <t xml:space="preserve">Նստարան`  երեք  տեղանոց </t>
  </si>
  <si>
    <t xml:space="preserve">Նստարան`  չորս  տեղանոց </t>
  </si>
  <si>
    <t>Նստարան`   հինգ  տեղանոց</t>
  </si>
  <si>
    <t xml:space="preserve">Նստարան`  վեց  տեղանոց </t>
  </si>
  <si>
    <t>Պատնեշ  Լ=1900մմ</t>
  </si>
  <si>
    <t>Պատնեշ  Լ=2800մմ</t>
  </si>
  <si>
    <t>Ղեկավարի  սեղան</t>
  </si>
  <si>
    <t>Ղեկավարի  սեղան  դիմադիր  սեղան</t>
  </si>
  <si>
    <t>Ղեկավարի  սեղանի  կցորդ</t>
  </si>
  <si>
    <t>Սեղան  աշխատանքային</t>
  </si>
  <si>
    <t>Սեղան  սովորական</t>
  </si>
  <si>
    <t>Սեղանի   տումբա</t>
  </si>
  <si>
    <t>Նիստերի  քարտուղարի  և  վկայի  սեղան</t>
  </si>
  <si>
    <t>Կողմերի  սեղան</t>
  </si>
  <si>
    <t>Դատավորի  սեղան</t>
  </si>
  <si>
    <t xml:space="preserve">Գրապահարան`  ապակյա  դռներով  </t>
  </si>
  <si>
    <t xml:space="preserve">Գրապահարան` խուլ  դռներով  </t>
  </si>
  <si>
    <t>Դատավորի  բազկաթոռ</t>
  </si>
  <si>
    <t>Քարտուղարի  և  վկայի  աթոռ</t>
  </si>
  <si>
    <t>Բազկաթոռ  աշխատանքային</t>
  </si>
  <si>
    <t>Դիմադիր  սեղան</t>
  </si>
  <si>
    <t>Սեղան  ղեկավարի</t>
  </si>
  <si>
    <t>Կցասեղան</t>
  </si>
  <si>
    <t>Գրապահարան /ապակիներով /</t>
  </si>
  <si>
    <t>Մետաղյա պահարան -սեյֆ</t>
  </si>
  <si>
    <t>Դատական դահլիճի արգելաճաղ  Լ220</t>
  </si>
  <si>
    <t xml:space="preserve">Ղեկավարի  գրասեղան  </t>
  </si>
  <si>
    <t xml:space="preserve">Դիմադիր  կցասեղան </t>
  </si>
  <si>
    <t>Կողային     կցասեղան</t>
  </si>
  <si>
    <t>Գրասեղանի  պահարան ղեկավարի  համար  3 դարակով</t>
  </si>
  <si>
    <t>Գրապահարան  ղեկավարի  համար</t>
  </si>
  <si>
    <t>Գրապահարան ղեկավարի համար ապակյա դռն.</t>
  </si>
  <si>
    <t>Երկար  աշխատանքային  գրասեղան</t>
  </si>
  <si>
    <t>Կարճ  աշխատանքային  գրասեղան</t>
  </si>
  <si>
    <t>Գրասեղանի  պահարան   3 դարակով</t>
  </si>
  <si>
    <t>Դատարանի  քարտուղարի  գրասեղան</t>
  </si>
  <si>
    <t>Դատարանի կողմեր  համար  գրասեղան</t>
  </si>
  <si>
    <t>Գրապահարան  բաց  դարակներով</t>
  </si>
  <si>
    <t>Այցելուների  համար  աթոռ</t>
  </si>
  <si>
    <t>2-տեղանոց  նստարան</t>
  </si>
  <si>
    <t>3-տեղանոց  նստարան</t>
  </si>
  <si>
    <t>4-տեղանոց  նստարան</t>
  </si>
  <si>
    <t>Գրասեղանի  պահարան ղեկ.համ.3 դարակով</t>
  </si>
  <si>
    <t xml:space="preserve">Գրապահարան ղեկավարի համար </t>
  </si>
  <si>
    <t>Գրապահարան ղեկավարի համար ապակյա դռ.</t>
  </si>
  <si>
    <t>Մետաղյա պահարան /սեյֆ/</t>
  </si>
  <si>
    <t xml:space="preserve">Smart UPS 1500 </t>
  </si>
  <si>
    <t xml:space="preserve">UPS 650  </t>
  </si>
  <si>
    <t>Նոթբուկ  DELL  Latitetude E6530</t>
  </si>
  <si>
    <t>Համակարգիչ Workstation intel Core i7-3770</t>
  </si>
  <si>
    <t>Մոնիտոր  20"Samsung S 20A 300B</t>
  </si>
  <si>
    <t>Համակարգիչ  HP Commag dx*7400</t>
  </si>
  <si>
    <t>Մոնիտոր ACER 17LCDORANCE OM 720</t>
  </si>
  <si>
    <t xml:space="preserve">  Լազերային տպիչ 1005HP LAZER jET</t>
  </si>
  <si>
    <t>Գազի կաթսայի LME 21.230A2 հսկիչ տուփ</t>
  </si>
  <si>
    <t>Համակարգիչ Core i3 MS Office Standaet Windows 8.1</t>
  </si>
  <si>
    <t>Համակարգիչ Core i3 M  Windows 8.1 Pro3,4</t>
  </si>
  <si>
    <t xml:space="preserve">      Անխափան սնուցման սարք/Smart UPS 980 Watts /1500VA /</t>
  </si>
  <si>
    <t>Ֆեմիդա ձայնագրառման համակարգի/համակարգիչ 1 հատ-CPUIntelPentium  G 3240/3.10 GHz,3Mb cacha,2 cores/HDD500GB 7200 rpm SATA,DVD+/-RW,DDR 3 4gb PC3-12800,առնվազն 1PCI slot/Win7Pro 32bit,Office home and business2013,մոնիտոր 1 հատ-19.5Philips,տպիչ 1 հատ- HP LJ Pro P1102,անխափան սնուցման սարք 1 հատ-UPS 850VA,դատական ձայնագրառման համակարգ "SRS Femida" ներառյալ  "SRS Femida"Software ծրագիր,/ձայնային պանելM-Audio delta44",աուդիո կոմունիկատոր (mixwr 8*4),6 հատ դինամիկ միկրոֆոն'SRS voise Clear", միկրոֆոնի պատվանդան 6 հատ,աուդիո մալուխ 5ն-6 հատ,2հատ դինամիկի ականջակալներ</t>
  </si>
  <si>
    <t>Լազերային տպիչKYOCETA FS 1040</t>
  </si>
  <si>
    <t>Բազմաֆունկցիոնալ  տպիչ Kyօceta ECOSYS M 2530din</t>
  </si>
  <si>
    <t xml:space="preserve">Խոսափող SRS voice Clear  մետաղ.կաղապ.ձայն.մեկուս </t>
  </si>
  <si>
    <t>Ֆեմիդա/համակ.մոնիտոր.UPS,SRS femida/</t>
  </si>
  <si>
    <t>Ֆեմիդա/համակ.մոնիտոր.տպիչ,Intel corei3-4160 HDD 1 TB RAM 4GB DVD/RW monitor Philips,printer Kyocera FS-1040,ups 850VA</t>
  </si>
  <si>
    <t>Ֆեմիդա/համակ.մոնիտոր.տպիչ,Intel corei3-4170 /3.6GHz/HDD 1TB&lt;HDD 1 TB RAM 4GB DVD/RW monitor Philips,printer 1 Kyocera FS-1040,ups 850VA</t>
  </si>
  <si>
    <t xml:space="preserve">Սեղանի համակարգիչ Dell Vostro 3650MT/CPU Intel Core i5-6400/4GB/DVDW/Monitor Dell E2216H21.5 OS Win 10Proffesional </t>
  </si>
  <si>
    <t xml:space="preserve">Ֆեմիդաձայն.համակ,համ-իչ Intel Core i3-7100/1TB/4GB,մոնիտոր.19.5 ''Philips,տպիչ-Kyocera P2135DN,UPS-850 VA,դատ.ձայն.համ."SRS </t>
  </si>
  <si>
    <t>Մոնիտոր ACER 17 LCD,ORANGE OM 720</t>
  </si>
  <si>
    <t>Տպիչ սարք,բազմաֆուկց.Canon IR 2520</t>
  </si>
  <si>
    <t>Լազերային տպիչ  LG 1018</t>
  </si>
  <si>
    <t>Տպիչ   LJ 1018</t>
  </si>
  <si>
    <t>Սեղանի համակարգիչ ACER Veriton M2640G մոնիտոր ACER  V226HQLbd</t>
  </si>
  <si>
    <t>Համակարգիչ  HP compag 500B Core 2Duo E7500 2.93GHz</t>
  </si>
  <si>
    <t>Մոնիտոր HPLE 1901W,2011x</t>
  </si>
  <si>
    <t xml:space="preserve">Համակարգիչ   PENTIUM-4 , </t>
  </si>
  <si>
    <t xml:space="preserve">Մոնիտոր  HP L1740 17 inch TFT </t>
  </si>
  <si>
    <t>Տպիչ  HP LJ 1022</t>
  </si>
  <si>
    <t>Ղեկավարող/ կարդացող/ սարք</t>
  </si>
  <si>
    <t>Դռան ինքնափական</t>
  </si>
  <si>
    <t>Հոսանքի մարտկոց7,2a,12V</t>
  </si>
  <si>
    <t>Սերվերներ կոմպլեկտ HP ML 350</t>
  </si>
  <si>
    <t>Օդափոխիչ General AKH 9 R</t>
  </si>
  <si>
    <t>Օդափոխիչ General AFH 18 A</t>
  </si>
  <si>
    <t>Օդափոխիչ General ASG 18 R</t>
  </si>
  <si>
    <t>Գազի կաթսա  կոմպլեկտ</t>
  </si>
  <si>
    <t xml:space="preserve">Համակարգիչ   PENTIUM-4 </t>
  </si>
  <si>
    <t>Մոնիտոր  LG</t>
  </si>
  <si>
    <t>Տպիչ Canon LBP 2900</t>
  </si>
  <si>
    <t>Մոնիտոր  Spaider</t>
  </si>
  <si>
    <t>Պատճենահանման մեքենա Canon iR2016</t>
  </si>
  <si>
    <t>Մոնիտոր  DELL 17 LCD</t>
  </si>
  <si>
    <t>Կոնդիցիոներ  SAMSUNG AQ 12 FAX</t>
  </si>
  <si>
    <t>SRS Femida  Դահլիճի համակարգչային ձայնագրող սարք  1 կոմպլեկտ</t>
  </si>
  <si>
    <t>Համակարգիչ P-4 Core2Duo2 66/1066 intel 31 chipset,VGA 128 MB on board,HHD SATS 160GB,RAM 1024 MB,CD-RV/DVD, Keyboard,Mouse</t>
  </si>
  <si>
    <t>Սկաներ Epson V 350</t>
  </si>
  <si>
    <t>Համակարգիչ  Pentium 4</t>
  </si>
  <si>
    <t>Մոնիտոր  HP Լ1908w</t>
  </si>
  <si>
    <t>Տպիչ  HP 2014</t>
  </si>
  <si>
    <t>Հեռախոս-ֆաքս  Panasonic KX FT 901</t>
  </si>
  <si>
    <t>Անխափան սնուցման  սարք MGE 625</t>
  </si>
  <si>
    <t>Օդորակիչ SAMSUNG AG 12 CA5ME</t>
  </si>
  <si>
    <t>Օդորակիչ SAMSUNG AGT 18 WEJWE</t>
  </si>
  <si>
    <t>Տեսախցիկ գունավոր օբյեկտիվով</t>
  </si>
  <si>
    <t>Ջրի սարք NOBEL NWD 1558</t>
  </si>
  <si>
    <t>Սերվեր (Dell OptiPlex 745 MiniTower)</t>
  </si>
  <si>
    <t>Մոնիտոր (Dell E177FP,Black TC099)</t>
  </si>
  <si>
    <t>Մոնիտոր LCD 19HP 1908</t>
  </si>
  <si>
    <t>Համակարգիչ P4 Core2Duo2, 66/1066</t>
  </si>
  <si>
    <t>Համակարգիչ HPCompaq dx7400,CPU:2,33GHzRAM 2 GB, HDD 160GB, Video Adapter /Graphics Card;integrated</t>
  </si>
  <si>
    <t>Տպիչ HP Laser Jet 1018</t>
  </si>
  <si>
    <t>Անխափան սնուցման  սարք UPS 1200VA</t>
  </si>
  <si>
    <t>Ցանցային տպիչ HP LJ 2015</t>
  </si>
  <si>
    <t>Դահլիճների համակարգչային ձայնագրող սարքեր 1 կոմպլեկտ, այդ թվում`</t>
  </si>
  <si>
    <t xml:space="preserve">Պատճենահանման մեքենա CanonIR 2016 </t>
  </si>
  <si>
    <t>Տպիչ  HP Laser Jet 1018</t>
  </si>
  <si>
    <t>Մոնիտոր  HP LJ 1018</t>
  </si>
  <si>
    <t xml:space="preserve">Հեռախոս KX-TG8200BX    </t>
  </si>
  <si>
    <t xml:space="preserve">Հեռախոս KX-TG3522BX </t>
  </si>
  <si>
    <t xml:space="preserve"> Դատալեքս-Public monitor terminal/MKY8160PT,integrate mith monitor, mauntable in monitor chasses,CPU intel E5200/2,5Ghz/LGA775/2M/800Mhz/SYS mark 2400SE Rating 156</t>
  </si>
  <si>
    <t>ՈՒժային անխափան սնուցման սարք POWER UPS</t>
  </si>
  <si>
    <t>Անխափան սնուցման սարք/Capasity:min 750VA/</t>
  </si>
  <si>
    <t>Սկաներ  HP Scanjct G3110Photo Scaner</t>
  </si>
  <si>
    <t>Անխափան սնուցման սարք/AVRX 750VA/</t>
  </si>
  <si>
    <t>Օդորակիչ     Super General SGS-1805R</t>
  </si>
  <si>
    <t>Համակարգիչ HPCompaq  6200 Pro Ser.,Intel i3-2120</t>
  </si>
  <si>
    <t xml:space="preserve">Մոնիտոր HP 20 HP2011*20-In LED LCD </t>
  </si>
  <si>
    <t>Անխափան սնուցման սարք/APS Back RS 500VA</t>
  </si>
  <si>
    <t>Մոնիտոր HP  Commag  2011*</t>
  </si>
  <si>
    <t>Տպիչ Canon LBP  6020</t>
  </si>
  <si>
    <t>Դատավորի աթոռ /դահլիճի/</t>
  </si>
  <si>
    <t>Ղեկավարի գրասեղան /առանց տումբայի /</t>
  </si>
  <si>
    <t>Տումբա 3 դարականի</t>
  </si>
  <si>
    <t>Դիմադիր սեղան/ղեկ. Սեղանակից/</t>
  </si>
  <si>
    <t>Նիստերի սեղան L-3 մ</t>
  </si>
  <si>
    <t>Ղեկավարի սեղան 2մ</t>
  </si>
  <si>
    <t xml:space="preserve"> դիմադիր  սեղան</t>
  </si>
  <si>
    <t xml:space="preserve">Ղեկավարի սեղանի կցորդ սեղան  </t>
  </si>
  <si>
    <t>Աթոռներ  սովորական</t>
  </si>
  <si>
    <t>Սեղան աշխատանքային L- 140</t>
  </si>
  <si>
    <t>Սեղան աշխատանքային L- 120</t>
  </si>
  <si>
    <t>Գրապահարան  ապակե  դռներով</t>
  </si>
  <si>
    <t xml:space="preserve">Բազկաթոռներ  </t>
  </si>
  <si>
    <t>Նիստերի քարտուղարի  վկայի սեղան L-103</t>
  </si>
  <si>
    <t>Հայցվոր և պատասխանող կողմերի սեղան L-120</t>
  </si>
  <si>
    <t>Ռոլիկով  աթոռներ</t>
  </si>
  <si>
    <t>Դատավորի սեղան1800*830*840</t>
  </si>
  <si>
    <t>Անջրպետ ՙF՚ 2500*120*950</t>
  </si>
  <si>
    <t>Անջրպետ ՙL՚ 3450*120*950</t>
  </si>
  <si>
    <t>6 տեղանոց նստարան</t>
  </si>
  <si>
    <t>ՀՀ գերբ</t>
  </si>
  <si>
    <t>Համակարգչային սեղան</t>
  </si>
  <si>
    <t>Ինֆորմացիոն ցուցանակ</t>
  </si>
  <si>
    <t>Բիզնես հեռախոսային ցանց Panasonic տիպ A</t>
  </si>
  <si>
    <t>Հեռախոս Panasonic KX T 7730</t>
  </si>
  <si>
    <t>Գրապահարաններ 1</t>
  </si>
  <si>
    <t>Գրապահարան   2</t>
  </si>
  <si>
    <t>Չհրկիզվող  պահարաններ</t>
  </si>
  <si>
    <t>Աթոռ 1 ռոլիկով</t>
  </si>
  <si>
    <t>Բազկաթոռ /ռոլիկով/</t>
  </si>
  <si>
    <t>Դատավորի  մեծ սեղան</t>
  </si>
  <si>
    <t>նստարան 3 տեղանոց</t>
  </si>
  <si>
    <t xml:space="preserve">Այցելուների աթոռ </t>
  </si>
  <si>
    <t>Տումբա 3 դարակով</t>
  </si>
  <si>
    <t xml:space="preserve">Գործառնական աթոռ </t>
  </si>
  <si>
    <t>Դատավորի  փոքր սեղան</t>
  </si>
  <si>
    <t>Նստարան4 տեղանոց</t>
  </si>
  <si>
    <t>Դատական նիստի. քարտ. սեղան</t>
  </si>
  <si>
    <t>Դատական  կողմերի  սեղան</t>
  </si>
  <si>
    <t>Բազկաթոռ  / ռոլիկով/</t>
  </si>
  <si>
    <t>Դարպաս մետաղյա հեռակառավարվող</t>
  </si>
  <si>
    <t>Սեյֆ-չհրկիզվող պահարան</t>
  </si>
  <si>
    <t>Բազկաթոռ  դատավորի</t>
  </si>
  <si>
    <t>Փոշեկուլ FC 8602</t>
  </si>
  <si>
    <t>Չհրկիզվող պահարան/սեյֆ/2 առանձին փակվող  դռներով</t>
  </si>
  <si>
    <t>Էլեկտրովառարան «ՈՒֆեսա» իսպանական /օգտագործված/</t>
  </si>
  <si>
    <t>Սեղան  դիմադիր հունգարական</t>
  </si>
  <si>
    <t>Գազի վառարան «Կամին»</t>
  </si>
  <si>
    <t>Գազի կենցաղային հաշվիչ</t>
  </si>
  <si>
    <t xml:space="preserve"> Զինանշան</t>
  </si>
  <si>
    <t>Մետաղյա պահարան 1 դռնանի</t>
  </si>
  <si>
    <t>Շարժ. աթոռ</t>
  </si>
  <si>
    <t>Գրապահարան /օգտագործված/</t>
  </si>
  <si>
    <t>Գրասեղանի պահարան 3 դարակ /ղեկավարի համար/</t>
  </si>
  <si>
    <t>Գրապահարան /ղեկավարի համար/</t>
  </si>
  <si>
    <t xml:space="preserve">Գրապահարան ապակյա դռներով /ղեկավարի համար/ </t>
  </si>
  <si>
    <t xml:space="preserve">Գրասեղանի պահարան 3 դարակ </t>
  </si>
  <si>
    <t>Դատ. քարտուղարի գրասեղան</t>
  </si>
  <si>
    <t>Դատ. կողմերի համար գրասեղան</t>
  </si>
  <si>
    <t>2-տեղանոց նստարան</t>
  </si>
  <si>
    <t>3-տեղանոց նստարան</t>
  </si>
  <si>
    <t>Սեյֆ</t>
  </si>
  <si>
    <t>Դատական դահլիճի արգելաճաղ  L245</t>
  </si>
  <si>
    <t>Դատական դահլիճի արգելաճաղ  L315</t>
  </si>
  <si>
    <t>Գրասեղանի պահարան  3 դարակով</t>
  </si>
  <si>
    <t xml:space="preserve">Մետաղական պահարան/Սեյֆ-չհրկիզվող պահարան/         </t>
  </si>
  <si>
    <t>Մինի հեռախոսակայան</t>
  </si>
  <si>
    <t xml:space="preserve">Հեռախոս «Փանասոնիք»ԿԽ-Տ 7730 </t>
  </si>
  <si>
    <t>Հեռախոս-ֆաքս Panasonic KX-FT 933 CX</t>
  </si>
  <si>
    <t>Համակարգիչ Պ -4</t>
  </si>
  <si>
    <t xml:space="preserve">Համակարգիչ Պ </t>
  </si>
  <si>
    <t>Համակարգիչ P4 3.0GHz</t>
  </si>
  <si>
    <t>Համակարգիչ HP Compaq dx *7400</t>
  </si>
  <si>
    <t>Համակարգիչ Intel Core 2 Duo</t>
  </si>
  <si>
    <t xml:space="preserve">Համակարգիչ  HPcompaq 6200 Pro Ser.,Intel i3-2120  </t>
  </si>
  <si>
    <t>Համակարգիչ P4 Core 2 DUO2</t>
  </si>
  <si>
    <t>Համակարգիչ Intel P4 3.0</t>
  </si>
  <si>
    <t>Համակարգիչ (P4, 3.0Ghz 512mb RAM 75gb HDD, 128mb VGA)</t>
  </si>
  <si>
    <t>Համակարգիչ /wօrkstation HP dx 7500M/1:7400/</t>
  </si>
  <si>
    <t>Համակարգիչ  (CPU: Intel Core2Dou E7500, 2.93 GHz, RAM: 2GB PC3 -10600 1*2GB, HDD 500GB, VGA: integrate Intel Graghics Accelerator X4500)</t>
  </si>
  <si>
    <t>Համակարգիչ   CPU 2MB  L2 CM 2GB  667 MHz</t>
  </si>
  <si>
    <t>Համակարգիչ Core i3 M Windows 8.1 pro 3.4</t>
  </si>
  <si>
    <t>Մոնիտոր /DELL-19/</t>
  </si>
  <si>
    <t>Մոնիտոր /View-Sonic-17/</t>
  </si>
  <si>
    <t>Մոնիտոր   Benq LCD 19</t>
  </si>
  <si>
    <t xml:space="preserve">Սկաներ Epson </t>
  </si>
  <si>
    <t>Մոնիտոր LCD19 HP L 1908w</t>
  </si>
  <si>
    <t>Մոնիտոր ACER AL 1717</t>
  </si>
  <si>
    <t>Մոնիտոր FP 747</t>
  </si>
  <si>
    <t>Մոնիտոր /Monitor hp Lw1901 LCD/</t>
  </si>
  <si>
    <t>Մոնիտոր (Dell 17)</t>
  </si>
  <si>
    <t>Մոնիտոր (HP 1740)</t>
  </si>
  <si>
    <t>Մոնիտոր  (HP Compaq LE 1901w)</t>
  </si>
  <si>
    <t>մոնիտոր HP compaq LE 1901 w</t>
  </si>
  <si>
    <t xml:space="preserve">Մոնիտոր Monitor HP 20  HP 2011x20-In LED LCD              </t>
  </si>
  <si>
    <t>Մոնիտոր   HP  W2072a  LCD</t>
  </si>
  <si>
    <t>Պատճենահանման սարք</t>
  </si>
  <si>
    <t>Լազերային տպիչ  /LJ HP 1018/</t>
  </si>
  <si>
    <t>Պատճենահանման մեքենա /Canon FC-120/</t>
  </si>
  <si>
    <t>Պատճենահանման մեքենա/Canon FC-120/</t>
  </si>
  <si>
    <t>Տպիչ HP Laser Jet 2014</t>
  </si>
  <si>
    <t>Սերվեր (Dell OptiPlexTM  745 Mini Power)</t>
  </si>
  <si>
    <t>Dell  E177FP,Black TC 099</t>
  </si>
  <si>
    <t>Մուլտիֆունցիոնալ համակարգ</t>
  </si>
  <si>
    <t>Սերվեր /Data baza server CPU: Intel Xenon /E5410-2.33 GHz 1333 Mhz</t>
  </si>
  <si>
    <t>Սերվեր /www server CPU: /E5410-2.33 GHz 1333Mhz</t>
  </si>
  <si>
    <t>Անխափան սնուցման սարք /eaton ups nova avr 623VA/360W/</t>
  </si>
  <si>
    <t xml:space="preserve">Անխափան սնուցման սարք /eaton ups nova avr1550VA/1100W/ </t>
  </si>
  <si>
    <t>Տպիչ  HP LJ 1018/</t>
  </si>
  <si>
    <t>Անխափան սնուցման սարք smart ups n1500</t>
  </si>
  <si>
    <t>Անխափան սնուցման սարք /ups 650/</t>
  </si>
  <si>
    <t>Համակարգիչ (P7, 2.8Ghz 256mb RAM 40gb HDD, 128mb VGA)</t>
  </si>
  <si>
    <t>Սկաներ   (HP Scanjet G 3110 photo scaner)</t>
  </si>
  <si>
    <t>Անխափան սնուցման սարք (Capasity: min 750VA)</t>
  </si>
  <si>
    <t>Լազերային տպիչ (HP LJ Pro P1102)</t>
  </si>
  <si>
    <t>Բազմաֆունկցիոնալ տպող սարք (HP LJ M503Sxs MFP A3)</t>
  </si>
  <si>
    <t>UPS-1500</t>
  </si>
  <si>
    <t>Տվյալների բազայի սերվեր (CPU: QPIGT/s,Intel Xeon, E5504 /2.0Ghz/4-core/4MB/80W/ Specint rate 2006 /base value-64.6, RAM: 4GB PC3 -10600DDR3-1333, 2*2GB, HDD 500GB, VGA: Sate DVD RW Optical drive)</t>
  </si>
  <si>
    <t>Բազմաֆունկցիոնալ տպող սարք /բոլորը մեկում/</t>
  </si>
  <si>
    <t xml:space="preserve">Անխափան սնուցման սարք UPS APS Back  RS 500VA                            </t>
  </si>
  <si>
    <t xml:space="preserve">Սկաներ   Flatbed Scaner Epson GT-2500                     </t>
  </si>
  <si>
    <t>Քարտային համակարգ</t>
  </si>
  <si>
    <t>Տպիչ  B/M monochrome printing</t>
  </si>
  <si>
    <t>Քսերոքս   MFU  WC 5021</t>
  </si>
  <si>
    <t>Բոլորը մեկում /All in one Multifunc. Sistem HPM1536/</t>
  </si>
  <si>
    <t>Տեսավահանակ Philips V-line 21.5/54.6 sm</t>
  </si>
  <si>
    <t>Տպիչ սարք xerox workcentre 33250dni</t>
  </si>
  <si>
    <t>Բազմաֆ-լ տպիչ Kyoceta Ecosys M 2530dn</t>
  </si>
  <si>
    <t>Սկաներ canon Lide 120</t>
  </si>
  <si>
    <t>Լազերային տպիչ Kyoceta FS 1040</t>
  </si>
  <si>
    <t>Սեղանի համակարգիչ DELL  Vostro 3650MT/CPU Intel Core i5-6400/4GB/500GB/DVDRW/Monitor Dell E2216H 21.5 OS Win 10 Proffesional_x000D_
Edition,արտոնագրված MS Office</t>
  </si>
  <si>
    <t>կոմպ.</t>
  </si>
  <si>
    <t>Տպիչ samsung SL -M 2020</t>
  </si>
  <si>
    <t xml:space="preserve">  Ֆեմիդա համակարգ</t>
  </si>
  <si>
    <t>Ֆեմիդա ձայնագրման համակարգ</t>
  </si>
  <si>
    <t xml:space="preserve">Դատական գործընթացի թվային ձայնագրման համակարգ   </t>
  </si>
  <si>
    <t>ֆաքս – 870 mc</t>
  </si>
  <si>
    <t>համակարգիչ P4</t>
  </si>
  <si>
    <t>մոնիտոր</t>
  </si>
  <si>
    <t>պրինտր "LazerJet 1160”</t>
  </si>
  <si>
    <t>Sound Card</t>
  </si>
  <si>
    <t>Audio – Commutating</t>
  </si>
  <si>
    <t>“SRS Femida” ծրագիր /վանաձոր/</t>
  </si>
  <si>
    <t>Սերվեր “A”</t>
  </si>
  <si>
    <t>Սերվեր “B”</t>
  </si>
  <si>
    <t>համակարգիչ P4 “A”</t>
  </si>
  <si>
    <t>համակարգիչ P4 “B”</t>
  </si>
  <si>
    <t>Պրինտեր “LazerJet 1022”</t>
  </si>
  <si>
    <t>Պրինտեր “LazerJet 2420”</t>
  </si>
  <si>
    <t>Սկաներ “9200c”</t>
  </si>
  <si>
    <t>KM 2020 Copier</t>
  </si>
  <si>
    <t>Մոնիտոր LCD 17</t>
  </si>
  <si>
    <t>ղեկավարող/ կարդացող ս</t>
  </si>
  <si>
    <t>կարդացող սարք</t>
  </si>
  <si>
    <t>հոսանքի մարտկոց</t>
  </si>
  <si>
    <t>A14/802.11b Access Point</t>
  </si>
  <si>
    <t xml:space="preserve">լազերային տպիչ </t>
  </si>
  <si>
    <t>համակարգիչ P 4</t>
  </si>
  <si>
    <t>Անխափան սնուցման սարք UPS 800VA</t>
  </si>
  <si>
    <t>լազերային տպիչ ԼԲՊ 2900</t>
  </si>
  <si>
    <t>լազերային տպիչ ՀՊ 1018</t>
  </si>
  <si>
    <t>Մոնիտոր Ասեռ ԼԱԴ 17</t>
  </si>
  <si>
    <t>պատճենանանման մոքենա Քենոն ԻՌ2016ջի</t>
  </si>
  <si>
    <t>համակարգիչP4 3.4GHz,955lntelchipset,1066</t>
  </si>
  <si>
    <t>Մոնիտոր Մաստիֆ 20.1'' ԼՍԴ</t>
  </si>
  <si>
    <t>լազերային սկավառակակիր DVD RW</t>
  </si>
  <si>
    <t>հեռախոս-ֆաքս Panasonic KX-FT907CX</t>
  </si>
  <si>
    <t>հեռուստացույց SONY KV-BZ216 M 80</t>
  </si>
  <si>
    <t>հեռուստացույց SONY KV-AW 21 M 80</t>
  </si>
  <si>
    <t>համակարգիչ P 4 Core2Duo2,66/1066</t>
  </si>
  <si>
    <t>Մոնիտոր Beng LUD 19''</t>
  </si>
  <si>
    <t>սկան Epson V350</t>
  </si>
  <si>
    <t>պատճենաhանման մոքենա Քենոն ԻՌ2016</t>
  </si>
  <si>
    <t>պրինտեր/պատճ.մեքենա/սկան Քենոն MB-3220</t>
  </si>
  <si>
    <t>հեռախոս-ֆաքս Panasonic KX-FT901CX</t>
  </si>
  <si>
    <t>համակարգիչ  HP Compag dx*7400</t>
  </si>
  <si>
    <t>Մոնիտոր LUD 19 HP L 1908w</t>
  </si>
  <si>
    <t>տպիչ HP LJ P 2014</t>
  </si>
  <si>
    <t>Սերվեր (Deii OptiPIex TM 745Mini Tower)</t>
  </si>
  <si>
    <t>Մոնիտոր (Dell E177FP, Black TC 099)</t>
  </si>
  <si>
    <t>Մոնիտոր Beng LCD 19''</t>
  </si>
  <si>
    <t>UPS 1200VA/անխափան սնուցման սարք/</t>
  </si>
  <si>
    <t>Մոնիտոր LCD 19 HP L 1980w</t>
  </si>
  <si>
    <t>Տպիչ HP LJ P 2014</t>
  </si>
  <si>
    <t>SRS Femida /Վանաձոր/</t>
  </si>
  <si>
    <t>System Compatible sound catd/ ձայնային քարտ/</t>
  </si>
  <si>
    <t>Microphone/բարձրախոս/</t>
  </si>
  <si>
    <t>Printer HPLJ 1018</t>
  </si>
  <si>
    <t>DIGITAL COURT RECORDING SYSTEM Femida /Ստեփանավան-Տաշիր/</t>
  </si>
  <si>
    <t>WORKSTATIO</t>
  </si>
  <si>
    <t>MONITOR</t>
  </si>
  <si>
    <t>EATON UPS</t>
  </si>
  <si>
    <t>Ջրաչափ</t>
  </si>
  <si>
    <t>անցագրային քարտերի ընթերցրչ-K-3</t>
  </si>
  <si>
    <t>դռան էլեկտրական փական</t>
  </si>
  <si>
    <t>դռան մեխանիկական սարք</t>
  </si>
  <si>
    <t>էլ. սնման հանգույց պահուստային մարտկոցներով</t>
  </si>
  <si>
    <t xml:space="preserve">էլեկտրական և ինտերֆեյսային մալուխներ </t>
  </si>
  <si>
    <t>Femida դատական գործընթացի թվային ձայնագրման համակարգ /Սլավերդի/</t>
  </si>
  <si>
    <t>բազմաֆունկցիոնալ տպիչ</t>
  </si>
  <si>
    <t>Data baza server CPU: Intel Xenon E5410-2.33</t>
  </si>
  <si>
    <t>WWWServer CPU:Intel Xenon E5410-2.33Ghz</t>
  </si>
  <si>
    <t>Monitor hp Lw1901LCD</t>
  </si>
  <si>
    <t>EATON UPS NOVA AVR 623VA/360w</t>
  </si>
  <si>
    <t>EATON UPS NOVA AVR 1550VA/1100w</t>
  </si>
  <si>
    <t>Workstation HP dx 7500M/1:7400</t>
  </si>
  <si>
    <t>Printer HP LJ1018</t>
  </si>
  <si>
    <t>AII IN ONE MULTIFUNCTIONAJL SYSTEM HP</t>
  </si>
  <si>
    <t>Data baza server CPU: 310 G5 Tower 1066 Mhz Memory</t>
  </si>
  <si>
    <t>WWWServer CPU:310 G5 Tower 1066 Mhz Memory 4</t>
  </si>
  <si>
    <t>Vorkstation HP dx 7500 Intel Core 2 Duo. 2.93Ghz</t>
  </si>
  <si>
    <t>Monitor Samsung 19 943 N LCD</t>
  </si>
  <si>
    <t>անխափան սնուցման սարք UPS 1500</t>
  </si>
  <si>
    <t>համակարգիչ WORKSTATION dx 750:Intel Core Duo</t>
  </si>
  <si>
    <t>Մոնիտոր MONITOR  Samsung 9 LCD SM 943</t>
  </si>
  <si>
    <t xml:space="preserve">անխափան սնուցման սարք UPSAPS Back 650 VA Liant ML 310 G5 Power </t>
  </si>
  <si>
    <t>Լազերային տպիչ (Printer) HP LJ1018</t>
  </si>
  <si>
    <t>Femida Դատական գործընթացի թվային ձայնագրման սարք/Սպիտակ/</t>
  </si>
  <si>
    <t>անխափան սնուցման սարք / Capasity: min 750 VA /</t>
  </si>
  <si>
    <t>Սկաներ  HP Scanjet G 3110 Photo Scaner</t>
  </si>
  <si>
    <t>Համակաչգիչ P43,0Ghz, RAM 512mb, VGA128mb, HDD, 80G/ ստացվել է 2011թ.-ին/</t>
  </si>
  <si>
    <t>Մոնիտոր ACER 1717/ ստացվել է 2011թ.-ին// ստացվել է 2011թ.-ին/</t>
  </si>
  <si>
    <t>Համակաչգիչ P43,0 GHZ, RAM 256mb, VGA128mb, HDD, 80GB/ ստացվել է 2011թ.-ին/</t>
  </si>
  <si>
    <t>Մոնիտոր 15 LCD / ստացվել է 2011թ.-ին/</t>
  </si>
  <si>
    <t>Լազերային տպիչ  HPLJ P 1102/ ստացվել է 2011թ.-ին/</t>
  </si>
  <si>
    <t>անխափան սնուցման սարք Back-URS 650 VAPS/ ստացվել է 2011թ.-ին/</t>
  </si>
  <si>
    <t>Համակաչգիչ Hpcompaq 6200 Pro Ser.,Intel i3-2120</t>
  </si>
  <si>
    <t>Լազերային տպիչ  HPLJ  1005</t>
  </si>
  <si>
    <t>Համակաչգիչ P4 RAM 512mb, VGA128mb, HDD, 80GB</t>
  </si>
  <si>
    <t xml:space="preserve">Մոնիտոր  Orange 17 </t>
  </si>
  <si>
    <t>Մոնիտոր  W2072aLCD</t>
  </si>
  <si>
    <t>Համակաչգիչ CPU:2MB L2cachememory 2GB 667MHZ</t>
  </si>
  <si>
    <t>Համակաչգիչ HP ,Core 2 DUO E 6550,2.33 GHZ Ram2GB, VGA 128mb, HDD 160gb</t>
  </si>
  <si>
    <t>Մոնիտոր  HPL 1908w</t>
  </si>
  <si>
    <t>անխափան սնուցման սարք UPS Pro 1200 VA</t>
  </si>
  <si>
    <t>Համակաչգիչ HP ,Core 2 DUO E 7500,2.93 GHZ Ram2GB,  HDD 500gb, VGA integrated</t>
  </si>
  <si>
    <t>Մոնիտոր  HP LE 1901w</t>
  </si>
  <si>
    <t>UPS Nova AVR 625 VA</t>
  </si>
  <si>
    <t xml:space="preserve"> ջրի պոմպ /pomp/</t>
  </si>
  <si>
    <t>Համակաչգիչ Core i3 MS Offoce Windows 8.1</t>
  </si>
  <si>
    <t>Համակաչգիչ Core i3 M  Windows 8.1 Pro  3.4</t>
  </si>
  <si>
    <t xml:space="preserve"> Տեսավահանակ Philips LCD 21.5</t>
  </si>
  <si>
    <t>Սերվերային համակարգիչ կոմպլեկտ /բեռ 193/</t>
  </si>
  <si>
    <t>Սեղանի համակարգիչ Dell Vostro 3650MT/CPU Intel Core i5-6400 /4GB/ 500GB/DVDRW/Monitor Dell E2216H 21.5 OS Win 10 Proffasional Edition, արտոնագրված MS Offic 2010Std, ENG Gov</t>
  </si>
  <si>
    <t>Լազերային տպիչ HP LJ P 2035 Print</t>
  </si>
  <si>
    <t>ՙֆեմիդա՚ ձայն. համակ.համ-իչ-Intel Core i3-7100/1TB/4GB, մոնիտոր 19.5"Philips տպիչ-Kyocera P2040dn, UPS 850VA, դատ. ձայն.համ. "SRS Femida"</t>
  </si>
  <si>
    <t>Սեղանի համակարգիչ ACER veriton M2640G, մոնիտոր  ACER V226HQLbd</t>
  </si>
  <si>
    <t>Լազերային տպիչ HP Lazer Jet P 2035 Print</t>
  </si>
  <si>
    <t>Ռենտգեն հսկողության սարք</t>
  </si>
  <si>
    <t>երկաթյա պահարան</t>
  </si>
  <si>
    <t>ղեկավարի սեղանի կցորդ</t>
  </si>
  <si>
    <t>գրասեղան 1 տումբայի համար</t>
  </si>
  <si>
    <t>տումբա 3 դարակով (սեղանի)</t>
  </si>
  <si>
    <t>սեղան առանց տումբայի (սովորական)</t>
  </si>
  <si>
    <t>հագուստի պահարան</t>
  </si>
  <si>
    <t xml:space="preserve">գրապահարամ փակ դռներով </t>
  </si>
  <si>
    <t>քարտուղարի եւ վկայի սեղան</t>
  </si>
  <si>
    <t>կողմերի սեղան</t>
  </si>
  <si>
    <t>դատավորի բազկաթոռ</t>
  </si>
  <si>
    <t>բազկաթոռ առանց անիվների</t>
  </si>
  <si>
    <t>բազմոց երեք նստատեղով</t>
  </si>
  <si>
    <t>անջրպետ բարյեր մեծ դահլիճի համար</t>
  </si>
  <si>
    <t>անջրպետ բարյեր միջին դահլիճի համար</t>
  </si>
  <si>
    <t>վկայի ամբիոն</t>
  </si>
  <si>
    <t>երեք տեղանոց նստարան</t>
  </si>
  <si>
    <t>չորս տեղանով նստարան</t>
  </si>
  <si>
    <t>հինգ տեղանոց նստարան</t>
  </si>
  <si>
    <t>վեց տեղանոց նստարան</t>
  </si>
  <si>
    <t>երկաթյա կասսա</t>
  </si>
  <si>
    <t>պահարան</t>
  </si>
  <si>
    <t>բազմոց-բազկաթոռ</t>
  </si>
  <si>
    <t>խորհրդակցական սեղան /4*2/</t>
  </si>
  <si>
    <t>խորհրդակցական սեղան /3.5*1.5/</t>
  </si>
  <si>
    <t>շարժական աթոռ</t>
  </si>
  <si>
    <t>մետաղյա պահարան</t>
  </si>
  <si>
    <t>չհրկիզվող պահարան</t>
  </si>
  <si>
    <t>ցուցանակ</t>
  </si>
  <si>
    <t>զինանշան</t>
  </si>
  <si>
    <t>սեղան</t>
  </si>
  <si>
    <t>դատավորի փոքր սողան</t>
  </si>
  <si>
    <t>դատական դահլիճի պատնեշ</t>
  </si>
  <si>
    <t>դատավորի աթոռ</t>
  </si>
  <si>
    <t>այցելունների աթոռ</t>
  </si>
  <si>
    <t>սովորական սեղան</t>
  </si>
  <si>
    <t>դատական քարտուղարի սեղան</t>
  </si>
  <si>
    <t>դատական կողմերի սեղան</t>
  </si>
  <si>
    <t>գործառնական աթոռ</t>
  </si>
  <si>
    <t>դատավորի սողան</t>
  </si>
  <si>
    <t>դատական դահլիճի արգելաճաղ L250</t>
  </si>
  <si>
    <t>դատական դահլիճի արգելաճաղ L240</t>
  </si>
  <si>
    <t>դատական դահլիճի արգելաճաղ L280</t>
  </si>
  <si>
    <t xml:space="preserve">դատավորի գրասեղան </t>
  </si>
  <si>
    <t>դիմադիր կցասեղան</t>
  </si>
  <si>
    <t>կողային կցասեղան</t>
  </si>
  <si>
    <t>գրասեղանի պահարան ղեկավարի համար 3 դարակով</t>
  </si>
  <si>
    <t>գրապահարան ղեկավարի համար</t>
  </si>
  <si>
    <t>գրապահարան ղեկավարի համար ապակյա դռներով</t>
  </si>
  <si>
    <t>նիստերի սեղան</t>
  </si>
  <si>
    <t>երկար աշխատանքային գրասեղան</t>
  </si>
  <si>
    <t>կարճ աշխատանքային գրասեղան</t>
  </si>
  <si>
    <t>գրասեղանի պահարան 3 դարակով</t>
  </si>
  <si>
    <t>դատարանի քարտուղարի գրասեղան</t>
  </si>
  <si>
    <t>դատարանի կողմերի համար գրասեղան</t>
  </si>
  <si>
    <t xml:space="preserve">գրապահարան </t>
  </si>
  <si>
    <t>գրապահարան բաց դարակներով</t>
  </si>
  <si>
    <t>այցելուների համար աթոռ</t>
  </si>
  <si>
    <t>աշխատանքային աթոռ</t>
  </si>
  <si>
    <t xml:space="preserve"> բազկաթոռ</t>
  </si>
  <si>
    <t xml:space="preserve">ղեկավարի սեղան  </t>
  </si>
  <si>
    <t>դատարանի դահլիճի արգելաճաղ L 210</t>
  </si>
  <si>
    <t>դատարանի դահլիճի արգելաճաղ L 250</t>
  </si>
  <si>
    <t>սեյֆ չհրկիզվող պահարան</t>
  </si>
  <si>
    <t>տավորի աթոռ</t>
  </si>
  <si>
    <t>մեծ դիմադիր սեղան</t>
  </si>
  <si>
    <t>նկար</t>
  </si>
  <si>
    <t>դատական քարտ.սեղան</t>
  </si>
  <si>
    <t>դատական դահլիճի արգելաճաղ</t>
  </si>
  <si>
    <t>ղեկավարի գրասեղան</t>
  </si>
  <si>
    <t>գրասեղանի պահարան 3 դարակ</t>
  </si>
  <si>
    <t>գրապահարան ղեկ.</t>
  </si>
  <si>
    <t>գրապահարան ղեկ.ապակյա դռն.</t>
  </si>
  <si>
    <t>երկար աշխ.գրասեղան</t>
  </si>
  <si>
    <t>կարճ աշխ.գրասեղան</t>
  </si>
  <si>
    <t>քարտուղարի գրասեղան</t>
  </si>
  <si>
    <t>այցելուների աթոռ</t>
  </si>
  <si>
    <t>անցագրային քարտերի ընթերցիչ</t>
  </si>
  <si>
    <t>դռան էլեկտրական փականք</t>
  </si>
  <si>
    <t>դռան մեխանիկ.փակող սարք</t>
  </si>
  <si>
    <t>էլեկտրական սնման հանգույց</t>
  </si>
  <si>
    <t>էլեկտրական մալուխներ</t>
  </si>
  <si>
    <t>դահլիճի աթոռ</t>
  </si>
  <si>
    <t>բազկաթոռ սև կաշվից</t>
  </si>
  <si>
    <t>դատավորի աթոռ/դահլիճի/</t>
  </si>
  <si>
    <t>նստարաններ</t>
  </si>
  <si>
    <t>դատարանի կողմ.համար գրասեղ.</t>
  </si>
  <si>
    <t>Համակարգիչ  P4</t>
  </si>
  <si>
    <t>Համակարգիչ  P4 2,4 Ghz</t>
  </si>
  <si>
    <t>Մոնիտոր 17 LCD</t>
  </si>
  <si>
    <t>պատճ. մեքենա  քենոն 3110</t>
  </si>
  <si>
    <t>Համակարգիչ  P4 3,0 Ghz</t>
  </si>
  <si>
    <t>Մոնիտոր Benq  FP 747</t>
  </si>
  <si>
    <t>Համակարգիչ  P4 3,0 intel 80GB 512MB</t>
  </si>
  <si>
    <t>Համակարգիչ  P4 3,2 Ghz</t>
  </si>
  <si>
    <t>Մոնիտոր  Spider NET 17 LCD</t>
  </si>
  <si>
    <t>Մոնիտոր  LG 17 LCD</t>
  </si>
  <si>
    <t>Մոնիտոր Վյու-Սոնիք 17ԼՍԴ</t>
  </si>
  <si>
    <t>Համակարգիչ  P4 Core 2</t>
  </si>
  <si>
    <t>լազերային տպիչՀՊ1018</t>
  </si>
  <si>
    <t>լազերային տպիչՀՊ1020</t>
  </si>
  <si>
    <t>պատճ. մեքենա iR2016</t>
  </si>
  <si>
    <t>հեռախոսակայան</t>
  </si>
  <si>
    <t>հեռախոս-ֆաքսPanasonic KX_FT933CX</t>
  </si>
  <si>
    <t>սվիչ16port</t>
  </si>
  <si>
    <t>հեռախոս-ֆաքսPanasonic KX_FT901BX</t>
  </si>
  <si>
    <t>ֆաքսի ապարատ Panasonic KX_FL 512</t>
  </si>
  <si>
    <t>Մոնիտոր  LCD 19 HP 1908w</t>
  </si>
  <si>
    <t>լազերային տպիչՀՊ2014</t>
  </si>
  <si>
    <t>Սերվեր  Dell Mini Tower</t>
  </si>
  <si>
    <t>Մոնիտոր Dell  E177FP</t>
  </si>
  <si>
    <t>ցանցային տպիչ 2015X</t>
  </si>
  <si>
    <t>Scaner Epson V350</t>
  </si>
  <si>
    <t>անխափան սնուցման սարք MGE625</t>
  </si>
  <si>
    <t>Workstation HP dx7500M/1:7400</t>
  </si>
  <si>
    <t>Monitor Samsung 19943 LCD</t>
  </si>
  <si>
    <t>Data baza server CPU</t>
  </si>
  <si>
    <t>Դատական գործընթ. թվային ձայնագր.համակ.</t>
  </si>
  <si>
    <t>Բազմաֆունկցիոնալ տպիչ M5025 MFP</t>
  </si>
  <si>
    <t>անխափան սն.սարք UPS NOVA AVR625</t>
  </si>
  <si>
    <t>անխափան սնուցման սարք Smart UPS1500</t>
  </si>
  <si>
    <t>անխափան սնուցման սարք UPS650 VA</t>
  </si>
  <si>
    <t xml:space="preserve">SRS Femida </t>
  </si>
  <si>
    <t>Monitor HP LE 1901w</t>
  </si>
  <si>
    <t>Համակարգիչ  HP dx7500 Core Duo</t>
  </si>
  <si>
    <t xml:space="preserve">Համակարգիչ  HP dx7500 </t>
  </si>
  <si>
    <t>անխափան սնուցման սարք 750VA</t>
  </si>
  <si>
    <t>լազերային տպիչՀՊ1102</t>
  </si>
  <si>
    <t>Բազմաֆունկցիոնալ տպիչ M5035 Sxs  MFP</t>
  </si>
  <si>
    <t>Scaner  G3110</t>
  </si>
  <si>
    <t>Համակարգիչ  Core 2 DUO E7500</t>
  </si>
  <si>
    <t>Մոնիտոր Compaq LE1901w</t>
  </si>
  <si>
    <t>Համակարգիչ HP Compact dx7400</t>
  </si>
  <si>
    <t>Scaner Musteck Bear paw 2400</t>
  </si>
  <si>
    <t>Համակարգիչ  HP compaq 6200</t>
  </si>
  <si>
    <t>Մոնիտոր HP20 HP2011*201nLED LCD</t>
  </si>
  <si>
    <t>անխափան սնուցման սարք UPS APS Back 500VA</t>
  </si>
  <si>
    <t>Scaner Epson GT-2500</t>
  </si>
  <si>
    <t>Monitor Samsung 9 LCD SM943N</t>
  </si>
  <si>
    <t>Workstation intel i7-3770</t>
  </si>
  <si>
    <t>Համակարգիչ  P4 Core 2 Duo2,66/1066</t>
  </si>
  <si>
    <t>Մոնիտոր   HP LE 1908w</t>
  </si>
  <si>
    <t>ֆեմիդա ձայնագրման համակարգ</t>
  </si>
  <si>
    <t>Համակարգիչ Core i3M Windows 8,1</t>
  </si>
  <si>
    <t>Համակարգիչ Core i3M Windows 8,2</t>
  </si>
  <si>
    <t>տպիչ սարք xerox</t>
  </si>
  <si>
    <t>Սկաներ HP scan G3110</t>
  </si>
  <si>
    <t>Workstation intel Core  iR-3770</t>
  </si>
  <si>
    <t>Մոնիտոր   HP LE 1901w</t>
  </si>
  <si>
    <t>Բազմապրոֆիլ տպիչ Kyoceta ECOSYS M 2530dn</t>
  </si>
  <si>
    <t>Տպիչ Samsung SL-M 2020</t>
  </si>
  <si>
    <t>լազերային տպիչ</t>
  </si>
  <si>
    <t>Սեղանի համակարգիչ</t>
  </si>
  <si>
    <t>Սերվերային համակարգիչ</t>
  </si>
  <si>
    <t xml:space="preserve">Համակարգիչ  SAMSUNG </t>
  </si>
  <si>
    <t>Մոնիտոր Benq FP 747</t>
  </si>
  <si>
    <t>Հեռուստացույց  JVC</t>
  </si>
  <si>
    <t>Համակարգիչ  P4 1,7 GB/256Mb DDR/40GB HDD (7200)</t>
  </si>
  <si>
    <t>Մոնիտոր 17 Samsung 753s</t>
  </si>
  <si>
    <t>Տպիչ HP DJ 920C</t>
  </si>
  <si>
    <t>Անխափան սնուցման սարք  Powercom 600A</t>
  </si>
  <si>
    <t>Ֆաքս Modem Zyxel OMNY 56ext</t>
  </si>
  <si>
    <t>Սերվեր  Hewlett Packard Pro Liant   ML 350 G4</t>
  </si>
  <si>
    <t>Սերվեր  Hewlett Packard Pro Liant   ML 350 G5</t>
  </si>
  <si>
    <t>Սերվեր  Dell Optiplex 745</t>
  </si>
  <si>
    <t>Համակարգիչ  Hewlett Packard  dx6120MT</t>
  </si>
  <si>
    <t>Մոնիտոր  Packard  L-1502  Flat panel</t>
  </si>
  <si>
    <t>Տպիչ  LJ 1022 Hewlett Packard</t>
  </si>
  <si>
    <t>Սկաններ Packard 9200c Scanner/Digital Sender</t>
  </si>
  <si>
    <t xml:space="preserve">Պատճ. Մեքենա  KM 1500 Copier  </t>
  </si>
  <si>
    <t xml:space="preserve">Անխափան սնուցման սարք  NOVA AVR 625 </t>
  </si>
  <si>
    <t>Ցանցային սվիչ HUB 8 port  UTB 10/100  MB</t>
  </si>
  <si>
    <t>Համակարգիչ   P 4, 2,4 G HZ/Intel chipset/VGA 64 MB ON board/533 FSB/HDD 80GB/RAM 256 MB/NIC/ FDD/CD Modem int. /KB/ Mouse</t>
  </si>
  <si>
    <t xml:space="preserve">Մոնիտոր  Dell E178FPc </t>
  </si>
  <si>
    <t>Տպիչ   HP LJ  1020</t>
  </si>
  <si>
    <t xml:space="preserve">Տպիչ   HP LJ  3745  </t>
  </si>
  <si>
    <t>Համակարգիչ  P 4 2.4 G hz</t>
  </si>
  <si>
    <t>Մոնիտոր  LCD  15  CIT  1024* 768, 75 hz</t>
  </si>
  <si>
    <t>Տպիչ  HP LJ  1160</t>
  </si>
  <si>
    <t xml:space="preserve">Անխափան սնուցման սարք  Power com BNT- 600 VA </t>
  </si>
  <si>
    <t xml:space="preserve">Ձայնագրիչ սարք  SOFTWARE SRS ,,FEMIDA,, </t>
  </si>
  <si>
    <t>Համակարգիչ WORKSTATION HP               d /E7400</t>
  </si>
  <si>
    <t xml:space="preserve">Ձայնագրիչ սարք  SRS ,,FEMIDA,, </t>
  </si>
  <si>
    <t>Համակարգիչ Hewlett Packard  dx6120MT</t>
  </si>
  <si>
    <t>Փոշեկուլ ««Պանասոնիկ«« MC -5030</t>
  </si>
  <si>
    <t>Փոշեկուլ  SIMENS VS 08 G 2010</t>
  </si>
  <si>
    <t>Մոնիտոր HP LE 1901w</t>
  </si>
  <si>
    <t>Մոնիտոր Spidernet 17  LCD</t>
  </si>
  <si>
    <t>Սկաներ ՀՊ 2400</t>
  </si>
  <si>
    <t>Պատճ մեք Քենոն iR 2016 J</t>
  </si>
  <si>
    <t>Համակարգիչ  P 4, 3,0 G HZ, 915Intel chipset/VGA 64 MB ON board/800 FSB/HDD SATA  80GB/RAM 256 MB/ FDD/CD/ RW/DVD  /KB/ Mouse</t>
  </si>
  <si>
    <t>Մոնիտոր DELL  17 LCD</t>
  </si>
  <si>
    <t>Անխափան սնուցման սարք  E Pro 600 VA</t>
  </si>
  <si>
    <t>Լազերային  տպիչ Canon LBP 2900</t>
  </si>
  <si>
    <t>Համակարգիչ P 4 3,02 GHz Intel, 915 chipset, VGA 64 MB  on board, 800FSB HDD SATA 160GB, RAM 512 MB, FDD-CD-RW/DVD, KB Mouse</t>
  </si>
  <si>
    <t>Համակարգիչ  P 4 3,0 G HZ, 915Intel chipset/VGA 64 MB ON board/800 FSB/HDD SATA  160GB/RAM 512 MB/ FDD/CD/ RW/DVD  /KB/ Mouse</t>
  </si>
  <si>
    <t>Մոնիտոր Benq LCD  17</t>
  </si>
  <si>
    <t>Տպիչ HP 1020</t>
  </si>
  <si>
    <t>Տպիչ HP 1018</t>
  </si>
  <si>
    <t>Տպիչ Samsung ML 2010</t>
  </si>
  <si>
    <t>Մոդեմ  DSL</t>
  </si>
  <si>
    <t>Համակարգիչ  P 4 CORE 2 DUO, 66/1066 INTEL 314 CHIPSET, VGA 128 MB ON BOARD, HDD SATS 160GB, RAM 1024 MB, CD - RV/DVD, Keyboard, Mouse</t>
  </si>
  <si>
    <t>Մոնիտոր  Benq LCD  19</t>
  </si>
  <si>
    <t>Սկաններ  Epson V 350</t>
  </si>
  <si>
    <t>Անխափան սնուցման սարք  1200  VA</t>
  </si>
  <si>
    <t>Պատճ. Մեքենա  Canon iR 2016</t>
  </si>
  <si>
    <t>Բազմաֆունկցիոնալ սարք   /SCAN, Canon MF 3220/</t>
  </si>
  <si>
    <t>Համակարգիչ  P 4, HP Compaq dx *7400</t>
  </si>
  <si>
    <t>Մոնիտոր  LCD  19, HP L 1908 W</t>
  </si>
  <si>
    <t>Տպիչ ՀՊ ԼՋ  2014</t>
  </si>
  <si>
    <t xml:space="preserve">Հեռ ապպ. Ֆաքս  Panas. KXFT 933CX </t>
  </si>
  <si>
    <t>Մոնիտոր Բենք ԼՍԴ 19</t>
  </si>
  <si>
    <t>Համակարգիչ HP Compaq dx 7400 CPU</t>
  </si>
  <si>
    <t>Համակարգիչ P4 Core 2Duo2, 66/1066</t>
  </si>
  <si>
    <t>Անխափան սնուցման սարք MQE  625</t>
  </si>
  <si>
    <t>Մոնիտոր LCD  19, HP L 1908 W</t>
  </si>
  <si>
    <t>Բազմաֆունկցիոնալ սարք  Samsung SCX 4Z 16F</t>
  </si>
  <si>
    <t>Համակարգիչ WoRKSTATION HP P4</t>
  </si>
  <si>
    <t>Մոնիտոր Hewlett Packard L 1502</t>
  </si>
  <si>
    <t>Տպիչ HP LJ 1022</t>
  </si>
  <si>
    <t>Գազահաշվիչ G 40</t>
  </si>
  <si>
    <t>Սերվեր DATA BAZA SERVER CPU Intel Xenon E 5410-2,33 G.hz 1333 Mhz    Memory 4 GB</t>
  </si>
  <si>
    <t xml:space="preserve">Սերվեր  WWW Server CPU Intel Xenon E 54-2,33 Ghz. 1333 Mhz, </t>
  </si>
  <si>
    <t>Մոնիտոր  HP Lw 1901 LCD</t>
  </si>
  <si>
    <t>Անխափան սնուցման սրաքEATON UPS NOVA AVR 623VA/360w</t>
  </si>
  <si>
    <t>Անխափան սնուցման սրաք  EATON UPS NOVA AVR 1550VA/1100w</t>
  </si>
  <si>
    <t>Համակարգիչ Workstation HP dx 7500M/1:7400</t>
  </si>
  <si>
    <t>Տպիչ սարք  HP LJ 1018</t>
  </si>
  <si>
    <t>Կրպակ  Publik monitor terminal MKY8160PT inntegrate with monitor, mounable in monitor chasses,  CPU  intel E5200/2,5 Ghz/LGA 775/2Mhz/-SYSmark 2004SE Ratring  156</t>
  </si>
  <si>
    <t>Անխափան սնուցման սրաք  Smart UPS 1500</t>
  </si>
  <si>
    <t>Բազմաֆունկցիոնալ սարք ALL IN ONE MULTI FUNCTION SYSTEM /  HP M5035xs MPF</t>
  </si>
  <si>
    <t>Անցագրային քարտերի ընթերցիչ ներառյալ կոնտրոլեր K3</t>
  </si>
  <si>
    <t>Դռան էլեկտրական փականք</t>
  </si>
  <si>
    <t>Համակարգիչ WORKSTATION TYPE HP P4</t>
  </si>
  <si>
    <t>Մոնիտոր HP L 1502</t>
  </si>
  <si>
    <t>Լազերային տպիչ  tipe HP LJ 1022</t>
  </si>
  <si>
    <t>Էլ սնուցման հանգույց պահուստային մարտկոցներով</t>
  </si>
  <si>
    <t>Էլ. եւ ինտերֆեյսային մալուխներ, լարանցում եւ այլ անհրաժեշտ ապրանքներ, սարքավորումներ եւ պարագաներ</t>
  </si>
  <si>
    <t>Անխափան սնուցման սարք Capasity min 750VA</t>
  </si>
  <si>
    <t>Համակարգիչ HP Compaq 6200 pro ser intel i3-2120</t>
  </si>
  <si>
    <t>Մոնիտոր HP 20 2011*20 in LED LCD</t>
  </si>
  <si>
    <t>Սկաններ epson gt 2500</t>
  </si>
  <si>
    <t>Համակարգիչ CORE I3 MS Office Standart Windows 8,1</t>
  </si>
  <si>
    <t>Համակարգիչ Core I 3 Windows 8,1 Pro 3,4</t>
  </si>
  <si>
    <t>Տպիչ Canon LBP 6020</t>
  </si>
  <si>
    <t>Ֆեմիդա /կոմպլեկտ comp, ups, mon, print SRS FEMIDA</t>
  </si>
  <si>
    <t>Սերվեր data baza server HP pro Liant ML 110G7, RAM 8 Gbt</t>
  </si>
  <si>
    <t>Անխափան սնուցման սարք UPS 650</t>
  </si>
  <si>
    <t>Անխափան սնուցման սարք UPS APC 1500VAI</t>
  </si>
  <si>
    <t>Սկաներ CANON LIDE 120</t>
  </si>
  <si>
    <t>Բազմաֆունկցիոնալ տպիչ KTOSERA ECOSYS M 2530dn</t>
  </si>
  <si>
    <t>ՖԵՄԻԴԱ  ձայնագրման համակարգ համակարգիչ 1, INTEL CORE I3 4160 /3,6 GHZ/ HDD 500gh, 7200 rpm pro 64 bit office home bus 2016, SATA, DVD+/RW- DDR3,4 GBT PC3 - 12800, WINMONITOR 1 հատ HP 19,5* PHILLIPS, տպիչ 1 KYOSERA FS 1040, UPS  850VA դատական ձայնագրման համակարգ SRS Femida 1 հատ</t>
  </si>
  <si>
    <t>Լազերային տպիչ KYOSERA DS 1040</t>
  </si>
  <si>
    <t>Տպիչ սարք XEROX WORKCENTRE 33250 NI</t>
  </si>
  <si>
    <t>Խոսափող SRS VOICE մետաղյա կաղապարով, ձայնային մեկուսիչով</t>
  </si>
  <si>
    <t>ՖԵՄԻԴԱ  ձայնագրման համակարգ համակարգիչ 1, INTEL CORE I3 4170 /3,6 GHZ/ HDD 1TB, 7200 rpm pro 64 bit office home bus 2016, SATA, DVD+/RW- DDR3,4 GBT PC3 - 12800, WINMONITOR 1 հատ HP 19,5* PHILLIPS, տպիչ 1 KYOSERA FS 1040, UPS  850VA դատական ձայնագրման համակարգ SRS Femida 1 հատ</t>
  </si>
  <si>
    <t>Լազերային տպիչ ՀՊ ԼՋ Պ-2035</t>
  </si>
  <si>
    <t>Սեղանի համակարգիչ DELL Vostro 3650MT/CPU intel Core i56400/4GB/500GB/DVDRW/Monitor Dell E2216H. 21.5 OS Win 10</t>
  </si>
  <si>
    <t>Լազերային տպիչ ՊՀ ԼՋ Պ 2035</t>
  </si>
  <si>
    <t>ՖԵՄԻԴԱ ձայն համ. Համակարգիչ, մոնիտոր, տպիչ, UPS&lt; , SRS FEMIDA կոմպլեկտ</t>
  </si>
  <si>
    <t>Տպիչ ՍԱՄՍՈՒՆԳ ՍԼ-Մ 2020</t>
  </si>
  <si>
    <t>Սեղանի համակարգիչ ACER Veriton m 2640g/մոնիտոր ACER V 226HQ LBD</t>
  </si>
  <si>
    <t>Մոնիտոր ՀՊ ՔՈՄՓԱԿ ԼԵ 1901</t>
  </si>
  <si>
    <t>Համակարգիչ ՀՊ ՔՈՄՊԱԿ Dx *7400</t>
  </si>
  <si>
    <t>Մոնիտոր LD 1908w</t>
  </si>
  <si>
    <t>Workstation DX 750, intel core 2 Duo  համակարգիչ</t>
  </si>
  <si>
    <t>մոնիտոր SAMSUNG 9 LCD SM 943 N</t>
  </si>
  <si>
    <t>Գազի կարգավորիչ</t>
  </si>
  <si>
    <t>Ռենտգեն հսկողության սարք GUARD SPIRIT XYT-2101 LCD</t>
  </si>
  <si>
    <t>Ղեկավարի  դիմադիր  սեղան</t>
  </si>
  <si>
    <t>Կողային սեղան</t>
  </si>
  <si>
    <t>Սեղան A տեսակի  սովորական  առանց տումբայի</t>
  </si>
  <si>
    <t>Երկար աշխատանքային սեղան</t>
  </si>
  <si>
    <t>Կարճ աշխատանքային սեղան</t>
  </si>
  <si>
    <t>Տումբա  3 դարակով</t>
  </si>
  <si>
    <t xml:space="preserve"> Գրասեղան դատարանի քարտուղարի</t>
  </si>
  <si>
    <t xml:space="preserve">Գրասեղան դատարանի կողմերի համար </t>
  </si>
  <si>
    <t xml:space="preserve">Աթոռ այցելուների համար </t>
  </si>
  <si>
    <t xml:space="preserve">Աթոռ աշխատանքային շարժական </t>
  </si>
  <si>
    <t>Նստարան 2 տեղանոց  / փափուկ/</t>
  </si>
  <si>
    <t>Նստարան 3 տեղանոց  / փափուկ/</t>
  </si>
  <si>
    <t>Նստարան 4 տեղանոց  / փափուկ/</t>
  </si>
  <si>
    <t xml:space="preserve">ՍեղանԱ տեսակի </t>
  </si>
  <si>
    <t xml:space="preserve">Գրապահարան Ա տեսակի  </t>
  </si>
  <si>
    <t xml:space="preserve">Գրապահարան Բ տեսակի  </t>
  </si>
  <si>
    <t xml:space="preserve">Սեղան Դատ. Նիստ քարտ եւ վկաների </t>
  </si>
  <si>
    <t xml:space="preserve">Գրասեղան Դատ. Նիստ կողմերի  </t>
  </si>
  <si>
    <t xml:space="preserve">Աթոռ Դատ. Օգն. Եւ վկաների </t>
  </si>
  <si>
    <t>Դատավ. Սեղան   2500*830*840մմ</t>
  </si>
  <si>
    <t>Դատավ. Սեղան  1800*830*840 մմ</t>
  </si>
  <si>
    <t>Անջրպետ  3800*120*950</t>
  </si>
  <si>
    <t>Անջրպետ  2700*120*950</t>
  </si>
  <si>
    <t>Անջրպետ  L 250</t>
  </si>
  <si>
    <t xml:space="preserve">նստարան 3 տեղանոց </t>
  </si>
  <si>
    <t xml:space="preserve">նստարան 4 տեղանոց </t>
  </si>
  <si>
    <t>նստարան 5 տեղանոց</t>
  </si>
  <si>
    <t xml:space="preserve">նստարան 6 տեղանոց </t>
  </si>
  <si>
    <t xml:space="preserve">նստարան 7 տեղանոց </t>
  </si>
  <si>
    <t>Օֆիսային սեղան</t>
  </si>
  <si>
    <t>Գրամեքենա Օպտիմա</t>
  </si>
  <si>
    <t xml:space="preserve">Աթոռ Դատավորի օգնականի, վկայի </t>
  </si>
  <si>
    <t>Ղեկավարի սեղան VEGA</t>
  </si>
  <si>
    <t>Ղեկավարի սեղանի դիմադիր սեղան VEGA</t>
  </si>
  <si>
    <t>Ղեկավարի սեղանի կցորդ VEGA</t>
  </si>
  <si>
    <t>Տումբա Սեղանի  EXTRA</t>
  </si>
  <si>
    <t>Գրապահարան Բ տեսակի</t>
  </si>
  <si>
    <t>Սեղան Նիստ. Քարտ. Եւ վկայի  EXTRA</t>
  </si>
  <si>
    <t>Սեղան Դատ. Նիստ կողմերի   EXTRA</t>
  </si>
  <si>
    <t>Մետաղյա աստիճան</t>
  </si>
  <si>
    <t>Համակարգիչ/սերվեր/</t>
  </si>
  <si>
    <t>Մոնիտոր/սերվեր/</t>
  </si>
  <si>
    <t>Անցագր.քարտի ընթերցիչ</t>
  </si>
  <si>
    <t>Դռան էլեկ.փական</t>
  </si>
  <si>
    <t>Դռան մեխանիկ.փական</t>
  </si>
  <si>
    <t>Էլ.սնման հանգույց պահուստային մարտկոցն.</t>
  </si>
  <si>
    <t>Էլեկ.և ինտերֆեյսային մալուխներ</t>
  </si>
  <si>
    <t>Դատ.գործընթաց.թվային ձայնագրման համար</t>
  </si>
  <si>
    <t>Տվյալների բազայի սերվեր</t>
  </si>
  <si>
    <t>համացանցային սերվեր և մոնիտոր</t>
  </si>
  <si>
    <t>Անխափան սնուց. սարք</t>
  </si>
  <si>
    <t>Բազմաֆ.տպիչ սարք</t>
  </si>
  <si>
    <t>Ֆեմիդա ձայն.համակարգ</t>
  </si>
  <si>
    <t>Պատճ.բազմաֆ.սարք</t>
  </si>
  <si>
    <t>Սերվերային համակարգ</t>
  </si>
  <si>
    <t>Համակարգիչ ACER,մոնիտոր</t>
  </si>
  <si>
    <t>Կենտրոնական ջեռուցման կաթսա</t>
  </si>
  <si>
    <t>Կահույք  տիպային</t>
  </si>
  <si>
    <t>Գրասեղանի կցորդ</t>
  </si>
  <si>
    <t>Գրասեղանի դիմադիր սեղան</t>
  </si>
  <si>
    <t>գրասեղանի պահարան</t>
  </si>
  <si>
    <t>Գրասեղանի պահարան</t>
  </si>
  <si>
    <t>Արգելաճաղ</t>
  </si>
  <si>
    <t>Դատական կազմի սեղան</t>
  </si>
  <si>
    <t xml:space="preserve">Դատական դահլիճի արգելաճաղ </t>
  </si>
  <si>
    <t>Դիմադիր կացասեղան</t>
  </si>
  <si>
    <t>Կողային կացասեղան</t>
  </si>
  <si>
    <t xml:space="preserve">Գրասեղանի պահարան ղեկավարի համար 3 դարակով </t>
  </si>
  <si>
    <t>Անցագրային քարտերի ընթերցիչ (ներառհժյալ կոնտրոլեր)-K-3</t>
  </si>
  <si>
    <t>Դռան էլէկտրական փականք</t>
  </si>
  <si>
    <t>Էլ. Սնուցման հանգույց պահուստային մարտկոցներով</t>
  </si>
  <si>
    <t>Էլեկտրական և ինտերֆասային մալուխներ. լարանցում և այլն անհրաժեշտ ապրանքներ, սարքավորումներ և պարագաներ</t>
  </si>
  <si>
    <t>Գրասեղանի պահարան 3 դարակներով</t>
  </si>
  <si>
    <t>2 տեղանոց նստարան</t>
  </si>
  <si>
    <t>Դատական դահլիճի արգելաճաղ L 210</t>
  </si>
  <si>
    <t>կողային կացասեղան</t>
  </si>
  <si>
    <t xml:space="preserve">Նիստերի սեղան </t>
  </si>
  <si>
    <t>Անցագրային քարտերի ընթերցիչ (ներառհժյալ կոնտրոլեր) - K - 3</t>
  </si>
  <si>
    <t>Համակարգիչ /պրոցեսոր/ P4 3.2 GHz 915</t>
  </si>
  <si>
    <t>Համակարգիչ HP Compaq dx 7400</t>
  </si>
  <si>
    <t>Համակարգիչ PH Core Duo 66/1066</t>
  </si>
  <si>
    <t>Համակարգիչ /պրոցեսոր/ P4 Core Duo2 66/1066…          /կոդ 270308</t>
  </si>
  <si>
    <t>ՀամակարգիչHP kompaq dx</t>
  </si>
  <si>
    <t>ՀամակարգիչLSUS QUIK TR kCK</t>
  </si>
  <si>
    <t xml:space="preserve"> Worksatation HP dx7500 intel Core 2 Duo</t>
  </si>
  <si>
    <t>Workstation HPDx 7500 M/1:7400</t>
  </si>
  <si>
    <t>/պրոցեսոր/ HP Compaq dx 7400</t>
  </si>
  <si>
    <t>ՀամակարգիչCPU:2MB L2cachememory2GB 667MHZ</t>
  </si>
  <si>
    <t>Սերվեր DELL optil Plex TM745 Mini to wer</t>
  </si>
  <si>
    <t>Մոնիտոր ԼՍԴ 19HP L1908</t>
  </si>
  <si>
    <t>Մոնիտոր LSD 19HP L 1908w</t>
  </si>
  <si>
    <t>Մոնիտոր ԼՍԴ 19HP L1908w</t>
  </si>
  <si>
    <t xml:space="preserve"> Monitor  samsung 19 943 NLCD</t>
  </si>
  <si>
    <t>ՄոնիտորDELL</t>
  </si>
  <si>
    <t>Մոնիտոր  DELL 19LSD</t>
  </si>
  <si>
    <t>Մոնիտոր Հանս-Ջի 17 ԼՍԴ</t>
  </si>
  <si>
    <t>Մոնիտոր Լ-Ջի 17 ԼՍԴ</t>
  </si>
  <si>
    <t>Մոնիտոր DELL E177FP Blach TC 099 (Սերվեր)</t>
  </si>
  <si>
    <t>Monitor hp lw1901 LCD</t>
  </si>
  <si>
    <t>Մոնիտոր  BENQ LSD 19</t>
  </si>
  <si>
    <t>Printer1102</t>
  </si>
  <si>
    <t>Լազերային տպիչ HP Lazer Jet 1018</t>
  </si>
  <si>
    <t xml:space="preserve">Լազերային տպիչ1020                                                    </t>
  </si>
  <si>
    <t>Լազերային տպիչ Canon 2900</t>
  </si>
  <si>
    <t>Լազերային տպիչ HP LJ P 2014</t>
  </si>
  <si>
    <t>Տպիչ SAMSUNG 4/1</t>
  </si>
  <si>
    <t>Պատճենահանման մեքենա Canon ՀՌ 2016ՋԻ</t>
  </si>
  <si>
    <t>Բազմաֆունկցիոնալ տպիչ</t>
  </si>
  <si>
    <t>Սկաներ  Epson V350</t>
  </si>
  <si>
    <t>Սկաներ  HP Scanjet G2710</t>
  </si>
  <si>
    <t>Ֆաքս-հեռախոս Panasonic KX FL 612CX</t>
  </si>
  <si>
    <t>Փոշեկուլ Panasonic MC-5510</t>
  </si>
  <si>
    <t>UPS-650</t>
  </si>
  <si>
    <t>Անխափան սնուցման սարք Capasity min 750 VA</t>
  </si>
  <si>
    <t>Անխափան սնուցման սարք  Capasity min 750 VA</t>
  </si>
  <si>
    <t>Անխափան սնուցման սարք   MGE 625</t>
  </si>
  <si>
    <t>Բազմաֆունկցիոնալ տպող համակարգ բոլորը մեկում</t>
  </si>
  <si>
    <t>տպիչ HPLJ Pro P 1102</t>
  </si>
  <si>
    <t>Համակարգիչ  HPcompaq 6200 pro Ser. Intel i3-2120</t>
  </si>
  <si>
    <t>Monitor HP 20 HP 2011x20-in LED LCD</t>
  </si>
  <si>
    <t>UPS APC BACK RS 500 VA</t>
  </si>
  <si>
    <t>Flatbed Scaner Epson GT 2500</t>
  </si>
  <si>
    <t>Digital Court Recording System   (Computer HP compaq 6300 MT, Monitor- HP COMPAQ LE2002x 20-in LED Monitor, printer HP Laserjet Pro P1102, Srs Femida</t>
  </si>
  <si>
    <t>Մոնիտոր Սպայդեր ՆԵՏ 19 ԼՍԴ</t>
  </si>
  <si>
    <t>Մոնիտոր BENQ LSD 19</t>
  </si>
  <si>
    <t>համակարգիչCORE i3 MS Office Standaet Windows 8.1</t>
  </si>
  <si>
    <t>համակարգիչCORE i3 MS Office Standaet Windows 8.2</t>
  </si>
  <si>
    <t>համակարգիչCORE i3 M Windows 8.1 Pro 3.4</t>
  </si>
  <si>
    <t>համակարգիչCORE i3 M Windows 8.1 Pro 3.5</t>
  </si>
  <si>
    <t>համակարգիչCORE i3 M Windows 8.1 Pro 3.6</t>
  </si>
  <si>
    <t xml:space="preserve">՛՛Ֆեմիդա՛՛ ձայնագրառման համակարգ/համակարգիչ-CPUIntelPentium G3240/3.10 GHz, մոնիտոր-19.5 Philips, տպիչ-HPLJProP1102, անխափան սնուցման սարք-UPS850VA, SRS  Femida ներառյալ ծրագիր/ձայնային պանել, աուդիո կոմուն., 6հ. դին., 6հ. միկր. պատվ., մալուխ 6հ,ականջ.2հ </t>
  </si>
  <si>
    <t>Ֆեմիդա ձայնագր. համակարգ, h-intel Core i34170- Ֆեմիդա/ձայնագրման համակարգ, համակարգիչ 1 հատ- Intel core i3 4170(3.6GHz), HDD 1TB, 7200 rpm pro64bit/Office home and BUS 2016, SATA, DVD+/RW-, DDR3.4 GB PC3-12800, Winmonitor /հատ- HP 19.5* philips, տպիչ 1</t>
  </si>
  <si>
    <t>Բազմաֆ-լ տպիչ Kyoceta ECOSYS M 2530dn</t>
  </si>
  <si>
    <t xml:space="preserve">Համակարգիչ ամբողջը մեկում </t>
  </si>
  <si>
    <t>Սերվերային համակարգ Supermicro SYS-5038A-II Inte</t>
  </si>
  <si>
    <t xml:space="preserve">Սեղանի համակարգիչ Dell Vostro 3650MT/CPU Intel </t>
  </si>
  <si>
    <t xml:space="preserve"> Տպիչ սարք, բազմաֆունկցիոնալ. Canon IR 2520</t>
  </si>
  <si>
    <t>Համակարգիչ լազերային տպիչով P4 2.4 chipset VCA</t>
  </si>
  <si>
    <t>Համակարգիչ HP kompaq dx 7400</t>
  </si>
  <si>
    <t>Digital Court Recording System  Դատական գործընթացի թվային ձայնագրառման համակարգ</t>
  </si>
  <si>
    <t>Մոնիտոր  LG LSD 17</t>
  </si>
  <si>
    <t>Monitor LSD 17           (ֆեմիդա)</t>
  </si>
  <si>
    <t>Մոնիտոր Benq LSD-19</t>
  </si>
  <si>
    <t>Լազերային տպիչHP LJ 1018</t>
  </si>
  <si>
    <t xml:space="preserve">Լազերային տպիչ HP LJ P 2014 </t>
  </si>
  <si>
    <t>Լազերային տպիչ HP LJ P 1018      (ֆեմիդա)</t>
  </si>
  <si>
    <t>Պատճենահանման մեքենա Canon NP 7161</t>
  </si>
  <si>
    <t>Պատճենահանման մեքենա Canon իՌ2016</t>
  </si>
  <si>
    <t xml:space="preserve">Բաժանարար 24 port </t>
  </si>
  <si>
    <t xml:space="preserve">Փոքր հեռախոսակայան  ATS Panasonik kx-TM </t>
  </si>
  <si>
    <t>System Compatible sound card (Ó³ÛÝ³ÛÇÝ ù³ñï)</t>
  </si>
  <si>
    <t xml:space="preserve">Audio-commytating Mrktur </t>
  </si>
  <si>
    <t>Բարձրախոս  (Microphone)</t>
  </si>
  <si>
    <t>Համակարգիչ  HP Compaq dx 7400</t>
  </si>
  <si>
    <t>Համակարգիչ  /պրոցեսոր/ P4 3.2 GHz 915</t>
  </si>
  <si>
    <t>Համակարգիչ  LSUS QUIK KCK</t>
  </si>
  <si>
    <t>Համակարգիչ P4 3,2 GHz 15 915</t>
  </si>
  <si>
    <t xml:space="preserve">Համակարգիչ  P4 Core2 Duo2 </t>
  </si>
  <si>
    <t>Սերվեր  DELL optil Plex TM745 Mini to wer</t>
  </si>
  <si>
    <t>Databaza server CPU:310 Cr5 Tower 1066 Mhz</t>
  </si>
  <si>
    <t>WWW server CPU:310 Cr5 Tower 1066 Mhz</t>
  </si>
  <si>
    <t>Մոնիտոր  LSD 19HP  L1908 w</t>
  </si>
  <si>
    <t>Մոնիտոր  Benq LSD 19</t>
  </si>
  <si>
    <t>Մոնիտոր Վյու Սոնիք 19 Ֆլեթ</t>
  </si>
  <si>
    <t>Digital Court Recording System   դատական գործընթացի թվային ձայնագրման համակարգ</t>
  </si>
  <si>
    <t>Printer HP LJ  1018</t>
  </si>
  <si>
    <t>Ֆաքս - հեռախոս Panasonic KX FL402 CX</t>
  </si>
  <si>
    <t>Փոշեկուլ  Panasonic MC-5510</t>
  </si>
  <si>
    <t>Սկաներ Scan jet G3110</t>
  </si>
  <si>
    <t>Համակարգիչ   /պրոցեսոր/P4 3.2 GHz 915</t>
  </si>
  <si>
    <t>Համակարգիչ  P4 Core Duo2 66/1066…/Ïá¹ 270309/</t>
  </si>
  <si>
    <t>Համակարգիչ P4 Core Duo2 66/1066…/Ïá¹ 270312/</t>
  </si>
  <si>
    <t xml:space="preserve">Համակարգիչ  /պրոցեսոր/ P4 </t>
  </si>
  <si>
    <t>Workstation HP d7500 M/E 7400 /femid/</t>
  </si>
  <si>
    <t>DATABASE SERVER CPU intel Xenon  ES410-233</t>
  </si>
  <si>
    <t>Մոնիտոր Benq ԼՍԴ 19</t>
  </si>
  <si>
    <t>DICITAL COURT RECORDT HG SYSTEN SBS-Femida</t>
  </si>
  <si>
    <t>Digital Court Recording  System /SRS-Femida,Workstatrion, Monitor, UPS</t>
  </si>
  <si>
    <t>Լազերային տպիչ  HP Lazer Jet 1018</t>
  </si>
  <si>
    <t>Տպիչ HPLJ 1102</t>
  </si>
  <si>
    <t>Պատճենահանման մեքենա   NP MPF</t>
  </si>
  <si>
    <t>Սկաներ HP Scanjet G2710</t>
  </si>
  <si>
    <t>Ջրի պոմպ</t>
  </si>
  <si>
    <t>Ռենտգեն հսկողության  սարքեր GUARD SPIRT XYT-2101 LCD</t>
  </si>
  <si>
    <t xml:space="preserve">Չհչկիզվող պահարան </t>
  </si>
  <si>
    <t xml:space="preserve">Մետաղյա պահարան                                   </t>
  </si>
  <si>
    <t>Նիստերի քարտուղարի սեղան</t>
  </si>
  <si>
    <t>Ղեկավարի դիմադիր  սեղան</t>
  </si>
  <si>
    <t>Դատ. կողմերի սեղան</t>
  </si>
  <si>
    <t xml:space="preserve">Դատ. քարտուղարի սեղան </t>
  </si>
  <si>
    <t>Ապակե  գրապահարան</t>
  </si>
  <si>
    <t>Դատական կողմերի համար սեղան/ TRIAL PARTIES DESK /</t>
  </si>
  <si>
    <t>Էլեկտրոհարիչ/շոկ/</t>
  </si>
  <si>
    <t>Կապի միջոց/ռացիա/</t>
  </si>
  <si>
    <t>Մետաղեորոնիչ սարք</t>
  </si>
  <si>
    <t>Մետաղյա որսիչ սարք</t>
  </si>
  <si>
    <t>Մետաղորոնիչ սարք</t>
  </si>
  <si>
    <t>Ռադիոկայան ձեռքի լրակազմ</t>
  </si>
  <si>
    <t>կոմպլ</t>
  </si>
  <si>
    <t>Ռադիոկայան ստացիոնար</t>
  </si>
  <si>
    <t>Flatbed Scaner Epson GT-2501</t>
  </si>
  <si>
    <t>Monitor HP 1740</t>
  </si>
  <si>
    <t>Monitor Beng FP767-12</t>
  </si>
  <si>
    <t>MonitorSamsung 20 A300B</t>
  </si>
  <si>
    <t>Monitor LCD 19 HP</t>
  </si>
  <si>
    <t>Համակարգիչ Core 2 du 2.66/1066 intel 31 chipset VGA 128MBRAM 1024MB</t>
  </si>
  <si>
    <t>Համակարգիչ Core 2 du P4, 3.2 GHz, RAM 512Mb, VGA 128Mb, HDD 80Gb</t>
  </si>
  <si>
    <t>Համակարգիչ Core 2 Duo, E6750, RAM 1Gb, VGA 128Mb, HDD 160Gb</t>
  </si>
  <si>
    <t xml:space="preserve">ՀամակարգիչHP compaq500B Core 2Duo E7500.2.93GHz   </t>
  </si>
  <si>
    <t>Համակարգիչ HP Comaqdx*7400</t>
  </si>
  <si>
    <t>Համակարգիչ Core 2 DUO E6850</t>
  </si>
  <si>
    <t>Համակարգիչ Core i5/Մոնիտոր</t>
  </si>
  <si>
    <t>Համակարգիչ P4 3,2Ghz RAM 512 Mb</t>
  </si>
  <si>
    <t>Համակարգիչ P4 3.0 ghz Ram 512 DHH 80gb VGA 128 mb</t>
  </si>
  <si>
    <t>Համակարգիչ CIT P4 CPU 2140 1.66 ghz</t>
  </si>
  <si>
    <t xml:space="preserve">Համակարգիչ P4HPcompakt dx 2200,3,0ghz,512mb,VGA B </t>
  </si>
  <si>
    <t>Համակարգիչ Core 2 Duo, E6850, 300GHz,VGA 512 MB, RA</t>
  </si>
  <si>
    <t>Աշխատակայան DELL Iptiplex</t>
  </si>
  <si>
    <t>Workstation Intel Core i7-.3771</t>
  </si>
  <si>
    <t>Workstation  IIP Compaq dx2200</t>
  </si>
  <si>
    <t>Համակարգիչ Core 2 i3, MS Office Standart</t>
  </si>
  <si>
    <t xml:space="preserve">Մոնիտոր HP Compaq LE 1901w                        </t>
  </si>
  <si>
    <t>Մոնիտոր Benq LCD 19" E 900W</t>
  </si>
  <si>
    <t>Մոնիտոր ASER LCD 17"</t>
  </si>
  <si>
    <t>Մոնիտոր LCD 19 HP 1908w</t>
  </si>
  <si>
    <t>Մոնիտոր LD1908 w</t>
  </si>
  <si>
    <t>Մոնիտոր Hans 1717</t>
  </si>
  <si>
    <t>Մոնիտոր Dell 156FP15</t>
  </si>
  <si>
    <t>Լազերային տպիչ (Printer) HPLJ1018</t>
  </si>
  <si>
    <t xml:space="preserve">Լազերային պիչ (Printer) HPLJ2014                                                                                                             </t>
  </si>
  <si>
    <t>Լազերային տպիչ (Printer) HPLJ1019</t>
  </si>
  <si>
    <t xml:space="preserve">Լազերային տպիչ (Printer) HPLJ1102                                                                                                               </t>
  </si>
  <si>
    <t>Լազերային տպիչHP LJ 2036</t>
  </si>
  <si>
    <t>Լազերային տպիչ գունավոր HPLJCP1025 colr printer CF346A</t>
  </si>
  <si>
    <t>Պատճենահան մեքենա ԻՌ7161</t>
  </si>
  <si>
    <t>Տպող սարք բոլորը մեկում</t>
  </si>
  <si>
    <t>Անխափան սնուցման սարքUPS 600</t>
  </si>
  <si>
    <t>Անխափան սնուցման սարք UPS 1200V</t>
  </si>
  <si>
    <t>Անխ. սնուցման սարքUps Epro 800</t>
  </si>
  <si>
    <t>Անխ. սնուցման սարքUPS 750VA /TRIP Lite/</t>
  </si>
  <si>
    <t>Հեռախոս ֆաքս KX-FM 386CX</t>
  </si>
  <si>
    <t>Սեղանի համակարգիչ ACER Veriton M2640G /մոնիտոր ACER  V226HQLbd</t>
  </si>
  <si>
    <t>Մոնիտոր ACER 17 LCD&lt; ORANGE OM 720</t>
  </si>
  <si>
    <t>Համակարգիչ HP dx 7500IntelCoreDUO E7500CZC9496</t>
  </si>
  <si>
    <t>Համակարգիչ HP compaq Core 2 DUO E 7500 2.93GHZ</t>
  </si>
  <si>
    <t>Worqstation HP Compaq dx 7400</t>
  </si>
  <si>
    <t>Համակարգիչ Core 2Duo, E6850, 300GHz, VGA 512 MB, RA</t>
  </si>
  <si>
    <t>Մոնիտոր Benq Lcd 19</t>
  </si>
  <si>
    <t xml:space="preserve">Սեղանի համակարգիչ Dell Vostro 3650MT/CPU </t>
  </si>
  <si>
    <t>Բազմաֆունկցիոնալ լազ. տպ. սարք HP LJ Pro400 M426dw</t>
  </si>
  <si>
    <t>ՀամակարգիչP4 HP/ hp1740</t>
  </si>
  <si>
    <t>Worqstation CITP4 1.66HGZCPU 2140</t>
  </si>
  <si>
    <t>ACER 17 LCD,ORANGE OM 720</t>
  </si>
  <si>
    <t>Տեղ,կենտրոնացված սերվեր HP ML350</t>
  </si>
  <si>
    <t>Տեղադրվող տակդիր/Firewell CISCO 3745</t>
  </si>
  <si>
    <t>Մոդեմի տակդիր -TAINET trs-32</t>
  </si>
  <si>
    <t>Մոդեմ Zy OMNI56K</t>
  </si>
  <si>
    <t>Կուտակիչ/Power UPS Triplite SMX500XLRT3U</t>
  </si>
  <si>
    <t>Միացման սարք/D-Link/</t>
  </si>
  <si>
    <t>Բազմաֆունկցիոնալ ընդունիչ/CISCO ACCESSROUNTER SDRAM 128mb</t>
  </si>
  <si>
    <t>Ավտոմատ գեներատոր/ADA 8.0-230 PL</t>
  </si>
  <si>
    <t>Ցանց HUBs, Switches and connector</t>
  </si>
  <si>
    <t>Աշխատակայան DELL OptiPlex 170L</t>
  </si>
  <si>
    <t>Buznes monitor DELLUitrasharp2405FPW 24LCD FLAT panel</t>
  </si>
  <si>
    <t>Համակարգիչ P4 3.0Hz 945intel chipest RAM 512MB, video card 128mn\b</t>
  </si>
  <si>
    <t>Համակարգիչ Dual Pentium4</t>
  </si>
  <si>
    <t>Մոնիտոր 21 Flat</t>
  </si>
  <si>
    <t>Վերալիցքավորման մարտկոց</t>
  </si>
  <si>
    <t>Շարժական լուսավորություն</t>
  </si>
  <si>
    <t>Dell Power Edge 2950 Rack mount</t>
  </si>
  <si>
    <t>APC Smart-UPS 3000 Rack mount</t>
  </si>
  <si>
    <t>Rack HP Universal 10642 G2</t>
  </si>
  <si>
    <t>Server/Rack Proliant DL320</t>
  </si>
  <si>
    <t>WWW Server Rack Proliant ML370</t>
  </si>
  <si>
    <t>KVM Server Console Swich Keyboard</t>
  </si>
  <si>
    <t>Printer HPLJ1018/</t>
  </si>
  <si>
    <t>Firewall/CISCO PIX515E-UR</t>
  </si>
  <si>
    <t>Կոնդիցիոներ Sanyo SAPS 96GHMC</t>
  </si>
  <si>
    <t>Լազերային տպիչ Canon LBP-2900</t>
  </si>
  <si>
    <t>Համակարգիչ/մոնիտոր/</t>
  </si>
  <si>
    <t>Համակարգիչ P43.0Ghz 915 Intel chipset VGA 64 B on boardRam 512MB</t>
  </si>
  <si>
    <t>ՄոնիտորBenq Lcd 17</t>
  </si>
  <si>
    <t>Լազերային տպիչCanon LBP-2900</t>
  </si>
  <si>
    <t>UPS 1200 VA</t>
  </si>
  <si>
    <t>Մինի հեռախոսակայանի կցորդ</t>
  </si>
  <si>
    <t>Smart UPS APS RT 3000VA</t>
  </si>
  <si>
    <t>Workstation CI RCProcessor P4 3.1 Mb</t>
  </si>
  <si>
    <t>CIT Մոնիտոր Flat Panel Type</t>
  </si>
  <si>
    <t>Rack Mount Switch D-LINK DGS-1016</t>
  </si>
  <si>
    <t>Automatic Power SwitchDGK 203-30</t>
  </si>
  <si>
    <t>Սերվեր DELL POWER EDGE</t>
  </si>
  <si>
    <t>Աշխատակայան dell Optiplex 170L</t>
  </si>
  <si>
    <t>Մոնիտոր DellE156FP15</t>
  </si>
  <si>
    <t>HP compaq</t>
  </si>
  <si>
    <t>UPS type A APS SUA 1500IBlack smart-1500VA</t>
  </si>
  <si>
    <t>UPS type B APS BK650EL Back-650VA</t>
  </si>
  <si>
    <t>Miscellaneous goods</t>
  </si>
  <si>
    <t>Digital Projector</t>
  </si>
  <si>
    <t>Wall Mounted Electric Screen</t>
  </si>
  <si>
    <t>Wall Mounted Whiteboards</t>
  </si>
  <si>
    <t>Էկրան</t>
  </si>
  <si>
    <t>Հեռախոս</t>
  </si>
  <si>
    <t>Տեսահսկման համակարգ</t>
  </si>
  <si>
    <t>Համակարգիչ CPU Intel Core 2 DUO E6600 2.4GHZ, 8 Mb RAM 512MB VGA 1 GB HDD 300GB Videocard ASUS EAX 1600PRO 512 mb</t>
  </si>
  <si>
    <t>Մոնիտոր Samsung 17 LCD</t>
  </si>
  <si>
    <t>Տպիչ HP DESK Jet K 7100</t>
  </si>
  <si>
    <t>Մայրական սալիկD945GNT/1394/LGA775 PCI Ex, hama8=eq MB սալիկASROCK1333/s775/945GC /FSB1333/2xDDRII/VGA/PCI-E/Lan/mAYX</t>
  </si>
  <si>
    <t>Լազերային տպիչ HP Lazer Jet1018</t>
  </si>
  <si>
    <t>Համակարգիչ Core 2 Duo3.0/1333 Intel 35 chipset  VGA 128mbon board, RAM 4096mb videocard 512mb</t>
  </si>
  <si>
    <t>Մոնիտոր Viewsonic LCD</t>
  </si>
  <si>
    <t>UPS APC 2200 VA</t>
  </si>
  <si>
    <t>Հեռախոս-ֆաքս FX-FP362CX</t>
  </si>
  <si>
    <t>Հեռախոս-ֆաքս KX-FT901BX</t>
  </si>
  <si>
    <t>Տեսաքարտ AGP 128MB</t>
  </si>
  <si>
    <t>Server HP DL 160 G5</t>
  </si>
  <si>
    <t>Rack HP Universal RACK 10642 G2</t>
  </si>
  <si>
    <t>Rack Power UPS /MGE3000VA/</t>
  </si>
  <si>
    <t>Workstation HP Compaq dx 7400 E6550 2.33GHZ RAM 2 GB HDD 160GB</t>
  </si>
  <si>
    <t>Monitor LCD 19 1908w</t>
  </si>
  <si>
    <t>UPS /MGE 625/</t>
  </si>
  <si>
    <t>Կոնդիցիոներ LG G 09 LH</t>
  </si>
  <si>
    <t>Կոնդիցիոներ Hitachi</t>
  </si>
  <si>
    <t>Հեռախոս KX-TG 3522BX</t>
  </si>
  <si>
    <t>Հեռախոս KX-TG 8200BX</t>
  </si>
  <si>
    <t>Գազի բալոն</t>
  </si>
  <si>
    <t>Մոնիտոր DELL E 177FP,Black TC099</t>
  </si>
  <si>
    <t>Համակարգիչ P 4 3.0ghz, RAM512 mb,HDD 80GB, VGA 128MB</t>
  </si>
  <si>
    <t>Մոնիտոր LCD 19 LGL 1953S-BF Black</t>
  </si>
  <si>
    <t>Կոնդիցիոներ /Panasonic/</t>
  </si>
  <si>
    <t>Note-book</t>
  </si>
  <si>
    <t>Փոքր հեռախոսակայանATS Panasonic KX-TD1235</t>
  </si>
  <si>
    <t>Բոլորը մեկում համակարգ HP LazerJet M5035xs MFP Printer A3</t>
  </si>
  <si>
    <t>Սերվեր Dell Optiplex 745 MiniTower</t>
  </si>
  <si>
    <t>Մոնիտոր DEL</t>
  </si>
  <si>
    <t>Մոնիտոր Benq Lcd19" E 900w</t>
  </si>
  <si>
    <t>Համակարգիչ Core 2 DUO E 6750 Duo2,66/1066 VGA 128mb on board 1024mb/առանց ծրագրի/</t>
  </si>
  <si>
    <t>Սվիչ 24 port</t>
  </si>
  <si>
    <t>Workstation/Intel P4 3.0GHZ /512mb DDR 80GB/Lan 100Mbps combo</t>
  </si>
  <si>
    <t>Monitor CIT 17</t>
  </si>
  <si>
    <t>Հեռախոսի ապարատ (Fax)</t>
  </si>
  <si>
    <t>Պատճենահանման մեքենա (Canon iR2016j)</t>
  </si>
  <si>
    <t>Հսկիչ/կարդացող սարք</t>
  </si>
  <si>
    <t>էլեկտրական փական</t>
  </si>
  <si>
    <t>Սերվեր HP DL160 G5</t>
  </si>
  <si>
    <t>Սերվեր HP DL160G5</t>
  </si>
  <si>
    <t>Կոնդիցիոներ LG LS-K-20662QH</t>
  </si>
  <si>
    <t>Ջրի սարք Alonsa Al-210WD</t>
  </si>
  <si>
    <t>Ջրի սարք Venus VWD 3FS</t>
  </si>
  <si>
    <t>ՀամակարգիչHo E7500CZC 9496</t>
  </si>
  <si>
    <t>Մոնիտոր 19LCD SMQ3</t>
  </si>
  <si>
    <t>UPS APS UPS Back 650 VA prol Liant ML 310 G5 Tower</t>
  </si>
  <si>
    <t>UPS ՈՒժային անխափան սնուցման սարք1500VA</t>
  </si>
  <si>
    <t>Ֆալցեվալային սարք</t>
  </si>
  <si>
    <t>Փոքրածավալ տպարան</t>
  </si>
  <si>
    <t>Collator KAS</t>
  </si>
  <si>
    <t>Լարակար սարքավորում</t>
  </si>
  <si>
    <t>Լամինատային սարքավորում</t>
  </si>
  <si>
    <t>Կազմարարական սեղմիչ սարք</t>
  </si>
  <si>
    <t>Մոնիտոր LCD 19HP L 1908w</t>
  </si>
  <si>
    <t>ԴիկտոֆոնSony ICD-BX800</t>
  </si>
  <si>
    <t>Նոթբուք FW/55GF/SONY</t>
  </si>
  <si>
    <t>ՏպիչHP LazerJetPro P1102</t>
  </si>
  <si>
    <t>ՄոնիտորHP Compaq LE 1901w</t>
  </si>
  <si>
    <t>ՀամակարգիչHP compaq 500b C0mpaq Core2 DUO E 7500 2.93GHZ RAM 2GHB,HDD500GB</t>
  </si>
  <si>
    <t>Համացանցային սերվերHP ML 330G6</t>
  </si>
  <si>
    <t>Բազմաֆունկցիոնալ տպող համակարգ ՙբոլորը մեկում՚ HP LJ M503 MFP A3</t>
  </si>
  <si>
    <t>Սկաներ HP scan Jet G Photo scan</t>
  </si>
  <si>
    <t>Անխափան սնուցման սարք UPS AVR X 750VA</t>
  </si>
  <si>
    <t>Համակարգիչ Core iR 5 /DDR4GB/HDD500GB/DVD-RW/Մոնիտոր LG FlatronW 1942Se</t>
  </si>
  <si>
    <t>ՀամակարգիչHP Compaq6200Pro Series.Inteli32120 processor</t>
  </si>
  <si>
    <t>ՄոնիտորHP 20 HP 2011x20-Ln LED LCD</t>
  </si>
  <si>
    <t>Սերվեր Rack cabinet HP10642 G2 Pallet Universal rack</t>
  </si>
  <si>
    <t>Server Central Storage HP DL 380G7 SFF,2U</t>
  </si>
  <si>
    <t>Firewall server HP Proliant DL 120 G7 Plugable 4L</t>
  </si>
  <si>
    <t>Local Storage server HP DL 360G7 1U</t>
  </si>
  <si>
    <t>Resoource Centre serverHP Proliant DL120 G7 Plugable4</t>
  </si>
  <si>
    <t>Kym switch HP server Consolee 0x2x16 port</t>
  </si>
  <si>
    <t>Rack mount switch HP 1410-24-2G 24port</t>
  </si>
  <si>
    <t>Switch 1410-8G</t>
  </si>
  <si>
    <t>Rack mountable APS Smart UPS 4000watts/5000VA</t>
  </si>
  <si>
    <t>Smart UPS 980Watts/1500VA</t>
  </si>
  <si>
    <t>A3 FACE UP Color book PS 50000 C MKII</t>
  </si>
  <si>
    <t>Բազմաֆունկցիոնալ տպիչ HP LJ M 1132</t>
  </si>
  <si>
    <t>Սկաներ  գունավոր Optic book 4800</t>
  </si>
  <si>
    <t>Monitor HP Compaq LE 2002x Backlit LCD</t>
  </si>
  <si>
    <t>ALL IN ONE MNLTIFUNCTION SISTEM 1536</t>
  </si>
  <si>
    <t>Data bazae server CPU:1066Mhz,memory 8GB</t>
  </si>
  <si>
    <t>Printer B/W monochrome printing</t>
  </si>
  <si>
    <t>UPS OmniVS 1500VA Tower Line-Interneactive230V</t>
  </si>
  <si>
    <t>Workstation Intel Core i7-.3770</t>
  </si>
  <si>
    <t>Monitor 20"Samsung S 20A300B</t>
  </si>
  <si>
    <t>Notebook DELL Latitetude E6530</t>
  </si>
  <si>
    <t>Printer  Phaser 3010Ba</t>
  </si>
  <si>
    <t>Projector Mithsubishi XD-700U</t>
  </si>
  <si>
    <t>Smart Dual User Interactiv WhiteboardSmart SB-480</t>
  </si>
  <si>
    <t>Switch D-Link DGS-1016D</t>
  </si>
  <si>
    <t>Printer Xerox Phaser 6000B</t>
  </si>
  <si>
    <t>Projector Trolley</t>
  </si>
  <si>
    <t>TV Samsung 32E H5000 Fuii HD</t>
  </si>
  <si>
    <t>Shreedder 18Ltr</t>
  </si>
  <si>
    <t>All in one Work centre 3220DN</t>
  </si>
  <si>
    <t>iPad 3 WiFi, 4GB with cover</t>
  </si>
  <si>
    <t>Bookreader Amazon Kindle FireHD with cover</t>
  </si>
  <si>
    <t>NAS storage 1TB</t>
  </si>
  <si>
    <t>D-Link DIR 615 wifi router</t>
  </si>
  <si>
    <t>Տպիչ canon LJ LBP 6020</t>
  </si>
  <si>
    <t>Հեռուստացույց Samsung "Plazma" 42</t>
  </si>
  <si>
    <t>Օդորակիչ VESTEL TREND PLUS W9000</t>
  </si>
  <si>
    <t>Համակարգիչ Corei3-2120 3.3GHZ 2cores3mb,DDR3 4gb</t>
  </si>
  <si>
    <t>Xerox workcentre 32250DNI</t>
  </si>
  <si>
    <t>Շտրիխ կոդ կարդացող սկանեr Zebex Z-3220</t>
  </si>
  <si>
    <t>Տեսավահանակ/Philips V-line-21.5/54.6sm</t>
  </si>
  <si>
    <t>համակարգիչCore i3 MS Office Standaet  Windows  8.1</t>
  </si>
  <si>
    <t>Ճնշակ 36.000 BTU եռաֆազ օդորակիչի</t>
  </si>
  <si>
    <t>սերվեր HP Proliant DL 320e, Intel Xeon E3-1220 v3</t>
  </si>
  <si>
    <t>Hp SPS-PS1U 250W MULTI-OUT NON HTPLG DEL</t>
  </si>
  <si>
    <t>ASA 5515-X with IPS SW, 3DES/AES rep, to</t>
  </si>
  <si>
    <t>SMAETNET 8X5XNBD ASA 5515-X with</t>
  </si>
  <si>
    <t>լազերային գունավոր տպիչ HP CLJ Pro CP 1025</t>
  </si>
  <si>
    <t>Տպիչ canon LJ SL-M 2020</t>
  </si>
  <si>
    <t>Անվտանգության ապահովման սարք`ուղեփակոց</t>
  </si>
  <si>
    <t>Բազմաֆունկ. լազ. տպ. սարք Hp LJ Pro400 M426dw</t>
  </si>
  <si>
    <t>համակարգիչ Dell Vostro3650/մոնիտոր Dell 2216 MS office</t>
  </si>
  <si>
    <t>համակարգիչ Dell Vostro3650/մոնիտոր Dell 2216</t>
  </si>
  <si>
    <t>սերվեր Dell Power Edge PE R730</t>
  </si>
  <si>
    <t>լազերային տպիչ HP Laser Jet P2035 Printer</t>
  </si>
  <si>
    <t>Ֆեմիդա ձայն.համակ. Intel Core i3-7100/ մոնիտոր19.5" Philips</t>
  </si>
  <si>
    <t>սերվեր Power Edge T630, տեսակը Tower</t>
  </si>
  <si>
    <t>համակարգիչ ACER Veriton M2640G/մոնիտոր ACER V226HQLbd</t>
  </si>
  <si>
    <t>Խոսափող SRS Voice Clear մետաղ.կաղապ, ձայն.մեկուս, մալուխ</t>
  </si>
  <si>
    <t>Ֆեմիդա ձայն.համակ, համ-իչ-Intel Core i3-7100/1TB/4GB, մոնիտոր 19.5"Philips, տպիչ-Kyocera P2040dn, UPS-850VA, դատ.ձայն.համ."SRS Femida"</t>
  </si>
  <si>
    <t>Լազերային տպիչ HP LJ Pro M203dn</t>
  </si>
  <si>
    <t>Ձայնախլացուցիչներ</t>
  </si>
  <si>
    <t>Պատճենահանման մեքենա Canon iR2520</t>
  </si>
  <si>
    <t>Ռենտգեն հսկողության սարքեր Rapiscan Metor 6M</t>
  </si>
  <si>
    <t>Շանթարգել</t>
  </si>
  <si>
    <t>Ցանցային բաղադրիչ</t>
  </si>
  <si>
    <t>Հեռախոսային սարք YEALINK SIP-T27G</t>
  </si>
  <si>
    <t>Բազմաֆունկ. լազ. տպ. սարք HP LJ Pro M426dw</t>
  </si>
  <si>
    <t>Լազերային տպիչ HP LJ Pro M102a (G3Q34A)</t>
  </si>
  <si>
    <t>Թվային հեռախոսային կայան S300 IP PBX</t>
  </si>
  <si>
    <t>IP hեռախոսներ YEALINK SIP-T41S սնուցման սարքով</t>
  </si>
  <si>
    <t>Թվային լուսանկարչական ապարատ (NIKON)</t>
  </si>
  <si>
    <t>Կինոխցիկ (PANASONIC)</t>
  </si>
  <si>
    <t>Անվտանգության ապահովման սարքեր Rapiscan Metor 28</t>
  </si>
  <si>
    <t>Ռենտգեն հսկողության սարքեր GUARD SPIRIT XYT-2101 LCD /ի պահից տված է քրեականին/</t>
  </si>
  <si>
    <t>Անխափան սնուցման աղբյուր PowerCom VGD-3000</t>
  </si>
  <si>
    <t>Անվտանգության արգելապատնեշ</t>
  </si>
  <si>
    <t>Լազերային տպիչ HP LJ Pro M402dne</t>
  </si>
  <si>
    <t>Սերվեր Dell EMC,PowerEdge T440/պրոց.4110 /մոնիտ.20,Dell E2016HV/</t>
  </si>
  <si>
    <t>Սկաներ Epson Perfection V19</t>
  </si>
  <si>
    <t>Համակարգիչ IRU Corp 313 TWR i3, 8100/4gb/1tb 7.2k/մոն.LG22MK430HB</t>
  </si>
  <si>
    <t>Բազմաֆունկց. տպիչ սարք Canon IR 2520</t>
  </si>
  <si>
    <t>Մուտքի հսկողության համակարգ</t>
  </si>
  <si>
    <t>Համակարգիչ IRU Corp 313 TWR i3, 8100/8gb/1tb/SSD128Gb/7.2k/մոն.LG22MK430HB</t>
  </si>
  <si>
    <t>Պատճենահանման մեքենա Canon Ir 2016</t>
  </si>
  <si>
    <t>Անխափան սնուցման աղբյուր FSP Custos 9X+1.5K</t>
  </si>
  <si>
    <t>Հեռախոսային կայաններ Panasonic KX-NS500</t>
  </si>
  <si>
    <t>"Ֆեմիդա" ձայն.համակ,համ-իչ-Intel i3-8100/1TB/4GB, մոնիտոր 21.5"Dell, տպիչ-Kyocera P2335, UPS-850VA, դատ.ձայն.համ."SRS Femida"</t>
  </si>
  <si>
    <t>Թվային լուսանկարչական ապարատների canon EOS 6D Mark II DSLR CAMERA with 24-105mm f/4L II lens</t>
  </si>
  <si>
    <t>Խոսափողներ Sennheiser ew 100 ENG G4-B</t>
  </si>
  <si>
    <t>Խոսափողներ Sennheiser ew 100 ENG G4-B.</t>
  </si>
  <si>
    <t>Լուսավորման համակարգ Dracast S-Series Plus Bi-Color LED500 Panel with V-Mount</t>
  </si>
  <si>
    <t>Կինոխցիկ /SONY/</t>
  </si>
  <si>
    <t>Կուտակիչ մարտկոց /SONY կինոխցիկի/</t>
  </si>
  <si>
    <t>Համակարգիչ Core i9-9900k/32GB,DDR4/500GB,SSD,2TB/Palit RTX2080Ti Dual11GB/մոն.2հ.LG24MK430H</t>
  </si>
  <si>
    <t>Նոութբուք Asus FX505, Core i7-8750H/RAM16GB,512GB,SSD/GTX1050,4GB</t>
  </si>
  <si>
    <t>Օդորակիչ HISENSE AST09UW4SVETG10 9000BTU</t>
  </si>
  <si>
    <t>Ցանցային երթուղագծիչ RB4011iGS+RM</t>
  </si>
  <si>
    <t>Անխափան սնուցման աղբյուր IPPON INNOVA RT1500</t>
  </si>
  <si>
    <t>Համակ-չHP290G2MT/3.6GHz,4Cores,DDR4 8GB,SSD240GB,HDD1TB,W10Pro,O2019</t>
  </si>
  <si>
    <t>Մոնիտոր Philips243S7EJMB/00 23.8"</t>
  </si>
  <si>
    <t>Պրոյեկտոր Acer X1226H</t>
  </si>
  <si>
    <t>Սերվեր LenovoST550/2*4110/4*16GB /4*1TB/8*960GBSSD/ մոնիտ.Philips203V5LSB26/62</t>
  </si>
  <si>
    <t>Լազերային տպիչ HP LJ Pro M404dn</t>
  </si>
  <si>
    <t>Անխափան սնուցման աղբյուր APC Back-UPS 800VA</t>
  </si>
  <si>
    <t>Կոնֆերանսի աուդիո սարքեր PLIXUS AE-R</t>
  </si>
  <si>
    <t>Համակ-չHP290G3MT/i3-9100,DDR4 4GB,SSD128GB,HDD1TB,W10Pro,O2019</t>
  </si>
  <si>
    <t>Բազմաֆունկ. լազ. տպ. սարք HP LJ Pro MFP M428dw</t>
  </si>
  <si>
    <t>IP hեռախոս YEALINK SIP-T46S /EXP40 երեք մոդուլով/</t>
  </si>
  <si>
    <t>"Ֆեմիդա" ձայն.համակ,համ-իչ-Intel i3-9100/1TB/4GB, մոնիտոր 21.5"Dell, տպիչ-HP LJ M404, UPS-850VA, դատ.ձայն.համ."SRS Femida"</t>
  </si>
  <si>
    <t>Լազերային տպիչ Kyocera ECOSYS P3155dn</t>
  </si>
  <si>
    <t>Օդորակիչ MDUE-48HRFN1/MDOU 48HFN1</t>
  </si>
  <si>
    <t>Հետևի  ֆոնի բաներ</t>
  </si>
  <si>
    <t>Փաստաբանի, վկայի հարթակ</t>
  </si>
  <si>
    <t>Դատավարության կողմերի հարթակ</t>
  </si>
  <si>
    <t>Նստարան լսարանի համար</t>
  </si>
  <si>
    <t>Պատվանդան</t>
  </si>
  <si>
    <t>Լսարան դատ մասնակից. առանց պատնեշ</t>
  </si>
  <si>
    <t>Հաղորդավարի հարթակ</t>
  </si>
  <si>
    <t>Կշեռք կախովի</t>
  </si>
  <si>
    <t>Նեոնային, լուսային էֆեկտ</t>
  </si>
  <si>
    <t>Սեղան 1 տումբա</t>
  </si>
  <si>
    <t>Գայլիկոնիչ</t>
  </si>
  <si>
    <t>Հորատիչ</t>
  </si>
  <si>
    <t>Անկյունահղկիչ</t>
  </si>
  <si>
    <t>Ողորկիչ 2 սկավառակով</t>
  </si>
  <si>
    <t>ՙԱ՚ տեսակի կոճակի դրոշ.</t>
  </si>
  <si>
    <t>ՙԲ՚ տեսակի կոճակի դրոշ.</t>
  </si>
  <si>
    <t>Տարբերանշան</t>
  </si>
  <si>
    <t>Աստղիկ</t>
  </si>
  <si>
    <t>Կրծքանշան</t>
  </si>
  <si>
    <t>Մետաղանիշ</t>
  </si>
  <si>
    <t>Up</t>
  </si>
  <si>
    <t>Կոկարդ ենթասպայի համար</t>
  </si>
  <si>
    <t>Կոկարդ սպայի համար</t>
  </si>
  <si>
    <t>Video Recorder</t>
  </si>
  <si>
    <t>DVD player</t>
  </si>
  <si>
    <t>Ղեկավարի բազկաթոռ</t>
  </si>
  <si>
    <t>Ղեկ. և աշխ. Գրասեղան</t>
  </si>
  <si>
    <t>Ա տեսակի գրասեղան</t>
  </si>
  <si>
    <t>Բ տեսակի գրասեղան</t>
  </si>
  <si>
    <t>Գ տեսակի գրասեղան</t>
  </si>
  <si>
    <t>Համակարգչի պրոցեսորի մետաղական</t>
  </si>
  <si>
    <t>Վիդեո/աուդիո սարք սեղան</t>
  </si>
  <si>
    <t>Տպիչի սեղան</t>
  </si>
  <si>
    <t>Սուրճի սեղան</t>
  </si>
  <si>
    <t>3 դարակից տումբա</t>
  </si>
  <si>
    <t>Ցածր պահարան 4դռ.</t>
  </si>
  <si>
    <t>Մետաղական կախիչներ</t>
  </si>
  <si>
    <t>Գրատախտակ</t>
  </si>
  <si>
    <t>Էլեկտրական տաքացուցիչ</t>
  </si>
  <si>
    <t>Փոշեկուլ Philips FC-8602</t>
  </si>
  <si>
    <t>Փոշեկուլ Philips FC-8606</t>
  </si>
  <si>
    <t>Գրապարան բաց դարակներով /OPEN SPACE BOOKSHELF/</t>
  </si>
  <si>
    <t>Այցելուների համար աթոռ/VISITOR CHAIR/</t>
  </si>
  <si>
    <t>Աշխատանքային աթոռ/EXECUTIVE CHAIR/</t>
  </si>
  <si>
    <t>Բազկաթոռ /ARMCHAIR/</t>
  </si>
  <si>
    <t>3-տեղանոց նստարան/3-SEATS /BENCHES</t>
  </si>
  <si>
    <t>2-տեղանոց նստարան/2-SEATS BENCHES/</t>
  </si>
  <si>
    <t>Մետաղական պահարան/Սեյֆ-չհրկիզվող պահարան/</t>
  </si>
  <si>
    <t>Ջրի սարք model0 NWP-1206N</t>
  </si>
  <si>
    <t>լուսամփոփ</t>
  </si>
  <si>
    <t>դարակներով պահարան</t>
  </si>
  <si>
    <t>Նստարաններ</t>
  </si>
  <si>
    <t>Ապահովության արգելապատնեշ</t>
  </si>
  <si>
    <t>Սառնարաններ</t>
  </si>
  <si>
    <t>Գրասեղան /գրադարանավարուհու/</t>
  </si>
  <si>
    <t>Գրասեղան /3 կտորից/</t>
  </si>
  <si>
    <t>Սեղան /4 կտորից/</t>
  </si>
  <si>
    <t>Գրապահարան /հագուստի և ֆայլերի/1800/2100/400/</t>
  </si>
  <si>
    <t>Սեղան փոքր /1200/600/500/</t>
  </si>
  <si>
    <t>Սեղան փոքր /600/600/500/</t>
  </si>
  <si>
    <t>Սեղան /1400/700/750/ գրադարակով /450/450/600/</t>
  </si>
  <si>
    <t>Գրապահարան /1150/2100/400/</t>
  </si>
  <si>
    <t>Սեղան /իրավաբանների/1800/700/750/</t>
  </si>
  <si>
    <t>Բազկաթոռ, շարժական, կաշվե</t>
  </si>
  <si>
    <t>Բազմոց փոքր</t>
  </si>
  <si>
    <t>Սեղան ղեկավարի /5 կտորից/</t>
  </si>
  <si>
    <t>Գրապահարան /հագուստի և ֆայլերի/1400/2100/400/</t>
  </si>
  <si>
    <t>Կոմոդ /1500/500/650/</t>
  </si>
  <si>
    <t>Սեղան կլոր /խորհրդակցությունների/</t>
  </si>
  <si>
    <t>Ճաշասենյակի կահույք</t>
  </si>
  <si>
    <t>Սեղան աղեղնաձև</t>
  </si>
  <si>
    <t>Սեղան ղեկավարի /խորհրդակ/</t>
  </si>
  <si>
    <t>Գրապահարան /գրադարանի/1150/400/2100/</t>
  </si>
  <si>
    <t>Գրապահարան /1200/400/2100/</t>
  </si>
  <si>
    <t>Զգեստապահարան /1000/2100/600/</t>
  </si>
  <si>
    <t>Գրապահարան /1000/400/2100/</t>
  </si>
  <si>
    <t>Սեղան խորհրդակցությունների /6600/1800/750/</t>
  </si>
  <si>
    <t>Կցասեղան պահարանիկով /500/400/600/</t>
  </si>
  <si>
    <t>Ջրի սարք NOBEL NWD-2200G</t>
  </si>
  <si>
    <t>Գրապահարան /հագուստի և ֆայլերի/1200/2100/400/</t>
  </si>
  <si>
    <t>Կահույքի մասեր /պատերի դեկորատիվ երեսպատման/</t>
  </si>
  <si>
    <t>Աթոռ գրասենյակային, մետաղյա կարկասով</t>
  </si>
  <si>
    <t>Լուսարձակներ /LED ջահ/</t>
  </si>
  <si>
    <t>Աթոռ գրասենյակային, մետաղյա կարկասով /այցելուների/</t>
  </si>
  <si>
    <t>Աթոռ գրասենյակային, շարժական /հենակները պլաստիկ/</t>
  </si>
  <si>
    <t>Բազկաթոռ ղեկավարի շարժական /հենակը փայտ,կաշի/</t>
  </si>
  <si>
    <t>Բազկաթոռ ղեկավարի շարժական /հենակը փայտ,կաշվի փոխարինող/</t>
  </si>
  <si>
    <t>Գրասեղան դատական դահլիճի համար</t>
  </si>
  <si>
    <t>Զգեստապահարան /2000*800*450/</t>
  </si>
  <si>
    <t>Գրապահարան 2000*800*380</t>
  </si>
  <si>
    <t>Գրասեղան /1400/600/750/</t>
  </si>
  <si>
    <t>Գրասեղան /1200/600/750/</t>
  </si>
  <si>
    <t>Ապակյա ցուցանակի վրա ինքնակպչ.թաղանթով դիզայն և ձևավորում 70*90 /3հատ/</t>
  </si>
  <si>
    <t>Ապակյա ցուցանակի վրա ինքնակպչ.թաղանթով դիզայն և ձևավորում 1.80*82 /1հատ/</t>
  </si>
  <si>
    <t>Հեռուստացույց  TOSHIBA 43U7752EV</t>
  </si>
  <si>
    <t>Հեռախոս Panasonic KX-DT543</t>
  </si>
  <si>
    <t>Գրասեղան /1500*700*750/</t>
  </si>
  <si>
    <t>Գրասեղան /1700*800*750/, կողադիր /1200*500*600/</t>
  </si>
  <si>
    <t>Բանկի միջնորդավճար</t>
  </si>
  <si>
    <t xml:space="preserve">Գործակից /2023թ. հուլիսի 1-ի դրությամբ/  </t>
  </si>
  <si>
    <t>2021 թվականի Վարչական ծառայությունների մասին</t>
  </si>
  <si>
    <t>2021 թվականի Կառավարչական ծառայությունների մասին</t>
  </si>
  <si>
    <t>Ստացված հայցադիմումների, դիմումների և քրեական գործերի քանակը, գործ/հատ</t>
  </si>
  <si>
    <t>2018թ. Փաստացի</t>
  </si>
  <si>
    <t>2017թ. Փաստացի</t>
  </si>
  <si>
    <t>2019թ. Փաստացի</t>
  </si>
  <si>
    <t>աճ %</t>
  </si>
  <si>
    <t>2019թ. Փաստացի ծախս</t>
  </si>
  <si>
    <t>Քաղաքացիական ծառայողների վերապատրաստման ծառայություններ</t>
  </si>
  <si>
    <t>Աուդիտորական ծառայություններ</t>
  </si>
  <si>
    <t>Պատճենահանման մեքենա A3 /Բազմաֆունկցիոնալ տպիչ մեծ/</t>
  </si>
  <si>
    <t xml:space="preserve">Անխափան սնուցման սարք </t>
  </si>
  <si>
    <t xml:space="preserve">Անխափան սնուցման սարք սերվերի </t>
  </si>
  <si>
    <t>Տպիչ սարք</t>
  </si>
  <si>
    <t>Գունավոր լազերային տպիչ</t>
  </si>
  <si>
    <t>Բազմաֆունկցիոնալ տպիչ A4</t>
  </si>
  <si>
    <t>Օդորակիչ</t>
  </si>
  <si>
    <t>Թվային հեռախոս</t>
  </si>
  <si>
    <t>Տեսախցիկներ</t>
  </si>
  <si>
    <t>Եռաձող անցումային համակարգ</t>
  </si>
  <si>
    <t>Հեռախոսակայան</t>
  </si>
  <si>
    <t>Ցանցային սկաներ</t>
  </si>
  <si>
    <t>Փոշեկուլ  համակարգչի</t>
  </si>
  <si>
    <t>Էլեկտրոնային ժամացույց</t>
  </si>
  <si>
    <t>Մոնիտոր համակարգչի</t>
  </si>
  <si>
    <t>Դյուրակիր համակարգիչ</t>
  </si>
  <si>
    <t>Օպերատիվ հիշուղութան քարտ</t>
  </si>
  <si>
    <t>Լուսավորման համակարգեր</t>
  </si>
  <si>
    <t>Կուտակիչ մարտկոցներ</t>
  </si>
  <si>
    <t>Ցանցային  երթուղագծիչներ</t>
  </si>
  <si>
    <t>Պրոյեկտոր</t>
  </si>
  <si>
    <t>SKYPE ծրագրի ՎԵԲ-տեսախցիկ</t>
  </si>
  <si>
    <t>14446</t>
  </si>
  <si>
    <t>Համակարգչային աթոռ</t>
  </si>
  <si>
    <t>Գրասեղան /դատավորի/</t>
  </si>
  <si>
    <t>Գրասեղան /դատավորի նիստերի/</t>
  </si>
  <si>
    <t>Խմելու ջրի սարք</t>
  </si>
  <si>
    <t>Քարտադարան արխիվի համար</t>
  </si>
  <si>
    <t>Բաց դարակներով պահարան արխիվի համար</t>
  </si>
  <si>
    <t>Ղեկավարի սեղանի տումբա 3 դարակով</t>
  </si>
  <si>
    <t>գրատախտակ /Smart board/</t>
  </si>
  <si>
    <t>բազկաթոռ 2 և գրասեղան կոմպլեկտ</t>
  </si>
  <si>
    <t>Ջահ</t>
  </si>
  <si>
    <t>Չհրկիզվող պահարան /մեծ, զենք պահելու համար/</t>
  </si>
  <si>
    <t>Mulbery էլեկտրոնային համակարգի  սպասարկում</t>
  </si>
  <si>
    <t>2023թ</t>
  </si>
  <si>
    <t>2021 թվականին անհրաժեշտ գումար=</t>
  </si>
  <si>
    <t xml:space="preserve">2021 թվականին անհրաժեշտ գումար= (Մինչև 2019 թվականը արխիվացված և թվայնացման ենթակա գործերի ընդամենը էջերի քանակ) / (3 տարի, այդ թվում՝ 2020թ.)  /  ( տարեկան թվայնացման ենթակա գործերի հնարավոր էջերի քանակ) </t>
  </si>
  <si>
    <t>2021-2022 թթ. Արխիվացման ենթակա գործեր /հատ/</t>
  </si>
  <si>
    <t>Դատավորների և դատական կարգադրիչների հատուկ պատրաստականության դասընթացների անցկացման ծախսեր</t>
  </si>
  <si>
    <t>հազ. դրամ</t>
  </si>
  <si>
    <t>Տվյալ համա զգեստը կրողների թիվը 2020-ի համար</t>
  </si>
  <si>
    <t>Գլխարկ կեպի /տղամարդու/</t>
  </si>
  <si>
    <t>Գլխարկ պիլոտկա /կանացի/</t>
  </si>
  <si>
    <t>Տաբատ /տղամարդու/</t>
  </si>
  <si>
    <t>Տաբատ /կանացի/</t>
  </si>
  <si>
    <t>Կիսաշրջազգեստ</t>
  </si>
  <si>
    <t>Վերնաշապիկ /կարճաթև/</t>
  </si>
  <si>
    <t>Վերնաշապիկ /երկարաթև/</t>
  </si>
  <si>
    <t>Սվիտեր /կարճաթև/</t>
  </si>
  <si>
    <t>Սվիտեր /երկարաթև/</t>
  </si>
  <si>
    <t>Տղամարդու փողկապ /ամրակով/</t>
  </si>
  <si>
    <t>Ուսադիր</t>
  </si>
  <si>
    <t>Թևքանշան</t>
  </si>
  <si>
    <t>Դրոշ</t>
  </si>
  <si>
    <t>Գլխարկանշան</t>
  </si>
  <si>
    <t>Փողկապի ամրակ</t>
  </si>
  <si>
    <t>Բաճկոն /տղամարդու/</t>
  </si>
  <si>
    <t>Բաճկոն /կանացի/</t>
  </si>
  <si>
    <t>Փողկապ /կանացի/</t>
  </si>
  <si>
    <t xml:space="preserve">Կաշվե գոտի </t>
  </si>
  <si>
    <t>Տարազաբաճկոն</t>
  </si>
  <si>
    <t>Գլխարկ /տոնական/</t>
  </si>
  <si>
    <t>Գլխարկ /ձմեռային/</t>
  </si>
  <si>
    <t>Ձմեռային բաճկոն</t>
  </si>
  <si>
    <t>Վերարկու ձմեռային</t>
  </si>
  <si>
    <t>Թիկնոց-ուսնոց</t>
  </si>
  <si>
    <t>Թարգմանիչների վարձատրություն</t>
  </si>
  <si>
    <t>Թարգմանիչներին հատուցվող ճանապարհածախս, գործուղման ծախսեր</t>
  </si>
  <si>
    <t xml:space="preserve">ԲԴԽ </t>
  </si>
  <si>
    <t>եռամսյակ</t>
  </si>
  <si>
    <t>կիսամյակ</t>
  </si>
  <si>
    <t>9 ամիս</t>
  </si>
  <si>
    <t>Դատական համակարգի աշխատողների աշխատավարձի ֆոնդի հաշվարկի համար հիմք է հանդիսացել  «Պետական պաշտոններ և պետական ծառայության պաշտոններ զբաղեցնող անձանց վարձատրության մասին» ՀՀ օրենքը /դատավորներին վճարվող հավելավճարներ, ծառայողների աշխատավարձի բնականոն աճ/</t>
  </si>
  <si>
    <t>Դատական համակարգի աշխատողների պարգևատրման ֆոնդի հաշվարկի համար հիմք է հանդիսացել  «Պետական պաշտոններ և պետական ծառայության պաշտոններ զբաղեցնող անձանց վարձատրության մասին» ՀՀ օրենքի 22-րդ հոդվածը</t>
  </si>
  <si>
    <t>Դատական համակարգի աշխատողների պարգևատրման և հատուկ վճարների ֆոնդի հաշվարկի համար հիմք է հանդիսացել  «Պետական պաշտոններ և պետական ծառայության պաշտոններ զբաղեցնող անձանց վարձատրության մասին» ՀՀ օրենքի 6-րդ հոդվածի 6-րդ մասը</t>
  </si>
  <si>
    <t>2021թ. փոփոխությունը պայմանավորված է դատական գործերի աճով պայմանավորված փոստային ծախսերով</t>
  </si>
  <si>
    <t>փոփոխությունը պայմանավորված է նշված հոդվածով դատարաններում գործերի քանակային աճով պայմանավորված ձևաթղթերի տպագրական աշխատանքների ավելացմամբ, ինչպես նաև Պաշտոնական տեղեկագրերի և Գերատեսչական նորմատիվ ակտերի գների թանկացմամբ</t>
  </si>
  <si>
    <r>
      <t>փոփոխությունը պայմանավորված է</t>
    </r>
    <r>
      <rPr>
        <sz val="10"/>
        <color rgb="FFFF0000"/>
        <rFont val="GHEA Grapalat"/>
        <family val="3"/>
      </rPr>
      <t xml:space="preserve"> </t>
    </r>
    <r>
      <rPr>
        <sz val="10"/>
        <rFont val="GHEA Grapalat"/>
        <family val="3"/>
      </rPr>
      <t>Mulbery էլեկտրոնային համակարգի  ներդրմամբ և սպասարկմամբ</t>
    </r>
    <r>
      <rPr>
        <sz val="10"/>
        <color rgb="FFFF0000"/>
        <rFont val="GHEA Grapalat"/>
        <family val="3"/>
      </rPr>
      <t xml:space="preserve"> </t>
    </r>
  </si>
  <si>
    <t>հայտի տարբերությունը 2020թ. հաստատվածի նկատմամբ</t>
  </si>
  <si>
    <t>հայտի տարբերությունը 2019թ. փաստացի կատարողականի նկատմամբ</t>
  </si>
  <si>
    <t>հաշվարկն իրականացվել է հաշվի առնելով նախորդ տարվա փաստացի ցուցանիշը, դատարաններում գործերի քանակային աճը, ինչպես նաև ՀՀ վարչական դատավարության օրենսգրքի 58-րդ և 59-րդ, ՀՀ քրեական դատավարության օրենսգրքի 166-րդ և 167-րդ,  ՀՀ քաղաքացիական դատավարության օրենսգրքի 106-րդ  հոդվածների պահանջները</t>
  </si>
  <si>
    <t>հաշվարկի հիմքում դրվել են հոդվածում ներառված ծառայությունների /անվտանգության համակարգերի սպասարկում, հակահրդեհային անվտանգության փորձաքննություն, վերելակների, կաթսաների անվտանգության փորձաքննություն և այլն/ վերաբերյալ իրականացված գնային հարցումները, կնքված պայմանագրերի գները, ինչպես նաև «Քաղաքացիական ծառայության մասին» ՀՀ օրենքի և ՀՀ կառավարության 01.11.2018թ. թիվ 1222-Ն և 17.01.2019թ. թիվ 43-Ն որոշումների պահանջները՝ դատավորների և զենք կրելու իրավունք ունեցող դատական կարգադրիչների զենքի հետ անվտանգ վարվելու կանոնների, ինչպես նաև զենքի և պաշտպանության հատուկ միջոցների գործադրման հատուկ պատրաստականության դասընթացների անցկացման և քաղաքացիական ծառայողների վերապատրաստման մասով</t>
  </si>
  <si>
    <t>հաշվարկի հիմքում դրվել են դատարանների նստավայրերի շենքերի վերանորոգման համար անհրաժեշտ գումարները</t>
  </si>
  <si>
    <t>2019-2020թթ. գործերի քանակի աճով պայմանավորված մեծացել է նաև թղթի ծախսը</t>
  </si>
  <si>
    <t>Դատավորների թեկնածուների ցուցակի համալրման նպատակով անցկացվող որակավորման ստուգման գրավոր քննության քննական հարցերի մշակման համար նախատեսվել է 200,0 հազ դրամ, իսկ գնահատման  հանձնաժողովի անդամներին /93*7*5,0=3255.0 հազար դրամ/ հատուցելու նպատակով պլանավորվել է հատուցման գումար, ինչպես նաև Կառավարության 28.06.18թ. «Իր մշտական բնակության վայրից դուրս պաշտոնի նշանակված դատավորին տվյալ վայրում բնակարանի վարձին համարժեք փոխհատուցում տրամադրելու կարգը, առավելագույն չափն ու ժամկետը սահմանելու մասին»  թիվ 717-Ն որոշման պահանջներին համապատասխան դատավորներին բնակվարձի փոխհատուցման նպատակով պլանավորվել է  38280,0 հազ.դրամ գումար</t>
  </si>
  <si>
    <t>Հաշվարկի հիմքում դրվել է «Աղբահանության և սանիտարական մաքրման մասին» ՀՀ օրենքի 14-րդ հոդվածի 2-րդ մասի պահանջները</t>
  </si>
  <si>
    <t>հաշվարկն իրականացվել է հաշվի առնելով նախորդ տարվա փաստացի ցուցանիշը, դատարաններում գործերի քանակական աճը, ինչպես նաև ՀՀ վարչական դատավարության օրենսգրքի 58-րդ և 59-րդ, ՀՀ քրեական դատավարության օրենսգրքի 166-րդ և 167-րդ,  ՀՀ քաղաքացիական դատավարության օրենսգրքի 106-րդ  հոդվածների պահանջները</t>
  </si>
  <si>
    <t>հաշվարկն իրականացվել է Եվրոպայի խորհրդի Վենետիկի հանձնաժողովի նախագահի ու գլխավոր քարտուղարի, Եվրոպայի խորհրդի մարդու իրավունքների և իրավունքի գերակայության կենտրոնի նախագահի, Բարձրագույն դատարանների եվրոպական խորհրդակցական խորհրդի անդամների հետ հանդիպումների կազմակերպման համար</t>
  </si>
  <si>
    <r>
      <t xml:space="preserve">Հայտատուի  անվանումը    </t>
    </r>
    <r>
      <rPr>
        <b/>
        <u/>
        <sz val="12"/>
        <rFont val="GHEA Grapalat"/>
        <family val="3"/>
      </rPr>
      <t xml:space="preserve"> ՀՀ վճռաբեկ դատարան    </t>
    </r>
  </si>
  <si>
    <t>2022 թ.</t>
  </si>
  <si>
    <r>
      <t xml:space="preserve">Հայտատուի  անվանումը    </t>
    </r>
    <r>
      <rPr>
        <b/>
        <u/>
        <sz val="12"/>
        <rFont val="GHEA Grapalat"/>
        <family val="3"/>
      </rPr>
      <t xml:space="preserve"> ՀՀ վերաքննիչ քաղաքացիական դատարան    </t>
    </r>
  </si>
  <si>
    <r>
      <t xml:space="preserve">Հայտատուի  անվանումը    </t>
    </r>
    <r>
      <rPr>
        <b/>
        <u/>
        <sz val="12"/>
        <rFont val="GHEA Grapalat"/>
        <family val="3"/>
      </rPr>
      <t xml:space="preserve"> ՀՀ վերաքննիչ քրեական դատարան    </t>
    </r>
  </si>
  <si>
    <r>
      <t xml:space="preserve">Հայտատուի  անվանումը    </t>
    </r>
    <r>
      <rPr>
        <b/>
        <u/>
        <sz val="12"/>
        <rFont val="GHEA Grapalat"/>
        <family val="3"/>
      </rPr>
      <t xml:space="preserve"> ՀՀ վերաքննիչ վարչական դատարան    </t>
    </r>
  </si>
  <si>
    <r>
      <t xml:space="preserve">Հայտատուի  անվանումը    </t>
    </r>
    <r>
      <rPr>
        <b/>
        <u/>
        <sz val="12"/>
        <rFont val="GHEA Grapalat"/>
        <family val="3"/>
      </rPr>
      <t xml:space="preserve"> Երևան քաղաքի առաջին ատյանի ընդհանուր իրավասության դատարան</t>
    </r>
  </si>
  <si>
    <t>Մխեյան Դանիել</t>
  </si>
  <si>
    <t>Մելիքսեթյան Արմինե</t>
  </si>
  <si>
    <r>
      <t xml:space="preserve">Հայտատուի  անվանումը    </t>
    </r>
    <r>
      <rPr>
        <b/>
        <u/>
        <sz val="12"/>
        <rFont val="GHEA Grapalat"/>
        <family val="3"/>
      </rPr>
      <t xml:space="preserve"> Արագածոտնի մարզի առաջին ատյանի ընդհանուր իրավասության դատարան</t>
    </r>
  </si>
  <si>
    <r>
      <t xml:space="preserve">Հայտատուի  անվանումը    </t>
    </r>
    <r>
      <rPr>
        <b/>
        <u/>
        <sz val="12"/>
        <rFont val="GHEA Grapalat"/>
        <family val="3"/>
      </rPr>
      <t xml:space="preserve"> Արարատ և Վայոց Ձորի մարզերի առաջին ատյանի ընդհանուր իրավասության դատարան</t>
    </r>
  </si>
  <si>
    <t>Ստեփանյան Մարիաննա</t>
  </si>
  <si>
    <t>Ստեփանյան Գառնիկ</t>
  </si>
  <si>
    <r>
      <t xml:space="preserve">Հայտատուի  անվանումը    </t>
    </r>
    <r>
      <rPr>
        <b/>
        <u/>
        <sz val="12"/>
        <rFont val="GHEA Grapalat"/>
        <family val="3"/>
      </rPr>
      <t xml:space="preserve"> Արմավիրի մարզի  առաջին ատյանի ընդհանուր իրավասության դատարան</t>
    </r>
  </si>
  <si>
    <r>
      <t xml:space="preserve">Հայտատուի  անվանումը    </t>
    </r>
    <r>
      <rPr>
        <b/>
        <u/>
        <sz val="12"/>
        <rFont val="GHEA Grapalat"/>
        <family val="3"/>
      </rPr>
      <t xml:space="preserve"> Գեղարքունիքի մարզի  առաջին ատյանի ընդհանուր իրավասության դատարան</t>
    </r>
  </si>
  <si>
    <r>
      <t xml:space="preserve">Հայտատուի  անվանումը    </t>
    </r>
    <r>
      <rPr>
        <b/>
        <u/>
        <sz val="12"/>
        <rFont val="GHEA Grapalat"/>
        <family val="3"/>
      </rPr>
      <t xml:space="preserve"> Լոռու մարզի  առաջին ատյանի ընդհանուր իրավասության դատարան</t>
    </r>
  </si>
  <si>
    <t>Առաքելյան Ելենա</t>
  </si>
  <si>
    <t>Շահվերդյան Մանվել</t>
  </si>
  <si>
    <r>
      <t xml:space="preserve">Հայտատուի  անվանումը    </t>
    </r>
    <r>
      <rPr>
        <b/>
        <u/>
        <sz val="12"/>
        <rFont val="GHEA Grapalat"/>
        <family val="3"/>
      </rPr>
      <t>Կոտայքի մարզի  առաջին ատյանի ընդհանուր իրավասության դատարան</t>
    </r>
  </si>
  <si>
    <t>Դունամալյան Ազատ</t>
  </si>
  <si>
    <r>
      <t xml:space="preserve">Հայտատուի  անվանումը    </t>
    </r>
    <r>
      <rPr>
        <b/>
        <u/>
        <sz val="12"/>
        <rFont val="GHEA Grapalat"/>
        <family val="3"/>
      </rPr>
      <t>Շիրակի մարզի  առաջին ատյանի ընդհանուր իրավասության դատարան</t>
    </r>
  </si>
  <si>
    <t>Աթանեսյան Անի</t>
  </si>
  <si>
    <t>Սարոյան Արման</t>
  </si>
  <si>
    <t>Բեգլարյան Նարեկ</t>
  </si>
  <si>
    <t>Ջալալյան Հասմիկ</t>
  </si>
  <si>
    <t>Հայրապետյան Ջոն</t>
  </si>
  <si>
    <r>
      <t xml:space="preserve">Հայտատուի  անվանումը    </t>
    </r>
    <r>
      <rPr>
        <b/>
        <u/>
        <sz val="12"/>
        <rFont val="GHEA Grapalat"/>
        <family val="3"/>
      </rPr>
      <t>Սյունիքի մարզի  առաջին ատյանի ընդհանուր իրավասության դատարան</t>
    </r>
  </si>
  <si>
    <r>
      <t xml:space="preserve">Հայտատուի  անվանումը    </t>
    </r>
    <r>
      <rPr>
        <b/>
        <u/>
        <sz val="12"/>
        <rFont val="GHEA Grapalat"/>
        <family val="3"/>
      </rPr>
      <t>Տավուշի մարզի առաջին ատյանի ընդհանուր իրավասության դատարան</t>
    </r>
  </si>
  <si>
    <t>Հայտատուի  անվանումը   Վարչական դատարան</t>
  </si>
  <si>
    <r>
      <t xml:space="preserve">Հայտատուի  անվանումը    </t>
    </r>
    <r>
      <rPr>
        <b/>
        <u/>
        <sz val="12"/>
        <rFont val="GHEA Grapalat"/>
        <family val="3"/>
      </rPr>
      <t>Սնանկության դատարան</t>
    </r>
  </si>
  <si>
    <r>
      <t xml:space="preserve">Հայտատուի  անվանումը     </t>
    </r>
    <r>
      <rPr>
        <b/>
        <u/>
        <sz val="12"/>
        <rFont val="GHEA Grapalat"/>
        <family val="3"/>
      </rPr>
      <t xml:space="preserve">  Դատական դեպարտամենտի կենտրոնական մարմին</t>
    </r>
  </si>
  <si>
    <t>Գաբրիելյան Նարեկ</t>
  </si>
  <si>
    <t>Դատական դեպարտամենտի ղեկավարի առաջին տեղակալ</t>
  </si>
  <si>
    <t>Բ-1</t>
  </si>
  <si>
    <t>Դատական դեպարտամենտի ղեկավարի տեղակալ ֆինանսատնտեսական հարցերով</t>
  </si>
  <si>
    <t>Բ-2</t>
  </si>
  <si>
    <t>Մախմուդյան Ռուստամ /ժամկետային/</t>
  </si>
  <si>
    <t>Դատական պրակտիկայի վերլուծության և մշտադիտարկման վարչության պետ</t>
  </si>
  <si>
    <t>Գ-1</t>
  </si>
  <si>
    <t>Արմենակյան Սարգիս</t>
  </si>
  <si>
    <t>Դատական պրակտիկայի վերլուծության և մշտադիտարկման վարչության Դատական պրակտիկայի վերլուծության բաժնի պետ</t>
  </si>
  <si>
    <t>Գ-2</t>
  </si>
  <si>
    <t xml:space="preserve">Մուշեղյան Անուշավան </t>
  </si>
  <si>
    <t>Դատական պրակտիկայի վերլուծության և մշտադիտարկման վարչության Դատական պրակտիկայի վերլուծության բաժնի գլխավոր մասնագետ</t>
  </si>
  <si>
    <t xml:space="preserve">Սաֆարյան Արմինե </t>
  </si>
  <si>
    <t>Պատուրյան Սյուզաննա</t>
  </si>
  <si>
    <t>Դատական պրակտիկայի վերլուծության և մշտադիտարկման վարչության Դատական պրակտիկայի վերլուծության բաժնի առաջատար մասնագետ</t>
  </si>
  <si>
    <t>Գ-3</t>
  </si>
  <si>
    <t>Վարդանյան Պետրոս</t>
  </si>
  <si>
    <t>Գրիգորյան Հայկանուշ</t>
  </si>
  <si>
    <t>Դատական պրակտիկայի վերլուծության և մշտադիտարկման վարչության Դատական պրակտիկայի վերլուծության բաժնի առաջին կարգի մասնագետ</t>
  </si>
  <si>
    <t>Կ-1</t>
  </si>
  <si>
    <t>Դատական պրակտիկայի վերլուծության և մշտադիտարկման վարչության Մշտադիտարկման և դատական վիճակագրության բաժնի պետ</t>
  </si>
  <si>
    <t>Կիրակոսյան Մակար</t>
  </si>
  <si>
    <t>Դատական պրակտիկայի վերլուծության և մշտադիտարկման վարչության Մշտադիտարկման և դատական վիճակագրության բաժնի գլխավոր մասնագետ</t>
  </si>
  <si>
    <t>Մխիթարյան Անուշ</t>
  </si>
  <si>
    <t xml:space="preserve">Ամիրջանյան Ռուզաննա /ֆիզ.արձակուրդ/
Բաղդասարյան Նաիրա /ժամկետային/ </t>
  </si>
  <si>
    <t>Դատական պրակտիկայի վերլուծության և մշտադիտարկման վարչության Մշտադիտարկման և դատական վիճակագրության բաժնի առաջատար մասնագետ</t>
  </si>
  <si>
    <t>Բերակչյան Սաթենիկ</t>
  </si>
  <si>
    <t>Հարությունյան Արմեն</t>
  </si>
  <si>
    <t>Իրավական ակտերի մշակման և փորձաքննության վարչության պետ</t>
  </si>
  <si>
    <t xml:space="preserve"> Թումասյան Արմինե</t>
  </si>
  <si>
    <t>Իրավական ակտերի մշակման և փորձաքննության վարչության Բարձրագույն դատական խորհրդի նիստերի նախապատրաստման և որոշումների նախագծերի մշակման բաժնի պետ</t>
  </si>
  <si>
    <t xml:space="preserve">Բաղինյան Մարիաննա </t>
  </si>
  <si>
    <t>Իրավական ակտերի մշակման և փորձաքննության վարչության Բարձրագույն դատական խորհրդի նիստերի նախապատրաստման և որոշումների նախագծերի մշակման բաժնի գլխավոր մասնագետ</t>
  </si>
  <si>
    <t>Իրավական ակտերի մշակման և փորձաքննության վարչության Բարձրագույն դատական խորհրդի նիստերի նախապատրաստման և որոշումների նախագծերի մշակման բաժնի առաջատար մասնագետ</t>
  </si>
  <si>
    <t>Իրավական ակտերի մշակման և փորձաքննության վարչության Իրավական ակտերի մշակման և փորձաքննության բաժնի պետ</t>
  </si>
  <si>
    <t>Հարությունյան Գոհար</t>
  </si>
  <si>
    <t>Իրավական ակտերի մշակման և փորձաքննության վարչության Իրավական ակտերի մշակման և փորձաքննության բաժնի գլխավոր մասնագետ</t>
  </si>
  <si>
    <t>Դանիելյան Մարիաննա</t>
  </si>
  <si>
    <t>Չուխոյան Ալեքսան</t>
  </si>
  <si>
    <t>Իրավական ակտերի մշակման և փորձաքննության վարչության Իրավական ակտերի մշակման և փորձաքննության բաժնի առաջատար մասնագետ</t>
  </si>
  <si>
    <t>Ղազարյան Խաչիկ</t>
  </si>
  <si>
    <t>Դատավորների ընդհանուր ժողովի և դատարանների աշխատակազմերի գործունեության ապահովման վարչության պետ</t>
  </si>
  <si>
    <t>Խալաֆյան Սոնա</t>
  </si>
  <si>
    <t>Դատավորների ընդհանուր ժողովի և դատարանների աշխատակազմերի գործունեության ապահովման վարչության Դատավորների ընդհանուր ժողովի և հանձնաժողովների գործունեության ապահովման բաժնի պետ</t>
  </si>
  <si>
    <t>Իսկանդարյան Նատալյա /ֆիզ.արձակուրդ/</t>
  </si>
  <si>
    <t>Դատավորների ընդհանուր ժողովի և դատարանների աշխատակազմերի գործունեության ապահովման վարչության Դատավորների ընդհանուր ժողովի և հանձնաժողովների գործունեության ապահովման բաժնի գլխավոր մասնագետ</t>
  </si>
  <si>
    <t xml:space="preserve">  Պետրոսյան Սոնա</t>
  </si>
  <si>
    <t>Դատավորների ընդհանուր ժողովի և դատարանների աշխատակազմերի գործունեության ապահովման վարչության Դատավորների ընդհանուր ժողովի և հանձնաժողովների գործունեության ապահովման բաժնի առաջատար մասնագետ</t>
  </si>
  <si>
    <t xml:space="preserve">Վարդանյան Վիրաբ </t>
  </si>
  <si>
    <t xml:space="preserve">Դիլբարյան Աննա </t>
  </si>
  <si>
    <t>Դատավորների ընդհանուր ժողովի և դատարանների աշխատակազմերի գործունեության ապահովման վարչության Դատարանների աշխատակազմերի գործունեության ապահովմանն օժանդակող բաժնի պետ</t>
  </si>
  <si>
    <t>Դատավորների ընդհանուր ժողովի և դատարանների աշխատակազմերի գործունեության ապահովման վարչության Դատարանների աշխատակազմերի գործունեության ապահովմանն օժանդակող բաժնի գլխավոր մասնագետ</t>
  </si>
  <si>
    <t>Ղազարյան Լիանա</t>
  </si>
  <si>
    <t>Դատավորների ընդհանուր ժողովի և դատարանների աշխատակազմերի գործունեության ապահովման վարչության Դատարանների աշխատակազմերի գործունեության ապահովմանն օժանդակող բաժնի առաջատար մասնագետ</t>
  </si>
  <si>
    <t>Վարդանյան Շողեր</t>
  </si>
  <si>
    <t>Դատավորներին և թեկնածուներին առնչվող հարցերի վարչության պետ</t>
  </si>
  <si>
    <t>Դատավորներին և թեկնածուներին առնչվող հարցերի վարչության Դատավորների թեկնածուներին և առաջխաղացմանը վերաբերող հարցերի բաժնի պետ</t>
  </si>
  <si>
    <t>Թելոյան Մարինա /ժամկետային/</t>
  </si>
  <si>
    <t>Դատավորներին և թեկնածուներին առնչվող հարցերի վարչության Դատավորների թեկնածուներին և առաջխաղացմանը վերաբերող հարցերի բաժնի գլխավոր մասնագետ</t>
  </si>
  <si>
    <t xml:space="preserve"> Խանզադյան Կարինե</t>
  </si>
  <si>
    <t>Դատավորներին և թեկնածուներին առնչվող հարցերի վարչության Դատավորների թեկնածուներին և առաջխաղացմանը վերաբերող հարցերի բաժնի առաջատար մասնագետ</t>
  </si>
  <si>
    <t>Առաքելյան Նելլի /ժամկետային/</t>
  </si>
  <si>
    <t>Դատավորներին և թեկնածուներին առնչվող հարցերի վարչության Դատավորների նկատմամբ վարույթներին առնչվող հարցերի բաժնի պետ</t>
  </si>
  <si>
    <t>Դատավորներին և թեկնածուներին առնչվող հարցերի վարչության Դատավորների նկատմամբ վարույթներին առնչվող հարցերի բաժնի գլխավոր մասնագետ</t>
  </si>
  <si>
    <t>Առաքելյան Սուսաննա /ժամկետային/ Շիլաջյան Աննա /ֆիզ արձակուրդ/</t>
  </si>
  <si>
    <t>Դատավորներին և թեկնածուներին առնչվող հարցերի վարչության Դատավորների նկատմամբ վարույթներին առնչվող հարցերի բաժնի առաջատար մասնագետ</t>
  </si>
  <si>
    <t>Կարապետյան Գրիգոր</t>
  </si>
  <si>
    <t>Վերահսկողության վարչության պետ</t>
  </si>
  <si>
    <t>Սարգսյան Հռիփսիմե</t>
  </si>
  <si>
    <t>Վերահսկողության վարչության գլխավոր մասնագետ</t>
  </si>
  <si>
    <t>Միլիտոնյան Արթուր</t>
  </si>
  <si>
    <t>Արտազյան Արթուր</t>
  </si>
  <si>
    <t>Վերահսկողության վարչության առաջատար մասնագետ</t>
  </si>
  <si>
    <t>Ստեփանյան Էդուարդ</t>
  </si>
  <si>
    <t>Դարբինյան Սուրեն</t>
  </si>
  <si>
    <t>Վերահսկողության վարչության առաջին կարգի մասնագետ</t>
  </si>
  <si>
    <t>Արտաքին կապերի և արարողակարգի վարչության պետ</t>
  </si>
  <si>
    <t xml:space="preserve"> Ամյան Մարգարիտ /ֆիզ. արձակուրդ/</t>
  </si>
  <si>
    <t>Արտաքին կապերի և արարողակարգի վարչության գլխավոր մասնագետ</t>
  </si>
  <si>
    <t>Ղազինյան Լիլիթ</t>
  </si>
  <si>
    <t>Արտաքին կապերի և արարողակարգի վարչության գլխավոր մասնագետ-թարգմանիչ</t>
  </si>
  <si>
    <t>Գյոզալյան Արման</t>
  </si>
  <si>
    <t>Արտաքին կապերի և արարողակարգի վարչության առաջատար մասնագետ</t>
  </si>
  <si>
    <t>Գասպարյան Լիլյանա</t>
  </si>
  <si>
    <t>Ֆինանսաբյուջետայի վարչության պետ</t>
  </si>
  <si>
    <t>Չերքեզյան Աննա</t>
  </si>
  <si>
    <t>Ֆինանսաբյուջետայի վարչության գլխավոր մասնագետ</t>
  </si>
  <si>
    <t>Աֆաջանյան Քրիստինե</t>
  </si>
  <si>
    <t>Շահբազյան Լիանա /ժամկետային/</t>
  </si>
  <si>
    <t>Ֆինանսաբյուջետայի վարչության առաջատար մասնագետ</t>
  </si>
  <si>
    <t>Մելիքբեկյան Դավիթ</t>
  </si>
  <si>
    <t>Հաշվապահական հաշվառման վարչության պետ, գլխավոր հաշվապահ</t>
  </si>
  <si>
    <t xml:space="preserve">  Վարդերեսյան Սիրանուշ </t>
  </si>
  <si>
    <t>Հաշվապահական հաշվառման վարչության գլխավոր մասնագետ</t>
  </si>
  <si>
    <t>Դադիվանյան Գայանե</t>
  </si>
  <si>
    <t>Հաշվապահական հաշվառման վարչության առաջատար մասնագետ</t>
  </si>
  <si>
    <t>Ասիկյան Մագդա</t>
  </si>
  <si>
    <t>Մարտիրոսյան Ռոզա</t>
  </si>
  <si>
    <t>Հաշվապահական հաշվառման վարչության առաջին կարգի մասնագետ</t>
  </si>
  <si>
    <t>Ներքին աուդիտի վարչության պետ</t>
  </si>
  <si>
    <t xml:space="preserve">Աբովյան Սմբատ </t>
  </si>
  <si>
    <t>Ներքին աուդիտի վարչության աուդիտոր - գլխավոր մասնագետ</t>
  </si>
  <si>
    <t>Ավետիսյան Հերմինե</t>
  </si>
  <si>
    <t>Ներքին աուդիտի վարչության աուդիտոր - առաջատար մասնագետ</t>
  </si>
  <si>
    <t>Առաքելյան Արմեն</t>
  </si>
  <si>
    <t>Անձնակազմի կառավարման վարչության պետ</t>
  </si>
  <si>
    <t>Բալասանյան Սիրանուշ</t>
  </si>
  <si>
    <t>Անձնակազմի կառավարման վարչության գլխավոր մասնագետ</t>
  </si>
  <si>
    <t>Անձնակազմի կառավարման վարչության բարեվարքության հարցերով մասնագետ</t>
  </si>
  <si>
    <t>Թորգոմյան Մարիաննա /ֆիզ. արձակուրդ/</t>
  </si>
  <si>
    <t>Անձնակազմի կառավարման վարչության առաջատար մասնագետ</t>
  </si>
  <si>
    <t>Կուրչյան Միհրան</t>
  </si>
  <si>
    <t>Հարությունյան Մանյա</t>
  </si>
  <si>
    <t>Նիկոլյան Հելենա /ժամկետային/</t>
  </si>
  <si>
    <t>Անձնակազմի կառավարման վարչության առաջին կարգի մասնագետ</t>
  </si>
  <si>
    <t>Եղիազարյան Արթուր</t>
  </si>
  <si>
    <t>Նյութատեխնիկական ապահովման և գնումների համակարգման վարչության պետ</t>
  </si>
  <si>
    <t>Սարգսյան Հայկ</t>
  </si>
  <si>
    <t>Նյութատեխնիկական ապահովման և գնումների համակարգման վարչության Նյութատեխնիկական ապահովման բաժնի պետ</t>
  </si>
  <si>
    <t>Մուրադյան Նելա</t>
  </si>
  <si>
    <t>Նյութատեխնիկական ապահովման և գնումների համակարգման վարչության Նյութատեխնիկական ապահովման բաժնի գլխավոր մասնագետ</t>
  </si>
  <si>
    <t>Նյութատեխնիկական ապահովման և գնումների համակարգման վարչության Նյութատեխնիկական ապահովման բաժնի առաջատար մասնագետ</t>
  </si>
  <si>
    <t>Աբգարյան Զառա</t>
  </si>
  <si>
    <t>Նյութատեխնիկական ապահովման և գնումների համակարգման վարչության Գնումների համակարգման բաժնի պետ</t>
  </si>
  <si>
    <t xml:space="preserve"> Խաչատրյան Արուս</t>
  </si>
  <si>
    <t>Նյութատեխնիկական ապահովման և գնումների համակարգման վարչության Գնումների համակարգման բաժնի գլխավոր մասնագետ</t>
  </si>
  <si>
    <t xml:space="preserve">Հայրապետյան Մարիամ  </t>
  </si>
  <si>
    <t>Թովմասյան Դավիթ</t>
  </si>
  <si>
    <t>Նյութատեխնիկական ապահովման և գնումների համակարգման վարչության Գնումների համակարգման բաժնի առաջատար մասնագետ</t>
  </si>
  <si>
    <t>Արձանագրային վարչության պետ</t>
  </si>
  <si>
    <t>Փաշինյան Մանյա</t>
  </si>
  <si>
    <t>Արձանագրային վարչության գլխավոր մասնագետ</t>
  </si>
  <si>
    <t>Արձանագրային վարչության առաջատար մասնագետ</t>
  </si>
  <si>
    <t xml:space="preserve">/Գասպարյան Սեդա, ժամկետային/  Պիշնայա Օլգա /ֆիզ արձակուրդ/ </t>
  </si>
  <si>
    <t>Արձանագրային վարչության առաջին կարգի մասնագետ</t>
  </si>
  <si>
    <t>Խաչատրյան Արման</t>
  </si>
  <si>
    <t>Մամուլի և հասարակայնության հետ կապերի ծառայության պետ</t>
  </si>
  <si>
    <t>Պետրոսյան Վարդուհի</t>
  </si>
  <si>
    <t>Մամուլի և հասարակայնության հետ կապերի ծառայության գլխավոր մասնագետ</t>
  </si>
  <si>
    <t>Սարգսյան Աննա</t>
  </si>
  <si>
    <t>Մամուլի և հասարակայնության հետ կապերի ծառայության առաջատար մասնագետ</t>
  </si>
  <si>
    <t>Սահակյան Լիլիթ</t>
  </si>
  <si>
    <t xml:space="preserve">Համակարգչային ծառայության պետ </t>
  </si>
  <si>
    <t>Պետրոսյան Խորեն</t>
  </si>
  <si>
    <t>Համակարգչային ծառայության գլխավոր մասնագետ</t>
  </si>
  <si>
    <t>Թամրազյան Արթուր</t>
  </si>
  <si>
    <t xml:space="preserve">Քոչարյան Գայանե </t>
  </si>
  <si>
    <t>Համակարգչային ծառայության առաջատար մասնագետ</t>
  </si>
  <si>
    <t>Հարությունյան Արման /ժամկետային/</t>
  </si>
  <si>
    <t>Աբովյան Աշոտ</t>
  </si>
  <si>
    <t>Առաջին բաժնի պետ</t>
  </si>
  <si>
    <t>Ավետիսյան Ժենյա</t>
  </si>
  <si>
    <t>Առաջին բաժնի առաջատար մասնագետ</t>
  </si>
  <si>
    <t>Վարդանյան Ալմաստ</t>
  </si>
  <si>
    <t>Առաջին բաժնի առաջին կարգի մասնագետ</t>
  </si>
  <si>
    <t>Ընդհանուր բաժնի պետ</t>
  </si>
  <si>
    <t>Խաչատրյան Էլեն</t>
  </si>
  <si>
    <t>Ընդհանուր բաժնի առաջատար մասնագետ</t>
  </si>
  <si>
    <t>Թևանյան Սոնա</t>
  </si>
  <si>
    <t>Ասատրյան Օֆելյա</t>
  </si>
  <si>
    <t>Հայրապետյան Արմինե</t>
  </si>
  <si>
    <t>Ընդհանուր բաժնի առաջին կարգի մասնագետ</t>
  </si>
  <si>
    <t>Հարությունյան Ռուզաննա</t>
  </si>
  <si>
    <t>Արխիվային փաստաթղթերի պահպանման բաժնի արխիվի պետ</t>
  </si>
  <si>
    <t>Կիրակոսյան Լիլիթ</t>
  </si>
  <si>
    <t>Արխիվային փաստաթղթերի պահպանման բաժնի առաջատար մասնագետ</t>
  </si>
  <si>
    <t>Կարապետյան Ռեգինա</t>
  </si>
  <si>
    <t>Բալասյան Անահիտ</t>
  </si>
  <si>
    <t>Արխիվային փաստաթղթերի պահպանման բաժնի առաջին կարգի մասնագետ</t>
  </si>
  <si>
    <t>Գևորգյան Արտակ</t>
  </si>
  <si>
    <t>Դատական դեպարտամենտի ղեկավարի խորհրդական</t>
  </si>
  <si>
    <t>7 աշխատող երեխայի խնամք</t>
  </si>
  <si>
    <t>Հարությունյան Հարություն</t>
  </si>
  <si>
    <t>Պահեստապետ</t>
  </si>
  <si>
    <t>Իսոյան Վաչագան</t>
  </si>
  <si>
    <t>Տնտեսվար</t>
  </si>
  <si>
    <t>Սարգսյան Վաչագան</t>
  </si>
  <si>
    <t xml:space="preserve">Օպերատոր` համակարգչի               </t>
  </si>
  <si>
    <t>Սամվելյան Տիգրան</t>
  </si>
  <si>
    <t>Ավետիսյան Մերի</t>
  </si>
  <si>
    <t>Միրաբյան Աշոտ</t>
  </si>
  <si>
    <t>Վարորդ</t>
  </si>
  <si>
    <t>Սարոյան Լաերտ</t>
  </si>
  <si>
    <t>Կարապետյան Խաչատուր</t>
  </si>
  <si>
    <t>Ռուբենյան Արսեն</t>
  </si>
  <si>
    <t>Ղազարյան Քաջիկ</t>
  </si>
  <si>
    <t>Պարետ</t>
  </si>
  <si>
    <t>Վարդանյան Սամվել</t>
  </si>
  <si>
    <t>Թաթոսյան Արմեն</t>
  </si>
  <si>
    <t xml:space="preserve">Սպասարկող` տեխնիկական աշխատանքների              </t>
  </si>
  <si>
    <t>Մարկոսյան Լև</t>
  </si>
  <si>
    <t>Շախյան Հրայր</t>
  </si>
  <si>
    <t xml:space="preserve">Մասնագետ` կապի               </t>
  </si>
  <si>
    <t>Բաբայան Ժոռա</t>
  </si>
  <si>
    <t>Էլեկտրագետ</t>
  </si>
  <si>
    <t>Օհանյան Սուրեն</t>
  </si>
  <si>
    <t>Հնոցապան</t>
  </si>
  <si>
    <t>Լալայան Լուսինե</t>
  </si>
  <si>
    <t>Հավաքարար</t>
  </si>
  <si>
    <t>Մադոյան Մանուշ</t>
  </si>
  <si>
    <t>Միսակյան Սիրուշ</t>
  </si>
  <si>
    <t>Շմավոնյան Արմինե</t>
  </si>
  <si>
    <t>Վարդանյան Մարիամ</t>
  </si>
  <si>
    <t>Սարիբեկյան Հասմիկ</t>
  </si>
  <si>
    <t>Հարությունյան Աիդա</t>
  </si>
  <si>
    <t>Վիրաբյան Քրիստինե</t>
  </si>
  <si>
    <t>Խաչատրյան Սոֆիկ</t>
  </si>
  <si>
    <t xml:space="preserve">  11 աշխատող դրոշմանիշային վճար վճարող</t>
  </si>
  <si>
    <r>
      <t xml:space="preserve">Հայտատուի  անվանումը     </t>
    </r>
    <r>
      <rPr>
        <u/>
        <sz val="12"/>
        <rFont val="GHEA Grapalat"/>
        <family val="3"/>
      </rPr>
      <t xml:space="preserve"> </t>
    </r>
    <r>
      <rPr>
        <b/>
        <u/>
        <sz val="12"/>
        <rFont val="GHEA Grapalat"/>
        <family val="3"/>
      </rPr>
      <t xml:space="preserve"> ՀՀ վճռաբեկ դատարան</t>
    </r>
  </si>
  <si>
    <t>Ղարսլյան Աշխեն</t>
  </si>
  <si>
    <t xml:space="preserve">Իրավական փորձաքննությունների ծառայության պետ          </t>
  </si>
  <si>
    <t>Եսայան Սոնա</t>
  </si>
  <si>
    <t xml:space="preserve">Իրավական փորձաքննությունների ծառայության գլխավոր մասնագետ            </t>
  </si>
  <si>
    <t>Հակոբյան Կարեն</t>
  </si>
  <si>
    <t>Վարդանյան Առնոլդ</t>
  </si>
  <si>
    <t>Ստեփանյան Ժենյա</t>
  </si>
  <si>
    <t>Խաչատրյան Գևորգ</t>
  </si>
  <si>
    <t>Հարությունյան Լիանա</t>
  </si>
  <si>
    <t>Գևորգյան Սուրեն</t>
  </si>
  <si>
    <t>Սուջյան Տաթևիկ</t>
  </si>
  <si>
    <t>Դիլբարյան Օգսաննա</t>
  </si>
  <si>
    <t xml:space="preserve">Իրավական փորձաքննությունների ծառայության առաջատար մասնագետ            </t>
  </si>
  <si>
    <t>Ա-1</t>
  </si>
  <si>
    <t>Մելիքյան Մելիք</t>
  </si>
  <si>
    <t>Թումեյան Արամ</t>
  </si>
  <si>
    <t xml:space="preserve">Իրավական փորձաքննությունների ծառայության առաջին կարգի մասնագետ            </t>
  </si>
  <si>
    <t>Հարությունյան Արտաշես</t>
  </si>
  <si>
    <t>Փիլոյան Մարիամ</t>
  </si>
  <si>
    <t>Գլխավոր հաշվապահ</t>
  </si>
  <si>
    <t>Թումանյան Նաիրա</t>
  </si>
  <si>
    <t>Դատական նիստերի քարտուղար</t>
  </si>
  <si>
    <t>Պետրոսյան Մարիա</t>
  </si>
  <si>
    <t>Իսախանյան Արինա</t>
  </si>
  <si>
    <t>Գրասենյակի պետ</t>
  </si>
  <si>
    <t>Ասատրյան Մարիաննա</t>
  </si>
  <si>
    <t xml:space="preserve">Գրասենյակի գլխավոր մասնագետ            </t>
  </si>
  <si>
    <t>Ղասաբյան Ասյա</t>
  </si>
  <si>
    <t>Պողոսյան Թամարա</t>
  </si>
  <si>
    <t>Մարտիրոսյան Քրիստինե</t>
  </si>
  <si>
    <t xml:space="preserve">Գրասենյակի առաջատար մասնագետ            </t>
  </si>
  <si>
    <t>Ա-2</t>
  </si>
  <si>
    <t>Խաչատրյան Նաիրա</t>
  </si>
  <si>
    <t>Վարդանյան Սվետլանա</t>
  </si>
  <si>
    <t>Աբգարյան Անդրանիկ</t>
  </si>
  <si>
    <t xml:space="preserve">Գրասենյակի առաջին կարգի մասնագետ            </t>
  </si>
  <si>
    <t>Կ-2</t>
  </si>
  <si>
    <t>Միրզոյան Կարինե</t>
  </si>
  <si>
    <t xml:space="preserve"> 5 աշխատող երեխայի խնամք</t>
  </si>
  <si>
    <t>Սանոսյան Սահակ</t>
  </si>
  <si>
    <t>Համբարձումյան Անահիտ</t>
  </si>
  <si>
    <t>Սարգսյան Ալվարդ</t>
  </si>
  <si>
    <t>Խաչատրյան Նունե</t>
  </si>
  <si>
    <t>Ավագյան Անահիտ</t>
  </si>
  <si>
    <t>Հակոբյան Վարդիթեր</t>
  </si>
  <si>
    <t>Հակոբյան Հռիփսիմե</t>
  </si>
  <si>
    <t>Կաբակյան Գյուլանա</t>
  </si>
  <si>
    <t>Մկրտչյան Ռիտա</t>
  </si>
  <si>
    <t>Հարությունյան Ալվարդ</t>
  </si>
  <si>
    <t>Խորիկյան Հերմինե</t>
  </si>
  <si>
    <t>Մխեյան Թամարա</t>
  </si>
  <si>
    <t>Թորոյան Մարգարիտ</t>
  </si>
  <si>
    <t>Անտոնյան Աղավնի</t>
  </si>
  <si>
    <t>Գրիգորյան Գոռ</t>
  </si>
  <si>
    <t>Ցրիչ</t>
  </si>
  <si>
    <t>Դոդոզյան Հայկուհի</t>
  </si>
  <si>
    <t>Հարությունյան Սոնա</t>
  </si>
  <si>
    <t>Մասումյան Գագիկ</t>
  </si>
  <si>
    <t>Հովհաննիսյան Սեյրան</t>
  </si>
  <si>
    <t>Բեկթաշյան Աղասի</t>
  </si>
  <si>
    <t>Կարապետյան Ռուբեն</t>
  </si>
  <si>
    <t>Դավթյան Արա</t>
  </si>
  <si>
    <t>Փականագործ</t>
  </si>
  <si>
    <t>Շոխոյան Հարություն</t>
  </si>
  <si>
    <t>Հյուսն</t>
  </si>
  <si>
    <t>Սիմոնյան Մովսես</t>
  </si>
  <si>
    <t>Վերելակավար</t>
  </si>
  <si>
    <t>Ավագյան Էլոս</t>
  </si>
  <si>
    <t>Սարգսյան Դավիթ</t>
  </si>
  <si>
    <t>Հարությունյան  Գառնիկ</t>
  </si>
  <si>
    <t>Սանոսյան Արայիկ</t>
  </si>
  <si>
    <t xml:space="preserve">  19 աշխատող դրոշմանիշային վճար վճարող</t>
  </si>
  <si>
    <r>
      <rPr>
        <u/>
        <sz val="9"/>
        <rFont val="GHEA Grapalat"/>
        <family val="3"/>
      </rPr>
      <t>Հայտատուի  անվանումը</t>
    </r>
    <r>
      <rPr>
        <u/>
        <sz val="12"/>
        <rFont val="GHEA Grapalat"/>
        <family val="3"/>
      </rPr>
      <t xml:space="preserve"> </t>
    </r>
    <r>
      <rPr>
        <b/>
        <u/>
        <sz val="12"/>
        <rFont val="GHEA Grapalat"/>
        <family val="3"/>
      </rPr>
      <t>Վերաքննիչ քաղաքացիական դատարան</t>
    </r>
  </si>
  <si>
    <t>Տոնականյան Էդգար</t>
  </si>
  <si>
    <t>Ջոլոխավա Դիանա</t>
  </si>
  <si>
    <t>Ավագյան Նարինե</t>
  </si>
  <si>
    <t>Սարգսյան Սյուզաննա</t>
  </si>
  <si>
    <t>Աղալոյան Արման</t>
  </si>
  <si>
    <t>Պետրոսյան Ստելլա</t>
  </si>
  <si>
    <t>Քյուրքչյան Ալլա</t>
  </si>
  <si>
    <t>Ասատրյան Անի</t>
  </si>
  <si>
    <t>Դատավորի գործավար</t>
  </si>
  <si>
    <t>Նազարյան Օվսաննա</t>
  </si>
  <si>
    <t>Հովսեփյան Մարիամ</t>
  </si>
  <si>
    <t>Թադևոսյան Հրաչուհի</t>
  </si>
  <si>
    <t>Հասրաթյան Լուիզա</t>
  </si>
  <si>
    <t>Անտոնյան Գայանե</t>
  </si>
  <si>
    <t>Սարգսյան Մանյա</t>
  </si>
  <si>
    <t>Փանոսյան Էլիզաբեթ</t>
  </si>
  <si>
    <t>Ղուկասյան Աննա</t>
  </si>
  <si>
    <t>Աբրահամյան Նարինե</t>
  </si>
  <si>
    <t>Նազարյան Ռուբինա</t>
  </si>
  <si>
    <t>Կարապետյան Իռմա</t>
  </si>
  <si>
    <t>Ներսիսյան Սեդա</t>
  </si>
  <si>
    <t>Հովսեփյան Գայանե</t>
  </si>
  <si>
    <t>Քեռյան Վահագն</t>
  </si>
  <si>
    <t>Գևորգյան Քաղցրիկ</t>
  </si>
  <si>
    <t>Մաջարյան Վարդան</t>
  </si>
  <si>
    <t>Սալահյան Գայանե</t>
  </si>
  <si>
    <t>Ադիբեկ-Մելիքյան Նինա</t>
  </si>
  <si>
    <t>Մելքոնյան Գայանե</t>
  </si>
  <si>
    <t>Ղմբոյան Աստղիկ</t>
  </si>
  <si>
    <t>Դանիելյան Անի</t>
  </si>
  <si>
    <t>Նշանյան Նինա</t>
  </si>
  <si>
    <t>Եղիազարյան Անի</t>
  </si>
  <si>
    <t>Միքայելյան Հռիփսիմե</t>
  </si>
  <si>
    <t>Գասպարյան Մելինե</t>
  </si>
  <si>
    <t>Բադալյան Անժելա</t>
  </si>
  <si>
    <t>Շահինյան Լարիսա</t>
  </si>
  <si>
    <t>Բադիրյան Կիմա</t>
  </si>
  <si>
    <t>Բեգոյան Կորյուն</t>
  </si>
  <si>
    <t>Եսայան Հարություն</t>
  </si>
  <si>
    <t>Ազիզյան Արմեն</t>
  </si>
  <si>
    <t>Զեյթնաղյան Ռուբեն</t>
  </si>
  <si>
    <t>Սարգսյան Համլետ</t>
  </si>
  <si>
    <t>Գասպարյան Արման</t>
  </si>
  <si>
    <t>Հաջիյան Շալիկո</t>
  </si>
  <si>
    <t>Շախբազյան Սուսաննա</t>
  </si>
  <si>
    <t>Շախբազյան Նարինե</t>
  </si>
  <si>
    <t>Մարգարյան Շողակաթ</t>
  </si>
  <si>
    <t>Կարապետյան Էնեզա</t>
  </si>
  <si>
    <t>Իսրայելյան Լենա</t>
  </si>
  <si>
    <t>Պետրոսյան Նինա</t>
  </si>
  <si>
    <t xml:space="preserve">  9 աշխատող դրոշմանիշային վճար վճարող</t>
  </si>
  <si>
    <r>
      <t xml:space="preserve">Հայտատուի  անվանումը    </t>
    </r>
    <r>
      <rPr>
        <b/>
        <u/>
        <sz val="12"/>
        <rFont val="GHEA Grapalat"/>
        <family val="3"/>
      </rPr>
      <t>Վերաքննիչ քրեական դատարան</t>
    </r>
  </si>
  <si>
    <t xml:space="preserve">Գաբրիելյան Գրիգոր </t>
  </si>
  <si>
    <t xml:space="preserve">Խաչիբաբյան Ամալյա </t>
  </si>
  <si>
    <t xml:space="preserve">Եդիգարյան Լիանա </t>
  </si>
  <si>
    <t>Նիկոլյան Արմինե</t>
  </si>
  <si>
    <t>Ասատրյան Նատաշա</t>
  </si>
  <si>
    <t>Հայրապետյան Սոնա</t>
  </si>
  <si>
    <t>Հայրապետյան Լուսիկ</t>
  </si>
  <si>
    <t>Բզնունի Արփինե</t>
  </si>
  <si>
    <t xml:space="preserve">Կարապետյան Լյուդմիլա </t>
  </si>
  <si>
    <t>Խաչատրյան Ջուլիետտա</t>
  </si>
  <si>
    <t>Մարտոյան Նարինե</t>
  </si>
  <si>
    <t>Հակոբյան Անիկ</t>
  </si>
  <si>
    <t>Իգիթյան Լևոն</t>
  </si>
  <si>
    <t>Հարությունյան Մերի</t>
  </si>
  <si>
    <t>Թորոսյան Մերի</t>
  </si>
  <si>
    <t>Աբաջյան Մանան</t>
  </si>
  <si>
    <t>Ջանազյան Հասմիկ</t>
  </si>
  <si>
    <t>Դանիելյան Դիանա</t>
  </si>
  <si>
    <t>Գալստյան Լիլիթ</t>
  </si>
  <si>
    <t>Նահապետյան Շահանե</t>
  </si>
  <si>
    <t xml:space="preserve">Շիրվանյան Շողեր </t>
  </si>
  <si>
    <t xml:space="preserve">Աղայան Աննա </t>
  </si>
  <si>
    <t>Գալստյան Էմմա</t>
  </si>
  <si>
    <t xml:space="preserve">Հակոբյան Կարինե </t>
  </si>
  <si>
    <t>Պողոսյա Մարինա</t>
  </si>
  <si>
    <t>Այվազյան Կարեն</t>
  </si>
  <si>
    <t>Ավետիսյան Կարինե</t>
  </si>
  <si>
    <t>Սամսոնյան Մերի</t>
  </si>
  <si>
    <t>Խաչատրյան Արուսյակ</t>
  </si>
  <si>
    <t>Ավետիսյան Անահիտ</t>
  </si>
  <si>
    <t>Դավոյան Ռուզաննա</t>
  </si>
  <si>
    <t>Մահտեսյան Մանուշակ</t>
  </si>
  <si>
    <t>Հակոբյան Հասմիկ</t>
  </si>
  <si>
    <t>4 աշխատող երեխայի խնամք</t>
  </si>
  <si>
    <t>Վարդանյան Արա</t>
  </si>
  <si>
    <t xml:space="preserve">Գալստյան Սևակ </t>
  </si>
  <si>
    <t xml:space="preserve">Իսակուլյան Մարիս </t>
  </si>
  <si>
    <t xml:space="preserve">Մնացականյան Ջոն </t>
  </si>
  <si>
    <t xml:space="preserve">Ստեփանյան Աշոտ </t>
  </si>
  <si>
    <t xml:space="preserve">Աղաջանյան Կարինե </t>
  </si>
  <si>
    <t xml:space="preserve">Եսայան Աննա </t>
  </si>
  <si>
    <t xml:space="preserve">Սարիբեկյան Գրետա </t>
  </si>
  <si>
    <t xml:space="preserve">Ալավերդյան Անահիդ </t>
  </si>
  <si>
    <t xml:space="preserve">Համբարձումյան Կարինե </t>
  </si>
  <si>
    <t xml:space="preserve">Վարդանյան Մելանյա </t>
  </si>
  <si>
    <t xml:space="preserve">Կարապետյան Անուշ </t>
  </si>
  <si>
    <t xml:space="preserve">Արշակյան Աիդա </t>
  </si>
  <si>
    <t xml:space="preserve">Սիմոնյան Արմինե </t>
  </si>
  <si>
    <t xml:space="preserve">Մուրադյան Անահիտ </t>
  </si>
  <si>
    <t xml:space="preserve">Գևորգյան Հանիբալ </t>
  </si>
  <si>
    <t>Հաջիյան Տիգրան</t>
  </si>
  <si>
    <t xml:space="preserve">  16 աշխատող դրոշմանիշային վճար վճարող</t>
  </si>
  <si>
    <r>
      <t xml:space="preserve">Հայտատուի  անվանումը   </t>
    </r>
    <r>
      <rPr>
        <b/>
        <u/>
        <sz val="12"/>
        <rFont val="GHEA Grapalat"/>
        <family val="3"/>
      </rPr>
      <t>Վերաքննիչ վարչական դատարան</t>
    </r>
  </si>
  <si>
    <t>Հարությունյան Համլետ</t>
  </si>
  <si>
    <t>Մանասյան Նարինե</t>
  </si>
  <si>
    <t>Խաչատրյան Նարինե</t>
  </si>
  <si>
    <t>Առաքելյան Էլեն</t>
  </si>
  <si>
    <t>Տոբելյան Գայանե</t>
  </si>
  <si>
    <t xml:space="preserve">Դեմիրճյան Անահիտ </t>
  </si>
  <si>
    <t>Ղումաշյան Կարինե</t>
  </si>
  <si>
    <t>Մողրովյան Հասմիկ</t>
  </si>
  <si>
    <t>Սիրեկանյան Հռիփսիմե</t>
  </si>
  <si>
    <t>Մելիքբեկյան Քնարիկ</t>
  </si>
  <si>
    <t>Չիթչյան Նունե</t>
  </si>
  <si>
    <t>Սարգսյան Հայարփի</t>
  </si>
  <si>
    <t>Ներսիսյան Իննա</t>
  </si>
  <si>
    <t>Ղարիբյան Լուսինե</t>
  </si>
  <si>
    <t>Մաթոսյան Գևորգ</t>
  </si>
  <si>
    <t>Փանոսյան Մարիետա</t>
  </si>
  <si>
    <t>Սարգսյան Մարիանա</t>
  </si>
  <si>
    <t>Բադալյան Լիլիթ</t>
  </si>
  <si>
    <t>Մկրտչյան Աննա</t>
  </si>
  <si>
    <t>Երվանդյան Անահիտ</t>
  </si>
  <si>
    <t>Հովհաննիսյան Թեհմինե</t>
  </si>
  <si>
    <t>Հովհաննիսյան Լուսինե</t>
  </si>
  <si>
    <t>Ծատուրյան Վարդուհի</t>
  </si>
  <si>
    <t>Երիցյան Եղիշե</t>
  </si>
  <si>
    <t>Սիմոնյան Սուսաննա</t>
  </si>
  <si>
    <t>Հակոբյան Անդրանիկ</t>
  </si>
  <si>
    <t>Նազարյան Արամ</t>
  </si>
  <si>
    <t>Ավագյան Վարդան</t>
  </si>
  <si>
    <t>Մարտիրոսյան Լուսյա</t>
  </si>
  <si>
    <t>Մկոյան Էլմիրա</t>
  </si>
  <si>
    <t xml:space="preserve">  4 աշխատող դրոշմանիշային վճար վճարող</t>
  </si>
  <si>
    <r>
      <t xml:space="preserve">Հայտատուի  անվանումը    </t>
    </r>
    <r>
      <rPr>
        <b/>
        <u/>
        <sz val="12"/>
        <rFont val="GHEA Grapalat"/>
        <family val="3"/>
      </rPr>
      <t>Երևան քաղաքի առաջին ատյանի ընդհանուր իրավասության դատարան</t>
    </r>
  </si>
  <si>
    <t>Ասլանյան Արմեն</t>
  </si>
  <si>
    <t>Համբարձումյան Կարեն</t>
  </si>
  <si>
    <t>Դավթյան Մարիաննա</t>
  </si>
  <si>
    <t>Դատարանի նստավայրի պատասխանատու</t>
  </si>
  <si>
    <t>Արզաքանյան Էլլադա</t>
  </si>
  <si>
    <t>Բուդուլյան Աղավնի</t>
  </si>
  <si>
    <t>Հարությունյան Արևիկ</t>
  </si>
  <si>
    <t>Ստեփանյան Հովհաննես</t>
  </si>
  <si>
    <t xml:space="preserve">Այվազյան Նարե </t>
  </si>
  <si>
    <t>Ղասաբյան Նարինե</t>
  </si>
  <si>
    <t>Գասպարյան Սյուզաննա</t>
  </si>
  <si>
    <t>Մակարյան Լիլիթ</t>
  </si>
  <si>
    <t>Հովհաննիսյան Անի</t>
  </si>
  <si>
    <t>Համբարյան Գոհար</t>
  </si>
  <si>
    <t>Արտաշեսյան Հասմիկ</t>
  </si>
  <si>
    <t>Հակոբյան Մարիա</t>
  </si>
  <si>
    <t>Բաղդասարյան Սուսաննա</t>
  </si>
  <si>
    <t>Արոյան Սալբի</t>
  </si>
  <si>
    <t>Բեժանյան Աննա</t>
  </si>
  <si>
    <t>Հարությունյան Տաթևիկ</t>
  </si>
  <si>
    <t xml:space="preserve">Դարբինյան Էմմա </t>
  </si>
  <si>
    <t>Մնացականյան Նարինե</t>
  </si>
  <si>
    <t xml:space="preserve">Բալոյան Անահիտ </t>
  </si>
  <si>
    <t xml:space="preserve">Աթանեսյան Լենա </t>
  </si>
  <si>
    <t>Աթաբեկյան Լուսինե</t>
  </si>
  <si>
    <t>Թադևոսյան Անի</t>
  </si>
  <si>
    <t>Ղազարյան Վարսենիկ</t>
  </si>
  <si>
    <t>Սամսոնյան Մայրանուշ</t>
  </si>
  <si>
    <t>Ոսկանյան Արուսյակ</t>
  </si>
  <si>
    <t>Կարեյան Լաուրա</t>
  </si>
  <si>
    <t>Մովսեսյան Սվետլանա</t>
  </si>
  <si>
    <t>Արտաշեսյան Սուսան</t>
  </si>
  <si>
    <t>Սոֆիյան Լիլիթ</t>
  </si>
  <si>
    <t xml:space="preserve">Սարդարյան Մելինե </t>
  </si>
  <si>
    <t>Խաչատրյան Զաբել</t>
  </si>
  <si>
    <t>Մխոյան Լիանա</t>
  </si>
  <si>
    <t>Մկրտչյան Արուս</t>
  </si>
  <si>
    <t xml:space="preserve">Մկրտչյան Անի </t>
  </si>
  <si>
    <t>Սերոբյան Հասմիկ</t>
  </si>
  <si>
    <t>Հայրապետյան Տաթևիկ</t>
  </si>
  <si>
    <t xml:space="preserve">Մկրտչյան Լիանա </t>
  </si>
  <si>
    <t>Մահորյան Նազելի</t>
  </si>
  <si>
    <t>Արղամանյան Արմինե</t>
  </si>
  <si>
    <t>Էլոյան Վարդուհի</t>
  </si>
  <si>
    <t>Հովհաննիսյան Ռոզա</t>
  </si>
  <si>
    <t xml:space="preserve">Աբգարյան Մարիամ </t>
  </si>
  <si>
    <t>Կոստանդյան Նելլի</t>
  </si>
  <si>
    <t>Մեսրոպյան Ռիտա</t>
  </si>
  <si>
    <t>Աթաբեկյան Աննա</t>
  </si>
  <si>
    <t>Նալբանդյան Մարինե</t>
  </si>
  <si>
    <t xml:space="preserve">Մութաֆյան Մարիամ </t>
  </si>
  <si>
    <t>Շահմուրադյան Արմինե</t>
  </si>
  <si>
    <t>Մարտիրոսյան Լիանա</t>
  </si>
  <si>
    <t xml:space="preserve">Թադևոսյան Աղավնի </t>
  </si>
  <si>
    <t>Գրիգորյան Աննա</t>
  </si>
  <si>
    <t xml:space="preserve">Առաքելյան Տաթևիկ </t>
  </si>
  <si>
    <t>Վարդապետյան Մելինե</t>
  </si>
  <si>
    <t>Բադալյան Քրիստինա</t>
  </si>
  <si>
    <t>Կիրակոսյան Սյուզաննա</t>
  </si>
  <si>
    <t>Մանուկյան Սահականուշ</t>
  </si>
  <si>
    <t>Հակոբյան Ագնետա</t>
  </si>
  <si>
    <t>Հախնազարյան Ռուզաննա</t>
  </si>
  <si>
    <t>Սարգսյան Միլենա</t>
  </si>
  <si>
    <t xml:space="preserve">Տեր-Հակոբյան Մարիամ </t>
  </si>
  <si>
    <t>Գրիգորյան Հայկուհի</t>
  </si>
  <si>
    <t>Վարդանյան Գոռ</t>
  </si>
  <si>
    <t>Ասատրյան Կարինե</t>
  </si>
  <si>
    <t>Խաչատրյան Մարինա</t>
  </si>
  <si>
    <t>Դաշյան Գեորգի</t>
  </si>
  <si>
    <t>Առաքելյան Փառանձեմ</t>
  </si>
  <si>
    <t>Ստեփանյան Վիկտորիա</t>
  </si>
  <si>
    <t>Գեղամյան Արթուր</t>
  </si>
  <si>
    <t>Մարուխյան Մայրանուշ</t>
  </si>
  <si>
    <t>Ղազարյան Նունե</t>
  </si>
  <si>
    <t>Մելիքբեկյան Քրիստինե</t>
  </si>
  <si>
    <t>Սաղաթելյան Գայանե</t>
  </si>
  <si>
    <t>Դանիելյան Լիանա</t>
  </si>
  <si>
    <t>Աբրահամյան Ժենյա</t>
  </si>
  <si>
    <t>Սահակյան Ֆլորա</t>
  </si>
  <si>
    <t>Խաչատրյան Լուսինե</t>
  </si>
  <si>
    <t>Հայրապետյան Հասմիկ</t>
  </si>
  <si>
    <t>Պետրոսյան Վիկտորյա</t>
  </si>
  <si>
    <t>Ասատրյան Ժաննա</t>
  </si>
  <si>
    <t>Մարտիրոսյան Անի</t>
  </si>
  <si>
    <t>Մելքոնյան Աիդա</t>
  </si>
  <si>
    <t>Սարգսյան Վարսինե</t>
  </si>
  <si>
    <t>Մկրտչյան Անի</t>
  </si>
  <si>
    <t>Հովհաննիսյան Արթուր</t>
  </si>
  <si>
    <t>Ստեփանյան Սուսաննա</t>
  </si>
  <si>
    <t>Ճաղարյան Անահիտ</t>
  </si>
  <si>
    <t>Բեգլարյան Աղունիկ</t>
  </si>
  <si>
    <t>Փանոսյան Էվելինա</t>
  </si>
  <si>
    <t>Խաչատրյան Նորվարդ</t>
  </si>
  <si>
    <t>Վարդանյան Վիկտորիա</t>
  </si>
  <si>
    <t>Հովսեփյան Վահան</t>
  </si>
  <si>
    <t>Կռմաջյան Վարդան</t>
  </si>
  <si>
    <t>Ստեփանյան Արինե</t>
  </si>
  <si>
    <t>Ավետիսյան Արթուր</t>
  </si>
  <si>
    <t>Սիմոնյան Ռուզան</t>
  </si>
  <si>
    <t>Աբրահամյան Մարգարիտա</t>
  </si>
  <si>
    <t>Բարեղամյան Ռուզաննա</t>
  </si>
  <si>
    <t>Հարությունյան Ժենյա</t>
  </si>
  <si>
    <t>Մուրադյան Ալիսա</t>
  </si>
  <si>
    <t>Եղիազարյան Նունե</t>
  </si>
  <si>
    <t xml:space="preserve">Սուվարյան Զարուհի </t>
  </si>
  <si>
    <t>Խաչատրյան Ալվարդ</t>
  </si>
  <si>
    <t>Զաքարյան Աստղիկ</t>
  </si>
  <si>
    <t>Սարգսյան Արմեն</t>
  </si>
  <si>
    <t>Պողոսյան Լիլիթ</t>
  </si>
  <si>
    <t>Կարապետյան Անի</t>
  </si>
  <si>
    <t>Հայրապետյան Նազելի</t>
  </si>
  <si>
    <t>Մնացականյան Գեղեցիկ</t>
  </si>
  <si>
    <t>Մկրտչյան Սոնա</t>
  </si>
  <si>
    <t>Գասպարյան Զարուհի</t>
  </si>
  <si>
    <t>Բադալյան Սուսաննա</t>
  </si>
  <si>
    <t>Օրբելյան Հասմիկ</t>
  </si>
  <si>
    <t>Մկրտչյան Սուսաննա</t>
  </si>
  <si>
    <t>Սարգսյան Արմինե</t>
  </si>
  <si>
    <t>Հարությունյան Հասմիկ</t>
  </si>
  <si>
    <t>Ավետիսյան Մանե</t>
  </si>
  <si>
    <t>Խալաթյան Ամալյա</t>
  </si>
  <si>
    <t>Մկրտչյան Լիլիթ</t>
  </si>
  <si>
    <t>Հովհաննիսյան Նառա</t>
  </si>
  <si>
    <t>Ներսիսյան Նունե</t>
  </si>
  <si>
    <t>Կարապետյան Նվարդ</t>
  </si>
  <si>
    <t>Հովսեփյան Գոհար</t>
  </si>
  <si>
    <t xml:space="preserve">Մխիթարյան Ռիմա </t>
  </si>
  <si>
    <t>Մուսայելյան Աննա</t>
  </si>
  <si>
    <t>Ասիկյան Նարինե</t>
  </si>
  <si>
    <t>Մարգարյան Սվետլանա</t>
  </si>
  <si>
    <t>Սանդոյան Նարինե</t>
  </si>
  <si>
    <t>Խաչատրյան Լիզա</t>
  </si>
  <si>
    <t xml:space="preserve">Հովհաննիսյան Լիանա  </t>
  </si>
  <si>
    <t>Հովհաննիսյան Սյուզաննա</t>
  </si>
  <si>
    <t>Դանիելյան Նելլի</t>
  </si>
  <si>
    <t>Մարտիրոսյան Վարդան</t>
  </si>
  <si>
    <t>Ասատուրյան Սոնյա</t>
  </si>
  <si>
    <t>Արսենյան Անուշիկ</t>
  </si>
  <si>
    <t>Մկրտչյան Մետաքսյա</t>
  </si>
  <si>
    <t>Պետրոսյան Գագիկ</t>
  </si>
  <si>
    <t>Շեկոյան Աննա</t>
  </si>
  <si>
    <t>Մկրտչյան Անահիտ</t>
  </si>
  <si>
    <t>Ասատրյան Լուսինե</t>
  </si>
  <si>
    <t>Կոստանյան Մարիամ</t>
  </si>
  <si>
    <t>Գևորգյան Անուշիկ</t>
  </si>
  <si>
    <t>Զաքարյան Նելլի</t>
  </si>
  <si>
    <t>Դոդոռյան Հասմիկ</t>
  </si>
  <si>
    <t>Առաքելյան Ալլա</t>
  </si>
  <si>
    <t>Մարտիրոսյան Լուսինե</t>
  </si>
  <si>
    <t>Դավոյան Լենա</t>
  </si>
  <si>
    <t>Սեդրակյան Մարիամ Ժ/Պ</t>
  </si>
  <si>
    <t>Պետրոսյան Նաիրա</t>
  </si>
  <si>
    <t>Հակոբյան Գայանե</t>
  </si>
  <si>
    <t>Էլամիրյան Մարինե</t>
  </si>
  <si>
    <t>Տիգրանյան Ռիմա</t>
  </si>
  <si>
    <t>Գևորգյան Տիգրան Ժ/Պ</t>
  </si>
  <si>
    <t>Սարգսյան Սյուզանա</t>
  </si>
  <si>
    <t>Աբովյան Անահիտ</t>
  </si>
  <si>
    <t>Մարտիրոսյան Նաիրա</t>
  </si>
  <si>
    <t>Դանիելյան Սոնա</t>
  </si>
  <si>
    <t>Վարդանյան Սոնա</t>
  </si>
  <si>
    <t>Ղուկասյան Վարդուհի</t>
  </si>
  <si>
    <t>Վիրաբյան Տաթևիկ</t>
  </si>
  <si>
    <t>Նալբանդյան Մարիա</t>
  </si>
  <si>
    <t>Ասատրյան Հասմիկ</t>
  </si>
  <si>
    <t>Արխիվապահ</t>
  </si>
  <si>
    <t>Սարգսյան Հայաստան</t>
  </si>
  <si>
    <t>Քոչարյան Լիլիթ</t>
  </si>
  <si>
    <t>Խաչատրյան Արմինե</t>
  </si>
  <si>
    <t xml:space="preserve">Աղաբեկյան Անժելիկա </t>
  </si>
  <si>
    <t>Առաքելյան Գոհար</t>
  </si>
  <si>
    <t>Գրիգորյան Նարինե</t>
  </si>
  <si>
    <t>Հովհաննիսյան Կարինե</t>
  </si>
  <si>
    <t>Ասատրյան Լիլիթ</t>
  </si>
  <si>
    <t>Հաշվապահ</t>
  </si>
  <si>
    <t>Այվազյան Աննա</t>
  </si>
  <si>
    <t>Գևորգյան Սուսաննա</t>
  </si>
  <si>
    <t>17 աշխատող երեխայի խնամք</t>
  </si>
  <si>
    <t>Նավասարդյան Արթուր</t>
  </si>
  <si>
    <t>Միրզոյան Աննա</t>
  </si>
  <si>
    <t>Կարապետյան Կարինե</t>
  </si>
  <si>
    <t>Սահակյան Զվարդ</t>
  </si>
  <si>
    <t>Սուքիասյան Ռուզաննա</t>
  </si>
  <si>
    <t>Հովսեփյան Կարինե</t>
  </si>
  <si>
    <t>Գիրգորյան Թելման</t>
  </si>
  <si>
    <t>Սարդարյան Հայրապետ</t>
  </si>
  <si>
    <t>Ղազարյան Ասքանազ</t>
  </si>
  <si>
    <t>Չալումյան Խաչատուր</t>
  </si>
  <si>
    <t>Արզումանյան Արտյոմ</t>
  </si>
  <si>
    <t xml:space="preserve">Լևոնյան Յուրիկ </t>
  </si>
  <si>
    <t>Աբրահամյան Հրաչ</t>
  </si>
  <si>
    <t>Նավասարդյան Արտակ</t>
  </si>
  <si>
    <t>Մխիթարյան Էդգար</t>
  </si>
  <si>
    <t>Մկոյան Աննա</t>
  </si>
  <si>
    <t>Ղարիբյան Անահիտ</t>
  </si>
  <si>
    <t>Ղարիբյան Սաթենիկ</t>
  </si>
  <si>
    <t>Մարտիրոսյան Լյուբա</t>
  </si>
  <si>
    <t>Գրիգորյան Սուսաննա</t>
  </si>
  <si>
    <t>Մարտիրոսյան Կարինե</t>
  </si>
  <si>
    <t>Ճավռշյան Սևակ</t>
  </si>
  <si>
    <t>Պողոսյան Արա</t>
  </si>
  <si>
    <t>Ավագյան Դավիթ</t>
  </si>
  <si>
    <t xml:space="preserve">Սամվելյան Արմեն </t>
  </si>
  <si>
    <t>Նավասարդյան Սամվել</t>
  </si>
  <si>
    <t>Գրիգորյան Ռոբերտ</t>
  </si>
  <si>
    <t xml:space="preserve">Մուրադյան Կարեն </t>
  </si>
  <si>
    <t xml:space="preserve">Խրիմյան Ազնիվ </t>
  </si>
  <si>
    <t xml:space="preserve">Հարությունյան Հրայր </t>
  </si>
  <si>
    <t>Խաչատրյան Դավիթ</t>
  </si>
  <si>
    <t>Գաբրիելյան Սյուզաննա</t>
  </si>
  <si>
    <t>Բրոյան Ռոզա</t>
  </si>
  <si>
    <t xml:space="preserve">Ավանեսյան Ավետլանա </t>
  </si>
  <si>
    <t xml:space="preserve">Հակոբյան Մարետա </t>
  </si>
  <si>
    <t xml:space="preserve">Գզիրյան Սամվել </t>
  </si>
  <si>
    <t xml:space="preserve">Սիմոնյան Սվետլանա </t>
  </si>
  <si>
    <t xml:space="preserve">Հովակիմովա Զոյա </t>
  </si>
  <si>
    <t xml:space="preserve">Հայիրյան Իննա </t>
  </si>
  <si>
    <t xml:space="preserve">Վարտանյան Մէրի </t>
  </si>
  <si>
    <t>Նաջարյան Ենգիբար</t>
  </si>
  <si>
    <t>Մինասյան Ալվարդ</t>
  </si>
  <si>
    <t>Ֆնդիկյան Հակոբ</t>
  </si>
  <si>
    <t>Ավագյան Արա</t>
  </si>
  <si>
    <t>Ղազարյան Լիլիթ</t>
  </si>
  <si>
    <t>Վարդանյան Վարդան</t>
  </si>
  <si>
    <t>Կասպարովա Սյուզաննա</t>
  </si>
  <si>
    <t>Հովհաննիսյան Անահիտ</t>
  </si>
  <si>
    <t>Ամիրխանյան Մարիամ</t>
  </si>
  <si>
    <t>Աղաջանյան Աննա</t>
  </si>
  <si>
    <t>Օքմինյան Ռուբինա</t>
  </si>
  <si>
    <t>Մարգարյան Ջուլիետա</t>
  </si>
  <si>
    <t>Բարսեղյան Գենեֆիկ</t>
  </si>
  <si>
    <t>Տոնապետյան Հասմիկ</t>
  </si>
  <si>
    <t>Հարությունյան Մարալ</t>
  </si>
  <si>
    <t>Գալստյան Խաչատուր</t>
  </si>
  <si>
    <t>Պետրոսյանց Սամվել</t>
  </si>
  <si>
    <t>Պողոսյան Ասատուր</t>
  </si>
  <si>
    <t>Մելիքյան Սամվել</t>
  </si>
  <si>
    <t>Մկրտչյան Վարուժան</t>
  </si>
  <si>
    <t>Մահորյան Մարինե</t>
  </si>
  <si>
    <t>Դոլմաջյան Հայկուհի</t>
  </si>
  <si>
    <t>Ասատրյան Լարիսա</t>
  </si>
  <si>
    <t>Դոլմաջյան Արուսյակ</t>
  </si>
  <si>
    <t>Սամվելյան Անահիտ</t>
  </si>
  <si>
    <t>Ամիրդժանովա Էլեն</t>
  </si>
  <si>
    <t>Արմենակյան Կորյուն</t>
  </si>
  <si>
    <t>Հանեյան Սերոբ</t>
  </si>
  <si>
    <t>Կարապետյան Հրաչ</t>
  </si>
  <si>
    <t>Եդիգարյան Տաթևիկ</t>
  </si>
  <si>
    <t>Քյոսեյան Տիգրան</t>
  </si>
  <si>
    <t>Հարությունյան Անդրանիկ</t>
  </si>
  <si>
    <t>Քյոսեյան Անահիտ</t>
  </si>
  <si>
    <t>Յոլչյան Ռուզաննա</t>
  </si>
  <si>
    <t>Սիմոնյան Ռիմա</t>
  </si>
  <si>
    <t>Գաբրիելյան Գայանե</t>
  </si>
  <si>
    <t>Ադիգուլյան Հասմիկ</t>
  </si>
  <si>
    <t>Հովհաննիսյան Հովհաննես</t>
  </si>
  <si>
    <t>Հովսեփյան Աիդա</t>
  </si>
  <si>
    <t>Նովենց Վալերի</t>
  </si>
  <si>
    <t>Վարդանյան Անահիտ</t>
  </si>
  <si>
    <t>Մկրտչյան Մարգարիտ</t>
  </si>
  <si>
    <t>Ասատրյան Լյուդմիլա</t>
  </si>
  <si>
    <t>Աբրահամյան Մարգո</t>
  </si>
  <si>
    <t>Հակոբյան Արմինե</t>
  </si>
  <si>
    <t>Կիրակոսյան Հովհաննես</t>
  </si>
  <si>
    <t xml:space="preserve">  61 աշխատող դրոշմանիշային վճար վճարող</t>
  </si>
  <si>
    <t xml:space="preserve">Հաստիքային ցուցակի համեմատական  </t>
  </si>
  <si>
    <r>
      <t xml:space="preserve">Հայտատուի  անվանումը    </t>
    </r>
    <r>
      <rPr>
        <b/>
        <u/>
        <sz val="12"/>
        <rFont val="GHEA Grapalat"/>
        <family val="3"/>
      </rPr>
      <t>Արագածոտնի մարզի առաջին ատյանի ընդհանուր իրավասության դատարան</t>
    </r>
  </si>
  <si>
    <t>Ղուկասյան Սարգիս</t>
  </si>
  <si>
    <t>Ավագյան Ավետիք</t>
  </si>
  <si>
    <t>Մալխասյան Մանե</t>
  </si>
  <si>
    <t>Հակոբյան Հարություն</t>
  </si>
  <si>
    <t>Ասեյան Վահան</t>
  </si>
  <si>
    <t>Դանիելյան Թերեզա</t>
  </si>
  <si>
    <t>Մելքոնյան Անուշ</t>
  </si>
  <si>
    <t>Պոդոսյան Լիլիթ</t>
  </si>
  <si>
    <t>Դավթյան Ալլա</t>
  </si>
  <si>
    <t>Գևորգյան Արմինե</t>
  </si>
  <si>
    <t>Մելքոնյան Լիլիթ</t>
  </si>
  <si>
    <t>Պետրոսյան Սոսե</t>
  </si>
  <si>
    <t>Կարապետյան Նունե</t>
  </si>
  <si>
    <t>Հարությունյան Ռոզա</t>
  </si>
  <si>
    <t>Մարգարյան Փարվանա</t>
  </si>
  <si>
    <t>Մինասյան Մինաս</t>
  </si>
  <si>
    <t>Ղազարյան Սոնա</t>
  </si>
  <si>
    <t>Մարկոսյան Լուսինե</t>
  </si>
  <si>
    <t>Մարգարյան Հայկ</t>
  </si>
  <si>
    <t>3 աշխատող երեխայի խնամք</t>
  </si>
  <si>
    <t>Մուրադյան Գևորգ</t>
  </si>
  <si>
    <t>Ասմանգուլյան Արամ</t>
  </si>
  <si>
    <t>Հարոյանց Էմմա</t>
  </si>
  <si>
    <t>Առաքելյան Դավիթ</t>
  </si>
  <si>
    <t>Վարդանյան Հերմինե</t>
  </si>
  <si>
    <t>Ազիզյան Էմմա</t>
  </si>
  <si>
    <t>Գալստյան Լամարա</t>
  </si>
  <si>
    <t>Սերոբյան Կարինե</t>
  </si>
  <si>
    <t>Զոհրաբյան Վարդուշ</t>
  </si>
  <si>
    <t>Սիրունյան Անիչկա</t>
  </si>
  <si>
    <t>Բոզոյան Նինա</t>
  </si>
  <si>
    <t>Շահբազյան Ծովինար</t>
  </si>
  <si>
    <t>Ամիրյան Էլինար</t>
  </si>
  <si>
    <t>Ավագյան Անի</t>
  </si>
  <si>
    <t>Ջուլհակյան Օնիկ</t>
  </si>
  <si>
    <t>Բաղդասարյան Միշա</t>
  </si>
  <si>
    <t>Կնյազյան Զավեն</t>
  </si>
  <si>
    <t>Ալեքսանյան Հովիկ</t>
  </si>
  <si>
    <t xml:space="preserve">  14 աշխատող դրոշմանիշային վճար վճարող</t>
  </si>
  <si>
    <r>
      <t xml:space="preserve">Հայտատուի  անվանումը    </t>
    </r>
    <r>
      <rPr>
        <b/>
        <u/>
        <sz val="12"/>
        <rFont val="GHEA Grapalat"/>
        <family val="3"/>
      </rPr>
      <t xml:space="preserve">Արարատ և Վայոց Ձորի մարզերի առաջին ատյանի ընդհանուր իրավասության դատարան </t>
    </r>
  </si>
  <si>
    <t>Հովհաննիսյան Լիլիթ</t>
  </si>
  <si>
    <t>Կարապետյան Անահիտ</t>
  </si>
  <si>
    <t>Հարությունյան Անահիտ</t>
  </si>
  <si>
    <t>Հովսեփյան Հերմինե</t>
  </si>
  <si>
    <t>Աղայան Նինա ժ/պ</t>
  </si>
  <si>
    <t>Առաքելյան Արևիկ</t>
  </si>
  <si>
    <t>Կոխլիկյան Քնարիկ</t>
  </si>
  <si>
    <t>Սարգսյան Էսթեր</t>
  </si>
  <si>
    <t>Բադալյան Հրանուշ</t>
  </si>
  <si>
    <t>Հովհաննիսյան Ալվարդ</t>
  </si>
  <si>
    <t>Մակարյան Հասմիկ</t>
  </si>
  <si>
    <t>Սարգսյան Մոնիկա</t>
  </si>
  <si>
    <t>Սարգսյան Գոհարիկ</t>
  </si>
  <si>
    <t>Հակոբյան Ֆլորա</t>
  </si>
  <si>
    <t>Սարգսյան Լուսինե</t>
  </si>
  <si>
    <t>Հովսեփյան Աստղիկ</t>
  </si>
  <si>
    <t>Թարվերդյան Լենա</t>
  </si>
  <si>
    <t>Միքայելյան Էմմա</t>
  </si>
  <si>
    <t>Գալստյան Անի</t>
  </si>
  <si>
    <t>Գրիգորյան Լիաննա</t>
  </si>
  <si>
    <t>Սարգսյան Գոհար</t>
  </si>
  <si>
    <t>Հակոբյան Նշան</t>
  </si>
  <si>
    <t>Սարգսյան Գայանե</t>
  </si>
  <si>
    <t>Ստեփանյան Սաթինե</t>
  </si>
  <si>
    <t>Կարապետյան Լուսինե</t>
  </si>
  <si>
    <t>Ղազարյան Ֆիլիպ</t>
  </si>
  <si>
    <t>Ստեփանյան Ռիմա</t>
  </si>
  <si>
    <t>Մարգարյան Սուսաննա</t>
  </si>
  <si>
    <t>Նանյան Քնարիկ</t>
  </si>
  <si>
    <t>Ղազարյան Ծովիկ</t>
  </si>
  <si>
    <t>Ավագյան Գոհար</t>
  </si>
  <si>
    <t>5 աշխատող երեխայի խնամք</t>
  </si>
  <si>
    <t>Աբրահամյան Կարեն</t>
  </si>
  <si>
    <t>Սիմոնյան Վահե</t>
  </si>
  <si>
    <t>Օղլուկյան Ռոբերտ</t>
  </si>
  <si>
    <t>Հակոբյան Սուսաննա</t>
  </si>
  <si>
    <t>Գարանյան Ռուզաննա</t>
  </si>
  <si>
    <t>Սողոմոնյան Մարիամ</t>
  </si>
  <si>
    <t>Աբրահամյան Սուսաննա</t>
  </si>
  <si>
    <t>Հարությունյան Վալյա</t>
  </si>
  <si>
    <t>Գրիգորյան Արթուր</t>
  </si>
  <si>
    <t>Մհերյան Զոհրաբ</t>
  </si>
  <si>
    <t>Գասպարյան Լյովա</t>
  </si>
  <si>
    <t>Եղոյան Հեղինար</t>
  </si>
  <si>
    <t>Հունանյան Նաիրի</t>
  </si>
  <si>
    <t>Հարությունյան Ալինա</t>
  </si>
  <si>
    <t>Եղիազարյան Նելիկ</t>
  </si>
  <si>
    <t>Ավեյան Անուշ</t>
  </si>
  <si>
    <t>Մարտիրոսյան Գայանե</t>
  </si>
  <si>
    <t>Կիրակոսյան Սուսան</t>
  </si>
  <si>
    <t>Մաթևոսյան Օֆելյա</t>
  </si>
  <si>
    <t>Գարանյան Աննա</t>
  </si>
  <si>
    <t>Ստեփանյան Հերմինե</t>
  </si>
  <si>
    <t>Հարությունյան Անուշ</t>
  </si>
  <si>
    <t>Ավետիսյան Ղարիբ</t>
  </si>
  <si>
    <t>Ավետիսյան Գրիգոր</t>
  </si>
  <si>
    <t xml:space="preserve">  18 աշխատող դրոշմանիշային վճար վճարող</t>
  </si>
  <si>
    <r>
      <t xml:space="preserve">Հայտատուի  անվանումը    </t>
    </r>
    <r>
      <rPr>
        <b/>
        <u/>
        <sz val="12"/>
        <rFont val="GHEA Grapalat"/>
        <family val="3"/>
      </rPr>
      <t>Արմավիրի մարզի առաջին ատյանի ընդհանուր իրավասության դատարան</t>
    </r>
  </si>
  <si>
    <t>Մեքոնյան    Կարեն</t>
  </si>
  <si>
    <t>Մովսիսյան   Քրիստինե</t>
  </si>
  <si>
    <t>Շաղոյան    Մարինե</t>
  </si>
  <si>
    <t>Մանուկյան   Իրինա</t>
  </si>
  <si>
    <t>Գևորգյան    Անահիտ</t>
  </si>
  <si>
    <t>Պողոսյան Էմմա</t>
  </si>
  <si>
    <t>Բաղրամյան  Սուսաննա</t>
  </si>
  <si>
    <t>Սիմոնյան   Հասմիկ</t>
  </si>
  <si>
    <t>Հակոբյան  Անահիտ</t>
  </si>
  <si>
    <t>Խաչատրյան Անահիտ</t>
  </si>
  <si>
    <t>Վարդանյան  Նաիրա</t>
  </si>
  <si>
    <t>Պոտրոսյան Սուսամբար</t>
  </si>
  <si>
    <t>Կարապետյան Գագիկ</t>
  </si>
  <si>
    <t>Կոստանյան  Թագուհի</t>
  </si>
  <si>
    <t>Դանիելյան  Աստղիկ</t>
  </si>
  <si>
    <t>Թաթոյան Ռիմա</t>
  </si>
  <si>
    <t>Պետրոսյան Քրիստինե</t>
  </si>
  <si>
    <t>Բաղդասարյան Գոհար</t>
  </si>
  <si>
    <t>Հովհաննիսյան Սուսաննա</t>
  </si>
  <si>
    <t>Դանիելյան Հայկ</t>
  </si>
  <si>
    <t>Քոչարյան Նարինե</t>
  </si>
  <si>
    <t>Պետրոսյան Էլիզա</t>
  </si>
  <si>
    <t>Մարուքյան Արմինե</t>
  </si>
  <si>
    <t>Կարապետյան Արմինե</t>
  </si>
  <si>
    <t>Արշակյան     Հունան</t>
  </si>
  <si>
    <t>Մուրադյան    Արմեն</t>
  </si>
  <si>
    <t>Սարգսյան     Մանվել</t>
  </si>
  <si>
    <t>Մաթևոսյան   Արմեն</t>
  </si>
  <si>
    <t>Ստեփանյան   Օֆիկ</t>
  </si>
  <si>
    <t>Գրիգորյան    Անժելա</t>
  </si>
  <si>
    <t>Պողոսյան Սվետլանա</t>
  </si>
  <si>
    <t xml:space="preserve"> Հարությունյան Աշոտ</t>
  </si>
  <si>
    <t>Հակոբյան Մանվել</t>
  </si>
  <si>
    <t>Զաքարյան      Դավիթ</t>
  </si>
  <si>
    <t>Նիկողոսյան    Թամարա</t>
  </si>
  <si>
    <t>Մարտիրոսյան  Սաթիկ</t>
  </si>
  <si>
    <t>Քոշատաշյան    Սվետլանա</t>
  </si>
  <si>
    <t>Համբարձումյան Սեդա</t>
  </si>
  <si>
    <t>Մկրտչյան        Սիրանուշ</t>
  </si>
  <si>
    <t>Պուլուզյան       Գոհար</t>
  </si>
  <si>
    <t>Նիկոլայան Էմիլյա</t>
  </si>
  <si>
    <t>Մազյան           Հոգապետ</t>
  </si>
  <si>
    <t xml:space="preserve">  12 աշխատող դրոշմանիշային վճար վճարող</t>
  </si>
  <si>
    <r>
      <t xml:space="preserve">Հայտատուի  անվանումը   </t>
    </r>
    <r>
      <rPr>
        <b/>
        <u/>
        <sz val="12"/>
        <rFont val="GHEA Grapalat"/>
        <family val="3"/>
      </rPr>
      <t>Գեղարքունիքի մարզի  առաջին ատյանի ընդհանուր իրավասության դատարան</t>
    </r>
  </si>
  <si>
    <t>Մանուկյան Հրայր</t>
  </si>
  <si>
    <t>Նաջարյան Լուսինե</t>
  </si>
  <si>
    <t>Միրիբյան Ժորա</t>
  </si>
  <si>
    <t>Բադեյան Ռոման</t>
  </si>
  <si>
    <t>Իվանյան Էմմա</t>
  </si>
  <si>
    <t>Խաչատրյան Գոհար</t>
  </si>
  <si>
    <t>Մնացականյան Գայանե</t>
  </si>
  <si>
    <t>Սարգսյան Հասմիկ</t>
  </si>
  <si>
    <t>Նավասարդյան Կարինե</t>
  </si>
  <si>
    <t>Զարոյան Զաբելա</t>
  </si>
  <si>
    <t>Հայթյան Իրա</t>
  </si>
  <si>
    <t>Լազյան Վլադիմիր</t>
  </si>
  <si>
    <t>Ավագյան Լիլիթ</t>
  </si>
  <si>
    <t>Հովսեփյան Սիրանույշ</t>
  </si>
  <si>
    <t>Խաչատրյան Լամարա</t>
  </si>
  <si>
    <t>Դադոյան Լիանա</t>
  </si>
  <si>
    <t>Գևորգյան Լիդա</t>
  </si>
  <si>
    <t>Խալաֆյան Ալվարդ</t>
  </si>
  <si>
    <t>Խաչատրյան Արև</t>
  </si>
  <si>
    <t>Կարեյան Սեդա</t>
  </si>
  <si>
    <t>Հովհաննիսյան Ծաղիկ</t>
  </si>
  <si>
    <t>Պետրոսյան Նելլի</t>
  </si>
  <si>
    <t>Մելիքյան Դիանա</t>
  </si>
  <si>
    <t>Առաքելյան Ժաննա</t>
  </si>
  <si>
    <t>Վանեցյան Սոս</t>
  </si>
  <si>
    <t>Գևորգյան Վաչագան</t>
  </si>
  <si>
    <t>Մանուկյան Հակոբ</t>
  </si>
  <si>
    <t>Կարապետյան Սմբատ</t>
  </si>
  <si>
    <t>Բաղիշջանյան Կարեն</t>
  </si>
  <si>
    <t>Բաբայան Արկադի</t>
  </si>
  <si>
    <t>Հովհանյան Կամո</t>
  </si>
  <si>
    <t>Պետրոսյան Արթուր</t>
  </si>
  <si>
    <t>Ղարիբյան Էվելինա</t>
  </si>
  <si>
    <t>Կարապետյան Աստղիկ</t>
  </si>
  <si>
    <t>Կոստանյան Տիգրան</t>
  </si>
  <si>
    <t>Եղիազարյան Աննա</t>
  </si>
  <si>
    <t>Մարտիրոսյան Ալիտա</t>
  </si>
  <si>
    <t>Չիչոյան Բորիկ</t>
  </si>
  <si>
    <t>Շահբազյան Էմմա</t>
  </si>
  <si>
    <t>Ավետիսյան Վեներա</t>
  </si>
  <si>
    <t>Հայրապետյան Թամար</t>
  </si>
  <si>
    <t>Իվանյան Էլմիրա</t>
  </si>
  <si>
    <t>Իշխանյան Թարմիլա</t>
  </si>
  <si>
    <t>Դեմրչյան Մարիա</t>
  </si>
  <si>
    <t>Մարտիրոսյան Վարսենիկ</t>
  </si>
  <si>
    <t>Խզմալյան Ռեփսիկ</t>
  </si>
  <si>
    <t>Շաբոյան Ալիդա</t>
  </si>
  <si>
    <t>Ավոյան Սուսաննա</t>
  </si>
  <si>
    <t>Գրիգորյան Աստղիկ</t>
  </si>
  <si>
    <t>Ավետիսյան Անի</t>
  </si>
  <si>
    <t>Զիրոյան Լյուդվիգ</t>
  </si>
  <si>
    <t xml:space="preserve"> Սարգսյան Լյովա</t>
  </si>
  <si>
    <r>
      <t xml:space="preserve">Հաստիքային ցուցակի համեմատական  </t>
    </r>
    <r>
      <rPr>
        <b/>
        <sz val="12"/>
        <rFont val="GHEA Grapalat"/>
        <family val="3"/>
      </rPr>
      <t>Լոռու մարզի առաջին ատյանի ընդհանուր իրավասության դատարան</t>
    </r>
  </si>
  <si>
    <t>Ալչանգյան Ժաննա</t>
  </si>
  <si>
    <t>Արսենյան Նելի</t>
  </si>
  <si>
    <t>Օհանյան Անահիտ</t>
  </si>
  <si>
    <t>Քոթանջյան Լիլիթ</t>
  </si>
  <si>
    <t>Նազարյան Լիլիթ</t>
  </si>
  <si>
    <t>Դավթյան Անուշիկ</t>
  </si>
  <si>
    <t>Հովակիմյան Սիլվա</t>
  </si>
  <si>
    <t>Արզումանյան Արմինե</t>
  </si>
  <si>
    <t>Բաղրամյան Լիանա</t>
  </si>
  <si>
    <t>Մկոյան Տիգրան</t>
  </si>
  <si>
    <t>Ասուլյան Անահիտ</t>
  </si>
  <si>
    <t>Սիմոնյան Մարիամ</t>
  </si>
  <si>
    <t>Մելիքյան Արմաիդա</t>
  </si>
  <si>
    <t>Մացակյան Արմինե</t>
  </si>
  <si>
    <t>Չոբանյան Նարինե</t>
  </si>
  <si>
    <t>Թունյան Անուշ</t>
  </si>
  <si>
    <t>Բաղդասարյան Անուշ</t>
  </si>
  <si>
    <t>Ասլամազյան Գոհար</t>
  </si>
  <si>
    <t>Մարտիրոսյան Մարիամ</t>
  </si>
  <si>
    <t>Դարչինյան Մելանյա</t>
  </si>
  <si>
    <t>Կասեմյան Աննա</t>
  </si>
  <si>
    <t>Խաչատրյան Լաուրա</t>
  </si>
  <si>
    <t>Անտոնյան Նաիրա</t>
  </si>
  <si>
    <t>Միրզոյան Վիոլետա</t>
  </si>
  <si>
    <t>Գաբոյան Արեգնազան</t>
  </si>
  <si>
    <t>Սոսյան Օֆեյյա</t>
  </si>
  <si>
    <t>Ալավերդյան Աղվան</t>
  </si>
  <si>
    <t>Գագիկյան Զարուհի</t>
  </si>
  <si>
    <t>Զարաբեկյան Ջուլիետտա</t>
  </si>
  <si>
    <t>Սահակյան Արտակ</t>
  </si>
  <si>
    <t>Քոթանջյան Հայկազ</t>
  </si>
  <si>
    <t>Այդինյան Մանուշ</t>
  </si>
  <si>
    <t>Հակոբյան Լուսինե</t>
  </si>
  <si>
    <t>Բաղդասարյան Գրիգորի</t>
  </si>
  <si>
    <t>Անտոնյան Արտակ</t>
  </si>
  <si>
    <t>Մարդոյան Արմեն</t>
  </si>
  <si>
    <t>Կիրակոսյան Արտուշ</t>
  </si>
  <si>
    <t>Աղաջանյան Մանվել</t>
  </si>
  <si>
    <t>Թումանյան Արմիդա</t>
  </si>
  <si>
    <t>Սիմոնյան Աշոտ</t>
  </si>
  <si>
    <t>Խաչատրյան Տաթևիկ</t>
  </si>
  <si>
    <t>Աբովյան Վլադիմիր</t>
  </si>
  <si>
    <t>Անախասյան Տաթևիկ</t>
  </si>
  <si>
    <t>Մանուկյան Համեստուհի</t>
  </si>
  <si>
    <t>Դարչինյան Սեդա</t>
  </si>
  <si>
    <t>Մալաքյան Աիդա</t>
  </si>
  <si>
    <t>Սարկիսովա Տաիսա</t>
  </si>
  <si>
    <t>Մաթոսյան Անուշ</t>
  </si>
  <si>
    <t>Միրզոյան Սաթենիկ</t>
  </si>
  <si>
    <t>Գաբոյան Հասմիկ</t>
  </si>
  <si>
    <t>Սարգսյան Աշխեն</t>
  </si>
  <si>
    <t>Սաֆարյան Ռազմիկա</t>
  </si>
  <si>
    <t>Մարգարյան Անահիտ</t>
  </si>
  <si>
    <t>Դանիելյան Մանուշ</t>
  </si>
  <si>
    <t>Մխոյան Ալետա</t>
  </si>
  <si>
    <t>Համբարյան  Մելանյա</t>
  </si>
  <si>
    <t>Պետրոսյան Ռուբիկ</t>
  </si>
  <si>
    <t>Նազարյան Ռոբերտ</t>
  </si>
  <si>
    <t>Մաթոսյան Վաչագան</t>
  </si>
  <si>
    <t>Գևորգյան Կամո</t>
  </si>
  <si>
    <t>Անտոնյան Վարդան</t>
  </si>
  <si>
    <r>
      <t xml:space="preserve">Հաստիքային ցուցակի համեմատական  </t>
    </r>
    <r>
      <rPr>
        <b/>
        <sz val="12"/>
        <rFont val="GHEA Grapalat"/>
        <family val="3"/>
      </rPr>
      <t>Կոտայքի մարզի առաջին ատյանի  ընդհանուր իրավասության դատարան</t>
    </r>
  </si>
  <si>
    <t>Ալիխանյան Արմինե</t>
  </si>
  <si>
    <t xml:space="preserve">Բադիրյան Ժաննա </t>
  </si>
  <si>
    <t xml:space="preserve">Մինասյան Անի </t>
  </si>
  <si>
    <t>Հարությունյան Նունե</t>
  </si>
  <si>
    <t>Բաղյան Հովհաննես</t>
  </si>
  <si>
    <t xml:space="preserve">Սիմոնյան Մոնիկա </t>
  </si>
  <si>
    <t>Մկրտչյան Երանուհի</t>
  </si>
  <si>
    <t>Քարամյան Լիլյա</t>
  </si>
  <si>
    <t xml:space="preserve">Ավագյան Հայկանուշ </t>
  </si>
  <si>
    <t xml:space="preserve">Արսենյան Սվետլանա </t>
  </si>
  <si>
    <t xml:space="preserve">Հովսեփյան Անժելա </t>
  </si>
  <si>
    <t>Լևոնյան Մարգարիտ</t>
  </si>
  <si>
    <t xml:space="preserve">Մկրտչյան Վարդուհի </t>
  </si>
  <si>
    <t>Ավագյան Լաուրա</t>
  </si>
  <si>
    <t xml:space="preserve">Միրումյան Հերմինե </t>
  </si>
  <si>
    <t xml:space="preserve">Մինասյան Աննա </t>
  </si>
  <si>
    <t xml:space="preserve">Մկրտչյան Սոնա </t>
  </si>
  <si>
    <t xml:space="preserve">Մկրտչյան Աիդա </t>
  </si>
  <si>
    <t>Մուսաելյան Վարդանուշ</t>
  </si>
  <si>
    <t xml:space="preserve">Գևորգյան Սուսան </t>
  </si>
  <si>
    <t xml:space="preserve">Գրիգորյան Արմինե </t>
  </si>
  <si>
    <t xml:space="preserve">Թադևոսյան Եվա </t>
  </si>
  <si>
    <t xml:space="preserve">Աբրահամյան Արմինե </t>
  </si>
  <si>
    <t xml:space="preserve">Սայադյան Անի </t>
  </si>
  <si>
    <t xml:space="preserve">Դավթյան Մարինե </t>
  </si>
  <si>
    <t xml:space="preserve">Նագդալյան Հայկուհի </t>
  </si>
  <si>
    <t xml:space="preserve">Հակոբյան Հերմինե </t>
  </si>
  <si>
    <t xml:space="preserve">Սահակյան Կարինե </t>
  </si>
  <si>
    <t>Մկրտչյան Գոհար</t>
  </si>
  <si>
    <t xml:space="preserve">Օհանյան Ալբերտ </t>
  </si>
  <si>
    <t xml:space="preserve">Աղամիրյան Արսեն </t>
  </si>
  <si>
    <t xml:space="preserve">Ադամյան Հովհաննես </t>
  </si>
  <si>
    <t xml:space="preserve">Մարգարյան Արամ </t>
  </si>
  <si>
    <t xml:space="preserve">Առաքելյան Յուրիկ </t>
  </si>
  <si>
    <t xml:space="preserve">Սարհատյան Տիգրան </t>
  </si>
  <si>
    <t xml:space="preserve">Սահակյան Իդա </t>
  </si>
  <si>
    <t xml:space="preserve">Մխիթարյան Լևուշ </t>
  </si>
  <si>
    <t>Կարապետյան Գևորգ</t>
  </si>
  <si>
    <t xml:space="preserve">Անտոնյան Աննա </t>
  </si>
  <si>
    <t xml:space="preserve">Մովսիսյան Անի </t>
  </si>
  <si>
    <t xml:space="preserve">Գաբրիելյան Աննա </t>
  </si>
  <si>
    <t xml:space="preserve">Կարապետյան Կարինե </t>
  </si>
  <si>
    <t>Հարությունյան Գայանե</t>
  </si>
  <si>
    <t xml:space="preserve">Ստեփանյան Սոֆիկ </t>
  </si>
  <si>
    <t xml:space="preserve">Սարգսյան Գայանե </t>
  </si>
  <si>
    <t xml:space="preserve">Եղիազարյան Հրանուշ </t>
  </si>
  <si>
    <t xml:space="preserve">Հովհաննիսյան Սիլվա </t>
  </si>
  <si>
    <t xml:space="preserve">Կարապետյան Էդնա </t>
  </si>
  <si>
    <t xml:space="preserve">Անդրյան Սվետլանա </t>
  </si>
  <si>
    <t xml:space="preserve">Աթանեսյան Մելիք </t>
  </si>
  <si>
    <t xml:space="preserve">Մկրտչյան Վարդան </t>
  </si>
  <si>
    <t xml:space="preserve">  13 աշխատող դրոշմանիշային վճար վճարող</t>
  </si>
  <si>
    <r>
      <t xml:space="preserve">Հաստիքային ցուցակի համեմատական </t>
    </r>
    <r>
      <rPr>
        <b/>
        <sz val="12"/>
        <rFont val="GHEA Grapalat"/>
        <family val="3"/>
      </rPr>
      <t>Շիրակի մարզի առաջին ատյանի ընդհանուր իրավասության դատարան</t>
    </r>
  </si>
  <si>
    <t>Համբարձումյան Սուսաննա</t>
  </si>
  <si>
    <t>Մովսիսյան Կարինե</t>
  </si>
  <si>
    <t>Վարոսյան Խաչիկ</t>
  </si>
  <si>
    <t>Խուրշուդյան Կարինե</t>
  </si>
  <si>
    <t>Թադևոսյան Սվետլանա</t>
  </si>
  <si>
    <t>Թորոյան Փիրուզա</t>
  </si>
  <si>
    <t>Մաթեւոսյան Սիրուշ</t>
  </si>
  <si>
    <t>Մալխասյան Վերգինե</t>
  </si>
  <si>
    <t>Մելիքյան Սիլվա</t>
  </si>
  <si>
    <t>Դանիելյան Խանում</t>
  </si>
  <si>
    <t>Ներսիսյան Հրանուշ</t>
  </si>
  <si>
    <t>Խաչատրյան Հրաչ</t>
  </si>
  <si>
    <t>Մուրադյան Սաթիկ</t>
  </si>
  <si>
    <t>Հարությունյան Օֆելյա</t>
  </si>
  <si>
    <t>Մողրովյան Գայանե</t>
  </si>
  <si>
    <t>Համբարձումյան Լիլիթ</t>
  </si>
  <si>
    <t>Մկրտչյան Լիաննա</t>
  </si>
  <si>
    <t>Ալեքսանյան Լուսինե</t>
  </si>
  <si>
    <t>Ղարիբյան Իրինա</t>
  </si>
  <si>
    <t>Չաբոյան Նելլի</t>
  </si>
  <si>
    <t>Ավետյան Օֆելյա</t>
  </si>
  <si>
    <t>Վարդանյան Օնիկ</t>
  </si>
  <si>
    <t>Համբարձումյան Օֆելյա</t>
  </si>
  <si>
    <t>Ջանոյան Գոհար</t>
  </si>
  <si>
    <t>Մկրտչյան Մարո</t>
  </si>
  <si>
    <t>Հախվերդյան Անահիտ</t>
  </si>
  <si>
    <t>Պողոսյան Տիգրան</t>
  </si>
  <si>
    <t>Ասլանյան Ալա</t>
  </si>
  <si>
    <t>Սիմոնյան  Անահիտ</t>
  </si>
  <si>
    <t>Մելքոնյան Հրաչյա</t>
  </si>
  <si>
    <t>Մխիթարյան Ռիմա</t>
  </si>
  <si>
    <t>Մխիթարյան Գոհար</t>
  </si>
  <si>
    <t>Եղիազարյան Ռուզաննա</t>
  </si>
  <si>
    <t>Կարապետյան Մանավազ</t>
  </si>
  <si>
    <t>Սարգսյան Արամայիս</t>
  </si>
  <si>
    <t>Թովմասյան Ալվարդ</t>
  </si>
  <si>
    <t>Կարախանյան Արթուր</t>
  </si>
  <si>
    <t>Կարապետյան Հարություն</t>
  </si>
  <si>
    <t>Սահակյան Փիրուզա</t>
  </si>
  <si>
    <t>Տոնոյան Անթառամ</t>
  </si>
  <si>
    <t>Ղարագյոզյան Արմանուշ</t>
  </si>
  <si>
    <t>Գրիգորյան Կարինե</t>
  </si>
  <si>
    <t>Նահապետյան Սոֆյա</t>
  </si>
  <si>
    <t xml:space="preserve">Հովհաննիսյան Գոհար </t>
  </si>
  <si>
    <t>Ասատրյան Սուսամբար</t>
  </si>
  <si>
    <t>Զիրոյան Հռիփսիմե</t>
  </si>
  <si>
    <t>Մարտիրոսյան Սոֆիկ</t>
  </si>
  <si>
    <t>Մկրտչյան  Մայրանուշ</t>
  </si>
  <si>
    <t>Հովհաննիսյան Զոհրաբ</t>
  </si>
  <si>
    <t>Կուրղինյան Հարություն</t>
  </si>
  <si>
    <t>Ասլանյան Արծվիկ</t>
  </si>
  <si>
    <t>Ասմարյան Լիլիթ</t>
  </si>
  <si>
    <t>Բարսեղյան Արամ</t>
  </si>
  <si>
    <t>Սարգսյան Լևոնշ</t>
  </si>
  <si>
    <t>Չարչօղլյան Արման</t>
  </si>
  <si>
    <t xml:space="preserve">  17 աշխատող դրոշմանիշային վճար վճարող</t>
  </si>
  <si>
    <r>
      <t xml:space="preserve">Հաստիքային ցուցակի համեմատական </t>
    </r>
    <r>
      <rPr>
        <b/>
        <sz val="12"/>
        <rFont val="GHEA Grapalat"/>
        <family val="3"/>
      </rPr>
      <t>Սյունիքի մարզի առաջին ատյանի  ընդհանուր իրավասության դատարան</t>
    </r>
  </si>
  <si>
    <t xml:space="preserve">Հովհաննիսյան Գարիկ </t>
  </si>
  <si>
    <t xml:space="preserve">Բենիամինյան Օլեգ </t>
  </si>
  <si>
    <t xml:space="preserve">Հարությունյան Արուս </t>
  </si>
  <si>
    <t xml:space="preserve">Մնացականյան Անի </t>
  </si>
  <si>
    <t xml:space="preserve">Գրիգորյան Անահիտ </t>
  </si>
  <si>
    <t xml:space="preserve">Պողոսյան Ծաղիկ </t>
  </si>
  <si>
    <t xml:space="preserve">Ավագյան Սեդա </t>
  </si>
  <si>
    <t xml:space="preserve">Օհանջանյան Հերմինե </t>
  </si>
  <si>
    <t xml:space="preserve">Կարապետյան Սուսաննա </t>
  </si>
  <si>
    <t xml:space="preserve">Լալայան Արեգա </t>
  </si>
  <si>
    <t>Մարտիրոսյան Սոֆյա</t>
  </si>
  <si>
    <t xml:space="preserve">Սարյան Լուսինե  </t>
  </si>
  <si>
    <t xml:space="preserve">Սարգսյան Լիլիա </t>
  </si>
  <si>
    <t xml:space="preserve">Մարտիրոսյան Վահե  </t>
  </si>
  <si>
    <t xml:space="preserve">Գրիգորյան Սոֆի </t>
  </si>
  <si>
    <t xml:space="preserve">Արմաղանյան Օֆիկ </t>
  </si>
  <si>
    <t>Ալեքսանյան Նունե</t>
  </si>
  <si>
    <t xml:space="preserve">Բարսեղյան Աստղիկ  </t>
  </si>
  <si>
    <t xml:space="preserve">Հայրապետյան Նաիրա   </t>
  </si>
  <si>
    <t xml:space="preserve">Մկրտչյան Կարինե </t>
  </si>
  <si>
    <t xml:space="preserve">Զաքարյան Արմինե </t>
  </si>
  <si>
    <t xml:space="preserve">Աղաբեկյան Մերի </t>
  </si>
  <si>
    <t>2 աշխատող երեխայի խնամք</t>
  </si>
  <si>
    <t xml:space="preserve">Մելքոմյան Արթուր </t>
  </si>
  <si>
    <t xml:space="preserve">Սավադյան Մերի </t>
  </si>
  <si>
    <t xml:space="preserve">Ջավադյան Քրիստինե </t>
  </si>
  <si>
    <t xml:space="preserve">Հակոբյան ժանետա </t>
  </si>
  <si>
    <t>Պետրոսյան Գայանե</t>
  </si>
  <si>
    <t>Բաբուրյան Մարատ</t>
  </si>
  <si>
    <t>Զաքարյան Եղիշե</t>
  </si>
  <si>
    <t>Հարությունյան Արամ</t>
  </si>
  <si>
    <t>Սարգսյան Արտաշես</t>
  </si>
  <si>
    <t xml:space="preserve">Սահակյան Գոռ </t>
  </si>
  <si>
    <t xml:space="preserve">Գևորգյան Վահրամ </t>
  </si>
  <si>
    <t xml:space="preserve">Ստեփանյան Ժենյա </t>
  </si>
  <si>
    <t xml:space="preserve">Խաչատրյան Սվետիկ </t>
  </si>
  <si>
    <t xml:space="preserve">Յաղմուրյան Լենա </t>
  </si>
  <si>
    <t xml:space="preserve">Արզումանյան Լարիսա </t>
  </si>
  <si>
    <t xml:space="preserve">Ջավադյան Ասյա </t>
  </si>
  <si>
    <t xml:space="preserve">Գրիգորյան Վերա </t>
  </si>
  <si>
    <t xml:space="preserve">Գևորգյան Լուսինե </t>
  </si>
  <si>
    <t xml:space="preserve">Գասպարյան Ալվարդ </t>
  </si>
  <si>
    <t xml:space="preserve">Փարսադանյան Արամ </t>
  </si>
  <si>
    <t xml:space="preserve">Ավետիսյան Արթուր </t>
  </si>
  <si>
    <t>Արզումանյան Լևիկ</t>
  </si>
  <si>
    <t>16 աշխատող դրոշմանիշային վճար վճարող</t>
  </si>
  <si>
    <r>
      <t xml:space="preserve">Հաստիքային ցուցակի համեմատական </t>
    </r>
    <r>
      <rPr>
        <b/>
        <sz val="12"/>
        <rFont val="GHEA Grapalat"/>
        <family val="3"/>
      </rPr>
      <t>Տավուշի մարզի առաջին ատյանի ընդհանուր իրավասության դատարան</t>
    </r>
  </si>
  <si>
    <t>Ժամհարյան Արման</t>
  </si>
  <si>
    <t>Խաչատրյան Աննա</t>
  </si>
  <si>
    <t>Եգանյան Արմինե</t>
  </si>
  <si>
    <t>Մարկոսյան Արամայիս</t>
  </si>
  <si>
    <t>Մելքումյան Օֆելյա</t>
  </si>
  <si>
    <t>Չիբուխչյան Կարինե</t>
  </si>
  <si>
    <t>Օհանյան Նոնա</t>
  </si>
  <si>
    <t>Սարգսյան Սվետլանա</t>
  </si>
  <si>
    <t>Ամիրաղյան Լիլիթ</t>
  </si>
  <si>
    <t>Բալասյան Ալինա</t>
  </si>
  <si>
    <t>Կարապետյան Սերինե</t>
  </si>
  <si>
    <t>Դավթյան Անի</t>
  </si>
  <si>
    <t>Փայտյան Անժելա</t>
  </si>
  <si>
    <t>Ալավերդյան Աննա</t>
  </si>
  <si>
    <t>Ասատրյան Մարիամ</t>
  </si>
  <si>
    <t>Բայրամյան Արևհատ</t>
  </si>
  <si>
    <t>Խաչիկյան Արուս</t>
  </si>
  <si>
    <t>Սարգսյան Մարինե</t>
  </si>
  <si>
    <t>Գասպարյան Սերյոժա</t>
  </si>
  <si>
    <t>Մեհրաբյան Պարգև</t>
  </si>
  <si>
    <t>Նազարյան Աշխեն</t>
  </si>
  <si>
    <t>Խաչինյան Արտաշես</t>
  </si>
  <si>
    <t>Խաչատրյան Սարգիս</t>
  </si>
  <si>
    <t>Խաչիկյան Սաշիկ</t>
  </si>
  <si>
    <t>Զարգարյան Վալտեր</t>
  </si>
  <si>
    <t>Ղազարյան Սուդարիկ</t>
  </si>
  <si>
    <t>Մխիթարյան Ալվինա</t>
  </si>
  <si>
    <t>Նասիբյան Անուշիկ</t>
  </si>
  <si>
    <t>Զաքինյան Վարդանուշ</t>
  </si>
  <si>
    <t>Գասպարյան Զինա</t>
  </si>
  <si>
    <t>Մատինյան Անահիտ</t>
  </si>
  <si>
    <t>Անտոնյան Սմբատ</t>
  </si>
  <si>
    <t>Հարությունյան Էդուարդ</t>
  </si>
  <si>
    <t>Խաչիկյան Գրետա</t>
  </si>
  <si>
    <t>Խաչիկյան Անուշ</t>
  </si>
  <si>
    <t>Անանյան Լիանա</t>
  </si>
  <si>
    <t>Ղազարյան Հասմիկ</t>
  </si>
  <si>
    <t>Ղազարյան Էլմիրա</t>
  </si>
  <si>
    <t>Չիբուխչյան Նվեր</t>
  </si>
  <si>
    <t>Դավթյան Լուսինե</t>
  </si>
  <si>
    <t>Սահակյան Վարդգես</t>
  </si>
  <si>
    <t>Մամյան Արսեն</t>
  </si>
  <si>
    <t>Գուլքանյան Աշոտ</t>
  </si>
  <si>
    <r>
      <t xml:space="preserve">Հաստիքային ցուցակի համեմատական </t>
    </r>
    <r>
      <rPr>
        <b/>
        <sz val="12"/>
        <rFont val="GHEA Grapalat"/>
        <family val="3"/>
      </rPr>
      <t>Վարչական դատարան</t>
    </r>
  </si>
  <si>
    <t xml:space="preserve">Մելքոնյան  Էդգար    </t>
  </si>
  <si>
    <t>Սաֆարյան Մերի</t>
  </si>
  <si>
    <t xml:space="preserve">Եղոյան Զարուհի </t>
  </si>
  <si>
    <t xml:space="preserve">Խերանյան Տիգրան  </t>
  </si>
  <si>
    <t>Մաթևոսյան Լուսինե</t>
  </si>
  <si>
    <t>Սարդարյան  Ռաֆայել</t>
  </si>
  <si>
    <t xml:space="preserve">Մայիլյան Արտյոմ  </t>
  </si>
  <si>
    <t xml:space="preserve">Զուրաբյան Անի   </t>
  </si>
  <si>
    <t>Մուրադյան Կարինե</t>
  </si>
  <si>
    <t xml:space="preserve">Չիչյան Դիանա  </t>
  </si>
  <si>
    <t xml:space="preserve">Հովհաննիսյան Մետաքսյա </t>
  </si>
  <si>
    <t xml:space="preserve">Բադալյան Գոհար  </t>
  </si>
  <si>
    <t xml:space="preserve">Զոհրանյան Քրիստինե  </t>
  </si>
  <si>
    <t xml:space="preserve">Ասատրյան Մարիցա </t>
  </si>
  <si>
    <t>Սարգսյան Տաթևիկ</t>
  </si>
  <si>
    <t xml:space="preserve">Մարաբյան Արմինե </t>
  </si>
  <si>
    <t>Աֆիյան Լիանա</t>
  </si>
  <si>
    <t xml:space="preserve">Հովակիմյան Նելլի    </t>
  </si>
  <si>
    <t xml:space="preserve">Ֆահրադյան Արուսյակ </t>
  </si>
  <si>
    <t>Պապիկյան Հայկանուշ</t>
  </si>
  <si>
    <t xml:space="preserve">Դանիելյան Լիդյա </t>
  </si>
  <si>
    <t xml:space="preserve">Փարսադանյան Աննա </t>
  </si>
  <si>
    <t>Դալլաքյան Թեհմինե</t>
  </si>
  <si>
    <t>Կարապետյան Մերի</t>
  </si>
  <si>
    <t>Մարկոսյան Կարինե</t>
  </si>
  <si>
    <t>Մովսիսյան Արաքսյա</t>
  </si>
  <si>
    <t>Հարությունյան Մանե</t>
  </si>
  <si>
    <t>Փանոսյան Աննա</t>
  </si>
  <si>
    <t>Բարսեղյան Կարինե</t>
  </si>
  <si>
    <t>Սերոբյան Աննա</t>
  </si>
  <si>
    <t>Արևշատյան Նաիրա</t>
  </si>
  <si>
    <t>Սարիբեկյան Վազգեն</t>
  </si>
  <si>
    <t>Հարությունյան Գեղեցիկ</t>
  </si>
  <si>
    <t>Մովսեսյան Էթերի</t>
  </si>
  <si>
    <t>Բրուդյան Լիլիթ</t>
  </si>
  <si>
    <t>Եգորյան Գայանե</t>
  </si>
  <si>
    <t>Եղիազարյան Քրիստինե</t>
  </si>
  <si>
    <t>Նահապետյան Թովմաս</t>
  </si>
  <si>
    <t>Գալստյան Հռիփսիմե</t>
  </si>
  <si>
    <t>Մարանջյան Ադրինե</t>
  </si>
  <si>
    <t>Հովհաննիսյան Գայանե</t>
  </si>
  <si>
    <t>Աղաջանյան Իրինա</t>
  </si>
  <si>
    <t>Սեդրակյան Հռիփսիմե</t>
  </si>
  <si>
    <t xml:space="preserve">Պետրոսյան Հերմինե    </t>
  </si>
  <si>
    <t>Մնացականյան Արմինե</t>
  </si>
  <si>
    <t xml:space="preserve">Աճեմյան Մերի </t>
  </si>
  <si>
    <t>Լալազարյան Անի</t>
  </si>
  <si>
    <t xml:space="preserve">Բարսեղյան  Տիգրան </t>
  </si>
  <si>
    <t>Մելքոնյան Անի</t>
  </si>
  <si>
    <t>Մալխասյան Սպարտակ</t>
  </si>
  <si>
    <t>Պետրոսյան Ֆլորա</t>
  </si>
  <si>
    <t xml:space="preserve">Խաչատրյան Արփի                   </t>
  </si>
  <si>
    <t>Իկիլիկյան Անի</t>
  </si>
  <si>
    <t>Ենգիբարյան Ալբերտ</t>
  </si>
  <si>
    <t>Փաշինյան Արմենուհի</t>
  </si>
  <si>
    <t xml:space="preserve">Գալստյան Հեղինե </t>
  </si>
  <si>
    <t xml:space="preserve">Թադևոսյան Սոնա    </t>
  </si>
  <si>
    <t>Սարգսյան Արփինե</t>
  </si>
  <si>
    <t xml:space="preserve">Սարգսյան Լուսինե </t>
  </si>
  <si>
    <t xml:space="preserve">Պողոսյան Էլեն </t>
  </si>
  <si>
    <t>16 աշխատող երեխայի խնամք</t>
  </si>
  <si>
    <t>Ղարաքեշիշյան Վալենտինա</t>
  </si>
  <si>
    <t>Կաուկչյան Սվետլանա</t>
  </si>
  <si>
    <t>Բադիկյան Մելինե</t>
  </si>
  <si>
    <t>Հովհաննիսյան Նաիրա</t>
  </si>
  <si>
    <t>Բաղդասարյան Լիլիթ</t>
  </si>
  <si>
    <t>Սարգսյան Լիաննա</t>
  </si>
  <si>
    <t>Եղոյան Արուսյակ</t>
  </si>
  <si>
    <t xml:space="preserve">Դանիելյան  Անահիտ  </t>
  </si>
  <si>
    <t xml:space="preserve">Կաուկչյան Մարգո  </t>
  </si>
  <si>
    <t xml:space="preserve">Հակոբյան  Սոֆյա </t>
  </si>
  <si>
    <t xml:space="preserve">Թադևոսյան Մելետ  </t>
  </si>
  <si>
    <t>Մինասյան Անահիտ</t>
  </si>
  <si>
    <t xml:space="preserve">Ասատրյան Ռուզաննա </t>
  </si>
  <si>
    <t>Կոստանյան Անահիտ</t>
  </si>
  <si>
    <t xml:space="preserve">Մկրտչյան Արեգնազան </t>
  </si>
  <si>
    <t>Պետրոսյան Մարգարիտ</t>
  </si>
  <si>
    <t>Սամվելյան Կարապետ</t>
  </si>
  <si>
    <t>Թարխանյան Գևորգ</t>
  </si>
  <si>
    <t xml:space="preserve">Դավթյան Կառլեն </t>
  </si>
  <si>
    <t>Գրիգորյան Արայիկ</t>
  </si>
  <si>
    <t xml:space="preserve">Վարորդ </t>
  </si>
  <si>
    <t>Շիրինյան Մհեր</t>
  </si>
  <si>
    <t xml:space="preserve">  20 աշխատող դրոշմանիշային վճար վճարող</t>
  </si>
  <si>
    <t xml:space="preserve">Հաստիքային ցուցակի համեմատական </t>
  </si>
  <si>
    <r>
      <t xml:space="preserve">Հայտատուի  անվանումը   </t>
    </r>
    <r>
      <rPr>
        <b/>
        <u/>
        <sz val="12"/>
        <rFont val="GHEA Grapalat"/>
        <family val="3"/>
      </rPr>
      <t>Սնանկության դատարան</t>
    </r>
  </si>
  <si>
    <t>Ղուկասյան Արման</t>
  </si>
  <si>
    <t>Խաչատրյան Արփինե</t>
  </si>
  <si>
    <t>Թադևոսյան Լուսինե</t>
  </si>
  <si>
    <t>Սաֆարյան Հեղինե</t>
  </si>
  <si>
    <t>Սահակյան Սուրեն</t>
  </si>
  <si>
    <t>Մկրտչյան Ալինա</t>
  </si>
  <si>
    <t>Ունուսյան Հերմինե</t>
  </si>
  <si>
    <t>Ռևազյան Արմինե</t>
  </si>
  <si>
    <t>Նալբանդյան Էմիլիա</t>
  </si>
  <si>
    <t>Արշակյան Անահիտ</t>
  </si>
  <si>
    <t>Մուրադյան Անի</t>
  </si>
  <si>
    <t>Անանյան Ալվարդ</t>
  </si>
  <si>
    <t>Աբգարյան Արմինե</t>
  </si>
  <si>
    <t>Սարգսյան Կարինե</t>
  </si>
  <si>
    <t>Միրզոյան Մագդա</t>
  </si>
  <si>
    <t>Բարսեղյան Սիրվարդ</t>
  </si>
  <si>
    <t>Եղիազարյան Մարիամ</t>
  </si>
  <si>
    <t>Հարոյան Գոհար</t>
  </si>
  <si>
    <t>Սրապյան Ջուլիետա</t>
  </si>
  <si>
    <t xml:space="preserve">Ալիփյան Լուիզա </t>
  </si>
  <si>
    <t>Ղուկասյան Երանուհի</t>
  </si>
  <si>
    <t>Մուրադյան Սիրվարդ</t>
  </si>
  <si>
    <t>Պողոսյան Վահե</t>
  </si>
  <si>
    <t>Ներսիսյան Աննա</t>
  </si>
  <si>
    <t>Ինջիղուլյան Արփինե</t>
  </si>
  <si>
    <t>Ղազարյան Աննա</t>
  </si>
  <si>
    <t>Ռևազյան Քրիստինե</t>
  </si>
  <si>
    <t>Ֆրանգուլյան Ալինա</t>
  </si>
  <si>
    <t>Հարությունյան Լիլիա</t>
  </si>
  <si>
    <t>Ալեքյան Աննա</t>
  </si>
  <si>
    <t>Թորոսյան Արամ</t>
  </si>
  <si>
    <t>Թաղարյան Մելանյա</t>
  </si>
  <si>
    <t>Թաղարյան Կարապետ</t>
  </si>
  <si>
    <t>Եղիազարյան Քնքուշ</t>
  </si>
  <si>
    <t>Կոստանդյան Աստղիկ</t>
  </si>
  <si>
    <t>Վարչդանյան Վարդան</t>
  </si>
  <si>
    <t>Արիստակեսյան Կարինե</t>
  </si>
  <si>
    <t>Պետրոսյան Օֆելյա</t>
  </si>
  <si>
    <t>Բաբայան Ռուզան</t>
  </si>
  <si>
    <t>Գալստյան Նունեշ</t>
  </si>
  <si>
    <t>Սարգսյան Սուսաննա</t>
  </si>
  <si>
    <t>Ժամկոչյան Գառնիկ</t>
  </si>
  <si>
    <t>Մխիթարյան Երեմ</t>
  </si>
  <si>
    <t>Քալանթարյան Գրիգոր</t>
  </si>
  <si>
    <t xml:space="preserve">  8 աշխատող դրոշմանիշային վճար վճարող</t>
  </si>
  <si>
    <t xml:space="preserve">Հաստիքային ցուցակի համեմատական         </t>
  </si>
  <si>
    <r>
      <t xml:space="preserve">Հայտատուի  անվանումը  </t>
    </r>
    <r>
      <rPr>
        <b/>
        <u/>
        <sz val="12"/>
        <rFont val="GHEA Grapalat"/>
        <family val="3"/>
      </rPr>
      <t xml:space="preserve"> ԴԱՏԱԿԱՆ ԿԱՐԳԱԴՐԻՉՆԵՐԻ ԾԱՌԱՅՈՒԹՅՈՒՆ </t>
    </r>
  </si>
  <si>
    <t>Հարությունյան Արման Արշակի</t>
  </si>
  <si>
    <t>Հովհաննիսյան Մանուկ Սարգիս</t>
  </si>
  <si>
    <t xml:space="preserve">  1 աշխատող դրոշմանիշային վճար վճարող</t>
  </si>
  <si>
    <t>Ղազարյան Ռոբերտ Սուրենի</t>
  </si>
  <si>
    <t>Ծառայության պետ-դատական դեպարտամենտի ղեկավարի տեղակալ</t>
  </si>
  <si>
    <t>Ծառայության պետի առաջին տեղակալ</t>
  </si>
  <si>
    <t>Դավթյան Հարություն Կառլեն</t>
  </si>
  <si>
    <t>Ծառայության պետի տեղակալ</t>
  </si>
  <si>
    <t>Ավետիսյան Արմեն</t>
  </si>
  <si>
    <t>Արագ արձագանքման և վերլուծական բաժնի պետ</t>
  </si>
  <si>
    <t>Ֆահրադյան Վահագն Արամի</t>
  </si>
  <si>
    <t>Արագ արձագանքման և վերլուծական բաժնի պետի տեղակալ</t>
  </si>
  <si>
    <t>Բերբերյան Հակոբ</t>
  </si>
  <si>
    <t>Արագ արձագանքման և վերլուծական բաժնի գլխավոր մասնագետ</t>
  </si>
  <si>
    <t>Բաբայան Մանուշակ</t>
  </si>
  <si>
    <t>Ղազարյան Աննա Վիտալիի</t>
  </si>
  <si>
    <t>Թորոսյան Ռոբերտ</t>
  </si>
  <si>
    <t>Արագ արձագանքման և վերլուծական բաժնի առաջատար մասնագետ</t>
  </si>
  <si>
    <t>Նիկողոսյան Գալուստ</t>
  </si>
  <si>
    <t>Ալբերտ Անի Ակոբի</t>
  </si>
  <si>
    <t>Բոջուկյան Անուշ</t>
  </si>
  <si>
    <t>Ֆինանսաբյուջետային և հաշվապահական հաշվառման բաժնի պետ-գլխավոր հաշվապահ</t>
  </si>
  <si>
    <t>Սարգսյան Կարինե Արամայիսի</t>
  </si>
  <si>
    <t>Ֆինանսաբյուջետային և հաշվապահական հաշվառման բաժնի գլխավոր մասնագետ</t>
  </si>
  <si>
    <t>Ֆինանսաբյուջետային և հաշվապահական հաշվառման բաժնի առաջատար  մասնագետ</t>
  </si>
  <si>
    <t>Հակոբյան Սուրեն</t>
  </si>
  <si>
    <t>Ֆինանսաբյուջետային և հաշվապահական հաշվառման բաժնի  առաջին կարգի մասնագետ</t>
  </si>
  <si>
    <t>Անանիկյան Նունե</t>
  </si>
  <si>
    <t>Անձնակազմի կառավարման բաժնի պետ</t>
  </si>
  <si>
    <t>Եղիազարյան Ռոզա Նվերի</t>
  </si>
  <si>
    <t>Անձնակազմի կառավարման բաժնի գլխավոր մասնագետ</t>
  </si>
  <si>
    <t>Կարապետյան Աննա Ռուբենի</t>
  </si>
  <si>
    <t>Մկրտիչևա Լիլյա</t>
  </si>
  <si>
    <t>Անձնակազմի կառավարման բաժնի  առաջատար  մասնագետ</t>
  </si>
  <si>
    <t>Բաբայան Թագուհի Խաչատուրի</t>
  </si>
  <si>
    <t>Անձնակազմի կառավարման բաժնի  առաջին կարգի մասնագետ</t>
  </si>
  <si>
    <t>Ընդհանուր բաժնի առաջատար ասնագետ</t>
  </si>
  <si>
    <t>Բաղդագյուլյան Արմեն Ալբերտի</t>
  </si>
  <si>
    <t>Դատարաններում ծառայություն իրականացնող բաժնի պետ</t>
  </si>
  <si>
    <t>Գրիգորյան Դավիթ Ատոմ</t>
  </si>
  <si>
    <t>Ավագ կարգադրիչ</t>
  </si>
  <si>
    <t>Ա-3</t>
  </si>
  <si>
    <t>Թումանյան Զորիկ Ռուբիկ</t>
  </si>
  <si>
    <t>Կարապետյան Նարեկ Կարապետի</t>
  </si>
  <si>
    <t>Վարդանյան Սոֆյա Գևորգի</t>
  </si>
  <si>
    <t>Ռուբենյան Սարգիս Արսեն</t>
  </si>
  <si>
    <t>Բերբերյան Մարտին Հակոբի</t>
  </si>
  <si>
    <t>Կարապետյան Արթուր Արայիկի</t>
  </si>
  <si>
    <t>Մարգարովա Մարտինա Արթուրի</t>
  </si>
  <si>
    <t>Սարիբեկյան Վլադիմիր Գրիգորի</t>
  </si>
  <si>
    <t>Սաֆարյան Էդգար Սամվելի</t>
  </si>
  <si>
    <t>Քալաշյան Բորիս Վյաչեսլավի</t>
  </si>
  <si>
    <t>Մամբրեյան Արսեն Ռուբենի</t>
  </si>
  <si>
    <t>Հարությունյան Երանոս Սերգեյի</t>
  </si>
  <si>
    <t>Մանուկյան Արագած Պավել</t>
  </si>
  <si>
    <t>Գոքորյան Արտակ Արմեն</t>
  </si>
  <si>
    <t>Կարապետյան Արփինե Վարդանի</t>
  </si>
  <si>
    <t>Ղուկասյան Հովհաննես Ֆիլիպոս</t>
  </si>
  <si>
    <t>Զարգարյան Արմեն Արկադիա</t>
  </si>
  <si>
    <t>Աղաջանյան Սարգիս Կոլյա</t>
  </si>
  <si>
    <t>Սողոմոնյան Միհրան Արմենի</t>
  </si>
  <si>
    <t>Խալաթյան Արա Վարդան</t>
  </si>
  <si>
    <t>Նահապետյան Տիգրան Կարապետ</t>
  </si>
  <si>
    <t>Զաքինյան Գարիկ Սամվել</t>
  </si>
  <si>
    <t>Ղազարյան Գևորգ Արթուրի</t>
  </si>
  <si>
    <t>Իզրաիլյան Աննա Գարիկի</t>
  </si>
  <si>
    <t>Սահակյան Գևորգ Սահակի</t>
  </si>
  <si>
    <t>Եգորյան Արսեն Լևոնի</t>
  </si>
  <si>
    <t>Կարապետյան Կարեն Նազոյի</t>
  </si>
  <si>
    <t>Շարոյան Երջանիկ Թելման</t>
  </si>
  <si>
    <t>Դատարաններում ծառայություն իրականացնող բաժնի պետի տեղակալ</t>
  </si>
  <si>
    <t>Խաչատուրյան Մհեր Ալեքսեյ</t>
  </si>
  <si>
    <t>Ղազարյան Ալեքսան Վովայի</t>
  </si>
  <si>
    <t>Եփրեմյան Ռոբերտ Անդրանիկ</t>
  </si>
  <si>
    <t>Սարգսյան Նարեկ Գևորգի</t>
  </si>
  <si>
    <t>Իսավերդյան Հարություն Լենիկ</t>
  </si>
  <si>
    <t>Ղազարյան Էմին Գագիկ</t>
  </si>
  <si>
    <t>Խաչիկյան Գայանե Արտեմի</t>
  </si>
  <si>
    <t>Թադևոսյան Քրիստինե Դավիթ</t>
  </si>
  <si>
    <t>Ղազարյան Հասմիկ Սամվելի</t>
  </si>
  <si>
    <t>Շահինյան Հասմիկ Բաբկենի</t>
  </si>
  <si>
    <t>Ավետիսյան Սարգիս Հովհաննեսի</t>
  </si>
  <si>
    <t>Հարությունյան Արթուր Աշոտի</t>
  </si>
  <si>
    <t>Ալոյան Գոռ Վաղինակ</t>
  </si>
  <si>
    <t>Նազարյան Արթուր Կամոյի</t>
  </si>
  <si>
    <t>Կարապետյան Հովհաննես Մնացականի</t>
  </si>
  <si>
    <t>Եղիազարյան Գերասիմ Սուրենի</t>
  </si>
  <si>
    <t>Խաչատուրյան Բորիս Սողոմոնի</t>
  </si>
  <si>
    <t>Մուրադյան Արսինե Պետրոսի</t>
  </si>
  <si>
    <t>Փիլոսյան Արթուր Հենրիկի</t>
  </si>
  <si>
    <t>Սարգսյան Վահրամ Մանվելի</t>
  </si>
  <si>
    <t>Մաթևոսյան Արմեն Հարություն</t>
  </si>
  <si>
    <t>Հակոբյան Արթուր Աշոտ</t>
  </si>
  <si>
    <t>Սահակյան Սոնա Նահապետ</t>
  </si>
  <si>
    <t>Վարդանյան Տիգրան Սերժիկ</t>
  </si>
  <si>
    <t xml:space="preserve">Հակոբյան Դավիթ Հակոբի </t>
  </si>
  <si>
    <t>Խաչումյան Վաղինակ Անդրանիկ</t>
  </si>
  <si>
    <t>Ամիրաղյան Արսեն Սարիբեկ</t>
  </si>
  <si>
    <t>Վարդանյան Հարություն Դարչո</t>
  </si>
  <si>
    <t>Մնացականյան Սուսաննա Արմենի</t>
  </si>
  <si>
    <t>Սահակյան Արթուր Աղասի</t>
  </si>
  <si>
    <t>Ստեփանյան Նորայր Վարուժանի</t>
  </si>
  <si>
    <t>Վապուրջյան Արթուր Հարությունի</t>
  </si>
  <si>
    <t>Դարչինյան Լիանա Գրիգորի</t>
  </si>
  <si>
    <t>Ղարիբյան Լիլիթ Աշոտի</t>
  </si>
  <si>
    <t>Ավետիսյան Արշավիր Վարդանի</t>
  </si>
  <si>
    <t>Քոչարյան Ալիկ Վարդանի</t>
  </si>
  <si>
    <t>Եսայան Հայկ Գեղամի</t>
  </si>
  <si>
    <t>Մոսիկյան Հակոբ Արարատ</t>
  </si>
  <si>
    <t>Ռուբենյան Հրաչյա Ռուբեն</t>
  </si>
  <si>
    <t>Հովհաննիսյան Գագիկ Նորիկ</t>
  </si>
  <si>
    <t>Ստեփանյան Բաբկեն Անդրանիկ</t>
  </si>
  <si>
    <t>Ստեփանյան Ստելլա Միսակի</t>
  </si>
  <si>
    <t>Խաչատրյան Վահրամ Մհեր</t>
  </si>
  <si>
    <t>Հովհաննիսյան Ռազմիկ Հովհաննես</t>
  </si>
  <si>
    <t>Մանուկյան Մարատ Անդրանիկ</t>
  </si>
  <si>
    <t>Սարգսյան Սարգիս Սամվելի</t>
  </si>
  <si>
    <t>Հունանյան Ռոբերտ Արմեն</t>
  </si>
  <si>
    <t>Մուրադյան Անժելիկա Հունանի</t>
  </si>
  <si>
    <t>Չոլակյան Անի Հովհաննեսի</t>
  </si>
  <si>
    <t>Շուշանյան Դավիթ Թովմասի</t>
  </si>
  <si>
    <t>Ապրեսյան Կառլեն Գագիկի</t>
  </si>
  <si>
    <t>Դավթյան Լևոն Ռուբենի</t>
  </si>
  <si>
    <t>Բաժնի պետ</t>
  </si>
  <si>
    <t>Պապոյան Գևորգ Մարտին</t>
  </si>
  <si>
    <t>Բաժնի պետի տեղակալ</t>
  </si>
  <si>
    <t>Կիրակոսյան Հակոբ Կարապետ</t>
  </si>
  <si>
    <t>Չիլինգարյան Հայկ Տիգրանի</t>
  </si>
  <si>
    <t>Ստեփանյան Ռիտա Սամվելի</t>
  </si>
  <si>
    <t>Քոչարյան Գարեգին Արշավիր</t>
  </si>
  <si>
    <t>Կարապետյան Էդուարդ Համլետի</t>
  </si>
  <si>
    <t>Կիրակոսյան Վիկտորյա Մարտինի</t>
  </si>
  <si>
    <t>Խալաթյան Գրիգոր Վարդանի</t>
  </si>
  <si>
    <t>Աղինյան Հրանտ Ռոբերտի</t>
  </si>
  <si>
    <t>Մալխասյան Լիլիթ Մարտուն</t>
  </si>
  <si>
    <t>Խաչատրյան Մհեր Արարատի</t>
  </si>
  <si>
    <t>Պապոյան Անդրանիկ Սեյրան</t>
  </si>
  <si>
    <t>Մանուկյան Նարեկ Մարատի</t>
  </si>
  <si>
    <t>Մելիքբեկյան Վոլոդյա Իսրայելի</t>
  </si>
  <si>
    <t>Օհանյան Էռնա Արմենի</t>
  </si>
  <si>
    <t>Հարությունյան Աշոտ Մարզպետի</t>
  </si>
  <si>
    <t>Վարժապետյան Վարսիկ Համբարձումի</t>
  </si>
  <si>
    <t>Խաչատրյան Արման Սերոբի</t>
  </si>
  <si>
    <t>Մարկոսյան Դավիթ Ատոմի</t>
  </si>
  <si>
    <t>Մկրտչյան Արտակ Վալիկ</t>
  </si>
  <si>
    <t>Պետրոսյան Տիգրան Մագիտոնի</t>
  </si>
  <si>
    <t>Բաբայան Ասատուր Հարությունի</t>
  </si>
  <si>
    <t>Անտոնյան Հովհաննես Հենզել</t>
  </si>
  <si>
    <t>Հայրապետյան Արսեն Վլադիկի</t>
  </si>
  <si>
    <t>Մարգարյան Հայկ Ռաֆիկի</t>
  </si>
  <si>
    <t>Դանիելյան Արտյուշ Վանիչկայի</t>
  </si>
  <si>
    <t>Սարգսյան Զարզանդ Լյովայի</t>
  </si>
  <si>
    <t>Հովհաննիսյան Սուրեն Առաքելի</t>
  </si>
  <si>
    <t>Հայրապետյան Հարություն Էդուարդ</t>
  </si>
  <si>
    <t>Հարությունյան Լիլիթ Սամվել</t>
  </si>
  <si>
    <t>Հակոբյան Արեն Լորիկ</t>
  </si>
  <si>
    <t>Արոյան Սերյոժա Կարեն</t>
  </si>
  <si>
    <t>Սաֆարյան Ալվարդ Գագիկ</t>
  </si>
  <si>
    <t>Ապետյան Հասմիկ Դավիթ</t>
  </si>
  <si>
    <t>Սարգսյան Անուշ Արշակի</t>
  </si>
  <si>
    <t>Աճեմյան Մհեր Հարությունի</t>
  </si>
  <si>
    <t>Մաիլյան Հրաչյա Ալբերտի</t>
  </si>
  <si>
    <t>Երվանդյան Դավիթ Ռոբերտի</t>
  </si>
  <si>
    <t>Քարամյան Արթուր Սուրենի</t>
  </si>
  <si>
    <t>Ադլխանյան Արթուր Մխիթարի</t>
  </si>
  <si>
    <t>Հովհաննիսյան Սաշա Շահենի</t>
  </si>
  <si>
    <t>Խառատյան Արսեն Արամայիսի</t>
  </si>
  <si>
    <t>Բադալյան Նարեկ Վախթանգի</t>
  </si>
  <si>
    <t>Ստեփանյան Նարե Նորայրի</t>
  </si>
  <si>
    <t>Ստեփանյան Ռաֆայել Համլետի</t>
  </si>
  <si>
    <t>Ադամյան Հրայր Ժորա</t>
  </si>
  <si>
    <t>Սահակյան Մուրադ Սամվել</t>
  </si>
  <si>
    <t>Մամյան Դիանա Արամ</t>
  </si>
  <si>
    <t>Դավթյան Անդրանիկ Հարությունի</t>
  </si>
  <si>
    <t>Խուդավերդյան Արամ Խաչիկի</t>
  </si>
  <si>
    <t>Զաքարյան Մխիթար Խաժակի</t>
  </si>
  <si>
    <t>Խաչատրյան Ռաֆայել Խաչիկի</t>
  </si>
  <si>
    <t>Գասպարյան Անահիտ Գուրգեն</t>
  </si>
  <si>
    <t>Համբարյան Աշոտ Հովսեփի</t>
  </si>
  <si>
    <t>Զարգարյան Նարեկ Մարգարի</t>
  </si>
  <si>
    <t>Արզումանյան Արմեն Հրահատ</t>
  </si>
  <si>
    <t>Քոչարյան Սամվել Դերենիկ</t>
  </si>
  <si>
    <t>Սարգսյան Գայանե Նար-Դոսի</t>
  </si>
  <si>
    <t>Համբարձումյան Թերեզա Սասունի</t>
  </si>
  <si>
    <t>Ասոյան Արտյոմ Գևորգի</t>
  </si>
  <si>
    <t>Դավիթյան Կարեն Ռուբենի</t>
  </si>
  <si>
    <t>Մանուկյան Նաիրա Համբարձումի</t>
  </si>
  <si>
    <t>Աբրահամյան Գագիկ Վասիլ</t>
  </si>
  <si>
    <t>Սահակյան Արարատ Վարդանի</t>
  </si>
  <si>
    <t>Ղազարյան Արսեն Խաչատուր</t>
  </si>
  <si>
    <t>Սիրադեղյան Ռոման Գառնիկ</t>
  </si>
  <si>
    <t>Գևորգյան Ղարիբ Արծրուն</t>
  </si>
  <si>
    <t>Ղալթախչյան Խաչատուր Համլետ</t>
  </si>
  <si>
    <t>Անդրեասյան Արայիկ Սենեքերիմ</t>
  </si>
  <si>
    <t>Գրիգորյան Հովհաննես Արայիկի</t>
  </si>
  <si>
    <t>Գրիգորյան Հովհաննես Սերյոժայի</t>
  </si>
  <si>
    <t>Նիկոլայան Վահե Արթուրի</t>
  </si>
  <si>
    <t>Գևորգյան Ալբերտ Վահանի</t>
  </si>
  <si>
    <t>Սահակյան Դիաննա Հակոբի</t>
  </si>
  <si>
    <t>Մանուկյան Մարինա Վլադիմիրի</t>
  </si>
  <si>
    <t>Ալիխանյան Սևակ Արամայիսի</t>
  </si>
  <si>
    <t>Ղահրամանյան Էդուարդ Պատվական</t>
  </si>
  <si>
    <t>Մելոյան Ալեքսան Անդրանիկի</t>
  </si>
  <si>
    <t>Համբարձումյան Արման Յուրիկի</t>
  </si>
  <si>
    <t>Խուդոյան Կարապետ Մուրազի</t>
  </si>
  <si>
    <t>Մուրադյան Մելինե Սերյոժա</t>
  </si>
  <si>
    <t>Վարդանյան Վարազդատ Վարդան</t>
  </si>
  <si>
    <t>Խալաթյան Վահրամ Արամի</t>
  </si>
  <si>
    <t>Շխյան Գոռ Վարդան</t>
  </si>
  <si>
    <t>Նարիմանյան Սամվել Սուրենի</t>
  </si>
  <si>
    <t>Գրիգորյան Ռաֆայել Վարդան</t>
  </si>
  <si>
    <t>Տոնոյան Անժելա Խանաև</t>
  </si>
  <si>
    <t>Մաքսյան Արման Սամվել</t>
  </si>
  <si>
    <t>Ալեքսանյան Դավիթ Սասունի</t>
  </si>
  <si>
    <t>Պողոսյան Կարեն Աշոտի</t>
  </si>
  <si>
    <t>Ֆարմանյան Գայանե Սվիրիդոն</t>
  </si>
  <si>
    <t>Սահակյան Սվետա Էդիկի</t>
  </si>
  <si>
    <t>Ոսկանյան Խաչիկ Սուրեն</t>
  </si>
  <si>
    <t>Մուրադյան Արսեն Սարգսի</t>
  </si>
  <si>
    <t>Գրիգորյան Մարի Հրանտ</t>
  </si>
  <si>
    <t>Խաչատրյան Արթուր Հայկի</t>
  </si>
  <si>
    <t>Բախչագուլյան Արթուր Աբրահամի</t>
  </si>
  <si>
    <t>Առաքելյան Լլիլիթ Գարուշի</t>
  </si>
  <si>
    <t>Կյուրեղյան Մերուժան Մերուժան</t>
  </si>
  <si>
    <t>Բաղդասարյան Էմիլ Գրիգոր</t>
  </si>
  <si>
    <t>Դատարաններում ծառայություն իրականացնող բաժանմունքի պետ</t>
  </si>
  <si>
    <t>Արզումանյան Արսեն Հրաչիկ</t>
  </si>
  <si>
    <t>Նազարյան Համազասպ Պարգև</t>
  </si>
  <si>
    <t>Ֆրանգյան Ջիվան Պատվական</t>
  </si>
  <si>
    <t>Լալայան Մխիթար Բաղդասարի</t>
  </si>
  <si>
    <t>Աբովյան Արման Հարությունի</t>
  </si>
  <si>
    <t>Չոբանյան Արման Ժորայի</t>
  </si>
  <si>
    <t>Հովասափյան Կարեն Փաշիկ</t>
  </si>
  <si>
    <t>Հակոբյան Անդրանիկ Մարտինի</t>
  </si>
  <si>
    <t>Առաքելյան Ալիկ Հովիկ</t>
  </si>
  <si>
    <t>Կարապետյան Ալեքսան Ադիբեկ</t>
  </si>
  <si>
    <t>Շահբազյան Գարիկ Խաչատուր</t>
  </si>
  <si>
    <t>Հարությունյան Հայկ Վլադիմիր</t>
  </si>
  <si>
    <t>Հովսեփյան Արամ Ազատ</t>
  </si>
  <si>
    <t>Ասատրյան Ռուստամ Դավթի</t>
  </si>
  <si>
    <t>Ոսկանյան Կարեն Էդիկ</t>
  </si>
  <si>
    <t>Խանվելյան Էդգար Մաքսիմ</t>
  </si>
  <si>
    <t>Սարուխանյան Միշիկ Սահակ</t>
  </si>
  <si>
    <t>Փափազյան Արսեն Հովհաննես</t>
  </si>
  <si>
    <t>Օհանյան Արթուր Գագիկ</t>
  </si>
  <si>
    <t>Հարությունյան Սարգիս Մայիս</t>
  </si>
  <si>
    <t>Ալեքսանյան Արթուր Գագիկ</t>
  </si>
  <si>
    <t>Ռամազյան Գրիգոր Սեդրակ</t>
  </si>
  <si>
    <t>Ազիզբեկյան Արթուր Վաչագան</t>
  </si>
  <si>
    <t>Մելիքյան Վահե Կարեն</t>
  </si>
  <si>
    <t>Կարապետյան Էդմոն Դերենիկ</t>
  </si>
  <si>
    <t>Բեգջանյան Սյուզաննա Խորեն</t>
  </si>
  <si>
    <t>Կիրակոսյան Գոհար Մանվել</t>
  </si>
  <si>
    <t>Աբովյան Տիգրան Կարեն</t>
  </si>
  <si>
    <t>Ասատրյան Ավետիք Սերգեյ</t>
  </si>
  <si>
    <t>Վարդանյան Սուրեն Գառնիկ</t>
  </si>
  <si>
    <t>Մարտիրոսյան Գևորգ Գենադի</t>
  </si>
  <si>
    <t>Ֆռանգյան Սերյոժա Աղվան</t>
  </si>
  <si>
    <t>Կարապետյան Կարեն Արմեն</t>
  </si>
  <si>
    <t>Գրիգորյան Գոռ Մարտիրոս</t>
  </si>
  <si>
    <t>Ղարաջյան Նարեկ Պետրոս</t>
  </si>
  <si>
    <t>Սարգսյան Էրիկ Սլավիկի</t>
  </si>
  <si>
    <t>Արղամանյան Սեյրան Վարդան</t>
  </si>
  <si>
    <t>Պետրոսյան Նաիրի Գառնիկ</t>
  </si>
  <si>
    <t>Օսեպյան Մհեր Վալերիկ</t>
  </si>
  <si>
    <t>Պողոսյան Նելի Արշալույսի</t>
  </si>
  <si>
    <t>Սարգսյան Գիվի Սերգեյի</t>
  </si>
  <si>
    <t>Անախասյան Հայկ Լևոնի</t>
  </si>
  <si>
    <t>Հակոբյան Տաթևիկ Վաղինակի</t>
  </si>
  <si>
    <t>Սարգսյան Վարդան Մխիթարի</t>
  </si>
  <si>
    <t>Ստեփանյան Սամվել Սլավիկի</t>
  </si>
  <si>
    <t>Տոնոյան Գառնիկ Սոսիի</t>
  </si>
  <si>
    <t>Առաքելյան Գևորգ Վյուլենի</t>
  </si>
  <si>
    <t>Ալավերդյան Մանվել Արշակի</t>
  </si>
  <si>
    <t>Մումչյան Արամ Լյուդվիկի</t>
  </si>
  <si>
    <t>Գևորգյան Դավիթ Գագիկի</t>
  </si>
  <si>
    <t>Ասատրյան Իլոնա Հենրիկի</t>
  </si>
  <si>
    <t>Աբրահամյան Արա Ալեքսանի</t>
  </si>
  <si>
    <t>Գևորգյան Արծրուն Ղարիբ</t>
  </si>
  <si>
    <t>Զարգարյան Արման Շեքսպիր</t>
  </si>
  <si>
    <t>Առաքելյան Կորյուն Մհեր</t>
  </si>
  <si>
    <t>Հարությունյան Արմեն Ժոզեֆ</t>
  </si>
  <si>
    <t>Քոչարյան Վահրամ Արծվիկ</t>
  </si>
  <si>
    <t>Դարբինյան Խորեն Ալեքսան</t>
  </si>
  <si>
    <t>Գրիգորյան Գրիգոր Վարդգես</t>
  </si>
  <si>
    <t>Սահակյան Էդգար Գևորգ</t>
  </si>
  <si>
    <t>Ավետիսյան Գևորգ Սիմոն</t>
  </si>
  <si>
    <t>Սոսոյան Թաթուլ Վարդգես</t>
  </si>
  <si>
    <t>Դանիելյան Հրաչիկ Սիմոն</t>
  </si>
  <si>
    <t>Խաչատրյան Արման Ռուբիկ</t>
  </si>
  <si>
    <t>Թադևոսյան Համազասպ Լյովա</t>
  </si>
  <si>
    <t>Ալեքսանյան Ռադիկ Լյովա</t>
  </si>
  <si>
    <t>Պետրոսյան Հայկ Մխիթար</t>
  </si>
  <si>
    <t>Ազիզյան Վահրամ Մերուժան</t>
  </si>
  <si>
    <t>Շահինյան Գևորգ Սամսոն</t>
  </si>
  <si>
    <t>Քոչարյան Դավիթ Ոսկան</t>
  </si>
  <si>
    <t>Սանդրոյան Վազգեն Գագիկ</t>
  </si>
  <si>
    <t>Սերոբյան Արմինե Պետրոս</t>
  </si>
  <si>
    <t>Աբրահամյան Մերի Սարգիս</t>
  </si>
  <si>
    <t>Ալավերդյան Վաչագան Գագիկի</t>
  </si>
  <si>
    <t>Գաբրիելյան Վարշամ Հովհաննես</t>
  </si>
  <si>
    <t>Հարությունյան Գոռ Ավետիք</t>
  </si>
  <si>
    <t>Սաֆարյան Գևորգ Ներսեսի</t>
  </si>
  <si>
    <t>Մանուկյան Միքայել Գագիկ</t>
  </si>
  <si>
    <t>Թորգոմյան Տաթևիկ Թորգոմ</t>
  </si>
  <si>
    <t>Սարգսյան Արմեն Լյովա</t>
  </si>
  <si>
    <t>Քոչարյան Համբարձում Ասատուրի</t>
  </si>
  <si>
    <t>Գրիգորյան Էռնեստ Ալբերտի</t>
  </si>
  <si>
    <t>Գրիգորյան Արկադի Միքայելի</t>
  </si>
  <si>
    <t>Սայադյան Արթուր Բենիկի</t>
  </si>
  <si>
    <t>Հարթենյան Մհեր Սեդրակի</t>
  </si>
  <si>
    <t>Մինասյան Գուրգեն Մինասի</t>
  </si>
  <si>
    <t>Մուշեղյան Հակոբ Վահրամի</t>
  </si>
  <si>
    <t>Մանուկյան Մերի Լևոնի</t>
  </si>
  <si>
    <t>Պետրոսյան Արմեն Ավետիկի</t>
  </si>
  <si>
    <t>Սահակյան Արթուր Արմենակի</t>
  </si>
  <si>
    <t>Աղաջանյան Հայկազ Միխայիլ</t>
  </si>
  <si>
    <t>Ասլանյան Կարեն Բենիկ</t>
  </si>
  <si>
    <t>Ղարիբյան Աշոտ Լյուդվիգի</t>
  </si>
  <si>
    <t>Հակոբյան Դրաստամատ Աշոտի</t>
  </si>
  <si>
    <t>Հակոբյան Արմեն Ռուբիկ</t>
  </si>
  <si>
    <t>Ղուկասյան Սևադա Մերուժան</t>
  </si>
  <si>
    <t>Այվազյան Ալիկ Իվան</t>
  </si>
  <si>
    <t>Սարգսյան Աշոտ Հովիկի</t>
  </si>
  <si>
    <t>Ծերեթյան Գրիգոր Սուրեն</t>
  </si>
  <si>
    <t>Սահրադյան Դավիթ Ռոբերտ</t>
  </si>
  <si>
    <t>Հովհաննիսյան Էրիկ Սուրենի</t>
  </si>
  <si>
    <t>Աշուրյան Սոս Հովհաննես</t>
  </si>
  <si>
    <t>Կարապետյան Ռադիկ Սուրիկ</t>
  </si>
  <si>
    <t>Կարապետյան Մխիթար Վռամի</t>
  </si>
  <si>
    <t>Թադևոսյան Արտակ Մերուժան</t>
  </si>
  <si>
    <t>Խաչատրյան Հարություն Սեյրան</t>
  </si>
  <si>
    <t>Զաքարյան Անդրանիկ Անդրանիկի</t>
  </si>
  <si>
    <t>Գևորգյան Դավիթ Էդիկի</t>
  </si>
  <si>
    <t>Հովսեփյան Սյուզաննա Սլավիկի</t>
  </si>
  <si>
    <t>Մխիթարյան Գրիգոր Սերժիկի</t>
  </si>
  <si>
    <t>Բագոյան Ստեփան Սերյոժայի</t>
  </si>
  <si>
    <t>Ասոյան Ֆրունզե Նշան</t>
  </si>
  <si>
    <t>Հովհաննիսյան Ռոման Կառլեն</t>
  </si>
  <si>
    <t>Մարտիրոսյան Մերի Ալֆրեդ</t>
  </si>
  <si>
    <t>Հարությունյան Արտակ Երվանդ</t>
  </si>
  <si>
    <t>Սարգսյան Գառնիկ Բաբկեն</t>
  </si>
  <si>
    <t>Առաքելյան Սեյրան Գարուշ</t>
  </si>
  <si>
    <t>Բախչոյան Արտակ Մարտիկ</t>
  </si>
  <si>
    <t>Աբրահամյան Հենրիկ Գեղամ</t>
  </si>
  <si>
    <t>Զաքարյան Վահրամ Վազգեն</t>
  </si>
  <si>
    <t>Մհերյան Տիգրան Ռաֆիկ</t>
  </si>
  <si>
    <t>Նավասարդյան Հակոբ Մարզպետ</t>
  </si>
  <si>
    <t>Հովհաննիսյան Վահե Աշոտ</t>
  </si>
  <si>
    <t>Հովակիմյան Անուշ Արայիկ</t>
  </si>
  <si>
    <t>Ռուստամյան Վահագն Գագիկի</t>
  </si>
  <si>
    <t>Մարգարյան Վահե Բախշի</t>
  </si>
  <si>
    <t>Սարգսյան Վահե Արտուշի</t>
  </si>
  <si>
    <t>Ջանոյան Արշալույս Աղաջան</t>
  </si>
  <si>
    <t>Պողոսյան Վահե Դավիթ</t>
  </si>
  <si>
    <t>Խաչատրյան Աննա Բենիկ</t>
  </si>
  <si>
    <t>Հարությունյան Նորայր Հարություն</t>
  </si>
  <si>
    <t>Հովհաննիսյան Արմեն Սամվել</t>
  </si>
  <si>
    <t>Կարապետյան Հեղինե Վաղուշ</t>
  </si>
  <si>
    <t>Հովհաննիսյան Արման Սուրիկ</t>
  </si>
  <si>
    <t>Մարգարյան Արսեն Արտավազդ</t>
  </si>
  <si>
    <t>Սարգսյան Արմեն Միշիկի</t>
  </si>
  <si>
    <t>Վարդանյան Արթուր Գեղամ</t>
  </si>
  <si>
    <t>Բաբաջանյան Սևադա Մառլեն</t>
  </si>
  <si>
    <t>Հակոբյան Գեղամ Էդիկ</t>
  </si>
  <si>
    <t>Հովհաննիսյան Գևորգ Հրանտ</t>
  </si>
  <si>
    <t>Մարտիրոսյան Արմեն Արթուր</t>
  </si>
  <si>
    <t>Մարգարյան Ավետիք Օնիկ</t>
  </si>
  <si>
    <t>Գրիգորյան Զորիկ Արտավազդ</t>
  </si>
  <si>
    <t>Բադալյան Գոռ Արթուր</t>
  </si>
  <si>
    <t>Վահրամյան Արտուր Տոլիկ</t>
  </si>
  <si>
    <t>Վարդանյան Սայադ Կամո</t>
  </si>
  <si>
    <t>Ղազարյան Տիգրան Վրեժ</t>
  </si>
  <si>
    <t>Պետրոսյան Անդրանիկ Լևոն</t>
  </si>
  <si>
    <t>Զաքարյան Բաբկեն Պետրոս</t>
  </si>
  <si>
    <t>Ավագյան Մեսրոպ Զորիկ</t>
  </si>
  <si>
    <t>Սարգսյան Վարդազար Արշակի</t>
  </si>
  <si>
    <t>Խաչատրյան Ալեքսան Արմեն</t>
  </si>
  <si>
    <t>Բաղդագյուլյան Բորիս Էդիսոնի</t>
  </si>
  <si>
    <t>Առաքելյան Հարություն Ռոբերտ</t>
  </si>
  <si>
    <t>Ղավալբաբունց Հակոբ Կիմի</t>
  </si>
  <si>
    <t>Հարությունյան Աննա Արմեն</t>
  </si>
  <si>
    <t>Սարգսյան Հարություն Ռադիկ</t>
  </si>
  <si>
    <t>Ստեփանյան Արտուր Վալերիկ</t>
  </si>
  <si>
    <t>Դավթյան Խաչիկ Անդրանիկ</t>
  </si>
  <si>
    <t>Գրիգորյան Արմեն Հրայր</t>
  </si>
  <si>
    <t>Աբգարյան Շավարշ Արմենակ</t>
  </si>
  <si>
    <t>Միրզոյան Արկադի Արսեն</t>
  </si>
  <si>
    <t>Պողոսյան Գագիկ Անդրանիկ</t>
  </si>
  <si>
    <t>Մնացականյան Արման Սամվել</t>
  </si>
  <si>
    <t>Օրդուխանյան Արայիկ Ռոբերտ</t>
  </si>
  <si>
    <t>Ստեփանյան Ալեն Կիմիկ</t>
  </si>
  <si>
    <t>Սեդրակյան Վրեժ Ղահրաման</t>
  </si>
  <si>
    <t>Ղազարյան Արա Սերյոժա</t>
  </si>
  <si>
    <t>Մինասյան Սևադա Վարդգես</t>
  </si>
  <si>
    <t>Հայրապետյան Նադեժդա Դարչո</t>
  </si>
  <si>
    <t>Հովհաննիսյան Հարություն Ռաֆիկ</t>
  </si>
  <si>
    <t>Հայրապետյան Լեո Ալբերտ</t>
  </si>
  <si>
    <t>Հարությունյան Թաթուլ Դավթի</t>
  </si>
  <si>
    <t>Պողոսյան Հայկ Վարուժան</t>
  </si>
  <si>
    <t>Գևորգյան Փափագ Վասիլ</t>
  </si>
  <si>
    <t>Գրիգորյան Մհեր Սերժիկ</t>
  </si>
  <si>
    <t>Հարությունյան Արտյոմ Համլետ</t>
  </si>
  <si>
    <t>Մարգարյան Անդրանիկ Հովհաննես</t>
  </si>
  <si>
    <t>Խաչյան Հայկ Հովիկ</t>
  </si>
  <si>
    <t>Սահակյան Արման Լեվիկ</t>
  </si>
  <si>
    <t>Մելքոնյան Հունան Ռազմիկ</t>
  </si>
  <si>
    <t>Գրիգորյան Ռուբիկ Արամի</t>
  </si>
  <si>
    <t>Գրիգորյան Սերգեյ Արթուրի</t>
  </si>
  <si>
    <t>Գասպարյան Արփինե Մարտիկ</t>
  </si>
  <si>
    <t>Սամվելյան Էդուարդ Դավթի</t>
  </si>
  <si>
    <t>Թումանյան Հովհաննես Աշոտ</t>
  </si>
  <si>
    <t>Ստեփանյան Արարատ Ժորայի</t>
  </si>
  <si>
    <t>Մինասյան Տիգրան Վարդան</t>
  </si>
  <si>
    <t>Բաբայան Արշակ Արտաշեսի</t>
  </si>
  <si>
    <t>Լալայան Սևադա Սամվելի</t>
  </si>
  <si>
    <t>Արզումանյան Նաիրա Արկադյայի</t>
  </si>
  <si>
    <t>Հովհաննիսյան Արման Հմայակի</t>
  </si>
  <si>
    <t>Անտոնյան Սամվել Աշոտ</t>
  </si>
  <si>
    <t>Գաբրիելյան Հայկ Գրիգորի</t>
  </si>
  <si>
    <t>Համբարձումյան Վլադիմիր Կամոյի</t>
  </si>
  <si>
    <t>Ղազարյան Նաիրա Մաքսիմի</t>
  </si>
  <si>
    <t>Հովհաննիսյան Անուշավան Սամվելի</t>
  </si>
  <si>
    <t>Չթեյան Վահե Գրիգոր</t>
  </si>
  <si>
    <t>Մովսիսյան Աղասի Ռաֆիկ</t>
  </si>
  <si>
    <t>Հարությունյան Համլետ Գառնիկ</t>
  </si>
  <si>
    <t>Մարտիրոսյան Զորայր Արամայիս</t>
  </si>
  <si>
    <t>Դավթյան Արայիկ Շավարշի</t>
  </si>
  <si>
    <t>Մաթոսյան Արթուր Սումբատ</t>
  </si>
  <si>
    <t>Գալստյան Արկադի Հայկազ</t>
  </si>
  <si>
    <t>Մկոյան Ժորա Հովհաննեսի</t>
  </si>
  <si>
    <t>Չարչօղլյան Արմեն Արտուշ</t>
  </si>
  <si>
    <t>Աբգարյան Արմեն Վասիլի</t>
  </si>
  <si>
    <t>Ասատրյան Պետրոս Իշխանի</t>
  </si>
  <si>
    <t>Ավետիսյան Ալեքսան Կարապետի</t>
  </si>
  <si>
    <t>Խաչատրյան Հարություն Արտաշես</t>
  </si>
  <si>
    <t>Մկրտչյան Տարոն Զոհրաբի</t>
  </si>
  <si>
    <t>Մանուկյան Կարեն Արտավազդ</t>
  </si>
  <si>
    <t>Ավետիսյան Արամ Խաչատուր</t>
  </si>
  <si>
    <t>Մանուկյան Նարեկ Համլետ</t>
  </si>
  <si>
    <t>Թևանյան Արմեն Սամվել</t>
  </si>
  <si>
    <t>Ալոյան Ռաֆայել Վաղինակ</t>
  </si>
  <si>
    <t>Չարչօղլյան Մերուժան Վազգեն</t>
  </si>
  <si>
    <t>Հովհաննիսյան Գառնիկ Գուրգեն</t>
  </si>
  <si>
    <t>Հարությունյան Աննա Վահագն</t>
  </si>
  <si>
    <t>Գրիգորյան Արտակ Ազատ</t>
  </si>
  <si>
    <t>Թորոսյան Մերի Վաղարշակ</t>
  </si>
  <si>
    <t>Վարդանյան Արմենուհի Սաշա</t>
  </si>
  <si>
    <t>Մայիլյան Արմեն Ալբերտ</t>
  </si>
  <si>
    <t>Գալստյան Արտաշես Սամվել</t>
  </si>
  <si>
    <t>Գասպարյան Արթուր Սամվել</t>
  </si>
  <si>
    <t>Չարչօղլյան Սերյոժա Օնիկ</t>
  </si>
  <si>
    <t>Մկրտչյան Լևոն Արթուր</t>
  </si>
  <si>
    <t>Խաչատրյան Արման Ռուդիկ</t>
  </si>
  <si>
    <t>Հարությունյան Հովհաննես Միշիկ</t>
  </si>
  <si>
    <t>Ղազարյան Արտյոմ Հովհաննես</t>
  </si>
  <si>
    <t>Ավետիսյան Արման Արմենի</t>
  </si>
  <si>
    <t>Պողոսյան Սիմոն Հակոբի</t>
  </si>
  <si>
    <t>Սաղաթելյան Գրիգոր Սեյրանի</t>
  </si>
  <si>
    <t>Թովմասյան Ալեքսանդրա Ալեքսանդրի</t>
  </si>
  <si>
    <t>Խաչատրյան Անդրանիկ Խաչատուրի</t>
  </si>
  <si>
    <t>Անանյան Սմբատ Սաշա</t>
  </si>
  <si>
    <t>Գրիգորյան Արմեն Ցոլակի</t>
  </si>
  <si>
    <t>Անանյան Մհեր Մեխակ</t>
  </si>
  <si>
    <t>Մելքոնյան Արմեն Հրանտի</t>
  </si>
  <si>
    <t>Գուլքանյան Ինգա Պավլեն</t>
  </si>
  <si>
    <t>Սահակյան Վահե Վարդգես</t>
  </si>
  <si>
    <t>Պողոսյան Զարմայր Մանվելի</t>
  </si>
  <si>
    <t>Ջուլհակյան Վահրամ Հենրիկ</t>
  </si>
  <si>
    <t>Ալիխանյան Հենզել Հենրիկ</t>
  </si>
  <si>
    <t>Մովսիսյան Արկադյա Մովսեսի</t>
  </si>
  <si>
    <t>Մամյան Լադիկ Ռաֆիկի</t>
  </si>
  <si>
    <t>Ավթանդիլյան Աշոտ Իշխան</t>
  </si>
  <si>
    <t>Մելքումյան Աշխեն Լեմաքս</t>
  </si>
  <si>
    <t>Էլլարյան Էդգար Ռադիկ</t>
  </si>
  <si>
    <t>Բազինյան Դավիթ Հրաչիկ</t>
  </si>
  <si>
    <t>Պետրոսյան Վահե Աշոտ</t>
  </si>
  <si>
    <t>Աղավելյան Արթուր Աշոտ</t>
  </si>
  <si>
    <t>Պոստոլոկյան Մխիթար Հովհաննես</t>
  </si>
  <si>
    <t>Արզումանյան Սասուն Ռուբիկ</t>
  </si>
  <si>
    <t>Ղուլյան Գագիկ Սամվել</t>
  </si>
  <si>
    <t>Իսկանդարյան Դանիել Անդրանիկ</t>
  </si>
  <si>
    <t>Պետրոսյան Հովհաննես Հրաչիկ</t>
  </si>
  <si>
    <t>Հովակիմյան Սերոբ Խալաթ</t>
  </si>
  <si>
    <t>Հովակիմյան Անահիտ Սլավիկ</t>
  </si>
  <si>
    <t>Թումանյան Մերի Ժորա</t>
  </si>
  <si>
    <t>Մամյան Գևորգ Դարչիկ</t>
  </si>
  <si>
    <t>Հարությունյան Գագիկ Գառնիկ</t>
  </si>
  <si>
    <t>Գուլքանյան Գարիկ Աշոտ</t>
  </si>
  <si>
    <t>Գիշյան Արսեն Հրանտ</t>
  </si>
  <si>
    <t>Մանթաշյան Հայկ Աշոտ</t>
  </si>
  <si>
    <t>Հախվերդյան Արտակ Գագիկ</t>
  </si>
  <si>
    <t>Աբովյան Արմեն Արարատ</t>
  </si>
  <si>
    <t>Խաչիկյան Սուրեն Գրիշա</t>
  </si>
  <si>
    <t>Օհանյան Աննա Ժորա</t>
  </si>
  <si>
    <t>Հարությունյան Մհեր Աշոտ</t>
  </si>
  <si>
    <t>Հովհաննիսյան Արարատ Անատոլ</t>
  </si>
  <si>
    <t>Մելիքյան Վահե Ժորա</t>
  </si>
  <si>
    <t>Միրզախանյան Վոլոդյա Սուրեն</t>
  </si>
  <si>
    <t>Շառյան Արսեն Գագիկ</t>
  </si>
  <si>
    <t>Աթաբեկյան Գևորգ Միքայել</t>
  </si>
  <si>
    <t>Խաչինյան Մարուսյա Սերյոժա</t>
  </si>
  <si>
    <t>Մկրտումյան Գևորգ Աշոտի</t>
  </si>
  <si>
    <t>Եղիկյան Կարեն Ջամբուլատի</t>
  </si>
  <si>
    <t>Բեգինյան Մհեր Արարատի</t>
  </si>
  <si>
    <t>Սիմոնյան Բակուր Գառնիկի</t>
  </si>
  <si>
    <t>Համբարյան Սարգիս Գեորգի</t>
  </si>
  <si>
    <t>Հակոբյան Արթուր Ռաֆիկ</t>
  </si>
  <si>
    <t>Ղարիբյան Սենիկ Ղարիբի</t>
  </si>
  <si>
    <t>Ավդալյան Վահրամ Մեսրոբ</t>
  </si>
  <si>
    <t>Մովսիսյան Սևակ Սարգիս</t>
  </si>
  <si>
    <t>Հովհաննիսյան Հովհաննես Օհան</t>
  </si>
  <si>
    <t>Գևորգյան Դավիթ Եփրեմի</t>
  </si>
  <si>
    <t>Թովմասյան Արարատ Սերյոժա</t>
  </si>
  <si>
    <t>Սիմոնյան Գևորգ Սամվել</t>
  </si>
  <si>
    <t>Ավդալյան Արտյոմ Մեսրոբ</t>
  </si>
  <si>
    <t>Իսախանյան Հովհաննես Վազգեն</t>
  </si>
  <si>
    <t>Սարգսյան Հասմիկ Հարություն</t>
  </si>
  <si>
    <t>Դանիելյան Զավեն Սասունիկ</t>
  </si>
  <si>
    <t>Պողոսյան Արթուր Անդրանիկ</t>
  </si>
  <si>
    <t>Մարտիրոսյան Թերմինե Աշոտ</t>
  </si>
  <si>
    <t>Ռեհանյան Վարդան Վազգեն</t>
  </si>
  <si>
    <t>Գալստյան Գրիշա Խաչատուրի</t>
  </si>
  <si>
    <t>Ասատրյան Զավեն Ռաֆիկ</t>
  </si>
  <si>
    <t>Սեդրակյան Աշոտ Սմբատ</t>
  </si>
  <si>
    <t>Սեդրակյան Արթուր Սմբատ</t>
  </si>
  <si>
    <t>Հովհաննիսյան Լիլիթ Ռաֆիկ</t>
  </si>
  <si>
    <t>Աշուղյան Գեղամ Սամվել</t>
  </si>
  <si>
    <t>Ջանիբեկյան Աշոտ Գառնիկ</t>
  </si>
  <si>
    <t>Հարությունյան Հայկազ Անուշավան</t>
  </si>
  <si>
    <t>Սարգսյան Համլետ Սամվել</t>
  </si>
  <si>
    <t>Ասատրյան Վարազդատ Գեղամի</t>
  </si>
  <si>
    <t>Մարտիրոսյան Արամ Աշոտի</t>
  </si>
  <si>
    <t>Գրիգորյան Գառնիկ Վարդանի</t>
  </si>
  <si>
    <t>Վարդանյան Սարգիս Արմենի</t>
  </si>
  <si>
    <t>Մանուկյան Վահագն Սահակի</t>
  </si>
  <si>
    <t>Ասատրյան Գոռ Կայծո</t>
  </si>
  <si>
    <t>Հովհաննիսյան Անահիտ Հովհաննես</t>
  </si>
  <si>
    <t>Շիրվանյան Քրիստինե Վանյա</t>
  </si>
  <si>
    <t>Վարդանյան Անուշ Աշոտ</t>
  </si>
  <si>
    <t>Պռազյան Ռազմիկ Լևոն</t>
  </si>
  <si>
    <t>Բադալյան Սուրեն Մխիթար</t>
  </si>
  <si>
    <t>Վարդանյան Լևոն Վարդանի</t>
  </si>
  <si>
    <t>Մուրադխանյան Արմեն Ռոբերտ</t>
  </si>
  <si>
    <t>Սաքունց Մարո Պապիկ</t>
  </si>
  <si>
    <t>Սարգսյան Տարոն Արմենի</t>
  </si>
  <si>
    <t>Հովհաննիսյան Վահե Հովհաննես</t>
  </si>
  <si>
    <t>Հովհաննիսյան Վաչագան Վարդան</t>
  </si>
  <si>
    <t>Թաթուլով Վլադիմիր Դավիթ</t>
  </si>
  <si>
    <t>Համբարձումյան Մանուկ Ազատ</t>
  </si>
  <si>
    <t>Գևորգյան Հրաչ Տիգրանի</t>
  </si>
  <si>
    <t>Գևորգյան Այգեվարդ Սնեյվազ</t>
  </si>
  <si>
    <t>Գրիգորյան Տիգրան Մանվել</t>
  </si>
  <si>
    <t>Սիմոնյան Ժորա Մհեր</t>
  </si>
  <si>
    <t>Սահակյան Հրայր Երեմ</t>
  </si>
  <si>
    <t>Ասլանյան Էլյա Ալբերտ</t>
  </si>
  <si>
    <t>Շամբարյան Մանուշակ Հովիկ</t>
  </si>
  <si>
    <t>Սարգսյան Սուրեն Վաչագան</t>
  </si>
  <si>
    <t>Մարտիրոսյան Նարեկ Արայիկ</t>
  </si>
  <si>
    <t>Սիմոնյան Արսեն Անդրանիկ</t>
  </si>
  <si>
    <t>Մուրադյան Խորեն Պարգև</t>
  </si>
  <si>
    <t>Նահապետյան Սամվել Համլետ</t>
  </si>
  <si>
    <t>Մաթևոսյան Սևադա Համազասպի</t>
  </si>
  <si>
    <t>Հովհաննիսյան Գուրգեն Գևորգ</t>
  </si>
  <si>
    <t>Վարդանյան Հայկ Սամվելի</t>
  </si>
  <si>
    <t>Իխտիարյան Վահե Գեվորգ</t>
  </si>
  <si>
    <t>Ավագիմյան Էդուարդ Վագիֆի</t>
  </si>
  <si>
    <t>Սիմոնյան Սասուն Ռուբեն</t>
  </si>
  <si>
    <t>Վարդազարյան Վարդան Լևոն</t>
  </si>
  <si>
    <t>Սարգսյան Նորայր Միսաք</t>
  </si>
  <si>
    <t>Հակոբյան Ռուբեն Հրայրի</t>
  </si>
  <si>
    <t>Պռազյան Նունե Լևոնի</t>
  </si>
  <si>
    <t>Մարգարյան Իշխան Արսենի</t>
  </si>
  <si>
    <t>Դավթյան Վահագն Գրիշայի</t>
  </si>
  <si>
    <t>Մանուկյան Տիգրան Ռոբերտի</t>
  </si>
  <si>
    <t>Ստեփանյան Նարեկ Հովհաննեսի</t>
  </si>
  <si>
    <t>Պապոյան Արսեն Գագիկի</t>
  </si>
  <si>
    <t>Ալեքսանյան Արթուր Հենրիկի</t>
  </si>
  <si>
    <t>Գևորգյան Գևորգ Վարուժանի</t>
  </si>
  <si>
    <t>Սարգսյան Աշոտ Էդիկ</t>
  </si>
  <si>
    <t>Պողոսյան Սմբատ Հրանտի</t>
  </si>
  <si>
    <t>Պարոնիկյան Անուշավան Զոհրաբ</t>
  </si>
  <si>
    <t>Հովհաննիսյան Տարոն Սոսի</t>
  </si>
  <si>
    <t>Դրմոյան Եղիշե Կամիսար</t>
  </si>
  <si>
    <t>Հայրապետյան Վահե Արամայիսի</t>
  </si>
  <si>
    <t>Զաքարյան Մարգարիտ Վրեժ</t>
  </si>
  <si>
    <t>Կիրակոսյան Կամո Ժորա</t>
  </si>
  <si>
    <t>Կոստանյան Ռաֆիկ Հրանտ</t>
  </si>
  <si>
    <t>Հակոբյան Վլադիմիր Վիկտոր</t>
  </si>
  <si>
    <t>Դարբինյան Նաիրի  Հենրիկ</t>
  </si>
  <si>
    <t>Ադիլխանյան Գագիկ Արտաշեսի</t>
  </si>
  <si>
    <t>Խանդանյան Վաղինակ Վիլեն</t>
  </si>
  <si>
    <t>Շահումյան Ռոմիկ Խորեն</t>
  </si>
  <si>
    <t>Քոչարյան Սամվել Հրանտի</t>
  </si>
  <si>
    <t>Ստեփանյան Տիրայր Կարեն</t>
  </si>
  <si>
    <t>Մարգարյան Արտյոմ Բենիկ</t>
  </si>
  <si>
    <t>Արշակյան Աշոտ Արշակի</t>
  </si>
  <si>
    <t>Խաչատրյան Արսեն Անդրանիկ</t>
  </si>
  <si>
    <t>Կարեյան Վահագն Հարություն</t>
  </si>
  <si>
    <t>Մարեգասպարյան Հովհաննես Գուրգեն</t>
  </si>
  <si>
    <t>Կարապետյան Կարեն Բաբկեն</t>
  </si>
  <si>
    <t>Եղոյան Մարտիկ Գագիկ</t>
  </si>
  <si>
    <t>Բազիկյան Դավիթ Արտավազդ</t>
  </si>
  <si>
    <t>Գրիգորյան Արևհատ Վոլոդյա</t>
  </si>
  <si>
    <t>Սարգսյան Արման Սամվել</t>
  </si>
  <si>
    <t>Ղարիբյան Գարուշ Սամվել</t>
  </si>
  <si>
    <t>Նավասարդյան Դավիթ Լյովա</t>
  </si>
  <si>
    <t>Թորոսյան Բարիս Մարատ</t>
  </si>
  <si>
    <t>Աբրահամյան Ավետիք Հայկազ</t>
  </si>
  <si>
    <t>Հոխանյան Արտակ Աշոտ</t>
  </si>
  <si>
    <t>Արզոյան Արթուր Արմեն</t>
  </si>
  <si>
    <t>Մելիքյան Կարեն Ռոմիկ</t>
  </si>
  <si>
    <t>Հարությունյան Սասուն Գևորգ</t>
  </si>
  <si>
    <t>Հովհաննիսյան Վահե Էդվարդ</t>
  </si>
  <si>
    <t>Ճաղարյան Արտակ Սամվել</t>
  </si>
  <si>
    <t>Ծատուրյան Արամ Հակոբ</t>
  </si>
  <si>
    <t>Պողոսյան Արշալույս Ալբերտ</t>
  </si>
  <si>
    <t>Լազարյան Աշոտ Գերասիմ</t>
  </si>
  <si>
    <t>Ղարիբյան Հովնան Թոռնիկ</t>
  </si>
  <si>
    <t>Բարսեղյան Գևորգ Կամո</t>
  </si>
  <si>
    <t>Բալագոզյան Արմեն Լևիկ</t>
  </si>
  <si>
    <t>Ալեքսանյան Հրաչյա Ռոմիկի</t>
  </si>
  <si>
    <t>Սմբատյան Ատոմ Ավետիք</t>
  </si>
  <si>
    <t>Եղոյան Ժիրայր Հակոբ</t>
  </si>
  <si>
    <t>Կոլոտյան Արթուր Պետրե</t>
  </si>
  <si>
    <t>Կզլյան Արմեն Միսակ</t>
  </si>
  <si>
    <t>Պապոյան Վոլոդյա Սեյրանի</t>
  </si>
  <si>
    <t>Կարապետյան Արտավազդ Արտաշեսի</t>
  </si>
  <si>
    <t>Զաքարյան Գևորգ Աշոտի</t>
  </si>
  <si>
    <t>Պողոսյան Նարեկ Հրանտի</t>
  </si>
  <si>
    <t>Հարությունյան Կարեն Բագրատի</t>
  </si>
  <si>
    <t>Հայրապետյան Ռուբեն Արշալույսի</t>
  </si>
  <si>
    <t>Իսրայելյան Դավիթ Սիմոնի</t>
  </si>
  <si>
    <t>Ղուկասյան Հակոբ Ռուբեն</t>
  </si>
  <si>
    <t>Ասլանյան Սարգիս Յուրիի</t>
  </si>
  <si>
    <t>Հարությունյան Ժորա Կառլենի</t>
  </si>
  <si>
    <t>Գրիգորյան Արմեն Ժորա</t>
  </si>
  <si>
    <t>Օհանյան Կարեն Աշոտ</t>
  </si>
  <si>
    <t>Հովսեփյան Առնակ Կարենի</t>
  </si>
  <si>
    <t>Բաղդասարյան Լիանա Լեոնիդ</t>
  </si>
  <si>
    <t>Գասպարյան Պարգև Մերուժան</t>
  </si>
  <si>
    <t>Պետրոսյան Արմեն Ալբերտ</t>
  </si>
  <si>
    <t>Կոբալյան Արսեն Թաթևոսի</t>
  </si>
  <si>
    <t>Ղամբարյան Գևորգ Ավետիք</t>
  </si>
  <si>
    <t>Ղամբարյան Սուսաննա Սերյոժա</t>
  </si>
  <si>
    <t>Սահակյան Արթուր Լևոն</t>
  </si>
  <si>
    <t>Հովհաննիսյան Արման Կարեն</t>
  </si>
  <si>
    <t>Հակոբյան Նունե Սարգսի</t>
  </si>
  <si>
    <t>Մանասյան Աստղիկ Վազգենի</t>
  </si>
  <si>
    <t>Տեր-Ավագյան Արսեն Արամի</t>
  </si>
  <si>
    <t>Մաշկարյան Ռոբերտ Արթուր</t>
  </si>
  <si>
    <t>Մեղրյան Ֆրիդոն Պետրոսի</t>
  </si>
  <si>
    <t>Ներսիսյան Հասմիկ Սաշայի</t>
  </si>
  <si>
    <t>Գյոգչյան Սոնա Վաչագանի</t>
  </si>
  <si>
    <t>Հարությունյան Բեգլար Սարգսի</t>
  </si>
  <si>
    <t>Սահակյան Գուրգեն Լևոնի</t>
  </si>
  <si>
    <t>ՆԵրսիսյան Կարեն Արգամի</t>
  </si>
  <si>
    <t>Սարգսյան Գեղամ Մարտին</t>
  </si>
  <si>
    <t>Այվազյան Ալինա Աշոտ</t>
  </si>
  <si>
    <t>Թադևոսյան Գուրգեն  Սամվել</t>
  </si>
  <si>
    <t>Կարապետյան Մհեր Դավիթ</t>
  </si>
  <si>
    <t>Հովհաննիսյան Գոռ Գարեգին</t>
  </si>
  <si>
    <t>Էլիզբարյան Փայլակ Վարդանի</t>
  </si>
  <si>
    <t>Վարդանյան Մարիամ Արտակի</t>
  </si>
  <si>
    <t>Հովհաննիսյան Արամ Լևոն</t>
  </si>
  <si>
    <t>Անտոնյան Գոհար Խաչիկի</t>
  </si>
  <si>
    <t>Ավագիմյան Գոռ Արթուրի</t>
  </si>
  <si>
    <t>Թորոսյան Գենյա Թորոս</t>
  </si>
  <si>
    <t>Սարգսյան Մխիթար Ամրաստանի</t>
  </si>
  <si>
    <t>Սորսորյան Դավիթ Ռուդիկ</t>
  </si>
  <si>
    <t>Վարդանյան Վարդան Վարազդատի</t>
  </si>
  <si>
    <t>Գալստյան Վարդուհի Սամվելի</t>
  </si>
  <si>
    <t>Թովմասյան Արամ Էդվարդի</t>
  </si>
  <si>
    <t>Ղարիբյան Արթուր Հենրիկի</t>
  </si>
  <si>
    <t>Փերիխանյան Պարույր Կարեն</t>
  </si>
  <si>
    <t>Բեքմեզյան Գրիգոր</t>
  </si>
  <si>
    <t>Քոչարյան Վիգեն</t>
  </si>
  <si>
    <t>Ղուլյան Դավիթ</t>
  </si>
  <si>
    <t>Ասիկյան Ռշտունի</t>
  </si>
  <si>
    <t>Ասոյան Ռիմա</t>
  </si>
  <si>
    <t>Խաչատրյան Սոնա /ֆիզ.արձակուրդ/
Հարությունյան Գուրգեն /ժամկետային/</t>
  </si>
  <si>
    <t>Նալբանդյան Լիլի</t>
  </si>
  <si>
    <t>Մանուկյան Թամարա</t>
  </si>
  <si>
    <t>Ունուսյան Արմենուհի</t>
  </si>
  <si>
    <t>ՀՀ վճռաբեկ դատարան</t>
  </si>
  <si>
    <t>Խաչատրյան Բեատրիսա</t>
  </si>
  <si>
    <t>Դատավորի օգնական</t>
  </si>
  <si>
    <t>Կիրակոսյան Անի</t>
  </si>
  <si>
    <t>Աղաջանյան Մարինե</t>
  </si>
  <si>
    <t>Անդրեասյան Արարատ</t>
  </si>
  <si>
    <t>Ղուկասյան Լիանա</t>
  </si>
  <si>
    <t>Սադոյան Լիլիթ</t>
  </si>
  <si>
    <t>Գրիգորյան Կորյուն</t>
  </si>
  <si>
    <t>Գրիգորյան Լուսինե</t>
  </si>
  <si>
    <t>Սարգսյան Լիդա</t>
  </si>
  <si>
    <t>Պետրոսյան Ինեսսա</t>
  </si>
  <si>
    <t>Աբրահամյան Անժելա</t>
  </si>
  <si>
    <t xml:space="preserve">Արզումանյան Կիմա  </t>
  </si>
  <si>
    <t xml:space="preserve">Պողոսյան Աննա  </t>
  </si>
  <si>
    <t>Պետրոսյան Սուրեն</t>
  </si>
  <si>
    <t>Առաքելյան Ռիմա</t>
  </si>
  <si>
    <t>Խաչատրյան Կարմեն</t>
  </si>
  <si>
    <t>Սերգոյան Անուշ</t>
  </si>
  <si>
    <t>Ավանեսյան Սոնա</t>
  </si>
  <si>
    <t>Պետրոսյան Աստղիկ</t>
  </si>
  <si>
    <t>Ասատրյան Քրիստինե</t>
  </si>
  <si>
    <t>Շուխյան Աննա</t>
  </si>
  <si>
    <t>Խոստիկյան Լիանա</t>
  </si>
  <si>
    <t>Սուքիասյան Վարազդատ</t>
  </si>
  <si>
    <t>Մանուկյան Մոնիկա</t>
  </si>
  <si>
    <t>Աբրահամյան Էմիլիա</t>
  </si>
  <si>
    <t>Միքաելյան Վարազդատ</t>
  </si>
  <si>
    <t>Աբրահամյան Կարինե</t>
  </si>
  <si>
    <t>Մուրադյան Հերմինե</t>
  </si>
  <si>
    <t>Գալստյան Քրիստինե</t>
  </si>
  <si>
    <t>Սահակյան Եվգինե</t>
  </si>
  <si>
    <t>Լոքյան Հռիփսիմե</t>
  </si>
  <si>
    <t>Կարապետյան Մանե</t>
  </si>
  <si>
    <t>Գրիգորյան Գոհար</t>
  </si>
  <si>
    <t>Դրմեյան Լիլի</t>
  </si>
  <si>
    <t>Բաղդասարյան Լուսինե</t>
  </si>
  <si>
    <t>Ղազարյան Անժելիկա</t>
  </si>
  <si>
    <t>Վարդանյան Լիլիթ</t>
  </si>
  <si>
    <t>Պապիկյան Վարդուհի</t>
  </si>
  <si>
    <t>Սաղոյան Լիլիթ</t>
  </si>
  <si>
    <t>Սերոբյան Լիլիթ</t>
  </si>
  <si>
    <t>Բաղդասարյան Հայկ</t>
  </si>
  <si>
    <t>Աբրահամյան Հեղինե</t>
  </si>
  <si>
    <t>Մուրադյան Աշխեն</t>
  </si>
  <si>
    <t>Ղուկասյան Թամարա</t>
  </si>
  <si>
    <t>Հարությունյան Հայկուհի</t>
  </si>
  <si>
    <t xml:space="preserve">Բուռնուչյան Կարեն </t>
  </si>
  <si>
    <t>Ավագյան Տաթևիկ</t>
  </si>
  <si>
    <t>Կարախանյան Հասմիկ</t>
  </si>
  <si>
    <t>Հախնազարյան Գոհար</t>
  </si>
  <si>
    <t xml:space="preserve">Համբարձումյան Մարիամ </t>
  </si>
  <si>
    <t xml:space="preserve"> Մկրտչյան Էդուարդ</t>
  </si>
  <si>
    <t>Հարությունյան Արսեն</t>
  </si>
  <si>
    <t>Ասատրյան Արամայիս</t>
  </si>
  <si>
    <t>Գրիգորյան Հարություն</t>
  </si>
  <si>
    <t>Առաքելյան Վերժինե</t>
  </si>
  <si>
    <t>Դիլբարյան Դավիթ</t>
  </si>
  <si>
    <t>Պողոսյան Գևորգ</t>
  </si>
  <si>
    <t>Դաշտոյան Վարդգես</t>
  </si>
  <si>
    <t>Նազարյան Ժենյա</t>
  </si>
  <si>
    <t>Շահինյան Վլադիմիր</t>
  </si>
  <si>
    <t>Առաքելյան Տիգրան</t>
  </si>
  <si>
    <t>Սուքիասյան Կարեն</t>
  </si>
  <si>
    <t>Հակոբյան Արամ</t>
  </si>
  <si>
    <t>Տոնոյան Տիգրան</t>
  </si>
  <si>
    <t>Քամալյան Անի</t>
  </si>
  <si>
    <t>Հախվերդյան Վահե</t>
  </si>
  <si>
    <t>Գյանջումյան Եվգենիա</t>
  </si>
  <si>
    <t>Կյուրեղյան Էդգար</t>
  </si>
  <si>
    <t>Դավթյան Կարինե</t>
  </si>
  <si>
    <t>Սանթրոսյան Տիգրան</t>
  </si>
  <si>
    <t>Աբգարյան Տիրան</t>
  </si>
  <si>
    <t xml:space="preserve">Կիրակոսյան Տաթևիկ </t>
  </si>
  <si>
    <t>Պետրոսյան Ռուզաննա</t>
  </si>
  <si>
    <t>Պետրոսյան Սուսաննա</t>
  </si>
  <si>
    <t>Ղազարյան Հռիփսիմե</t>
  </si>
  <si>
    <t>Հարությունյան Շիրակ</t>
  </si>
  <si>
    <t>Մարգարյան Աննա</t>
  </si>
  <si>
    <t>Ղարիբյան Հայկուհի</t>
  </si>
  <si>
    <t>Մուրադյան Տաթևիկ</t>
  </si>
  <si>
    <t>Բադալյան Նարեկ</t>
  </si>
  <si>
    <t>Վանոյան Շուշան</t>
  </si>
  <si>
    <t>Բաստանջյան Վիկտորիա</t>
  </si>
  <si>
    <t>Նալբանդյան Սուսաննա</t>
  </si>
  <si>
    <t>Զաքարյան Հասմիկ</t>
  </si>
  <si>
    <t>Ավագյան Ռուդոլֆ</t>
  </si>
  <si>
    <t>Սահակյան Նաիրա</t>
  </si>
  <si>
    <t>Յափուջյան Ժաննա</t>
  </si>
  <si>
    <t>Պետրոսյան Ինեսա</t>
  </si>
  <si>
    <t>Ամիրխանյան Լուսինե</t>
  </si>
  <si>
    <t>Թովմասյան Հասմիկ</t>
  </si>
  <si>
    <t>Աբովյան Սիմա</t>
  </si>
  <si>
    <t>Իշխանյան Ժաննա</t>
  </si>
  <si>
    <t>Պապոյան Տիգրան</t>
  </si>
  <si>
    <t>Մեջլումյան Ամալյա</t>
  </si>
  <si>
    <t>Դովլաթբեկյան Տաթևիկ</t>
  </si>
  <si>
    <t>Գևորգյան Նինա</t>
  </si>
  <si>
    <t>Տազայան Անի</t>
  </si>
  <si>
    <t>Շահնազարյան Անի</t>
  </si>
  <si>
    <t>Իրիցյան Անի</t>
  </si>
  <si>
    <t>Վարդանյան Հրածին</t>
  </si>
  <si>
    <t>Ստեփանյան Նարեկ</t>
  </si>
  <si>
    <t>Մինասյան Անի</t>
  </si>
  <si>
    <t>Հակոբյան Լեռնուհի</t>
  </si>
  <si>
    <t>Սիմոնյան Մարինե</t>
  </si>
  <si>
    <t>Կարապետյան Սաթենիկ</t>
  </si>
  <si>
    <t>Կարապետյան Լիլիա</t>
  </si>
  <si>
    <t>Էլիզբարյան Ջեմմա</t>
  </si>
  <si>
    <t>Հարությունյան Աննա</t>
  </si>
  <si>
    <t>Աղանյան Դիաննա</t>
  </si>
  <si>
    <t>Մանուչարյան Տաթևիկ</t>
  </si>
  <si>
    <t>Գևորգյան Հասմիկ</t>
  </si>
  <si>
    <t>Վարդանյան Արթուր</t>
  </si>
  <si>
    <t>Փանոսյան Սամվել</t>
  </si>
  <si>
    <t>Թադևոսյան Նաիրա</t>
  </si>
  <si>
    <t>Կոծինյան Ժաննա</t>
  </si>
  <si>
    <t>Փոլադյան Լուսինե</t>
  </si>
  <si>
    <t>Մուրադյան Իվետա</t>
  </si>
  <si>
    <t>Յուզբաշյան Սեդա</t>
  </si>
  <si>
    <t>Դուրյան Շողիկ</t>
  </si>
  <si>
    <t>Ոսկանյան Սիգրան</t>
  </si>
  <si>
    <t>Թովմասյան Մարինա</t>
  </si>
  <si>
    <t>Գևորգյան Մարտին</t>
  </si>
  <si>
    <t>Վարոսյան Արմեն</t>
  </si>
  <si>
    <t>Ալեքսանյան Արծրուն</t>
  </si>
  <si>
    <t>Դավթյան Տիգրան</t>
  </si>
  <si>
    <t>Սարգսյան Սևադա</t>
  </si>
  <si>
    <t>Դաջունց Հրաչ</t>
  </si>
  <si>
    <t>Շահբանդարյան Հակոբ</t>
  </si>
  <si>
    <t>Մխիթարյան Սյուզաննա</t>
  </si>
  <si>
    <t>Մայիլյան Արթուր</t>
  </si>
  <si>
    <t>Սիմոնյան Անանիա</t>
  </si>
  <si>
    <t>Միքայելյան Սոնա</t>
  </si>
  <si>
    <t>Ալեյան Անահիտ</t>
  </si>
  <si>
    <t>Արարատ և Վայոց Ձորի  մարզերի առաջին ատյանի ընդհանուր իրավասության դատարան</t>
  </si>
  <si>
    <t>Վարդանյան Վարդանուշ</t>
  </si>
  <si>
    <t>Միքայելյան Շուշանիկ</t>
  </si>
  <si>
    <t>Եղոյան Գոհարիկ</t>
  </si>
  <si>
    <t>Աբրահամյան Ալլա</t>
  </si>
  <si>
    <t>Պետրոսյան Մարատ</t>
  </si>
  <si>
    <t>Գզիրյան Աղավնի</t>
  </si>
  <si>
    <t xml:space="preserve">Բաբայան Մերի </t>
  </si>
  <si>
    <t>Ավետիսյան Վերա</t>
  </si>
  <si>
    <t>Վարդանյան Անի</t>
  </si>
  <si>
    <t>Թորոսյան Լուիզա</t>
  </si>
  <si>
    <t>Վարդանյան  Անահիտ</t>
  </si>
  <si>
    <t xml:space="preserve">Հովհաննիսյան Գոռ </t>
  </si>
  <si>
    <t>Հովհաննիսյան Քրիստինե</t>
  </si>
  <si>
    <t>Եսաֆյան Անի</t>
  </si>
  <si>
    <t>Մխիթարյան Աննա</t>
  </si>
  <si>
    <t>Գրիգորյան  Նարինե</t>
  </si>
  <si>
    <t>Թաթոյան Միլենա</t>
  </si>
  <si>
    <t>Սարգսյան   Քրիստինե</t>
  </si>
  <si>
    <t>Ալոյան Մանանա</t>
  </si>
  <si>
    <t>Պողոսյան Գարիկ</t>
  </si>
  <si>
    <t>Ջառահյան Գոհար</t>
  </si>
  <si>
    <t>Մաթևոսյան Սոֆիկ</t>
  </si>
  <si>
    <t xml:space="preserve">Սարգսյան Աննա </t>
  </si>
  <si>
    <t>Մարգարյան Գայանե</t>
  </si>
  <si>
    <t>Հարությունյան Քրիստինե</t>
  </si>
  <si>
    <t>Մարտիրոսյան Արիգա</t>
  </si>
  <si>
    <t>Գասպարյան Հերմինե</t>
  </si>
  <si>
    <t>Գևորգյան Աղասի</t>
  </si>
  <si>
    <t>Հովհաննիսյան Նարա</t>
  </si>
  <si>
    <t>Մխիթարյան Գևորգ</t>
  </si>
  <si>
    <t>Պողոսյան Գնել</t>
  </si>
  <si>
    <t>Հարությունյան Արկադի</t>
  </si>
  <si>
    <t>Ավետիսյան Հենրիկ</t>
  </si>
  <si>
    <t>Սարգսյան Վարդուհի</t>
  </si>
  <si>
    <t>Փիլոյան Անուշ</t>
  </si>
  <si>
    <t>Հովհաննիսյան Երվանդ</t>
  </si>
  <si>
    <t>Գասպարյան Գոռ</t>
  </si>
  <si>
    <t xml:space="preserve">Աղաջանյան Ռոբերտ </t>
  </si>
  <si>
    <t xml:space="preserve">Օսիպյան Կարինե </t>
  </si>
  <si>
    <t xml:space="preserve">Խաչատրյան Նաիրա </t>
  </si>
  <si>
    <t xml:space="preserve">Բակլաչյան Աստղիկ </t>
  </si>
  <si>
    <t xml:space="preserve">Նազարյան Ջուլիետա </t>
  </si>
  <si>
    <t>Կարապետյան Արտավազդ</t>
  </si>
  <si>
    <t xml:space="preserve">Մկրտչյան Մելինե </t>
  </si>
  <si>
    <t xml:space="preserve">Մարտիրոսյան Աշոտ </t>
  </si>
  <si>
    <t>Ղազարյան Նառա</t>
  </si>
  <si>
    <t>Բաբայան Սամվել</t>
  </si>
  <si>
    <t>Շտոյան Արփինե</t>
  </si>
  <si>
    <t>Ժամակոչյան Արմեն</t>
  </si>
  <si>
    <t>Ալամյան Հայլանուշ</t>
  </si>
  <si>
    <t>Ավետյան Վարդան</t>
  </si>
  <si>
    <t>Մելիքսեթյան Ժենյա</t>
  </si>
  <si>
    <t>Ափոյան Իլյա</t>
  </si>
  <si>
    <t>Գրեյան Ջուլիետա</t>
  </si>
  <si>
    <t>Հակոբյան Լիլիթ</t>
  </si>
  <si>
    <t>Հակոբյան Գագիկ</t>
  </si>
  <si>
    <t>Հարությունյան Նաիրա</t>
  </si>
  <si>
    <t>Գրիգորյան Լիլիթ</t>
  </si>
  <si>
    <t xml:space="preserve">Գրիգորյան Գոհար </t>
  </si>
  <si>
    <t>Հովհաննիսյան Հովիկ</t>
  </si>
  <si>
    <t xml:space="preserve">Աբգարյան Իննա </t>
  </si>
  <si>
    <t xml:space="preserve">Ղոնյան Երվանդ </t>
  </si>
  <si>
    <t xml:space="preserve">Առաքելյան Հերմինե </t>
  </si>
  <si>
    <t>Գրիգորյան Միքայել</t>
  </si>
  <si>
    <t xml:space="preserve">Պողոսյան Համլետ </t>
  </si>
  <si>
    <t>Լազարյան Անուշ</t>
  </si>
  <si>
    <t>Բաբլումյան Գայանե</t>
  </si>
  <si>
    <t>Կոստանդյան Անուշիկ</t>
  </si>
  <si>
    <t>Ավետիսյան Արուսյակ</t>
  </si>
  <si>
    <t>Ղազարյան Արմինե</t>
  </si>
  <si>
    <t>Ադամյան Նարինե</t>
  </si>
  <si>
    <t>Գրիգորյան Բակուր</t>
  </si>
  <si>
    <t xml:space="preserve">Թովմասյան  Փառանձեմ </t>
  </si>
  <si>
    <t>Բոյաջյան Լուսինե</t>
  </si>
  <si>
    <t xml:space="preserve">Աբգարյան Նարինե   </t>
  </si>
  <si>
    <t xml:space="preserve">Գրիգորյան Կարինե  </t>
  </si>
  <si>
    <t xml:space="preserve">Կարապետյան Էլեոնորա </t>
  </si>
  <si>
    <t>Հայրապետյան Արմեն</t>
  </si>
  <si>
    <t xml:space="preserve">Գալստյան Արամ </t>
  </si>
  <si>
    <t>Պետրոսյան Լիլիթ</t>
  </si>
  <si>
    <t xml:space="preserve">Համբարձումյան Համլետ  </t>
  </si>
  <si>
    <t xml:space="preserve">Ջամալյան Հասմիկ    </t>
  </si>
  <si>
    <t>Ֆարմանյան Սոնա</t>
  </si>
  <si>
    <t>Հովհաննիսյան Արման</t>
  </si>
  <si>
    <t>Գասպարյան Սուսաննա</t>
  </si>
  <si>
    <t>Առաքելյան Նարինե</t>
  </si>
  <si>
    <t>Կարապետյան Հայրապետ</t>
  </si>
  <si>
    <t xml:space="preserve">Ալեքսանյան Քրիստինե </t>
  </si>
  <si>
    <t>Վարդանյան Նելլի</t>
  </si>
  <si>
    <t>Բալդրյան Արփինե</t>
  </si>
  <si>
    <t>Աճեմյան Հասմիկ</t>
  </si>
  <si>
    <t>Նազարեթյան Հասմիկ</t>
  </si>
  <si>
    <t xml:space="preserve">Պողոսյան Քերոբ </t>
  </si>
  <si>
    <t>Տոնոյան Նարե</t>
  </si>
  <si>
    <t>Թադևոսյան Աիդա</t>
  </si>
  <si>
    <t>Պետրոսյան Գրիշա</t>
  </si>
  <si>
    <t>Սիմոնյան Աննա</t>
  </si>
  <si>
    <t>Աղաքարյան Հայկ</t>
  </si>
  <si>
    <t>Ղազարյան Ռուզաննա</t>
  </si>
  <si>
    <t>Մարտիրոսյան Արմինե</t>
  </si>
  <si>
    <t>Հովհաննիսյան Միլենա</t>
  </si>
  <si>
    <t>Ավետիսյան Արամայիս</t>
  </si>
  <si>
    <t>Պետրոսյան Հերմինե</t>
  </si>
  <si>
    <t>Սվազյան Շուշան</t>
  </si>
  <si>
    <t>Թորոսյան Նարինե</t>
  </si>
  <si>
    <t>Մարդատար (15 և ավելի տեղանոց)</t>
  </si>
  <si>
    <t>29 մեքենա</t>
  </si>
  <si>
    <t>17 մեքենա</t>
  </si>
  <si>
    <t>Դատական համակարգի շենքային պայմանների բարելավում</t>
  </si>
  <si>
    <t xml:space="preserve">Դատարանների որոշ նստավայրերում, ինչպես նաև արխիվում նորմալ աշխատանքային պայմանների կազմակերպման նպատակով շենքերի վերակառուցման կամ նոր շենքերի կառուցման համար 2021թ. պլանավորվել է 3172730.0 հազ.դրամ, իսկ 2022թ.՝ 1960700.0 հազ.դրամ գումար </t>
  </si>
  <si>
    <t>Կարգադրիչների ծառայության աշխատանքը կազմակերպելու նպատակով առաջացել է (15 և ավելի տեղանոց) ավտոմեքենայի ձեռքբերման անհրաժեշտություն</t>
  </si>
  <si>
    <t>Դատարանների որոշ նստավայրերում, ինչպես նաև արխիվում նորմալ աշխատանքային պայմանների կազմակերպման նպատակով շենքերի վերակառուցման կամ նոր շենքերի կառուցման աշխատանքների նախագծանախահաշվային փաստաթղթերի կազմման գումար</t>
  </si>
  <si>
    <t>Բարձրագույն դատական խորհրդի տրանսպորտային սարքավորումների ձեռքբերում</t>
  </si>
  <si>
    <t>Ավելացվել է 1 /առնվազն 15 տեղանոց/ ավտոմեքենա Դատական կարգադրիչների աշխատանքն արդյունավետ կազմակերպելու համար</t>
  </si>
  <si>
    <t>Փորձագետներին , վկաներին, մասնագետներին հատուցվող ճանապարհածախս, գործուղման ծախսեր</t>
  </si>
  <si>
    <t>Փորձագետների, վկաների, մասնագետների վարձատրություն</t>
  </si>
  <si>
    <t>Ավելացվել է 12 դատավորի հաստիք /6 Վեր. Քաղ.+6 Երևան/ 34 ծառայողներով,  առաջին ատյանի դատավորի 183 օգնականների հաստիք, կարգադրիչների կոչումների հավելավճարները, դատավորների աշխատավարձերը 2021թ. համար հաշվարկվել է 2020թ.-ի նկատմամբ 50 տոկոս ավելացմամբ, 2022թ.` 2020թ.-ի նկատմամբ 60 տոկոս ավելացմամբ, 2023թ.` 2020թ.-ի նկատմամբ 70 տոկոս ավելացմամբ:</t>
  </si>
  <si>
    <t>Դարբինյան Աղասի</t>
  </si>
  <si>
    <t>Առաքելյան Գրիգոր</t>
  </si>
  <si>
    <t>Ղազարյան Արգիշտի</t>
  </si>
  <si>
    <t>Դանիելյան Դանիել</t>
  </si>
  <si>
    <t>Միրզոյան Արծրուն</t>
  </si>
  <si>
    <t>Ալավերդյան Արշակ</t>
  </si>
  <si>
    <t>Նահապետյան Էդվարդ</t>
  </si>
  <si>
    <t>Ազրոյան Ռուզաննա</t>
  </si>
  <si>
    <t>Ծատուրյան Արթուր</t>
  </si>
  <si>
    <t>Հովակիմյան Սամվել</t>
  </si>
  <si>
    <t>Խանդանյան Ռաֆիկ</t>
  </si>
  <si>
    <t>Այվազյան Հրաչ</t>
  </si>
  <si>
    <t>Մաքեյան Ռոբերտ</t>
  </si>
  <si>
    <t>Զարիկյան Կարեն</t>
  </si>
  <si>
    <t>Հակոբյան Լիանա</t>
  </si>
  <si>
    <t>Համբարձումյան Մերի</t>
  </si>
  <si>
    <t>Հարությունյան Ալեքսանդրա</t>
  </si>
  <si>
    <t>Մելքումյան Միքայել</t>
  </si>
  <si>
    <t>Սոսյան Գևորգ</t>
  </si>
  <si>
    <t>Մկրտչյան Արկադիկ</t>
  </si>
  <si>
    <t>Պետրոսյան Մհեր</t>
  </si>
  <si>
    <t>Կոչման հավելա վճար</t>
  </si>
  <si>
    <t>2020թ. մարտի 19-ի թիվ ԲԴԽ-11-Ո-23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</si>
</sst>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3" formatCode="_-* #,##0.00\ _₽_-;\-* #,##0.00\ _₽_-;_-* &quot;-&quot;??\ _₽_-;_-@_-"/>
    <numFmt numFmtId="164" formatCode="_(* #,##0.00_);_(* \(#,##0.00\);_(* &quot;-&quot;??_);_(@_)"/>
    <numFmt numFmtId="165" formatCode="_-* #,##0.00_-;\-* #,##0.00_-;_-* &quot;-&quot;??_-;_-@_-"/>
    <numFmt numFmtId="166" formatCode="0.0"/>
    <numFmt numFmtId="167" formatCode="#,##0.0"/>
    <numFmt numFmtId="168" formatCode="_(* #,##0.0_);_(* \(#,##0.0\);_(* &quot;-&quot;??_);_(@_)"/>
    <numFmt numFmtId="169" formatCode="_-* #,##0_р_._-;\-* #,##0_р_._-;_-* &quot;-&quot;??_р_._-;_-@_-"/>
    <numFmt numFmtId="170" formatCode="#,#00"/>
    <numFmt numFmtId="171" formatCode="0.000"/>
  </numFmts>
  <fonts count="102" x14ac:knownFonts="1">
    <font>
      <sz val="10"/>
      <name val="Arial"/>
    </font>
    <font>
      <sz val="10"/>
      <name val="Arial"/>
      <family val="2"/>
    </font>
    <font>
      <sz val="8"/>
      <name val="Arial"/>
      <family val="2"/>
    </font>
    <font>
      <sz val="9.5"/>
      <name val="GHEA Grapalat"/>
      <family val="3"/>
    </font>
    <font>
      <b/>
      <sz val="12"/>
      <color indexed="10"/>
      <name val="GHEA Grapalat"/>
      <family val="3"/>
    </font>
    <font>
      <b/>
      <sz val="11"/>
      <color indexed="10"/>
      <name val="GHEA Grapalat"/>
      <family val="3"/>
    </font>
    <font>
      <b/>
      <sz val="8"/>
      <name val="GHEA Grapalat"/>
      <family val="3"/>
    </font>
    <font>
      <sz val="10"/>
      <name val="GHEA Grapalat"/>
      <family val="3"/>
    </font>
    <font>
      <u/>
      <sz val="10"/>
      <name val="GHEA Grapalat"/>
      <family val="3"/>
    </font>
    <font>
      <sz val="12"/>
      <name val="GHEA Grapalat"/>
      <family val="3"/>
    </font>
    <font>
      <b/>
      <sz val="10"/>
      <name val="GHEA Grapalat"/>
      <family val="3"/>
    </font>
    <font>
      <sz val="8"/>
      <name val="GHEA Grapalat"/>
      <family val="3"/>
    </font>
    <font>
      <sz val="9"/>
      <name val="GHEA Grapalat"/>
      <family val="3"/>
    </font>
    <font>
      <b/>
      <i/>
      <u/>
      <sz val="10"/>
      <name val="GHEA Grapalat"/>
      <family val="3"/>
    </font>
    <font>
      <sz val="10"/>
      <color indexed="8"/>
      <name val="GHEA Grapalat"/>
      <family val="3"/>
    </font>
    <font>
      <i/>
      <sz val="10"/>
      <name val="GHEA Grapalat"/>
      <family val="3"/>
    </font>
    <font>
      <i/>
      <sz val="8"/>
      <name val="GHEA Grapalat"/>
      <family val="3"/>
    </font>
    <font>
      <b/>
      <i/>
      <sz val="8"/>
      <name val="GHEA Grapalat"/>
      <family val="3"/>
    </font>
    <font>
      <i/>
      <sz val="10"/>
      <color indexed="10"/>
      <name val="GHEA Grapalat"/>
      <family val="3"/>
    </font>
    <font>
      <sz val="10"/>
      <color indexed="10"/>
      <name val="GHEA Grapalat"/>
      <family val="3"/>
    </font>
    <font>
      <b/>
      <sz val="9"/>
      <name val="GHEA Grapalat"/>
      <family val="3"/>
    </font>
    <font>
      <b/>
      <sz val="11"/>
      <name val="GHEA Grapalat"/>
      <family val="3"/>
    </font>
    <font>
      <sz val="11"/>
      <name val="GHEA Grapalat"/>
      <family val="3"/>
    </font>
    <font>
      <b/>
      <i/>
      <sz val="10"/>
      <name val="GHEA Grapalat"/>
      <family val="3"/>
    </font>
    <font>
      <b/>
      <sz val="10"/>
      <color indexed="23"/>
      <name val="GHEA Grapalat"/>
      <family val="3"/>
    </font>
    <font>
      <b/>
      <sz val="10"/>
      <color indexed="12"/>
      <name val="GHEA Grapalat"/>
      <family val="3"/>
    </font>
    <font>
      <sz val="9"/>
      <color indexed="8"/>
      <name val="GHEA Grapalat"/>
      <family val="3"/>
    </font>
    <font>
      <sz val="8"/>
      <color indexed="8"/>
      <name val="GHEA Grapalat"/>
      <family val="3"/>
    </font>
    <font>
      <u/>
      <sz val="8"/>
      <name val="GHEA Grapalat"/>
      <family val="3"/>
    </font>
    <font>
      <b/>
      <i/>
      <sz val="10"/>
      <color indexed="8"/>
      <name val="GHEA Grapalat"/>
      <family val="3"/>
    </font>
    <font>
      <b/>
      <sz val="10"/>
      <color indexed="8"/>
      <name val="GHEA Grapalat"/>
      <family val="3"/>
    </font>
    <font>
      <u/>
      <sz val="12"/>
      <name val="GHEA Grapalat"/>
      <family val="3"/>
    </font>
    <font>
      <b/>
      <sz val="12"/>
      <name val="GHEA Grapalat"/>
      <family val="3"/>
    </font>
    <font>
      <b/>
      <i/>
      <sz val="12"/>
      <name val="GHEA Grapalat"/>
      <family val="3"/>
    </font>
    <font>
      <b/>
      <i/>
      <sz val="9"/>
      <name val="GHEA Grapalat"/>
      <family val="3"/>
    </font>
    <font>
      <i/>
      <sz val="9"/>
      <name val="GHEA Grapalat"/>
      <family val="3"/>
    </font>
    <font>
      <b/>
      <sz val="8"/>
      <color indexed="10"/>
      <name val="GHEA Grapalat"/>
      <family val="3"/>
    </font>
    <font>
      <b/>
      <sz val="10"/>
      <color indexed="10"/>
      <name val="GHEA Grapalat"/>
      <family val="3"/>
    </font>
    <font>
      <b/>
      <sz val="8"/>
      <color indexed="8"/>
      <name val="GHEA Grapalat"/>
      <family val="3"/>
    </font>
    <font>
      <b/>
      <i/>
      <sz val="10"/>
      <color indexed="10"/>
      <name val="GHEA Grapalat"/>
      <family val="3"/>
    </font>
    <font>
      <sz val="8"/>
      <color indexed="10"/>
      <name val="GHEA Grapalat"/>
      <family val="3"/>
    </font>
    <font>
      <b/>
      <u/>
      <sz val="10"/>
      <name val="GHEA Grapalat"/>
      <family val="3"/>
    </font>
    <font>
      <b/>
      <sz val="9"/>
      <color indexed="10"/>
      <name val="GHEA Grapalat"/>
      <family val="3"/>
    </font>
    <font>
      <i/>
      <sz val="12"/>
      <name val="GHEA Grapalat"/>
      <family val="3"/>
    </font>
    <font>
      <sz val="8"/>
      <color indexed="56"/>
      <name val="GHEA Grapalat"/>
      <family val="3"/>
    </font>
    <font>
      <sz val="10"/>
      <color indexed="56"/>
      <name val="GHEA Grapalat"/>
      <family val="3"/>
    </font>
    <font>
      <i/>
      <sz val="10"/>
      <color indexed="56"/>
      <name val="GHEA Grapalat"/>
      <family val="3"/>
    </font>
    <font>
      <b/>
      <sz val="10"/>
      <color indexed="56"/>
      <name val="GHEA Grapalat"/>
      <family val="3"/>
    </font>
    <font>
      <u/>
      <sz val="10"/>
      <color indexed="56"/>
      <name val="GHEA Grapalat"/>
      <family val="3"/>
    </font>
    <font>
      <u/>
      <sz val="8"/>
      <color indexed="56"/>
      <name val="GHEA Grapalat"/>
      <family val="3"/>
    </font>
    <font>
      <sz val="11"/>
      <color indexed="56"/>
      <name val="GHEA Grapalat"/>
      <family val="3"/>
    </font>
    <font>
      <b/>
      <sz val="9"/>
      <color indexed="56"/>
      <name val="GHEA Grapalat"/>
      <family val="3"/>
    </font>
    <font>
      <i/>
      <sz val="9"/>
      <color indexed="56"/>
      <name val="GHEA Grapalat"/>
      <family val="3"/>
    </font>
    <font>
      <u/>
      <sz val="9"/>
      <name val="GHEA Grapalat"/>
      <family val="3"/>
    </font>
    <font>
      <sz val="10"/>
      <name val="Arial Armenian"/>
      <family val="2"/>
    </font>
    <font>
      <sz val="10"/>
      <name val="Arial"/>
      <family val="2"/>
    </font>
    <font>
      <sz val="10"/>
      <color indexed="8"/>
      <name val="MS Sans Serif"/>
      <family val="2"/>
    </font>
    <font>
      <sz val="10"/>
      <name val="Arial"/>
      <family val="2"/>
      <charset val="204"/>
    </font>
    <font>
      <sz val="10"/>
      <color indexed="8"/>
      <name val="MS Sans Serif"/>
      <family val="2"/>
      <charset val="204"/>
    </font>
    <font>
      <sz val="10"/>
      <name val="Times Armenian"/>
      <family val="1"/>
    </font>
    <font>
      <sz val="9"/>
      <name val="GHEA Mariam"/>
      <family val="3"/>
    </font>
    <font>
      <i/>
      <sz val="11"/>
      <name val="GHEA Grapalat"/>
      <family val="3"/>
    </font>
    <font>
      <sz val="12"/>
      <color indexed="8"/>
      <name val="GHEA Grapalat"/>
      <family val="3"/>
    </font>
    <font>
      <b/>
      <u/>
      <sz val="12"/>
      <name val="GHEA Grapalat"/>
      <family val="3"/>
    </font>
    <font>
      <sz val="11"/>
      <color indexed="8"/>
      <name val="Calibri"/>
      <family val="2"/>
    </font>
    <font>
      <b/>
      <sz val="10"/>
      <color indexed="62"/>
      <name val="GHEA Grapalat"/>
      <family val="3"/>
    </font>
    <font>
      <sz val="14"/>
      <color indexed="62"/>
      <name val="GHEA Grapalat"/>
      <family val="3"/>
    </font>
    <font>
      <sz val="14"/>
      <name val="GHEA Grapalat"/>
      <family val="3"/>
    </font>
    <font>
      <b/>
      <sz val="14"/>
      <name val="GHEA Grapalat"/>
      <family val="3"/>
    </font>
    <font>
      <b/>
      <i/>
      <sz val="13"/>
      <name val="GHEA Grapalat"/>
      <family val="3"/>
    </font>
    <font>
      <b/>
      <i/>
      <sz val="11"/>
      <name val="GHEA Grapalat"/>
      <family val="3"/>
    </font>
    <font>
      <b/>
      <sz val="12"/>
      <color indexed="8"/>
      <name val="GHEA Grapalat"/>
      <family val="3"/>
    </font>
    <font>
      <b/>
      <i/>
      <sz val="14"/>
      <name val="GHEA Grapalat"/>
      <family val="3"/>
    </font>
    <font>
      <sz val="12"/>
      <color indexed="10"/>
      <name val="GHEA Grapalat"/>
      <family val="3"/>
    </font>
    <font>
      <b/>
      <sz val="16"/>
      <name val="GHEA Grapalat"/>
      <family val="3"/>
    </font>
    <font>
      <sz val="11"/>
      <color theme="1"/>
      <name val="Calibri"/>
      <family val="2"/>
      <scheme val="minor"/>
    </font>
    <font>
      <sz val="11"/>
      <color theme="1"/>
      <name val="Arial Armenian"/>
      <family val="2"/>
    </font>
    <font>
      <sz val="11"/>
      <color theme="1"/>
      <name val="Calibri"/>
      <family val="2"/>
      <charset val="204"/>
      <scheme val="minor"/>
    </font>
    <font>
      <sz val="10"/>
      <color rgb="FFFF0000"/>
      <name val="GHEA Grapalat"/>
      <family val="3"/>
    </font>
    <font>
      <b/>
      <sz val="12"/>
      <color rgb="FFFF0000"/>
      <name val="GHEA Grapalat"/>
      <family val="3"/>
    </font>
    <font>
      <b/>
      <sz val="8"/>
      <color rgb="FFFF0000"/>
      <name val="GHEA Grapalat"/>
      <family val="3"/>
    </font>
    <font>
      <sz val="8"/>
      <color rgb="FFFF0000"/>
      <name val="GHEA Grapalat"/>
      <family val="3"/>
    </font>
    <font>
      <sz val="9"/>
      <color rgb="FFFF0000"/>
      <name val="GHEA Grapalat"/>
      <family val="3"/>
    </font>
    <font>
      <b/>
      <sz val="10"/>
      <color rgb="FFFF0000"/>
      <name val="GHEA Grapalat"/>
      <family val="3"/>
    </font>
    <font>
      <sz val="10"/>
      <color theme="1"/>
      <name val="GHEA Grapalat"/>
      <family val="3"/>
    </font>
    <font>
      <sz val="8"/>
      <color theme="1"/>
      <name val="GHEA Grapalat"/>
      <family val="3"/>
    </font>
    <font>
      <i/>
      <sz val="9"/>
      <color theme="1"/>
      <name val="GHEA Grapalat"/>
      <family val="3"/>
    </font>
    <font>
      <b/>
      <sz val="10"/>
      <color theme="1"/>
      <name val="GHEA Grapalat"/>
      <family val="3"/>
    </font>
    <font>
      <b/>
      <sz val="11"/>
      <color rgb="FFFF0000"/>
      <name val="GHEA Grapalat"/>
      <family val="3"/>
    </font>
    <font>
      <sz val="11"/>
      <color rgb="FF000000"/>
      <name val="GHEA Mariam"/>
      <family val="3"/>
    </font>
    <font>
      <b/>
      <sz val="9"/>
      <color rgb="FFFF0000"/>
      <name val="GHEA Grapalat"/>
      <family val="3"/>
    </font>
    <font>
      <sz val="11"/>
      <color theme="1"/>
      <name val="GHEA Grapalat"/>
      <family val="3"/>
    </font>
    <font>
      <sz val="10"/>
      <color rgb="FF000000"/>
      <name val="GHEA Grapalat"/>
      <family val="3"/>
    </font>
    <font>
      <b/>
      <sz val="10"/>
      <color rgb="FF7030A0"/>
      <name val="GHEA Grapalat"/>
      <family val="3"/>
    </font>
    <font>
      <b/>
      <sz val="14"/>
      <color rgb="FF7030A0"/>
      <name val="GHEA Grapalat"/>
      <family val="3"/>
    </font>
    <font>
      <b/>
      <i/>
      <sz val="10"/>
      <color rgb="FF7030A0"/>
      <name val="GHEA Grapalat"/>
      <family val="3"/>
    </font>
    <font>
      <sz val="14"/>
      <color theme="1"/>
      <name val="GHEA Grapalat"/>
      <family val="3"/>
    </font>
    <font>
      <sz val="10"/>
      <color rgb="FF0070C0"/>
      <name val="Arial Armenian"/>
      <family val="2"/>
    </font>
    <font>
      <i/>
      <sz val="10"/>
      <color theme="1"/>
      <name val="GHEA Grapalat"/>
      <family val="3"/>
    </font>
    <font>
      <sz val="10"/>
      <color indexed="8"/>
      <name val="GHEA Grapalat"/>
      <family val="3"/>
    </font>
    <font>
      <sz val="9"/>
      <color theme="1"/>
      <name val="GHEA Grapalat"/>
      <family val="3"/>
    </font>
    <font>
      <sz val="10"/>
      <color theme="0"/>
      <name val="GHEA Grapalat"/>
      <family val="3"/>
    </font>
  </fonts>
  <fills count="17">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22"/>
        <bgColor indexed="64"/>
      </patternFill>
    </fill>
    <fill>
      <patternFill patternType="solid">
        <fgColor indexed="47"/>
        <bgColor indexed="64"/>
      </patternFill>
    </fill>
    <fill>
      <patternFill patternType="solid">
        <fgColor indexed="43"/>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0"/>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rgb="FFFFFF99"/>
        <bgColor indexed="64"/>
      </patternFill>
    </fill>
    <fill>
      <patternFill patternType="solid">
        <fgColor theme="8" tint="0.79998168889431442"/>
        <bgColor indexed="64"/>
      </patternFill>
    </fill>
    <fill>
      <patternFill patternType="solid">
        <fgColor rgb="FFFFFFFF"/>
        <bgColor indexed="64"/>
      </patternFill>
    </fill>
    <fill>
      <patternFill patternType="solid">
        <fgColor theme="0" tint="-0.34998626667073579"/>
        <bgColor indexed="64"/>
      </patternFill>
    </fill>
  </fills>
  <borders count="80">
    <border>
      <left/>
      <right/>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thin">
        <color indexed="64"/>
      </right>
      <top/>
      <bottom style="thin">
        <color indexed="64"/>
      </bottom>
      <diagonal/>
    </border>
    <border>
      <left/>
      <right style="thin">
        <color indexed="8"/>
      </right>
      <top/>
      <bottom style="thin">
        <color indexed="8"/>
      </bottom>
      <diagonal/>
    </border>
    <border>
      <left style="thin">
        <color indexed="8"/>
      </left>
      <right/>
      <top/>
      <bottom style="thin">
        <color indexed="8"/>
      </bottom>
      <diagonal/>
    </border>
    <border>
      <left style="medium">
        <color indexed="64"/>
      </left>
      <right/>
      <top/>
      <bottom/>
      <diagonal/>
    </border>
    <border>
      <left style="thin">
        <color indexed="0"/>
      </left>
      <right style="thin">
        <color indexed="0"/>
      </right>
      <top style="thin">
        <color indexed="0"/>
      </top>
      <bottom style="thin">
        <color indexed="0"/>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top/>
      <bottom style="medium">
        <color indexed="64"/>
      </bottom>
      <diagonal/>
    </border>
    <border>
      <left/>
      <right style="medium">
        <color indexed="64"/>
      </right>
      <top style="medium">
        <color indexed="64"/>
      </top>
      <bottom/>
      <diagonal/>
    </border>
    <border>
      <left/>
      <right style="medium">
        <color indexed="64"/>
      </right>
      <top/>
      <bottom style="thin">
        <color indexed="64"/>
      </bottom>
      <diagonal/>
    </border>
    <border>
      <left/>
      <right style="medium">
        <color indexed="64"/>
      </right>
      <top/>
      <bottom style="medium">
        <color indexed="64"/>
      </bottom>
      <diagonal/>
    </border>
    <border>
      <left style="medium">
        <color indexed="64"/>
      </left>
      <right style="medium">
        <color indexed="64"/>
      </right>
      <top/>
      <bottom style="thin">
        <color indexed="64"/>
      </bottom>
      <diagonal/>
    </border>
    <border>
      <left/>
      <right style="thin">
        <color indexed="64"/>
      </right>
      <top style="medium">
        <color indexed="64"/>
      </top>
      <bottom style="medium">
        <color indexed="64"/>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medium">
        <color indexed="64"/>
      </left>
      <right style="thin">
        <color rgb="FF000000"/>
      </right>
      <top/>
      <bottom style="thin">
        <color rgb="FF000000"/>
      </bottom>
      <diagonal/>
    </border>
    <border>
      <left style="thin">
        <color rgb="FF000000"/>
      </left>
      <right style="thin">
        <color rgb="FF000000"/>
      </right>
      <top/>
      <bottom/>
      <diagonal/>
    </border>
    <border>
      <left/>
      <right style="thin">
        <color rgb="FF000000"/>
      </right>
      <top/>
      <bottom/>
      <diagonal/>
    </border>
    <border>
      <left style="thin">
        <color indexed="64"/>
      </left>
      <right style="medium">
        <color rgb="FF000000"/>
      </right>
      <top style="thin">
        <color indexed="64"/>
      </top>
      <bottom/>
      <diagonal/>
    </border>
    <border>
      <left style="medium">
        <color indexed="64"/>
      </left>
      <right/>
      <top style="thin">
        <color indexed="64"/>
      </top>
      <bottom style="thin">
        <color indexed="64"/>
      </bottom>
      <diagonal/>
    </border>
  </borders>
  <cellStyleXfs count="106">
    <xf numFmtId="0" fontId="0" fillId="0" borderId="0"/>
    <xf numFmtId="164" fontId="1" fillId="0" borderId="0" applyFont="0" applyFill="0" applyBorder="0" applyAlignment="0" applyProtection="0"/>
    <xf numFmtId="165" fontId="54" fillId="0" borderId="0" applyFont="0" applyFill="0" applyBorder="0" applyAlignment="0" applyProtection="0"/>
    <xf numFmtId="43" fontId="1"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43" fontId="54" fillId="0" borderId="0" applyFont="0" applyFill="0" applyBorder="0" applyAlignment="0" applyProtection="0"/>
    <xf numFmtId="164" fontId="57" fillId="0" borderId="0" applyFont="0" applyFill="0" applyBorder="0" applyAlignment="0" applyProtection="0"/>
    <xf numFmtId="43" fontId="57" fillId="0" borderId="0" applyFont="0" applyFill="0" applyBorder="0" applyAlignment="0" applyProtection="0"/>
    <xf numFmtId="165" fontId="54" fillId="0" borderId="0" applyFont="0" applyFill="0" applyBorder="0" applyAlignment="0" applyProtection="0"/>
    <xf numFmtId="43" fontId="54" fillId="0" borderId="0" applyFont="0" applyFill="0" applyBorder="0" applyAlignment="0" applyProtection="0"/>
    <xf numFmtId="165" fontId="54" fillId="0" borderId="0" applyFont="0" applyFill="0" applyBorder="0" applyAlignment="0" applyProtection="0"/>
    <xf numFmtId="164" fontId="55" fillId="0" borderId="0" applyFont="0" applyFill="0" applyBorder="0" applyAlignment="0" applyProtection="0"/>
    <xf numFmtId="43" fontId="1"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4" fontId="57" fillId="0" borderId="0" applyFont="0" applyFill="0" applyBorder="0" applyAlignment="0" applyProtection="0"/>
    <xf numFmtId="43" fontId="57"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54" fillId="0" borderId="0" applyFont="0" applyFill="0" applyBorder="0" applyAlignment="0" applyProtection="0"/>
    <xf numFmtId="164" fontId="55" fillId="0" borderId="0" applyFont="0" applyFill="0" applyBorder="0" applyAlignment="0" applyProtection="0"/>
    <xf numFmtId="43" fontId="1" fillId="0" borderId="0" applyFont="0" applyFill="0" applyBorder="0" applyAlignment="0" applyProtection="0"/>
    <xf numFmtId="165" fontId="54" fillId="0" borderId="0" applyFont="0" applyFill="0" applyBorder="0" applyAlignment="0" applyProtection="0"/>
    <xf numFmtId="164" fontId="59" fillId="0" borderId="0" applyFont="0" applyFill="0" applyBorder="0" applyAlignment="0" applyProtection="0"/>
    <xf numFmtId="43" fontId="59" fillId="0" borderId="0" applyFont="0" applyFill="0" applyBorder="0" applyAlignment="0" applyProtection="0"/>
    <xf numFmtId="164" fontId="59" fillId="0" borderId="0" applyFont="0" applyFill="0" applyBorder="0" applyAlignment="0" applyProtection="0"/>
    <xf numFmtId="43" fontId="59" fillId="0" borderId="0" applyFont="0" applyFill="0" applyBorder="0" applyAlignment="0" applyProtection="0"/>
    <xf numFmtId="0" fontId="59" fillId="0" borderId="0"/>
    <xf numFmtId="0" fontId="54" fillId="0" borderId="0"/>
    <xf numFmtId="0" fontId="76" fillId="0" borderId="0"/>
    <xf numFmtId="0" fontId="57" fillId="0" borderId="0"/>
    <xf numFmtId="0" fontId="77" fillId="0" borderId="0"/>
    <xf numFmtId="0" fontId="77" fillId="0" borderId="0"/>
    <xf numFmtId="0" fontId="54" fillId="0" borderId="0"/>
    <xf numFmtId="0" fontId="57" fillId="0" borderId="0"/>
    <xf numFmtId="0" fontId="57" fillId="0" borderId="0"/>
    <xf numFmtId="0" fontId="55" fillId="0" borderId="0"/>
    <xf numFmtId="0" fontId="1" fillId="0" borderId="0"/>
    <xf numFmtId="0" fontId="1" fillId="0" borderId="0"/>
    <xf numFmtId="0" fontId="57" fillId="0" borderId="0"/>
    <xf numFmtId="0" fontId="77" fillId="0" borderId="0"/>
    <xf numFmtId="0" fontId="77" fillId="0" borderId="0"/>
    <xf numFmtId="0" fontId="77" fillId="0" borderId="0"/>
    <xf numFmtId="0" fontId="57" fillId="0" borderId="0"/>
    <xf numFmtId="0" fontId="54" fillId="0" borderId="0"/>
    <xf numFmtId="0" fontId="64" fillId="0" borderId="0"/>
    <xf numFmtId="0" fontId="77" fillId="0" borderId="0"/>
    <xf numFmtId="0" fontId="55" fillId="0" borderId="0"/>
    <xf numFmtId="0" fontId="1" fillId="0" borderId="0"/>
    <xf numFmtId="0" fontId="54" fillId="0" borderId="0"/>
    <xf numFmtId="0" fontId="55" fillId="0" borderId="0"/>
    <xf numFmtId="0" fontId="55" fillId="0" borderId="0"/>
    <xf numFmtId="0" fontId="1" fillId="0" borderId="0"/>
    <xf numFmtId="0" fontId="1" fillId="0" borderId="0"/>
    <xf numFmtId="0" fontId="57" fillId="0" borderId="0"/>
    <xf numFmtId="0" fontId="55" fillId="0" borderId="0"/>
    <xf numFmtId="0" fontId="1" fillId="0" borderId="0"/>
    <xf numFmtId="0" fontId="59" fillId="0" borderId="0"/>
    <xf numFmtId="0" fontId="64" fillId="0" borderId="0"/>
    <xf numFmtId="9" fontId="1" fillId="0" borderId="0" applyFont="0" applyFill="0" applyBorder="0" applyAlignment="0" applyProtection="0"/>
    <xf numFmtId="9" fontId="57" fillId="0" borderId="0" applyFont="0" applyFill="0" applyBorder="0" applyAlignment="0" applyProtection="0"/>
    <xf numFmtId="0" fontId="56" fillId="0" borderId="0"/>
    <xf numFmtId="0" fontId="56" fillId="0" borderId="0"/>
    <xf numFmtId="0" fontId="58" fillId="0" borderId="0"/>
    <xf numFmtId="0" fontId="56" fillId="0" borderId="0"/>
    <xf numFmtId="0" fontId="57" fillId="0" borderId="0"/>
    <xf numFmtId="0" fontId="57" fillId="0" borderId="0"/>
    <xf numFmtId="0" fontId="57" fillId="0" borderId="0"/>
    <xf numFmtId="0" fontId="57" fillId="0" borderId="0"/>
    <xf numFmtId="0" fontId="57" fillId="0" borderId="0"/>
    <xf numFmtId="0" fontId="57" fillId="0" borderId="0"/>
    <xf numFmtId="0" fontId="75" fillId="0" borderId="0"/>
    <xf numFmtId="0" fontId="57" fillId="0" borderId="0"/>
    <xf numFmtId="0" fontId="75" fillId="0" borderId="0"/>
    <xf numFmtId="0" fontId="75" fillId="0" borderId="0"/>
    <xf numFmtId="0" fontId="75" fillId="0" borderId="0"/>
    <xf numFmtId="0" fontId="57" fillId="0" borderId="0"/>
    <xf numFmtId="0" fontId="75" fillId="0" borderId="0"/>
    <xf numFmtId="0" fontId="57" fillId="0" borderId="0"/>
    <xf numFmtId="0" fontId="77" fillId="0" borderId="0"/>
    <xf numFmtId="0" fontId="75" fillId="0" borderId="0"/>
    <xf numFmtId="0" fontId="75" fillId="0" borderId="0"/>
    <xf numFmtId="0" fontId="64" fillId="0" borderId="0"/>
    <xf numFmtId="0" fontId="57" fillId="0" borderId="0"/>
    <xf numFmtId="0" fontId="57" fillId="0" borderId="0"/>
    <xf numFmtId="0" fontId="57" fillId="0" borderId="0"/>
    <xf numFmtId="0" fontId="57" fillId="0" borderId="0"/>
    <xf numFmtId="0" fontId="57" fillId="0" borderId="0"/>
    <xf numFmtId="0" fontId="57" fillId="0" borderId="0"/>
    <xf numFmtId="9" fontId="57" fillId="0" borderId="0" applyFont="0" applyFill="0" applyBorder="0" applyAlignment="0" applyProtection="0"/>
    <xf numFmtId="0" fontId="56" fillId="0" borderId="0"/>
    <xf numFmtId="0" fontId="58" fillId="0" borderId="0"/>
    <xf numFmtId="0" fontId="56" fillId="0" borderId="0"/>
    <xf numFmtId="164" fontId="57" fillId="0" borderId="0" applyFont="0" applyFill="0" applyBorder="0" applyAlignment="0" applyProtection="0"/>
    <xf numFmtId="164" fontId="59" fillId="0" borderId="0" applyFont="0" applyFill="0" applyBorder="0" applyAlignment="0" applyProtection="0"/>
    <xf numFmtId="43" fontId="59" fillId="0" borderId="0" applyFont="0" applyFill="0" applyBorder="0" applyAlignment="0" applyProtection="0"/>
    <xf numFmtId="16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4" fontId="57" fillId="0" borderId="0" applyFont="0" applyFill="0" applyBorder="0" applyAlignment="0" applyProtection="0"/>
    <xf numFmtId="43" fontId="57" fillId="0" borderId="0" applyFont="0" applyFill="0" applyBorder="0" applyAlignment="0" applyProtection="0"/>
  </cellStyleXfs>
  <cellXfs count="1916">
    <xf numFmtId="0" fontId="0" fillId="0" borderId="0" xfId="0"/>
    <xf numFmtId="0" fontId="4" fillId="2" borderId="0" xfId="0" applyFont="1" applyFill="1" applyBorder="1" applyAlignment="1">
      <alignment horizontal="center" wrapText="1"/>
    </xf>
    <xf numFmtId="0" fontId="5" fillId="2" borderId="0" xfId="0" applyFont="1" applyFill="1" applyBorder="1" applyAlignment="1">
      <alignment horizontal="center" wrapText="1"/>
    </xf>
    <xf numFmtId="0" fontId="6" fillId="2" borderId="0" xfId="0" applyFont="1" applyFill="1" applyBorder="1" applyAlignment="1">
      <alignment horizontal="centerContinuous" wrapText="1"/>
    </xf>
    <xf numFmtId="0" fontId="7" fillId="0" borderId="0" xfId="0" applyFont="1" applyAlignment="1">
      <alignment horizontal="center"/>
    </xf>
    <xf numFmtId="0" fontId="7" fillId="0" borderId="0" xfId="0" applyFont="1"/>
    <xf numFmtId="0" fontId="8" fillId="2" borderId="0" xfId="0" applyFont="1" applyFill="1" applyBorder="1" applyAlignment="1">
      <alignment horizontal="left" wrapText="1"/>
    </xf>
    <xf numFmtId="0" fontId="10" fillId="2" borderId="1" xfId="0" applyFont="1" applyFill="1" applyBorder="1" applyAlignment="1">
      <alignment horizontal="centerContinuous" wrapText="1"/>
    </xf>
    <xf numFmtId="0" fontId="6" fillId="2" borderId="1" xfId="0" applyFont="1" applyFill="1" applyBorder="1" applyAlignment="1">
      <alignment horizontal="centerContinuous" wrapText="1"/>
    </xf>
    <xf numFmtId="0" fontId="7" fillId="2" borderId="0" xfId="0" applyFont="1" applyFill="1" applyBorder="1" applyAlignment="1">
      <alignment horizontal="centerContinuous" wrapText="1"/>
    </xf>
    <xf numFmtId="0" fontId="7" fillId="2" borderId="0" xfId="0" applyFont="1" applyFill="1" applyBorder="1" applyAlignment="1">
      <alignment horizontal="center" wrapText="1"/>
    </xf>
    <xf numFmtId="0" fontId="7" fillId="0" borderId="2" xfId="0" applyFont="1" applyBorder="1" applyAlignment="1">
      <alignment wrapText="1"/>
    </xf>
    <xf numFmtId="0" fontId="7" fillId="0" borderId="2" xfId="0" applyFont="1" applyBorder="1" applyAlignment="1">
      <alignment horizontal="center" wrapText="1"/>
    </xf>
    <xf numFmtId="0" fontId="7" fillId="0" borderId="2" xfId="0" applyFont="1" applyBorder="1" applyAlignment="1">
      <alignment horizontal="centerContinuous" wrapText="1"/>
    </xf>
    <xf numFmtId="0" fontId="11" fillId="0" borderId="2" xfId="0" applyFont="1" applyBorder="1" applyAlignment="1">
      <alignment horizontal="center" wrapText="1"/>
    </xf>
    <xf numFmtId="0" fontId="11" fillId="0" borderId="0" xfId="0" applyFont="1" applyAlignment="1">
      <alignment horizontal="center"/>
    </xf>
    <xf numFmtId="0" fontId="11" fillId="0" borderId="0" xfId="0" applyFont="1"/>
    <xf numFmtId="0" fontId="7" fillId="0" borderId="2" xfId="0" applyFont="1" applyFill="1" applyBorder="1" applyAlignment="1">
      <alignment wrapText="1"/>
    </xf>
    <xf numFmtId="0" fontId="10" fillId="0" borderId="2" xfId="0" applyFont="1" applyFill="1" applyBorder="1" applyAlignment="1">
      <alignment wrapText="1"/>
    </xf>
    <xf numFmtId="0" fontId="7" fillId="0" borderId="0" xfId="0" applyFont="1" applyFill="1" applyAlignment="1">
      <alignment horizontal="center"/>
    </xf>
    <xf numFmtId="0" fontId="7" fillId="0" borderId="0" xfId="0" applyFont="1" applyFill="1"/>
    <xf numFmtId="0" fontId="10" fillId="0" borderId="2" xfId="0" applyFont="1" applyBorder="1" applyAlignment="1">
      <alignment wrapText="1"/>
    </xf>
    <xf numFmtId="0" fontId="7" fillId="2" borderId="0" xfId="0" applyFont="1" applyFill="1" applyBorder="1" applyAlignment="1">
      <alignment horizontal="centerContinuous"/>
    </xf>
    <xf numFmtId="0" fontId="8" fillId="2" borderId="1" xfId="0" applyFont="1" applyFill="1" applyBorder="1" applyAlignment="1">
      <alignment horizontal="left" wrapText="1"/>
    </xf>
    <xf numFmtId="0" fontId="10" fillId="2" borderId="0" xfId="0" applyFont="1" applyFill="1" applyBorder="1" applyAlignment="1">
      <alignment horizontal="centerContinuous" wrapText="1"/>
    </xf>
    <xf numFmtId="0" fontId="12" fillId="0" borderId="2" xfId="0" applyFont="1" applyBorder="1" applyAlignment="1">
      <alignment horizontal="center" wrapText="1"/>
    </xf>
    <xf numFmtId="0" fontId="7" fillId="0" borderId="2" xfId="0" applyFont="1" applyFill="1" applyBorder="1" applyAlignment="1">
      <alignment horizontal="center" wrapText="1"/>
    </xf>
    <xf numFmtId="0" fontId="10" fillId="3" borderId="0" xfId="0" applyFont="1" applyFill="1"/>
    <xf numFmtId="0" fontId="10" fillId="2" borderId="2" xfId="0" applyFont="1" applyFill="1" applyBorder="1" applyAlignment="1">
      <alignment wrapText="1"/>
    </xf>
    <xf numFmtId="0" fontId="7" fillId="2" borderId="2" xfId="0" applyFont="1" applyFill="1" applyBorder="1" applyAlignment="1">
      <alignment horizontal="center" wrapText="1"/>
    </xf>
    <xf numFmtId="0" fontId="7" fillId="2" borderId="0" xfId="0" applyFont="1" applyFill="1" applyAlignment="1">
      <alignment horizontal="center"/>
    </xf>
    <xf numFmtId="0" fontId="7" fillId="2" borderId="0" xfId="0" applyFont="1" applyFill="1"/>
    <xf numFmtId="0" fontId="10" fillId="2" borderId="0" xfId="0" applyFont="1" applyFill="1" applyAlignment="1">
      <alignment horizontal="center"/>
    </xf>
    <xf numFmtId="0" fontId="10" fillId="2" borderId="0" xfId="0" applyFont="1" applyFill="1"/>
    <xf numFmtId="0" fontId="11" fillId="2" borderId="0" xfId="0" applyFont="1" applyFill="1" applyBorder="1" applyAlignment="1">
      <alignment horizontal="center" wrapText="1"/>
    </xf>
    <xf numFmtId="0" fontId="11" fillId="0" borderId="0" xfId="0" applyFont="1" applyBorder="1"/>
    <xf numFmtId="0" fontId="13" fillId="3" borderId="2" xfId="0" applyFont="1" applyFill="1" applyBorder="1" applyAlignment="1">
      <alignment wrapText="1"/>
    </xf>
    <xf numFmtId="0" fontId="6" fillId="0" borderId="0" xfId="0" applyFont="1" applyFill="1" applyBorder="1" applyAlignment="1">
      <alignment horizontal="centerContinuous" wrapText="1"/>
    </xf>
    <xf numFmtId="0" fontId="10" fillId="2" borderId="0" xfId="0" applyFont="1" applyFill="1" applyBorder="1" applyAlignment="1">
      <alignment horizontal="center" wrapText="1"/>
    </xf>
    <xf numFmtId="0" fontId="15" fillId="0" borderId="0" xfId="0" applyFont="1" applyAlignment="1">
      <alignment horizontal="center"/>
    </xf>
    <xf numFmtId="0" fontId="14" fillId="0" borderId="0" xfId="0" applyFont="1"/>
    <xf numFmtId="0" fontId="11" fillId="2" borderId="0" xfId="0" applyFont="1" applyFill="1" applyAlignment="1">
      <alignment horizontal="center"/>
    </xf>
    <xf numFmtId="0" fontId="11" fillId="2" borderId="0" xfId="0" applyFont="1" applyFill="1" applyAlignment="1">
      <alignment horizontal="centerContinuous" wrapText="1"/>
    </xf>
    <xf numFmtId="0" fontId="11" fillId="2" borderId="0" xfId="0" applyFont="1" applyFill="1" applyAlignment="1">
      <alignment horizontal="centerContinuous"/>
    </xf>
    <xf numFmtId="0" fontId="16" fillId="2" borderId="0" xfId="0" applyFont="1" applyFill="1" applyAlignment="1">
      <alignment horizontal="centerContinuous"/>
    </xf>
    <xf numFmtId="166" fontId="11" fillId="2" borderId="0" xfId="0" applyNumberFormat="1" applyFont="1" applyFill="1" applyAlignment="1">
      <alignment horizontal="center"/>
    </xf>
    <xf numFmtId="0" fontId="11" fillId="2" borderId="0" xfId="0" applyFont="1" applyFill="1" applyAlignment="1">
      <alignment wrapText="1"/>
    </xf>
    <xf numFmtId="0" fontId="16" fillId="2" borderId="0" xfId="0" applyFont="1" applyFill="1" applyAlignment="1">
      <alignment horizontal="center"/>
    </xf>
    <xf numFmtId="0" fontId="11" fillId="2" borderId="0" xfId="0" applyFont="1" applyFill="1"/>
    <xf numFmtId="0" fontId="11" fillId="2" borderId="3" xfId="0" applyFont="1" applyFill="1" applyBorder="1" applyAlignment="1">
      <alignment horizontal="center"/>
    </xf>
    <xf numFmtId="1" fontId="10" fillId="2" borderId="3" xfId="0" applyNumberFormat="1" applyFont="1" applyFill="1" applyBorder="1" applyAlignment="1">
      <alignment horizontal="center"/>
    </xf>
    <xf numFmtId="0" fontId="11" fillId="2" borderId="3" xfId="0" applyFont="1" applyFill="1" applyBorder="1" applyAlignment="1">
      <alignment wrapText="1"/>
    </xf>
    <xf numFmtId="0" fontId="11" fillId="0" borderId="4" xfId="0" applyFont="1" applyBorder="1" applyAlignment="1">
      <alignment horizontal="centerContinuous" wrapText="1"/>
    </xf>
    <xf numFmtId="0" fontId="11" fillId="0" borderId="5" xfId="0" applyFont="1" applyBorder="1" applyAlignment="1">
      <alignment horizontal="centerContinuous" wrapText="1"/>
    </xf>
    <xf numFmtId="0" fontId="11" fillId="0" borderId="6" xfId="0" applyFont="1" applyBorder="1" applyAlignment="1">
      <alignment horizontal="centerContinuous" wrapText="1"/>
    </xf>
    <xf numFmtId="0" fontId="11" fillId="0" borderId="4" xfId="0" applyFont="1" applyBorder="1" applyAlignment="1">
      <alignment horizontal="centerContinuous"/>
    </xf>
    <xf numFmtId="0" fontId="16" fillId="0" borderId="5" xfId="0" applyFont="1" applyBorder="1" applyAlignment="1">
      <alignment horizontal="centerContinuous"/>
    </xf>
    <xf numFmtId="0" fontId="11" fillId="0" borderId="5" xfId="0" applyFont="1" applyBorder="1" applyAlignment="1">
      <alignment horizontal="centerContinuous"/>
    </xf>
    <xf numFmtId="0" fontId="11" fillId="0" borderId="6" xfId="0" applyFont="1" applyBorder="1" applyAlignment="1">
      <alignment horizontal="centerContinuous"/>
    </xf>
    <xf numFmtId="0" fontId="7" fillId="2" borderId="7" xfId="0" applyFont="1" applyFill="1" applyBorder="1" applyAlignment="1">
      <alignment horizontal="center"/>
    </xf>
    <xf numFmtId="0" fontId="12" fillId="2" borderId="7" xfId="0" applyFont="1" applyFill="1" applyBorder="1" applyAlignment="1">
      <alignment wrapText="1"/>
    </xf>
    <xf numFmtId="0" fontId="11" fillId="2" borderId="7" xfId="0" applyFont="1" applyFill="1" applyBorder="1" applyAlignment="1">
      <alignment horizontal="center" wrapText="1"/>
    </xf>
    <xf numFmtId="0" fontId="11" fillId="0" borderId="2" xfId="0" applyFont="1" applyBorder="1" applyAlignment="1">
      <alignment horizontal="centerContinuous" wrapText="1"/>
    </xf>
    <xf numFmtId="0" fontId="11" fillId="2" borderId="2" xfId="0" applyFont="1" applyFill="1" applyBorder="1" applyAlignment="1">
      <alignment horizontal="center" wrapText="1"/>
    </xf>
    <xf numFmtId="0" fontId="11" fillId="2" borderId="8" xfId="0" applyFont="1" applyFill="1" applyBorder="1" applyAlignment="1">
      <alignment horizontal="center" wrapText="1"/>
    </xf>
    <xf numFmtId="0" fontId="17" fillId="2" borderId="8" xfId="0" applyFont="1" applyFill="1" applyBorder="1" applyAlignment="1">
      <alignment horizontal="center" wrapText="1"/>
    </xf>
    <xf numFmtId="0" fontId="11" fillId="0" borderId="8" xfId="0" applyFont="1" applyBorder="1" applyAlignment="1">
      <alignment horizontal="center" wrapText="1"/>
    </xf>
    <xf numFmtId="0" fontId="12" fillId="0" borderId="8" xfId="0" applyFont="1" applyBorder="1" applyAlignment="1">
      <alignment wrapText="1"/>
    </xf>
    <xf numFmtId="0" fontId="16" fillId="0" borderId="2" xfId="0" applyFont="1" applyBorder="1" applyAlignment="1">
      <alignment horizontal="center" wrapText="1"/>
    </xf>
    <xf numFmtId="0" fontId="11" fillId="0" borderId="0" xfId="0" applyFont="1" applyAlignment="1">
      <alignment wrapText="1"/>
    </xf>
    <xf numFmtId="0" fontId="7" fillId="0" borderId="2" xfId="0" applyFont="1" applyBorder="1" applyAlignment="1">
      <alignment horizontal="center"/>
    </xf>
    <xf numFmtId="0" fontId="15" fillId="0" borderId="2" xfId="0" applyFont="1" applyBorder="1" applyAlignment="1">
      <alignment horizontal="center"/>
    </xf>
    <xf numFmtId="0" fontId="15" fillId="0" borderId="2" xfId="0" applyFont="1" applyBorder="1" applyAlignment="1">
      <alignment horizontal="center" wrapText="1"/>
    </xf>
    <xf numFmtId="0" fontId="12" fillId="0" borderId="2" xfId="0" applyFont="1" applyBorder="1" applyAlignment="1">
      <alignment wrapText="1"/>
    </xf>
    <xf numFmtId="166" fontId="7" fillId="0" borderId="2" xfId="0" applyNumberFormat="1" applyFont="1" applyBorder="1" applyAlignment="1">
      <alignment horizontal="center"/>
    </xf>
    <xf numFmtId="166" fontId="7" fillId="0" borderId="2" xfId="0" applyNumberFormat="1" applyFont="1" applyBorder="1" applyAlignment="1">
      <alignment horizontal="centerContinuous" wrapText="1"/>
    </xf>
    <xf numFmtId="0" fontId="11" fillId="0" borderId="2" xfId="0" applyFont="1" applyBorder="1" applyAlignment="1">
      <alignment horizontal="center"/>
    </xf>
    <xf numFmtId="0" fontId="18" fillId="0" borderId="2" xfId="0" applyFont="1" applyBorder="1" applyAlignment="1">
      <alignment horizontal="center"/>
    </xf>
    <xf numFmtId="166" fontId="11" fillId="0" borderId="2" xfId="0" applyNumberFormat="1" applyFont="1" applyBorder="1" applyAlignment="1">
      <alignment horizontal="center"/>
    </xf>
    <xf numFmtId="0" fontId="14" fillId="0" borderId="2" xfId="0" applyFont="1" applyBorder="1" applyAlignment="1">
      <alignment horizontal="center"/>
    </xf>
    <xf numFmtId="166" fontId="7" fillId="0" borderId="2" xfId="0" applyNumberFormat="1" applyFont="1" applyBorder="1" applyAlignment="1">
      <alignment horizontal="center" wrapText="1"/>
    </xf>
    <xf numFmtId="166" fontId="14" fillId="0" borderId="2" xfId="0" applyNumberFormat="1" applyFont="1" applyBorder="1" applyAlignment="1">
      <alignment horizontal="center"/>
    </xf>
    <xf numFmtId="1" fontId="7" fillId="0" borderId="2" xfId="0" applyNumberFormat="1" applyFont="1" applyBorder="1" applyAlignment="1">
      <alignment horizontal="center" wrapText="1"/>
    </xf>
    <xf numFmtId="0" fontId="7" fillId="3" borderId="2" xfId="0" applyFont="1" applyFill="1" applyBorder="1" applyAlignment="1">
      <alignment horizontal="center"/>
    </xf>
    <xf numFmtId="0" fontId="7" fillId="3" borderId="2" xfId="0" applyFont="1" applyFill="1" applyBorder="1" applyAlignment="1">
      <alignment horizontal="center" wrapText="1"/>
    </xf>
    <xf numFmtId="1" fontId="7" fillId="3" borderId="2" xfId="0" applyNumberFormat="1" applyFont="1" applyFill="1" applyBorder="1" applyAlignment="1">
      <alignment horizontal="center"/>
    </xf>
    <xf numFmtId="0" fontId="15" fillId="3" borderId="2" xfId="0" applyFont="1" applyFill="1" applyBorder="1" applyAlignment="1">
      <alignment horizontal="center"/>
    </xf>
    <xf numFmtId="166" fontId="7" fillId="3" borderId="2" xfId="0" applyNumberFormat="1" applyFont="1" applyFill="1" applyBorder="1" applyAlignment="1">
      <alignment horizontal="center"/>
    </xf>
    <xf numFmtId="0" fontId="7" fillId="3" borderId="0" xfId="0" applyFont="1" applyFill="1"/>
    <xf numFmtId="0" fontId="12" fillId="0" borderId="2" xfId="0" applyFont="1" applyBorder="1" applyAlignment="1">
      <alignment horizontal="left" wrapText="1"/>
    </xf>
    <xf numFmtId="0" fontId="7" fillId="0" borderId="0" xfId="0" applyFont="1" applyAlignment="1">
      <alignment wrapText="1"/>
    </xf>
    <xf numFmtId="49" fontId="12" fillId="0" borderId="0" xfId="0" applyNumberFormat="1" applyFont="1" applyBorder="1" applyAlignment="1">
      <alignment horizontal="centerContinuous" wrapText="1"/>
    </xf>
    <xf numFmtId="0" fontId="7" fillId="0" borderId="0" xfId="0" applyFont="1" applyAlignment="1">
      <alignment horizontal="centerContinuous" wrapText="1"/>
    </xf>
    <xf numFmtId="0" fontId="7" fillId="0" borderId="0" xfId="0" applyFont="1" applyAlignment="1">
      <alignment horizontal="centerContinuous"/>
    </xf>
    <xf numFmtId="0" fontId="15" fillId="0" borderId="0" xfId="0" applyFont="1" applyAlignment="1">
      <alignment horizontal="centerContinuous"/>
    </xf>
    <xf numFmtId="166" fontId="7" fillId="0" borderId="0" xfId="0" applyNumberFormat="1" applyFont="1" applyAlignment="1">
      <alignment horizontal="centerContinuous"/>
    </xf>
    <xf numFmtId="166" fontId="4" fillId="3" borderId="9" xfId="0" applyNumberFormat="1" applyFont="1" applyFill="1" applyBorder="1" applyAlignment="1">
      <alignment horizontal="center"/>
    </xf>
    <xf numFmtId="49" fontId="12" fillId="0" borderId="0" xfId="0" applyNumberFormat="1" applyFont="1" applyAlignment="1">
      <alignment horizontal="centerContinuous" wrapText="1"/>
    </xf>
    <xf numFmtId="0" fontId="12" fillId="0" borderId="0" xfId="0" applyFont="1" applyAlignment="1">
      <alignment wrapText="1"/>
    </xf>
    <xf numFmtId="0" fontId="11" fillId="0" borderId="10" xfId="0" applyFont="1" applyBorder="1" applyAlignment="1">
      <alignment horizontal="center"/>
    </xf>
    <xf numFmtId="0" fontId="11" fillId="2" borderId="11" xfId="0" applyFont="1" applyFill="1" applyBorder="1" applyAlignment="1">
      <alignment horizontal="center" vertical="center"/>
    </xf>
    <xf numFmtId="0" fontId="11" fillId="0" borderId="0" xfId="0" applyFont="1" applyBorder="1" applyAlignment="1">
      <alignment horizontal="center" vertical="center" wrapText="1"/>
    </xf>
    <xf numFmtId="0" fontId="7" fillId="2" borderId="2" xfId="0" applyFont="1" applyFill="1" applyBorder="1"/>
    <xf numFmtId="0" fontId="23" fillId="2" borderId="2" xfId="0" applyFont="1" applyFill="1" applyBorder="1"/>
    <xf numFmtId="0" fontId="12" fillId="2" borderId="2" xfId="0" applyFont="1" applyFill="1" applyBorder="1"/>
    <xf numFmtId="0" fontId="7" fillId="2" borderId="0" xfId="0" applyFont="1" applyFill="1" applyAlignment="1">
      <alignment wrapText="1"/>
    </xf>
    <xf numFmtId="0" fontId="7" fillId="0" borderId="2" xfId="0" applyFont="1" applyBorder="1"/>
    <xf numFmtId="0" fontId="19" fillId="0" borderId="2" xfId="0" applyFont="1" applyBorder="1"/>
    <xf numFmtId="1" fontId="7" fillId="0" borderId="2" xfId="0" applyNumberFormat="1" applyFont="1" applyBorder="1"/>
    <xf numFmtId="166" fontId="7" fillId="0" borderId="2" xfId="0" applyNumberFormat="1" applyFont="1" applyBorder="1"/>
    <xf numFmtId="0" fontId="14" fillId="0" borderId="2" xfId="0" applyFont="1" applyBorder="1"/>
    <xf numFmtId="0" fontId="7" fillId="0" borderId="2" xfId="0" applyFont="1" applyBorder="1" applyAlignment="1">
      <alignment horizontal="right"/>
    </xf>
    <xf numFmtId="0" fontId="10" fillId="0" borderId="2" xfId="0" applyFont="1" applyBorder="1"/>
    <xf numFmtId="1" fontId="10" fillId="0" borderId="2" xfId="0" applyNumberFormat="1" applyFont="1" applyBorder="1"/>
    <xf numFmtId="1" fontId="24" fillId="0" borderId="2" xfId="0" applyNumberFormat="1" applyFont="1" applyBorder="1"/>
    <xf numFmtId="166" fontId="25" fillId="0" borderId="2" xfId="0" applyNumberFormat="1" applyFont="1" applyBorder="1"/>
    <xf numFmtId="0" fontId="26" fillId="0" borderId="0" xfId="0" applyFont="1"/>
    <xf numFmtId="0" fontId="11" fillId="0" borderId="2" xfId="0" applyFont="1" applyBorder="1" applyAlignment="1">
      <alignment horizontal="center" vertical="center" wrapText="1"/>
    </xf>
    <xf numFmtId="9" fontId="11" fillId="0" borderId="2" xfId="0" applyNumberFormat="1" applyFont="1" applyBorder="1" applyAlignment="1">
      <alignment horizontal="center" vertical="center" wrapText="1"/>
    </xf>
    <xf numFmtId="0" fontId="27" fillId="0" borderId="0" xfId="0" applyFont="1"/>
    <xf numFmtId="0" fontId="12" fillId="2" borderId="0" xfId="0" applyFont="1" applyFill="1" applyAlignment="1">
      <alignment wrapText="1"/>
    </xf>
    <xf numFmtId="0" fontId="7" fillId="2" borderId="0" xfId="0" applyFont="1" applyFill="1" applyAlignment="1">
      <alignment horizontal="centerContinuous" wrapText="1"/>
    </xf>
    <xf numFmtId="0" fontId="12" fillId="2" borderId="0" xfId="0" applyFont="1" applyFill="1" applyAlignment="1">
      <alignment horizontal="centerContinuous" wrapText="1"/>
    </xf>
    <xf numFmtId="0" fontId="11" fillId="2" borderId="2" xfId="0" applyFont="1" applyFill="1" applyBorder="1" applyAlignment="1">
      <alignment horizontal="center"/>
    </xf>
    <xf numFmtId="0" fontId="11" fillId="2" borderId="2" xfId="0" applyFont="1" applyFill="1" applyBorder="1" applyAlignment="1">
      <alignment wrapText="1"/>
    </xf>
    <xf numFmtId="0" fontId="17" fillId="2" borderId="2" xfId="0" applyFont="1" applyFill="1" applyBorder="1" applyAlignment="1">
      <alignment horizontal="center" wrapText="1"/>
    </xf>
    <xf numFmtId="166" fontId="12" fillId="0" borderId="2" xfId="0" applyNumberFormat="1" applyFont="1" applyBorder="1" applyAlignment="1">
      <alignment horizontal="center" wrapText="1"/>
    </xf>
    <xf numFmtId="0" fontId="6" fillId="0" borderId="2" xfId="0" applyFont="1" applyBorder="1" applyAlignment="1">
      <alignment horizontal="center"/>
    </xf>
    <xf numFmtId="0" fontId="21" fillId="0" borderId="2" xfId="0" applyFont="1" applyBorder="1" applyAlignment="1">
      <alignment wrapText="1"/>
    </xf>
    <xf numFmtId="0" fontId="20" fillId="0" borderId="2" xfId="0" applyFont="1" applyBorder="1" applyAlignment="1">
      <alignment horizontal="center" wrapText="1"/>
    </xf>
    <xf numFmtId="166" fontId="10" fillId="0" borderId="2" xfId="0" applyNumberFormat="1" applyFont="1" applyBorder="1" applyAlignment="1">
      <alignment horizontal="center" wrapText="1"/>
    </xf>
    <xf numFmtId="0" fontId="21" fillId="0" borderId="0" xfId="0" applyFont="1" applyBorder="1" applyAlignment="1">
      <alignment horizontal="centerContinuous" wrapText="1"/>
    </xf>
    <xf numFmtId="0" fontId="12" fillId="0" borderId="0" xfId="0" applyFont="1" applyAlignment="1">
      <alignment horizontal="centerContinuous" wrapText="1"/>
    </xf>
    <xf numFmtId="0" fontId="6" fillId="2" borderId="0" xfId="0" applyFont="1" applyFill="1" applyBorder="1" applyAlignment="1">
      <alignment horizontal="center" wrapText="1"/>
    </xf>
    <xf numFmtId="0" fontId="7" fillId="2" borderId="0" xfId="0" applyFont="1" applyFill="1" applyAlignment="1">
      <alignment horizontal="centerContinuous"/>
    </xf>
    <xf numFmtId="0" fontId="10" fillId="0" borderId="2" xfId="0" applyFont="1" applyBorder="1" applyAlignment="1">
      <alignment horizontal="center"/>
    </xf>
    <xf numFmtId="166" fontId="20" fillId="0" borderId="2" xfId="0" applyNumberFormat="1" applyFont="1" applyBorder="1" applyAlignment="1">
      <alignment horizontal="center" wrapText="1"/>
    </xf>
    <xf numFmtId="0" fontId="12" fillId="2" borderId="0" xfId="0" applyFont="1" applyFill="1" applyBorder="1" applyAlignment="1">
      <alignment horizontal="centerContinuous" wrapText="1"/>
    </xf>
    <xf numFmtId="0" fontId="12" fillId="0" borderId="2" xfId="0" applyFont="1" applyBorder="1" applyAlignment="1">
      <alignment horizontal="center"/>
    </xf>
    <xf numFmtId="0" fontId="12" fillId="2" borderId="2" xfId="0" applyFont="1" applyFill="1" applyBorder="1" applyAlignment="1">
      <alignment horizontal="center" wrapText="1"/>
    </xf>
    <xf numFmtId="166" fontId="12" fillId="0" borderId="2" xfId="0" applyNumberFormat="1" applyFont="1" applyBorder="1" applyAlignment="1">
      <alignment horizontal="center"/>
    </xf>
    <xf numFmtId="0" fontId="20" fillId="0" borderId="2" xfId="0" applyFont="1" applyBorder="1" applyAlignment="1">
      <alignment horizontal="center"/>
    </xf>
    <xf numFmtId="0" fontId="20" fillId="2" borderId="0" xfId="0" applyFont="1" applyFill="1" applyBorder="1" applyAlignment="1">
      <alignment horizontal="center"/>
    </xf>
    <xf numFmtId="0" fontId="20" fillId="2" borderId="0" xfId="0" applyFont="1" applyFill="1" applyBorder="1" applyAlignment="1">
      <alignment horizontal="centerContinuous" wrapText="1"/>
    </xf>
    <xf numFmtId="0" fontId="20" fillId="2" borderId="0" xfId="0" applyFont="1" applyFill="1" applyBorder="1" applyAlignment="1">
      <alignment horizontal="center" vertical="distributed" wrapText="1" readingOrder="1"/>
    </xf>
    <xf numFmtId="166" fontId="20" fillId="2" borderId="0" xfId="0" applyNumberFormat="1" applyFont="1" applyFill="1" applyBorder="1" applyAlignment="1">
      <alignment horizontal="center" vertical="distributed" wrapText="1" readingOrder="1"/>
    </xf>
    <xf numFmtId="166" fontId="12" fillId="2" borderId="0" xfId="0" applyNumberFormat="1" applyFont="1" applyFill="1" applyBorder="1" applyAlignment="1">
      <alignment horizontal="centerContinuous" wrapText="1"/>
    </xf>
    <xf numFmtId="0" fontId="10" fillId="2" borderId="0" xfId="0" applyFont="1" applyFill="1" applyAlignment="1">
      <alignment horizontal="centerContinuous"/>
    </xf>
    <xf numFmtId="0" fontId="6" fillId="2" borderId="0" xfId="0" applyFont="1" applyFill="1" applyBorder="1" applyAlignment="1">
      <alignment wrapText="1"/>
    </xf>
    <xf numFmtId="0" fontId="7" fillId="0" borderId="12" xfId="0" applyFont="1" applyBorder="1" applyAlignment="1">
      <alignment horizontal="center"/>
    </xf>
    <xf numFmtId="0" fontId="7" fillId="0" borderId="13" xfId="0" applyFont="1" applyBorder="1" applyAlignment="1">
      <alignment horizontal="center"/>
    </xf>
    <xf numFmtId="0" fontId="10" fillId="0" borderId="14" xfId="0" applyFont="1" applyBorder="1" applyAlignment="1">
      <alignment horizontal="center" wrapText="1"/>
    </xf>
    <xf numFmtId="0" fontId="7" fillId="0" borderId="15" xfId="0" applyFont="1" applyBorder="1" applyAlignment="1">
      <alignment horizontal="center"/>
    </xf>
    <xf numFmtId="0" fontId="7" fillId="0" borderId="16" xfId="0" applyFont="1" applyBorder="1" applyAlignment="1">
      <alignment horizontal="center"/>
    </xf>
    <xf numFmtId="0" fontId="10" fillId="0" borderId="7" xfId="0" applyFont="1" applyBorder="1" applyAlignment="1">
      <alignment horizontal="center" vertical="center"/>
    </xf>
    <xf numFmtId="0" fontId="10" fillId="0" borderId="17" xfId="0" applyFont="1" applyBorder="1" applyAlignment="1">
      <alignment horizontal="center" vertical="center"/>
    </xf>
    <xf numFmtId="0" fontId="10" fillId="0" borderId="15" xfId="0" applyFont="1" applyBorder="1" applyAlignment="1">
      <alignment horizontal="center" vertical="center"/>
    </xf>
    <xf numFmtId="0" fontId="10" fillId="0" borderId="18" xfId="0" applyFont="1" applyBorder="1" applyAlignment="1">
      <alignment horizontal="center" wrapText="1"/>
    </xf>
    <xf numFmtId="0" fontId="11" fillId="2" borderId="15" xfId="0" applyFont="1" applyFill="1" applyBorder="1" applyAlignment="1">
      <alignment horizontal="center"/>
    </xf>
    <xf numFmtId="0" fontId="11" fillId="2" borderId="16" xfId="0" applyFont="1" applyFill="1" applyBorder="1" applyAlignment="1">
      <alignment horizontal="center"/>
    </xf>
    <xf numFmtId="0" fontId="11" fillId="0" borderId="7" xfId="0" applyFont="1" applyBorder="1" applyAlignment="1">
      <alignment horizontal="center" vertical="center" wrapText="1"/>
    </xf>
    <xf numFmtId="0" fontId="11" fillId="0" borderId="3"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15" xfId="0" applyFont="1" applyBorder="1" applyAlignment="1">
      <alignment horizontal="center" vertical="center" wrapText="1"/>
    </xf>
    <xf numFmtId="0" fontId="6" fillId="2" borderId="18" xfId="0" applyFont="1" applyFill="1" applyBorder="1" applyAlignment="1">
      <alignment horizontal="center" wrapText="1"/>
    </xf>
    <xf numFmtId="166" fontId="7" fillId="0" borderId="8" xfId="0" applyNumberFormat="1" applyFont="1" applyBorder="1" applyAlignment="1">
      <alignment horizontal="center" vertical="center" wrapText="1"/>
    </xf>
    <xf numFmtId="166" fontId="7" fillId="0" borderId="19" xfId="0" applyNumberFormat="1" applyFont="1" applyBorder="1" applyAlignment="1">
      <alignment horizontal="center" vertical="center" wrapText="1"/>
    </xf>
    <xf numFmtId="166" fontId="7" fillId="0" borderId="2" xfId="0" applyNumberFormat="1" applyFont="1" applyBorder="1" applyAlignment="1">
      <alignment horizontal="center" vertical="center" wrapText="1"/>
    </xf>
    <xf numFmtId="0" fontId="7" fillId="0" borderId="10" xfId="0" applyFont="1" applyBorder="1" applyAlignment="1">
      <alignment horizontal="center"/>
    </xf>
    <xf numFmtId="0" fontId="10" fillId="4" borderId="11" xfId="0" applyFont="1" applyFill="1" applyBorder="1" applyAlignment="1">
      <alignment wrapText="1"/>
    </xf>
    <xf numFmtId="0" fontId="10" fillId="4" borderId="11" xfId="0" applyFont="1" applyFill="1" applyBorder="1" applyAlignment="1">
      <alignment horizontal="center" vertical="center"/>
    </xf>
    <xf numFmtId="166" fontId="10" fillId="4" borderId="11" xfId="0" applyNumberFormat="1" applyFont="1" applyFill="1" applyBorder="1" applyAlignment="1">
      <alignment horizontal="center" vertical="center"/>
    </xf>
    <xf numFmtId="166" fontId="10" fillId="4" borderId="20" xfId="0" applyNumberFormat="1" applyFont="1" applyFill="1" applyBorder="1" applyAlignment="1">
      <alignment horizontal="center" vertical="center"/>
    </xf>
    <xf numFmtId="0" fontId="10" fillId="0" borderId="0" xfId="0" applyFont="1" applyFill="1" applyBorder="1" applyAlignment="1">
      <alignment wrapText="1"/>
    </xf>
    <xf numFmtId="0" fontId="10" fillId="0" borderId="0" xfId="0" applyFont="1" applyFill="1" applyBorder="1" applyAlignment="1">
      <alignment horizontal="center" vertical="center"/>
    </xf>
    <xf numFmtId="0" fontId="10" fillId="0" borderId="0" xfId="0" applyFont="1" applyFill="1" applyBorder="1" applyAlignment="1">
      <alignment horizontal="right" vertical="center"/>
    </xf>
    <xf numFmtId="0" fontId="7" fillId="0" borderId="0" xfId="0" applyFont="1" applyAlignment="1">
      <alignment horizontal="center" vertical="center"/>
    </xf>
    <xf numFmtId="0" fontId="7" fillId="2" borderId="1" xfId="0" applyFont="1" applyFill="1" applyBorder="1" applyAlignment="1">
      <alignment horizontal="centerContinuous" wrapText="1"/>
    </xf>
    <xf numFmtId="0" fontId="8" fillId="2" borderId="0" xfId="0" applyFont="1" applyFill="1" applyBorder="1" applyAlignment="1">
      <alignment horizontal="centerContinuous" wrapText="1"/>
    </xf>
    <xf numFmtId="0" fontId="28" fillId="2" borderId="0" xfId="0" applyFont="1" applyFill="1" applyBorder="1" applyAlignment="1">
      <alignment horizontal="centerContinuous" wrapText="1"/>
    </xf>
    <xf numFmtId="0" fontId="7" fillId="2" borderId="0" xfId="0" applyFont="1" applyFill="1" applyBorder="1"/>
    <xf numFmtId="0" fontId="7" fillId="0" borderId="0" xfId="0" applyFont="1" applyBorder="1"/>
    <xf numFmtId="0" fontId="7" fillId="2" borderId="0" xfId="0" applyFont="1" applyFill="1" applyAlignment="1">
      <alignment horizontal="center" wrapText="1"/>
    </xf>
    <xf numFmtId="0" fontId="10" fillId="0" borderId="0" xfId="0" applyFont="1" applyFill="1" applyAlignment="1">
      <alignment wrapText="1"/>
    </xf>
    <xf numFmtId="0" fontId="10" fillId="2" borderId="0" xfId="0" applyFont="1" applyFill="1" applyAlignment="1">
      <alignment horizontal="center" wrapText="1"/>
    </xf>
    <xf numFmtId="0" fontId="10" fillId="0" borderId="21" xfId="0" applyFont="1" applyFill="1" applyBorder="1" applyAlignment="1">
      <alignment horizontal="center" wrapText="1"/>
    </xf>
    <xf numFmtId="0" fontId="12" fillId="0" borderId="22" xfId="0" applyFont="1" applyFill="1" applyBorder="1" applyAlignment="1">
      <alignment horizontal="center" wrapText="1"/>
    </xf>
    <xf numFmtId="0" fontId="12" fillId="0" borderId="23" xfId="0" applyFont="1" applyFill="1" applyBorder="1" applyAlignment="1">
      <alignment horizontal="center" vertical="center" wrapText="1"/>
    </xf>
    <xf numFmtId="0" fontId="12" fillId="0" borderId="24" xfId="0" applyFont="1" applyFill="1" applyBorder="1" applyAlignment="1">
      <alignment horizontal="center" vertical="center" wrapText="1"/>
    </xf>
    <xf numFmtId="49" fontId="11" fillId="0" borderId="0" xfId="0" applyNumberFormat="1" applyFont="1" applyFill="1" applyAlignment="1">
      <alignment wrapText="1"/>
    </xf>
    <xf numFmtId="0" fontId="10" fillId="0" borderId="5" xfId="0" applyFont="1" applyFill="1" applyBorder="1" applyAlignment="1">
      <alignment horizontal="left" wrapText="1"/>
    </xf>
    <xf numFmtId="0" fontId="11" fillId="2" borderId="2" xfId="0" applyFont="1" applyFill="1" applyBorder="1"/>
    <xf numFmtId="0" fontId="10" fillId="0" borderId="7" xfId="0" applyFont="1" applyFill="1" applyBorder="1" applyAlignment="1">
      <alignment horizontal="center" vertical="center" wrapText="1"/>
    </xf>
    <xf numFmtId="0" fontId="8" fillId="2" borderId="1" xfId="0" applyFont="1" applyFill="1" applyBorder="1" applyAlignment="1">
      <alignment wrapText="1"/>
    </xf>
    <xf numFmtId="0" fontId="27" fillId="0" borderId="21" xfId="0" applyFont="1" applyBorder="1" applyAlignment="1">
      <alignment horizontal="center"/>
    </xf>
    <xf numFmtId="0" fontId="27" fillId="0" borderId="25" xfId="0" applyFont="1" applyBorder="1" applyAlignment="1">
      <alignment horizontal="center"/>
    </xf>
    <xf numFmtId="0" fontId="27" fillId="0" borderId="9" xfId="0" applyFont="1" applyBorder="1" applyAlignment="1">
      <alignment horizontal="center"/>
    </xf>
    <xf numFmtId="0" fontId="29" fillId="0" borderId="0" xfId="0" applyFont="1"/>
    <xf numFmtId="0" fontId="14" fillId="0" borderId="26" xfId="0" applyFont="1" applyBorder="1" applyAlignment="1">
      <alignment horizontal="center"/>
    </xf>
    <xf numFmtId="0" fontId="10" fillId="0" borderId="0" xfId="0" applyFont="1" applyAlignment="1">
      <alignment horizontal="center" vertical="top"/>
    </xf>
    <xf numFmtId="0" fontId="6" fillId="2" borderId="0" xfId="0" applyFont="1" applyFill="1" applyBorder="1" applyAlignment="1">
      <alignment horizontal="left" wrapText="1"/>
    </xf>
    <xf numFmtId="0" fontId="7" fillId="0" borderId="0" xfId="0" applyFont="1" applyAlignment="1">
      <alignment horizontal="left"/>
    </xf>
    <xf numFmtId="0" fontId="9" fillId="0" borderId="0" xfId="0" applyFont="1" applyAlignment="1">
      <alignment horizontal="center"/>
    </xf>
    <xf numFmtId="0" fontId="9" fillId="0" borderId="0" xfId="0" applyFont="1"/>
    <xf numFmtId="0" fontId="9" fillId="2" borderId="0" xfId="0" applyFont="1" applyFill="1" applyAlignment="1">
      <alignment horizontal="center"/>
    </xf>
    <xf numFmtId="0" fontId="31" fillId="2" borderId="1" xfId="0" applyFont="1" applyFill="1" applyBorder="1" applyAlignment="1">
      <alignment horizontal="left" wrapText="1"/>
    </xf>
    <xf numFmtId="0" fontId="31" fillId="2" borderId="0" xfId="0" applyFont="1" applyFill="1" applyBorder="1" applyAlignment="1">
      <alignment horizontal="centerContinuous" wrapText="1"/>
    </xf>
    <xf numFmtId="0" fontId="9" fillId="0" borderId="0" xfId="0" applyFont="1" applyBorder="1"/>
    <xf numFmtId="0" fontId="7" fillId="2" borderId="2" xfId="0" applyFont="1" applyFill="1" applyBorder="1" applyAlignment="1">
      <alignment horizontal="center"/>
    </xf>
    <xf numFmtId="0" fontId="9" fillId="2" borderId="2" xfId="0" applyFont="1" applyFill="1" applyBorder="1" applyAlignment="1">
      <alignment horizontal="center"/>
    </xf>
    <xf numFmtId="0" fontId="32" fillId="2" borderId="2" xfId="0" applyFont="1" applyFill="1" applyBorder="1"/>
    <xf numFmtId="0" fontId="9" fillId="2" borderId="2" xfId="0" applyFont="1" applyFill="1" applyBorder="1"/>
    <xf numFmtId="0" fontId="12" fillId="2" borderId="2" xfId="0" applyFont="1" applyFill="1" applyBorder="1" applyAlignment="1">
      <alignment horizontal="center"/>
    </xf>
    <xf numFmtId="0" fontId="33" fillId="2" borderId="2" xfId="0" applyFont="1" applyFill="1" applyBorder="1"/>
    <xf numFmtId="0" fontId="32" fillId="2" borderId="2" xfId="0" applyFont="1" applyFill="1" applyBorder="1" applyAlignment="1">
      <alignment horizontal="center"/>
    </xf>
    <xf numFmtId="0" fontId="32" fillId="2" borderId="2" xfId="0" applyFont="1" applyFill="1" applyBorder="1" applyAlignment="1">
      <alignment wrapText="1"/>
    </xf>
    <xf numFmtId="0" fontId="32" fillId="0" borderId="0" xfId="0" applyFont="1"/>
    <xf numFmtId="0" fontId="22" fillId="2" borderId="0" xfId="0" applyFont="1" applyFill="1"/>
    <xf numFmtId="0" fontId="7" fillId="2" borderId="0" xfId="0" applyFont="1" applyFill="1" applyBorder="1" applyAlignment="1">
      <alignment horizontal="left" wrapText="1"/>
    </xf>
    <xf numFmtId="0" fontId="8" fillId="2" borderId="0" xfId="0" applyFont="1" applyFill="1" applyBorder="1"/>
    <xf numFmtId="0" fontId="7" fillId="2" borderId="3" xfId="0" applyFont="1" applyFill="1" applyBorder="1" applyAlignment="1">
      <alignment horizontal="center"/>
    </xf>
    <xf numFmtId="0" fontId="7" fillId="2" borderId="27" xfId="0" applyFont="1" applyFill="1" applyBorder="1"/>
    <xf numFmtId="0" fontId="7" fillId="2" borderId="4" xfId="0" applyFont="1" applyFill="1" applyBorder="1"/>
    <xf numFmtId="0" fontId="7" fillId="2" borderId="5" xfId="0" applyFont="1" applyFill="1" applyBorder="1"/>
    <xf numFmtId="0" fontId="11" fillId="2" borderId="8" xfId="0" applyFont="1" applyFill="1" applyBorder="1" applyAlignment="1">
      <alignment horizontal="center"/>
    </xf>
    <xf numFmtId="0" fontId="10" fillId="2" borderId="2" xfId="0" applyFont="1" applyFill="1" applyBorder="1" applyAlignment="1">
      <alignment horizontal="center"/>
    </xf>
    <xf numFmtId="0" fontId="20" fillId="2" borderId="2" xfId="0" applyFont="1" applyFill="1" applyBorder="1" applyAlignment="1">
      <alignment wrapText="1"/>
    </xf>
    <xf numFmtId="166" fontId="7" fillId="2" borderId="2" xfId="0" applyNumberFormat="1" applyFont="1" applyFill="1" applyBorder="1" applyAlignment="1">
      <alignment horizontal="center"/>
    </xf>
    <xf numFmtId="0" fontId="34" fillId="2" borderId="2" xfId="0" applyFont="1" applyFill="1" applyBorder="1"/>
    <xf numFmtId="166" fontId="10" fillId="2" borderId="2" xfId="0" applyNumberFormat="1" applyFont="1" applyFill="1" applyBorder="1" applyAlignment="1">
      <alignment horizontal="center"/>
    </xf>
    <xf numFmtId="0" fontId="10" fillId="0" borderId="0" xfId="0" applyFont="1"/>
    <xf numFmtId="0" fontId="11" fillId="0" borderId="2" xfId="0" applyFont="1" applyBorder="1" applyAlignment="1">
      <alignment wrapText="1"/>
    </xf>
    <xf numFmtId="0" fontId="35" fillId="2" borderId="2" xfId="0" applyFont="1" applyFill="1" applyBorder="1" applyAlignment="1">
      <alignment wrapText="1"/>
    </xf>
    <xf numFmtId="0" fontId="34" fillId="2" borderId="2" xfId="0" applyFont="1" applyFill="1" applyBorder="1" applyAlignment="1">
      <alignment wrapText="1"/>
    </xf>
    <xf numFmtId="0" fontId="11" fillId="2" borderId="0" xfId="0" applyFont="1" applyFill="1" applyBorder="1" applyAlignment="1">
      <alignment horizontal="centerContinuous"/>
    </xf>
    <xf numFmtId="0" fontId="11" fillId="2" borderId="0" xfId="0" applyFont="1" applyFill="1" applyAlignment="1">
      <alignment horizontal="center" wrapText="1"/>
    </xf>
    <xf numFmtId="0" fontId="6" fillId="0" borderId="0" xfId="0" applyFont="1" applyFill="1" applyBorder="1" applyAlignment="1">
      <alignment wrapText="1"/>
    </xf>
    <xf numFmtId="166" fontId="7" fillId="2" borderId="2" xfId="0" applyNumberFormat="1" applyFont="1" applyFill="1" applyBorder="1"/>
    <xf numFmtId="0" fontId="11" fillId="0" borderId="0" xfId="0" applyFont="1" applyBorder="1" applyAlignment="1">
      <alignment horizontal="centerContinuous" wrapText="1"/>
    </xf>
    <xf numFmtId="0" fontId="7" fillId="2" borderId="3" xfId="0" applyFont="1" applyFill="1" applyBorder="1"/>
    <xf numFmtId="0" fontId="28" fillId="2" borderId="27" xfId="0" applyFont="1" applyFill="1" applyBorder="1" applyAlignment="1">
      <alignment horizontal="centerContinuous" wrapText="1"/>
    </xf>
    <xf numFmtId="0" fontId="10" fillId="2" borderId="4" xfId="0" applyFont="1" applyFill="1" applyBorder="1" applyAlignment="1">
      <alignment horizontal="centerContinuous"/>
    </xf>
    <xf numFmtId="0" fontId="10" fillId="2" borderId="5" xfId="0" applyFont="1" applyFill="1" applyBorder="1" applyAlignment="1">
      <alignment horizontal="centerContinuous"/>
    </xf>
    <xf numFmtId="0" fontId="7" fillId="2" borderId="6" xfId="0" applyFont="1" applyFill="1" applyBorder="1" applyAlignment="1">
      <alignment horizontal="centerContinuous"/>
    </xf>
    <xf numFmtId="0" fontId="7" fillId="2" borderId="7" xfId="0" applyFont="1" applyFill="1" applyBorder="1"/>
    <xf numFmtId="0" fontId="7" fillId="2" borderId="16" xfId="0" applyFont="1" applyFill="1" applyBorder="1"/>
    <xf numFmtId="0" fontId="12" fillId="2" borderId="4" xfId="0" applyFont="1" applyFill="1" applyBorder="1" applyAlignment="1">
      <alignment horizontal="centerContinuous"/>
    </xf>
    <xf numFmtId="0" fontId="12" fillId="2" borderId="5" xfId="0" applyFont="1" applyFill="1" applyBorder="1" applyAlignment="1">
      <alignment horizontal="centerContinuous"/>
    </xf>
    <xf numFmtId="0" fontId="12" fillId="2" borderId="0" xfId="0" applyFont="1" applyFill="1" applyBorder="1" applyAlignment="1">
      <alignment horizontal="centerContinuous"/>
    </xf>
    <xf numFmtId="0" fontId="12" fillId="0" borderId="0" xfId="0" applyFont="1"/>
    <xf numFmtId="166" fontId="7" fillId="2" borderId="2" xfId="0" applyNumberFormat="1" applyFont="1" applyFill="1" applyBorder="1" applyAlignment="1">
      <alignment horizontal="center" wrapText="1"/>
    </xf>
    <xf numFmtId="0" fontId="6" fillId="2" borderId="8" xfId="0" applyFont="1" applyFill="1" applyBorder="1" applyAlignment="1">
      <alignment horizontal="center" wrapText="1"/>
    </xf>
    <xf numFmtId="0" fontId="10" fillId="2" borderId="2" xfId="0" applyFont="1" applyFill="1" applyBorder="1"/>
    <xf numFmtId="0" fontId="15" fillId="2" borderId="2" xfId="0" applyFont="1" applyFill="1" applyBorder="1" applyAlignment="1">
      <alignment horizontal="center"/>
    </xf>
    <xf numFmtId="0" fontId="36" fillId="2" borderId="2" xfId="0" applyFont="1" applyFill="1" applyBorder="1" applyAlignment="1">
      <alignment horizontal="center"/>
    </xf>
    <xf numFmtId="166" fontId="15" fillId="2" borderId="2" xfId="0" applyNumberFormat="1" applyFont="1" applyFill="1" applyBorder="1" applyAlignment="1">
      <alignment horizontal="center"/>
    </xf>
    <xf numFmtId="0" fontId="15" fillId="0" borderId="0" xfId="0" applyFont="1"/>
    <xf numFmtId="0" fontId="10" fillId="2" borderId="3" xfId="0" applyFont="1" applyFill="1" applyBorder="1" applyAlignment="1">
      <alignment horizontal="center"/>
    </xf>
    <xf numFmtId="0" fontId="6" fillId="2" borderId="2" xfId="0" applyFont="1" applyFill="1" applyBorder="1" applyAlignment="1">
      <alignment horizontal="center" wrapText="1"/>
    </xf>
    <xf numFmtId="0" fontId="11" fillId="0" borderId="0" xfId="0" applyFont="1" applyFill="1" applyAlignment="1">
      <alignment horizontal="center"/>
    </xf>
    <xf numFmtId="0" fontId="11" fillId="0" borderId="0" xfId="0" applyFont="1" applyFill="1"/>
    <xf numFmtId="0" fontId="7" fillId="0" borderId="0" xfId="0" applyFont="1" applyFill="1" applyBorder="1" applyAlignment="1">
      <alignment horizontal="center"/>
    </xf>
    <xf numFmtId="0" fontId="7" fillId="0" borderId="2" xfId="0" applyFont="1" applyFill="1" applyBorder="1"/>
    <xf numFmtId="0" fontId="37" fillId="2" borderId="0" xfId="0" applyFont="1" applyFill="1" applyBorder="1" applyAlignment="1">
      <alignment horizontal="center" wrapText="1"/>
    </xf>
    <xf numFmtId="166" fontId="7" fillId="0" borderId="2" xfId="0" applyNumberFormat="1" applyFont="1" applyFill="1" applyBorder="1" applyAlignment="1">
      <alignment horizontal="center" vertical="center" wrapText="1"/>
    </xf>
    <xf numFmtId="0" fontId="7" fillId="0" borderId="0" xfId="0" applyFont="1" applyFill="1" applyAlignment="1">
      <alignment horizontal="center" vertical="center"/>
    </xf>
    <xf numFmtId="0" fontId="10" fillId="3" borderId="0" xfId="0" applyFont="1" applyFill="1" applyAlignment="1">
      <alignment horizontal="center" vertical="center"/>
    </xf>
    <xf numFmtId="0" fontId="7" fillId="2" borderId="0" xfId="0" applyFont="1" applyFill="1" applyAlignment="1">
      <alignment horizontal="center" vertical="center"/>
    </xf>
    <xf numFmtId="0" fontId="7" fillId="2" borderId="2" xfId="0" applyFont="1" applyFill="1" applyBorder="1" applyAlignment="1">
      <alignment horizontal="center" vertical="center" wrapText="1"/>
    </xf>
    <xf numFmtId="0" fontId="10" fillId="2" borderId="0" xfId="0" applyFont="1" applyFill="1" applyAlignment="1">
      <alignment horizontal="center" vertical="center"/>
    </xf>
    <xf numFmtId="0" fontId="37" fillId="2" borderId="0" xfId="0" applyFont="1" applyFill="1" applyBorder="1" applyAlignment="1">
      <alignment horizontal="left" wrapText="1"/>
    </xf>
    <xf numFmtId="0" fontId="10" fillId="0" borderId="2" xfId="0" applyFont="1" applyFill="1" applyBorder="1" applyAlignment="1">
      <alignment horizontal="left" vertical="center" wrapText="1"/>
    </xf>
    <xf numFmtId="0" fontId="7" fillId="0" borderId="2" xfId="0" applyFont="1" applyBorder="1" applyAlignment="1">
      <alignment horizontal="left" vertical="center" wrapText="1"/>
    </xf>
    <xf numFmtId="0" fontId="10" fillId="0" borderId="2" xfId="0" applyFont="1" applyBorder="1" applyAlignment="1">
      <alignment horizontal="left" vertical="center" wrapText="1"/>
    </xf>
    <xf numFmtId="0" fontId="10" fillId="3" borderId="2" xfId="0" applyFont="1" applyFill="1" applyBorder="1" applyAlignment="1">
      <alignment horizontal="left" vertical="center" wrapText="1"/>
    </xf>
    <xf numFmtId="49" fontId="10" fillId="0" borderId="8" xfId="0" applyNumberFormat="1" applyFont="1" applyFill="1" applyBorder="1" applyAlignment="1">
      <alignment horizontal="left" vertical="center" wrapText="1"/>
    </xf>
    <xf numFmtId="49" fontId="10" fillId="0" borderId="2" xfId="0" applyNumberFormat="1" applyFont="1" applyFill="1" applyBorder="1" applyAlignment="1">
      <alignment horizontal="left" vertical="center" wrapText="1"/>
    </xf>
    <xf numFmtId="0" fontId="10" fillId="2" borderId="2"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0" borderId="2" xfId="0" applyFont="1" applyFill="1" applyBorder="1" applyAlignment="1">
      <alignment horizontal="left" vertical="center" wrapText="1"/>
    </xf>
    <xf numFmtId="0" fontId="11" fillId="2" borderId="0" xfId="0" applyFont="1" applyFill="1" applyBorder="1" applyAlignment="1">
      <alignment wrapText="1"/>
    </xf>
    <xf numFmtId="0" fontId="10" fillId="3" borderId="2" xfId="0" applyFont="1" applyFill="1" applyBorder="1" applyAlignment="1">
      <alignment wrapText="1"/>
    </xf>
    <xf numFmtId="0" fontId="7" fillId="0" borderId="0" xfId="0" applyFont="1" applyFill="1" applyBorder="1"/>
    <xf numFmtId="0" fontId="6" fillId="3" borderId="2" xfId="0" applyFont="1" applyFill="1" applyBorder="1" applyAlignment="1">
      <alignment horizontal="center" wrapText="1"/>
    </xf>
    <xf numFmtId="0" fontId="6" fillId="0" borderId="2" xfId="0" applyFont="1" applyFill="1" applyBorder="1" applyAlignment="1">
      <alignment horizontal="center" wrapText="1"/>
    </xf>
    <xf numFmtId="166" fontId="7" fillId="0" borderId="2" xfId="0" applyNumberFormat="1" applyFont="1" applyFill="1" applyBorder="1" applyAlignment="1">
      <alignment horizontal="center"/>
    </xf>
    <xf numFmtId="0" fontId="36" fillId="2" borderId="8" xfId="0" applyFont="1" applyFill="1" applyBorder="1" applyAlignment="1">
      <alignment horizontal="center" wrapText="1"/>
    </xf>
    <xf numFmtId="166" fontId="10" fillId="2" borderId="2" xfId="0" applyNumberFormat="1" applyFont="1" applyFill="1" applyBorder="1"/>
    <xf numFmtId="0" fontId="14" fillId="0" borderId="0" xfId="0" applyFont="1" applyBorder="1"/>
    <xf numFmtId="0" fontId="4" fillId="2" borderId="8" xfId="0" applyFont="1" applyFill="1" applyBorder="1" applyAlignment="1">
      <alignment horizontal="center" wrapText="1"/>
    </xf>
    <xf numFmtId="0" fontId="4" fillId="0" borderId="0" xfId="0" applyFont="1" applyBorder="1"/>
    <xf numFmtId="0" fontId="23" fillId="2" borderId="2" xfId="0" applyFont="1" applyFill="1" applyBorder="1" applyAlignment="1">
      <alignment wrapText="1"/>
    </xf>
    <xf numFmtId="0" fontId="7" fillId="2" borderId="0" xfId="0" applyFont="1" applyFill="1" applyBorder="1" applyAlignment="1">
      <alignment horizontal="center"/>
    </xf>
    <xf numFmtId="0" fontId="11" fillId="2" borderId="0" xfId="0" applyFont="1" applyFill="1" applyBorder="1" applyAlignment="1">
      <alignment horizontal="center"/>
    </xf>
    <xf numFmtId="0" fontId="14" fillId="2" borderId="0" xfId="0" applyFont="1" applyFill="1" applyBorder="1"/>
    <xf numFmtId="0" fontId="37" fillId="2" borderId="0" xfId="0" applyFont="1" applyFill="1" applyAlignment="1">
      <alignment horizontal="center"/>
    </xf>
    <xf numFmtId="0" fontId="20" fillId="2" borderId="8" xfId="0" applyFont="1" applyFill="1" applyBorder="1" applyAlignment="1">
      <alignment wrapText="1"/>
    </xf>
    <xf numFmtId="0" fontId="6" fillId="2" borderId="28" xfId="0" applyFont="1" applyFill="1" applyBorder="1" applyAlignment="1">
      <alignment horizontal="center" wrapText="1"/>
    </xf>
    <xf numFmtId="0" fontId="12" fillId="2" borderId="0" xfId="0" applyFont="1" applyFill="1"/>
    <xf numFmtId="0" fontId="15" fillId="2" borderId="0" xfId="0" applyFont="1" applyFill="1"/>
    <xf numFmtId="0" fontId="20" fillId="2" borderId="0" xfId="0" applyFont="1" applyFill="1"/>
    <xf numFmtId="0" fontId="11" fillId="0" borderId="2" xfId="0" applyFont="1" applyFill="1" applyBorder="1"/>
    <xf numFmtId="0" fontId="20" fillId="0" borderId="8" xfId="0" applyFont="1" applyFill="1" applyBorder="1" applyAlignment="1">
      <alignment wrapText="1"/>
    </xf>
    <xf numFmtId="0" fontId="11" fillId="0" borderId="8" xfId="0" applyFont="1" applyFill="1" applyBorder="1" applyAlignment="1">
      <alignment horizontal="center"/>
    </xf>
    <xf numFmtId="0" fontId="35" fillId="0" borderId="2" xfId="0" applyFont="1" applyFill="1" applyBorder="1" applyAlignment="1">
      <alignment wrapText="1"/>
    </xf>
    <xf numFmtId="0" fontId="7" fillId="2" borderId="29" xfId="0" applyFont="1" applyFill="1" applyBorder="1"/>
    <xf numFmtId="166" fontId="23" fillId="2" borderId="2" xfId="0" applyNumberFormat="1" applyFont="1" applyFill="1" applyBorder="1" applyAlignment="1">
      <alignment horizontal="center"/>
    </xf>
    <xf numFmtId="0" fontId="3" fillId="2" borderId="0" xfId="0" applyFont="1" applyFill="1" applyBorder="1" applyAlignment="1">
      <alignment wrapText="1"/>
    </xf>
    <xf numFmtId="0" fontId="14" fillId="2" borderId="0" xfId="0" applyFont="1" applyFill="1" applyAlignment="1">
      <alignment horizontal="center"/>
    </xf>
    <xf numFmtId="0" fontId="14" fillId="2" borderId="0" xfId="0" applyFont="1" applyFill="1"/>
    <xf numFmtId="0" fontId="7" fillId="2" borderId="0" xfId="0" applyFont="1" applyFill="1" applyAlignment="1">
      <alignment horizontal="left"/>
    </xf>
    <xf numFmtId="0" fontId="9" fillId="2" borderId="0" xfId="0" applyFont="1" applyFill="1"/>
    <xf numFmtId="0" fontId="9" fillId="2" borderId="0" xfId="0" applyFont="1" applyFill="1" applyBorder="1"/>
    <xf numFmtId="0" fontId="7" fillId="2" borderId="1" xfId="0" applyFont="1" applyFill="1" applyBorder="1"/>
    <xf numFmtId="0" fontId="7" fillId="2" borderId="0" xfId="0" applyFont="1" applyFill="1" applyAlignment="1">
      <alignment horizontal="center" vertical="center" wrapText="1"/>
    </xf>
    <xf numFmtId="0" fontId="7" fillId="2" borderId="0" xfId="0" applyFont="1" applyFill="1" applyBorder="1" applyAlignment="1">
      <alignment horizontal="center" vertical="center" wrapText="1"/>
    </xf>
    <xf numFmtId="0" fontId="9" fillId="2" borderId="1" xfId="0" applyFont="1" applyFill="1" applyBorder="1" applyAlignment="1">
      <alignment horizontal="centerContinuous" wrapText="1"/>
    </xf>
    <xf numFmtId="0" fontId="15" fillId="2" borderId="0" xfId="0" applyFont="1" applyFill="1" applyAlignment="1">
      <alignment horizontal="center"/>
    </xf>
    <xf numFmtId="0" fontId="14" fillId="2" borderId="1" xfId="0" applyFont="1" applyFill="1" applyBorder="1" applyAlignment="1">
      <alignment horizontal="center"/>
    </xf>
    <xf numFmtId="0" fontId="15" fillId="2" borderId="1" xfId="0" applyFont="1" applyFill="1" applyBorder="1" applyAlignment="1">
      <alignment horizontal="center"/>
    </xf>
    <xf numFmtId="0" fontId="14" fillId="2" borderId="1" xfId="0" applyFont="1" applyFill="1" applyBorder="1"/>
    <xf numFmtId="0" fontId="7" fillId="2" borderId="0" xfId="0" applyFont="1" applyFill="1" applyBorder="1" applyAlignment="1">
      <alignment horizontal="left"/>
    </xf>
    <xf numFmtId="0" fontId="19" fillId="0" borderId="2" xfId="0" applyFont="1" applyBorder="1" applyAlignment="1">
      <alignment horizontal="center" wrapText="1"/>
    </xf>
    <xf numFmtId="0" fontId="20" fillId="2" borderId="5" xfId="0" applyFont="1" applyFill="1" applyBorder="1" applyAlignment="1">
      <alignment horizontal="center"/>
    </xf>
    <xf numFmtId="166" fontId="7" fillId="3" borderId="2" xfId="0" applyNumberFormat="1" applyFont="1" applyFill="1" applyBorder="1" applyAlignment="1">
      <alignment horizontal="centerContinuous" wrapText="1"/>
    </xf>
    <xf numFmtId="0" fontId="7" fillId="3" borderId="2" xfId="0" applyFont="1" applyFill="1" applyBorder="1" applyAlignment="1">
      <alignment horizontal="centerContinuous" wrapText="1"/>
    </xf>
    <xf numFmtId="0" fontId="11" fillId="0" borderId="8" xfId="0" applyFont="1" applyFill="1" applyBorder="1" applyAlignment="1">
      <alignment horizontal="center" wrapText="1"/>
    </xf>
    <xf numFmtId="0" fontId="7" fillId="0" borderId="0" xfId="0" applyFont="1" applyFill="1" applyAlignment="1">
      <alignment horizontal="centerContinuous"/>
    </xf>
    <xf numFmtId="0" fontId="11" fillId="0" borderId="2" xfId="0" applyFont="1" applyFill="1" applyBorder="1" applyAlignment="1">
      <alignment horizontal="center"/>
    </xf>
    <xf numFmtId="166" fontId="10" fillId="0" borderId="2" xfId="0" applyNumberFormat="1" applyFont="1" applyFill="1" applyBorder="1" applyAlignment="1">
      <alignment horizontal="center"/>
    </xf>
    <xf numFmtId="0" fontId="10" fillId="2" borderId="27" xfId="0" applyFont="1" applyFill="1" applyBorder="1"/>
    <xf numFmtId="0" fontId="10" fillId="2" borderId="4" xfId="0" applyFont="1" applyFill="1" applyBorder="1"/>
    <xf numFmtId="0" fontId="10" fillId="2" borderId="5" xfId="0" applyFont="1" applyFill="1" applyBorder="1"/>
    <xf numFmtId="0" fontId="10" fillId="0" borderId="0" xfId="0" applyFont="1" applyBorder="1"/>
    <xf numFmtId="0" fontId="10" fillId="2" borderId="5" xfId="0" applyFont="1" applyFill="1" applyBorder="1" applyAlignment="1">
      <alignment horizontal="center"/>
    </xf>
    <xf numFmtId="0" fontId="7" fillId="5" borderId="0" xfId="0" applyFont="1" applyFill="1"/>
    <xf numFmtId="0" fontId="7" fillId="5" borderId="1" xfId="0" applyFont="1" applyFill="1" applyBorder="1" applyAlignment="1">
      <alignment horizontal="centerContinuous" wrapText="1"/>
    </xf>
    <xf numFmtId="0" fontId="7" fillId="5" borderId="0" xfId="0" applyFont="1" applyFill="1" applyAlignment="1">
      <alignment horizontal="centerContinuous"/>
    </xf>
    <xf numFmtId="0" fontId="11" fillId="5" borderId="8" xfId="0" applyFont="1" applyFill="1" applyBorder="1" applyAlignment="1">
      <alignment horizontal="center" wrapText="1"/>
    </xf>
    <xf numFmtId="0" fontId="11" fillId="5" borderId="8" xfId="0" applyFont="1" applyFill="1" applyBorder="1" applyAlignment="1">
      <alignment horizontal="center"/>
    </xf>
    <xf numFmtId="0" fontId="7" fillId="5" borderId="2" xfId="0" applyFont="1" applyFill="1" applyBorder="1"/>
    <xf numFmtId="0" fontId="7" fillId="5" borderId="2" xfId="0" applyFont="1" applyFill="1" applyBorder="1" applyAlignment="1">
      <alignment horizontal="center" wrapText="1"/>
    </xf>
    <xf numFmtId="166" fontId="15" fillId="5" borderId="2" xfId="0" applyNumberFormat="1" applyFont="1" applyFill="1" applyBorder="1" applyAlignment="1">
      <alignment horizontal="center"/>
    </xf>
    <xf numFmtId="166" fontId="7" fillId="5" borderId="2" xfId="0" applyNumberFormat="1" applyFont="1" applyFill="1" applyBorder="1" applyAlignment="1">
      <alignment horizontal="center"/>
    </xf>
    <xf numFmtId="166" fontId="10" fillId="5" borderId="2" xfId="0" applyNumberFormat="1" applyFont="1" applyFill="1" applyBorder="1" applyAlignment="1">
      <alignment horizontal="center"/>
    </xf>
    <xf numFmtId="0" fontId="14" fillId="5" borderId="0" xfId="0" applyFont="1" applyFill="1" applyBorder="1"/>
    <xf numFmtId="0" fontId="7" fillId="5" borderId="0" xfId="0" applyFont="1" applyFill="1" applyBorder="1"/>
    <xf numFmtId="0" fontId="11" fillId="5" borderId="2" xfId="0" applyFont="1" applyFill="1" applyBorder="1" applyAlignment="1">
      <alignment horizontal="center"/>
    </xf>
    <xf numFmtId="0" fontId="15" fillId="5" borderId="2" xfId="0" applyFont="1" applyFill="1" applyBorder="1" applyAlignment="1">
      <alignment horizontal="center"/>
    </xf>
    <xf numFmtId="0" fontId="11" fillId="5" borderId="2" xfId="0" applyFont="1" applyFill="1" applyBorder="1"/>
    <xf numFmtId="0" fontId="7" fillId="5" borderId="2" xfId="0" applyFont="1" applyFill="1" applyBorder="1" applyAlignment="1">
      <alignment horizontal="center"/>
    </xf>
    <xf numFmtId="0" fontId="6" fillId="2" borderId="7" xfId="0" applyFont="1" applyFill="1" applyBorder="1" applyAlignment="1">
      <alignment horizontal="center" wrapText="1"/>
    </xf>
    <xf numFmtId="0" fontId="12" fillId="2" borderId="6" xfId="0" applyFont="1" applyFill="1" applyBorder="1"/>
    <xf numFmtId="0" fontId="9" fillId="0" borderId="2" xfId="0" applyFont="1" applyBorder="1" applyAlignment="1">
      <alignment horizontal="center"/>
    </xf>
    <xf numFmtId="0" fontId="32" fillId="0" borderId="2" xfId="0" applyFont="1" applyBorder="1" applyAlignment="1">
      <alignment horizontal="left" wrapText="1"/>
    </xf>
    <xf numFmtId="0" fontId="9" fillId="0" borderId="2" xfId="0" applyFont="1" applyBorder="1" applyAlignment="1">
      <alignment horizontal="center" wrapText="1"/>
    </xf>
    <xf numFmtId="0" fontId="43" fillId="0" borderId="2" xfId="0" applyFont="1" applyBorder="1" applyAlignment="1">
      <alignment horizontal="center" wrapText="1"/>
    </xf>
    <xf numFmtId="166" fontId="9" fillId="0" borderId="2" xfId="0" applyNumberFormat="1" applyFont="1" applyBorder="1" applyAlignment="1">
      <alignment horizontal="center" wrapText="1"/>
    </xf>
    <xf numFmtId="0" fontId="9" fillId="0" borderId="0" xfId="0" applyFont="1" applyAlignment="1">
      <alignment wrapText="1"/>
    </xf>
    <xf numFmtId="0" fontId="42" fillId="0" borderId="2" xfId="0" applyFont="1" applyBorder="1" applyAlignment="1">
      <alignment horizontal="center" wrapText="1"/>
    </xf>
    <xf numFmtId="0" fontId="12" fillId="5" borderId="2" xfId="0" applyFont="1" applyFill="1" applyBorder="1" applyAlignment="1">
      <alignment wrapText="1"/>
    </xf>
    <xf numFmtId="0" fontId="19" fillId="5" borderId="2" xfId="0" applyFont="1" applyFill="1" applyBorder="1" applyAlignment="1">
      <alignment horizontal="center" wrapText="1"/>
    </xf>
    <xf numFmtId="0" fontId="18" fillId="5" borderId="2" xfId="0" applyFont="1" applyFill="1" applyBorder="1" applyAlignment="1">
      <alignment horizontal="center"/>
    </xf>
    <xf numFmtId="0" fontId="8" fillId="5" borderId="0" xfId="0" applyFont="1" applyFill="1" applyBorder="1" applyAlignment="1">
      <alignment horizontal="centerContinuous" wrapText="1"/>
    </xf>
    <xf numFmtId="0" fontId="7" fillId="5" borderId="0" xfId="0" applyFont="1" applyFill="1" applyBorder="1" applyAlignment="1">
      <alignment horizontal="left" wrapText="1"/>
    </xf>
    <xf numFmtId="0" fontId="11" fillId="5" borderId="0" xfId="0" applyFont="1" applyFill="1" applyBorder="1" applyAlignment="1">
      <alignment horizontal="center" wrapText="1"/>
    </xf>
    <xf numFmtId="0" fontId="7" fillId="5" borderId="7" xfId="0" applyFont="1" applyFill="1" applyBorder="1"/>
    <xf numFmtId="0" fontId="36" fillId="5" borderId="2" xfId="0" applyFont="1" applyFill="1" applyBorder="1" applyAlignment="1">
      <alignment horizontal="center"/>
    </xf>
    <xf numFmtId="0" fontId="10" fillId="5" borderId="2" xfId="0" applyFont="1" applyFill="1" applyBorder="1" applyAlignment="1">
      <alignment horizontal="center"/>
    </xf>
    <xf numFmtId="0" fontId="7" fillId="5" borderId="0" xfId="0" applyFont="1" applyFill="1" applyAlignment="1">
      <alignment horizontal="center"/>
    </xf>
    <xf numFmtId="0" fontId="10" fillId="5" borderId="2" xfId="0" applyFont="1" applyFill="1" applyBorder="1" applyAlignment="1">
      <alignment wrapText="1"/>
    </xf>
    <xf numFmtId="0" fontId="20" fillId="5" borderId="8" xfId="0" applyFont="1" applyFill="1" applyBorder="1" applyAlignment="1">
      <alignment wrapText="1"/>
    </xf>
    <xf numFmtId="0" fontId="35" fillId="5" borderId="2" xfId="0" applyFont="1" applyFill="1" applyBorder="1" applyAlignment="1">
      <alignment wrapText="1"/>
    </xf>
    <xf numFmtId="0" fontId="7" fillId="5" borderId="0" xfId="0" applyFont="1" applyFill="1" applyBorder="1" applyAlignment="1">
      <alignment horizontal="centerContinuous" wrapText="1"/>
    </xf>
    <xf numFmtId="0" fontId="12" fillId="5" borderId="4" xfId="0" applyFont="1" applyFill="1" applyBorder="1" applyAlignment="1">
      <alignment horizontal="centerContinuous"/>
    </xf>
    <xf numFmtId="0" fontId="7" fillId="5" borderId="0" xfId="0" applyFont="1" applyFill="1" applyBorder="1" applyAlignment="1">
      <alignment horizontal="centerContinuous"/>
    </xf>
    <xf numFmtId="166" fontId="45" fillId="5" borderId="2" xfId="0" applyNumberFormat="1" applyFont="1" applyFill="1" applyBorder="1" applyAlignment="1">
      <alignment horizontal="center"/>
    </xf>
    <xf numFmtId="0" fontId="45" fillId="5" borderId="0" xfId="0" applyFont="1" applyFill="1"/>
    <xf numFmtId="0" fontId="45" fillId="5" borderId="1" xfId="0" applyFont="1" applyFill="1" applyBorder="1" applyAlignment="1">
      <alignment horizontal="centerContinuous" wrapText="1"/>
    </xf>
    <xf numFmtId="0" fontId="45" fillId="5" borderId="0" xfId="0" applyFont="1" applyFill="1" applyAlignment="1">
      <alignment horizontal="centerContinuous"/>
    </xf>
    <xf numFmtId="0" fontId="44" fillId="2" borderId="2" xfId="0" applyFont="1" applyFill="1" applyBorder="1" applyAlignment="1">
      <alignment horizontal="center"/>
    </xf>
    <xf numFmtId="0" fontId="44" fillId="5" borderId="8" xfId="0" applyFont="1" applyFill="1" applyBorder="1" applyAlignment="1">
      <alignment horizontal="center"/>
    </xf>
    <xf numFmtId="0" fontId="45" fillId="5" borderId="2" xfId="0" applyFont="1" applyFill="1" applyBorder="1"/>
    <xf numFmtId="0" fontId="45" fillId="5" borderId="2" xfId="0" applyFont="1" applyFill="1" applyBorder="1" applyAlignment="1">
      <alignment horizontal="center" wrapText="1"/>
    </xf>
    <xf numFmtId="166" fontId="46" fillId="5" borderId="2" xfId="0" applyNumberFormat="1" applyFont="1" applyFill="1" applyBorder="1" applyAlignment="1">
      <alignment horizontal="center"/>
    </xf>
    <xf numFmtId="166" fontId="47" fillId="5" borderId="2" xfId="0" applyNumberFormat="1" applyFont="1" applyFill="1" applyBorder="1" applyAlignment="1">
      <alignment horizontal="center"/>
    </xf>
    <xf numFmtId="0" fontId="45" fillId="5" borderId="0" xfId="0" applyFont="1" applyFill="1" applyBorder="1"/>
    <xf numFmtId="0" fontId="49" fillId="5" borderId="0" xfId="0" applyFont="1" applyFill="1" applyBorder="1" applyAlignment="1">
      <alignment horizontal="centerContinuous" wrapText="1"/>
    </xf>
    <xf numFmtId="0" fontId="50" fillId="5" borderId="0" xfId="0" applyFont="1" applyFill="1"/>
    <xf numFmtId="0" fontId="48" fillId="5" borderId="0" xfId="0" applyFont="1" applyFill="1" applyBorder="1" applyAlignment="1">
      <alignment horizontal="left" wrapText="1"/>
    </xf>
    <xf numFmtId="0" fontId="45" fillId="5" borderId="7" xfId="0" applyFont="1" applyFill="1" applyBorder="1"/>
    <xf numFmtId="0" fontId="47" fillId="5" borderId="2" xfId="0" applyFont="1" applyFill="1" applyBorder="1" applyAlignment="1">
      <alignment wrapText="1"/>
    </xf>
    <xf numFmtId="0" fontId="44" fillId="5" borderId="2" xfId="0" applyFont="1" applyFill="1" applyBorder="1"/>
    <xf numFmtId="0" fontId="51" fillId="5" borderId="8" xfId="0" applyFont="1" applyFill="1" applyBorder="1" applyAlignment="1">
      <alignment wrapText="1"/>
    </xf>
    <xf numFmtId="0" fontId="52" fillId="5" borderId="2" xfId="0" applyFont="1" applyFill="1" applyBorder="1" applyAlignment="1">
      <alignment wrapText="1"/>
    </xf>
    <xf numFmtId="0" fontId="44" fillId="2" borderId="8" xfId="0" applyFont="1" applyFill="1" applyBorder="1" applyAlignment="1">
      <alignment horizontal="center"/>
    </xf>
    <xf numFmtId="166" fontId="7" fillId="5" borderId="2" xfId="0" applyNumberFormat="1" applyFont="1" applyFill="1" applyBorder="1" applyAlignment="1">
      <alignment horizontal="center" wrapText="1"/>
    </xf>
    <xf numFmtId="0" fontId="20" fillId="2" borderId="30" xfId="0" applyFont="1" applyFill="1" applyBorder="1" applyAlignment="1">
      <alignment horizontal="center"/>
    </xf>
    <xf numFmtId="0" fontId="78" fillId="7" borderId="2" xfId="0" applyFont="1" applyFill="1" applyBorder="1" applyAlignment="1">
      <alignment horizontal="center" wrapText="1"/>
    </xf>
    <xf numFmtId="0" fontId="7" fillId="0" borderId="0" xfId="0" applyFont="1" applyBorder="1" applyAlignment="1">
      <alignment horizontal="left"/>
    </xf>
    <xf numFmtId="0" fontId="9" fillId="2" borderId="2" xfId="0" applyFont="1" applyFill="1" applyBorder="1" applyAlignment="1">
      <alignment horizontal="left" indent="2"/>
    </xf>
    <xf numFmtId="0" fontId="32" fillId="2" borderId="2" xfId="0" applyFont="1" applyFill="1" applyBorder="1" applyAlignment="1">
      <alignment vertical="center" wrapText="1"/>
    </xf>
    <xf numFmtId="0" fontId="6" fillId="2" borderId="0" xfId="0" applyFont="1" applyFill="1" applyBorder="1" applyAlignment="1"/>
    <xf numFmtId="0" fontId="53" fillId="2" borderId="0" xfId="0" applyFont="1" applyFill="1" applyBorder="1" applyAlignment="1">
      <alignment horizontal="left" vertical="top" wrapText="1"/>
    </xf>
    <xf numFmtId="0" fontId="7" fillId="0" borderId="1" xfId="0" applyFont="1" applyFill="1" applyBorder="1" applyAlignment="1">
      <alignment horizontal="centerContinuous" wrapText="1"/>
    </xf>
    <xf numFmtId="166" fontId="15" fillId="0" borderId="2" xfId="0" applyNumberFormat="1" applyFont="1" applyFill="1" applyBorder="1" applyAlignment="1">
      <alignment horizontal="center"/>
    </xf>
    <xf numFmtId="0" fontId="7" fillId="8" borderId="0" xfId="0" applyFont="1" applyFill="1"/>
    <xf numFmtId="0" fontId="11" fillId="8" borderId="8" xfId="0" applyFont="1" applyFill="1" applyBorder="1" applyAlignment="1">
      <alignment horizontal="center"/>
    </xf>
    <xf numFmtId="166" fontId="15" fillId="8" borderId="2" xfId="0" applyNumberFormat="1" applyFont="1" applyFill="1" applyBorder="1" applyAlignment="1">
      <alignment horizontal="center"/>
    </xf>
    <xf numFmtId="166" fontId="7" fillId="8" borderId="2" xfId="0" applyNumberFormat="1" applyFont="1" applyFill="1" applyBorder="1" applyAlignment="1">
      <alignment horizontal="center"/>
    </xf>
    <xf numFmtId="166" fontId="10" fillId="8" borderId="2" xfId="0" applyNumberFormat="1" applyFont="1" applyFill="1" applyBorder="1" applyAlignment="1">
      <alignment horizontal="center"/>
    </xf>
    <xf numFmtId="167" fontId="7" fillId="2" borderId="2" xfId="0" applyNumberFormat="1" applyFont="1" applyFill="1" applyBorder="1" applyAlignment="1">
      <alignment horizontal="center" wrapText="1"/>
    </xf>
    <xf numFmtId="167" fontId="45" fillId="5" borderId="2" xfId="0" applyNumberFormat="1" applyFont="1" applyFill="1" applyBorder="1" applyAlignment="1">
      <alignment horizontal="center" wrapText="1"/>
    </xf>
    <xf numFmtId="167" fontId="7" fillId="0" borderId="2" xfId="0" applyNumberFormat="1" applyFont="1" applyFill="1" applyBorder="1"/>
    <xf numFmtId="0" fontId="7" fillId="9" borderId="0" xfId="0" applyFont="1" applyFill="1"/>
    <xf numFmtId="0" fontId="7" fillId="9" borderId="1" xfId="0" applyFont="1" applyFill="1" applyBorder="1" applyAlignment="1">
      <alignment horizontal="centerContinuous" wrapText="1"/>
    </xf>
    <xf numFmtId="0" fontId="6" fillId="9" borderId="0" xfId="0" applyFont="1" applyFill="1" applyBorder="1" applyAlignment="1">
      <alignment horizontal="center" wrapText="1"/>
    </xf>
    <xf numFmtId="0" fontId="7" fillId="9" borderId="0" xfId="0" applyFont="1" applyFill="1" applyBorder="1"/>
    <xf numFmtId="0" fontId="11" fillId="9" borderId="0" xfId="0" applyFont="1" applyFill="1" applyAlignment="1">
      <alignment horizontal="center"/>
    </xf>
    <xf numFmtId="0" fontId="7" fillId="9" borderId="0" xfId="0" applyFont="1" applyFill="1" applyAlignment="1">
      <alignment horizontal="centerContinuous"/>
    </xf>
    <xf numFmtId="0" fontId="15" fillId="8" borderId="2" xfId="0" applyFont="1" applyFill="1" applyBorder="1" applyAlignment="1">
      <alignment horizontal="center"/>
    </xf>
    <xf numFmtId="0" fontId="7" fillId="8" borderId="2" xfId="0" applyFont="1" applyFill="1" applyBorder="1" applyAlignment="1">
      <alignment horizontal="center"/>
    </xf>
    <xf numFmtId="0" fontId="7" fillId="8" borderId="0" xfId="0" applyFont="1" applyFill="1" applyBorder="1"/>
    <xf numFmtId="0" fontId="20" fillId="10" borderId="4" xfId="0" applyFont="1" applyFill="1" applyBorder="1" applyAlignment="1">
      <alignment wrapText="1"/>
    </xf>
    <xf numFmtId="0" fontId="20" fillId="10" borderId="5" xfId="0" applyFont="1" applyFill="1" applyBorder="1" applyAlignment="1">
      <alignment wrapText="1"/>
    </xf>
    <xf numFmtId="0" fontId="20" fillId="11" borderId="5" xfId="0" applyFont="1" applyFill="1" applyBorder="1" applyAlignment="1"/>
    <xf numFmtId="0" fontId="20" fillId="11" borderId="6" xfId="0" applyFont="1" applyFill="1" applyBorder="1" applyAlignment="1"/>
    <xf numFmtId="0" fontId="7" fillId="9" borderId="0" xfId="0" applyFont="1" applyFill="1" applyBorder="1" applyAlignment="1">
      <alignment horizontal="centerContinuous"/>
    </xf>
    <xf numFmtId="0" fontId="8" fillId="9" borderId="0" xfId="0" applyFont="1" applyFill="1" applyBorder="1" applyAlignment="1">
      <alignment horizontal="centerContinuous" wrapText="1"/>
    </xf>
    <xf numFmtId="0" fontId="7" fillId="9" borderId="2" xfId="0" applyFont="1" applyFill="1" applyBorder="1"/>
    <xf numFmtId="0" fontId="11" fillId="12" borderId="8" xfId="0" applyFont="1" applyFill="1" applyBorder="1" applyAlignment="1">
      <alignment horizontal="center"/>
    </xf>
    <xf numFmtId="0" fontId="7" fillId="12" borderId="2" xfId="0" applyFont="1" applyFill="1" applyBorder="1"/>
    <xf numFmtId="167" fontId="7" fillId="12" borderId="2" xfId="0" applyNumberFormat="1" applyFont="1" applyFill="1" applyBorder="1" applyAlignment="1">
      <alignment horizontal="center" wrapText="1"/>
    </xf>
    <xf numFmtId="166" fontId="15" fillId="12" borderId="2" xfId="0" applyNumberFormat="1" applyFont="1" applyFill="1" applyBorder="1" applyAlignment="1">
      <alignment horizontal="center"/>
    </xf>
    <xf numFmtId="166" fontId="7" fillId="12" borderId="2" xfId="0" applyNumberFormat="1" applyFont="1" applyFill="1" applyBorder="1" applyAlignment="1">
      <alignment horizontal="center"/>
    </xf>
    <xf numFmtId="166" fontId="7" fillId="12" borderId="2" xfId="0" applyNumberFormat="1" applyFont="1" applyFill="1" applyBorder="1" applyAlignment="1">
      <alignment horizontal="center" wrapText="1"/>
    </xf>
    <xf numFmtId="166" fontId="10" fillId="12" borderId="2" xfId="0" applyNumberFormat="1" applyFont="1" applyFill="1" applyBorder="1" applyAlignment="1">
      <alignment horizontal="center"/>
    </xf>
    <xf numFmtId="0" fontId="20" fillId="11" borderId="5" xfId="0" applyFont="1" applyFill="1" applyBorder="1" applyAlignment="1">
      <alignment wrapText="1"/>
    </xf>
    <xf numFmtId="0" fontId="11" fillId="2" borderId="7" xfId="0" applyFont="1" applyFill="1" applyBorder="1" applyAlignment="1">
      <alignment horizontal="center"/>
    </xf>
    <xf numFmtId="0" fontId="44" fillId="5" borderId="7" xfId="0" applyFont="1" applyFill="1" applyBorder="1" applyAlignment="1">
      <alignment horizontal="center" wrapText="1"/>
    </xf>
    <xf numFmtId="0" fontId="11" fillId="0" borderId="7" xfId="0" applyFont="1" applyFill="1" applyBorder="1" applyAlignment="1">
      <alignment horizontal="center" wrapText="1"/>
    </xf>
    <xf numFmtId="0" fontId="10" fillId="12" borderId="7" xfId="0" applyFont="1" applyFill="1" applyBorder="1" applyAlignment="1">
      <alignment horizontal="center" wrapText="1"/>
    </xf>
    <xf numFmtId="0" fontId="11" fillId="8" borderId="7" xfId="0" applyFont="1" applyFill="1" applyBorder="1" applyAlignment="1">
      <alignment horizontal="center" wrapText="1"/>
    </xf>
    <xf numFmtId="0" fontId="6" fillId="8" borderId="7" xfId="0" applyFont="1" applyFill="1" applyBorder="1" applyAlignment="1">
      <alignment horizontal="center" wrapText="1"/>
    </xf>
    <xf numFmtId="0" fontId="11" fillId="2" borderId="10" xfId="0" applyFont="1" applyFill="1" applyBorder="1" applyAlignment="1">
      <alignment horizontal="center"/>
    </xf>
    <xf numFmtId="0" fontId="11" fillId="2" borderId="11" xfId="0" applyFont="1" applyFill="1" applyBorder="1" applyAlignment="1">
      <alignment horizontal="center"/>
    </xf>
    <xf numFmtId="0" fontId="11" fillId="2" borderId="20" xfId="0" applyFont="1" applyFill="1" applyBorder="1" applyAlignment="1">
      <alignment horizontal="center"/>
    </xf>
    <xf numFmtId="0" fontId="10" fillId="2" borderId="5" xfId="0" applyFont="1" applyFill="1" applyBorder="1" applyAlignment="1">
      <alignment wrapText="1"/>
    </xf>
    <xf numFmtId="0" fontId="10" fillId="2" borderId="6" xfId="0" applyFont="1" applyFill="1" applyBorder="1" applyAlignment="1">
      <alignment wrapText="1"/>
    </xf>
    <xf numFmtId="0" fontId="10" fillId="2" borderId="6" xfId="0" applyFont="1" applyFill="1" applyBorder="1"/>
    <xf numFmtId="0" fontId="10" fillId="2" borderId="5" xfId="0" applyFont="1" applyFill="1" applyBorder="1" applyAlignment="1"/>
    <xf numFmtId="0" fontId="10" fillId="2" borderId="6" xfId="0" applyFont="1" applyFill="1" applyBorder="1" applyAlignment="1"/>
    <xf numFmtId="0" fontId="10" fillId="2" borderId="4" xfId="0" applyFont="1" applyFill="1" applyBorder="1" applyAlignment="1">
      <alignment wrapText="1"/>
    </xf>
    <xf numFmtId="0" fontId="10" fillId="2" borderId="6" xfId="0" applyFont="1" applyFill="1" applyBorder="1" applyAlignment="1">
      <alignment horizontal="centerContinuous"/>
    </xf>
    <xf numFmtId="0" fontId="6" fillId="2" borderId="0" xfId="0" applyFont="1" applyFill="1" applyBorder="1" applyAlignment="1">
      <alignment horizontal="center"/>
    </xf>
    <xf numFmtId="0" fontId="12" fillId="2" borderId="31" xfId="0" applyFont="1" applyFill="1" applyBorder="1"/>
    <xf numFmtId="0" fontId="36" fillId="2" borderId="2" xfId="0" applyFont="1" applyFill="1" applyBorder="1" applyAlignment="1">
      <alignment horizontal="center" wrapText="1"/>
    </xf>
    <xf numFmtId="0" fontId="11" fillId="5" borderId="2" xfId="0" applyFont="1" applyFill="1" applyBorder="1" applyAlignment="1">
      <alignment horizontal="center" wrapText="1"/>
    </xf>
    <xf numFmtId="0" fontId="6" fillId="2" borderId="4" xfId="0" applyFont="1" applyFill="1" applyBorder="1" applyAlignment="1">
      <alignment horizontal="center" wrapText="1"/>
    </xf>
    <xf numFmtId="0" fontId="6" fillId="2" borderId="2" xfId="0" applyFont="1" applyFill="1" applyBorder="1" applyAlignment="1">
      <alignment wrapText="1"/>
    </xf>
    <xf numFmtId="0" fontId="7" fillId="2" borderId="32" xfId="0" applyFont="1" applyFill="1" applyBorder="1" applyAlignment="1"/>
    <xf numFmtId="0" fontId="7" fillId="2" borderId="0" xfId="0" applyFont="1" applyFill="1" applyBorder="1" applyAlignment="1">
      <alignment horizontal="right" wrapText="1"/>
    </xf>
    <xf numFmtId="0" fontId="7" fillId="2" borderId="0" xfId="0" applyFont="1" applyFill="1" applyBorder="1" applyAlignment="1"/>
    <xf numFmtId="0" fontId="36" fillId="13" borderId="7" xfId="0" applyFont="1" applyFill="1" applyBorder="1" applyAlignment="1">
      <alignment horizontal="center" wrapText="1"/>
    </xf>
    <xf numFmtId="0" fontId="11" fillId="13" borderId="11" xfId="0" applyFont="1" applyFill="1" applyBorder="1" applyAlignment="1">
      <alignment horizontal="center"/>
    </xf>
    <xf numFmtId="0" fontId="11" fillId="13" borderId="8" xfId="0" applyFont="1" applyFill="1" applyBorder="1" applyAlignment="1">
      <alignment horizontal="center"/>
    </xf>
    <xf numFmtId="0" fontId="7" fillId="13" borderId="2" xfId="0" applyFont="1" applyFill="1" applyBorder="1"/>
    <xf numFmtId="167" fontId="7" fillId="13" borderId="2" xfId="0" applyNumberFormat="1" applyFont="1" applyFill="1" applyBorder="1" applyAlignment="1">
      <alignment horizontal="center" wrapText="1"/>
    </xf>
    <xf numFmtId="166" fontId="15" fillId="13" borderId="2" xfId="0" applyNumberFormat="1" applyFont="1" applyFill="1" applyBorder="1" applyAlignment="1">
      <alignment horizontal="center"/>
    </xf>
    <xf numFmtId="166" fontId="7" fillId="13" borderId="2" xfId="0" applyNumberFormat="1" applyFont="1" applyFill="1" applyBorder="1" applyAlignment="1">
      <alignment horizontal="center"/>
    </xf>
    <xf numFmtId="0" fontId="7" fillId="13" borderId="2" xfId="0" applyFont="1" applyFill="1" applyBorder="1" applyAlignment="1">
      <alignment horizontal="center" wrapText="1"/>
    </xf>
    <xf numFmtId="166" fontId="10" fillId="13" borderId="2" xfId="0" applyNumberFormat="1" applyFont="1" applyFill="1" applyBorder="1" applyAlignment="1">
      <alignment horizontal="center"/>
    </xf>
    <xf numFmtId="0" fontId="6" fillId="13" borderId="7" xfId="0" applyFont="1" applyFill="1" applyBorder="1" applyAlignment="1">
      <alignment horizontal="center" wrapText="1"/>
    </xf>
    <xf numFmtId="0" fontId="80" fillId="13" borderId="7" xfId="0" applyFont="1" applyFill="1" applyBorder="1" applyAlignment="1">
      <alignment horizontal="center" wrapText="1"/>
    </xf>
    <xf numFmtId="0" fontId="11" fillId="13" borderId="7" xfId="0" applyFont="1" applyFill="1" applyBorder="1" applyAlignment="1">
      <alignment horizontal="center" wrapText="1"/>
    </xf>
    <xf numFmtId="167" fontId="7" fillId="13" borderId="2" xfId="0" applyNumberFormat="1" applyFont="1" applyFill="1" applyBorder="1"/>
    <xf numFmtId="0" fontId="15" fillId="13" borderId="2" xfId="0" applyFont="1" applyFill="1" applyBorder="1" applyAlignment="1">
      <alignment horizontal="center"/>
    </xf>
    <xf numFmtId="0" fontId="10" fillId="13" borderId="2" xfId="0" applyFont="1" applyFill="1" applyBorder="1" applyAlignment="1">
      <alignment horizontal="center"/>
    </xf>
    <xf numFmtId="0" fontId="11" fillId="13" borderId="2" xfId="0" applyFont="1" applyFill="1" applyBorder="1" applyAlignment="1">
      <alignment horizontal="center"/>
    </xf>
    <xf numFmtId="0" fontId="7" fillId="13" borderId="2" xfId="0" applyFont="1" applyFill="1" applyBorder="1" applyAlignment="1">
      <alignment horizontal="center"/>
    </xf>
    <xf numFmtId="0" fontId="11" fillId="13" borderId="2" xfId="0" applyFont="1" applyFill="1" applyBorder="1"/>
    <xf numFmtId="2" fontId="9" fillId="2" borderId="0" xfId="0" applyNumberFormat="1" applyFont="1" applyFill="1" applyAlignment="1">
      <alignment horizontal="centerContinuous" wrapText="1"/>
    </xf>
    <xf numFmtId="166" fontId="81" fillId="0" borderId="2" xfId="0" applyNumberFormat="1" applyFont="1" applyBorder="1" applyAlignment="1">
      <alignment horizontal="center"/>
    </xf>
    <xf numFmtId="0" fontId="82" fillId="0" borderId="2" xfId="0" applyFont="1" applyBorder="1" applyAlignment="1">
      <alignment horizontal="center"/>
    </xf>
    <xf numFmtId="166" fontId="82" fillId="0" borderId="2" xfId="0" applyNumberFormat="1" applyFont="1" applyBorder="1" applyAlignment="1">
      <alignment horizontal="center"/>
    </xf>
    <xf numFmtId="2" fontId="78" fillId="0" borderId="2" xfId="0" applyNumberFormat="1" applyFont="1" applyBorder="1" applyAlignment="1">
      <alignment horizontal="center"/>
    </xf>
    <xf numFmtId="0" fontId="26" fillId="0" borderId="14" xfId="0" applyFont="1" applyBorder="1" applyAlignment="1">
      <alignment horizontal="center" vertical="center" wrapText="1"/>
    </xf>
    <xf numFmtId="0" fontId="60" fillId="0" borderId="2" xfId="94" applyFont="1" applyBorder="1" applyAlignment="1">
      <alignment horizontal="center" wrapText="1"/>
    </xf>
    <xf numFmtId="0" fontId="10" fillId="11" borderId="2" xfId="0" applyFont="1" applyFill="1" applyBorder="1" applyAlignment="1">
      <alignment horizontal="left" vertical="center" wrapText="1"/>
    </xf>
    <xf numFmtId="49" fontId="10" fillId="9" borderId="2" xfId="0" applyNumberFormat="1" applyFont="1" applyFill="1" applyBorder="1" applyAlignment="1">
      <alignment horizontal="left" vertical="center" wrapText="1"/>
    </xf>
    <xf numFmtId="0" fontId="42" fillId="0" borderId="2" xfId="0" applyFont="1" applyBorder="1" applyAlignment="1">
      <alignment horizontal="left" vertical="center" wrapText="1"/>
    </xf>
    <xf numFmtId="0" fontId="61" fillId="3" borderId="2" xfId="0" applyFont="1" applyFill="1" applyBorder="1" applyAlignment="1">
      <alignment wrapText="1"/>
    </xf>
    <xf numFmtId="0" fontId="26" fillId="0" borderId="36" xfId="0" applyFont="1" applyBorder="1" applyAlignment="1">
      <alignment horizontal="center" vertical="center" wrapText="1"/>
    </xf>
    <xf numFmtId="0" fontId="29" fillId="12" borderId="2" xfId="0" applyFont="1" applyFill="1" applyBorder="1" applyAlignment="1">
      <alignment horizontal="center"/>
    </xf>
    <xf numFmtId="0" fontId="29" fillId="12" borderId="2" xfId="0" applyFont="1" applyFill="1" applyBorder="1" applyAlignment="1">
      <alignment horizontal="center" wrapText="1"/>
    </xf>
    <xf numFmtId="166" fontId="29" fillId="12" borderId="2" xfId="0" applyNumberFormat="1" applyFont="1" applyFill="1" applyBorder="1" applyAlignment="1">
      <alignment horizontal="center"/>
    </xf>
    <xf numFmtId="0" fontId="11" fillId="0" borderId="2" xfId="0" applyFont="1" applyBorder="1" applyAlignment="1">
      <alignment horizontal="center" vertical="top" wrapText="1"/>
    </xf>
    <xf numFmtId="0" fontId="8" fillId="2" borderId="33" xfId="0" applyFont="1" applyFill="1" applyBorder="1" applyAlignment="1">
      <alignment wrapText="1"/>
    </xf>
    <xf numFmtId="0" fontId="14" fillId="2" borderId="0" xfId="0" applyFont="1" applyFill="1" applyBorder="1" applyAlignment="1">
      <alignment horizontal="centerContinuous" vertical="center" wrapText="1"/>
    </xf>
    <xf numFmtId="0" fontId="7" fillId="0" borderId="9" xfId="0" applyFont="1" applyBorder="1" applyAlignment="1">
      <alignment horizontal="center" wrapText="1"/>
    </xf>
    <xf numFmtId="0" fontId="7" fillId="0" borderId="35" xfId="0" applyFont="1" applyBorder="1" applyAlignment="1">
      <alignment horizontal="centerContinuous" wrapText="1"/>
    </xf>
    <xf numFmtId="0" fontId="7" fillId="0" borderId="9" xfId="0" applyFont="1" applyBorder="1" applyAlignment="1">
      <alignment horizontal="centerContinuous" wrapText="1"/>
    </xf>
    <xf numFmtId="0" fontId="26" fillId="0" borderId="9" xfId="0" applyFont="1" applyBorder="1" applyAlignment="1">
      <alignment horizontal="center"/>
    </xf>
    <xf numFmtId="0" fontId="12" fillId="0" borderId="1" xfId="0" applyFont="1" applyBorder="1" applyAlignment="1">
      <alignment horizontal="center" wrapText="1"/>
    </xf>
    <xf numFmtId="0" fontId="8" fillId="2" borderId="33" xfId="0" applyFont="1" applyFill="1" applyBorder="1" applyAlignment="1">
      <alignment horizontal="centerContinuous" wrapText="1"/>
    </xf>
    <xf numFmtId="0" fontId="62" fillId="2" borderId="0" xfId="0" applyFont="1" applyFill="1" applyBorder="1" applyAlignment="1">
      <alignment horizontal="centerContinuous" vertical="center" wrapText="1"/>
    </xf>
    <xf numFmtId="0" fontId="7" fillId="12" borderId="2" xfId="0" applyFont="1" applyFill="1" applyBorder="1" applyAlignment="1">
      <alignment horizontal="center"/>
    </xf>
    <xf numFmtId="0" fontId="7" fillId="12" borderId="2" xfId="0" applyFont="1" applyFill="1" applyBorder="1" applyAlignment="1">
      <alignment horizontal="center" wrapText="1"/>
    </xf>
    <xf numFmtId="0" fontId="32" fillId="12" borderId="2" xfId="0" applyFont="1" applyFill="1" applyBorder="1" applyAlignment="1">
      <alignment horizontal="left" wrapText="1"/>
    </xf>
    <xf numFmtId="0" fontId="21" fillId="12" borderId="2" xfId="0" applyFont="1" applyFill="1" applyBorder="1" applyAlignment="1">
      <alignment horizontal="center" wrapText="1"/>
    </xf>
    <xf numFmtId="0" fontId="14" fillId="0" borderId="6" xfId="0" applyFont="1" applyBorder="1" applyAlignment="1">
      <alignment horizontal="center"/>
    </xf>
    <xf numFmtId="0" fontId="9" fillId="2" borderId="0" xfId="0" applyFont="1" applyFill="1" applyBorder="1" applyAlignment="1">
      <alignment horizontal="centerContinuous" vertical="center" wrapText="1"/>
    </xf>
    <xf numFmtId="0" fontId="11" fillId="0" borderId="1" xfId="0" applyFont="1" applyBorder="1" applyAlignment="1">
      <alignment horizontal="center"/>
    </xf>
    <xf numFmtId="0" fontId="23" fillId="12" borderId="2" xfId="0" applyFont="1" applyFill="1" applyBorder="1" applyAlignment="1">
      <alignment horizontal="center"/>
    </xf>
    <xf numFmtId="0" fontId="16" fillId="0" borderId="2" xfId="0" applyFont="1" applyBorder="1" applyAlignment="1">
      <alignment horizontal="left" wrapText="1"/>
    </xf>
    <xf numFmtId="0" fontId="7" fillId="0" borderId="2" xfId="0" applyFont="1" applyBorder="1" applyAlignment="1">
      <alignment horizontal="left"/>
    </xf>
    <xf numFmtId="168" fontId="83" fillId="9" borderId="2" xfId="25" applyNumberFormat="1" applyFont="1" applyFill="1" applyBorder="1" applyAlignment="1">
      <alignment horizontal="left" wrapText="1"/>
    </xf>
    <xf numFmtId="0" fontId="84" fillId="0" borderId="2" xfId="0" applyFont="1" applyFill="1" applyBorder="1" applyAlignment="1">
      <alignment horizontal="center" vertical="center" wrapText="1"/>
    </xf>
    <xf numFmtId="0" fontId="85" fillId="0" borderId="2" xfId="0" applyFont="1" applyFill="1" applyBorder="1" applyAlignment="1">
      <alignment horizontal="center" vertical="top" wrapText="1"/>
    </xf>
    <xf numFmtId="0" fontId="11" fillId="2" borderId="0" xfId="0" applyFont="1" applyFill="1" applyBorder="1" applyAlignment="1">
      <alignment horizontal="left" vertical="center" wrapText="1"/>
    </xf>
    <xf numFmtId="0" fontId="7" fillId="2" borderId="0" xfId="0" applyFont="1" applyFill="1" applyBorder="1" applyAlignment="1">
      <alignment horizontal="left" vertical="center" wrapText="1"/>
    </xf>
    <xf numFmtId="0" fontId="7" fillId="2" borderId="0" xfId="0" applyFont="1" applyFill="1" applyAlignment="1">
      <alignment horizontal="left" vertical="center"/>
    </xf>
    <xf numFmtId="0" fontId="44" fillId="7" borderId="8" xfId="0" applyFont="1" applyFill="1" applyBorder="1" applyAlignment="1">
      <alignment horizontal="center" wrapText="1"/>
    </xf>
    <xf numFmtId="0" fontId="86" fillId="0" borderId="2" xfId="0" applyFont="1" applyFill="1" applyBorder="1" applyAlignment="1">
      <alignment horizontal="left" vertical="center" wrapText="1"/>
    </xf>
    <xf numFmtId="0" fontId="87" fillId="0" borderId="2" xfId="0" applyFont="1" applyFill="1" applyBorder="1" applyAlignment="1">
      <alignment horizontal="left" vertical="center"/>
    </xf>
    <xf numFmtId="0" fontId="88" fillId="0" borderId="0" xfId="0" applyFont="1" applyFill="1" applyAlignment="1">
      <alignment horizontal="left" vertical="center" wrapText="1"/>
    </xf>
    <xf numFmtId="0" fontId="89" fillId="0" borderId="0" xfId="0" applyFont="1"/>
    <xf numFmtId="0" fontId="89" fillId="0" borderId="0" xfId="0" applyFont="1" applyAlignment="1">
      <alignment horizontal="justify" vertical="center"/>
    </xf>
    <xf numFmtId="0" fontId="11" fillId="14" borderId="8" xfId="0" applyFont="1" applyFill="1" applyBorder="1" applyAlignment="1">
      <alignment horizontal="center" wrapText="1"/>
    </xf>
    <xf numFmtId="0" fontId="6" fillId="14" borderId="8" xfId="0" applyFont="1" applyFill="1" applyBorder="1" applyAlignment="1">
      <alignment horizontal="center" wrapText="1"/>
    </xf>
    <xf numFmtId="0" fontId="44" fillId="14" borderId="8" xfId="0" applyFont="1" applyFill="1" applyBorder="1" applyAlignment="1">
      <alignment horizontal="center" wrapText="1"/>
    </xf>
    <xf numFmtId="0" fontId="44" fillId="14" borderId="2" xfId="0" applyFont="1" applyFill="1" applyBorder="1" applyAlignment="1">
      <alignment horizontal="center" wrapText="1"/>
    </xf>
    <xf numFmtId="0" fontId="90" fillId="7" borderId="0" xfId="0" applyFont="1" applyFill="1" applyAlignment="1">
      <alignment horizontal="center" wrapText="1"/>
    </xf>
    <xf numFmtId="0" fontId="84" fillId="0" borderId="8" xfId="0" applyFont="1" applyFill="1" applyBorder="1" applyAlignment="1">
      <alignment horizontal="center" vertical="center" wrapText="1"/>
    </xf>
    <xf numFmtId="0" fontId="11" fillId="0" borderId="6" xfId="0" applyFont="1" applyFill="1" applyBorder="1" applyAlignment="1">
      <alignment horizontal="center" vertical="center" wrapText="1"/>
    </xf>
    <xf numFmtId="0" fontId="11" fillId="0" borderId="6" xfId="0" applyFont="1" applyBorder="1" applyAlignment="1">
      <alignment horizontal="center" vertical="center" wrapText="1"/>
    </xf>
    <xf numFmtId="0" fontId="6" fillId="3" borderId="6" xfId="94" applyFont="1" applyFill="1" applyBorder="1" applyAlignment="1">
      <alignment horizontal="center" vertical="center" wrapText="1"/>
    </xf>
    <xf numFmtId="0" fontId="11" fillId="0" borderId="6" xfId="94" applyFont="1" applyFill="1" applyBorder="1" applyAlignment="1">
      <alignment horizontal="center" vertical="center" wrapText="1"/>
    </xf>
    <xf numFmtId="0" fontId="6" fillId="3" borderId="6" xfId="0" applyFont="1" applyFill="1" applyBorder="1" applyAlignment="1">
      <alignment horizontal="center" vertical="center" wrapText="1"/>
    </xf>
    <xf numFmtId="0" fontId="11" fillId="11" borderId="6" xfId="0" applyFont="1" applyFill="1" applyBorder="1" applyAlignment="1">
      <alignment horizontal="center" vertical="center" wrapText="1"/>
    </xf>
    <xf numFmtId="49" fontId="38" fillId="0" borderId="37" xfId="0" applyNumberFormat="1" applyFont="1" applyFill="1" applyBorder="1" applyAlignment="1">
      <alignment horizontal="center" vertical="center" wrapText="1"/>
    </xf>
    <xf numFmtId="49" fontId="6" fillId="9" borderId="6" xfId="0" applyNumberFormat="1" applyFont="1" applyFill="1" applyBorder="1" applyAlignment="1">
      <alignment horizontal="center" vertical="center" wrapText="1"/>
    </xf>
    <xf numFmtId="49" fontId="38" fillId="11" borderId="37" xfId="0" applyNumberFormat="1" applyFont="1" applyFill="1" applyBorder="1" applyAlignment="1">
      <alignment horizontal="center" vertical="center" wrapText="1"/>
    </xf>
    <xf numFmtId="1" fontId="80" fillId="9" borderId="6" xfId="0" applyNumberFormat="1" applyFont="1" applyFill="1" applyBorder="1" applyAlignment="1">
      <alignment horizontal="center"/>
    </xf>
    <xf numFmtId="0" fontId="85" fillId="0" borderId="3" xfId="0" applyFont="1" applyFill="1" applyBorder="1" applyAlignment="1">
      <alignment horizontal="center" vertical="top" wrapText="1"/>
    </xf>
    <xf numFmtId="0" fontId="7" fillId="0" borderId="29" xfId="0" applyFont="1" applyFill="1" applyBorder="1"/>
    <xf numFmtId="0" fontId="7" fillId="0" borderId="37" xfId="0" applyFont="1" applyFill="1" applyBorder="1"/>
    <xf numFmtId="0" fontId="7" fillId="0" borderId="7" xfId="0" applyFont="1" applyFill="1" applyBorder="1"/>
    <xf numFmtId="0" fontId="7" fillId="0" borderId="8" xfId="0" applyFont="1" applyFill="1" applyBorder="1"/>
    <xf numFmtId="0" fontId="10" fillId="2" borderId="8" xfId="0" applyFont="1" applyFill="1" applyBorder="1"/>
    <xf numFmtId="0" fontId="8" fillId="2" borderId="0" xfId="0" applyFont="1" applyFill="1" applyBorder="1" applyAlignment="1">
      <alignment wrapText="1"/>
    </xf>
    <xf numFmtId="0" fontId="26" fillId="0" borderId="9" xfId="0" applyFont="1" applyBorder="1" applyAlignment="1">
      <alignment horizontal="center" vertical="center" wrapText="1"/>
    </xf>
    <xf numFmtId="0" fontId="21" fillId="2" borderId="2" xfId="0" applyFont="1" applyFill="1" applyBorder="1" applyAlignment="1">
      <alignment wrapText="1"/>
    </xf>
    <xf numFmtId="0" fontId="10" fillId="0" borderId="2" xfId="0" applyFont="1" applyFill="1" applyBorder="1" applyAlignment="1">
      <alignment horizontal="center"/>
    </xf>
    <xf numFmtId="0" fontId="32" fillId="0" borderId="2" xfId="0" applyFont="1" applyFill="1" applyBorder="1" applyAlignment="1">
      <alignment wrapText="1"/>
    </xf>
    <xf numFmtId="0" fontId="10" fillId="0" borderId="0" xfId="0" applyFont="1" applyFill="1"/>
    <xf numFmtId="0" fontId="22" fillId="0" borderId="0" xfId="0" applyFont="1" applyFill="1"/>
    <xf numFmtId="0" fontId="8" fillId="0" borderId="1" xfId="0" applyFont="1" applyFill="1" applyBorder="1" applyAlignment="1">
      <alignment horizontal="left" wrapText="1"/>
    </xf>
    <xf numFmtId="0" fontId="53" fillId="0" borderId="0" xfId="0" applyFont="1" applyFill="1" applyBorder="1" applyAlignment="1">
      <alignment horizontal="left" vertical="top" wrapText="1"/>
    </xf>
    <xf numFmtId="0" fontId="10" fillId="0" borderId="27" xfId="0" applyFont="1" applyFill="1" applyBorder="1"/>
    <xf numFmtId="0" fontId="20" fillId="0" borderId="2" xfId="0" applyFont="1" applyFill="1" applyBorder="1" applyAlignment="1">
      <alignment wrapText="1"/>
    </xf>
    <xf numFmtId="0" fontId="34" fillId="0" borderId="2" xfId="0" applyFont="1" applyFill="1" applyBorder="1"/>
    <xf numFmtId="0" fontId="11" fillId="0" borderId="2" xfId="0" applyFont="1" applyFill="1" applyBorder="1" applyAlignment="1">
      <alignment wrapText="1"/>
    </xf>
    <xf numFmtId="0" fontId="34" fillId="0" borderId="2" xfId="0" applyFont="1" applyFill="1" applyBorder="1" applyAlignment="1">
      <alignment wrapText="1"/>
    </xf>
    <xf numFmtId="0" fontId="11" fillId="0" borderId="0" xfId="0" applyFont="1" applyFill="1" applyBorder="1" applyAlignment="1">
      <alignment horizontal="centerContinuous"/>
    </xf>
    <xf numFmtId="0" fontId="14" fillId="0" borderId="0" xfId="0" applyFont="1" applyFill="1" applyBorder="1"/>
    <xf numFmtId="0" fontId="4" fillId="0" borderId="0" xfId="0" applyFont="1" applyFill="1" applyBorder="1"/>
    <xf numFmtId="0" fontId="32" fillId="0" borderId="0" xfId="0" applyFont="1" applyBorder="1"/>
    <xf numFmtId="0" fontId="28" fillId="0" borderId="0" xfId="0" applyFont="1" applyFill="1" applyBorder="1" applyAlignment="1">
      <alignment horizontal="centerContinuous" wrapText="1"/>
    </xf>
    <xf numFmtId="0" fontId="20" fillId="0" borderId="4" xfId="0" applyFont="1" applyFill="1" applyBorder="1" applyAlignment="1">
      <alignment wrapText="1"/>
    </xf>
    <xf numFmtId="0" fontId="11" fillId="0" borderId="11" xfId="0" applyFont="1" applyFill="1" applyBorder="1" applyAlignment="1">
      <alignment horizontal="center"/>
    </xf>
    <xf numFmtId="0" fontId="21" fillId="0" borderId="8" xfId="0" applyFont="1" applyFill="1" applyBorder="1"/>
    <xf numFmtId="0" fontId="32" fillId="0" borderId="0" xfId="0" applyFont="1" applyFill="1" applyBorder="1"/>
    <xf numFmtId="0" fontId="7" fillId="0" borderId="3" xfId="0" applyFont="1" applyBorder="1" applyAlignment="1">
      <alignment horizontal="center" vertical="center"/>
    </xf>
    <xf numFmtId="0" fontId="7" fillId="0" borderId="6" xfId="0" applyFont="1" applyBorder="1" applyAlignment="1">
      <alignment horizontal="center" vertical="center" wrapText="1"/>
    </xf>
    <xf numFmtId="0" fontId="7" fillId="9" borderId="2" xfId="0" applyFont="1" applyFill="1" applyBorder="1" applyAlignment="1">
      <alignment horizontal="center" vertical="center"/>
    </xf>
    <xf numFmtId="0" fontId="7" fillId="9" borderId="2" xfId="75" applyFont="1" applyFill="1" applyBorder="1" applyAlignment="1">
      <alignment vertical="center" wrapText="1"/>
    </xf>
    <xf numFmtId="0" fontId="7" fillId="9" borderId="2" xfId="72" applyFont="1" applyFill="1" applyBorder="1" applyAlignment="1">
      <alignment horizontal="center" vertical="center"/>
    </xf>
    <xf numFmtId="166" fontId="7" fillId="9" borderId="2" xfId="0" applyNumberFormat="1" applyFont="1" applyFill="1" applyBorder="1" applyAlignment="1">
      <alignment horizontal="center" vertical="center"/>
    </xf>
    <xf numFmtId="0" fontId="7" fillId="9" borderId="2" xfId="0" applyFont="1" applyFill="1" applyBorder="1" applyAlignment="1">
      <alignment vertical="center" wrapText="1"/>
    </xf>
    <xf numFmtId="0" fontId="10" fillId="0" borderId="1" xfId="72" applyFont="1" applyFill="1" applyBorder="1" applyAlignment="1"/>
    <xf numFmtId="0" fontId="7" fillId="0" borderId="0" xfId="82" applyFont="1" applyFill="1"/>
    <xf numFmtId="0" fontId="10" fillId="0" borderId="1" xfId="82" applyFont="1" applyFill="1" applyBorder="1" applyAlignment="1">
      <alignment horizontal="centerContinuous" wrapText="1"/>
    </xf>
    <xf numFmtId="0" fontId="12" fillId="0" borderId="0" xfId="82" applyFont="1" applyFill="1" applyAlignment="1">
      <alignment wrapText="1"/>
    </xf>
    <xf numFmtId="0" fontId="22" fillId="0" borderId="0" xfId="82" applyFont="1" applyFill="1"/>
    <xf numFmtId="0" fontId="7" fillId="0" borderId="0" xfId="82" applyFont="1" applyFill="1" applyAlignment="1">
      <alignment horizontal="centerContinuous" wrapText="1"/>
    </xf>
    <xf numFmtId="0" fontId="11" fillId="0" borderId="0" xfId="82" applyFont="1" applyFill="1" applyAlignment="1">
      <alignment horizontal="centerContinuous" wrapText="1"/>
    </xf>
    <xf numFmtId="0" fontId="11" fillId="0" borderId="0" xfId="82" applyFont="1" applyFill="1" applyAlignment="1">
      <alignment wrapText="1"/>
    </xf>
    <xf numFmtId="0" fontId="11" fillId="0" borderId="0" xfId="82" applyFont="1" applyFill="1" applyAlignment="1">
      <alignment horizontal="center" wrapText="1"/>
    </xf>
    <xf numFmtId="0" fontId="7" fillId="0" borderId="0" xfId="82" applyFont="1" applyFill="1" applyAlignment="1">
      <alignment wrapText="1"/>
    </xf>
    <xf numFmtId="0" fontId="22" fillId="0" borderId="2" xfId="81" applyFont="1" applyFill="1" applyBorder="1" applyAlignment="1">
      <alignment horizontal="left" vertical="center" wrapText="1"/>
    </xf>
    <xf numFmtId="0" fontId="22" fillId="0" borderId="2" xfId="81" applyFont="1" applyFill="1" applyBorder="1" applyAlignment="1">
      <alignment horizontal="center" vertical="center" wrapText="1"/>
    </xf>
    <xf numFmtId="0" fontId="22" fillId="0" borderId="0" xfId="81" applyFont="1" applyFill="1" applyBorder="1" applyAlignment="1">
      <alignment horizontal="center" vertical="center" wrapText="1"/>
    </xf>
    <xf numFmtId="0" fontId="7" fillId="0" borderId="0" xfId="69" applyFont="1" applyFill="1"/>
    <xf numFmtId="0" fontId="22" fillId="0" borderId="2" xfId="81" applyFont="1" applyFill="1" applyBorder="1"/>
    <xf numFmtId="0" fontId="32" fillId="0" borderId="2" xfId="80" applyFont="1" applyFill="1" applyBorder="1"/>
    <xf numFmtId="1" fontId="32" fillId="0" borderId="2" xfId="80" applyNumberFormat="1" applyFont="1" applyFill="1" applyBorder="1" applyAlignment="1">
      <alignment horizontal="right" vertical="center"/>
    </xf>
    <xf numFmtId="166" fontId="22" fillId="0" borderId="0" xfId="81" applyNumberFormat="1" applyFont="1" applyFill="1" applyBorder="1" applyAlignment="1">
      <alignment horizontal="center" vertical="center"/>
    </xf>
    <xf numFmtId="0" fontId="10" fillId="0" borderId="2" xfId="80" applyFont="1" applyFill="1" applyBorder="1"/>
    <xf numFmtId="166" fontId="21" fillId="0" borderId="0" xfId="81" applyNumberFormat="1" applyFont="1" applyFill="1" applyBorder="1" applyAlignment="1">
      <alignment horizontal="center" vertical="center"/>
    </xf>
    <xf numFmtId="0" fontId="11" fillId="0" borderId="2" xfId="80" applyFont="1" applyFill="1" applyBorder="1"/>
    <xf numFmtId="0" fontId="22" fillId="0" borderId="2" xfId="81" applyFont="1" applyFill="1" applyBorder="1" applyAlignment="1">
      <alignment vertical="center"/>
    </xf>
    <xf numFmtId="0" fontId="7" fillId="0" borderId="2" xfId="75" applyFont="1" applyFill="1" applyBorder="1" applyAlignment="1">
      <alignment vertical="center" wrapText="1"/>
    </xf>
    <xf numFmtId="0" fontId="7" fillId="0" borderId="2" xfId="72" applyFont="1" applyFill="1" applyBorder="1" applyAlignment="1">
      <alignment horizontal="center" vertical="center"/>
    </xf>
    <xf numFmtId="0" fontId="7" fillId="0" borderId="2" xfId="81" applyFont="1" applyFill="1" applyBorder="1" applyAlignment="1">
      <alignment horizontal="center" vertical="center"/>
    </xf>
    <xf numFmtId="0" fontId="22" fillId="0" borderId="0" xfId="81" applyFont="1" applyFill="1" applyBorder="1" applyAlignment="1">
      <alignment horizontal="center" vertical="center"/>
    </xf>
    <xf numFmtId="0" fontId="7" fillId="0" borderId="2" xfId="0" applyFont="1" applyFill="1" applyBorder="1" applyAlignment="1">
      <alignment horizontal="center" vertical="center"/>
    </xf>
    <xf numFmtId="0" fontId="7" fillId="0" borderId="2" xfId="81" applyFont="1" applyFill="1" applyBorder="1"/>
    <xf numFmtId="0" fontId="22" fillId="0" borderId="3" xfId="81" applyFont="1" applyFill="1" applyBorder="1" applyAlignment="1">
      <alignment horizontal="left" vertical="center" wrapText="1"/>
    </xf>
    <xf numFmtId="0" fontId="22" fillId="0" borderId="2" xfId="81" applyFont="1" applyFill="1" applyBorder="1" applyAlignment="1">
      <alignment horizontal="left" vertical="center"/>
    </xf>
    <xf numFmtId="0" fontId="65" fillId="0" borderId="0" xfId="80" applyFont="1" applyFill="1" applyBorder="1"/>
    <xf numFmtId="0" fontId="10" fillId="0" borderId="0" xfId="80" applyFont="1" applyFill="1" applyBorder="1"/>
    <xf numFmtId="0" fontId="22" fillId="0" borderId="0" xfId="81" applyFont="1" applyFill="1" applyAlignment="1">
      <alignment vertical="center" wrapText="1"/>
    </xf>
    <xf numFmtId="0" fontId="66" fillId="0" borderId="0" xfId="80" applyFont="1" applyFill="1" applyAlignment="1">
      <alignment vertical="center"/>
    </xf>
    <xf numFmtId="0" fontId="67" fillId="0" borderId="0" xfId="80" applyFont="1" applyFill="1" applyAlignment="1">
      <alignment vertical="center"/>
    </xf>
    <xf numFmtId="0" fontId="7" fillId="0" borderId="2" xfId="69" applyFont="1" applyFill="1" applyBorder="1" applyAlignment="1">
      <alignment horizontal="center" vertical="center"/>
    </xf>
    <xf numFmtId="0" fontId="10" fillId="2" borderId="7" xfId="0" applyFont="1" applyFill="1" applyBorder="1" applyAlignment="1">
      <alignment horizontal="center" vertical="center" wrapText="1"/>
    </xf>
    <xf numFmtId="0" fontId="10" fillId="0" borderId="3" xfId="0" applyFont="1" applyFill="1" applyBorder="1" applyAlignment="1">
      <alignment horizontal="center" vertical="center" wrapText="1"/>
    </xf>
    <xf numFmtId="49" fontId="7" fillId="0" borderId="0" xfId="0" applyNumberFormat="1" applyFont="1" applyFill="1" applyAlignment="1">
      <alignment vertical="center" wrapText="1"/>
    </xf>
    <xf numFmtId="0" fontId="7" fillId="9" borderId="73" xfId="72" applyFont="1" applyFill="1" applyBorder="1" applyAlignment="1">
      <alignment horizontal="left" vertical="center" wrapText="1"/>
    </xf>
    <xf numFmtId="0" fontId="7" fillId="9" borderId="74" xfId="72" applyFont="1" applyFill="1" applyBorder="1" applyAlignment="1">
      <alignment horizontal="center" vertical="center" wrapText="1"/>
    </xf>
    <xf numFmtId="0" fontId="7" fillId="9" borderId="73" xfId="72" applyFont="1" applyFill="1" applyBorder="1" applyAlignment="1">
      <alignment horizontal="center" vertical="center" wrapText="1"/>
    </xf>
    <xf numFmtId="0" fontId="7" fillId="9" borderId="73" xfId="72" applyFont="1" applyFill="1" applyBorder="1" applyAlignment="1">
      <alignment horizontal="center" vertical="center"/>
    </xf>
    <xf numFmtId="0" fontId="7" fillId="9" borderId="75" xfId="72" applyFont="1" applyFill="1" applyBorder="1" applyAlignment="1">
      <alignment horizontal="left" vertical="center" wrapText="1"/>
    </xf>
    <xf numFmtId="0" fontId="7" fillId="9" borderId="76" xfId="72" applyFont="1" applyFill="1" applyBorder="1" applyAlignment="1">
      <alignment horizontal="left" vertical="center" wrapText="1"/>
    </xf>
    <xf numFmtId="0" fontId="7" fillId="9" borderId="77" xfId="72" applyFont="1" applyFill="1" applyBorder="1" applyAlignment="1">
      <alignment horizontal="center" vertical="center" wrapText="1"/>
    </xf>
    <xf numFmtId="0" fontId="7" fillId="9" borderId="76" xfId="72" applyFont="1" applyFill="1" applyBorder="1" applyAlignment="1">
      <alignment horizontal="center" vertical="center" wrapText="1"/>
    </xf>
    <xf numFmtId="0" fontId="7" fillId="9" borderId="2" xfId="72" applyFont="1" applyFill="1" applyBorder="1" applyAlignment="1">
      <alignment horizontal="left" vertical="center" wrapText="1"/>
    </xf>
    <xf numFmtId="0" fontId="7" fillId="9" borderId="2" xfId="72" applyFont="1" applyFill="1" applyBorder="1" applyAlignment="1">
      <alignment horizontal="center" vertical="center" wrapText="1"/>
    </xf>
    <xf numFmtId="0" fontId="7" fillId="2" borderId="0" xfId="0" applyFont="1" applyFill="1" applyAlignment="1">
      <alignment vertical="center" wrapText="1"/>
    </xf>
    <xf numFmtId="0" fontId="10" fillId="2" borderId="0" xfId="0" applyFont="1" applyFill="1" applyBorder="1" applyAlignment="1">
      <alignment horizontal="center" vertical="center" wrapText="1"/>
    </xf>
    <xf numFmtId="0" fontId="10" fillId="2" borderId="0" xfId="0" applyFont="1" applyFill="1" applyAlignment="1">
      <alignment vertical="center" wrapText="1"/>
    </xf>
    <xf numFmtId="0" fontId="10" fillId="2" borderId="0" xfId="0" applyFont="1" applyFill="1" applyAlignment="1">
      <alignment horizontal="center" vertical="center" wrapText="1"/>
    </xf>
    <xf numFmtId="0" fontId="7" fillId="0" borderId="2" xfId="0" applyFont="1" applyBorder="1" applyAlignment="1">
      <alignment horizontal="center" vertical="center"/>
    </xf>
    <xf numFmtId="166" fontId="7" fillId="0" borderId="2" xfId="0" applyNumberFormat="1" applyFont="1" applyBorder="1" applyAlignment="1">
      <alignment horizontal="center" vertical="center"/>
    </xf>
    <xf numFmtId="0" fontId="7" fillId="9" borderId="2" xfId="0" applyFont="1" applyFill="1" applyBorder="1" applyAlignment="1">
      <alignment horizontal="right" vertical="center"/>
    </xf>
    <xf numFmtId="1" fontId="7" fillId="9" borderId="2" xfId="0" applyNumberFormat="1" applyFont="1" applyFill="1" applyBorder="1" applyAlignment="1">
      <alignment horizontal="right" vertical="center"/>
    </xf>
    <xf numFmtId="0" fontId="7" fillId="9" borderId="2" xfId="0" applyFont="1" applyFill="1" applyBorder="1" applyAlignment="1">
      <alignment horizontal="left" vertical="center" wrapText="1"/>
    </xf>
    <xf numFmtId="0" fontId="7" fillId="9" borderId="7" xfId="0" applyFont="1" applyFill="1" applyBorder="1" applyAlignment="1">
      <alignment horizontal="right" vertical="center"/>
    </xf>
    <xf numFmtId="0" fontId="7" fillId="9" borderId="8" xfId="0" applyFont="1" applyFill="1" applyBorder="1" applyAlignment="1">
      <alignment horizontal="right" vertical="center"/>
    </xf>
    <xf numFmtId="0" fontId="7" fillId="9" borderId="3" xfId="0" applyFont="1" applyFill="1" applyBorder="1" applyAlignment="1">
      <alignment horizontal="right" vertical="center"/>
    </xf>
    <xf numFmtId="0" fontId="10" fillId="0" borderId="5" xfId="0" applyFont="1" applyFill="1" applyBorder="1" applyAlignment="1">
      <alignment horizontal="left" vertical="center" wrapText="1"/>
    </xf>
    <xf numFmtId="0" fontId="7" fillId="0" borderId="0" xfId="0" applyFont="1" applyAlignment="1">
      <alignment vertical="center"/>
    </xf>
    <xf numFmtId="0" fontId="7" fillId="0" borderId="2" xfId="0" applyFont="1" applyFill="1" applyBorder="1" applyAlignment="1">
      <alignment horizontal="right" vertical="center"/>
    </xf>
    <xf numFmtId="0" fontId="7" fillId="0" borderId="2" xfId="0" applyFont="1" applyBorder="1" applyAlignment="1">
      <alignment horizontal="right" vertical="center"/>
    </xf>
    <xf numFmtId="0" fontId="78" fillId="0" borderId="0" xfId="0" applyFont="1" applyAlignment="1">
      <alignment vertical="center"/>
    </xf>
    <xf numFmtId="0" fontId="7" fillId="0" borderId="2" xfId="37" applyFont="1" applyBorder="1" applyAlignment="1">
      <alignment horizontal="right" vertical="center"/>
    </xf>
    <xf numFmtId="0" fontId="7" fillId="0" borderId="2" xfId="0" applyFont="1" applyBorder="1" applyAlignment="1">
      <alignment horizontal="center" vertical="center" wrapText="1"/>
    </xf>
    <xf numFmtId="0" fontId="7" fillId="9" borderId="4" xfId="0" applyFont="1" applyFill="1" applyBorder="1" applyAlignment="1">
      <alignment horizontal="left" vertical="center" wrapText="1"/>
    </xf>
    <xf numFmtId="0" fontId="7" fillId="2" borderId="1" xfId="0" applyFont="1" applyFill="1" applyBorder="1" applyAlignment="1">
      <alignment horizontal="center" vertical="center" wrapText="1"/>
    </xf>
    <xf numFmtId="0" fontId="7" fillId="9" borderId="7" xfId="0" applyFont="1" applyFill="1" applyBorder="1" applyAlignment="1">
      <alignment horizontal="center" vertical="center"/>
    </xf>
    <xf numFmtId="0" fontId="7" fillId="9" borderId="8" xfId="0" applyFont="1" applyFill="1" applyBorder="1" applyAlignment="1">
      <alignment horizontal="center" vertical="center"/>
    </xf>
    <xf numFmtId="0" fontId="7" fillId="9" borderId="3" xfId="0" applyFont="1" applyFill="1" applyBorder="1" applyAlignment="1">
      <alignment horizontal="center" vertical="center"/>
    </xf>
    <xf numFmtId="1" fontId="7" fillId="2" borderId="2" xfId="0" applyNumberFormat="1" applyFont="1" applyFill="1" applyBorder="1" applyAlignment="1">
      <alignment horizontal="center" vertical="center"/>
    </xf>
    <xf numFmtId="0" fontId="14" fillId="0" borderId="2" xfId="0" applyFont="1" applyBorder="1" applyAlignment="1">
      <alignment horizontal="center" vertical="center"/>
    </xf>
    <xf numFmtId="0" fontId="14" fillId="0" borderId="2" xfId="0" applyFont="1" applyFill="1" applyBorder="1" applyAlignment="1">
      <alignment horizontal="center" vertical="center"/>
    </xf>
    <xf numFmtId="0" fontId="7" fillId="0" borderId="2" xfId="0" applyFont="1" applyFill="1" applyBorder="1" applyAlignment="1">
      <alignment horizontal="center" vertical="center" wrapText="1"/>
    </xf>
    <xf numFmtId="0" fontId="92" fillId="15" borderId="73" xfId="72" applyFont="1" applyFill="1" applyBorder="1" applyAlignment="1">
      <alignment horizontal="center" vertical="center" wrapText="1"/>
    </xf>
    <xf numFmtId="0" fontId="92" fillId="15" borderId="76" xfId="72" applyFont="1" applyFill="1" applyBorder="1" applyAlignment="1">
      <alignment horizontal="center" vertical="center" wrapText="1"/>
    </xf>
    <xf numFmtId="0" fontId="92" fillId="15" borderId="2" xfId="72" applyFont="1" applyFill="1" applyBorder="1" applyAlignment="1">
      <alignment horizontal="center" vertical="center" wrapText="1"/>
    </xf>
    <xf numFmtId="0" fontId="7" fillId="9" borderId="2" xfId="0" applyFont="1" applyFill="1" applyBorder="1" applyAlignment="1">
      <alignment horizontal="center" vertical="center" wrapText="1"/>
    </xf>
    <xf numFmtId="0" fontId="7" fillId="9" borderId="3" xfId="0" applyFont="1" applyFill="1" applyBorder="1" applyAlignment="1">
      <alignment horizontal="center" vertical="center" wrapText="1"/>
    </xf>
    <xf numFmtId="0" fontId="7" fillId="9" borderId="2" xfId="88" applyFont="1" applyFill="1" applyBorder="1" applyAlignment="1">
      <alignment horizontal="left" vertical="center" wrapText="1"/>
    </xf>
    <xf numFmtId="0" fontId="7" fillId="9" borderId="3" xfId="88" applyFont="1" applyFill="1" applyBorder="1" applyAlignment="1">
      <alignment horizontal="left" vertical="center" wrapText="1"/>
    </xf>
    <xf numFmtId="0" fontId="10" fillId="2" borderId="0" xfId="0" applyFont="1" applyFill="1" applyBorder="1" applyAlignment="1">
      <alignment horizontal="left" vertical="center" wrapText="1"/>
    </xf>
    <xf numFmtId="0" fontId="7" fillId="2" borderId="27" xfId="0" applyFont="1" applyFill="1" applyBorder="1" applyAlignment="1">
      <alignment horizontal="left" vertical="center" wrapText="1"/>
    </xf>
    <xf numFmtId="0" fontId="10" fillId="0" borderId="16" xfId="0" applyFont="1" applyFill="1" applyBorder="1" applyAlignment="1">
      <alignment horizontal="left" vertical="center" wrapText="1"/>
    </xf>
    <xf numFmtId="0" fontId="7" fillId="9" borderId="8" xfId="36" applyFont="1" applyFill="1" applyBorder="1" applyAlignment="1">
      <alignment horizontal="left" vertical="center" wrapText="1"/>
    </xf>
    <xf numFmtId="0" fontId="7" fillId="0" borderId="2" xfId="88" applyFont="1" applyBorder="1" applyAlignment="1">
      <alignment horizontal="left" vertical="center" wrapText="1"/>
    </xf>
    <xf numFmtId="0" fontId="7" fillId="0" borderId="0" xfId="0" applyFont="1" applyAlignment="1">
      <alignment horizontal="left" vertical="center" wrapText="1"/>
    </xf>
    <xf numFmtId="0" fontId="7" fillId="9" borderId="2" xfId="37" applyFont="1" applyFill="1" applyBorder="1" applyAlignment="1">
      <alignment horizontal="center" vertical="center" wrapText="1"/>
    </xf>
    <xf numFmtId="0" fontId="7" fillId="9" borderId="2" xfId="88" applyFont="1" applyFill="1" applyBorder="1" applyAlignment="1">
      <alignment horizontal="center" vertical="center"/>
    </xf>
    <xf numFmtId="0" fontId="7" fillId="9" borderId="2" xfId="88" applyFont="1" applyFill="1" applyBorder="1" applyAlignment="1">
      <alignment horizontal="right" vertical="center"/>
    </xf>
    <xf numFmtId="0" fontId="7" fillId="9" borderId="3" xfId="0" applyFont="1" applyFill="1" applyBorder="1" applyAlignment="1">
      <alignment horizontal="left" vertical="center" wrapText="1"/>
    </xf>
    <xf numFmtId="0" fontId="7" fillId="0" borderId="2" xfId="46" applyFont="1" applyBorder="1" applyAlignment="1">
      <alignment horizontal="left" vertical="center" wrapText="1"/>
    </xf>
    <xf numFmtId="0" fontId="7" fillId="0" borderId="0" xfId="46" applyFont="1" applyAlignment="1">
      <alignment horizontal="left" vertical="center" wrapText="1"/>
    </xf>
    <xf numFmtId="0" fontId="7" fillId="2" borderId="0" xfId="0" applyFont="1" applyFill="1" applyAlignment="1">
      <alignment horizontal="right" vertical="center"/>
    </xf>
    <xf numFmtId="0" fontId="7" fillId="2" borderId="0" xfId="0" applyFont="1" applyFill="1" applyBorder="1" applyAlignment="1">
      <alignment horizontal="right" vertical="center"/>
    </xf>
    <xf numFmtId="0" fontId="10" fillId="2" borderId="0" xfId="0" applyFont="1" applyFill="1" applyAlignment="1">
      <alignment horizontal="right" vertical="center" wrapText="1"/>
    </xf>
    <xf numFmtId="0" fontId="7" fillId="2" borderId="0" xfId="0" applyFont="1" applyFill="1" applyAlignment="1">
      <alignment horizontal="right" vertical="center" wrapText="1"/>
    </xf>
    <xf numFmtId="0" fontId="10" fillId="0" borderId="7" xfId="0" applyFont="1" applyFill="1" applyBorder="1" applyAlignment="1">
      <alignment horizontal="right" vertical="center" wrapText="1"/>
    </xf>
    <xf numFmtId="0" fontId="10" fillId="9" borderId="2" xfId="0" applyFont="1" applyFill="1" applyBorder="1" applyAlignment="1">
      <alignment horizontal="right" vertical="center"/>
    </xf>
    <xf numFmtId="0" fontId="7" fillId="0" borderId="0" xfId="0" applyFont="1" applyAlignment="1">
      <alignment horizontal="right" vertical="center"/>
    </xf>
    <xf numFmtId="0" fontId="10" fillId="2" borderId="0" xfId="0" applyFont="1" applyFill="1" applyBorder="1" applyAlignment="1">
      <alignment horizontal="right" vertical="center" wrapText="1"/>
    </xf>
    <xf numFmtId="0" fontId="7" fillId="9" borderId="2" xfId="88" applyFont="1" applyFill="1" applyBorder="1" applyAlignment="1">
      <alignment horizontal="right" vertical="center" wrapText="1"/>
    </xf>
    <xf numFmtId="0" fontId="7" fillId="9" borderId="2" xfId="37" applyFont="1" applyFill="1" applyBorder="1" applyAlignment="1">
      <alignment horizontal="right" vertical="center"/>
    </xf>
    <xf numFmtId="167" fontId="7" fillId="2" borderId="0" xfId="0" applyNumberFormat="1" applyFont="1" applyFill="1" applyAlignment="1">
      <alignment horizontal="right" vertical="center"/>
    </xf>
    <xf numFmtId="167" fontId="7" fillId="2" borderId="0" xfId="0" applyNumberFormat="1" applyFont="1" applyFill="1" applyBorder="1" applyAlignment="1">
      <alignment horizontal="right" vertical="center"/>
    </xf>
    <xf numFmtId="167" fontId="7" fillId="0" borderId="0" xfId="0" applyNumberFormat="1" applyFont="1" applyBorder="1" applyAlignment="1">
      <alignment horizontal="right" vertical="center"/>
    </xf>
    <xf numFmtId="167" fontId="10" fillId="2" borderId="0" xfId="0" applyNumberFormat="1" applyFont="1" applyFill="1" applyAlignment="1">
      <alignment horizontal="right" vertical="center" wrapText="1"/>
    </xf>
    <xf numFmtId="167" fontId="7" fillId="2" borderId="0" xfId="0" applyNumberFormat="1" applyFont="1" applyFill="1" applyAlignment="1">
      <alignment horizontal="right" vertical="center" wrapText="1"/>
    </xf>
    <xf numFmtId="167" fontId="10" fillId="0" borderId="7" xfId="0" applyNumberFormat="1" applyFont="1" applyFill="1" applyBorder="1" applyAlignment="1">
      <alignment horizontal="right" vertical="center" wrapText="1"/>
    </xf>
    <xf numFmtId="167" fontId="7" fillId="0" borderId="2" xfId="0" applyNumberFormat="1" applyFont="1" applyBorder="1" applyAlignment="1">
      <alignment horizontal="right" vertical="center"/>
    </xf>
    <xf numFmtId="167" fontId="7" fillId="9" borderId="2" xfId="0" applyNumberFormat="1" applyFont="1" applyFill="1" applyBorder="1" applyAlignment="1">
      <alignment horizontal="right" vertical="center"/>
    </xf>
    <xf numFmtId="167" fontId="7" fillId="9" borderId="3" xfId="0" applyNumberFormat="1" applyFont="1" applyFill="1" applyBorder="1" applyAlignment="1">
      <alignment horizontal="right" vertical="center"/>
    </xf>
    <xf numFmtId="167" fontId="7" fillId="9" borderId="8" xfId="0" applyNumberFormat="1" applyFont="1" applyFill="1" applyBorder="1" applyAlignment="1">
      <alignment horizontal="right" vertical="center"/>
    </xf>
    <xf numFmtId="167" fontId="10" fillId="9" borderId="2" xfId="0" applyNumberFormat="1" applyFont="1" applyFill="1" applyBorder="1" applyAlignment="1">
      <alignment horizontal="right" vertical="center"/>
    </xf>
    <xf numFmtId="167" fontId="7" fillId="0" borderId="2" xfId="0" applyNumberFormat="1" applyFont="1" applyFill="1" applyBorder="1" applyAlignment="1">
      <alignment horizontal="right" vertical="center"/>
    </xf>
    <xf numFmtId="167" fontId="7" fillId="0" borderId="0" xfId="0" applyNumberFormat="1" applyFont="1" applyAlignment="1">
      <alignment horizontal="right" vertical="center"/>
    </xf>
    <xf numFmtId="0" fontId="7" fillId="0" borderId="2" xfId="46" applyFont="1" applyBorder="1" applyAlignment="1">
      <alignment horizontal="center" vertical="center"/>
    </xf>
    <xf numFmtId="0" fontId="7" fillId="2" borderId="2" xfId="46" applyFont="1" applyFill="1" applyBorder="1" applyAlignment="1">
      <alignment horizontal="center" vertical="center" wrapText="1"/>
    </xf>
    <xf numFmtId="0" fontId="7" fillId="0" borderId="2" xfId="88" applyFont="1" applyBorder="1" applyAlignment="1">
      <alignment horizontal="center" vertical="center"/>
    </xf>
    <xf numFmtId="0" fontId="7" fillId="0" borderId="2" xfId="46" applyFont="1" applyBorder="1" applyAlignment="1">
      <alignment horizontal="center" vertical="center" wrapText="1"/>
    </xf>
    <xf numFmtId="0" fontId="7" fillId="9" borderId="2" xfId="46" applyFont="1" applyFill="1" applyBorder="1" applyAlignment="1">
      <alignment horizontal="center" vertical="center" wrapText="1"/>
    </xf>
    <xf numFmtId="0" fontId="7" fillId="9" borderId="2" xfId="46" applyFont="1" applyFill="1" applyBorder="1" applyAlignment="1">
      <alignment horizontal="center" vertical="center"/>
    </xf>
    <xf numFmtId="0" fontId="10" fillId="2" borderId="3" xfId="0" applyFont="1" applyFill="1" applyBorder="1" applyAlignment="1">
      <alignment horizontal="center" vertical="center" wrapText="1"/>
    </xf>
    <xf numFmtId="0" fontId="10" fillId="0" borderId="5" xfId="0" applyFont="1" applyFill="1" applyBorder="1" applyAlignment="1">
      <alignment horizontal="center" vertical="center" wrapText="1"/>
    </xf>
    <xf numFmtId="0" fontId="14" fillId="0" borderId="2" xfId="0" applyFont="1" applyFill="1" applyBorder="1" applyAlignment="1">
      <alignment horizontal="center" vertical="center" wrapText="1"/>
    </xf>
    <xf numFmtId="0" fontId="7" fillId="0" borderId="3" xfId="0" applyFont="1" applyFill="1" applyBorder="1" applyAlignment="1">
      <alignment horizontal="center" vertical="center" wrapText="1"/>
    </xf>
    <xf numFmtId="0" fontId="14" fillId="2" borderId="2" xfId="72" applyFont="1" applyFill="1" applyBorder="1" applyAlignment="1">
      <alignment horizontal="center" vertical="center" wrapText="1"/>
    </xf>
    <xf numFmtId="0" fontId="14" fillId="0" borderId="2" xfId="0" applyFont="1" applyBorder="1" applyAlignment="1">
      <alignment horizontal="center" vertical="center" wrapText="1"/>
    </xf>
    <xf numFmtId="1" fontId="7" fillId="0" borderId="2" xfId="0" applyNumberFormat="1" applyFont="1" applyBorder="1" applyAlignment="1">
      <alignment horizontal="center" vertical="center"/>
    </xf>
    <xf numFmtId="1" fontId="7" fillId="0" borderId="4" xfId="0" applyNumberFormat="1" applyFont="1" applyBorder="1" applyAlignment="1">
      <alignment horizontal="center" vertical="center"/>
    </xf>
    <xf numFmtId="167" fontId="7" fillId="0" borderId="2" xfId="0" applyNumberFormat="1" applyFont="1" applyBorder="1" applyAlignment="1">
      <alignment vertical="center"/>
    </xf>
    <xf numFmtId="49" fontId="67" fillId="0" borderId="0" xfId="0" applyNumberFormat="1" applyFont="1" applyFill="1" applyAlignment="1">
      <alignment vertical="center" wrapText="1"/>
    </xf>
    <xf numFmtId="0" fontId="14" fillId="2" borderId="38" xfId="75" applyFont="1" applyFill="1" applyBorder="1" applyAlignment="1">
      <alignment horizontal="center" vertical="center" wrapText="1"/>
    </xf>
    <xf numFmtId="0" fontId="14" fillId="2" borderId="2" xfId="75" applyFont="1" applyFill="1" applyBorder="1" applyAlignment="1">
      <alignment horizontal="center" vertical="center" wrapText="1"/>
    </xf>
    <xf numFmtId="49" fontId="7" fillId="0" borderId="2" xfId="72" applyNumberFormat="1" applyFont="1" applyFill="1" applyBorder="1" applyAlignment="1">
      <alignment horizontal="left" vertical="center" wrapText="1"/>
    </xf>
    <xf numFmtId="49" fontId="14" fillId="0" borderId="2" xfId="72" applyNumberFormat="1" applyFont="1" applyFill="1" applyBorder="1" applyAlignment="1">
      <alignment horizontal="left" vertical="center" wrapText="1"/>
    </xf>
    <xf numFmtId="0" fontId="14" fillId="2" borderId="2" xfId="75" applyFont="1" applyFill="1" applyBorder="1" applyAlignment="1">
      <alignment horizontal="left" vertical="center" wrapText="1"/>
    </xf>
    <xf numFmtId="0" fontId="14" fillId="0" borderId="2" xfId="0" applyFont="1" applyBorder="1" applyAlignment="1">
      <alignment horizontal="left" vertical="center" wrapText="1"/>
    </xf>
    <xf numFmtId="49" fontId="7" fillId="9" borderId="2" xfId="61" applyNumberFormat="1" applyFont="1" applyFill="1" applyBorder="1" applyAlignment="1">
      <alignment horizontal="left" vertical="center" wrapText="1"/>
    </xf>
    <xf numFmtId="0" fontId="7" fillId="9" borderId="2" xfId="61" applyFont="1" applyFill="1" applyBorder="1" applyAlignment="1">
      <alignment horizontal="left" vertical="center" wrapText="1"/>
    </xf>
    <xf numFmtId="1" fontId="7" fillId="9" borderId="2" xfId="0" applyNumberFormat="1" applyFont="1" applyFill="1" applyBorder="1" applyAlignment="1">
      <alignment horizontal="center" vertical="center" wrapText="1"/>
    </xf>
    <xf numFmtId="0" fontId="14" fillId="2" borderId="2" xfId="0" applyFont="1" applyFill="1" applyBorder="1" applyAlignment="1">
      <alignment horizontal="center" vertical="center" wrapText="1"/>
    </xf>
    <xf numFmtId="0" fontId="7" fillId="2" borderId="8" xfId="0" applyFont="1" applyFill="1" applyBorder="1" applyAlignment="1">
      <alignment horizontal="left" vertical="center" wrapText="1"/>
    </xf>
    <xf numFmtId="1" fontId="7" fillId="2" borderId="2" xfId="36" applyNumberFormat="1" applyFont="1" applyFill="1" applyBorder="1" applyAlignment="1">
      <alignment horizontal="center" vertical="center"/>
    </xf>
    <xf numFmtId="0" fontId="7" fillId="2" borderId="2" xfId="36" applyNumberFormat="1" applyFont="1" applyFill="1" applyBorder="1" applyAlignment="1">
      <alignment horizontal="center" vertical="center" wrapText="1"/>
    </xf>
    <xf numFmtId="0" fontId="7" fillId="2" borderId="8" xfId="36" applyNumberFormat="1" applyFont="1" applyFill="1" applyBorder="1" applyAlignment="1">
      <alignment horizontal="center" vertical="center" wrapText="1"/>
    </xf>
    <xf numFmtId="1" fontId="7" fillId="2" borderId="8" xfId="36" applyNumberFormat="1" applyFont="1" applyFill="1" applyBorder="1" applyAlignment="1">
      <alignment horizontal="center" vertical="center"/>
    </xf>
    <xf numFmtId="0" fontId="7" fillId="2" borderId="8" xfId="36" applyFont="1" applyFill="1" applyBorder="1" applyAlignment="1">
      <alignment horizontal="center" vertical="center" wrapText="1"/>
    </xf>
    <xf numFmtId="0" fontId="7" fillId="2" borderId="2" xfId="0" applyNumberFormat="1" applyFont="1" applyFill="1" applyBorder="1" applyAlignment="1">
      <alignment horizontal="center" vertical="center"/>
    </xf>
    <xf numFmtId="1" fontId="7" fillId="0" borderId="2" xfId="0" applyNumberFormat="1" applyFont="1" applyBorder="1" applyAlignment="1">
      <alignment horizontal="center" vertical="center" wrapText="1"/>
    </xf>
    <xf numFmtId="0" fontId="14" fillId="2" borderId="4" xfId="0" applyFont="1" applyFill="1" applyBorder="1" applyAlignment="1">
      <alignment horizontal="left" vertical="center" wrapText="1"/>
    </xf>
    <xf numFmtId="2" fontId="7" fillId="2" borderId="2" xfId="36" applyNumberFormat="1" applyFont="1" applyFill="1" applyBorder="1" applyAlignment="1">
      <alignment horizontal="left" vertical="center" wrapText="1"/>
    </xf>
    <xf numFmtId="0" fontId="7" fillId="2" borderId="2" xfId="36" applyFont="1" applyFill="1" applyBorder="1" applyAlignment="1">
      <alignment horizontal="left" vertical="center" wrapText="1"/>
    </xf>
    <xf numFmtId="0" fontId="14" fillId="2" borderId="5" xfId="0" applyFont="1" applyFill="1" applyBorder="1" applyAlignment="1">
      <alignment horizontal="left" vertical="center" wrapText="1"/>
    </xf>
    <xf numFmtId="0" fontId="7" fillId="9" borderId="8" xfId="0" applyFont="1" applyFill="1" applyBorder="1" applyAlignment="1">
      <alignment horizontal="left" vertical="center" wrapText="1"/>
    </xf>
    <xf numFmtId="0" fontId="7" fillId="0" borderId="3" xfId="0" applyFont="1" applyBorder="1" applyAlignment="1">
      <alignment horizontal="left" vertical="center" wrapText="1"/>
    </xf>
    <xf numFmtId="0" fontId="7" fillId="0" borderId="2" xfId="0" applyNumberFormat="1" applyFont="1" applyBorder="1" applyAlignment="1">
      <alignment horizontal="left" vertical="center" wrapText="1"/>
    </xf>
    <xf numFmtId="1" fontId="69" fillId="0" borderId="0" xfId="86" applyNumberFormat="1" applyFont="1" applyFill="1" applyBorder="1" applyAlignment="1">
      <alignment vertical="center" wrapText="1"/>
    </xf>
    <xf numFmtId="0" fontId="63" fillId="2" borderId="0" xfId="82" applyFont="1" applyFill="1" applyBorder="1" applyAlignment="1"/>
    <xf numFmtId="0" fontId="10" fillId="0" borderId="0" xfId="86" applyNumberFormat="1" applyFont="1" applyFill="1" applyBorder="1" applyAlignment="1">
      <alignment wrapText="1"/>
    </xf>
    <xf numFmtId="0" fontId="33" fillId="0" borderId="2" xfId="82" applyNumberFormat="1" applyFont="1" applyFill="1" applyBorder="1" applyAlignment="1">
      <alignment horizontal="center" vertical="center" wrapText="1"/>
    </xf>
    <xf numFmtId="0" fontId="10" fillId="0" borderId="3" xfId="86" applyNumberFormat="1" applyFont="1" applyFill="1" applyBorder="1" applyAlignment="1">
      <alignment horizontal="left" vertical="center" wrapText="1"/>
    </xf>
    <xf numFmtId="0" fontId="10" fillId="0" borderId="2" xfId="86" applyNumberFormat="1" applyFont="1" applyFill="1" applyBorder="1" applyAlignment="1">
      <alignment horizontal="left" vertical="center" wrapText="1"/>
    </xf>
    <xf numFmtId="1" fontId="10" fillId="0" borderId="2" xfId="86" applyNumberFormat="1" applyFont="1" applyFill="1" applyBorder="1" applyAlignment="1">
      <alignment horizontal="center" vertical="center" wrapText="1"/>
    </xf>
    <xf numFmtId="0" fontId="10" fillId="0" borderId="2" xfId="86" applyNumberFormat="1" applyFont="1" applyFill="1" applyBorder="1" applyAlignment="1">
      <alignment horizontal="center" vertical="center" wrapText="1"/>
    </xf>
    <xf numFmtId="2" fontId="70" fillId="0" borderId="2" xfId="86" applyNumberFormat="1" applyFont="1" applyFill="1" applyBorder="1" applyAlignment="1">
      <alignment horizontal="left" vertical="center"/>
    </xf>
    <xf numFmtId="166" fontId="70" fillId="0" borderId="2" xfId="86" applyNumberFormat="1" applyFont="1" applyFill="1" applyBorder="1" applyAlignment="1">
      <alignment horizontal="center" vertical="center"/>
    </xf>
    <xf numFmtId="0" fontId="63" fillId="2" borderId="0" xfId="82" applyFont="1" applyFill="1" applyBorder="1" applyAlignment="1">
      <alignment horizontal="centerContinuous"/>
    </xf>
    <xf numFmtId="1" fontId="69" fillId="0" borderId="0" xfId="86" applyNumberFormat="1" applyFont="1" applyFill="1" applyBorder="1" applyAlignment="1">
      <alignment horizontal="centerContinuous" vertical="center" wrapText="1"/>
    </xf>
    <xf numFmtId="0" fontId="10" fillId="0" borderId="0" xfId="86" applyFont="1" applyFill="1" applyBorder="1"/>
    <xf numFmtId="0" fontId="32" fillId="2" borderId="0" xfId="82" applyFont="1" applyFill="1" applyBorder="1" applyAlignment="1">
      <alignment horizontal="centerContinuous"/>
    </xf>
    <xf numFmtId="1" fontId="23" fillId="0" borderId="0" xfId="86" applyNumberFormat="1" applyFont="1" applyFill="1" applyBorder="1" applyAlignment="1">
      <alignment horizontal="center" vertical="center" wrapText="1"/>
    </xf>
    <xf numFmtId="0" fontId="10" fillId="0" borderId="0" xfId="86" applyNumberFormat="1" applyFont="1" applyFill="1" applyBorder="1" applyAlignment="1">
      <alignment horizontal="left" vertical="center" wrapText="1"/>
    </xf>
    <xf numFmtId="166" fontId="10" fillId="0" borderId="0" xfId="86" applyNumberFormat="1" applyFont="1" applyFill="1" applyBorder="1" applyAlignment="1">
      <alignment horizontal="center" vertical="center" wrapText="1"/>
    </xf>
    <xf numFmtId="0" fontId="10" fillId="0" borderId="0" xfId="86" applyNumberFormat="1" applyFont="1" applyFill="1" applyBorder="1" applyAlignment="1">
      <alignment horizontal="center" vertical="center" wrapText="1"/>
    </xf>
    <xf numFmtId="1" fontId="10" fillId="0" borderId="0" xfId="86" applyNumberFormat="1" applyFont="1" applyFill="1" applyBorder="1" applyAlignment="1">
      <alignment horizontal="center" vertical="center" wrapText="1"/>
    </xf>
    <xf numFmtId="2" fontId="70" fillId="0" borderId="0" xfId="86" applyNumberFormat="1" applyFont="1" applyFill="1" applyBorder="1" applyAlignment="1">
      <alignment horizontal="left" vertical="center"/>
    </xf>
    <xf numFmtId="166" fontId="70" fillId="0" borderId="0" xfId="86" applyNumberFormat="1" applyFont="1" applyFill="1" applyBorder="1" applyAlignment="1">
      <alignment horizontal="center" vertical="center"/>
    </xf>
    <xf numFmtId="0" fontId="67" fillId="2" borderId="0" xfId="0" applyFont="1" applyFill="1" applyAlignment="1">
      <alignment vertical="center"/>
    </xf>
    <xf numFmtId="0" fontId="7" fillId="2" borderId="0" xfId="0" applyFont="1" applyFill="1" applyAlignment="1">
      <alignment vertical="center"/>
    </xf>
    <xf numFmtId="0" fontId="67" fillId="0" borderId="0" xfId="0" applyFont="1" applyBorder="1" applyAlignment="1">
      <alignment vertical="center"/>
    </xf>
    <xf numFmtId="0" fontId="7" fillId="0" borderId="0" xfId="0" applyFont="1" applyBorder="1" applyAlignment="1">
      <alignment vertical="center"/>
    </xf>
    <xf numFmtId="0" fontId="68" fillId="2" borderId="0" xfId="0" applyFont="1" applyFill="1" applyAlignment="1">
      <alignment vertical="center" wrapText="1"/>
    </xf>
    <xf numFmtId="0" fontId="67" fillId="2" borderId="0" xfId="0" applyFont="1" applyFill="1" applyAlignment="1">
      <alignment vertical="center" wrapText="1"/>
    </xf>
    <xf numFmtId="0" fontId="67" fillId="0" borderId="0" xfId="0" applyFont="1" applyBorder="1" applyAlignment="1">
      <alignment horizontal="center" vertical="center"/>
    </xf>
    <xf numFmtId="0" fontId="7" fillId="0" borderId="0" xfId="0" applyFont="1" applyBorder="1" applyAlignment="1">
      <alignment horizontal="center" vertical="center"/>
    </xf>
    <xf numFmtId="0" fontId="67" fillId="0" borderId="0" xfId="0" applyFont="1" applyAlignment="1">
      <alignment vertical="center"/>
    </xf>
    <xf numFmtId="0" fontId="7" fillId="9" borderId="2" xfId="0" applyFont="1" applyFill="1" applyBorder="1" applyAlignment="1">
      <alignment vertical="center"/>
    </xf>
    <xf numFmtId="0" fontId="7" fillId="0" borderId="2" xfId="0" applyFont="1" applyBorder="1" applyAlignment="1">
      <alignment vertical="center"/>
    </xf>
    <xf numFmtId="0" fontId="78" fillId="9" borderId="2" xfId="0" applyFont="1" applyFill="1" applyBorder="1" applyAlignment="1">
      <alignment vertical="center"/>
    </xf>
    <xf numFmtId="0" fontId="7" fillId="9" borderId="0" xfId="0" applyFont="1" applyFill="1" applyAlignment="1">
      <alignment vertical="center"/>
    </xf>
    <xf numFmtId="0" fontId="7" fillId="9" borderId="3" xfId="0" applyFont="1" applyFill="1" applyBorder="1" applyAlignment="1">
      <alignment vertical="center"/>
    </xf>
    <xf numFmtId="0" fontId="84" fillId="9" borderId="0" xfId="0" applyFont="1" applyFill="1" applyAlignment="1">
      <alignment vertical="center"/>
    </xf>
    <xf numFmtId="0" fontId="83" fillId="9" borderId="0" xfId="0" applyFont="1" applyFill="1" applyAlignment="1">
      <alignment vertical="center"/>
    </xf>
    <xf numFmtId="0" fontId="87" fillId="9" borderId="0" xfId="0" applyFont="1" applyFill="1" applyAlignment="1">
      <alignment vertical="center"/>
    </xf>
    <xf numFmtId="167" fontId="78" fillId="0" borderId="2" xfId="0" applyNumberFormat="1" applyFont="1" applyBorder="1" applyAlignment="1">
      <alignment vertical="center"/>
    </xf>
    <xf numFmtId="0" fontId="7" fillId="0" borderId="5" xfId="0" applyFont="1" applyBorder="1" applyAlignment="1">
      <alignment horizontal="center" vertical="center"/>
    </xf>
    <xf numFmtId="4" fontId="7" fillId="0" borderId="2" xfId="0" applyNumberFormat="1" applyFont="1" applyBorder="1" applyAlignment="1">
      <alignment vertical="center"/>
    </xf>
    <xf numFmtId="0" fontId="78" fillId="0" borderId="2" xfId="0" applyFont="1" applyBorder="1" applyAlignment="1">
      <alignment vertical="center"/>
    </xf>
    <xf numFmtId="0" fontId="7" fillId="0" borderId="0" xfId="46" applyFont="1" applyAlignment="1">
      <alignment vertical="center"/>
    </xf>
    <xf numFmtId="0" fontId="7" fillId="0" borderId="2" xfId="0" applyFont="1" applyBorder="1" applyAlignment="1">
      <alignment vertical="center" wrapText="1"/>
    </xf>
    <xf numFmtId="167" fontId="7" fillId="0" borderId="2" xfId="0" applyNumberFormat="1" applyFont="1" applyBorder="1" applyAlignment="1">
      <alignment horizontal="center" vertical="center"/>
    </xf>
    <xf numFmtId="0" fontId="7" fillId="0" borderId="2" xfId="0" applyFont="1" applyFill="1" applyBorder="1" applyAlignment="1">
      <alignment vertical="center"/>
    </xf>
    <xf numFmtId="0" fontId="7" fillId="0" borderId="2" xfId="0" applyFont="1" applyFill="1" applyBorder="1" applyAlignment="1">
      <alignment vertical="center" wrapText="1"/>
    </xf>
    <xf numFmtId="0" fontId="7" fillId="0" borderId="3" xfId="0" applyFont="1" applyBorder="1" applyAlignment="1">
      <alignment vertical="center" wrapText="1"/>
    </xf>
    <xf numFmtId="0" fontId="7" fillId="0" borderId="2" xfId="75" applyFont="1" applyFill="1" applyBorder="1" applyAlignment="1">
      <alignment horizontal="center" vertical="center"/>
    </xf>
    <xf numFmtId="1" fontId="7" fillId="0" borderId="2" xfId="75" applyNumberFormat="1" applyFont="1" applyFill="1" applyBorder="1" applyAlignment="1">
      <alignment horizontal="center" vertical="center"/>
    </xf>
    <xf numFmtId="167" fontId="7" fillId="9" borderId="2" xfId="0" applyNumberFormat="1" applyFont="1" applyFill="1" applyBorder="1" applyAlignment="1">
      <alignment vertical="center"/>
    </xf>
    <xf numFmtId="167" fontId="7" fillId="9" borderId="3" xfId="0" applyNumberFormat="1" applyFont="1" applyFill="1" applyBorder="1" applyAlignment="1">
      <alignment vertical="center"/>
    </xf>
    <xf numFmtId="167" fontId="7" fillId="0" borderId="2" xfId="0" applyNumberFormat="1" applyFont="1" applyFill="1" applyBorder="1" applyAlignment="1">
      <alignment vertical="center"/>
    </xf>
    <xf numFmtId="167" fontId="7" fillId="9" borderId="2" xfId="96" applyNumberFormat="1" applyFont="1" applyFill="1" applyBorder="1" applyAlignment="1">
      <alignment vertical="center"/>
    </xf>
    <xf numFmtId="0" fontId="7" fillId="0" borderId="6" xfId="0" applyFont="1" applyBorder="1" applyAlignment="1">
      <alignment horizontal="center" vertical="center"/>
    </xf>
    <xf numFmtId="0" fontId="7" fillId="0" borderId="2" xfId="0" applyFont="1" applyBorder="1" applyAlignment="1">
      <alignment horizontal="left" wrapText="1"/>
    </xf>
    <xf numFmtId="0" fontId="7" fillId="0" borderId="5" xfId="0" applyFont="1" applyBorder="1" applyAlignment="1">
      <alignment vertical="center" wrapText="1"/>
    </xf>
    <xf numFmtId="0" fontId="7" fillId="0" borderId="0" xfId="0" applyFont="1" applyFill="1" applyAlignment="1">
      <alignment vertical="center"/>
    </xf>
    <xf numFmtId="0" fontId="7" fillId="0" borderId="3" xfId="0" applyFont="1" applyFill="1" applyBorder="1" applyAlignment="1">
      <alignment vertical="center" wrapText="1"/>
    </xf>
    <xf numFmtId="0" fontId="7" fillId="0" borderId="8" xfId="0" applyFont="1" applyFill="1" applyBorder="1" applyAlignment="1">
      <alignment horizontal="center" vertical="center"/>
    </xf>
    <xf numFmtId="0" fontId="7" fillId="0" borderId="2" xfId="48" applyFont="1" applyFill="1" applyBorder="1" applyAlignment="1">
      <alignment vertical="center" wrapText="1"/>
    </xf>
    <xf numFmtId="0" fontId="7" fillId="2" borderId="2" xfId="0" applyFont="1" applyFill="1" applyBorder="1" applyAlignment="1">
      <alignment wrapText="1"/>
    </xf>
    <xf numFmtId="0" fontId="7" fillId="0" borderId="41" xfId="0" applyFont="1" applyFill="1" applyBorder="1" applyAlignment="1">
      <alignment horizontal="left" vertical="center" wrapText="1"/>
    </xf>
    <xf numFmtId="0" fontId="7" fillId="0" borderId="41" xfId="0" applyFont="1" applyFill="1" applyBorder="1" applyAlignment="1">
      <alignment horizontal="center" vertical="center" wrapText="1"/>
    </xf>
    <xf numFmtId="0" fontId="7" fillId="0" borderId="2" xfId="68" applyFont="1" applyBorder="1" applyAlignment="1">
      <alignment vertical="center"/>
    </xf>
    <xf numFmtId="167" fontId="7" fillId="0" borderId="2" xfId="68" applyNumberFormat="1" applyFont="1" applyBorder="1" applyAlignment="1">
      <alignment vertical="center"/>
    </xf>
    <xf numFmtId="0" fontId="7" fillId="0" borderId="0" xfId="68" applyFont="1"/>
    <xf numFmtId="0" fontId="7" fillId="2" borderId="2" xfId="89" applyFont="1" applyFill="1" applyBorder="1" applyAlignment="1">
      <alignment horizontal="left" vertical="center" wrapText="1"/>
    </xf>
    <xf numFmtId="0" fontId="7" fillId="2" borderId="6" xfId="68" applyFont="1" applyFill="1" applyBorder="1" applyAlignment="1">
      <alignment horizontal="center" vertical="center"/>
    </xf>
    <xf numFmtId="0" fontId="7" fillId="2" borderId="2" xfId="89" applyFont="1" applyFill="1" applyBorder="1" applyAlignment="1">
      <alignment horizontal="center" vertical="center"/>
    </xf>
    <xf numFmtId="0" fontId="7" fillId="2" borderId="3" xfId="89" applyFont="1" applyFill="1" applyBorder="1" applyAlignment="1">
      <alignment horizontal="left" vertical="center" wrapText="1"/>
    </xf>
    <xf numFmtId="0" fontId="7" fillId="2" borderId="3" xfId="89" applyFont="1" applyFill="1" applyBorder="1" applyAlignment="1">
      <alignment horizontal="center" vertical="center"/>
    </xf>
    <xf numFmtId="0" fontId="7" fillId="2" borderId="2" xfId="68" applyFont="1" applyFill="1" applyBorder="1" applyAlignment="1">
      <alignment horizontal="left" vertical="center" wrapText="1"/>
    </xf>
    <xf numFmtId="0" fontId="7" fillId="2" borderId="2" xfId="68" applyFont="1" applyFill="1" applyBorder="1" applyAlignment="1">
      <alignment horizontal="center" vertical="top" wrapText="1"/>
    </xf>
    <xf numFmtId="0" fontId="7" fillId="2" borderId="31" xfId="89" applyFont="1" applyFill="1" applyBorder="1" applyAlignment="1">
      <alignment horizontal="center" vertical="center"/>
    </xf>
    <xf numFmtId="0" fontId="7" fillId="2" borderId="2" xfId="68" applyFont="1" applyFill="1" applyBorder="1" applyAlignment="1">
      <alignment horizontal="center" vertical="center"/>
    </xf>
    <xf numFmtId="0" fontId="14" fillId="2" borderId="2" xfId="68" applyFont="1" applyFill="1" applyBorder="1" applyAlignment="1">
      <alignment horizontal="left" vertical="center" wrapText="1"/>
    </xf>
    <xf numFmtId="0" fontId="7" fillId="2" borderId="2" xfId="68" applyFont="1" applyFill="1" applyBorder="1" applyAlignment="1">
      <alignment horizontal="center"/>
    </xf>
    <xf numFmtId="0" fontId="14" fillId="2" borderId="8" xfId="68" applyFont="1" applyFill="1" applyBorder="1" applyAlignment="1">
      <alignment horizontal="left" vertical="center" wrapText="1"/>
    </xf>
    <xf numFmtId="0" fontId="7" fillId="2" borderId="28" xfId="68" applyFont="1" applyFill="1" applyBorder="1" applyAlignment="1">
      <alignment horizontal="center"/>
    </xf>
    <xf numFmtId="0" fontId="7" fillId="2" borderId="27" xfId="68" applyFont="1" applyFill="1" applyBorder="1" applyAlignment="1">
      <alignment horizontal="center"/>
    </xf>
    <xf numFmtId="0" fontId="7" fillId="2" borderId="27" xfId="68" applyFont="1" applyFill="1" applyBorder="1" applyAlignment="1">
      <alignment horizontal="center" vertical="center"/>
    </xf>
    <xf numFmtId="0" fontId="14" fillId="2" borderId="3" xfId="68" applyFont="1" applyFill="1" applyBorder="1" applyAlignment="1">
      <alignment horizontal="left" vertical="center" wrapText="1"/>
    </xf>
    <xf numFmtId="0" fontId="7" fillId="2" borderId="3" xfId="68" applyFont="1" applyFill="1" applyBorder="1" applyAlignment="1">
      <alignment horizontal="center"/>
    </xf>
    <xf numFmtId="0" fontId="14" fillId="0" borderId="2" xfId="68" applyFont="1" applyFill="1" applyBorder="1" applyAlignment="1">
      <alignment horizontal="left" vertical="center" wrapText="1"/>
    </xf>
    <xf numFmtId="0" fontId="14" fillId="0" borderId="2" xfId="68" applyNumberFormat="1" applyFont="1" applyFill="1" applyBorder="1" applyAlignment="1">
      <alignment horizontal="left" vertical="center" wrapText="1"/>
    </xf>
    <xf numFmtId="0" fontId="7" fillId="2" borderId="2" xfId="68" applyFont="1" applyFill="1" applyBorder="1" applyAlignment="1">
      <alignment horizontal="center" vertical="center" wrapText="1"/>
    </xf>
    <xf numFmtId="0" fontId="7" fillId="2" borderId="2" xfId="91" applyFont="1" applyFill="1" applyBorder="1" applyAlignment="1">
      <alignment horizontal="center" vertical="center"/>
    </xf>
    <xf numFmtId="0" fontId="7" fillId="0" borderId="2" xfId="68" applyFont="1" applyFill="1" applyBorder="1" applyAlignment="1">
      <alignment horizontal="left" vertical="center" wrapText="1"/>
    </xf>
    <xf numFmtId="0" fontId="7" fillId="0" borderId="40" xfId="68" applyFont="1" applyFill="1" applyBorder="1" applyAlignment="1">
      <alignment horizontal="left" vertical="center" wrapText="1"/>
    </xf>
    <xf numFmtId="0" fontId="14" fillId="0" borderId="8" xfId="68" applyFont="1" applyFill="1" applyBorder="1" applyAlignment="1">
      <alignment horizontal="left" vertical="center" wrapText="1"/>
    </xf>
    <xf numFmtId="0" fontId="7" fillId="2" borderId="4" xfId="68" applyFont="1" applyFill="1" applyBorder="1" applyAlignment="1">
      <alignment horizontal="center"/>
    </xf>
    <xf numFmtId="0" fontId="7" fillId="2" borderId="8" xfId="89" applyFont="1" applyFill="1" applyBorder="1" applyAlignment="1">
      <alignment horizontal="center" vertical="center"/>
    </xf>
    <xf numFmtId="0" fontId="10" fillId="2" borderId="5" xfId="68" applyFont="1" applyFill="1" applyBorder="1" applyAlignment="1">
      <alignment horizontal="left" wrapText="1"/>
    </xf>
    <xf numFmtId="0" fontId="7" fillId="2" borderId="2" xfId="68" applyFont="1" applyFill="1" applyBorder="1"/>
    <xf numFmtId="0" fontId="14" fillId="0" borderId="3" xfId="68" applyFont="1" applyFill="1" applyBorder="1" applyAlignment="1">
      <alignment horizontal="left" vertical="center" wrapText="1"/>
    </xf>
    <xf numFmtId="0" fontId="7" fillId="2" borderId="2" xfId="89" applyFont="1" applyFill="1" applyBorder="1" applyAlignment="1">
      <alignment vertical="center"/>
    </xf>
    <xf numFmtId="167" fontId="7" fillId="2" borderId="2" xfId="89" applyNumberFormat="1" applyFont="1" applyFill="1" applyBorder="1" applyAlignment="1">
      <alignment vertical="center"/>
    </xf>
    <xf numFmtId="167" fontId="7" fillId="0" borderId="2" xfId="68" applyNumberFormat="1" applyFont="1" applyFill="1" applyBorder="1" applyAlignment="1">
      <alignment vertical="center"/>
    </xf>
    <xf numFmtId="0" fontId="7" fillId="2" borderId="8" xfId="0" applyFont="1" applyFill="1" applyBorder="1" applyAlignment="1">
      <alignment horizontal="center" vertical="center" wrapText="1"/>
    </xf>
    <xf numFmtId="164" fontId="7" fillId="2" borderId="2" xfId="96" applyFont="1" applyFill="1" applyBorder="1" applyAlignment="1">
      <alignment vertical="center"/>
    </xf>
    <xf numFmtId="0" fontId="7" fillId="9" borderId="2" xfId="90" applyFont="1" applyFill="1" applyBorder="1" applyAlignment="1">
      <alignment horizontal="left" vertical="center" wrapText="1"/>
    </xf>
    <xf numFmtId="0" fontId="7" fillId="9" borderId="2" xfId="90" applyFont="1" applyFill="1" applyBorder="1" applyAlignment="1">
      <alignment horizontal="center" vertical="center"/>
    </xf>
    <xf numFmtId="0" fontId="7" fillId="9" borderId="2" xfId="68" applyFont="1" applyFill="1" applyBorder="1" applyAlignment="1">
      <alignment horizontal="left" vertical="center" wrapText="1"/>
    </xf>
    <xf numFmtId="0" fontId="7" fillId="9" borderId="2" xfId="68" applyFont="1" applyFill="1" applyBorder="1" applyAlignment="1">
      <alignment horizontal="center" vertical="center" wrapText="1"/>
    </xf>
    <xf numFmtId="0" fontId="7" fillId="9" borderId="2" xfId="68" applyFont="1" applyFill="1" applyBorder="1" applyAlignment="1">
      <alignment horizontal="center" vertical="center"/>
    </xf>
    <xf numFmtId="0" fontId="14" fillId="9" borderId="2" xfId="68" applyFont="1" applyFill="1" applyBorder="1" applyAlignment="1">
      <alignment horizontal="left" vertical="center" wrapText="1"/>
    </xf>
    <xf numFmtId="0" fontId="7" fillId="9" borderId="2" xfId="73" applyFont="1" applyFill="1" applyBorder="1" applyAlignment="1">
      <alignment horizontal="center" vertical="center"/>
    </xf>
    <xf numFmtId="0" fontId="7" fillId="9" borderId="2" xfId="91" applyFont="1" applyFill="1" applyBorder="1" applyAlignment="1">
      <alignment horizontal="center" vertical="center"/>
    </xf>
    <xf numFmtId="0" fontId="87" fillId="9" borderId="2" xfId="40" applyFont="1" applyFill="1" applyBorder="1" applyAlignment="1">
      <alignment horizontal="center" vertical="center"/>
    </xf>
    <xf numFmtId="0" fontId="84" fillId="9" borderId="2" xfId="40" applyFont="1" applyFill="1" applyBorder="1" applyAlignment="1">
      <alignment horizontal="center" vertical="center"/>
    </xf>
    <xf numFmtId="0" fontId="84" fillId="9" borderId="2" xfId="40" applyFont="1" applyFill="1" applyBorder="1" applyAlignment="1">
      <alignment horizontal="left" vertical="center" wrapText="1"/>
    </xf>
    <xf numFmtId="0" fontId="84" fillId="9" borderId="2" xfId="40" applyFont="1" applyFill="1" applyBorder="1" applyAlignment="1">
      <alignment horizontal="center" vertical="center" wrapText="1"/>
    </xf>
    <xf numFmtId="49" fontId="84" fillId="9" borderId="2" xfId="40" applyNumberFormat="1" applyFont="1" applyFill="1" applyBorder="1" applyAlignment="1">
      <alignment horizontal="center" vertical="center" wrapText="1"/>
    </xf>
    <xf numFmtId="3" fontId="84" fillId="9" borderId="2" xfId="40" applyNumberFormat="1" applyFont="1" applyFill="1" applyBorder="1" applyAlignment="1">
      <alignment horizontal="center" vertical="center"/>
    </xf>
    <xf numFmtId="1" fontId="84" fillId="9" borderId="2" xfId="40" applyNumberFormat="1" applyFont="1" applyFill="1" applyBorder="1" applyAlignment="1">
      <alignment horizontal="center" vertical="center"/>
    </xf>
    <xf numFmtId="49" fontId="84" fillId="9" borderId="2" xfId="40" applyNumberFormat="1" applyFont="1" applyFill="1" applyBorder="1" applyAlignment="1">
      <alignment horizontal="center" vertical="center"/>
    </xf>
    <xf numFmtId="49" fontId="84" fillId="9" borderId="2" xfId="90" applyNumberFormat="1" applyFont="1" applyFill="1" applyBorder="1" applyAlignment="1">
      <alignment horizontal="center" vertical="center"/>
    </xf>
    <xf numFmtId="3" fontId="84" fillId="9" borderId="2" xfId="40" applyNumberFormat="1" applyFont="1" applyFill="1" applyBorder="1" applyAlignment="1">
      <alignment horizontal="center" vertical="center" wrapText="1"/>
    </xf>
    <xf numFmtId="0" fontId="7" fillId="9" borderId="2" xfId="40" applyFont="1" applyFill="1" applyBorder="1" applyAlignment="1">
      <alignment horizontal="center" vertical="center"/>
    </xf>
    <xf numFmtId="0" fontId="10" fillId="9" borderId="2" xfId="40" applyFont="1" applyFill="1" applyBorder="1" applyAlignment="1">
      <alignment horizontal="left" vertical="center" wrapText="1"/>
    </xf>
    <xf numFmtId="0" fontId="92" fillId="9" borderId="2" xfId="73" applyFont="1" applyFill="1" applyBorder="1" applyAlignment="1">
      <alignment horizontal="center" vertical="center" wrapText="1"/>
    </xf>
    <xf numFmtId="1" fontId="7" fillId="9" borderId="2" xfId="40" applyNumberFormat="1" applyFont="1" applyFill="1" applyBorder="1" applyAlignment="1">
      <alignment horizontal="left" vertical="center" wrapText="1"/>
    </xf>
    <xf numFmtId="1" fontId="84" fillId="9" borderId="2" xfId="40" applyNumberFormat="1" applyFont="1" applyFill="1" applyBorder="1" applyAlignment="1">
      <alignment horizontal="center" vertical="center" wrapText="1"/>
    </xf>
    <xf numFmtId="2" fontId="84" fillId="9" borderId="2" xfId="40" applyNumberFormat="1" applyFont="1" applyFill="1" applyBorder="1" applyAlignment="1">
      <alignment horizontal="center" vertical="center" wrapText="1"/>
    </xf>
    <xf numFmtId="1" fontId="84" fillId="9" borderId="2" xfId="40" applyNumberFormat="1" applyFont="1" applyFill="1" applyBorder="1" applyAlignment="1">
      <alignment horizontal="left" vertical="center" wrapText="1"/>
    </xf>
    <xf numFmtId="1" fontId="7" fillId="9" borderId="2" xfId="40" applyNumberFormat="1" applyFont="1" applyFill="1" applyBorder="1" applyAlignment="1">
      <alignment horizontal="center" vertical="center"/>
    </xf>
    <xf numFmtId="167" fontId="7" fillId="9" borderId="2" xfId="37" applyNumberFormat="1" applyFont="1" applyFill="1" applyBorder="1" applyAlignment="1">
      <alignment vertical="center"/>
    </xf>
    <xf numFmtId="0" fontId="7" fillId="9" borderId="41" xfId="40" applyFont="1" applyFill="1" applyBorder="1" applyAlignment="1">
      <alignment horizontal="center" vertical="center" wrapText="1"/>
    </xf>
    <xf numFmtId="0" fontId="7" fillId="9" borderId="41" xfId="40" applyFont="1" applyFill="1" applyBorder="1" applyAlignment="1">
      <alignment horizontal="center" vertical="center"/>
    </xf>
    <xf numFmtId="0" fontId="7" fillId="9" borderId="2" xfId="40" applyFont="1" applyFill="1" applyBorder="1" applyAlignment="1">
      <alignment horizontal="center"/>
    </xf>
    <xf numFmtId="0" fontId="7" fillId="9" borderId="2" xfId="37" applyFont="1" applyFill="1" applyBorder="1" applyAlignment="1">
      <alignment vertical="center"/>
    </xf>
    <xf numFmtId="0" fontId="7" fillId="9" borderId="5" xfId="75" applyFont="1" applyFill="1" applyBorder="1" applyAlignment="1">
      <alignment horizontal="center"/>
    </xf>
    <xf numFmtId="0" fontId="7" fillId="9" borderId="5" xfId="40" applyFont="1" applyFill="1" applyBorder="1" applyAlignment="1">
      <alignment horizontal="center"/>
    </xf>
    <xf numFmtId="0" fontId="23" fillId="9" borderId="2" xfId="40" applyFont="1" applyFill="1" applyBorder="1" applyAlignment="1">
      <alignment horizontal="center"/>
    </xf>
    <xf numFmtId="0" fontId="7" fillId="9" borderId="6" xfId="40" applyFont="1" applyFill="1" applyBorder="1" applyAlignment="1">
      <alignment horizontal="center"/>
    </xf>
    <xf numFmtId="0" fontId="84" fillId="0" borderId="2" xfId="0" applyFont="1" applyBorder="1" applyAlignment="1">
      <alignment vertical="center"/>
    </xf>
    <xf numFmtId="169" fontId="7" fillId="9" borderId="2" xfId="5" applyNumberFormat="1" applyFont="1" applyFill="1" applyBorder="1" applyAlignment="1">
      <alignment horizontal="center" vertical="center"/>
    </xf>
    <xf numFmtId="0" fontId="7" fillId="9" borderId="2" xfId="40" applyFont="1" applyFill="1" applyBorder="1" applyAlignment="1">
      <alignment horizontal="left" vertical="center" wrapText="1"/>
    </xf>
    <xf numFmtId="9" fontId="7" fillId="9" borderId="2" xfId="63" applyFont="1" applyFill="1" applyBorder="1" applyAlignment="1">
      <alignment horizontal="left" vertical="center" wrapText="1"/>
    </xf>
    <xf numFmtId="1" fontId="7" fillId="9" borderId="3" xfId="40" applyNumberFormat="1" applyFont="1" applyFill="1" applyBorder="1" applyAlignment="1">
      <alignment horizontal="center" vertical="center" wrapText="1"/>
    </xf>
    <xf numFmtId="1" fontId="7" fillId="9" borderId="2" xfId="40" applyNumberFormat="1" applyFont="1" applyFill="1" applyBorder="1" applyAlignment="1">
      <alignment horizontal="center" vertical="center" wrapText="1"/>
    </xf>
    <xf numFmtId="1" fontId="7" fillId="9" borderId="3" xfId="40" applyNumberFormat="1" applyFont="1" applyFill="1" applyBorder="1" applyAlignment="1">
      <alignment horizontal="center" vertical="center"/>
    </xf>
    <xf numFmtId="1" fontId="7" fillId="9" borderId="27" xfId="40" applyNumberFormat="1" applyFont="1" applyFill="1" applyBorder="1" applyAlignment="1">
      <alignment horizontal="center" vertical="center"/>
    </xf>
    <xf numFmtId="1" fontId="7" fillId="9" borderId="78" xfId="40" applyNumberFormat="1" applyFont="1" applyFill="1" applyBorder="1" applyAlignment="1">
      <alignment horizontal="center" vertical="center"/>
    </xf>
    <xf numFmtId="1" fontId="7" fillId="9" borderId="6" xfId="40" applyNumberFormat="1" applyFont="1" applyFill="1" applyBorder="1" applyAlignment="1">
      <alignment horizontal="center" vertical="center"/>
    </xf>
    <xf numFmtId="1" fontId="7" fillId="9" borderId="8" xfId="40" applyNumberFormat="1" applyFont="1" applyFill="1" applyBorder="1" applyAlignment="1">
      <alignment horizontal="center" vertical="center"/>
    </xf>
    <xf numFmtId="1" fontId="7" fillId="9" borderId="7" xfId="40" applyNumberFormat="1" applyFont="1" applyFill="1" applyBorder="1" applyAlignment="1">
      <alignment horizontal="center" vertical="center"/>
    </xf>
    <xf numFmtId="0" fontId="19" fillId="0" borderId="2" xfId="68" applyFont="1" applyBorder="1" applyAlignment="1">
      <alignment vertical="center"/>
    </xf>
    <xf numFmtId="167" fontId="19" fillId="0" borderId="2" xfId="85" applyNumberFormat="1" applyFont="1" applyBorder="1" applyAlignment="1">
      <alignment vertical="center"/>
    </xf>
    <xf numFmtId="167" fontId="7" fillId="0" borderId="2" xfId="85" applyNumberFormat="1" applyFont="1" applyBorder="1" applyAlignment="1">
      <alignment vertical="center"/>
    </xf>
    <xf numFmtId="0" fontId="84" fillId="0" borderId="2" xfId="0" applyFont="1" applyFill="1" applyBorder="1" applyAlignment="1">
      <alignment horizontal="center" vertical="center" wrapText="1"/>
    </xf>
    <xf numFmtId="0" fontId="7" fillId="0" borderId="0" xfId="79" applyFont="1" applyFill="1"/>
    <xf numFmtId="0" fontId="10" fillId="0" borderId="32" xfId="0" applyNumberFormat="1" applyFont="1" applyFill="1" applyBorder="1" applyAlignment="1">
      <alignment wrapText="1"/>
    </xf>
    <xf numFmtId="0" fontId="37" fillId="0" borderId="0" xfId="0" applyNumberFormat="1" applyFont="1" applyFill="1" applyBorder="1" applyAlignment="1">
      <alignment wrapText="1"/>
    </xf>
    <xf numFmtId="0" fontId="10" fillId="0" borderId="0" xfId="0" applyNumberFormat="1" applyFont="1" applyFill="1" applyBorder="1" applyAlignment="1">
      <alignment wrapText="1"/>
    </xf>
    <xf numFmtId="0" fontId="33" fillId="0" borderId="2" xfId="0" applyNumberFormat="1" applyFont="1" applyFill="1" applyBorder="1" applyAlignment="1">
      <alignment horizontal="center" vertical="center" wrapText="1"/>
    </xf>
    <xf numFmtId="0" fontId="7" fillId="0" borderId="2" xfId="82" applyFont="1" applyFill="1" applyBorder="1" applyAlignment="1">
      <alignment horizontal="center" vertical="center" wrapText="1"/>
    </xf>
    <xf numFmtId="0" fontId="23" fillId="0" borderId="2" xfId="0" applyFont="1" applyFill="1" applyBorder="1"/>
    <xf numFmtId="2" fontId="70" fillId="0" borderId="2" xfId="0" applyNumberFormat="1" applyFont="1" applyFill="1" applyBorder="1" applyAlignment="1">
      <alignment horizontal="left" vertical="center"/>
    </xf>
    <xf numFmtId="166" fontId="70" fillId="0" borderId="2" xfId="0" applyNumberFormat="1" applyFont="1" applyFill="1" applyBorder="1" applyAlignment="1">
      <alignment horizontal="center" vertical="center"/>
    </xf>
    <xf numFmtId="0" fontId="23" fillId="0" borderId="0" xfId="0" applyFont="1" applyFill="1"/>
    <xf numFmtId="0" fontId="10" fillId="0" borderId="2" xfId="0" applyFont="1" applyFill="1" applyBorder="1" applyAlignment="1">
      <alignment horizontal="center" vertical="center"/>
    </xf>
    <xf numFmtId="0" fontId="10" fillId="0" borderId="2" xfId="0" applyNumberFormat="1" applyFont="1" applyFill="1" applyBorder="1" applyAlignment="1">
      <alignment horizontal="left" vertical="center" wrapText="1"/>
    </xf>
    <xf numFmtId="166" fontId="10" fillId="0" borderId="2" xfId="0" applyNumberFormat="1" applyFont="1" applyFill="1" applyBorder="1" applyAlignment="1">
      <alignment horizontal="center" vertical="center" wrapText="1"/>
    </xf>
    <xf numFmtId="0" fontId="10" fillId="0" borderId="2" xfId="0" applyNumberFormat="1" applyFont="1" applyFill="1" applyBorder="1" applyAlignment="1">
      <alignment horizontal="center" vertical="center" wrapText="1"/>
    </xf>
    <xf numFmtId="166" fontId="37" fillId="0" borderId="2" xfId="0" applyNumberFormat="1" applyFont="1" applyFill="1" applyBorder="1" applyAlignment="1">
      <alignment horizontal="center" vertical="center" wrapText="1"/>
    </xf>
    <xf numFmtId="0" fontId="10" fillId="0" borderId="0" xfId="0" applyFont="1" applyFill="1" applyAlignment="1">
      <alignment vertical="center"/>
    </xf>
    <xf numFmtId="0" fontId="10" fillId="0" borderId="2" xfId="0" applyFont="1" applyFill="1" applyBorder="1" applyAlignment="1">
      <alignment vertical="center"/>
    </xf>
    <xf numFmtId="1" fontId="10" fillId="0" borderId="2" xfId="0" applyNumberFormat="1" applyFont="1" applyFill="1" applyBorder="1" applyAlignment="1">
      <alignment horizontal="center" vertical="center" wrapText="1"/>
    </xf>
    <xf numFmtId="166" fontId="65" fillId="0" borderId="0" xfId="0" applyNumberFormat="1" applyFont="1" applyFill="1" applyAlignment="1">
      <alignment vertical="center"/>
    </xf>
    <xf numFmtId="0" fontId="65" fillId="0" borderId="0" xfId="0" applyFont="1" applyFill="1" applyAlignment="1">
      <alignment vertical="center"/>
    </xf>
    <xf numFmtId="0" fontId="65" fillId="0" borderId="2" xfId="0" applyFont="1" applyFill="1" applyBorder="1" applyAlignment="1">
      <alignment vertical="center"/>
    </xf>
    <xf numFmtId="0" fontId="10" fillId="0" borderId="2" xfId="0" applyNumberFormat="1" applyFont="1" applyFill="1" applyBorder="1" applyAlignment="1">
      <alignment vertical="center" wrapText="1"/>
    </xf>
    <xf numFmtId="0" fontId="10" fillId="0" borderId="3" xfId="0" applyNumberFormat="1" applyFont="1" applyFill="1" applyBorder="1" applyAlignment="1">
      <alignment vertical="center" wrapText="1"/>
    </xf>
    <xf numFmtId="166" fontId="37" fillId="0" borderId="3" xfId="0" applyNumberFormat="1" applyFont="1" applyFill="1" applyBorder="1" applyAlignment="1">
      <alignment horizontal="center" vertical="center" wrapText="1"/>
    </xf>
    <xf numFmtId="0" fontId="37" fillId="0" borderId="0" xfId="0" applyFont="1" applyFill="1"/>
    <xf numFmtId="0" fontId="7" fillId="0" borderId="0" xfId="82" applyFont="1" applyFill="1" applyAlignment="1">
      <alignment horizontal="center"/>
    </xf>
    <xf numFmtId="0" fontId="6" fillId="0" borderId="0" xfId="82" applyFont="1" applyFill="1" applyBorder="1" applyAlignment="1">
      <alignment horizontal="centerContinuous" wrapText="1"/>
    </xf>
    <xf numFmtId="0" fontId="6" fillId="0" borderId="0" xfId="82" applyFont="1" applyFill="1" applyAlignment="1">
      <alignment horizontal="center" wrapText="1"/>
    </xf>
    <xf numFmtId="0" fontId="7" fillId="0" borderId="0" xfId="82" applyFont="1" applyFill="1" applyAlignment="1">
      <alignment horizontal="center" wrapText="1"/>
    </xf>
    <xf numFmtId="0" fontId="7" fillId="0" borderId="0" xfId="82" applyNumberFormat="1" applyFont="1" applyFill="1" applyBorder="1" applyAlignment="1">
      <alignment wrapText="1"/>
    </xf>
    <xf numFmtId="0" fontId="7" fillId="0" borderId="0" xfId="82" applyNumberFormat="1" applyFont="1" applyFill="1" applyBorder="1" applyAlignment="1">
      <alignment horizontal="right" wrapText="1"/>
    </xf>
    <xf numFmtId="0" fontId="21" fillId="0" borderId="0" xfId="82" applyFont="1" applyFill="1" applyBorder="1" applyAlignment="1">
      <alignment horizontal="center" vertical="center" wrapText="1"/>
    </xf>
    <xf numFmtId="0" fontId="7" fillId="0" borderId="6" xfId="82" applyFont="1" applyFill="1" applyBorder="1" applyAlignment="1">
      <alignment horizontal="center" vertical="center" wrapText="1"/>
    </xf>
    <xf numFmtId="0" fontId="21" fillId="0" borderId="2" xfId="82" applyFont="1" applyFill="1" applyBorder="1" applyAlignment="1">
      <alignment wrapText="1"/>
    </xf>
    <xf numFmtId="0" fontId="11" fillId="0" borderId="2" xfId="82" applyFont="1" applyFill="1" applyBorder="1" applyAlignment="1">
      <alignment horizontal="center"/>
    </xf>
    <xf numFmtId="0" fontId="11" fillId="0" borderId="2" xfId="82" applyFont="1" applyFill="1" applyBorder="1" applyAlignment="1">
      <alignment horizontal="center" vertical="center"/>
    </xf>
    <xf numFmtId="0" fontId="11" fillId="0" borderId="0" xfId="82" applyFont="1" applyFill="1" applyBorder="1" applyAlignment="1">
      <alignment horizontal="center" vertical="center"/>
    </xf>
    <xf numFmtId="0" fontId="22" fillId="0" borderId="2" xfId="82" applyFont="1" applyFill="1" applyBorder="1"/>
    <xf numFmtId="0" fontId="7" fillId="0" borderId="2" xfId="82" applyFont="1" applyFill="1" applyBorder="1"/>
    <xf numFmtId="0" fontId="72" fillId="0" borderId="2" xfId="82" applyFont="1" applyFill="1" applyBorder="1" applyAlignment="1">
      <alignment wrapText="1"/>
    </xf>
    <xf numFmtId="166" fontId="10" fillId="0" borderId="2" xfId="82" applyNumberFormat="1" applyFont="1" applyFill="1" applyBorder="1" applyAlignment="1">
      <alignment horizontal="center" wrapText="1"/>
    </xf>
    <xf numFmtId="166" fontId="32" fillId="0" borderId="2" xfId="82" applyNumberFormat="1" applyFont="1" applyFill="1" applyBorder="1" applyAlignment="1">
      <alignment horizontal="center" vertical="center" wrapText="1"/>
    </xf>
    <xf numFmtId="166" fontId="32" fillId="0" borderId="0" xfId="82" applyNumberFormat="1" applyFont="1" applyFill="1" applyBorder="1" applyAlignment="1">
      <alignment horizontal="center" vertical="center" wrapText="1"/>
    </xf>
    <xf numFmtId="2" fontId="70" fillId="0" borderId="2" xfId="72" applyNumberFormat="1" applyFont="1" applyFill="1" applyBorder="1" applyAlignment="1">
      <alignment horizontal="left" vertical="center"/>
    </xf>
    <xf numFmtId="1" fontId="7" fillId="0" borderId="2" xfId="82" applyNumberFormat="1" applyFont="1" applyFill="1" applyBorder="1" applyAlignment="1">
      <alignment horizontal="center" vertical="center" wrapText="1"/>
    </xf>
    <xf numFmtId="0" fontId="7" fillId="0" borderId="2" xfId="82" applyNumberFormat="1" applyFont="1" applyFill="1" applyBorder="1" applyAlignment="1">
      <alignment horizontal="left" vertical="center" wrapText="1"/>
    </xf>
    <xf numFmtId="166" fontId="7" fillId="0" borderId="2" xfId="82" applyNumberFormat="1" applyFont="1" applyFill="1" applyBorder="1" applyAlignment="1">
      <alignment horizontal="center" vertical="center" wrapText="1"/>
    </xf>
    <xf numFmtId="166" fontId="9" fillId="0" borderId="2" xfId="82" applyNumberFormat="1" applyFont="1" applyFill="1" applyBorder="1" applyAlignment="1">
      <alignment horizontal="center" vertical="center" wrapText="1"/>
    </xf>
    <xf numFmtId="166" fontId="9" fillId="0" borderId="0" xfId="82" applyNumberFormat="1" applyFont="1" applyFill="1" applyBorder="1" applyAlignment="1">
      <alignment horizontal="center" vertical="center" wrapText="1"/>
    </xf>
    <xf numFmtId="0" fontId="10" fillId="0" borderId="2" xfId="72" applyNumberFormat="1" applyFont="1" applyFill="1" applyBorder="1" applyAlignment="1">
      <alignment horizontal="left" vertical="center" wrapText="1"/>
    </xf>
    <xf numFmtId="166" fontId="7" fillId="0" borderId="0" xfId="82" applyNumberFormat="1" applyFont="1" applyFill="1" applyBorder="1" applyAlignment="1">
      <alignment horizontal="center" vertical="center" wrapText="1"/>
    </xf>
    <xf numFmtId="0" fontId="10" fillId="0" borderId="2" xfId="72" applyNumberFormat="1" applyFont="1" applyFill="1" applyBorder="1" applyAlignment="1">
      <alignment vertical="center" wrapText="1"/>
    </xf>
    <xf numFmtId="0" fontId="22" fillId="0" borderId="0" xfId="72" applyFont="1" applyFill="1"/>
    <xf numFmtId="0" fontId="32" fillId="0" borderId="0" xfId="72" applyFont="1" applyFill="1" applyAlignment="1">
      <alignment vertical="center"/>
    </xf>
    <xf numFmtId="0" fontId="21" fillId="0" borderId="0" xfId="82" applyFont="1" applyFill="1"/>
    <xf numFmtId="0" fontId="32" fillId="0" borderId="2" xfId="0" applyFont="1" applyFill="1" applyBorder="1" applyAlignment="1">
      <alignment horizontal="center" vertical="center"/>
    </xf>
    <xf numFmtId="166" fontId="33" fillId="0" borderId="2" xfId="0" applyNumberFormat="1" applyFont="1" applyFill="1" applyBorder="1"/>
    <xf numFmtId="166" fontId="10" fillId="0" borderId="2" xfId="0" applyNumberFormat="1" applyFont="1" applyFill="1" applyBorder="1" applyAlignment="1">
      <alignment vertical="center"/>
    </xf>
    <xf numFmtId="0" fontId="10" fillId="0" borderId="3" xfId="0" applyNumberFormat="1" applyFont="1" applyFill="1" applyBorder="1" applyAlignment="1">
      <alignment horizontal="left" vertical="center" wrapText="1"/>
    </xf>
    <xf numFmtId="0" fontId="73" fillId="0" borderId="0" xfId="79" applyFont="1" applyFill="1" applyAlignment="1">
      <alignment horizontal="centerContinuous"/>
    </xf>
    <xf numFmtId="0" fontId="9" fillId="0" borderId="2" xfId="79" applyFont="1" applyFill="1" applyBorder="1" applyAlignment="1">
      <alignment vertical="center"/>
    </xf>
    <xf numFmtId="0" fontId="14" fillId="0" borderId="2" xfId="0" applyFont="1" applyFill="1" applyBorder="1"/>
    <xf numFmtId="0" fontId="73" fillId="0" borderId="2" xfId="79" applyFont="1" applyFill="1" applyBorder="1"/>
    <xf numFmtId="0" fontId="7" fillId="0" borderId="0" xfId="79" applyFont="1" applyFill="1" applyBorder="1"/>
    <xf numFmtId="0" fontId="7" fillId="0" borderId="0" xfId="72" applyFont="1" applyFill="1"/>
    <xf numFmtId="0" fontId="7" fillId="0" borderId="2" xfId="72" applyFont="1" applyFill="1" applyBorder="1" applyAlignment="1">
      <alignment horizontal="center" vertical="center" wrapText="1"/>
    </xf>
    <xf numFmtId="0" fontId="9" fillId="0" borderId="0" xfId="72" applyFont="1" applyFill="1" applyBorder="1" applyAlignment="1">
      <alignment horizontal="centerContinuous" wrapText="1"/>
    </xf>
    <xf numFmtId="0" fontId="10" fillId="0" borderId="0" xfId="72" applyFont="1" applyFill="1" applyBorder="1" applyAlignment="1">
      <alignment horizontal="centerContinuous" wrapText="1"/>
    </xf>
    <xf numFmtId="0" fontId="6" fillId="0" borderId="0" xfId="72" applyFont="1" applyFill="1" applyBorder="1" applyAlignment="1">
      <alignment horizontal="centerContinuous" wrapText="1"/>
    </xf>
    <xf numFmtId="0" fontId="7" fillId="0" borderId="0" xfId="72" applyNumberFormat="1" applyFont="1" applyFill="1" applyBorder="1" applyAlignment="1">
      <alignment horizontal="right" wrapText="1"/>
    </xf>
    <xf numFmtId="0" fontId="22" fillId="0" borderId="2" xfId="72" applyFont="1" applyFill="1" applyBorder="1" applyAlignment="1">
      <alignment horizontal="center" vertical="center"/>
    </xf>
    <xf numFmtId="0" fontId="15" fillId="0" borderId="2" xfId="72" applyNumberFormat="1" applyFont="1" applyFill="1" applyBorder="1" applyAlignment="1">
      <alignment horizontal="center" vertical="center" wrapText="1"/>
    </xf>
    <xf numFmtId="0" fontId="7" fillId="0" borderId="0" xfId="72" applyFont="1" applyFill="1" applyBorder="1" applyAlignment="1">
      <alignment horizontal="center" vertical="center" wrapText="1"/>
    </xf>
    <xf numFmtId="0" fontId="22" fillId="0" borderId="0" xfId="72" applyFont="1" applyFill="1" applyAlignment="1">
      <alignment horizontal="center"/>
    </xf>
    <xf numFmtId="0" fontId="22" fillId="0" borderId="2" xfId="72" applyFont="1" applyFill="1" applyBorder="1" applyAlignment="1">
      <alignment horizontal="center" wrapText="1"/>
    </xf>
    <xf numFmtId="0" fontId="11" fillId="0" borderId="2" xfId="72" applyFont="1" applyFill="1" applyBorder="1" applyAlignment="1">
      <alignment horizontal="center" vertical="center"/>
    </xf>
    <xf numFmtId="0" fontId="11" fillId="0" borderId="0" xfId="72" applyFont="1" applyFill="1" applyBorder="1" applyAlignment="1">
      <alignment horizontal="center" vertical="center"/>
    </xf>
    <xf numFmtId="0" fontId="21" fillId="0" borderId="0" xfId="72" applyFont="1" applyFill="1" applyAlignment="1">
      <alignment horizontal="center" vertical="center"/>
    </xf>
    <xf numFmtId="0" fontId="21" fillId="0" borderId="2" xfId="72" applyFont="1" applyFill="1" applyBorder="1" applyAlignment="1">
      <alignment horizontal="center" vertical="center"/>
    </xf>
    <xf numFmtId="0" fontId="7" fillId="0" borderId="2" xfId="72" applyFont="1" applyFill="1" applyBorder="1"/>
    <xf numFmtId="0" fontId="72" fillId="0" borderId="2" xfId="72" applyFont="1" applyFill="1" applyBorder="1" applyAlignment="1">
      <alignment wrapText="1"/>
    </xf>
    <xf numFmtId="166" fontId="32" fillId="0" borderId="0" xfId="72" applyNumberFormat="1" applyFont="1" applyFill="1" applyBorder="1" applyAlignment="1">
      <alignment horizontal="center" wrapText="1"/>
    </xf>
    <xf numFmtId="0" fontId="21" fillId="0" borderId="0" xfId="72" applyFont="1" applyFill="1" applyAlignment="1">
      <alignment vertical="center"/>
    </xf>
    <xf numFmtId="0" fontId="21" fillId="0" borderId="2" xfId="72" applyFont="1" applyFill="1" applyBorder="1" applyAlignment="1">
      <alignment vertical="center"/>
    </xf>
    <xf numFmtId="0" fontId="12" fillId="0" borderId="2" xfId="72" applyFont="1" applyFill="1" applyBorder="1"/>
    <xf numFmtId="170" fontId="9" fillId="0" borderId="0" xfId="72" applyNumberFormat="1" applyFont="1" applyFill="1" applyBorder="1" applyAlignment="1">
      <alignment horizontal="center"/>
    </xf>
    <xf numFmtId="1" fontId="7" fillId="0" borderId="2" xfId="72" applyNumberFormat="1" applyFont="1" applyFill="1" applyBorder="1" applyAlignment="1">
      <alignment horizontal="center" vertical="center" wrapText="1"/>
    </xf>
    <xf numFmtId="166" fontId="9" fillId="0" borderId="0" xfId="72" applyNumberFormat="1" applyFont="1" applyFill="1" applyBorder="1" applyAlignment="1">
      <alignment vertical="center"/>
    </xf>
    <xf numFmtId="0" fontId="22" fillId="0" borderId="2" xfId="72" applyFont="1" applyFill="1" applyBorder="1"/>
    <xf numFmtId="0" fontId="7" fillId="0" borderId="2" xfId="72" applyNumberFormat="1" applyFont="1" applyFill="1" applyBorder="1" applyAlignment="1">
      <alignment horizontal="left" vertical="center" wrapText="1"/>
    </xf>
    <xf numFmtId="166" fontId="33" fillId="0" borderId="0" xfId="72" applyNumberFormat="1" applyFont="1" applyFill="1" applyBorder="1" applyAlignment="1">
      <alignment horizontal="center" vertical="center" wrapText="1"/>
    </xf>
    <xf numFmtId="0" fontId="22" fillId="0" borderId="0" xfId="72" applyFont="1" applyFill="1" applyAlignment="1">
      <alignment vertical="center"/>
    </xf>
    <xf numFmtId="0" fontId="9" fillId="0" borderId="0" xfId="72" applyFont="1" applyFill="1" applyBorder="1" applyAlignment="1">
      <alignment wrapText="1"/>
    </xf>
    <xf numFmtId="0" fontId="93" fillId="0" borderId="0" xfId="0" applyFont="1" applyFill="1"/>
    <xf numFmtId="0" fontId="93" fillId="0" borderId="2" xfId="0" applyFont="1" applyFill="1" applyBorder="1"/>
    <xf numFmtId="0" fontId="94" fillId="0" borderId="2" xfId="0" applyFont="1" applyFill="1" applyBorder="1"/>
    <xf numFmtId="0" fontId="93" fillId="0" borderId="2" xfId="0" applyFont="1" applyFill="1" applyBorder="1" applyAlignment="1">
      <alignment wrapText="1"/>
    </xf>
    <xf numFmtId="0" fontId="10" fillId="0" borderId="0" xfId="0" applyNumberFormat="1" applyFont="1" applyFill="1" applyBorder="1" applyAlignment="1">
      <alignment horizontal="right" wrapText="1"/>
    </xf>
    <xf numFmtId="0" fontId="10" fillId="0" borderId="2" xfId="0" applyFont="1" applyFill="1" applyBorder="1"/>
    <xf numFmtId="0" fontId="14" fillId="0" borderId="0" xfId="0" applyFont="1" applyFill="1" applyBorder="1" applyAlignment="1">
      <alignment horizontal="center" vertical="center"/>
    </xf>
    <xf numFmtId="0" fontId="14" fillId="0" borderId="0" xfId="0" applyFont="1" applyFill="1" applyBorder="1" applyAlignment="1">
      <alignment horizontal="center" vertical="center" wrapText="1"/>
    </xf>
    <xf numFmtId="0" fontId="14" fillId="0" borderId="2" xfId="0" applyFont="1" applyFill="1" applyBorder="1" applyAlignment="1">
      <alignment horizontal="center"/>
    </xf>
    <xf numFmtId="166" fontId="14" fillId="0" borderId="0" xfId="0" applyNumberFormat="1" applyFont="1" applyFill="1" applyBorder="1" applyAlignment="1">
      <alignment horizontal="center"/>
    </xf>
    <xf numFmtId="0" fontId="93" fillId="0" borderId="0" xfId="0" applyFont="1" applyFill="1" applyAlignment="1">
      <alignment vertical="center"/>
    </xf>
    <xf numFmtId="0" fontId="93" fillId="0" borderId="2" xfId="0" applyFont="1" applyFill="1" applyBorder="1" applyAlignment="1">
      <alignment vertical="center"/>
    </xf>
    <xf numFmtId="0" fontId="7" fillId="0" borderId="2" xfId="0" applyFont="1" applyFill="1" applyBorder="1" applyAlignment="1">
      <alignment horizontal="left" wrapText="1"/>
    </xf>
    <xf numFmtId="0" fontId="95" fillId="0" borderId="2" xfId="0" applyFont="1" applyFill="1" applyBorder="1"/>
    <xf numFmtId="0" fontId="7" fillId="0" borderId="2" xfId="0" applyFont="1" applyFill="1" applyBorder="1" applyAlignment="1">
      <alignment horizontal="left"/>
    </xf>
    <xf numFmtId="0" fontId="7" fillId="0" borderId="0" xfId="0" applyFont="1" applyFill="1" applyBorder="1" applyAlignment="1">
      <alignment horizontal="left"/>
    </xf>
    <xf numFmtId="0" fontId="10" fillId="0" borderId="2" xfId="0" applyFont="1" applyFill="1" applyBorder="1" applyAlignment="1">
      <alignment horizontal="left"/>
    </xf>
    <xf numFmtId="166" fontId="71" fillId="0" borderId="0" xfId="0" applyNumberFormat="1" applyFont="1" applyFill="1" applyBorder="1" applyAlignment="1">
      <alignment horizontal="center" vertical="center"/>
    </xf>
    <xf numFmtId="0" fontId="95" fillId="0" borderId="0" xfId="0" applyFont="1" applyFill="1"/>
    <xf numFmtId="0" fontId="71" fillId="0" borderId="0" xfId="0" applyFont="1" applyFill="1" applyBorder="1" applyAlignment="1">
      <alignment horizontal="center" vertical="center"/>
    </xf>
    <xf numFmtId="0" fontId="32" fillId="0" borderId="0" xfId="74" applyFont="1" applyFill="1" applyAlignment="1">
      <alignment vertical="center"/>
    </xf>
    <xf numFmtId="0" fontId="32" fillId="0" borderId="32" xfId="79" applyFont="1" applyFill="1" applyBorder="1" applyAlignment="1">
      <alignment horizontal="center" wrapText="1"/>
    </xf>
    <xf numFmtId="0" fontId="32" fillId="0" borderId="2" xfId="79" applyFont="1" applyFill="1" applyBorder="1" applyAlignment="1">
      <alignment horizontal="center" vertical="center"/>
    </xf>
    <xf numFmtId="0" fontId="32" fillId="0" borderId="2" xfId="79" applyFont="1" applyFill="1" applyBorder="1" applyAlignment="1">
      <alignment horizontal="center" vertical="center" wrapText="1"/>
    </xf>
    <xf numFmtId="0" fontId="71" fillId="0" borderId="2" xfId="79" applyFont="1" applyFill="1" applyBorder="1" applyAlignment="1">
      <alignment horizontal="center" vertical="center" wrapText="1"/>
    </xf>
    <xf numFmtId="0" fontId="32" fillId="0" borderId="2" xfId="79" applyFont="1" applyFill="1" applyBorder="1" applyAlignment="1">
      <alignment vertical="center"/>
    </xf>
    <xf numFmtId="0" fontId="14" fillId="0" borderId="2" xfId="0" applyFont="1" applyFill="1" applyBorder="1" applyAlignment="1">
      <alignment horizontal="left" vertical="center" wrapText="1"/>
    </xf>
    <xf numFmtId="167" fontId="9" fillId="0" borderId="2" xfId="79" applyNumberFormat="1" applyFont="1" applyFill="1" applyBorder="1" applyAlignment="1">
      <alignment horizontal="center" vertical="center" wrapText="1"/>
    </xf>
    <xf numFmtId="167" fontId="32" fillId="0" borderId="2" xfId="79" applyNumberFormat="1" applyFont="1" applyFill="1" applyBorder="1" applyAlignment="1">
      <alignment horizontal="center" vertical="center"/>
    </xf>
    <xf numFmtId="0" fontId="11" fillId="0" borderId="12" xfId="0" applyFont="1" applyBorder="1" applyAlignment="1">
      <alignment horizontal="center"/>
    </xf>
    <xf numFmtId="0" fontId="11" fillId="2" borderId="42" xfId="0" applyFont="1" applyFill="1" applyBorder="1" applyAlignment="1">
      <alignment horizontal="center" vertical="center"/>
    </xf>
    <xf numFmtId="0" fontId="11" fillId="2" borderId="2" xfId="0" applyFont="1" applyFill="1" applyBorder="1" applyAlignment="1">
      <alignment horizontal="center" vertical="center"/>
    </xf>
    <xf numFmtId="0" fontId="7" fillId="0" borderId="43" xfId="72" applyFont="1" applyBorder="1" applyAlignment="1">
      <alignment horizontal="center"/>
    </xf>
    <xf numFmtId="0" fontId="7" fillId="0" borderId="2" xfId="75" applyFont="1" applyFill="1" applyBorder="1" applyAlignment="1">
      <alignment wrapText="1"/>
    </xf>
    <xf numFmtId="166" fontId="7" fillId="0" borderId="0" xfId="0" applyNumberFormat="1" applyFont="1"/>
    <xf numFmtId="0" fontId="11" fillId="2" borderId="13" xfId="0" applyFont="1" applyFill="1" applyBorder="1" applyAlignment="1">
      <alignment horizontal="center" vertical="center"/>
    </xf>
    <xf numFmtId="0" fontId="7" fillId="0" borderId="2" xfId="72" applyFont="1" applyBorder="1" applyAlignment="1">
      <alignment horizontal="center"/>
    </xf>
    <xf numFmtId="1" fontId="54" fillId="0" borderId="2" xfId="74" applyNumberFormat="1" applyFont="1" applyBorder="1" applyAlignment="1">
      <alignment horizontal="center" vertical="center" wrapText="1"/>
    </xf>
    <xf numFmtId="4" fontId="7" fillId="0" borderId="2" xfId="0" applyNumberFormat="1" applyFont="1" applyBorder="1" applyAlignment="1">
      <alignment horizontal="center" vertical="center" wrapText="1"/>
    </xf>
    <xf numFmtId="0" fontId="7" fillId="0" borderId="28" xfId="0" applyFont="1" applyBorder="1" applyAlignment="1">
      <alignment horizontal="center" vertical="center" wrapText="1"/>
    </xf>
    <xf numFmtId="0" fontId="7" fillId="0" borderId="44" xfId="0" applyFont="1" applyBorder="1" applyAlignment="1">
      <alignment horizontal="center"/>
    </xf>
    <xf numFmtId="0" fontId="10" fillId="4" borderId="23" xfId="0" applyFont="1" applyFill="1" applyBorder="1" applyAlignment="1">
      <alignment horizontal="center" vertical="center"/>
    </xf>
    <xf numFmtId="1" fontId="54" fillId="0" borderId="43" xfId="76" applyNumberFormat="1" applyFont="1" applyBorder="1" applyAlignment="1">
      <alignment horizontal="center" vertical="center" wrapText="1"/>
    </xf>
    <xf numFmtId="1" fontId="54" fillId="0" borderId="8" xfId="76" applyNumberFormat="1" applyFont="1" applyBorder="1" applyAlignment="1">
      <alignment horizontal="center" vertical="center" wrapText="1"/>
    </xf>
    <xf numFmtId="166" fontId="54" fillId="0" borderId="8" xfId="76" applyNumberFormat="1" applyFont="1" applyBorder="1" applyAlignment="1">
      <alignment horizontal="right" vertical="center" wrapText="1"/>
    </xf>
    <xf numFmtId="0" fontId="54" fillId="0" borderId="8" xfId="76" applyFont="1" applyBorder="1" applyAlignment="1">
      <alignment horizontal="center" vertical="center" wrapText="1"/>
    </xf>
    <xf numFmtId="0" fontId="21" fillId="4" borderId="11" xfId="0" applyFont="1" applyFill="1" applyBorder="1" applyAlignment="1">
      <alignment wrapText="1"/>
    </xf>
    <xf numFmtId="167" fontId="10" fillId="4" borderId="11" xfId="0" applyNumberFormat="1" applyFont="1" applyFill="1" applyBorder="1" applyAlignment="1">
      <alignment horizontal="center" vertical="center" wrapText="1"/>
    </xf>
    <xf numFmtId="49" fontId="84" fillId="0" borderId="2" xfId="0" applyNumberFormat="1" applyFont="1" applyFill="1" applyBorder="1" applyAlignment="1">
      <alignment horizontal="center" vertical="center" wrapText="1"/>
    </xf>
    <xf numFmtId="0" fontId="85" fillId="0" borderId="2" xfId="0" applyFont="1" applyFill="1" applyBorder="1" applyAlignment="1">
      <alignment horizontal="center" vertical="center" wrapText="1"/>
    </xf>
    <xf numFmtId="49" fontId="91" fillId="0" borderId="2" xfId="0" applyNumberFormat="1" applyFont="1" applyFill="1" applyBorder="1" applyAlignment="1">
      <alignment horizontal="center" vertical="center" wrapText="1"/>
    </xf>
    <xf numFmtId="0" fontId="6" fillId="2" borderId="0" xfId="0" applyFont="1" applyFill="1" applyBorder="1" applyAlignment="1">
      <alignment horizontal="centerContinuous" vertical="center" wrapText="1"/>
    </xf>
    <xf numFmtId="0" fontId="10" fillId="2" borderId="0" xfId="0" applyFont="1" applyFill="1" applyBorder="1" applyAlignment="1">
      <alignment horizontal="centerContinuous" vertical="center" wrapText="1"/>
    </xf>
    <xf numFmtId="0" fontId="7" fillId="2" borderId="0" xfId="0" applyFont="1" applyFill="1" applyBorder="1" applyAlignment="1">
      <alignment horizontal="centerContinuous" vertical="center" wrapText="1"/>
    </xf>
    <xf numFmtId="0" fontId="7" fillId="2" borderId="32" xfId="0" applyFont="1" applyFill="1" applyBorder="1" applyAlignment="1">
      <alignment vertical="center"/>
    </xf>
    <xf numFmtId="0" fontId="84" fillId="0" borderId="2" xfId="0" applyFont="1" applyFill="1" applyBorder="1" applyAlignment="1">
      <alignment horizontal="left" vertical="center" wrapText="1"/>
    </xf>
    <xf numFmtId="0" fontId="7" fillId="0" borderId="2" xfId="88" applyFont="1" applyFill="1" applyBorder="1" applyAlignment="1">
      <alignment vertical="center" wrapText="1"/>
    </xf>
    <xf numFmtId="0" fontId="7" fillId="0" borderId="2" xfId="88" applyFont="1" applyFill="1" applyBorder="1" applyAlignment="1">
      <alignment horizontal="center" vertical="center"/>
    </xf>
    <xf numFmtId="0" fontId="7" fillId="0" borderId="2" xfId="88" applyFont="1" applyFill="1" applyBorder="1" applyAlignment="1">
      <alignment horizontal="center"/>
    </xf>
    <xf numFmtId="0" fontId="7" fillId="9" borderId="2" xfId="88" applyFont="1" applyFill="1" applyBorder="1" applyAlignment="1">
      <alignment vertical="center" wrapText="1"/>
    </xf>
    <xf numFmtId="0" fontId="7" fillId="9" borderId="2" xfId="88" applyFont="1" applyFill="1" applyBorder="1" applyAlignment="1">
      <alignment horizontal="center"/>
    </xf>
    <xf numFmtId="0" fontId="84" fillId="0" borderId="2" xfId="0" applyFont="1" applyFill="1" applyBorder="1" applyAlignment="1">
      <alignment vertical="center" wrapText="1"/>
    </xf>
    <xf numFmtId="49" fontId="84" fillId="0" borderId="2" xfId="50" applyNumberFormat="1" applyFont="1" applyFill="1" applyBorder="1" applyAlignment="1">
      <alignment horizontal="center" vertical="center"/>
    </xf>
    <xf numFmtId="0" fontId="7" fillId="0" borderId="2" xfId="0" applyFont="1" applyFill="1" applyBorder="1" applyAlignment="1">
      <alignment horizontal="center"/>
    </xf>
    <xf numFmtId="49" fontId="84" fillId="0" borderId="2" xfId="50" applyNumberFormat="1" applyFont="1" applyFill="1" applyBorder="1" applyAlignment="1">
      <alignment vertical="center" wrapText="1"/>
    </xf>
    <xf numFmtId="49" fontId="84" fillId="0" borderId="2" xfId="32" applyNumberFormat="1" applyFont="1" applyFill="1" applyBorder="1" applyAlignment="1">
      <alignment vertical="center" wrapText="1"/>
    </xf>
    <xf numFmtId="0" fontId="84" fillId="0" borderId="2" xfId="35" applyFont="1" applyFill="1" applyBorder="1" applyAlignment="1">
      <alignment vertical="center" wrapText="1"/>
    </xf>
    <xf numFmtId="49" fontId="84" fillId="0" borderId="2" xfId="0" applyNumberFormat="1" applyFont="1" applyFill="1" applyBorder="1" applyAlignment="1">
      <alignment vertical="center" wrapText="1"/>
    </xf>
    <xf numFmtId="49" fontId="84" fillId="0" borderId="2" xfId="43" applyNumberFormat="1" applyFont="1" applyFill="1" applyBorder="1" applyAlignment="1">
      <alignment vertical="center" wrapText="1"/>
    </xf>
    <xf numFmtId="0" fontId="84" fillId="0" borderId="2" xfId="43" applyFont="1" applyFill="1" applyBorder="1" applyAlignment="1">
      <alignment vertical="center" wrapText="1"/>
    </xf>
    <xf numFmtId="0" fontId="84" fillId="0" borderId="2" xfId="43" applyFont="1" applyFill="1" applyBorder="1" applyAlignment="1">
      <alignment horizontal="center"/>
    </xf>
    <xf numFmtId="0" fontId="84" fillId="0" borderId="2" xfId="45" applyFont="1" applyFill="1" applyBorder="1" applyAlignment="1">
      <alignment horizontal="center"/>
    </xf>
    <xf numFmtId="49" fontId="7" fillId="0" borderId="2" xfId="0" applyNumberFormat="1" applyFont="1" applyFill="1" applyBorder="1" applyAlignment="1" applyProtection="1">
      <alignment vertical="center" wrapText="1" shrinkToFit="1"/>
    </xf>
    <xf numFmtId="49" fontId="7" fillId="0" borderId="2" xfId="0" applyNumberFormat="1" applyFont="1" applyFill="1" applyBorder="1" applyAlignment="1" applyProtection="1">
      <alignment horizontal="center" vertical="center" wrapText="1" shrinkToFit="1"/>
    </xf>
    <xf numFmtId="49" fontId="7" fillId="0" borderId="2" xfId="0" applyNumberFormat="1" applyFont="1" applyFill="1" applyBorder="1" applyAlignment="1" applyProtection="1">
      <alignment horizontal="left" vertical="top" wrapText="1" shrinkToFit="1"/>
    </xf>
    <xf numFmtId="49" fontId="92" fillId="0" borderId="2" xfId="0" applyNumberFormat="1" applyFont="1" applyBorder="1" applyAlignment="1" applyProtection="1">
      <alignment horizontal="left" vertical="top" wrapText="1"/>
    </xf>
    <xf numFmtId="49" fontId="7" fillId="9" borderId="2" xfId="0" applyNumberFormat="1" applyFont="1" applyFill="1" applyBorder="1" applyAlignment="1" applyProtection="1">
      <alignment horizontal="center" vertical="center" wrapText="1" shrinkToFit="1"/>
    </xf>
    <xf numFmtId="0" fontId="84" fillId="0" borderId="2" xfId="45" applyFont="1" applyBorder="1" applyAlignment="1">
      <alignment horizontal="center"/>
    </xf>
    <xf numFmtId="167" fontId="10" fillId="2" borderId="0" xfId="0" applyNumberFormat="1" applyFont="1" applyFill="1" applyBorder="1" applyAlignment="1">
      <alignment horizontal="center" vertical="center" wrapText="1"/>
    </xf>
    <xf numFmtId="1" fontId="7" fillId="2" borderId="0" xfId="0" applyNumberFormat="1" applyFont="1" applyFill="1" applyAlignment="1">
      <alignment horizontal="center" vertical="center"/>
    </xf>
    <xf numFmtId="167" fontId="7" fillId="2" borderId="0" xfId="0" applyNumberFormat="1" applyFont="1" applyFill="1" applyBorder="1" applyAlignment="1">
      <alignment horizontal="center" vertical="center" wrapText="1"/>
    </xf>
    <xf numFmtId="167" fontId="8" fillId="2" borderId="0" xfId="0" applyNumberFormat="1" applyFont="1" applyFill="1" applyBorder="1" applyAlignment="1">
      <alignment horizontal="center" vertical="center" wrapText="1"/>
    </xf>
    <xf numFmtId="167" fontId="7" fillId="2" borderId="0" xfId="0" applyNumberFormat="1" applyFont="1" applyFill="1" applyAlignment="1">
      <alignment horizontal="center" vertical="center"/>
    </xf>
    <xf numFmtId="167" fontId="7" fillId="2" borderId="0" xfId="0" applyNumberFormat="1" applyFont="1" applyFill="1" applyBorder="1" applyAlignment="1">
      <alignment horizontal="center" vertical="center"/>
    </xf>
    <xf numFmtId="167" fontId="7" fillId="2" borderId="0" xfId="0" applyNumberFormat="1" applyFont="1" applyFill="1" applyAlignment="1">
      <alignment horizontal="center" vertical="center" wrapText="1"/>
    </xf>
    <xf numFmtId="1" fontId="7" fillId="2" borderId="0" xfId="0" applyNumberFormat="1" applyFont="1" applyFill="1" applyAlignment="1">
      <alignment horizontal="center" vertical="center" wrapText="1"/>
    </xf>
    <xf numFmtId="167" fontId="10" fillId="2" borderId="0" xfId="0" applyNumberFormat="1" applyFont="1" applyFill="1" applyAlignment="1">
      <alignment horizontal="center" vertical="center" wrapText="1"/>
    </xf>
    <xf numFmtId="1" fontId="10" fillId="2" borderId="0" xfId="0" applyNumberFormat="1" applyFont="1" applyFill="1" applyAlignment="1">
      <alignment horizontal="center" vertical="center" wrapText="1"/>
    </xf>
    <xf numFmtId="167" fontId="10" fillId="0" borderId="7" xfId="0" applyNumberFormat="1" applyFont="1" applyFill="1" applyBorder="1" applyAlignment="1">
      <alignment horizontal="center" vertical="center" wrapText="1"/>
    </xf>
    <xf numFmtId="167" fontId="7" fillId="9" borderId="2" xfId="0" applyNumberFormat="1" applyFont="1" applyFill="1" applyBorder="1" applyAlignment="1">
      <alignment horizontal="center" vertical="center"/>
    </xf>
    <xf numFmtId="1" fontId="7" fillId="9" borderId="2" xfId="0" applyNumberFormat="1" applyFont="1" applyFill="1" applyBorder="1" applyAlignment="1">
      <alignment horizontal="center" vertical="center"/>
    </xf>
    <xf numFmtId="1" fontId="7" fillId="9" borderId="7" xfId="0" applyNumberFormat="1" applyFont="1" applyFill="1" applyBorder="1" applyAlignment="1">
      <alignment horizontal="center" vertical="center"/>
    </xf>
    <xf numFmtId="1" fontId="7" fillId="9" borderId="8" xfId="0" applyNumberFormat="1" applyFont="1" applyFill="1" applyBorder="1" applyAlignment="1">
      <alignment horizontal="center" vertical="center"/>
    </xf>
    <xf numFmtId="1" fontId="7" fillId="9" borderId="3" xfId="0" applyNumberFormat="1" applyFont="1" applyFill="1" applyBorder="1" applyAlignment="1">
      <alignment horizontal="center" vertical="center"/>
    </xf>
    <xf numFmtId="167" fontId="7" fillId="9" borderId="3" xfId="0" applyNumberFormat="1" applyFont="1" applyFill="1" applyBorder="1" applyAlignment="1">
      <alignment horizontal="center" vertical="center"/>
    </xf>
    <xf numFmtId="167" fontId="7" fillId="0" borderId="2" xfId="0" applyNumberFormat="1" applyFont="1" applyFill="1" applyBorder="1" applyAlignment="1">
      <alignment horizontal="center" vertical="center"/>
    </xf>
    <xf numFmtId="1" fontId="7" fillId="0" borderId="2" xfId="0" applyNumberFormat="1" applyFont="1" applyFill="1" applyBorder="1" applyAlignment="1">
      <alignment horizontal="center" vertical="center"/>
    </xf>
    <xf numFmtId="167" fontId="14" fillId="0" borderId="2" xfId="0" applyNumberFormat="1" applyFont="1" applyBorder="1" applyAlignment="1">
      <alignment horizontal="center" vertical="center"/>
    </xf>
    <xf numFmtId="167" fontId="7" fillId="9" borderId="2" xfId="96" applyNumberFormat="1" applyFont="1" applyFill="1" applyBorder="1" applyAlignment="1">
      <alignment horizontal="center" vertical="center"/>
    </xf>
    <xf numFmtId="167" fontId="7" fillId="2" borderId="3" xfId="96" applyNumberFormat="1" applyFont="1" applyFill="1" applyBorder="1" applyAlignment="1">
      <alignment horizontal="center" vertical="center"/>
    </xf>
    <xf numFmtId="167" fontId="7" fillId="9" borderId="2" xfId="99" applyNumberFormat="1" applyFont="1" applyFill="1" applyBorder="1" applyAlignment="1">
      <alignment horizontal="center" vertical="center"/>
    </xf>
    <xf numFmtId="167" fontId="7" fillId="9" borderId="2" xfId="40" applyNumberFormat="1" applyFont="1" applyFill="1" applyBorder="1" applyAlignment="1">
      <alignment horizontal="center" vertical="center"/>
    </xf>
    <xf numFmtId="167" fontId="7" fillId="0" borderId="2" xfId="46" applyNumberFormat="1" applyFont="1" applyBorder="1" applyAlignment="1">
      <alignment horizontal="center" vertical="center"/>
    </xf>
    <xf numFmtId="1" fontId="7" fillId="0" borderId="2" xfId="46" applyNumberFormat="1" applyFont="1" applyBorder="1" applyAlignment="1">
      <alignment horizontal="center" vertical="center"/>
    </xf>
    <xf numFmtId="167" fontId="7" fillId="2" borderId="2" xfId="0" applyNumberFormat="1" applyFont="1" applyFill="1" applyBorder="1" applyAlignment="1">
      <alignment horizontal="center" vertical="center" wrapText="1"/>
    </xf>
    <xf numFmtId="1" fontId="7" fillId="0" borderId="2" xfId="62" applyNumberFormat="1" applyFont="1" applyBorder="1" applyAlignment="1">
      <alignment horizontal="center" vertical="center"/>
    </xf>
    <xf numFmtId="167" fontId="7" fillId="0" borderId="2" xfId="96" applyNumberFormat="1" applyFont="1" applyBorder="1" applyAlignment="1">
      <alignment horizontal="center" vertical="center"/>
    </xf>
    <xf numFmtId="167" fontId="7" fillId="9" borderId="3" xfId="96" applyNumberFormat="1" applyFont="1" applyFill="1" applyBorder="1" applyAlignment="1">
      <alignment horizontal="center" vertical="center"/>
    </xf>
    <xf numFmtId="167" fontId="7" fillId="0" borderId="2" xfId="0" applyNumberFormat="1" applyFont="1" applyBorder="1" applyAlignment="1">
      <alignment horizontal="center" vertical="center" wrapText="1"/>
    </xf>
    <xf numFmtId="167" fontId="7" fillId="0" borderId="3" xfId="0" applyNumberFormat="1" applyFont="1" applyBorder="1" applyAlignment="1">
      <alignment horizontal="center" vertical="center"/>
    </xf>
    <xf numFmtId="167" fontId="7" fillId="0" borderId="6" xfId="0" applyNumberFormat="1" applyFont="1" applyBorder="1" applyAlignment="1">
      <alignment horizontal="center" vertical="center" wrapText="1"/>
    </xf>
    <xf numFmtId="167" fontId="7" fillId="0" borderId="4" xfId="0" applyNumberFormat="1" applyFont="1" applyBorder="1" applyAlignment="1">
      <alignment horizontal="center" vertical="center"/>
    </xf>
    <xf numFmtId="167" fontId="14" fillId="2" borderId="39" xfId="75" applyNumberFormat="1" applyFont="1" applyFill="1" applyBorder="1" applyAlignment="1">
      <alignment horizontal="center" vertical="center" wrapText="1"/>
    </xf>
    <xf numFmtId="167" fontId="14" fillId="2" borderId="2" xfId="75" applyNumberFormat="1" applyFont="1" applyFill="1" applyBorder="1" applyAlignment="1">
      <alignment horizontal="center" vertical="center" wrapText="1"/>
    </xf>
    <xf numFmtId="167" fontId="7" fillId="0" borderId="2" xfId="0" applyNumberFormat="1" applyFont="1" applyFill="1" applyBorder="1" applyAlignment="1">
      <alignment horizontal="center" vertical="center" wrapText="1"/>
    </xf>
    <xf numFmtId="167" fontId="84" fillId="9" borderId="2" xfId="68" applyNumberFormat="1" applyFont="1" applyFill="1" applyBorder="1" applyAlignment="1">
      <alignment horizontal="center" vertical="center"/>
    </xf>
    <xf numFmtId="167" fontId="7" fillId="9" borderId="2" xfId="68" applyNumberFormat="1" applyFont="1" applyFill="1" applyBorder="1" applyAlignment="1">
      <alignment horizontal="center" vertical="center"/>
    </xf>
    <xf numFmtId="167" fontId="7" fillId="9" borderId="2" xfId="37" applyNumberFormat="1" applyFont="1" applyFill="1" applyBorder="1" applyAlignment="1">
      <alignment horizontal="center" vertical="center"/>
    </xf>
    <xf numFmtId="167" fontId="7" fillId="9" borderId="2" xfId="1" applyNumberFormat="1" applyFont="1" applyFill="1" applyBorder="1" applyAlignment="1">
      <alignment horizontal="center" vertical="center"/>
    </xf>
    <xf numFmtId="167" fontId="7" fillId="9" borderId="2" xfId="5" applyNumberFormat="1" applyFont="1" applyFill="1" applyBorder="1" applyAlignment="1">
      <alignment horizontal="center" vertical="center"/>
    </xf>
    <xf numFmtId="167" fontId="84" fillId="2" borderId="39" xfId="75" applyNumberFormat="1" applyFont="1" applyFill="1" applyBorder="1" applyAlignment="1">
      <alignment horizontal="center" vertical="center" wrapText="1"/>
    </xf>
    <xf numFmtId="167" fontId="7" fillId="0" borderId="2" xfId="75" applyNumberFormat="1" applyFont="1" applyFill="1" applyBorder="1" applyAlignment="1">
      <alignment horizontal="center" vertical="center"/>
    </xf>
    <xf numFmtId="167" fontId="7" fillId="0" borderId="0" xfId="0" applyNumberFormat="1" applyFont="1" applyAlignment="1">
      <alignment horizontal="center" vertical="center"/>
    </xf>
    <xf numFmtId="1" fontId="7" fillId="0" borderId="0" xfId="0" applyNumberFormat="1" applyFont="1" applyAlignment="1">
      <alignment horizontal="center" vertical="center"/>
    </xf>
    <xf numFmtId="0" fontId="7" fillId="0" borderId="2" xfId="88" applyFont="1" applyFill="1" applyBorder="1" applyAlignment="1">
      <alignment horizontal="left" vertical="center" wrapText="1"/>
    </xf>
    <xf numFmtId="0" fontId="7" fillId="0" borderId="2" xfId="88" applyFont="1" applyFill="1" applyBorder="1" applyAlignment="1">
      <alignment horizontal="center" vertical="center" wrapText="1"/>
    </xf>
    <xf numFmtId="2" fontId="7" fillId="9" borderId="2" xfId="36" applyNumberFormat="1" applyFont="1" applyFill="1" applyBorder="1" applyAlignment="1">
      <alignment vertical="center" wrapText="1"/>
    </xf>
    <xf numFmtId="49" fontId="84" fillId="9" borderId="2" xfId="0" applyNumberFormat="1" applyFont="1" applyFill="1" applyBorder="1" applyAlignment="1">
      <alignment vertical="center" wrapText="1"/>
    </xf>
    <xf numFmtId="0" fontId="84" fillId="9" borderId="2" xfId="34" applyFont="1" applyFill="1" applyBorder="1" applyAlignment="1">
      <alignment horizontal="center" vertical="center"/>
    </xf>
    <xf numFmtId="0" fontId="84" fillId="9" borderId="2" xfId="44" applyFont="1" applyFill="1" applyBorder="1" applyAlignment="1">
      <alignment horizontal="center" vertical="center"/>
    </xf>
    <xf numFmtId="49" fontId="7" fillId="9" borderId="2" xfId="0" applyNumberFormat="1" applyFont="1" applyFill="1" applyBorder="1" applyAlignment="1" applyProtection="1">
      <alignment horizontal="left" vertical="top" wrapText="1" shrinkToFit="1"/>
    </xf>
    <xf numFmtId="49" fontId="7" fillId="0" borderId="2" xfId="0" applyNumberFormat="1" applyFont="1" applyFill="1" applyBorder="1" applyAlignment="1" applyProtection="1">
      <alignment vertical="top" wrapText="1" shrinkToFit="1"/>
    </xf>
    <xf numFmtId="0" fontId="92" fillId="0" borderId="2" xfId="0" applyFont="1" applyBorder="1" applyAlignment="1">
      <alignment vertical="center" wrapText="1"/>
    </xf>
    <xf numFmtId="0" fontId="84" fillId="0" borderId="2" xfId="0" applyFont="1" applyBorder="1" applyAlignment="1">
      <alignment horizontal="center" vertical="center"/>
    </xf>
    <xf numFmtId="167" fontId="14" fillId="0" borderId="2" xfId="0" applyNumberFormat="1" applyFont="1" applyFill="1" applyBorder="1" applyAlignment="1">
      <alignment horizontal="center" vertical="center"/>
    </xf>
    <xf numFmtId="167" fontId="7" fillId="9" borderId="2" xfId="0" applyNumberFormat="1" applyFont="1" applyFill="1" applyBorder="1" applyAlignment="1">
      <alignment horizontal="center" vertical="center" wrapText="1"/>
    </xf>
    <xf numFmtId="167" fontId="7" fillId="0" borderId="2" xfId="0" applyNumberFormat="1" applyFont="1" applyBorder="1" applyAlignment="1">
      <alignment horizontal="center"/>
    </xf>
    <xf numFmtId="167" fontId="7" fillId="0" borderId="2" xfId="0" applyNumberFormat="1" applyFont="1" applyBorder="1"/>
    <xf numFmtId="167" fontId="78" fillId="9" borderId="2" xfId="0" applyNumberFormat="1" applyFont="1" applyFill="1" applyBorder="1" applyAlignment="1">
      <alignment vertical="center"/>
    </xf>
    <xf numFmtId="167" fontId="7" fillId="0" borderId="2" xfId="0" applyNumberFormat="1" applyFont="1" applyBorder="1" applyAlignment="1">
      <alignment horizontal="right"/>
    </xf>
    <xf numFmtId="167" fontId="7" fillId="0" borderId="2" xfId="37" applyNumberFormat="1" applyFont="1" applyBorder="1" applyAlignment="1">
      <alignment horizontal="right" vertical="center"/>
    </xf>
    <xf numFmtId="167" fontId="7" fillId="9" borderId="2" xfId="88" applyNumberFormat="1" applyFont="1" applyFill="1" applyBorder="1" applyAlignment="1">
      <alignment horizontal="right" vertical="center"/>
    </xf>
    <xf numFmtId="167" fontId="78" fillId="9" borderId="2" xfId="88" applyNumberFormat="1" applyFont="1" applyFill="1" applyBorder="1" applyAlignment="1">
      <alignment horizontal="right" vertical="center"/>
    </xf>
    <xf numFmtId="167" fontId="7" fillId="9" borderId="2" xfId="37" applyNumberFormat="1" applyFont="1" applyFill="1" applyBorder="1" applyAlignment="1">
      <alignment horizontal="right" vertical="center"/>
    </xf>
    <xf numFmtId="0" fontId="7" fillId="0" borderId="3" xfId="0" applyFont="1" applyFill="1" applyBorder="1" applyAlignment="1">
      <alignment vertical="center"/>
    </xf>
    <xf numFmtId="167" fontId="7" fillId="0" borderId="3" xfId="0" applyNumberFormat="1" applyFont="1" applyFill="1" applyBorder="1" applyAlignment="1">
      <alignment vertical="center"/>
    </xf>
    <xf numFmtId="167" fontId="14" fillId="0" borderId="39" xfId="75" applyNumberFormat="1" applyFont="1" applyFill="1" applyBorder="1" applyAlignment="1">
      <alignment horizontal="center" vertical="center" wrapText="1"/>
    </xf>
    <xf numFmtId="167" fontId="14" fillId="0" borderId="39" xfId="75" applyNumberFormat="1" applyFont="1" applyFill="1" applyBorder="1" applyAlignment="1">
      <alignment horizontal="right" vertical="center" wrapText="1"/>
    </xf>
    <xf numFmtId="3" fontId="7" fillId="0" borderId="2" xfId="0" applyNumberFormat="1" applyFont="1" applyFill="1" applyBorder="1" applyAlignment="1">
      <alignment vertical="center"/>
    </xf>
    <xf numFmtId="167" fontId="10" fillId="0" borderId="2" xfId="0" applyNumberFormat="1" applyFont="1" applyBorder="1" applyAlignment="1">
      <alignment horizontal="center" vertical="center"/>
    </xf>
    <xf numFmtId="0" fontId="10" fillId="0" borderId="2" xfId="0" applyFont="1" applyBorder="1" applyAlignment="1">
      <alignment horizontal="right" vertical="center"/>
    </xf>
    <xf numFmtId="167" fontId="10" fillId="0" borderId="2" xfId="0" applyNumberFormat="1" applyFont="1" applyBorder="1" applyAlignment="1">
      <alignment horizontal="right" vertical="center"/>
    </xf>
    <xf numFmtId="166" fontId="10" fillId="4" borderId="2" xfId="0" applyNumberFormat="1" applyFont="1" applyFill="1" applyBorder="1" applyAlignment="1">
      <alignment horizontal="center" vertical="center"/>
    </xf>
    <xf numFmtId="0" fontId="10" fillId="4" borderId="2" xfId="0" applyFont="1" applyFill="1" applyBorder="1" applyAlignment="1">
      <alignment horizontal="center" vertical="center"/>
    </xf>
    <xf numFmtId="0" fontId="10" fillId="0" borderId="2" xfId="0" applyFont="1" applyBorder="1" applyAlignment="1">
      <alignment horizontal="center" vertical="center"/>
    </xf>
    <xf numFmtId="166" fontId="10" fillId="0" borderId="0" xfId="0" applyNumberFormat="1" applyFont="1" applyFill="1" applyBorder="1" applyAlignment="1">
      <alignment horizontal="center" vertical="center"/>
    </xf>
    <xf numFmtId="0" fontId="10" fillId="0" borderId="0" xfId="0" applyNumberFormat="1" applyFont="1" applyFill="1" applyBorder="1" applyAlignment="1">
      <alignment horizontal="center" vertical="center" wrapText="1"/>
    </xf>
    <xf numFmtId="0" fontId="10" fillId="0" borderId="0" xfId="0" applyFont="1" applyFill="1" applyAlignment="1">
      <alignment horizontal="center" vertical="center"/>
    </xf>
    <xf numFmtId="167" fontId="32" fillId="0" borderId="2" xfId="0" applyNumberFormat="1" applyFont="1" applyFill="1" applyBorder="1" applyAlignment="1">
      <alignment horizontal="center" vertical="center"/>
    </xf>
    <xf numFmtId="167" fontId="71" fillId="0" borderId="2" xfId="0" applyNumberFormat="1" applyFont="1" applyFill="1" applyBorder="1" applyAlignment="1">
      <alignment horizontal="center" vertical="center"/>
    </xf>
    <xf numFmtId="167" fontId="9" fillId="0" borderId="2" xfId="72" applyNumberFormat="1" applyFont="1" applyFill="1" applyBorder="1" applyAlignment="1">
      <alignment horizontal="center" vertical="center" wrapText="1"/>
    </xf>
    <xf numFmtId="167" fontId="9" fillId="0" borderId="2" xfId="72" applyNumberFormat="1" applyFont="1" applyFill="1" applyBorder="1" applyAlignment="1">
      <alignment horizontal="center" vertical="center"/>
    </xf>
    <xf numFmtId="1" fontId="69" fillId="0" borderId="0" xfId="0" applyNumberFormat="1" applyFont="1" applyFill="1" applyBorder="1" applyAlignment="1">
      <alignment horizontal="centerContinuous" vertical="center" wrapText="1"/>
    </xf>
    <xf numFmtId="0" fontId="10" fillId="0" borderId="0" xfId="0" applyFont="1" applyAlignment="1">
      <alignment horizontal="centerContinuous"/>
    </xf>
    <xf numFmtId="0" fontId="10" fillId="0" borderId="0" xfId="0" applyFont="1" applyFill="1" applyAlignment="1">
      <alignment horizontal="centerContinuous"/>
    </xf>
    <xf numFmtId="1" fontId="23" fillId="0" borderId="2" xfId="0" applyNumberFormat="1" applyFont="1" applyFill="1" applyBorder="1" applyAlignment="1">
      <alignment horizontal="center" vertical="center" wrapText="1"/>
    </xf>
    <xf numFmtId="1" fontId="23" fillId="0" borderId="0" xfId="0" applyNumberFormat="1" applyFont="1" applyFill="1" applyBorder="1" applyAlignment="1">
      <alignment horizontal="center" vertical="center" wrapText="1"/>
    </xf>
    <xf numFmtId="0" fontId="32" fillId="0" borderId="3" xfId="82" applyFont="1" applyBorder="1" applyAlignment="1">
      <alignment vertical="center"/>
    </xf>
    <xf numFmtId="0" fontId="33" fillId="0" borderId="2" xfId="82" applyNumberFormat="1" applyFont="1" applyFill="1" applyBorder="1" applyAlignment="1">
      <alignment vertical="center" wrapText="1"/>
    </xf>
    <xf numFmtId="166" fontId="10" fillId="9" borderId="2" xfId="0" applyNumberFormat="1" applyFont="1" applyFill="1" applyBorder="1" applyAlignment="1">
      <alignment horizontal="center" vertical="center" wrapText="1"/>
    </xf>
    <xf numFmtId="166" fontId="10" fillId="0" borderId="0" xfId="0" applyNumberFormat="1" applyFont="1" applyFill="1" applyBorder="1" applyAlignment="1">
      <alignment horizontal="center" vertical="center" wrapText="1"/>
    </xf>
    <xf numFmtId="0" fontId="93" fillId="0" borderId="0" xfId="0" applyFont="1" applyAlignment="1">
      <alignment vertical="center"/>
    </xf>
    <xf numFmtId="0" fontId="10" fillId="0" borderId="0" xfId="0" applyFont="1" applyAlignment="1">
      <alignment vertical="center"/>
    </xf>
    <xf numFmtId="0" fontId="10" fillId="0" borderId="2" xfId="0" applyFont="1" applyBorder="1" applyAlignment="1">
      <alignment vertical="center"/>
    </xf>
    <xf numFmtId="0" fontId="23" fillId="0" borderId="2" xfId="0" applyFont="1" applyBorder="1"/>
    <xf numFmtId="166" fontId="70" fillId="9" borderId="2" xfId="0" applyNumberFormat="1" applyFont="1" applyFill="1" applyBorder="1" applyAlignment="1">
      <alignment horizontal="center" vertical="center"/>
    </xf>
    <xf numFmtId="0" fontId="23" fillId="0" borderId="0" xfId="0" applyFont="1"/>
    <xf numFmtId="0" fontId="32" fillId="0" borderId="0" xfId="82" applyFont="1" applyBorder="1" applyAlignment="1">
      <alignment vertical="center"/>
    </xf>
    <xf numFmtId="0" fontId="33" fillId="0" borderId="0" xfId="82" applyNumberFormat="1" applyFont="1" applyFill="1" applyBorder="1" applyAlignment="1">
      <alignment vertical="center" wrapText="1"/>
    </xf>
    <xf numFmtId="0" fontId="10" fillId="0" borderId="8" xfId="0" applyNumberFormat="1" applyFont="1" applyFill="1" applyBorder="1" applyAlignment="1">
      <alignment horizontal="left" vertical="center" wrapText="1"/>
    </xf>
    <xf numFmtId="0" fontId="10" fillId="0" borderId="0" xfId="0" applyFont="1" applyBorder="1" applyAlignment="1">
      <alignment horizontal="center" vertical="center"/>
    </xf>
    <xf numFmtId="0" fontId="10" fillId="0" borderId="0" xfId="0" applyNumberFormat="1" applyFont="1" applyFill="1" applyBorder="1" applyAlignment="1">
      <alignment horizontal="left" vertical="center" wrapText="1"/>
    </xf>
    <xf numFmtId="0" fontId="93" fillId="0" borderId="0" xfId="0" applyFont="1" applyBorder="1"/>
    <xf numFmtId="0" fontId="93" fillId="0" borderId="0" xfId="0" applyFont="1"/>
    <xf numFmtId="1" fontId="10" fillId="9" borderId="0" xfId="0" applyNumberFormat="1" applyFont="1" applyFill="1" applyBorder="1" applyAlignment="1">
      <alignment horizontal="center" vertical="center" wrapText="1"/>
    </xf>
    <xf numFmtId="166" fontId="10" fillId="9" borderId="0" xfId="0" applyNumberFormat="1" applyFont="1" applyFill="1" applyBorder="1" applyAlignment="1">
      <alignment horizontal="center" vertical="center" wrapText="1"/>
    </xf>
    <xf numFmtId="0" fontId="23" fillId="0" borderId="0" xfId="0" applyFont="1" applyBorder="1"/>
    <xf numFmtId="2" fontId="70" fillId="0" borderId="0" xfId="0" applyNumberFormat="1" applyFont="1" applyFill="1" applyBorder="1" applyAlignment="1">
      <alignment horizontal="left" vertical="center"/>
    </xf>
    <xf numFmtId="0" fontId="10" fillId="9" borderId="0" xfId="0" applyFont="1" applyFill="1"/>
    <xf numFmtId="0" fontId="68" fillId="2" borderId="2" xfId="0" applyFont="1" applyFill="1" applyBorder="1" applyAlignment="1">
      <alignment wrapText="1"/>
    </xf>
    <xf numFmtId="0" fontId="68" fillId="2" borderId="2" xfId="0" applyFont="1" applyFill="1" applyBorder="1"/>
    <xf numFmtId="0" fontId="9" fillId="2" borderId="2" xfId="0" applyFont="1" applyFill="1" applyBorder="1" applyAlignment="1">
      <alignment wrapText="1"/>
    </xf>
    <xf numFmtId="0" fontId="9" fillId="0" borderId="2" xfId="0" applyFont="1" applyBorder="1"/>
    <xf numFmtId="0" fontId="22" fillId="0" borderId="0" xfId="0" applyFont="1"/>
    <xf numFmtId="0" fontId="74" fillId="2" borderId="2" xfId="0" applyFont="1" applyFill="1" applyBorder="1" applyAlignment="1">
      <alignment vertical="center" wrapText="1"/>
    </xf>
    <xf numFmtId="0" fontId="6" fillId="0" borderId="0" xfId="0" applyFont="1" applyFill="1" applyBorder="1" applyAlignment="1"/>
    <xf numFmtId="0" fontId="31" fillId="0" borderId="1" xfId="0" applyFont="1" applyFill="1" applyBorder="1" applyAlignment="1">
      <alignment horizontal="left" wrapText="1"/>
    </xf>
    <xf numFmtId="0" fontId="31" fillId="0" borderId="0" xfId="0" applyFont="1" applyFill="1" applyBorder="1" applyAlignment="1">
      <alignment horizontal="centerContinuous" wrapText="1"/>
    </xf>
    <xf numFmtId="0" fontId="32" fillId="0" borderId="2" xfId="0" applyFont="1" applyFill="1" applyBorder="1" applyAlignment="1">
      <alignment horizontal="center"/>
    </xf>
    <xf numFmtId="0" fontId="9" fillId="0" borderId="2" xfId="0" applyFont="1" applyFill="1" applyBorder="1" applyAlignment="1">
      <alignment horizontal="center"/>
    </xf>
    <xf numFmtId="0" fontId="9" fillId="0" borderId="2" xfId="0" applyFont="1" applyFill="1" applyBorder="1"/>
    <xf numFmtId="0" fontId="9" fillId="0" borderId="0" xfId="0" applyFont="1" applyFill="1"/>
    <xf numFmtId="1" fontId="23" fillId="0" borderId="4" xfId="0" applyNumberFormat="1" applyFont="1" applyFill="1" applyBorder="1" applyAlignment="1">
      <alignment horizontal="center" vertical="center" wrapText="1"/>
    </xf>
    <xf numFmtId="1" fontId="70" fillId="0" borderId="2" xfId="0" applyNumberFormat="1" applyFont="1" applyFill="1" applyBorder="1" applyAlignment="1">
      <alignment horizontal="center" vertical="center"/>
    </xf>
    <xf numFmtId="0" fontId="11" fillId="0" borderId="3" xfId="0" applyFont="1" applyFill="1" applyBorder="1" applyAlignment="1">
      <alignment horizontal="center" vertical="center" wrapText="1"/>
    </xf>
    <xf numFmtId="0" fontId="7" fillId="0" borderId="4" xfId="0" applyFont="1" applyBorder="1" applyAlignment="1">
      <alignment horizontal="center"/>
    </xf>
    <xf numFmtId="0" fontId="22" fillId="0" borderId="2" xfId="81" applyFont="1" applyFill="1" applyBorder="1" applyAlignment="1">
      <alignment horizontal="center" vertical="center"/>
    </xf>
    <xf numFmtId="0" fontId="6" fillId="0" borderId="0" xfId="82" applyFont="1" applyFill="1" applyBorder="1" applyAlignment="1">
      <alignment horizontal="center" wrapText="1"/>
    </xf>
    <xf numFmtId="0" fontId="12" fillId="0" borderId="0" xfId="0" applyFont="1" applyFill="1" applyAlignment="1">
      <alignment wrapText="1"/>
    </xf>
    <xf numFmtId="0" fontId="10" fillId="0" borderId="1" xfId="0" applyFont="1" applyFill="1" applyBorder="1" applyAlignment="1">
      <alignment horizontal="centerContinuous" wrapText="1"/>
    </xf>
    <xf numFmtId="0" fontId="7" fillId="0" borderId="1" xfId="0" applyFont="1" applyFill="1" applyBorder="1"/>
    <xf numFmtId="0" fontId="7" fillId="0" borderId="0" xfId="0" applyFont="1" applyFill="1" applyAlignment="1">
      <alignment horizontal="center" wrapText="1"/>
    </xf>
    <xf numFmtId="0" fontId="7" fillId="0" borderId="0" xfId="0" applyFont="1" applyFill="1" applyAlignment="1">
      <alignment horizontal="center" vertical="center" wrapText="1"/>
    </xf>
    <xf numFmtId="0" fontId="10" fillId="0" borderId="0" xfId="0" applyFont="1" applyFill="1" applyAlignment="1">
      <alignment horizontal="center" wrapText="1"/>
    </xf>
    <xf numFmtId="0" fontId="7" fillId="0" borderId="18" xfId="0" applyFont="1" applyFill="1" applyBorder="1" applyAlignment="1">
      <alignment horizontal="center"/>
    </xf>
    <xf numFmtId="0" fontId="10" fillId="0" borderId="29" xfId="0" applyFont="1" applyFill="1" applyBorder="1" applyAlignment="1">
      <alignment horizontal="center" vertical="center"/>
    </xf>
    <xf numFmtId="0" fontId="10" fillId="0" borderId="7" xfId="0" applyFont="1" applyFill="1" applyBorder="1" applyAlignment="1">
      <alignment horizontal="center" vertical="center"/>
    </xf>
    <xf numFmtId="0" fontId="11" fillId="0" borderId="29" xfId="0" applyFont="1" applyFill="1" applyBorder="1" applyAlignment="1">
      <alignment horizontal="center" vertical="center" wrapText="1"/>
    </xf>
    <xf numFmtId="0" fontId="10" fillId="0" borderId="17" xfId="0" applyFont="1" applyFill="1" applyBorder="1" applyAlignment="1">
      <alignment horizontal="center" vertical="center"/>
    </xf>
    <xf numFmtId="0" fontId="11" fillId="0" borderId="21" xfId="0" applyFont="1" applyFill="1" applyBorder="1" applyAlignment="1">
      <alignment horizontal="center" vertical="center" wrapText="1"/>
    </xf>
    <xf numFmtId="0" fontId="11" fillId="0" borderId="7" xfId="0" applyFont="1" applyFill="1" applyBorder="1" applyAlignment="1">
      <alignment horizontal="center" vertical="center" wrapText="1"/>
    </xf>
    <xf numFmtId="0" fontId="11" fillId="0" borderId="17" xfId="0" applyFont="1" applyFill="1" applyBorder="1" applyAlignment="1">
      <alignment horizontal="center" vertical="center" wrapText="1"/>
    </xf>
    <xf numFmtId="0" fontId="11" fillId="0" borderId="12" xfId="0" applyFont="1" applyFill="1" applyBorder="1" applyAlignment="1">
      <alignment horizontal="center"/>
    </xf>
    <xf numFmtId="0" fontId="7" fillId="0" borderId="2" xfId="0" applyFont="1" applyFill="1" applyBorder="1" applyAlignment="1">
      <alignment horizontal="left" vertical="center"/>
    </xf>
    <xf numFmtId="0" fontId="7" fillId="0" borderId="8" xfId="0" applyFont="1" applyFill="1" applyBorder="1" applyAlignment="1">
      <alignment horizontal="center" vertical="center" wrapText="1"/>
    </xf>
    <xf numFmtId="166" fontId="7" fillId="0" borderId="8" xfId="0" applyNumberFormat="1" applyFont="1" applyFill="1" applyBorder="1" applyAlignment="1">
      <alignment horizontal="center" vertical="center" wrapText="1"/>
    </xf>
    <xf numFmtId="0" fontId="32" fillId="0" borderId="0" xfId="0" applyFont="1" applyFill="1"/>
    <xf numFmtId="0" fontId="10" fillId="0" borderId="0" xfId="0" applyFont="1" applyFill="1" applyBorder="1" applyAlignment="1">
      <alignment horizontal="center" vertical="center" wrapText="1"/>
    </xf>
    <xf numFmtId="1" fontId="54" fillId="0" borderId="2" xfId="74" applyNumberFormat="1" applyFont="1" applyFill="1" applyBorder="1" applyAlignment="1">
      <alignment horizontal="center" vertical="center" wrapText="1"/>
    </xf>
    <xf numFmtId="4" fontId="7" fillId="0" borderId="2" xfId="0" applyNumberFormat="1" applyFont="1" applyFill="1" applyBorder="1" applyAlignment="1">
      <alignment horizontal="center" vertical="center" wrapText="1"/>
    </xf>
    <xf numFmtId="0" fontId="11" fillId="0" borderId="18" xfId="0" applyFont="1" applyFill="1" applyBorder="1" applyAlignment="1">
      <alignment horizontal="center" vertical="center" wrapText="1"/>
    </xf>
    <xf numFmtId="0" fontId="7" fillId="0" borderId="36" xfId="0" applyFont="1" applyBorder="1" applyAlignment="1">
      <alignment horizontal="center"/>
    </xf>
    <xf numFmtId="0" fontId="7" fillId="0" borderId="40" xfId="0" applyFont="1" applyBorder="1" applyAlignment="1">
      <alignment horizontal="center"/>
    </xf>
    <xf numFmtId="0" fontId="11" fillId="2" borderId="40" xfId="0" applyFont="1" applyFill="1" applyBorder="1" applyAlignment="1">
      <alignment horizontal="center"/>
    </xf>
    <xf numFmtId="0" fontId="10" fillId="4" borderId="23" xfId="0" applyFont="1" applyFill="1" applyBorder="1" applyAlignment="1">
      <alignment wrapText="1"/>
    </xf>
    <xf numFmtId="166" fontId="10" fillId="4" borderId="23" xfId="0" applyNumberFormat="1" applyFont="1" applyFill="1" applyBorder="1" applyAlignment="1">
      <alignment horizontal="center" vertical="center"/>
    </xf>
    <xf numFmtId="166" fontId="10" fillId="4" borderId="24" xfId="0" applyNumberFormat="1" applyFont="1" applyFill="1" applyBorder="1" applyAlignment="1">
      <alignment horizontal="center" vertical="center"/>
    </xf>
    <xf numFmtId="166" fontId="7" fillId="0" borderId="2" xfId="72" applyNumberFormat="1" applyFont="1" applyFill="1" applyBorder="1" applyAlignment="1">
      <alignment horizontal="center" vertical="center" wrapText="1"/>
    </xf>
    <xf numFmtId="0" fontId="11" fillId="0" borderId="36" xfId="0" applyFont="1" applyBorder="1" applyAlignment="1">
      <alignment horizontal="center"/>
    </xf>
    <xf numFmtId="0" fontId="11" fillId="0" borderId="4" xfId="0" applyFont="1" applyBorder="1" applyAlignment="1">
      <alignment horizontal="center"/>
    </xf>
    <xf numFmtId="0" fontId="7" fillId="0" borderId="45" xfId="72" applyFont="1" applyBorder="1" applyAlignment="1">
      <alignment horizontal="center"/>
    </xf>
    <xf numFmtId="0" fontId="7" fillId="0" borderId="46" xfId="0" applyFont="1" applyBorder="1" applyAlignment="1">
      <alignment horizontal="center"/>
    </xf>
    <xf numFmtId="0" fontId="11" fillId="2" borderId="47" xfId="0" applyFont="1" applyFill="1" applyBorder="1" applyAlignment="1">
      <alignment horizontal="center" vertical="center"/>
    </xf>
    <xf numFmtId="0" fontId="11" fillId="0" borderId="48" xfId="0" applyFont="1" applyFill="1" applyBorder="1" applyAlignment="1">
      <alignment horizontal="center"/>
    </xf>
    <xf numFmtId="0" fontId="11" fillId="0" borderId="48" xfId="0" applyFont="1" applyFill="1" applyBorder="1" applyAlignment="1">
      <alignment horizontal="center" vertical="center"/>
    </xf>
    <xf numFmtId="0" fontId="11" fillId="2" borderId="48" xfId="0" applyFont="1" applyFill="1" applyBorder="1" applyAlignment="1">
      <alignment horizontal="center" vertical="center"/>
    </xf>
    <xf numFmtId="0" fontId="11" fillId="0" borderId="48" xfId="0" applyFont="1" applyBorder="1" applyAlignment="1">
      <alignment horizontal="center"/>
    </xf>
    <xf numFmtId="0" fontId="11" fillId="0" borderId="49" xfId="0" applyFont="1" applyBorder="1" applyAlignment="1">
      <alignment horizontal="center"/>
    </xf>
    <xf numFmtId="0" fontId="11" fillId="0" borderId="50" xfId="0" applyFont="1" applyBorder="1" applyAlignment="1">
      <alignment horizontal="center"/>
    </xf>
    <xf numFmtId="0" fontId="7" fillId="0" borderId="26" xfId="75" applyFont="1" applyFill="1" applyBorder="1" applyAlignment="1">
      <alignment wrapText="1"/>
    </xf>
    <xf numFmtId="166" fontId="7" fillId="0" borderId="50" xfId="0" applyNumberFormat="1" applyFont="1" applyBorder="1" applyAlignment="1">
      <alignment horizontal="center" vertical="center" wrapText="1"/>
    </xf>
    <xf numFmtId="0" fontId="7" fillId="0" borderId="51" xfId="0" applyFont="1" applyBorder="1" applyAlignment="1">
      <alignment wrapText="1"/>
    </xf>
    <xf numFmtId="0" fontId="7" fillId="0" borderId="52" xfId="0" applyFont="1" applyFill="1" applyBorder="1" applyAlignment="1">
      <alignment wrapText="1"/>
    </xf>
    <xf numFmtId="0" fontId="7" fillId="0" borderId="52" xfId="0" applyFont="1" applyFill="1" applyBorder="1" applyAlignment="1">
      <alignment horizontal="center" vertical="center" wrapText="1"/>
    </xf>
    <xf numFmtId="166" fontId="7" fillId="0" borderId="52" xfId="0" applyNumberFormat="1" applyFont="1" applyFill="1" applyBorder="1" applyAlignment="1">
      <alignment horizontal="center" vertical="center" wrapText="1"/>
    </xf>
    <xf numFmtId="0" fontId="7" fillId="0" borderId="52" xfId="0" applyFont="1" applyBorder="1" applyAlignment="1">
      <alignment horizontal="center" vertical="center" wrapText="1"/>
    </xf>
    <xf numFmtId="166" fontId="7" fillId="0" borderId="52" xfId="0" applyNumberFormat="1" applyFont="1" applyBorder="1" applyAlignment="1">
      <alignment horizontal="center" vertical="center" wrapText="1"/>
    </xf>
    <xf numFmtId="166" fontId="7" fillId="0" borderId="53" xfId="0" applyNumberFormat="1" applyFont="1" applyBorder="1" applyAlignment="1">
      <alignment horizontal="center" vertical="center" wrapText="1"/>
    </xf>
    <xf numFmtId="0" fontId="7" fillId="0" borderId="4" xfId="72" applyFont="1" applyBorder="1" applyAlignment="1">
      <alignment horizontal="center"/>
    </xf>
    <xf numFmtId="0" fontId="11" fillId="0" borderId="47" xfId="0" applyFont="1" applyBorder="1" applyAlignment="1">
      <alignment horizontal="center"/>
    </xf>
    <xf numFmtId="0" fontId="7" fillId="0" borderId="26" xfId="72" applyFont="1" applyBorder="1" applyAlignment="1">
      <alignment horizontal="center"/>
    </xf>
    <xf numFmtId="0" fontId="7" fillId="0" borderId="51" xfId="0" applyFont="1" applyBorder="1" applyAlignment="1">
      <alignment horizontal="center"/>
    </xf>
    <xf numFmtId="0" fontId="7" fillId="0" borderId="52" xfId="0" applyFont="1" applyBorder="1" applyAlignment="1">
      <alignment wrapText="1"/>
    </xf>
    <xf numFmtId="0" fontId="7" fillId="0" borderId="4" xfId="75" applyFont="1" applyFill="1" applyBorder="1" applyAlignment="1">
      <alignment wrapText="1"/>
    </xf>
    <xf numFmtId="0" fontId="7" fillId="0" borderId="55" xfId="0" applyFont="1" applyBorder="1" applyAlignment="1">
      <alignment wrapText="1"/>
    </xf>
    <xf numFmtId="0" fontId="11" fillId="0" borderId="56" xfId="0" applyFont="1" applyFill="1" applyBorder="1" applyAlignment="1">
      <alignment horizontal="center"/>
    </xf>
    <xf numFmtId="0" fontId="7" fillId="0" borderId="6" xfId="0" applyFont="1" applyFill="1" applyBorder="1" applyAlignment="1">
      <alignment horizontal="center" vertical="center" wrapText="1"/>
    </xf>
    <xf numFmtId="0" fontId="7" fillId="0" borderId="57" xfId="0" applyFont="1" applyFill="1" applyBorder="1" applyAlignment="1">
      <alignment horizontal="center" vertical="center" wrapText="1"/>
    </xf>
    <xf numFmtId="0" fontId="11" fillId="0" borderId="47" xfId="0" applyFont="1" applyFill="1" applyBorder="1" applyAlignment="1">
      <alignment horizontal="center"/>
    </xf>
    <xf numFmtId="0" fontId="11" fillId="0" borderId="49" xfId="0" applyFont="1" applyFill="1" applyBorder="1" applyAlignment="1">
      <alignment horizontal="center" vertical="center"/>
    </xf>
    <xf numFmtId="0" fontId="7" fillId="0" borderId="26" xfId="0" applyFont="1" applyFill="1" applyBorder="1" applyAlignment="1">
      <alignment horizontal="left" vertical="center"/>
    </xf>
    <xf numFmtId="0" fontId="7" fillId="0" borderId="50" xfId="0" applyFont="1" applyFill="1" applyBorder="1" applyAlignment="1">
      <alignment horizontal="left" vertical="center"/>
    </xf>
    <xf numFmtId="0" fontId="7" fillId="0" borderId="51" xfId="0" applyFont="1" applyFill="1" applyBorder="1" applyAlignment="1">
      <alignment wrapText="1"/>
    </xf>
    <xf numFmtId="0" fontId="7" fillId="0" borderId="53" xfId="0" applyFont="1" applyFill="1" applyBorder="1" applyAlignment="1">
      <alignment wrapText="1"/>
    </xf>
    <xf numFmtId="0" fontId="11" fillId="0" borderId="54" xfId="0" applyFont="1" applyFill="1" applyBorder="1" applyAlignment="1">
      <alignment horizontal="center"/>
    </xf>
    <xf numFmtId="166" fontId="7" fillId="0" borderId="4" xfId="0" applyNumberFormat="1" applyFont="1" applyFill="1" applyBorder="1" applyAlignment="1">
      <alignment horizontal="center" vertical="center" wrapText="1"/>
    </xf>
    <xf numFmtId="166" fontId="7" fillId="0" borderId="55" xfId="0" applyNumberFormat="1" applyFont="1" applyFill="1" applyBorder="1" applyAlignment="1">
      <alignment horizontal="center" vertical="center" wrapText="1"/>
    </xf>
    <xf numFmtId="0" fontId="11" fillId="0" borderId="58" xfId="0" applyFont="1" applyBorder="1" applyAlignment="1">
      <alignment horizontal="center"/>
    </xf>
    <xf numFmtId="166" fontId="7" fillId="0" borderId="59" xfId="0" applyNumberFormat="1" applyFont="1" applyBorder="1" applyAlignment="1">
      <alignment horizontal="center" vertical="center" wrapText="1"/>
    </xf>
    <xf numFmtId="166" fontId="7" fillId="0" borderId="60" xfId="0" applyNumberFormat="1" applyFont="1" applyBorder="1" applyAlignment="1">
      <alignment horizontal="center" vertical="center" wrapText="1"/>
    </xf>
    <xf numFmtId="0" fontId="11" fillId="2" borderId="49" xfId="0" applyFont="1" applyFill="1" applyBorder="1" applyAlignment="1">
      <alignment horizontal="center" vertical="center"/>
    </xf>
    <xf numFmtId="0" fontId="7" fillId="0" borderId="26" xfId="0" applyFont="1" applyBorder="1" applyAlignment="1">
      <alignment horizontal="center" vertical="center" wrapText="1"/>
    </xf>
    <xf numFmtId="0" fontId="7" fillId="0" borderId="26" xfId="0" applyFont="1" applyFill="1" applyBorder="1" applyAlignment="1">
      <alignment horizontal="center" vertical="center" wrapText="1"/>
    </xf>
    <xf numFmtId="0" fontId="7" fillId="0" borderId="51" xfId="0" applyFont="1" applyBorder="1" applyAlignment="1">
      <alignment horizontal="center" vertical="center" wrapText="1"/>
    </xf>
    <xf numFmtId="0" fontId="11" fillId="2" borderId="61" xfId="0" applyFont="1" applyFill="1" applyBorder="1" applyAlignment="1">
      <alignment horizontal="center" vertical="center"/>
    </xf>
    <xf numFmtId="0" fontId="7" fillId="0" borderId="5" xfId="75" applyFont="1" applyFill="1" applyBorder="1" applyAlignment="1">
      <alignment wrapText="1"/>
    </xf>
    <xf numFmtId="0" fontId="7" fillId="0" borderId="62" xfId="0" applyFont="1" applyBorder="1" applyAlignment="1">
      <alignment wrapText="1"/>
    </xf>
    <xf numFmtId="0" fontId="11" fillId="0" borderId="63" xfId="0" applyFont="1" applyBorder="1" applyAlignment="1">
      <alignment horizontal="center"/>
    </xf>
    <xf numFmtId="0" fontId="7" fillId="0" borderId="64" xfId="72" applyFont="1" applyBorder="1" applyAlignment="1">
      <alignment horizontal="center"/>
    </xf>
    <xf numFmtId="0" fontId="7" fillId="0" borderId="65" xfId="0" applyFont="1" applyBorder="1" applyAlignment="1">
      <alignment horizontal="center"/>
    </xf>
    <xf numFmtId="0" fontId="11" fillId="2" borderId="4" xfId="0" applyFont="1" applyFill="1" applyBorder="1" applyAlignment="1">
      <alignment horizontal="center" vertical="center"/>
    </xf>
    <xf numFmtId="0" fontId="11" fillId="0" borderId="14" xfId="0" applyFont="1" applyBorder="1" applyAlignment="1">
      <alignment horizontal="center"/>
    </xf>
    <xf numFmtId="0" fontId="7" fillId="0" borderId="23" xfId="0" applyFont="1" applyFill="1" applyBorder="1" applyAlignment="1">
      <alignment horizontal="center" vertical="center" wrapText="1"/>
    </xf>
    <xf numFmtId="166" fontId="7" fillId="0" borderId="23" xfId="0" applyNumberFormat="1" applyFont="1" applyFill="1" applyBorder="1" applyAlignment="1">
      <alignment horizontal="center" vertical="center" wrapText="1"/>
    </xf>
    <xf numFmtId="0" fontId="7" fillId="0" borderId="23" xfId="0" applyFont="1" applyBorder="1" applyAlignment="1">
      <alignment horizontal="center" vertical="center" wrapText="1"/>
    </xf>
    <xf numFmtId="166" fontId="7" fillId="0" borderId="23" xfId="0" applyNumberFormat="1" applyFont="1" applyBorder="1" applyAlignment="1">
      <alignment horizontal="center" vertical="center" wrapText="1"/>
    </xf>
    <xf numFmtId="0" fontId="10" fillId="0" borderId="4" xfId="75" applyFont="1" applyFill="1" applyBorder="1" applyAlignment="1">
      <alignment wrapText="1"/>
    </xf>
    <xf numFmtId="0" fontId="11" fillId="0" borderId="66" xfId="0" applyFont="1" applyFill="1" applyBorder="1" applyAlignment="1">
      <alignment horizontal="center" vertical="center"/>
    </xf>
    <xf numFmtId="0" fontId="7" fillId="0" borderId="43" xfId="0" applyFont="1" applyFill="1" applyBorder="1" applyAlignment="1">
      <alignment horizontal="left" vertical="center"/>
    </xf>
    <xf numFmtId="0" fontId="7" fillId="0" borderId="19" xfId="0" applyFont="1" applyFill="1" applyBorder="1" applyAlignment="1">
      <alignment horizontal="left" vertical="center"/>
    </xf>
    <xf numFmtId="0" fontId="7" fillId="0" borderId="43" xfId="0" applyFont="1" applyFill="1" applyBorder="1" applyAlignment="1">
      <alignment wrapText="1"/>
    </xf>
    <xf numFmtId="0" fontId="7" fillId="0" borderId="19" xfId="0" applyFont="1" applyFill="1" applyBorder="1" applyAlignment="1">
      <alignment wrapText="1"/>
    </xf>
    <xf numFmtId="0" fontId="7" fillId="0" borderId="44" xfId="0" applyFont="1" applyFill="1" applyBorder="1" applyAlignment="1">
      <alignment wrapText="1"/>
    </xf>
    <xf numFmtId="0" fontId="7" fillId="0" borderId="24" xfId="0" applyFont="1" applyFill="1" applyBorder="1" applyAlignment="1">
      <alignment wrapText="1"/>
    </xf>
    <xf numFmtId="0" fontId="11" fillId="0" borderId="13" xfId="0" applyFont="1" applyFill="1" applyBorder="1" applyAlignment="1">
      <alignment horizontal="center" vertical="center"/>
    </xf>
    <xf numFmtId="0" fontId="7" fillId="0" borderId="4" xfId="0" applyFont="1" applyFill="1" applyBorder="1" applyAlignment="1">
      <alignment horizontal="left" vertical="center"/>
    </xf>
    <xf numFmtId="0" fontId="7" fillId="0" borderId="28" xfId="0" applyFont="1" applyFill="1" applyBorder="1" applyAlignment="1">
      <alignment horizontal="left" vertical="center"/>
    </xf>
    <xf numFmtId="0" fontId="7" fillId="0" borderId="28" xfId="0" applyFont="1" applyFill="1" applyBorder="1" applyAlignment="1">
      <alignment wrapText="1"/>
    </xf>
    <xf numFmtId="0" fontId="7" fillId="0" borderId="67" xfId="0" applyFont="1" applyFill="1" applyBorder="1" applyAlignment="1">
      <alignment wrapText="1"/>
    </xf>
    <xf numFmtId="1" fontId="54" fillId="0" borderId="2" xfId="76" applyNumberFormat="1" applyFont="1" applyFill="1" applyBorder="1" applyAlignment="1">
      <alignment horizontal="center" vertical="center" wrapText="1"/>
    </xf>
    <xf numFmtId="0" fontId="11" fillId="0" borderId="49" xfId="0" applyFont="1" applyFill="1" applyBorder="1" applyAlignment="1">
      <alignment horizontal="center"/>
    </xf>
    <xf numFmtId="166" fontId="7" fillId="0" borderId="50" xfId="0" applyNumberFormat="1" applyFont="1" applyFill="1" applyBorder="1" applyAlignment="1">
      <alignment horizontal="center" vertical="center" wrapText="1"/>
    </xf>
    <xf numFmtId="1" fontId="54" fillId="0" borderId="26" xfId="76" applyNumberFormat="1" applyFont="1" applyFill="1" applyBorder="1" applyAlignment="1">
      <alignment horizontal="center" vertical="center" wrapText="1"/>
    </xf>
    <xf numFmtId="0" fontId="7" fillId="0" borderId="51" xfId="0" applyFont="1" applyFill="1" applyBorder="1" applyAlignment="1">
      <alignment horizontal="center" vertical="center" wrapText="1"/>
    </xf>
    <xf numFmtId="166" fontId="7" fillId="0" borderId="53" xfId="0" applyNumberFormat="1" applyFont="1" applyFill="1" applyBorder="1" applyAlignment="1">
      <alignment horizontal="center" vertical="center" wrapText="1"/>
    </xf>
    <xf numFmtId="0" fontId="11" fillId="0" borderId="68" xfId="0" applyFont="1" applyBorder="1" applyAlignment="1">
      <alignment horizontal="center"/>
    </xf>
    <xf numFmtId="166" fontId="7" fillId="0" borderId="69" xfId="0" applyNumberFormat="1" applyFont="1" applyBorder="1" applyAlignment="1">
      <alignment horizontal="center" vertical="center" wrapText="1"/>
    </xf>
    <xf numFmtId="166" fontId="7" fillId="0" borderId="70" xfId="0" applyNumberFormat="1" applyFont="1" applyBorder="1" applyAlignment="1">
      <alignment horizontal="center" vertical="center" wrapText="1"/>
    </xf>
    <xf numFmtId="1" fontId="54" fillId="0" borderId="2" xfId="76" applyNumberFormat="1" applyFont="1" applyBorder="1" applyAlignment="1">
      <alignment horizontal="center" vertical="center" wrapText="1"/>
    </xf>
    <xf numFmtId="1" fontId="54" fillId="0" borderId="26" xfId="76" applyNumberFormat="1" applyFont="1" applyBorder="1" applyAlignment="1">
      <alignment horizontal="center" vertical="center" wrapText="1"/>
    </xf>
    <xf numFmtId="0" fontId="10" fillId="4" borderId="67" xfId="0" applyFont="1" applyFill="1" applyBorder="1" applyAlignment="1">
      <alignment wrapText="1"/>
    </xf>
    <xf numFmtId="166" fontId="10" fillId="4" borderId="22" xfId="0" applyNumberFormat="1" applyFont="1" applyFill="1" applyBorder="1" applyAlignment="1">
      <alignment horizontal="center" vertical="center"/>
    </xf>
    <xf numFmtId="166" fontId="10" fillId="4" borderId="10" xfId="0" applyNumberFormat="1" applyFont="1" applyFill="1" applyBorder="1" applyAlignment="1">
      <alignment horizontal="center" vertical="center"/>
    </xf>
    <xf numFmtId="166" fontId="10" fillId="4" borderId="67" xfId="0" applyNumberFormat="1" applyFont="1" applyFill="1" applyBorder="1" applyAlignment="1">
      <alignment horizontal="center" vertical="center"/>
    </xf>
    <xf numFmtId="166" fontId="10" fillId="4" borderId="70" xfId="0" applyNumberFormat="1" applyFont="1" applyFill="1" applyBorder="1" applyAlignment="1">
      <alignment horizontal="center" vertical="center"/>
    </xf>
    <xf numFmtId="0" fontId="10" fillId="4" borderId="10" xfId="0" applyFont="1" applyFill="1" applyBorder="1" applyAlignment="1">
      <alignment horizontal="center" vertical="center"/>
    </xf>
    <xf numFmtId="0" fontId="7" fillId="0" borderId="27" xfId="0" applyFont="1" applyBorder="1" applyAlignment="1">
      <alignment wrapText="1"/>
    </xf>
    <xf numFmtId="166" fontId="7" fillId="0" borderId="71" xfId="0" applyNumberFormat="1" applyFont="1" applyBorder="1" applyAlignment="1">
      <alignment horizontal="center" vertical="center" wrapText="1"/>
    </xf>
    <xf numFmtId="166" fontId="7" fillId="0" borderId="21" xfId="0" applyNumberFormat="1" applyFont="1" applyBorder="1" applyAlignment="1">
      <alignment horizontal="center" vertical="center" wrapText="1"/>
    </xf>
    <xf numFmtId="0" fontId="7" fillId="0" borderId="27" xfId="75" applyFont="1" applyFill="1" applyBorder="1" applyAlignment="1">
      <alignment wrapText="1"/>
    </xf>
    <xf numFmtId="0" fontId="7" fillId="0" borderId="43" xfId="0" applyFont="1" applyBorder="1" applyAlignment="1">
      <alignment horizontal="center" vertical="center" wrapText="1"/>
    </xf>
    <xf numFmtId="0" fontId="7" fillId="0" borderId="44" xfId="0" applyFont="1" applyBorder="1" applyAlignment="1">
      <alignment horizontal="center" vertical="center" wrapText="1"/>
    </xf>
    <xf numFmtId="0" fontId="7" fillId="0" borderId="55" xfId="0" applyFont="1" applyFill="1" applyBorder="1" applyAlignment="1">
      <alignment wrapText="1"/>
    </xf>
    <xf numFmtId="166" fontId="7" fillId="0" borderId="64" xfId="0" applyNumberFormat="1" applyFont="1" applyBorder="1" applyAlignment="1">
      <alignment horizontal="center" vertical="center" wrapText="1"/>
    </xf>
    <xf numFmtId="0" fontId="7" fillId="0" borderId="28" xfId="75" applyFont="1" applyFill="1" applyBorder="1" applyAlignment="1">
      <alignment wrapText="1"/>
    </xf>
    <xf numFmtId="0" fontId="7" fillId="0" borderId="43" xfId="0" applyFont="1" applyFill="1" applyBorder="1" applyAlignment="1">
      <alignment horizontal="center" vertical="center" wrapText="1"/>
    </xf>
    <xf numFmtId="166" fontId="7" fillId="0" borderId="19" xfId="0" applyNumberFormat="1" applyFont="1" applyFill="1" applyBorder="1" applyAlignment="1">
      <alignment horizontal="center" vertical="center" wrapText="1"/>
    </xf>
    <xf numFmtId="0" fontId="7" fillId="0" borderId="44" xfId="0" applyFont="1" applyFill="1" applyBorder="1" applyAlignment="1">
      <alignment horizontal="center" vertical="center" wrapText="1"/>
    </xf>
    <xf numFmtId="0" fontId="11" fillId="0" borderId="26" xfId="0" applyFont="1" applyBorder="1" applyAlignment="1">
      <alignment horizontal="center"/>
    </xf>
    <xf numFmtId="0" fontId="11" fillId="0" borderId="59" xfId="0" applyFont="1" applyBorder="1" applyAlignment="1">
      <alignment horizontal="center"/>
    </xf>
    <xf numFmtId="0" fontId="7" fillId="0" borderId="26" xfId="0" applyFont="1" applyBorder="1" applyAlignment="1">
      <alignment horizontal="center"/>
    </xf>
    <xf numFmtId="166" fontId="7" fillId="0" borderId="2" xfId="0" applyNumberFormat="1" applyFont="1" applyFill="1" applyBorder="1" applyAlignment="1">
      <alignment horizontal="center" vertical="center"/>
    </xf>
    <xf numFmtId="166" fontId="21" fillId="0" borderId="2" xfId="81" applyNumberFormat="1" applyFont="1" applyFill="1" applyBorder="1" applyAlignment="1">
      <alignment horizontal="center" vertical="center"/>
    </xf>
    <xf numFmtId="0" fontId="7" fillId="0" borderId="0" xfId="82" applyNumberFormat="1" applyFont="1" applyFill="1" applyBorder="1" applyAlignment="1">
      <alignment horizontal="right"/>
    </xf>
    <xf numFmtId="0" fontId="17" fillId="0" borderId="5" xfId="0" applyNumberFormat="1" applyFont="1" applyFill="1" applyBorder="1" applyAlignment="1">
      <alignment horizontal="center" vertical="center" wrapText="1"/>
    </xf>
    <xf numFmtId="0" fontId="14" fillId="9" borderId="2" xfId="0" applyFont="1" applyFill="1" applyBorder="1" applyAlignment="1">
      <alignment horizontal="left" vertical="center" wrapText="1"/>
    </xf>
    <xf numFmtId="0" fontId="14" fillId="9" borderId="2" xfId="0" applyFont="1" applyFill="1" applyBorder="1"/>
    <xf numFmtId="0" fontId="7" fillId="9" borderId="0" xfId="79" applyFont="1" applyFill="1"/>
    <xf numFmtId="0" fontId="7" fillId="0" borderId="2" xfId="79" applyFont="1" applyFill="1" applyBorder="1" applyAlignment="1">
      <alignment vertical="center"/>
    </xf>
    <xf numFmtId="0" fontId="7" fillId="0" borderId="2" xfId="79" applyFont="1" applyFill="1" applyBorder="1" applyAlignment="1">
      <alignment vertical="center" wrapText="1"/>
    </xf>
    <xf numFmtId="0" fontId="7" fillId="16" borderId="2" xfId="79" applyFont="1" applyFill="1" applyBorder="1" applyAlignment="1">
      <alignment vertical="center" wrapText="1"/>
    </xf>
    <xf numFmtId="0" fontId="7" fillId="9" borderId="2" xfId="79" applyFont="1" applyFill="1" applyBorder="1" applyAlignment="1">
      <alignment vertical="center" wrapText="1"/>
    </xf>
    <xf numFmtId="0" fontId="7" fillId="0" borderId="2" xfId="79" applyFont="1" applyFill="1" applyBorder="1" applyAlignment="1">
      <alignment wrapText="1"/>
    </xf>
    <xf numFmtId="0" fontId="7" fillId="0" borderId="2" xfId="79" applyFont="1" applyFill="1" applyBorder="1"/>
    <xf numFmtId="1" fontId="7" fillId="0" borderId="2" xfId="79" applyNumberFormat="1" applyFont="1" applyFill="1" applyBorder="1"/>
    <xf numFmtId="0" fontId="7" fillId="0" borderId="2" xfId="79" applyFont="1" applyFill="1" applyBorder="1" applyAlignment="1">
      <alignment horizontal="right"/>
    </xf>
    <xf numFmtId="0" fontId="7" fillId="0" borderId="2" xfId="79" applyFont="1" applyFill="1" applyBorder="1" applyAlignment="1">
      <alignment horizontal="center" vertical="center"/>
    </xf>
    <xf numFmtId="0" fontId="7" fillId="16" borderId="2" xfId="79" applyFont="1" applyFill="1" applyBorder="1" applyAlignment="1">
      <alignment vertical="center"/>
    </xf>
    <xf numFmtId="0" fontId="7" fillId="9" borderId="2" xfId="79" applyFont="1" applyFill="1" applyBorder="1" applyAlignment="1">
      <alignment vertical="center"/>
    </xf>
    <xf numFmtId="0" fontId="14" fillId="0" borderId="2" xfId="79" applyFont="1" applyFill="1" applyBorder="1" applyAlignment="1">
      <alignment horizontal="center" wrapText="1"/>
    </xf>
    <xf numFmtId="0" fontId="7" fillId="0" borderId="2" xfId="79" applyFont="1" applyFill="1" applyBorder="1" applyAlignment="1">
      <alignment horizontal="center" wrapText="1"/>
    </xf>
    <xf numFmtId="0" fontId="7" fillId="9" borderId="2" xfId="79" applyFont="1" applyFill="1" applyBorder="1" applyAlignment="1">
      <alignment horizontal="center" vertical="center" wrapText="1"/>
    </xf>
    <xf numFmtId="166" fontId="7" fillId="9" borderId="2" xfId="79" applyNumberFormat="1" applyFont="1" applyFill="1" applyBorder="1" applyAlignment="1">
      <alignment horizontal="center" vertical="center" wrapText="1"/>
    </xf>
    <xf numFmtId="166" fontId="7" fillId="9" borderId="2" xfId="79" applyNumberFormat="1" applyFont="1" applyFill="1" applyBorder="1" applyAlignment="1">
      <alignment horizontal="center" vertical="center"/>
    </xf>
    <xf numFmtId="1" fontId="7" fillId="9" borderId="2" xfId="79" applyNumberFormat="1" applyFont="1" applyFill="1" applyBorder="1" applyAlignment="1">
      <alignment horizontal="center" vertical="center" wrapText="1"/>
    </xf>
    <xf numFmtId="1" fontId="7" fillId="0" borderId="2" xfId="79" applyNumberFormat="1" applyFont="1" applyFill="1" applyBorder="1" applyAlignment="1">
      <alignment horizontal="center" vertical="center" wrapText="1"/>
    </xf>
    <xf numFmtId="166" fontId="7" fillId="0" borderId="2" xfId="79" applyNumberFormat="1" applyFont="1" applyFill="1" applyBorder="1" applyAlignment="1">
      <alignment horizontal="center" vertical="center" wrapText="1"/>
    </xf>
    <xf numFmtId="166" fontId="7" fillId="0" borderId="2" xfId="79" applyNumberFormat="1" applyFont="1" applyFill="1" applyBorder="1" applyAlignment="1">
      <alignment horizontal="center" vertical="center"/>
    </xf>
    <xf numFmtId="0" fontId="19" fillId="0" borderId="2" xfId="79" applyFont="1" applyFill="1" applyBorder="1"/>
    <xf numFmtId="0" fontId="19" fillId="0" borderId="2" xfId="79" applyFont="1" applyFill="1" applyBorder="1" applyAlignment="1">
      <alignment horizontal="center"/>
    </xf>
    <xf numFmtId="0" fontId="19" fillId="0" borderId="0" xfId="79" applyFont="1" applyFill="1" applyBorder="1"/>
    <xf numFmtId="0" fontId="7" fillId="0" borderId="0" xfId="79" applyFont="1" applyFill="1" applyBorder="1" applyAlignment="1">
      <alignment vertical="center"/>
    </xf>
    <xf numFmtId="0" fontId="19" fillId="0" borderId="0" xfId="79" applyFont="1" applyFill="1" applyBorder="1" applyAlignment="1">
      <alignment horizontal="center"/>
    </xf>
    <xf numFmtId="166" fontId="19" fillId="0" borderId="0" xfId="79" applyNumberFormat="1" applyFont="1" applyFill="1" applyBorder="1"/>
    <xf numFmtId="0" fontId="63" fillId="2" borderId="1" xfId="0" applyFont="1" applyFill="1" applyBorder="1" applyAlignment="1">
      <alignment wrapText="1"/>
    </xf>
    <xf numFmtId="0" fontId="32" fillId="0" borderId="0" xfId="0" applyFont="1" applyBorder="1" applyAlignment="1">
      <alignment wrapText="1"/>
    </xf>
    <xf numFmtId="1" fontId="68" fillId="6" borderId="4" xfId="0" applyNumberFormat="1" applyFont="1" applyFill="1" applyBorder="1" applyAlignment="1">
      <alignment vertical="center" wrapText="1"/>
    </xf>
    <xf numFmtId="1" fontId="68" fillId="6" borderId="5" xfId="0" applyNumberFormat="1" applyFont="1" applyFill="1" applyBorder="1" applyAlignment="1">
      <alignment vertical="center" wrapText="1"/>
    </xf>
    <xf numFmtId="1" fontId="68" fillId="6" borderId="6" xfId="0" applyNumberFormat="1" applyFont="1" applyFill="1" applyBorder="1" applyAlignment="1">
      <alignment vertical="center" wrapText="1"/>
    </xf>
    <xf numFmtId="0" fontId="67" fillId="6" borderId="2" xfId="0" applyFont="1" applyFill="1" applyBorder="1" applyAlignment="1">
      <alignment vertical="center"/>
    </xf>
    <xf numFmtId="166" fontId="67" fillId="6" borderId="2" xfId="0" applyNumberFormat="1" applyFont="1" applyFill="1" applyBorder="1" applyAlignment="1">
      <alignment vertical="center"/>
    </xf>
    <xf numFmtId="166" fontId="67" fillId="0" borderId="0" xfId="0" applyNumberFormat="1" applyFont="1"/>
    <xf numFmtId="49" fontId="67" fillId="9" borderId="4" xfId="0" applyNumberFormat="1" applyFont="1" applyFill="1" applyBorder="1" applyAlignment="1">
      <alignment vertical="center"/>
    </xf>
    <xf numFmtId="0" fontId="67" fillId="0" borderId="0" xfId="0" applyFont="1"/>
    <xf numFmtId="0" fontId="67" fillId="9" borderId="2" xfId="0" applyFont="1" applyFill="1" applyBorder="1" applyAlignment="1">
      <alignment vertical="center"/>
    </xf>
    <xf numFmtId="166" fontId="67" fillId="9" borderId="2" xfId="0" applyNumberFormat="1" applyFont="1" applyFill="1" applyBorder="1" applyAlignment="1">
      <alignment vertical="center"/>
    </xf>
    <xf numFmtId="166" fontId="7" fillId="9" borderId="2" xfId="0" applyNumberFormat="1" applyFont="1" applyFill="1" applyBorder="1" applyAlignment="1">
      <alignment vertical="center"/>
    </xf>
    <xf numFmtId="2" fontId="7" fillId="9" borderId="2" xfId="0" applyNumberFormat="1" applyFont="1" applyFill="1" applyBorder="1" applyAlignment="1">
      <alignment vertical="center"/>
    </xf>
    <xf numFmtId="0" fontId="67" fillId="0" borderId="0" xfId="0" applyFont="1" applyAlignment="1">
      <alignment horizontal="right"/>
    </xf>
    <xf numFmtId="0" fontId="67" fillId="7" borderId="0" xfId="0" applyFont="1" applyFill="1"/>
    <xf numFmtId="167" fontId="67" fillId="0" borderId="0" xfId="0" applyNumberFormat="1" applyFont="1" applyAlignment="1">
      <alignment horizontal="right"/>
    </xf>
    <xf numFmtId="167" fontId="67" fillId="6" borderId="2" xfId="0" applyNumberFormat="1" applyFont="1" applyFill="1" applyBorder="1" applyAlignment="1">
      <alignment vertical="center"/>
    </xf>
    <xf numFmtId="167" fontId="67" fillId="9" borderId="2" xfId="0" applyNumberFormat="1" applyFont="1" applyFill="1" applyBorder="1" applyAlignment="1">
      <alignment vertical="center"/>
    </xf>
    <xf numFmtId="167" fontId="67" fillId="0" borderId="0" xfId="0" applyNumberFormat="1" applyFont="1"/>
    <xf numFmtId="167" fontId="7" fillId="0" borderId="0" xfId="0" applyNumberFormat="1" applyFont="1"/>
    <xf numFmtId="1" fontId="67" fillId="9" borderId="2" xfId="0" applyNumberFormat="1" applyFont="1" applyFill="1" applyBorder="1" applyAlignment="1">
      <alignment vertical="center"/>
    </xf>
    <xf numFmtId="167" fontId="70" fillId="0" borderId="2" xfId="0" applyNumberFormat="1" applyFont="1" applyFill="1" applyBorder="1" applyAlignment="1">
      <alignment horizontal="center" vertical="center"/>
    </xf>
    <xf numFmtId="167" fontId="10" fillId="0" borderId="2" xfId="0" applyNumberFormat="1" applyFont="1" applyFill="1" applyBorder="1" applyAlignment="1">
      <alignment horizontal="center" vertical="center" wrapText="1"/>
    </xf>
    <xf numFmtId="167" fontId="7" fillId="0" borderId="0" xfId="0" applyNumberFormat="1" applyFont="1" applyAlignment="1">
      <alignment horizontal="center"/>
    </xf>
    <xf numFmtId="167" fontId="10" fillId="2" borderId="0" xfId="0" applyNumberFormat="1" applyFont="1" applyFill="1" applyBorder="1" applyAlignment="1">
      <alignment horizontal="center" wrapText="1"/>
    </xf>
    <xf numFmtId="167" fontId="10" fillId="2" borderId="0" xfId="0" applyNumberFormat="1" applyFont="1" applyFill="1" applyBorder="1" applyAlignment="1">
      <alignment horizontal="centerContinuous" wrapText="1"/>
    </xf>
    <xf numFmtId="167" fontId="7" fillId="2" borderId="0" xfId="0" applyNumberFormat="1" applyFont="1" applyFill="1" applyBorder="1" applyAlignment="1">
      <alignment horizontal="centerContinuous" wrapText="1"/>
    </xf>
    <xf numFmtId="167" fontId="7" fillId="2" borderId="0" xfId="0" applyNumberFormat="1" applyFont="1" applyFill="1" applyAlignment="1">
      <alignment horizontal="center"/>
    </xf>
    <xf numFmtId="167" fontId="7" fillId="2" borderId="0" xfId="0" applyNumberFormat="1" applyFont="1" applyFill="1" applyBorder="1" applyAlignment="1">
      <alignment horizontal="left" vertical="center" wrapText="1"/>
    </xf>
    <xf numFmtId="167" fontId="37" fillId="2" borderId="0" xfId="0" applyNumberFormat="1" applyFont="1" applyFill="1" applyBorder="1" applyAlignment="1">
      <alignment horizontal="left" vertical="center" wrapText="1"/>
    </xf>
    <xf numFmtId="167" fontId="88" fillId="0" borderId="0" xfId="0" applyNumberFormat="1" applyFont="1" applyFill="1" applyAlignment="1">
      <alignment horizontal="left" vertical="center" wrapText="1"/>
    </xf>
    <xf numFmtId="167" fontId="11" fillId="0" borderId="0" xfId="0" applyNumberFormat="1" applyFont="1"/>
    <xf numFmtId="167" fontId="7" fillId="2" borderId="32" xfId="0" applyNumberFormat="1" applyFont="1" applyFill="1" applyBorder="1" applyAlignment="1"/>
    <xf numFmtId="167" fontId="7" fillId="2" borderId="32" xfId="0" applyNumberFormat="1" applyFont="1" applyFill="1" applyBorder="1" applyAlignment="1">
      <alignment wrapText="1"/>
    </xf>
    <xf numFmtId="167" fontId="11" fillId="0" borderId="4" xfId="0" applyNumberFormat="1" applyFont="1" applyBorder="1" applyAlignment="1">
      <alignment horizontal="centerContinuous" wrapText="1"/>
    </xf>
    <xf numFmtId="167" fontId="11" fillId="0" borderId="2" xfId="0" applyNumberFormat="1" applyFont="1" applyBorder="1" applyAlignment="1">
      <alignment horizontal="center" wrapText="1"/>
    </xf>
    <xf numFmtId="167" fontId="11" fillId="0" borderId="8" xfId="0" applyNumberFormat="1" applyFont="1" applyBorder="1" applyAlignment="1">
      <alignment horizontal="center" wrapText="1"/>
    </xf>
    <xf numFmtId="167" fontId="85" fillId="0" borderId="2" xfId="0" applyNumberFormat="1" applyFont="1" applyFill="1" applyBorder="1" applyAlignment="1">
      <alignment horizontal="center" vertical="top" wrapText="1"/>
    </xf>
    <xf numFmtId="167" fontId="10" fillId="3" borderId="2" xfId="0" applyNumberFormat="1" applyFont="1" applyFill="1" applyBorder="1" applyAlignment="1">
      <alignment horizontal="center" vertical="center" wrapText="1"/>
    </xf>
    <xf numFmtId="167" fontId="7" fillId="11" borderId="2" xfId="0" applyNumberFormat="1" applyFont="1" applyFill="1" applyBorder="1" applyAlignment="1">
      <alignment horizontal="center" vertical="center" wrapText="1"/>
    </xf>
    <xf numFmtId="167" fontId="21" fillId="0" borderId="2" xfId="57" applyNumberFormat="1" applyFont="1" applyFill="1" applyBorder="1" applyAlignment="1">
      <alignment horizontal="center" wrapText="1"/>
    </xf>
    <xf numFmtId="167" fontId="88" fillId="0" borderId="2" xfId="57" applyNumberFormat="1" applyFont="1" applyFill="1" applyBorder="1" applyAlignment="1">
      <alignment horizontal="center" wrapText="1"/>
    </xf>
    <xf numFmtId="167" fontId="10" fillId="2" borderId="2" xfId="0" applyNumberFormat="1" applyFont="1" applyFill="1" applyBorder="1" applyAlignment="1">
      <alignment horizontal="center" vertical="center" wrapText="1"/>
    </xf>
    <xf numFmtId="167" fontId="10" fillId="3" borderId="2" xfId="0" applyNumberFormat="1" applyFont="1" applyFill="1" applyBorder="1" applyAlignment="1">
      <alignment horizontal="center" wrapText="1"/>
    </xf>
    <xf numFmtId="167" fontId="7" fillId="0" borderId="2" xfId="0" applyNumberFormat="1" applyFont="1" applyFill="1" applyBorder="1" applyAlignment="1">
      <alignment horizontal="center" wrapText="1"/>
    </xf>
    <xf numFmtId="167" fontId="10" fillId="2" borderId="2" xfId="0" applyNumberFormat="1" applyFont="1" applyFill="1" applyBorder="1" applyAlignment="1">
      <alignment horizontal="center" wrapText="1"/>
    </xf>
    <xf numFmtId="3" fontId="7" fillId="0" borderId="2" xfId="0" applyNumberFormat="1" applyFont="1" applyFill="1" applyBorder="1" applyAlignment="1">
      <alignment horizontal="center" vertical="center" wrapText="1"/>
    </xf>
    <xf numFmtId="3" fontId="7" fillId="0" borderId="2" xfId="0" applyNumberFormat="1" applyFont="1" applyBorder="1" applyAlignment="1">
      <alignment horizontal="center" vertical="center" wrapText="1"/>
    </xf>
    <xf numFmtId="49" fontId="10" fillId="2" borderId="8" xfId="0" applyNumberFormat="1" applyFont="1" applyFill="1" applyBorder="1"/>
    <xf numFmtId="49" fontId="10" fillId="2" borderId="2" xfId="0" applyNumberFormat="1" applyFont="1" applyFill="1" applyBorder="1"/>
    <xf numFmtId="0" fontId="8" fillId="0" borderId="0" xfId="0" applyFont="1" applyFill="1" applyBorder="1" applyAlignment="1">
      <alignment horizontal="centerContinuous" wrapText="1"/>
    </xf>
    <xf numFmtId="0" fontId="7" fillId="0" borderId="0" xfId="0" applyFont="1" applyFill="1" applyBorder="1" applyAlignment="1">
      <alignment horizontal="centerContinuous" wrapText="1"/>
    </xf>
    <xf numFmtId="0" fontId="11" fillId="0" borderId="0" xfId="0" applyFont="1" applyFill="1" applyBorder="1" applyAlignment="1">
      <alignment horizontal="center" wrapText="1"/>
    </xf>
    <xf numFmtId="0" fontId="10" fillId="0" borderId="3" xfId="0" applyFont="1" applyFill="1" applyBorder="1" applyAlignment="1">
      <alignment horizontal="center"/>
    </xf>
    <xf numFmtId="0" fontId="10" fillId="0" borderId="0" xfId="0" applyFont="1" applyFill="1" applyBorder="1"/>
    <xf numFmtId="0" fontId="4" fillId="0" borderId="8" xfId="0" applyFont="1" applyFill="1" applyBorder="1" applyAlignment="1">
      <alignment horizontal="center" wrapText="1"/>
    </xf>
    <xf numFmtId="0" fontId="11" fillId="0" borderId="0" xfId="0" applyFont="1" applyFill="1" applyBorder="1"/>
    <xf numFmtId="1" fontId="7" fillId="0" borderId="2" xfId="0" applyNumberFormat="1" applyFont="1" applyFill="1" applyBorder="1" applyAlignment="1">
      <alignment horizontal="center"/>
    </xf>
    <xf numFmtId="0" fontId="85" fillId="0" borderId="8" xfId="0" applyFont="1" applyFill="1" applyBorder="1" applyAlignment="1">
      <alignment horizontal="center" wrapText="1"/>
    </xf>
    <xf numFmtId="0" fontId="6" fillId="0" borderId="8" xfId="0" applyFont="1" applyFill="1" applyBorder="1" applyAlignment="1">
      <alignment horizontal="center" wrapText="1"/>
    </xf>
    <xf numFmtId="0" fontId="11" fillId="0" borderId="0" xfId="0" applyFont="1" applyFill="1" applyAlignment="1">
      <alignment horizontal="center" wrapText="1"/>
    </xf>
    <xf numFmtId="0" fontId="7" fillId="0" borderId="2" xfId="75" applyNumberFormat="1" applyFont="1" applyFill="1" applyBorder="1" applyAlignment="1">
      <alignment horizontal="center" vertical="center" wrapText="1"/>
    </xf>
    <xf numFmtId="167" fontId="32" fillId="0" borderId="2" xfId="72" applyNumberFormat="1" applyFont="1" applyFill="1" applyBorder="1" applyAlignment="1">
      <alignment horizontal="center" vertical="center" wrapText="1"/>
    </xf>
    <xf numFmtId="0" fontId="6" fillId="2" borderId="0" xfId="0" applyFont="1" applyFill="1" applyBorder="1" applyAlignment="1">
      <alignment horizontal="center" vertical="center" wrapText="1"/>
    </xf>
    <xf numFmtId="0" fontId="6" fillId="2" borderId="0" xfId="0" applyFont="1" applyFill="1" applyBorder="1" applyAlignment="1">
      <alignment horizontal="left" vertical="top" wrapText="1"/>
    </xf>
    <xf numFmtId="0" fontId="6" fillId="2" borderId="0" xfId="0" applyFont="1" applyFill="1" applyBorder="1" applyAlignment="1">
      <alignment horizontal="center" vertical="center"/>
    </xf>
    <xf numFmtId="0" fontId="11" fillId="2" borderId="56" xfId="0" applyFont="1" applyFill="1" applyBorder="1" applyAlignment="1">
      <alignment horizontal="center" vertical="center"/>
    </xf>
    <xf numFmtId="0" fontId="7" fillId="0" borderId="6" xfId="75" applyFont="1" applyFill="1" applyBorder="1" applyAlignment="1">
      <alignment wrapText="1"/>
    </xf>
    <xf numFmtId="0" fontId="7" fillId="0" borderId="57" xfId="0" applyFont="1" applyBorder="1" applyAlignment="1">
      <alignment wrapText="1"/>
    </xf>
    <xf numFmtId="0" fontId="7" fillId="0" borderId="33" xfId="0" applyFont="1" applyBorder="1" applyAlignment="1">
      <alignment horizontal="center"/>
    </xf>
    <xf numFmtId="0" fontId="7" fillId="0" borderId="0" xfId="0" applyFont="1" applyBorder="1" applyAlignment="1">
      <alignment horizontal="center"/>
    </xf>
    <xf numFmtId="0" fontId="11" fillId="2" borderId="32" xfId="0" applyFont="1" applyFill="1" applyBorder="1" applyAlignment="1">
      <alignment horizontal="center" vertical="center"/>
    </xf>
    <xf numFmtId="0" fontId="7" fillId="0" borderId="32" xfId="75" applyFont="1" applyFill="1" applyBorder="1" applyAlignment="1">
      <alignment wrapText="1"/>
    </xf>
    <xf numFmtId="0" fontId="7" fillId="0" borderId="0" xfId="0" applyFont="1" applyBorder="1" applyAlignment="1">
      <alignment wrapText="1"/>
    </xf>
    <xf numFmtId="0" fontId="11" fillId="2" borderId="33" xfId="0" applyFont="1" applyFill="1" applyBorder="1" applyAlignment="1">
      <alignment horizontal="center" vertical="center"/>
    </xf>
    <xf numFmtId="0" fontId="10" fillId="0" borderId="32" xfId="75" applyFont="1" applyFill="1" applyBorder="1" applyAlignment="1">
      <alignment wrapText="1"/>
    </xf>
    <xf numFmtId="0" fontId="7" fillId="0" borderId="1" xfId="0" applyFont="1" applyBorder="1" applyAlignment="1">
      <alignment wrapText="1"/>
    </xf>
    <xf numFmtId="0" fontId="10" fillId="4" borderId="1" xfId="0" applyFont="1" applyFill="1" applyBorder="1" applyAlignment="1">
      <alignment wrapText="1"/>
    </xf>
    <xf numFmtId="0" fontId="7" fillId="0" borderId="30" xfId="75" applyFont="1" applyFill="1" applyBorder="1" applyAlignment="1">
      <alignment wrapText="1"/>
    </xf>
    <xf numFmtId="0" fontId="7" fillId="0" borderId="30" xfId="0" applyFont="1" applyBorder="1" applyAlignment="1">
      <alignment wrapText="1"/>
    </xf>
    <xf numFmtId="0" fontId="7" fillId="0" borderId="8" xfId="0" applyFont="1" applyBorder="1" applyAlignment="1">
      <alignment horizontal="center" vertical="center" wrapText="1"/>
    </xf>
    <xf numFmtId="0" fontId="8" fillId="2" borderId="1" xfId="0" applyFont="1" applyFill="1" applyBorder="1" applyAlignment="1">
      <alignment horizontal="left" vertical="center" wrapText="1"/>
    </xf>
    <xf numFmtId="0" fontId="7" fillId="0" borderId="2" xfId="0" applyFont="1" applyBorder="1" applyAlignment="1">
      <alignment horizontal="center"/>
    </xf>
    <xf numFmtId="0" fontId="7" fillId="0" borderId="6" xfId="0" applyFont="1" applyBorder="1" applyAlignment="1">
      <alignment horizontal="center" vertical="center" wrapText="1"/>
    </xf>
    <xf numFmtId="0" fontId="7" fillId="0" borderId="8" xfId="0" applyFont="1" applyFill="1" applyBorder="1" applyAlignment="1">
      <alignment horizontal="center" vertical="center"/>
    </xf>
    <xf numFmtId="1" fontId="10" fillId="0" borderId="7" xfId="0" applyNumberFormat="1" applyFont="1" applyFill="1" applyBorder="1" applyAlignment="1">
      <alignment horizontal="center" vertical="center" wrapText="1"/>
    </xf>
    <xf numFmtId="0" fontId="11" fillId="0" borderId="3" xfId="0" applyFont="1" applyBorder="1" applyAlignment="1">
      <alignment horizontal="center" vertical="center" wrapText="1"/>
    </xf>
    <xf numFmtId="0" fontId="6" fillId="9" borderId="0" xfId="0" applyFont="1" applyFill="1" applyBorder="1" applyAlignment="1">
      <alignment horizontal="center" wrapText="1"/>
    </xf>
    <xf numFmtId="0" fontId="7" fillId="0" borderId="8" xfId="0" applyFont="1" applyBorder="1" applyAlignment="1">
      <alignment horizontal="center" vertical="center"/>
    </xf>
    <xf numFmtId="0" fontId="7" fillId="0" borderId="8" xfId="0" applyFont="1" applyBorder="1" applyAlignment="1">
      <alignment horizontal="center" vertical="center" wrapText="1"/>
    </xf>
    <xf numFmtId="1" fontId="14" fillId="2" borderId="2" xfId="0" applyNumberFormat="1" applyFont="1" applyFill="1" applyBorder="1" applyAlignment="1">
      <alignment horizontal="center" vertical="center" wrapText="1"/>
    </xf>
    <xf numFmtId="1" fontId="7" fillId="0" borderId="2" xfId="68" applyNumberFormat="1" applyFont="1" applyBorder="1" applyAlignment="1">
      <alignment horizontal="center" vertical="center"/>
    </xf>
    <xf numFmtId="1" fontId="7" fillId="0" borderId="3" xfId="0" applyNumberFormat="1" applyFont="1" applyBorder="1" applyAlignment="1">
      <alignment horizontal="center" vertical="center" wrapText="1"/>
    </xf>
    <xf numFmtId="1" fontId="7" fillId="2" borderId="2" xfId="0" applyNumberFormat="1" applyFont="1" applyFill="1" applyBorder="1" applyAlignment="1">
      <alignment horizontal="center" vertical="center" wrapText="1"/>
    </xf>
    <xf numFmtId="1" fontId="7" fillId="0" borderId="2" xfId="0" applyNumberFormat="1" applyFont="1" applyBorder="1" applyAlignment="1">
      <alignment horizontal="center"/>
    </xf>
    <xf numFmtId="0" fontId="7" fillId="0" borderId="0" xfId="0" applyFont="1" applyFill="1" applyBorder="1" applyAlignment="1">
      <alignment horizontal="center" vertical="center" wrapText="1"/>
    </xf>
    <xf numFmtId="0" fontId="10" fillId="0" borderId="0" xfId="0" applyFont="1" applyFill="1" applyAlignment="1">
      <alignment horizontal="center" vertical="center" wrapText="1"/>
    </xf>
    <xf numFmtId="0" fontId="7" fillId="0" borderId="2" xfId="46" applyFont="1" applyFill="1" applyBorder="1" applyAlignment="1">
      <alignment horizontal="center" vertical="center"/>
    </xf>
    <xf numFmtId="0" fontId="7" fillId="0" borderId="2" xfId="68" applyFont="1" applyFill="1" applyBorder="1" applyAlignment="1">
      <alignment horizontal="center" vertical="center"/>
    </xf>
    <xf numFmtId="0" fontId="7" fillId="0" borderId="0" xfId="0" applyFont="1" applyBorder="1" applyAlignment="1">
      <alignment horizontal="center" vertical="center" wrapText="1"/>
    </xf>
    <xf numFmtId="0" fontId="84" fillId="9" borderId="2" xfId="34" applyFont="1" applyFill="1" applyBorder="1" applyAlignment="1">
      <alignment wrapText="1"/>
    </xf>
    <xf numFmtId="49" fontId="84" fillId="9" borderId="2" xfId="34" applyNumberFormat="1" applyFont="1" applyFill="1" applyBorder="1" applyAlignment="1">
      <alignment wrapText="1"/>
    </xf>
    <xf numFmtId="0" fontId="84" fillId="9" borderId="2" xfId="35" applyFont="1" applyFill="1" applyBorder="1" applyAlignment="1">
      <alignment wrapText="1"/>
    </xf>
    <xf numFmtId="49" fontId="84" fillId="9" borderId="2" xfId="0" applyNumberFormat="1" applyFont="1" applyFill="1" applyBorder="1" applyAlignment="1">
      <alignment wrapText="1"/>
    </xf>
    <xf numFmtId="0" fontId="84" fillId="9" borderId="2" xfId="0" applyFont="1" applyFill="1" applyBorder="1" applyAlignment="1">
      <alignment wrapText="1"/>
    </xf>
    <xf numFmtId="49" fontId="84" fillId="9" borderId="2" xfId="49" applyNumberFormat="1" applyFont="1" applyFill="1" applyBorder="1" applyAlignment="1">
      <alignment wrapText="1"/>
    </xf>
    <xf numFmtId="0" fontId="21" fillId="0" borderId="2" xfId="82" applyFont="1" applyFill="1" applyBorder="1" applyAlignment="1">
      <alignment horizontal="center" vertical="center" wrapText="1"/>
    </xf>
    <xf numFmtId="166" fontId="97" fillId="0" borderId="8" xfId="76" applyNumberFormat="1" applyFont="1" applyBorder="1" applyAlignment="1">
      <alignment horizontal="center" vertical="center" wrapText="1"/>
    </xf>
    <xf numFmtId="0" fontId="97" fillId="0" borderId="8" xfId="76" applyFont="1" applyBorder="1" applyAlignment="1">
      <alignment horizontal="center" vertical="center" wrapText="1"/>
    </xf>
    <xf numFmtId="0" fontId="11" fillId="0" borderId="9" xfId="0" applyFont="1" applyBorder="1" applyAlignment="1">
      <alignment horizontal="center" vertical="center" wrapText="1"/>
    </xf>
    <xf numFmtId="0" fontId="11" fillId="0" borderId="11" xfId="0" applyFont="1" applyBorder="1" applyAlignment="1">
      <alignment horizontal="center"/>
    </xf>
    <xf numFmtId="166" fontId="7" fillId="0" borderId="0" xfId="72" applyNumberFormat="1" applyFont="1" applyFill="1" applyBorder="1" applyAlignment="1">
      <alignment wrapText="1"/>
    </xf>
    <xf numFmtId="166" fontId="22" fillId="0" borderId="0" xfId="72" applyNumberFormat="1" applyFont="1" applyFill="1"/>
    <xf numFmtId="166" fontId="7" fillId="0" borderId="0" xfId="72" applyNumberFormat="1" applyFont="1" applyFill="1" applyBorder="1" applyAlignment="1">
      <alignment horizontal="right" wrapText="1"/>
    </xf>
    <xf numFmtId="167" fontId="7" fillId="0" borderId="0" xfId="0" applyNumberFormat="1" applyFont="1" applyFill="1" applyBorder="1" applyAlignment="1">
      <alignment horizontal="center" vertical="center" wrapText="1"/>
    </xf>
    <xf numFmtId="167" fontId="7" fillId="0" borderId="0" xfId="0" applyNumberFormat="1" applyFont="1" applyFill="1" applyAlignment="1">
      <alignment horizontal="center" vertical="center"/>
    </xf>
    <xf numFmtId="0" fontId="10" fillId="0" borderId="3" xfId="0" applyNumberFormat="1" applyFont="1" applyFill="1" applyBorder="1" applyAlignment="1">
      <alignment vertical="center" wrapText="1"/>
    </xf>
    <xf numFmtId="167" fontId="67" fillId="7" borderId="2" xfId="0" applyNumberFormat="1" applyFont="1" applyFill="1" applyBorder="1" applyAlignment="1">
      <alignment vertical="center"/>
    </xf>
    <xf numFmtId="0" fontId="9" fillId="0" borderId="0" xfId="72" applyFont="1" applyFill="1" applyBorder="1" applyAlignment="1">
      <alignment horizontal="center" wrapText="1"/>
    </xf>
    <xf numFmtId="0" fontId="9" fillId="0" borderId="0" xfId="79" applyFont="1" applyFill="1" applyAlignment="1">
      <alignment horizontal="center"/>
    </xf>
    <xf numFmtId="0" fontId="69" fillId="0" borderId="6" xfId="0" applyNumberFormat="1" applyFont="1" applyFill="1" applyBorder="1" applyAlignment="1">
      <alignment horizontal="center" vertical="center" wrapText="1"/>
    </xf>
    <xf numFmtId="0" fontId="23" fillId="0" borderId="8" xfId="82" applyNumberFormat="1" applyFont="1" applyFill="1" applyBorder="1" applyAlignment="1">
      <alignment horizontal="center" vertical="center" wrapText="1"/>
    </xf>
    <xf numFmtId="0" fontId="10" fillId="0" borderId="2" xfId="82" applyFont="1" applyFill="1" applyBorder="1" applyAlignment="1">
      <alignment horizontal="center" vertical="center" wrapText="1"/>
    </xf>
    <xf numFmtId="0" fontId="69" fillId="0" borderId="2" xfId="0" applyNumberFormat="1" applyFont="1" applyFill="1" applyBorder="1" applyAlignment="1">
      <alignment horizontal="center" vertical="center" wrapText="1"/>
    </xf>
    <xf numFmtId="166" fontId="33" fillId="0" borderId="2" xfId="0" applyNumberFormat="1" applyFont="1" applyFill="1" applyBorder="1" applyAlignment="1">
      <alignment horizontal="center" vertical="center"/>
    </xf>
    <xf numFmtId="166" fontId="10" fillId="0" borderId="2" xfId="0" applyNumberFormat="1" applyFont="1" applyFill="1" applyBorder="1" applyAlignment="1">
      <alignment horizontal="center" vertical="center"/>
    </xf>
    <xf numFmtId="49" fontId="92" fillId="0" borderId="5" xfId="0" applyNumberFormat="1" applyFont="1" applyBorder="1" applyAlignment="1" applyProtection="1">
      <alignment horizontal="left" vertical="top" wrapText="1"/>
    </xf>
    <xf numFmtId="0" fontId="30" fillId="2" borderId="0" xfId="0" applyFont="1" applyFill="1" applyBorder="1" applyAlignment="1">
      <alignment horizontal="center" vertical="center" wrapText="1"/>
    </xf>
    <xf numFmtId="0" fontId="12" fillId="9" borderId="2" xfId="0" applyFont="1" applyFill="1" applyBorder="1" applyAlignment="1">
      <alignment horizontal="center" vertical="center" wrapText="1"/>
    </xf>
    <xf numFmtId="0" fontId="12" fillId="9" borderId="8" xfId="0" applyFont="1" applyFill="1" applyBorder="1" applyAlignment="1">
      <alignment horizontal="center" vertical="center" wrapText="1"/>
    </xf>
    <xf numFmtId="166" fontId="7" fillId="9" borderId="2" xfId="83" applyNumberFormat="1" applyFont="1" applyFill="1" applyBorder="1" applyAlignment="1">
      <alignment horizontal="center" vertical="center"/>
    </xf>
    <xf numFmtId="0" fontId="10" fillId="9" borderId="2" xfId="0" applyFont="1" applyFill="1" applyBorder="1" applyAlignment="1">
      <alignment vertical="center"/>
    </xf>
    <xf numFmtId="166" fontId="10" fillId="9" borderId="2" xfId="0" applyNumberFormat="1" applyFont="1" applyFill="1" applyBorder="1" applyAlignment="1">
      <alignment horizontal="center" vertical="center"/>
    </xf>
    <xf numFmtId="0" fontId="10" fillId="9" borderId="2" xfId="0" applyFont="1" applyFill="1" applyBorder="1" applyAlignment="1">
      <alignment horizontal="center" vertical="center" wrapText="1"/>
    </xf>
    <xf numFmtId="0" fontId="6" fillId="0" borderId="0" xfId="0" applyFont="1" applyFill="1" applyBorder="1" applyAlignment="1">
      <alignment horizontal="center" wrapText="1"/>
    </xf>
    <xf numFmtId="0" fontId="9" fillId="9" borderId="2" xfId="0" applyFont="1" applyFill="1" applyBorder="1" applyAlignment="1">
      <alignment horizontal="center"/>
    </xf>
    <xf numFmtId="167" fontId="7" fillId="2" borderId="0" xfId="0" applyNumberFormat="1" applyFont="1" applyFill="1"/>
    <xf numFmtId="167" fontId="7" fillId="2" borderId="0" xfId="0" applyNumberFormat="1" applyFont="1" applyFill="1" applyAlignment="1">
      <alignment horizontal="left" vertical="center"/>
    </xf>
    <xf numFmtId="167" fontId="11" fillId="0" borderId="0" xfId="0" applyNumberFormat="1" applyFont="1" applyAlignment="1">
      <alignment horizontal="center"/>
    </xf>
    <xf numFmtId="167" fontId="10" fillId="3" borderId="0" xfId="0" applyNumberFormat="1" applyFont="1" applyFill="1" applyAlignment="1">
      <alignment horizontal="center" vertical="center"/>
    </xf>
    <xf numFmtId="167" fontId="10" fillId="2" borderId="0" xfId="0" applyNumberFormat="1" applyFont="1" applyFill="1" applyAlignment="1">
      <alignment horizontal="center" vertical="center"/>
    </xf>
    <xf numFmtId="167" fontId="7" fillId="0" borderId="0" xfId="0" applyNumberFormat="1" applyFont="1" applyFill="1" applyBorder="1"/>
    <xf numFmtId="167" fontId="7" fillId="0" borderId="0" xfId="0" applyNumberFormat="1" applyFont="1" applyFill="1" applyBorder="1" applyAlignment="1">
      <alignment horizontal="center"/>
    </xf>
    <xf numFmtId="167" fontId="10" fillId="3" borderId="0" xfId="0" applyNumberFormat="1" applyFont="1" applyFill="1"/>
    <xf numFmtId="167" fontId="7" fillId="0" borderId="0" xfId="0" applyNumberFormat="1" applyFont="1" applyFill="1"/>
    <xf numFmtId="167" fontId="10" fillId="2" borderId="0" xfId="0" applyNumberFormat="1" applyFont="1" applyFill="1"/>
    <xf numFmtId="0" fontId="8" fillId="2" borderId="0" xfId="0" applyFont="1" applyFill="1" applyBorder="1" applyAlignment="1">
      <alignment horizontal="center" wrapText="1"/>
    </xf>
    <xf numFmtId="0" fontId="8" fillId="2" borderId="1" xfId="0" applyFont="1" applyFill="1" applyBorder="1" applyAlignment="1">
      <alignment horizontal="left" wrapText="1"/>
    </xf>
    <xf numFmtId="0" fontId="7" fillId="0" borderId="2" xfId="0" applyFont="1" applyBorder="1" applyAlignment="1">
      <alignment horizontal="center"/>
    </xf>
    <xf numFmtId="0" fontId="8" fillId="2" borderId="0" xfId="0" applyFont="1" applyFill="1" applyBorder="1" applyAlignment="1">
      <alignment horizontal="left" wrapText="1"/>
    </xf>
    <xf numFmtId="0" fontId="10" fillId="2" borderId="5" xfId="0" applyFont="1" applyFill="1" applyBorder="1" applyAlignment="1">
      <alignment horizontal="center"/>
    </xf>
    <xf numFmtId="0" fontId="11" fillId="2" borderId="8" xfId="0" applyFont="1" applyFill="1" applyBorder="1" applyAlignment="1">
      <alignment horizontal="center" wrapText="1"/>
    </xf>
    <xf numFmtId="0" fontId="6" fillId="0" borderId="0" xfId="0" applyFont="1" applyFill="1" applyBorder="1" applyAlignment="1">
      <alignment horizontal="center" wrapText="1"/>
    </xf>
    <xf numFmtId="0" fontId="6" fillId="2" borderId="8" xfId="0" applyFont="1" applyFill="1" applyBorder="1" applyAlignment="1">
      <alignment horizontal="center" wrapText="1"/>
    </xf>
    <xf numFmtId="0" fontId="7" fillId="2" borderId="1" xfId="0" applyFont="1" applyFill="1" applyBorder="1" applyAlignment="1">
      <alignment horizontal="center" wrapText="1"/>
    </xf>
    <xf numFmtId="0" fontId="10" fillId="2" borderId="2" xfId="0" applyFont="1" applyFill="1" applyBorder="1" applyAlignment="1">
      <alignment horizontal="centerContinuous"/>
    </xf>
    <xf numFmtId="0" fontId="10" fillId="5" borderId="4" xfId="0" applyFont="1" applyFill="1" applyBorder="1" applyAlignment="1">
      <alignment horizontal="centerContinuous"/>
    </xf>
    <xf numFmtId="0" fontId="7" fillId="2" borderId="5" xfId="0" applyFont="1" applyFill="1" applyBorder="1" applyAlignment="1">
      <alignment horizontal="centerContinuous"/>
    </xf>
    <xf numFmtId="0" fontId="10" fillId="2" borderId="3" xfId="0" applyFont="1" applyFill="1" applyBorder="1" applyAlignment="1">
      <alignment horizontal="centerContinuous"/>
    </xf>
    <xf numFmtId="0" fontId="7" fillId="2" borderId="4" xfId="0" applyFont="1" applyFill="1" applyBorder="1" applyAlignment="1">
      <alignment horizontal="centerContinuous"/>
    </xf>
    <xf numFmtId="4" fontId="11" fillId="9" borderId="48" xfId="77" applyNumberFormat="1" applyFont="1" applyFill="1" applyBorder="1" applyAlignment="1" applyProtection="1">
      <alignment horizontal="center" vertical="center"/>
      <protection locked="0"/>
    </xf>
    <xf numFmtId="4" fontId="11" fillId="9" borderId="2" xfId="77" applyNumberFormat="1" applyFont="1" applyFill="1" applyBorder="1" applyAlignment="1" applyProtection="1">
      <alignment horizontal="center" vertical="center"/>
      <protection locked="0"/>
    </xf>
    <xf numFmtId="4" fontId="11" fillId="9" borderId="52" xfId="77" applyNumberFormat="1" applyFont="1" applyFill="1" applyBorder="1" applyAlignment="1" applyProtection="1">
      <alignment horizontal="center" vertical="center"/>
      <protection locked="0"/>
    </xf>
    <xf numFmtId="0" fontId="6" fillId="2" borderId="0" xfId="0" applyFont="1" applyFill="1" applyBorder="1" applyAlignment="1">
      <alignment vertical="center"/>
    </xf>
    <xf numFmtId="0" fontId="11" fillId="9" borderId="4" xfId="0" applyFont="1" applyFill="1" applyBorder="1" applyAlignment="1">
      <alignment vertical="center" wrapText="1"/>
    </xf>
    <xf numFmtId="0" fontId="32" fillId="9" borderId="2" xfId="77" applyFont="1" applyFill="1" applyBorder="1" applyAlignment="1" applyProtection="1">
      <alignment horizontal="center" vertical="center" wrapText="1"/>
      <protection locked="0"/>
    </xf>
    <xf numFmtId="0" fontId="20" fillId="9" borderId="4" xfId="0" applyFont="1" applyFill="1" applyBorder="1" applyAlignment="1">
      <alignment vertical="center" wrapText="1"/>
    </xf>
    <xf numFmtId="0" fontId="12" fillId="9" borderId="2" xfId="0" applyFont="1" applyFill="1" applyBorder="1" applyAlignment="1">
      <alignment horizontal="left" vertical="center" wrapText="1"/>
    </xf>
    <xf numFmtId="0" fontId="12" fillId="9" borderId="2" xfId="0" applyFont="1" applyFill="1" applyBorder="1" applyAlignment="1">
      <alignment vertical="center" wrapText="1"/>
    </xf>
    <xf numFmtId="0" fontId="12" fillId="9" borderId="3" xfId="0" applyFont="1" applyFill="1" applyBorder="1" applyAlignment="1">
      <alignment horizontal="left" vertical="center" wrapText="1"/>
    </xf>
    <xf numFmtId="0" fontId="12" fillId="9" borderId="3" xfId="0" applyFont="1" applyFill="1" applyBorder="1" applyAlignment="1">
      <alignment vertical="center" wrapText="1"/>
    </xf>
    <xf numFmtId="0" fontId="32" fillId="9" borderId="8" xfId="77" applyFont="1" applyFill="1" applyBorder="1" applyAlignment="1">
      <alignment horizontal="center" vertical="center"/>
    </xf>
    <xf numFmtId="0" fontId="12" fillId="9" borderId="2" xfId="0" applyFont="1" applyFill="1" applyBorder="1" applyAlignment="1" applyProtection="1">
      <alignment vertical="center" wrapText="1"/>
      <protection locked="0"/>
    </xf>
    <xf numFmtId="0" fontId="16" fillId="2" borderId="2" xfId="0" applyFont="1" applyFill="1" applyBorder="1" applyAlignment="1">
      <alignment wrapText="1"/>
    </xf>
    <xf numFmtId="0" fontId="12" fillId="9" borderId="4" xfId="0" applyFont="1" applyFill="1" applyBorder="1" applyAlignment="1" applyProtection="1">
      <alignment vertical="center" wrapText="1"/>
      <protection locked="0"/>
    </xf>
    <xf numFmtId="0" fontId="12" fillId="9" borderId="2" xfId="0" applyFont="1" applyFill="1" applyBorder="1" applyAlignment="1" applyProtection="1">
      <alignment vertical="center"/>
      <protection locked="0"/>
    </xf>
    <xf numFmtId="0" fontId="12" fillId="9" borderId="0" xfId="0" applyFont="1" applyFill="1" applyAlignment="1" applyProtection="1">
      <alignment vertical="center"/>
      <protection locked="0"/>
    </xf>
    <xf numFmtId="0" fontId="100" fillId="9" borderId="2" xfId="0" applyFont="1" applyFill="1" applyBorder="1" applyAlignment="1">
      <alignment horizontal="left" vertical="top" wrapText="1"/>
    </xf>
    <xf numFmtId="166" fontId="12" fillId="9" borderId="4" xfId="0" applyNumberFormat="1" applyFont="1" applyFill="1" applyBorder="1" applyAlignment="1">
      <alignment horizontal="left"/>
    </xf>
    <xf numFmtId="0" fontId="12" fillId="9" borderId="4" xfId="0" applyFont="1" applyFill="1" applyBorder="1" applyAlignment="1" applyProtection="1">
      <alignment horizontal="left" vertical="center" wrapText="1"/>
      <protection locked="0"/>
    </xf>
    <xf numFmtId="0" fontId="100" fillId="9" borderId="2" xfId="0" applyFont="1" applyFill="1" applyBorder="1" applyAlignment="1">
      <alignment vertical="center" wrapText="1"/>
    </xf>
    <xf numFmtId="0" fontId="7" fillId="9" borderId="2" xfId="0" applyFont="1" applyFill="1" applyBorder="1" applyAlignment="1" applyProtection="1">
      <alignment horizontal="left" vertical="center" wrapText="1"/>
      <protection locked="0"/>
    </xf>
    <xf numFmtId="0" fontId="12" fillId="9" borderId="2" xfId="0" applyFont="1" applyFill="1" applyBorder="1"/>
    <xf numFmtId="0" fontId="12" fillId="9" borderId="4" xfId="0" applyFont="1" applyFill="1" applyBorder="1" applyAlignment="1">
      <alignment vertical="center" wrapText="1"/>
    </xf>
    <xf numFmtId="49" fontId="12" fillId="9" borderId="26" xfId="0" applyNumberFormat="1" applyFont="1" applyFill="1" applyBorder="1" applyAlignment="1" applyProtection="1">
      <alignment horizontal="left" vertical="center" wrapText="1"/>
    </xf>
    <xf numFmtId="0" fontId="53" fillId="2" borderId="32" xfId="0" applyFont="1" applyFill="1" applyBorder="1" applyAlignment="1">
      <alignment horizontal="left" vertical="top" wrapText="1"/>
    </xf>
    <xf numFmtId="166" fontId="7" fillId="2" borderId="2" xfId="0" applyNumberFormat="1" applyFont="1" applyFill="1" applyBorder="1" applyAlignment="1">
      <alignment horizontal="left" wrapText="1"/>
    </xf>
    <xf numFmtId="0" fontId="7" fillId="2" borderId="2" xfId="0" applyFont="1" applyFill="1" applyBorder="1" applyAlignment="1">
      <alignment horizontal="left"/>
    </xf>
    <xf numFmtId="0" fontId="32" fillId="0" borderId="61" xfId="0" applyFont="1" applyFill="1" applyBorder="1" applyAlignment="1">
      <alignment vertical="top"/>
    </xf>
    <xf numFmtId="0" fontId="84" fillId="0" borderId="2" xfId="0" applyFont="1" applyFill="1" applyBorder="1" applyAlignment="1">
      <alignment horizontal="center" vertical="center" wrapText="1"/>
    </xf>
    <xf numFmtId="0" fontId="11" fillId="0" borderId="6" xfId="0" applyFont="1" applyBorder="1" applyAlignment="1">
      <alignment horizontal="center" vertical="center" wrapText="1"/>
    </xf>
    <xf numFmtId="167" fontId="32" fillId="0" borderId="2" xfId="0" applyNumberFormat="1" applyFont="1" applyBorder="1" applyAlignment="1">
      <alignment horizontal="center" vertical="center"/>
    </xf>
    <xf numFmtId="1" fontId="9" fillId="0" borderId="2" xfId="0" applyNumberFormat="1" applyFont="1" applyBorder="1" applyAlignment="1">
      <alignment horizontal="center" vertical="center"/>
    </xf>
    <xf numFmtId="167" fontId="101" fillId="9" borderId="2" xfId="0" applyNumberFormat="1" applyFont="1" applyFill="1" applyBorder="1" applyAlignment="1">
      <alignment horizontal="center" wrapText="1"/>
    </xf>
    <xf numFmtId="171" fontId="7" fillId="0" borderId="0" xfId="0" applyNumberFormat="1" applyFont="1" applyFill="1"/>
    <xf numFmtId="166" fontId="7" fillId="0" borderId="0" xfId="0" applyNumberFormat="1" applyFont="1" applyFill="1" applyAlignment="1">
      <alignment horizontal="center" vertical="center"/>
    </xf>
    <xf numFmtId="0" fontId="8" fillId="2" borderId="0" xfId="0" applyFont="1" applyFill="1" applyBorder="1" applyAlignment="1">
      <alignment horizontal="center" wrapText="1"/>
    </xf>
    <xf numFmtId="0" fontId="11" fillId="2" borderId="8" xfId="0" applyFont="1" applyFill="1" applyBorder="1" applyAlignment="1">
      <alignment horizontal="center" wrapText="1"/>
    </xf>
    <xf numFmtId="0" fontId="53" fillId="2" borderId="0" xfId="0" applyFont="1" applyFill="1" applyBorder="1" applyAlignment="1">
      <alignment horizontal="left" vertical="top" wrapText="1"/>
    </xf>
    <xf numFmtId="0" fontId="7" fillId="9" borderId="2" xfId="0" applyFont="1" applyFill="1" applyBorder="1" applyAlignment="1">
      <alignment horizontal="center"/>
    </xf>
    <xf numFmtId="2" fontId="7" fillId="2" borderId="2" xfId="0" applyNumberFormat="1" applyFont="1" applyFill="1" applyBorder="1" applyAlignment="1">
      <alignment horizontal="center"/>
    </xf>
    <xf numFmtId="1" fontId="7" fillId="2" borderId="2" xfId="0" applyNumberFormat="1" applyFont="1" applyFill="1" applyBorder="1" applyAlignment="1">
      <alignment horizontal="center"/>
    </xf>
    <xf numFmtId="166" fontId="7" fillId="2" borderId="0" xfId="0" applyNumberFormat="1" applyFont="1" applyFill="1" applyBorder="1"/>
    <xf numFmtId="2" fontId="7" fillId="0" borderId="2" xfId="0" applyNumberFormat="1" applyFont="1" applyFill="1" applyBorder="1" applyAlignment="1">
      <alignment horizontal="center"/>
    </xf>
    <xf numFmtId="166" fontId="11" fillId="0" borderId="0" xfId="0" applyNumberFormat="1" applyFont="1" applyFill="1" applyBorder="1" applyAlignment="1">
      <alignment horizontal="center" wrapText="1"/>
    </xf>
    <xf numFmtId="166" fontId="7" fillId="0" borderId="0" xfId="0" applyNumberFormat="1" applyFont="1" applyFill="1" applyBorder="1"/>
    <xf numFmtId="166" fontId="7" fillId="2" borderId="0" xfId="0" applyNumberFormat="1" applyFont="1" applyFill="1"/>
    <xf numFmtId="2" fontId="7" fillId="9" borderId="2" xfId="0" applyNumberFormat="1" applyFont="1" applyFill="1" applyBorder="1" applyAlignment="1">
      <alignment horizontal="center"/>
    </xf>
    <xf numFmtId="0" fontId="84" fillId="0" borderId="0" xfId="0" applyFont="1" applyFill="1" applyBorder="1" applyAlignment="1">
      <alignment horizontal="center" vertical="center" wrapText="1"/>
    </xf>
    <xf numFmtId="167" fontId="7" fillId="2" borderId="0" xfId="0" applyNumberFormat="1" applyFont="1" applyFill="1" applyBorder="1" applyAlignment="1"/>
    <xf numFmtId="167" fontId="7" fillId="2" borderId="0" xfId="0" applyNumberFormat="1" applyFont="1" applyFill="1" applyBorder="1" applyAlignment="1">
      <alignment wrapText="1"/>
    </xf>
    <xf numFmtId="49" fontId="84" fillId="9" borderId="2" xfId="0" applyNumberFormat="1" applyFont="1" applyFill="1" applyBorder="1" applyAlignment="1">
      <alignment horizontal="center" vertical="center" wrapText="1"/>
    </xf>
    <xf numFmtId="0" fontId="86" fillId="9" borderId="2" xfId="0" applyFont="1" applyFill="1" applyBorder="1" applyAlignment="1">
      <alignment horizontal="left" vertical="center" wrapText="1"/>
    </xf>
    <xf numFmtId="0" fontId="8" fillId="2" borderId="0" xfId="0" applyFont="1" applyFill="1" applyBorder="1" applyAlignment="1">
      <alignment horizontal="center" wrapText="1"/>
    </xf>
    <xf numFmtId="0" fontId="8" fillId="2" borderId="1" xfId="0" applyFont="1" applyFill="1" applyBorder="1" applyAlignment="1">
      <alignment horizontal="left" wrapText="1"/>
    </xf>
    <xf numFmtId="0" fontId="22" fillId="0" borderId="2" xfId="81" applyFont="1" applyFill="1" applyBorder="1" applyAlignment="1">
      <alignment horizontal="center" vertical="center"/>
    </xf>
    <xf numFmtId="0" fontId="22" fillId="0" borderId="2" xfId="81" applyFont="1" applyFill="1" applyBorder="1" applyAlignment="1">
      <alignment horizontal="left" vertical="center" wrapText="1"/>
    </xf>
    <xf numFmtId="0" fontId="9" fillId="0" borderId="0" xfId="72" applyFont="1" applyFill="1" applyBorder="1" applyAlignment="1">
      <alignment horizontal="center" wrapText="1"/>
    </xf>
    <xf numFmtId="0" fontId="69" fillId="0" borderId="4" xfId="0" applyNumberFormat="1" applyFont="1" applyFill="1" applyBorder="1" applyAlignment="1">
      <alignment horizontal="center" vertical="center" wrapText="1"/>
    </xf>
    <xf numFmtId="0" fontId="10" fillId="0" borderId="3" xfId="0" applyNumberFormat="1" applyFont="1" applyFill="1" applyBorder="1" applyAlignment="1">
      <alignment vertical="center" wrapText="1"/>
    </xf>
    <xf numFmtId="1" fontId="10" fillId="0" borderId="3" xfId="0" applyNumberFormat="1" applyFont="1" applyFill="1" applyBorder="1" applyAlignment="1">
      <alignment horizontal="center" vertical="center" wrapText="1"/>
    </xf>
    <xf numFmtId="1" fontId="10" fillId="0" borderId="8" xfId="0" applyNumberFormat="1" applyFont="1" applyFill="1" applyBorder="1" applyAlignment="1">
      <alignment horizontal="center" vertical="center" wrapText="1"/>
    </xf>
    <xf numFmtId="166" fontId="10" fillId="0" borderId="3" xfId="0" applyNumberFormat="1" applyFont="1" applyFill="1" applyBorder="1" applyAlignment="1">
      <alignment horizontal="center" vertical="center" wrapText="1"/>
    </xf>
    <xf numFmtId="166" fontId="10" fillId="0" borderId="8" xfId="0" applyNumberFormat="1" applyFont="1" applyFill="1" applyBorder="1" applyAlignment="1">
      <alignment horizontal="center" vertical="center" wrapText="1"/>
    </xf>
    <xf numFmtId="0" fontId="7" fillId="0" borderId="0" xfId="72" applyFont="1" applyFill="1" applyBorder="1" applyAlignment="1">
      <alignment horizontal="center" wrapText="1"/>
    </xf>
    <xf numFmtId="0" fontId="10" fillId="0" borderId="3" xfId="86" applyNumberFormat="1" applyFont="1" applyFill="1" applyBorder="1" applyAlignment="1">
      <alignment horizontal="left" vertical="center" wrapText="1"/>
    </xf>
    <xf numFmtId="1" fontId="23" fillId="0" borderId="4" xfId="86" applyNumberFormat="1" applyFont="1" applyFill="1" applyBorder="1" applyAlignment="1">
      <alignment horizontal="center" vertical="center" wrapText="1"/>
    </xf>
    <xf numFmtId="1" fontId="23" fillId="0" borderId="2" xfId="86" applyNumberFormat="1" applyFont="1" applyFill="1" applyBorder="1" applyAlignment="1">
      <alignment horizontal="center" vertical="center" wrapText="1"/>
    </xf>
    <xf numFmtId="1" fontId="10" fillId="0" borderId="7" xfId="0" applyNumberFormat="1" applyFont="1" applyFill="1" applyBorder="1" applyAlignment="1">
      <alignment horizontal="center" vertical="center" wrapText="1"/>
    </xf>
    <xf numFmtId="166" fontId="10" fillId="0" borderId="7" xfId="0" applyNumberFormat="1" applyFont="1" applyFill="1" applyBorder="1" applyAlignment="1">
      <alignment horizontal="center" vertical="center" wrapText="1"/>
    </xf>
    <xf numFmtId="0" fontId="11" fillId="2" borderId="8" xfId="0" applyFont="1" applyFill="1" applyBorder="1" applyAlignment="1">
      <alignment horizontal="center" wrapText="1"/>
    </xf>
    <xf numFmtId="0" fontId="6" fillId="0" borderId="0" xfId="0" applyFont="1" applyFill="1" applyBorder="1" applyAlignment="1">
      <alignment horizontal="center" wrapText="1"/>
    </xf>
    <xf numFmtId="167" fontId="84" fillId="0" borderId="2" xfId="0" applyNumberFormat="1" applyFont="1" applyFill="1" applyBorder="1" applyAlignment="1">
      <alignment horizontal="center" vertical="center" wrapText="1"/>
    </xf>
    <xf numFmtId="167" fontId="10" fillId="0" borderId="2" xfId="0" applyNumberFormat="1" applyFont="1" applyFill="1" applyBorder="1" applyAlignment="1">
      <alignment horizontal="center" wrapText="1"/>
    </xf>
    <xf numFmtId="0" fontId="7" fillId="0" borderId="4" xfId="0" applyFont="1" applyFill="1" applyBorder="1" applyAlignment="1">
      <alignment horizontal="center" vertical="center"/>
    </xf>
    <xf numFmtId="0" fontId="7" fillId="0" borderId="52" xfId="0" applyFont="1" applyFill="1" applyBorder="1" applyAlignment="1">
      <alignment vertical="center" wrapText="1"/>
    </xf>
    <xf numFmtId="166" fontId="7" fillId="0" borderId="2" xfId="72" applyNumberFormat="1" applyFont="1" applyFill="1" applyBorder="1" applyAlignment="1">
      <alignment horizontal="center" vertical="center"/>
    </xf>
    <xf numFmtId="0" fontId="3" fillId="0" borderId="0" xfId="0" applyFont="1" applyFill="1" applyBorder="1" applyAlignment="1"/>
    <xf numFmtId="0" fontId="6" fillId="0" borderId="0" xfId="0" applyFont="1" applyFill="1" applyBorder="1" applyAlignment="1">
      <alignment horizontal="center"/>
    </xf>
    <xf numFmtId="0" fontId="12" fillId="0" borderId="0" xfId="0" applyFont="1" applyFill="1" applyAlignment="1"/>
    <xf numFmtId="0" fontId="8" fillId="0" borderId="1" xfId="0" applyFont="1" applyFill="1" applyBorder="1" applyAlignment="1">
      <alignment horizontal="left"/>
    </xf>
    <xf numFmtId="0" fontId="7" fillId="0" borderId="1" xfId="0" applyFont="1" applyFill="1" applyBorder="1" applyAlignment="1">
      <alignment horizontal="center"/>
    </xf>
    <xf numFmtId="0" fontId="8" fillId="0" borderId="0" xfId="0" applyFont="1" applyFill="1" applyBorder="1" applyAlignment="1">
      <alignment horizontal="center"/>
    </xf>
    <xf numFmtId="0" fontId="7" fillId="0" borderId="0" xfId="0" applyFont="1" applyFill="1" applyAlignment="1"/>
    <xf numFmtId="0" fontId="8" fillId="0" borderId="33" xfId="0" applyFont="1" applyFill="1" applyBorder="1" applyAlignment="1"/>
    <xf numFmtId="0" fontId="7" fillId="0" borderId="14" xfId="0" applyFont="1" applyFill="1" applyBorder="1" applyAlignment="1">
      <alignment wrapText="1"/>
    </xf>
    <xf numFmtId="0" fontId="7" fillId="0" borderId="14" xfId="0" applyFont="1" applyFill="1" applyBorder="1" applyAlignment="1">
      <alignment horizontal="center" wrapText="1"/>
    </xf>
    <xf numFmtId="0" fontId="10" fillId="0" borderId="25" xfId="0" applyFont="1" applyFill="1" applyBorder="1" applyAlignment="1">
      <alignment horizontal="centerContinuous" vertical="center"/>
    </xf>
    <xf numFmtId="0" fontId="10" fillId="0" borderId="34" xfId="0" applyFont="1" applyFill="1" applyBorder="1" applyAlignment="1">
      <alignment horizontal="centerContinuous"/>
    </xf>
    <xf numFmtId="0" fontId="10" fillId="0" borderId="35" xfId="0" applyFont="1" applyFill="1" applyBorder="1" applyAlignment="1">
      <alignment horizontal="centerContinuous"/>
    </xf>
    <xf numFmtId="0" fontId="7" fillId="0" borderId="0" xfId="0" applyFont="1" applyFill="1" applyAlignment="1">
      <alignment wrapText="1"/>
    </xf>
    <xf numFmtId="0" fontId="12" fillId="0" borderId="8" xfId="0" applyFont="1" applyFill="1" applyBorder="1" applyAlignment="1">
      <alignment horizontal="center"/>
    </xf>
    <xf numFmtId="0" fontId="12" fillId="0" borderId="0" xfId="0" applyFont="1" applyFill="1" applyAlignment="1">
      <alignment horizontal="center"/>
    </xf>
    <xf numFmtId="0" fontId="12" fillId="0" borderId="2" xfId="0" applyFont="1" applyFill="1" applyBorder="1" applyAlignment="1">
      <alignment horizontal="center"/>
    </xf>
    <xf numFmtId="166" fontId="12" fillId="0" borderId="2" xfId="0" applyNumberFormat="1" applyFont="1" applyFill="1" applyBorder="1" applyAlignment="1">
      <alignment horizontal="center"/>
    </xf>
    <xf numFmtId="1" fontId="79" fillId="0" borderId="2" xfId="0" applyNumberFormat="1" applyFont="1" applyFill="1" applyBorder="1" applyAlignment="1">
      <alignment horizontal="center"/>
    </xf>
    <xf numFmtId="9" fontId="12" fillId="0" borderId="2" xfId="0" applyNumberFormat="1" applyFont="1" applyFill="1" applyBorder="1" applyAlignment="1">
      <alignment horizontal="center"/>
    </xf>
    <xf numFmtId="166" fontId="20" fillId="0" borderId="2" xfId="0" applyNumberFormat="1" applyFont="1" applyFill="1" applyBorder="1" applyAlignment="1">
      <alignment horizontal="center"/>
    </xf>
    <xf numFmtId="166" fontId="20" fillId="0" borderId="2" xfId="0" applyNumberFormat="1" applyFont="1" applyFill="1" applyBorder="1" applyAlignment="1">
      <alignment horizontal="center" vertical="center"/>
    </xf>
    <xf numFmtId="0" fontId="98" fillId="0" borderId="30" xfId="0" applyFont="1" applyFill="1" applyBorder="1" applyAlignment="1">
      <alignment horizontal="center" vertical="top" wrapText="1"/>
    </xf>
    <xf numFmtId="0" fontId="7" fillId="0" borderId="0" xfId="86" applyFont="1" applyFill="1"/>
    <xf numFmtId="0" fontId="63" fillId="0" borderId="0" xfId="82" applyFont="1" applyFill="1" applyBorder="1" applyAlignment="1"/>
    <xf numFmtId="0" fontId="32" fillId="0" borderId="3" xfId="82" applyFont="1" applyFill="1" applyBorder="1" applyAlignment="1">
      <alignment horizontal="center" vertical="center"/>
    </xf>
    <xf numFmtId="0" fontId="10" fillId="0" borderId="2" xfId="86" applyFont="1" applyFill="1" applyBorder="1" applyAlignment="1">
      <alignment horizontal="center" vertical="center"/>
    </xf>
    <xf numFmtId="166" fontId="10" fillId="0" borderId="2" xfId="86" applyNumberFormat="1" applyFont="1" applyFill="1" applyBorder="1" applyAlignment="1">
      <alignment horizontal="center" vertical="center" wrapText="1"/>
    </xf>
    <xf numFmtId="166" fontId="10" fillId="0" borderId="4" xfId="86" applyNumberFormat="1" applyFont="1" applyFill="1" applyBorder="1" applyAlignment="1">
      <alignment horizontal="center" vertical="center" wrapText="1"/>
    </xf>
    <xf numFmtId="166" fontId="10" fillId="0" borderId="16" xfId="86" applyNumberFormat="1" applyFont="1" applyFill="1" applyBorder="1" applyAlignment="1">
      <alignment horizontal="center" vertical="center" wrapText="1"/>
    </xf>
    <xf numFmtId="0" fontId="10" fillId="0" borderId="4" xfId="86" applyFont="1" applyFill="1" applyBorder="1" applyAlignment="1">
      <alignment vertical="center"/>
    </xf>
    <xf numFmtId="0" fontId="10" fillId="0" borderId="16" xfId="86" applyFont="1" applyFill="1" applyBorder="1" applyAlignment="1">
      <alignment vertical="center"/>
    </xf>
    <xf numFmtId="0" fontId="23" fillId="0" borderId="2" xfId="86" applyFont="1" applyFill="1" applyBorder="1"/>
    <xf numFmtId="1" fontId="70" fillId="0" borderId="2" xfId="86" applyNumberFormat="1" applyFont="1" applyFill="1" applyBorder="1" applyAlignment="1">
      <alignment horizontal="center" vertical="center"/>
    </xf>
    <xf numFmtId="167" fontId="70" fillId="0" borderId="2" xfId="86" applyNumberFormat="1" applyFont="1" applyFill="1" applyBorder="1" applyAlignment="1">
      <alignment horizontal="center" vertical="center"/>
    </xf>
    <xf numFmtId="166" fontId="70" fillId="0" borderId="16" xfId="86" applyNumberFormat="1" applyFont="1" applyFill="1" applyBorder="1" applyAlignment="1">
      <alignment horizontal="center" vertical="center"/>
    </xf>
    <xf numFmtId="0" fontId="63" fillId="0" borderId="0" xfId="82" applyFont="1" applyFill="1" applyBorder="1" applyAlignment="1">
      <alignment horizontal="centerContinuous"/>
    </xf>
    <xf numFmtId="0" fontId="32" fillId="0" borderId="0" xfId="82" applyFont="1" applyFill="1" applyBorder="1" applyAlignment="1">
      <alignment horizontal="centerContinuous"/>
    </xf>
    <xf numFmtId="0" fontId="10" fillId="0" borderId="0" xfId="86" applyFont="1" applyFill="1" applyBorder="1" applyAlignment="1">
      <alignment horizontal="center" vertical="center"/>
    </xf>
    <xf numFmtId="0" fontId="23" fillId="0" borderId="0" xfId="86" applyFont="1" applyFill="1" applyBorder="1"/>
    <xf numFmtId="1" fontId="70" fillId="0" borderId="0" xfId="86" applyNumberFormat="1" applyFont="1" applyFill="1" applyBorder="1" applyAlignment="1">
      <alignment horizontal="center" vertical="center"/>
    </xf>
    <xf numFmtId="49" fontId="84" fillId="0" borderId="3" xfId="0" applyNumberFormat="1" applyFont="1" applyFill="1" applyBorder="1" applyAlignment="1">
      <alignment horizontal="center" vertical="center" wrapText="1"/>
    </xf>
    <xf numFmtId="49" fontId="84" fillId="0" borderId="7" xfId="0" applyNumberFormat="1" applyFont="1" applyFill="1" applyBorder="1" applyAlignment="1">
      <alignment horizontal="center" vertical="center" wrapText="1"/>
    </xf>
    <xf numFmtId="49" fontId="84" fillId="0" borderId="8" xfId="0" applyNumberFormat="1" applyFont="1" applyFill="1" applyBorder="1" applyAlignment="1">
      <alignment horizontal="center" vertical="center" wrapText="1"/>
    </xf>
    <xf numFmtId="0" fontId="63" fillId="2" borderId="1" xfId="0" applyFont="1" applyFill="1" applyBorder="1" applyAlignment="1">
      <alignment horizontal="left" vertical="center" wrapText="1"/>
    </xf>
    <xf numFmtId="0" fontId="8" fillId="2" borderId="1" xfId="0" applyFont="1" applyFill="1" applyBorder="1" applyAlignment="1">
      <alignment horizontal="left" vertical="center" wrapText="1"/>
    </xf>
    <xf numFmtId="49" fontId="91" fillId="0" borderId="2" xfId="0" applyNumberFormat="1" applyFont="1" applyFill="1" applyBorder="1" applyAlignment="1">
      <alignment horizontal="center" vertical="center" wrapText="1"/>
    </xf>
    <xf numFmtId="49" fontId="91" fillId="0" borderId="2" xfId="0" applyNumberFormat="1" applyFont="1" applyFill="1" applyBorder="1" applyAlignment="1">
      <alignment horizontal="center" vertical="top" wrapText="1"/>
    </xf>
    <xf numFmtId="0" fontId="11" fillId="0" borderId="3" xfId="0" applyFont="1" applyBorder="1" applyAlignment="1">
      <alignment horizontal="center" vertical="center" wrapText="1"/>
    </xf>
    <xf numFmtId="0" fontId="11" fillId="0" borderId="8" xfId="0" applyFont="1" applyBorder="1" applyAlignment="1">
      <alignment horizontal="center" vertical="center" wrapText="1"/>
    </xf>
    <xf numFmtId="0" fontId="84" fillId="0" borderId="2" xfId="0" applyFont="1" applyFill="1" applyBorder="1" applyAlignment="1">
      <alignment horizontal="center" vertical="center" wrapText="1"/>
    </xf>
    <xf numFmtId="0" fontId="8" fillId="2" borderId="0" xfId="0" applyFont="1" applyFill="1" applyBorder="1" applyAlignment="1">
      <alignment horizontal="center" wrapText="1"/>
    </xf>
    <xf numFmtId="0" fontId="10" fillId="2" borderId="0" xfId="0" applyFont="1" applyFill="1" applyAlignment="1">
      <alignment horizontal="center" vertical="center"/>
    </xf>
    <xf numFmtId="0" fontId="11" fillId="0" borderId="3" xfId="0" applyFont="1" applyFill="1" applyBorder="1" applyAlignment="1">
      <alignment horizontal="center" vertical="center" wrapText="1"/>
    </xf>
    <xf numFmtId="0" fontId="11" fillId="0" borderId="8" xfId="0" applyFont="1" applyFill="1" applyBorder="1" applyAlignment="1">
      <alignment horizontal="center" vertical="center" wrapText="1"/>
    </xf>
    <xf numFmtId="49" fontId="91" fillId="0" borderId="3" xfId="0" applyNumberFormat="1" applyFont="1" applyFill="1" applyBorder="1" applyAlignment="1">
      <alignment horizontal="center" vertical="top" wrapText="1"/>
    </xf>
    <xf numFmtId="49" fontId="91" fillId="0" borderId="7" xfId="0" applyNumberFormat="1" applyFont="1" applyFill="1" applyBorder="1" applyAlignment="1">
      <alignment horizontal="center" vertical="top" wrapText="1"/>
    </xf>
    <xf numFmtId="49" fontId="91" fillId="0" borderId="8" xfId="0" applyNumberFormat="1" applyFont="1" applyFill="1" applyBorder="1" applyAlignment="1">
      <alignment horizontal="center" vertical="top" wrapText="1"/>
    </xf>
    <xf numFmtId="0" fontId="84" fillId="0" borderId="3" xfId="0" applyFont="1" applyFill="1" applyBorder="1" applyAlignment="1">
      <alignment horizontal="center" vertical="top" wrapText="1"/>
    </xf>
    <xf numFmtId="0" fontId="84" fillId="0" borderId="7" xfId="0" applyFont="1" applyFill="1" applyBorder="1" applyAlignment="1">
      <alignment horizontal="center" vertical="top" wrapText="1"/>
    </xf>
    <xf numFmtId="0" fontId="84" fillId="0" borderId="8" xfId="0" applyFont="1" applyFill="1" applyBorder="1" applyAlignment="1">
      <alignment horizontal="center" vertical="top" wrapText="1"/>
    </xf>
    <xf numFmtId="0" fontId="84" fillId="0" borderId="3" xfId="0" applyFont="1" applyFill="1" applyBorder="1" applyAlignment="1">
      <alignment horizontal="center" vertical="center" wrapText="1"/>
    </xf>
    <xf numFmtId="0" fontId="84" fillId="0" borderId="7" xfId="0" applyFont="1" applyFill="1" applyBorder="1" applyAlignment="1">
      <alignment horizontal="center" vertical="center" wrapText="1"/>
    </xf>
    <xf numFmtId="0" fontId="84" fillId="0" borderId="8" xfId="0" applyFont="1" applyFill="1" applyBorder="1" applyAlignment="1">
      <alignment horizontal="center" vertical="center" wrapText="1"/>
    </xf>
    <xf numFmtId="167" fontId="11" fillId="0" borderId="3" xfId="0" applyNumberFormat="1" applyFont="1" applyFill="1" applyBorder="1" applyAlignment="1">
      <alignment horizontal="center" wrapText="1"/>
    </xf>
    <xf numFmtId="167" fontId="11" fillId="0" borderId="8" xfId="0" applyNumberFormat="1" applyFont="1" applyFill="1" applyBorder="1" applyAlignment="1">
      <alignment horizontal="center" wrapText="1"/>
    </xf>
    <xf numFmtId="0" fontId="11" fillId="0" borderId="4" xfId="0" applyFont="1" applyBorder="1" applyAlignment="1">
      <alignment horizontal="center" vertical="top" wrapText="1"/>
    </xf>
    <xf numFmtId="0" fontId="11" fillId="0" borderId="6" xfId="0" applyFont="1" applyBorder="1" applyAlignment="1">
      <alignment horizontal="center" vertical="top" wrapText="1"/>
    </xf>
    <xf numFmtId="0" fontId="84" fillId="0" borderId="0" xfId="0" applyFont="1" applyFill="1" applyBorder="1" applyAlignment="1">
      <alignment horizontal="center" vertical="center" wrapText="1"/>
    </xf>
    <xf numFmtId="0" fontId="8" fillId="2" borderId="1" xfId="0" applyFont="1" applyFill="1" applyBorder="1" applyAlignment="1">
      <alignment horizontal="left" wrapText="1"/>
    </xf>
    <xf numFmtId="0" fontId="88" fillId="0" borderId="0" xfId="0" applyFont="1" applyFill="1" applyAlignment="1">
      <alignment horizontal="left" vertical="center" wrapText="1"/>
    </xf>
    <xf numFmtId="167" fontId="11" fillId="0" borderId="5" xfId="0" applyNumberFormat="1" applyFont="1" applyBorder="1" applyAlignment="1">
      <alignment horizontal="center" wrapText="1"/>
    </xf>
    <xf numFmtId="167" fontId="11" fillId="0" borderId="6" xfId="0" applyNumberFormat="1" applyFont="1" applyBorder="1" applyAlignment="1">
      <alignment horizontal="center" wrapText="1"/>
    </xf>
    <xf numFmtId="0" fontId="84" fillId="0" borderId="31" xfId="0" applyFont="1" applyFill="1" applyBorder="1" applyAlignment="1">
      <alignment horizontal="center" vertical="top" wrapText="1"/>
    </xf>
    <xf numFmtId="0" fontId="84" fillId="0" borderId="29" xfId="0" applyFont="1" applyFill="1" applyBorder="1" applyAlignment="1">
      <alignment horizontal="center" vertical="top" wrapText="1"/>
    </xf>
    <xf numFmtId="167" fontId="10" fillId="2" borderId="0" xfId="0" applyNumberFormat="1" applyFont="1" applyFill="1" applyBorder="1" applyAlignment="1">
      <alignment horizontal="center" wrapText="1"/>
    </xf>
    <xf numFmtId="167" fontId="11" fillId="0" borderId="31" xfId="0" applyNumberFormat="1" applyFont="1" applyFill="1" applyBorder="1" applyAlignment="1">
      <alignment horizontal="center" wrapText="1"/>
    </xf>
    <xf numFmtId="167" fontId="11" fillId="0" borderId="37" xfId="0" applyNumberFormat="1" applyFont="1" applyFill="1" applyBorder="1" applyAlignment="1">
      <alignment horizontal="center" wrapText="1"/>
    </xf>
    <xf numFmtId="0" fontId="6" fillId="9" borderId="0" xfId="0" applyFont="1" applyFill="1" applyBorder="1" applyAlignment="1">
      <alignment horizontal="center" wrapText="1"/>
    </xf>
    <xf numFmtId="0" fontId="90" fillId="7" borderId="0" xfId="0" applyFont="1" applyFill="1" applyAlignment="1">
      <alignment horizontal="center" wrapText="1"/>
    </xf>
    <xf numFmtId="0" fontId="12" fillId="0" borderId="25" xfId="0" applyFont="1" applyBorder="1" applyAlignment="1">
      <alignment horizontal="center" wrapText="1"/>
    </xf>
    <xf numFmtId="0" fontId="12" fillId="0" borderId="35" xfId="0" applyFont="1" applyBorder="1" applyAlignment="1">
      <alignment horizontal="center" wrapText="1"/>
    </xf>
    <xf numFmtId="0" fontId="12" fillId="0" borderId="36" xfId="0" applyFont="1" applyBorder="1" applyAlignment="1">
      <alignment horizontal="center" wrapText="1"/>
    </xf>
    <xf numFmtId="0" fontId="12" fillId="0" borderId="68" xfId="0" applyFont="1" applyBorder="1" applyAlignment="1">
      <alignment horizontal="center" wrapText="1"/>
    </xf>
    <xf numFmtId="0" fontId="11" fillId="0" borderId="4" xfId="0" applyFont="1" applyBorder="1" applyAlignment="1">
      <alignment horizontal="center" wrapText="1"/>
    </xf>
    <xf numFmtId="0" fontId="11" fillId="0" borderId="6" xfId="0" applyFont="1" applyBorder="1" applyAlignment="1">
      <alignment horizontal="center" wrapText="1"/>
    </xf>
    <xf numFmtId="0" fontId="42" fillId="0" borderId="0" xfId="0" applyFont="1" applyAlignment="1">
      <alignment horizontal="left" wrapText="1"/>
    </xf>
    <xf numFmtId="0" fontId="4" fillId="2" borderId="0" xfId="0" applyFont="1" applyFill="1" applyBorder="1" applyAlignment="1">
      <alignment horizontal="center" wrapText="1"/>
    </xf>
    <xf numFmtId="0" fontId="21" fillId="2" borderId="0" xfId="0" applyFont="1" applyFill="1" applyAlignment="1">
      <alignment horizontal="center"/>
    </xf>
    <xf numFmtId="0" fontId="22" fillId="2" borderId="0" xfId="0" applyFont="1" applyFill="1" applyAlignment="1">
      <alignment horizontal="center"/>
    </xf>
    <xf numFmtId="0" fontId="7" fillId="0" borderId="4" xfId="0" applyFont="1" applyBorder="1" applyAlignment="1">
      <alignment horizontal="center"/>
    </xf>
    <xf numFmtId="0" fontId="7" fillId="0" borderId="6" xfId="0" applyFont="1" applyBorder="1" applyAlignment="1">
      <alignment horizontal="center"/>
    </xf>
    <xf numFmtId="0" fontId="7" fillId="0" borderId="3" xfId="0" applyFont="1" applyBorder="1" applyAlignment="1">
      <alignment horizontal="center" vertical="center"/>
    </xf>
    <xf numFmtId="0" fontId="7" fillId="0" borderId="8" xfId="0" applyFont="1" applyBorder="1" applyAlignment="1">
      <alignment horizontal="center" vertical="center"/>
    </xf>
    <xf numFmtId="0" fontId="7" fillId="0" borderId="2" xfId="0" applyFont="1" applyBorder="1" applyAlignment="1">
      <alignment horizontal="center"/>
    </xf>
    <xf numFmtId="0" fontId="7" fillId="0" borderId="3" xfId="0" applyFont="1" applyBorder="1" applyAlignment="1">
      <alignment horizontal="center" vertical="center" wrapText="1"/>
    </xf>
    <xf numFmtId="0" fontId="7" fillId="0" borderId="8" xfId="0" applyFont="1" applyBorder="1" applyAlignment="1">
      <alignment horizontal="center" vertical="center" wrapText="1"/>
    </xf>
    <xf numFmtId="0" fontId="7" fillId="0" borderId="4" xfId="0" applyFont="1" applyBorder="1" applyAlignment="1">
      <alignment horizontal="center" vertical="center" wrapText="1"/>
    </xf>
    <xf numFmtId="0" fontId="7" fillId="0" borderId="5" xfId="0" applyFont="1" applyBorder="1" applyAlignment="1">
      <alignment horizontal="center" vertical="center" wrapText="1"/>
    </xf>
    <xf numFmtId="0" fontId="7" fillId="0" borderId="6" xfId="0" applyFont="1" applyBorder="1" applyAlignment="1">
      <alignment horizontal="center" vertical="center" wrapText="1"/>
    </xf>
    <xf numFmtId="0" fontId="5" fillId="2" borderId="0" xfId="0" applyFont="1" applyFill="1" applyBorder="1" applyAlignment="1">
      <alignment horizontal="center" wrapText="1"/>
    </xf>
    <xf numFmtId="0" fontId="8" fillId="2" borderId="1" xfId="0" applyFont="1" applyFill="1" applyBorder="1" applyAlignment="1">
      <alignment horizontal="center" wrapText="1"/>
    </xf>
    <xf numFmtId="0" fontId="32" fillId="2" borderId="26" xfId="0" applyFont="1" applyFill="1" applyBorder="1" applyAlignment="1">
      <alignment horizontal="left" vertical="center" wrapText="1"/>
    </xf>
    <xf numFmtId="0" fontId="32" fillId="2" borderId="6" xfId="0" applyFont="1" applyFill="1" applyBorder="1" applyAlignment="1">
      <alignment horizontal="left" vertical="center" wrapText="1"/>
    </xf>
    <xf numFmtId="0" fontId="32" fillId="2" borderId="2" xfId="0" applyFont="1" applyFill="1" applyBorder="1" applyAlignment="1">
      <alignment horizontal="left" vertical="center" wrapText="1"/>
    </xf>
    <xf numFmtId="0" fontId="6" fillId="0" borderId="25" xfId="0" applyFont="1" applyFill="1" applyBorder="1" applyAlignment="1">
      <alignment horizontal="center"/>
    </xf>
    <xf numFmtId="0" fontId="6" fillId="0" borderId="35" xfId="0" applyFont="1" applyFill="1" applyBorder="1" applyAlignment="1">
      <alignment horizontal="center"/>
    </xf>
    <xf numFmtId="0" fontId="10" fillId="0" borderId="72" xfId="0" applyFont="1" applyFill="1" applyBorder="1" applyAlignment="1">
      <alignment horizontal="center" vertical="center"/>
    </xf>
    <xf numFmtId="0" fontId="10" fillId="0" borderId="11" xfId="0" applyFont="1" applyFill="1" applyBorder="1" applyAlignment="1">
      <alignment horizontal="center" vertical="center"/>
    </xf>
    <xf numFmtId="0" fontId="10" fillId="0" borderId="20" xfId="0" applyFont="1" applyFill="1" applyBorder="1" applyAlignment="1">
      <alignment horizontal="center" vertical="center"/>
    </xf>
    <xf numFmtId="0" fontId="10" fillId="0" borderId="10" xfId="0" applyFont="1" applyBorder="1" applyAlignment="1">
      <alignment horizontal="center" vertical="center"/>
    </xf>
    <xf numFmtId="0" fontId="10" fillId="0" borderId="11" xfId="0" applyFont="1" applyBorder="1" applyAlignment="1">
      <alignment horizontal="center" vertical="center"/>
    </xf>
    <xf numFmtId="0" fontId="10" fillId="0" borderId="20" xfId="0" applyFont="1" applyBorder="1" applyAlignment="1">
      <alignment horizontal="center" vertical="center"/>
    </xf>
    <xf numFmtId="0" fontId="32" fillId="0" borderId="26" xfId="75" applyFont="1" applyFill="1" applyBorder="1" applyAlignment="1">
      <alignment horizontal="left" wrapText="1"/>
    </xf>
    <xf numFmtId="0" fontId="32" fillId="0" borderId="6" xfId="75" applyFont="1" applyFill="1" applyBorder="1" applyAlignment="1">
      <alignment horizontal="left" wrapText="1"/>
    </xf>
    <xf numFmtId="0" fontId="32" fillId="0" borderId="2" xfId="75" applyFont="1" applyFill="1" applyBorder="1" applyAlignment="1">
      <alignment horizontal="left" wrapText="1"/>
    </xf>
    <xf numFmtId="0" fontId="32" fillId="0" borderId="79" xfId="75" applyFont="1" applyFill="1" applyBorder="1" applyAlignment="1">
      <alignment horizontal="left" wrapText="1"/>
    </xf>
    <xf numFmtId="0" fontId="32" fillId="0" borderId="5" xfId="75" applyFont="1" applyFill="1" applyBorder="1" applyAlignment="1">
      <alignment horizontal="left" wrapText="1"/>
    </xf>
    <xf numFmtId="0" fontId="11" fillId="0" borderId="16" xfId="0" applyFont="1" applyFill="1" applyBorder="1" applyAlignment="1">
      <alignment horizontal="center" vertical="center" wrapText="1"/>
    </xf>
    <xf numFmtId="0" fontId="11" fillId="0" borderId="29" xfId="0" applyFont="1" applyFill="1" applyBorder="1" applyAlignment="1">
      <alignment horizontal="center" vertical="center" wrapText="1"/>
    </xf>
    <xf numFmtId="0" fontId="11" fillId="0" borderId="16" xfId="0" applyFont="1" applyBorder="1" applyAlignment="1">
      <alignment horizontal="center" vertical="center" wrapText="1"/>
    </xf>
    <xf numFmtId="0" fontId="11" fillId="0" borderId="29" xfId="0" applyFont="1" applyBorder="1" applyAlignment="1">
      <alignment horizontal="center" vertical="center" wrapText="1"/>
    </xf>
    <xf numFmtId="0" fontId="10" fillId="2" borderId="0" xfId="0" applyFont="1" applyFill="1" applyAlignment="1">
      <alignment horizontal="center" wrapText="1"/>
    </xf>
    <xf numFmtId="0" fontId="10" fillId="2" borderId="1" xfId="0" applyFont="1" applyFill="1" applyBorder="1" applyAlignment="1">
      <alignment horizontal="center" wrapText="1"/>
    </xf>
    <xf numFmtId="0" fontId="11" fillId="0" borderId="54" xfId="0" applyFont="1" applyBorder="1" applyAlignment="1">
      <alignment horizontal="center" vertical="center" wrapText="1"/>
    </xf>
    <xf numFmtId="0" fontId="11" fillId="0" borderId="56" xfId="0" applyFont="1" applyBorder="1" applyAlignment="1">
      <alignment horizontal="center" vertical="center" wrapText="1"/>
    </xf>
    <xf numFmtId="0" fontId="10" fillId="0" borderId="25" xfId="0" applyFont="1" applyFill="1" applyBorder="1" applyAlignment="1">
      <alignment horizontal="center" vertical="center"/>
    </xf>
    <xf numFmtId="0" fontId="10" fillId="0" borderId="34" xfId="0" applyFont="1" applyFill="1" applyBorder="1" applyAlignment="1">
      <alignment horizontal="center" vertical="center"/>
    </xf>
    <xf numFmtId="0" fontId="10" fillId="0" borderId="35" xfId="0" applyFont="1" applyFill="1" applyBorder="1" applyAlignment="1">
      <alignment horizontal="center" vertical="center"/>
    </xf>
    <xf numFmtId="0" fontId="10" fillId="0" borderId="25" xfId="0" applyFont="1" applyBorder="1" applyAlignment="1">
      <alignment horizontal="center" vertical="center"/>
    </xf>
    <xf numFmtId="0" fontId="10" fillId="0" borderId="34" xfId="0" applyFont="1" applyBorder="1" applyAlignment="1">
      <alignment horizontal="center" vertical="center"/>
    </xf>
    <xf numFmtId="0" fontId="10" fillId="0" borderId="35" xfId="0" applyFont="1" applyBorder="1" applyAlignment="1">
      <alignment horizontal="center" vertical="center"/>
    </xf>
    <xf numFmtId="0" fontId="11" fillId="0" borderId="54" xfId="0" applyFont="1" applyFill="1" applyBorder="1" applyAlignment="1">
      <alignment horizontal="center" vertical="center" wrapText="1"/>
    </xf>
    <xf numFmtId="0" fontId="11" fillId="0" borderId="56" xfId="0" applyFont="1" applyFill="1" applyBorder="1" applyAlignment="1">
      <alignment horizontal="center" vertical="center" wrapText="1"/>
    </xf>
    <xf numFmtId="0" fontId="11" fillId="0" borderId="4" xfId="0" applyFont="1" applyBorder="1" applyAlignment="1">
      <alignment horizontal="center" vertical="center" wrapText="1"/>
    </xf>
    <xf numFmtId="0" fontId="11" fillId="0" borderId="6" xfId="0" applyFont="1" applyBorder="1" applyAlignment="1">
      <alignment horizontal="center" vertical="center" wrapText="1"/>
    </xf>
    <xf numFmtId="0" fontId="11" fillId="0" borderId="14"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25" xfId="0" applyFont="1" applyBorder="1" applyAlignment="1">
      <alignment horizontal="center" vertical="center" wrapText="1"/>
    </xf>
    <xf numFmtId="0" fontId="11" fillId="0" borderId="35" xfId="0" applyFont="1" applyBorder="1" applyAlignment="1">
      <alignment horizontal="center" vertical="center" wrapText="1"/>
    </xf>
    <xf numFmtId="0" fontId="10" fillId="0" borderId="4" xfId="0" applyFont="1" applyBorder="1" applyAlignment="1">
      <alignment horizontal="center" vertical="center"/>
    </xf>
    <xf numFmtId="0" fontId="10" fillId="0" borderId="5" xfId="0" applyFont="1" applyBorder="1" applyAlignment="1">
      <alignment horizontal="center" vertical="center"/>
    </xf>
    <xf numFmtId="0" fontId="10" fillId="0" borderId="6" xfId="0" applyFont="1" applyBorder="1" applyAlignment="1">
      <alignment horizontal="center" vertical="center"/>
    </xf>
    <xf numFmtId="0" fontId="6" fillId="0" borderId="0" xfId="0" applyFont="1" applyFill="1" applyBorder="1" applyAlignment="1">
      <alignment horizontal="center" wrapText="1"/>
    </xf>
    <xf numFmtId="0" fontId="7" fillId="0" borderId="4" xfId="0" applyFont="1" applyFill="1" applyBorder="1" applyAlignment="1">
      <alignment horizontal="center" vertical="center"/>
    </xf>
    <xf numFmtId="0" fontId="7" fillId="0" borderId="5" xfId="0" applyFont="1" applyFill="1" applyBorder="1" applyAlignment="1">
      <alignment horizontal="center" vertical="center"/>
    </xf>
    <xf numFmtId="0" fontId="7" fillId="0" borderId="6" xfId="0" applyFont="1" applyFill="1" applyBorder="1" applyAlignment="1">
      <alignment horizontal="center" vertical="center"/>
    </xf>
    <xf numFmtId="0" fontId="10" fillId="0" borderId="0" xfId="0" applyFont="1" applyFill="1" applyAlignment="1">
      <alignment horizontal="center"/>
    </xf>
    <xf numFmtId="0" fontId="10" fillId="0" borderId="1" xfId="0" applyFont="1" applyFill="1" applyBorder="1" applyAlignment="1">
      <alignment horizontal="center" vertical="center"/>
    </xf>
    <xf numFmtId="0" fontId="41" fillId="0" borderId="0" xfId="0" applyFont="1" applyFill="1" applyBorder="1" applyAlignment="1">
      <alignment horizontal="left"/>
    </xf>
    <xf numFmtId="0" fontId="10" fillId="0" borderId="25" xfId="0" applyFont="1" applyFill="1" applyBorder="1" applyAlignment="1">
      <alignment horizontal="center" wrapText="1"/>
    </xf>
    <xf numFmtId="0" fontId="10" fillId="0" borderId="34" xfId="0" applyFont="1" applyFill="1" applyBorder="1" applyAlignment="1">
      <alignment horizontal="center" wrapText="1"/>
    </xf>
    <xf numFmtId="0" fontId="10" fillId="0" borderId="35" xfId="0" applyFont="1" applyFill="1" applyBorder="1" applyAlignment="1">
      <alignment horizontal="center" wrapText="1"/>
    </xf>
    <xf numFmtId="0" fontId="7" fillId="0" borderId="4" xfId="0" applyFont="1" applyFill="1" applyBorder="1" applyAlignment="1">
      <alignment horizontal="center" vertical="center" wrapText="1"/>
    </xf>
    <xf numFmtId="0" fontId="22" fillId="0" borderId="2" xfId="81" applyFont="1" applyFill="1" applyBorder="1" applyAlignment="1">
      <alignment horizontal="center" vertical="center"/>
    </xf>
    <xf numFmtId="0" fontId="22" fillId="0" borderId="2" xfId="81" applyFont="1" applyFill="1" applyBorder="1" applyAlignment="1">
      <alignment horizontal="left" vertical="center" wrapText="1"/>
    </xf>
    <xf numFmtId="0" fontId="22" fillId="0" borderId="2" xfId="81" applyFont="1" applyFill="1" applyBorder="1" applyAlignment="1">
      <alignment horizontal="center" vertical="center" wrapText="1"/>
    </xf>
    <xf numFmtId="0" fontId="22" fillId="0" borderId="3" xfId="81" applyFont="1" applyFill="1" applyBorder="1" applyAlignment="1">
      <alignment horizontal="center" vertical="center" wrapText="1"/>
    </xf>
    <xf numFmtId="0" fontId="22" fillId="0" borderId="7" xfId="81" applyFont="1" applyFill="1" applyBorder="1" applyAlignment="1">
      <alignment horizontal="center" vertical="center" wrapText="1"/>
    </xf>
    <xf numFmtId="0" fontId="22" fillId="0" borderId="3" xfId="81" applyFont="1" applyFill="1" applyBorder="1" applyAlignment="1">
      <alignment horizontal="left" vertical="center" wrapText="1"/>
    </xf>
    <xf numFmtId="0" fontId="22" fillId="0" borderId="7" xfId="81" applyFont="1" applyFill="1" applyBorder="1" applyAlignment="1">
      <alignment horizontal="left" vertical="center" wrapText="1"/>
    </xf>
    <xf numFmtId="0" fontId="9" fillId="0" borderId="0" xfId="72" applyFont="1" applyFill="1" applyBorder="1" applyAlignment="1">
      <alignment horizontal="center" wrapText="1"/>
    </xf>
    <xf numFmtId="0" fontId="9" fillId="0" borderId="0" xfId="79" applyFont="1" applyFill="1" applyAlignment="1">
      <alignment horizontal="center"/>
    </xf>
    <xf numFmtId="0" fontId="71" fillId="0" borderId="3" xfId="82" applyFont="1" applyFill="1" applyBorder="1" applyAlignment="1">
      <alignment horizontal="center" vertical="center"/>
    </xf>
    <xf numFmtId="0" fontId="71" fillId="0" borderId="8" xfId="82" applyFont="1" applyFill="1" applyBorder="1" applyAlignment="1">
      <alignment horizontal="center" vertical="center"/>
    </xf>
    <xf numFmtId="0" fontId="33" fillId="0" borderId="3" xfId="82" applyNumberFormat="1" applyFont="1" applyFill="1" applyBorder="1" applyAlignment="1">
      <alignment horizontal="center" vertical="center" wrapText="1"/>
    </xf>
    <xf numFmtId="0" fontId="33" fillId="0" borderId="8" xfId="82" applyNumberFormat="1" applyFont="1" applyFill="1" applyBorder="1" applyAlignment="1">
      <alignment horizontal="center" vertical="center" wrapText="1"/>
    </xf>
    <xf numFmtId="0" fontId="69" fillId="0" borderId="4" xfId="0" applyNumberFormat="1" applyFont="1" applyFill="1" applyBorder="1" applyAlignment="1">
      <alignment horizontal="center" vertical="center" wrapText="1"/>
    </xf>
    <xf numFmtId="0" fontId="69" fillId="0" borderId="5" xfId="0" applyNumberFormat="1" applyFont="1" applyFill="1" applyBorder="1" applyAlignment="1">
      <alignment horizontal="center" vertical="center" wrapText="1"/>
    </xf>
    <xf numFmtId="0" fontId="69" fillId="0" borderId="6" xfId="0" applyNumberFormat="1" applyFont="1" applyFill="1" applyBorder="1" applyAlignment="1">
      <alignment horizontal="center" vertical="center" wrapText="1"/>
    </xf>
    <xf numFmtId="0" fontId="98" fillId="0" borderId="27" xfId="0" applyFont="1" applyFill="1" applyBorder="1" applyAlignment="1">
      <alignment horizontal="center" vertical="top" wrapText="1"/>
    </xf>
    <xf numFmtId="0" fontId="98" fillId="0" borderId="30" xfId="0" applyFont="1" applyFill="1" applyBorder="1" applyAlignment="1">
      <alignment horizontal="center" vertical="top" wrapText="1"/>
    </xf>
    <xf numFmtId="0" fontId="98" fillId="0" borderId="31" xfId="0" applyFont="1" applyFill="1" applyBorder="1" applyAlignment="1">
      <alignment horizontal="center" vertical="top" wrapText="1"/>
    </xf>
    <xf numFmtId="0" fontId="7" fillId="0" borderId="3" xfId="82" applyFont="1" applyFill="1" applyBorder="1" applyAlignment="1">
      <alignment horizontal="center" vertical="center" wrapText="1"/>
    </xf>
    <xf numFmtId="0" fontId="7" fillId="0" borderId="8" xfId="82" applyFont="1" applyFill="1" applyBorder="1" applyAlignment="1">
      <alignment horizontal="center" vertical="center" wrapText="1"/>
    </xf>
    <xf numFmtId="0" fontId="6" fillId="0" borderId="0" xfId="82" applyFont="1" applyFill="1" applyBorder="1" applyAlignment="1">
      <alignment horizontal="center" wrapText="1"/>
    </xf>
    <xf numFmtId="0" fontId="6" fillId="0" borderId="0" xfId="82" applyFont="1" applyFill="1" applyAlignment="1">
      <alignment horizontal="center" wrapText="1"/>
    </xf>
    <xf numFmtId="0" fontId="10" fillId="0" borderId="0" xfId="82" applyFont="1" applyFill="1" applyAlignment="1">
      <alignment horizontal="center" wrapText="1"/>
    </xf>
    <xf numFmtId="0" fontId="7" fillId="0" borderId="0" xfId="82" applyFont="1" applyFill="1" applyAlignment="1">
      <alignment horizontal="center" wrapText="1"/>
    </xf>
    <xf numFmtId="0" fontId="22" fillId="0" borderId="2" xfId="82" applyFont="1" applyFill="1" applyBorder="1" applyAlignment="1">
      <alignment horizontal="center" vertical="center"/>
    </xf>
    <xf numFmtId="0" fontId="15" fillId="0" borderId="2" xfId="82" applyNumberFormat="1" applyFont="1" applyFill="1" applyBorder="1" applyAlignment="1">
      <alignment horizontal="center" vertical="center" wrapText="1"/>
    </xf>
    <xf numFmtId="0" fontId="7" fillId="0" borderId="4" xfId="82" applyNumberFormat="1" applyFont="1" applyFill="1" applyBorder="1" applyAlignment="1">
      <alignment horizontal="center" vertical="center" wrapText="1"/>
    </xf>
    <xf numFmtId="0" fontId="7" fillId="0" borderId="5" xfId="82" applyNumberFormat="1" applyFont="1" applyFill="1" applyBorder="1" applyAlignment="1">
      <alignment horizontal="center" vertical="center" wrapText="1"/>
    </xf>
    <xf numFmtId="0" fontId="7" fillId="0" borderId="6" xfId="82" applyNumberFormat="1" applyFont="1" applyFill="1" applyBorder="1" applyAlignment="1">
      <alignment horizontal="center" vertical="center" wrapText="1"/>
    </xf>
    <xf numFmtId="1" fontId="10" fillId="0" borderId="3" xfId="0" applyNumberFormat="1" applyFont="1" applyFill="1" applyBorder="1" applyAlignment="1">
      <alignment horizontal="center" vertical="center" wrapText="1"/>
    </xf>
    <xf numFmtId="1" fontId="10" fillId="0" borderId="8" xfId="0" applyNumberFormat="1" applyFont="1" applyFill="1" applyBorder="1" applyAlignment="1">
      <alignment horizontal="center" vertical="center" wrapText="1"/>
    </xf>
    <xf numFmtId="0" fontId="10" fillId="0" borderId="32" xfId="0" applyFont="1" applyFill="1" applyBorder="1" applyAlignment="1">
      <alignment horizontal="center"/>
    </xf>
    <xf numFmtId="0" fontId="33" fillId="0" borderId="4" xfId="0" applyNumberFormat="1" applyFont="1" applyFill="1" applyBorder="1" applyAlignment="1">
      <alignment horizontal="center" vertical="center" wrapText="1"/>
    </xf>
    <xf numFmtId="0" fontId="33" fillId="0" borderId="5" xfId="0" applyNumberFormat="1" applyFont="1" applyFill="1" applyBorder="1" applyAlignment="1">
      <alignment horizontal="center" vertical="center" wrapText="1"/>
    </xf>
    <xf numFmtId="0" fontId="33" fillId="0" borderId="6" xfId="0" applyNumberFormat="1" applyFont="1" applyFill="1" applyBorder="1" applyAlignment="1">
      <alignment horizontal="center" vertical="center" wrapText="1"/>
    </xf>
    <xf numFmtId="0" fontId="10" fillId="0" borderId="3" xfId="0" applyFont="1" applyFill="1" applyBorder="1" applyAlignment="1">
      <alignment horizontal="center" vertical="center"/>
    </xf>
    <xf numFmtId="0" fontId="10" fillId="0" borderId="8" xfId="0" applyFont="1" applyFill="1" applyBorder="1" applyAlignment="1">
      <alignment horizontal="center" vertical="center"/>
    </xf>
    <xf numFmtId="0" fontId="10" fillId="0" borderId="3" xfId="0" applyNumberFormat="1" applyFont="1" applyFill="1" applyBorder="1" applyAlignment="1">
      <alignment vertical="center" wrapText="1"/>
    </xf>
    <xf numFmtId="0" fontId="10" fillId="0" borderId="8" xfId="0" applyNumberFormat="1" applyFont="1" applyFill="1" applyBorder="1" applyAlignment="1">
      <alignment vertical="center" wrapText="1"/>
    </xf>
    <xf numFmtId="166" fontId="10" fillId="0" borderId="3" xfId="0" applyNumberFormat="1" applyFont="1" applyFill="1" applyBorder="1" applyAlignment="1">
      <alignment horizontal="center" vertical="center" wrapText="1"/>
    </xf>
    <xf numFmtId="166" fontId="10" fillId="0" borderId="8" xfId="0" applyNumberFormat="1" applyFont="1" applyFill="1" applyBorder="1" applyAlignment="1">
      <alignment horizontal="center" vertical="center" wrapText="1"/>
    </xf>
    <xf numFmtId="0" fontId="10" fillId="0" borderId="27" xfId="0" applyNumberFormat="1" applyFont="1" applyFill="1" applyBorder="1" applyAlignment="1">
      <alignment vertical="center" wrapText="1"/>
    </xf>
    <xf numFmtId="0" fontId="10" fillId="0" borderId="28" xfId="0" applyNumberFormat="1" applyFont="1" applyFill="1" applyBorder="1" applyAlignment="1">
      <alignment vertical="center" wrapText="1"/>
    </xf>
    <xf numFmtId="0" fontId="7" fillId="0" borderId="27" xfId="79" applyFont="1" applyFill="1" applyBorder="1" applyAlignment="1">
      <alignment horizontal="center" vertical="center" wrapText="1"/>
    </xf>
    <xf numFmtId="0" fontId="7" fillId="0" borderId="30" xfId="79" applyFont="1" applyFill="1" applyBorder="1" applyAlignment="1">
      <alignment horizontal="center" vertical="center" wrapText="1"/>
    </xf>
    <xf numFmtId="0" fontId="23" fillId="0" borderId="2" xfId="79" applyFont="1" applyFill="1" applyBorder="1" applyAlignment="1">
      <alignment horizontal="center"/>
    </xf>
    <xf numFmtId="0" fontId="7" fillId="0" borderId="0" xfId="72" applyFont="1" applyFill="1" applyBorder="1" applyAlignment="1">
      <alignment horizontal="center" wrapText="1"/>
    </xf>
    <xf numFmtId="0" fontId="7" fillId="0" borderId="0" xfId="74" applyFont="1" applyFill="1" applyBorder="1" applyAlignment="1">
      <alignment horizontal="center" wrapText="1"/>
    </xf>
    <xf numFmtId="0" fontId="7" fillId="0" borderId="2" xfId="79" applyFont="1" applyFill="1" applyBorder="1" applyAlignment="1">
      <alignment horizontal="center" vertical="center"/>
    </xf>
    <xf numFmtId="0" fontId="7" fillId="0" borderId="2" xfId="79" applyFont="1" applyFill="1" applyBorder="1" applyAlignment="1">
      <alignment horizontal="center"/>
    </xf>
    <xf numFmtId="167" fontId="71" fillId="0" borderId="4" xfId="0" applyNumberFormat="1" applyFont="1" applyFill="1" applyBorder="1" applyAlignment="1">
      <alignment horizontal="center" vertical="center"/>
    </xf>
    <xf numFmtId="167" fontId="71" fillId="0" borderId="6" xfId="0" applyNumberFormat="1" applyFont="1" applyFill="1" applyBorder="1" applyAlignment="1">
      <alignment horizontal="center" vertical="center"/>
    </xf>
    <xf numFmtId="0" fontId="32" fillId="0" borderId="0" xfId="82" applyFont="1" applyFill="1" applyBorder="1" applyAlignment="1">
      <alignment horizontal="center"/>
    </xf>
    <xf numFmtId="0" fontId="7" fillId="0" borderId="3" xfId="0" applyFont="1" applyFill="1" applyBorder="1" applyAlignment="1">
      <alignment horizontal="center" vertical="center"/>
    </xf>
    <xf numFmtId="0" fontId="7" fillId="0" borderId="8" xfId="0" applyFont="1" applyFill="1" applyBorder="1" applyAlignment="1">
      <alignment horizontal="center" vertical="center"/>
    </xf>
    <xf numFmtId="0" fontId="14" fillId="0" borderId="4" xfId="0" applyFont="1" applyFill="1" applyBorder="1" applyAlignment="1">
      <alignment horizontal="center" vertical="center"/>
    </xf>
    <xf numFmtId="0" fontId="14" fillId="0" borderId="6" xfId="0" applyFont="1" applyFill="1" applyBorder="1" applyAlignment="1">
      <alignment horizontal="center" vertical="center"/>
    </xf>
    <xf numFmtId="0" fontId="32" fillId="0" borderId="0" xfId="0" applyFont="1" applyBorder="1" applyAlignment="1">
      <alignment horizontal="center" wrapText="1"/>
    </xf>
    <xf numFmtId="1" fontId="68" fillId="6" borderId="4" xfId="0" applyNumberFormat="1" applyFont="1" applyFill="1" applyBorder="1" applyAlignment="1">
      <alignment vertical="center" wrapText="1"/>
    </xf>
    <xf numFmtId="1" fontId="68" fillId="6" borderId="5" xfId="0" applyNumberFormat="1" applyFont="1" applyFill="1" applyBorder="1" applyAlignment="1">
      <alignment vertical="center" wrapText="1"/>
    </xf>
    <xf numFmtId="1" fontId="68" fillId="6" borderId="6" xfId="0" applyNumberFormat="1" applyFont="1" applyFill="1" applyBorder="1" applyAlignment="1">
      <alignment vertical="center" wrapText="1"/>
    </xf>
    <xf numFmtId="1" fontId="33" fillId="0" borderId="0" xfId="86" applyNumberFormat="1" applyFont="1" applyFill="1" applyBorder="1" applyAlignment="1">
      <alignment horizontal="center" vertical="center" wrapText="1"/>
    </xf>
    <xf numFmtId="0" fontId="32" fillId="0" borderId="0" xfId="79" applyFont="1" applyFill="1" applyBorder="1" applyAlignment="1">
      <alignment horizontal="center" wrapText="1"/>
    </xf>
    <xf numFmtId="166" fontId="10" fillId="0" borderId="0" xfId="86" applyNumberFormat="1" applyFont="1" applyFill="1" applyBorder="1" applyAlignment="1">
      <alignment horizontal="center" vertical="center" wrapText="1"/>
    </xf>
    <xf numFmtId="0" fontId="10" fillId="0" borderId="3" xfId="86" applyFont="1" applyFill="1" applyBorder="1" applyAlignment="1">
      <alignment horizontal="center" vertical="center"/>
    </xf>
    <xf numFmtId="0" fontId="10" fillId="0" borderId="8" xfId="86" applyFont="1" applyFill="1" applyBorder="1" applyAlignment="1">
      <alignment horizontal="center" vertical="center"/>
    </xf>
    <xf numFmtId="0" fontId="10" fillId="0" borderId="3" xfId="86" applyNumberFormat="1" applyFont="1" applyFill="1" applyBorder="1" applyAlignment="1">
      <alignment horizontal="left" vertical="center" wrapText="1"/>
    </xf>
    <xf numFmtId="0" fontId="10" fillId="0" borderId="8" xfId="86" applyNumberFormat="1" applyFont="1" applyFill="1" applyBorder="1" applyAlignment="1">
      <alignment horizontal="left" vertical="center" wrapText="1"/>
    </xf>
    <xf numFmtId="166" fontId="10" fillId="0" borderId="3" xfId="86" applyNumberFormat="1" applyFont="1" applyFill="1" applyBorder="1" applyAlignment="1">
      <alignment horizontal="center" vertical="center" wrapText="1"/>
    </xf>
    <xf numFmtId="166" fontId="10" fillId="0" borderId="8" xfId="86" applyNumberFormat="1" applyFont="1" applyFill="1" applyBorder="1" applyAlignment="1">
      <alignment horizontal="center" vertical="center" wrapText="1"/>
    </xf>
    <xf numFmtId="1" fontId="23" fillId="0" borderId="4" xfId="86" applyNumberFormat="1" applyFont="1" applyFill="1" applyBorder="1" applyAlignment="1">
      <alignment horizontal="center" vertical="center" wrapText="1"/>
    </xf>
    <xf numFmtId="1" fontId="23" fillId="0" borderId="16" xfId="86" applyNumberFormat="1" applyFont="1" applyFill="1" applyBorder="1" applyAlignment="1">
      <alignment horizontal="center" vertical="center" wrapText="1"/>
    </xf>
    <xf numFmtId="0" fontId="63" fillId="0" borderId="0" xfId="82" applyFont="1" applyFill="1" applyBorder="1" applyAlignment="1">
      <alignment horizontal="center"/>
    </xf>
    <xf numFmtId="1" fontId="69" fillId="0" borderId="0" xfId="86" applyNumberFormat="1" applyFont="1" applyFill="1" applyBorder="1" applyAlignment="1">
      <alignment horizontal="center" vertical="center" wrapText="1"/>
    </xf>
    <xf numFmtId="0" fontId="32" fillId="0" borderId="2" xfId="86" applyFont="1" applyFill="1" applyBorder="1" applyAlignment="1">
      <alignment horizontal="center" vertical="center"/>
    </xf>
    <xf numFmtId="1" fontId="23" fillId="0" borderId="2" xfId="86" applyNumberFormat="1" applyFont="1" applyFill="1" applyBorder="1" applyAlignment="1">
      <alignment horizontal="center" vertical="center" wrapText="1"/>
    </xf>
    <xf numFmtId="1" fontId="33" fillId="0" borderId="0" xfId="0" applyNumberFormat="1" applyFont="1" applyFill="1" applyBorder="1" applyAlignment="1">
      <alignment horizontal="center" vertical="center" wrapText="1"/>
    </xf>
    <xf numFmtId="1" fontId="10" fillId="0" borderId="7" xfId="0" applyNumberFormat="1" applyFont="1" applyFill="1" applyBorder="1" applyAlignment="1">
      <alignment horizontal="center" vertical="center" wrapText="1"/>
    </xf>
    <xf numFmtId="166" fontId="10" fillId="0" borderId="7" xfId="0" applyNumberFormat="1" applyFont="1" applyFill="1" applyBorder="1" applyAlignment="1">
      <alignment horizontal="center" vertical="center" wrapText="1"/>
    </xf>
    <xf numFmtId="0" fontId="10" fillId="0" borderId="2" xfId="0" applyFont="1" applyFill="1" applyBorder="1" applyAlignment="1">
      <alignment horizontal="center" vertical="center" wrapText="1"/>
    </xf>
    <xf numFmtId="0" fontId="32" fillId="0" borderId="2" xfId="0" applyFont="1" applyBorder="1" applyAlignment="1">
      <alignment horizontal="center"/>
    </xf>
    <xf numFmtId="1" fontId="23" fillId="0" borderId="2" xfId="0" applyNumberFormat="1" applyFont="1" applyFill="1" applyBorder="1" applyAlignment="1">
      <alignment horizontal="center" vertical="center" wrapText="1"/>
    </xf>
    <xf numFmtId="0" fontId="96" fillId="9" borderId="3" xfId="0" applyFont="1" applyFill="1" applyBorder="1" applyAlignment="1">
      <alignment horizontal="center" vertical="center" textRotation="90"/>
    </xf>
    <xf numFmtId="0" fontId="96" fillId="9" borderId="7" xfId="0" applyFont="1" applyFill="1" applyBorder="1" applyAlignment="1">
      <alignment horizontal="center" vertical="center" textRotation="90"/>
    </xf>
    <xf numFmtId="0" fontId="67" fillId="0" borderId="3" xfId="0" applyFont="1" applyBorder="1" applyAlignment="1">
      <alignment horizontal="center" vertical="center" textRotation="90"/>
    </xf>
    <xf numFmtId="0" fontId="67" fillId="0" borderId="7" xfId="0" applyFont="1" applyBorder="1" applyAlignment="1">
      <alignment horizontal="center" vertical="center" textRotation="90"/>
    </xf>
    <xf numFmtId="0" fontId="67" fillId="0" borderId="2" xfId="0" applyFont="1" applyBorder="1" applyAlignment="1">
      <alignment horizontal="center" vertical="center" textRotation="90"/>
    </xf>
    <xf numFmtId="0" fontId="67" fillId="0" borderId="2" xfId="68" applyFont="1" applyBorder="1" applyAlignment="1">
      <alignment horizontal="center" vertical="center" textRotation="90"/>
    </xf>
    <xf numFmtId="0" fontId="67" fillId="0" borderId="2" xfId="0" applyFont="1" applyFill="1" applyBorder="1" applyAlignment="1">
      <alignment horizontal="center" vertical="center" textRotation="90"/>
    </xf>
    <xf numFmtId="0" fontId="67" fillId="9" borderId="2" xfId="0" applyFont="1" applyFill="1" applyBorder="1" applyAlignment="1">
      <alignment horizontal="center" vertical="center" textRotation="90"/>
    </xf>
    <xf numFmtId="0" fontId="67" fillId="0" borderId="2" xfId="46" applyFont="1" applyBorder="1" applyAlignment="1">
      <alignment horizontal="center" vertical="center" textRotation="90"/>
    </xf>
    <xf numFmtId="0" fontId="67" fillId="0" borderId="2" xfId="0" applyNumberFormat="1" applyFont="1" applyBorder="1" applyAlignment="1">
      <alignment horizontal="center" vertical="center" textRotation="90"/>
    </xf>
    <xf numFmtId="0" fontId="96" fillId="9" borderId="2" xfId="0" applyFont="1" applyFill="1" applyBorder="1" applyAlignment="1">
      <alignment horizontal="center" vertical="center" textRotation="90"/>
    </xf>
    <xf numFmtId="0" fontId="67" fillId="0" borderId="3" xfId="0" applyFont="1" applyFill="1" applyBorder="1" applyAlignment="1">
      <alignment horizontal="center" vertical="center" textRotation="90"/>
    </xf>
    <xf numFmtId="0" fontId="67" fillId="0" borderId="7" xfId="0" applyFont="1" applyFill="1" applyBorder="1" applyAlignment="1">
      <alignment horizontal="center" vertical="center" textRotation="90"/>
    </xf>
    <xf numFmtId="0" fontId="67" fillId="0" borderId="8" xfId="0" applyFont="1" applyBorder="1" applyAlignment="1">
      <alignment horizontal="center" vertical="center" textRotation="90"/>
    </xf>
    <xf numFmtId="0" fontId="7" fillId="0" borderId="3" xfId="0" applyFont="1" applyBorder="1" applyAlignment="1">
      <alignment vertical="center"/>
    </xf>
    <xf numFmtId="0" fontId="7" fillId="0" borderId="8" xfId="0" applyFont="1" applyBorder="1" applyAlignment="1">
      <alignment vertical="center"/>
    </xf>
    <xf numFmtId="0" fontId="10" fillId="9" borderId="0" xfId="0" applyFont="1" applyFill="1" applyBorder="1" applyAlignment="1">
      <alignment horizontal="right" vertical="center" wrapText="1"/>
    </xf>
    <xf numFmtId="0" fontId="10" fillId="2" borderId="0" xfId="0" applyFont="1" applyFill="1" applyBorder="1" applyAlignment="1">
      <alignment horizontal="center" vertical="center" wrapText="1"/>
    </xf>
    <xf numFmtId="0" fontId="8" fillId="2" borderId="0" xfId="0" applyFont="1" applyFill="1" applyBorder="1" applyAlignment="1">
      <alignment horizontal="center" vertical="center" wrapText="1"/>
    </xf>
    <xf numFmtId="0" fontId="10" fillId="0" borderId="25" xfId="0" applyFont="1" applyFill="1" applyBorder="1" applyAlignment="1">
      <alignment horizontal="center" vertical="center" wrapText="1"/>
    </xf>
    <xf numFmtId="0" fontId="10" fillId="0" borderId="34" xfId="0" applyFont="1" applyFill="1" applyBorder="1" applyAlignment="1">
      <alignment horizontal="center" vertical="center" wrapText="1"/>
    </xf>
    <xf numFmtId="0" fontId="10" fillId="0" borderId="35" xfId="0" applyFont="1" applyFill="1" applyBorder="1" applyAlignment="1">
      <alignment horizontal="center" vertical="center" wrapText="1"/>
    </xf>
    <xf numFmtId="0" fontId="83" fillId="2" borderId="34" xfId="0" applyFont="1" applyFill="1" applyBorder="1" applyAlignment="1">
      <alignment horizontal="center" vertical="center" wrapText="1"/>
    </xf>
    <xf numFmtId="0" fontId="83" fillId="2" borderId="35" xfId="0" applyFont="1" applyFill="1" applyBorder="1" applyAlignment="1">
      <alignment horizontal="center" vertical="center" wrapText="1"/>
    </xf>
    <xf numFmtId="0" fontId="12" fillId="9" borderId="3" xfId="0" applyFont="1" applyFill="1" applyBorder="1" applyAlignment="1">
      <alignment horizontal="center" vertical="center" wrapText="1"/>
    </xf>
    <xf numFmtId="0" fontId="12" fillId="9" borderId="8" xfId="0" applyFont="1" applyFill="1" applyBorder="1" applyAlignment="1">
      <alignment horizontal="center" vertical="center" wrapText="1"/>
    </xf>
    <xf numFmtId="0" fontId="30" fillId="2" borderId="32" xfId="0" applyFont="1" applyFill="1" applyBorder="1" applyAlignment="1">
      <alignment horizontal="center" vertical="center" wrapText="1"/>
    </xf>
    <xf numFmtId="0" fontId="99" fillId="2" borderId="32" xfId="0" applyFont="1" applyFill="1" applyBorder="1" applyAlignment="1">
      <alignment horizontal="center" vertical="center" wrapText="1"/>
    </xf>
    <xf numFmtId="0" fontId="12" fillId="9" borderId="2" xfId="0" applyFont="1" applyFill="1" applyBorder="1" applyAlignment="1">
      <alignment horizontal="center" vertical="center" wrapText="1"/>
    </xf>
    <xf numFmtId="0" fontId="12" fillId="9" borderId="2" xfId="0" applyFont="1" applyFill="1" applyBorder="1" applyAlignment="1">
      <alignment horizontal="center" vertical="center"/>
    </xf>
    <xf numFmtId="0" fontId="79" fillId="2" borderId="0" xfId="0" applyFont="1" applyFill="1" applyBorder="1" applyAlignment="1">
      <alignment horizontal="left" wrapText="1"/>
    </xf>
    <xf numFmtId="0" fontId="37" fillId="0" borderId="0" xfId="0" applyFont="1" applyAlignment="1">
      <alignment horizontal="center" wrapText="1"/>
    </xf>
    <xf numFmtId="0" fontId="32" fillId="2" borderId="0" xfId="0" applyFont="1" applyFill="1" applyAlignment="1">
      <alignment horizontal="center"/>
    </xf>
    <xf numFmtId="0" fontId="9" fillId="2" borderId="0" xfId="0" applyFont="1" applyFill="1" applyAlignment="1">
      <alignment horizontal="center" wrapText="1"/>
    </xf>
    <xf numFmtId="0" fontId="8" fillId="2" borderId="0" xfId="0" applyFont="1" applyFill="1" applyBorder="1" applyAlignment="1">
      <alignment horizontal="left" wrapText="1"/>
    </xf>
    <xf numFmtId="0" fontId="31" fillId="2" borderId="32" xfId="0" applyFont="1" applyFill="1" applyBorder="1" applyAlignment="1">
      <alignment horizontal="center" wrapText="1"/>
    </xf>
    <xf numFmtId="0" fontId="7" fillId="0" borderId="0" xfId="0" applyFont="1" applyAlignment="1">
      <alignment horizontal="left" wrapText="1"/>
    </xf>
    <xf numFmtId="0" fontId="4" fillId="0" borderId="0" xfId="0" applyFont="1" applyAlignment="1">
      <alignment horizontal="left" wrapText="1"/>
    </xf>
    <xf numFmtId="0" fontId="10" fillId="2" borderId="5" xfId="0" applyFont="1" applyFill="1" applyBorder="1" applyAlignment="1">
      <alignment horizontal="center" wrapText="1"/>
    </xf>
    <xf numFmtId="0" fontId="11" fillId="2" borderId="4" xfId="0" applyFont="1" applyFill="1" applyBorder="1" applyAlignment="1">
      <alignment horizontal="center" wrapText="1"/>
    </xf>
    <xf numFmtId="0" fontId="11" fillId="2" borderId="5" xfId="0" applyFont="1" applyFill="1" applyBorder="1" applyAlignment="1">
      <alignment horizontal="center" wrapText="1"/>
    </xf>
    <xf numFmtId="0" fontId="11" fillId="2" borderId="6" xfId="0" applyFont="1" applyFill="1" applyBorder="1" applyAlignment="1">
      <alignment horizontal="center" wrapText="1"/>
    </xf>
    <xf numFmtId="0" fontId="20" fillId="2" borderId="5" xfId="0" applyFont="1" applyFill="1" applyBorder="1" applyAlignment="1">
      <alignment horizontal="center"/>
    </xf>
    <xf numFmtId="0" fontId="20" fillId="2" borderId="6" xfId="0" applyFont="1" applyFill="1" applyBorder="1" applyAlignment="1">
      <alignment horizontal="center"/>
    </xf>
    <xf numFmtId="0" fontId="7" fillId="2" borderId="4" xfId="0" applyFont="1" applyFill="1" applyBorder="1" applyAlignment="1">
      <alignment horizontal="center"/>
    </xf>
    <xf numFmtId="0" fontId="7" fillId="2" borderId="5" xfId="0" applyFont="1" applyFill="1" applyBorder="1" applyAlignment="1">
      <alignment horizontal="center"/>
    </xf>
    <xf numFmtId="0" fontId="7" fillId="2" borderId="6" xfId="0" applyFont="1" applyFill="1" applyBorder="1" applyAlignment="1">
      <alignment horizontal="center"/>
    </xf>
    <xf numFmtId="0" fontId="11" fillId="2" borderId="3" xfId="0" applyFont="1" applyFill="1" applyBorder="1" applyAlignment="1">
      <alignment horizontal="center" wrapText="1"/>
    </xf>
    <xf numFmtId="0" fontId="11" fillId="2" borderId="8" xfId="0" applyFont="1" applyFill="1" applyBorder="1" applyAlignment="1">
      <alignment horizontal="center" wrapText="1"/>
    </xf>
    <xf numFmtId="0" fontId="53" fillId="2" borderId="32" xfId="0" applyFont="1" applyFill="1" applyBorder="1" applyAlignment="1">
      <alignment horizontal="left" vertical="top" wrapText="1"/>
    </xf>
    <xf numFmtId="0" fontId="53" fillId="2" borderId="32" xfId="0" applyFont="1" applyFill="1" applyBorder="1" applyAlignment="1">
      <alignment horizontal="center" vertical="top" wrapText="1"/>
    </xf>
    <xf numFmtId="0" fontId="63" fillId="2" borderId="32" xfId="0" applyFont="1" applyFill="1" applyBorder="1" applyAlignment="1">
      <alignment vertical="top" wrapText="1"/>
    </xf>
    <xf numFmtId="0" fontId="53" fillId="2" borderId="61" xfId="0" applyFont="1" applyFill="1" applyBorder="1" applyAlignment="1">
      <alignment horizontal="center" vertical="top" wrapText="1"/>
    </xf>
    <xf numFmtId="0" fontId="53" fillId="2" borderId="0" xfId="0" applyFont="1" applyFill="1" applyBorder="1" applyAlignment="1">
      <alignment horizontal="left" vertical="top" wrapText="1"/>
    </xf>
    <xf numFmtId="0" fontId="10" fillId="2" borderId="6" xfId="0" applyFont="1" applyFill="1" applyBorder="1" applyAlignment="1">
      <alignment horizontal="center" wrapText="1"/>
    </xf>
    <xf numFmtId="0" fontId="10" fillId="2" borderId="4" xfId="0" applyFont="1" applyFill="1" applyBorder="1" applyAlignment="1">
      <alignment horizontal="center" wrapText="1"/>
    </xf>
    <xf numFmtId="0" fontId="53" fillId="2" borderId="61" xfId="0" applyFont="1" applyFill="1" applyBorder="1" applyAlignment="1">
      <alignment horizontal="left" vertical="top" wrapText="1"/>
    </xf>
    <xf numFmtId="0" fontId="31" fillId="2" borderId="61" xfId="0" applyFont="1" applyFill="1" applyBorder="1" applyAlignment="1">
      <alignment horizontal="left" vertical="top" wrapText="1"/>
    </xf>
    <xf numFmtId="0" fontId="10" fillId="0" borderId="5" xfId="0" applyFont="1" applyFill="1" applyBorder="1" applyAlignment="1">
      <alignment horizontal="center" wrapText="1"/>
    </xf>
    <xf numFmtId="0" fontId="10" fillId="0" borderId="6" xfId="0" applyFont="1" applyFill="1" applyBorder="1" applyAlignment="1">
      <alignment horizontal="center" wrapText="1"/>
    </xf>
    <xf numFmtId="0" fontId="10" fillId="0" borderId="4" xfId="0" applyFont="1" applyFill="1" applyBorder="1" applyAlignment="1">
      <alignment horizontal="center"/>
    </xf>
    <xf numFmtId="0" fontId="10" fillId="0" borderId="5" xfId="0" applyFont="1" applyFill="1" applyBorder="1" applyAlignment="1">
      <alignment horizontal="center"/>
    </xf>
    <xf numFmtId="0" fontId="10" fillId="0" borderId="6" xfId="0" applyFont="1" applyFill="1" applyBorder="1" applyAlignment="1">
      <alignment horizontal="center"/>
    </xf>
    <xf numFmtId="0" fontId="10" fillId="0" borderId="4" xfId="0" applyFont="1" applyFill="1" applyBorder="1" applyAlignment="1">
      <alignment horizontal="center" wrapText="1"/>
    </xf>
    <xf numFmtId="0" fontId="32" fillId="0" borderId="61" xfId="0" applyFont="1" applyFill="1" applyBorder="1" applyAlignment="1">
      <alignment horizontal="center" vertical="top"/>
    </xf>
    <xf numFmtId="0" fontId="10" fillId="0" borderId="61" xfId="0" applyFont="1" applyFill="1" applyBorder="1" applyAlignment="1">
      <alignment horizontal="center" vertical="top"/>
    </xf>
    <xf numFmtId="0" fontId="20" fillId="2" borderId="4" xfId="0" applyFont="1" applyFill="1" applyBorder="1" applyAlignment="1">
      <alignment horizontal="center"/>
    </xf>
    <xf numFmtId="0" fontId="0" fillId="0" borderId="5" xfId="0" applyBorder="1"/>
    <xf numFmtId="0" fontId="6" fillId="2" borderId="3" xfId="0" applyFont="1" applyFill="1" applyBorder="1" applyAlignment="1">
      <alignment horizontal="center" wrapText="1"/>
    </xf>
    <xf numFmtId="0" fontId="0" fillId="0" borderId="8" xfId="0" applyBorder="1"/>
    <xf numFmtId="0" fontId="20" fillId="2" borderId="4" xfId="0" applyFont="1" applyFill="1" applyBorder="1" applyAlignment="1">
      <alignment horizontal="center" wrapText="1"/>
    </xf>
    <xf numFmtId="0" fontId="20" fillId="2" borderId="5" xfId="0" applyFont="1" applyFill="1" applyBorder="1" applyAlignment="1">
      <alignment horizontal="center" wrapText="1"/>
    </xf>
    <xf numFmtId="0" fontId="20" fillId="2" borderId="6" xfId="0" applyFont="1" applyFill="1" applyBorder="1" applyAlignment="1">
      <alignment horizontal="center" wrapText="1"/>
    </xf>
    <xf numFmtId="0" fontId="6" fillId="2" borderId="8" xfId="0" applyFont="1" applyFill="1" applyBorder="1" applyAlignment="1">
      <alignment horizontal="center" wrapText="1"/>
    </xf>
    <xf numFmtId="0" fontId="0" fillId="0" borderId="6" xfId="0" applyBorder="1"/>
    <xf numFmtId="0" fontId="20" fillId="2" borderId="27" xfId="0" applyFont="1" applyFill="1" applyBorder="1" applyAlignment="1">
      <alignment horizontal="center" wrapText="1"/>
    </xf>
    <xf numFmtId="0" fontId="20" fillId="2" borderId="30" xfId="0" applyFont="1" applyFill="1" applyBorder="1" applyAlignment="1">
      <alignment horizontal="center" wrapText="1"/>
    </xf>
    <xf numFmtId="0" fontId="20" fillId="2" borderId="31" xfId="0" applyFont="1" applyFill="1" applyBorder="1" applyAlignment="1">
      <alignment horizontal="center" wrapText="1"/>
    </xf>
    <xf numFmtId="0" fontId="20" fillId="2" borderId="27" xfId="0" applyFont="1" applyFill="1" applyBorder="1" applyAlignment="1">
      <alignment horizontal="center"/>
    </xf>
    <xf numFmtId="0" fontId="20" fillId="2" borderId="30" xfId="0" applyFont="1" applyFill="1" applyBorder="1" applyAlignment="1">
      <alignment horizontal="center"/>
    </xf>
    <xf numFmtId="0" fontId="20" fillId="2" borderId="31" xfId="0" applyFont="1" applyFill="1" applyBorder="1" applyAlignment="1">
      <alignment horizontal="center"/>
    </xf>
    <xf numFmtId="0" fontId="20" fillId="2" borderId="3" xfId="0" applyFont="1" applyFill="1" applyBorder="1" applyAlignment="1">
      <alignment horizontal="center"/>
    </xf>
  </cellXfs>
  <cellStyles count="106">
    <cellStyle name="Comma" xfId="1" builtinId="3"/>
    <cellStyle name="Comma 10" xfId="2"/>
    <cellStyle name="Comma 11" xfId="3"/>
    <cellStyle name="Comma 2" xfId="4"/>
    <cellStyle name="Comma 2 2" xfId="5"/>
    <cellStyle name="Comma 2 2 2" xfId="6"/>
    <cellStyle name="Comma 2 3" xfId="7"/>
    <cellStyle name="Comma 2 3 2" xfId="8"/>
    <cellStyle name="Comma 2 4" xfId="9"/>
    <cellStyle name="Comma 2 5" xfId="10"/>
    <cellStyle name="Comma 3" xfId="11"/>
    <cellStyle name="Comma 3 2" xfId="12"/>
    <cellStyle name="Comma 3 2 2" xfId="13"/>
    <cellStyle name="Comma 3 3" xfId="14"/>
    <cellStyle name="Comma 4" xfId="15"/>
    <cellStyle name="Comma 5" xfId="16"/>
    <cellStyle name="Comma 5 2" xfId="17"/>
    <cellStyle name="Comma 6" xfId="18"/>
    <cellStyle name="Comma 6 2" xfId="19"/>
    <cellStyle name="Comma 6 2 2" xfId="20"/>
    <cellStyle name="Comma 6 3" xfId="21"/>
    <cellStyle name="Comma 7" xfId="22"/>
    <cellStyle name="Comma 7 2" xfId="23"/>
    <cellStyle name="Comma 7 2 2" xfId="24"/>
    <cellStyle name="Comma 7 3" xfId="25"/>
    <cellStyle name="Comma 8" xfId="26"/>
    <cellStyle name="Comma 8 2" xfId="27"/>
    <cellStyle name="Comma 9" xfId="28"/>
    <cellStyle name="Comma 9 2" xfId="29"/>
    <cellStyle name="Normal" xfId="0" builtinId="0"/>
    <cellStyle name="Normal 10" xfId="30"/>
    <cellStyle name="Normal 11" xfId="31"/>
    <cellStyle name="Normal 12" xfId="32"/>
    <cellStyle name="Normal 12 2" xfId="33"/>
    <cellStyle name="Normal 14" xfId="34"/>
    <cellStyle name="Normal 18" xfId="35"/>
    <cellStyle name="Normal 2" xfId="36"/>
    <cellStyle name="Normal 2 2" xfId="37"/>
    <cellStyle name="Normal 2 2 2" xfId="38"/>
    <cellStyle name="Normal 2 3" xfId="39"/>
    <cellStyle name="Normal 2 3 24" xfId="40"/>
    <cellStyle name="Normal 2 4" xfId="41"/>
    <cellStyle name="Normal 2 5" xfId="42"/>
    <cellStyle name="Normal 23" xfId="43"/>
    <cellStyle name="Normal 24" xfId="44"/>
    <cellStyle name="Normal 27" xfId="45"/>
    <cellStyle name="Normal 3" xfId="46"/>
    <cellStyle name="Normal 3 2" xfId="47"/>
    <cellStyle name="Normal 3 4" xfId="48"/>
    <cellStyle name="Normal 34" xfId="49"/>
    <cellStyle name="Normal 4" xfId="50"/>
    <cellStyle name="Normal 4 2" xfId="51"/>
    <cellStyle name="Normal 5" xfId="52"/>
    <cellStyle name="Normal 6" xfId="53"/>
    <cellStyle name="Normal 6 2" xfId="54"/>
    <cellStyle name="Normal 6 2 2" xfId="55"/>
    <cellStyle name="Normal 6 3" xfId="56"/>
    <cellStyle name="Normal 7" xfId="57"/>
    <cellStyle name="Normal 8" xfId="58"/>
    <cellStyle name="Normal 8 2" xfId="59"/>
    <cellStyle name="Normal 9" xfId="60"/>
    <cellStyle name="Normal_Min fin-2007+" xfId="61"/>
    <cellStyle name="Percent" xfId="62" builtinId="5"/>
    <cellStyle name="Percent 2" xfId="63"/>
    <cellStyle name="Style 1" xfId="64"/>
    <cellStyle name="Style 1 2" xfId="65"/>
    <cellStyle name="Style 1 3" xfId="66"/>
    <cellStyle name="Style 1 4" xfId="67"/>
    <cellStyle name="Обычный 10" xfId="68"/>
    <cellStyle name="Обычный 11" xfId="69"/>
    <cellStyle name="Обычный 11 2" xfId="70"/>
    <cellStyle name="Обычный 13" xfId="71"/>
    <cellStyle name="Обычный 2" xfId="72"/>
    <cellStyle name="Обычный 2 10" xfId="73"/>
    <cellStyle name="Обычный 2 14 2" xfId="74"/>
    <cellStyle name="Обычный 2 2 2" xfId="75"/>
    <cellStyle name="Обычный 2 2 2 3" xfId="76"/>
    <cellStyle name="Обычный 2 2 2 3 2" xfId="77"/>
    <cellStyle name="Обычный 2 2 3 2" xfId="78"/>
    <cellStyle name="Обычный 2 3 2" xfId="79"/>
    <cellStyle name="Обычный 2 69" xfId="80"/>
    <cellStyle name="Обычный 3" xfId="81"/>
    <cellStyle name="Обычный 4" xfId="82"/>
    <cellStyle name="Обычный 4 2 2" xfId="83"/>
    <cellStyle name="Обычный 4 2 3" xfId="84"/>
    <cellStyle name="Обычный 4 2_27(1).Tavushi 2013 verjnakan" xfId="85"/>
    <cellStyle name="Обычный 9" xfId="86"/>
    <cellStyle name="Обычный 9 2" xfId="87"/>
    <cellStyle name="Обычный_Data-gujk-03" xfId="88"/>
    <cellStyle name="Обычный_Data-gujk-03 2" xfId="89"/>
    <cellStyle name="Обычный_Data-gujk-03 2 2" xfId="90"/>
    <cellStyle name="Обычный_Data-gujk-03 3" xfId="91"/>
    <cellStyle name="Процентный 2" xfId="92"/>
    <cellStyle name="Стиль 1" xfId="93"/>
    <cellStyle name="Стиль 1 2" xfId="94"/>
    <cellStyle name="Стиль 1 2 2" xfId="95"/>
    <cellStyle name="Финансовый 2" xfId="96"/>
    <cellStyle name="Финансовый 2 2" xfId="97"/>
    <cellStyle name="Финансовый 2 2 2" xfId="98"/>
    <cellStyle name="Финансовый 2 3" xfId="99"/>
    <cellStyle name="Финансовый 2 3 2" xfId="100"/>
    <cellStyle name="Финансовый 2 4" xfId="101"/>
    <cellStyle name="Финансовый 3" xfId="102"/>
    <cellStyle name="Финансовый 3 2" xfId="103"/>
    <cellStyle name="Финансовый 4" xfId="104"/>
    <cellStyle name="Финансовый 4 2" xfId="105"/>
  </cellStyles>
  <dxfs count="49">
    <dxf>
      <font>
        <condense val="0"/>
        <extend val="0"/>
        <color indexed="9"/>
      </font>
    </dxf>
    <dxf>
      <font>
        <condense val="0"/>
        <extend val="0"/>
        <color indexed="9"/>
      </font>
    </dxf>
    <dxf>
      <font>
        <condense val="0"/>
        <extend val="0"/>
        <color indexed="9"/>
      </font>
    </dxf>
    <dxf>
      <font>
        <condense val="0"/>
        <extend val="0"/>
        <color indexed="9"/>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theme="0"/>
      </font>
    </dxf>
    <dxf>
      <font>
        <color theme="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worksheet" Target="worksheets/sheet4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6"/>
  <sheetViews>
    <sheetView tabSelected="1" view="pageBreakPreview" zoomScaleNormal="100" zoomScaleSheetLayoutView="100" workbookViewId="0">
      <selection activeCell="T16" sqref="T16"/>
    </sheetView>
  </sheetViews>
  <sheetFormatPr defaultRowHeight="13.5" x14ac:dyDescent="0.25"/>
  <cols>
    <col min="1" max="3" width="7.28515625" style="265" customWidth="1"/>
    <col min="4" max="4" width="8.7109375" style="20" bestFit="1" customWidth="1"/>
    <col min="5" max="5" width="12.28515625" style="265" customWidth="1"/>
    <col min="6" max="6" width="45.140625" style="797" customWidth="1"/>
    <col min="7" max="8" width="12.85546875" style="265" customWidth="1"/>
    <col min="9" max="9" width="13.42578125" style="265" customWidth="1"/>
    <col min="10" max="10" width="20.28515625" style="265" bestFit="1" customWidth="1"/>
    <col min="11" max="11" width="14.28515625" style="797" customWidth="1"/>
    <col min="12" max="12" width="0" style="20" hidden="1" customWidth="1"/>
    <col min="13" max="13" width="18.7109375" style="20" hidden="1" customWidth="1"/>
    <col min="14" max="15" width="12.7109375" style="20" hidden="1" customWidth="1"/>
    <col min="16" max="18" width="0" style="20" hidden="1" customWidth="1"/>
    <col min="19" max="16384" width="9.140625" style="20"/>
  </cols>
  <sheetData>
    <row r="1" spans="1:16" s="31" customFormat="1" ht="13.5" customHeight="1" x14ac:dyDescent="0.25">
      <c r="A1" s="267"/>
      <c r="B1" s="267"/>
      <c r="C1" s="267"/>
      <c r="E1" s="267"/>
      <c r="F1" s="762"/>
      <c r="G1" s="1424" t="s">
        <v>27</v>
      </c>
      <c r="I1" s="1649" t="s">
        <v>1663</v>
      </c>
      <c r="J1" s="1649"/>
      <c r="K1" s="1649"/>
    </row>
    <row r="2" spans="1:16" s="31" customFormat="1" ht="13.5" customHeight="1" x14ac:dyDescent="0.25">
      <c r="A2" s="267"/>
      <c r="B2" s="267"/>
      <c r="C2" s="267"/>
      <c r="E2" s="267"/>
      <c r="F2" s="762"/>
      <c r="G2" s="1425" t="s">
        <v>28</v>
      </c>
      <c r="H2" s="1423"/>
      <c r="I2" s="1649" t="s">
        <v>1665</v>
      </c>
      <c r="J2" s="1649"/>
      <c r="K2" s="1649"/>
    </row>
    <row r="3" spans="1:16" s="31" customFormat="1" ht="14.25" customHeight="1" thickBot="1" x14ac:dyDescent="0.3">
      <c r="A3" s="1641" t="s">
        <v>1395</v>
      </c>
      <c r="B3" s="1642"/>
      <c r="C3" s="1642"/>
      <c r="D3" s="1642"/>
      <c r="E3" s="1642"/>
      <c r="F3" s="1642"/>
      <c r="G3" s="1642"/>
      <c r="H3" s="1036"/>
      <c r="I3" s="1649" t="s">
        <v>6985</v>
      </c>
      <c r="J3" s="1649"/>
      <c r="K3" s="1649"/>
    </row>
    <row r="4" spans="1:16" s="31" customFormat="1" ht="14.25" x14ac:dyDescent="0.25">
      <c r="A4" s="1648" t="s">
        <v>29</v>
      </c>
      <c r="B4" s="1648"/>
      <c r="C4" s="1648"/>
      <c r="D4" s="1648"/>
      <c r="E4" s="267"/>
      <c r="F4" s="762"/>
      <c r="G4" s="1037"/>
      <c r="H4" s="1036"/>
      <c r="I4" s="1649" t="s">
        <v>1664</v>
      </c>
      <c r="J4" s="1649"/>
      <c r="K4" s="1649"/>
    </row>
    <row r="5" spans="1:16" s="31" customFormat="1" x14ac:dyDescent="0.25">
      <c r="A5" s="267"/>
      <c r="B5" s="267"/>
      <c r="C5" s="267"/>
      <c r="E5" s="267"/>
      <c r="F5" s="762"/>
      <c r="G5" s="315"/>
      <c r="H5" s="315"/>
      <c r="I5" s="315"/>
      <c r="J5" s="267"/>
      <c r="K5" s="762"/>
    </row>
    <row r="6" spans="1:16" s="31" customFormat="1" ht="13.7" customHeight="1" x14ac:dyDescent="0.25">
      <c r="A6" s="267"/>
      <c r="B6" s="267"/>
      <c r="C6" s="267"/>
      <c r="E6" s="267"/>
      <c r="F6" s="762"/>
      <c r="G6" s="1038"/>
      <c r="H6" s="315"/>
      <c r="I6" s="315"/>
      <c r="J6" s="1039"/>
      <c r="K6" s="762"/>
    </row>
    <row r="7" spans="1:16" s="260" customFormat="1" ht="13.7" customHeight="1" x14ac:dyDescent="0.25">
      <c r="A7" s="1647" t="s">
        <v>451</v>
      </c>
      <c r="B7" s="1647" t="s">
        <v>452</v>
      </c>
      <c r="C7" s="1647" t="s">
        <v>453</v>
      </c>
      <c r="D7" s="1647" t="s">
        <v>454</v>
      </c>
      <c r="E7" s="1647"/>
      <c r="F7" s="1647" t="s">
        <v>489</v>
      </c>
      <c r="G7" s="1645" t="s">
        <v>1667</v>
      </c>
      <c r="H7" s="1645" t="s">
        <v>1668</v>
      </c>
      <c r="I7" s="1645" t="s">
        <v>459</v>
      </c>
      <c r="J7" s="1650" t="s">
        <v>460</v>
      </c>
      <c r="K7" s="1650" t="s">
        <v>1669</v>
      </c>
      <c r="L7" s="259"/>
      <c r="M7" s="259"/>
      <c r="N7" s="259"/>
    </row>
    <row r="8" spans="1:16" s="260" customFormat="1" ht="26.25" customHeight="1" x14ac:dyDescent="0.25">
      <c r="A8" s="1647"/>
      <c r="B8" s="1647"/>
      <c r="C8" s="1647"/>
      <c r="D8" s="517" t="s">
        <v>455</v>
      </c>
      <c r="E8" s="891" t="s">
        <v>456</v>
      </c>
      <c r="F8" s="1647"/>
      <c r="G8" s="1646"/>
      <c r="H8" s="1646"/>
      <c r="I8" s="1646"/>
      <c r="J8" s="1651"/>
      <c r="K8" s="1651"/>
      <c r="L8" s="259"/>
      <c r="M8" s="259"/>
      <c r="N8" s="259"/>
    </row>
    <row r="9" spans="1:16" s="260" customFormat="1" ht="12.75" x14ac:dyDescent="0.25">
      <c r="A9" s="1034">
        <v>1</v>
      </c>
      <c r="B9" s="1034">
        <v>2</v>
      </c>
      <c r="C9" s="1034">
        <v>3</v>
      </c>
      <c r="D9" s="518">
        <v>4</v>
      </c>
      <c r="E9" s="1034">
        <v>5</v>
      </c>
      <c r="F9" s="1034">
        <v>6</v>
      </c>
      <c r="G9" s="1034">
        <v>7</v>
      </c>
      <c r="H9" s="1034">
        <v>8</v>
      </c>
      <c r="I9" s="1034">
        <v>9</v>
      </c>
      <c r="J9" s="1034">
        <v>10</v>
      </c>
      <c r="K9" s="1034">
        <v>11</v>
      </c>
      <c r="L9" s="259"/>
      <c r="M9" s="259"/>
      <c r="N9" s="259"/>
    </row>
    <row r="10" spans="1:16" ht="16.5" x14ac:dyDescent="0.25">
      <c r="A10" s="1035" t="s">
        <v>1270</v>
      </c>
      <c r="B10" s="1035" t="s">
        <v>1270</v>
      </c>
      <c r="C10" s="1035" t="s">
        <v>1271</v>
      </c>
      <c r="D10" s="1033" t="s">
        <v>1268</v>
      </c>
      <c r="E10" s="1033"/>
      <c r="F10" s="1040" t="s">
        <v>457</v>
      </c>
      <c r="G10" s="656"/>
      <c r="H10" s="656"/>
      <c r="I10" s="656"/>
      <c r="J10" s="606"/>
      <c r="K10" s="785"/>
    </row>
    <row r="11" spans="1:16" ht="24.75" customHeight="1" x14ac:dyDescent="0.25">
      <c r="A11" s="1643"/>
      <c r="B11" s="1643"/>
      <c r="C11" s="1643"/>
      <c r="D11" s="1644"/>
      <c r="E11" s="1638"/>
      <c r="F11" s="523" t="s">
        <v>1272</v>
      </c>
      <c r="G11" s="264"/>
      <c r="H11" s="264"/>
      <c r="I11" s="264"/>
      <c r="J11" s="264"/>
      <c r="K11" s="264"/>
    </row>
    <row r="12" spans="1:16" ht="31.5" customHeight="1" x14ac:dyDescent="0.25">
      <c r="A12" s="1643"/>
      <c r="B12" s="1643"/>
      <c r="C12" s="1643"/>
      <c r="D12" s="1644"/>
      <c r="E12" s="1639"/>
      <c r="F12" s="271" t="s">
        <v>458</v>
      </c>
      <c r="G12" s="1382">
        <f>G33+G55</f>
        <v>11903438.6</v>
      </c>
      <c r="H12" s="1382">
        <f>H33+H55</f>
        <v>12662335.599999998</v>
      </c>
      <c r="I12" s="1382">
        <f>I33+I55</f>
        <v>17516713.400000002</v>
      </c>
      <c r="J12" s="1382">
        <f>J33+J55</f>
        <v>17860626</v>
      </c>
      <c r="K12" s="1382">
        <f>K33+K55</f>
        <v>17738249.600000001</v>
      </c>
      <c r="M12" s="1554">
        <f>+(I12-I31)*0.02</f>
        <v>343464.96800000005</v>
      </c>
      <c r="N12" s="1554">
        <f>+(J12-J31)*0.02</f>
        <v>350208.35200000001</v>
      </c>
      <c r="O12" s="1554">
        <f>+(K12-K31)*0.02</f>
        <v>347808.81600000005</v>
      </c>
      <c r="P12" s="1554">
        <f>+(L12-L31)*0.02</f>
        <v>0</v>
      </c>
    </row>
    <row r="13" spans="1:16" ht="24" customHeight="1" x14ac:dyDescent="0.25">
      <c r="A13" s="1643"/>
      <c r="B13" s="1643"/>
      <c r="C13" s="1643"/>
      <c r="D13" s="1644"/>
      <c r="E13" s="1640"/>
      <c r="F13" s="524" t="s">
        <v>457</v>
      </c>
      <c r="G13" s="1099"/>
      <c r="H13" s="1099"/>
      <c r="I13" s="1099"/>
      <c r="J13" s="1099"/>
      <c r="K13" s="1099"/>
      <c r="M13" s="1555">
        <f>ROUND(M12,1)</f>
        <v>343465</v>
      </c>
      <c r="N13" s="1555">
        <f t="shared" ref="N13:O13" si="0">ROUND(N12,1)</f>
        <v>350208.4</v>
      </c>
      <c r="O13" s="1555">
        <f t="shared" si="0"/>
        <v>347808.8</v>
      </c>
    </row>
    <row r="14" spans="1:16" ht="67.5" x14ac:dyDescent="0.25">
      <c r="A14" s="1643"/>
      <c r="B14" s="1643"/>
      <c r="C14" s="1643"/>
      <c r="D14" s="1644"/>
      <c r="E14" s="1033">
        <v>11001</v>
      </c>
      <c r="F14" s="523" t="s">
        <v>1273</v>
      </c>
      <c r="G14" s="1099">
        <f>'2-ԸՆԴԱՄԵՆԸ ԾԱԽՍԵՐ'!E97</f>
        <v>2826397.3000000007</v>
      </c>
      <c r="H14" s="1099">
        <f>'2-ԸՆԴԱՄԵՆԸ ԾԱԽՍԵՐ'!F97</f>
        <v>3097338.6</v>
      </c>
      <c r="I14" s="1099">
        <f>'2-ԸՆԴԱՄԵՆԸ ԾԱԽՍԵՐ'!G97</f>
        <v>3506266.4</v>
      </c>
      <c r="J14" s="1099">
        <f>'2-ԸՆԴԱՄԵՆԸ ԾԱԽՍԵՐ'!K97</f>
        <v>3508687.5</v>
      </c>
      <c r="K14" s="1099">
        <f>'2-ԸՆԴԱՄԵՆԸ ԾԱԽՍԵՐ'!L97</f>
        <v>3310764.3</v>
      </c>
    </row>
    <row r="15" spans="1:16" ht="54" x14ac:dyDescent="0.25">
      <c r="A15" s="1643"/>
      <c r="B15" s="1643"/>
      <c r="C15" s="1643"/>
      <c r="D15" s="1644"/>
      <c r="E15" s="1033">
        <v>11002</v>
      </c>
      <c r="F15" s="523" t="s">
        <v>1274</v>
      </c>
      <c r="G15" s="1099">
        <f>'2-ԸՆԴԱՄԵՆԸ ԾԱԽՍԵՐ'!E177</f>
        <v>719188.9</v>
      </c>
      <c r="H15" s="1099">
        <f>'2-ԸՆԴԱՄԵՆԸ ԾԱԽՍԵՐ'!F177</f>
        <v>734844.39999999991</v>
      </c>
      <c r="I15" s="1099">
        <f>'2-ԸՆԴԱՄԵՆԸ ԾԱԽՍԵՐ'!G177</f>
        <v>849575.8</v>
      </c>
      <c r="J15" s="1099">
        <f>'2-ԸՆԴԱՄԵՆԸ ԾԱԽՍԵՐ'!K177</f>
        <v>878354.50000000012</v>
      </c>
      <c r="K15" s="1099">
        <f>'2-ԸՆԴԱՄԵՆԸ ԾԱԽՍԵՐ'!L177</f>
        <v>907068.10000000009</v>
      </c>
    </row>
    <row r="16" spans="1:16" ht="54" x14ac:dyDescent="0.25">
      <c r="A16" s="1643"/>
      <c r="B16" s="1643"/>
      <c r="C16" s="1643"/>
      <c r="D16" s="1644"/>
      <c r="E16" s="1033">
        <v>11003</v>
      </c>
      <c r="F16" s="523" t="s">
        <v>1275</v>
      </c>
      <c r="G16" s="1099">
        <f>'2-ԸՆԴԱՄԵՆԸ ԾԱԽՍԵՐ'!E257</f>
        <v>489867.7</v>
      </c>
      <c r="H16" s="1099">
        <f>'2-ԸՆԴԱՄԵՆԸ ԾԱԽՍԵՐ'!F257</f>
        <v>502647.89999999997</v>
      </c>
      <c r="I16" s="1099">
        <f>'2-ԸՆԴԱՄԵՆԸ ԾԱԽՍԵՐ'!G257</f>
        <v>788397.9</v>
      </c>
      <c r="J16" s="1099">
        <f>'2-ԸՆԴԱՄԵՆԸ ԾԱԽՍԵՐ'!K257</f>
        <v>826291.9</v>
      </c>
      <c r="K16" s="1099">
        <f>'2-ԸՆԴԱՄԵՆԸ ԾԱԽՍԵՐ'!L257</f>
        <v>864148.29999999993</v>
      </c>
    </row>
    <row r="17" spans="1:11" ht="54" x14ac:dyDescent="0.25">
      <c r="A17" s="1643"/>
      <c r="B17" s="1643"/>
      <c r="C17" s="1643"/>
      <c r="D17" s="1644"/>
      <c r="E17" s="1033">
        <v>11004</v>
      </c>
      <c r="F17" s="523" t="s">
        <v>1276</v>
      </c>
      <c r="G17" s="1099">
        <f>'2-ԸՆԴԱՄԵՆԸ ԾԱԽՍԵՐ'!E337</f>
        <v>553003</v>
      </c>
      <c r="H17" s="1099">
        <f>'2-ԸՆԴԱՄԵՆԸ ԾԱԽՍԵՐ'!F337</f>
        <v>571723.30000000005</v>
      </c>
      <c r="I17" s="1099">
        <f>'2-ԸՆԴԱՄԵՆԸ ԾԱԽՍԵՐ'!G337</f>
        <v>708796.60000000009</v>
      </c>
      <c r="J17" s="1099">
        <f>'2-ԸՆԴԱՄԵՆԸ ԾԱԽՍԵՐ'!K337</f>
        <v>742100.9</v>
      </c>
      <c r="K17" s="1099">
        <f>'2-ԸՆԴԱՄԵՆԸ ԾԱԽՍԵՐ'!L337</f>
        <v>775655.5</v>
      </c>
    </row>
    <row r="18" spans="1:11" ht="54" x14ac:dyDescent="0.25">
      <c r="A18" s="1643"/>
      <c r="B18" s="1643"/>
      <c r="C18" s="1643"/>
      <c r="D18" s="1644"/>
      <c r="E18" s="1033">
        <v>11005</v>
      </c>
      <c r="F18" s="523" t="s">
        <v>1277</v>
      </c>
      <c r="G18" s="1099">
        <f>'2-ԸՆԴԱՄԵՆԸ ԾԱԽՍԵՐ'!E417</f>
        <v>321408.89999999997</v>
      </c>
      <c r="H18" s="1099">
        <f>'2-ԸՆԴԱՄԵՆԸ ԾԱԽՍԵՐ'!F417</f>
        <v>320905.60000000003</v>
      </c>
      <c r="I18" s="1099">
        <f>'2-ԸՆԴԱՄԵՆԸ ԾԱԽՍԵՐ'!G417</f>
        <v>401245.10000000003</v>
      </c>
      <c r="J18" s="1099">
        <f>'2-ԸՆԴԱՄԵՆԸ ԾԱԽՍԵՐ'!K417</f>
        <v>414576.50000000006</v>
      </c>
      <c r="K18" s="1099">
        <f>'2-ԸՆԴԱՄԵՆԸ ԾԱԽՍԵՐ'!L417</f>
        <v>439785.2</v>
      </c>
    </row>
    <row r="19" spans="1:11" ht="54" x14ac:dyDescent="0.25">
      <c r="A19" s="1643"/>
      <c r="B19" s="1643"/>
      <c r="C19" s="1643"/>
      <c r="D19" s="1644"/>
      <c r="E19" s="1033">
        <v>11006</v>
      </c>
      <c r="F19" s="523" t="s">
        <v>1278</v>
      </c>
      <c r="G19" s="1099">
        <f>'2-ԸՆԴԱՄԵՆԸ ԾԱԽՍԵՐ'!E497</f>
        <v>680149.7</v>
      </c>
      <c r="H19" s="1099">
        <f>'2-ԸՆԴԱՄԵՆԸ ԾԱԽՍԵՐ'!F497</f>
        <v>718004.2</v>
      </c>
      <c r="I19" s="1099">
        <f>'2-ԸՆԴԱՄԵՆԸ ԾԱԽՍԵՐ'!G497</f>
        <v>1001604.1</v>
      </c>
      <c r="J19" s="1099">
        <f>'2-ԸՆԴԱՄԵՆԸ ԾԱԽՍԵՐ'!K497</f>
        <v>1044199.2000000001</v>
      </c>
      <c r="K19" s="1099">
        <f>'2-ԸՆԴԱՄԵՆԸ ԾԱԽՍԵՐ'!L497</f>
        <v>1086662.6000000001</v>
      </c>
    </row>
    <row r="20" spans="1:11" ht="67.5" x14ac:dyDescent="0.25">
      <c r="A20" s="1643"/>
      <c r="B20" s="1643"/>
      <c r="C20" s="1643"/>
      <c r="D20" s="1644"/>
      <c r="E20" s="1033">
        <v>11007</v>
      </c>
      <c r="F20" s="523" t="s">
        <v>1279</v>
      </c>
      <c r="G20" s="1099">
        <f>'2-ԸՆԴԱՄԵՆԸ ԾԱԽՍԵՐ'!E577</f>
        <v>2084289.3999999997</v>
      </c>
      <c r="H20" s="1099">
        <f>'2-ԸՆԴԱՄԵՆԸ ԾԱԽՍԵՐ'!F577</f>
        <v>2174364.5000000005</v>
      </c>
      <c r="I20" s="1099">
        <f>'2-ԸՆԴԱՄԵՆԸ ԾԱԽՍԵՐ'!G577</f>
        <v>3099489.8</v>
      </c>
      <c r="J20" s="1099">
        <f>'2-ԸՆԴԱՄԵՆԸ ԾԱԽՍԵՐ'!K577</f>
        <v>3217675.4</v>
      </c>
      <c r="K20" s="1099">
        <f>'2-ԸՆԴԱՄԵՆԸ ԾԱԽՍԵՐ'!L577</f>
        <v>3346865.4000000004</v>
      </c>
    </row>
    <row r="21" spans="1:11" ht="81" x14ac:dyDescent="0.25">
      <c r="A21" s="1643"/>
      <c r="B21" s="1643"/>
      <c r="C21" s="1643"/>
      <c r="D21" s="1644"/>
      <c r="E21" s="1033">
        <v>11008</v>
      </c>
      <c r="F21" s="523" t="s">
        <v>1280</v>
      </c>
      <c r="G21" s="1099">
        <f>'2-ԸՆԴԱՄԵՆԸ ԾԱԽՍԵՐ'!E657</f>
        <v>238282.2</v>
      </c>
      <c r="H21" s="1099">
        <f>'2-ԸՆԴԱՄԵՆԸ ԾԱԽՍԵՐ'!F657</f>
        <v>275161.40000000002</v>
      </c>
      <c r="I21" s="1099">
        <f>'2-ԸՆԴԱՄԵՆԸ ԾԱԽՍԵՐ'!G657</f>
        <v>338205.69999999995</v>
      </c>
      <c r="J21" s="1099">
        <f>'2-ԸՆԴԱՄԵՆԸ ԾԱԽՍԵՐ'!K657</f>
        <v>349335.8</v>
      </c>
      <c r="K21" s="1099">
        <f>'2-ԸՆԴԱՄԵՆԸ ԾԱԽՍԵՐ'!L657</f>
        <v>360888.39999999997</v>
      </c>
    </row>
    <row r="22" spans="1:11" ht="81" x14ac:dyDescent="0.25">
      <c r="A22" s="1643"/>
      <c r="B22" s="1643"/>
      <c r="C22" s="1643"/>
      <c r="D22" s="1644"/>
      <c r="E22" s="1033">
        <v>11009</v>
      </c>
      <c r="F22" s="523" t="s">
        <v>1281</v>
      </c>
      <c r="G22" s="1099">
        <f>'2-ԸՆԴԱՄԵՆԸ ԾԱԽՍԵՐ'!E737</f>
        <v>383220.8</v>
      </c>
      <c r="H22" s="1099">
        <f>'2-ԸՆԴԱՄԵՆԸ ԾԱԽՍԵՐ'!F737</f>
        <v>436403.99999999994</v>
      </c>
      <c r="I22" s="1099">
        <f>'2-ԸՆԴԱՄԵՆԸ ԾԱԽՍԵՐ'!G737</f>
        <v>584037.4</v>
      </c>
      <c r="J22" s="1099">
        <f>'2-ԸՆԴԱՄԵՆԸ ԾԱԽՍԵՐ'!K737</f>
        <v>605682.20000000007</v>
      </c>
      <c r="K22" s="1099">
        <f>'2-ԸՆԴԱՄԵՆԸ ԾԱԽՍԵՐ'!L737</f>
        <v>627117.20000000007</v>
      </c>
    </row>
    <row r="23" spans="1:11" ht="67.5" x14ac:dyDescent="0.25">
      <c r="A23" s="1643"/>
      <c r="B23" s="1643"/>
      <c r="C23" s="1643"/>
      <c r="D23" s="1644"/>
      <c r="E23" s="1033">
        <v>11010</v>
      </c>
      <c r="F23" s="523" t="s">
        <v>1282</v>
      </c>
      <c r="G23" s="1099">
        <f>'2-ԸՆԴԱՄԵՆԸ ԾԱԽՍԵՐ'!E817</f>
        <v>329828.59999999998</v>
      </c>
      <c r="H23" s="1099">
        <f>'2-ԸՆԴԱՄԵՆԸ ԾԱԽՍԵՐ'!F817</f>
        <v>338230.4</v>
      </c>
      <c r="I23" s="1099">
        <f>'2-ԸՆԴԱՄԵՆԸ ԾԱԽՍԵՐ'!G817</f>
        <v>456213.49999999994</v>
      </c>
      <c r="J23" s="1099">
        <f>'2-ԸՆԴԱՄԵՆԸ ԾԱԽՍԵՐ'!K817</f>
        <v>468354.79999999993</v>
      </c>
      <c r="K23" s="1099">
        <f>'2-ԸՆԴԱՄԵՆԸ ԾԱԽՍԵՐ'!L817</f>
        <v>484688.89999999997</v>
      </c>
    </row>
    <row r="24" spans="1:11" ht="81" x14ac:dyDescent="0.25">
      <c r="A24" s="1643"/>
      <c r="B24" s="1643"/>
      <c r="C24" s="1643"/>
      <c r="D24" s="1644"/>
      <c r="E24" s="1033">
        <v>11011</v>
      </c>
      <c r="F24" s="523" t="s">
        <v>1283</v>
      </c>
      <c r="G24" s="1099">
        <f>'2-ԸՆԴԱՄԵՆԸ ԾԱԽՍԵՐ'!E897</f>
        <v>343983.6</v>
      </c>
      <c r="H24" s="1099">
        <f>'2-ԸՆԴԱՄԵՆԸ ԾԱԽՍԵՐ'!F897</f>
        <v>364793.10000000003</v>
      </c>
      <c r="I24" s="1099">
        <f>'2-ԸՆԴԱՄԵՆԸ ԾԱԽՍԵՐ'!G897</f>
        <v>476393.8</v>
      </c>
      <c r="J24" s="1099">
        <f>'2-ԸՆԴԱՄԵՆԸ ԾԱԽՍԵՐ'!K897</f>
        <v>493477</v>
      </c>
      <c r="K24" s="1099">
        <f>'2-ԸՆԴԱՄԵՆԸ ԾԱԽՍԵՐ'!L897</f>
        <v>511156.60000000003</v>
      </c>
    </row>
    <row r="25" spans="1:11" ht="67.5" x14ac:dyDescent="0.25">
      <c r="A25" s="1643"/>
      <c r="B25" s="1643"/>
      <c r="C25" s="1643"/>
      <c r="D25" s="1644"/>
      <c r="E25" s="1033">
        <v>11012</v>
      </c>
      <c r="F25" s="523" t="s">
        <v>1284</v>
      </c>
      <c r="G25" s="1099">
        <f>'2-ԸՆԴԱՄԵՆԸ ԾԱԽՍԵՐ'!E977</f>
        <v>404095.1999999999</v>
      </c>
      <c r="H25" s="1099">
        <f>'2-ԸՆԴԱՄԵՆԸ ԾԱԽՍԵՐ'!F977</f>
        <v>435132.00000000006</v>
      </c>
      <c r="I25" s="1099">
        <f>'2-ԸՆԴԱՄԵՆԸ ԾԱԽՍԵՐ'!G977</f>
        <v>584842.9</v>
      </c>
      <c r="J25" s="1099">
        <f>'2-ԸՆԴԱՄԵՆԸ ԾԱԽՍԵՐ'!K977</f>
        <v>605968</v>
      </c>
      <c r="K25" s="1099">
        <f>'2-ԸՆԴԱՄԵՆԸ ԾԱԽՍԵՐ'!L977</f>
        <v>627103</v>
      </c>
    </row>
    <row r="26" spans="1:11" ht="67.5" x14ac:dyDescent="0.25">
      <c r="A26" s="1643"/>
      <c r="B26" s="1643"/>
      <c r="C26" s="1643"/>
      <c r="D26" s="1644"/>
      <c r="E26" s="1033">
        <v>11013</v>
      </c>
      <c r="F26" s="523" t="s">
        <v>1285</v>
      </c>
      <c r="G26" s="1099">
        <f>'2-ԸՆԴԱՄԵՆԸ ԾԱԽՍԵՐ'!E1057</f>
        <v>352342.1999999999</v>
      </c>
      <c r="H26" s="1099">
        <f>'2-ԸՆԴԱՄԵՆԸ ԾԱԽՍԵՐ'!F1057</f>
        <v>372478.90000000008</v>
      </c>
      <c r="I26" s="1099">
        <f>'2-ԸՆԴԱՄԵՆԸ ԾԱԽՍԵՐ'!G1057</f>
        <v>501912.5</v>
      </c>
      <c r="J26" s="1099">
        <f>'2-ԸՆԴԱՄԵՆԸ ԾԱԽՍԵՐ'!K1057</f>
        <v>509990.7</v>
      </c>
      <c r="K26" s="1099">
        <f>'2-ԸՆԴԱՄԵՆԸ ԾԱԽՍԵՐ'!L1057</f>
        <v>529131.5</v>
      </c>
    </row>
    <row r="27" spans="1:11" ht="67.5" x14ac:dyDescent="0.25">
      <c r="A27" s="1643"/>
      <c r="B27" s="1643"/>
      <c r="C27" s="1643"/>
      <c r="D27" s="1644"/>
      <c r="E27" s="1033">
        <v>11014</v>
      </c>
      <c r="F27" s="523" t="s">
        <v>1286</v>
      </c>
      <c r="G27" s="1099">
        <f>'2-ԸՆԴԱՄԵՆԸ ԾԱԽՍԵՐ'!E1137</f>
        <v>391281.3</v>
      </c>
      <c r="H27" s="1099">
        <f>'2-ԸՆԴԱՄԵՆԸ ԾԱԽՍԵՐ'!F1137</f>
        <v>432627.59999999992</v>
      </c>
      <c r="I27" s="1099">
        <f>'2-ԸՆԴԱՄԵՆԸ ԾԱԽՍԵՐ'!G1137</f>
        <v>568464.4</v>
      </c>
      <c r="J27" s="1099">
        <f>'2-ԸՆԴԱՄԵՆԸ ԾԱԽՍԵՐ'!K1137</f>
        <v>585761.50000000012</v>
      </c>
      <c r="K27" s="1099">
        <f>'2-ԸՆԴԱՄԵՆԸ ԾԱԽՍԵՐ'!L1137</f>
        <v>607952.50000000012</v>
      </c>
    </row>
    <row r="28" spans="1:11" ht="67.5" x14ac:dyDescent="0.25">
      <c r="A28" s="1643"/>
      <c r="B28" s="1643"/>
      <c r="C28" s="1643"/>
      <c r="D28" s="1644"/>
      <c r="E28" s="1033">
        <v>11015</v>
      </c>
      <c r="F28" s="523" t="s">
        <v>1287</v>
      </c>
      <c r="G28" s="1099">
        <f>'2-ԸՆԴԱՄԵՆԸ ԾԱԽՍԵՐ'!E1217</f>
        <v>297474.5</v>
      </c>
      <c r="H28" s="1099">
        <f>'2-ԸՆԴԱՄԵՆԸ ԾԱԽՍԵՐ'!F1217</f>
        <v>340853.1</v>
      </c>
      <c r="I28" s="1099">
        <f>'2-ԸՆԴԱՄԵՆԸ ԾԱԽՍԵՐ'!G1217</f>
        <v>448671.79999999993</v>
      </c>
      <c r="J28" s="1099">
        <f>'2-ԸՆԴԱՄԵՆԸ ԾԱԽՍԵՐ'!K1217</f>
        <v>465587.8</v>
      </c>
      <c r="K28" s="1099">
        <f>'2-ԸՆԴԱՄԵՆԸ ԾԱԽՍԵՐ'!L1217</f>
        <v>482745.49999999994</v>
      </c>
    </row>
    <row r="29" spans="1:11" ht="67.5" x14ac:dyDescent="0.25">
      <c r="A29" s="1643"/>
      <c r="B29" s="1643"/>
      <c r="C29" s="1643"/>
      <c r="D29" s="1644"/>
      <c r="E29" s="1033">
        <v>11016</v>
      </c>
      <c r="F29" s="523" t="s">
        <v>1288</v>
      </c>
      <c r="G29" s="1099">
        <f>'2-ԸՆԴԱՄԵՆԸ ԾԱԽՍԵՐ'!E1297</f>
        <v>256065.9</v>
      </c>
      <c r="H29" s="1099">
        <f>'2-ԸՆԴԱՄԵՆԸ ԾԱԽՍԵՐ'!F1297</f>
        <v>267484.7</v>
      </c>
      <c r="I29" s="1099">
        <f>'2-ԸՆԴԱՄԵՆԸ ԾԱԽՍԵՐ'!G1297</f>
        <v>341759.9</v>
      </c>
      <c r="J29" s="1099">
        <f>'2-ԸՆԴԱՄԵՆԸ ԾԱԽՍԵՐ'!K1297</f>
        <v>352782.2</v>
      </c>
      <c r="K29" s="1099">
        <f>'2-ԸՆԴԱՄԵՆԸ ԾԱԽՍԵՐ'!L1297</f>
        <v>364349.10000000003</v>
      </c>
    </row>
    <row r="30" spans="1:11" ht="54" x14ac:dyDescent="0.25">
      <c r="A30" s="1643"/>
      <c r="B30" s="1643"/>
      <c r="C30" s="1643"/>
      <c r="D30" s="1644"/>
      <c r="E30" s="1033">
        <v>11017</v>
      </c>
      <c r="F30" s="523" t="s">
        <v>1289</v>
      </c>
      <c r="G30" s="1099">
        <f>'2-ԸՆԴԱՄԵՆԸ ԾԱԽՍԵՐ'!E1377</f>
        <v>370169.7</v>
      </c>
      <c r="H30" s="1099">
        <f>'2-ԸՆԴԱՄԵՆԸ ԾԱԽՍԵՐ'!F1377</f>
        <v>401540.6</v>
      </c>
      <c r="I30" s="1099">
        <f>'2-ԸՆԴԱՄԵՆԸ ԾԱԽՍԵՐ'!G1377</f>
        <v>547659.70000000007</v>
      </c>
      <c r="J30" s="1099">
        <f>'2-ԸՆԴԱՄԵՆԸ ԾԱԽՍԵՐ'!K1377</f>
        <v>569375.20000000007</v>
      </c>
      <c r="K30" s="1099">
        <f>'2-ԸՆԴԱՄԵՆԸ ԾԱԽՍԵՐ'!L1377</f>
        <v>590758.69999999995</v>
      </c>
    </row>
    <row r="31" spans="1:11" ht="40.5" x14ac:dyDescent="0.25">
      <c r="A31" s="1643"/>
      <c r="B31" s="1643"/>
      <c r="C31" s="1643"/>
      <c r="D31" s="1644"/>
      <c r="E31" s="1033">
        <v>11018</v>
      </c>
      <c r="F31" s="523" t="s">
        <v>1290</v>
      </c>
      <c r="G31" s="1099">
        <f>+'2-ԸՆԴԱՄԵՆԸ ԾԱԽՍԵՐ'!E1457</f>
        <v>137519.9</v>
      </c>
      <c r="H31" s="1099">
        <f>+'2-ԸՆԴԱՄԵՆԸ ԾԱԽՍԵՐ'!F1457</f>
        <v>248281.1</v>
      </c>
      <c r="I31" s="1120">
        <f>+'2-ԸՆԴԱՄԵՆԸ ԾԱԽՍԵՐ'!G1457</f>
        <v>343465</v>
      </c>
      <c r="J31" s="1120">
        <f>+'2-ԸՆԴԱՄԵՆԸ ԾԱԽՍԵՐ'!K1457</f>
        <v>350208.4</v>
      </c>
      <c r="K31" s="1120">
        <f>+'2-ԸՆԴԱՄԵՆԸ ԾԱԽՍԵՐ'!L1457</f>
        <v>347808.8</v>
      </c>
    </row>
    <row r="32" spans="1:11" ht="27" x14ac:dyDescent="0.25">
      <c r="A32" s="1643"/>
      <c r="B32" s="1643"/>
      <c r="C32" s="1643"/>
      <c r="D32" s="1644"/>
      <c r="E32" s="1033" t="s">
        <v>1297</v>
      </c>
      <c r="F32" s="523" t="s">
        <v>1291</v>
      </c>
      <c r="G32" s="1099">
        <f>+'2-ԸՆԴԱՄԵՆԸ ԾԱԽՍԵՐ'!E1537</f>
        <v>0</v>
      </c>
      <c r="H32" s="1099">
        <f>+'2-ԸՆԴԱՄԵՆԸ ԾԱԽՍԵՐ'!F1537</f>
        <v>0</v>
      </c>
      <c r="I32" s="1099">
        <f>+'2-ԸՆԴԱՄԵՆԸ ԾԱԽՍԵՐ'!G1537</f>
        <v>0</v>
      </c>
      <c r="J32" s="1099">
        <f>+'2-ԸՆԴԱՄԵՆԸ ԾԱԽՍԵՐ'!K1537</f>
        <v>0</v>
      </c>
      <c r="K32" s="1099">
        <f>+'2-ԸՆԴԱՄԵՆԸ ԾԱԽՍԵՐ'!L1537</f>
        <v>0</v>
      </c>
    </row>
    <row r="33" spans="1:11" ht="28.5" x14ac:dyDescent="0.25">
      <c r="A33" s="1643"/>
      <c r="B33" s="1643"/>
      <c r="C33" s="1643"/>
      <c r="D33" s="1644"/>
      <c r="E33" s="1033"/>
      <c r="F33" s="271" t="s">
        <v>468</v>
      </c>
      <c r="G33" s="1382">
        <f>SUM(G14:G32)</f>
        <v>11178568.799999999</v>
      </c>
      <c r="H33" s="1382">
        <f>'2-ԸՆԴԱՄԵՆԸ ԾԱԽՍԵՐ'!F17</f>
        <v>12032815.399999999</v>
      </c>
      <c r="I33" s="1382">
        <f>'2-ԸՆԴԱՄԵՆԸ ԾԱԽՍԵՐ'!G17</f>
        <v>15547002.300000001</v>
      </c>
      <c r="J33" s="1382">
        <f>'2-ԸՆԴԱՄԵՆԸ ԾԱԽՍԵՐ'!K17</f>
        <v>15988409.500000002</v>
      </c>
      <c r="K33" s="1382">
        <f>'2-ԸՆԴԱՄԵՆԸ ԾԱԽՍԵՐ'!L17</f>
        <v>16264649.600000003</v>
      </c>
    </row>
    <row r="34" spans="1:11" ht="67.5" x14ac:dyDescent="0.25">
      <c r="A34" s="1643"/>
      <c r="B34" s="1643"/>
      <c r="C34" s="1643"/>
      <c r="D34" s="1644"/>
      <c r="E34" s="1033">
        <v>11001</v>
      </c>
      <c r="F34" s="523" t="s">
        <v>1273</v>
      </c>
      <c r="G34" s="1099">
        <f>+'2-ԸՆԴԱՄԵՆԸ ԾԱԽՍԵՐ'!E161</f>
        <v>0</v>
      </c>
      <c r="H34" s="1099">
        <f>+'2-ԸՆԴԱՄԵՆԸ ԾԱԽՍԵՐ'!F161</f>
        <v>0</v>
      </c>
      <c r="I34" s="1099">
        <f>+'2-ԸՆԴԱՄԵՆԸ ԾԱԽՍԵՐ'!G161</f>
        <v>0</v>
      </c>
      <c r="J34" s="1099">
        <f>+'2-ԸՆԴԱՄԵՆԸ ԾԱԽՍԵՐ'!K161</f>
        <v>0</v>
      </c>
      <c r="K34" s="1099">
        <f>+'2-ԸՆԴԱՄԵՆԸ ԾԱԽՍԵՐ'!L161</f>
        <v>0</v>
      </c>
    </row>
    <row r="35" spans="1:11" ht="54" x14ac:dyDescent="0.25">
      <c r="A35" s="1643"/>
      <c r="B35" s="1643"/>
      <c r="C35" s="1643"/>
      <c r="D35" s="1644"/>
      <c r="E35" s="1033">
        <v>11002</v>
      </c>
      <c r="F35" s="523" t="s">
        <v>1274</v>
      </c>
      <c r="G35" s="1099">
        <f>+'2-ԸՆԴԱՄԵՆԸ ԾԱԽՍԵՐ'!E241</f>
        <v>0</v>
      </c>
      <c r="H35" s="1099">
        <f>+'2-ԸՆԴԱՄԵՆԸ ԾԱԽՍԵՐ'!F241</f>
        <v>0</v>
      </c>
      <c r="I35" s="1099">
        <f>+'2-ԸՆԴԱՄԵՆԸ ԾԱԽՍԵՐ'!G241</f>
        <v>0</v>
      </c>
      <c r="J35" s="1099">
        <f>+'2-ԸՆԴԱՄԵՆԸ ԾԱԽՍԵՐ'!K241</f>
        <v>0</v>
      </c>
      <c r="K35" s="1099">
        <f>+'2-ԸՆԴԱՄԵՆԸ ԾԱԽՍԵՐ'!L241</f>
        <v>0</v>
      </c>
    </row>
    <row r="36" spans="1:11" ht="54" x14ac:dyDescent="0.25">
      <c r="A36" s="1643"/>
      <c r="B36" s="1643"/>
      <c r="C36" s="1643"/>
      <c r="D36" s="1644"/>
      <c r="E36" s="1033">
        <v>11003</v>
      </c>
      <c r="F36" s="523" t="s">
        <v>1275</v>
      </c>
      <c r="G36" s="1099">
        <f>+'2-ԸՆԴԱՄԵՆԸ ԾԱԽՍԵՐ'!E321</f>
        <v>0</v>
      </c>
      <c r="H36" s="1099">
        <f>+'2-ԸՆԴԱՄԵՆԸ ԾԱԽՍԵՐ'!F321</f>
        <v>0</v>
      </c>
      <c r="I36" s="1099">
        <f>+'2-ԸՆԴԱՄԵՆԸ ԾԱԽՍԵՐ'!G321</f>
        <v>0</v>
      </c>
      <c r="J36" s="1099">
        <f>+'2-ԸՆԴԱՄԵՆԸ ԾԱԽՍԵՐ'!K321</f>
        <v>0</v>
      </c>
      <c r="K36" s="1099">
        <f>+'2-ԸՆԴԱՄԵՆԸ ԾԱԽՍԵՐ'!L321</f>
        <v>0</v>
      </c>
    </row>
    <row r="37" spans="1:11" ht="54" x14ac:dyDescent="0.25">
      <c r="A37" s="1643"/>
      <c r="B37" s="1643"/>
      <c r="C37" s="1643"/>
      <c r="D37" s="1644"/>
      <c r="E37" s="1033">
        <v>11004</v>
      </c>
      <c r="F37" s="523" t="s">
        <v>1276</v>
      </c>
      <c r="G37" s="1099">
        <f>+'2-ԸՆԴԱՄԵՆԸ ԾԱԽՍԵՐ'!E401</f>
        <v>0</v>
      </c>
      <c r="H37" s="1099">
        <f>+'2-ԸՆԴԱՄԵՆԸ ԾԱԽՍԵՐ'!F401</f>
        <v>0</v>
      </c>
      <c r="I37" s="1099">
        <f>+'2-ԸՆԴԱՄԵՆԸ ԾԱԽՍԵՐ'!G401</f>
        <v>0</v>
      </c>
      <c r="J37" s="1099">
        <f>+'2-ԸՆԴԱՄԵՆԸ ԾԱԽՍԵՐ'!K401</f>
        <v>0</v>
      </c>
      <c r="K37" s="1099">
        <f>+'2-ԸՆԴԱՄԵՆԸ ԾԱԽՍԵՐ'!L401</f>
        <v>0</v>
      </c>
    </row>
    <row r="38" spans="1:11" ht="54" x14ac:dyDescent="0.25">
      <c r="A38" s="1643"/>
      <c r="B38" s="1643"/>
      <c r="C38" s="1643"/>
      <c r="D38" s="1644"/>
      <c r="E38" s="1033">
        <v>11005</v>
      </c>
      <c r="F38" s="523" t="s">
        <v>1277</v>
      </c>
      <c r="G38" s="1099">
        <f>+'2-ԸՆԴԱՄԵՆԸ ԾԱԽՍԵՐ'!E481</f>
        <v>0</v>
      </c>
      <c r="H38" s="1099">
        <f>+'2-ԸՆԴԱՄԵՆԸ ԾԱԽՍԵՐ'!F481</f>
        <v>0</v>
      </c>
      <c r="I38" s="1099">
        <f>+'2-ԸՆԴԱՄԵՆԸ ԾԱԽՍԵՐ'!G481</f>
        <v>0</v>
      </c>
      <c r="J38" s="1099">
        <f>+'2-ԸՆԴԱՄԵՆԸ ԾԱԽՍԵՐ'!K481</f>
        <v>0</v>
      </c>
      <c r="K38" s="1099">
        <f>+'2-ԸՆԴԱՄԵՆԸ ԾԱԽՍԵՐ'!L481</f>
        <v>0</v>
      </c>
    </row>
    <row r="39" spans="1:11" ht="54" x14ac:dyDescent="0.25">
      <c r="A39" s="1643"/>
      <c r="B39" s="1643"/>
      <c r="C39" s="1643"/>
      <c r="D39" s="1644"/>
      <c r="E39" s="1033">
        <v>11006</v>
      </c>
      <c r="F39" s="523" t="s">
        <v>1278</v>
      </c>
      <c r="G39" s="1099">
        <f>+'2-ԸՆԴԱՄԵՆԸ ԾԱԽՍԵՐ'!E561</f>
        <v>0</v>
      </c>
      <c r="H39" s="1099">
        <f>+'2-ԸՆԴԱՄԵՆԸ ԾԱԽՍԵՐ'!F561</f>
        <v>0</v>
      </c>
      <c r="I39" s="1099">
        <f>+'2-ԸՆԴԱՄԵՆԸ ԾԱԽՍԵՐ'!G561</f>
        <v>0</v>
      </c>
      <c r="J39" s="1099">
        <f>+'2-ԸՆԴԱՄԵՆԸ ԾԱԽՍԵՐ'!K561</f>
        <v>0</v>
      </c>
      <c r="K39" s="1099">
        <f>+'2-ԸՆԴԱՄԵՆԸ ԾԱԽՍԵՐ'!L561</f>
        <v>0</v>
      </c>
    </row>
    <row r="40" spans="1:11" ht="67.5" x14ac:dyDescent="0.25">
      <c r="A40" s="1643"/>
      <c r="B40" s="1643"/>
      <c r="C40" s="1643"/>
      <c r="D40" s="1644"/>
      <c r="E40" s="1033">
        <v>11007</v>
      </c>
      <c r="F40" s="523" t="s">
        <v>1279</v>
      </c>
      <c r="G40" s="1099">
        <f>+'2-ԸՆԴԱՄԵՆԸ ԾԱԽՍԵՐ'!E641</f>
        <v>0</v>
      </c>
      <c r="H40" s="1099">
        <f>+'2-ԸՆԴԱՄԵՆԸ ԾԱԽՍԵՐ'!F641</f>
        <v>0</v>
      </c>
      <c r="I40" s="1099">
        <f>+'2-ԸՆԴԱՄԵՆԸ ԾԱԽՍԵՐ'!G641</f>
        <v>0</v>
      </c>
      <c r="J40" s="1099">
        <f>+'2-ԸՆԴԱՄԵՆԸ ԾԱԽՍԵՐ'!K641</f>
        <v>0</v>
      </c>
      <c r="K40" s="1099">
        <f>+'2-ԸՆԴԱՄԵՆԸ ԾԱԽՍԵՐ'!L641</f>
        <v>0</v>
      </c>
    </row>
    <row r="41" spans="1:11" ht="81" x14ac:dyDescent="0.25">
      <c r="A41" s="1643"/>
      <c r="B41" s="1643"/>
      <c r="C41" s="1643"/>
      <c r="D41" s="1644"/>
      <c r="E41" s="1033">
        <v>11008</v>
      </c>
      <c r="F41" s="523" t="s">
        <v>1280</v>
      </c>
      <c r="G41" s="1099">
        <f>+'2-ԸՆԴԱՄԵՆԸ ԾԱԽՍԵՐ'!E721</f>
        <v>0</v>
      </c>
      <c r="H41" s="1099">
        <f>+'2-ԸՆԴԱՄԵՆԸ ԾԱԽՍԵՐ'!F721</f>
        <v>0</v>
      </c>
      <c r="I41" s="1099">
        <f>+'2-ԸՆԴԱՄԵՆԸ ԾԱԽՍԵՐ'!G721</f>
        <v>0</v>
      </c>
      <c r="J41" s="1099">
        <f>+'2-ԸՆԴԱՄԵՆԸ ԾԱԽՍԵՐ'!K721</f>
        <v>0</v>
      </c>
      <c r="K41" s="1099">
        <f>+'2-ԸՆԴԱՄԵՆԸ ԾԱԽՍԵՐ'!L721</f>
        <v>0</v>
      </c>
    </row>
    <row r="42" spans="1:11" ht="81" x14ac:dyDescent="0.25">
      <c r="A42" s="1643"/>
      <c r="B42" s="1643"/>
      <c r="C42" s="1643"/>
      <c r="D42" s="1644"/>
      <c r="E42" s="1033">
        <v>11009</v>
      </c>
      <c r="F42" s="523" t="s">
        <v>1281</v>
      </c>
      <c r="G42" s="1099">
        <f>+'2-ԸՆԴԱՄԵՆԸ ԾԱԽՍԵՐ'!E801</f>
        <v>0</v>
      </c>
      <c r="H42" s="1099">
        <f>+'2-ԸՆԴԱՄԵՆԸ ԾԱԽՍԵՐ'!F801</f>
        <v>0</v>
      </c>
      <c r="I42" s="1099">
        <f>+'2-ԸՆԴԱՄԵՆԸ ԾԱԽՍԵՐ'!G801</f>
        <v>0</v>
      </c>
      <c r="J42" s="1099">
        <f>+'2-ԸՆԴԱՄԵՆԸ ԾԱԽՍԵՐ'!K801</f>
        <v>0</v>
      </c>
      <c r="K42" s="1099">
        <f>+'2-ԸՆԴԱՄԵՆԸ ԾԱԽՍԵՐ'!L801</f>
        <v>0</v>
      </c>
    </row>
    <row r="43" spans="1:11" ht="67.5" x14ac:dyDescent="0.25">
      <c r="A43" s="1643"/>
      <c r="B43" s="1643"/>
      <c r="C43" s="1643"/>
      <c r="D43" s="1644"/>
      <c r="E43" s="1033">
        <v>11010</v>
      </c>
      <c r="F43" s="523" t="s">
        <v>1282</v>
      </c>
      <c r="G43" s="1099">
        <f>+'2-ԸՆԴԱՄԵՆԸ ԾԱԽՍԵՐ'!E881</f>
        <v>0</v>
      </c>
      <c r="H43" s="1099">
        <f>+'2-ԸՆԴԱՄԵՆԸ ԾԱԽՍԵՐ'!F881</f>
        <v>0</v>
      </c>
      <c r="I43" s="1099">
        <f>+'2-ԸՆԴԱՄԵՆԸ ԾԱԽՍԵՐ'!G881</f>
        <v>0</v>
      </c>
      <c r="J43" s="1099">
        <f>+'2-ԸՆԴԱՄԵՆԸ ԾԱԽՍԵՐ'!K881</f>
        <v>0</v>
      </c>
      <c r="K43" s="1099">
        <f>+'2-ԸՆԴԱՄԵՆԸ ԾԱԽՍԵՐ'!L881</f>
        <v>0</v>
      </c>
    </row>
    <row r="44" spans="1:11" ht="81" x14ac:dyDescent="0.25">
      <c r="A44" s="1643"/>
      <c r="B44" s="1643"/>
      <c r="C44" s="1643"/>
      <c r="D44" s="1644"/>
      <c r="E44" s="1033">
        <v>11011</v>
      </c>
      <c r="F44" s="523" t="s">
        <v>1283</v>
      </c>
      <c r="G44" s="1099">
        <f>+'2-ԸՆԴԱՄԵՆԸ ԾԱԽՍԵՐ'!E961</f>
        <v>0</v>
      </c>
      <c r="H44" s="1099">
        <f>+'2-ԸՆԴԱՄԵՆԸ ԾԱԽՍԵՐ'!F961</f>
        <v>0</v>
      </c>
      <c r="I44" s="1099">
        <f>+'2-ԸՆԴԱՄԵՆԸ ԾԱԽՍԵՐ'!G961</f>
        <v>0</v>
      </c>
      <c r="J44" s="1099">
        <f>+'2-ԸՆԴԱՄԵՆԸ ԾԱԽՍԵՐ'!K961</f>
        <v>0</v>
      </c>
      <c r="K44" s="1099">
        <f>+'2-ԸՆԴԱՄԵՆԸ ԾԱԽՍԵՐ'!L961</f>
        <v>0</v>
      </c>
    </row>
    <row r="45" spans="1:11" ht="67.5" x14ac:dyDescent="0.25">
      <c r="A45" s="1643"/>
      <c r="B45" s="1643"/>
      <c r="C45" s="1643"/>
      <c r="D45" s="1644"/>
      <c r="E45" s="1033">
        <v>11012</v>
      </c>
      <c r="F45" s="523" t="s">
        <v>1284</v>
      </c>
      <c r="G45" s="1099">
        <f>+'2-ԸՆԴԱՄԵՆԸ ԾԱԽՍԵՐ'!E1041</f>
        <v>0</v>
      </c>
      <c r="H45" s="1099">
        <f>+'2-ԸՆԴԱՄԵՆԸ ԾԱԽՍԵՐ'!F1041</f>
        <v>0</v>
      </c>
      <c r="I45" s="1099">
        <f>+'2-ԸՆԴԱՄԵՆԸ ԾԱԽՍԵՐ'!G1041</f>
        <v>0</v>
      </c>
      <c r="J45" s="1099">
        <f>+'2-ԸՆԴԱՄԵՆԸ ԾԱԽՍԵՐ'!K1041</f>
        <v>0</v>
      </c>
      <c r="K45" s="1099">
        <f>+'2-ԸՆԴԱՄԵՆԸ ԾԱԽՍԵՐ'!L1041</f>
        <v>0</v>
      </c>
    </row>
    <row r="46" spans="1:11" ht="67.5" x14ac:dyDescent="0.25">
      <c r="A46" s="1643"/>
      <c r="B46" s="1643"/>
      <c r="C46" s="1643"/>
      <c r="D46" s="1644"/>
      <c r="E46" s="1033">
        <v>11013</v>
      </c>
      <c r="F46" s="523" t="s">
        <v>1285</v>
      </c>
      <c r="G46" s="1099">
        <f>+'2-ԸՆԴԱՄԵՆԸ ԾԱԽՍԵՐ'!E1121</f>
        <v>0</v>
      </c>
      <c r="H46" s="1099">
        <f>+'2-ԸՆԴԱՄԵՆԸ ԾԱԽՍԵՐ'!F1121</f>
        <v>0</v>
      </c>
      <c r="I46" s="1099">
        <f>+'2-ԸՆԴԱՄԵՆԸ ԾԱԽՍԵՐ'!G1121</f>
        <v>0</v>
      </c>
      <c r="J46" s="1099">
        <f>+'2-ԸՆԴԱՄԵՆԸ ԾԱԽՍԵՐ'!K1121</f>
        <v>0</v>
      </c>
      <c r="K46" s="1099">
        <f>+'2-ԸՆԴԱՄԵՆԸ ԾԱԽՍԵՐ'!L1121</f>
        <v>0</v>
      </c>
    </row>
    <row r="47" spans="1:11" ht="67.5" x14ac:dyDescent="0.25">
      <c r="A47" s="1643"/>
      <c r="B47" s="1643"/>
      <c r="C47" s="1643"/>
      <c r="D47" s="1644"/>
      <c r="E47" s="1033">
        <v>11014</v>
      </c>
      <c r="F47" s="523" t="s">
        <v>1286</v>
      </c>
      <c r="G47" s="1099">
        <f>+'2-ԸՆԴԱՄԵՆԸ ԾԱԽՍԵՐ'!E1201</f>
        <v>0</v>
      </c>
      <c r="H47" s="1099">
        <f>+'2-ԸՆԴԱՄԵՆԸ ԾԱԽՍԵՐ'!F1201</f>
        <v>0</v>
      </c>
      <c r="I47" s="1099">
        <f>+'2-ԸՆԴԱՄԵՆԸ ԾԱԽՍԵՐ'!G1201</f>
        <v>0</v>
      </c>
      <c r="J47" s="1099">
        <f>+'2-ԸՆԴԱՄԵՆԸ ԾԱԽՍԵՐ'!K1201</f>
        <v>0</v>
      </c>
      <c r="K47" s="1099">
        <f>+'2-ԸՆԴԱՄԵՆԸ ԾԱԽՍԵՐ'!L1201</f>
        <v>0</v>
      </c>
    </row>
    <row r="48" spans="1:11" ht="67.5" x14ac:dyDescent="0.25">
      <c r="A48" s="1643"/>
      <c r="B48" s="1643"/>
      <c r="C48" s="1643"/>
      <c r="D48" s="1644"/>
      <c r="E48" s="1033">
        <v>11015</v>
      </c>
      <c r="F48" s="523" t="s">
        <v>1287</v>
      </c>
      <c r="G48" s="1099">
        <f>+'2-ԸՆԴԱՄԵՆԸ ԾԱԽՍԵՐ'!E1281</f>
        <v>0</v>
      </c>
      <c r="H48" s="1099">
        <f>+'2-ԸՆԴԱՄԵՆԸ ԾԱԽՍԵՐ'!F1281</f>
        <v>0</v>
      </c>
      <c r="I48" s="1099">
        <f>+'2-ԸՆԴԱՄԵՆԸ ԾԱԽՍԵՐ'!G1281</f>
        <v>0</v>
      </c>
      <c r="J48" s="1099">
        <f>+'2-ԸՆԴԱՄԵՆԸ ԾԱԽՍԵՐ'!K1281</f>
        <v>0</v>
      </c>
      <c r="K48" s="1099">
        <f>+'2-ԸՆԴԱՄԵՆԸ ԾԱԽՍԵՐ'!L1281</f>
        <v>0</v>
      </c>
    </row>
    <row r="49" spans="1:11" ht="67.5" x14ac:dyDescent="0.25">
      <c r="A49" s="1643"/>
      <c r="B49" s="1643"/>
      <c r="C49" s="1643"/>
      <c r="D49" s="1644"/>
      <c r="E49" s="1033">
        <v>11016</v>
      </c>
      <c r="F49" s="523" t="s">
        <v>1288</v>
      </c>
      <c r="G49" s="1099">
        <f>+'2-ԸՆԴԱՄԵՆԸ ԾԱԽՍԵՐ'!E1361</f>
        <v>0</v>
      </c>
      <c r="H49" s="1099">
        <f>+'2-ԸՆԴԱՄԵՆԸ ԾԱԽՍԵՐ'!F1361</f>
        <v>0</v>
      </c>
      <c r="I49" s="1099">
        <f>+'2-ԸՆԴԱՄԵՆԸ ԾԱԽՍԵՐ'!G1361</f>
        <v>0</v>
      </c>
      <c r="J49" s="1099">
        <f>+'2-ԸՆԴԱՄԵՆԸ ԾԱԽՍԵՐ'!K1361</f>
        <v>0</v>
      </c>
      <c r="K49" s="1099">
        <f>+'2-ԸՆԴԱՄԵՆԸ ԾԱԽՍԵՐ'!L1361</f>
        <v>0</v>
      </c>
    </row>
    <row r="50" spans="1:11" ht="54" x14ac:dyDescent="0.25">
      <c r="A50" s="1643"/>
      <c r="B50" s="1643"/>
      <c r="C50" s="1643"/>
      <c r="D50" s="1644"/>
      <c r="E50" s="1033">
        <v>11017</v>
      </c>
      <c r="F50" s="523" t="s">
        <v>1289</v>
      </c>
      <c r="G50" s="1099">
        <f>+'2-ԸՆԴԱՄԵՆԸ ԾԱԽՍԵՐ'!E1441</f>
        <v>0</v>
      </c>
      <c r="H50" s="1099">
        <f>+'2-ԸՆԴԱՄԵՆԸ ԾԱԽՍԵՐ'!F1441</f>
        <v>0</v>
      </c>
      <c r="I50" s="1099">
        <f>+'2-ԸՆԴԱՄԵՆԸ ԾԱԽՍԵՐ'!G1441</f>
        <v>0</v>
      </c>
      <c r="J50" s="1099">
        <f>+'2-ԸՆԴԱՄԵՆԸ ԾԱԽՍԵՐ'!K1441</f>
        <v>0</v>
      </c>
      <c r="K50" s="1099">
        <f>+'2-ԸՆԴԱՄԵՆԸ ԾԱԽՍԵՐ'!L1441</f>
        <v>0</v>
      </c>
    </row>
    <row r="51" spans="1:11" ht="40.5" x14ac:dyDescent="0.25">
      <c r="A51" s="1643"/>
      <c r="B51" s="1643"/>
      <c r="C51" s="1643"/>
      <c r="D51" s="1644"/>
      <c r="E51" s="1033">
        <v>11018</v>
      </c>
      <c r="F51" s="523" t="s">
        <v>1290</v>
      </c>
      <c r="G51" s="1099">
        <f>'2-ԸՆԴԱՄԵՆԸ ԾԱԽՍԵՐ'!E1521</f>
        <v>86040.6</v>
      </c>
      <c r="H51" s="1099">
        <f>'2-ԸՆԴԱՄԵՆԸ ԾԱԽՍԵՐ'!F1521</f>
        <v>0</v>
      </c>
      <c r="I51" s="1099">
        <f>'2-ԸՆԴԱՄԵՆԸ ԾԱԽՍԵՐ'!G1521</f>
        <v>0</v>
      </c>
      <c r="J51" s="1099">
        <f>'2-ԸՆԴԱՄԵՆԸ ԾԱԽՍԵՐ'!K1521</f>
        <v>0</v>
      </c>
      <c r="K51" s="1099">
        <f>'2-ԸՆԴԱՄԵՆԸ ԾԱԽՍԵՐ'!L1521</f>
        <v>0</v>
      </c>
    </row>
    <row r="52" spans="1:11" ht="27" x14ac:dyDescent="0.25">
      <c r="A52" s="1643"/>
      <c r="B52" s="1643"/>
      <c r="C52" s="1643"/>
      <c r="D52" s="1644"/>
      <c r="E52" s="1033" t="s">
        <v>1297</v>
      </c>
      <c r="F52" s="523" t="s">
        <v>1291</v>
      </c>
      <c r="G52" s="1099">
        <f>'2-ԸՆԴԱՄԵՆԸ ԾԱԽՍԵՐ'!E1601</f>
        <v>638829.19999999995</v>
      </c>
      <c r="H52" s="1099">
        <f>'2-ԸՆԴԱՄԵՆԸ ԾԱԽՍԵՐ'!F1601</f>
        <v>629520.19999999995</v>
      </c>
      <c r="I52" s="1099">
        <f>'2-ԸՆԴԱՄԵՆԸ ԾԱԽՍԵՐ'!G1601</f>
        <v>519799.1</v>
      </c>
      <c r="J52" s="1099">
        <f>'2-ԸՆԴԱՄԵՆԸ ԾԱԽՍԵՐ'!K1601</f>
        <v>0</v>
      </c>
      <c r="K52" s="1099">
        <f>'2-ԸՆԴԱՄԵՆԸ ԾԱԽՍԵՐ'!L1601</f>
        <v>0</v>
      </c>
    </row>
    <row r="53" spans="1:11" ht="27" x14ac:dyDescent="0.25">
      <c r="A53" s="1643"/>
      <c r="B53" s="1643"/>
      <c r="C53" s="1643"/>
      <c r="D53" s="1644"/>
      <c r="E53" s="1571"/>
      <c r="F53" s="1572" t="s">
        <v>6958</v>
      </c>
      <c r="G53" s="1120">
        <f>+'2-ԸՆԴԱՄԵՆԸ ԾԱԽՍԵՐ'!E1615</f>
        <v>0</v>
      </c>
      <c r="H53" s="1120">
        <f>+'2-ԸՆԴԱՄԵՆԸ ԾԱԽՍԵՐ'!F1615</f>
        <v>0</v>
      </c>
      <c r="I53" s="1120">
        <f>+'2-ԸՆԴԱՄԵՆԸ ԾԱԽՍԵՐ'!G1615</f>
        <v>15000</v>
      </c>
      <c r="J53" s="1120">
        <f>+'2-ԸՆԴԱՄԵՆԸ ԾԱԽՍԵՐ'!K1615</f>
        <v>0</v>
      </c>
      <c r="K53" s="1120">
        <f>+'2-ԸՆԴԱՄԵՆԸ ԾԱԽՍԵՐ'!L1615</f>
        <v>0</v>
      </c>
    </row>
    <row r="54" spans="1:11" ht="27" x14ac:dyDescent="0.25">
      <c r="A54" s="1643"/>
      <c r="B54" s="1643"/>
      <c r="C54" s="1643"/>
      <c r="D54" s="1644"/>
      <c r="E54" s="1571"/>
      <c r="F54" s="1572" t="s">
        <v>6954</v>
      </c>
      <c r="G54" s="1120">
        <f>+'2-ԸՆԴԱՄԵՆԸ ԾԱԽՍԵՐ'!E1695</f>
        <v>0</v>
      </c>
      <c r="H54" s="1120">
        <f>+'2-ԸՆԴԱՄԵՆԸ ԾԱԽՍԵՐ'!F1695</f>
        <v>0</v>
      </c>
      <c r="I54" s="1120">
        <f>+'2-ԸՆԴԱՄԵՆԸ ԾԱԽՍԵՐ'!G1695</f>
        <v>1434912</v>
      </c>
      <c r="J54" s="1120">
        <f>+'2-ԸՆԴԱՄԵՆԸ ԾԱԽՍԵՐ'!K1695</f>
        <v>1872216.5</v>
      </c>
      <c r="K54" s="1120">
        <f>+'2-ԸՆԴԱՄԵՆԸ ԾԱԽՍԵՐ'!L1695</f>
        <v>1473600</v>
      </c>
    </row>
    <row r="55" spans="1:11" ht="42.75" x14ac:dyDescent="0.25">
      <c r="A55" s="1643"/>
      <c r="B55" s="1643"/>
      <c r="C55" s="1643"/>
      <c r="D55" s="1644"/>
      <c r="E55" s="1033"/>
      <c r="F55" s="271" t="s">
        <v>469</v>
      </c>
      <c r="G55" s="1382">
        <f>SUM(G34:G54)</f>
        <v>724869.79999999993</v>
      </c>
      <c r="H55" s="1382">
        <f t="shared" ref="H55:K55" si="1">SUM(H34:H54)</f>
        <v>629520.19999999995</v>
      </c>
      <c r="I55" s="1382">
        <f t="shared" si="1"/>
        <v>1969711.1</v>
      </c>
      <c r="J55" s="1382">
        <f t="shared" si="1"/>
        <v>1872216.5</v>
      </c>
      <c r="K55" s="1382">
        <f t="shared" si="1"/>
        <v>1473600</v>
      </c>
    </row>
    <row r="56" spans="1:11" ht="12.75" customHeight="1" x14ac:dyDescent="0.25"/>
    <row r="57" spans="1:11" ht="12.75" customHeight="1" x14ac:dyDescent="0.25"/>
    <row r="58" spans="1:11" ht="12.75" customHeight="1" x14ac:dyDescent="0.25">
      <c r="F58" s="797" t="s">
        <v>6954</v>
      </c>
    </row>
    <row r="59" spans="1:11" ht="12.75" customHeight="1" x14ac:dyDescent="0.25"/>
    <row r="60" spans="1:11" ht="12.75" customHeight="1" x14ac:dyDescent="0.25"/>
    <row r="61" spans="1:11" ht="12.75" customHeight="1" x14ac:dyDescent="0.25"/>
    <row r="62" spans="1:11" ht="12.75" customHeight="1" x14ac:dyDescent="0.25">
      <c r="A62" s="20"/>
      <c r="B62" s="20"/>
      <c r="C62" s="20"/>
      <c r="E62" s="20"/>
      <c r="F62" s="20"/>
      <c r="G62" s="20"/>
      <c r="H62" s="20"/>
      <c r="I62" s="20"/>
      <c r="J62" s="20"/>
      <c r="K62" s="20"/>
    </row>
    <row r="63" spans="1:11" ht="12.75" customHeight="1" x14ac:dyDescent="0.25">
      <c r="A63" s="20"/>
      <c r="B63" s="20"/>
      <c r="C63" s="20"/>
      <c r="E63" s="20"/>
      <c r="F63" s="20"/>
      <c r="G63" s="20"/>
      <c r="H63" s="20"/>
      <c r="I63" s="20"/>
      <c r="J63" s="20"/>
      <c r="K63" s="20"/>
    </row>
    <row r="64" spans="1:11" ht="12.75" customHeight="1" x14ac:dyDescent="0.25">
      <c r="A64" s="20"/>
      <c r="B64" s="20"/>
      <c r="C64" s="20"/>
      <c r="E64" s="20"/>
      <c r="F64" s="20"/>
      <c r="G64" s="20"/>
      <c r="H64" s="20"/>
      <c r="I64" s="20"/>
      <c r="J64" s="20"/>
      <c r="K64" s="20"/>
    </row>
    <row r="65" spans="1:11" ht="12.75" customHeight="1" x14ac:dyDescent="0.25">
      <c r="A65" s="20"/>
      <c r="B65" s="20"/>
      <c r="C65" s="20"/>
      <c r="E65" s="20"/>
      <c r="F65" s="20"/>
      <c r="G65" s="20"/>
      <c r="H65" s="20"/>
      <c r="I65" s="20"/>
      <c r="J65" s="20"/>
      <c r="K65" s="20"/>
    </row>
    <row r="66" spans="1:11" ht="12.75" customHeight="1" x14ac:dyDescent="0.25">
      <c r="A66" s="20"/>
      <c r="B66" s="20"/>
      <c r="C66" s="20"/>
      <c r="E66" s="20"/>
      <c r="F66" s="20"/>
      <c r="G66" s="20"/>
      <c r="H66" s="20"/>
      <c r="I66" s="20"/>
      <c r="J66" s="20"/>
      <c r="K66" s="20"/>
    </row>
  </sheetData>
  <mergeCells count="21">
    <mergeCell ref="I1:K1"/>
    <mergeCell ref="I2:K2"/>
    <mergeCell ref="I3:K3"/>
    <mergeCell ref="I4:K4"/>
    <mergeCell ref="J7:J8"/>
    <mergeCell ref="K7:K8"/>
    <mergeCell ref="H7:H8"/>
    <mergeCell ref="I7:I8"/>
    <mergeCell ref="A4:D4"/>
    <mergeCell ref="A7:A8"/>
    <mergeCell ref="B7:B8"/>
    <mergeCell ref="C7:C8"/>
    <mergeCell ref="D7:E7"/>
    <mergeCell ref="E11:E13"/>
    <mergeCell ref="A3:G3"/>
    <mergeCell ref="A11:A55"/>
    <mergeCell ref="B11:B55"/>
    <mergeCell ref="C11:C55"/>
    <mergeCell ref="D11:D55"/>
    <mergeCell ref="G7:G8"/>
    <mergeCell ref="F7:F8"/>
  </mergeCells>
  <pageMargins left="0.17" right="0.17" top="1" bottom="1" header="0.26" footer="0.5"/>
  <pageSetup paperSize="9" scale="63" orientation="portrait" verticalDpi="12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AC211"/>
  <sheetViews>
    <sheetView workbookViewId="0">
      <selection activeCell="S164" sqref="S164"/>
    </sheetView>
  </sheetViews>
  <sheetFormatPr defaultRowHeight="13.5" x14ac:dyDescent="0.25"/>
  <cols>
    <col min="1" max="1" width="3.42578125" style="4" customWidth="1"/>
    <col min="2" max="2" width="22.7109375" style="5" customWidth="1"/>
    <col min="3" max="3" width="19" style="5" customWidth="1"/>
    <col min="4" max="4" width="9.85546875" style="20" customWidth="1"/>
    <col min="5" max="5" width="9.140625" style="20" customWidth="1"/>
    <col min="6" max="6" width="6.85546875" style="265" customWidth="1"/>
    <col min="7" max="7" width="11.5703125" style="265" customWidth="1"/>
    <col min="8" max="9" width="9.5703125" style="20" customWidth="1"/>
    <col min="10" max="10" width="10.85546875" style="20" customWidth="1"/>
    <col min="11" max="11" width="9.7109375" style="20" customWidth="1"/>
    <col min="12" max="12" width="11.140625" style="20" customWidth="1"/>
    <col min="13" max="13" width="7.28515625" style="176" customWidth="1"/>
    <col min="14" max="14" width="11.5703125" style="176" customWidth="1"/>
    <col min="15" max="15" width="9.5703125" style="5" bestFit="1" customWidth="1"/>
    <col min="16" max="16" width="9.5703125" style="5" customWidth="1"/>
    <col min="17" max="17" width="10.85546875" style="5" bestFit="1" customWidth="1"/>
    <col min="18" max="18" width="9.5703125" style="5" customWidth="1"/>
    <col min="19" max="19" width="11.140625" style="5" customWidth="1"/>
    <col min="20" max="20" width="10.7109375" style="5" bestFit="1" customWidth="1"/>
    <col min="21" max="22" width="9.140625" style="5"/>
    <col min="23" max="30" width="0" style="5" hidden="1" customWidth="1"/>
    <col min="31" max="16384" width="9.140625" style="5"/>
  </cols>
  <sheetData>
    <row r="1" spans="1:20" s="31" customFormat="1" x14ac:dyDescent="0.25">
      <c r="A1" s="307"/>
      <c r="B1" s="3"/>
      <c r="C1" s="3"/>
      <c r="D1" s="37"/>
      <c r="E1" s="37"/>
      <c r="F1" s="37"/>
      <c r="G1" s="1193"/>
      <c r="H1" s="1193"/>
      <c r="I1" s="1193"/>
      <c r="J1" s="37"/>
      <c r="K1" s="37"/>
      <c r="L1" s="236"/>
      <c r="M1" s="148"/>
      <c r="N1" s="148"/>
      <c r="O1" s="148"/>
      <c r="P1" s="148"/>
      <c r="Q1" s="30"/>
      <c r="R1" s="133" t="s">
        <v>161</v>
      </c>
      <c r="S1" s="3"/>
      <c r="T1" s="1447"/>
    </row>
    <row r="2" spans="1:20" s="31" customFormat="1" ht="12.75" customHeight="1" x14ac:dyDescent="0.25">
      <c r="A2" s="307"/>
      <c r="B2" s="3"/>
      <c r="C2" s="3"/>
      <c r="D2" s="37"/>
      <c r="E2" s="37"/>
      <c r="F2" s="37"/>
      <c r="G2" s="1193"/>
      <c r="H2" s="1193"/>
      <c r="I2" s="1193"/>
      <c r="J2" s="37"/>
      <c r="K2" s="37"/>
      <c r="L2" s="236"/>
      <c r="M2" s="148"/>
      <c r="N2" s="148"/>
      <c r="O2" s="148"/>
      <c r="P2" s="148"/>
      <c r="Q2" s="1675" t="s">
        <v>28</v>
      </c>
      <c r="R2" s="1675"/>
      <c r="S2" s="1675"/>
      <c r="T2" s="1447"/>
    </row>
    <row r="3" spans="1:20" s="31" customFormat="1" ht="15" thickBot="1" x14ac:dyDescent="0.3">
      <c r="B3" s="1698" t="s">
        <v>29</v>
      </c>
      <c r="C3" s="1698"/>
      <c r="D3" s="1698"/>
      <c r="E3" s="1698"/>
      <c r="F3" s="1698"/>
      <c r="G3" s="580" t="s">
        <v>540</v>
      </c>
      <c r="H3" s="1194"/>
      <c r="I3" s="1194"/>
      <c r="J3" s="1195"/>
      <c r="K3" s="1195"/>
      <c r="L3" s="236"/>
      <c r="M3" s="148"/>
      <c r="N3" s="148"/>
      <c r="O3" s="148"/>
      <c r="P3" s="148"/>
      <c r="Q3" s="148"/>
      <c r="R3" s="148"/>
      <c r="S3" s="148"/>
    </row>
    <row r="4" spans="1:20" s="31" customFormat="1" ht="18" customHeight="1" x14ac:dyDescent="0.25">
      <c r="A4" s="30"/>
      <c r="B4" s="1719" t="s">
        <v>176</v>
      </c>
      <c r="C4" s="1719"/>
      <c r="D4" s="1719"/>
      <c r="E4" s="1719"/>
      <c r="F4" s="1719"/>
      <c r="G4" s="1719"/>
      <c r="H4" s="1719"/>
      <c r="I4" s="1719"/>
      <c r="J4" s="1719"/>
      <c r="K4" s="1719"/>
      <c r="L4" s="1719"/>
      <c r="M4" s="38"/>
      <c r="N4" s="38"/>
      <c r="O4" s="38"/>
      <c r="P4" s="38"/>
      <c r="Q4" s="38"/>
      <c r="R4" s="38"/>
      <c r="S4" s="38"/>
    </row>
    <row r="5" spans="1:20" s="31" customFormat="1" x14ac:dyDescent="0.25">
      <c r="A5" s="30"/>
      <c r="B5" s="182"/>
      <c r="C5" s="182"/>
      <c r="D5" s="1196"/>
      <c r="E5" s="1196"/>
      <c r="F5" s="1197"/>
      <c r="G5" s="1197"/>
      <c r="H5" s="1196"/>
      <c r="I5" s="1196"/>
      <c r="J5" s="1196"/>
      <c r="K5" s="1196"/>
      <c r="L5" s="1196"/>
      <c r="M5" s="315"/>
      <c r="N5" s="315"/>
      <c r="O5" s="10"/>
      <c r="P5" s="10"/>
      <c r="Q5" s="10"/>
      <c r="R5" s="10"/>
      <c r="S5" s="10"/>
    </row>
    <row r="6" spans="1:20" s="31" customFormat="1" ht="14.25" x14ac:dyDescent="0.25">
      <c r="A6" s="30"/>
      <c r="B6" s="1719" t="s">
        <v>177</v>
      </c>
      <c r="C6" s="1719"/>
      <c r="D6" s="1719"/>
      <c r="E6" s="1719"/>
      <c r="F6" s="1719"/>
      <c r="G6" s="1719"/>
      <c r="H6" s="1719"/>
      <c r="I6" s="1719"/>
      <c r="J6" s="1719"/>
      <c r="K6" s="1719"/>
      <c r="L6" s="1719"/>
      <c r="M6" s="184"/>
      <c r="N6" s="184"/>
      <c r="O6" s="184"/>
      <c r="P6" s="184"/>
      <c r="Q6" s="184"/>
      <c r="R6" s="184"/>
      <c r="S6" s="184"/>
    </row>
    <row r="7" spans="1:20" s="31" customFormat="1" ht="14.25" x14ac:dyDescent="0.25">
      <c r="A7" s="30"/>
      <c r="B7" s="184"/>
      <c r="C7" s="184"/>
      <c r="D7" s="1198"/>
      <c r="E7" s="1198"/>
      <c r="F7" s="1198"/>
      <c r="G7" s="1198"/>
      <c r="H7" s="1198"/>
      <c r="I7" s="1198"/>
      <c r="J7" s="1198"/>
      <c r="K7" s="1198"/>
      <c r="L7" s="1198"/>
      <c r="M7" s="184"/>
      <c r="N7" s="184"/>
      <c r="O7" s="184"/>
      <c r="P7" s="184"/>
      <c r="Q7" s="184"/>
      <c r="R7" s="184"/>
      <c r="S7" s="184"/>
    </row>
    <row r="8" spans="1:20" s="31" customFormat="1" ht="15" thickBot="1" x14ac:dyDescent="0.3">
      <c r="A8" s="30"/>
      <c r="B8" s="184"/>
      <c r="C8" s="184"/>
      <c r="D8" s="1198"/>
      <c r="E8" s="1198"/>
      <c r="F8" s="1198"/>
      <c r="G8" s="1198"/>
      <c r="H8" s="1198"/>
      <c r="I8" s="1198"/>
      <c r="J8" s="1198"/>
      <c r="K8" s="1198"/>
      <c r="L8" s="1198"/>
      <c r="M8" s="184"/>
      <c r="N8" s="184"/>
      <c r="O8" s="184"/>
      <c r="P8" s="184"/>
      <c r="Q8" s="184"/>
      <c r="R8" s="184"/>
      <c r="S8" s="1720" t="s">
        <v>178</v>
      </c>
      <c r="T8" s="1720"/>
    </row>
    <row r="9" spans="1:20" ht="15" thickBot="1" x14ac:dyDescent="0.3">
      <c r="A9" s="1216"/>
      <c r="B9" s="1216"/>
      <c r="C9" s="1216"/>
      <c r="D9" s="1702" t="s">
        <v>1671</v>
      </c>
      <c r="E9" s="1703"/>
      <c r="F9" s="1704" t="s">
        <v>392</v>
      </c>
      <c r="G9" s="1705"/>
      <c r="H9" s="1705"/>
      <c r="I9" s="1705"/>
      <c r="J9" s="1705"/>
      <c r="K9" s="1705"/>
      <c r="L9" s="1706"/>
      <c r="M9" s="1707" t="s">
        <v>428</v>
      </c>
      <c r="N9" s="1708"/>
      <c r="O9" s="1708"/>
      <c r="P9" s="1708"/>
      <c r="Q9" s="1708"/>
      <c r="R9" s="1708"/>
      <c r="S9" s="1709"/>
      <c r="T9" s="151"/>
    </row>
    <row r="10" spans="1:20" ht="21.75" customHeight="1" x14ac:dyDescent="0.25">
      <c r="A10" s="1217"/>
      <c r="B10" s="1217"/>
      <c r="C10" s="1217"/>
      <c r="D10" s="1199"/>
      <c r="E10" s="1199"/>
      <c r="F10" s="1200"/>
      <c r="G10" s="1201"/>
      <c r="H10" s="1201"/>
      <c r="I10" s="1715" t="s">
        <v>186</v>
      </c>
      <c r="J10" s="1716"/>
      <c r="K10" s="1201"/>
      <c r="L10" s="1203"/>
      <c r="M10" s="156"/>
      <c r="N10" s="154"/>
      <c r="O10" s="154"/>
      <c r="P10" s="1717" t="s">
        <v>186</v>
      </c>
      <c r="Q10" s="1718"/>
      <c r="R10" s="154"/>
      <c r="S10" s="155"/>
      <c r="T10" s="157"/>
    </row>
    <row r="11" spans="1:20" s="16" customFormat="1" ht="63.75" customHeight="1" thickBot="1" x14ac:dyDescent="0.3">
      <c r="A11" s="1218" t="s">
        <v>114</v>
      </c>
      <c r="B11" s="1218" t="s">
        <v>179</v>
      </c>
      <c r="C11" s="1218" t="s">
        <v>1666</v>
      </c>
      <c r="D11" s="1215" t="s">
        <v>181</v>
      </c>
      <c r="E11" s="1215" t="s">
        <v>185</v>
      </c>
      <c r="F11" s="1202" t="s">
        <v>180</v>
      </c>
      <c r="G11" s="1205" t="s">
        <v>181</v>
      </c>
      <c r="H11" s="1205" t="s">
        <v>182</v>
      </c>
      <c r="I11" s="1189" t="s">
        <v>183</v>
      </c>
      <c r="J11" s="1189" t="s">
        <v>113</v>
      </c>
      <c r="K11" s="1205" t="s">
        <v>184</v>
      </c>
      <c r="L11" s="1206" t="s">
        <v>185</v>
      </c>
      <c r="M11" s="163" t="s">
        <v>180</v>
      </c>
      <c r="N11" s="160" t="s">
        <v>181</v>
      </c>
      <c r="O11" s="160" t="s">
        <v>182</v>
      </c>
      <c r="P11" s="161" t="s">
        <v>183</v>
      </c>
      <c r="Q11" s="161" t="s">
        <v>113</v>
      </c>
      <c r="R11" s="160" t="s">
        <v>187</v>
      </c>
      <c r="S11" s="162" t="s">
        <v>185</v>
      </c>
      <c r="T11" s="164" t="s">
        <v>188</v>
      </c>
    </row>
    <row r="12" spans="1:20" s="16" customFormat="1" ht="12.75" x14ac:dyDescent="0.25">
      <c r="A12" s="1223">
        <v>1</v>
      </c>
      <c r="B12" s="1227">
        <v>2</v>
      </c>
      <c r="C12" s="1426">
        <v>3</v>
      </c>
      <c r="D12" s="1228">
        <v>4</v>
      </c>
      <c r="E12" s="1229">
        <v>5</v>
      </c>
      <c r="F12" s="1228">
        <v>6</v>
      </c>
      <c r="G12" s="1229">
        <v>7</v>
      </c>
      <c r="H12" s="1228">
        <v>8</v>
      </c>
      <c r="I12" s="1229">
        <v>9</v>
      </c>
      <c r="J12" s="1228">
        <v>10</v>
      </c>
      <c r="K12" s="1229">
        <v>11</v>
      </c>
      <c r="L12" s="1228">
        <v>12</v>
      </c>
      <c r="M12" s="1230">
        <v>13</v>
      </c>
      <c r="N12" s="1231">
        <v>14</v>
      </c>
      <c r="O12" s="1230">
        <v>15</v>
      </c>
      <c r="P12" s="1231">
        <v>16</v>
      </c>
      <c r="Q12" s="1230">
        <v>17</v>
      </c>
      <c r="R12" s="1231">
        <v>18</v>
      </c>
      <c r="S12" s="1230">
        <v>19</v>
      </c>
      <c r="T12" s="1232">
        <v>20</v>
      </c>
    </row>
    <row r="13" spans="1:20" s="16" customFormat="1" ht="49.5" customHeight="1" x14ac:dyDescent="0.25">
      <c r="A13" s="1224"/>
      <c r="B13" s="1699" t="s">
        <v>1620</v>
      </c>
      <c r="C13" s="1700"/>
      <c r="D13" s="1701"/>
      <c r="E13" s="1701"/>
      <c r="F13" s="1701"/>
      <c r="G13" s="1701"/>
      <c r="H13" s="1701"/>
      <c r="I13" s="1701"/>
      <c r="J13" s="1701"/>
      <c r="K13" s="1701"/>
      <c r="L13" s="1701"/>
      <c r="M13" s="1016"/>
      <c r="N13" s="76"/>
      <c r="O13" s="1016"/>
      <c r="P13" s="76"/>
      <c r="Q13" s="1016"/>
      <c r="R13" s="76"/>
      <c r="S13" s="1016"/>
      <c r="T13" s="1233"/>
    </row>
    <row r="14" spans="1:20" ht="27" x14ac:dyDescent="0.25">
      <c r="A14" s="1225">
        <v>1</v>
      </c>
      <c r="B14" s="1234" t="s">
        <v>1246</v>
      </c>
      <c r="C14" s="1427"/>
      <c r="D14" s="1208"/>
      <c r="E14" s="1208"/>
      <c r="F14" s="656">
        <v>1</v>
      </c>
      <c r="G14" s="656">
        <v>7</v>
      </c>
      <c r="H14" s="264">
        <f>F14*G14*3</f>
        <v>21</v>
      </c>
      <c r="I14" s="264">
        <v>20</v>
      </c>
      <c r="J14" s="264">
        <f>(F14-1)*G14*I14</f>
        <v>0</v>
      </c>
      <c r="K14" s="656">
        <v>0.5</v>
      </c>
      <c r="L14" s="264">
        <f>H14+J14+(K14*G14*2)</f>
        <v>28</v>
      </c>
      <c r="M14" s="647">
        <v>1</v>
      </c>
      <c r="N14" s="647">
        <v>18</v>
      </c>
      <c r="O14" s="167">
        <f t="shared" ref="O14:O22" si="0">M14*N14*3</f>
        <v>54</v>
      </c>
      <c r="P14" s="167">
        <v>20</v>
      </c>
      <c r="Q14" s="167">
        <f t="shared" ref="Q14:Q22" si="1">(M14-1)*N14*P14</f>
        <v>0</v>
      </c>
      <c r="R14" s="647">
        <v>0.5</v>
      </c>
      <c r="S14" s="167">
        <f t="shared" ref="S14:S22" si="2">O14+Q14+(R14*N14*2)</f>
        <v>72</v>
      </c>
      <c r="T14" s="1235">
        <f t="shared" ref="T14:T22" si="3">S14-L14</f>
        <v>44</v>
      </c>
    </row>
    <row r="15" spans="1:20" ht="27" x14ac:dyDescent="0.25">
      <c r="A15" s="1225">
        <v>2</v>
      </c>
      <c r="B15" s="1234" t="s">
        <v>1247</v>
      </c>
      <c r="C15" s="1427"/>
      <c r="D15" s="1208"/>
      <c r="E15" s="1208"/>
      <c r="F15" s="656">
        <v>1</v>
      </c>
      <c r="G15" s="656">
        <v>7</v>
      </c>
      <c r="H15" s="264">
        <f t="shared" ref="H15:H42" si="4">F15*G15*3</f>
        <v>21</v>
      </c>
      <c r="I15" s="264">
        <v>20</v>
      </c>
      <c r="J15" s="264">
        <f t="shared" ref="J15:J42" si="5">(F15-1)*G15*I15</f>
        <v>0</v>
      </c>
      <c r="K15" s="656">
        <v>0.25</v>
      </c>
      <c r="L15" s="264">
        <f t="shared" ref="L15:L42" si="6">H15+J15+(K15*G15*2)</f>
        <v>24.5</v>
      </c>
      <c r="M15" s="647">
        <v>1</v>
      </c>
      <c r="N15" s="647">
        <v>18</v>
      </c>
      <c r="O15" s="167">
        <f t="shared" si="0"/>
        <v>54</v>
      </c>
      <c r="P15" s="167">
        <v>20</v>
      </c>
      <c r="Q15" s="167">
        <f t="shared" si="1"/>
        <v>0</v>
      </c>
      <c r="R15" s="647">
        <v>0.25</v>
      </c>
      <c r="S15" s="167">
        <f t="shared" si="2"/>
        <v>63</v>
      </c>
      <c r="T15" s="1235">
        <f t="shared" si="3"/>
        <v>38.5</v>
      </c>
    </row>
    <row r="16" spans="1:20" ht="27" x14ac:dyDescent="0.25">
      <c r="A16" s="1225">
        <v>3</v>
      </c>
      <c r="B16" s="1234" t="s">
        <v>1248</v>
      </c>
      <c r="C16" s="1427"/>
      <c r="D16" s="1208"/>
      <c r="E16" s="1208"/>
      <c r="F16" s="656">
        <v>1</v>
      </c>
      <c r="G16" s="656">
        <v>7</v>
      </c>
      <c r="H16" s="264">
        <f t="shared" si="4"/>
        <v>21</v>
      </c>
      <c r="I16" s="264">
        <v>20</v>
      </c>
      <c r="J16" s="264">
        <f>(F16-1)*G16*I16</f>
        <v>0</v>
      </c>
      <c r="K16" s="656">
        <v>1.5</v>
      </c>
      <c r="L16" s="264">
        <f t="shared" si="6"/>
        <v>42</v>
      </c>
      <c r="M16" s="647">
        <v>1</v>
      </c>
      <c r="N16" s="647">
        <v>18</v>
      </c>
      <c r="O16" s="167">
        <f t="shared" si="0"/>
        <v>54</v>
      </c>
      <c r="P16" s="167">
        <v>20</v>
      </c>
      <c r="Q16" s="167">
        <f t="shared" si="1"/>
        <v>0</v>
      </c>
      <c r="R16" s="647">
        <v>1.5</v>
      </c>
      <c r="S16" s="167">
        <f t="shared" si="2"/>
        <v>108</v>
      </c>
      <c r="T16" s="1235">
        <f t="shared" si="3"/>
        <v>66</v>
      </c>
    </row>
    <row r="17" spans="1:20" ht="27" x14ac:dyDescent="0.25">
      <c r="A17" s="1225">
        <v>4</v>
      </c>
      <c r="B17" s="1234" t="s">
        <v>1249</v>
      </c>
      <c r="C17" s="1427"/>
      <c r="D17" s="1208"/>
      <c r="E17" s="1208"/>
      <c r="F17" s="656">
        <v>1</v>
      </c>
      <c r="G17" s="656">
        <v>7</v>
      </c>
      <c r="H17" s="264">
        <f t="shared" si="4"/>
        <v>21</v>
      </c>
      <c r="I17" s="264">
        <v>20</v>
      </c>
      <c r="J17" s="264">
        <f t="shared" si="5"/>
        <v>0</v>
      </c>
      <c r="K17" s="656">
        <v>1.5</v>
      </c>
      <c r="L17" s="264">
        <f>H17+J17+(K17*G17*2)</f>
        <v>42</v>
      </c>
      <c r="M17" s="647">
        <v>1</v>
      </c>
      <c r="N17" s="647">
        <v>18</v>
      </c>
      <c r="O17" s="167">
        <f t="shared" si="0"/>
        <v>54</v>
      </c>
      <c r="P17" s="167">
        <v>20</v>
      </c>
      <c r="Q17" s="167">
        <f t="shared" si="1"/>
        <v>0</v>
      </c>
      <c r="R17" s="647">
        <v>1.5</v>
      </c>
      <c r="S17" s="167">
        <f t="shared" si="2"/>
        <v>108</v>
      </c>
      <c r="T17" s="1235">
        <f t="shared" si="3"/>
        <v>66</v>
      </c>
    </row>
    <row r="18" spans="1:20" ht="27" x14ac:dyDescent="0.25">
      <c r="A18" s="1225">
        <v>5</v>
      </c>
      <c r="B18" s="1234" t="s">
        <v>1250</v>
      </c>
      <c r="C18" s="1427"/>
      <c r="D18" s="17"/>
      <c r="E18" s="17"/>
      <c r="F18" s="656">
        <v>1</v>
      </c>
      <c r="G18" s="656">
        <v>7</v>
      </c>
      <c r="H18" s="264">
        <f t="shared" si="4"/>
        <v>21</v>
      </c>
      <c r="I18" s="264">
        <v>20</v>
      </c>
      <c r="J18" s="264">
        <f t="shared" si="5"/>
        <v>0</v>
      </c>
      <c r="K18" s="656">
        <v>1.3</v>
      </c>
      <c r="L18" s="264">
        <f t="shared" si="6"/>
        <v>39.200000000000003</v>
      </c>
      <c r="M18" s="647">
        <v>1</v>
      </c>
      <c r="N18" s="647">
        <v>18</v>
      </c>
      <c r="O18" s="167">
        <f t="shared" si="0"/>
        <v>54</v>
      </c>
      <c r="P18" s="167">
        <v>20</v>
      </c>
      <c r="Q18" s="167">
        <f t="shared" si="1"/>
        <v>0</v>
      </c>
      <c r="R18" s="647">
        <v>1.3</v>
      </c>
      <c r="S18" s="167">
        <f t="shared" si="2"/>
        <v>100.80000000000001</v>
      </c>
      <c r="T18" s="1235">
        <f t="shared" si="3"/>
        <v>61.600000000000009</v>
      </c>
    </row>
    <row r="19" spans="1:20" ht="27" x14ac:dyDescent="0.25">
      <c r="A19" s="1225">
        <v>6</v>
      </c>
      <c r="B19" s="1234" t="s">
        <v>1251</v>
      </c>
      <c r="C19" s="1427"/>
      <c r="D19" s="17"/>
      <c r="E19" s="17"/>
      <c r="F19" s="656">
        <v>1</v>
      </c>
      <c r="G19" s="656">
        <v>7</v>
      </c>
      <c r="H19" s="264">
        <f t="shared" si="4"/>
        <v>21</v>
      </c>
      <c r="I19" s="264">
        <v>20</v>
      </c>
      <c r="J19" s="264">
        <f t="shared" si="5"/>
        <v>0</v>
      </c>
      <c r="K19" s="656">
        <v>0.35</v>
      </c>
      <c r="L19" s="264">
        <f t="shared" si="6"/>
        <v>25.9</v>
      </c>
      <c r="M19" s="647">
        <v>1</v>
      </c>
      <c r="N19" s="647">
        <v>18</v>
      </c>
      <c r="O19" s="167">
        <f t="shared" si="0"/>
        <v>54</v>
      </c>
      <c r="P19" s="167">
        <v>20</v>
      </c>
      <c r="Q19" s="167">
        <f t="shared" si="1"/>
        <v>0</v>
      </c>
      <c r="R19" s="647">
        <v>0.35</v>
      </c>
      <c r="S19" s="167">
        <f t="shared" si="2"/>
        <v>66.599999999999994</v>
      </c>
      <c r="T19" s="1235">
        <f t="shared" si="3"/>
        <v>40.699999999999996</v>
      </c>
    </row>
    <row r="20" spans="1:20" ht="40.5" x14ac:dyDescent="0.25">
      <c r="A20" s="1225">
        <v>7</v>
      </c>
      <c r="B20" s="1234" t="s">
        <v>1252</v>
      </c>
      <c r="C20" s="1427"/>
      <c r="D20" s="17"/>
      <c r="E20" s="17"/>
      <c r="F20" s="656">
        <v>1</v>
      </c>
      <c r="G20" s="656">
        <v>7</v>
      </c>
      <c r="H20" s="264">
        <f t="shared" si="4"/>
        <v>21</v>
      </c>
      <c r="I20" s="264">
        <v>20</v>
      </c>
      <c r="J20" s="264">
        <f t="shared" si="5"/>
        <v>0</v>
      </c>
      <c r="K20" s="656">
        <v>0.25</v>
      </c>
      <c r="L20" s="264">
        <f t="shared" si="6"/>
        <v>24.5</v>
      </c>
      <c r="M20" s="647">
        <v>1</v>
      </c>
      <c r="N20" s="647">
        <v>18</v>
      </c>
      <c r="O20" s="167">
        <f t="shared" si="0"/>
        <v>54</v>
      </c>
      <c r="P20" s="167">
        <v>20</v>
      </c>
      <c r="Q20" s="167">
        <f t="shared" si="1"/>
        <v>0</v>
      </c>
      <c r="R20" s="647">
        <v>0.25</v>
      </c>
      <c r="S20" s="167">
        <f t="shared" si="2"/>
        <v>63</v>
      </c>
      <c r="T20" s="1235">
        <f t="shared" si="3"/>
        <v>38.5</v>
      </c>
    </row>
    <row r="21" spans="1:20" ht="27" x14ac:dyDescent="0.25">
      <c r="A21" s="1225">
        <v>8</v>
      </c>
      <c r="B21" s="1234" t="s">
        <v>1253</v>
      </c>
      <c r="C21" s="1427"/>
      <c r="D21" s="17"/>
      <c r="E21" s="17"/>
      <c r="F21" s="656">
        <v>1</v>
      </c>
      <c r="G21" s="656">
        <v>7</v>
      </c>
      <c r="H21" s="264">
        <f t="shared" si="4"/>
        <v>21</v>
      </c>
      <c r="I21" s="264">
        <v>20</v>
      </c>
      <c r="J21" s="264">
        <f t="shared" si="5"/>
        <v>0</v>
      </c>
      <c r="K21" s="656">
        <v>3.5</v>
      </c>
      <c r="L21" s="264">
        <f t="shared" si="6"/>
        <v>70</v>
      </c>
      <c r="M21" s="647">
        <v>1</v>
      </c>
      <c r="N21" s="647">
        <v>18</v>
      </c>
      <c r="O21" s="167">
        <f t="shared" si="0"/>
        <v>54</v>
      </c>
      <c r="P21" s="167">
        <v>20</v>
      </c>
      <c r="Q21" s="167">
        <f t="shared" si="1"/>
        <v>0</v>
      </c>
      <c r="R21" s="647">
        <v>3.5</v>
      </c>
      <c r="S21" s="167">
        <f t="shared" si="2"/>
        <v>180</v>
      </c>
      <c r="T21" s="1235">
        <f t="shared" si="3"/>
        <v>110</v>
      </c>
    </row>
    <row r="22" spans="1:20" ht="27" x14ac:dyDescent="0.25">
      <c r="A22" s="1225">
        <v>9</v>
      </c>
      <c r="B22" s="1234" t="s">
        <v>1254</v>
      </c>
      <c r="C22" s="1427"/>
      <c r="D22" s="17"/>
      <c r="E22" s="17"/>
      <c r="F22" s="656">
        <v>1</v>
      </c>
      <c r="G22" s="656">
        <v>7</v>
      </c>
      <c r="H22" s="264">
        <f t="shared" si="4"/>
        <v>21</v>
      </c>
      <c r="I22" s="264">
        <v>20</v>
      </c>
      <c r="J22" s="264">
        <f t="shared" si="5"/>
        <v>0</v>
      </c>
      <c r="K22" s="656">
        <v>1.1000000000000001</v>
      </c>
      <c r="L22" s="264">
        <f t="shared" si="6"/>
        <v>36.400000000000006</v>
      </c>
      <c r="M22" s="647">
        <v>1</v>
      </c>
      <c r="N22" s="647">
        <v>18</v>
      </c>
      <c r="O22" s="167">
        <f t="shared" si="0"/>
        <v>54</v>
      </c>
      <c r="P22" s="167">
        <v>20</v>
      </c>
      <c r="Q22" s="167">
        <f t="shared" si="1"/>
        <v>0</v>
      </c>
      <c r="R22" s="647">
        <v>1.1000000000000001</v>
      </c>
      <c r="S22" s="167">
        <f t="shared" si="2"/>
        <v>93.6</v>
      </c>
      <c r="T22" s="1235">
        <f t="shared" si="3"/>
        <v>57.199999999999989</v>
      </c>
    </row>
    <row r="23" spans="1:20" ht="17.25" x14ac:dyDescent="0.3">
      <c r="A23" s="1225"/>
      <c r="B23" s="1710" t="s">
        <v>1621</v>
      </c>
      <c r="C23" s="1711"/>
      <c r="D23" s="1712"/>
      <c r="E23" s="1712"/>
      <c r="F23" s="1712"/>
      <c r="G23" s="1712"/>
      <c r="H23" s="1712"/>
      <c r="I23" s="1712"/>
      <c r="J23" s="1712"/>
      <c r="K23" s="656"/>
      <c r="L23" s="264"/>
      <c r="M23" s="647"/>
      <c r="N23" s="647"/>
      <c r="O23" s="167"/>
      <c r="P23" s="167"/>
      <c r="Q23" s="167"/>
      <c r="R23" s="647"/>
      <c r="S23" s="167"/>
      <c r="T23" s="1235"/>
    </row>
    <row r="24" spans="1:20" ht="27" x14ac:dyDescent="0.25">
      <c r="A24" s="1225">
        <v>10</v>
      </c>
      <c r="B24" s="1234" t="s">
        <v>1246</v>
      </c>
      <c r="C24" s="1427"/>
      <c r="D24" s="17"/>
      <c r="E24" s="17"/>
      <c r="F24" s="656">
        <v>22</v>
      </c>
      <c r="G24" s="656">
        <v>4</v>
      </c>
      <c r="H24" s="264">
        <f t="shared" si="4"/>
        <v>264</v>
      </c>
      <c r="I24" s="264">
        <v>20</v>
      </c>
      <c r="J24" s="264">
        <f t="shared" si="5"/>
        <v>1680</v>
      </c>
      <c r="K24" s="656">
        <v>0.5</v>
      </c>
      <c r="L24" s="264">
        <f t="shared" si="6"/>
        <v>1948</v>
      </c>
      <c r="M24" s="647">
        <v>22</v>
      </c>
      <c r="N24" s="647">
        <v>5</v>
      </c>
      <c r="O24" s="167">
        <f t="shared" ref="O24:O42" si="7">M24*N24*3</f>
        <v>330</v>
      </c>
      <c r="P24" s="167">
        <v>20</v>
      </c>
      <c r="Q24" s="167">
        <f t="shared" ref="Q24:Q42" si="8">(M24-1)*N24*P24</f>
        <v>2100</v>
      </c>
      <c r="R24" s="647">
        <v>0.5</v>
      </c>
      <c r="S24" s="167">
        <f t="shared" ref="S24:S42" si="9">O24+Q24+(R24*N24*2)</f>
        <v>2435</v>
      </c>
      <c r="T24" s="1235">
        <f t="shared" ref="T24:T42" si="10">S24-L24</f>
        <v>487</v>
      </c>
    </row>
    <row r="25" spans="1:20" ht="27" x14ac:dyDescent="0.25">
      <c r="A25" s="1225">
        <v>11</v>
      </c>
      <c r="B25" s="1234" t="s">
        <v>1247</v>
      </c>
      <c r="C25" s="1427"/>
      <c r="D25" s="17"/>
      <c r="E25" s="17"/>
      <c r="F25" s="656">
        <v>22</v>
      </c>
      <c r="G25" s="656">
        <v>4</v>
      </c>
      <c r="H25" s="264">
        <f t="shared" si="4"/>
        <v>264</v>
      </c>
      <c r="I25" s="264">
        <v>20</v>
      </c>
      <c r="J25" s="264">
        <f t="shared" si="5"/>
        <v>1680</v>
      </c>
      <c r="K25" s="656">
        <v>0.25</v>
      </c>
      <c r="L25" s="264">
        <f t="shared" si="6"/>
        <v>1946</v>
      </c>
      <c r="M25" s="647">
        <v>22</v>
      </c>
      <c r="N25" s="647">
        <v>5</v>
      </c>
      <c r="O25" s="167">
        <f t="shared" si="7"/>
        <v>330</v>
      </c>
      <c r="P25" s="167">
        <v>20</v>
      </c>
      <c r="Q25" s="167">
        <f t="shared" si="8"/>
        <v>2100</v>
      </c>
      <c r="R25" s="647">
        <v>0.25</v>
      </c>
      <c r="S25" s="167">
        <f t="shared" si="9"/>
        <v>2432.5</v>
      </c>
      <c r="T25" s="1235">
        <f t="shared" si="10"/>
        <v>486.5</v>
      </c>
    </row>
    <row r="26" spans="1:20" ht="27" x14ac:dyDescent="0.25">
      <c r="A26" s="1225">
        <v>12</v>
      </c>
      <c r="B26" s="1234" t="s">
        <v>1248</v>
      </c>
      <c r="C26" s="1427"/>
      <c r="D26" s="17"/>
      <c r="E26" s="17"/>
      <c r="F26" s="656">
        <v>22</v>
      </c>
      <c r="G26" s="656">
        <v>4</v>
      </c>
      <c r="H26" s="264">
        <f t="shared" si="4"/>
        <v>264</v>
      </c>
      <c r="I26" s="264">
        <v>20</v>
      </c>
      <c r="J26" s="264">
        <f t="shared" si="5"/>
        <v>1680</v>
      </c>
      <c r="K26" s="656">
        <v>1.5</v>
      </c>
      <c r="L26" s="264">
        <f t="shared" si="6"/>
        <v>1956</v>
      </c>
      <c r="M26" s="647">
        <v>22</v>
      </c>
      <c r="N26" s="647">
        <v>5</v>
      </c>
      <c r="O26" s="167">
        <f t="shared" si="7"/>
        <v>330</v>
      </c>
      <c r="P26" s="167">
        <v>20</v>
      </c>
      <c r="Q26" s="167">
        <f t="shared" si="8"/>
        <v>2100</v>
      </c>
      <c r="R26" s="647">
        <v>1.5</v>
      </c>
      <c r="S26" s="167">
        <f t="shared" si="9"/>
        <v>2445</v>
      </c>
      <c r="T26" s="1235">
        <f t="shared" si="10"/>
        <v>489</v>
      </c>
    </row>
    <row r="27" spans="1:20" ht="27" x14ac:dyDescent="0.25">
      <c r="A27" s="1225">
        <v>13</v>
      </c>
      <c r="B27" s="1234" t="s">
        <v>1249</v>
      </c>
      <c r="C27" s="1427"/>
      <c r="D27" s="17"/>
      <c r="E27" s="17"/>
      <c r="F27" s="656">
        <v>22</v>
      </c>
      <c r="G27" s="656">
        <v>4</v>
      </c>
      <c r="H27" s="264">
        <f t="shared" si="4"/>
        <v>264</v>
      </c>
      <c r="I27" s="264">
        <v>20</v>
      </c>
      <c r="J27" s="264">
        <f t="shared" si="5"/>
        <v>1680</v>
      </c>
      <c r="K27" s="656">
        <v>1.5</v>
      </c>
      <c r="L27" s="264">
        <f t="shared" si="6"/>
        <v>1956</v>
      </c>
      <c r="M27" s="647">
        <v>22</v>
      </c>
      <c r="N27" s="647">
        <v>5</v>
      </c>
      <c r="O27" s="167">
        <f t="shared" si="7"/>
        <v>330</v>
      </c>
      <c r="P27" s="167">
        <v>20</v>
      </c>
      <c r="Q27" s="167">
        <f t="shared" si="8"/>
        <v>2100</v>
      </c>
      <c r="R27" s="647">
        <v>1.5</v>
      </c>
      <c r="S27" s="167">
        <f t="shared" si="9"/>
        <v>2445</v>
      </c>
      <c r="T27" s="1235">
        <f t="shared" si="10"/>
        <v>489</v>
      </c>
    </row>
    <row r="28" spans="1:20" ht="27" x14ac:dyDescent="0.25">
      <c r="A28" s="1225">
        <v>14</v>
      </c>
      <c r="B28" s="1234" t="s">
        <v>1250</v>
      </c>
      <c r="C28" s="1427"/>
      <c r="D28" s="17"/>
      <c r="E28" s="17"/>
      <c r="F28" s="656">
        <v>22</v>
      </c>
      <c r="G28" s="656">
        <v>4</v>
      </c>
      <c r="H28" s="264">
        <f t="shared" si="4"/>
        <v>264</v>
      </c>
      <c r="I28" s="264">
        <v>20</v>
      </c>
      <c r="J28" s="264">
        <f t="shared" si="5"/>
        <v>1680</v>
      </c>
      <c r="K28" s="656">
        <v>1.3</v>
      </c>
      <c r="L28" s="264">
        <f t="shared" si="6"/>
        <v>1954.4</v>
      </c>
      <c r="M28" s="647">
        <v>22</v>
      </c>
      <c r="N28" s="647">
        <v>5</v>
      </c>
      <c r="O28" s="167">
        <f t="shared" si="7"/>
        <v>330</v>
      </c>
      <c r="P28" s="167">
        <v>20</v>
      </c>
      <c r="Q28" s="167">
        <f t="shared" si="8"/>
        <v>2100</v>
      </c>
      <c r="R28" s="647">
        <v>1.3</v>
      </c>
      <c r="S28" s="167">
        <f t="shared" si="9"/>
        <v>2443</v>
      </c>
      <c r="T28" s="1235">
        <f t="shared" si="10"/>
        <v>488.59999999999991</v>
      </c>
    </row>
    <row r="29" spans="1:20" ht="27" x14ac:dyDescent="0.25">
      <c r="A29" s="1225">
        <v>15</v>
      </c>
      <c r="B29" s="1234" t="s">
        <v>1251</v>
      </c>
      <c r="C29" s="1427"/>
      <c r="D29" s="17"/>
      <c r="E29" s="17"/>
      <c r="F29" s="656">
        <v>22</v>
      </c>
      <c r="G29" s="656">
        <v>4</v>
      </c>
      <c r="H29" s="264">
        <f t="shared" si="4"/>
        <v>264</v>
      </c>
      <c r="I29" s="264">
        <v>20</v>
      </c>
      <c r="J29" s="264">
        <f t="shared" si="5"/>
        <v>1680</v>
      </c>
      <c r="K29" s="656">
        <v>0.35</v>
      </c>
      <c r="L29" s="264">
        <f t="shared" si="6"/>
        <v>1946.8</v>
      </c>
      <c r="M29" s="647">
        <v>22</v>
      </c>
      <c r="N29" s="647">
        <v>5</v>
      </c>
      <c r="O29" s="167">
        <f t="shared" si="7"/>
        <v>330</v>
      </c>
      <c r="P29" s="167">
        <v>20</v>
      </c>
      <c r="Q29" s="167">
        <f t="shared" si="8"/>
        <v>2100</v>
      </c>
      <c r="R29" s="647">
        <v>0.35</v>
      </c>
      <c r="S29" s="167">
        <f t="shared" si="9"/>
        <v>2433.5</v>
      </c>
      <c r="T29" s="1235">
        <f t="shared" si="10"/>
        <v>486.70000000000005</v>
      </c>
    </row>
    <row r="30" spans="1:20" ht="40.5" x14ac:dyDescent="0.25">
      <c r="A30" s="1225">
        <v>16</v>
      </c>
      <c r="B30" s="1234" t="s">
        <v>1252</v>
      </c>
      <c r="C30" s="1427"/>
      <c r="D30" s="17"/>
      <c r="E30" s="17"/>
      <c r="F30" s="656">
        <v>22</v>
      </c>
      <c r="G30" s="656">
        <v>4</v>
      </c>
      <c r="H30" s="264">
        <f t="shared" si="4"/>
        <v>264</v>
      </c>
      <c r="I30" s="264">
        <v>20</v>
      </c>
      <c r="J30" s="264">
        <f t="shared" si="5"/>
        <v>1680</v>
      </c>
      <c r="K30" s="656">
        <v>0.25</v>
      </c>
      <c r="L30" s="264">
        <f t="shared" si="6"/>
        <v>1946</v>
      </c>
      <c r="M30" s="647">
        <v>22</v>
      </c>
      <c r="N30" s="647">
        <v>5</v>
      </c>
      <c r="O30" s="167">
        <f t="shared" si="7"/>
        <v>330</v>
      </c>
      <c r="P30" s="167">
        <v>20</v>
      </c>
      <c r="Q30" s="167">
        <f t="shared" si="8"/>
        <v>2100</v>
      </c>
      <c r="R30" s="647">
        <v>0.25</v>
      </c>
      <c r="S30" s="167">
        <f t="shared" si="9"/>
        <v>2432.5</v>
      </c>
      <c r="T30" s="1235">
        <f t="shared" si="10"/>
        <v>486.5</v>
      </c>
    </row>
    <row r="31" spans="1:20" ht="27" x14ac:dyDescent="0.25">
      <c r="A31" s="1225">
        <v>17</v>
      </c>
      <c r="B31" s="1234" t="s">
        <v>1253</v>
      </c>
      <c r="C31" s="1427"/>
      <c r="D31" s="17"/>
      <c r="E31" s="17"/>
      <c r="F31" s="656">
        <v>22</v>
      </c>
      <c r="G31" s="656">
        <v>4</v>
      </c>
      <c r="H31" s="264">
        <f t="shared" si="4"/>
        <v>264</v>
      </c>
      <c r="I31" s="264">
        <v>20</v>
      </c>
      <c r="J31" s="264">
        <f t="shared" si="5"/>
        <v>1680</v>
      </c>
      <c r="K31" s="656">
        <v>3.5</v>
      </c>
      <c r="L31" s="264">
        <f t="shared" si="6"/>
        <v>1972</v>
      </c>
      <c r="M31" s="647">
        <v>22</v>
      </c>
      <c r="N31" s="647">
        <v>5</v>
      </c>
      <c r="O31" s="167">
        <f t="shared" si="7"/>
        <v>330</v>
      </c>
      <c r="P31" s="167">
        <v>20</v>
      </c>
      <c r="Q31" s="167">
        <f t="shared" si="8"/>
        <v>2100</v>
      </c>
      <c r="R31" s="647">
        <v>3.5</v>
      </c>
      <c r="S31" s="167">
        <f t="shared" si="9"/>
        <v>2465</v>
      </c>
      <c r="T31" s="1235">
        <f t="shared" si="10"/>
        <v>493</v>
      </c>
    </row>
    <row r="32" spans="1:20" ht="27" x14ac:dyDescent="0.25">
      <c r="A32" s="1225">
        <v>18</v>
      </c>
      <c r="B32" s="1234" t="s">
        <v>1254</v>
      </c>
      <c r="C32" s="1427"/>
      <c r="D32" s="17"/>
      <c r="E32" s="17"/>
      <c r="F32" s="656">
        <v>22</v>
      </c>
      <c r="G32" s="656">
        <v>4</v>
      </c>
      <c r="H32" s="264">
        <f t="shared" si="4"/>
        <v>264</v>
      </c>
      <c r="I32" s="264">
        <v>20</v>
      </c>
      <c r="J32" s="264">
        <f t="shared" si="5"/>
        <v>1680</v>
      </c>
      <c r="K32" s="656">
        <v>1.1000000000000001</v>
      </c>
      <c r="L32" s="264">
        <f t="shared" si="6"/>
        <v>1952.8</v>
      </c>
      <c r="M32" s="647">
        <v>22</v>
      </c>
      <c r="N32" s="647">
        <v>5</v>
      </c>
      <c r="O32" s="167">
        <f t="shared" si="7"/>
        <v>330</v>
      </c>
      <c r="P32" s="167">
        <v>20</v>
      </c>
      <c r="Q32" s="167">
        <f t="shared" si="8"/>
        <v>2100</v>
      </c>
      <c r="R32" s="647">
        <v>1.1000000000000001</v>
      </c>
      <c r="S32" s="167">
        <f t="shared" si="9"/>
        <v>2441</v>
      </c>
      <c r="T32" s="1235">
        <f t="shared" si="10"/>
        <v>488.20000000000005</v>
      </c>
    </row>
    <row r="33" spans="1:29" ht="17.25" customHeight="1" x14ac:dyDescent="0.3">
      <c r="A33" s="1225"/>
      <c r="B33" s="1713" t="s">
        <v>1255</v>
      </c>
      <c r="C33" s="1714"/>
      <c r="D33" s="1714"/>
      <c r="E33" s="1714"/>
      <c r="F33" s="1714"/>
      <c r="G33" s="1714"/>
      <c r="H33" s="1714"/>
      <c r="I33" s="1714"/>
      <c r="J33" s="1711"/>
      <c r="K33" s="656"/>
      <c r="L33" s="264"/>
      <c r="M33" s="647"/>
      <c r="N33" s="647"/>
      <c r="O33" s="167"/>
      <c r="P33" s="167"/>
      <c r="Q33" s="167"/>
      <c r="R33" s="647"/>
      <c r="S33" s="167"/>
      <c r="T33" s="1235"/>
    </row>
    <row r="34" spans="1:29" ht="27" x14ac:dyDescent="0.25">
      <c r="A34" s="1225">
        <v>19</v>
      </c>
      <c r="B34" s="1234" t="s">
        <v>1246</v>
      </c>
      <c r="C34" s="1427"/>
      <c r="D34" s="17"/>
      <c r="E34" s="17"/>
      <c r="F34" s="978">
        <v>10</v>
      </c>
      <c r="G34" s="978">
        <v>2</v>
      </c>
      <c r="H34" s="264">
        <f t="shared" si="4"/>
        <v>60</v>
      </c>
      <c r="I34" s="1222">
        <v>20</v>
      </c>
      <c r="J34" s="264">
        <f t="shared" si="5"/>
        <v>360</v>
      </c>
      <c r="K34" s="957">
        <f>500/1000</f>
        <v>0.5</v>
      </c>
      <c r="L34" s="264">
        <f t="shared" si="6"/>
        <v>422</v>
      </c>
      <c r="M34" s="647"/>
      <c r="N34" s="647"/>
      <c r="O34" s="167">
        <f t="shared" si="7"/>
        <v>0</v>
      </c>
      <c r="P34" s="167">
        <v>20</v>
      </c>
      <c r="Q34" s="167">
        <f t="shared" si="8"/>
        <v>0</v>
      </c>
      <c r="R34" s="647"/>
      <c r="S34" s="167">
        <f t="shared" si="9"/>
        <v>0</v>
      </c>
      <c r="T34" s="1235">
        <f t="shared" si="10"/>
        <v>-422</v>
      </c>
    </row>
    <row r="35" spans="1:29" ht="27" x14ac:dyDescent="0.25">
      <c r="A35" s="1225">
        <v>20</v>
      </c>
      <c r="B35" s="1234" t="s">
        <v>1247</v>
      </c>
      <c r="C35" s="1427"/>
      <c r="D35" s="17"/>
      <c r="E35" s="17"/>
      <c r="F35" s="978">
        <v>10</v>
      </c>
      <c r="G35" s="978">
        <v>2</v>
      </c>
      <c r="H35" s="264">
        <f t="shared" si="4"/>
        <v>60</v>
      </c>
      <c r="I35" s="1222">
        <v>20</v>
      </c>
      <c r="J35" s="264">
        <f t="shared" si="5"/>
        <v>360</v>
      </c>
      <c r="K35" s="957">
        <f>250/1000</f>
        <v>0.25</v>
      </c>
      <c r="L35" s="264">
        <f t="shared" si="6"/>
        <v>421</v>
      </c>
      <c r="M35" s="647"/>
      <c r="N35" s="647"/>
      <c r="O35" s="167">
        <f t="shared" si="7"/>
        <v>0</v>
      </c>
      <c r="P35" s="167">
        <v>20</v>
      </c>
      <c r="Q35" s="167">
        <f t="shared" si="8"/>
        <v>0</v>
      </c>
      <c r="R35" s="647"/>
      <c r="S35" s="167">
        <f t="shared" si="9"/>
        <v>0</v>
      </c>
      <c r="T35" s="1235">
        <f t="shared" si="10"/>
        <v>-421</v>
      </c>
    </row>
    <row r="36" spans="1:29" ht="27" x14ac:dyDescent="0.25">
      <c r="A36" s="1225">
        <v>21</v>
      </c>
      <c r="B36" s="1234" t="s">
        <v>1248</v>
      </c>
      <c r="C36" s="1427"/>
      <c r="D36" s="17"/>
      <c r="E36" s="17"/>
      <c r="F36" s="978">
        <v>10</v>
      </c>
      <c r="G36" s="978">
        <v>2</v>
      </c>
      <c r="H36" s="264">
        <f t="shared" si="4"/>
        <v>60</v>
      </c>
      <c r="I36" s="1222">
        <v>20</v>
      </c>
      <c r="J36" s="264">
        <f t="shared" si="5"/>
        <v>360</v>
      </c>
      <c r="K36" s="957">
        <v>1.5</v>
      </c>
      <c r="L36" s="264">
        <f t="shared" si="6"/>
        <v>426</v>
      </c>
      <c r="M36" s="647"/>
      <c r="N36" s="647"/>
      <c r="O36" s="167">
        <f t="shared" si="7"/>
        <v>0</v>
      </c>
      <c r="P36" s="167">
        <v>20</v>
      </c>
      <c r="Q36" s="167">
        <f t="shared" si="8"/>
        <v>0</v>
      </c>
      <c r="R36" s="647"/>
      <c r="S36" s="167">
        <f t="shared" si="9"/>
        <v>0</v>
      </c>
      <c r="T36" s="1235">
        <f t="shared" si="10"/>
        <v>-426</v>
      </c>
    </row>
    <row r="37" spans="1:29" ht="27" x14ac:dyDescent="0.25">
      <c r="A37" s="1225">
        <v>22</v>
      </c>
      <c r="B37" s="1234" t="s">
        <v>1249</v>
      </c>
      <c r="C37" s="1427"/>
      <c r="D37" s="17"/>
      <c r="E37" s="17"/>
      <c r="F37" s="978">
        <v>10</v>
      </c>
      <c r="G37" s="978">
        <v>2</v>
      </c>
      <c r="H37" s="264">
        <f t="shared" si="4"/>
        <v>60</v>
      </c>
      <c r="I37" s="1222">
        <v>20</v>
      </c>
      <c r="J37" s="264">
        <f t="shared" si="5"/>
        <v>360</v>
      </c>
      <c r="K37" s="957">
        <v>1.5</v>
      </c>
      <c r="L37" s="264">
        <f t="shared" si="6"/>
        <v>426</v>
      </c>
      <c r="M37" s="647"/>
      <c r="N37" s="647"/>
      <c r="O37" s="167">
        <f t="shared" si="7"/>
        <v>0</v>
      </c>
      <c r="P37" s="167">
        <v>20</v>
      </c>
      <c r="Q37" s="167">
        <f t="shared" si="8"/>
        <v>0</v>
      </c>
      <c r="R37" s="647"/>
      <c r="S37" s="167">
        <f t="shared" si="9"/>
        <v>0</v>
      </c>
      <c r="T37" s="1235">
        <f t="shared" si="10"/>
        <v>-426</v>
      </c>
    </row>
    <row r="38" spans="1:29" ht="27" x14ac:dyDescent="0.25">
      <c r="A38" s="1225">
        <v>23</v>
      </c>
      <c r="B38" s="1234" t="s">
        <v>1250</v>
      </c>
      <c r="C38" s="1427"/>
      <c r="D38" s="17"/>
      <c r="E38" s="17"/>
      <c r="F38" s="978">
        <v>10</v>
      </c>
      <c r="G38" s="978">
        <v>2</v>
      </c>
      <c r="H38" s="264">
        <f t="shared" si="4"/>
        <v>60</v>
      </c>
      <c r="I38" s="1222">
        <v>20</v>
      </c>
      <c r="J38" s="264">
        <f t="shared" si="5"/>
        <v>360</v>
      </c>
      <c r="K38" s="957">
        <f>1300/1000</f>
        <v>1.3</v>
      </c>
      <c r="L38" s="264">
        <f t="shared" si="6"/>
        <v>425.2</v>
      </c>
      <c r="M38" s="647"/>
      <c r="N38" s="647"/>
      <c r="O38" s="167">
        <f t="shared" si="7"/>
        <v>0</v>
      </c>
      <c r="P38" s="167">
        <v>20</v>
      </c>
      <c r="Q38" s="167">
        <f t="shared" si="8"/>
        <v>0</v>
      </c>
      <c r="R38" s="647"/>
      <c r="S38" s="167">
        <f t="shared" si="9"/>
        <v>0</v>
      </c>
      <c r="T38" s="1235">
        <f t="shared" si="10"/>
        <v>-425.2</v>
      </c>
    </row>
    <row r="39" spans="1:29" ht="27" x14ac:dyDescent="0.25">
      <c r="A39" s="1225">
        <v>24</v>
      </c>
      <c r="B39" s="1234" t="s">
        <v>1251</v>
      </c>
      <c r="C39" s="1427"/>
      <c r="D39" s="17"/>
      <c r="E39" s="17"/>
      <c r="F39" s="978">
        <v>10</v>
      </c>
      <c r="G39" s="978">
        <v>2</v>
      </c>
      <c r="H39" s="264">
        <f t="shared" si="4"/>
        <v>60</v>
      </c>
      <c r="I39" s="1222">
        <v>20</v>
      </c>
      <c r="J39" s="264">
        <f t="shared" si="5"/>
        <v>360</v>
      </c>
      <c r="K39" s="957">
        <f>350/1000</f>
        <v>0.35</v>
      </c>
      <c r="L39" s="264">
        <f t="shared" si="6"/>
        <v>421.4</v>
      </c>
      <c r="M39" s="647"/>
      <c r="N39" s="647"/>
      <c r="O39" s="167">
        <f t="shared" si="7"/>
        <v>0</v>
      </c>
      <c r="P39" s="167">
        <v>20</v>
      </c>
      <c r="Q39" s="167">
        <f t="shared" si="8"/>
        <v>0</v>
      </c>
      <c r="R39" s="647"/>
      <c r="S39" s="167">
        <f t="shared" si="9"/>
        <v>0</v>
      </c>
      <c r="T39" s="1235">
        <f t="shared" si="10"/>
        <v>-421.4</v>
      </c>
    </row>
    <row r="40" spans="1:29" ht="40.5" x14ac:dyDescent="0.25">
      <c r="A40" s="1225">
        <v>25</v>
      </c>
      <c r="B40" s="1234" t="s">
        <v>1252</v>
      </c>
      <c r="C40" s="1427"/>
      <c r="D40" s="17"/>
      <c r="E40" s="17"/>
      <c r="F40" s="978">
        <v>10</v>
      </c>
      <c r="G40" s="978">
        <v>2</v>
      </c>
      <c r="H40" s="264">
        <f t="shared" si="4"/>
        <v>60</v>
      </c>
      <c r="I40" s="1222">
        <v>20</v>
      </c>
      <c r="J40" s="264">
        <f t="shared" si="5"/>
        <v>360</v>
      </c>
      <c r="K40" s="957">
        <f>250/1000</f>
        <v>0.25</v>
      </c>
      <c r="L40" s="264">
        <f t="shared" si="6"/>
        <v>421</v>
      </c>
      <c r="M40" s="647"/>
      <c r="N40" s="647"/>
      <c r="O40" s="167">
        <f t="shared" si="7"/>
        <v>0</v>
      </c>
      <c r="P40" s="167">
        <v>20</v>
      </c>
      <c r="Q40" s="167">
        <f t="shared" si="8"/>
        <v>0</v>
      </c>
      <c r="R40" s="647"/>
      <c r="S40" s="167">
        <f t="shared" si="9"/>
        <v>0</v>
      </c>
      <c r="T40" s="1235">
        <f t="shared" si="10"/>
        <v>-421</v>
      </c>
    </row>
    <row r="41" spans="1:29" ht="27" x14ac:dyDescent="0.25">
      <c r="A41" s="1225">
        <v>26</v>
      </c>
      <c r="B41" s="1234" t="s">
        <v>1253</v>
      </c>
      <c r="C41" s="1427"/>
      <c r="D41" s="17"/>
      <c r="E41" s="17"/>
      <c r="F41" s="978">
        <v>10</v>
      </c>
      <c r="G41" s="978">
        <v>2</v>
      </c>
      <c r="H41" s="264">
        <f t="shared" si="4"/>
        <v>60</v>
      </c>
      <c r="I41" s="1222">
        <v>20</v>
      </c>
      <c r="J41" s="264">
        <f t="shared" si="5"/>
        <v>360</v>
      </c>
      <c r="K41" s="957">
        <f>3500/1000</f>
        <v>3.5</v>
      </c>
      <c r="L41" s="264">
        <f t="shared" si="6"/>
        <v>434</v>
      </c>
      <c r="M41" s="647"/>
      <c r="N41" s="647"/>
      <c r="O41" s="167">
        <f t="shared" si="7"/>
        <v>0</v>
      </c>
      <c r="P41" s="167">
        <v>20</v>
      </c>
      <c r="Q41" s="167">
        <f t="shared" si="8"/>
        <v>0</v>
      </c>
      <c r="R41" s="647"/>
      <c r="S41" s="167">
        <f t="shared" si="9"/>
        <v>0</v>
      </c>
      <c r="T41" s="1235">
        <f t="shared" si="10"/>
        <v>-434</v>
      </c>
    </row>
    <row r="42" spans="1:29" ht="27" x14ac:dyDescent="0.25">
      <c r="A42" s="1225">
        <v>27</v>
      </c>
      <c r="B42" s="1234" t="s">
        <v>1254</v>
      </c>
      <c r="C42" s="1427"/>
      <c r="D42" s="17"/>
      <c r="E42" s="17"/>
      <c r="F42" s="978">
        <v>10</v>
      </c>
      <c r="G42" s="978">
        <v>2</v>
      </c>
      <c r="H42" s="264">
        <f t="shared" si="4"/>
        <v>60</v>
      </c>
      <c r="I42" s="1222">
        <v>20</v>
      </c>
      <c r="J42" s="264">
        <f t="shared" si="5"/>
        <v>360</v>
      </c>
      <c r="K42" s="957">
        <f>1100/1000</f>
        <v>1.1000000000000001</v>
      </c>
      <c r="L42" s="264">
        <f t="shared" si="6"/>
        <v>424.4</v>
      </c>
      <c r="M42" s="647"/>
      <c r="N42" s="647"/>
      <c r="O42" s="167">
        <f t="shared" si="7"/>
        <v>0</v>
      </c>
      <c r="P42" s="167">
        <v>20</v>
      </c>
      <c r="Q42" s="167">
        <f t="shared" si="8"/>
        <v>0</v>
      </c>
      <c r="R42" s="647"/>
      <c r="S42" s="167">
        <f t="shared" si="9"/>
        <v>0</v>
      </c>
      <c r="T42" s="1235">
        <f t="shared" si="10"/>
        <v>-424.4</v>
      </c>
    </row>
    <row r="43" spans="1:29" ht="16.5" customHeight="1" thickBot="1" x14ac:dyDescent="0.3">
      <c r="A43" s="1226"/>
      <c r="B43" s="1236"/>
      <c r="C43" s="1428"/>
      <c r="D43" s="1237"/>
      <c r="E43" s="1237"/>
      <c r="F43" s="1238"/>
      <c r="G43" s="1238"/>
      <c r="H43" s="1239"/>
      <c r="I43" s="1239"/>
      <c r="J43" s="1239"/>
      <c r="K43" s="1238"/>
      <c r="L43" s="1239">
        <v>20</v>
      </c>
      <c r="M43" s="1240"/>
      <c r="N43" s="1240"/>
      <c r="O43" s="1241">
        <f>M43*N43*3</f>
        <v>0</v>
      </c>
      <c r="P43" s="1241"/>
      <c r="Q43" s="1241">
        <f>(M43-1)*N43*P43</f>
        <v>0</v>
      </c>
      <c r="R43" s="1240"/>
      <c r="S43" s="1241"/>
      <c r="T43" s="1242">
        <f>S43-L43</f>
        <v>-20</v>
      </c>
    </row>
    <row r="44" spans="1:29" ht="18" customHeight="1" thickBot="1" x14ac:dyDescent="0.3">
      <c r="A44" s="168"/>
      <c r="B44" s="1219" t="s">
        <v>113</v>
      </c>
      <c r="C44" s="1219"/>
      <c r="D44" s="1220"/>
      <c r="E44" s="1220">
        <v>4565</v>
      </c>
      <c r="F44" s="1220"/>
      <c r="G44" s="1220"/>
      <c r="H44" s="1220">
        <f>SUM(H14:H43)</f>
        <v>3105</v>
      </c>
      <c r="I44" s="1220"/>
      <c r="J44" s="1220">
        <f>SUM(J14:J43)</f>
        <v>18360</v>
      </c>
      <c r="K44" s="1220"/>
      <c r="L44" s="1220">
        <f>SUM(L14:L43)</f>
        <v>21751.500000000004</v>
      </c>
      <c r="M44" s="1026"/>
      <c r="N44" s="1026"/>
      <c r="O44" s="1220">
        <f>SUM(O14:O43)</f>
        <v>3456</v>
      </c>
      <c r="P44" s="1220"/>
      <c r="Q44" s="1220">
        <f>SUM(Q14:Q43)</f>
        <v>18900</v>
      </c>
      <c r="R44" s="1220"/>
      <c r="S44" s="1220">
        <f>SUM(S14:S43)</f>
        <v>22827.5</v>
      </c>
      <c r="T44" s="1221">
        <f>SUM(T14:T43)</f>
        <v>1076</v>
      </c>
    </row>
    <row r="45" spans="1:29" ht="14.25" x14ac:dyDescent="0.25">
      <c r="B45" s="173"/>
      <c r="C45" s="173"/>
      <c r="D45" s="173"/>
      <c r="E45" s="173"/>
      <c r="F45" s="174"/>
      <c r="G45" s="175"/>
      <c r="H45" s="175"/>
      <c r="I45" s="175"/>
      <c r="J45" s="175"/>
      <c r="K45" s="175"/>
      <c r="L45" s="175"/>
      <c r="M45" s="174"/>
      <c r="N45" s="175"/>
      <c r="O45" s="175"/>
      <c r="P45" s="175"/>
      <c r="Q45" s="175"/>
      <c r="R45" s="175"/>
      <c r="S45" s="175"/>
    </row>
    <row r="46" spans="1:29" ht="18" thickBot="1" x14ac:dyDescent="0.35">
      <c r="B46" s="216" t="s">
        <v>536</v>
      </c>
      <c r="C46" s="216"/>
      <c r="D46" s="1211"/>
    </row>
    <row r="47" spans="1:29" ht="15" thickBot="1" x14ac:dyDescent="0.3">
      <c r="A47" s="149"/>
      <c r="B47" s="150"/>
      <c r="C47" s="1429"/>
      <c r="D47" s="1702" t="s">
        <v>1671</v>
      </c>
      <c r="E47" s="1703"/>
      <c r="F47" s="1704" t="s">
        <v>392</v>
      </c>
      <c r="G47" s="1705"/>
      <c r="H47" s="1705"/>
      <c r="I47" s="1705"/>
      <c r="J47" s="1705"/>
      <c r="K47" s="1705"/>
      <c r="L47" s="1706"/>
      <c r="M47" s="1707" t="s">
        <v>428</v>
      </c>
      <c r="N47" s="1708"/>
      <c r="O47" s="1708"/>
      <c r="P47" s="1708"/>
      <c r="Q47" s="1708"/>
      <c r="R47" s="1708"/>
      <c r="S47" s="1709"/>
      <c r="T47" s="151"/>
      <c r="W47" s="1707" t="s">
        <v>428</v>
      </c>
      <c r="X47" s="1708"/>
      <c r="Y47" s="1708"/>
      <c r="Z47" s="1708"/>
      <c r="AA47" s="1708"/>
      <c r="AB47" s="1708"/>
      <c r="AC47" s="1709"/>
    </row>
    <row r="48" spans="1:29" ht="14.25" customHeight="1" thickBot="1" x14ac:dyDescent="0.3">
      <c r="A48" s="152"/>
      <c r="B48" s="153"/>
      <c r="C48" s="1430"/>
      <c r="D48" s="1199"/>
      <c r="E48" s="1199"/>
      <c r="F48" s="1200"/>
      <c r="G48" s="1201"/>
      <c r="H48" s="1201"/>
      <c r="I48" s="1715" t="s">
        <v>186</v>
      </c>
      <c r="J48" s="1716"/>
      <c r="K48" s="1201"/>
      <c r="L48" s="1203"/>
      <c r="M48" s="156"/>
      <c r="N48" s="154"/>
      <c r="O48" s="154"/>
      <c r="P48" s="1717" t="s">
        <v>186</v>
      </c>
      <c r="Q48" s="1718"/>
      <c r="R48" s="154"/>
      <c r="S48" s="155"/>
      <c r="T48" s="157"/>
      <c r="W48" s="1733" t="s">
        <v>180</v>
      </c>
      <c r="X48" s="1733" t="s">
        <v>181</v>
      </c>
      <c r="Y48" s="1733" t="s">
        <v>182</v>
      </c>
      <c r="Z48" s="1735" t="s">
        <v>186</v>
      </c>
      <c r="AA48" s="1736"/>
      <c r="AB48" s="1733" t="s">
        <v>187</v>
      </c>
      <c r="AC48" s="1733" t="s">
        <v>185</v>
      </c>
    </row>
    <row r="49" spans="1:29" ht="77.25" thickBot="1" x14ac:dyDescent="0.3">
      <c r="A49" s="158" t="s">
        <v>114</v>
      </c>
      <c r="B49" s="159" t="s">
        <v>179</v>
      </c>
      <c r="C49" s="293"/>
      <c r="D49" s="1215" t="s">
        <v>181</v>
      </c>
      <c r="E49" s="1215" t="s">
        <v>185</v>
      </c>
      <c r="F49" s="1202" t="s">
        <v>180</v>
      </c>
      <c r="G49" s="1205" t="s">
        <v>181</v>
      </c>
      <c r="H49" s="1205" t="s">
        <v>182</v>
      </c>
      <c r="I49" s="1189" t="s">
        <v>183</v>
      </c>
      <c r="J49" s="1189" t="s">
        <v>113</v>
      </c>
      <c r="K49" s="1205" t="s">
        <v>184</v>
      </c>
      <c r="L49" s="1206" t="s">
        <v>185</v>
      </c>
      <c r="M49" s="163" t="s">
        <v>180</v>
      </c>
      <c r="N49" s="160" t="s">
        <v>181</v>
      </c>
      <c r="O49" s="160" t="s">
        <v>182</v>
      </c>
      <c r="P49" s="161" t="s">
        <v>183</v>
      </c>
      <c r="Q49" s="161" t="s">
        <v>113</v>
      </c>
      <c r="R49" s="160" t="s">
        <v>187</v>
      </c>
      <c r="S49" s="162" t="s">
        <v>185</v>
      </c>
      <c r="T49" s="164" t="s">
        <v>188</v>
      </c>
      <c r="W49" s="1734"/>
      <c r="X49" s="1734"/>
      <c r="Y49" s="1734"/>
      <c r="Z49" s="1469" t="s">
        <v>183</v>
      </c>
      <c r="AA49" s="1469" t="s">
        <v>113</v>
      </c>
      <c r="AB49" s="1734"/>
      <c r="AC49" s="1734"/>
    </row>
    <row r="50" spans="1:29" ht="14.25" thickBot="1" x14ac:dyDescent="0.3">
      <c r="A50" s="1323">
        <v>1</v>
      </c>
      <c r="B50" s="1275">
        <v>2</v>
      </c>
      <c r="C50" s="1431">
        <v>3</v>
      </c>
      <c r="D50" s="1253">
        <v>4</v>
      </c>
      <c r="E50" s="1254">
        <v>5</v>
      </c>
      <c r="F50" s="1253">
        <v>6</v>
      </c>
      <c r="G50" s="1229">
        <v>7</v>
      </c>
      <c r="H50" s="1228">
        <v>8</v>
      </c>
      <c r="I50" s="1229">
        <v>9</v>
      </c>
      <c r="J50" s="1228">
        <v>10</v>
      </c>
      <c r="K50" s="1229">
        <v>11</v>
      </c>
      <c r="L50" s="1295">
        <v>12</v>
      </c>
      <c r="M50" s="1227">
        <v>13</v>
      </c>
      <c r="N50" s="1231">
        <v>14</v>
      </c>
      <c r="O50" s="1230">
        <v>15</v>
      </c>
      <c r="P50" s="1231">
        <v>16</v>
      </c>
      <c r="Q50" s="1230">
        <v>17</v>
      </c>
      <c r="R50" s="1231">
        <v>18</v>
      </c>
      <c r="S50" s="1265">
        <v>19</v>
      </c>
      <c r="T50" s="1324">
        <v>20</v>
      </c>
      <c r="W50" s="100">
        <v>12</v>
      </c>
      <c r="X50" s="1470">
        <v>13</v>
      </c>
      <c r="Y50" s="100">
        <v>14</v>
      </c>
      <c r="Z50" s="1470">
        <v>15</v>
      </c>
      <c r="AA50" s="100">
        <v>16</v>
      </c>
      <c r="AB50" s="1470">
        <v>17</v>
      </c>
      <c r="AC50" s="100">
        <v>18</v>
      </c>
    </row>
    <row r="51" spans="1:29" ht="27" x14ac:dyDescent="0.25">
      <c r="A51" s="1017">
        <v>1</v>
      </c>
      <c r="B51" s="1319" t="s">
        <v>1246</v>
      </c>
      <c r="C51" s="1432"/>
      <c r="D51" s="1283"/>
      <c r="E51" s="1284"/>
      <c r="F51" s="1320">
        <v>4</v>
      </c>
      <c r="G51" s="1209">
        <v>3</v>
      </c>
      <c r="H51" s="1210">
        <f>F51*G51*3</f>
        <v>36</v>
      </c>
      <c r="I51" s="1210">
        <v>20</v>
      </c>
      <c r="J51" s="1210">
        <f>(F51-1)*G51*I51</f>
        <v>180</v>
      </c>
      <c r="K51" s="1209">
        <v>0.5</v>
      </c>
      <c r="L51" s="1321">
        <f>H51+J51+(K51*G51*2)</f>
        <v>219</v>
      </c>
      <c r="M51" s="1315">
        <v>4</v>
      </c>
      <c r="N51" s="1449">
        <v>4</v>
      </c>
      <c r="O51" s="165">
        <f>M51*N51*3</f>
        <v>48</v>
      </c>
      <c r="P51" s="165">
        <v>20</v>
      </c>
      <c r="Q51" s="165">
        <f>(M51-1)*N51*P51</f>
        <v>240</v>
      </c>
      <c r="R51" s="1449">
        <v>0.5</v>
      </c>
      <c r="S51" s="166">
        <f>O51+Q51+(R51*N51*2)</f>
        <v>292</v>
      </c>
      <c r="T51" s="1301">
        <f>S51-L51</f>
        <v>73</v>
      </c>
      <c r="W51" s="1449">
        <v>6</v>
      </c>
      <c r="X51" s="1448">
        <v>4</v>
      </c>
      <c r="Y51" s="165">
        <f>W51*X51*3</f>
        <v>72</v>
      </c>
      <c r="Z51" s="165">
        <v>20</v>
      </c>
      <c r="AA51" s="165">
        <f>(W51-1)*X51*Z51</f>
        <v>400</v>
      </c>
      <c r="AB51" s="165">
        <v>2</v>
      </c>
      <c r="AC51" s="165">
        <f>Y51+AA51+(AB51*X51*2)</f>
        <v>488</v>
      </c>
    </row>
    <row r="52" spans="1:29" ht="27" x14ac:dyDescent="0.25">
      <c r="A52" s="1245">
        <v>2</v>
      </c>
      <c r="B52" s="1248" t="s">
        <v>1247</v>
      </c>
      <c r="C52" s="1432"/>
      <c r="D52" s="1283"/>
      <c r="E52" s="1284"/>
      <c r="F52" s="1320">
        <v>4</v>
      </c>
      <c r="G52" s="1209">
        <v>3</v>
      </c>
      <c r="H52" s="1210">
        <f t="shared" ref="H52:H59" si="11">F52*G52*3</f>
        <v>36</v>
      </c>
      <c r="I52" s="1210">
        <v>20</v>
      </c>
      <c r="J52" s="1210">
        <f t="shared" ref="J52:J59" si="12">(F52-1)*G52*I52</f>
        <v>180</v>
      </c>
      <c r="K52" s="1209">
        <v>0.25</v>
      </c>
      <c r="L52" s="1296">
        <f>H52+J52+(K52*G52*2)</f>
        <v>217.5</v>
      </c>
      <c r="M52" s="1315">
        <v>4</v>
      </c>
      <c r="N52" s="1449">
        <v>4</v>
      </c>
      <c r="O52" s="165">
        <f t="shared" ref="O52:O60" si="13">M52*N52*3</f>
        <v>48</v>
      </c>
      <c r="P52" s="165">
        <v>20</v>
      </c>
      <c r="Q52" s="165">
        <f t="shared" ref="Q52:Q60" si="14">(M52-1)*N52*P52</f>
        <v>240</v>
      </c>
      <c r="R52" s="1449">
        <v>0.7</v>
      </c>
      <c r="S52" s="1235">
        <f>O52+Q52+(R52*N52*2)</f>
        <v>293.60000000000002</v>
      </c>
      <c r="T52" s="1301">
        <f>S52-L52</f>
        <v>76.100000000000023</v>
      </c>
      <c r="W52" s="1449">
        <v>6</v>
      </c>
      <c r="X52" s="1448">
        <v>4</v>
      </c>
      <c r="Y52" s="165">
        <f t="shared" ref="Y52:Y59" si="15">W52*X52*3</f>
        <v>72</v>
      </c>
      <c r="Z52" s="165">
        <v>20</v>
      </c>
      <c r="AA52" s="165">
        <f t="shared" ref="AA52:AA59" si="16">(W52-1)*X52*Z52</f>
        <v>400</v>
      </c>
      <c r="AB52" s="165">
        <v>2</v>
      </c>
      <c r="AC52" s="165">
        <f t="shared" ref="AC52:AC59" si="17">Y52+AA52+(AB52*X52*2)</f>
        <v>488</v>
      </c>
    </row>
    <row r="53" spans="1:29" ht="27" x14ac:dyDescent="0.25">
      <c r="A53" s="1245">
        <v>3</v>
      </c>
      <c r="B53" s="1248" t="s">
        <v>1248</v>
      </c>
      <c r="C53" s="1432"/>
      <c r="D53" s="1283"/>
      <c r="E53" s="1284"/>
      <c r="F53" s="1320">
        <v>4</v>
      </c>
      <c r="G53" s="1209">
        <v>3</v>
      </c>
      <c r="H53" s="1210">
        <f t="shared" si="11"/>
        <v>36</v>
      </c>
      <c r="I53" s="1210">
        <v>20</v>
      </c>
      <c r="J53" s="1210">
        <f t="shared" si="12"/>
        <v>180</v>
      </c>
      <c r="K53" s="1209">
        <v>1.5</v>
      </c>
      <c r="L53" s="1296">
        <f>H53+J53+(K53*G53*2)</f>
        <v>225</v>
      </c>
      <c r="M53" s="1315">
        <v>6</v>
      </c>
      <c r="N53" s="1448">
        <v>4</v>
      </c>
      <c r="O53" s="165">
        <f t="shared" si="13"/>
        <v>72</v>
      </c>
      <c r="P53" s="165">
        <v>20</v>
      </c>
      <c r="Q53" s="165">
        <f t="shared" si="14"/>
        <v>400</v>
      </c>
      <c r="R53" s="1449">
        <v>1.5</v>
      </c>
      <c r="S53" s="1235">
        <f>O53+Q53+(R53*N53*2)</f>
        <v>484</v>
      </c>
      <c r="T53" s="1301">
        <f>S53-L53</f>
        <v>259</v>
      </c>
      <c r="W53" s="1449">
        <v>6</v>
      </c>
      <c r="X53" s="1448">
        <v>4</v>
      </c>
      <c r="Y53" s="165">
        <f t="shared" si="15"/>
        <v>72</v>
      </c>
      <c r="Z53" s="165">
        <v>20</v>
      </c>
      <c r="AA53" s="165">
        <f t="shared" si="16"/>
        <v>400</v>
      </c>
      <c r="AB53" s="165">
        <v>2.5</v>
      </c>
      <c r="AC53" s="165">
        <f t="shared" si="17"/>
        <v>492</v>
      </c>
    </row>
    <row r="54" spans="1:29" ht="27" x14ac:dyDescent="0.25">
      <c r="A54" s="1245">
        <v>4</v>
      </c>
      <c r="B54" s="1248" t="s">
        <v>1249</v>
      </c>
      <c r="C54" s="1432"/>
      <c r="D54" s="1283"/>
      <c r="E54" s="1284"/>
      <c r="F54" s="1320">
        <v>4</v>
      </c>
      <c r="G54" s="1209">
        <v>3</v>
      </c>
      <c r="H54" s="1210">
        <f t="shared" si="11"/>
        <v>36</v>
      </c>
      <c r="I54" s="1210">
        <v>20</v>
      </c>
      <c r="J54" s="1210">
        <f t="shared" si="12"/>
        <v>180</v>
      </c>
      <c r="K54" s="1209">
        <v>1.5</v>
      </c>
      <c r="L54" s="1296">
        <f t="shared" ref="L54:L59" si="18">H54+J54+(K54*G54*2)</f>
        <v>225</v>
      </c>
      <c r="M54" s="1315">
        <v>6</v>
      </c>
      <c r="N54" s="1449">
        <v>4</v>
      </c>
      <c r="O54" s="165">
        <f t="shared" si="13"/>
        <v>72</v>
      </c>
      <c r="P54" s="165">
        <v>20</v>
      </c>
      <c r="Q54" s="165">
        <f t="shared" si="14"/>
        <v>400</v>
      </c>
      <c r="R54" s="1449">
        <v>1.5</v>
      </c>
      <c r="S54" s="1235">
        <f t="shared" ref="S54:S59" si="19">O54+Q54+(R54*N54*2)</f>
        <v>484</v>
      </c>
      <c r="T54" s="1301">
        <f t="shared" ref="T54:T60" si="20">S54-L54</f>
        <v>259</v>
      </c>
      <c r="W54" s="1449">
        <v>6</v>
      </c>
      <c r="X54" s="1448">
        <v>4</v>
      </c>
      <c r="Y54" s="165">
        <f t="shared" si="15"/>
        <v>72</v>
      </c>
      <c r="Z54" s="165">
        <v>20</v>
      </c>
      <c r="AA54" s="165">
        <f t="shared" si="16"/>
        <v>400</v>
      </c>
      <c r="AB54" s="165">
        <v>1.5</v>
      </c>
      <c r="AC54" s="165">
        <f t="shared" si="17"/>
        <v>484</v>
      </c>
    </row>
    <row r="55" spans="1:29" ht="27" x14ac:dyDescent="0.25">
      <c r="A55" s="1245">
        <v>5</v>
      </c>
      <c r="B55" s="1248" t="s">
        <v>1250</v>
      </c>
      <c r="C55" s="1432"/>
      <c r="D55" s="1285"/>
      <c r="E55" s="1286"/>
      <c r="F55" s="1320">
        <v>4</v>
      </c>
      <c r="G55" s="1209">
        <v>3</v>
      </c>
      <c r="H55" s="1210">
        <f t="shared" si="11"/>
        <v>36</v>
      </c>
      <c r="I55" s="1210">
        <v>20</v>
      </c>
      <c r="J55" s="1210">
        <f t="shared" si="12"/>
        <v>180</v>
      </c>
      <c r="K55" s="1209">
        <v>1.3</v>
      </c>
      <c r="L55" s="1296">
        <f t="shared" si="18"/>
        <v>223.8</v>
      </c>
      <c r="M55" s="1315">
        <v>6</v>
      </c>
      <c r="N55" s="1449">
        <v>4</v>
      </c>
      <c r="O55" s="165">
        <f t="shared" si="13"/>
        <v>72</v>
      </c>
      <c r="P55" s="165">
        <v>20</v>
      </c>
      <c r="Q55" s="165">
        <f t="shared" si="14"/>
        <v>400</v>
      </c>
      <c r="R55" s="1449">
        <v>2</v>
      </c>
      <c r="S55" s="1235">
        <f t="shared" si="19"/>
        <v>488</v>
      </c>
      <c r="T55" s="1301">
        <f t="shared" si="20"/>
        <v>264.2</v>
      </c>
      <c r="W55" s="1449">
        <v>6</v>
      </c>
      <c r="X55" s="1448">
        <v>4</v>
      </c>
      <c r="Y55" s="165">
        <f t="shared" si="15"/>
        <v>72</v>
      </c>
      <c r="Z55" s="165">
        <v>20</v>
      </c>
      <c r="AA55" s="165">
        <f t="shared" si="16"/>
        <v>400</v>
      </c>
      <c r="AB55" s="165">
        <v>2.5</v>
      </c>
      <c r="AC55" s="165">
        <f t="shared" si="17"/>
        <v>492</v>
      </c>
    </row>
    <row r="56" spans="1:29" ht="27" x14ac:dyDescent="0.25">
      <c r="A56" s="1245">
        <v>6</v>
      </c>
      <c r="B56" s="1248" t="s">
        <v>1251</v>
      </c>
      <c r="C56" s="1432"/>
      <c r="D56" s="1285"/>
      <c r="E56" s="1286"/>
      <c r="F56" s="1320">
        <v>4</v>
      </c>
      <c r="G56" s="1209">
        <v>3</v>
      </c>
      <c r="H56" s="1210">
        <f t="shared" si="11"/>
        <v>36</v>
      </c>
      <c r="I56" s="1210">
        <v>20</v>
      </c>
      <c r="J56" s="1210">
        <f t="shared" si="12"/>
        <v>180</v>
      </c>
      <c r="K56" s="1209">
        <v>0.35</v>
      </c>
      <c r="L56" s="1296">
        <f t="shared" si="18"/>
        <v>218.1</v>
      </c>
      <c r="M56" s="1315">
        <v>4</v>
      </c>
      <c r="N56" s="1449">
        <v>4</v>
      </c>
      <c r="O56" s="165">
        <f t="shared" si="13"/>
        <v>48</v>
      </c>
      <c r="P56" s="165">
        <v>20</v>
      </c>
      <c r="Q56" s="165">
        <f t="shared" si="14"/>
        <v>240</v>
      </c>
      <c r="R56" s="1449">
        <v>0.5</v>
      </c>
      <c r="S56" s="1235">
        <f>O56+Q56+(R56*N56*2)</f>
        <v>292</v>
      </c>
      <c r="T56" s="1301">
        <f t="shared" si="20"/>
        <v>73.900000000000006</v>
      </c>
      <c r="W56" s="1449">
        <v>8</v>
      </c>
      <c r="X56" s="1448">
        <v>4</v>
      </c>
      <c r="Y56" s="165">
        <f>W56*X56*3</f>
        <v>96</v>
      </c>
      <c r="Z56" s="165">
        <v>20</v>
      </c>
      <c r="AA56" s="165">
        <f t="shared" si="16"/>
        <v>560</v>
      </c>
      <c r="AB56" s="165">
        <v>6</v>
      </c>
      <c r="AC56" s="165">
        <f t="shared" si="17"/>
        <v>704</v>
      </c>
    </row>
    <row r="57" spans="1:29" ht="40.5" x14ac:dyDescent="0.25">
      <c r="A57" s="1245">
        <v>7</v>
      </c>
      <c r="B57" s="1248" t="s">
        <v>1252</v>
      </c>
      <c r="C57" s="1432"/>
      <c r="D57" s="1285"/>
      <c r="E57" s="1286"/>
      <c r="F57" s="1320">
        <v>4</v>
      </c>
      <c r="G57" s="1209">
        <v>3</v>
      </c>
      <c r="H57" s="1210">
        <f t="shared" si="11"/>
        <v>36</v>
      </c>
      <c r="I57" s="1210">
        <v>20</v>
      </c>
      <c r="J57" s="1210">
        <f t="shared" si="12"/>
        <v>180</v>
      </c>
      <c r="K57" s="1209">
        <v>0.25</v>
      </c>
      <c r="L57" s="1296">
        <f t="shared" si="18"/>
        <v>217.5</v>
      </c>
      <c r="M57" s="1315">
        <v>6</v>
      </c>
      <c r="N57" s="1449">
        <v>4</v>
      </c>
      <c r="O57" s="165">
        <f t="shared" si="13"/>
        <v>72</v>
      </c>
      <c r="P57" s="165">
        <v>20</v>
      </c>
      <c r="Q57" s="165">
        <f t="shared" si="14"/>
        <v>400</v>
      </c>
      <c r="R57" s="1449">
        <v>0.5</v>
      </c>
      <c r="S57" s="1235">
        <f t="shared" si="19"/>
        <v>476</v>
      </c>
      <c r="T57" s="1301">
        <f t="shared" si="20"/>
        <v>258.5</v>
      </c>
      <c r="W57" s="1449">
        <v>4</v>
      </c>
      <c r="X57" s="1448">
        <v>4</v>
      </c>
      <c r="Y57" s="165">
        <f t="shared" si="15"/>
        <v>48</v>
      </c>
      <c r="Z57" s="165">
        <v>20</v>
      </c>
      <c r="AA57" s="165">
        <f t="shared" si="16"/>
        <v>240</v>
      </c>
      <c r="AB57" s="165">
        <v>1.1000000000000001</v>
      </c>
      <c r="AC57" s="165">
        <f t="shared" si="17"/>
        <v>296.8</v>
      </c>
    </row>
    <row r="58" spans="1:29" ht="27" x14ac:dyDescent="0.25">
      <c r="A58" s="1245">
        <v>8</v>
      </c>
      <c r="B58" s="1248" t="s">
        <v>1253</v>
      </c>
      <c r="C58" s="1432"/>
      <c r="D58" s="1285"/>
      <c r="E58" s="1286"/>
      <c r="F58" s="1320">
        <v>4</v>
      </c>
      <c r="G58" s="1209">
        <v>3</v>
      </c>
      <c r="H58" s="1210">
        <f t="shared" si="11"/>
        <v>36</v>
      </c>
      <c r="I58" s="1210">
        <v>20</v>
      </c>
      <c r="J58" s="1210">
        <f t="shared" si="12"/>
        <v>180</v>
      </c>
      <c r="K58" s="1209">
        <v>3.5</v>
      </c>
      <c r="L58" s="1296">
        <f t="shared" si="18"/>
        <v>237</v>
      </c>
      <c r="M58" s="1315">
        <v>8</v>
      </c>
      <c r="N58" s="1449">
        <v>4</v>
      </c>
      <c r="O58" s="165">
        <f t="shared" si="13"/>
        <v>96</v>
      </c>
      <c r="P58" s="165">
        <v>20</v>
      </c>
      <c r="Q58" s="165">
        <f t="shared" si="14"/>
        <v>560</v>
      </c>
      <c r="R58" s="1449">
        <v>3.5</v>
      </c>
      <c r="S58" s="1235">
        <f t="shared" si="19"/>
        <v>684</v>
      </c>
      <c r="T58" s="1301">
        <f t="shared" si="20"/>
        <v>447</v>
      </c>
      <c r="W58" s="1449">
        <v>4</v>
      </c>
      <c r="X58" s="1448">
        <v>4</v>
      </c>
      <c r="Y58" s="165">
        <f t="shared" si="15"/>
        <v>48</v>
      </c>
      <c r="Z58" s="165">
        <v>20</v>
      </c>
      <c r="AA58" s="165">
        <f t="shared" si="16"/>
        <v>240</v>
      </c>
      <c r="AB58" s="165">
        <v>0.6</v>
      </c>
      <c r="AC58" s="165">
        <f t="shared" si="17"/>
        <v>292.8</v>
      </c>
    </row>
    <row r="59" spans="1:29" ht="27" x14ac:dyDescent="0.25">
      <c r="A59" s="1245">
        <v>9</v>
      </c>
      <c r="B59" s="1248" t="s">
        <v>1254</v>
      </c>
      <c r="C59" s="1432"/>
      <c r="D59" s="1285"/>
      <c r="E59" s="1286"/>
      <c r="F59" s="1320">
        <v>4</v>
      </c>
      <c r="G59" s="1209">
        <v>3</v>
      </c>
      <c r="H59" s="1210">
        <f t="shared" si="11"/>
        <v>36</v>
      </c>
      <c r="I59" s="1210">
        <v>20</v>
      </c>
      <c r="J59" s="1210">
        <f t="shared" si="12"/>
        <v>180</v>
      </c>
      <c r="K59" s="1209">
        <v>1.1000000000000001</v>
      </c>
      <c r="L59" s="1296">
        <f t="shared" si="18"/>
        <v>222.6</v>
      </c>
      <c r="M59" s="1315">
        <v>6</v>
      </c>
      <c r="N59" s="1449">
        <v>4</v>
      </c>
      <c r="O59" s="165">
        <f t="shared" si="13"/>
        <v>72</v>
      </c>
      <c r="P59" s="165">
        <v>20</v>
      </c>
      <c r="Q59" s="165">
        <f t="shared" si="14"/>
        <v>400</v>
      </c>
      <c r="R59" s="1449">
        <v>1.5</v>
      </c>
      <c r="S59" s="1235">
        <f t="shared" si="19"/>
        <v>484</v>
      </c>
      <c r="T59" s="1301">
        <f t="shared" si="20"/>
        <v>261.39999999999998</v>
      </c>
      <c r="W59" s="1449">
        <v>4</v>
      </c>
      <c r="X59" s="1448">
        <v>4</v>
      </c>
      <c r="Y59" s="165">
        <f t="shared" si="15"/>
        <v>48</v>
      </c>
      <c r="Z59" s="165">
        <v>20</v>
      </c>
      <c r="AA59" s="165">
        <f t="shared" si="16"/>
        <v>240</v>
      </c>
      <c r="AB59" s="165">
        <v>0.5</v>
      </c>
      <c r="AC59" s="165">
        <f t="shared" si="17"/>
        <v>292</v>
      </c>
    </row>
    <row r="60" spans="1:29" ht="14.25" thickBot="1" x14ac:dyDescent="0.3">
      <c r="A60" s="1325"/>
      <c r="B60" s="1311"/>
      <c r="C60" s="1433"/>
      <c r="D60" s="1287"/>
      <c r="E60" s="1288"/>
      <c r="F60" s="1322"/>
      <c r="G60" s="1277"/>
      <c r="H60" s="1278"/>
      <c r="I60" s="1278"/>
      <c r="J60" s="1278"/>
      <c r="K60" s="1277"/>
      <c r="L60" s="1299">
        <v>-5.5</v>
      </c>
      <c r="M60" s="1316"/>
      <c r="N60" s="1279"/>
      <c r="O60" s="1280">
        <f t="shared" si="13"/>
        <v>0</v>
      </c>
      <c r="P60" s="1280"/>
      <c r="Q60" s="1280">
        <f t="shared" si="14"/>
        <v>0</v>
      </c>
      <c r="R60" s="1279"/>
      <c r="S60" s="1242"/>
      <c r="T60" s="1301">
        <f t="shared" si="20"/>
        <v>5.5</v>
      </c>
      <c r="W60" s="1449"/>
      <c r="X60" s="1448"/>
      <c r="Y60" s="165"/>
      <c r="Z60" s="165"/>
      <c r="AA60" s="165"/>
      <c r="AB60" s="165"/>
      <c r="AC60" s="165"/>
    </row>
    <row r="61" spans="1:29" ht="15" thickBot="1" x14ac:dyDescent="0.3">
      <c r="A61" s="1025"/>
      <c r="B61" s="169" t="s">
        <v>113</v>
      </c>
      <c r="C61" s="169"/>
      <c r="D61" s="171"/>
      <c r="E61" s="171">
        <v>2620.8000000000002</v>
      </c>
      <c r="F61" s="171"/>
      <c r="G61" s="171"/>
      <c r="H61" s="171">
        <f>SUM(H51:H60)</f>
        <v>324</v>
      </c>
      <c r="I61" s="171"/>
      <c r="J61" s="171">
        <f>SUM(J51:J60)</f>
        <v>1620</v>
      </c>
      <c r="K61" s="171"/>
      <c r="L61" s="171">
        <f>SUM(L51:L60)</f>
        <v>1999.9999999999998</v>
      </c>
      <c r="M61" s="170"/>
      <c r="N61" s="170"/>
      <c r="O61" s="171">
        <f>SUM(O51:O60)</f>
        <v>600</v>
      </c>
      <c r="P61" s="171"/>
      <c r="Q61" s="171">
        <f>SUM(Q51:Q60)</f>
        <v>3280</v>
      </c>
      <c r="R61" s="171"/>
      <c r="S61" s="171">
        <f>SUM(S51:S60)</f>
        <v>3977.6</v>
      </c>
      <c r="T61" s="172">
        <f>SUM(T51:T60)</f>
        <v>1977.6</v>
      </c>
      <c r="W61" s="170"/>
      <c r="X61" s="170"/>
      <c r="Y61" s="171">
        <f>SUM(Y51:Y60)</f>
        <v>600</v>
      </c>
      <c r="Z61" s="171"/>
      <c r="AA61" s="171">
        <f>SUM(AA51:AA60)</f>
        <v>3280</v>
      </c>
      <c r="AB61" s="171"/>
      <c r="AC61" s="171">
        <f>SUM(AC51:AC60)</f>
        <v>4029.6000000000004</v>
      </c>
    </row>
    <row r="63" spans="1:29" ht="18" thickBot="1" x14ac:dyDescent="0.35">
      <c r="B63" s="216" t="s">
        <v>528</v>
      </c>
      <c r="C63" s="216"/>
      <c r="D63" s="1211"/>
    </row>
    <row r="64" spans="1:29" ht="15" thickBot="1" x14ac:dyDescent="0.3">
      <c r="A64" s="149"/>
      <c r="B64" s="150"/>
      <c r="C64" s="1429"/>
      <c r="D64" s="1702" t="s">
        <v>1671</v>
      </c>
      <c r="E64" s="1703"/>
      <c r="F64" s="1704" t="s">
        <v>392</v>
      </c>
      <c r="G64" s="1705"/>
      <c r="H64" s="1705"/>
      <c r="I64" s="1705"/>
      <c r="J64" s="1705"/>
      <c r="K64" s="1705"/>
      <c r="L64" s="1706"/>
      <c r="M64" s="1707" t="s">
        <v>428</v>
      </c>
      <c r="N64" s="1708"/>
      <c r="O64" s="1708"/>
      <c r="P64" s="1708"/>
      <c r="Q64" s="1708"/>
      <c r="R64" s="1708"/>
      <c r="S64" s="1709"/>
      <c r="T64" s="151"/>
      <c r="W64" s="1707" t="s">
        <v>428</v>
      </c>
      <c r="X64" s="1708"/>
      <c r="Y64" s="1708"/>
      <c r="Z64" s="1708"/>
      <c r="AA64" s="1708"/>
      <c r="AB64" s="1708"/>
      <c r="AC64" s="1709"/>
    </row>
    <row r="65" spans="1:29" ht="14.25" customHeight="1" x14ac:dyDescent="0.25">
      <c r="A65" s="152"/>
      <c r="B65" s="153"/>
      <c r="C65" s="1430"/>
      <c r="D65" s="1199"/>
      <c r="E65" s="1199"/>
      <c r="F65" s="1200"/>
      <c r="G65" s="1201"/>
      <c r="H65" s="1201"/>
      <c r="I65" s="1715" t="s">
        <v>186</v>
      </c>
      <c r="J65" s="1716"/>
      <c r="K65" s="1201"/>
      <c r="L65" s="1203"/>
      <c r="M65" s="156"/>
      <c r="N65" s="154"/>
      <c r="O65" s="154"/>
      <c r="P65" s="1717" t="s">
        <v>186</v>
      </c>
      <c r="Q65" s="1718"/>
      <c r="R65" s="154"/>
      <c r="S65" s="155"/>
      <c r="T65" s="157"/>
      <c r="W65" s="156"/>
      <c r="X65" s="154"/>
      <c r="Y65" s="154"/>
      <c r="Z65" s="1717" t="s">
        <v>186</v>
      </c>
      <c r="AA65" s="1718"/>
      <c r="AB65" s="154"/>
      <c r="AC65" s="155"/>
    </row>
    <row r="66" spans="1:29" ht="90" thickBot="1" x14ac:dyDescent="0.3">
      <c r="A66" s="158" t="s">
        <v>114</v>
      </c>
      <c r="B66" s="159" t="s">
        <v>179</v>
      </c>
      <c r="C66" s="293" t="s">
        <v>1666</v>
      </c>
      <c r="D66" s="1215" t="s">
        <v>181</v>
      </c>
      <c r="E66" s="1215" t="s">
        <v>185</v>
      </c>
      <c r="F66" s="1202" t="s">
        <v>180</v>
      </c>
      <c r="G66" s="1205" t="s">
        <v>181</v>
      </c>
      <c r="H66" s="1205" t="s">
        <v>182</v>
      </c>
      <c r="I66" s="1189" t="s">
        <v>183</v>
      </c>
      <c r="J66" s="1189" t="s">
        <v>113</v>
      </c>
      <c r="K66" s="1205" t="s">
        <v>184</v>
      </c>
      <c r="L66" s="1206" t="s">
        <v>185</v>
      </c>
      <c r="M66" s="163" t="s">
        <v>180</v>
      </c>
      <c r="N66" s="160" t="s">
        <v>181</v>
      </c>
      <c r="O66" s="160" t="s">
        <v>182</v>
      </c>
      <c r="P66" s="161" t="s">
        <v>183</v>
      </c>
      <c r="Q66" s="161" t="s">
        <v>113</v>
      </c>
      <c r="R66" s="160" t="s">
        <v>187</v>
      </c>
      <c r="S66" s="162" t="s">
        <v>185</v>
      </c>
      <c r="T66" s="164" t="s">
        <v>188</v>
      </c>
      <c r="W66" s="163" t="s">
        <v>180</v>
      </c>
      <c r="X66" s="160" t="s">
        <v>181</v>
      </c>
      <c r="Y66" s="160" t="s">
        <v>182</v>
      </c>
      <c r="Z66" s="1446" t="s">
        <v>183</v>
      </c>
      <c r="AA66" s="1446" t="s">
        <v>113</v>
      </c>
      <c r="AB66" s="160" t="s">
        <v>187</v>
      </c>
      <c r="AC66" s="162" t="s">
        <v>185</v>
      </c>
    </row>
    <row r="67" spans="1:29" x14ac:dyDescent="0.25">
      <c r="A67" s="1224">
        <v>1</v>
      </c>
      <c r="B67" s="1227">
        <v>2</v>
      </c>
      <c r="C67" s="1426">
        <v>3</v>
      </c>
      <c r="D67" s="1228">
        <v>4</v>
      </c>
      <c r="E67" s="1229">
        <v>5</v>
      </c>
      <c r="F67" s="1228">
        <v>6</v>
      </c>
      <c r="G67" s="1229">
        <v>7</v>
      </c>
      <c r="H67" s="1228">
        <v>8</v>
      </c>
      <c r="I67" s="1229">
        <v>9</v>
      </c>
      <c r="J67" s="1228">
        <v>10</v>
      </c>
      <c r="K67" s="1229">
        <v>11</v>
      </c>
      <c r="L67" s="1228">
        <v>12</v>
      </c>
      <c r="M67" s="1230">
        <v>13</v>
      </c>
      <c r="N67" s="1231">
        <v>14</v>
      </c>
      <c r="O67" s="1230">
        <v>15</v>
      </c>
      <c r="P67" s="1231">
        <v>16</v>
      </c>
      <c r="Q67" s="1230">
        <v>17</v>
      </c>
      <c r="R67" s="1231">
        <v>18</v>
      </c>
      <c r="S67" s="1230">
        <v>19</v>
      </c>
      <c r="T67" s="1232">
        <v>20</v>
      </c>
      <c r="W67" s="1020">
        <v>12</v>
      </c>
      <c r="X67" s="76">
        <v>13</v>
      </c>
      <c r="Y67" s="1015">
        <v>14</v>
      </c>
      <c r="Z67" s="1014">
        <v>15</v>
      </c>
      <c r="AA67" s="1015">
        <v>16</v>
      </c>
      <c r="AB67" s="1014">
        <v>17</v>
      </c>
      <c r="AC67" s="1015">
        <v>18</v>
      </c>
    </row>
    <row r="68" spans="1:29" ht="27" x14ac:dyDescent="0.25">
      <c r="A68" s="1243">
        <v>1</v>
      </c>
      <c r="B68" s="1234" t="s">
        <v>1246</v>
      </c>
      <c r="C68" s="1427"/>
      <c r="D68" s="1208"/>
      <c r="E68" s="1208"/>
      <c r="F68" s="656">
        <v>1</v>
      </c>
      <c r="G68" s="656">
        <v>4</v>
      </c>
      <c r="H68" s="264">
        <v>12</v>
      </c>
      <c r="I68" s="264">
        <v>20</v>
      </c>
      <c r="J68" s="264">
        <v>0</v>
      </c>
      <c r="K68" s="656">
        <v>0.5</v>
      </c>
      <c r="L68" s="264">
        <v>16</v>
      </c>
      <c r="M68" s="647">
        <v>2</v>
      </c>
      <c r="N68" s="647">
        <v>5</v>
      </c>
      <c r="O68" s="167">
        <f>M68*N68*3</f>
        <v>30</v>
      </c>
      <c r="P68" s="167">
        <v>20</v>
      </c>
      <c r="Q68" s="167">
        <f>(M68-1)*N68*P68</f>
        <v>100</v>
      </c>
      <c r="R68" s="647">
        <v>0.5</v>
      </c>
      <c r="S68" s="167">
        <f>O68+Q68+(R68*N68*2)</f>
        <v>135</v>
      </c>
      <c r="T68" s="1235">
        <f>S68-L68</f>
        <v>119</v>
      </c>
      <c r="W68" s="647">
        <v>2</v>
      </c>
      <c r="X68" s="647">
        <v>5</v>
      </c>
      <c r="Y68" s="167">
        <f>W68*X68*3</f>
        <v>30</v>
      </c>
      <c r="Z68" s="167">
        <v>20</v>
      </c>
      <c r="AA68" s="167">
        <f>(W68-1)*X68*Z68</f>
        <v>100</v>
      </c>
      <c r="AB68" s="647">
        <v>0.5</v>
      </c>
      <c r="AC68" s="167">
        <f>Y68+AA68+(AB68*X68*2)</f>
        <v>135</v>
      </c>
    </row>
    <row r="69" spans="1:29" ht="27" x14ac:dyDescent="0.25">
      <c r="A69" s="1243">
        <v>2</v>
      </c>
      <c r="B69" s="1234" t="s">
        <v>1247</v>
      </c>
      <c r="C69" s="1427"/>
      <c r="D69" s="1208"/>
      <c r="E69" s="1208"/>
      <c r="F69" s="656">
        <v>1</v>
      </c>
      <c r="G69" s="656">
        <v>3</v>
      </c>
      <c r="H69" s="264">
        <v>9</v>
      </c>
      <c r="I69" s="264">
        <v>20</v>
      </c>
      <c r="J69" s="264">
        <v>0</v>
      </c>
      <c r="K69" s="656">
        <v>0.25</v>
      </c>
      <c r="L69" s="264">
        <v>10.5</v>
      </c>
      <c r="M69" s="1440">
        <v>2</v>
      </c>
      <c r="N69" s="1440">
        <v>4</v>
      </c>
      <c r="O69" s="167">
        <f t="shared" ref="O69:O76" si="21">M69*N69*3</f>
        <v>24</v>
      </c>
      <c r="P69" s="167">
        <v>20</v>
      </c>
      <c r="Q69" s="167">
        <f t="shared" ref="Q69:Q76" si="22">(M69-1)*N69*P69</f>
        <v>80</v>
      </c>
      <c r="R69" s="1440">
        <v>0.25</v>
      </c>
      <c r="S69" s="167">
        <f>O69+Q69+(R69*N69*2)</f>
        <v>106</v>
      </c>
      <c r="T69" s="1235">
        <f>S69-L69</f>
        <v>95.5</v>
      </c>
      <c r="W69" s="1449">
        <v>2</v>
      </c>
      <c r="X69" s="1449">
        <v>4</v>
      </c>
      <c r="Y69" s="165">
        <f t="shared" ref="Y69:Y76" si="23">W69*X69*3</f>
        <v>24</v>
      </c>
      <c r="Z69" s="165">
        <v>20</v>
      </c>
      <c r="AA69" s="165">
        <f>(W69-1)*X69*Z69</f>
        <v>80</v>
      </c>
      <c r="AB69" s="1449">
        <v>0.25</v>
      </c>
      <c r="AC69" s="167">
        <f>Y69+AA69+(AB69*X69*2)</f>
        <v>106</v>
      </c>
    </row>
    <row r="70" spans="1:29" ht="27" x14ac:dyDescent="0.25">
      <c r="A70" s="1243">
        <v>3</v>
      </c>
      <c r="B70" s="1234" t="s">
        <v>1248</v>
      </c>
      <c r="C70" s="1427"/>
      <c r="D70" s="1208"/>
      <c r="E70" s="1208"/>
      <c r="F70" s="656">
        <v>2</v>
      </c>
      <c r="G70" s="656">
        <v>3</v>
      </c>
      <c r="H70" s="264">
        <v>18</v>
      </c>
      <c r="I70" s="264">
        <v>20</v>
      </c>
      <c r="J70" s="264">
        <v>60</v>
      </c>
      <c r="K70" s="656">
        <v>1.5</v>
      </c>
      <c r="L70" s="264">
        <v>87</v>
      </c>
      <c r="M70" s="1440">
        <v>2</v>
      </c>
      <c r="N70" s="1440">
        <v>4</v>
      </c>
      <c r="O70" s="167">
        <f t="shared" si="21"/>
        <v>24</v>
      </c>
      <c r="P70" s="167">
        <v>20</v>
      </c>
      <c r="Q70" s="167">
        <f t="shared" si="22"/>
        <v>80</v>
      </c>
      <c r="R70" s="1440">
        <v>1.5</v>
      </c>
      <c r="S70" s="167">
        <f>O70+Q70+(R70*N70*2)</f>
        <v>116</v>
      </c>
      <c r="T70" s="1235">
        <f>S70-L70</f>
        <v>29</v>
      </c>
      <c r="W70" s="1449">
        <v>2</v>
      </c>
      <c r="X70" s="1449">
        <v>4</v>
      </c>
      <c r="Y70" s="165">
        <f t="shared" si="23"/>
        <v>24</v>
      </c>
      <c r="Z70" s="165">
        <v>20</v>
      </c>
      <c r="AA70" s="165">
        <f>(W70-1)*X70*Z70</f>
        <v>80</v>
      </c>
      <c r="AB70" s="1449">
        <v>1.5</v>
      </c>
      <c r="AC70" s="167">
        <f>Y70+AA70+(AB70*X70*2)</f>
        <v>116</v>
      </c>
    </row>
    <row r="71" spans="1:29" ht="27" x14ac:dyDescent="0.25">
      <c r="A71" s="1243">
        <v>4</v>
      </c>
      <c r="B71" s="1234" t="s">
        <v>1249</v>
      </c>
      <c r="C71" s="1427"/>
      <c r="D71" s="1208"/>
      <c r="E71" s="1208"/>
      <c r="F71" s="656">
        <v>2</v>
      </c>
      <c r="G71" s="656">
        <v>3</v>
      </c>
      <c r="H71" s="264">
        <v>18</v>
      </c>
      <c r="I71" s="264">
        <v>20</v>
      </c>
      <c r="J71" s="264">
        <v>60</v>
      </c>
      <c r="K71" s="656">
        <v>1.5</v>
      </c>
      <c r="L71" s="264">
        <v>87</v>
      </c>
      <c r="M71" s="1440">
        <v>2</v>
      </c>
      <c r="N71" s="1440">
        <v>4</v>
      </c>
      <c r="O71" s="167">
        <f t="shared" si="21"/>
        <v>24</v>
      </c>
      <c r="P71" s="167">
        <v>20</v>
      </c>
      <c r="Q71" s="167">
        <f t="shared" si="22"/>
        <v>80</v>
      </c>
      <c r="R71" s="1440">
        <v>1.5</v>
      </c>
      <c r="S71" s="167">
        <f t="shared" ref="S71:S76" si="24">O71+Q71+(R71*N71*2)</f>
        <v>116</v>
      </c>
      <c r="T71" s="1235">
        <f t="shared" ref="T71:T76" si="25">S71-L71</f>
        <v>29</v>
      </c>
      <c r="W71" s="1449">
        <v>2</v>
      </c>
      <c r="X71" s="1449">
        <v>4</v>
      </c>
      <c r="Y71" s="165">
        <f t="shared" si="23"/>
        <v>24</v>
      </c>
      <c r="Z71" s="165">
        <v>20</v>
      </c>
      <c r="AA71" s="165">
        <f t="shared" ref="AA71:AA76" si="26">(W71-1)*X71*Z71</f>
        <v>80</v>
      </c>
      <c r="AB71" s="1449">
        <v>1.5</v>
      </c>
      <c r="AC71" s="167">
        <f t="shared" ref="AC71:AC76" si="27">Y71+AA71+(AB71*X71*2)</f>
        <v>116</v>
      </c>
    </row>
    <row r="72" spans="1:29" ht="27" x14ac:dyDescent="0.25">
      <c r="A72" s="1243">
        <v>5</v>
      </c>
      <c r="B72" s="1234" t="s">
        <v>1250</v>
      </c>
      <c r="C72" s="1427"/>
      <c r="D72" s="17"/>
      <c r="E72" s="17"/>
      <c r="F72" s="656">
        <v>2</v>
      </c>
      <c r="G72" s="656">
        <v>3</v>
      </c>
      <c r="H72" s="264">
        <v>18</v>
      </c>
      <c r="I72" s="264">
        <v>20</v>
      </c>
      <c r="J72" s="264">
        <v>60</v>
      </c>
      <c r="K72" s="656">
        <v>1.3</v>
      </c>
      <c r="L72" s="264">
        <v>85.8</v>
      </c>
      <c r="M72" s="1440">
        <v>2</v>
      </c>
      <c r="N72" s="1440">
        <v>4</v>
      </c>
      <c r="O72" s="167">
        <f t="shared" si="21"/>
        <v>24</v>
      </c>
      <c r="P72" s="167">
        <v>20</v>
      </c>
      <c r="Q72" s="167">
        <f t="shared" si="22"/>
        <v>80</v>
      </c>
      <c r="R72" s="1440">
        <v>1.3</v>
      </c>
      <c r="S72" s="167">
        <f t="shared" si="24"/>
        <v>114.4</v>
      </c>
      <c r="T72" s="1235">
        <f t="shared" si="25"/>
        <v>28.600000000000009</v>
      </c>
      <c r="W72" s="1449">
        <v>2</v>
      </c>
      <c r="X72" s="1449">
        <v>4</v>
      </c>
      <c r="Y72" s="165">
        <f t="shared" si="23"/>
        <v>24</v>
      </c>
      <c r="Z72" s="165">
        <v>20</v>
      </c>
      <c r="AA72" s="165">
        <f t="shared" si="26"/>
        <v>80</v>
      </c>
      <c r="AB72" s="1449">
        <v>1.3</v>
      </c>
      <c r="AC72" s="167">
        <f t="shared" si="27"/>
        <v>114.4</v>
      </c>
    </row>
    <row r="73" spans="1:29" ht="27" x14ac:dyDescent="0.25">
      <c r="A73" s="1243">
        <v>6</v>
      </c>
      <c r="B73" s="1234" t="s">
        <v>1251</v>
      </c>
      <c r="C73" s="1427"/>
      <c r="D73" s="17"/>
      <c r="E73" s="17"/>
      <c r="F73" s="656">
        <v>2</v>
      </c>
      <c r="G73" s="656">
        <v>3</v>
      </c>
      <c r="H73" s="264">
        <v>18</v>
      </c>
      <c r="I73" s="264">
        <v>20</v>
      </c>
      <c r="J73" s="264">
        <v>60</v>
      </c>
      <c r="K73" s="656">
        <v>0.35</v>
      </c>
      <c r="L73" s="264">
        <v>80.099999999999994</v>
      </c>
      <c r="M73" s="1440">
        <v>1</v>
      </c>
      <c r="N73" s="1440">
        <v>4</v>
      </c>
      <c r="O73" s="167">
        <f t="shared" si="21"/>
        <v>12</v>
      </c>
      <c r="P73" s="167">
        <v>20</v>
      </c>
      <c r="Q73" s="167">
        <f t="shared" si="22"/>
        <v>0</v>
      </c>
      <c r="R73" s="1440">
        <v>0.35</v>
      </c>
      <c r="S73" s="167">
        <f t="shared" si="24"/>
        <v>14.8</v>
      </c>
      <c r="T73" s="1235">
        <f t="shared" si="25"/>
        <v>-65.3</v>
      </c>
      <c r="W73" s="1449">
        <v>1</v>
      </c>
      <c r="X73" s="1449">
        <v>4</v>
      </c>
      <c r="Y73" s="165">
        <f t="shared" si="23"/>
        <v>12</v>
      </c>
      <c r="Z73" s="165">
        <v>20</v>
      </c>
      <c r="AA73" s="165">
        <f t="shared" si="26"/>
        <v>0</v>
      </c>
      <c r="AB73" s="1449">
        <v>0.35</v>
      </c>
      <c r="AC73" s="167">
        <f t="shared" si="27"/>
        <v>14.8</v>
      </c>
    </row>
    <row r="74" spans="1:29" ht="40.5" x14ac:dyDescent="0.25">
      <c r="A74" s="1243">
        <v>7</v>
      </c>
      <c r="B74" s="1234" t="s">
        <v>1252</v>
      </c>
      <c r="C74" s="1427"/>
      <c r="D74" s="17"/>
      <c r="E74" s="17"/>
      <c r="F74" s="656">
        <v>2</v>
      </c>
      <c r="G74" s="656">
        <v>3</v>
      </c>
      <c r="H74" s="264">
        <v>18</v>
      </c>
      <c r="I74" s="264">
        <v>20</v>
      </c>
      <c r="J74" s="264">
        <v>60</v>
      </c>
      <c r="K74" s="656">
        <v>0.25</v>
      </c>
      <c r="L74" s="264">
        <v>79.5</v>
      </c>
      <c r="M74" s="1440">
        <v>1</v>
      </c>
      <c r="N74" s="1440">
        <v>4</v>
      </c>
      <c r="O74" s="167">
        <f t="shared" si="21"/>
        <v>12</v>
      </c>
      <c r="P74" s="167">
        <v>20</v>
      </c>
      <c r="Q74" s="167">
        <f t="shared" si="22"/>
        <v>0</v>
      </c>
      <c r="R74" s="1440">
        <v>0.25</v>
      </c>
      <c r="S74" s="167">
        <f t="shared" si="24"/>
        <v>14</v>
      </c>
      <c r="T74" s="1235">
        <f t="shared" si="25"/>
        <v>-65.5</v>
      </c>
      <c r="W74" s="1449">
        <v>1</v>
      </c>
      <c r="X74" s="1449">
        <v>4</v>
      </c>
      <c r="Y74" s="165">
        <f t="shared" si="23"/>
        <v>12</v>
      </c>
      <c r="Z74" s="165">
        <v>20</v>
      </c>
      <c r="AA74" s="165">
        <f t="shared" si="26"/>
        <v>0</v>
      </c>
      <c r="AB74" s="1449">
        <v>0.25</v>
      </c>
      <c r="AC74" s="167">
        <f t="shared" si="27"/>
        <v>14</v>
      </c>
    </row>
    <row r="75" spans="1:29" ht="27" x14ac:dyDescent="0.25">
      <c r="A75" s="1243">
        <v>8</v>
      </c>
      <c r="B75" s="1234" t="s">
        <v>1253</v>
      </c>
      <c r="C75" s="1427"/>
      <c r="D75" s="17"/>
      <c r="E75" s="17"/>
      <c r="F75" s="656">
        <v>2</v>
      </c>
      <c r="G75" s="656">
        <v>3</v>
      </c>
      <c r="H75" s="264">
        <v>18</v>
      </c>
      <c r="I75" s="264">
        <v>20</v>
      </c>
      <c r="J75" s="264">
        <v>60</v>
      </c>
      <c r="K75" s="656">
        <v>3.5</v>
      </c>
      <c r="L75" s="264">
        <v>99</v>
      </c>
      <c r="M75" s="1440">
        <v>1</v>
      </c>
      <c r="N75" s="1440">
        <v>4</v>
      </c>
      <c r="O75" s="167">
        <f t="shared" si="21"/>
        <v>12</v>
      </c>
      <c r="P75" s="167">
        <v>20</v>
      </c>
      <c r="Q75" s="167">
        <f t="shared" si="22"/>
        <v>0</v>
      </c>
      <c r="R75" s="1440">
        <v>3.5</v>
      </c>
      <c r="S75" s="167">
        <f t="shared" si="24"/>
        <v>40</v>
      </c>
      <c r="T75" s="1235">
        <f t="shared" si="25"/>
        <v>-59</v>
      </c>
      <c r="W75" s="1449">
        <v>1</v>
      </c>
      <c r="X75" s="1449">
        <v>4</v>
      </c>
      <c r="Y75" s="165">
        <f t="shared" si="23"/>
        <v>12</v>
      </c>
      <c r="Z75" s="165">
        <v>20</v>
      </c>
      <c r="AA75" s="165">
        <f t="shared" si="26"/>
        <v>0</v>
      </c>
      <c r="AB75" s="1449">
        <v>3.5</v>
      </c>
      <c r="AC75" s="167">
        <f t="shared" si="27"/>
        <v>40</v>
      </c>
    </row>
    <row r="76" spans="1:29" ht="27" x14ac:dyDescent="0.25">
      <c r="A76" s="1243">
        <v>9</v>
      </c>
      <c r="B76" s="1234" t="s">
        <v>1254</v>
      </c>
      <c r="C76" s="1427"/>
      <c r="D76" s="17"/>
      <c r="E76" s="17"/>
      <c r="F76" s="656">
        <v>2</v>
      </c>
      <c r="G76" s="656">
        <v>3</v>
      </c>
      <c r="H76" s="264">
        <v>18</v>
      </c>
      <c r="I76" s="264">
        <v>20</v>
      </c>
      <c r="J76" s="264">
        <v>60</v>
      </c>
      <c r="K76" s="656">
        <v>1.1000000000000001</v>
      </c>
      <c r="L76" s="264">
        <v>84.6</v>
      </c>
      <c r="M76" s="1440">
        <v>1</v>
      </c>
      <c r="N76" s="1440">
        <v>4</v>
      </c>
      <c r="O76" s="167">
        <f t="shared" si="21"/>
        <v>12</v>
      </c>
      <c r="P76" s="167">
        <v>20</v>
      </c>
      <c r="Q76" s="167">
        <f t="shared" si="22"/>
        <v>0</v>
      </c>
      <c r="R76" s="1440">
        <v>1.01</v>
      </c>
      <c r="S76" s="167">
        <f t="shared" si="24"/>
        <v>20.079999999999998</v>
      </c>
      <c r="T76" s="1235">
        <f t="shared" si="25"/>
        <v>-64.52</v>
      </c>
      <c r="W76" s="1449">
        <v>1</v>
      </c>
      <c r="X76" s="1449">
        <v>4</v>
      </c>
      <c r="Y76" s="165">
        <f t="shared" si="23"/>
        <v>12</v>
      </c>
      <c r="Z76" s="165">
        <v>20</v>
      </c>
      <c r="AA76" s="165">
        <f t="shared" si="26"/>
        <v>0</v>
      </c>
      <c r="AB76" s="1449">
        <v>1.01</v>
      </c>
      <c r="AC76" s="167">
        <f t="shared" si="27"/>
        <v>20.079999999999998</v>
      </c>
    </row>
    <row r="77" spans="1:29" ht="27" x14ac:dyDescent="0.25">
      <c r="A77" s="1243">
        <v>10</v>
      </c>
      <c r="B77" s="1234" t="s">
        <v>1256</v>
      </c>
      <c r="C77" s="1427"/>
      <c r="D77" s="17"/>
      <c r="E77" s="17"/>
      <c r="F77" s="656">
        <v>3</v>
      </c>
      <c r="G77" s="656">
        <v>3</v>
      </c>
      <c r="H77" s="264">
        <v>27</v>
      </c>
      <c r="I77" s="264">
        <v>15</v>
      </c>
      <c r="J77" s="264">
        <v>90</v>
      </c>
      <c r="K77" s="656">
        <v>5</v>
      </c>
      <c r="L77" s="264">
        <v>147</v>
      </c>
      <c r="M77" s="1440">
        <v>2</v>
      </c>
      <c r="N77" s="1440">
        <v>3</v>
      </c>
      <c r="O77" s="167">
        <f>M77*N77*3</f>
        <v>18</v>
      </c>
      <c r="P77" s="167">
        <v>15</v>
      </c>
      <c r="Q77" s="167">
        <f>(M77-1)*N77*P77</f>
        <v>45</v>
      </c>
      <c r="R77" s="1440">
        <v>5</v>
      </c>
      <c r="S77" s="167">
        <f>O77+Q77+(R77*N77*2)</f>
        <v>93</v>
      </c>
      <c r="T77" s="1235">
        <f>S77-L77</f>
        <v>-54</v>
      </c>
      <c r="W77" s="1449">
        <v>2</v>
      </c>
      <c r="X77" s="1449">
        <v>3</v>
      </c>
      <c r="Y77" s="165">
        <f>W77*X77*3</f>
        <v>18</v>
      </c>
      <c r="Z77" s="165">
        <v>15</v>
      </c>
      <c r="AA77" s="165">
        <f>(W77-1)*X77*Z77</f>
        <v>45</v>
      </c>
      <c r="AB77" s="1449">
        <v>5</v>
      </c>
      <c r="AC77" s="167">
        <f>Y77+AA77+(AB77*X77*2)</f>
        <v>93</v>
      </c>
    </row>
    <row r="78" spans="1:29" ht="14.25" thickBot="1" x14ac:dyDescent="0.3">
      <c r="A78" s="1190"/>
      <c r="B78" s="1236"/>
      <c r="C78" s="1428"/>
      <c r="D78" s="1237"/>
      <c r="E78" s="1237"/>
      <c r="F78" s="1238"/>
      <c r="G78" s="1238"/>
      <c r="H78" s="1239"/>
      <c r="I78" s="1239"/>
      <c r="J78" s="1239"/>
      <c r="K78" s="1238"/>
      <c r="L78" s="1239">
        <v>9.8000000000000007</v>
      </c>
      <c r="M78" s="1240"/>
      <c r="N78" s="1240"/>
      <c r="O78" s="1241">
        <f>M78*N78*3</f>
        <v>0</v>
      </c>
      <c r="P78" s="1241"/>
      <c r="Q78" s="1241">
        <f>(M78-1)*N78*P78</f>
        <v>0</v>
      </c>
      <c r="R78" s="1240"/>
      <c r="S78" s="1241">
        <v>17</v>
      </c>
      <c r="T78" s="1242">
        <f>S78-L78</f>
        <v>7.1999999999999993</v>
      </c>
      <c r="W78" s="1024"/>
      <c r="X78" s="647"/>
      <c r="Y78" s="165">
        <f>W78*X78*3</f>
        <v>0</v>
      </c>
      <c r="Z78" s="165"/>
      <c r="AA78" s="165">
        <f>(W78-1)*X78*Z78</f>
        <v>0</v>
      </c>
      <c r="AB78" s="1449"/>
      <c r="AC78" s="167">
        <v>17</v>
      </c>
    </row>
    <row r="79" spans="1:29" ht="15" thickBot="1" x14ac:dyDescent="0.3">
      <c r="A79" s="1025"/>
      <c r="B79" s="1219" t="s">
        <v>113</v>
      </c>
      <c r="C79" s="1219"/>
      <c r="D79" s="1220"/>
      <c r="E79" s="1220">
        <v>0</v>
      </c>
      <c r="F79" s="1220"/>
      <c r="G79" s="1220"/>
      <c r="H79" s="1220">
        <f>SUM(H68:H78)</f>
        <v>174</v>
      </c>
      <c r="I79" s="1220"/>
      <c r="J79" s="1220">
        <f>SUM(J68:J78)</f>
        <v>510</v>
      </c>
      <c r="K79" s="1220"/>
      <c r="L79" s="1220">
        <f>SUM(L68:L78)</f>
        <v>786.3</v>
      </c>
      <c r="M79" s="1026"/>
      <c r="N79" s="1026"/>
      <c r="O79" s="1220">
        <f>SUM(O68:O78)</f>
        <v>192</v>
      </c>
      <c r="P79" s="1220"/>
      <c r="Q79" s="1220">
        <f>SUM(Q68:Q78)</f>
        <v>465</v>
      </c>
      <c r="R79" s="1220"/>
      <c r="S79" s="1220">
        <f>SUM(S68:S78)</f>
        <v>786.28</v>
      </c>
      <c r="T79" s="1221">
        <f>SUM(T68:T78)</f>
        <v>-1.9999999999985363E-2</v>
      </c>
      <c r="W79" s="170"/>
      <c r="X79" s="1026"/>
      <c r="Y79" s="171">
        <f>SUM(Y68:Y78)</f>
        <v>192</v>
      </c>
      <c r="Z79" s="171"/>
      <c r="AA79" s="171">
        <f>SUM(AA68:AA78)</f>
        <v>465</v>
      </c>
      <c r="AB79" s="171"/>
      <c r="AC79" s="171">
        <f>SUM(AC68:AC78)</f>
        <v>786.28</v>
      </c>
    </row>
    <row r="80" spans="1:29" s="20" customFormat="1" ht="14.25" x14ac:dyDescent="0.25">
      <c r="A80" s="261"/>
      <c r="B80" s="173"/>
      <c r="C80" s="173"/>
      <c r="D80" s="173"/>
      <c r="E80" s="1212"/>
      <c r="F80" s="174"/>
      <c r="G80" s="174"/>
      <c r="H80" s="1140"/>
      <c r="I80" s="1140"/>
      <c r="J80" s="1140"/>
      <c r="K80" s="1140"/>
      <c r="L80" s="1140"/>
      <c r="M80" s="174"/>
      <c r="N80" s="174"/>
      <c r="O80" s="1140"/>
      <c r="P80" s="1140"/>
      <c r="Q80" s="1140"/>
      <c r="R80" s="1140"/>
      <c r="S80" s="1140"/>
      <c r="T80" s="1140"/>
    </row>
    <row r="81" spans="1:20" ht="18" thickBot="1" x14ac:dyDescent="0.35">
      <c r="B81" s="216" t="s">
        <v>532</v>
      </c>
      <c r="C81" s="216"/>
      <c r="D81" s="1211"/>
    </row>
    <row r="82" spans="1:20" ht="15" thickBot="1" x14ac:dyDescent="0.3">
      <c r="A82" s="149"/>
      <c r="B82" s="150"/>
      <c r="C82" s="1429"/>
      <c r="D82" s="1702" t="s">
        <v>1671</v>
      </c>
      <c r="E82" s="1703"/>
      <c r="F82" s="1704" t="s">
        <v>392</v>
      </c>
      <c r="G82" s="1705"/>
      <c r="H82" s="1705"/>
      <c r="I82" s="1705"/>
      <c r="J82" s="1705"/>
      <c r="K82" s="1705"/>
      <c r="L82" s="1706"/>
      <c r="M82" s="1707" t="s">
        <v>428</v>
      </c>
      <c r="N82" s="1708"/>
      <c r="O82" s="1708"/>
      <c r="P82" s="1708"/>
      <c r="Q82" s="1708"/>
      <c r="R82" s="1708"/>
      <c r="S82" s="1709"/>
      <c r="T82" s="151"/>
    </row>
    <row r="83" spans="1:20" ht="14.25" x14ac:dyDescent="0.25">
      <c r="A83" s="152"/>
      <c r="B83" s="153"/>
      <c r="C83" s="1430"/>
      <c r="D83" s="1199"/>
      <c r="E83" s="1199"/>
      <c r="F83" s="1200"/>
      <c r="G83" s="1201"/>
      <c r="H83" s="1201"/>
      <c r="I83" s="1715" t="s">
        <v>186</v>
      </c>
      <c r="J83" s="1716"/>
      <c r="K83" s="1201"/>
      <c r="L83" s="1203"/>
      <c r="M83" s="156"/>
      <c r="N83" s="154"/>
      <c r="O83" s="154"/>
      <c r="P83" s="1717" t="s">
        <v>186</v>
      </c>
      <c r="Q83" s="1718"/>
      <c r="R83" s="154"/>
      <c r="S83" s="155"/>
      <c r="T83" s="157"/>
    </row>
    <row r="84" spans="1:20" ht="77.25" thickBot="1" x14ac:dyDescent="0.3">
      <c r="A84" s="158" t="s">
        <v>114</v>
      </c>
      <c r="B84" s="159" t="s">
        <v>179</v>
      </c>
      <c r="C84" s="293" t="s">
        <v>1666</v>
      </c>
      <c r="D84" s="1215" t="s">
        <v>181</v>
      </c>
      <c r="E84" s="1215" t="s">
        <v>185</v>
      </c>
      <c r="F84" s="1202" t="s">
        <v>180</v>
      </c>
      <c r="G84" s="1205" t="s">
        <v>181</v>
      </c>
      <c r="H84" s="1205" t="s">
        <v>182</v>
      </c>
      <c r="I84" s="1189" t="s">
        <v>183</v>
      </c>
      <c r="J84" s="1189" t="s">
        <v>113</v>
      </c>
      <c r="K84" s="1205" t="s">
        <v>184</v>
      </c>
      <c r="L84" s="1206" t="s">
        <v>185</v>
      </c>
      <c r="M84" s="163" t="s">
        <v>180</v>
      </c>
      <c r="N84" s="160" t="s">
        <v>181</v>
      </c>
      <c r="O84" s="160" t="s">
        <v>182</v>
      </c>
      <c r="P84" s="161" t="s">
        <v>183</v>
      </c>
      <c r="Q84" s="161" t="s">
        <v>113</v>
      </c>
      <c r="R84" s="160" t="s">
        <v>187</v>
      </c>
      <c r="S84" s="162" t="s">
        <v>185</v>
      </c>
      <c r="T84" s="164" t="s">
        <v>188</v>
      </c>
    </row>
    <row r="85" spans="1:20" x14ac:dyDescent="0.25">
      <c r="A85" s="1224">
        <v>1</v>
      </c>
      <c r="B85" s="1227">
        <v>2</v>
      </c>
      <c r="C85" s="1426">
        <v>3</v>
      </c>
      <c r="D85" s="1228">
        <v>4</v>
      </c>
      <c r="E85" s="1229">
        <v>5</v>
      </c>
      <c r="F85" s="1228">
        <v>6</v>
      </c>
      <c r="G85" s="1229">
        <v>7</v>
      </c>
      <c r="H85" s="1228">
        <v>8</v>
      </c>
      <c r="I85" s="1229">
        <v>9</v>
      </c>
      <c r="J85" s="1228">
        <v>10</v>
      </c>
      <c r="K85" s="1229">
        <v>11</v>
      </c>
      <c r="L85" s="1228">
        <v>12</v>
      </c>
      <c r="M85" s="1230">
        <v>13</v>
      </c>
      <c r="N85" s="1231">
        <v>14</v>
      </c>
      <c r="O85" s="1230">
        <v>15</v>
      </c>
      <c r="P85" s="1231">
        <v>16</v>
      </c>
      <c r="Q85" s="1230">
        <v>17</v>
      </c>
      <c r="R85" s="1231">
        <v>18</v>
      </c>
      <c r="S85" s="1230">
        <v>19</v>
      </c>
      <c r="T85" s="1232">
        <v>20</v>
      </c>
    </row>
    <row r="86" spans="1:20" ht="27" x14ac:dyDescent="0.25">
      <c r="A86" s="1243">
        <v>1</v>
      </c>
      <c r="B86" s="1234" t="s">
        <v>1246</v>
      </c>
      <c r="C86" s="1427"/>
      <c r="D86" s="1208"/>
      <c r="E86" s="1208"/>
      <c r="F86" s="656">
        <v>1</v>
      </c>
      <c r="G86" s="1213">
        <v>2</v>
      </c>
      <c r="H86" s="264">
        <f>F86*G86*3</f>
        <v>6</v>
      </c>
      <c r="I86" s="264">
        <v>20</v>
      </c>
      <c r="J86" s="264">
        <f>(F86-1)*G86*I86</f>
        <v>0</v>
      </c>
      <c r="K86" s="1214">
        <v>0.5</v>
      </c>
      <c r="L86" s="264">
        <f>H86+J86+(K86*G86*2)</f>
        <v>8</v>
      </c>
      <c r="M86" s="656">
        <v>1</v>
      </c>
      <c r="N86" s="1213">
        <v>2</v>
      </c>
      <c r="O86" s="167">
        <f>M86*N86*3</f>
        <v>6</v>
      </c>
      <c r="P86" s="167">
        <v>20</v>
      </c>
      <c r="Q86" s="167">
        <f>(M86-1)*N86*P86</f>
        <v>0</v>
      </c>
      <c r="R86" s="1214">
        <v>0.5</v>
      </c>
      <c r="S86" s="167">
        <f>O86+Q86+(R86*N86*2)</f>
        <v>8</v>
      </c>
      <c r="T86" s="1235">
        <f>S86-L86</f>
        <v>0</v>
      </c>
    </row>
    <row r="87" spans="1:20" ht="27" x14ac:dyDescent="0.25">
      <c r="A87" s="1243">
        <v>2</v>
      </c>
      <c r="B87" s="1234" t="s">
        <v>1247</v>
      </c>
      <c r="C87" s="1427"/>
      <c r="D87" s="1208"/>
      <c r="E87" s="1208"/>
      <c r="F87" s="656">
        <v>1</v>
      </c>
      <c r="G87" s="1213">
        <v>2</v>
      </c>
      <c r="H87" s="264">
        <f t="shared" ref="H87:H94" si="28">F87*G87*3</f>
        <v>6</v>
      </c>
      <c r="I87" s="264">
        <v>20</v>
      </c>
      <c r="J87" s="264">
        <f t="shared" ref="J87:J94" si="29">(F87-1)*G87*I87</f>
        <v>0</v>
      </c>
      <c r="K87" s="1214">
        <v>0.25</v>
      </c>
      <c r="L87" s="264">
        <f>H87+J87+(K87*G87*2)</f>
        <v>7</v>
      </c>
      <c r="M87" s="656">
        <v>1</v>
      </c>
      <c r="N87" s="1213">
        <v>2</v>
      </c>
      <c r="O87" s="167">
        <f t="shared" ref="O87:O94" si="30">M87*N87*3</f>
        <v>6</v>
      </c>
      <c r="P87" s="167">
        <v>20</v>
      </c>
      <c r="Q87" s="167">
        <f t="shared" ref="Q87:Q94" si="31">(M87-1)*N87*P87</f>
        <v>0</v>
      </c>
      <c r="R87" s="1214">
        <v>0.25</v>
      </c>
      <c r="S87" s="167">
        <f>O87+Q87+(R87*N87*2)</f>
        <v>7</v>
      </c>
      <c r="T87" s="1235">
        <f>S87-L87</f>
        <v>0</v>
      </c>
    </row>
    <row r="88" spans="1:20" ht="27" x14ac:dyDescent="0.25">
      <c r="A88" s="1243">
        <v>3</v>
      </c>
      <c r="B88" s="1234" t="s">
        <v>1248</v>
      </c>
      <c r="C88" s="1427"/>
      <c r="D88" s="1208"/>
      <c r="E88" s="1208"/>
      <c r="F88" s="656">
        <v>1</v>
      </c>
      <c r="G88" s="1213">
        <v>2</v>
      </c>
      <c r="H88" s="264">
        <f t="shared" si="28"/>
        <v>6</v>
      </c>
      <c r="I88" s="264">
        <v>20</v>
      </c>
      <c r="J88" s="264">
        <f t="shared" si="29"/>
        <v>0</v>
      </c>
      <c r="K88" s="1214">
        <v>1.5</v>
      </c>
      <c r="L88" s="264">
        <f>H88+J88+(K88*G88*2)</f>
        <v>12</v>
      </c>
      <c r="M88" s="656">
        <v>1</v>
      </c>
      <c r="N88" s="1213">
        <v>2</v>
      </c>
      <c r="O88" s="167">
        <f t="shared" si="30"/>
        <v>6</v>
      </c>
      <c r="P88" s="167">
        <v>20</v>
      </c>
      <c r="Q88" s="167">
        <f t="shared" si="31"/>
        <v>0</v>
      </c>
      <c r="R88" s="1214">
        <v>1.5</v>
      </c>
      <c r="S88" s="167">
        <f>O88+Q88+(R88*N88*2)</f>
        <v>12</v>
      </c>
      <c r="T88" s="1235">
        <f>S88-L88</f>
        <v>0</v>
      </c>
    </row>
    <row r="89" spans="1:20" ht="27" x14ac:dyDescent="0.25">
      <c r="A89" s="1243">
        <v>4</v>
      </c>
      <c r="B89" s="1234" t="s">
        <v>1249</v>
      </c>
      <c r="C89" s="1427"/>
      <c r="D89" s="1208"/>
      <c r="E89" s="1208"/>
      <c r="F89" s="656">
        <v>1</v>
      </c>
      <c r="G89" s="1213">
        <v>2</v>
      </c>
      <c r="H89" s="264">
        <f t="shared" si="28"/>
        <v>6</v>
      </c>
      <c r="I89" s="264">
        <v>20</v>
      </c>
      <c r="J89" s="264">
        <f t="shared" si="29"/>
        <v>0</v>
      </c>
      <c r="K89" s="1214">
        <v>1.5</v>
      </c>
      <c r="L89" s="264">
        <f t="shared" ref="L89:L94" si="32">H89+J89+(K89*G89*2)</f>
        <v>12</v>
      </c>
      <c r="M89" s="656">
        <v>1</v>
      </c>
      <c r="N89" s="1213">
        <v>2</v>
      </c>
      <c r="O89" s="167">
        <f t="shared" si="30"/>
        <v>6</v>
      </c>
      <c r="P89" s="167">
        <v>20</v>
      </c>
      <c r="Q89" s="167">
        <f t="shared" si="31"/>
        <v>0</v>
      </c>
      <c r="R89" s="1214">
        <v>1.5</v>
      </c>
      <c r="S89" s="167">
        <f t="shared" ref="S89:S94" si="33">O89+Q89+(R89*N89*2)</f>
        <v>12</v>
      </c>
      <c r="T89" s="1235">
        <f t="shared" ref="T89:T94" si="34">S89-L89</f>
        <v>0</v>
      </c>
    </row>
    <row r="90" spans="1:20" ht="27" x14ac:dyDescent="0.25">
      <c r="A90" s="1243">
        <v>5</v>
      </c>
      <c r="B90" s="1234" t="s">
        <v>1250</v>
      </c>
      <c r="C90" s="1427"/>
      <c r="D90" s="17"/>
      <c r="E90" s="17"/>
      <c r="F90" s="656">
        <v>1</v>
      </c>
      <c r="G90" s="1213">
        <v>2</v>
      </c>
      <c r="H90" s="264">
        <f t="shared" si="28"/>
        <v>6</v>
      </c>
      <c r="I90" s="264">
        <v>20</v>
      </c>
      <c r="J90" s="264">
        <f t="shared" si="29"/>
        <v>0</v>
      </c>
      <c r="K90" s="1214">
        <v>1.3</v>
      </c>
      <c r="L90" s="264">
        <f t="shared" si="32"/>
        <v>11.2</v>
      </c>
      <c r="M90" s="656">
        <v>1</v>
      </c>
      <c r="N90" s="1213">
        <v>2</v>
      </c>
      <c r="O90" s="167">
        <f t="shared" si="30"/>
        <v>6</v>
      </c>
      <c r="P90" s="167">
        <v>20</v>
      </c>
      <c r="Q90" s="167">
        <f t="shared" si="31"/>
        <v>0</v>
      </c>
      <c r="R90" s="1214">
        <v>1.3</v>
      </c>
      <c r="S90" s="167">
        <f t="shared" si="33"/>
        <v>11.2</v>
      </c>
      <c r="T90" s="1235">
        <f t="shared" si="34"/>
        <v>0</v>
      </c>
    </row>
    <row r="91" spans="1:20" ht="27" x14ac:dyDescent="0.25">
      <c r="A91" s="1243">
        <v>6</v>
      </c>
      <c r="B91" s="1234" t="s">
        <v>1251</v>
      </c>
      <c r="C91" s="1427"/>
      <c r="D91" s="17"/>
      <c r="E91" s="17"/>
      <c r="F91" s="656">
        <v>1</v>
      </c>
      <c r="G91" s="1213">
        <v>2</v>
      </c>
      <c r="H91" s="264">
        <f t="shared" si="28"/>
        <v>6</v>
      </c>
      <c r="I91" s="264">
        <v>20</v>
      </c>
      <c r="J91" s="264">
        <f t="shared" si="29"/>
        <v>0</v>
      </c>
      <c r="K91" s="1214">
        <v>0.35</v>
      </c>
      <c r="L91" s="264">
        <f t="shared" si="32"/>
        <v>7.4</v>
      </c>
      <c r="M91" s="656">
        <v>1</v>
      </c>
      <c r="N91" s="1213">
        <v>2</v>
      </c>
      <c r="O91" s="167">
        <f t="shared" si="30"/>
        <v>6</v>
      </c>
      <c r="P91" s="167">
        <v>20</v>
      </c>
      <c r="Q91" s="167">
        <f t="shared" si="31"/>
        <v>0</v>
      </c>
      <c r="R91" s="1214">
        <v>0.35</v>
      </c>
      <c r="S91" s="167">
        <f t="shared" si="33"/>
        <v>7.4</v>
      </c>
      <c r="T91" s="1235">
        <f t="shared" si="34"/>
        <v>0</v>
      </c>
    </row>
    <row r="92" spans="1:20" ht="40.5" x14ac:dyDescent="0.25">
      <c r="A92" s="1243">
        <v>7</v>
      </c>
      <c r="B92" s="1234" t="s">
        <v>1252</v>
      </c>
      <c r="C92" s="1427"/>
      <c r="D92" s="17"/>
      <c r="E92" s="17"/>
      <c r="F92" s="656">
        <v>1</v>
      </c>
      <c r="G92" s="1213">
        <v>2</v>
      </c>
      <c r="H92" s="264">
        <f t="shared" si="28"/>
        <v>6</v>
      </c>
      <c r="I92" s="264">
        <v>20</v>
      </c>
      <c r="J92" s="264">
        <f t="shared" si="29"/>
        <v>0</v>
      </c>
      <c r="K92" s="1214">
        <v>0.25</v>
      </c>
      <c r="L92" s="264">
        <f t="shared" si="32"/>
        <v>7</v>
      </c>
      <c r="M92" s="656">
        <v>1</v>
      </c>
      <c r="N92" s="1213">
        <v>2</v>
      </c>
      <c r="O92" s="167">
        <f t="shared" si="30"/>
        <v>6</v>
      </c>
      <c r="P92" s="167">
        <v>20</v>
      </c>
      <c r="Q92" s="167">
        <f t="shared" si="31"/>
        <v>0</v>
      </c>
      <c r="R92" s="1214">
        <v>0.25</v>
      </c>
      <c r="S92" s="167">
        <f t="shared" si="33"/>
        <v>7</v>
      </c>
      <c r="T92" s="1235">
        <f t="shared" si="34"/>
        <v>0</v>
      </c>
    </row>
    <row r="93" spans="1:20" ht="27" x14ac:dyDescent="0.25">
      <c r="A93" s="1243">
        <v>8</v>
      </c>
      <c r="B93" s="1234" t="s">
        <v>1253</v>
      </c>
      <c r="C93" s="1427"/>
      <c r="D93" s="17"/>
      <c r="E93" s="17"/>
      <c r="F93" s="656">
        <v>1</v>
      </c>
      <c r="G93" s="1213">
        <v>2</v>
      </c>
      <c r="H93" s="264">
        <f t="shared" si="28"/>
        <v>6</v>
      </c>
      <c r="I93" s="264">
        <v>20</v>
      </c>
      <c r="J93" s="264">
        <f t="shared" si="29"/>
        <v>0</v>
      </c>
      <c r="K93" s="1214">
        <v>3.5</v>
      </c>
      <c r="L93" s="264">
        <f t="shared" si="32"/>
        <v>20</v>
      </c>
      <c r="M93" s="656">
        <v>1</v>
      </c>
      <c r="N93" s="1213">
        <v>2</v>
      </c>
      <c r="O93" s="167">
        <f t="shared" si="30"/>
        <v>6</v>
      </c>
      <c r="P93" s="167">
        <v>20</v>
      </c>
      <c r="Q93" s="167">
        <f t="shared" si="31"/>
        <v>0</v>
      </c>
      <c r="R93" s="1214">
        <v>3.5</v>
      </c>
      <c r="S93" s="167">
        <f t="shared" si="33"/>
        <v>20</v>
      </c>
      <c r="T93" s="1235">
        <f t="shared" si="34"/>
        <v>0</v>
      </c>
    </row>
    <row r="94" spans="1:20" ht="27" x14ac:dyDescent="0.25">
      <c r="A94" s="1243">
        <v>9</v>
      </c>
      <c r="B94" s="1234" t="s">
        <v>1254</v>
      </c>
      <c r="C94" s="1427"/>
      <c r="D94" s="17"/>
      <c r="E94" s="17"/>
      <c r="F94" s="656">
        <v>1</v>
      </c>
      <c r="G94" s="1213">
        <v>2</v>
      </c>
      <c r="H94" s="264">
        <f t="shared" si="28"/>
        <v>6</v>
      </c>
      <c r="I94" s="264">
        <v>20</v>
      </c>
      <c r="J94" s="264">
        <f t="shared" si="29"/>
        <v>0</v>
      </c>
      <c r="K94" s="1214">
        <v>1.1000000000000001</v>
      </c>
      <c r="L94" s="264">
        <f t="shared" si="32"/>
        <v>10.4</v>
      </c>
      <c r="M94" s="656">
        <v>1</v>
      </c>
      <c r="N94" s="1213">
        <v>2</v>
      </c>
      <c r="O94" s="167">
        <f t="shared" si="30"/>
        <v>6</v>
      </c>
      <c r="P94" s="167">
        <v>20</v>
      </c>
      <c r="Q94" s="167">
        <f t="shared" si="31"/>
        <v>0</v>
      </c>
      <c r="R94" s="1214">
        <v>1.1000000000000001</v>
      </c>
      <c r="S94" s="167">
        <f t="shared" si="33"/>
        <v>10.4</v>
      </c>
      <c r="T94" s="1235">
        <f t="shared" si="34"/>
        <v>0</v>
      </c>
    </row>
    <row r="95" spans="1:20" ht="27" x14ac:dyDescent="0.25">
      <c r="A95" s="1243">
        <v>10</v>
      </c>
      <c r="B95" s="1234" t="s">
        <v>1256</v>
      </c>
      <c r="C95" s="1427"/>
      <c r="D95" s="17"/>
      <c r="E95" s="17"/>
      <c r="F95" s="656">
        <v>2</v>
      </c>
      <c r="G95" s="1213">
        <v>2</v>
      </c>
      <c r="H95" s="264">
        <f>F95*G95*3</f>
        <v>12</v>
      </c>
      <c r="I95" s="264">
        <v>15</v>
      </c>
      <c r="J95" s="264">
        <f>(F95-1)*G95*I95</f>
        <v>30</v>
      </c>
      <c r="K95" s="1214">
        <v>5</v>
      </c>
      <c r="L95" s="264">
        <f>H95+J95+(K95*G95*2)</f>
        <v>62</v>
      </c>
      <c r="M95" s="656">
        <v>2</v>
      </c>
      <c r="N95" s="1213">
        <v>2</v>
      </c>
      <c r="O95" s="167">
        <f>M95*N95*3</f>
        <v>12</v>
      </c>
      <c r="P95" s="167">
        <v>15</v>
      </c>
      <c r="Q95" s="167">
        <f>(M95-1)*N95*P95</f>
        <v>30</v>
      </c>
      <c r="R95" s="1214">
        <v>5</v>
      </c>
      <c r="S95" s="167">
        <f>O95+Q95+(R95*N95*2)</f>
        <v>62</v>
      </c>
      <c r="T95" s="1235">
        <f>S95-L95</f>
        <v>0</v>
      </c>
    </row>
    <row r="96" spans="1:20" ht="14.25" thickBot="1" x14ac:dyDescent="0.3">
      <c r="A96" s="1190"/>
      <c r="B96" s="1236"/>
      <c r="C96" s="1428"/>
      <c r="D96" s="1237"/>
      <c r="E96" s="1237"/>
      <c r="F96" s="1238"/>
      <c r="G96" s="1238"/>
      <c r="H96" s="1239"/>
      <c r="I96" s="1239"/>
      <c r="J96" s="1239"/>
      <c r="K96" s="1238"/>
      <c r="L96" s="1239"/>
      <c r="M96" s="1240"/>
      <c r="N96" s="1240"/>
      <c r="O96" s="1241">
        <f>M96*N96*3</f>
        <v>0</v>
      </c>
      <c r="P96" s="1241"/>
      <c r="Q96" s="1241">
        <f>(M96-1)*N96*P96</f>
        <v>0</v>
      </c>
      <c r="R96" s="1240"/>
      <c r="S96" s="1241"/>
      <c r="T96" s="1242">
        <f>S96-L96</f>
        <v>0</v>
      </c>
    </row>
    <row r="97" spans="1:29" ht="15" thickBot="1" x14ac:dyDescent="0.3">
      <c r="A97" s="1025"/>
      <c r="B97" s="1219" t="s">
        <v>113</v>
      </c>
      <c r="C97" s="1219"/>
      <c r="D97" s="1220"/>
      <c r="E97" s="1220">
        <v>0</v>
      </c>
      <c r="F97" s="1220"/>
      <c r="G97" s="1220"/>
      <c r="H97" s="1220">
        <f>SUM(H86:H96)</f>
        <v>66</v>
      </c>
      <c r="I97" s="1220"/>
      <c r="J97" s="1220">
        <f>SUM(J86:J96)</f>
        <v>30</v>
      </c>
      <c r="K97" s="1220"/>
      <c r="L97" s="1220">
        <f>SUM(L86:L96)</f>
        <v>157</v>
      </c>
      <c r="M97" s="1026"/>
      <c r="N97" s="1026"/>
      <c r="O97" s="1220">
        <f>SUM(O86:O96)</f>
        <v>66</v>
      </c>
      <c r="P97" s="1220"/>
      <c r="Q97" s="1220">
        <f>SUM(Q86:Q96)</f>
        <v>30</v>
      </c>
      <c r="R97" s="1220"/>
      <c r="S97" s="1220">
        <f>SUM(S86:S96)</f>
        <v>157</v>
      </c>
      <c r="T97" s="1221">
        <f>SUM(T86:T96)</f>
        <v>0</v>
      </c>
    </row>
    <row r="98" spans="1:29" ht="14.25" thickBot="1" x14ac:dyDescent="0.3"/>
    <row r="99" spans="1:29" ht="18" thickBot="1" x14ac:dyDescent="0.35">
      <c r="B99" s="216" t="s">
        <v>1622</v>
      </c>
      <c r="C99" s="216"/>
      <c r="D99" s="1211"/>
      <c r="W99" s="1707" t="s">
        <v>428</v>
      </c>
      <c r="X99" s="1708"/>
      <c r="Y99" s="1708"/>
      <c r="Z99" s="1708"/>
      <c r="AA99" s="1708"/>
      <c r="AB99" s="1708"/>
      <c r="AC99" s="1709"/>
    </row>
    <row r="100" spans="1:29" ht="15" thickBot="1" x14ac:dyDescent="0.3">
      <c r="A100" s="149"/>
      <c r="B100" s="150"/>
      <c r="C100" s="1429"/>
      <c r="D100" s="1702" t="s">
        <v>1671</v>
      </c>
      <c r="E100" s="1703"/>
      <c r="F100" s="1704" t="s">
        <v>392</v>
      </c>
      <c r="G100" s="1705"/>
      <c r="H100" s="1705"/>
      <c r="I100" s="1705"/>
      <c r="J100" s="1705"/>
      <c r="K100" s="1705"/>
      <c r="L100" s="1706"/>
      <c r="M100" s="1707" t="s">
        <v>428</v>
      </c>
      <c r="N100" s="1708"/>
      <c r="O100" s="1708"/>
      <c r="P100" s="1708"/>
      <c r="Q100" s="1708"/>
      <c r="R100" s="1708"/>
      <c r="S100" s="1709"/>
      <c r="T100" s="151"/>
      <c r="W100" s="156"/>
      <c r="X100" s="154"/>
      <c r="Y100" s="154"/>
      <c r="Z100" s="1717" t="s">
        <v>186</v>
      </c>
      <c r="AA100" s="1718"/>
      <c r="AB100" s="154"/>
      <c r="AC100" s="155"/>
    </row>
    <row r="101" spans="1:29" ht="14.25" customHeight="1" thickBot="1" x14ac:dyDescent="0.3">
      <c r="A101" s="152"/>
      <c r="B101" s="153"/>
      <c r="C101" s="1430"/>
      <c r="D101" s="1199"/>
      <c r="E101" s="1199"/>
      <c r="F101" s="1200"/>
      <c r="G101" s="1201"/>
      <c r="H101" s="1201"/>
      <c r="I101" s="1715" t="s">
        <v>186</v>
      </c>
      <c r="J101" s="1716"/>
      <c r="K101" s="1201"/>
      <c r="L101" s="1203"/>
      <c r="M101" s="156"/>
      <c r="N101" s="154"/>
      <c r="O101" s="154"/>
      <c r="P101" s="1717" t="s">
        <v>186</v>
      </c>
      <c r="Q101" s="1718"/>
      <c r="R101" s="154"/>
      <c r="S101" s="155"/>
      <c r="T101" s="157"/>
      <c r="W101" s="163" t="s">
        <v>180</v>
      </c>
      <c r="X101" s="160" t="s">
        <v>181</v>
      </c>
      <c r="Y101" s="160" t="s">
        <v>182</v>
      </c>
      <c r="Z101" s="1446" t="s">
        <v>183</v>
      </c>
      <c r="AA101" s="1446" t="s">
        <v>113</v>
      </c>
      <c r="AB101" s="160" t="s">
        <v>187</v>
      </c>
      <c r="AC101" s="162" t="s">
        <v>185</v>
      </c>
    </row>
    <row r="102" spans="1:29" ht="77.25" thickBot="1" x14ac:dyDescent="0.3">
      <c r="A102" s="158" t="s">
        <v>114</v>
      </c>
      <c r="B102" s="159" t="s">
        <v>179</v>
      </c>
      <c r="C102" s="293" t="s">
        <v>1666</v>
      </c>
      <c r="D102" s="1215" t="s">
        <v>181</v>
      </c>
      <c r="E102" s="1215" t="s">
        <v>185</v>
      </c>
      <c r="F102" s="1202" t="s">
        <v>180</v>
      </c>
      <c r="G102" s="1205" t="s">
        <v>181</v>
      </c>
      <c r="H102" s="1205" t="s">
        <v>182</v>
      </c>
      <c r="I102" s="1189" t="s">
        <v>183</v>
      </c>
      <c r="J102" s="1189" t="s">
        <v>113</v>
      </c>
      <c r="K102" s="1205" t="s">
        <v>184</v>
      </c>
      <c r="L102" s="1206" t="s">
        <v>185</v>
      </c>
      <c r="M102" s="163" t="s">
        <v>180</v>
      </c>
      <c r="N102" s="160" t="s">
        <v>181</v>
      </c>
      <c r="O102" s="160" t="s">
        <v>182</v>
      </c>
      <c r="P102" s="161" t="s">
        <v>183</v>
      </c>
      <c r="Q102" s="161" t="s">
        <v>113</v>
      </c>
      <c r="R102" s="160" t="s">
        <v>187</v>
      </c>
      <c r="S102" s="162" t="s">
        <v>185</v>
      </c>
      <c r="T102" s="164" t="s">
        <v>188</v>
      </c>
      <c r="W102" s="99">
        <v>13</v>
      </c>
      <c r="X102" s="100">
        <v>14</v>
      </c>
      <c r="Y102" s="99">
        <v>15</v>
      </c>
      <c r="Z102" s="100">
        <v>16</v>
      </c>
      <c r="AA102" s="99">
        <v>17</v>
      </c>
      <c r="AB102" s="100">
        <v>18</v>
      </c>
      <c r="AC102" s="99">
        <v>19</v>
      </c>
    </row>
    <row r="103" spans="1:29" x14ac:dyDescent="0.25">
      <c r="A103" s="1244">
        <v>1</v>
      </c>
      <c r="B103" s="1230">
        <v>2</v>
      </c>
      <c r="C103" s="1230">
        <v>3</v>
      </c>
      <c r="D103" s="1228">
        <v>4</v>
      </c>
      <c r="E103" s="1229">
        <v>5</v>
      </c>
      <c r="F103" s="1228">
        <v>6</v>
      </c>
      <c r="G103" s="1229">
        <v>7</v>
      </c>
      <c r="H103" s="1228">
        <v>8</v>
      </c>
      <c r="I103" s="1229">
        <v>9</v>
      </c>
      <c r="J103" s="1228">
        <v>10</v>
      </c>
      <c r="K103" s="1229">
        <v>11</v>
      </c>
      <c r="L103" s="1228">
        <v>12</v>
      </c>
      <c r="M103" s="1230">
        <v>13</v>
      </c>
      <c r="N103" s="1231">
        <v>14</v>
      </c>
      <c r="O103" s="1230">
        <v>15</v>
      </c>
      <c r="P103" s="1231">
        <v>16</v>
      </c>
      <c r="Q103" s="1230">
        <v>17</v>
      </c>
      <c r="R103" s="1231">
        <v>18</v>
      </c>
      <c r="S103" s="1230">
        <v>19</v>
      </c>
      <c r="T103" s="1232">
        <v>20</v>
      </c>
      <c r="W103" s="1449">
        <v>1</v>
      </c>
      <c r="X103" s="1449">
        <v>36</v>
      </c>
      <c r="Y103" s="165">
        <f>W103*X103*3</f>
        <v>108</v>
      </c>
      <c r="Z103" s="165"/>
      <c r="AA103" s="165">
        <f>(W103-1)*X103*Z103</f>
        <v>0</v>
      </c>
      <c r="AB103" s="1449">
        <v>0.7</v>
      </c>
      <c r="AC103" s="165">
        <f>Y103+AA103+(AB103*X103*2)</f>
        <v>158.4</v>
      </c>
    </row>
    <row r="104" spans="1:29" ht="162" x14ac:dyDescent="0.25">
      <c r="A104" s="1245">
        <v>1</v>
      </c>
      <c r="B104" s="1018" t="s">
        <v>1687</v>
      </c>
      <c r="C104" s="1018" t="s">
        <v>1688</v>
      </c>
      <c r="D104" s="1208"/>
      <c r="E104" s="1208"/>
      <c r="F104" s="656">
        <v>1</v>
      </c>
      <c r="G104" s="656">
        <v>26</v>
      </c>
      <c r="H104" s="264">
        <f>F104*G104*3</f>
        <v>78</v>
      </c>
      <c r="I104" s="264"/>
      <c r="J104" s="264">
        <f>(F104-1)*G104*I104</f>
        <v>0</v>
      </c>
      <c r="K104" s="656">
        <v>0.7</v>
      </c>
      <c r="L104" s="264">
        <f>H104+J104+(K104*G104*2)</f>
        <v>114.4</v>
      </c>
      <c r="M104" s="647">
        <v>1</v>
      </c>
      <c r="N104" s="647">
        <v>36</v>
      </c>
      <c r="O104" s="167">
        <f>M104*N104*3</f>
        <v>108</v>
      </c>
      <c r="P104" s="167"/>
      <c r="Q104" s="167">
        <f>(M104-1)*N104*P104</f>
        <v>0</v>
      </c>
      <c r="R104" s="647">
        <v>0.7</v>
      </c>
      <c r="S104" s="167">
        <f>O104+Q104+(R104*N104*2)</f>
        <v>158.4</v>
      </c>
      <c r="T104" s="1235">
        <f>S104-L104</f>
        <v>44</v>
      </c>
      <c r="W104" s="1449">
        <v>1</v>
      </c>
      <c r="X104" s="1449">
        <v>36</v>
      </c>
      <c r="Y104" s="165">
        <f>W104*X104*3</f>
        <v>108</v>
      </c>
      <c r="Z104" s="165"/>
      <c r="AA104" s="165">
        <f>(W104-1)*X104*Z104</f>
        <v>0</v>
      </c>
      <c r="AB104" s="1449">
        <v>0.5</v>
      </c>
      <c r="AC104" s="167">
        <f>Y104+AA104+(AB104*X104*2)</f>
        <v>144</v>
      </c>
    </row>
    <row r="105" spans="1:29" ht="56.25" customHeight="1" x14ac:dyDescent="0.25">
      <c r="A105" s="1245">
        <v>1</v>
      </c>
      <c r="B105" s="1018" t="s">
        <v>1689</v>
      </c>
      <c r="C105" s="1018" t="s">
        <v>1688</v>
      </c>
      <c r="D105" s="1208"/>
      <c r="E105" s="1208"/>
      <c r="F105" s="656">
        <v>1</v>
      </c>
      <c r="G105" s="656">
        <v>19</v>
      </c>
      <c r="H105" s="264">
        <f>F105*G105*3</f>
        <v>57</v>
      </c>
      <c r="I105" s="264"/>
      <c r="J105" s="264">
        <f>(F105-1)*G105*I105</f>
        <v>0</v>
      </c>
      <c r="K105" s="656">
        <v>0.5</v>
      </c>
      <c r="L105" s="264">
        <f>H105+J105+(K105*G105*2)</f>
        <v>76</v>
      </c>
      <c r="M105" s="647">
        <v>1</v>
      </c>
      <c r="N105" s="647">
        <v>36</v>
      </c>
      <c r="O105" s="167">
        <f>M105*N105*3</f>
        <v>108</v>
      </c>
      <c r="P105" s="167"/>
      <c r="Q105" s="167">
        <f>(M105-1)*N105*P105</f>
        <v>0</v>
      </c>
      <c r="R105" s="647">
        <v>0.5</v>
      </c>
      <c r="S105" s="167">
        <f>O105+Q105+(R105*N105*2)</f>
        <v>144</v>
      </c>
      <c r="T105" s="1235">
        <f>S105-L105</f>
        <v>68</v>
      </c>
      <c r="W105" s="1449"/>
      <c r="X105" s="1449"/>
      <c r="Y105" s="165">
        <f>W105*X105*3</f>
        <v>0</v>
      </c>
      <c r="Z105" s="165"/>
      <c r="AA105" s="165">
        <f>(W105-1)*X105*Z105</f>
        <v>0</v>
      </c>
      <c r="AB105" s="1449"/>
      <c r="AC105" s="167">
        <f>Y105+AA105+(AB105*X105*2)</f>
        <v>0</v>
      </c>
    </row>
    <row r="106" spans="1:29" ht="14.25" thickBot="1" x14ac:dyDescent="0.3">
      <c r="A106" s="1246"/>
      <c r="B106" s="1247"/>
      <c r="C106" s="1247"/>
      <c r="D106" s="1237"/>
      <c r="E106" s="1237"/>
      <c r="F106" s="1238"/>
      <c r="G106" s="1238"/>
      <c r="H106" s="1239"/>
      <c r="I106" s="1239"/>
      <c r="J106" s="1239"/>
      <c r="K106" s="1238"/>
      <c r="L106" s="1239">
        <v>-1.4</v>
      </c>
      <c r="M106" s="1240"/>
      <c r="N106" s="1240"/>
      <c r="O106" s="1241">
        <f>M106*N106*3</f>
        <v>0</v>
      </c>
      <c r="P106" s="1241"/>
      <c r="Q106" s="1241">
        <f>(M106-1)*N106*P106</f>
        <v>0</v>
      </c>
      <c r="R106" s="1240"/>
      <c r="S106" s="1241">
        <f>O106+Q106+(R106*N106*2)</f>
        <v>0</v>
      </c>
      <c r="T106" s="1242">
        <f>S106-L106</f>
        <v>1.4</v>
      </c>
      <c r="W106" s="1449"/>
      <c r="X106" s="1449"/>
      <c r="Y106" s="165">
        <f>W106*X106*3</f>
        <v>0</v>
      </c>
      <c r="Z106" s="165"/>
      <c r="AA106" s="165">
        <f>(W106-1)*X106*Z106</f>
        <v>0</v>
      </c>
      <c r="AB106" s="1449"/>
      <c r="AC106" s="167">
        <f>Y106+AA106+(AB106*X106*2)</f>
        <v>0</v>
      </c>
    </row>
    <row r="107" spans="1:29" ht="15" thickBot="1" x14ac:dyDescent="0.3">
      <c r="A107" s="1025"/>
      <c r="B107" s="1219" t="s">
        <v>113</v>
      </c>
      <c r="C107" s="1219"/>
      <c r="D107" s="1220"/>
      <c r="E107" s="1220">
        <v>189</v>
      </c>
      <c r="F107" s="1220"/>
      <c r="G107" s="1220"/>
      <c r="H107" s="1220">
        <f>SUM(H104:H106)</f>
        <v>135</v>
      </c>
      <c r="I107" s="1220"/>
      <c r="J107" s="1220">
        <f>SUM(J104:J106)</f>
        <v>0</v>
      </c>
      <c r="K107" s="1220"/>
      <c r="L107" s="1220">
        <f>SUM(L104:L106)</f>
        <v>189</v>
      </c>
      <c r="M107" s="1026"/>
      <c r="N107" s="1026"/>
      <c r="O107" s="1220">
        <f>SUM(O104:O106)</f>
        <v>216</v>
      </c>
      <c r="P107" s="1220"/>
      <c r="Q107" s="1220">
        <f>SUM(Q104:Q106)</f>
        <v>0</v>
      </c>
      <c r="R107" s="1220"/>
      <c r="S107" s="1220">
        <f>SUM(S104:S106)</f>
        <v>302.39999999999998</v>
      </c>
      <c r="T107" s="1221">
        <f>SUM(T104:T106)</f>
        <v>113.4</v>
      </c>
      <c r="W107" s="170"/>
      <c r="X107" s="170"/>
      <c r="Y107" s="171">
        <f>SUM(Y103:Y106)</f>
        <v>216</v>
      </c>
      <c r="Z107" s="171"/>
      <c r="AA107" s="171">
        <f>SUM(AA103:AA106)</f>
        <v>0</v>
      </c>
      <c r="AB107" s="171"/>
      <c r="AC107" s="171">
        <f>SUM(AC103:AC106)</f>
        <v>302.39999999999998</v>
      </c>
    </row>
    <row r="109" spans="1:29" ht="14.25" thickBot="1" x14ac:dyDescent="0.3"/>
    <row r="110" spans="1:29" ht="18" customHeight="1" thickBot="1" x14ac:dyDescent="0.35">
      <c r="B110" s="216" t="s">
        <v>1623</v>
      </c>
      <c r="C110" s="216"/>
      <c r="D110" s="1211"/>
      <c r="W110" s="1707" t="s">
        <v>428</v>
      </c>
      <c r="X110" s="1708"/>
      <c r="Y110" s="1708"/>
      <c r="Z110" s="1708"/>
      <c r="AA110" s="1708"/>
      <c r="AB110" s="1708"/>
      <c r="AC110" s="1709"/>
    </row>
    <row r="111" spans="1:29" ht="15" customHeight="1" thickBot="1" x14ac:dyDescent="0.3">
      <c r="A111" s="149"/>
      <c r="B111" s="150"/>
      <c r="C111" s="1429"/>
      <c r="D111" s="1702" t="s">
        <v>1671</v>
      </c>
      <c r="E111" s="1703"/>
      <c r="F111" s="1704" t="s">
        <v>392</v>
      </c>
      <c r="G111" s="1705"/>
      <c r="H111" s="1705"/>
      <c r="I111" s="1705"/>
      <c r="J111" s="1705"/>
      <c r="K111" s="1705"/>
      <c r="L111" s="1706"/>
      <c r="M111" s="1707" t="s">
        <v>428</v>
      </c>
      <c r="N111" s="1708"/>
      <c r="O111" s="1708"/>
      <c r="P111" s="1708"/>
      <c r="Q111" s="1708"/>
      <c r="R111" s="1708"/>
      <c r="S111" s="1709"/>
      <c r="T111" s="151"/>
      <c r="W111" s="156"/>
      <c r="X111" s="154"/>
      <c r="Y111" s="154"/>
      <c r="Z111" s="1717" t="s">
        <v>186</v>
      </c>
      <c r="AA111" s="1718"/>
      <c r="AB111" s="154"/>
      <c r="AC111" s="155"/>
    </row>
    <row r="112" spans="1:29" ht="14.25" customHeight="1" thickBot="1" x14ac:dyDescent="0.3">
      <c r="A112" s="152"/>
      <c r="B112" s="153"/>
      <c r="C112" s="1430"/>
      <c r="D112" s="1199"/>
      <c r="E112" s="1199"/>
      <c r="F112" s="1200"/>
      <c r="G112" s="1201"/>
      <c r="H112" s="1201"/>
      <c r="I112" s="1715" t="s">
        <v>186</v>
      </c>
      <c r="J112" s="1716"/>
      <c r="K112" s="1201"/>
      <c r="L112" s="1203"/>
      <c r="M112" s="156"/>
      <c r="N112" s="154"/>
      <c r="O112" s="154"/>
      <c r="P112" s="1717" t="s">
        <v>186</v>
      </c>
      <c r="Q112" s="1718"/>
      <c r="R112" s="154"/>
      <c r="S112" s="155"/>
      <c r="T112" s="157"/>
      <c r="W112" s="163" t="s">
        <v>180</v>
      </c>
      <c r="X112" s="160" t="s">
        <v>181</v>
      </c>
      <c r="Y112" s="160" t="s">
        <v>182</v>
      </c>
      <c r="Z112" s="1446" t="s">
        <v>183</v>
      </c>
      <c r="AA112" s="1446" t="s">
        <v>113</v>
      </c>
      <c r="AB112" s="160" t="s">
        <v>187</v>
      </c>
      <c r="AC112" s="162" t="s">
        <v>185</v>
      </c>
    </row>
    <row r="113" spans="1:29" ht="77.25" thickBot="1" x14ac:dyDescent="0.3">
      <c r="A113" s="158" t="s">
        <v>114</v>
      </c>
      <c r="B113" s="159" t="s">
        <v>179</v>
      </c>
      <c r="C113" s="293" t="s">
        <v>1666</v>
      </c>
      <c r="D113" s="1215" t="s">
        <v>181</v>
      </c>
      <c r="E113" s="1215" t="s">
        <v>185</v>
      </c>
      <c r="F113" s="1202" t="s">
        <v>180</v>
      </c>
      <c r="G113" s="1205" t="s">
        <v>181</v>
      </c>
      <c r="H113" s="1205" t="s">
        <v>182</v>
      </c>
      <c r="I113" s="1189" t="s">
        <v>183</v>
      </c>
      <c r="J113" s="1189" t="s">
        <v>113</v>
      </c>
      <c r="K113" s="1205" t="s">
        <v>184</v>
      </c>
      <c r="L113" s="1206" t="s">
        <v>185</v>
      </c>
      <c r="M113" s="163" t="s">
        <v>180</v>
      </c>
      <c r="N113" s="160" t="s">
        <v>181</v>
      </c>
      <c r="O113" s="160" t="s">
        <v>182</v>
      </c>
      <c r="P113" s="161" t="s">
        <v>183</v>
      </c>
      <c r="Q113" s="161" t="s">
        <v>113</v>
      </c>
      <c r="R113" s="160" t="s">
        <v>187</v>
      </c>
      <c r="S113" s="162" t="s">
        <v>185</v>
      </c>
      <c r="T113" s="164" t="s">
        <v>188</v>
      </c>
      <c r="W113" s="99">
        <v>13</v>
      </c>
      <c r="X113" s="100">
        <v>14</v>
      </c>
      <c r="Y113" s="99">
        <v>15</v>
      </c>
      <c r="Z113" s="100">
        <v>16</v>
      </c>
      <c r="AA113" s="99">
        <v>17</v>
      </c>
      <c r="AB113" s="100">
        <v>18</v>
      </c>
      <c r="AC113" s="99">
        <v>19</v>
      </c>
    </row>
    <row r="114" spans="1:29" x14ac:dyDescent="0.25">
      <c r="A114" s="1272">
        <v>1</v>
      </c>
      <c r="B114" s="1269">
        <v>2</v>
      </c>
      <c r="C114" s="1269">
        <v>3</v>
      </c>
      <c r="D114" s="1253">
        <v>4</v>
      </c>
      <c r="E114" s="1254">
        <v>5</v>
      </c>
      <c r="F114" s="1250">
        <v>6</v>
      </c>
      <c r="G114" s="1229">
        <v>7</v>
      </c>
      <c r="H114" s="1228">
        <v>8</v>
      </c>
      <c r="I114" s="1229">
        <v>9</v>
      </c>
      <c r="J114" s="1228">
        <v>10</v>
      </c>
      <c r="K114" s="1229">
        <v>11</v>
      </c>
      <c r="L114" s="1259">
        <v>12</v>
      </c>
      <c r="M114" s="1227">
        <v>13</v>
      </c>
      <c r="N114" s="1231">
        <v>14</v>
      </c>
      <c r="O114" s="1230">
        <v>15</v>
      </c>
      <c r="P114" s="1231">
        <v>16</v>
      </c>
      <c r="Q114" s="1230">
        <v>17</v>
      </c>
      <c r="R114" s="1231">
        <v>18</v>
      </c>
      <c r="S114" s="1265">
        <v>19</v>
      </c>
      <c r="T114" s="1262">
        <v>20</v>
      </c>
      <c r="W114" s="1449">
        <v>2</v>
      </c>
      <c r="X114" s="1449">
        <v>32</v>
      </c>
      <c r="Y114" s="165">
        <f>W114*X114*3</f>
        <v>192</v>
      </c>
      <c r="Z114" s="165">
        <v>10</v>
      </c>
      <c r="AA114" s="165">
        <f t="shared" ref="AA114:AA119" si="35">(W114-1)*X114*Z114</f>
        <v>320</v>
      </c>
      <c r="AB114" s="1449">
        <v>0.35</v>
      </c>
      <c r="AC114" s="167">
        <f>Y114+AA114+(AB114*X114*2)</f>
        <v>534.4</v>
      </c>
    </row>
    <row r="115" spans="1:29" ht="56.25" customHeight="1" x14ac:dyDescent="0.25">
      <c r="A115" s="1273">
        <v>1</v>
      </c>
      <c r="B115" s="1270" t="s">
        <v>1257</v>
      </c>
      <c r="C115" s="1270"/>
      <c r="D115" s="1255"/>
      <c r="E115" s="1256"/>
      <c r="F115" s="1251"/>
      <c r="G115" s="656"/>
      <c r="H115" s="264"/>
      <c r="I115" s="1222"/>
      <c r="J115" s="264"/>
      <c r="K115" s="656"/>
      <c r="L115" s="1260"/>
      <c r="M115" s="1266"/>
      <c r="N115" s="647"/>
      <c r="O115" s="167">
        <f t="shared" ref="O115:O119" si="36">M115*N115*3</f>
        <v>0</v>
      </c>
      <c r="P115" s="167"/>
      <c r="Q115" s="167">
        <f t="shared" ref="Q115:Q119" si="37">(M115-1)*N115*P115</f>
        <v>0</v>
      </c>
      <c r="R115" s="647"/>
      <c r="S115" s="1235">
        <f>O115+Q115+(R115*N115*2)</f>
        <v>0</v>
      </c>
      <c r="T115" s="1263">
        <f t="shared" ref="T115:T119" si="38">S115-L115</f>
        <v>0</v>
      </c>
      <c r="W115" s="1449">
        <v>6</v>
      </c>
      <c r="X115" s="1449">
        <v>16</v>
      </c>
      <c r="Y115" s="165"/>
      <c r="Z115" s="165"/>
      <c r="AA115" s="165">
        <f t="shared" si="35"/>
        <v>0</v>
      </c>
      <c r="AB115" s="1449">
        <v>0.35</v>
      </c>
      <c r="AC115" s="167">
        <f>Y115+AA115+(AB115*X115*6)*2</f>
        <v>67.199999999999989</v>
      </c>
    </row>
    <row r="116" spans="1:29" x14ac:dyDescent="0.25">
      <c r="A116" s="1273">
        <v>2</v>
      </c>
      <c r="B116" s="1270" t="s">
        <v>1690</v>
      </c>
      <c r="C116" s="1270"/>
      <c r="D116" s="1255"/>
      <c r="E116" s="1256"/>
      <c r="F116" s="1251">
        <v>2</v>
      </c>
      <c r="G116" s="656">
        <v>30</v>
      </c>
      <c r="H116" s="264">
        <f>F116*G116*3</f>
        <v>180</v>
      </c>
      <c r="I116" s="264">
        <v>25</v>
      </c>
      <c r="J116" s="264">
        <f>(F116-1)*G116*I116</f>
        <v>750</v>
      </c>
      <c r="K116" s="656">
        <v>0.25</v>
      </c>
      <c r="L116" s="1260">
        <f>H116+J116+(K116*G116*2)</f>
        <v>945</v>
      </c>
      <c r="M116" s="1267">
        <v>2</v>
      </c>
      <c r="N116" s="656">
        <v>30</v>
      </c>
      <c r="O116" s="167">
        <f t="shared" si="36"/>
        <v>180</v>
      </c>
      <c r="P116" s="264">
        <v>25</v>
      </c>
      <c r="Q116" s="167">
        <f t="shared" si="37"/>
        <v>750</v>
      </c>
      <c r="R116" s="647">
        <v>0.25</v>
      </c>
      <c r="S116" s="1235">
        <f>O116+Q116+(R116*N116*2)</f>
        <v>945</v>
      </c>
      <c r="T116" s="1263">
        <f t="shared" si="38"/>
        <v>0</v>
      </c>
      <c r="W116" s="1449">
        <v>3</v>
      </c>
      <c r="X116" s="1449">
        <v>13</v>
      </c>
      <c r="Y116" s="165">
        <f>W116*X116*3</f>
        <v>117</v>
      </c>
      <c r="Z116" s="165">
        <v>10</v>
      </c>
      <c r="AA116" s="165">
        <f t="shared" si="35"/>
        <v>260</v>
      </c>
      <c r="AB116" s="1449">
        <v>1.2</v>
      </c>
      <c r="AC116" s="167">
        <f>Y116+AA116+(AB116*X116*2)</f>
        <v>408.2</v>
      </c>
    </row>
    <row r="117" spans="1:29" x14ac:dyDescent="0.25">
      <c r="A117" s="1273">
        <v>3</v>
      </c>
      <c r="B117" s="1270" t="s">
        <v>1258</v>
      </c>
      <c r="C117" s="1270" t="s">
        <v>1691</v>
      </c>
      <c r="D117" s="1255"/>
      <c r="E117" s="1256"/>
      <c r="F117" s="1251">
        <v>2</v>
      </c>
      <c r="G117" s="656">
        <v>8</v>
      </c>
      <c r="H117" s="264">
        <f>F117*G117*3</f>
        <v>48</v>
      </c>
      <c r="I117" s="264">
        <v>10</v>
      </c>
      <c r="J117" s="264">
        <f>(F117-1)*G117*I117</f>
        <v>80</v>
      </c>
      <c r="K117" s="656">
        <v>1.2</v>
      </c>
      <c r="L117" s="1260">
        <f>H117+J117+(K117*G117*2)</f>
        <v>147.19999999999999</v>
      </c>
      <c r="M117" s="1267">
        <v>2</v>
      </c>
      <c r="N117" s="656">
        <v>8</v>
      </c>
      <c r="O117" s="167">
        <f t="shared" si="36"/>
        <v>48</v>
      </c>
      <c r="P117" s="264">
        <v>10</v>
      </c>
      <c r="Q117" s="167">
        <f t="shared" si="37"/>
        <v>80</v>
      </c>
      <c r="R117" s="647">
        <v>1.2</v>
      </c>
      <c r="S117" s="1235">
        <f>O117+Q117+(R117*N117*2)</f>
        <v>147.19999999999999</v>
      </c>
      <c r="T117" s="1263">
        <f t="shared" si="38"/>
        <v>0</v>
      </c>
      <c r="W117" s="1449">
        <v>2</v>
      </c>
      <c r="X117" s="1449">
        <v>10</v>
      </c>
      <c r="Y117" s="165">
        <f>W117*X117*3</f>
        <v>60</v>
      </c>
      <c r="Z117" s="165"/>
      <c r="AA117" s="165">
        <f t="shared" si="35"/>
        <v>0</v>
      </c>
      <c r="AB117" s="1449">
        <v>1.2</v>
      </c>
      <c r="AC117" s="167">
        <f>Y117+AA117+(AB117*X117*2)</f>
        <v>84</v>
      </c>
    </row>
    <row r="118" spans="1:29" x14ac:dyDescent="0.25">
      <c r="A118" s="1273"/>
      <c r="B118" s="1270"/>
      <c r="C118" s="1270"/>
      <c r="D118" s="1255"/>
      <c r="E118" s="1256"/>
      <c r="F118" s="1251"/>
      <c r="G118" s="656"/>
      <c r="H118" s="264"/>
      <c r="I118" s="1222"/>
      <c r="J118" s="264"/>
      <c r="K118" s="656"/>
      <c r="L118" s="1260"/>
      <c r="M118" s="1266"/>
      <c r="N118" s="647"/>
      <c r="O118" s="167">
        <f t="shared" si="36"/>
        <v>0</v>
      </c>
      <c r="P118" s="167"/>
      <c r="Q118" s="167">
        <f t="shared" si="37"/>
        <v>0</v>
      </c>
      <c r="R118" s="647"/>
      <c r="S118" s="1235">
        <f>O118+Q118+(R118*N118*2)</f>
        <v>0</v>
      </c>
      <c r="T118" s="1263">
        <f t="shared" si="38"/>
        <v>0</v>
      </c>
      <c r="W118" s="1449"/>
      <c r="X118" s="1449"/>
      <c r="Y118" s="165">
        <f>W118*X118*3</f>
        <v>0</v>
      </c>
      <c r="Z118" s="165"/>
      <c r="AA118" s="165">
        <f t="shared" si="35"/>
        <v>0</v>
      </c>
      <c r="AB118" s="1449"/>
      <c r="AC118" s="167">
        <f>Y118+AA118+(AB118*X118*2)</f>
        <v>0</v>
      </c>
    </row>
    <row r="119" spans="1:29" ht="14.25" thickBot="1" x14ac:dyDescent="0.3">
      <c r="A119" s="1274"/>
      <c r="B119" s="1271"/>
      <c r="C119" s="1271"/>
      <c r="D119" s="1257"/>
      <c r="E119" s="1258"/>
      <c r="F119" s="1252"/>
      <c r="G119" s="1238"/>
      <c r="H119" s="1239"/>
      <c r="I119" s="1239"/>
      <c r="J119" s="1239"/>
      <c r="K119" s="1238"/>
      <c r="L119" s="1261">
        <v>0.5</v>
      </c>
      <c r="M119" s="1268"/>
      <c r="N119" s="1240"/>
      <c r="O119" s="1241">
        <f t="shared" si="36"/>
        <v>0</v>
      </c>
      <c r="P119" s="1241"/>
      <c r="Q119" s="1241">
        <f t="shared" si="37"/>
        <v>0</v>
      </c>
      <c r="R119" s="1240"/>
      <c r="S119" s="1242">
        <v>0.5</v>
      </c>
      <c r="T119" s="1264">
        <f t="shared" si="38"/>
        <v>0</v>
      </c>
      <c r="W119" s="1449"/>
      <c r="X119" s="1449"/>
      <c r="Y119" s="165">
        <f>W119*X119*3</f>
        <v>0</v>
      </c>
      <c r="Z119" s="165"/>
      <c r="AA119" s="165">
        <f t="shared" si="35"/>
        <v>0</v>
      </c>
      <c r="AB119" s="1449"/>
      <c r="AC119" s="167">
        <f>Y119+AA119+(AB119*X119*2)</f>
        <v>0</v>
      </c>
    </row>
    <row r="120" spans="1:29" ht="15" thickBot="1" x14ac:dyDescent="0.3">
      <c r="A120" s="1025"/>
      <c r="B120" s="1219" t="s">
        <v>113</v>
      </c>
      <c r="C120" s="1219"/>
      <c r="D120" s="1220"/>
      <c r="E120" s="1220"/>
      <c r="F120" s="1220"/>
      <c r="G120" s="1220"/>
      <c r="H120" s="1220">
        <f>SUM(H115:H119)</f>
        <v>228</v>
      </c>
      <c r="I120" s="1220"/>
      <c r="J120" s="1220">
        <f>SUM(J115:J119)</f>
        <v>830</v>
      </c>
      <c r="K120" s="1220"/>
      <c r="L120" s="1220">
        <f>SUM(L115:L119)</f>
        <v>1092.7</v>
      </c>
      <c r="M120" s="1026"/>
      <c r="N120" s="1026"/>
      <c r="O120" s="1220">
        <f>SUM(O115:O119)</f>
        <v>228</v>
      </c>
      <c r="P120" s="1220"/>
      <c r="Q120" s="1220">
        <f>SUM(Q115:Q119)</f>
        <v>830</v>
      </c>
      <c r="R120" s="1220"/>
      <c r="S120" s="1220">
        <f>SUM(S115:S119)</f>
        <v>1092.7</v>
      </c>
      <c r="T120" s="1221">
        <f>SUM(T115:T119)</f>
        <v>0</v>
      </c>
      <c r="W120" s="170"/>
      <c r="X120" s="170"/>
      <c r="Y120" s="171">
        <f>SUM(Y114:Y119)</f>
        <v>369</v>
      </c>
      <c r="Z120" s="171"/>
      <c r="AA120" s="171">
        <f>SUM(AA114:AA119)</f>
        <v>580</v>
      </c>
      <c r="AB120" s="171"/>
      <c r="AC120" s="171">
        <f>SUM(AC114:AC119)-1.1</f>
        <v>1092.7</v>
      </c>
    </row>
    <row r="124" spans="1:29" ht="18" thickBot="1" x14ac:dyDescent="0.35">
      <c r="B124" s="216" t="s">
        <v>1625</v>
      </c>
      <c r="C124" s="216"/>
      <c r="D124" s="1211"/>
    </row>
    <row r="125" spans="1:29" ht="15" thickBot="1" x14ac:dyDescent="0.3">
      <c r="A125" s="149"/>
      <c r="B125" s="150"/>
      <c r="C125" s="1429"/>
      <c r="D125" s="1702" t="s">
        <v>1671</v>
      </c>
      <c r="E125" s="1703"/>
      <c r="F125" s="1704" t="s">
        <v>392</v>
      </c>
      <c r="G125" s="1705"/>
      <c r="H125" s="1705"/>
      <c r="I125" s="1705"/>
      <c r="J125" s="1705"/>
      <c r="K125" s="1705"/>
      <c r="L125" s="1706"/>
      <c r="M125" s="1707" t="s">
        <v>428</v>
      </c>
      <c r="N125" s="1708"/>
      <c r="O125" s="1708"/>
      <c r="P125" s="1708"/>
      <c r="Q125" s="1708"/>
      <c r="R125" s="1708"/>
      <c r="S125" s="1709"/>
      <c r="T125" s="151"/>
      <c r="W125" s="1707" t="s">
        <v>1683</v>
      </c>
      <c r="X125" s="1708"/>
      <c r="Y125" s="1708"/>
      <c r="Z125" s="1708"/>
      <c r="AA125" s="1708"/>
      <c r="AB125" s="1708"/>
      <c r="AC125" s="1709"/>
    </row>
    <row r="126" spans="1:29" ht="14.25" customHeight="1" x14ac:dyDescent="0.25">
      <c r="A126" s="152"/>
      <c r="B126" s="153"/>
      <c r="C126" s="1430"/>
      <c r="D126" s="1199"/>
      <c r="E126" s="1199"/>
      <c r="F126" s="1200"/>
      <c r="G126" s="1201"/>
      <c r="H126" s="1201"/>
      <c r="I126" s="1715" t="s">
        <v>186</v>
      </c>
      <c r="J126" s="1716"/>
      <c r="K126" s="1201"/>
      <c r="L126" s="1203"/>
      <c r="M126" s="156"/>
      <c r="N126" s="154"/>
      <c r="O126" s="154"/>
      <c r="P126" s="1717" t="s">
        <v>186</v>
      </c>
      <c r="Q126" s="1718"/>
      <c r="R126" s="154"/>
      <c r="S126" s="155"/>
      <c r="T126" s="157"/>
      <c r="W126" s="156"/>
      <c r="X126" s="154"/>
      <c r="Y126" s="154"/>
      <c r="Z126" s="1717" t="s">
        <v>186</v>
      </c>
      <c r="AA126" s="1718"/>
      <c r="AB126" s="154"/>
      <c r="AC126" s="155"/>
    </row>
    <row r="127" spans="1:29" ht="90" thickBot="1" x14ac:dyDescent="0.3">
      <c r="A127" s="158" t="s">
        <v>114</v>
      </c>
      <c r="B127" s="159" t="s">
        <v>179</v>
      </c>
      <c r="C127" s="293" t="s">
        <v>1666</v>
      </c>
      <c r="D127" s="1215" t="s">
        <v>181</v>
      </c>
      <c r="E127" s="1215" t="s">
        <v>185</v>
      </c>
      <c r="F127" s="1202" t="s">
        <v>180</v>
      </c>
      <c r="G127" s="1205" t="s">
        <v>181</v>
      </c>
      <c r="H127" s="1205" t="s">
        <v>182</v>
      </c>
      <c r="I127" s="1189" t="s">
        <v>183</v>
      </c>
      <c r="J127" s="1189" t="s">
        <v>113</v>
      </c>
      <c r="K127" s="1205" t="s">
        <v>184</v>
      </c>
      <c r="L127" s="1206" t="s">
        <v>185</v>
      </c>
      <c r="M127" s="163" t="s">
        <v>180</v>
      </c>
      <c r="N127" s="160" t="s">
        <v>181</v>
      </c>
      <c r="O127" s="160" t="s">
        <v>182</v>
      </c>
      <c r="P127" s="161" t="s">
        <v>183</v>
      </c>
      <c r="Q127" s="161" t="s">
        <v>113</v>
      </c>
      <c r="R127" s="160" t="s">
        <v>187</v>
      </c>
      <c r="S127" s="162" t="s">
        <v>185</v>
      </c>
      <c r="T127" s="164" t="s">
        <v>188</v>
      </c>
      <c r="W127" s="163" t="s">
        <v>180</v>
      </c>
      <c r="X127" s="160" t="s">
        <v>181</v>
      </c>
      <c r="Y127" s="160" t="s">
        <v>182</v>
      </c>
      <c r="Z127" s="1446" t="s">
        <v>183</v>
      </c>
      <c r="AA127" s="1446" t="s">
        <v>113</v>
      </c>
      <c r="AB127" s="160" t="s">
        <v>187</v>
      </c>
      <c r="AC127" s="162" t="s">
        <v>185</v>
      </c>
    </row>
    <row r="128" spans="1:29" ht="14.25" thickBot="1" x14ac:dyDescent="0.3">
      <c r="A128" s="1244">
        <v>1</v>
      </c>
      <c r="B128" s="1020">
        <v>2</v>
      </c>
      <c r="C128" s="1434">
        <v>3</v>
      </c>
      <c r="D128" s="1207">
        <v>4</v>
      </c>
      <c r="E128" s="1289">
        <v>5</v>
      </c>
      <c r="F128" s="1253">
        <v>6</v>
      </c>
      <c r="G128" s="1229">
        <v>7</v>
      </c>
      <c r="H128" s="1228">
        <v>8</v>
      </c>
      <c r="I128" s="1229">
        <v>9</v>
      </c>
      <c r="J128" s="1228">
        <v>10</v>
      </c>
      <c r="K128" s="1229">
        <v>11</v>
      </c>
      <c r="L128" s="1259">
        <v>12</v>
      </c>
      <c r="M128" s="1227">
        <v>13</v>
      </c>
      <c r="N128" s="1231">
        <v>14</v>
      </c>
      <c r="O128" s="1230">
        <v>15</v>
      </c>
      <c r="P128" s="1231">
        <v>16</v>
      </c>
      <c r="Q128" s="1230">
        <v>17</v>
      </c>
      <c r="R128" s="1231">
        <v>18</v>
      </c>
      <c r="S128" s="1265">
        <v>19</v>
      </c>
      <c r="T128" s="1300">
        <v>20</v>
      </c>
      <c r="W128" s="100">
        <v>12</v>
      </c>
      <c r="X128" s="99">
        <v>13</v>
      </c>
      <c r="Y128" s="100">
        <v>14</v>
      </c>
      <c r="Z128" s="99">
        <v>15</v>
      </c>
      <c r="AA128" s="100">
        <v>16</v>
      </c>
      <c r="AB128" s="99">
        <v>17</v>
      </c>
      <c r="AC128" s="100">
        <v>18</v>
      </c>
    </row>
    <row r="129" spans="1:29" x14ac:dyDescent="0.25">
      <c r="A129" s="1245">
        <v>1</v>
      </c>
      <c r="B129" s="1248"/>
      <c r="C129" s="1270"/>
      <c r="D129" s="1255"/>
      <c r="E129" s="1290"/>
      <c r="F129" s="1267"/>
      <c r="G129" s="656"/>
      <c r="H129" s="264">
        <f>F129*G129*3</f>
        <v>0</v>
      </c>
      <c r="I129" s="264"/>
      <c r="J129" s="264">
        <f>(F129-1)*G129*I129</f>
        <v>0</v>
      </c>
      <c r="K129" s="656">
        <v>1.1000000000000001</v>
      </c>
      <c r="L129" s="1260">
        <f>H129+J129+(K129*G129*2)</f>
        <v>0</v>
      </c>
      <c r="M129" s="1266"/>
      <c r="N129" s="647"/>
      <c r="O129" s="167">
        <f>M129*N129*3</f>
        <v>0</v>
      </c>
      <c r="P129" s="167"/>
      <c r="Q129" s="167">
        <f>(M129-1)*N129*P129</f>
        <v>0</v>
      </c>
      <c r="R129" s="647">
        <v>1.1000000000000001</v>
      </c>
      <c r="S129" s="1235">
        <f>O129+Q129+(R129*N129*2)</f>
        <v>0</v>
      </c>
      <c r="T129" s="1263">
        <f>S129-L129</f>
        <v>0</v>
      </c>
      <c r="W129" s="1027">
        <v>2</v>
      </c>
      <c r="X129" s="1028">
        <v>6</v>
      </c>
      <c r="Y129" s="1029">
        <f>W129*X129*3</f>
        <v>36</v>
      </c>
      <c r="Z129" s="1467">
        <v>25</v>
      </c>
      <c r="AA129" s="165">
        <f>(W129-1)*X129*Z129</f>
        <v>150</v>
      </c>
      <c r="AB129" s="1468">
        <v>1.2</v>
      </c>
      <c r="AC129" s="165">
        <f>Y129+AA129+(AB129*X129*2)</f>
        <v>200.4</v>
      </c>
    </row>
    <row r="130" spans="1:29" ht="68.25" thickBot="1" x14ac:dyDescent="0.3">
      <c r="A130" s="1245">
        <v>2</v>
      </c>
      <c r="B130" s="1248" t="s">
        <v>1257</v>
      </c>
      <c r="C130" s="1432"/>
      <c r="D130" s="1283"/>
      <c r="E130" s="1291"/>
      <c r="F130" s="1297">
        <v>2</v>
      </c>
      <c r="G130" s="1294">
        <v>14</v>
      </c>
      <c r="H130" s="264">
        <f>F130*G130*3</f>
        <v>84</v>
      </c>
      <c r="I130" s="264">
        <v>25</v>
      </c>
      <c r="J130" s="264">
        <f>(F130-1)*G130*I130</f>
        <v>350</v>
      </c>
      <c r="K130" s="656">
        <v>1.1000000000000001</v>
      </c>
      <c r="L130" s="1260">
        <f>H130+J130+(K130*G130*2)</f>
        <v>464.8</v>
      </c>
      <c r="M130" s="1304">
        <v>2</v>
      </c>
      <c r="N130" s="1303">
        <v>20</v>
      </c>
      <c r="O130" s="167">
        <f>M130*N130*3</f>
        <v>120</v>
      </c>
      <c r="P130" s="167">
        <v>25</v>
      </c>
      <c r="Q130" s="167">
        <f>(M130-1)*N130*P130</f>
        <v>500</v>
      </c>
      <c r="R130" s="647">
        <v>1.1000000000000001</v>
      </c>
      <c r="S130" s="1296">
        <f>O130+Q130+(R130*N130*2)</f>
        <v>664</v>
      </c>
      <c r="T130" s="1301">
        <f>S130-L130</f>
        <v>199.2</v>
      </c>
      <c r="W130" s="1027">
        <v>2</v>
      </c>
      <c r="X130" s="1028">
        <v>20</v>
      </c>
      <c r="Y130" s="1029">
        <f>W130*X130*3</f>
        <v>120</v>
      </c>
      <c r="Z130" s="1467">
        <v>25</v>
      </c>
      <c r="AA130" s="165">
        <f>(W130-1)*X130*Z130</f>
        <v>500</v>
      </c>
      <c r="AB130" s="1468">
        <v>1.2</v>
      </c>
      <c r="AC130" s="165">
        <f>Y130+AA130+(AB130*X130*2)</f>
        <v>668</v>
      </c>
    </row>
    <row r="131" spans="1:29" ht="30.75" customHeight="1" thickBot="1" x14ac:dyDescent="0.3">
      <c r="A131" s="1245"/>
      <c r="B131" s="1281" t="s">
        <v>1259</v>
      </c>
      <c r="C131" s="1435"/>
      <c r="D131" s="1283"/>
      <c r="E131" s="1291"/>
      <c r="F131" s="1297"/>
      <c r="G131" s="1294"/>
      <c r="H131" s="264"/>
      <c r="I131" s="264"/>
      <c r="J131" s="264"/>
      <c r="K131" s="656"/>
      <c r="L131" s="1260"/>
      <c r="M131" s="1266"/>
      <c r="N131" s="1303"/>
      <c r="O131" s="167"/>
      <c r="P131" s="167"/>
      <c r="Q131" s="167"/>
      <c r="R131" s="647"/>
      <c r="S131" s="1296"/>
      <c r="T131" s="1263"/>
      <c r="W131" s="170"/>
      <c r="X131" s="170"/>
      <c r="Y131" s="171">
        <f>SUM(Y129:Y130)</f>
        <v>156</v>
      </c>
      <c r="Z131" s="171"/>
      <c r="AA131" s="171">
        <f>SUM(AA129:AA130)</f>
        <v>650</v>
      </c>
      <c r="AB131" s="171"/>
      <c r="AC131" s="171">
        <f>SUM(AC129:AC130)</f>
        <v>868.4</v>
      </c>
    </row>
    <row r="132" spans="1:29" ht="27" x14ac:dyDescent="0.25">
      <c r="A132" s="1245"/>
      <c r="B132" s="1248" t="s">
        <v>1246</v>
      </c>
      <c r="C132" s="1270"/>
      <c r="D132" s="1255"/>
      <c r="E132" s="1290"/>
      <c r="F132" s="1267">
        <v>1</v>
      </c>
      <c r="G132" s="1213">
        <v>2</v>
      </c>
      <c r="H132" s="264">
        <f>F132*G132*3</f>
        <v>6</v>
      </c>
      <c r="I132" s="264">
        <v>20</v>
      </c>
      <c r="J132" s="264">
        <f>(F132-1)*G132*I132</f>
        <v>0</v>
      </c>
      <c r="K132" s="1214">
        <v>0.5</v>
      </c>
      <c r="L132" s="1260">
        <f>H132+J132+(K132*G132*2)</f>
        <v>8</v>
      </c>
      <c r="M132" s="1266">
        <v>1</v>
      </c>
      <c r="N132" s="1022">
        <v>2</v>
      </c>
      <c r="O132" s="167">
        <f>M132*N132*3</f>
        <v>6</v>
      </c>
      <c r="P132" s="167">
        <v>20</v>
      </c>
      <c r="Q132" s="167">
        <f>(M132-1)*N132*P132</f>
        <v>0</v>
      </c>
      <c r="R132" s="1023">
        <v>0.5</v>
      </c>
      <c r="S132" s="1296">
        <f>O132+Q132+(R132*N132*2)</f>
        <v>8</v>
      </c>
      <c r="T132" s="1263">
        <f>S132-L132</f>
        <v>0</v>
      </c>
    </row>
    <row r="133" spans="1:29" ht="27" x14ac:dyDescent="0.25">
      <c r="A133" s="1245"/>
      <c r="B133" s="1248" t="s">
        <v>1247</v>
      </c>
      <c r="C133" s="1432"/>
      <c r="D133" s="1283"/>
      <c r="E133" s="1291"/>
      <c r="F133" s="1267">
        <v>1</v>
      </c>
      <c r="G133" s="1213">
        <v>2</v>
      </c>
      <c r="H133" s="264">
        <f t="shared" ref="H133:H140" si="39">F133*G133*3</f>
        <v>6</v>
      </c>
      <c r="I133" s="264">
        <v>20</v>
      </c>
      <c r="J133" s="264">
        <f t="shared" ref="J133:J140" si="40">(F133-1)*G133*I133</f>
        <v>0</v>
      </c>
      <c r="K133" s="1214">
        <v>0.25</v>
      </c>
      <c r="L133" s="1260">
        <f>H133+J133+(K133*G133*2)</f>
        <v>7</v>
      </c>
      <c r="M133" s="1266">
        <v>1</v>
      </c>
      <c r="N133" s="1022">
        <v>2</v>
      </c>
      <c r="O133" s="167">
        <f t="shared" ref="O133:O140" si="41">M133*N133*3</f>
        <v>6</v>
      </c>
      <c r="P133" s="167">
        <v>20</v>
      </c>
      <c r="Q133" s="167">
        <f t="shared" ref="Q133:Q140" si="42">(M133-1)*N133*P133</f>
        <v>0</v>
      </c>
      <c r="R133" s="1023">
        <v>0.25</v>
      </c>
      <c r="S133" s="1296">
        <f>O133+Q133+(R133*N133*2)</f>
        <v>7</v>
      </c>
      <c r="T133" s="1301">
        <f>S133-L133</f>
        <v>0</v>
      </c>
    </row>
    <row r="134" spans="1:29" ht="27" x14ac:dyDescent="0.25">
      <c r="A134" s="1245"/>
      <c r="B134" s="1248" t="s">
        <v>1248</v>
      </c>
      <c r="C134" s="1432"/>
      <c r="D134" s="1283"/>
      <c r="E134" s="1291"/>
      <c r="F134" s="1267">
        <v>1</v>
      </c>
      <c r="G134" s="1213">
        <v>2</v>
      </c>
      <c r="H134" s="264">
        <f t="shared" si="39"/>
        <v>6</v>
      </c>
      <c r="I134" s="264">
        <v>20</v>
      </c>
      <c r="J134" s="264">
        <f t="shared" si="40"/>
        <v>0</v>
      </c>
      <c r="K134" s="1214">
        <v>1.5</v>
      </c>
      <c r="L134" s="1260">
        <f>H134+J134+(K134*G134*2)</f>
        <v>12</v>
      </c>
      <c r="M134" s="1266">
        <v>1</v>
      </c>
      <c r="N134" s="1022">
        <v>2</v>
      </c>
      <c r="O134" s="167">
        <f t="shared" si="41"/>
        <v>6</v>
      </c>
      <c r="P134" s="167">
        <v>20</v>
      </c>
      <c r="Q134" s="167">
        <f t="shared" si="42"/>
        <v>0</v>
      </c>
      <c r="R134" s="1023">
        <v>1.5</v>
      </c>
      <c r="S134" s="1296">
        <f>O134+Q134+(R134*N134*2)</f>
        <v>12</v>
      </c>
      <c r="T134" s="1301">
        <f>S134-L134</f>
        <v>0</v>
      </c>
    </row>
    <row r="135" spans="1:29" ht="27" x14ac:dyDescent="0.25">
      <c r="A135" s="1245"/>
      <c r="B135" s="1248" t="s">
        <v>1249</v>
      </c>
      <c r="C135" s="1432"/>
      <c r="D135" s="1283"/>
      <c r="E135" s="1291"/>
      <c r="F135" s="1267">
        <v>1</v>
      </c>
      <c r="G135" s="1213">
        <v>2</v>
      </c>
      <c r="H135" s="264">
        <f t="shared" si="39"/>
        <v>6</v>
      </c>
      <c r="I135" s="264">
        <v>20</v>
      </c>
      <c r="J135" s="264">
        <f t="shared" si="40"/>
        <v>0</v>
      </c>
      <c r="K135" s="1214">
        <v>1.5</v>
      </c>
      <c r="L135" s="1260">
        <f t="shared" ref="L135:L140" si="43">H135+J135+(K135*G135*2)</f>
        <v>12</v>
      </c>
      <c r="M135" s="1266">
        <v>1</v>
      </c>
      <c r="N135" s="1022">
        <v>2</v>
      </c>
      <c r="O135" s="167">
        <f t="shared" si="41"/>
        <v>6</v>
      </c>
      <c r="P135" s="167">
        <v>20</v>
      </c>
      <c r="Q135" s="167">
        <f t="shared" si="42"/>
        <v>0</v>
      </c>
      <c r="R135" s="1023">
        <v>1.5</v>
      </c>
      <c r="S135" s="1296">
        <f t="shared" ref="S135:S140" si="44">O135+Q135+(R135*N135*2)</f>
        <v>12</v>
      </c>
      <c r="T135" s="1301">
        <f t="shared" ref="T135:T140" si="45">S135-L135</f>
        <v>0</v>
      </c>
    </row>
    <row r="136" spans="1:29" ht="27" x14ac:dyDescent="0.25">
      <c r="A136" s="1245"/>
      <c r="B136" s="1248" t="s">
        <v>1250</v>
      </c>
      <c r="C136" s="1432"/>
      <c r="D136" s="1285"/>
      <c r="E136" s="1292"/>
      <c r="F136" s="1267">
        <v>1</v>
      </c>
      <c r="G136" s="1213">
        <v>2</v>
      </c>
      <c r="H136" s="264">
        <f t="shared" si="39"/>
        <v>6</v>
      </c>
      <c r="I136" s="264">
        <v>20</v>
      </c>
      <c r="J136" s="264">
        <f t="shared" si="40"/>
        <v>0</v>
      </c>
      <c r="K136" s="1214">
        <v>1.3</v>
      </c>
      <c r="L136" s="1260">
        <f t="shared" si="43"/>
        <v>11.2</v>
      </c>
      <c r="M136" s="1266">
        <v>1</v>
      </c>
      <c r="N136" s="1022">
        <v>2</v>
      </c>
      <c r="O136" s="167">
        <f t="shared" si="41"/>
        <v>6</v>
      </c>
      <c r="P136" s="167">
        <v>20</v>
      </c>
      <c r="Q136" s="167">
        <f t="shared" si="42"/>
        <v>0</v>
      </c>
      <c r="R136" s="1023">
        <v>1.3</v>
      </c>
      <c r="S136" s="1296">
        <f t="shared" si="44"/>
        <v>11.2</v>
      </c>
      <c r="T136" s="1301">
        <f t="shared" si="45"/>
        <v>0</v>
      </c>
    </row>
    <row r="137" spans="1:29" ht="27" x14ac:dyDescent="0.25">
      <c r="A137" s="1245"/>
      <c r="B137" s="1248" t="s">
        <v>1251</v>
      </c>
      <c r="C137" s="1432"/>
      <c r="D137" s="1285"/>
      <c r="E137" s="1292"/>
      <c r="F137" s="1267">
        <v>1</v>
      </c>
      <c r="G137" s="1213">
        <v>2</v>
      </c>
      <c r="H137" s="264">
        <f t="shared" si="39"/>
        <v>6</v>
      </c>
      <c r="I137" s="264">
        <v>20</v>
      </c>
      <c r="J137" s="264">
        <f t="shared" si="40"/>
        <v>0</v>
      </c>
      <c r="K137" s="1214">
        <v>0.35</v>
      </c>
      <c r="L137" s="1260">
        <f t="shared" si="43"/>
        <v>7.4</v>
      </c>
      <c r="M137" s="1266">
        <v>1</v>
      </c>
      <c r="N137" s="1022">
        <v>2</v>
      </c>
      <c r="O137" s="167">
        <f t="shared" si="41"/>
        <v>6</v>
      </c>
      <c r="P137" s="167">
        <v>20</v>
      </c>
      <c r="Q137" s="167">
        <f t="shared" si="42"/>
        <v>0</v>
      </c>
      <c r="R137" s="1023">
        <v>0.35</v>
      </c>
      <c r="S137" s="1296">
        <f t="shared" si="44"/>
        <v>7.4</v>
      </c>
      <c r="T137" s="1301">
        <f t="shared" si="45"/>
        <v>0</v>
      </c>
    </row>
    <row r="138" spans="1:29" ht="40.5" x14ac:dyDescent="0.25">
      <c r="A138" s="1245"/>
      <c r="B138" s="1248" t="s">
        <v>1252</v>
      </c>
      <c r="C138" s="1432"/>
      <c r="D138" s="1285"/>
      <c r="E138" s="1292"/>
      <c r="F138" s="1267">
        <v>1</v>
      </c>
      <c r="G138" s="1213">
        <v>2</v>
      </c>
      <c r="H138" s="264">
        <f t="shared" si="39"/>
        <v>6</v>
      </c>
      <c r="I138" s="264">
        <v>20</v>
      </c>
      <c r="J138" s="264">
        <f t="shared" si="40"/>
        <v>0</v>
      </c>
      <c r="K138" s="1214">
        <v>0.25</v>
      </c>
      <c r="L138" s="1260">
        <f t="shared" si="43"/>
        <v>7</v>
      </c>
      <c r="M138" s="1266">
        <v>1</v>
      </c>
      <c r="N138" s="1022">
        <v>2</v>
      </c>
      <c r="O138" s="167">
        <f t="shared" si="41"/>
        <v>6</v>
      </c>
      <c r="P138" s="167">
        <v>20</v>
      </c>
      <c r="Q138" s="167">
        <f t="shared" si="42"/>
        <v>0</v>
      </c>
      <c r="R138" s="1023">
        <v>0.25</v>
      </c>
      <c r="S138" s="1296">
        <f t="shared" si="44"/>
        <v>7</v>
      </c>
      <c r="T138" s="1301">
        <f t="shared" si="45"/>
        <v>0</v>
      </c>
    </row>
    <row r="139" spans="1:29" ht="27" x14ac:dyDescent="0.25">
      <c r="A139" s="1245"/>
      <c r="B139" s="1248" t="s">
        <v>1253</v>
      </c>
      <c r="C139" s="1432"/>
      <c r="D139" s="1285"/>
      <c r="E139" s="1292"/>
      <c r="F139" s="1267">
        <v>1</v>
      </c>
      <c r="G139" s="1213">
        <v>2</v>
      </c>
      <c r="H139" s="264">
        <f t="shared" si="39"/>
        <v>6</v>
      </c>
      <c r="I139" s="264">
        <v>20</v>
      </c>
      <c r="J139" s="264">
        <f t="shared" si="40"/>
        <v>0</v>
      </c>
      <c r="K139" s="1214">
        <v>3.5</v>
      </c>
      <c r="L139" s="1260">
        <f t="shared" si="43"/>
        <v>20</v>
      </c>
      <c r="M139" s="1266">
        <v>1</v>
      </c>
      <c r="N139" s="1022">
        <v>2</v>
      </c>
      <c r="O139" s="167">
        <f t="shared" si="41"/>
        <v>6</v>
      </c>
      <c r="P139" s="167">
        <v>20</v>
      </c>
      <c r="Q139" s="167">
        <f t="shared" si="42"/>
        <v>0</v>
      </c>
      <c r="R139" s="1023">
        <v>3.5</v>
      </c>
      <c r="S139" s="1296">
        <f t="shared" si="44"/>
        <v>20</v>
      </c>
      <c r="T139" s="1301">
        <f t="shared" si="45"/>
        <v>0</v>
      </c>
    </row>
    <row r="140" spans="1:29" ht="27" x14ac:dyDescent="0.25">
      <c r="A140" s="1245"/>
      <c r="B140" s="1248" t="s">
        <v>1254</v>
      </c>
      <c r="C140" s="1432"/>
      <c r="D140" s="1285"/>
      <c r="E140" s="1292"/>
      <c r="F140" s="1267">
        <v>1</v>
      </c>
      <c r="G140" s="1213">
        <v>2</v>
      </c>
      <c r="H140" s="264">
        <f t="shared" si="39"/>
        <v>6</v>
      </c>
      <c r="I140" s="264">
        <v>20</v>
      </c>
      <c r="J140" s="264">
        <f t="shared" si="40"/>
        <v>0</v>
      </c>
      <c r="K140" s="1214">
        <v>1.1000000000000001</v>
      </c>
      <c r="L140" s="1260">
        <f t="shared" si="43"/>
        <v>10.4</v>
      </c>
      <c r="M140" s="1266">
        <v>1</v>
      </c>
      <c r="N140" s="1022">
        <v>2</v>
      </c>
      <c r="O140" s="167">
        <f t="shared" si="41"/>
        <v>6</v>
      </c>
      <c r="P140" s="167">
        <v>20</v>
      </c>
      <c r="Q140" s="167">
        <f t="shared" si="42"/>
        <v>0</v>
      </c>
      <c r="R140" s="1023">
        <v>1.1000000000000001</v>
      </c>
      <c r="S140" s="1296">
        <f t="shared" si="44"/>
        <v>10.4</v>
      </c>
      <c r="T140" s="1301">
        <f t="shared" si="45"/>
        <v>0</v>
      </c>
    </row>
    <row r="141" spans="1:29" ht="27" x14ac:dyDescent="0.25">
      <c r="A141" s="1245"/>
      <c r="B141" s="1248" t="s">
        <v>1351</v>
      </c>
      <c r="C141" s="1432"/>
      <c r="D141" s="1285"/>
      <c r="E141" s="1292"/>
      <c r="F141" s="1267"/>
      <c r="G141" s="1213"/>
      <c r="H141" s="264"/>
      <c r="I141" s="264"/>
      <c r="J141" s="264"/>
      <c r="K141" s="1214"/>
      <c r="L141" s="1260"/>
      <c r="M141" s="1266">
        <v>2</v>
      </c>
      <c r="N141" s="1022">
        <v>2</v>
      </c>
      <c r="O141" s="167">
        <f>M141*N141*3</f>
        <v>12</v>
      </c>
      <c r="P141" s="167">
        <v>20</v>
      </c>
      <c r="Q141" s="167">
        <f>(M141-1)*N141*P141</f>
        <v>40</v>
      </c>
      <c r="R141" s="1023">
        <v>1.1000000000000001</v>
      </c>
      <c r="S141" s="1296">
        <f>O141+Q141+(R141*N141*2)</f>
        <v>56.4</v>
      </c>
      <c r="T141" s="1301">
        <f>S141-L141</f>
        <v>56.4</v>
      </c>
    </row>
    <row r="142" spans="1:29" ht="27" x14ac:dyDescent="0.25">
      <c r="A142" s="1245"/>
      <c r="B142" s="1248" t="s">
        <v>1256</v>
      </c>
      <c r="C142" s="1432"/>
      <c r="D142" s="1285"/>
      <c r="E142" s="1292"/>
      <c r="F142" s="1267">
        <v>2</v>
      </c>
      <c r="G142" s="1213">
        <v>2</v>
      </c>
      <c r="H142" s="264">
        <f>F142*G142*3</f>
        <v>12</v>
      </c>
      <c r="I142" s="264">
        <v>15</v>
      </c>
      <c r="J142" s="264">
        <f>(F142-1)*G142*I142</f>
        <v>30</v>
      </c>
      <c r="K142" s="1214">
        <v>5</v>
      </c>
      <c r="L142" s="1260">
        <f>H142+J142+(K142*G142*2)</f>
        <v>62</v>
      </c>
      <c r="M142" s="1266">
        <v>2</v>
      </c>
      <c r="N142" s="1022">
        <v>2</v>
      </c>
      <c r="O142" s="167">
        <f>M142*N142*3</f>
        <v>12</v>
      </c>
      <c r="P142" s="167">
        <v>15</v>
      </c>
      <c r="Q142" s="167">
        <f>(M142-1)*N142*P142</f>
        <v>30</v>
      </c>
      <c r="R142" s="1023">
        <v>5</v>
      </c>
      <c r="S142" s="1296">
        <f>O142+Q142+(R142*N142*2)</f>
        <v>62</v>
      </c>
      <c r="T142" s="1301">
        <f>S142-L142</f>
        <v>0</v>
      </c>
    </row>
    <row r="143" spans="1:29" ht="14.25" thickBot="1" x14ac:dyDescent="0.3">
      <c r="A143" s="1246"/>
      <c r="B143" s="1249"/>
      <c r="C143" s="1436"/>
      <c r="D143" s="1287"/>
      <c r="E143" s="1293"/>
      <c r="F143" s="1298"/>
      <c r="G143" s="1238"/>
      <c r="H143" s="1239"/>
      <c r="I143" s="1239"/>
      <c r="J143" s="1239"/>
      <c r="K143" s="1238"/>
      <c r="L143" s="1261">
        <v>-0.8</v>
      </c>
      <c r="M143" s="1268"/>
      <c r="N143" s="1240"/>
      <c r="O143" s="1241">
        <f>M143*N143*3</f>
        <v>0</v>
      </c>
      <c r="P143" s="1241"/>
      <c r="Q143" s="1241">
        <f>(M143-1)*N143*P143</f>
        <v>0</v>
      </c>
      <c r="R143" s="1240"/>
      <c r="S143" s="1242"/>
      <c r="T143" s="1302">
        <f>S143-L143</f>
        <v>0.8</v>
      </c>
    </row>
    <row r="144" spans="1:29" ht="15" thickBot="1" x14ac:dyDescent="0.3">
      <c r="A144" s="1025"/>
      <c r="B144" s="1305" t="s">
        <v>113</v>
      </c>
      <c r="C144" s="1437"/>
      <c r="D144" s="1307"/>
      <c r="E144" s="172">
        <v>536.6</v>
      </c>
      <c r="F144" s="1306"/>
      <c r="G144" s="1220"/>
      <c r="H144" s="1220">
        <f>SUM(H129:H143)</f>
        <v>150</v>
      </c>
      <c r="I144" s="1220"/>
      <c r="J144" s="1220">
        <f>SUM(J129:J143)</f>
        <v>380</v>
      </c>
      <c r="K144" s="1220"/>
      <c r="L144" s="1308">
        <f>SUM(L129:L143)</f>
        <v>621</v>
      </c>
      <c r="M144" s="1310"/>
      <c r="N144" s="170"/>
      <c r="O144" s="171">
        <f>SUM(O129:O143)</f>
        <v>198</v>
      </c>
      <c r="P144" s="171"/>
      <c r="Q144" s="171">
        <f>SUM(Q129:Q143)</f>
        <v>570</v>
      </c>
      <c r="R144" s="171"/>
      <c r="S144" s="172">
        <f>SUM(S129:S143)</f>
        <v>877.4</v>
      </c>
      <c r="T144" s="1309">
        <f>SUM(T129:T143)</f>
        <v>256.39999999999998</v>
      </c>
    </row>
    <row r="145" spans="1:29" ht="14.25" thickBot="1" x14ac:dyDescent="0.3"/>
    <row r="146" spans="1:29" ht="18" thickBot="1" x14ac:dyDescent="0.35">
      <c r="B146" s="216" t="s">
        <v>1626</v>
      </c>
      <c r="C146" s="216"/>
      <c r="D146" s="1211"/>
      <c r="W146" s="1707" t="s">
        <v>428</v>
      </c>
      <c r="X146" s="1708"/>
      <c r="Y146" s="1708"/>
      <c r="Z146" s="1708"/>
      <c r="AA146" s="1708"/>
      <c r="AB146" s="1708"/>
      <c r="AC146" s="1709"/>
    </row>
    <row r="147" spans="1:29" ht="15" customHeight="1" thickBot="1" x14ac:dyDescent="0.3">
      <c r="A147" s="149"/>
      <c r="B147" s="150"/>
      <c r="C147" s="1429"/>
      <c r="D147" s="1702" t="s">
        <v>1671</v>
      </c>
      <c r="E147" s="1703"/>
      <c r="F147" s="1704" t="s">
        <v>392</v>
      </c>
      <c r="G147" s="1705"/>
      <c r="H147" s="1705"/>
      <c r="I147" s="1705"/>
      <c r="J147" s="1705"/>
      <c r="K147" s="1705"/>
      <c r="L147" s="1706"/>
      <c r="M147" s="1707" t="s">
        <v>428</v>
      </c>
      <c r="N147" s="1708"/>
      <c r="O147" s="1708"/>
      <c r="P147" s="1708"/>
      <c r="Q147" s="1708"/>
      <c r="R147" s="1708"/>
      <c r="S147" s="1709"/>
      <c r="T147" s="151"/>
      <c r="W147" s="156"/>
      <c r="X147" s="154"/>
      <c r="Y147" s="154"/>
      <c r="Z147" s="1717" t="s">
        <v>186</v>
      </c>
      <c r="AA147" s="1718"/>
      <c r="AB147" s="154"/>
      <c r="AC147" s="155"/>
    </row>
    <row r="148" spans="1:29" ht="14.25" customHeight="1" thickBot="1" x14ac:dyDescent="0.3">
      <c r="A148" s="152"/>
      <c r="B148" s="153"/>
      <c r="C148" s="1430"/>
      <c r="D148" s="1199"/>
      <c r="E148" s="1199"/>
      <c r="F148" s="1200"/>
      <c r="G148" s="1201"/>
      <c r="H148" s="1201"/>
      <c r="I148" s="1715" t="s">
        <v>186</v>
      </c>
      <c r="J148" s="1716"/>
      <c r="K148" s="1201"/>
      <c r="L148" s="1203"/>
      <c r="M148" s="156"/>
      <c r="N148" s="154"/>
      <c r="O148" s="154"/>
      <c r="P148" s="1717" t="s">
        <v>186</v>
      </c>
      <c r="Q148" s="1718"/>
      <c r="R148" s="154"/>
      <c r="S148" s="155"/>
      <c r="T148" s="157"/>
      <c r="W148" s="163" t="s">
        <v>180</v>
      </c>
      <c r="X148" s="160" t="s">
        <v>181</v>
      </c>
      <c r="Y148" s="160" t="s">
        <v>182</v>
      </c>
      <c r="Z148" s="1446" t="s">
        <v>183</v>
      </c>
      <c r="AA148" s="1446" t="s">
        <v>113</v>
      </c>
      <c r="AB148" s="160" t="s">
        <v>187</v>
      </c>
      <c r="AC148" s="162" t="s">
        <v>185</v>
      </c>
    </row>
    <row r="149" spans="1:29" ht="77.25" thickBot="1" x14ac:dyDescent="0.3">
      <c r="A149" s="158" t="s">
        <v>114</v>
      </c>
      <c r="B149" s="159" t="s">
        <v>179</v>
      </c>
      <c r="C149" s="293" t="s">
        <v>1666</v>
      </c>
      <c r="D149" s="1204" t="s">
        <v>181</v>
      </c>
      <c r="E149" s="1204" t="s">
        <v>185</v>
      </c>
      <c r="F149" s="1202" t="s">
        <v>180</v>
      </c>
      <c r="G149" s="1205" t="s">
        <v>181</v>
      </c>
      <c r="H149" s="1205" t="s">
        <v>182</v>
      </c>
      <c r="I149" s="1189" t="s">
        <v>183</v>
      </c>
      <c r="J149" s="1189" t="s">
        <v>113</v>
      </c>
      <c r="K149" s="1205" t="s">
        <v>184</v>
      </c>
      <c r="L149" s="1206" t="s">
        <v>185</v>
      </c>
      <c r="M149" s="163" t="s">
        <v>180</v>
      </c>
      <c r="N149" s="160" t="s">
        <v>181</v>
      </c>
      <c r="O149" s="160" t="s">
        <v>182</v>
      </c>
      <c r="P149" s="161" t="s">
        <v>183</v>
      </c>
      <c r="Q149" s="161" t="s">
        <v>113</v>
      </c>
      <c r="R149" s="160" t="s">
        <v>187</v>
      </c>
      <c r="S149" s="162" t="s">
        <v>185</v>
      </c>
      <c r="T149" s="164" t="s">
        <v>188</v>
      </c>
      <c r="W149" s="99">
        <v>13</v>
      </c>
      <c r="X149" s="100">
        <v>14</v>
      </c>
      <c r="Y149" s="99">
        <v>15</v>
      </c>
      <c r="Z149" s="100">
        <v>16</v>
      </c>
      <c r="AA149" s="99">
        <v>17</v>
      </c>
      <c r="AB149" s="100">
        <v>18</v>
      </c>
      <c r="AC149" s="99">
        <v>19</v>
      </c>
    </row>
    <row r="150" spans="1:29" x14ac:dyDescent="0.25">
      <c r="A150" s="76">
        <v>1</v>
      </c>
      <c r="B150" s="1020">
        <v>2</v>
      </c>
      <c r="C150" s="1434">
        <v>3</v>
      </c>
      <c r="D150" s="1207">
        <v>4</v>
      </c>
      <c r="E150" s="1289">
        <v>5</v>
      </c>
      <c r="F150" s="1253">
        <v>6</v>
      </c>
      <c r="G150" s="1229">
        <v>7</v>
      </c>
      <c r="H150" s="1228">
        <v>8</v>
      </c>
      <c r="I150" s="1229">
        <v>9</v>
      </c>
      <c r="J150" s="1228">
        <v>10</v>
      </c>
      <c r="K150" s="1229">
        <v>11</v>
      </c>
      <c r="L150" s="1259">
        <v>12</v>
      </c>
      <c r="M150" s="1227">
        <v>13</v>
      </c>
      <c r="N150" s="1231">
        <v>14</v>
      </c>
      <c r="O150" s="1230">
        <v>15</v>
      </c>
      <c r="P150" s="1231">
        <v>16</v>
      </c>
      <c r="Q150" s="1230">
        <v>17</v>
      </c>
      <c r="R150" s="1231">
        <v>18</v>
      </c>
      <c r="S150" s="1265">
        <v>19</v>
      </c>
      <c r="T150" s="1276">
        <v>20</v>
      </c>
      <c r="W150" s="1449"/>
      <c r="X150" s="1449"/>
      <c r="Y150" s="165">
        <f>W150*X150*3</f>
        <v>0</v>
      </c>
      <c r="Z150" s="165"/>
      <c r="AA150" s="165">
        <f>(W150-1)*X150*Z150</f>
        <v>0</v>
      </c>
      <c r="AB150" s="1449"/>
      <c r="AC150" s="165">
        <f>Y150+AA150+(AB150*X150*2)</f>
        <v>0</v>
      </c>
    </row>
    <row r="151" spans="1:29" ht="67.5" x14ac:dyDescent="0.25">
      <c r="A151" s="1021">
        <v>1</v>
      </c>
      <c r="B151" s="1248" t="s">
        <v>1692</v>
      </c>
      <c r="C151" s="1270" t="s">
        <v>1693</v>
      </c>
      <c r="D151" s="1255"/>
      <c r="E151" s="1256"/>
      <c r="F151" s="1267">
        <v>2</v>
      </c>
      <c r="G151" s="656">
        <v>17</v>
      </c>
      <c r="H151" s="264">
        <f>F151*G151*3</f>
        <v>102</v>
      </c>
      <c r="I151" s="264">
        <v>25</v>
      </c>
      <c r="J151" s="264">
        <f>(F151-1)*G151*I151</f>
        <v>425</v>
      </c>
      <c r="K151" s="656">
        <v>1.3</v>
      </c>
      <c r="L151" s="1260">
        <f>H151+J151+(K151*G151*2)</f>
        <v>571.20000000000005</v>
      </c>
      <c r="M151" s="1266">
        <v>2</v>
      </c>
      <c r="N151" s="647">
        <v>28</v>
      </c>
      <c r="O151" s="167">
        <f>M151*N151*3</f>
        <v>168</v>
      </c>
      <c r="P151" s="167">
        <v>25</v>
      </c>
      <c r="Q151" s="167">
        <f>(M151-1)*N151*P151</f>
        <v>700</v>
      </c>
      <c r="R151" s="647">
        <v>1.3</v>
      </c>
      <c r="S151" s="1296">
        <f>O151+Q151+(R151*N151*2)</f>
        <v>940.8</v>
      </c>
      <c r="T151" s="1312">
        <f>S151-L151</f>
        <v>369.59999999999991</v>
      </c>
      <c r="W151" s="1449">
        <v>18</v>
      </c>
      <c r="X151" s="1449">
        <v>2</v>
      </c>
      <c r="Y151" s="165">
        <f>W151*X151*3</f>
        <v>108</v>
      </c>
      <c r="Z151" s="165">
        <v>25</v>
      </c>
      <c r="AA151" s="165">
        <f>(W151-1)*X151*Z151</f>
        <v>850</v>
      </c>
      <c r="AB151" s="1449">
        <v>1.2</v>
      </c>
      <c r="AC151" s="167">
        <f>Y151+AA151+(AB151*X151*2)</f>
        <v>962.8</v>
      </c>
    </row>
    <row r="152" spans="1:29" ht="14.25" thickBot="1" x14ac:dyDescent="0.3">
      <c r="A152" s="70"/>
      <c r="B152" s="1311"/>
      <c r="C152" s="1433"/>
      <c r="D152" s="1287"/>
      <c r="E152" s="1293"/>
      <c r="F152" s="1298"/>
      <c r="G152" s="1238"/>
      <c r="H152" s="1239"/>
      <c r="I152" s="1239"/>
      <c r="J152" s="1239"/>
      <c r="K152" s="1238"/>
      <c r="L152" s="1261">
        <v>-4.8</v>
      </c>
      <c r="M152" s="1268"/>
      <c r="N152" s="1240"/>
      <c r="O152" s="1241">
        <f>M152*N152*3</f>
        <v>0</v>
      </c>
      <c r="P152" s="1241"/>
      <c r="Q152" s="1241">
        <f>(M152-1)*N152*P152</f>
        <v>0</v>
      </c>
      <c r="R152" s="1240"/>
      <c r="S152" s="1242"/>
      <c r="T152" s="1313">
        <f>S152-L152</f>
        <v>4.8</v>
      </c>
      <c r="W152" s="1449"/>
      <c r="X152" s="1449"/>
      <c r="Y152" s="165">
        <f>W152*X152*3</f>
        <v>0</v>
      </c>
      <c r="Z152" s="165"/>
      <c r="AA152" s="165">
        <f>(W152-1)*X152*Z152</f>
        <v>0</v>
      </c>
      <c r="AB152" s="1449"/>
      <c r="AC152" s="167">
        <f>Y152+AA152+(AB152*X152*2)</f>
        <v>0</v>
      </c>
    </row>
    <row r="153" spans="1:29" ht="15" thickBot="1" x14ac:dyDescent="0.3">
      <c r="A153" s="1025"/>
      <c r="B153" s="169" t="s">
        <v>113</v>
      </c>
      <c r="C153" s="169"/>
      <c r="D153" s="171"/>
      <c r="E153" s="171">
        <v>198.2</v>
      </c>
      <c r="F153" s="1220"/>
      <c r="G153" s="1220"/>
      <c r="H153" s="1220">
        <f>SUM(H151:H152)</f>
        <v>102</v>
      </c>
      <c r="I153" s="1220"/>
      <c r="J153" s="1220">
        <f>SUM(J151:J152)</f>
        <v>425</v>
      </c>
      <c r="K153" s="1220"/>
      <c r="L153" s="1220">
        <f>SUM(L151:L152)</f>
        <v>566.40000000000009</v>
      </c>
      <c r="M153" s="1026"/>
      <c r="N153" s="1026"/>
      <c r="O153" s="1220">
        <f>SUM(O151:O152)</f>
        <v>168</v>
      </c>
      <c r="P153" s="1220"/>
      <c r="Q153" s="1220">
        <f>SUM(Q151:Q152)</f>
        <v>700</v>
      </c>
      <c r="R153" s="1220"/>
      <c r="S153" s="1220">
        <f>SUM(S151:S152)</f>
        <v>940.8</v>
      </c>
      <c r="T153" s="172">
        <f>SUM(T151:T152)</f>
        <v>374.39999999999992</v>
      </c>
      <c r="W153" s="1449"/>
      <c r="X153" s="1449"/>
      <c r="Y153" s="165">
        <f>W153*X153*3</f>
        <v>0</v>
      </c>
      <c r="Z153" s="165"/>
      <c r="AA153" s="165">
        <f>(W153-1)*X153*Z153</f>
        <v>0</v>
      </c>
      <c r="AB153" s="1449"/>
      <c r="AC153" s="167">
        <f>Y153+AA153+(AB153*X153*2)</f>
        <v>0</v>
      </c>
    </row>
    <row r="154" spans="1:29" ht="15" thickBot="1" x14ac:dyDescent="0.3">
      <c r="W154" s="170"/>
      <c r="X154" s="170"/>
      <c r="Y154" s="171">
        <f>SUM(Y150:Y153)</f>
        <v>108</v>
      </c>
      <c r="Z154" s="171"/>
      <c r="AA154" s="171">
        <f>SUM(AA150:AA153)</f>
        <v>850</v>
      </c>
      <c r="AB154" s="171"/>
      <c r="AC154" s="171">
        <f>SUM(AC150:AC153)</f>
        <v>962.8</v>
      </c>
    </row>
    <row r="155" spans="1:29" ht="18" thickBot="1" x14ac:dyDescent="0.35">
      <c r="B155" s="216" t="s">
        <v>1627</v>
      </c>
      <c r="C155" s="216"/>
      <c r="D155" s="1211"/>
    </row>
    <row r="156" spans="1:29" ht="15" thickBot="1" x14ac:dyDescent="0.3">
      <c r="A156" s="149"/>
      <c r="B156" s="150"/>
      <c r="C156" s="1429"/>
      <c r="D156" s="1702" t="s">
        <v>1671</v>
      </c>
      <c r="E156" s="1703"/>
      <c r="F156" s="1704" t="s">
        <v>392</v>
      </c>
      <c r="G156" s="1705"/>
      <c r="H156" s="1705"/>
      <c r="I156" s="1705"/>
      <c r="J156" s="1705"/>
      <c r="K156" s="1705"/>
      <c r="L156" s="1706"/>
      <c r="M156" s="1707" t="s">
        <v>428</v>
      </c>
      <c r="N156" s="1708"/>
      <c r="O156" s="1708"/>
      <c r="P156" s="1708"/>
      <c r="Q156" s="1708"/>
      <c r="R156" s="1708"/>
      <c r="S156" s="1709"/>
      <c r="T156" s="151"/>
      <c r="W156" s="1707" t="s">
        <v>428</v>
      </c>
      <c r="X156" s="1708"/>
      <c r="Y156" s="1708"/>
      <c r="Z156" s="1708"/>
      <c r="AA156" s="1708"/>
      <c r="AB156" s="1708"/>
      <c r="AC156" s="1709"/>
    </row>
    <row r="157" spans="1:29" ht="14.25" customHeight="1" x14ac:dyDescent="0.25">
      <c r="A157" s="152"/>
      <c r="B157" s="153"/>
      <c r="C157" s="1430"/>
      <c r="D157" s="1199"/>
      <c r="E157" s="1199"/>
      <c r="F157" s="1200"/>
      <c r="G157" s="1201"/>
      <c r="H157" s="1201"/>
      <c r="I157" s="1715" t="s">
        <v>186</v>
      </c>
      <c r="J157" s="1716"/>
      <c r="K157" s="1201"/>
      <c r="L157" s="1203"/>
      <c r="M157" s="156"/>
      <c r="N157" s="154"/>
      <c r="O157" s="154"/>
      <c r="P157" s="1717" t="s">
        <v>186</v>
      </c>
      <c r="Q157" s="1718"/>
      <c r="R157" s="154"/>
      <c r="S157" s="155"/>
      <c r="T157" s="157"/>
      <c r="W157" s="156"/>
      <c r="X157" s="154"/>
      <c r="Y157" s="154"/>
      <c r="Z157" s="1717" t="s">
        <v>186</v>
      </c>
      <c r="AA157" s="1718"/>
      <c r="AB157" s="154"/>
      <c r="AC157" s="155"/>
    </row>
    <row r="158" spans="1:29" ht="90" thickBot="1" x14ac:dyDescent="0.3">
      <c r="A158" s="158" t="s">
        <v>114</v>
      </c>
      <c r="B158" s="159" t="s">
        <v>179</v>
      </c>
      <c r="C158" s="293" t="s">
        <v>1666</v>
      </c>
      <c r="D158" s="1204" t="s">
        <v>181</v>
      </c>
      <c r="E158" s="1204" t="s">
        <v>185</v>
      </c>
      <c r="F158" s="1202" t="s">
        <v>180</v>
      </c>
      <c r="G158" s="1205" t="s">
        <v>181</v>
      </c>
      <c r="H158" s="1205" t="s">
        <v>182</v>
      </c>
      <c r="I158" s="1189" t="s">
        <v>183</v>
      </c>
      <c r="J158" s="1189" t="s">
        <v>113</v>
      </c>
      <c r="K158" s="1205" t="s">
        <v>184</v>
      </c>
      <c r="L158" s="1206" t="s">
        <v>185</v>
      </c>
      <c r="M158" s="163" t="s">
        <v>180</v>
      </c>
      <c r="N158" s="160" t="s">
        <v>181</v>
      </c>
      <c r="O158" s="160" t="s">
        <v>182</v>
      </c>
      <c r="P158" s="161" t="s">
        <v>183</v>
      </c>
      <c r="Q158" s="161" t="s">
        <v>113</v>
      </c>
      <c r="R158" s="160" t="s">
        <v>187</v>
      </c>
      <c r="S158" s="162" t="s">
        <v>185</v>
      </c>
      <c r="T158" s="164" t="s">
        <v>188</v>
      </c>
      <c r="W158" s="163" t="s">
        <v>180</v>
      </c>
      <c r="X158" s="160" t="s">
        <v>181</v>
      </c>
      <c r="Y158" s="160" t="s">
        <v>182</v>
      </c>
      <c r="Z158" s="1446" t="s">
        <v>183</v>
      </c>
      <c r="AA158" s="1446" t="s">
        <v>113</v>
      </c>
      <c r="AB158" s="160" t="s">
        <v>187</v>
      </c>
      <c r="AC158" s="162" t="s">
        <v>185</v>
      </c>
    </row>
    <row r="159" spans="1:29" ht="14.25" thickBot="1" x14ac:dyDescent="0.3">
      <c r="A159" s="76">
        <v>1</v>
      </c>
      <c r="B159" s="1020">
        <v>2</v>
      </c>
      <c r="C159" s="1434">
        <v>3</v>
      </c>
      <c r="D159" s="1207">
        <v>4</v>
      </c>
      <c r="E159" s="1289">
        <v>5</v>
      </c>
      <c r="F159" s="1253">
        <v>6</v>
      </c>
      <c r="G159" s="1229">
        <v>7</v>
      </c>
      <c r="H159" s="1228">
        <v>8</v>
      </c>
      <c r="I159" s="1229">
        <v>9</v>
      </c>
      <c r="J159" s="1228">
        <v>10</v>
      </c>
      <c r="K159" s="1229">
        <v>11</v>
      </c>
      <c r="L159" s="1259">
        <v>12</v>
      </c>
      <c r="M159" s="1227">
        <v>13</v>
      </c>
      <c r="N159" s="1231">
        <v>14</v>
      </c>
      <c r="O159" s="1230">
        <v>15</v>
      </c>
      <c r="P159" s="1231">
        <v>16</v>
      </c>
      <c r="Q159" s="1230">
        <v>17</v>
      </c>
      <c r="R159" s="1231">
        <v>18</v>
      </c>
      <c r="S159" s="1265">
        <v>19</v>
      </c>
      <c r="T159" s="1276">
        <v>20</v>
      </c>
      <c r="W159" s="99">
        <v>13</v>
      </c>
      <c r="X159" s="100">
        <v>14</v>
      </c>
      <c r="Y159" s="99">
        <v>15</v>
      </c>
      <c r="Z159" s="100">
        <v>16</v>
      </c>
      <c r="AA159" s="99">
        <v>17</v>
      </c>
      <c r="AB159" s="100">
        <v>18</v>
      </c>
      <c r="AC159" s="99">
        <v>19</v>
      </c>
    </row>
    <row r="160" spans="1:29" x14ac:dyDescent="0.25">
      <c r="A160" s="1021">
        <v>1</v>
      </c>
      <c r="B160" s="1248"/>
      <c r="C160" s="1270"/>
      <c r="D160" s="1255"/>
      <c r="E160" s="1290"/>
      <c r="F160" s="1267"/>
      <c r="G160" s="656"/>
      <c r="H160" s="264">
        <f>F160*G160*3</f>
        <v>0</v>
      </c>
      <c r="I160" s="264">
        <v>25</v>
      </c>
      <c r="J160" s="264">
        <f>(F160-1)*G160*I160</f>
        <v>0</v>
      </c>
      <c r="K160" s="656">
        <v>0.5</v>
      </c>
      <c r="L160" s="1260">
        <f>H160+J160+(K160*G160*2)</f>
        <v>0</v>
      </c>
      <c r="M160" s="1266"/>
      <c r="N160" s="647"/>
      <c r="O160" s="167">
        <f>M160*N160*3</f>
        <v>0</v>
      </c>
      <c r="P160" s="167">
        <v>25</v>
      </c>
      <c r="Q160" s="167">
        <f>(M160-1)*N160*P160</f>
        <v>0</v>
      </c>
      <c r="R160" s="647">
        <v>0.5</v>
      </c>
      <c r="S160" s="1235">
        <f>O160+Q160+(R160*N160*2)</f>
        <v>0</v>
      </c>
      <c r="T160" s="1318">
        <f>S160-L160</f>
        <v>0</v>
      </c>
      <c r="W160" s="1449">
        <v>1</v>
      </c>
      <c r="X160" s="1449">
        <v>12</v>
      </c>
      <c r="Y160" s="165">
        <f>X160*3000/1000</f>
        <v>36</v>
      </c>
      <c r="Z160" s="165"/>
      <c r="AA160" s="165">
        <f>(W160-1)*X160*Z160</f>
        <v>0</v>
      </c>
      <c r="AB160" s="1449">
        <v>0.6</v>
      </c>
      <c r="AC160" s="165">
        <f>Y160+AA160+(AB160*X160*2)</f>
        <v>50.4</v>
      </c>
    </row>
    <row r="161" spans="1:29" ht="67.5" x14ac:dyDescent="0.25">
      <c r="A161" s="1021">
        <v>2</v>
      </c>
      <c r="B161" s="1248" t="s">
        <v>1257</v>
      </c>
      <c r="C161" s="1432"/>
      <c r="D161" s="1283"/>
      <c r="E161" s="1291"/>
      <c r="F161" s="1267">
        <v>1</v>
      </c>
      <c r="G161" s="656">
        <v>4</v>
      </c>
      <c r="H161" s="264">
        <f>F161*G161*3</f>
        <v>12</v>
      </c>
      <c r="I161" s="264">
        <v>25</v>
      </c>
      <c r="J161" s="264">
        <f>(F161-1)*G161*I161</f>
        <v>0</v>
      </c>
      <c r="K161" s="656">
        <v>0.5</v>
      </c>
      <c r="L161" s="1260">
        <f>H161+J161+(K161*G161*2)</f>
        <v>16</v>
      </c>
      <c r="M161" s="1266">
        <v>1</v>
      </c>
      <c r="N161" s="647">
        <v>4</v>
      </c>
      <c r="O161" s="167">
        <f>M161*N161*3</f>
        <v>12</v>
      </c>
      <c r="P161" s="167">
        <v>25</v>
      </c>
      <c r="Q161" s="167">
        <f>(M161-1)*N161*P161</f>
        <v>0</v>
      </c>
      <c r="R161" s="647">
        <v>0.5</v>
      </c>
      <c r="S161" s="1296">
        <f>O161+Q161+(R161*N161*2)</f>
        <v>16</v>
      </c>
      <c r="T161" s="1312">
        <f>S161-L161</f>
        <v>0</v>
      </c>
      <c r="W161" s="1449">
        <v>1</v>
      </c>
      <c r="X161" s="1449">
        <v>16</v>
      </c>
      <c r="Y161" s="165">
        <f>X161*3000/1000</f>
        <v>48</v>
      </c>
      <c r="Z161" s="165"/>
      <c r="AA161" s="165">
        <f>(W161-1)*X161*Z161</f>
        <v>0</v>
      </c>
      <c r="AB161" s="1449">
        <v>0.6</v>
      </c>
      <c r="AC161" s="165">
        <f>Y161+AA161+(AB161*X161*2)</f>
        <v>67.2</v>
      </c>
    </row>
    <row r="162" spans="1:29" x14ac:dyDescent="0.25">
      <c r="A162" s="1021"/>
      <c r="B162" s="1314" t="s">
        <v>1260</v>
      </c>
      <c r="C162" s="1438"/>
      <c r="D162" s="1255"/>
      <c r="E162" s="1290"/>
      <c r="F162" s="1267">
        <v>1</v>
      </c>
      <c r="G162" s="656">
        <v>6</v>
      </c>
      <c r="H162" s="264">
        <f>F162*G162*3</f>
        <v>18</v>
      </c>
      <c r="I162" s="264">
        <v>20</v>
      </c>
      <c r="J162" s="264">
        <f>(F162-1)*G162*I162</f>
        <v>0</v>
      </c>
      <c r="K162" s="656">
        <v>0.6</v>
      </c>
      <c r="L162" s="1260">
        <f>H162+J162+(K162*G162*2)</f>
        <v>25.2</v>
      </c>
      <c r="M162" s="1266">
        <v>1</v>
      </c>
      <c r="N162" s="647">
        <v>6</v>
      </c>
      <c r="O162" s="167">
        <f>M162*N162*3</f>
        <v>18</v>
      </c>
      <c r="P162" s="167">
        <v>20</v>
      </c>
      <c r="Q162" s="167">
        <f>(M162-1)*N162*P162</f>
        <v>0</v>
      </c>
      <c r="R162" s="647">
        <v>0.6</v>
      </c>
      <c r="S162" s="1296">
        <f>O162+Q162+(R162*N162*2)</f>
        <v>25.2</v>
      </c>
      <c r="T162" s="1312">
        <f>S162-L162</f>
        <v>0</v>
      </c>
      <c r="W162" s="1449">
        <v>1</v>
      </c>
      <c r="X162" s="1449">
        <v>22</v>
      </c>
      <c r="Y162" s="165">
        <f>X162*3000/1000</f>
        <v>66</v>
      </c>
      <c r="Z162" s="165"/>
      <c r="AA162" s="165">
        <f>(W162-1)*X162*Z162</f>
        <v>0</v>
      </c>
      <c r="AB162" s="1449">
        <v>0.6</v>
      </c>
      <c r="AC162" s="165">
        <f>Y162+AA162+(AB162*X162*2)</f>
        <v>92.4</v>
      </c>
    </row>
    <row r="163" spans="1:29" x14ac:dyDescent="0.25">
      <c r="A163" s="1021"/>
      <c r="B163" s="1314" t="s">
        <v>1260</v>
      </c>
      <c r="C163" s="1438"/>
      <c r="D163" s="1255"/>
      <c r="E163" s="1290"/>
      <c r="F163" s="1267">
        <v>2</v>
      </c>
      <c r="G163" s="656">
        <v>9</v>
      </c>
      <c r="H163" s="264">
        <f>F163*G163*3</f>
        <v>54</v>
      </c>
      <c r="I163" s="264">
        <v>20</v>
      </c>
      <c r="J163" s="264">
        <f>(F163-1)*G163*I163</f>
        <v>180</v>
      </c>
      <c r="K163" s="656">
        <v>0.6</v>
      </c>
      <c r="L163" s="1260">
        <f>H163+J163+(K163*G163*2)</f>
        <v>244.8</v>
      </c>
      <c r="M163" s="1266">
        <v>2</v>
      </c>
      <c r="N163" s="647">
        <v>9</v>
      </c>
      <c r="O163" s="167">
        <f>M163*N163*3</f>
        <v>54</v>
      </c>
      <c r="P163" s="167">
        <v>20</v>
      </c>
      <c r="Q163" s="167">
        <f>(M163-1)*N163*P163</f>
        <v>180</v>
      </c>
      <c r="R163" s="647">
        <v>0.6</v>
      </c>
      <c r="S163" s="1296">
        <f>O163+Q163+(R163*N163*2)</f>
        <v>244.8</v>
      </c>
      <c r="T163" s="1312">
        <f>S163-L163</f>
        <v>0</v>
      </c>
      <c r="W163" s="1449">
        <v>1</v>
      </c>
      <c r="X163" s="1449">
        <v>19</v>
      </c>
      <c r="Y163" s="165">
        <f>X163*3000/1000</f>
        <v>57</v>
      </c>
      <c r="Z163" s="165"/>
      <c r="AA163" s="165">
        <f>(W163-1)*X163*Z163</f>
        <v>0</v>
      </c>
      <c r="AB163" s="1449">
        <v>0.4</v>
      </c>
      <c r="AC163" s="165">
        <f>Y163+AA163+(AB163*X163*2)</f>
        <v>72.2</v>
      </c>
    </row>
    <row r="164" spans="1:29" ht="14.25" thickBot="1" x14ac:dyDescent="0.3">
      <c r="A164" s="70"/>
      <c r="B164" s="1311"/>
      <c r="C164" s="1439"/>
      <c r="D164" s="1257"/>
      <c r="E164" s="1317"/>
      <c r="F164" s="1298"/>
      <c r="G164" s="1238"/>
      <c r="H164" s="1239"/>
      <c r="I164" s="1239"/>
      <c r="J164" s="1239"/>
      <c r="K164" s="1238"/>
      <c r="L164" s="1261">
        <v>-3.8</v>
      </c>
      <c r="M164" s="1268"/>
      <c r="N164" s="1240"/>
      <c r="O164" s="1241">
        <f>M164*N164*3</f>
        <v>0</v>
      </c>
      <c r="P164" s="1241"/>
      <c r="Q164" s="1241">
        <f>(M164-1)*N164*P164</f>
        <v>0</v>
      </c>
      <c r="R164" s="1240"/>
      <c r="S164" s="1299"/>
      <c r="T164" s="1313">
        <f>S164-L164</f>
        <v>3.8</v>
      </c>
      <c r="W164" s="1449"/>
      <c r="X164" s="1449"/>
      <c r="Y164" s="165"/>
      <c r="Z164" s="165"/>
      <c r="AA164" s="165"/>
      <c r="AB164" s="1449"/>
      <c r="AC164" s="167"/>
    </row>
    <row r="165" spans="1:29" ht="15" thickBot="1" x14ac:dyDescent="0.3">
      <c r="A165" s="1025"/>
      <c r="B165" s="169" t="s">
        <v>113</v>
      </c>
      <c r="C165" s="169"/>
      <c r="D165" s="171"/>
      <c r="E165" s="171">
        <v>281.39999999999998</v>
      </c>
      <c r="F165" s="1220"/>
      <c r="G165" s="1220"/>
      <c r="H165" s="1220">
        <f>SUM(H160:H164)</f>
        <v>84</v>
      </c>
      <c r="I165" s="1220"/>
      <c r="J165" s="1220">
        <f>SUM(J160:J164)</f>
        <v>180</v>
      </c>
      <c r="K165" s="1220"/>
      <c r="L165" s="1220">
        <f>SUM(L160:L164)</f>
        <v>282.2</v>
      </c>
      <c r="M165" s="1026"/>
      <c r="N165" s="1026"/>
      <c r="O165" s="1220">
        <f>SUM(O160:O164)</f>
        <v>84</v>
      </c>
      <c r="P165" s="1220"/>
      <c r="Q165" s="1220">
        <f>SUM(Q160:Q164)</f>
        <v>180</v>
      </c>
      <c r="R165" s="1220"/>
      <c r="S165" s="1220">
        <f>SUM(S160:S164)</f>
        <v>286</v>
      </c>
      <c r="T165" s="172">
        <f>SUM(T160:T164)</f>
        <v>3.8</v>
      </c>
      <c r="W165" s="170"/>
      <c r="X165" s="170"/>
      <c r="Y165" s="171">
        <f>SUM(Y160:Y164)</f>
        <v>207</v>
      </c>
      <c r="Z165" s="171"/>
      <c r="AA165" s="171">
        <f>SUM(AA160:AA164)</f>
        <v>0</v>
      </c>
      <c r="AB165" s="171"/>
      <c r="AC165" s="171">
        <f>SUM(AC160:AC164)</f>
        <v>282.2</v>
      </c>
    </row>
    <row r="167" spans="1:29" ht="18" thickBot="1" x14ac:dyDescent="0.35">
      <c r="B167" s="216" t="s">
        <v>1628</v>
      </c>
      <c r="C167" s="216"/>
      <c r="D167" s="1211"/>
    </row>
    <row r="168" spans="1:29" ht="15" thickBot="1" x14ac:dyDescent="0.3">
      <c r="A168" s="149"/>
      <c r="B168" s="150"/>
      <c r="C168" s="1429"/>
      <c r="D168" s="1702" t="s">
        <v>1671</v>
      </c>
      <c r="E168" s="1703"/>
      <c r="F168" s="1704" t="s">
        <v>392</v>
      </c>
      <c r="G168" s="1705"/>
      <c r="H168" s="1705"/>
      <c r="I168" s="1705"/>
      <c r="J168" s="1705"/>
      <c r="K168" s="1705"/>
      <c r="L168" s="1706"/>
      <c r="M168" s="1707" t="s">
        <v>428</v>
      </c>
      <c r="N168" s="1708"/>
      <c r="O168" s="1708"/>
      <c r="P168" s="1708"/>
      <c r="Q168" s="1708"/>
      <c r="R168" s="1708"/>
      <c r="S168" s="1709"/>
      <c r="T168" s="151"/>
      <c r="W168" s="1707" t="s">
        <v>428</v>
      </c>
      <c r="X168" s="1708"/>
      <c r="Y168" s="1708"/>
      <c r="Z168" s="1708"/>
      <c r="AA168" s="1708"/>
      <c r="AB168" s="1708"/>
      <c r="AC168" s="1709"/>
    </row>
    <row r="169" spans="1:29" ht="14.25" customHeight="1" x14ac:dyDescent="0.25">
      <c r="A169" s="152"/>
      <c r="B169" s="153"/>
      <c r="C169" s="1430"/>
      <c r="D169" s="1199"/>
      <c r="E169" s="1199"/>
      <c r="F169" s="1200"/>
      <c r="G169" s="1201"/>
      <c r="H169" s="1201"/>
      <c r="I169" s="1715" t="s">
        <v>186</v>
      </c>
      <c r="J169" s="1716"/>
      <c r="K169" s="1201"/>
      <c r="L169" s="1203"/>
      <c r="M169" s="156"/>
      <c r="N169" s="154"/>
      <c r="O169" s="154"/>
      <c r="P169" s="1717" t="s">
        <v>186</v>
      </c>
      <c r="Q169" s="1718"/>
      <c r="R169" s="154"/>
      <c r="S169" s="155"/>
      <c r="T169" s="157"/>
      <c r="W169" s="156"/>
      <c r="X169" s="154"/>
      <c r="Y169" s="154"/>
      <c r="Z169" s="1717" t="s">
        <v>186</v>
      </c>
      <c r="AA169" s="1718"/>
      <c r="AB169" s="154"/>
      <c r="AC169" s="155"/>
    </row>
    <row r="170" spans="1:29" ht="90" thickBot="1" x14ac:dyDescent="0.3">
      <c r="A170" s="158" t="s">
        <v>114</v>
      </c>
      <c r="B170" s="159" t="s">
        <v>179</v>
      </c>
      <c r="C170" s="293" t="s">
        <v>1666</v>
      </c>
      <c r="D170" s="1204" t="s">
        <v>181</v>
      </c>
      <c r="E170" s="1204" t="s">
        <v>185</v>
      </c>
      <c r="F170" s="1202" t="s">
        <v>180</v>
      </c>
      <c r="G170" s="1205" t="s">
        <v>181</v>
      </c>
      <c r="H170" s="1205" t="s">
        <v>182</v>
      </c>
      <c r="I170" s="1189" t="s">
        <v>183</v>
      </c>
      <c r="J170" s="1189" t="s">
        <v>113</v>
      </c>
      <c r="K170" s="1205" t="s">
        <v>184</v>
      </c>
      <c r="L170" s="1206" t="s">
        <v>185</v>
      </c>
      <c r="M170" s="163" t="s">
        <v>180</v>
      </c>
      <c r="N170" s="160" t="s">
        <v>181</v>
      </c>
      <c r="O170" s="160" t="s">
        <v>182</v>
      </c>
      <c r="P170" s="161" t="s">
        <v>183</v>
      </c>
      <c r="Q170" s="161" t="s">
        <v>113</v>
      </c>
      <c r="R170" s="160" t="s">
        <v>187</v>
      </c>
      <c r="S170" s="162" t="s">
        <v>185</v>
      </c>
      <c r="T170" s="164" t="s">
        <v>188</v>
      </c>
      <c r="W170" s="163" t="s">
        <v>180</v>
      </c>
      <c r="X170" s="160" t="s">
        <v>181</v>
      </c>
      <c r="Y170" s="160" t="s">
        <v>182</v>
      </c>
      <c r="Z170" s="1446" t="s">
        <v>183</v>
      </c>
      <c r="AA170" s="1446" t="s">
        <v>113</v>
      </c>
      <c r="AB170" s="160" t="s">
        <v>187</v>
      </c>
      <c r="AC170" s="162" t="s">
        <v>185</v>
      </c>
    </row>
    <row r="171" spans="1:29" ht="14.25" thickBot="1" x14ac:dyDescent="0.3">
      <c r="A171" s="76">
        <v>1</v>
      </c>
      <c r="B171" s="1020">
        <v>2</v>
      </c>
      <c r="C171" s="1434">
        <v>3</v>
      </c>
      <c r="D171" s="1207">
        <v>4</v>
      </c>
      <c r="E171" s="1282">
        <v>5</v>
      </c>
      <c r="F171" s="1253">
        <v>6</v>
      </c>
      <c r="G171" s="1229">
        <v>7</v>
      </c>
      <c r="H171" s="1228">
        <v>8</v>
      </c>
      <c r="I171" s="1229">
        <v>9</v>
      </c>
      <c r="J171" s="1228">
        <v>10</v>
      </c>
      <c r="K171" s="1229">
        <v>11</v>
      </c>
      <c r="L171" s="1259">
        <v>12</v>
      </c>
      <c r="M171" s="1227">
        <v>13</v>
      </c>
      <c r="N171" s="1231">
        <v>14</v>
      </c>
      <c r="O171" s="1230">
        <v>15</v>
      </c>
      <c r="P171" s="1231">
        <v>16</v>
      </c>
      <c r="Q171" s="1230">
        <v>17</v>
      </c>
      <c r="R171" s="1231">
        <v>18</v>
      </c>
      <c r="S171" s="1265">
        <v>19</v>
      </c>
      <c r="T171" s="1276">
        <v>20</v>
      </c>
      <c r="W171" s="99">
        <v>12</v>
      </c>
      <c r="X171" s="99">
        <v>13</v>
      </c>
      <c r="Y171" s="100">
        <v>14</v>
      </c>
      <c r="Z171" s="99">
        <v>15</v>
      </c>
      <c r="AA171" s="99">
        <v>16</v>
      </c>
      <c r="AB171" s="100">
        <v>17</v>
      </c>
      <c r="AC171" s="99">
        <v>18</v>
      </c>
    </row>
    <row r="172" spans="1:29" ht="40.5" x14ac:dyDescent="0.25">
      <c r="A172" s="1021">
        <v>1</v>
      </c>
      <c r="B172" s="1248" t="s">
        <v>1261</v>
      </c>
      <c r="C172" s="1270"/>
      <c r="D172" s="1255"/>
      <c r="E172" s="1256"/>
      <c r="F172" s="1267">
        <v>1</v>
      </c>
      <c r="G172" s="656">
        <v>70</v>
      </c>
      <c r="H172" s="264">
        <f>F172*G172*3</f>
        <v>210</v>
      </c>
      <c r="I172" s="264">
        <v>25</v>
      </c>
      <c r="J172" s="264">
        <f>(F172-1)*G172*I172</f>
        <v>0</v>
      </c>
      <c r="K172" s="656">
        <v>1.5</v>
      </c>
      <c r="L172" s="1260">
        <f>H172+J172+(K172*G172*2)</f>
        <v>420</v>
      </c>
      <c r="M172" s="1266"/>
      <c r="N172" s="647"/>
      <c r="O172" s="167">
        <f>M172*N172*3</f>
        <v>0</v>
      </c>
      <c r="P172" s="167"/>
      <c r="Q172" s="167">
        <f>(M172-1)*N172*P172</f>
        <v>0</v>
      </c>
      <c r="R172" s="647"/>
      <c r="S172" s="1235">
        <f>O172+Q172+(R172*N172*2)</f>
        <v>0</v>
      </c>
      <c r="T172" s="1318">
        <f>S172-L172</f>
        <v>-420</v>
      </c>
      <c r="W172" s="1449"/>
      <c r="X172" s="1449"/>
      <c r="Y172" s="165">
        <f>W172*X172*3</f>
        <v>0</v>
      </c>
      <c r="Z172" s="165"/>
      <c r="AA172" s="165">
        <f>(W172-1)*X172*Z172</f>
        <v>0</v>
      </c>
      <c r="AB172" s="1449"/>
      <c r="AC172" s="165">
        <f>Y172+AA172+(AB172*X172*2)</f>
        <v>0</v>
      </c>
    </row>
    <row r="173" spans="1:29" ht="68.25" thickBot="1" x14ac:dyDescent="0.3">
      <c r="A173" s="1021">
        <v>2</v>
      </c>
      <c r="B173" s="1248" t="s">
        <v>1257</v>
      </c>
      <c r="C173" s="1432"/>
      <c r="D173" s="1283"/>
      <c r="E173" s="1284"/>
      <c r="F173" s="1267">
        <v>2</v>
      </c>
      <c r="G173" s="656">
        <v>20</v>
      </c>
      <c r="H173" s="264">
        <f>F173*G173*3</f>
        <v>120</v>
      </c>
      <c r="I173" s="264">
        <v>25</v>
      </c>
      <c r="J173" s="264">
        <f>(F173-1)*G173*I173</f>
        <v>500</v>
      </c>
      <c r="K173" s="656">
        <v>1.5</v>
      </c>
      <c r="L173" s="1260">
        <f>H173+J173+(K173*G173*2)</f>
        <v>680</v>
      </c>
      <c r="M173" s="1266">
        <v>2</v>
      </c>
      <c r="N173" s="647">
        <v>20</v>
      </c>
      <c r="O173" s="167">
        <f>M173*N173*3</f>
        <v>120</v>
      </c>
      <c r="P173" s="167">
        <v>25</v>
      </c>
      <c r="Q173" s="167">
        <f>(M173-1)*N173*P173</f>
        <v>500</v>
      </c>
      <c r="R173" s="647">
        <v>1.5</v>
      </c>
      <c r="S173" s="1296">
        <f>O173+Q173+(R173*N173*2)</f>
        <v>680</v>
      </c>
      <c r="T173" s="1312">
        <f>S173-L173</f>
        <v>0</v>
      </c>
      <c r="W173" s="1449">
        <v>2</v>
      </c>
      <c r="X173" s="1449">
        <v>25</v>
      </c>
      <c r="Y173" s="165">
        <f>W173*X173*3</f>
        <v>150</v>
      </c>
      <c r="Z173" s="165">
        <v>15</v>
      </c>
      <c r="AA173" s="165">
        <f>(W173-1)*X173*Z173</f>
        <v>375</v>
      </c>
      <c r="AB173" s="1449">
        <v>1.5</v>
      </c>
      <c r="AC173" s="167">
        <f>Y173+AA173+(AB173*X173*2)</f>
        <v>600</v>
      </c>
    </row>
    <row r="174" spans="1:29" ht="15" thickBot="1" x14ac:dyDescent="0.3">
      <c r="A174" s="70"/>
      <c r="B174" s="1311"/>
      <c r="C174" s="1433"/>
      <c r="D174" s="1287"/>
      <c r="E174" s="1288"/>
      <c r="F174" s="1298"/>
      <c r="G174" s="1238"/>
      <c r="H174" s="1239"/>
      <c r="I174" s="1239"/>
      <c r="J174" s="1239"/>
      <c r="K174" s="1238"/>
      <c r="L174" s="1261">
        <v>4</v>
      </c>
      <c r="M174" s="1268"/>
      <c r="N174" s="1240"/>
      <c r="O174" s="1241">
        <f>M174*N174*3</f>
        <v>0</v>
      </c>
      <c r="P174" s="1241"/>
      <c r="Q174" s="1241">
        <f>(M174-1)*N174*P174</f>
        <v>0</v>
      </c>
      <c r="R174" s="1240"/>
      <c r="S174" s="1242">
        <f>O174+Q174+(R174*N174*2)</f>
        <v>0</v>
      </c>
      <c r="T174" s="1313">
        <f>S174-L174</f>
        <v>-4</v>
      </c>
      <c r="W174" s="170"/>
      <c r="X174" s="170"/>
      <c r="Y174" s="171">
        <f>SUM(Y172:Y173)</f>
        <v>150</v>
      </c>
      <c r="Z174" s="171"/>
      <c r="AA174" s="171">
        <f>SUM(AA172:AA173)</f>
        <v>375</v>
      </c>
      <c r="AB174" s="171"/>
      <c r="AC174" s="171">
        <f>SUM(AC172:AC173)</f>
        <v>600</v>
      </c>
    </row>
    <row r="175" spans="1:29" ht="15" thickBot="1" x14ac:dyDescent="0.3">
      <c r="A175" s="1025"/>
      <c r="B175" s="169" t="s">
        <v>113</v>
      </c>
      <c r="C175" s="169"/>
      <c r="D175" s="171"/>
      <c r="E175" s="171">
        <v>326</v>
      </c>
      <c r="F175" s="1220"/>
      <c r="G175" s="1220"/>
      <c r="H175" s="1220">
        <f>SUM(H172:H174)</f>
        <v>330</v>
      </c>
      <c r="I175" s="1220"/>
      <c r="J175" s="1220">
        <f>SUM(J172:J174)</f>
        <v>500</v>
      </c>
      <c r="K175" s="1220"/>
      <c r="L175" s="1220">
        <f>SUM(L172:L174)</f>
        <v>1104</v>
      </c>
      <c r="M175" s="1026"/>
      <c r="N175" s="1026"/>
      <c r="O175" s="1220">
        <f>SUM(O172:O174)</f>
        <v>120</v>
      </c>
      <c r="P175" s="1220"/>
      <c r="Q175" s="1220">
        <f>SUM(Q172:Q174)</f>
        <v>500</v>
      </c>
      <c r="R175" s="1220"/>
      <c r="S175" s="1220">
        <f>SUM(S172:S174)</f>
        <v>680</v>
      </c>
      <c r="T175" s="172">
        <f>SUM(T172:T174)</f>
        <v>-424</v>
      </c>
    </row>
    <row r="177" spans="1:29" ht="18" thickBot="1" x14ac:dyDescent="0.35">
      <c r="B177" s="216" t="s">
        <v>1629</v>
      </c>
      <c r="C177" s="216"/>
      <c r="D177" s="1211"/>
    </row>
    <row r="178" spans="1:29" ht="15" thickBot="1" x14ac:dyDescent="0.3">
      <c r="A178" s="149"/>
      <c r="B178" s="150"/>
      <c r="C178" s="1429"/>
      <c r="D178" s="1702" t="s">
        <v>1671</v>
      </c>
      <c r="E178" s="1703"/>
      <c r="F178" s="1723" t="s">
        <v>392</v>
      </c>
      <c r="G178" s="1724"/>
      <c r="H178" s="1724"/>
      <c r="I178" s="1724"/>
      <c r="J178" s="1724"/>
      <c r="K178" s="1724"/>
      <c r="L178" s="1725"/>
      <c r="M178" s="1726" t="s">
        <v>428</v>
      </c>
      <c r="N178" s="1727"/>
      <c r="O178" s="1727"/>
      <c r="P178" s="1727"/>
      <c r="Q178" s="1727"/>
      <c r="R178" s="1727"/>
      <c r="S178" s="1728"/>
      <c r="T178" s="151"/>
      <c r="W178" s="1707" t="s">
        <v>428</v>
      </c>
      <c r="X178" s="1708"/>
      <c r="Y178" s="1708"/>
      <c r="Z178" s="1708"/>
      <c r="AA178" s="1708"/>
      <c r="AB178" s="1708"/>
      <c r="AC178" s="1709"/>
    </row>
    <row r="179" spans="1:29" ht="14.25" customHeight="1" x14ac:dyDescent="0.25">
      <c r="A179" s="152"/>
      <c r="B179" s="153"/>
      <c r="C179" s="1430"/>
      <c r="D179" s="1199"/>
      <c r="E179" s="1199"/>
      <c r="F179" s="1200"/>
      <c r="G179" s="1201"/>
      <c r="H179" s="1201"/>
      <c r="I179" s="1729" t="s">
        <v>186</v>
      </c>
      <c r="J179" s="1730"/>
      <c r="K179" s="1201"/>
      <c r="L179" s="1203"/>
      <c r="M179" s="156"/>
      <c r="N179" s="154"/>
      <c r="O179" s="154"/>
      <c r="P179" s="1721" t="s">
        <v>186</v>
      </c>
      <c r="Q179" s="1722"/>
      <c r="R179" s="154"/>
      <c r="S179" s="155"/>
      <c r="T179" s="157"/>
      <c r="W179" s="156"/>
      <c r="X179" s="154"/>
      <c r="Y179" s="154"/>
      <c r="Z179" s="1717" t="s">
        <v>186</v>
      </c>
      <c r="AA179" s="1718"/>
      <c r="AB179" s="154"/>
      <c r="AC179" s="155"/>
    </row>
    <row r="180" spans="1:29" ht="90" thickBot="1" x14ac:dyDescent="0.3">
      <c r="A180" s="158" t="s">
        <v>114</v>
      </c>
      <c r="B180" s="159" t="s">
        <v>179</v>
      </c>
      <c r="C180" s="293" t="s">
        <v>1666</v>
      </c>
      <c r="D180" s="1204" t="s">
        <v>181</v>
      </c>
      <c r="E180" s="1204" t="s">
        <v>185</v>
      </c>
      <c r="F180" s="1202" t="s">
        <v>180</v>
      </c>
      <c r="G180" s="1205" t="s">
        <v>181</v>
      </c>
      <c r="H180" s="1205" t="s">
        <v>182</v>
      </c>
      <c r="I180" s="1189" t="s">
        <v>183</v>
      </c>
      <c r="J180" s="1189" t="s">
        <v>113</v>
      </c>
      <c r="K180" s="1205" t="s">
        <v>184</v>
      </c>
      <c r="L180" s="1206" t="s">
        <v>185</v>
      </c>
      <c r="M180" s="163" t="s">
        <v>180</v>
      </c>
      <c r="N180" s="160" t="s">
        <v>181</v>
      </c>
      <c r="O180" s="160" t="s">
        <v>182</v>
      </c>
      <c r="P180" s="161" t="s">
        <v>183</v>
      </c>
      <c r="Q180" s="161" t="s">
        <v>113</v>
      </c>
      <c r="R180" s="160" t="s">
        <v>187</v>
      </c>
      <c r="S180" s="162" t="s">
        <v>185</v>
      </c>
      <c r="T180" s="164" t="s">
        <v>188</v>
      </c>
      <c r="W180" s="163" t="s">
        <v>180</v>
      </c>
      <c r="X180" s="160" t="s">
        <v>181</v>
      </c>
      <c r="Y180" s="160" t="s">
        <v>182</v>
      </c>
      <c r="Z180" s="1446" t="s">
        <v>183</v>
      </c>
      <c r="AA180" s="1446" t="s">
        <v>113</v>
      </c>
      <c r="AB180" s="160" t="s">
        <v>187</v>
      </c>
      <c r="AC180" s="162" t="s">
        <v>185</v>
      </c>
    </row>
    <row r="181" spans="1:29" ht="14.25" thickBot="1" x14ac:dyDescent="0.3">
      <c r="A181" s="76">
        <v>1</v>
      </c>
      <c r="B181" s="1020">
        <v>2</v>
      </c>
      <c r="C181" s="1434">
        <v>3</v>
      </c>
      <c r="D181" s="1207">
        <v>4</v>
      </c>
      <c r="E181" s="1289">
        <v>5</v>
      </c>
      <c r="F181" s="1253">
        <v>6</v>
      </c>
      <c r="G181" s="1229">
        <v>7</v>
      </c>
      <c r="H181" s="1228">
        <v>8</v>
      </c>
      <c r="I181" s="1229">
        <v>9</v>
      </c>
      <c r="J181" s="1228">
        <v>10</v>
      </c>
      <c r="K181" s="1229">
        <v>11</v>
      </c>
      <c r="L181" s="1259">
        <v>12</v>
      </c>
      <c r="M181" s="1227">
        <v>13</v>
      </c>
      <c r="N181" s="1231">
        <v>14</v>
      </c>
      <c r="O181" s="1230">
        <v>15</v>
      </c>
      <c r="P181" s="1231">
        <v>16</v>
      </c>
      <c r="Q181" s="1230">
        <v>17</v>
      </c>
      <c r="R181" s="1231">
        <v>18</v>
      </c>
      <c r="S181" s="1265">
        <v>19</v>
      </c>
      <c r="T181" s="1276">
        <v>20</v>
      </c>
      <c r="W181" s="99">
        <v>13</v>
      </c>
      <c r="X181" s="100">
        <v>14</v>
      </c>
      <c r="Y181" s="99">
        <v>15</v>
      </c>
      <c r="Z181" s="100">
        <v>16</v>
      </c>
      <c r="AA181" s="99">
        <v>17</v>
      </c>
      <c r="AB181" s="100">
        <v>18</v>
      </c>
      <c r="AC181" s="99">
        <v>19</v>
      </c>
    </row>
    <row r="182" spans="1:29" x14ac:dyDescent="0.25">
      <c r="A182" s="1021"/>
      <c r="B182" s="1248"/>
      <c r="C182" s="1270"/>
      <c r="D182" s="1255"/>
      <c r="E182" s="1290"/>
      <c r="F182" s="1267"/>
      <c r="G182" s="656"/>
      <c r="H182" s="264"/>
      <c r="I182" s="264"/>
      <c r="J182" s="264"/>
      <c r="K182" s="656"/>
      <c r="L182" s="1260"/>
      <c r="M182" s="1266"/>
      <c r="N182" s="647"/>
      <c r="O182" s="167"/>
      <c r="P182" s="167"/>
      <c r="Q182" s="167"/>
      <c r="R182" s="647"/>
      <c r="S182" s="1235"/>
      <c r="T182" s="1318"/>
      <c r="W182" s="1449">
        <v>4</v>
      </c>
      <c r="X182" s="1449">
        <v>15</v>
      </c>
      <c r="Y182" s="165">
        <f>W182*X182*3</f>
        <v>180</v>
      </c>
      <c r="Z182" s="165">
        <v>20</v>
      </c>
      <c r="AA182" s="165">
        <f>(W182-1)*X182*Z182</f>
        <v>900</v>
      </c>
      <c r="AB182" s="1449">
        <v>3.5</v>
      </c>
      <c r="AC182" s="165">
        <f>Y182+AA182+(AB182*X182*2)</f>
        <v>1185</v>
      </c>
    </row>
    <row r="183" spans="1:29" ht="68.25" thickBot="1" x14ac:dyDescent="0.3">
      <c r="A183" s="1021">
        <v>1</v>
      </c>
      <c r="B183" s="1248" t="s">
        <v>1257</v>
      </c>
      <c r="C183" s="1432" t="s">
        <v>1694</v>
      </c>
      <c r="D183" s="1283"/>
      <c r="E183" s="1291"/>
      <c r="F183" s="1267">
        <v>2</v>
      </c>
      <c r="G183" s="656">
        <v>21</v>
      </c>
      <c r="H183" s="264">
        <f>F183*G183*3</f>
        <v>126</v>
      </c>
      <c r="I183" s="264">
        <v>24</v>
      </c>
      <c r="J183" s="264">
        <f>(F183-1)*G183*I183</f>
        <v>504</v>
      </c>
      <c r="K183" s="656">
        <v>3.5</v>
      </c>
      <c r="L183" s="1260">
        <f>H183+J183+(K183*G183*2)</f>
        <v>777</v>
      </c>
      <c r="M183" s="1266">
        <v>2</v>
      </c>
      <c r="N183" s="647">
        <v>24</v>
      </c>
      <c r="O183" s="167">
        <f>M183*N183*3</f>
        <v>144</v>
      </c>
      <c r="P183" s="167">
        <v>25</v>
      </c>
      <c r="Q183" s="167">
        <f>(M183-1)*N183*P183</f>
        <v>600</v>
      </c>
      <c r="R183" s="647">
        <v>3.5</v>
      </c>
      <c r="S183" s="1235">
        <f>O183+Q183+(R183*N183*2)</f>
        <v>912</v>
      </c>
      <c r="T183" s="1312">
        <f>S183-L183</f>
        <v>135</v>
      </c>
      <c r="W183" s="1449">
        <v>4</v>
      </c>
      <c r="X183" s="1449">
        <v>6</v>
      </c>
      <c r="Y183" s="165">
        <f>W183*X183*3</f>
        <v>72</v>
      </c>
      <c r="Z183" s="165">
        <v>15.5</v>
      </c>
      <c r="AA183" s="165">
        <f>(W183-1)*X183*Z183</f>
        <v>279</v>
      </c>
      <c r="AB183" s="1449">
        <v>3</v>
      </c>
      <c r="AC183" s="167">
        <f>Y183+AA183+(AB183*X183*2)</f>
        <v>387</v>
      </c>
    </row>
    <row r="184" spans="1:29" ht="41.25" thickBot="1" x14ac:dyDescent="0.3">
      <c r="A184" s="1021">
        <v>2</v>
      </c>
      <c r="B184" s="1248" t="s">
        <v>1262</v>
      </c>
      <c r="C184" s="1270" t="s">
        <v>1695</v>
      </c>
      <c r="D184" s="1255"/>
      <c r="E184" s="1290"/>
      <c r="F184" s="1267">
        <v>2</v>
      </c>
      <c r="G184" s="656">
        <v>24</v>
      </c>
      <c r="H184" s="264">
        <f>F184*G184*3</f>
        <v>144</v>
      </c>
      <c r="I184" s="264">
        <v>15</v>
      </c>
      <c r="J184" s="264">
        <f>(F184-1)*G184*I184</f>
        <v>360</v>
      </c>
      <c r="K184" s="656">
        <v>3</v>
      </c>
      <c r="L184" s="1260">
        <f>H184+J184+(K184*G184*2)</f>
        <v>648</v>
      </c>
      <c r="M184" s="1266">
        <v>2</v>
      </c>
      <c r="N184" s="647">
        <v>24</v>
      </c>
      <c r="O184" s="167">
        <f>M184*N184*3</f>
        <v>144</v>
      </c>
      <c r="P184" s="167">
        <v>15</v>
      </c>
      <c r="Q184" s="167">
        <f>(M184-1)*N184*P184</f>
        <v>360</v>
      </c>
      <c r="R184" s="647">
        <v>3</v>
      </c>
      <c r="S184" s="1235">
        <f>O184+Q184+(R184*N184*2)</f>
        <v>648</v>
      </c>
      <c r="T184" s="1312">
        <f>S184-L184</f>
        <v>0</v>
      </c>
      <c r="W184" s="170"/>
      <c r="X184" s="170"/>
      <c r="Y184" s="171">
        <f>SUM(Y182:Y183)</f>
        <v>252</v>
      </c>
      <c r="Z184" s="171"/>
      <c r="AA184" s="171">
        <f>SUM(AA182:AA183)</f>
        <v>1179</v>
      </c>
      <c r="AB184" s="171"/>
      <c r="AC184" s="171">
        <f>SUM(AC182:AC183)</f>
        <v>1572</v>
      </c>
    </row>
    <row r="185" spans="1:29" ht="14.25" thickBot="1" x14ac:dyDescent="0.3">
      <c r="A185" s="70"/>
      <c r="B185" s="1311"/>
      <c r="C185" s="1439"/>
      <c r="D185" s="1257"/>
      <c r="E185" s="1317"/>
      <c r="F185" s="1298"/>
      <c r="G185" s="1238"/>
      <c r="H185" s="1239"/>
      <c r="I185" s="1239"/>
      <c r="J185" s="1239"/>
      <c r="K185" s="1238"/>
      <c r="L185" s="1261">
        <v>3</v>
      </c>
      <c r="M185" s="1268"/>
      <c r="N185" s="1240"/>
      <c r="O185" s="1241">
        <f>M185*N185*3</f>
        <v>0</v>
      </c>
      <c r="P185" s="1241"/>
      <c r="Q185" s="1241">
        <f>(M185-1)*N185*P185</f>
        <v>0</v>
      </c>
      <c r="R185" s="1240"/>
      <c r="S185" s="1242"/>
      <c r="T185" s="1313">
        <f>S185-L185</f>
        <v>-3</v>
      </c>
    </row>
    <row r="186" spans="1:29" ht="15" thickBot="1" x14ac:dyDescent="0.3">
      <c r="A186" s="1025"/>
      <c r="B186" s="169" t="s">
        <v>113</v>
      </c>
      <c r="C186" s="169"/>
      <c r="D186" s="171"/>
      <c r="E186" s="171">
        <v>670.2</v>
      </c>
      <c r="F186" s="1220"/>
      <c r="G186" s="1220"/>
      <c r="H186" s="1220">
        <f>SUM(H182:H185)</f>
        <v>270</v>
      </c>
      <c r="I186" s="1220"/>
      <c r="J186" s="1220">
        <f>SUM(J182:J185)</f>
        <v>864</v>
      </c>
      <c r="K186" s="1220"/>
      <c r="L186" s="1220">
        <f>SUM(L182:L185)</f>
        <v>1428</v>
      </c>
      <c r="M186" s="1026"/>
      <c r="N186" s="1026"/>
      <c r="O186" s="1220">
        <f>SUM(O182:O185)</f>
        <v>288</v>
      </c>
      <c r="P186" s="1220"/>
      <c r="Q186" s="1220">
        <f>SUM(Q182:Q185)</f>
        <v>960</v>
      </c>
      <c r="R186" s="1220"/>
      <c r="S186" s="1220">
        <f>SUM(S182:S185)</f>
        <v>1560</v>
      </c>
      <c r="T186" s="172">
        <f>SUM(T182:T185)</f>
        <v>132</v>
      </c>
    </row>
    <row r="188" spans="1:29" ht="18" thickBot="1" x14ac:dyDescent="0.35">
      <c r="B188" s="216" t="s">
        <v>1630</v>
      </c>
      <c r="C188" s="216"/>
      <c r="D188" s="1211"/>
    </row>
    <row r="189" spans="1:29" ht="15" thickBot="1" x14ac:dyDescent="0.3">
      <c r="A189" s="149"/>
      <c r="B189" s="150"/>
      <c r="C189" s="1429"/>
      <c r="D189" s="1702" t="s">
        <v>1671</v>
      </c>
      <c r="E189" s="1703"/>
      <c r="F189" s="1704" t="s">
        <v>392</v>
      </c>
      <c r="G189" s="1705"/>
      <c r="H189" s="1705"/>
      <c r="I189" s="1705"/>
      <c r="J189" s="1705"/>
      <c r="K189" s="1705"/>
      <c r="L189" s="1706"/>
      <c r="M189" s="1707" t="s">
        <v>428</v>
      </c>
      <c r="N189" s="1708"/>
      <c r="O189" s="1708"/>
      <c r="P189" s="1708"/>
      <c r="Q189" s="1708"/>
      <c r="R189" s="1708"/>
      <c r="S189" s="1709"/>
      <c r="T189" s="151"/>
      <c r="W189" s="1737" t="s">
        <v>428</v>
      </c>
      <c r="X189" s="1738"/>
      <c r="Y189" s="1738"/>
      <c r="Z189" s="1738"/>
      <c r="AA189" s="1738"/>
      <c r="AB189" s="1738"/>
      <c r="AC189" s="1739"/>
    </row>
    <row r="190" spans="1:29" ht="14.25" customHeight="1" x14ac:dyDescent="0.25">
      <c r="A190" s="152"/>
      <c r="B190" s="153"/>
      <c r="C190" s="1430"/>
      <c r="D190" s="1199"/>
      <c r="E190" s="1199"/>
      <c r="F190" s="1200"/>
      <c r="G190" s="1201"/>
      <c r="H190" s="1201"/>
      <c r="I190" s="1715" t="s">
        <v>186</v>
      </c>
      <c r="J190" s="1716"/>
      <c r="K190" s="1201"/>
      <c r="L190" s="1203"/>
      <c r="M190" s="156"/>
      <c r="N190" s="154"/>
      <c r="O190" s="154"/>
      <c r="P190" s="1717" t="s">
        <v>186</v>
      </c>
      <c r="Q190" s="1718"/>
      <c r="R190" s="154"/>
      <c r="S190" s="155"/>
      <c r="T190" s="157"/>
      <c r="W190" s="1139"/>
      <c r="X190" s="1139"/>
      <c r="Y190" s="1139"/>
      <c r="Z190" s="1731" t="s">
        <v>186</v>
      </c>
      <c r="AA190" s="1732"/>
      <c r="AB190" s="1139"/>
      <c r="AC190" s="1139"/>
    </row>
    <row r="191" spans="1:29" ht="90" thickBot="1" x14ac:dyDescent="0.3">
      <c r="A191" s="158" t="s">
        <v>114</v>
      </c>
      <c r="B191" s="159" t="s">
        <v>179</v>
      </c>
      <c r="C191" s="293" t="s">
        <v>1666</v>
      </c>
      <c r="D191" s="1204" t="s">
        <v>181</v>
      </c>
      <c r="E191" s="1204" t="s">
        <v>185</v>
      </c>
      <c r="F191" s="1202" t="s">
        <v>180</v>
      </c>
      <c r="G191" s="1205" t="s">
        <v>181</v>
      </c>
      <c r="H191" s="1205" t="s">
        <v>182</v>
      </c>
      <c r="I191" s="1189" t="s">
        <v>183</v>
      </c>
      <c r="J191" s="1189" t="s">
        <v>113</v>
      </c>
      <c r="K191" s="1205" t="s">
        <v>184</v>
      </c>
      <c r="L191" s="1206" t="s">
        <v>185</v>
      </c>
      <c r="M191" s="163" t="s">
        <v>180</v>
      </c>
      <c r="N191" s="160" t="s">
        <v>181</v>
      </c>
      <c r="O191" s="160" t="s">
        <v>182</v>
      </c>
      <c r="P191" s="161" t="s">
        <v>183</v>
      </c>
      <c r="Q191" s="161" t="s">
        <v>113</v>
      </c>
      <c r="R191" s="160" t="s">
        <v>187</v>
      </c>
      <c r="S191" s="162" t="s">
        <v>185</v>
      </c>
      <c r="T191" s="164" t="s">
        <v>188</v>
      </c>
      <c r="W191" s="117" t="s">
        <v>180</v>
      </c>
      <c r="X191" s="117" t="s">
        <v>181</v>
      </c>
      <c r="Y191" s="117" t="s">
        <v>182</v>
      </c>
      <c r="Z191" s="117" t="s">
        <v>183</v>
      </c>
      <c r="AA191" s="117" t="s">
        <v>113</v>
      </c>
      <c r="AB191" s="117" t="s">
        <v>187</v>
      </c>
      <c r="AC191" s="117" t="s">
        <v>185</v>
      </c>
    </row>
    <row r="192" spans="1:29" x14ac:dyDescent="0.25">
      <c r="A192" s="76">
        <v>1</v>
      </c>
      <c r="B192" s="1020">
        <v>2</v>
      </c>
      <c r="C192" s="1434">
        <v>3</v>
      </c>
      <c r="D192" s="1207">
        <v>4</v>
      </c>
      <c r="E192" s="1289">
        <v>5</v>
      </c>
      <c r="F192" s="1253">
        <v>6</v>
      </c>
      <c r="G192" s="1229">
        <v>7</v>
      </c>
      <c r="H192" s="1228">
        <v>8</v>
      </c>
      <c r="I192" s="1229">
        <v>9</v>
      </c>
      <c r="J192" s="1228">
        <v>10</v>
      </c>
      <c r="K192" s="1229">
        <v>11</v>
      </c>
      <c r="L192" s="1259">
        <v>12</v>
      </c>
      <c r="M192" s="1227">
        <v>13</v>
      </c>
      <c r="N192" s="1231">
        <v>14</v>
      </c>
      <c r="O192" s="1230">
        <v>15</v>
      </c>
      <c r="P192" s="1231">
        <v>16</v>
      </c>
      <c r="Q192" s="1230">
        <v>17</v>
      </c>
      <c r="R192" s="1231">
        <v>18</v>
      </c>
      <c r="S192" s="1265">
        <v>19</v>
      </c>
      <c r="T192" s="1276">
        <v>20</v>
      </c>
      <c r="W192" s="1016">
        <v>12</v>
      </c>
      <c r="X192" s="76">
        <v>13</v>
      </c>
      <c r="Y192" s="1016">
        <v>14</v>
      </c>
      <c r="Z192" s="76">
        <v>15</v>
      </c>
      <c r="AA192" s="1016">
        <v>16</v>
      </c>
      <c r="AB192" s="76">
        <v>17</v>
      </c>
      <c r="AC192" s="1016">
        <v>18</v>
      </c>
    </row>
    <row r="193" spans="1:29" x14ac:dyDescent="0.25">
      <c r="A193" s="1021"/>
      <c r="B193" s="1248"/>
      <c r="C193" s="1270"/>
      <c r="D193" s="1255"/>
      <c r="E193" s="1290"/>
      <c r="F193" s="1267"/>
      <c r="G193" s="656"/>
      <c r="H193" s="264">
        <f>F193*G193*3</f>
        <v>0</v>
      </c>
      <c r="I193" s="264"/>
      <c r="J193" s="264">
        <f>(F193-1)*G193*I193</f>
        <v>0</v>
      </c>
      <c r="K193" s="656"/>
      <c r="L193" s="1260">
        <f>H193+J193+(K193*G193*2)</f>
        <v>0</v>
      </c>
      <c r="M193" s="1266"/>
      <c r="N193" s="647"/>
      <c r="O193" s="167">
        <f>M193*N193*3</f>
        <v>0</v>
      </c>
      <c r="P193" s="167"/>
      <c r="Q193" s="167">
        <f>(M193-1)*N193*P193</f>
        <v>0</v>
      </c>
      <c r="R193" s="647"/>
      <c r="S193" s="1235">
        <f>O193+Q193+(R193*N193*2)</f>
        <v>0</v>
      </c>
      <c r="T193" s="1318">
        <f>S193-L193</f>
        <v>0</v>
      </c>
      <c r="W193" s="647">
        <v>2</v>
      </c>
      <c r="X193" s="647">
        <v>6</v>
      </c>
      <c r="Y193" s="167">
        <f>W193*X193*3</f>
        <v>36</v>
      </c>
      <c r="Z193" s="167">
        <v>25</v>
      </c>
      <c r="AA193" s="167">
        <f>(W193-1)*X193*Z193</f>
        <v>150</v>
      </c>
      <c r="AB193" s="647">
        <v>1.5</v>
      </c>
      <c r="AC193" s="167">
        <f>Y193+AA193+(AB193*X193*2)</f>
        <v>204</v>
      </c>
    </row>
    <row r="194" spans="1:29" ht="67.5" x14ac:dyDescent="0.25">
      <c r="A194" s="1021">
        <v>1</v>
      </c>
      <c r="B194" s="1248" t="s">
        <v>1257</v>
      </c>
      <c r="C194" s="1432"/>
      <c r="D194" s="1283"/>
      <c r="E194" s="1291"/>
      <c r="F194" s="1267">
        <v>2</v>
      </c>
      <c r="G194" s="656">
        <v>8</v>
      </c>
      <c r="H194" s="264">
        <f>F194*G194*3</f>
        <v>48</v>
      </c>
      <c r="I194" s="264">
        <v>25</v>
      </c>
      <c r="J194" s="264">
        <f>(F194-1)*G194*I194</f>
        <v>200</v>
      </c>
      <c r="K194" s="656">
        <v>1.5</v>
      </c>
      <c r="L194" s="1260">
        <f>H194+J194+(K194*G194*2)</f>
        <v>272</v>
      </c>
      <c r="M194" s="1266">
        <v>2</v>
      </c>
      <c r="N194" s="647">
        <v>18</v>
      </c>
      <c r="O194" s="167">
        <f>M194*N194*3</f>
        <v>108</v>
      </c>
      <c r="P194" s="167">
        <v>25</v>
      </c>
      <c r="Q194" s="167">
        <f>(M194-1)*N194*P194</f>
        <v>450</v>
      </c>
      <c r="R194" s="647">
        <v>1.5</v>
      </c>
      <c r="S194" s="1235">
        <f>O194+Q194+(R194*N194*2)</f>
        <v>612</v>
      </c>
      <c r="T194" s="1312">
        <f>S194-L194</f>
        <v>340</v>
      </c>
      <c r="W194" s="647">
        <v>2</v>
      </c>
      <c r="X194" s="647">
        <v>12</v>
      </c>
      <c r="Y194" s="167">
        <f>W194*X194*3</f>
        <v>72</v>
      </c>
      <c r="Z194" s="167">
        <v>25</v>
      </c>
      <c r="AA194" s="167">
        <f>(W194-1)*X194*Z194</f>
        <v>300</v>
      </c>
      <c r="AB194" s="647">
        <v>1.5</v>
      </c>
      <c r="AC194" s="167">
        <f>Y194+AA194+(AB194*X194*2)</f>
        <v>408</v>
      </c>
    </row>
    <row r="195" spans="1:29" ht="14.25" thickBot="1" x14ac:dyDescent="0.3">
      <c r="A195" s="70"/>
      <c r="B195" s="1311"/>
      <c r="C195" s="1433"/>
      <c r="D195" s="1287"/>
      <c r="E195" s="1293"/>
      <c r="F195" s="1298"/>
      <c r="G195" s="1238"/>
      <c r="H195" s="1239"/>
      <c r="I195" s="1239"/>
      <c r="J195" s="1239"/>
      <c r="K195" s="1238"/>
      <c r="L195" s="1261">
        <v>16</v>
      </c>
      <c r="M195" s="1268"/>
      <c r="N195" s="1240"/>
      <c r="O195" s="1241">
        <f>M195*N195*3</f>
        <v>0</v>
      </c>
      <c r="P195" s="1241"/>
      <c r="Q195" s="1241">
        <f>(M195-1)*N195*P195</f>
        <v>0</v>
      </c>
      <c r="R195" s="1240"/>
      <c r="S195" s="1242">
        <f>O195+Q195+(R195*N195*2)</f>
        <v>0</v>
      </c>
      <c r="T195" s="1313">
        <f>S195-L195</f>
        <v>-16</v>
      </c>
      <c r="W195" s="647"/>
      <c r="X195" s="647"/>
      <c r="Y195" s="167">
        <f>W195*X195*3</f>
        <v>0</v>
      </c>
      <c r="Z195" s="167"/>
      <c r="AA195" s="167">
        <f>(W195-1)*X195*Z195</f>
        <v>0</v>
      </c>
      <c r="AB195" s="647"/>
      <c r="AC195" s="167">
        <f>Y195+AA195+(AB195*X195*2)</f>
        <v>0</v>
      </c>
    </row>
    <row r="196" spans="1:29" ht="15" thickBot="1" x14ac:dyDescent="0.3">
      <c r="A196" s="1025"/>
      <c r="B196" s="169" t="s">
        <v>113</v>
      </c>
      <c r="C196" s="169"/>
      <c r="D196" s="171"/>
      <c r="E196" s="171">
        <v>288</v>
      </c>
      <c r="F196" s="1220"/>
      <c r="G196" s="1220"/>
      <c r="H196" s="1220">
        <f>SUM(H193:H195)</f>
        <v>48</v>
      </c>
      <c r="I196" s="1220"/>
      <c r="J196" s="1220">
        <f>SUM(J193:J195)</f>
        <v>200</v>
      </c>
      <c r="K196" s="1220"/>
      <c r="L196" s="1220">
        <f>SUM(L193:L195)</f>
        <v>288</v>
      </c>
      <c r="M196" s="1026"/>
      <c r="N196" s="1026"/>
      <c r="O196" s="1220">
        <f>SUM(O193:O195)</f>
        <v>108</v>
      </c>
      <c r="P196" s="1220"/>
      <c r="Q196" s="1220">
        <f>SUM(Q193:Q195)</f>
        <v>450</v>
      </c>
      <c r="R196" s="1220"/>
      <c r="S196" s="1220">
        <f>SUM(S193:S195)</f>
        <v>612</v>
      </c>
      <c r="T196" s="172">
        <f>SUM(T193:T195)</f>
        <v>324</v>
      </c>
      <c r="W196" s="1138"/>
      <c r="X196" s="1138"/>
      <c r="Y196" s="1137">
        <f>SUM(Y193:Y195)</f>
        <v>108</v>
      </c>
      <c r="Z196" s="1137"/>
      <c r="AA196" s="1137">
        <f>SUM(AA193:AA195)</f>
        <v>450</v>
      </c>
      <c r="AB196" s="1137"/>
      <c r="AC196" s="1137">
        <f>SUM(AC193:AC195)</f>
        <v>612</v>
      </c>
    </row>
    <row r="198" spans="1:29" ht="18" thickBot="1" x14ac:dyDescent="0.35">
      <c r="B198" s="216" t="s">
        <v>535</v>
      </c>
      <c r="C198" s="216"/>
      <c r="D198" s="1211"/>
    </row>
    <row r="199" spans="1:29" ht="15" thickBot="1" x14ac:dyDescent="0.3">
      <c r="A199" s="149"/>
      <c r="B199" s="150"/>
      <c r="C199" s="1429"/>
      <c r="D199" s="1702" t="s">
        <v>1671</v>
      </c>
      <c r="E199" s="1703"/>
      <c r="F199" s="1704" t="s">
        <v>392</v>
      </c>
      <c r="G199" s="1705"/>
      <c r="H199" s="1705"/>
      <c r="I199" s="1705"/>
      <c r="J199" s="1705"/>
      <c r="K199" s="1705"/>
      <c r="L199" s="1706"/>
      <c r="M199" s="1707" t="s">
        <v>428</v>
      </c>
      <c r="N199" s="1708"/>
      <c r="O199" s="1708"/>
      <c r="P199" s="1708"/>
      <c r="Q199" s="1708"/>
      <c r="R199" s="1708"/>
      <c r="S199" s="1709"/>
      <c r="T199" s="151"/>
      <c r="W199" s="1707" t="s">
        <v>428</v>
      </c>
      <c r="X199" s="1708"/>
      <c r="Y199" s="1708"/>
      <c r="Z199" s="1708"/>
      <c r="AA199" s="1708"/>
      <c r="AB199" s="1708"/>
      <c r="AC199" s="1709"/>
    </row>
    <row r="200" spans="1:29" ht="14.25" customHeight="1" x14ac:dyDescent="0.25">
      <c r="A200" s="152"/>
      <c r="B200" s="153"/>
      <c r="C200" s="1430"/>
      <c r="D200" s="1199"/>
      <c r="E200" s="1199"/>
      <c r="F200" s="1200"/>
      <c r="G200" s="1201"/>
      <c r="H200" s="1201"/>
      <c r="I200" s="1715" t="s">
        <v>186</v>
      </c>
      <c r="J200" s="1716"/>
      <c r="K200" s="1201"/>
      <c r="L200" s="1203"/>
      <c r="M200" s="156"/>
      <c r="N200" s="154"/>
      <c r="O200" s="154"/>
      <c r="P200" s="1717" t="s">
        <v>186</v>
      </c>
      <c r="Q200" s="1718"/>
      <c r="R200" s="154"/>
      <c r="S200" s="155"/>
      <c r="T200" s="157"/>
      <c r="W200" s="156"/>
      <c r="X200" s="154"/>
      <c r="Y200" s="154"/>
      <c r="Z200" s="1717" t="s">
        <v>186</v>
      </c>
      <c r="AA200" s="1718"/>
      <c r="AB200" s="154"/>
      <c r="AC200" s="155"/>
    </row>
    <row r="201" spans="1:29" ht="90" thickBot="1" x14ac:dyDescent="0.3">
      <c r="A201" s="158" t="s">
        <v>114</v>
      </c>
      <c r="B201" s="159" t="s">
        <v>179</v>
      </c>
      <c r="C201" s="293" t="s">
        <v>1666</v>
      </c>
      <c r="D201" s="1204" t="s">
        <v>181</v>
      </c>
      <c r="E201" s="1204" t="s">
        <v>185</v>
      </c>
      <c r="F201" s="1202" t="s">
        <v>180</v>
      </c>
      <c r="G201" s="1205" t="s">
        <v>181</v>
      </c>
      <c r="H201" s="1205" t="s">
        <v>182</v>
      </c>
      <c r="I201" s="1189" t="s">
        <v>183</v>
      </c>
      <c r="J201" s="1189" t="s">
        <v>113</v>
      </c>
      <c r="K201" s="1205" t="s">
        <v>184</v>
      </c>
      <c r="L201" s="1206" t="s">
        <v>185</v>
      </c>
      <c r="M201" s="163" t="s">
        <v>180</v>
      </c>
      <c r="N201" s="160" t="s">
        <v>181</v>
      </c>
      <c r="O201" s="160" t="s">
        <v>182</v>
      </c>
      <c r="P201" s="161" t="s">
        <v>183</v>
      </c>
      <c r="Q201" s="161" t="s">
        <v>113</v>
      </c>
      <c r="R201" s="160" t="s">
        <v>187</v>
      </c>
      <c r="S201" s="162" t="s">
        <v>185</v>
      </c>
      <c r="T201" s="164" t="s">
        <v>188</v>
      </c>
      <c r="W201" s="163" t="s">
        <v>180</v>
      </c>
      <c r="X201" s="160" t="s">
        <v>181</v>
      </c>
      <c r="Y201" s="160" t="s">
        <v>182</v>
      </c>
      <c r="Z201" s="1446" t="s">
        <v>183</v>
      </c>
      <c r="AA201" s="1446" t="s">
        <v>113</v>
      </c>
      <c r="AB201" s="160" t="s">
        <v>187</v>
      </c>
      <c r="AC201" s="162" t="s">
        <v>185</v>
      </c>
    </row>
    <row r="202" spans="1:29" ht="14.25" thickBot="1" x14ac:dyDescent="0.3">
      <c r="A202" s="76">
        <v>1</v>
      </c>
      <c r="B202" s="1020">
        <v>2</v>
      </c>
      <c r="C202" s="1434">
        <v>3</v>
      </c>
      <c r="D202" s="1207">
        <v>4</v>
      </c>
      <c r="E202" s="1289">
        <v>5</v>
      </c>
      <c r="F202" s="1253">
        <v>6</v>
      </c>
      <c r="G202" s="1229">
        <v>7</v>
      </c>
      <c r="H202" s="1228">
        <v>8</v>
      </c>
      <c r="I202" s="1229">
        <v>9</v>
      </c>
      <c r="J202" s="1228">
        <v>10</v>
      </c>
      <c r="K202" s="1229">
        <v>11</v>
      </c>
      <c r="L202" s="1259">
        <v>12</v>
      </c>
      <c r="M202" s="1227">
        <v>13</v>
      </c>
      <c r="N202" s="1231">
        <v>14</v>
      </c>
      <c r="O202" s="1230">
        <v>15</v>
      </c>
      <c r="P202" s="1231">
        <v>16</v>
      </c>
      <c r="Q202" s="1230">
        <v>17</v>
      </c>
      <c r="R202" s="1231">
        <v>18</v>
      </c>
      <c r="S202" s="1265">
        <v>19</v>
      </c>
      <c r="T202" s="1276">
        <v>20</v>
      </c>
      <c r="W202" s="100">
        <v>12</v>
      </c>
      <c r="X202" s="99">
        <v>13</v>
      </c>
      <c r="Y202" s="100">
        <v>14</v>
      </c>
      <c r="Z202" s="99">
        <v>15</v>
      </c>
      <c r="AA202" s="100">
        <v>16</v>
      </c>
      <c r="AB202" s="99">
        <v>17</v>
      </c>
      <c r="AC202" s="100">
        <v>18</v>
      </c>
    </row>
    <row r="203" spans="1:29" ht="40.5" x14ac:dyDescent="0.25">
      <c r="A203" s="1021">
        <v>1</v>
      </c>
      <c r="B203" s="1248" t="s">
        <v>1263</v>
      </c>
      <c r="C203" s="1270"/>
      <c r="D203" s="1255"/>
      <c r="E203" s="1290"/>
      <c r="F203" s="1267">
        <v>2</v>
      </c>
      <c r="G203" s="656">
        <v>3</v>
      </c>
      <c r="H203" s="264">
        <f>F203*G203*3</f>
        <v>18</v>
      </c>
      <c r="I203" s="264">
        <v>15</v>
      </c>
      <c r="J203" s="264">
        <f>(F203-1)*G203*I203</f>
        <v>45</v>
      </c>
      <c r="K203" s="656">
        <v>1.5</v>
      </c>
      <c r="L203" s="1260">
        <f>H203+J203+(K203*G203*2)</f>
        <v>72</v>
      </c>
      <c r="M203" s="1266">
        <v>2</v>
      </c>
      <c r="N203" s="647">
        <v>3</v>
      </c>
      <c r="O203" s="167">
        <f t="shared" ref="O203:O208" si="46">M203*N203*3</f>
        <v>18</v>
      </c>
      <c r="P203" s="167">
        <v>15</v>
      </c>
      <c r="Q203" s="167">
        <f t="shared" ref="Q203:Q208" si="47">(M203-1)*N203*P203</f>
        <v>45</v>
      </c>
      <c r="R203" s="647">
        <v>1.5</v>
      </c>
      <c r="S203" s="1296">
        <f>O203+Q203+(R203*N203*2)</f>
        <v>72</v>
      </c>
      <c r="T203" s="1318">
        <f t="shared" ref="T203:T208" si="48">S203-L203</f>
        <v>0</v>
      </c>
      <c r="W203" s="1030">
        <v>3</v>
      </c>
      <c r="X203" s="1030">
        <v>4</v>
      </c>
      <c r="Y203" s="165">
        <f>W203*X203*3</f>
        <v>36</v>
      </c>
      <c r="Z203" s="165">
        <v>5</v>
      </c>
      <c r="AA203" s="165">
        <f>(W203-1)*X203*Z203</f>
        <v>40</v>
      </c>
      <c r="AB203" s="1449">
        <v>1.2</v>
      </c>
      <c r="AC203" s="165">
        <f>Y203+AA203+(AB203*X203*2)</f>
        <v>85.6</v>
      </c>
    </row>
    <row r="204" spans="1:29" ht="40.5" x14ac:dyDescent="0.25">
      <c r="A204" s="1021">
        <v>2</v>
      </c>
      <c r="B204" s="1248" t="s">
        <v>1264</v>
      </c>
      <c r="C204" s="1432"/>
      <c r="D204" s="1283"/>
      <c r="E204" s="1291"/>
      <c r="F204" s="1267">
        <v>2</v>
      </c>
      <c r="G204" s="656">
        <v>3</v>
      </c>
      <c r="H204" s="264">
        <f>F204*G204*3</f>
        <v>18</v>
      </c>
      <c r="I204" s="264">
        <v>15</v>
      </c>
      <c r="J204" s="264">
        <f>(F204-1)*G204*I204</f>
        <v>45</v>
      </c>
      <c r="K204" s="656">
        <v>1.3</v>
      </c>
      <c r="L204" s="1260">
        <f>H204+J204+(K204*G204*2)</f>
        <v>70.8</v>
      </c>
      <c r="M204" s="1266">
        <v>2</v>
      </c>
      <c r="N204" s="647">
        <v>3</v>
      </c>
      <c r="O204" s="167">
        <f t="shared" si="46"/>
        <v>18</v>
      </c>
      <c r="P204" s="167">
        <v>15</v>
      </c>
      <c r="Q204" s="167">
        <f t="shared" si="47"/>
        <v>45</v>
      </c>
      <c r="R204" s="647">
        <v>1.3</v>
      </c>
      <c r="S204" s="1296">
        <f>O204+Q204+(R204*N204*2)</f>
        <v>70.8</v>
      </c>
      <c r="T204" s="1312">
        <f t="shared" si="48"/>
        <v>0</v>
      </c>
      <c r="W204" s="1028">
        <v>3</v>
      </c>
      <c r="X204" s="1030">
        <v>3</v>
      </c>
      <c r="Y204" s="165">
        <f t="shared" ref="Y204:Y207" si="49">W204*X204*3</f>
        <v>27</v>
      </c>
      <c r="Z204" s="165">
        <v>5</v>
      </c>
      <c r="AA204" s="165">
        <f t="shared" ref="AA204:AA207" si="50">(W204-1)*X204*Z204</f>
        <v>30</v>
      </c>
      <c r="AB204" s="1449">
        <v>1.2</v>
      </c>
      <c r="AC204" s="167">
        <f t="shared" ref="AC204:AC207" si="51">Y204+AA204+(AB204*X204*2)</f>
        <v>64.2</v>
      </c>
    </row>
    <row r="205" spans="1:29" ht="54" x14ac:dyDescent="0.25">
      <c r="A205" s="1021">
        <v>3</v>
      </c>
      <c r="B205" s="1248" t="s">
        <v>1265</v>
      </c>
      <c r="C205" s="1432"/>
      <c r="D205" s="1283"/>
      <c r="E205" s="1291"/>
      <c r="F205" s="1267">
        <v>1</v>
      </c>
      <c r="G205" s="656">
        <v>4</v>
      </c>
      <c r="H205" s="264">
        <f>F205*G205*3</f>
        <v>12</v>
      </c>
      <c r="I205" s="264">
        <v>15</v>
      </c>
      <c r="J205" s="264">
        <f>(F205-1)*G205*I205</f>
        <v>0</v>
      </c>
      <c r="K205" s="656">
        <v>0.25</v>
      </c>
      <c r="L205" s="1260">
        <f>H205+J205+(K205*G205*2)</f>
        <v>14</v>
      </c>
      <c r="M205" s="1266">
        <v>1</v>
      </c>
      <c r="N205" s="647">
        <v>6</v>
      </c>
      <c r="O205" s="167">
        <f t="shared" si="46"/>
        <v>18</v>
      </c>
      <c r="P205" s="167">
        <v>15</v>
      </c>
      <c r="Q205" s="167">
        <f t="shared" si="47"/>
        <v>0</v>
      </c>
      <c r="R205" s="647">
        <v>0.25</v>
      </c>
      <c r="S205" s="1296">
        <f>O205+Q205+(R205*N205*2)</f>
        <v>21</v>
      </c>
      <c r="T205" s="1312">
        <f t="shared" si="48"/>
        <v>7</v>
      </c>
      <c r="W205" s="1028">
        <v>4</v>
      </c>
      <c r="X205" s="1030">
        <v>3</v>
      </c>
      <c r="Y205" s="165">
        <f t="shared" si="49"/>
        <v>36</v>
      </c>
      <c r="Z205" s="165">
        <v>5</v>
      </c>
      <c r="AA205" s="165">
        <f>(W205-1)*X205*Z205</f>
        <v>45</v>
      </c>
      <c r="AB205" s="1449">
        <v>4</v>
      </c>
      <c r="AC205" s="167">
        <f t="shared" si="51"/>
        <v>105</v>
      </c>
    </row>
    <row r="206" spans="1:29" ht="40.5" x14ac:dyDescent="0.25">
      <c r="A206" s="1021">
        <v>4</v>
      </c>
      <c r="B206" s="1248" t="s">
        <v>1266</v>
      </c>
      <c r="C206" s="1432"/>
      <c r="D206" s="1283"/>
      <c r="E206" s="1291"/>
      <c r="F206" s="1267">
        <v>2</v>
      </c>
      <c r="G206" s="656">
        <v>3</v>
      </c>
      <c r="H206" s="264">
        <f>F206*G206*3</f>
        <v>18</v>
      </c>
      <c r="I206" s="264">
        <v>15</v>
      </c>
      <c r="J206" s="264">
        <f>(F206-1)*G206*I206</f>
        <v>45</v>
      </c>
      <c r="K206" s="656">
        <v>3.5</v>
      </c>
      <c r="L206" s="1260">
        <f>H206+J206+(K206*G206*2)</f>
        <v>84</v>
      </c>
      <c r="M206" s="1266">
        <v>2</v>
      </c>
      <c r="N206" s="647">
        <v>3</v>
      </c>
      <c r="O206" s="167">
        <f t="shared" si="46"/>
        <v>18</v>
      </c>
      <c r="P206" s="167">
        <v>15</v>
      </c>
      <c r="Q206" s="167">
        <f t="shared" si="47"/>
        <v>45</v>
      </c>
      <c r="R206" s="647">
        <v>3.5</v>
      </c>
      <c r="S206" s="1296">
        <f>O206+Q206+(R206*N206*2)</f>
        <v>84</v>
      </c>
      <c r="T206" s="1312">
        <f t="shared" si="48"/>
        <v>0</v>
      </c>
      <c r="W206" s="1030">
        <v>3</v>
      </c>
      <c r="X206" s="1030">
        <v>3</v>
      </c>
      <c r="Y206" s="165">
        <f t="shared" si="49"/>
        <v>27</v>
      </c>
      <c r="Z206" s="165">
        <v>5</v>
      </c>
      <c r="AA206" s="165">
        <f t="shared" si="50"/>
        <v>30</v>
      </c>
      <c r="AB206" s="1449">
        <v>0.6</v>
      </c>
      <c r="AC206" s="167">
        <f t="shared" si="51"/>
        <v>60.6</v>
      </c>
    </row>
    <row r="207" spans="1:29" ht="41.25" thickBot="1" x14ac:dyDescent="0.3">
      <c r="A207" s="1021">
        <v>5</v>
      </c>
      <c r="B207" s="1248" t="s">
        <v>1267</v>
      </c>
      <c r="C207" s="1432"/>
      <c r="D207" s="1285"/>
      <c r="E207" s="1292"/>
      <c r="F207" s="1267">
        <v>2</v>
      </c>
      <c r="G207" s="656">
        <v>3</v>
      </c>
      <c r="H207" s="264">
        <f>F207*G207*3</f>
        <v>18</v>
      </c>
      <c r="I207" s="264">
        <v>15</v>
      </c>
      <c r="J207" s="264">
        <f>(F207-1)*G207*I207</f>
        <v>45</v>
      </c>
      <c r="K207" s="656">
        <v>1.1000000000000001</v>
      </c>
      <c r="L207" s="1260">
        <f>H207+J207+(K207*G207*2)</f>
        <v>69.599999999999994</v>
      </c>
      <c r="M207" s="1266">
        <v>2</v>
      </c>
      <c r="N207" s="647">
        <v>3</v>
      </c>
      <c r="O207" s="167">
        <f t="shared" si="46"/>
        <v>18</v>
      </c>
      <c r="P207" s="167">
        <v>15</v>
      </c>
      <c r="Q207" s="167">
        <f t="shared" si="47"/>
        <v>45</v>
      </c>
      <c r="R207" s="647">
        <v>1.1000000000000001</v>
      </c>
      <c r="S207" s="1296">
        <f>O207+Q207+(R207*N207*2)</f>
        <v>69.599999999999994</v>
      </c>
      <c r="T207" s="1312">
        <f t="shared" si="48"/>
        <v>0</v>
      </c>
      <c r="W207" s="1449"/>
      <c r="X207" s="1449"/>
      <c r="Y207" s="165">
        <f t="shared" si="49"/>
        <v>0</v>
      </c>
      <c r="Z207" s="165"/>
      <c r="AA207" s="165">
        <f t="shared" si="50"/>
        <v>0</v>
      </c>
      <c r="AB207" s="1449"/>
      <c r="AC207" s="167">
        <f t="shared" si="51"/>
        <v>0</v>
      </c>
    </row>
    <row r="208" spans="1:29" ht="15" thickBot="1" x14ac:dyDescent="0.3">
      <c r="A208" s="70"/>
      <c r="B208" s="1311"/>
      <c r="C208" s="1433"/>
      <c r="D208" s="1287"/>
      <c r="E208" s="1293"/>
      <c r="F208" s="1298"/>
      <c r="G208" s="1238"/>
      <c r="H208" s="1239"/>
      <c r="I208" s="1239"/>
      <c r="J208" s="1239"/>
      <c r="K208" s="1238"/>
      <c r="L208" s="1261"/>
      <c r="M208" s="1268"/>
      <c r="N208" s="1240"/>
      <c r="O208" s="1241">
        <f t="shared" si="46"/>
        <v>0</v>
      </c>
      <c r="P208" s="1241"/>
      <c r="Q208" s="1241">
        <f t="shared" si="47"/>
        <v>0</v>
      </c>
      <c r="R208" s="1240"/>
      <c r="S208" s="1242"/>
      <c r="T208" s="1313">
        <f t="shared" si="48"/>
        <v>0</v>
      </c>
      <c r="W208" s="170"/>
      <c r="X208" s="170"/>
      <c r="Y208" s="171">
        <f>SUM(Y203:Y207)</f>
        <v>126</v>
      </c>
      <c r="Z208" s="171"/>
      <c r="AA208" s="171">
        <f>SUM(AA203:AA207)</f>
        <v>145</v>
      </c>
      <c r="AB208" s="171"/>
      <c r="AC208" s="171">
        <f>SUM(AC203:AC207)</f>
        <v>315.40000000000003</v>
      </c>
    </row>
    <row r="209" spans="1:20" ht="15" thickBot="1" x14ac:dyDescent="0.3">
      <c r="A209" s="1025"/>
      <c r="B209" s="169" t="s">
        <v>113</v>
      </c>
      <c r="C209" s="169"/>
      <c r="D209" s="171"/>
      <c r="E209" s="171">
        <v>305.39999999999998</v>
      </c>
      <c r="F209" s="1220"/>
      <c r="G209" s="1220"/>
      <c r="H209" s="1220">
        <f>SUM(H203:H208)</f>
        <v>84</v>
      </c>
      <c r="I209" s="1220"/>
      <c r="J209" s="1220">
        <f>SUM(J203:J208)</f>
        <v>180</v>
      </c>
      <c r="K209" s="1220"/>
      <c r="L209" s="1220">
        <f>SUM(L203:L208)</f>
        <v>310.39999999999998</v>
      </c>
      <c r="M209" s="1026"/>
      <c r="N209" s="1026"/>
      <c r="O209" s="1220">
        <f>SUM(O203:O208)</f>
        <v>90</v>
      </c>
      <c r="P209" s="1220"/>
      <c r="Q209" s="1220">
        <f>SUM(Q203:Q208)</f>
        <v>180</v>
      </c>
      <c r="R209" s="1220"/>
      <c r="S209" s="1220">
        <f>SUM(S203:S208)</f>
        <v>317.39999999999998</v>
      </c>
      <c r="T209" s="172">
        <f>SUM(T203:T208)</f>
        <v>7</v>
      </c>
    </row>
    <row r="210" spans="1:20" ht="14.25" thickBot="1" x14ac:dyDescent="0.3"/>
    <row r="211" spans="1:20" ht="17.25" thickBot="1" x14ac:dyDescent="0.35">
      <c r="A211" s="168"/>
      <c r="B211" s="1031" t="s">
        <v>1156</v>
      </c>
      <c r="C211" s="1031"/>
      <c r="D211" s="1032"/>
      <c r="E211" s="1032" t="e">
        <f>E61+E209+E196+E186+E175+E165+E153+E144+#REF!+E120+E107+E79+E44+E97</f>
        <v>#REF!</v>
      </c>
      <c r="F211" s="1032" t="e">
        <f>F61+F209+F196+F186+F175+F165+F153+F144+#REF!+F120+F107+F79+F44+F97</f>
        <v>#REF!</v>
      </c>
      <c r="G211" s="1032" t="e">
        <f>G61+G209+G196+G186+G175+G165+G153+G144+#REF!+G120+G107+G79+G44+G97</f>
        <v>#REF!</v>
      </c>
      <c r="H211" s="1032" t="e">
        <f>H61+H209+H196+H186+H175+H165+H153+H144+#REF!+H120+H107+H79+H44+H97</f>
        <v>#REF!</v>
      </c>
      <c r="I211" s="1032" t="e">
        <f>I61+I209+I196+I186+I175+I165+I153+I144+#REF!+I120+I107+I79+I44+I97</f>
        <v>#REF!</v>
      </c>
      <c r="J211" s="1032" t="e">
        <f>J61+J209+J196+J186+J175+J165+J153+J144+#REF!+J120+J107+J79+J44+J97</f>
        <v>#REF!</v>
      </c>
      <c r="K211" s="1032" t="e">
        <f>K61+K209+K196+K186+K175+K165+K153+K144+#REF!+K120+K107+K79+K44+K97</f>
        <v>#REF!</v>
      </c>
      <c r="L211" s="1032" t="e">
        <f>L61+L209+L196+L186+L175+L165+L153+L144+#REF!+L120+L107+L79+L44+L97</f>
        <v>#REF!</v>
      </c>
      <c r="M211" s="1032">
        <f>M61+M209+M196+M186+M175+M165+M153+M144+M120+M107+M79+M44+M97</f>
        <v>0</v>
      </c>
      <c r="N211" s="1032">
        <f t="shared" ref="N211:T211" si="52">N61+N209+N196+N186+N175+N165+N153+N144+N120+N107+N79+N44+N97</f>
        <v>0</v>
      </c>
      <c r="O211" s="1032">
        <f t="shared" si="52"/>
        <v>5814</v>
      </c>
      <c r="P211" s="1032">
        <f t="shared" si="52"/>
        <v>0</v>
      </c>
      <c r="Q211" s="1032">
        <f t="shared" si="52"/>
        <v>27045</v>
      </c>
      <c r="R211" s="1032">
        <f t="shared" si="52"/>
        <v>0</v>
      </c>
      <c r="S211" s="1032">
        <f t="shared" si="52"/>
        <v>34417.08</v>
      </c>
      <c r="T211" s="1032">
        <f t="shared" si="52"/>
        <v>3840.58</v>
      </c>
    </row>
  </sheetData>
  <autoFilter ref="D1:D211"/>
  <mergeCells count="100">
    <mergeCell ref="W64:AC64"/>
    <mergeCell ref="Z65:AA65"/>
    <mergeCell ref="W178:AC178"/>
    <mergeCell ref="Z179:AA179"/>
    <mergeCell ref="W189:AC189"/>
    <mergeCell ref="Z111:AA111"/>
    <mergeCell ref="W99:AC99"/>
    <mergeCell ref="Z100:AA100"/>
    <mergeCell ref="W125:AC125"/>
    <mergeCell ref="Z126:AA126"/>
    <mergeCell ref="W110:AC110"/>
    <mergeCell ref="Z190:AA190"/>
    <mergeCell ref="W199:AC199"/>
    <mergeCell ref="Z200:AA200"/>
    <mergeCell ref="W47:AC47"/>
    <mergeCell ref="W48:W49"/>
    <mergeCell ref="X48:X49"/>
    <mergeCell ref="Y48:Y49"/>
    <mergeCell ref="Z48:AA48"/>
    <mergeCell ref="AB48:AB49"/>
    <mergeCell ref="AC48:AC49"/>
    <mergeCell ref="W146:AC146"/>
    <mergeCell ref="Z147:AA147"/>
    <mergeCell ref="W156:AC156"/>
    <mergeCell ref="Z157:AA157"/>
    <mergeCell ref="W168:AC168"/>
    <mergeCell ref="Z169:AA169"/>
    <mergeCell ref="I200:J200"/>
    <mergeCell ref="P200:Q200"/>
    <mergeCell ref="D47:E47"/>
    <mergeCell ref="F47:L47"/>
    <mergeCell ref="M47:S47"/>
    <mergeCell ref="I190:J190"/>
    <mergeCell ref="P190:Q190"/>
    <mergeCell ref="D199:E199"/>
    <mergeCell ref="F199:L199"/>
    <mergeCell ref="M199:S199"/>
    <mergeCell ref="D178:E178"/>
    <mergeCell ref="F178:L178"/>
    <mergeCell ref="M178:S178"/>
    <mergeCell ref="I179:J179"/>
    <mergeCell ref="M156:S156"/>
    <mergeCell ref="D189:E189"/>
    <mergeCell ref="F189:L189"/>
    <mergeCell ref="M189:S189"/>
    <mergeCell ref="I157:J157"/>
    <mergeCell ref="P157:Q157"/>
    <mergeCell ref="D168:E168"/>
    <mergeCell ref="F168:L168"/>
    <mergeCell ref="M168:S168"/>
    <mergeCell ref="I169:J169"/>
    <mergeCell ref="P169:Q169"/>
    <mergeCell ref="P179:Q179"/>
    <mergeCell ref="D156:E156"/>
    <mergeCell ref="F156:L156"/>
    <mergeCell ref="I126:J126"/>
    <mergeCell ref="P126:Q126"/>
    <mergeCell ref="D111:E111"/>
    <mergeCell ref="F111:L111"/>
    <mergeCell ref="M111:S111"/>
    <mergeCell ref="I112:J112"/>
    <mergeCell ref="P112:Q112"/>
    <mergeCell ref="D147:E147"/>
    <mergeCell ref="F147:L147"/>
    <mergeCell ref="M147:S147"/>
    <mergeCell ref="I148:J148"/>
    <mergeCell ref="P148:Q148"/>
    <mergeCell ref="I101:J101"/>
    <mergeCell ref="P101:Q101"/>
    <mergeCell ref="I65:J65"/>
    <mergeCell ref="P65:Q65"/>
    <mergeCell ref="D125:E125"/>
    <mergeCell ref="F125:L125"/>
    <mergeCell ref="M125:S125"/>
    <mergeCell ref="I83:J83"/>
    <mergeCell ref="P83:Q83"/>
    <mergeCell ref="D100:E100"/>
    <mergeCell ref="F100:L100"/>
    <mergeCell ref="M100:S100"/>
    <mergeCell ref="Q2:S2"/>
    <mergeCell ref="F9:L9"/>
    <mergeCell ref="B4:L4"/>
    <mergeCell ref="B6:L6"/>
    <mergeCell ref="I10:J10"/>
    <mergeCell ref="D9:E9"/>
    <mergeCell ref="M9:S9"/>
    <mergeCell ref="P10:Q10"/>
    <mergeCell ref="B3:F3"/>
    <mergeCell ref="S8:T8"/>
    <mergeCell ref="B13:L13"/>
    <mergeCell ref="D82:E82"/>
    <mergeCell ref="F82:L82"/>
    <mergeCell ref="M82:S82"/>
    <mergeCell ref="B23:J23"/>
    <mergeCell ref="B33:J33"/>
    <mergeCell ref="D64:E64"/>
    <mergeCell ref="F64:L64"/>
    <mergeCell ref="M64:S64"/>
    <mergeCell ref="I48:J48"/>
    <mergeCell ref="P48:Q48"/>
  </mergeCells>
  <phoneticPr fontId="2" type="noConversion"/>
  <printOptions horizontalCentered="1"/>
  <pageMargins left="0.31496062992125984" right="0.23622047244094491" top="0.27559055118110237" bottom="0.23622047244094491" header="0.23622047244094491" footer="0.15748031496062992"/>
  <pageSetup paperSize="9" scale="55" orientation="landscape" r:id="rId1"/>
  <headerFooter alignWithMargins="0"/>
  <rowBreaks count="5" manualBreakCount="5">
    <brk id="62" max="18" man="1"/>
    <brk id="97" max="18" man="1"/>
    <brk id="122" max="18" man="1"/>
    <brk id="153" max="18" man="1"/>
    <brk id="186" max="18"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P59"/>
  <sheetViews>
    <sheetView topLeftCell="A46" workbookViewId="0">
      <selection activeCell="S164" sqref="S164"/>
    </sheetView>
  </sheetViews>
  <sheetFormatPr defaultRowHeight="13.5" x14ac:dyDescent="0.25"/>
  <cols>
    <col min="1" max="1" width="4.85546875" style="20" customWidth="1"/>
    <col min="2" max="2" width="32.7109375" style="20" customWidth="1"/>
    <col min="3" max="3" width="10.140625" style="20" customWidth="1"/>
    <col min="4" max="4" width="11.42578125" style="20" customWidth="1"/>
    <col min="5" max="5" width="9.140625" style="20"/>
    <col min="6" max="6" width="12.5703125" style="20" customWidth="1"/>
    <col min="7" max="7" width="35.5703125" style="20" customWidth="1"/>
    <col min="8" max="8" width="8.7109375" style="20" customWidth="1"/>
    <col min="9" max="9" width="9.140625" style="20"/>
    <col min="10" max="10" width="11" style="20" customWidth="1"/>
    <col min="11" max="11" width="8.7109375" style="20" customWidth="1"/>
    <col min="12" max="12" width="9.140625" style="20"/>
    <col min="13" max="13" width="11" style="20" customWidth="1"/>
    <col min="14" max="16384" width="9.140625" style="20"/>
  </cols>
  <sheetData>
    <row r="1" spans="1:16" x14ac:dyDescent="0.25">
      <c r="A1" s="1597"/>
      <c r="B1" s="1598"/>
      <c r="C1" s="1598"/>
      <c r="D1" s="1599"/>
      <c r="E1" s="1598"/>
      <c r="F1" s="1180"/>
      <c r="G1" s="1180"/>
      <c r="H1" s="19"/>
      <c r="I1" s="1591" t="s">
        <v>175</v>
      </c>
      <c r="J1" s="37"/>
      <c r="K1" s="1591"/>
      <c r="L1" s="1591"/>
      <c r="M1" s="19"/>
      <c r="N1" s="19"/>
      <c r="O1" s="19"/>
      <c r="P1" s="19"/>
    </row>
    <row r="2" spans="1:16" ht="12.75" customHeight="1" x14ac:dyDescent="0.25">
      <c r="A2" s="1597"/>
      <c r="B2" s="1598"/>
      <c r="C2" s="1598"/>
      <c r="D2" s="1599"/>
      <c r="E2" s="1598"/>
      <c r="F2" s="1180"/>
      <c r="G2" s="1180"/>
      <c r="H2" s="1740" t="s">
        <v>28</v>
      </c>
      <c r="I2" s="1740"/>
      <c r="J2" s="1740"/>
      <c r="K2" s="1591"/>
      <c r="L2" s="1591"/>
      <c r="M2" s="1591"/>
      <c r="N2" s="19"/>
      <c r="O2" s="19"/>
      <c r="P2" s="19"/>
    </row>
    <row r="3" spans="1:16" ht="14.25" thickBot="1" x14ac:dyDescent="0.3">
      <c r="A3" s="19"/>
      <c r="B3" s="1600"/>
      <c r="C3" s="1601"/>
      <c r="D3" s="1601"/>
      <c r="E3" s="261"/>
      <c r="F3" s="1602"/>
      <c r="G3" s="1603"/>
    </row>
    <row r="4" spans="1:16" s="282" customFormat="1" ht="17.25" customHeight="1" x14ac:dyDescent="0.25">
      <c r="A4" s="19"/>
      <c r="B4" s="1604" t="s">
        <v>29</v>
      </c>
      <c r="C4" s="1746" t="s">
        <v>520</v>
      </c>
      <c r="D4" s="1746"/>
      <c r="E4" s="1746"/>
      <c r="F4" s="1746"/>
      <c r="G4" s="1746"/>
      <c r="H4" s="1746"/>
      <c r="I4" s="1746"/>
      <c r="J4" s="1746"/>
      <c r="K4" s="1746"/>
      <c r="L4" s="1746"/>
      <c r="M4" s="1746"/>
    </row>
    <row r="5" spans="1:16" s="183" customFormat="1" ht="26.25" customHeight="1" x14ac:dyDescent="0.25">
      <c r="A5" s="1744" t="s">
        <v>176</v>
      </c>
      <c r="B5" s="1744"/>
      <c r="C5" s="1744"/>
      <c r="D5" s="1744"/>
      <c r="E5" s="1744"/>
      <c r="F5" s="1744"/>
      <c r="G5" s="1744"/>
      <c r="H5" s="1744"/>
      <c r="I5" s="1744"/>
      <c r="J5" s="1744"/>
      <c r="K5" s="1744"/>
      <c r="L5" s="1744"/>
      <c r="M5" s="1744"/>
    </row>
    <row r="6" spans="1:16" s="183" customFormat="1" ht="14.25" x14ac:dyDescent="0.25">
      <c r="A6" s="1744" t="s">
        <v>355</v>
      </c>
      <c r="B6" s="1744"/>
      <c r="C6" s="1744"/>
      <c r="D6" s="1744"/>
      <c r="E6" s="1744"/>
      <c r="F6" s="1744"/>
      <c r="G6" s="1744"/>
      <c r="H6" s="1744"/>
      <c r="I6" s="1744"/>
      <c r="J6" s="1744"/>
      <c r="K6" s="1744"/>
      <c r="L6" s="1744"/>
      <c r="M6" s="1744"/>
    </row>
    <row r="7" spans="1:16" ht="21" customHeight="1" x14ac:dyDescent="0.25">
      <c r="A7" s="1744" t="s">
        <v>1352</v>
      </c>
      <c r="B7" s="1744"/>
      <c r="C7" s="1744"/>
      <c r="D7" s="1744"/>
      <c r="E7" s="1744"/>
      <c r="F7" s="1744"/>
      <c r="G7" s="1744"/>
      <c r="H7" s="1744"/>
      <c r="I7" s="1744"/>
      <c r="J7" s="1744"/>
      <c r="K7" s="1744"/>
      <c r="L7" s="1744"/>
      <c r="M7" s="1744"/>
    </row>
    <row r="8" spans="1:16" ht="26.25" customHeight="1" thickBot="1" x14ac:dyDescent="0.3">
      <c r="A8" s="1745" t="s">
        <v>413</v>
      </c>
      <c r="B8" s="1745"/>
      <c r="C8" s="1745"/>
      <c r="D8" s="1745"/>
      <c r="E8" s="1745"/>
      <c r="F8" s="1745"/>
      <c r="G8" s="1745"/>
      <c r="H8" s="1745"/>
      <c r="I8" s="1745"/>
      <c r="J8" s="1745"/>
      <c r="K8" s="1745"/>
      <c r="L8" s="1745"/>
      <c r="M8" s="1745"/>
    </row>
    <row r="9" spans="1:16" s="1610" customFormat="1" ht="27" customHeight="1" thickBot="1" x14ac:dyDescent="0.3">
      <c r="A9" s="1605"/>
      <c r="B9" s="1606"/>
      <c r="C9" s="1607" t="s">
        <v>414</v>
      </c>
      <c r="D9" s="1608"/>
      <c r="E9" s="1608"/>
      <c r="F9" s="1608"/>
      <c r="G9" s="1609"/>
      <c r="H9" s="1747" t="s">
        <v>1672</v>
      </c>
      <c r="I9" s="1748"/>
      <c r="J9" s="1749"/>
      <c r="K9" s="1747" t="s">
        <v>401</v>
      </c>
      <c r="L9" s="1748"/>
      <c r="M9" s="1749"/>
    </row>
    <row r="10" spans="1:16" s="189" customFormat="1" ht="68.25" thickBot="1" x14ac:dyDescent="0.3">
      <c r="A10" s="185" t="s">
        <v>114</v>
      </c>
      <c r="B10" s="185" t="s">
        <v>190</v>
      </c>
      <c r="C10" s="186" t="s">
        <v>191</v>
      </c>
      <c r="D10" s="187" t="s">
        <v>192</v>
      </c>
      <c r="E10" s="187" t="s">
        <v>384</v>
      </c>
      <c r="F10" s="187" t="s">
        <v>195</v>
      </c>
      <c r="G10" s="187" t="s">
        <v>296</v>
      </c>
      <c r="H10" s="187" t="s">
        <v>196</v>
      </c>
      <c r="I10" s="187" t="s">
        <v>197</v>
      </c>
      <c r="J10" s="188" t="s">
        <v>198</v>
      </c>
      <c r="K10" s="187" t="s">
        <v>196</v>
      </c>
      <c r="L10" s="187" t="s">
        <v>197</v>
      </c>
      <c r="M10" s="188" t="s">
        <v>198</v>
      </c>
    </row>
    <row r="11" spans="1:16" s="1612" customFormat="1" x14ac:dyDescent="0.25">
      <c r="A11" s="1611">
        <v>1</v>
      </c>
      <c r="B11" s="1611">
        <v>2</v>
      </c>
      <c r="C11" s="1611">
        <v>3</v>
      </c>
      <c r="D11" s="1611">
        <v>4</v>
      </c>
      <c r="E11" s="1611">
        <v>5</v>
      </c>
      <c r="F11" s="1611">
        <v>6</v>
      </c>
      <c r="G11" s="1611">
        <v>7</v>
      </c>
      <c r="H11" s="1611">
        <v>8</v>
      </c>
      <c r="I11" s="1611">
        <v>9</v>
      </c>
      <c r="J11" s="1611">
        <v>10</v>
      </c>
      <c r="K11" s="1611">
        <v>11</v>
      </c>
      <c r="L11" s="1611">
        <v>12</v>
      </c>
      <c r="M11" s="1611">
        <v>13</v>
      </c>
    </row>
    <row r="12" spans="1:16" ht="29.25" x14ac:dyDescent="0.3">
      <c r="A12" s="1613"/>
      <c r="B12" s="190" t="s">
        <v>199</v>
      </c>
      <c r="C12" s="1614" t="s">
        <v>1</v>
      </c>
      <c r="D12" s="1614" t="s">
        <v>1</v>
      </c>
      <c r="E12" s="1615">
        <v>2020</v>
      </c>
      <c r="F12" s="1616">
        <v>0.12</v>
      </c>
      <c r="G12" s="1614" t="s">
        <v>1</v>
      </c>
      <c r="H12" s="1617" t="s">
        <v>1</v>
      </c>
      <c r="I12" s="1617" t="s">
        <v>1</v>
      </c>
      <c r="J12" s="1617" t="s">
        <v>1</v>
      </c>
      <c r="K12" s="1618">
        <v>1</v>
      </c>
      <c r="L12" s="1618">
        <v>15000</v>
      </c>
      <c r="M12" s="1485">
        <f>K12*L12</f>
        <v>15000</v>
      </c>
    </row>
    <row r="13" spans="1:16" ht="13.7" customHeight="1" x14ac:dyDescent="0.25">
      <c r="A13" s="1613"/>
      <c r="B13" s="301" t="s">
        <v>200</v>
      </c>
      <c r="C13" s="262"/>
      <c r="D13" s="262"/>
      <c r="E13" s="262"/>
      <c r="F13" s="262"/>
      <c r="G13" s="262"/>
      <c r="H13" s="262"/>
      <c r="I13" s="262"/>
      <c r="J13" s="262"/>
      <c r="K13" s="262"/>
      <c r="L13" s="262"/>
      <c r="M13" s="262"/>
    </row>
    <row r="14" spans="1:16" ht="27" x14ac:dyDescent="0.25">
      <c r="A14" s="606">
        <v>1</v>
      </c>
      <c r="B14" s="602" t="s">
        <v>519</v>
      </c>
      <c r="C14" s="606">
        <v>2018</v>
      </c>
      <c r="D14" s="1596">
        <v>27695</v>
      </c>
      <c r="E14" s="606">
        <f>IF(($E$12-C14)*10&gt;100,100,(2020-C14)*12)</f>
        <v>24</v>
      </c>
      <c r="F14" s="1326">
        <f>IF(E14=100,0,D14-D14*E14%)</f>
        <v>21048.2</v>
      </c>
      <c r="G14" s="786" t="s">
        <v>527</v>
      </c>
      <c r="H14" s="606"/>
      <c r="I14" s="1596"/>
      <c r="J14" s="1326">
        <f>H14*I14</f>
        <v>0</v>
      </c>
      <c r="K14" s="606"/>
      <c r="L14" s="606"/>
      <c r="M14" s="1326">
        <f>K14*L14</f>
        <v>0</v>
      </c>
    </row>
    <row r="15" spans="1:16" ht="27" x14ac:dyDescent="0.25">
      <c r="A15" s="606">
        <v>2</v>
      </c>
      <c r="B15" s="602" t="s">
        <v>500</v>
      </c>
      <c r="C15" s="606">
        <v>2018</v>
      </c>
      <c r="D15" s="1596">
        <v>10361.75</v>
      </c>
      <c r="E15" s="606">
        <f t="shared" ref="E15:E50" si="0">IF(($E$12-C15)*10&gt;100,100,(2020-C15)*12)</f>
        <v>24</v>
      </c>
      <c r="F15" s="1326">
        <f>IF(E15=100,0,D15-D15*E15%)</f>
        <v>7874.93</v>
      </c>
      <c r="G15" s="786" t="s">
        <v>526</v>
      </c>
      <c r="H15" s="606"/>
      <c r="I15" s="1596"/>
      <c r="J15" s="1326">
        <f>H15*I15</f>
        <v>0</v>
      </c>
      <c r="K15" s="606"/>
      <c r="L15" s="606"/>
      <c r="M15" s="1326">
        <f>K15*L15</f>
        <v>0</v>
      </c>
    </row>
    <row r="16" spans="1:16" ht="27" x14ac:dyDescent="0.25">
      <c r="A16" s="606">
        <v>3</v>
      </c>
      <c r="B16" s="602" t="s">
        <v>503</v>
      </c>
      <c r="C16" s="606">
        <v>2016</v>
      </c>
      <c r="D16" s="1596">
        <v>14990</v>
      </c>
      <c r="E16" s="606">
        <f t="shared" si="0"/>
        <v>48</v>
      </c>
      <c r="F16" s="1326">
        <f>IF(E16=100,0,D16-D16*E16%)</f>
        <v>7794.8</v>
      </c>
      <c r="G16" s="786" t="s">
        <v>526</v>
      </c>
      <c r="H16" s="606"/>
      <c r="I16" s="606"/>
      <c r="J16" s="1326">
        <f>H16*I16</f>
        <v>0</v>
      </c>
      <c r="K16" s="606"/>
      <c r="L16" s="606"/>
      <c r="M16" s="1326">
        <f>K16*L16</f>
        <v>0</v>
      </c>
    </row>
    <row r="17" spans="1:13" ht="27" x14ac:dyDescent="0.25">
      <c r="A17" s="606">
        <v>4</v>
      </c>
      <c r="B17" s="602" t="s">
        <v>495</v>
      </c>
      <c r="C17" s="606">
        <v>2013</v>
      </c>
      <c r="D17" s="1596">
        <v>8500</v>
      </c>
      <c r="E17" s="606">
        <f t="shared" si="0"/>
        <v>84</v>
      </c>
      <c r="F17" s="1326">
        <f t="shared" ref="F17:F56" si="1">IF(E17=100,0,D17-D17*E17%)</f>
        <v>1360</v>
      </c>
      <c r="G17" s="786" t="s">
        <v>518</v>
      </c>
      <c r="H17" s="606"/>
      <c r="I17" s="1596"/>
      <c r="J17" s="1326">
        <f t="shared" ref="J17:J22" si="2">H17*I17</f>
        <v>0</v>
      </c>
      <c r="K17" s="606"/>
      <c r="L17" s="606"/>
      <c r="M17" s="1326">
        <f t="shared" ref="M17:M22" si="3">K17*L17</f>
        <v>0</v>
      </c>
    </row>
    <row r="18" spans="1:13" ht="27" x14ac:dyDescent="0.25">
      <c r="A18" s="606">
        <v>5</v>
      </c>
      <c r="B18" s="602" t="s">
        <v>498</v>
      </c>
      <c r="C18" s="606">
        <v>2013</v>
      </c>
      <c r="D18" s="1596">
        <v>13000</v>
      </c>
      <c r="E18" s="606">
        <f t="shared" si="0"/>
        <v>84</v>
      </c>
      <c r="F18" s="1326">
        <f>IF(E18=100,0,D18-D18*E18%)</f>
        <v>2080</v>
      </c>
      <c r="G18" s="786" t="s">
        <v>526</v>
      </c>
      <c r="H18" s="606"/>
      <c r="I18" s="606"/>
      <c r="J18" s="1326">
        <f>H18*I18</f>
        <v>0</v>
      </c>
      <c r="K18" s="606"/>
      <c r="L18" s="606"/>
      <c r="M18" s="1326">
        <f>K18*L18</f>
        <v>0</v>
      </c>
    </row>
    <row r="19" spans="1:13" ht="27" x14ac:dyDescent="0.25">
      <c r="A19" s="606">
        <v>6</v>
      </c>
      <c r="B19" s="602" t="s">
        <v>521</v>
      </c>
      <c r="C19" s="606">
        <v>2013</v>
      </c>
      <c r="D19" s="1596">
        <v>8500</v>
      </c>
      <c r="E19" s="606">
        <f t="shared" si="0"/>
        <v>84</v>
      </c>
      <c r="F19" s="1326">
        <f>IF(E19=100,0,D19-D19*E19%)</f>
        <v>1360</v>
      </c>
      <c r="G19" s="786" t="s">
        <v>526</v>
      </c>
      <c r="H19" s="606"/>
      <c r="I19" s="606"/>
      <c r="J19" s="1326">
        <f>H19*I19</f>
        <v>0</v>
      </c>
      <c r="K19" s="606"/>
      <c r="L19" s="606"/>
      <c r="M19" s="1326">
        <f>K19*L19</f>
        <v>0</v>
      </c>
    </row>
    <row r="20" spans="1:13" ht="27" x14ac:dyDescent="0.25">
      <c r="A20" s="606">
        <v>7</v>
      </c>
      <c r="B20" s="602" t="s">
        <v>496</v>
      </c>
      <c r="C20" s="606">
        <v>2014</v>
      </c>
      <c r="D20" s="1596">
        <v>8149.2</v>
      </c>
      <c r="E20" s="606">
        <f t="shared" si="0"/>
        <v>72</v>
      </c>
      <c r="F20" s="1326">
        <f t="shared" si="1"/>
        <v>2281.7759999999998</v>
      </c>
      <c r="G20" s="786" t="s">
        <v>497</v>
      </c>
      <c r="H20" s="606"/>
      <c r="I20" s="1596"/>
      <c r="J20" s="1326">
        <f t="shared" si="2"/>
        <v>0</v>
      </c>
      <c r="K20" s="606"/>
      <c r="L20" s="606"/>
      <c r="M20" s="1326">
        <f t="shared" si="3"/>
        <v>0</v>
      </c>
    </row>
    <row r="21" spans="1:13" ht="27" x14ac:dyDescent="0.25">
      <c r="A21" s="606">
        <v>8</v>
      </c>
      <c r="B21" s="602" t="s">
        <v>1390</v>
      </c>
      <c r="C21" s="606">
        <v>2013</v>
      </c>
      <c r="D21" s="1596">
        <v>8250</v>
      </c>
      <c r="E21" s="606">
        <f t="shared" si="0"/>
        <v>84</v>
      </c>
      <c r="F21" s="1326">
        <f t="shared" si="1"/>
        <v>1320</v>
      </c>
      <c r="G21" s="786" t="s">
        <v>526</v>
      </c>
      <c r="H21" s="606"/>
      <c r="I21" s="1596"/>
      <c r="J21" s="1326">
        <f t="shared" si="2"/>
        <v>0</v>
      </c>
      <c r="K21" s="606"/>
      <c r="L21" s="606"/>
      <c r="M21" s="1326">
        <f t="shared" si="3"/>
        <v>0</v>
      </c>
    </row>
    <row r="22" spans="1:13" ht="40.5" x14ac:dyDescent="0.25">
      <c r="A22" s="606">
        <v>9</v>
      </c>
      <c r="B22" s="602" t="s">
        <v>501</v>
      </c>
      <c r="C22" s="606">
        <v>2018</v>
      </c>
      <c r="D22" s="1596">
        <v>8400</v>
      </c>
      <c r="E22" s="606">
        <f t="shared" si="0"/>
        <v>24</v>
      </c>
      <c r="F22" s="1326">
        <f t="shared" si="1"/>
        <v>6384</v>
      </c>
      <c r="G22" s="786" t="s">
        <v>524</v>
      </c>
      <c r="H22" s="606"/>
      <c r="I22" s="1596"/>
      <c r="J22" s="1326">
        <f t="shared" si="2"/>
        <v>0</v>
      </c>
      <c r="K22" s="606"/>
      <c r="L22" s="606"/>
      <c r="M22" s="1326">
        <f t="shared" si="3"/>
        <v>0</v>
      </c>
    </row>
    <row r="23" spans="1:13" x14ac:dyDescent="0.25">
      <c r="A23" s="1741" t="s">
        <v>528</v>
      </c>
      <c r="B23" s="1742"/>
      <c r="C23" s="1742"/>
      <c r="D23" s="1742"/>
      <c r="E23" s="1742"/>
      <c r="F23" s="1742"/>
      <c r="G23" s="1742"/>
      <c r="H23" s="1742"/>
      <c r="I23" s="1742"/>
      <c r="J23" s="1742"/>
      <c r="K23" s="1742"/>
      <c r="L23" s="1742"/>
      <c r="M23" s="1743"/>
    </row>
    <row r="24" spans="1:13" ht="27" x14ac:dyDescent="0.25">
      <c r="A24" s="606">
        <v>10</v>
      </c>
      <c r="B24" s="602" t="s">
        <v>502</v>
      </c>
      <c r="C24" s="606">
        <v>2011</v>
      </c>
      <c r="D24" s="1596">
        <v>13000</v>
      </c>
      <c r="E24" s="606">
        <v>100</v>
      </c>
      <c r="F24" s="1326">
        <f t="shared" si="1"/>
        <v>0</v>
      </c>
      <c r="G24" s="786" t="s">
        <v>529</v>
      </c>
      <c r="H24" s="606"/>
      <c r="I24" s="606"/>
      <c r="J24" s="1326">
        <f>H24*I24</f>
        <v>0</v>
      </c>
      <c r="K24" s="606"/>
      <c r="L24" s="606"/>
      <c r="M24" s="1326">
        <f>K24*L24</f>
        <v>0</v>
      </c>
    </row>
    <row r="25" spans="1:13" ht="27" x14ac:dyDescent="0.25">
      <c r="A25" s="606">
        <v>11</v>
      </c>
      <c r="B25" s="602" t="s">
        <v>504</v>
      </c>
      <c r="C25" s="606">
        <v>2008</v>
      </c>
      <c r="D25" s="1596">
        <v>12000</v>
      </c>
      <c r="E25" s="606">
        <f t="shared" si="0"/>
        <v>100</v>
      </c>
      <c r="F25" s="1326">
        <f t="shared" si="1"/>
        <v>0</v>
      </c>
      <c r="G25" s="786" t="s">
        <v>530</v>
      </c>
      <c r="H25" s="606"/>
      <c r="I25" s="606"/>
      <c r="J25" s="1326">
        <f>H25*I25</f>
        <v>0</v>
      </c>
      <c r="K25" s="606"/>
      <c r="L25" s="606"/>
      <c r="M25" s="1326">
        <f>K25*L25</f>
        <v>0</v>
      </c>
    </row>
    <row r="26" spans="1:13" ht="40.5" x14ac:dyDescent="0.25">
      <c r="A26" s="606">
        <v>12</v>
      </c>
      <c r="B26" s="602" t="s">
        <v>1696</v>
      </c>
      <c r="C26" s="606">
        <v>2011</v>
      </c>
      <c r="D26" s="1596">
        <v>13000</v>
      </c>
      <c r="E26" s="606">
        <v>100</v>
      </c>
      <c r="F26" s="1326">
        <f t="shared" si="1"/>
        <v>0</v>
      </c>
      <c r="G26" s="786" t="s">
        <v>531</v>
      </c>
      <c r="H26" s="606"/>
      <c r="I26" s="606"/>
      <c r="J26" s="1326">
        <f>H26*I26</f>
        <v>0</v>
      </c>
      <c r="K26" s="606"/>
      <c r="L26" s="606"/>
      <c r="M26" s="1326">
        <f>K26*L26</f>
        <v>0</v>
      </c>
    </row>
    <row r="27" spans="1:13" x14ac:dyDescent="0.25">
      <c r="A27" s="1741" t="s">
        <v>532</v>
      </c>
      <c r="B27" s="1742"/>
      <c r="C27" s="1742"/>
      <c r="D27" s="1742"/>
      <c r="E27" s="1742"/>
      <c r="F27" s="1742"/>
      <c r="G27" s="1742"/>
      <c r="H27" s="1742"/>
      <c r="I27" s="1742"/>
      <c r="J27" s="1742"/>
      <c r="K27" s="1742"/>
      <c r="L27" s="1742"/>
      <c r="M27" s="1743"/>
    </row>
    <row r="28" spans="1:13" ht="27" x14ac:dyDescent="0.25">
      <c r="A28" s="606">
        <v>13</v>
      </c>
      <c r="B28" s="602" t="s">
        <v>505</v>
      </c>
      <c r="C28" s="606">
        <v>2013</v>
      </c>
      <c r="D28" s="1596">
        <v>8500</v>
      </c>
      <c r="E28" s="606">
        <f t="shared" si="0"/>
        <v>84</v>
      </c>
      <c r="F28" s="1326">
        <f t="shared" si="1"/>
        <v>1360</v>
      </c>
      <c r="G28" s="786" t="s">
        <v>525</v>
      </c>
      <c r="H28" s="606"/>
      <c r="I28" s="606"/>
      <c r="J28" s="1326">
        <f>H28*I28</f>
        <v>0</v>
      </c>
      <c r="K28" s="606"/>
      <c r="L28" s="606"/>
      <c r="M28" s="1326">
        <f>K28*L28</f>
        <v>0</v>
      </c>
    </row>
    <row r="29" spans="1:13" x14ac:dyDescent="0.25">
      <c r="A29" s="1741" t="s">
        <v>533</v>
      </c>
      <c r="B29" s="1742"/>
      <c r="C29" s="1742"/>
      <c r="D29" s="1742"/>
      <c r="E29" s="1742"/>
      <c r="F29" s="1742"/>
      <c r="G29" s="1742"/>
      <c r="H29" s="1742"/>
      <c r="I29" s="1742"/>
      <c r="J29" s="1742"/>
      <c r="K29" s="1742"/>
      <c r="L29" s="1742"/>
      <c r="M29" s="1743"/>
    </row>
    <row r="30" spans="1:13" ht="27" x14ac:dyDescent="0.25">
      <c r="A30" s="606">
        <v>14</v>
      </c>
      <c r="B30" s="602" t="s">
        <v>506</v>
      </c>
      <c r="C30" s="606">
        <v>2013</v>
      </c>
      <c r="D30" s="1596">
        <v>8500</v>
      </c>
      <c r="E30" s="606">
        <f t="shared" si="0"/>
        <v>84</v>
      </c>
      <c r="F30" s="1326">
        <f t="shared" si="1"/>
        <v>1360</v>
      </c>
      <c r="G30" s="786" t="s">
        <v>533</v>
      </c>
      <c r="H30" s="606"/>
      <c r="I30" s="606"/>
      <c r="J30" s="1326">
        <f>H30*I30</f>
        <v>0</v>
      </c>
      <c r="K30" s="606"/>
      <c r="L30" s="606"/>
      <c r="M30" s="1326">
        <f>K30*L30</f>
        <v>0</v>
      </c>
    </row>
    <row r="31" spans="1:13" x14ac:dyDescent="0.25">
      <c r="A31" s="1741" t="s">
        <v>534</v>
      </c>
      <c r="B31" s="1742"/>
      <c r="C31" s="1742"/>
      <c r="D31" s="1742"/>
      <c r="E31" s="1742"/>
      <c r="F31" s="1742"/>
      <c r="G31" s="1742"/>
      <c r="H31" s="1742"/>
      <c r="I31" s="1742"/>
      <c r="J31" s="1742"/>
      <c r="K31" s="1742"/>
      <c r="L31" s="1742"/>
      <c r="M31" s="1743"/>
    </row>
    <row r="32" spans="1:13" ht="27" x14ac:dyDescent="0.25">
      <c r="A32" s="606">
        <v>15</v>
      </c>
      <c r="B32" s="602" t="s">
        <v>584</v>
      </c>
      <c r="C32" s="606">
        <v>2013</v>
      </c>
      <c r="D32" s="1596">
        <v>8500</v>
      </c>
      <c r="E32" s="606">
        <f t="shared" si="0"/>
        <v>84</v>
      </c>
      <c r="F32" s="1326">
        <f t="shared" si="1"/>
        <v>1360</v>
      </c>
      <c r="G32" s="786" t="s">
        <v>534</v>
      </c>
      <c r="H32" s="606"/>
      <c r="I32" s="1596"/>
      <c r="J32" s="1326">
        <f>H32*I32</f>
        <v>0</v>
      </c>
      <c r="K32" s="606"/>
      <c r="L32" s="606"/>
      <c r="M32" s="1326">
        <f>K32*L32</f>
        <v>0</v>
      </c>
    </row>
    <row r="33" spans="1:13" x14ac:dyDescent="0.25">
      <c r="A33" s="1741" t="s">
        <v>535</v>
      </c>
      <c r="B33" s="1742"/>
      <c r="C33" s="1742"/>
      <c r="D33" s="1742"/>
      <c r="E33" s="1742"/>
      <c r="F33" s="1742"/>
      <c r="G33" s="1742"/>
      <c r="H33" s="1742"/>
      <c r="I33" s="1742"/>
      <c r="J33" s="1742"/>
      <c r="K33" s="1742"/>
      <c r="L33" s="1742"/>
      <c r="M33" s="1743"/>
    </row>
    <row r="34" spans="1:13" ht="27" x14ac:dyDescent="0.25">
      <c r="A34" s="606">
        <v>16</v>
      </c>
      <c r="B34" s="602" t="s">
        <v>507</v>
      </c>
      <c r="C34" s="606">
        <v>2013</v>
      </c>
      <c r="D34" s="1596">
        <v>8500</v>
      </c>
      <c r="E34" s="606">
        <f t="shared" si="0"/>
        <v>84</v>
      </c>
      <c r="F34" s="1326">
        <f t="shared" si="1"/>
        <v>1360</v>
      </c>
      <c r="G34" s="786" t="s">
        <v>535</v>
      </c>
      <c r="H34" s="606"/>
      <c r="I34" s="606"/>
      <c r="J34" s="1326">
        <f>H34*I34</f>
        <v>0</v>
      </c>
      <c r="K34" s="606"/>
      <c r="L34" s="606"/>
      <c r="M34" s="1326">
        <f>K34*L34</f>
        <v>0</v>
      </c>
    </row>
    <row r="35" spans="1:13" x14ac:dyDescent="0.25">
      <c r="A35" s="1741" t="s">
        <v>1362</v>
      </c>
      <c r="B35" s="1742"/>
      <c r="C35" s="1742"/>
      <c r="D35" s="1742"/>
      <c r="E35" s="1742"/>
      <c r="F35" s="1742"/>
      <c r="G35" s="1742"/>
      <c r="H35" s="1742"/>
      <c r="I35" s="1742"/>
      <c r="J35" s="1742"/>
      <c r="K35" s="1742"/>
      <c r="L35" s="1742"/>
      <c r="M35" s="1743"/>
    </row>
    <row r="36" spans="1:13" ht="27" x14ac:dyDescent="0.25">
      <c r="A36" s="606">
        <v>17</v>
      </c>
      <c r="B36" s="602" t="s">
        <v>509</v>
      </c>
      <c r="C36" s="606">
        <v>2013</v>
      </c>
      <c r="D36" s="1596">
        <v>8500</v>
      </c>
      <c r="E36" s="606">
        <f t="shared" si="0"/>
        <v>84</v>
      </c>
      <c r="F36" s="1326">
        <f t="shared" si="1"/>
        <v>1360</v>
      </c>
      <c r="G36" s="786" t="s">
        <v>1362</v>
      </c>
      <c r="H36" s="606"/>
      <c r="I36" s="606"/>
      <c r="J36" s="1326">
        <f>H36*I36</f>
        <v>0</v>
      </c>
      <c r="K36" s="606"/>
      <c r="L36" s="606"/>
      <c r="M36" s="1326">
        <f>K36*L36</f>
        <v>0</v>
      </c>
    </row>
    <row r="37" spans="1:13" x14ac:dyDescent="0.25">
      <c r="A37" s="1741" t="s">
        <v>1622</v>
      </c>
      <c r="B37" s="1742"/>
      <c r="C37" s="1742"/>
      <c r="D37" s="1742"/>
      <c r="E37" s="1742"/>
      <c r="F37" s="1742"/>
      <c r="G37" s="1742"/>
      <c r="H37" s="1742"/>
      <c r="I37" s="1742"/>
      <c r="J37" s="1742"/>
      <c r="K37" s="1742"/>
      <c r="L37" s="1742"/>
      <c r="M37" s="1743"/>
    </row>
    <row r="38" spans="1:13" ht="27" x14ac:dyDescent="0.25">
      <c r="A38" s="606">
        <v>18</v>
      </c>
      <c r="B38" s="602" t="s">
        <v>510</v>
      </c>
      <c r="C38" s="606">
        <v>2013</v>
      </c>
      <c r="D38" s="1596">
        <v>8500</v>
      </c>
      <c r="E38" s="606">
        <f t="shared" si="0"/>
        <v>84</v>
      </c>
      <c r="F38" s="1326">
        <f t="shared" si="1"/>
        <v>1360</v>
      </c>
      <c r="G38" s="786" t="s">
        <v>1622</v>
      </c>
      <c r="H38" s="606"/>
      <c r="I38" s="606"/>
      <c r="J38" s="1326">
        <f>H38*I38</f>
        <v>0</v>
      </c>
      <c r="K38" s="606"/>
      <c r="L38" s="606"/>
      <c r="M38" s="1326">
        <f>K38*L38</f>
        <v>0</v>
      </c>
    </row>
    <row r="39" spans="1:13" x14ac:dyDescent="0.25">
      <c r="A39" s="1741" t="s">
        <v>1635</v>
      </c>
      <c r="B39" s="1742"/>
      <c r="C39" s="1742"/>
      <c r="D39" s="1742"/>
      <c r="E39" s="1742"/>
      <c r="F39" s="1742"/>
      <c r="G39" s="1742"/>
      <c r="H39" s="1742"/>
      <c r="I39" s="1742"/>
      <c r="J39" s="1742"/>
      <c r="K39" s="1742"/>
      <c r="L39" s="1742"/>
      <c r="M39" s="1743"/>
    </row>
    <row r="40" spans="1:13" ht="40.5" x14ac:dyDescent="0.25">
      <c r="A40" s="606">
        <v>19</v>
      </c>
      <c r="B40" s="602" t="s">
        <v>585</v>
      </c>
      <c r="C40" s="606">
        <v>2013</v>
      </c>
      <c r="D40" s="1596">
        <v>8500</v>
      </c>
      <c r="E40" s="606">
        <f t="shared" si="0"/>
        <v>84</v>
      </c>
      <c r="F40" s="1326">
        <f t="shared" si="1"/>
        <v>1360</v>
      </c>
      <c r="G40" s="786" t="s">
        <v>1635</v>
      </c>
      <c r="H40" s="606"/>
      <c r="I40" s="606"/>
      <c r="J40" s="1326">
        <f>H40*I40</f>
        <v>0</v>
      </c>
      <c r="K40" s="606"/>
      <c r="L40" s="606"/>
      <c r="M40" s="1326">
        <f>K40*L40</f>
        <v>0</v>
      </c>
    </row>
    <row r="41" spans="1:13" x14ac:dyDescent="0.25">
      <c r="A41" s="1741" t="s">
        <v>1624</v>
      </c>
      <c r="B41" s="1742"/>
      <c r="C41" s="1742"/>
      <c r="D41" s="1742"/>
      <c r="E41" s="1742"/>
      <c r="F41" s="1742"/>
      <c r="G41" s="1742"/>
      <c r="H41" s="1742"/>
      <c r="I41" s="1742"/>
      <c r="J41" s="1742"/>
      <c r="K41" s="1742"/>
      <c r="L41" s="1742"/>
      <c r="M41" s="1743"/>
    </row>
    <row r="42" spans="1:13" ht="27" x14ac:dyDescent="0.25">
      <c r="A42" s="606">
        <v>20</v>
      </c>
      <c r="B42" s="602" t="s">
        <v>511</v>
      </c>
      <c r="C42" s="606">
        <v>2013</v>
      </c>
      <c r="D42" s="1596">
        <v>8500</v>
      </c>
      <c r="E42" s="606">
        <f t="shared" si="0"/>
        <v>84</v>
      </c>
      <c r="F42" s="1326">
        <f t="shared" si="1"/>
        <v>1360</v>
      </c>
      <c r="G42" s="786" t="s">
        <v>1624</v>
      </c>
      <c r="H42" s="606"/>
      <c r="I42" s="606"/>
      <c r="J42" s="1326">
        <f>H42*I42</f>
        <v>0</v>
      </c>
      <c r="K42" s="606"/>
      <c r="L42" s="606"/>
      <c r="M42" s="1326">
        <f>K42*L42</f>
        <v>0</v>
      </c>
    </row>
    <row r="43" spans="1:13" x14ac:dyDescent="0.25">
      <c r="A43" s="1750" t="s">
        <v>1625</v>
      </c>
      <c r="B43" s="1742"/>
      <c r="C43" s="1742"/>
      <c r="D43" s="1742"/>
      <c r="E43" s="1742"/>
      <c r="F43" s="1742"/>
      <c r="G43" s="1742"/>
      <c r="H43" s="1742"/>
      <c r="I43" s="1742"/>
      <c r="J43" s="1742"/>
      <c r="K43" s="1742"/>
      <c r="L43" s="1742"/>
      <c r="M43" s="1743"/>
    </row>
    <row r="44" spans="1:13" ht="27.75" customHeight="1" x14ac:dyDescent="0.25">
      <c r="A44" s="606">
        <v>21</v>
      </c>
      <c r="B44" s="602" t="s">
        <v>499</v>
      </c>
      <c r="C44" s="606">
        <v>2013</v>
      </c>
      <c r="D44" s="1596">
        <v>8500</v>
      </c>
      <c r="E44" s="606">
        <f t="shared" si="0"/>
        <v>84</v>
      </c>
      <c r="F44" s="1326">
        <f>IF(E44=100,0,D44-D44*E44%)</f>
        <v>1360</v>
      </c>
      <c r="G44" s="786" t="s">
        <v>1625</v>
      </c>
      <c r="H44" s="606"/>
      <c r="I44" s="1596"/>
      <c r="J44" s="1326">
        <f>H44*I44</f>
        <v>0</v>
      </c>
      <c r="K44" s="606"/>
      <c r="L44" s="606"/>
      <c r="M44" s="1326">
        <f>K44*L44</f>
        <v>0</v>
      </c>
    </row>
    <row r="45" spans="1:13" x14ac:dyDescent="0.25">
      <c r="A45" s="1741" t="s">
        <v>1626</v>
      </c>
      <c r="B45" s="1742"/>
      <c r="C45" s="1742"/>
      <c r="D45" s="1742"/>
      <c r="E45" s="1742"/>
      <c r="F45" s="1742"/>
      <c r="G45" s="1742"/>
      <c r="H45" s="1742"/>
      <c r="I45" s="1742"/>
      <c r="J45" s="1742"/>
      <c r="K45" s="1742"/>
      <c r="L45" s="1742"/>
      <c r="M45" s="1743"/>
    </row>
    <row r="46" spans="1:13" ht="26.25" customHeight="1" x14ac:dyDescent="0.25">
      <c r="A46" s="606">
        <v>22</v>
      </c>
      <c r="B46" s="602" t="s">
        <v>512</v>
      </c>
      <c r="C46" s="606">
        <v>2013</v>
      </c>
      <c r="D46" s="1596">
        <v>8500</v>
      </c>
      <c r="E46" s="606">
        <f t="shared" si="0"/>
        <v>84</v>
      </c>
      <c r="F46" s="1326">
        <f t="shared" si="1"/>
        <v>1360</v>
      </c>
      <c r="G46" s="786" t="s">
        <v>1636</v>
      </c>
      <c r="H46" s="606"/>
      <c r="I46" s="606"/>
      <c r="J46" s="1326">
        <f>H46*I46</f>
        <v>0</v>
      </c>
      <c r="K46" s="606"/>
      <c r="L46" s="606"/>
      <c r="M46" s="1326">
        <f>K46*L46</f>
        <v>0</v>
      </c>
    </row>
    <row r="47" spans="1:13" x14ac:dyDescent="0.25">
      <c r="A47" s="1741" t="s">
        <v>1627</v>
      </c>
      <c r="B47" s="1742"/>
      <c r="C47" s="1742"/>
      <c r="D47" s="1742"/>
      <c r="E47" s="1742"/>
      <c r="F47" s="1742"/>
      <c r="G47" s="1742"/>
      <c r="H47" s="1742"/>
      <c r="I47" s="1742"/>
      <c r="J47" s="1742"/>
      <c r="K47" s="1742"/>
      <c r="L47" s="1742"/>
      <c r="M47" s="1743"/>
    </row>
    <row r="48" spans="1:13" ht="27" x14ac:dyDescent="0.25">
      <c r="A48" s="606">
        <v>23</v>
      </c>
      <c r="B48" s="602" t="s">
        <v>513</v>
      </c>
      <c r="C48" s="606">
        <v>2013</v>
      </c>
      <c r="D48" s="1596">
        <v>8500</v>
      </c>
      <c r="E48" s="606">
        <f t="shared" si="0"/>
        <v>84</v>
      </c>
      <c r="F48" s="1326">
        <f t="shared" si="1"/>
        <v>1360</v>
      </c>
      <c r="G48" s="786" t="s">
        <v>1627</v>
      </c>
      <c r="H48" s="606"/>
      <c r="I48" s="606"/>
      <c r="J48" s="1326">
        <f>H48*I48</f>
        <v>0</v>
      </c>
      <c r="K48" s="606"/>
      <c r="L48" s="606"/>
      <c r="M48" s="1326">
        <f>K48*L48</f>
        <v>0</v>
      </c>
    </row>
    <row r="49" spans="1:13" x14ac:dyDescent="0.25">
      <c r="A49" s="1741" t="s">
        <v>1632</v>
      </c>
      <c r="B49" s="1742"/>
      <c r="C49" s="1742"/>
      <c r="D49" s="1742"/>
      <c r="E49" s="1742"/>
      <c r="F49" s="1742"/>
      <c r="G49" s="1742"/>
      <c r="H49" s="1742"/>
      <c r="I49" s="1742"/>
      <c r="J49" s="1742"/>
      <c r="K49" s="1742"/>
      <c r="L49" s="1742"/>
      <c r="M49" s="1743"/>
    </row>
    <row r="50" spans="1:13" ht="27" x14ac:dyDescent="0.25">
      <c r="A50" s="606">
        <v>24</v>
      </c>
      <c r="B50" s="602" t="s">
        <v>514</v>
      </c>
      <c r="C50" s="606">
        <v>2013</v>
      </c>
      <c r="D50" s="1596">
        <v>8500</v>
      </c>
      <c r="E50" s="606">
        <f t="shared" si="0"/>
        <v>84</v>
      </c>
      <c r="F50" s="1326">
        <f t="shared" si="1"/>
        <v>1360</v>
      </c>
      <c r="G50" s="786" t="s">
        <v>1632</v>
      </c>
      <c r="H50" s="606"/>
      <c r="I50" s="606"/>
      <c r="J50" s="1326">
        <f>H50*I50</f>
        <v>0</v>
      </c>
      <c r="K50" s="606"/>
      <c r="L50" s="606"/>
      <c r="M50" s="1326">
        <f>K50*L50</f>
        <v>0</v>
      </c>
    </row>
    <row r="51" spans="1:13" x14ac:dyDescent="0.25">
      <c r="A51" s="1741" t="s">
        <v>1634</v>
      </c>
      <c r="B51" s="1742"/>
      <c r="C51" s="1742"/>
      <c r="D51" s="1742"/>
      <c r="E51" s="1742"/>
      <c r="F51" s="1742"/>
      <c r="G51" s="1742"/>
      <c r="H51" s="1742"/>
      <c r="I51" s="1742"/>
      <c r="J51" s="1742"/>
      <c r="K51" s="1742"/>
      <c r="L51" s="1742"/>
      <c r="M51" s="1743"/>
    </row>
    <row r="52" spans="1:13" ht="27" x14ac:dyDescent="0.25">
      <c r="A52" s="606">
        <v>25</v>
      </c>
      <c r="B52" s="602" t="s">
        <v>515</v>
      </c>
      <c r="C52" s="606">
        <v>2006</v>
      </c>
      <c r="D52" s="1596">
        <v>13280</v>
      </c>
      <c r="E52" s="606">
        <f>IF(($E$12-C52)*10&gt;100,100,(2019-C52)*12)</f>
        <v>100</v>
      </c>
      <c r="F52" s="1326">
        <f t="shared" si="1"/>
        <v>0</v>
      </c>
      <c r="G52" s="786" t="s">
        <v>1634</v>
      </c>
      <c r="H52" s="606"/>
      <c r="I52" s="606"/>
      <c r="J52" s="1326">
        <f>H52*I52</f>
        <v>0</v>
      </c>
      <c r="K52" s="606"/>
      <c r="L52" s="606"/>
      <c r="M52" s="1326">
        <f>K52*L52</f>
        <v>0</v>
      </c>
    </row>
    <row r="53" spans="1:13" x14ac:dyDescent="0.25">
      <c r="A53" s="1741" t="s">
        <v>1630</v>
      </c>
      <c r="B53" s="1742"/>
      <c r="C53" s="1742"/>
      <c r="D53" s="1742"/>
      <c r="E53" s="1742"/>
      <c r="F53" s="1742"/>
      <c r="G53" s="1742"/>
      <c r="H53" s="1742"/>
      <c r="I53" s="1742"/>
      <c r="J53" s="1742"/>
      <c r="K53" s="1742"/>
      <c r="L53" s="1742"/>
      <c r="M53" s="1743"/>
    </row>
    <row r="54" spans="1:13" ht="26.25" customHeight="1" x14ac:dyDescent="0.25">
      <c r="A54" s="606">
        <v>26</v>
      </c>
      <c r="B54" s="602" t="s">
        <v>516</v>
      </c>
      <c r="C54" s="606">
        <v>2013</v>
      </c>
      <c r="D54" s="1596">
        <v>8500</v>
      </c>
      <c r="E54" s="606">
        <f t="shared" ref="E54" si="4">IF(($E$12-C54)*10&gt;100,100,(2020-C54)*12)</f>
        <v>84</v>
      </c>
      <c r="F54" s="1326">
        <f t="shared" si="1"/>
        <v>1360</v>
      </c>
      <c r="G54" s="786" t="s">
        <v>1637</v>
      </c>
      <c r="H54" s="606"/>
      <c r="I54" s="606"/>
      <c r="J54" s="1326">
        <f>H54*I54</f>
        <v>0</v>
      </c>
      <c r="K54" s="606"/>
      <c r="L54" s="606"/>
      <c r="M54" s="1326">
        <f>K54*L54</f>
        <v>0</v>
      </c>
    </row>
    <row r="55" spans="1:13" x14ac:dyDescent="0.25">
      <c r="A55" s="1741" t="s">
        <v>536</v>
      </c>
      <c r="B55" s="1742"/>
      <c r="C55" s="1742"/>
      <c r="D55" s="1742"/>
      <c r="E55" s="1742"/>
      <c r="F55" s="1742"/>
      <c r="G55" s="1742"/>
      <c r="H55" s="1742"/>
      <c r="I55" s="1742"/>
      <c r="J55" s="1742"/>
      <c r="K55" s="1742"/>
      <c r="L55" s="1742"/>
      <c r="M55" s="1743"/>
    </row>
    <row r="56" spans="1:13" ht="27" x14ac:dyDescent="0.25">
      <c r="A56" s="606">
        <v>27</v>
      </c>
      <c r="B56" s="602" t="s">
        <v>517</v>
      </c>
      <c r="C56" s="606">
        <v>2013</v>
      </c>
      <c r="D56" s="1596">
        <v>8500</v>
      </c>
      <c r="E56" s="606">
        <f t="shared" ref="E56" si="5">IF(($E$12-C56)*10&gt;100,100,(2020-C56)*12)</f>
        <v>84</v>
      </c>
      <c r="F56" s="1326">
        <f t="shared" si="1"/>
        <v>1360</v>
      </c>
      <c r="G56" s="786" t="s">
        <v>537</v>
      </c>
      <c r="H56" s="606"/>
      <c r="I56" s="606"/>
      <c r="J56" s="1326">
        <f>H56*I56</f>
        <v>0</v>
      </c>
      <c r="K56" s="606"/>
      <c r="L56" s="606"/>
      <c r="M56" s="1326">
        <f>K56*L56</f>
        <v>0</v>
      </c>
    </row>
    <row r="57" spans="1:13" ht="30.75" customHeight="1" thickBot="1" x14ac:dyDescent="0.3">
      <c r="A57" s="1594"/>
      <c r="B57" s="1595" t="s">
        <v>6951</v>
      </c>
      <c r="C57" s="606">
        <v>2021</v>
      </c>
      <c r="D57" s="1596"/>
      <c r="E57" s="606"/>
      <c r="F57" s="1326"/>
      <c r="G57" s="786" t="s">
        <v>537</v>
      </c>
      <c r="H57" s="606"/>
      <c r="I57" s="606"/>
      <c r="J57" s="1326">
        <f>H57*I57</f>
        <v>0</v>
      </c>
      <c r="K57" s="606">
        <v>1</v>
      </c>
      <c r="L57" s="606">
        <v>15000</v>
      </c>
      <c r="M57" s="1326">
        <f>K57*L57</f>
        <v>15000</v>
      </c>
    </row>
    <row r="58" spans="1:13" x14ac:dyDescent="0.25">
      <c r="A58" s="1741" t="s">
        <v>538</v>
      </c>
      <c r="B58" s="1742"/>
      <c r="C58" s="1742"/>
      <c r="D58" s="1742"/>
      <c r="E58" s="1742"/>
      <c r="F58" s="1742"/>
      <c r="G58" s="1742"/>
      <c r="H58" s="1742"/>
      <c r="I58" s="1742"/>
      <c r="J58" s="1742"/>
      <c r="K58" s="1742"/>
      <c r="L58" s="1742"/>
      <c r="M58" s="1743"/>
    </row>
    <row r="59" spans="1:13" ht="27" x14ac:dyDescent="0.25">
      <c r="A59" s="606">
        <v>28</v>
      </c>
      <c r="B59" s="602" t="s">
        <v>523</v>
      </c>
      <c r="C59" s="606">
        <v>2013</v>
      </c>
      <c r="D59" s="1596">
        <v>8500</v>
      </c>
      <c r="E59" s="606">
        <f t="shared" ref="E59" si="6">IF(($E$12-C59)*10&gt;100,100,(2020-C59)*12)</f>
        <v>84</v>
      </c>
      <c r="F59" s="1326">
        <f>IF(E59=100,0,D59-D59*E59%)</f>
        <v>1360</v>
      </c>
      <c r="G59" s="786" t="s">
        <v>539</v>
      </c>
      <c r="H59" s="606"/>
      <c r="I59" s="606"/>
      <c r="J59" s="1326">
        <f>H59*I59</f>
        <v>0</v>
      </c>
      <c r="K59" s="606"/>
      <c r="L59" s="606"/>
      <c r="M59" s="1326">
        <f>K59*L59</f>
        <v>0</v>
      </c>
    </row>
  </sheetData>
  <mergeCells count="25">
    <mergeCell ref="A31:M31"/>
    <mergeCell ref="A35:M35"/>
    <mergeCell ref="A37:M37"/>
    <mergeCell ref="A39:M39"/>
    <mergeCell ref="A41:M41"/>
    <mergeCell ref="A33:M33"/>
    <mergeCell ref="A55:M55"/>
    <mergeCell ref="A58:M58"/>
    <mergeCell ref="A43:M43"/>
    <mergeCell ref="A45:M45"/>
    <mergeCell ref="A47:M47"/>
    <mergeCell ref="A49:M49"/>
    <mergeCell ref="A51:M51"/>
    <mergeCell ref="A53:M53"/>
    <mergeCell ref="H2:J2"/>
    <mergeCell ref="A23:M23"/>
    <mergeCell ref="A27:M27"/>
    <mergeCell ref="A29:M29"/>
    <mergeCell ref="A6:M6"/>
    <mergeCell ref="A7:M7"/>
    <mergeCell ref="A8:M8"/>
    <mergeCell ref="A5:M5"/>
    <mergeCell ref="C4:M4"/>
    <mergeCell ref="H9:J9"/>
    <mergeCell ref="K9:M9"/>
  </mergeCells>
  <phoneticPr fontId="2" type="noConversion"/>
  <pageMargins left="0.41" right="0.18" top="0.48" bottom="0.27" header="0.17" footer="0.19"/>
  <pageSetup paperSize="9" scale="76" orientation="landscape" verticalDpi="1200" r:id="rId1"/>
  <headerFooter alignWithMargins="0"/>
  <rowBreaks count="1" manualBreakCount="1">
    <brk id="26" max="12" man="1"/>
  </rowBreaks>
  <colBreaks count="1" manualBreakCount="1">
    <brk id="13"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Z49"/>
  <sheetViews>
    <sheetView topLeftCell="A28" workbookViewId="0">
      <selection activeCell="S164" sqref="S164"/>
    </sheetView>
  </sheetViews>
  <sheetFormatPr defaultRowHeight="13.5" x14ac:dyDescent="0.25"/>
  <cols>
    <col min="1" max="1" width="5.140625" style="20" customWidth="1"/>
    <col min="2" max="2" width="37.7109375" style="20" customWidth="1"/>
    <col min="3" max="3" width="32" style="20" customWidth="1"/>
    <col min="4" max="5" width="12.5703125" style="20" customWidth="1"/>
    <col min="6" max="6" width="15.42578125" style="20" customWidth="1"/>
    <col min="7" max="16384" width="9.140625" style="20"/>
  </cols>
  <sheetData>
    <row r="1" spans="1:12" ht="17.25" thickBot="1" x14ac:dyDescent="0.35">
      <c r="A1" s="581"/>
      <c r="B1" s="580" t="s">
        <v>540</v>
      </c>
      <c r="C1" s="582"/>
      <c r="D1" s="583"/>
      <c r="E1" s="583"/>
      <c r="F1" s="583"/>
      <c r="G1" s="584"/>
      <c r="H1" s="584"/>
      <c r="I1" s="584"/>
      <c r="J1" s="584"/>
      <c r="K1" s="584"/>
      <c r="L1" s="584"/>
    </row>
    <row r="2" spans="1:12" ht="16.5" x14ac:dyDescent="0.3">
      <c r="A2" s="585" t="s">
        <v>176</v>
      </c>
      <c r="B2" s="586"/>
      <c r="C2" s="586"/>
      <c r="D2" s="586"/>
      <c r="E2" s="586"/>
      <c r="F2" s="586"/>
      <c r="G2" s="586"/>
      <c r="H2" s="587"/>
      <c r="I2" s="587"/>
      <c r="J2" s="587"/>
      <c r="K2" s="587"/>
      <c r="L2" s="584"/>
    </row>
    <row r="3" spans="1:12" ht="16.5" x14ac:dyDescent="0.3">
      <c r="A3" s="585"/>
      <c r="B3" s="585" t="s">
        <v>541</v>
      </c>
      <c r="C3" s="586"/>
      <c r="D3" s="586"/>
      <c r="E3" s="586"/>
      <c r="F3" s="586"/>
      <c r="G3" s="588"/>
      <c r="H3" s="589"/>
      <c r="I3" s="589"/>
      <c r="J3" s="589"/>
      <c r="K3" s="589"/>
      <c r="L3" s="584"/>
    </row>
    <row r="5" spans="1:12" ht="16.5" x14ac:dyDescent="0.25">
      <c r="A5" s="1751" t="s">
        <v>8</v>
      </c>
      <c r="B5" s="1752" t="s">
        <v>542</v>
      </c>
      <c r="C5" s="1753" t="s">
        <v>543</v>
      </c>
      <c r="D5" s="1753"/>
      <c r="E5" s="1753"/>
      <c r="F5" s="1753"/>
      <c r="G5" s="592"/>
      <c r="H5" s="593"/>
      <c r="I5" s="593"/>
      <c r="J5" s="593"/>
      <c r="K5" s="593"/>
      <c r="L5" s="593"/>
    </row>
    <row r="6" spans="1:12" ht="49.5" x14ac:dyDescent="0.25">
      <c r="A6" s="1751"/>
      <c r="B6" s="1752"/>
      <c r="C6" s="590" t="s">
        <v>544</v>
      </c>
      <c r="D6" s="591" t="s">
        <v>191</v>
      </c>
      <c r="E6" s="591" t="s">
        <v>545</v>
      </c>
      <c r="F6" s="591" t="s">
        <v>546</v>
      </c>
      <c r="G6" s="592"/>
      <c r="H6" s="593"/>
      <c r="I6" s="593"/>
      <c r="J6" s="593"/>
      <c r="K6" s="593"/>
      <c r="L6" s="593"/>
    </row>
    <row r="7" spans="1:12" ht="17.25" x14ac:dyDescent="0.3">
      <c r="A7" s="594"/>
      <c r="B7" s="595" t="s">
        <v>547</v>
      </c>
      <c r="C7" s="595"/>
      <c r="D7" s="596"/>
      <c r="E7" s="594"/>
      <c r="F7" s="1327">
        <f>+F8+F19+F24</f>
        <v>1279</v>
      </c>
      <c r="G7" s="597"/>
      <c r="H7" s="593"/>
      <c r="I7" s="593"/>
      <c r="J7" s="593"/>
      <c r="K7" s="593"/>
      <c r="L7" s="593"/>
    </row>
    <row r="8" spans="1:12" ht="17.25" x14ac:dyDescent="0.3">
      <c r="A8" s="594"/>
      <c r="B8" s="598" t="s">
        <v>113</v>
      </c>
      <c r="C8" s="595"/>
      <c r="D8" s="596"/>
      <c r="E8" s="594"/>
      <c r="F8" s="1327">
        <f>SUM(F10:F18)/1000</f>
        <v>399</v>
      </c>
      <c r="G8" s="599"/>
      <c r="H8" s="593"/>
      <c r="I8" s="593"/>
      <c r="J8" s="593"/>
      <c r="K8" s="593"/>
      <c r="L8" s="593"/>
    </row>
    <row r="9" spans="1:12" ht="17.25" x14ac:dyDescent="0.3">
      <c r="A9" s="594"/>
      <c r="B9" s="600" t="s">
        <v>548</v>
      </c>
      <c r="C9" s="595"/>
      <c r="D9" s="596"/>
      <c r="E9" s="594"/>
      <c r="F9" s="1327"/>
      <c r="G9" s="599"/>
      <c r="H9" s="593"/>
      <c r="I9" s="593"/>
      <c r="J9" s="593"/>
      <c r="K9" s="593"/>
      <c r="L9" s="593"/>
    </row>
    <row r="10" spans="1:12" ht="16.5" x14ac:dyDescent="0.25">
      <c r="A10" s="601">
        <v>1</v>
      </c>
      <c r="B10" s="1754" t="s">
        <v>549</v>
      </c>
      <c r="C10" s="602" t="s">
        <v>553</v>
      </c>
      <c r="D10" s="603">
        <v>2018</v>
      </c>
      <c r="E10" s="604" t="s">
        <v>559</v>
      </c>
      <c r="F10" s="1191">
        <v>44000</v>
      </c>
      <c r="G10" s="605"/>
      <c r="H10" s="593"/>
      <c r="I10" s="593"/>
      <c r="J10" s="593"/>
      <c r="K10" s="593"/>
      <c r="L10" s="593"/>
    </row>
    <row r="11" spans="1:12" ht="16.5" x14ac:dyDescent="0.25">
      <c r="A11" s="601">
        <v>2</v>
      </c>
      <c r="B11" s="1755"/>
      <c r="C11" s="602" t="s">
        <v>551</v>
      </c>
      <c r="D11" s="606">
        <v>2018</v>
      </c>
      <c r="E11" s="604" t="s">
        <v>560</v>
      </c>
      <c r="F11" s="1191">
        <v>44000</v>
      </c>
      <c r="G11" s="605"/>
      <c r="H11" s="593"/>
      <c r="I11" s="593"/>
      <c r="J11" s="593"/>
      <c r="K11" s="593"/>
      <c r="L11" s="593"/>
    </row>
    <row r="12" spans="1:12" ht="16.5" x14ac:dyDescent="0.25">
      <c r="A12" s="601">
        <v>3</v>
      </c>
      <c r="B12" s="1755"/>
      <c r="C12" s="602" t="s">
        <v>565</v>
      </c>
      <c r="D12" s="606">
        <v>2016</v>
      </c>
      <c r="E12" s="604" t="s">
        <v>561</v>
      </c>
      <c r="F12" s="1191">
        <v>44000</v>
      </c>
      <c r="G12" s="605"/>
      <c r="H12" s="593"/>
      <c r="I12" s="593"/>
      <c r="J12" s="593"/>
      <c r="K12" s="593"/>
      <c r="L12" s="593"/>
    </row>
    <row r="13" spans="1:12" ht="27" x14ac:dyDescent="0.25">
      <c r="A13" s="601">
        <v>4</v>
      </c>
      <c r="B13" s="1755"/>
      <c r="C13" s="602" t="s">
        <v>562</v>
      </c>
      <c r="D13" s="606">
        <v>2013</v>
      </c>
      <c r="E13" s="604" t="s">
        <v>563</v>
      </c>
      <c r="F13" s="1191">
        <v>44000</v>
      </c>
      <c r="G13" s="605"/>
      <c r="H13" s="593"/>
      <c r="I13" s="593"/>
      <c r="J13" s="593"/>
      <c r="K13" s="593"/>
      <c r="L13" s="593"/>
    </row>
    <row r="14" spans="1:12" ht="16.5" x14ac:dyDescent="0.25">
      <c r="A14" s="601">
        <v>5</v>
      </c>
      <c r="B14" s="1755"/>
      <c r="C14" s="602" t="s">
        <v>564</v>
      </c>
      <c r="D14" s="606">
        <v>2013</v>
      </c>
      <c r="E14" s="604" t="s">
        <v>552</v>
      </c>
      <c r="F14" s="1191">
        <v>44000</v>
      </c>
      <c r="G14" s="605"/>
      <c r="H14" s="593"/>
      <c r="I14" s="593"/>
      <c r="J14" s="593"/>
      <c r="K14" s="593"/>
      <c r="L14" s="593"/>
    </row>
    <row r="15" spans="1:12" ht="16.5" x14ac:dyDescent="0.25">
      <c r="A15" s="601">
        <v>6</v>
      </c>
      <c r="B15" s="1755"/>
      <c r="C15" s="602" t="s">
        <v>566</v>
      </c>
      <c r="D15" s="606">
        <v>2013</v>
      </c>
      <c r="E15" s="604" t="s">
        <v>567</v>
      </c>
      <c r="F15" s="1191">
        <v>44000</v>
      </c>
      <c r="G15" s="605"/>
      <c r="H15" s="593"/>
      <c r="I15" s="593"/>
      <c r="J15" s="593"/>
      <c r="K15" s="593"/>
      <c r="L15" s="593"/>
    </row>
    <row r="16" spans="1:12" ht="16.5" x14ac:dyDescent="0.25">
      <c r="A16" s="601">
        <v>7</v>
      </c>
      <c r="B16" s="1755"/>
      <c r="C16" s="602" t="s">
        <v>569</v>
      </c>
      <c r="D16" s="606">
        <v>2014</v>
      </c>
      <c r="E16" s="604" t="s">
        <v>568</v>
      </c>
      <c r="F16" s="1191">
        <v>44000</v>
      </c>
      <c r="G16" s="605"/>
      <c r="H16" s="593"/>
      <c r="I16" s="593"/>
      <c r="J16" s="593"/>
      <c r="K16" s="593"/>
      <c r="L16" s="593"/>
    </row>
    <row r="17" spans="1:26" ht="16.5" x14ac:dyDescent="0.25">
      <c r="A17" s="601">
        <v>8</v>
      </c>
      <c r="B17" s="1755"/>
      <c r="C17" s="602" t="s">
        <v>1391</v>
      </c>
      <c r="D17" s="606">
        <v>2012</v>
      </c>
      <c r="E17" s="604" t="s">
        <v>1392</v>
      </c>
      <c r="F17" s="1191">
        <v>44000</v>
      </c>
      <c r="G17" s="605"/>
      <c r="H17" s="593"/>
      <c r="I17" s="593"/>
      <c r="J17" s="593"/>
      <c r="K17" s="593"/>
      <c r="L17" s="593"/>
    </row>
    <row r="18" spans="1:26" ht="27" x14ac:dyDescent="0.25">
      <c r="A18" s="601">
        <v>9</v>
      </c>
      <c r="B18" s="1755"/>
      <c r="C18" s="602" t="s">
        <v>554</v>
      </c>
      <c r="D18" s="606">
        <v>2018</v>
      </c>
      <c r="E18" s="604" t="s">
        <v>570</v>
      </c>
      <c r="F18" s="1191">
        <v>47000</v>
      </c>
      <c r="G18" s="605"/>
      <c r="H18" s="593"/>
      <c r="I18" s="593"/>
      <c r="J18" s="593"/>
      <c r="K18" s="593"/>
      <c r="L18" s="593"/>
    </row>
    <row r="19" spans="1:26" ht="17.25" x14ac:dyDescent="0.3">
      <c r="A19" s="594"/>
      <c r="B19" s="598" t="s">
        <v>113</v>
      </c>
      <c r="C19" s="595"/>
      <c r="D19" s="596"/>
      <c r="E19" s="607"/>
      <c r="F19" s="1327">
        <f>SUM(F21:F23)/1000</f>
        <v>132</v>
      </c>
      <c r="G19" s="599"/>
      <c r="H19" s="593"/>
      <c r="I19" s="593"/>
      <c r="J19" s="593"/>
      <c r="K19" s="593"/>
      <c r="L19" s="593"/>
      <c r="M19" s="593"/>
      <c r="N19" s="593"/>
      <c r="O19" s="593"/>
      <c r="P19" s="593"/>
      <c r="Q19" s="593"/>
      <c r="R19" s="593"/>
      <c r="S19" s="593"/>
      <c r="T19" s="593"/>
      <c r="U19" s="593"/>
      <c r="V19" s="593"/>
      <c r="W19" s="593"/>
      <c r="X19" s="593"/>
      <c r="Y19" s="593"/>
      <c r="Z19" s="593"/>
    </row>
    <row r="20" spans="1:26" ht="17.25" x14ac:dyDescent="0.3">
      <c r="A20" s="594"/>
      <c r="B20" s="600" t="s">
        <v>548</v>
      </c>
      <c r="C20" s="595"/>
      <c r="D20" s="596"/>
      <c r="E20" s="607"/>
      <c r="F20" s="1327"/>
      <c r="G20" s="599"/>
      <c r="H20" s="593"/>
      <c r="I20" s="593"/>
      <c r="J20" s="593"/>
      <c r="K20" s="593"/>
      <c r="L20" s="593"/>
      <c r="M20" s="593"/>
      <c r="N20" s="593"/>
      <c r="O20" s="593"/>
      <c r="P20" s="593"/>
      <c r="Q20" s="593"/>
      <c r="R20" s="593"/>
      <c r="S20" s="593"/>
      <c r="T20" s="593"/>
      <c r="U20" s="593"/>
      <c r="V20" s="593"/>
      <c r="W20" s="593"/>
      <c r="X20" s="593"/>
      <c r="Y20" s="593"/>
      <c r="Z20" s="593"/>
    </row>
    <row r="21" spans="1:26" ht="16.5" x14ac:dyDescent="0.25">
      <c r="A21" s="601">
        <v>10</v>
      </c>
      <c r="B21" s="1756" t="s">
        <v>528</v>
      </c>
      <c r="C21" s="602" t="s">
        <v>572</v>
      </c>
      <c r="D21" s="606">
        <v>2011</v>
      </c>
      <c r="E21" s="604" t="s">
        <v>571</v>
      </c>
      <c r="F21" s="1191">
        <v>44000</v>
      </c>
      <c r="G21" s="605"/>
      <c r="H21" s="593"/>
      <c r="I21" s="593"/>
      <c r="J21" s="593"/>
      <c r="K21" s="593"/>
      <c r="L21" s="593"/>
      <c r="M21" s="593"/>
      <c r="N21" s="593"/>
      <c r="O21" s="593"/>
      <c r="P21" s="593"/>
      <c r="Q21" s="593"/>
      <c r="R21" s="593"/>
      <c r="S21" s="593"/>
      <c r="T21" s="593"/>
      <c r="U21" s="593"/>
      <c r="V21" s="593"/>
      <c r="W21" s="593"/>
      <c r="X21" s="593"/>
      <c r="Y21" s="593"/>
      <c r="Z21" s="593"/>
    </row>
    <row r="22" spans="1:26" ht="16.5" x14ac:dyDescent="0.25">
      <c r="A22" s="601">
        <v>11</v>
      </c>
      <c r="B22" s="1757"/>
      <c r="C22" s="602" t="s">
        <v>574</v>
      </c>
      <c r="D22" s="606">
        <v>2008</v>
      </c>
      <c r="E22" s="604" t="s">
        <v>573</v>
      </c>
      <c r="F22" s="1191">
        <v>44000</v>
      </c>
      <c r="G22" s="605"/>
      <c r="H22" s="593"/>
      <c r="I22" s="593"/>
      <c r="J22" s="593"/>
      <c r="K22" s="593"/>
      <c r="L22" s="593"/>
      <c r="M22" s="593"/>
      <c r="N22" s="593"/>
      <c r="O22" s="593"/>
      <c r="P22" s="593"/>
      <c r="Q22" s="593"/>
      <c r="R22" s="593"/>
      <c r="S22" s="593"/>
      <c r="T22" s="593"/>
      <c r="U22" s="593"/>
      <c r="V22" s="593"/>
      <c r="W22" s="593"/>
      <c r="X22" s="593"/>
      <c r="Y22" s="593"/>
      <c r="Z22" s="593"/>
    </row>
    <row r="23" spans="1:26" ht="16.5" x14ac:dyDescent="0.25">
      <c r="A23" s="601">
        <v>12</v>
      </c>
      <c r="B23" s="1757"/>
      <c r="C23" s="602" t="s">
        <v>576</v>
      </c>
      <c r="D23" s="606">
        <v>2011</v>
      </c>
      <c r="E23" s="604" t="s">
        <v>575</v>
      </c>
      <c r="F23" s="1191">
        <v>44000</v>
      </c>
      <c r="G23" s="593"/>
      <c r="H23" s="593"/>
      <c r="I23" s="593"/>
      <c r="J23" s="593"/>
      <c r="K23" s="593"/>
      <c r="L23" s="593"/>
      <c r="M23" s="593"/>
      <c r="N23" s="593"/>
      <c r="O23" s="593"/>
      <c r="P23" s="593"/>
      <c r="Q23" s="593"/>
      <c r="R23" s="593"/>
      <c r="S23" s="593"/>
      <c r="T23" s="593"/>
      <c r="U23" s="593"/>
      <c r="V23" s="593"/>
      <c r="W23" s="593"/>
      <c r="X23" s="593"/>
      <c r="Y23" s="593"/>
      <c r="Z23" s="593"/>
    </row>
    <row r="24" spans="1:26" ht="17.25" x14ac:dyDescent="0.3">
      <c r="A24" s="594"/>
      <c r="B24" s="598" t="s">
        <v>113</v>
      </c>
      <c r="C24" s="595"/>
      <c r="D24" s="596"/>
      <c r="E24" s="607"/>
      <c r="F24" s="1327">
        <f>SUM(F26:F42)/1000</f>
        <v>748</v>
      </c>
      <c r="G24" s="599"/>
      <c r="H24" s="593"/>
      <c r="I24" s="593"/>
      <c r="J24" s="593"/>
      <c r="K24" s="593"/>
      <c r="L24" s="593"/>
      <c r="M24" s="593"/>
      <c r="N24" s="593"/>
      <c r="O24" s="593"/>
      <c r="P24" s="593"/>
      <c r="Q24" s="593"/>
      <c r="R24" s="593"/>
      <c r="S24" s="593"/>
      <c r="T24" s="593"/>
      <c r="U24" s="593"/>
      <c r="V24" s="593"/>
      <c r="W24" s="593"/>
      <c r="X24" s="593"/>
      <c r="Y24" s="593"/>
      <c r="Z24" s="593"/>
    </row>
    <row r="25" spans="1:26" ht="17.25" x14ac:dyDescent="0.3">
      <c r="A25" s="594"/>
      <c r="B25" s="600" t="s">
        <v>548</v>
      </c>
      <c r="C25" s="595"/>
      <c r="D25" s="596"/>
      <c r="E25" s="607"/>
      <c r="F25" s="1327"/>
      <c r="G25" s="599"/>
      <c r="H25" s="593"/>
      <c r="I25" s="593"/>
      <c r="J25" s="593"/>
      <c r="K25" s="593"/>
      <c r="L25" s="593"/>
      <c r="M25" s="593"/>
      <c r="N25" s="593"/>
      <c r="O25" s="593"/>
      <c r="P25" s="593"/>
      <c r="Q25" s="593"/>
      <c r="R25" s="593"/>
      <c r="S25" s="593"/>
      <c r="T25" s="593"/>
      <c r="U25" s="593"/>
      <c r="V25" s="593"/>
      <c r="W25" s="593"/>
      <c r="X25" s="593"/>
      <c r="Y25" s="593"/>
      <c r="Z25" s="593"/>
    </row>
    <row r="26" spans="1:26" ht="33" x14ac:dyDescent="0.25">
      <c r="A26" s="601">
        <v>13</v>
      </c>
      <c r="B26" s="590" t="s">
        <v>525</v>
      </c>
      <c r="C26" s="602" t="s">
        <v>566</v>
      </c>
      <c r="D26" s="606">
        <v>2013</v>
      </c>
      <c r="E26" s="604" t="s">
        <v>577</v>
      </c>
      <c r="F26" s="1191">
        <v>44000</v>
      </c>
      <c r="G26" s="605"/>
      <c r="H26" s="593"/>
      <c r="I26" s="593"/>
      <c r="J26" s="593"/>
      <c r="K26" s="593"/>
      <c r="L26" s="593"/>
      <c r="M26" s="593"/>
      <c r="N26" s="593"/>
      <c r="O26" s="593"/>
      <c r="P26" s="593"/>
      <c r="Q26" s="593"/>
      <c r="R26" s="593"/>
      <c r="S26" s="593"/>
      <c r="T26" s="593"/>
      <c r="U26" s="593"/>
      <c r="V26" s="593"/>
      <c r="W26" s="593"/>
      <c r="X26" s="593"/>
      <c r="Y26" s="593"/>
      <c r="Z26" s="593"/>
    </row>
    <row r="27" spans="1:26" ht="16.5" x14ac:dyDescent="0.25">
      <c r="A27" s="601">
        <v>14</v>
      </c>
      <c r="B27" s="590" t="s">
        <v>533</v>
      </c>
      <c r="C27" s="602" t="s">
        <v>566</v>
      </c>
      <c r="D27" s="606">
        <v>2013</v>
      </c>
      <c r="E27" s="604" t="s">
        <v>578</v>
      </c>
      <c r="F27" s="1191">
        <v>44000</v>
      </c>
      <c r="G27" s="605"/>
      <c r="H27" s="593"/>
      <c r="I27" s="593"/>
      <c r="J27" s="593"/>
      <c r="K27" s="593"/>
      <c r="L27" s="593"/>
      <c r="M27" s="593"/>
      <c r="N27" s="593"/>
      <c r="O27" s="593"/>
      <c r="P27" s="593"/>
      <c r="Q27" s="593"/>
      <c r="R27" s="593"/>
      <c r="S27" s="593"/>
      <c r="T27" s="593"/>
      <c r="U27" s="593"/>
      <c r="V27" s="593"/>
      <c r="W27" s="593"/>
      <c r="X27" s="593"/>
      <c r="Y27" s="593"/>
      <c r="Z27" s="593"/>
    </row>
    <row r="28" spans="1:26" ht="16.5" x14ac:dyDescent="0.25">
      <c r="A28" s="601">
        <v>15</v>
      </c>
      <c r="B28" s="590" t="s">
        <v>534</v>
      </c>
      <c r="C28" s="602" t="s">
        <v>566</v>
      </c>
      <c r="D28" s="606">
        <v>2013</v>
      </c>
      <c r="E28" s="604" t="s">
        <v>579</v>
      </c>
      <c r="F28" s="1191">
        <v>44000</v>
      </c>
      <c r="G28" s="605"/>
      <c r="H28" s="593"/>
      <c r="I28" s="593"/>
      <c r="J28" s="593"/>
      <c r="K28" s="593"/>
      <c r="L28" s="593"/>
      <c r="M28" s="593"/>
      <c r="N28" s="593"/>
      <c r="O28" s="593"/>
      <c r="P28" s="593"/>
      <c r="Q28" s="593"/>
      <c r="R28" s="593"/>
      <c r="S28" s="593"/>
      <c r="T28" s="593"/>
      <c r="U28" s="593"/>
      <c r="V28" s="593"/>
      <c r="W28" s="593"/>
      <c r="X28" s="593"/>
      <c r="Y28" s="593"/>
      <c r="Z28" s="593"/>
    </row>
    <row r="29" spans="1:26" ht="16.5" x14ac:dyDescent="0.25">
      <c r="A29" s="601">
        <v>16</v>
      </c>
      <c r="B29" s="609" t="s">
        <v>535</v>
      </c>
      <c r="C29" s="602" t="s">
        <v>566</v>
      </c>
      <c r="D29" s="606">
        <v>2013</v>
      </c>
      <c r="E29" s="604" t="s">
        <v>581</v>
      </c>
      <c r="F29" s="1191">
        <v>44000</v>
      </c>
      <c r="G29" s="605"/>
      <c r="H29" s="593"/>
      <c r="I29" s="593"/>
      <c r="J29" s="593"/>
      <c r="K29" s="593"/>
      <c r="L29" s="593"/>
      <c r="M29" s="593"/>
      <c r="N29" s="593"/>
      <c r="O29" s="593"/>
      <c r="P29" s="593"/>
      <c r="Q29" s="593"/>
      <c r="R29" s="593"/>
      <c r="S29" s="593"/>
      <c r="T29" s="593"/>
      <c r="U29" s="593"/>
      <c r="V29" s="593"/>
      <c r="W29" s="593"/>
      <c r="X29" s="593"/>
      <c r="Y29" s="593"/>
      <c r="Z29" s="593"/>
    </row>
    <row r="30" spans="1:26" ht="49.5" x14ac:dyDescent="0.25">
      <c r="A30" s="601">
        <v>17</v>
      </c>
      <c r="B30" s="608" t="s">
        <v>1362</v>
      </c>
      <c r="C30" s="602" t="s">
        <v>566</v>
      </c>
      <c r="D30" s="606">
        <v>2013</v>
      </c>
      <c r="E30" s="604" t="s">
        <v>582</v>
      </c>
      <c r="F30" s="1191">
        <v>44000</v>
      </c>
      <c r="G30" s="605"/>
      <c r="H30" s="593"/>
      <c r="I30" s="593"/>
      <c r="J30" s="593"/>
      <c r="K30" s="593"/>
      <c r="L30" s="593"/>
      <c r="M30" s="593"/>
      <c r="N30" s="593"/>
      <c r="O30" s="593"/>
      <c r="P30" s="593"/>
      <c r="Q30" s="593"/>
      <c r="R30" s="593"/>
      <c r="S30" s="593"/>
      <c r="T30" s="593"/>
      <c r="U30" s="593"/>
      <c r="V30" s="593"/>
      <c r="W30" s="593"/>
      <c r="X30" s="593"/>
      <c r="Y30" s="593"/>
      <c r="Z30" s="593"/>
    </row>
    <row r="31" spans="1:26" ht="49.5" x14ac:dyDescent="0.25">
      <c r="A31" s="601">
        <v>18</v>
      </c>
      <c r="B31" s="590" t="s">
        <v>1622</v>
      </c>
      <c r="C31" s="602" t="s">
        <v>566</v>
      </c>
      <c r="D31" s="606">
        <v>2013</v>
      </c>
      <c r="E31" s="604" t="s">
        <v>583</v>
      </c>
      <c r="F31" s="1191">
        <v>44000</v>
      </c>
      <c r="G31" s="605"/>
      <c r="H31" s="593"/>
      <c r="I31" s="593"/>
      <c r="J31" s="593"/>
      <c r="K31" s="593"/>
      <c r="L31" s="593"/>
      <c r="M31" s="593"/>
      <c r="N31" s="593"/>
      <c r="O31" s="593"/>
      <c r="P31" s="593"/>
      <c r="Q31" s="593"/>
      <c r="R31" s="593"/>
      <c r="S31" s="593"/>
      <c r="T31" s="593"/>
      <c r="U31" s="593"/>
      <c r="V31" s="593"/>
      <c r="W31" s="593"/>
      <c r="X31" s="593"/>
      <c r="Y31" s="593"/>
      <c r="Z31" s="593"/>
    </row>
    <row r="32" spans="1:26" ht="49.5" x14ac:dyDescent="0.25">
      <c r="A32" s="601">
        <v>19</v>
      </c>
      <c r="B32" s="590" t="s">
        <v>555</v>
      </c>
      <c r="C32" s="602" t="s">
        <v>566</v>
      </c>
      <c r="D32" s="606">
        <v>2013</v>
      </c>
      <c r="E32" s="604" t="s">
        <v>586</v>
      </c>
      <c r="F32" s="1191">
        <v>44000</v>
      </c>
      <c r="G32" s="605"/>
      <c r="H32" s="610"/>
      <c r="I32" s="611"/>
      <c r="J32" s="611"/>
      <c r="K32" s="611"/>
      <c r="L32" s="611"/>
      <c r="M32" s="610"/>
      <c r="N32" s="610"/>
      <c r="O32" s="610"/>
      <c r="P32" s="610"/>
      <c r="Q32" s="610"/>
      <c r="R32" s="610"/>
      <c r="S32" s="610"/>
      <c r="T32" s="610"/>
      <c r="U32" s="610"/>
      <c r="V32" s="610"/>
      <c r="W32" s="610"/>
      <c r="X32" s="610"/>
      <c r="Y32" s="610"/>
      <c r="Z32" s="610"/>
    </row>
    <row r="33" spans="1:26" ht="49.5" x14ac:dyDescent="0.25">
      <c r="A33" s="601">
        <v>20</v>
      </c>
      <c r="B33" s="590" t="s">
        <v>1624</v>
      </c>
      <c r="C33" s="602" t="s">
        <v>550</v>
      </c>
      <c r="D33" s="606">
        <v>2013</v>
      </c>
      <c r="E33" s="604" t="s">
        <v>587</v>
      </c>
      <c r="F33" s="1191">
        <v>44000</v>
      </c>
      <c r="G33" s="605"/>
      <c r="H33" s="610"/>
      <c r="I33" s="611"/>
      <c r="J33" s="611"/>
      <c r="K33" s="611"/>
      <c r="L33" s="611"/>
      <c r="M33" s="610"/>
      <c r="N33" s="610"/>
      <c r="O33" s="610"/>
      <c r="P33" s="610"/>
      <c r="Q33" s="610"/>
      <c r="R33" s="610"/>
      <c r="S33" s="610"/>
      <c r="T33" s="610"/>
      <c r="U33" s="610"/>
      <c r="V33" s="610"/>
      <c r="W33" s="610"/>
      <c r="X33" s="610"/>
      <c r="Y33" s="610"/>
      <c r="Z33" s="610"/>
    </row>
    <row r="34" spans="1:26" ht="49.5" x14ac:dyDescent="0.25">
      <c r="A34" s="601">
        <v>21</v>
      </c>
      <c r="B34" s="590" t="s">
        <v>1625</v>
      </c>
      <c r="C34" s="602" t="s">
        <v>566</v>
      </c>
      <c r="D34" s="606">
        <v>2013</v>
      </c>
      <c r="E34" s="604" t="s">
        <v>588</v>
      </c>
      <c r="F34" s="1191">
        <v>44000</v>
      </c>
      <c r="G34" s="605"/>
      <c r="H34" s="593"/>
      <c r="I34" s="593"/>
      <c r="J34" s="593"/>
      <c r="K34" s="593"/>
      <c r="L34" s="593"/>
      <c r="M34" s="593"/>
      <c r="N34" s="593"/>
      <c r="O34" s="593"/>
      <c r="P34" s="593"/>
      <c r="Q34" s="593"/>
      <c r="R34" s="593"/>
      <c r="S34" s="593"/>
      <c r="T34" s="593"/>
      <c r="U34" s="593"/>
      <c r="V34" s="593"/>
      <c r="W34" s="593"/>
      <c r="X34" s="593"/>
      <c r="Y34" s="593"/>
      <c r="Z34" s="593"/>
    </row>
    <row r="35" spans="1:26" ht="49.5" x14ac:dyDescent="0.25">
      <c r="A35" s="601">
        <v>22</v>
      </c>
      <c r="B35" s="590" t="s">
        <v>1626</v>
      </c>
      <c r="C35" s="576" t="s">
        <v>566</v>
      </c>
      <c r="D35" s="575">
        <v>2013</v>
      </c>
      <c r="E35" s="604" t="s">
        <v>589</v>
      </c>
      <c r="F35" s="1191">
        <v>44000</v>
      </c>
      <c r="G35" s="605"/>
      <c r="H35" s="593"/>
      <c r="I35" s="593"/>
      <c r="J35" s="593"/>
      <c r="K35" s="593"/>
      <c r="L35" s="593"/>
      <c r="M35" s="593"/>
      <c r="N35" s="593"/>
      <c r="O35" s="593"/>
      <c r="P35" s="593"/>
      <c r="Q35" s="593"/>
      <c r="R35" s="593"/>
      <c r="S35" s="593"/>
      <c r="T35" s="593"/>
      <c r="U35" s="593"/>
      <c r="V35" s="593"/>
      <c r="W35" s="593"/>
      <c r="X35" s="593"/>
      <c r="Y35" s="593"/>
      <c r="Z35" s="593"/>
    </row>
    <row r="36" spans="1:26" ht="49.5" x14ac:dyDescent="0.25">
      <c r="A36" s="601">
        <v>23</v>
      </c>
      <c r="B36" s="590" t="s">
        <v>1631</v>
      </c>
      <c r="C36" s="602" t="s">
        <v>556</v>
      </c>
      <c r="D36" s="606">
        <v>2013</v>
      </c>
      <c r="E36" s="604" t="s">
        <v>590</v>
      </c>
      <c r="F36" s="1191">
        <v>44000</v>
      </c>
      <c r="G36" s="605"/>
      <c r="H36" s="593"/>
      <c r="I36" s="593"/>
      <c r="J36" s="593"/>
      <c r="K36" s="593"/>
      <c r="L36" s="593"/>
      <c r="M36" s="593"/>
      <c r="N36" s="593"/>
      <c r="O36" s="593"/>
      <c r="P36" s="593"/>
      <c r="Q36" s="593"/>
      <c r="R36" s="593"/>
      <c r="S36" s="593"/>
      <c r="T36" s="593"/>
      <c r="U36" s="593"/>
      <c r="V36" s="593"/>
      <c r="W36" s="593"/>
      <c r="X36" s="593"/>
      <c r="Y36" s="593"/>
      <c r="Z36" s="593"/>
    </row>
    <row r="37" spans="1:26" ht="49.5" x14ac:dyDescent="0.25">
      <c r="A37" s="601">
        <v>24</v>
      </c>
      <c r="B37" s="590" t="s">
        <v>1632</v>
      </c>
      <c r="C37" s="576" t="s">
        <v>556</v>
      </c>
      <c r="D37" s="575">
        <v>2013</v>
      </c>
      <c r="E37" s="604" t="s">
        <v>591</v>
      </c>
      <c r="F37" s="1191">
        <v>44000</v>
      </c>
      <c r="G37" s="605"/>
      <c r="H37" s="593"/>
      <c r="I37" s="593"/>
      <c r="J37" s="593"/>
      <c r="K37" s="593"/>
      <c r="L37" s="593"/>
      <c r="M37" s="593"/>
      <c r="N37" s="593"/>
      <c r="O37" s="593"/>
      <c r="P37" s="593"/>
      <c r="Q37" s="593"/>
      <c r="R37" s="593"/>
      <c r="S37" s="593"/>
      <c r="T37" s="593"/>
      <c r="U37" s="593"/>
      <c r="V37" s="593"/>
      <c r="W37" s="593"/>
      <c r="X37" s="593"/>
      <c r="Y37" s="593"/>
      <c r="Z37" s="593"/>
    </row>
    <row r="38" spans="1:26" ht="49.5" x14ac:dyDescent="0.25">
      <c r="A38" s="601">
        <v>25</v>
      </c>
      <c r="B38" s="590" t="s">
        <v>1633</v>
      </c>
      <c r="C38" s="602" t="s">
        <v>557</v>
      </c>
      <c r="D38" s="606">
        <v>2006</v>
      </c>
      <c r="E38" s="604" t="s">
        <v>592</v>
      </c>
      <c r="F38" s="1191">
        <v>44000</v>
      </c>
      <c r="G38" s="605"/>
      <c r="H38" s="593"/>
      <c r="I38" s="593"/>
      <c r="J38" s="593"/>
      <c r="K38" s="593"/>
      <c r="L38" s="593"/>
      <c r="M38" s="593"/>
      <c r="N38" s="593"/>
      <c r="O38" s="593"/>
      <c r="P38" s="593"/>
      <c r="Q38" s="593"/>
      <c r="R38" s="593"/>
      <c r="S38" s="593"/>
      <c r="T38" s="593"/>
      <c r="U38" s="593"/>
      <c r="V38" s="593"/>
      <c r="W38" s="593"/>
      <c r="X38" s="593"/>
      <c r="Y38" s="593"/>
      <c r="Z38" s="593"/>
    </row>
    <row r="39" spans="1:26" ht="49.5" x14ac:dyDescent="0.25">
      <c r="A39" s="601">
        <v>26</v>
      </c>
      <c r="B39" s="590" t="s">
        <v>1630</v>
      </c>
      <c r="C39" s="602" t="s">
        <v>550</v>
      </c>
      <c r="D39" s="606">
        <v>2013</v>
      </c>
      <c r="E39" s="604" t="s">
        <v>593</v>
      </c>
      <c r="F39" s="1191">
        <v>44000</v>
      </c>
      <c r="G39" s="605"/>
      <c r="H39" s="593"/>
      <c r="I39" s="593"/>
      <c r="J39" s="593"/>
      <c r="K39" s="593"/>
      <c r="L39" s="593"/>
      <c r="M39" s="593"/>
      <c r="N39" s="593"/>
      <c r="O39" s="593"/>
      <c r="P39" s="593"/>
      <c r="Q39" s="593"/>
      <c r="R39" s="593"/>
      <c r="S39" s="593"/>
      <c r="T39" s="593"/>
      <c r="U39" s="593"/>
      <c r="V39" s="593"/>
      <c r="W39" s="593"/>
      <c r="X39" s="593"/>
      <c r="Y39" s="593"/>
      <c r="Z39" s="593"/>
    </row>
    <row r="40" spans="1:26" ht="27" x14ac:dyDescent="0.25">
      <c r="A40" s="601">
        <v>27</v>
      </c>
      <c r="B40" s="590" t="s">
        <v>558</v>
      </c>
      <c r="C40" s="602" t="s">
        <v>580</v>
      </c>
      <c r="D40" s="606">
        <v>2013</v>
      </c>
      <c r="E40" s="604" t="s">
        <v>594</v>
      </c>
      <c r="F40" s="1191">
        <v>44000</v>
      </c>
      <c r="G40" s="605"/>
      <c r="H40" s="593"/>
      <c r="I40" s="593"/>
      <c r="J40" s="593"/>
      <c r="K40" s="593"/>
      <c r="L40" s="593"/>
      <c r="M40" s="593"/>
      <c r="N40" s="593"/>
      <c r="O40" s="593"/>
      <c r="P40" s="593"/>
      <c r="Q40" s="593"/>
      <c r="R40" s="593"/>
      <c r="S40" s="593"/>
      <c r="T40" s="593"/>
      <c r="U40" s="593"/>
      <c r="V40" s="593"/>
      <c r="W40" s="593"/>
      <c r="X40" s="593"/>
      <c r="Y40" s="593"/>
      <c r="Z40" s="593"/>
    </row>
    <row r="41" spans="1:26" ht="17.25" thickBot="1" x14ac:dyDescent="0.3">
      <c r="A41" s="601"/>
      <c r="B41" s="1576" t="s">
        <v>558</v>
      </c>
      <c r="C41" s="1595" t="s">
        <v>6951</v>
      </c>
      <c r="D41" s="606">
        <v>2021</v>
      </c>
      <c r="E41" s="604"/>
      <c r="F41" s="1575">
        <v>44000</v>
      </c>
      <c r="G41" s="605"/>
      <c r="H41" s="593"/>
      <c r="I41" s="593"/>
      <c r="J41" s="593"/>
      <c r="K41" s="593"/>
      <c r="L41" s="593"/>
      <c r="M41" s="593"/>
      <c r="N41" s="593"/>
      <c r="O41" s="593"/>
      <c r="P41" s="593"/>
      <c r="Q41" s="593"/>
      <c r="R41" s="593"/>
      <c r="S41" s="593"/>
      <c r="T41" s="593"/>
      <c r="U41" s="593"/>
      <c r="V41" s="593"/>
      <c r="W41" s="593"/>
      <c r="X41" s="593"/>
      <c r="Y41" s="593"/>
      <c r="Z41" s="593"/>
    </row>
    <row r="42" spans="1:26" ht="27" x14ac:dyDescent="0.25">
      <c r="A42" s="601">
        <v>28</v>
      </c>
      <c r="B42" s="590" t="s">
        <v>538</v>
      </c>
      <c r="C42" s="602" t="s">
        <v>562</v>
      </c>
      <c r="D42" s="615">
        <v>2013</v>
      </c>
      <c r="E42" s="604" t="s">
        <v>595</v>
      </c>
      <c r="F42" s="1191">
        <v>44000</v>
      </c>
      <c r="G42" s="612"/>
      <c r="H42" s="593"/>
      <c r="I42" s="593"/>
      <c r="J42" s="593"/>
      <c r="K42" s="593"/>
      <c r="L42" s="593"/>
      <c r="M42" s="593"/>
      <c r="N42" s="593"/>
      <c r="O42" s="593"/>
      <c r="P42" s="593"/>
      <c r="Q42" s="593"/>
      <c r="R42" s="593"/>
      <c r="S42" s="593"/>
      <c r="T42" s="593"/>
      <c r="U42" s="593"/>
      <c r="V42" s="593"/>
      <c r="W42" s="593"/>
      <c r="X42" s="593"/>
      <c r="Y42" s="593"/>
      <c r="Z42" s="593"/>
    </row>
    <row r="43" spans="1:26" ht="14.25" x14ac:dyDescent="0.25">
      <c r="A43" s="610"/>
      <c r="B43" s="611"/>
      <c r="C43" s="611"/>
      <c r="D43" s="611"/>
      <c r="E43" s="611"/>
      <c r="F43" s="611"/>
      <c r="G43" s="610"/>
      <c r="H43" s="593"/>
      <c r="I43" s="610"/>
      <c r="J43" s="610"/>
      <c r="K43" s="610"/>
      <c r="L43" s="610"/>
      <c r="M43" s="593"/>
      <c r="N43" s="593"/>
      <c r="O43" s="593"/>
      <c r="P43" s="593"/>
      <c r="Q43" s="593"/>
      <c r="R43" s="593"/>
      <c r="S43" s="593"/>
      <c r="T43" s="610"/>
      <c r="U43" s="610"/>
      <c r="V43" s="610"/>
      <c r="W43" s="610"/>
      <c r="X43" s="610"/>
      <c r="Y43" s="610"/>
      <c r="Z43" s="610"/>
    </row>
    <row r="44" spans="1:26" ht="14.25" x14ac:dyDescent="0.25">
      <c r="A44" s="610"/>
      <c r="B44" s="611"/>
      <c r="C44" s="611"/>
      <c r="D44" s="611"/>
      <c r="E44" s="611"/>
      <c r="F44" s="611"/>
      <c r="G44" s="610"/>
      <c r="H44" s="593"/>
      <c r="I44" s="610"/>
      <c r="J44" s="610"/>
      <c r="K44" s="610"/>
      <c r="L44" s="610"/>
      <c r="M44" s="593"/>
      <c r="N44" s="593"/>
      <c r="O44" s="593"/>
      <c r="P44" s="593"/>
      <c r="Q44" s="593"/>
      <c r="R44" s="593"/>
      <c r="S44" s="593"/>
      <c r="T44" s="610"/>
      <c r="U44" s="610"/>
      <c r="V44" s="610"/>
      <c r="W44" s="610"/>
      <c r="X44" s="610"/>
      <c r="Y44" s="610"/>
      <c r="Z44" s="610"/>
    </row>
    <row r="45" spans="1:26" ht="14.25" x14ac:dyDescent="0.25">
      <c r="A45" s="610"/>
      <c r="B45" s="611"/>
      <c r="C45" s="611"/>
      <c r="D45" s="611"/>
      <c r="E45" s="611"/>
      <c r="F45" s="611"/>
      <c r="G45" s="610"/>
      <c r="H45" s="593"/>
      <c r="I45" s="610"/>
      <c r="J45" s="610"/>
      <c r="K45" s="610"/>
      <c r="L45" s="610"/>
      <c r="M45" s="593"/>
      <c r="N45" s="593"/>
      <c r="O45" s="593"/>
      <c r="P45" s="593"/>
      <c r="Q45" s="593"/>
      <c r="R45" s="593"/>
      <c r="S45" s="593"/>
      <c r="T45" s="610"/>
      <c r="U45" s="610"/>
      <c r="V45" s="610"/>
      <c r="W45" s="610"/>
      <c r="X45" s="610"/>
      <c r="Y45" s="610"/>
      <c r="Z45" s="610"/>
    </row>
    <row r="46" spans="1:26" ht="14.25" x14ac:dyDescent="0.25">
      <c r="A46" s="610"/>
      <c r="B46" s="611"/>
      <c r="C46" s="611"/>
      <c r="D46" s="611"/>
      <c r="E46" s="611"/>
      <c r="F46" s="611"/>
      <c r="G46" s="610"/>
      <c r="H46" s="593"/>
      <c r="I46" s="610"/>
      <c r="J46" s="610"/>
      <c r="K46" s="610"/>
      <c r="L46" s="610"/>
      <c r="M46" s="593"/>
      <c r="N46" s="593"/>
      <c r="O46" s="593"/>
      <c r="P46" s="593"/>
      <c r="Q46" s="593"/>
      <c r="R46" s="593"/>
      <c r="S46" s="593"/>
      <c r="T46" s="610"/>
      <c r="U46" s="610"/>
      <c r="V46" s="610"/>
      <c r="W46" s="610"/>
      <c r="X46" s="610"/>
      <c r="Y46" s="610"/>
      <c r="Z46" s="610"/>
    </row>
    <row r="47" spans="1:26" ht="14.25" x14ac:dyDescent="0.25">
      <c r="A47" s="610"/>
      <c r="B47" s="611"/>
      <c r="C47" s="611"/>
      <c r="D47" s="611"/>
      <c r="E47" s="611"/>
      <c r="F47" s="611"/>
      <c r="G47" s="610"/>
      <c r="H47" s="593"/>
      <c r="I47" s="610"/>
      <c r="J47" s="610"/>
      <c r="K47" s="610"/>
      <c r="L47" s="610"/>
      <c r="M47" s="593"/>
      <c r="N47" s="593"/>
      <c r="O47" s="593"/>
      <c r="P47" s="593"/>
      <c r="Q47" s="593"/>
      <c r="R47" s="593"/>
      <c r="S47" s="593"/>
      <c r="T47" s="610"/>
      <c r="U47" s="610"/>
      <c r="V47" s="610"/>
      <c r="W47" s="610"/>
      <c r="X47" s="610"/>
      <c r="Y47" s="610"/>
      <c r="Z47" s="610"/>
    </row>
    <row r="48" spans="1:26" ht="20.25" x14ac:dyDescent="0.25">
      <c r="A48" s="613"/>
      <c r="B48" s="614"/>
      <c r="C48" s="614"/>
      <c r="D48" s="614"/>
      <c r="E48" s="614"/>
      <c r="F48" s="614"/>
      <c r="G48" s="613"/>
      <c r="H48" s="613"/>
      <c r="I48" s="613"/>
      <c r="J48" s="613"/>
      <c r="K48" s="613"/>
      <c r="L48" s="613"/>
      <c r="M48" s="613"/>
      <c r="N48" s="613"/>
      <c r="O48" s="613"/>
      <c r="P48" s="613"/>
      <c r="Q48" s="613"/>
      <c r="R48" s="613"/>
      <c r="S48" s="613"/>
      <c r="T48" s="613"/>
      <c r="U48" s="613"/>
      <c r="V48" s="613"/>
      <c r="W48" s="613"/>
      <c r="X48" s="613"/>
      <c r="Y48" s="613"/>
      <c r="Z48" s="613"/>
    </row>
    <row r="49" spans="1:26" ht="14.25" x14ac:dyDescent="0.25">
      <c r="A49" s="610"/>
      <c r="B49" s="611"/>
      <c r="C49" s="611"/>
      <c r="D49" s="611"/>
      <c r="E49" s="611"/>
      <c r="F49" s="611"/>
      <c r="G49" s="610"/>
      <c r="H49" s="593"/>
      <c r="I49" s="610"/>
      <c r="J49" s="610"/>
      <c r="K49" s="610"/>
      <c r="L49" s="610"/>
      <c r="M49" s="593"/>
      <c r="N49" s="593"/>
      <c r="O49" s="593"/>
      <c r="P49" s="593"/>
      <c r="Q49" s="593"/>
      <c r="R49" s="593"/>
      <c r="S49" s="593"/>
      <c r="T49" s="610"/>
      <c r="U49" s="610"/>
      <c r="V49" s="610"/>
      <c r="W49" s="610"/>
      <c r="X49" s="610"/>
      <c r="Y49" s="610"/>
      <c r="Z49" s="610"/>
    </row>
  </sheetData>
  <mergeCells count="5">
    <mergeCell ref="A5:A6"/>
    <mergeCell ref="B5:B6"/>
    <mergeCell ref="C5:F5"/>
    <mergeCell ref="B10:B18"/>
    <mergeCell ref="B21:B23"/>
  </mergeCells>
  <printOptions horizontalCentered="1"/>
  <pageMargins left="0.31496062992125984" right="0.31496062992125984" top="0.74803149606299213" bottom="0.35433070866141736" header="0.31496062992125984" footer="0.31496062992125984"/>
  <pageSetup paperSize="9" scale="68"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M24"/>
  <sheetViews>
    <sheetView topLeftCell="A16" zoomScale="98" zoomScaleNormal="98" workbookViewId="0">
      <selection activeCell="S164" sqref="S164"/>
    </sheetView>
  </sheetViews>
  <sheetFormatPr defaultRowHeight="14.25" x14ac:dyDescent="0.25"/>
  <cols>
    <col min="1" max="1" width="4.5703125" style="555" bestFit="1" customWidth="1"/>
    <col min="2" max="2" width="49" style="555" customWidth="1"/>
    <col min="3" max="3" width="11.42578125" style="555" customWidth="1"/>
    <col min="4" max="4" width="10.28515625" style="555" customWidth="1"/>
    <col min="5" max="5" width="11.7109375" style="555" customWidth="1"/>
    <col min="6" max="9" width="14.7109375" style="555" customWidth="1"/>
    <col min="10" max="10" width="25.28515625" style="555" customWidth="1"/>
    <col min="11" max="11" width="29.85546875" style="555" customWidth="1"/>
    <col min="12" max="12" width="14.5703125" style="555" customWidth="1"/>
    <col min="13" max="13" width="14.5703125" style="555" hidden="1" customWidth="1"/>
    <col min="14" max="32" width="14.5703125" style="555" customWidth="1"/>
    <col min="33" max="16384" width="9.140625" style="555"/>
  </cols>
  <sheetData>
    <row r="1" spans="1:13" s="892" customFormat="1" ht="17.25" customHeight="1" x14ac:dyDescent="0.3">
      <c r="A1" s="1758" t="s">
        <v>540</v>
      </c>
      <c r="B1" s="1758"/>
      <c r="C1" s="1758"/>
      <c r="D1" s="1758"/>
      <c r="E1" s="1758"/>
      <c r="F1" s="1758"/>
      <c r="G1" s="1758"/>
      <c r="H1" s="1758"/>
      <c r="I1" s="1758"/>
      <c r="J1" s="1758"/>
      <c r="K1" s="1758"/>
      <c r="L1" s="1758"/>
    </row>
    <row r="2" spans="1:13" s="892" customFormat="1" ht="17.25" customHeight="1" x14ac:dyDescent="0.3">
      <c r="A2" s="1758" t="s">
        <v>176</v>
      </c>
      <c r="B2" s="1758"/>
      <c r="C2" s="1758"/>
      <c r="D2" s="1758"/>
      <c r="E2" s="1758"/>
      <c r="F2" s="1758"/>
      <c r="G2" s="1758"/>
      <c r="H2" s="1758"/>
      <c r="I2" s="1758"/>
      <c r="J2" s="1758"/>
      <c r="K2" s="1758"/>
      <c r="L2" s="1758"/>
    </row>
    <row r="3" spans="1:13" s="892" customFormat="1" ht="17.25" x14ac:dyDescent="0.3">
      <c r="A3" s="1759" t="s">
        <v>4619</v>
      </c>
      <c r="B3" s="1759"/>
      <c r="C3" s="1759"/>
      <c r="D3" s="1759"/>
      <c r="E3" s="1759"/>
      <c r="F3" s="1759"/>
      <c r="G3" s="1759"/>
      <c r="H3" s="1759"/>
      <c r="I3" s="1759"/>
      <c r="J3" s="1759"/>
      <c r="K3" s="1759"/>
      <c r="L3" s="1759"/>
    </row>
    <row r="4" spans="1:13" ht="19.5" customHeight="1" x14ac:dyDescent="0.25">
      <c r="F4" s="893"/>
      <c r="G4" s="893"/>
      <c r="H4" s="893"/>
      <c r="I4" s="893"/>
      <c r="K4" s="893"/>
    </row>
    <row r="5" spans="1:13" ht="75" x14ac:dyDescent="0.25">
      <c r="A5" s="1760" t="s">
        <v>118</v>
      </c>
      <c r="B5" s="1762" t="s">
        <v>1129</v>
      </c>
      <c r="C5" s="1767" t="s">
        <v>4621</v>
      </c>
      <c r="D5" s="1768"/>
      <c r="E5" s="1769"/>
      <c r="F5" s="1619"/>
      <c r="G5" s="1764" t="s">
        <v>4696</v>
      </c>
      <c r="H5" s="1765"/>
      <c r="I5" s="1765"/>
      <c r="J5" s="1766"/>
      <c r="K5" s="1578" t="s">
        <v>4697</v>
      </c>
      <c r="L5" s="947" t="s">
        <v>113</v>
      </c>
    </row>
    <row r="6" spans="1:13" s="20" customFormat="1" ht="44.25" customHeight="1" x14ac:dyDescent="0.25">
      <c r="A6" s="1761"/>
      <c r="B6" s="1763"/>
      <c r="C6" s="1481" t="s">
        <v>4623</v>
      </c>
      <c r="D6" s="1481" t="s">
        <v>4622</v>
      </c>
      <c r="E6" s="1481" t="s">
        <v>4624</v>
      </c>
      <c r="F6" s="1482" t="s">
        <v>4625</v>
      </c>
      <c r="G6" s="1481" t="s">
        <v>4626</v>
      </c>
      <c r="H6" s="897"/>
      <c r="I6" s="897" t="s">
        <v>1176</v>
      </c>
      <c r="J6" s="897" t="s">
        <v>1177</v>
      </c>
      <c r="K6" s="897" t="s">
        <v>1177</v>
      </c>
      <c r="L6" s="897" t="s">
        <v>1177</v>
      </c>
    </row>
    <row r="7" spans="1:13" s="901" customFormat="1" ht="17.25" customHeight="1" x14ac:dyDescent="0.3">
      <c r="A7" s="898"/>
      <c r="B7" s="899" t="s">
        <v>113</v>
      </c>
      <c r="C7" s="899"/>
      <c r="D7" s="899"/>
      <c r="E7" s="899"/>
      <c r="F7" s="900"/>
      <c r="G7" s="900"/>
      <c r="H7" s="948">
        <f>SUM(H9:H24)</f>
        <v>49784.57114356065</v>
      </c>
      <c r="I7" s="900"/>
      <c r="J7" s="900">
        <f>SUM(J9:J24)</f>
        <v>58817.300000000017</v>
      </c>
      <c r="K7" s="1484">
        <f>SUM(K9:K24)</f>
        <v>2500</v>
      </c>
      <c r="L7" s="1484">
        <f>SUM(L9:L24)</f>
        <v>61317.300000000017</v>
      </c>
    </row>
    <row r="8" spans="1:13" s="907" customFormat="1" ht="8.25" customHeight="1" x14ac:dyDescent="0.2">
      <c r="A8" s="902"/>
      <c r="B8" s="903"/>
      <c r="C8" s="903"/>
      <c r="D8" s="903"/>
      <c r="E8" s="903"/>
      <c r="F8" s="904"/>
      <c r="G8" s="904"/>
      <c r="H8" s="904"/>
      <c r="I8" s="904"/>
      <c r="J8" s="905"/>
      <c r="K8" s="904"/>
      <c r="L8" s="902"/>
    </row>
    <row r="9" spans="1:13" s="911" customFormat="1" ht="22.5" customHeight="1" x14ac:dyDescent="0.2">
      <c r="A9" s="902">
        <v>2</v>
      </c>
      <c r="B9" s="903" t="s">
        <v>528</v>
      </c>
      <c r="C9" s="903">
        <v>4791</v>
      </c>
      <c r="D9" s="903">
        <v>5063</v>
      </c>
      <c r="E9" s="903">
        <v>5274</v>
      </c>
      <c r="F9" s="1382">
        <v>4.1674896306537619</v>
      </c>
      <c r="G9" s="909">
        <v>137.1</v>
      </c>
      <c r="H9" s="1382">
        <f>+G9+G9*F9/100</f>
        <v>142.81362828362631</v>
      </c>
      <c r="I9" s="904">
        <v>163.5</v>
      </c>
      <c r="J9" s="904">
        <v>250</v>
      </c>
      <c r="K9" s="904"/>
      <c r="L9" s="1485">
        <f>+J9+K9</f>
        <v>250</v>
      </c>
      <c r="M9" s="907">
        <v>250</v>
      </c>
    </row>
    <row r="10" spans="1:13" s="911" customFormat="1" ht="22.5" customHeight="1" x14ac:dyDescent="0.2">
      <c r="A10" s="902">
        <v>3</v>
      </c>
      <c r="B10" s="903" t="s">
        <v>525</v>
      </c>
      <c r="C10" s="903">
        <v>4653</v>
      </c>
      <c r="D10" s="903">
        <v>5045</v>
      </c>
      <c r="E10" s="903">
        <v>5655</v>
      </c>
      <c r="F10" s="1382">
        <v>12.091179385530239</v>
      </c>
      <c r="G10" s="909">
        <v>740.8</v>
      </c>
      <c r="H10" s="1382">
        <f t="shared" ref="H10:H23" si="0">+G10+G10*F10/100</f>
        <v>830.37145688800797</v>
      </c>
      <c r="I10" s="904">
        <v>740.8</v>
      </c>
      <c r="J10" s="904">
        <v>589.20000000000005</v>
      </c>
      <c r="K10" s="904"/>
      <c r="L10" s="1485">
        <f t="shared" ref="L10:L24" si="1">+J10+K10</f>
        <v>589.20000000000005</v>
      </c>
      <c r="M10" s="907">
        <v>589.20000000000005</v>
      </c>
    </row>
    <row r="11" spans="1:13" s="911" customFormat="1" ht="22.5" customHeight="1" x14ac:dyDescent="0.2">
      <c r="A11" s="902">
        <v>4</v>
      </c>
      <c r="B11" s="903" t="s">
        <v>533</v>
      </c>
      <c r="C11" s="903">
        <v>3722</v>
      </c>
      <c r="D11" s="903">
        <v>4005</v>
      </c>
      <c r="E11" s="903">
        <v>3753</v>
      </c>
      <c r="F11" s="1382">
        <v>-6.2921348314606718</v>
      </c>
      <c r="G11" s="909">
        <v>5484.1</v>
      </c>
      <c r="H11" s="1382">
        <f t="shared" si="0"/>
        <v>5139.0330337078658</v>
      </c>
      <c r="I11" s="904">
        <v>5548.4</v>
      </c>
      <c r="J11" s="904">
        <v>6538.4</v>
      </c>
      <c r="K11" s="904"/>
      <c r="L11" s="1485">
        <f t="shared" si="1"/>
        <v>6538.4</v>
      </c>
      <c r="M11" s="907">
        <v>6538.4</v>
      </c>
    </row>
    <row r="12" spans="1:13" s="911" customFormat="1" ht="22.5" customHeight="1" x14ac:dyDescent="0.2">
      <c r="A12" s="902">
        <v>5</v>
      </c>
      <c r="B12" s="903" t="s">
        <v>534</v>
      </c>
      <c r="C12" s="903">
        <v>4988</v>
      </c>
      <c r="D12" s="903">
        <v>6667</v>
      </c>
      <c r="E12" s="903">
        <v>6642</v>
      </c>
      <c r="F12" s="1382">
        <v>-0.37498125093745216</v>
      </c>
      <c r="G12" s="909">
        <v>244.7</v>
      </c>
      <c r="H12" s="1382">
        <f t="shared" si="0"/>
        <v>243.78242087895603</v>
      </c>
      <c r="I12" s="904">
        <v>559.9</v>
      </c>
      <c r="J12" s="904">
        <v>559.9</v>
      </c>
      <c r="K12" s="904"/>
      <c r="L12" s="1485">
        <f t="shared" si="1"/>
        <v>559.9</v>
      </c>
      <c r="M12" s="907">
        <v>559.9</v>
      </c>
    </row>
    <row r="13" spans="1:13" s="911" customFormat="1" ht="22.5" customHeight="1" x14ac:dyDescent="0.2">
      <c r="A13" s="902">
        <v>6</v>
      </c>
      <c r="B13" s="903" t="s">
        <v>535</v>
      </c>
      <c r="C13" s="903">
        <v>23095</v>
      </c>
      <c r="D13" s="903">
        <v>21750</v>
      </c>
      <c r="E13" s="903">
        <v>17977</v>
      </c>
      <c r="F13" s="1382">
        <v>-17.347126436781608</v>
      </c>
      <c r="G13" s="909">
        <v>985.2</v>
      </c>
      <c r="H13" s="1382">
        <f t="shared" si="0"/>
        <v>814.29611034482764</v>
      </c>
      <c r="I13" s="904">
        <v>985.2</v>
      </c>
      <c r="J13" s="904">
        <v>1207.4000000000001</v>
      </c>
      <c r="K13" s="904"/>
      <c r="L13" s="1485">
        <f t="shared" si="1"/>
        <v>1207.4000000000001</v>
      </c>
      <c r="M13" s="907">
        <v>1207.4000000000001</v>
      </c>
    </row>
    <row r="14" spans="1:13" s="911" customFormat="1" ht="28.5" x14ac:dyDescent="0.2">
      <c r="A14" s="902">
        <v>7</v>
      </c>
      <c r="B14" s="1579" t="s">
        <v>1362</v>
      </c>
      <c r="C14" s="950">
        <v>113495</v>
      </c>
      <c r="D14" s="950">
        <v>103042</v>
      </c>
      <c r="E14" s="950">
        <v>118869</v>
      </c>
      <c r="F14" s="1382">
        <v>15.359756215911972</v>
      </c>
      <c r="G14" s="909">
        <v>21860.9</v>
      </c>
      <c r="H14" s="1382">
        <f t="shared" si="0"/>
        <v>25218.680946604301</v>
      </c>
      <c r="I14" s="904">
        <v>21889.7</v>
      </c>
      <c r="J14" s="904">
        <v>25000</v>
      </c>
      <c r="K14" s="904"/>
      <c r="L14" s="1485">
        <f t="shared" si="1"/>
        <v>25000</v>
      </c>
      <c r="M14" s="907">
        <v>25000</v>
      </c>
    </row>
    <row r="15" spans="1:13" s="911" customFormat="1" ht="32.25" customHeight="1" x14ac:dyDescent="0.2">
      <c r="A15" s="902">
        <v>8</v>
      </c>
      <c r="B15" s="903" t="s">
        <v>1622</v>
      </c>
      <c r="C15" s="903">
        <v>11151</v>
      </c>
      <c r="D15" s="903">
        <v>10484</v>
      </c>
      <c r="E15" s="903">
        <v>11840</v>
      </c>
      <c r="F15" s="1382">
        <v>12.933994658527268</v>
      </c>
      <c r="G15" s="909">
        <v>713.6</v>
      </c>
      <c r="H15" s="1382">
        <f t="shared" si="0"/>
        <v>805.89698588325064</v>
      </c>
      <c r="I15" s="904">
        <v>2500.5</v>
      </c>
      <c r="J15" s="904">
        <v>2500.5</v>
      </c>
      <c r="K15" s="904">
        <v>250</v>
      </c>
      <c r="L15" s="1485">
        <f t="shared" si="1"/>
        <v>2750.5</v>
      </c>
      <c r="M15" s="907">
        <v>2500.5</v>
      </c>
    </row>
    <row r="16" spans="1:13" s="911" customFormat="1" ht="28.5" x14ac:dyDescent="0.2">
      <c r="A16" s="902">
        <v>9</v>
      </c>
      <c r="B16" s="903" t="s">
        <v>555</v>
      </c>
      <c r="C16" s="903">
        <v>27120</v>
      </c>
      <c r="D16" s="903">
        <v>27536</v>
      </c>
      <c r="E16" s="903">
        <v>30655</v>
      </c>
      <c r="F16" s="1382">
        <v>11.326990122022067</v>
      </c>
      <c r="G16" s="909">
        <v>1315</v>
      </c>
      <c r="H16" s="1382">
        <f t="shared" si="0"/>
        <v>1463.9499201045901</v>
      </c>
      <c r="I16" s="904">
        <v>3483.3</v>
      </c>
      <c r="J16" s="904">
        <v>3983.3</v>
      </c>
      <c r="K16" s="904">
        <v>250</v>
      </c>
      <c r="L16" s="1485">
        <f t="shared" si="1"/>
        <v>4233.3</v>
      </c>
      <c r="M16" s="907">
        <v>3983.3</v>
      </c>
    </row>
    <row r="17" spans="1:13" s="911" customFormat="1" ht="33" customHeight="1" x14ac:dyDescent="0.2">
      <c r="A17" s="902">
        <v>10</v>
      </c>
      <c r="B17" s="903" t="s">
        <v>1624</v>
      </c>
      <c r="C17" s="903">
        <v>22358</v>
      </c>
      <c r="D17" s="903">
        <v>18929</v>
      </c>
      <c r="E17" s="903">
        <v>24335</v>
      </c>
      <c r="F17" s="1382">
        <v>28.559353373131188</v>
      </c>
      <c r="G17" s="1382">
        <v>1465.7</v>
      </c>
      <c r="H17" s="1382">
        <f t="shared" si="0"/>
        <v>1884.2944423899839</v>
      </c>
      <c r="I17" s="904">
        <v>1533.4</v>
      </c>
      <c r="J17" s="904">
        <v>1583.5</v>
      </c>
      <c r="K17" s="904">
        <v>250</v>
      </c>
      <c r="L17" s="1485">
        <f t="shared" si="1"/>
        <v>1833.5</v>
      </c>
      <c r="M17" s="907">
        <v>1583.5</v>
      </c>
    </row>
    <row r="18" spans="1:13" s="911" customFormat="1" ht="28.5" x14ac:dyDescent="0.2">
      <c r="A18" s="902">
        <v>11</v>
      </c>
      <c r="B18" s="903" t="s">
        <v>1625</v>
      </c>
      <c r="C18" s="903">
        <v>9871</v>
      </c>
      <c r="D18" s="903">
        <v>12853</v>
      </c>
      <c r="E18" s="903">
        <v>15076</v>
      </c>
      <c r="F18" s="1382">
        <v>17.295573017972458</v>
      </c>
      <c r="G18" s="1382">
        <v>593.6</v>
      </c>
      <c r="H18" s="1382">
        <f t="shared" si="0"/>
        <v>696.26652143468459</v>
      </c>
      <c r="I18" s="904">
        <v>1403.8</v>
      </c>
      <c r="J18" s="904">
        <v>1403.8</v>
      </c>
      <c r="K18" s="904">
        <v>250</v>
      </c>
      <c r="L18" s="1485">
        <f t="shared" si="1"/>
        <v>1653.8</v>
      </c>
      <c r="M18" s="907">
        <v>1403.8</v>
      </c>
    </row>
    <row r="19" spans="1:13" s="911" customFormat="1" ht="28.5" x14ac:dyDescent="0.2">
      <c r="A19" s="902">
        <v>12</v>
      </c>
      <c r="B19" s="903" t="s">
        <v>1626</v>
      </c>
      <c r="C19" s="903">
        <v>19481</v>
      </c>
      <c r="D19" s="903">
        <v>18398</v>
      </c>
      <c r="E19" s="903">
        <v>23986</v>
      </c>
      <c r="F19" s="1382">
        <v>30.372866615936516</v>
      </c>
      <c r="G19" s="1382">
        <v>1848.9</v>
      </c>
      <c r="H19" s="1382">
        <f t="shared" si="0"/>
        <v>2410.4639308620503</v>
      </c>
      <c r="I19" s="904">
        <v>3258.8</v>
      </c>
      <c r="J19" s="904">
        <v>4000</v>
      </c>
      <c r="K19" s="904">
        <v>250</v>
      </c>
      <c r="L19" s="1485">
        <f t="shared" si="1"/>
        <v>4250</v>
      </c>
      <c r="M19" s="907">
        <v>4000</v>
      </c>
    </row>
    <row r="20" spans="1:13" s="911" customFormat="1" ht="28.5" x14ac:dyDescent="0.2">
      <c r="A20" s="902">
        <v>13</v>
      </c>
      <c r="B20" s="903" t="s">
        <v>1631</v>
      </c>
      <c r="C20" s="903">
        <v>24133</v>
      </c>
      <c r="D20" s="903">
        <v>22342</v>
      </c>
      <c r="E20" s="903">
        <v>27224</v>
      </c>
      <c r="F20" s="1382">
        <v>21.85122191388416</v>
      </c>
      <c r="G20" s="1382">
        <v>1273</v>
      </c>
      <c r="H20" s="1382">
        <f t="shared" si="0"/>
        <v>1551.1660549637454</v>
      </c>
      <c r="I20" s="904">
        <v>1505.4</v>
      </c>
      <c r="J20" s="904">
        <v>1505.4</v>
      </c>
      <c r="K20" s="904">
        <v>250</v>
      </c>
      <c r="L20" s="1485">
        <f t="shared" si="1"/>
        <v>1755.4</v>
      </c>
      <c r="M20" s="907">
        <v>1505.4</v>
      </c>
    </row>
    <row r="21" spans="1:13" s="911" customFormat="1" ht="28.5" x14ac:dyDescent="0.2">
      <c r="A21" s="902">
        <v>14</v>
      </c>
      <c r="B21" s="903" t="s">
        <v>1632</v>
      </c>
      <c r="C21" s="903">
        <v>22851</v>
      </c>
      <c r="D21" s="903">
        <v>22127</v>
      </c>
      <c r="E21" s="903">
        <v>24380</v>
      </c>
      <c r="F21" s="1382">
        <v>10.182130428887774</v>
      </c>
      <c r="G21" s="1382">
        <v>2226.8000000000002</v>
      </c>
      <c r="H21" s="1382">
        <f t="shared" si="0"/>
        <v>2453.5356803904733</v>
      </c>
      <c r="I21" s="904">
        <v>3559.3</v>
      </c>
      <c r="J21" s="904">
        <v>3559.3</v>
      </c>
      <c r="K21" s="904">
        <v>250</v>
      </c>
      <c r="L21" s="1485">
        <f t="shared" si="1"/>
        <v>3809.3</v>
      </c>
      <c r="M21" s="907">
        <v>3559.3</v>
      </c>
    </row>
    <row r="22" spans="1:13" s="911" customFormat="1" ht="28.5" x14ac:dyDescent="0.2">
      <c r="A22" s="902">
        <v>15</v>
      </c>
      <c r="B22" s="903" t="s">
        <v>1633</v>
      </c>
      <c r="C22" s="903">
        <v>10283</v>
      </c>
      <c r="D22" s="903">
        <v>8973</v>
      </c>
      <c r="E22" s="903">
        <v>10548</v>
      </c>
      <c r="F22" s="1592">
        <v>17.552657973921754</v>
      </c>
      <c r="G22" s="1382">
        <v>2692.8</v>
      </c>
      <c r="H22" s="1382">
        <f t="shared" si="0"/>
        <v>3165.4579739217652</v>
      </c>
      <c r="I22" s="904">
        <v>3131.4</v>
      </c>
      <c r="J22" s="904">
        <v>3500</v>
      </c>
      <c r="K22" s="904">
        <v>250</v>
      </c>
      <c r="L22" s="1485">
        <f t="shared" si="1"/>
        <v>3750</v>
      </c>
      <c r="M22" s="907">
        <v>3500</v>
      </c>
    </row>
    <row r="23" spans="1:13" s="911" customFormat="1" ht="28.5" x14ac:dyDescent="0.2">
      <c r="A23" s="902">
        <v>16</v>
      </c>
      <c r="B23" s="950" t="s">
        <v>1630</v>
      </c>
      <c r="C23" s="950">
        <v>8070</v>
      </c>
      <c r="D23" s="950">
        <v>6883</v>
      </c>
      <c r="E23" s="950">
        <v>8794</v>
      </c>
      <c r="F23" s="1382">
        <v>27.764056370768557</v>
      </c>
      <c r="G23" s="1382">
        <v>1207.9000000000001</v>
      </c>
      <c r="H23" s="1382">
        <f t="shared" si="0"/>
        <v>1543.2620369025135</v>
      </c>
      <c r="I23" s="904">
        <v>1215.3</v>
      </c>
      <c r="J23" s="904">
        <v>1215.3</v>
      </c>
      <c r="K23" s="904">
        <v>250</v>
      </c>
      <c r="L23" s="1485">
        <f t="shared" si="1"/>
        <v>1465.3</v>
      </c>
      <c r="M23" s="907">
        <v>1215.3</v>
      </c>
    </row>
    <row r="24" spans="1:13" x14ac:dyDescent="0.25">
      <c r="A24" s="903">
        <v>18</v>
      </c>
      <c r="B24" s="903" t="s">
        <v>538</v>
      </c>
      <c r="C24" s="903"/>
      <c r="D24" s="903"/>
      <c r="E24" s="903"/>
      <c r="F24" s="903"/>
      <c r="G24" s="903"/>
      <c r="H24" s="904">
        <v>1421.3</v>
      </c>
      <c r="I24" s="904">
        <v>1421.3</v>
      </c>
      <c r="J24" s="904">
        <v>1421.3</v>
      </c>
      <c r="K24" s="904">
        <v>250</v>
      </c>
      <c r="L24" s="1485">
        <f t="shared" si="1"/>
        <v>1671.3</v>
      </c>
      <c r="M24" s="907">
        <v>1421.3</v>
      </c>
    </row>
  </sheetData>
  <mergeCells count="7">
    <mergeCell ref="A1:L1"/>
    <mergeCell ref="A2:L2"/>
    <mergeCell ref="A3:L3"/>
    <mergeCell ref="A5:A6"/>
    <mergeCell ref="B5:B6"/>
    <mergeCell ref="G5:J5"/>
    <mergeCell ref="C5:E5"/>
  </mergeCells>
  <conditionalFormatting sqref="A1:A2">
    <cfRule type="cellIs" dxfId="23" priority="1" stopIfTrue="1" operator="equal">
      <formula>0</formula>
    </cfRule>
  </conditionalFormatting>
  <printOptions horizontalCentered="1"/>
  <pageMargins left="0.31496062992125984" right="0.31496062992125984" top="0.74803149606299213" bottom="0.35433070866141736" header="0.31496062992125984" footer="0.31496062992125984"/>
  <pageSetup paperSize="9" scale="72"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AC33"/>
  <sheetViews>
    <sheetView topLeftCell="B1" workbookViewId="0">
      <selection activeCell="S164" sqref="S164"/>
    </sheetView>
  </sheetViews>
  <sheetFormatPr defaultRowHeight="16.5" x14ac:dyDescent="0.3"/>
  <cols>
    <col min="1" max="1" width="6.85546875" style="584" customWidth="1"/>
    <col min="2" max="2" width="35.85546875" style="584" customWidth="1"/>
    <col min="3" max="3" width="9.7109375" style="584" customWidth="1"/>
    <col min="4" max="4" width="8.85546875" style="584" customWidth="1"/>
    <col min="5" max="5" width="8.42578125" style="584" customWidth="1"/>
    <col min="6" max="7" width="10.7109375" style="584" customWidth="1"/>
    <col min="8" max="8" width="10.42578125" style="584" customWidth="1"/>
    <col min="9" max="9" width="9.28515625" style="584" customWidth="1"/>
    <col min="10" max="11" width="15.5703125" style="584" customWidth="1"/>
    <col min="12" max="13" width="17.140625" style="584" customWidth="1"/>
    <col min="14" max="14" width="14.5703125" style="584" hidden="1" customWidth="1"/>
    <col min="15" max="15" width="32.42578125" style="584" hidden="1" customWidth="1"/>
    <col min="16" max="16" width="14.28515625" style="584" hidden="1" customWidth="1"/>
    <col min="17" max="17" width="12.42578125" style="584" hidden="1" customWidth="1"/>
    <col min="18" max="18" width="12.7109375" style="584" hidden="1" customWidth="1"/>
    <col min="19" max="19" width="12.85546875" style="584" hidden="1" customWidth="1"/>
    <col min="20" max="20" width="14.5703125" style="584" hidden="1" customWidth="1"/>
    <col min="21" max="21" width="9.140625" style="584" hidden="1" customWidth="1"/>
    <col min="22" max="22" width="36.140625" style="584" hidden="1" customWidth="1"/>
    <col min="23" max="24" width="9.140625" style="584" hidden="1" customWidth="1"/>
    <col min="25" max="25" width="12" style="584" hidden="1" customWidth="1"/>
    <col min="26" max="29" width="11.140625" style="584" hidden="1" customWidth="1"/>
    <col min="30" max="16384" width="9.140625" style="584"/>
  </cols>
  <sheetData>
    <row r="1" spans="1:21" x14ac:dyDescent="0.3">
      <c r="A1" s="917"/>
      <c r="B1" s="918"/>
      <c r="C1" s="918"/>
      <c r="D1" s="1772"/>
      <c r="E1" s="1772"/>
      <c r="F1" s="1772"/>
      <c r="G1" s="1192"/>
    </row>
    <row r="2" spans="1:21" ht="17.25" thickBot="1" x14ac:dyDescent="0.35">
      <c r="A2" s="581"/>
      <c r="B2" s="580" t="s">
        <v>540</v>
      </c>
      <c r="C2" s="582"/>
      <c r="D2" s="583"/>
      <c r="E2" s="583"/>
      <c r="F2" s="583"/>
      <c r="G2" s="583"/>
    </row>
    <row r="3" spans="1:21" x14ac:dyDescent="0.3">
      <c r="A3" s="917"/>
      <c r="B3" s="583"/>
      <c r="C3" s="583"/>
      <c r="D3" s="583"/>
      <c r="E3" s="583"/>
      <c r="F3" s="583"/>
      <c r="G3" s="583"/>
    </row>
    <row r="4" spans="1:21" ht="15" customHeight="1" x14ac:dyDescent="0.3">
      <c r="A4" s="1773" t="s">
        <v>176</v>
      </c>
      <c r="B4" s="1773"/>
      <c r="C4" s="1773"/>
      <c r="D4" s="1773"/>
      <c r="E4" s="1773"/>
      <c r="F4" s="1773"/>
      <c r="G4" s="1773"/>
      <c r="H4" s="1773"/>
      <c r="I4" s="1773"/>
      <c r="J4" s="1773"/>
      <c r="K4" s="1773"/>
      <c r="L4" s="1773"/>
      <c r="M4" s="919"/>
    </row>
    <row r="5" spans="1:21" ht="15" customHeight="1" x14ac:dyDescent="0.3">
      <c r="A5" s="1774" t="s">
        <v>1673</v>
      </c>
      <c r="B5" s="1775"/>
      <c r="C5" s="1775"/>
      <c r="D5" s="1775"/>
      <c r="E5" s="1775"/>
      <c r="F5" s="1775"/>
      <c r="G5" s="1775"/>
      <c r="H5" s="1775"/>
      <c r="I5" s="1775"/>
      <c r="J5" s="1775"/>
      <c r="K5" s="1775"/>
      <c r="L5" s="1775"/>
      <c r="M5" s="920"/>
    </row>
    <row r="6" spans="1:21" ht="9.75" customHeight="1" x14ac:dyDescent="0.3">
      <c r="A6" s="920"/>
      <c r="B6" s="920"/>
      <c r="C6" s="920"/>
      <c r="D6" s="920"/>
      <c r="E6" s="920"/>
      <c r="F6" s="920"/>
      <c r="G6" s="920"/>
    </row>
    <row r="7" spans="1:21" x14ac:dyDescent="0.3">
      <c r="A7" s="921"/>
      <c r="B7" s="921"/>
      <c r="C7" s="921"/>
      <c r="F7" s="922">
        <v>6595</v>
      </c>
      <c r="G7" s="922">
        <v>5370</v>
      </c>
      <c r="H7" s="584">
        <v>23160</v>
      </c>
      <c r="I7" s="584">
        <v>2175</v>
      </c>
      <c r="J7" s="1328">
        <v>900</v>
      </c>
      <c r="K7" s="1328"/>
      <c r="L7" s="584">
        <f>SUM(F7:J7)</f>
        <v>38200</v>
      </c>
    </row>
    <row r="8" spans="1:21" ht="48" customHeight="1" x14ac:dyDescent="0.3">
      <c r="A8" s="1776" t="s">
        <v>118</v>
      </c>
      <c r="B8" s="1777" t="s">
        <v>1129</v>
      </c>
      <c r="C8" s="1778" t="s">
        <v>1187</v>
      </c>
      <c r="D8" s="1779"/>
      <c r="E8" s="1779"/>
      <c r="F8" s="1780"/>
      <c r="G8" s="1770" t="s">
        <v>1188</v>
      </c>
      <c r="H8" s="1770" t="s">
        <v>1189</v>
      </c>
      <c r="I8" s="1770" t="s">
        <v>1190</v>
      </c>
      <c r="J8" s="1770" t="s">
        <v>1194</v>
      </c>
      <c r="K8" s="1770" t="s">
        <v>4663</v>
      </c>
      <c r="L8" s="1466" t="s">
        <v>113</v>
      </c>
      <c r="M8" s="923"/>
      <c r="Q8" s="584" t="s">
        <v>1191</v>
      </c>
    </row>
    <row r="9" spans="1:21" ht="56.25" customHeight="1" x14ac:dyDescent="0.3">
      <c r="A9" s="1776"/>
      <c r="B9" s="1777"/>
      <c r="C9" s="924" t="s">
        <v>1192</v>
      </c>
      <c r="D9" s="897" t="s">
        <v>1193</v>
      </c>
      <c r="E9" s="897" t="s">
        <v>1176</v>
      </c>
      <c r="F9" s="897" t="s">
        <v>1177</v>
      </c>
      <c r="G9" s="1771"/>
      <c r="H9" s="1771"/>
      <c r="I9" s="1771"/>
      <c r="J9" s="1771"/>
      <c r="K9" s="1771"/>
      <c r="L9" s="897">
        <v>2021</v>
      </c>
      <c r="M9" s="923"/>
      <c r="O9" s="1153" t="s">
        <v>1129</v>
      </c>
      <c r="P9" s="925" t="s">
        <v>1195</v>
      </c>
      <c r="Q9" s="925" t="s">
        <v>1196</v>
      </c>
      <c r="R9" s="925" t="s">
        <v>1197</v>
      </c>
      <c r="S9" s="925" t="s">
        <v>1198</v>
      </c>
      <c r="T9" s="925" t="s">
        <v>1199</v>
      </c>
    </row>
    <row r="10" spans="1:21" ht="16.5" customHeight="1" x14ac:dyDescent="0.3">
      <c r="A10" s="926">
        <v>1</v>
      </c>
      <c r="B10" s="927">
        <f t="shared" ref="B10:G10" si="0">A10+1</f>
        <v>2</v>
      </c>
      <c r="C10" s="927">
        <f t="shared" si="0"/>
        <v>3</v>
      </c>
      <c r="D10" s="927">
        <f t="shared" si="0"/>
        <v>4</v>
      </c>
      <c r="E10" s="927">
        <f>D10+1</f>
        <v>5</v>
      </c>
      <c r="F10" s="927">
        <f t="shared" si="0"/>
        <v>6</v>
      </c>
      <c r="G10" s="927">
        <f t="shared" si="0"/>
        <v>7</v>
      </c>
      <c r="H10" s="927">
        <f>G10+1</f>
        <v>8</v>
      </c>
      <c r="I10" s="927">
        <v>9</v>
      </c>
      <c r="J10" s="927">
        <v>12</v>
      </c>
      <c r="K10" s="927"/>
      <c r="L10" s="927">
        <v>15</v>
      </c>
      <c r="M10" s="928"/>
      <c r="O10" s="1153"/>
      <c r="P10" s="929" t="s">
        <v>1177</v>
      </c>
      <c r="Q10" s="929" t="s">
        <v>1177</v>
      </c>
      <c r="R10" s="929" t="s">
        <v>1177</v>
      </c>
      <c r="S10" s="929" t="s">
        <v>1177</v>
      </c>
      <c r="T10" s="929"/>
    </row>
    <row r="11" spans="1:21" ht="20.25" x14ac:dyDescent="0.35">
      <c r="A11" s="930"/>
      <c r="B11" s="931" t="s">
        <v>280</v>
      </c>
      <c r="C11" s="932">
        <f>SUM(C13:C29)</f>
        <v>0</v>
      </c>
      <c r="D11" s="933">
        <f>SUM(D13:D30)</f>
        <v>209</v>
      </c>
      <c r="E11" s="933"/>
      <c r="F11" s="933">
        <f>SUM(F13:F30)</f>
        <v>9300</v>
      </c>
      <c r="G11" s="933">
        <f t="shared" ref="G11:K11" si="1">SUM(G13:G30)</f>
        <v>5370</v>
      </c>
      <c r="H11" s="933">
        <f t="shared" si="1"/>
        <v>32600</v>
      </c>
      <c r="I11" s="933">
        <f t="shared" si="1"/>
        <v>2175</v>
      </c>
      <c r="J11" s="933">
        <f t="shared" si="1"/>
        <v>900</v>
      </c>
      <c r="K11" s="933">
        <f t="shared" si="1"/>
        <v>2880</v>
      </c>
      <c r="L11" s="933">
        <f>SUM(L13:L30)</f>
        <v>53225</v>
      </c>
      <c r="M11" s="934"/>
      <c r="O11" s="935" t="s">
        <v>1179</v>
      </c>
      <c r="P11" s="929">
        <v>1876667</v>
      </c>
      <c r="Q11" s="929">
        <v>6425499.9990987005</v>
      </c>
      <c r="R11" s="929">
        <v>4300000.01</v>
      </c>
      <c r="S11" s="929">
        <v>23149999.999984004</v>
      </c>
      <c r="T11" s="929">
        <v>35752167.009082705</v>
      </c>
      <c r="U11" s="584">
        <f>+T11/1000</f>
        <v>35752.167009082703</v>
      </c>
    </row>
    <row r="12" spans="1:21" ht="3.6" customHeight="1" x14ac:dyDescent="0.3">
      <c r="A12" s="936"/>
      <c r="B12" s="937"/>
      <c r="C12" s="938"/>
      <c r="D12" s="939"/>
      <c r="E12" s="939"/>
      <c r="F12" s="939"/>
      <c r="G12" s="939"/>
      <c r="H12" s="939"/>
      <c r="I12" s="939"/>
      <c r="J12" s="939"/>
      <c r="K12" s="939"/>
      <c r="L12" s="939"/>
      <c r="M12" s="940"/>
      <c r="O12" s="941"/>
      <c r="P12" s="929"/>
      <c r="Q12" s="929"/>
      <c r="R12" s="929"/>
      <c r="S12" s="929"/>
      <c r="T12" s="929"/>
      <c r="U12" s="584">
        <f t="shared" ref="U12:U29" si="2">+T12/1000</f>
        <v>0</v>
      </c>
    </row>
    <row r="13" spans="1:21" x14ac:dyDescent="0.3">
      <c r="A13" s="936">
        <v>1</v>
      </c>
      <c r="B13" s="744" t="s">
        <v>549</v>
      </c>
      <c r="C13" s="938" t="s">
        <v>88</v>
      </c>
      <c r="D13" s="938">
        <v>1</v>
      </c>
      <c r="E13" s="936">
        <v>40000</v>
      </c>
      <c r="F13" s="938">
        <f t="shared" ref="F13:F30" si="3">D13*E13/1000</f>
        <v>40</v>
      </c>
      <c r="G13" s="938">
        <v>5370</v>
      </c>
      <c r="H13" s="938">
        <v>32600</v>
      </c>
      <c r="I13" s="938">
        <v>240</v>
      </c>
      <c r="J13" s="938">
        <v>900</v>
      </c>
      <c r="K13" s="938">
        <f>240*12</f>
        <v>2880</v>
      </c>
      <c r="L13" s="938">
        <f>SUM(F13:K13)</f>
        <v>42030</v>
      </c>
      <c r="M13" s="942"/>
      <c r="O13" s="943" t="s">
        <v>526</v>
      </c>
      <c r="P13" s="929">
        <v>172500</v>
      </c>
      <c r="Q13" s="929">
        <v>0</v>
      </c>
      <c r="R13" s="929">
        <v>2142833.34</v>
      </c>
      <c r="S13" s="929">
        <v>1052272.7272720002</v>
      </c>
      <c r="T13" s="929">
        <v>3367606.067272</v>
      </c>
      <c r="U13" s="584">
        <f t="shared" si="2"/>
        <v>3367.606067272</v>
      </c>
    </row>
    <row r="14" spans="1:21" ht="13.5" customHeight="1" x14ac:dyDescent="0.3">
      <c r="A14" s="936">
        <v>2</v>
      </c>
      <c r="B14" s="937" t="s">
        <v>528</v>
      </c>
      <c r="C14" s="938" t="s">
        <v>88</v>
      </c>
      <c r="D14" s="938">
        <v>2</v>
      </c>
      <c r="E14" s="936">
        <v>40000</v>
      </c>
      <c r="F14" s="938">
        <f t="shared" si="3"/>
        <v>80</v>
      </c>
      <c r="G14" s="938"/>
      <c r="H14" s="938"/>
      <c r="I14" s="938">
        <v>105</v>
      </c>
      <c r="J14" s="938"/>
      <c r="K14" s="938"/>
      <c r="L14" s="938">
        <f t="shared" ref="L14:L30" si="4">SUM(F14:K14)</f>
        <v>185</v>
      </c>
      <c r="M14" s="942"/>
      <c r="N14" s="584">
        <f t="shared" ref="N14:N27" si="5">+Q14/D14</f>
        <v>37141.618491900001</v>
      </c>
      <c r="O14" s="943" t="s">
        <v>528</v>
      </c>
      <c r="P14" s="929">
        <v>75000</v>
      </c>
      <c r="Q14" s="929">
        <v>74283.236983800001</v>
      </c>
      <c r="R14" s="929">
        <v>86000</v>
      </c>
      <c r="S14" s="929">
        <v>1052272.7272720002</v>
      </c>
      <c r="T14" s="929">
        <v>1287555.9642558002</v>
      </c>
      <c r="U14" s="584">
        <f t="shared" si="2"/>
        <v>1287.5559642558003</v>
      </c>
    </row>
    <row r="15" spans="1:21" ht="15.75" customHeight="1" x14ac:dyDescent="0.3">
      <c r="A15" s="936">
        <v>3</v>
      </c>
      <c r="B15" s="937" t="s">
        <v>525</v>
      </c>
      <c r="C15" s="938" t="s">
        <v>88</v>
      </c>
      <c r="D15" s="938">
        <v>5</v>
      </c>
      <c r="E15" s="936">
        <v>40000</v>
      </c>
      <c r="F15" s="938">
        <f t="shared" si="3"/>
        <v>200</v>
      </c>
      <c r="G15" s="938"/>
      <c r="H15" s="938"/>
      <c r="I15" s="938">
        <v>105</v>
      </c>
      <c r="J15" s="938"/>
      <c r="K15" s="938"/>
      <c r="L15" s="938">
        <f t="shared" si="4"/>
        <v>305</v>
      </c>
      <c r="M15" s="942"/>
      <c r="N15" s="584">
        <f t="shared" si="5"/>
        <v>37141.618491899993</v>
      </c>
      <c r="O15" s="943" t="s">
        <v>525</v>
      </c>
      <c r="P15" s="929">
        <v>75000</v>
      </c>
      <c r="Q15" s="929">
        <v>185708.09245949995</v>
      </c>
      <c r="R15" s="929">
        <v>0</v>
      </c>
      <c r="S15" s="929">
        <v>1052272.7272720002</v>
      </c>
      <c r="T15" s="929">
        <v>1312980.8197315</v>
      </c>
      <c r="U15" s="584">
        <f t="shared" si="2"/>
        <v>1312.9808197315001</v>
      </c>
    </row>
    <row r="16" spans="1:21" x14ac:dyDescent="0.3">
      <c r="A16" s="936">
        <v>4</v>
      </c>
      <c r="B16" s="937" t="s">
        <v>533</v>
      </c>
      <c r="C16" s="938" t="s">
        <v>88</v>
      </c>
      <c r="D16" s="938">
        <v>5</v>
      </c>
      <c r="E16" s="936">
        <v>40000</v>
      </c>
      <c r="F16" s="938">
        <f t="shared" si="3"/>
        <v>200</v>
      </c>
      <c r="G16" s="938"/>
      <c r="H16" s="938"/>
      <c r="I16" s="938">
        <v>105</v>
      </c>
      <c r="J16" s="938"/>
      <c r="K16" s="938"/>
      <c r="L16" s="938">
        <f t="shared" si="4"/>
        <v>305</v>
      </c>
      <c r="M16" s="942"/>
      <c r="N16" s="584">
        <f t="shared" si="5"/>
        <v>37141.618491899993</v>
      </c>
      <c r="O16" s="943" t="s">
        <v>533</v>
      </c>
      <c r="P16" s="929">
        <v>75000</v>
      </c>
      <c r="Q16" s="929">
        <v>185708.09245949995</v>
      </c>
      <c r="R16" s="929">
        <v>0</v>
      </c>
      <c r="S16" s="929">
        <v>1052272.7272720002</v>
      </c>
      <c r="T16" s="929">
        <v>1312980.8197315</v>
      </c>
      <c r="U16" s="584">
        <f t="shared" si="2"/>
        <v>1312.9808197315001</v>
      </c>
    </row>
    <row r="17" spans="1:27" ht="28.5" x14ac:dyDescent="0.3">
      <c r="A17" s="936">
        <v>5</v>
      </c>
      <c r="B17" s="937" t="s">
        <v>534</v>
      </c>
      <c r="C17" s="938" t="s">
        <v>88</v>
      </c>
      <c r="D17" s="938">
        <v>3</v>
      </c>
      <c r="E17" s="936">
        <v>40000</v>
      </c>
      <c r="F17" s="938">
        <f t="shared" si="3"/>
        <v>120</v>
      </c>
      <c r="G17" s="938"/>
      <c r="H17" s="938"/>
      <c r="I17" s="938">
        <v>105</v>
      </c>
      <c r="J17" s="938"/>
      <c r="K17" s="938"/>
      <c r="L17" s="938">
        <f t="shared" si="4"/>
        <v>225</v>
      </c>
      <c r="M17" s="942"/>
      <c r="N17" s="584">
        <f t="shared" si="5"/>
        <v>24761.0789946</v>
      </c>
      <c r="O17" s="943" t="s">
        <v>1131</v>
      </c>
      <c r="P17" s="929">
        <v>75000</v>
      </c>
      <c r="Q17" s="929">
        <v>74283.236983800001</v>
      </c>
      <c r="R17" s="929">
        <v>86000</v>
      </c>
      <c r="S17" s="929">
        <v>1052272.7272720002</v>
      </c>
      <c r="T17" s="929">
        <v>1287555.9642558002</v>
      </c>
      <c r="U17" s="584">
        <f t="shared" si="2"/>
        <v>1287.5559642558003</v>
      </c>
    </row>
    <row r="18" spans="1:27" x14ac:dyDescent="0.3">
      <c r="A18" s="936">
        <v>6</v>
      </c>
      <c r="B18" s="937" t="s">
        <v>535</v>
      </c>
      <c r="C18" s="938" t="s">
        <v>88</v>
      </c>
      <c r="D18" s="938">
        <v>23</v>
      </c>
      <c r="E18" s="936">
        <v>40000</v>
      </c>
      <c r="F18" s="938">
        <f t="shared" si="3"/>
        <v>920</v>
      </c>
      <c r="G18" s="938"/>
      <c r="H18" s="938"/>
      <c r="I18" s="938">
        <v>105</v>
      </c>
      <c r="J18" s="938"/>
      <c r="K18" s="938"/>
      <c r="L18" s="938">
        <f t="shared" si="4"/>
        <v>1025</v>
      </c>
      <c r="M18" s="942"/>
      <c r="N18" s="584">
        <f t="shared" si="5"/>
        <v>37141.618491900001</v>
      </c>
      <c r="O18" s="943" t="s">
        <v>535</v>
      </c>
      <c r="P18" s="929">
        <v>75000</v>
      </c>
      <c r="Q18" s="929">
        <v>854257.22531370004</v>
      </c>
      <c r="R18" s="929">
        <v>0</v>
      </c>
      <c r="S18" s="929">
        <v>1052272.7272720002</v>
      </c>
      <c r="T18" s="929">
        <v>1981529.9525857002</v>
      </c>
      <c r="U18" s="584">
        <f t="shared" si="2"/>
        <v>1981.5299525857001</v>
      </c>
    </row>
    <row r="19" spans="1:27" ht="42.75" x14ac:dyDescent="0.3">
      <c r="A19" s="936">
        <v>7</v>
      </c>
      <c r="B19" s="937" t="s">
        <v>1362</v>
      </c>
      <c r="C19" s="938" t="s">
        <v>88</v>
      </c>
      <c r="D19" s="938">
        <v>66</v>
      </c>
      <c r="E19" s="936">
        <v>40000</v>
      </c>
      <c r="F19" s="938">
        <v>2580</v>
      </c>
      <c r="G19" s="938"/>
      <c r="H19" s="938"/>
      <c r="I19" s="938">
        <v>180</v>
      </c>
      <c r="J19" s="938"/>
      <c r="K19" s="938"/>
      <c r="L19" s="938">
        <f t="shared" si="4"/>
        <v>2760</v>
      </c>
      <c r="M19" s="942"/>
      <c r="N19" s="584">
        <f t="shared" si="5"/>
        <v>33765.107719909087</v>
      </c>
      <c r="O19" s="943" t="s">
        <v>508</v>
      </c>
      <c r="P19" s="929">
        <v>525000</v>
      </c>
      <c r="Q19" s="929">
        <v>2228497.1095139999</v>
      </c>
      <c r="R19" s="929">
        <v>1598166.67</v>
      </c>
      <c r="S19" s="929">
        <v>7365909.0909040011</v>
      </c>
      <c r="T19" s="929">
        <v>11717572.870418001</v>
      </c>
      <c r="U19" s="584">
        <f t="shared" si="2"/>
        <v>11717.572870418</v>
      </c>
      <c r="V19" s="943" t="s">
        <v>1180</v>
      </c>
      <c r="W19" s="929">
        <v>75000</v>
      </c>
      <c r="X19" s="929">
        <v>222849.71095140002</v>
      </c>
      <c r="Y19" s="929">
        <v>0</v>
      </c>
      <c r="Z19" s="929">
        <v>1052272.7272720002</v>
      </c>
      <c r="AA19" s="929">
        <v>1350122.4382234002</v>
      </c>
    </row>
    <row r="20" spans="1:27" ht="42.75" x14ac:dyDescent="0.3">
      <c r="A20" s="936">
        <v>8</v>
      </c>
      <c r="B20" s="937" t="s">
        <v>1622</v>
      </c>
      <c r="C20" s="938" t="s">
        <v>88</v>
      </c>
      <c r="D20" s="938">
        <v>7</v>
      </c>
      <c r="E20" s="936">
        <v>40000</v>
      </c>
      <c r="F20" s="938">
        <f t="shared" si="3"/>
        <v>280</v>
      </c>
      <c r="G20" s="938"/>
      <c r="H20" s="938"/>
      <c r="I20" s="938">
        <v>105</v>
      </c>
      <c r="J20" s="938"/>
      <c r="K20" s="938"/>
      <c r="L20" s="938">
        <f t="shared" si="4"/>
        <v>385</v>
      </c>
      <c r="M20" s="942"/>
      <c r="N20" s="584">
        <f t="shared" si="5"/>
        <v>31835.672993057146</v>
      </c>
      <c r="O20" s="943" t="s">
        <v>1132</v>
      </c>
      <c r="P20" s="929">
        <v>75000</v>
      </c>
      <c r="Q20" s="929">
        <v>222849.71095140002</v>
      </c>
      <c r="R20" s="929">
        <v>0</v>
      </c>
      <c r="S20" s="929">
        <v>1052272.7272720002</v>
      </c>
      <c r="T20" s="929">
        <v>1350122.4382234002</v>
      </c>
      <c r="U20" s="584">
        <f t="shared" si="2"/>
        <v>1350.1224382234002</v>
      </c>
      <c r="V20" s="943" t="s">
        <v>1181</v>
      </c>
      <c r="W20" s="929">
        <v>75000</v>
      </c>
      <c r="X20" s="929">
        <v>482841.04039470013</v>
      </c>
      <c r="Y20" s="929">
        <v>0</v>
      </c>
      <c r="Z20" s="929">
        <v>1052272.7272720002</v>
      </c>
      <c r="AA20" s="929">
        <v>1610113.7676667003</v>
      </c>
    </row>
    <row r="21" spans="1:27" ht="42.75" x14ac:dyDescent="0.3">
      <c r="A21" s="936">
        <v>9</v>
      </c>
      <c r="B21" s="937" t="s">
        <v>555</v>
      </c>
      <c r="C21" s="938" t="s">
        <v>88</v>
      </c>
      <c r="D21" s="938">
        <v>11</v>
      </c>
      <c r="E21" s="936">
        <v>40000</v>
      </c>
      <c r="F21" s="938">
        <f t="shared" si="3"/>
        <v>440</v>
      </c>
      <c r="G21" s="938"/>
      <c r="H21" s="938"/>
      <c r="I21" s="938">
        <v>105</v>
      </c>
      <c r="J21" s="938"/>
      <c r="K21" s="938"/>
      <c r="L21" s="938">
        <f t="shared" si="4"/>
        <v>545</v>
      </c>
      <c r="M21" s="942"/>
      <c r="N21" s="584">
        <f t="shared" si="5"/>
        <v>30388.59694791818</v>
      </c>
      <c r="O21" s="943" t="s">
        <v>1133</v>
      </c>
      <c r="P21" s="929">
        <v>75000</v>
      </c>
      <c r="Q21" s="929">
        <v>334274.56642709998</v>
      </c>
      <c r="R21" s="929">
        <v>0</v>
      </c>
      <c r="S21" s="929">
        <v>1052272.7272720002</v>
      </c>
      <c r="T21" s="929">
        <v>1461547.2936991001</v>
      </c>
      <c r="U21" s="584">
        <f t="shared" si="2"/>
        <v>1461.5472936991002</v>
      </c>
      <c r="V21" s="943" t="s">
        <v>1182</v>
      </c>
      <c r="W21" s="929">
        <v>75000</v>
      </c>
      <c r="X21" s="929">
        <v>297132.94793520001</v>
      </c>
      <c r="Y21" s="929">
        <v>0</v>
      </c>
      <c r="Z21" s="929">
        <v>1052272.7272720002</v>
      </c>
      <c r="AA21" s="929">
        <v>1424405.6752072002</v>
      </c>
    </row>
    <row r="22" spans="1:27" ht="42.75" x14ac:dyDescent="0.3">
      <c r="A22" s="936">
        <v>10</v>
      </c>
      <c r="B22" s="937" t="s">
        <v>1624</v>
      </c>
      <c r="C22" s="938" t="s">
        <v>88</v>
      </c>
      <c r="D22" s="938">
        <v>10</v>
      </c>
      <c r="E22" s="936">
        <v>40000</v>
      </c>
      <c r="F22" s="938">
        <f t="shared" si="3"/>
        <v>400</v>
      </c>
      <c r="G22" s="938"/>
      <c r="H22" s="938"/>
      <c r="I22" s="938">
        <v>105</v>
      </c>
      <c r="J22" s="938"/>
      <c r="K22" s="938"/>
      <c r="L22" s="938">
        <f t="shared" si="4"/>
        <v>505</v>
      </c>
      <c r="M22" s="942"/>
      <c r="N22" s="584">
        <f t="shared" si="5"/>
        <v>25999.132944330006</v>
      </c>
      <c r="O22" s="943" t="s">
        <v>1134</v>
      </c>
      <c r="P22" s="929">
        <v>75000</v>
      </c>
      <c r="Q22" s="929">
        <v>259991.32944330006</v>
      </c>
      <c r="R22" s="929">
        <v>0</v>
      </c>
      <c r="S22" s="929">
        <v>1052272.7272720002</v>
      </c>
      <c r="T22" s="929">
        <v>1387264.0567153003</v>
      </c>
      <c r="U22" s="584">
        <f t="shared" si="2"/>
        <v>1387.2640567153003</v>
      </c>
      <c r="V22" s="943" t="s">
        <v>1183</v>
      </c>
      <c r="W22" s="929">
        <v>75000</v>
      </c>
      <c r="X22" s="929">
        <v>371416.1849189999</v>
      </c>
      <c r="Y22" s="929">
        <v>1598166.67</v>
      </c>
      <c r="Z22" s="929">
        <v>1052272.7272720002</v>
      </c>
      <c r="AA22" s="929">
        <v>3096855.5821909998</v>
      </c>
    </row>
    <row r="23" spans="1:27" ht="42.75" x14ac:dyDescent="0.3">
      <c r="A23" s="936">
        <v>11</v>
      </c>
      <c r="B23" s="937" t="s">
        <v>1625</v>
      </c>
      <c r="C23" s="938" t="s">
        <v>88</v>
      </c>
      <c r="D23" s="938">
        <v>10</v>
      </c>
      <c r="E23" s="936">
        <v>60000</v>
      </c>
      <c r="F23" s="938">
        <f t="shared" si="3"/>
        <v>600</v>
      </c>
      <c r="G23" s="938"/>
      <c r="H23" s="938"/>
      <c r="I23" s="938">
        <v>105</v>
      </c>
      <c r="J23" s="938"/>
      <c r="K23" s="938"/>
      <c r="L23" s="938">
        <f t="shared" si="4"/>
        <v>705</v>
      </c>
      <c r="M23" s="942"/>
      <c r="N23" s="584">
        <f t="shared" si="5"/>
        <v>29713.294793519999</v>
      </c>
      <c r="O23" s="943" t="s">
        <v>1135</v>
      </c>
      <c r="P23" s="929">
        <v>75000</v>
      </c>
      <c r="Q23" s="929">
        <v>297132.94793520001</v>
      </c>
      <c r="R23" s="929">
        <v>0</v>
      </c>
      <c r="S23" s="929">
        <v>1052272.7272720002</v>
      </c>
      <c r="T23" s="929">
        <v>1424405.6752072002</v>
      </c>
      <c r="U23" s="584">
        <f t="shared" si="2"/>
        <v>1424.4056752072001</v>
      </c>
      <c r="V23" s="943" t="s">
        <v>1184</v>
      </c>
      <c r="W23" s="929">
        <v>75000</v>
      </c>
      <c r="X23" s="929">
        <v>445699.42190280004</v>
      </c>
      <c r="Y23" s="929">
        <v>0</v>
      </c>
      <c r="Z23" s="929">
        <v>1052272.7272720002</v>
      </c>
      <c r="AA23" s="929">
        <v>1572972.1491748001</v>
      </c>
    </row>
    <row r="24" spans="1:27" ht="42.75" x14ac:dyDescent="0.3">
      <c r="A24" s="936">
        <v>12</v>
      </c>
      <c r="B24" s="937" t="s">
        <v>1626</v>
      </c>
      <c r="C24" s="938" t="s">
        <v>88</v>
      </c>
      <c r="D24" s="938">
        <v>12</v>
      </c>
      <c r="E24" s="936">
        <v>60000</v>
      </c>
      <c r="F24" s="938">
        <f t="shared" si="3"/>
        <v>720</v>
      </c>
      <c r="G24" s="938"/>
      <c r="H24" s="938"/>
      <c r="I24" s="938">
        <v>105</v>
      </c>
      <c r="J24" s="938"/>
      <c r="K24" s="938"/>
      <c r="L24" s="938">
        <f t="shared" si="4"/>
        <v>825</v>
      </c>
      <c r="M24" s="942"/>
      <c r="N24" s="584">
        <f t="shared" si="5"/>
        <v>40236.753366225013</v>
      </c>
      <c r="O24" s="943" t="s">
        <v>1136</v>
      </c>
      <c r="P24" s="929">
        <v>75000</v>
      </c>
      <c r="Q24" s="929">
        <v>482841.04039470013</v>
      </c>
      <c r="R24" s="929">
        <v>143333.32999999999</v>
      </c>
      <c r="S24" s="929">
        <v>1052272.7272720002</v>
      </c>
      <c r="T24" s="929">
        <v>1753447.0976667004</v>
      </c>
      <c r="U24" s="584">
        <f t="shared" si="2"/>
        <v>1753.4470976667003</v>
      </c>
      <c r="V24" s="943" t="s">
        <v>1185</v>
      </c>
      <c r="W24" s="929">
        <v>75000</v>
      </c>
      <c r="X24" s="929">
        <v>222849.71095140002</v>
      </c>
      <c r="Y24" s="929">
        <v>0</v>
      </c>
      <c r="Z24" s="929">
        <v>1052272.7272720002</v>
      </c>
      <c r="AA24" s="929">
        <v>1350122.4382234002</v>
      </c>
    </row>
    <row r="25" spans="1:27" ht="42.75" x14ac:dyDescent="0.3">
      <c r="A25" s="936">
        <v>13</v>
      </c>
      <c r="B25" s="937" t="s">
        <v>1631</v>
      </c>
      <c r="C25" s="938" t="s">
        <v>88</v>
      </c>
      <c r="D25" s="938">
        <v>10</v>
      </c>
      <c r="E25" s="936">
        <v>40000</v>
      </c>
      <c r="F25" s="938">
        <f t="shared" si="3"/>
        <v>400</v>
      </c>
      <c r="G25" s="938"/>
      <c r="H25" s="938"/>
      <c r="I25" s="938">
        <v>105</v>
      </c>
      <c r="J25" s="938"/>
      <c r="K25" s="938"/>
      <c r="L25" s="938">
        <f t="shared" si="4"/>
        <v>505</v>
      </c>
      <c r="M25" s="942"/>
      <c r="N25" s="584">
        <f t="shared" si="5"/>
        <v>25999.132944330006</v>
      </c>
      <c r="O25" s="943" t="s">
        <v>1137</v>
      </c>
      <c r="P25" s="929">
        <v>75000</v>
      </c>
      <c r="Q25" s="929">
        <v>259991.32944330006</v>
      </c>
      <c r="R25" s="929">
        <v>86000</v>
      </c>
      <c r="S25" s="929">
        <v>1052272.7272720002</v>
      </c>
      <c r="T25" s="929">
        <v>1473264.0567153003</v>
      </c>
      <c r="U25" s="584">
        <f t="shared" si="2"/>
        <v>1473.2640567153003</v>
      </c>
      <c r="V25" s="943" t="s">
        <v>1186</v>
      </c>
      <c r="W25" s="929">
        <v>75000</v>
      </c>
      <c r="X25" s="929">
        <v>185708.09245949995</v>
      </c>
      <c r="Y25" s="929">
        <v>0</v>
      </c>
      <c r="Z25" s="929">
        <v>1052272.7272720002</v>
      </c>
      <c r="AA25" s="929">
        <v>1312980.8197315</v>
      </c>
    </row>
    <row r="26" spans="1:27" ht="28.5" x14ac:dyDescent="0.3">
      <c r="A26" s="936">
        <v>14</v>
      </c>
      <c r="B26" s="937" t="s">
        <v>1632</v>
      </c>
      <c r="C26" s="938" t="s">
        <v>88</v>
      </c>
      <c r="D26" s="938">
        <v>12</v>
      </c>
      <c r="E26" s="936">
        <v>60000</v>
      </c>
      <c r="F26" s="938">
        <f t="shared" si="3"/>
        <v>720</v>
      </c>
      <c r="G26" s="938"/>
      <c r="H26" s="938"/>
      <c r="I26" s="938">
        <v>105</v>
      </c>
      <c r="J26" s="938"/>
      <c r="K26" s="938"/>
      <c r="L26" s="938">
        <f t="shared" si="4"/>
        <v>825</v>
      </c>
      <c r="M26" s="942"/>
      <c r="N26" s="584">
        <f t="shared" si="5"/>
        <v>34046.483617575002</v>
      </c>
      <c r="O26" s="943" t="s">
        <v>1138</v>
      </c>
      <c r="P26" s="929">
        <v>75000</v>
      </c>
      <c r="Q26" s="929">
        <v>408557.8034109</v>
      </c>
      <c r="R26" s="929">
        <v>0</v>
      </c>
      <c r="S26" s="929">
        <v>1052272.7272720002</v>
      </c>
      <c r="T26" s="929">
        <v>1535830.5306829002</v>
      </c>
      <c r="U26" s="584">
        <f t="shared" si="2"/>
        <v>1535.8305306829002</v>
      </c>
    </row>
    <row r="27" spans="1:27" ht="28.5" x14ac:dyDescent="0.3">
      <c r="A27" s="936">
        <v>15</v>
      </c>
      <c r="B27" s="937" t="s">
        <v>1633</v>
      </c>
      <c r="C27" s="938" t="s">
        <v>88</v>
      </c>
      <c r="D27" s="938">
        <v>8</v>
      </c>
      <c r="E27" s="936">
        <v>60000</v>
      </c>
      <c r="F27" s="938">
        <f t="shared" si="3"/>
        <v>480</v>
      </c>
      <c r="G27" s="938"/>
      <c r="H27" s="938"/>
      <c r="I27" s="938">
        <v>105</v>
      </c>
      <c r="J27" s="938"/>
      <c r="K27" s="938"/>
      <c r="L27" s="938">
        <f t="shared" si="4"/>
        <v>585</v>
      </c>
      <c r="M27" s="942"/>
      <c r="N27" s="584">
        <f t="shared" si="5"/>
        <v>41784.320803387498</v>
      </c>
      <c r="O27" s="943" t="s">
        <v>1139</v>
      </c>
      <c r="P27" s="929">
        <v>75000</v>
      </c>
      <c r="Q27" s="929">
        <v>334274.56642709998</v>
      </c>
      <c r="R27" s="929">
        <v>0</v>
      </c>
      <c r="S27" s="929">
        <v>1052272.7272720002</v>
      </c>
      <c r="T27" s="929">
        <v>1461547.2936991001</v>
      </c>
      <c r="U27" s="584">
        <f t="shared" si="2"/>
        <v>1461.5472936991002</v>
      </c>
    </row>
    <row r="28" spans="1:27" ht="30.75" customHeight="1" x14ac:dyDescent="0.3">
      <c r="A28" s="936">
        <v>16</v>
      </c>
      <c r="B28" s="937" t="s">
        <v>1630</v>
      </c>
      <c r="C28" s="938" t="s">
        <v>88</v>
      </c>
      <c r="D28" s="938">
        <v>8</v>
      </c>
      <c r="E28" s="936">
        <v>60000</v>
      </c>
      <c r="F28" s="938">
        <f t="shared" si="3"/>
        <v>480</v>
      </c>
      <c r="G28" s="938"/>
      <c r="H28" s="938"/>
      <c r="I28" s="938">
        <v>105</v>
      </c>
      <c r="J28" s="938"/>
      <c r="K28" s="938"/>
      <c r="L28" s="938">
        <f t="shared" si="4"/>
        <v>585</v>
      </c>
      <c r="M28" s="942"/>
      <c r="N28" s="584">
        <f>+Q28/6</f>
        <v>37141.618491900001</v>
      </c>
      <c r="O28" s="943" t="s">
        <v>1140</v>
      </c>
      <c r="P28" s="929">
        <v>75000</v>
      </c>
      <c r="Q28" s="929">
        <v>222849.71095140002</v>
      </c>
      <c r="R28" s="929">
        <v>86000</v>
      </c>
      <c r="S28" s="929">
        <v>1052272.7272720002</v>
      </c>
      <c r="T28" s="929">
        <v>1436122.4382234002</v>
      </c>
      <c r="U28" s="584">
        <f t="shared" si="2"/>
        <v>1436.1224382234002</v>
      </c>
    </row>
    <row r="29" spans="1:27" ht="24" customHeight="1" x14ac:dyDescent="0.3">
      <c r="A29" s="936">
        <v>17</v>
      </c>
      <c r="B29" s="937" t="s">
        <v>536</v>
      </c>
      <c r="C29" s="938" t="s">
        <v>88</v>
      </c>
      <c r="D29" s="938"/>
      <c r="E29" s="936"/>
      <c r="F29" s="938"/>
      <c r="G29" s="938"/>
      <c r="H29" s="938"/>
      <c r="I29" s="938">
        <v>180</v>
      </c>
      <c r="J29" s="938"/>
      <c r="K29" s="938"/>
      <c r="L29" s="938">
        <f t="shared" si="4"/>
        <v>180</v>
      </c>
      <c r="M29" s="942"/>
      <c r="N29" s="584" t="e">
        <f>+Q29/D29</f>
        <v>#DIV/0!</v>
      </c>
      <c r="O29" s="943" t="s">
        <v>536</v>
      </c>
      <c r="P29" s="929">
        <v>129167</v>
      </c>
      <c r="Q29" s="929">
        <v>0</v>
      </c>
      <c r="R29" s="929">
        <v>71666.67</v>
      </c>
      <c r="S29" s="929">
        <v>0</v>
      </c>
      <c r="T29" s="929">
        <v>200833.66999999998</v>
      </c>
      <c r="U29" s="584">
        <f t="shared" si="2"/>
        <v>200.83366999999998</v>
      </c>
    </row>
    <row r="30" spans="1:27" x14ac:dyDescent="0.3">
      <c r="A30" s="936">
        <v>18</v>
      </c>
      <c r="B30" s="937" t="s">
        <v>538</v>
      </c>
      <c r="C30" s="938" t="s">
        <v>88</v>
      </c>
      <c r="D30" s="938">
        <v>16</v>
      </c>
      <c r="E30" s="936">
        <v>40000</v>
      </c>
      <c r="F30" s="938">
        <f t="shared" si="3"/>
        <v>640</v>
      </c>
      <c r="G30" s="929"/>
      <c r="H30" s="929"/>
      <c r="I30" s="938">
        <v>105</v>
      </c>
      <c r="J30" s="929"/>
      <c r="K30" s="929"/>
      <c r="L30" s="938">
        <f t="shared" si="4"/>
        <v>745</v>
      </c>
      <c r="M30" s="942"/>
    </row>
    <row r="32" spans="1:27" ht="20.25" customHeight="1" x14ac:dyDescent="0.3">
      <c r="A32" s="944"/>
      <c r="B32" s="945"/>
      <c r="C32" s="944"/>
      <c r="D32" s="944"/>
      <c r="E32" s="944"/>
      <c r="F32" s="944"/>
    </row>
    <row r="33" spans="2:8" x14ac:dyDescent="0.3">
      <c r="B33" s="946"/>
      <c r="C33" s="946"/>
      <c r="D33" s="946"/>
      <c r="E33" s="946"/>
      <c r="F33" s="946"/>
      <c r="G33" s="946"/>
      <c r="H33" s="946"/>
    </row>
  </sheetData>
  <mergeCells count="11">
    <mergeCell ref="J8:J9"/>
    <mergeCell ref="H8:H9"/>
    <mergeCell ref="I8:I9"/>
    <mergeCell ref="D1:F1"/>
    <mergeCell ref="A4:L4"/>
    <mergeCell ref="A5:L5"/>
    <mergeCell ref="A8:A9"/>
    <mergeCell ref="B8:B9"/>
    <mergeCell ref="C8:F8"/>
    <mergeCell ref="G8:G9"/>
    <mergeCell ref="K8:K9"/>
  </mergeCells>
  <conditionalFormatting sqref="B12:B29 B10:C11 D10:M10">
    <cfRule type="cellIs" dxfId="22" priority="2" stopIfTrue="1" operator="equal">
      <formula>0</formula>
    </cfRule>
  </conditionalFormatting>
  <conditionalFormatting sqref="B30">
    <cfRule type="cellIs" dxfId="21" priority="1" stopIfTrue="1" operator="equal">
      <formula>0</formula>
    </cfRule>
  </conditionalFormatting>
  <printOptions horizontalCentered="1"/>
  <pageMargins left="0.11811023622047245" right="0.11811023622047245" top="0.35433070866141736" bottom="0.35433070866141736" header="0.11811023622047245" footer="0.11811023622047245"/>
  <pageSetup paperSize="9" scale="6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AH42"/>
  <sheetViews>
    <sheetView workbookViewId="0">
      <pane xSplit="2" ySplit="6" topLeftCell="C22" activePane="bottomRight" state="frozen"/>
      <selection activeCell="S164" sqref="S164"/>
      <selection pane="topRight" activeCell="S164" sqref="S164"/>
      <selection pane="bottomLeft" activeCell="S164" sqref="S164"/>
      <selection pane="bottomRight" activeCell="S164" sqref="S164"/>
    </sheetView>
  </sheetViews>
  <sheetFormatPr defaultRowHeight="14.25" x14ac:dyDescent="0.25"/>
  <cols>
    <col min="1" max="1" width="4.5703125" style="555" bestFit="1" customWidth="1"/>
    <col min="2" max="2" width="49" style="555" customWidth="1"/>
    <col min="3" max="3" width="9.140625" style="555" customWidth="1"/>
    <col min="4" max="4" width="7.42578125" style="555" customWidth="1"/>
    <col min="5" max="5" width="9.85546875" style="555" customWidth="1"/>
    <col min="6" max="9" width="9.42578125" style="555" customWidth="1"/>
    <col min="10" max="10" width="7.5703125" style="555" customWidth="1"/>
    <col min="11" max="11" width="8.7109375" style="555" customWidth="1"/>
    <col min="12" max="12" width="9.85546875" style="555" customWidth="1"/>
    <col min="13" max="13" width="6.42578125" style="555" customWidth="1"/>
    <col min="14" max="14" width="11" style="555" customWidth="1"/>
    <col min="15" max="15" width="10.28515625" style="555" customWidth="1"/>
    <col min="16" max="16" width="12.28515625" style="555" customWidth="1"/>
    <col min="17" max="18" width="10.28515625" style="555" customWidth="1"/>
    <col min="19" max="19" width="9.42578125" style="916" customWidth="1"/>
    <col min="20" max="20" width="7.42578125" style="916" customWidth="1"/>
    <col min="21" max="21" width="10.28515625" style="916" customWidth="1"/>
    <col min="22" max="22" width="9.42578125" style="555" customWidth="1"/>
    <col min="23" max="23" width="8" style="555" customWidth="1"/>
    <col min="24" max="24" width="9.85546875" style="555" customWidth="1"/>
    <col min="25" max="25" width="13.28515625" style="555" bestFit="1" customWidth="1"/>
    <col min="26" max="27" width="9.140625" style="555"/>
    <col min="28" max="28" width="22.85546875" style="555" hidden="1" customWidth="1"/>
    <col min="29" max="34" width="16.42578125" style="555" hidden="1" customWidth="1"/>
    <col min="35" max="35" width="16.42578125" style="555" customWidth="1"/>
    <col min="36" max="16384" width="9.140625" style="555"/>
  </cols>
  <sheetData>
    <row r="1" spans="1:34" s="892" customFormat="1" ht="17.25" customHeight="1" x14ac:dyDescent="0.3">
      <c r="A1" s="1758" t="s">
        <v>540</v>
      </c>
      <c r="B1" s="1758"/>
      <c r="C1" s="1758"/>
      <c r="D1" s="1758"/>
      <c r="E1" s="1758"/>
      <c r="F1" s="1758"/>
      <c r="G1" s="1758"/>
      <c r="H1" s="1758"/>
      <c r="I1" s="1758"/>
      <c r="J1" s="1758"/>
      <c r="K1" s="1758"/>
      <c r="L1" s="1758"/>
      <c r="M1" s="1758"/>
      <c r="N1" s="1758"/>
      <c r="O1" s="1758"/>
      <c r="P1" s="1758"/>
      <c r="Q1" s="1758"/>
      <c r="R1" s="1758"/>
      <c r="S1" s="1758"/>
      <c r="T1" s="1758"/>
      <c r="U1" s="1758"/>
      <c r="V1" s="1758"/>
      <c r="W1" s="1758"/>
      <c r="X1" s="1758"/>
      <c r="Y1" s="1758"/>
    </row>
    <row r="2" spans="1:34" s="892" customFormat="1" ht="17.25" customHeight="1" x14ac:dyDescent="0.3">
      <c r="A2" s="1758" t="s">
        <v>176</v>
      </c>
      <c r="B2" s="1758"/>
      <c r="C2" s="1758"/>
      <c r="D2" s="1758"/>
      <c r="E2" s="1758"/>
      <c r="F2" s="1758"/>
      <c r="G2" s="1758"/>
      <c r="H2" s="1758"/>
      <c r="I2" s="1758"/>
      <c r="J2" s="1758"/>
      <c r="K2" s="1758"/>
      <c r="L2" s="1758"/>
      <c r="M2" s="1758"/>
      <c r="N2" s="1758"/>
      <c r="O2" s="1758"/>
      <c r="P2" s="1758"/>
      <c r="Q2" s="1758"/>
      <c r="R2" s="1758"/>
      <c r="S2" s="1758"/>
      <c r="T2" s="1758"/>
      <c r="U2" s="1758"/>
      <c r="V2" s="1758"/>
      <c r="W2" s="1758"/>
      <c r="X2" s="1758"/>
      <c r="Y2" s="1758"/>
    </row>
    <row r="3" spans="1:34" s="892" customFormat="1" ht="17.25" customHeight="1" x14ac:dyDescent="0.3">
      <c r="A3" s="1758" t="s">
        <v>1674</v>
      </c>
      <c r="B3" s="1758"/>
      <c r="C3" s="1758"/>
      <c r="D3" s="1758"/>
      <c r="E3" s="1758"/>
      <c r="F3" s="1758"/>
      <c r="G3" s="1758"/>
      <c r="H3" s="1758"/>
      <c r="I3" s="1758"/>
      <c r="J3" s="1758"/>
      <c r="K3" s="1758"/>
      <c r="L3" s="1758"/>
      <c r="M3" s="1758"/>
      <c r="N3" s="1758"/>
      <c r="O3" s="1758"/>
      <c r="P3" s="1758"/>
      <c r="Q3" s="1758"/>
      <c r="R3" s="1758"/>
      <c r="S3" s="1758"/>
      <c r="T3" s="1758"/>
      <c r="U3" s="1758"/>
      <c r="V3" s="1758"/>
      <c r="W3" s="1758"/>
      <c r="X3" s="1758"/>
      <c r="Y3" s="1758"/>
    </row>
    <row r="4" spans="1:34" ht="19.5" customHeight="1" x14ac:dyDescent="0.25">
      <c r="C4" s="893"/>
      <c r="D4" s="893"/>
      <c r="E4" s="555">
        <v>922.3</v>
      </c>
      <c r="F4" s="555">
        <v>18</v>
      </c>
      <c r="I4" s="555">
        <v>40</v>
      </c>
      <c r="J4" s="893"/>
      <c r="K4" s="893"/>
      <c r="L4" s="1783"/>
      <c r="M4" s="1783"/>
      <c r="N4" s="893">
        <v>2790</v>
      </c>
      <c r="O4" s="893"/>
      <c r="P4" s="893"/>
      <c r="Q4" s="893"/>
      <c r="R4" s="893">
        <v>7546.4</v>
      </c>
      <c r="S4" s="894"/>
      <c r="T4" s="894"/>
      <c r="U4" s="895">
        <v>331.4</v>
      </c>
      <c r="V4" s="895"/>
      <c r="W4" s="895"/>
      <c r="X4" s="895">
        <v>100</v>
      </c>
      <c r="Y4" s="555">
        <f>SUM(E4:X4)</f>
        <v>11748.1</v>
      </c>
    </row>
    <row r="5" spans="1:34" ht="240.75" customHeight="1" x14ac:dyDescent="0.25">
      <c r="A5" s="1760" t="s">
        <v>118</v>
      </c>
      <c r="B5" s="1762" t="s">
        <v>1129</v>
      </c>
      <c r="C5" s="1764" t="s">
        <v>1161</v>
      </c>
      <c r="D5" s="1765"/>
      <c r="E5" s="1766"/>
      <c r="F5" s="1329" t="s">
        <v>1162</v>
      </c>
      <c r="G5" s="1784" t="s">
        <v>1163</v>
      </c>
      <c r="H5" s="1785"/>
      <c r="I5" s="1786"/>
      <c r="J5" s="1784" t="s">
        <v>1164</v>
      </c>
      <c r="K5" s="1785"/>
      <c r="L5" s="1786"/>
      <c r="M5" s="1784" t="s">
        <v>1165</v>
      </c>
      <c r="N5" s="1785"/>
      <c r="O5" s="1786"/>
      <c r="P5" s="1784" t="s">
        <v>1166</v>
      </c>
      <c r="Q5" s="1785"/>
      <c r="R5" s="1786"/>
      <c r="S5" s="1784" t="s">
        <v>1167</v>
      </c>
      <c r="T5" s="1785"/>
      <c r="U5" s="1786"/>
      <c r="V5" s="1784" t="s">
        <v>1168</v>
      </c>
      <c r="W5" s="1785"/>
      <c r="X5" s="1786"/>
      <c r="Y5" s="896" t="s">
        <v>1151</v>
      </c>
      <c r="AB5" s="18" t="s">
        <v>1129</v>
      </c>
      <c r="AC5" s="18" t="s">
        <v>1169</v>
      </c>
      <c r="AD5" s="18" t="s">
        <v>1170</v>
      </c>
      <c r="AE5" s="18" t="s">
        <v>1171</v>
      </c>
      <c r="AF5" s="18" t="s">
        <v>1172</v>
      </c>
      <c r="AG5" s="18" t="s">
        <v>1173</v>
      </c>
      <c r="AH5" s="18" t="s">
        <v>1174</v>
      </c>
    </row>
    <row r="6" spans="1:34" s="20" customFormat="1" ht="38.25" customHeight="1" x14ac:dyDescent="0.25">
      <c r="A6" s="1761"/>
      <c r="B6" s="1763"/>
      <c r="C6" s="897" t="s">
        <v>1175</v>
      </c>
      <c r="D6" s="897" t="s">
        <v>1176</v>
      </c>
      <c r="E6" s="897" t="s">
        <v>1177</v>
      </c>
      <c r="F6" s="897" t="s">
        <v>1177</v>
      </c>
      <c r="G6" s="897" t="s">
        <v>1175</v>
      </c>
      <c r="H6" s="897" t="s">
        <v>1176</v>
      </c>
      <c r="I6" s="897" t="s">
        <v>1177</v>
      </c>
      <c r="J6" s="897" t="s">
        <v>1178</v>
      </c>
      <c r="K6" s="897" t="s">
        <v>1176</v>
      </c>
      <c r="L6" s="897" t="s">
        <v>1177</v>
      </c>
      <c r="M6" s="897" t="s">
        <v>1178</v>
      </c>
      <c r="N6" s="897" t="s">
        <v>1176</v>
      </c>
      <c r="O6" s="897" t="s">
        <v>1177</v>
      </c>
      <c r="P6" s="897" t="s">
        <v>1175</v>
      </c>
      <c r="Q6" s="897" t="s">
        <v>1176</v>
      </c>
      <c r="R6" s="897" t="s">
        <v>1177</v>
      </c>
      <c r="S6" s="897" t="s">
        <v>1175</v>
      </c>
      <c r="T6" s="897" t="s">
        <v>1176</v>
      </c>
      <c r="U6" s="897" t="s">
        <v>1177</v>
      </c>
      <c r="V6" s="897" t="s">
        <v>1175</v>
      </c>
      <c r="W6" s="897" t="s">
        <v>1176</v>
      </c>
      <c r="X6" s="897" t="s">
        <v>1177</v>
      </c>
      <c r="Y6" s="896"/>
      <c r="AB6" s="262"/>
      <c r="AC6" s="262" t="s">
        <v>1177</v>
      </c>
      <c r="AD6" s="262" t="s">
        <v>1177</v>
      </c>
      <c r="AE6" s="262" t="s">
        <v>1177</v>
      </c>
      <c r="AF6" s="262" t="s">
        <v>1177</v>
      </c>
      <c r="AG6" s="262" t="s">
        <v>1177</v>
      </c>
      <c r="AH6" s="262"/>
    </row>
    <row r="7" spans="1:34" s="901" customFormat="1" ht="17.25" customHeight="1" x14ac:dyDescent="0.25">
      <c r="A7" s="898"/>
      <c r="B7" s="899" t="s">
        <v>1179</v>
      </c>
      <c r="C7" s="900">
        <f>SUM(C9:C42)</f>
        <v>8844</v>
      </c>
      <c r="D7" s="900">
        <v>0</v>
      </c>
      <c r="E7" s="900">
        <f>SUM(E9:E42)</f>
        <v>1138.8</v>
      </c>
      <c r="F7" s="900">
        <f>SUM(F9:F42)</f>
        <v>18</v>
      </c>
      <c r="G7" s="900">
        <f>SUM(G9:G42)</f>
        <v>100</v>
      </c>
      <c r="H7" s="900">
        <f>+H9</f>
        <v>400</v>
      </c>
      <c r="I7" s="900">
        <f>SUM(I9:I42)</f>
        <v>40</v>
      </c>
      <c r="J7" s="900">
        <f>SUM(J9:J42)</f>
        <v>15</v>
      </c>
      <c r="K7" s="900">
        <v>74</v>
      </c>
      <c r="L7" s="900">
        <f>SUM(L9:L42)</f>
        <v>1110</v>
      </c>
      <c r="M7" s="900">
        <f>SUM(M9:M42)</f>
        <v>15</v>
      </c>
      <c r="N7" s="900">
        <v>148</v>
      </c>
      <c r="O7" s="900">
        <f>SUM(O9:O42)</f>
        <v>2220</v>
      </c>
      <c r="P7" s="900">
        <f>SUM(P9:P42)</f>
        <v>308008</v>
      </c>
      <c r="Q7" s="900"/>
      <c r="R7" s="900">
        <f>SUM(R9:R42)</f>
        <v>9985.1670000000013</v>
      </c>
      <c r="S7" s="900">
        <f>SUM(S9:S42)</f>
        <v>630</v>
      </c>
      <c r="T7" s="900">
        <f>SUM(T9:T39)</f>
        <v>815.1</v>
      </c>
      <c r="U7" s="900">
        <f>SUM(U9:U42)</f>
        <v>513.51300000000003</v>
      </c>
      <c r="V7" s="900">
        <f>SUM(V9:V42)</f>
        <v>500</v>
      </c>
      <c r="W7" s="900">
        <f>SUM(W9)</f>
        <v>200</v>
      </c>
      <c r="X7" s="900">
        <f>SUM(X9:X42)</f>
        <v>100</v>
      </c>
      <c r="Y7" s="900">
        <f>SUM(Y9:Y42)</f>
        <v>15125.480000000001</v>
      </c>
      <c r="AB7" s="898" t="s">
        <v>1179</v>
      </c>
      <c r="AC7" s="898">
        <v>3906000.2099999981</v>
      </c>
      <c r="AD7" s="898">
        <v>474616.79999999993</v>
      </c>
      <c r="AE7" s="898">
        <v>302459.03999999998</v>
      </c>
      <c r="AF7" s="898">
        <v>28440</v>
      </c>
      <c r="AG7" s="898">
        <v>921000</v>
      </c>
      <c r="AH7" s="898">
        <v>5632516.049999998</v>
      </c>
    </row>
    <row r="8" spans="1:34" s="907" customFormat="1" ht="8.25" customHeight="1" x14ac:dyDescent="0.2">
      <c r="A8" s="902"/>
      <c r="B8" s="903"/>
      <c r="C8" s="904"/>
      <c r="D8" s="904"/>
      <c r="E8" s="905"/>
      <c r="F8" s="905"/>
      <c r="G8" s="905"/>
      <c r="H8" s="905"/>
      <c r="I8" s="905"/>
      <c r="J8" s="904"/>
      <c r="K8" s="904"/>
      <c r="L8" s="904"/>
      <c r="M8" s="904"/>
      <c r="N8" s="904"/>
      <c r="O8" s="904"/>
      <c r="P8" s="904"/>
      <c r="Q8" s="904"/>
      <c r="R8" s="904"/>
      <c r="S8" s="906"/>
      <c r="T8" s="906"/>
      <c r="U8" s="906"/>
      <c r="V8" s="904"/>
      <c r="W8" s="904"/>
      <c r="X8" s="904"/>
      <c r="Y8" s="904"/>
      <c r="AB8" s="908"/>
      <c r="AC8" s="908"/>
      <c r="AD8" s="908"/>
      <c r="AE8" s="908"/>
      <c r="AF8" s="908"/>
      <c r="AG8" s="908"/>
      <c r="AH8" s="908"/>
    </row>
    <row r="9" spans="1:34" s="911" customFormat="1" ht="15.75" customHeight="1" x14ac:dyDescent="0.2">
      <c r="A9" s="902">
        <v>1</v>
      </c>
      <c r="B9" s="1585" t="s">
        <v>549</v>
      </c>
      <c r="C9" s="909">
        <v>6780</v>
      </c>
      <c r="D9" s="904">
        <v>136</v>
      </c>
      <c r="E9" s="904">
        <v>922.08</v>
      </c>
      <c r="F9" s="904">
        <v>18</v>
      </c>
      <c r="G9" s="904">
        <v>100</v>
      </c>
      <c r="H9" s="904">
        <v>400</v>
      </c>
      <c r="I9" s="904">
        <f>+G9*H9/1000</f>
        <v>40</v>
      </c>
      <c r="J9" s="909"/>
      <c r="K9" s="904"/>
      <c r="L9" s="904"/>
      <c r="M9" s="909"/>
      <c r="N9" s="904"/>
      <c r="O9" s="904"/>
      <c r="P9" s="904"/>
      <c r="Q9" s="904"/>
      <c r="R9" s="904"/>
      <c r="S9" s="906"/>
      <c r="T9" s="906"/>
      <c r="U9" s="906"/>
      <c r="V9" s="904">
        <v>500</v>
      </c>
      <c r="W9" s="904">
        <v>200</v>
      </c>
      <c r="X9" s="904">
        <f>V9*W9/1000</f>
        <v>100</v>
      </c>
      <c r="Y9" s="904">
        <f>+E9+F9+I9+L9+O9+R9+U9+X9</f>
        <v>1080.08</v>
      </c>
      <c r="Z9" s="910"/>
      <c r="AB9" s="912" t="s">
        <v>526</v>
      </c>
      <c r="AC9" s="912">
        <v>186000.01</v>
      </c>
      <c r="AD9" s="912">
        <v>0</v>
      </c>
      <c r="AE9" s="912">
        <v>0</v>
      </c>
      <c r="AF9" s="912">
        <v>0</v>
      </c>
      <c r="AG9" s="912">
        <v>614000</v>
      </c>
      <c r="AH9" s="912">
        <v>800000.01</v>
      </c>
    </row>
    <row r="10" spans="1:34" s="911" customFormat="1" ht="15.75" customHeight="1" x14ac:dyDescent="0.2">
      <c r="A10" s="902">
        <v>2</v>
      </c>
      <c r="B10" s="913" t="s">
        <v>528</v>
      </c>
      <c r="C10" s="909">
        <v>2064</v>
      </c>
      <c r="D10" s="904">
        <v>105</v>
      </c>
      <c r="E10" s="904">
        <v>216.72</v>
      </c>
      <c r="F10" s="904"/>
      <c r="G10" s="904"/>
      <c r="H10" s="904"/>
      <c r="I10" s="904"/>
      <c r="J10" s="909"/>
      <c r="K10" s="904"/>
      <c r="L10" s="904">
        <f>J10*K10/1000</f>
        <v>0</v>
      </c>
      <c r="M10" s="909"/>
      <c r="N10" s="909"/>
      <c r="O10" s="904">
        <f>M10*N10/1000</f>
        <v>0</v>
      </c>
      <c r="P10" s="904"/>
      <c r="Q10" s="904"/>
      <c r="R10" s="904"/>
      <c r="S10" s="906"/>
      <c r="T10" s="906"/>
      <c r="U10" s="906"/>
      <c r="V10" s="904"/>
      <c r="W10" s="904"/>
      <c r="X10" s="904"/>
      <c r="Y10" s="904">
        <f t="shared" ref="Y10:Y42" si="0">+E10+F10+I10+L10+O10+R10+U10+X10</f>
        <v>216.72</v>
      </c>
      <c r="AB10" s="912" t="s">
        <v>528</v>
      </c>
      <c r="AC10" s="912">
        <v>0</v>
      </c>
      <c r="AD10" s="912">
        <v>0</v>
      </c>
      <c r="AE10" s="912">
        <v>0</v>
      </c>
      <c r="AF10" s="912">
        <v>0</v>
      </c>
      <c r="AG10" s="912">
        <v>307000</v>
      </c>
      <c r="AH10" s="912">
        <v>307000</v>
      </c>
    </row>
    <row r="11" spans="1:34" s="911" customFormat="1" ht="15.75" customHeight="1" x14ac:dyDescent="0.2">
      <c r="A11" s="1787">
        <v>3</v>
      </c>
      <c r="B11" s="1789" t="s">
        <v>525</v>
      </c>
      <c r="C11" s="1781"/>
      <c r="D11" s="1791"/>
      <c r="E11" s="1791"/>
      <c r="F11" s="1791"/>
      <c r="G11" s="1582"/>
      <c r="H11" s="1582"/>
      <c r="I11" s="1582"/>
      <c r="J11" s="1781">
        <v>1</v>
      </c>
      <c r="K11" s="1781">
        <v>74000</v>
      </c>
      <c r="L11" s="1791">
        <f>J11*K11/1000</f>
        <v>74</v>
      </c>
      <c r="M11" s="1781">
        <v>1</v>
      </c>
      <c r="N11" s="1781">
        <v>148000</v>
      </c>
      <c r="O11" s="1791">
        <f>M11*N11/1000</f>
        <v>148</v>
      </c>
      <c r="P11" s="909">
        <v>2000</v>
      </c>
      <c r="Q11" s="904">
        <v>42</v>
      </c>
      <c r="R11" s="904">
        <f>P11*Q11/1000</f>
        <v>84</v>
      </c>
      <c r="S11" s="906"/>
      <c r="T11" s="906"/>
      <c r="U11" s="906"/>
      <c r="V11" s="904"/>
      <c r="W11" s="904"/>
      <c r="X11" s="904"/>
      <c r="Y11" s="904">
        <f t="shared" si="0"/>
        <v>306</v>
      </c>
      <c r="AB11" s="912" t="s">
        <v>525</v>
      </c>
      <c r="AC11" s="912">
        <v>186000.01</v>
      </c>
      <c r="AD11" s="912">
        <v>13544.999999999998</v>
      </c>
      <c r="AE11" s="912">
        <v>0</v>
      </c>
      <c r="AF11" s="912">
        <v>0</v>
      </c>
      <c r="AG11" s="912">
        <v>0</v>
      </c>
      <c r="AH11" s="912">
        <v>199545.01</v>
      </c>
    </row>
    <row r="12" spans="1:34" s="911" customFormat="1" ht="15.75" customHeight="1" x14ac:dyDescent="0.2">
      <c r="A12" s="1788"/>
      <c r="B12" s="1790"/>
      <c r="C12" s="1782"/>
      <c r="D12" s="1792"/>
      <c r="E12" s="1792"/>
      <c r="F12" s="1792"/>
      <c r="G12" s="1583"/>
      <c r="H12" s="1583"/>
      <c r="I12" s="1583"/>
      <c r="J12" s="1782"/>
      <c r="K12" s="1782"/>
      <c r="L12" s="1792"/>
      <c r="M12" s="1782"/>
      <c r="N12" s="1782"/>
      <c r="O12" s="1792"/>
      <c r="P12" s="909"/>
      <c r="Q12" s="904"/>
      <c r="R12" s="904">
        <f t="shared" ref="R12:R40" si="1">P12*Q12/1000</f>
        <v>0</v>
      </c>
      <c r="S12" s="906"/>
      <c r="T12" s="906"/>
      <c r="U12" s="906"/>
      <c r="V12" s="904"/>
      <c r="W12" s="904"/>
      <c r="X12" s="904"/>
      <c r="Y12" s="904">
        <f t="shared" si="0"/>
        <v>0</v>
      </c>
      <c r="AB12" s="912" t="s">
        <v>533</v>
      </c>
      <c r="AC12" s="912">
        <v>186000.01</v>
      </c>
      <c r="AD12" s="912">
        <v>252839.99999999997</v>
      </c>
      <c r="AE12" s="912">
        <v>0</v>
      </c>
      <c r="AF12" s="912">
        <v>0</v>
      </c>
      <c r="AG12" s="912">
        <v>0</v>
      </c>
      <c r="AH12" s="912">
        <v>438840.01</v>
      </c>
    </row>
    <row r="13" spans="1:34" s="911" customFormat="1" ht="15.75" customHeight="1" x14ac:dyDescent="0.2">
      <c r="A13" s="1787">
        <v>4</v>
      </c>
      <c r="B13" s="1789" t="s">
        <v>533</v>
      </c>
      <c r="C13" s="1781"/>
      <c r="D13" s="1791"/>
      <c r="E13" s="1791"/>
      <c r="F13" s="1791"/>
      <c r="G13" s="1582"/>
      <c r="H13" s="1582"/>
      <c r="I13" s="1582"/>
      <c r="J13" s="1781">
        <v>1</v>
      </c>
      <c r="K13" s="1781">
        <v>74000</v>
      </c>
      <c r="L13" s="1791">
        <f>J13*K13/1000</f>
        <v>74</v>
      </c>
      <c r="M13" s="1781">
        <v>1</v>
      </c>
      <c r="N13" s="1781">
        <v>148000</v>
      </c>
      <c r="O13" s="1791">
        <f>M13*N13/1000</f>
        <v>148</v>
      </c>
      <c r="P13" s="909">
        <v>10000</v>
      </c>
      <c r="Q13" s="904">
        <v>42</v>
      </c>
      <c r="R13" s="904">
        <f t="shared" si="1"/>
        <v>420</v>
      </c>
      <c r="S13" s="906"/>
      <c r="T13" s="906"/>
      <c r="U13" s="906"/>
      <c r="V13" s="904"/>
      <c r="W13" s="904"/>
      <c r="X13" s="904"/>
      <c r="Y13" s="904">
        <f t="shared" si="0"/>
        <v>642</v>
      </c>
      <c r="AB13" s="912" t="s">
        <v>1131</v>
      </c>
      <c r="AC13" s="912">
        <v>186000.01</v>
      </c>
      <c r="AD13" s="912">
        <v>0</v>
      </c>
      <c r="AE13" s="912">
        <v>0</v>
      </c>
      <c r="AF13" s="912">
        <v>0</v>
      </c>
      <c r="AG13" s="912">
        <v>0</v>
      </c>
      <c r="AH13" s="912">
        <v>186000.01</v>
      </c>
    </row>
    <row r="14" spans="1:34" s="911" customFormat="1" ht="15.75" customHeight="1" x14ac:dyDescent="0.2">
      <c r="A14" s="1788"/>
      <c r="B14" s="1790"/>
      <c r="C14" s="1782"/>
      <c r="D14" s="1792"/>
      <c r="E14" s="1792"/>
      <c r="F14" s="1792"/>
      <c r="G14" s="1583"/>
      <c r="H14" s="1583"/>
      <c r="I14" s="1583"/>
      <c r="J14" s="1782"/>
      <c r="K14" s="1782"/>
      <c r="L14" s="1792"/>
      <c r="M14" s="1782"/>
      <c r="N14" s="1782"/>
      <c r="O14" s="1792"/>
      <c r="P14" s="909"/>
      <c r="Q14" s="904"/>
      <c r="R14" s="904">
        <f t="shared" si="1"/>
        <v>0</v>
      </c>
      <c r="S14" s="906"/>
      <c r="T14" s="906"/>
      <c r="U14" s="906"/>
      <c r="V14" s="904"/>
      <c r="W14" s="904"/>
      <c r="X14" s="904"/>
      <c r="Y14" s="904">
        <f t="shared" si="0"/>
        <v>0</v>
      </c>
      <c r="AB14" s="912" t="s">
        <v>535</v>
      </c>
      <c r="AC14" s="912">
        <v>186000.01</v>
      </c>
      <c r="AD14" s="912">
        <v>47859</v>
      </c>
      <c r="AE14" s="912">
        <v>0</v>
      </c>
      <c r="AF14" s="912">
        <v>0</v>
      </c>
      <c r="AG14" s="912">
        <v>0</v>
      </c>
      <c r="AH14" s="912">
        <v>233859.01</v>
      </c>
    </row>
    <row r="15" spans="1:34" s="911" customFormat="1" ht="15.75" customHeight="1" x14ac:dyDescent="0.2">
      <c r="A15" s="1787">
        <v>5</v>
      </c>
      <c r="B15" s="1789" t="s">
        <v>534</v>
      </c>
      <c r="C15" s="1781"/>
      <c r="D15" s="1791"/>
      <c r="E15" s="1791"/>
      <c r="F15" s="1791"/>
      <c r="G15" s="1582"/>
      <c r="H15" s="1582"/>
      <c r="I15" s="1582"/>
      <c r="J15" s="1781">
        <v>1</v>
      </c>
      <c r="K15" s="1781">
        <v>74000</v>
      </c>
      <c r="L15" s="1791">
        <f>J15*K15/1000</f>
        <v>74</v>
      </c>
      <c r="M15" s="1781">
        <v>1</v>
      </c>
      <c r="N15" s="1781">
        <v>148000</v>
      </c>
      <c r="O15" s="1791">
        <f>M15*N15/1000</f>
        <v>148</v>
      </c>
      <c r="P15" s="909"/>
      <c r="Q15" s="904"/>
      <c r="R15" s="904">
        <f t="shared" si="1"/>
        <v>0</v>
      </c>
      <c r="S15" s="906"/>
      <c r="T15" s="906"/>
      <c r="U15" s="906"/>
      <c r="V15" s="904"/>
      <c r="W15" s="904"/>
      <c r="X15" s="904"/>
      <c r="Y15" s="904">
        <f t="shared" si="0"/>
        <v>222</v>
      </c>
      <c r="AB15" s="912" t="s">
        <v>1180</v>
      </c>
      <c r="AC15" s="912">
        <v>186000.01</v>
      </c>
      <c r="AD15" s="912">
        <v>0</v>
      </c>
      <c r="AE15" s="912">
        <v>0</v>
      </c>
      <c r="AF15" s="912">
        <v>0</v>
      </c>
      <c r="AG15" s="912">
        <v>0</v>
      </c>
      <c r="AH15" s="912">
        <v>186000.01</v>
      </c>
    </row>
    <row r="16" spans="1:34" s="911" customFormat="1" ht="15.75" customHeight="1" x14ac:dyDescent="0.2">
      <c r="A16" s="1788"/>
      <c r="B16" s="1790"/>
      <c r="C16" s="1782"/>
      <c r="D16" s="1792"/>
      <c r="E16" s="1792"/>
      <c r="F16" s="1792"/>
      <c r="G16" s="1583"/>
      <c r="H16" s="1583"/>
      <c r="I16" s="1583"/>
      <c r="J16" s="1782"/>
      <c r="K16" s="1782"/>
      <c r="L16" s="1792"/>
      <c r="M16" s="1782"/>
      <c r="N16" s="1782"/>
      <c r="O16" s="1792"/>
      <c r="P16" s="909"/>
      <c r="Q16" s="904"/>
      <c r="R16" s="904">
        <f t="shared" si="1"/>
        <v>0</v>
      </c>
      <c r="S16" s="906"/>
      <c r="T16" s="906"/>
      <c r="U16" s="906"/>
      <c r="V16" s="904"/>
      <c r="W16" s="904"/>
      <c r="X16" s="904"/>
      <c r="Y16" s="904">
        <f t="shared" si="0"/>
        <v>0</v>
      </c>
      <c r="AB16" s="912" t="s">
        <v>1181</v>
      </c>
      <c r="AC16" s="912">
        <v>186000.01</v>
      </c>
      <c r="AD16" s="912">
        <v>0</v>
      </c>
      <c r="AE16" s="912">
        <v>0</v>
      </c>
      <c r="AF16" s="912">
        <v>0</v>
      </c>
      <c r="AG16" s="912">
        <v>0</v>
      </c>
      <c r="AH16" s="912">
        <v>186000.01</v>
      </c>
    </row>
    <row r="17" spans="1:34" s="911" customFormat="1" ht="15.75" customHeight="1" x14ac:dyDescent="0.2">
      <c r="A17" s="1787">
        <v>6</v>
      </c>
      <c r="B17" s="1789" t="s">
        <v>535</v>
      </c>
      <c r="C17" s="1580"/>
      <c r="D17" s="1582"/>
      <c r="E17" s="1582"/>
      <c r="F17" s="1582"/>
      <c r="G17" s="1582"/>
      <c r="H17" s="1582"/>
      <c r="I17" s="1582"/>
      <c r="J17" s="1580">
        <v>1</v>
      </c>
      <c r="K17" s="1580">
        <v>74000</v>
      </c>
      <c r="L17" s="1582">
        <f>J17*K17/1000</f>
        <v>74</v>
      </c>
      <c r="M17" s="1580">
        <v>1</v>
      </c>
      <c r="N17" s="1781">
        <v>148000</v>
      </c>
      <c r="O17" s="1582">
        <f>M17*N17/1000</f>
        <v>148</v>
      </c>
      <c r="P17" s="909">
        <v>12000</v>
      </c>
      <c r="Q17" s="904">
        <v>42</v>
      </c>
      <c r="R17" s="904">
        <f t="shared" si="1"/>
        <v>504</v>
      </c>
      <c r="S17" s="906"/>
      <c r="T17" s="906"/>
      <c r="U17" s="906"/>
      <c r="V17" s="904"/>
      <c r="W17" s="904"/>
      <c r="X17" s="904"/>
      <c r="Y17" s="904">
        <f t="shared" si="0"/>
        <v>726</v>
      </c>
      <c r="AB17" s="912" t="s">
        <v>1182</v>
      </c>
      <c r="AC17" s="912">
        <v>186000.01</v>
      </c>
      <c r="AD17" s="912">
        <v>15350.999999999998</v>
      </c>
      <c r="AE17" s="912">
        <v>0</v>
      </c>
      <c r="AF17" s="912">
        <v>0</v>
      </c>
      <c r="AG17" s="912">
        <v>0</v>
      </c>
      <c r="AH17" s="912">
        <v>201351.01</v>
      </c>
    </row>
    <row r="18" spans="1:34" s="911" customFormat="1" ht="15.75" customHeight="1" x14ac:dyDescent="0.2">
      <c r="A18" s="1788"/>
      <c r="B18" s="1790"/>
      <c r="C18" s="1581"/>
      <c r="D18" s="1583"/>
      <c r="E18" s="1583"/>
      <c r="F18" s="1583"/>
      <c r="G18" s="1583"/>
      <c r="H18" s="1583"/>
      <c r="I18" s="1583"/>
      <c r="J18" s="1581"/>
      <c r="K18" s="1581"/>
      <c r="L18" s="1583"/>
      <c r="M18" s="1581"/>
      <c r="N18" s="1782"/>
      <c r="O18" s="1583"/>
      <c r="P18" s="909"/>
      <c r="Q18" s="904"/>
      <c r="R18" s="904">
        <f t="shared" si="1"/>
        <v>0</v>
      </c>
      <c r="S18" s="906"/>
      <c r="T18" s="906"/>
      <c r="U18" s="906"/>
      <c r="V18" s="904"/>
      <c r="W18" s="904"/>
      <c r="X18" s="904"/>
      <c r="Y18" s="904">
        <f t="shared" si="0"/>
        <v>0</v>
      </c>
      <c r="AB18" s="912" t="s">
        <v>1183</v>
      </c>
      <c r="AC18" s="912">
        <v>186000.01</v>
      </c>
      <c r="AD18" s="912">
        <v>27992.999999999996</v>
      </c>
      <c r="AE18" s="912">
        <v>0</v>
      </c>
      <c r="AF18" s="912">
        <v>0</v>
      </c>
      <c r="AG18" s="912">
        <v>0</v>
      </c>
      <c r="AH18" s="912">
        <v>213993.01</v>
      </c>
    </row>
    <row r="19" spans="1:34" s="911" customFormat="1" ht="15.75" customHeight="1" x14ac:dyDescent="0.2">
      <c r="A19" s="1787">
        <v>7</v>
      </c>
      <c r="B19" s="1789" t="s">
        <v>1362</v>
      </c>
      <c r="C19" s="1588"/>
      <c r="D19" s="1589"/>
      <c r="E19" s="1589"/>
      <c r="F19" s="1589"/>
      <c r="G19" s="1589"/>
      <c r="H19" s="1589"/>
      <c r="I19" s="1589"/>
      <c r="J19" s="1580">
        <v>1</v>
      </c>
      <c r="K19" s="1580">
        <v>74000</v>
      </c>
      <c r="L19" s="1582">
        <f>J19*K19/1000</f>
        <v>74</v>
      </c>
      <c r="M19" s="1580">
        <v>1</v>
      </c>
      <c r="N19" s="1781">
        <v>148000</v>
      </c>
      <c r="O19" s="1582">
        <f>M19*N19/1000</f>
        <v>148</v>
      </c>
      <c r="P19" s="909">
        <v>80000</v>
      </c>
      <c r="Q19" s="904">
        <v>42</v>
      </c>
      <c r="R19" s="904">
        <f t="shared" si="1"/>
        <v>3360</v>
      </c>
      <c r="S19" s="906"/>
      <c r="T19" s="906"/>
      <c r="U19" s="906"/>
      <c r="V19" s="904"/>
      <c r="W19" s="904"/>
      <c r="X19" s="904"/>
      <c r="Y19" s="904">
        <f t="shared" si="0"/>
        <v>3582</v>
      </c>
      <c r="AB19" s="912" t="s">
        <v>1184</v>
      </c>
      <c r="AC19" s="912">
        <v>186000.01</v>
      </c>
      <c r="AD19" s="912">
        <v>23116.799999999999</v>
      </c>
      <c r="AE19" s="912">
        <v>0</v>
      </c>
      <c r="AF19" s="912">
        <v>0</v>
      </c>
      <c r="AG19" s="912">
        <v>0</v>
      </c>
      <c r="AH19" s="912">
        <v>209116.81</v>
      </c>
    </row>
    <row r="20" spans="1:34" s="911" customFormat="1" ht="15.75" customHeight="1" x14ac:dyDescent="0.2">
      <c r="A20" s="1788"/>
      <c r="B20" s="1790"/>
      <c r="C20" s="1588"/>
      <c r="D20" s="1589"/>
      <c r="E20" s="1589"/>
      <c r="F20" s="1589"/>
      <c r="G20" s="1589"/>
      <c r="H20" s="1589"/>
      <c r="I20" s="1589"/>
      <c r="J20" s="1588"/>
      <c r="K20" s="1588"/>
      <c r="L20" s="1589"/>
      <c r="M20" s="1588"/>
      <c r="N20" s="1782"/>
      <c r="O20" s="1589"/>
      <c r="P20" s="909">
        <v>45000</v>
      </c>
      <c r="Q20" s="904">
        <v>11</v>
      </c>
      <c r="R20" s="904">
        <f t="shared" si="1"/>
        <v>495</v>
      </c>
      <c r="S20" s="906"/>
      <c r="T20" s="906"/>
      <c r="U20" s="906"/>
      <c r="V20" s="904"/>
      <c r="W20" s="904"/>
      <c r="X20" s="904"/>
      <c r="Y20" s="904">
        <f t="shared" si="0"/>
        <v>495</v>
      </c>
      <c r="AB20" s="912" t="s">
        <v>1185</v>
      </c>
      <c r="AC20" s="912">
        <v>186000.01</v>
      </c>
      <c r="AD20" s="912">
        <v>50568</v>
      </c>
      <c r="AE20" s="912">
        <v>0</v>
      </c>
      <c r="AF20" s="912">
        <v>0</v>
      </c>
      <c r="AG20" s="912">
        <v>0</v>
      </c>
      <c r="AH20" s="912">
        <v>236568.01</v>
      </c>
    </row>
    <row r="21" spans="1:34" s="911" customFormat="1" ht="15.75" customHeight="1" x14ac:dyDescent="0.2">
      <c r="A21" s="1787">
        <v>8</v>
      </c>
      <c r="B21" s="1789" t="s">
        <v>1638</v>
      </c>
      <c r="C21" s="1580"/>
      <c r="D21" s="1582"/>
      <c r="E21" s="1582"/>
      <c r="F21" s="1582"/>
      <c r="G21" s="1582"/>
      <c r="H21" s="1582"/>
      <c r="I21" s="1582"/>
      <c r="J21" s="1580">
        <v>1</v>
      </c>
      <c r="K21" s="1580">
        <v>74000</v>
      </c>
      <c r="L21" s="1582">
        <f>J21*K21/1000</f>
        <v>74</v>
      </c>
      <c r="M21" s="1580">
        <v>1</v>
      </c>
      <c r="N21" s="1781">
        <v>148000</v>
      </c>
      <c r="O21" s="1582">
        <f>M21*N21/1000</f>
        <v>148</v>
      </c>
      <c r="P21" s="909">
        <v>8000</v>
      </c>
      <c r="Q21" s="904">
        <v>42</v>
      </c>
      <c r="R21" s="904">
        <f t="shared" si="1"/>
        <v>336</v>
      </c>
      <c r="S21" s="906"/>
      <c r="T21" s="906"/>
      <c r="U21" s="906"/>
      <c r="V21" s="904"/>
      <c r="W21" s="904"/>
      <c r="X21" s="904"/>
      <c r="Y21" s="904">
        <f t="shared" si="0"/>
        <v>558</v>
      </c>
      <c r="AB21" s="912" t="s">
        <v>1186</v>
      </c>
      <c r="AC21" s="912">
        <v>186000.01</v>
      </c>
      <c r="AD21" s="912">
        <v>43344</v>
      </c>
      <c r="AE21" s="912">
        <v>0</v>
      </c>
      <c r="AF21" s="912">
        <v>0</v>
      </c>
      <c r="AG21" s="912">
        <v>0</v>
      </c>
      <c r="AH21" s="912">
        <v>229344.01</v>
      </c>
    </row>
    <row r="22" spans="1:34" s="911" customFormat="1" ht="15.75" customHeight="1" x14ac:dyDescent="0.2">
      <c r="A22" s="1788"/>
      <c r="B22" s="1790"/>
      <c r="C22" s="1581"/>
      <c r="D22" s="1583"/>
      <c r="E22" s="1583"/>
      <c r="F22" s="1583"/>
      <c r="G22" s="1583"/>
      <c r="H22" s="1583"/>
      <c r="I22" s="1583"/>
      <c r="J22" s="1581"/>
      <c r="K22" s="1581"/>
      <c r="L22" s="1583"/>
      <c r="M22" s="1581"/>
      <c r="N22" s="1782"/>
      <c r="O22" s="1583"/>
      <c r="P22" s="909">
        <v>8000</v>
      </c>
      <c r="Q22" s="904">
        <v>11</v>
      </c>
      <c r="R22" s="904">
        <f t="shared" si="1"/>
        <v>88</v>
      </c>
      <c r="S22" s="906"/>
      <c r="T22" s="906"/>
      <c r="U22" s="906"/>
      <c r="V22" s="904"/>
      <c r="W22" s="904"/>
      <c r="X22" s="904"/>
      <c r="Y22" s="904">
        <f t="shared" si="0"/>
        <v>88</v>
      </c>
      <c r="AB22" s="912" t="s">
        <v>1132</v>
      </c>
      <c r="AC22" s="912">
        <v>186000.01</v>
      </c>
      <c r="AD22" s="912">
        <v>0</v>
      </c>
      <c r="AE22" s="912">
        <v>115560.00000000001</v>
      </c>
      <c r="AF22" s="912">
        <v>28440</v>
      </c>
      <c r="AG22" s="912">
        <v>0</v>
      </c>
      <c r="AH22" s="912">
        <v>330000.01</v>
      </c>
    </row>
    <row r="23" spans="1:34" s="911" customFormat="1" ht="15.75" customHeight="1" x14ac:dyDescent="0.2">
      <c r="A23" s="1787">
        <v>9</v>
      </c>
      <c r="B23" s="1789" t="s">
        <v>1639</v>
      </c>
      <c r="C23" s="1580"/>
      <c r="D23" s="1582"/>
      <c r="E23" s="1582"/>
      <c r="F23" s="1582"/>
      <c r="G23" s="1582"/>
      <c r="H23" s="1582"/>
      <c r="I23" s="1582"/>
      <c r="J23" s="1580">
        <v>1</v>
      </c>
      <c r="K23" s="1580">
        <v>74000</v>
      </c>
      <c r="L23" s="1582">
        <f>J23*K23/1000</f>
        <v>74</v>
      </c>
      <c r="M23" s="1580">
        <v>1</v>
      </c>
      <c r="N23" s="1781">
        <v>148000</v>
      </c>
      <c r="O23" s="1582">
        <f>M23*N23/1000</f>
        <v>148</v>
      </c>
      <c r="P23" s="909">
        <v>15000</v>
      </c>
      <c r="Q23" s="904">
        <v>42</v>
      </c>
      <c r="R23" s="904">
        <f t="shared" si="1"/>
        <v>630</v>
      </c>
      <c r="S23" s="906"/>
      <c r="T23" s="906"/>
      <c r="U23" s="906"/>
      <c r="V23" s="904"/>
      <c r="W23" s="904"/>
      <c r="X23" s="904"/>
      <c r="Y23" s="904">
        <f t="shared" si="0"/>
        <v>852</v>
      </c>
      <c r="AB23" s="912" t="s">
        <v>1133</v>
      </c>
      <c r="AC23" s="912">
        <v>186000.01</v>
      </c>
      <c r="AD23" s="912">
        <v>0</v>
      </c>
      <c r="AE23" s="912">
        <v>0</v>
      </c>
      <c r="AF23" s="912">
        <v>0</v>
      </c>
      <c r="AG23" s="912">
        <v>0</v>
      </c>
      <c r="AH23" s="912">
        <v>186000.01</v>
      </c>
    </row>
    <row r="24" spans="1:34" s="911" customFormat="1" ht="15.75" customHeight="1" x14ac:dyDescent="0.2">
      <c r="A24" s="1788"/>
      <c r="B24" s="1790"/>
      <c r="C24" s="1581"/>
      <c r="D24" s="1583"/>
      <c r="E24" s="1583"/>
      <c r="F24" s="1583"/>
      <c r="G24" s="1583"/>
      <c r="H24" s="1583"/>
      <c r="I24" s="1583"/>
      <c r="J24" s="1581"/>
      <c r="K24" s="1581"/>
      <c r="L24" s="1583"/>
      <c r="M24" s="1581"/>
      <c r="N24" s="1782"/>
      <c r="O24" s="1583"/>
      <c r="P24" s="909"/>
      <c r="Q24" s="904">
        <v>11</v>
      </c>
      <c r="R24" s="904">
        <f t="shared" si="1"/>
        <v>0</v>
      </c>
      <c r="S24" s="906"/>
      <c r="T24" s="906"/>
      <c r="U24" s="906"/>
      <c r="V24" s="904"/>
      <c r="W24" s="904"/>
      <c r="X24" s="904"/>
      <c r="Y24" s="904">
        <f t="shared" si="0"/>
        <v>0</v>
      </c>
      <c r="AB24" s="912" t="s">
        <v>1134</v>
      </c>
      <c r="AC24" s="912">
        <v>186000.01</v>
      </c>
      <c r="AD24" s="912">
        <v>0</v>
      </c>
      <c r="AE24" s="912">
        <v>0</v>
      </c>
      <c r="AF24" s="912">
        <v>0</v>
      </c>
      <c r="AG24" s="912">
        <v>0</v>
      </c>
      <c r="AH24" s="912">
        <v>186000.01</v>
      </c>
    </row>
    <row r="25" spans="1:34" s="911" customFormat="1" ht="15.75" customHeight="1" x14ac:dyDescent="0.2">
      <c r="A25" s="1787">
        <v>10</v>
      </c>
      <c r="B25" s="1789" t="s">
        <v>1640</v>
      </c>
      <c r="C25" s="1580"/>
      <c r="D25" s="1582"/>
      <c r="E25" s="1582"/>
      <c r="F25" s="1582"/>
      <c r="G25" s="1582"/>
      <c r="H25" s="1582"/>
      <c r="I25" s="1582"/>
      <c r="J25" s="1580">
        <v>1</v>
      </c>
      <c r="K25" s="1580">
        <v>74000</v>
      </c>
      <c r="L25" s="1582">
        <f>J25*K25/1000</f>
        <v>74</v>
      </c>
      <c r="M25" s="1580">
        <v>1</v>
      </c>
      <c r="N25" s="1781">
        <v>148000</v>
      </c>
      <c r="O25" s="1582">
        <f>M25*N25/1000</f>
        <v>148</v>
      </c>
      <c r="P25" s="909">
        <v>9245</v>
      </c>
      <c r="Q25" s="904">
        <v>42</v>
      </c>
      <c r="R25" s="904">
        <f t="shared" si="1"/>
        <v>388.29</v>
      </c>
      <c r="S25" s="906"/>
      <c r="T25" s="906"/>
      <c r="U25" s="906"/>
      <c r="V25" s="904"/>
      <c r="W25" s="904"/>
      <c r="X25" s="904"/>
      <c r="Y25" s="904">
        <f t="shared" si="0"/>
        <v>610.29</v>
      </c>
      <c r="AB25" s="912" t="s">
        <v>1135</v>
      </c>
      <c r="AC25" s="912">
        <v>186000.01</v>
      </c>
      <c r="AD25" s="912">
        <v>0</v>
      </c>
      <c r="AE25" s="912">
        <v>26193.600000000002</v>
      </c>
      <c r="AF25" s="912">
        <v>0</v>
      </c>
      <c r="AG25" s="912">
        <v>0</v>
      </c>
      <c r="AH25" s="912">
        <v>212193.61000000002</v>
      </c>
    </row>
    <row r="26" spans="1:34" s="911" customFormat="1" ht="15.75" customHeight="1" x14ac:dyDescent="0.2">
      <c r="A26" s="1788"/>
      <c r="B26" s="1790"/>
      <c r="C26" s="1581"/>
      <c r="D26" s="1583"/>
      <c r="E26" s="1583"/>
      <c r="F26" s="1583"/>
      <c r="G26" s="1583"/>
      <c r="H26" s="1583"/>
      <c r="I26" s="1583"/>
      <c r="J26" s="1581"/>
      <c r="K26" s="1581"/>
      <c r="L26" s="1583"/>
      <c r="M26" s="1581"/>
      <c r="N26" s="1782"/>
      <c r="O26" s="1583"/>
      <c r="P26" s="909">
        <v>9999</v>
      </c>
      <c r="Q26" s="904">
        <v>11</v>
      </c>
      <c r="R26" s="904">
        <f t="shared" si="1"/>
        <v>109.989</v>
      </c>
      <c r="S26" s="906"/>
      <c r="T26" s="906"/>
      <c r="U26" s="906"/>
      <c r="V26" s="904"/>
      <c r="W26" s="904"/>
      <c r="X26" s="904"/>
      <c r="Y26" s="904">
        <f t="shared" si="0"/>
        <v>109.989</v>
      </c>
      <c r="AB26" s="912" t="s">
        <v>1136</v>
      </c>
      <c r="AC26" s="912">
        <v>186000.01</v>
      </c>
      <c r="AD26" s="912">
        <v>0</v>
      </c>
      <c r="AE26" s="912">
        <v>0</v>
      </c>
      <c r="AF26" s="912">
        <v>0</v>
      </c>
      <c r="AG26" s="912">
        <v>0</v>
      </c>
      <c r="AH26" s="912">
        <v>186000.01</v>
      </c>
    </row>
    <row r="27" spans="1:34" s="911" customFormat="1" ht="15.75" customHeight="1" x14ac:dyDescent="0.2">
      <c r="A27" s="1787">
        <v>11</v>
      </c>
      <c r="B27" s="1789" t="s">
        <v>1641</v>
      </c>
      <c r="C27" s="1580"/>
      <c r="D27" s="1582"/>
      <c r="E27" s="1582"/>
      <c r="F27" s="1582"/>
      <c r="G27" s="1582"/>
      <c r="H27" s="1582"/>
      <c r="I27" s="1582"/>
      <c r="J27" s="1580">
        <v>1</v>
      </c>
      <c r="K27" s="1580">
        <v>74000</v>
      </c>
      <c r="L27" s="1582">
        <f>J27*K27/1000</f>
        <v>74</v>
      </c>
      <c r="M27" s="1580">
        <v>1</v>
      </c>
      <c r="N27" s="1781">
        <v>148000</v>
      </c>
      <c r="O27" s="1582">
        <f>M27*N27/1000</f>
        <v>148</v>
      </c>
      <c r="P27" s="909">
        <v>7564</v>
      </c>
      <c r="Q27" s="904">
        <v>42</v>
      </c>
      <c r="R27" s="904">
        <f t="shared" si="1"/>
        <v>317.68799999999999</v>
      </c>
      <c r="S27" s="906"/>
      <c r="T27" s="906"/>
      <c r="U27" s="906"/>
      <c r="V27" s="904"/>
      <c r="W27" s="904"/>
      <c r="X27" s="904"/>
      <c r="Y27" s="904">
        <f t="shared" si="0"/>
        <v>539.68799999999999</v>
      </c>
      <c r="AB27" s="912" t="s">
        <v>1137</v>
      </c>
      <c r="AC27" s="912">
        <v>186000.01</v>
      </c>
      <c r="AD27" s="912">
        <v>0</v>
      </c>
      <c r="AE27" s="912">
        <v>108241.20000000001</v>
      </c>
      <c r="AF27" s="912">
        <v>0</v>
      </c>
      <c r="AG27" s="912">
        <v>0</v>
      </c>
      <c r="AH27" s="912">
        <v>294241.21000000002</v>
      </c>
    </row>
    <row r="28" spans="1:34" s="911" customFormat="1" ht="15.75" customHeight="1" x14ac:dyDescent="0.2">
      <c r="A28" s="1788"/>
      <c r="B28" s="1790"/>
      <c r="C28" s="1581"/>
      <c r="D28" s="1583"/>
      <c r="E28" s="1583"/>
      <c r="F28" s="1583"/>
      <c r="G28" s="1583"/>
      <c r="H28" s="1583"/>
      <c r="I28" s="1583"/>
      <c r="J28" s="1581"/>
      <c r="K28" s="1581"/>
      <c r="L28" s="1583"/>
      <c r="M28" s="1581"/>
      <c r="N28" s="1782"/>
      <c r="O28" s="1583"/>
      <c r="P28" s="909">
        <v>7000</v>
      </c>
      <c r="Q28" s="904">
        <v>11</v>
      </c>
      <c r="R28" s="904">
        <f t="shared" si="1"/>
        <v>77</v>
      </c>
      <c r="S28" s="906"/>
      <c r="T28" s="906"/>
      <c r="U28" s="906"/>
      <c r="V28" s="904"/>
      <c r="W28" s="904"/>
      <c r="X28" s="904"/>
      <c r="Y28" s="904">
        <f t="shared" si="0"/>
        <v>77</v>
      </c>
      <c r="AB28" s="912" t="s">
        <v>1138</v>
      </c>
      <c r="AC28" s="912">
        <v>186000.01</v>
      </c>
      <c r="AD28" s="912">
        <v>0</v>
      </c>
      <c r="AE28" s="912">
        <v>0</v>
      </c>
      <c r="AF28" s="912">
        <v>0</v>
      </c>
      <c r="AG28" s="912">
        <v>0</v>
      </c>
      <c r="AH28" s="912">
        <v>186000.01</v>
      </c>
    </row>
    <row r="29" spans="1:34" s="911" customFormat="1" ht="15.75" customHeight="1" x14ac:dyDescent="0.2">
      <c r="A29" s="1787">
        <v>12</v>
      </c>
      <c r="B29" s="1789" t="s">
        <v>1642</v>
      </c>
      <c r="C29" s="1580"/>
      <c r="D29" s="1582"/>
      <c r="E29" s="1582"/>
      <c r="F29" s="1582"/>
      <c r="G29" s="1582"/>
      <c r="H29" s="1582"/>
      <c r="I29" s="1582"/>
      <c r="J29" s="1580">
        <v>1</v>
      </c>
      <c r="K29" s="1580">
        <v>74000</v>
      </c>
      <c r="L29" s="1582">
        <f>J29*K29/1000</f>
        <v>74</v>
      </c>
      <c r="M29" s="1580">
        <v>1</v>
      </c>
      <c r="N29" s="1781">
        <v>148000</v>
      </c>
      <c r="O29" s="1582">
        <f>M29*N29/1000</f>
        <v>148</v>
      </c>
      <c r="P29" s="909">
        <v>13000</v>
      </c>
      <c r="Q29" s="904">
        <v>42</v>
      </c>
      <c r="R29" s="904">
        <f t="shared" si="1"/>
        <v>546</v>
      </c>
      <c r="S29" s="906"/>
      <c r="T29" s="906"/>
      <c r="U29" s="906"/>
      <c r="V29" s="904"/>
      <c r="W29" s="904"/>
      <c r="X29" s="904"/>
      <c r="Y29" s="904">
        <f t="shared" si="0"/>
        <v>768</v>
      </c>
      <c r="AB29" s="912" t="s">
        <v>1139</v>
      </c>
      <c r="AC29" s="912">
        <v>186000.01</v>
      </c>
      <c r="AD29" s="912">
        <v>0</v>
      </c>
      <c r="AE29" s="912">
        <v>40831.200000000004</v>
      </c>
      <c r="AF29" s="912">
        <v>0</v>
      </c>
      <c r="AG29" s="912">
        <v>0</v>
      </c>
      <c r="AH29" s="912">
        <v>226831.21000000002</v>
      </c>
    </row>
    <row r="30" spans="1:34" s="911" customFormat="1" ht="15.75" customHeight="1" x14ac:dyDescent="0.2">
      <c r="A30" s="1788"/>
      <c r="B30" s="1790"/>
      <c r="C30" s="1581"/>
      <c r="D30" s="1583"/>
      <c r="E30" s="1583"/>
      <c r="F30" s="1583"/>
      <c r="G30" s="1583"/>
      <c r="H30" s="1583"/>
      <c r="I30" s="1583"/>
      <c r="J30" s="1581"/>
      <c r="K30" s="1581"/>
      <c r="L30" s="1583"/>
      <c r="M30" s="1581"/>
      <c r="N30" s="1782"/>
      <c r="O30" s="1583"/>
      <c r="P30" s="909">
        <v>10000</v>
      </c>
      <c r="Q30" s="904">
        <v>11</v>
      </c>
      <c r="R30" s="904">
        <f t="shared" si="1"/>
        <v>110</v>
      </c>
      <c r="S30" s="906"/>
      <c r="T30" s="906"/>
      <c r="U30" s="906"/>
      <c r="V30" s="904"/>
      <c r="W30" s="904"/>
      <c r="X30" s="904"/>
      <c r="Y30" s="904">
        <f t="shared" si="0"/>
        <v>110</v>
      </c>
      <c r="AB30" s="912" t="s">
        <v>1140</v>
      </c>
      <c r="AC30" s="912">
        <v>186000.01</v>
      </c>
      <c r="AD30" s="912">
        <v>0</v>
      </c>
      <c r="AE30" s="912">
        <v>11633.04</v>
      </c>
      <c r="AF30" s="912">
        <v>0</v>
      </c>
      <c r="AG30" s="912">
        <v>0</v>
      </c>
      <c r="AH30" s="912">
        <v>197633.05000000002</v>
      </c>
    </row>
    <row r="31" spans="1:34" s="911" customFormat="1" ht="15.75" customHeight="1" x14ac:dyDescent="0.2">
      <c r="A31" s="1787">
        <v>13</v>
      </c>
      <c r="B31" s="1789" t="s">
        <v>1643</v>
      </c>
      <c r="C31" s="1580"/>
      <c r="D31" s="1582"/>
      <c r="E31" s="1582"/>
      <c r="F31" s="1582"/>
      <c r="G31" s="1582"/>
      <c r="H31" s="1582"/>
      <c r="I31" s="1582"/>
      <c r="J31" s="1580">
        <v>1</v>
      </c>
      <c r="K31" s="1580">
        <v>74000</v>
      </c>
      <c r="L31" s="1582">
        <f>J31*K31/1000</f>
        <v>74</v>
      </c>
      <c r="M31" s="1580">
        <v>1</v>
      </c>
      <c r="N31" s="1781">
        <v>148000</v>
      </c>
      <c r="O31" s="1582">
        <f>M31*N31/1000</f>
        <v>148</v>
      </c>
      <c r="P31" s="909">
        <v>15000</v>
      </c>
      <c r="Q31" s="904">
        <v>42</v>
      </c>
      <c r="R31" s="904">
        <f t="shared" si="1"/>
        <v>630</v>
      </c>
      <c r="S31" s="906"/>
      <c r="T31" s="906"/>
      <c r="U31" s="906"/>
      <c r="V31" s="904"/>
      <c r="W31" s="904"/>
      <c r="X31" s="904"/>
      <c r="Y31" s="904">
        <f t="shared" si="0"/>
        <v>852</v>
      </c>
      <c r="AB31" s="912" t="s">
        <v>536</v>
      </c>
      <c r="AC31" s="912">
        <v>0</v>
      </c>
      <c r="AD31" s="912">
        <v>0</v>
      </c>
      <c r="AE31" s="912">
        <v>0</v>
      </c>
      <c r="AF31" s="912">
        <v>0</v>
      </c>
      <c r="AG31" s="912">
        <v>0</v>
      </c>
      <c r="AH31" s="912">
        <v>0</v>
      </c>
    </row>
    <row r="32" spans="1:34" s="911" customFormat="1" ht="15.75" customHeight="1" x14ac:dyDescent="0.2">
      <c r="A32" s="1788"/>
      <c r="B32" s="1790"/>
      <c r="C32" s="1581"/>
      <c r="D32" s="1583"/>
      <c r="E32" s="1583"/>
      <c r="F32" s="1583"/>
      <c r="G32" s="1583"/>
      <c r="H32" s="1583"/>
      <c r="I32" s="1583"/>
      <c r="J32" s="1581"/>
      <c r="K32" s="1581"/>
      <c r="L32" s="1583"/>
      <c r="M32" s="1581"/>
      <c r="N32" s="1782"/>
      <c r="O32" s="1583"/>
      <c r="P32" s="909">
        <v>13000</v>
      </c>
      <c r="Q32" s="904">
        <v>11</v>
      </c>
      <c r="R32" s="904">
        <f t="shared" si="1"/>
        <v>143</v>
      </c>
      <c r="S32" s="906"/>
      <c r="T32" s="906"/>
      <c r="U32" s="906"/>
      <c r="V32" s="904"/>
      <c r="W32" s="904"/>
      <c r="X32" s="904"/>
      <c r="Y32" s="904">
        <f t="shared" si="0"/>
        <v>143</v>
      </c>
      <c r="AB32" s="912"/>
      <c r="AC32" s="912"/>
      <c r="AD32" s="912"/>
      <c r="AE32" s="912"/>
      <c r="AF32" s="912"/>
      <c r="AG32" s="912"/>
      <c r="AH32" s="912"/>
    </row>
    <row r="33" spans="1:25" s="911" customFormat="1" ht="15.75" customHeight="1" x14ac:dyDescent="0.2">
      <c r="A33" s="1787">
        <v>14</v>
      </c>
      <c r="B33" s="1789" t="s">
        <v>1628</v>
      </c>
      <c r="C33" s="1580"/>
      <c r="D33" s="1582"/>
      <c r="E33" s="1582"/>
      <c r="F33" s="1582"/>
      <c r="G33" s="1582"/>
      <c r="H33" s="1582"/>
      <c r="I33" s="1582"/>
      <c r="J33" s="1580">
        <v>1</v>
      </c>
      <c r="K33" s="1580">
        <v>74000</v>
      </c>
      <c r="L33" s="1582">
        <f>J33*K33/1000</f>
        <v>74</v>
      </c>
      <c r="M33" s="1580">
        <v>1</v>
      </c>
      <c r="N33" s="1781">
        <v>148000</v>
      </c>
      <c r="O33" s="1582">
        <f>M33*N33/1000</f>
        <v>148</v>
      </c>
      <c r="P33" s="909">
        <v>20000</v>
      </c>
      <c r="Q33" s="904">
        <v>42</v>
      </c>
      <c r="R33" s="904">
        <f t="shared" si="1"/>
        <v>840</v>
      </c>
      <c r="S33" s="906"/>
      <c r="T33" s="906"/>
      <c r="U33" s="906"/>
      <c r="V33" s="904"/>
      <c r="W33" s="904"/>
      <c r="X33" s="904"/>
      <c r="Y33" s="904">
        <f t="shared" si="0"/>
        <v>1062</v>
      </c>
    </row>
    <row r="34" spans="1:25" s="911" customFormat="1" ht="15.75" customHeight="1" x14ac:dyDescent="0.2">
      <c r="A34" s="1788"/>
      <c r="B34" s="1790"/>
      <c r="C34" s="1581"/>
      <c r="D34" s="1583"/>
      <c r="E34" s="1583"/>
      <c r="F34" s="1583"/>
      <c r="G34" s="1583"/>
      <c r="H34" s="1583"/>
      <c r="I34" s="1583"/>
      <c r="J34" s="1581"/>
      <c r="K34" s="1581"/>
      <c r="L34" s="1583"/>
      <c r="M34" s="1581"/>
      <c r="N34" s="1782"/>
      <c r="O34" s="1583"/>
      <c r="P34" s="909"/>
      <c r="Q34" s="904">
        <v>11</v>
      </c>
      <c r="R34" s="904">
        <f t="shared" si="1"/>
        <v>0</v>
      </c>
      <c r="S34" s="906"/>
      <c r="T34" s="906"/>
      <c r="U34" s="906"/>
      <c r="V34" s="904"/>
      <c r="W34" s="904"/>
      <c r="X34" s="904"/>
      <c r="Y34" s="904">
        <f t="shared" si="0"/>
        <v>0</v>
      </c>
    </row>
    <row r="35" spans="1:25" s="911" customFormat="1" ht="15.75" customHeight="1" x14ac:dyDescent="0.2">
      <c r="A35" s="1787">
        <v>15</v>
      </c>
      <c r="B35" s="1789" t="s">
        <v>1629</v>
      </c>
      <c r="C35" s="1580"/>
      <c r="D35" s="1582"/>
      <c r="E35" s="1582"/>
      <c r="F35" s="1582"/>
      <c r="G35" s="1582"/>
      <c r="H35" s="1582"/>
      <c r="I35" s="1582"/>
      <c r="J35" s="1580">
        <v>1</v>
      </c>
      <c r="K35" s="1580">
        <v>74000</v>
      </c>
      <c r="L35" s="1582">
        <f>J35*K35/1000</f>
        <v>74</v>
      </c>
      <c r="M35" s="1580">
        <v>1</v>
      </c>
      <c r="N35" s="1781">
        <v>148000</v>
      </c>
      <c r="O35" s="1582">
        <f>M35*N35/1000</f>
        <v>148</v>
      </c>
      <c r="P35" s="909">
        <v>6000</v>
      </c>
      <c r="Q35" s="904">
        <v>42</v>
      </c>
      <c r="R35" s="904">
        <f t="shared" si="1"/>
        <v>252</v>
      </c>
      <c r="S35" s="906"/>
      <c r="T35" s="906"/>
      <c r="U35" s="906"/>
      <c r="V35" s="904"/>
      <c r="W35" s="904"/>
      <c r="X35" s="904"/>
      <c r="Y35" s="904">
        <f t="shared" si="0"/>
        <v>474</v>
      </c>
    </row>
    <row r="36" spans="1:25" s="911" customFormat="1" ht="15.75" customHeight="1" x14ac:dyDescent="0.2">
      <c r="A36" s="1788"/>
      <c r="B36" s="1790"/>
      <c r="C36" s="1581"/>
      <c r="D36" s="1583"/>
      <c r="E36" s="1583"/>
      <c r="F36" s="1583"/>
      <c r="G36" s="1583"/>
      <c r="H36" s="1583"/>
      <c r="I36" s="1583"/>
      <c r="J36" s="1581"/>
      <c r="K36" s="1581"/>
      <c r="L36" s="1583"/>
      <c r="M36" s="1581"/>
      <c r="N36" s="1782"/>
      <c r="O36" s="1583"/>
      <c r="P36" s="909">
        <v>2000</v>
      </c>
      <c r="Q36" s="904">
        <v>11</v>
      </c>
      <c r="R36" s="904">
        <f t="shared" si="1"/>
        <v>22</v>
      </c>
      <c r="S36" s="906"/>
      <c r="T36" s="906"/>
      <c r="U36" s="906"/>
      <c r="V36" s="904"/>
      <c r="W36" s="904"/>
      <c r="X36" s="904"/>
      <c r="Y36" s="904">
        <f t="shared" si="0"/>
        <v>22</v>
      </c>
    </row>
    <row r="37" spans="1:25" s="911" customFormat="1" ht="15.75" customHeight="1" x14ac:dyDescent="0.2">
      <c r="A37" s="1787">
        <v>16</v>
      </c>
      <c r="B37" s="1789" t="s">
        <v>1644</v>
      </c>
      <c r="C37" s="1580"/>
      <c r="D37" s="1582"/>
      <c r="E37" s="1582"/>
      <c r="F37" s="1582"/>
      <c r="G37" s="1582"/>
      <c r="H37" s="1582"/>
      <c r="I37" s="1582"/>
      <c r="J37" s="1580">
        <v>1</v>
      </c>
      <c r="K37" s="1580">
        <v>74000</v>
      </c>
      <c r="L37" s="1582">
        <f>J37*K37/1000</f>
        <v>74</v>
      </c>
      <c r="M37" s="1580">
        <v>1</v>
      </c>
      <c r="N37" s="1781">
        <v>148000</v>
      </c>
      <c r="O37" s="1582">
        <f>M37*N37/1000</f>
        <v>148</v>
      </c>
      <c r="P37" s="909">
        <v>5000</v>
      </c>
      <c r="Q37" s="904">
        <v>42</v>
      </c>
      <c r="R37" s="904">
        <f t="shared" si="1"/>
        <v>210</v>
      </c>
      <c r="S37" s="906"/>
      <c r="T37" s="906"/>
      <c r="U37" s="906"/>
      <c r="V37" s="904"/>
      <c r="W37" s="904"/>
      <c r="X37" s="904"/>
      <c r="Y37" s="904">
        <f t="shared" si="0"/>
        <v>432</v>
      </c>
    </row>
    <row r="38" spans="1:25" s="911" customFormat="1" ht="15.75" customHeight="1" x14ac:dyDescent="0.2">
      <c r="A38" s="1788"/>
      <c r="B38" s="1790"/>
      <c r="C38" s="1581"/>
      <c r="D38" s="1583"/>
      <c r="E38" s="1583"/>
      <c r="F38" s="1583"/>
      <c r="G38" s="1583"/>
      <c r="H38" s="1583"/>
      <c r="I38" s="1583"/>
      <c r="J38" s="1581"/>
      <c r="K38" s="1581"/>
      <c r="L38" s="1583"/>
      <c r="M38" s="1581"/>
      <c r="N38" s="1782"/>
      <c r="O38" s="1583"/>
      <c r="P38" s="909"/>
      <c r="Q38" s="904">
        <v>11</v>
      </c>
      <c r="R38" s="904">
        <f t="shared" si="1"/>
        <v>0</v>
      </c>
      <c r="S38" s="906"/>
      <c r="T38" s="906"/>
      <c r="U38" s="906"/>
      <c r="V38" s="904"/>
      <c r="W38" s="904"/>
      <c r="X38" s="904"/>
      <c r="Y38" s="904">
        <f t="shared" si="0"/>
        <v>0</v>
      </c>
    </row>
    <row r="39" spans="1:25" s="911" customFormat="1" ht="15.75" customHeight="1" x14ac:dyDescent="0.2">
      <c r="A39" s="1787">
        <v>17</v>
      </c>
      <c r="B39" s="1789" t="s">
        <v>536</v>
      </c>
      <c r="C39" s="1580"/>
      <c r="D39" s="1582"/>
      <c r="E39" s="1582"/>
      <c r="F39" s="1582"/>
      <c r="G39" s="1582"/>
      <c r="H39" s="1582"/>
      <c r="I39" s="1582"/>
      <c r="J39" s="1580"/>
      <c r="K39" s="1580">
        <v>74000</v>
      </c>
      <c r="L39" s="1582">
        <f>J39*K39/1000</f>
        <v>0</v>
      </c>
      <c r="M39" s="1580"/>
      <c r="N39" s="1781">
        <v>148000</v>
      </c>
      <c r="O39" s="1582">
        <f>M39*N39/1000</f>
        <v>0</v>
      </c>
      <c r="P39" s="909"/>
      <c r="Q39" s="904">
        <v>42</v>
      </c>
      <c r="R39" s="904">
        <f t="shared" si="1"/>
        <v>0</v>
      </c>
      <c r="S39" s="904">
        <v>630</v>
      </c>
      <c r="T39" s="904">
        <v>815.1</v>
      </c>
      <c r="U39" s="904">
        <f>S39*T39/1000</f>
        <v>513.51300000000003</v>
      </c>
      <c r="V39" s="912"/>
      <c r="W39" s="912"/>
      <c r="X39" s="912"/>
      <c r="Y39" s="904">
        <f t="shared" si="0"/>
        <v>513.51300000000003</v>
      </c>
    </row>
    <row r="40" spans="1:25" s="911" customFormat="1" ht="15.75" customHeight="1" x14ac:dyDescent="0.2">
      <c r="A40" s="1788"/>
      <c r="B40" s="1790"/>
      <c r="C40" s="1588"/>
      <c r="D40" s="1589"/>
      <c r="E40" s="1589"/>
      <c r="F40" s="1589"/>
      <c r="G40" s="1589"/>
      <c r="H40" s="1589"/>
      <c r="I40" s="1589"/>
      <c r="J40" s="1588"/>
      <c r="K40" s="1588"/>
      <c r="L40" s="1589"/>
      <c r="M40" s="1588"/>
      <c r="N40" s="1782"/>
      <c r="O40" s="1589"/>
      <c r="P40" s="1580">
        <v>200</v>
      </c>
      <c r="Q40" s="904">
        <v>11</v>
      </c>
      <c r="R40" s="904">
        <f t="shared" si="1"/>
        <v>2.2000000000000002</v>
      </c>
      <c r="S40" s="915"/>
      <c r="T40" s="915"/>
      <c r="U40" s="915"/>
      <c r="V40" s="1582"/>
      <c r="W40" s="1582"/>
      <c r="X40" s="1582"/>
      <c r="Y40" s="904">
        <f t="shared" si="0"/>
        <v>2.2000000000000002</v>
      </c>
    </row>
    <row r="41" spans="1:25" x14ac:dyDescent="0.25">
      <c r="A41" s="1787">
        <v>18</v>
      </c>
      <c r="B41" s="1793" t="s">
        <v>538</v>
      </c>
      <c r="C41" s="1580"/>
      <c r="D41" s="1580"/>
      <c r="E41" s="1580"/>
      <c r="F41" s="1580"/>
      <c r="G41" s="1580"/>
      <c r="H41" s="1580"/>
      <c r="I41" s="1580"/>
      <c r="J41" s="1580">
        <v>1</v>
      </c>
      <c r="K41" s="1580">
        <v>74000</v>
      </c>
      <c r="L41" s="1580">
        <f>J41*K41/1000</f>
        <v>74</v>
      </c>
      <c r="M41" s="1580">
        <v>1</v>
      </c>
      <c r="N41" s="1781">
        <v>148000</v>
      </c>
      <c r="O41" s="1582">
        <f>M41*N41/1000</f>
        <v>148</v>
      </c>
      <c r="P41" s="909">
        <v>10000</v>
      </c>
      <c r="Q41" s="904">
        <v>42</v>
      </c>
      <c r="R41" s="904">
        <f>P41*Q41/1000</f>
        <v>420</v>
      </c>
      <c r="S41" s="1580"/>
      <c r="T41" s="1580"/>
      <c r="U41" s="1580"/>
      <c r="V41" s="1580"/>
      <c r="W41" s="1580"/>
      <c r="X41" s="1580"/>
      <c r="Y41" s="904">
        <f t="shared" si="0"/>
        <v>642</v>
      </c>
    </row>
    <row r="42" spans="1:25" x14ac:dyDescent="0.25">
      <c r="A42" s="1788"/>
      <c r="B42" s="1794"/>
      <c r="C42" s="1581"/>
      <c r="D42" s="1581"/>
      <c r="E42" s="1581"/>
      <c r="F42" s="1581"/>
      <c r="G42" s="1581"/>
      <c r="H42" s="1581"/>
      <c r="I42" s="1581"/>
      <c r="J42" s="1581"/>
      <c r="K42" s="1581"/>
      <c r="L42" s="1581"/>
      <c r="M42" s="1581"/>
      <c r="N42" s="1782"/>
      <c r="O42" s="1581"/>
      <c r="P42" s="1581"/>
      <c r="Q42" s="904">
        <v>11</v>
      </c>
      <c r="R42" s="1581"/>
      <c r="S42" s="1581"/>
      <c r="T42" s="1581"/>
      <c r="U42" s="1581"/>
      <c r="V42" s="1581"/>
      <c r="W42" s="1581"/>
      <c r="X42" s="1581"/>
      <c r="Y42" s="904">
        <f t="shared" si="0"/>
        <v>0</v>
      </c>
    </row>
  </sheetData>
  <mergeCells count="88">
    <mergeCell ref="A1:Y1"/>
    <mergeCell ref="A2:Y2"/>
    <mergeCell ref="A3:Y3"/>
    <mergeCell ref="A39:A40"/>
    <mergeCell ref="B39:B40"/>
    <mergeCell ref="A27:A28"/>
    <mergeCell ref="B27:B28"/>
    <mergeCell ref="A29:A30"/>
    <mergeCell ref="B29:B30"/>
    <mergeCell ref="A31:A32"/>
    <mergeCell ref="B31:B32"/>
    <mergeCell ref="A21:A22"/>
    <mergeCell ref="B21:B22"/>
    <mergeCell ref="A23:A24"/>
    <mergeCell ref="B23:B24"/>
    <mergeCell ref="A25:A26"/>
    <mergeCell ref="A41:A42"/>
    <mergeCell ref="B41:B42"/>
    <mergeCell ref="A33:A34"/>
    <mergeCell ref="B33:B34"/>
    <mergeCell ref="A35:A36"/>
    <mergeCell ref="B35:B36"/>
    <mergeCell ref="A37:A38"/>
    <mergeCell ref="B37:B38"/>
    <mergeCell ref="B25:B26"/>
    <mergeCell ref="M15:M16"/>
    <mergeCell ref="N15:N16"/>
    <mergeCell ref="O15:O16"/>
    <mergeCell ref="A17:A18"/>
    <mergeCell ref="B17:B18"/>
    <mergeCell ref="A19:A20"/>
    <mergeCell ref="B19:B20"/>
    <mergeCell ref="N17:N18"/>
    <mergeCell ref="N19:N20"/>
    <mergeCell ref="N21:N22"/>
    <mergeCell ref="N23:N24"/>
    <mergeCell ref="N25:N26"/>
    <mergeCell ref="O13:O14"/>
    <mergeCell ref="A15:A16"/>
    <mergeCell ref="B15:B16"/>
    <mergeCell ref="C15:C16"/>
    <mergeCell ref="D15:D16"/>
    <mergeCell ref="E15:E16"/>
    <mergeCell ref="F15:F16"/>
    <mergeCell ref="J15:J16"/>
    <mergeCell ref="K15:K16"/>
    <mergeCell ref="L15:L16"/>
    <mergeCell ref="F13:F14"/>
    <mergeCell ref="J13:J14"/>
    <mergeCell ref="K13:K14"/>
    <mergeCell ref="L13:L14"/>
    <mergeCell ref="M13:M14"/>
    <mergeCell ref="N13:N14"/>
    <mergeCell ref="A13:A14"/>
    <mergeCell ref="B13:B14"/>
    <mergeCell ref="C13:C14"/>
    <mergeCell ref="D13:D14"/>
    <mergeCell ref="E13:E14"/>
    <mergeCell ref="P5:R5"/>
    <mergeCell ref="S5:U5"/>
    <mergeCell ref="V5:X5"/>
    <mergeCell ref="A11:A12"/>
    <mergeCell ref="B11:B12"/>
    <mergeCell ref="C11:C12"/>
    <mergeCell ref="D11:D12"/>
    <mergeCell ref="E11:E12"/>
    <mergeCell ref="F11:F12"/>
    <mergeCell ref="J11:J12"/>
    <mergeCell ref="K11:K12"/>
    <mergeCell ref="L11:L12"/>
    <mergeCell ref="M11:M12"/>
    <mergeCell ref="N11:N12"/>
    <mergeCell ref="O11:O12"/>
    <mergeCell ref="L4:M4"/>
    <mergeCell ref="A5:A6"/>
    <mergeCell ref="B5:B6"/>
    <mergeCell ref="C5:E5"/>
    <mergeCell ref="G5:I5"/>
    <mergeCell ref="J5:L5"/>
    <mergeCell ref="M5:O5"/>
    <mergeCell ref="N37:N38"/>
    <mergeCell ref="N39:N40"/>
    <mergeCell ref="N41:N42"/>
    <mergeCell ref="N27:N28"/>
    <mergeCell ref="N29:N30"/>
    <mergeCell ref="N31:N32"/>
    <mergeCell ref="N33:N34"/>
    <mergeCell ref="N35:N36"/>
  </mergeCells>
  <conditionalFormatting sqref="A1:A3">
    <cfRule type="cellIs" dxfId="20" priority="1" stopIfTrue="1" operator="equal">
      <formula>0</formula>
    </cfRule>
  </conditionalFormatting>
  <printOptions horizontalCentered="1"/>
  <pageMargins left="0.11811023622047245" right="0.19685039370078741" top="0.74803149606299213" bottom="0.15748031496062992" header="0.31496062992125984" footer="0.11811023622047245"/>
  <pageSetup paperSize="9" scale="5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G24"/>
  <sheetViews>
    <sheetView topLeftCell="B1" workbookViewId="0">
      <selection activeCell="S164" sqref="S164"/>
    </sheetView>
  </sheetViews>
  <sheetFormatPr defaultRowHeight="14.25" x14ac:dyDescent="0.25"/>
  <cols>
    <col min="1" max="1" width="4.5703125" style="555" bestFit="1" customWidth="1"/>
    <col min="2" max="2" width="46.7109375" style="555" customWidth="1"/>
    <col min="3" max="3" width="22" style="555" customWidth="1"/>
    <col min="4" max="4" width="24.7109375" style="555" customWidth="1"/>
    <col min="5" max="5" width="22.5703125" style="555" customWidth="1"/>
    <col min="6" max="6" width="13.5703125" style="555" customWidth="1"/>
    <col min="7" max="7" width="14.5703125" style="555" hidden="1" customWidth="1"/>
    <col min="8" max="26" width="14.5703125" style="555" customWidth="1"/>
    <col min="27" max="16384" width="9.140625" style="555"/>
  </cols>
  <sheetData>
    <row r="1" spans="1:7" s="892" customFormat="1" ht="17.25" customHeight="1" x14ac:dyDescent="0.3">
      <c r="A1" s="1758" t="s">
        <v>540</v>
      </c>
      <c r="B1" s="1758"/>
      <c r="C1" s="1758"/>
      <c r="D1" s="1478"/>
      <c r="E1" s="1478"/>
      <c r="F1" s="1478"/>
    </row>
    <row r="2" spans="1:7" s="892" customFormat="1" ht="17.25" customHeight="1" x14ac:dyDescent="0.3">
      <c r="A2" s="1758" t="s">
        <v>176</v>
      </c>
      <c r="B2" s="1758"/>
      <c r="C2" s="1758"/>
      <c r="D2" s="1478"/>
      <c r="E2" s="1478"/>
      <c r="F2" s="1478"/>
    </row>
    <row r="3" spans="1:7" s="892" customFormat="1" ht="17.25" x14ac:dyDescent="0.3">
      <c r="A3" s="1759" t="s">
        <v>4620</v>
      </c>
      <c r="B3" s="1759"/>
      <c r="C3" s="1759"/>
      <c r="D3" s="1479"/>
      <c r="E3" s="1479"/>
      <c r="F3" s="1479"/>
    </row>
    <row r="4" spans="1:7" ht="19.5" customHeight="1" x14ac:dyDescent="0.25">
      <c r="E4" s="895"/>
    </row>
    <row r="5" spans="1:7" ht="171.75" customHeight="1" x14ac:dyDescent="0.25">
      <c r="A5" s="1760" t="s">
        <v>118</v>
      </c>
      <c r="B5" s="1762" t="s">
        <v>1129</v>
      </c>
      <c r="C5" s="1480" t="s">
        <v>6961</v>
      </c>
      <c r="D5" s="1480" t="s">
        <v>6960</v>
      </c>
      <c r="E5" s="1483" t="s">
        <v>4628</v>
      </c>
      <c r="F5" s="1483" t="s">
        <v>113</v>
      </c>
    </row>
    <row r="6" spans="1:7" s="20" customFormat="1" ht="21.75" customHeight="1" x14ac:dyDescent="0.25">
      <c r="A6" s="1761"/>
      <c r="B6" s="1763"/>
      <c r="C6" s="897" t="s">
        <v>1177</v>
      </c>
      <c r="D6" s="897" t="s">
        <v>1177</v>
      </c>
      <c r="E6" s="897" t="s">
        <v>1177</v>
      </c>
      <c r="F6" s="897" t="s">
        <v>1177</v>
      </c>
    </row>
    <row r="7" spans="1:7" s="901" customFormat="1" ht="17.25" customHeight="1" x14ac:dyDescent="0.25">
      <c r="A7" s="898"/>
      <c r="B7" s="899" t="s">
        <v>113</v>
      </c>
      <c r="C7" s="900">
        <f>SUM(C8:C24)</f>
        <v>8500</v>
      </c>
      <c r="D7" s="900">
        <f>SUM(D8:D24)</f>
        <v>2500</v>
      </c>
      <c r="E7" s="900">
        <f>SUM(E8:E24)</f>
        <v>15000</v>
      </c>
      <c r="F7" s="900">
        <f>SUM(F8:F24)</f>
        <v>26000</v>
      </c>
    </row>
    <row r="8" spans="1:7" s="907" customFormat="1" ht="22.5" customHeight="1" x14ac:dyDescent="0.2">
      <c r="A8" s="902">
        <v>1</v>
      </c>
      <c r="B8" s="903" t="s">
        <v>549</v>
      </c>
      <c r="C8" s="905"/>
      <c r="D8" s="905"/>
      <c r="E8" s="904">
        <v>15000</v>
      </c>
      <c r="F8" s="904">
        <f>+C8+D8+E8</f>
        <v>15000</v>
      </c>
    </row>
    <row r="9" spans="1:7" s="911" customFormat="1" ht="22.5" customHeight="1" x14ac:dyDescent="0.2">
      <c r="A9" s="902">
        <v>2</v>
      </c>
      <c r="B9" s="903" t="s">
        <v>528</v>
      </c>
      <c r="C9" s="904">
        <v>0</v>
      </c>
      <c r="D9" s="904">
        <v>0</v>
      </c>
      <c r="E9" s="904"/>
      <c r="F9" s="904">
        <f t="shared" ref="F9:F24" si="0">+C9+D9+E9</f>
        <v>0</v>
      </c>
    </row>
    <row r="10" spans="1:7" s="911" customFormat="1" ht="22.5" customHeight="1" x14ac:dyDescent="0.2">
      <c r="A10" s="902">
        <v>3</v>
      </c>
      <c r="B10" s="903" t="s">
        <v>525</v>
      </c>
      <c r="C10" s="904">
        <v>0</v>
      </c>
      <c r="D10" s="904">
        <v>0</v>
      </c>
      <c r="E10" s="904"/>
      <c r="F10" s="904">
        <f t="shared" si="0"/>
        <v>0</v>
      </c>
    </row>
    <row r="11" spans="1:7" s="911" customFormat="1" ht="22.5" customHeight="1" x14ac:dyDescent="0.2">
      <c r="A11" s="902">
        <v>4</v>
      </c>
      <c r="B11" s="903" t="s">
        <v>533</v>
      </c>
      <c r="C11" s="904">
        <v>500</v>
      </c>
      <c r="D11" s="904">
        <v>0</v>
      </c>
      <c r="E11" s="904"/>
      <c r="F11" s="904">
        <f t="shared" si="0"/>
        <v>500</v>
      </c>
      <c r="G11" s="907">
        <v>500</v>
      </c>
    </row>
    <row r="12" spans="1:7" s="911" customFormat="1" ht="22.5" customHeight="1" x14ac:dyDescent="0.2">
      <c r="A12" s="902">
        <v>5</v>
      </c>
      <c r="B12" s="903" t="s">
        <v>534</v>
      </c>
      <c r="C12" s="904">
        <v>0</v>
      </c>
      <c r="D12" s="904">
        <v>0</v>
      </c>
      <c r="E12" s="904"/>
      <c r="F12" s="904">
        <f t="shared" si="0"/>
        <v>0</v>
      </c>
      <c r="G12" s="907"/>
    </row>
    <row r="13" spans="1:7" s="911" customFormat="1" ht="22.5" customHeight="1" x14ac:dyDescent="0.2">
      <c r="A13" s="902">
        <v>6</v>
      </c>
      <c r="B13" s="903" t="s">
        <v>535</v>
      </c>
      <c r="C13" s="904">
        <v>1500</v>
      </c>
      <c r="D13" s="904">
        <v>0</v>
      </c>
      <c r="E13" s="904"/>
      <c r="F13" s="904">
        <f t="shared" si="0"/>
        <v>1500</v>
      </c>
      <c r="G13" s="907">
        <v>1500</v>
      </c>
    </row>
    <row r="14" spans="1:7" s="911" customFormat="1" ht="28.5" x14ac:dyDescent="0.2">
      <c r="A14" s="902">
        <v>7</v>
      </c>
      <c r="B14" s="1476" t="s">
        <v>1362</v>
      </c>
      <c r="C14" s="904">
        <v>1500</v>
      </c>
      <c r="D14" s="904">
        <v>0</v>
      </c>
      <c r="E14" s="904"/>
      <c r="F14" s="904">
        <f t="shared" si="0"/>
        <v>1500</v>
      </c>
      <c r="G14" s="907">
        <v>20000</v>
      </c>
    </row>
    <row r="15" spans="1:7" s="911" customFormat="1" ht="32.25" customHeight="1" x14ac:dyDescent="0.2">
      <c r="A15" s="902">
        <v>8</v>
      </c>
      <c r="B15" s="903" t="s">
        <v>1622</v>
      </c>
      <c r="C15" s="904">
        <v>500</v>
      </c>
      <c r="D15" s="904">
        <v>250</v>
      </c>
      <c r="E15" s="904"/>
      <c r="F15" s="904">
        <f t="shared" si="0"/>
        <v>750</v>
      </c>
      <c r="G15" s="907">
        <v>500</v>
      </c>
    </row>
    <row r="16" spans="1:7" s="911" customFormat="1" ht="28.5" x14ac:dyDescent="0.2">
      <c r="A16" s="902">
        <v>9</v>
      </c>
      <c r="B16" s="903" t="s">
        <v>555</v>
      </c>
      <c r="C16" s="904">
        <v>500</v>
      </c>
      <c r="D16" s="904">
        <v>250</v>
      </c>
      <c r="E16" s="904"/>
      <c r="F16" s="904">
        <f t="shared" si="0"/>
        <v>750</v>
      </c>
      <c r="G16" s="907">
        <v>5000</v>
      </c>
    </row>
    <row r="17" spans="1:7" s="911" customFormat="1" ht="33" customHeight="1" x14ac:dyDescent="0.2">
      <c r="A17" s="902">
        <v>10</v>
      </c>
      <c r="B17" s="903" t="s">
        <v>1624</v>
      </c>
      <c r="C17" s="904">
        <v>500</v>
      </c>
      <c r="D17" s="904">
        <v>250</v>
      </c>
      <c r="E17" s="904"/>
      <c r="F17" s="904">
        <f t="shared" si="0"/>
        <v>750</v>
      </c>
      <c r="G17" s="907"/>
    </row>
    <row r="18" spans="1:7" s="911" customFormat="1" ht="28.5" x14ac:dyDescent="0.2">
      <c r="A18" s="902">
        <v>11</v>
      </c>
      <c r="B18" s="903" t="s">
        <v>1625</v>
      </c>
      <c r="C18" s="904">
        <v>500</v>
      </c>
      <c r="D18" s="904">
        <v>250</v>
      </c>
      <c r="E18" s="904"/>
      <c r="F18" s="904">
        <f t="shared" si="0"/>
        <v>750</v>
      </c>
      <c r="G18" s="907"/>
    </row>
    <row r="19" spans="1:7" s="911" customFormat="1" ht="28.5" x14ac:dyDescent="0.2">
      <c r="A19" s="902">
        <v>12</v>
      </c>
      <c r="B19" s="903" t="s">
        <v>1626</v>
      </c>
      <c r="C19" s="904">
        <v>500</v>
      </c>
      <c r="D19" s="904">
        <v>250</v>
      </c>
      <c r="E19" s="904"/>
      <c r="F19" s="904">
        <f t="shared" si="0"/>
        <v>750</v>
      </c>
      <c r="G19" s="907">
        <v>5000</v>
      </c>
    </row>
    <row r="20" spans="1:7" s="911" customFormat="1" ht="28.5" x14ac:dyDescent="0.2">
      <c r="A20" s="902">
        <v>13</v>
      </c>
      <c r="B20" s="903" t="s">
        <v>1631</v>
      </c>
      <c r="C20" s="904">
        <v>500</v>
      </c>
      <c r="D20" s="904">
        <v>250</v>
      </c>
      <c r="E20" s="904"/>
      <c r="F20" s="904">
        <f t="shared" si="0"/>
        <v>750</v>
      </c>
      <c r="G20" s="907">
        <v>4500</v>
      </c>
    </row>
    <row r="21" spans="1:7" s="911" customFormat="1" ht="28.5" x14ac:dyDescent="0.2">
      <c r="A21" s="902">
        <v>14</v>
      </c>
      <c r="B21" s="903" t="s">
        <v>1632</v>
      </c>
      <c r="C21" s="904">
        <v>500</v>
      </c>
      <c r="D21" s="904">
        <v>250</v>
      </c>
      <c r="E21" s="904"/>
      <c r="F21" s="904">
        <f t="shared" si="0"/>
        <v>750</v>
      </c>
      <c r="G21" s="907">
        <v>5000</v>
      </c>
    </row>
    <row r="22" spans="1:7" s="911" customFormat="1" ht="28.5" x14ac:dyDescent="0.2">
      <c r="A22" s="902">
        <v>15</v>
      </c>
      <c r="B22" s="903" t="s">
        <v>1633</v>
      </c>
      <c r="C22" s="904">
        <v>500</v>
      </c>
      <c r="D22" s="904">
        <v>250</v>
      </c>
      <c r="E22" s="904"/>
      <c r="F22" s="904">
        <f t="shared" si="0"/>
        <v>750</v>
      </c>
      <c r="G22" s="907">
        <v>2000</v>
      </c>
    </row>
    <row r="23" spans="1:7" s="911" customFormat="1" ht="28.5" x14ac:dyDescent="0.2">
      <c r="A23" s="902">
        <v>16</v>
      </c>
      <c r="B23" s="950" t="s">
        <v>1630</v>
      </c>
      <c r="C23" s="904">
        <v>500</v>
      </c>
      <c r="D23" s="904">
        <v>250</v>
      </c>
      <c r="E23" s="904"/>
      <c r="F23" s="904">
        <f t="shared" si="0"/>
        <v>750</v>
      </c>
      <c r="G23" s="907">
        <v>3500</v>
      </c>
    </row>
    <row r="24" spans="1:7" x14ac:dyDescent="0.25">
      <c r="A24" s="903">
        <v>18</v>
      </c>
      <c r="B24" s="903" t="s">
        <v>538</v>
      </c>
      <c r="C24" s="904">
        <v>500</v>
      </c>
      <c r="D24" s="904">
        <v>250</v>
      </c>
      <c r="E24" s="904"/>
      <c r="F24" s="904">
        <f t="shared" si="0"/>
        <v>750</v>
      </c>
      <c r="G24" s="555">
        <v>500</v>
      </c>
    </row>
  </sheetData>
  <mergeCells count="5">
    <mergeCell ref="A1:C1"/>
    <mergeCell ref="A2:C2"/>
    <mergeCell ref="A3:C3"/>
    <mergeCell ref="A5:A6"/>
    <mergeCell ref="B5:B6"/>
  </mergeCells>
  <conditionalFormatting sqref="A1:A2">
    <cfRule type="cellIs" dxfId="19" priority="1" stopIfTrue="1" operator="equal">
      <formula>0</formula>
    </cfRule>
  </conditionalFormatting>
  <printOptions horizontalCentered="1"/>
  <pageMargins left="0.31496062992125984" right="0.31496062992125984" top="0.35433070866141736" bottom="0.35433070866141736" header="0.31496062992125984" footer="0.31496062992125984"/>
  <pageSetup paperSize="9" scale="81" orientation="landscape"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I26"/>
  <sheetViews>
    <sheetView workbookViewId="0">
      <pane xSplit="2" ySplit="8" topLeftCell="G12" activePane="bottomRight" state="frozen"/>
      <selection activeCell="S164" sqref="S164"/>
      <selection pane="topRight" activeCell="S164" sqref="S164"/>
      <selection pane="bottomLeft" activeCell="S164" sqref="S164"/>
      <selection pane="bottomRight" activeCell="S164" sqref="S164"/>
    </sheetView>
  </sheetViews>
  <sheetFormatPr defaultRowHeight="14.25" x14ac:dyDescent="0.25"/>
  <cols>
    <col min="1" max="1" width="4.5703125" style="555" bestFit="1" customWidth="1"/>
    <col min="2" max="2" width="49" style="555" customWidth="1"/>
    <col min="3" max="7" width="14.7109375" style="555" customWidth="1"/>
    <col min="8" max="8" width="26" style="555" customWidth="1"/>
    <col min="9" max="29" width="14.5703125" style="555" customWidth="1"/>
    <col min="30" max="16384" width="9.140625" style="555"/>
  </cols>
  <sheetData>
    <row r="1" spans="1:9" s="892" customFormat="1" ht="17.25" customHeight="1" x14ac:dyDescent="0.3">
      <c r="A1" s="1758" t="s">
        <v>540</v>
      </c>
      <c r="B1" s="1758"/>
      <c r="C1" s="1758"/>
      <c r="D1" s="1758"/>
      <c r="E1" s="1758"/>
      <c r="F1" s="1758"/>
      <c r="G1" s="1758"/>
      <c r="H1" s="1758"/>
      <c r="I1" s="1758"/>
    </row>
    <row r="2" spans="1:9" s="892" customFormat="1" ht="17.25" customHeight="1" x14ac:dyDescent="0.3">
      <c r="A2" s="1758" t="s">
        <v>176</v>
      </c>
      <c r="B2" s="1758"/>
      <c r="C2" s="1758"/>
      <c r="D2" s="1758"/>
      <c r="E2" s="1758"/>
      <c r="F2" s="1758"/>
      <c r="G2" s="1758"/>
      <c r="H2" s="1758"/>
      <c r="I2" s="1758"/>
    </row>
    <row r="3" spans="1:9" s="892" customFormat="1" ht="17.25" x14ac:dyDescent="0.3">
      <c r="A3" s="1759" t="s">
        <v>1675</v>
      </c>
      <c r="B3" s="1759"/>
      <c r="C3" s="1759"/>
      <c r="D3" s="1759"/>
      <c r="E3" s="1759"/>
      <c r="F3" s="1759"/>
      <c r="G3" s="1759"/>
      <c r="H3" s="1759"/>
      <c r="I3" s="1759"/>
    </row>
    <row r="4" spans="1:9" ht="19.5" customHeight="1" x14ac:dyDescent="0.25">
      <c r="C4" s="893"/>
      <c r="D4" s="893"/>
      <c r="F4" s="893"/>
      <c r="G4" s="893"/>
    </row>
    <row r="5" spans="1:9" ht="81.75" customHeight="1" x14ac:dyDescent="0.25">
      <c r="A5" s="1760" t="s">
        <v>118</v>
      </c>
      <c r="B5" s="1762" t="s">
        <v>1129</v>
      </c>
      <c r="C5" s="1764" t="s">
        <v>1200</v>
      </c>
      <c r="D5" s="1765"/>
      <c r="E5" s="1766"/>
      <c r="F5" s="1764" t="s">
        <v>1201</v>
      </c>
      <c r="G5" s="1765"/>
      <c r="H5" s="1766"/>
      <c r="I5" s="947" t="s">
        <v>113</v>
      </c>
    </row>
    <row r="6" spans="1:9" s="20" customFormat="1" ht="24.75" customHeight="1" x14ac:dyDescent="0.25">
      <c r="A6" s="1761"/>
      <c r="B6" s="1763"/>
      <c r="C6" s="897" t="s">
        <v>1175</v>
      </c>
      <c r="D6" s="897" t="s">
        <v>1176</v>
      </c>
      <c r="E6" s="897" t="s">
        <v>1177</v>
      </c>
      <c r="F6" s="897" t="s">
        <v>1175</v>
      </c>
      <c r="G6" s="897" t="s">
        <v>1176</v>
      </c>
      <c r="H6" s="897" t="s">
        <v>1177</v>
      </c>
      <c r="I6" s="897" t="s">
        <v>1177</v>
      </c>
    </row>
    <row r="7" spans="1:9" s="901" customFormat="1" ht="17.25" customHeight="1" x14ac:dyDescent="0.3">
      <c r="A7" s="898"/>
      <c r="B7" s="899" t="s">
        <v>113</v>
      </c>
      <c r="C7" s="900"/>
      <c r="D7" s="900"/>
      <c r="E7" s="900">
        <f>SUM(E9:E26)</f>
        <v>5450</v>
      </c>
      <c r="F7" s="900"/>
      <c r="G7" s="900"/>
      <c r="H7" s="900">
        <f>SUM(H9:H26)</f>
        <v>800</v>
      </c>
      <c r="I7" s="948">
        <f>+E7+H7</f>
        <v>6250</v>
      </c>
    </row>
    <row r="8" spans="1:9" s="907" customFormat="1" ht="8.25" customHeight="1" x14ac:dyDescent="0.2">
      <c r="A8" s="902"/>
      <c r="B8" s="903"/>
      <c r="C8" s="904"/>
      <c r="D8" s="904"/>
      <c r="E8" s="905"/>
      <c r="F8" s="904"/>
      <c r="G8" s="904"/>
      <c r="H8" s="905"/>
      <c r="I8" s="908"/>
    </row>
    <row r="9" spans="1:9" s="911" customFormat="1" ht="22.5" customHeight="1" x14ac:dyDescent="0.2">
      <c r="A9" s="902">
        <v>1</v>
      </c>
      <c r="B9" s="744" t="s">
        <v>549</v>
      </c>
      <c r="C9" s="909">
        <v>1</v>
      </c>
      <c r="D9" s="904">
        <v>2700000</v>
      </c>
      <c r="E9" s="904">
        <f t="shared" ref="E9:E26" si="0">+C9*D9/1000</f>
        <v>2700</v>
      </c>
      <c r="F9" s="909">
        <v>1</v>
      </c>
      <c r="G9" s="904">
        <v>300000</v>
      </c>
      <c r="H9" s="904">
        <f>+F9*G9/1000</f>
        <v>300</v>
      </c>
      <c r="I9" s="949">
        <f>SUM(E9,H9)</f>
        <v>3000</v>
      </c>
    </row>
    <row r="10" spans="1:9" s="911" customFormat="1" ht="22.5" customHeight="1" x14ac:dyDescent="0.2">
      <c r="A10" s="902">
        <v>2</v>
      </c>
      <c r="B10" s="903" t="s">
        <v>528</v>
      </c>
      <c r="C10" s="909"/>
      <c r="D10" s="904"/>
      <c r="E10" s="904">
        <f t="shared" si="0"/>
        <v>0</v>
      </c>
      <c r="F10" s="909">
        <v>1</v>
      </c>
      <c r="G10" s="904">
        <v>500000</v>
      </c>
      <c r="H10" s="904">
        <f t="shared" ref="H10:H26" si="1">+F10*G10/1000</f>
        <v>500</v>
      </c>
      <c r="I10" s="949">
        <f t="shared" ref="I10:I26" si="2">SUM(E10,H10)</f>
        <v>500</v>
      </c>
    </row>
    <row r="11" spans="1:9" s="911" customFormat="1" ht="22.5" customHeight="1" x14ac:dyDescent="0.2">
      <c r="A11" s="902">
        <v>3</v>
      </c>
      <c r="B11" s="903" t="s">
        <v>525</v>
      </c>
      <c r="C11" s="909">
        <v>1</v>
      </c>
      <c r="D11" s="904">
        <v>1500000</v>
      </c>
      <c r="E11" s="904">
        <f t="shared" si="0"/>
        <v>1500</v>
      </c>
      <c r="F11" s="909"/>
      <c r="G11" s="904"/>
      <c r="H11" s="904">
        <f t="shared" si="1"/>
        <v>0</v>
      </c>
      <c r="I11" s="949">
        <f t="shared" si="2"/>
        <v>1500</v>
      </c>
    </row>
    <row r="12" spans="1:9" s="911" customFormat="1" ht="22.5" customHeight="1" x14ac:dyDescent="0.2">
      <c r="A12" s="902">
        <v>4</v>
      </c>
      <c r="B12" s="903" t="s">
        <v>533</v>
      </c>
      <c r="C12" s="909"/>
      <c r="D12" s="904"/>
      <c r="E12" s="904">
        <f t="shared" si="0"/>
        <v>0</v>
      </c>
      <c r="F12" s="909"/>
      <c r="G12" s="904"/>
      <c r="H12" s="904">
        <f t="shared" si="1"/>
        <v>0</v>
      </c>
      <c r="I12" s="949">
        <f t="shared" si="2"/>
        <v>0</v>
      </c>
    </row>
    <row r="13" spans="1:9" s="911" customFormat="1" ht="22.5" customHeight="1" x14ac:dyDescent="0.2">
      <c r="A13" s="902">
        <v>5</v>
      </c>
      <c r="B13" s="903" t="s">
        <v>534</v>
      </c>
      <c r="C13" s="909"/>
      <c r="D13" s="904"/>
      <c r="E13" s="904">
        <f t="shared" si="0"/>
        <v>0</v>
      </c>
      <c r="F13" s="909"/>
      <c r="G13" s="904"/>
      <c r="H13" s="904">
        <f t="shared" si="1"/>
        <v>0</v>
      </c>
      <c r="I13" s="949">
        <f t="shared" si="2"/>
        <v>0</v>
      </c>
    </row>
    <row r="14" spans="1:9" s="911" customFormat="1" ht="22.5" customHeight="1" x14ac:dyDescent="0.2">
      <c r="A14" s="902">
        <v>6</v>
      </c>
      <c r="B14" s="903" t="s">
        <v>535</v>
      </c>
      <c r="C14" s="909"/>
      <c r="D14" s="904"/>
      <c r="E14" s="904">
        <f t="shared" si="0"/>
        <v>0</v>
      </c>
      <c r="F14" s="909"/>
      <c r="G14" s="904"/>
      <c r="H14" s="904">
        <f t="shared" si="1"/>
        <v>0</v>
      </c>
      <c r="I14" s="949">
        <f t="shared" si="2"/>
        <v>0</v>
      </c>
    </row>
    <row r="15" spans="1:9" s="911" customFormat="1" ht="28.5" x14ac:dyDescent="0.2">
      <c r="A15" s="902">
        <v>7</v>
      </c>
      <c r="B15" s="914" t="s">
        <v>1362</v>
      </c>
      <c r="C15" s="909"/>
      <c r="D15" s="904"/>
      <c r="E15" s="904">
        <f t="shared" si="0"/>
        <v>0</v>
      </c>
      <c r="F15" s="909"/>
      <c r="G15" s="904"/>
      <c r="H15" s="904">
        <f t="shared" si="1"/>
        <v>0</v>
      </c>
      <c r="I15" s="949">
        <f t="shared" si="2"/>
        <v>0</v>
      </c>
    </row>
    <row r="16" spans="1:9" s="911" customFormat="1" ht="32.25" customHeight="1" x14ac:dyDescent="0.2">
      <c r="A16" s="902">
        <v>8</v>
      </c>
      <c r="B16" s="903" t="s">
        <v>1622</v>
      </c>
      <c r="C16" s="909"/>
      <c r="D16" s="904"/>
      <c r="E16" s="904">
        <f t="shared" si="0"/>
        <v>0</v>
      </c>
      <c r="F16" s="909"/>
      <c r="G16" s="904"/>
      <c r="H16" s="904">
        <f t="shared" si="1"/>
        <v>0</v>
      </c>
      <c r="I16" s="949">
        <f t="shared" si="2"/>
        <v>0</v>
      </c>
    </row>
    <row r="17" spans="1:9" s="911" customFormat="1" ht="28.5" x14ac:dyDescent="0.2">
      <c r="A17" s="902">
        <v>9</v>
      </c>
      <c r="B17" s="903" t="s">
        <v>555</v>
      </c>
      <c r="C17" s="909">
        <v>1</v>
      </c>
      <c r="D17" s="904">
        <v>250000</v>
      </c>
      <c r="E17" s="904">
        <f t="shared" si="0"/>
        <v>250</v>
      </c>
      <c r="F17" s="909"/>
      <c r="G17" s="904"/>
      <c r="H17" s="904">
        <f t="shared" si="1"/>
        <v>0</v>
      </c>
      <c r="I17" s="949">
        <f t="shared" si="2"/>
        <v>250</v>
      </c>
    </row>
    <row r="18" spans="1:9" s="911" customFormat="1" ht="33" customHeight="1" x14ac:dyDescent="0.2">
      <c r="A18" s="902">
        <v>10</v>
      </c>
      <c r="B18" s="903" t="s">
        <v>1624</v>
      </c>
      <c r="C18" s="909"/>
      <c r="D18" s="904"/>
      <c r="E18" s="904">
        <f t="shared" si="0"/>
        <v>0</v>
      </c>
      <c r="F18" s="909"/>
      <c r="G18" s="904"/>
      <c r="H18" s="904">
        <f t="shared" si="1"/>
        <v>0</v>
      </c>
      <c r="I18" s="949">
        <f t="shared" si="2"/>
        <v>0</v>
      </c>
    </row>
    <row r="19" spans="1:9" s="911" customFormat="1" ht="28.5" x14ac:dyDescent="0.2">
      <c r="A19" s="902">
        <v>11</v>
      </c>
      <c r="B19" s="903" t="s">
        <v>1625</v>
      </c>
      <c r="C19" s="909"/>
      <c r="D19" s="904"/>
      <c r="E19" s="904">
        <f t="shared" si="0"/>
        <v>0</v>
      </c>
      <c r="F19" s="909"/>
      <c r="G19" s="904"/>
      <c r="H19" s="904">
        <f t="shared" si="1"/>
        <v>0</v>
      </c>
      <c r="I19" s="949">
        <f t="shared" si="2"/>
        <v>0</v>
      </c>
    </row>
    <row r="20" spans="1:9" s="911" customFormat="1" ht="28.5" x14ac:dyDescent="0.2">
      <c r="A20" s="902">
        <v>12</v>
      </c>
      <c r="B20" s="903" t="s">
        <v>1626</v>
      </c>
      <c r="C20" s="909"/>
      <c r="D20" s="904"/>
      <c r="E20" s="904">
        <f t="shared" si="0"/>
        <v>0</v>
      </c>
      <c r="F20" s="909"/>
      <c r="G20" s="904"/>
      <c r="H20" s="904">
        <f t="shared" si="1"/>
        <v>0</v>
      </c>
      <c r="I20" s="949">
        <f t="shared" si="2"/>
        <v>0</v>
      </c>
    </row>
    <row r="21" spans="1:9" s="911" customFormat="1" ht="28.5" x14ac:dyDescent="0.2">
      <c r="A21" s="902">
        <v>13</v>
      </c>
      <c r="B21" s="903" t="s">
        <v>1631</v>
      </c>
      <c r="C21" s="909"/>
      <c r="D21" s="904"/>
      <c r="E21" s="904">
        <f t="shared" si="0"/>
        <v>0</v>
      </c>
      <c r="F21" s="909"/>
      <c r="G21" s="904"/>
      <c r="H21" s="904">
        <f t="shared" si="1"/>
        <v>0</v>
      </c>
      <c r="I21" s="949">
        <f t="shared" si="2"/>
        <v>0</v>
      </c>
    </row>
    <row r="22" spans="1:9" s="911" customFormat="1" ht="28.5" x14ac:dyDescent="0.2">
      <c r="A22" s="902">
        <v>14</v>
      </c>
      <c r="B22" s="903" t="s">
        <v>1632</v>
      </c>
      <c r="C22" s="909"/>
      <c r="D22" s="904"/>
      <c r="E22" s="904">
        <f t="shared" si="0"/>
        <v>0</v>
      </c>
      <c r="F22" s="909"/>
      <c r="G22" s="904"/>
      <c r="H22" s="904">
        <f t="shared" si="1"/>
        <v>0</v>
      </c>
      <c r="I22" s="949">
        <f t="shared" si="2"/>
        <v>0</v>
      </c>
    </row>
    <row r="23" spans="1:9" s="911" customFormat="1" ht="28.5" x14ac:dyDescent="0.2">
      <c r="A23" s="902">
        <v>15</v>
      </c>
      <c r="B23" s="903" t="s">
        <v>1633</v>
      </c>
      <c r="C23" s="909"/>
      <c r="D23" s="904"/>
      <c r="E23" s="904">
        <f t="shared" si="0"/>
        <v>0</v>
      </c>
      <c r="F23" s="909"/>
      <c r="G23" s="904"/>
      <c r="H23" s="904">
        <f t="shared" si="1"/>
        <v>0</v>
      </c>
      <c r="I23" s="949">
        <f t="shared" si="2"/>
        <v>0</v>
      </c>
    </row>
    <row r="24" spans="1:9" s="911" customFormat="1" ht="28.5" x14ac:dyDescent="0.2">
      <c r="A24" s="902">
        <v>16</v>
      </c>
      <c r="B24" s="950" t="s">
        <v>1630</v>
      </c>
      <c r="C24" s="909"/>
      <c r="D24" s="904"/>
      <c r="E24" s="904">
        <f t="shared" si="0"/>
        <v>0</v>
      </c>
      <c r="F24" s="909"/>
      <c r="G24" s="904"/>
      <c r="H24" s="904">
        <f t="shared" si="1"/>
        <v>0</v>
      </c>
      <c r="I24" s="949">
        <f t="shared" si="2"/>
        <v>0</v>
      </c>
    </row>
    <row r="25" spans="1:9" s="911" customFormat="1" ht="22.5" customHeight="1" x14ac:dyDescent="0.2">
      <c r="A25" s="902">
        <v>17</v>
      </c>
      <c r="B25" s="903" t="s">
        <v>536</v>
      </c>
      <c r="C25" s="909">
        <v>1</v>
      </c>
      <c r="D25" s="904">
        <v>1000000</v>
      </c>
      <c r="E25" s="904">
        <f t="shared" si="0"/>
        <v>1000</v>
      </c>
      <c r="F25" s="909"/>
      <c r="G25" s="904"/>
      <c r="H25" s="904">
        <f t="shared" si="1"/>
        <v>0</v>
      </c>
      <c r="I25" s="949">
        <f t="shared" si="2"/>
        <v>1000</v>
      </c>
    </row>
    <row r="26" spans="1:9" x14ac:dyDescent="0.25">
      <c r="A26" s="903">
        <v>18</v>
      </c>
      <c r="B26" s="903" t="s">
        <v>538</v>
      </c>
      <c r="C26" s="903"/>
      <c r="D26" s="903"/>
      <c r="E26" s="904">
        <f t="shared" si="0"/>
        <v>0</v>
      </c>
      <c r="F26" s="903"/>
      <c r="G26" s="903"/>
      <c r="H26" s="904">
        <f t="shared" si="1"/>
        <v>0</v>
      </c>
      <c r="I26" s="949">
        <f t="shared" si="2"/>
        <v>0</v>
      </c>
    </row>
  </sheetData>
  <mergeCells count="7">
    <mergeCell ref="A1:I1"/>
    <mergeCell ref="A2:I2"/>
    <mergeCell ref="A3:I3"/>
    <mergeCell ref="A5:A6"/>
    <mergeCell ref="B5:B6"/>
    <mergeCell ref="C5:E5"/>
    <mergeCell ref="F5:H5"/>
  </mergeCells>
  <conditionalFormatting sqref="A1:A2">
    <cfRule type="cellIs" dxfId="18" priority="1" stopIfTrue="1" operator="equal">
      <formula>0</formula>
    </cfRule>
  </conditionalFormatting>
  <printOptions horizontalCentered="1"/>
  <pageMargins left="0.31496062992125984" right="0.31496062992125984" top="0.55118110236220474" bottom="0.35433070866141736" header="0.31496062992125984" footer="0.31496062992125984"/>
  <pageSetup paperSize="9" scale="75"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N27"/>
  <sheetViews>
    <sheetView topLeftCell="A7" workbookViewId="0">
      <selection activeCell="S164" sqref="S164"/>
    </sheetView>
  </sheetViews>
  <sheetFormatPr defaultRowHeight="13.5" x14ac:dyDescent="0.25"/>
  <cols>
    <col min="1" max="1" width="3.5703125" style="892" bestFit="1" customWidth="1"/>
    <col min="2" max="2" width="37" style="892" customWidth="1"/>
    <col min="3" max="3" width="10.5703125" style="892" customWidth="1"/>
    <col min="4" max="4" width="15.28515625" style="892" bestFit="1" customWidth="1"/>
    <col min="5" max="5" width="10.5703125" style="892" bestFit="1" customWidth="1"/>
    <col min="6" max="6" width="17" style="892" bestFit="1" customWidth="1"/>
    <col min="7" max="7" width="9" style="892" customWidth="1"/>
    <col min="8" max="8" width="12.140625" style="892" bestFit="1" customWidth="1"/>
    <col min="9" max="9" width="9.140625" style="892"/>
    <col min="10" max="10" width="14.85546875" style="892" bestFit="1" customWidth="1"/>
    <col min="11" max="11" width="9.140625" style="892"/>
    <col min="12" max="12" width="12" style="892" bestFit="1" customWidth="1"/>
    <col min="13" max="13" width="9.140625" style="892"/>
    <col min="14" max="14" width="11.28515625" style="892" customWidth="1"/>
    <col min="15" max="16384" width="9.140625" style="892"/>
  </cols>
  <sheetData>
    <row r="1" spans="1:14" ht="17.25" customHeight="1" x14ac:dyDescent="0.25">
      <c r="A1" s="1798" t="s">
        <v>540</v>
      </c>
      <c r="B1" s="1798"/>
      <c r="C1" s="1798"/>
      <c r="D1" s="1798"/>
      <c r="E1" s="1798"/>
      <c r="F1" s="1798"/>
      <c r="G1" s="1798"/>
      <c r="H1" s="1798"/>
      <c r="I1" s="1798"/>
      <c r="J1" s="1798"/>
      <c r="K1" s="1798"/>
      <c r="L1" s="1798"/>
      <c r="M1" s="1798"/>
      <c r="N1" s="1798"/>
    </row>
    <row r="2" spans="1:14" ht="18" customHeight="1" x14ac:dyDescent="0.25">
      <c r="A2" s="1799" t="s">
        <v>176</v>
      </c>
      <c r="B2" s="1799"/>
      <c r="C2" s="1799"/>
      <c r="D2" s="1799"/>
      <c r="E2" s="1799"/>
      <c r="F2" s="1799"/>
      <c r="G2" s="1799"/>
      <c r="H2" s="1799"/>
      <c r="I2" s="1799"/>
      <c r="J2" s="1799"/>
      <c r="K2" s="1799"/>
      <c r="L2" s="1799"/>
      <c r="M2" s="1799"/>
      <c r="N2" s="1799"/>
    </row>
    <row r="3" spans="1:14" ht="18" customHeight="1" x14ac:dyDescent="0.25">
      <c r="A3" s="1799" t="s">
        <v>1676</v>
      </c>
      <c r="B3" s="1799"/>
      <c r="C3" s="1799"/>
      <c r="D3" s="1799"/>
      <c r="E3" s="1799"/>
      <c r="F3" s="1799"/>
      <c r="G3" s="1799"/>
      <c r="H3" s="1799"/>
      <c r="I3" s="1799"/>
      <c r="J3" s="1799"/>
      <c r="K3" s="1799"/>
      <c r="L3" s="1799"/>
      <c r="M3" s="1799"/>
      <c r="N3" s="1799"/>
    </row>
    <row r="4" spans="1:14" ht="14.25" x14ac:dyDescent="0.25">
      <c r="A4" s="1800" t="s">
        <v>114</v>
      </c>
      <c r="B4" s="1801" t="s">
        <v>1202</v>
      </c>
      <c r="C4" s="1797" t="s">
        <v>1353</v>
      </c>
      <c r="D4" s="1797"/>
      <c r="E4" s="1797"/>
      <c r="F4" s="1797"/>
      <c r="G4" s="1797" t="s">
        <v>1354</v>
      </c>
      <c r="H4" s="1797"/>
      <c r="I4" s="1797"/>
      <c r="J4" s="1797"/>
      <c r="K4" s="1797" t="s">
        <v>4664</v>
      </c>
      <c r="L4" s="1797"/>
      <c r="M4" s="1797"/>
      <c r="N4" s="1797"/>
    </row>
    <row r="5" spans="1:14" ht="54" customHeight="1" x14ac:dyDescent="0.25">
      <c r="A5" s="1800"/>
      <c r="B5" s="1801"/>
      <c r="C5" s="1344" t="s">
        <v>1192</v>
      </c>
      <c r="D5" s="1345" t="s">
        <v>1203</v>
      </c>
      <c r="E5" s="1345" t="s">
        <v>1176</v>
      </c>
      <c r="F5" s="1345" t="s">
        <v>1177</v>
      </c>
      <c r="G5" s="1344" t="s">
        <v>1192</v>
      </c>
      <c r="H5" s="1345" t="s">
        <v>1203</v>
      </c>
      <c r="I5" s="1345" t="s">
        <v>1176</v>
      </c>
      <c r="J5" s="1345" t="s">
        <v>1177</v>
      </c>
      <c r="K5" s="1344" t="s">
        <v>1192</v>
      </c>
      <c r="L5" s="1345" t="s">
        <v>1203</v>
      </c>
      <c r="M5" s="1345" t="s">
        <v>1176</v>
      </c>
      <c r="N5" s="1345" t="s">
        <v>1177</v>
      </c>
    </row>
    <row r="6" spans="1:14" s="1332" customFormat="1" ht="27" x14ac:dyDescent="0.25">
      <c r="A6" s="1343">
        <v>1</v>
      </c>
      <c r="B6" s="1330" t="s">
        <v>1204</v>
      </c>
      <c r="C6" s="1331" t="s">
        <v>800</v>
      </c>
      <c r="D6" s="1346">
        <v>252</v>
      </c>
      <c r="E6" s="1347">
        <v>660</v>
      </c>
      <c r="F6" s="1348">
        <f>(D6*E6*2)/1000</f>
        <v>332.64</v>
      </c>
      <c r="G6" s="1331" t="s">
        <v>800</v>
      </c>
      <c r="H6" s="1346">
        <v>252</v>
      </c>
      <c r="I6" s="1347">
        <v>660</v>
      </c>
      <c r="J6" s="1348">
        <f>(H6*I6*2)/1000</f>
        <v>332.64</v>
      </c>
      <c r="K6" s="1331"/>
      <c r="L6" s="1346"/>
      <c r="M6" s="1347"/>
      <c r="N6" s="1348"/>
    </row>
    <row r="7" spans="1:14" s="1332" customFormat="1" ht="27" x14ac:dyDescent="0.25">
      <c r="A7" s="1343">
        <v>2</v>
      </c>
      <c r="B7" s="1330" t="s">
        <v>1204</v>
      </c>
      <c r="C7" s="1331" t="s">
        <v>800</v>
      </c>
      <c r="D7" s="1349">
        <v>190</v>
      </c>
      <c r="E7" s="1347">
        <v>660</v>
      </c>
      <c r="F7" s="1348">
        <f>(D7*E7*2)/1000</f>
        <v>250.8</v>
      </c>
      <c r="G7" s="1331" t="s">
        <v>800</v>
      </c>
      <c r="H7" s="1349">
        <v>190</v>
      </c>
      <c r="I7" s="1347">
        <v>660</v>
      </c>
      <c r="J7" s="1348">
        <f>(H7*I7*2)/1000</f>
        <v>250.8</v>
      </c>
      <c r="K7" s="1331"/>
      <c r="L7" s="1349"/>
      <c r="M7" s="1347"/>
      <c r="N7" s="1348"/>
    </row>
    <row r="8" spans="1:14" ht="28.5" customHeight="1" x14ac:dyDescent="0.25">
      <c r="A8" s="1343">
        <v>3</v>
      </c>
      <c r="B8" s="1011" t="s">
        <v>1355</v>
      </c>
      <c r="C8" s="953" t="s">
        <v>701</v>
      </c>
      <c r="D8" s="1350">
        <f>632906/3</f>
        <v>210968.66666666666</v>
      </c>
      <c r="E8" s="1351"/>
      <c r="F8" s="1352">
        <f>88747190.374502/1000</f>
        <v>88747.19037450201</v>
      </c>
      <c r="G8" s="953" t="s">
        <v>701</v>
      </c>
      <c r="H8" s="1350">
        <f>632906/3</f>
        <v>210968.66666666666</v>
      </c>
      <c r="I8" s="1351"/>
      <c r="J8" s="1352">
        <f>88747190.374502/1000</f>
        <v>88747.19037450201</v>
      </c>
      <c r="K8" s="953"/>
      <c r="L8" s="1350"/>
      <c r="M8" s="1351"/>
      <c r="N8" s="1352"/>
    </row>
    <row r="9" spans="1:14" ht="57" customHeight="1" x14ac:dyDescent="0.25">
      <c r="A9" s="1343">
        <v>4</v>
      </c>
      <c r="B9" s="1011" t="s">
        <v>1356</v>
      </c>
      <c r="C9" s="953" t="s">
        <v>701</v>
      </c>
      <c r="D9" s="1350">
        <v>472784.33333333302</v>
      </c>
      <c r="E9" s="1351">
        <v>350</v>
      </c>
      <c r="F9" s="1352">
        <f>+D9*E9/1000</f>
        <v>165474.51666666658</v>
      </c>
      <c r="G9" s="953" t="s">
        <v>701</v>
      </c>
      <c r="H9" s="1350">
        <v>472784.33333333331</v>
      </c>
      <c r="I9" s="1351">
        <v>350</v>
      </c>
      <c r="J9" s="1352">
        <f>+H9*I9/1000</f>
        <v>165474.51666666666</v>
      </c>
      <c r="K9" s="953"/>
      <c r="L9" s="1350"/>
      <c r="M9" s="1351"/>
      <c r="N9" s="1352"/>
    </row>
    <row r="10" spans="1:14" ht="21.75" customHeight="1" x14ac:dyDescent="0.25">
      <c r="A10" s="1353"/>
      <c r="B10" s="1333" t="s">
        <v>113</v>
      </c>
      <c r="C10" s="1354"/>
      <c r="D10" s="1353"/>
      <c r="E10" s="1353"/>
      <c r="F10" s="1352">
        <f>SUM(F6:F9)</f>
        <v>254805.14704116859</v>
      </c>
      <c r="G10" s="1352"/>
      <c r="H10" s="1352"/>
      <c r="I10" s="1352"/>
      <c r="J10" s="1352">
        <f>SUM(J6:J9)</f>
        <v>254805.14704116868</v>
      </c>
      <c r="K10" s="1352"/>
      <c r="L10" s="1352"/>
      <c r="M10" s="1352"/>
      <c r="N10" s="1352">
        <f>SUM(N6:N9)</f>
        <v>0</v>
      </c>
    </row>
    <row r="11" spans="1:14" ht="21.75" customHeight="1" x14ac:dyDescent="0.25">
      <c r="A11" s="1355"/>
      <c r="B11" s="1356" t="s">
        <v>1205</v>
      </c>
      <c r="C11" s="1357"/>
      <c r="D11" s="1355"/>
      <c r="E11" s="1355"/>
      <c r="F11" s="1358"/>
    </row>
    <row r="12" spans="1:14" s="955" customFormat="1" x14ac:dyDescent="0.25">
      <c r="B12" s="955" t="s">
        <v>1206</v>
      </c>
    </row>
    <row r="13" spans="1:14" x14ac:dyDescent="0.25">
      <c r="B13" s="892" t="s">
        <v>1207</v>
      </c>
    </row>
    <row r="15" spans="1:14" ht="135" x14ac:dyDescent="0.25">
      <c r="B15" s="1333" t="s">
        <v>1202</v>
      </c>
      <c r="C15" s="1334" t="s">
        <v>1357</v>
      </c>
      <c r="D15" s="1335" t="s">
        <v>1358</v>
      </c>
      <c r="E15" s="1334" t="s">
        <v>1359</v>
      </c>
      <c r="F15" s="1336" t="s">
        <v>1360</v>
      </c>
      <c r="G15" s="1335" t="s">
        <v>4667</v>
      </c>
    </row>
    <row r="16" spans="1:14" ht="40.5" x14ac:dyDescent="0.25">
      <c r="B16" s="1337" t="s">
        <v>1361</v>
      </c>
      <c r="C16" s="1333">
        <v>73285</v>
      </c>
      <c r="D16" s="1342">
        <v>5874400</v>
      </c>
      <c r="E16" s="1333">
        <v>118909</v>
      </c>
      <c r="F16" s="1343"/>
      <c r="G16" s="1342">
        <v>118909</v>
      </c>
    </row>
    <row r="17" spans="2:9" ht="27" x14ac:dyDescent="0.25">
      <c r="B17" s="1337" t="s">
        <v>1362</v>
      </c>
      <c r="C17" s="1333">
        <v>200825</v>
      </c>
      <c r="D17" s="1342">
        <v>16900000</v>
      </c>
      <c r="E17" s="1333">
        <v>1153741</v>
      </c>
      <c r="F17" s="1343">
        <v>416667</v>
      </c>
      <c r="G17" s="1342">
        <v>737074</v>
      </c>
    </row>
    <row r="18" spans="2:9" ht="27" x14ac:dyDescent="0.25">
      <c r="B18" s="1337" t="s">
        <v>1363</v>
      </c>
      <c r="C18" s="1333">
        <v>358796</v>
      </c>
      <c r="D18" s="1342">
        <v>7900000</v>
      </c>
      <c r="E18" s="1333">
        <v>562370</v>
      </c>
      <c r="F18" s="1343"/>
      <c r="G18" s="1342">
        <v>562370</v>
      </c>
    </row>
    <row r="19" spans="2:9" x14ac:dyDescent="0.25">
      <c r="B19" s="1338" t="s">
        <v>113</v>
      </c>
      <c r="C19" s="1333">
        <v>632906</v>
      </c>
      <c r="D19" s="1342">
        <v>30674400</v>
      </c>
      <c r="E19" s="1333">
        <v>1835020</v>
      </c>
      <c r="F19" s="1343">
        <v>416667</v>
      </c>
      <c r="G19" s="1342">
        <v>1418353</v>
      </c>
    </row>
    <row r="22" spans="2:9" x14ac:dyDescent="0.25">
      <c r="C22" s="892">
        <v>251</v>
      </c>
    </row>
    <row r="23" spans="2:9" ht="69" customHeight="1" x14ac:dyDescent="0.25">
      <c r="B23" s="1338"/>
      <c r="C23" s="1337" t="s">
        <v>1364</v>
      </c>
      <c r="D23" s="1337" t="s">
        <v>1365</v>
      </c>
      <c r="E23" s="1337" t="s">
        <v>1366</v>
      </c>
      <c r="F23" s="1337" t="s">
        <v>1367</v>
      </c>
      <c r="G23" s="1337" t="s">
        <v>1368</v>
      </c>
      <c r="H23" s="1337" t="s">
        <v>1369</v>
      </c>
    </row>
    <row r="24" spans="2:9" ht="31.5" customHeight="1" x14ac:dyDescent="0.25">
      <c r="B24" s="1334" t="s">
        <v>1370</v>
      </c>
      <c r="C24" s="1341" t="s">
        <v>1371</v>
      </c>
      <c r="D24" s="1341">
        <v>251</v>
      </c>
      <c r="E24" s="1341">
        <f>600*251</f>
        <v>150600</v>
      </c>
      <c r="F24" s="1341">
        <f>200000+250000</f>
        <v>450000</v>
      </c>
      <c r="G24" s="1341">
        <f>71429*12</f>
        <v>857148</v>
      </c>
      <c r="H24" s="1341">
        <v>1307148</v>
      </c>
    </row>
    <row r="25" spans="2:9" ht="36" customHeight="1" x14ac:dyDescent="0.25">
      <c r="B25" s="1795" t="s">
        <v>4666</v>
      </c>
      <c r="C25" s="1796"/>
      <c r="D25" s="1796"/>
      <c r="E25" s="1796"/>
      <c r="F25" s="1796"/>
      <c r="G25" s="1796"/>
      <c r="H25" s="1796"/>
    </row>
    <row r="26" spans="2:9" x14ac:dyDescent="0.25">
      <c r="I26" s="892">
        <f>67*I24/1000</f>
        <v>0</v>
      </c>
    </row>
    <row r="27" spans="2:9" x14ac:dyDescent="0.25">
      <c r="B27" s="1338" t="s">
        <v>4665</v>
      </c>
      <c r="C27" s="1339">
        <f>+D19/3/E24*H24</f>
        <v>88747190.374501988</v>
      </c>
      <c r="D27" s="1340" t="s">
        <v>1372</v>
      </c>
    </row>
  </sheetData>
  <mergeCells count="9">
    <mergeCell ref="B25:H25"/>
    <mergeCell ref="C4:F4"/>
    <mergeCell ref="A1:N1"/>
    <mergeCell ref="A2:N2"/>
    <mergeCell ref="A3:N3"/>
    <mergeCell ref="A4:A5"/>
    <mergeCell ref="B4:B5"/>
    <mergeCell ref="G4:J4"/>
    <mergeCell ref="K4:N4"/>
  </mergeCells>
  <conditionalFormatting sqref="A2:A3">
    <cfRule type="cellIs" dxfId="17" priority="2" stopIfTrue="1" operator="equal">
      <formula>0</formula>
    </cfRule>
  </conditionalFormatting>
  <conditionalFormatting sqref="A1">
    <cfRule type="cellIs" dxfId="16" priority="1" stopIfTrue="1" operator="equal">
      <formula>0</formula>
    </cfRule>
  </conditionalFormatting>
  <printOptions horizontalCentered="1"/>
  <pageMargins left="0.31496062992125984" right="0.31496062992125984" top="0.35433070866141736" bottom="0.15748031496062992" header="0.31496062992125984" footer="0.31496062992125984"/>
  <pageSetup paperSize="9" scale="7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AL30"/>
  <sheetViews>
    <sheetView workbookViewId="0">
      <pane xSplit="2" ySplit="8" topLeftCell="E27" activePane="bottomRight" state="frozen"/>
      <selection activeCell="S164" sqref="S164"/>
      <selection pane="topRight" activeCell="S164" sqref="S164"/>
      <selection pane="bottomLeft" activeCell="S164" sqref="S164"/>
      <selection pane="bottomRight" activeCell="S164" sqref="S164"/>
    </sheetView>
  </sheetViews>
  <sheetFormatPr defaultRowHeight="16.5" x14ac:dyDescent="0.3"/>
  <cols>
    <col min="1" max="1" width="4.140625" style="944" customWidth="1"/>
    <col min="2" max="2" width="33.5703125" style="944" customWidth="1"/>
    <col min="3" max="4" width="13.7109375" style="944" customWidth="1"/>
    <col min="5" max="5" width="11.42578125" style="944" customWidth="1"/>
    <col min="6" max="6" width="13.7109375" style="944" customWidth="1"/>
    <col min="7" max="12" width="16.140625" style="944" customWidth="1"/>
    <col min="13" max="13" width="11.5703125" style="944" bestFit="1" customWidth="1"/>
    <col min="14" max="14" width="11.140625" style="944" customWidth="1"/>
    <col min="15" max="15" width="13.28515625" style="944" hidden="1" customWidth="1"/>
    <col min="16" max="16" width="10.140625" style="944" hidden="1" customWidth="1"/>
    <col min="17" max="17" width="0" style="944" hidden="1" customWidth="1"/>
    <col min="18" max="18" width="19.7109375" style="944" hidden="1" customWidth="1"/>
    <col min="19" max="25" width="16.140625" style="944" hidden="1" customWidth="1"/>
    <col min="26" max="26" width="14" style="944" hidden="1" customWidth="1"/>
    <col min="27" max="28" width="0" style="944" hidden="1" customWidth="1"/>
    <col min="29" max="29" width="16.42578125" style="944" hidden="1" customWidth="1"/>
    <col min="30" max="38" width="0" style="944" hidden="1" customWidth="1"/>
    <col min="39" max="16384" width="9.140625" style="944"/>
  </cols>
  <sheetData>
    <row r="1" spans="1:38" s="956" customFormat="1" ht="16.5" customHeight="1" x14ac:dyDescent="0.3">
      <c r="A1" s="1758" t="s">
        <v>540</v>
      </c>
      <c r="B1" s="1758"/>
      <c r="C1" s="1758"/>
      <c r="D1" s="1758"/>
      <c r="E1" s="1758"/>
      <c r="F1" s="1758"/>
      <c r="G1" s="1758"/>
      <c r="H1" s="1758"/>
      <c r="I1" s="1758"/>
      <c r="J1" s="1758"/>
      <c r="K1" s="1758"/>
      <c r="L1" s="1758"/>
      <c r="M1" s="1758"/>
      <c r="N1" s="1577"/>
      <c r="O1" s="1577"/>
      <c r="S1" s="957" t="s">
        <v>1208</v>
      </c>
      <c r="T1" s="957" t="s">
        <v>1209</v>
      </c>
      <c r="U1" s="957" t="s">
        <v>1210</v>
      </c>
      <c r="V1" s="957" t="s">
        <v>1210</v>
      </c>
      <c r="W1" s="957" t="s">
        <v>1211</v>
      </c>
      <c r="X1" s="957" t="s">
        <v>1212</v>
      </c>
      <c r="Y1" s="957" t="s">
        <v>1210</v>
      </c>
      <c r="Z1" s="957" t="s">
        <v>1209</v>
      </c>
    </row>
    <row r="2" spans="1:38" s="956" customFormat="1" ht="8.25" customHeight="1" x14ac:dyDescent="0.3">
      <c r="B2" s="958"/>
      <c r="C2" s="958"/>
      <c r="D2" s="959"/>
      <c r="E2" s="959"/>
      <c r="F2" s="959"/>
      <c r="G2" s="959"/>
      <c r="H2" s="959"/>
      <c r="I2" s="959"/>
      <c r="J2" s="959"/>
      <c r="K2" s="959"/>
      <c r="L2" s="959"/>
      <c r="M2" s="960"/>
      <c r="N2" s="960"/>
      <c r="O2" s="960"/>
    </row>
    <row r="3" spans="1:38" s="956" customFormat="1" ht="17.25" x14ac:dyDescent="0.3">
      <c r="A3" s="1758" t="s">
        <v>176</v>
      </c>
      <c r="B3" s="1758"/>
      <c r="C3" s="1758"/>
      <c r="D3" s="1758"/>
      <c r="E3" s="1758"/>
      <c r="F3" s="1758"/>
      <c r="G3" s="1758"/>
      <c r="H3" s="1758"/>
      <c r="I3" s="1758"/>
      <c r="J3" s="1758"/>
      <c r="K3" s="1758"/>
      <c r="L3" s="1758"/>
      <c r="M3" s="1758"/>
      <c r="N3" s="1577"/>
      <c r="O3" s="1577"/>
    </row>
    <row r="4" spans="1:38" s="956" customFormat="1" ht="13.5" customHeight="1" x14ac:dyDescent="0.25">
      <c r="A4" s="1798" t="s">
        <v>1677</v>
      </c>
      <c r="B4" s="1798"/>
      <c r="C4" s="1798"/>
      <c r="D4" s="1798"/>
      <c r="E4" s="1798"/>
      <c r="F4" s="1798"/>
      <c r="G4" s="1798"/>
      <c r="H4" s="1798"/>
      <c r="I4" s="1798"/>
      <c r="J4" s="1798"/>
      <c r="K4" s="1798"/>
      <c r="L4" s="1798"/>
      <c r="M4" s="1798"/>
      <c r="N4" s="1584"/>
      <c r="O4" s="1584"/>
    </row>
    <row r="5" spans="1:38" ht="14.25" customHeight="1" x14ac:dyDescent="0.3">
      <c r="B5" s="956"/>
      <c r="C5" s="1471">
        <v>4388</v>
      </c>
      <c r="D5" s="1472">
        <v>990</v>
      </c>
      <c r="E5" s="1472">
        <v>900</v>
      </c>
      <c r="F5" s="1473">
        <v>3284</v>
      </c>
      <c r="G5" s="1473">
        <v>1500</v>
      </c>
      <c r="H5" s="1473">
        <v>1250</v>
      </c>
      <c r="I5" s="1473">
        <v>200</v>
      </c>
      <c r="J5" s="1473">
        <v>2109</v>
      </c>
      <c r="K5" s="1473"/>
      <c r="L5" s="1473"/>
      <c r="M5" s="1473">
        <f>SUM(C5:J5)</f>
        <v>14621</v>
      </c>
      <c r="N5" s="961"/>
      <c r="O5" s="961"/>
    </row>
    <row r="6" spans="1:38" s="965" customFormat="1" ht="121.5" x14ac:dyDescent="0.3">
      <c r="A6" s="962" t="s">
        <v>118</v>
      </c>
      <c r="B6" s="963" t="s">
        <v>1129</v>
      </c>
      <c r="C6" s="957" t="s">
        <v>1298</v>
      </c>
      <c r="D6" s="957" t="s">
        <v>1213</v>
      </c>
      <c r="E6" s="957" t="s">
        <v>1299</v>
      </c>
      <c r="F6" s="957" t="s">
        <v>1208</v>
      </c>
      <c r="G6" s="957" t="s">
        <v>1211</v>
      </c>
      <c r="H6" s="957" t="s">
        <v>1214</v>
      </c>
      <c r="I6" s="957" t="s">
        <v>1215</v>
      </c>
      <c r="J6" s="957" t="s">
        <v>1209</v>
      </c>
      <c r="K6" s="957" t="s">
        <v>4668</v>
      </c>
      <c r="L6" s="957" t="s">
        <v>4627</v>
      </c>
      <c r="M6" s="957" t="s">
        <v>113</v>
      </c>
      <c r="N6" s="964"/>
      <c r="O6" s="964"/>
      <c r="R6" s="966" t="s">
        <v>1129</v>
      </c>
      <c r="S6" s="966" t="s">
        <v>1216</v>
      </c>
      <c r="T6" s="966" t="s">
        <v>1217</v>
      </c>
      <c r="U6" s="966" t="s">
        <v>1218</v>
      </c>
      <c r="V6" s="966" t="s">
        <v>1219</v>
      </c>
      <c r="W6" s="966" t="s">
        <v>1220</v>
      </c>
      <c r="X6" s="966" t="s">
        <v>1221</v>
      </c>
      <c r="Y6" s="966" t="s">
        <v>1222</v>
      </c>
      <c r="Z6" s="966" t="s">
        <v>1217</v>
      </c>
      <c r="AA6" s="966" t="s">
        <v>1223</v>
      </c>
    </row>
    <row r="7" spans="1:38" s="969" customFormat="1" x14ac:dyDescent="0.3">
      <c r="A7" s="967">
        <v>1</v>
      </c>
      <c r="B7" s="967">
        <f>A7+1</f>
        <v>2</v>
      </c>
      <c r="C7" s="967">
        <v>3</v>
      </c>
      <c r="D7" s="967">
        <v>4</v>
      </c>
      <c r="E7" s="967">
        <v>5</v>
      </c>
      <c r="F7" s="967">
        <v>6</v>
      </c>
      <c r="G7" s="967">
        <v>7</v>
      </c>
      <c r="H7" s="967">
        <v>8</v>
      </c>
      <c r="I7" s="967">
        <v>9</v>
      </c>
      <c r="J7" s="967">
        <v>13</v>
      </c>
      <c r="K7" s="967"/>
      <c r="L7" s="967"/>
      <c r="M7" s="967">
        <v>15</v>
      </c>
      <c r="N7" s="968"/>
      <c r="O7" s="968"/>
      <c r="P7" s="944"/>
      <c r="R7" s="970"/>
      <c r="S7" s="970"/>
      <c r="T7" s="970"/>
      <c r="U7" s="970"/>
      <c r="V7" s="970"/>
      <c r="W7" s="970"/>
      <c r="X7" s="970"/>
      <c r="Y7" s="970"/>
      <c r="Z7" s="970"/>
      <c r="AA7" s="970"/>
    </row>
    <row r="8" spans="1:38" s="974" customFormat="1" ht="20.25" customHeight="1" x14ac:dyDescent="0.35">
      <c r="A8" s="971"/>
      <c r="B8" s="972" t="s">
        <v>280</v>
      </c>
      <c r="C8" s="1422">
        <f t="shared" ref="C8:M8" si="0">+C10+C11+C12+C13+C16+C17+C18+C19+C20+C21+C22+C23+C24+C25+C26+C27</f>
        <v>4388</v>
      </c>
      <c r="D8" s="1422">
        <f t="shared" si="0"/>
        <v>990</v>
      </c>
      <c r="E8" s="1422">
        <f t="shared" si="0"/>
        <v>900</v>
      </c>
      <c r="F8" s="1422">
        <f>+F10+F11+F12+F13+F16+F17+F18+F19+F20+F21+F22+F23+F24+F25+F26+F27</f>
        <v>3213.3</v>
      </c>
      <c r="G8" s="1422">
        <f t="shared" si="0"/>
        <v>1500</v>
      </c>
      <c r="H8" s="1422">
        <f t="shared" si="0"/>
        <v>1250</v>
      </c>
      <c r="I8" s="1422">
        <f t="shared" si="0"/>
        <v>200</v>
      </c>
      <c r="J8" s="1422">
        <f t="shared" si="0"/>
        <v>2109</v>
      </c>
      <c r="K8" s="1422">
        <f t="shared" si="0"/>
        <v>37587.599999999999</v>
      </c>
      <c r="L8" s="1422">
        <f t="shared" si="0"/>
        <v>13820.892</v>
      </c>
      <c r="M8" s="1422">
        <f t="shared" si="0"/>
        <v>65958.792000000001</v>
      </c>
      <c r="N8" s="973"/>
      <c r="O8" s="973">
        <f>+(U8+Y8+V8)/1000</f>
        <v>5462.491</v>
      </c>
      <c r="P8" s="944">
        <f t="shared" ref="P8:P26" si="1">+F8*Q8/100</f>
        <v>7004.3568475886414</v>
      </c>
      <c r="Q8" s="974">
        <f>+S8/2975500*100</f>
        <v>217.98017139976474</v>
      </c>
      <c r="R8" s="975" t="s">
        <v>1179</v>
      </c>
      <c r="S8" s="975">
        <v>6486000</v>
      </c>
      <c r="T8" s="975">
        <v>900000</v>
      </c>
      <c r="U8" s="975">
        <v>3196400</v>
      </c>
      <c r="V8" s="975">
        <v>1020841</v>
      </c>
      <c r="W8" s="975">
        <v>1090000</v>
      </c>
      <c r="X8" s="975">
        <v>990000</v>
      </c>
      <c r="Y8" s="975">
        <v>1245250</v>
      </c>
      <c r="Z8" s="975">
        <v>900000</v>
      </c>
      <c r="AA8" s="975">
        <v>15828491</v>
      </c>
    </row>
    <row r="9" spans="1:38" s="974" customFormat="1" ht="17.25" x14ac:dyDescent="0.3">
      <c r="A9" s="971"/>
      <c r="B9" s="976" t="s">
        <v>126</v>
      </c>
      <c r="C9" s="1146"/>
      <c r="D9" s="1146"/>
      <c r="E9" s="1146"/>
      <c r="F9" s="1146"/>
      <c r="G9" s="1146"/>
      <c r="H9" s="1146"/>
      <c r="I9" s="1146"/>
      <c r="J9" s="1146"/>
      <c r="K9" s="1146"/>
      <c r="L9" s="1146"/>
      <c r="M9" s="1146"/>
      <c r="N9" s="977"/>
      <c r="O9" s="973">
        <f t="shared" ref="O9:O27" si="2">+(U9+Y9+V9)/1000</f>
        <v>0</v>
      </c>
      <c r="P9" s="944">
        <f t="shared" si="1"/>
        <v>0</v>
      </c>
      <c r="Q9" s="974">
        <v>217.98017139976474</v>
      </c>
      <c r="R9" s="975"/>
      <c r="S9" s="975"/>
      <c r="T9" s="975"/>
      <c r="U9" s="975"/>
      <c r="V9" s="975"/>
      <c r="W9" s="975"/>
      <c r="X9" s="975"/>
      <c r="Y9" s="975"/>
      <c r="Z9" s="975"/>
      <c r="AA9" s="975"/>
    </row>
    <row r="10" spans="1:38" ht="17.25" x14ac:dyDescent="0.3">
      <c r="A10" s="978">
        <v>1</v>
      </c>
      <c r="B10" s="1585" t="s">
        <v>549</v>
      </c>
      <c r="C10" s="1145">
        <v>4388</v>
      </c>
      <c r="D10" s="1145">
        <v>990</v>
      </c>
      <c r="E10" s="1145">
        <v>900</v>
      </c>
      <c r="F10" s="1145">
        <v>337.6</v>
      </c>
      <c r="G10" s="1145">
        <v>1500</v>
      </c>
      <c r="H10" s="1145">
        <v>1250</v>
      </c>
      <c r="I10" s="1145">
        <v>200</v>
      </c>
      <c r="J10" s="1145">
        <v>2109</v>
      </c>
      <c r="K10" s="1145">
        <f>+(244+710)*39.4</f>
        <v>37587.599999999999</v>
      </c>
      <c r="L10" s="1145">
        <f>239*57.828</f>
        <v>13820.892</v>
      </c>
      <c r="M10" s="1146">
        <f>SUM(C10:L10)</f>
        <v>63083.091999999997</v>
      </c>
      <c r="N10" s="979"/>
      <c r="O10" s="973">
        <f t="shared" si="2"/>
        <v>736.05100000000004</v>
      </c>
      <c r="P10" s="944">
        <f t="shared" si="1"/>
        <v>735.90105864560576</v>
      </c>
      <c r="Q10" s="974">
        <v>217.98017139976474</v>
      </c>
      <c r="R10" s="980" t="s">
        <v>526</v>
      </c>
      <c r="S10" s="980">
        <v>0</v>
      </c>
      <c r="T10" s="980">
        <v>900000</v>
      </c>
      <c r="U10" s="980">
        <v>457600</v>
      </c>
      <c r="V10" s="980">
        <v>122841</v>
      </c>
      <c r="W10" s="980">
        <v>0</v>
      </c>
      <c r="X10" s="980">
        <v>30000</v>
      </c>
      <c r="Y10" s="980">
        <v>155610</v>
      </c>
      <c r="Z10" s="980">
        <v>900000</v>
      </c>
      <c r="AA10" s="980">
        <v>2566051</v>
      </c>
    </row>
    <row r="11" spans="1:38" ht="17.25" x14ac:dyDescent="0.3">
      <c r="A11" s="978">
        <v>2</v>
      </c>
      <c r="B11" s="981" t="s">
        <v>528</v>
      </c>
      <c r="C11" s="1145"/>
      <c r="D11" s="1145"/>
      <c r="E11" s="1145"/>
      <c r="F11" s="1145">
        <v>88.7</v>
      </c>
      <c r="G11" s="1145"/>
      <c r="H11" s="1145"/>
      <c r="I11" s="1146"/>
      <c r="J11" s="1146"/>
      <c r="K11" s="1146"/>
      <c r="L11" s="1146"/>
      <c r="M11" s="1146">
        <f t="shared" ref="M11:M27" si="3">SUM(C11:L11)</f>
        <v>88.7</v>
      </c>
      <c r="N11" s="979"/>
      <c r="O11" s="973">
        <f t="shared" si="2"/>
        <v>0</v>
      </c>
      <c r="P11" s="944">
        <f t="shared" si="1"/>
        <v>193.34841203159132</v>
      </c>
      <c r="Q11" s="974">
        <v>217.98017139976474</v>
      </c>
      <c r="R11" s="980" t="s">
        <v>528</v>
      </c>
      <c r="S11" s="980">
        <v>0</v>
      </c>
      <c r="T11" s="980">
        <v>0</v>
      </c>
      <c r="U11" s="980">
        <v>0</v>
      </c>
      <c r="V11" s="980">
        <v>0</v>
      </c>
      <c r="W11" s="980">
        <v>95000</v>
      </c>
      <c r="X11" s="980">
        <v>30000</v>
      </c>
      <c r="Y11" s="980">
        <v>0</v>
      </c>
      <c r="Z11" s="980">
        <v>0</v>
      </c>
      <c r="AA11" s="980">
        <v>125000</v>
      </c>
    </row>
    <row r="12" spans="1:38" ht="27" x14ac:dyDescent="0.3">
      <c r="A12" s="978">
        <v>3</v>
      </c>
      <c r="B12" s="981" t="s">
        <v>525</v>
      </c>
      <c r="C12" s="1145"/>
      <c r="D12" s="1145"/>
      <c r="E12" s="1145"/>
      <c r="F12" s="1145"/>
      <c r="G12" s="1145"/>
      <c r="H12" s="1145"/>
      <c r="I12" s="1146"/>
      <c r="J12" s="1146"/>
      <c r="K12" s="1146"/>
      <c r="L12" s="1146"/>
      <c r="M12" s="1146">
        <f t="shared" si="3"/>
        <v>0</v>
      </c>
      <c r="N12" s="979"/>
      <c r="O12" s="973">
        <f t="shared" si="2"/>
        <v>56.8</v>
      </c>
      <c r="P12" s="944">
        <f t="shared" si="1"/>
        <v>0</v>
      </c>
      <c r="Q12" s="974">
        <v>217.98017139976474</v>
      </c>
      <c r="R12" s="980" t="s">
        <v>525</v>
      </c>
      <c r="S12" s="980">
        <v>0</v>
      </c>
      <c r="T12" s="980">
        <v>0</v>
      </c>
      <c r="U12" s="980">
        <v>56800</v>
      </c>
      <c r="V12" s="980">
        <v>0</v>
      </c>
      <c r="W12" s="980">
        <v>0</v>
      </c>
      <c r="X12" s="980">
        <v>0</v>
      </c>
      <c r="Y12" s="980">
        <v>0</v>
      </c>
      <c r="Z12" s="980">
        <v>0</v>
      </c>
      <c r="AA12" s="980">
        <v>56800</v>
      </c>
    </row>
    <row r="13" spans="1:38" ht="17.25" x14ac:dyDescent="0.3">
      <c r="A13" s="978">
        <v>4</v>
      </c>
      <c r="B13" s="981" t="s">
        <v>533</v>
      </c>
      <c r="C13" s="1145"/>
      <c r="D13" s="1145"/>
      <c r="E13" s="1145"/>
      <c r="F13" s="1145">
        <v>59.3</v>
      </c>
      <c r="G13" s="1145"/>
      <c r="H13" s="1145"/>
      <c r="I13" s="1146"/>
      <c r="J13" s="1146"/>
      <c r="K13" s="1146"/>
      <c r="L13" s="1146"/>
      <c r="M13" s="1146">
        <f t="shared" si="3"/>
        <v>59.3</v>
      </c>
      <c r="N13" s="979"/>
      <c r="O13" s="973">
        <f t="shared" si="2"/>
        <v>92.4</v>
      </c>
      <c r="P13" s="944">
        <f t="shared" si="1"/>
        <v>129.26224164006049</v>
      </c>
      <c r="Q13" s="974">
        <v>217.98017139976474</v>
      </c>
      <c r="R13" s="980" t="s">
        <v>533</v>
      </c>
      <c r="S13" s="980">
        <v>0</v>
      </c>
      <c r="T13" s="980">
        <v>0</v>
      </c>
      <c r="U13" s="980">
        <v>34800</v>
      </c>
      <c r="V13" s="980">
        <v>0</v>
      </c>
      <c r="W13" s="980">
        <v>95000</v>
      </c>
      <c r="X13" s="980">
        <v>30000</v>
      </c>
      <c r="Y13" s="980">
        <v>57600</v>
      </c>
      <c r="Z13" s="980">
        <v>0</v>
      </c>
      <c r="AA13" s="980">
        <v>217400</v>
      </c>
    </row>
    <row r="14" spans="1:38" ht="17.25" x14ac:dyDescent="0.3">
      <c r="A14" s="978">
        <v>5</v>
      </c>
      <c r="B14" s="981" t="s">
        <v>534</v>
      </c>
      <c r="C14" s="1145"/>
      <c r="D14" s="1145"/>
      <c r="E14" s="1145"/>
      <c r="F14" s="1145"/>
      <c r="G14" s="1145"/>
      <c r="H14" s="1145"/>
      <c r="I14" s="1145"/>
      <c r="J14" s="1145"/>
      <c r="K14" s="1145"/>
      <c r="L14" s="1145"/>
      <c r="M14" s="1146">
        <f t="shared" si="3"/>
        <v>0</v>
      </c>
      <c r="N14" s="979"/>
      <c r="O14" s="973">
        <f t="shared" si="2"/>
        <v>0</v>
      </c>
      <c r="P14" s="944">
        <f t="shared" si="1"/>
        <v>0</v>
      </c>
      <c r="Q14" s="974">
        <v>217.98017139976474</v>
      </c>
      <c r="R14" s="980" t="s">
        <v>1131</v>
      </c>
      <c r="S14" s="980">
        <v>0</v>
      </c>
      <c r="T14" s="980">
        <v>0</v>
      </c>
      <c r="U14" s="980">
        <v>0</v>
      </c>
      <c r="V14" s="980">
        <v>0</v>
      </c>
      <c r="W14" s="980">
        <v>0</v>
      </c>
      <c r="X14" s="980">
        <v>0</v>
      </c>
      <c r="Y14" s="980">
        <v>0</v>
      </c>
      <c r="Z14" s="980">
        <v>0</v>
      </c>
      <c r="AA14" s="980">
        <v>0</v>
      </c>
    </row>
    <row r="15" spans="1:38" ht="17.25" x14ac:dyDescent="0.3">
      <c r="A15" s="978">
        <v>6</v>
      </c>
      <c r="B15" s="981" t="s">
        <v>535</v>
      </c>
      <c r="C15" s="1145"/>
      <c r="D15" s="1145"/>
      <c r="E15" s="1145"/>
      <c r="F15" s="1145"/>
      <c r="G15" s="1145"/>
      <c r="H15" s="1145"/>
      <c r="I15" s="1145"/>
      <c r="J15" s="1145"/>
      <c r="K15" s="1145"/>
      <c r="L15" s="1145"/>
      <c r="M15" s="1146">
        <f t="shared" si="3"/>
        <v>0</v>
      </c>
      <c r="N15" s="979"/>
      <c r="O15" s="973">
        <f t="shared" si="2"/>
        <v>231</v>
      </c>
      <c r="P15" s="944">
        <f t="shared" si="1"/>
        <v>0</v>
      </c>
      <c r="Q15" s="974">
        <v>217.98017139976474</v>
      </c>
      <c r="R15" s="980" t="s">
        <v>535</v>
      </c>
      <c r="S15" s="980">
        <v>0</v>
      </c>
      <c r="T15" s="980">
        <v>0</v>
      </c>
      <c r="U15" s="980">
        <v>203000</v>
      </c>
      <c r="V15" s="980">
        <v>0</v>
      </c>
      <c r="W15" s="980">
        <v>0</v>
      </c>
      <c r="X15" s="980">
        <v>0</v>
      </c>
      <c r="Y15" s="980">
        <v>28000</v>
      </c>
      <c r="Z15" s="980">
        <v>0</v>
      </c>
      <c r="AA15" s="980">
        <v>231000</v>
      </c>
    </row>
    <row r="16" spans="1:38" ht="40.5" x14ac:dyDescent="0.3">
      <c r="A16" s="978">
        <v>7</v>
      </c>
      <c r="B16" s="981" t="s">
        <v>1362</v>
      </c>
      <c r="C16" s="1145"/>
      <c r="D16" s="1145"/>
      <c r="E16" s="1145"/>
      <c r="F16" s="1145">
        <v>540.9</v>
      </c>
      <c r="G16" s="1145"/>
      <c r="H16" s="1145"/>
      <c r="I16" s="1145"/>
      <c r="J16" s="1145"/>
      <c r="K16" s="1145"/>
      <c r="L16" s="1145"/>
      <c r="M16" s="1146">
        <f t="shared" si="3"/>
        <v>540.9</v>
      </c>
      <c r="N16" s="979"/>
      <c r="O16" s="973" t="e">
        <f t="shared" si="2"/>
        <v>#REF!</v>
      </c>
      <c r="P16" s="944">
        <f t="shared" si="1"/>
        <v>1179.0547471013274</v>
      </c>
      <c r="Q16" s="974">
        <v>217.98017139976474</v>
      </c>
      <c r="R16" s="980" t="s">
        <v>508</v>
      </c>
      <c r="S16" s="980" t="e">
        <f>+AD16+AD17+#REF!+#REF!+#REF!+AD18+#REF!</f>
        <v>#REF!</v>
      </c>
      <c r="T16" s="980" t="e">
        <f>+AE16+AE17+#REF!+#REF!+#REF!+AE18+#REF!</f>
        <v>#REF!</v>
      </c>
      <c r="U16" s="980" t="e">
        <f>+AF16+AF17+#REF!+#REF!+#REF!+AF18+#REF!</f>
        <v>#REF!</v>
      </c>
      <c r="V16" s="980" t="e">
        <f>+AG16+AG17+#REF!+#REF!+#REF!+AG18+#REF!</f>
        <v>#REF!</v>
      </c>
      <c r="W16" s="980" t="e">
        <f>+AH16+AH17+#REF!+#REF!+#REF!+AH18+#REF!</f>
        <v>#REF!</v>
      </c>
      <c r="X16" s="980" t="e">
        <f>+AI16+AI17+#REF!+#REF!+#REF!+AI18+#REF!</f>
        <v>#REF!</v>
      </c>
      <c r="Y16" s="980" t="e">
        <f>+AJ16+AJ17+#REF!+#REF!+#REF!+AJ18+#REF!</f>
        <v>#REF!</v>
      </c>
      <c r="Z16" s="980" t="e">
        <f>+AK16+AK17+#REF!+#REF!+#REF!+AK18+#REF!</f>
        <v>#REF!</v>
      </c>
      <c r="AA16" s="980" t="e">
        <f>+AL16+AL17+#REF!+#REF!+#REF!+AL18+#REF!</f>
        <v>#REF!</v>
      </c>
      <c r="AC16" s="980" t="s">
        <v>1180</v>
      </c>
      <c r="AD16" s="980">
        <v>0</v>
      </c>
      <c r="AE16" s="980">
        <v>0</v>
      </c>
      <c r="AF16" s="980">
        <v>91400</v>
      </c>
      <c r="AG16" s="980">
        <v>0</v>
      </c>
      <c r="AH16" s="980">
        <v>45000</v>
      </c>
      <c r="AI16" s="980">
        <v>30000</v>
      </c>
      <c r="AJ16" s="980">
        <v>0</v>
      </c>
      <c r="AK16" s="980">
        <v>0</v>
      </c>
      <c r="AL16" s="980">
        <v>166400</v>
      </c>
    </row>
    <row r="17" spans="1:38" ht="40.5" x14ac:dyDescent="0.3">
      <c r="A17" s="978">
        <v>8</v>
      </c>
      <c r="B17" s="981" t="s">
        <v>1622</v>
      </c>
      <c r="C17" s="1145"/>
      <c r="D17" s="1145"/>
      <c r="E17" s="1145"/>
      <c r="F17" s="1145">
        <v>209.5</v>
      </c>
      <c r="G17" s="1145"/>
      <c r="H17" s="1145"/>
      <c r="I17" s="1145"/>
      <c r="J17" s="1145"/>
      <c r="K17" s="1145"/>
      <c r="L17" s="1145"/>
      <c r="M17" s="1146">
        <f t="shared" si="3"/>
        <v>209.5</v>
      </c>
      <c r="N17" s="982"/>
      <c r="O17" s="973">
        <f t="shared" si="2"/>
        <v>53.8</v>
      </c>
      <c r="P17" s="944">
        <f t="shared" si="1"/>
        <v>456.66845908250713</v>
      </c>
      <c r="Q17" s="974">
        <v>217.98017139976474</v>
      </c>
      <c r="R17" s="980" t="s">
        <v>1132</v>
      </c>
      <c r="S17" s="980">
        <v>977000</v>
      </c>
      <c r="T17" s="980">
        <v>0</v>
      </c>
      <c r="U17" s="980">
        <v>53800</v>
      </c>
      <c r="V17" s="980">
        <v>0</v>
      </c>
      <c r="W17" s="980">
        <v>0</v>
      </c>
      <c r="X17" s="980">
        <v>60000</v>
      </c>
      <c r="Y17" s="980">
        <v>0</v>
      </c>
      <c r="Z17" s="980">
        <v>0</v>
      </c>
      <c r="AA17" s="980">
        <v>1090800</v>
      </c>
      <c r="AC17" s="980" t="s">
        <v>1181</v>
      </c>
      <c r="AD17" s="980">
        <v>0</v>
      </c>
      <c r="AE17" s="980">
        <v>0</v>
      </c>
      <c r="AF17" s="980">
        <v>70000</v>
      </c>
      <c r="AG17" s="980">
        <v>30000</v>
      </c>
      <c r="AH17" s="980">
        <v>45000</v>
      </c>
      <c r="AI17" s="980">
        <v>30000</v>
      </c>
      <c r="AJ17" s="980">
        <v>188000</v>
      </c>
      <c r="AK17" s="980">
        <v>0</v>
      </c>
      <c r="AL17" s="980">
        <v>363000</v>
      </c>
    </row>
    <row r="18" spans="1:38" ht="40.5" x14ac:dyDescent="0.3">
      <c r="A18" s="978">
        <v>9</v>
      </c>
      <c r="B18" s="981" t="s">
        <v>555</v>
      </c>
      <c r="C18" s="1145"/>
      <c r="D18" s="1145"/>
      <c r="E18" s="1145"/>
      <c r="F18" s="1145">
        <v>360.70000000000005</v>
      </c>
      <c r="G18" s="1145"/>
      <c r="H18" s="1145"/>
      <c r="I18" s="1145"/>
      <c r="J18" s="1145"/>
      <c r="K18" s="1145"/>
      <c r="L18" s="1145"/>
      <c r="M18" s="1146">
        <f t="shared" si="3"/>
        <v>360.70000000000005</v>
      </c>
      <c r="N18" s="982"/>
      <c r="O18" s="973">
        <f t="shared" si="2"/>
        <v>343.41</v>
      </c>
      <c r="P18" s="944">
        <f t="shared" si="1"/>
        <v>786.25447823895161</v>
      </c>
      <c r="Q18" s="974">
        <v>217.98017139976474</v>
      </c>
      <c r="R18" s="980" t="s">
        <v>1133</v>
      </c>
      <c r="S18" s="980">
        <v>2810000</v>
      </c>
      <c r="T18" s="980">
        <v>0</v>
      </c>
      <c r="U18" s="980">
        <v>151000</v>
      </c>
      <c r="V18" s="980">
        <v>0</v>
      </c>
      <c r="W18" s="980">
        <v>45000</v>
      </c>
      <c r="X18" s="980">
        <v>120000</v>
      </c>
      <c r="Y18" s="980">
        <v>192410</v>
      </c>
      <c r="Z18" s="980">
        <v>0</v>
      </c>
      <c r="AA18" s="980">
        <v>3318410</v>
      </c>
      <c r="AC18" s="980" t="s">
        <v>1185</v>
      </c>
      <c r="AD18" s="980">
        <v>1710000</v>
      </c>
      <c r="AE18" s="980">
        <v>0</v>
      </c>
      <c r="AF18" s="980">
        <v>1240000</v>
      </c>
      <c r="AG18" s="980">
        <v>628000</v>
      </c>
      <c r="AH18" s="980">
        <v>45000</v>
      </c>
      <c r="AI18" s="980">
        <v>30000</v>
      </c>
      <c r="AJ18" s="980">
        <v>32670</v>
      </c>
      <c r="AK18" s="980">
        <v>0</v>
      </c>
      <c r="AL18" s="980">
        <v>3685670</v>
      </c>
    </row>
    <row r="19" spans="1:38" ht="40.5" x14ac:dyDescent="0.3">
      <c r="A19" s="978">
        <v>10</v>
      </c>
      <c r="B19" s="981" t="s">
        <v>1624</v>
      </c>
      <c r="C19" s="1145"/>
      <c r="D19" s="1145"/>
      <c r="E19" s="1145"/>
      <c r="F19" s="1145">
        <v>128.9</v>
      </c>
      <c r="G19" s="1145"/>
      <c r="H19" s="1145"/>
      <c r="I19" s="1145"/>
      <c r="J19" s="1145"/>
      <c r="K19" s="1145"/>
      <c r="L19" s="1145"/>
      <c r="M19" s="1146">
        <f t="shared" si="3"/>
        <v>128.9</v>
      </c>
      <c r="N19" s="982"/>
      <c r="O19" s="973">
        <f t="shared" si="2"/>
        <v>0</v>
      </c>
      <c r="P19" s="944">
        <f t="shared" si="1"/>
        <v>280.97644093429676</v>
      </c>
      <c r="Q19" s="974">
        <v>217.98017139976474</v>
      </c>
      <c r="R19" s="980" t="s">
        <v>1134</v>
      </c>
      <c r="S19" s="980">
        <v>0</v>
      </c>
      <c r="T19" s="980">
        <v>0</v>
      </c>
      <c r="U19" s="980">
        <v>0</v>
      </c>
      <c r="V19" s="980">
        <v>0</v>
      </c>
      <c r="W19" s="980">
        <v>0</v>
      </c>
      <c r="X19" s="980">
        <v>0</v>
      </c>
      <c r="Y19" s="980">
        <v>0</v>
      </c>
      <c r="Z19" s="980">
        <v>0</v>
      </c>
      <c r="AA19" s="980">
        <v>0</v>
      </c>
    </row>
    <row r="20" spans="1:38" ht="40.5" x14ac:dyDescent="0.3">
      <c r="A20" s="978">
        <v>11</v>
      </c>
      <c r="B20" s="981" t="s">
        <v>1625</v>
      </c>
      <c r="C20" s="1145"/>
      <c r="D20" s="1145"/>
      <c r="E20" s="1145"/>
      <c r="F20" s="1145">
        <v>270.3</v>
      </c>
      <c r="G20" s="1145"/>
      <c r="H20" s="1145"/>
      <c r="I20" s="1145"/>
      <c r="J20" s="1145"/>
      <c r="K20" s="1145"/>
      <c r="L20" s="1145"/>
      <c r="M20" s="1146">
        <f t="shared" si="3"/>
        <v>270.3</v>
      </c>
      <c r="N20" s="982"/>
      <c r="O20" s="973">
        <f t="shared" si="2"/>
        <v>130</v>
      </c>
      <c r="P20" s="944">
        <f t="shared" si="1"/>
        <v>589.20040329356414</v>
      </c>
      <c r="Q20" s="974">
        <v>217.98017139976474</v>
      </c>
      <c r="R20" s="980" t="s">
        <v>1135</v>
      </c>
      <c r="S20" s="980">
        <v>0</v>
      </c>
      <c r="T20" s="980">
        <v>0</v>
      </c>
      <c r="U20" s="980">
        <v>130000</v>
      </c>
      <c r="V20" s="980">
        <v>0</v>
      </c>
      <c r="W20" s="980">
        <v>45000</v>
      </c>
      <c r="X20" s="980">
        <v>90000</v>
      </c>
      <c r="Y20" s="980">
        <v>0</v>
      </c>
      <c r="Z20" s="980">
        <v>0</v>
      </c>
      <c r="AA20" s="980">
        <v>265000</v>
      </c>
    </row>
    <row r="21" spans="1:38" ht="40.5" x14ac:dyDescent="0.3">
      <c r="A21" s="978">
        <v>12</v>
      </c>
      <c r="B21" s="981" t="s">
        <v>1626</v>
      </c>
      <c r="C21" s="1145"/>
      <c r="D21" s="1145"/>
      <c r="E21" s="1145"/>
      <c r="F21" s="1145">
        <v>351.1</v>
      </c>
      <c r="G21" s="1145"/>
      <c r="H21" s="1145"/>
      <c r="I21" s="1145"/>
      <c r="J21" s="1145"/>
      <c r="K21" s="1145"/>
      <c r="L21" s="1145"/>
      <c r="M21" s="1146">
        <f t="shared" si="3"/>
        <v>351.1</v>
      </c>
      <c r="N21" s="982"/>
      <c r="O21" s="973">
        <f t="shared" si="2"/>
        <v>236.74</v>
      </c>
      <c r="P21" s="944">
        <f t="shared" si="1"/>
        <v>765.32838178457405</v>
      </c>
      <c r="Q21" s="974">
        <v>217.98017139976474</v>
      </c>
      <c r="R21" s="980" t="s">
        <v>1136</v>
      </c>
      <c r="S21" s="980">
        <v>0</v>
      </c>
      <c r="T21" s="980">
        <v>0</v>
      </c>
      <c r="U21" s="980">
        <v>29800</v>
      </c>
      <c r="V21" s="980">
        <v>0</v>
      </c>
      <c r="W21" s="980">
        <v>180000</v>
      </c>
      <c r="X21" s="980">
        <v>150000</v>
      </c>
      <c r="Y21" s="980">
        <v>206940</v>
      </c>
      <c r="Z21" s="980">
        <v>0</v>
      </c>
      <c r="AA21" s="980">
        <v>566740</v>
      </c>
    </row>
    <row r="22" spans="1:38" ht="40.5" x14ac:dyDescent="0.3">
      <c r="A22" s="978">
        <v>13</v>
      </c>
      <c r="B22" s="981" t="s">
        <v>1631</v>
      </c>
      <c r="C22" s="1145"/>
      <c r="D22" s="1145"/>
      <c r="E22" s="1145"/>
      <c r="F22" s="1145">
        <v>154.80000000000001</v>
      </c>
      <c r="G22" s="1145"/>
      <c r="H22" s="1145"/>
      <c r="I22" s="1145"/>
      <c r="J22" s="1145"/>
      <c r="K22" s="1145"/>
      <c r="L22" s="1145"/>
      <c r="M22" s="1146">
        <f t="shared" si="3"/>
        <v>154.80000000000001</v>
      </c>
      <c r="N22" s="982"/>
      <c r="O22" s="973">
        <f t="shared" si="2"/>
        <v>368.75</v>
      </c>
      <c r="P22" s="944">
        <f t="shared" si="1"/>
        <v>337.43330532683581</v>
      </c>
      <c r="Q22" s="974">
        <v>217.98017139976474</v>
      </c>
      <c r="R22" s="980" t="s">
        <v>1137</v>
      </c>
      <c r="S22" s="980">
        <v>0</v>
      </c>
      <c r="T22" s="980">
        <v>0</v>
      </c>
      <c r="U22" s="980">
        <v>17400</v>
      </c>
      <c r="V22" s="980">
        <v>0</v>
      </c>
      <c r="W22" s="980">
        <v>45000</v>
      </c>
      <c r="X22" s="980">
        <v>0</v>
      </c>
      <c r="Y22" s="980">
        <v>351350</v>
      </c>
      <c r="Z22" s="980">
        <v>0</v>
      </c>
      <c r="AA22" s="980">
        <v>413750</v>
      </c>
    </row>
    <row r="23" spans="1:38" ht="40.5" x14ac:dyDescent="0.3">
      <c r="A23" s="978">
        <v>14</v>
      </c>
      <c r="B23" s="981" t="s">
        <v>1632</v>
      </c>
      <c r="C23" s="1145"/>
      <c r="D23" s="1145"/>
      <c r="E23" s="1145"/>
      <c r="F23" s="1145">
        <v>157.9</v>
      </c>
      <c r="G23" s="1145"/>
      <c r="H23" s="1145"/>
      <c r="I23" s="1145"/>
      <c r="J23" s="1145"/>
      <c r="K23" s="1145"/>
      <c r="L23" s="1145"/>
      <c r="M23" s="1146">
        <f t="shared" si="3"/>
        <v>157.9</v>
      </c>
      <c r="N23" s="982"/>
      <c r="O23" s="973">
        <f t="shared" si="2"/>
        <v>0</v>
      </c>
      <c r="P23" s="944">
        <f t="shared" si="1"/>
        <v>344.19069064022858</v>
      </c>
      <c r="Q23" s="974">
        <v>217.98017139976474</v>
      </c>
      <c r="R23" s="980" t="s">
        <v>1138</v>
      </c>
      <c r="S23" s="980">
        <v>0</v>
      </c>
      <c r="T23" s="980">
        <v>0</v>
      </c>
      <c r="U23" s="980">
        <v>0</v>
      </c>
      <c r="V23" s="980">
        <v>0</v>
      </c>
      <c r="W23" s="980">
        <v>90000</v>
      </c>
      <c r="X23" s="980">
        <v>60000</v>
      </c>
      <c r="Y23" s="980">
        <v>0</v>
      </c>
      <c r="Z23" s="980">
        <v>0</v>
      </c>
      <c r="AA23" s="980">
        <v>150000</v>
      </c>
    </row>
    <row r="24" spans="1:38" ht="40.5" x14ac:dyDescent="0.3">
      <c r="A24" s="978">
        <v>15</v>
      </c>
      <c r="B24" s="981" t="s">
        <v>1633</v>
      </c>
      <c r="C24" s="1145"/>
      <c r="D24" s="1145"/>
      <c r="E24" s="1145"/>
      <c r="F24" s="1145">
        <v>180.9</v>
      </c>
      <c r="G24" s="1145"/>
      <c r="H24" s="1145"/>
      <c r="I24" s="1145"/>
      <c r="J24" s="1145"/>
      <c r="K24" s="1145"/>
      <c r="L24" s="1145"/>
      <c r="M24" s="1146">
        <f t="shared" si="3"/>
        <v>180.9</v>
      </c>
      <c r="N24" s="982"/>
      <c r="O24" s="973">
        <f t="shared" si="2"/>
        <v>30</v>
      </c>
      <c r="P24" s="944">
        <f t="shared" si="1"/>
        <v>394.3261300621744</v>
      </c>
      <c r="Q24" s="974">
        <v>217.98017139976474</v>
      </c>
      <c r="R24" s="980" t="s">
        <v>1139</v>
      </c>
      <c r="S24" s="980">
        <v>0</v>
      </c>
      <c r="T24" s="980">
        <v>0</v>
      </c>
      <c r="U24" s="980">
        <v>30000</v>
      </c>
      <c r="V24" s="980">
        <v>0</v>
      </c>
      <c r="W24" s="980">
        <v>90000</v>
      </c>
      <c r="X24" s="980">
        <v>90000</v>
      </c>
      <c r="Y24" s="980">
        <v>0</v>
      </c>
      <c r="Z24" s="980">
        <v>0</v>
      </c>
      <c r="AA24" s="980">
        <v>210000</v>
      </c>
    </row>
    <row r="25" spans="1:38" s="983" customFormat="1" ht="40.5" x14ac:dyDescent="0.3">
      <c r="A25" s="978">
        <v>16</v>
      </c>
      <c r="B25" s="981" t="s">
        <v>1630</v>
      </c>
      <c r="C25" s="1145"/>
      <c r="D25" s="1145"/>
      <c r="E25" s="1145"/>
      <c r="F25" s="1145">
        <v>282.5</v>
      </c>
      <c r="G25" s="1145"/>
      <c r="H25" s="1145"/>
      <c r="I25" s="1145"/>
      <c r="J25" s="1145"/>
      <c r="K25" s="1145"/>
      <c r="L25" s="1145"/>
      <c r="M25" s="1146">
        <f t="shared" si="3"/>
        <v>282.5</v>
      </c>
      <c r="N25" s="982"/>
      <c r="O25" s="973">
        <f t="shared" si="2"/>
        <v>506.6</v>
      </c>
      <c r="P25" s="944">
        <f t="shared" si="1"/>
        <v>615.7939842043354</v>
      </c>
      <c r="Q25" s="974">
        <v>217.98017139976474</v>
      </c>
      <c r="R25" s="980" t="s">
        <v>1140</v>
      </c>
      <c r="S25" s="980">
        <v>0</v>
      </c>
      <c r="T25" s="980">
        <v>0</v>
      </c>
      <c r="U25" s="980">
        <v>266600</v>
      </c>
      <c r="V25" s="980">
        <v>240000</v>
      </c>
      <c r="W25" s="980">
        <v>135000</v>
      </c>
      <c r="X25" s="980">
        <v>120000</v>
      </c>
      <c r="Y25" s="980">
        <v>0</v>
      </c>
      <c r="Z25" s="980">
        <v>0</v>
      </c>
      <c r="AA25" s="980">
        <v>761600</v>
      </c>
    </row>
    <row r="26" spans="1:38" ht="27" x14ac:dyDescent="0.3">
      <c r="A26" s="978">
        <v>17</v>
      </c>
      <c r="B26" s="981" t="s">
        <v>536</v>
      </c>
      <c r="C26" s="1145"/>
      <c r="D26" s="1145"/>
      <c r="E26" s="1145"/>
      <c r="F26" s="1145"/>
      <c r="G26" s="1145"/>
      <c r="H26" s="1145"/>
      <c r="I26" s="1145"/>
      <c r="J26" s="1145"/>
      <c r="K26" s="1145"/>
      <c r="L26" s="1145"/>
      <c r="M26" s="1146">
        <f t="shared" si="3"/>
        <v>0</v>
      </c>
      <c r="N26" s="979"/>
      <c r="O26" s="973">
        <f t="shared" si="2"/>
        <v>0</v>
      </c>
      <c r="P26" s="944">
        <f t="shared" si="1"/>
        <v>0</v>
      </c>
      <c r="Q26" s="974">
        <v>217.98017139976474</v>
      </c>
      <c r="R26" s="980" t="s">
        <v>536</v>
      </c>
      <c r="S26" s="980">
        <v>0</v>
      </c>
      <c r="T26" s="980">
        <v>0</v>
      </c>
      <c r="U26" s="980">
        <v>0</v>
      </c>
      <c r="V26" s="980">
        <v>0</v>
      </c>
      <c r="W26" s="980">
        <v>0</v>
      </c>
      <c r="X26" s="980">
        <v>0</v>
      </c>
      <c r="Y26" s="980">
        <v>0</v>
      </c>
      <c r="Z26" s="980">
        <v>0</v>
      </c>
      <c r="AA26" s="980">
        <v>0</v>
      </c>
    </row>
    <row r="27" spans="1:38" ht="17.25" x14ac:dyDescent="0.3">
      <c r="A27" s="978">
        <v>18</v>
      </c>
      <c r="B27" s="981" t="s">
        <v>538</v>
      </c>
      <c r="C27" s="1145"/>
      <c r="D27" s="1145"/>
      <c r="E27" s="1145"/>
      <c r="F27" s="1145">
        <v>90.2</v>
      </c>
      <c r="G27" s="1145"/>
      <c r="H27" s="1145"/>
      <c r="I27" s="1145"/>
      <c r="J27" s="1145"/>
      <c r="K27" s="1145"/>
      <c r="L27" s="1145"/>
      <c r="M27" s="1146">
        <f t="shared" si="3"/>
        <v>90.2</v>
      </c>
      <c r="N27" s="979"/>
      <c r="O27" s="973">
        <f t="shared" si="2"/>
        <v>0</v>
      </c>
      <c r="R27" s="980"/>
      <c r="S27" s="980"/>
      <c r="T27" s="980"/>
      <c r="U27" s="980"/>
      <c r="V27" s="980"/>
      <c r="W27" s="980"/>
      <c r="X27" s="980"/>
      <c r="Y27" s="980"/>
      <c r="Z27" s="980"/>
      <c r="AA27" s="980"/>
    </row>
    <row r="29" spans="1:38" ht="22.5" hidden="1" customHeight="1" x14ac:dyDescent="0.3">
      <c r="B29" s="945" t="s">
        <v>1224</v>
      </c>
      <c r="G29" s="945" t="s">
        <v>1225</v>
      </c>
      <c r="H29" s="945"/>
    </row>
    <row r="30" spans="1:38" ht="20.25" customHeight="1" x14ac:dyDescent="0.3"/>
  </sheetData>
  <mergeCells count="3">
    <mergeCell ref="A1:M1"/>
    <mergeCell ref="A3:M3"/>
    <mergeCell ref="A4:M4"/>
  </mergeCells>
  <conditionalFormatting sqref="M7:O8 I6:L7 C6:F7 B2:L2 G7:H7 C9:N9 B5:B26 O9:O27 C8:M8">
    <cfRule type="cellIs" dxfId="15" priority="9" stopIfTrue="1" operator="equal">
      <formula>0</formula>
    </cfRule>
  </conditionalFormatting>
  <conditionalFormatting sqref="B27">
    <cfRule type="cellIs" dxfId="14" priority="5" stopIfTrue="1" operator="equal">
      <formula>0</formula>
    </cfRule>
  </conditionalFormatting>
  <conditionalFormatting sqref="S1">
    <cfRule type="cellIs" dxfId="13" priority="8" stopIfTrue="1" operator="equal">
      <formula>0</formula>
    </cfRule>
  </conditionalFormatting>
  <conditionalFormatting sqref="X1">
    <cfRule type="cellIs" dxfId="12" priority="7" stopIfTrue="1" operator="equal">
      <formula>0</formula>
    </cfRule>
  </conditionalFormatting>
  <conditionalFormatting sqref="T1">
    <cfRule type="cellIs" dxfId="11" priority="6" stopIfTrue="1" operator="equal">
      <formula>0</formula>
    </cfRule>
  </conditionalFormatting>
  <conditionalFormatting sqref="V1">
    <cfRule type="cellIs" dxfId="10" priority="1" stopIfTrue="1" operator="equal">
      <formula>0</formula>
    </cfRule>
  </conditionalFormatting>
  <conditionalFormatting sqref="Z1">
    <cfRule type="cellIs" dxfId="9" priority="4" stopIfTrue="1" operator="equal">
      <formula>0</formula>
    </cfRule>
  </conditionalFormatting>
  <conditionalFormatting sqref="U1">
    <cfRule type="cellIs" dxfId="8" priority="3" stopIfTrue="1" operator="equal">
      <formula>0</formula>
    </cfRule>
  </conditionalFormatting>
  <conditionalFormatting sqref="Y1">
    <cfRule type="cellIs" dxfId="7" priority="2" stopIfTrue="1" operator="equal">
      <formula>0</formula>
    </cfRule>
  </conditionalFormatting>
  <printOptions horizontalCentered="1"/>
  <pageMargins left="0.11811023622047245" right="0.11811023622047245" top="0.74803149606299213" bottom="0.35433070866141736" header="0.31496062992125984" footer="0.31496062992125984"/>
  <pageSetup paperSize="9" scale="65" orientation="landscape" r:id="rId1"/>
  <rowBreaks count="1" manualBreakCount="1">
    <brk id="27" max="1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770"/>
  <sheetViews>
    <sheetView view="pageBreakPreview" zoomScale="60" zoomScaleNormal="100" workbookViewId="0">
      <selection activeCell="J25" sqref="J25"/>
    </sheetView>
  </sheetViews>
  <sheetFormatPr defaultRowHeight="13.5" x14ac:dyDescent="0.25"/>
  <cols>
    <col min="1" max="1" width="9.140625" style="20"/>
    <col min="2" max="2" width="12.28515625" style="20" customWidth="1"/>
    <col min="3" max="3" width="6.7109375" style="16" customWidth="1"/>
    <col min="4" max="4" width="46.85546875" style="201" bestFit="1" customWidth="1"/>
    <col min="5" max="5" width="12.85546875" style="1383" customWidth="1"/>
    <col min="6" max="6" width="12.7109375" style="1383" customWidth="1"/>
    <col min="7" max="7" width="13.42578125" style="1383" bestFit="1" customWidth="1"/>
    <col min="8" max="8" width="12.7109375" style="1383" customWidth="1"/>
    <col min="9" max="9" width="14.140625" style="1383" customWidth="1"/>
    <col min="10" max="10" width="56.5703125" style="1383" customWidth="1"/>
    <col min="11" max="11" width="19.85546875" style="1383" bestFit="1" customWidth="1"/>
    <col min="12" max="12" width="14" style="1383" customWidth="1"/>
    <col min="13" max="13" width="13.7109375" style="1383" hidden="1" customWidth="1"/>
    <col min="14" max="15" width="13.7109375" style="1379" hidden="1" customWidth="1"/>
    <col min="16" max="16384" width="9.140625" style="5"/>
  </cols>
  <sheetData>
    <row r="1" spans="1:15" ht="21.75" customHeight="1" x14ac:dyDescent="0.25">
      <c r="A1" s="31"/>
      <c r="B1" s="31"/>
      <c r="K1" s="1384" t="s">
        <v>34</v>
      </c>
    </row>
    <row r="2" spans="1:15" s="31" customFormat="1" ht="25.5" customHeight="1" thickBot="1" x14ac:dyDescent="0.35">
      <c r="A2" s="1666" t="s">
        <v>1394</v>
      </c>
      <c r="B2" s="1666"/>
      <c r="C2" s="1666"/>
      <c r="D2" s="1666"/>
      <c r="E2" s="1666"/>
      <c r="F2" s="1666"/>
      <c r="G2" s="1666"/>
      <c r="H2" s="1666"/>
      <c r="I2" s="1385"/>
      <c r="K2" s="1672" t="s">
        <v>28</v>
      </c>
      <c r="L2" s="1672"/>
      <c r="M2" s="1387"/>
      <c r="N2" s="1496"/>
      <c r="O2" s="1496"/>
    </row>
    <row r="3" spans="1:15" s="521" customFormat="1" ht="16.5" x14ac:dyDescent="0.25">
      <c r="A3" s="549" t="s">
        <v>451</v>
      </c>
      <c r="B3" s="1408" t="s">
        <v>1270</v>
      </c>
      <c r="C3" s="519"/>
      <c r="D3" s="1667"/>
      <c r="E3" s="1667"/>
      <c r="F3" s="1667"/>
      <c r="G3" s="1667"/>
      <c r="H3" s="1667"/>
      <c r="I3" s="1667"/>
      <c r="J3" s="1388"/>
      <c r="K3" s="1389"/>
      <c r="L3" s="1389"/>
      <c r="M3" s="1497"/>
      <c r="N3" s="1497"/>
      <c r="O3" s="1497"/>
    </row>
    <row r="4" spans="1:15" s="521" customFormat="1" ht="16.5" x14ac:dyDescent="0.25">
      <c r="A4" s="252" t="s">
        <v>452</v>
      </c>
      <c r="B4" s="1409" t="s">
        <v>1270</v>
      </c>
      <c r="C4" s="519"/>
      <c r="D4" s="525"/>
      <c r="E4" s="1390"/>
      <c r="F4" s="1390"/>
      <c r="G4" s="1390"/>
      <c r="H4" s="1390"/>
      <c r="I4" s="1390"/>
      <c r="J4" s="1388"/>
      <c r="K4" s="1389"/>
      <c r="L4" s="1389"/>
      <c r="M4" s="1497"/>
      <c r="N4" s="1497"/>
      <c r="O4" s="1497"/>
    </row>
    <row r="5" spans="1:15" s="31" customFormat="1" ht="14.25" x14ac:dyDescent="0.25">
      <c r="A5" s="252" t="s">
        <v>453</v>
      </c>
      <c r="B5" s="1409" t="s">
        <v>1271</v>
      </c>
      <c r="C5" s="48"/>
      <c r="D5" s="6"/>
      <c r="E5" s="1385"/>
      <c r="F5" s="1385"/>
      <c r="G5" s="1385"/>
      <c r="H5" s="1385"/>
      <c r="I5" s="1385"/>
      <c r="J5" s="1385"/>
      <c r="K5" s="1386"/>
      <c r="L5" s="1386"/>
      <c r="M5" s="1387"/>
      <c r="N5" s="1496"/>
      <c r="O5" s="1496"/>
    </row>
    <row r="6" spans="1:15" s="16" customFormat="1" x14ac:dyDescent="0.25">
      <c r="A6" s="1665"/>
      <c r="B6" s="1665"/>
      <c r="C6" s="280"/>
      <c r="D6" s="321"/>
      <c r="E6" s="1386"/>
      <c r="F6" s="1386"/>
      <c r="G6" s="1391"/>
      <c r="H6" s="1569" t="s">
        <v>382</v>
      </c>
      <c r="I6" s="1570"/>
      <c r="J6" s="1391"/>
      <c r="K6" s="1386"/>
      <c r="L6" s="1386"/>
      <c r="M6" s="1498"/>
      <c r="N6" s="1391"/>
      <c r="O6" s="1391"/>
    </row>
    <row r="7" spans="1:15" s="16" customFormat="1" x14ac:dyDescent="0.25">
      <c r="A7" s="1568"/>
      <c r="B7" s="1568"/>
      <c r="C7" s="280"/>
      <c r="D7" s="321"/>
      <c r="E7" s="1386"/>
      <c r="F7" s="1386"/>
      <c r="G7" s="1391"/>
      <c r="H7" s="1392"/>
      <c r="I7" s="1393"/>
      <c r="J7" s="1391"/>
      <c r="K7" s="1386"/>
      <c r="L7" s="1386"/>
      <c r="M7" s="1498"/>
      <c r="N7" s="1391"/>
      <c r="O7" s="1391"/>
    </row>
    <row r="8" spans="1:15" s="16" customFormat="1" x14ac:dyDescent="0.25">
      <c r="A8" s="1647" t="s">
        <v>454</v>
      </c>
      <c r="B8" s="1647"/>
      <c r="C8" s="1663"/>
      <c r="D8" s="1664"/>
      <c r="E8" s="1394" t="s">
        <v>353</v>
      </c>
      <c r="F8" s="1394" t="s">
        <v>392</v>
      </c>
      <c r="G8" s="1668" t="s">
        <v>428</v>
      </c>
      <c r="H8" s="1668"/>
      <c r="I8" s="1669"/>
      <c r="J8" s="1395"/>
      <c r="K8" s="1673" t="s">
        <v>437</v>
      </c>
      <c r="L8" s="1661" t="s">
        <v>1670</v>
      </c>
      <c r="M8" s="1498"/>
      <c r="N8" s="1391"/>
      <c r="O8" s="1391"/>
    </row>
    <row r="9" spans="1:15" s="16" customFormat="1" ht="76.5" x14ac:dyDescent="0.25">
      <c r="A9" s="533" t="s">
        <v>455</v>
      </c>
      <c r="B9" s="533" t="s">
        <v>456</v>
      </c>
      <c r="C9" s="487" t="s">
        <v>35</v>
      </c>
      <c r="D9" s="487" t="s">
        <v>402</v>
      </c>
      <c r="E9" s="1395" t="s">
        <v>404</v>
      </c>
      <c r="F9" s="1396" t="s">
        <v>30</v>
      </c>
      <c r="G9" s="1395" t="s">
        <v>31</v>
      </c>
      <c r="H9" s="1395" t="s">
        <v>4708</v>
      </c>
      <c r="I9" s="1395" t="s">
        <v>4709</v>
      </c>
      <c r="J9" s="1395" t="s">
        <v>293</v>
      </c>
      <c r="K9" s="1674"/>
      <c r="L9" s="1662"/>
      <c r="M9" s="1498"/>
      <c r="N9" s="1391"/>
      <c r="O9" s="1391"/>
    </row>
    <row r="10" spans="1:15" s="265" customFormat="1" x14ac:dyDescent="0.2">
      <c r="A10" s="544">
        <v>1</v>
      </c>
      <c r="B10" s="544">
        <v>2</v>
      </c>
      <c r="C10" s="518">
        <v>3</v>
      </c>
      <c r="D10" s="518">
        <v>4</v>
      </c>
      <c r="E10" s="1397">
        <v>5</v>
      </c>
      <c r="F10" s="1397">
        <v>6</v>
      </c>
      <c r="G10" s="1397">
        <v>7</v>
      </c>
      <c r="H10" s="1397">
        <v>8</v>
      </c>
      <c r="I10" s="1397">
        <v>9</v>
      </c>
      <c r="J10" s="1397">
        <v>10</v>
      </c>
      <c r="K10" s="1397">
        <v>11</v>
      </c>
      <c r="L10" s="1397">
        <v>12</v>
      </c>
      <c r="M10" s="1475"/>
      <c r="N10" s="1475"/>
      <c r="O10" s="1475"/>
    </row>
    <row r="11" spans="1:15" s="176" customFormat="1" ht="100.5" customHeight="1" x14ac:dyDescent="0.2">
      <c r="A11" s="1652" t="s">
        <v>1268</v>
      </c>
      <c r="B11" s="1670"/>
      <c r="C11" s="534"/>
      <c r="D11" s="271" t="s">
        <v>291</v>
      </c>
      <c r="E11" s="1099">
        <f>+E91+E171+E251+E331+E411+E491+E571+E651+E731+E811+E891+E971+E1051+E1131+E1211+E1291+E1371+E1451+E1531</f>
        <v>2516</v>
      </c>
      <c r="F11" s="1099">
        <f>+F91+F171+F251+F331+F411+F491+F571+F651+F731+F811+F891+F971+F1051+F1131+F1211+F1291+F1371+F1451+F1531</f>
        <v>2516</v>
      </c>
      <c r="G11" s="1099">
        <f>+G91+G171+G251+G331+G411+G491+G571+G651+G731+G811+G891+G971+G1051+G1131+G1211+G1291+G1371+G1451+G1531</f>
        <v>2743</v>
      </c>
      <c r="H11" s="1099">
        <f>+G11-F11</f>
        <v>227</v>
      </c>
      <c r="I11" s="1099">
        <f>G11-E11</f>
        <v>227</v>
      </c>
      <c r="J11" s="1099" t="s">
        <v>6962</v>
      </c>
      <c r="K11" s="1099">
        <f>+K91+K171+K251+K331+K411+K491+K571+K651+K731+K811+K891+K971+K1051+K1131+K1211+K1291+K1371+K1451+K1531</f>
        <v>2743</v>
      </c>
      <c r="L11" s="1099">
        <f>+L91+L171+L251+L331+L411+L491+L571+L651+L731+L811+L891+L971+L1051+L1131+L1211+L1291+L1371+L1451+L1531</f>
        <v>2743</v>
      </c>
      <c r="M11" s="1107"/>
      <c r="N11" s="1107"/>
      <c r="O11" s="1107"/>
    </row>
    <row r="12" spans="1:15" s="176" customFormat="1" ht="13.5" customHeight="1" x14ac:dyDescent="0.2">
      <c r="A12" s="1653"/>
      <c r="B12" s="1671"/>
      <c r="C12" s="535"/>
      <c r="D12" s="272"/>
      <c r="E12" s="1093"/>
      <c r="F12" s="1093"/>
      <c r="G12" s="1099"/>
      <c r="H12" s="1093">
        <f>+G12-F12</f>
        <v>0</v>
      </c>
      <c r="I12" s="1093">
        <f>G12-E12</f>
        <v>0</v>
      </c>
      <c r="J12" s="1093"/>
      <c r="K12" s="1093"/>
      <c r="L12" s="1093"/>
      <c r="M12" s="1107"/>
      <c r="N12" s="1107"/>
      <c r="O12" s="1107"/>
    </row>
    <row r="13" spans="1:15" s="176" customFormat="1" ht="44.25" customHeight="1" x14ac:dyDescent="0.2">
      <c r="A13" s="1653"/>
      <c r="B13" s="1671"/>
      <c r="C13" s="535"/>
      <c r="D13" s="273" t="s">
        <v>32</v>
      </c>
      <c r="E13" s="1099">
        <f>+E93+E173+E253+E333+E413+E493+E573+E653+E733+E813+E893+E973+E1053+E1133+E1213+E1293+E1373+E1453+E1533</f>
        <v>28</v>
      </c>
      <c r="F13" s="1099">
        <f>+F93+F173+F253+F333+F413+F493+F573+F653+F733+F813+F893+F973+F1053+F1133+F1213+F1293+F1373+F1453+F1533+F1613</f>
        <v>28</v>
      </c>
      <c r="G13" s="1099">
        <f>+G93+G173+G253+G333+G413+G493+G573+G653+G733+G813+G893+G973+G1053+G1133+G1213+G1293+G1373+G1453+G1533+G1613</f>
        <v>29</v>
      </c>
      <c r="H13" s="1093">
        <f>+G13-F13</f>
        <v>1</v>
      </c>
      <c r="I13" s="1093">
        <f>G13-E13</f>
        <v>1</v>
      </c>
      <c r="J13" s="1093" t="s">
        <v>6959</v>
      </c>
      <c r="K13" s="1099">
        <f>+K93+K173+K253+K333+K413+K493+K573+K653+K733+K813+K893+K973+K1053+K1133+K1213+K1293+K1373+K1453+K1533+K1613</f>
        <v>29</v>
      </c>
      <c r="L13" s="1099">
        <f>+L93+L173+L253+L333+L413+L493+L573+L653+L733+L813+L893+L973+L1053+L1133+L1213+L1293+L1373+L1453+L1533+L1613</f>
        <v>29</v>
      </c>
      <c r="M13" s="1107"/>
      <c r="N13" s="1107"/>
      <c r="O13" s="1107"/>
    </row>
    <row r="14" spans="1:15" s="266" customFormat="1" ht="13.5" customHeight="1" x14ac:dyDescent="0.2">
      <c r="A14" s="1653"/>
      <c r="B14" s="1671"/>
      <c r="C14" s="535"/>
      <c r="D14" s="272"/>
      <c r="E14" s="1093"/>
      <c r="F14" s="1093"/>
      <c r="G14" s="1093"/>
      <c r="H14" s="1093">
        <f>+G14-F14</f>
        <v>0</v>
      </c>
      <c r="I14" s="1093">
        <f>G14-E14</f>
        <v>0</v>
      </c>
      <c r="J14" s="1093"/>
      <c r="K14" s="1093"/>
      <c r="L14" s="1093"/>
      <c r="M14" s="1499"/>
      <c r="N14" s="1499"/>
      <c r="O14" s="1499"/>
    </row>
    <row r="15" spans="1:15" s="265" customFormat="1" ht="14.25" customHeight="1" x14ac:dyDescent="0.25">
      <c r="A15" s="1653"/>
      <c r="B15" s="1671"/>
      <c r="C15" s="536"/>
      <c r="D15" s="281" t="s">
        <v>33</v>
      </c>
      <c r="E15" s="1398">
        <f>+E17+E81</f>
        <v>11903438.6</v>
      </c>
      <c r="F15" s="1398">
        <f>+F17+F81</f>
        <v>12662335.599999998</v>
      </c>
      <c r="G15" s="1398">
        <f>+G17+G81</f>
        <v>17516713.400000002</v>
      </c>
      <c r="H15" s="1398">
        <f>+G15-F15</f>
        <v>4854377.8000000045</v>
      </c>
      <c r="I15" s="1398">
        <f>G15-E15</f>
        <v>5613274.8000000026</v>
      </c>
      <c r="J15" s="1398"/>
      <c r="K15" s="1398">
        <f>+K17+K81</f>
        <v>17860626</v>
      </c>
      <c r="L15" s="1398">
        <f>+L17+L81</f>
        <v>17738249.600000001</v>
      </c>
      <c r="M15" s="1475">
        <f>+M95+M175+M255+M335+M415+M495+M575+M655+M735+M815+M895+M975+M1055+M1135+M1215+M1295+M1375+M1455+M1535</f>
        <v>2898797.7083333335</v>
      </c>
      <c r="N15" s="1475">
        <f t="shared" ref="N15:O15" si="0">+N95+N175+N255+N335+N415+N495+N575+N655+N735+N815+N895+N975+N1055+N1135+N1215+N1295+N1375+N1455+N1535</f>
        <v>6904883.7333333325</v>
      </c>
      <c r="O15" s="1475">
        <f t="shared" si="0"/>
        <v>10910969.758333333</v>
      </c>
    </row>
    <row r="16" spans="1:15" s="265" customFormat="1" ht="14.25" customHeight="1" x14ac:dyDescent="0.25">
      <c r="A16" s="1653"/>
      <c r="B16" s="1671"/>
      <c r="C16" s="537"/>
      <c r="D16" s="17" t="s">
        <v>403</v>
      </c>
      <c r="E16" s="1093"/>
      <c r="F16" s="1093"/>
      <c r="G16" s="1093"/>
      <c r="H16" s="1382"/>
      <c r="I16" s="1382"/>
      <c r="J16" s="1093"/>
      <c r="K16" s="1093"/>
      <c r="L16" s="1093"/>
      <c r="M16" s="1475"/>
      <c r="N16" s="1475"/>
      <c r="O16" s="1475"/>
    </row>
    <row r="17" spans="1:15" s="265" customFormat="1" ht="13.5" customHeight="1" x14ac:dyDescent="0.2">
      <c r="A17" s="1653"/>
      <c r="B17" s="1671"/>
      <c r="C17" s="538"/>
      <c r="D17" s="274" t="s">
        <v>36</v>
      </c>
      <c r="E17" s="1398">
        <f>E19+SUM(E25:E80)-E25-E30-E38-E52-E56-E73</f>
        <v>11178568.799999999</v>
      </c>
      <c r="F17" s="1398">
        <f>F19+SUM(F25:F80)-F25-F30-F38-F52-F56-F73</f>
        <v>12032815.399999999</v>
      </c>
      <c r="G17" s="1398">
        <f>G19+SUM(G25:G80)-G25-G30-G38-G52-G56-G73</f>
        <v>15547002.300000001</v>
      </c>
      <c r="H17" s="1398">
        <f>+G17-F17</f>
        <v>3514186.9000000022</v>
      </c>
      <c r="I17" s="1398">
        <f t="shared" ref="I17:I48" si="1">G17-E17</f>
        <v>4368433.5000000019</v>
      </c>
      <c r="J17" s="1398"/>
      <c r="K17" s="1398">
        <f>K19+SUM(K25:K80)-K25-K30-K38-K52-K56-K73</f>
        <v>15988409.500000002</v>
      </c>
      <c r="L17" s="1398">
        <f>L19+SUM(L25:L80)-L25-L30-L38-L52-L56-L73</f>
        <v>16264649.600000003</v>
      </c>
      <c r="M17" s="1475"/>
      <c r="N17" s="1475"/>
      <c r="O17" s="1475"/>
    </row>
    <row r="18" spans="1:15" s="265" customFormat="1" ht="13.5" hidden="1" customHeight="1" x14ac:dyDescent="0.2">
      <c r="A18" s="1653"/>
      <c r="B18" s="1671"/>
      <c r="C18" s="534"/>
      <c r="D18" s="272" t="s">
        <v>72</v>
      </c>
      <c r="E18" s="1099"/>
      <c r="F18" s="1099"/>
      <c r="G18" s="1093"/>
      <c r="H18" s="1093">
        <f t="shared" ref="H18:H81" si="2">+G18-F18</f>
        <v>0</v>
      </c>
      <c r="I18" s="1099">
        <f t="shared" si="1"/>
        <v>0</v>
      </c>
      <c r="J18" s="1099"/>
      <c r="K18" s="1099"/>
      <c r="L18" s="1099"/>
      <c r="M18" s="1475"/>
      <c r="N18" s="1475"/>
      <c r="O18" s="1475"/>
    </row>
    <row r="19" spans="1:15" s="265" customFormat="1" ht="14.25" hidden="1" x14ac:dyDescent="0.2">
      <c r="A19" s="1653"/>
      <c r="B19" s="1671"/>
      <c r="C19" s="539"/>
      <c r="D19" s="488" t="s">
        <v>491</v>
      </c>
      <c r="E19" s="1399">
        <f>SUM(E21:E23)</f>
        <v>9929175.0999999996</v>
      </c>
      <c r="F19" s="1399">
        <f>SUM(F21:F23)</f>
        <v>10253812.6</v>
      </c>
      <c r="G19" s="1399">
        <f>SUM(G21:G23)</f>
        <v>13287459.799999999</v>
      </c>
      <c r="H19" s="1399">
        <f t="shared" si="2"/>
        <v>3033647.1999999993</v>
      </c>
      <c r="I19" s="1399">
        <f t="shared" si="1"/>
        <v>3358284.6999999993</v>
      </c>
      <c r="J19" s="1399"/>
      <c r="K19" s="1399">
        <f>SUM(K21:K23)</f>
        <v>13781247.1</v>
      </c>
      <c r="L19" s="1399">
        <f>SUM(L21:L23)</f>
        <v>14325709.9</v>
      </c>
      <c r="M19" s="1475"/>
      <c r="N19" s="1475"/>
      <c r="O19" s="1475"/>
    </row>
    <row r="20" spans="1:15" s="265" customFormat="1" hidden="1" x14ac:dyDescent="0.25">
      <c r="A20" s="547"/>
      <c r="B20" s="545"/>
      <c r="C20" s="534"/>
      <c r="D20" s="272" t="s">
        <v>72</v>
      </c>
      <c r="E20" s="1099"/>
      <c r="F20" s="1099"/>
      <c r="G20" s="1093"/>
      <c r="H20" s="1093">
        <f t="shared" si="2"/>
        <v>0</v>
      </c>
      <c r="I20" s="1099">
        <f t="shared" si="1"/>
        <v>0</v>
      </c>
      <c r="J20" s="1099"/>
      <c r="K20" s="1099"/>
      <c r="L20" s="1099"/>
      <c r="M20" s="1475"/>
      <c r="N20" s="1475"/>
      <c r="O20" s="1475"/>
    </row>
    <row r="21" spans="1:15" s="265" customFormat="1" ht="81" x14ac:dyDescent="0.25">
      <c r="A21" s="547"/>
      <c r="B21" s="545"/>
      <c r="C21" s="540" t="s">
        <v>283</v>
      </c>
      <c r="D21" s="275" t="s">
        <v>37</v>
      </c>
      <c r="E21" s="1099">
        <f>+E101+E181+E261+E341+E421+E501+E581+E661+E741+E821+E901+E981+E1061+E1141+E1221+E1301+E1381+E1461+E1541</f>
        <v>7697122.1999999993</v>
      </c>
      <c r="F21" s="1099">
        <f>+F101+F181+F261+F341+F421+F501+F581+F661+F741+F821+F901+F981+F1061+F1141+F1221+F1301+F1381+F1461+F1541</f>
        <v>7974473.7000000002</v>
      </c>
      <c r="G21" s="1099">
        <f>+G101+G181+G261+G341+G421+G501+G581+G661+G741+G821+G901+G981+G1061+G1141+G1221+G1301+G1381+G1461+G1541</f>
        <v>10340740.699999999</v>
      </c>
      <c r="H21" s="1099">
        <f t="shared" si="2"/>
        <v>2366266.9999999991</v>
      </c>
      <c r="I21" s="1099">
        <f t="shared" si="1"/>
        <v>2643618.5</v>
      </c>
      <c r="J21" s="1099" t="s">
        <v>4702</v>
      </c>
      <c r="K21" s="1099">
        <f>+K101+K181+K261+K341+K421+K501+K581+K661+K741+K821+K901+K981+K1061+K1141+K1221+K1301+K1381+K1461+K1541</f>
        <v>10718747.699999999</v>
      </c>
      <c r="L21" s="1099">
        <f>+L101+L181+L261+L341+L421+L501+L581+L661+L741+L821+L901+L981+L1061+L1141+L1221+L1301+L1381+L1461+L1541</f>
        <v>11142218.5</v>
      </c>
      <c r="M21" s="1475"/>
      <c r="N21" s="1067"/>
      <c r="O21" s="1475"/>
    </row>
    <row r="22" spans="1:15" s="267" customFormat="1" ht="81" x14ac:dyDescent="0.25">
      <c r="A22" s="547"/>
      <c r="B22" s="545"/>
      <c r="C22" s="540" t="s">
        <v>284</v>
      </c>
      <c r="D22" s="276" t="s">
        <v>38</v>
      </c>
      <c r="E22" s="1099">
        <f>+E102+E182+E262+E342+E422+E502+E582+E662+E742+E822+E902+E982+E1062+E1142+E1222+E1302+E1382+E1462+E1542</f>
        <v>1845618</v>
      </c>
      <c r="F22" s="1099">
        <f t="shared" ref="F22:G23" si="3">+F102+F182+F262+F342+F422+F502+F582+F662+F742+F822+F902+F982+F1062+F1142+F1222+F1302+F1382+F1462+F1542</f>
        <v>1883293.4999999995</v>
      </c>
      <c r="G22" s="1099">
        <f t="shared" si="3"/>
        <v>2619420.7000000002</v>
      </c>
      <c r="H22" s="1099">
        <f t="shared" si="2"/>
        <v>736127.20000000065</v>
      </c>
      <c r="I22" s="1099">
        <f t="shared" si="1"/>
        <v>773802.70000000019</v>
      </c>
      <c r="J22" s="1099" t="s">
        <v>4704</v>
      </c>
      <c r="K22" s="1099">
        <f>+K102+K182+K262+K342+K422+K502+K582+K662+K742+K822+K902+K982+K1062+K1142+K1222+K1302+K1382+K1462+K1542</f>
        <v>2728093.6</v>
      </c>
      <c r="L22" s="1099">
        <f t="shared" ref="L22" si="4">+L102+L182+L262+L342+L422+L502+L582+L662+L742+L822+L902+L982+L1062+L1142+L1222+L1302+L1382+L1462+L1542</f>
        <v>2841845.6</v>
      </c>
      <c r="M22" s="1067"/>
      <c r="N22" s="1067"/>
      <c r="O22" s="1067"/>
    </row>
    <row r="23" spans="1:15" s="267" customFormat="1" ht="67.5" x14ac:dyDescent="0.25">
      <c r="A23" s="547"/>
      <c r="B23" s="545"/>
      <c r="C23" s="540" t="s">
        <v>285</v>
      </c>
      <c r="D23" s="276" t="s">
        <v>39</v>
      </c>
      <c r="E23" s="1099">
        <f>+E103+E183+E263+E343+E423+E503+E583+E663+E743+E823+E903+E983+E1063+E1143+E1223+E1303+E1383+E1463+E1543</f>
        <v>386434.89999999997</v>
      </c>
      <c r="F23" s="1099">
        <f t="shared" si="3"/>
        <v>396045.4</v>
      </c>
      <c r="G23" s="1099">
        <f t="shared" si="3"/>
        <v>327298.39999999997</v>
      </c>
      <c r="H23" s="1099">
        <f t="shared" si="2"/>
        <v>-68747.000000000058</v>
      </c>
      <c r="I23" s="1099">
        <f t="shared" si="1"/>
        <v>-59136.5</v>
      </c>
      <c r="J23" s="1099" t="s">
        <v>4703</v>
      </c>
      <c r="K23" s="1099">
        <f t="shared" ref="K23:L23" si="5">+K103+K183+K263+K343+K423+K503+K583+K663+K743+K823+K903+K983+K1063+K1143+K1223+K1303+K1383+K1463+K1543</f>
        <v>334405.8</v>
      </c>
      <c r="L23" s="1099">
        <f t="shared" si="5"/>
        <v>341645.80000000005</v>
      </c>
      <c r="M23" s="1067"/>
      <c r="N23" s="1067"/>
      <c r="O23" s="1067"/>
    </row>
    <row r="24" spans="1:15" s="267" customFormat="1" ht="14.25" x14ac:dyDescent="0.25">
      <c r="A24" s="547"/>
      <c r="B24" s="545"/>
      <c r="C24" s="541"/>
      <c r="D24" s="489"/>
      <c r="E24" s="1120"/>
      <c r="F24" s="1120"/>
      <c r="G24" s="1120"/>
      <c r="H24" s="1120"/>
      <c r="I24" s="1120"/>
      <c r="J24" s="1120"/>
      <c r="K24" s="1120"/>
      <c r="L24" s="1120"/>
      <c r="M24" s="1067"/>
      <c r="N24" s="1067"/>
      <c r="O24" s="1067"/>
    </row>
    <row r="25" spans="1:15" s="267" customFormat="1" ht="81" x14ac:dyDescent="0.25">
      <c r="A25" s="547"/>
      <c r="B25" s="545"/>
      <c r="C25" s="542">
        <v>4212</v>
      </c>
      <c r="D25" s="488" t="s">
        <v>40</v>
      </c>
      <c r="E25" s="1399">
        <f>E27+E28+E29</f>
        <v>248202.60000000003</v>
      </c>
      <c r="F25" s="1399">
        <f>F27+F28+F29</f>
        <v>319430.80000000005</v>
      </c>
      <c r="G25" s="1399">
        <f>G27+G28+G29</f>
        <v>322236.70000000007</v>
      </c>
      <c r="H25" s="1399">
        <f t="shared" si="2"/>
        <v>2805.9000000000233</v>
      </c>
      <c r="I25" s="1399">
        <f t="shared" si="1"/>
        <v>74034.100000000035</v>
      </c>
      <c r="J25" s="1399" t="s">
        <v>1658</v>
      </c>
      <c r="K25" s="1399">
        <f>K27+K28+K29</f>
        <v>322236.70000000007</v>
      </c>
      <c r="L25" s="1399">
        <f>L27+L28+L29</f>
        <v>322236.70000000007</v>
      </c>
      <c r="M25" s="1067"/>
      <c r="N25" s="1067"/>
      <c r="O25" s="1067"/>
    </row>
    <row r="26" spans="1:15" s="267" customFormat="1" x14ac:dyDescent="0.25">
      <c r="A26" s="547"/>
      <c r="B26" s="545"/>
      <c r="C26" s="540"/>
      <c r="D26" s="272" t="s">
        <v>72</v>
      </c>
      <c r="E26" s="1089"/>
      <c r="F26" s="1089"/>
      <c r="G26" s="1089"/>
      <c r="H26" s="1089">
        <f t="shared" si="2"/>
        <v>0</v>
      </c>
      <c r="I26" s="1089">
        <f t="shared" si="1"/>
        <v>0</v>
      </c>
      <c r="J26" s="1089"/>
      <c r="K26" s="1089"/>
      <c r="L26" s="1089"/>
      <c r="M26" s="1067"/>
      <c r="N26" s="1067"/>
      <c r="O26" s="1067"/>
    </row>
    <row r="27" spans="1:15" s="267" customFormat="1" x14ac:dyDescent="0.25">
      <c r="A27" s="547"/>
      <c r="B27" s="545"/>
      <c r="C27" s="540"/>
      <c r="D27" s="272" t="s">
        <v>40</v>
      </c>
      <c r="E27" s="1099">
        <f>+E107+E187+E267+E347+E427+E507+E587+E667+E747+E827+E907+E987+E1067+E1147+E1227+E1307+E1387+E1467+E1547</f>
        <v>141369.40000000002</v>
      </c>
      <c r="F27" s="1099">
        <f>+F107+F187+F267+F347+F427+F507+F587+F667+F747+F827+F907+F987+F1067+F1147+F1227+F1307+F1387+F1467+F1547</f>
        <v>171063.40000000002</v>
      </c>
      <c r="G27" s="1099">
        <f>+G107+G187+G267+G347+G427+G507+G587+G667+G747+G827+G907+G987+G1067+G1147+G1227+G1307+G1387+G1467+G1547</f>
        <v>159600.1</v>
      </c>
      <c r="H27" s="1089">
        <f t="shared" si="2"/>
        <v>-11463.300000000017</v>
      </c>
      <c r="I27" s="1089">
        <f t="shared" si="1"/>
        <v>18230.699999999983</v>
      </c>
      <c r="J27" s="1089"/>
      <c r="K27" s="1099">
        <f>+K107+K187+K267+K347+K427+K507+K587+K667+K747+K827+K907+K987+K1067+K1147+K1227+K1307+K1387+K1467+K1547</f>
        <v>159600.1</v>
      </c>
      <c r="L27" s="1099">
        <f>+L107+L187+L267+L347+L427+L507+L587+L667+L747+L827+L907+L987+L1067+L1147+L1227+L1307+L1387+L1467+L1547</f>
        <v>159600.1</v>
      </c>
      <c r="M27" s="1067"/>
      <c r="N27" s="1067"/>
      <c r="O27" s="1067"/>
    </row>
    <row r="28" spans="1:15" s="267" customFormat="1" x14ac:dyDescent="0.25">
      <c r="A28" s="547"/>
      <c r="B28" s="545"/>
      <c r="C28" s="540"/>
      <c r="D28" s="272" t="s">
        <v>292</v>
      </c>
      <c r="E28" s="1099">
        <f t="shared" ref="E28:G28" si="6">+E108+E188+E268+E348+E428+E508+E588+E668+E748+E828+E908+E988+E1068+E1148+E1228+E1308+E1388+E1468+E1548</f>
        <v>1470.3</v>
      </c>
      <c r="F28" s="1099">
        <f t="shared" si="6"/>
        <v>0</v>
      </c>
      <c r="G28" s="1099">
        <f t="shared" si="6"/>
        <v>11786</v>
      </c>
      <c r="H28" s="1089">
        <f t="shared" si="2"/>
        <v>11786</v>
      </c>
      <c r="I28" s="1089">
        <f t="shared" si="1"/>
        <v>10315.700000000001</v>
      </c>
      <c r="J28" s="1089"/>
      <c r="K28" s="1099">
        <f t="shared" ref="K28:L28" si="7">+K108+K188+K268+K348+K428+K508+K588+K668+K748+K828+K908+K988+K1068+K1148+K1228+K1308+K1388+K1468+K1548</f>
        <v>11786</v>
      </c>
      <c r="L28" s="1099">
        <f t="shared" si="7"/>
        <v>11786</v>
      </c>
      <c r="M28" s="1067"/>
      <c r="N28" s="1067"/>
      <c r="O28" s="1067"/>
    </row>
    <row r="29" spans="1:15" s="267" customFormat="1" x14ac:dyDescent="0.25">
      <c r="A29" s="547"/>
      <c r="B29" s="545"/>
      <c r="C29" s="540"/>
      <c r="D29" s="272" t="s">
        <v>405</v>
      </c>
      <c r="E29" s="1099">
        <f t="shared" ref="E29:G29" si="8">+E109+E189+E269+E349+E429+E509+E589+E669+E749+E829+E909+E989+E1069+E1149+E1229+E1309+E1389+E1469+E1549</f>
        <v>105362.90000000001</v>
      </c>
      <c r="F29" s="1099">
        <f t="shared" si="8"/>
        <v>148367.4</v>
      </c>
      <c r="G29" s="1099">
        <f t="shared" si="8"/>
        <v>150850.60000000003</v>
      </c>
      <c r="H29" s="1089">
        <f t="shared" si="2"/>
        <v>2483.2000000000407</v>
      </c>
      <c r="I29" s="1089">
        <f t="shared" si="1"/>
        <v>45487.700000000026</v>
      </c>
      <c r="J29" s="1089"/>
      <c r="K29" s="1099">
        <f t="shared" ref="K29:L29" si="9">+K109+K189+K269+K349+K429+K509+K589+K669+K749+K829+K909+K989+K1069+K1149+K1229+K1309+K1389+K1469+K1549</f>
        <v>150850.60000000003</v>
      </c>
      <c r="L29" s="1099">
        <f t="shared" si="9"/>
        <v>150850.60000000003</v>
      </c>
      <c r="M29" s="1067"/>
      <c r="N29" s="1067"/>
      <c r="O29" s="1067"/>
    </row>
    <row r="30" spans="1:15" s="267" customFormat="1" ht="94.5" x14ac:dyDescent="0.25">
      <c r="A30" s="547"/>
      <c r="B30" s="545"/>
      <c r="C30" s="542">
        <v>4213</v>
      </c>
      <c r="D30" s="488" t="s">
        <v>41</v>
      </c>
      <c r="E30" s="1399">
        <f>E32+E33</f>
        <v>15185.100000000002</v>
      </c>
      <c r="F30" s="1399">
        <f>F32+F33</f>
        <v>22593.100000000002</v>
      </c>
      <c r="G30" s="1399">
        <f>G32+G33</f>
        <v>31537.700000000004</v>
      </c>
      <c r="H30" s="1399">
        <f t="shared" si="2"/>
        <v>8944.6000000000022</v>
      </c>
      <c r="I30" s="1399">
        <f t="shared" si="1"/>
        <v>16352.600000000002</v>
      </c>
      <c r="J30" s="1399" t="s">
        <v>1657</v>
      </c>
      <c r="K30" s="1399">
        <f>K32+K33</f>
        <v>31537.700000000004</v>
      </c>
      <c r="L30" s="1399">
        <f>L32+L33</f>
        <v>31537.700000000004</v>
      </c>
      <c r="M30" s="1067"/>
      <c r="N30" s="1067"/>
      <c r="O30" s="1067"/>
    </row>
    <row r="31" spans="1:15" s="267" customFormat="1" x14ac:dyDescent="0.25">
      <c r="A31" s="547"/>
      <c r="B31" s="545"/>
      <c r="C31" s="540"/>
      <c r="D31" s="272" t="s">
        <v>72</v>
      </c>
      <c r="E31" s="1089"/>
      <c r="F31" s="1089"/>
      <c r="G31" s="1089"/>
      <c r="H31" s="1089">
        <f t="shared" si="2"/>
        <v>0</v>
      </c>
      <c r="I31" s="1089">
        <f t="shared" si="1"/>
        <v>0</v>
      </c>
      <c r="J31" s="1089"/>
      <c r="K31" s="1089"/>
      <c r="L31" s="1089"/>
      <c r="M31" s="1067"/>
      <c r="N31" s="1067"/>
      <c r="O31" s="1067"/>
    </row>
    <row r="32" spans="1:15" s="267" customFormat="1" ht="27" x14ac:dyDescent="0.25">
      <c r="A32" s="547"/>
      <c r="B32" s="545"/>
      <c r="C32" s="540"/>
      <c r="D32" s="278" t="s">
        <v>42</v>
      </c>
      <c r="E32" s="1099">
        <f>+E112+E192+E272+E352+E432+E512+E592+E672+E752+E832+E912+E992+E1072+E1152+E1232+E1312+E1392+E1472+E1552</f>
        <v>15185.100000000002</v>
      </c>
      <c r="F32" s="1099">
        <f>+F112+F192+F272+F352+F432+F512+F592+F672+F752+F832+F912+F992+F1072+F1152+F1232+F1312+F1392+F1472+F1552</f>
        <v>18260.600000000002</v>
      </c>
      <c r="G32" s="1099">
        <f>+G112+G192+G272+G352+G432+G512+G592+G672+G752+G832+G912+G992+G1072+G1152+G1232+G1312+G1392+G1472+G1552</f>
        <v>25180.800000000003</v>
      </c>
      <c r="H32" s="1089">
        <f t="shared" si="2"/>
        <v>6920.2000000000007</v>
      </c>
      <c r="I32" s="1089">
        <f t="shared" si="1"/>
        <v>9995.7000000000007</v>
      </c>
      <c r="J32" s="1089"/>
      <c r="K32" s="1099">
        <f>+K112+K192+K272+K352+K432+K512+K592+K672+K752+K832+K912+K992+K1072+K1152+K1232+K1312+K1392+K1472+K1552</f>
        <v>25180.800000000003</v>
      </c>
      <c r="L32" s="1099">
        <f>+L112+L192+L272+L352+L432+L512+L592+L672+L752+L832+L912+L992+L1072+L1152+L1232+L1312+L1392+L1472+L1552</f>
        <v>25180.800000000003</v>
      </c>
      <c r="M32" s="1067"/>
      <c r="N32" s="1067"/>
      <c r="O32" s="1067"/>
    </row>
    <row r="33" spans="1:15" s="267" customFormat="1" ht="54" x14ac:dyDescent="0.25">
      <c r="A33" s="547"/>
      <c r="B33" s="545"/>
      <c r="C33" s="540"/>
      <c r="D33" s="278" t="s">
        <v>286</v>
      </c>
      <c r="E33" s="1099">
        <f t="shared" ref="E33:G33" si="10">+E113+E193+E273+E353+E433+E513+E593+E673+E753+E833+E913+E993+E1073+E1153+E1233+E1313+E1393+E1473+E1553</f>
        <v>0</v>
      </c>
      <c r="F33" s="1099">
        <f t="shared" si="10"/>
        <v>4332.4999999999991</v>
      </c>
      <c r="G33" s="1099">
        <f t="shared" si="10"/>
        <v>6356.9000000000005</v>
      </c>
      <c r="H33" s="1089">
        <f t="shared" si="2"/>
        <v>2024.4000000000015</v>
      </c>
      <c r="I33" s="1089">
        <f t="shared" si="1"/>
        <v>6356.9000000000005</v>
      </c>
      <c r="J33" s="1089" t="s">
        <v>1651</v>
      </c>
      <c r="K33" s="1099">
        <f t="shared" ref="K33:L33" si="11">+K113+K193+K273+K353+K433+K513+K593+K673+K753+K833+K913+K993+K1073+K1153+K1233+K1313+K1393+K1473+K1553</f>
        <v>6356.9000000000005</v>
      </c>
      <c r="L33" s="1099">
        <f t="shared" si="11"/>
        <v>6356.9000000000005</v>
      </c>
      <c r="M33" s="1067"/>
      <c r="N33" s="1067"/>
      <c r="O33" s="1067"/>
    </row>
    <row r="34" spans="1:15" s="267" customFormat="1" ht="27" x14ac:dyDescent="0.25">
      <c r="A34" s="547"/>
      <c r="B34" s="545"/>
      <c r="C34" s="540">
        <v>4214</v>
      </c>
      <c r="D34" s="277" t="s">
        <v>43</v>
      </c>
      <c r="E34" s="1099">
        <f t="shared" ref="E34:G34" si="12">+E114+E194+E274+E354+E434+E514+E594+E674+E754+E834+E914+E994+E1074+E1154+E1234+E1314+E1394+E1474+E1554</f>
        <v>480819.39999999991</v>
      </c>
      <c r="F34" s="1099">
        <f t="shared" si="12"/>
        <v>469679</v>
      </c>
      <c r="G34" s="1099">
        <f t="shared" si="12"/>
        <v>593607.19999999995</v>
      </c>
      <c r="H34" s="1089">
        <f t="shared" si="2"/>
        <v>123928.19999999995</v>
      </c>
      <c r="I34" s="1089">
        <f t="shared" si="1"/>
        <v>112787.80000000005</v>
      </c>
      <c r="J34" s="1089" t="s">
        <v>4705</v>
      </c>
      <c r="K34" s="1099">
        <f t="shared" ref="K34:L34" si="13">+K114+K194+K274+K354+K434+K514+K594+K674+K754+K834+K914+K994+K1074+K1154+K1234+K1314+K1394+K1474+K1554</f>
        <v>593607.19999999995</v>
      </c>
      <c r="L34" s="1099">
        <f t="shared" si="13"/>
        <v>593607.19999999995</v>
      </c>
      <c r="M34" s="1067"/>
      <c r="N34" s="1475"/>
      <c r="O34" s="1067"/>
    </row>
    <row r="35" spans="1:15" s="265" customFormat="1" ht="14.25" x14ac:dyDescent="0.25">
      <c r="A35" s="547"/>
      <c r="B35" s="545"/>
      <c r="C35" s="540">
        <v>4215</v>
      </c>
      <c r="D35" s="277" t="s">
        <v>44</v>
      </c>
      <c r="E35" s="1099">
        <f t="shared" ref="E35:G35" si="14">+E115+E195+E275+E355+E435+E515+E595+E675+E755+E835+E915+E995+E1075+E1155+E1235+E1315+E1395+E1475+E1555</f>
        <v>1235</v>
      </c>
      <c r="F35" s="1099">
        <f t="shared" si="14"/>
        <v>1120</v>
      </c>
      <c r="G35" s="1099">
        <f t="shared" si="14"/>
        <v>1279</v>
      </c>
      <c r="H35" s="1089">
        <f t="shared" si="2"/>
        <v>159</v>
      </c>
      <c r="I35" s="1089">
        <f t="shared" si="1"/>
        <v>44</v>
      </c>
      <c r="J35" s="1089" t="s">
        <v>1652</v>
      </c>
      <c r="K35" s="1099">
        <f t="shared" ref="K35:L35" si="15">+K115+K195+K275+K355+K435+K515+K595+K675+K755+K835+K915+K995+K1075+K1155+K1235+K1315+K1395+K1475+K1555</f>
        <v>1279</v>
      </c>
      <c r="L35" s="1099">
        <f t="shared" si="15"/>
        <v>1279</v>
      </c>
      <c r="M35" s="1475"/>
      <c r="N35" s="1107"/>
      <c r="O35" s="1475"/>
    </row>
    <row r="36" spans="1:15" s="176" customFormat="1" ht="14.25" x14ac:dyDescent="0.25">
      <c r="A36" s="547"/>
      <c r="B36" s="545"/>
      <c r="C36" s="540">
        <v>4216</v>
      </c>
      <c r="D36" s="277" t="s">
        <v>45</v>
      </c>
      <c r="E36" s="1099">
        <f t="shared" ref="E36:G36" si="16">+E116+E196+E276+E356+E436+E516+E596+E676+E756+E836+E916+E996+E1076+E1156+E1236+E1316+E1396+E1476+E1556</f>
        <v>0</v>
      </c>
      <c r="F36" s="1099">
        <f t="shared" si="16"/>
        <v>0</v>
      </c>
      <c r="G36" s="1099">
        <f t="shared" si="16"/>
        <v>0</v>
      </c>
      <c r="H36" s="1089">
        <f t="shared" si="2"/>
        <v>0</v>
      </c>
      <c r="I36" s="1089">
        <f t="shared" si="1"/>
        <v>0</v>
      </c>
      <c r="J36" s="1089"/>
      <c r="K36" s="1099">
        <f t="shared" ref="K36:L36" si="17">+K116+K196+K276+K356+K436+K516+K596+K676+K756+K836+K916+K996+K1076+K1156+K1236+K1316+K1396+K1476+K1556</f>
        <v>0</v>
      </c>
      <c r="L36" s="1099">
        <f t="shared" si="17"/>
        <v>0</v>
      </c>
      <c r="M36" s="1107"/>
      <c r="N36" s="1107"/>
      <c r="O36" s="1107"/>
    </row>
    <row r="37" spans="1:15" s="176" customFormat="1" ht="14.25" x14ac:dyDescent="0.25">
      <c r="A37" s="547"/>
      <c r="B37" s="545"/>
      <c r="C37" s="540">
        <v>4217</v>
      </c>
      <c r="D37" s="277" t="s">
        <v>46</v>
      </c>
      <c r="E37" s="1099">
        <f t="shared" ref="E37:G37" si="18">+E117+E197+E277+E357+E437+E517+E597+E677+E757+E837+E917+E997+E1077+E1157+E1237+E1317+E1397+E1477+E1557</f>
        <v>0</v>
      </c>
      <c r="F37" s="1099">
        <f t="shared" si="18"/>
        <v>0</v>
      </c>
      <c r="G37" s="1099">
        <f t="shared" si="18"/>
        <v>0</v>
      </c>
      <c r="H37" s="1089">
        <f t="shared" si="2"/>
        <v>0</v>
      </c>
      <c r="I37" s="1089">
        <f t="shared" si="1"/>
        <v>0</v>
      </c>
      <c r="J37" s="1089"/>
      <c r="K37" s="1099">
        <f t="shared" ref="K37:L37" si="19">+K117+K197+K277+K357+K437+K517+K597+K677+K757+K837+K917+K997+K1077+K1157+K1237+K1317+K1397+K1477+K1557</f>
        <v>0</v>
      </c>
      <c r="L37" s="1099">
        <f t="shared" si="19"/>
        <v>0</v>
      </c>
      <c r="M37" s="1107"/>
      <c r="N37" s="1107"/>
      <c r="O37" s="1107"/>
    </row>
    <row r="38" spans="1:15" s="176" customFormat="1" ht="40.5" x14ac:dyDescent="0.25">
      <c r="A38" s="547"/>
      <c r="B38" s="545"/>
      <c r="C38" s="542"/>
      <c r="D38" s="488" t="s">
        <v>431</v>
      </c>
      <c r="E38" s="1399">
        <f>E40+E41</f>
        <v>11143.5</v>
      </c>
      <c r="F38" s="1399">
        <f>F40+F41</f>
        <v>35887.300000000003</v>
      </c>
      <c r="G38" s="1399">
        <f>G40+G41</f>
        <v>49417.100000000006</v>
      </c>
      <c r="H38" s="1399">
        <f t="shared" si="2"/>
        <v>13529.800000000003</v>
      </c>
      <c r="I38" s="1399">
        <f t="shared" si="1"/>
        <v>38273.600000000006</v>
      </c>
      <c r="J38" s="1399" t="s">
        <v>1653</v>
      </c>
      <c r="K38" s="1399">
        <f>K40+K41</f>
        <v>49417.100000000006</v>
      </c>
      <c r="L38" s="1399">
        <f>L40+L41</f>
        <v>49417.100000000006</v>
      </c>
      <c r="M38" s="1107"/>
      <c r="N38" s="1107"/>
      <c r="O38" s="1107"/>
    </row>
    <row r="39" spans="1:15" s="176" customFormat="1" x14ac:dyDescent="0.25">
      <c r="A39" s="547"/>
      <c r="B39" s="545"/>
      <c r="C39" s="540"/>
      <c r="D39" s="272" t="s">
        <v>72</v>
      </c>
      <c r="E39" s="1093"/>
      <c r="F39" s="1093"/>
      <c r="G39" s="1093"/>
      <c r="H39" s="1093">
        <f t="shared" si="2"/>
        <v>0</v>
      </c>
      <c r="I39" s="1093">
        <f t="shared" si="1"/>
        <v>0</v>
      </c>
      <c r="J39" s="1093"/>
      <c r="K39" s="1093"/>
      <c r="L39" s="1093"/>
      <c r="M39" s="1107"/>
      <c r="N39" s="1107"/>
      <c r="O39" s="1107"/>
    </row>
    <row r="40" spans="1:15" s="176" customFormat="1" x14ac:dyDescent="0.25">
      <c r="A40" s="547"/>
      <c r="B40" s="545"/>
      <c r="C40" s="540">
        <v>4221</v>
      </c>
      <c r="D40" s="272" t="s">
        <v>47</v>
      </c>
      <c r="E40" s="1099">
        <f>+E120+E200+E280+E360+E440+E520+E600+E680+E760+E840+E920+E1000+E1080+E1160+E1240+E1320+E1400+E1480+E1560</f>
        <v>10012.6</v>
      </c>
      <c r="F40" s="1099">
        <f>+F120+F200+F280+F360+F440+F520+F600+F680+F760+F840+F920+F1000+F1080+F1160+F1240+F1320+F1400+F1480+F1560</f>
        <v>30887.300000000003</v>
      </c>
      <c r="G40" s="1099">
        <f>+G120+G200+G280+G360+G440+G520+G600+G680+G760+G840+G920+G1000+G1080+G1160+G1240+G1320+G1400+G1480+G1560</f>
        <v>34417.100000000006</v>
      </c>
      <c r="H40" s="1093">
        <f t="shared" si="2"/>
        <v>3529.8000000000029</v>
      </c>
      <c r="I40" s="1093">
        <f t="shared" si="1"/>
        <v>24404.500000000007</v>
      </c>
      <c r="J40" s="1093"/>
      <c r="K40" s="1099">
        <f>+K120+K200+K280+K360+K440+K520+K600+K680+K760+K840+K920+K1000+K1080+K1160+K1240+K1320+K1400+K1480+K1560</f>
        <v>34417.100000000006</v>
      </c>
      <c r="L40" s="1099">
        <f>+L120+L200+L280+L360+L440+L520+L600+L680+L760+L840+L920+L1000+L1080+L1160+L1240+L1320+L1400+L1480+L1560</f>
        <v>34417.100000000006</v>
      </c>
      <c r="M40" s="1107"/>
      <c r="N40" s="1107"/>
      <c r="O40" s="1107"/>
    </row>
    <row r="41" spans="1:15" s="176" customFormat="1" x14ac:dyDescent="0.25">
      <c r="A41" s="547"/>
      <c r="B41" s="545"/>
      <c r="C41" s="540">
        <v>4222</v>
      </c>
      <c r="D41" s="272" t="s">
        <v>48</v>
      </c>
      <c r="E41" s="1099">
        <f t="shared" ref="E41:G41" si="20">+E121+E201+E281+E361+E441+E521+E601+E681+E761+E841+E921+E1001+E1081+E1161+E1241+E1321+E1401+E1481+E1561</f>
        <v>1130.9000000000001</v>
      </c>
      <c r="F41" s="1099">
        <f t="shared" si="20"/>
        <v>5000</v>
      </c>
      <c r="G41" s="1099">
        <f t="shared" si="20"/>
        <v>15000</v>
      </c>
      <c r="H41" s="1093">
        <f t="shared" si="2"/>
        <v>10000</v>
      </c>
      <c r="I41" s="1093">
        <f t="shared" si="1"/>
        <v>13869.1</v>
      </c>
      <c r="J41" s="1093"/>
      <c r="K41" s="1099">
        <f t="shared" ref="K41:L41" si="21">+K121+K201+K281+K361+K441+K521+K601+K681+K761+K841+K921+K1001+K1081+K1161+K1241+K1321+K1401+K1481+K1561</f>
        <v>15000</v>
      </c>
      <c r="L41" s="1099">
        <f t="shared" si="21"/>
        <v>15000</v>
      </c>
      <c r="M41" s="1107"/>
      <c r="N41" s="1067"/>
      <c r="O41" s="1107"/>
    </row>
    <row r="42" spans="1:15" s="267" customFormat="1" ht="94.5" x14ac:dyDescent="0.25">
      <c r="A42" s="547"/>
      <c r="B42" s="545"/>
      <c r="C42" s="540">
        <v>4231</v>
      </c>
      <c r="D42" s="273" t="s">
        <v>49</v>
      </c>
      <c r="E42" s="1099">
        <f t="shared" ref="E42:G42" si="22">+E122+E202+E282+E362+E442+E522+E602+E682+E762+E842+E922+E1002+E1082+E1162+E1242+E1322+E1402+E1482+E1562</f>
        <v>41740.300000000003</v>
      </c>
      <c r="F42" s="1099">
        <f t="shared" si="22"/>
        <v>52900.000000000022</v>
      </c>
      <c r="G42" s="1099">
        <f t="shared" si="22"/>
        <v>61317.300000000017</v>
      </c>
      <c r="H42" s="1093">
        <f t="shared" si="2"/>
        <v>8417.2999999999956</v>
      </c>
      <c r="I42" s="1093">
        <f t="shared" si="1"/>
        <v>19577.000000000015</v>
      </c>
      <c r="J42" s="1093" t="s">
        <v>4716</v>
      </c>
      <c r="K42" s="1099">
        <f t="shared" ref="K42:L42" si="23">+K122+K202+K282+K362+K442+K522+K602+K682+K762+K842+K922+K1002+K1082+K1162+K1242+K1322+K1402+K1482+K1562</f>
        <v>61317.300000000017</v>
      </c>
      <c r="L42" s="1099">
        <f t="shared" si="23"/>
        <v>61317.300000000017</v>
      </c>
      <c r="M42" s="1067"/>
      <c r="N42" s="1067"/>
      <c r="O42" s="1067"/>
    </row>
    <row r="43" spans="1:15" s="267" customFormat="1" ht="27" x14ac:dyDescent="0.25">
      <c r="A43" s="547"/>
      <c r="B43" s="545"/>
      <c r="C43" s="540">
        <v>4232</v>
      </c>
      <c r="D43" s="273" t="s">
        <v>50</v>
      </c>
      <c r="E43" s="1099">
        <f t="shared" ref="E43:G43" si="24">+E123+E203+E283+E363+E443+E523+E603+E683+E763+E843+E923+E1003+E1083+E1163+E1243+E1323+E1403+E1483+E1563</f>
        <v>29829.5</v>
      </c>
      <c r="F43" s="1099">
        <f t="shared" si="24"/>
        <v>40905</v>
      </c>
      <c r="G43" s="1099">
        <f t="shared" si="24"/>
        <v>53225</v>
      </c>
      <c r="H43" s="1093">
        <f t="shared" si="2"/>
        <v>12320</v>
      </c>
      <c r="I43" s="1093">
        <f t="shared" si="1"/>
        <v>23395.5</v>
      </c>
      <c r="J43" s="1421" t="s">
        <v>4707</v>
      </c>
      <c r="K43" s="1099">
        <f t="shared" ref="K43:L43" si="25">+K123+K203+K283+K363+K443+K523+K603+K683+K763+K843+K923+K1003+K1083+K1163+K1243+K1323+K1403+K1483+K1563</f>
        <v>53225</v>
      </c>
      <c r="L43" s="1099">
        <f t="shared" si="25"/>
        <v>53225</v>
      </c>
      <c r="M43" s="1067"/>
      <c r="N43" s="1067"/>
      <c r="O43" s="1067"/>
    </row>
    <row r="44" spans="1:15" s="267" customFormat="1" ht="28.5" x14ac:dyDescent="0.3">
      <c r="A44" s="547"/>
      <c r="B44" s="545"/>
      <c r="C44" s="540">
        <v>4233</v>
      </c>
      <c r="D44" s="273" t="s">
        <v>394</v>
      </c>
      <c r="E44" s="1099">
        <f t="shared" ref="E44:G44" si="26">+E124+E204+E284+E364+E444+E524+E604+E684+E764+E844+E924+E1004+E1084+E1164+E1244+E1324+E1404+E1484+E1564</f>
        <v>0</v>
      </c>
      <c r="F44" s="1099">
        <f t="shared" si="26"/>
        <v>0</v>
      </c>
      <c r="G44" s="1099">
        <f t="shared" si="26"/>
        <v>0</v>
      </c>
      <c r="H44" s="1093">
        <f t="shared" si="2"/>
        <v>0</v>
      </c>
      <c r="I44" s="1093">
        <f t="shared" si="1"/>
        <v>0</v>
      </c>
      <c r="J44" s="1400"/>
      <c r="K44" s="1099">
        <f t="shared" ref="K44:L44" si="27">+K124+K204+K284+K364+K444+K524+K604+K684+K764+K844+K924+K1004+K1084+K1164+K1244+K1324+K1404+K1484+K1564</f>
        <v>0</v>
      </c>
      <c r="L44" s="1099">
        <f t="shared" si="27"/>
        <v>0</v>
      </c>
      <c r="M44" s="1067"/>
      <c r="N44" s="1067"/>
      <c r="O44" s="1067"/>
    </row>
    <row r="45" spans="1:15" s="267" customFormat="1" ht="67.5" x14ac:dyDescent="0.25">
      <c r="A45" s="547"/>
      <c r="B45" s="545"/>
      <c r="C45" s="540">
        <v>4234</v>
      </c>
      <c r="D45" s="273" t="s">
        <v>51</v>
      </c>
      <c r="E45" s="1099">
        <f t="shared" ref="E45:G45" si="28">+E125+E205+E285+E365+E445+E525+E605+E685+E765+E845+E925+E1005+E1085+E1165+E1245+E1325+E1405+E1485+E1565</f>
        <v>13806.5</v>
      </c>
      <c r="F45" s="1099">
        <f t="shared" si="28"/>
        <v>11748.1</v>
      </c>
      <c r="G45" s="1099">
        <f t="shared" si="28"/>
        <v>15125.5</v>
      </c>
      <c r="H45" s="1089">
        <f t="shared" si="2"/>
        <v>3377.3999999999996</v>
      </c>
      <c r="I45" s="1089">
        <f t="shared" si="1"/>
        <v>1319</v>
      </c>
      <c r="J45" s="1089" t="s">
        <v>4706</v>
      </c>
      <c r="K45" s="1099">
        <f t="shared" ref="K45:L45" si="29">+K125+K205+K285+K365+K445+K525+K605+K685+K765+K845+K925+K1005+K1085+K1165+K1245+K1325+K1405+K1485+K1565</f>
        <v>15125.5</v>
      </c>
      <c r="L45" s="1099">
        <f t="shared" si="29"/>
        <v>15125.5</v>
      </c>
      <c r="M45" s="1067"/>
      <c r="N45" s="1475"/>
      <c r="O45" s="1067"/>
    </row>
    <row r="46" spans="1:15" s="265" customFormat="1" ht="81" x14ac:dyDescent="0.25">
      <c r="A46" s="547"/>
      <c r="B46" s="545"/>
      <c r="C46" s="540">
        <v>4235</v>
      </c>
      <c r="D46" s="273" t="s">
        <v>52</v>
      </c>
      <c r="E46" s="1099">
        <f t="shared" ref="E46:G46" si="30">+E126+E206+E286+E366+E446+E526+E606+E686+E766+E846+E926+E1006+E1086+E1166+E1246+E1326+E1406+E1486+E1566</f>
        <v>916.4</v>
      </c>
      <c r="F46" s="1099">
        <f t="shared" si="30"/>
        <v>2000</v>
      </c>
      <c r="G46" s="1099">
        <f t="shared" si="30"/>
        <v>26000</v>
      </c>
      <c r="H46" s="1089">
        <f t="shared" si="2"/>
        <v>24000</v>
      </c>
      <c r="I46" s="1089">
        <f t="shared" si="1"/>
        <v>25083.599999999999</v>
      </c>
      <c r="J46" s="1093" t="s">
        <v>4710</v>
      </c>
      <c r="K46" s="1099">
        <f t="shared" ref="K46:L46" si="31">+K126+K206+K286+K366+K446+K526+K606+K686+K766+K846+K926+K1006+K1086+K1166+K1246+K1326+K1406+K1486+K1566</f>
        <v>26000</v>
      </c>
      <c r="L46" s="1099">
        <f t="shared" si="31"/>
        <v>26000</v>
      </c>
      <c r="M46" s="1475"/>
      <c r="N46" s="1067"/>
      <c r="O46" s="1475"/>
    </row>
    <row r="47" spans="1:15" s="267" customFormat="1" ht="28.5" x14ac:dyDescent="0.25">
      <c r="A47" s="547"/>
      <c r="B47" s="545"/>
      <c r="C47" s="540">
        <v>4236</v>
      </c>
      <c r="D47" s="273" t="s">
        <v>53</v>
      </c>
      <c r="E47" s="1099">
        <f t="shared" ref="E47:G47" si="32">+E127+E207+E287+E367+E447+E527+E607+E687+E767+E847+E927+E1007+E1087+E1167+E1247+E1327+E1407+E1487+E1567</f>
        <v>0</v>
      </c>
      <c r="F47" s="1099">
        <f t="shared" si="32"/>
        <v>0</v>
      </c>
      <c r="G47" s="1099">
        <f t="shared" si="32"/>
        <v>0</v>
      </c>
      <c r="H47" s="1089">
        <f t="shared" si="2"/>
        <v>0</v>
      </c>
      <c r="I47" s="1089">
        <f t="shared" si="1"/>
        <v>0</v>
      </c>
      <c r="J47" s="1089"/>
      <c r="K47" s="1099">
        <f t="shared" ref="K47:L47" si="33">+K127+K207+K287+K367+K447+K527+K607+K687+K767+K847+K927+K1007+K1087+K1167+K1247+K1327+K1407+K1487+K1567</f>
        <v>0</v>
      </c>
      <c r="L47" s="1099">
        <f t="shared" si="33"/>
        <v>0</v>
      </c>
      <c r="M47" s="1067"/>
      <c r="N47" s="1475"/>
      <c r="O47" s="1067"/>
    </row>
    <row r="48" spans="1:15" s="265" customFormat="1" ht="81" x14ac:dyDescent="0.25">
      <c r="A48" s="547"/>
      <c r="B48" s="545"/>
      <c r="C48" s="540">
        <v>4237</v>
      </c>
      <c r="D48" s="273" t="s">
        <v>54</v>
      </c>
      <c r="E48" s="1099">
        <f t="shared" ref="E48:G48" si="34">+E128+E208+E288+E368+E448+E528+E608+E688+E768+E848+E928+E1008+E1088+E1168+E1248+E1328+E1408+E1488+E1568</f>
        <v>3329.6000000000004</v>
      </c>
      <c r="F48" s="1099">
        <f t="shared" si="34"/>
        <v>2000</v>
      </c>
      <c r="G48" s="1099">
        <f t="shared" si="34"/>
        <v>6250</v>
      </c>
      <c r="H48" s="1089">
        <f t="shared" si="2"/>
        <v>4250</v>
      </c>
      <c r="I48" s="1089">
        <f t="shared" si="1"/>
        <v>2920.3999999999996</v>
      </c>
      <c r="J48" s="1089" t="s">
        <v>4717</v>
      </c>
      <c r="K48" s="1099">
        <f t="shared" ref="K48:L48" si="35">+K128+K208+K288+K368+K448+K528+K608+K688+K768+K848+K928+K1008+K1088+K1168+K1248+K1328+K1408+K1488+K1568</f>
        <v>6250</v>
      </c>
      <c r="L48" s="1099">
        <f t="shared" si="35"/>
        <v>6250</v>
      </c>
      <c r="M48" s="1475"/>
      <c r="N48" s="1475"/>
      <c r="O48" s="1475"/>
    </row>
    <row r="49" spans="1:15" s="265" customFormat="1" ht="121.5" x14ac:dyDescent="0.25">
      <c r="A49" s="547"/>
      <c r="B49" s="545"/>
      <c r="C49" s="540">
        <v>4239</v>
      </c>
      <c r="D49" s="271" t="s">
        <v>55</v>
      </c>
      <c r="E49" s="1099">
        <f t="shared" ref="E49:G49" si="36">+E129+E209+E289+E369+E449+E529+E609+E689+E769+E849+E929+E1009+E1089+E1169+E1249+E1329+E1409+E1489+E1569</f>
        <v>125195.1</v>
      </c>
      <c r="F49" s="1099">
        <f t="shared" si="36"/>
        <v>229805.1</v>
      </c>
      <c r="G49" s="1099">
        <f t="shared" si="36"/>
        <v>254805.1</v>
      </c>
      <c r="H49" s="1099">
        <f t="shared" si="2"/>
        <v>25000</v>
      </c>
      <c r="I49" s="1099">
        <f t="shared" ref="I49:I80" si="37">G49-E49</f>
        <v>129610</v>
      </c>
      <c r="J49" s="1099" t="s">
        <v>1659</v>
      </c>
      <c r="K49" s="1099">
        <f t="shared" ref="K49:L49" si="38">+K129+K209+K289+K369+K449+K529+K609+K689+K769+K849+K929+K1009+K1089+K1169+K1249+K1329+K1409+K1489+K1569</f>
        <v>254805.1</v>
      </c>
      <c r="L49" s="1099">
        <f t="shared" si="38"/>
        <v>0</v>
      </c>
      <c r="M49" s="1475"/>
      <c r="N49" s="1475"/>
      <c r="O49" s="1475"/>
    </row>
    <row r="50" spans="1:15" s="265" customFormat="1" ht="189" x14ac:dyDescent="0.25">
      <c r="A50" s="547"/>
      <c r="B50" s="545"/>
      <c r="C50" s="540">
        <v>4241</v>
      </c>
      <c r="D50" s="273" t="s">
        <v>56</v>
      </c>
      <c r="E50" s="1099">
        <f t="shared" ref="E50:G50" si="39">+E130+E210+E290+E370+E450+E530+E610+E690+E770+E850+E930+E1010+E1090+E1170+E1250+E1330+E1410+E1490+E1570</f>
        <v>14062.300000000001</v>
      </c>
      <c r="F50" s="1099">
        <f t="shared" si="39"/>
        <v>14621.000000000004</v>
      </c>
      <c r="G50" s="1099">
        <f t="shared" si="39"/>
        <v>65958.8</v>
      </c>
      <c r="H50" s="1089">
        <f t="shared" si="2"/>
        <v>51337.8</v>
      </c>
      <c r="I50" s="1089">
        <f t="shared" si="37"/>
        <v>51896.5</v>
      </c>
      <c r="J50" s="1089" t="s">
        <v>4711</v>
      </c>
      <c r="K50" s="1099">
        <f t="shared" ref="K50:L50" si="40">+K130+K210+K290+K370+K450+K530+K610+K690+K770+K850+K930+K1010+K1090+K1170+K1250+K1330+K1410+K1490+K1570</f>
        <v>65958.8</v>
      </c>
      <c r="L50" s="1099">
        <f t="shared" si="40"/>
        <v>65958.8</v>
      </c>
      <c r="M50" s="1475"/>
      <c r="N50" s="1475"/>
      <c r="O50" s="1475"/>
    </row>
    <row r="51" spans="1:15" s="265" customFormat="1" ht="28.5" x14ac:dyDescent="0.25">
      <c r="A51" s="547"/>
      <c r="B51" s="545"/>
      <c r="C51" s="540">
        <v>4251</v>
      </c>
      <c r="D51" s="271" t="s">
        <v>57</v>
      </c>
      <c r="E51" s="1099">
        <f t="shared" ref="E51:G51" si="41">+E131+E211+E291+E371+E451+E531+E611+E691+E771+E851+E931+E1011+E1091+E1171+E1251+E1331+E1411+E1491+E1571</f>
        <v>77596.599999999991</v>
      </c>
      <c r="F51" s="1099">
        <f t="shared" si="41"/>
        <v>8350</v>
      </c>
      <c r="G51" s="1099">
        <f t="shared" si="41"/>
        <v>41616</v>
      </c>
      <c r="H51" s="1099">
        <f t="shared" si="2"/>
        <v>33266</v>
      </c>
      <c r="I51" s="1099">
        <f t="shared" si="37"/>
        <v>-35980.599999999991</v>
      </c>
      <c r="J51" s="1099" t="s">
        <v>4712</v>
      </c>
      <c r="K51" s="1099">
        <f t="shared" ref="K51:L51" si="42">+K131+K211+K291+K371+K451+K531+K611+K691+K771+K851+K931+K1011+K1091+K1171+K1251+K1331+K1411+K1491+K1571</f>
        <v>7200</v>
      </c>
      <c r="L51" s="1099">
        <f t="shared" si="42"/>
        <v>7200</v>
      </c>
      <c r="M51" s="1475"/>
      <c r="N51" s="1475"/>
      <c r="O51" s="1475"/>
    </row>
    <row r="52" spans="1:15" s="265" customFormat="1" ht="28.5" x14ac:dyDescent="0.25">
      <c r="A52" s="547"/>
      <c r="B52" s="545"/>
      <c r="C52" s="542">
        <v>4252</v>
      </c>
      <c r="D52" s="488" t="s">
        <v>58</v>
      </c>
      <c r="E52" s="1399">
        <f>E54+E55</f>
        <v>6408.2999999999993</v>
      </c>
      <c r="F52" s="1399">
        <f>F54+F55</f>
        <v>11350.1</v>
      </c>
      <c r="G52" s="1399">
        <f>G54+G55</f>
        <v>13750</v>
      </c>
      <c r="H52" s="1399">
        <f t="shared" si="2"/>
        <v>2399.8999999999996</v>
      </c>
      <c r="I52" s="1399">
        <f t="shared" si="37"/>
        <v>7341.7000000000007</v>
      </c>
      <c r="J52" s="1399"/>
      <c r="K52" s="1399">
        <f>K54+K55</f>
        <v>13750</v>
      </c>
      <c r="L52" s="1399">
        <f>L54+L55</f>
        <v>13750</v>
      </c>
      <c r="M52" s="1475"/>
      <c r="N52" s="1475"/>
      <c r="O52" s="1475"/>
    </row>
    <row r="53" spans="1:15" s="265" customFormat="1" x14ac:dyDescent="0.25">
      <c r="A53" s="547"/>
      <c r="B53" s="545"/>
      <c r="C53" s="540"/>
      <c r="D53" s="272" t="s">
        <v>72</v>
      </c>
      <c r="E53" s="1099"/>
      <c r="F53" s="1099"/>
      <c r="G53" s="1099"/>
      <c r="H53" s="1099">
        <f t="shared" si="2"/>
        <v>0</v>
      </c>
      <c r="I53" s="1099">
        <f t="shared" si="37"/>
        <v>0</v>
      </c>
      <c r="J53" s="1099"/>
      <c r="K53" s="1099"/>
      <c r="L53" s="1099"/>
      <c r="M53" s="1475"/>
      <c r="N53" s="1067"/>
      <c r="O53" s="1475"/>
    </row>
    <row r="54" spans="1:15" s="267" customFormat="1" ht="27" x14ac:dyDescent="0.25">
      <c r="A54" s="547"/>
      <c r="B54" s="545"/>
      <c r="C54" s="540"/>
      <c r="D54" s="279" t="s">
        <v>59</v>
      </c>
      <c r="E54" s="1099">
        <f t="shared" ref="E54:G55" si="43">+E134+E214+E294+E374+E454+E534+E614+E694+E774+E854+E934+E1014+E1094+E1174+E1254+E1334+E1414+E1494+E1574</f>
        <v>4100.2</v>
      </c>
      <c r="F54" s="1099">
        <f t="shared" si="43"/>
        <v>3750</v>
      </c>
      <c r="G54" s="1099">
        <f t="shared" si="43"/>
        <v>4200</v>
      </c>
      <c r="H54" s="1099">
        <f t="shared" si="2"/>
        <v>450</v>
      </c>
      <c r="I54" s="1099">
        <f t="shared" si="37"/>
        <v>99.800000000000182</v>
      </c>
      <c r="J54" s="1099" t="s">
        <v>1654</v>
      </c>
      <c r="K54" s="1099">
        <f>+K134+K214+K294+K374+K454+K534+K614+K694+K774+K854+K934+K1014+K1094+K1174+K1254+K1334+K1414+K1494+K1574</f>
        <v>4200</v>
      </c>
      <c r="L54" s="1099">
        <f>+L134+L214+L294+L374+L454+L534+L614+L694+L774+L854+L934+L1014+L1094+L1174+L1254+L1334+L1414+L1494+L1574</f>
        <v>4200</v>
      </c>
      <c r="M54" s="1067"/>
      <c r="N54" s="1067"/>
      <c r="O54" s="1067"/>
    </row>
    <row r="55" spans="1:15" s="267" customFormat="1" ht="81" x14ac:dyDescent="0.25">
      <c r="A55" s="547"/>
      <c r="B55" s="545"/>
      <c r="C55" s="540"/>
      <c r="D55" s="279" t="s">
        <v>60</v>
      </c>
      <c r="E55" s="1099">
        <f t="shared" si="43"/>
        <v>2308.1</v>
      </c>
      <c r="F55" s="1099">
        <f t="shared" si="43"/>
        <v>7600.1</v>
      </c>
      <c r="G55" s="1099">
        <f t="shared" si="43"/>
        <v>9550</v>
      </c>
      <c r="H55" s="1099">
        <f t="shared" si="2"/>
        <v>1949.8999999999996</v>
      </c>
      <c r="I55" s="1099">
        <f t="shared" si="37"/>
        <v>7241.9</v>
      </c>
      <c r="J55" s="1099" t="s">
        <v>1655</v>
      </c>
      <c r="K55" s="1099">
        <f>+K135+K215+K295+K375+K455+K535+K615+K695+K775+K855+K935+K1015+K1095+K1175+K1255+K1335+K1415+K1495+K1575</f>
        <v>9550</v>
      </c>
      <c r="L55" s="1099">
        <f>+L135+L215+L295+L375+L455+L535+L615+L695+L775+L855+L935+L1015+L1095+L1175+L1255+L1335+L1415+L1495+L1575</f>
        <v>9550</v>
      </c>
      <c r="M55" s="1067"/>
      <c r="N55" s="1067"/>
      <c r="O55" s="1067"/>
    </row>
    <row r="56" spans="1:15" s="267" customFormat="1" ht="14.25" x14ac:dyDescent="0.25">
      <c r="A56" s="547"/>
      <c r="B56" s="545"/>
      <c r="C56" s="542">
        <v>4261</v>
      </c>
      <c r="D56" s="488" t="s">
        <v>61</v>
      </c>
      <c r="E56" s="1399">
        <f>E58+E59</f>
        <v>112384.49999999999</v>
      </c>
      <c r="F56" s="1399">
        <f>F58+F59</f>
        <v>204289.8</v>
      </c>
      <c r="G56" s="1399">
        <f>G58+G59</f>
        <v>231010.39999999997</v>
      </c>
      <c r="H56" s="1399">
        <f t="shared" si="2"/>
        <v>26720.599999999977</v>
      </c>
      <c r="I56" s="1399">
        <f t="shared" si="37"/>
        <v>118625.89999999998</v>
      </c>
      <c r="J56" s="1399"/>
      <c r="K56" s="1399">
        <f>K58+K59</f>
        <v>226362.89999999997</v>
      </c>
      <c r="L56" s="1399">
        <f>L58+L59</f>
        <v>215344.89999999997</v>
      </c>
      <c r="M56" s="1067"/>
      <c r="N56" s="1067"/>
      <c r="O56" s="1067"/>
    </row>
    <row r="57" spans="1:15" s="267" customFormat="1" x14ac:dyDescent="0.25">
      <c r="A57" s="547"/>
      <c r="B57" s="545"/>
      <c r="C57" s="540"/>
      <c r="D57" s="272" t="s">
        <v>72</v>
      </c>
      <c r="E57" s="1089"/>
      <c r="F57" s="1089"/>
      <c r="G57" s="1089"/>
      <c r="H57" s="1089"/>
      <c r="I57" s="1089"/>
      <c r="J57" s="1089"/>
      <c r="K57" s="1099"/>
      <c r="L57" s="1099"/>
      <c r="M57" s="1067"/>
      <c r="N57" s="1067"/>
      <c r="O57" s="1067"/>
    </row>
    <row r="58" spans="1:15" s="267" customFormat="1" ht="27" x14ac:dyDescent="0.25">
      <c r="A58" s="547"/>
      <c r="B58" s="545"/>
      <c r="C58" s="540"/>
      <c r="D58" s="272" t="s">
        <v>62</v>
      </c>
      <c r="E58" s="1099">
        <f>+E138+E218+E298+E378+E458+E538+E618+E698+E778+E858+E938+E1018+E1098+E1178+E1258+E1338+E1418+E1498+E1578</f>
        <v>106940.59999999999</v>
      </c>
      <c r="F58" s="1099">
        <f>+F138+F218+F298+F378+F458+F538+F618+F698+F778+F858+F938+F1018+F1098+F1178+F1258+F1338+F1418+F1498+F1578</f>
        <v>123141.7</v>
      </c>
      <c r="G58" s="1099">
        <f>+G138+G218+G298+G378+G458+G538+G618+G698+G778+G858+G938+G1018+G1098+G1178+G1258+G1338+G1418+G1498+G1578</f>
        <v>149352.79999999996</v>
      </c>
      <c r="H58" s="1089">
        <f t="shared" si="2"/>
        <v>26211.099999999962</v>
      </c>
      <c r="I58" s="1089">
        <f t="shared" si="37"/>
        <v>42412.199999999968</v>
      </c>
      <c r="J58" s="1089" t="s">
        <v>4713</v>
      </c>
      <c r="K58" s="1099">
        <f>+K138+K218+K298+K378+K458+K538+K618+K698+K778+K858+K938+K1018+K1098+K1178+K1258+K1338+K1418+K1498+K1578</f>
        <v>149352.79999999996</v>
      </c>
      <c r="L58" s="1099">
        <f>+L138+L218+L298+L378+L458+L538+L618+L698+L778+L858+L938+L1018+L1098+L1178+L1258+L1338+L1418+L1498+L1578</f>
        <v>149352.79999999996</v>
      </c>
      <c r="M58" s="1067"/>
      <c r="N58" s="1067"/>
      <c r="O58" s="1067"/>
    </row>
    <row r="59" spans="1:15" s="267" customFormat="1" ht="148.5" x14ac:dyDescent="0.25">
      <c r="A59" s="547"/>
      <c r="B59" s="545"/>
      <c r="C59" s="540"/>
      <c r="D59" s="272" t="s">
        <v>63</v>
      </c>
      <c r="E59" s="1099">
        <f t="shared" ref="E59:G59" si="44">+E139+E219+E299+E379+E459+E539+E619+E699+E779+E859+E939+E1019+E1099+E1179+E1259+E1339+E1419+E1499+E1579</f>
        <v>5443.9</v>
      </c>
      <c r="F59" s="1099">
        <f t="shared" si="44"/>
        <v>81148.100000000006</v>
      </c>
      <c r="G59" s="1099">
        <f t="shared" si="44"/>
        <v>81657.600000000006</v>
      </c>
      <c r="H59" s="1089">
        <f t="shared" si="2"/>
        <v>509.5</v>
      </c>
      <c r="I59" s="1089">
        <f t="shared" si="37"/>
        <v>76213.700000000012</v>
      </c>
      <c r="J59" s="1089" t="s">
        <v>1660</v>
      </c>
      <c r="K59" s="1099">
        <f t="shared" ref="K59:L59" si="45">+K139+K219+K299+K379+K459+K539+K619+K699+K779+K859+K939+K1019+K1099+K1179+K1259+K1339+K1419+K1499+K1579</f>
        <v>77010.100000000006</v>
      </c>
      <c r="L59" s="1099">
        <f t="shared" si="45"/>
        <v>65992.100000000006</v>
      </c>
      <c r="M59" s="1067"/>
      <c r="N59" s="1067"/>
      <c r="O59" s="1067"/>
    </row>
    <row r="60" spans="1:15" s="267" customFormat="1" ht="14.25" x14ac:dyDescent="0.25">
      <c r="A60" s="547"/>
      <c r="B60" s="545"/>
      <c r="C60" s="540">
        <v>4262</v>
      </c>
      <c r="D60" s="273" t="s">
        <v>350</v>
      </c>
      <c r="E60" s="1099">
        <f t="shared" ref="E60:G60" si="46">+E140+E220+E300+E380+E460+E540+E620+E700+E780+E860+E940+E1020+E1100+E1180+E1260+E1340+E1420+E1500+E1580</f>
        <v>0</v>
      </c>
      <c r="F60" s="1099">
        <f t="shared" si="46"/>
        <v>0</v>
      </c>
      <c r="G60" s="1099">
        <f t="shared" si="46"/>
        <v>0</v>
      </c>
      <c r="H60" s="1089">
        <f t="shared" si="2"/>
        <v>0</v>
      </c>
      <c r="I60" s="1089">
        <f t="shared" si="37"/>
        <v>0</v>
      </c>
      <c r="J60" s="1089"/>
      <c r="K60" s="1099">
        <f t="shared" ref="K60:L60" si="47">+K140+K220+K300+K380+K460+K540+K620+K700+K780+K860+K940+K1020+K1100+K1180+K1260+K1340+K1420+K1500+K1580</f>
        <v>0</v>
      </c>
      <c r="L60" s="1099">
        <f t="shared" si="47"/>
        <v>0</v>
      </c>
      <c r="M60" s="1067"/>
      <c r="N60" s="1067"/>
      <c r="O60" s="1067"/>
    </row>
    <row r="61" spans="1:15" s="267" customFormat="1" ht="14.25" x14ac:dyDescent="0.25">
      <c r="A61" s="547"/>
      <c r="B61" s="545"/>
      <c r="C61" s="540">
        <v>4264</v>
      </c>
      <c r="D61" s="273" t="s">
        <v>349</v>
      </c>
      <c r="E61" s="1099">
        <f t="shared" ref="E61:G61" si="48">+E141+E221+E301+E381+E461+E541+E621+E701+E781+E861+E941+E1021+E1101+E1181+E1261+E1341+E1421+E1501+E1581</f>
        <v>28423.9</v>
      </c>
      <c r="F61" s="1099">
        <f t="shared" si="48"/>
        <v>29062.6</v>
      </c>
      <c r="G61" s="1099">
        <f t="shared" si="48"/>
        <v>30435.5</v>
      </c>
      <c r="H61" s="1089">
        <f t="shared" si="2"/>
        <v>1372.9000000000015</v>
      </c>
      <c r="I61" s="1089">
        <f t="shared" si="37"/>
        <v>2011.5999999999985</v>
      </c>
      <c r="J61" s="1099"/>
      <c r="K61" s="1099">
        <f t="shared" ref="K61:L61" si="49">+K141+K221+K301+K381+K461+K541+K621+K701+K781+K861+K941+K1021+K1101+K1181+K1261+K1341+K1421+K1501+K1581</f>
        <v>30435.5</v>
      </c>
      <c r="L61" s="1099">
        <f t="shared" si="49"/>
        <v>30435.5</v>
      </c>
      <c r="M61" s="1067"/>
      <c r="N61" s="1067"/>
      <c r="O61" s="1067"/>
    </row>
    <row r="62" spans="1:15" s="267" customFormat="1" ht="22.5" customHeight="1" x14ac:dyDescent="0.25">
      <c r="A62" s="547"/>
      <c r="B62" s="545"/>
      <c r="C62" s="543">
        <v>4266</v>
      </c>
      <c r="D62" s="516" t="s">
        <v>439</v>
      </c>
      <c r="E62" s="1099">
        <f t="shared" ref="E62:G62" si="50">+E142+E222+E302+E382+E462+E542+E622+E702+E782+E862+E942+E1022+E1102+E1182+E1262+E1342+E1422+E1502+E1582</f>
        <v>0</v>
      </c>
      <c r="F62" s="1099">
        <f t="shared" si="50"/>
        <v>0</v>
      </c>
      <c r="G62" s="1099">
        <f t="shared" si="50"/>
        <v>0</v>
      </c>
      <c r="H62" s="1089">
        <f t="shared" si="2"/>
        <v>0</v>
      </c>
      <c r="I62" s="1089">
        <f t="shared" si="37"/>
        <v>0</v>
      </c>
      <c r="J62" s="1089"/>
      <c r="K62" s="1099">
        <f t="shared" ref="K62:L62" si="51">+K142+K222+K302+K382+K462+K542+K622+K702+K782+K862+K942+K1022+K1102+K1182+K1262+K1342+K1422+K1502+K1582</f>
        <v>0</v>
      </c>
      <c r="L62" s="1099">
        <f t="shared" si="51"/>
        <v>0</v>
      </c>
      <c r="M62" s="1067"/>
      <c r="N62" s="1067"/>
      <c r="O62" s="1067"/>
    </row>
    <row r="63" spans="1:15" s="267" customFormat="1" ht="40.5" x14ac:dyDescent="0.25">
      <c r="A63" s="547"/>
      <c r="B63" s="545"/>
      <c r="C63" s="540">
        <v>4267</v>
      </c>
      <c r="D63" s="273" t="s">
        <v>351</v>
      </c>
      <c r="E63" s="1099">
        <f t="shared" ref="E63:G63" si="52">+E143+E223+E303+E383+E463+E543+E623+E703+E783+E863+E943+E1023+E1103+E1183+E1263+E1343+E1423+E1503+E1583</f>
        <v>6031.4999999999991</v>
      </c>
      <c r="F63" s="1099">
        <f t="shared" si="52"/>
        <v>11298</v>
      </c>
      <c r="G63" s="1099">
        <f t="shared" si="52"/>
        <v>18565.500000000004</v>
      </c>
      <c r="H63" s="1089">
        <f t="shared" si="2"/>
        <v>7267.5000000000036</v>
      </c>
      <c r="I63" s="1089">
        <f t="shared" si="37"/>
        <v>12534.000000000004</v>
      </c>
      <c r="J63" s="1089" t="s">
        <v>1656</v>
      </c>
      <c r="K63" s="1099">
        <f t="shared" ref="K63:L63" si="53">+K143+K223+K303+K383+K463+K543+K623+K703+K783+K863+K943+K1023+K1103+K1183+K1263+K1343+K1423+K1503+K1583</f>
        <v>18565.500000000004</v>
      </c>
      <c r="L63" s="1099">
        <f t="shared" si="53"/>
        <v>18565.500000000004</v>
      </c>
      <c r="M63" s="1067"/>
      <c r="N63" s="1067"/>
      <c r="O63" s="1067"/>
    </row>
    <row r="64" spans="1:15" s="267" customFormat="1" ht="108" x14ac:dyDescent="0.25">
      <c r="A64" s="547"/>
      <c r="B64" s="545"/>
      <c r="C64" s="540">
        <v>4269</v>
      </c>
      <c r="D64" s="273" t="s">
        <v>64</v>
      </c>
      <c r="E64" s="1099">
        <f t="shared" ref="E64:G64" si="54">+E144+E224+E304+E384+E464+E544+E624+E704+E784+E864+E944+E1024+E1104+E1184+E1264+E1344+E1424+E1504+E1584</f>
        <v>5644.6</v>
      </c>
      <c r="F64" s="1099">
        <f t="shared" si="54"/>
        <v>11587.8</v>
      </c>
      <c r="G64" s="1099">
        <f t="shared" si="54"/>
        <v>34908.6</v>
      </c>
      <c r="H64" s="1089">
        <f t="shared" si="2"/>
        <v>23320.799999999999</v>
      </c>
      <c r="I64" s="1089">
        <f t="shared" si="37"/>
        <v>29264</v>
      </c>
      <c r="J64" s="1089" t="s">
        <v>1661</v>
      </c>
      <c r="K64" s="1099">
        <f t="shared" ref="K64:L64" si="55">+K144+K224+K304+K384+K464+K544+K624+K704+K784+K864+K944+K1024+K1104+K1184+K1264+K1344+K1424+K1504+K1584</f>
        <v>14848.6</v>
      </c>
      <c r="L64" s="1099">
        <f t="shared" si="55"/>
        <v>14848.6</v>
      </c>
      <c r="M64" s="1067"/>
      <c r="N64" s="1500"/>
      <c r="O64" s="1067"/>
    </row>
    <row r="65" spans="1:15" s="267" customFormat="1" ht="28.5" x14ac:dyDescent="0.25">
      <c r="A65" s="547"/>
      <c r="B65" s="545"/>
      <c r="C65" s="540">
        <v>4511</v>
      </c>
      <c r="D65" s="271" t="s">
        <v>65</v>
      </c>
      <c r="E65" s="1099">
        <f t="shared" ref="E65:G65" si="56">+E145+E225+E305+E385+E465+E545+E625+E705+E785+E865+E945+E1025+E1105+E1185+E1265+E1345+E1425+E1505+E1585</f>
        <v>0</v>
      </c>
      <c r="F65" s="1099">
        <f t="shared" si="56"/>
        <v>0</v>
      </c>
      <c r="G65" s="1099">
        <f t="shared" si="56"/>
        <v>0</v>
      </c>
      <c r="H65" s="1089">
        <f t="shared" si="2"/>
        <v>0</v>
      </c>
      <c r="I65" s="1089">
        <f t="shared" si="37"/>
        <v>0</v>
      </c>
      <c r="J65" s="1089"/>
      <c r="K65" s="1099">
        <f t="shared" ref="K65:L65" si="57">+K145+K225+K305+K385+K465+K545+K625+K705+K785+K865+K945+K1025+K1105+K1185+K1265+K1345+K1425+K1505+K1585</f>
        <v>0</v>
      </c>
      <c r="L65" s="1099">
        <f t="shared" si="57"/>
        <v>0</v>
      </c>
      <c r="M65" s="1067"/>
      <c r="N65" s="1500"/>
      <c r="O65" s="1067"/>
    </row>
    <row r="66" spans="1:15" s="269" customFormat="1" ht="28.5" x14ac:dyDescent="0.3">
      <c r="A66" s="547"/>
      <c r="B66" s="545"/>
      <c r="C66" s="540">
        <v>4621</v>
      </c>
      <c r="D66" s="271" t="s">
        <v>66</v>
      </c>
      <c r="E66" s="1099">
        <f t="shared" ref="E66:G66" si="58">+E146+E226+E306+E386+E466+E546+E626+E706+E786+E866+E946+E1026+E1106+E1186+E1266+E1346+E1426+E1506+E1586</f>
        <v>0</v>
      </c>
      <c r="F66" s="1099">
        <f t="shared" si="58"/>
        <v>0</v>
      </c>
      <c r="G66" s="1099">
        <f t="shared" si="58"/>
        <v>0</v>
      </c>
      <c r="H66" s="1089">
        <f t="shared" si="2"/>
        <v>0</v>
      </c>
      <c r="I66" s="1089">
        <f t="shared" si="37"/>
        <v>0</v>
      </c>
      <c r="J66" s="1401"/>
      <c r="K66" s="1099">
        <f t="shared" ref="K66:L66" si="59">+K146+K226+K306+K386+K466+K546+K626+K706+K786+K866+K946+K1026+K1106+K1186+K1266+K1346+K1426+K1506+K1586</f>
        <v>0</v>
      </c>
      <c r="L66" s="1099">
        <f t="shared" si="59"/>
        <v>0</v>
      </c>
      <c r="M66" s="1067"/>
      <c r="N66" s="1500"/>
      <c r="O66" s="1500"/>
    </row>
    <row r="67" spans="1:15" s="269" customFormat="1" ht="28.5" x14ac:dyDescent="0.3">
      <c r="A67" s="547"/>
      <c r="B67" s="545"/>
      <c r="C67" s="540">
        <v>4631</v>
      </c>
      <c r="D67" s="271" t="s">
        <v>393</v>
      </c>
      <c r="E67" s="1099">
        <f t="shared" ref="E67:G67" si="60">+E147+E227+E307+E387+E467+E547+E627+E707+E787+E867+E947+E1027+E1107+E1187+E1267+E1347+E1427+E1507+E1587</f>
        <v>0</v>
      </c>
      <c r="F67" s="1099">
        <f t="shared" si="60"/>
        <v>0</v>
      </c>
      <c r="G67" s="1099">
        <f t="shared" si="60"/>
        <v>0</v>
      </c>
      <c r="H67" s="1089">
        <f t="shared" si="2"/>
        <v>0</v>
      </c>
      <c r="I67" s="1089">
        <f t="shared" si="37"/>
        <v>0</v>
      </c>
      <c r="J67" s="1401"/>
      <c r="K67" s="1099">
        <f t="shared" ref="K67:L67" si="61">+K147+K227+K307+K387+K467+K547+K627+K707+K787+K867+K947+K1027+K1107+K1187+K1267+K1347+K1427+K1507+K1587</f>
        <v>0</v>
      </c>
      <c r="L67" s="1099">
        <f t="shared" si="61"/>
        <v>0</v>
      </c>
      <c r="M67" s="1500"/>
      <c r="N67" s="1500"/>
      <c r="O67" s="1500"/>
    </row>
    <row r="68" spans="1:15" s="269" customFormat="1" ht="21.75" customHeight="1" x14ac:dyDescent="0.25">
      <c r="A68" s="547"/>
      <c r="B68" s="545"/>
      <c r="C68" s="540">
        <v>4632</v>
      </c>
      <c r="D68" s="271" t="s">
        <v>290</v>
      </c>
      <c r="E68" s="1099">
        <f t="shared" ref="E68:G68" si="62">+E148+E228+E308+E388+E468+E548+E628+E708+E788+E868+E948+E1028+E1108+E1188+E1268+E1348+E1428+E1508+E1588</f>
        <v>0</v>
      </c>
      <c r="F68" s="1099">
        <f t="shared" si="62"/>
        <v>0</v>
      </c>
      <c r="G68" s="1099">
        <f t="shared" si="62"/>
        <v>0</v>
      </c>
      <c r="H68" s="1089">
        <f t="shared" si="2"/>
        <v>0</v>
      </c>
      <c r="I68" s="1089">
        <f t="shared" si="37"/>
        <v>0</v>
      </c>
      <c r="J68" s="1089"/>
      <c r="K68" s="1099">
        <f t="shared" ref="K68:L68" si="63">+K148+K228+K308+K388+K468+K548+K628+K708+K788+K868+K948+K1028+K1108+K1188+K1268+K1348+K1428+K1508+K1588</f>
        <v>0</v>
      </c>
      <c r="L68" s="1099">
        <f t="shared" si="63"/>
        <v>0</v>
      </c>
      <c r="M68" s="1500"/>
      <c r="N68" s="1500"/>
      <c r="O68" s="1500"/>
    </row>
    <row r="69" spans="1:15" s="269" customFormat="1" ht="48.75" customHeight="1" x14ac:dyDescent="0.25">
      <c r="A69" s="547"/>
      <c r="B69" s="545"/>
      <c r="C69" s="543">
        <v>4638</v>
      </c>
      <c r="D69" s="516" t="s">
        <v>440</v>
      </c>
      <c r="E69" s="1099">
        <f t="shared" ref="E69:G69" si="64">+E149+E229+E309+E389+E469+E549+E629+E709+E789+E869+E949+E1029+E1109+E1189+E1269+E1349+E1429+E1509+E1589</f>
        <v>0</v>
      </c>
      <c r="F69" s="1099">
        <f t="shared" si="64"/>
        <v>0</v>
      </c>
      <c r="G69" s="1099">
        <f t="shared" si="64"/>
        <v>0</v>
      </c>
      <c r="H69" s="1089">
        <f t="shared" si="2"/>
        <v>0</v>
      </c>
      <c r="I69" s="1089">
        <f t="shared" si="37"/>
        <v>0</v>
      </c>
      <c r="J69" s="1089"/>
      <c r="K69" s="1099">
        <f t="shared" ref="K69:L69" si="65">+K149+K229+K309+K389+K469+K549+K629+K709+K789+K869+K949+K1029+K1109+K1189+K1269+K1349+K1429+K1509+K1589</f>
        <v>0</v>
      </c>
      <c r="L69" s="1099">
        <f t="shared" si="65"/>
        <v>0</v>
      </c>
      <c r="M69" s="1500"/>
      <c r="N69" s="1500"/>
      <c r="O69" s="1500"/>
    </row>
    <row r="70" spans="1:15" s="269" customFormat="1" ht="14.25" x14ac:dyDescent="0.25">
      <c r="A70" s="547"/>
      <c r="B70" s="545"/>
      <c r="C70" s="540" t="s">
        <v>399</v>
      </c>
      <c r="D70" s="271" t="s">
        <v>400</v>
      </c>
      <c r="E70" s="1099">
        <f t="shared" ref="E70:G70" si="66">+E150+E230+E310+E390+E470+E550+E630+E710+E790+E870+E950+E1030+E1110+E1190+E1270+E1350+E1430+E1510+E1590</f>
        <v>0</v>
      </c>
      <c r="F70" s="1099">
        <f t="shared" si="66"/>
        <v>0</v>
      </c>
      <c r="G70" s="1099">
        <f t="shared" si="66"/>
        <v>0</v>
      </c>
      <c r="H70" s="1089">
        <f t="shared" si="2"/>
        <v>0</v>
      </c>
      <c r="I70" s="1089">
        <f t="shared" si="37"/>
        <v>0</v>
      </c>
      <c r="J70" s="1089"/>
      <c r="K70" s="1099">
        <f t="shared" ref="K70:L70" si="67">+K150+K230+K310+K390+K470+K550+K630+K710+K790+K870+K950+K1030+K1110+K1190+K1270+K1350+K1430+K1510+K1590</f>
        <v>0</v>
      </c>
      <c r="L70" s="1099">
        <f t="shared" si="67"/>
        <v>0</v>
      </c>
      <c r="M70" s="1500"/>
      <c r="N70" s="1500"/>
      <c r="O70" s="1500"/>
    </row>
    <row r="71" spans="1:15" s="269" customFormat="1" ht="189" x14ac:dyDescent="0.25">
      <c r="A71" s="547"/>
      <c r="B71" s="545"/>
      <c r="C71" s="540">
        <v>4729</v>
      </c>
      <c r="D71" s="273" t="s">
        <v>67</v>
      </c>
      <c r="E71" s="1099">
        <f t="shared" ref="E71:G71" si="68">+E151+E231+E311+E391+E471+E551+E631+E711+E791+E871+E951+E1031+E1111+E1191+E1271+E1351+E1431+E1511+E1591</f>
        <v>19793.2</v>
      </c>
      <c r="F71" s="1099">
        <f t="shared" si="68"/>
        <v>42330</v>
      </c>
      <c r="G71" s="1099">
        <f t="shared" si="68"/>
        <v>41735</v>
      </c>
      <c r="H71" s="1089">
        <f t="shared" si="2"/>
        <v>-595</v>
      </c>
      <c r="I71" s="1089">
        <f t="shared" si="37"/>
        <v>21941.8</v>
      </c>
      <c r="J71" s="1089" t="s">
        <v>4714</v>
      </c>
      <c r="K71" s="1099">
        <f t="shared" ref="K71:L71" si="69">+K151+K231+K311+K391+K471+K551+K631+K711+K791+K871+K951+K1031+K1111+K1191+K1271+K1351+K1431+K1511+K1591</f>
        <v>41735</v>
      </c>
      <c r="L71" s="1099">
        <f t="shared" si="69"/>
        <v>41735</v>
      </c>
      <c r="M71" s="1500"/>
      <c r="N71" s="1500"/>
      <c r="O71" s="1500"/>
    </row>
    <row r="72" spans="1:15" s="269" customFormat="1" ht="14.25" x14ac:dyDescent="0.25">
      <c r="A72" s="547"/>
      <c r="B72" s="545"/>
      <c r="C72" s="540">
        <v>4822</v>
      </c>
      <c r="D72" s="273" t="s">
        <v>68</v>
      </c>
      <c r="E72" s="1099">
        <f t="shared" ref="E72:G72" si="70">+E152+E232+E312+E392+E472+E552+E632+E712+E792+E872+E952+E1032+E1112+E1192+E1272+E1352+E1432+E1512+E1592</f>
        <v>0</v>
      </c>
      <c r="F72" s="1099">
        <f t="shared" si="70"/>
        <v>0</v>
      </c>
      <c r="G72" s="1099">
        <f t="shared" si="70"/>
        <v>0</v>
      </c>
      <c r="H72" s="1089">
        <f t="shared" si="2"/>
        <v>0</v>
      </c>
      <c r="I72" s="1089">
        <f t="shared" si="37"/>
        <v>0</v>
      </c>
      <c r="J72" s="1402"/>
      <c r="K72" s="1099">
        <f>+K152+K232+K312+K392+K472+K552+K632+K712+K792+K872+K952+K1032+K1112+K1192+K1272+K1352+K1432+K1512+K1592</f>
        <v>0</v>
      </c>
      <c r="L72" s="1099">
        <f>+L152+L232+L312+L392+L472+L552+L632+L712+L792+L872+L952+L1032+L1112+L1192+L1272+L1352+L1432+L1512+L1592</f>
        <v>0</v>
      </c>
      <c r="M72" s="1500"/>
      <c r="N72" s="1500"/>
      <c r="O72" s="1500"/>
    </row>
    <row r="73" spans="1:15" s="269" customFormat="1" ht="14.25" x14ac:dyDescent="0.25">
      <c r="A73" s="547"/>
      <c r="B73" s="545"/>
      <c r="C73" s="542">
        <v>4823</v>
      </c>
      <c r="D73" s="488" t="s">
        <v>69</v>
      </c>
      <c r="E73" s="1399">
        <f>E75+E76+E77</f>
        <v>7645.8</v>
      </c>
      <c r="F73" s="1399">
        <f>F75+F76+F77</f>
        <v>9764.0000000000018</v>
      </c>
      <c r="G73" s="1399">
        <f>G75+G76+G77</f>
        <v>23297.1</v>
      </c>
      <c r="H73" s="1399">
        <f t="shared" si="2"/>
        <v>13533.099999999997</v>
      </c>
      <c r="I73" s="1399">
        <f t="shared" si="37"/>
        <v>15651.3</v>
      </c>
      <c r="J73" s="1399"/>
      <c r="K73" s="1399">
        <f>K75+K76+K77</f>
        <v>23297.1</v>
      </c>
      <c r="L73" s="1399">
        <f>L75+L76+L77</f>
        <v>23297.1</v>
      </c>
      <c r="M73" s="1500"/>
      <c r="N73" s="1500"/>
      <c r="O73" s="1500"/>
    </row>
    <row r="74" spans="1:15" s="269" customFormat="1" ht="14.25" x14ac:dyDescent="0.25">
      <c r="A74" s="547"/>
      <c r="B74" s="545"/>
      <c r="C74" s="540"/>
      <c r="D74" s="272" t="s">
        <v>72</v>
      </c>
      <c r="E74" s="1402"/>
      <c r="F74" s="1402"/>
      <c r="G74" s="1089"/>
      <c r="H74" s="1089">
        <f t="shared" si="2"/>
        <v>0</v>
      </c>
      <c r="I74" s="1089">
        <f t="shared" si="37"/>
        <v>0</v>
      </c>
      <c r="J74" s="1402"/>
      <c r="K74" s="1402"/>
      <c r="L74" s="1402"/>
      <c r="M74" s="1500"/>
      <c r="N74" s="1067"/>
      <c r="O74" s="1500"/>
    </row>
    <row r="75" spans="1:15" s="267" customFormat="1" ht="27" x14ac:dyDescent="0.25">
      <c r="A75" s="547"/>
      <c r="B75" s="545"/>
      <c r="C75" s="540"/>
      <c r="D75" s="272" t="s">
        <v>289</v>
      </c>
      <c r="E75" s="1099">
        <f>+E155+E235+E315+E395+E475+E555+E635+E715+E795+E875+E955+E1035+E1115+E1195+E1275+E1355+E1435+E1515+E1595</f>
        <v>322.4000000000002</v>
      </c>
      <c r="F75" s="1099">
        <f>+F155+F235+F315+F395+F475+F555+F635+F715+F795+F875+F955+F1035+F1115+F1195+F1275+F1355+F1435+F1515+F1595</f>
        <v>336</v>
      </c>
      <c r="G75" s="1099">
        <f>+G155+G235+G315+G395+G475+G555+G635+G715+G795+G875+G955+G1035+G1115+G1195+G1275+G1355+G1435+G1515+G1595</f>
        <v>345.60000000000014</v>
      </c>
      <c r="H75" s="1089">
        <f t="shared" si="2"/>
        <v>9.6000000000001364</v>
      </c>
      <c r="I75" s="1089">
        <f t="shared" si="37"/>
        <v>23.199999999999932</v>
      </c>
      <c r="J75" s="1402"/>
      <c r="K75" s="1099">
        <f>+K155+K235+K315+K395+K475+K555+K635+K715+K795+K875+K955+K1035+K1115+K1195+K1275+K1355+K1435+K1515+K1595</f>
        <v>345.60000000000014</v>
      </c>
      <c r="L75" s="1099">
        <f>+L155+L235+L315+L395+L475+L555+L635+L715+L795+L875+L955+L1035+L1115+L1195+L1275+L1355+L1435+L1515+L1595</f>
        <v>345.60000000000014</v>
      </c>
      <c r="M75" s="1500"/>
      <c r="N75" s="1379"/>
      <c r="O75" s="1067"/>
    </row>
    <row r="76" spans="1:15" ht="40.5" x14ac:dyDescent="0.25">
      <c r="A76" s="547"/>
      <c r="B76" s="545"/>
      <c r="C76" s="540"/>
      <c r="D76" s="272" t="s">
        <v>287</v>
      </c>
      <c r="E76" s="1099">
        <f t="shared" ref="E76:G76" si="71">+E156+E236+E316+E396+E476+E556+E636+E716+E796+E876+E956+E1036+E1116+E1196+E1276+E1356+E1436+E1516+E1596</f>
        <v>7323.4</v>
      </c>
      <c r="F76" s="1099">
        <f t="shared" si="71"/>
        <v>9428.0000000000018</v>
      </c>
      <c r="G76" s="1099">
        <f t="shared" si="71"/>
        <v>22951.5</v>
      </c>
      <c r="H76" s="1089">
        <f t="shared" si="2"/>
        <v>13523.499999999998</v>
      </c>
      <c r="I76" s="1089">
        <f t="shared" si="37"/>
        <v>15628.1</v>
      </c>
      <c r="J76" s="1089" t="s">
        <v>4715</v>
      </c>
      <c r="K76" s="1099">
        <f t="shared" ref="K76:L76" si="72">+K156+K236+K316+K396+K476+K556+K636+K716+K796+K876+K956+K1036+K1116+K1196+K1276+K1356+K1436+K1516+K1596</f>
        <v>22951.5</v>
      </c>
      <c r="L76" s="1099">
        <f t="shared" si="72"/>
        <v>22951.5</v>
      </c>
      <c r="M76" s="1067"/>
    </row>
    <row r="77" spans="1:15" ht="14.25" x14ac:dyDescent="0.25">
      <c r="A77" s="547"/>
      <c r="B77" s="545"/>
      <c r="C77" s="540"/>
      <c r="D77" s="272" t="s">
        <v>288</v>
      </c>
      <c r="E77" s="1099">
        <f t="shared" ref="E77:G77" si="73">+E157+E237+E317+E397+E477+E557+E637+E717+E797+E877+E957+E1037+E1117+E1197+E1277+E1357+E1437+E1517+E1597</f>
        <v>0</v>
      </c>
      <c r="F77" s="1099">
        <f t="shared" si="73"/>
        <v>0</v>
      </c>
      <c r="G77" s="1099">
        <f t="shared" si="73"/>
        <v>0</v>
      </c>
      <c r="H77" s="1089">
        <f t="shared" si="2"/>
        <v>0</v>
      </c>
      <c r="I77" s="1089">
        <f t="shared" si="37"/>
        <v>0</v>
      </c>
      <c r="J77" s="1402"/>
      <c r="K77" s="1099">
        <f t="shared" ref="K77:L77" si="74">+K157+K237+K317+K397+K477+K557+K637+K717+K797+K877+K957+K1037+K1117+K1197+K1277+K1357+K1437+K1517+K1597</f>
        <v>0</v>
      </c>
      <c r="L77" s="1099">
        <f t="shared" si="74"/>
        <v>0</v>
      </c>
      <c r="N77" s="1501"/>
    </row>
    <row r="78" spans="1:15" ht="31.5" customHeight="1" x14ac:dyDescent="0.25">
      <c r="A78" s="547"/>
      <c r="B78" s="545"/>
      <c r="C78" s="543" t="s">
        <v>438</v>
      </c>
      <c r="D78" s="516" t="s">
        <v>464</v>
      </c>
      <c r="E78" s="1099">
        <f t="shared" ref="E78:G78" si="75">+E158+E238+E318+E398+E478+E558+E638+E718+E798+E878+E958+E1038+E1118+E1198+E1278+E1358+E1438+E1518+E1598</f>
        <v>0</v>
      </c>
      <c r="F78" s="1099">
        <f t="shared" si="75"/>
        <v>0</v>
      </c>
      <c r="G78" s="1099">
        <f t="shared" si="75"/>
        <v>0</v>
      </c>
      <c r="H78" s="1089">
        <f t="shared" si="2"/>
        <v>0</v>
      </c>
      <c r="I78" s="1089">
        <f t="shared" si="37"/>
        <v>0</v>
      </c>
      <c r="J78" s="1402"/>
      <c r="K78" s="1099">
        <f t="shared" ref="K78:L78" si="76">+K158+K238+K318+K398+K478+K558+K638+K718+K798+K878+K958+K1038+K1118+K1198+K1278+K1358+K1438+K1518+K1598</f>
        <v>0</v>
      </c>
      <c r="L78" s="1099">
        <f t="shared" si="76"/>
        <v>0</v>
      </c>
      <c r="N78" s="1501"/>
    </row>
    <row r="79" spans="1:15" s="282" customFormat="1" ht="14.25" x14ac:dyDescent="0.25">
      <c r="A79" s="547"/>
      <c r="B79" s="545"/>
      <c r="C79" s="540">
        <v>4861</v>
      </c>
      <c r="D79" s="273" t="s">
        <v>70</v>
      </c>
      <c r="E79" s="1099">
        <f t="shared" ref="E79:G79" si="77">+E159+E239+E319+E399+E479+E559+E639+E719+E799+E879+E959+E1039+E1119+E1199+E1279+E1359+E1439+E1519+E1599</f>
        <v>0</v>
      </c>
      <c r="F79" s="1099">
        <f t="shared" si="77"/>
        <v>248281.1</v>
      </c>
      <c r="G79" s="1099">
        <f t="shared" si="77"/>
        <v>343465</v>
      </c>
      <c r="H79" s="1089">
        <f t="shared" si="2"/>
        <v>95183.9</v>
      </c>
      <c r="I79" s="1089">
        <f t="shared" si="37"/>
        <v>343465</v>
      </c>
      <c r="J79" s="1402"/>
      <c r="K79" s="1099">
        <f t="shared" ref="K79:L79" si="78">+K159+K239+K319+K399+K479+K559+K639+K719+K799+K879+K959+K1039+K1119+K1199+K1279+K1359+K1439+K1519+K1599</f>
        <v>350208.4</v>
      </c>
      <c r="L79" s="1099">
        <f t="shared" si="78"/>
        <v>347808.8</v>
      </c>
      <c r="M79" s="1383"/>
      <c r="N79" s="1379"/>
      <c r="O79" s="1501"/>
    </row>
    <row r="80" spans="1:15" ht="14.25" x14ac:dyDescent="0.25">
      <c r="A80" s="548"/>
      <c r="B80" s="546"/>
      <c r="C80" s="540">
        <v>4891</v>
      </c>
      <c r="D80" s="273" t="s">
        <v>71</v>
      </c>
      <c r="E80" s="1099">
        <f t="shared" ref="E80:G80" si="79">+E160+E240+E320+E400+E480+E560+E640+E720+E800+E880+E960+E1040+E1120+E1200+E1280+E1360+E1440+E1520+E1600</f>
        <v>0</v>
      </c>
      <c r="F80" s="1099">
        <f t="shared" si="79"/>
        <v>0</v>
      </c>
      <c r="G80" s="1099">
        <f t="shared" si="79"/>
        <v>0</v>
      </c>
      <c r="H80" s="1089">
        <f t="shared" si="2"/>
        <v>0</v>
      </c>
      <c r="I80" s="1089">
        <f t="shared" si="37"/>
        <v>0</v>
      </c>
      <c r="J80" s="1089"/>
      <c r="K80" s="1099">
        <f t="shared" ref="K80:L80" si="80">+K160+K240+K320+K400+K480+K560+K640+K720+K800+K880+K960+K1040+K1120+K1200+K1280+K1360+K1440+K1520+K1600</f>
        <v>0</v>
      </c>
      <c r="L80" s="1099">
        <f t="shared" si="80"/>
        <v>0</v>
      </c>
      <c r="M80" s="1502"/>
    </row>
    <row r="81" spans="1:15" s="27" customFormat="1" ht="28.5" x14ac:dyDescent="0.25">
      <c r="A81" s="1647" t="s">
        <v>454</v>
      </c>
      <c r="B81" s="1647"/>
      <c r="C81" s="283"/>
      <c r="D81" s="36" t="s">
        <v>73</v>
      </c>
      <c r="E81" s="1403">
        <f>SUM(E83:E90)</f>
        <v>724869.79999999993</v>
      </c>
      <c r="F81" s="1403">
        <f>SUM(F83:F90)</f>
        <v>629520.19999999995</v>
      </c>
      <c r="G81" s="1403">
        <f>SUM(G83:G90)</f>
        <v>1969711.1</v>
      </c>
      <c r="H81" s="1403">
        <f t="shared" si="2"/>
        <v>1340190.9000000001</v>
      </c>
      <c r="I81" s="1403">
        <f>+I87+I88+I89+I90+I86+I85+I84+I83+I82</f>
        <v>1244841.3</v>
      </c>
      <c r="J81" s="1403"/>
      <c r="K81" s="1403">
        <f>SUM(K83:K90)</f>
        <v>1872216.5</v>
      </c>
      <c r="L81" s="1403">
        <f>SUM(L83:L90)</f>
        <v>1473600</v>
      </c>
      <c r="M81" s="1503"/>
      <c r="N81" s="1503"/>
      <c r="O81" s="1503"/>
    </row>
    <row r="82" spans="1:15" s="20" customFormat="1" ht="23.25" customHeight="1" x14ac:dyDescent="0.25">
      <c r="A82" s="891" t="s">
        <v>455</v>
      </c>
      <c r="B82" s="891" t="s">
        <v>456</v>
      </c>
      <c r="C82" s="284"/>
      <c r="D82" s="17" t="s">
        <v>72</v>
      </c>
      <c r="E82" s="1404"/>
      <c r="F82" s="1404"/>
      <c r="G82" s="1404"/>
      <c r="H82" s="1404">
        <f t="shared" ref="H82:H90" si="81">+G82-F82</f>
        <v>0</v>
      </c>
      <c r="I82" s="411">
        <f t="shared" ref="I82:I90" si="82">G82-E82</f>
        <v>0</v>
      </c>
      <c r="J82" s="1404"/>
      <c r="K82" s="1404"/>
      <c r="L82" s="1404"/>
      <c r="M82" s="1504"/>
      <c r="N82" s="1504"/>
      <c r="O82" s="1504"/>
    </row>
    <row r="83" spans="1:15" s="20" customFormat="1" ht="14.25" x14ac:dyDescent="0.25">
      <c r="A83" s="1658">
        <v>1080</v>
      </c>
      <c r="B83" s="1658"/>
      <c r="C83" s="284">
        <v>5111</v>
      </c>
      <c r="D83" s="18" t="s">
        <v>1292</v>
      </c>
      <c r="E83" s="1099">
        <f>+E163+E243+E323+E403+E483+E563+E643+E723+E803+E883+E963+E1043+E1123+E1203+E1283+E1363+E1443+E1523+E1603</f>
        <v>0</v>
      </c>
      <c r="F83" s="1099">
        <f>+F163+F243+F323+F403+F483+F563+F643+F723+F803+F883+F963+F1043+F1123+F1203+F1283+F1363+F1443+F1523+F1603</f>
        <v>0</v>
      </c>
      <c r="G83" s="1099">
        <f>+G163+G243+G323+G403+G483+G563+G643+G723+G803+G883+G963+G1043+G1123+G1203+G1283+G1363+G1443+G1523+G1603</f>
        <v>0</v>
      </c>
      <c r="H83" s="411">
        <f t="shared" si="81"/>
        <v>0</v>
      </c>
      <c r="I83" s="411">
        <f t="shared" si="82"/>
        <v>0</v>
      </c>
      <c r="J83" s="1404"/>
      <c r="K83" s="1099">
        <f>+K163+K243+K323+K403+K483+K563+K643+K723+K803+K883+K963+K1043+K1123+K1203+K1283+K1363+K1443+K1523+K1603</f>
        <v>0</v>
      </c>
      <c r="L83" s="1099">
        <f>+L163+L243+L323+L403+L483+L563+L643+L723+L803+L883+L963+L1043+L1123+L1203+L1283+L1363+L1443+L1523+L1603</f>
        <v>0</v>
      </c>
      <c r="M83" s="1504"/>
      <c r="N83" s="1504"/>
      <c r="O83" s="1504"/>
    </row>
    <row r="84" spans="1:15" s="20" customFormat="1" ht="67.5" x14ac:dyDescent="0.25">
      <c r="A84" s="1659"/>
      <c r="B84" s="1659"/>
      <c r="C84" s="284">
        <v>5112</v>
      </c>
      <c r="D84" s="18" t="s">
        <v>1293</v>
      </c>
      <c r="E84" s="1099">
        <f>+E164+E244+E324+E404+E484+E564+E644+E724+E804+E884+E964+E1044+E1124+E1204+E1284+E1364+E1444+E1524+E1604+E1764</f>
        <v>8976</v>
      </c>
      <c r="F84" s="1099">
        <f>+F164+F244+F324+F404+F484+F564+F644+F724+F804+F884+F964+F1044+F1124+F1204+F1284+F1364+F1444+F1524+F1604+F1764</f>
        <v>0</v>
      </c>
      <c r="G84" s="1099">
        <f>+G164+G244+G324+G404+G484+G564+G644+G724+G804+G884+G964+G1044+G1124+G1204+G1284+G1364+G1444+G1524+G1604+G1764</f>
        <v>1303220</v>
      </c>
      <c r="H84" s="411">
        <f t="shared" si="81"/>
        <v>1303220</v>
      </c>
      <c r="I84" s="411">
        <f t="shared" si="82"/>
        <v>1294244</v>
      </c>
      <c r="J84" s="1404" t="s">
        <v>6955</v>
      </c>
      <c r="K84" s="1099">
        <f>+K164+K244+K324+K404+K484+K564+K644+K724+K804+K884+K964+K1044+K1124+K1204+K1284+K1364+K1444+K1524+K1604+K1764</f>
        <v>1856610</v>
      </c>
      <c r="L84" s="1099">
        <f>+L164+L244+L324+L404+L484+L564+L644+L724+L804+L884+L964+L1044+L1124+L1204+L1284+L1364+L1444+L1524+L1604+L1764</f>
        <v>1473600</v>
      </c>
      <c r="M84" s="1504"/>
      <c r="N84" s="1504"/>
      <c r="O84" s="1504"/>
    </row>
    <row r="85" spans="1:15" s="20" customFormat="1" ht="13.5" customHeight="1" x14ac:dyDescent="0.25">
      <c r="A85" s="1659"/>
      <c r="B85" s="1659"/>
      <c r="C85" s="284" t="s">
        <v>1294</v>
      </c>
      <c r="D85" s="18" t="s">
        <v>1269</v>
      </c>
      <c r="E85" s="1099">
        <f t="shared" ref="E85:G85" si="83">+E165+E245+E325+E405+E485+E565+E645+E725+E805+E885+E965+E1045+E1125+E1205+E1285+E1365+E1445+E1525+E1605</f>
        <v>0</v>
      </c>
      <c r="F85" s="1099">
        <f t="shared" si="83"/>
        <v>0</v>
      </c>
      <c r="G85" s="1099">
        <f t="shared" si="83"/>
        <v>0</v>
      </c>
      <c r="H85" s="411">
        <f t="shared" si="81"/>
        <v>0</v>
      </c>
      <c r="I85" s="411">
        <f t="shared" si="82"/>
        <v>0</v>
      </c>
      <c r="J85" s="1404"/>
      <c r="K85" s="1099">
        <f t="shared" ref="K85:L85" si="84">+K165+K245+K325+K405+K485+K565+K645+K725+K805+K885+K965+K1045+K1125+K1205+K1285+K1365+K1445+K1525+K1605</f>
        <v>0</v>
      </c>
      <c r="L85" s="1099">
        <f t="shared" si="84"/>
        <v>0</v>
      </c>
      <c r="M85" s="1504"/>
      <c r="N85" s="1504"/>
      <c r="O85" s="1504"/>
    </row>
    <row r="86" spans="1:15" s="20" customFormat="1" ht="40.5" x14ac:dyDescent="0.25">
      <c r="A86" s="1659"/>
      <c r="B86" s="1659"/>
      <c r="C86" s="284">
        <v>5121</v>
      </c>
      <c r="D86" s="271" t="s">
        <v>74</v>
      </c>
      <c r="E86" s="1099">
        <f>+E166+E246+E326+E406+E486+E566+E646+E726+E806+E886+E966+E1046+E1126+E1206+E1286+E1366+E1446+E1526+E1606+E1686</f>
        <v>0</v>
      </c>
      <c r="F86" s="1099">
        <f t="shared" ref="F86" si="85">+F166+F246+F326+F406+F486+F566+F646+F726+F806+F886+F966+F1046+F1126+F1206+F1286+F1366+F1446+F1526+F1606+F1686</f>
        <v>0</v>
      </c>
      <c r="G86" s="1099">
        <f>+G166+G246+G326+G406+G486+G566+G646+G726+G806+G886+G966+G1046+G1126+G1206+G1286+G1366+G1446+G1526+G1606+G1686</f>
        <v>15000</v>
      </c>
      <c r="H86" s="411">
        <f t="shared" si="81"/>
        <v>15000</v>
      </c>
      <c r="I86" s="411">
        <f t="shared" si="82"/>
        <v>15000</v>
      </c>
      <c r="J86" s="1404" t="s">
        <v>6956</v>
      </c>
      <c r="K86" s="1099">
        <f>+K166+K246+K326+K406+K486+K566+K646+K726+K806+K886+K966+K1046+K1126+K1206+K1286+K1366+K1446+K1526+K1606+K1686</f>
        <v>0</v>
      </c>
      <c r="L86" s="1099">
        <f>+L166+L246+L326+L406+L486+L566+L646+L726+L806+L886+L966+L1046+L1126+L1206+L1286+L1366+L1446+L1526+L1606+L1686</f>
        <v>0</v>
      </c>
      <c r="M86" s="1504"/>
      <c r="N86" s="1504"/>
      <c r="O86" s="1504"/>
    </row>
    <row r="87" spans="1:15" s="33" customFormat="1" ht="67.5" x14ac:dyDescent="0.25">
      <c r="A87" s="1659"/>
      <c r="B87" s="1659"/>
      <c r="C87" s="258">
        <v>5122</v>
      </c>
      <c r="D87" s="21" t="s">
        <v>75</v>
      </c>
      <c r="E87" s="1099">
        <f t="shared" ref="E87:G87" si="86">+E167+E247+E327+E407+E487+E567+E647+E727+E807+E887+E967+E1047+E1127+E1207+E1287+E1367+E1447+E1527+E1607</f>
        <v>715893.79999999993</v>
      </c>
      <c r="F87" s="1099">
        <f t="shared" si="86"/>
        <v>629520.19999999995</v>
      </c>
      <c r="G87" s="1099">
        <f t="shared" si="86"/>
        <v>519799.1</v>
      </c>
      <c r="H87" s="411">
        <f t="shared" si="81"/>
        <v>-109721.09999999998</v>
      </c>
      <c r="I87" s="411">
        <f t="shared" si="82"/>
        <v>-196094.69999999995</v>
      </c>
      <c r="J87" s="411" t="s">
        <v>1662</v>
      </c>
      <c r="K87" s="1099"/>
      <c r="L87" s="1099">
        <f t="shared" ref="L87" si="87">+L167+L247+L327+L407+L487+L567+L647+L727+L807+L887+L967+L1047+L1127+L1207+L1287+L1367+L1447+L1527+L1607</f>
        <v>0</v>
      </c>
      <c r="M87" s="1505"/>
      <c r="N87" s="1505"/>
      <c r="O87" s="1505"/>
    </row>
    <row r="88" spans="1:15" s="33" customFormat="1" ht="15.75" customHeight="1" x14ac:dyDescent="0.25">
      <c r="A88" s="1659"/>
      <c r="B88" s="1659"/>
      <c r="C88" s="258">
        <v>5129</v>
      </c>
      <c r="D88" s="21" t="s">
        <v>76</v>
      </c>
      <c r="E88" s="1099">
        <f t="shared" ref="E88:G88" si="88">+E168+E248+E328+E408+E488+E568+E648+E728+E808+E888+E968+E1048+E1128+E1208+E1288+E1368+E1448+E1528+E1608</f>
        <v>0</v>
      </c>
      <c r="F88" s="1099">
        <f t="shared" si="88"/>
        <v>0</v>
      </c>
      <c r="G88" s="1099">
        <f t="shared" si="88"/>
        <v>0</v>
      </c>
      <c r="H88" s="411">
        <f t="shared" si="81"/>
        <v>0</v>
      </c>
      <c r="I88" s="411">
        <f t="shared" si="82"/>
        <v>0</v>
      </c>
      <c r="J88" s="1405"/>
      <c r="K88" s="1099">
        <f t="shared" ref="K88:L88" si="89">+K168+K248+K328+K408+K488+K568+K648+K728+K808+K888+K968+K1048+K1128+K1208+K1288+K1368+K1448+K1528+K1608</f>
        <v>0</v>
      </c>
      <c r="L88" s="1099">
        <f t="shared" si="89"/>
        <v>0</v>
      </c>
      <c r="M88" s="1505"/>
      <c r="N88" s="1505"/>
      <c r="O88" s="1505"/>
    </row>
    <row r="89" spans="1:15" s="33" customFormat="1" ht="14.25" x14ac:dyDescent="0.25">
      <c r="A89" s="1659"/>
      <c r="B89" s="1659"/>
      <c r="C89" s="258">
        <v>5132</v>
      </c>
      <c r="D89" s="21" t="s">
        <v>77</v>
      </c>
      <c r="E89" s="1099">
        <f t="shared" ref="E89:G89" si="90">+E169+E249+E329+E409+E489+E569+E649+E729+E809+E889+E969+E1049+E1129+E1209+E1289+E1369+E1449+E1529+E1609</f>
        <v>0</v>
      </c>
      <c r="F89" s="1099">
        <f t="shared" si="90"/>
        <v>0</v>
      </c>
      <c r="G89" s="1099">
        <f t="shared" si="90"/>
        <v>0</v>
      </c>
      <c r="H89" s="411">
        <f t="shared" si="81"/>
        <v>0</v>
      </c>
      <c r="I89" s="411">
        <f t="shared" si="82"/>
        <v>0</v>
      </c>
      <c r="J89" s="411"/>
      <c r="K89" s="1099">
        <f t="shared" ref="K89:L89" si="91">+K169+K249+K329+K409+K489+K569+K649+K729+K809+K889+K969+K1049+K1129+K1209+K1289+K1369+K1449+K1529+K1609</f>
        <v>0</v>
      </c>
      <c r="L89" s="1099">
        <f t="shared" si="91"/>
        <v>0</v>
      </c>
      <c r="M89" s="1505"/>
      <c r="N89" s="1505"/>
      <c r="O89" s="1505"/>
    </row>
    <row r="90" spans="1:15" s="33" customFormat="1" ht="67.5" x14ac:dyDescent="0.25">
      <c r="A90" s="1660"/>
      <c r="B90" s="1660"/>
      <c r="C90" s="258" t="s">
        <v>1295</v>
      </c>
      <c r="D90" s="21" t="s">
        <v>1296</v>
      </c>
      <c r="E90" s="1099">
        <f>+E170+E250+E330+E410+E490+E570+E650+E730+E810+E890+E970+E1050+E1130+E1210+E1290+E1370+E1450+E1530+E1610+E1770</f>
        <v>0</v>
      </c>
      <c r="F90" s="1099">
        <f t="shared" ref="F90:G90" si="92">+F170+F250+F330+F410+F490+F570+F650+F730+F810+F890+F970+F1050+F1130+F1210+F1290+F1370+F1450+F1530+F1610+F1770</f>
        <v>0</v>
      </c>
      <c r="G90" s="1099">
        <f t="shared" si="92"/>
        <v>131692</v>
      </c>
      <c r="H90" s="411">
        <f t="shared" si="81"/>
        <v>131692</v>
      </c>
      <c r="I90" s="411">
        <f t="shared" si="82"/>
        <v>131692</v>
      </c>
      <c r="J90" s="1404" t="s">
        <v>6957</v>
      </c>
      <c r="K90" s="1099">
        <f t="shared" ref="K90:L90" si="93">+K170+K250+K330+K410+K490+K570+K650+K730+K810+K890+K970+K1050+K1130+K1210+K1290+K1370+K1450+K1530+K1610+K1770</f>
        <v>15606.5</v>
      </c>
      <c r="L90" s="1099">
        <f t="shared" si="93"/>
        <v>0</v>
      </c>
      <c r="M90" s="1505" t="s">
        <v>4699</v>
      </c>
      <c r="N90" s="1505" t="s">
        <v>4700</v>
      </c>
      <c r="O90" s="1505" t="s">
        <v>4701</v>
      </c>
    </row>
    <row r="91" spans="1:15" s="176" customFormat="1" ht="14.25" customHeight="1" x14ac:dyDescent="0.25">
      <c r="A91" s="1652" t="s">
        <v>1268</v>
      </c>
      <c r="B91" s="1655">
        <v>11001</v>
      </c>
      <c r="C91" s="534"/>
      <c r="D91" s="271" t="s">
        <v>291</v>
      </c>
      <c r="E91" s="1404">
        <v>868</v>
      </c>
      <c r="F91" s="1404">
        <f>155+713</f>
        <v>868</v>
      </c>
      <c r="G91" s="1404">
        <f>155+713</f>
        <v>868</v>
      </c>
      <c r="H91" s="1099">
        <f>+G91-F91</f>
        <v>0</v>
      </c>
      <c r="I91" s="1099">
        <f t="shared" ref="I91:I122" si="94">G91-E91</f>
        <v>0</v>
      </c>
      <c r="J91" s="1099"/>
      <c r="K91" s="1404">
        <v>868</v>
      </c>
      <c r="L91" s="1404">
        <v>868</v>
      </c>
      <c r="M91" s="1107"/>
      <c r="N91" s="1107"/>
      <c r="O91" s="1107"/>
    </row>
    <row r="92" spans="1:15" s="176" customFormat="1" ht="13.5" customHeight="1" x14ac:dyDescent="0.25">
      <c r="A92" s="1653"/>
      <c r="B92" s="1656"/>
      <c r="C92" s="535"/>
      <c r="D92" s="272"/>
      <c r="E92" s="1404"/>
      <c r="F92" s="1404"/>
      <c r="G92" s="1404"/>
      <c r="H92" s="1093"/>
      <c r="I92" s="1093">
        <f t="shared" si="94"/>
        <v>0</v>
      </c>
      <c r="J92" s="1093"/>
      <c r="K92" s="1404"/>
      <c r="L92" s="1404"/>
      <c r="M92" s="1107"/>
      <c r="N92" s="1107"/>
      <c r="O92" s="1107"/>
    </row>
    <row r="93" spans="1:15" s="176" customFormat="1" ht="14.25" customHeight="1" x14ac:dyDescent="0.25">
      <c r="A93" s="1653"/>
      <c r="B93" s="1656"/>
      <c r="C93" s="535"/>
      <c r="D93" s="273" t="s">
        <v>32</v>
      </c>
      <c r="E93" s="1404">
        <v>10</v>
      </c>
      <c r="F93" s="1404">
        <v>10</v>
      </c>
      <c r="G93" s="1404">
        <v>10</v>
      </c>
      <c r="H93" s="1093">
        <f t="shared" ref="H93:H154" si="95">+G93-F93</f>
        <v>0</v>
      </c>
      <c r="I93" s="1093">
        <f t="shared" si="94"/>
        <v>0</v>
      </c>
      <c r="J93" s="1093"/>
      <c r="K93" s="1404">
        <v>10</v>
      </c>
      <c r="L93" s="1404">
        <v>10</v>
      </c>
      <c r="M93" s="1107"/>
      <c r="N93" s="1107"/>
      <c r="O93" s="1107"/>
    </row>
    <row r="94" spans="1:15" s="266" customFormat="1" ht="14.25" customHeight="1" x14ac:dyDescent="0.25">
      <c r="A94" s="1653"/>
      <c r="B94" s="1656"/>
      <c r="C94" s="535"/>
      <c r="D94" s="272"/>
      <c r="E94" s="1404"/>
      <c r="F94" s="1404"/>
      <c r="G94" s="1404"/>
      <c r="H94" s="1093"/>
      <c r="I94" s="1093">
        <f t="shared" si="94"/>
        <v>0</v>
      </c>
      <c r="J94" s="1093"/>
      <c r="K94" s="1404"/>
      <c r="L94" s="1404"/>
      <c r="M94" s="1499"/>
      <c r="N94" s="1499"/>
      <c r="O94" s="1499"/>
    </row>
    <row r="95" spans="1:15" s="265" customFormat="1" ht="14.25" customHeight="1" x14ac:dyDescent="0.25">
      <c r="A95" s="1653"/>
      <c r="B95" s="1656"/>
      <c r="C95" s="536"/>
      <c r="D95" s="281" t="s">
        <v>33</v>
      </c>
      <c r="E95" s="1398">
        <f>+E97+E161</f>
        <v>2826397.3000000007</v>
      </c>
      <c r="F95" s="1398">
        <f>+F97+F161</f>
        <v>3097338.6</v>
      </c>
      <c r="G95" s="1398">
        <f>+G97+G161</f>
        <v>3506266.4</v>
      </c>
      <c r="H95" s="1398">
        <f t="shared" si="95"/>
        <v>408927.79999999981</v>
      </c>
      <c r="I95" s="1398">
        <f t="shared" si="94"/>
        <v>679869.09999999916</v>
      </c>
      <c r="J95" s="1398"/>
      <c r="K95" s="1398">
        <f>+K97+K161</f>
        <v>3508687.5</v>
      </c>
      <c r="L95" s="1398">
        <f>+L97+L161</f>
        <v>3310764.3</v>
      </c>
      <c r="M95" s="1475">
        <f>SUM(M101:M156)</f>
        <v>650222.59166666667</v>
      </c>
      <c r="N95" s="1475">
        <f t="shared" ref="N95:O95" si="96">SUM(N101:N156)</f>
        <v>1518299.9916666669</v>
      </c>
      <c r="O95" s="1475">
        <f t="shared" si="96"/>
        <v>2386377.3916666671</v>
      </c>
    </row>
    <row r="96" spans="1:15" s="265" customFormat="1" ht="14.25" customHeight="1" x14ac:dyDescent="0.25">
      <c r="A96" s="1653"/>
      <c r="B96" s="1656"/>
      <c r="C96" s="537"/>
      <c r="D96" s="17" t="s">
        <v>403</v>
      </c>
      <c r="E96" s="1093"/>
      <c r="F96" s="1093"/>
      <c r="G96" s="1093"/>
      <c r="H96" s="1398"/>
      <c r="I96" s="1398"/>
      <c r="J96" s="1093"/>
      <c r="K96" s="1093"/>
      <c r="L96" s="1093"/>
      <c r="M96" s="1475"/>
      <c r="N96" s="1475"/>
      <c r="O96" s="1475"/>
    </row>
    <row r="97" spans="1:15" s="265" customFormat="1" ht="14.25" customHeight="1" x14ac:dyDescent="0.2">
      <c r="A97" s="1653"/>
      <c r="B97" s="1656"/>
      <c r="C97" s="538"/>
      <c r="D97" s="274" t="s">
        <v>36</v>
      </c>
      <c r="E97" s="1398">
        <f>E99+SUM(E105:E160)-E105-E110-E118-E132-E136-E153</f>
        <v>2826397.3000000007</v>
      </c>
      <c r="F97" s="1398">
        <f t="shared" ref="F97:L97" si="97">F99+SUM(F105:F160)-F105-F110-F118-F132-F136-F153</f>
        <v>3097338.6</v>
      </c>
      <c r="G97" s="1398">
        <f t="shared" si="97"/>
        <v>3506266.4</v>
      </c>
      <c r="H97" s="1398">
        <f>+G97-F97</f>
        <v>408927.79999999981</v>
      </c>
      <c r="I97" s="1398">
        <f>G97-E97</f>
        <v>679869.09999999916</v>
      </c>
      <c r="J97" s="1398"/>
      <c r="K97" s="1398">
        <f t="shared" si="97"/>
        <v>3508687.5</v>
      </c>
      <c r="L97" s="1398">
        <f t="shared" si="97"/>
        <v>3310764.3</v>
      </c>
      <c r="M97" s="1475"/>
      <c r="N97" s="1475"/>
      <c r="O97" s="1475"/>
    </row>
    <row r="98" spans="1:15" s="265" customFormat="1" ht="13.5" customHeight="1" x14ac:dyDescent="0.2">
      <c r="A98" s="1653"/>
      <c r="B98" s="1656"/>
      <c r="C98" s="534"/>
      <c r="D98" s="272" t="s">
        <v>72</v>
      </c>
      <c r="E98" s="1099"/>
      <c r="F98" s="1099"/>
      <c r="G98" s="1093"/>
      <c r="H98" s="1093">
        <f t="shared" si="95"/>
        <v>0</v>
      </c>
      <c r="I98" s="1099">
        <f t="shared" si="94"/>
        <v>0</v>
      </c>
      <c r="J98" s="1099"/>
      <c r="K98" s="1099"/>
      <c r="L98" s="1099"/>
      <c r="M98" s="1475"/>
      <c r="N98" s="1475"/>
      <c r="O98" s="1475"/>
    </row>
    <row r="99" spans="1:15" s="265" customFormat="1" ht="14.25" customHeight="1" x14ac:dyDescent="0.2">
      <c r="A99" s="1653"/>
      <c r="B99" s="1656"/>
      <c r="C99" s="539"/>
      <c r="D99" s="488" t="s">
        <v>491</v>
      </c>
      <c r="E99" s="1399">
        <f>SUM(E101:E103)</f>
        <v>2436319.4000000004</v>
      </c>
      <c r="F99" s="1399">
        <f>SUM(F101:F103)</f>
        <v>2432422</v>
      </c>
      <c r="G99" s="1399">
        <f>SUM(G101:G103)</f>
        <v>2614257.6999999997</v>
      </c>
      <c r="H99" s="1399">
        <f t="shared" si="95"/>
        <v>181835.69999999972</v>
      </c>
      <c r="I99" s="1399">
        <f t="shared" si="94"/>
        <v>177938.29999999935</v>
      </c>
      <c r="J99" s="1399"/>
      <c r="K99" s="1399">
        <f>SUM(K101:K103)</f>
        <v>2675802.2999999998</v>
      </c>
      <c r="L99" s="1399">
        <f>SUM(L101:L103)</f>
        <v>2743702.1999999997</v>
      </c>
      <c r="M99" s="1475"/>
      <c r="N99" s="1475"/>
      <c r="O99" s="1475"/>
    </row>
    <row r="100" spans="1:15" s="265" customFormat="1" x14ac:dyDescent="0.2">
      <c r="A100" s="1653"/>
      <c r="B100" s="1656"/>
      <c r="C100" s="534"/>
      <c r="D100" s="272" t="s">
        <v>72</v>
      </c>
      <c r="E100" s="1099"/>
      <c r="F100" s="1099"/>
      <c r="G100" s="1093"/>
      <c r="H100" s="1093">
        <f t="shared" si="95"/>
        <v>0</v>
      </c>
      <c r="I100" s="1099">
        <f t="shared" si="94"/>
        <v>0</v>
      </c>
      <c r="J100" s="1099"/>
      <c r="K100" s="1099"/>
      <c r="L100" s="1099"/>
      <c r="M100" s="1475"/>
      <c r="N100" s="1475"/>
      <c r="O100" s="1475"/>
    </row>
    <row r="101" spans="1:15" s="265" customFormat="1" ht="28.5" x14ac:dyDescent="0.2">
      <c r="A101" s="1653"/>
      <c r="B101" s="1656"/>
      <c r="C101" s="540" t="s">
        <v>283</v>
      </c>
      <c r="D101" s="275" t="s">
        <v>37</v>
      </c>
      <c r="E101" s="1099">
        <v>1905692.7000000002</v>
      </c>
      <c r="F101" s="1099">
        <v>1891883.8</v>
      </c>
      <c r="G101" s="1099">
        <v>2033311.5</v>
      </c>
      <c r="H101" s="1099">
        <f t="shared" si="95"/>
        <v>141427.69999999995</v>
      </c>
      <c r="I101" s="1099">
        <f t="shared" si="94"/>
        <v>127618.79999999981</v>
      </c>
      <c r="J101" s="1099"/>
      <c r="K101" s="1099">
        <v>2081179.5</v>
      </c>
      <c r="L101" s="1099">
        <v>2133990.6</v>
      </c>
      <c r="M101" s="1475">
        <f>+G101/12*2</f>
        <v>338885.25</v>
      </c>
      <c r="N101" s="1475">
        <f>+G101/12*5</f>
        <v>847213.125</v>
      </c>
      <c r="O101" s="1475">
        <f>+G101/12*8</f>
        <v>1355541</v>
      </c>
    </row>
    <row r="102" spans="1:15" s="267" customFormat="1" ht="28.5" x14ac:dyDescent="0.2">
      <c r="A102" s="1653"/>
      <c r="B102" s="1656"/>
      <c r="C102" s="540" t="s">
        <v>284</v>
      </c>
      <c r="D102" s="276" t="s">
        <v>38</v>
      </c>
      <c r="E102" s="1099">
        <v>371877</v>
      </c>
      <c r="F102" s="1099">
        <v>376605.8</v>
      </c>
      <c r="G102" s="1099">
        <v>401421.9</v>
      </c>
      <c r="H102" s="1099">
        <f t="shared" si="95"/>
        <v>24816.100000000035</v>
      </c>
      <c r="I102" s="1099">
        <f t="shared" si="94"/>
        <v>29544.900000000023</v>
      </c>
      <c r="J102" s="1099"/>
      <c r="K102" s="1099">
        <v>410642.8</v>
      </c>
      <c r="L102" s="1099">
        <v>420805.19999999995</v>
      </c>
      <c r="M102" s="1475">
        <f t="shared" ref="M102:M103" si="98">+G102/12*2</f>
        <v>66903.650000000009</v>
      </c>
      <c r="N102" s="1475">
        <f t="shared" ref="N102:N103" si="99">+G102/12*5</f>
        <v>167259.12500000003</v>
      </c>
      <c r="O102" s="1475">
        <f t="shared" ref="O102:O103" si="100">+G102/12*8</f>
        <v>267614.60000000003</v>
      </c>
    </row>
    <row r="103" spans="1:15" s="267" customFormat="1" ht="28.5" x14ac:dyDescent="0.2">
      <c r="A103" s="1653"/>
      <c r="B103" s="1656"/>
      <c r="C103" s="540" t="s">
        <v>285</v>
      </c>
      <c r="D103" s="276" t="s">
        <v>39</v>
      </c>
      <c r="E103" s="1099">
        <v>158749.70000000001</v>
      </c>
      <c r="F103" s="1099">
        <v>163932.4</v>
      </c>
      <c r="G103" s="1099">
        <v>179524.3</v>
      </c>
      <c r="H103" s="1099">
        <f t="shared" si="95"/>
        <v>15591.899999999994</v>
      </c>
      <c r="I103" s="1099">
        <f t="shared" si="94"/>
        <v>20774.599999999977</v>
      </c>
      <c r="J103" s="1099"/>
      <c r="K103" s="1099">
        <v>183980</v>
      </c>
      <c r="L103" s="1099">
        <v>188906.40000000002</v>
      </c>
      <c r="M103" s="1475">
        <f t="shared" si="98"/>
        <v>29920.716666666664</v>
      </c>
      <c r="N103" s="1475">
        <f t="shared" si="99"/>
        <v>74801.791666666657</v>
      </c>
      <c r="O103" s="1475">
        <f t="shared" si="100"/>
        <v>119682.86666666665</v>
      </c>
    </row>
    <row r="104" spans="1:15" s="267" customFormat="1" ht="14.25" x14ac:dyDescent="0.2">
      <c r="A104" s="1653"/>
      <c r="B104" s="1656"/>
      <c r="C104" s="541"/>
      <c r="D104" s="489"/>
      <c r="E104" s="1120"/>
      <c r="F104" s="1120"/>
      <c r="G104" s="1120"/>
      <c r="H104" s="1120">
        <f t="shared" si="95"/>
        <v>0</v>
      </c>
      <c r="I104" s="1120">
        <f t="shared" si="94"/>
        <v>0</v>
      </c>
      <c r="J104" s="1120"/>
      <c r="K104" s="1120"/>
      <c r="L104" s="1120"/>
      <c r="M104" s="1067"/>
      <c r="N104" s="1067"/>
      <c r="O104" s="1067"/>
    </row>
    <row r="105" spans="1:15" s="267" customFormat="1" ht="14.25" x14ac:dyDescent="0.2">
      <c r="A105" s="1653"/>
      <c r="B105" s="1656"/>
      <c r="C105" s="542">
        <v>4212</v>
      </c>
      <c r="D105" s="488" t="s">
        <v>40</v>
      </c>
      <c r="E105" s="1399">
        <f t="shared" ref="E105:L105" si="101">E107+E108+E109</f>
        <v>23014.2</v>
      </c>
      <c r="F105" s="1399">
        <f t="shared" si="101"/>
        <v>28854.199999999997</v>
      </c>
      <c r="G105" s="1399">
        <f t="shared" si="101"/>
        <v>31411.800000000003</v>
      </c>
      <c r="H105" s="1399">
        <f t="shared" si="95"/>
        <v>2557.6000000000058</v>
      </c>
      <c r="I105" s="1399">
        <f t="shared" si="94"/>
        <v>8397.6000000000022</v>
      </c>
      <c r="J105" s="1399"/>
      <c r="K105" s="1399">
        <f t="shared" si="101"/>
        <v>31411.800000000003</v>
      </c>
      <c r="L105" s="1399">
        <f t="shared" si="101"/>
        <v>31411.800000000003</v>
      </c>
      <c r="M105" s="1067"/>
      <c r="N105" s="1067"/>
      <c r="O105" s="1067"/>
    </row>
    <row r="106" spans="1:15" s="267" customFormat="1" x14ac:dyDescent="0.2">
      <c r="A106" s="1653"/>
      <c r="B106" s="1656"/>
      <c r="C106" s="540"/>
      <c r="D106" s="272" t="s">
        <v>72</v>
      </c>
      <c r="E106" s="1089"/>
      <c r="F106" s="1089"/>
      <c r="G106" s="1089"/>
      <c r="H106" s="1089">
        <f t="shared" si="95"/>
        <v>0</v>
      </c>
      <c r="I106" s="1089">
        <f t="shared" si="94"/>
        <v>0</v>
      </c>
      <c r="J106" s="1089"/>
      <c r="K106" s="1089"/>
      <c r="L106" s="1089"/>
      <c r="M106" s="1067"/>
      <c r="N106" s="1067"/>
      <c r="O106" s="1067"/>
    </row>
    <row r="107" spans="1:15" s="267" customFormat="1" x14ac:dyDescent="0.2">
      <c r="A107" s="1653"/>
      <c r="B107" s="1656"/>
      <c r="C107" s="540"/>
      <c r="D107" s="272" t="s">
        <v>40</v>
      </c>
      <c r="E107" s="1089">
        <v>15331.4</v>
      </c>
      <c r="F107" s="1089">
        <v>17827.599999999999</v>
      </c>
      <c r="G107" s="1089">
        <v>20475.7</v>
      </c>
      <c r="H107" s="1089">
        <f t="shared" si="95"/>
        <v>2648.1000000000022</v>
      </c>
      <c r="I107" s="1089">
        <f t="shared" si="94"/>
        <v>5144.3000000000011</v>
      </c>
      <c r="J107" s="1089"/>
      <c r="K107" s="1089">
        <v>20475.7</v>
      </c>
      <c r="L107" s="1089">
        <v>20475.7</v>
      </c>
      <c r="M107" s="1067">
        <f>+G107/12*3</f>
        <v>5118.9250000000002</v>
      </c>
      <c r="N107" s="1067">
        <f>+G107/12*6</f>
        <v>10237.85</v>
      </c>
      <c r="O107" s="1067">
        <f>+G107/12*9</f>
        <v>15356.775000000001</v>
      </c>
    </row>
    <row r="108" spans="1:15" s="267" customFormat="1" x14ac:dyDescent="0.2">
      <c r="A108" s="1653"/>
      <c r="B108" s="1656"/>
      <c r="C108" s="540"/>
      <c r="D108" s="272" t="s">
        <v>292</v>
      </c>
      <c r="E108" s="1089">
        <v>0</v>
      </c>
      <c r="F108" s="1089">
        <v>0</v>
      </c>
      <c r="G108" s="1089">
        <v>0</v>
      </c>
      <c r="H108" s="1089">
        <f t="shared" si="95"/>
        <v>0</v>
      </c>
      <c r="I108" s="1089">
        <f t="shared" si="94"/>
        <v>0</v>
      </c>
      <c r="J108" s="1089"/>
      <c r="K108" s="1089">
        <v>0</v>
      </c>
      <c r="L108" s="1089">
        <v>0</v>
      </c>
      <c r="M108" s="1067"/>
      <c r="N108" s="1067"/>
      <c r="O108" s="1067"/>
    </row>
    <row r="109" spans="1:15" s="267" customFormat="1" x14ac:dyDescent="0.2">
      <c r="A109" s="1653"/>
      <c r="B109" s="1656"/>
      <c r="C109" s="540"/>
      <c r="D109" s="272" t="s">
        <v>405</v>
      </c>
      <c r="E109" s="1089">
        <v>7682.8</v>
      </c>
      <c r="F109" s="1089">
        <v>11026.6</v>
      </c>
      <c r="G109" s="1089">
        <v>10936.1</v>
      </c>
      <c r="H109" s="1089">
        <f t="shared" si="95"/>
        <v>-90.5</v>
      </c>
      <c r="I109" s="1089">
        <f t="shared" si="94"/>
        <v>3253.3</v>
      </c>
      <c r="J109" s="1089"/>
      <c r="K109" s="1089">
        <v>10936.1</v>
      </c>
      <c r="L109" s="1089">
        <v>10936.1</v>
      </c>
      <c r="M109" s="1067">
        <f>+G109/12*3</f>
        <v>2734.0250000000001</v>
      </c>
      <c r="N109" s="1067">
        <f>+G109/12*6</f>
        <v>5468.05</v>
      </c>
      <c r="O109" s="1067">
        <f>+G109/12*9</f>
        <v>8202.0750000000007</v>
      </c>
    </row>
    <row r="110" spans="1:15" s="267" customFormat="1" ht="14.25" x14ac:dyDescent="0.2">
      <c r="A110" s="1653"/>
      <c r="B110" s="1656"/>
      <c r="C110" s="542">
        <v>4213</v>
      </c>
      <c r="D110" s="488" t="s">
        <v>41</v>
      </c>
      <c r="E110" s="1399">
        <f t="shared" ref="E110:L110" si="102">E112+E113</f>
        <v>733.5</v>
      </c>
      <c r="F110" s="1399">
        <f t="shared" si="102"/>
        <v>2700.5</v>
      </c>
      <c r="G110" s="1399">
        <f t="shared" si="102"/>
        <v>3666.3</v>
      </c>
      <c r="H110" s="1399">
        <f t="shared" si="95"/>
        <v>965.80000000000018</v>
      </c>
      <c r="I110" s="1399">
        <f t="shared" si="94"/>
        <v>2932.8</v>
      </c>
      <c r="J110" s="1399"/>
      <c r="K110" s="1399">
        <f t="shared" si="102"/>
        <v>3666.3</v>
      </c>
      <c r="L110" s="1399">
        <f t="shared" si="102"/>
        <v>3666.3</v>
      </c>
      <c r="M110" s="1067"/>
      <c r="N110" s="1067"/>
      <c r="O110" s="1067"/>
    </row>
    <row r="111" spans="1:15" s="267" customFormat="1" x14ac:dyDescent="0.2">
      <c r="A111" s="1653"/>
      <c r="B111" s="1656"/>
      <c r="C111" s="540"/>
      <c r="D111" s="272" t="s">
        <v>72</v>
      </c>
      <c r="E111" s="1089"/>
      <c r="F111" s="1089"/>
      <c r="G111" s="1089"/>
      <c r="H111" s="1089">
        <f t="shared" si="95"/>
        <v>0</v>
      </c>
      <c r="I111" s="1089">
        <f t="shared" si="94"/>
        <v>0</v>
      </c>
      <c r="J111" s="1089"/>
      <c r="K111" s="1089"/>
      <c r="L111" s="1089"/>
      <c r="M111" s="1067"/>
      <c r="N111" s="1067"/>
      <c r="O111" s="1067"/>
    </row>
    <row r="112" spans="1:15" s="267" customFormat="1" ht="27" x14ac:dyDescent="0.2">
      <c r="A112" s="1653"/>
      <c r="B112" s="1656"/>
      <c r="C112" s="540"/>
      <c r="D112" s="278" t="s">
        <v>42</v>
      </c>
      <c r="E112" s="1089">
        <v>733.5</v>
      </c>
      <c r="F112" s="1089">
        <v>2230.1</v>
      </c>
      <c r="G112" s="1099">
        <v>3195.9</v>
      </c>
      <c r="H112" s="1089">
        <f t="shared" si="95"/>
        <v>965.80000000000018</v>
      </c>
      <c r="I112" s="1089">
        <f t="shared" si="94"/>
        <v>2462.4</v>
      </c>
      <c r="J112" s="1089"/>
      <c r="K112" s="1099">
        <v>3195.9</v>
      </c>
      <c r="L112" s="1099">
        <v>3195.9</v>
      </c>
      <c r="M112" s="1067">
        <f t="shared" ref="M112:M113" si="103">+G112/12*3</f>
        <v>798.97499999999991</v>
      </c>
      <c r="N112" s="1067">
        <f t="shared" ref="N112:N113" si="104">+G112/12*6</f>
        <v>1597.9499999999998</v>
      </c>
      <c r="O112" s="1067">
        <f t="shared" ref="O112:O113" si="105">+G112/12*9</f>
        <v>2396.9249999999997</v>
      </c>
    </row>
    <row r="113" spans="1:15" s="267" customFormat="1" ht="27" x14ac:dyDescent="0.2">
      <c r="A113" s="1653"/>
      <c r="B113" s="1656"/>
      <c r="C113" s="540"/>
      <c r="D113" s="278" t="s">
        <v>286</v>
      </c>
      <c r="E113" s="1089">
        <v>0</v>
      </c>
      <c r="F113" s="1089">
        <v>470.4</v>
      </c>
      <c r="G113" s="1089">
        <v>470.4</v>
      </c>
      <c r="H113" s="1089">
        <f t="shared" si="95"/>
        <v>0</v>
      </c>
      <c r="I113" s="1089">
        <f t="shared" si="94"/>
        <v>470.4</v>
      </c>
      <c r="J113" s="1089"/>
      <c r="K113" s="1089">
        <v>470.4</v>
      </c>
      <c r="L113" s="1089">
        <v>470.4</v>
      </c>
      <c r="M113" s="1067">
        <f t="shared" si="103"/>
        <v>117.6</v>
      </c>
      <c r="N113" s="1067">
        <f t="shared" si="104"/>
        <v>235.2</v>
      </c>
      <c r="O113" s="1067">
        <f t="shared" si="105"/>
        <v>352.79999999999995</v>
      </c>
    </row>
    <row r="114" spans="1:15" s="267" customFormat="1" ht="14.25" x14ac:dyDescent="0.2">
      <c r="A114" s="1653"/>
      <c r="B114" s="1656"/>
      <c r="C114" s="540">
        <v>4214</v>
      </c>
      <c r="D114" s="277" t="s">
        <v>43</v>
      </c>
      <c r="E114" s="1089">
        <v>31996</v>
      </c>
      <c r="F114" s="1089">
        <v>27754.799999999999</v>
      </c>
      <c r="G114" s="1089">
        <v>32677.8</v>
      </c>
      <c r="H114" s="1089">
        <f t="shared" si="95"/>
        <v>4923</v>
      </c>
      <c r="I114" s="1089">
        <f t="shared" si="94"/>
        <v>681.79999999999927</v>
      </c>
      <c r="J114" s="1089"/>
      <c r="K114" s="1089">
        <v>32677.8</v>
      </c>
      <c r="L114" s="1089">
        <v>32677.8</v>
      </c>
      <c r="M114" s="1067"/>
      <c r="N114" s="1475"/>
      <c r="O114" s="1067"/>
    </row>
    <row r="115" spans="1:15" s="265" customFormat="1" ht="23.25" customHeight="1" x14ac:dyDescent="0.2">
      <c r="A115" s="1653"/>
      <c r="B115" s="1656"/>
      <c r="C115" s="540">
        <v>4215</v>
      </c>
      <c r="D115" s="277" t="s">
        <v>44</v>
      </c>
      <c r="E115" s="1089">
        <v>1235</v>
      </c>
      <c r="F115" s="1089">
        <v>1120</v>
      </c>
      <c r="G115" s="1099">
        <v>1279</v>
      </c>
      <c r="H115" s="1089">
        <f t="shared" si="95"/>
        <v>159</v>
      </c>
      <c r="I115" s="1089">
        <f t="shared" si="94"/>
        <v>44</v>
      </c>
      <c r="J115" s="1089"/>
      <c r="K115" s="1099">
        <v>1279</v>
      </c>
      <c r="L115" s="1099">
        <v>1279</v>
      </c>
      <c r="M115" s="1475"/>
      <c r="N115" s="1107"/>
      <c r="O115" s="1475"/>
    </row>
    <row r="116" spans="1:15" s="176" customFormat="1" ht="14.25" x14ac:dyDescent="0.2">
      <c r="A116" s="1653"/>
      <c r="B116" s="1656"/>
      <c r="C116" s="540">
        <v>4216</v>
      </c>
      <c r="D116" s="277" t="s">
        <v>45</v>
      </c>
      <c r="E116" s="1089"/>
      <c r="F116" s="1089"/>
      <c r="G116" s="1089"/>
      <c r="H116" s="1089">
        <f t="shared" si="95"/>
        <v>0</v>
      </c>
      <c r="I116" s="1089">
        <f t="shared" si="94"/>
        <v>0</v>
      </c>
      <c r="J116" s="1089"/>
      <c r="K116" s="1089"/>
      <c r="L116" s="1089"/>
      <c r="M116" s="1107"/>
      <c r="N116" s="1107"/>
      <c r="O116" s="1107"/>
    </row>
    <row r="117" spans="1:15" s="176" customFormat="1" ht="14.25" x14ac:dyDescent="0.2">
      <c r="A117" s="1653"/>
      <c r="B117" s="1656"/>
      <c r="C117" s="540">
        <v>4217</v>
      </c>
      <c r="D117" s="277" t="s">
        <v>46</v>
      </c>
      <c r="E117" s="1089"/>
      <c r="F117" s="1089"/>
      <c r="G117" s="1089"/>
      <c r="H117" s="1089">
        <f t="shared" si="95"/>
        <v>0</v>
      </c>
      <c r="I117" s="1089">
        <f t="shared" si="94"/>
        <v>0</v>
      </c>
      <c r="J117" s="1089"/>
      <c r="K117" s="1089"/>
      <c r="L117" s="1089"/>
      <c r="M117" s="1107"/>
      <c r="N117" s="1107"/>
      <c r="O117" s="1107"/>
    </row>
    <row r="118" spans="1:15" s="176" customFormat="1" ht="14.25" x14ac:dyDescent="0.2">
      <c r="A118" s="1653"/>
      <c r="B118" s="1656"/>
      <c r="C118" s="542"/>
      <c r="D118" s="488" t="s">
        <v>431</v>
      </c>
      <c r="E118" s="1399">
        <f t="shared" ref="E118:L118" si="106">E120+E121</f>
        <v>7185.8</v>
      </c>
      <c r="F118" s="1399">
        <f t="shared" si="106"/>
        <v>28751.5</v>
      </c>
      <c r="G118" s="1399">
        <f t="shared" si="106"/>
        <v>41805.1</v>
      </c>
      <c r="H118" s="1399">
        <f t="shared" si="95"/>
        <v>13053.599999999999</v>
      </c>
      <c r="I118" s="1399">
        <f t="shared" si="94"/>
        <v>34619.299999999996</v>
      </c>
      <c r="J118" s="1399"/>
      <c r="K118" s="1399">
        <f t="shared" si="106"/>
        <v>41805.1</v>
      </c>
      <c r="L118" s="1399">
        <f t="shared" si="106"/>
        <v>41805.1</v>
      </c>
      <c r="M118" s="1107"/>
      <c r="N118" s="1107"/>
      <c r="O118" s="1107"/>
    </row>
    <row r="119" spans="1:15" s="176" customFormat="1" x14ac:dyDescent="0.2">
      <c r="A119" s="1653"/>
      <c r="B119" s="1656"/>
      <c r="C119" s="540"/>
      <c r="D119" s="272" t="s">
        <v>72</v>
      </c>
      <c r="E119" s="1093"/>
      <c r="F119" s="1093"/>
      <c r="G119" s="1093"/>
      <c r="H119" s="1093">
        <f t="shared" si="95"/>
        <v>0</v>
      </c>
      <c r="I119" s="1093">
        <f t="shared" si="94"/>
        <v>0</v>
      </c>
      <c r="J119" s="1093"/>
      <c r="K119" s="1093"/>
      <c r="L119" s="1093"/>
      <c r="M119" s="1107"/>
      <c r="N119" s="1107"/>
      <c r="O119" s="1107"/>
    </row>
    <row r="120" spans="1:15" s="176" customFormat="1" x14ac:dyDescent="0.2">
      <c r="A120" s="1653"/>
      <c r="B120" s="1656"/>
      <c r="C120" s="540">
        <v>4221</v>
      </c>
      <c r="D120" s="272" t="s">
        <v>47</v>
      </c>
      <c r="E120" s="1093">
        <v>7185.8</v>
      </c>
      <c r="F120" s="1093">
        <v>23751.5</v>
      </c>
      <c r="G120" s="1093">
        <v>26805.1</v>
      </c>
      <c r="H120" s="1093">
        <f t="shared" si="95"/>
        <v>3053.5999999999985</v>
      </c>
      <c r="I120" s="1093">
        <f t="shared" si="94"/>
        <v>19619.3</v>
      </c>
      <c r="J120" s="1093"/>
      <c r="K120" s="1093">
        <v>26805.1</v>
      </c>
      <c r="L120" s="1093">
        <v>26805.1</v>
      </c>
      <c r="M120" s="1067">
        <f t="shared" ref="M120:M121" si="107">+G120/12*3</f>
        <v>6701.2749999999996</v>
      </c>
      <c r="N120" s="1067">
        <f t="shared" ref="N120:N121" si="108">+G120/12*6</f>
        <v>13402.55</v>
      </c>
      <c r="O120" s="1067">
        <f t="shared" ref="O120:O121" si="109">+G120/12*9</f>
        <v>20103.824999999997</v>
      </c>
    </row>
    <row r="121" spans="1:15" s="176" customFormat="1" x14ac:dyDescent="0.2">
      <c r="A121" s="1653"/>
      <c r="B121" s="1656"/>
      <c r="C121" s="540">
        <v>4222</v>
      </c>
      <c r="D121" s="272" t="s">
        <v>48</v>
      </c>
      <c r="E121" s="1093">
        <v>0</v>
      </c>
      <c r="F121" s="1093">
        <v>5000</v>
      </c>
      <c r="G121" s="1093">
        <v>15000</v>
      </c>
      <c r="H121" s="1093">
        <f t="shared" si="95"/>
        <v>10000</v>
      </c>
      <c r="I121" s="1093">
        <f t="shared" si="94"/>
        <v>15000</v>
      </c>
      <c r="J121" s="1093"/>
      <c r="K121" s="1093">
        <v>15000</v>
      </c>
      <c r="L121" s="1093">
        <v>15000</v>
      </c>
      <c r="M121" s="1067">
        <f t="shared" si="107"/>
        <v>3750</v>
      </c>
      <c r="N121" s="1067">
        <f t="shared" si="108"/>
        <v>7500</v>
      </c>
      <c r="O121" s="1067">
        <f t="shared" si="109"/>
        <v>11250</v>
      </c>
    </row>
    <row r="122" spans="1:15" s="267" customFormat="1" ht="14.25" x14ac:dyDescent="0.2">
      <c r="A122" s="1653"/>
      <c r="B122" s="1656"/>
      <c r="C122" s="540">
        <v>4231</v>
      </c>
      <c r="D122" s="273" t="s">
        <v>49</v>
      </c>
      <c r="E122" s="1093"/>
      <c r="F122" s="1093"/>
      <c r="G122" s="1093"/>
      <c r="H122" s="1093">
        <f t="shared" si="95"/>
        <v>0</v>
      </c>
      <c r="I122" s="1093">
        <f t="shared" si="94"/>
        <v>0</v>
      </c>
      <c r="J122" s="1093"/>
      <c r="K122" s="1093"/>
      <c r="L122" s="1093"/>
      <c r="M122" s="1067"/>
      <c r="N122" s="1067"/>
      <c r="O122" s="1067"/>
    </row>
    <row r="123" spans="1:15" s="267" customFormat="1" ht="16.5" x14ac:dyDescent="0.3">
      <c r="A123" s="1653"/>
      <c r="B123" s="1656"/>
      <c r="C123" s="540">
        <v>4232</v>
      </c>
      <c r="D123" s="273" t="s">
        <v>50</v>
      </c>
      <c r="E123" s="1093">
        <v>29829.5</v>
      </c>
      <c r="F123" s="1093">
        <v>40905</v>
      </c>
      <c r="G123" s="1099">
        <v>53225</v>
      </c>
      <c r="H123" s="1093">
        <f t="shared" si="95"/>
        <v>12320</v>
      </c>
      <c r="I123" s="1093">
        <f t="shared" ref="I123:I154" si="110">G123-E123</f>
        <v>23395.5</v>
      </c>
      <c r="J123" s="1400"/>
      <c r="K123" s="1099">
        <v>53225</v>
      </c>
      <c r="L123" s="1099">
        <v>53225</v>
      </c>
      <c r="M123" s="1067">
        <f>+G123/12*3</f>
        <v>13306.25</v>
      </c>
      <c r="N123" s="1067">
        <f>+G123/12*6</f>
        <v>26612.5</v>
      </c>
      <c r="O123" s="1067">
        <f>+G123/12*9</f>
        <v>39918.75</v>
      </c>
    </row>
    <row r="124" spans="1:15" s="267" customFormat="1" ht="28.5" x14ac:dyDescent="0.3">
      <c r="A124" s="1653"/>
      <c r="B124" s="1656"/>
      <c r="C124" s="540">
        <v>4233</v>
      </c>
      <c r="D124" s="273" t="s">
        <v>394</v>
      </c>
      <c r="E124" s="1093"/>
      <c r="F124" s="1093"/>
      <c r="G124" s="1093"/>
      <c r="H124" s="1093">
        <f t="shared" si="95"/>
        <v>0</v>
      </c>
      <c r="I124" s="1093">
        <f t="shared" si="110"/>
        <v>0</v>
      </c>
      <c r="J124" s="1400"/>
      <c r="K124" s="1093"/>
      <c r="L124" s="1093"/>
      <c r="M124" s="1067"/>
      <c r="N124" s="1067"/>
      <c r="O124" s="1067"/>
    </row>
    <row r="125" spans="1:15" s="267" customFormat="1" ht="14.25" x14ac:dyDescent="0.2">
      <c r="A125" s="1653"/>
      <c r="B125" s="1656"/>
      <c r="C125" s="540">
        <v>4234</v>
      </c>
      <c r="D125" s="273" t="s">
        <v>51</v>
      </c>
      <c r="E125" s="1089">
        <v>13806.5</v>
      </c>
      <c r="F125" s="1089">
        <v>11748.1</v>
      </c>
      <c r="G125" s="1089">
        <v>15125.5</v>
      </c>
      <c r="H125" s="1089">
        <f t="shared" si="95"/>
        <v>3377.3999999999996</v>
      </c>
      <c r="I125" s="1089">
        <f t="shared" si="110"/>
        <v>1319</v>
      </c>
      <c r="J125" s="1089"/>
      <c r="K125" s="1089">
        <v>15125.5</v>
      </c>
      <c r="L125" s="1089">
        <v>15125.5</v>
      </c>
      <c r="M125" s="1067">
        <f t="shared" ref="M125:M126" si="111">+G125/12*3</f>
        <v>3781.375</v>
      </c>
      <c r="N125" s="1067">
        <f t="shared" ref="N125:N126" si="112">+G125/12*6</f>
        <v>7562.75</v>
      </c>
      <c r="O125" s="1067">
        <f t="shared" ref="O125:O126" si="113">+G125/12*9</f>
        <v>11344.125</v>
      </c>
    </row>
    <row r="126" spans="1:15" s="265" customFormat="1" ht="14.25" x14ac:dyDescent="0.2">
      <c r="A126" s="1653"/>
      <c r="B126" s="1656"/>
      <c r="C126" s="540">
        <v>4235</v>
      </c>
      <c r="D126" s="273" t="s">
        <v>52</v>
      </c>
      <c r="E126" s="1089"/>
      <c r="F126" s="1089"/>
      <c r="G126" s="1089">
        <v>15000</v>
      </c>
      <c r="H126" s="1089">
        <f t="shared" si="95"/>
        <v>15000</v>
      </c>
      <c r="I126" s="1089">
        <f t="shared" si="110"/>
        <v>15000</v>
      </c>
      <c r="J126" s="1089"/>
      <c r="K126" s="1089">
        <v>15000</v>
      </c>
      <c r="L126" s="1089">
        <v>15000</v>
      </c>
      <c r="M126" s="1067">
        <f t="shared" si="111"/>
        <v>3750</v>
      </c>
      <c r="N126" s="1067">
        <f t="shared" si="112"/>
        <v>7500</v>
      </c>
      <c r="O126" s="1067">
        <f t="shared" si="113"/>
        <v>11250</v>
      </c>
    </row>
    <row r="127" spans="1:15" s="267" customFormat="1" ht="28.5" x14ac:dyDescent="0.2">
      <c r="A127" s="1653"/>
      <c r="B127" s="1656"/>
      <c r="C127" s="540">
        <v>4236</v>
      </c>
      <c r="D127" s="273" t="s">
        <v>53</v>
      </c>
      <c r="E127" s="1089"/>
      <c r="F127" s="1089"/>
      <c r="G127" s="1089">
        <v>0</v>
      </c>
      <c r="H127" s="1089">
        <f t="shared" si="95"/>
        <v>0</v>
      </c>
      <c r="I127" s="1089">
        <f t="shared" si="110"/>
        <v>0</v>
      </c>
      <c r="J127" s="1089"/>
      <c r="K127" s="1089">
        <v>0</v>
      </c>
      <c r="L127" s="1089">
        <v>0</v>
      </c>
      <c r="M127" s="1067"/>
      <c r="N127" s="1475"/>
      <c r="O127" s="1067"/>
    </row>
    <row r="128" spans="1:15" s="265" customFormat="1" ht="14.25" x14ac:dyDescent="0.2">
      <c r="A128" s="1653"/>
      <c r="B128" s="1656"/>
      <c r="C128" s="540">
        <v>4237</v>
      </c>
      <c r="D128" s="273" t="s">
        <v>54</v>
      </c>
      <c r="E128" s="1089">
        <v>1196.4000000000001</v>
      </c>
      <c r="F128" s="1089">
        <v>1500</v>
      </c>
      <c r="G128" s="1089">
        <v>4000</v>
      </c>
      <c r="H128" s="1089">
        <f t="shared" si="95"/>
        <v>2500</v>
      </c>
      <c r="I128" s="1089">
        <f t="shared" si="110"/>
        <v>2803.6</v>
      </c>
      <c r="J128" s="1089"/>
      <c r="K128" s="1089">
        <v>4000</v>
      </c>
      <c r="L128" s="1089">
        <v>4000</v>
      </c>
      <c r="M128" s="1067">
        <f t="shared" ref="M128:M130" si="114">+G128/12*3</f>
        <v>1000</v>
      </c>
      <c r="N128" s="1067">
        <f t="shared" ref="N128:N130" si="115">+G128/12*6</f>
        <v>2000</v>
      </c>
      <c r="O128" s="1067">
        <f t="shared" ref="O128:O130" si="116">+G128/12*9</f>
        <v>3000</v>
      </c>
    </row>
    <row r="129" spans="1:15" s="265" customFormat="1" ht="14.25" x14ac:dyDescent="0.2">
      <c r="A129" s="1653"/>
      <c r="B129" s="1656"/>
      <c r="C129" s="540">
        <v>4239</v>
      </c>
      <c r="D129" s="271" t="s">
        <v>55</v>
      </c>
      <c r="E129" s="1099">
        <v>125015.1</v>
      </c>
      <c r="F129" s="1099">
        <v>229805.1</v>
      </c>
      <c r="G129" s="1099">
        <v>254805.1</v>
      </c>
      <c r="H129" s="1099">
        <f t="shared" si="95"/>
        <v>25000</v>
      </c>
      <c r="I129" s="1099">
        <f t="shared" si="110"/>
        <v>129790</v>
      </c>
      <c r="J129" s="1099"/>
      <c r="K129" s="1099">
        <v>254805.1</v>
      </c>
      <c r="L129" s="1099">
        <v>0</v>
      </c>
      <c r="M129" s="1067">
        <f t="shared" si="114"/>
        <v>63701.275000000009</v>
      </c>
      <c r="N129" s="1067">
        <f t="shared" si="115"/>
        <v>127402.55000000002</v>
      </c>
      <c r="O129" s="1067">
        <f t="shared" si="116"/>
        <v>191103.82500000001</v>
      </c>
    </row>
    <row r="130" spans="1:15" s="265" customFormat="1" ht="14.25" x14ac:dyDescent="0.2">
      <c r="A130" s="1653"/>
      <c r="B130" s="1656"/>
      <c r="C130" s="540">
        <v>4241</v>
      </c>
      <c r="D130" s="273" t="s">
        <v>56</v>
      </c>
      <c r="E130" s="1089">
        <v>8498.5</v>
      </c>
      <c r="F130" s="1089">
        <v>11674.600000000002</v>
      </c>
      <c r="G130" s="1089">
        <v>63083.1</v>
      </c>
      <c r="H130" s="1089">
        <f t="shared" si="95"/>
        <v>51408.5</v>
      </c>
      <c r="I130" s="1089">
        <f t="shared" si="110"/>
        <v>54584.6</v>
      </c>
      <c r="J130" s="1089"/>
      <c r="K130" s="1089">
        <v>63083.1</v>
      </c>
      <c r="L130" s="1089">
        <v>63083.1</v>
      </c>
      <c r="M130" s="1067">
        <f t="shared" si="114"/>
        <v>15770.775000000001</v>
      </c>
      <c r="N130" s="1067">
        <f t="shared" si="115"/>
        <v>31541.550000000003</v>
      </c>
      <c r="O130" s="1067">
        <f t="shared" si="116"/>
        <v>47312.325000000004</v>
      </c>
    </row>
    <row r="131" spans="1:15" s="265" customFormat="1" ht="28.5" x14ac:dyDescent="0.2">
      <c r="A131" s="1653"/>
      <c r="B131" s="1656"/>
      <c r="C131" s="540">
        <v>4251</v>
      </c>
      <c r="D131" s="271" t="s">
        <v>57</v>
      </c>
      <c r="E131" s="1099">
        <v>5127.7</v>
      </c>
      <c r="F131" s="1099">
        <v>8350</v>
      </c>
      <c r="G131" s="1099">
        <v>41616</v>
      </c>
      <c r="H131" s="1099">
        <f t="shared" si="95"/>
        <v>33266</v>
      </c>
      <c r="I131" s="1099">
        <f t="shared" si="110"/>
        <v>36488.300000000003</v>
      </c>
      <c r="J131" s="1099"/>
      <c r="K131" s="1099">
        <v>7200</v>
      </c>
      <c r="L131" s="1099">
        <v>7200</v>
      </c>
      <c r="M131" s="1067">
        <f>+G131/12*3</f>
        <v>10404</v>
      </c>
      <c r="N131" s="1067">
        <f>+G131/12*6</f>
        <v>20808</v>
      </c>
      <c r="O131" s="1067">
        <f>+G131/12*9</f>
        <v>31212</v>
      </c>
    </row>
    <row r="132" spans="1:15" s="265" customFormat="1" ht="28.5" x14ac:dyDescent="0.2">
      <c r="A132" s="1653"/>
      <c r="B132" s="1656"/>
      <c r="C132" s="542">
        <v>4252</v>
      </c>
      <c r="D132" s="488" t="s">
        <v>58</v>
      </c>
      <c r="E132" s="1399">
        <f t="shared" ref="E132:L132" si="117">E134+E135</f>
        <v>6205.9</v>
      </c>
      <c r="F132" s="1399">
        <f t="shared" si="117"/>
        <v>11350.1</v>
      </c>
      <c r="G132" s="1399">
        <f t="shared" si="117"/>
        <v>13750</v>
      </c>
      <c r="H132" s="1399">
        <f t="shared" si="95"/>
        <v>2399.8999999999996</v>
      </c>
      <c r="I132" s="1399">
        <f t="shared" si="110"/>
        <v>7544.1</v>
      </c>
      <c r="J132" s="1399"/>
      <c r="K132" s="1399">
        <f t="shared" si="117"/>
        <v>13750</v>
      </c>
      <c r="L132" s="1399">
        <f t="shared" si="117"/>
        <v>13750</v>
      </c>
      <c r="M132" s="1475"/>
      <c r="N132" s="1475"/>
      <c r="O132" s="1475"/>
    </row>
    <row r="133" spans="1:15" s="265" customFormat="1" x14ac:dyDescent="0.2">
      <c r="A133" s="1653"/>
      <c r="B133" s="1656"/>
      <c r="C133" s="540"/>
      <c r="D133" s="272" t="s">
        <v>72</v>
      </c>
      <c r="E133" s="1099"/>
      <c r="F133" s="1099"/>
      <c r="G133" s="1099"/>
      <c r="H133" s="1099">
        <f t="shared" si="95"/>
        <v>0</v>
      </c>
      <c r="I133" s="1099">
        <f t="shared" si="110"/>
        <v>0</v>
      </c>
      <c r="J133" s="1099"/>
      <c r="K133" s="1099"/>
      <c r="L133" s="1099"/>
      <c r="M133" s="1475"/>
      <c r="N133" s="1067"/>
      <c r="O133" s="1475"/>
    </row>
    <row r="134" spans="1:15" s="267" customFormat="1" ht="27" x14ac:dyDescent="0.2">
      <c r="A134" s="1653"/>
      <c r="B134" s="1656"/>
      <c r="C134" s="540"/>
      <c r="D134" s="279" t="s">
        <v>59</v>
      </c>
      <c r="E134" s="1099">
        <v>4100.2</v>
      </c>
      <c r="F134" s="1099">
        <v>3750</v>
      </c>
      <c r="G134" s="1099">
        <v>4200</v>
      </c>
      <c r="H134" s="1099">
        <f t="shared" si="95"/>
        <v>450</v>
      </c>
      <c r="I134" s="1099">
        <f t="shared" si="110"/>
        <v>99.800000000000182</v>
      </c>
      <c r="J134" s="1099"/>
      <c r="K134" s="1099">
        <v>4200</v>
      </c>
      <c r="L134" s="1099">
        <v>4200</v>
      </c>
      <c r="M134" s="1067">
        <f t="shared" ref="M134:M135" si="118">+G134/12*3</f>
        <v>1050</v>
      </c>
      <c r="N134" s="1067">
        <f t="shared" ref="N134:N135" si="119">+G134/12*6</f>
        <v>2100</v>
      </c>
      <c r="O134" s="1067">
        <f t="shared" ref="O134:O135" si="120">+G134/12*9</f>
        <v>3150</v>
      </c>
    </row>
    <row r="135" spans="1:15" s="267" customFormat="1" ht="27" x14ac:dyDescent="0.2">
      <c r="A135" s="1653"/>
      <c r="B135" s="1656"/>
      <c r="C135" s="540"/>
      <c r="D135" s="279" t="s">
        <v>60</v>
      </c>
      <c r="E135" s="1099">
        <v>2105.6999999999998</v>
      </c>
      <c r="F135" s="1099">
        <v>7600.1</v>
      </c>
      <c r="G135" s="1099">
        <v>9550</v>
      </c>
      <c r="H135" s="1099">
        <f t="shared" si="95"/>
        <v>1949.8999999999996</v>
      </c>
      <c r="I135" s="1099">
        <f t="shared" si="110"/>
        <v>7444.3</v>
      </c>
      <c r="J135" s="1099"/>
      <c r="K135" s="1099">
        <v>9550</v>
      </c>
      <c r="L135" s="1099">
        <v>9550</v>
      </c>
      <c r="M135" s="1067">
        <f t="shared" si="118"/>
        <v>2387.5</v>
      </c>
      <c r="N135" s="1067">
        <f t="shared" si="119"/>
        <v>4775</v>
      </c>
      <c r="O135" s="1067">
        <f t="shared" si="120"/>
        <v>7162.5</v>
      </c>
    </row>
    <row r="136" spans="1:15" s="267" customFormat="1" ht="14.25" x14ac:dyDescent="0.2">
      <c r="A136" s="1653"/>
      <c r="B136" s="1656"/>
      <c r="C136" s="542">
        <v>4261</v>
      </c>
      <c r="D136" s="488" t="s">
        <v>61</v>
      </c>
      <c r="E136" s="1399">
        <f t="shared" ref="E136:L136" si="121">E138+E139</f>
        <v>96033.999999999985</v>
      </c>
      <c r="F136" s="1399">
        <f t="shared" si="121"/>
        <v>204289.8</v>
      </c>
      <c r="G136" s="1399">
        <f t="shared" si="121"/>
        <v>231010.39999999997</v>
      </c>
      <c r="H136" s="1399">
        <f t="shared" si="95"/>
        <v>26720.599999999977</v>
      </c>
      <c r="I136" s="1399">
        <f t="shared" si="110"/>
        <v>134976.39999999997</v>
      </c>
      <c r="J136" s="1399"/>
      <c r="K136" s="1399">
        <f t="shared" si="121"/>
        <v>226362.89999999997</v>
      </c>
      <c r="L136" s="1399">
        <f t="shared" si="121"/>
        <v>215344.89999999997</v>
      </c>
      <c r="M136" s="1067"/>
      <c r="N136" s="1067"/>
      <c r="O136" s="1067"/>
    </row>
    <row r="137" spans="1:15" s="267" customFormat="1" x14ac:dyDescent="0.2">
      <c r="A137" s="1653"/>
      <c r="B137" s="1656"/>
      <c r="C137" s="540"/>
      <c r="D137" s="272" t="s">
        <v>72</v>
      </c>
      <c r="E137" s="1089"/>
      <c r="F137" s="1089"/>
      <c r="G137" s="1089"/>
      <c r="H137" s="1089">
        <f t="shared" si="95"/>
        <v>0</v>
      </c>
      <c r="I137" s="1089">
        <f t="shared" si="110"/>
        <v>0</v>
      </c>
      <c r="J137" s="1089"/>
      <c r="K137" s="1089"/>
      <c r="L137" s="1089"/>
      <c r="M137" s="1067"/>
      <c r="N137" s="1067"/>
      <c r="O137" s="1067"/>
    </row>
    <row r="138" spans="1:15" s="267" customFormat="1" x14ac:dyDescent="0.2">
      <c r="A138" s="1653"/>
      <c r="B138" s="1656"/>
      <c r="C138" s="540"/>
      <c r="D138" s="272" t="s">
        <v>62</v>
      </c>
      <c r="E138" s="1089">
        <v>90590.099999999991</v>
      </c>
      <c r="F138" s="1089">
        <v>123141.7</v>
      </c>
      <c r="G138" s="1089">
        <v>149352.79999999996</v>
      </c>
      <c r="H138" s="1089">
        <f t="shared" si="95"/>
        <v>26211.099999999962</v>
      </c>
      <c r="I138" s="1089">
        <f t="shared" si="110"/>
        <v>58762.699999999968</v>
      </c>
      <c r="J138" s="1089"/>
      <c r="K138" s="1089">
        <v>149352.79999999996</v>
      </c>
      <c r="L138" s="1089">
        <v>149352.79999999996</v>
      </c>
      <c r="M138" s="1067">
        <f t="shared" ref="M138:M139" si="122">+G138/12*3</f>
        <v>37338.19999999999</v>
      </c>
      <c r="N138" s="1067">
        <f t="shared" ref="N138:N139" si="123">+G138/12*6</f>
        <v>74676.39999999998</v>
      </c>
      <c r="O138" s="1067">
        <f t="shared" ref="O138:O139" si="124">+G138/12*9</f>
        <v>112014.59999999998</v>
      </c>
    </row>
    <row r="139" spans="1:15" s="267" customFormat="1" x14ac:dyDescent="0.2">
      <c r="A139" s="1653"/>
      <c r="B139" s="1656"/>
      <c r="C139" s="540"/>
      <c r="D139" s="272" t="s">
        <v>63</v>
      </c>
      <c r="E139" s="1089">
        <v>5443.9</v>
      </c>
      <c r="F139" s="1089">
        <v>81148.100000000006</v>
      </c>
      <c r="G139" s="1089">
        <v>81657.600000000006</v>
      </c>
      <c r="H139" s="1089">
        <f t="shared" si="95"/>
        <v>509.5</v>
      </c>
      <c r="I139" s="1089">
        <f t="shared" si="110"/>
        <v>76213.700000000012</v>
      </c>
      <c r="J139" s="1089"/>
      <c r="K139" s="1089">
        <v>77010.100000000006</v>
      </c>
      <c r="L139" s="1089">
        <v>65992.100000000006</v>
      </c>
      <c r="M139" s="1067">
        <f t="shared" si="122"/>
        <v>20414.400000000001</v>
      </c>
      <c r="N139" s="1067">
        <f t="shared" si="123"/>
        <v>40828.800000000003</v>
      </c>
      <c r="O139" s="1067">
        <f t="shared" si="124"/>
        <v>61243.200000000004</v>
      </c>
    </row>
    <row r="140" spans="1:15" s="267" customFormat="1" ht="14.25" x14ac:dyDescent="0.2">
      <c r="A140" s="1653"/>
      <c r="B140" s="1656"/>
      <c r="C140" s="540">
        <v>4262</v>
      </c>
      <c r="D140" s="273" t="s">
        <v>350</v>
      </c>
      <c r="E140" s="1089"/>
      <c r="F140" s="1089"/>
      <c r="G140" s="1089"/>
      <c r="H140" s="1089">
        <f t="shared" si="95"/>
        <v>0</v>
      </c>
      <c r="I140" s="1089">
        <f t="shared" si="110"/>
        <v>0</v>
      </c>
      <c r="J140" s="1089"/>
      <c r="K140" s="1089"/>
      <c r="L140" s="1089"/>
      <c r="M140" s="1067"/>
      <c r="N140" s="1067"/>
      <c r="O140" s="1067"/>
    </row>
    <row r="141" spans="1:15" s="267" customFormat="1" ht="14.25" x14ac:dyDescent="0.2">
      <c r="A141" s="1653"/>
      <c r="B141" s="1656"/>
      <c r="C141" s="540">
        <v>4264</v>
      </c>
      <c r="D141" s="273" t="s">
        <v>349</v>
      </c>
      <c r="E141" s="1089">
        <v>27496.7</v>
      </c>
      <c r="F141" s="1089">
        <v>29062.6</v>
      </c>
      <c r="G141" s="1099">
        <v>30435.5</v>
      </c>
      <c r="H141" s="1089">
        <f t="shared" si="95"/>
        <v>1372.9000000000015</v>
      </c>
      <c r="I141" s="1089">
        <f t="shared" si="110"/>
        <v>2938.7999999999993</v>
      </c>
      <c r="J141" s="1089"/>
      <c r="K141" s="1099">
        <v>30435.5</v>
      </c>
      <c r="L141" s="1099">
        <v>30435.5</v>
      </c>
      <c r="M141" s="1067">
        <f>+G141/12*3</f>
        <v>7608.875</v>
      </c>
      <c r="N141" s="1067">
        <f>+G141/12*6</f>
        <v>15217.75</v>
      </c>
      <c r="O141" s="1067">
        <f>+G141/12*9</f>
        <v>22826.625</v>
      </c>
    </row>
    <row r="142" spans="1:15" s="267" customFormat="1" ht="22.5" customHeight="1" x14ac:dyDescent="0.25">
      <c r="A142" s="1653"/>
      <c r="B142" s="1656"/>
      <c r="C142" s="543">
        <v>4266</v>
      </c>
      <c r="D142" s="516" t="s">
        <v>439</v>
      </c>
      <c r="E142" s="1089"/>
      <c r="F142" s="1089"/>
      <c r="G142" s="1089"/>
      <c r="H142" s="1089">
        <f t="shared" si="95"/>
        <v>0</v>
      </c>
      <c r="I142" s="1089">
        <f t="shared" si="110"/>
        <v>0</v>
      </c>
      <c r="J142" s="1089"/>
      <c r="K142" s="1089"/>
      <c r="L142" s="1089"/>
      <c r="M142" s="1067"/>
      <c r="N142" s="1067"/>
      <c r="O142" s="1067"/>
    </row>
    <row r="143" spans="1:15" s="267" customFormat="1" ht="14.25" x14ac:dyDescent="0.2">
      <c r="A143" s="1653"/>
      <c r="B143" s="1656"/>
      <c r="C143" s="540">
        <v>4267</v>
      </c>
      <c r="D143" s="273" t="s">
        <v>351</v>
      </c>
      <c r="E143" s="1089">
        <v>5217</v>
      </c>
      <c r="F143" s="1089">
        <v>11298</v>
      </c>
      <c r="G143" s="1089">
        <v>18565.500000000004</v>
      </c>
      <c r="H143" s="1089">
        <f t="shared" si="95"/>
        <v>7267.5000000000036</v>
      </c>
      <c r="I143" s="1089">
        <f t="shared" si="110"/>
        <v>13348.500000000004</v>
      </c>
      <c r="J143" s="1089"/>
      <c r="K143" s="1089">
        <v>18565.500000000004</v>
      </c>
      <c r="L143" s="1089">
        <v>18565.500000000004</v>
      </c>
      <c r="M143" s="1067">
        <f t="shared" ref="M143:M144" si="125">+G143/12*3</f>
        <v>4641.3750000000009</v>
      </c>
      <c r="N143" s="1067">
        <f t="shared" ref="N143:N144" si="126">+G143/12*6</f>
        <v>9282.7500000000018</v>
      </c>
      <c r="O143" s="1067">
        <f t="shared" ref="O143:O144" si="127">+G143/12*9</f>
        <v>13924.125000000002</v>
      </c>
    </row>
    <row r="144" spans="1:15" s="267" customFormat="1" ht="14.25" x14ac:dyDescent="0.2">
      <c r="A144" s="1653"/>
      <c r="B144" s="1656"/>
      <c r="C144" s="540">
        <v>4269</v>
      </c>
      <c r="D144" s="273" t="s">
        <v>64</v>
      </c>
      <c r="E144" s="1089">
        <v>4256.7000000000007</v>
      </c>
      <c r="F144" s="1089">
        <v>11587.8</v>
      </c>
      <c r="G144" s="1089">
        <v>34908.6</v>
      </c>
      <c r="H144" s="1089">
        <f t="shared" si="95"/>
        <v>23320.799999999999</v>
      </c>
      <c r="I144" s="1089">
        <f t="shared" si="110"/>
        <v>30651.899999999998</v>
      </c>
      <c r="J144" s="1089"/>
      <c r="K144" s="1089">
        <v>14848.6</v>
      </c>
      <c r="L144" s="1089">
        <v>14848.6</v>
      </c>
      <c r="M144" s="1067">
        <f t="shared" si="125"/>
        <v>8727.15</v>
      </c>
      <c r="N144" s="1067">
        <f t="shared" si="126"/>
        <v>17454.3</v>
      </c>
      <c r="O144" s="1067">
        <f t="shared" si="127"/>
        <v>26181.449999999997</v>
      </c>
    </row>
    <row r="145" spans="1:15" s="267" customFormat="1" ht="28.5" x14ac:dyDescent="0.2">
      <c r="A145" s="1653"/>
      <c r="B145" s="1656"/>
      <c r="C145" s="540">
        <v>4511</v>
      </c>
      <c r="D145" s="271" t="s">
        <v>65</v>
      </c>
      <c r="E145" s="1089"/>
      <c r="F145" s="1089"/>
      <c r="G145" s="1089"/>
      <c r="H145" s="1089">
        <f t="shared" si="95"/>
        <v>0</v>
      </c>
      <c r="I145" s="1089">
        <f t="shared" si="110"/>
        <v>0</v>
      </c>
      <c r="J145" s="1089"/>
      <c r="K145" s="1089"/>
      <c r="L145" s="1089"/>
      <c r="M145" s="1067"/>
      <c r="N145" s="1500"/>
      <c r="O145" s="1067"/>
    </row>
    <row r="146" spans="1:15" s="269" customFormat="1" ht="28.5" x14ac:dyDescent="0.3">
      <c r="A146" s="1653"/>
      <c r="B146" s="1656"/>
      <c r="C146" s="540">
        <v>4621</v>
      </c>
      <c r="D146" s="271" t="s">
        <v>66</v>
      </c>
      <c r="E146" s="1089"/>
      <c r="F146" s="1089"/>
      <c r="G146" s="1089"/>
      <c r="H146" s="1089">
        <f t="shared" si="95"/>
        <v>0</v>
      </c>
      <c r="I146" s="1089">
        <f t="shared" si="110"/>
        <v>0</v>
      </c>
      <c r="J146" s="1401"/>
      <c r="K146" s="1089"/>
      <c r="L146" s="1089"/>
      <c r="M146" s="1067"/>
      <c r="N146" s="1500"/>
      <c r="O146" s="1500"/>
    </row>
    <row r="147" spans="1:15" s="269" customFormat="1" ht="28.5" x14ac:dyDescent="0.3">
      <c r="A147" s="1653"/>
      <c r="B147" s="1656"/>
      <c r="C147" s="540">
        <v>4631</v>
      </c>
      <c r="D147" s="271" t="s">
        <v>393</v>
      </c>
      <c r="E147" s="1089"/>
      <c r="F147" s="1089"/>
      <c r="G147" s="1089"/>
      <c r="H147" s="1089">
        <f t="shared" si="95"/>
        <v>0</v>
      </c>
      <c r="I147" s="1089">
        <f t="shared" si="110"/>
        <v>0</v>
      </c>
      <c r="J147" s="1401"/>
      <c r="K147" s="1089"/>
      <c r="L147" s="1089"/>
      <c r="M147" s="1500"/>
      <c r="N147" s="1500"/>
      <c r="O147" s="1500"/>
    </row>
    <row r="148" spans="1:15" s="269" customFormat="1" ht="21.75" customHeight="1" x14ac:dyDescent="0.2">
      <c r="A148" s="1653"/>
      <c r="B148" s="1656"/>
      <c r="C148" s="540">
        <v>4632</v>
      </c>
      <c r="D148" s="271" t="s">
        <v>290</v>
      </c>
      <c r="E148" s="1089"/>
      <c r="F148" s="1089"/>
      <c r="G148" s="1089"/>
      <c r="H148" s="1089">
        <f t="shared" si="95"/>
        <v>0</v>
      </c>
      <c r="I148" s="1089">
        <f t="shared" si="110"/>
        <v>0</v>
      </c>
      <c r="J148" s="1089"/>
      <c r="K148" s="1089"/>
      <c r="L148" s="1089"/>
      <c r="M148" s="1500"/>
      <c r="N148" s="1500"/>
      <c r="O148" s="1500"/>
    </row>
    <row r="149" spans="1:15" s="269" customFormat="1" ht="48.75" customHeight="1" x14ac:dyDescent="0.25">
      <c r="A149" s="1653"/>
      <c r="B149" s="1656"/>
      <c r="C149" s="543">
        <v>4638</v>
      </c>
      <c r="D149" s="516" t="s">
        <v>440</v>
      </c>
      <c r="E149" s="1089"/>
      <c r="F149" s="1089"/>
      <c r="G149" s="1089"/>
      <c r="H149" s="1089">
        <f t="shared" si="95"/>
        <v>0</v>
      </c>
      <c r="I149" s="1089">
        <f t="shared" si="110"/>
        <v>0</v>
      </c>
      <c r="J149" s="1089"/>
      <c r="K149" s="1089"/>
      <c r="L149" s="1089"/>
      <c r="M149" s="1500"/>
      <c r="N149" s="1500"/>
      <c r="O149" s="1500"/>
    </row>
    <row r="150" spans="1:15" s="269" customFormat="1" ht="14.25" x14ac:dyDescent="0.2">
      <c r="A150" s="1653"/>
      <c r="B150" s="1656"/>
      <c r="C150" s="540" t="s">
        <v>399</v>
      </c>
      <c r="D150" s="271" t="s">
        <v>400</v>
      </c>
      <c r="E150" s="1089"/>
      <c r="F150" s="1089"/>
      <c r="G150" s="1089"/>
      <c r="H150" s="1089">
        <f t="shared" si="95"/>
        <v>0</v>
      </c>
      <c r="I150" s="1089">
        <f t="shared" si="110"/>
        <v>0</v>
      </c>
      <c r="J150" s="1089"/>
      <c r="K150" s="1089"/>
      <c r="L150" s="1089"/>
      <c r="M150" s="1500"/>
      <c r="N150" s="1500"/>
      <c r="O150" s="1500"/>
    </row>
    <row r="151" spans="1:15" s="269" customFormat="1" ht="14.25" x14ac:dyDescent="0.2">
      <c r="A151" s="1653"/>
      <c r="B151" s="1656"/>
      <c r="C151" s="540">
        <v>4729</v>
      </c>
      <c r="D151" s="273" t="s">
        <v>67</v>
      </c>
      <c r="E151" s="1089">
        <v>2625</v>
      </c>
      <c r="F151" s="1089">
        <v>3210</v>
      </c>
      <c r="G151" s="1089">
        <v>3455</v>
      </c>
      <c r="H151" s="1089">
        <f t="shared" si="95"/>
        <v>245</v>
      </c>
      <c r="I151" s="1089">
        <f t="shared" si="110"/>
        <v>830</v>
      </c>
      <c r="J151" s="1402"/>
      <c r="K151" s="1089">
        <v>3455</v>
      </c>
      <c r="L151" s="1089">
        <v>3455</v>
      </c>
      <c r="M151" s="1067">
        <f>+G151/12*3</f>
        <v>863.75</v>
      </c>
      <c r="N151" s="1067">
        <f>+G151/12*6</f>
        <v>1727.5</v>
      </c>
      <c r="O151" s="1067">
        <f>+G151/12*9</f>
        <v>2591.25</v>
      </c>
    </row>
    <row r="152" spans="1:15" s="269" customFormat="1" ht="14.25" x14ac:dyDescent="0.2">
      <c r="A152" s="1653"/>
      <c r="B152" s="1656"/>
      <c r="C152" s="540">
        <v>4822</v>
      </c>
      <c r="D152" s="273" t="s">
        <v>68</v>
      </c>
      <c r="E152" s="1402"/>
      <c r="F152" s="1402"/>
      <c r="G152" s="1089"/>
      <c r="H152" s="1089">
        <f t="shared" si="95"/>
        <v>0</v>
      </c>
      <c r="I152" s="1089">
        <f t="shared" si="110"/>
        <v>0</v>
      </c>
      <c r="J152" s="1402"/>
      <c r="K152" s="1089"/>
      <c r="L152" s="1089"/>
      <c r="M152" s="1500"/>
      <c r="N152" s="1500"/>
      <c r="O152" s="1500"/>
    </row>
    <row r="153" spans="1:15" s="269" customFormat="1" ht="14.25" x14ac:dyDescent="0.2">
      <c r="A153" s="1653"/>
      <c r="B153" s="1656"/>
      <c r="C153" s="542">
        <v>4823</v>
      </c>
      <c r="D153" s="488" t="s">
        <v>69</v>
      </c>
      <c r="E153" s="1399">
        <f t="shared" ref="E153:L153" si="128">E155+E156+E157</f>
        <v>604.40000000000009</v>
      </c>
      <c r="F153" s="1399">
        <f t="shared" si="128"/>
        <v>954.5</v>
      </c>
      <c r="G153" s="1399">
        <f t="shared" si="128"/>
        <v>2189</v>
      </c>
      <c r="H153" s="1399">
        <f t="shared" si="95"/>
        <v>1234.5</v>
      </c>
      <c r="I153" s="1399">
        <f t="shared" si="110"/>
        <v>1584.6</v>
      </c>
      <c r="J153" s="1399"/>
      <c r="K153" s="1399">
        <f t="shared" si="128"/>
        <v>2189</v>
      </c>
      <c r="L153" s="1399">
        <f t="shared" si="128"/>
        <v>2189</v>
      </c>
      <c r="M153" s="1500"/>
      <c r="N153" s="1500"/>
      <c r="O153" s="1500"/>
    </row>
    <row r="154" spans="1:15" s="269" customFormat="1" ht="14.25" x14ac:dyDescent="0.2">
      <c r="A154" s="1653"/>
      <c r="B154" s="1656"/>
      <c r="C154" s="540"/>
      <c r="D154" s="272" t="s">
        <v>72</v>
      </c>
      <c r="E154" s="1402"/>
      <c r="F154" s="1402"/>
      <c r="G154" s="1089"/>
      <c r="H154" s="1089">
        <f t="shared" si="95"/>
        <v>0</v>
      </c>
      <c r="I154" s="1089">
        <f t="shared" si="110"/>
        <v>0</v>
      </c>
      <c r="J154" s="1402"/>
      <c r="K154" s="1402"/>
      <c r="L154" s="1402"/>
      <c r="M154" s="1500"/>
      <c r="N154" s="1067"/>
      <c r="O154" s="1500"/>
    </row>
    <row r="155" spans="1:15" s="267" customFormat="1" ht="27" x14ac:dyDescent="0.2">
      <c r="A155" s="1653"/>
      <c r="B155" s="1656"/>
      <c r="C155" s="540"/>
      <c r="D155" s="272" t="s">
        <v>289</v>
      </c>
      <c r="E155" s="1089">
        <v>141.80000000000001</v>
      </c>
      <c r="F155" s="1089">
        <v>131.9</v>
      </c>
      <c r="G155" s="1089">
        <v>132.5</v>
      </c>
      <c r="H155" s="1089">
        <f t="shared" ref="H155:H170" si="129">+G155-F155</f>
        <v>0.59999999999999432</v>
      </c>
      <c r="I155" s="1089">
        <f t="shared" ref="I155:I175" si="130">G155-E155</f>
        <v>-9.3000000000000114</v>
      </c>
      <c r="J155" s="1402"/>
      <c r="K155" s="1089">
        <v>132.5</v>
      </c>
      <c r="L155" s="1089">
        <v>132.5</v>
      </c>
      <c r="M155" s="1067">
        <f t="shared" ref="M155:M156" si="131">+G155/12*3</f>
        <v>33.125</v>
      </c>
      <c r="N155" s="1067">
        <f t="shared" ref="N155:N156" si="132">+G155/12*6</f>
        <v>66.25</v>
      </c>
      <c r="O155" s="1067">
        <f t="shared" ref="O155:O156" si="133">+G155/12*9</f>
        <v>99.375</v>
      </c>
    </row>
    <row r="156" spans="1:15" ht="27.95" customHeight="1" x14ac:dyDescent="0.25">
      <c r="A156" s="1653"/>
      <c r="B156" s="1656"/>
      <c r="C156" s="540"/>
      <c r="D156" s="272" t="s">
        <v>287</v>
      </c>
      <c r="E156" s="1089">
        <v>462.6</v>
      </c>
      <c r="F156" s="1089">
        <v>822.6</v>
      </c>
      <c r="G156" s="1089">
        <v>2056.5</v>
      </c>
      <c r="H156" s="1089">
        <f t="shared" si="129"/>
        <v>1233.9000000000001</v>
      </c>
      <c r="I156" s="1089">
        <f t="shared" si="130"/>
        <v>1593.9</v>
      </c>
      <c r="J156" s="1402"/>
      <c r="K156" s="1089">
        <v>2056.5</v>
      </c>
      <c r="L156" s="1089">
        <v>2056.5</v>
      </c>
      <c r="M156" s="1067">
        <f t="shared" si="131"/>
        <v>514.125</v>
      </c>
      <c r="N156" s="1067">
        <f t="shared" si="132"/>
        <v>1028.25</v>
      </c>
      <c r="O156" s="1067">
        <f t="shared" si="133"/>
        <v>1542.375</v>
      </c>
    </row>
    <row r="157" spans="1:15" ht="14.25" x14ac:dyDescent="0.25">
      <c r="A157" s="1653"/>
      <c r="B157" s="1656"/>
      <c r="C157" s="540"/>
      <c r="D157" s="272" t="s">
        <v>288</v>
      </c>
      <c r="E157" s="1089"/>
      <c r="F157" s="1089"/>
      <c r="G157" s="1089"/>
      <c r="H157" s="1089">
        <f t="shared" si="129"/>
        <v>0</v>
      </c>
      <c r="I157" s="1089">
        <f t="shared" si="130"/>
        <v>0</v>
      </c>
      <c r="J157" s="1402"/>
      <c r="K157" s="1402"/>
      <c r="L157" s="1402"/>
      <c r="N157" s="1501"/>
    </row>
    <row r="158" spans="1:15" ht="31.5" customHeight="1" x14ac:dyDescent="0.25">
      <c r="A158" s="1653"/>
      <c r="B158" s="1656"/>
      <c r="C158" s="543" t="s">
        <v>438</v>
      </c>
      <c r="D158" s="516" t="s">
        <v>464</v>
      </c>
      <c r="E158" s="1402"/>
      <c r="F158" s="1402"/>
      <c r="G158" s="1089"/>
      <c r="H158" s="1089">
        <f t="shared" si="129"/>
        <v>0</v>
      </c>
      <c r="I158" s="1089">
        <f t="shared" si="130"/>
        <v>0</v>
      </c>
      <c r="J158" s="1402"/>
      <c r="K158" s="1402"/>
      <c r="L158" s="1402"/>
      <c r="N158" s="1501"/>
    </row>
    <row r="159" spans="1:15" s="282" customFormat="1" ht="14.25" x14ac:dyDescent="0.25">
      <c r="A159" s="1653"/>
      <c r="B159" s="1656"/>
      <c r="C159" s="540">
        <v>4861</v>
      </c>
      <c r="D159" s="273" t="s">
        <v>70</v>
      </c>
      <c r="E159" s="1402"/>
      <c r="F159" s="1402"/>
      <c r="G159" s="1089"/>
      <c r="H159" s="1089">
        <f t="shared" si="129"/>
        <v>0</v>
      </c>
      <c r="I159" s="1089">
        <f t="shared" si="130"/>
        <v>0</v>
      </c>
      <c r="J159" s="1402"/>
      <c r="K159" s="1402"/>
      <c r="L159" s="1402"/>
      <c r="M159" s="1383"/>
      <c r="N159" s="1379"/>
      <c r="O159" s="1501"/>
    </row>
    <row r="160" spans="1:15" ht="14.25" x14ac:dyDescent="0.25">
      <c r="A160" s="1654"/>
      <c r="B160" s="1657"/>
      <c r="C160" s="540">
        <v>4891</v>
      </c>
      <c r="D160" s="273" t="s">
        <v>71</v>
      </c>
      <c r="E160" s="1089"/>
      <c r="F160" s="1089"/>
      <c r="G160" s="1089"/>
      <c r="H160" s="1089">
        <f t="shared" si="129"/>
        <v>0</v>
      </c>
      <c r="I160" s="1089">
        <f t="shared" si="130"/>
        <v>0</v>
      </c>
      <c r="J160" s="1089"/>
      <c r="K160" s="1089"/>
      <c r="L160" s="1089"/>
      <c r="M160" s="1502"/>
    </row>
    <row r="161" spans="1:15" s="27" customFormat="1" ht="28.5" x14ac:dyDescent="0.25">
      <c r="A161" s="1647" t="s">
        <v>454</v>
      </c>
      <c r="B161" s="1647"/>
      <c r="C161" s="283"/>
      <c r="D161" s="36" t="s">
        <v>73</v>
      </c>
      <c r="E161" s="1403">
        <f>SUM(E163:E170)</f>
        <v>0</v>
      </c>
      <c r="F161" s="1403">
        <f>SUM(F163:F170)</f>
        <v>0</v>
      </c>
      <c r="G161" s="1403">
        <f>SUM(G163:G170)</f>
        <v>0</v>
      </c>
      <c r="H161" s="1403">
        <f>+G161-F161</f>
        <v>0</v>
      </c>
      <c r="I161" s="1403">
        <f>+I167+I168+I169+I170+I166+I165+I164+I163+I162</f>
        <v>0</v>
      </c>
      <c r="J161" s="1403"/>
      <c r="K161" s="1403">
        <f>SUM(K163:K170)</f>
        <v>0</v>
      </c>
      <c r="L161" s="1403">
        <f>SUM(L163:L170)</f>
        <v>0</v>
      </c>
      <c r="M161" s="1503"/>
      <c r="N161" s="1503"/>
      <c r="O161" s="1503"/>
    </row>
    <row r="162" spans="1:15" s="20" customFormat="1" ht="23.25" customHeight="1" x14ac:dyDescent="0.25">
      <c r="A162" s="891" t="s">
        <v>455</v>
      </c>
      <c r="B162" s="891" t="s">
        <v>456</v>
      </c>
      <c r="C162" s="284"/>
      <c r="D162" s="17" t="s">
        <v>72</v>
      </c>
      <c r="E162" s="1404"/>
      <c r="F162" s="1404"/>
      <c r="G162" s="1404"/>
      <c r="H162" s="1404">
        <f t="shared" si="129"/>
        <v>0</v>
      </c>
      <c r="I162" s="411">
        <f t="shared" ref="I162:I170" si="134">G162-E162</f>
        <v>0</v>
      </c>
      <c r="J162" s="1404"/>
      <c r="K162" s="1404"/>
      <c r="L162" s="1404"/>
      <c r="M162" s="1504"/>
      <c r="N162" s="1504"/>
      <c r="O162" s="1504"/>
    </row>
    <row r="163" spans="1:15" s="20" customFormat="1" ht="14.25" x14ac:dyDescent="0.25">
      <c r="A163" s="1658">
        <v>1080</v>
      </c>
      <c r="B163" s="1658">
        <v>11001</v>
      </c>
      <c r="C163" s="284">
        <v>5111</v>
      </c>
      <c r="D163" s="18" t="s">
        <v>1292</v>
      </c>
      <c r="E163" s="1404"/>
      <c r="F163" s="1404"/>
      <c r="G163" s="1404"/>
      <c r="H163" s="411">
        <f t="shared" si="129"/>
        <v>0</v>
      </c>
      <c r="I163" s="411">
        <f t="shared" si="134"/>
        <v>0</v>
      </c>
      <c r="J163" s="1404"/>
      <c r="K163" s="1404"/>
      <c r="L163" s="1404"/>
      <c r="M163" s="1504"/>
      <c r="N163" s="1504"/>
      <c r="O163" s="1504"/>
    </row>
    <row r="164" spans="1:15" s="20" customFormat="1" ht="14.25" x14ac:dyDescent="0.25">
      <c r="A164" s="1659"/>
      <c r="B164" s="1659"/>
      <c r="C164" s="284">
        <v>5112</v>
      </c>
      <c r="D164" s="18" t="s">
        <v>1293</v>
      </c>
      <c r="E164" s="1404"/>
      <c r="F164" s="1404"/>
      <c r="G164" s="1404"/>
      <c r="H164" s="411">
        <f t="shared" si="129"/>
        <v>0</v>
      </c>
      <c r="I164" s="411">
        <f t="shared" si="134"/>
        <v>0</v>
      </c>
      <c r="J164" s="1404"/>
      <c r="K164" s="1404"/>
      <c r="L164" s="1404"/>
      <c r="M164" s="1504"/>
      <c r="N164" s="1504"/>
      <c r="O164" s="1504"/>
    </row>
    <row r="165" spans="1:15" s="20" customFormat="1" ht="13.5" customHeight="1" x14ac:dyDescent="0.25">
      <c r="A165" s="1659"/>
      <c r="B165" s="1659"/>
      <c r="C165" s="284" t="s">
        <v>1294</v>
      </c>
      <c r="D165" s="18" t="s">
        <v>1269</v>
      </c>
      <c r="E165" s="1404"/>
      <c r="F165" s="1404"/>
      <c r="G165" s="1404"/>
      <c r="H165" s="411">
        <f t="shared" si="129"/>
        <v>0</v>
      </c>
      <c r="I165" s="411">
        <f t="shared" si="134"/>
        <v>0</v>
      </c>
      <c r="J165" s="1404"/>
      <c r="K165" s="1404"/>
      <c r="L165" s="1404"/>
      <c r="M165" s="1504"/>
      <c r="N165" s="1504"/>
      <c r="O165" s="1504"/>
    </row>
    <row r="166" spans="1:15" s="20" customFormat="1" ht="14.25" x14ac:dyDescent="0.25">
      <c r="A166" s="1659"/>
      <c r="B166" s="1659"/>
      <c r="C166" s="284">
        <v>5121</v>
      </c>
      <c r="D166" s="271" t="s">
        <v>74</v>
      </c>
      <c r="E166" s="1404"/>
      <c r="F166" s="1404"/>
      <c r="G166" s="1404"/>
      <c r="H166" s="411">
        <f t="shared" si="129"/>
        <v>0</v>
      </c>
      <c r="I166" s="411">
        <f t="shared" si="134"/>
        <v>0</v>
      </c>
      <c r="J166" s="1404"/>
      <c r="K166" s="1404"/>
      <c r="L166" s="1404"/>
      <c r="M166" s="1504"/>
      <c r="N166" s="1504"/>
      <c r="O166" s="1504"/>
    </row>
    <row r="167" spans="1:15" s="33" customFormat="1" ht="15.75" customHeight="1" x14ac:dyDescent="0.25">
      <c r="A167" s="1659"/>
      <c r="B167" s="1659"/>
      <c r="C167" s="258">
        <v>5122</v>
      </c>
      <c r="D167" s="21" t="s">
        <v>75</v>
      </c>
      <c r="E167" s="1405"/>
      <c r="F167" s="1405"/>
      <c r="G167" s="411"/>
      <c r="H167" s="411">
        <f t="shared" si="129"/>
        <v>0</v>
      </c>
      <c r="I167" s="411">
        <f t="shared" si="134"/>
        <v>0</v>
      </c>
      <c r="J167" s="1405"/>
      <c r="K167" s="411"/>
      <c r="L167" s="411"/>
      <c r="M167" s="1505"/>
      <c r="N167" s="1505"/>
      <c r="O167" s="1505"/>
    </row>
    <row r="168" spans="1:15" s="33" customFormat="1" ht="15.75" customHeight="1" x14ac:dyDescent="0.25">
      <c r="A168" s="1659"/>
      <c r="B168" s="1659"/>
      <c r="C168" s="258">
        <v>5129</v>
      </c>
      <c r="D168" s="21" t="s">
        <v>76</v>
      </c>
      <c r="E168" s="1405"/>
      <c r="F168" s="1405"/>
      <c r="G168" s="411"/>
      <c r="H168" s="411">
        <f t="shared" si="129"/>
        <v>0</v>
      </c>
      <c r="I168" s="411">
        <f t="shared" si="134"/>
        <v>0</v>
      </c>
      <c r="J168" s="1405"/>
      <c r="K168" s="411"/>
      <c r="L168" s="411"/>
      <c r="M168" s="1505"/>
      <c r="N168" s="1505"/>
      <c r="O168" s="1505"/>
    </row>
    <row r="169" spans="1:15" s="33" customFormat="1" ht="14.25" x14ac:dyDescent="0.25">
      <c r="A169" s="1659"/>
      <c r="B169" s="1659"/>
      <c r="C169" s="258">
        <v>5132</v>
      </c>
      <c r="D169" s="21" t="s">
        <v>77</v>
      </c>
      <c r="E169" s="1405"/>
      <c r="F169" s="1405"/>
      <c r="G169" s="411"/>
      <c r="H169" s="411">
        <f t="shared" si="129"/>
        <v>0</v>
      </c>
      <c r="I169" s="411">
        <f t="shared" si="134"/>
        <v>0</v>
      </c>
      <c r="J169" s="1405"/>
      <c r="K169" s="411"/>
      <c r="L169" s="411"/>
      <c r="M169" s="1505"/>
      <c r="N169" s="1505"/>
      <c r="O169" s="1505"/>
    </row>
    <row r="170" spans="1:15" s="33" customFormat="1" ht="15.75" customHeight="1" x14ac:dyDescent="0.25">
      <c r="A170" s="1660"/>
      <c r="B170" s="1660"/>
      <c r="C170" s="258" t="s">
        <v>1295</v>
      </c>
      <c r="D170" s="21" t="s">
        <v>1296</v>
      </c>
      <c r="E170" s="1405"/>
      <c r="F170" s="1405"/>
      <c r="G170" s="411"/>
      <c r="H170" s="411">
        <f t="shared" si="129"/>
        <v>0</v>
      </c>
      <c r="I170" s="411">
        <f t="shared" si="134"/>
        <v>0</v>
      </c>
      <c r="J170" s="1405"/>
      <c r="K170" s="411"/>
      <c r="L170" s="411"/>
      <c r="M170" s="1505"/>
      <c r="N170" s="1505"/>
      <c r="O170" s="1505"/>
    </row>
    <row r="171" spans="1:15" s="176" customFormat="1" ht="14.25" customHeight="1" x14ac:dyDescent="0.2">
      <c r="A171" s="1652" t="s">
        <v>1268</v>
      </c>
      <c r="B171" s="1655">
        <v>11002</v>
      </c>
      <c r="C171" s="534"/>
      <c r="D171" s="271" t="s">
        <v>291</v>
      </c>
      <c r="E171" s="1406">
        <v>110</v>
      </c>
      <c r="F171" s="1406">
        <v>110</v>
      </c>
      <c r="G171" s="1406">
        <v>110</v>
      </c>
      <c r="H171" s="1406">
        <f>+G171-F171</f>
        <v>0</v>
      </c>
      <c r="I171" s="1406">
        <f t="shared" si="130"/>
        <v>0</v>
      </c>
      <c r="J171" s="1406"/>
      <c r="K171" s="1406">
        <v>110</v>
      </c>
      <c r="L171" s="1406">
        <v>110</v>
      </c>
      <c r="M171" s="1107"/>
      <c r="N171" s="1107"/>
      <c r="O171" s="1107"/>
    </row>
    <row r="172" spans="1:15" s="176" customFormat="1" ht="13.5" customHeight="1" x14ac:dyDescent="0.2">
      <c r="A172" s="1653"/>
      <c r="B172" s="1656"/>
      <c r="C172" s="535"/>
      <c r="D172" s="272"/>
      <c r="E172" s="1407"/>
      <c r="F172" s="1407"/>
      <c r="G172" s="1407"/>
      <c r="H172" s="1407">
        <f>+G172-F172</f>
        <v>0</v>
      </c>
      <c r="I172" s="1407">
        <f t="shared" si="130"/>
        <v>0</v>
      </c>
      <c r="J172" s="1407"/>
      <c r="K172" s="1407"/>
      <c r="L172" s="1407"/>
      <c r="M172" s="1107"/>
      <c r="N172" s="1107"/>
      <c r="O172" s="1107"/>
    </row>
    <row r="173" spans="1:15" s="176" customFormat="1" ht="14.25" customHeight="1" x14ac:dyDescent="0.2">
      <c r="A173" s="1653"/>
      <c r="B173" s="1656"/>
      <c r="C173" s="535"/>
      <c r="D173" s="273" t="s">
        <v>32</v>
      </c>
      <c r="E173" s="1407">
        <v>3</v>
      </c>
      <c r="F173" s="1407">
        <v>3</v>
      </c>
      <c r="G173" s="1407">
        <v>3</v>
      </c>
      <c r="H173" s="1407">
        <f>+G173-F173</f>
        <v>0</v>
      </c>
      <c r="I173" s="1407">
        <f t="shared" si="130"/>
        <v>0</v>
      </c>
      <c r="J173" s="1407"/>
      <c r="K173" s="1407">
        <v>3</v>
      </c>
      <c r="L173" s="1407">
        <v>3</v>
      </c>
      <c r="M173" s="1107"/>
      <c r="N173" s="1107"/>
      <c r="O173" s="1107"/>
    </row>
    <row r="174" spans="1:15" s="266" customFormat="1" ht="14.25" customHeight="1" x14ac:dyDescent="0.2">
      <c r="A174" s="1653"/>
      <c r="B174" s="1656"/>
      <c r="C174" s="535"/>
      <c r="D174" s="272"/>
      <c r="E174" s="1093"/>
      <c r="F174" s="1093"/>
      <c r="G174" s="1093"/>
      <c r="H174" s="1093">
        <f>+G174-F174</f>
        <v>0</v>
      </c>
      <c r="I174" s="1093">
        <f t="shared" si="130"/>
        <v>0</v>
      </c>
      <c r="J174" s="1093"/>
      <c r="K174" s="1093"/>
      <c r="L174" s="1093"/>
      <c r="M174" s="1499"/>
      <c r="N174" s="1499"/>
      <c r="O174" s="1499"/>
    </row>
    <row r="175" spans="1:15" s="265" customFormat="1" ht="14.25" customHeight="1" x14ac:dyDescent="0.25">
      <c r="A175" s="1653"/>
      <c r="B175" s="1656"/>
      <c r="C175" s="536"/>
      <c r="D175" s="281" t="s">
        <v>33</v>
      </c>
      <c r="E175" s="1398">
        <f>+E177+E241</f>
        <v>719188.9</v>
      </c>
      <c r="F175" s="1398">
        <f>+F177+F241</f>
        <v>734844.39999999991</v>
      </c>
      <c r="G175" s="1398">
        <f>+G177+G241</f>
        <v>849575.8</v>
      </c>
      <c r="H175" s="1398">
        <f>+G175-F175</f>
        <v>114731.40000000014</v>
      </c>
      <c r="I175" s="1398">
        <f t="shared" si="130"/>
        <v>130386.90000000002</v>
      </c>
      <c r="J175" s="1398"/>
      <c r="K175" s="1398">
        <f>+K177+K241</f>
        <v>878354.50000000012</v>
      </c>
      <c r="L175" s="1398">
        <f>+L177+L241</f>
        <v>907068.10000000009</v>
      </c>
      <c r="M175" s="1475">
        <f>SUM(M181:M236)</f>
        <v>145250.0166666666</v>
      </c>
      <c r="N175" s="1475">
        <f t="shared" ref="N175:O175" si="135">SUM(N181:N236)</f>
        <v>357643.96666666656</v>
      </c>
      <c r="O175" s="1475">
        <f t="shared" si="135"/>
        <v>570037.91666666651</v>
      </c>
    </row>
    <row r="176" spans="1:15" s="265" customFormat="1" ht="14.25" customHeight="1" x14ac:dyDescent="0.25">
      <c r="A176" s="1653"/>
      <c r="B176" s="1656"/>
      <c r="C176" s="537"/>
      <c r="D176" s="17" t="s">
        <v>403</v>
      </c>
      <c r="E176" s="1093"/>
      <c r="F176" s="1093"/>
      <c r="G176" s="1093"/>
      <c r="H176" s="1398"/>
      <c r="I176" s="1398"/>
      <c r="J176" s="1093"/>
      <c r="K176" s="1093"/>
      <c r="L176" s="1093"/>
      <c r="M176" s="1475"/>
      <c r="N176" s="1475"/>
      <c r="O176" s="1475"/>
    </row>
    <row r="177" spans="1:15" s="265" customFormat="1" ht="14.25" customHeight="1" x14ac:dyDescent="0.2">
      <c r="A177" s="1653"/>
      <c r="B177" s="1656"/>
      <c r="C177" s="538"/>
      <c r="D177" s="274" t="s">
        <v>36</v>
      </c>
      <c r="E177" s="1398">
        <f>E179+SUM(E185:E240)-E185-E190-E198-E212-E216-E233</f>
        <v>719188.9</v>
      </c>
      <c r="F177" s="1398">
        <f>F179+SUM(F185:F240)-F185-F190-F198-F212-F216-F233</f>
        <v>734844.39999999991</v>
      </c>
      <c r="G177" s="1398">
        <f>G179+SUM(G185:G240)-G185-G190-G198-G212-G216-G233</f>
        <v>849575.8</v>
      </c>
      <c r="H177" s="1398">
        <f>+G177-F177</f>
        <v>114731.40000000014</v>
      </c>
      <c r="I177" s="1398">
        <f>G177-E177</f>
        <v>130386.90000000002</v>
      </c>
      <c r="J177" s="1398"/>
      <c r="K177" s="1398">
        <f>K179+SUM(K185:K240)-K185-K190-K198-K212-K216-K233</f>
        <v>878354.50000000012</v>
      </c>
      <c r="L177" s="1398">
        <f>L179+SUM(L185:L240)-L185-L190-L198-L212-L216-L233</f>
        <v>907068.10000000009</v>
      </c>
      <c r="M177" s="1475"/>
      <c r="N177" s="1475"/>
      <c r="O177" s="1475"/>
    </row>
    <row r="178" spans="1:15" s="265" customFormat="1" ht="13.5" customHeight="1" x14ac:dyDescent="0.2">
      <c r="A178" s="1653"/>
      <c r="B178" s="1656"/>
      <c r="C178" s="534"/>
      <c r="D178" s="272" t="s">
        <v>72</v>
      </c>
      <c r="E178" s="1099"/>
      <c r="F178" s="1099"/>
      <c r="G178" s="1093"/>
      <c r="H178" s="1093">
        <f t="shared" ref="H178:H241" si="136">+G178-F178</f>
        <v>0</v>
      </c>
      <c r="I178" s="1099">
        <f t="shared" ref="I178:I240" si="137">G178-E178</f>
        <v>0</v>
      </c>
      <c r="J178" s="1099"/>
      <c r="K178" s="1099"/>
      <c r="L178" s="1099"/>
      <c r="M178" s="1475"/>
      <c r="N178" s="1475"/>
      <c r="O178" s="1475"/>
    </row>
    <row r="179" spans="1:15" s="265" customFormat="1" ht="14.25" customHeight="1" x14ac:dyDescent="0.2">
      <c r="A179" s="1653"/>
      <c r="B179" s="1656"/>
      <c r="C179" s="539"/>
      <c r="D179" s="488" t="s">
        <v>491</v>
      </c>
      <c r="E179" s="1399">
        <f>SUM(E181:E183)</f>
        <v>690251.5</v>
      </c>
      <c r="F179" s="1399">
        <f>SUM(F181:F183)</f>
        <v>698959.20000000007</v>
      </c>
      <c r="G179" s="1399">
        <f>SUM(G181:G183)</f>
        <v>805727.2</v>
      </c>
      <c r="H179" s="1399">
        <f t="shared" si="136"/>
        <v>106767.99999999988</v>
      </c>
      <c r="I179" s="1399">
        <f t="shared" si="137"/>
        <v>115475.69999999995</v>
      </c>
      <c r="J179" s="1399"/>
      <c r="K179" s="1399">
        <f>SUM(K181:K183)</f>
        <v>834505.9</v>
      </c>
      <c r="L179" s="1399">
        <f>SUM(L181:L183)</f>
        <v>863219.5</v>
      </c>
      <c r="M179" s="1475"/>
      <c r="N179" s="1475"/>
      <c r="O179" s="1475"/>
    </row>
    <row r="180" spans="1:15" s="265" customFormat="1" x14ac:dyDescent="0.2">
      <c r="A180" s="1653"/>
      <c r="B180" s="1656"/>
      <c r="C180" s="534"/>
      <c r="D180" s="272" t="s">
        <v>72</v>
      </c>
      <c r="E180" s="1099"/>
      <c r="F180" s="1099"/>
      <c r="G180" s="1093"/>
      <c r="H180" s="1093">
        <f t="shared" si="136"/>
        <v>0</v>
      </c>
      <c r="I180" s="1099">
        <f t="shared" si="137"/>
        <v>0</v>
      </c>
      <c r="J180" s="1099"/>
      <c r="K180" s="1099"/>
      <c r="L180" s="1099"/>
      <c r="M180" s="1475"/>
      <c r="N180" s="1475"/>
      <c r="O180" s="1475"/>
    </row>
    <row r="181" spans="1:15" s="265" customFormat="1" ht="28.5" x14ac:dyDescent="0.2">
      <c r="A181" s="1653"/>
      <c r="B181" s="1656"/>
      <c r="C181" s="540" t="s">
        <v>283</v>
      </c>
      <c r="D181" s="275" t="s">
        <v>37</v>
      </c>
      <c r="E181" s="1099">
        <v>535727.6</v>
      </c>
      <c r="F181" s="1099">
        <v>543634.9</v>
      </c>
      <c r="G181" s="1099">
        <v>626676.69999999995</v>
      </c>
      <c r="H181" s="1099">
        <f t="shared" si="136"/>
        <v>83041.79999999993</v>
      </c>
      <c r="I181" s="1099">
        <f t="shared" si="137"/>
        <v>90949.099999999977</v>
      </c>
      <c r="J181" s="1099"/>
      <c r="K181" s="1099">
        <v>649060.1</v>
      </c>
      <c r="L181" s="1099">
        <v>671392.9</v>
      </c>
      <c r="M181" s="1475">
        <f t="shared" ref="M181:M183" si="138">+G181/12*2</f>
        <v>104446.11666666665</v>
      </c>
      <c r="N181" s="1475">
        <f t="shared" ref="N181:N183" si="139">+G181/12*5</f>
        <v>261115.29166666663</v>
      </c>
      <c r="O181" s="1475">
        <f t="shared" ref="O181:O183" si="140">+G181/12*8</f>
        <v>417784.46666666662</v>
      </c>
    </row>
    <row r="182" spans="1:15" s="267" customFormat="1" ht="28.5" x14ac:dyDescent="0.2">
      <c r="A182" s="1653"/>
      <c r="B182" s="1656"/>
      <c r="C182" s="540" t="s">
        <v>284</v>
      </c>
      <c r="D182" s="276" t="s">
        <v>38</v>
      </c>
      <c r="E182" s="1099">
        <v>134579.9</v>
      </c>
      <c r="F182" s="1099">
        <v>134147.20000000001</v>
      </c>
      <c r="G182" s="1099">
        <v>170673</v>
      </c>
      <c r="H182" s="1099">
        <f t="shared" si="136"/>
        <v>36525.799999999988</v>
      </c>
      <c r="I182" s="1099">
        <f t="shared" si="137"/>
        <v>36093.100000000006</v>
      </c>
      <c r="J182" s="1099"/>
      <c r="K182" s="1099">
        <v>176858.5</v>
      </c>
      <c r="L182" s="1099">
        <v>183042.4</v>
      </c>
      <c r="M182" s="1475">
        <f t="shared" si="138"/>
        <v>28445.5</v>
      </c>
      <c r="N182" s="1475">
        <f t="shared" si="139"/>
        <v>71113.75</v>
      </c>
      <c r="O182" s="1475">
        <f t="shared" si="140"/>
        <v>113782</v>
      </c>
    </row>
    <row r="183" spans="1:15" s="267" customFormat="1" ht="28.5" x14ac:dyDescent="0.2">
      <c r="A183" s="1653"/>
      <c r="B183" s="1656"/>
      <c r="C183" s="540" t="s">
        <v>285</v>
      </c>
      <c r="D183" s="276" t="s">
        <v>39</v>
      </c>
      <c r="E183" s="1099">
        <v>19944</v>
      </c>
      <c r="F183" s="1099">
        <v>21177.1</v>
      </c>
      <c r="G183" s="1099">
        <v>8377.5</v>
      </c>
      <c r="H183" s="1099">
        <f t="shared" si="136"/>
        <v>-12799.599999999999</v>
      </c>
      <c r="I183" s="1099">
        <f t="shared" si="137"/>
        <v>-11566.5</v>
      </c>
      <c r="J183" s="1099"/>
      <c r="K183" s="1099">
        <v>8587.2999999999993</v>
      </c>
      <c r="L183" s="1099">
        <v>8784.2000000000007</v>
      </c>
      <c r="M183" s="1475">
        <f t="shared" si="138"/>
        <v>1396.25</v>
      </c>
      <c r="N183" s="1475">
        <f t="shared" si="139"/>
        <v>3490.625</v>
      </c>
      <c r="O183" s="1475">
        <f t="shared" si="140"/>
        <v>5585</v>
      </c>
    </row>
    <row r="184" spans="1:15" s="267" customFormat="1" ht="14.25" x14ac:dyDescent="0.2">
      <c r="A184" s="1653"/>
      <c r="B184" s="1656"/>
      <c r="C184" s="541"/>
      <c r="D184" s="489"/>
      <c r="E184" s="1120"/>
      <c r="F184" s="1120"/>
      <c r="G184" s="1120"/>
      <c r="H184" s="1120">
        <f t="shared" si="136"/>
        <v>0</v>
      </c>
      <c r="I184" s="1120">
        <f t="shared" si="137"/>
        <v>0</v>
      </c>
      <c r="J184" s="1120"/>
      <c r="K184" s="1120"/>
      <c r="L184" s="1120"/>
      <c r="M184" s="1067"/>
      <c r="N184" s="1067"/>
      <c r="O184" s="1067"/>
    </row>
    <row r="185" spans="1:15" s="267" customFormat="1" ht="14.25" x14ac:dyDescent="0.2">
      <c r="A185" s="1653"/>
      <c r="B185" s="1656"/>
      <c r="C185" s="542">
        <v>4212</v>
      </c>
      <c r="D185" s="488" t="s">
        <v>40</v>
      </c>
      <c r="E185" s="1399">
        <f>E187+E188+E189</f>
        <v>18231.2</v>
      </c>
      <c r="F185" s="1399">
        <f>F187+F188+F189</f>
        <v>21400.300000000003</v>
      </c>
      <c r="G185" s="1399">
        <f>G187+G188+G189</f>
        <v>21327.200000000001</v>
      </c>
      <c r="H185" s="1399">
        <f t="shared" si="136"/>
        <v>-73.100000000002183</v>
      </c>
      <c r="I185" s="1399">
        <f t="shared" si="137"/>
        <v>3096</v>
      </c>
      <c r="J185" s="1399"/>
      <c r="K185" s="1399">
        <f>K187+K188+K189</f>
        <v>21327.200000000001</v>
      </c>
      <c r="L185" s="1399">
        <f>L187+L188+L189</f>
        <v>21327.200000000001</v>
      </c>
      <c r="M185" s="1067"/>
      <c r="N185" s="1067"/>
      <c r="O185" s="1067"/>
    </row>
    <row r="186" spans="1:15" s="267" customFormat="1" x14ac:dyDescent="0.2">
      <c r="A186" s="1653"/>
      <c r="B186" s="1656"/>
      <c r="C186" s="540"/>
      <c r="D186" s="272" t="s">
        <v>72</v>
      </c>
      <c r="E186" s="1089"/>
      <c r="F186" s="1089"/>
      <c r="G186" s="1089"/>
      <c r="H186" s="1089">
        <f t="shared" si="136"/>
        <v>0</v>
      </c>
      <c r="I186" s="1089">
        <f t="shared" si="137"/>
        <v>0</v>
      </c>
      <c r="J186" s="1089"/>
      <c r="K186" s="1089"/>
      <c r="L186" s="1089"/>
      <c r="M186" s="1067"/>
      <c r="N186" s="1067"/>
      <c r="O186" s="1067"/>
    </row>
    <row r="187" spans="1:15" s="267" customFormat="1" x14ac:dyDescent="0.2">
      <c r="A187" s="1653"/>
      <c r="B187" s="1656"/>
      <c r="C187" s="540"/>
      <c r="D187" s="272" t="s">
        <v>40</v>
      </c>
      <c r="E187" s="1089">
        <v>12622.5</v>
      </c>
      <c r="F187" s="1089">
        <v>13817.7</v>
      </c>
      <c r="G187" s="1089">
        <v>9235.6</v>
      </c>
      <c r="H187" s="1089">
        <f t="shared" si="136"/>
        <v>-4582.1000000000004</v>
      </c>
      <c r="I187" s="1089">
        <f t="shared" si="137"/>
        <v>-3386.8999999999996</v>
      </c>
      <c r="J187" s="1089"/>
      <c r="K187" s="1089">
        <v>9235.6</v>
      </c>
      <c r="L187" s="1089">
        <v>9235.6</v>
      </c>
      <c r="M187" s="1067">
        <f t="shared" ref="M187:M189" si="141">+G187/12*3</f>
        <v>2308.9</v>
      </c>
      <c r="N187" s="1067">
        <f t="shared" ref="N187:N189" si="142">+G187/12*6</f>
        <v>4617.8</v>
      </c>
      <c r="O187" s="1067">
        <f t="shared" ref="O187:O189" si="143">+G187/12*9</f>
        <v>6926.7</v>
      </c>
    </row>
    <row r="188" spans="1:15" s="267" customFormat="1" x14ac:dyDescent="0.2">
      <c r="A188" s="1653"/>
      <c r="B188" s="1656"/>
      <c r="C188" s="540"/>
      <c r="D188" s="272" t="s">
        <v>292</v>
      </c>
      <c r="E188" s="1089"/>
      <c r="F188" s="1089"/>
      <c r="G188" s="1089">
        <v>4582</v>
      </c>
      <c r="H188" s="1089">
        <f t="shared" si="136"/>
        <v>4582</v>
      </c>
      <c r="I188" s="1089">
        <f t="shared" si="137"/>
        <v>4582</v>
      </c>
      <c r="J188" s="1089"/>
      <c r="K188" s="1089">
        <v>4582</v>
      </c>
      <c r="L188" s="1089">
        <v>4582</v>
      </c>
      <c r="M188" s="1067">
        <f t="shared" si="141"/>
        <v>1145.5</v>
      </c>
      <c r="N188" s="1067">
        <f t="shared" si="142"/>
        <v>2291</v>
      </c>
      <c r="O188" s="1067">
        <f t="shared" si="143"/>
        <v>3436.5</v>
      </c>
    </row>
    <row r="189" spans="1:15" s="267" customFormat="1" x14ac:dyDescent="0.2">
      <c r="A189" s="1653"/>
      <c r="B189" s="1656"/>
      <c r="C189" s="540"/>
      <c r="D189" s="272" t="s">
        <v>405</v>
      </c>
      <c r="E189" s="1089">
        <v>5608.7</v>
      </c>
      <c r="F189" s="1089">
        <v>7582.6</v>
      </c>
      <c r="G189" s="1089">
        <v>7509.6</v>
      </c>
      <c r="H189" s="1089">
        <f t="shared" si="136"/>
        <v>-73</v>
      </c>
      <c r="I189" s="1089">
        <f t="shared" si="137"/>
        <v>1900.9000000000005</v>
      </c>
      <c r="J189" s="1089"/>
      <c r="K189" s="1089">
        <v>7509.6</v>
      </c>
      <c r="L189" s="1089">
        <v>7509.6</v>
      </c>
      <c r="M189" s="1067">
        <f t="shared" si="141"/>
        <v>1877.4</v>
      </c>
      <c r="N189" s="1067">
        <f t="shared" si="142"/>
        <v>3754.8</v>
      </c>
      <c r="O189" s="1067">
        <f t="shared" si="143"/>
        <v>5632.2000000000007</v>
      </c>
    </row>
    <row r="190" spans="1:15" s="267" customFormat="1" ht="14.25" x14ac:dyDescent="0.2">
      <c r="A190" s="1653"/>
      <c r="B190" s="1656"/>
      <c r="C190" s="542">
        <v>4213</v>
      </c>
      <c r="D190" s="488" t="s">
        <v>41</v>
      </c>
      <c r="E190" s="1399">
        <f>E192+E193</f>
        <v>955.1</v>
      </c>
      <c r="F190" s="1399">
        <f>F192+F193</f>
        <v>1003.3</v>
      </c>
      <c r="G190" s="1399">
        <f>G192+G193</f>
        <v>1388.7</v>
      </c>
      <c r="H190" s="1399">
        <f t="shared" si="136"/>
        <v>385.40000000000009</v>
      </c>
      <c r="I190" s="1399">
        <f t="shared" si="137"/>
        <v>433.6</v>
      </c>
      <c r="J190" s="1399"/>
      <c r="K190" s="1399">
        <f>K192+K193</f>
        <v>1388.7</v>
      </c>
      <c r="L190" s="1399">
        <f>L192+L193</f>
        <v>1388.7</v>
      </c>
      <c r="M190" s="1067"/>
      <c r="N190" s="1067"/>
      <c r="O190" s="1067"/>
    </row>
    <row r="191" spans="1:15" s="267" customFormat="1" x14ac:dyDescent="0.2">
      <c r="A191" s="1653"/>
      <c r="B191" s="1656"/>
      <c r="C191" s="540"/>
      <c r="D191" s="272" t="s">
        <v>72</v>
      </c>
      <c r="E191" s="1089"/>
      <c r="F191" s="1089"/>
      <c r="G191" s="1089"/>
      <c r="H191" s="1089">
        <f t="shared" si="136"/>
        <v>0</v>
      </c>
      <c r="I191" s="1089">
        <f t="shared" si="137"/>
        <v>0</v>
      </c>
      <c r="J191" s="1089"/>
      <c r="K191" s="1089"/>
      <c r="L191" s="1089"/>
      <c r="M191" s="1067"/>
      <c r="N191" s="1067"/>
      <c r="O191" s="1067"/>
    </row>
    <row r="192" spans="1:15" s="267" customFormat="1" ht="27" x14ac:dyDescent="0.2">
      <c r="A192" s="1653"/>
      <c r="B192" s="1656"/>
      <c r="C192" s="540"/>
      <c r="D192" s="278" t="s">
        <v>42</v>
      </c>
      <c r="E192" s="1089">
        <v>955.1</v>
      </c>
      <c r="F192" s="1089">
        <v>907.3</v>
      </c>
      <c r="G192" s="1099">
        <v>1292.7</v>
      </c>
      <c r="H192" s="1089">
        <f t="shared" si="136"/>
        <v>385.40000000000009</v>
      </c>
      <c r="I192" s="1089">
        <f t="shared" si="137"/>
        <v>337.6</v>
      </c>
      <c r="J192" s="1089"/>
      <c r="K192" s="1099">
        <v>1292.7</v>
      </c>
      <c r="L192" s="1099">
        <v>1292.7</v>
      </c>
      <c r="M192" s="1067">
        <f t="shared" ref="M192:M194" si="144">+G192/12*3</f>
        <v>323.17500000000001</v>
      </c>
      <c r="N192" s="1067">
        <f t="shared" ref="N192:N194" si="145">+G192/12*6</f>
        <v>646.35</v>
      </c>
      <c r="O192" s="1067">
        <f t="shared" ref="O192:O194" si="146">+G192/12*9</f>
        <v>969.52500000000009</v>
      </c>
    </row>
    <row r="193" spans="1:15" s="267" customFormat="1" ht="27" x14ac:dyDescent="0.2">
      <c r="A193" s="1653"/>
      <c r="B193" s="1656"/>
      <c r="C193" s="540"/>
      <c r="D193" s="278" t="s">
        <v>286</v>
      </c>
      <c r="E193" s="1089"/>
      <c r="F193" s="1089">
        <v>96</v>
      </c>
      <c r="G193" s="1089">
        <v>96</v>
      </c>
      <c r="H193" s="1089">
        <f t="shared" si="136"/>
        <v>0</v>
      </c>
      <c r="I193" s="1089">
        <f t="shared" si="137"/>
        <v>96</v>
      </c>
      <c r="J193" s="1089"/>
      <c r="K193" s="1089">
        <v>96</v>
      </c>
      <c r="L193" s="1089">
        <v>96</v>
      </c>
      <c r="M193" s="1067">
        <f t="shared" si="144"/>
        <v>24</v>
      </c>
      <c r="N193" s="1067">
        <f t="shared" si="145"/>
        <v>48</v>
      </c>
      <c r="O193" s="1067">
        <f t="shared" si="146"/>
        <v>72</v>
      </c>
    </row>
    <row r="194" spans="1:15" s="267" customFormat="1" ht="14.25" x14ac:dyDescent="0.2">
      <c r="A194" s="1653"/>
      <c r="B194" s="1656"/>
      <c r="C194" s="540">
        <v>4214</v>
      </c>
      <c r="D194" s="277" t="s">
        <v>43</v>
      </c>
      <c r="E194" s="1089">
        <v>6717.6</v>
      </c>
      <c r="F194" s="1089">
        <v>11158.1</v>
      </c>
      <c r="G194" s="1089">
        <v>17590</v>
      </c>
      <c r="H194" s="1089">
        <f t="shared" si="136"/>
        <v>6431.9</v>
      </c>
      <c r="I194" s="1089">
        <f t="shared" si="137"/>
        <v>10872.4</v>
      </c>
      <c r="J194" s="1089"/>
      <c r="K194" s="1089">
        <v>17590</v>
      </c>
      <c r="L194" s="1089">
        <v>17590</v>
      </c>
      <c r="M194" s="1067">
        <f t="shared" si="144"/>
        <v>4397.5</v>
      </c>
      <c r="N194" s="1067">
        <f t="shared" si="145"/>
        <v>8795</v>
      </c>
      <c r="O194" s="1067">
        <f t="shared" si="146"/>
        <v>13192.5</v>
      </c>
    </row>
    <row r="195" spans="1:15" s="265" customFormat="1" ht="23.25" customHeight="1" x14ac:dyDescent="0.2">
      <c r="A195" s="1653"/>
      <c r="B195" s="1656"/>
      <c r="C195" s="540">
        <v>4215</v>
      </c>
      <c r="D195" s="277" t="s">
        <v>44</v>
      </c>
      <c r="E195" s="1089"/>
      <c r="F195" s="1089"/>
      <c r="G195" s="1089"/>
      <c r="H195" s="1089">
        <f t="shared" si="136"/>
        <v>0</v>
      </c>
      <c r="I195" s="1089">
        <f t="shared" si="137"/>
        <v>0</v>
      </c>
      <c r="J195" s="1089"/>
      <c r="K195" s="1089"/>
      <c r="L195" s="1089"/>
      <c r="M195" s="1475"/>
      <c r="N195" s="1107"/>
      <c r="O195" s="1475"/>
    </row>
    <row r="196" spans="1:15" s="176" customFormat="1" ht="14.25" x14ac:dyDescent="0.2">
      <c r="A196" s="1653"/>
      <c r="B196" s="1656"/>
      <c r="C196" s="540">
        <v>4216</v>
      </c>
      <c r="D196" s="277" t="s">
        <v>45</v>
      </c>
      <c r="E196" s="1089"/>
      <c r="F196" s="1089"/>
      <c r="G196" s="1089"/>
      <c r="H196" s="1089">
        <f t="shared" si="136"/>
        <v>0</v>
      </c>
      <c r="I196" s="1089">
        <f t="shared" si="137"/>
        <v>0</v>
      </c>
      <c r="J196" s="1089"/>
      <c r="K196" s="1089"/>
      <c r="L196" s="1089"/>
      <c r="M196" s="1107"/>
      <c r="N196" s="1107"/>
      <c r="O196" s="1107"/>
    </row>
    <row r="197" spans="1:15" s="176" customFormat="1" ht="14.25" x14ac:dyDescent="0.2">
      <c r="A197" s="1653"/>
      <c r="B197" s="1656"/>
      <c r="C197" s="540">
        <v>4217</v>
      </c>
      <c r="D197" s="277" t="s">
        <v>46</v>
      </c>
      <c r="E197" s="1089"/>
      <c r="F197" s="1089"/>
      <c r="G197" s="1089"/>
      <c r="H197" s="1089">
        <f t="shared" si="136"/>
        <v>0</v>
      </c>
      <c r="I197" s="1089">
        <f t="shared" si="137"/>
        <v>0</v>
      </c>
      <c r="J197" s="1089"/>
      <c r="K197" s="1089"/>
      <c r="L197" s="1089"/>
      <c r="M197" s="1107"/>
      <c r="N197" s="1107"/>
      <c r="O197" s="1107"/>
    </row>
    <row r="198" spans="1:15" s="176" customFormat="1" ht="14.25" x14ac:dyDescent="0.2">
      <c r="A198" s="1653"/>
      <c r="B198" s="1656"/>
      <c r="C198" s="542"/>
      <c r="D198" s="488" t="s">
        <v>431</v>
      </c>
      <c r="E198" s="1399">
        <f>E200+E201</f>
        <v>0</v>
      </c>
      <c r="F198" s="1399">
        <f>F200+F201</f>
        <v>786.30000000000007</v>
      </c>
      <c r="G198" s="1399">
        <f>G200+G201</f>
        <v>786.3</v>
      </c>
      <c r="H198" s="1399">
        <f t="shared" si="136"/>
        <v>0</v>
      </c>
      <c r="I198" s="1399">
        <f t="shared" si="137"/>
        <v>786.3</v>
      </c>
      <c r="J198" s="1399"/>
      <c r="K198" s="1399">
        <f>K200+K201</f>
        <v>786.3</v>
      </c>
      <c r="L198" s="1399">
        <f>L200+L201</f>
        <v>786.3</v>
      </c>
      <c r="M198" s="1107"/>
      <c r="N198" s="1107"/>
      <c r="O198" s="1107"/>
    </row>
    <row r="199" spans="1:15" s="176" customFormat="1" x14ac:dyDescent="0.2">
      <c r="A199" s="1653"/>
      <c r="B199" s="1656"/>
      <c r="C199" s="540"/>
      <c r="D199" s="272" t="s">
        <v>72</v>
      </c>
      <c r="E199" s="1093"/>
      <c r="F199" s="1093"/>
      <c r="G199" s="1093"/>
      <c r="H199" s="1093">
        <f t="shared" si="136"/>
        <v>0</v>
      </c>
      <c r="I199" s="1093">
        <f t="shared" si="137"/>
        <v>0</v>
      </c>
      <c r="J199" s="1093"/>
      <c r="K199" s="1093"/>
      <c r="L199" s="1093"/>
      <c r="M199" s="1107"/>
      <c r="N199" s="1107"/>
      <c r="O199" s="1107"/>
    </row>
    <row r="200" spans="1:15" s="176" customFormat="1" x14ac:dyDescent="0.2">
      <c r="A200" s="1653"/>
      <c r="B200" s="1656"/>
      <c r="C200" s="540">
        <v>4221</v>
      </c>
      <c r="D200" s="272" t="s">
        <v>47</v>
      </c>
      <c r="E200" s="1093"/>
      <c r="F200" s="1093">
        <v>786.30000000000007</v>
      </c>
      <c r="G200" s="1093">
        <v>786.3</v>
      </c>
      <c r="H200" s="1093">
        <f t="shared" si="136"/>
        <v>0</v>
      </c>
      <c r="I200" s="1093">
        <f t="shared" si="137"/>
        <v>786.3</v>
      </c>
      <c r="J200" s="1093"/>
      <c r="K200" s="1093">
        <v>786.3</v>
      </c>
      <c r="L200" s="1093">
        <v>786.3</v>
      </c>
      <c r="M200" s="1067">
        <f t="shared" ref="M200" si="147">+G200/12*3</f>
        <v>196.57499999999999</v>
      </c>
      <c r="N200" s="1067">
        <f t="shared" ref="N200" si="148">+G200/12*6</f>
        <v>393.15</v>
      </c>
      <c r="O200" s="1067">
        <f t="shared" ref="O200" si="149">+G200/12*9</f>
        <v>589.72499999999991</v>
      </c>
    </row>
    <row r="201" spans="1:15" s="176" customFormat="1" x14ac:dyDescent="0.2">
      <c r="A201" s="1653"/>
      <c r="B201" s="1656"/>
      <c r="C201" s="540">
        <v>4222</v>
      </c>
      <c r="D201" s="272" t="s">
        <v>48</v>
      </c>
      <c r="E201" s="1093"/>
      <c r="F201" s="1093"/>
      <c r="G201" s="1093"/>
      <c r="H201" s="1093">
        <f t="shared" si="136"/>
        <v>0</v>
      </c>
      <c r="I201" s="1093">
        <f t="shared" si="137"/>
        <v>0</v>
      </c>
      <c r="J201" s="1093"/>
      <c r="K201" s="1093"/>
      <c r="L201" s="1093"/>
      <c r="M201" s="1107"/>
      <c r="N201" s="1067"/>
      <c r="O201" s="1107"/>
    </row>
    <row r="202" spans="1:15" s="267" customFormat="1" ht="14.25" x14ac:dyDescent="0.2">
      <c r="A202" s="1653"/>
      <c r="B202" s="1656"/>
      <c r="C202" s="540">
        <v>4231</v>
      </c>
      <c r="D202" s="273" t="s">
        <v>49</v>
      </c>
      <c r="E202" s="1093">
        <v>137.1</v>
      </c>
      <c r="F202" s="1093">
        <v>163.5</v>
      </c>
      <c r="G202" s="1093">
        <v>250</v>
      </c>
      <c r="H202" s="1093">
        <f t="shared" si="136"/>
        <v>86.5</v>
      </c>
      <c r="I202" s="1093">
        <f t="shared" si="137"/>
        <v>112.9</v>
      </c>
      <c r="J202" s="1093"/>
      <c r="K202" s="1093">
        <v>250</v>
      </c>
      <c r="L202" s="1093">
        <v>250</v>
      </c>
      <c r="M202" s="1067">
        <f t="shared" ref="M202" si="150">+G202/12*3</f>
        <v>62.5</v>
      </c>
      <c r="N202" s="1067">
        <f t="shared" ref="N202" si="151">+G202/12*6</f>
        <v>125</v>
      </c>
      <c r="O202" s="1067">
        <f t="shared" ref="O202" si="152">+G202/12*9</f>
        <v>187.5</v>
      </c>
    </row>
    <row r="203" spans="1:15" s="267" customFormat="1" ht="16.5" x14ac:dyDescent="0.3">
      <c r="A203" s="1653"/>
      <c r="B203" s="1656"/>
      <c r="C203" s="540">
        <v>4232</v>
      </c>
      <c r="D203" s="273" t="s">
        <v>50</v>
      </c>
      <c r="E203" s="1093"/>
      <c r="F203" s="1093"/>
      <c r="G203" s="1093"/>
      <c r="H203" s="1093">
        <f t="shared" si="136"/>
        <v>0</v>
      </c>
      <c r="I203" s="1093">
        <f t="shared" si="137"/>
        <v>0</v>
      </c>
      <c r="J203" s="1400"/>
      <c r="K203" s="1093"/>
      <c r="L203" s="1093"/>
      <c r="M203" s="1067"/>
      <c r="N203" s="1067"/>
      <c r="O203" s="1067"/>
    </row>
    <row r="204" spans="1:15" s="267" customFormat="1" ht="28.5" x14ac:dyDescent="0.3">
      <c r="A204" s="1653"/>
      <c r="B204" s="1656"/>
      <c r="C204" s="540">
        <v>4233</v>
      </c>
      <c r="D204" s="273" t="s">
        <v>394</v>
      </c>
      <c r="E204" s="1093"/>
      <c r="F204" s="1093"/>
      <c r="G204" s="1093"/>
      <c r="H204" s="1093">
        <f t="shared" si="136"/>
        <v>0</v>
      </c>
      <c r="I204" s="1093">
        <f t="shared" si="137"/>
        <v>0</v>
      </c>
      <c r="J204" s="1400"/>
      <c r="K204" s="1093"/>
      <c r="L204" s="1093"/>
      <c r="M204" s="1067"/>
      <c r="N204" s="1067"/>
      <c r="O204" s="1067"/>
    </row>
    <row r="205" spans="1:15" s="267" customFormat="1" ht="14.25" x14ac:dyDescent="0.2">
      <c r="A205" s="1653"/>
      <c r="B205" s="1656"/>
      <c r="C205" s="540">
        <v>4234</v>
      </c>
      <c r="D205" s="273" t="s">
        <v>51</v>
      </c>
      <c r="E205" s="1089"/>
      <c r="F205" s="1089"/>
      <c r="G205" s="1089"/>
      <c r="H205" s="1089">
        <f t="shared" si="136"/>
        <v>0</v>
      </c>
      <c r="I205" s="1089">
        <f t="shared" si="137"/>
        <v>0</v>
      </c>
      <c r="J205" s="1089"/>
      <c r="K205" s="1089"/>
      <c r="L205" s="1089"/>
      <c r="M205" s="1067"/>
      <c r="N205" s="1475"/>
      <c r="O205" s="1067"/>
    </row>
    <row r="206" spans="1:15" s="265" customFormat="1" ht="14.25" x14ac:dyDescent="0.2">
      <c r="A206" s="1653"/>
      <c r="B206" s="1656"/>
      <c r="C206" s="540">
        <v>4235</v>
      </c>
      <c r="D206" s="273" t="s">
        <v>52</v>
      </c>
      <c r="E206" s="1089"/>
      <c r="F206" s="1089"/>
      <c r="G206" s="1089"/>
      <c r="H206" s="1089">
        <f t="shared" si="136"/>
        <v>0</v>
      </c>
      <c r="I206" s="1089">
        <f t="shared" si="137"/>
        <v>0</v>
      </c>
      <c r="J206" s="1089"/>
      <c r="K206" s="1089"/>
      <c r="L206" s="1089"/>
      <c r="M206" s="1475"/>
      <c r="N206" s="1067"/>
      <c r="O206" s="1475"/>
    </row>
    <row r="207" spans="1:15" s="267" customFormat="1" ht="28.5" x14ac:dyDescent="0.2">
      <c r="A207" s="1653"/>
      <c r="B207" s="1656"/>
      <c r="C207" s="540">
        <v>4236</v>
      </c>
      <c r="D207" s="273" t="s">
        <v>53</v>
      </c>
      <c r="E207" s="1089"/>
      <c r="F207" s="1089"/>
      <c r="G207" s="1089"/>
      <c r="H207" s="1089">
        <f t="shared" si="136"/>
        <v>0</v>
      </c>
      <c r="I207" s="1089">
        <f t="shared" si="137"/>
        <v>0</v>
      </c>
      <c r="J207" s="1089"/>
      <c r="K207" s="1089"/>
      <c r="L207" s="1089"/>
      <c r="M207" s="1067"/>
      <c r="N207" s="1475"/>
      <c r="O207" s="1067"/>
    </row>
    <row r="208" spans="1:15" s="265" customFormat="1" ht="14.25" x14ac:dyDescent="0.2">
      <c r="A208" s="1653"/>
      <c r="B208" s="1656"/>
      <c r="C208" s="540">
        <v>4237</v>
      </c>
      <c r="D208" s="273" t="s">
        <v>54</v>
      </c>
      <c r="E208" s="1089">
        <v>629.5</v>
      </c>
      <c r="F208" s="1089">
        <v>500</v>
      </c>
      <c r="G208" s="1089">
        <v>500</v>
      </c>
      <c r="H208" s="1089">
        <f t="shared" si="136"/>
        <v>0</v>
      </c>
      <c r="I208" s="1089">
        <f t="shared" si="137"/>
        <v>-129.5</v>
      </c>
      <c r="J208" s="1089"/>
      <c r="K208" s="1089">
        <v>500</v>
      </c>
      <c r="L208" s="1089">
        <v>500</v>
      </c>
      <c r="M208" s="1067">
        <f t="shared" ref="M208" si="153">+G208/12*3</f>
        <v>125</v>
      </c>
      <c r="N208" s="1067">
        <f t="shared" ref="N208" si="154">+G208/12*6</f>
        <v>250</v>
      </c>
      <c r="O208" s="1067">
        <f t="shared" ref="O208" si="155">+G208/12*9</f>
        <v>375</v>
      </c>
    </row>
    <row r="209" spans="1:15" s="265" customFormat="1" ht="14.25" x14ac:dyDescent="0.2">
      <c r="A209" s="1653"/>
      <c r="B209" s="1656"/>
      <c r="C209" s="540">
        <v>4239</v>
      </c>
      <c r="D209" s="271" t="s">
        <v>55</v>
      </c>
      <c r="E209" s="1099"/>
      <c r="F209" s="1099"/>
      <c r="G209" s="1099"/>
      <c r="H209" s="1099">
        <f t="shared" si="136"/>
        <v>0</v>
      </c>
      <c r="I209" s="1099">
        <f t="shared" si="137"/>
        <v>0</v>
      </c>
      <c r="J209" s="1099"/>
      <c r="K209" s="1099"/>
      <c r="L209" s="1099"/>
      <c r="M209" s="1475"/>
      <c r="N209" s="1475"/>
      <c r="O209" s="1475"/>
    </row>
    <row r="210" spans="1:15" s="265" customFormat="1" ht="14.25" x14ac:dyDescent="0.2">
      <c r="A210" s="1653"/>
      <c r="B210" s="1656"/>
      <c r="C210" s="540">
        <v>4241</v>
      </c>
      <c r="D210" s="273" t="s">
        <v>56</v>
      </c>
      <c r="E210" s="1089">
        <v>88.5</v>
      </c>
      <c r="F210" s="1089">
        <v>88.6</v>
      </c>
      <c r="G210" s="1089">
        <v>88.7</v>
      </c>
      <c r="H210" s="1089">
        <f t="shared" si="136"/>
        <v>0.10000000000000853</v>
      </c>
      <c r="I210" s="1089">
        <f t="shared" si="137"/>
        <v>0.20000000000000284</v>
      </c>
      <c r="J210" s="1089"/>
      <c r="K210" s="1089">
        <v>88.7</v>
      </c>
      <c r="L210" s="1089">
        <v>88.7</v>
      </c>
      <c r="M210" s="1067">
        <f t="shared" ref="M210" si="156">+G210/12*3</f>
        <v>22.175000000000001</v>
      </c>
      <c r="N210" s="1067">
        <f t="shared" ref="N210" si="157">+G210/12*6</f>
        <v>44.35</v>
      </c>
      <c r="O210" s="1067">
        <f t="shared" ref="O210" si="158">+G210/12*9</f>
        <v>66.525000000000006</v>
      </c>
    </row>
    <row r="211" spans="1:15" s="265" customFormat="1" ht="28.5" x14ac:dyDescent="0.2">
      <c r="A211" s="1653"/>
      <c r="B211" s="1656"/>
      <c r="C211" s="540">
        <v>4251</v>
      </c>
      <c r="D211" s="271" t="s">
        <v>57</v>
      </c>
      <c r="E211" s="1099"/>
      <c r="F211" s="1099"/>
      <c r="G211" s="1099"/>
      <c r="H211" s="1099">
        <f t="shared" si="136"/>
        <v>0</v>
      </c>
      <c r="I211" s="1099">
        <f t="shared" si="137"/>
        <v>0</v>
      </c>
      <c r="J211" s="1099"/>
      <c r="K211" s="1099"/>
      <c r="L211" s="1099"/>
      <c r="M211" s="1475"/>
      <c r="N211" s="1475"/>
      <c r="O211" s="1475"/>
    </row>
    <row r="212" spans="1:15" s="265" customFormat="1" ht="28.5" x14ac:dyDescent="0.2">
      <c r="A212" s="1653"/>
      <c r="B212" s="1656"/>
      <c r="C212" s="542">
        <v>4252</v>
      </c>
      <c r="D212" s="488" t="s">
        <v>58</v>
      </c>
      <c r="E212" s="1399">
        <f>E214+E215</f>
        <v>0</v>
      </c>
      <c r="F212" s="1399">
        <f>F214+F215</f>
        <v>0</v>
      </c>
      <c r="G212" s="1399">
        <f>G214+G215</f>
        <v>0</v>
      </c>
      <c r="H212" s="1399">
        <f t="shared" si="136"/>
        <v>0</v>
      </c>
      <c r="I212" s="1399">
        <f t="shared" si="137"/>
        <v>0</v>
      </c>
      <c r="J212" s="1399"/>
      <c r="K212" s="1399">
        <f>K214+K215</f>
        <v>0</v>
      </c>
      <c r="L212" s="1399">
        <f>L214+L215</f>
        <v>0</v>
      </c>
      <c r="M212" s="1475"/>
      <c r="N212" s="1475"/>
      <c r="O212" s="1475"/>
    </row>
    <row r="213" spans="1:15" s="265" customFormat="1" x14ac:dyDescent="0.2">
      <c r="A213" s="1653"/>
      <c r="B213" s="1656"/>
      <c r="C213" s="540"/>
      <c r="D213" s="272" t="s">
        <v>72</v>
      </c>
      <c r="E213" s="1099"/>
      <c r="F213" s="1099"/>
      <c r="G213" s="1099"/>
      <c r="H213" s="1099">
        <f t="shared" si="136"/>
        <v>0</v>
      </c>
      <c r="I213" s="1099">
        <f t="shared" si="137"/>
        <v>0</v>
      </c>
      <c r="J213" s="1099"/>
      <c r="K213" s="1099"/>
      <c r="L213" s="1099"/>
      <c r="M213" s="1475"/>
      <c r="N213" s="1067"/>
      <c r="O213" s="1475"/>
    </row>
    <row r="214" spans="1:15" s="267" customFormat="1" ht="27" x14ac:dyDescent="0.2">
      <c r="A214" s="1653"/>
      <c r="B214" s="1656"/>
      <c r="C214" s="540"/>
      <c r="D214" s="279" t="s">
        <v>59</v>
      </c>
      <c r="E214" s="1099"/>
      <c r="F214" s="1099"/>
      <c r="G214" s="1099"/>
      <c r="H214" s="1099">
        <f t="shared" si="136"/>
        <v>0</v>
      </c>
      <c r="I214" s="1099">
        <f t="shared" si="137"/>
        <v>0</v>
      </c>
      <c r="J214" s="1099"/>
      <c r="K214" s="1099"/>
      <c r="L214" s="1099"/>
      <c r="M214" s="1067"/>
      <c r="N214" s="1067"/>
      <c r="O214" s="1067"/>
    </row>
    <row r="215" spans="1:15" s="267" customFormat="1" ht="27" x14ac:dyDescent="0.2">
      <c r="A215" s="1653"/>
      <c r="B215" s="1656"/>
      <c r="C215" s="540"/>
      <c r="D215" s="279" t="s">
        <v>60</v>
      </c>
      <c r="E215" s="1099"/>
      <c r="F215" s="1099"/>
      <c r="G215" s="1099"/>
      <c r="H215" s="1099">
        <f t="shared" si="136"/>
        <v>0</v>
      </c>
      <c r="I215" s="1099">
        <f t="shared" si="137"/>
        <v>0</v>
      </c>
      <c r="J215" s="1099"/>
      <c r="K215" s="1099"/>
      <c r="L215" s="1099"/>
      <c r="M215" s="1067"/>
      <c r="N215" s="1067"/>
      <c r="O215" s="1067"/>
    </row>
    <row r="216" spans="1:15" s="267" customFormat="1" ht="14.25" x14ac:dyDescent="0.2">
      <c r="A216" s="1653"/>
      <c r="B216" s="1656"/>
      <c r="C216" s="542">
        <v>4261</v>
      </c>
      <c r="D216" s="488" t="s">
        <v>61</v>
      </c>
      <c r="E216" s="1399">
        <f>E218+E219</f>
        <v>1118.3</v>
      </c>
      <c r="F216" s="1399">
        <f>F218+F219</f>
        <v>0</v>
      </c>
      <c r="G216" s="1399">
        <f>G218+G219</f>
        <v>0</v>
      </c>
      <c r="H216" s="1399">
        <f t="shared" si="136"/>
        <v>0</v>
      </c>
      <c r="I216" s="1399">
        <f t="shared" si="137"/>
        <v>-1118.3</v>
      </c>
      <c r="J216" s="1399"/>
      <c r="K216" s="1399">
        <f>K218+K219</f>
        <v>0</v>
      </c>
      <c r="L216" s="1399">
        <f>L218+L219</f>
        <v>0</v>
      </c>
      <c r="M216" s="1067"/>
      <c r="N216" s="1067"/>
      <c r="O216" s="1067"/>
    </row>
    <row r="217" spans="1:15" s="267" customFormat="1" x14ac:dyDescent="0.2">
      <c r="A217" s="1653"/>
      <c r="B217" s="1656"/>
      <c r="C217" s="540"/>
      <c r="D217" s="272" t="s">
        <v>72</v>
      </c>
      <c r="E217" s="1089"/>
      <c r="F217" s="1089"/>
      <c r="G217" s="1089"/>
      <c r="H217" s="1089">
        <f t="shared" si="136"/>
        <v>0</v>
      </c>
      <c r="I217" s="1089">
        <f t="shared" si="137"/>
        <v>0</v>
      </c>
      <c r="J217" s="1089"/>
      <c r="K217" s="1089"/>
      <c r="L217" s="1089"/>
      <c r="M217" s="1067"/>
      <c r="N217" s="1067"/>
      <c r="O217" s="1067"/>
    </row>
    <row r="218" spans="1:15" s="267" customFormat="1" x14ac:dyDescent="0.2">
      <c r="A218" s="1653"/>
      <c r="B218" s="1656"/>
      <c r="C218" s="540"/>
      <c r="D218" s="272" t="s">
        <v>62</v>
      </c>
      <c r="E218" s="1089">
        <v>1118.3</v>
      </c>
      <c r="F218" s="1089"/>
      <c r="G218" s="1089"/>
      <c r="H218" s="1089">
        <f t="shared" si="136"/>
        <v>0</v>
      </c>
      <c r="I218" s="1089">
        <f t="shared" si="137"/>
        <v>-1118.3</v>
      </c>
      <c r="J218" s="1089"/>
      <c r="K218" s="1089"/>
      <c r="L218" s="1089"/>
      <c r="M218" s="1067"/>
      <c r="N218" s="1067"/>
      <c r="O218" s="1067"/>
    </row>
    <row r="219" spans="1:15" s="267" customFormat="1" x14ac:dyDescent="0.2">
      <c r="A219" s="1653"/>
      <c r="B219" s="1656"/>
      <c r="C219" s="540"/>
      <c r="D219" s="272" t="s">
        <v>63</v>
      </c>
      <c r="E219" s="1089"/>
      <c r="F219" s="1089"/>
      <c r="G219" s="1089"/>
      <c r="H219" s="1089">
        <f t="shared" si="136"/>
        <v>0</v>
      </c>
      <c r="I219" s="1089">
        <f t="shared" si="137"/>
        <v>0</v>
      </c>
      <c r="J219" s="1089"/>
      <c r="K219" s="1089"/>
      <c r="L219" s="1089"/>
      <c r="M219" s="1067"/>
      <c r="N219" s="1067"/>
      <c r="O219" s="1067"/>
    </row>
    <row r="220" spans="1:15" s="267" customFormat="1" ht="14.25" x14ac:dyDescent="0.2">
      <c r="A220" s="1653"/>
      <c r="B220" s="1656"/>
      <c r="C220" s="540">
        <v>4262</v>
      </c>
      <c r="D220" s="273" t="s">
        <v>350</v>
      </c>
      <c r="E220" s="1089"/>
      <c r="F220" s="1089"/>
      <c r="G220" s="1089"/>
      <c r="H220" s="1089">
        <f t="shared" si="136"/>
        <v>0</v>
      </c>
      <c r="I220" s="1089">
        <f t="shared" si="137"/>
        <v>0</v>
      </c>
      <c r="J220" s="1089"/>
      <c r="K220" s="1089"/>
      <c r="L220" s="1089"/>
      <c r="M220" s="1067"/>
      <c r="N220" s="1067"/>
      <c r="O220" s="1067"/>
    </row>
    <row r="221" spans="1:15" s="267" customFormat="1" ht="14.25" x14ac:dyDescent="0.2">
      <c r="A221" s="1653"/>
      <c r="B221" s="1656"/>
      <c r="C221" s="540">
        <v>4264</v>
      </c>
      <c r="D221" s="273" t="s">
        <v>349</v>
      </c>
      <c r="E221" s="1089">
        <v>275</v>
      </c>
      <c r="F221" s="1089"/>
      <c r="G221" s="1089"/>
      <c r="H221" s="1089">
        <f t="shared" si="136"/>
        <v>0</v>
      </c>
      <c r="I221" s="1089">
        <f t="shared" si="137"/>
        <v>-275</v>
      </c>
      <c r="J221" s="1089"/>
      <c r="K221" s="1089"/>
      <c r="L221" s="1089"/>
      <c r="M221" s="1067"/>
      <c r="N221" s="1067"/>
      <c r="O221" s="1067"/>
    </row>
    <row r="222" spans="1:15" s="267" customFormat="1" ht="22.5" customHeight="1" x14ac:dyDescent="0.25">
      <c r="A222" s="1653"/>
      <c r="B222" s="1656"/>
      <c r="C222" s="543">
        <v>4266</v>
      </c>
      <c r="D222" s="516" t="s">
        <v>439</v>
      </c>
      <c r="E222" s="1089"/>
      <c r="F222" s="1089"/>
      <c r="G222" s="1089"/>
      <c r="H222" s="1089">
        <f t="shared" si="136"/>
        <v>0</v>
      </c>
      <c r="I222" s="1089">
        <f t="shared" si="137"/>
        <v>0</v>
      </c>
      <c r="J222" s="1089"/>
      <c r="K222" s="1089"/>
      <c r="L222" s="1089"/>
      <c r="M222" s="1067"/>
      <c r="N222" s="1067"/>
      <c r="O222" s="1067"/>
    </row>
    <row r="223" spans="1:15" s="267" customFormat="1" ht="14.25" x14ac:dyDescent="0.2">
      <c r="A223" s="1653"/>
      <c r="B223" s="1656"/>
      <c r="C223" s="540">
        <v>4267</v>
      </c>
      <c r="D223" s="273" t="s">
        <v>351</v>
      </c>
      <c r="E223" s="1089"/>
      <c r="F223" s="1089"/>
      <c r="G223" s="1089"/>
      <c r="H223" s="1089">
        <f t="shared" si="136"/>
        <v>0</v>
      </c>
      <c r="I223" s="1089">
        <f t="shared" si="137"/>
        <v>0</v>
      </c>
      <c r="J223" s="1089"/>
      <c r="K223" s="1089"/>
      <c r="L223" s="1089"/>
      <c r="M223" s="1067"/>
      <c r="N223" s="1067"/>
      <c r="O223" s="1067"/>
    </row>
    <row r="224" spans="1:15" s="267" customFormat="1" ht="14.25" x14ac:dyDescent="0.2">
      <c r="A224" s="1653"/>
      <c r="B224" s="1656"/>
      <c r="C224" s="540">
        <v>4269</v>
      </c>
      <c r="D224" s="273" t="s">
        <v>64</v>
      </c>
      <c r="E224" s="1089"/>
      <c r="F224" s="1089"/>
      <c r="G224" s="1089"/>
      <c r="H224" s="1089">
        <f t="shared" si="136"/>
        <v>0</v>
      </c>
      <c r="I224" s="1089">
        <f t="shared" si="137"/>
        <v>0</v>
      </c>
      <c r="J224" s="1089"/>
      <c r="K224" s="1089"/>
      <c r="L224" s="1089"/>
      <c r="M224" s="1067"/>
      <c r="N224" s="1500"/>
      <c r="O224" s="1067"/>
    </row>
    <row r="225" spans="1:15" s="267" customFormat="1" ht="28.5" x14ac:dyDescent="0.2">
      <c r="A225" s="1653"/>
      <c r="B225" s="1656"/>
      <c r="C225" s="540">
        <v>4511</v>
      </c>
      <c r="D225" s="271" t="s">
        <v>65</v>
      </c>
      <c r="E225" s="1089"/>
      <c r="F225" s="1089"/>
      <c r="G225" s="1089"/>
      <c r="H225" s="1089">
        <f t="shared" si="136"/>
        <v>0</v>
      </c>
      <c r="I225" s="1089">
        <f t="shared" si="137"/>
        <v>0</v>
      </c>
      <c r="J225" s="1089"/>
      <c r="K225" s="1089"/>
      <c r="L225" s="1089"/>
      <c r="M225" s="1067"/>
      <c r="N225" s="1500"/>
      <c r="O225" s="1067"/>
    </row>
    <row r="226" spans="1:15" s="269" customFormat="1" ht="28.5" x14ac:dyDescent="0.3">
      <c r="A226" s="1653"/>
      <c r="B226" s="1656"/>
      <c r="C226" s="540">
        <v>4621</v>
      </c>
      <c r="D226" s="271" t="s">
        <v>66</v>
      </c>
      <c r="E226" s="1089"/>
      <c r="F226" s="1089"/>
      <c r="G226" s="1089"/>
      <c r="H226" s="1089">
        <f t="shared" si="136"/>
        <v>0</v>
      </c>
      <c r="I226" s="1089">
        <f t="shared" si="137"/>
        <v>0</v>
      </c>
      <c r="J226" s="1401"/>
      <c r="K226" s="1089"/>
      <c r="L226" s="1089"/>
      <c r="M226" s="1067"/>
      <c r="N226" s="1500"/>
      <c r="O226" s="1500"/>
    </row>
    <row r="227" spans="1:15" s="269" customFormat="1" ht="28.5" x14ac:dyDescent="0.3">
      <c r="A227" s="1653"/>
      <c r="B227" s="1656"/>
      <c r="C227" s="540">
        <v>4631</v>
      </c>
      <c r="D227" s="271" t="s">
        <v>393</v>
      </c>
      <c r="E227" s="1089"/>
      <c r="F227" s="1089"/>
      <c r="G227" s="1089"/>
      <c r="H227" s="1089">
        <f t="shared" si="136"/>
        <v>0</v>
      </c>
      <c r="I227" s="1089">
        <f t="shared" si="137"/>
        <v>0</v>
      </c>
      <c r="J227" s="1401"/>
      <c r="K227" s="1089"/>
      <c r="L227" s="1089"/>
      <c r="M227" s="1500"/>
      <c r="N227" s="1500"/>
      <c r="O227" s="1500"/>
    </row>
    <row r="228" spans="1:15" s="269" customFormat="1" ht="21.75" customHeight="1" x14ac:dyDescent="0.2">
      <c r="A228" s="1653"/>
      <c r="B228" s="1656"/>
      <c r="C228" s="540">
        <v>4632</v>
      </c>
      <c r="D228" s="271" t="s">
        <v>290</v>
      </c>
      <c r="E228" s="1089"/>
      <c r="F228" s="1089"/>
      <c r="G228" s="1089"/>
      <c r="H228" s="1089">
        <f t="shared" si="136"/>
        <v>0</v>
      </c>
      <c r="I228" s="1089">
        <f t="shared" si="137"/>
        <v>0</v>
      </c>
      <c r="J228" s="1089"/>
      <c r="K228" s="1089"/>
      <c r="L228" s="1089"/>
      <c r="M228" s="1500"/>
      <c r="N228" s="1500"/>
      <c r="O228" s="1500"/>
    </row>
    <row r="229" spans="1:15" s="269" customFormat="1" ht="48.75" customHeight="1" x14ac:dyDescent="0.25">
      <c r="A229" s="1653"/>
      <c r="B229" s="1656"/>
      <c r="C229" s="543">
        <v>4638</v>
      </c>
      <c r="D229" s="516" t="s">
        <v>440</v>
      </c>
      <c r="E229" s="1089"/>
      <c r="F229" s="1089"/>
      <c r="G229" s="1089"/>
      <c r="H229" s="1089">
        <f t="shared" si="136"/>
        <v>0</v>
      </c>
      <c r="I229" s="1089">
        <f t="shared" si="137"/>
        <v>0</v>
      </c>
      <c r="J229" s="1089"/>
      <c r="K229" s="1089"/>
      <c r="L229" s="1089"/>
      <c r="M229" s="1500"/>
      <c r="N229" s="1500"/>
      <c r="O229" s="1500"/>
    </row>
    <row r="230" spans="1:15" s="269" customFormat="1" ht="14.25" x14ac:dyDescent="0.2">
      <c r="A230" s="1653"/>
      <c r="B230" s="1656"/>
      <c r="C230" s="540" t="s">
        <v>399</v>
      </c>
      <c r="D230" s="271" t="s">
        <v>400</v>
      </c>
      <c r="E230" s="1089"/>
      <c r="F230" s="1089"/>
      <c r="G230" s="1089"/>
      <c r="H230" s="1089">
        <f t="shared" si="136"/>
        <v>0</v>
      </c>
      <c r="I230" s="1089">
        <f t="shared" si="137"/>
        <v>0</v>
      </c>
      <c r="J230" s="1089"/>
      <c r="K230" s="1089"/>
      <c r="L230" s="1089"/>
      <c r="M230" s="1500"/>
      <c r="N230" s="1500"/>
      <c r="O230" s="1500"/>
    </row>
    <row r="231" spans="1:15" s="269" customFormat="1" ht="14.25" x14ac:dyDescent="0.2">
      <c r="A231" s="1653"/>
      <c r="B231" s="1656"/>
      <c r="C231" s="540">
        <v>4729</v>
      </c>
      <c r="D231" s="273" t="s">
        <v>67</v>
      </c>
      <c r="E231" s="1402"/>
      <c r="F231" s="1402"/>
      <c r="G231" s="1089"/>
      <c r="H231" s="1089">
        <f t="shared" si="136"/>
        <v>0</v>
      </c>
      <c r="I231" s="1089">
        <f t="shared" si="137"/>
        <v>0</v>
      </c>
      <c r="J231" s="1402"/>
      <c r="K231" s="1402"/>
      <c r="L231" s="1402"/>
      <c r="M231" s="1500"/>
      <c r="N231" s="1500"/>
      <c r="O231" s="1500"/>
    </row>
    <row r="232" spans="1:15" s="269" customFormat="1" ht="14.25" x14ac:dyDescent="0.2">
      <c r="A232" s="1653"/>
      <c r="B232" s="1656"/>
      <c r="C232" s="540">
        <v>4822</v>
      </c>
      <c r="D232" s="273" t="s">
        <v>68</v>
      </c>
      <c r="E232" s="1402"/>
      <c r="F232" s="1402"/>
      <c r="G232" s="1089"/>
      <c r="H232" s="1089">
        <f t="shared" si="136"/>
        <v>0</v>
      </c>
      <c r="I232" s="1089">
        <f t="shared" si="137"/>
        <v>0</v>
      </c>
      <c r="J232" s="1402"/>
      <c r="K232" s="1402"/>
      <c r="L232" s="1402"/>
      <c r="M232" s="1500"/>
      <c r="N232" s="1500"/>
      <c r="O232" s="1500"/>
    </row>
    <row r="233" spans="1:15" s="269" customFormat="1" ht="14.25" x14ac:dyDescent="0.2">
      <c r="A233" s="1653"/>
      <c r="B233" s="1656"/>
      <c r="C233" s="542">
        <v>4823</v>
      </c>
      <c r="D233" s="488" t="s">
        <v>69</v>
      </c>
      <c r="E233" s="1399">
        <f>E235+E236+E237</f>
        <v>785.1</v>
      </c>
      <c r="F233" s="1399">
        <f>F235+F236+F237</f>
        <v>785.1</v>
      </c>
      <c r="G233" s="1399">
        <f>G235+G236+G237</f>
        <v>1917.7</v>
      </c>
      <c r="H233" s="1399">
        <f t="shared" si="136"/>
        <v>1132.5999999999999</v>
      </c>
      <c r="I233" s="1399">
        <f t="shared" si="137"/>
        <v>1132.5999999999999</v>
      </c>
      <c r="J233" s="1399"/>
      <c r="K233" s="1399">
        <f>K235+K236+K237</f>
        <v>1917.7</v>
      </c>
      <c r="L233" s="1399">
        <f>L235+L236+L237</f>
        <v>1917.7</v>
      </c>
      <c r="M233" s="1500"/>
      <c r="N233" s="1500"/>
      <c r="O233" s="1500"/>
    </row>
    <row r="234" spans="1:15" s="269" customFormat="1" ht="14.25" x14ac:dyDescent="0.2">
      <c r="A234" s="1653"/>
      <c r="B234" s="1656"/>
      <c r="C234" s="540"/>
      <c r="D234" s="272" t="s">
        <v>72</v>
      </c>
      <c r="E234" s="1402"/>
      <c r="F234" s="1402"/>
      <c r="G234" s="1089"/>
      <c r="H234" s="1089">
        <f t="shared" si="136"/>
        <v>0</v>
      </c>
      <c r="I234" s="1089">
        <f t="shared" si="137"/>
        <v>0</v>
      </c>
      <c r="J234" s="1402"/>
      <c r="K234" s="1402"/>
      <c r="L234" s="1402"/>
      <c r="M234" s="1500"/>
      <c r="N234" s="1067"/>
      <c r="O234" s="1500"/>
    </row>
    <row r="235" spans="1:15" s="267" customFormat="1" ht="27" x14ac:dyDescent="0.2">
      <c r="A235" s="1653"/>
      <c r="B235" s="1656"/>
      <c r="C235" s="540"/>
      <c r="D235" s="272" t="s">
        <v>289</v>
      </c>
      <c r="E235" s="1089">
        <v>33</v>
      </c>
      <c r="F235" s="1089">
        <v>33</v>
      </c>
      <c r="G235" s="1089">
        <v>37.5</v>
      </c>
      <c r="H235" s="1089">
        <f t="shared" si="136"/>
        <v>4.5</v>
      </c>
      <c r="I235" s="1089">
        <f t="shared" si="137"/>
        <v>4.5</v>
      </c>
      <c r="J235" s="1402"/>
      <c r="K235" s="1089">
        <v>37.5</v>
      </c>
      <c r="L235" s="1089">
        <v>37.5</v>
      </c>
      <c r="M235" s="1067">
        <f t="shared" ref="M235:M236" si="159">+G235/12*3</f>
        <v>9.375</v>
      </c>
      <c r="N235" s="1067">
        <f t="shared" ref="N235:N236" si="160">+G235/12*6</f>
        <v>18.75</v>
      </c>
      <c r="O235" s="1067">
        <f t="shared" ref="O235:O236" si="161">+G235/12*9</f>
        <v>28.125</v>
      </c>
    </row>
    <row r="236" spans="1:15" ht="27.95" customHeight="1" x14ac:dyDescent="0.25">
      <c r="A236" s="1653"/>
      <c r="B236" s="1656"/>
      <c r="C236" s="540"/>
      <c r="D236" s="272" t="s">
        <v>287</v>
      </c>
      <c r="E236" s="1089">
        <v>752.1</v>
      </c>
      <c r="F236" s="1089">
        <v>752.1</v>
      </c>
      <c r="G236" s="1089">
        <v>1880.2</v>
      </c>
      <c r="H236" s="1089">
        <f t="shared" si="136"/>
        <v>1128.0999999999999</v>
      </c>
      <c r="I236" s="1089">
        <f t="shared" si="137"/>
        <v>1128.0999999999999</v>
      </c>
      <c r="J236" s="1402"/>
      <c r="K236" s="1089">
        <v>1880.2</v>
      </c>
      <c r="L236" s="1089">
        <v>1880.2</v>
      </c>
      <c r="M236" s="1067">
        <f t="shared" si="159"/>
        <v>470.05</v>
      </c>
      <c r="N236" s="1067">
        <f t="shared" si="160"/>
        <v>940.1</v>
      </c>
      <c r="O236" s="1067">
        <f t="shared" si="161"/>
        <v>1410.15</v>
      </c>
    </row>
    <row r="237" spans="1:15" ht="14.25" x14ac:dyDescent="0.25">
      <c r="A237" s="1653"/>
      <c r="B237" s="1656"/>
      <c r="C237" s="540"/>
      <c r="D237" s="272" t="s">
        <v>288</v>
      </c>
      <c r="E237" s="1402"/>
      <c r="F237" s="1402"/>
      <c r="G237" s="1089"/>
      <c r="H237" s="1089">
        <f t="shared" si="136"/>
        <v>0</v>
      </c>
      <c r="I237" s="1089">
        <f t="shared" si="137"/>
        <v>0</v>
      </c>
      <c r="J237" s="1402"/>
      <c r="K237" s="1402"/>
      <c r="L237" s="1402"/>
      <c r="N237" s="1501"/>
    </row>
    <row r="238" spans="1:15" ht="31.5" customHeight="1" x14ac:dyDescent="0.25">
      <c r="A238" s="1653"/>
      <c r="B238" s="1656"/>
      <c r="C238" s="543" t="s">
        <v>438</v>
      </c>
      <c r="D238" s="516" t="s">
        <v>464</v>
      </c>
      <c r="E238" s="1402"/>
      <c r="F238" s="1402"/>
      <c r="G238" s="1089"/>
      <c r="H238" s="1089">
        <f t="shared" si="136"/>
        <v>0</v>
      </c>
      <c r="I238" s="1089">
        <f t="shared" si="137"/>
        <v>0</v>
      </c>
      <c r="J238" s="1402"/>
      <c r="K238" s="1402"/>
      <c r="L238" s="1402"/>
      <c r="N238" s="1501"/>
    </row>
    <row r="239" spans="1:15" s="282" customFormat="1" ht="14.25" x14ac:dyDescent="0.25">
      <c r="A239" s="1653"/>
      <c r="B239" s="1656"/>
      <c r="C239" s="540">
        <v>4861</v>
      </c>
      <c r="D239" s="273" t="s">
        <v>70</v>
      </c>
      <c r="E239" s="1402"/>
      <c r="F239" s="1402"/>
      <c r="G239" s="1089"/>
      <c r="H239" s="1089">
        <f t="shared" si="136"/>
        <v>0</v>
      </c>
      <c r="I239" s="1089">
        <f t="shared" si="137"/>
        <v>0</v>
      </c>
      <c r="J239" s="1402"/>
      <c r="K239" s="1402"/>
      <c r="L239" s="1402"/>
      <c r="M239" s="1383"/>
      <c r="N239" s="1379"/>
      <c r="O239" s="1501"/>
    </row>
    <row r="240" spans="1:15" ht="14.25" x14ac:dyDescent="0.25">
      <c r="A240" s="1654"/>
      <c r="B240" s="1657"/>
      <c r="C240" s="540">
        <v>4891</v>
      </c>
      <c r="D240" s="273" t="s">
        <v>71</v>
      </c>
      <c r="E240" s="1089"/>
      <c r="F240" s="1089"/>
      <c r="G240" s="1089"/>
      <c r="H240" s="1089">
        <f t="shared" si="136"/>
        <v>0</v>
      </c>
      <c r="I240" s="1089">
        <f t="shared" si="137"/>
        <v>0</v>
      </c>
      <c r="J240" s="1089"/>
      <c r="K240" s="1089"/>
      <c r="L240" s="1089"/>
      <c r="M240" s="1502"/>
    </row>
    <row r="241" spans="1:15" s="27" customFormat="1" ht="28.5" x14ac:dyDescent="0.25">
      <c r="A241" s="1647" t="s">
        <v>454</v>
      </c>
      <c r="B241" s="1647"/>
      <c r="C241" s="283"/>
      <c r="D241" s="36" t="s">
        <v>73</v>
      </c>
      <c r="E241" s="1403">
        <f>SUM(E243:E250)</f>
        <v>0</v>
      </c>
      <c r="F241" s="1403">
        <f>SUM(F243:F250)</f>
        <v>0</v>
      </c>
      <c r="G241" s="1403">
        <f>SUM(G243:G250)</f>
        <v>0</v>
      </c>
      <c r="H241" s="1403">
        <f t="shared" si="136"/>
        <v>0</v>
      </c>
      <c r="I241" s="1403">
        <f>+I247+I248+I249+I250</f>
        <v>0</v>
      </c>
      <c r="J241" s="1403"/>
      <c r="K241" s="1403">
        <f>SUM(K243:K250)</f>
        <v>0</v>
      </c>
      <c r="L241" s="1403">
        <f>SUM(L243:L250)</f>
        <v>0</v>
      </c>
      <c r="M241" s="1503"/>
      <c r="N241" s="1503"/>
      <c r="O241" s="1503"/>
    </row>
    <row r="242" spans="1:15" s="20" customFormat="1" ht="23.25" customHeight="1" x14ac:dyDescent="0.25">
      <c r="A242" s="891" t="s">
        <v>455</v>
      </c>
      <c r="B242" s="891" t="s">
        <v>456</v>
      </c>
      <c r="C242" s="284"/>
      <c r="D242" s="17" t="s">
        <v>72</v>
      </c>
      <c r="E242" s="1404"/>
      <c r="F242" s="1404"/>
      <c r="G242" s="1404"/>
      <c r="H242" s="1404">
        <f t="shared" ref="H242:H250" si="162">+G242-F242</f>
        <v>0</v>
      </c>
      <c r="I242" s="411">
        <f t="shared" ref="I242:I255" si="163">G242-E242</f>
        <v>0</v>
      </c>
      <c r="J242" s="1404"/>
      <c r="K242" s="1404"/>
      <c r="L242" s="1404"/>
      <c r="M242" s="1504"/>
      <c r="N242" s="1504"/>
      <c r="O242" s="1504"/>
    </row>
    <row r="243" spans="1:15" s="20" customFormat="1" ht="14.25" x14ac:dyDescent="0.25">
      <c r="A243" s="1658">
        <v>1080</v>
      </c>
      <c r="B243" s="1658">
        <v>11002</v>
      </c>
      <c r="C243" s="284">
        <v>5111</v>
      </c>
      <c r="D243" s="18" t="s">
        <v>1292</v>
      </c>
      <c r="E243" s="1404"/>
      <c r="F243" s="1404"/>
      <c r="G243" s="1404"/>
      <c r="H243" s="411">
        <f t="shared" si="162"/>
        <v>0</v>
      </c>
      <c r="I243" s="411">
        <f t="shared" si="163"/>
        <v>0</v>
      </c>
      <c r="J243" s="1404"/>
      <c r="K243" s="1404"/>
      <c r="L243" s="1404"/>
      <c r="M243" s="1504"/>
      <c r="N243" s="1504"/>
      <c r="O243" s="1504"/>
    </row>
    <row r="244" spans="1:15" s="20" customFormat="1" ht="14.25" x14ac:dyDescent="0.25">
      <c r="A244" s="1659"/>
      <c r="B244" s="1659"/>
      <c r="C244" s="284">
        <v>5112</v>
      </c>
      <c r="D244" s="18" t="s">
        <v>1293</v>
      </c>
      <c r="E244" s="1404"/>
      <c r="F244" s="1404"/>
      <c r="G244" s="1404"/>
      <c r="H244" s="411">
        <f t="shared" si="162"/>
        <v>0</v>
      </c>
      <c r="I244" s="411">
        <f t="shared" si="163"/>
        <v>0</v>
      </c>
      <c r="J244" s="1404"/>
      <c r="K244" s="1404"/>
      <c r="L244" s="1404"/>
      <c r="M244" s="1504"/>
      <c r="N244" s="1504"/>
      <c r="O244" s="1504"/>
    </row>
    <row r="245" spans="1:15" s="20" customFormat="1" ht="13.5" customHeight="1" x14ac:dyDescent="0.25">
      <c r="A245" s="1659"/>
      <c r="B245" s="1659"/>
      <c r="C245" s="284" t="s">
        <v>1294</v>
      </c>
      <c r="D245" s="18" t="s">
        <v>1269</v>
      </c>
      <c r="E245" s="1404"/>
      <c r="F245" s="1404"/>
      <c r="G245" s="1404"/>
      <c r="H245" s="411">
        <f t="shared" si="162"/>
        <v>0</v>
      </c>
      <c r="I245" s="411">
        <f t="shared" si="163"/>
        <v>0</v>
      </c>
      <c r="J245" s="1404"/>
      <c r="K245" s="1404"/>
      <c r="L245" s="1404"/>
      <c r="M245" s="1504"/>
      <c r="N245" s="1504"/>
      <c r="O245" s="1504"/>
    </row>
    <row r="246" spans="1:15" s="20" customFormat="1" ht="14.25" x14ac:dyDescent="0.25">
      <c r="A246" s="1659"/>
      <c r="B246" s="1659"/>
      <c r="C246" s="284">
        <v>5121</v>
      </c>
      <c r="D246" s="271" t="s">
        <v>74</v>
      </c>
      <c r="E246" s="1404"/>
      <c r="F246" s="1404"/>
      <c r="G246" s="1404"/>
      <c r="H246" s="411">
        <f t="shared" si="162"/>
        <v>0</v>
      </c>
      <c r="I246" s="411">
        <f t="shared" si="163"/>
        <v>0</v>
      </c>
      <c r="J246" s="1404"/>
      <c r="K246" s="1404"/>
      <c r="L246" s="1404"/>
      <c r="M246" s="1504"/>
      <c r="N246" s="1504"/>
      <c r="O246" s="1504"/>
    </row>
    <row r="247" spans="1:15" s="33" customFormat="1" ht="15.75" customHeight="1" x14ac:dyDescent="0.25">
      <c r="A247" s="1659"/>
      <c r="B247" s="1659"/>
      <c r="C247" s="258">
        <v>5122</v>
      </c>
      <c r="D247" s="21" t="s">
        <v>75</v>
      </c>
      <c r="E247" s="1405"/>
      <c r="F247" s="1405"/>
      <c r="G247" s="411"/>
      <c r="H247" s="411">
        <f t="shared" si="162"/>
        <v>0</v>
      </c>
      <c r="I247" s="411">
        <f t="shared" si="163"/>
        <v>0</v>
      </c>
      <c r="J247" s="1405"/>
      <c r="K247" s="411"/>
      <c r="L247" s="411"/>
      <c r="M247" s="1505"/>
      <c r="N247" s="1505"/>
      <c r="O247" s="1505"/>
    </row>
    <row r="248" spans="1:15" s="33" customFormat="1" ht="15.75" customHeight="1" x14ac:dyDescent="0.25">
      <c r="A248" s="1659"/>
      <c r="B248" s="1659"/>
      <c r="C248" s="258">
        <v>5129</v>
      </c>
      <c r="D248" s="21" t="s">
        <v>76</v>
      </c>
      <c r="E248" s="1405"/>
      <c r="F248" s="1405"/>
      <c r="G248" s="411"/>
      <c r="H248" s="411">
        <f t="shared" si="162"/>
        <v>0</v>
      </c>
      <c r="I248" s="411">
        <f t="shared" si="163"/>
        <v>0</v>
      </c>
      <c r="J248" s="1405"/>
      <c r="K248" s="411"/>
      <c r="L248" s="411"/>
      <c r="M248" s="1505"/>
      <c r="N248" s="1505"/>
      <c r="O248" s="1505"/>
    </row>
    <row r="249" spans="1:15" s="33" customFormat="1" ht="14.25" x14ac:dyDescent="0.25">
      <c r="A249" s="1659"/>
      <c r="B249" s="1659"/>
      <c r="C249" s="258">
        <v>5132</v>
      </c>
      <c r="D249" s="21" t="s">
        <v>77</v>
      </c>
      <c r="E249" s="1405"/>
      <c r="F249" s="1405"/>
      <c r="G249" s="411"/>
      <c r="H249" s="411">
        <f t="shared" si="162"/>
        <v>0</v>
      </c>
      <c r="I249" s="411">
        <f t="shared" si="163"/>
        <v>0</v>
      </c>
      <c r="J249" s="1405"/>
      <c r="K249" s="411"/>
      <c r="L249" s="411"/>
      <c r="M249" s="1505"/>
      <c r="N249" s="1505"/>
      <c r="O249" s="1505"/>
    </row>
    <row r="250" spans="1:15" s="33" customFormat="1" ht="15.75" customHeight="1" x14ac:dyDescent="0.25">
      <c r="A250" s="1660"/>
      <c r="B250" s="1660"/>
      <c r="C250" s="258" t="s">
        <v>1295</v>
      </c>
      <c r="D250" s="21" t="s">
        <v>1296</v>
      </c>
      <c r="E250" s="1405"/>
      <c r="F250" s="1405"/>
      <c r="G250" s="411"/>
      <c r="H250" s="411">
        <f t="shared" si="162"/>
        <v>0</v>
      </c>
      <c r="I250" s="411">
        <f t="shared" si="163"/>
        <v>0</v>
      </c>
      <c r="J250" s="1405"/>
      <c r="K250" s="411"/>
      <c r="L250" s="411"/>
      <c r="M250" s="1505"/>
      <c r="N250" s="1505"/>
      <c r="O250" s="1505"/>
    </row>
    <row r="251" spans="1:15" s="176" customFormat="1" ht="14.25" customHeight="1" x14ac:dyDescent="0.2">
      <c r="A251" s="1652" t="s">
        <v>1268</v>
      </c>
      <c r="B251" s="1655">
        <v>11003</v>
      </c>
      <c r="C251" s="534"/>
      <c r="D251" s="271" t="s">
        <v>291</v>
      </c>
      <c r="E251" s="1406">
        <v>82</v>
      </c>
      <c r="F251" s="1406">
        <v>82</v>
      </c>
      <c r="G251" s="1406">
        <v>102</v>
      </c>
      <c r="H251" s="1406">
        <f>+G251-F251</f>
        <v>20</v>
      </c>
      <c r="I251" s="1406">
        <f t="shared" si="163"/>
        <v>20</v>
      </c>
      <c r="J251" s="1406"/>
      <c r="K251" s="1406">
        <v>102</v>
      </c>
      <c r="L251" s="1406">
        <v>102</v>
      </c>
      <c r="M251" s="1107"/>
      <c r="N251" s="1107"/>
      <c r="O251" s="1107"/>
    </row>
    <row r="252" spans="1:15" s="176" customFormat="1" ht="13.5" customHeight="1" x14ac:dyDescent="0.2">
      <c r="A252" s="1653"/>
      <c r="B252" s="1656"/>
      <c r="C252" s="535"/>
      <c r="D252" s="272"/>
      <c r="E252" s="1407"/>
      <c r="F252" s="1407"/>
      <c r="G252" s="1407"/>
      <c r="H252" s="1407">
        <f>+G252-F252</f>
        <v>0</v>
      </c>
      <c r="I252" s="1407">
        <f t="shared" si="163"/>
        <v>0</v>
      </c>
      <c r="J252" s="1407"/>
      <c r="K252" s="1407"/>
      <c r="L252" s="1407"/>
      <c r="M252" s="1107"/>
      <c r="N252" s="1107"/>
      <c r="O252" s="1107"/>
    </row>
    <row r="253" spans="1:15" s="176" customFormat="1" ht="14.25" customHeight="1" x14ac:dyDescent="0.2">
      <c r="A253" s="1653"/>
      <c r="B253" s="1656"/>
      <c r="C253" s="535"/>
      <c r="D253" s="273" t="s">
        <v>32</v>
      </c>
      <c r="E253" s="1407">
        <v>1</v>
      </c>
      <c r="F253" s="1407">
        <v>1</v>
      </c>
      <c r="G253" s="1407">
        <v>1</v>
      </c>
      <c r="H253" s="1407">
        <f>+G253-F253</f>
        <v>0</v>
      </c>
      <c r="I253" s="1407">
        <f t="shared" si="163"/>
        <v>0</v>
      </c>
      <c r="J253" s="1407"/>
      <c r="K253" s="1407">
        <v>1</v>
      </c>
      <c r="L253" s="1407">
        <v>1</v>
      </c>
      <c r="M253" s="1107"/>
      <c r="N253" s="1107"/>
      <c r="O253" s="1107"/>
    </row>
    <row r="254" spans="1:15" s="266" customFormat="1" ht="14.25" customHeight="1" x14ac:dyDescent="0.2">
      <c r="A254" s="1653"/>
      <c r="B254" s="1656"/>
      <c r="C254" s="535"/>
      <c r="D254" s="272"/>
      <c r="E254" s="1093"/>
      <c r="F254" s="1093"/>
      <c r="G254" s="1093"/>
      <c r="H254" s="1093">
        <f>+G254-F254</f>
        <v>0</v>
      </c>
      <c r="I254" s="1093">
        <f t="shared" si="163"/>
        <v>0</v>
      </c>
      <c r="J254" s="1093"/>
      <c r="K254" s="1093"/>
      <c r="L254" s="1093"/>
      <c r="M254" s="1499"/>
      <c r="N254" s="1499"/>
      <c r="O254" s="1499"/>
    </row>
    <row r="255" spans="1:15" s="265" customFormat="1" ht="14.25" customHeight="1" x14ac:dyDescent="0.25">
      <c r="A255" s="1653"/>
      <c r="B255" s="1656"/>
      <c r="C255" s="536"/>
      <c r="D255" s="281" t="s">
        <v>33</v>
      </c>
      <c r="E255" s="1398">
        <f>+E257+E321</f>
        <v>489867.7</v>
      </c>
      <c r="F255" s="1398">
        <f>+F257+F321</f>
        <v>502647.89999999997</v>
      </c>
      <c r="G255" s="1398">
        <f>+G257+G321</f>
        <v>788397.9</v>
      </c>
      <c r="H255" s="1398">
        <f>+G255-F255</f>
        <v>285750.00000000006</v>
      </c>
      <c r="I255" s="1398">
        <f t="shared" si="163"/>
        <v>298530.2</v>
      </c>
      <c r="J255" s="1398"/>
      <c r="K255" s="1398">
        <f>+K257+K321</f>
        <v>826291.9</v>
      </c>
      <c r="L255" s="1398">
        <f>+L257+L321</f>
        <v>864148.29999999993</v>
      </c>
      <c r="M255" s="1475">
        <f>SUM(M261:M316)</f>
        <v>134379.26666666666</v>
      </c>
      <c r="N255" s="1475">
        <f t="shared" ref="N255:O255" si="164">SUM(N261:N316)</f>
        <v>331478.74166666664</v>
      </c>
      <c r="O255" s="1475">
        <f t="shared" si="164"/>
        <v>528578.21666666667</v>
      </c>
    </row>
    <row r="256" spans="1:15" s="265" customFormat="1" ht="14.25" customHeight="1" x14ac:dyDescent="0.25">
      <c r="A256" s="1653"/>
      <c r="B256" s="1656"/>
      <c r="C256" s="537"/>
      <c r="D256" s="17" t="s">
        <v>403</v>
      </c>
      <c r="E256" s="1093"/>
      <c r="F256" s="1093"/>
      <c r="G256" s="1093"/>
      <c r="H256" s="1398"/>
      <c r="I256" s="1398"/>
      <c r="J256" s="1093"/>
      <c r="K256" s="1093"/>
      <c r="L256" s="1093"/>
      <c r="M256" s="1475"/>
      <c r="N256" s="1475"/>
      <c r="O256" s="1475"/>
    </row>
    <row r="257" spans="1:15" s="265" customFormat="1" ht="14.25" customHeight="1" x14ac:dyDescent="0.2">
      <c r="A257" s="1653"/>
      <c r="B257" s="1656"/>
      <c r="C257" s="538"/>
      <c r="D257" s="274" t="s">
        <v>36</v>
      </c>
      <c r="E257" s="1398">
        <f>E259+SUM(E265:E320)-E265-E270-E278-E292-E296-E313</f>
        <v>489867.7</v>
      </c>
      <c r="F257" s="1398">
        <f>F259+SUM(F265:F320)-F265-F270-F278-F292-F296-F313</f>
        <v>502647.89999999997</v>
      </c>
      <c r="G257" s="1398">
        <f>G259+SUM(G265:G320)-G265-G270-G278-G292-G296-G313</f>
        <v>788397.9</v>
      </c>
      <c r="H257" s="1398">
        <f>+G257-F257</f>
        <v>285750.00000000006</v>
      </c>
      <c r="I257" s="1398">
        <f>G257-E257</f>
        <v>298530.2</v>
      </c>
      <c r="J257" s="1398"/>
      <c r="K257" s="1398">
        <f>K259+SUM(K265:K320)-K265-K270-K278-K292-K296-K313</f>
        <v>826291.9</v>
      </c>
      <c r="L257" s="1398">
        <f>L259+SUM(L265:L320)-L265-L270-L278-L292-L296-L313</f>
        <v>864148.29999999993</v>
      </c>
      <c r="M257" s="1475"/>
      <c r="N257" s="1475"/>
      <c r="O257" s="1475"/>
    </row>
    <row r="258" spans="1:15" s="265" customFormat="1" ht="13.5" customHeight="1" x14ac:dyDescent="0.2">
      <c r="A258" s="1653"/>
      <c r="B258" s="1656"/>
      <c r="C258" s="534"/>
      <c r="D258" s="272" t="s">
        <v>72</v>
      </c>
      <c r="E258" s="1099"/>
      <c r="F258" s="1099"/>
      <c r="G258" s="1093"/>
      <c r="H258" s="1093">
        <f t="shared" ref="H258:H330" si="165">+G258-F258</f>
        <v>0</v>
      </c>
      <c r="I258" s="1099">
        <f t="shared" ref="I258:I320" si="166">G258-E258</f>
        <v>0</v>
      </c>
      <c r="J258" s="1099"/>
      <c r="K258" s="1099"/>
      <c r="L258" s="1099"/>
      <c r="M258" s="1475"/>
      <c r="N258" s="1475"/>
      <c r="O258" s="1475"/>
    </row>
    <row r="259" spans="1:15" s="265" customFormat="1" ht="14.25" customHeight="1" x14ac:dyDescent="0.2">
      <c r="A259" s="1653"/>
      <c r="B259" s="1656"/>
      <c r="C259" s="539"/>
      <c r="D259" s="488" t="s">
        <v>491</v>
      </c>
      <c r="E259" s="1399">
        <f>SUM(E261:E263)</f>
        <v>464214.5</v>
      </c>
      <c r="F259" s="1399">
        <f>SUM(F261:F263)</f>
        <v>473503.6</v>
      </c>
      <c r="G259" s="1399">
        <f>SUM(G261:G263)</f>
        <v>752642.5</v>
      </c>
      <c r="H259" s="1399">
        <f t="shared" si="165"/>
        <v>279138.90000000002</v>
      </c>
      <c r="I259" s="1399">
        <f t="shared" si="166"/>
        <v>288428</v>
      </c>
      <c r="J259" s="1399"/>
      <c r="K259" s="1399">
        <f>SUM(K261:K263)</f>
        <v>790536.5</v>
      </c>
      <c r="L259" s="1399">
        <f>SUM(L261:L263)</f>
        <v>828392.89999999991</v>
      </c>
      <c r="M259" s="1475"/>
      <c r="N259" s="1475"/>
      <c r="O259" s="1475"/>
    </row>
    <row r="260" spans="1:15" s="265" customFormat="1" x14ac:dyDescent="0.2">
      <c r="A260" s="1653"/>
      <c r="B260" s="1656"/>
      <c r="C260" s="534"/>
      <c r="D260" s="272" t="s">
        <v>72</v>
      </c>
      <c r="E260" s="1099"/>
      <c r="F260" s="1099"/>
      <c r="G260" s="1093"/>
      <c r="H260" s="1093">
        <f t="shared" si="165"/>
        <v>0</v>
      </c>
      <c r="I260" s="1099">
        <f t="shared" si="166"/>
        <v>0</v>
      </c>
      <c r="J260" s="1099"/>
      <c r="K260" s="1099"/>
      <c r="L260" s="1099"/>
      <c r="M260" s="1475"/>
      <c r="N260" s="1475"/>
      <c r="O260" s="1475"/>
    </row>
    <row r="261" spans="1:15" s="265" customFormat="1" ht="28.5" x14ac:dyDescent="0.2">
      <c r="A261" s="1653"/>
      <c r="B261" s="1656"/>
      <c r="C261" s="540" t="s">
        <v>283</v>
      </c>
      <c r="D261" s="275" t="s">
        <v>37</v>
      </c>
      <c r="E261" s="1099">
        <v>360705.1</v>
      </c>
      <c r="F261" s="1099">
        <v>368280.6</v>
      </c>
      <c r="G261" s="1099">
        <v>585388.6</v>
      </c>
      <c r="H261" s="1099">
        <f t="shared" si="165"/>
        <v>217108</v>
      </c>
      <c r="I261" s="1099">
        <f t="shared" si="166"/>
        <v>224683.5</v>
      </c>
      <c r="J261" s="1099"/>
      <c r="K261" s="1099">
        <v>614861.80000000005</v>
      </c>
      <c r="L261" s="1099">
        <v>644305.6</v>
      </c>
      <c r="M261" s="1475">
        <f t="shared" ref="M261" si="167">+G261/12*2</f>
        <v>97564.766666666663</v>
      </c>
      <c r="N261" s="1475">
        <f t="shared" ref="N261" si="168">+G261/12*5</f>
        <v>243911.91666666666</v>
      </c>
      <c r="O261" s="1475">
        <f t="shared" ref="O261" si="169">+G261/12*8</f>
        <v>390259.06666666665</v>
      </c>
    </row>
    <row r="262" spans="1:15" s="267" customFormat="1" ht="28.5" x14ac:dyDescent="0.2">
      <c r="A262" s="1653"/>
      <c r="B262" s="1656"/>
      <c r="C262" s="540" t="s">
        <v>284</v>
      </c>
      <c r="D262" s="276" t="s">
        <v>38</v>
      </c>
      <c r="E262" s="1099">
        <v>90603.199999999997</v>
      </c>
      <c r="F262" s="1099">
        <v>92803.1</v>
      </c>
      <c r="G262" s="1099">
        <v>158539.20000000001</v>
      </c>
      <c r="H262" s="1099">
        <f t="shared" si="165"/>
        <v>65736.100000000006</v>
      </c>
      <c r="I262" s="1099">
        <f t="shared" si="166"/>
        <v>67936.000000000015</v>
      </c>
      <c r="J262" s="1099"/>
      <c r="K262" s="1099">
        <v>166769.20000000001</v>
      </c>
      <c r="L262" s="1099">
        <v>175067.1</v>
      </c>
      <c r="M262" s="1475">
        <f t="shared" ref="M262:M263" si="170">+G262/12*2</f>
        <v>26423.200000000001</v>
      </c>
      <c r="N262" s="1475">
        <f t="shared" ref="N262:N263" si="171">+G262/12*5</f>
        <v>66058</v>
      </c>
      <c r="O262" s="1475">
        <f t="shared" ref="O262:O263" si="172">+G262/12*8</f>
        <v>105692.8</v>
      </c>
    </row>
    <row r="263" spans="1:15" s="267" customFormat="1" ht="28.5" x14ac:dyDescent="0.2">
      <c r="A263" s="1653"/>
      <c r="B263" s="1656"/>
      <c r="C263" s="540" t="s">
        <v>285</v>
      </c>
      <c r="D263" s="276" t="s">
        <v>39</v>
      </c>
      <c r="E263" s="1099">
        <v>12906.2</v>
      </c>
      <c r="F263" s="1099">
        <v>12419.9</v>
      </c>
      <c r="G263" s="1099">
        <v>8714.7000000000007</v>
      </c>
      <c r="H263" s="1099">
        <f t="shared" si="165"/>
        <v>-3705.1999999999989</v>
      </c>
      <c r="I263" s="1099">
        <f t="shared" si="166"/>
        <v>-4191.5</v>
      </c>
      <c r="J263" s="1099"/>
      <c r="K263" s="1099">
        <v>8905.5</v>
      </c>
      <c r="L263" s="1099">
        <v>9020.2000000000007</v>
      </c>
      <c r="M263" s="1475">
        <f t="shared" si="170"/>
        <v>1452.45</v>
      </c>
      <c r="N263" s="1475">
        <f t="shared" si="171"/>
        <v>3631.125</v>
      </c>
      <c r="O263" s="1475">
        <f t="shared" si="172"/>
        <v>5809.8</v>
      </c>
    </row>
    <row r="264" spans="1:15" s="267" customFormat="1" ht="14.25" x14ac:dyDescent="0.2">
      <c r="A264" s="1653"/>
      <c r="B264" s="1656"/>
      <c r="C264" s="541"/>
      <c r="D264" s="489"/>
      <c r="E264" s="1120"/>
      <c r="F264" s="1120"/>
      <c r="G264" s="1120"/>
      <c r="H264" s="1120">
        <f t="shared" si="165"/>
        <v>0</v>
      </c>
      <c r="I264" s="1120">
        <f t="shared" si="166"/>
        <v>0</v>
      </c>
      <c r="J264" s="1120"/>
      <c r="K264" s="1120"/>
      <c r="L264" s="1120"/>
      <c r="M264" s="1067"/>
      <c r="N264" s="1067"/>
      <c r="O264" s="1067"/>
    </row>
    <row r="265" spans="1:15" s="267" customFormat="1" ht="14.25" x14ac:dyDescent="0.2">
      <c r="A265" s="1653"/>
      <c r="B265" s="1656"/>
      <c r="C265" s="542">
        <v>4212</v>
      </c>
      <c r="D265" s="488" t="s">
        <v>40</v>
      </c>
      <c r="E265" s="1399">
        <f>E267+E268+E269</f>
        <v>8805.6</v>
      </c>
      <c r="F265" s="1399">
        <f>F267+F268+F269</f>
        <v>8508.9</v>
      </c>
      <c r="G265" s="1399">
        <f>G267+G268+G269</f>
        <v>8508.9</v>
      </c>
      <c r="H265" s="1399">
        <f t="shared" si="165"/>
        <v>0</v>
      </c>
      <c r="I265" s="1399">
        <f t="shared" si="166"/>
        <v>-296.70000000000073</v>
      </c>
      <c r="J265" s="1399"/>
      <c r="K265" s="1399">
        <f>K267+K268+K269</f>
        <v>8508.9</v>
      </c>
      <c r="L265" s="1399">
        <f>L267+L268+L269</f>
        <v>8508.9</v>
      </c>
      <c r="M265" s="1067"/>
      <c r="N265" s="1067"/>
      <c r="O265" s="1067"/>
    </row>
    <row r="266" spans="1:15" s="267" customFormat="1" x14ac:dyDescent="0.2">
      <c r="A266" s="1653"/>
      <c r="B266" s="1656"/>
      <c r="C266" s="540"/>
      <c r="D266" s="272" t="s">
        <v>72</v>
      </c>
      <c r="E266" s="1089"/>
      <c r="F266" s="1089"/>
      <c r="G266" s="1089"/>
      <c r="H266" s="1089">
        <f t="shared" si="165"/>
        <v>0</v>
      </c>
      <c r="I266" s="1089">
        <f t="shared" si="166"/>
        <v>0</v>
      </c>
      <c r="J266" s="1089"/>
      <c r="K266" s="1089"/>
      <c r="L266" s="1089"/>
      <c r="M266" s="1067"/>
      <c r="N266" s="1067"/>
      <c r="O266" s="1067"/>
    </row>
    <row r="267" spans="1:15" s="267" customFormat="1" x14ac:dyDescent="0.2">
      <c r="A267" s="1653"/>
      <c r="B267" s="1656"/>
      <c r="C267" s="540"/>
      <c r="D267" s="272" t="s">
        <v>40</v>
      </c>
      <c r="E267" s="1089">
        <v>8805.6</v>
      </c>
      <c r="F267" s="1089">
        <v>8508.9</v>
      </c>
      <c r="G267" s="1089">
        <v>8508.9</v>
      </c>
      <c r="H267" s="1089">
        <f t="shared" si="165"/>
        <v>0</v>
      </c>
      <c r="I267" s="1089">
        <f t="shared" si="166"/>
        <v>-296.70000000000073</v>
      </c>
      <c r="J267" s="1089"/>
      <c r="K267" s="1089">
        <v>8508.9</v>
      </c>
      <c r="L267" s="1089">
        <v>8508.9</v>
      </c>
      <c r="M267" s="1067">
        <f t="shared" ref="M267" si="173">+G267/12*3</f>
        <v>2127.2249999999999</v>
      </c>
      <c r="N267" s="1067">
        <f t="shared" ref="N267" si="174">+G267/12*6</f>
        <v>4254.45</v>
      </c>
      <c r="O267" s="1067">
        <f t="shared" ref="O267" si="175">+G267/12*9</f>
        <v>6381.6749999999993</v>
      </c>
    </row>
    <row r="268" spans="1:15" s="267" customFormat="1" x14ac:dyDescent="0.2">
      <c r="A268" s="1653"/>
      <c r="B268" s="1656"/>
      <c r="C268" s="540"/>
      <c r="D268" s="272" t="s">
        <v>292</v>
      </c>
      <c r="E268" s="1089"/>
      <c r="F268" s="1089"/>
      <c r="G268" s="1089"/>
      <c r="H268" s="1089">
        <f t="shared" si="165"/>
        <v>0</v>
      </c>
      <c r="I268" s="1089">
        <f t="shared" si="166"/>
        <v>0</v>
      </c>
      <c r="J268" s="1089"/>
      <c r="K268" s="1089"/>
      <c r="L268" s="1089"/>
      <c r="M268" s="1067"/>
      <c r="N268" s="1067"/>
      <c r="O268" s="1067"/>
    </row>
    <row r="269" spans="1:15" s="267" customFormat="1" x14ac:dyDescent="0.2">
      <c r="A269" s="1653"/>
      <c r="B269" s="1656"/>
      <c r="C269" s="540"/>
      <c r="D269" s="272" t="s">
        <v>405</v>
      </c>
      <c r="E269" s="1089"/>
      <c r="F269" s="1089"/>
      <c r="G269" s="1089"/>
      <c r="H269" s="1089">
        <f t="shared" si="165"/>
        <v>0</v>
      </c>
      <c r="I269" s="1089">
        <f t="shared" si="166"/>
        <v>0</v>
      </c>
      <c r="J269" s="1089"/>
      <c r="K269" s="1089"/>
      <c r="L269" s="1089"/>
      <c r="M269" s="1067"/>
      <c r="N269" s="1067"/>
      <c r="O269" s="1067"/>
    </row>
    <row r="270" spans="1:15" s="267" customFormat="1" ht="14.25" x14ac:dyDescent="0.2">
      <c r="A270" s="1653"/>
      <c r="B270" s="1656"/>
      <c r="C270" s="542">
        <v>4213</v>
      </c>
      <c r="D270" s="488" t="s">
        <v>41</v>
      </c>
      <c r="E270" s="1399">
        <f>E272+E273</f>
        <v>0</v>
      </c>
      <c r="F270" s="1399">
        <f>F272+F273</f>
        <v>24</v>
      </c>
      <c r="G270" s="1399">
        <f>G272+G273</f>
        <v>24</v>
      </c>
      <c r="H270" s="1399">
        <f t="shared" si="165"/>
        <v>0</v>
      </c>
      <c r="I270" s="1399">
        <f t="shared" si="166"/>
        <v>24</v>
      </c>
      <c r="J270" s="1399"/>
      <c r="K270" s="1399">
        <f>K272+K273</f>
        <v>24</v>
      </c>
      <c r="L270" s="1399">
        <f>L272+L273</f>
        <v>24</v>
      </c>
      <c r="M270" s="1067"/>
      <c r="N270" s="1067"/>
      <c r="O270" s="1067"/>
    </row>
    <row r="271" spans="1:15" s="267" customFormat="1" x14ac:dyDescent="0.2">
      <c r="A271" s="1653"/>
      <c r="B271" s="1656"/>
      <c r="C271" s="540"/>
      <c r="D271" s="272" t="s">
        <v>72</v>
      </c>
      <c r="E271" s="1089"/>
      <c r="F271" s="1089"/>
      <c r="G271" s="1089"/>
      <c r="H271" s="1089">
        <f t="shared" si="165"/>
        <v>0</v>
      </c>
      <c r="I271" s="1089">
        <f t="shared" si="166"/>
        <v>0</v>
      </c>
      <c r="J271" s="1089"/>
      <c r="K271" s="1089"/>
      <c r="L271" s="1089"/>
      <c r="M271" s="1067"/>
      <c r="N271" s="1067"/>
      <c r="O271" s="1067"/>
    </row>
    <row r="272" spans="1:15" s="267" customFormat="1" ht="27" x14ac:dyDescent="0.2">
      <c r="A272" s="1653"/>
      <c r="B272" s="1656"/>
      <c r="C272" s="540"/>
      <c r="D272" s="278" t="s">
        <v>42</v>
      </c>
      <c r="E272" s="1089"/>
      <c r="F272" s="1089"/>
      <c r="G272" s="1089"/>
      <c r="H272" s="1089">
        <f t="shared" si="165"/>
        <v>0</v>
      </c>
      <c r="I272" s="1089">
        <f t="shared" si="166"/>
        <v>0</v>
      </c>
      <c r="J272" s="1089"/>
      <c r="K272" s="1089"/>
      <c r="L272" s="1089"/>
      <c r="M272" s="1067"/>
      <c r="N272" s="1067"/>
      <c r="O272" s="1067"/>
    </row>
    <row r="273" spans="1:15" s="267" customFormat="1" ht="27" x14ac:dyDescent="0.2">
      <c r="A273" s="1653"/>
      <c r="B273" s="1656"/>
      <c r="C273" s="540"/>
      <c r="D273" s="278" t="s">
        <v>286</v>
      </c>
      <c r="E273" s="1089"/>
      <c r="F273" s="1089">
        <v>24</v>
      </c>
      <c r="G273" s="1089">
        <v>24</v>
      </c>
      <c r="H273" s="1089">
        <f t="shared" si="165"/>
        <v>0</v>
      </c>
      <c r="I273" s="1089">
        <f t="shared" si="166"/>
        <v>24</v>
      </c>
      <c r="J273" s="1089"/>
      <c r="K273" s="1089">
        <v>24</v>
      </c>
      <c r="L273" s="1089">
        <v>24</v>
      </c>
      <c r="M273" s="1067">
        <f t="shared" ref="M273:M274" si="176">+G273/12*3</f>
        <v>6</v>
      </c>
      <c r="N273" s="1067">
        <f t="shared" ref="N273:N274" si="177">+G273/12*6</f>
        <v>12</v>
      </c>
      <c r="O273" s="1067">
        <f t="shared" ref="O273:O274" si="178">+G273/12*9</f>
        <v>18</v>
      </c>
    </row>
    <row r="274" spans="1:15" s="267" customFormat="1" ht="14.25" x14ac:dyDescent="0.2">
      <c r="A274" s="1653"/>
      <c r="B274" s="1656"/>
      <c r="C274" s="540">
        <v>4214</v>
      </c>
      <c r="D274" s="277" t="s">
        <v>43</v>
      </c>
      <c r="E274" s="1089">
        <v>14640.8</v>
      </c>
      <c r="F274" s="1089">
        <v>18619.599999999999</v>
      </c>
      <c r="G274" s="1089">
        <v>22257.599999999999</v>
      </c>
      <c r="H274" s="1089">
        <f t="shared" si="165"/>
        <v>3638</v>
      </c>
      <c r="I274" s="1089">
        <f t="shared" si="166"/>
        <v>7616.7999999999993</v>
      </c>
      <c r="J274" s="1089"/>
      <c r="K274" s="1089">
        <v>22257.599999999999</v>
      </c>
      <c r="L274" s="1089">
        <v>22257.599999999999</v>
      </c>
      <c r="M274" s="1067">
        <f t="shared" si="176"/>
        <v>5564.4</v>
      </c>
      <c r="N274" s="1067">
        <f t="shared" si="177"/>
        <v>11128.8</v>
      </c>
      <c r="O274" s="1067">
        <f t="shared" si="178"/>
        <v>16693.2</v>
      </c>
    </row>
    <row r="275" spans="1:15" s="265" customFormat="1" ht="23.25" customHeight="1" x14ac:dyDescent="0.2">
      <c r="A275" s="1653"/>
      <c r="B275" s="1656"/>
      <c r="C275" s="540">
        <v>4215</v>
      </c>
      <c r="D275" s="277" t="s">
        <v>44</v>
      </c>
      <c r="E275" s="1089"/>
      <c r="F275" s="1089"/>
      <c r="G275" s="1089"/>
      <c r="H275" s="1089">
        <f t="shared" si="165"/>
        <v>0</v>
      </c>
      <c r="I275" s="1089">
        <f t="shared" si="166"/>
        <v>0</v>
      </c>
      <c r="J275" s="1089"/>
      <c r="K275" s="1089"/>
      <c r="L275" s="1089"/>
      <c r="M275" s="1475"/>
      <c r="N275" s="1107"/>
      <c r="O275" s="1475"/>
    </row>
    <row r="276" spans="1:15" s="176" customFormat="1" ht="14.25" x14ac:dyDescent="0.2">
      <c r="A276" s="1653"/>
      <c r="B276" s="1656"/>
      <c r="C276" s="540">
        <v>4216</v>
      </c>
      <c r="D276" s="277" t="s">
        <v>45</v>
      </c>
      <c r="E276" s="1089"/>
      <c r="F276" s="1089"/>
      <c r="G276" s="1089"/>
      <c r="H276" s="1089">
        <f t="shared" si="165"/>
        <v>0</v>
      </c>
      <c r="I276" s="1089">
        <f t="shared" si="166"/>
        <v>0</v>
      </c>
      <c r="J276" s="1089"/>
      <c r="K276" s="1089"/>
      <c r="L276" s="1089"/>
      <c r="M276" s="1107"/>
      <c r="N276" s="1107"/>
      <c r="O276" s="1107"/>
    </row>
    <row r="277" spans="1:15" s="176" customFormat="1" ht="14.25" x14ac:dyDescent="0.2">
      <c r="A277" s="1653"/>
      <c r="B277" s="1656"/>
      <c r="C277" s="540">
        <v>4217</v>
      </c>
      <c r="D277" s="277" t="s">
        <v>46</v>
      </c>
      <c r="E277" s="1089"/>
      <c r="F277" s="1089"/>
      <c r="G277" s="1089"/>
      <c r="H277" s="1089">
        <f t="shared" si="165"/>
        <v>0</v>
      </c>
      <c r="I277" s="1089">
        <f t="shared" si="166"/>
        <v>0</v>
      </c>
      <c r="J277" s="1089"/>
      <c r="K277" s="1089"/>
      <c r="L277" s="1089"/>
      <c r="M277" s="1107"/>
      <c r="N277" s="1107"/>
      <c r="O277" s="1107"/>
    </row>
    <row r="278" spans="1:15" s="176" customFormat="1" ht="14.25" x14ac:dyDescent="0.2">
      <c r="A278" s="1653"/>
      <c r="B278" s="1656"/>
      <c r="C278" s="542"/>
      <c r="D278" s="488" t="s">
        <v>431</v>
      </c>
      <c r="E278" s="1399">
        <f>E280+E281</f>
        <v>0</v>
      </c>
      <c r="F278" s="1399">
        <f>F280+F281</f>
        <v>157</v>
      </c>
      <c r="G278" s="1399">
        <f>G280+G281</f>
        <v>157</v>
      </c>
      <c r="H278" s="1399">
        <f t="shared" si="165"/>
        <v>0</v>
      </c>
      <c r="I278" s="1399">
        <f t="shared" si="166"/>
        <v>157</v>
      </c>
      <c r="J278" s="1399"/>
      <c r="K278" s="1399">
        <f>K280+K281</f>
        <v>157</v>
      </c>
      <c r="L278" s="1399">
        <f>L280+L281</f>
        <v>157</v>
      </c>
      <c r="M278" s="1107"/>
      <c r="N278" s="1107"/>
      <c r="O278" s="1107"/>
    </row>
    <row r="279" spans="1:15" s="176" customFormat="1" x14ac:dyDescent="0.2">
      <c r="A279" s="1653"/>
      <c r="B279" s="1656"/>
      <c r="C279" s="540"/>
      <c r="D279" s="272" t="s">
        <v>72</v>
      </c>
      <c r="E279" s="1093"/>
      <c r="F279" s="1093"/>
      <c r="G279" s="1093"/>
      <c r="H279" s="1093">
        <f t="shared" si="165"/>
        <v>0</v>
      </c>
      <c r="I279" s="1093">
        <f t="shared" si="166"/>
        <v>0</v>
      </c>
      <c r="J279" s="1093"/>
      <c r="K279" s="1093"/>
      <c r="L279" s="1093"/>
      <c r="M279" s="1107"/>
      <c r="N279" s="1107"/>
      <c r="O279" s="1107"/>
    </row>
    <row r="280" spans="1:15" s="176" customFormat="1" x14ac:dyDescent="0.2">
      <c r="A280" s="1653"/>
      <c r="B280" s="1656"/>
      <c r="C280" s="540">
        <v>4221</v>
      </c>
      <c r="D280" s="272" t="s">
        <v>47</v>
      </c>
      <c r="E280" s="1093"/>
      <c r="F280" s="1093">
        <v>157</v>
      </c>
      <c r="G280" s="1093">
        <v>157</v>
      </c>
      <c r="H280" s="1093">
        <f t="shared" si="165"/>
        <v>0</v>
      </c>
      <c r="I280" s="1093">
        <f t="shared" si="166"/>
        <v>157</v>
      </c>
      <c r="J280" s="1093"/>
      <c r="K280" s="1093">
        <v>157</v>
      </c>
      <c r="L280" s="1093">
        <v>157</v>
      </c>
      <c r="M280" s="1067">
        <f t="shared" ref="M280" si="179">+G280/12*3</f>
        <v>39.25</v>
      </c>
      <c r="N280" s="1067">
        <f t="shared" ref="N280" si="180">+G280/12*6</f>
        <v>78.5</v>
      </c>
      <c r="O280" s="1067">
        <f t="shared" ref="O280" si="181">+G280/12*9</f>
        <v>117.75</v>
      </c>
    </row>
    <row r="281" spans="1:15" s="176" customFormat="1" x14ac:dyDescent="0.2">
      <c r="A281" s="1653"/>
      <c r="B281" s="1656"/>
      <c r="C281" s="540">
        <v>4222</v>
      </c>
      <c r="D281" s="272" t="s">
        <v>48</v>
      </c>
      <c r="E281" s="1093"/>
      <c r="F281" s="1093"/>
      <c r="G281" s="1093"/>
      <c r="H281" s="1093">
        <f t="shared" si="165"/>
        <v>0</v>
      </c>
      <c r="I281" s="1093">
        <f t="shared" si="166"/>
        <v>0</v>
      </c>
      <c r="J281" s="1093"/>
      <c r="K281" s="1093"/>
      <c r="L281" s="1093"/>
      <c r="M281" s="1107"/>
      <c r="N281" s="1067"/>
      <c r="O281" s="1107"/>
    </row>
    <row r="282" spans="1:15" s="267" customFormat="1" ht="14.25" x14ac:dyDescent="0.2">
      <c r="A282" s="1653"/>
      <c r="B282" s="1656"/>
      <c r="C282" s="540">
        <v>4231</v>
      </c>
      <c r="D282" s="273" t="s">
        <v>49</v>
      </c>
      <c r="E282" s="1093"/>
      <c r="F282" s="1093">
        <v>740.8</v>
      </c>
      <c r="G282" s="1093">
        <v>589.20000000000005</v>
      </c>
      <c r="H282" s="1093">
        <f t="shared" si="165"/>
        <v>-151.59999999999991</v>
      </c>
      <c r="I282" s="1093">
        <f t="shared" si="166"/>
        <v>589.20000000000005</v>
      </c>
      <c r="J282" s="1093"/>
      <c r="K282" s="1093">
        <v>589.20000000000005</v>
      </c>
      <c r="L282" s="1093">
        <v>589.20000000000005</v>
      </c>
      <c r="M282" s="1067">
        <f t="shared" ref="M282" si="182">+G282/12*3</f>
        <v>147.30000000000001</v>
      </c>
      <c r="N282" s="1067">
        <f t="shared" ref="N282" si="183">+G282/12*6</f>
        <v>294.60000000000002</v>
      </c>
      <c r="O282" s="1067">
        <f t="shared" ref="O282" si="184">+G282/12*9</f>
        <v>441.90000000000003</v>
      </c>
    </row>
    <row r="283" spans="1:15" s="267" customFormat="1" ht="16.5" x14ac:dyDescent="0.3">
      <c r="A283" s="1653"/>
      <c r="B283" s="1656"/>
      <c r="C283" s="540">
        <v>4232</v>
      </c>
      <c r="D283" s="273" t="s">
        <v>50</v>
      </c>
      <c r="E283" s="1093"/>
      <c r="F283" s="1093"/>
      <c r="G283" s="1093"/>
      <c r="H283" s="1093">
        <f t="shared" si="165"/>
        <v>0</v>
      </c>
      <c r="I283" s="1093">
        <f t="shared" si="166"/>
        <v>0</v>
      </c>
      <c r="J283" s="1400"/>
      <c r="K283" s="1093"/>
      <c r="L283" s="1093"/>
      <c r="M283" s="1067"/>
      <c r="N283" s="1067"/>
      <c r="O283" s="1067"/>
    </row>
    <row r="284" spans="1:15" s="267" customFormat="1" ht="28.5" x14ac:dyDescent="0.3">
      <c r="A284" s="1653"/>
      <c r="B284" s="1656"/>
      <c r="C284" s="540">
        <v>4233</v>
      </c>
      <c r="D284" s="273" t="s">
        <v>394</v>
      </c>
      <c r="E284" s="1093"/>
      <c r="F284" s="1093"/>
      <c r="G284" s="1093"/>
      <c r="H284" s="1093">
        <f t="shared" si="165"/>
        <v>0</v>
      </c>
      <c r="I284" s="1093">
        <f t="shared" si="166"/>
        <v>0</v>
      </c>
      <c r="J284" s="1400"/>
      <c r="K284" s="1093"/>
      <c r="L284" s="1093"/>
      <c r="M284" s="1067"/>
      <c r="N284" s="1067"/>
      <c r="O284" s="1067"/>
    </row>
    <row r="285" spans="1:15" s="267" customFormat="1" ht="14.25" x14ac:dyDescent="0.2">
      <c r="A285" s="1653"/>
      <c r="B285" s="1656"/>
      <c r="C285" s="540">
        <v>4234</v>
      </c>
      <c r="D285" s="273" t="s">
        <v>51</v>
      </c>
      <c r="E285" s="1089"/>
      <c r="F285" s="1089"/>
      <c r="G285" s="1089"/>
      <c r="H285" s="1089">
        <f t="shared" si="165"/>
        <v>0</v>
      </c>
      <c r="I285" s="1089">
        <f t="shared" si="166"/>
        <v>0</v>
      </c>
      <c r="J285" s="1089"/>
      <c r="K285" s="1089"/>
      <c r="L285" s="1089"/>
      <c r="M285" s="1067"/>
      <c r="N285" s="1475"/>
      <c r="O285" s="1067"/>
    </row>
    <row r="286" spans="1:15" s="265" customFormat="1" ht="14.25" x14ac:dyDescent="0.2">
      <c r="A286" s="1653"/>
      <c r="B286" s="1656"/>
      <c r="C286" s="540">
        <v>4235</v>
      </c>
      <c r="D286" s="273" t="s">
        <v>52</v>
      </c>
      <c r="E286" s="1089"/>
      <c r="F286" s="1089"/>
      <c r="G286" s="1089"/>
      <c r="H286" s="1089">
        <f t="shared" si="165"/>
        <v>0</v>
      </c>
      <c r="I286" s="1089">
        <f t="shared" si="166"/>
        <v>0</v>
      </c>
      <c r="J286" s="1089"/>
      <c r="K286" s="1089"/>
      <c r="L286" s="1089"/>
      <c r="M286" s="1475"/>
      <c r="N286" s="1067"/>
      <c r="O286" s="1475"/>
    </row>
    <row r="287" spans="1:15" s="267" customFormat="1" ht="28.5" x14ac:dyDescent="0.2">
      <c r="A287" s="1653"/>
      <c r="B287" s="1656"/>
      <c r="C287" s="540">
        <v>4236</v>
      </c>
      <c r="D287" s="273" t="s">
        <v>53</v>
      </c>
      <c r="E287" s="1089"/>
      <c r="F287" s="1089"/>
      <c r="G287" s="1089"/>
      <c r="H287" s="1089">
        <f t="shared" si="165"/>
        <v>0</v>
      </c>
      <c r="I287" s="1089">
        <f t="shared" si="166"/>
        <v>0</v>
      </c>
      <c r="J287" s="1089"/>
      <c r="K287" s="1089"/>
      <c r="L287" s="1089"/>
      <c r="M287" s="1067"/>
      <c r="N287" s="1475"/>
      <c r="O287" s="1067"/>
    </row>
    <row r="288" spans="1:15" s="265" customFormat="1" ht="14.25" x14ac:dyDescent="0.2">
      <c r="A288" s="1653"/>
      <c r="B288" s="1656"/>
      <c r="C288" s="540">
        <v>4237</v>
      </c>
      <c r="D288" s="273" t="s">
        <v>54</v>
      </c>
      <c r="E288" s="1089"/>
      <c r="F288" s="1089"/>
      <c r="G288" s="1089">
        <v>1500</v>
      </c>
      <c r="H288" s="1089">
        <f t="shared" si="165"/>
        <v>1500</v>
      </c>
      <c r="I288" s="1089">
        <f t="shared" si="166"/>
        <v>1500</v>
      </c>
      <c r="J288" s="1089"/>
      <c r="K288" s="1089">
        <v>1500</v>
      </c>
      <c r="L288" s="1089">
        <v>1500</v>
      </c>
      <c r="M288" s="1067">
        <f t="shared" ref="M288" si="185">+G288/12*3</f>
        <v>375</v>
      </c>
      <c r="N288" s="1067">
        <f t="shared" ref="N288" si="186">+G288/12*6</f>
        <v>750</v>
      </c>
      <c r="O288" s="1067">
        <f t="shared" ref="O288" si="187">+G288/12*9</f>
        <v>1125</v>
      </c>
    </row>
    <row r="289" spans="1:15" s="265" customFormat="1" ht="14.25" x14ac:dyDescent="0.2">
      <c r="A289" s="1653"/>
      <c r="B289" s="1656"/>
      <c r="C289" s="540">
        <v>4239</v>
      </c>
      <c r="D289" s="271" t="s">
        <v>55</v>
      </c>
      <c r="E289" s="1099"/>
      <c r="F289" s="1099"/>
      <c r="G289" s="1099"/>
      <c r="H289" s="1099">
        <f t="shared" si="165"/>
        <v>0</v>
      </c>
      <c r="I289" s="1099">
        <f t="shared" si="166"/>
        <v>0</v>
      </c>
      <c r="J289" s="1099"/>
      <c r="K289" s="1099"/>
      <c r="L289" s="1099"/>
      <c r="M289" s="1475"/>
      <c r="N289" s="1475"/>
      <c r="O289" s="1475"/>
    </row>
    <row r="290" spans="1:15" s="265" customFormat="1" ht="14.25" x14ac:dyDescent="0.2">
      <c r="A290" s="1653"/>
      <c r="B290" s="1656"/>
      <c r="C290" s="540">
        <v>4241</v>
      </c>
      <c r="D290" s="273" t="s">
        <v>56</v>
      </c>
      <c r="E290" s="1089"/>
      <c r="F290" s="1089"/>
      <c r="G290" s="1089"/>
      <c r="H290" s="1089">
        <f t="shared" si="165"/>
        <v>0</v>
      </c>
      <c r="I290" s="1089">
        <f t="shared" si="166"/>
        <v>0</v>
      </c>
      <c r="J290" s="1089"/>
      <c r="K290" s="1089"/>
      <c r="L290" s="1089"/>
      <c r="M290" s="1475"/>
      <c r="N290" s="1475"/>
      <c r="O290" s="1475"/>
    </row>
    <row r="291" spans="1:15" s="265" customFormat="1" ht="28.5" x14ac:dyDescent="0.2">
      <c r="A291" s="1653"/>
      <c r="B291" s="1656"/>
      <c r="C291" s="540">
        <v>4251</v>
      </c>
      <c r="D291" s="271" t="s">
        <v>57</v>
      </c>
      <c r="E291" s="1099"/>
      <c r="F291" s="1099"/>
      <c r="G291" s="1099"/>
      <c r="H291" s="1099">
        <f t="shared" si="165"/>
        <v>0</v>
      </c>
      <c r="I291" s="1099">
        <f t="shared" si="166"/>
        <v>0</v>
      </c>
      <c r="J291" s="1099"/>
      <c r="K291" s="1099"/>
      <c r="L291" s="1099"/>
      <c r="M291" s="1475"/>
      <c r="N291" s="1475"/>
      <c r="O291" s="1475"/>
    </row>
    <row r="292" spans="1:15" s="265" customFormat="1" ht="28.5" x14ac:dyDescent="0.2">
      <c r="A292" s="1653"/>
      <c r="B292" s="1656"/>
      <c r="C292" s="542">
        <v>4252</v>
      </c>
      <c r="D292" s="488" t="s">
        <v>58</v>
      </c>
      <c r="E292" s="1399">
        <f>E294+E295</f>
        <v>0</v>
      </c>
      <c r="F292" s="1399">
        <f>F294+F295</f>
        <v>0</v>
      </c>
      <c r="G292" s="1399">
        <f>G294+G295</f>
        <v>0</v>
      </c>
      <c r="H292" s="1399">
        <f t="shared" si="165"/>
        <v>0</v>
      </c>
      <c r="I292" s="1399">
        <f t="shared" si="166"/>
        <v>0</v>
      </c>
      <c r="J292" s="1399"/>
      <c r="K292" s="1399">
        <f>K294+K295</f>
        <v>0</v>
      </c>
      <c r="L292" s="1399">
        <f>L294+L295</f>
        <v>0</v>
      </c>
      <c r="M292" s="1475"/>
      <c r="N292" s="1475"/>
      <c r="O292" s="1475"/>
    </row>
    <row r="293" spans="1:15" s="265" customFormat="1" x14ac:dyDescent="0.2">
      <c r="A293" s="1653"/>
      <c r="B293" s="1656"/>
      <c r="C293" s="540"/>
      <c r="D293" s="272" t="s">
        <v>72</v>
      </c>
      <c r="E293" s="1099"/>
      <c r="F293" s="1099"/>
      <c r="G293" s="1099"/>
      <c r="H293" s="1099">
        <f t="shared" si="165"/>
        <v>0</v>
      </c>
      <c r="I293" s="1099">
        <f t="shared" si="166"/>
        <v>0</v>
      </c>
      <c r="J293" s="1099"/>
      <c r="K293" s="1099"/>
      <c r="L293" s="1099"/>
      <c r="M293" s="1475"/>
      <c r="N293" s="1067"/>
      <c r="O293" s="1475"/>
    </row>
    <row r="294" spans="1:15" s="267" customFormat="1" ht="27" x14ac:dyDescent="0.2">
      <c r="A294" s="1653"/>
      <c r="B294" s="1656"/>
      <c r="C294" s="540"/>
      <c r="D294" s="279" t="s">
        <v>59</v>
      </c>
      <c r="E294" s="1099"/>
      <c r="F294" s="1099"/>
      <c r="G294" s="1099"/>
      <c r="H294" s="1099">
        <f t="shared" si="165"/>
        <v>0</v>
      </c>
      <c r="I294" s="1099">
        <f t="shared" si="166"/>
        <v>0</v>
      </c>
      <c r="J294" s="1099"/>
      <c r="K294" s="1099"/>
      <c r="L294" s="1099"/>
      <c r="M294" s="1067"/>
      <c r="N294" s="1067"/>
      <c r="O294" s="1067"/>
    </row>
    <row r="295" spans="1:15" s="267" customFormat="1" ht="27" x14ac:dyDescent="0.2">
      <c r="A295" s="1653"/>
      <c r="B295" s="1656"/>
      <c r="C295" s="540"/>
      <c r="D295" s="279" t="s">
        <v>60</v>
      </c>
      <c r="E295" s="1099"/>
      <c r="F295" s="1099"/>
      <c r="G295" s="1099"/>
      <c r="H295" s="1099">
        <f t="shared" si="165"/>
        <v>0</v>
      </c>
      <c r="I295" s="1099">
        <f t="shared" si="166"/>
        <v>0</v>
      </c>
      <c r="J295" s="1099"/>
      <c r="K295" s="1099"/>
      <c r="L295" s="1099"/>
      <c r="M295" s="1067"/>
      <c r="N295" s="1067"/>
      <c r="O295" s="1067"/>
    </row>
    <row r="296" spans="1:15" s="267" customFormat="1" ht="14.25" x14ac:dyDescent="0.2">
      <c r="A296" s="1653"/>
      <c r="B296" s="1656"/>
      <c r="C296" s="542">
        <v>4261</v>
      </c>
      <c r="D296" s="488" t="s">
        <v>61</v>
      </c>
      <c r="E296" s="1399">
        <f>E298+E299</f>
        <v>1097.7</v>
      </c>
      <c r="F296" s="1399">
        <f>F298+F299</f>
        <v>0</v>
      </c>
      <c r="G296" s="1399">
        <f>G298+G299</f>
        <v>0</v>
      </c>
      <c r="H296" s="1399">
        <f t="shared" si="165"/>
        <v>0</v>
      </c>
      <c r="I296" s="1399">
        <f t="shared" si="166"/>
        <v>-1097.7</v>
      </c>
      <c r="J296" s="1399"/>
      <c r="K296" s="1399">
        <f>K298+K299</f>
        <v>0</v>
      </c>
      <c r="L296" s="1399">
        <f>L298+L299</f>
        <v>0</v>
      </c>
      <c r="M296" s="1067"/>
      <c r="N296" s="1067"/>
      <c r="O296" s="1067"/>
    </row>
    <row r="297" spans="1:15" s="267" customFormat="1" x14ac:dyDescent="0.2">
      <c r="A297" s="1653"/>
      <c r="B297" s="1656"/>
      <c r="C297" s="540"/>
      <c r="D297" s="272" t="s">
        <v>72</v>
      </c>
      <c r="E297" s="1089"/>
      <c r="F297" s="1089"/>
      <c r="G297" s="1089"/>
      <c r="H297" s="1089">
        <f t="shared" si="165"/>
        <v>0</v>
      </c>
      <c r="I297" s="1089">
        <f t="shared" si="166"/>
        <v>0</v>
      </c>
      <c r="J297" s="1089"/>
      <c r="K297" s="1089"/>
      <c r="L297" s="1089"/>
      <c r="M297" s="1067"/>
      <c r="N297" s="1067"/>
      <c r="O297" s="1067"/>
    </row>
    <row r="298" spans="1:15" s="267" customFormat="1" x14ac:dyDescent="0.2">
      <c r="A298" s="1653"/>
      <c r="B298" s="1656"/>
      <c r="C298" s="540"/>
      <c r="D298" s="272" t="s">
        <v>62</v>
      </c>
      <c r="E298" s="1089">
        <v>1097.7</v>
      </c>
      <c r="F298" s="1089"/>
      <c r="G298" s="1089"/>
      <c r="H298" s="1089">
        <f t="shared" si="165"/>
        <v>0</v>
      </c>
      <c r="I298" s="1089">
        <f t="shared" si="166"/>
        <v>-1097.7</v>
      </c>
      <c r="J298" s="1089"/>
      <c r="K298" s="1089"/>
      <c r="L298" s="1089"/>
      <c r="M298" s="1067"/>
      <c r="N298" s="1067"/>
      <c r="O298" s="1067"/>
    </row>
    <row r="299" spans="1:15" s="267" customFormat="1" x14ac:dyDescent="0.2">
      <c r="A299" s="1653"/>
      <c r="B299" s="1656"/>
      <c r="C299" s="540"/>
      <c r="D299" s="272" t="s">
        <v>63</v>
      </c>
      <c r="E299" s="1089"/>
      <c r="F299" s="1089"/>
      <c r="G299" s="1089"/>
      <c r="H299" s="1089">
        <f t="shared" si="165"/>
        <v>0</v>
      </c>
      <c r="I299" s="1089">
        <f t="shared" si="166"/>
        <v>0</v>
      </c>
      <c r="J299" s="1089"/>
      <c r="K299" s="1089"/>
      <c r="L299" s="1089"/>
      <c r="M299" s="1067"/>
      <c r="N299" s="1067"/>
      <c r="O299" s="1067"/>
    </row>
    <row r="300" spans="1:15" s="267" customFormat="1" ht="14.25" x14ac:dyDescent="0.2">
      <c r="A300" s="1653"/>
      <c r="B300" s="1656"/>
      <c r="C300" s="540">
        <v>4262</v>
      </c>
      <c r="D300" s="273" t="s">
        <v>350</v>
      </c>
      <c r="E300" s="1089"/>
      <c r="F300" s="1089"/>
      <c r="G300" s="1089"/>
      <c r="H300" s="1089">
        <f t="shared" si="165"/>
        <v>0</v>
      </c>
      <c r="I300" s="1089">
        <f t="shared" si="166"/>
        <v>0</v>
      </c>
      <c r="J300" s="1089"/>
      <c r="K300" s="1089"/>
      <c r="L300" s="1089"/>
      <c r="M300" s="1067"/>
      <c r="N300" s="1067"/>
      <c r="O300" s="1067"/>
    </row>
    <row r="301" spans="1:15" s="267" customFormat="1" ht="14.25" x14ac:dyDescent="0.2">
      <c r="A301" s="1653"/>
      <c r="B301" s="1656"/>
      <c r="C301" s="540">
        <v>4264</v>
      </c>
      <c r="D301" s="273" t="s">
        <v>349</v>
      </c>
      <c r="E301" s="1089"/>
      <c r="F301" s="1089"/>
      <c r="G301" s="1089"/>
      <c r="H301" s="1089">
        <f t="shared" si="165"/>
        <v>0</v>
      </c>
      <c r="I301" s="1089">
        <f t="shared" si="166"/>
        <v>0</v>
      </c>
      <c r="J301" s="1089"/>
      <c r="K301" s="1089"/>
      <c r="L301" s="1089"/>
      <c r="M301" s="1067"/>
      <c r="N301" s="1067"/>
      <c r="O301" s="1067"/>
    </row>
    <row r="302" spans="1:15" s="267" customFormat="1" ht="22.5" customHeight="1" x14ac:dyDescent="0.25">
      <c r="A302" s="1653"/>
      <c r="B302" s="1656"/>
      <c r="C302" s="543">
        <v>4266</v>
      </c>
      <c r="D302" s="516" t="s">
        <v>439</v>
      </c>
      <c r="E302" s="1089"/>
      <c r="F302" s="1089"/>
      <c r="G302" s="1089"/>
      <c r="H302" s="1089">
        <f t="shared" si="165"/>
        <v>0</v>
      </c>
      <c r="I302" s="1089">
        <f t="shared" si="166"/>
        <v>0</v>
      </c>
      <c r="J302" s="1089"/>
      <c r="K302" s="1089"/>
      <c r="L302" s="1089"/>
      <c r="M302" s="1067"/>
      <c r="N302" s="1067"/>
      <c r="O302" s="1067"/>
    </row>
    <row r="303" spans="1:15" s="267" customFormat="1" ht="14.25" x14ac:dyDescent="0.2">
      <c r="A303" s="1653"/>
      <c r="B303" s="1656"/>
      <c r="C303" s="540">
        <v>4267</v>
      </c>
      <c r="D303" s="273" t="s">
        <v>351</v>
      </c>
      <c r="E303" s="1089">
        <v>14.8</v>
      </c>
      <c r="F303" s="1089"/>
      <c r="G303" s="1089"/>
      <c r="H303" s="1089">
        <f t="shared" si="165"/>
        <v>0</v>
      </c>
      <c r="I303" s="1089">
        <f t="shared" si="166"/>
        <v>-14.8</v>
      </c>
      <c r="J303" s="1089"/>
      <c r="K303" s="1089"/>
      <c r="L303" s="1089"/>
      <c r="M303" s="1067"/>
      <c r="N303" s="1067"/>
      <c r="O303" s="1067"/>
    </row>
    <row r="304" spans="1:15" s="267" customFormat="1" ht="14.25" x14ac:dyDescent="0.2">
      <c r="A304" s="1653"/>
      <c r="B304" s="1656"/>
      <c r="C304" s="540">
        <v>4269</v>
      </c>
      <c r="D304" s="273" t="s">
        <v>64</v>
      </c>
      <c r="E304" s="1089"/>
      <c r="F304" s="1089"/>
      <c r="G304" s="1089"/>
      <c r="H304" s="1089">
        <f t="shared" si="165"/>
        <v>0</v>
      </c>
      <c r="I304" s="1089">
        <f t="shared" si="166"/>
        <v>0</v>
      </c>
      <c r="J304" s="1089"/>
      <c r="K304" s="1089"/>
      <c r="L304" s="1089"/>
      <c r="M304" s="1067"/>
      <c r="N304" s="1500"/>
      <c r="O304" s="1067"/>
    </row>
    <row r="305" spans="1:15" s="267" customFormat="1" ht="28.5" x14ac:dyDescent="0.2">
      <c r="A305" s="1653"/>
      <c r="B305" s="1656"/>
      <c r="C305" s="540">
        <v>4511</v>
      </c>
      <c r="D305" s="271" t="s">
        <v>65</v>
      </c>
      <c r="E305" s="1089"/>
      <c r="F305" s="1089"/>
      <c r="G305" s="1089"/>
      <c r="H305" s="1089">
        <f t="shared" si="165"/>
        <v>0</v>
      </c>
      <c r="I305" s="1089">
        <f t="shared" si="166"/>
        <v>0</v>
      </c>
      <c r="J305" s="1089"/>
      <c r="K305" s="1089"/>
      <c r="L305" s="1089"/>
      <c r="M305" s="1067"/>
      <c r="N305" s="1500"/>
      <c r="O305" s="1067"/>
    </row>
    <row r="306" spans="1:15" s="269" customFormat="1" ht="28.5" x14ac:dyDescent="0.3">
      <c r="A306" s="1653"/>
      <c r="B306" s="1656"/>
      <c r="C306" s="540">
        <v>4621</v>
      </c>
      <c r="D306" s="271" t="s">
        <v>66</v>
      </c>
      <c r="E306" s="1089"/>
      <c r="F306" s="1089"/>
      <c r="G306" s="1089"/>
      <c r="H306" s="1089">
        <f t="shared" si="165"/>
        <v>0</v>
      </c>
      <c r="I306" s="1089">
        <f t="shared" si="166"/>
        <v>0</v>
      </c>
      <c r="J306" s="1401"/>
      <c r="K306" s="1089"/>
      <c r="L306" s="1089"/>
      <c r="M306" s="1067"/>
      <c r="N306" s="1500"/>
      <c r="O306" s="1500"/>
    </row>
    <row r="307" spans="1:15" s="269" customFormat="1" ht="28.5" x14ac:dyDescent="0.3">
      <c r="A307" s="1653"/>
      <c r="B307" s="1656"/>
      <c r="C307" s="540">
        <v>4631</v>
      </c>
      <c r="D307" s="271" t="s">
        <v>393</v>
      </c>
      <c r="E307" s="1089"/>
      <c r="F307" s="1089"/>
      <c r="G307" s="1089"/>
      <c r="H307" s="1089">
        <f t="shared" si="165"/>
        <v>0</v>
      </c>
      <c r="I307" s="1089">
        <f t="shared" si="166"/>
        <v>0</v>
      </c>
      <c r="J307" s="1401"/>
      <c r="K307" s="1089"/>
      <c r="L307" s="1089"/>
      <c r="M307" s="1500"/>
      <c r="N307" s="1500"/>
      <c r="O307" s="1500"/>
    </row>
    <row r="308" spans="1:15" s="269" customFormat="1" ht="21.75" customHeight="1" x14ac:dyDescent="0.2">
      <c r="A308" s="1653"/>
      <c r="B308" s="1656"/>
      <c r="C308" s="540">
        <v>4632</v>
      </c>
      <c r="D308" s="271" t="s">
        <v>290</v>
      </c>
      <c r="E308" s="1089"/>
      <c r="F308" s="1089"/>
      <c r="G308" s="1089"/>
      <c r="H308" s="1089">
        <f t="shared" si="165"/>
        <v>0</v>
      </c>
      <c r="I308" s="1089">
        <f t="shared" si="166"/>
        <v>0</v>
      </c>
      <c r="J308" s="1089"/>
      <c r="K308" s="1089"/>
      <c r="L308" s="1089"/>
      <c r="M308" s="1500"/>
      <c r="N308" s="1500"/>
      <c r="O308" s="1500"/>
    </row>
    <row r="309" spans="1:15" s="269" customFormat="1" ht="48.75" customHeight="1" x14ac:dyDescent="0.25">
      <c r="A309" s="1653"/>
      <c r="B309" s="1656"/>
      <c r="C309" s="543">
        <v>4638</v>
      </c>
      <c r="D309" s="516" t="s">
        <v>440</v>
      </c>
      <c r="E309" s="1089"/>
      <c r="F309" s="1089"/>
      <c r="G309" s="1089"/>
      <c r="H309" s="1089">
        <f t="shared" si="165"/>
        <v>0</v>
      </c>
      <c r="I309" s="1089">
        <f t="shared" si="166"/>
        <v>0</v>
      </c>
      <c r="J309" s="1089"/>
      <c r="K309" s="1089"/>
      <c r="L309" s="1089"/>
      <c r="M309" s="1500"/>
      <c r="N309" s="1500"/>
      <c r="O309" s="1500"/>
    </row>
    <row r="310" spans="1:15" s="269" customFormat="1" ht="14.25" x14ac:dyDescent="0.2">
      <c r="A310" s="1653"/>
      <c r="B310" s="1656"/>
      <c r="C310" s="540" t="s">
        <v>399</v>
      </c>
      <c r="D310" s="271" t="s">
        <v>400</v>
      </c>
      <c r="E310" s="1089"/>
      <c r="F310" s="1089"/>
      <c r="G310" s="1089"/>
      <c r="H310" s="1089">
        <f t="shared" si="165"/>
        <v>0</v>
      </c>
      <c r="I310" s="1089">
        <f t="shared" si="166"/>
        <v>0</v>
      </c>
      <c r="J310" s="1089"/>
      <c r="K310" s="1089"/>
      <c r="L310" s="1089"/>
      <c r="M310" s="1500"/>
      <c r="N310" s="1500"/>
      <c r="O310" s="1500"/>
    </row>
    <row r="311" spans="1:15" s="269" customFormat="1" ht="14.25" x14ac:dyDescent="0.2">
      <c r="A311" s="1653"/>
      <c r="B311" s="1656"/>
      <c r="C311" s="540">
        <v>4729</v>
      </c>
      <c r="D311" s="273" t="s">
        <v>67</v>
      </c>
      <c r="E311" s="1402"/>
      <c r="F311" s="1402"/>
      <c r="G311" s="1089"/>
      <c r="H311" s="1089">
        <f t="shared" si="165"/>
        <v>0</v>
      </c>
      <c r="I311" s="1089">
        <f t="shared" si="166"/>
        <v>0</v>
      </c>
      <c r="J311" s="1402"/>
      <c r="K311" s="1402"/>
      <c r="L311" s="1402"/>
      <c r="M311" s="1500"/>
      <c r="N311" s="1500"/>
      <c r="O311" s="1500"/>
    </row>
    <row r="312" spans="1:15" s="269" customFormat="1" ht="14.25" x14ac:dyDescent="0.2">
      <c r="A312" s="1653"/>
      <c r="B312" s="1656"/>
      <c r="C312" s="540">
        <v>4822</v>
      </c>
      <c r="D312" s="273" t="s">
        <v>68</v>
      </c>
      <c r="E312" s="1402"/>
      <c r="F312" s="1402"/>
      <c r="G312" s="1089"/>
      <c r="H312" s="1089">
        <f t="shared" si="165"/>
        <v>0</v>
      </c>
      <c r="I312" s="1089">
        <f t="shared" si="166"/>
        <v>0</v>
      </c>
      <c r="J312" s="1402"/>
      <c r="K312" s="1402"/>
      <c r="L312" s="1402"/>
      <c r="M312" s="1500"/>
      <c r="N312" s="1500"/>
      <c r="O312" s="1500"/>
    </row>
    <row r="313" spans="1:15" s="269" customFormat="1" ht="14.25" x14ac:dyDescent="0.2">
      <c r="A313" s="1653"/>
      <c r="B313" s="1656"/>
      <c r="C313" s="542">
        <v>4823</v>
      </c>
      <c r="D313" s="488" t="s">
        <v>69</v>
      </c>
      <c r="E313" s="1399">
        <f>E315+E316+E317</f>
        <v>1094.3</v>
      </c>
      <c r="F313" s="1399">
        <f>F315+F316+F317</f>
        <v>1094</v>
      </c>
      <c r="G313" s="1399">
        <f>G315+G316+G317</f>
        <v>2718.7000000000003</v>
      </c>
      <c r="H313" s="1399">
        <f t="shared" si="165"/>
        <v>1624.7000000000003</v>
      </c>
      <c r="I313" s="1399">
        <f t="shared" si="166"/>
        <v>1624.4000000000003</v>
      </c>
      <c r="J313" s="1399"/>
      <c r="K313" s="1399">
        <f>K315+K316+K317</f>
        <v>2718.7000000000003</v>
      </c>
      <c r="L313" s="1399">
        <f>L315+L316+L317</f>
        <v>2718.7000000000003</v>
      </c>
      <c r="M313" s="1500"/>
      <c r="N313" s="1500"/>
      <c r="O313" s="1500"/>
    </row>
    <row r="314" spans="1:15" s="269" customFormat="1" ht="14.25" x14ac:dyDescent="0.2">
      <c r="A314" s="1653"/>
      <c r="B314" s="1656"/>
      <c r="C314" s="540"/>
      <c r="D314" s="272" t="s">
        <v>72</v>
      </c>
      <c r="E314" s="1402"/>
      <c r="F314" s="1402"/>
      <c r="G314" s="1089"/>
      <c r="H314" s="1089">
        <f t="shared" si="165"/>
        <v>0</v>
      </c>
      <c r="I314" s="1089">
        <f t="shared" si="166"/>
        <v>0</v>
      </c>
      <c r="J314" s="1402"/>
      <c r="K314" s="1402"/>
      <c r="L314" s="1402"/>
      <c r="M314" s="1500"/>
      <c r="N314" s="1067"/>
      <c r="O314" s="1500"/>
    </row>
    <row r="315" spans="1:15" s="267" customFormat="1" ht="27" x14ac:dyDescent="0.2">
      <c r="A315" s="1653"/>
      <c r="B315" s="1656"/>
      <c r="C315" s="540"/>
      <c r="D315" s="272" t="s">
        <v>289</v>
      </c>
      <c r="E315" s="1089">
        <v>11.3</v>
      </c>
      <c r="F315" s="1089">
        <v>11</v>
      </c>
      <c r="G315" s="1089">
        <v>11.3</v>
      </c>
      <c r="H315" s="1089">
        <f t="shared" si="165"/>
        <v>0.30000000000000071</v>
      </c>
      <c r="I315" s="1089">
        <f t="shared" si="166"/>
        <v>0</v>
      </c>
      <c r="J315" s="1402"/>
      <c r="K315" s="1089">
        <v>11.3</v>
      </c>
      <c r="L315" s="1089">
        <v>11.3</v>
      </c>
      <c r="M315" s="1067">
        <f t="shared" ref="M315:M316" si="188">+G315/12*3</f>
        <v>2.8250000000000002</v>
      </c>
      <c r="N315" s="1067">
        <f t="shared" ref="N315:N316" si="189">+G315/12*6</f>
        <v>5.65</v>
      </c>
      <c r="O315" s="1067">
        <f t="shared" ref="O315:O316" si="190">+G315/12*9</f>
        <v>8.4750000000000014</v>
      </c>
    </row>
    <row r="316" spans="1:15" ht="27.95" customHeight="1" x14ac:dyDescent="0.25">
      <c r="A316" s="1653"/>
      <c r="B316" s="1656"/>
      <c r="C316" s="540"/>
      <c r="D316" s="272" t="s">
        <v>287</v>
      </c>
      <c r="E316" s="1089">
        <v>1083</v>
      </c>
      <c r="F316" s="1089">
        <v>1083</v>
      </c>
      <c r="G316" s="1089">
        <v>2707.4</v>
      </c>
      <c r="H316" s="1089">
        <f t="shared" si="165"/>
        <v>1624.4</v>
      </c>
      <c r="I316" s="1089">
        <f t="shared" si="166"/>
        <v>1624.4</v>
      </c>
      <c r="J316" s="1402"/>
      <c r="K316" s="1089">
        <v>2707.4</v>
      </c>
      <c r="L316" s="1089">
        <v>2707.4</v>
      </c>
      <c r="M316" s="1067">
        <f t="shared" si="188"/>
        <v>676.85</v>
      </c>
      <c r="N316" s="1067">
        <f t="shared" si="189"/>
        <v>1353.7</v>
      </c>
      <c r="O316" s="1067">
        <f t="shared" si="190"/>
        <v>2030.5500000000002</v>
      </c>
    </row>
    <row r="317" spans="1:15" ht="14.25" x14ac:dyDescent="0.25">
      <c r="A317" s="1653"/>
      <c r="B317" s="1656"/>
      <c r="C317" s="540"/>
      <c r="D317" s="272" t="s">
        <v>288</v>
      </c>
      <c r="E317" s="1402"/>
      <c r="F317" s="1402"/>
      <c r="G317" s="1089"/>
      <c r="H317" s="1089">
        <f t="shared" si="165"/>
        <v>0</v>
      </c>
      <c r="I317" s="1089">
        <f t="shared" si="166"/>
        <v>0</v>
      </c>
      <c r="J317" s="1402"/>
      <c r="K317" s="1402"/>
      <c r="L317" s="1402"/>
      <c r="N317" s="1501"/>
    </row>
    <row r="318" spans="1:15" ht="31.5" customHeight="1" x14ac:dyDescent="0.25">
      <c r="A318" s="1653"/>
      <c r="B318" s="1656"/>
      <c r="C318" s="543" t="s">
        <v>438</v>
      </c>
      <c r="D318" s="516" t="s">
        <v>464</v>
      </c>
      <c r="E318" s="1402"/>
      <c r="F318" s="1402"/>
      <c r="G318" s="1089"/>
      <c r="H318" s="1089">
        <f t="shared" si="165"/>
        <v>0</v>
      </c>
      <c r="I318" s="1089">
        <f t="shared" si="166"/>
        <v>0</v>
      </c>
      <c r="J318" s="1402"/>
      <c r="K318" s="1402"/>
      <c r="L318" s="1402"/>
      <c r="N318" s="1501"/>
    </row>
    <row r="319" spans="1:15" s="282" customFormat="1" ht="14.25" x14ac:dyDescent="0.25">
      <c r="A319" s="1653"/>
      <c r="B319" s="1656"/>
      <c r="C319" s="540">
        <v>4861</v>
      </c>
      <c r="D319" s="273" t="s">
        <v>70</v>
      </c>
      <c r="E319" s="1402"/>
      <c r="F319" s="1402"/>
      <c r="G319" s="1089"/>
      <c r="H319" s="1089">
        <f t="shared" si="165"/>
        <v>0</v>
      </c>
      <c r="I319" s="1089">
        <f t="shared" si="166"/>
        <v>0</v>
      </c>
      <c r="J319" s="1402"/>
      <c r="K319" s="1402"/>
      <c r="L319" s="1402"/>
      <c r="M319" s="1383"/>
      <c r="N319" s="1379"/>
      <c r="O319" s="1501"/>
    </row>
    <row r="320" spans="1:15" ht="14.25" x14ac:dyDescent="0.25">
      <c r="A320" s="1654"/>
      <c r="B320" s="1657"/>
      <c r="C320" s="540">
        <v>4891</v>
      </c>
      <c r="D320" s="273" t="s">
        <v>71</v>
      </c>
      <c r="E320" s="1089"/>
      <c r="F320" s="1089"/>
      <c r="G320" s="1089"/>
      <c r="H320" s="1089">
        <f t="shared" si="165"/>
        <v>0</v>
      </c>
      <c r="I320" s="1089">
        <f t="shared" si="166"/>
        <v>0</v>
      </c>
      <c r="J320" s="1089"/>
      <c r="K320" s="1089"/>
      <c r="L320" s="1089"/>
      <c r="M320" s="1502"/>
    </row>
    <row r="321" spans="1:15" s="27" customFormat="1" ht="28.5" x14ac:dyDescent="0.25">
      <c r="A321" s="1647" t="s">
        <v>454</v>
      </c>
      <c r="B321" s="1647"/>
      <c r="C321" s="283"/>
      <c r="D321" s="36" t="s">
        <v>73</v>
      </c>
      <c r="E321" s="1403">
        <f>SUM(E323:E330)</f>
        <v>0</v>
      </c>
      <c r="F321" s="1403">
        <f>SUM(F323:F330)</f>
        <v>0</v>
      </c>
      <c r="G321" s="1403">
        <f>SUM(G323:G330)</f>
        <v>0</v>
      </c>
      <c r="H321" s="1403">
        <f t="shared" si="165"/>
        <v>0</v>
      </c>
      <c r="I321" s="1403">
        <f>+I327+I328+I329+I330</f>
        <v>0</v>
      </c>
      <c r="J321" s="1403"/>
      <c r="K321" s="1403">
        <f>SUM(K323:K330)</f>
        <v>0</v>
      </c>
      <c r="L321" s="1403">
        <f>SUM(L323:L330)</f>
        <v>0</v>
      </c>
      <c r="M321" s="1503"/>
      <c r="N321" s="1503"/>
      <c r="O321" s="1503"/>
    </row>
    <row r="322" spans="1:15" s="20" customFormat="1" ht="23.25" customHeight="1" x14ac:dyDescent="0.25">
      <c r="A322" s="891" t="s">
        <v>455</v>
      </c>
      <c r="B322" s="891" t="s">
        <v>456</v>
      </c>
      <c r="C322" s="284"/>
      <c r="D322" s="17" t="s">
        <v>72</v>
      </c>
      <c r="E322" s="1404"/>
      <c r="F322" s="1404"/>
      <c r="G322" s="1404"/>
      <c r="H322" s="1404">
        <f t="shared" si="165"/>
        <v>0</v>
      </c>
      <c r="I322" s="411">
        <f t="shared" ref="I322:I335" si="191">G322-E322</f>
        <v>0</v>
      </c>
      <c r="J322" s="1404"/>
      <c r="K322" s="1404"/>
      <c r="L322" s="1404"/>
      <c r="M322" s="1504"/>
      <c r="N322" s="1504"/>
      <c r="O322" s="1504"/>
    </row>
    <row r="323" spans="1:15" s="20" customFormat="1" ht="14.25" x14ac:dyDescent="0.25">
      <c r="A323" s="1658">
        <v>1080</v>
      </c>
      <c r="B323" s="1658">
        <v>11003</v>
      </c>
      <c r="C323" s="284">
        <v>5111</v>
      </c>
      <c r="D323" s="18" t="s">
        <v>1292</v>
      </c>
      <c r="E323" s="1404"/>
      <c r="F323" s="1404"/>
      <c r="G323" s="1404"/>
      <c r="H323" s="411">
        <f t="shared" si="165"/>
        <v>0</v>
      </c>
      <c r="I323" s="411">
        <f t="shared" si="191"/>
        <v>0</v>
      </c>
      <c r="J323" s="1404"/>
      <c r="K323" s="1404"/>
      <c r="L323" s="1404"/>
      <c r="M323" s="1504"/>
      <c r="N323" s="1504"/>
      <c r="O323" s="1504"/>
    </row>
    <row r="324" spans="1:15" s="20" customFormat="1" ht="14.25" x14ac:dyDescent="0.25">
      <c r="A324" s="1659"/>
      <c r="B324" s="1659"/>
      <c r="C324" s="284">
        <v>5112</v>
      </c>
      <c r="D324" s="18" t="s">
        <v>1293</v>
      </c>
      <c r="E324" s="1404"/>
      <c r="F324" s="1404"/>
      <c r="G324" s="1404"/>
      <c r="H324" s="411">
        <f t="shared" si="165"/>
        <v>0</v>
      </c>
      <c r="I324" s="411">
        <f t="shared" si="191"/>
        <v>0</v>
      </c>
      <c r="J324" s="1404"/>
      <c r="K324" s="1404"/>
      <c r="L324" s="1404"/>
      <c r="M324" s="1504"/>
      <c r="N324" s="1504"/>
      <c r="O324" s="1504"/>
    </row>
    <row r="325" spans="1:15" s="20" customFormat="1" ht="13.5" customHeight="1" x14ac:dyDescent="0.25">
      <c r="A325" s="1659"/>
      <c r="B325" s="1659"/>
      <c r="C325" s="284" t="s">
        <v>1294</v>
      </c>
      <c r="D325" s="18" t="s">
        <v>1269</v>
      </c>
      <c r="E325" s="1404"/>
      <c r="F325" s="1404"/>
      <c r="G325" s="1404"/>
      <c r="H325" s="411">
        <f t="shared" si="165"/>
        <v>0</v>
      </c>
      <c r="I325" s="411">
        <f t="shared" si="191"/>
        <v>0</v>
      </c>
      <c r="J325" s="1404"/>
      <c r="K325" s="1404"/>
      <c r="L325" s="1404"/>
      <c r="M325" s="1504"/>
      <c r="N325" s="1504"/>
      <c r="O325" s="1504"/>
    </row>
    <row r="326" spans="1:15" s="20" customFormat="1" ht="14.25" x14ac:dyDescent="0.25">
      <c r="A326" s="1659"/>
      <c r="B326" s="1659"/>
      <c r="C326" s="284">
        <v>5121</v>
      </c>
      <c r="D326" s="271" t="s">
        <v>74</v>
      </c>
      <c r="E326" s="1404"/>
      <c r="F326" s="1404"/>
      <c r="G326" s="1404"/>
      <c r="H326" s="411">
        <f t="shared" si="165"/>
        <v>0</v>
      </c>
      <c r="I326" s="411">
        <f t="shared" si="191"/>
        <v>0</v>
      </c>
      <c r="J326" s="1404"/>
      <c r="K326" s="1404"/>
      <c r="L326" s="1404"/>
      <c r="M326" s="1504"/>
      <c r="N326" s="1504"/>
      <c r="O326" s="1504"/>
    </row>
    <row r="327" spans="1:15" s="33" customFormat="1" ht="15.75" customHeight="1" x14ac:dyDescent="0.25">
      <c r="A327" s="1659"/>
      <c r="B327" s="1659"/>
      <c r="C327" s="258">
        <v>5122</v>
      </c>
      <c r="D327" s="21" t="s">
        <v>75</v>
      </c>
      <c r="E327" s="1405"/>
      <c r="F327" s="1405"/>
      <c r="G327" s="411"/>
      <c r="H327" s="411">
        <f t="shared" si="165"/>
        <v>0</v>
      </c>
      <c r="I327" s="411">
        <f t="shared" si="191"/>
        <v>0</v>
      </c>
      <c r="J327" s="1405"/>
      <c r="K327" s="411"/>
      <c r="L327" s="411"/>
      <c r="M327" s="1505"/>
      <c r="N327" s="1505"/>
      <c r="O327" s="1505"/>
    </row>
    <row r="328" spans="1:15" s="33" customFormat="1" ht="15.75" customHeight="1" x14ac:dyDescent="0.25">
      <c r="A328" s="1659"/>
      <c r="B328" s="1659"/>
      <c r="C328" s="258">
        <v>5129</v>
      </c>
      <c r="D328" s="21" t="s">
        <v>76</v>
      </c>
      <c r="E328" s="1405"/>
      <c r="F328" s="1405"/>
      <c r="G328" s="411"/>
      <c r="H328" s="411">
        <f t="shared" si="165"/>
        <v>0</v>
      </c>
      <c r="I328" s="411">
        <f t="shared" si="191"/>
        <v>0</v>
      </c>
      <c r="J328" s="1405"/>
      <c r="K328" s="411"/>
      <c r="L328" s="411"/>
      <c r="M328" s="1505"/>
      <c r="N328" s="1505"/>
      <c r="O328" s="1505"/>
    </row>
    <row r="329" spans="1:15" s="33" customFormat="1" ht="14.25" x14ac:dyDescent="0.25">
      <c r="A329" s="1659"/>
      <c r="B329" s="1659"/>
      <c r="C329" s="258">
        <v>5132</v>
      </c>
      <c r="D329" s="21" t="s">
        <v>77</v>
      </c>
      <c r="E329" s="1405"/>
      <c r="F329" s="1405"/>
      <c r="G329" s="411"/>
      <c r="H329" s="411">
        <f t="shared" si="165"/>
        <v>0</v>
      </c>
      <c r="I329" s="411">
        <f t="shared" si="191"/>
        <v>0</v>
      </c>
      <c r="J329" s="1405"/>
      <c r="K329" s="411"/>
      <c r="L329" s="411"/>
      <c r="M329" s="1505"/>
      <c r="N329" s="1505"/>
      <c r="O329" s="1505"/>
    </row>
    <row r="330" spans="1:15" s="33" customFormat="1" ht="15.75" customHeight="1" x14ac:dyDescent="0.25">
      <c r="A330" s="1660"/>
      <c r="B330" s="1660"/>
      <c r="C330" s="258" t="s">
        <v>1295</v>
      </c>
      <c r="D330" s="21" t="s">
        <v>1296</v>
      </c>
      <c r="E330" s="1405"/>
      <c r="F330" s="1405"/>
      <c r="G330" s="411"/>
      <c r="H330" s="411">
        <f t="shared" si="165"/>
        <v>0</v>
      </c>
      <c r="I330" s="411">
        <f t="shared" si="191"/>
        <v>0</v>
      </c>
      <c r="J330" s="1405"/>
      <c r="K330" s="411"/>
      <c r="L330" s="411"/>
      <c r="M330" s="1505"/>
      <c r="N330" s="1505"/>
      <c r="O330" s="1505"/>
    </row>
    <row r="331" spans="1:15" s="176" customFormat="1" ht="14.25" customHeight="1" x14ac:dyDescent="0.2">
      <c r="A331" s="1652" t="s">
        <v>1268</v>
      </c>
      <c r="B331" s="1655">
        <v>11004</v>
      </c>
      <c r="C331" s="534"/>
      <c r="D331" s="271" t="s">
        <v>291</v>
      </c>
      <c r="E331" s="1406">
        <v>97</v>
      </c>
      <c r="F331" s="1406">
        <v>97</v>
      </c>
      <c r="G331" s="1406">
        <v>97</v>
      </c>
      <c r="H331" s="1406">
        <f>+G331-F331</f>
        <v>0</v>
      </c>
      <c r="I331" s="1406">
        <f t="shared" si="191"/>
        <v>0</v>
      </c>
      <c r="J331" s="1406"/>
      <c r="K331" s="1406">
        <v>97</v>
      </c>
      <c r="L331" s="1406">
        <v>97</v>
      </c>
      <c r="M331" s="1107"/>
      <c r="N331" s="1107"/>
      <c r="O331" s="1107"/>
    </row>
    <row r="332" spans="1:15" s="176" customFormat="1" ht="13.5" customHeight="1" x14ac:dyDescent="0.2">
      <c r="A332" s="1653"/>
      <c r="B332" s="1656"/>
      <c r="C332" s="535"/>
      <c r="D332" s="272"/>
      <c r="E332" s="1407"/>
      <c r="F332" s="1407"/>
      <c r="G332" s="1407"/>
      <c r="H332" s="1407">
        <f>+G332-F332</f>
        <v>0</v>
      </c>
      <c r="I332" s="1407">
        <f t="shared" si="191"/>
        <v>0</v>
      </c>
      <c r="J332" s="1407"/>
      <c r="K332" s="1407"/>
      <c r="L332" s="1407"/>
      <c r="M332" s="1107"/>
      <c r="N332" s="1107"/>
      <c r="O332" s="1107"/>
    </row>
    <row r="333" spans="1:15" s="176" customFormat="1" ht="14.25" customHeight="1" x14ac:dyDescent="0.2">
      <c r="A333" s="1653"/>
      <c r="B333" s="1656"/>
      <c r="C333" s="535"/>
      <c r="D333" s="273" t="s">
        <v>32</v>
      </c>
      <c r="E333" s="1407">
        <v>1</v>
      </c>
      <c r="F333" s="1407">
        <v>1</v>
      </c>
      <c r="G333" s="1407">
        <v>1</v>
      </c>
      <c r="H333" s="1407">
        <f>+G333-F333</f>
        <v>0</v>
      </c>
      <c r="I333" s="1407">
        <f t="shared" si="191"/>
        <v>0</v>
      </c>
      <c r="J333" s="1407"/>
      <c r="K333" s="1407">
        <v>1</v>
      </c>
      <c r="L333" s="1407">
        <v>1</v>
      </c>
      <c r="M333" s="1107"/>
      <c r="N333" s="1107"/>
      <c r="O333" s="1107"/>
    </row>
    <row r="334" spans="1:15" s="266" customFormat="1" ht="14.25" customHeight="1" x14ac:dyDescent="0.2">
      <c r="A334" s="1653"/>
      <c r="B334" s="1656"/>
      <c r="C334" s="535"/>
      <c r="D334" s="272"/>
      <c r="E334" s="1093"/>
      <c r="F334" s="1093"/>
      <c r="G334" s="1093"/>
      <c r="H334" s="1093">
        <f>+G334-F334</f>
        <v>0</v>
      </c>
      <c r="I334" s="1093">
        <f t="shared" si="191"/>
        <v>0</v>
      </c>
      <c r="J334" s="1093"/>
      <c r="K334" s="1093"/>
      <c r="L334" s="1093"/>
      <c r="M334" s="1499"/>
      <c r="N334" s="1499"/>
      <c r="O334" s="1499"/>
    </row>
    <row r="335" spans="1:15" s="265" customFormat="1" ht="14.25" customHeight="1" x14ac:dyDescent="0.25">
      <c r="A335" s="1653"/>
      <c r="B335" s="1656"/>
      <c r="C335" s="536"/>
      <c r="D335" s="281" t="s">
        <v>33</v>
      </c>
      <c r="E335" s="1398">
        <f>+E337+E401</f>
        <v>553003</v>
      </c>
      <c r="F335" s="1398">
        <f>+F337+F401</f>
        <v>571723.30000000005</v>
      </c>
      <c r="G335" s="1398">
        <f>+G337+G401</f>
        <v>708796.60000000009</v>
      </c>
      <c r="H335" s="1398">
        <f>+G335-F335</f>
        <v>137073.30000000005</v>
      </c>
      <c r="I335" s="1398">
        <f t="shared" si="191"/>
        <v>155793.60000000009</v>
      </c>
      <c r="J335" s="1398"/>
      <c r="K335" s="1398">
        <f>+K337+K401</f>
        <v>742100.9</v>
      </c>
      <c r="L335" s="1398">
        <f>+L337+L401</f>
        <v>775655.5</v>
      </c>
      <c r="M335" s="1475">
        <f>SUM(M341:M395)</f>
        <v>122249.28333333334</v>
      </c>
      <c r="N335" s="1475">
        <f t="shared" ref="N335:O335" si="192">SUM(N341:N395)</f>
        <v>299448.43333333341</v>
      </c>
      <c r="O335" s="1475">
        <f t="shared" si="192"/>
        <v>476647.58333333326</v>
      </c>
    </row>
    <row r="336" spans="1:15" s="265" customFormat="1" ht="14.25" customHeight="1" x14ac:dyDescent="0.25">
      <c r="A336" s="1653"/>
      <c r="B336" s="1656"/>
      <c r="C336" s="537"/>
      <c r="D336" s="17" t="s">
        <v>403</v>
      </c>
      <c r="E336" s="1093"/>
      <c r="F336" s="1093"/>
      <c r="G336" s="1093"/>
      <c r="H336" s="1398"/>
      <c r="I336" s="1398"/>
      <c r="J336" s="1093"/>
      <c r="K336" s="1093"/>
      <c r="L336" s="1093"/>
      <c r="M336" s="1475"/>
      <c r="N336" s="1475"/>
      <c r="O336" s="1475"/>
    </row>
    <row r="337" spans="1:15" s="265" customFormat="1" ht="14.25" customHeight="1" x14ac:dyDescent="0.2">
      <c r="A337" s="1653"/>
      <c r="B337" s="1656"/>
      <c r="C337" s="538"/>
      <c r="D337" s="274" t="s">
        <v>36</v>
      </c>
      <c r="E337" s="1398">
        <f>E339+SUM(E345:E400)-E345-E350-E358-E372-E376-E393</f>
        <v>553003</v>
      </c>
      <c r="F337" s="1398">
        <f>F339+SUM(F345:F400)-F345-F350-F358-F372-F376-F393</f>
        <v>571723.30000000005</v>
      </c>
      <c r="G337" s="1398">
        <f>G339+SUM(G345:G400)-G345-G350-G358-G372-G376-G393</f>
        <v>708796.60000000009</v>
      </c>
      <c r="H337" s="1398">
        <f>+G337-F337</f>
        <v>137073.30000000005</v>
      </c>
      <c r="I337" s="1398">
        <f>G337-E337</f>
        <v>155793.60000000009</v>
      </c>
      <c r="J337" s="1398"/>
      <c r="K337" s="1398">
        <f>K339+SUM(K345:K400)-K345-K350-K358-K372-K376-K393</f>
        <v>742100.9</v>
      </c>
      <c r="L337" s="1398">
        <f>L339+SUM(L345:L400)-L345-L350-L358-L372-L376-L393</f>
        <v>775655.5</v>
      </c>
      <c r="M337" s="1475"/>
      <c r="N337" s="1475"/>
      <c r="O337" s="1475"/>
    </row>
    <row r="338" spans="1:15" s="265" customFormat="1" ht="13.5" customHeight="1" x14ac:dyDescent="0.2">
      <c r="A338" s="1653"/>
      <c r="B338" s="1656"/>
      <c r="C338" s="534"/>
      <c r="D338" s="272" t="s">
        <v>72</v>
      </c>
      <c r="E338" s="1099"/>
      <c r="F338" s="1099"/>
      <c r="G338" s="1093"/>
      <c r="H338" s="1093">
        <f t="shared" ref="H338:H410" si="193">+G338-F338</f>
        <v>0</v>
      </c>
      <c r="I338" s="1099">
        <f t="shared" ref="I338:I400" si="194">G338-E338</f>
        <v>0</v>
      </c>
      <c r="J338" s="1099"/>
      <c r="K338" s="1099"/>
      <c r="L338" s="1099"/>
      <c r="M338" s="1475"/>
      <c r="N338" s="1475"/>
      <c r="O338" s="1475"/>
    </row>
    <row r="339" spans="1:15" s="265" customFormat="1" ht="14.25" customHeight="1" x14ac:dyDescent="0.2">
      <c r="A339" s="1653"/>
      <c r="B339" s="1656"/>
      <c r="C339" s="539"/>
      <c r="D339" s="488" t="s">
        <v>491</v>
      </c>
      <c r="E339" s="1399">
        <f>SUM(E341:E343)</f>
        <v>515559.7</v>
      </c>
      <c r="F339" s="1399">
        <f>SUM(F341:F343)</f>
        <v>529451.4</v>
      </c>
      <c r="G339" s="1399">
        <f>SUM(G341:G343)</f>
        <v>659398.40000000014</v>
      </c>
      <c r="H339" s="1399">
        <f t="shared" si="193"/>
        <v>129947.00000000012</v>
      </c>
      <c r="I339" s="1399">
        <f t="shared" si="194"/>
        <v>143838.70000000013</v>
      </c>
      <c r="J339" s="1399"/>
      <c r="K339" s="1399">
        <f>SUM(K341:K343)</f>
        <v>692702.70000000007</v>
      </c>
      <c r="L339" s="1399">
        <f>SUM(L341:L343)</f>
        <v>726257.3</v>
      </c>
      <c r="M339" s="1475"/>
      <c r="N339" s="1475"/>
      <c r="O339" s="1475"/>
    </row>
    <row r="340" spans="1:15" s="265" customFormat="1" x14ac:dyDescent="0.2">
      <c r="A340" s="1653"/>
      <c r="B340" s="1656"/>
      <c r="C340" s="534"/>
      <c r="D340" s="272" t="s">
        <v>72</v>
      </c>
      <c r="E340" s="1099"/>
      <c r="F340" s="1099"/>
      <c r="G340" s="1093"/>
      <c r="H340" s="1093">
        <f t="shared" si="193"/>
        <v>0</v>
      </c>
      <c r="I340" s="1099">
        <f t="shared" si="194"/>
        <v>0</v>
      </c>
      <c r="J340" s="1099"/>
      <c r="K340" s="1099"/>
      <c r="L340" s="1099"/>
      <c r="M340" s="1475"/>
      <c r="N340" s="1475"/>
      <c r="O340" s="1475"/>
    </row>
    <row r="341" spans="1:15" s="265" customFormat="1" ht="28.5" x14ac:dyDescent="0.2">
      <c r="A341" s="1653"/>
      <c r="B341" s="1656"/>
      <c r="C341" s="540" t="s">
        <v>283</v>
      </c>
      <c r="D341" s="275" t="s">
        <v>37</v>
      </c>
      <c r="E341" s="1099">
        <v>401831.9</v>
      </c>
      <c r="F341" s="1099">
        <v>411795.5</v>
      </c>
      <c r="G341" s="1099">
        <v>512865.4</v>
      </c>
      <c r="H341" s="1099">
        <f t="shared" si="193"/>
        <v>101069.90000000002</v>
      </c>
      <c r="I341" s="1099">
        <f t="shared" si="194"/>
        <v>111033.5</v>
      </c>
      <c r="J341" s="1099"/>
      <c r="K341" s="1099">
        <v>538768.80000000005</v>
      </c>
      <c r="L341" s="1099">
        <v>564866.80000000005</v>
      </c>
      <c r="M341" s="1475">
        <f t="shared" ref="M341:M343" si="195">+G341/12*2</f>
        <v>85477.566666666666</v>
      </c>
      <c r="N341" s="1475">
        <f t="shared" ref="N341:N343" si="196">+G341/12*5</f>
        <v>213693.91666666666</v>
      </c>
      <c r="O341" s="1475">
        <f t="shared" ref="O341:O343" si="197">+G341/12*8</f>
        <v>341910.26666666666</v>
      </c>
    </row>
    <row r="342" spans="1:15" s="267" customFormat="1" ht="28.5" x14ac:dyDescent="0.2">
      <c r="A342" s="1653"/>
      <c r="B342" s="1656"/>
      <c r="C342" s="540" t="s">
        <v>284</v>
      </c>
      <c r="D342" s="276" t="s">
        <v>38</v>
      </c>
      <c r="E342" s="1099">
        <v>99777</v>
      </c>
      <c r="F342" s="1099">
        <v>103998.5</v>
      </c>
      <c r="G342" s="1099">
        <v>138528.70000000001</v>
      </c>
      <c r="H342" s="1099">
        <f t="shared" si="193"/>
        <v>34530.200000000012</v>
      </c>
      <c r="I342" s="1099">
        <f t="shared" si="194"/>
        <v>38751.700000000012</v>
      </c>
      <c r="J342" s="1099"/>
      <c r="K342" s="1099">
        <v>145780.9</v>
      </c>
      <c r="L342" s="1099">
        <v>153129.1</v>
      </c>
      <c r="M342" s="1475">
        <f t="shared" si="195"/>
        <v>23088.116666666669</v>
      </c>
      <c r="N342" s="1475">
        <f t="shared" si="196"/>
        <v>57720.291666666672</v>
      </c>
      <c r="O342" s="1475">
        <f t="shared" si="197"/>
        <v>92352.466666666674</v>
      </c>
    </row>
    <row r="343" spans="1:15" s="267" customFormat="1" ht="28.5" x14ac:dyDescent="0.2">
      <c r="A343" s="1653"/>
      <c r="B343" s="1656"/>
      <c r="C343" s="540" t="s">
        <v>285</v>
      </c>
      <c r="D343" s="276" t="s">
        <v>39</v>
      </c>
      <c r="E343" s="1099">
        <v>13950.8</v>
      </c>
      <c r="F343" s="1099">
        <v>13657.4</v>
      </c>
      <c r="G343" s="1099">
        <v>8004.3</v>
      </c>
      <c r="H343" s="1099">
        <f t="shared" si="193"/>
        <v>-5653.0999999999995</v>
      </c>
      <c r="I343" s="1099">
        <f t="shared" si="194"/>
        <v>-5946.4999999999991</v>
      </c>
      <c r="J343" s="1099"/>
      <c r="K343" s="1099">
        <v>8153</v>
      </c>
      <c r="L343" s="1099">
        <v>8261.4</v>
      </c>
      <c r="M343" s="1475">
        <f t="shared" si="195"/>
        <v>1334.05</v>
      </c>
      <c r="N343" s="1475">
        <f t="shared" si="196"/>
        <v>3335.125</v>
      </c>
      <c r="O343" s="1475">
        <f t="shared" si="197"/>
        <v>5336.2</v>
      </c>
    </row>
    <row r="344" spans="1:15" s="267" customFormat="1" ht="14.25" x14ac:dyDescent="0.2">
      <c r="A344" s="1653"/>
      <c r="B344" s="1656"/>
      <c r="C344" s="541"/>
      <c r="D344" s="489"/>
      <c r="E344" s="1120"/>
      <c r="F344" s="1120"/>
      <c r="G344" s="1120"/>
      <c r="H344" s="1120">
        <f t="shared" si="193"/>
        <v>0</v>
      </c>
      <c r="I344" s="1120">
        <f t="shared" si="194"/>
        <v>0</v>
      </c>
      <c r="J344" s="1120"/>
      <c r="K344" s="1120"/>
      <c r="L344" s="1120"/>
      <c r="M344" s="1067"/>
      <c r="N344" s="1067"/>
      <c r="O344" s="1067"/>
    </row>
    <row r="345" spans="1:15" s="267" customFormat="1" ht="14.25" x14ac:dyDescent="0.2">
      <c r="A345" s="1653"/>
      <c r="B345" s="1656"/>
      <c r="C345" s="542">
        <v>4212</v>
      </c>
      <c r="D345" s="488" t="s">
        <v>40</v>
      </c>
      <c r="E345" s="1399">
        <f>E347+E348+E349</f>
        <v>16920.900000000001</v>
      </c>
      <c r="F345" s="1399">
        <f>F347+F348+F349</f>
        <v>18777.099999999999</v>
      </c>
      <c r="G345" s="1399">
        <f>G347+G348+G349</f>
        <v>18634.400000000001</v>
      </c>
      <c r="H345" s="1399">
        <f t="shared" si="193"/>
        <v>-142.69999999999709</v>
      </c>
      <c r="I345" s="1399">
        <f t="shared" si="194"/>
        <v>1713.5</v>
      </c>
      <c r="J345" s="1399"/>
      <c r="K345" s="1399">
        <f>K347+K348+K349</f>
        <v>18634.400000000001</v>
      </c>
      <c r="L345" s="1399">
        <f>L347+L348+L349</f>
        <v>18634.400000000001</v>
      </c>
      <c r="M345" s="1067"/>
      <c r="N345" s="1067"/>
      <c r="O345" s="1067"/>
    </row>
    <row r="346" spans="1:15" s="267" customFormat="1" x14ac:dyDescent="0.2">
      <c r="A346" s="1653"/>
      <c r="B346" s="1656"/>
      <c r="C346" s="540"/>
      <c r="D346" s="272" t="s">
        <v>72</v>
      </c>
      <c r="E346" s="1089"/>
      <c r="F346" s="1089"/>
      <c r="G346" s="1089"/>
      <c r="H346" s="1089">
        <f t="shared" si="193"/>
        <v>0</v>
      </c>
      <c r="I346" s="1089">
        <f t="shared" si="194"/>
        <v>0</v>
      </c>
      <c r="J346" s="1089"/>
      <c r="K346" s="1089"/>
      <c r="L346" s="1089"/>
      <c r="M346" s="1067"/>
      <c r="N346" s="1067"/>
      <c r="O346" s="1067"/>
    </row>
    <row r="347" spans="1:15" s="267" customFormat="1" x14ac:dyDescent="0.2">
      <c r="A347" s="1653"/>
      <c r="B347" s="1656"/>
      <c r="C347" s="540"/>
      <c r="D347" s="272" t="s">
        <v>40</v>
      </c>
      <c r="E347" s="1089">
        <v>9057.7000000000007</v>
      </c>
      <c r="F347" s="1089">
        <v>8230.4</v>
      </c>
      <c r="G347" s="1089">
        <v>8037.5</v>
      </c>
      <c r="H347" s="1089">
        <f t="shared" si="193"/>
        <v>-192.89999999999964</v>
      </c>
      <c r="I347" s="1089">
        <f t="shared" si="194"/>
        <v>-1020.2000000000007</v>
      </c>
      <c r="J347" s="1089"/>
      <c r="K347" s="1089">
        <v>8037.5</v>
      </c>
      <c r="L347" s="1089">
        <v>8037.5</v>
      </c>
      <c r="M347" s="1067">
        <f t="shared" ref="M347" si="198">+G347/12*3</f>
        <v>2009.375</v>
      </c>
      <c r="N347" s="1067">
        <f t="shared" ref="N347" si="199">+G347/12*6</f>
        <v>4018.75</v>
      </c>
      <c r="O347" s="1067">
        <f t="shared" ref="O347" si="200">+G347/12*9</f>
        <v>6028.125</v>
      </c>
    </row>
    <row r="348" spans="1:15" s="267" customFormat="1" x14ac:dyDescent="0.2">
      <c r="A348" s="1653"/>
      <c r="B348" s="1656"/>
      <c r="C348" s="540"/>
      <c r="D348" s="272" t="s">
        <v>292</v>
      </c>
      <c r="E348" s="1089"/>
      <c r="F348" s="1089"/>
      <c r="G348" s="1089"/>
      <c r="H348" s="1089">
        <f t="shared" si="193"/>
        <v>0</v>
      </c>
      <c r="I348" s="1089">
        <f t="shared" si="194"/>
        <v>0</v>
      </c>
      <c r="J348" s="1089"/>
      <c r="K348" s="1089"/>
      <c r="L348" s="1089"/>
      <c r="M348" s="1067"/>
      <c r="N348" s="1067"/>
      <c r="O348" s="1067"/>
    </row>
    <row r="349" spans="1:15" s="267" customFormat="1" x14ac:dyDescent="0.2">
      <c r="A349" s="1653"/>
      <c r="B349" s="1656"/>
      <c r="C349" s="540"/>
      <c r="D349" s="272" t="s">
        <v>405</v>
      </c>
      <c r="E349" s="1089">
        <v>7863.2</v>
      </c>
      <c r="F349" s="1089">
        <v>10546.7</v>
      </c>
      <c r="G349" s="1089">
        <v>10596.9</v>
      </c>
      <c r="H349" s="1089">
        <f t="shared" si="193"/>
        <v>50.199999999998909</v>
      </c>
      <c r="I349" s="1089">
        <f t="shared" si="194"/>
        <v>2733.7</v>
      </c>
      <c r="J349" s="1089"/>
      <c r="K349" s="1089">
        <v>10596.9</v>
      </c>
      <c r="L349" s="1089">
        <v>10596.9</v>
      </c>
      <c r="M349" s="1067">
        <f t="shared" ref="M349" si="201">+G349/12*3</f>
        <v>2649.2249999999999</v>
      </c>
      <c r="N349" s="1067">
        <f t="shared" ref="N349" si="202">+G349/12*6</f>
        <v>5298.45</v>
      </c>
      <c r="O349" s="1067">
        <f t="shared" ref="O349" si="203">+G349/12*9</f>
        <v>7947.6749999999993</v>
      </c>
    </row>
    <row r="350" spans="1:15" s="267" customFormat="1" ht="14.25" x14ac:dyDescent="0.2">
      <c r="A350" s="1653"/>
      <c r="B350" s="1656"/>
      <c r="C350" s="542">
        <v>4213</v>
      </c>
      <c r="D350" s="488" t="s">
        <v>41</v>
      </c>
      <c r="E350" s="1399">
        <f>E352+E353</f>
        <v>3288.4</v>
      </c>
      <c r="F350" s="1399">
        <f>F352+F353</f>
        <v>2141.8000000000002</v>
      </c>
      <c r="G350" s="1399">
        <f>G352+G353</f>
        <v>2859.4</v>
      </c>
      <c r="H350" s="1399">
        <f t="shared" si="193"/>
        <v>717.59999999999991</v>
      </c>
      <c r="I350" s="1399">
        <f t="shared" si="194"/>
        <v>-429</v>
      </c>
      <c r="J350" s="1399"/>
      <c r="K350" s="1399">
        <f>K352+K353</f>
        <v>2859.4</v>
      </c>
      <c r="L350" s="1399">
        <f>L352+L353</f>
        <v>2859.4</v>
      </c>
      <c r="M350" s="1067"/>
      <c r="N350" s="1067"/>
      <c r="O350" s="1067"/>
    </row>
    <row r="351" spans="1:15" s="267" customFormat="1" x14ac:dyDescent="0.2">
      <c r="A351" s="1653"/>
      <c r="B351" s="1656"/>
      <c r="C351" s="540"/>
      <c r="D351" s="272" t="s">
        <v>72</v>
      </c>
      <c r="E351" s="1089"/>
      <c r="F351" s="1089"/>
      <c r="G351" s="1089"/>
      <c r="H351" s="1089">
        <f t="shared" si="193"/>
        <v>0</v>
      </c>
      <c r="I351" s="1089">
        <f t="shared" si="194"/>
        <v>0</v>
      </c>
      <c r="J351" s="1089"/>
      <c r="K351" s="1089"/>
      <c r="L351" s="1089"/>
      <c r="M351" s="1067"/>
      <c r="N351" s="1067"/>
      <c r="O351" s="1067"/>
    </row>
    <row r="352" spans="1:15" s="267" customFormat="1" ht="27" x14ac:dyDescent="0.2">
      <c r="A352" s="1653"/>
      <c r="B352" s="1656"/>
      <c r="C352" s="540"/>
      <c r="D352" s="278" t="s">
        <v>42</v>
      </c>
      <c r="E352" s="1089">
        <v>3288.4</v>
      </c>
      <c r="F352" s="1089">
        <v>1748.7</v>
      </c>
      <c r="G352" s="1099">
        <v>2466.3000000000002</v>
      </c>
      <c r="H352" s="1089">
        <f t="shared" si="193"/>
        <v>717.60000000000014</v>
      </c>
      <c r="I352" s="1089">
        <f t="shared" si="194"/>
        <v>-822.09999999999991</v>
      </c>
      <c r="J352" s="1089"/>
      <c r="K352" s="1099">
        <v>2466.3000000000002</v>
      </c>
      <c r="L352" s="1099">
        <v>2466.3000000000002</v>
      </c>
      <c r="M352" s="1067">
        <f t="shared" ref="M352:M354" si="204">+G352/12*3</f>
        <v>616.57500000000005</v>
      </c>
      <c r="N352" s="1067">
        <f t="shared" ref="N352:N354" si="205">+G352/12*6</f>
        <v>1233.1500000000001</v>
      </c>
      <c r="O352" s="1067">
        <f t="shared" ref="O352:O354" si="206">+G352/12*9</f>
        <v>1849.7250000000001</v>
      </c>
    </row>
    <row r="353" spans="1:15" s="267" customFormat="1" ht="27" x14ac:dyDescent="0.2">
      <c r="A353" s="1653"/>
      <c r="B353" s="1656"/>
      <c r="C353" s="540"/>
      <c r="D353" s="278" t="s">
        <v>286</v>
      </c>
      <c r="E353" s="1089"/>
      <c r="F353" s="1089">
        <v>393.1</v>
      </c>
      <c r="G353" s="1089">
        <v>393.1</v>
      </c>
      <c r="H353" s="1089">
        <f t="shared" si="193"/>
        <v>0</v>
      </c>
      <c r="I353" s="1089">
        <f t="shared" si="194"/>
        <v>393.1</v>
      </c>
      <c r="J353" s="1089"/>
      <c r="K353" s="1089">
        <v>393.1</v>
      </c>
      <c r="L353" s="1089">
        <v>393.1</v>
      </c>
      <c r="M353" s="1067">
        <f t="shared" si="204"/>
        <v>98.275000000000006</v>
      </c>
      <c r="N353" s="1067">
        <f t="shared" si="205"/>
        <v>196.55</v>
      </c>
      <c r="O353" s="1067">
        <f t="shared" si="206"/>
        <v>294.82499999999999</v>
      </c>
    </row>
    <row r="354" spans="1:15" s="267" customFormat="1" ht="14.25" x14ac:dyDescent="0.2">
      <c r="A354" s="1653"/>
      <c r="B354" s="1656"/>
      <c r="C354" s="540">
        <v>4214</v>
      </c>
      <c r="D354" s="277" t="s">
        <v>43</v>
      </c>
      <c r="E354" s="1089">
        <v>10499.3</v>
      </c>
      <c r="F354" s="1089">
        <v>12834.4</v>
      </c>
      <c r="G354" s="1089">
        <v>18395.400000000001</v>
      </c>
      <c r="H354" s="1089">
        <f t="shared" si="193"/>
        <v>5561.0000000000018</v>
      </c>
      <c r="I354" s="1089">
        <f t="shared" si="194"/>
        <v>7896.1000000000022</v>
      </c>
      <c r="J354" s="1089"/>
      <c r="K354" s="1089">
        <v>18395.400000000001</v>
      </c>
      <c r="L354" s="1089">
        <v>18395.400000000001</v>
      </c>
      <c r="M354" s="1067">
        <f t="shared" si="204"/>
        <v>4598.8500000000004</v>
      </c>
      <c r="N354" s="1067">
        <f t="shared" si="205"/>
        <v>9197.7000000000007</v>
      </c>
      <c r="O354" s="1067">
        <f t="shared" si="206"/>
        <v>13796.550000000001</v>
      </c>
    </row>
    <row r="355" spans="1:15" s="265" customFormat="1" ht="23.25" customHeight="1" x14ac:dyDescent="0.2">
      <c r="A355" s="1653"/>
      <c r="B355" s="1656"/>
      <c r="C355" s="540">
        <v>4215</v>
      </c>
      <c r="D355" s="277" t="s">
        <v>44</v>
      </c>
      <c r="E355" s="1089"/>
      <c r="F355" s="1089"/>
      <c r="G355" s="1089"/>
      <c r="H355" s="1089">
        <f t="shared" si="193"/>
        <v>0</v>
      </c>
      <c r="I355" s="1089">
        <f t="shared" si="194"/>
        <v>0</v>
      </c>
      <c r="J355" s="1089"/>
      <c r="K355" s="1089"/>
      <c r="L355" s="1089"/>
      <c r="M355" s="1475"/>
      <c r="N355" s="1107"/>
      <c r="O355" s="1475"/>
    </row>
    <row r="356" spans="1:15" s="176" customFormat="1" ht="14.25" x14ac:dyDescent="0.2">
      <c r="A356" s="1653"/>
      <c r="B356" s="1656"/>
      <c r="C356" s="540">
        <v>4216</v>
      </c>
      <c r="D356" s="277" t="s">
        <v>45</v>
      </c>
      <c r="E356" s="1089"/>
      <c r="F356" s="1089"/>
      <c r="G356" s="1089"/>
      <c r="H356" s="1089">
        <f t="shared" si="193"/>
        <v>0</v>
      </c>
      <c r="I356" s="1089">
        <f t="shared" si="194"/>
        <v>0</v>
      </c>
      <c r="J356" s="1089"/>
      <c r="K356" s="1089"/>
      <c r="L356" s="1089"/>
      <c r="M356" s="1107"/>
      <c r="N356" s="1107"/>
      <c r="O356" s="1107"/>
    </row>
    <row r="357" spans="1:15" s="176" customFormat="1" ht="14.25" x14ac:dyDescent="0.2">
      <c r="A357" s="1653"/>
      <c r="B357" s="1656"/>
      <c r="C357" s="540">
        <v>4217</v>
      </c>
      <c r="D357" s="277" t="s">
        <v>46</v>
      </c>
      <c r="E357" s="1089"/>
      <c r="F357" s="1089"/>
      <c r="G357" s="1089"/>
      <c r="H357" s="1089">
        <f t="shared" si="193"/>
        <v>0</v>
      </c>
      <c r="I357" s="1089">
        <f t="shared" si="194"/>
        <v>0</v>
      </c>
      <c r="J357" s="1089"/>
      <c r="K357" s="1089"/>
      <c r="L357" s="1089"/>
      <c r="M357" s="1107"/>
      <c r="N357" s="1107"/>
      <c r="O357" s="1107"/>
    </row>
    <row r="358" spans="1:15" s="176" customFormat="1" ht="14.25" x14ac:dyDescent="0.2">
      <c r="A358" s="1653"/>
      <c r="B358" s="1656"/>
      <c r="C358" s="542"/>
      <c r="D358" s="488" t="s">
        <v>431</v>
      </c>
      <c r="E358" s="1399">
        <f>E360+E361</f>
        <v>0</v>
      </c>
      <c r="F358" s="1399">
        <f>F360+F361</f>
        <v>0</v>
      </c>
      <c r="G358" s="1399">
        <f>G360+G361</f>
        <v>0</v>
      </c>
      <c r="H358" s="1399">
        <f t="shared" si="193"/>
        <v>0</v>
      </c>
      <c r="I358" s="1399">
        <f t="shared" si="194"/>
        <v>0</v>
      </c>
      <c r="J358" s="1399"/>
      <c r="K358" s="1399">
        <f>K360+K361</f>
        <v>0</v>
      </c>
      <c r="L358" s="1399">
        <f>L360+L361</f>
        <v>0</v>
      </c>
      <c r="M358" s="1107"/>
      <c r="N358" s="1107"/>
      <c r="O358" s="1107"/>
    </row>
    <row r="359" spans="1:15" s="176" customFormat="1" x14ac:dyDescent="0.2">
      <c r="A359" s="1653"/>
      <c r="B359" s="1656"/>
      <c r="C359" s="540"/>
      <c r="D359" s="272" t="s">
        <v>72</v>
      </c>
      <c r="E359" s="1093"/>
      <c r="F359" s="1093"/>
      <c r="G359" s="1093"/>
      <c r="H359" s="1093">
        <f t="shared" si="193"/>
        <v>0</v>
      </c>
      <c r="I359" s="1093">
        <f t="shared" si="194"/>
        <v>0</v>
      </c>
      <c r="J359" s="1093"/>
      <c r="K359" s="1093"/>
      <c r="L359" s="1093"/>
      <c r="M359" s="1107"/>
      <c r="N359" s="1107"/>
      <c r="O359" s="1107"/>
    </row>
    <row r="360" spans="1:15" s="176" customFormat="1" x14ac:dyDescent="0.2">
      <c r="A360" s="1653"/>
      <c r="B360" s="1656"/>
      <c r="C360" s="540">
        <v>4221</v>
      </c>
      <c r="D360" s="272" t="s">
        <v>47</v>
      </c>
      <c r="E360" s="1093"/>
      <c r="F360" s="1093"/>
      <c r="G360" s="1093"/>
      <c r="H360" s="1093">
        <f t="shared" si="193"/>
        <v>0</v>
      </c>
      <c r="I360" s="1093">
        <f t="shared" si="194"/>
        <v>0</v>
      </c>
      <c r="J360" s="1093"/>
      <c r="K360" s="1093"/>
      <c r="L360" s="1093"/>
      <c r="M360" s="1107"/>
      <c r="N360" s="1107"/>
      <c r="O360" s="1107"/>
    </row>
    <row r="361" spans="1:15" s="176" customFormat="1" x14ac:dyDescent="0.2">
      <c r="A361" s="1653"/>
      <c r="B361" s="1656"/>
      <c r="C361" s="540">
        <v>4222</v>
      </c>
      <c r="D361" s="272" t="s">
        <v>48</v>
      </c>
      <c r="E361" s="1093"/>
      <c r="F361" s="1093"/>
      <c r="G361" s="1093"/>
      <c r="H361" s="1093">
        <f t="shared" si="193"/>
        <v>0</v>
      </c>
      <c r="I361" s="1093">
        <f t="shared" si="194"/>
        <v>0</v>
      </c>
      <c r="J361" s="1093"/>
      <c r="K361" s="1093"/>
      <c r="L361" s="1093"/>
      <c r="M361" s="1107"/>
      <c r="N361" s="1067"/>
      <c r="O361" s="1107"/>
    </row>
    <row r="362" spans="1:15" s="267" customFormat="1" ht="14.25" x14ac:dyDescent="0.2">
      <c r="A362" s="1653"/>
      <c r="B362" s="1656"/>
      <c r="C362" s="540">
        <v>4231</v>
      </c>
      <c r="D362" s="273" t="s">
        <v>49</v>
      </c>
      <c r="E362" s="1093">
        <v>5484.1</v>
      </c>
      <c r="F362" s="1093">
        <v>5548.4</v>
      </c>
      <c r="G362" s="1093">
        <v>6538.4</v>
      </c>
      <c r="H362" s="1093">
        <f t="shared" si="193"/>
        <v>990</v>
      </c>
      <c r="I362" s="1093">
        <f t="shared" si="194"/>
        <v>1054.2999999999993</v>
      </c>
      <c r="J362" s="1093"/>
      <c r="K362" s="1093">
        <v>6538.4</v>
      </c>
      <c r="L362" s="1093">
        <v>6538.4</v>
      </c>
      <c r="M362" s="1067">
        <f t="shared" ref="M362" si="207">+G362/12*3</f>
        <v>1634.6</v>
      </c>
      <c r="N362" s="1067">
        <f t="shared" ref="N362" si="208">+G362/12*6</f>
        <v>3269.2</v>
      </c>
      <c r="O362" s="1067">
        <f t="shared" ref="O362" si="209">+G362/12*9</f>
        <v>4903.8</v>
      </c>
    </row>
    <row r="363" spans="1:15" s="267" customFormat="1" ht="16.5" x14ac:dyDescent="0.3">
      <c r="A363" s="1653"/>
      <c r="B363" s="1656"/>
      <c r="C363" s="540">
        <v>4232</v>
      </c>
      <c r="D363" s="273" t="s">
        <v>50</v>
      </c>
      <c r="E363" s="1093"/>
      <c r="F363" s="1093"/>
      <c r="G363" s="1093"/>
      <c r="H363" s="1093">
        <f t="shared" si="193"/>
        <v>0</v>
      </c>
      <c r="I363" s="1093">
        <f t="shared" si="194"/>
        <v>0</v>
      </c>
      <c r="J363" s="1400"/>
      <c r="K363" s="1093"/>
      <c r="L363" s="1093"/>
      <c r="M363" s="1067"/>
      <c r="N363" s="1067"/>
      <c r="O363" s="1067"/>
    </row>
    <row r="364" spans="1:15" s="267" customFormat="1" ht="28.5" x14ac:dyDescent="0.3">
      <c r="A364" s="1653"/>
      <c r="B364" s="1656"/>
      <c r="C364" s="540">
        <v>4233</v>
      </c>
      <c r="D364" s="273" t="s">
        <v>394</v>
      </c>
      <c r="E364" s="1093"/>
      <c r="F364" s="1093"/>
      <c r="G364" s="1093"/>
      <c r="H364" s="1093">
        <f t="shared" si="193"/>
        <v>0</v>
      </c>
      <c r="I364" s="1093">
        <f t="shared" si="194"/>
        <v>0</v>
      </c>
      <c r="J364" s="1400"/>
      <c r="K364" s="1093"/>
      <c r="L364" s="1093"/>
      <c r="M364" s="1067"/>
      <c r="N364" s="1067"/>
      <c r="O364" s="1067"/>
    </row>
    <row r="365" spans="1:15" s="267" customFormat="1" ht="14.25" x14ac:dyDescent="0.2">
      <c r="A365" s="1653"/>
      <c r="B365" s="1656"/>
      <c r="C365" s="540">
        <v>4234</v>
      </c>
      <c r="D365" s="273" t="s">
        <v>51</v>
      </c>
      <c r="E365" s="1089"/>
      <c r="F365" s="1089"/>
      <c r="G365" s="1089"/>
      <c r="H365" s="1089">
        <f t="shared" si="193"/>
        <v>0</v>
      </c>
      <c r="I365" s="1089">
        <f t="shared" si="194"/>
        <v>0</v>
      </c>
      <c r="J365" s="1089"/>
      <c r="K365" s="1089"/>
      <c r="L365" s="1089"/>
      <c r="M365" s="1067"/>
      <c r="N365" s="1475"/>
      <c r="O365" s="1067"/>
    </row>
    <row r="366" spans="1:15" s="265" customFormat="1" ht="14.25" x14ac:dyDescent="0.2">
      <c r="A366" s="1653"/>
      <c r="B366" s="1656"/>
      <c r="C366" s="540">
        <v>4235</v>
      </c>
      <c r="D366" s="273" t="s">
        <v>52</v>
      </c>
      <c r="E366" s="1089"/>
      <c r="F366" s="1089">
        <v>500</v>
      </c>
      <c r="G366" s="1089">
        <v>500</v>
      </c>
      <c r="H366" s="1089">
        <f t="shared" si="193"/>
        <v>0</v>
      </c>
      <c r="I366" s="1089">
        <f t="shared" si="194"/>
        <v>500</v>
      </c>
      <c r="J366" s="1089"/>
      <c r="K366" s="1089">
        <v>500</v>
      </c>
      <c r="L366" s="1089">
        <v>500</v>
      </c>
      <c r="M366" s="1067">
        <f t="shared" ref="M366" si="210">+G366/12*3</f>
        <v>125</v>
      </c>
      <c r="N366" s="1067">
        <f t="shared" ref="N366" si="211">+G366/12*6</f>
        <v>250</v>
      </c>
      <c r="O366" s="1067">
        <f t="shared" ref="O366" si="212">+G366/12*9</f>
        <v>375</v>
      </c>
    </row>
    <row r="367" spans="1:15" s="267" customFormat="1" ht="28.5" x14ac:dyDescent="0.2">
      <c r="A367" s="1653"/>
      <c r="B367" s="1656"/>
      <c r="C367" s="540">
        <v>4236</v>
      </c>
      <c r="D367" s="273" t="s">
        <v>53</v>
      </c>
      <c r="E367" s="1089"/>
      <c r="F367" s="1089"/>
      <c r="G367" s="1089"/>
      <c r="H367" s="1089">
        <f t="shared" si="193"/>
        <v>0</v>
      </c>
      <c r="I367" s="1089">
        <f t="shared" si="194"/>
        <v>0</v>
      </c>
      <c r="J367" s="1089"/>
      <c r="K367" s="1089"/>
      <c r="L367" s="1089"/>
      <c r="M367" s="1067"/>
      <c r="N367" s="1475"/>
      <c r="O367" s="1067"/>
    </row>
    <row r="368" spans="1:15" s="265" customFormat="1" ht="14.25" x14ac:dyDescent="0.2">
      <c r="A368" s="1653"/>
      <c r="B368" s="1656"/>
      <c r="C368" s="540">
        <v>4237</v>
      </c>
      <c r="D368" s="273" t="s">
        <v>54</v>
      </c>
      <c r="E368" s="1089"/>
      <c r="F368" s="1089"/>
      <c r="G368" s="1089"/>
      <c r="H368" s="1089">
        <f t="shared" si="193"/>
        <v>0</v>
      </c>
      <c r="I368" s="1089">
        <f t="shared" si="194"/>
        <v>0</v>
      </c>
      <c r="J368" s="1089"/>
      <c r="K368" s="1089"/>
      <c r="L368" s="1089"/>
      <c r="M368" s="1475"/>
      <c r="N368" s="1475"/>
      <c r="O368" s="1475"/>
    </row>
    <row r="369" spans="1:15" s="265" customFormat="1" ht="14.25" x14ac:dyDescent="0.2">
      <c r="A369" s="1653"/>
      <c r="B369" s="1656"/>
      <c r="C369" s="540">
        <v>4239</v>
      </c>
      <c r="D369" s="271" t="s">
        <v>55</v>
      </c>
      <c r="E369" s="1099"/>
      <c r="F369" s="1099"/>
      <c r="G369" s="1099"/>
      <c r="H369" s="1099">
        <f t="shared" si="193"/>
        <v>0</v>
      </c>
      <c r="I369" s="1099">
        <f t="shared" si="194"/>
        <v>0</v>
      </c>
      <c r="J369" s="1099"/>
      <c r="K369" s="1099"/>
      <c r="L369" s="1099"/>
      <c r="M369" s="1475"/>
      <c r="N369" s="1475"/>
      <c r="O369" s="1475"/>
    </row>
    <row r="370" spans="1:15" s="265" customFormat="1" ht="14.25" x14ac:dyDescent="0.2">
      <c r="A370" s="1653"/>
      <c r="B370" s="1656"/>
      <c r="C370" s="540">
        <v>4241</v>
      </c>
      <c r="D370" s="273" t="s">
        <v>56</v>
      </c>
      <c r="E370" s="1089">
        <v>59.2</v>
      </c>
      <c r="F370" s="1089">
        <v>59.2</v>
      </c>
      <c r="G370" s="1089">
        <v>59.3</v>
      </c>
      <c r="H370" s="1089">
        <f t="shared" si="193"/>
        <v>9.9999999999994316E-2</v>
      </c>
      <c r="I370" s="1089">
        <f t="shared" si="194"/>
        <v>9.9999999999994316E-2</v>
      </c>
      <c r="J370" s="1089"/>
      <c r="K370" s="1089">
        <v>59.3</v>
      </c>
      <c r="L370" s="1089">
        <v>59.3</v>
      </c>
      <c r="M370" s="1067">
        <f t="shared" ref="M370" si="213">+G370/12*3</f>
        <v>14.824999999999999</v>
      </c>
      <c r="N370" s="1067">
        <f t="shared" ref="N370" si="214">+G370/12*6</f>
        <v>29.65</v>
      </c>
      <c r="O370" s="1067">
        <f t="shared" ref="O370" si="215">+G370/12*9</f>
        <v>44.474999999999994</v>
      </c>
    </row>
    <row r="371" spans="1:15" s="265" customFormat="1" ht="28.5" x14ac:dyDescent="0.2">
      <c r="A371" s="1653"/>
      <c r="B371" s="1656"/>
      <c r="C371" s="540">
        <v>4251</v>
      </c>
      <c r="D371" s="271" t="s">
        <v>57</v>
      </c>
      <c r="E371" s="1099"/>
      <c r="F371" s="1099"/>
      <c r="G371" s="1099"/>
      <c r="H371" s="1099">
        <f t="shared" si="193"/>
        <v>0</v>
      </c>
      <c r="I371" s="1099">
        <f t="shared" si="194"/>
        <v>0</v>
      </c>
      <c r="J371" s="1099"/>
      <c r="K371" s="1099"/>
      <c r="L371" s="1099"/>
      <c r="M371" s="1475"/>
      <c r="N371" s="1475"/>
      <c r="O371" s="1475"/>
    </row>
    <row r="372" spans="1:15" s="265" customFormat="1" ht="28.5" x14ac:dyDescent="0.2">
      <c r="A372" s="1653"/>
      <c r="B372" s="1656"/>
      <c r="C372" s="542">
        <v>4252</v>
      </c>
      <c r="D372" s="488" t="s">
        <v>58</v>
      </c>
      <c r="E372" s="1399">
        <f>E374+E375</f>
        <v>0</v>
      </c>
      <c r="F372" s="1399">
        <f>F374+F375</f>
        <v>0</v>
      </c>
      <c r="G372" s="1399">
        <f>G374+G375</f>
        <v>0</v>
      </c>
      <c r="H372" s="1399">
        <f t="shared" si="193"/>
        <v>0</v>
      </c>
      <c r="I372" s="1399">
        <f t="shared" si="194"/>
        <v>0</v>
      </c>
      <c r="J372" s="1399"/>
      <c r="K372" s="1399">
        <f>K374+K375</f>
        <v>0</v>
      </c>
      <c r="L372" s="1399">
        <f>L374+L375</f>
        <v>0</v>
      </c>
      <c r="M372" s="1475"/>
      <c r="N372" s="1475"/>
      <c r="O372" s="1475"/>
    </row>
    <row r="373" spans="1:15" s="265" customFormat="1" x14ac:dyDescent="0.2">
      <c r="A373" s="1653"/>
      <c r="B373" s="1656"/>
      <c r="C373" s="540"/>
      <c r="D373" s="272" t="s">
        <v>72</v>
      </c>
      <c r="E373" s="1099"/>
      <c r="F373" s="1099"/>
      <c r="G373" s="1099"/>
      <c r="H373" s="1099">
        <f t="shared" si="193"/>
        <v>0</v>
      </c>
      <c r="I373" s="1099">
        <f t="shared" si="194"/>
        <v>0</v>
      </c>
      <c r="J373" s="1099"/>
      <c r="K373" s="1099"/>
      <c r="L373" s="1099"/>
      <c r="M373" s="1475"/>
      <c r="N373" s="1067"/>
      <c r="O373" s="1475"/>
    </row>
    <row r="374" spans="1:15" s="267" customFormat="1" ht="27" x14ac:dyDescent="0.2">
      <c r="A374" s="1653"/>
      <c r="B374" s="1656"/>
      <c r="C374" s="540"/>
      <c r="D374" s="279" t="s">
        <v>59</v>
      </c>
      <c r="E374" s="1099"/>
      <c r="F374" s="1099"/>
      <c r="G374" s="1099"/>
      <c r="H374" s="1099">
        <f t="shared" si="193"/>
        <v>0</v>
      </c>
      <c r="I374" s="1099">
        <f t="shared" si="194"/>
        <v>0</v>
      </c>
      <c r="J374" s="1099"/>
      <c r="K374" s="1099"/>
      <c r="L374" s="1099"/>
      <c r="M374" s="1067"/>
      <c r="N374" s="1067"/>
      <c r="O374" s="1067"/>
    </row>
    <row r="375" spans="1:15" s="267" customFormat="1" ht="27" x14ac:dyDescent="0.2">
      <c r="A375" s="1653"/>
      <c r="B375" s="1656"/>
      <c r="C375" s="540"/>
      <c r="D375" s="279" t="s">
        <v>60</v>
      </c>
      <c r="E375" s="1099"/>
      <c r="F375" s="1099"/>
      <c r="G375" s="1099"/>
      <c r="H375" s="1099">
        <f t="shared" si="193"/>
        <v>0</v>
      </c>
      <c r="I375" s="1099">
        <f t="shared" si="194"/>
        <v>0</v>
      </c>
      <c r="J375" s="1099"/>
      <c r="K375" s="1099"/>
      <c r="L375" s="1099"/>
      <c r="M375" s="1067"/>
      <c r="N375" s="1067"/>
      <c r="O375" s="1067"/>
    </row>
    <row r="376" spans="1:15" s="267" customFormat="1" ht="14.25" x14ac:dyDescent="0.2">
      <c r="A376" s="1653"/>
      <c r="B376" s="1656"/>
      <c r="C376" s="542">
        <v>4261</v>
      </c>
      <c r="D376" s="488" t="s">
        <v>61</v>
      </c>
      <c r="E376" s="1399">
        <f>E378+E379</f>
        <v>1180.0999999999999</v>
      </c>
      <c r="F376" s="1399">
        <f>F378+F379</f>
        <v>0</v>
      </c>
      <c r="G376" s="1399">
        <f>G378+G379</f>
        <v>0</v>
      </c>
      <c r="H376" s="1399">
        <f t="shared" si="193"/>
        <v>0</v>
      </c>
      <c r="I376" s="1399">
        <f t="shared" si="194"/>
        <v>-1180.0999999999999</v>
      </c>
      <c r="J376" s="1399"/>
      <c r="K376" s="1399">
        <f>K378+K379</f>
        <v>0</v>
      </c>
      <c r="L376" s="1399">
        <f>L378+L379</f>
        <v>0</v>
      </c>
      <c r="M376" s="1067"/>
      <c r="N376" s="1067"/>
      <c r="O376" s="1067"/>
    </row>
    <row r="377" spans="1:15" s="267" customFormat="1" x14ac:dyDescent="0.2">
      <c r="A377" s="1653"/>
      <c r="B377" s="1656"/>
      <c r="C377" s="540"/>
      <c r="D377" s="272" t="s">
        <v>72</v>
      </c>
      <c r="E377" s="1089"/>
      <c r="F377" s="1089"/>
      <c r="G377" s="1089"/>
      <c r="H377" s="1089">
        <f t="shared" si="193"/>
        <v>0</v>
      </c>
      <c r="I377" s="1089">
        <f t="shared" si="194"/>
        <v>0</v>
      </c>
      <c r="J377" s="1089"/>
      <c r="K377" s="1089"/>
      <c r="L377" s="1089"/>
      <c r="M377" s="1067"/>
      <c r="N377" s="1067"/>
      <c r="O377" s="1067"/>
    </row>
    <row r="378" spans="1:15" s="267" customFormat="1" x14ac:dyDescent="0.2">
      <c r="A378" s="1653"/>
      <c r="B378" s="1656"/>
      <c r="C378" s="540"/>
      <c r="D378" s="272" t="s">
        <v>62</v>
      </c>
      <c r="E378" s="1089">
        <v>1180.0999999999999</v>
      </c>
      <c r="F378" s="1089"/>
      <c r="G378" s="1089"/>
      <c r="H378" s="1089">
        <f t="shared" si="193"/>
        <v>0</v>
      </c>
      <c r="I378" s="1089">
        <f t="shared" si="194"/>
        <v>-1180.0999999999999</v>
      </c>
      <c r="J378" s="1089"/>
      <c r="K378" s="1089"/>
      <c r="L378" s="1089"/>
      <c r="M378" s="1067"/>
      <c r="N378" s="1067"/>
      <c r="O378" s="1067"/>
    </row>
    <row r="379" spans="1:15" s="267" customFormat="1" x14ac:dyDescent="0.2">
      <c r="A379" s="1653"/>
      <c r="B379" s="1656"/>
      <c r="C379" s="540"/>
      <c r="D379" s="272" t="s">
        <v>63</v>
      </c>
      <c r="E379" s="1089"/>
      <c r="F379" s="1089"/>
      <c r="G379" s="1089"/>
      <c r="H379" s="1089">
        <f t="shared" si="193"/>
        <v>0</v>
      </c>
      <c r="I379" s="1089">
        <f t="shared" si="194"/>
        <v>0</v>
      </c>
      <c r="J379" s="1089"/>
      <c r="K379" s="1089"/>
      <c r="L379" s="1089"/>
      <c r="M379" s="1067"/>
      <c r="N379" s="1067"/>
      <c r="O379" s="1067"/>
    </row>
    <row r="380" spans="1:15" s="267" customFormat="1" ht="14.25" x14ac:dyDescent="0.2">
      <c r="A380" s="1653"/>
      <c r="B380" s="1656"/>
      <c r="C380" s="540">
        <v>4262</v>
      </c>
      <c r="D380" s="273" t="s">
        <v>350</v>
      </c>
      <c r="E380" s="1089"/>
      <c r="F380" s="1089"/>
      <c r="G380" s="1089"/>
      <c r="H380" s="1089">
        <f t="shared" si="193"/>
        <v>0</v>
      </c>
      <c r="I380" s="1089">
        <f t="shared" si="194"/>
        <v>0</v>
      </c>
      <c r="J380" s="1089"/>
      <c r="K380" s="1089"/>
      <c r="L380" s="1089"/>
      <c r="M380" s="1067"/>
      <c r="N380" s="1067"/>
      <c r="O380" s="1067"/>
    </row>
    <row r="381" spans="1:15" s="267" customFormat="1" ht="14.25" x14ac:dyDescent="0.2">
      <c r="A381" s="1653"/>
      <c r="B381" s="1656"/>
      <c r="C381" s="540">
        <v>4264</v>
      </c>
      <c r="D381" s="273" t="s">
        <v>349</v>
      </c>
      <c r="E381" s="1089"/>
      <c r="F381" s="1089"/>
      <c r="G381" s="1089"/>
      <c r="H381" s="1089">
        <f t="shared" si="193"/>
        <v>0</v>
      </c>
      <c r="I381" s="1089">
        <f t="shared" si="194"/>
        <v>0</v>
      </c>
      <c r="J381" s="1089"/>
      <c r="K381" s="1089"/>
      <c r="L381" s="1089"/>
      <c r="M381" s="1067"/>
      <c r="N381" s="1067"/>
      <c r="O381" s="1067"/>
    </row>
    <row r="382" spans="1:15" s="267" customFormat="1" ht="22.5" customHeight="1" x14ac:dyDescent="0.25">
      <c r="A382" s="1653"/>
      <c r="B382" s="1656"/>
      <c r="C382" s="543">
        <v>4266</v>
      </c>
      <c r="D382" s="516" t="s">
        <v>439</v>
      </c>
      <c r="E382" s="1089"/>
      <c r="F382" s="1089"/>
      <c r="G382" s="1089"/>
      <c r="H382" s="1089">
        <f t="shared" si="193"/>
        <v>0</v>
      </c>
      <c r="I382" s="1089">
        <f t="shared" si="194"/>
        <v>0</v>
      </c>
      <c r="J382" s="1089"/>
      <c r="K382" s="1089"/>
      <c r="L382" s="1089"/>
      <c r="M382" s="1067"/>
      <c r="N382" s="1067"/>
      <c r="O382" s="1067"/>
    </row>
    <row r="383" spans="1:15" s="267" customFormat="1" ht="14.25" x14ac:dyDescent="0.2">
      <c r="A383" s="1653"/>
      <c r="B383" s="1656"/>
      <c r="C383" s="540">
        <v>4267</v>
      </c>
      <c r="D383" s="273" t="s">
        <v>351</v>
      </c>
      <c r="E383" s="1089"/>
      <c r="F383" s="1089"/>
      <c r="G383" s="1089"/>
      <c r="H383" s="1089">
        <f t="shared" si="193"/>
        <v>0</v>
      </c>
      <c r="I383" s="1089">
        <f t="shared" si="194"/>
        <v>0</v>
      </c>
      <c r="J383" s="1089"/>
      <c r="K383" s="1089"/>
      <c r="L383" s="1089"/>
      <c r="M383" s="1067"/>
      <c r="N383" s="1067"/>
      <c r="O383" s="1067"/>
    </row>
    <row r="384" spans="1:15" s="267" customFormat="1" ht="14.25" x14ac:dyDescent="0.2">
      <c r="A384" s="1653"/>
      <c r="B384" s="1656"/>
      <c r="C384" s="540">
        <v>4269</v>
      </c>
      <c r="D384" s="273" t="s">
        <v>64</v>
      </c>
      <c r="E384" s="1089"/>
      <c r="F384" s="1089"/>
      <c r="G384" s="1089"/>
      <c r="H384" s="1089">
        <f t="shared" si="193"/>
        <v>0</v>
      </c>
      <c r="I384" s="1089">
        <f t="shared" si="194"/>
        <v>0</v>
      </c>
      <c r="J384" s="1089"/>
      <c r="K384" s="1089"/>
      <c r="L384" s="1089"/>
      <c r="M384" s="1067"/>
      <c r="N384" s="1500"/>
      <c r="O384" s="1067"/>
    </row>
    <row r="385" spans="1:15" s="267" customFormat="1" ht="28.5" x14ac:dyDescent="0.2">
      <c r="A385" s="1653"/>
      <c r="B385" s="1656"/>
      <c r="C385" s="540">
        <v>4511</v>
      </c>
      <c r="D385" s="271" t="s">
        <v>65</v>
      </c>
      <c r="E385" s="1089"/>
      <c r="F385" s="1089"/>
      <c r="G385" s="1089"/>
      <c r="H385" s="1089">
        <f t="shared" si="193"/>
        <v>0</v>
      </c>
      <c r="I385" s="1089">
        <f t="shared" si="194"/>
        <v>0</v>
      </c>
      <c r="J385" s="1089"/>
      <c r="K385" s="1089"/>
      <c r="L385" s="1089"/>
      <c r="M385" s="1067"/>
      <c r="N385" s="1500"/>
      <c r="O385" s="1067"/>
    </row>
    <row r="386" spans="1:15" s="269" customFormat="1" ht="28.5" x14ac:dyDescent="0.3">
      <c r="A386" s="1653"/>
      <c r="B386" s="1656"/>
      <c r="C386" s="540">
        <v>4621</v>
      </c>
      <c r="D386" s="271" t="s">
        <v>66</v>
      </c>
      <c r="E386" s="1089"/>
      <c r="F386" s="1089"/>
      <c r="G386" s="1089"/>
      <c r="H386" s="1089">
        <f t="shared" si="193"/>
        <v>0</v>
      </c>
      <c r="I386" s="1089">
        <f t="shared" si="194"/>
        <v>0</v>
      </c>
      <c r="J386" s="1401"/>
      <c r="K386" s="1089"/>
      <c r="L386" s="1089"/>
      <c r="M386" s="1067"/>
      <c r="N386" s="1500"/>
      <c r="O386" s="1500"/>
    </row>
    <row r="387" spans="1:15" s="269" customFormat="1" ht="28.5" x14ac:dyDescent="0.3">
      <c r="A387" s="1653"/>
      <c r="B387" s="1656"/>
      <c r="C387" s="540">
        <v>4631</v>
      </c>
      <c r="D387" s="271" t="s">
        <v>393</v>
      </c>
      <c r="E387" s="1089"/>
      <c r="F387" s="1089"/>
      <c r="G387" s="1089"/>
      <c r="H387" s="1089">
        <f t="shared" si="193"/>
        <v>0</v>
      </c>
      <c r="I387" s="1089">
        <f t="shared" si="194"/>
        <v>0</v>
      </c>
      <c r="J387" s="1401"/>
      <c r="K387" s="1089"/>
      <c r="L387" s="1089"/>
      <c r="M387" s="1500"/>
      <c r="N387" s="1500"/>
      <c r="O387" s="1500"/>
    </row>
    <row r="388" spans="1:15" s="269" customFormat="1" ht="21.75" customHeight="1" x14ac:dyDescent="0.2">
      <c r="A388" s="1653"/>
      <c r="B388" s="1656"/>
      <c r="C388" s="540">
        <v>4632</v>
      </c>
      <c r="D388" s="271" t="s">
        <v>290</v>
      </c>
      <c r="E388" s="1089"/>
      <c r="F388" s="1089"/>
      <c r="G388" s="1089"/>
      <c r="H388" s="1089">
        <f t="shared" si="193"/>
        <v>0</v>
      </c>
      <c r="I388" s="1089">
        <f t="shared" si="194"/>
        <v>0</v>
      </c>
      <c r="J388" s="1089"/>
      <c r="K388" s="1089"/>
      <c r="L388" s="1089"/>
      <c r="M388" s="1500"/>
      <c r="N388" s="1500"/>
      <c r="O388" s="1500"/>
    </row>
    <row r="389" spans="1:15" s="269" customFormat="1" ht="48.75" customHeight="1" x14ac:dyDescent="0.25">
      <c r="A389" s="1653"/>
      <c r="B389" s="1656"/>
      <c r="C389" s="543">
        <v>4638</v>
      </c>
      <c r="D389" s="516" t="s">
        <v>440</v>
      </c>
      <c r="E389" s="1089"/>
      <c r="F389" s="1089"/>
      <c r="G389" s="1089"/>
      <c r="H389" s="1089">
        <f t="shared" si="193"/>
        <v>0</v>
      </c>
      <c r="I389" s="1089">
        <f t="shared" si="194"/>
        <v>0</v>
      </c>
      <c r="J389" s="1089"/>
      <c r="K389" s="1089"/>
      <c r="L389" s="1089"/>
      <c r="M389" s="1500"/>
      <c r="N389" s="1500"/>
      <c r="O389" s="1500"/>
    </row>
    <row r="390" spans="1:15" s="269" customFormat="1" ht="14.25" x14ac:dyDescent="0.2">
      <c r="A390" s="1653"/>
      <c r="B390" s="1656"/>
      <c r="C390" s="540" t="s">
        <v>399</v>
      </c>
      <c r="D390" s="271" t="s">
        <v>400</v>
      </c>
      <c r="E390" s="1089"/>
      <c r="F390" s="1089"/>
      <c r="G390" s="1089"/>
      <c r="H390" s="1089">
        <f t="shared" si="193"/>
        <v>0</v>
      </c>
      <c r="I390" s="1089">
        <f t="shared" si="194"/>
        <v>0</v>
      </c>
      <c r="J390" s="1089"/>
      <c r="K390" s="1089"/>
      <c r="L390" s="1089"/>
      <c r="M390" s="1500"/>
      <c r="N390" s="1500"/>
      <c r="O390" s="1500"/>
    </row>
    <row r="391" spans="1:15" s="269" customFormat="1" ht="14.25" x14ac:dyDescent="0.2">
      <c r="A391" s="1653"/>
      <c r="B391" s="1656"/>
      <c r="C391" s="540">
        <v>4729</v>
      </c>
      <c r="D391" s="273" t="s">
        <v>67</v>
      </c>
      <c r="E391" s="1402"/>
      <c r="F391" s="1089">
        <v>2400</v>
      </c>
      <c r="G391" s="1089">
        <v>2400</v>
      </c>
      <c r="H391" s="1089">
        <f t="shared" si="193"/>
        <v>0</v>
      </c>
      <c r="I391" s="1089">
        <f t="shared" si="194"/>
        <v>2400</v>
      </c>
      <c r="J391" s="1089"/>
      <c r="K391" s="1089">
        <v>2400</v>
      </c>
      <c r="L391" s="1089">
        <v>2400</v>
      </c>
      <c r="M391" s="1067">
        <f t="shared" ref="M391" si="216">+G391/12*3</f>
        <v>600</v>
      </c>
      <c r="N391" s="1067">
        <f t="shared" ref="N391" si="217">+G391/12*6</f>
        <v>1200</v>
      </c>
      <c r="O391" s="1067">
        <f t="shared" ref="O391" si="218">+G391/12*9</f>
        <v>1800</v>
      </c>
    </row>
    <row r="392" spans="1:15" s="269" customFormat="1" ht="14.25" x14ac:dyDescent="0.2">
      <c r="A392" s="1653"/>
      <c r="B392" s="1656"/>
      <c r="C392" s="540">
        <v>4822</v>
      </c>
      <c r="D392" s="273" t="s">
        <v>68</v>
      </c>
      <c r="E392" s="1402"/>
      <c r="F392" s="1402"/>
      <c r="G392" s="1089"/>
      <c r="H392" s="1089">
        <f t="shared" si="193"/>
        <v>0</v>
      </c>
      <c r="I392" s="1089">
        <f t="shared" si="194"/>
        <v>0</v>
      </c>
      <c r="J392" s="1402"/>
      <c r="K392" s="1402"/>
      <c r="L392" s="1402"/>
      <c r="M392" s="1500"/>
      <c r="N392" s="1500"/>
      <c r="O392" s="1500"/>
    </row>
    <row r="393" spans="1:15" s="269" customFormat="1" ht="14.25" x14ac:dyDescent="0.2">
      <c r="A393" s="1653"/>
      <c r="B393" s="1656"/>
      <c r="C393" s="542">
        <v>4823</v>
      </c>
      <c r="D393" s="488" t="s">
        <v>69</v>
      </c>
      <c r="E393" s="1399">
        <f>E395+E396+E397</f>
        <v>11.3</v>
      </c>
      <c r="F393" s="1399">
        <f>F395+F396+F397</f>
        <v>11</v>
      </c>
      <c r="G393" s="1399">
        <f>G395+G396+G397</f>
        <v>11.3</v>
      </c>
      <c r="H393" s="1399">
        <f t="shared" si="193"/>
        <v>0.30000000000000071</v>
      </c>
      <c r="I393" s="1399">
        <f t="shared" si="194"/>
        <v>0</v>
      </c>
      <c r="J393" s="1399"/>
      <c r="K393" s="1399">
        <f>K395+K396+K397</f>
        <v>11.3</v>
      </c>
      <c r="L393" s="1399">
        <f>L395+L396+L397</f>
        <v>11.3</v>
      </c>
      <c r="M393" s="1500"/>
      <c r="N393" s="1500"/>
      <c r="O393" s="1500"/>
    </row>
    <row r="394" spans="1:15" s="269" customFormat="1" ht="14.25" x14ac:dyDescent="0.2">
      <c r="A394" s="1653"/>
      <c r="B394" s="1656"/>
      <c r="C394" s="540"/>
      <c r="D394" s="272" t="s">
        <v>72</v>
      </c>
      <c r="E394" s="1402"/>
      <c r="F394" s="1402"/>
      <c r="G394" s="1089"/>
      <c r="H394" s="1089">
        <f t="shared" si="193"/>
        <v>0</v>
      </c>
      <c r="I394" s="1089">
        <f t="shared" si="194"/>
        <v>0</v>
      </c>
      <c r="J394" s="1402"/>
      <c r="K394" s="1402"/>
      <c r="L394" s="1402"/>
      <c r="M394" s="1500"/>
      <c r="N394" s="1067"/>
      <c r="O394" s="1500"/>
    </row>
    <row r="395" spans="1:15" s="267" customFormat="1" ht="27" x14ac:dyDescent="0.2">
      <c r="A395" s="1653"/>
      <c r="B395" s="1656"/>
      <c r="C395" s="540"/>
      <c r="D395" s="272" t="s">
        <v>289</v>
      </c>
      <c r="E395" s="1089">
        <v>11.3</v>
      </c>
      <c r="F395" s="1089">
        <v>11</v>
      </c>
      <c r="G395" s="1089">
        <v>11.3</v>
      </c>
      <c r="H395" s="1089">
        <f t="shared" si="193"/>
        <v>0.30000000000000071</v>
      </c>
      <c r="I395" s="1089">
        <f t="shared" si="194"/>
        <v>0</v>
      </c>
      <c r="J395" s="1089"/>
      <c r="K395" s="1089">
        <v>11.3</v>
      </c>
      <c r="L395" s="1089">
        <v>11.3</v>
      </c>
      <c r="M395" s="1067">
        <f t="shared" ref="M395" si="219">+G395/12*3</f>
        <v>2.8250000000000002</v>
      </c>
      <c r="N395" s="1067">
        <f t="shared" ref="N395" si="220">+G395/12*6</f>
        <v>5.65</v>
      </c>
      <c r="O395" s="1067">
        <f t="shared" ref="O395" si="221">+G395/12*9</f>
        <v>8.4750000000000014</v>
      </c>
    </row>
    <row r="396" spans="1:15" ht="27.95" customHeight="1" x14ac:dyDescent="0.25">
      <c r="A396" s="1653"/>
      <c r="B396" s="1656"/>
      <c r="C396" s="540"/>
      <c r="D396" s="272" t="s">
        <v>287</v>
      </c>
      <c r="E396" s="1402"/>
      <c r="F396" s="1402"/>
      <c r="G396" s="1089"/>
      <c r="H396" s="1089">
        <f t="shared" si="193"/>
        <v>0</v>
      </c>
      <c r="I396" s="1089">
        <f t="shared" si="194"/>
        <v>0</v>
      </c>
      <c r="J396" s="1402"/>
      <c r="K396" s="1402"/>
      <c r="L396" s="1402"/>
      <c r="M396" s="1067"/>
    </row>
    <row r="397" spans="1:15" ht="14.25" x14ac:dyDescent="0.25">
      <c r="A397" s="1653"/>
      <c r="B397" s="1656"/>
      <c r="C397" s="540"/>
      <c r="D397" s="272" t="s">
        <v>288</v>
      </c>
      <c r="E397" s="1402"/>
      <c r="F397" s="1402"/>
      <c r="G397" s="1089"/>
      <c r="H397" s="1089">
        <f t="shared" si="193"/>
        <v>0</v>
      </c>
      <c r="I397" s="1089">
        <f t="shared" si="194"/>
        <v>0</v>
      </c>
      <c r="J397" s="1402"/>
      <c r="K397" s="1402"/>
      <c r="L397" s="1402"/>
      <c r="N397" s="1501"/>
    </row>
    <row r="398" spans="1:15" ht="31.5" customHeight="1" x14ac:dyDescent="0.25">
      <c r="A398" s="1653"/>
      <c r="B398" s="1656"/>
      <c r="C398" s="543" t="s">
        <v>438</v>
      </c>
      <c r="D398" s="516" t="s">
        <v>464</v>
      </c>
      <c r="E398" s="1402"/>
      <c r="F398" s="1402"/>
      <c r="G398" s="1089"/>
      <c r="H398" s="1089">
        <f t="shared" si="193"/>
        <v>0</v>
      </c>
      <c r="I398" s="1089">
        <f t="shared" si="194"/>
        <v>0</v>
      </c>
      <c r="J398" s="1402"/>
      <c r="K398" s="1402"/>
      <c r="L398" s="1402"/>
      <c r="N398" s="1501"/>
    </row>
    <row r="399" spans="1:15" s="282" customFormat="1" ht="14.25" x14ac:dyDescent="0.25">
      <c r="A399" s="1653"/>
      <c r="B399" s="1656"/>
      <c r="C399" s="540">
        <v>4861</v>
      </c>
      <c r="D399" s="273" t="s">
        <v>70</v>
      </c>
      <c r="E399" s="1402"/>
      <c r="F399" s="1402"/>
      <c r="G399" s="1089"/>
      <c r="H399" s="1089">
        <f t="shared" si="193"/>
        <v>0</v>
      </c>
      <c r="I399" s="1089">
        <f t="shared" si="194"/>
        <v>0</v>
      </c>
      <c r="J399" s="1402"/>
      <c r="K399" s="1402"/>
      <c r="L399" s="1402"/>
      <c r="M399" s="1383"/>
      <c r="N399" s="1379"/>
      <c r="O399" s="1501"/>
    </row>
    <row r="400" spans="1:15" ht="14.25" x14ac:dyDescent="0.25">
      <c r="A400" s="1654"/>
      <c r="B400" s="1657"/>
      <c r="C400" s="540">
        <v>4891</v>
      </c>
      <c r="D400" s="273" t="s">
        <v>71</v>
      </c>
      <c r="E400" s="1089"/>
      <c r="F400" s="1089"/>
      <c r="G400" s="1089"/>
      <c r="H400" s="1089">
        <f t="shared" si="193"/>
        <v>0</v>
      </c>
      <c r="I400" s="1089">
        <f t="shared" si="194"/>
        <v>0</v>
      </c>
      <c r="J400" s="1089"/>
      <c r="K400" s="1089"/>
      <c r="L400" s="1089"/>
      <c r="M400" s="1502"/>
    </row>
    <row r="401" spans="1:15" s="27" customFormat="1" ht="28.5" x14ac:dyDescent="0.25">
      <c r="A401" s="1647" t="s">
        <v>454</v>
      </c>
      <c r="B401" s="1647"/>
      <c r="C401" s="283"/>
      <c r="D401" s="36" t="s">
        <v>73</v>
      </c>
      <c r="E401" s="1403">
        <f>SUM(E403:E410)</f>
        <v>0</v>
      </c>
      <c r="F401" s="1403">
        <f>SUM(F403:F410)</f>
        <v>0</v>
      </c>
      <c r="G401" s="1403">
        <f>SUM(G403:G410)</f>
        <v>0</v>
      </c>
      <c r="H401" s="1403">
        <f t="shared" si="193"/>
        <v>0</v>
      </c>
      <c r="I401" s="1403">
        <f>+I407+I408+I409+I410</f>
        <v>0</v>
      </c>
      <c r="J401" s="1403"/>
      <c r="K401" s="1403">
        <f>SUM(K403:K410)</f>
        <v>0</v>
      </c>
      <c r="L401" s="1403">
        <f>SUM(L403:L410)</f>
        <v>0</v>
      </c>
      <c r="M401" s="1503"/>
      <c r="N401" s="1503"/>
      <c r="O401" s="1503"/>
    </row>
    <row r="402" spans="1:15" s="20" customFormat="1" ht="23.25" customHeight="1" x14ac:dyDescent="0.25">
      <c r="A402" s="891" t="s">
        <v>455</v>
      </c>
      <c r="B402" s="891" t="s">
        <v>456</v>
      </c>
      <c r="C402" s="284"/>
      <c r="D402" s="17" t="s">
        <v>72</v>
      </c>
      <c r="E402" s="1404"/>
      <c r="F402" s="1404"/>
      <c r="G402" s="1404"/>
      <c r="H402" s="1404">
        <f t="shared" si="193"/>
        <v>0</v>
      </c>
      <c r="I402" s="411">
        <f t="shared" ref="I402:I415" si="222">G402-E402</f>
        <v>0</v>
      </c>
      <c r="J402" s="1404"/>
      <c r="K402" s="1404"/>
      <c r="L402" s="1404"/>
      <c r="M402" s="1504"/>
      <c r="N402" s="1504"/>
      <c r="O402" s="1504"/>
    </row>
    <row r="403" spans="1:15" s="20" customFormat="1" ht="14.25" x14ac:dyDescent="0.25">
      <c r="A403" s="1658">
        <v>1080</v>
      </c>
      <c r="B403" s="1658">
        <v>11004</v>
      </c>
      <c r="C403" s="284">
        <v>5111</v>
      </c>
      <c r="D403" s="18" t="s">
        <v>1292</v>
      </c>
      <c r="E403" s="1404"/>
      <c r="F403" s="1404"/>
      <c r="G403" s="1404"/>
      <c r="H403" s="411">
        <f t="shared" si="193"/>
        <v>0</v>
      </c>
      <c r="I403" s="411">
        <f t="shared" si="222"/>
        <v>0</v>
      </c>
      <c r="J403" s="1404"/>
      <c r="K403" s="1404"/>
      <c r="L403" s="1404"/>
      <c r="M403" s="1504"/>
      <c r="N403" s="1504"/>
      <c r="O403" s="1504"/>
    </row>
    <row r="404" spans="1:15" s="20" customFormat="1" ht="14.25" x14ac:dyDescent="0.25">
      <c r="A404" s="1659"/>
      <c r="B404" s="1659"/>
      <c r="C404" s="284">
        <v>5112</v>
      </c>
      <c r="D404" s="18" t="s">
        <v>1293</v>
      </c>
      <c r="E404" s="1404"/>
      <c r="F404" s="1404"/>
      <c r="G404" s="1404"/>
      <c r="H404" s="411">
        <f t="shared" si="193"/>
        <v>0</v>
      </c>
      <c r="I404" s="411">
        <f t="shared" si="222"/>
        <v>0</v>
      </c>
      <c r="J404" s="1404"/>
      <c r="K404" s="1404"/>
      <c r="L404" s="1404"/>
      <c r="M404" s="1504"/>
      <c r="N404" s="1504"/>
      <c r="O404" s="1504"/>
    </row>
    <row r="405" spans="1:15" s="20" customFormat="1" ht="13.5" customHeight="1" x14ac:dyDescent="0.25">
      <c r="A405" s="1659"/>
      <c r="B405" s="1659"/>
      <c r="C405" s="284" t="s">
        <v>1294</v>
      </c>
      <c r="D405" s="18" t="s">
        <v>1269</v>
      </c>
      <c r="E405" s="1404"/>
      <c r="F405" s="1404"/>
      <c r="G405" s="1404"/>
      <c r="H405" s="411">
        <f t="shared" si="193"/>
        <v>0</v>
      </c>
      <c r="I405" s="411">
        <f t="shared" si="222"/>
        <v>0</v>
      </c>
      <c r="J405" s="1404"/>
      <c r="K405" s="1404"/>
      <c r="L405" s="1404"/>
      <c r="M405" s="1504"/>
      <c r="N405" s="1504"/>
      <c r="O405" s="1504"/>
    </row>
    <row r="406" spans="1:15" s="20" customFormat="1" ht="14.25" x14ac:dyDescent="0.25">
      <c r="A406" s="1659"/>
      <c r="B406" s="1659"/>
      <c r="C406" s="284">
        <v>5121</v>
      </c>
      <c r="D406" s="271" t="s">
        <v>74</v>
      </c>
      <c r="E406" s="1404"/>
      <c r="F406" s="1404"/>
      <c r="G406" s="1404"/>
      <c r="H406" s="411">
        <f t="shared" si="193"/>
        <v>0</v>
      </c>
      <c r="I406" s="411">
        <f t="shared" si="222"/>
        <v>0</v>
      </c>
      <c r="J406" s="1404"/>
      <c r="K406" s="1404"/>
      <c r="L406" s="1404"/>
      <c r="M406" s="1504"/>
      <c r="N406" s="1504"/>
      <c r="O406" s="1504"/>
    </row>
    <row r="407" spans="1:15" s="33" customFormat="1" ht="15.75" customHeight="1" x14ac:dyDescent="0.25">
      <c r="A407" s="1659"/>
      <c r="B407" s="1659"/>
      <c r="C407" s="258">
        <v>5122</v>
      </c>
      <c r="D407" s="21" t="s">
        <v>75</v>
      </c>
      <c r="E407" s="1405"/>
      <c r="F407" s="1405"/>
      <c r="G407" s="411"/>
      <c r="H407" s="411">
        <f t="shared" si="193"/>
        <v>0</v>
      </c>
      <c r="I407" s="411">
        <f t="shared" si="222"/>
        <v>0</v>
      </c>
      <c r="J407" s="1405"/>
      <c r="K407" s="411"/>
      <c r="L407" s="411"/>
      <c r="M407" s="1505"/>
      <c r="N407" s="1505"/>
      <c r="O407" s="1505"/>
    </row>
    <row r="408" spans="1:15" s="33" customFormat="1" ht="15.75" customHeight="1" x14ac:dyDescent="0.25">
      <c r="A408" s="1659"/>
      <c r="B408" s="1659"/>
      <c r="C408" s="258">
        <v>5129</v>
      </c>
      <c r="D408" s="21" t="s">
        <v>76</v>
      </c>
      <c r="E408" s="1405"/>
      <c r="F408" s="1405"/>
      <c r="G408" s="411"/>
      <c r="H408" s="411">
        <f t="shared" si="193"/>
        <v>0</v>
      </c>
      <c r="I408" s="411">
        <f t="shared" si="222"/>
        <v>0</v>
      </c>
      <c r="J408" s="1405"/>
      <c r="K408" s="411"/>
      <c r="L408" s="411"/>
      <c r="M408" s="1505"/>
      <c r="N408" s="1505"/>
      <c r="O408" s="1505"/>
    </row>
    <row r="409" spans="1:15" s="33" customFormat="1" ht="14.25" x14ac:dyDescent="0.25">
      <c r="A409" s="1659"/>
      <c r="B409" s="1659"/>
      <c r="C409" s="258">
        <v>5132</v>
      </c>
      <c r="D409" s="21" t="s">
        <v>77</v>
      </c>
      <c r="E409" s="1405"/>
      <c r="F409" s="1405"/>
      <c r="G409" s="411"/>
      <c r="H409" s="411">
        <f t="shared" si="193"/>
        <v>0</v>
      </c>
      <c r="I409" s="411">
        <f t="shared" si="222"/>
        <v>0</v>
      </c>
      <c r="J409" s="1405"/>
      <c r="K409" s="411"/>
      <c r="L409" s="411"/>
      <c r="M409" s="1505"/>
      <c r="N409" s="1505"/>
      <c r="O409" s="1505"/>
    </row>
    <row r="410" spans="1:15" s="33" customFormat="1" ht="15.75" customHeight="1" x14ac:dyDescent="0.25">
      <c r="A410" s="1660"/>
      <c r="B410" s="1660"/>
      <c r="C410" s="258" t="s">
        <v>1295</v>
      </c>
      <c r="D410" s="21" t="s">
        <v>1296</v>
      </c>
      <c r="E410" s="1405"/>
      <c r="F410" s="1405"/>
      <c r="G410" s="411"/>
      <c r="H410" s="411">
        <f t="shared" si="193"/>
        <v>0</v>
      </c>
      <c r="I410" s="411">
        <f t="shared" si="222"/>
        <v>0</v>
      </c>
      <c r="J410" s="1405"/>
      <c r="K410" s="411"/>
      <c r="L410" s="411"/>
      <c r="M410" s="1505"/>
      <c r="N410" s="1505"/>
      <c r="O410" s="1505"/>
    </row>
    <row r="411" spans="1:15" s="176" customFormat="1" ht="14.25" customHeight="1" x14ac:dyDescent="0.2">
      <c r="A411" s="1652" t="s">
        <v>1268</v>
      </c>
      <c r="B411" s="1655">
        <v>11005</v>
      </c>
      <c r="C411" s="534"/>
      <c r="D411" s="271" t="s">
        <v>291</v>
      </c>
      <c r="E411" s="1406">
        <v>52</v>
      </c>
      <c r="F411" s="1406">
        <v>52</v>
      </c>
      <c r="G411" s="1406">
        <v>52</v>
      </c>
      <c r="H411" s="1406">
        <f>+G411-F411</f>
        <v>0</v>
      </c>
      <c r="I411" s="1406">
        <f t="shared" si="222"/>
        <v>0</v>
      </c>
      <c r="J411" s="1406"/>
      <c r="K411" s="1406">
        <v>52</v>
      </c>
      <c r="L411" s="1406">
        <v>52</v>
      </c>
      <c r="M411" s="1107"/>
      <c r="N411" s="1107"/>
      <c r="O411" s="1107"/>
    </row>
    <row r="412" spans="1:15" s="176" customFormat="1" ht="13.5" customHeight="1" x14ac:dyDescent="0.2">
      <c r="A412" s="1653"/>
      <c r="B412" s="1656"/>
      <c r="C412" s="535"/>
      <c r="D412" s="272"/>
      <c r="E412" s="1407"/>
      <c r="F412" s="1407"/>
      <c r="G412" s="1407"/>
      <c r="H412" s="1407">
        <f>+G412-F412</f>
        <v>0</v>
      </c>
      <c r="I412" s="1407">
        <f t="shared" si="222"/>
        <v>0</v>
      </c>
      <c r="J412" s="1407"/>
      <c r="K412" s="1407"/>
      <c r="L412" s="1407"/>
      <c r="M412" s="1107"/>
      <c r="N412" s="1107"/>
      <c r="O412" s="1107"/>
    </row>
    <row r="413" spans="1:15" s="176" customFormat="1" ht="14.25" customHeight="1" x14ac:dyDescent="0.2">
      <c r="A413" s="1653"/>
      <c r="B413" s="1656"/>
      <c r="C413" s="535"/>
      <c r="D413" s="273" t="s">
        <v>32</v>
      </c>
      <c r="E413" s="1407">
        <v>1</v>
      </c>
      <c r="F413" s="1407">
        <v>1</v>
      </c>
      <c r="G413" s="1407">
        <v>1</v>
      </c>
      <c r="H413" s="1407">
        <f>+G413-F413</f>
        <v>0</v>
      </c>
      <c r="I413" s="1407">
        <f t="shared" si="222"/>
        <v>0</v>
      </c>
      <c r="J413" s="1407"/>
      <c r="K413" s="1407">
        <v>1</v>
      </c>
      <c r="L413" s="1407">
        <v>1</v>
      </c>
      <c r="M413" s="1107"/>
      <c r="N413" s="1107"/>
      <c r="O413" s="1107"/>
    </row>
    <row r="414" spans="1:15" s="266" customFormat="1" ht="14.25" customHeight="1" x14ac:dyDescent="0.2">
      <c r="A414" s="1653"/>
      <c r="B414" s="1656"/>
      <c r="C414" s="535"/>
      <c r="D414" s="272"/>
      <c r="E414" s="1093"/>
      <c r="F414" s="1093"/>
      <c r="G414" s="1093"/>
      <c r="H414" s="1093">
        <f>+G414-F414</f>
        <v>0</v>
      </c>
      <c r="I414" s="1093">
        <f t="shared" si="222"/>
        <v>0</v>
      </c>
      <c r="J414" s="1093"/>
      <c r="K414" s="1093"/>
      <c r="L414" s="1093"/>
      <c r="M414" s="1499"/>
      <c r="N414" s="1499"/>
      <c r="O414" s="1499"/>
    </row>
    <row r="415" spans="1:15" s="265" customFormat="1" ht="14.25" customHeight="1" x14ac:dyDescent="0.25">
      <c r="A415" s="1653"/>
      <c r="B415" s="1656"/>
      <c r="C415" s="536"/>
      <c r="D415" s="281" t="s">
        <v>33</v>
      </c>
      <c r="E415" s="1398">
        <f>+E417+E481</f>
        <v>321408.89999999997</v>
      </c>
      <c r="F415" s="1398">
        <f>+F417+F481</f>
        <v>320905.60000000003</v>
      </c>
      <c r="G415" s="1398">
        <f>+G417+G481</f>
        <v>401245.10000000003</v>
      </c>
      <c r="H415" s="1398">
        <f>+G415-F415</f>
        <v>80339.5</v>
      </c>
      <c r="I415" s="1398">
        <f t="shared" si="222"/>
        <v>79836.20000000007</v>
      </c>
      <c r="J415" s="1398"/>
      <c r="K415" s="1398">
        <f>+K417+K481</f>
        <v>414576.50000000006</v>
      </c>
      <c r="L415" s="1398">
        <f>+L417+L481</f>
        <v>439785.2</v>
      </c>
      <c r="M415" s="1475">
        <f>SUM(M421:M475)</f>
        <v>67917.824999999997</v>
      </c>
      <c r="N415" s="1475">
        <f t="shared" ref="N415:O415" si="223">SUM(N421:N475)</f>
        <v>168089.125</v>
      </c>
      <c r="O415" s="1475">
        <f t="shared" si="223"/>
        <v>268260.42499999999</v>
      </c>
    </row>
    <row r="416" spans="1:15" s="265" customFormat="1" ht="14.25" customHeight="1" x14ac:dyDescent="0.25">
      <c r="A416" s="1653"/>
      <c r="B416" s="1656"/>
      <c r="C416" s="537"/>
      <c r="D416" s="17" t="s">
        <v>403</v>
      </c>
      <c r="E416" s="1093"/>
      <c r="F416" s="1093"/>
      <c r="G416" s="1093"/>
      <c r="H416" s="1398"/>
      <c r="I416" s="1398"/>
      <c r="J416" s="1093"/>
      <c r="K416" s="1093"/>
      <c r="L416" s="1093"/>
      <c r="M416" s="1475"/>
      <c r="N416" s="1475"/>
      <c r="O416" s="1475"/>
    </row>
    <row r="417" spans="1:15" s="265" customFormat="1" ht="14.25" customHeight="1" x14ac:dyDescent="0.2">
      <c r="A417" s="1653"/>
      <c r="B417" s="1656"/>
      <c r="C417" s="538"/>
      <c r="D417" s="274" t="s">
        <v>36</v>
      </c>
      <c r="E417" s="1398">
        <f>E419+SUM(E425:E480)-E425-E430-E438-E452-E456-E473</f>
        <v>321408.89999999997</v>
      </c>
      <c r="F417" s="1398">
        <f>F419+SUM(F425:F480)-F425-F430-F438-F452-F456-F473</f>
        <v>320905.60000000003</v>
      </c>
      <c r="G417" s="1398">
        <f>G419+SUM(G425:G480)-G425-G430-G438-G452-G456-G473</f>
        <v>401245.10000000003</v>
      </c>
      <c r="H417" s="1398">
        <f>+G417-F417</f>
        <v>80339.5</v>
      </c>
      <c r="I417" s="1398">
        <f t="shared" ref="I417:I448" si="224">G417-E417</f>
        <v>79836.20000000007</v>
      </c>
      <c r="J417" s="1398"/>
      <c r="K417" s="1398">
        <f>K419+SUM(K425:K480)-K425-K430-K438-K452-K456-K473</f>
        <v>414576.50000000006</v>
      </c>
      <c r="L417" s="1398">
        <f>L419+SUM(L425:L480)-L425-L430-L438-L452-L456-L473</f>
        <v>439785.2</v>
      </c>
      <c r="M417" s="1475"/>
      <c r="N417" s="1475"/>
      <c r="O417" s="1475"/>
    </row>
    <row r="418" spans="1:15" s="265" customFormat="1" ht="13.5" customHeight="1" x14ac:dyDescent="0.2">
      <c r="A418" s="1653"/>
      <c r="B418" s="1656"/>
      <c r="C418" s="534"/>
      <c r="D418" s="272" t="s">
        <v>72</v>
      </c>
      <c r="E418" s="1099"/>
      <c r="F418" s="1099"/>
      <c r="G418" s="1093"/>
      <c r="H418" s="1093">
        <f t="shared" ref="H418:H490" si="225">+G418-F418</f>
        <v>0</v>
      </c>
      <c r="I418" s="1099">
        <f t="shared" si="224"/>
        <v>0</v>
      </c>
      <c r="J418" s="1099"/>
      <c r="K418" s="1099"/>
      <c r="L418" s="1099"/>
      <c r="M418" s="1475"/>
      <c r="N418" s="1475"/>
      <c r="O418" s="1475"/>
    </row>
    <row r="419" spans="1:15" s="265" customFormat="1" ht="14.25" customHeight="1" x14ac:dyDescent="0.2">
      <c r="A419" s="1653"/>
      <c r="B419" s="1656"/>
      <c r="C419" s="539"/>
      <c r="D419" s="488" t="s">
        <v>491</v>
      </c>
      <c r="E419" s="1399">
        <f>SUM(E421:E423)</f>
        <v>311546.3</v>
      </c>
      <c r="F419" s="1399">
        <f>SUM(F421:F423)</f>
        <v>309808.7</v>
      </c>
      <c r="G419" s="1399">
        <f>SUM(G421:G423)</f>
        <v>387041.7</v>
      </c>
      <c r="H419" s="1399">
        <f t="shared" si="225"/>
        <v>77233</v>
      </c>
      <c r="I419" s="1399">
        <f t="shared" si="224"/>
        <v>75495.400000000023</v>
      </c>
      <c r="J419" s="1399"/>
      <c r="K419" s="1399">
        <f>SUM(K421:K423)</f>
        <v>400373.10000000003</v>
      </c>
      <c r="L419" s="1399">
        <f>SUM(L421:L423)</f>
        <v>425581.8</v>
      </c>
      <c r="M419" s="1475"/>
      <c r="N419" s="1475"/>
      <c r="O419" s="1475"/>
    </row>
    <row r="420" spans="1:15" s="265" customFormat="1" x14ac:dyDescent="0.2">
      <c r="A420" s="1653"/>
      <c r="B420" s="1656"/>
      <c r="C420" s="534"/>
      <c r="D420" s="272" t="s">
        <v>72</v>
      </c>
      <c r="E420" s="1099"/>
      <c r="F420" s="1099"/>
      <c r="G420" s="1093"/>
      <c r="H420" s="1093">
        <f t="shared" si="225"/>
        <v>0</v>
      </c>
      <c r="I420" s="1099">
        <f t="shared" si="224"/>
        <v>0</v>
      </c>
      <c r="J420" s="1099"/>
      <c r="K420" s="1099"/>
      <c r="L420" s="1099"/>
      <c r="M420" s="1475"/>
      <c r="N420" s="1475"/>
      <c r="O420" s="1475"/>
    </row>
    <row r="421" spans="1:15" s="265" customFormat="1" ht="28.5" x14ac:dyDescent="0.2">
      <c r="A421" s="1653"/>
      <c r="B421" s="1656"/>
      <c r="C421" s="540" t="s">
        <v>283</v>
      </c>
      <c r="D421" s="275" t="s">
        <v>37</v>
      </c>
      <c r="E421" s="1099">
        <v>244102.8</v>
      </c>
      <c r="F421" s="1099">
        <v>240962.3</v>
      </c>
      <c r="G421" s="1099">
        <v>301032.40000000002</v>
      </c>
      <c r="H421" s="1099">
        <f t="shared" si="225"/>
        <v>60070.100000000035</v>
      </c>
      <c r="I421" s="1099">
        <f t="shared" si="224"/>
        <v>56929.600000000035</v>
      </c>
      <c r="J421" s="1099"/>
      <c r="K421" s="1099">
        <v>311401.3</v>
      </c>
      <c r="L421" s="1099">
        <v>331008.09999999998</v>
      </c>
      <c r="M421" s="1475">
        <f t="shared" ref="M421:M423" si="226">+G421/12*2</f>
        <v>50172.066666666673</v>
      </c>
      <c r="N421" s="1475">
        <f t="shared" ref="N421:N423" si="227">+G421/12*5</f>
        <v>125430.16666666669</v>
      </c>
      <c r="O421" s="1475">
        <f t="shared" ref="O421:O423" si="228">+G421/12*8</f>
        <v>200688.26666666669</v>
      </c>
    </row>
    <row r="422" spans="1:15" s="267" customFormat="1" ht="28.5" x14ac:dyDescent="0.2">
      <c r="A422" s="1653"/>
      <c r="B422" s="1656"/>
      <c r="C422" s="540" t="s">
        <v>284</v>
      </c>
      <c r="D422" s="276" t="s">
        <v>38</v>
      </c>
      <c r="E422" s="1099">
        <v>58478.8</v>
      </c>
      <c r="F422" s="1099">
        <v>60074.5</v>
      </c>
      <c r="G422" s="1099">
        <v>80351.5</v>
      </c>
      <c r="H422" s="1099">
        <f t="shared" si="225"/>
        <v>20277</v>
      </c>
      <c r="I422" s="1099">
        <f t="shared" si="224"/>
        <v>21872.699999999997</v>
      </c>
      <c r="J422" s="1099"/>
      <c r="K422" s="1099">
        <v>83209.100000000006</v>
      </c>
      <c r="L422" s="1099">
        <v>88758.399999999994</v>
      </c>
      <c r="M422" s="1475">
        <f t="shared" si="226"/>
        <v>13391.916666666666</v>
      </c>
      <c r="N422" s="1475">
        <f t="shared" si="227"/>
        <v>33479.791666666664</v>
      </c>
      <c r="O422" s="1475">
        <f t="shared" si="228"/>
        <v>53567.666666666664</v>
      </c>
    </row>
    <row r="423" spans="1:15" s="267" customFormat="1" ht="28.5" x14ac:dyDescent="0.2">
      <c r="A423" s="1653"/>
      <c r="B423" s="1656"/>
      <c r="C423" s="540" t="s">
        <v>285</v>
      </c>
      <c r="D423" s="276" t="s">
        <v>39</v>
      </c>
      <c r="E423" s="1099">
        <v>8964.7000000000007</v>
      </c>
      <c r="F423" s="1099">
        <v>8771.9</v>
      </c>
      <c r="G423" s="1099">
        <v>5657.8</v>
      </c>
      <c r="H423" s="1099">
        <f t="shared" si="225"/>
        <v>-3114.0999999999995</v>
      </c>
      <c r="I423" s="1099">
        <f t="shared" si="224"/>
        <v>-3306.9000000000005</v>
      </c>
      <c r="J423" s="1099"/>
      <c r="K423" s="1099">
        <v>5762.7</v>
      </c>
      <c r="L423" s="1099">
        <v>5815.3</v>
      </c>
      <c r="M423" s="1475">
        <f t="shared" si="226"/>
        <v>942.9666666666667</v>
      </c>
      <c r="N423" s="1475">
        <f t="shared" si="227"/>
        <v>2357.416666666667</v>
      </c>
      <c r="O423" s="1475">
        <f t="shared" si="228"/>
        <v>3771.8666666666668</v>
      </c>
    </row>
    <row r="424" spans="1:15" s="267" customFormat="1" ht="14.25" x14ac:dyDescent="0.2">
      <c r="A424" s="1653"/>
      <c r="B424" s="1656"/>
      <c r="C424" s="541"/>
      <c r="D424" s="489"/>
      <c r="E424" s="1120"/>
      <c r="F424" s="1120"/>
      <c r="G424" s="1120"/>
      <c r="H424" s="1120">
        <f t="shared" si="225"/>
        <v>0</v>
      </c>
      <c r="I424" s="1120">
        <f t="shared" si="224"/>
        <v>0</v>
      </c>
      <c r="J424" s="1120"/>
      <c r="K424" s="1120"/>
      <c r="L424" s="1120"/>
      <c r="M424" s="1067"/>
      <c r="N424" s="1067"/>
      <c r="O424" s="1067"/>
    </row>
    <row r="425" spans="1:15" s="267" customFormat="1" ht="14.25" x14ac:dyDescent="0.2">
      <c r="A425" s="1653"/>
      <c r="B425" s="1656"/>
      <c r="C425" s="542">
        <v>4212</v>
      </c>
      <c r="D425" s="488" t="s">
        <v>40</v>
      </c>
      <c r="E425" s="1399">
        <f>E427+E428+E429</f>
        <v>0</v>
      </c>
      <c r="F425" s="1399">
        <f>F427+F428+F429</f>
        <v>0</v>
      </c>
      <c r="G425" s="1399">
        <f>G427+G428+G429</f>
        <v>0</v>
      </c>
      <c r="H425" s="1399">
        <f t="shared" si="225"/>
        <v>0</v>
      </c>
      <c r="I425" s="1399">
        <f t="shared" si="224"/>
        <v>0</v>
      </c>
      <c r="J425" s="1399"/>
      <c r="K425" s="1399">
        <f>K427+K428+K429</f>
        <v>0</v>
      </c>
      <c r="L425" s="1399">
        <f>L427+L428+L429</f>
        <v>0</v>
      </c>
      <c r="M425" s="1067"/>
      <c r="N425" s="1067"/>
      <c r="O425" s="1067"/>
    </row>
    <row r="426" spans="1:15" s="267" customFormat="1" x14ac:dyDescent="0.2">
      <c r="A426" s="1653"/>
      <c r="B426" s="1656"/>
      <c r="C426" s="540"/>
      <c r="D426" s="272" t="s">
        <v>72</v>
      </c>
      <c r="E426" s="1089"/>
      <c r="F426" s="1089"/>
      <c r="G426" s="1089"/>
      <c r="H426" s="1089">
        <f t="shared" si="225"/>
        <v>0</v>
      </c>
      <c r="I426" s="1089">
        <f t="shared" si="224"/>
        <v>0</v>
      </c>
      <c r="J426" s="1089"/>
      <c r="K426" s="1089"/>
      <c r="L426" s="1089"/>
      <c r="M426" s="1067"/>
      <c r="N426" s="1067"/>
      <c r="O426" s="1067"/>
    </row>
    <row r="427" spans="1:15" s="267" customFormat="1" x14ac:dyDescent="0.2">
      <c r="A427" s="1653"/>
      <c r="B427" s="1656"/>
      <c r="C427" s="540"/>
      <c r="D427" s="272" t="s">
        <v>40</v>
      </c>
      <c r="E427" s="1089"/>
      <c r="F427" s="1089"/>
      <c r="G427" s="1089"/>
      <c r="H427" s="1089">
        <f t="shared" si="225"/>
        <v>0</v>
      </c>
      <c r="I427" s="1089">
        <f t="shared" si="224"/>
        <v>0</v>
      </c>
      <c r="J427" s="1089"/>
      <c r="K427" s="1089"/>
      <c r="L427" s="1089"/>
      <c r="M427" s="1067"/>
      <c r="N427" s="1067"/>
      <c r="O427" s="1067"/>
    </row>
    <row r="428" spans="1:15" s="267" customFormat="1" x14ac:dyDescent="0.2">
      <c r="A428" s="1653"/>
      <c r="B428" s="1656"/>
      <c r="C428" s="540"/>
      <c r="D428" s="272" t="s">
        <v>292</v>
      </c>
      <c r="E428" s="1089"/>
      <c r="F428" s="1089"/>
      <c r="G428" s="1089"/>
      <c r="H428" s="1089">
        <f t="shared" si="225"/>
        <v>0</v>
      </c>
      <c r="I428" s="1089">
        <f t="shared" si="224"/>
        <v>0</v>
      </c>
      <c r="J428" s="1089"/>
      <c r="K428" s="1089"/>
      <c r="L428" s="1089"/>
      <c r="M428" s="1067"/>
      <c r="N428" s="1067"/>
      <c r="O428" s="1067"/>
    </row>
    <row r="429" spans="1:15" s="267" customFormat="1" x14ac:dyDescent="0.2">
      <c r="A429" s="1653"/>
      <c r="B429" s="1656"/>
      <c r="C429" s="540"/>
      <c r="D429" s="272" t="s">
        <v>405</v>
      </c>
      <c r="E429" s="1089"/>
      <c r="F429" s="1089"/>
      <c r="G429" s="1089"/>
      <c r="H429" s="1089">
        <f t="shared" si="225"/>
        <v>0</v>
      </c>
      <c r="I429" s="1089">
        <f t="shared" si="224"/>
        <v>0</v>
      </c>
      <c r="J429" s="1089"/>
      <c r="K429" s="1089"/>
      <c r="L429" s="1089"/>
      <c r="M429" s="1067"/>
      <c r="N429" s="1067"/>
      <c r="O429" s="1067"/>
    </row>
    <row r="430" spans="1:15" s="267" customFormat="1" ht="14.25" x14ac:dyDescent="0.2">
      <c r="A430" s="1653"/>
      <c r="B430" s="1656"/>
      <c r="C430" s="542">
        <v>4213</v>
      </c>
      <c r="D430" s="488" t="s">
        <v>41</v>
      </c>
      <c r="E430" s="1399">
        <f>E432+E433</f>
        <v>0</v>
      </c>
      <c r="F430" s="1399">
        <f>F432+F433</f>
        <v>0</v>
      </c>
      <c r="G430" s="1399">
        <f>G432+G433</f>
        <v>0</v>
      </c>
      <c r="H430" s="1399">
        <f t="shared" si="225"/>
        <v>0</v>
      </c>
      <c r="I430" s="1399">
        <f t="shared" si="224"/>
        <v>0</v>
      </c>
      <c r="J430" s="1399"/>
      <c r="K430" s="1399">
        <f>K432+K433</f>
        <v>0</v>
      </c>
      <c r="L430" s="1399">
        <f>L432+L433</f>
        <v>0</v>
      </c>
      <c r="M430" s="1067"/>
      <c r="N430" s="1067"/>
      <c r="O430" s="1067"/>
    </row>
    <row r="431" spans="1:15" s="267" customFormat="1" x14ac:dyDescent="0.2">
      <c r="A431" s="1653"/>
      <c r="B431" s="1656"/>
      <c r="C431" s="540"/>
      <c r="D431" s="272" t="s">
        <v>72</v>
      </c>
      <c r="E431" s="1089"/>
      <c r="F431" s="1089"/>
      <c r="G431" s="1089"/>
      <c r="H431" s="1089">
        <f t="shared" si="225"/>
        <v>0</v>
      </c>
      <c r="I431" s="1089">
        <f t="shared" si="224"/>
        <v>0</v>
      </c>
      <c r="J431" s="1089"/>
      <c r="K431" s="1089"/>
      <c r="L431" s="1089"/>
      <c r="M431" s="1067"/>
      <c r="N431" s="1067"/>
      <c r="O431" s="1067"/>
    </row>
    <row r="432" spans="1:15" s="267" customFormat="1" ht="27" x14ac:dyDescent="0.2">
      <c r="A432" s="1653"/>
      <c r="B432" s="1656"/>
      <c r="C432" s="540"/>
      <c r="D432" s="278" t="s">
        <v>42</v>
      </c>
      <c r="E432" s="1089"/>
      <c r="F432" s="1089"/>
      <c r="G432" s="1089"/>
      <c r="H432" s="1089">
        <f t="shared" si="225"/>
        <v>0</v>
      </c>
      <c r="I432" s="1089">
        <f t="shared" si="224"/>
        <v>0</v>
      </c>
      <c r="J432" s="1089"/>
      <c r="K432" s="1089"/>
      <c r="L432" s="1089"/>
      <c r="M432" s="1067"/>
      <c r="N432" s="1067"/>
      <c r="O432" s="1067"/>
    </row>
    <row r="433" spans="1:15" s="267" customFormat="1" ht="27" x14ac:dyDescent="0.2">
      <c r="A433" s="1653"/>
      <c r="B433" s="1656"/>
      <c r="C433" s="540"/>
      <c r="D433" s="278" t="s">
        <v>286</v>
      </c>
      <c r="E433" s="1089"/>
      <c r="F433" s="1089"/>
      <c r="G433" s="1089"/>
      <c r="H433" s="1089">
        <f t="shared" si="225"/>
        <v>0</v>
      </c>
      <c r="I433" s="1089">
        <f t="shared" si="224"/>
        <v>0</v>
      </c>
      <c r="J433" s="1089"/>
      <c r="K433" s="1089"/>
      <c r="L433" s="1089"/>
      <c r="M433" s="1067"/>
      <c r="N433" s="1067"/>
      <c r="O433" s="1067"/>
    </row>
    <row r="434" spans="1:15" s="267" customFormat="1" ht="14.25" x14ac:dyDescent="0.2">
      <c r="A434" s="1653"/>
      <c r="B434" s="1656"/>
      <c r="C434" s="540">
        <v>4214</v>
      </c>
      <c r="D434" s="277" t="s">
        <v>43</v>
      </c>
      <c r="E434" s="1089">
        <v>8957.7999999999993</v>
      </c>
      <c r="F434" s="1089">
        <v>10526</v>
      </c>
      <c r="G434" s="1089">
        <v>13632.2</v>
      </c>
      <c r="H434" s="1089">
        <f t="shared" si="225"/>
        <v>3106.2000000000007</v>
      </c>
      <c r="I434" s="1089">
        <f t="shared" si="224"/>
        <v>4674.4000000000015</v>
      </c>
      <c r="J434" s="1089"/>
      <c r="K434" s="1089">
        <v>13632.2</v>
      </c>
      <c r="L434" s="1089">
        <v>13632.2</v>
      </c>
      <c r="M434" s="1067">
        <f t="shared" ref="M434" si="229">+G434/12*3</f>
        <v>3408.05</v>
      </c>
      <c r="N434" s="1067">
        <f t="shared" ref="N434" si="230">+G434/12*6</f>
        <v>6816.1</v>
      </c>
      <c r="O434" s="1067">
        <f t="shared" ref="O434" si="231">+G434/12*9</f>
        <v>10224.15</v>
      </c>
    </row>
    <row r="435" spans="1:15" s="265" customFormat="1" ht="23.25" customHeight="1" x14ac:dyDescent="0.2">
      <c r="A435" s="1653"/>
      <c r="B435" s="1656"/>
      <c r="C435" s="540">
        <v>4215</v>
      </c>
      <c r="D435" s="277" t="s">
        <v>44</v>
      </c>
      <c r="E435" s="1089"/>
      <c r="F435" s="1089"/>
      <c r="G435" s="1089"/>
      <c r="H435" s="1089">
        <f t="shared" si="225"/>
        <v>0</v>
      </c>
      <c r="I435" s="1089">
        <f t="shared" si="224"/>
        <v>0</v>
      </c>
      <c r="J435" s="1089"/>
      <c r="K435" s="1089"/>
      <c r="L435" s="1089"/>
      <c r="M435" s="1475"/>
      <c r="N435" s="1107"/>
      <c r="O435" s="1475"/>
    </row>
    <row r="436" spans="1:15" s="176" customFormat="1" ht="14.25" x14ac:dyDescent="0.2">
      <c r="A436" s="1653"/>
      <c r="B436" s="1656"/>
      <c r="C436" s="540">
        <v>4216</v>
      </c>
      <c r="D436" s="277" t="s">
        <v>45</v>
      </c>
      <c r="E436" s="1089"/>
      <c r="F436" s="1089"/>
      <c r="G436" s="1089"/>
      <c r="H436" s="1089">
        <f t="shared" si="225"/>
        <v>0</v>
      </c>
      <c r="I436" s="1089">
        <f t="shared" si="224"/>
        <v>0</v>
      </c>
      <c r="J436" s="1089"/>
      <c r="K436" s="1089"/>
      <c r="L436" s="1089"/>
      <c r="M436" s="1107"/>
      <c r="N436" s="1107"/>
      <c r="O436" s="1107"/>
    </row>
    <row r="437" spans="1:15" s="176" customFormat="1" ht="14.25" x14ac:dyDescent="0.2">
      <c r="A437" s="1653"/>
      <c r="B437" s="1656"/>
      <c r="C437" s="540">
        <v>4217</v>
      </c>
      <c r="D437" s="277" t="s">
        <v>46</v>
      </c>
      <c r="E437" s="1089"/>
      <c r="F437" s="1089"/>
      <c r="G437" s="1089"/>
      <c r="H437" s="1089">
        <f t="shared" si="225"/>
        <v>0</v>
      </c>
      <c r="I437" s="1089">
        <f t="shared" si="224"/>
        <v>0</v>
      </c>
      <c r="J437" s="1089"/>
      <c r="K437" s="1089"/>
      <c r="L437" s="1089"/>
      <c r="M437" s="1107"/>
      <c r="N437" s="1107"/>
      <c r="O437" s="1107"/>
    </row>
    <row r="438" spans="1:15" s="176" customFormat="1" ht="14.25" x14ac:dyDescent="0.2">
      <c r="A438" s="1653"/>
      <c r="B438" s="1656"/>
      <c r="C438" s="542"/>
      <c r="D438" s="488" t="s">
        <v>431</v>
      </c>
      <c r="E438" s="1399">
        <f>E440+E441</f>
        <v>0</v>
      </c>
      <c r="F438" s="1399">
        <f>F440+F441</f>
        <v>0</v>
      </c>
      <c r="G438" s="1399">
        <f>G440+G441</f>
        <v>0</v>
      </c>
      <c r="H438" s="1399">
        <f t="shared" si="225"/>
        <v>0</v>
      </c>
      <c r="I438" s="1399">
        <f t="shared" si="224"/>
        <v>0</v>
      </c>
      <c r="J438" s="1399"/>
      <c r="K438" s="1399">
        <f>K440+K441</f>
        <v>0</v>
      </c>
      <c r="L438" s="1399">
        <f>L440+L441</f>
        <v>0</v>
      </c>
      <c r="M438" s="1107"/>
      <c r="N438" s="1107"/>
      <c r="O438" s="1107"/>
    </row>
    <row r="439" spans="1:15" s="176" customFormat="1" x14ac:dyDescent="0.2">
      <c r="A439" s="1653"/>
      <c r="B439" s="1656"/>
      <c r="C439" s="540"/>
      <c r="D439" s="272" t="s">
        <v>72</v>
      </c>
      <c r="E439" s="1093"/>
      <c r="F439" s="1093"/>
      <c r="G439" s="1093"/>
      <c r="H439" s="1093">
        <f t="shared" si="225"/>
        <v>0</v>
      </c>
      <c r="I439" s="1093">
        <f t="shared" si="224"/>
        <v>0</v>
      </c>
      <c r="J439" s="1093"/>
      <c r="K439" s="1093"/>
      <c r="L439" s="1093"/>
      <c r="M439" s="1107"/>
      <c r="N439" s="1107"/>
      <c r="O439" s="1107"/>
    </row>
    <row r="440" spans="1:15" s="176" customFormat="1" x14ac:dyDescent="0.2">
      <c r="A440" s="1653"/>
      <c r="B440" s="1656"/>
      <c r="C440" s="540">
        <v>4221</v>
      </c>
      <c r="D440" s="272" t="s">
        <v>47</v>
      </c>
      <c r="E440" s="1093"/>
      <c r="F440" s="1093"/>
      <c r="G440" s="1093"/>
      <c r="H440" s="1093">
        <f t="shared" si="225"/>
        <v>0</v>
      </c>
      <c r="I440" s="1093">
        <f t="shared" si="224"/>
        <v>0</v>
      </c>
      <c r="J440" s="1093"/>
      <c r="K440" s="1093"/>
      <c r="L440" s="1093"/>
      <c r="M440" s="1107"/>
      <c r="N440" s="1107"/>
      <c r="O440" s="1107"/>
    </row>
    <row r="441" spans="1:15" s="176" customFormat="1" x14ac:dyDescent="0.2">
      <c r="A441" s="1653"/>
      <c r="B441" s="1656"/>
      <c r="C441" s="540">
        <v>4222</v>
      </c>
      <c r="D441" s="272" t="s">
        <v>48</v>
      </c>
      <c r="E441" s="1093"/>
      <c r="F441" s="1093"/>
      <c r="G441" s="1093"/>
      <c r="H441" s="1093">
        <f t="shared" si="225"/>
        <v>0</v>
      </c>
      <c r="I441" s="1093">
        <f t="shared" si="224"/>
        <v>0</v>
      </c>
      <c r="J441" s="1093"/>
      <c r="K441" s="1093"/>
      <c r="L441" s="1093"/>
      <c r="M441" s="1107"/>
      <c r="N441" s="1067"/>
      <c r="O441" s="1107"/>
    </row>
    <row r="442" spans="1:15" s="267" customFormat="1" ht="14.25" x14ac:dyDescent="0.2">
      <c r="A442" s="1653"/>
      <c r="B442" s="1656"/>
      <c r="C442" s="540">
        <v>4231</v>
      </c>
      <c r="D442" s="273" t="s">
        <v>49</v>
      </c>
      <c r="E442" s="1093">
        <v>244.7</v>
      </c>
      <c r="F442" s="1093">
        <v>559.9</v>
      </c>
      <c r="G442" s="1093">
        <v>559.9</v>
      </c>
      <c r="H442" s="1093">
        <f t="shared" si="225"/>
        <v>0</v>
      </c>
      <c r="I442" s="1093">
        <f t="shared" si="224"/>
        <v>315.2</v>
      </c>
      <c r="J442" s="1093"/>
      <c r="K442" s="1093">
        <v>559.9</v>
      </c>
      <c r="L442" s="1093">
        <v>559.9</v>
      </c>
      <c r="M442" s="1067"/>
      <c r="N442" s="1067"/>
      <c r="O442" s="1067"/>
    </row>
    <row r="443" spans="1:15" s="267" customFormat="1" ht="16.5" x14ac:dyDescent="0.3">
      <c r="A443" s="1653"/>
      <c r="B443" s="1656"/>
      <c r="C443" s="540">
        <v>4232</v>
      </c>
      <c r="D443" s="273" t="s">
        <v>50</v>
      </c>
      <c r="E443" s="1093"/>
      <c r="F443" s="1093"/>
      <c r="G443" s="1093"/>
      <c r="H443" s="1093">
        <f t="shared" si="225"/>
        <v>0</v>
      </c>
      <c r="I443" s="1093">
        <f t="shared" si="224"/>
        <v>0</v>
      </c>
      <c r="J443" s="1400"/>
      <c r="K443" s="1093"/>
      <c r="L443" s="1093"/>
      <c r="M443" s="1067"/>
      <c r="N443" s="1067"/>
      <c r="O443" s="1067"/>
    </row>
    <row r="444" spans="1:15" s="267" customFormat="1" ht="28.5" x14ac:dyDescent="0.3">
      <c r="A444" s="1653"/>
      <c r="B444" s="1656"/>
      <c r="C444" s="540">
        <v>4233</v>
      </c>
      <c r="D444" s="273" t="s">
        <v>394</v>
      </c>
      <c r="E444" s="1093"/>
      <c r="F444" s="1093"/>
      <c r="G444" s="1093"/>
      <c r="H444" s="1093">
        <f t="shared" si="225"/>
        <v>0</v>
      </c>
      <c r="I444" s="1093">
        <f t="shared" si="224"/>
        <v>0</v>
      </c>
      <c r="J444" s="1400"/>
      <c r="K444" s="1093"/>
      <c r="L444" s="1093"/>
      <c r="M444" s="1067"/>
      <c r="N444" s="1067"/>
      <c r="O444" s="1067"/>
    </row>
    <row r="445" spans="1:15" s="267" customFormat="1" ht="14.25" x14ac:dyDescent="0.2">
      <c r="A445" s="1653"/>
      <c r="B445" s="1656"/>
      <c r="C445" s="540">
        <v>4234</v>
      </c>
      <c r="D445" s="273" t="s">
        <v>51</v>
      </c>
      <c r="E445" s="1089"/>
      <c r="F445" s="1089"/>
      <c r="G445" s="1089"/>
      <c r="H445" s="1089">
        <f t="shared" si="225"/>
        <v>0</v>
      </c>
      <c r="I445" s="1089">
        <f t="shared" si="224"/>
        <v>0</v>
      </c>
      <c r="J445" s="1089"/>
      <c r="K445" s="1089"/>
      <c r="L445" s="1089"/>
      <c r="M445" s="1067"/>
      <c r="N445" s="1475"/>
      <c r="O445" s="1067"/>
    </row>
    <row r="446" spans="1:15" s="265" customFormat="1" ht="14.25" x14ac:dyDescent="0.2">
      <c r="A446" s="1653"/>
      <c r="B446" s="1656"/>
      <c r="C446" s="540">
        <v>4235</v>
      </c>
      <c r="D446" s="273" t="s">
        <v>52</v>
      </c>
      <c r="E446" s="1089"/>
      <c r="F446" s="1089"/>
      <c r="G446" s="1089"/>
      <c r="H446" s="1089">
        <f t="shared" si="225"/>
        <v>0</v>
      </c>
      <c r="I446" s="1089">
        <f t="shared" si="224"/>
        <v>0</v>
      </c>
      <c r="J446" s="1089"/>
      <c r="K446" s="1089"/>
      <c r="L446" s="1089"/>
      <c r="M446" s="1475"/>
      <c r="N446" s="1067"/>
      <c r="O446" s="1475"/>
    </row>
    <row r="447" spans="1:15" s="267" customFormat="1" ht="28.5" x14ac:dyDescent="0.2">
      <c r="A447" s="1653"/>
      <c r="B447" s="1656"/>
      <c r="C447" s="540">
        <v>4236</v>
      </c>
      <c r="D447" s="273" t="s">
        <v>53</v>
      </c>
      <c r="E447" s="1089"/>
      <c r="F447" s="1089"/>
      <c r="G447" s="1089"/>
      <c r="H447" s="1089">
        <f t="shared" si="225"/>
        <v>0</v>
      </c>
      <c r="I447" s="1089">
        <f t="shared" si="224"/>
        <v>0</v>
      </c>
      <c r="J447" s="1089"/>
      <c r="K447" s="1089"/>
      <c r="L447" s="1089"/>
      <c r="M447" s="1067"/>
      <c r="N447" s="1475"/>
      <c r="O447" s="1067"/>
    </row>
    <row r="448" spans="1:15" s="265" customFormat="1" ht="14.25" x14ac:dyDescent="0.2">
      <c r="A448" s="1653"/>
      <c r="B448" s="1656"/>
      <c r="C448" s="540">
        <v>4237</v>
      </c>
      <c r="D448" s="273" t="s">
        <v>54</v>
      </c>
      <c r="E448" s="1089"/>
      <c r="F448" s="1089"/>
      <c r="G448" s="1089"/>
      <c r="H448" s="1089">
        <f t="shared" si="225"/>
        <v>0</v>
      </c>
      <c r="I448" s="1089">
        <f t="shared" si="224"/>
        <v>0</v>
      </c>
      <c r="J448" s="1089"/>
      <c r="K448" s="1089"/>
      <c r="L448" s="1089"/>
      <c r="M448" s="1475"/>
      <c r="N448" s="1475"/>
      <c r="O448" s="1475"/>
    </row>
    <row r="449" spans="1:15" s="265" customFormat="1" ht="14.25" x14ac:dyDescent="0.2">
      <c r="A449" s="1653"/>
      <c r="B449" s="1656"/>
      <c r="C449" s="540">
        <v>4239</v>
      </c>
      <c r="D449" s="271" t="s">
        <v>55</v>
      </c>
      <c r="E449" s="1099"/>
      <c r="F449" s="1099"/>
      <c r="G449" s="1099"/>
      <c r="H449" s="1099">
        <f t="shared" si="225"/>
        <v>0</v>
      </c>
      <c r="I449" s="1099">
        <f t="shared" ref="I449:I480" si="232">G449-E449</f>
        <v>0</v>
      </c>
      <c r="J449" s="1099"/>
      <c r="K449" s="1099"/>
      <c r="L449" s="1099"/>
      <c r="M449" s="1475"/>
      <c r="N449" s="1475"/>
      <c r="O449" s="1475"/>
    </row>
    <row r="450" spans="1:15" s="265" customFormat="1" ht="14.25" x14ac:dyDescent="0.2">
      <c r="A450" s="1653"/>
      <c r="B450" s="1656"/>
      <c r="C450" s="540">
        <v>4241</v>
      </c>
      <c r="D450" s="273" t="s">
        <v>56</v>
      </c>
      <c r="E450" s="1089"/>
      <c r="F450" s="1089"/>
      <c r="G450" s="1089"/>
      <c r="H450" s="1089">
        <f t="shared" si="225"/>
        <v>0</v>
      </c>
      <c r="I450" s="1089">
        <f t="shared" si="232"/>
        <v>0</v>
      </c>
      <c r="J450" s="1089"/>
      <c r="K450" s="1089"/>
      <c r="L450" s="1089"/>
      <c r="M450" s="1475"/>
      <c r="N450" s="1475"/>
      <c r="O450" s="1475"/>
    </row>
    <row r="451" spans="1:15" s="265" customFormat="1" ht="28.5" x14ac:dyDescent="0.2">
      <c r="A451" s="1653"/>
      <c r="B451" s="1656"/>
      <c r="C451" s="540">
        <v>4251</v>
      </c>
      <c r="D451" s="271" t="s">
        <v>57</v>
      </c>
      <c r="E451" s="1099"/>
      <c r="F451" s="1099"/>
      <c r="G451" s="1099"/>
      <c r="H451" s="1099">
        <f t="shared" si="225"/>
        <v>0</v>
      </c>
      <c r="I451" s="1099">
        <f t="shared" si="232"/>
        <v>0</v>
      </c>
      <c r="J451" s="1099"/>
      <c r="K451" s="1099"/>
      <c r="L451" s="1099"/>
      <c r="M451" s="1475"/>
      <c r="N451" s="1475"/>
      <c r="O451" s="1475"/>
    </row>
    <row r="452" spans="1:15" s="265" customFormat="1" ht="28.5" x14ac:dyDescent="0.2">
      <c r="A452" s="1653"/>
      <c r="B452" s="1656"/>
      <c r="C452" s="542">
        <v>4252</v>
      </c>
      <c r="D452" s="488" t="s">
        <v>58</v>
      </c>
      <c r="E452" s="1399">
        <f>E454+E455</f>
        <v>0</v>
      </c>
      <c r="F452" s="1399">
        <f>F454+F455</f>
        <v>0</v>
      </c>
      <c r="G452" s="1399">
        <f>G454+G455</f>
        <v>0</v>
      </c>
      <c r="H452" s="1399">
        <f t="shared" si="225"/>
        <v>0</v>
      </c>
      <c r="I452" s="1399">
        <f t="shared" si="232"/>
        <v>0</v>
      </c>
      <c r="J452" s="1399"/>
      <c r="K452" s="1399">
        <f>K454+K455</f>
        <v>0</v>
      </c>
      <c r="L452" s="1399">
        <f>L454+L455</f>
        <v>0</v>
      </c>
      <c r="M452" s="1475"/>
      <c r="N452" s="1475"/>
      <c r="O452" s="1475"/>
    </row>
    <row r="453" spans="1:15" s="265" customFormat="1" x14ac:dyDescent="0.2">
      <c r="A453" s="1653"/>
      <c r="B453" s="1656"/>
      <c r="C453" s="540"/>
      <c r="D453" s="272" t="s">
        <v>72</v>
      </c>
      <c r="E453" s="1099"/>
      <c r="F453" s="1099"/>
      <c r="G453" s="1099"/>
      <c r="H453" s="1099">
        <f t="shared" si="225"/>
        <v>0</v>
      </c>
      <c r="I453" s="1099">
        <f t="shared" si="232"/>
        <v>0</v>
      </c>
      <c r="J453" s="1099"/>
      <c r="K453" s="1099"/>
      <c r="L453" s="1099"/>
      <c r="M453" s="1475"/>
      <c r="N453" s="1067"/>
      <c r="O453" s="1475"/>
    </row>
    <row r="454" spans="1:15" s="267" customFormat="1" ht="27" x14ac:dyDescent="0.2">
      <c r="A454" s="1653"/>
      <c r="B454" s="1656"/>
      <c r="C454" s="540"/>
      <c r="D454" s="279" t="s">
        <v>59</v>
      </c>
      <c r="E454" s="1099"/>
      <c r="F454" s="1099"/>
      <c r="G454" s="1099"/>
      <c r="H454" s="1099">
        <f t="shared" si="225"/>
        <v>0</v>
      </c>
      <c r="I454" s="1099">
        <f t="shared" si="232"/>
        <v>0</v>
      </c>
      <c r="J454" s="1099"/>
      <c r="K454" s="1099"/>
      <c r="L454" s="1099"/>
      <c r="M454" s="1067"/>
      <c r="N454" s="1067"/>
      <c r="O454" s="1067"/>
    </row>
    <row r="455" spans="1:15" s="267" customFormat="1" ht="27" x14ac:dyDescent="0.2">
      <c r="A455" s="1653"/>
      <c r="B455" s="1656"/>
      <c r="C455" s="540"/>
      <c r="D455" s="279" t="s">
        <v>60</v>
      </c>
      <c r="E455" s="1099"/>
      <c r="F455" s="1099"/>
      <c r="G455" s="1099"/>
      <c r="H455" s="1099">
        <f t="shared" si="225"/>
        <v>0</v>
      </c>
      <c r="I455" s="1099">
        <f t="shared" si="232"/>
        <v>0</v>
      </c>
      <c r="J455" s="1099"/>
      <c r="K455" s="1099"/>
      <c r="L455" s="1099"/>
      <c r="M455" s="1067"/>
      <c r="N455" s="1067"/>
      <c r="O455" s="1067"/>
    </row>
    <row r="456" spans="1:15" s="267" customFormat="1" ht="14.25" x14ac:dyDescent="0.2">
      <c r="A456" s="1653"/>
      <c r="B456" s="1656"/>
      <c r="C456" s="542">
        <v>4261</v>
      </c>
      <c r="D456" s="488" t="s">
        <v>61</v>
      </c>
      <c r="E456" s="1399">
        <f>E458+E459</f>
        <v>613.79999999999995</v>
      </c>
      <c r="F456" s="1399">
        <f>F458+F459</f>
        <v>0</v>
      </c>
      <c r="G456" s="1399">
        <f>G458+G459</f>
        <v>0</v>
      </c>
      <c r="H456" s="1399">
        <f t="shared" si="225"/>
        <v>0</v>
      </c>
      <c r="I456" s="1399">
        <f t="shared" si="232"/>
        <v>-613.79999999999995</v>
      </c>
      <c r="J456" s="1399"/>
      <c r="K456" s="1399">
        <f>K458+K459</f>
        <v>0</v>
      </c>
      <c r="L456" s="1399">
        <f>L458+L459</f>
        <v>0</v>
      </c>
      <c r="M456" s="1067"/>
      <c r="N456" s="1067"/>
      <c r="O456" s="1067"/>
    </row>
    <row r="457" spans="1:15" s="267" customFormat="1" x14ac:dyDescent="0.2">
      <c r="A457" s="1653"/>
      <c r="B457" s="1656"/>
      <c r="C457" s="540"/>
      <c r="D457" s="272" t="s">
        <v>72</v>
      </c>
      <c r="E457" s="1089"/>
      <c r="F457" s="1089"/>
      <c r="G457" s="1089"/>
      <c r="H457" s="1089">
        <f t="shared" si="225"/>
        <v>0</v>
      </c>
      <c r="I457" s="1089">
        <f t="shared" si="232"/>
        <v>0</v>
      </c>
      <c r="J457" s="1089"/>
      <c r="K457" s="1089"/>
      <c r="L457" s="1089"/>
      <c r="M457" s="1067"/>
      <c r="N457" s="1067"/>
      <c r="O457" s="1067"/>
    </row>
    <row r="458" spans="1:15" s="267" customFormat="1" x14ac:dyDescent="0.2">
      <c r="A458" s="1653"/>
      <c r="B458" s="1656"/>
      <c r="C458" s="540"/>
      <c r="D458" s="272" t="s">
        <v>62</v>
      </c>
      <c r="E458" s="1089">
        <v>613.79999999999995</v>
      </c>
      <c r="F458" s="1089"/>
      <c r="G458" s="1089"/>
      <c r="H458" s="1089">
        <f t="shared" si="225"/>
        <v>0</v>
      </c>
      <c r="I458" s="1089">
        <f t="shared" si="232"/>
        <v>-613.79999999999995</v>
      </c>
      <c r="J458" s="1089"/>
      <c r="K458" s="1089"/>
      <c r="L458" s="1089"/>
      <c r="M458" s="1067"/>
      <c r="N458" s="1067"/>
      <c r="O458" s="1067"/>
    </row>
    <row r="459" spans="1:15" s="267" customFormat="1" x14ac:dyDescent="0.2">
      <c r="A459" s="1653"/>
      <c r="B459" s="1656"/>
      <c r="C459" s="540"/>
      <c r="D459" s="272" t="s">
        <v>63</v>
      </c>
      <c r="E459" s="1089"/>
      <c r="F459" s="1089"/>
      <c r="G459" s="1089"/>
      <c r="H459" s="1089">
        <f t="shared" si="225"/>
        <v>0</v>
      </c>
      <c r="I459" s="1089">
        <f t="shared" si="232"/>
        <v>0</v>
      </c>
      <c r="J459" s="1089"/>
      <c r="K459" s="1089"/>
      <c r="L459" s="1089"/>
      <c r="M459" s="1067"/>
      <c r="N459" s="1067"/>
      <c r="O459" s="1067"/>
    </row>
    <row r="460" spans="1:15" s="267" customFormat="1" ht="14.25" x14ac:dyDescent="0.2">
      <c r="A460" s="1653"/>
      <c r="B460" s="1656"/>
      <c r="C460" s="540">
        <v>4262</v>
      </c>
      <c r="D460" s="273" t="s">
        <v>350</v>
      </c>
      <c r="E460" s="1089"/>
      <c r="F460" s="1089"/>
      <c r="G460" s="1089"/>
      <c r="H460" s="1089">
        <f t="shared" si="225"/>
        <v>0</v>
      </c>
      <c r="I460" s="1089">
        <f t="shared" si="232"/>
        <v>0</v>
      </c>
      <c r="J460" s="1089"/>
      <c r="K460" s="1089"/>
      <c r="L460" s="1089"/>
      <c r="M460" s="1067"/>
      <c r="N460" s="1067"/>
      <c r="O460" s="1067"/>
    </row>
    <row r="461" spans="1:15" s="267" customFormat="1" ht="14.25" x14ac:dyDescent="0.2">
      <c r="A461" s="1653"/>
      <c r="B461" s="1656"/>
      <c r="C461" s="540">
        <v>4264</v>
      </c>
      <c r="D461" s="273" t="s">
        <v>349</v>
      </c>
      <c r="E461" s="1089"/>
      <c r="F461" s="1089"/>
      <c r="G461" s="1089"/>
      <c r="H461" s="1089">
        <f t="shared" si="225"/>
        <v>0</v>
      </c>
      <c r="I461" s="1089">
        <f t="shared" si="232"/>
        <v>0</v>
      </c>
      <c r="J461" s="1089"/>
      <c r="K461" s="1089"/>
      <c r="L461" s="1089"/>
      <c r="M461" s="1067"/>
      <c r="N461" s="1067"/>
      <c r="O461" s="1067"/>
    </row>
    <row r="462" spans="1:15" s="267" customFormat="1" ht="22.5" customHeight="1" x14ac:dyDescent="0.25">
      <c r="A462" s="1653"/>
      <c r="B462" s="1656"/>
      <c r="C462" s="543">
        <v>4266</v>
      </c>
      <c r="D462" s="516" t="s">
        <v>439</v>
      </c>
      <c r="E462" s="1089"/>
      <c r="F462" s="1089"/>
      <c r="G462" s="1089"/>
      <c r="H462" s="1089">
        <f t="shared" si="225"/>
        <v>0</v>
      </c>
      <c r="I462" s="1089">
        <f t="shared" si="232"/>
        <v>0</v>
      </c>
      <c r="J462" s="1089"/>
      <c r="K462" s="1089"/>
      <c r="L462" s="1089"/>
      <c r="M462" s="1067"/>
      <c r="N462" s="1067"/>
      <c r="O462" s="1067"/>
    </row>
    <row r="463" spans="1:15" s="267" customFormat="1" ht="14.25" x14ac:dyDescent="0.2">
      <c r="A463" s="1653"/>
      <c r="B463" s="1656"/>
      <c r="C463" s="540">
        <v>4267</v>
      </c>
      <c r="D463" s="273" t="s">
        <v>351</v>
      </c>
      <c r="E463" s="1089"/>
      <c r="F463" s="1089"/>
      <c r="G463" s="1089"/>
      <c r="H463" s="1089">
        <f t="shared" si="225"/>
        <v>0</v>
      </c>
      <c r="I463" s="1089">
        <f t="shared" si="232"/>
        <v>0</v>
      </c>
      <c r="J463" s="1089"/>
      <c r="K463" s="1089"/>
      <c r="L463" s="1089"/>
      <c r="M463" s="1067"/>
      <c r="N463" s="1067"/>
      <c r="O463" s="1067"/>
    </row>
    <row r="464" spans="1:15" s="267" customFormat="1" ht="14.25" x14ac:dyDescent="0.2">
      <c r="A464" s="1653"/>
      <c r="B464" s="1656"/>
      <c r="C464" s="540">
        <v>4269</v>
      </c>
      <c r="D464" s="273" t="s">
        <v>64</v>
      </c>
      <c r="E464" s="1089">
        <v>36.9</v>
      </c>
      <c r="F464" s="1089"/>
      <c r="G464" s="1089"/>
      <c r="H464" s="1089">
        <f t="shared" si="225"/>
        <v>0</v>
      </c>
      <c r="I464" s="1089">
        <f t="shared" si="232"/>
        <v>-36.9</v>
      </c>
      <c r="J464" s="1089"/>
      <c r="K464" s="1089"/>
      <c r="L464" s="1089"/>
      <c r="M464" s="1067"/>
      <c r="N464" s="1500"/>
      <c r="O464" s="1067"/>
    </row>
    <row r="465" spans="1:15" s="267" customFormat="1" ht="28.5" x14ac:dyDescent="0.2">
      <c r="A465" s="1653"/>
      <c r="B465" s="1656"/>
      <c r="C465" s="540">
        <v>4511</v>
      </c>
      <c r="D465" s="271" t="s">
        <v>65</v>
      </c>
      <c r="E465" s="1089"/>
      <c r="F465" s="1089"/>
      <c r="G465" s="1089"/>
      <c r="H465" s="1089">
        <f t="shared" si="225"/>
        <v>0</v>
      </c>
      <c r="I465" s="1089">
        <f t="shared" si="232"/>
        <v>0</v>
      </c>
      <c r="J465" s="1089"/>
      <c r="K465" s="1089"/>
      <c r="L465" s="1089"/>
      <c r="M465" s="1067"/>
      <c r="N465" s="1500"/>
      <c r="O465" s="1067"/>
    </row>
    <row r="466" spans="1:15" s="269" customFormat="1" ht="28.5" x14ac:dyDescent="0.3">
      <c r="A466" s="1653"/>
      <c r="B466" s="1656"/>
      <c r="C466" s="540">
        <v>4621</v>
      </c>
      <c r="D466" s="271" t="s">
        <v>66</v>
      </c>
      <c r="E466" s="1089"/>
      <c r="F466" s="1089"/>
      <c r="G466" s="1089"/>
      <c r="H466" s="1089">
        <f t="shared" si="225"/>
        <v>0</v>
      </c>
      <c r="I466" s="1089">
        <f t="shared" si="232"/>
        <v>0</v>
      </c>
      <c r="J466" s="1401"/>
      <c r="K466" s="1089"/>
      <c r="L466" s="1089"/>
      <c r="M466" s="1067"/>
      <c r="N466" s="1500"/>
      <c r="O466" s="1500"/>
    </row>
    <row r="467" spans="1:15" s="269" customFormat="1" ht="28.5" x14ac:dyDescent="0.3">
      <c r="A467" s="1653"/>
      <c r="B467" s="1656"/>
      <c r="C467" s="540">
        <v>4631</v>
      </c>
      <c r="D467" s="271" t="s">
        <v>393</v>
      </c>
      <c r="E467" s="1089"/>
      <c r="F467" s="1089"/>
      <c r="G467" s="1089"/>
      <c r="H467" s="1089">
        <f t="shared" si="225"/>
        <v>0</v>
      </c>
      <c r="I467" s="1089">
        <f t="shared" si="232"/>
        <v>0</v>
      </c>
      <c r="J467" s="1401"/>
      <c r="K467" s="1089"/>
      <c r="L467" s="1089"/>
      <c r="M467" s="1500"/>
      <c r="N467" s="1500"/>
      <c r="O467" s="1500"/>
    </row>
    <row r="468" spans="1:15" s="269" customFormat="1" ht="21.75" customHeight="1" x14ac:dyDescent="0.2">
      <c r="A468" s="1653"/>
      <c r="B468" s="1656"/>
      <c r="C468" s="540">
        <v>4632</v>
      </c>
      <c r="D468" s="271" t="s">
        <v>290</v>
      </c>
      <c r="E468" s="1089"/>
      <c r="F468" s="1089"/>
      <c r="G468" s="1089"/>
      <c r="H468" s="1089">
        <f t="shared" si="225"/>
        <v>0</v>
      </c>
      <c r="I468" s="1089">
        <f t="shared" si="232"/>
        <v>0</v>
      </c>
      <c r="J468" s="1089"/>
      <c r="K468" s="1089"/>
      <c r="L468" s="1089"/>
      <c r="M468" s="1500"/>
      <c r="N468" s="1500"/>
      <c r="O468" s="1500"/>
    </row>
    <row r="469" spans="1:15" s="269" customFormat="1" ht="48.75" customHeight="1" x14ac:dyDescent="0.25">
      <c r="A469" s="1653"/>
      <c r="B469" s="1656"/>
      <c r="C469" s="543">
        <v>4638</v>
      </c>
      <c r="D469" s="516" t="s">
        <v>440</v>
      </c>
      <c r="E469" s="1089"/>
      <c r="F469" s="1089"/>
      <c r="G469" s="1089"/>
      <c r="H469" s="1089">
        <f t="shared" si="225"/>
        <v>0</v>
      </c>
      <c r="I469" s="1089">
        <f t="shared" si="232"/>
        <v>0</v>
      </c>
      <c r="J469" s="1089"/>
      <c r="K469" s="1089"/>
      <c r="L469" s="1089"/>
      <c r="M469" s="1500"/>
      <c r="N469" s="1500"/>
      <c r="O469" s="1500"/>
    </row>
    <row r="470" spans="1:15" s="269" customFormat="1" ht="14.25" x14ac:dyDescent="0.2">
      <c r="A470" s="1653"/>
      <c r="B470" s="1656"/>
      <c r="C470" s="540" t="s">
        <v>399</v>
      </c>
      <c r="D470" s="271" t="s">
        <v>400</v>
      </c>
      <c r="E470" s="1089"/>
      <c r="F470" s="1089"/>
      <c r="G470" s="1089"/>
      <c r="H470" s="1089">
        <f t="shared" si="225"/>
        <v>0</v>
      </c>
      <c r="I470" s="1089">
        <f t="shared" si="232"/>
        <v>0</v>
      </c>
      <c r="J470" s="1089"/>
      <c r="K470" s="1089"/>
      <c r="L470" s="1089"/>
      <c r="M470" s="1500"/>
      <c r="N470" s="1500"/>
      <c r="O470" s="1500"/>
    </row>
    <row r="471" spans="1:15" s="269" customFormat="1" ht="14.25" x14ac:dyDescent="0.2">
      <c r="A471" s="1653"/>
      <c r="B471" s="1656"/>
      <c r="C471" s="540">
        <v>4729</v>
      </c>
      <c r="D471" s="273" t="s">
        <v>67</v>
      </c>
      <c r="E471" s="1402"/>
      <c r="F471" s="1402"/>
      <c r="G471" s="1089"/>
      <c r="H471" s="1089">
        <f t="shared" si="225"/>
        <v>0</v>
      </c>
      <c r="I471" s="1089">
        <f t="shared" si="232"/>
        <v>0</v>
      </c>
      <c r="J471" s="1402"/>
      <c r="K471" s="1402"/>
      <c r="L471" s="1402"/>
      <c r="M471" s="1500"/>
      <c r="N471" s="1500"/>
      <c r="O471" s="1500"/>
    </row>
    <row r="472" spans="1:15" s="269" customFormat="1" ht="14.25" x14ac:dyDescent="0.2">
      <c r="A472" s="1653"/>
      <c r="B472" s="1656"/>
      <c r="C472" s="540">
        <v>4822</v>
      </c>
      <c r="D472" s="273" t="s">
        <v>68</v>
      </c>
      <c r="E472" s="1402"/>
      <c r="F472" s="1402"/>
      <c r="G472" s="1089"/>
      <c r="H472" s="1089">
        <f t="shared" si="225"/>
        <v>0</v>
      </c>
      <c r="I472" s="1089">
        <f t="shared" si="232"/>
        <v>0</v>
      </c>
      <c r="J472" s="1402"/>
      <c r="K472" s="1402"/>
      <c r="L472" s="1402"/>
      <c r="M472" s="1500"/>
      <c r="N472" s="1500"/>
      <c r="O472" s="1500"/>
    </row>
    <row r="473" spans="1:15" s="269" customFormat="1" ht="14.25" x14ac:dyDescent="0.2">
      <c r="A473" s="1653"/>
      <c r="B473" s="1656"/>
      <c r="C473" s="542">
        <v>4823</v>
      </c>
      <c r="D473" s="488" t="s">
        <v>69</v>
      </c>
      <c r="E473" s="1399">
        <f>E475+E476+E477</f>
        <v>9.4</v>
      </c>
      <c r="F473" s="1399">
        <f>F475+F476+F477</f>
        <v>11</v>
      </c>
      <c r="G473" s="1399">
        <f>G475+G476+G477</f>
        <v>11.3</v>
      </c>
      <c r="H473" s="1399">
        <f t="shared" si="225"/>
        <v>0.30000000000000071</v>
      </c>
      <c r="I473" s="1399">
        <f t="shared" si="232"/>
        <v>1.9000000000000004</v>
      </c>
      <c r="J473" s="1399"/>
      <c r="K473" s="1399">
        <f>K475+K476+K477</f>
        <v>11.3</v>
      </c>
      <c r="L473" s="1399">
        <f>L475+L476+L477</f>
        <v>11.3</v>
      </c>
      <c r="M473" s="1500"/>
      <c r="N473" s="1500"/>
      <c r="O473" s="1500"/>
    </row>
    <row r="474" spans="1:15" s="269" customFormat="1" ht="14.25" x14ac:dyDescent="0.2">
      <c r="A474" s="1653"/>
      <c r="B474" s="1656"/>
      <c r="C474" s="540"/>
      <c r="D474" s="272" t="s">
        <v>72</v>
      </c>
      <c r="E474" s="1402"/>
      <c r="F474" s="1402"/>
      <c r="G474" s="1089"/>
      <c r="H474" s="1089">
        <f t="shared" si="225"/>
        <v>0</v>
      </c>
      <c r="I474" s="1089">
        <f t="shared" si="232"/>
        <v>0</v>
      </c>
      <c r="J474" s="1402"/>
      <c r="K474" s="1402"/>
      <c r="L474" s="1402"/>
      <c r="M474" s="1500"/>
      <c r="N474" s="1067"/>
      <c r="O474" s="1500"/>
    </row>
    <row r="475" spans="1:15" s="267" customFormat="1" ht="27" x14ac:dyDescent="0.2">
      <c r="A475" s="1653"/>
      <c r="B475" s="1656"/>
      <c r="C475" s="540"/>
      <c r="D475" s="272" t="s">
        <v>289</v>
      </c>
      <c r="E475" s="1089">
        <v>9.4</v>
      </c>
      <c r="F475" s="1089">
        <v>11</v>
      </c>
      <c r="G475" s="1089">
        <v>11.3</v>
      </c>
      <c r="H475" s="1089">
        <f t="shared" si="225"/>
        <v>0.30000000000000071</v>
      </c>
      <c r="I475" s="1089">
        <f t="shared" si="232"/>
        <v>1.9000000000000004</v>
      </c>
      <c r="J475" s="1089"/>
      <c r="K475" s="1089">
        <v>11.3</v>
      </c>
      <c r="L475" s="1089">
        <v>11.3</v>
      </c>
      <c r="M475" s="1067">
        <f t="shared" ref="M475" si="233">+G475/12*3</f>
        <v>2.8250000000000002</v>
      </c>
      <c r="N475" s="1067">
        <f t="shared" ref="N475" si="234">+G475/12*6</f>
        <v>5.65</v>
      </c>
      <c r="O475" s="1067">
        <f t="shared" ref="O475" si="235">+G475/12*9</f>
        <v>8.4750000000000014</v>
      </c>
    </row>
    <row r="476" spans="1:15" ht="27.95" customHeight="1" x14ac:dyDescent="0.25">
      <c r="A476" s="1653"/>
      <c r="B476" s="1656"/>
      <c r="C476" s="540"/>
      <c r="D476" s="272" t="s">
        <v>287</v>
      </c>
      <c r="E476" s="1402"/>
      <c r="F476" s="1402"/>
      <c r="G476" s="1089"/>
      <c r="H476" s="1089">
        <f t="shared" si="225"/>
        <v>0</v>
      </c>
      <c r="I476" s="1089">
        <f t="shared" si="232"/>
        <v>0</v>
      </c>
      <c r="J476" s="1402"/>
      <c r="K476" s="1402"/>
      <c r="L476" s="1402"/>
      <c r="M476" s="1067"/>
    </row>
    <row r="477" spans="1:15" ht="14.25" x14ac:dyDescent="0.25">
      <c r="A477" s="1653"/>
      <c r="B477" s="1656"/>
      <c r="C477" s="540"/>
      <c r="D477" s="272" t="s">
        <v>288</v>
      </c>
      <c r="E477" s="1402"/>
      <c r="F477" s="1402"/>
      <c r="G477" s="1089"/>
      <c r="H477" s="1089">
        <f t="shared" si="225"/>
        <v>0</v>
      </c>
      <c r="I477" s="1089">
        <f t="shared" si="232"/>
        <v>0</v>
      </c>
      <c r="J477" s="1402"/>
      <c r="K477" s="1402"/>
      <c r="L477" s="1402"/>
      <c r="N477" s="1501"/>
    </row>
    <row r="478" spans="1:15" ht="31.5" customHeight="1" x14ac:dyDescent="0.25">
      <c r="A478" s="1653"/>
      <c r="B478" s="1656"/>
      <c r="C478" s="543" t="s">
        <v>438</v>
      </c>
      <c r="D478" s="516" t="s">
        <v>464</v>
      </c>
      <c r="E478" s="1402"/>
      <c r="F478" s="1402"/>
      <c r="G478" s="1089"/>
      <c r="H478" s="1089">
        <f t="shared" si="225"/>
        <v>0</v>
      </c>
      <c r="I478" s="1089">
        <f t="shared" si="232"/>
        <v>0</v>
      </c>
      <c r="J478" s="1402"/>
      <c r="K478" s="1402"/>
      <c r="L478" s="1402"/>
      <c r="N478" s="1501"/>
    </row>
    <row r="479" spans="1:15" s="282" customFormat="1" ht="14.25" x14ac:dyDescent="0.25">
      <c r="A479" s="1653"/>
      <c r="B479" s="1656"/>
      <c r="C479" s="540">
        <v>4861</v>
      </c>
      <c r="D479" s="273" t="s">
        <v>70</v>
      </c>
      <c r="E479" s="1402"/>
      <c r="F479" s="1402"/>
      <c r="G479" s="1089"/>
      <c r="H479" s="1089">
        <f t="shared" si="225"/>
        <v>0</v>
      </c>
      <c r="I479" s="1089">
        <f t="shared" si="232"/>
        <v>0</v>
      </c>
      <c r="J479" s="1402"/>
      <c r="K479" s="1402"/>
      <c r="L479" s="1402"/>
      <c r="M479" s="1383"/>
      <c r="N479" s="1379"/>
      <c r="O479" s="1501"/>
    </row>
    <row r="480" spans="1:15" ht="14.25" x14ac:dyDescent="0.25">
      <c r="A480" s="1654"/>
      <c r="B480" s="1657"/>
      <c r="C480" s="540">
        <v>4891</v>
      </c>
      <c r="D480" s="273" t="s">
        <v>71</v>
      </c>
      <c r="E480" s="1089"/>
      <c r="F480" s="1089"/>
      <c r="G480" s="1089"/>
      <c r="H480" s="1089">
        <f t="shared" si="225"/>
        <v>0</v>
      </c>
      <c r="I480" s="1089">
        <f t="shared" si="232"/>
        <v>0</v>
      </c>
      <c r="J480" s="1089"/>
      <c r="K480" s="1089"/>
      <c r="L480" s="1089"/>
      <c r="M480" s="1502"/>
    </row>
    <row r="481" spans="1:15" s="27" customFormat="1" ht="28.5" x14ac:dyDescent="0.25">
      <c r="A481" s="1647" t="s">
        <v>454</v>
      </c>
      <c r="B481" s="1647"/>
      <c r="C481" s="283"/>
      <c r="D481" s="36" t="s">
        <v>73</v>
      </c>
      <c r="E481" s="1403">
        <f>SUM(E483:E490)</f>
        <v>0</v>
      </c>
      <c r="F481" s="1403">
        <f>SUM(F483:F490)</f>
        <v>0</v>
      </c>
      <c r="G481" s="1403">
        <f>SUM(G483:G490)</f>
        <v>0</v>
      </c>
      <c r="H481" s="1403">
        <f t="shared" si="225"/>
        <v>0</v>
      </c>
      <c r="I481" s="1403">
        <f>+I487+I488+I489+I490</f>
        <v>0</v>
      </c>
      <c r="J481" s="1403">
        <f>+J487+J488+J489+J490</f>
        <v>0</v>
      </c>
      <c r="K481" s="1403">
        <f>SUM(K483:K490)</f>
        <v>0</v>
      </c>
      <c r="L481" s="1403">
        <f>SUM(L483:L490)</f>
        <v>0</v>
      </c>
      <c r="M481" s="1503"/>
      <c r="N481" s="1503"/>
      <c r="O481" s="1503"/>
    </row>
    <row r="482" spans="1:15" s="20" customFormat="1" ht="23.25" customHeight="1" x14ac:dyDescent="0.25">
      <c r="A482" s="891" t="s">
        <v>455</v>
      </c>
      <c r="B482" s="891" t="s">
        <v>456</v>
      </c>
      <c r="C482" s="284"/>
      <c r="D482" s="17" t="s">
        <v>72</v>
      </c>
      <c r="E482" s="1404"/>
      <c r="F482" s="1404"/>
      <c r="G482" s="1404"/>
      <c r="H482" s="1404">
        <f t="shared" si="225"/>
        <v>0</v>
      </c>
      <c r="I482" s="411">
        <f t="shared" ref="I482:I495" si="236">G482-E482</f>
        <v>0</v>
      </c>
      <c r="J482" s="1404"/>
      <c r="K482" s="1404"/>
      <c r="L482" s="1404"/>
      <c r="M482" s="1504"/>
      <c r="N482" s="1504"/>
      <c r="O482" s="1504"/>
    </row>
    <row r="483" spans="1:15" s="20" customFormat="1" ht="14.25" x14ac:dyDescent="0.25">
      <c r="A483" s="1658">
        <v>1080</v>
      </c>
      <c r="B483" s="1658">
        <v>11005</v>
      </c>
      <c r="C483" s="284">
        <v>5111</v>
      </c>
      <c r="D483" s="18" t="s">
        <v>1292</v>
      </c>
      <c r="E483" s="1404"/>
      <c r="F483" s="1404"/>
      <c r="G483" s="1404"/>
      <c r="H483" s="411">
        <f t="shared" si="225"/>
        <v>0</v>
      </c>
      <c r="I483" s="411">
        <f t="shared" si="236"/>
        <v>0</v>
      </c>
      <c r="J483" s="1404"/>
      <c r="K483" s="1404"/>
      <c r="L483" s="1404"/>
      <c r="M483" s="1504"/>
      <c r="N483" s="1504"/>
      <c r="O483" s="1504"/>
    </row>
    <row r="484" spans="1:15" s="20" customFormat="1" ht="14.25" x14ac:dyDescent="0.25">
      <c r="A484" s="1659"/>
      <c r="B484" s="1659"/>
      <c r="C484" s="284">
        <v>5112</v>
      </c>
      <c r="D484" s="18" t="s">
        <v>1293</v>
      </c>
      <c r="E484" s="1404"/>
      <c r="F484" s="1404"/>
      <c r="G484" s="1404"/>
      <c r="H484" s="411">
        <f t="shared" si="225"/>
        <v>0</v>
      </c>
      <c r="I484" s="411">
        <f t="shared" si="236"/>
        <v>0</v>
      </c>
      <c r="J484" s="1404"/>
      <c r="K484" s="1404"/>
      <c r="L484" s="1404"/>
      <c r="M484" s="1504"/>
      <c r="N484" s="1504"/>
      <c r="O484" s="1504"/>
    </row>
    <row r="485" spans="1:15" s="20" customFormat="1" ht="13.5" customHeight="1" x14ac:dyDescent="0.25">
      <c r="A485" s="1659"/>
      <c r="B485" s="1659"/>
      <c r="C485" s="284" t="s">
        <v>1294</v>
      </c>
      <c r="D485" s="18" t="s">
        <v>1269</v>
      </c>
      <c r="E485" s="1404"/>
      <c r="F485" s="1404"/>
      <c r="G485" s="1404"/>
      <c r="H485" s="411">
        <f t="shared" si="225"/>
        <v>0</v>
      </c>
      <c r="I485" s="411">
        <f t="shared" si="236"/>
        <v>0</v>
      </c>
      <c r="J485" s="1404"/>
      <c r="K485" s="1404"/>
      <c r="L485" s="1404"/>
      <c r="M485" s="1504"/>
      <c r="N485" s="1504"/>
      <c r="O485" s="1504"/>
    </row>
    <row r="486" spans="1:15" s="20" customFormat="1" ht="14.25" x14ac:dyDescent="0.25">
      <c r="A486" s="1659"/>
      <c r="B486" s="1659"/>
      <c r="C486" s="284">
        <v>5121</v>
      </c>
      <c r="D486" s="271" t="s">
        <v>74</v>
      </c>
      <c r="E486" s="1404"/>
      <c r="F486" s="1404"/>
      <c r="G486" s="1404"/>
      <c r="H486" s="411">
        <f t="shared" si="225"/>
        <v>0</v>
      </c>
      <c r="I486" s="411">
        <f t="shared" si="236"/>
        <v>0</v>
      </c>
      <c r="J486" s="1404"/>
      <c r="K486" s="1404"/>
      <c r="L486" s="1404"/>
      <c r="M486" s="1504"/>
      <c r="N486" s="1504"/>
      <c r="O486" s="1504"/>
    </row>
    <row r="487" spans="1:15" s="33" customFormat="1" ht="15.75" customHeight="1" x14ac:dyDescent="0.25">
      <c r="A487" s="1659"/>
      <c r="B487" s="1659"/>
      <c r="C487" s="258">
        <v>5122</v>
      </c>
      <c r="D487" s="21" t="s">
        <v>75</v>
      </c>
      <c r="E487" s="1405"/>
      <c r="F487" s="1405"/>
      <c r="G487" s="411"/>
      <c r="H487" s="411">
        <f t="shared" si="225"/>
        <v>0</v>
      </c>
      <c r="I487" s="411">
        <f t="shared" si="236"/>
        <v>0</v>
      </c>
      <c r="J487" s="1405"/>
      <c r="K487" s="411"/>
      <c r="L487" s="411"/>
      <c r="M487" s="1505"/>
      <c r="N487" s="1505"/>
      <c r="O487" s="1505"/>
    </row>
    <row r="488" spans="1:15" s="33" customFormat="1" ht="15.75" customHeight="1" x14ac:dyDescent="0.25">
      <c r="A488" s="1659"/>
      <c r="B488" s="1659"/>
      <c r="C488" s="258">
        <v>5129</v>
      </c>
      <c r="D488" s="21" t="s">
        <v>76</v>
      </c>
      <c r="E488" s="1405"/>
      <c r="F488" s="1405"/>
      <c r="G488" s="411"/>
      <c r="H488" s="411">
        <f t="shared" si="225"/>
        <v>0</v>
      </c>
      <c r="I488" s="411">
        <f t="shared" si="236"/>
        <v>0</v>
      </c>
      <c r="J488" s="1405"/>
      <c r="K488" s="411"/>
      <c r="L488" s="411"/>
      <c r="M488" s="1505"/>
      <c r="N488" s="1505"/>
      <c r="O488" s="1505"/>
    </row>
    <row r="489" spans="1:15" s="33" customFormat="1" ht="14.25" x14ac:dyDescent="0.25">
      <c r="A489" s="1659"/>
      <c r="B489" s="1659"/>
      <c r="C489" s="258">
        <v>5132</v>
      </c>
      <c r="D489" s="21" t="s">
        <v>77</v>
      </c>
      <c r="E489" s="1405"/>
      <c r="F489" s="1405"/>
      <c r="G489" s="411"/>
      <c r="H489" s="411">
        <f t="shared" si="225"/>
        <v>0</v>
      </c>
      <c r="I489" s="411">
        <f t="shared" si="236"/>
        <v>0</v>
      </c>
      <c r="J489" s="1405"/>
      <c r="K489" s="411"/>
      <c r="L489" s="411"/>
      <c r="M489" s="1505"/>
      <c r="N489" s="1505"/>
      <c r="O489" s="1505"/>
    </row>
    <row r="490" spans="1:15" s="33" customFormat="1" ht="15.75" customHeight="1" x14ac:dyDescent="0.25">
      <c r="A490" s="1660"/>
      <c r="B490" s="1660"/>
      <c r="C490" s="258" t="s">
        <v>1295</v>
      </c>
      <c r="D490" s="21" t="s">
        <v>1296</v>
      </c>
      <c r="E490" s="1405"/>
      <c r="F490" s="1405"/>
      <c r="G490" s="411"/>
      <c r="H490" s="411">
        <f t="shared" si="225"/>
        <v>0</v>
      </c>
      <c r="I490" s="411">
        <f t="shared" si="236"/>
        <v>0</v>
      </c>
      <c r="J490" s="1405"/>
      <c r="K490" s="411"/>
      <c r="L490" s="411"/>
      <c r="M490" s="1505"/>
      <c r="N490" s="1505"/>
      <c r="O490" s="1505"/>
    </row>
    <row r="491" spans="1:15" s="176" customFormat="1" ht="14.25" customHeight="1" x14ac:dyDescent="0.2">
      <c r="A491" s="1652" t="s">
        <v>1268</v>
      </c>
      <c r="B491" s="1655">
        <v>11006</v>
      </c>
      <c r="C491" s="534"/>
      <c r="D491" s="271" t="s">
        <v>291</v>
      </c>
      <c r="E491" s="1406">
        <v>143</v>
      </c>
      <c r="F491" s="1406">
        <v>143</v>
      </c>
      <c r="G491" s="1406">
        <v>167</v>
      </c>
      <c r="H491" s="1406">
        <f>+G491-F491</f>
        <v>24</v>
      </c>
      <c r="I491" s="1406">
        <f t="shared" si="236"/>
        <v>24</v>
      </c>
      <c r="J491" s="1406"/>
      <c r="K491" s="1406">
        <v>167</v>
      </c>
      <c r="L491" s="1406">
        <v>167</v>
      </c>
      <c r="M491" s="1107"/>
      <c r="N491" s="1107"/>
      <c r="O491" s="1107"/>
    </row>
    <row r="492" spans="1:15" s="176" customFormat="1" ht="13.5" customHeight="1" x14ac:dyDescent="0.2">
      <c r="A492" s="1653"/>
      <c r="B492" s="1656"/>
      <c r="C492" s="535"/>
      <c r="D492" s="272"/>
      <c r="E492" s="1407"/>
      <c r="F492" s="1407"/>
      <c r="G492" s="1407"/>
      <c r="H492" s="1407">
        <f>+G492-F492</f>
        <v>0</v>
      </c>
      <c r="I492" s="1407">
        <f t="shared" si="236"/>
        <v>0</v>
      </c>
      <c r="J492" s="1407"/>
      <c r="K492" s="1407"/>
      <c r="L492" s="1407"/>
      <c r="M492" s="1107"/>
      <c r="N492" s="1107"/>
      <c r="O492" s="1107"/>
    </row>
    <row r="493" spans="1:15" s="176" customFormat="1" ht="14.25" customHeight="1" x14ac:dyDescent="0.2">
      <c r="A493" s="1653"/>
      <c r="B493" s="1656"/>
      <c r="C493" s="535"/>
      <c r="D493" s="273" t="s">
        <v>32</v>
      </c>
      <c r="E493" s="1407">
        <v>1</v>
      </c>
      <c r="F493" s="1407">
        <v>1</v>
      </c>
      <c r="G493" s="1407">
        <v>1</v>
      </c>
      <c r="H493" s="1407">
        <f>+G493-F493</f>
        <v>0</v>
      </c>
      <c r="I493" s="1407">
        <f t="shared" si="236"/>
        <v>0</v>
      </c>
      <c r="J493" s="1407"/>
      <c r="K493" s="1407">
        <v>1</v>
      </c>
      <c r="L493" s="1407">
        <v>1</v>
      </c>
      <c r="M493" s="1107"/>
      <c r="N493" s="1107"/>
      <c r="O493" s="1107"/>
    </row>
    <row r="494" spans="1:15" s="266" customFormat="1" ht="14.25" customHeight="1" x14ac:dyDescent="0.2">
      <c r="A494" s="1653"/>
      <c r="B494" s="1656"/>
      <c r="C494" s="535"/>
      <c r="D494" s="272"/>
      <c r="E494" s="1093"/>
      <c r="F494" s="1093"/>
      <c r="G494" s="1093"/>
      <c r="H494" s="1093">
        <f>+G494-F494</f>
        <v>0</v>
      </c>
      <c r="I494" s="1093">
        <f t="shared" si="236"/>
        <v>0</v>
      </c>
      <c r="J494" s="1093"/>
      <c r="K494" s="1093"/>
      <c r="L494" s="1093"/>
      <c r="M494" s="1499"/>
      <c r="N494" s="1499"/>
      <c r="O494" s="1499"/>
    </row>
    <row r="495" spans="1:15" s="265" customFormat="1" ht="14.25" customHeight="1" x14ac:dyDescent="0.25">
      <c r="A495" s="1653"/>
      <c r="B495" s="1656"/>
      <c r="C495" s="536"/>
      <c r="D495" s="281" t="s">
        <v>33</v>
      </c>
      <c r="E495" s="1398">
        <f>+E497+E561</f>
        <v>680149.7</v>
      </c>
      <c r="F495" s="1398">
        <f>+F497+F561</f>
        <v>718004.2</v>
      </c>
      <c r="G495" s="1398">
        <f>+G497+G561</f>
        <v>1001604.1</v>
      </c>
      <c r="H495" s="1398">
        <f>+G495-F495</f>
        <v>283599.90000000002</v>
      </c>
      <c r="I495" s="1398">
        <f t="shared" si="236"/>
        <v>321454.40000000002</v>
      </c>
      <c r="J495" s="1398"/>
      <c r="K495" s="1398">
        <f>+K497+K561</f>
        <v>1044199.2000000001</v>
      </c>
      <c r="L495" s="1398">
        <f>+L497+L561</f>
        <v>1086662.6000000001</v>
      </c>
      <c r="M495" s="1475">
        <f>SUM(M501:M555)</f>
        <v>172472.88333333333</v>
      </c>
      <c r="N495" s="1475">
        <f t="shared" ref="N495:O495" si="237">SUM(N501:N555)</f>
        <v>422873.90833333333</v>
      </c>
      <c r="O495" s="1475">
        <f t="shared" si="237"/>
        <v>673274.93333333335</v>
      </c>
    </row>
    <row r="496" spans="1:15" s="265" customFormat="1" ht="14.25" customHeight="1" x14ac:dyDescent="0.25">
      <c r="A496" s="1653"/>
      <c r="B496" s="1656"/>
      <c r="C496" s="537"/>
      <c r="D496" s="17" t="s">
        <v>403</v>
      </c>
      <c r="E496" s="1093"/>
      <c r="F496" s="1093"/>
      <c r="G496" s="1093"/>
      <c r="H496" s="1398"/>
      <c r="I496" s="1398"/>
      <c r="J496" s="1093"/>
      <c r="K496" s="1093"/>
      <c r="L496" s="1093"/>
      <c r="M496" s="1475"/>
      <c r="N496" s="1475"/>
      <c r="O496" s="1475"/>
    </row>
    <row r="497" spans="1:15" s="265" customFormat="1" ht="14.25" customHeight="1" x14ac:dyDescent="0.2">
      <c r="A497" s="1653"/>
      <c r="B497" s="1656"/>
      <c r="C497" s="538"/>
      <c r="D497" s="274" t="s">
        <v>36</v>
      </c>
      <c r="E497" s="1398">
        <f>E499+SUM(E505:E560)-E505-E510-E518-E532-E536-E553</f>
        <v>680149.7</v>
      </c>
      <c r="F497" s="1398">
        <f>F499+SUM(F505:F560)-F505-F510-F518-F532-F536-F553</f>
        <v>718004.2</v>
      </c>
      <c r="G497" s="1398">
        <f>G499+SUM(G505:G560)-G505-G510-G518-G532-G536-G553</f>
        <v>1001604.1</v>
      </c>
      <c r="H497" s="1398">
        <f>+G497-F497</f>
        <v>283599.90000000002</v>
      </c>
      <c r="I497" s="1398">
        <f t="shared" ref="I497:I528" si="238">G497-E497</f>
        <v>321454.40000000002</v>
      </c>
      <c r="J497" s="1398"/>
      <c r="K497" s="1398">
        <f>K499+SUM(K505:K560)-K505-K510-K518-K532-K536-K553</f>
        <v>1044199.2000000001</v>
      </c>
      <c r="L497" s="1398">
        <f>L499+SUM(L505:L560)-L505-L510-L518-L532-L536-L553</f>
        <v>1086662.6000000001</v>
      </c>
      <c r="M497" s="1475"/>
      <c r="N497" s="1475"/>
      <c r="O497" s="1475"/>
    </row>
    <row r="498" spans="1:15" s="265" customFormat="1" ht="13.5" customHeight="1" x14ac:dyDescent="0.2">
      <c r="A498" s="1653"/>
      <c r="B498" s="1656"/>
      <c r="C498" s="534"/>
      <c r="D498" s="272" t="s">
        <v>72</v>
      </c>
      <c r="E498" s="1099"/>
      <c r="F498" s="1099"/>
      <c r="G498" s="1093"/>
      <c r="H498" s="1093">
        <f t="shared" ref="H498:H570" si="239">+G498-F498</f>
        <v>0</v>
      </c>
      <c r="I498" s="1099">
        <f t="shared" si="238"/>
        <v>0</v>
      </c>
      <c r="J498" s="1099"/>
      <c r="K498" s="1099"/>
      <c r="L498" s="1099"/>
      <c r="M498" s="1475"/>
      <c r="N498" s="1475"/>
      <c r="O498" s="1475"/>
    </row>
    <row r="499" spans="1:15" s="265" customFormat="1" ht="14.25" customHeight="1" x14ac:dyDescent="0.2">
      <c r="A499" s="1653"/>
      <c r="B499" s="1656"/>
      <c r="C499" s="539"/>
      <c r="D499" s="488" t="s">
        <v>491</v>
      </c>
      <c r="E499" s="1399">
        <f>SUM(E501:E503)</f>
        <v>642534.69999999995</v>
      </c>
      <c r="F499" s="1399">
        <f>SUM(F501:F503)</f>
        <v>663499.79999999993</v>
      </c>
      <c r="G499" s="1399">
        <f>SUM(G501:G503)</f>
        <v>935137.70000000007</v>
      </c>
      <c r="H499" s="1399">
        <f t="shared" si="239"/>
        <v>271637.90000000014</v>
      </c>
      <c r="I499" s="1399">
        <f t="shared" si="238"/>
        <v>292603.00000000012</v>
      </c>
      <c r="J499" s="1399"/>
      <c r="K499" s="1399">
        <f>SUM(K501:K503)</f>
        <v>977732.8</v>
      </c>
      <c r="L499" s="1399">
        <f>SUM(L501:L503)</f>
        <v>1020196.2000000001</v>
      </c>
      <c r="M499" s="1475"/>
      <c r="N499" s="1475"/>
      <c r="O499" s="1475"/>
    </row>
    <row r="500" spans="1:15" s="265" customFormat="1" x14ac:dyDescent="0.2">
      <c r="A500" s="1653"/>
      <c r="B500" s="1656"/>
      <c r="C500" s="534"/>
      <c r="D500" s="272" t="s">
        <v>72</v>
      </c>
      <c r="E500" s="1099"/>
      <c r="F500" s="1099"/>
      <c r="G500" s="1093"/>
      <c r="H500" s="1093">
        <f t="shared" si="239"/>
        <v>0</v>
      </c>
      <c r="I500" s="1099">
        <f t="shared" si="238"/>
        <v>0</v>
      </c>
      <c r="J500" s="1099"/>
      <c r="K500" s="1099"/>
      <c r="L500" s="1099"/>
      <c r="M500" s="1475"/>
      <c r="N500" s="1475"/>
      <c r="O500" s="1475"/>
    </row>
    <row r="501" spans="1:15" s="265" customFormat="1" ht="28.5" x14ac:dyDescent="0.2">
      <c r="A501" s="1653"/>
      <c r="B501" s="1656"/>
      <c r="C501" s="540" t="s">
        <v>283</v>
      </c>
      <c r="D501" s="275" t="s">
        <v>37</v>
      </c>
      <c r="E501" s="1099">
        <v>499215.9</v>
      </c>
      <c r="F501" s="1099">
        <v>516055.4</v>
      </c>
      <c r="G501" s="1099">
        <v>727329.3</v>
      </c>
      <c r="H501" s="1099">
        <f t="shared" si="239"/>
        <v>211273.90000000002</v>
      </c>
      <c r="I501" s="1099">
        <f t="shared" si="238"/>
        <v>228113.40000000002</v>
      </c>
      <c r="J501" s="1099"/>
      <c r="K501" s="1592">
        <v>760458.8</v>
      </c>
      <c r="L501" s="1592">
        <v>793486</v>
      </c>
      <c r="M501" s="1475">
        <f t="shared" ref="M501:M503" si="240">+G501/12*2</f>
        <v>121221.55</v>
      </c>
      <c r="N501" s="1475">
        <f t="shared" ref="N501:N503" si="241">+G501/12*5</f>
        <v>303053.875</v>
      </c>
      <c r="O501" s="1475">
        <f t="shared" ref="O501:O503" si="242">+G501/12*8</f>
        <v>484886.2</v>
      </c>
    </row>
    <row r="502" spans="1:15" s="267" customFormat="1" ht="28.5" x14ac:dyDescent="0.2">
      <c r="A502" s="1653"/>
      <c r="B502" s="1656"/>
      <c r="C502" s="540" t="s">
        <v>284</v>
      </c>
      <c r="D502" s="276" t="s">
        <v>38</v>
      </c>
      <c r="E502" s="1099">
        <v>122250.7</v>
      </c>
      <c r="F502" s="1099">
        <v>126754.2</v>
      </c>
      <c r="G502" s="1099">
        <v>194682</v>
      </c>
      <c r="H502" s="1099">
        <f t="shared" si="239"/>
        <v>67927.8</v>
      </c>
      <c r="I502" s="1099">
        <f t="shared" si="238"/>
        <v>72431.3</v>
      </c>
      <c r="J502" s="1099"/>
      <c r="K502" s="1592">
        <v>203891.4</v>
      </c>
      <c r="L502" s="1592">
        <v>213150.3</v>
      </c>
      <c r="M502" s="1475">
        <f t="shared" si="240"/>
        <v>32447</v>
      </c>
      <c r="N502" s="1475">
        <f t="shared" si="241"/>
        <v>81117.5</v>
      </c>
      <c r="O502" s="1475">
        <f t="shared" si="242"/>
        <v>129788</v>
      </c>
    </row>
    <row r="503" spans="1:15" s="267" customFormat="1" ht="28.5" x14ac:dyDescent="0.2">
      <c r="A503" s="1653"/>
      <c r="B503" s="1656"/>
      <c r="C503" s="540" t="s">
        <v>285</v>
      </c>
      <c r="D503" s="276" t="s">
        <v>39</v>
      </c>
      <c r="E503" s="1099">
        <v>21068.1</v>
      </c>
      <c r="F503" s="1099">
        <v>20690.2</v>
      </c>
      <c r="G503" s="1099">
        <v>13126.4</v>
      </c>
      <c r="H503" s="1099">
        <f t="shared" si="239"/>
        <v>-7563.8000000000011</v>
      </c>
      <c r="I503" s="1099">
        <f t="shared" si="238"/>
        <v>-7941.6999999999989</v>
      </c>
      <c r="J503" s="1099"/>
      <c r="K503" s="1592">
        <v>13382.6</v>
      </c>
      <c r="L503" s="1592">
        <v>13559.9</v>
      </c>
      <c r="M503" s="1475">
        <f t="shared" si="240"/>
        <v>2187.7333333333331</v>
      </c>
      <c r="N503" s="1475">
        <f t="shared" si="241"/>
        <v>5469.333333333333</v>
      </c>
      <c r="O503" s="1475">
        <f t="shared" si="242"/>
        <v>8750.9333333333325</v>
      </c>
    </row>
    <row r="504" spans="1:15" s="267" customFormat="1" ht="14.25" x14ac:dyDescent="0.2">
      <c r="A504" s="1653"/>
      <c r="B504" s="1656"/>
      <c r="C504" s="541"/>
      <c r="D504" s="489"/>
      <c r="E504" s="1120"/>
      <c r="F504" s="1120"/>
      <c r="G504" s="1120"/>
      <c r="H504" s="1120">
        <f t="shared" si="239"/>
        <v>0</v>
      </c>
      <c r="I504" s="1120">
        <f t="shared" si="238"/>
        <v>0</v>
      </c>
      <c r="J504" s="1120"/>
      <c r="K504" s="1120"/>
      <c r="L504" s="1120"/>
      <c r="M504" s="1067"/>
      <c r="N504" s="1067"/>
      <c r="O504" s="1067"/>
    </row>
    <row r="505" spans="1:15" s="267" customFormat="1" ht="14.25" x14ac:dyDescent="0.2">
      <c r="A505" s="1653"/>
      <c r="B505" s="1656"/>
      <c r="C505" s="542">
        <v>4212</v>
      </c>
      <c r="D505" s="488" t="s">
        <v>40</v>
      </c>
      <c r="E505" s="1399">
        <f>E507+E508+E509</f>
        <v>7556.9</v>
      </c>
      <c r="F505" s="1399">
        <f>F507+F508+F509</f>
        <v>8078.7</v>
      </c>
      <c r="G505" s="1399">
        <f>G507+G508+G509</f>
        <v>8078.7</v>
      </c>
      <c r="H505" s="1399">
        <f t="shared" si="239"/>
        <v>0</v>
      </c>
      <c r="I505" s="1399">
        <f t="shared" si="238"/>
        <v>521.80000000000018</v>
      </c>
      <c r="J505" s="1399"/>
      <c r="K505" s="1399">
        <f>K507+K508+K509</f>
        <v>8078.7</v>
      </c>
      <c r="L505" s="1399">
        <f>L507+L508+L509</f>
        <v>8078.7</v>
      </c>
      <c r="M505" s="1067"/>
      <c r="N505" s="1067"/>
      <c r="O505" s="1067"/>
    </row>
    <row r="506" spans="1:15" s="267" customFormat="1" x14ac:dyDescent="0.2">
      <c r="A506" s="1653"/>
      <c r="B506" s="1656"/>
      <c r="C506" s="540"/>
      <c r="D506" s="272" t="s">
        <v>72</v>
      </c>
      <c r="E506" s="1089"/>
      <c r="F506" s="1089"/>
      <c r="G506" s="1089"/>
      <c r="H506" s="1089">
        <f t="shared" si="239"/>
        <v>0</v>
      </c>
      <c r="I506" s="1089">
        <f t="shared" si="238"/>
        <v>0</v>
      </c>
      <c r="J506" s="1089"/>
      <c r="K506" s="1089"/>
      <c r="L506" s="1089"/>
      <c r="M506" s="1067"/>
      <c r="N506" s="1067"/>
      <c r="O506" s="1067"/>
    </row>
    <row r="507" spans="1:15" s="267" customFormat="1" x14ac:dyDescent="0.2">
      <c r="A507" s="1653"/>
      <c r="B507" s="1656"/>
      <c r="C507" s="540"/>
      <c r="D507" s="272" t="s">
        <v>40</v>
      </c>
      <c r="E507" s="1089">
        <v>7556.9</v>
      </c>
      <c r="F507" s="1089">
        <v>8078.7</v>
      </c>
      <c r="G507" s="1089">
        <v>8078.7</v>
      </c>
      <c r="H507" s="1089">
        <f t="shared" si="239"/>
        <v>0</v>
      </c>
      <c r="I507" s="1089">
        <f t="shared" si="238"/>
        <v>521.80000000000018</v>
      </c>
      <c r="J507" s="1089"/>
      <c r="K507" s="1089">
        <v>8078.7</v>
      </c>
      <c r="L507" s="1089">
        <v>8078.7</v>
      </c>
      <c r="M507" s="1067">
        <f t="shared" ref="M507" si="243">+G507/12*3</f>
        <v>2019.6750000000002</v>
      </c>
      <c r="N507" s="1067">
        <f t="shared" ref="N507" si="244">+G507/12*6</f>
        <v>4039.3500000000004</v>
      </c>
      <c r="O507" s="1067">
        <f t="shared" ref="O507" si="245">+G507/12*9</f>
        <v>6059.0250000000005</v>
      </c>
    </row>
    <row r="508" spans="1:15" s="267" customFormat="1" x14ac:dyDescent="0.2">
      <c r="A508" s="1653"/>
      <c r="B508" s="1656"/>
      <c r="C508" s="540"/>
      <c r="D508" s="272" t="s">
        <v>292</v>
      </c>
      <c r="E508" s="1089"/>
      <c r="F508" s="1089"/>
      <c r="G508" s="1089"/>
      <c r="H508" s="1089">
        <f t="shared" si="239"/>
        <v>0</v>
      </c>
      <c r="I508" s="1089">
        <f t="shared" si="238"/>
        <v>0</v>
      </c>
      <c r="J508" s="1089"/>
      <c r="K508" s="1089"/>
      <c r="L508" s="1089"/>
      <c r="M508" s="1067"/>
      <c r="N508" s="1067"/>
      <c r="O508" s="1067"/>
    </row>
    <row r="509" spans="1:15" s="267" customFormat="1" x14ac:dyDescent="0.2">
      <c r="A509" s="1653"/>
      <c r="B509" s="1656"/>
      <c r="C509" s="540"/>
      <c r="D509" s="272" t="s">
        <v>405</v>
      </c>
      <c r="E509" s="1089"/>
      <c r="F509" s="1089"/>
      <c r="G509" s="1089"/>
      <c r="H509" s="1089">
        <f t="shared" si="239"/>
        <v>0</v>
      </c>
      <c r="I509" s="1089">
        <f t="shared" si="238"/>
        <v>0</v>
      </c>
      <c r="J509" s="1089"/>
      <c r="K509" s="1089"/>
      <c r="L509" s="1089"/>
      <c r="M509" s="1067"/>
      <c r="N509" s="1067"/>
      <c r="O509" s="1067"/>
    </row>
    <row r="510" spans="1:15" s="267" customFormat="1" ht="14.25" x14ac:dyDescent="0.2">
      <c r="A510" s="1653"/>
      <c r="B510" s="1656"/>
      <c r="C510" s="542">
        <v>4213</v>
      </c>
      <c r="D510" s="488" t="s">
        <v>41</v>
      </c>
      <c r="E510" s="1399">
        <f>E512+E513</f>
        <v>0</v>
      </c>
      <c r="F510" s="1399">
        <f>F512+F513</f>
        <v>312</v>
      </c>
      <c r="G510" s="1399">
        <f>G512+G513</f>
        <v>312</v>
      </c>
      <c r="H510" s="1399">
        <f t="shared" si="239"/>
        <v>0</v>
      </c>
      <c r="I510" s="1399">
        <f t="shared" si="238"/>
        <v>312</v>
      </c>
      <c r="J510" s="1399"/>
      <c r="K510" s="1399">
        <f>K512+K513</f>
        <v>312</v>
      </c>
      <c r="L510" s="1399">
        <f>L512+L513</f>
        <v>312</v>
      </c>
      <c r="M510" s="1067"/>
      <c r="N510" s="1067"/>
      <c r="O510" s="1067"/>
    </row>
    <row r="511" spans="1:15" s="267" customFormat="1" x14ac:dyDescent="0.2">
      <c r="A511" s="1653"/>
      <c r="B511" s="1656"/>
      <c r="C511" s="540"/>
      <c r="D511" s="272" t="s">
        <v>72</v>
      </c>
      <c r="E511" s="1089"/>
      <c r="F511" s="1089"/>
      <c r="G511" s="1089"/>
      <c r="H511" s="1089">
        <f t="shared" si="239"/>
        <v>0</v>
      </c>
      <c r="I511" s="1089">
        <f t="shared" si="238"/>
        <v>0</v>
      </c>
      <c r="J511" s="1089"/>
      <c r="K511" s="1089"/>
      <c r="L511" s="1089"/>
      <c r="M511" s="1067"/>
      <c r="N511" s="1067"/>
      <c r="O511" s="1067"/>
    </row>
    <row r="512" spans="1:15" s="267" customFormat="1" ht="27" x14ac:dyDescent="0.2">
      <c r="A512" s="1653"/>
      <c r="B512" s="1656"/>
      <c r="C512" s="540"/>
      <c r="D512" s="278" t="s">
        <v>42</v>
      </c>
      <c r="E512" s="1089"/>
      <c r="F512" s="1089"/>
      <c r="G512" s="1089"/>
      <c r="H512" s="1089">
        <f t="shared" si="239"/>
        <v>0</v>
      </c>
      <c r="I512" s="1089">
        <f t="shared" si="238"/>
        <v>0</v>
      </c>
      <c r="J512" s="1089"/>
      <c r="K512" s="1089"/>
      <c r="L512" s="1089"/>
      <c r="M512" s="1067"/>
      <c r="N512" s="1067"/>
      <c r="O512" s="1067"/>
    </row>
    <row r="513" spans="1:15" s="267" customFormat="1" ht="27" x14ac:dyDescent="0.2">
      <c r="A513" s="1653"/>
      <c r="B513" s="1656"/>
      <c r="C513" s="540"/>
      <c r="D513" s="278" t="s">
        <v>286</v>
      </c>
      <c r="E513" s="1089"/>
      <c r="F513" s="1089">
        <v>312</v>
      </c>
      <c r="G513" s="1089">
        <v>312</v>
      </c>
      <c r="H513" s="1089">
        <f t="shared" si="239"/>
        <v>0</v>
      </c>
      <c r="I513" s="1089">
        <f t="shared" si="238"/>
        <v>312</v>
      </c>
      <c r="J513" s="1089"/>
      <c r="K513" s="1089">
        <v>312</v>
      </c>
      <c r="L513" s="1089">
        <v>312</v>
      </c>
      <c r="M513" s="1067">
        <f t="shared" ref="M513:M514" si="246">+G513/12*3</f>
        <v>78</v>
      </c>
      <c r="N513" s="1067">
        <f t="shared" ref="N513:N514" si="247">+G513/12*6</f>
        <v>156</v>
      </c>
      <c r="O513" s="1067">
        <f t="shared" ref="O513:O514" si="248">+G513/12*9</f>
        <v>234</v>
      </c>
    </row>
    <row r="514" spans="1:15" s="267" customFormat="1" ht="14.25" x14ac:dyDescent="0.2">
      <c r="A514" s="1653"/>
      <c r="B514" s="1656"/>
      <c r="C514" s="540">
        <v>4214</v>
      </c>
      <c r="D514" s="277" t="s">
        <v>43</v>
      </c>
      <c r="E514" s="1089">
        <v>24727.200000000001</v>
      </c>
      <c r="F514" s="1089">
        <v>38887.1</v>
      </c>
      <c r="G514" s="1089">
        <v>50119.6</v>
      </c>
      <c r="H514" s="1089">
        <f t="shared" si="239"/>
        <v>11232.5</v>
      </c>
      <c r="I514" s="1089">
        <f t="shared" si="238"/>
        <v>25392.399999999998</v>
      </c>
      <c r="J514" s="1089"/>
      <c r="K514" s="1089">
        <v>50119.6</v>
      </c>
      <c r="L514" s="1089">
        <v>50119.6</v>
      </c>
      <c r="M514" s="1067">
        <f t="shared" si="246"/>
        <v>12529.9</v>
      </c>
      <c r="N514" s="1067">
        <f t="shared" si="247"/>
        <v>25059.8</v>
      </c>
      <c r="O514" s="1067">
        <f t="shared" si="248"/>
        <v>37589.699999999997</v>
      </c>
    </row>
    <row r="515" spans="1:15" s="265" customFormat="1" ht="23.25" customHeight="1" x14ac:dyDescent="0.2">
      <c r="A515" s="1653"/>
      <c r="B515" s="1656"/>
      <c r="C515" s="540">
        <v>4215</v>
      </c>
      <c r="D515" s="277" t="s">
        <v>44</v>
      </c>
      <c r="E515" s="1089"/>
      <c r="F515" s="1089"/>
      <c r="G515" s="1089"/>
      <c r="H515" s="1089">
        <f t="shared" si="239"/>
        <v>0</v>
      </c>
      <c r="I515" s="1089">
        <f t="shared" si="238"/>
        <v>0</v>
      </c>
      <c r="J515" s="1089"/>
      <c r="K515" s="1089"/>
      <c r="L515" s="1089"/>
      <c r="M515" s="1475"/>
      <c r="N515" s="1107"/>
      <c r="O515" s="1475"/>
    </row>
    <row r="516" spans="1:15" s="176" customFormat="1" ht="14.25" x14ac:dyDescent="0.2">
      <c r="A516" s="1653"/>
      <c r="B516" s="1656"/>
      <c r="C516" s="540">
        <v>4216</v>
      </c>
      <c r="D516" s="277" t="s">
        <v>45</v>
      </c>
      <c r="E516" s="1089"/>
      <c r="F516" s="1089"/>
      <c r="G516" s="1089"/>
      <c r="H516" s="1089">
        <f t="shared" si="239"/>
        <v>0</v>
      </c>
      <c r="I516" s="1089">
        <f t="shared" si="238"/>
        <v>0</v>
      </c>
      <c r="J516" s="1089"/>
      <c r="K516" s="1089"/>
      <c r="L516" s="1089"/>
      <c r="M516" s="1107"/>
      <c r="N516" s="1107"/>
      <c r="O516" s="1107"/>
    </row>
    <row r="517" spans="1:15" s="176" customFormat="1" ht="14.25" x14ac:dyDescent="0.2">
      <c r="A517" s="1653"/>
      <c r="B517" s="1656"/>
      <c r="C517" s="540">
        <v>4217</v>
      </c>
      <c r="D517" s="277" t="s">
        <v>46</v>
      </c>
      <c r="E517" s="1089"/>
      <c r="F517" s="1089"/>
      <c r="G517" s="1089"/>
      <c r="H517" s="1089">
        <f t="shared" si="239"/>
        <v>0</v>
      </c>
      <c r="I517" s="1089">
        <f t="shared" si="238"/>
        <v>0</v>
      </c>
      <c r="J517" s="1089"/>
      <c r="K517" s="1089"/>
      <c r="L517" s="1089"/>
      <c r="M517" s="1107"/>
      <c r="N517" s="1107"/>
      <c r="O517" s="1107"/>
    </row>
    <row r="518" spans="1:15" s="176" customFormat="1" ht="14.25" x14ac:dyDescent="0.2">
      <c r="A518" s="1653"/>
      <c r="B518" s="1656"/>
      <c r="C518" s="542"/>
      <c r="D518" s="488" t="s">
        <v>431</v>
      </c>
      <c r="E518" s="1399">
        <f>E520+E521</f>
        <v>305.39999999999998</v>
      </c>
      <c r="F518" s="1399">
        <f>F520+F521</f>
        <v>310.39999999999998</v>
      </c>
      <c r="G518" s="1399">
        <f>G520+G521</f>
        <v>317.39999999999998</v>
      </c>
      <c r="H518" s="1399">
        <f t="shared" si="239"/>
        <v>7</v>
      </c>
      <c r="I518" s="1399">
        <f t="shared" si="238"/>
        <v>12</v>
      </c>
      <c r="J518" s="1399"/>
      <c r="K518" s="1399">
        <f>K520+K521</f>
        <v>317.39999999999998</v>
      </c>
      <c r="L518" s="1399">
        <f>L520+L521</f>
        <v>317.39999999999998</v>
      </c>
      <c r="M518" s="1107"/>
      <c r="N518" s="1107"/>
      <c r="O518" s="1107"/>
    </row>
    <row r="519" spans="1:15" s="176" customFormat="1" x14ac:dyDescent="0.2">
      <c r="A519" s="1653"/>
      <c r="B519" s="1656"/>
      <c r="C519" s="540"/>
      <c r="D519" s="272" t="s">
        <v>72</v>
      </c>
      <c r="E519" s="1093"/>
      <c r="F519" s="1093"/>
      <c r="G519" s="1093"/>
      <c r="H519" s="1093">
        <f t="shared" si="239"/>
        <v>0</v>
      </c>
      <c r="I519" s="1093">
        <f t="shared" si="238"/>
        <v>0</v>
      </c>
      <c r="J519" s="1093"/>
      <c r="K519" s="1093"/>
      <c r="L519" s="1093"/>
      <c r="M519" s="1107"/>
      <c r="N519" s="1107"/>
      <c r="O519" s="1107"/>
    </row>
    <row r="520" spans="1:15" s="176" customFormat="1" x14ac:dyDescent="0.2">
      <c r="A520" s="1653"/>
      <c r="B520" s="1656"/>
      <c r="C520" s="540">
        <v>4221</v>
      </c>
      <c r="D520" s="272" t="s">
        <v>47</v>
      </c>
      <c r="E520" s="1093">
        <v>305.39999999999998</v>
      </c>
      <c r="F520" s="1093">
        <v>310.39999999999998</v>
      </c>
      <c r="G520" s="1093">
        <v>317.39999999999998</v>
      </c>
      <c r="H520" s="1093">
        <f t="shared" si="239"/>
        <v>7</v>
      </c>
      <c r="I520" s="1093">
        <f t="shared" si="238"/>
        <v>12</v>
      </c>
      <c r="J520" s="1093"/>
      <c r="K520" s="1093">
        <v>317.39999999999998</v>
      </c>
      <c r="L520" s="1093">
        <v>317.39999999999998</v>
      </c>
      <c r="M520" s="1067">
        <f t="shared" ref="M520" si="249">+G520/12*3</f>
        <v>79.349999999999994</v>
      </c>
      <c r="N520" s="1067">
        <f t="shared" ref="N520" si="250">+G520/12*6</f>
        <v>158.69999999999999</v>
      </c>
      <c r="O520" s="1067">
        <f t="shared" ref="O520" si="251">+G520/12*9</f>
        <v>238.04999999999998</v>
      </c>
    </row>
    <row r="521" spans="1:15" s="176" customFormat="1" x14ac:dyDescent="0.2">
      <c r="A521" s="1653"/>
      <c r="B521" s="1656"/>
      <c r="C521" s="540">
        <v>4222</v>
      </c>
      <c r="D521" s="272" t="s">
        <v>48</v>
      </c>
      <c r="E521" s="1093"/>
      <c r="F521" s="1093"/>
      <c r="G521" s="1093"/>
      <c r="H521" s="1093">
        <f t="shared" si="239"/>
        <v>0</v>
      </c>
      <c r="I521" s="1093">
        <f t="shared" si="238"/>
        <v>0</v>
      </c>
      <c r="J521" s="1093"/>
      <c r="K521" s="1093"/>
      <c r="L521" s="1093"/>
      <c r="M521" s="1107"/>
      <c r="N521" s="1067"/>
      <c r="O521" s="1107"/>
    </row>
    <row r="522" spans="1:15" s="267" customFormat="1" ht="14.25" x14ac:dyDescent="0.2">
      <c r="A522" s="1653"/>
      <c r="B522" s="1656"/>
      <c r="C522" s="540">
        <v>4231</v>
      </c>
      <c r="D522" s="273" t="s">
        <v>49</v>
      </c>
      <c r="E522" s="1093">
        <v>676.2</v>
      </c>
      <c r="F522" s="1093">
        <v>985.2</v>
      </c>
      <c r="G522" s="1093">
        <v>1207.4000000000001</v>
      </c>
      <c r="H522" s="1093">
        <f t="shared" si="239"/>
        <v>222.20000000000005</v>
      </c>
      <c r="I522" s="1093">
        <f t="shared" si="238"/>
        <v>531.20000000000005</v>
      </c>
      <c r="J522" s="1093"/>
      <c r="K522" s="1093">
        <v>1207.4000000000001</v>
      </c>
      <c r="L522" s="1093">
        <v>1207.4000000000001</v>
      </c>
      <c r="M522" s="1067">
        <f t="shared" ref="M522" si="252">+G522/12*3</f>
        <v>301.85000000000002</v>
      </c>
      <c r="N522" s="1067">
        <f t="shared" ref="N522" si="253">+G522/12*6</f>
        <v>603.70000000000005</v>
      </c>
      <c r="O522" s="1067">
        <f t="shared" ref="O522" si="254">+G522/12*9</f>
        <v>905.55000000000007</v>
      </c>
    </row>
    <row r="523" spans="1:15" s="267" customFormat="1" ht="16.5" x14ac:dyDescent="0.3">
      <c r="A523" s="1653"/>
      <c r="B523" s="1656"/>
      <c r="C523" s="540">
        <v>4232</v>
      </c>
      <c r="D523" s="273" t="s">
        <v>50</v>
      </c>
      <c r="E523" s="1093"/>
      <c r="F523" s="1093"/>
      <c r="G523" s="1093"/>
      <c r="H523" s="1093">
        <f t="shared" si="239"/>
        <v>0</v>
      </c>
      <c r="I523" s="1093">
        <f t="shared" si="238"/>
        <v>0</v>
      </c>
      <c r="J523" s="1400"/>
      <c r="K523" s="1093"/>
      <c r="L523" s="1093"/>
      <c r="M523" s="1067"/>
      <c r="N523" s="1067"/>
      <c r="O523" s="1067"/>
    </row>
    <row r="524" spans="1:15" s="267" customFormat="1" ht="28.5" x14ac:dyDescent="0.3">
      <c r="A524" s="1653"/>
      <c r="B524" s="1656"/>
      <c r="C524" s="540">
        <v>4233</v>
      </c>
      <c r="D524" s="273" t="s">
        <v>394</v>
      </c>
      <c r="E524" s="1093"/>
      <c r="F524" s="1093"/>
      <c r="G524" s="1093"/>
      <c r="H524" s="1093">
        <f t="shared" si="239"/>
        <v>0</v>
      </c>
      <c r="I524" s="1093">
        <f t="shared" si="238"/>
        <v>0</v>
      </c>
      <c r="J524" s="1400"/>
      <c r="K524" s="1093"/>
      <c r="L524" s="1093"/>
      <c r="M524" s="1067"/>
      <c r="N524" s="1067"/>
      <c r="O524" s="1067"/>
    </row>
    <row r="525" spans="1:15" s="267" customFormat="1" ht="14.25" x14ac:dyDescent="0.2">
      <c r="A525" s="1653"/>
      <c r="B525" s="1656"/>
      <c r="C525" s="540">
        <v>4234</v>
      </c>
      <c r="D525" s="273" t="s">
        <v>51</v>
      </c>
      <c r="E525" s="1089"/>
      <c r="F525" s="1089"/>
      <c r="G525" s="1089"/>
      <c r="H525" s="1089">
        <f t="shared" si="239"/>
        <v>0</v>
      </c>
      <c r="I525" s="1089">
        <f t="shared" si="238"/>
        <v>0</v>
      </c>
      <c r="J525" s="1089"/>
      <c r="K525" s="1089"/>
      <c r="L525" s="1089"/>
      <c r="M525" s="1067"/>
      <c r="N525" s="1475"/>
      <c r="O525" s="1067"/>
    </row>
    <row r="526" spans="1:15" s="265" customFormat="1" ht="14.25" x14ac:dyDescent="0.2">
      <c r="A526" s="1653"/>
      <c r="B526" s="1656"/>
      <c r="C526" s="540">
        <v>4235</v>
      </c>
      <c r="D526" s="273" t="s">
        <v>52</v>
      </c>
      <c r="E526" s="1089">
        <v>836.4</v>
      </c>
      <c r="F526" s="1089">
        <v>1000</v>
      </c>
      <c r="G526" s="1089">
        <v>1500</v>
      </c>
      <c r="H526" s="1089">
        <f t="shared" si="239"/>
        <v>500</v>
      </c>
      <c r="I526" s="1089">
        <f t="shared" si="238"/>
        <v>663.6</v>
      </c>
      <c r="J526" s="1089"/>
      <c r="K526" s="1089">
        <v>1500</v>
      </c>
      <c r="L526" s="1089">
        <v>1500</v>
      </c>
      <c r="M526" s="1067">
        <f t="shared" ref="M526" si="255">+G526/12*3</f>
        <v>375</v>
      </c>
      <c r="N526" s="1067">
        <f t="shared" ref="N526" si="256">+G526/12*6</f>
        <v>750</v>
      </c>
      <c r="O526" s="1067">
        <f t="shared" ref="O526" si="257">+G526/12*9</f>
        <v>1125</v>
      </c>
    </row>
    <row r="527" spans="1:15" s="267" customFormat="1" ht="28.5" x14ac:dyDescent="0.2">
      <c r="A527" s="1653"/>
      <c r="B527" s="1656"/>
      <c r="C527" s="540">
        <v>4236</v>
      </c>
      <c r="D527" s="273" t="s">
        <v>53</v>
      </c>
      <c r="E527" s="1089"/>
      <c r="F527" s="1089"/>
      <c r="G527" s="1089"/>
      <c r="H527" s="1089">
        <f t="shared" si="239"/>
        <v>0</v>
      </c>
      <c r="I527" s="1089">
        <f t="shared" si="238"/>
        <v>0</v>
      </c>
      <c r="J527" s="1089"/>
      <c r="K527" s="1089"/>
      <c r="L527" s="1089"/>
      <c r="M527" s="1067"/>
      <c r="N527" s="1475"/>
      <c r="O527" s="1067"/>
    </row>
    <row r="528" spans="1:15" s="265" customFormat="1" ht="14.25" x14ac:dyDescent="0.2">
      <c r="A528" s="1653"/>
      <c r="B528" s="1656"/>
      <c r="C528" s="540">
        <v>4237</v>
      </c>
      <c r="D528" s="273" t="s">
        <v>54</v>
      </c>
      <c r="E528" s="1089"/>
      <c r="F528" s="1089"/>
      <c r="G528" s="1089"/>
      <c r="H528" s="1089">
        <f t="shared" si="239"/>
        <v>0</v>
      </c>
      <c r="I528" s="1089">
        <f t="shared" si="238"/>
        <v>0</v>
      </c>
      <c r="J528" s="1089"/>
      <c r="K528" s="1089"/>
      <c r="L528" s="1089"/>
      <c r="M528" s="1475"/>
      <c r="N528" s="1475"/>
      <c r="O528" s="1475"/>
    </row>
    <row r="529" spans="1:15" s="265" customFormat="1" ht="14.25" x14ac:dyDescent="0.2">
      <c r="A529" s="1653"/>
      <c r="B529" s="1656"/>
      <c r="C529" s="540">
        <v>4239</v>
      </c>
      <c r="D529" s="271" t="s">
        <v>55</v>
      </c>
      <c r="E529" s="1099"/>
      <c r="F529" s="1099"/>
      <c r="G529" s="1099"/>
      <c r="H529" s="1099">
        <f t="shared" si="239"/>
        <v>0</v>
      </c>
      <c r="I529" s="1099">
        <f t="shared" ref="I529:I560" si="258">G529-E529</f>
        <v>0</v>
      </c>
      <c r="J529" s="1099"/>
      <c r="K529" s="1099"/>
      <c r="L529" s="1099"/>
      <c r="M529" s="1475"/>
      <c r="N529" s="1475"/>
      <c r="O529" s="1475"/>
    </row>
    <row r="530" spans="1:15" s="265" customFormat="1" ht="14.25" x14ac:dyDescent="0.2">
      <c r="A530" s="1653"/>
      <c r="B530" s="1656"/>
      <c r="C530" s="540">
        <v>4241</v>
      </c>
      <c r="D530" s="273" t="s">
        <v>56</v>
      </c>
      <c r="E530" s="1089"/>
      <c r="F530" s="1089"/>
      <c r="G530" s="1089"/>
      <c r="H530" s="1089">
        <f t="shared" si="239"/>
        <v>0</v>
      </c>
      <c r="I530" s="1089">
        <f t="shared" si="258"/>
        <v>0</v>
      </c>
      <c r="J530" s="1089"/>
      <c r="K530" s="1089"/>
      <c r="L530" s="1089"/>
      <c r="M530" s="1475"/>
      <c r="N530" s="1475"/>
      <c r="O530" s="1475"/>
    </row>
    <row r="531" spans="1:15" s="265" customFormat="1" ht="28.5" x14ac:dyDescent="0.2">
      <c r="A531" s="1653"/>
      <c r="B531" s="1656"/>
      <c r="C531" s="540">
        <v>4251</v>
      </c>
      <c r="D531" s="271" t="s">
        <v>57</v>
      </c>
      <c r="E531" s="1099"/>
      <c r="F531" s="1099"/>
      <c r="G531" s="1099"/>
      <c r="H531" s="1099">
        <f t="shared" si="239"/>
        <v>0</v>
      </c>
      <c r="I531" s="1099">
        <f t="shared" si="258"/>
        <v>0</v>
      </c>
      <c r="J531" s="1099"/>
      <c r="K531" s="1099"/>
      <c r="L531" s="1099"/>
      <c r="M531" s="1475"/>
      <c r="N531" s="1475"/>
      <c r="O531" s="1475"/>
    </row>
    <row r="532" spans="1:15" s="265" customFormat="1" ht="28.5" x14ac:dyDescent="0.2">
      <c r="A532" s="1653"/>
      <c r="B532" s="1656"/>
      <c r="C532" s="542">
        <v>4252</v>
      </c>
      <c r="D532" s="488" t="s">
        <v>58</v>
      </c>
      <c r="E532" s="1399">
        <f>E534+E535</f>
        <v>0</v>
      </c>
      <c r="F532" s="1399">
        <f>F534+F535</f>
        <v>0</v>
      </c>
      <c r="G532" s="1399">
        <f>G534+G535</f>
        <v>0</v>
      </c>
      <c r="H532" s="1399">
        <f t="shared" si="239"/>
        <v>0</v>
      </c>
      <c r="I532" s="1399">
        <f t="shared" si="258"/>
        <v>0</v>
      </c>
      <c r="J532" s="1399"/>
      <c r="K532" s="1399">
        <f>K534+K535</f>
        <v>0</v>
      </c>
      <c r="L532" s="1399">
        <f>L534+L535</f>
        <v>0</v>
      </c>
      <c r="M532" s="1475"/>
      <c r="N532" s="1475"/>
      <c r="O532" s="1475"/>
    </row>
    <row r="533" spans="1:15" s="265" customFormat="1" x14ac:dyDescent="0.2">
      <c r="A533" s="1653"/>
      <c r="B533" s="1656"/>
      <c r="C533" s="540"/>
      <c r="D533" s="272" t="s">
        <v>72</v>
      </c>
      <c r="E533" s="1099"/>
      <c r="F533" s="1099"/>
      <c r="G533" s="1099"/>
      <c r="H533" s="1099">
        <f t="shared" si="239"/>
        <v>0</v>
      </c>
      <c r="I533" s="1099">
        <f t="shared" si="258"/>
        <v>0</v>
      </c>
      <c r="J533" s="1099"/>
      <c r="K533" s="1099"/>
      <c r="L533" s="1099"/>
      <c r="M533" s="1475"/>
      <c r="N533" s="1067"/>
      <c r="O533" s="1475"/>
    </row>
    <row r="534" spans="1:15" s="267" customFormat="1" ht="27" x14ac:dyDescent="0.2">
      <c r="A534" s="1653"/>
      <c r="B534" s="1656"/>
      <c r="C534" s="540"/>
      <c r="D534" s="279" t="s">
        <v>59</v>
      </c>
      <c r="E534" s="1099"/>
      <c r="F534" s="1099"/>
      <c r="G534" s="1099"/>
      <c r="H534" s="1099">
        <f t="shared" si="239"/>
        <v>0</v>
      </c>
      <c r="I534" s="1099">
        <f t="shared" si="258"/>
        <v>0</v>
      </c>
      <c r="J534" s="1099"/>
      <c r="K534" s="1099"/>
      <c r="L534" s="1099"/>
      <c r="M534" s="1067"/>
      <c r="N534" s="1067"/>
      <c r="O534" s="1067"/>
    </row>
    <row r="535" spans="1:15" s="267" customFormat="1" ht="27" x14ac:dyDescent="0.2">
      <c r="A535" s="1653"/>
      <c r="B535" s="1656"/>
      <c r="C535" s="540"/>
      <c r="D535" s="279" t="s">
        <v>60</v>
      </c>
      <c r="E535" s="1099"/>
      <c r="F535" s="1099"/>
      <c r="G535" s="1099"/>
      <c r="H535" s="1099">
        <f t="shared" si="239"/>
        <v>0</v>
      </c>
      <c r="I535" s="1099">
        <f t="shared" si="258"/>
        <v>0</v>
      </c>
      <c r="J535" s="1099"/>
      <c r="K535" s="1099"/>
      <c r="L535" s="1099"/>
      <c r="M535" s="1067"/>
      <c r="N535" s="1067"/>
      <c r="O535" s="1067"/>
    </row>
    <row r="536" spans="1:15" s="267" customFormat="1" ht="14.25" x14ac:dyDescent="0.2">
      <c r="A536" s="1653"/>
      <c r="B536" s="1656"/>
      <c r="C536" s="542">
        <v>4261</v>
      </c>
      <c r="D536" s="488" t="s">
        <v>61</v>
      </c>
      <c r="E536" s="1399">
        <f>E538+E539</f>
        <v>1074.5999999999999</v>
      </c>
      <c r="F536" s="1399">
        <f>F538+F539</f>
        <v>0</v>
      </c>
      <c r="G536" s="1399">
        <f>G538+G539</f>
        <v>0</v>
      </c>
      <c r="H536" s="1399">
        <f t="shared" si="239"/>
        <v>0</v>
      </c>
      <c r="I536" s="1399">
        <f t="shared" si="258"/>
        <v>-1074.5999999999999</v>
      </c>
      <c r="J536" s="1399"/>
      <c r="K536" s="1399">
        <f>K538+K539</f>
        <v>0</v>
      </c>
      <c r="L536" s="1399">
        <f>L538+L539</f>
        <v>0</v>
      </c>
      <c r="M536" s="1067"/>
      <c r="N536" s="1067"/>
      <c r="O536" s="1067"/>
    </row>
    <row r="537" spans="1:15" s="267" customFormat="1" x14ac:dyDescent="0.2">
      <c r="A537" s="1653"/>
      <c r="B537" s="1656"/>
      <c r="C537" s="540"/>
      <c r="D537" s="272" t="s">
        <v>72</v>
      </c>
      <c r="E537" s="1089"/>
      <c r="F537" s="1089"/>
      <c r="G537" s="1089"/>
      <c r="H537" s="1089">
        <f t="shared" si="239"/>
        <v>0</v>
      </c>
      <c r="I537" s="1089">
        <f t="shared" si="258"/>
        <v>0</v>
      </c>
      <c r="J537" s="1089"/>
      <c r="K537" s="1089"/>
      <c r="L537" s="1089"/>
      <c r="M537" s="1067"/>
      <c r="N537" s="1067"/>
      <c r="O537" s="1067"/>
    </row>
    <row r="538" spans="1:15" s="267" customFormat="1" x14ac:dyDescent="0.2">
      <c r="A538" s="1653"/>
      <c r="B538" s="1656"/>
      <c r="C538" s="540"/>
      <c r="D538" s="272" t="s">
        <v>62</v>
      </c>
      <c r="E538" s="1089">
        <v>1074.5999999999999</v>
      </c>
      <c r="F538" s="1089"/>
      <c r="G538" s="1089"/>
      <c r="H538" s="1089">
        <f t="shared" si="239"/>
        <v>0</v>
      </c>
      <c r="I538" s="1089">
        <f t="shared" si="258"/>
        <v>-1074.5999999999999</v>
      </c>
      <c r="J538" s="1089"/>
      <c r="K538" s="1089"/>
      <c r="L538" s="1089"/>
      <c r="M538" s="1067"/>
      <c r="N538" s="1067"/>
      <c r="O538" s="1067"/>
    </row>
    <row r="539" spans="1:15" s="267" customFormat="1" x14ac:dyDescent="0.2">
      <c r="A539" s="1653"/>
      <c r="B539" s="1656"/>
      <c r="C539" s="540"/>
      <c r="D539" s="272" t="s">
        <v>63</v>
      </c>
      <c r="E539" s="1089"/>
      <c r="F539" s="1089"/>
      <c r="G539" s="1089"/>
      <c r="H539" s="1089">
        <f t="shared" si="239"/>
        <v>0</v>
      </c>
      <c r="I539" s="1089">
        <f t="shared" si="258"/>
        <v>0</v>
      </c>
      <c r="J539" s="1089"/>
      <c r="K539" s="1089"/>
      <c r="L539" s="1089"/>
      <c r="M539" s="1067"/>
      <c r="N539" s="1067"/>
      <c r="O539" s="1067"/>
    </row>
    <row r="540" spans="1:15" s="267" customFormat="1" ht="14.25" x14ac:dyDescent="0.2">
      <c r="A540" s="1653"/>
      <c r="B540" s="1656"/>
      <c r="C540" s="540">
        <v>4262</v>
      </c>
      <c r="D540" s="273" t="s">
        <v>350</v>
      </c>
      <c r="E540" s="1089"/>
      <c r="F540" s="1089"/>
      <c r="G540" s="1089"/>
      <c r="H540" s="1089">
        <f t="shared" si="239"/>
        <v>0</v>
      </c>
      <c r="I540" s="1089">
        <f t="shared" si="258"/>
        <v>0</v>
      </c>
      <c r="J540" s="1089"/>
      <c r="K540" s="1089"/>
      <c r="L540" s="1089"/>
      <c r="M540" s="1067"/>
      <c r="N540" s="1067"/>
      <c r="O540" s="1067"/>
    </row>
    <row r="541" spans="1:15" s="267" customFormat="1" ht="14.25" x14ac:dyDescent="0.2">
      <c r="A541" s="1653"/>
      <c r="B541" s="1656"/>
      <c r="C541" s="540">
        <v>4264</v>
      </c>
      <c r="D541" s="273" t="s">
        <v>349</v>
      </c>
      <c r="E541" s="1089"/>
      <c r="F541" s="1089"/>
      <c r="G541" s="1089"/>
      <c r="H541" s="1089">
        <f t="shared" si="239"/>
        <v>0</v>
      </c>
      <c r="I541" s="1089">
        <f t="shared" si="258"/>
        <v>0</v>
      </c>
      <c r="J541" s="1089"/>
      <c r="K541" s="1089"/>
      <c r="L541" s="1089"/>
      <c r="M541" s="1067"/>
      <c r="N541" s="1067"/>
      <c r="O541" s="1067"/>
    </row>
    <row r="542" spans="1:15" s="267" customFormat="1" ht="22.5" customHeight="1" x14ac:dyDescent="0.25">
      <c r="A542" s="1653"/>
      <c r="B542" s="1656"/>
      <c r="C542" s="543">
        <v>4266</v>
      </c>
      <c r="D542" s="516" t="s">
        <v>439</v>
      </c>
      <c r="E542" s="1089"/>
      <c r="F542" s="1089"/>
      <c r="G542" s="1089"/>
      <c r="H542" s="1089">
        <f t="shared" si="239"/>
        <v>0</v>
      </c>
      <c r="I542" s="1089">
        <f t="shared" si="258"/>
        <v>0</v>
      </c>
      <c r="J542" s="1089"/>
      <c r="K542" s="1089"/>
      <c r="L542" s="1089"/>
      <c r="M542" s="1067"/>
      <c r="N542" s="1067"/>
      <c r="O542" s="1067"/>
    </row>
    <row r="543" spans="1:15" s="267" customFormat="1" ht="14.25" x14ac:dyDescent="0.2">
      <c r="A543" s="1653"/>
      <c r="B543" s="1656"/>
      <c r="C543" s="540">
        <v>4267</v>
      </c>
      <c r="D543" s="273" t="s">
        <v>351</v>
      </c>
      <c r="E543" s="1089">
        <v>97.9</v>
      </c>
      <c r="F543" s="1089"/>
      <c r="G543" s="1089"/>
      <c r="H543" s="1089">
        <f t="shared" si="239"/>
        <v>0</v>
      </c>
      <c r="I543" s="1089">
        <f t="shared" si="258"/>
        <v>-97.9</v>
      </c>
      <c r="J543" s="1089"/>
      <c r="K543" s="1089"/>
      <c r="L543" s="1089"/>
      <c r="M543" s="1067"/>
      <c r="N543" s="1067"/>
      <c r="O543" s="1067"/>
    </row>
    <row r="544" spans="1:15" s="267" customFormat="1" ht="14.25" x14ac:dyDescent="0.2">
      <c r="A544" s="1653"/>
      <c r="B544" s="1656"/>
      <c r="C544" s="540">
        <v>4269</v>
      </c>
      <c r="D544" s="273" t="s">
        <v>64</v>
      </c>
      <c r="E544" s="1089"/>
      <c r="F544" s="1089"/>
      <c r="G544" s="1089"/>
      <c r="H544" s="1089">
        <f t="shared" si="239"/>
        <v>0</v>
      </c>
      <c r="I544" s="1089">
        <f t="shared" si="258"/>
        <v>0</v>
      </c>
      <c r="J544" s="1089"/>
      <c r="K544" s="1089"/>
      <c r="L544" s="1089"/>
      <c r="M544" s="1067"/>
      <c r="N544" s="1500"/>
      <c r="O544" s="1067"/>
    </row>
    <row r="545" spans="1:15" s="267" customFormat="1" ht="28.5" x14ac:dyDescent="0.2">
      <c r="A545" s="1653"/>
      <c r="B545" s="1656"/>
      <c r="C545" s="540">
        <v>4511</v>
      </c>
      <c r="D545" s="271" t="s">
        <v>65</v>
      </c>
      <c r="E545" s="1089"/>
      <c r="F545" s="1089"/>
      <c r="G545" s="1089"/>
      <c r="H545" s="1089">
        <f t="shared" si="239"/>
        <v>0</v>
      </c>
      <c r="I545" s="1089">
        <f t="shared" si="258"/>
        <v>0</v>
      </c>
      <c r="J545" s="1089"/>
      <c r="K545" s="1089"/>
      <c r="L545" s="1089"/>
      <c r="M545" s="1067"/>
      <c r="N545" s="1500"/>
      <c r="O545" s="1067"/>
    </row>
    <row r="546" spans="1:15" s="269" customFormat="1" ht="28.5" x14ac:dyDescent="0.3">
      <c r="A546" s="1653"/>
      <c r="B546" s="1656"/>
      <c r="C546" s="540">
        <v>4621</v>
      </c>
      <c r="D546" s="271" t="s">
        <v>66</v>
      </c>
      <c r="E546" s="1089"/>
      <c r="F546" s="1089"/>
      <c r="G546" s="1089"/>
      <c r="H546" s="1089">
        <f t="shared" si="239"/>
        <v>0</v>
      </c>
      <c r="I546" s="1089">
        <f t="shared" si="258"/>
        <v>0</v>
      </c>
      <c r="J546" s="1401"/>
      <c r="K546" s="1089"/>
      <c r="L546" s="1089"/>
      <c r="M546" s="1067"/>
      <c r="N546" s="1500"/>
      <c r="O546" s="1500"/>
    </row>
    <row r="547" spans="1:15" s="269" customFormat="1" ht="28.5" x14ac:dyDescent="0.3">
      <c r="A547" s="1653"/>
      <c r="B547" s="1656"/>
      <c r="C547" s="540">
        <v>4631</v>
      </c>
      <c r="D547" s="271" t="s">
        <v>393</v>
      </c>
      <c r="E547" s="1089"/>
      <c r="F547" s="1089"/>
      <c r="G547" s="1089"/>
      <c r="H547" s="1089">
        <f t="shared" si="239"/>
        <v>0</v>
      </c>
      <c r="I547" s="1089">
        <f t="shared" si="258"/>
        <v>0</v>
      </c>
      <c r="J547" s="1401"/>
      <c r="K547" s="1089"/>
      <c r="L547" s="1089"/>
      <c r="M547" s="1500"/>
      <c r="N547" s="1500"/>
      <c r="O547" s="1500"/>
    </row>
    <row r="548" spans="1:15" s="269" customFormat="1" ht="21.75" customHeight="1" x14ac:dyDescent="0.2">
      <c r="A548" s="1653"/>
      <c r="B548" s="1656"/>
      <c r="C548" s="540">
        <v>4632</v>
      </c>
      <c r="D548" s="271" t="s">
        <v>290</v>
      </c>
      <c r="E548" s="1089"/>
      <c r="F548" s="1089"/>
      <c r="G548" s="1089"/>
      <c r="H548" s="1089">
        <f t="shared" si="239"/>
        <v>0</v>
      </c>
      <c r="I548" s="1089">
        <f t="shared" si="258"/>
        <v>0</v>
      </c>
      <c r="J548" s="1089"/>
      <c r="K548" s="1089"/>
      <c r="L548" s="1089"/>
      <c r="M548" s="1500"/>
      <c r="N548" s="1500"/>
      <c r="O548" s="1500"/>
    </row>
    <row r="549" spans="1:15" s="269" customFormat="1" ht="48.75" customHeight="1" x14ac:dyDescent="0.25">
      <c r="A549" s="1653"/>
      <c r="B549" s="1656"/>
      <c r="C549" s="543">
        <v>4638</v>
      </c>
      <c r="D549" s="516" t="s">
        <v>440</v>
      </c>
      <c r="E549" s="1089"/>
      <c r="F549" s="1089"/>
      <c r="G549" s="1089"/>
      <c r="H549" s="1089">
        <f t="shared" si="239"/>
        <v>0</v>
      </c>
      <c r="I549" s="1089">
        <f t="shared" si="258"/>
        <v>0</v>
      </c>
      <c r="J549" s="1089"/>
      <c r="K549" s="1089"/>
      <c r="L549" s="1089"/>
      <c r="M549" s="1500"/>
      <c r="N549" s="1500"/>
      <c r="O549" s="1500"/>
    </row>
    <row r="550" spans="1:15" s="269" customFormat="1" ht="14.25" x14ac:dyDescent="0.2">
      <c r="A550" s="1653"/>
      <c r="B550" s="1656"/>
      <c r="C550" s="540" t="s">
        <v>399</v>
      </c>
      <c r="D550" s="271" t="s">
        <v>400</v>
      </c>
      <c r="E550" s="1089"/>
      <c r="F550" s="1089"/>
      <c r="G550" s="1089"/>
      <c r="H550" s="1089">
        <f t="shared" si="239"/>
        <v>0</v>
      </c>
      <c r="I550" s="1089">
        <f t="shared" si="258"/>
        <v>0</v>
      </c>
      <c r="J550" s="1089"/>
      <c r="K550" s="1089"/>
      <c r="L550" s="1089"/>
      <c r="M550" s="1500"/>
      <c r="N550" s="1500"/>
      <c r="O550" s="1500"/>
    </row>
    <row r="551" spans="1:15" s="269" customFormat="1" ht="14.25" x14ac:dyDescent="0.2">
      <c r="A551" s="1653"/>
      <c r="B551" s="1656"/>
      <c r="C551" s="540">
        <v>4729</v>
      </c>
      <c r="D551" s="273" t="s">
        <v>67</v>
      </c>
      <c r="E551" s="1089">
        <v>2330</v>
      </c>
      <c r="F551" s="1089">
        <v>4920</v>
      </c>
      <c r="G551" s="1089">
        <v>4920</v>
      </c>
      <c r="H551" s="1089">
        <f t="shared" si="239"/>
        <v>0</v>
      </c>
      <c r="I551" s="1089">
        <f t="shared" si="258"/>
        <v>2590</v>
      </c>
      <c r="J551" s="1402"/>
      <c r="K551" s="1089">
        <v>4920</v>
      </c>
      <c r="L551" s="1089">
        <v>4920</v>
      </c>
      <c r="M551" s="1067">
        <f t="shared" ref="M551" si="259">+G551/12*3</f>
        <v>1230</v>
      </c>
      <c r="N551" s="1067">
        <f t="shared" ref="N551" si="260">+G551/12*6</f>
        <v>2460</v>
      </c>
      <c r="O551" s="1067">
        <f t="shared" ref="O551" si="261">+G551/12*9</f>
        <v>3690</v>
      </c>
    </row>
    <row r="552" spans="1:15" s="269" customFormat="1" ht="14.25" x14ac:dyDescent="0.2">
      <c r="A552" s="1653"/>
      <c r="B552" s="1656"/>
      <c r="C552" s="540">
        <v>4822</v>
      </c>
      <c r="D552" s="273" t="s">
        <v>68</v>
      </c>
      <c r="E552" s="1402"/>
      <c r="F552" s="1402"/>
      <c r="G552" s="1089"/>
      <c r="H552" s="1089">
        <f t="shared" si="239"/>
        <v>0</v>
      </c>
      <c r="I552" s="1089">
        <f t="shared" si="258"/>
        <v>0</v>
      </c>
      <c r="J552" s="1402"/>
      <c r="K552" s="1402"/>
      <c r="L552" s="1402"/>
      <c r="M552" s="1500"/>
      <c r="N552" s="1500"/>
      <c r="O552" s="1500"/>
    </row>
    <row r="553" spans="1:15" s="269" customFormat="1" ht="14.25" x14ac:dyDescent="0.2">
      <c r="A553" s="1653"/>
      <c r="B553" s="1656"/>
      <c r="C553" s="542">
        <v>4823</v>
      </c>
      <c r="D553" s="488" t="s">
        <v>69</v>
      </c>
      <c r="E553" s="1399">
        <f>E555+E556+E557</f>
        <v>10.4</v>
      </c>
      <c r="F553" s="1399">
        <f>F555+F556+F557</f>
        <v>11</v>
      </c>
      <c r="G553" s="1399">
        <f>G555+G556+G557</f>
        <v>11.3</v>
      </c>
      <c r="H553" s="1399">
        <f t="shared" si="239"/>
        <v>0.30000000000000071</v>
      </c>
      <c r="I553" s="1399">
        <f t="shared" si="258"/>
        <v>0.90000000000000036</v>
      </c>
      <c r="J553" s="1399"/>
      <c r="K553" s="1399">
        <f>K555+K556+K557</f>
        <v>11.3</v>
      </c>
      <c r="L553" s="1399">
        <f>L555+L556+L557</f>
        <v>11.3</v>
      </c>
      <c r="M553" s="1500"/>
      <c r="N553" s="1500"/>
      <c r="O553" s="1500"/>
    </row>
    <row r="554" spans="1:15" s="269" customFormat="1" ht="14.25" x14ac:dyDescent="0.2">
      <c r="A554" s="1653"/>
      <c r="B554" s="1656"/>
      <c r="C554" s="540"/>
      <c r="D554" s="272" t="s">
        <v>72</v>
      </c>
      <c r="E554" s="1402"/>
      <c r="F554" s="1402"/>
      <c r="G554" s="1089"/>
      <c r="H554" s="1089">
        <f t="shared" si="239"/>
        <v>0</v>
      </c>
      <c r="I554" s="1089">
        <f t="shared" si="258"/>
        <v>0</v>
      </c>
      <c r="J554" s="1402"/>
      <c r="K554" s="1402"/>
      <c r="L554" s="1402"/>
      <c r="M554" s="1500"/>
      <c r="N554" s="1067"/>
      <c r="O554" s="1500"/>
    </row>
    <row r="555" spans="1:15" s="267" customFormat="1" ht="27" x14ac:dyDescent="0.2">
      <c r="A555" s="1653"/>
      <c r="B555" s="1656"/>
      <c r="C555" s="540"/>
      <c r="D555" s="272" t="s">
        <v>289</v>
      </c>
      <c r="E555" s="1089">
        <v>10.4</v>
      </c>
      <c r="F555" s="1089">
        <v>11</v>
      </c>
      <c r="G555" s="1089">
        <v>11.3</v>
      </c>
      <c r="H555" s="1089">
        <f t="shared" si="239"/>
        <v>0.30000000000000071</v>
      </c>
      <c r="I555" s="1089">
        <f t="shared" si="258"/>
        <v>0.90000000000000036</v>
      </c>
      <c r="J555" s="1402"/>
      <c r="K555" s="1089">
        <v>11.3</v>
      </c>
      <c r="L555" s="1089">
        <v>11.3</v>
      </c>
      <c r="M555" s="1067">
        <f t="shared" ref="M555" si="262">+G555/12*3</f>
        <v>2.8250000000000002</v>
      </c>
      <c r="N555" s="1067">
        <f t="shared" ref="N555" si="263">+G555/12*6</f>
        <v>5.65</v>
      </c>
      <c r="O555" s="1067">
        <f t="shared" ref="O555" si="264">+G555/12*9</f>
        <v>8.4750000000000014</v>
      </c>
    </row>
    <row r="556" spans="1:15" ht="27.95" customHeight="1" x14ac:dyDescent="0.25">
      <c r="A556" s="1653"/>
      <c r="B556" s="1656"/>
      <c r="C556" s="540"/>
      <c r="D556" s="272" t="s">
        <v>287</v>
      </c>
      <c r="E556" s="1402"/>
      <c r="F556" s="1402"/>
      <c r="G556" s="1089"/>
      <c r="H556" s="1089">
        <f t="shared" si="239"/>
        <v>0</v>
      </c>
      <c r="I556" s="1089">
        <f t="shared" si="258"/>
        <v>0</v>
      </c>
      <c r="J556" s="1402"/>
      <c r="K556" s="1402"/>
      <c r="L556" s="1402"/>
      <c r="M556" s="1067"/>
    </row>
    <row r="557" spans="1:15" ht="14.25" x14ac:dyDescent="0.25">
      <c r="A557" s="1653"/>
      <c r="B557" s="1656"/>
      <c r="C557" s="540"/>
      <c r="D557" s="272" t="s">
        <v>288</v>
      </c>
      <c r="E557" s="1402"/>
      <c r="F557" s="1402"/>
      <c r="G557" s="1089"/>
      <c r="H557" s="1089">
        <f t="shared" si="239"/>
        <v>0</v>
      </c>
      <c r="I557" s="1089">
        <f t="shared" si="258"/>
        <v>0</v>
      </c>
      <c r="J557" s="1402"/>
      <c r="K557" s="1402"/>
      <c r="L557" s="1402"/>
      <c r="N557" s="1501"/>
    </row>
    <row r="558" spans="1:15" ht="31.5" customHeight="1" x14ac:dyDescent="0.25">
      <c r="A558" s="1653"/>
      <c r="B558" s="1656"/>
      <c r="C558" s="543" t="s">
        <v>438</v>
      </c>
      <c r="D558" s="516" t="s">
        <v>464</v>
      </c>
      <c r="E558" s="1402"/>
      <c r="F558" s="1402"/>
      <c r="G558" s="1089"/>
      <c r="H558" s="1089">
        <f t="shared" si="239"/>
        <v>0</v>
      </c>
      <c r="I558" s="1089">
        <f t="shared" si="258"/>
        <v>0</v>
      </c>
      <c r="J558" s="1402"/>
      <c r="K558" s="1402"/>
      <c r="L558" s="1402"/>
      <c r="N558" s="1501"/>
    </row>
    <row r="559" spans="1:15" s="282" customFormat="1" ht="14.25" x14ac:dyDescent="0.25">
      <c r="A559" s="1653"/>
      <c r="B559" s="1656"/>
      <c r="C559" s="540">
        <v>4861</v>
      </c>
      <c r="D559" s="273" t="s">
        <v>70</v>
      </c>
      <c r="E559" s="1402"/>
      <c r="F559" s="1402"/>
      <c r="G559" s="1089"/>
      <c r="H559" s="1089">
        <f t="shared" si="239"/>
        <v>0</v>
      </c>
      <c r="I559" s="1089">
        <f t="shared" si="258"/>
        <v>0</v>
      </c>
      <c r="J559" s="1402"/>
      <c r="K559" s="1402"/>
      <c r="L559" s="1402"/>
      <c r="M559" s="1383"/>
      <c r="N559" s="1379"/>
      <c r="O559" s="1501"/>
    </row>
    <row r="560" spans="1:15" ht="14.25" x14ac:dyDescent="0.25">
      <c r="A560" s="1654"/>
      <c r="B560" s="1657"/>
      <c r="C560" s="540">
        <v>4891</v>
      </c>
      <c r="D560" s="273" t="s">
        <v>71</v>
      </c>
      <c r="E560" s="1089"/>
      <c r="F560" s="1089"/>
      <c r="G560" s="1089"/>
      <c r="H560" s="1089">
        <f t="shared" si="239"/>
        <v>0</v>
      </c>
      <c r="I560" s="1089">
        <f t="shared" si="258"/>
        <v>0</v>
      </c>
      <c r="J560" s="1089"/>
      <c r="K560" s="1089"/>
      <c r="L560" s="1089"/>
      <c r="M560" s="1502"/>
    </row>
    <row r="561" spans="1:15" s="27" customFormat="1" ht="28.5" x14ac:dyDescent="0.25">
      <c r="A561" s="1647" t="s">
        <v>454</v>
      </c>
      <c r="B561" s="1647"/>
      <c r="C561" s="283"/>
      <c r="D561" s="36" t="s">
        <v>73</v>
      </c>
      <c r="E561" s="1403">
        <f>SUM(E563:E570)</f>
        <v>0</v>
      </c>
      <c r="F561" s="1403">
        <f>SUM(F563:F570)</f>
        <v>0</v>
      </c>
      <c r="G561" s="1403">
        <f>SUM(G563:G570)</f>
        <v>0</v>
      </c>
      <c r="H561" s="1403">
        <f t="shared" si="239"/>
        <v>0</v>
      </c>
      <c r="I561" s="1403">
        <f>+I567+I568+I569+I570</f>
        <v>0</v>
      </c>
      <c r="J561" s="1403">
        <f>+J567+J568+J569+J570</f>
        <v>0</v>
      </c>
      <c r="K561" s="1403">
        <f>SUM(K563:K570)</f>
        <v>0</v>
      </c>
      <c r="L561" s="1403">
        <f>SUM(L563:L570)</f>
        <v>0</v>
      </c>
      <c r="M561" s="1503"/>
      <c r="N561" s="1503"/>
      <c r="O561" s="1503"/>
    </row>
    <row r="562" spans="1:15" s="20" customFormat="1" ht="23.25" customHeight="1" x14ac:dyDescent="0.25">
      <c r="A562" s="891" t="s">
        <v>455</v>
      </c>
      <c r="B562" s="891" t="s">
        <v>456</v>
      </c>
      <c r="C562" s="284"/>
      <c r="D562" s="17" t="s">
        <v>72</v>
      </c>
      <c r="E562" s="1404"/>
      <c r="F562" s="1404"/>
      <c r="G562" s="1404"/>
      <c r="H562" s="1404">
        <f t="shared" si="239"/>
        <v>0</v>
      </c>
      <c r="I562" s="411">
        <f t="shared" ref="I562:I575" si="265">G562-E562</f>
        <v>0</v>
      </c>
      <c r="J562" s="1404"/>
      <c r="K562" s="1404"/>
      <c r="L562" s="1404"/>
      <c r="M562" s="1504"/>
      <c r="N562" s="1504"/>
      <c r="O562" s="1504"/>
    </row>
    <row r="563" spans="1:15" s="20" customFormat="1" ht="14.25" x14ac:dyDescent="0.25">
      <c r="A563" s="1658">
        <v>1080</v>
      </c>
      <c r="B563" s="1658">
        <v>11006</v>
      </c>
      <c r="C563" s="284">
        <v>5111</v>
      </c>
      <c r="D563" s="18" t="s">
        <v>1292</v>
      </c>
      <c r="E563" s="1404"/>
      <c r="F563" s="1404"/>
      <c r="G563" s="1404"/>
      <c r="H563" s="411">
        <f t="shared" si="239"/>
        <v>0</v>
      </c>
      <c r="I563" s="411">
        <f t="shared" si="265"/>
        <v>0</v>
      </c>
      <c r="J563" s="1404"/>
      <c r="K563" s="1404"/>
      <c r="L563" s="1404"/>
      <c r="M563" s="1504"/>
      <c r="N563" s="1504"/>
      <c r="O563" s="1504"/>
    </row>
    <row r="564" spans="1:15" s="20" customFormat="1" ht="14.25" x14ac:dyDescent="0.25">
      <c r="A564" s="1659"/>
      <c r="B564" s="1659"/>
      <c r="C564" s="284">
        <v>5112</v>
      </c>
      <c r="D564" s="18" t="s">
        <v>1293</v>
      </c>
      <c r="E564" s="1404"/>
      <c r="F564" s="1404"/>
      <c r="G564" s="1404"/>
      <c r="H564" s="411">
        <f t="shared" si="239"/>
        <v>0</v>
      </c>
      <c r="I564" s="411">
        <f t="shared" si="265"/>
        <v>0</v>
      </c>
      <c r="J564" s="1404"/>
      <c r="K564" s="1404"/>
      <c r="L564" s="1404"/>
      <c r="M564" s="1504"/>
      <c r="N564" s="1504"/>
      <c r="O564" s="1504"/>
    </row>
    <row r="565" spans="1:15" s="20" customFormat="1" ht="13.5" customHeight="1" x14ac:dyDescent="0.25">
      <c r="A565" s="1659"/>
      <c r="B565" s="1659"/>
      <c r="C565" s="284" t="s">
        <v>1294</v>
      </c>
      <c r="D565" s="18" t="s">
        <v>1269</v>
      </c>
      <c r="E565" s="1404"/>
      <c r="F565" s="1404"/>
      <c r="G565" s="1404"/>
      <c r="H565" s="411">
        <f t="shared" si="239"/>
        <v>0</v>
      </c>
      <c r="I565" s="411">
        <f t="shared" si="265"/>
        <v>0</v>
      </c>
      <c r="J565" s="1404"/>
      <c r="K565" s="1404"/>
      <c r="L565" s="1404"/>
      <c r="M565" s="1504"/>
      <c r="N565" s="1504"/>
      <c r="O565" s="1504"/>
    </row>
    <row r="566" spans="1:15" s="20" customFormat="1" ht="14.25" x14ac:dyDescent="0.25">
      <c r="A566" s="1659"/>
      <c r="B566" s="1659"/>
      <c r="C566" s="284">
        <v>5121</v>
      </c>
      <c r="D566" s="271" t="s">
        <v>74</v>
      </c>
      <c r="E566" s="1404"/>
      <c r="F566" s="1404"/>
      <c r="G566" s="1404"/>
      <c r="H566" s="411">
        <f t="shared" si="239"/>
        <v>0</v>
      </c>
      <c r="I566" s="411">
        <f t="shared" si="265"/>
        <v>0</v>
      </c>
      <c r="J566" s="1404"/>
      <c r="K566" s="1404"/>
      <c r="L566" s="1404"/>
      <c r="M566" s="1504"/>
      <c r="N566" s="1504"/>
      <c r="O566" s="1504"/>
    </row>
    <row r="567" spans="1:15" s="33" customFormat="1" ht="15.75" customHeight="1" x14ac:dyDescent="0.25">
      <c r="A567" s="1659"/>
      <c r="B567" s="1659"/>
      <c r="C567" s="258">
        <v>5122</v>
      </c>
      <c r="D567" s="21" t="s">
        <v>75</v>
      </c>
      <c r="E567" s="1405"/>
      <c r="F567" s="1405"/>
      <c r="G567" s="411"/>
      <c r="H567" s="411">
        <f t="shared" si="239"/>
        <v>0</v>
      </c>
      <c r="I567" s="411">
        <f t="shared" si="265"/>
        <v>0</v>
      </c>
      <c r="J567" s="1405"/>
      <c r="K567" s="411"/>
      <c r="L567" s="411"/>
      <c r="M567" s="1505"/>
      <c r="N567" s="1505"/>
      <c r="O567" s="1505"/>
    </row>
    <row r="568" spans="1:15" s="33" customFormat="1" ht="15.75" customHeight="1" x14ac:dyDescent="0.25">
      <c r="A568" s="1659"/>
      <c r="B568" s="1659"/>
      <c r="C568" s="258">
        <v>5129</v>
      </c>
      <c r="D568" s="21" t="s">
        <v>76</v>
      </c>
      <c r="E568" s="1405"/>
      <c r="F568" s="1405"/>
      <c r="G568" s="411"/>
      <c r="H568" s="411">
        <f t="shared" si="239"/>
        <v>0</v>
      </c>
      <c r="I568" s="411">
        <f t="shared" si="265"/>
        <v>0</v>
      </c>
      <c r="J568" s="1405"/>
      <c r="K568" s="411"/>
      <c r="L568" s="411"/>
      <c r="M568" s="1505"/>
      <c r="N568" s="1505"/>
      <c r="O568" s="1505"/>
    </row>
    <row r="569" spans="1:15" s="33" customFormat="1" ht="14.25" x14ac:dyDescent="0.25">
      <c r="A569" s="1659"/>
      <c r="B569" s="1659"/>
      <c r="C569" s="258">
        <v>5132</v>
      </c>
      <c r="D569" s="21" t="s">
        <v>77</v>
      </c>
      <c r="E569" s="1405"/>
      <c r="F569" s="1405"/>
      <c r="G569" s="411"/>
      <c r="H569" s="411">
        <f t="shared" si="239"/>
        <v>0</v>
      </c>
      <c r="I569" s="411">
        <f t="shared" si="265"/>
        <v>0</v>
      </c>
      <c r="J569" s="1405"/>
      <c r="K569" s="411"/>
      <c r="L569" s="411"/>
      <c r="M569" s="1505"/>
      <c r="N569" s="1505"/>
      <c r="O569" s="1505"/>
    </row>
    <row r="570" spans="1:15" s="33" customFormat="1" ht="15.75" customHeight="1" x14ac:dyDescent="0.25">
      <c r="A570" s="1660"/>
      <c r="B570" s="1660"/>
      <c r="C570" s="258" t="s">
        <v>1295</v>
      </c>
      <c r="D570" s="21" t="s">
        <v>1296</v>
      </c>
      <c r="E570" s="1405"/>
      <c r="F570" s="1405"/>
      <c r="G570" s="411"/>
      <c r="H570" s="411">
        <f t="shared" si="239"/>
        <v>0</v>
      </c>
      <c r="I570" s="411">
        <f t="shared" si="265"/>
        <v>0</v>
      </c>
      <c r="J570" s="1405"/>
      <c r="K570" s="411"/>
      <c r="L570" s="411"/>
      <c r="M570" s="1505"/>
      <c r="N570" s="1505"/>
      <c r="O570" s="1505"/>
    </row>
    <row r="571" spans="1:15" s="176" customFormat="1" ht="14.25" customHeight="1" x14ac:dyDescent="0.2">
      <c r="A571" s="1652" t="s">
        <v>1268</v>
      </c>
      <c r="B571" s="1655">
        <v>11007</v>
      </c>
      <c r="C571" s="534"/>
      <c r="D571" s="271" t="s">
        <v>291</v>
      </c>
      <c r="E571" s="1406">
        <v>417</v>
      </c>
      <c r="F571" s="1406">
        <v>417</v>
      </c>
      <c r="G571" s="1406">
        <v>503</v>
      </c>
      <c r="H571" s="1406">
        <f>+G571-F571</f>
        <v>86</v>
      </c>
      <c r="I571" s="1406">
        <f t="shared" si="265"/>
        <v>86</v>
      </c>
      <c r="J571" s="1406"/>
      <c r="K571" s="1406">
        <v>503</v>
      </c>
      <c r="L571" s="1406">
        <v>503</v>
      </c>
      <c r="M571" s="1107"/>
      <c r="N571" s="1107"/>
      <c r="O571" s="1107"/>
    </row>
    <row r="572" spans="1:15" s="176" customFormat="1" ht="13.5" customHeight="1" x14ac:dyDescent="0.2">
      <c r="A572" s="1653"/>
      <c r="B572" s="1656"/>
      <c r="C572" s="535"/>
      <c r="D572" s="272"/>
      <c r="E572" s="1407"/>
      <c r="F572" s="1407"/>
      <c r="G572" s="1407"/>
      <c r="H572" s="1407">
        <f>+G572-F572</f>
        <v>0</v>
      </c>
      <c r="I572" s="1407">
        <f t="shared" si="265"/>
        <v>0</v>
      </c>
      <c r="J572" s="1407"/>
      <c r="K572" s="1407"/>
      <c r="L572" s="1407"/>
      <c r="M572" s="1107"/>
      <c r="N572" s="1107"/>
      <c r="O572" s="1107"/>
    </row>
    <row r="573" spans="1:15" s="176" customFormat="1" ht="14.25" customHeight="1" x14ac:dyDescent="0.2">
      <c r="A573" s="1653"/>
      <c r="B573" s="1656"/>
      <c r="C573" s="535"/>
      <c r="D573" s="273" t="s">
        <v>32</v>
      </c>
      <c r="E573" s="1407">
        <v>1</v>
      </c>
      <c r="F573" s="1407">
        <v>1</v>
      </c>
      <c r="G573" s="1407">
        <v>1</v>
      </c>
      <c r="H573" s="1407">
        <f>+G573-F573</f>
        <v>0</v>
      </c>
      <c r="I573" s="1407">
        <f t="shared" si="265"/>
        <v>0</v>
      </c>
      <c r="J573" s="1407"/>
      <c r="K573" s="1407">
        <v>1</v>
      </c>
      <c r="L573" s="1407">
        <v>1</v>
      </c>
      <c r="M573" s="1107"/>
      <c r="N573" s="1107"/>
      <c r="O573" s="1107"/>
    </row>
    <row r="574" spans="1:15" s="266" customFormat="1" ht="14.25" customHeight="1" x14ac:dyDescent="0.2">
      <c r="A574" s="1653"/>
      <c r="B574" s="1656"/>
      <c r="C574" s="535"/>
      <c r="D574" s="272"/>
      <c r="E574" s="1093"/>
      <c r="F574" s="1093"/>
      <c r="G574" s="1093"/>
      <c r="H574" s="1093">
        <f>+G574-F574</f>
        <v>0</v>
      </c>
      <c r="I574" s="1093">
        <f t="shared" si="265"/>
        <v>0</v>
      </c>
      <c r="J574" s="1093"/>
      <c r="K574" s="1093"/>
      <c r="L574" s="1093"/>
      <c r="M574" s="1499"/>
      <c r="N574" s="1499"/>
      <c r="O574" s="1499"/>
    </row>
    <row r="575" spans="1:15" s="265" customFormat="1" ht="14.25" customHeight="1" x14ac:dyDescent="0.25">
      <c r="A575" s="1653"/>
      <c r="B575" s="1656"/>
      <c r="C575" s="536"/>
      <c r="D575" s="281" t="s">
        <v>33</v>
      </c>
      <c r="E575" s="1398">
        <f>+E577+E641</f>
        <v>2084289.3999999997</v>
      </c>
      <c r="F575" s="1398">
        <f>+F577+F641</f>
        <v>2174364.5000000005</v>
      </c>
      <c r="G575" s="1398">
        <f>+G577+G641</f>
        <v>3099489.8</v>
      </c>
      <c r="H575" s="1398">
        <f>+G575-F575</f>
        <v>925125.29999999935</v>
      </c>
      <c r="I575" s="1398">
        <f t="shared" si="265"/>
        <v>1015200.4000000001</v>
      </c>
      <c r="J575" s="1398"/>
      <c r="K575" s="1398">
        <f>+K577+K641</f>
        <v>3217675.4</v>
      </c>
      <c r="L575" s="1398">
        <f>+L577+L641</f>
        <v>3346865.4000000004</v>
      </c>
      <c r="M575" s="1475">
        <f>SUM(M581:M636)</f>
        <v>538742.29999999993</v>
      </c>
      <c r="N575" s="1475">
        <f t="shared" ref="N575:O575" si="266">SUM(N581:N636)</f>
        <v>1313614.7499999998</v>
      </c>
      <c r="O575" s="1475">
        <f t="shared" si="266"/>
        <v>2088487.2000000002</v>
      </c>
    </row>
    <row r="576" spans="1:15" s="265" customFormat="1" ht="14.25" customHeight="1" x14ac:dyDescent="0.25">
      <c r="A576" s="1653"/>
      <c r="B576" s="1656"/>
      <c r="C576" s="537"/>
      <c r="D576" s="17" t="s">
        <v>403</v>
      </c>
      <c r="E576" s="1093"/>
      <c r="F576" s="1093"/>
      <c r="G576" s="1093"/>
      <c r="H576" s="1398"/>
      <c r="I576" s="1398"/>
      <c r="J576" s="1093"/>
      <c r="K576" s="1093"/>
      <c r="L576" s="1093"/>
      <c r="M576" s="1475"/>
      <c r="N576" s="1475"/>
      <c r="O576" s="1475"/>
    </row>
    <row r="577" spans="1:15" s="265" customFormat="1" ht="14.25" customHeight="1" x14ac:dyDescent="0.2">
      <c r="A577" s="1653"/>
      <c r="B577" s="1656"/>
      <c r="C577" s="538"/>
      <c r="D577" s="274" t="s">
        <v>36</v>
      </c>
      <c r="E577" s="1398">
        <f>E579+SUM(E585:E640)-E585-E590-E598-E612-E616-E633</f>
        <v>2084289.3999999997</v>
      </c>
      <c r="F577" s="1398">
        <f>F579+SUM(F585:F640)-F585-F590-F598-F612-F616-F633</f>
        <v>2174364.5000000005</v>
      </c>
      <c r="G577" s="1398">
        <f>G579+SUM(G585:G640)-G585-G590-G598-G612-G616-G633</f>
        <v>3099489.8</v>
      </c>
      <c r="H577" s="1398">
        <f>+G577-F577</f>
        <v>925125.29999999935</v>
      </c>
      <c r="I577" s="1398">
        <f t="shared" ref="I577:I608" si="267">G577-E577</f>
        <v>1015200.4000000001</v>
      </c>
      <c r="J577" s="1398"/>
      <c r="K577" s="1398">
        <f>K579+SUM(K585:K640)-K585-K590-K598-K612-K616-K633</f>
        <v>3217675.4</v>
      </c>
      <c r="L577" s="1398">
        <f>L579+SUM(L585:L640)-L585-L590-L598-L612-L616-L633</f>
        <v>3346865.4000000004</v>
      </c>
      <c r="M577" s="1475"/>
      <c r="N577" s="1475"/>
      <c r="O577" s="1475"/>
    </row>
    <row r="578" spans="1:15" s="265" customFormat="1" ht="13.5" customHeight="1" x14ac:dyDescent="0.2">
      <c r="A578" s="1653"/>
      <c r="B578" s="1656"/>
      <c r="C578" s="534"/>
      <c r="D578" s="272" t="s">
        <v>72</v>
      </c>
      <c r="E578" s="1099"/>
      <c r="F578" s="1099"/>
      <c r="G578" s="1093"/>
      <c r="H578" s="1093">
        <f t="shared" ref="H578:H650" si="268">+G578-F578</f>
        <v>0</v>
      </c>
      <c r="I578" s="1099">
        <f t="shared" si="267"/>
        <v>0</v>
      </c>
      <c r="J578" s="1099"/>
      <c r="K578" s="1099"/>
      <c r="L578" s="1099"/>
      <c r="M578" s="1475"/>
      <c r="N578" s="1475"/>
      <c r="O578" s="1475"/>
    </row>
    <row r="579" spans="1:15" s="265" customFormat="1" ht="14.25" customHeight="1" x14ac:dyDescent="0.2">
      <c r="A579" s="1653"/>
      <c r="B579" s="1656"/>
      <c r="C579" s="539"/>
      <c r="D579" s="488" t="s">
        <v>491</v>
      </c>
      <c r="E579" s="1399">
        <f>SUM(E581:E583)</f>
        <v>1869199.1999999997</v>
      </c>
      <c r="F579" s="1399">
        <f>SUM(F581:F583)</f>
        <v>1946497</v>
      </c>
      <c r="G579" s="1399">
        <f>SUM(G581:G583)</f>
        <v>2833561.8</v>
      </c>
      <c r="H579" s="1399">
        <f t="shared" si="268"/>
        <v>887064.79999999981</v>
      </c>
      <c r="I579" s="1399">
        <f t="shared" si="267"/>
        <v>964362.60000000009</v>
      </c>
      <c r="J579" s="1399"/>
      <c r="K579" s="1399">
        <f>SUM(K581:K583)</f>
        <v>2951747.4</v>
      </c>
      <c r="L579" s="1399">
        <f>SUM(L581:L583)</f>
        <v>3080937.4000000004</v>
      </c>
      <c r="M579" s="1475"/>
      <c r="N579" s="1475"/>
      <c r="O579" s="1475"/>
    </row>
    <row r="580" spans="1:15" s="265" customFormat="1" x14ac:dyDescent="0.2">
      <c r="A580" s="1653"/>
      <c r="B580" s="1656"/>
      <c r="C580" s="534"/>
      <c r="D580" s="272" t="s">
        <v>72</v>
      </c>
      <c r="E580" s="1099"/>
      <c r="F580" s="1099"/>
      <c r="G580" s="1093"/>
      <c r="H580" s="1093">
        <f t="shared" si="268"/>
        <v>0</v>
      </c>
      <c r="I580" s="1099">
        <f t="shared" si="267"/>
        <v>0</v>
      </c>
      <c r="J580" s="1099"/>
      <c r="K580" s="1099"/>
      <c r="L580" s="1099"/>
      <c r="M580" s="1475"/>
      <c r="N580" s="1475"/>
      <c r="O580" s="1475"/>
    </row>
    <row r="581" spans="1:15" s="265" customFormat="1" ht="28.5" x14ac:dyDescent="0.2">
      <c r="A581" s="1653"/>
      <c r="B581" s="1656"/>
      <c r="C581" s="540" t="s">
        <v>283</v>
      </c>
      <c r="D581" s="275" t="s">
        <v>37</v>
      </c>
      <c r="E581" s="1099">
        <v>1446288.4</v>
      </c>
      <c r="F581" s="1099">
        <v>1513942.1</v>
      </c>
      <c r="G581" s="1099">
        <v>2205744.5</v>
      </c>
      <c r="H581" s="1099">
        <f t="shared" si="268"/>
        <v>691802.39999999991</v>
      </c>
      <c r="I581" s="1099">
        <f t="shared" si="267"/>
        <v>759456.10000000009</v>
      </c>
      <c r="J581" s="1099"/>
      <c r="K581" s="1099">
        <v>2295803.6</v>
      </c>
      <c r="L581" s="1099">
        <v>2396284.6</v>
      </c>
      <c r="M581" s="1475">
        <f t="shared" ref="M581:M583" si="269">+G581/12*2</f>
        <v>367624.08333333331</v>
      </c>
      <c r="N581" s="1475">
        <f t="shared" ref="N581:N583" si="270">+G581/12*5</f>
        <v>919060.20833333326</v>
      </c>
      <c r="O581" s="1475">
        <f t="shared" ref="O581:O583" si="271">+G581/12*8</f>
        <v>1470496.3333333333</v>
      </c>
    </row>
    <row r="582" spans="1:15" s="267" customFormat="1" ht="28.5" x14ac:dyDescent="0.2">
      <c r="A582" s="1653"/>
      <c r="B582" s="1656"/>
      <c r="C582" s="540" t="s">
        <v>284</v>
      </c>
      <c r="D582" s="276" t="s">
        <v>38</v>
      </c>
      <c r="E582" s="1099">
        <v>362549.4</v>
      </c>
      <c r="F582" s="1099">
        <v>372660.4</v>
      </c>
      <c r="G582" s="1099">
        <v>586627</v>
      </c>
      <c r="H582" s="1099">
        <f t="shared" si="268"/>
        <v>213966.59999999998</v>
      </c>
      <c r="I582" s="1099">
        <f t="shared" si="267"/>
        <v>224077.59999999998</v>
      </c>
      <c r="J582" s="1099"/>
      <c r="K582" s="1592">
        <v>613998.19999999995</v>
      </c>
      <c r="L582" s="1099">
        <v>641940.80000000005</v>
      </c>
      <c r="M582" s="1475">
        <f t="shared" si="269"/>
        <v>97771.166666666672</v>
      </c>
      <c r="N582" s="1475">
        <f t="shared" si="270"/>
        <v>244427.91666666669</v>
      </c>
      <c r="O582" s="1475">
        <f t="shared" si="271"/>
        <v>391084.66666666669</v>
      </c>
    </row>
    <row r="583" spans="1:15" s="267" customFormat="1" ht="28.5" x14ac:dyDescent="0.2">
      <c r="A583" s="1653"/>
      <c r="B583" s="1656"/>
      <c r="C583" s="540" t="s">
        <v>285</v>
      </c>
      <c r="D583" s="276" t="s">
        <v>39</v>
      </c>
      <c r="E583" s="1099">
        <v>60361.4</v>
      </c>
      <c r="F583" s="1099">
        <v>59894.5</v>
      </c>
      <c r="G583" s="1099">
        <v>41190.300000000003</v>
      </c>
      <c r="H583" s="1099">
        <f t="shared" si="268"/>
        <v>-18704.199999999997</v>
      </c>
      <c r="I583" s="1099">
        <f t="shared" si="267"/>
        <v>-19171.099999999999</v>
      </c>
      <c r="J583" s="1099"/>
      <c r="K583" s="1099">
        <v>41945.599999999999</v>
      </c>
      <c r="L583" s="1099">
        <v>42712</v>
      </c>
      <c r="M583" s="1475">
        <f t="shared" si="269"/>
        <v>6865.05</v>
      </c>
      <c r="N583" s="1475">
        <f t="shared" si="270"/>
        <v>17162.625</v>
      </c>
      <c r="O583" s="1475">
        <f t="shared" si="271"/>
        <v>27460.2</v>
      </c>
    </row>
    <row r="584" spans="1:15" s="267" customFormat="1" ht="14.25" x14ac:dyDescent="0.2">
      <c r="A584" s="1653"/>
      <c r="B584" s="1656"/>
      <c r="C584" s="541"/>
      <c r="D584" s="489"/>
      <c r="E584" s="1120"/>
      <c r="F584" s="1120"/>
      <c r="G584" s="1120"/>
      <c r="H584" s="1120">
        <f t="shared" si="268"/>
        <v>0</v>
      </c>
      <c r="I584" s="1120">
        <f t="shared" si="267"/>
        <v>0</v>
      </c>
      <c r="J584" s="1120"/>
      <c r="K584" s="1120"/>
      <c r="L584" s="1120"/>
      <c r="M584" s="1067"/>
      <c r="N584" s="1067"/>
      <c r="O584" s="1067"/>
    </row>
    <row r="585" spans="1:15" s="267" customFormat="1" ht="14.25" x14ac:dyDescent="0.2">
      <c r="A585" s="1653"/>
      <c r="B585" s="1656"/>
      <c r="C585" s="542">
        <v>4212</v>
      </c>
      <c r="D585" s="488" t="s">
        <v>40</v>
      </c>
      <c r="E585" s="1399">
        <f>E587+E588+E589</f>
        <v>56970.1</v>
      </c>
      <c r="F585" s="1399">
        <f>F587+F588+F589</f>
        <v>65280.5</v>
      </c>
      <c r="G585" s="1399">
        <f>G587+G588+G589</f>
        <v>67146</v>
      </c>
      <c r="H585" s="1399">
        <f t="shared" si="268"/>
        <v>1865.5</v>
      </c>
      <c r="I585" s="1399">
        <f t="shared" si="267"/>
        <v>10175.900000000001</v>
      </c>
      <c r="J585" s="1399"/>
      <c r="K585" s="1399">
        <f>K587+K588+K589</f>
        <v>67146</v>
      </c>
      <c r="L585" s="1399">
        <f>L587+L588+L589</f>
        <v>67146</v>
      </c>
      <c r="M585" s="1067"/>
      <c r="N585" s="1067"/>
      <c r="O585" s="1067"/>
    </row>
    <row r="586" spans="1:15" s="267" customFormat="1" x14ac:dyDescent="0.2">
      <c r="A586" s="1653"/>
      <c r="B586" s="1656"/>
      <c r="C586" s="540"/>
      <c r="D586" s="272" t="s">
        <v>72</v>
      </c>
      <c r="E586" s="1089"/>
      <c r="F586" s="1089"/>
      <c r="G586" s="1089"/>
      <c r="H586" s="1089">
        <f t="shared" si="268"/>
        <v>0</v>
      </c>
      <c r="I586" s="1089">
        <f t="shared" si="267"/>
        <v>0</v>
      </c>
      <c r="J586" s="1089"/>
      <c r="K586" s="1089"/>
      <c r="L586" s="1089"/>
      <c r="M586" s="1067"/>
      <c r="N586" s="1067"/>
      <c r="O586" s="1067"/>
    </row>
    <row r="587" spans="1:15" s="267" customFormat="1" x14ac:dyDescent="0.2">
      <c r="A587" s="1653"/>
      <c r="B587" s="1656"/>
      <c r="C587" s="540"/>
      <c r="D587" s="272" t="s">
        <v>40</v>
      </c>
      <c r="E587" s="1089">
        <v>33010.5</v>
      </c>
      <c r="F587" s="1089">
        <v>38885.199999999997</v>
      </c>
      <c r="G587" s="1089">
        <v>40827.800000000003</v>
      </c>
      <c r="H587" s="1089">
        <f t="shared" si="268"/>
        <v>1942.6000000000058</v>
      </c>
      <c r="I587" s="1089">
        <f t="shared" si="267"/>
        <v>7817.3000000000029</v>
      </c>
      <c r="J587" s="1089"/>
      <c r="K587" s="1089">
        <v>40827.800000000003</v>
      </c>
      <c r="L587" s="1089">
        <v>40827.800000000003</v>
      </c>
      <c r="M587" s="1067">
        <f t="shared" ref="M587" si="272">+G587/12*3</f>
        <v>10206.950000000001</v>
      </c>
      <c r="N587" s="1067">
        <f t="shared" ref="N587" si="273">+G587/12*6</f>
        <v>20413.900000000001</v>
      </c>
      <c r="O587" s="1067">
        <f t="shared" ref="O587" si="274">+G587/12*9</f>
        <v>30620.850000000002</v>
      </c>
    </row>
    <row r="588" spans="1:15" s="267" customFormat="1" x14ac:dyDescent="0.2">
      <c r="A588" s="1653"/>
      <c r="B588" s="1656"/>
      <c r="C588" s="540"/>
      <c r="D588" s="272" t="s">
        <v>292</v>
      </c>
      <c r="E588" s="1089"/>
      <c r="F588" s="1089"/>
      <c r="G588" s="1089"/>
      <c r="H588" s="1089">
        <f t="shared" si="268"/>
        <v>0</v>
      </c>
      <c r="I588" s="1089">
        <f t="shared" si="267"/>
        <v>0</v>
      </c>
      <c r="J588" s="1089"/>
      <c r="K588" s="1089"/>
      <c r="L588" s="1089"/>
      <c r="M588" s="1067"/>
      <c r="N588" s="1067"/>
      <c r="O588" s="1067"/>
    </row>
    <row r="589" spans="1:15" s="267" customFormat="1" x14ac:dyDescent="0.2">
      <c r="A589" s="1653"/>
      <c r="B589" s="1656"/>
      <c r="C589" s="540"/>
      <c r="D589" s="272" t="s">
        <v>405</v>
      </c>
      <c r="E589" s="1089">
        <v>23959.599999999999</v>
      </c>
      <c r="F589" s="1089">
        <v>26395.3</v>
      </c>
      <c r="G589" s="1089">
        <v>26318.2</v>
      </c>
      <c r="H589" s="1089">
        <f t="shared" si="268"/>
        <v>-77.099999999998545</v>
      </c>
      <c r="I589" s="1089">
        <f t="shared" si="267"/>
        <v>2358.6000000000022</v>
      </c>
      <c r="J589" s="1089"/>
      <c r="K589" s="1089">
        <v>26318.2</v>
      </c>
      <c r="L589" s="1089">
        <v>26318.2</v>
      </c>
      <c r="M589" s="1067">
        <f t="shared" ref="M589" si="275">+G589/12*3</f>
        <v>6579.55</v>
      </c>
      <c r="N589" s="1067">
        <f t="shared" ref="N589" si="276">+G589/12*6</f>
        <v>13159.1</v>
      </c>
      <c r="O589" s="1067">
        <f t="shared" ref="O589" si="277">+G589/12*9</f>
        <v>19738.650000000001</v>
      </c>
    </row>
    <row r="590" spans="1:15" s="267" customFormat="1" ht="14.25" x14ac:dyDescent="0.2">
      <c r="A590" s="1653"/>
      <c r="B590" s="1656"/>
      <c r="C590" s="542">
        <v>4213</v>
      </c>
      <c r="D590" s="488" t="s">
        <v>41</v>
      </c>
      <c r="E590" s="1399">
        <f>E592+E593</f>
        <v>3745.6</v>
      </c>
      <c r="F590" s="1399">
        <f>F592+F593</f>
        <v>5400.3</v>
      </c>
      <c r="G590" s="1399">
        <f>G592+G593</f>
        <v>6672.5</v>
      </c>
      <c r="H590" s="1399">
        <f t="shared" si="268"/>
        <v>1272.1999999999998</v>
      </c>
      <c r="I590" s="1399">
        <f t="shared" si="267"/>
        <v>2926.9</v>
      </c>
      <c r="J590" s="1399"/>
      <c r="K590" s="1399">
        <f>K592+K593</f>
        <v>6672.5</v>
      </c>
      <c r="L590" s="1399">
        <f>L592+L593</f>
        <v>6672.5</v>
      </c>
      <c r="M590" s="1067"/>
      <c r="N590" s="1067"/>
      <c r="O590" s="1067"/>
    </row>
    <row r="591" spans="1:15" s="267" customFormat="1" x14ac:dyDescent="0.2">
      <c r="A591" s="1653"/>
      <c r="B591" s="1656"/>
      <c r="C591" s="540"/>
      <c r="D591" s="272" t="s">
        <v>72</v>
      </c>
      <c r="E591" s="1089"/>
      <c r="F591" s="1089"/>
      <c r="G591" s="1089"/>
      <c r="H591" s="1089">
        <f t="shared" si="268"/>
        <v>0</v>
      </c>
      <c r="I591" s="1089">
        <f t="shared" si="267"/>
        <v>0</v>
      </c>
      <c r="J591" s="1089"/>
      <c r="K591" s="1089"/>
      <c r="L591" s="1089"/>
      <c r="M591" s="1067"/>
      <c r="N591" s="1067"/>
      <c r="O591" s="1067"/>
    </row>
    <row r="592" spans="1:15" s="267" customFormat="1" ht="27" x14ac:dyDescent="0.2">
      <c r="A592" s="1653"/>
      <c r="B592" s="1656"/>
      <c r="C592" s="540"/>
      <c r="D592" s="278" t="s">
        <v>42</v>
      </c>
      <c r="E592" s="1089">
        <v>3745.6</v>
      </c>
      <c r="F592" s="1089">
        <v>4387.7</v>
      </c>
      <c r="G592" s="1099">
        <v>5755.9</v>
      </c>
      <c r="H592" s="1089">
        <f t="shared" si="268"/>
        <v>1368.1999999999998</v>
      </c>
      <c r="I592" s="1089">
        <f t="shared" si="267"/>
        <v>2010.2999999999997</v>
      </c>
      <c r="J592" s="1089"/>
      <c r="K592" s="1099">
        <v>5755.9</v>
      </c>
      <c r="L592" s="1099">
        <v>5755.9</v>
      </c>
      <c r="M592" s="1067">
        <f t="shared" ref="M592:M594" si="278">+G592/12*3</f>
        <v>1438.9749999999999</v>
      </c>
      <c r="N592" s="1067">
        <f t="shared" ref="N592:N594" si="279">+G592/12*6</f>
        <v>2877.95</v>
      </c>
      <c r="O592" s="1067">
        <f t="shared" ref="O592:O594" si="280">+G592/12*9</f>
        <v>4316.9249999999993</v>
      </c>
    </row>
    <row r="593" spans="1:15" s="267" customFormat="1" ht="27" x14ac:dyDescent="0.2">
      <c r="A593" s="1653"/>
      <c r="B593" s="1656"/>
      <c r="C593" s="540"/>
      <c r="D593" s="278" t="s">
        <v>286</v>
      </c>
      <c r="E593" s="1089"/>
      <c r="F593" s="1089">
        <v>1012.6</v>
      </c>
      <c r="G593" s="1089">
        <v>916.6</v>
      </c>
      <c r="H593" s="1089">
        <f t="shared" si="268"/>
        <v>-96</v>
      </c>
      <c r="I593" s="1089">
        <f t="shared" si="267"/>
        <v>916.6</v>
      </c>
      <c r="J593" s="1089"/>
      <c r="K593" s="1089">
        <v>916.6</v>
      </c>
      <c r="L593" s="1089">
        <v>916.6</v>
      </c>
      <c r="M593" s="1067">
        <f t="shared" si="278"/>
        <v>229.15000000000003</v>
      </c>
      <c r="N593" s="1067">
        <f t="shared" si="279"/>
        <v>458.30000000000007</v>
      </c>
      <c r="O593" s="1067">
        <f t="shared" si="280"/>
        <v>687.45</v>
      </c>
    </row>
    <row r="594" spans="1:15" s="267" customFormat="1" ht="14.25" x14ac:dyDescent="0.2">
      <c r="A594" s="1653"/>
      <c r="B594" s="1656"/>
      <c r="C594" s="540">
        <v>4214</v>
      </c>
      <c r="D594" s="277" t="s">
        <v>43</v>
      </c>
      <c r="E594" s="1089">
        <v>124606.8</v>
      </c>
      <c r="F594" s="1089">
        <v>130295.2</v>
      </c>
      <c r="G594" s="1089">
        <v>157758.9</v>
      </c>
      <c r="H594" s="1089">
        <f t="shared" si="268"/>
        <v>27463.699999999997</v>
      </c>
      <c r="I594" s="1089">
        <f t="shared" si="267"/>
        <v>33152.099999999991</v>
      </c>
      <c r="J594" s="1089"/>
      <c r="K594" s="1089">
        <v>157758.9</v>
      </c>
      <c r="L594" s="1089">
        <v>157758.9</v>
      </c>
      <c r="M594" s="1067">
        <f t="shared" si="278"/>
        <v>39439.724999999999</v>
      </c>
      <c r="N594" s="1067">
        <f t="shared" si="279"/>
        <v>78879.45</v>
      </c>
      <c r="O594" s="1067">
        <f t="shared" si="280"/>
        <v>118319.17499999999</v>
      </c>
    </row>
    <row r="595" spans="1:15" s="265" customFormat="1" ht="23.25" customHeight="1" x14ac:dyDescent="0.2">
      <c r="A595" s="1653"/>
      <c r="B595" s="1656"/>
      <c r="C595" s="540">
        <v>4215</v>
      </c>
      <c r="D595" s="277" t="s">
        <v>44</v>
      </c>
      <c r="E595" s="1089"/>
      <c r="F595" s="1089"/>
      <c r="G595" s="1089"/>
      <c r="H595" s="1089">
        <f t="shared" si="268"/>
        <v>0</v>
      </c>
      <c r="I595" s="1089">
        <f t="shared" si="267"/>
        <v>0</v>
      </c>
      <c r="J595" s="1089"/>
      <c r="K595" s="1089"/>
      <c r="L595" s="1089"/>
      <c r="M595" s="1475"/>
      <c r="N595" s="1107"/>
      <c r="O595" s="1475"/>
    </row>
    <row r="596" spans="1:15" s="176" customFormat="1" ht="14.25" x14ac:dyDescent="0.2">
      <c r="A596" s="1653"/>
      <c r="B596" s="1656"/>
      <c r="C596" s="540">
        <v>4216</v>
      </c>
      <c r="D596" s="277" t="s">
        <v>45</v>
      </c>
      <c r="E596" s="1089"/>
      <c r="F596" s="1089"/>
      <c r="G596" s="1089"/>
      <c r="H596" s="1089">
        <f t="shared" si="268"/>
        <v>0</v>
      </c>
      <c r="I596" s="1089">
        <f t="shared" si="267"/>
        <v>0</v>
      </c>
      <c r="J596" s="1089"/>
      <c r="K596" s="1089"/>
      <c r="L596" s="1089"/>
      <c r="M596" s="1107"/>
      <c r="N596" s="1107"/>
      <c r="O596" s="1107"/>
    </row>
    <row r="597" spans="1:15" s="176" customFormat="1" ht="14.25" x14ac:dyDescent="0.2">
      <c r="A597" s="1653"/>
      <c r="B597" s="1656"/>
      <c r="C597" s="540">
        <v>4217</v>
      </c>
      <c r="D597" s="277" t="s">
        <v>46</v>
      </c>
      <c r="E597" s="1089"/>
      <c r="F597" s="1089"/>
      <c r="G597" s="1089"/>
      <c r="H597" s="1089">
        <f t="shared" si="268"/>
        <v>0</v>
      </c>
      <c r="I597" s="1089">
        <f t="shared" si="267"/>
        <v>0</v>
      </c>
      <c r="J597" s="1089"/>
      <c r="K597" s="1089"/>
      <c r="L597" s="1089"/>
      <c r="M597" s="1107"/>
      <c r="N597" s="1107"/>
      <c r="O597" s="1107"/>
    </row>
    <row r="598" spans="1:15" s="176" customFormat="1" ht="14.25" x14ac:dyDescent="0.2">
      <c r="A598" s="1653"/>
      <c r="B598" s="1656"/>
      <c r="C598" s="542"/>
      <c r="D598" s="488" t="s">
        <v>431</v>
      </c>
      <c r="E598" s="1399">
        <f>E600+E601</f>
        <v>0</v>
      </c>
      <c r="F598" s="1399">
        <f>F600+F601</f>
        <v>0</v>
      </c>
      <c r="G598" s="1399">
        <f>G600+G601</f>
        <v>0</v>
      </c>
      <c r="H598" s="1399">
        <f t="shared" si="268"/>
        <v>0</v>
      </c>
      <c r="I598" s="1399">
        <f t="shared" si="267"/>
        <v>0</v>
      </c>
      <c r="J598" s="1399"/>
      <c r="K598" s="1399">
        <f>K600+K601</f>
        <v>0</v>
      </c>
      <c r="L598" s="1399">
        <f>L600+L601</f>
        <v>0</v>
      </c>
      <c r="M598" s="1107"/>
      <c r="N598" s="1107"/>
      <c r="O598" s="1107"/>
    </row>
    <row r="599" spans="1:15" s="176" customFormat="1" x14ac:dyDescent="0.2">
      <c r="A599" s="1653"/>
      <c r="B599" s="1656"/>
      <c r="C599" s="540"/>
      <c r="D599" s="272" t="s">
        <v>72</v>
      </c>
      <c r="E599" s="1093"/>
      <c r="F599" s="1093"/>
      <c r="G599" s="1093"/>
      <c r="H599" s="1093">
        <f t="shared" si="268"/>
        <v>0</v>
      </c>
      <c r="I599" s="1093">
        <f t="shared" si="267"/>
        <v>0</v>
      </c>
      <c r="J599" s="1093"/>
      <c r="K599" s="1093"/>
      <c r="L599" s="1093"/>
      <c r="M599" s="1107"/>
      <c r="N599" s="1107"/>
      <c r="O599" s="1107"/>
    </row>
    <row r="600" spans="1:15" s="176" customFormat="1" x14ac:dyDescent="0.2">
      <c r="A600" s="1653"/>
      <c r="B600" s="1656"/>
      <c r="C600" s="540">
        <v>4221</v>
      </c>
      <c r="D600" s="272" t="s">
        <v>47</v>
      </c>
      <c r="E600" s="1093"/>
      <c r="F600" s="1093"/>
      <c r="G600" s="1093"/>
      <c r="H600" s="1093">
        <f t="shared" si="268"/>
        <v>0</v>
      </c>
      <c r="I600" s="1093">
        <f t="shared" si="267"/>
        <v>0</v>
      </c>
      <c r="J600" s="1093"/>
      <c r="K600" s="1093"/>
      <c r="L600" s="1093"/>
      <c r="M600" s="1107"/>
      <c r="N600" s="1107"/>
      <c r="O600" s="1107"/>
    </row>
    <row r="601" spans="1:15" s="176" customFormat="1" x14ac:dyDescent="0.2">
      <c r="A601" s="1653"/>
      <c r="B601" s="1656"/>
      <c r="C601" s="540">
        <v>4222</v>
      </c>
      <c r="D601" s="272" t="s">
        <v>48</v>
      </c>
      <c r="E601" s="1093"/>
      <c r="F601" s="1093"/>
      <c r="G601" s="1093"/>
      <c r="H601" s="1093">
        <f t="shared" si="268"/>
        <v>0</v>
      </c>
      <c r="I601" s="1093">
        <f t="shared" si="267"/>
        <v>0</v>
      </c>
      <c r="J601" s="1093"/>
      <c r="K601" s="1093"/>
      <c r="L601" s="1093"/>
      <c r="M601" s="1107"/>
      <c r="N601" s="1067"/>
      <c r="O601" s="1107"/>
    </row>
    <row r="602" spans="1:15" s="267" customFormat="1" ht="14.25" x14ac:dyDescent="0.2">
      <c r="A602" s="1653"/>
      <c r="B602" s="1656"/>
      <c r="C602" s="540">
        <v>4231</v>
      </c>
      <c r="D602" s="273" t="s">
        <v>49</v>
      </c>
      <c r="E602" s="1093">
        <v>21860.9</v>
      </c>
      <c r="F602" s="1093">
        <v>21889.7</v>
      </c>
      <c r="G602" s="1093">
        <v>25000</v>
      </c>
      <c r="H602" s="1093">
        <f t="shared" si="268"/>
        <v>3110.2999999999993</v>
      </c>
      <c r="I602" s="1093">
        <f t="shared" si="267"/>
        <v>3139.0999999999985</v>
      </c>
      <c r="J602" s="1093"/>
      <c r="K602" s="1093">
        <v>25000</v>
      </c>
      <c r="L602" s="1093">
        <v>25000</v>
      </c>
      <c r="M602" s="1067">
        <f t="shared" ref="M602" si="281">+G602/12*3</f>
        <v>6250</v>
      </c>
      <c r="N602" s="1067">
        <f t="shared" ref="N602" si="282">+G602/12*6</f>
        <v>12500</v>
      </c>
      <c r="O602" s="1067">
        <f t="shared" ref="O602" si="283">+G602/12*9</f>
        <v>18750</v>
      </c>
    </row>
    <row r="603" spans="1:15" s="267" customFormat="1" ht="16.5" x14ac:dyDescent="0.3">
      <c r="A603" s="1653"/>
      <c r="B603" s="1656"/>
      <c r="C603" s="540">
        <v>4232</v>
      </c>
      <c r="D603" s="273" t="s">
        <v>50</v>
      </c>
      <c r="E603" s="1093"/>
      <c r="F603" s="1093"/>
      <c r="G603" s="1093"/>
      <c r="H603" s="1093">
        <f t="shared" si="268"/>
        <v>0</v>
      </c>
      <c r="I603" s="1093">
        <f t="shared" si="267"/>
        <v>0</v>
      </c>
      <c r="J603" s="1400"/>
      <c r="K603" s="1093"/>
      <c r="L603" s="1093"/>
      <c r="M603" s="1067"/>
      <c r="N603" s="1067"/>
      <c r="O603" s="1067"/>
    </row>
    <row r="604" spans="1:15" s="267" customFormat="1" ht="28.5" x14ac:dyDescent="0.3">
      <c r="A604" s="1653"/>
      <c r="B604" s="1656"/>
      <c r="C604" s="540">
        <v>4233</v>
      </c>
      <c r="D604" s="273" t="s">
        <v>394</v>
      </c>
      <c r="E604" s="1093"/>
      <c r="F604" s="1093"/>
      <c r="G604" s="1093"/>
      <c r="H604" s="1093">
        <f t="shared" si="268"/>
        <v>0</v>
      </c>
      <c r="I604" s="1093">
        <f t="shared" si="267"/>
        <v>0</v>
      </c>
      <c r="J604" s="1400"/>
      <c r="K604" s="1093"/>
      <c r="L604" s="1093"/>
      <c r="M604" s="1067"/>
      <c r="N604" s="1067"/>
      <c r="O604" s="1067"/>
    </row>
    <row r="605" spans="1:15" s="267" customFormat="1" ht="14.25" x14ac:dyDescent="0.2">
      <c r="A605" s="1653"/>
      <c r="B605" s="1656"/>
      <c r="C605" s="540">
        <v>4234</v>
      </c>
      <c r="D605" s="273" t="s">
        <v>51</v>
      </c>
      <c r="E605" s="1089"/>
      <c r="F605" s="1089"/>
      <c r="G605" s="1089"/>
      <c r="H605" s="1089">
        <f t="shared" si="268"/>
        <v>0</v>
      </c>
      <c r="I605" s="1089">
        <f t="shared" si="267"/>
        <v>0</v>
      </c>
      <c r="J605" s="1089"/>
      <c r="K605" s="1089"/>
      <c r="L605" s="1089"/>
      <c r="M605" s="1067"/>
      <c r="N605" s="1475"/>
      <c r="O605" s="1067"/>
    </row>
    <row r="606" spans="1:15" s="265" customFormat="1" ht="14.25" x14ac:dyDescent="0.2">
      <c r="A606" s="1653"/>
      <c r="B606" s="1656"/>
      <c r="C606" s="540">
        <v>4235</v>
      </c>
      <c r="D606" s="273" t="s">
        <v>52</v>
      </c>
      <c r="E606" s="1089"/>
      <c r="F606" s="1089"/>
      <c r="G606" s="1089">
        <v>1500</v>
      </c>
      <c r="H606" s="1089">
        <f t="shared" si="268"/>
        <v>1500</v>
      </c>
      <c r="I606" s="1089">
        <f t="shared" si="267"/>
        <v>1500</v>
      </c>
      <c r="J606" s="1089"/>
      <c r="K606" s="1089">
        <v>1500</v>
      </c>
      <c r="L606" s="1089">
        <v>1500</v>
      </c>
      <c r="M606" s="1067">
        <f t="shared" ref="M606" si="284">+G606/12*3</f>
        <v>375</v>
      </c>
      <c r="N606" s="1067">
        <f t="shared" ref="N606" si="285">+G606/12*6</f>
        <v>750</v>
      </c>
      <c r="O606" s="1067">
        <f t="shared" ref="O606" si="286">+G606/12*9</f>
        <v>1125</v>
      </c>
    </row>
    <row r="607" spans="1:15" s="267" customFormat="1" ht="28.5" x14ac:dyDescent="0.2">
      <c r="A607" s="1653"/>
      <c r="B607" s="1656"/>
      <c r="C607" s="540">
        <v>4236</v>
      </c>
      <c r="D607" s="273" t="s">
        <v>53</v>
      </c>
      <c r="E607" s="1089"/>
      <c r="F607" s="1089"/>
      <c r="G607" s="1089"/>
      <c r="H607" s="1089">
        <f t="shared" si="268"/>
        <v>0</v>
      </c>
      <c r="I607" s="1089">
        <f t="shared" si="267"/>
        <v>0</v>
      </c>
      <c r="J607" s="1089"/>
      <c r="K607" s="1089"/>
      <c r="L607" s="1089"/>
      <c r="M607" s="1067"/>
      <c r="N607" s="1475"/>
      <c r="O607" s="1067"/>
    </row>
    <row r="608" spans="1:15" s="265" customFormat="1" ht="14.25" x14ac:dyDescent="0.2">
      <c r="A608" s="1653"/>
      <c r="B608" s="1656"/>
      <c r="C608" s="540">
        <v>4237</v>
      </c>
      <c r="D608" s="273" t="s">
        <v>54</v>
      </c>
      <c r="E608" s="1089"/>
      <c r="F608" s="1089"/>
      <c r="G608" s="1089"/>
      <c r="H608" s="1089">
        <f t="shared" si="268"/>
        <v>0</v>
      </c>
      <c r="I608" s="1089">
        <f t="shared" si="267"/>
        <v>0</v>
      </c>
      <c r="J608" s="1089"/>
      <c r="K608" s="1089"/>
      <c r="L608" s="1089"/>
      <c r="M608" s="1475"/>
      <c r="N608" s="1475"/>
      <c r="O608" s="1475"/>
    </row>
    <row r="609" spans="1:15" s="265" customFormat="1" ht="14.25" x14ac:dyDescent="0.2">
      <c r="A609" s="1653"/>
      <c r="B609" s="1656"/>
      <c r="C609" s="540">
        <v>4239</v>
      </c>
      <c r="D609" s="271" t="s">
        <v>55</v>
      </c>
      <c r="E609" s="1099"/>
      <c r="F609" s="1099"/>
      <c r="G609" s="1099"/>
      <c r="H609" s="1099">
        <f t="shared" si="268"/>
        <v>0</v>
      </c>
      <c r="I609" s="1099">
        <f t="shared" ref="I609:I640" si="287">G609-E609</f>
        <v>0</v>
      </c>
      <c r="J609" s="1099"/>
      <c r="K609" s="1099"/>
      <c r="L609" s="1099"/>
      <c r="M609" s="1475"/>
      <c r="N609" s="1475"/>
      <c r="O609" s="1475"/>
    </row>
    <row r="610" spans="1:15" s="265" customFormat="1" ht="14.25" x14ac:dyDescent="0.2">
      <c r="A610" s="1653"/>
      <c r="B610" s="1656"/>
      <c r="C610" s="540">
        <v>4241</v>
      </c>
      <c r="D610" s="273" t="s">
        <v>56</v>
      </c>
      <c r="E610" s="1089">
        <v>540.79999999999995</v>
      </c>
      <c r="F610" s="1089">
        <v>631.4</v>
      </c>
      <c r="G610" s="1089">
        <v>540.9</v>
      </c>
      <c r="H610" s="1089">
        <f t="shared" si="268"/>
        <v>-90.5</v>
      </c>
      <c r="I610" s="1089">
        <f t="shared" si="287"/>
        <v>0.10000000000002274</v>
      </c>
      <c r="J610" s="1089"/>
      <c r="K610" s="1089">
        <v>540.9</v>
      </c>
      <c r="L610" s="1089">
        <v>540.9</v>
      </c>
      <c r="M610" s="1067">
        <f t="shared" ref="M610" si="288">+G610/12*3</f>
        <v>135.22499999999999</v>
      </c>
      <c r="N610" s="1067">
        <f t="shared" ref="N610" si="289">+G610/12*6</f>
        <v>270.45</v>
      </c>
      <c r="O610" s="1067">
        <f t="shared" ref="O610" si="290">+G610/12*9</f>
        <v>405.67499999999995</v>
      </c>
    </row>
    <row r="611" spans="1:15" s="265" customFormat="1" ht="28.5" x14ac:dyDescent="0.2">
      <c r="A611" s="1653"/>
      <c r="B611" s="1656"/>
      <c r="C611" s="540">
        <v>4251</v>
      </c>
      <c r="D611" s="271" t="s">
        <v>57</v>
      </c>
      <c r="E611" s="1099"/>
      <c r="F611" s="1099"/>
      <c r="G611" s="1099"/>
      <c r="H611" s="1099">
        <f t="shared" si="268"/>
        <v>0</v>
      </c>
      <c r="I611" s="1099">
        <f t="shared" si="287"/>
        <v>0</v>
      </c>
      <c r="J611" s="1099"/>
      <c r="K611" s="1099"/>
      <c r="L611" s="1099"/>
      <c r="M611" s="1475"/>
      <c r="N611" s="1475"/>
      <c r="O611" s="1475"/>
    </row>
    <row r="612" spans="1:15" s="265" customFormat="1" ht="28.5" x14ac:dyDescent="0.2">
      <c r="A612" s="1653"/>
      <c r="B612" s="1656"/>
      <c r="C612" s="542">
        <v>4252</v>
      </c>
      <c r="D612" s="488" t="s">
        <v>58</v>
      </c>
      <c r="E612" s="1399">
        <f>E614+E615</f>
        <v>0</v>
      </c>
      <c r="F612" s="1399">
        <f>F614+F615</f>
        <v>0</v>
      </c>
      <c r="G612" s="1399">
        <f>G614+G615</f>
        <v>0</v>
      </c>
      <c r="H612" s="1399">
        <f t="shared" si="268"/>
        <v>0</v>
      </c>
      <c r="I612" s="1399">
        <f t="shared" si="287"/>
        <v>0</v>
      </c>
      <c r="J612" s="1399"/>
      <c r="K612" s="1399">
        <f>K614+K615</f>
        <v>0</v>
      </c>
      <c r="L612" s="1399">
        <f>L614+L615</f>
        <v>0</v>
      </c>
      <c r="M612" s="1475"/>
      <c r="N612" s="1475"/>
      <c r="O612" s="1475"/>
    </row>
    <row r="613" spans="1:15" s="265" customFormat="1" x14ac:dyDescent="0.2">
      <c r="A613" s="1653"/>
      <c r="B613" s="1656"/>
      <c r="C613" s="540"/>
      <c r="D613" s="272" t="s">
        <v>72</v>
      </c>
      <c r="E613" s="1099"/>
      <c r="F613" s="1099"/>
      <c r="G613" s="1099"/>
      <c r="H613" s="1099">
        <f t="shared" si="268"/>
        <v>0</v>
      </c>
      <c r="I613" s="1099">
        <f t="shared" si="287"/>
        <v>0</v>
      </c>
      <c r="J613" s="1099"/>
      <c r="K613" s="1099"/>
      <c r="L613" s="1099"/>
      <c r="M613" s="1475"/>
      <c r="N613" s="1067"/>
      <c r="O613" s="1475"/>
    </row>
    <row r="614" spans="1:15" s="267" customFormat="1" ht="27" x14ac:dyDescent="0.2">
      <c r="A614" s="1653"/>
      <c r="B614" s="1656"/>
      <c r="C614" s="540"/>
      <c r="D614" s="279" t="s">
        <v>59</v>
      </c>
      <c r="E614" s="1099"/>
      <c r="F614" s="1099"/>
      <c r="G614" s="1099"/>
      <c r="H614" s="1099">
        <f t="shared" si="268"/>
        <v>0</v>
      </c>
      <c r="I614" s="1099">
        <f t="shared" si="287"/>
        <v>0</v>
      </c>
      <c r="J614" s="1099"/>
      <c r="K614" s="1099"/>
      <c r="L614" s="1099"/>
      <c r="M614" s="1067"/>
      <c r="N614" s="1067"/>
      <c r="O614" s="1067"/>
    </row>
    <row r="615" spans="1:15" s="267" customFormat="1" ht="27" x14ac:dyDescent="0.2">
      <c r="A615" s="1653"/>
      <c r="B615" s="1656"/>
      <c r="C615" s="540"/>
      <c r="D615" s="279" t="s">
        <v>60</v>
      </c>
      <c r="E615" s="1099"/>
      <c r="F615" s="1099"/>
      <c r="G615" s="1099"/>
      <c r="H615" s="1099">
        <f t="shared" si="268"/>
        <v>0</v>
      </c>
      <c r="I615" s="1099">
        <f t="shared" si="287"/>
        <v>0</v>
      </c>
      <c r="J615" s="1099"/>
      <c r="K615" s="1099"/>
      <c r="L615" s="1099"/>
      <c r="M615" s="1067"/>
      <c r="N615" s="1067"/>
      <c r="O615" s="1067"/>
    </row>
    <row r="616" spans="1:15" s="267" customFormat="1" ht="14.25" x14ac:dyDescent="0.2">
      <c r="A616" s="1653"/>
      <c r="B616" s="1656"/>
      <c r="C616" s="542">
        <v>4261</v>
      </c>
      <c r="D616" s="488" t="s">
        <v>61</v>
      </c>
      <c r="E616" s="1399">
        <f>E618+E619</f>
        <v>3154.8</v>
      </c>
      <c r="F616" s="1399">
        <f>F618+F619</f>
        <v>0</v>
      </c>
      <c r="G616" s="1399">
        <f>G618+G619</f>
        <v>0</v>
      </c>
      <c r="H616" s="1399">
        <f t="shared" si="268"/>
        <v>0</v>
      </c>
      <c r="I616" s="1399">
        <f t="shared" si="287"/>
        <v>-3154.8</v>
      </c>
      <c r="J616" s="1399"/>
      <c r="K616" s="1399">
        <f>K618+K619</f>
        <v>0</v>
      </c>
      <c r="L616" s="1399">
        <f>L618+L619</f>
        <v>0</v>
      </c>
      <c r="M616" s="1067"/>
      <c r="N616" s="1067"/>
      <c r="O616" s="1067"/>
    </row>
    <row r="617" spans="1:15" s="267" customFormat="1" x14ac:dyDescent="0.2">
      <c r="A617" s="1653"/>
      <c r="B617" s="1656"/>
      <c r="C617" s="540"/>
      <c r="D617" s="272" t="s">
        <v>72</v>
      </c>
      <c r="E617" s="1089"/>
      <c r="F617" s="1089"/>
      <c r="G617" s="1089"/>
      <c r="H617" s="1089">
        <f t="shared" si="268"/>
        <v>0</v>
      </c>
      <c r="I617" s="1089">
        <f t="shared" si="287"/>
        <v>0</v>
      </c>
      <c r="J617" s="1089"/>
      <c r="K617" s="1089"/>
      <c r="L617" s="1089"/>
      <c r="M617" s="1067"/>
      <c r="N617" s="1067"/>
      <c r="O617" s="1067"/>
    </row>
    <row r="618" spans="1:15" s="267" customFormat="1" x14ac:dyDescent="0.2">
      <c r="A618" s="1653"/>
      <c r="B618" s="1656"/>
      <c r="C618" s="540"/>
      <c r="D618" s="272" t="s">
        <v>62</v>
      </c>
      <c r="E618" s="1089">
        <v>3154.8</v>
      </c>
      <c r="F618" s="1089"/>
      <c r="G618" s="1089"/>
      <c r="H618" s="1089">
        <f t="shared" si="268"/>
        <v>0</v>
      </c>
      <c r="I618" s="1089">
        <f t="shared" si="287"/>
        <v>-3154.8</v>
      </c>
      <c r="J618" s="1089"/>
      <c r="K618" s="1089"/>
      <c r="L618" s="1089"/>
      <c r="M618" s="1067"/>
      <c r="N618" s="1067"/>
      <c r="O618" s="1067"/>
    </row>
    <row r="619" spans="1:15" s="267" customFormat="1" x14ac:dyDescent="0.2">
      <c r="A619" s="1653"/>
      <c r="B619" s="1656"/>
      <c r="C619" s="540"/>
      <c r="D619" s="272" t="s">
        <v>63</v>
      </c>
      <c r="E619" s="1089"/>
      <c r="F619" s="1089"/>
      <c r="G619" s="1089"/>
      <c r="H619" s="1089">
        <f t="shared" si="268"/>
        <v>0</v>
      </c>
      <c r="I619" s="1089">
        <f t="shared" si="287"/>
        <v>0</v>
      </c>
      <c r="J619" s="1089"/>
      <c r="K619" s="1089"/>
      <c r="L619" s="1089"/>
      <c r="M619" s="1067"/>
      <c r="N619" s="1067"/>
      <c r="O619" s="1067"/>
    </row>
    <row r="620" spans="1:15" s="267" customFormat="1" ht="14.25" x14ac:dyDescent="0.2">
      <c r="A620" s="1653"/>
      <c r="B620" s="1656"/>
      <c r="C620" s="540">
        <v>4262</v>
      </c>
      <c r="D620" s="273" t="s">
        <v>350</v>
      </c>
      <c r="E620" s="1089"/>
      <c r="F620" s="1089"/>
      <c r="G620" s="1089"/>
      <c r="H620" s="1089">
        <f t="shared" si="268"/>
        <v>0</v>
      </c>
      <c r="I620" s="1089">
        <f t="shared" si="287"/>
        <v>0</v>
      </c>
      <c r="J620" s="1089"/>
      <c r="K620" s="1089"/>
      <c r="L620" s="1089"/>
      <c r="M620" s="1067"/>
      <c r="N620" s="1067"/>
      <c r="O620" s="1067"/>
    </row>
    <row r="621" spans="1:15" s="267" customFormat="1" ht="14.25" x14ac:dyDescent="0.2">
      <c r="A621" s="1653"/>
      <c r="B621" s="1656"/>
      <c r="C621" s="540">
        <v>4264</v>
      </c>
      <c r="D621" s="273" t="s">
        <v>349</v>
      </c>
      <c r="E621" s="1089">
        <v>80</v>
      </c>
      <c r="F621" s="1089"/>
      <c r="G621" s="1089"/>
      <c r="H621" s="1089">
        <f t="shared" si="268"/>
        <v>0</v>
      </c>
      <c r="I621" s="1089">
        <f t="shared" si="287"/>
        <v>-80</v>
      </c>
      <c r="J621" s="1089"/>
      <c r="K621" s="1089"/>
      <c r="L621" s="1089"/>
      <c r="M621" s="1067"/>
      <c r="N621" s="1067"/>
      <c r="O621" s="1067"/>
    </row>
    <row r="622" spans="1:15" s="267" customFormat="1" ht="22.5" customHeight="1" x14ac:dyDescent="0.25">
      <c r="A622" s="1653"/>
      <c r="B622" s="1656"/>
      <c r="C622" s="543">
        <v>4266</v>
      </c>
      <c r="D622" s="516" t="s">
        <v>439</v>
      </c>
      <c r="E622" s="1089"/>
      <c r="F622" s="1089"/>
      <c r="G622" s="1089"/>
      <c r="H622" s="1089">
        <f t="shared" si="268"/>
        <v>0</v>
      </c>
      <c r="I622" s="1089">
        <f t="shared" si="287"/>
        <v>0</v>
      </c>
      <c r="J622" s="1089"/>
      <c r="K622" s="1089"/>
      <c r="L622" s="1089"/>
      <c r="M622" s="1067"/>
      <c r="N622" s="1067"/>
      <c r="O622" s="1067"/>
    </row>
    <row r="623" spans="1:15" s="267" customFormat="1" ht="14.25" x14ac:dyDescent="0.2">
      <c r="A623" s="1653"/>
      <c r="B623" s="1656"/>
      <c r="C623" s="540">
        <v>4267</v>
      </c>
      <c r="D623" s="273" t="s">
        <v>351</v>
      </c>
      <c r="E623" s="1089">
        <v>392.7</v>
      </c>
      <c r="F623" s="1089"/>
      <c r="G623" s="1089"/>
      <c r="H623" s="1089">
        <f t="shared" si="268"/>
        <v>0</v>
      </c>
      <c r="I623" s="1089">
        <f t="shared" si="287"/>
        <v>-392.7</v>
      </c>
      <c r="J623" s="1089"/>
      <c r="K623" s="1089"/>
      <c r="L623" s="1089"/>
      <c r="M623" s="1067"/>
      <c r="N623" s="1067"/>
      <c r="O623" s="1067"/>
    </row>
    <row r="624" spans="1:15" s="267" customFormat="1" ht="14.25" x14ac:dyDescent="0.2">
      <c r="A624" s="1653"/>
      <c r="B624" s="1656"/>
      <c r="C624" s="540">
        <v>4269</v>
      </c>
      <c r="D624" s="273" t="s">
        <v>64</v>
      </c>
      <c r="E624" s="1089"/>
      <c r="F624" s="1089"/>
      <c r="G624" s="1089"/>
      <c r="H624" s="1089">
        <f t="shared" si="268"/>
        <v>0</v>
      </c>
      <c r="I624" s="1089">
        <f t="shared" si="287"/>
        <v>0</v>
      </c>
      <c r="J624" s="1089"/>
      <c r="K624" s="1089"/>
      <c r="L624" s="1089"/>
      <c r="M624" s="1067"/>
      <c r="N624" s="1500"/>
      <c r="O624" s="1067"/>
    </row>
    <row r="625" spans="1:15" s="267" customFormat="1" ht="28.5" x14ac:dyDescent="0.2">
      <c r="A625" s="1653"/>
      <c r="B625" s="1656"/>
      <c r="C625" s="540">
        <v>4511</v>
      </c>
      <c r="D625" s="271" t="s">
        <v>65</v>
      </c>
      <c r="E625" s="1089"/>
      <c r="F625" s="1089"/>
      <c r="G625" s="1089"/>
      <c r="H625" s="1089">
        <f t="shared" si="268"/>
        <v>0</v>
      </c>
      <c r="I625" s="1089">
        <f t="shared" si="287"/>
        <v>0</v>
      </c>
      <c r="J625" s="1089"/>
      <c r="K625" s="1089"/>
      <c r="L625" s="1089"/>
      <c r="M625" s="1067"/>
      <c r="N625" s="1500"/>
      <c r="O625" s="1067"/>
    </row>
    <row r="626" spans="1:15" s="269" customFormat="1" ht="28.5" x14ac:dyDescent="0.3">
      <c r="A626" s="1653"/>
      <c r="B626" s="1656"/>
      <c r="C626" s="540">
        <v>4621</v>
      </c>
      <c r="D626" s="271" t="s">
        <v>66</v>
      </c>
      <c r="E626" s="1089"/>
      <c r="F626" s="1089"/>
      <c r="G626" s="1089"/>
      <c r="H626" s="1089">
        <f t="shared" si="268"/>
        <v>0</v>
      </c>
      <c r="I626" s="1089">
        <f t="shared" si="287"/>
        <v>0</v>
      </c>
      <c r="J626" s="1401"/>
      <c r="K626" s="1089"/>
      <c r="L626" s="1089"/>
      <c r="M626" s="1067"/>
      <c r="N626" s="1500"/>
      <c r="O626" s="1500"/>
    </row>
    <row r="627" spans="1:15" s="269" customFormat="1" ht="28.5" x14ac:dyDescent="0.3">
      <c r="A627" s="1653"/>
      <c r="B627" s="1656"/>
      <c r="C627" s="540">
        <v>4631</v>
      </c>
      <c r="D627" s="271" t="s">
        <v>393</v>
      </c>
      <c r="E627" s="1089"/>
      <c r="F627" s="1089"/>
      <c r="G627" s="1089"/>
      <c r="H627" s="1089">
        <f t="shared" si="268"/>
        <v>0</v>
      </c>
      <c r="I627" s="1089">
        <f t="shared" si="287"/>
        <v>0</v>
      </c>
      <c r="J627" s="1401"/>
      <c r="K627" s="1089"/>
      <c r="L627" s="1089"/>
      <c r="M627" s="1500"/>
      <c r="N627" s="1500"/>
      <c r="O627" s="1500"/>
    </row>
    <row r="628" spans="1:15" s="269" customFormat="1" ht="21.75" customHeight="1" x14ac:dyDescent="0.2">
      <c r="A628" s="1653"/>
      <c r="B628" s="1656"/>
      <c r="C628" s="540">
        <v>4632</v>
      </c>
      <c r="D628" s="271" t="s">
        <v>290</v>
      </c>
      <c r="E628" s="1089"/>
      <c r="F628" s="1089"/>
      <c r="G628" s="1089"/>
      <c r="H628" s="1089">
        <f t="shared" si="268"/>
        <v>0</v>
      </c>
      <c r="I628" s="1089">
        <f t="shared" si="287"/>
        <v>0</v>
      </c>
      <c r="J628" s="1089"/>
      <c r="K628" s="1089"/>
      <c r="L628" s="1089"/>
      <c r="M628" s="1500"/>
      <c r="N628" s="1500"/>
      <c r="O628" s="1500"/>
    </row>
    <row r="629" spans="1:15" s="269" customFormat="1" ht="48.75" customHeight="1" x14ac:dyDescent="0.25">
      <c r="A629" s="1653"/>
      <c r="B629" s="1656"/>
      <c r="C629" s="543">
        <v>4638</v>
      </c>
      <c r="D629" s="516" t="s">
        <v>440</v>
      </c>
      <c r="E629" s="1089"/>
      <c r="F629" s="1089"/>
      <c r="G629" s="1089"/>
      <c r="H629" s="1089">
        <f t="shared" si="268"/>
        <v>0</v>
      </c>
      <c r="I629" s="1089">
        <f t="shared" si="287"/>
        <v>0</v>
      </c>
      <c r="J629" s="1089"/>
      <c r="K629" s="1089"/>
      <c r="L629" s="1089"/>
      <c r="M629" s="1500"/>
      <c r="N629" s="1500"/>
      <c r="O629" s="1500"/>
    </row>
    <row r="630" spans="1:15" s="269" customFormat="1" ht="14.25" x14ac:dyDescent="0.2">
      <c r="A630" s="1653"/>
      <c r="B630" s="1656"/>
      <c r="C630" s="540" t="s">
        <v>399</v>
      </c>
      <c r="D630" s="271" t="s">
        <v>400</v>
      </c>
      <c r="E630" s="1089"/>
      <c r="F630" s="1089"/>
      <c r="G630" s="1089"/>
      <c r="H630" s="1089">
        <f t="shared" si="268"/>
        <v>0</v>
      </c>
      <c r="I630" s="1089">
        <f t="shared" si="287"/>
        <v>0</v>
      </c>
      <c r="J630" s="1089"/>
      <c r="K630" s="1089"/>
      <c r="L630" s="1089"/>
      <c r="M630" s="1500"/>
      <c r="N630" s="1500"/>
      <c r="O630" s="1500"/>
    </row>
    <row r="631" spans="1:15" s="269" customFormat="1" ht="14.25" x14ac:dyDescent="0.2">
      <c r="A631" s="1653"/>
      <c r="B631" s="1656"/>
      <c r="C631" s="540">
        <v>4729</v>
      </c>
      <c r="D631" s="273" t="s">
        <v>67</v>
      </c>
      <c r="E631" s="1089">
        <v>2340</v>
      </c>
      <c r="F631" s="1089">
        <v>2400</v>
      </c>
      <c r="G631" s="1089">
        <v>2400</v>
      </c>
      <c r="H631" s="1089">
        <f t="shared" si="268"/>
        <v>0</v>
      </c>
      <c r="I631" s="1089">
        <f t="shared" si="287"/>
        <v>60</v>
      </c>
      <c r="J631" s="1402"/>
      <c r="K631" s="1089">
        <v>2400</v>
      </c>
      <c r="L631" s="1089">
        <v>2400</v>
      </c>
      <c r="M631" s="1067">
        <f t="shared" ref="M631" si="291">+G631/12*3</f>
        <v>600</v>
      </c>
      <c r="N631" s="1067">
        <f t="shared" ref="N631" si="292">+G631/12*6</f>
        <v>1200</v>
      </c>
      <c r="O631" s="1067">
        <f t="shared" ref="O631" si="293">+G631/12*9</f>
        <v>1800</v>
      </c>
    </row>
    <row r="632" spans="1:15" s="269" customFormat="1" ht="14.25" x14ac:dyDescent="0.2">
      <c r="A632" s="1653"/>
      <c r="B632" s="1656"/>
      <c r="C632" s="540">
        <v>4822</v>
      </c>
      <c r="D632" s="273" t="s">
        <v>68</v>
      </c>
      <c r="E632" s="1402"/>
      <c r="F632" s="1402"/>
      <c r="G632" s="1089"/>
      <c r="H632" s="1089">
        <f t="shared" si="268"/>
        <v>0</v>
      </c>
      <c r="I632" s="1089">
        <f t="shared" si="287"/>
        <v>0</v>
      </c>
      <c r="J632" s="1402"/>
      <c r="K632" s="1402"/>
      <c r="L632" s="1402"/>
      <c r="M632" s="1500"/>
      <c r="N632" s="1500"/>
      <c r="O632" s="1500"/>
    </row>
    <row r="633" spans="1:15" s="269" customFormat="1" ht="14.25" x14ac:dyDescent="0.2">
      <c r="A633" s="1653"/>
      <c r="B633" s="1656"/>
      <c r="C633" s="542">
        <v>4823</v>
      </c>
      <c r="D633" s="488" t="s">
        <v>69</v>
      </c>
      <c r="E633" s="1399">
        <f>E635+E636+E637</f>
        <v>1398.5</v>
      </c>
      <c r="F633" s="1399">
        <f>F635+F636+F637</f>
        <v>1970.4</v>
      </c>
      <c r="G633" s="1399">
        <f>G635+G636+G637</f>
        <v>4909.7</v>
      </c>
      <c r="H633" s="1399">
        <f t="shared" si="268"/>
        <v>2939.2999999999997</v>
      </c>
      <c r="I633" s="1399">
        <f t="shared" si="287"/>
        <v>3511.2</v>
      </c>
      <c r="J633" s="1399"/>
      <c r="K633" s="1399">
        <f>K635+K636+K637</f>
        <v>4909.7</v>
      </c>
      <c r="L633" s="1399">
        <f>L635+L636+L637</f>
        <v>4909.7</v>
      </c>
      <c r="M633" s="1500"/>
      <c r="N633" s="1500"/>
      <c r="O633" s="1500"/>
    </row>
    <row r="634" spans="1:15" s="269" customFormat="1" ht="14.25" x14ac:dyDescent="0.2">
      <c r="A634" s="1653"/>
      <c r="B634" s="1656"/>
      <c r="C634" s="540"/>
      <c r="D634" s="272" t="s">
        <v>72</v>
      </c>
      <c r="E634" s="1402"/>
      <c r="F634" s="1402"/>
      <c r="G634" s="1089"/>
      <c r="H634" s="1089">
        <f t="shared" si="268"/>
        <v>0</v>
      </c>
      <c r="I634" s="1089">
        <f t="shared" si="287"/>
        <v>0</v>
      </c>
      <c r="J634" s="1402"/>
      <c r="K634" s="1402"/>
      <c r="L634" s="1402"/>
      <c r="M634" s="1500"/>
      <c r="N634" s="1067"/>
      <c r="O634" s="1500"/>
    </row>
    <row r="635" spans="1:15" s="267" customFormat="1" ht="27" x14ac:dyDescent="0.2">
      <c r="A635" s="1653"/>
      <c r="B635" s="1656"/>
      <c r="C635" s="540"/>
      <c r="D635" s="272" t="s">
        <v>289</v>
      </c>
      <c r="E635" s="1089"/>
      <c r="F635" s="1089">
        <v>11</v>
      </c>
      <c r="G635" s="1089">
        <v>11.3</v>
      </c>
      <c r="H635" s="1089">
        <f t="shared" si="268"/>
        <v>0.30000000000000071</v>
      </c>
      <c r="I635" s="1089">
        <f t="shared" si="287"/>
        <v>11.3</v>
      </c>
      <c r="J635" s="1402"/>
      <c r="K635" s="1089">
        <v>11.3</v>
      </c>
      <c r="L635" s="1089">
        <v>11.3</v>
      </c>
      <c r="M635" s="1067">
        <f t="shared" ref="M635:M636" si="294">+G635/12*3</f>
        <v>2.8250000000000002</v>
      </c>
      <c r="N635" s="1067">
        <f t="shared" ref="N635:N636" si="295">+G635/12*6</f>
        <v>5.65</v>
      </c>
      <c r="O635" s="1067">
        <f t="shared" ref="O635:O636" si="296">+G635/12*9</f>
        <v>8.4750000000000014</v>
      </c>
    </row>
    <row r="636" spans="1:15" ht="27.95" customHeight="1" x14ac:dyDescent="0.25">
      <c r="A636" s="1653"/>
      <c r="B636" s="1656"/>
      <c r="C636" s="540"/>
      <c r="D636" s="272" t="s">
        <v>287</v>
      </c>
      <c r="E636" s="1089">
        <v>1398.5</v>
      </c>
      <c r="F636" s="1089">
        <v>1959.4</v>
      </c>
      <c r="G636" s="1089">
        <v>4898.3999999999996</v>
      </c>
      <c r="H636" s="1089">
        <f t="shared" si="268"/>
        <v>2938.9999999999995</v>
      </c>
      <c r="I636" s="1089">
        <f t="shared" si="287"/>
        <v>3499.8999999999996</v>
      </c>
      <c r="J636" s="1402"/>
      <c r="K636" s="1089">
        <v>4898.3999999999996</v>
      </c>
      <c r="L636" s="1089">
        <v>4898.3999999999996</v>
      </c>
      <c r="M636" s="1067">
        <f t="shared" si="294"/>
        <v>1224.5999999999999</v>
      </c>
      <c r="N636" s="1067">
        <f t="shared" si="295"/>
        <v>2449.1999999999998</v>
      </c>
      <c r="O636" s="1067">
        <f t="shared" si="296"/>
        <v>3673.7999999999997</v>
      </c>
    </row>
    <row r="637" spans="1:15" ht="14.25" x14ac:dyDescent="0.25">
      <c r="A637" s="1653"/>
      <c r="B637" s="1656"/>
      <c r="C637" s="540"/>
      <c r="D637" s="272" t="s">
        <v>288</v>
      </c>
      <c r="E637" s="1402"/>
      <c r="F637" s="1402"/>
      <c r="G637" s="1089"/>
      <c r="H637" s="1089">
        <f t="shared" si="268"/>
        <v>0</v>
      </c>
      <c r="I637" s="1089">
        <f t="shared" si="287"/>
        <v>0</v>
      </c>
      <c r="J637" s="1402"/>
      <c r="K637" s="1402"/>
      <c r="L637" s="1402"/>
      <c r="N637" s="1501"/>
    </row>
    <row r="638" spans="1:15" ht="31.5" customHeight="1" x14ac:dyDescent="0.25">
      <c r="A638" s="1653"/>
      <c r="B638" s="1656"/>
      <c r="C638" s="543" t="s">
        <v>438</v>
      </c>
      <c r="D638" s="516" t="s">
        <v>464</v>
      </c>
      <c r="E638" s="1402"/>
      <c r="F638" s="1402"/>
      <c r="G638" s="1089"/>
      <c r="H638" s="1089">
        <f t="shared" si="268"/>
        <v>0</v>
      </c>
      <c r="I638" s="1089">
        <f t="shared" si="287"/>
        <v>0</v>
      </c>
      <c r="J638" s="1402"/>
      <c r="K638" s="1402"/>
      <c r="L638" s="1402"/>
      <c r="N638" s="1501"/>
    </row>
    <row r="639" spans="1:15" s="282" customFormat="1" ht="14.25" x14ac:dyDescent="0.25">
      <c r="A639" s="1653"/>
      <c r="B639" s="1656"/>
      <c r="C639" s="540">
        <v>4861</v>
      </c>
      <c r="D639" s="273" t="s">
        <v>70</v>
      </c>
      <c r="E639" s="1402"/>
      <c r="F639" s="1402"/>
      <c r="G639" s="1089"/>
      <c r="H639" s="1089">
        <f t="shared" si="268"/>
        <v>0</v>
      </c>
      <c r="I639" s="1089">
        <f t="shared" si="287"/>
        <v>0</v>
      </c>
      <c r="J639" s="1402"/>
      <c r="K639" s="1402"/>
      <c r="L639" s="1402"/>
      <c r="M639" s="1383"/>
      <c r="N639" s="1379"/>
      <c r="O639" s="1501"/>
    </row>
    <row r="640" spans="1:15" ht="14.25" x14ac:dyDescent="0.25">
      <c r="A640" s="1654"/>
      <c r="B640" s="1657"/>
      <c r="C640" s="540">
        <v>4891</v>
      </c>
      <c r="D640" s="273" t="s">
        <v>71</v>
      </c>
      <c r="E640" s="1089"/>
      <c r="F640" s="1089"/>
      <c r="G640" s="1089"/>
      <c r="H640" s="1089">
        <f t="shared" si="268"/>
        <v>0</v>
      </c>
      <c r="I640" s="1089">
        <f t="shared" si="287"/>
        <v>0</v>
      </c>
      <c r="J640" s="1089"/>
      <c r="K640" s="1089"/>
      <c r="L640" s="1089"/>
      <c r="M640" s="1502"/>
    </row>
    <row r="641" spans="1:15" s="27" customFormat="1" ht="28.5" x14ac:dyDescent="0.25">
      <c r="A641" s="1647" t="s">
        <v>454</v>
      </c>
      <c r="B641" s="1647"/>
      <c r="C641" s="283"/>
      <c r="D641" s="36" t="s">
        <v>73</v>
      </c>
      <c r="E641" s="1403">
        <f>SUM(E643:E650)</f>
        <v>0</v>
      </c>
      <c r="F641" s="1403">
        <f>SUM(F643:F650)</f>
        <v>0</v>
      </c>
      <c r="G641" s="1403">
        <f>SUM(G643:G650)</f>
        <v>0</v>
      </c>
      <c r="H641" s="1403">
        <f t="shared" si="268"/>
        <v>0</v>
      </c>
      <c r="I641" s="1403">
        <f>+I647+I648+I649+I650</f>
        <v>0</v>
      </c>
      <c r="J641" s="1403">
        <f>+J647+J648+J649+J650</f>
        <v>0</v>
      </c>
      <c r="K641" s="1403">
        <f>SUM(K643:K650)</f>
        <v>0</v>
      </c>
      <c r="L641" s="1403">
        <f>SUM(L643:L650)</f>
        <v>0</v>
      </c>
      <c r="M641" s="1503"/>
      <c r="N641" s="1503"/>
      <c r="O641" s="1503"/>
    </row>
    <row r="642" spans="1:15" s="20" customFormat="1" ht="23.25" customHeight="1" x14ac:dyDescent="0.25">
      <c r="A642" s="891" t="s">
        <v>455</v>
      </c>
      <c r="B642" s="891" t="s">
        <v>456</v>
      </c>
      <c r="C642" s="284"/>
      <c r="D642" s="17" t="s">
        <v>72</v>
      </c>
      <c r="E642" s="1404"/>
      <c r="F642" s="1404"/>
      <c r="G642" s="1404"/>
      <c r="H642" s="1404">
        <f t="shared" si="268"/>
        <v>0</v>
      </c>
      <c r="I642" s="411">
        <f t="shared" ref="I642:I655" si="297">G642-E642</f>
        <v>0</v>
      </c>
      <c r="J642" s="1404"/>
      <c r="K642" s="1404"/>
      <c r="L642" s="1404"/>
      <c r="M642" s="1504"/>
      <c r="N642" s="1504"/>
      <c r="O642" s="1504"/>
    </row>
    <row r="643" spans="1:15" s="20" customFormat="1" ht="14.25" x14ac:dyDescent="0.25">
      <c r="A643" s="1658">
        <v>1080</v>
      </c>
      <c r="B643" s="1658">
        <v>11007</v>
      </c>
      <c r="C643" s="284">
        <v>5111</v>
      </c>
      <c r="D643" s="18" t="s">
        <v>1292</v>
      </c>
      <c r="E643" s="1404"/>
      <c r="F643" s="1404"/>
      <c r="G643" s="1404"/>
      <c r="H643" s="411">
        <f t="shared" si="268"/>
        <v>0</v>
      </c>
      <c r="I643" s="411">
        <f t="shared" si="297"/>
        <v>0</v>
      </c>
      <c r="J643" s="1404"/>
      <c r="K643" s="1404"/>
      <c r="L643" s="1404"/>
      <c r="M643" s="1504"/>
      <c r="N643" s="1504"/>
      <c r="O643" s="1504"/>
    </row>
    <row r="644" spans="1:15" s="20" customFormat="1" ht="14.25" x14ac:dyDescent="0.25">
      <c r="A644" s="1659"/>
      <c r="B644" s="1659"/>
      <c r="C644" s="284">
        <v>5112</v>
      </c>
      <c r="D644" s="18" t="s">
        <v>1293</v>
      </c>
      <c r="E644" s="1404"/>
      <c r="F644" s="1404"/>
      <c r="G644" s="1404"/>
      <c r="H644" s="411">
        <f t="shared" si="268"/>
        <v>0</v>
      </c>
      <c r="I644" s="411">
        <f t="shared" si="297"/>
        <v>0</v>
      </c>
      <c r="J644" s="1404"/>
      <c r="K644" s="1404"/>
      <c r="L644" s="1404"/>
      <c r="M644" s="1504"/>
      <c r="N644" s="1504"/>
      <c r="O644" s="1504"/>
    </row>
    <row r="645" spans="1:15" s="20" customFormat="1" ht="13.5" customHeight="1" x14ac:dyDescent="0.25">
      <c r="A645" s="1659"/>
      <c r="B645" s="1659"/>
      <c r="C645" s="284" t="s">
        <v>1294</v>
      </c>
      <c r="D645" s="18" t="s">
        <v>1269</v>
      </c>
      <c r="E645" s="1404"/>
      <c r="F645" s="1404"/>
      <c r="G645" s="1404"/>
      <c r="H645" s="411">
        <f t="shared" si="268"/>
        <v>0</v>
      </c>
      <c r="I645" s="411">
        <f t="shared" si="297"/>
        <v>0</v>
      </c>
      <c r="J645" s="1404"/>
      <c r="K645" s="1404"/>
      <c r="L645" s="1404"/>
      <c r="M645" s="1504"/>
      <c r="N645" s="1504"/>
      <c r="O645" s="1504"/>
    </row>
    <row r="646" spans="1:15" s="20" customFormat="1" ht="14.25" x14ac:dyDescent="0.25">
      <c r="A646" s="1659"/>
      <c r="B646" s="1659"/>
      <c r="C646" s="284">
        <v>5121</v>
      </c>
      <c r="D646" s="271" t="s">
        <v>74</v>
      </c>
      <c r="E646" s="1404"/>
      <c r="F646" s="1404"/>
      <c r="G646" s="1404"/>
      <c r="H646" s="411">
        <f t="shared" si="268"/>
        <v>0</v>
      </c>
      <c r="I646" s="411">
        <f t="shared" si="297"/>
        <v>0</v>
      </c>
      <c r="J646" s="1404"/>
      <c r="K646" s="1404"/>
      <c r="L646" s="1404"/>
      <c r="M646" s="1504"/>
      <c r="N646" s="1504"/>
      <c r="O646" s="1504"/>
    </row>
    <row r="647" spans="1:15" s="33" customFormat="1" ht="15.75" customHeight="1" x14ac:dyDescent="0.25">
      <c r="A647" s="1659"/>
      <c r="B647" s="1659"/>
      <c r="C647" s="258">
        <v>5122</v>
      </c>
      <c r="D647" s="21" t="s">
        <v>75</v>
      </c>
      <c r="E647" s="1405"/>
      <c r="F647" s="1405"/>
      <c r="G647" s="411"/>
      <c r="H647" s="411">
        <f t="shared" si="268"/>
        <v>0</v>
      </c>
      <c r="I647" s="411">
        <f t="shared" si="297"/>
        <v>0</v>
      </c>
      <c r="J647" s="1405"/>
      <c r="K647" s="411"/>
      <c r="L647" s="411"/>
      <c r="M647" s="1505"/>
      <c r="N647" s="1505"/>
      <c r="O647" s="1505"/>
    </row>
    <row r="648" spans="1:15" s="33" customFormat="1" ht="15.75" customHeight="1" x14ac:dyDescent="0.25">
      <c r="A648" s="1659"/>
      <c r="B648" s="1659"/>
      <c r="C648" s="258">
        <v>5129</v>
      </c>
      <c r="D648" s="21" t="s">
        <v>76</v>
      </c>
      <c r="E648" s="1405"/>
      <c r="F648" s="1405"/>
      <c r="G648" s="411"/>
      <c r="H648" s="411">
        <f t="shared" si="268"/>
        <v>0</v>
      </c>
      <c r="I648" s="411">
        <f t="shared" si="297"/>
        <v>0</v>
      </c>
      <c r="J648" s="1405"/>
      <c r="K648" s="411"/>
      <c r="L648" s="411"/>
      <c r="M648" s="1505"/>
      <c r="N648" s="1505"/>
      <c r="O648" s="1505"/>
    </row>
    <row r="649" spans="1:15" s="33" customFormat="1" ht="14.25" x14ac:dyDescent="0.25">
      <c r="A649" s="1659"/>
      <c r="B649" s="1659"/>
      <c r="C649" s="258">
        <v>5132</v>
      </c>
      <c r="D649" s="21" t="s">
        <v>77</v>
      </c>
      <c r="E649" s="1405"/>
      <c r="F649" s="1405"/>
      <c r="G649" s="411"/>
      <c r="H649" s="411">
        <f t="shared" si="268"/>
        <v>0</v>
      </c>
      <c r="I649" s="411">
        <f t="shared" si="297"/>
        <v>0</v>
      </c>
      <c r="J649" s="1405"/>
      <c r="K649" s="411"/>
      <c r="L649" s="411"/>
      <c r="M649" s="1505"/>
      <c r="N649" s="1505"/>
      <c r="O649" s="1505"/>
    </row>
    <row r="650" spans="1:15" s="33" customFormat="1" ht="15.75" customHeight="1" x14ac:dyDescent="0.25">
      <c r="A650" s="1660"/>
      <c r="B650" s="1660"/>
      <c r="C650" s="258" t="s">
        <v>1295</v>
      </c>
      <c r="D650" s="21" t="s">
        <v>1296</v>
      </c>
      <c r="E650" s="1405"/>
      <c r="F650" s="1405"/>
      <c r="G650" s="411"/>
      <c r="H650" s="411">
        <f t="shared" si="268"/>
        <v>0</v>
      </c>
      <c r="I650" s="411">
        <f t="shared" si="297"/>
        <v>0</v>
      </c>
      <c r="J650" s="1405"/>
      <c r="K650" s="411"/>
      <c r="L650" s="411"/>
      <c r="M650" s="1505"/>
      <c r="N650" s="1505"/>
      <c r="O650" s="1505"/>
    </row>
    <row r="651" spans="1:15" s="176" customFormat="1" ht="14.25" customHeight="1" x14ac:dyDescent="0.2">
      <c r="A651" s="1652" t="s">
        <v>1268</v>
      </c>
      <c r="B651" s="1655">
        <v>11008</v>
      </c>
      <c r="C651" s="534"/>
      <c r="D651" s="271" t="s">
        <v>291</v>
      </c>
      <c r="E651" s="1406">
        <v>56</v>
      </c>
      <c r="F651" s="1406">
        <v>56</v>
      </c>
      <c r="G651" s="1406">
        <v>62</v>
      </c>
      <c r="H651" s="1406">
        <f>+G651-F651</f>
        <v>6</v>
      </c>
      <c r="I651" s="1406">
        <f t="shared" si="297"/>
        <v>6</v>
      </c>
      <c r="J651" s="1406"/>
      <c r="K651" s="1406">
        <v>62</v>
      </c>
      <c r="L651" s="1406">
        <v>62</v>
      </c>
      <c r="M651" s="1107"/>
      <c r="N651" s="1107"/>
      <c r="O651" s="1107"/>
    </row>
    <row r="652" spans="1:15" s="176" customFormat="1" ht="13.5" customHeight="1" x14ac:dyDescent="0.2">
      <c r="A652" s="1653"/>
      <c r="B652" s="1656"/>
      <c r="C652" s="535"/>
      <c r="D652" s="272"/>
      <c r="E652" s="1407"/>
      <c r="F652" s="1407"/>
      <c r="G652" s="1407"/>
      <c r="H652" s="1407">
        <f>+G652-F652</f>
        <v>0</v>
      </c>
      <c r="I652" s="1407">
        <f t="shared" si="297"/>
        <v>0</v>
      </c>
      <c r="J652" s="1407"/>
      <c r="K652" s="1407"/>
      <c r="L652" s="1407"/>
      <c r="M652" s="1107"/>
      <c r="N652" s="1107"/>
      <c r="O652" s="1107"/>
    </row>
    <row r="653" spans="1:15" s="176" customFormat="1" ht="14.25" customHeight="1" x14ac:dyDescent="0.2">
      <c r="A653" s="1653"/>
      <c r="B653" s="1656"/>
      <c r="C653" s="535"/>
      <c r="D653" s="273" t="s">
        <v>32</v>
      </c>
      <c r="E653" s="1407">
        <v>1</v>
      </c>
      <c r="F653" s="1407">
        <v>1</v>
      </c>
      <c r="G653" s="1407">
        <v>1</v>
      </c>
      <c r="H653" s="1407">
        <f>+G653-F653</f>
        <v>0</v>
      </c>
      <c r="I653" s="1407">
        <f t="shared" si="297"/>
        <v>0</v>
      </c>
      <c r="J653" s="1407"/>
      <c r="K653" s="1407">
        <v>1</v>
      </c>
      <c r="L653" s="1407">
        <v>1</v>
      </c>
      <c r="M653" s="1107"/>
      <c r="N653" s="1107"/>
      <c r="O653" s="1107"/>
    </row>
    <row r="654" spans="1:15" s="266" customFormat="1" ht="14.25" customHeight="1" x14ac:dyDescent="0.2">
      <c r="A654" s="1653"/>
      <c r="B654" s="1656"/>
      <c r="C654" s="535"/>
      <c r="D654" s="272"/>
      <c r="E654" s="1093"/>
      <c r="F654" s="1093"/>
      <c r="G654" s="1093"/>
      <c r="H654" s="1093">
        <f>+G654-F654</f>
        <v>0</v>
      </c>
      <c r="I654" s="1093">
        <f t="shared" si="297"/>
        <v>0</v>
      </c>
      <c r="J654" s="1093"/>
      <c r="K654" s="1093"/>
      <c r="L654" s="1093"/>
      <c r="M654" s="1499"/>
      <c r="N654" s="1499"/>
      <c r="O654" s="1499"/>
    </row>
    <row r="655" spans="1:15" s="265" customFormat="1" ht="14.25" customHeight="1" x14ac:dyDescent="0.25">
      <c r="A655" s="1653"/>
      <c r="B655" s="1656"/>
      <c r="C655" s="536"/>
      <c r="D655" s="281" t="s">
        <v>33</v>
      </c>
      <c r="E655" s="1398">
        <f>+E657+E721</f>
        <v>238282.2</v>
      </c>
      <c r="F655" s="1398">
        <f>+F657+F721</f>
        <v>275161.40000000002</v>
      </c>
      <c r="G655" s="1398">
        <f>+G657+G721</f>
        <v>338205.69999999995</v>
      </c>
      <c r="H655" s="1398">
        <f>+G655-F655</f>
        <v>63044.29999999993</v>
      </c>
      <c r="I655" s="1398">
        <f t="shared" si="297"/>
        <v>99923.499999999942</v>
      </c>
      <c r="J655" s="1398"/>
      <c r="K655" s="1398">
        <f>+K657+K721</f>
        <v>349335.8</v>
      </c>
      <c r="L655" s="1398">
        <f>+L657+L721</f>
        <v>360888.39999999997</v>
      </c>
      <c r="M655" s="1475">
        <f>SUM(M661:M716)</f>
        <v>59586.558333333327</v>
      </c>
      <c r="N655" s="1475">
        <f t="shared" ref="N655:O655" si="298">SUM(N661:N716)</f>
        <v>144137.98333333334</v>
      </c>
      <c r="O655" s="1475">
        <f t="shared" si="298"/>
        <v>228689.4083333333</v>
      </c>
    </row>
    <row r="656" spans="1:15" s="265" customFormat="1" ht="14.25" customHeight="1" x14ac:dyDescent="0.25">
      <c r="A656" s="1653"/>
      <c r="B656" s="1656"/>
      <c r="C656" s="537"/>
      <c r="D656" s="17" t="s">
        <v>403</v>
      </c>
      <c r="E656" s="1093"/>
      <c r="F656" s="1093"/>
      <c r="G656" s="1093"/>
      <c r="H656" s="1398"/>
      <c r="I656" s="1398"/>
      <c r="J656" s="1093"/>
      <c r="K656" s="1093"/>
      <c r="L656" s="1093"/>
      <c r="M656" s="1475"/>
      <c r="N656" s="1475"/>
      <c r="O656" s="1475"/>
    </row>
    <row r="657" spans="1:15" s="265" customFormat="1" ht="14.25" customHeight="1" x14ac:dyDescent="0.2">
      <c r="A657" s="1653"/>
      <c r="B657" s="1656"/>
      <c r="C657" s="538"/>
      <c r="D657" s="274" t="s">
        <v>36</v>
      </c>
      <c r="E657" s="1398">
        <f>E659+SUM(E665:E720)-E665-E670-E678-E692-E696-E713</f>
        <v>238282.2</v>
      </c>
      <c r="F657" s="1398">
        <f>F659+SUM(F665:F720)-F665-F670-F678-F692-F696-F713</f>
        <v>275161.40000000002</v>
      </c>
      <c r="G657" s="1398">
        <f>G659+SUM(G665:G720)-G665-G670-G678-G692-G696-G713</f>
        <v>338205.69999999995</v>
      </c>
      <c r="H657" s="1398">
        <f>+G657-F657</f>
        <v>63044.29999999993</v>
      </c>
      <c r="I657" s="1398">
        <f t="shared" ref="I657:I688" si="299">G657-E657</f>
        <v>99923.499999999942</v>
      </c>
      <c r="J657" s="1398"/>
      <c r="K657" s="1398">
        <f>K659+SUM(K665:K720)-K665-K670-K678-K692-K696-K713</f>
        <v>349335.8</v>
      </c>
      <c r="L657" s="1398">
        <f>L659+SUM(L665:L720)-L665-L670-L678-L692-L696-L713</f>
        <v>360888.39999999997</v>
      </c>
      <c r="M657" s="1475"/>
      <c r="N657" s="1475"/>
      <c r="O657" s="1475"/>
    </row>
    <row r="658" spans="1:15" s="265" customFormat="1" ht="13.5" customHeight="1" x14ac:dyDescent="0.2">
      <c r="A658" s="1653"/>
      <c r="B658" s="1656"/>
      <c r="C658" s="534"/>
      <c r="D658" s="272" t="s">
        <v>72</v>
      </c>
      <c r="E658" s="1099"/>
      <c r="F658" s="1099"/>
      <c r="G658" s="1093"/>
      <c r="H658" s="1093">
        <f t="shared" ref="H658:H730" si="300">+G658-F658</f>
        <v>0</v>
      </c>
      <c r="I658" s="1099">
        <f t="shared" si="299"/>
        <v>0</v>
      </c>
      <c r="J658" s="1099"/>
      <c r="K658" s="1099"/>
      <c r="L658" s="1099"/>
      <c r="M658" s="1475"/>
      <c r="N658" s="1475"/>
      <c r="O658" s="1475"/>
    </row>
    <row r="659" spans="1:15" s="265" customFormat="1" ht="14.25" customHeight="1" x14ac:dyDescent="0.2">
      <c r="A659" s="1653"/>
      <c r="B659" s="1656"/>
      <c r="C659" s="539"/>
      <c r="D659" s="488" t="s">
        <v>491</v>
      </c>
      <c r="E659" s="1399">
        <f>SUM(E661:E663)</f>
        <v>212714.19999999998</v>
      </c>
      <c r="F659" s="1399">
        <f>SUM(F661:F663)</f>
        <v>239499.9</v>
      </c>
      <c r="G659" s="1399">
        <f>SUM(G661:G663)</f>
        <v>299578.39999999997</v>
      </c>
      <c r="H659" s="1399">
        <f t="shared" si="300"/>
        <v>60078.499999999971</v>
      </c>
      <c r="I659" s="1399">
        <f t="shared" si="299"/>
        <v>86864.199999999983</v>
      </c>
      <c r="J659" s="1399"/>
      <c r="K659" s="1399">
        <f>SUM(K661:K663)</f>
        <v>310708.5</v>
      </c>
      <c r="L659" s="1399">
        <f>SUM(L661:L663)</f>
        <v>322261.09999999998</v>
      </c>
      <c r="M659" s="1475"/>
      <c r="N659" s="1475"/>
      <c r="O659" s="1475"/>
    </row>
    <row r="660" spans="1:15" s="265" customFormat="1" x14ac:dyDescent="0.2">
      <c r="A660" s="1653"/>
      <c r="B660" s="1656"/>
      <c r="C660" s="534"/>
      <c r="D660" s="272" t="s">
        <v>72</v>
      </c>
      <c r="E660" s="1099"/>
      <c r="F660" s="1099"/>
      <c r="G660" s="1093"/>
      <c r="H660" s="1093">
        <f t="shared" si="300"/>
        <v>0</v>
      </c>
      <c r="I660" s="1099">
        <f t="shared" si="299"/>
        <v>0</v>
      </c>
      <c r="J660" s="1099"/>
      <c r="K660" s="1099"/>
      <c r="L660" s="1099"/>
      <c r="M660" s="1475"/>
      <c r="N660" s="1475"/>
      <c r="O660" s="1475"/>
    </row>
    <row r="661" spans="1:15" s="265" customFormat="1" ht="28.5" x14ac:dyDescent="0.2">
      <c r="A661" s="1653"/>
      <c r="B661" s="1656"/>
      <c r="C661" s="540" t="s">
        <v>283</v>
      </c>
      <c r="D661" s="275" t="s">
        <v>37</v>
      </c>
      <c r="E661" s="1099">
        <v>161692.79999999999</v>
      </c>
      <c r="F661" s="1099">
        <v>186277.7</v>
      </c>
      <c r="G661" s="1099">
        <v>233005.4</v>
      </c>
      <c r="H661" s="1099">
        <f t="shared" si="300"/>
        <v>46727.699999999983</v>
      </c>
      <c r="I661" s="1099">
        <f t="shared" si="299"/>
        <v>71312.600000000006</v>
      </c>
      <c r="J661" s="1099"/>
      <c r="K661" s="1099">
        <v>241662.2</v>
      </c>
      <c r="L661" s="1099">
        <v>250647.4</v>
      </c>
      <c r="M661" s="1475">
        <f t="shared" ref="M661:M663" si="301">+G661/12*2</f>
        <v>38834.23333333333</v>
      </c>
      <c r="N661" s="1475">
        <f t="shared" ref="N661:N663" si="302">+G661/12*5</f>
        <v>97085.583333333328</v>
      </c>
      <c r="O661" s="1475">
        <f t="shared" ref="O661:O663" si="303">+G661/12*8</f>
        <v>155336.93333333332</v>
      </c>
    </row>
    <row r="662" spans="1:15" s="267" customFormat="1" ht="28.5" x14ac:dyDescent="0.2">
      <c r="A662" s="1653"/>
      <c r="B662" s="1656"/>
      <c r="C662" s="540" t="s">
        <v>284</v>
      </c>
      <c r="D662" s="276" t="s">
        <v>38</v>
      </c>
      <c r="E662" s="1099">
        <v>44103</v>
      </c>
      <c r="F662" s="1099">
        <v>46394.400000000001</v>
      </c>
      <c r="G662" s="1099">
        <v>61656.9</v>
      </c>
      <c r="H662" s="1099">
        <f t="shared" si="300"/>
        <v>15262.5</v>
      </c>
      <c r="I662" s="1099">
        <f t="shared" si="299"/>
        <v>17553.900000000001</v>
      </c>
      <c r="J662" s="1099"/>
      <c r="K662" s="1099">
        <v>64070</v>
      </c>
      <c r="L662" s="1099">
        <v>66567.399999999994</v>
      </c>
      <c r="M662" s="1475">
        <f t="shared" si="301"/>
        <v>10276.15</v>
      </c>
      <c r="N662" s="1475">
        <f t="shared" si="302"/>
        <v>25690.375</v>
      </c>
      <c r="O662" s="1475">
        <f t="shared" si="303"/>
        <v>41104.6</v>
      </c>
    </row>
    <row r="663" spans="1:15" s="267" customFormat="1" ht="28.5" x14ac:dyDescent="0.2">
      <c r="A663" s="1653"/>
      <c r="B663" s="1656"/>
      <c r="C663" s="540" t="s">
        <v>285</v>
      </c>
      <c r="D663" s="276" t="s">
        <v>39</v>
      </c>
      <c r="E663" s="1099">
        <v>6918.4</v>
      </c>
      <c r="F663" s="1099">
        <v>6827.8</v>
      </c>
      <c r="G663" s="1099">
        <v>4916.1000000000004</v>
      </c>
      <c r="H663" s="1099">
        <f t="shared" si="300"/>
        <v>-1911.6999999999998</v>
      </c>
      <c r="I663" s="1099">
        <f t="shared" si="299"/>
        <v>-2002.2999999999993</v>
      </c>
      <c r="J663" s="1099"/>
      <c r="K663" s="1099">
        <v>4976.3</v>
      </c>
      <c r="L663" s="1099">
        <v>5046.3</v>
      </c>
      <c r="M663" s="1475">
        <f t="shared" si="301"/>
        <v>819.35</v>
      </c>
      <c r="N663" s="1475">
        <f t="shared" si="302"/>
        <v>2048.375</v>
      </c>
      <c r="O663" s="1475">
        <f t="shared" si="303"/>
        <v>3277.4</v>
      </c>
    </row>
    <row r="664" spans="1:15" s="267" customFormat="1" ht="14.25" x14ac:dyDescent="0.2">
      <c r="A664" s="1653"/>
      <c r="B664" s="1656"/>
      <c r="C664" s="541"/>
      <c r="D664" s="489"/>
      <c r="E664" s="1120"/>
      <c r="F664" s="1120"/>
      <c r="G664" s="1120"/>
      <c r="H664" s="1120">
        <f t="shared" si="300"/>
        <v>0</v>
      </c>
      <c r="I664" s="1120">
        <f t="shared" si="299"/>
        <v>0</v>
      </c>
      <c r="J664" s="1120"/>
      <c r="K664" s="1120"/>
      <c r="L664" s="1120"/>
      <c r="M664" s="1067"/>
      <c r="N664" s="1067"/>
      <c r="O664" s="1067"/>
    </row>
    <row r="665" spans="1:15" s="267" customFormat="1" ht="14.25" x14ac:dyDescent="0.2">
      <c r="A665" s="1653"/>
      <c r="B665" s="1656"/>
      <c r="C665" s="542">
        <v>4212</v>
      </c>
      <c r="D665" s="488" t="s">
        <v>40</v>
      </c>
      <c r="E665" s="1399">
        <f>E667+E668+E669</f>
        <v>7104.8</v>
      </c>
      <c r="F665" s="1399">
        <f>F667+F668+F669</f>
        <v>14004</v>
      </c>
      <c r="G665" s="1399">
        <f>G667+G668+G669</f>
        <v>11237.5</v>
      </c>
      <c r="H665" s="1399">
        <f t="shared" si="300"/>
        <v>-2766.5</v>
      </c>
      <c r="I665" s="1399">
        <f t="shared" si="299"/>
        <v>4132.7</v>
      </c>
      <c r="J665" s="1399"/>
      <c r="K665" s="1399">
        <f>K667+K668+K669</f>
        <v>11237.5</v>
      </c>
      <c r="L665" s="1399">
        <f>L667+L668+L669</f>
        <v>11237.5</v>
      </c>
      <c r="M665" s="1067"/>
      <c r="N665" s="1067"/>
      <c r="O665" s="1067"/>
    </row>
    <row r="666" spans="1:15" s="267" customFormat="1" x14ac:dyDescent="0.2">
      <c r="A666" s="1653"/>
      <c r="B666" s="1656"/>
      <c r="C666" s="540"/>
      <c r="D666" s="272" t="s">
        <v>72</v>
      </c>
      <c r="E666" s="1089"/>
      <c r="F666" s="1089"/>
      <c r="G666" s="1089"/>
      <c r="H666" s="1089">
        <f t="shared" si="300"/>
        <v>0</v>
      </c>
      <c r="I666" s="1089">
        <f t="shared" si="299"/>
        <v>0</v>
      </c>
      <c r="J666" s="1089"/>
      <c r="K666" s="1089"/>
      <c r="L666" s="1089"/>
      <c r="M666" s="1067"/>
      <c r="N666" s="1067"/>
      <c r="O666" s="1067"/>
    </row>
    <row r="667" spans="1:15" s="267" customFormat="1" x14ac:dyDescent="0.2">
      <c r="A667" s="1653"/>
      <c r="B667" s="1656"/>
      <c r="C667" s="540"/>
      <c r="D667" s="272" t="s">
        <v>40</v>
      </c>
      <c r="E667" s="1089">
        <v>3804</v>
      </c>
      <c r="F667" s="1089">
        <v>9476.4</v>
      </c>
      <c r="G667" s="1089">
        <v>4380.7</v>
      </c>
      <c r="H667" s="1089">
        <f t="shared" si="300"/>
        <v>-5095.7</v>
      </c>
      <c r="I667" s="1089">
        <f t="shared" si="299"/>
        <v>576.69999999999982</v>
      </c>
      <c r="J667" s="1089"/>
      <c r="K667" s="1089">
        <v>4380.7</v>
      </c>
      <c r="L667" s="1089">
        <v>4380.7</v>
      </c>
      <c r="M667" s="1067">
        <f t="shared" ref="M667" si="304">+G667/12*3</f>
        <v>1095.175</v>
      </c>
      <c r="N667" s="1067">
        <f t="shared" ref="N667" si="305">+G667/12*6</f>
        <v>2190.35</v>
      </c>
      <c r="O667" s="1067">
        <f t="shared" ref="O667" si="306">+G667/12*9</f>
        <v>3285.5250000000001</v>
      </c>
    </row>
    <row r="668" spans="1:15" s="267" customFormat="1" x14ac:dyDescent="0.2">
      <c r="A668" s="1653"/>
      <c r="B668" s="1656"/>
      <c r="C668" s="540"/>
      <c r="D668" s="272" t="s">
        <v>292</v>
      </c>
      <c r="E668" s="1089"/>
      <c r="F668" s="1089"/>
      <c r="G668" s="1089"/>
      <c r="H668" s="1089">
        <f t="shared" si="300"/>
        <v>0</v>
      </c>
      <c r="I668" s="1089">
        <f t="shared" si="299"/>
        <v>0</v>
      </c>
      <c r="J668" s="1089"/>
      <c r="K668" s="1089"/>
      <c r="L668" s="1089"/>
      <c r="M668" s="1067"/>
      <c r="N668" s="1067"/>
      <c r="O668" s="1067"/>
    </row>
    <row r="669" spans="1:15" s="267" customFormat="1" x14ac:dyDescent="0.2">
      <c r="A669" s="1653"/>
      <c r="B669" s="1656"/>
      <c r="C669" s="540"/>
      <c r="D669" s="272" t="s">
        <v>405</v>
      </c>
      <c r="E669" s="1089">
        <v>3300.8</v>
      </c>
      <c r="F669" s="1089">
        <v>4527.6000000000004</v>
      </c>
      <c r="G669" s="1089">
        <v>6856.8</v>
      </c>
      <c r="H669" s="1089">
        <f t="shared" si="300"/>
        <v>2329.1999999999998</v>
      </c>
      <c r="I669" s="1089">
        <f t="shared" si="299"/>
        <v>3556</v>
      </c>
      <c r="J669" s="1089"/>
      <c r="K669" s="1089">
        <v>6856.8</v>
      </c>
      <c r="L669" s="1089">
        <v>6856.8</v>
      </c>
      <c r="M669" s="1067">
        <f t="shared" ref="M669" si="307">+G669/12*3</f>
        <v>1714.1999999999998</v>
      </c>
      <c r="N669" s="1067">
        <f t="shared" ref="N669" si="308">+G669/12*6</f>
        <v>3428.3999999999996</v>
      </c>
      <c r="O669" s="1067">
        <f t="shared" ref="O669" si="309">+G669/12*9</f>
        <v>5142.5999999999995</v>
      </c>
    </row>
    <row r="670" spans="1:15" s="267" customFormat="1" ht="14.25" x14ac:dyDescent="0.2">
      <c r="A670" s="1653"/>
      <c r="B670" s="1656"/>
      <c r="C670" s="542">
        <v>4213</v>
      </c>
      <c r="D670" s="488" t="s">
        <v>41</v>
      </c>
      <c r="E670" s="1399">
        <f>E672+E673</f>
        <v>482</v>
      </c>
      <c r="F670" s="1399">
        <f>F672+F673</f>
        <v>898.1</v>
      </c>
      <c r="G670" s="1399">
        <f>G672+G673</f>
        <v>1410.4</v>
      </c>
      <c r="H670" s="1399">
        <f t="shared" si="300"/>
        <v>512.30000000000007</v>
      </c>
      <c r="I670" s="1399">
        <f t="shared" si="299"/>
        <v>928.40000000000009</v>
      </c>
      <c r="J670" s="1399"/>
      <c r="K670" s="1399">
        <f>K672+K673</f>
        <v>1410.4</v>
      </c>
      <c r="L670" s="1399">
        <f>L672+L673</f>
        <v>1410.4</v>
      </c>
      <c r="M670" s="1067"/>
      <c r="N670" s="1067"/>
      <c r="O670" s="1067"/>
    </row>
    <row r="671" spans="1:15" s="267" customFormat="1" x14ac:dyDescent="0.2">
      <c r="A671" s="1653"/>
      <c r="B671" s="1656"/>
      <c r="C671" s="540"/>
      <c r="D671" s="272" t="s">
        <v>72</v>
      </c>
      <c r="E671" s="1089"/>
      <c r="F671" s="1089"/>
      <c r="G671" s="1089"/>
      <c r="H671" s="1089">
        <f t="shared" si="300"/>
        <v>0</v>
      </c>
      <c r="I671" s="1089">
        <f t="shared" si="299"/>
        <v>0</v>
      </c>
      <c r="J671" s="1089"/>
      <c r="K671" s="1089"/>
      <c r="L671" s="1089"/>
      <c r="M671" s="1067"/>
      <c r="N671" s="1067"/>
      <c r="O671" s="1067"/>
    </row>
    <row r="672" spans="1:15" s="267" customFormat="1" ht="27" x14ac:dyDescent="0.2">
      <c r="A672" s="1653"/>
      <c r="B672" s="1656"/>
      <c r="C672" s="540"/>
      <c r="D672" s="278" t="s">
        <v>42</v>
      </c>
      <c r="E672" s="1089">
        <v>482</v>
      </c>
      <c r="F672" s="1089">
        <v>688.1</v>
      </c>
      <c r="G672" s="1099">
        <v>990.4</v>
      </c>
      <c r="H672" s="1089">
        <f t="shared" si="300"/>
        <v>302.29999999999995</v>
      </c>
      <c r="I672" s="1089">
        <f t="shared" si="299"/>
        <v>508.4</v>
      </c>
      <c r="J672" s="1089"/>
      <c r="K672" s="1099">
        <v>990.4</v>
      </c>
      <c r="L672" s="1099">
        <v>990.4</v>
      </c>
      <c r="M672" s="1067">
        <f t="shared" ref="M672:M674" si="310">+G672/12*3</f>
        <v>247.6</v>
      </c>
      <c r="N672" s="1067">
        <f t="shared" ref="N672:N674" si="311">+G672/12*6</f>
        <v>495.2</v>
      </c>
      <c r="O672" s="1067">
        <f t="shared" ref="O672:O674" si="312">+G672/12*9</f>
        <v>742.8</v>
      </c>
    </row>
    <row r="673" spans="1:15" s="267" customFormat="1" ht="27" x14ac:dyDescent="0.2">
      <c r="A673" s="1653"/>
      <c r="B673" s="1656"/>
      <c r="C673" s="540"/>
      <c r="D673" s="278" t="s">
        <v>286</v>
      </c>
      <c r="E673" s="1089"/>
      <c r="F673" s="1089">
        <v>210</v>
      </c>
      <c r="G673" s="1089">
        <v>420</v>
      </c>
      <c r="H673" s="1089">
        <f t="shared" si="300"/>
        <v>210</v>
      </c>
      <c r="I673" s="1089">
        <f t="shared" si="299"/>
        <v>420</v>
      </c>
      <c r="J673" s="1089"/>
      <c r="K673" s="1089">
        <v>420</v>
      </c>
      <c r="L673" s="1089">
        <v>420</v>
      </c>
      <c r="M673" s="1067">
        <f t="shared" si="310"/>
        <v>105</v>
      </c>
      <c r="N673" s="1067">
        <f t="shared" si="311"/>
        <v>210</v>
      </c>
      <c r="O673" s="1067">
        <f t="shared" si="312"/>
        <v>315</v>
      </c>
    </row>
    <row r="674" spans="1:15" s="267" customFormat="1" ht="14.25" x14ac:dyDescent="0.2">
      <c r="A674" s="1653"/>
      <c r="B674" s="1656"/>
      <c r="C674" s="540">
        <v>4214</v>
      </c>
      <c r="D674" s="277" t="s">
        <v>43</v>
      </c>
      <c r="E674" s="1089">
        <v>15169.5</v>
      </c>
      <c r="F674" s="1089">
        <v>15793.1</v>
      </c>
      <c r="G674" s="1089">
        <v>19311.2</v>
      </c>
      <c r="H674" s="1089">
        <f t="shared" si="300"/>
        <v>3518.1000000000004</v>
      </c>
      <c r="I674" s="1089">
        <f t="shared" si="299"/>
        <v>4141.7000000000007</v>
      </c>
      <c r="J674" s="1089"/>
      <c r="K674" s="1089">
        <v>19311.2</v>
      </c>
      <c r="L674" s="1089">
        <v>19311.2</v>
      </c>
      <c r="M674" s="1067">
        <f t="shared" si="310"/>
        <v>4827.8</v>
      </c>
      <c r="N674" s="1067">
        <f t="shared" si="311"/>
        <v>9655.6</v>
      </c>
      <c r="O674" s="1067">
        <f t="shared" si="312"/>
        <v>14483.4</v>
      </c>
    </row>
    <row r="675" spans="1:15" s="265" customFormat="1" ht="23.25" customHeight="1" x14ac:dyDescent="0.2">
      <c r="A675" s="1653"/>
      <c r="B675" s="1656"/>
      <c r="C675" s="540">
        <v>4215</v>
      </c>
      <c r="D675" s="277" t="s">
        <v>44</v>
      </c>
      <c r="E675" s="1089"/>
      <c r="F675" s="1089"/>
      <c r="G675" s="1089"/>
      <c r="H675" s="1089">
        <f t="shared" si="300"/>
        <v>0</v>
      </c>
      <c r="I675" s="1089">
        <f t="shared" si="299"/>
        <v>0</v>
      </c>
      <c r="J675" s="1089"/>
      <c r="K675" s="1089"/>
      <c r="L675" s="1089"/>
      <c r="M675" s="1475"/>
      <c r="N675" s="1107"/>
      <c r="O675" s="1475"/>
    </row>
    <row r="676" spans="1:15" s="176" customFormat="1" ht="14.25" x14ac:dyDescent="0.2">
      <c r="A676" s="1653"/>
      <c r="B676" s="1656"/>
      <c r="C676" s="540">
        <v>4216</v>
      </c>
      <c r="D676" s="277" t="s">
        <v>45</v>
      </c>
      <c r="E676" s="1089"/>
      <c r="F676" s="1089"/>
      <c r="G676" s="1089"/>
      <c r="H676" s="1089">
        <f t="shared" si="300"/>
        <v>0</v>
      </c>
      <c r="I676" s="1089">
        <f t="shared" si="299"/>
        <v>0</v>
      </c>
      <c r="J676" s="1089"/>
      <c r="K676" s="1089"/>
      <c r="L676" s="1089"/>
      <c r="M676" s="1107"/>
      <c r="N676" s="1107"/>
      <c r="O676" s="1107"/>
    </row>
    <row r="677" spans="1:15" s="176" customFormat="1" ht="14.25" x14ac:dyDescent="0.2">
      <c r="A677" s="1653"/>
      <c r="B677" s="1656"/>
      <c r="C677" s="540">
        <v>4217</v>
      </c>
      <c r="D677" s="277" t="s">
        <v>46</v>
      </c>
      <c r="E677" s="1089"/>
      <c r="F677" s="1089"/>
      <c r="G677" s="1089"/>
      <c r="H677" s="1089">
        <f t="shared" si="300"/>
        <v>0</v>
      </c>
      <c r="I677" s="1089">
        <f t="shared" si="299"/>
        <v>0</v>
      </c>
      <c r="J677" s="1089"/>
      <c r="K677" s="1089"/>
      <c r="L677" s="1089"/>
      <c r="M677" s="1107"/>
      <c r="N677" s="1107"/>
      <c r="O677" s="1107"/>
    </row>
    <row r="678" spans="1:15" s="176" customFormat="1" ht="14.25" x14ac:dyDescent="0.2">
      <c r="A678" s="1653"/>
      <c r="B678" s="1656"/>
      <c r="C678" s="542"/>
      <c r="D678" s="488" t="s">
        <v>431</v>
      </c>
      <c r="E678" s="1399">
        <f>E680+E681</f>
        <v>189</v>
      </c>
      <c r="F678" s="1399">
        <f>F680+F681</f>
        <v>189</v>
      </c>
      <c r="G678" s="1399">
        <f>G680+G681</f>
        <v>302.39999999999998</v>
      </c>
      <c r="H678" s="1399">
        <f t="shared" si="300"/>
        <v>113.39999999999998</v>
      </c>
      <c r="I678" s="1399">
        <f t="shared" si="299"/>
        <v>113.39999999999998</v>
      </c>
      <c r="J678" s="1399"/>
      <c r="K678" s="1399">
        <f>K680+K681</f>
        <v>302.39999999999998</v>
      </c>
      <c r="L678" s="1399">
        <f>L680+L681</f>
        <v>302.39999999999998</v>
      </c>
      <c r="M678" s="1107"/>
      <c r="N678" s="1107"/>
      <c r="O678" s="1107"/>
    </row>
    <row r="679" spans="1:15" s="176" customFormat="1" x14ac:dyDescent="0.2">
      <c r="A679" s="1653"/>
      <c r="B679" s="1656"/>
      <c r="C679" s="540"/>
      <c r="D679" s="272" t="s">
        <v>72</v>
      </c>
      <c r="E679" s="1093"/>
      <c r="F679" s="1093"/>
      <c r="G679" s="1093"/>
      <c r="H679" s="1093">
        <f t="shared" si="300"/>
        <v>0</v>
      </c>
      <c r="I679" s="1093">
        <f t="shared" si="299"/>
        <v>0</v>
      </c>
      <c r="J679" s="1093"/>
      <c r="K679" s="1093"/>
      <c r="L679" s="1093"/>
      <c r="M679" s="1107"/>
      <c r="N679" s="1107"/>
      <c r="O679" s="1107"/>
    </row>
    <row r="680" spans="1:15" s="176" customFormat="1" x14ac:dyDescent="0.2">
      <c r="A680" s="1653"/>
      <c r="B680" s="1656"/>
      <c r="C680" s="540">
        <v>4221</v>
      </c>
      <c r="D680" s="272" t="s">
        <v>47</v>
      </c>
      <c r="E680" s="1093">
        <v>189</v>
      </c>
      <c r="F680" s="1093">
        <v>189</v>
      </c>
      <c r="G680" s="1093">
        <v>302.39999999999998</v>
      </c>
      <c r="H680" s="1093">
        <f t="shared" si="300"/>
        <v>113.39999999999998</v>
      </c>
      <c r="I680" s="1093">
        <f t="shared" si="299"/>
        <v>113.39999999999998</v>
      </c>
      <c r="J680" s="1093"/>
      <c r="K680" s="1093">
        <v>302.39999999999998</v>
      </c>
      <c r="L680" s="1093">
        <v>302.39999999999998</v>
      </c>
      <c r="M680" s="1067">
        <f t="shared" ref="M680" si="313">+G680/12*3</f>
        <v>75.599999999999994</v>
      </c>
      <c r="N680" s="1067">
        <f t="shared" ref="N680" si="314">+G680/12*6</f>
        <v>151.19999999999999</v>
      </c>
      <c r="O680" s="1067">
        <f t="shared" ref="O680" si="315">+G680/12*9</f>
        <v>226.79999999999998</v>
      </c>
    </row>
    <row r="681" spans="1:15" s="176" customFormat="1" x14ac:dyDescent="0.2">
      <c r="A681" s="1653"/>
      <c r="B681" s="1656"/>
      <c r="C681" s="540">
        <v>4222</v>
      </c>
      <c r="D681" s="272" t="s">
        <v>48</v>
      </c>
      <c r="E681" s="1093"/>
      <c r="F681" s="1093"/>
      <c r="G681" s="1093"/>
      <c r="H681" s="1093">
        <f t="shared" si="300"/>
        <v>0</v>
      </c>
      <c r="I681" s="1093">
        <f t="shared" si="299"/>
        <v>0</v>
      </c>
      <c r="J681" s="1093"/>
      <c r="K681" s="1093"/>
      <c r="L681" s="1093"/>
      <c r="M681" s="1107"/>
      <c r="N681" s="1067"/>
      <c r="O681" s="1107"/>
    </row>
    <row r="682" spans="1:15" s="267" customFormat="1" ht="14.25" x14ac:dyDescent="0.2">
      <c r="A682" s="1653"/>
      <c r="B682" s="1656"/>
      <c r="C682" s="540">
        <v>4231</v>
      </c>
      <c r="D682" s="273" t="s">
        <v>49</v>
      </c>
      <c r="E682" s="1093">
        <v>713.6</v>
      </c>
      <c r="F682" s="1093">
        <v>2500.5</v>
      </c>
      <c r="G682" s="1093">
        <v>2750.5</v>
      </c>
      <c r="H682" s="1093">
        <f t="shared" si="300"/>
        <v>250</v>
      </c>
      <c r="I682" s="1093">
        <f t="shared" si="299"/>
        <v>2036.9</v>
      </c>
      <c r="J682" s="1093"/>
      <c r="K682" s="1093">
        <v>2750.5</v>
      </c>
      <c r="L682" s="1093">
        <v>2750.5</v>
      </c>
      <c r="M682" s="1067">
        <f t="shared" ref="M682" si="316">+G682/12*3</f>
        <v>687.625</v>
      </c>
      <c r="N682" s="1067">
        <f t="shared" ref="N682" si="317">+G682/12*6</f>
        <v>1375.25</v>
      </c>
      <c r="O682" s="1067">
        <f t="shared" ref="O682" si="318">+G682/12*9</f>
        <v>2062.875</v>
      </c>
    </row>
    <row r="683" spans="1:15" s="267" customFormat="1" ht="16.5" x14ac:dyDescent="0.3">
      <c r="A683" s="1653"/>
      <c r="B683" s="1656"/>
      <c r="C683" s="540">
        <v>4232</v>
      </c>
      <c r="D683" s="273" t="s">
        <v>50</v>
      </c>
      <c r="E683" s="1093"/>
      <c r="F683" s="1093"/>
      <c r="G683" s="1093"/>
      <c r="H683" s="1093">
        <f t="shared" si="300"/>
        <v>0</v>
      </c>
      <c r="I683" s="1093">
        <f t="shared" si="299"/>
        <v>0</v>
      </c>
      <c r="J683" s="1400"/>
      <c r="K683" s="1093"/>
      <c r="L683" s="1093"/>
      <c r="M683" s="1067"/>
      <c r="N683" s="1067"/>
      <c r="O683" s="1067"/>
    </row>
    <row r="684" spans="1:15" s="267" customFormat="1" ht="28.5" x14ac:dyDescent="0.3">
      <c r="A684" s="1653"/>
      <c r="B684" s="1656"/>
      <c r="C684" s="540">
        <v>4233</v>
      </c>
      <c r="D684" s="273" t="s">
        <v>394</v>
      </c>
      <c r="E684" s="1093"/>
      <c r="F684" s="1093"/>
      <c r="G684" s="1093"/>
      <c r="H684" s="1093">
        <f t="shared" si="300"/>
        <v>0</v>
      </c>
      <c r="I684" s="1093">
        <f t="shared" si="299"/>
        <v>0</v>
      </c>
      <c r="J684" s="1400"/>
      <c r="K684" s="1093"/>
      <c r="L684" s="1093"/>
      <c r="M684" s="1067"/>
      <c r="N684" s="1067"/>
      <c r="O684" s="1067"/>
    </row>
    <row r="685" spans="1:15" s="267" customFormat="1" ht="14.25" x14ac:dyDescent="0.2">
      <c r="A685" s="1653"/>
      <c r="B685" s="1656"/>
      <c r="C685" s="540">
        <v>4234</v>
      </c>
      <c r="D685" s="273" t="s">
        <v>51</v>
      </c>
      <c r="E685" s="1089"/>
      <c r="F685" s="1089"/>
      <c r="G685" s="1089"/>
      <c r="H685" s="1089">
        <f t="shared" si="300"/>
        <v>0</v>
      </c>
      <c r="I685" s="1089">
        <f t="shared" si="299"/>
        <v>0</v>
      </c>
      <c r="J685" s="1089"/>
      <c r="K685" s="1089"/>
      <c r="L685" s="1089"/>
      <c r="M685" s="1067"/>
      <c r="N685" s="1475"/>
      <c r="O685" s="1067"/>
    </row>
    <row r="686" spans="1:15" s="265" customFormat="1" ht="14.25" x14ac:dyDescent="0.2">
      <c r="A686" s="1653"/>
      <c r="B686" s="1656"/>
      <c r="C686" s="540">
        <v>4235</v>
      </c>
      <c r="D686" s="273" t="s">
        <v>52</v>
      </c>
      <c r="E686" s="1089"/>
      <c r="F686" s="1089"/>
      <c r="G686" s="1089">
        <v>750</v>
      </c>
      <c r="H686" s="1089">
        <f t="shared" si="300"/>
        <v>750</v>
      </c>
      <c r="I686" s="1089">
        <f t="shared" si="299"/>
        <v>750</v>
      </c>
      <c r="J686" s="1089"/>
      <c r="K686" s="1089">
        <v>750</v>
      </c>
      <c r="L686" s="1089">
        <v>750</v>
      </c>
      <c r="M686" s="1067">
        <f t="shared" ref="M686" si="319">+G686/12*3</f>
        <v>187.5</v>
      </c>
      <c r="N686" s="1067">
        <f t="shared" ref="N686" si="320">+G686/12*6</f>
        <v>375</v>
      </c>
      <c r="O686" s="1067">
        <f t="shared" ref="O686" si="321">+G686/12*9</f>
        <v>562.5</v>
      </c>
    </row>
    <row r="687" spans="1:15" s="267" customFormat="1" ht="28.5" x14ac:dyDescent="0.2">
      <c r="A687" s="1653"/>
      <c r="B687" s="1656"/>
      <c r="C687" s="540">
        <v>4236</v>
      </c>
      <c r="D687" s="273" t="s">
        <v>53</v>
      </c>
      <c r="E687" s="1089"/>
      <c r="F687" s="1089"/>
      <c r="G687" s="1089"/>
      <c r="H687" s="1089">
        <f t="shared" si="300"/>
        <v>0</v>
      </c>
      <c r="I687" s="1089">
        <f t="shared" si="299"/>
        <v>0</v>
      </c>
      <c r="J687" s="1089"/>
      <c r="K687" s="1089"/>
      <c r="L687" s="1089"/>
      <c r="M687" s="1067"/>
      <c r="N687" s="1475"/>
      <c r="O687" s="1067"/>
    </row>
    <row r="688" spans="1:15" s="265" customFormat="1" ht="14.25" x14ac:dyDescent="0.2">
      <c r="A688" s="1653"/>
      <c r="B688" s="1656"/>
      <c r="C688" s="540">
        <v>4237</v>
      </c>
      <c r="D688" s="273" t="s">
        <v>54</v>
      </c>
      <c r="E688" s="1089"/>
      <c r="F688" s="1089"/>
      <c r="G688" s="1089"/>
      <c r="H688" s="1089">
        <f t="shared" si="300"/>
        <v>0</v>
      </c>
      <c r="I688" s="1089">
        <f t="shared" si="299"/>
        <v>0</v>
      </c>
      <c r="J688" s="1089"/>
      <c r="K688" s="1089"/>
      <c r="L688" s="1089"/>
      <c r="M688" s="1475"/>
      <c r="N688" s="1475"/>
      <c r="O688" s="1475"/>
    </row>
    <row r="689" spans="1:15" s="265" customFormat="1" ht="14.25" x14ac:dyDescent="0.2">
      <c r="A689" s="1653"/>
      <c r="B689" s="1656"/>
      <c r="C689" s="540">
        <v>4239</v>
      </c>
      <c r="D689" s="271" t="s">
        <v>55</v>
      </c>
      <c r="E689" s="1099"/>
      <c r="F689" s="1099"/>
      <c r="G689" s="1099"/>
      <c r="H689" s="1099">
        <f t="shared" si="300"/>
        <v>0</v>
      </c>
      <c r="I689" s="1099">
        <f t="shared" ref="I689:I720" si="322">G689-E689</f>
        <v>0</v>
      </c>
      <c r="J689" s="1099"/>
      <c r="K689" s="1099"/>
      <c r="L689" s="1099"/>
      <c r="M689" s="1475"/>
      <c r="N689" s="1475"/>
      <c r="O689" s="1475"/>
    </row>
    <row r="690" spans="1:15" s="265" customFormat="1" ht="14.25" x14ac:dyDescent="0.2">
      <c r="A690" s="1653"/>
      <c r="B690" s="1656"/>
      <c r="C690" s="540">
        <v>4241</v>
      </c>
      <c r="D690" s="273" t="s">
        <v>56</v>
      </c>
      <c r="E690" s="1089">
        <v>169.3</v>
      </c>
      <c r="F690" s="1089">
        <v>200</v>
      </c>
      <c r="G690" s="1089">
        <v>209.5</v>
      </c>
      <c r="H690" s="1089">
        <f t="shared" si="300"/>
        <v>9.5</v>
      </c>
      <c r="I690" s="1089">
        <f t="shared" si="322"/>
        <v>40.199999999999989</v>
      </c>
      <c r="J690" s="1089"/>
      <c r="K690" s="1089">
        <v>209.5</v>
      </c>
      <c r="L690" s="1089">
        <v>209.5</v>
      </c>
      <c r="M690" s="1067">
        <f t="shared" ref="M690" si="323">+G690/12*3</f>
        <v>52.375</v>
      </c>
      <c r="N690" s="1067">
        <f t="shared" ref="N690" si="324">+G690/12*6</f>
        <v>104.75</v>
      </c>
      <c r="O690" s="1067">
        <f t="shared" ref="O690" si="325">+G690/12*9</f>
        <v>157.125</v>
      </c>
    </row>
    <row r="691" spans="1:15" s="265" customFormat="1" ht="28.5" x14ac:dyDescent="0.2">
      <c r="A691" s="1653"/>
      <c r="B691" s="1656"/>
      <c r="C691" s="540">
        <v>4251</v>
      </c>
      <c r="D691" s="271" t="s">
        <v>57</v>
      </c>
      <c r="E691" s="1099"/>
      <c r="F691" s="1099"/>
      <c r="G691" s="1099"/>
      <c r="H691" s="1099">
        <f t="shared" si="300"/>
        <v>0</v>
      </c>
      <c r="I691" s="1099">
        <f t="shared" si="322"/>
        <v>0</v>
      </c>
      <c r="J691" s="1099"/>
      <c r="K691" s="1099"/>
      <c r="L691" s="1099"/>
      <c r="M691" s="1475"/>
      <c r="N691" s="1475"/>
      <c r="O691" s="1475"/>
    </row>
    <row r="692" spans="1:15" s="265" customFormat="1" ht="28.5" x14ac:dyDescent="0.2">
      <c r="A692" s="1653"/>
      <c r="B692" s="1656"/>
      <c r="C692" s="542">
        <v>4252</v>
      </c>
      <c r="D692" s="488" t="s">
        <v>58</v>
      </c>
      <c r="E692" s="1399">
        <f>E694+E695</f>
        <v>0</v>
      </c>
      <c r="F692" s="1399">
        <f>F694+F695</f>
        <v>0</v>
      </c>
      <c r="G692" s="1399">
        <f>G694+G695</f>
        <v>0</v>
      </c>
      <c r="H692" s="1399">
        <f t="shared" si="300"/>
        <v>0</v>
      </c>
      <c r="I692" s="1399">
        <f t="shared" si="322"/>
        <v>0</v>
      </c>
      <c r="J692" s="1399"/>
      <c r="K692" s="1399">
        <f>K694+K695</f>
        <v>0</v>
      </c>
      <c r="L692" s="1399">
        <f>L694+L695</f>
        <v>0</v>
      </c>
      <c r="M692" s="1475"/>
      <c r="N692" s="1475"/>
      <c r="O692" s="1475"/>
    </row>
    <row r="693" spans="1:15" s="265" customFormat="1" x14ac:dyDescent="0.2">
      <c r="A693" s="1653"/>
      <c r="B693" s="1656"/>
      <c r="C693" s="540"/>
      <c r="D693" s="272" t="s">
        <v>72</v>
      </c>
      <c r="E693" s="1099"/>
      <c r="F693" s="1099"/>
      <c r="G693" s="1099"/>
      <c r="H693" s="1099">
        <f t="shared" si="300"/>
        <v>0</v>
      </c>
      <c r="I693" s="1099">
        <f t="shared" si="322"/>
        <v>0</v>
      </c>
      <c r="J693" s="1099"/>
      <c r="K693" s="1099"/>
      <c r="L693" s="1099"/>
      <c r="M693" s="1475"/>
      <c r="N693" s="1067"/>
      <c r="O693" s="1475"/>
    </row>
    <row r="694" spans="1:15" s="267" customFormat="1" ht="27" x14ac:dyDescent="0.2">
      <c r="A694" s="1653"/>
      <c r="B694" s="1656"/>
      <c r="C694" s="540"/>
      <c r="D694" s="279" t="s">
        <v>59</v>
      </c>
      <c r="E694" s="1099"/>
      <c r="F694" s="1099"/>
      <c r="G694" s="1099"/>
      <c r="H694" s="1099">
        <f t="shared" si="300"/>
        <v>0</v>
      </c>
      <c r="I694" s="1099">
        <f t="shared" si="322"/>
        <v>0</v>
      </c>
      <c r="J694" s="1099"/>
      <c r="K694" s="1099"/>
      <c r="L694" s="1099"/>
      <c r="M694" s="1067"/>
      <c r="N694" s="1067"/>
      <c r="O694" s="1067"/>
    </row>
    <row r="695" spans="1:15" s="267" customFormat="1" ht="27" x14ac:dyDescent="0.2">
      <c r="A695" s="1653"/>
      <c r="B695" s="1656"/>
      <c r="C695" s="540"/>
      <c r="D695" s="279" t="s">
        <v>60</v>
      </c>
      <c r="E695" s="1099"/>
      <c r="F695" s="1099"/>
      <c r="G695" s="1099"/>
      <c r="H695" s="1099">
        <f t="shared" si="300"/>
        <v>0</v>
      </c>
      <c r="I695" s="1099">
        <f t="shared" si="322"/>
        <v>0</v>
      </c>
      <c r="J695" s="1099"/>
      <c r="K695" s="1099"/>
      <c r="L695" s="1099"/>
      <c r="M695" s="1067"/>
      <c r="N695" s="1067"/>
      <c r="O695" s="1067"/>
    </row>
    <row r="696" spans="1:15" s="267" customFormat="1" ht="14.25" x14ac:dyDescent="0.2">
      <c r="A696" s="1653"/>
      <c r="B696" s="1656"/>
      <c r="C696" s="542">
        <v>4261</v>
      </c>
      <c r="D696" s="488" t="s">
        <v>61</v>
      </c>
      <c r="E696" s="1399">
        <f>E698+E699</f>
        <v>1325</v>
      </c>
      <c r="F696" s="1399">
        <f>F698+F699</f>
        <v>0</v>
      </c>
      <c r="G696" s="1399">
        <f>G698+G699</f>
        <v>0</v>
      </c>
      <c r="H696" s="1399">
        <f t="shared" si="300"/>
        <v>0</v>
      </c>
      <c r="I696" s="1399">
        <f t="shared" si="322"/>
        <v>-1325</v>
      </c>
      <c r="J696" s="1399"/>
      <c r="K696" s="1399">
        <f>K698+K699</f>
        <v>0</v>
      </c>
      <c r="L696" s="1399">
        <f>L698+L699</f>
        <v>0</v>
      </c>
      <c r="M696" s="1067"/>
      <c r="N696" s="1067"/>
      <c r="O696" s="1067"/>
    </row>
    <row r="697" spans="1:15" s="267" customFormat="1" x14ac:dyDescent="0.2">
      <c r="A697" s="1653"/>
      <c r="B697" s="1656"/>
      <c r="C697" s="540"/>
      <c r="D697" s="272" t="s">
        <v>72</v>
      </c>
      <c r="E697" s="1089"/>
      <c r="F697" s="1089"/>
      <c r="G697" s="1089"/>
      <c r="H697" s="1089">
        <f t="shared" si="300"/>
        <v>0</v>
      </c>
      <c r="I697" s="1089">
        <f t="shared" si="322"/>
        <v>0</v>
      </c>
      <c r="J697" s="1089"/>
      <c r="K697" s="1089"/>
      <c r="L697" s="1089"/>
      <c r="M697" s="1067"/>
      <c r="N697" s="1067"/>
      <c r="O697" s="1067"/>
    </row>
    <row r="698" spans="1:15" s="267" customFormat="1" x14ac:dyDescent="0.2">
      <c r="A698" s="1653"/>
      <c r="B698" s="1656"/>
      <c r="C698" s="540"/>
      <c r="D698" s="272" t="s">
        <v>62</v>
      </c>
      <c r="E698" s="1089">
        <v>1325</v>
      </c>
      <c r="F698" s="1089"/>
      <c r="G698" s="1089"/>
      <c r="H698" s="1089">
        <f t="shared" si="300"/>
        <v>0</v>
      </c>
      <c r="I698" s="1089">
        <f t="shared" si="322"/>
        <v>-1325</v>
      </c>
      <c r="J698" s="1089"/>
      <c r="K698" s="1089"/>
      <c r="L698" s="1089"/>
      <c r="M698" s="1067"/>
      <c r="N698" s="1067"/>
      <c r="O698" s="1067"/>
    </row>
    <row r="699" spans="1:15" s="267" customFormat="1" x14ac:dyDescent="0.2">
      <c r="A699" s="1653"/>
      <c r="B699" s="1656"/>
      <c r="C699" s="540"/>
      <c r="D699" s="272" t="s">
        <v>63</v>
      </c>
      <c r="E699" s="1089"/>
      <c r="F699" s="1089"/>
      <c r="G699" s="1089"/>
      <c r="H699" s="1089">
        <f t="shared" si="300"/>
        <v>0</v>
      </c>
      <c r="I699" s="1089">
        <f t="shared" si="322"/>
        <v>0</v>
      </c>
      <c r="J699" s="1089"/>
      <c r="K699" s="1089"/>
      <c r="L699" s="1089"/>
      <c r="M699" s="1067"/>
      <c r="N699" s="1067"/>
      <c r="O699" s="1067"/>
    </row>
    <row r="700" spans="1:15" s="267" customFormat="1" ht="14.25" x14ac:dyDescent="0.2">
      <c r="A700" s="1653"/>
      <c r="B700" s="1656"/>
      <c r="C700" s="540">
        <v>4262</v>
      </c>
      <c r="D700" s="273" t="s">
        <v>350</v>
      </c>
      <c r="E700" s="1089"/>
      <c r="F700" s="1089"/>
      <c r="G700" s="1089"/>
      <c r="H700" s="1089">
        <f t="shared" si="300"/>
        <v>0</v>
      </c>
      <c r="I700" s="1089">
        <f t="shared" si="322"/>
        <v>0</v>
      </c>
      <c r="J700" s="1089"/>
      <c r="K700" s="1089"/>
      <c r="L700" s="1089"/>
      <c r="M700" s="1067"/>
      <c r="N700" s="1067"/>
      <c r="O700" s="1067"/>
    </row>
    <row r="701" spans="1:15" s="267" customFormat="1" ht="14.25" x14ac:dyDescent="0.2">
      <c r="A701" s="1653"/>
      <c r="B701" s="1656"/>
      <c r="C701" s="540">
        <v>4264</v>
      </c>
      <c r="D701" s="273" t="s">
        <v>349</v>
      </c>
      <c r="E701" s="1089">
        <v>80</v>
      </c>
      <c r="F701" s="1089"/>
      <c r="G701" s="1089"/>
      <c r="H701" s="1089">
        <f t="shared" si="300"/>
        <v>0</v>
      </c>
      <c r="I701" s="1089">
        <f t="shared" si="322"/>
        <v>-80</v>
      </c>
      <c r="J701" s="1089"/>
      <c r="K701" s="1089"/>
      <c r="L701" s="1089"/>
      <c r="M701" s="1067"/>
      <c r="N701" s="1067"/>
      <c r="O701" s="1067"/>
    </row>
    <row r="702" spans="1:15" s="267" customFormat="1" ht="22.5" customHeight="1" x14ac:dyDescent="0.25">
      <c r="A702" s="1653"/>
      <c r="B702" s="1656"/>
      <c r="C702" s="543">
        <v>4266</v>
      </c>
      <c r="D702" s="516" t="s">
        <v>439</v>
      </c>
      <c r="E702" s="1089"/>
      <c r="F702" s="1089"/>
      <c r="G702" s="1089"/>
      <c r="H702" s="1089">
        <f t="shared" si="300"/>
        <v>0</v>
      </c>
      <c r="I702" s="1089">
        <f t="shared" si="322"/>
        <v>0</v>
      </c>
      <c r="J702" s="1089"/>
      <c r="K702" s="1089"/>
      <c r="L702" s="1089"/>
      <c r="M702" s="1067"/>
      <c r="N702" s="1067"/>
      <c r="O702" s="1067"/>
    </row>
    <row r="703" spans="1:15" s="267" customFormat="1" ht="14.25" x14ac:dyDescent="0.2">
      <c r="A703" s="1653"/>
      <c r="B703" s="1656"/>
      <c r="C703" s="540">
        <v>4267</v>
      </c>
      <c r="D703" s="273" t="s">
        <v>351</v>
      </c>
      <c r="E703" s="1089">
        <v>91.4</v>
      </c>
      <c r="F703" s="1089"/>
      <c r="G703" s="1089"/>
      <c r="H703" s="1089">
        <f t="shared" si="300"/>
        <v>0</v>
      </c>
      <c r="I703" s="1089">
        <f t="shared" si="322"/>
        <v>-91.4</v>
      </c>
      <c r="J703" s="1089"/>
      <c r="K703" s="1089"/>
      <c r="L703" s="1089"/>
      <c r="M703" s="1067"/>
      <c r="N703" s="1067"/>
      <c r="O703" s="1067"/>
    </row>
    <row r="704" spans="1:15" s="267" customFormat="1" ht="14.25" x14ac:dyDescent="0.2">
      <c r="A704" s="1653"/>
      <c r="B704" s="1656"/>
      <c r="C704" s="540">
        <v>4269</v>
      </c>
      <c r="D704" s="273" t="s">
        <v>64</v>
      </c>
      <c r="E704" s="1089"/>
      <c r="F704" s="1089"/>
      <c r="G704" s="1089"/>
      <c r="H704" s="1089">
        <f t="shared" si="300"/>
        <v>0</v>
      </c>
      <c r="I704" s="1089">
        <f t="shared" si="322"/>
        <v>0</v>
      </c>
      <c r="J704" s="1089"/>
      <c r="K704" s="1089"/>
      <c r="L704" s="1089"/>
      <c r="M704" s="1067"/>
      <c r="N704" s="1500"/>
      <c r="O704" s="1067"/>
    </row>
    <row r="705" spans="1:15" s="267" customFormat="1" ht="28.5" x14ac:dyDescent="0.2">
      <c r="A705" s="1653"/>
      <c r="B705" s="1656"/>
      <c r="C705" s="540">
        <v>4511</v>
      </c>
      <c r="D705" s="271" t="s">
        <v>65</v>
      </c>
      <c r="E705" s="1089"/>
      <c r="F705" s="1089"/>
      <c r="G705" s="1089"/>
      <c r="H705" s="1089">
        <f t="shared" si="300"/>
        <v>0</v>
      </c>
      <c r="I705" s="1089">
        <f t="shared" si="322"/>
        <v>0</v>
      </c>
      <c r="J705" s="1089"/>
      <c r="K705" s="1089"/>
      <c r="L705" s="1089"/>
      <c r="M705" s="1067"/>
      <c r="N705" s="1500"/>
      <c r="O705" s="1067"/>
    </row>
    <row r="706" spans="1:15" s="269" customFormat="1" ht="28.5" x14ac:dyDescent="0.3">
      <c r="A706" s="1653"/>
      <c r="B706" s="1656"/>
      <c r="C706" s="540">
        <v>4621</v>
      </c>
      <c r="D706" s="271" t="s">
        <v>66</v>
      </c>
      <c r="E706" s="1089"/>
      <c r="F706" s="1089"/>
      <c r="G706" s="1089"/>
      <c r="H706" s="1089">
        <f t="shared" si="300"/>
        <v>0</v>
      </c>
      <c r="I706" s="1089">
        <f t="shared" si="322"/>
        <v>0</v>
      </c>
      <c r="J706" s="1401"/>
      <c r="K706" s="1089"/>
      <c r="L706" s="1089"/>
      <c r="M706" s="1067"/>
      <c r="N706" s="1500"/>
      <c r="O706" s="1500"/>
    </row>
    <row r="707" spans="1:15" s="269" customFormat="1" ht="28.5" x14ac:dyDescent="0.3">
      <c r="A707" s="1653"/>
      <c r="B707" s="1656"/>
      <c r="C707" s="540">
        <v>4631</v>
      </c>
      <c r="D707" s="271" t="s">
        <v>393</v>
      </c>
      <c r="E707" s="1089"/>
      <c r="F707" s="1089"/>
      <c r="G707" s="1089"/>
      <c r="H707" s="1089">
        <f t="shared" si="300"/>
        <v>0</v>
      </c>
      <c r="I707" s="1089">
        <f t="shared" si="322"/>
        <v>0</v>
      </c>
      <c r="J707" s="1401"/>
      <c r="K707" s="1089"/>
      <c r="L707" s="1089"/>
      <c r="M707" s="1500"/>
      <c r="N707" s="1500"/>
      <c r="O707" s="1500"/>
    </row>
    <row r="708" spans="1:15" s="269" customFormat="1" ht="21.75" customHeight="1" x14ac:dyDescent="0.2">
      <c r="A708" s="1653"/>
      <c r="B708" s="1656"/>
      <c r="C708" s="540">
        <v>4632</v>
      </c>
      <c r="D708" s="271" t="s">
        <v>290</v>
      </c>
      <c r="E708" s="1089"/>
      <c r="F708" s="1089"/>
      <c r="G708" s="1089"/>
      <c r="H708" s="1089">
        <f t="shared" si="300"/>
        <v>0</v>
      </c>
      <c r="I708" s="1089">
        <f t="shared" si="322"/>
        <v>0</v>
      </c>
      <c r="J708" s="1089"/>
      <c r="K708" s="1089"/>
      <c r="L708" s="1089"/>
      <c r="M708" s="1500"/>
      <c r="N708" s="1500"/>
      <c r="O708" s="1500"/>
    </row>
    <row r="709" spans="1:15" s="269" customFormat="1" ht="48.75" customHeight="1" x14ac:dyDescent="0.25">
      <c r="A709" s="1653"/>
      <c r="B709" s="1656"/>
      <c r="C709" s="543">
        <v>4638</v>
      </c>
      <c r="D709" s="516" t="s">
        <v>440</v>
      </c>
      <c r="E709" s="1089"/>
      <c r="F709" s="1089"/>
      <c r="G709" s="1089"/>
      <c r="H709" s="1089">
        <f t="shared" si="300"/>
        <v>0</v>
      </c>
      <c r="I709" s="1089">
        <f t="shared" si="322"/>
        <v>0</v>
      </c>
      <c r="J709" s="1089"/>
      <c r="K709" s="1089"/>
      <c r="L709" s="1089"/>
      <c r="M709" s="1500"/>
      <c r="N709" s="1500"/>
      <c r="O709" s="1500"/>
    </row>
    <row r="710" spans="1:15" s="269" customFormat="1" ht="14.25" x14ac:dyDescent="0.2">
      <c r="A710" s="1653"/>
      <c r="B710" s="1656"/>
      <c r="C710" s="540" t="s">
        <v>399</v>
      </c>
      <c r="D710" s="271" t="s">
        <v>400</v>
      </c>
      <c r="E710" s="1089"/>
      <c r="F710" s="1089"/>
      <c r="G710" s="1089"/>
      <c r="H710" s="1089">
        <f t="shared" si="300"/>
        <v>0</v>
      </c>
      <c r="I710" s="1089">
        <f t="shared" si="322"/>
        <v>0</v>
      </c>
      <c r="J710" s="1089"/>
      <c r="K710" s="1089"/>
      <c r="L710" s="1089"/>
      <c r="M710" s="1500"/>
      <c r="N710" s="1500"/>
      <c r="O710" s="1500"/>
    </row>
    <row r="711" spans="1:15" s="269" customFormat="1" ht="14.25" x14ac:dyDescent="0.2">
      <c r="A711" s="1653"/>
      <c r="B711" s="1656"/>
      <c r="C711" s="540">
        <v>4729</v>
      </c>
      <c r="D711" s="273" t="s">
        <v>67</v>
      </c>
      <c r="E711" s="1089"/>
      <c r="F711" s="1089">
        <v>1680</v>
      </c>
      <c r="G711" s="1089">
        <v>1680</v>
      </c>
      <c r="H711" s="1089">
        <f t="shared" si="300"/>
        <v>0</v>
      </c>
      <c r="I711" s="1089">
        <f t="shared" si="322"/>
        <v>1680</v>
      </c>
      <c r="J711" s="1402"/>
      <c r="K711" s="1089">
        <v>1680</v>
      </c>
      <c r="L711" s="1089">
        <v>1680</v>
      </c>
      <c r="M711" s="1067">
        <f t="shared" ref="M711" si="326">+G711/12*3</f>
        <v>420</v>
      </c>
      <c r="N711" s="1067">
        <f t="shared" ref="N711" si="327">+G711/12*6</f>
        <v>840</v>
      </c>
      <c r="O711" s="1067">
        <f t="shared" ref="O711" si="328">+G711/12*9</f>
        <v>1260</v>
      </c>
    </row>
    <row r="712" spans="1:15" s="269" customFormat="1" ht="14.25" x14ac:dyDescent="0.2">
      <c r="A712" s="1653"/>
      <c r="B712" s="1656"/>
      <c r="C712" s="540">
        <v>4822</v>
      </c>
      <c r="D712" s="273" t="s">
        <v>68</v>
      </c>
      <c r="E712" s="1402"/>
      <c r="F712" s="1402"/>
      <c r="G712" s="1089"/>
      <c r="H712" s="1089">
        <f t="shared" si="300"/>
        <v>0</v>
      </c>
      <c r="I712" s="1089">
        <f t="shared" si="322"/>
        <v>0</v>
      </c>
      <c r="J712" s="1402"/>
      <c r="K712" s="1402"/>
      <c r="L712" s="1402"/>
      <c r="M712" s="1500"/>
      <c r="N712" s="1500"/>
      <c r="O712" s="1500"/>
    </row>
    <row r="713" spans="1:15" s="269" customFormat="1" ht="14.25" x14ac:dyDescent="0.2">
      <c r="A713" s="1653"/>
      <c r="B713" s="1656"/>
      <c r="C713" s="542">
        <v>4823</v>
      </c>
      <c r="D713" s="488" t="s">
        <v>69</v>
      </c>
      <c r="E713" s="1399">
        <f>E715+E716+E717</f>
        <v>243.4</v>
      </c>
      <c r="F713" s="1399">
        <f>F715+F716+F717</f>
        <v>396.8</v>
      </c>
      <c r="G713" s="1399">
        <f>G715+G716+G717</f>
        <v>975.8</v>
      </c>
      <c r="H713" s="1399">
        <f t="shared" si="300"/>
        <v>579</v>
      </c>
      <c r="I713" s="1399">
        <f t="shared" si="322"/>
        <v>732.4</v>
      </c>
      <c r="J713" s="1399"/>
      <c r="K713" s="1399">
        <f>K715+K716+K717</f>
        <v>975.8</v>
      </c>
      <c r="L713" s="1399">
        <f>L715+L716+L717</f>
        <v>975.8</v>
      </c>
      <c r="M713" s="1500"/>
      <c r="N713" s="1500"/>
      <c r="O713" s="1500"/>
    </row>
    <row r="714" spans="1:15" s="269" customFormat="1" ht="14.25" x14ac:dyDescent="0.2">
      <c r="A714" s="1653"/>
      <c r="B714" s="1656"/>
      <c r="C714" s="540"/>
      <c r="D714" s="272" t="s">
        <v>72</v>
      </c>
      <c r="E714" s="1402"/>
      <c r="F714" s="1402"/>
      <c r="G714" s="1089"/>
      <c r="H714" s="1089">
        <f t="shared" si="300"/>
        <v>0</v>
      </c>
      <c r="I714" s="1089">
        <f t="shared" si="322"/>
        <v>0</v>
      </c>
      <c r="J714" s="1402"/>
      <c r="K714" s="1402"/>
      <c r="L714" s="1402"/>
      <c r="M714" s="1500"/>
      <c r="N714" s="1067"/>
      <c r="O714" s="1500"/>
    </row>
    <row r="715" spans="1:15" s="267" customFormat="1" ht="27" x14ac:dyDescent="0.2">
      <c r="A715" s="1653"/>
      <c r="B715" s="1656"/>
      <c r="C715" s="540"/>
      <c r="D715" s="272" t="s">
        <v>289</v>
      </c>
      <c r="E715" s="1089">
        <v>9.4</v>
      </c>
      <c r="F715" s="1089">
        <v>11</v>
      </c>
      <c r="G715" s="1089">
        <v>11.3</v>
      </c>
      <c r="H715" s="1089">
        <f t="shared" si="300"/>
        <v>0.30000000000000071</v>
      </c>
      <c r="I715" s="1089">
        <f t="shared" si="322"/>
        <v>1.9000000000000004</v>
      </c>
      <c r="J715" s="1402"/>
      <c r="K715" s="1089">
        <v>11.3</v>
      </c>
      <c r="L715" s="1089">
        <v>11.3</v>
      </c>
      <c r="M715" s="1067">
        <f t="shared" ref="M715:M716" si="329">+G715/12*3</f>
        <v>2.8250000000000002</v>
      </c>
      <c r="N715" s="1067">
        <f t="shared" ref="N715:N716" si="330">+G715/12*6</f>
        <v>5.65</v>
      </c>
      <c r="O715" s="1067">
        <f t="shared" ref="O715:O716" si="331">+G715/12*9</f>
        <v>8.4750000000000014</v>
      </c>
    </row>
    <row r="716" spans="1:15" ht="27.95" customHeight="1" x14ac:dyDescent="0.25">
      <c r="A716" s="1653"/>
      <c r="B716" s="1656"/>
      <c r="C716" s="540"/>
      <c r="D716" s="272" t="s">
        <v>287</v>
      </c>
      <c r="E716" s="1089">
        <v>234</v>
      </c>
      <c r="F716" s="1089">
        <v>385.8</v>
      </c>
      <c r="G716" s="1089">
        <v>964.5</v>
      </c>
      <c r="H716" s="1089">
        <f t="shared" si="300"/>
        <v>578.70000000000005</v>
      </c>
      <c r="I716" s="1089">
        <f t="shared" si="322"/>
        <v>730.5</v>
      </c>
      <c r="J716" s="1402"/>
      <c r="K716" s="1089">
        <v>964.5</v>
      </c>
      <c r="L716" s="1089">
        <v>964.5</v>
      </c>
      <c r="M716" s="1067">
        <f t="shared" si="329"/>
        <v>241.125</v>
      </c>
      <c r="N716" s="1067">
        <f t="shared" si="330"/>
        <v>482.25</v>
      </c>
      <c r="O716" s="1067">
        <f t="shared" si="331"/>
        <v>723.375</v>
      </c>
    </row>
    <row r="717" spans="1:15" ht="14.25" x14ac:dyDescent="0.25">
      <c r="A717" s="1653"/>
      <c r="B717" s="1656"/>
      <c r="C717" s="540"/>
      <c r="D717" s="272" t="s">
        <v>288</v>
      </c>
      <c r="E717" s="1402"/>
      <c r="F717" s="1402"/>
      <c r="G717" s="1089"/>
      <c r="H717" s="1089">
        <f t="shared" si="300"/>
        <v>0</v>
      </c>
      <c r="I717" s="1089">
        <f t="shared" si="322"/>
        <v>0</v>
      </c>
      <c r="J717" s="1402"/>
      <c r="K717" s="1402"/>
      <c r="L717" s="1402"/>
      <c r="N717" s="1501"/>
    </row>
    <row r="718" spans="1:15" ht="31.5" customHeight="1" x14ac:dyDescent="0.25">
      <c r="A718" s="1653"/>
      <c r="B718" s="1656"/>
      <c r="C718" s="543" t="s">
        <v>438</v>
      </c>
      <c r="D718" s="516" t="s">
        <v>464</v>
      </c>
      <c r="E718" s="1402"/>
      <c r="F718" s="1402"/>
      <c r="G718" s="1089"/>
      <c r="H718" s="1089">
        <f t="shared" si="300"/>
        <v>0</v>
      </c>
      <c r="I718" s="1089">
        <f t="shared" si="322"/>
        <v>0</v>
      </c>
      <c r="J718" s="1402"/>
      <c r="K718" s="1402"/>
      <c r="L718" s="1402"/>
      <c r="N718" s="1501"/>
    </row>
    <row r="719" spans="1:15" s="282" customFormat="1" ht="14.25" x14ac:dyDescent="0.25">
      <c r="A719" s="1653"/>
      <c r="B719" s="1656"/>
      <c r="C719" s="540">
        <v>4861</v>
      </c>
      <c r="D719" s="273" t="s">
        <v>70</v>
      </c>
      <c r="E719" s="1402"/>
      <c r="F719" s="1402"/>
      <c r="G719" s="1089"/>
      <c r="H719" s="1089">
        <f t="shared" si="300"/>
        <v>0</v>
      </c>
      <c r="I719" s="1089">
        <f t="shared" si="322"/>
        <v>0</v>
      </c>
      <c r="J719" s="1402"/>
      <c r="K719" s="1402"/>
      <c r="L719" s="1402"/>
      <c r="M719" s="1383"/>
      <c r="N719" s="1379"/>
      <c r="O719" s="1501"/>
    </row>
    <row r="720" spans="1:15" ht="14.25" x14ac:dyDescent="0.25">
      <c r="A720" s="1654"/>
      <c r="B720" s="1657"/>
      <c r="C720" s="540">
        <v>4891</v>
      </c>
      <c r="D720" s="273" t="s">
        <v>71</v>
      </c>
      <c r="E720" s="1089"/>
      <c r="F720" s="1089"/>
      <c r="G720" s="1089"/>
      <c r="H720" s="1089">
        <f t="shared" si="300"/>
        <v>0</v>
      </c>
      <c r="I720" s="1089">
        <f t="shared" si="322"/>
        <v>0</v>
      </c>
      <c r="J720" s="1089"/>
      <c r="K720" s="1089"/>
      <c r="L720" s="1089"/>
      <c r="M720" s="1502"/>
    </row>
    <row r="721" spans="1:15" s="27" customFormat="1" ht="28.5" x14ac:dyDescent="0.25">
      <c r="A721" s="1647" t="s">
        <v>454</v>
      </c>
      <c r="B721" s="1647"/>
      <c r="C721" s="283"/>
      <c r="D721" s="36" t="s">
        <v>73</v>
      </c>
      <c r="E721" s="1403">
        <f>SUM(E723:E730)</f>
        <v>0</v>
      </c>
      <c r="F721" s="1403">
        <f>SUM(F723:F730)</f>
        <v>0</v>
      </c>
      <c r="G721" s="1403">
        <f>SUM(G723:G730)</f>
        <v>0</v>
      </c>
      <c r="H721" s="1403">
        <f t="shared" si="300"/>
        <v>0</v>
      </c>
      <c r="I721" s="1403">
        <f>+I727+I728+I729+I730</f>
        <v>0</v>
      </c>
      <c r="J721" s="1403">
        <f>+J727+J728+J729+J730</f>
        <v>0</v>
      </c>
      <c r="K721" s="1403">
        <f>SUM(K723:K730)</f>
        <v>0</v>
      </c>
      <c r="L721" s="1403">
        <f>SUM(L723:L730)</f>
        <v>0</v>
      </c>
      <c r="M721" s="1503"/>
      <c r="N721" s="1503"/>
      <c r="O721" s="1503"/>
    </row>
    <row r="722" spans="1:15" s="20" customFormat="1" ht="23.25" customHeight="1" x14ac:dyDescent="0.25">
      <c r="A722" s="891" t="s">
        <v>455</v>
      </c>
      <c r="B722" s="891" t="s">
        <v>456</v>
      </c>
      <c r="C722" s="284"/>
      <c r="D722" s="17" t="s">
        <v>72</v>
      </c>
      <c r="E722" s="1404"/>
      <c r="F722" s="1404"/>
      <c r="G722" s="1404"/>
      <c r="H722" s="1404">
        <f t="shared" si="300"/>
        <v>0</v>
      </c>
      <c r="I722" s="411">
        <f t="shared" ref="I722:I735" si="332">G722-E722</f>
        <v>0</v>
      </c>
      <c r="J722" s="1404"/>
      <c r="K722" s="1404"/>
      <c r="L722" s="1404"/>
      <c r="M722" s="1504"/>
      <c r="N722" s="1504"/>
      <c r="O722" s="1504"/>
    </row>
    <row r="723" spans="1:15" s="20" customFormat="1" ht="14.25" x14ac:dyDescent="0.25">
      <c r="A723" s="1658">
        <v>1080</v>
      </c>
      <c r="B723" s="1658">
        <v>11008</v>
      </c>
      <c r="C723" s="284">
        <v>5111</v>
      </c>
      <c r="D723" s="18" t="s">
        <v>1292</v>
      </c>
      <c r="E723" s="1404"/>
      <c r="F723" s="1404"/>
      <c r="G723" s="1404"/>
      <c r="H723" s="411">
        <f t="shared" si="300"/>
        <v>0</v>
      </c>
      <c r="I723" s="411">
        <f t="shared" si="332"/>
        <v>0</v>
      </c>
      <c r="J723" s="1404"/>
      <c r="K723" s="1404"/>
      <c r="L723" s="1404"/>
      <c r="M723" s="1504"/>
      <c r="N723" s="1504"/>
      <c r="O723" s="1504"/>
    </row>
    <row r="724" spans="1:15" s="20" customFormat="1" ht="14.25" x14ac:dyDescent="0.25">
      <c r="A724" s="1659"/>
      <c r="B724" s="1659"/>
      <c r="C724" s="284">
        <v>5112</v>
      </c>
      <c r="D724" s="18" t="s">
        <v>1293</v>
      </c>
      <c r="E724" s="1404"/>
      <c r="F724" s="1404"/>
      <c r="G724" s="1404"/>
      <c r="H724" s="411">
        <f t="shared" si="300"/>
        <v>0</v>
      </c>
      <c r="I724" s="411">
        <f t="shared" si="332"/>
        <v>0</v>
      </c>
      <c r="J724" s="1404"/>
      <c r="K724" s="1404"/>
      <c r="L724" s="1404"/>
      <c r="M724" s="1504"/>
      <c r="N724" s="1504"/>
      <c r="O724" s="1504"/>
    </row>
    <row r="725" spans="1:15" s="20" customFormat="1" ht="13.5" customHeight="1" x14ac:dyDescent="0.25">
      <c r="A725" s="1659"/>
      <c r="B725" s="1659"/>
      <c r="C725" s="284" t="s">
        <v>1294</v>
      </c>
      <c r="D725" s="18" t="s">
        <v>1269</v>
      </c>
      <c r="E725" s="1404"/>
      <c r="F725" s="1404"/>
      <c r="G725" s="1404"/>
      <c r="H725" s="411">
        <f t="shared" si="300"/>
        <v>0</v>
      </c>
      <c r="I725" s="411">
        <f t="shared" si="332"/>
        <v>0</v>
      </c>
      <c r="J725" s="1404"/>
      <c r="K725" s="1404"/>
      <c r="L725" s="1404"/>
      <c r="M725" s="1504"/>
      <c r="N725" s="1504"/>
      <c r="O725" s="1504"/>
    </row>
    <row r="726" spans="1:15" s="20" customFormat="1" ht="14.25" x14ac:dyDescent="0.25">
      <c r="A726" s="1659"/>
      <c r="B726" s="1659"/>
      <c r="C726" s="284">
        <v>5121</v>
      </c>
      <c r="D726" s="271" t="s">
        <v>74</v>
      </c>
      <c r="E726" s="1404"/>
      <c r="F726" s="1404"/>
      <c r="G726" s="1404"/>
      <c r="H726" s="411">
        <f t="shared" si="300"/>
        <v>0</v>
      </c>
      <c r="I726" s="411">
        <f t="shared" si="332"/>
        <v>0</v>
      </c>
      <c r="J726" s="1404"/>
      <c r="K726" s="1404"/>
      <c r="L726" s="1404"/>
      <c r="M726" s="1504"/>
      <c r="N726" s="1504"/>
      <c r="O726" s="1504"/>
    </row>
    <row r="727" spans="1:15" s="33" customFormat="1" ht="15.75" customHeight="1" x14ac:dyDescent="0.25">
      <c r="A727" s="1659"/>
      <c r="B727" s="1659"/>
      <c r="C727" s="258">
        <v>5122</v>
      </c>
      <c r="D727" s="21" t="s">
        <v>75</v>
      </c>
      <c r="E727" s="1405"/>
      <c r="F727" s="1405"/>
      <c r="G727" s="411"/>
      <c r="H727" s="411">
        <f t="shared" si="300"/>
        <v>0</v>
      </c>
      <c r="I727" s="411">
        <f t="shared" si="332"/>
        <v>0</v>
      </c>
      <c r="J727" s="1405"/>
      <c r="K727" s="411"/>
      <c r="L727" s="411"/>
      <c r="M727" s="1505"/>
      <c r="N727" s="1505"/>
      <c r="O727" s="1505"/>
    </row>
    <row r="728" spans="1:15" s="33" customFormat="1" ht="15.75" customHeight="1" x14ac:dyDescent="0.25">
      <c r="A728" s="1659"/>
      <c r="B728" s="1659"/>
      <c r="C728" s="258">
        <v>5129</v>
      </c>
      <c r="D728" s="21" t="s">
        <v>76</v>
      </c>
      <c r="E728" s="1405"/>
      <c r="F728" s="1405"/>
      <c r="G728" s="411"/>
      <c r="H728" s="411">
        <f t="shared" si="300"/>
        <v>0</v>
      </c>
      <c r="I728" s="411">
        <f t="shared" si="332"/>
        <v>0</v>
      </c>
      <c r="J728" s="1405"/>
      <c r="K728" s="411"/>
      <c r="L728" s="411"/>
      <c r="M728" s="1505"/>
      <c r="N728" s="1505"/>
      <c r="O728" s="1505"/>
    </row>
    <row r="729" spans="1:15" s="33" customFormat="1" ht="14.25" x14ac:dyDescent="0.25">
      <c r="A729" s="1659"/>
      <c r="B729" s="1659"/>
      <c r="C729" s="258">
        <v>5132</v>
      </c>
      <c r="D729" s="21" t="s">
        <v>77</v>
      </c>
      <c r="E729" s="1405"/>
      <c r="F729" s="1405"/>
      <c r="G729" s="411"/>
      <c r="H729" s="411">
        <f t="shared" si="300"/>
        <v>0</v>
      </c>
      <c r="I729" s="411">
        <f t="shared" si="332"/>
        <v>0</v>
      </c>
      <c r="J729" s="1405"/>
      <c r="K729" s="411"/>
      <c r="L729" s="411"/>
      <c r="M729" s="1505"/>
      <c r="N729" s="1505"/>
      <c r="O729" s="1505"/>
    </row>
    <row r="730" spans="1:15" s="33" customFormat="1" ht="15.75" customHeight="1" x14ac:dyDescent="0.25">
      <c r="A730" s="1660"/>
      <c r="B730" s="1660"/>
      <c r="C730" s="258" t="s">
        <v>1295</v>
      </c>
      <c r="D730" s="21" t="s">
        <v>1296</v>
      </c>
      <c r="E730" s="1405"/>
      <c r="F730" s="1405"/>
      <c r="G730" s="411"/>
      <c r="H730" s="411">
        <f t="shared" si="300"/>
        <v>0</v>
      </c>
      <c r="I730" s="411">
        <f t="shared" si="332"/>
        <v>0</v>
      </c>
      <c r="J730" s="1405"/>
      <c r="K730" s="411"/>
      <c r="L730" s="411"/>
      <c r="M730" s="1505"/>
      <c r="N730" s="1505"/>
      <c r="O730" s="1505"/>
    </row>
    <row r="731" spans="1:15" s="176" customFormat="1" ht="14.25" customHeight="1" x14ac:dyDescent="0.2">
      <c r="A731" s="1652" t="s">
        <v>1268</v>
      </c>
      <c r="B731" s="1655">
        <v>11009</v>
      </c>
      <c r="C731" s="534"/>
      <c r="D731" s="271" t="s">
        <v>291</v>
      </c>
      <c r="E731" s="1406">
        <v>88</v>
      </c>
      <c r="F731" s="1406">
        <v>88</v>
      </c>
      <c r="G731" s="1406">
        <v>100</v>
      </c>
      <c r="H731" s="1406">
        <f>+G731-F731</f>
        <v>12</v>
      </c>
      <c r="I731" s="1406">
        <f t="shared" si="332"/>
        <v>12</v>
      </c>
      <c r="J731" s="1406"/>
      <c r="K731" s="1406">
        <v>100</v>
      </c>
      <c r="L731" s="1406">
        <v>100</v>
      </c>
      <c r="M731" s="1107"/>
      <c r="N731" s="1107"/>
      <c r="O731" s="1107"/>
    </row>
    <row r="732" spans="1:15" s="176" customFormat="1" ht="13.5" customHeight="1" x14ac:dyDescent="0.2">
      <c r="A732" s="1653"/>
      <c r="B732" s="1656"/>
      <c r="C732" s="535"/>
      <c r="D732" s="272"/>
      <c r="E732" s="1407"/>
      <c r="F732" s="1407"/>
      <c r="G732" s="1407"/>
      <c r="H732" s="1407">
        <f>+G732-F732</f>
        <v>0</v>
      </c>
      <c r="I732" s="1407">
        <f t="shared" si="332"/>
        <v>0</v>
      </c>
      <c r="J732" s="1407"/>
      <c r="K732" s="1407"/>
      <c r="L732" s="1407"/>
      <c r="M732" s="1107"/>
      <c r="N732" s="1107"/>
      <c r="O732" s="1107"/>
    </row>
    <row r="733" spans="1:15" s="176" customFormat="1" ht="14.25" customHeight="1" x14ac:dyDescent="0.2">
      <c r="A733" s="1653"/>
      <c r="B733" s="1656"/>
      <c r="C733" s="535"/>
      <c r="D733" s="273" t="s">
        <v>32</v>
      </c>
      <c r="E733" s="1407">
        <v>1</v>
      </c>
      <c r="F733" s="1407">
        <v>1</v>
      </c>
      <c r="G733" s="1407">
        <v>1</v>
      </c>
      <c r="H733" s="1407">
        <f>+G733-F733</f>
        <v>0</v>
      </c>
      <c r="I733" s="1407">
        <f t="shared" si="332"/>
        <v>0</v>
      </c>
      <c r="J733" s="1407"/>
      <c r="K733" s="1407">
        <v>1</v>
      </c>
      <c r="L733" s="1407">
        <v>1</v>
      </c>
      <c r="M733" s="1107"/>
      <c r="N733" s="1107"/>
      <c r="O733" s="1107"/>
    </row>
    <row r="734" spans="1:15" s="266" customFormat="1" ht="14.25" customHeight="1" x14ac:dyDescent="0.2">
      <c r="A734" s="1653"/>
      <c r="B734" s="1656"/>
      <c r="C734" s="535"/>
      <c r="D734" s="272"/>
      <c r="E734" s="1093"/>
      <c r="F734" s="1093"/>
      <c r="G734" s="1093"/>
      <c r="H734" s="1093">
        <f>+G734-F734</f>
        <v>0</v>
      </c>
      <c r="I734" s="1093">
        <f t="shared" si="332"/>
        <v>0</v>
      </c>
      <c r="J734" s="1093"/>
      <c r="K734" s="1093"/>
      <c r="L734" s="1093"/>
      <c r="M734" s="1499"/>
      <c r="N734" s="1499"/>
      <c r="O734" s="1499"/>
    </row>
    <row r="735" spans="1:15" s="265" customFormat="1" ht="14.25" customHeight="1" x14ac:dyDescent="0.25">
      <c r="A735" s="1653"/>
      <c r="B735" s="1656"/>
      <c r="C735" s="536"/>
      <c r="D735" s="281" t="s">
        <v>33</v>
      </c>
      <c r="E735" s="1398">
        <f>+E737+E801</f>
        <v>383220.8</v>
      </c>
      <c r="F735" s="1398">
        <f>+F737+F801</f>
        <v>436403.99999999994</v>
      </c>
      <c r="G735" s="1398">
        <f>+G737+G801</f>
        <v>584037.4</v>
      </c>
      <c r="H735" s="1398">
        <f>+G735-F735</f>
        <v>147633.40000000008</v>
      </c>
      <c r="I735" s="1398">
        <f t="shared" si="332"/>
        <v>200816.60000000003</v>
      </c>
      <c r="J735" s="1398"/>
      <c r="K735" s="1398">
        <f>+K737+K801</f>
        <v>605682.20000000007</v>
      </c>
      <c r="L735" s="1398">
        <f>+L737+L801</f>
        <v>627117.20000000007</v>
      </c>
      <c r="M735" s="1475">
        <f>SUM(M741:M796)</f>
        <v>103333.075</v>
      </c>
      <c r="N735" s="1475">
        <f t="shared" ref="N735:O735" si="333">SUM(N741:N796)</f>
        <v>249342.42500000002</v>
      </c>
      <c r="O735" s="1475">
        <f t="shared" si="333"/>
        <v>395351.77499999997</v>
      </c>
    </row>
    <row r="736" spans="1:15" s="265" customFormat="1" ht="14.25" customHeight="1" x14ac:dyDescent="0.25">
      <c r="A736" s="1653"/>
      <c r="B736" s="1656"/>
      <c r="C736" s="537"/>
      <c r="D736" s="17" t="s">
        <v>403</v>
      </c>
      <c r="E736" s="1093"/>
      <c r="F736" s="1093"/>
      <c r="G736" s="1093"/>
      <c r="H736" s="1398"/>
      <c r="I736" s="1398"/>
      <c r="J736" s="1093"/>
      <c r="K736" s="1093"/>
      <c r="L736" s="1093"/>
      <c r="M736" s="1475"/>
      <c r="N736" s="1475"/>
      <c r="O736" s="1475"/>
    </row>
    <row r="737" spans="1:15" s="265" customFormat="1" ht="14.25" customHeight="1" x14ac:dyDescent="0.2">
      <c r="A737" s="1653"/>
      <c r="B737" s="1656"/>
      <c r="C737" s="538"/>
      <c r="D737" s="274" t="s">
        <v>36</v>
      </c>
      <c r="E737" s="1398">
        <f>E739+SUM(E745:E800)-E745-E750-E758-E772-E776-E793</f>
        <v>383220.8</v>
      </c>
      <c r="F737" s="1398">
        <f>F739+SUM(F745:F800)-F745-F750-F758-F772-F776-F793</f>
        <v>436403.99999999994</v>
      </c>
      <c r="G737" s="1398">
        <f>G739+SUM(G745:G800)-G745-G750-G758-G772-G776-G793</f>
        <v>584037.4</v>
      </c>
      <c r="H737" s="1398">
        <f>+G737-F737</f>
        <v>147633.40000000008</v>
      </c>
      <c r="I737" s="1398">
        <f t="shared" ref="I737:I768" si="334">G737-E737</f>
        <v>200816.60000000003</v>
      </c>
      <c r="J737" s="1398"/>
      <c r="K737" s="1398">
        <f>K739+SUM(K745:K800)-K745-K750-K758-K772-K776-K793</f>
        <v>605682.20000000007</v>
      </c>
      <c r="L737" s="1398">
        <f>L739+SUM(L745:L800)-L745-L750-L758-L772-L776-L793</f>
        <v>627117.20000000007</v>
      </c>
      <c r="M737" s="1475"/>
      <c r="N737" s="1475"/>
      <c r="O737" s="1475"/>
    </row>
    <row r="738" spans="1:15" s="265" customFormat="1" ht="13.5" customHeight="1" x14ac:dyDescent="0.2">
      <c r="A738" s="1653"/>
      <c r="B738" s="1656"/>
      <c r="C738" s="534"/>
      <c r="D738" s="272" t="s">
        <v>72</v>
      </c>
      <c r="E738" s="1099"/>
      <c r="F738" s="1099"/>
      <c r="G738" s="1093"/>
      <c r="H738" s="1093">
        <f t="shared" ref="H738:H810" si="335">+G738-F738</f>
        <v>0</v>
      </c>
      <c r="I738" s="1099">
        <f t="shared" si="334"/>
        <v>0</v>
      </c>
      <c r="J738" s="1099"/>
      <c r="K738" s="1099"/>
      <c r="L738" s="1099"/>
      <c r="M738" s="1475"/>
      <c r="N738" s="1475"/>
      <c r="O738" s="1475"/>
    </row>
    <row r="739" spans="1:15" s="265" customFormat="1" ht="14.25" customHeight="1" x14ac:dyDescent="0.2">
      <c r="A739" s="1653"/>
      <c r="B739" s="1656"/>
      <c r="C739" s="539"/>
      <c r="D739" s="488" t="s">
        <v>491</v>
      </c>
      <c r="E739" s="1399">
        <f>SUM(E741:E743)</f>
        <v>336256.6</v>
      </c>
      <c r="F739" s="1399">
        <f>SUM(F741:F743)</f>
        <v>375726.3</v>
      </c>
      <c r="G739" s="1399">
        <f>SUM(G741:G743)</f>
        <v>512115.30000000005</v>
      </c>
      <c r="H739" s="1399">
        <f t="shared" si="335"/>
        <v>136389.00000000006</v>
      </c>
      <c r="I739" s="1399">
        <f t="shared" si="334"/>
        <v>175858.70000000007</v>
      </c>
      <c r="J739" s="1399"/>
      <c r="K739" s="1399">
        <f>SUM(K741:K743)</f>
        <v>533760.10000000009</v>
      </c>
      <c r="L739" s="1399">
        <f>SUM(L741:L743)</f>
        <v>555195.10000000009</v>
      </c>
      <c r="M739" s="1475"/>
      <c r="N739" s="1475"/>
      <c r="O739" s="1475"/>
    </row>
    <row r="740" spans="1:15" s="265" customFormat="1" x14ac:dyDescent="0.2">
      <c r="A740" s="1653"/>
      <c r="B740" s="1656"/>
      <c r="C740" s="534"/>
      <c r="D740" s="272" t="s">
        <v>72</v>
      </c>
      <c r="E740" s="1099"/>
      <c r="F740" s="1099"/>
      <c r="G740" s="1093"/>
      <c r="H740" s="1093">
        <f t="shared" si="335"/>
        <v>0</v>
      </c>
      <c r="I740" s="1099">
        <f t="shared" si="334"/>
        <v>0</v>
      </c>
      <c r="J740" s="1099"/>
      <c r="K740" s="1099"/>
      <c r="L740" s="1099"/>
      <c r="M740" s="1475"/>
      <c r="N740" s="1475"/>
      <c r="O740" s="1475"/>
    </row>
    <row r="741" spans="1:15" s="265" customFormat="1" ht="28.5" x14ac:dyDescent="0.2">
      <c r="A741" s="1653"/>
      <c r="B741" s="1656"/>
      <c r="C741" s="540" t="s">
        <v>283</v>
      </c>
      <c r="D741" s="275" t="s">
        <v>37</v>
      </c>
      <c r="E741" s="1099">
        <v>252020.1</v>
      </c>
      <c r="F741" s="1099">
        <v>292231.59999999998</v>
      </c>
      <c r="G741" s="1099">
        <v>398311.9</v>
      </c>
      <c r="H741" s="1099">
        <f t="shared" si="335"/>
        <v>106080.30000000005</v>
      </c>
      <c r="I741" s="1099">
        <f t="shared" si="334"/>
        <v>146291.80000000002</v>
      </c>
      <c r="J741" s="1099"/>
      <c r="K741" s="1099">
        <v>415146.7</v>
      </c>
      <c r="L741" s="1099">
        <v>431818.4</v>
      </c>
      <c r="M741" s="1475">
        <f t="shared" ref="M741:M743" si="336">+G741/12*2</f>
        <v>66385.316666666666</v>
      </c>
      <c r="N741" s="1475">
        <f t="shared" ref="N741:N743" si="337">+G741/12*5</f>
        <v>165963.29166666666</v>
      </c>
      <c r="O741" s="1475">
        <f t="shared" ref="O741:O743" si="338">+G741/12*8</f>
        <v>265541.26666666666</v>
      </c>
    </row>
    <row r="742" spans="1:15" s="267" customFormat="1" ht="28.5" x14ac:dyDescent="0.2">
      <c r="A742" s="1653"/>
      <c r="B742" s="1656"/>
      <c r="C742" s="540" t="s">
        <v>284</v>
      </c>
      <c r="D742" s="276" t="s">
        <v>38</v>
      </c>
      <c r="E742" s="1099">
        <v>73904.899999999994</v>
      </c>
      <c r="F742" s="1099">
        <v>72371.899999999994</v>
      </c>
      <c r="G742" s="1099">
        <v>106664.4</v>
      </c>
      <c r="H742" s="1099">
        <f t="shared" si="335"/>
        <v>34292.5</v>
      </c>
      <c r="I742" s="1099">
        <f t="shared" si="334"/>
        <v>32759.5</v>
      </c>
      <c r="J742" s="1099"/>
      <c r="K742" s="1099">
        <v>111340.6</v>
      </c>
      <c r="L742" s="1099">
        <v>116020.9</v>
      </c>
      <c r="M742" s="1475">
        <f t="shared" si="336"/>
        <v>17777.399999999998</v>
      </c>
      <c r="N742" s="1475">
        <f t="shared" si="337"/>
        <v>44443.499999999993</v>
      </c>
      <c r="O742" s="1475">
        <f t="shared" si="338"/>
        <v>71109.599999999991</v>
      </c>
    </row>
    <row r="743" spans="1:15" s="267" customFormat="1" ht="28.5" x14ac:dyDescent="0.2">
      <c r="A743" s="1653"/>
      <c r="B743" s="1656"/>
      <c r="C743" s="540" t="s">
        <v>285</v>
      </c>
      <c r="D743" s="276" t="s">
        <v>39</v>
      </c>
      <c r="E743" s="1099">
        <v>10331.6</v>
      </c>
      <c r="F743" s="1099">
        <v>11122.8</v>
      </c>
      <c r="G743" s="1099">
        <v>7139</v>
      </c>
      <c r="H743" s="1099">
        <f t="shared" si="335"/>
        <v>-3983.7999999999993</v>
      </c>
      <c r="I743" s="1099">
        <f t="shared" si="334"/>
        <v>-3192.6000000000004</v>
      </c>
      <c r="J743" s="1099"/>
      <c r="K743" s="1099">
        <v>7272.8</v>
      </c>
      <c r="L743" s="1099">
        <v>7355.8</v>
      </c>
      <c r="M743" s="1475">
        <f t="shared" si="336"/>
        <v>1189.8333333333333</v>
      </c>
      <c r="N743" s="1475">
        <f t="shared" si="337"/>
        <v>2974.583333333333</v>
      </c>
      <c r="O743" s="1475">
        <f t="shared" si="338"/>
        <v>4759.333333333333</v>
      </c>
    </row>
    <row r="744" spans="1:15" s="267" customFormat="1" ht="14.25" x14ac:dyDescent="0.2">
      <c r="A744" s="1653"/>
      <c r="B744" s="1656"/>
      <c r="C744" s="541"/>
      <c r="D744" s="489"/>
      <c r="E744" s="1120"/>
      <c r="F744" s="1120"/>
      <c r="G744" s="1120"/>
      <c r="H744" s="1120">
        <f t="shared" si="335"/>
        <v>0</v>
      </c>
      <c r="I744" s="1120">
        <f t="shared" si="334"/>
        <v>0</v>
      </c>
      <c r="J744" s="1120"/>
      <c r="K744" s="1120"/>
      <c r="L744" s="1120"/>
      <c r="M744" s="1067"/>
      <c r="N744" s="1067"/>
      <c r="O744" s="1067"/>
    </row>
    <row r="745" spans="1:15" s="267" customFormat="1" ht="14.25" x14ac:dyDescent="0.2">
      <c r="A745" s="1653"/>
      <c r="B745" s="1656"/>
      <c r="C745" s="542">
        <v>4212</v>
      </c>
      <c r="D745" s="488" t="s">
        <v>40</v>
      </c>
      <c r="E745" s="1399">
        <f>E747+E748+E749</f>
        <v>15093</v>
      </c>
      <c r="F745" s="1399">
        <f>F747+F748+F749</f>
        <v>20028</v>
      </c>
      <c r="G745" s="1399">
        <f>G747+G748+G749</f>
        <v>20126.900000000001</v>
      </c>
      <c r="H745" s="1399">
        <f t="shared" si="335"/>
        <v>98.900000000001455</v>
      </c>
      <c r="I745" s="1399">
        <f t="shared" si="334"/>
        <v>5033.9000000000015</v>
      </c>
      <c r="J745" s="1399"/>
      <c r="K745" s="1399">
        <f>K747+K748+K749</f>
        <v>20126.900000000001</v>
      </c>
      <c r="L745" s="1399">
        <f>L747+L748+L749</f>
        <v>20126.900000000001</v>
      </c>
      <c r="M745" s="1067"/>
      <c r="N745" s="1067"/>
      <c r="O745" s="1067"/>
    </row>
    <row r="746" spans="1:15" s="267" customFormat="1" x14ac:dyDescent="0.2">
      <c r="A746" s="1653"/>
      <c r="B746" s="1656"/>
      <c r="C746" s="540"/>
      <c r="D746" s="272" t="s">
        <v>72</v>
      </c>
      <c r="E746" s="1089"/>
      <c r="F746" s="1089"/>
      <c r="G746" s="1089"/>
      <c r="H746" s="1089">
        <f t="shared" si="335"/>
        <v>0</v>
      </c>
      <c r="I746" s="1089">
        <f t="shared" si="334"/>
        <v>0</v>
      </c>
      <c r="J746" s="1089"/>
      <c r="K746" s="1089"/>
      <c r="L746" s="1089"/>
      <c r="M746" s="1067"/>
      <c r="N746" s="1067"/>
      <c r="O746" s="1067"/>
    </row>
    <row r="747" spans="1:15" s="267" customFormat="1" x14ac:dyDescent="0.2">
      <c r="A747" s="1653"/>
      <c r="B747" s="1656"/>
      <c r="C747" s="540"/>
      <c r="D747" s="272" t="s">
        <v>40</v>
      </c>
      <c r="E747" s="1089">
        <v>8076.9</v>
      </c>
      <c r="F747" s="1089">
        <v>10171.099999999999</v>
      </c>
      <c r="G747" s="1089">
        <v>8105.4</v>
      </c>
      <c r="H747" s="1089">
        <f t="shared" si="335"/>
        <v>-2065.6999999999989</v>
      </c>
      <c r="I747" s="1089">
        <f t="shared" si="334"/>
        <v>28.5</v>
      </c>
      <c r="J747" s="1089"/>
      <c r="K747" s="1089">
        <v>8105.4</v>
      </c>
      <c r="L747" s="1089">
        <v>8105.4</v>
      </c>
      <c r="M747" s="1067">
        <f t="shared" ref="M747:M749" si="339">+G747/12*3</f>
        <v>2026.35</v>
      </c>
      <c r="N747" s="1067">
        <f t="shared" ref="N747:N749" si="340">+G747/12*6</f>
        <v>4052.7</v>
      </c>
      <c r="O747" s="1067">
        <f t="shared" ref="O747:O749" si="341">+G747/12*9</f>
        <v>6079.0499999999993</v>
      </c>
    </row>
    <row r="748" spans="1:15" s="267" customFormat="1" x14ac:dyDescent="0.2">
      <c r="A748" s="1653"/>
      <c r="B748" s="1656"/>
      <c r="C748" s="540"/>
      <c r="D748" s="272" t="s">
        <v>292</v>
      </c>
      <c r="E748" s="1089"/>
      <c r="F748" s="1089"/>
      <c r="G748" s="1089">
        <v>2065.6</v>
      </c>
      <c r="H748" s="1089">
        <f t="shared" si="335"/>
        <v>2065.6</v>
      </c>
      <c r="I748" s="1089">
        <f t="shared" si="334"/>
        <v>2065.6</v>
      </c>
      <c r="J748" s="1089"/>
      <c r="K748" s="1089">
        <v>2065.6</v>
      </c>
      <c r="L748" s="1089">
        <v>2065.6</v>
      </c>
      <c r="M748" s="1067">
        <f t="shared" si="339"/>
        <v>516.4</v>
      </c>
      <c r="N748" s="1067">
        <f t="shared" si="340"/>
        <v>1032.8</v>
      </c>
      <c r="O748" s="1067">
        <f t="shared" si="341"/>
        <v>1549.1999999999998</v>
      </c>
    </row>
    <row r="749" spans="1:15" s="267" customFormat="1" x14ac:dyDescent="0.2">
      <c r="A749" s="1653"/>
      <c r="B749" s="1656"/>
      <c r="C749" s="540"/>
      <c r="D749" s="272" t="s">
        <v>405</v>
      </c>
      <c r="E749" s="1089">
        <v>7016.1</v>
      </c>
      <c r="F749" s="1089">
        <v>9856.9</v>
      </c>
      <c r="G749" s="1089">
        <v>9955.9</v>
      </c>
      <c r="H749" s="1089">
        <f t="shared" si="335"/>
        <v>99</v>
      </c>
      <c r="I749" s="1089">
        <f t="shared" si="334"/>
        <v>2939.7999999999993</v>
      </c>
      <c r="J749" s="1089"/>
      <c r="K749" s="1089">
        <v>9955.9</v>
      </c>
      <c r="L749" s="1089">
        <v>9955.9</v>
      </c>
      <c r="M749" s="1067">
        <f t="shared" si="339"/>
        <v>2488.9749999999999</v>
      </c>
      <c r="N749" s="1067">
        <f t="shared" si="340"/>
        <v>4977.95</v>
      </c>
      <c r="O749" s="1067">
        <f t="shared" si="341"/>
        <v>7466.9249999999993</v>
      </c>
    </row>
    <row r="750" spans="1:15" s="267" customFormat="1" ht="14.25" x14ac:dyDescent="0.2">
      <c r="A750" s="1653"/>
      <c r="B750" s="1656"/>
      <c r="C750" s="542">
        <v>4213</v>
      </c>
      <c r="D750" s="488" t="s">
        <v>41</v>
      </c>
      <c r="E750" s="1399">
        <f>E752+E753</f>
        <v>732.6</v>
      </c>
      <c r="F750" s="1399">
        <f>F752+F753</f>
        <v>1278.9000000000001</v>
      </c>
      <c r="G750" s="1399">
        <f>G752+G753</f>
        <v>2030.5</v>
      </c>
      <c r="H750" s="1399">
        <f t="shared" si="335"/>
        <v>751.59999999999991</v>
      </c>
      <c r="I750" s="1399">
        <f t="shared" si="334"/>
        <v>1297.9000000000001</v>
      </c>
      <c r="J750" s="1399"/>
      <c r="K750" s="1399">
        <f>K752+K753</f>
        <v>2030.5</v>
      </c>
      <c r="L750" s="1399">
        <f>L752+L753</f>
        <v>2030.5</v>
      </c>
      <c r="M750" s="1067"/>
      <c r="N750" s="1067"/>
      <c r="O750" s="1067"/>
    </row>
    <row r="751" spans="1:15" s="267" customFormat="1" x14ac:dyDescent="0.2">
      <c r="A751" s="1653"/>
      <c r="B751" s="1656"/>
      <c r="C751" s="540"/>
      <c r="D751" s="272" t="s">
        <v>72</v>
      </c>
      <c r="E751" s="1089"/>
      <c r="F751" s="1089"/>
      <c r="G751" s="1089"/>
      <c r="H751" s="1089">
        <f t="shared" si="335"/>
        <v>0</v>
      </c>
      <c r="I751" s="1089">
        <f t="shared" si="334"/>
        <v>0</v>
      </c>
      <c r="J751" s="1089"/>
      <c r="K751" s="1089"/>
      <c r="L751" s="1089"/>
      <c r="M751" s="1067"/>
      <c r="N751" s="1067"/>
      <c r="O751" s="1067"/>
    </row>
    <row r="752" spans="1:15" s="267" customFormat="1" ht="27" x14ac:dyDescent="0.2">
      <c r="A752" s="1653"/>
      <c r="B752" s="1656"/>
      <c r="C752" s="540"/>
      <c r="D752" s="278" t="s">
        <v>42</v>
      </c>
      <c r="E752" s="1089">
        <v>732.6</v>
      </c>
      <c r="F752" s="1089">
        <v>911.7</v>
      </c>
      <c r="G752" s="1099">
        <v>1296.0999999999999</v>
      </c>
      <c r="H752" s="1089">
        <f t="shared" si="335"/>
        <v>384.39999999999986</v>
      </c>
      <c r="I752" s="1089">
        <f t="shared" si="334"/>
        <v>563.49999999999989</v>
      </c>
      <c r="J752" s="1089"/>
      <c r="K752" s="1099">
        <v>1296.0999999999999</v>
      </c>
      <c r="L752" s="1099">
        <v>1296.0999999999999</v>
      </c>
      <c r="M752" s="1067">
        <f t="shared" ref="M752:M754" si="342">+G752/12*3</f>
        <v>324.02499999999998</v>
      </c>
      <c r="N752" s="1067">
        <f t="shared" ref="N752:N754" si="343">+G752/12*6</f>
        <v>648.04999999999995</v>
      </c>
      <c r="O752" s="1067">
        <f t="shared" ref="O752:O754" si="344">+G752/12*9</f>
        <v>972.07499999999993</v>
      </c>
    </row>
    <row r="753" spans="1:15" s="267" customFormat="1" ht="27" x14ac:dyDescent="0.2">
      <c r="A753" s="1653"/>
      <c r="B753" s="1656"/>
      <c r="C753" s="540"/>
      <c r="D753" s="278" t="s">
        <v>286</v>
      </c>
      <c r="E753" s="1089"/>
      <c r="F753" s="1089">
        <v>367.2</v>
      </c>
      <c r="G753" s="1089">
        <v>734.40000000000009</v>
      </c>
      <c r="H753" s="1089">
        <f t="shared" si="335"/>
        <v>367.2000000000001</v>
      </c>
      <c r="I753" s="1089">
        <f t="shared" si="334"/>
        <v>734.40000000000009</v>
      </c>
      <c r="J753" s="1089"/>
      <c r="K753" s="1089">
        <v>734.40000000000009</v>
      </c>
      <c r="L753" s="1089">
        <v>734.40000000000009</v>
      </c>
      <c r="M753" s="1067">
        <f t="shared" si="342"/>
        <v>183.60000000000002</v>
      </c>
      <c r="N753" s="1067">
        <f t="shared" si="343"/>
        <v>367.20000000000005</v>
      </c>
      <c r="O753" s="1067">
        <f t="shared" si="344"/>
        <v>550.80000000000007</v>
      </c>
    </row>
    <row r="754" spans="1:15" s="267" customFormat="1" ht="14.25" x14ac:dyDescent="0.2">
      <c r="A754" s="1653"/>
      <c r="B754" s="1656"/>
      <c r="C754" s="540">
        <v>4214</v>
      </c>
      <c r="D754" s="277" t="s">
        <v>43</v>
      </c>
      <c r="E754" s="1089">
        <v>28231.1</v>
      </c>
      <c r="F754" s="1089">
        <v>30564.9</v>
      </c>
      <c r="G754" s="1089">
        <v>38461.199999999997</v>
      </c>
      <c r="H754" s="1089">
        <f t="shared" si="335"/>
        <v>7896.2999999999956</v>
      </c>
      <c r="I754" s="1089">
        <f t="shared" si="334"/>
        <v>10230.099999999999</v>
      </c>
      <c r="J754" s="1089"/>
      <c r="K754" s="1089">
        <v>38461.199999999997</v>
      </c>
      <c r="L754" s="1089">
        <v>38461.199999999997</v>
      </c>
      <c r="M754" s="1067">
        <f t="shared" si="342"/>
        <v>9615.2999999999993</v>
      </c>
      <c r="N754" s="1067">
        <f t="shared" si="343"/>
        <v>19230.599999999999</v>
      </c>
      <c r="O754" s="1067">
        <f t="shared" si="344"/>
        <v>28845.899999999998</v>
      </c>
    </row>
    <row r="755" spans="1:15" s="265" customFormat="1" ht="23.25" customHeight="1" x14ac:dyDescent="0.2">
      <c r="A755" s="1653"/>
      <c r="B755" s="1656"/>
      <c r="C755" s="540">
        <v>4215</v>
      </c>
      <c r="D755" s="277" t="s">
        <v>44</v>
      </c>
      <c r="E755" s="1089"/>
      <c r="F755" s="1089"/>
      <c r="G755" s="1089"/>
      <c r="H755" s="1089">
        <f t="shared" si="335"/>
        <v>0</v>
      </c>
      <c r="I755" s="1089">
        <f t="shared" si="334"/>
        <v>0</v>
      </c>
      <c r="J755" s="1089"/>
      <c r="K755" s="1089"/>
      <c r="L755" s="1089"/>
      <c r="M755" s="1475"/>
      <c r="N755" s="1107"/>
      <c r="O755" s="1475"/>
    </row>
    <row r="756" spans="1:15" s="176" customFormat="1" ht="14.25" x14ac:dyDescent="0.2">
      <c r="A756" s="1653"/>
      <c r="B756" s="1656"/>
      <c r="C756" s="540">
        <v>4216</v>
      </c>
      <c r="D756" s="277" t="s">
        <v>45</v>
      </c>
      <c r="E756" s="1089"/>
      <c r="F756" s="1089"/>
      <c r="G756" s="1089"/>
      <c r="H756" s="1089">
        <f t="shared" si="335"/>
        <v>0</v>
      </c>
      <c r="I756" s="1089">
        <f t="shared" si="334"/>
        <v>0</v>
      </c>
      <c r="J756" s="1089"/>
      <c r="K756" s="1089"/>
      <c r="L756" s="1089"/>
      <c r="M756" s="1107"/>
      <c r="N756" s="1107"/>
      <c r="O756" s="1107"/>
    </row>
    <row r="757" spans="1:15" s="176" customFormat="1" ht="14.25" x14ac:dyDescent="0.2">
      <c r="A757" s="1653"/>
      <c r="B757" s="1656"/>
      <c r="C757" s="540">
        <v>4217</v>
      </c>
      <c r="D757" s="277" t="s">
        <v>46</v>
      </c>
      <c r="E757" s="1089"/>
      <c r="F757" s="1089"/>
      <c r="G757" s="1089"/>
      <c r="H757" s="1089">
        <f t="shared" si="335"/>
        <v>0</v>
      </c>
      <c r="I757" s="1089">
        <f t="shared" si="334"/>
        <v>0</v>
      </c>
      <c r="J757" s="1089"/>
      <c r="K757" s="1089"/>
      <c r="L757" s="1089"/>
      <c r="M757" s="1107"/>
      <c r="N757" s="1107"/>
      <c r="O757" s="1107"/>
    </row>
    <row r="758" spans="1:15" s="176" customFormat="1" ht="14.25" x14ac:dyDescent="0.2">
      <c r="A758" s="1653"/>
      <c r="B758" s="1656"/>
      <c r="C758" s="542"/>
      <c r="D758" s="488" t="s">
        <v>431</v>
      </c>
      <c r="E758" s="1399">
        <f>E760+E761</f>
        <v>0</v>
      </c>
      <c r="F758" s="1399">
        <f>F760+F761</f>
        <v>1092.7</v>
      </c>
      <c r="G758" s="1399">
        <f>G760+G761</f>
        <v>1092.7</v>
      </c>
      <c r="H758" s="1399">
        <f t="shared" si="335"/>
        <v>0</v>
      </c>
      <c r="I758" s="1399">
        <f t="shared" si="334"/>
        <v>1092.7</v>
      </c>
      <c r="J758" s="1399"/>
      <c r="K758" s="1399">
        <f>K760+K761</f>
        <v>1092.7</v>
      </c>
      <c r="L758" s="1399">
        <f>L760+L761</f>
        <v>1092.7</v>
      </c>
      <c r="M758" s="1107"/>
      <c r="N758" s="1107"/>
      <c r="O758" s="1107"/>
    </row>
    <row r="759" spans="1:15" s="176" customFormat="1" x14ac:dyDescent="0.2">
      <c r="A759" s="1653"/>
      <c r="B759" s="1656"/>
      <c r="C759" s="540"/>
      <c r="D759" s="272" t="s">
        <v>72</v>
      </c>
      <c r="E759" s="1093"/>
      <c r="F759" s="1093"/>
      <c r="G759" s="1093"/>
      <c r="H759" s="1093">
        <f t="shared" si="335"/>
        <v>0</v>
      </c>
      <c r="I759" s="1093">
        <f t="shared" si="334"/>
        <v>0</v>
      </c>
      <c r="J759" s="1093"/>
      <c r="K759" s="1093"/>
      <c r="L759" s="1093"/>
      <c r="M759" s="1107"/>
      <c r="N759" s="1107"/>
      <c r="O759" s="1107"/>
    </row>
    <row r="760" spans="1:15" s="176" customFormat="1" x14ac:dyDescent="0.2">
      <c r="A760" s="1653"/>
      <c r="B760" s="1656"/>
      <c r="C760" s="540">
        <v>4221</v>
      </c>
      <c r="D760" s="272" t="s">
        <v>47</v>
      </c>
      <c r="E760" s="1093"/>
      <c r="F760" s="1093">
        <v>1092.7</v>
      </c>
      <c r="G760" s="1093">
        <v>1092.7</v>
      </c>
      <c r="H760" s="1093">
        <v>1092.7</v>
      </c>
      <c r="I760" s="1093">
        <v>1092.7</v>
      </c>
      <c r="J760" s="1093"/>
      <c r="K760" s="1093">
        <v>1092.7</v>
      </c>
      <c r="L760" s="1093">
        <v>1092.7</v>
      </c>
      <c r="M760" s="1067">
        <f t="shared" ref="M760:M762" si="345">+G760/12*3</f>
        <v>273.17500000000001</v>
      </c>
      <c r="N760" s="1067">
        <f t="shared" ref="N760:N762" si="346">+G760/12*6</f>
        <v>546.35</v>
      </c>
      <c r="O760" s="1067">
        <f t="shared" ref="O760:O762" si="347">+G760/12*9</f>
        <v>819.52500000000009</v>
      </c>
    </row>
    <row r="761" spans="1:15" s="176" customFormat="1" x14ac:dyDescent="0.2">
      <c r="A761" s="1653"/>
      <c r="B761" s="1656"/>
      <c r="C761" s="540">
        <v>4222</v>
      </c>
      <c r="D761" s="272" t="s">
        <v>48</v>
      </c>
      <c r="E761" s="1093"/>
      <c r="F761" s="1093"/>
      <c r="G761" s="1093"/>
      <c r="H761" s="1093"/>
      <c r="I761" s="1093"/>
      <c r="J761" s="1093"/>
      <c r="K761" s="1093"/>
      <c r="L761" s="1093"/>
      <c r="M761" s="1067">
        <f t="shared" si="345"/>
        <v>0</v>
      </c>
      <c r="N761" s="1067">
        <f t="shared" si="346"/>
        <v>0</v>
      </c>
      <c r="O761" s="1067">
        <f t="shared" si="347"/>
        <v>0</v>
      </c>
    </row>
    <row r="762" spans="1:15" s="267" customFormat="1" ht="14.25" x14ac:dyDescent="0.2">
      <c r="A762" s="1653"/>
      <c r="B762" s="1656"/>
      <c r="C762" s="540">
        <v>4231</v>
      </c>
      <c r="D762" s="273" t="s">
        <v>49</v>
      </c>
      <c r="E762" s="1093">
        <v>1315</v>
      </c>
      <c r="F762" s="1093">
        <v>3483.3</v>
      </c>
      <c r="G762" s="1093">
        <v>4233.3</v>
      </c>
      <c r="H762" s="1093">
        <f t="shared" si="335"/>
        <v>750</v>
      </c>
      <c r="I762" s="1093">
        <f t="shared" si="334"/>
        <v>2918.3</v>
      </c>
      <c r="J762" s="1093"/>
      <c r="K762" s="1093">
        <v>4233.3</v>
      </c>
      <c r="L762" s="1093">
        <v>4233.3</v>
      </c>
      <c r="M762" s="1067">
        <f t="shared" si="345"/>
        <v>1058.325</v>
      </c>
      <c r="N762" s="1067">
        <f t="shared" si="346"/>
        <v>2116.65</v>
      </c>
      <c r="O762" s="1067">
        <f t="shared" si="347"/>
        <v>3174.9750000000004</v>
      </c>
    </row>
    <row r="763" spans="1:15" s="267" customFormat="1" ht="16.5" x14ac:dyDescent="0.3">
      <c r="A763" s="1653"/>
      <c r="B763" s="1656"/>
      <c r="C763" s="540">
        <v>4232</v>
      </c>
      <c r="D763" s="273" t="s">
        <v>50</v>
      </c>
      <c r="E763" s="1093"/>
      <c r="F763" s="1093"/>
      <c r="G763" s="1093"/>
      <c r="H763" s="1093">
        <f t="shared" si="335"/>
        <v>0</v>
      </c>
      <c r="I763" s="1093">
        <f t="shared" si="334"/>
        <v>0</v>
      </c>
      <c r="J763" s="1400"/>
      <c r="K763" s="1093"/>
      <c r="L763" s="1093"/>
      <c r="M763" s="1067"/>
      <c r="N763" s="1067"/>
      <c r="O763" s="1067"/>
    </row>
    <row r="764" spans="1:15" s="267" customFormat="1" ht="28.5" x14ac:dyDescent="0.3">
      <c r="A764" s="1653"/>
      <c r="B764" s="1656"/>
      <c r="C764" s="540">
        <v>4233</v>
      </c>
      <c r="D764" s="273" t="s">
        <v>394</v>
      </c>
      <c r="E764" s="1093"/>
      <c r="F764" s="1093"/>
      <c r="G764" s="1093"/>
      <c r="H764" s="1093">
        <f t="shared" si="335"/>
        <v>0</v>
      </c>
      <c r="I764" s="1093">
        <f t="shared" si="334"/>
        <v>0</v>
      </c>
      <c r="J764" s="1400"/>
      <c r="K764" s="1093"/>
      <c r="L764" s="1093"/>
      <c r="M764" s="1067"/>
      <c r="N764" s="1067"/>
      <c r="O764" s="1067"/>
    </row>
    <row r="765" spans="1:15" s="267" customFormat="1" ht="14.25" x14ac:dyDescent="0.2">
      <c r="A765" s="1653"/>
      <c r="B765" s="1656"/>
      <c r="C765" s="540">
        <v>4234</v>
      </c>
      <c r="D765" s="273" t="s">
        <v>51</v>
      </c>
      <c r="E765" s="1089"/>
      <c r="F765" s="1089"/>
      <c r="G765" s="1089"/>
      <c r="H765" s="1089">
        <f t="shared" si="335"/>
        <v>0</v>
      </c>
      <c r="I765" s="1089">
        <f t="shared" si="334"/>
        <v>0</v>
      </c>
      <c r="J765" s="1089"/>
      <c r="K765" s="1089"/>
      <c r="L765" s="1089"/>
      <c r="M765" s="1067"/>
      <c r="N765" s="1475"/>
      <c r="O765" s="1067"/>
    </row>
    <row r="766" spans="1:15" s="265" customFormat="1" ht="14.25" x14ac:dyDescent="0.2">
      <c r="A766" s="1653"/>
      <c r="B766" s="1656"/>
      <c r="C766" s="540">
        <v>4235</v>
      </c>
      <c r="D766" s="273" t="s">
        <v>52</v>
      </c>
      <c r="E766" s="1089">
        <v>80</v>
      </c>
      <c r="F766" s="1089"/>
      <c r="G766" s="1089">
        <v>750</v>
      </c>
      <c r="H766" s="1089">
        <f t="shared" si="335"/>
        <v>750</v>
      </c>
      <c r="I766" s="1089">
        <f t="shared" si="334"/>
        <v>670</v>
      </c>
      <c r="J766" s="1089"/>
      <c r="K766" s="1089">
        <v>750</v>
      </c>
      <c r="L766" s="1089">
        <v>750</v>
      </c>
      <c r="M766" s="1067">
        <f t="shared" ref="M766" si="348">+G766/12*3</f>
        <v>187.5</v>
      </c>
      <c r="N766" s="1067">
        <f t="shared" ref="N766" si="349">+G766/12*6</f>
        <v>375</v>
      </c>
      <c r="O766" s="1067">
        <f t="shared" ref="O766" si="350">+G766/12*9</f>
        <v>562.5</v>
      </c>
    </row>
    <row r="767" spans="1:15" s="267" customFormat="1" ht="28.5" x14ac:dyDescent="0.2">
      <c r="A767" s="1653"/>
      <c r="B767" s="1656"/>
      <c r="C767" s="540">
        <v>4236</v>
      </c>
      <c r="D767" s="273" t="s">
        <v>53</v>
      </c>
      <c r="E767" s="1089"/>
      <c r="F767" s="1089"/>
      <c r="G767" s="1089"/>
      <c r="H767" s="1089">
        <f t="shared" si="335"/>
        <v>0</v>
      </c>
      <c r="I767" s="1089">
        <f t="shared" si="334"/>
        <v>0</v>
      </c>
      <c r="J767" s="1089"/>
      <c r="K767" s="1089"/>
      <c r="L767" s="1089"/>
      <c r="M767" s="1067"/>
      <c r="N767" s="1475"/>
      <c r="O767" s="1067"/>
    </row>
    <row r="768" spans="1:15" s="265" customFormat="1" ht="14.25" x14ac:dyDescent="0.2">
      <c r="A768" s="1653"/>
      <c r="B768" s="1656"/>
      <c r="C768" s="540">
        <v>4237</v>
      </c>
      <c r="D768" s="273" t="s">
        <v>54</v>
      </c>
      <c r="E768" s="1089"/>
      <c r="F768" s="1089"/>
      <c r="G768" s="1089">
        <v>250</v>
      </c>
      <c r="H768" s="1089">
        <f t="shared" si="335"/>
        <v>250</v>
      </c>
      <c r="I768" s="1089">
        <f t="shared" si="334"/>
        <v>250</v>
      </c>
      <c r="J768" s="1089"/>
      <c r="K768" s="1089">
        <v>250</v>
      </c>
      <c r="L768" s="1089">
        <v>250</v>
      </c>
      <c r="M768" s="1067">
        <f t="shared" ref="M768" si="351">+G768/12*3</f>
        <v>62.5</v>
      </c>
      <c r="N768" s="1067">
        <f t="shared" ref="N768" si="352">+G768/12*6</f>
        <v>125</v>
      </c>
      <c r="O768" s="1067">
        <f t="shared" ref="O768" si="353">+G768/12*9</f>
        <v>187.5</v>
      </c>
    </row>
    <row r="769" spans="1:15" s="265" customFormat="1" ht="14.25" x14ac:dyDescent="0.2">
      <c r="A769" s="1653"/>
      <c r="B769" s="1656"/>
      <c r="C769" s="540">
        <v>4239</v>
      </c>
      <c r="D769" s="271" t="s">
        <v>55</v>
      </c>
      <c r="E769" s="1099"/>
      <c r="F769" s="1099"/>
      <c r="G769" s="1099"/>
      <c r="H769" s="1099">
        <f t="shared" si="335"/>
        <v>0</v>
      </c>
      <c r="I769" s="1099">
        <f t="shared" ref="I769:I800" si="354">G769-E769</f>
        <v>0</v>
      </c>
      <c r="J769" s="1099"/>
      <c r="K769" s="1099"/>
      <c r="L769" s="1099"/>
      <c r="M769" s="1475"/>
      <c r="N769" s="1475"/>
      <c r="O769" s="1475"/>
    </row>
    <row r="770" spans="1:15" s="265" customFormat="1" ht="14.25" x14ac:dyDescent="0.2">
      <c r="A770" s="1653"/>
      <c r="B770" s="1656"/>
      <c r="C770" s="540">
        <v>4241</v>
      </c>
      <c r="D770" s="273" t="s">
        <v>56</v>
      </c>
      <c r="E770" s="1089">
        <v>360.6</v>
      </c>
      <c r="F770" s="1089">
        <v>360.70000000000005</v>
      </c>
      <c r="G770" s="1089">
        <v>360.70000000000005</v>
      </c>
      <c r="H770" s="1089">
        <f t="shared" si="335"/>
        <v>0</v>
      </c>
      <c r="I770" s="1089">
        <f t="shared" si="354"/>
        <v>0.10000000000002274</v>
      </c>
      <c r="J770" s="1089"/>
      <c r="K770" s="1089">
        <v>360.70000000000005</v>
      </c>
      <c r="L770" s="1089">
        <v>360.70000000000005</v>
      </c>
      <c r="M770" s="1067">
        <f t="shared" ref="M770" si="355">+G770/12*3</f>
        <v>90.175000000000011</v>
      </c>
      <c r="N770" s="1067">
        <f t="shared" ref="N770" si="356">+G770/12*6</f>
        <v>180.35000000000002</v>
      </c>
      <c r="O770" s="1067">
        <f t="shared" ref="O770" si="357">+G770/12*9</f>
        <v>270.52500000000003</v>
      </c>
    </row>
    <row r="771" spans="1:15" s="265" customFormat="1" ht="28.5" x14ac:dyDescent="0.2">
      <c r="A771" s="1653"/>
      <c r="B771" s="1656"/>
      <c r="C771" s="540">
        <v>4251</v>
      </c>
      <c r="D771" s="271" t="s">
        <v>57</v>
      </c>
      <c r="E771" s="1099"/>
      <c r="F771" s="1099"/>
      <c r="G771" s="1099"/>
      <c r="H771" s="1099">
        <f t="shared" si="335"/>
        <v>0</v>
      </c>
      <c r="I771" s="1099">
        <f t="shared" si="354"/>
        <v>0</v>
      </c>
      <c r="J771" s="1099"/>
      <c r="K771" s="1099"/>
      <c r="L771" s="1099"/>
      <c r="M771" s="1475"/>
      <c r="N771" s="1475"/>
      <c r="O771" s="1475"/>
    </row>
    <row r="772" spans="1:15" s="265" customFormat="1" ht="28.5" x14ac:dyDescent="0.2">
      <c r="A772" s="1653"/>
      <c r="B772" s="1656"/>
      <c r="C772" s="542">
        <v>4252</v>
      </c>
      <c r="D772" s="488" t="s">
        <v>58</v>
      </c>
      <c r="E772" s="1399">
        <f>E774+E775</f>
        <v>0</v>
      </c>
      <c r="F772" s="1399">
        <f>F774+F775</f>
        <v>0</v>
      </c>
      <c r="G772" s="1399">
        <f>G774+G775</f>
        <v>0</v>
      </c>
      <c r="H772" s="1399">
        <f t="shared" si="335"/>
        <v>0</v>
      </c>
      <c r="I772" s="1399">
        <f t="shared" si="354"/>
        <v>0</v>
      </c>
      <c r="J772" s="1399"/>
      <c r="K772" s="1399">
        <f>K774+K775</f>
        <v>0</v>
      </c>
      <c r="L772" s="1399">
        <f>L774+L775</f>
        <v>0</v>
      </c>
      <c r="M772" s="1475"/>
      <c r="N772" s="1475"/>
      <c r="O772" s="1475"/>
    </row>
    <row r="773" spans="1:15" s="265" customFormat="1" x14ac:dyDescent="0.2">
      <c r="A773" s="1653"/>
      <c r="B773" s="1656"/>
      <c r="C773" s="540"/>
      <c r="D773" s="272" t="s">
        <v>72</v>
      </c>
      <c r="E773" s="1099"/>
      <c r="F773" s="1099"/>
      <c r="G773" s="1099"/>
      <c r="H773" s="1099">
        <f t="shared" si="335"/>
        <v>0</v>
      </c>
      <c r="I773" s="1099">
        <f t="shared" si="354"/>
        <v>0</v>
      </c>
      <c r="J773" s="1099"/>
      <c r="K773" s="1099"/>
      <c r="L773" s="1099"/>
      <c r="M773" s="1475"/>
      <c r="N773" s="1067"/>
      <c r="O773" s="1475"/>
    </row>
    <row r="774" spans="1:15" s="267" customFormat="1" ht="27" x14ac:dyDescent="0.2">
      <c r="A774" s="1653"/>
      <c r="B774" s="1656"/>
      <c r="C774" s="540"/>
      <c r="D774" s="279" t="s">
        <v>59</v>
      </c>
      <c r="E774" s="1099"/>
      <c r="F774" s="1099"/>
      <c r="G774" s="1099"/>
      <c r="H774" s="1099">
        <f t="shared" si="335"/>
        <v>0</v>
      </c>
      <c r="I774" s="1099">
        <f t="shared" si="354"/>
        <v>0</v>
      </c>
      <c r="J774" s="1099"/>
      <c r="K774" s="1099"/>
      <c r="L774" s="1099"/>
      <c r="M774" s="1067"/>
      <c r="N774" s="1067"/>
      <c r="O774" s="1067"/>
    </row>
    <row r="775" spans="1:15" s="267" customFormat="1" ht="27" x14ac:dyDescent="0.2">
      <c r="A775" s="1653"/>
      <c r="B775" s="1656"/>
      <c r="C775" s="540"/>
      <c r="D775" s="279" t="s">
        <v>60</v>
      </c>
      <c r="E775" s="1099"/>
      <c r="F775" s="1099"/>
      <c r="G775" s="1099"/>
      <c r="H775" s="1099">
        <f t="shared" si="335"/>
        <v>0</v>
      </c>
      <c r="I775" s="1099">
        <f t="shared" si="354"/>
        <v>0</v>
      </c>
      <c r="J775" s="1099"/>
      <c r="K775" s="1099"/>
      <c r="L775" s="1099"/>
      <c r="M775" s="1067"/>
      <c r="N775" s="1067"/>
      <c r="O775" s="1067"/>
    </row>
    <row r="776" spans="1:15" s="267" customFormat="1" ht="14.25" x14ac:dyDescent="0.2">
      <c r="A776" s="1653"/>
      <c r="B776" s="1656"/>
      <c r="C776" s="542">
        <v>4261</v>
      </c>
      <c r="D776" s="488" t="s">
        <v>61</v>
      </c>
      <c r="E776" s="1399">
        <f>E778+E779</f>
        <v>0</v>
      </c>
      <c r="F776" s="1399">
        <f>F778+F779</f>
        <v>0</v>
      </c>
      <c r="G776" s="1399">
        <f>G778+G779</f>
        <v>0</v>
      </c>
      <c r="H776" s="1399">
        <f t="shared" si="335"/>
        <v>0</v>
      </c>
      <c r="I776" s="1399">
        <f t="shared" si="354"/>
        <v>0</v>
      </c>
      <c r="J776" s="1399"/>
      <c r="K776" s="1399">
        <f>K778+K779</f>
        <v>0</v>
      </c>
      <c r="L776" s="1399">
        <f>L778+L779</f>
        <v>0</v>
      </c>
      <c r="M776" s="1067"/>
      <c r="N776" s="1067"/>
      <c r="O776" s="1067"/>
    </row>
    <row r="777" spans="1:15" s="267" customFormat="1" x14ac:dyDescent="0.2">
      <c r="A777" s="1653"/>
      <c r="B777" s="1656"/>
      <c r="C777" s="540"/>
      <c r="D777" s="272" t="s">
        <v>72</v>
      </c>
      <c r="E777" s="1089"/>
      <c r="F777" s="1089"/>
      <c r="G777" s="1089"/>
      <c r="H777" s="1089">
        <f t="shared" si="335"/>
        <v>0</v>
      </c>
      <c r="I777" s="1089">
        <f t="shared" si="354"/>
        <v>0</v>
      </c>
      <c r="J777" s="1089"/>
      <c r="K777" s="1089"/>
      <c r="L777" s="1089"/>
      <c r="M777" s="1067"/>
      <c r="N777" s="1067"/>
      <c r="O777" s="1067"/>
    </row>
    <row r="778" spans="1:15" s="267" customFormat="1" x14ac:dyDescent="0.2">
      <c r="A778" s="1653"/>
      <c r="B778" s="1656"/>
      <c r="C778" s="540"/>
      <c r="D778" s="272" t="s">
        <v>62</v>
      </c>
      <c r="E778" s="1089"/>
      <c r="F778" s="1089"/>
      <c r="G778" s="1089"/>
      <c r="H778" s="1089">
        <f t="shared" si="335"/>
        <v>0</v>
      </c>
      <c r="I778" s="1089">
        <f t="shared" si="354"/>
        <v>0</v>
      </c>
      <c r="J778" s="1089"/>
      <c r="K778" s="1089"/>
      <c r="L778" s="1089"/>
      <c r="M778" s="1067"/>
      <c r="N778" s="1067"/>
      <c r="O778" s="1067"/>
    </row>
    <row r="779" spans="1:15" s="267" customFormat="1" x14ac:dyDescent="0.2">
      <c r="A779" s="1653"/>
      <c r="B779" s="1656"/>
      <c r="C779" s="540"/>
      <c r="D779" s="272" t="s">
        <v>63</v>
      </c>
      <c r="E779" s="1089"/>
      <c r="F779" s="1089"/>
      <c r="G779" s="1089"/>
      <c r="H779" s="1089">
        <f t="shared" si="335"/>
        <v>0</v>
      </c>
      <c r="I779" s="1089">
        <f t="shared" si="354"/>
        <v>0</v>
      </c>
      <c r="J779" s="1089"/>
      <c r="K779" s="1089"/>
      <c r="L779" s="1089"/>
      <c r="M779" s="1067"/>
      <c r="N779" s="1067"/>
      <c r="O779" s="1067"/>
    </row>
    <row r="780" spans="1:15" s="267" customFormat="1" ht="14.25" x14ac:dyDescent="0.2">
      <c r="A780" s="1653"/>
      <c r="B780" s="1656"/>
      <c r="C780" s="540">
        <v>4262</v>
      </c>
      <c r="D780" s="273" t="s">
        <v>350</v>
      </c>
      <c r="E780" s="1089"/>
      <c r="F780" s="1089"/>
      <c r="G780" s="1089"/>
      <c r="H780" s="1089">
        <f t="shared" si="335"/>
        <v>0</v>
      </c>
      <c r="I780" s="1089">
        <f t="shared" si="354"/>
        <v>0</v>
      </c>
      <c r="J780" s="1089"/>
      <c r="K780" s="1089"/>
      <c r="L780" s="1089"/>
      <c r="M780" s="1067"/>
      <c r="N780" s="1067"/>
      <c r="O780" s="1067"/>
    </row>
    <row r="781" spans="1:15" s="267" customFormat="1" ht="14.25" x14ac:dyDescent="0.2">
      <c r="A781" s="1653"/>
      <c r="B781" s="1656"/>
      <c r="C781" s="540">
        <v>4264</v>
      </c>
      <c r="D781" s="273" t="s">
        <v>349</v>
      </c>
      <c r="E781" s="1089">
        <v>80</v>
      </c>
      <c r="F781" s="1089"/>
      <c r="G781" s="1089"/>
      <c r="H781" s="1089">
        <f t="shared" si="335"/>
        <v>0</v>
      </c>
      <c r="I781" s="1089">
        <f t="shared" si="354"/>
        <v>-80</v>
      </c>
      <c r="J781" s="1089"/>
      <c r="K781" s="1089"/>
      <c r="L781" s="1089"/>
      <c r="M781" s="1067"/>
      <c r="N781" s="1067"/>
      <c r="O781" s="1067"/>
    </row>
    <row r="782" spans="1:15" s="267" customFormat="1" ht="22.5" customHeight="1" x14ac:dyDescent="0.25">
      <c r="A782" s="1653"/>
      <c r="B782" s="1656"/>
      <c r="C782" s="543">
        <v>4266</v>
      </c>
      <c r="D782" s="516" t="s">
        <v>439</v>
      </c>
      <c r="E782" s="1089"/>
      <c r="F782" s="1089"/>
      <c r="G782" s="1089"/>
      <c r="H782" s="1089">
        <f t="shared" si="335"/>
        <v>0</v>
      </c>
      <c r="I782" s="1089">
        <f t="shared" si="354"/>
        <v>0</v>
      </c>
      <c r="J782" s="1089"/>
      <c r="K782" s="1089"/>
      <c r="L782" s="1089"/>
      <c r="M782" s="1067"/>
      <c r="N782" s="1067"/>
      <c r="O782" s="1067"/>
    </row>
    <row r="783" spans="1:15" s="267" customFormat="1" ht="14.25" x14ac:dyDescent="0.2">
      <c r="A783" s="1653"/>
      <c r="B783" s="1656"/>
      <c r="C783" s="540">
        <v>4267</v>
      </c>
      <c r="D783" s="273" t="s">
        <v>351</v>
      </c>
      <c r="E783" s="1089"/>
      <c r="F783" s="1089"/>
      <c r="G783" s="1089"/>
      <c r="H783" s="1089">
        <f t="shared" si="335"/>
        <v>0</v>
      </c>
      <c r="I783" s="1089">
        <f t="shared" si="354"/>
        <v>0</v>
      </c>
      <c r="J783" s="1089"/>
      <c r="K783" s="1089"/>
      <c r="L783" s="1089"/>
      <c r="M783" s="1067"/>
      <c r="N783" s="1067"/>
      <c r="O783" s="1067"/>
    </row>
    <row r="784" spans="1:15" s="267" customFormat="1" ht="14.25" x14ac:dyDescent="0.2">
      <c r="A784" s="1653"/>
      <c r="B784" s="1656"/>
      <c r="C784" s="540">
        <v>4269</v>
      </c>
      <c r="D784" s="273" t="s">
        <v>64</v>
      </c>
      <c r="E784" s="1089"/>
      <c r="F784" s="1089"/>
      <c r="G784" s="1089"/>
      <c r="H784" s="1089">
        <f t="shared" si="335"/>
        <v>0</v>
      </c>
      <c r="I784" s="1089">
        <f t="shared" si="354"/>
        <v>0</v>
      </c>
      <c r="J784" s="1089"/>
      <c r="K784" s="1089"/>
      <c r="L784" s="1089"/>
      <c r="M784" s="1067"/>
      <c r="N784" s="1500"/>
      <c r="O784" s="1067"/>
    </row>
    <row r="785" spans="1:15" s="267" customFormat="1" ht="28.5" x14ac:dyDescent="0.2">
      <c r="A785" s="1653"/>
      <c r="B785" s="1656"/>
      <c r="C785" s="540">
        <v>4511</v>
      </c>
      <c r="D785" s="271" t="s">
        <v>65</v>
      </c>
      <c r="E785" s="1089"/>
      <c r="F785" s="1089"/>
      <c r="G785" s="1089"/>
      <c r="H785" s="1089">
        <f t="shared" si="335"/>
        <v>0</v>
      </c>
      <c r="I785" s="1089">
        <f t="shared" si="354"/>
        <v>0</v>
      </c>
      <c r="J785" s="1089"/>
      <c r="K785" s="1089"/>
      <c r="L785" s="1089"/>
      <c r="M785" s="1067"/>
      <c r="N785" s="1500"/>
      <c r="O785" s="1067"/>
    </row>
    <row r="786" spans="1:15" s="269" customFormat="1" ht="28.5" x14ac:dyDescent="0.3">
      <c r="A786" s="1653"/>
      <c r="B786" s="1656"/>
      <c r="C786" s="540">
        <v>4621</v>
      </c>
      <c r="D786" s="271" t="s">
        <v>66</v>
      </c>
      <c r="E786" s="1089"/>
      <c r="F786" s="1089"/>
      <c r="G786" s="1089"/>
      <c r="H786" s="1089">
        <f t="shared" si="335"/>
        <v>0</v>
      </c>
      <c r="I786" s="1089">
        <f t="shared" si="354"/>
        <v>0</v>
      </c>
      <c r="J786" s="1401"/>
      <c r="K786" s="1089"/>
      <c r="L786" s="1089"/>
      <c r="M786" s="1067"/>
      <c r="N786" s="1500"/>
      <c r="O786" s="1500"/>
    </row>
    <row r="787" spans="1:15" s="269" customFormat="1" ht="28.5" x14ac:dyDescent="0.3">
      <c r="A787" s="1653"/>
      <c r="B787" s="1656"/>
      <c r="C787" s="540">
        <v>4631</v>
      </c>
      <c r="D787" s="271" t="s">
        <v>393</v>
      </c>
      <c r="E787" s="1089"/>
      <c r="F787" s="1089"/>
      <c r="G787" s="1089"/>
      <c r="H787" s="1089">
        <f t="shared" si="335"/>
        <v>0</v>
      </c>
      <c r="I787" s="1089">
        <f t="shared" si="354"/>
        <v>0</v>
      </c>
      <c r="J787" s="1401"/>
      <c r="K787" s="1089"/>
      <c r="L787" s="1089"/>
      <c r="M787" s="1500"/>
      <c r="N787" s="1500"/>
      <c r="O787" s="1500"/>
    </row>
    <row r="788" spans="1:15" s="269" customFormat="1" ht="21.75" customHeight="1" x14ac:dyDescent="0.2">
      <c r="A788" s="1653"/>
      <c r="B788" s="1656"/>
      <c r="C788" s="540">
        <v>4632</v>
      </c>
      <c r="D788" s="271" t="s">
        <v>290</v>
      </c>
      <c r="E788" s="1089"/>
      <c r="F788" s="1089"/>
      <c r="G788" s="1089"/>
      <c r="H788" s="1089">
        <f t="shared" si="335"/>
        <v>0</v>
      </c>
      <c r="I788" s="1089">
        <f t="shared" si="354"/>
        <v>0</v>
      </c>
      <c r="J788" s="1089"/>
      <c r="K788" s="1089"/>
      <c r="L788" s="1089"/>
      <c r="M788" s="1500"/>
      <c r="N788" s="1500"/>
      <c r="O788" s="1500"/>
    </row>
    <row r="789" spans="1:15" s="269" customFormat="1" ht="48.75" customHeight="1" x14ac:dyDescent="0.25">
      <c r="A789" s="1653"/>
      <c r="B789" s="1656"/>
      <c r="C789" s="543">
        <v>4638</v>
      </c>
      <c r="D789" s="516" t="s">
        <v>440</v>
      </c>
      <c r="E789" s="1089"/>
      <c r="F789" s="1089"/>
      <c r="G789" s="1089"/>
      <c r="H789" s="1089">
        <f t="shared" si="335"/>
        <v>0</v>
      </c>
      <c r="I789" s="1089">
        <f t="shared" si="354"/>
        <v>0</v>
      </c>
      <c r="J789" s="1089"/>
      <c r="K789" s="1089"/>
      <c r="L789" s="1089"/>
      <c r="M789" s="1500"/>
      <c r="N789" s="1500"/>
      <c r="O789" s="1500"/>
    </row>
    <row r="790" spans="1:15" s="269" customFormat="1" ht="14.25" x14ac:dyDescent="0.2">
      <c r="A790" s="1653"/>
      <c r="B790" s="1656"/>
      <c r="C790" s="540" t="s">
        <v>399</v>
      </c>
      <c r="D790" s="271" t="s">
        <v>400</v>
      </c>
      <c r="E790" s="1089"/>
      <c r="F790" s="1089"/>
      <c r="G790" s="1089"/>
      <c r="H790" s="1089">
        <f t="shared" si="335"/>
        <v>0</v>
      </c>
      <c r="I790" s="1089">
        <f t="shared" si="354"/>
        <v>0</v>
      </c>
      <c r="J790" s="1089"/>
      <c r="K790" s="1089"/>
      <c r="L790" s="1089"/>
      <c r="M790" s="1500"/>
      <c r="N790" s="1500"/>
      <c r="O790" s="1500"/>
    </row>
    <row r="791" spans="1:15" s="269" customFormat="1" ht="14.25" x14ac:dyDescent="0.2">
      <c r="A791" s="1653"/>
      <c r="B791" s="1656"/>
      <c r="C791" s="540">
        <v>4729</v>
      </c>
      <c r="D791" s="273" t="s">
        <v>67</v>
      </c>
      <c r="E791" s="1402">
        <v>670</v>
      </c>
      <c r="F791" s="1089">
        <v>3360</v>
      </c>
      <c r="G791" s="1089">
        <v>3360</v>
      </c>
      <c r="H791" s="1089">
        <f t="shared" si="335"/>
        <v>0</v>
      </c>
      <c r="I791" s="1089">
        <f t="shared" si="354"/>
        <v>2690</v>
      </c>
      <c r="J791" s="1402"/>
      <c r="K791" s="1089">
        <v>3360</v>
      </c>
      <c r="L791" s="1089">
        <v>3360</v>
      </c>
      <c r="M791" s="1067">
        <f t="shared" ref="M791" si="358">+G791/12*3</f>
        <v>840</v>
      </c>
      <c r="N791" s="1067">
        <f t="shared" ref="N791" si="359">+G791/12*6</f>
        <v>1680</v>
      </c>
      <c r="O791" s="1067">
        <f t="shared" ref="O791" si="360">+G791/12*9</f>
        <v>2520</v>
      </c>
    </row>
    <row r="792" spans="1:15" s="269" customFormat="1" ht="14.25" x14ac:dyDescent="0.2">
      <c r="A792" s="1653"/>
      <c r="B792" s="1656"/>
      <c r="C792" s="540">
        <v>4822</v>
      </c>
      <c r="D792" s="273" t="s">
        <v>68</v>
      </c>
      <c r="E792" s="1402"/>
      <c r="F792" s="1402"/>
      <c r="G792" s="1089"/>
      <c r="H792" s="1089">
        <f t="shared" si="335"/>
        <v>0</v>
      </c>
      <c r="I792" s="1089">
        <f t="shared" si="354"/>
        <v>0</v>
      </c>
      <c r="J792" s="1402"/>
      <c r="K792" s="1402"/>
      <c r="L792" s="1402"/>
      <c r="M792" s="1500"/>
      <c r="N792" s="1500"/>
      <c r="O792" s="1500"/>
    </row>
    <row r="793" spans="1:15" s="269" customFormat="1" ht="14.25" x14ac:dyDescent="0.2">
      <c r="A793" s="1653"/>
      <c r="B793" s="1656"/>
      <c r="C793" s="542">
        <v>4823</v>
      </c>
      <c r="D793" s="488" t="s">
        <v>69</v>
      </c>
      <c r="E793" s="1399">
        <f>E795+E796+E797</f>
        <v>401.9</v>
      </c>
      <c r="F793" s="1399">
        <f>F795+F796+F797</f>
        <v>509.2</v>
      </c>
      <c r="G793" s="1399">
        <f>G795+G796+G797</f>
        <v>1256.8</v>
      </c>
      <c r="H793" s="1399">
        <f t="shared" si="335"/>
        <v>747.59999999999991</v>
      </c>
      <c r="I793" s="1399">
        <f t="shared" si="354"/>
        <v>854.9</v>
      </c>
      <c r="J793" s="1399"/>
      <c r="K793" s="1399">
        <f>K795+K796+K797</f>
        <v>1256.8</v>
      </c>
      <c r="L793" s="1399">
        <f>L795+L796+L797</f>
        <v>1256.8</v>
      </c>
      <c r="M793" s="1500"/>
      <c r="N793" s="1500"/>
      <c r="O793" s="1500"/>
    </row>
    <row r="794" spans="1:15" s="269" customFormat="1" ht="14.25" x14ac:dyDescent="0.2">
      <c r="A794" s="1653"/>
      <c r="B794" s="1656"/>
      <c r="C794" s="540"/>
      <c r="D794" s="272" t="s">
        <v>72</v>
      </c>
      <c r="E794" s="1402"/>
      <c r="F794" s="1402"/>
      <c r="G794" s="1089"/>
      <c r="H794" s="1089">
        <f t="shared" si="335"/>
        <v>0</v>
      </c>
      <c r="I794" s="1089">
        <f t="shared" si="354"/>
        <v>0</v>
      </c>
      <c r="J794" s="1402"/>
      <c r="K794" s="1402"/>
      <c r="L794" s="1402"/>
      <c r="M794" s="1500"/>
      <c r="N794" s="1067"/>
      <c r="O794" s="1500"/>
    </row>
    <row r="795" spans="1:15" s="267" customFormat="1" ht="27" x14ac:dyDescent="0.2">
      <c r="A795" s="1653"/>
      <c r="B795" s="1656"/>
      <c r="C795" s="540"/>
      <c r="D795" s="272" t="s">
        <v>289</v>
      </c>
      <c r="E795" s="1089">
        <v>11</v>
      </c>
      <c r="F795" s="1089">
        <v>11</v>
      </c>
      <c r="G795" s="1089">
        <v>11.3</v>
      </c>
      <c r="H795" s="1089">
        <f t="shared" si="335"/>
        <v>0.30000000000000071</v>
      </c>
      <c r="I795" s="1089">
        <f t="shared" si="354"/>
        <v>0.30000000000000071</v>
      </c>
      <c r="J795" s="1402"/>
      <c r="K795" s="1089">
        <v>11.3</v>
      </c>
      <c r="L795" s="1089">
        <v>11.3</v>
      </c>
      <c r="M795" s="1067">
        <f t="shared" ref="M795:M796" si="361">+G795/12*3</f>
        <v>2.8250000000000002</v>
      </c>
      <c r="N795" s="1067">
        <f t="shared" ref="N795:N796" si="362">+G795/12*6</f>
        <v>5.65</v>
      </c>
      <c r="O795" s="1067">
        <f t="shared" ref="O795:O796" si="363">+G795/12*9</f>
        <v>8.4750000000000014</v>
      </c>
    </row>
    <row r="796" spans="1:15" ht="27.95" customHeight="1" x14ac:dyDescent="0.25">
      <c r="A796" s="1653"/>
      <c r="B796" s="1656"/>
      <c r="C796" s="540"/>
      <c r="D796" s="272" t="s">
        <v>287</v>
      </c>
      <c r="E796" s="1089">
        <v>390.9</v>
      </c>
      <c r="F796" s="1089">
        <v>498.2</v>
      </c>
      <c r="G796" s="1089">
        <v>1245.5</v>
      </c>
      <c r="H796" s="1089">
        <f t="shared" si="335"/>
        <v>747.3</v>
      </c>
      <c r="I796" s="1089">
        <f t="shared" si="354"/>
        <v>854.6</v>
      </c>
      <c r="J796" s="1402"/>
      <c r="K796" s="1089">
        <v>1245.5</v>
      </c>
      <c r="L796" s="1089">
        <v>1245.5</v>
      </c>
      <c r="M796" s="1067">
        <f t="shared" si="361"/>
        <v>311.375</v>
      </c>
      <c r="N796" s="1067">
        <f t="shared" si="362"/>
        <v>622.75</v>
      </c>
      <c r="O796" s="1067">
        <f t="shared" si="363"/>
        <v>934.125</v>
      </c>
    </row>
    <row r="797" spans="1:15" ht="14.25" x14ac:dyDescent="0.25">
      <c r="A797" s="1653"/>
      <c r="B797" s="1656"/>
      <c r="C797" s="540"/>
      <c r="D797" s="272" t="s">
        <v>288</v>
      </c>
      <c r="E797" s="1402"/>
      <c r="F797" s="1402"/>
      <c r="G797" s="1089"/>
      <c r="H797" s="1089">
        <f t="shared" si="335"/>
        <v>0</v>
      </c>
      <c r="I797" s="1089">
        <f t="shared" si="354"/>
        <v>0</v>
      </c>
      <c r="J797" s="1402"/>
      <c r="K797" s="1402"/>
      <c r="L797" s="1402"/>
      <c r="N797" s="1501"/>
    </row>
    <row r="798" spans="1:15" ht="31.5" customHeight="1" x14ac:dyDescent="0.25">
      <c r="A798" s="1653"/>
      <c r="B798" s="1656"/>
      <c r="C798" s="543" t="s">
        <v>438</v>
      </c>
      <c r="D798" s="516" t="s">
        <v>464</v>
      </c>
      <c r="E798" s="1402"/>
      <c r="F798" s="1402"/>
      <c r="G798" s="1089"/>
      <c r="H798" s="1089">
        <f t="shared" si="335"/>
        <v>0</v>
      </c>
      <c r="I798" s="1089">
        <f t="shared" si="354"/>
        <v>0</v>
      </c>
      <c r="J798" s="1402"/>
      <c r="K798" s="1402"/>
      <c r="L798" s="1402"/>
      <c r="N798" s="1501"/>
    </row>
    <row r="799" spans="1:15" s="282" customFormat="1" ht="14.25" x14ac:dyDescent="0.25">
      <c r="A799" s="1653"/>
      <c r="B799" s="1656"/>
      <c r="C799" s="540">
        <v>4861</v>
      </c>
      <c r="D799" s="273" t="s">
        <v>70</v>
      </c>
      <c r="E799" s="1402"/>
      <c r="F799" s="1402"/>
      <c r="G799" s="1089"/>
      <c r="H799" s="1089">
        <f t="shared" si="335"/>
        <v>0</v>
      </c>
      <c r="I799" s="1089">
        <f t="shared" si="354"/>
        <v>0</v>
      </c>
      <c r="J799" s="1402"/>
      <c r="K799" s="1402"/>
      <c r="L799" s="1402"/>
      <c r="M799" s="1383"/>
      <c r="N799" s="1379"/>
      <c r="O799" s="1501"/>
    </row>
    <row r="800" spans="1:15" ht="14.25" x14ac:dyDescent="0.25">
      <c r="A800" s="1654"/>
      <c r="B800" s="1657"/>
      <c r="C800" s="540">
        <v>4891</v>
      </c>
      <c r="D800" s="273" t="s">
        <v>71</v>
      </c>
      <c r="E800" s="1089"/>
      <c r="F800" s="1089"/>
      <c r="G800" s="1089"/>
      <c r="H800" s="1089">
        <f t="shared" si="335"/>
        <v>0</v>
      </c>
      <c r="I800" s="1089">
        <f t="shared" si="354"/>
        <v>0</v>
      </c>
      <c r="J800" s="1089"/>
      <c r="K800" s="1089"/>
      <c r="L800" s="1089"/>
      <c r="M800" s="1502"/>
    </row>
    <row r="801" spans="1:15" s="27" customFormat="1" ht="28.5" x14ac:dyDescent="0.25">
      <c r="A801" s="1647" t="s">
        <v>454</v>
      </c>
      <c r="B801" s="1647"/>
      <c r="C801" s="283"/>
      <c r="D801" s="36" t="s">
        <v>73</v>
      </c>
      <c r="E801" s="1403">
        <f>SUM(E803:E810)</f>
        <v>0</v>
      </c>
      <c r="F801" s="1403">
        <f>SUM(F803:F810)</f>
        <v>0</v>
      </c>
      <c r="G801" s="1403">
        <f>SUM(G803:G810)</f>
        <v>0</v>
      </c>
      <c r="H801" s="1403">
        <f t="shared" si="335"/>
        <v>0</v>
      </c>
      <c r="I801" s="1403">
        <f>+I807+I808+I809+I810</f>
        <v>0</v>
      </c>
      <c r="J801" s="1403"/>
      <c r="K801" s="1403">
        <f>SUM(K803:K810)</f>
        <v>0</v>
      </c>
      <c r="L801" s="1403">
        <f>SUM(L803:L810)</f>
        <v>0</v>
      </c>
      <c r="M801" s="1503"/>
      <c r="N801" s="1503"/>
      <c r="O801" s="1503"/>
    </row>
    <row r="802" spans="1:15" s="20" customFormat="1" ht="23.25" customHeight="1" x14ac:dyDescent="0.25">
      <c r="A802" s="891" t="s">
        <v>455</v>
      </c>
      <c r="B802" s="891" t="s">
        <v>456</v>
      </c>
      <c r="C802" s="284"/>
      <c r="D802" s="17" t="s">
        <v>72</v>
      </c>
      <c r="E802" s="1404"/>
      <c r="F802" s="1404"/>
      <c r="G802" s="1404"/>
      <c r="H802" s="1404">
        <f t="shared" si="335"/>
        <v>0</v>
      </c>
      <c r="I802" s="411">
        <f t="shared" ref="I802:I815" si="364">G802-E802</f>
        <v>0</v>
      </c>
      <c r="J802" s="1404"/>
      <c r="K802" s="1404"/>
      <c r="L802" s="1404"/>
      <c r="M802" s="1504"/>
      <c r="N802" s="1504"/>
      <c r="O802" s="1504"/>
    </row>
    <row r="803" spans="1:15" s="20" customFormat="1" ht="14.25" x14ac:dyDescent="0.25">
      <c r="A803" s="1658">
        <v>1080</v>
      </c>
      <c r="B803" s="1658">
        <v>11009</v>
      </c>
      <c r="C803" s="284">
        <v>5111</v>
      </c>
      <c r="D803" s="18" t="s">
        <v>1292</v>
      </c>
      <c r="E803" s="1404"/>
      <c r="F803" s="1404"/>
      <c r="G803" s="1404"/>
      <c r="H803" s="411">
        <f t="shared" si="335"/>
        <v>0</v>
      </c>
      <c r="I803" s="411">
        <f t="shared" si="364"/>
        <v>0</v>
      </c>
      <c r="J803" s="1404"/>
      <c r="K803" s="1404"/>
      <c r="L803" s="1404"/>
      <c r="M803" s="1504"/>
      <c r="N803" s="1504"/>
      <c r="O803" s="1504"/>
    </row>
    <row r="804" spans="1:15" s="20" customFormat="1" ht="14.25" x14ac:dyDescent="0.25">
      <c r="A804" s="1659"/>
      <c r="B804" s="1659"/>
      <c r="C804" s="284">
        <v>5112</v>
      </c>
      <c r="D804" s="18" t="s">
        <v>1293</v>
      </c>
      <c r="E804" s="1404"/>
      <c r="F804" s="1404"/>
      <c r="G804" s="1404"/>
      <c r="H804" s="411">
        <f t="shared" si="335"/>
        <v>0</v>
      </c>
      <c r="I804" s="411">
        <f t="shared" si="364"/>
        <v>0</v>
      </c>
      <c r="J804" s="1404"/>
      <c r="K804" s="1404"/>
      <c r="L804" s="1404"/>
      <c r="M804" s="1504"/>
      <c r="N804" s="1504"/>
      <c r="O804" s="1504"/>
    </row>
    <row r="805" spans="1:15" s="20" customFormat="1" ht="13.5" customHeight="1" x14ac:dyDescent="0.25">
      <c r="A805" s="1659"/>
      <c r="B805" s="1659"/>
      <c r="C805" s="284" t="s">
        <v>1294</v>
      </c>
      <c r="D805" s="18" t="s">
        <v>1269</v>
      </c>
      <c r="E805" s="1404"/>
      <c r="F805" s="1404"/>
      <c r="G805" s="1404"/>
      <c r="H805" s="411">
        <f t="shared" si="335"/>
        <v>0</v>
      </c>
      <c r="I805" s="411">
        <f t="shared" si="364"/>
        <v>0</v>
      </c>
      <c r="J805" s="1404"/>
      <c r="K805" s="1404"/>
      <c r="L805" s="1404"/>
      <c r="M805" s="1504"/>
      <c r="N805" s="1504"/>
      <c r="O805" s="1504"/>
    </row>
    <row r="806" spans="1:15" s="20" customFormat="1" ht="14.25" x14ac:dyDescent="0.25">
      <c r="A806" s="1659"/>
      <c r="B806" s="1659"/>
      <c r="C806" s="284">
        <v>5121</v>
      </c>
      <c r="D806" s="271" t="s">
        <v>74</v>
      </c>
      <c r="E806" s="1404"/>
      <c r="F806" s="1404"/>
      <c r="G806" s="1404"/>
      <c r="H806" s="411">
        <f t="shared" si="335"/>
        <v>0</v>
      </c>
      <c r="I806" s="411">
        <f t="shared" si="364"/>
        <v>0</v>
      </c>
      <c r="J806" s="1404"/>
      <c r="K806" s="1404"/>
      <c r="L806" s="1404"/>
      <c r="M806" s="1504"/>
      <c r="N806" s="1504"/>
      <c r="O806" s="1504"/>
    </row>
    <row r="807" spans="1:15" s="33" customFormat="1" ht="15.75" customHeight="1" x14ac:dyDescent="0.25">
      <c r="A807" s="1659"/>
      <c r="B807" s="1659"/>
      <c r="C807" s="258">
        <v>5122</v>
      </c>
      <c r="D807" s="21" t="s">
        <v>75</v>
      </c>
      <c r="E807" s="1405"/>
      <c r="F807" s="1405"/>
      <c r="G807" s="411"/>
      <c r="H807" s="411">
        <f t="shared" si="335"/>
        <v>0</v>
      </c>
      <c r="I807" s="411">
        <f t="shared" si="364"/>
        <v>0</v>
      </c>
      <c r="J807" s="1405"/>
      <c r="K807" s="411"/>
      <c r="L807" s="411"/>
      <c r="M807" s="1505"/>
      <c r="N807" s="1505"/>
      <c r="O807" s="1505"/>
    </row>
    <row r="808" spans="1:15" s="33" customFormat="1" ht="15.75" customHeight="1" x14ac:dyDescent="0.25">
      <c r="A808" s="1659"/>
      <c r="B808" s="1659"/>
      <c r="C808" s="258">
        <v>5129</v>
      </c>
      <c r="D808" s="21" t="s">
        <v>76</v>
      </c>
      <c r="E808" s="1405"/>
      <c r="F808" s="1405"/>
      <c r="G808" s="411"/>
      <c r="H808" s="411">
        <f t="shared" si="335"/>
        <v>0</v>
      </c>
      <c r="I808" s="411">
        <f t="shared" si="364"/>
        <v>0</v>
      </c>
      <c r="J808" s="1405"/>
      <c r="K808" s="411"/>
      <c r="L808" s="411"/>
      <c r="M808" s="1505"/>
      <c r="N808" s="1505"/>
      <c r="O808" s="1505"/>
    </row>
    <row r="809" spans="1:15" s="33" customFormat="1" ht="14.25" x14ac:dyDescent="0.25">
      <c r="A809" s="1659"/>
      <c r="B809" s="1659"/>
      <c r="C809" s="258">
        <v>5132</v>
      </c>
      <c r="D809" s="21" t="s">
        <v>77</v>
      </c>
      <c r="E809" s="1405"/>
      <c r="F809" s="1405"/>
      <c r="G809" s="411"/>
      <c r="H809" s="411">
        <f t="shared" si="335"/>
        <v>0</v>
      </c>
      <c r="I809" s="411">
        <f t="shared" si="364"/>
        <v>0</v>
      </c>
      <c r="J809" s="1405"/>
      <c r="K809" s="411"/>
      <c r="L809" s="411"/>
      <c r="M809" s="1505"/>
      <c r="N809" s="1505"/>
      <c r="O809" s="1505"/>
    </row>
    <row r="810" spans="1:15" s="33" customFormat="1" ht="15.75" customHeight="1" x14ac:dyDescent="0.25">
      <c r="A810" s="1660"/>
      <c r="B810" s="1660"/>
      <c r="C810" s="258" t="s">
        <v>1295</v>
      </c>
      <c r="D810" s="21" t="s">
        <v>1296</v>
      </c>
      <c r="E810" s="1405"/>
      <c r="F810" s="1405"/>
      <c r="G810" s="411"/>
      <c r="H810" s="411">
        <f t="shared" si="335"/>
        <v>0</v>
      </c>
      <c r="I810" s="411">
        <f t="shared" si="364"/>
        <v>0</v>
      </c>
      <c r="J810" s="1405"/>
      <c r="K810" s="411"/>
      <c r="L810" s="411"/>
      <c r="M810" s="1505"/>
      <c r="N810" s="1505"/>
      <c r="O810" s="1505"/>
    </row>
    <row r="811" spans="1:15" s="176" customFormat="1" ht="14.25" customHeight="1" x14ac:dyDescent="0.2">
      <c r="A811" s="1652" t="s">
        <v>1268</v>
      </c>
      <c r="B811" s="1655">
        <v>11010</v>
      </c>
      <c r="C811" s="534"/>
      <c r="D811" s="271" t="s">
        <v>291</v>
      </c>
      <c r="E811" s="1406">
        <v>65</v>
      </c>
      <c r="F811" s="1406">
        <v>65</v>
      </c>
      <c r="G811" s="1406">
        <v>74</v>
      </c>
      <c r="H811" s="1406">
        <f>+G811-F811</f>
        <v>9</v>
      </c>
      <c r="I811" s="1406">
        <f t="shared" si="364"/>
        <v>9</v>
      </c>
      <c r="J811" s="1406"/>
      <c r="K811" s="1406">
        <v>74</v>
      </c>
      <c r="L811" s="1406">
        <v>74</v>
      </c>
      <c r="M811" s="1107"/>
      <c r="N811" s="1107"/>
      <c r="O811" s="1107"/>
    </row>
    <row r="812" spans="1:15" s="176" customFormat="1" ht="13.5" customHeight="1" x14ac:dyDescent="0.2">
      <c r="A812" s="1653"/>
      <c r="B812" s="1656"/>
      <c r="C812" s="535"/>
      <c r="D812" s="272"/>
      <c r="E812" s="1407"/>
      <c r="F812" s="1407"/>
      <c r="G812" s="1407"/>
      <c r="H812" s="1407">
        <f>+G812-F812</f>
        <v>0</v>
      </c>
      <c r="I812" s="1407">
        <f t="shared" si="364"/>
        <v>0</v>
      </c>
      <c r="J812" s="1407"/>
      <c r="K812" s="1407"/>
      <c r="L812" s="1407"/>
      <c r="M812" s="1107"/>
      <c r="N812" s="1107"/>
      <c r="O812" s="1107"/>
    </row>
    <row r="813" spans="1:15" s="176" customFormat="1" ht="14.25" customHeight="1" x14ac:dyDescent="0.2">
      <c r="A813" s="1653"/>
      <c r="B813" s="1656"/>
      <c r="C813" s="535"/>
      <c r="D813" s="273" t="s">
        <v>32</v>
      </c>
      <c r="E813" s="1407">
        <v>1</v>
      </c>
      <c r="F813" s="1407">
        <v>1</v>
      </c>
      <c r="G813" s="1407">
        <v>1</v>
      </c>
      <c r="H813" s="1407">
        <f>+G813-F813</f>
        <v>0</v>
      </c>
      <c r="I813" s="1407">
        <f t="shared" si="364"/>
        <v>0</v>
      </c>
      <c r="J813" s="1407"/>
      <c r="K813" s="1407">
        <v>1</v>
      </c>
      <c r="L813" s="1407">
        <v>1</v>
      </c>
      <c r="M813" s="1107"/>
      <c r="N813" s="1107"/>
      <c r="O813" s="1107"/>
    </row>
    <row r="814" spans="1:15" s="266" customFormat="1" ht="14.25" customHeight="1" x14ac:dyDescent="0.2">
      <c r="A814" s="1653"/>
      <c r="B814" s="1656"/>
      <c r="C814" s="535"/>
      <c r="D814" s="272"/>
      <c r="E814" s="1093"/>
      <c r="F814" s="1093"/>
      <c r="G814" s="1093"/>
      <c r="H814" s="1093">
        <f>+G814-F814</f>
        <v>0</v>
      </c>
      <c r="I814" s="1093">
        <f t="shared" si="364"/>
        <v>0</v>
      </c>
      <c r="J814" s="1093"/>
      <c r="K814" s="1093"/>
      <c r="L814" s="1093"/>
      <c r="M814" s="1499"/>
      <c r="N814" s="1499"/>
      <c r="O814" s="1499"/>
    </row>
    <row r="815" spans="1:15" s="265" customFormat="1" ht="14.25" customHeight="1" x14ac:dyDescent="0.25">
      <c r="A815" s="1653"/>
      <c r="B815" s="1656"/>
      <c r="C815" s="536"/>
      <c r="D815" s="281" t="s">
        <v>33</v>
      </c>
      <c r="E815" s="1398">
        <f>+E817+E881</f>
        <v>329828.59999999998</v>
      </c>
      <c r="F815" s="1398">
        <f>+F817+F881</f>
        <v>338230.4</v>
      </c>
      <c r="G815" s="1398">
        <f>+G817+G881</f>
        <v>456213.49999999994</v>
      </c>
      <c r="H815" s="1398">
        <f>+G815-F815</f>
        <v>117983.09999999992</v>
      </c>
      <c r="I815" s="1398">
        <f t="shared" si="364"/>
        <v>126384.89999999997</v>
      </c>
      <c r="J815" s="1398"/>
      <c r="K815" s="1398">
        <f>+K817+K881</f>
        <v>468354.79999999993</v>
      </c>
      <c r="L815" s="1398">
        <f>+L817+L881</f>
        <v>484688.89999999997</v>
      </c>
      <c r="M815" s="1475">
        <f>SUM(M821:M876)</f>
        <v>80132.366666666669</v>
      </c>
      <c r="N815" s="1475">
        <f t="shared" ref="N815:O815" si="365">SUM(N821:N876)</f>
        <v>194185.74166666664</v>
      </c>
      <c r="O815" s="1475">
        <f t="shared" si="365"/>
        <v>308239.1166666667</v>
      </c>
    </row>
    <row r="816" spans="1:15" s="265" customFormat="1" ht="14.25" customHeight="1" x14ac:dyDescent="0.25">
      <c r="A816" s="1653"/>
      <c r="B816" s="1656"/>
      <c r="C816" s="537"/>
      <c r="D816" s="17" t="s">
        <v>403</v>
      </c>
      <c r="E816" s="1093"/>
      <c r="F816" s="1093"/>
      <c r="G816" s="1093"/>
      <c r="H816" s="1398"/>
      <c r="I816" s="1398"/>
      <c r="J816" s="1093"/>
      <c r="K816" s="1093"/>
      <c r="L816" s="1093"/>
      <c r="M816" s="1475"/>
      <c r="N816" s="1475"/>
      <c r="O816" s="1475"/>
    </row>
    <row r="817" spans="1:15" s="265" customFormat="1" ht="14.25" customHeight="1" x14ac:dyDescent="0.2">
      <c r="A817" s="1653"/>
      <c r="B817" s="1656"/>
      <c r="C817" s="538"/>
      <c r="D817" s="274" t="s">
        <v>36</v>
      </c>
      <c r="E817" s="1398">
        <f>E819+SUM(E825:E880)-E825-E830-E838-E852-E856-E873</f>
        <v>329828.59999999998</v>
      </c>
      <c r="F817" s="1398">
        <f>F819+SUM(F825:F880)-F825-F830-F838-F852-F856-F873</f>
        <v>338230.4</v>
      </c>
      <c r="G817" s="1398">
        <f>G819+SUM(G825:G880)-G825-G830-G838-G852-G856-G873</f>
        <v>456213.49999999994</v>
      </c>
      <c r="H817" s="1398">
        <f>+G817-F817</f>
        <v>117983.09999999992</v>
      </c>
      <c r="I817" s="1398">
        <f t="shared" ref="I817:I848" si="366">G817-E817</f>
        <v>126384.89999999997</v>
      </c>
      <c r="J817" s="1398"/>
      <c r="K817" s="1398">
        <f>K819+SUM(K825:K880)-K825-K830-K838-K852-K856-K873</f>
        <v>468354.79999999993</v>
      </c>
      <c r="L817" s="1398">
        <f>L819+SUM(L825:L880)-L825-L830-L838-L852-L856-L873</f>
        <v>484688.89999999997</v>
      </c>
      <c r="M817" s="1475"/>
      <c r="N817" s="1475"/>
      <c r="O817" s="1475"/>
    </row>
    <row r="818" spans="1:15" s="265" customFormat="1" ht="13.5" customHeight="1" x14ac:dyDescent="0.2">
      <c r="A818" s="1653"/>
      <c r="B818" s="1656"/>
      <c r="C818" s="534"/>
      <c r="D818" s="272" t="s">
        <v>72</v>
      </c>
      <c r="E818" s="1099"/>
      <c r="F818" s="1099"/>
      <c r="G818" s="1093"/>
      <c r="H818" s="1093">
        <f t="shared" ref="H818:H890" si="367">+G818-F818</f>
        <v>0</v>
      </c>
      <c r="I818" s="1099">
        <f t="shared" si="366"/>
        <v>0</v>
      </c>
      <c r="J818" s="1099"/>
      <c r="K818" s="1099"/>
      <c r="L818" s="1099"/>
      <c r="M818" s="1475"/>
      <c r="N818" s="1475"/>
      <c r="O818" s="1475"/>
    </row>
    <row r="819" spans="1:15" s="265" customFormat="1" ht="14.25" customHeight="1" x14ac:dyDescent="0.2">
      <c r="A819" s="1653"/>
      <c r="B819" s="1656"/>
      <c r="C819" s="539"/>
      <c r="D819" s="488" t="s">
        <v>491</v>
      </c>
      <c r="E819" s="1399">
        <f>SUM(E821:E823)</f>
        <v>287293.19999999995</v>
      </c>
      <c r="F819" s="1399">
        <f>SUM(F821:F823)</f>
        <v>297769.10000000003</v>
      </c>
      <c r="G819" s="1399">
        <f>SUM(G821:G823)</f>
        <v>407052.1</v>
      </c>
      <c r="H819" s="1399">
        <f t="shared" si="367"/>
        <v>109282.99999999994</v>
      </c>
      <c r="I819" s="1399">
        <f t="shared" si="366"/>
        <v>119758.90000000002</v>
      </c>
      <c r="J819" s="1399"/>
      <c r="K819" s="1399">
        <f>SUM(K821:K823)</f>
        <v>419193.39999999997</v>
      </c>
      <c r="L819" s="1399">
        <f>SUM(L821:L823)</f>
        <v>435527.5</v>
      </c>
      <c r="M819" s="1475"/>
      <c r="N819" s="1475"/>
      <c r="O819" s="1475"/>
    </row>
    <row r="820" spans="1:15" s="265" customFormat="1" x14ac:dyDescent="0.2">
      <c r="A820" s="1653"/>
      <c r="B820" s="1656"/>
      <c r="C820" s="534"/>
      <c r="D820" s="272" t="s">
        <v>72</v>
      </c>
      <c r="E820" s="1099"/>
      <c r="F820" s="1099"/>
      <c r="G820" s="1093"/>
      <c r="H820" s="1093">
        <f t="shared" si="367"/>
        <v>0</v>
      </c>
      <c r="I820" s="1099">
        <f t="shared" si="366"/>
        <v>0</v>
      </c>
      <c r="J820" s="1099"/>
      <c r="K820" s="1099"/>
      <c r="L820" s="1099"/>
      <c r="M820" s="1475"/>
      <c r="N820" s="1475"/>
      <c r="O820" s="1475"/>
    </row>
    <row r="821" spans="1:15" s="265" customFormat="1" ht="28.5" x14ac:dyDescent="0.2">
      <c r="A821" s="1653"/>
      <c r="B821" s="1656"/>
      <c r="C821" s="540" t="s">
        <v>283</v>
      </c>
      <c r="D821" s="275" t="s">
        <v>37</v>
      </c>
      <c r="E821" s="1099">
        <v>221921.5</v>
      </c>
      <c r="F821" s="1099">
        <v>231598.2</v>
      </c>
      <c r="G821" s="1099">
        <v>317470.5</v>
      </c>
      <c r="H821" s="1099">
        <f t="shared" si="367"/>
        <v>85872.299999999988</v>
      </c>
      <c r="I821" s="1099">
        <f t="shared" si="366"/>
        <v>95549</v>
      </c>
      <c r="J821" s="1099"/>
      <c r="K821" s="1099">
        <v>326039.3</v>
      </c>
      <c r="L821" s="1099">
        <v>338743.6</v>
      </c>
      <c r="M821" s="1475">
        <f t="shared" ref="M821:M823" si="368">+G821/12*2</f>
        <v>52911.75</v>
      </c>
      <c r="N821" s="1475">
        <f t="shared" ref="N821:N823" si="369">+G821/12*5</f>
        <v>132279.375</v>
      </c>
      <c r="O821" s="1475">
        <f t="shared" ref="O821:O823" si="370">+G821/12*8</f>
        <v>211647</v>
      </c>
    </row>
    <row r="822" spans="1:15" s="267" customFormat="1" ht="28.5" x14ac:dyDescent="0.2">
      <c r="A822" s="1653"/>
      <c r="B822" s="1656"/>
      <c r="C822" s="540" t="s">
        <v>284</v>
      </c>
      <c r="D822" s="276" t="s">
        <v>38</v>
      </c>
      <c r="E822" s="1099">
        <v>57179.1</v>
      </c>
      <c r="F822" s="1099">
        <v>57455.5</v>
      </c>
      <c r="G822" s="1099">
        <v>84109</v>
      </c>
      <c r="H822" s="1099">
        <f t="shared" si="367"/>
        <v>26653.5</v>
      </c>
      <c r="I822" s="1099">
        <f t="shared" si="366"/>
        <v>26929.9</v>
      </c>
      <c r="J822" s="1099"/>
      <c r="K822" s="1099">
        <v>87573.3</v>
      </c>
      <c r="L822" s="1099">
        <v>91097</v>
      </c>
      <c r="M822" s="1475">
        <f t="shared" si="368"/>
        <v>14018.166666666666</v>
      </c>
      <c r="N822" s="1475">
        <f t="shared" si="369"/>
        <v>35045.416666666664</v>
      </c>
      <c r="O822" s="1475">
        <f t="shared" si="370"/>
        <v>56072.666666666664</v>
      </c>
    </row>
    <row r="823" spans="1:15" s="267" customFormat="1" ht="28.5" x14ac:dyDescent="0.2">
      <c r="A823" s="1653"/>
      <c r="B823" s="1656"/>
      <c r="C823" s="540" t="s">
        <v>285</v>
      </c>
      <c r="D823" s="276" t="s">
        <v>39</v>
      </c>
      <c r="E823" s="1099">
        <v>8192.6</v>
      </c>
      <c r="F823" s="1099">
        <v>8715.4</v>
      </c>
      <c r="G823" s="1099">
        <v>5472.6</v>
      </c>
      <c r="H823" s="1099">
        <f t="shared" si="367"/>
        <v>-3242.7999999999993</v>
      </c>
      <c r="I823" s="1099">
        <f t="shared" si="366"/>
        <v>-2720</v>
      </c>
      <c r="J823" s="1099"/>
      <c r="K823" s="1099">
        <v>5580.8</v>
      </c>
      <c r="L823" s="1099">
        <v>5686.9</v>
      </c>
      <c r="M823" s="1475">
        <f t="shared" si="368"/>
        <v>912.1</v>
      </c>
      <c r="N823" s="1475">
        <f t="shared" si="369"/>
        <v>2280.25</v>
      </c>
      <c r="O823" s="1475">
        <f t="shared" si="370"/>
        <v>3648.4</v>
      </c>
    </row>
    <row r="824" spans="1:15" s="267" customFormat="1" ht="14.25" x14ac:dyDescent="0.2">
      <c r="A824" s="1653"/>
      <c r="B824" s="1656"/>
      <c r="C824" s="541"/>
      <c r="D824" s="489"/>
      <c r="E824" s="1120"/>
      <c r="F824" s="1120"/>
      <c r="G824" s="1120"/>
      <c r="H824" s="1120">
        <f t="shared" si="367"/>
        <v>0</v>
      </c>
      <c r="I824" s="1120">
        <f t="shared" si="366"/>
        <v>0</v>
      </c>
      <c r="J824" s="1120"/>
      <c r="K824" s="1120"/>
      <c r="L824" s="1120"/>
      <c r="M824" s="1067"/>
      <c r="N824" s="1067"/>
      <c r="O824" s="1067"/>
    </row>
    <row r="825" spans="1:15" s="267" customFormat="1" ht="14.25" x14ac:dyDescent="0.2">
      <c r="A825" s="1653"/>
      <c r="B825" s="1656"/>
      <c r="C825" s="542">
        <v>4212</v>
      </c>
      <c r="D825" s="488" t="s">
        <v>40</v>
      </c>
      <c r="E825" s="1399">
        <f>E827+E828+E829</f>
        <v>10946.8</v>
      </c>
      <c r="F825" s="1399">
        <f>F827+F828+F829</f>
        <v>10535.8</v>
      </c>
      <c r="G825" s="1399">
        <f>G827+G828+G829</f>
        <v>10560</v>
      </c>
      <c r="H825" s="1399">
        <f t="shared" si="367"/>
        <v>24.200000000000728</v>
      </c>
      <c r="I825" s="1399">
        <f t="shared" si="366"/>
        <v>-386.79999999999927</v>
      </c>
      <c r="J825" s="1399"/>
      <c r="K825" s="1399">
        <f>K827+K828+K829</f>
        <v>10560</v>
      </c>
      <c r="L825" s="1399">
        <f>L827+L828+L829</f>
        <v>10560</v>
      </c>
      <c r="M825" s="1067"/>
      <c r="N825" s="1067"/>
      <c r="O825" s="1067"/>
    </row>
    <row r="826" spans="1:15" s="267" customFormat="1" x14ac:dyDescent="0.2">
      <c r="A826" s="1653"/>
      <c r="B826" s="1656"/>
      <c r="C826" s="540"/>
      <c r="D826" s="272" t="s">
        <v>72</v>
      </c>
      <c r="E826" s="1089"/>
      <c r="F826" s="1089"/>
      <c r="G826" s="1089"/>
      <c r="H826" s="1089">
        <f t="shared" si="367"/>
        <v>0</v>
      </c>
      <c r="I826" s="1089">
        <f t="shared" si="366"/>
        <v>0</v>
      </c>
      <c r="J826" s="1089"/>
      <c r="K826" s="1089"/>
      <c r="L826" s="1089"/>
      <c r="M826" s="1067"/>
      <c r="N826" s="1067"/>
      <c r="O826" s="1067"/>
    </row>
    <row r="827" spans="1:15" s="267" customFormat="1" x14ac:dyDescent="0.2">
      <c r="A827" s="1653"/>
      <c r="B827" s="1656"/>
      <c r="C827" s="540"/>
      <c r="D827" s="272" t="s">
        <v>40</v>
      </c>
      <c r="E827" s="1089">
        <v>6322.8</v>
      </c>
      <c r="F827" s="1089">
        <v>4944.8999999999996</v>
      </c>
      <c r="G827" s="1089">
        <v>4301.8999999999996</v>
      </c>
      <c r="H827" s="1089">
        <f t="shared" si="367"/>
        <v>-643</v>
      </c>
      <c r="I827" s="1089">
        <f t="shared" si="366"/>
        <v>-2020.9000000000005</v>
      </c>
      <c r="J827" s="1089"/>
      <c r="K827" s="1089">
        <v>4301.8999999999996</v>
      </c>
      <c r="L827" s="1089">
        <v>4301.8999999999996</v>
      </c>
      <c r="M827" s="1067">
        <f t="shared" ref="M827:M829" si="371">+G827/12*3</f>
        <v>1075.4749999999999</v>
      </c>
      <c r="N827" s="1067">
        <f t="shared" ref="N827:N829" si="372">+G827/12*6</f>
        <v>2150.9499999999998</v>
      </c>
      <c r="O827" s="1067">
        <f t="shared" ref="O827:O829" si="373">+G827/12*9</f>
        <v>3226.4249999999997</v>
      </c>
    </row>
    <row r="828" spans="1:15" s="267" customFormat="1" x14ac:dyDescent="0.2">
      <c r="A828" s="1653"/>
      <c r="B828" s="1656"/>
      <c r="C828" s="540"/>
      <c r="D828" s="272" t="s">
        <v>292</v>
      </c>
      <c r="E828" s="1089"/>
      <c r="F828" s="1089"/>
      <c r="G828" s="1089">
        <v>643</v>
      </c>
      <c r="H828" s="1089">
        <f t="shared" si="367"/>
        <v>643</v>
      </c>
      <c r="I828" s="1089">
        <f t="shared" si="366"/>
        <v>643</v>
      </c>
      <c r="J828" s="1089"/>
      <c r="K828" s="1089">
        <v>643</v>
      </c>
      <c r="L828" s="1089">
        <v>643</v>
      </c>
      <c r="M828" s="1067">
        <f t="shared" si="371"/>
        <v>160.75</v>
      </c>
      <c r="N828" s="1067">
        <f t="shared" si="372"/>
        <v>321.5</v>
      </c>
      <c r="O828" s="1067">
        <f t="shared" si="373"/>
        <v>482.25</v>
      </c>
    </row>
    <row r="829" spans="1:15" s="267" customFormat="1" x14ac:dyDescent="0.2">
      <c r="A829" s="1653"/>
      <c r="B829" s="1656"/>
      <c r="C829" s="540"/>
      <c r="D829" s="272" t="s">
        <v>405</v>
      </c>
      <c r="E829" s="1089">
        <v>4624</v>
      </c>
      <c r="F829" s="1089">
        <v>5590.9</v>
      </c>
      <c r="G829" s="1089">
        <v>5615.1</v>
      </c>
      <c r="H829" s="1089">
        <f t="shared" si="367"/>
        <v>24.200000000000728</v>
      </c>
      <c r="I829" s="1089">
        <f t="shared" si="366"/>
        <v>991.10000000000036</v>
      </c>
      <c r="J829" s="1089"/>
      <c r="K829" s="1089">
        <v>5615.1</v>
      </c>
      <c r="L829" s="1089">
        <v>5615.1</v>
      </c>
      <c r="M829" s="1067">
        <f t="shared" si="371"/>
        <v>1403.7750000000001</v>
      </c>
      <c r="N829" s="1067">
        <f t="shared" si="372"/>
        <v>2807.55</v>
      </c>
      <c r="O829" s="1067">
        <f t="shared" si="373"/>
        <v>4211.3249999999998</v>
      </c>
    </row>
    <row r="830" spans="1:15" s="267" customFormat="1" ht="14.25" x14ac:dyDescent="0.2">
      <c r="A830" s="1653"/>
      <c r="B830" s="1656"/>
      <c r="C830" s="542">
        <v>4213</v>
      </c>
      <c r="D830" s="488" t="s">
        <v>41</v>
      </c>
      <c r="E830" s="1399">
        <f>E832+E833</f>
        <v>281.2</v>
      </c>
      <c r="F830" s="1399">
        <f>F832+F833</f>
        <v>747.9</v>
      </c>
      <c r="G830" s="1399">
        <f>G832+G833</f>
        <v>1168.9000000000001</v>
      </c>
      <c r="H830" s="1399">
        <f t="shared" si="367"/>
        <v>421.00000000000011</v>
      </c>
      <c r="I830" s="1399">
        <f t="shared" si="366"/>
        <v>887.7</v>
      </c>
      <c r="J830" s="1399"/>
      <c r="K830" s="1399">
        <f>K832+K833</f>
        <v>1168.9000000000001</v>
      </c>
      <c r="L830" s="1399">
        <f>L832+L833</f>
        <v>1168.9000000000001</v>
      </c>
      <c r="M830" s="1067"/>
      <c r="N830" s="1067"/>
      <c r="O830" s="1067"/>
    </row>
    <row r="831" spans="1:15" s="267" customFormat="1" x14ac:dyDescent="0.2">
      <c r="A831" s="1653"/>
      <c r="B831" s="1656"/>
      <c r="C831" s="540"/>
      <c r="D831" s="272" t="s">
        <v>72</v>
      </c>
      <c r="E831" s="1089"/>
      <c r="F831" s="1089"/>
      <c r="G831" s="1089"/>
      <c r="H831" s="1089">
        <f t="shared" si="367"/>
        <v>0</v>
      </c>
      <c r="I831" s="1089">
        <f t="shared" si="366"/>
        <v>0</v>
      </c>
      <c r="J831" s="1089"/>
      <c r="K831" s="1089"/>
      <c r="L831" s="1089"/>
      <c r="M831" s="1067"/>
      <c r="N831" s="1067"/>
      <c r="O831" s="1067"/>
    </row>
    <row r="832" spans="1:15" s="267" customFormat="1" ht="27" x14ac:dyDescent="0.2">
      <c r="A832" s="1653"/>
      <c r="B832" s="1656"/>
      <c r="C832" s="540"/>
      <c r="D832" s="278" t="s">
        <v>42</v>
      </c>
      <c r="E832" s="1089">
        <v>281.2</v>
      </c>
      <c r="F832" s="1089">
        <v>571.5</v>
      </c>
      <c r="G832" s="1099">
        <v>816.1</v>
      </c>
      <c r="H832" s="1089">
        <f t="shared" si="367"/>
        <v>244.60000000000002</v>
      </c>
      <c r="I832" s="1089">
        <f t="shared" si="366"/>
        <v>534.90000000000009</v>
      </c>
      <c r="J832" s="1089"/>
      <c r="K832" s="1099">
        <v>816.1</v>
      </c>
      <c r="L832" s="1099">
        <v>816.1</v>
      </c>
      <c r="M832" s="1067">
        <f t="shared" ref="M832:M834" si="374">+G832/12*3</f>
        <v>204.02500000000003</v>
      </c>
      <c r="N832" s="1067">
        <f t="shared" ref="N832:N834" si="375">+G832/12*6</f>
        <v>408.05000000000007</v>
      </c>
      <c r="O832" s="1067">
        <f t="shared" ref="O832:O834" si="376">+G832/12*9</f>
        <v>612.07500000000005</v>
      </c>
    </row>
    <row r="833" spans="1:15" s="267" customFormat="1" ht="27" x14ac:dyDescent="0.2">
      <c r="A833" s="1653"/>
      <c r="B833" s="1656"/>
      <c r="C833" s="540"/>
      <c r="D833" s="278" t="s">
        <v>286</v>
      </c>
      <c r="E833" s="1089"/>
      <c r="F833" s="1089">
        <v>176.4</v>
      </c>
      <c r="G833" s="1089">
        <v>352.8</v>
      </c>
      <c r="H833" s="1089">
        <f t="shared" si="367"/>
        <v>176.4</v>
      </c>
      <c r="I833" s="1089">
        <f t="shared" si="366"/>
        <v>352.8</v>
      </c>
      <c r="J833" s="1089"/>
      <c r="K833" s="1089">
        <v>352.8</v>
      </c>
      <c r="L833" s="1089">
        <v>352.8</v>
      </c>
      <c r="M833" s="1067">
        <f t="shared" si="374"/>
        <v>88.2</v>
      </c>
      <c r="N833" s="1067">
        <f t="shared" si="375"/>
        <v>176.4</v>
      </c>
      <c r="O833" s="1067">
        <f t="shared" si="376"/>
        <v>264.60000000000002</v>
      </c>
    </row>
    <row r="834" spans="1:15" s="267" customFormat="1" ht="14.25" x14ac:dyDescent="0.2">
      <c r="A834" s="1653"/>
      <c r="B834" s="1656"/>
      <c r="C834" s="540">
        <v>4214</v>
      </c>
      <c r="D834" s="277" t="s">
        <v>43</v>
      </c>
      <c r="E834" s="1089">
        <v>28008.5</v>
      </c>
      <c r="F834" s="1089">
        <v>26959.5</v>
      </c>
      <c r="G834" s="1089">
        <v>34123.699999999997</v>
      </c>
      <c r="H834" s="1089">
        <f t="shared" si="367"/>
        <v>7164.1999999999971</v>
      </c>
      <c r="I834" s="1089">
        <f t="shared" si="366"/>
        <v>6115.1999999999971</v>
      </c>
      <c r="J834" s="1089"/>
      <c r="K834" s="1089">
        <v>34123.699999999997</v>
      </c>
      <c r="L834" s="1089">
        <v>34123.699999999997</v>
      </c>
      <c r="M834" s="1067">
        <f t="shared" si="374"/>
        <v>8530.9249999999993</v>
      </c>
      <c r="N834" s="1067">
        <f t="shared" si="375"/>
        <v>17061.849999999999</v>
      </c>
      <c r="O834" s="1067">
        <f t="shared" si="376"/>
        <v>25592.774999999998</v>
      </c>
    </row>
    <row r="835" spans="1:15" s="265" customFormat="1" ht="23.25" customHeight="1" x14ac:dyDescent="0.2">
      <c r="A835" s="1653"/>
      <c r="B835" s="1656"/>
      <c r="C835" s="540">
        <v>4215</v>
      </c>
      <c r="D835" s="277" t="s">
        <v>44</v>
      </c>
      <c r="E835" s="1089"/>
      <c r="F835" s="1089"/>
      <c r="G835" s="1089"/>
      <c r="H835" s="1089">
        <f t="shared" si="367"/>
        <v>0</v>
      </c>
      <c r="I835" s="1089">
        <f t="shared" si="366"/>
        <v>0</v>
      </c>
      <c r="J835" s="1089"/>
      <c r="K835" s="1089"/>
      <c r="L835" s="1089"/>
      <c r="M835" s="1475"/>
      <c r="N835" s="1107"/>
      <c r="O835" s="1475"/>
    </row>
    <row r="836" spans="1:15" s="176" customFormat="1" ht="14.25" x14ac:dyDescent="0.2">
      <c r="A836" s="1653"/>
      <c r="B836" s="1656"/>
      <c r="C836" s="540">
        <v>4216</v>
      </c>
      <c r="D836" s="277" t="s">
        <v>45</v>
      </c>
      <c r="E836" s="1089"/>
      <c r="F836" s="1089"/>
      <c r="G836" s="1089"/>
      <c r="H836" s="1089">
        <f t="shared" si="367"/>
        <v>0</v>
      </c>
      <c r="I836" s="1089">
        <f t="shared" si="366"/>
        <v>0</v>
      </c>
      <c r="J836" s="1089"/>
      <c r="K836" s="1089"/>
      <c r="L836" s="1089"/>
      <c r="M836" s="1107"/>
      <c r="N836" s="1107"/>
      <c r="O836" s="1107"/>
    </row>
    <row r="837" spans="1:15" s="176" customFormat="1" ht="14.25" x14ac:dyDescent="0.2">
      <c r="A837" s="1653"/>
      <c r="B837" s="1656"/>
      <c r="C837" s="540">
        <v>4217</v>
      </c>
      <c r="D837" s="277" t="s">
        <v>46</v>
      </c>
      <c r="E837" s="1089"/>
      <c r="F837" s="1089"/>
      <c r="G837" s="1089"/>
      <c r="H837" s="1089">
        <f t="shared" si="367"/>
        <v>0</v>
      </c>
      <c r="I837" s="1089">
        <f t="shared" si="366"/>
        <v>0</v>
      </c>
      <c r="J837" s="1089"/>
      <c r="K837" s="1089"/>
      <c r="L837" s="1089"/>
      <c r="M837" s="1107"/>
      <c r="N837" s="1107"/>
      <c r="O837" s="1107"/>
    </row>
    <row r="838" spans="1:15" s="176" customFormat="1" ht="14.25" x14ac:dyDescent="0.2">
      <c r="A838" s="1653"/>
      <c r="B838" s="1656"/>
      <c r="C838" s="542"/>
      <c r="D838" s="488" t="s">
        <v>431</v>
      </c>
      <c r="E838" s="1399">
        <f>E840+E841</f>
        <v>32</v>
      </c>
      <c r="F838" s="1399">
        <f>F840+F841</f>
        <v>310.8</v>
      </c>
      <c r="G838" s="1399">
        <f>G840+G841</f>
        <v>0</v>
      </c>
      <c r="H838" s="1399">
        <f t="shared" si="367"/>
        <v>-310.8</v>
      </c>
      <c r="I838" s="1399">
        <f t="shared" si="366"/>
        <v>-32</v>
      </c>
      <c r="J838" s="1399"/>
      <c r="K838" s="1399">
        <f>K840+K841</f>
        <v>0</v>
      </c>
      <c r="L838" s="1399">
        <f>L840+L841</f>
        <v>0</v>
      </c>
      <c r="M838" s="1107"/>
      <c r="N838" s="1107"/>
      <c r="O838" s="1107"/>
    </row>
    <row r="839" spans="1:15" s="176" customFormat="1" x14ac:dyDescent="0.2">
      <c r="A839" s="1653"/>
      <c r="B839" s="1656"/>
      <c r="C839" s="540"/>
      <c r="D839" s="272" t="s">
        <v>72</v>
      </c>
      <c r="E839" s="1093"/>
      <c r="F839" s="1093"/>
      <c r="G839" s="1093"/>
      <c r="H839" s="1093">
        <f t="shared" si="367"/>
        <v>0</v>
      </c>
      <c r="I839" s="1093">
        <f t="shared" si="366"/>
        <v>0</v>
      </c>
      <c r="J839" s="1093"/>
      <c r="K839" s="1093"/>
      <c r="L839" s="1093"/>
      <c r="M839" s="1107"/>
      <c r="N839" s="1107"/>
      <c r="O839" s="1107"/>
    </row>
    <row r="840" spans="1:15" s="176" customFormat="1" x14ac:dyDescent="0.2">
      <c r="A840" s="1653"/>
      <c r="B840" s="1656"/>
      <c r="C840" s="540">
        <v>4221</v>
      </c>
      <c r="D840" s="272" t="s">
        <v>47</v>
      </c>
      <c r="E840" s="1093">
        <v>32</v>
      </c>
      <c r="F840" s="1093">
        <v>310.8</v>
      </c>
      <c r="G840" s="1093"/>
      <c r="H840" s="1093">
        <f t="shared" si="367"/>
        <v>-310.8</v>
      </c>
      <c r="I840" s="1093">
        <f t="shared" si="366"/>
        <v>-32</v>
      </c>
      <c r="J840" s="1093"/>
      <c r="K840" s="1093"/>
      <c r="L840" s="1093"/>
      <c r="M840" s="1107"/>
      <c r="N840" s="1107"/>
      <c r="O840" s="1107"/>
    </row>
    <row r="841" spans="1:15" s="176" customFormat="1" x14ac:dyDescent="0.2">
      <c r="A841" s="1653"/>
      <c r="B841" s="1656"/>
      <c r="C841" s="540">
        <v>4222</v>
      </c>
      <c r="D841" s="272" t="s">
        <v>48</v>
      </c>
      <c r="E841" s="1093"/>
      <c r="F841" s="1093"/>
      <c r="G841" s="1093"/>
      <c r="H841" s="1093">
        <f t="shared" si="367"/>
        <v>0</v>
      </c>
      <c r="I841" s="1093">
        <f t="shared" si="366"/>
        <v>0</v>
      </c>
      <c r="J841" s="1093"/>
      <c r="K841" s="1093"/>
      <c r="L841" s="1093"/>
      <c r="M841" s="1107"/>
      <c r="N841" s="1067"/>
      <c r="O841" s="1107"/>
    </row>
    <row r="842" spans="1:15" s="267" customFormat="1" ht="14.25" x14ac:dyDescent="0.2">
      <c r="A842" s="1653"/>
      <c r="B842" s="1656"/>
      <c r="C842" s="540">
        <v>4231</v>
      </c>
      <c r="D842" s="273" t="s">
        <v>49</v>
      </c>
      <c r="E842" s="1093">
        <v>1465.7</v>
      </c>
      <c r="F842" s="1093">
        <v>1533.4</v>
      </c>
      <c r="G842" s="1093">
        <v>1833.5</v>
      </c>
      <c r="H842" s="1093">
        <f t="shared" si="367"/>
        <v>300.09999999999991</v>
      </c>
      <c r="I842" s="1093">
        <f t="shared" si="366"/>
        <v>367.79999999999995</v>
      </c>
      <c r="J842" s="1093"/>
      <c r="K842" s="1093">
        <v>1833.5</v>
      </c>
      <c r="L842" s="1093">
        <v>1833.5</v>
      </c>
      <c r="M842" s="1067">
        <f t="shared" ref="M842" si="377">+G842/12*3</f>
        <v>458.375</v>
      </c>
      <c r="N842" s="1067">
        <f t="shared" ref="N842" si="378">+G842/12*6</f>
        <v>916.75</v>
      </c>
      <c r="O842" s="1067">
        <f t="shared" ref="O842" si="379">+G842/12*9</f>
        <v>1375.125</v>
      </c>
    </row>
    <row r="843" spans="1:15" s="267" customFormat="1" ht="16.5" x14ac:dyDescent="0.3">
      <c r="A843" s="1653"/>
      <c r="B843" s="1656"/>
      <c r="C843" s="540">
        <v>4232</v>
      </c>
      <c r="D843" s="273" t="s">
        <v>50</v>
      </c>
      <c r="E843" s="1093"/>
      <c r="F843" s="1093"/>
      <c r="G843" s="1093"/>
      <c r="H843" s="1093">
        <f t="shared" si="367"/>
        <v>0</v>
      </c>
      <c r="I843" s="1093">
        <f t="shared" si="366"/>
        <v>0</v>
      </c>
      <c r="J843" s="1400"/>
      <c r="K843" s="1093"/>
      <c r="L843" s="1093"/>
      <c r="M843" s="1067"/>
      <c r="N843" s="1067"/>
      <c r="O843" s="1067"/>
    </row>
    <row r="844" spans="1:15" s="267" customFormat="1" ht="28.5" x14ac:dyDescent="0.3">
      <c r="A844" s="1653"/>
      <c r="B844" s="1656"/>
      <c r="C844" s="540">
        <v>4233</v>
      </c>
      <c r="D844" s="273" t="s">
        <v>394</v>
      </c>
      <c r="E844" s="1093"/>
      <c r="F844" s="1093"/>
      <c r="G844" s="1093"/>
      <c r="H844" s="1093">
        <f t="shared" si="367"/>
        <v>0</v>
      </c>
      <c r="I844" s="1093">
        <f t="shared" si="366"/>
        <v>0</v>
      </c>
      <c r="J844" s="1400"/>
      <c r="K844" s="1093"/>
      <c r="L844" s="1093"/>
      <c r="M844" s="1067"/>
      <c r="N844" s="1067"/>
      <c r="O844" s="1067"/>
    </row>
    <row r="845" spans="1:15" s="267" customFormat="1" ht="14.25" x14ac:dyDescent="0.2">
      <c r="A845" s="1653"/>
      <c r="B845" s="1656"/>
      <c r="C845" s="540">
        <v>4234</v>
      </c>
      <c r="D845" s="273" t="s">
        <v>51</v>
      </c>
      <c r="E845" s="1089"/>
      <c r="F845" s="1089"/>
      <c r="G845" s="1089"/>
      <c r="H845" s="1089">
        <f t="shared" si="367"/>
        <v>0</v>
      </c>
      <c r="I845" s="1089">
        <f t="shared" si="366"/>
        <v>0</v>
      </c>
      <c r="J845" s="1089"/>
      <c r="K845" s="1089"/>
      <c r="L845" s="1089"/>
      <c r="M845" s="1067"/>
      <c r="N845" s="1475"/>
      <c r="O845" s="1067"/>
    </row>
    <row r="846" spans="1:15" s="265" customFormat="1" ht="14.25" x14ac:dyDescent="0.2">
      <c r="A846" s="1653"/>
      <c r="B846" s="1656"/>
      <c r="C846" s="540">
        <v>4235</v>
      </c>
      <c r="D846" s="273" t="s">
        <v>52</v>
      </c>
      <c r="E846" s="1089"/>
      <c r="F846" s="1089"/>
      <c r="G846" s="1089">
        <v>750</v>
      </c>
      <c r="H846" s="1089">
        <f t="shared" si="367"/>
        <v>750</v>
      </c>
      <c r="I846" s="1089">
        <f t="shared" si="366"/>
        <v>750</v>
      </c>
      <c r="J846" s="1089"/>
      <c r="K846" s="1089">
        <v>750</v>
      </c>
      <c r="L846" s="1089">
        <v>750</v>
      </c>
      <c r="M846" s="1067">
        <f t="shared" ref="M846" si="380">+G846/12*3</f>
        <v>187.5</v>
      </c>
      <c r="N846" s="1067">
        <f t="shared" ref="N846" si="381">+G846/12*6</f>
        <v>375</v>
      </c>
      <c r="O846" s="1067">
        <f t="shared" ref="O846" si="382">+G846/12*9</f>
        <v>562.5</v>
      </c>
    </row>
    <row r="847" spans="1:15" s="267" customFormat="1" ht="28.5" x14ac:dyDescent="0.2">
      <c r="A847" s="1653"/>
      <c r="B847" s="1656"/>
      <c r="C847" s="540">
        <v>4236</v>
      </c>
      <c r="D847" s="273" t="s">
        <v>53</v>
      </c>
      <c r="E847" s="1089"/>
      <c r="F847" s="1089"/>
      <c r="G847" s="1089"/>
      <c r="H847" s="1089">
        <f t="shared" si="367"/>
        <v>0</v>
      </c>
      <c r="I847" s="1089">
        <f t="shared" si="366"/>
        <v>0</v>
      </c>
      <c r="J847" s="1089"/>
      <c r="K847" s="1089"/>
      <c r="L847" s="1089"/>
      <c r="M847" s="1067"/>
      <c r="N847" s="1475"/>
      <c r="O847" s="1067"/>
    </row>
    <row r="848" spans="1:15" s="265" customFormat="1" ht="14.25" x14ac:dyDescent="0.2">
      <c r="A848" s="1653"/>
      <c r="B848" s="1656"/>
      <c r="C848" s="540">
        <v>4237</v>
      </c>
      <c r="D848" s="273" t="s">
        <v>54</v>
      </c>
      <c r="E848" s="1089"/>
      <c r="F848" s="1089"/>
      <c r="G848" s="1089"/>
      <c r="H848" s="1089">
        <f t="shared" si="367"/>
        <v>0</v>
      </c>
      <c r="I848" s="1089">
        <f t="shared" si="366"/>
        <v>0</v>
      </c>
      <c r="J848" s="1089"/>
      <c r="K848" s="1089"/>
      <c r="L848" s="1089"/>
      <c r="M848" s="1475"/>
      <c r="N848" s="1475"/>
      <c r="O848" s="1475"/>
    </row>
    <row r="849" spans="1:15" s="265" customFormat="1" ht="14.25" x14ac:dyDescent="0.2">
      <c r="A849" s="1653"/>
      <c r="B849" s="1656"/>
      <c r="C849" s="540">
        <v>4239</v>
      </c>
      <c r="D849" s="271" t="s">
        <v>55</v>
      </c>
      <c r="E849" s="1099"/>
      <c r="F849" s="1099"/>
      <c r="G849" s="1099"/>
      <c r="H849" s="1099">
        <f t="shared" si="367"/>
        <v>0</v>
      </c>
      <c r="I849" s="1099">
        <f t="shared" ref="I849:I880" si="383">G849-E849</f>
        <v>0</v>
      </c>
      <c r="J849" s="1099"/>
      <c r="K849" s="1099"/>
      <c r="L849" s="1099"/>
      <c r="M849" s="1475"/>
      <c r="N849" s="1475"/>
      <c r="O849" s="1475"/>
    </row>
    <row r="850" spans="1:15" s="265" customFormat="1" ht="14.25" x14ac:dyDescent="0.2">
      <c r="A850" s="1653"/>
      <c r="B850" s="1656"/>
      <c r="C850" s="540">
        <v>4241</v>
      </c>
      <c r="D850" s="273" t="s">
        <v>56</v>
      </c>
      <c r="E850" s="1089">
        <v>128.9</v>
      </c>
      <c r="F850" s="1089">
        <v>128.9</v>
      </c>
      <c r="G850" s="1089">
        <v>128.9</v>
      </c>
      <c r="H850" s="1089">
        <f t="shared" si="367"/>
        <v>0</v>
      </c>
      <c r="I850" s="1089">
        <f t="shared" si="383"/>
        <v>0</v>
      </c>
      <c r="J850" s="1089"/>
      <c r="K850" s="1089">
        <v>128.9</v>
      </c>
      <c r="L850" s="1089">
        <v>128.9</v>
      </c>
      <c r="M850" s="1067">
        <f t="shared" ref="M850" si="384">+G850/12*3</f>
        <v>32.225000000000001</v>
      </c>
      <c r="N850" s="1067">
        <f t="shared" ref="N850" si="385">+G850/12*6</f>
        <v>64.45</v>
      </c>
      <c r="O850" s="1067">
        <f t="shared" ref="O850" si="386">+G850/12*9</f>
        <v>96.675000000000011</v>
      </c>
    </row>
    <row r="851" spans="1:15" s="265" customFormat="1" ht="28.5" x14ac:dyDescent="0.2">
      <c r="A851" s="1653"/>
      <c r="B851" s="1656"/>
      <c r="C851" s="540">
        <v>4251</v>
      </c>
      <c r="D851" s="271" t="s">
        <v>57</v>
      </c>
      <c r="E851" s="1099"/>
      <c r="F851" s="1099"/>
      <c r="G851" s="1099"/>
      <c r="H851" s="1099">
        <f t="shared" si="367"/>
        <v>0</v>
      </c>
      <c r="I851" s="1099">
        <f t="shared" si="383"/>
        <v>0</v>
      </c>
      <c r="J851" s="1099"/>
      <c r="K851" s="1099"/>
      <c r="L851" s="1099"/>
      <c r="M851" s="1475"/>
      <c r="N851" s="1475"/>
      <c r="O851" s="1475"/>
    </row>
    <row r="852" spans="1:15" s="265" customFormat="1" ht="28.5" x14ac:dyDescent="0.2">
      <c r="A852" s="1653"/>
      <c r="B852" s="1656"/>
      <c r="C852" s="542">
        <v>4252</v>
      </c>
      <c r="D852" s="488" t="s">
        <v>58</v>
      </c>
      <c r="E852" s="1399">
        <f>E854+E855</f>
        <v>0</v>
      </c>
      <c r="F852" s="1399">
        <f>F854+F855</f>
        <v>0</v>
      </c>
      <c r="G852" s="1399">
        <f>G854+G855</f>
        <v>0</v>
      </c>
      <c r="H852" s="1399">
        <f t="shared" si="367"/>
        <v>0</v>
      </c>
      <c r="I852" s="1399">
        <f t="shared" si="383"/>
        <v>0</v>
      </c>
      <c r="J852" s="1399"/>
      <c r="K852" s="1399">
        <f>K854+K855</f>
        <v>0</v>
      </c>
      <c r="L852" s="1399">
        <f>L854+L855</f>
        <v>0</v>
      </c>
      <c r="M852" s="1475"/>
      <c r="N852" s="1475"/>
      <c r="O852" s="1475"/>
    </row>
    <row r="853" spans="1:15" s="265" customFormat="1" x14ac:dyDescent="0.2">
      <c r="A853" s="1653"/>
      <c r="B853" s="1656"/>
      <c r="C853" s="540"/>
      <c r="D853" s="272" t="s">
        <v>72</v>
      </c>
      <c r="E853" s="1099"/>
      <c r="F853" s="1099"/>
      <c r="G853" s="1099"/>
      <c r="H853" s="1099">
        <f t="shared" si="367"/>
        <v>0</v>
      </c>
      <c r="I853" s="1099">
        <f t="shared" si="383"/>
        <v>0</v>
      </c>
      <c r="J853" s="1099"/>
      <c r="K853" s="1099"/>
      <c r="L853" s="1099"/>
      <c r="M853" s="1475"/>
      <c r="N853" s="1067"/>
      <c r="O853" s="1475"/>
    </row>
    <row r="854" spans="1:15" s="267" customFormat="1" ht="27" x14ac:dyDescent="0.2">
      <c r="A854" s="1653"/>
      <c r="B854" s="1656"/>
      <c r="C854" s="540"/>
      <c r="D854" s="279" t="s">
        <v>59</v>
      </c>
      <c r="E854" s="1099"/>
      <c r="F854" s="1099"/>
      <c r="G854" s="1099"/>
      <c r="H854" s="1099">
        <f t="shared" si="367"/>
        <v>0</v>
      </c>
      <c r="I854" s="1099">
        <f t="shared" si="383"/>
        <v>0</v>
      </c>
      <c r="J854" s="1099"/>
      <c r="K854" s="1099"/>
      <c r="L854" s="1099"/>
      <c r="M854" s="1067"/>
      <c r="N854" s="1067"/>
      <c r="O854" s="1067"/>
    </row>
    <row r="855" spans="1:15" s="267" customFormat="1" ht="27" x14ac:dyDescent="0.2">
      <c r="A855" s="1653"/>
      <c r="B855" s="1656"/>
      <c r="C855" s="540"/>
      <c r="D855" s="279" t="s">
        <v>60</v>
      </c>
      <c r="E855" s="1099"/>
      <c r="F855" s="1099"/>
      <c r="G855" s="1099"/>
      <c r="H855" s="1099">
        <f t="shared" si="367"/>
        <v>0</v>
      </c>
      <c r="I855" s="1099">
        <f t="shared" si="383"/>
        <v>0</v>
      </c>
      <c r="J855" s="1099"/>
      <c r="K855" s="1099"/>
      <c r="L855" s="1099"/>
      <c r="M855" s="1067"/>
      <c r="N855" s="1067"/>
      <c r="O855" s="1067"/>
    </row>
    <row r="856" spans="1:15" s="267" customFormat="1" ht="14.25" x14ac:dyDescent="0.2">
      <c r="A856" s="1653"/>
      <c r="B856" s="1656"/>
      <c r="C856" s="542">
        <v>4261</v>
      </c>
      <c r="D856" s="488" t="s">
        <v>61</v>
      </c>
      <c r="E856" s="1399">
        <f>E858+E859</f>
        <v>1347</v>
      </c>
      <c r="F856" s="1399">
        <f>F858+F859</f>
        <v>0</v>
      </c>
      <c r="G856" s="1399">
        <f>G858+G859</f>
        <v>0</v>
      </c>
      <c r="H856" s="1399">
        <f t="shared" si="367"/>
        <v>0</v>
      </c>
      <c r="I856" s="1399">
        <f t="shared" si="383"/>
        <v>-1347</v>
      </c>
      <c r="J856" s="1399"/>
      <c r="K856" s="1399">
        <f>K858+K859</f>
        <v>0</v>
      </c>
      <c r="L856" s="1399">
        <f>L858+L859</f>
        <v>0</v>
      </c>
      <c r="M856" s="1067"/>
      <c r="N856" s="1067"/>
      <c r="O856" s="1067"/>
    </row>
    <row r="857" spans="1:15" s="267" customFormat="1" x14ac:dyDescent="0.2">
      <c r="A857" s="1653"/>
      <c r="B857" s="1656"/>
      <c r="C857" s="540"/>
      <c r="D857" s="272" t="s">
        <v>72</v>
      </c>
      <c r="E857" s="1089"/>
      <c r="F857" s="1089"/>
      <c r="G857" s="1089"/>
      <c r="H857" s="1089">
        <f t="shared" si="367"/>
        <v>0</v>
      </c>
      <c r="I857" s="1089">
        <f t="shared" si="383"/>
        <v>0</v>
      </c>
      <c r="J857" s="1089"/>
      <c r="K857" s="1089"/>
      <c r="L857" s="1089"/>
      <c r="M857" s="1067"/>
      <c r="N857" s="1067"/>
      <c r="O857" s="1067"/>
    </row>
    <row r="858" spans="1:15" s="267" customFormat="1" x14ac:dyDescent="0.2">
      <c r="A858" s="1653"/>
      <c r="B858" s="1656"/>
      <c r="C858" s="540"/>
      <c r="D858" s="272" t="s">
        <v>62</v>
      </c>
      <c r="E858" s="1089">
        <v>1347</v>
      </c>
      <c r="F858" s="1089"/>
      <c r="G858" s="1089"/>
      <c r="H858" s="1089">
        <f t="shared" si="367"/>
        <v>0</v>
      </c>
      <c r="I858" s="1089">
        <f t="shared" si="383"/>
        <v>-1347</v>
      </c>
      <c r="J858" s="1089"/>
      <c r="K858" s="1089"/>
      <c r="L858" s="1089"/>
      <c r="M858" s="1067"/>
      <c r="N858" s="1067"/>
      <c r="O858" s="1067"/>
    </row>
    <row r="859" spans="1:15" s="267" customFormat="1" x14ac:dyDescent="0.2">
      <c r="A859" s="1653"/>
      <c r="B859" s="1656"/>
      <c r="C859" s="540"/>
      <c r="D859" s="272" t="s">
        <v>63</v>
      </c>
      <c r="E859" s="1089"/>
      <c r="F859" s="1089"/>
      <c r="G859" s="1089"/>
      <c r="H859" s="1089">
        <f t="shared" si="367"/>
        <v>0</v>
      </c>
      <c r="I859" s="1089">
        <f t="shared" si="383"/>
        <v>0</v>
      </c>
      <c r="J859" s="1089"/>
      <c r="K859" s="1089"/>
      <c r="L859" s="1089"/>
      <c r="M859" s="1067"/>
      <c r="N859" s="1067"/>
      <c r="O859" s="1067"/>
    </row>
    <row r="860" spans="1:15" s="267" customFormat="1" ht="14.25" x14ac:dyDescent="0.2">
      <c r="A860" s="1653"/>
      <c r="B860" s="1656"/>
      <c r="C860" s="540">
        <v>4262</v>
      </c>
      <c r="D860" s="273" t="s">
        <v>350</v>
      </c>
      <c r="E860" s="1089"/>
      <c r="F860" s="1089"/>
      <c r="G860" s="1089"/>
      <c r="H860" s="1089">
        <f t="shared" si="367"/>
        <v>0</v>
      </c>
      <c r="I860" s="1089">
        <f t="shared" si="383"/>
        <v>0</v>
      </c>
      <c r="J860" s="1089"/>
      <c r="K860" s="1089"/>
      <c r="L860" s="1089"/>
      <c r="M860" s="1067"/>
      <c r="N860" s="1067"/>
      <c r="O860" s="1067"/>
    </row>
    <row r="861" spans="1:15" s="267" customFormat="1" ht="14.25" x14ac:dyDescent="0.2">
      <c r="A861" s="1653"/>
      <c r="B861" s="1656"/>
      <c r="C861" s="540">
        <v>4264</v>
      </c>
      <c r="D861" s="273" t="s">
        <v>349</v>
      </c>
      <c r="E861" s="1089">
        <v>80</v>
      </c>
      <c r="F861" s="1089"/>
      <c r="G861" s="1089"/>
      <c r="H861" s="1089">
        <f t="shared" si="367"/>
        <v>0</v>
      </c>
      <c r="I861" s="1089">
        <f t="shared" si="383"/>
        <v>-80</v>
      </c>
      <c r="J861" s="1089"/>
      <c r="K861" s="1089"/>
      <c r="L861" s="1089"/>
      <c r="M861" s="1067"/>
      <c r="N861" s="1067"/>
      <c r="O861" s="1067"/>
    </row>
    <row r="862" spans="1:15" s="267" customFormat="1" ht="22.5" customHeight="1" x14ac:dyDescent="0.25">
      <c r="A862" s="1653"/>
      <c r="B862" s="1656"/>
      <c r="C862" s="543">
        <v>4266</v>
      </c>
      <c r="D862" s="516" t="s">
        <v>439</v>
      </c>
      <c r="E862" s="1089"/>
      <c r="F862" s="1089"/>
      <c r="G862" s="1089"/>
      <c r="H862" s="1089">
        <f t="shared" si="367"/>
        <v>0</v>
      </c>
      <c r="I862" s="1089">
        <f t="shared" si="383"/>
        <v>0</v>
      </c>
      <c r="J862" s="1089"/>
      <c r="K862" s="1089"/>
      <c r="L862" s="1089"/>
      <c r="M862" s="1067"/>
      <c r="N862" s="1067"/>
      <c r="O862" s="1067"/>
    </row>
    <row r="863" spans="1:15" s="267" customFormat="1" ht="14.25" x14ac:dyDescent="0.2">
      <c r="A863" s="1653"/>
      <c r="B863" s="1656"/>
      <c r="C863" s="540">
        <v>4267</v>
      </c>
      <c r="D863" s="273" t="s">
        <v>351</v>
      </c>
      <c r="E863" s="1089"/>
      <c r="F863" s="1089"/>
      <c r="G863" s="1089"/>
      <c r="H863" s="1089">
        <f t="shared" si="367"/>
        <v>0</v>
      </c>
      <c r="I863" s="1089">
        <f t="shared" si="383"/>
        <v>0</v>
      </c>
      <c r="J863" s="1089"/>
      <c r="K863" s="1089"/>
      <c r="L863" s="1089"/>
      <c r="M863" s="1067"/>
      <c r="N863" s="1067"/>
      <c r="O863" s="1067"/>
    </row>
    <row r="864" spans="1:15" s="267" customFormat="1" ht="14.25" x14ac:dyDescent="0.2">
      <c r="A864" s="1653"/>
      <c r="B864" s="1656"/>
      <c r="C864" s="540">
        <v>4269</v>
      </c>
      <c r="D864" s="273" t="s">
        <v>64</v>
      </c>
      <c r="E864" s="1089"/>
      <c r="F864" s="1089"/>
      <c r="G864" s="1089"/>
      <c r="H864" s="1089">
        <f t="shared" si="367"/>
        <v>0</v>
      </c>
      <c r="I864" s="1089">
        <f t="shared" si="383"/>
        <v>0</v>
      </c>
      <c r="J864" s="1089"/>
      <c r="K864" s="1089"/>
      <c r="L864" s="1089"/>
      <c r="M864" s="1067"/>
      <c r="N864" s="1500"/>
      <c r="O864" s="1067"/>
    </row>
    <row r="865" spans="1:15" s="267" customFormat="1" ht="28.5" x14ac:dyDescent="0.2">
      <c r="A865" s="1653"/>
      <c r="B865" s="1656"/>
      <c r="C865" s="540">
        <v>4511</v>
      </c>
      <c r="D865" s="271" t="s">
        <v>65</v>
      </c>
      <c r="E865" s="1089"/>
      <c r="F865" s="1089"/>
      <c r="G865" s="1089"/>
      <c r="H865" s="1089">
        <f t="shared" si="367"/>
        <v>0</v>
      </c>
      <c r="I865" s="1089">
        <f t="shared" si="383"/>
        <v>0</v>
      </c>
      <c r="J865" s="1089"/>
      <c r="K865" s="1089"/>
      <c r="L865" s="1089"/>
      <c r="M865" s="1067"/>
      <c r="N865" s="1500"/>
      <c r="O865" s="1067"/>
    </row>
    <row r="866" spans="1:15" s="269" customFormat="1" ht="28.5" x14ac:dyDescent="0.3">
      <c r="A866" s="1653"/>
      <c r="B866" s="1656"/>
      <c r="C866" s="540">
        <v>4621</v>
      </c>
      <c r="D866" s="271" t="s">
        <v>66</v>
      </c>
      <c r="E866" s="1089"/>
      <c r="F866" s="1089"/>
      <c r="G866" s="1089"/>
      <c r="H866" s="1089">
        <f t="shared" si="367"/>
        <v>0</v>
      </c>
      <c r="I866" s="1089">
        <f t="shared" si="383"/>
        <v>0</v>
      </c>
      <c r="J866" s="1401"/>
      <c r="K866" s="1089"/>
      <c r="L866" s="1089"/>
      <c r="M866" s="1067"/>
      <c r="N866" s="1500"/>
      <c r="O866" s="1500"/>
    </row>
    <row r="867" spans="1:15" s="269" customFormat="1" ht="28.5" x14ac:dyDescent="0.3">
      <c r="A867" s="1653"/>
      <c r="B867" s="1656"/>
      <c r="C867" s="540">
        <v>4631</v>
      </c>
      <c r="D867" s="271" t="s">
        <v>393</v>
      </c>
      <c r="E867" s="1089"/>
      <c r="F867" s="1089"/>
      <c r="G867" s="1089"/>
      <c r="H867" s="1089">
        <f t="shared" si="367"/>
        <v>0</v>
      </c>
      <c r="I867" s="1089">
        <f t="shared" si="383"/>
        <v>0</v>
      </c>
      <c r="J867" s="1401"/>
      <c r="K867" s="1089"/>
      <c r="L867" s="1089"/>
      <c r="M867" s="1500"/>
      <c r="N867" s="1500"/>
      <c r="O867" s="1500"/>
    </row>
    <row r="868" spans="1:15" s="269" customFormat="1" ht="21.75" customHeight="1" x14ac:dyDescent="0.2">
      <c r="A868" s="1653"/>
      <c r="B868" s="1656"/>
      <c r="C868" s="540">
        <v>4632</v>
      </c>
      <c r="D868" s="271" t="s">
        <v>290</v>
      </c>
      <c r="E868" s="1089"/>
      <c r="F868" s="1089"/>
      <c r="G868" s="1089"/>
      <c r="H868" s="1089">
        <f t="shared" si="367"/>
        <v>0</v>
      </c>
      <c r="I868" s="1089">
        <f t="shared" si="383"/>
        <v>0</v>
      </c>
      <c r="J868" s="1089"/>
      <c r="K868" s="1089"/>
      <c r="L868" s="1089"/>
      <c r="M868" s="1500"/>
      <c r="N868" s="1500"/>
      <c r="O868" s="1500"/>
    </row>
    <row r="869" spans="1:15" s="269" customFormat="1" ht="48.75" customHeight="1" x14ac:dyDescent="0.25">
      <c r="A869" s="1653"/>
      <c r="B869" s="1656"/>
      <c r="C869" s="543">
        <v>4638</v>
      </c>
      <c r="D869" s="516" t="s">
        <v>440</v>
      </c>
      <c r="E869" s="1089"/>
      <c r="F869" s="1089"/>
      <c r="G869" s="1089"/>
      <c r="H869" s="1089">
        <f t="shared" si="367"/>
        <v>0</v>
      </c>
      <c r="I869" s="1089">
        <f t="shared" si="383"/>
        <v>0</v>
      </c>
      <c r="J869" s="1089"/>
      <c r="K869" s="1089"/>
      <c r="L869" s="1089"/>
      <c r="M869" s="1500"/>
      <c r="N869" s="1500"/>
      <c r="O869" s="1500"/>
    </row>
    <row r="870" spans="1:15" s="269" customFormat="1" ht="14.25" x14ac:dyDescent="0.2">
      <c r="A870" s="1653"/>
      <c r="B870" s="1656"/>
      <c r="C870" s="540" t="s">
        <v>399</v>
      </c>
      <c r="D870" s="271" t="s">
        <v>400</v>
      </c>
      <c r="E870" s="1089"/>
      <c r="F870" s="1089"/>
      <c r="G870" s="1089"/>
      <c r="H870" s="1089">
        <f t="shared" si="367"/>
        <v>0</v>
      </c>
      <c r="I870" s="1089">
        <f t="shared" si="383"/>
        <v>0</v>
      </c>
      <c r="J870" s="1089"/>
      <c r="K870" s="1089"/>
      <c r="L870" s="1089"/>
      <c r="M870" s="1500"/>
      <c r="N870" s="1500"/>
      <c r="O870" s="1500"/>
    </row>
    <row r="871" spans="1:15" s="269" customFormat="1" ht="14.25" x14ac:dyDescent="0.2">
      <c r="A871" s="1653"/>
      <c r="B871" s="1656"/>
      <c r="C871" s="540">
        <v>4729</v>
      </c>
      <c r="D871" s="273" t="s">
        <v>67</v>
      </c>
      <c r="E871" s="1402"/>
      <c r="F871" s="1402"/>
      <c r="G871" s="1089"/>
      <c r="H871" s="1089">
        <f t="shared" si="367"/>
        <v>0</v>
      </c>
      <c r="I871" s="1089">
        <f t="shared" si="383"/>
        <v>0</v>
      </c>
      <c r="J871" s="1402"/>
      <c r="K871" s="1402"/>
      <c r="L871" s="1402"/>
      <c r="M871" s="1500"/>
      <c r="N871" s="1500"/>
      <c r="O871" s="1500"/>
    </row>
    <row r="872" spans="1:15" s="269" customFormat="1" ht="14.25" x14ac:dyDescent="0.2">
      <c r="A872" s="1653"/>
      <c r="B872" s="1656"/>
      <c r="C872" s="540">
        <v>4822</v>
      </c>
      <c r="D872" s="273" t="s">
        <v>68</v>
      </c>
      <c r="E872" s="1402"/>
      <c r="F872" s="1402"/>
      <c r="G872" s="1089"/>
      <c r="H872" s="1089">
        <f t="shared" si="367"/>
        <v>0</v>
      </c>
      <c r="I872" s="1089">
        <f t="shared" si="383"/>
        <v>0</v>
      </c>
      <c r="J872" s="1402"/>
      <c r="K872" s="1402"/>
      <c r="L872" s="1402"/>
      <c r="M872" s="1500"/>
      <c r="N872" s="1500"/>
      <c r="O872" s="1500"/>
    </row>
    <row r="873" spans="1:15" s="269" customFormat="1" ht="14.25" x14ac:dyDescent="0.2">
      <c r="A873" s="1653"/>
      <c r="B873" s="1656"/>
      <c r="C873" s="542">
        <v>4823</v>
      </c>
      <c r="D873" s="488" t="s">
        <v>69</v>
      </c>
      <c r="E873" s="1399">
        <f>E875+E876+E877</f>
        <v>245.3</v>
      </c>
      <c r="F873" s="1399">
        <f>F875+F876+F877</f>
        <v>245</v>
      </c>
      <c r="G873" s="1399">
        <f>G875+G876+G877</f>
        <v>596.4</v>
      </c>
      <c r="H873" s="1399">
        <f t="shared" si="367"/>
        <v>351.4</v>
      </c>
      <c r="I873" s="1399">
        <f t="shared" si="383"/>
        <v>351.09999999999997</v>
      </c>
      <c r="J873" s="1399"/>
      <c r="K873" s="1399">
        <f>K875+K876+K877</f>
        <v>596.4</v>
      </c>
      <c r="L873" s="1399">
        <f>L875+L876+L877</f>
        <v>596.4</v>
      </c>
      <c r="M873" s="1500"/>
      <c r="N873" s="1500"/>
      <c r="O873" s="1500"/>
    </row>
    <row r="874" spans="1:15" s="269" customFormat="1" ht="14.25" x14ac:dyDescent="0.2">
      <c r="A874" s="1653"/>
      <c r="B874" s="1656"/>
      <c r="C874" s="540"/>
      <c r="D874" s="272" t="s">
        <v>72</v>
      </c>
      <c r="E874" s="1402"/>
      <c r="F874" s="1402"/>
      <c r="G874" s="1089"/>
      <c r="H874" s="1089">
        <f t="shared" si="367"/>
        <v>0</v>
      </c>
      <c r="I874" s="1089">
        <f t="shared" si="383"/>
        <v>0</v>
      </c>
      <c r="J874" s="1402"/>
      <c r="K874" s="1402"/>
      <c r="L874" s="1402"/>
      <c r="M874" s="1500"/>
      <c r="N874" s="1067"/>
      <c r="O874" s="1500"/>
    </row>
    <row r="875" spans="1:15" s="267" customFormat="1" ht="27" x14ac:dyDescent="0.2">
      <c r="A875" s="1653"/>
      <c r="B875" s="1656"/>
      <c r="C875" s="540"/>
      <c r="D875" s="272" t="s">
        <v>289</v>
      </c>
      <c r="E875" s="1089">
        <v>11.3</v>
      </c>
      <c r="F875" s="1089">
        <v>11</v>
      </c>
      <c r="G875" s="1089">
        <v>11.3</v>
      </c>
      <c r="H875" s="1089">
        <f t="shared" si="367"/>
        <v>0.30000000000000071</v>
      </c>
      <c r="I875" s="1089">
        <f t="shared" si="383"/>
        <v>0</v>
      </c>
      <c r="J875" s="1402"/>
      <c r="K875" s="1089">
        <v>11.3</v>
      </c>
      <c r="L875" s="1089">
        <v>11.3</v>
      </c>
      <c r="M875" s="1067">
        <f t="shared" ref="M875:M876" si="387">+G875/12*3</f>
        <v>2.8250000000000002</v>
      </c>
      <c r="N875" s="1067">
        <f t="shared" ref="N875:N876" si="388">+G875/12*6</f>
        <v>5.65</v>
      </c>
      <c r="O875" s="1067">
        <f t="shared" ref="O875:O876" si="389">+G875/12*9</f>
        <v>8.4750000000000014</v>
      </c>
    </row>
    <row r="876" spans="1:15" ht="27.95" customHeight="1" x14ac:dyDescent="0.25">
      <c r="A876" s="1653"/>
      <c r="B876" s="1656"/>
      <c r="C876" s="540"/>
      <c r="D876" s="272" t="s">
        <v>287</v>
      </c>
      <c r="E876" s="1089">
        <v>234</v>
      </c>
      <c r="F876" s="1089">
        <v>234</v>
      </c>
      <c r="G876" s="1089">
        <v>585.1</v>
      </c>
      <c r="H876" s="1089">
        <f t="shared" si="367"/>
        <v>351.1</v>
      </c>
      <c r="I876" s="1089">
        <f t="shared" si="383"/>
        <v>351.1</v>
      </c>
      <c r="J876" s="1402"/>
      <c r="K876" s="1089">
        <v>585.1</v>
      </c>
      <c r="L876" s="1089">
        <v>585.1</v>
      </c>
      <c r="M876" s="1067">
        <f t="shared" si="387"/>
        <v>146.27500000000001</v>
      </c>
      <c r="N876" s="1067">
        <f t="shared" si="388"/>
        <v>292.55</v>
      </c>
      <c r="O876" s="1067">
        <f t="shared" si="389"/>
        <v>438.82499999999999</v>
      </c>
    </row>
    <row r="877" spans="1:15" ht="14.25" x14ac:dyDescent="0.25">
      <c r="A877" s="1653"/>
      <c r="B877" s="1656"/>
      <c r="C877" s="540"/>
      <c r="D877" s="272" t="s">
        <v>288</v>
      </c>
      <c r="E877" s="1402"/>
      <c r="F877" s="1402"/>
      <c r="G877" s="1089"/>
      <c r="H877" s="1089">
        <f t="shared" si="367"/>
        <v>0</v>
      </c>
      <c r="I877" s="1089">
        <f t="shared" si="383"/>
        <v>0</v>
      </c>
      <c r="J877" s="1402"/>
      <c r="K877" s="1402"/>
      <c r="L877" s="1402"/>
      <c r="N877" s="1501"/>
    </row>
    <row r="878" spans="1:15" ht="31.5" customHeight="1" x14ac:dyDescent="0.25">
      <c r="A878" s="1653"/>
      <c r="B878" s="1656"/>
      <c r="C878" s="543" t="s">
        <v>438</v>
      </c>
      <c r="D878" s="516" t="s">
        <v>464</v>
      </c>
      <c r="E878" s="1402"/>
      <c r="F878" s="1402"/>
      <c r="G878" s="1089"/>
      <c r="H878" s="1089">
        <f t="shared" si="367"/>
        <v>0</v>
      </c>
      <c r="I878" s="1089">
        <f t="shared" si="383"/>
        <v>0</v>
      </c>
      <c r="J878" s="1402"/>
      <c r="K878" s="1402"/>
      <c r="L878" s="1402"/>
      <c r="N878" s="1501"/>
    </row>
    <row r="879" spans="1:15" s="282" customFormat="1" ht="14.25" x14ac:dyDescent="0.25">
      <c r="A879" s="1653"/>
      <c r="B879" s="1656"/>
      <c r="C879" s="540">
        <v>4861</v>
      </c>
      <c r="D879" s="273" t="s">
        <v>70</v>
      </c>
      <c r="E879" s="1402"/>
      <c r="F879" s="1402"/>
      <c r="G879" s="1089"/>
      <c r="H879" s="1089">
        <f t="shared" si="367"/>
        <v>0</v>
      </c>
      <c r="I879" s="1089">
        <f t="shared" si="383"/>
        <v>0</v>
      </c>
      <c r="J879" s="1402"/>
      <c r="K879" s="1402"/>
      <c r="L879" s="1402"/>
      <c r="M879" s="1383"/>
      <c r="N879" s="1379"/>
      <c r="O879" s="1501"/>
    </row>
    <row r="880" spans="1:15" ht="14.25" x14ac:dyDescent="0.25">
      <c r="A880" s="1654"/>
      <c r="B880" s="1657"/>
      <c r="C880" s="540">
        <v>4891</v>
      </c>
      <c r="D880" s="273" t="s">
        <v>71</v>
      </c>
      <c r="E880" s="1089"/>
      <c r="F880" s="1089"/>
      <c r="G880" s="1089"/>
      <c r="H880" s="1089">
        <f t="shared" si="367"/>
        <v>0</v>
      </c>
      <c r="I880" s="1089">
        <f t="shared" si="383"/>
        <v>0</v>
      </c>
      <c r="J880" s="1089"/>
      <c r="K880" s="1089"/>
      <c r="L880" s="1089"/>
      <c r="M880" s="1502"/>
    </row>
    <row r="881" spans="1:15" s="27" customFormat="1" ht="28.5" x14ac:dyDescent="0.25">
      <c r="A881" s="1647" t="s">
        <v>454</v>
      </c>
      <c r="B881" s="1647"/>
      <c r="C881" s="283"/>
      <c r="D881" s="36" t="s">
        <v>73</v>
      </c>
      <c r="E881" s="1403">
        <f>SUM(E883:E890)</f>
        <v>0</v>
      </c>
      <c r="F881" s="1403">
        <f>SUM(F883:F890)</f>
        <v>0</v>
      </c>
      <c r="G881" s="1403">
        <f>SUM(G883:G890)</f>
        <v>0</v>
      </c>
      <c r="H881" s="1403">
        <f t="shared" si="367"/>
        <v>0</v>
      </c>
      <c r="I881" s="1403">
        <f>+I887+I888+I889+I890</f>
        <v>0</v>
      </c>
      <c r="J881" s="1403"/>
      <c r="K881" s="1403">
        <f>SUM(K883:K890)</f>
        <v>0</v>
      </c>
      <c r="L881" s="1403">
        <f>SUM(L883:L890)</f>
        <v>0</v>
      </c>
      <c r="M881" s="1503"/>
      <c r="N881" s="1503"/>
      <c r="O881" s="1503"/>
    </row>
    <row r="882" spans="1:15" s="20" customFormat="1" ht="23.25" customHeight="1" x14ac:dyDescent="0.25">
      <c r="A882" s="891" t="s">
        <v>455</v>
      </c>
      <c r="B882" s="891" t="s">
        <v>456</v>
      </c>
      <c r="C882" s="284"/>
      <c r="D882" s="17" t="s">
        <v>72</v>
      </c>
      <c r="E882" s="1404"/>
      <c r="F882" s="1404"/>
      <c r="G882" s="1404"/>
      <c r="H882" s="1404">
        <f t="shared" si="367"/>
        <v>0</v>
      </c>
      <c r="I882" s="411">
        <f t="shared" ref="I882:I895" si="390">G882-E882</f>
        <v>0</v>
      </c>
      <c r="J882" s="1404"/>
      <c r="K882" s="1404"/>
      <c r="L882" s="1404"/>
      <c r="M882" s="1504"/>
      <c r="N882" s="1504"/>
      <c r="O882" s="1504"/>
    </row>
    <row r="883" spans="1:15" s="20" customFormat="1" ht="14.25" x14ac:dyDescent="0.25">
      <c r="A883" s="1658">
        <v>1080</v>
      </c>
      <c r="B883" s="1658">
        <v>11010</v>
      </c>
      <c r="C883" s="284">
        <v>5111</v>
      </c>
      <c r="D883" s="18" t="s">
        <v>1292</v>
      </c>
      <c r="E883" s="1404"/>
      <c r="F883" s="1404"/>
      <c r="G883" s="1404"/>
      <c r="H883" s="411">
        <f t="shared" si="367"/>
        <v>0</v>
      </c>
      <c r="I883" s="411">
        <f t="shared" si="390"/>
        <v>0</v>
      </c>
      <c r="J883" s="1404"/>
      <c r="K883" s="1404"/>
      <c r="L883" s="1404"/>
      <c r="M883" s="1504"/>
      <c r="N883" s="1504"/>
      <c r="O883" s="1504"/>
    </row>
    <row r="884" spans="1:15" s="20" customFormat="1" ht="14.25" x14ac:dyDescent="0.25">
      <c r="A884" s="1659"/>
      <c r="B884" s="1659"/>
      <c r="C884" s="284">
        <v>5112</v>
      </c>
      <c r="D884" s="18" t="s">
        <v>1293</v>
      </c>
      <c r="E884" s="1404"/>
      <c r="F884" s="1404"/>
      <c r="G884" s="1404"/>
      <c r="H884" s="411">
        <f t="shared" si="367"/>
        <v>0</v>
      </c>
      <c r="I884" s="411">
        <f t="shared" si="390"/>
        <v>0</v>
      </c>
      <c r="J884" s="1404"/>
      <c r="K884" s="1404"/>
      <c r="L884" s="1404"/>
      <c r="M884" s="1504"/>
      <c r="N884" s="1504"/>
      <c r="O884" s="1504"/>
    </row>
    <row r="885" spans="1:15" s="20" customFormat="1" ht="13.5" customHeight="1" x14ac:dyDescent="0.25">
      <c r="A885" s="1659"/>
      <c r="B885" s="1659"/>
      <c r="C885" s="284" t="s">
        <v>1294</v>
      </c>
      <c r="D885" s="18" t="s">
        <v>1269</v>
      </c>
      <c r="E885" s="1404"/>
      <c r="F885" s="1404"/>
      <c r="G885" s="1404"/>
      <c r="H885" s="411">
        <f t="shared" si="367"/>
        <v>0</v>
      </c>
      <c r="I885" s="411">
        <f t="shared" si="390"/>
        <v>0</v>
      </c>
      <c r="J885" s="1404"/>
      <c r="K885" s="1404"/>
      <c r="L885" s="1404"/>
      <c r="M885" s="1504"/>
      <c r="N885" s="1504"/>
      <c r="O885" s="1504"/>
    </row>
    <row r="886" spans="1:15" s="20" customFormat="1" ht="14.25" x14ac:dyDescent="0.25">
      <c r="A886" s="1659"/>
      <c r="B886" s="1659"/>
      <c r="C886" s="284">
        <v>5121</v>
      </c>
      <c r="D886" s="271" t="s">
        <v>74</v>
      </c>
      <c r="E886" s="1404"/>
      <c r="F886" s="1404"/>
      <c r="G886" s="1404"/>
      <c r="H886" s="411">
        <f t="shared" si="367"/>
        <v>0</v>
      </c>
      <c r="I886" s="411">
        <f t="shared" si="390"/>
        <v>0</v>
      </c>
      <c r="J886" s="1404"/>
      <c r="K886" s="1404"/>
      <c r="L886" s="1404"/>
      <c r="M886" s="1504"/>
      <c r="N886" s="1504"/>
      <c r="O886" s="1504"/>
    </row>
    <row r="887" spans="1:15" s="33" customFormat="1" ht="15.75" customHeight="1" x14ac:dyDescent="0.25">
      <c r="A887" s="1659"/>
      <c r="B887" s="1659"/>
      <c r="C887" s="258">
        <v>5122</v>
      </c>
      <c r="D887" s="21" t="s">
        <v>75</v>
      </c>
      <c r="E887" s="1405"/>
      <c r="F887" s="1405"/>
      <c r="G887" s="411"/>
      <c r="H887" s="411">
        <f t="shared" si="367"/>
        <v>0</v>
      </c>
      <c r="I887" s="411">
        <f t="shared" si="390"/>
        <v>0</v>
      </c>
      <c r="J887" s="1405"/>
      <c r="K887" s="411"/>
      <c r="L887" s="411"/>
      <c r="M887" s="1505"/>
      <c r="N887" s="1505"/>
      <c r="O887" s="1505"/>
    </row>
    <row r="888" spans="1:15" s="33" customFormat="1" ht="15.75" customHeight="1" x14ac:dyDescent="0.25">
      <c r="A888" s="1659"/>
      <c r="B888" s="1659"/>
      <c r="C888" s="258">
        <v>5129</v>
      </c>
      <c r="D888" s="21" t="s">
        <v>76</v>
      </c>
      <c r="E888" s="1405"/>
      <c r="F888" s="1405"/>
      <c r="G888" s="411"/>
      <c r="H888" s="411">
        <f t="shared" si="367"/>
        <v>0</v>
      </c>
      <c r="I888" s="411">
        <f t="shared" si="390"/>
        <v>0</v>
      </c>
      <c r="J888" s="1405"/>
      <c r="K888" s="411"/>
      <c r="L888" s="411"/>
      <c r="M888" s="1505"/>
      <c r="N888" s="1505"/>
      <c r="O888" s="1505"/>
    </row>
    <row r="889" spans="1:15" s="33" customFormat="1" ht="14.25" x14ac:dyDescent="0.25">
      <c r="A889" s="1659"/>
      <c r="B889" s="1659"/>
      <c r="C889" s="258">
        <v>5132</v>
      </c>
      <c r="D889" s="21" t="s">
        <v>77</v>
      </c>
      <c r="E889" s="1405"/>
      <c r="F889" s="1405"/>
      <c r="G889" s="411"/>
      <c r="H889" s="411">
        <f t="shared" si="367"/>
        <v>0</v>
      </c>
      <c r="I889" s="411">
        <f t="shared" si="390"/>
        <v>0</v>
      </c>
      <c r="J889" s="1405"/>
      <c r="K889" s="411"/>
      <c r="L889" s="411"/>
      <c r="M889" s="1505"/>
      <c r="N889" s="1505"/>
      <c r="O889" s="1505"/>
    </row>
    <row r="890" spans="1:15" s="33" customFormat="1" ht="15.75" customHeight="1" x14ac:dyDescent="0.25">
      <c r="A890" s="1660"/>
      <c r="B890" s="1660"/>
      <c r="C890" s="258" t="s">
        <v>1295</v>
      </c>
      <c r="D890" s="21" t="s">
        <v>1296</v>
      </c>
      <c r="E890" s="1405"/>
      <c r="F890" s="1405"/>
      <c r="G890" s="411"/>
      <c r="H890" s="411">
        <f t="shared" si="367"/>
        <v>0</v>
      </c>
      <c r="I890" s="411">
        <f t="shared" si="390"/>
        <v>0</v>
      </c>
      <c r="J890" s="1405"/>
      <c r="K890" s="411"/>
      <c r="L890" s="411"/>
      <c r="M890" s="1505"/>
      <c r="N890" s="1505"/>
      <c r="O890" s="1505"/>
    </row>
    <row r="891" spans="1:15" s="176" customFormat="1" ht="14.25" customHeight="1" x14ac:dyDescent="0.2">
      <c r="A891" s="1652" t="s">
        <v>1268</v>
      </c>
      <c r="B891" s="1655">
        <v>11011</v>
      </c>
      <c r="C891" s="534"/>
      <c r="D891" s="271" t="s">
        <v>291</v>
      </c>
      <c r="E891" s="1406">
        <v>76</v>
      </c>
      <c r="F891" s="1406">
        <v>76</v>
      </c>
      <c r="G891" s="1406">
        <v>85</v>
      </c>
      <c r="H891" s="1406">
        <f>+G891-F891</f>
        <v>9</v>
      </c>
      <c r="I891" s="1406">
        <f t="shared" si="390"/>
        <v>9</v>
      </c>
      <c r="J891" s="1406"/>
      <c r="K891" s="1406">
        <v>85</v>
      </c>
      <c r="L891" s="1406">
        <v>85</v>
      </c>
      <c r="M891" s="1107"/>
      <c r="N891" s="1107"/>
      <c r="O891" s="1107"/>
    </row>
    <row r="892" spans="1:15" s="176" customFormat="1" ht="13.5" customHeight="1" x14ac:dyDescent="0.2">
      <c r="A892" s="1653"/>
      <c r="B892" s="1656"/>
      <c r="C892" s="535"/>
      <c r="D892" s="272"/>
      <c r="E892" s="1407"/>
      <c r="F892" s="1407"/>
      <c r="G892" s="1407"/>
      <c r="H892" s="1407">
        <f>+G892-F892</f>
        <v>0</v>
      </c>
      <c r="I892" s="1407">
        <f t="shared" si="390"/>
        <v>0</v>
      </c>
      <c r="J892" s="1407"/>
      <c r="K892" s="1407"/>
      <c r="L892" s="1407"/>
      <c r="M892" s="1107"/>
      <c r="N892" s="1107"/>
      <c r="O892" s="1107"/>
    </row>
    <row r="893" spans="1:15" s="176" customFormat="1" ht="14.25" customHeight="1" x14ac:dyDescent="0.2">
      <c r="A893" s="1653"/>
      <c r="B893" s="1656"/>
      <c r="C893" s="535"/>
      <c r="D893" s="273" t="s">
        <v>32</v>
      </c>
      <c r="E893" s="1407">
        <v>1</v>
      </c>
      <c r="F893" s="1407">
        <v>1</v>
      </c>
      <c r="G893" s="1407">
        <v>1</v>
      </c>
      <c r="H893" s="1407">
        <f>+G893-F893</f>
        <v>0</v>
      </c>
      <c r="I893" s="1407">
        <f t="shared" si="390"/>
        <v>0</v>
      </c>
      <c r="J893" s="1407"/>
      <c r="K893" s="1407">
        <v>1</v>
      </c>
      <c r="L893" s="1407">
        <v>1</v>
      </c>
      <c r="M893" s="1107"/>
      <c r="N893" s="1107"/>
      <c r="O893" s="1107"/>
    </row>
    <row r="894" spans="1:15" s="266" customFormat="1" ht="14.25" customHeight="1" x14ac:dyDescent="0.2">
      <c r="A894" s="1653"/>
      <c r="B894" s="1656"/>
      <c r="C894" s="535"/>
      <c r="D894" s="272"/>
      <c r="E894" s="1093"/>
      <c r="F894" s="1093"/>
      <c r="G894" s="1093"/>
      <c r="H894" s="1093">
        <f>+G894-F894</f>
        <v>0</v>
      </c>
      <c r="I894" s="1093">
        <f t="shared" si="390"/>
        <v>0</v>
      </c>
      <c r="J894" s="1093"/>
      <c r="K894" s="1093"/>
      <c r="L894" s="1093"/>
      <c r="M894" s="1499"/>
      <c r="N894" s="1499"/>
      <c r="O894" s="1499"/>
    </row>
    <row r="895" spans="1:15" s="265" customFormat="1" ht="14.25" customHeight="1" x14ac:dyDescent="0.25">
      <c r="A895" s="1653"/>
      <c r="B895" s="1656"/>
      <c r="C895" s="536"/>
      <c r="D895" s="281" t="s">
        <v>33</v>
      </c>
      <c r="E895" s="1398">
        <f>+E897+E961</f>
        <v>343983.6</v>
      </c>
      <c r="F895" s="1398">
        <f>+F897+F961</f>
        <v>364793.10000000003</v>
      </c>
      <c r="G895" s="1398">
        <f>+G897+G961</f>
        <v>476393.8</v>
      </c>
      <c r="H895" s="1398">
        <f>+G895-F895</f>
        <v>111600.69999999995</v>
      </c>
      <c r="I895" s="1398">
        <f t="shared" si="390"/>
        <v>132410.20000000001</v>
      </c>
      <c r="J895" s="1398"/>
      <c r="K895" s="1398">
        <f>+K897+K961</f>
        <v>493477</v>
      </c>
      <c r="L895" s="1398">
        <f>+L897+L961</f>
        <v>511156.60000000003</v>
      </c>
      <c r="M895" s="1475">
        <f>SUM(M901:M956)</f>
        <v>84096.616666666654</v>
      </c>
      <c r="N895" s="1475">
        <f t="shared" ref="N895:O895" si="391">SUM(N901:N956)</f>
        <v>203195.06666666665</v>
      </c>
      <c r="O895" s="1475">
        <f t="shared" si="391"/>
        <v>322293.51666666649</v>
      </c>
    </row>
    <row r="896" spans="1:15" s="265" customFormat="1" ht="14.25" customHeight="1" x14ac:dyDescent="0.25">
      <c r="A896" s="1653"/>
      <c r="B896" s="1656"/>
      <c r="C896" s="537"/>
      <c r="D896" s="17" t="s">
        <v>403</v>
      </c>
      <c r="E896" s="1093"/>
      <c r="F896" s="1093"/>
      <c r="G896" s="1093"/>
      <c r="H896" s="1398"/>
      <c r="I896" s="1398"/>
      <c r="J896" s="1093"/>
      <c r="K896" s="1093"/>
      <c r="L896" s="1093"/>
      <c r="M896" s="1475"/>
      <c r="N896" s="1475"/>
      <c r="O896" s="1475"/>
    </row>
    <row r="897" spans="1:15" s="265" customFormat="1" ht="14.25" customHeight="1" x14ac:dyDescent="0.2">
      <c r="A897" s="1653"/>
      <c r="B897" s="1656"/>
      <c r="C897" s="538"/>
      <c r="D897" s="274" t="s">
        <v>36</v>
      </c>
      <c r="E897" s="1398">
        <f>E899+SUM(E905:E960)-E905-E910-E918-E932-E936-E953</f>
        <v>343983.6</v>
      </c>
      <c r="F897" s="1398">
        <f>F899+SUM(F905:F960)-F905-F910-F918-F932-F936-F953</f>
        <v>364793.10000000003</v>
      </c>
      <c r="G897" s="1398">
        <f>G899+SUM(G905:G960)-G905-G910-G918-G932-G936-G953</f>
        <v>476393.8</v>
      </c>
      <c r="H897" s="1398">
        <f>+G897-F897</f>
        <v>111600.69999999995</v>
      </c>
      <c r="I897" s="1398">
        <f t="shared" ref="I897:I928" si="392">G897-E897</f>
        <v>132410.20000000001</v>
      </c>
      <c r="J897" s="1398"/>
      <c r="K897" s="1398">
        <f>K899+SUM(K905:K960)-K905-K910-K918-K932-K936-K953</f>
        <v>493477</v>
      </c>
      <c r="L897" s="1398">
        <f>L899+SUM(L905:L960)-L905-L910-L918-L932-L936-L953</f>
        <v>511156.60000000003</v>
      </c>
      <c r="M897" s="1475"/>
      <c r="N897" s="1475"/>
      <c r="O897" s="1475"/>
    </row>
    <row r="898" spans="1:15" s="265" customFormat="1" ht="13.5" customHeight="1" x14ac:dyDescent="0.2">
      <c r="A898" s="1653"/>
      <c r="B898" s="1656"/>
      <c r="C898" s="534"/>
      <c r="D898" s="272" t="s">
        <v>72</v>
      </c>
      <c r="E898" s="1099"/>
      <c r="F898" s="1099"/>
      <c r="G898" s="1093"/>
      <c r="H898" s="1093">
        <f t="shared" ref="H898:H970" si="393">+G898-F898</f>
        <v>0</v>
      </c>
      <c r="I898" s="1099">
        <f t="shared" si="392"/>
        <v>0</v>
      </c>
      <c r="J898" s="1099"/>
      <c r="K898" s="1099"/>
      <c r="L898" s="1099"/>
      <c r="M898" s="1475"/>
      <c r="N898" s="1475"/>
      <c r="O898" s="1475"/>
    </row>
    <row r="899" spans="1:15" s="265" customFormat="1" ht="14.25" customHeight="1" x14ac:dyDescent="0.2">
      <c r="A899" s="1653"/>
      <c r="B899" s="1656"/>
      <c r="C899" s="539"/>
      <c r="D899" s="488" t="s">
        <v>491</v>
      </c>
      <c r="E899" s="1399">
        <f>SUM(E901:E903)</f>
        <v>304705</v>
      </c>
      <c r="F899" s="1399">
        <f>SUM(F901:F903)</f>
        <v>316109.2</v>
      </c>
      <c r="G899" s="1399">
        <f>SUM(G901:G903)</f>
        <v>420022</v>
      </c>
      <c r="H899" s="1399">
        <f t="shared" si="393"/>
        <v>103912.79999999999</v>
      </c>
      <c r="I899" s="1399">
        <f t="shared" si="392"/>
        <v>115317</v>
      </c>
      <c r="J899" s="1399"/>
      <c r="K899" s="1399">
        <f>SUM(K901:K903)</f>
        <v>437105.2</v>
      </c>
      <c r="L899" s="1399">
        <f>SUM(L901:L903)</f>
        <v>454784.8</v>
      </c>
      <c r="M899" s="1475"/>
      <c r="N899" s="1475"/>
      <c r="O899" s="1475"/>
    </row>
    <row r="900" spans="1:15" s="265" customFormat="1" x14ac:dyDescent="0.2">
      <c r="A900" s="1653"/>
      <c r="B900" s="1656"/>
      <c r="C900" s="534"/>
      <c r="D900" s="272" t="s">
        <v>72</v>
      </c>
      <c r="E900" s="1099"/>
      <c r="F900" s="1099"/>
      <c r="G900" s="1093"/>
      <c r="H900" s="1093">
        <f t="shared" si="393"/>
        <v>0</v>
      </c>
      <c r="I900" s="1099">
        <f t="shared" si="392"/>
        <v>0</v>
      </c>
      <c r="J900" s="1099"/>
      <c r="K900" s="1099"/>
      <c r="L900" s="1099"/>
      <c r="M900" s="1475"/>
      <c r="N900" s="1475"/>
      <c r="O900" s="1475"/>
    </row>
    <row r="901" spans="1:15" s="265" customFormat="1" ht="28.5" x14ac:dyDescent="0.2">
      <c r="A901" s="1653"/>
      <c r="B901" s="1656"/>
      <c r="C901" s="540" t="s">
        <v>283</v>
      </c>
      <c r="D901" s="275" t="s">
        <v>37</v>
      </c>
      <c r="E901" s="1099">
        <v>234622</v>
      </c>
      <c r="F901" s="1099">
        <v>245862.7</v>
      </c>
      <c r="G901" s="1099">
        <v>326683.8</v>
      </c>
      <c r="H901" s="1099">
        <f t="shared" si="393"/>
        <v>80821.099999999977</v>
      </c>
      <c r="I901" s="1099">
        <f t="shared" si="392"/>
        <v>92061.799999999988</v>
      </c>
      <c r="J901" s="1099"/>
      <c r="K901" s="1099">
        <v>339970.7</v>
      </c>
      <c r="L901" s="1099">
        <v>353721.5</v>
      </c>
      <c r="M901" s="1475">
        <f t="shared" ref="M901:M903" si="394">+G901/12*2</f>
        <v>54447.299999999996</v>
      </c>
      <c r="N901" s="1475">
        <f t="shared" ref="N901:N903" si="395">+G901/12*5</f>
        <v>136118.25</v>
      </c>
      <c r="O901" s="1475">
        <f t="shared" ref="O901:O903" si="396">+G901/12*8</f>
        <v>217789.19999999998</v>
      </c>
    </row>
    <row r="902" spans="1:15" s="267" customFormat="1" ht="28.5" x14ac:dyDescent="0.2">
      <c r="A902" s="1653"/>
      <c r="B902" s="1656"/>
      <c r="C902" s="540" t="s">
        <v>284</v>
      </c>
      <c r="D902" s="276" t="s">
        <v>38</v>
      </c>
      <c r="E902" s="1099">
        <v>60545.4</v>
      </c>
      <c r="F902" s="1099">
        <v>60919.8</v>
      </c>
      <c r="G902" s="1099">
        <v>87168.6</v>
      </c>
      <c r="H902" s="1099">
        <f t="shared" si="393"/>
        <v>26248.800000000003</v>
      </c>
      <c r="I902" s="1099">
        <f t="shared" si="392"/>
        <v>26623.200000000004</v>
      </c>
      <c r="J902" s="1099"/>
      <c r="K902" s="1099">
        <v>90865.8</v>
      </c>
      <c r="L902" s="1099">
        <v>94700.2</v>
      </c>
      <c r="M902" s="1475">
        <f t="shared" si="394"/>
        <v>14528.1</v>
      </c>
      <c r="N902" s="1475">
        <f t="shared" si="395"/>
        <v>36320.25</v>
      </c>
      <c r="O902" s="1475">
        <f t="shared" si="396"/>
        <v>58112.4</v>
      </c>
    </row>
    <row r="903" spans="1:15" s="267" customFormat="1" ht="28.5" x14ac:dyDescent="0.2">
      <c r="A903" s="1653"/>
      <c r="B903" s="1656"/>
      <c r="C903" s="540" t="s">
        <v>285</v>
      </c>
      <c r="D903" s="276" t="s">
        <v>39</v>
      </c>
      <c r="E903" s="1099">
        <v>9537.6</v>
      </c>
      <c r="F903" s="1099">
        <v>9326.7000000000007</v>
      </c>
      <c r="G903" s="1099">
        <v>6169.6</v>
      </c>
      <c r="H903" s="1099">
        <f t="shared" si="393"/>
        <v>-3157.1000000000004</v>
      </c>
      <c r="I903" s="1099">
        <f t="shared" si="392"/>
        <v>-3368</v>
      </c>
      <c r="J903" s="1099"/>
      <c r="K903" s="1099">
        <v>6268.7</v>
      </c>
      <c r="L903" s="1099">
        <v>6363.1</v>
      </c>
      <c r="M903" s="1475">
        <f t="shared" si="394"/>
        <v>1028.2666666666667</v>
      </c>
      <c r="N903" s="1475">
        <f t="shared" si="395"/>
        <v>2570.6666666666665</v>
      </c>
      <c r="O903" s="1475">
        <f t="shared" si="396"/>
        <v>4113.0666666666666</v>
      </c>
    </row>
    <row r="904" spans="1:15" s="267" customFormat="1" ht="14.25" x14ac:dyDescent="0.2">
      <c r="A904" s="1653"/>
      <c r="B904" s="1656"/>
      <c r="C904" s="541"/>
      <c r="D904" s="489"/>
      <c r="E904" s="1120"/>
      <c r="F904" s="1120"/>
      <c r="G904" s="1120"/>
      <c r="H904" s="1120">
        <f t="shared" si="393"/>
        <v>0</v>
      </c>
      <c r="I904" s="1120">
        <f t="shared" si="392"/>
        <v>0</v>
      </c>
      <c r="J904" s="1120"/>
      <c r="K904" s="1120"/>
      <c r="L904" s="1120"/>
      <c r="M904" s="1067"/>
      <c r="N904" s="1067"/>
      <c r="O904" s="1067"/>
    </row>
    <row r="905" spans="1:15" s="267" customFormat="1" ht="14.25" x14ac:dyDescent="0.2">
      <c r="A905" s="1653"/>
      <c r="B905" s="1656"/>
      <c r="C905" s="542">
        <v>4212</v>
      </c>
      <c r="D905" s="488" t="s">
        <v>40</v>
      </c>
      <c r="E905" s="1399">
        <f>E907+E908+E909</f>
        <v>15449.4</v>
      </c>
      <c r="F905" s="1399">
        <f>F907+F908+F909</f>
        <v>24334.9</v>
      </c>
      <c r="G905" s="1399">
        <f>G907+G908+G909</f>
        <v>24994</v>
      </c>
      <c r="H905" s="1399">
        <f t="shared" si="393"/>
        <v>659.09999999999854</v>
      </c>
      <c r="I905" s="1399">
        <f t="shared" si="392"/>
        <v>9544.6</v>
      </c>
      <c r="J905" s="1399"/>
      <c r="K905" s="1399">
        <f>K907+K908+K909</f>
        <v>24994</v>
      </c>
      <c r="L905" s="1399">
        <f>L907+L908+L909</f>
        <v>24994</v>
      </c>
      <c r="M905" s="1067"/>
      <c r="N905" s="1067"/>
      <c r="O905" s="1067"/>
    </row>
    <row r="906" spans="1:15" s="267" customFormat="1" x14ac:dyDescent="0.2">
      <c r="A906" s="1653"/>
      <c r="B906" s="1656"/>
      <c r="C906" s="540"/>
      <c r="D906" s="272" t="s">
        <v>72</v>
      </c>
      <c r="E906" s="1089"/>
      <c r="F906" s="1089"/>
      <c r="G906" s="1089"/>
      <c r="H906" s="1089">
        <f t="shared" si="393"/>
        <v>0</v>
      </c>
      <c r="I906" s="1089">
        <f t="shared" si="392"/>
        <v>0</v>
      </c>
      <c r="J906" s="1089"/>
      <c r="K906" s="1089"/>
      <c r="L906" s="1089"/>
      <c r="M906" s="1067"/>
      <c r="N906" s="1067"/>
      <c r="O906" s="1067"/>
    </row>
    <row r="907" spans="1:15" s="267" customFormat="1" x14ac:dyDescent="0.2">
      <c r="A907" s="1653"/>
      <c r="B907" s="1656"/>
      <c r="C907" s="540"/>
      <c r="D907" s="272" t="s">
        <v>40</v>
      </c>
      <c r="E907" s="1089">
        <v>8369.5</v>
      </c>
      <c r="F907" s="1089">
        <v>7743.6</v>
      </c>
      <c r="G907" s="1089">
        <v>8402.7000000000007</v>
      </c>
      <c r="H907" s="1089">
        <f t="shared" si="393"/>
        <v>659.10000000000036</v>
      </c>
      <c r="I907" s="1089">
        <f t="shared" si="392"/>
        <v>33.200000000000728</v>
      </c>
      <c r="J907" s="1089"/>
      <c r="K907" s="1089">
        <v>8402.7000000000007</v>
      </c>
      <c r="L907" s="1089">
        <v>8402.7000000000007</v>
      </c>
      <c r="M907" s="1067">
        <f t="shared" ref="M907" si="397">+G907/12*3</f>
        <v>2100.6750000000002</v>
      </c>
      <c r="N907" s="1067">
        <f t="shared" ref="N907" si="398">+G907/12*6</f>
        <v>4201.3500000000004</v>
      </c>
      <c r="O907" s="1067">
        <f t="shared" ref="O907" si="399">+G907/12*9</f>
        <v>6302.0250000000005</v>
      </c>
    </row>
    <row r="908" spans="1:15" s="267" customFormat="1" x14ac:dyDescent="0.2">
      <c r="A908" s="1653"/>
      <c r="B908" s="1656"/>
      <c r="C908" s="540"/>
      <c r="D908" s="272" t="s">
        <v>292</v>
      </c>
      <c r="E908" s="1089"/>
      <c r="F908" s="1089"/>
      <c r="G908" s="1089"/>
      <c r="H908" s="1089">
        <f t="shared" si="393"/>
        <v>0</v>
      </c>
      <c r="I908" s="1089">
        <f t="shared" si="392"/>
        <v>0</v>
      </c>
      <c r="J908" s="1089"/>
      <c r="K908" s="1089"/>
      <c r="L908" s="1089"/>
      <c r="M908" s="1067"/>
      <c r="N908" s="1067"/>
      <c r="O908" s="1067"/>
    </row>
    <row r="909" spans="1:15" s="267" customFormat="1" x14ac:dyDescent="0.2">
      <c r="A909" s="1653"/>
      <c r="B909" s="1656"/>
      <c r="C909" s="540"/>
      <c r="D909" s="272" t="s">
        <v>405</v>
      </c>
      <c r="E909" s="1089">
        <v>7079.9</v>
      </c>
      <c r="F909" s="1089">
        <v>16591.3</v>
      </c>
      <c r="G909" s="1089">
        <v>16591.3</v>
      </c>
      <c r="H909" s="1089">
        <f t="shared" si="393"/>
        <v>0</v>
      </c>
      <c r="I909" s="1089">
        <f t="shared" si="392"/>
        <v>9511.4</v>
      </c>
      <c r="J909" s="1089"/>
      <c r="K909" s="1089">
        <v>16591.3</v>
      </c>
      <c r="L909" s="1089">
        <v>16591.3</v>
      </c>
      <c r="M909" s="1067">
        <f t="shared" ref="M909" si="400">+G909/12*3</f>
        <v>4147.8249999999998</v>
      </c>
      <c r="N909" s="1067">
        <f t="shared" ref="N909" si="401">+G909/12*6</f>
        <v>8295.65</v>
      </c>
      <c r="O909" s="1067">
        <f t="shared" ref="O909" si="402">+G909/12*9</f>
        <v>12443.475</v>
      </c>
    </row>
    <row r="910" spans="1:15" s="267" customFormat="1" ht="14.25" x14ac:dyDescent="0.2">
      <c r="A910" s="1653"/>
      <c r="B910" s="1656"/>
      <c r="C910" s="542">
        <v>4213</v>
      </c>
      <c r="D910" s="488" t="s">
        <v>41</v>
      </c>
      <c r="E910" s="1399">
        <f>E912+E913</f>
        <v>766.9</v>
      </c>
      <c r="F910" s="1399">
        <f>F912+F913</f>
        <v>1511.2</v>
      </c>
      <c r="G910" s="1399">
        <f>G912+G913</f>
        <v>2342.6999999999998</v>
      </c>
      <c r="H910" s="1399">
        <f t="shared" si="393"/>
        <v>831.49999999999977</v>
      </c>
      <c r="I910" s="1399">
        <f t="shared" si="392"/>
        <v>1575.7999999999997</v>
      </c>
      <c r="J910" s="1399"/>
      <c r="K910" s="1399">
        <f>K912+K913</f>
        <v>2342.6999999999998</v>
      </c>
      <c r="L910" s="1399">
        <f>L912+L913</f>
        <v>2342.6999999999998</v>
      </c>
      <c r="M910" s="1067"/>
      <c r="N910" s="1067"/>
      <c r="O910" s="1067"/>
    </row>
    <row r="911" spans="1:15" s="267" customFormat="1" x14ac:dyDescent="0.2">
      <c r="A911" s="1653"/>
      <c r="B911" s="1656"/>
      <c r="C911" s="540"/>
      <c r="D911" s="272" t="s">
        <v>72</v>
      </c>
      <c r="E911" s="1089"/>
      <c r="F911" s="1089"/>
      <c r="G911" s="1089"/>
      <c r="H911" s="1089">
        <f t="shared" si="393"/>
        <v>0</v>
      </c>
      <c r="I911" s="1089">
        <f t="shared" si="392"/>
        <v>0</v>
      </c>
      <c r="J911" s="1089"/>
      <c r="K911" s="1089"/>
      <c r="L911" s="1089"/>
      <c r="M911" s="1067"/>
      <c r="N911" s="1067"/>
      <c r="O911" s="1067"/>
    </row>
    <row r="912" spans="1:15" s="267" customFormat="1" ht="27" x14ac:dyDescent="0.2">
      <c r="A912" s="1653"/>
      <c r="B912" s="1656"/>
      <c r="C912" s="540"/>
      <c r="D912" s="278" t="s">
        <v>42</v>
      </c>
      <c r="E912" s="1089">
        <v>766.9</v>
      </c>
      <c r="F912" s="1089">
        <v>1246</v>
      </c>
      <c r="G912" s="1099">
        <v>1812.3</v>
      </c>
      <c r="H912" s="1089">
        <f t="shared" si="393"/>
        <v>566.29999999999995</v>
      </c>
      <c r="I912" s="1089">
        <f t="shared" si="392"/>
        <v>1045.4000000000001</v>
      </c>
      <c r="J912" s="1089"/>
      <c r="K912" s="1099">
        <v>1812.3</v>
      </c>
      <c r="L912" s="1099">
        <v>1812.3</v>
      </c>
      <c r="M912" s="1067">
        <f t="shared" ref="M912:M914" si="403">+G912/12*3</f>
        <v>453.07500000000005</v>
      </c>
      <c r="N912" s="1067">
        <f t="shared" ref="N912:N914" si="404">+G912/12*6</f>
        <v>906.15000000000009</v>
      </c>
      <c r="O912" s="1067">
        <f t="shared" ref="O912:O914" si="405">+G912/12*9</f>
        <v>1359.2250000000001</v>
      </c>
    </row>
    <row r="913" spans="1:15" s="267" customFormat="1" ht="27" x14ac:dyDescent="0.2">
      <c r="A913" s="1653"/>
      <c r="B913" s="1656"/>
      <c r="C913" s="540"/>
      <c r="D913" s="278" t="s">
        <v>286</v>
      </c>
      <c r="E913" s="1089"/>
      <c r="F913" s="1089">
        <v>265.2</v>
      </c>
      <c r="G913" s="1089">
        <v>530.4</v>
      </c>
      <c r="H913" s="1089">
        <f t="shared" si="393"/>
        <v>265.2</v>
      </c>
      <c r="I913" s="1089">
        <f t="shared" si="392"/>
        <v>530.4</v>
      </c>
      <c r="J913" s="1089"/>
      <c r="K913" s="1089">
        <v>530.4</v>
      </c>
      <c r="L913" s="1089">
        <v>530.4</v>
      </c>
      <c r="M913" s="1067">
        <f t="shared" si="403"/>
        <v>132.6</v>
      </c>
      <c r="N913" s="1067">
        <f t="shared" si="404"/>
        <v>265.2</v>
      </c>
      <c r="O913" s="1067">
        <f t="shared" si="405"/>
        <v>397.79999999999995</v>
      </c>
    </row>
    <row r="914" spans="1:15" s="267" customFormat="1" ht="14.25" x14ac:dyDescent="0.2">
      <c r="A914" s="1653"/>
      <c r="B914" s="1656"/>
      <c r="C914" s="540">
        <v>4214</v>
      </c>
      <c r="D914" s="277" t="s">
        <v>43</v>
      </c>
      <c r="E914" s="1089">
        <v>18662.5</v>
      </c>
      <c r="F914" s="1089">
        <v>17421.599999999999</v>
      </c>
      <c r="G914" s="1089">
        <v>20637</v>
      </c>
      <c r="H914" s="1089">
        <f t="shared" si="393"/>
        <v>3215.4000000000015</v>
      </c>
      <c r="I914" s="1089">
        <f t="shared" si="392"/>
        <v>1974.5</v>
      </c>
      <c r="J914" s="1089"/>
      <c r="K914" s="1089">
        <v>20637</v>
      </c>
      <c r="L914" s="1089">
        <v>20637</v>
      </c>
      <c r="M914" s="1067">
        <f t="shared" si="403"/>
        <v>5159.25</v>
      </c>
      <c r="N914" s="1067">
        <f t="shared" si="404"/>
        <v>10318.5</v>
      </c>
      <c r="O914" s="1067">
        <f t="shared" si="405"/>
        <v>15477.75</v>
      </c>
    </row>
    <row r="915" spans="1:15" s="265" customFormat="1" ht="23.25" customHeight="1" x14ac:dyDescent="0.2">
      <c r="A915" s="1653"/>
      <c r="B915" s="1656"/>
      <c r="C915" s="540">
        <v>4215</v>
      </c>
      <c r="D915" s="277" t="s">
        <v>44</v>
      </c>
      <c r="E915" s="1089"/>
      <c r="F915" s="1089"/>
      <c r="G915" s="1089"/>
      <c r="H915" s="1089">
        <f t="shared" si="393"/>
        <v>0</v>
      </c>
      <c r="I915" s="1089">
        <f t="shared" si="392"/>
        <v>0</v>
      </c>
      <c r="J915" s="1089"/>
      <c r="K915" s="1089"/>
      <c r="L915" s="1089"/>
      <c r="M915" s="1475"/>
      <c r="N915" s="1107"/>
      <c r="O915" s="1475"/>
    </row>
    <row r="916" spans="1:15" s="176" customFormat="1" ht="14.25" x14ac:dyDescent="0.2">
      <c r="A916" s="1653"/>
      <c r="B916" s="1656"/>
      <c r="C916" s="540">
        <v>4216</v>
      </c>
      <c r="D916" s="277" t="s">
        <v>45</v>
      </c>
      <c r="E916" s="1089"/>
      <c r="F916" s="1089"/>
      <c r="G916" s="1089"/>
      <c r="H916" s="1089">
        <f t="shared" si="393"/>
        <v>0</v>
      </c>
      <c r="I916" s="1089">
        <f t="shared" si="392"/>
        <v>0</v>
      </c>
      <c r="J916" s="1089"/>
      <c r="K916" s="1089"/>
      <c r="L916" s="1089"/>
      <c r="M916" s="1107"/>
      <c r="N916" s="1107"/>
      <c r="O916" s="1107"/>
    </row>
    <row r="917" spans="1:15" s="176" customFormat="1" ht="14.25" x14ac:dyDescent="0.2">
      <c r="A917" s="1653"/>
      <c r="B917" s="1656"/>
      <c r="C917" s="540">
        <v>4217</v>
      </c>
      <c r="D917" s="277" t="s">
        <v>46</v>
      </c>
      <c r="E917" s="1089"/>
      <c r="F917" s="1089"/>
      <c r="G917" s="1089"/>
      <c r="H917" s="1089">
        <f t="shared" si="393"/>
        <v>0</v>
      </c>
      <c r="I917" s="1089">
        <f t="shared" si="392"/>
        <v>0</v>
      </c>
      <c r="J917" s="1089"/>
      <c r="K917" s="1089"/>
      <c r="L917" s="1089"/>
      <c r="M917" s="1107"/>
      <c r="N917" s="1107"/>
      <c r="O917" s="1107"/>
    </row>
    <row r="918" spans="1:15" s="176" customFormat="1" ht="14.25" x14ac:dyDescent="0.2">
      <c r="A918" s="1653"/>
      <c r="B918" s="1656"/>
      <c r="C918" s="542"/>
      <c r="D918" s="488" t="s">
        <v>431</v>
      </c>
      <c r="E918" s="1399">
        <f>E920+E921</f>
        <v>536.6</v>
      </c>
      <c r="F918" s="1399">
        <f>F920+F921</f>
        <v>621</v>
      </c>
      <c r="G918" s="1399">
        <f>G920+G921</f>
        <v>877.4</v>
      </c>
      <c r="H918" s="1399">
        <f t="shared" si="393"/>
        <v>256.39999999999998</v>
      </c>
      <c r="I918" s="1399">
        <f t="shared" si="392"/>
        <v>340.79999999999995</v>
      </c>
      <c r="J918" s="1399"/>
      <c r="K918" s="1399">
        <f>K920+K921</f>
        <v>877.4</v>
      </c>
      <c r="L918" s="1399">
        <f>L920+L921</f>
        <v>877.4</v>
      </c>
      <c r="M918" s="1107"/>
      <c r="N918" s="1107"/>
      <c r="O918" s="1107"/>
    </row>
    <row r="919" spans="1:15" s="176" customFormat="1" x14ac:dyDescent="0.2">
      <c r="A919" s="1653"/>
      <c r="B919" s="1656"/>
      <c r="C919" s="540"/>
      <c r="D919" s="272" t="s">
        <v>72</v>
      </c>
      <c r="E919" s="1093"/>
      <c r="F919" s="1093"/>
      <c r="G919" s="1093"/>
      <c r="H919" s="1093">
        <f t="shared" si="393"/>
        <v>0</v>
      </c>
      <c r="I919" s="1093">
        <f t="shared" si="392"/>
        <v>0</v>
      </c>
      <c r="J919" s="1093"/>
      <c r="K919" s="1093"/>
      <c r="L919" s="1093"/>
      <c r="M919" s="1107"/>
      <c r="N919" s="1107"/>
      <c r="O919" s="1107"/>
    </row>
    <row r="920" spans="1:15" s="176" customFormat="1" x14ac:dyDescent="0.2">
      <c r="A920" s="1653"/>
      <c r="B920" s="1656"/>
      <c r="C920" s="540">
        <v>4221</v>
      </c>
      <c r="D920" s="272" t="s">
        <v>47</v>
      </c>
      <c r="E920" s="1093">
        <v>536.6</v>
      </c>
      <c r="F920" s="1093">
        <v>621</v>
      </c>
      <c r="G920" s="1093">
        <v>877.4</v>
      </c>
      <c r="H920" s="1093">
        <f t="shared" si="393"/>
        <v>256.39999999999998</v>
      </c>
      <c r="I920" s="1093">
        <f t="shared" si="392"/>
        <v>340.79999999999995</v>
      </c>
      <c r="J920" s="1093"/>
      <c r="K920" s="1093">
        <v>877.4</v>
      </c>
      <c r="L920" s="1093">
        <v>877.4</v>
      </c>
      <c r="M920" s="1067">
        <f t="shared" ref="M920:M922" si="406">+G920/12*3</f>
        <v>219.34999999999997</v>
      </c>
      <c r="N920" s="1067">
        <f t="shared" ref="N920:N922" si="407">+G920/12*6</f>
        <v>438.69999999999993</v>
      </c>
      <c r="O920" s="1067">
        <f t="shared" ref="O920:O922" si="408">+G920/12*9</f>
        <v>658.05</v>
      </c>
    </row>
    <row r="921" spans="1:15" s="176" customFormat="1" x14ac:dyDescent="0.2">
      <c r="A921" s="1653"/>
      <c r="B921" s="1656"/>
      <c r="C921" s="540">
        <v>4222</v>
      </c>
      <c r="D921" s="272" t="s">
        <v>48</v>
      </c>
      <c r="E921" s="1093"/>
      <c r="F921" s="1093"/>
      <c r="G921" s="1093"/>
      <c r="H921" s="1093">
        <f t="shared" si="393"/>
        <v>0</v>
      </c>
      <c r="I921" s="1093">
        <f t="shared" si="392"/>
        <v>0</v>
      </c>
      <c r="J921" s="1093"/>
      <c r="K921" s="1093"/>
      <c r="L921" s="1093"/>
      <c r="M921" s="1067">
        <f t="shared" si="406"/>
        <v>0</v>
      </c>
      <c r="N921" s="1067">
        <f t="shared" si="407"/>
        <v>0</v>
      </c>
      <c r="O921" s="1067">
        <f t="shared" si="408"/>
        <v>0</v>
      </c>
    </row>
    <row r="922" spans="1:15" s="267" customFormat="1" ht="14.25" x14ac:dyDescent="0.2">
      <c r="A922" s="1653"/>
      <c r="B922" s="1656"/>
      <c r="C922" s="540">
        <v>4231</v>
      </c>
      <c r="D922" s="273" t="s">
        <v>49</v>
      </c>
      <c r="E922" s="1093">
        <v>593.6</v>
      </c>
      <c r="F922" s="1093">
        <v>1403.8</v>
      </c>
      <c r="G922" s="1093">
        <v>1653.8</v>
      </c>
      <c r="H922" s="1093">
        <f t="shared" si="393"/>
        <v>250</v>
      </c>
      <c r="I922" s="1093">
        <f t="shared" si="392"/>
        <v>1060.1999999999998</v>
      </c>
      <c r="J922" s="1093"/>
      <c r="K922" s="1093">
        <v>1653.8</v>
      </c>
      <c r="L922" s="1093">
        <v>1653.8</v>
      </c>
      <c r="M922" s="1067">
        <f t="shared" si="406"/>
        <v>413.45</v>
      </c>
      <c r="N922" s="1067">
        <f t="shared" si="407"/>
        <v>826.9</v>
      </c>
      <c r="O922" s="1067">
        <f t="shared" si="408"/>
        <v>1240.3499999999999</v>
      </c>
    </row>
    <row r="923" spans="1:15" s="267" customFormat="1" ht="16.5" x14ac:dyDescent="0.3">
      <c r="A923" s="1653"/>
      <c r="B923" s="1656"/>
      <c r="C923" s="540">
        <v>4232</v>
      </c>
      <c r="D923" s="273" t="s">
        <v>50</v>
      </c>
      <c r="E923" s="1093"/>
      <c r="F923" s="1093"/>
      <c r="G923" s="1093"/>
      <c r="H923" s="1093">
        <f t="shared" si="393"/>
        <v>0</v>
      </c>
      <c r="I923" s="1093">
        <f t="shared" si="392"/>
        <v>0</v>
      </c>
      <c r="J923" s="1400"/>
      <c r="K923" s="1093"/>
      <c r="L923" s="1093"/>
      <c r="M923" s="1067"/>
      <c r="N923" s="1067"/>
      <c r="O923" s="1067"/>
    </row>
    <row r="924" spans="1:15" s="267" customFormat="1" ht="28.5" x14ac:dyDescent="0.3">
      <c r="A924" s="1653"/>
      <c r="B924" s="1656"/>
      <c r="C924" s="540">
        <v>4233</v>
      </c>
      <c r="D924" s="273" t="s">
        <v>394</v>
      </c>
      <c r="E924" s="1093"/>
      <c r="F924" s="1093"/>
      <c r="G924" s="1093"/>
      <c r="H924" s="1093">
        <f t="shared" si="393"/>
        <v>0</v>
      </c>
      <c r="I924" s="1093">
        <f t="shared" si="392"/>
        <v>0</v>
      </c>
      <c r="J924" s="1400"/>
      <c r="K924" s="1093"/>
      <c r="L924" s="1093"/>
      <c r="M924" s="1067"/>
      <c r="N924" s="1067"/>
      <c r="O924" s="1067"/>
    </row>
    <row r="925" spans="1:15" s="267" customFormat="1" ht="14.25" x14ac:dyDescent="0.2">
      <c r="A925" s="1653"/>
      <c r="B925" s="1656"/>
      <c r="C925" s="540">
        <v>4234</v>
      </c>
      <c r="D925" s="273" t="s">
        <v>51</v>
      </c>
      <c r="E925" s="1089"/>
      <c r="F925" s="1089"/>
      <c r="G925" s="1089"/>
      <c r="H925" s="1089">
        <f t="shared" si="393"/>
        <v>0</v>
      </c>
      <c r="I925" s="1089">
        <f t="shared" si="392"/>
        <v>0</v>
      </c>
      <c r="J925" s="1089"/>
      <c r="K925" s="1089"/>
      <c r="L925" s="1089"/>
      <c r="M925" s="1067"/>
      <c r="N925" s="1475"/>
      <c r="O925" s="1067"/>
    </row>
    <row r="926" spans="1:15" s="265" customFormat="1" ht="14.25" x14ac:dyDescent="0.2">
      <c r="A926" s="1653"/>
      <c r="B926" s="1656"/>
      <c r="C926" s="540">
        <v>4235</v>
      </c>
      <c r="D926" s="273" t="s">
        <v>52</v>
      </c>
      <c r="E926" s="1089"/>
      <c r="F926" s="1089"/>
      <c r="G926" s="1089">
        <v>750</v>
      </c>
      <c r="H926" s="1089">
        <f t="shared" si="393"/>
        <v>750</v>
      </c>
      <c r="I926" s="1089">
        <f t="shared" si="392"/>
        <v>750</v>
      </c>
      <c r="J926" s="1089"/>
      <c r="K926" s="1089">
        <v>750</v>
      </c>
      <c r="L926" s="1089">
        <v>750</v>
      </c>
      <c r="M926" s="1067">
        <f t="shared" ref="M926" si="409">+G926/12*3</f>
        <v>187.5</v>
      </c>
      <c r="N926" s="1067">
        <f t="shared" ref="N926" si="410">+G926/12*6</f>
        <v>375</v>
      </c>
      <c r="O926" s="1067">
        <f t="shared" ref="O926" si="411">+G926/12*9</f>
        <v>562.5</v>
      </c>
    </row>
    <row r="927" spans="1:15" s="267" customFormat="1" ht="28.5" x14ac:dyDescent="0.2">
      <c r="A927" s="1653"/>
      <c r="B927" s="1656"/>
      <c r="C927" s="540">
        <v>4236</v>
      </c>
      <c r="D927" s="273" t="s">
        <v>53</v>
      </c>
      <c r="E927" s="1089"/>
      <c r="F927" s="1089"/>
      <c r="G927" s="1089"/>
      <c r="H927" s="1089">
        <f t="shared" si="393"/>
        <v>0</v>
      </c>
      <c r="I927" s="1089">
        <f t="shared" si="392"/>
        <v>0</v>
      </c>
      <c r="J927" s="1089"/>
      <c r="K927" s="1089"/>
      <c r="L927" s="1089"/>
      <c r="M927" s="1067"/>
      <c r="N927" s="1475"/>
      <c r="O927" s="1067"/>
    </row>
    <row r="928" spans="1:15" s="265" customFormat="1" ht="14.25" x14ac:dyDescent="0.2">
      <c r="A928" s="1653"/>
      <c r="B928" s="1656"/>
      <c r="C928" s="540">
        <v>4237</v>
      </c>
      <c r="D928" s="273" t="s">
        <v>54</v>
      </c>
      <c r="E928" s="1089"/>
      <c r="F928" s="1089"/>
      <c r="G928" s="1089"/>
      <c r="H928" s="1089">
        <f t="shared" si="393"/>
        <v>0</v>
      </c>
      <c r="I928" s="1089">
        <f t="shared" si="392"/>
        <v>0</v>
      </c>
      <c r="J928" s="1089"/>
      <c r="K928" s="1089"/>
      <c r="L928" s="1089"/>
      <c r="M928" s="1475"/>
      <c r="N928" s="1475"/>
      <c r="O928" s="1475"/>
    </row>
    <row r="929" spans="1:15" s="265" customFormat="1" ht="14.25" x14ac:dyDescent="0.2">
      <c r="A929" s="1653"/>
      <c r="B929" s="1656"/>
      <c r="C929" s="540">
        <v>4239</v>
      </c>
      <c r="D929" s="271" t="s">
        <v>55</v>
      </c>
      <c r="E929" s="1099"/>
      <c r="F929" s="1099"/>
      <c r="G929" s="1099"/>
      <c r="H929" s="1099">
        <f t="shared" si="393"/>
        <v>0</v>
      </c>
      <c r="I929" s="1099">
        <f t="shared" ref="I929:I960" si="412">G929-E929</f>
        <v>0</v>
      </c>
      <c r="J929" s="1099"/>
      <c r="K929" s="1099"/>
      <c r="L929" s="1099"/>
      <c r="M929" s="1475"/>
      <c r="N929" s="1475"/>
      <c r="O929" s="1475"/>
    </row>
    <row r="930" spans="1:15" s="265" customFormat="1" ht="14.25" x14ac:dyDescent="0.2">
      <c r="A930" s="1653"/>
      <c r="B930" s="1656"/>
      <c r="C930" s="540">
        <v>4241</v>
      </c>
      <c r="D930" s="273" t="s">
        <v>56</v>
      </c>
      <c r="E930" s="1089">
        <v>270.3</v>
      </c>
      <c r="F930" s="1089">
        <v>270.3</v>
      </c>
      <c r="G930" s="1089">
        <v>270.3</v>
      </c>
      <c r="H930" s="1089">
        <f t="shared" si="393"/>
        <v>0</v>
      </c>
      <c r="I930" s="1089">
        <f t="shared" si="412"/>
        <v>0</v>
      </c>
      <c r="J930" s="1089"/>
      <c r="K930" s="1089">
        <v>270.3</v>
      </c>
      <c r="L930" s="1089">
        <v>270.3</v>
      </c>
      <c r="M930" s="1067">
        <f t="shared" ref="M930" si="413">+G930/12*3</f>
        <v>67.575000000000003</v>
      </c>
      <c r="N930" s="1067">
        <f t="shared" ref="N930" si="414">+G930/12*6</f>
        <v>135.15</v>
      </c>
      <c r="O930" s="1067">
        <f t="shared" ref="O930" si="415">+G930/12*9</f>
        <v>202.72500000000002</v>
      </c>
    </row>
    <row r="931" spans="1:15" s="265" customFormat="1" ht="28.5" x14ac:dyDescent="0.2">
      <c r="A931" s="1653"/>
      <c r="B931" s="1656"/>
      <c r="C931" s="540">
        <v>4251</v>
      </c>
      <c r="D931" s="271" t="s">
        <v>57</v>
      </c>
      <c r="E931" s="1099"/>
      <c r="F931" s="1099"/>
      <c r="G931" s="1099"/>
      <c r="H931" s="1099">
        <f t="shared" si="393"/>
        <v>0</v>
      </c>
      <c r="I931" s="1099">
        <f t="shared" si="412"/>
        <v>0</v>
      </c>
      <c r="J931" s="1099"/>
      <c r="K931" s="1099"/>
      <c r="L931" s="1099"/>
      <c r="M931" s="1475"/>
      <c r="N931" s="1475"/>
      <c r="O931" s="1475"/>
    </row>
    <row r="932" spans="1:15" s="265" customFormat="1" ht="28.5" x14ac:dyDescent="0.2">
      <c r="A932" s="1653"/>
      <c r="B932" s="1656"/>
      <c r="C932" s="542">
        <v>4252</v>
      </c>
      <c r="D932" s="488" t="s">
        <v>58</v>
      </c>
      <c r="E932" s="1399">
        <f>E934+E935</f>
        <v>0</v>
      </c>
      <c r="F932" s="1399">
        <f>F934+F935</f>
        <v>0</v>
      </c>
      <c r="G932" s="1399">
        <f>G934+G935</f>
        <v>0</v>
      </c>
      <c r="H932" s="1399">
        <f t="shared" si="393"/>
        <v>0</v>
      </c>
      <c r="I932" s="1399">
        <f t="shared" si="412"/>
        <v>0</v>
      </c>
      <c r="J932" s="1399"/>
      <c r="K932" s="1399">
        <f>K934+K935</f>
        <v>0</v>
      </c>
      <c r="L932" s="1399">
        <f>L934+L935</f>
        <v>0</v>
      </c>
      <c r="M932" s="1475"/>
      <c r="N932" s="1475"/>
      <c r="O932" s="1475"/>
    </row>
    <row r="933" spans="1:15" s="265" customFormat="1" x14ac:dyDescent="0.2">
      <c r="A933" s="1653"/>
      <c r="B933" s="1656"/>
      <c r="C933" s="540"/>
      <c r="D933" s="272" t="s">
        <v>72</v>
      </c>
      <c r="E933" s="1099"/>
      <c r="F933" s="1099"/>
      <c r="G933" s="1099"/>
      <c r="H933" s="1099">
        <f t="shared" si="393"/>
        <v>0</v>
      </c>
      <c r="I933" s="1099">
        <f t="shared" si="412"/>
        <v>0</v>
      </c>
      <c r="J933" s="1099"/>
      <c r="K933" s="1099"/>
      <c r="L933" s="1099"/>
      <c r="M933" s="1475"/>
      <c r="N933" s="1067"/>
      <c r="O933" s="1475"/>
    </row>
    <row r="934" spans="1:15" s="267" customFormat="1" ht="27" x14ac:dyDescent="0.2">
      <c r="A934" s="1653"/>
      <c r="B934" s="1656"/>
      <c r="C934" s="540"/>
      <c r="D934" s="279" t="s">
        <v>59</v>
      </c>
      <c r="E934" s="1099"/>
      <c r="F934" s="1099"/>
      <c r="G934" s="1099"/>
      <c r="H934" s="1099">
        <f t="shared" si="393"/>
        <v>0</v>
      </c>
      <c r="I934" s="1099">
        <f t="shared" si="412"/>
        <v>0</v>
      </c>
      <c r="J934" s="1099"/>
      <c r="K934" s="1099"/>
      <c r="L934" s="1099"/>
      <c r="M934" s="1067"/>
      <c r="N934" s="1067"/>
      <c r="O934" s="1067"/>
    </row>
    <row r="935" spans="1:15" s="267" customFormat="1" ht="27" x14ac:dyDescent="0.2">
      <c r="A935" s="1653"/>
      <c r="B935" s="1656"/>
      <c r="C935" s="540"/>
      <c r="D935" s="279" t="s">
        <v>60</v>
      </c>
      <c r="E935" s="1099"/>
      <c r="F935" s="1099"/>
      <c r="G935" s="1099"/>
      <c r="H935" s="1099">
        <f t="shared" si="393"/>
        <v>0</v>
      </c>
      <c r="I935" s="1099">
        <f t="shared" si="412"/>
        <v>0</v>
      </c>
      <c r="J935" s="1099"/>
      <c r="K935" s="1099"/>
      <c r="L935" s="1099"/>
      <c r="M935" s="1067"/>
      <c r="N935" s="1067"/>
      <c r="O935" s="1067"/>
    </row>
    <row r="936" spans="1:15" s="267" customFormat="1" ht="14.25" x14ac:dyDescent="0.2">
      <c r="A936" s="1653"/>
      <c r="B936" s="1656"/>
      <c r="C936" s="542">
        <v>4261</v>
      </c>
      <c r="D936" s="488" t="s">
        <v>61</v>
      </c>
      <c r="E936" s="1399">
        <f>E938+E939</f>
        <v>983.4</v>
      </c>
      <c r="F936" s="1399">
        <f>F938+F939</f>
        <v>0</v>
      </c>
      <c r="G936" s="1399">
        <f>G938+G939</f>
        <v>0</v>
      </c>
      <c r="H936" s="1399">
        <f t="shared" si="393"/>
        <v>0</v>
      </c>
      <c r="I936" s="1399">
        <f t="shared" si="412"/>
        <v>-983.4</v>
      </c>
      <c r="J936" s="1399"/>
      <c r="K936" s="1399">
        <f>K938+K939</f>
        <v>0</v>
      </c>
      <c r="L936" s="1399">
        <f>L938+L939</f>
        <v>0</v>
      </c>
      <c r="M936" s="1067"/>
      <c r="N936" s="1067"/>
      <c r="O936" s="1067"/>
    </row>
    <row r="937" spans="1:15" s="267" customFormat="1" x14ac:dyDescent="0.2">
      <c r="A937" s="1653"/>
      <c r="B937" s="1656"/>
      <c r="C937" s="540"/>
      <c r="D937" s="272" t="s">
        <v>72</v>
      </c>
      <c r="E937" s="1089"/>
      <c r="F937" s="1089"/>
      <c r="G937" s="1089"/>
      <c r="H937" s="1089">
        <f t="shared" si="393"/>
        <v>0</v>
      </c>
      <c r="I937" s="1089">
        <f t="shared" si="412"/>
        <v>0</v>
      </c>
      <c r="J937" s="1089"/>
      <c r="K937" s="1089"/>
      <c r="L937" s="1089"/>
      <c r="M937" s="1067"/>
      <c r="N937" s="1067"/>
      <c r="O937" s="1067"/>
    </row>
    <row r="938" spans="1:15" s="267" customFormat="1" x14ac:dyDescent="0.2">
      <c r="A938" s="1653"/>
      <c r="B938" s="1656"/>
      <c r="C938" s="540"/>
      <c r="D938" s="272" t="s">
        <v>62</v>
      </c>
      <c r="E938" s="1089">
        <v>983.4</v>
      </c>
      <c r="F938" s="1089"/>
      <c r="G938" s="1089"/>
      <c r="H938" s="1089">
        <f t="shared" si="393"/>
        <v>0</v>
      </c>
      <c r="I938" s="1089">
        <f t="shared" si="412"/>
        <v>-983.4</v>
      </c>
      <c r="J938" s="1089"/>
      <c r="K938" s="1089"/>
      <c r="L938" s="1089"/>
      <c r="M938" s="1067"/>
      <c r="N938" s="1067"/>
      <c r="O938" s="1067"/>
    </row>
    <row r="939" spans="1:15" s="267" customFormat="1" x14ac:dyDescent="0.2">
      <c r="A939" s="1653"/>
      <c r="B939" s="1656"/>
      <c r="C939" s="540"/>
      <c r="D939" s="272" t="s">
        <v>63</v>
      </c>
      <c r="E939" s="1089"/>
      <c r="F939" s="1089"/>
      <c r="G939" s="1089"/>
      <c r="H939" s="1089">
        <f t="shared" si="393"/>
        <v>0</v>
      </c>
      <c r="I939" s="1089">
        <f t="shared" si="412"/>
        <v>0</v>
      </c>
      <c r="J939" s="1089"/>
      <c r="K939" s="1089"/>
      <c r="L939" s="1089"/>
      <c r="M939" s="1067"/>
      <c r="N939" s="1067"/>
      <c r="O939" s="1067"/>
    </row>
    <row r="940" spans="1:15" s="267" customFormat="1" ht="14.25" x14ac:dyDescent="0.2">
      <c r="A940" s="1653"/>
      <c r="B940" s="1656"/>
      <c r="C940" s="540">
        <v>4262</v>
      </c>
      <c r="D940" s="273" t="s">
        <v>350</v>
      </c>
      <c r="E940" s="1089"/>
      <c r="F940" s="1089"/>
      <c r="G940" s="1089"/>
      <c r="H940" s="1089">
        <f t="shared" si="393"/>
        <v>0</v>
      </c>
      <c r="I940" s="1089">
        <f t="shared" si="412"/>
        <v>0</v>
      </c>
      <c r="J940" s="1089"/>
      <c r="K940" s="1089"/>
      <c r="L940" s="1089"/>
      <c r="M940" s="1067"/>
      <c r="N940" s="1067"/>
      <c r="O940" s="1067"/>
    </row>
    <row r="941" spans="1:15" s="267" customFormat="1" ht="14.25" x14ac:dyDescent="0.2">
      <c r="A941" s="1653"/>
      <c r="B941" s="1656"/>
      <c r="C941" s="540">
        <v>4264</v>
      </c>
      <c r="D941" s="273" t="s">
        <v>349</v>
      </c>
      <c r="E941" s="1089"/>
      <c r="F941" s="1089"/>
      <c r="G941" s="1089"/>
      <c r="H941" s="1089">
        <f t="shared" si="393"/>
        <v>0</v>
      </c>
      <c r="I941" s="1089">
        <f t="shared" si="412"/>
        <v>0</v>
      </c>
      <c r="J941" s="1089"/>
      <c r="K941" s="1089"/>
      <c r="L941" s="1089"/>
      <c r="M941" s="1067"/>
      <c r="N941" s="1067"/>
      <c r="O941" s="1067"/>
    </row>
    <row r="942" spans="1:15" s="267" customFormat="1" ht="22.5" customHeight="1" x14ac:dyDescent="0.25">
      <c r="A942" s="1653"/>
      <c r="B942" s="1656"/>
      <c r="C942" s="543">
        <v>4266</v>
      </c>
      <c r="D942" s="516" t="s">
        <v>439</v>
      </c>
      <c r="E942" s="1089"/>
      <c r="F942" s="1089"/>
      <c r="G942" s="1089"/>
      <c r="H942" s="1089">
        <f t="shared" si="393"/>
        <v>0</v>
      </c>
      <c r="I942" s="1089">
        <f t="shared" si="412"/>
        <v>0</v>
      </c>
      <c r="J942" s="1089"/>
      <c r="K942" s="1089"/>
      <c r="L942" s="1089"/>
      <c r="M942" s="1067"/>
      <c r="N942" s="1067"/>
      <c r="O942" s="1067"/>
    </row>
    <row r="943" spans="1:15" s="267" customFormat="1" ht="14.25" x14ac:dyDescent="0.2">
      <c r="A943" s="1653"/>
      <c r="B943" s="1656"/>
      <c r="C943" s="540">
        <v>4267</v>
      </c>
      <c r="D943" s="273" t="s">
        <v>351</v>
      </c>
      <c r="E943" s="1089">
        <v>48.9</v>
      </c>
      <c r="F943" s="1089"/>
      <c r="G943" s="1089"/>
      <c r="H943" s="1089">
        <f t="shared" si="393"/>
        <v>0</v>
      </c>
      <c r="I943" s="1089">
        <f t="shared" si="412"/>
        <v>-48.9</v>
      </c>
      <c r="J943" s="1089"/>
      <c r="K943" s="1089"/>
      <c r="L943" s="1089"/>
      <c r="M943" s="1067"/>
      <c r="N943" s="1067"/>
      <c r="O943" s="1067"/>
    </row>
    <row r="944" spans="1:15" s="267" customFormat="1" ht="14.25" x14ac:dyDescent="0.2">
      <c r="A944" s="1653"/>
      <c r="B944" s="1656"/>
      <c r="C944" s="540">
        <v>4269</v>
      </c>
      <c r="D944" s="273" t="s">
        <v>64</v>
      </c>
      <c r="E944" s="1089"/>
      <c r="F944" s="1089"/>
      <c r="G944" s="1089"/>
      <c r="H944" s="1089">
        <f t="shared" si="393"/>
        <v>0</v>
      </c>
      <c r="I944" s="1089">
        <f t="shared" si="412"/>
        <v>0</v>
      </c>
      <c r="J944" s="1089"/>
      <c r="K944" s="1089"/>
      <c r="L944" s="1089"/>
      <c r="M944" s="1067"/>
      <c r="N944" s="1500"/>
      <c r="O944" s="1067"/>
    </row>
    <row r="945" spans="1:15" s="267" customFormat="1" ht="28.5" x14ac:dyDescent="0.2">
      <c r="A945" s="1653"/>
      <c r="B945" s="1656"/>
      <c r="C945" s="540">
        <v>4511</v>
      </c>
      <c r="D945" s="271" t="s">
        <v>65</v>
      </c>
      <c r="E945" s="1089"/>
      <c r="F945" s="1089"/>
      <c r="G945" s="1089"/>
      <c r="H945" s="1089">
        <f t="shared" si="393"/>
        <v>0</v>
      </c>
      <c r="I945" s="1089">
        <f t="shared" si="412"/>
        <v>0</v>
      </c>
      <c r="J945" s="1089"/>
      <c r="K945" s="1089"/>
      <c r="L945" s="1089"/>
      <c r="M945" s="1067"/>
      <c r="N945" s="1500"/>
      <c r="O945" s="1067"/>
    </row>
    <row r="946" spans="1:15" s="269" customFormat="1" ht="28.5" x14ac:dyDescent="0.3">
      <c r="A946" s="1653"/>
      <c r="B946" s="1656"/>
      <c r="C946" s="540">
        <v>4621</v>
      </c>
      <c r="D946" s="271" t="s">
        <v>66</v>
      </c>
      <c r="E946" s="1089"/>
      <c r="F946" s="1089"/>
      <c r="G946" s="1089"/>
      <c r="H946" s="1089">
        <f t="shared" si="393"/>
        <v>0</v>
      </c>
      <c r="I946" s="1089">
        <f t="shared" si="412"/>
        <v>0</v>
      </c>
      <c r="J946" s="1401"/>
      <c r="K946" s="1089"/>
      <c r="L946" s="1089"/>
      <c r="M946" s="1067"/>
      <c r="N946" s="1500"/>
      <c r="O946" s="1500"/>
    </row>
    <row r="947" spans="1:15" s="269" customFormat="1" ht="28.5" x14ac:dyDescent="0.3">
      <c r="A947" s="1653"/>
      <c r="B947" s="1656"/>
      <c r="C947" s="540">
        <v>4631</v>
      </c>
      <c r="D947" s="271" t="s">
        <v>393</v>
      </c>
      <c r="E947" s="1089"/>
      <c r="F947" s="1089"/>
      <c r="G947" s="1089"/>
      <c r="H947" s="1089">
        <f t="shared" si="393"/>
        <v>0</v>
      </c>
      <c r="I947" s="1089">
        <f t="shared" si="412"/>
        <v>0</v>
      </c>
      <c r="J947" s="1401"/>
      <c r="K947" s="1089"/>
      <c r="L947" s="1089"/>
      <c r="M947" s="1500"/>
      <c r="N947" s="1500"/>
      <c r="O947" s="1500"/>
    </row>
    <row r="948" spans="1:15" s="269" customFormat="1" ht="21.75" customHeight="1" x14ac:dyDescent="0.2">
      <c r="A948" s="1653"/>
      <c r="B948" s="1656"/>
      <c r="C948" s="540">
        <v>4632</v>
      </c>
      <c r="D948" s="271" t="s">
        <v>290</v>
      </c>
      <c r="E948" s="1089"/>
      <c r="F948" s="1089"/>
      <c r="G948" s="1089"/>
      <c r="H948" s="1089">
        <f t="shared" si="393"/>
        <v>0</v>
      </c>
      <c r="I948" s="1089">
        <f t="shared" si="412"/>
        <v>0</v>
      </c>
      <c r="J948" s="1089"/>
      <c r="K948" s="1089"/>
      <c r="L948" s="1089"/>
      <c r="M948" s="1500"/>
      <c r="N948" s="1500"/>
      <c r="O948" s="1500"/>
    </row>
    <row r="949" spans="1:15" s="269" customFormat="1" ht="48.75" customHeight="1" x14ac:dyDescent="0.25">
      <c r="A949" s="1653"/>
      <c r="B949" s="1656"/>
      <c r="C949" s="543">
        <v>4638</v>
      </c>
      <c r="D949" s="516" t="s">
        <v>440</v>
      </c>
      <c r="E949" s="1089"/>
      <c r="F949" s="1089"/>
      <c r="G949" s="1089"/>
      <c r="H949" s="1089">
        <f t="shared" si="393"/>
        <v>0</v>
      </c>
      <c r="I949" s="1089">
        <f t="shared" si="412"/>
        <v>0</v>
      </c>
      <c r="J949" s="1089"/>
      <c r="K949" s="1089"/>
      <c r="L949" s="1089"/>
      <c r="M949" s="1500"/>
      <c r="N949" s="1500"/>
      <c r="O949" s="1500"/>
    </row>
    <row r="950" spans="1:15" s="269" customFormat="1" ht="14.25" x14ac:dyDescent="0.2">
      <c r="A950" s="1653"/>
      <c r="B950" s="1656"/>
      <c r="C950" s="540" t="s">
        <v>399</v>
      </c>
      <c r="D950" s="271" t="s">
        <v>400</v>
      </c>
      <c r="E950" s="1089"/>
      <c r="F950" s="1089"/>
      <c r="G950" s="1089"/>
      <c r="H950" s="1089">
        <f t="shared" si="393"/>
        <v>0</v>
      </c>
      <c r="I950" s="1089">
        <f t="shared" si="412"/>
        <v>0</v>
      </c>
      <c r="J950" s="1089"/>
      <c r="K950" s="1089"/>
      <c r="L950" s="1089"/>
      <c r="M950" s="1500"/>
      <c r="N950" s="1500"/>
      <c r="O950" s="1500"/>
    </row>
    <row r="951" spans="1:15" s="269" customFormat="1" ht="14.25" x14ac:dyDescent="0.2">
      <c r="A951" s="1653"/>
      <c r="B951" s="1656"/>
      <c r="C951" s="540">
        <v>4729</v>
      </c>
      <c r="D951" s="273" t="s">
        <v>67</v>
      </c>
      <c r="E951" s="1089">
        <v>1610</v>
      </c>
      <c r="F951" s="1089">
        <v>2520</v>
      </c>
      <c r="G951" s="1089">
        <v>3360</v>
      </c>
      <c r="H951" s="1089">
        <f t="shared" si="393"/>
        <v>840</v>
      </c>
      <c r="I951" s="1089">
        <f t="shared" si="412"/>
        <v>1750</v>
      </c>
      <c r="J951" s="1402"/>
      <c r="K951" s="1089">
        <v>3360</v>
      </c>
      <c r="L951" s="1089">
        <v>3360</v>
      </c>
      <c r="M951" s="1067">
        <f t="shared" ref="M951" si="416">+G951/12*3</f>
        <v>840</v>
      </c>
      <c r="N951" s="1067">
        <f t="shared" ref="N951" si="417">+G951/12*6</f>
        <v>1680</v>
      </c>
      <c r="O951" s="1067">
        <f t="shared" ref="O951" si="418">+G951/12*9</f>
        <v>2520</v>
      </c>
    </row>
    <row r="952" spans="1:15" s="269" customFormat="1" ht="14.25" x14ac:dyDescent="0.2">
      <c r="A952" s="1653"/>
      <c r="B952" s="1656"/>
      <c r="C952" s="540">
        <v>4822</v>
      </c>
      <c r="D952" s="273" t="s">
        <v>68</v>
      </c>
      <c r="E952" s="1402"/>
      <c r="F952" s="1402"/>
      <c r="G952" s="1089"/>
      <c r="H952" s="1089">
        <f t="shared" si="393"/>
        <v>0</v>
      </c>
      <c r="I952" s="1089">
        <f t="shared" si="412"/>
        <v>0</v>
      </c>
      <c r="J952" s="1402"/>
      <c r="K952" s="1089"/>
      <c r="L952" s="1089"/>
      <c r="M952" s="1500"/>
      <c r="N952" s="1500"/>
      <c r="O952" s="1500"/>
    </row>
    <row r="953" spans="1:15" s="269" customFormat="1" ht="14.25" x14ac:dyDescent="0.2">
      <c r="A953" s="1653"/>
      <c r="B953" s="1656"/>
      <c r="C953" s="542">
        <v>4823</v>
      </c>
      <c r="D953" s="488" t="s">
        <v>69</v>
      </c>
      <c r="E953" s="1399">
        <f>E955+E956+E957</f>
        <v>357</v>
      </c>
      <c r="F953" s="1399">
        <f>F955+F956+F957</f>
        <v>601.1</v>
      </c>
      <c r="G953" s="1399">
        <f>G955+G956+G957</f>
        <v>1486.6</v>
      </c>
      <c r="H953" s="1399">
        <f t="shared" si="393"/>
        <v>885.49999999999989</v>
      </c>
      <c r="I953" s="1399">
        <f t="shared" si="412"/>
        <v>1129.5999999999999</v>
      </c>
      <c r="J953" s="1399"/>
      <c r="K953" s="1399">
        <f>K955+K956+K957</f>
        <v>1486.6</v>
      </c>
      <c r="L953" s="1399">
        <f>L955+L956+L957</f>
        <v>1486.6</v>
      </c>
      <c r="M953" s="1500"/>
      <c r="N953" s="1500"/>
      <c r="O953" s="1500"/>
    </row>
    <row r="954" spans="1:15" s="269" customFormat="1" ht="14.25" x14ac:dyDescent="0.2">
      <c r="A954" s="1653"/>
      <c r="B954" s="1656"/>
      <c r="C954" s="540"/>
      <c r="D954" s="272" t="s">
        <v>72</v>
      </c>
      <c r="E954" s="1402"/>
      <c r="F954" s="1402"/>
      <c r="G954" s="1089"/>
      <c r="H954" s="1089">
        <f t="shared" si="393"/>
        <v>0</v>
      </c>
      <c r="I954" s="1089">
        <f t="shared" si="412"/>
        <v>0</v>
      </c>
      <c r="J954" s="1402"/>
      <c r="K954" s="1089"/>
      <c r="L954" s="1089"/>
      <c r="M954" s="1500"/>
      <c r="N954" s="1067"/>
      <c r="O954" s="1500"/>
    </row>
    <row r="955" spans="1:15" s="267" customFormat="1" ht="27" x14ac:dyDescent="0.2">
      <c r="A955" s="1653"/>
      <c r="B955" s="1656"/>
      <c r="C955" s="540"/>
      <c r="D955" s="272" t="s">
        <v>289</v>
      </c>
      <c r="E955" s="1089">
        <v>11</v>
      </c>
      <c r="F955" s="1089">
        <v>11</v>
      </c>
      <c r="G955" s="1089">
        <v>11.3</v>
      </c>
      <c r="H955" s="1089">
        <f t="shared" si="393"/>
        <v>0.30000000000000071</v>
      </c>
      <c r="I955" s="1089">
        <f t="shared" si="412"/>
        <v>0.30000000000000071</v>
      </c>
      <c r="J955" s="1402"/>
      <c r="K955" s="1089">
        <v>11.3</v>
      </c>
      <c r="L955" s="1089">
        <v>11.3</v>
      </c>
      <c r="M955" s="1067">
        <f t="shared" ref="M955:M956" si="419">+G955/12*3</f>
        <v>2.8250000000000002</v>
      </c>
      <c r="N955" s="1067">
        <f t="shared" ref="N955:N956" si="420">+G955/12*6</f>
        <v>5.65</v>
      </c>
      <c r="O955" s="1067">
        <f t="shared" ref="O955:O956" si="421">+G955/12*9</f>
        <v>8.4750000000000014</v>
      </c>
    </row>
    <row r="956" spans="1:15" ht="27.95" customHeight="1" x14ac:dyDescent="0.25">
      <c r="A956" s="1653"/>
      <c r="B956" s="1656"/>
      <c r="C956" s="540"/>
      <c r="D956" s="272" t="s">
        <v>287</v>
      </c>
      <c r="E956" s="1089">
        <v>346</v>
      </c>
      <c r="F956" s="1089">
        <v>590.1</v>
      </c>
      <c r="G956" s="1089">
        <v>1475.3</v>
      </c>
      <c r="H956" s="1089">
        <f t="shared" si="393"/>
        <v>885.19999999999993</v>
      </c>
      <c r="I956" s="1089">
        <f t="shared" si="412"/>
        <v>1129.3</v>
      </c>
      <c r="J956" s="1402"/>
      <c r="K956" s="1089">
        <v>1475.3</v>
      </c>
      <c r="L956" s="1089">
        <v>1475.3</v>
      </c>
      <c r="M956" s="1067">
        <f t="shared" si="419"/>
        <v>368.82499999999999</v>
      </c>
      <c r="N956" s="1067">
        <f t="shared" si="420"/>
        <v>737.65</v>
      </c>
      <c r="O956" s="1067">
        <f t="shared" si="421"/>
        <v>1106.4749999999999</v>
      </c>
    </row>
    <row r="957" spans="1:15" ht="14.25" x14ac:dyDescent="0.25">
      <c r="A957" s="1653"/>
      <c r="B957" s="1656"/>
      <c r="C957" s="540"/>
      <c r="D957" s="272" t="s">
        <v>288</v>
      </c>
      <c r="E957" s="1402"/>
      <c r="F957" s="1402"/>
      <c r="G957" s="1089"/>
      <c r="H957" s="1089">
        <f t="shared" si="393"/>
        <v>0</v>
      </c>
      <c r="I957" s="1089">
        <f t="shared" si="412"/>
        <v>0</v>
      </c>
      <c r="J957" s="1402"/>
      <c r="K957" s="1402"/>
      <c r="L957" s="1402"/>
      <c r="N957" s="1501"/>
    </row>
    <row r="958" spans="1:15" ht="31.5" customHeight="1" x14ac:dyDescent="0.25">
      <c r="A958" s="1653"/>
      <c r="B958" s="1656"/>
      <c r="C958" s="543" t="s">
        <v>438</v>
      </c>
      <c r="D958" s="516" t="s">
        <v>464</v>
      </c>
      <c r="E958" s="1402"/>
      <c r="F958" s="1402"/>
      <c r="G958" s="1089"/>
      <c r="H958" s="1089">
        <f t="shared" si="393"/>
        <v>0</v>
      </c>
      <c r="I958" s="1089">
        <f t="shared" si="412"/>
        <v>0</v>
      </c>
      <c r="J958" s="1402"/>
      <c r="K958" s="1402"/>
      <c r="L958" s="1402"/>
      <c r="N958" s="1501"/>
    </row>
    <row r="959" spans="1:15" s="282" customFormat="1" ht="14.25" x14ac:dyDescent="0.25">
      <c r="A959" s="1653"/>
      <c r="B959" s="1656"/>
      <c r="C959" s="540">
        <v>4861</v>
      </c>
      <c r="D959" s="273" t="s">
        <v>70</v>
      </c>
      <c r="E959" s="1402"/>
      <c r="F959" s="1402"/>
      <c r="G959" s="1089"/>
      <c r="H959" s="1089">
        <f t="shared" si="393"/>
        <v>0</v>
      </c>
      <c r="I959" s="1089">
        <f t="shared" si="412"/>
        <v>0</v>
      </c>
      <c r="J959" s="1402"/>
      <c r="K959" s="1402"/>
      <c r="L959" s="1402"/>
      <c r="M959" s="1383"/>
      <c r="N959" s="1379"/>
      <c r="O959" s="1501"/>
    </row>
    <row r="960" spans="1:15" ht="14.25" x14ac:dyDescent="0.25">
      <c r="A960" s="1654"/>
      <c r="B960" s="1657"/>
      <c r="C960" s="540">
        <v>4891</v>
      </c>
      <c r="D960" s="273" t="s">
        <v>71</v>
      </c>
      <c r="E960" s="1089"/>
      <c r="F960" s="1089"/>
      <c r="G960" s="1089"/>
      <c r="H960" s="1089">
        <f t="shared" si="393"/>
        <v>0</v>
      </c>
      <c r="I960" s="1089">
        <f t="shared" si="412"/>
        <v>0</v>
      </c>
      <c r="J960" s="1089"/>
      <c r="K960" s="1089"/>
      <c r="L960" s="1089"/>
      <c r="M960" s="1502"/>
    </row>
    <row r="961" spans="1:15" s="27" customFormat="1" ht="28.5" x14ac:dyDescent="0.25">
      <c r="A961" s="1647" t="s">
        <v>454</v>
      </c>
      <c r="B961" s="1647"/>
      <c r="C961" s="283"/>
      <c r="D961" s="36" t="s">
        <v>73</v>
      </c>
      <c r="E961" s="1403">
        <f>SUM(E963:E970)</f>
        <v>0</v>
      </c>
      <c r="F961" s="1403">
        <f>SUM(F963:F970)</f>
        <v>0</v>
      </c>
      <c r="G961" s="1403">
        <f>SUM(G963:G970)</f>
        <v>0</v>
      </c>
      <c r="H961" s="1403">
        <f t="shared" si="393"/>
        <v>0</v>
      </c>
      <c r="I961" s="1403">
        <f>+I967+I968+I969+I970</f>
        <v>0</v>
      </c>
      <c r="J961" s="1403"/>
      <c r="K961" s="1403">
        <f>SUM(K963:K970)</f>
        <v>0</v>
      </c>
      <c r="L961" s="1403">
        <f>SUM(L963:L970)</f>
        <v>0</v>
      </c>
      <c r="M961" s="1503"/>
      <c r="N961" s="1503"/>
      <c r="O961" s="1503"/>
    </row>
    <row r="962" spans="1:15" s="20" customFormat="1" ht="23.25" customHeight="1" x14ac:dyDescent="0.25">
      <c r="A962" s="891" t="s">
        <v>455</v>
      </c>
      <c r="B962" s="891" t="s">
        <v>456</v>
      </c>
      <c r="C962" s="284"/>
      <c r="D962" s="17" t="s">
        <v>72</v>
      </c>
      <c r="E962" s="1404"/>
      <c r="F962" s="1404"/>
      <c r="G962" s="1404"/>
      <c r="H962" s="1404">
        <f t="shared" si="393"/>
        <v>0</v>
      </c>
      <c r="I962" s="411">
        <f t="shared" ref="I962:I975" si="422">G962-E962</f>
        <v>0</v>
      </c>
      <c r="J962" s="1404"/>
      <c r="K962" s="1404"/>
      <c r="L962" s="1404"/>
      <c r="M962" s="1504"/>
      <c r="N962" s="1504"/>
      <c r="O962" s="1504"/>
    </row>
    <row r="963" spans="1:15" s="20" customFormat="1" ht="14.25" x14ac:dyDescent="0.25">
      <c r="A963" s="1658">
        <v>1080</v>
      </c>
      <c r="B963" s="1658">
        <v>11011</v>
      </c>
      <c r="C963" s="284">
        <v>5111</v>
      </c>
      <c r="D963" s="18" t="s">
        <v>1292</v>
      </c>
      <c r="E963" s="1404"/>
      <c r="F963" s="1404"/>
      <c r="G963" s="1404"/>
      <c r="H963" s="411">
        <f t="shared" si="393"/>
        <v>0</v>
      </c>
      <c r="I963" s="411">
        <f t="shared" si="422"/>
        <v>0</v>
      </c>
      <c r="J963" s="1404"/>
      <c r="K963" s="1404"/>
      <c r="L963" s="1404"/>
      <c r="M963" s="1504"/>
      <c r="N963" s="1504"/>
      <c r="O963" s="1504"/>
    </row>
    <row r="964" spans="1:15" s="20" customFormat="1" ht="14.25" x14ac:dyDescent="0.25">
      <c r="A964" s="1659"/>
      <c r="B964" s="1659"/>
      <c r="C964" s="284">
        <v>5112</v>
      </c>
      <c r="D964" s="18" t="s">
        <v>1293</v>
      </c>
      <c r="E964" s="1404"/>
      <c r="F964" s="1404"/>
      <c r="G964" s="1404"/>
      <c r="H964" s="411">
        <f t="shared" si="393"/>
        <v>0</v>
      </c>
      <c r="I964" s="411">
        <f t="shared" si="422"/>
        <v>0</v>
      </c>
      <c r="J964" s="1404"/>
      <c r="K964" s="1404"/>
      <c r="L964" s="1404"/>
      <c r="M964" s="1504"/>
      <c r="N964" s="1504"/>
      <c r="O964" s="1504"/>
    </row>
    <row r="965" spans="1:15" s="20" customFormat="1" ht="13.5" customHeight="1" x14ac:dyDescent="0.25">
      <c r="A965" s="1659"/>
      <c r="B965" s="1659"/>
      <c r="C965" s="284" t="s">
        <v>1294</v>
      </c>
      <c r="D965" s="18" t="s">
        <v>1269</v>
      </c>
      <c r="E965" s="1404"/>
      <c r="F965" s="1404"/>
      <c r="G965" s="1404"/>
      <c r="H965" s="411">
        <f t="shared" si="393"/>
        <v>0</v>
      </c>
      <c r="I965" s="411">
        <f t="shared" si="422"/>
        <v>0</v>
      </c>
      <c r="J965" s="1404"/>
      <c r="K965" s="1404"/>
      <c r="L965" s="1404"/>
      <c r="M965" s="1504"/>
      <c r="N965" s="1504"/>
      <c r="O965" s="1504"/>
    </row>
    <row r="966" spans="1:15" s="20" customFormat="1" ht="14.25" x14ac:dyDescent="0.25">
      <c r="A966" s="1659"/>
      <c r="B966" s="1659"/>
      <c r="C966" s="284">
        <v>5121</v>
      </c>
      <c r="D966" s="271" t="s">
        <v>74</v>
      </c>
      <c r="E966" s="1404"/>
      <c r="F966" s="1404"/>
      <c r="G966" s="1404"/>
      <c r="H966" s="411">
        <f t="shared" si="393"/>
        <v>0</v>
      </c>
      <c r="I966" s="411">
        <f t="shared" si="422"/>
        <v>0</v>
      </c>
      <c r="J966" s="1404"/>
      <c r="K966" s="1404"/>
      <c r="L966" s="1404"/>
      <c r="M966" s="1504"/>
      <c r="N966" s="1504"/>
      <c r="O966" s="1504"/>
    </row>
    <row r="967" spans="1:15" s="33" customFormat="1" ht="15.75" customHeight="1" x14ac:dyDescent="0.25">
      <c r="A967" s="1659"/>
      <c r="B967" s="1659"/>
      <c r="C967" s="258">
        <v>5122</v>
      </c>
      <c r="D967" s="21" t="s">
        <v>75</v>
      </c>
      <c r="E967" s="1405"/>
      <c r="F967" s="1405"/>
      <c r="G967" s="411"/>
      <c r="H967" s="411">
        <f t="shared" si="393"/>
        <v>0</v>
      </c>
      <c r="I967" s="411">
        <f t="shared" si="422"/>
        <v>0</v>
      </c>
      <c r="J967" s="1405"/>
      <c r="K967" s="411"/>
      <c r="L967" s="411"/>
      <c r="M967" s="1505"/>
      <c r="N967" s="1505"/>
      <c r="O967" s="1505"/>
    </row>
    <row r="968" spans="1:15" s="33" customFormat="1" ht="15.75" customHeight="1" x14ac:dyDescent="0.25">
      <c r="A968" s="1659"/>
      <c r="B968" s="1659"/>
      <c r="C968" s="258">
        <v>5129</v>
      </c>
      <c r="D968" s="21" t="s">
        <v>76</v>
      </c>
      <c r="E968" s="1405"/>
      <c r="F968" s="1405"/>
      <c r="G968" s="411"/>
      <c r="H968" s="411">
        <f t="shared" si="393"/>
        <v>0</v>
      </c>
      <c r="I968" s="411">
        <f t="shared" si="422"/>
        <v>0</v>
      </c>
      <c r="J968" s="1405"/>
      <c r="K968" s="411"/>
      <c r="L968" s="411"/>
      <c r="M968" s="1505"/>
      <c r="N968" s="1505"/>
      <c r="O968" s="1505"/>
    </row>
    <row r="969" spans="1:15" s="33" customFormat="1" ht="14.25" x14ac:dyDescent="0.25">
      <c r="A969" s="1659"/>
      <c r="B969" s="1659"/>
      <c r="C969" s="258">
        <v>5132</v>
      </c>
      <c r="D969" s="21" t="s">
        <v>77</v>
      </c>
      <c r="E969" s="1405"/>
      <c r="F969" s="1405"/>
      <c r="G969" s="411"/>
      <c r="H969" s="411">
        <f t="shared" si="393"/>
        <v>0</v>
      </c>
      <c r="I969" s="411">
        <f t="shared" si="422"/>
        <v>0</v>
      </c>
      <c r="J969" s="1405"/>
      <c r="K969" s="411"/>
      <c r="L969" s="411"/>
      <c r="M969" s="1505"/>
      <c r="N969" s="1505"/>
      <c r="O969" s="1505"/>
    </row>
    <row r="970" spans="1:15" s="33" customFormat="1" ht="15.75" customHeight="1" x14ac:dyDescent="0.25">
      <c r="A970" s="1660"/>
      <c r="B970" s="1660"/>
      <c r="C970" s="258" t="s">
        <v>1295</v>
      </c>
      <c r="D970" s="21" t="s">
        <v>1296</v>
      </c>
      <c r="E970" s="1405"/>
      <c r="F970" s="1405"/>
      <c r="G970" s="411"/>
      <c r="H970" s="411">
        <f t="shared" si="393"/>
        <v>0</v>
      </c>
      <c r="I970" s="411">
        <f t="shared" si="422"/>
        <v>0</v>
      </c>
      <c r="J970" s="1405"/>
      <c r="K970" s="411"/>
      <c r="L970" s="411"/>
      <c r="M970" s="1505"/>
      <c r="N970" s="1505"/>
      <c r="O970" s="1505"/>
    </row>
    <row r="971" spans="1:15" s="176" customFormat="1" ht="14.25" customHeight="1" x14ac:dyDescent="0.2">
      <c r="A971" s="1652" t="s">
        <v>1268</v>
      </c>
      <c r="B971" s="1655">
        <v>11012</v>
      </c>
      <c r="C971" s="534"/>
      <c r="D971" s="271" t="s">
        <v>291</v>
      </c>
      <c r="E971" s="1406">
        <v>92</v>
      </c>
      <c r="F971" s="1406">
        <v>92</v>
      </c>
      <c r="G971" s="1406">
        <v>104</v>
      </c>
      <c r="H971" s="1406">
        <f>+G971-F971</f>
        <v>12</v>
      </c>
      <c r="I971" s="1406">
        <f t="shared" si="422"/>
        <v>12</v>
      </c>
      <c r="J971" s="1406"/>
      <c r="K971" s="1406">
        <v>104</v>
      </c>
      <c r="L971" s="1406">
        <v>104</v>
      </c>
      <c r="M971" s="1107"/>
      <c r="N971" s="1107"/>
      <c r="O971" s="1107"/>
    </row>
    <row r="972" spans="1:15" s="176" customFormat="1" ht="13.5" customHeight="1" x14ac:dyDescent="0.2">
      <c r="A972" s="1653"/>
      <c r="B972" s="1656"/>
      <c r="C972" s="535"/>
      <c r="D972" s="272"/>
      <c r="E972" s="1407"/>
      <c r="F972" s="1407"/>
      <c r="G972" s="1407"/>
      <c r="H972" s="1407">
        <f>+G972-F972</f>
        <v>0</v>
      </c>
      <c r="I972" s="1407">
        <f t="shared" si="422"/>
        <v>0</v>
      </c>
      <c r="J972" s="1407"/>
      <c r="K972" s="1407"/>
      <c r="L972" s="1407"/>
      <c r="M972" s="1107"/>
      <c r="N972" s="1107"/>
      <c r="O972" s="1107"/>
    </row>
    <row r="973" spans="1:15" s="176" customFormat="1" ht="14.25" customHeight="1" x14ac:dyDescent="0.2">
      <c r="A973" s="1653"/>
      <c r="B973" s="1656"/>
      <c r="C973" s="535"/>
      <c r="D973" s="273" t="s">
        <v>32</v>
      </c>
      <c r="E973" s="1407">
        <v>1</v>
      </c>
      <c r="F973" s="1407">
        <v>1</v>
      </c>
      <c r="G973" s="1407">
        <v>1</v>
      </c>
      <c r="H973" s="1407">
        <f>+G973-F973</f>
        <v>0</v>
      </c>
      <c r="I973" s="1407">
        <f t="shared" si="422"/>
        <v>0</v>
      </c>
      <c r="J973" s="1407"/>
      <c r="K973" s="1407">
        <v>1</v>
      </c>
      <c r="L973" s="1407">
        <v>1</v>
      </c>
      <c r="M973" s="1107"/>
      <c r="N973" s="1107"/>
      <c r="O973" s="1107"/>
    </row>
    <row r="974" spans="1:15" s="266" customFormat="1" ht="14.25" customHeight="1" x14ac:dyDescent="0.2">
      <c r="A974" s="1653"/>
      <c r="B974" s="1656"/>
      <c r="C974" s="535"/>
      <c r="D974" s="272"/>
      <c r="E974" s="1093"/>
      <c r="F974" s="1093"/>
      <c r="G974" s="1093"/>
      <c r="H974" s="1093">
        <f>+G974-F974</f>
        <v>0</v>
      </c>
      <c r="I974" s="1093">
        <f t="shared" si="422"/>
        <v>0</v>
      </c>
      <c r="J974" s="1093"/>
      <c r="K974" s="1093"/>
      <c r="L974" s="1093"/>
      <c r="M974" s="1499"/>
      <c r="N974" s="1499"/>
      <c r="O974" s="1499"/>
    </row>
    <row r="975" spans="1:15" s="265" customFormat="1" ht="14.25" customHeight="1" x14ac:dyDescent="0.25">
      <c r="A975" s="1653"/>
      <c r="B975" s="1656"/>
      <c r="C975" s="536"/>
      <c r="D975" s="281" t="s">
        <v>33</v>
      </c>
      <c r="E975" s="1398">
        <f>+E977+E1041</f>
        <v>404095.1999999999</v>
      </c>
      <c r="F975" s="1398">
        <f>+F977+F1041</f>
        <v>435132.00000000006</v>
      </c>
      <c r="G975" s="1398">
        <f>+G977+G1041</f>
        <v>584842.9</v>
      </c>
      <c r="H975" s="1398">
        <f>+G975-F975</f>
        <v>149710.89999999997</v>
      </c>
      <c r="I975" s="1398">
        <f t="shared" si="422"/>
        <v>180747.70000000013</v>
      </c>
      <c r="J975" s="1398"/>
      <c r="K975" s="1398">
        <f>+K977+K1041</f>
        <v>605968</v>
      </c>
      <c r="L975" s="1398">
        <f>+L977+L1041</f>
        <v>627103</v>
      </c>
      <c r="M975" s="1475">
        <f>SUM(M981:M1036)</f>
        <v>103494.58333333331</v>
      </c>
      <c r="N975" s="1475">
        <f t="shared" ref="N975:O975" si="423">SUM(N981:N1036)</f>
        <v>249705.30833333332</v>
      </c>
      <c r="O975" s="1475">
        <f t="shared" si="423"/>
        <v>395916.03333333327</v>
      </c>
    </row>
    <row r="976" spans="1:15" s="265" customFormat="1" ht="14.25" customHeight="1" x14ac:dyDescent="0.25">
      <c r="A976" s="1653"/>
      <c r="B976" s="1656"/>
      <c r="C976" s="537"/>
      <c r="D976" s="17" t="s">
        <v>403</v>
      </c>
      <c r="E976" s="1093"/>
      <c r="F976" s="1093"/>
      <c r="G976" s="1093"/>
      <c r="H976" s="1398"/>
      <c r="I976" s="1398"/>
      <c r="J976" s="1093"/>
      <c r="K976" s="1093"/>
      <c r="L976" s="1093"/>
      <c r="M976" s="1475"/>
      <c r="N976" s="1475"/>
      <c r="O976" s="1475"/>
    </row>
    <row r="977" spans="1:15" s="265" customFormat="1" ht="14.25" customHeight="1" x14ac:dyDescent="0.2">
      <c r="A977" s="1653"/>
      <c r="B977" s="1656"/>
      <c r="C977" s="538"/>
      <c r="D977" s="274" t="s">
        <v>36</v>
      </c>
      <c r="E977" s="1398">
        <f>E979+SUM(E985:E1040)-E985-E990-E998-E1012-E1016-E1033</f>
        <v>404095.1999999999</v>
      </c>
      <c r="F977" s="1398">
        <f>F979+SUM(F985:F1040)-F985-F990-F998-F1012-F1016-F1033</f>
        <v>435132.00000000006</v>
      </c>
      <c r="G977" s="1398">
        <f>G979+SUM(G985:G1040)-G985-G990-G998-G1012-G1016-G1033</f>
        <v>584842.9</v>
      </c>
      <c r="H977" s="1398">
        <f>+G977-F977</f>
        <v>149710.89999999997</v>
      </c>
      <c r="I977" s="1398">
        <f t="shared" ref="I977:I1008" si="424">G977-E977</f>
        <v>180747.70000000013</v>
      </c>
      <c r="J977" s="1398"/>
      <c r="K977" s="1398">
        <f>K979+SUM(K985:K1040)-K985-K990-K998-K1012-K1016-K1033</f>
        <v>605968</v>
      </c>
      <c r="L977" s="1398">
        <f>L979+SUM(L985:L1040)-L985-L990-L998-L1012-L1016-L1033</f>
        <v>627103</v>
      </c>
      <c r="M977" s="1475"/>
      <c r="N977" s="1475"/>
      <c r="O977" s="1475"/>
    </row>
    <row r="978" spans="1:15" s="265" customFormat="1" ht="13.5" customHeight="1" x14ac:dyDescent="0.2">
      <c r="A978" s="1653"/>
      <c r="B978" s="1656"/>
      <c r="C978" s="534"/>
      <c r="D978" s="272" t="s">
        <v>72</v>
      </c>
      <c r="E978" s="1099"/>
      <c r="F978" s="1099"/>
      <c r="G978" s="1093"/>
      <c r="H978" s="1093">
        <f t="shared" ref="H978:H1050" si="425">+G978-F978</f>
        <v>0</v>
      </c>
      <c r="I978" s="1099">
        <f t="shared" si="424"/>
        <v>0</v>
      </c>
      <c r="J978" s="1099"/>
      <c r="K978" s="1099"/>
      <c r="L978" s="1099"/>
      <c r="M978" s="1475"/>
      <c r="N978" s="1475"/>
      <c r="O978" s="1475"/>
    </row>
    <row r="979" spans="1:15" s="265" customFormat="1" ht="14.25" customHeight="1" x14ac:dyDescent="0.2">
      <c r="A979" s="1653"/>
      <c r="B979" s="1656"/>
      <c r="C979" s="539"/>
      <c r="D979" s="488" t="s">
        <v>491</v>
      </c>
      <c r="E979" s="1399">
        <f>SUM(E981:E983)</f>
        <v>358052.39999999997</v>
      </c>
      <c r="F979" s="1399">
        <f>SUM(F981:F983)</f>
        <v>379098.60000000003</v>
      </c>
      <c r="G979" s="1399">
        <f>SUM(G981:G983)</f>
        <v>512593.7</v>
      </c>
      <c r="H979" s="1399">
        <f t="shared" si="425"/>
        <v>133495.09999999998</v>
      </c>
      <c r="I979" s="1399">
        <f t="shared" si="424"/>
        <v>154541.30000000005</v>
      </c>
      <c r="J979" s="1399"/>
      <c r="K979" s="1399">
        <f>SUM(K981:K983)</f>
        <v>533718.79999999993</v>
      </c>
      <c r="L979" s="1399">
        <f>SUM(L981:L983)</f>
        <v>554853.79999999993</v>
      </c>
      <c r="M979" s="1475"/>
      <c r="N979" s="1475"/>
      <c r="O979" s="1475"/>
    </row>
    <row r="980" spans="1:15" s="265" customFormat="1" x14ac:dyDescent="0.2">
      <c r="A980" s="1653"/>
      <c r="B980" s="1656"/>
      <c r="C980" s="534"/>
      <c r="D980" s="272" t="s">
        <v>72</v>
      </c>
      <c r="E980" s="1099"/>
      <c r="F980" s="1099"/>
      <c r="G980" s="1093"/>
      <c r="H980" s="1093">
        <f t="shared" si="425"/>
        <v>0</v>
      </c>
      <c r="I980" s="1099">
        <f t="shared" si="424"/>
        <v>0</v>
      </c>
      <c r="J980" s="1099"/>
      <c r="K980" s="1099"/>
      <c r="L980" s="1099"/>
      <c r="M980" s="1475"/>
      <c r="N980" s="1475"/>
      <c r="O980" s="1475"/>
    </row>
    <row r="981" spans="1:15" s="265" customFormat="1" ht="28.5" x14ac:dyDescent="0.2">
      <c r="A981" s="1653"/>
      <c r="B981" s="1656"/>
      <c r="C981" s="540" t="s">
        <v>283</v>
      </c>
      <c r="D981" s="275" t="s">
        <v>37</v>
      </c>
      <c r="E981" s="1099">
        <v>275564.3</v>
      </c>
      <c r="F981" s="1099">
        <v>294854.40000000002</v>
      </c>
      <c r="G981" s="1099">
        <v>398684</v>
      </c>
      <c r="H981" s="1099">
        <f t="shared" si="425"/>
        <v>103829.59999999998</v>
      </c>
      <c r="I981" s="1099">
        <f t="shared" si="424"/>
        <v>123119.70000000001</v>
      </c>
      <c r="J981" s="1099"/>
      <c r="K981" s="1099">
        <v>415114.6</v>
      </c>
      <c r="L981" s="1099">
        <v>431552.9</v>
      </c>
      <c r="M981" s="1475">
        <f t="shared" ref="M981:M983" si="426">+G981/12*2</f>
        <v>66447.333333333328</v>
      </c>
      <c r="N981" s="1475">
        <f t="shared" ref="N981:N983" si="427">+G981/12*5</f>
        <v>166118.33333333331</v>
      </c>
      <c r="O981" s="1475">
        <f t="shared" ref="O981:O983" si="428">+G981/12*8</f>
        <v>265789.33333333331</v>
      </c>
    </row>
    <row r="982" spans="1:15" s="267" customFormat="1" ht="28.5" x14ac:dyDescent="0.2">
      <c r="A982" s="1653"/>
      <c r="B982" s="1656"/>
      <c r="C982" s="540" t="s">
        <v>284</v>
      </c>
      <c r="D982" s="276" t="s">
        <v>38</v>
      </c>
      <c r="E982" s="1099">
        <v>70874</v>
      </c>
      <c r="F982" s="1099">
        <v>73330.899999999994</v>
      </c>
      <c r="G982" s="1099">
        <v>106754.8</v>
      </c>
      <c r="H982" s="1099">
        <f t="shared" si="425"/>
        <v>33423.900000000009</v>
      </c>
      <c r="I982" s="1099">
        <f t="shared" si="424"/>
        <v>35880.800000000003</v>
      </c>
      <c r="J982" s="1099"/>
      <c r="K982" s="1099">
        <v>111340.1</v>
      </c>
      <c r="L982" s="1099">
        <v>115965.2</v>
      </c>
      <c r="M982" s="1475">
        <f t="shared" si="426"/>
        <v>17792.466666666667</v>
      </c>
      <c r="N982" s="1475">
        <f t="shared" si="427"/>
        <v>44481.166666666672</v>
      </c>
      <c r="O982" s="1475">
        <f t="shared" si="428"/>
        <v>71169.866666666669</v>
      </c>
    </row>
    <row r="983" spans="1:15" s="267" customFormat="1" ht="28.5" x14ac:dyDescent="0.2">
      <c r="A983" s="1653"/>
      <c r="B983" s="1656"/>
      <c r="C983" s="540" t="s">
        <v>285</v>
      </c>
      <c r="D983" s="276" t="s">
        <v>39</v>
      </c>
      <c r="E983" s="1099">
        <v>11614.1</v>
      </c>
      <c r="F983" s="1099">
        <v>10913.3</v>
      </c>
      <c r="G983" s="1099">
        <v>7154.9</v>
      </c>
      <c r="H983" s="1099">
        <f t="shared" si="425"/>
        <v>-3758.3999999999996</v>
      </c>
      <c r="I983" s="1099">
        <f t="shared" si="424"/>
        <v>-4459.2000000000007</v>
      </c>
      <c r="J983" s="1099"/>
      <c r="K983" s="1099">
        <v>7264.1</v>
      </c>
      <c r="L983" s="1099">
        <v>7335.7</v>
      </c>
      <c r="M983" s="1475">
        <f t="shared" si="426"/>
        <v>1192.4833333333333</v>
      </c>
      <c r="N983" s="1475">
        <f t="shared" si="427"/>
        <v>2981.2083333333335</v>
      </c>
      <c r="O983" s="1475">
        <f t="shared" si="428"/>
        <v>4769.9333333333334</v>
      </c>
    </row>
    <row r="984" spans="1:15" s="267" customFormat="1" ht="14.25" x14ac:dyDescent="0.2">
      <c r="A984" s="1653"/>
      <c r="B984" s="1656"/>
      <c r="C984" s="541"/>
      <c r="D984" s="489"/>
      <c r="E984" s="1120"/>
      <c r="F984" s="1120"/>
      <c r="G984" s="1120"/>
      <c r="H984" s="1120">
        <f t="shared" si="425"/>
        <v>0</v>
      </c>
      <c r="I984" s="1120">
        <f t="shared" si="424"/>
        <v>0</v>
      </c>
      <c r="J984" s="1120"/>
      <c r="K984" s="1120"/>
      <c r="L984" s="1120"/>
      <c r="M984" s="1067"/>
      <c r="N984" s="1067"/>
      <c r="O984" s="1067"/>
    </row>
    <row r="985" spans="1:15" s="267" customFormat="1" ht="14.25" x14ac:dyDescent="0.2">
      <c r="A985" s="1653"/>
      <c r="B985" s="1656"/>
      <c r="C985" s="542">
        <v>4212</v>
      </c>
      <c r="D985" s="488" t="s">
        <v>40</v>
      </c>
      <c r="E985" s="1399">
        <f>E987+E988+E989</f>
        <v>16916.7</v>
      </c>
      <c r="F985" s="1399">
        <f>F987+F988+F989</f>
        <v>21554.7</v>
      </c>
      <c r="G985" s="1399">
        <f>G987+G988+G989</f>
        <v>21919.1</v>
      </c>
      <c r="H985" s="1399">
        <f t="shared" si="425"/>
        <v>364.39999999999782</v>
      </c>
      <c r="I985" s="1399">
        <f t="shared" si="424"/>
        <v>5002.3999999999978</v>
      </c>
      <c r="J985" s="1399"/>
      <c r="K985" s="1399">
        <f>K987+K988+K989</f>
        <v>21919.1</v>
      </c>
      <c r="L985" s="1399">
        <f>L987+L988+L989</f>
        <v>21919.1</v>
      </c>
      <c r="M985" s="1067"/>
      <c r="N985" s="1067"/>
      <c r="O985" s="1067"/>
    </row>
    <row r="986" spans="1:15" s="267" customFormat="1" x14ac:dyDescent="0.2">
      <c r="A986" s="1653"/>
      <c r="B986" s="1656"/>
      <c r="C986" s="540"/>
      <c r="D986" s="272" t="s">
        <v>72</v>
      </c>
      <c r="E986" s="1089"/>
      <c r="F986" s="1089"/>
      <c r="G986" s="1089"/>
      <c r="H986" s="1089">
        <f t="shared" si="425"/>
        <v>0</v>
      </c>
      <c r="I986" s="1089">
        <f t="shared" si="424"/>
        <v>0</v>
      </c>
      <c r="J986" s="1089"/>
      <c r="K986" s="1089"/>
      <c r="L986" s="1089"/>
      <c r="M986" s="1067"/>
      <c r="N986" s="1067"/>
      <c r="O986" s="1067"/>
    </row>
    <row r="987" spans="1:15" s="267" customFormat="1" x14ac:dyDescent="0.2">
      <c r="A987" s="1653"/>
      <c r="B987" s="1656"/>
      <c r="C987" s="540"/>
      <c r="D987" s="272" t="s">
        <v>40</v>
      </c>
      <c r="E987" s="1089">
        <v>7010.8</v>
      </c>
      <c r="F987" s="1089">
        <v>7850.2</v>
      </c>
      <c r="G987" s="1089">
        <v>8214.6</v>
      </c>
      <c r="H987" s="1089">
        <f t="shared" si="425"/>
        <v>364.40000000000055</v>
      </c>
      <c r="I987" s="1089">
        <f t="shared" si="424"/>
        <v>1203.8000000000002</v>
      </c>
      <c r="J987" s="1099"/>
      <c r="K987" s="1089">
        <v>8214.6</v>
      </c>
      <c r="L987" s="1089">
        <v>8214.6</v>
      </c>
      <c r="M987" s="1067">
        <f t="shared" ref="M987" si="429">+G987/12*3</f>
        <v>2053.65</v>
      </c>
      <c r="N987" s="1067">
        <f t="shared" ref="N987" si="430">+G987/12*6</f>
        <v>4107.3</v>
      </c>
      <c r="O987" s="1067">
        <f t="shared" ref="O987" si="431">+G987/12*9</f>
        <v>6160.9500000000007</v>
      </c>
    </row>
    <row r="988" spans="1:15" s="267" customFormat="1" x14ac:dyDescent="0.2">
      <c r="A988" s="1653"/>
      <c r="B988" s="1656"/>
      <c r="C988" s="540"/>
      <c r="D988" s="272" t="s">
        <v>292</v>
      </c>
      <c r="E988" s="1089"/>
      <c r="F988" s="1089"/>
      <c r="G988" s="1089"/>
      <c r="H988" s="1089">
        <f t="shared" si="425"/>
        <v>0</v>
      </c>
      <c r="I988" s="1089">
        <f t="shared" si="424"/>
        <v>0</v>
      </c>
      <c r="J988" s="1089"/>
      <c r="K988" s="1089"/>
      <c r="L988" s="1089"/>
      <c r="M988" s="1067"/>
      <c r="N988" s="1067"/>
      <c r="O988" s="1067"/>
    </row>
    <row r="989" spans="1:15" s="267" customFormat="1" x14ac:dyDescent="0.2">
      <c r="A989" s="1653"/>
      <c r="B989" s="1656"/>
      <c r="C989" s="540"/>
      <c r="D989" s="272" t="s">
        <v>405</v>
      </c>
      <c r="E989" s="1089">
        <v>9905.9</v>
      </c>
      <c r="F989" s="1089">
        <v>13704.5</v>
      </c>
      <c r="G989" s="1089">
        <v>13704.5</v>
      </c>
      <c r="H989" s="1089">
        <f t="shared" si="425"/>
        <v>0</v>
      </c>
      <c r="I989" s="1089">
        <f t="shared" si="424"/>
        <v>3798.6000000000004</v>
      </c>
      <c r="J989" s="1089"/>
      <c r="K989" s="1089">
        <v>13704.5</v>
      </c>
      <c r="L989" s="1089">
        <v>13704.5</v>
      </c>
      <c r="M989" s="1067">
        <f t="shared" ref="M989" si="432">+G989/12*3</f>
        <v>3426.125</v>
      </c>
      <c r="N989" s="1067">
        <f t="shared" ref="N989" si="433">+G989/12*6</f>
        <v>6852.25</v>
      </c>
      <c r="O989" s="1067">
        <f t="shared" ref="O989" si="434">+G989/12*9</f>
        <v>10278.375</v>
      </c>
    </row>
    <row r="990" spans="1:15" s="267" customFormat="1" ht="14.25" x14ac:dyDescent="0.2">
      <c r="A990" s="1653"/>
      <c r="B990" s="1656"/>
      <c r="C990" s="542">
        <v>4213</v>
      </c>
      <c r="D990" s="488" t="s">
        <v>41</v>
      </c>
      <c r="E990" s="1399">
        <f>E992+E993</f>
        <v>574.70000000000005</v>
      </c>
      <c r="F990" s="1399">
        <f>F992+F993</f>
        <v>1361.1000000000001</v>
      </c>
      <c r="G990" s="1399">
        <f>G992+G993</f>
        <v>2131.9</v>
      </c>
      <c r="H990" s="1399">
        <f t="shared" si="425"/>
        <v>770.8</v>
      </c>
      <c r="I990" s="1399">
        <f t="shared" si="424"/>
        <v>1557.2</v>
      </c>
      <c r="J990" s="1399"/>
      <c r="K990" s="1399">
        <f>K992+K993</f>
        <v>2131.9</v>
      </c>
      <c r="L990" s="1399">
        <f>L992+L993</f>
        <v>2131.9</v>
      </c>
      <c r="M990" s="1067"/>
      <c r="N990" s="1067"/>
      <c r="O990" s="1067"/>
    </row>
    <row r="991" spans="1:15" s="267" customFormat="1" x14ac:dyDescent="0.2">
      <c r="A991" s="1653"/>
      <c r="B991" s="1656"/>
      <c r="C991" s="540"/>
      <c r="D991" s="272" t="s">
        <v>72</v>
      </c>
      <c r="E991" s="1089"/>
      <c r="F991" s="1089"/>
      <c r="G991" s="1089"/>
      <c r="H991" s="1089">
        <f t="shared" si="425"/>
        <v>0</v>
      </c>
      <c r="I991" s="1089">
        <f t="shared" si="424"/>
        <v>0</v>
      </c>
      <c r="J991" s="1089"/>
      <c r="K991" s="1089"/>
      <c r="L991" s="1089"/>
      <c r="M991" s="1067"/>
      <c r="N991" s="1067"/>
      <c r="O991" s="1067"/>
    </row>
    <row r="992" spans="1:15" s="267" customFormat="1" ht="27" x14ac:dyDescent="0.2">
      <c r="A992" s="1653"/>
      <c r="B992" s="1656"/>
      <c r="C992" s="540"/>
      <c r="D992" s="278" t="s">
        <v>42</v>
      </c>
      <c r="E992" s="1089">
        <v>574.70000000000005</v>
      </c>
      <c r="F992" s="1089">
        <v>1047.9000000000001</v>
      </c>
      <c r="G992" s="1099">
        <v>1505.5</v>
      </c>
      <c r="H992" s="1089">
        <f t="shared" si="425"/>
        <v>457.59999999999991</v>
      </c>
      <c r="I992" s="1089">
        <f t="shared" si="424"/>
        <v>930.8</v>
      </c>
      <c r="J992" s="1089"/>
      <c r="K992" s="1099">
        <v>1505.5</v>
      </c>
      <c r="L992" s="1099">
        <v>1505.5</v>
      </c>
      <c r="M992" s="1067">
        <f t="shared" ref="M992:M994" si="435">+G992/12*3</f>
        <v>376.375</v>
      </c>
      <c r="N992" s="1067">
        <f t="shared" ref="N992:N994" si="436">+G992/12*6</f>
        <v>752.75</v>
      </c>
      <c r="O992" s="1067">
        <f t="shared" ref="O992:O994" si="437">+G992/12*9</f>
        <v>1129.125</v>
      </c>
    </row>
    <row r="993" spans="1:15" s="267" customFormat="1" ht="27" x14ac:dyDescent="0.2">
      <c r="A993" s="1653"/>
      <c r="B993" s="1656"/>
      <c r="C993" s="540"/>
      <c r="D993" s="278" t="s">
        <v>286</v>
      </c>
      <c r="E993" s="1089"/>
      <c r="F993" s="1089">
        <v>313.2</v>
      </c>
      <c r="G993" s="1089">
        <v>626.40000000000009</v>
      </c>
      <c r="H993" s="1089">
        <f t="shared" si="425"/>
        <v>313.2000000000001</v>
      </c>
      <c r="I993" s="1089">
        <f t="shared" si="424"/>
        <v>626.40000000000009</v>
      </c>
      <c r="J993" s="1089"/>
      <c r="K993" s="1089">
        <v>626.40000000000009</v>
      </c>
      <c r="L993" s="1089">
        <v>626.40000000000009</v>
      </c>
      <c r="M993" s="1067">
        <f t="shared" si="435"/>
        <v>156.60000000000002</v>
      </c>
      <c r="N993" s="1067">
        <f t="shared" si="436"/>
        <v>313.20000000000005</v>
      </c>
      <c r="O993" s="1067">
        <f t="shared" si="437"/>
        <v>469.80000000000007</v>
      </c>
    </row>
    <row r="994" spans="1:15" s="267" customFormat="1" ht="14.25" x14ac:dyDescent="0.2">
      <c r="A994" s="1653"/>
      <c r="B994" s="1656"/>
      <c r="C994" s="540">
        <v>4214</v>
      </c>
      <c r="D994" s="277" t="s">
        <v>43</v>
      </c>
      <c r="E994" s="1089">
        <v>21075.7</v>
      </c>
      <c r="F994" s="1089">
        <v>24016.2</v>
      </c>
      <c r="G994" s="1089">
        <v>35909.599999999999</v>
      </c>
      <c r="H994" s="1089">
        <f t="shared" si="425"/>
        <v>11893.399999999998</v>
      </c>
      <c r="I994" s="1089">
        <f t="shared" si="424"/>
        <v>14833.899999999998</v>
      </c>
      <c r="J994" s="1089"/>
      <c r="K994" s="1089">
        <v>35909.599999999999</v>
      </c>
      <c r="L994" s="1089">
        <v>35909.599999999999</v>
      </c>
      <c r="M994" s="1067">
        <f t="shared" si="435"/>
        <v>8977.4</v>
      </c>
      <c r="N994" s="1067">
        <f t="shared" si="436"/>
        <v>17954.8</v>
      </c>
      <c r="O994" s="1067">
        <f t="shared" si="437"/>
        <v>26932.2</v>
      </c>
    </row>
    <row r="995" spans="1:15" s="265" customFormat="1" ht="23.25" customHeight="1" x14ac:dyDescent="0.2">
      <c r="A995" s="1653"/>
      <c r="B995" s="1656"/>
      <c r="C995" s="540">
        <v>4215</v>
      </c>
      <c r="D995" s="277" t="s">
        <v>44</v>
      </c>
      <c r="E995" s="1089"/>
      <c r="F995" s="1089"/>
      <c r="G995" s="1089"/>
      <c r="H995" s="1089">
        <f t="shared" si="425"/>
        <v>0</v>
      </c>
      <c r="I995" s="1089">
        <f t="shared" si="424"/>
        <v>0</v>
      </c>
      <c r="J995" s="1089"/>
      <c r="K995" s="1089"/>
      <c r="L995" s="1089"/>
      <c r="M995" s="1475"/>
      <c r="N995" s="1107"/>
      <c r="O995" s="1475"/>
    </row>
    <row r="996" spans="1:15" s="176" customFormat="1" ht="14.25" x14ac:dyDescent="0.2">
      <c r="A996" s="1653"/>
      <c r="B996" s="1656"/>
      <c r="C996" s="540">
        <v>4216</v>
      </c>
      <c r="D996" s="277" t="s">
        <v>45</v>
      </c>
      <c r="E996" s="1089"/>
      <c r="F996" s="1089"/>
      <c r="G996" s="1089"/>
      <c r="H996" s="1089">
        <f t="shared" si="425"/>
        <v>0</v>
      </c>
      <c r="I996" s="1089">
        <f t="shared" si="424"/>
        <v>0</v>
      </c>
      <c r="J996" s="1089"/>
      <c r="K996" s="1089"/>
      <c r="L996" s="1089"/>
      <c r="M996" s="1107"/>
      <c r="N996" s="1107"/>
      <c r="O996" s="1107"/>
    </row>
    <row r="997" spans="1:15" s="176" customFormat="1" ht="14.25" x14ac:dyDescent="0.2">
      <c r="A997" s="1653"/>
      <c r="B997" s="1656"/>
      <c r="C997" s="540">
        <v>4217</v>
      </c>
      <c r="D997" s="277" t="s">
        <v>46</v>
      </c>
      <c r="E997" s="1089"/>
      <c r="F997" s="1089"/>
      <c r="G997" s="1089"/>
      <c r="H997" s="1089">
        <f t="shared" si="425"/>
        <v>0</v>
      </c>
      <c r="I997" s="1089">
        <f t="shared" si="424"/>
        <v>0</v>
      </c>
      <c r="J997" s="1089"/>
      <c r="K997" s="1089"/>
      <c r="L997" s="1089"/>
      <c r="M997" s="1107"/>
      <c r="N997" s="1107"/>
      <c r="O997" s="1107"/>
    </row>
    <row r="998" spans="1:15" s="176" customFormat="1" ht="14.25" x14ac:dyDescent="0.2">
      <c r="A998" s="1653"/>
      <c r="B998" s="1656"/>
      <c r="C998" s="542"/>
      <c r="D998" s="488" t="s">
        <v>431</v>
      </c>
      <c r="E998" s="1399">
        <f>E1000+E1001</f>
        <v>198.2</v>
      </c>
      <c r="F998" s="1399">
        <f>F1000+F1001</f>
        <v>566.4</v>
      </c>
      <c r="G998" s="1399">
        <f>G1000+G1001</f>
        <v>940.8</v>
      </c>
      <c r="H998" s="1399">
        <f t="shared" si="425"/>
        <v>374.4</v>
      </c>
      <c r="I998" s="1399">
        <f t="shared" si="424"/>
        <v>742.59999999999991</v>
      </c>
      <c r="J998" s="1399"/>
      <c r="K998" s="1399">
        <f>K1000+K1001</f>
        <v>940.8</v>
      </c>
      <c r="L998" s="1399">
        <f>L1000+L1001</f>
        <v>940.8</v>
      </c>
      <c r="M998" s="1107"/>
      <c r="N998" s="1107"/>
      <c r="O998" s="1107"/>
    </row>
    <row r="999" spans="1:15" s="176" customFormat="1" x14ac:dyDescent="0.2">
      <c r="A999" s="1653"/>
      <c r="B999" s="1656"/>
      <c r="C999" s="540"/>
      <c r="D999" s="272" t="s">
        <v>72</v>
      </c>
      <c r="E999" s="1093"/>
      <c r="F999" s="1093"/>
      <c r="G999" s="1093"/>
      <c r="H999" s="1093">
        <f t="shared" si="425"/>
        <v>0</v>
      </c>
      <c r="I999" s="1093">
        <f t="shared" si="424"/>
        <v>0</v>
      </c>
      <c r="J999" s="1093"/>
      <c r="K999" s="1093"/>
      <c r="L999" s="1093"/>
      <c r="M999" s="1107"/>
      <c r="N999" s="1107"/>
      <c r="O999" s="1107"/>
    </row>
    <row r="1000" spans="1:15" s="176" customFormat="1" x14ac:dyDescent="0.2">
      <c r="A1000" s="1653"/>
      <c r="B1000" s="1656"/>
      <c r="C1000" s="540">
        <v>4221</v>
      </c>
      <c r="D1000" s="272" t="s">
        <v>47</v>
      </c>
      <c r="E1000" s="1093">
        <v>198.2</v>
      </c>
      <c r="F1000" s="1093">
        <v>566.4</v>
      </c>
      <c r="G1000" s="1093">
        <v>940.8</v>
      </c>
      <c r="H1000" s="1093">
        <f t="shared" si="425"/>
        <v>374.4</v>
      </c>
      <c r="I1000" s="1093">
        <f t="shared" si="424"/>
        <v>742.59999999999991</v>
      </c>
      <c r="J1000" s="1093"/>
      <c r="K1000" s="1093">
        <v>940.8</v>
      </c>
      <c r="L1000" s="1093">
        <v>940.8</v>
      </c>
      <c r="M1000" s="1067">
        <f t="shared" ref="M1000" si="438">+G1000/12*3</f>
        <v>235.2</v>
      </c>
      <c r="N1000" s="1067">
        <f t="shared" ref="N1000" si="439">+G1000/12*6</f>
        <v>470.4</v>
      </c>
      <c r="O1000" s="1067">
        <f t="shared" ref="O1000" si="440">+G1000/12*9</f>
        <v>705.59999999999991</v>
      </c>
    </row>
    <row r="1001" spans="1:15" s="176" customFormat="1" x14ac:dyDescent="0.2">
      <c r="A1001" s="1653"/>
      <c r="B1001" s="1656"/>
      <c r="C1001" s="540">
        <v>4222</v>
      </c>
      <c r="D1001" s="272" t="s">
        <v>48</v>
      </c>
      <c r="E1001" s="1093"/>
      <c r="F1001" s="1093"/>
      <c r="G1001" s="1093"/>
      <c r="H1001" s="1093">
        <f t="shared" si="425"/>
        <v>0</v>
      </c>
      <c r="I1001" s="1093">
        <f t="shared" si="424"/>
        <v>0</v>
      </c>
      <c r="J1001" s="1093"/>
      <c r="K1001" s="1093"/>
      <c r="L1001" s="1093"/>
      <c r="M1001" s="1107"/>
      <c r="N1001" s="1067"/>
      <c r="O1001" s="1107"/>
    </row>
    <row r="1002" spans="1:15" s="267" customFormat="1" ht="14.25" x14ac:dyDescent="0.2">
      <c r="A1002" s="1653"/>
      <c r="B1002" s="1656"/>
      <c r="C1002" s="540">
        <v>4231</v>
      </c>
      <c r="D1002" s="273" t="s">
        <v>49</v>
      </c>
      <c r="E1002" s="1093">
        <v>1848.9</v>
      </c>
      <c r="F1002" s="1093">
        <v>3258.8</v>
      </c>
      <c r="G1002" s="1093">
        <v>4250</v>
      </c>
      <c r="H1002" s="1093">
        <f t="shared" si="425"/>
        <v>991.19999999999982</v>
      </c>
      <c r="I1002" s="1093">
        <f t="shared" si="424"/>
        <v>2401.1</v>
      </c>
      <c r="J1002" s="1093"/>
      <c r="K1002" s="1093">
        <v>4250</v>
      </c>
      <c r="L1002" s="1093">
        <v>4250</v>
      </c>
      <c r="M1002" s="1067">
        <f t="shared" ref="M1002" si="441">+G1002/12*3</f>
        <v>1062.5</v>
      </c>
      <c r="N1002" s="1067">
        <f t="shared" ref="N1002" si="442">+G1002/12*6</f>
        <v>2125</v>
      </c>
      <c r="O1002" s="1067">
        <f t="shared" ref="O1002" si="443">+G1002/12*9</f>
        <v>3187.5</v>
      </c>
    </row>
    <row r="1003" spans="1:15" s="267" customFormat="1" ht="16.5" x14ac:dyDescent="0.3">
      <c r="A1003" s="1653"/>
      <c r="B1003" s="1656"/>
      <c r="C1003" s="540">
        <v>4232</v>
      </c>
      <c r="D1003" s="273" t="s">
        <v>50</v>
      </c>
      <c r="E1003" s="1093"/>
      <c r="F1003" s="1093"/>
      <c r="G1003" s="1093"/>
      <c r="H1003" s="1093">
        <f t="shared" si="425"/>
        <v>0</v>
      </c>
      <c r="I1003" s="1093">
        <f t="shared" si="424"/>
        <v>0</v>
      </c>
      <c r="J1003" s="1400"/>
      <c r="K1003" s="1093"/>
      <c r="L1003" s="1093"/>
      <c r="M1003" s="1067"/>
      <c r="N1003" s="1067"/>
      <c r="O1003" s="1067"/>
    </row>
    <row r="1004" spans="1:15" s="267" customFormat="1" ht="28.5" x14ac:dyDescent="0.3">
      <c r="A1004" s="1653"/>
      <c r="B1004" s="1656"/>
      <c r="C1004" s="540">
        <v>4233</v>
      </c>
      <c r="D1004" s="273" t="s">
        <v>394</v>
      </c>
      <c r="E1004" s="1093"/>
      <c r="F1004" s="1093"/>
      <c r="G1004" s="1093"/>
      <c r="H1004" s="1093">
        <f t="shared" si="425"/>
        <v>0</v>
      </c>
      <c r="I1004" s="1093">
        <f t="shared" si="424"/>
        <v>0</v>
      </c>
      <c r="J1004" s="1400"/>
      <c r="K1004" s="1093"/>
      <c r="L1004" s="1093"/>
      <c r="M1004" s="1067"/>
      <c r="N1004" s="1067"/>
      <c r="O1004" s="1067"/>
    </row>
    <row r="1005" spans="1:15" s="267" customFormat="1" ht="14.25" x14ac:dyDescent="0.2">
      <c r="A1005" s="1653"/>
      <c r="B1005" s="1656"/>
      <c r="C1005" s="540">
        <v>4234</v>
      </c>
      <c r="D1005" s="273" t="s">
        <v>51</v>
      </c>
      <c r="E1005" s="1089"/>
      <c r="F1005" s="1089"/>
      <c r="G1005" s="1089"/>
      <c r="H1005" s="1089">
        <f t="shared" si="425"/>
        <v>0</v>
      </c>
      <c r="I1005" s="1089">
        <f t="shared" si="424"/>
        <v>0</v>
      </c>
      <c r="J1005" s="1089"/>
      <c r="K1005" s="1089"/>
      <c r="L1005" s="1089"/>
      <c r="M1005" s="1067"/>
      <c r="N1005" s="1475"/>
      <c r="O1005" s="1067"/>
    </row>
    <row r="1006" spans="1:15" s="265" customFormat="1" ht="14.25" x14ac:dyDescent="0.2">
      <c r="A1006" s="1653"/>
      <c r="B1006" s="1656"/>
      <c r="C1006" s="540">
        <v>4235</v>
      </c>
      <c r="D1006" s="273" t="s">
        <v>52</v>
      </c>
      <c r="E1006" s="1089"/>
      <c r="F1006" s="1089"/>
      <c r="G1006" s="1089">
        <v>750</v>
      </c>
      <c r="H1006" s="1089">
        <f t="shared" si="425"/>
        <v>750</v>
      </c>
      <c r="I1006" s="1089">
        <f t="shared" si="424"/>
        <v>750</v>
      </c>
      <c r="J1006" s="1089"/>
      <c r="K1006" s="1089">
        <v>750</v>
      </c>
      <c r="L1006" s="1089">
        <v>750</v>
      </c>
      <c r="M1006" s="1067">
        <f t="shared" ref="M1006" si="444">+G1006/12*3</f>
        <v>187.5</v>
      </c>
      <c r="N1006" s="1067">
        <f t="shared" ref="N1006" si="445">+G1006/12*6</f>
        <v>375</v>
      </c>
      <c r="O1006" s="1067">
        <f t="shared" ref="O1006" si="446">+G1006/12*9</f>
        <v>562.5</v>
      </c>
    </row>
    <row r="1007" spans="1:15" s="267" customFormat="1" ht="28.5" x14ac:dyDescent="0.2">
      <c r="A1007" s="1653"/>
      <c r="B1007" s="1656"/>
      <c r="C1007" s="540">
        <v>4236</v>
      </c>
      <c r="D1007" s="273" t="s">
        <v>53</v>
      </c>
      <c r="E1007" s="1089"/>
      <c r="F1007" s="1089"/>
      <c r="G1007" s="1089"/>
      <c r="H1007" s="1089">
        <f t="shared" si="425"/>
        <v>0</v>
      </c>
      <c r="I1007" s="1089">
        <f t="shared" si="424"/>
        <v>0</v>
      </c>
      <c r="J1007" s="1089"/>
      <c r="K1007" s="1089"/>
      <c r="L1007" s="1089"/>
      <c r="M1007" s="1067"/>
      <c r="N1007" s="1475"/>
      <c r="O1007" s="1067"/>
    </row>
    <row r="1008" spans="1:15" s="265" customFormat="1" ht="14.25" x14ac:dyDescent="0.2">
      <c r="A1008" s="1653"/>
      <c r="B1008" s="1656"/>
      <c r="C1008" s="540">
        <v>4237</v>
      </c>
      <c r="D1008" s="273" t="s">
        <v>54</v>
      </c>
      <c r="E1008" s="1089"/>
      <c r="F1008" s="1089"/>
      <c r="G1008" s="1089"/>
      <c r="H1008" s="1089">
        <f t="shared" si="425"/>
        <v>0</v>
      </c>
      <c r="I1008" s="1089">
        <f t="shared" si="424"/>
        <v>0</v>
      </c>
      <c r="J1008" s="1089"/>
      <c r="K1008" s="1089"/>
      <c r="L1008" s="1089"/>
      <c r="M1008" s="1475"/>
      <c r="N1008" s="1475"/>
      <c r="O1008" s="1475"/>
    </row>
    <row r="1009" spans="1:15" s="265" customFormat="1" ht="14.25" x14ac:dyDescent="0.2">
      <c r="A1009" s="1653"/>
      <c r="B1009" s="1656"/>
      <c r="C1009" s="540">
        <v>4239</v>
      </c>
      <c r="D1009" s="271" t="s">
        <v>55</v>
      </c>
      <c r="E1009" s="1099"/>
      <c r="F1009" s="1099"/>
      <c r="G1009" s="1099"/>
      <c r="H1009" s="1099">
        <f t="shared" si="425"/>
        <v>0</v>
      </c>
      <c r="I1009" s="1099">
        <f t="shared" ref="I1009:I1040" si="447">G1009-E1009</f>
        <v>0</v>
      </c>
      <c r="J1009" s="1099"/>
      <c r="K1009" s="1099"/>
      <c r="L1009" s="1099"/>
      <c r="M1009" s="1475"/>
      <c r="N1009" s="1475"/>
      <c r="O1009" s="1475"/>
    </row>
    <row r="1010" spans="1:15" s="265" customFormat="1" ht="14.25" x14ac:dyDescent="0.2">
      <c r="A1010" s="1653"/>
      <c r="B1010" s="1656"/>
      <c r="C1010" s="540">
        <v>4241</v>
      </c>
      <c r="D1010" s="273" t="s">
        <v>56</v>
      </c>
      <c r="E1010" s="1089">
        <v>351.1</v>
      </c>
      <c r="F1010" s="1089">
        <v>351.1</v>
      </c>
      <c r="G1010" s="1089">
        <v>351.1</v>
      </c>
      <c r="H1010" s="1089">
        <f t="shared" si="425"/>
        <v>0</v>
      </c>
      <c r="I1010" s="1089">
        <f t="shared" si="447"/>
        <v>0</v>
      </c>
      <c r="J1010" s="1089"/>
      <c r="K1010" s="1089">
        <v>351.1</v>
      </c>
      <c r="L1010" s="1089">
        <v>351.1</v>
      </c>
      <c r="M1010" s="1067">
        <f t="shared" ref="M1010" si="448">+G1010/12*3</f>
        <v>87.775000000000006</v>
      </c>
      <c r="N1010" s="1067">
        <f t="shared" ref="N1010" si="449">+G1010/12*6</f>
        <v>175.55</v>
      </c>
      <c r="O1010" s="1067">
        <f t="shared" ref="O1010" si="450">+G1010/12*9</f>
        <v>263.32500000000005</v>
      </c>
    </row>
    <row r="1011" spans="1:15" s="265" customFormat="1" ht="28.5" x14ac:dyDescent="0.2">
      <c r="A1011" s="1653"/>
      <c r="B1011" s="1656"/>
      <c r="C1011" s="540">
        <v>4251</v>
      </c>
      <c r="D1011" s="271" t="s">
        <v>57</v>
      </c>
      <c r="E1011" s="1099"/>
      <c r="F1011" s="1099"/>
      <c r="G1011" s="1099"/>
      <c r="H1011" s="1099">
        <f t="shared" si="425"/>
        <v>0</v>
      </c>
      <c r="I1011" s="1099">
        <f t="shared" si="447"/>
        <v>0</v>
      </c>
      <c r="J1011" s="1099"/>
      <c r="K1011" s="1099"/>
      <c r="L1011" s="1099"/>
      <c r="M1011" s="1475"/>
      <c r="N1011" s="1475"/>
      <c r="O1011" s="1475"/>
    </row>
    <row r="1012" spans="1:15" s="265" customFormat="1" ht="28.5" x14ac:dyDescent="0.2">
      <c r="A1012" s="1653"/>
      <c r="B1012" s="1656"/>
      <c r="C1012" s="542">
        <v>4252</v>
      </c>
      <c r="D1012" s="488" t="s">
        <v>58</v>
      </c>
      <c r="E1012" s="1399">
        <f>E1014+E1015</f>
        <v>0</v>
      </c>
      <c r="F1012" s="1399">
        <f>F1014+F1015</f>
        <v>0</v>
      </c>
      <c r="G1012" s="1399">
        <f>G1014+G1015</f>
        <v>0</v>
      </c>
      <c r="H1012" s="1399">
        <f t="shared" si="425"/>
        <v>0</v>
      </c>
      <c r="I1012" s="1399">
        <f t="shared" si="447"/>
        <v>0</v>
      </c>
      <c r="J1012" s="1399"/>
      <c r="K1012" s="1399">
        <f>K1014+K1015</f>
        <v>0</v>
      </c>
      <c r="L1012" s="1399">
        <f>L1014+L1015</f>
        <v>0</v>
      </c>
      <c r="M1012" s="1475"/>
      <c r="N1012" s="1475"/>
      <c r="O1012" s="1475"/>
    </row>
    <row r="1013" spans="1:15" s="265" customFormat="1" x14ac:dyDescent="0.2">
      <c r="A1013" s="1653"/>
      <c r="B1013" s="1656"/>
      <c r="C1013" s="540"/>
      <c r="D1013" s="272" t="s">
        <v>72</v>
      </c>
      <c r="E1013" s="1099"/>
      <c r="F1013" s="1099"/>
      <c r="G1013" s="1099"/>
      <c r="H1013" s="1099">
        <f t="shared" si="425"/>
        <v>0</v>
      </c>
      <c r="I1013" s="1099">
        <f t="shared" si="447"/>
        <v>0</v>
      </c>
      <c r="J1013" s="1099"/>
      <c r="K1013" s="1099"/>
      <c r="L1013" s="1099"/>
      <c r="M1013" s="1475"/>
      <c r="N1013" s="1067"/>
      <c r="O1013" s="1475"/>
    </row>
    <row r="1014" spans="1:15" s="267" customFormat="1" ht="27" x14ac:dyDescent="0.2">
      <c r="A1014" s="1653"/>
      <c r="B1014" s="1656"/>
      <c r="C1014" s="540"/>
      <c r="D1014" s="279" t="s">
        <v>59</v>
      </c>
      <c r="E1014" s="1099"/>
      <c r="F1014" s="1099"/>
      <c r="G1014" s="1099"/>
      <c r="H1014" s="1099">
        <f t="shared" si="425"/>
        <v>0</v>
      </c>
      <c r="I1014" s="1099">
        <f t="shared" si="447"/>
        <v>0</v>
      </c>
      <c r="J1014" s="1099"/>
      <c r="K1014" s="1099"/>
      <c r="L1014" s="1099"/>
      <c r="M1014" s="1067"/>
      <c r="N1014" s="1067"/>
      <c r="O1014" s="1067"/>
    </row>
    <row r="1015" spans="1:15" s="267" customFormat="1" ht="27" x14ac:dyDescent="0.2">
      <c r="A1015" s="1653"/>
      <c r="B1015" s="1656"/>
      <c r="C1015" s="540"/>
      <c r="D1015" s="279" t="s">
        <v>60</v>
      </c>
      <c r="E1015" s="1099"/>
      <c r="F1015" s="1099"/>
      <c r="G1015" s="1099"/>
      <c r="H1015" s="1099">
        <f t="shared" si="425"/>
        <v>0</v>
      </c>
      <c r="I1015" s="1099">
        <f t="shared" si="447"/>
        <v>0</v>
      </c>
      <c r="J1015" s="1099"/>
      <c r="K1015" s="1099"/>
      <c r="L1015" s="1099"/>
      <c r="M1015" s="1067"/>
      <c r="N1015" s="1067"/>
      <c r="O1015" s="1067"/>
    </row>
    <row r="1016" spans="1:15" s="267" customFormat="1" ht="14.25" x14ac:dyDescent="0.2">
      <c r="A1016" s="1653"/>
      <c r="B1016" s="1656"/>
      <c r="C1016" s="542">
        <v>4261</v>
      </c>
      <c r="D1016" s="488" t="s">
        <v>61</v>
      </c>
      <c r="E1016" s="1399">
        <f>E1018+E1019</f>
        <v>1785.7</v>
      </c>
      <c r="F1016" s="1399">
        <f>F1018+F1019</f>
        <v>0</v>
      </c>
      <c r="G1016" s="1399">
        <f>G1018+G1019</f>
        <v>0</v>
      </c>
      <c r="H1016" s="1399">
        <f t="shared" si="425"/>
        <v>0</v>
      </c>
      <c r="I1016" s="1399">
        <f t="shared" si="447"/>
        <v>-1785.7</v>
      </c>
      <c r="J1016" s="1399"/>
      <c r="K1016" s="1399">
        <f>K1018+K1019</f>
        <v>0</v>
      </c>
      <c r="L1016" s="1399">
        <f>L1018+L1019</f>
        <v>0</v>
      </c>
      <c r="M1016" s="1067"/>
      <c r="N1016" s="1067"/>
      <c r="O1016" s="1067"/>
    </row>
    <row r="1017" spans="1:15" s="267" customFormat="1" x14ac:dyDescent="0.2">
      <c r="A1017" s="1653"/>
      <c r="B1017" s="1656"/>
      <c r="C1017" s="540"/>
      <c r="D1017" s="272" t="s">
        <v>72</v>
      </c>
      <c r="E1017" s="1089"/>
      <c r="F1017" s="1089"/>
      <c r="G1017" s="1089"/>
      <c r="H1017" s="1089">
        <f t="shared" si="425"/>
        <v>0</v>
      </c>
      <c r="I1017" s="1089">
        <f t="shared" si="447"/>
        <v>0</v>
      </c>
      <c r="J1017" s="1089"/>
      <c r="K1017" s="1089"/>
      <c r="L1017" s="1089"/>
      <c r="M1017" s="1067"/>
      <c r="N1017" s="1067"/>
      <c r="O1017" s="1067"/>
    </row>
    <row r="1018" spans="1:15" s="267" customFormat="1" x14ac:dyDescent="0.2">
      <c r="A1018" s="1653"/>
      <c r="B1018" s="1656"/>
      <c r="C1018" s="540"/>
      <c r="D1018" s="272" t="s">
        <v>62</v>
      </c>
      <c r="E1018" s="1089">
        <v>1785.7</v>
      </c>
      <c r="F1018" s="1089"/>
      <c r="G1018" s="1089"/>
      <c r="H1018" s="1089">
        <f t="shared" si="425"/>
        <v>0</v>
      </c>
      <c r="I1018" s="1089">
        <f t="shared" si="447"/>
        <v>-1785.7</v>
      </c>
      <c r="J1018" s="1089"/>
      <c r="K1018" s="1089"/>
      <c r="L1018" s="1089"/>
      <c r="M1018" s="1067"/>
      <c r="N1018" s="1067"/>
      <c r="O1018" s="1067"/>
    </row>
    <row r="1019" spans="1:15" s="267" customFormat="1" x14ac:dyDescent="0.2">
      <c r="A1019" s="1653"/>
      <c r="B1019" s="1656"/>
      <c r="C1019" s="540"/>
      <c r="D1019" s="272" t="s">
        <v>63</v>
      </c>
      <c r="E1019" s="1089"/>
      <c r="F1019" s="1089"/>
      <c r="G1019" s="1089"/>
      <c r="H1019" s="1089">
        <f t="shared" si="425"/>
        <v>0</v>
      </c>
      <c r="I1019" s="1089">
        <f t="shared" si="447"/>
        <v>0</v>
      </c>
      <c r="J1019" s="1089"/>
      <c r="K1019" s="1089"/>
      <c r="L1019" s="1089"/>
      <c r="M1019" s="1067"/>
      <c r="N1019" s="1067"/>
      <c r="O1019" s="1067"/>
    </row>
    <row r="1020" spans="1:15" s="267" customFormat="1" ht="14.25" x14ac:dyDescent="0.2">
      <c r="A1020" s="1653"/>
      <c r="B1020" s="1656"/>
      <c r="C1020" s="540">
        <v>4262</v>
      </c>
      <c r="D1020" s="273" t="s">
        <v>350</v>
      </c>
      <c r="E1020" s="1089"/>
      <c r="F1020" s="1089"/>
      <c r="G1020" s="1089"/>
      <c r="H1020" s="1089">
        <f t="shared" si="425"/>
        <v>0</v>
      </c>
      <c r="I1020" s="1089">
        <f t="shared" si="447"/>
        <v>0</v>
      </c>
      <c r="J1020" s="1089"/>
      <c r="K1020" s="1089"/>
      <c r="L1020" s="1089"/>
      <c r="M1020" s="1067"/>
      <c r="N1020" s="1067"/>
      <c r="O1020" s="1067"/>
    </row>
    <row r="1021" spans="1:15" s="267" customFormat="1" ht="14.25" x14ac:dyDescent="0.2">
      <c r="A1021" s="1653"/>
      <c r="B1021" s="1656"/>
      <c r="C1021" s="540">
        <v>4264</v>
      </c>
      <c r="D1021" s="273" t="s">
        <v>349</v>
      </c>
      <c r="E1021" s="1089">
        <v>154.80000000000001</v>
      </c>
      <c r="F1021" s="1089"/>
      <c r="G1021" s="1089"/>
      <c r="H1021" s="1089">
        <f t="shared" si="425"/>
        <v>0</v>
      </c>
      <c r="I1021" s="1089">
        <f t="shared" si="447"/>
        <v>-154.80000000000001</v>
      </c>
      <c r="J1021" s="1089"/>
      <c r="K1021" s="1089"/>
      <c r="L1021" s="1089"/>
      <c r="M1021" s="1067"/>
      <c r="N1021" s="1067"/>
      <c r="O1021" s="1067"/>
    </row>
    <row r="1022" spans="1:15" s="267" customFormat="1" ht="22.5" customHeight="1" x14ac:dyDescent="0.25">
      <c r="A1022" s="1653"/>
      <c r="B1022" s="1656"/>
      <c r="C1022" s="543">
        <v>4266</v>
      </c>
      <c r="D1022" s="516" t="s">
        <v>439</v>
      </c>
      <c r="E1022" s="1089"/>
      <c r="F1022" s="1089"/>
      <c r="G1022" s="1089"/>
      <c r="H1022" s="1089">
        <f t="shared" si="425"/>
        <v>0</v>
      </c>
      <c r="I1022" s="1089">
        <f t="shared" si="447"/>
        <v>0</v>
      </c>
      <c r="J1022" s="1089"/>
      <c r="K1022" s="1089"/>
      <c r="L1022" s="1089"/>
      <c r="M1022" s="1067"/>
      <c r="N1022" s="1067"/>
      <c r="O1022" s="1067"/>
    </row>
    <row r="1023" spans="1:15" s="267" customFormat="1" ht="14.25" x14ac:dyDescent="0.2">
      <c r="A1023" s="1653"/>
      <c r="B1023" s="1656"/>
      <c r="C1023" s="540">
        <v>4267</v>
      </c>
      <c r="D1023" s="273" t="s">
        <v>351</v>
      </c>
      <c r="E1023" s="1089"/>
      <c r="F1023" s="1089"/>
      <c r="G1023" s="1089"/>
      <c r="H1023" s="1089">
        <f t="shared" si="425"/>
        <v>0</v>
      </c>
      <c r="I1023" s="1089">
        <f t="shared" si="447"/>
        <v>0</v>
      </c>
      <c r="J1023" s="1089"/>
      <c r="K1023" s="1089"/>
      <c r="L1023" s="1089"/>
      <c r="M1023" s="1067"/>
      <c r="N1023" s="1067"/>
      <c r="O1023" s="1067"/>
    </row>
    <row r="1024" spans="1:15" s="267" customFormat="1" ht="14.25" x14ac:dyDescent="0.2">
      <c r="A1024" s="1653"/>
      <c r="B1024" s="1656"/>
      <c r="C1024" s="540">
        <v>4269</v>
      </c>
      <c r="D1024" s="273" t="s">
        <v>64</v>
      </c>
      <c r="E1024" s="1089"/>
      <c r="F1024" s="1089"/>
      <c r="G1024" s="1089"/>
      <c r="H1024" s="1089">
        <f t="shared" si="425"/>
        <v>0</v>
      </c>
      <c r="I1024" s="1089">
        <f t="shared" si="447"/>
        <v>0</v>
      </c>
      <c r="J1024" s="1089"/>
      <c r="K1024" s="1089"/>
      <c r="L1024" s="1089"/>
      <c r="M1024" s="1067"/>
      <c r="N1024" s="1500"/>
      <c r="O1024" s="1067"/>
    </row>
    <row r="1025" spans="1:15" s="267" customFormat="1" ht="28.5" x14ac:dyDescent="0.2">
      <c r="A1025" s="1653"/>
      <c r="B1025" s="1656"/>
      <c r="C1025" s="540">
        <v>4511</v>
      </c>
      <c r="D1025" s="271" t="s">
        <v>65</v>
      </c>
      <c r="E1025" s="1089"/>
      <c r="F1025" s="1089"/>
      <c r="G1025" s="1089"/>
      <c r="H1025" s="1089">
        <f t="shared" si="425"/>
        <v>0</v>
      </c>
      <c r="I1025" s="1089">
        <f t="shared" si="447"/>
        <v>0</v>
      </c>
      <c r="J1025" s="1089"/>
      <c r="K1025" s="1089"/>
      <c r="L1025" s="1089"/>
      <c r="M1025" s="1067"/>
      <c r="N1025" s="1500"/>
      <c r="O1025" s="1067"/>
    </row>
    <row r="1026" spans="1:15" s="269" customFormat="1" ht="28.5" x14ac:dyDescent="0.3">
      <c r="A1026" s="1653"/>
      <c r="B1026" s="1656"/>
      <c r="C1026" s="540">
        <v>4621</v>
      </c>
      <c r="D1026" s="271" t="s">
        <v>66</v>
      </c>
      <c r="E1026" s="1089"/>
      <c r="F1026" s="1089"/>
      <c r="G1026" s="1089"/>
      <c r="H1026" s="1089">
        <f t="shared" si="425"/>
        <v>0</v>
      </c>
      <c r="I1026" s="1089">
        <f t="shared" si="447"/>
        <v>0</v>
      </c>
      <c r="J1026" s="1401"/>
      <c r="K1026" s="1089"/>
      <c r="L1026" s="1089"/>
      <c r="M1026" s="1067"/>
      <c r="N1026" s="1500"/>
      <c r="O1026" s="1500"/>
    </row>
    <row r="1027" spans="1:15" s="269" customFormat="1" ht="28.5" x14ac:dyDescent="0.3">
      <c r="A1027" s="1653"/>
      <c r="B1027" s="1656"/>
      <c r="C1027" s="540">
        <v>4631</v>
      </c>
      <c r="D1027" s="271" t="s">
        <v>393</v>
      </c>
      <c r="E1027" s="1089"/>
      <c r="F1027" s="1089"/>
      <c r="G1027" s="1089"/>
      <c r="H1027" s="1089">
        <f t="shared" si="425"/>
        <v>0</v>
      </c>
      <c r="I1027" s="1089">
        <f t="shared" si="447"/>
        <v>0</v>
      </c>
      <c r="J1027" s="1401"/>
      <c r="K1027" s="1089"/>
      <c r="L1027" s="1089"/>
      <c r="M1027" s="1500"/>
      <c r="N1027" s="1500"/>
      <c r="O1027" s="1500"/>
    </row>
    <row r="1028" spans="1:15" s="269" customFormat="1" ht="21.75" customHeight="1" x14ac:dyDescent="0.2">
      <c r="A1028" s="1653"/>
      <c r="B1028" s="1656"/>
      <c r="C1028" s="540">
        <v>4632</v>
      </c>
      <c r="D1028" s="271" t="s">
        <v>290</v>
      </c>
      <c r="E1028" s="1089"/>
      <c r="F1028" s="1089"/>
      <c r="G1028" s="1089"/>
      <c r="H1028" s="1089">
        <f t="shared" si="425"/>
        <v>0</v>
      </c>
      <c r="I1028" s="1089">
        <f t="shared" si="447"/>
        <v>0</v>
      </c>
      <c r="J1028" s="1089"/>
      <c r="K1028" s="1089"/>
      <c r="L1028" s="1089"/>
      <c r="M1028" s="1500"/>
      <c r="N1028" s="1500"/>
      <c r="O1028" s="1500"/>
    </row>
    <row r="1029" spans="1:15" s="269" customFormat="1" ht="48.75" customHeight="1" x14ac:dyDescent="0.25">
      <c r="A1029" s="1653"/>
      <c r="B1029" s="1656"/>
      <c r="C1029" s="543">
        <v>4638</v>
      </c>
      <c r="D1029" s="516" t="s">
        <v>440</v>
      </c>
      <c r="E1029" s="1089"/>
      <c r="F1029" s="1089"/>
      <c r="G1029" s="1089"/>
      <c r="H1029" s="1089">
        <f t="shared" si="425"/>
        <v>0</v>
      </c>
      <c r="I1029" s="1089">
        <f t="shared" si="447"/>
        <v>0</v>
      </c>
      <c r="J1029" s="1089"/>
      <c r="K1029" s="1089"/>
      <c r="L1029" s="1089"/>
      <c r="M1029" s="1500"/>
      <c r="N1029" s="1500"/>
      <c r="O1029" s="1500"/>
    </row>
    <row r="1030" spans="1:15" s="269" customFormat="1" ht="14.25" x14ac:dyDescent="0.2">
      <c r="A1030" s="1653"/>
      <c r="B1030" s="1656"/>
      <c r="C1030" s="540" t="s">
        <v>399</v>
      </c>
      <c r="D1030" s="271" t="s">
        <v>400</v>
      </c>
      <c r="E1030" s="1089"/>
      <c r="F1030" s="1089"/>
      <c r="G1030" s="1089"/>
      <c r="H1030" s="1089">
        <f t="shared" si="425"/>
        <v>0</v>
      </c>
      <c r="I1030" s="1089">
        <f t="shared" si="447"/>
        <v>0</v>
      </c>
      <c r="J1030" s="1089"/>
      <c r="K1030" s="1089"/>
      <c r="L1030" s="1089"/>
      <c r="M1030" s="1500"/>
      <c r="N1030" s="1500"/>
      <c r="O1030" s="1500"/>
    </row>
    <row r="1031" spans="1:15" s="269" customFormat="1" ht="14.25" x14ac:dyDescent="0.2">
      <c r="A1031" s="1653"/>
      <c r="B1031" s="1656"/>
      <c r="C1031" s="540">
        <v>4729</v>
      </c>
      <c r="D1031" s="273" t="s">
        <v>67</v>
      </c>
      <c r="E1031" s="1089">
        <v>2434.1999999999998</v>
      </c>
      <c r="F1031" s="1089">
        <v>4200</v>
      </c>
      <c r="G1031" s="1089">
        <v>4200</v>
      </c>
      <c r="H1031" s="1089">
        <f t="shared" si="425"/>
        <v>0</v>
      </c>
      <c r="I1031" s="1089">
        <f t="shared" si="447"/>
        <v>1765.8000000000002</v>
      </c>
      <c r="J1031" s="1402"/>
      <c r="K1031" s="1089">
        <v>4200</v>
      </c>
      <c r="L1031" s="1089">
        <v>4200</v>
      </c>
      <c r="M1031" s="1067">
        <f t="shared" ref="M1031" si="451">+G1031/12*3</f>
        <v>1050</v>
      </c>
      <c r="N1031" s="1067">
        <f t="shared" ref="N1031" si="452">+G1031/12*6</f>
        <v>2100</v>
      </c>
      <c r="O1031" s="1067">
        <f t="shared" ref="O1031" si="453">+G1031/12*9</f>
        <v>3150</v>
      </c>
    </row>
    <row r="1032" spans="1:15" s="269" customFormat="1" ht="14.25" x14ac:dyDescent="0.2">
      <c r="A1032" s="1653"/>
      <c r="B1032" s="1656"/>
      <c r="C1032" s="540">
        <v>4822</v>
      </c>
      <c r="D1032" s="273" t="s">
        <v>68</v>
      </c>
      <c r="E1032" s="1402"/>
      <c r="F1032" s="1402"/>
      <c r="G1032" s="1089"/>
      <c r="H1032" s="1089">
        <f t="shared" si="425"/>
        <v>0</v>
      </c>
      <c r="I1032" s="1089">
        <f t="shared" si="447"/>
        <v>0</v>
      </c>
      <c r="J1032" s="1402"/>
      <c r="K1032" s="1089"/>
      <c r="L1032" s="1089"/>
      <c r="M1032" s="1500"/>
      <c r="N1032" s="1500"/>
      <c r="O1032" s="1500"/>
    </row>
    <row r="1033" spans="1:15" s="269" customFormat="1" ht="14.25" x14ac:dyDescent="0.2">
      <c r="A1033" s="1653"/>
      <c r="B1033" s="1656"/>
      <c r="C1033" s="542">
        <v>4823</v>
      </c>
      <c r="D1033" s="488" t="s">
        <v>69</v>
      </c>
      <c r="E1033" s="1399">
        <f>E1035+E1036+E1037</f>
        <v>702.80000000000007</v>
      </c>
      <c r="F1033" s="1399">
        <f>F1035+F1036+F1037</f>
        <v>725.1</v>
      </c>
      <c r="G1033" s="1399">
        <f>G1035+G1036+G1037</f>
        <v>1796.7</v>
      </c>
      <c r="H1033" s="1399">
        <f t="shared" si="425"/>
        <v>1071.5999999999999</v>
      </c>
      <c r="I1033" s="1399">
        <f t="shared" si="447"/>
        <v>1093.9000000000001</v>
      </c>
      <c r="J1033" s="1399"/>
      <c r="K1033" s="1399">
        <f>K1035+K1036+K1037</f>
        <v>1796.7</v>
      </c>
      <c r="L1033" s="1399">
        <f>L1035+L1036+L1037</f>
        <v>1796.7</v>
      </c>
      <c r="M1033" s="1500"/>
      <c r="N1033" s="1500"/>
      <c r="O1033" s="1500"/>
    </row>
    <row r="1034" spans="1:15" s="269" customFormat="1" ht="14.25" x14ac:dyDescent="0.2">
      <c r="A1034" s="1653"/>
      <c r="B1034" s="1656"/>
      <c r="C1034" s="540"/>
      <c r="D1034" s="272" t="s">
        <v>72</v>
      </c>
      <c r="E1034" s="1402"/>
      <c r="F1034" s="1402"/>
      <c r="G1034" s="1089"/>
      <c r="H1034" s="1089">
        <f t="shared" si="425"/>
        <v>0</v>
      </c>
      <c r="I1034" s="1089">
        <f t="shared" si="447"/>
        <v>0</v>
      </c>
      <c r="J1034" s="1402"/>
      <c r="K1034" s="1089"/>
      <c r="L1034" s="1089"/>
      <c r="M1034" s="1500"/>
      <c r="N1034" s="1067"/>
      <c r="O1034" s="1500"/>
    </row>
    <row r="1035" spans="1:15" s="267" customFormat="1" ht="27" x14ac:dyDescent="0.2">
      <c r="A1035" s="1653"/>
      <c r="B1035" s="1656"/>
      <c r="C1035" s="540"/>
      <c r="D1035" s="272" t="s">
        <v>289</v>
      </c>
      <c r="E1035" s="1089">
        <v>11.1</v>
      </c>
      <c r="F1035" s="1089">
        <v>11</v>
      </c>
      <c r="G1035" s="1089">
        <v>11.3</v>
      </c>
      <c r="H1035" s="1089">
        <f t="shared" si="425"/>
        <v>0.30000000000000071</v>
      </c>
      <c r="I1035" s="1089">
        <f t="shared" si="447"/>
        <v>0.20000000000000107</v>
      </c>
      <c r="J1035" s="1402"/>
      <c r="K1035" s="1089">
        <v>11.3</v>
      </c>
      <c r="L1035" s="1089">
        <v>11.3</v>
      </c>
      <c r="M1035" s="1067">
        <f t="shared" ref="M1035:M1036" si="454">+G1035/12*3</f>
        <v>2.8250000000000002</v>
      </c>
      <c r="N1035" s="1067">
        <f t="shared" ref="N1035:N1036" si="455">+G1035/12*6</f>
        <v>5.65</v>
      </c>
      <c r="O1035" s="1067">
        <f t="shared" ref="O1035:O1036" si="456">+G1035/12*9</f>
        <v>8.4750000000000014</v>
      </c>
    </row>
    <row r="1036" spans="1:15" ht="27.95" customHeight="1" x14ac:dyDescent="0.25">
      <c r="A1036" s="1653"/>
      <c r="B1036" s="1656"/>
      <c r="C1036" s="540"/>
      <c r="D1036" s="272" t="s">
        <v>287</v>
      </c>
      <c r="E1036" s="1089">
        <v>691.7</v>
      </c>
      <c r="F1036" s="1089">
        <v>714.1</v>
      </c>
      <c r="G1036" s="1089">
        <v>1785.4</v>
      </c>
      <c r="H1036" s="1089">
        <f t="shared" si="425"/>
        <v>1071.3000000000002</v>
      </c>
      <c r="I1036" s="1089">
        <f t="shared" si="447"/>
        <v>1093.7</v>
      </c>
      <c r="J1036" s="1402"/>
      <c r="K1036" s="1089">
        <v>1785.4</v>
      </c>
      <c r="L1036" s="1089">
        <v>1785.4</v>
      </c>
      <c r="M1036" s="1067">
        <f t="shared" si="454"/>
        <v>446.35</v>
      </c>
      <c r="N1036" s="1067">
        <f t="shared" si="455"/>
        <v>892.7</v>
      </c>
      <c r="O1036" s="1067">
        <f t="shared" si="456"/>
        <v>1339.05</v>
      </c>
    </row>
    <row r="1037" spans="1:15" ht="14.25" x14ac:dyDescent="0.25">
      <c r="A1037" s="1653"/>
      <c r="B1037" s="1656"/>
      <c r="C1037" s="540"/>
      <c r="D1037" s="272" t="s">
        <v>288</v>
      </c>
      <c r="E1037" s="1402"/>
      <c r="F1037" s="1402"/>
      <c r="G1037" s="1089"/>
      <c r="H1037" s="1089">
        <f t="shared" si="425"/>
        <v>0</v>
      </c>
      <c r="I1037" s="1089">
        <f t="shared" si="447"/>
        <v>0</v>
      </c>
      <c r="J1037" s="1402"/>
      <c r="K1037" s="1402"/>
      <c r="L1037" s="1402"/>
      <c r="N1037" s="1501"/>
    </row>
    <row r="1038" spans="1:15" ht="31.5" customHeight="1" x14ac:dyDescent="0.25">
      <c r="A1038" s="1653"/>
      <c r="B1038" s="1656"/>
      <c r="C1038" s="543" t="s">
        <v>438</v>
      </c>
      <c r="D1038" s="516" t="s">
        <v>464</v>
      </c>
      <c r="E1038" s="1402"/>
      <c r="F1038" s="1402"/>
      <c r="G1038" s="1089"/>
      <c r="H1038" s="1089">
        <f t="shared" si="425"/>
        <v>0</v>
      </c>
      <c r="I1038" s="1089">
        <f t="shared" si="447"/>
        <v>0</v>
      </c>
      <c r="J1038" s="1402"/>
      <c r="K1038" s="1402"/>
      <c r="L1038" s="1402"/>
      <c r="N1038" s="1501"/>
    </row>
    <row r="1039" spans="1:15" s="282" customFormat="1" ht="14.25" x14ac:dyDescent="0.25">
      <c r="A1039" s="1653"/>
      <c r="B1039" s="1656"/>
      <c r="C1039" s="540">
        <v>4861</v>
      </c>
      <c r="D1039" s="273" t="s">
        <v>70</v>
      </c>
      <c r="E1039" s="1402"/>
      <c r="F1039" s="1402"/>
      <c r="G1039" s="1089"/>
      <c r="H1039" s="1089">
        <f t="shared" si="425"/>
        <v>0</v>
      </c>
      <c r="I1039" s="1089">
        <f t="shared" si="447"/>
        <v>0</v>
      </c>
      <c r="J1039" s="1402"/>
      <c r="K1039" s="1402"/>
      <c r="L1039" s="1402"/>
      <c r="M1039" s="1383"/>
      <c r="N1039" s="1379"/>
      <c r="O1039" s="1501"/>
    </row>
    <row r="1040" spans="1:15" ht="14.25" x14ac:dyDescent="0.25">
      <c r="A1040" s="1654"/>
      <c r="B1040" s="1657"/>
      <c r="C1040" s="540">
        <v>4891</v>
      </c>
      <c r="D1040" s="273" t="s">
        <v>71</v>
      </c>
      <c r="E1040" s="1089"/>
      <c r="F1040" s="1089"/>
      <c r="G1040" s="1089"/>
      <c r="H1040" s="1089">
        <f t="shared" si="425"/>
        <v>0</v>
      </c>
      <c r="I1040" s="1089">
        <f t="shared" si="447"/>
        <v>0</v>
      </c>
      <c r="J1040" s="1089"/>
      <c r="K1040" s="1089"/>
      <c r="L1040" s="1089"/>
      <c r="M1040" s="1502"/>
    </row>
    <row r="1041" spans="1:15" s="27" customFormat="1" ht="28.5" x14ac:dyDescent="0.25">
      <c r="A1041" s="1647" t="s">
        <v>454</v>
      </c>
      <c r="B1041" s="1647"/>
      <c r="C1041" s="283"/>
      <c r="D1041" s="36" t="s">
        <v>73</v>
      </c>
      <c r="E1041" s="1403">
        <f>SUM(E1043:E1050)</f>
        <v>0</v>
      </c>
      <c r="F1041" s="1403">
        <f>SUM(F1043:F1050)</f>
        <v>0</v>
      </c>
      <c r="G1041" s="1403">
        <f>SUM(G1043:G1050)</f>
        <v>0</v>
      </c>
      <c r="H1041" s="1403">
        <f t="shared" si="425"/>
        <v>0</v>
      </c>
      <c r="I1041" s="1403">
        <f>+I1047+I1048+I1049+I1050</f>
        <v>0</v>
      </c>
      <c r="J1041" s="1403"/>
      <c r="K1041" s="1403">
        <f>SUM(K1043:K1050)</f>
        <v>0</v>
      </c>
      <c r="L1041" s="1403">
        <f>SUM(L1043:L1050)</f>
        <v>0</v>
      </c>
      <c r="M1041" s="1503"/>
      <c r="N1041" s="1503"/>
      <c r="O1041" s="1503"/>
    </row>
    <row r="1042" spans="1:15" s="20" customFormat="1" ht="23.25" customHeight="1" x14ac:dyDescent="0.25">
      <c r="A1042" s="891" t="s">
        <v>455</v>
      </c>
      <c r="B1042" s="891" t="s">
        <v>456</v>
      </c>
      <c r="C1042" s="284"/>
      <c r="D1042" s="17" t="s">
        <v>72</v>
      </c>
      <c r="E1042" s="1404"/>
      <c r="F1042" s="1404"/>
      <c r="G1042" s="1404"/>
      <c r="H1042" s="1404">
        <f t="shared" si="425"/>
        <v>0</v>
      </c>
      <c r="I1042" s="411">
        <f t="shared" ref="I1042:I1055" si="457">G1042-E1042</f>
        <v>0</v>
      </c>
      <c r="J1042" s="1404"/>
      <c r="K1042" s="1404"/>
      <c r="L1042" s="1404"/>
      <c r="M1042" s="1504"/>
      <c r="N1042" s="1504"/>
      <c r="O1042" s="1504"/>
    </row>
    <row r="1043" spans="1:15" s="20" customFormat="1" ht="14.25" x14ac:dyDescent="0.25">
      <c r="A1043" s="1658">
        <v>1080</v>
      </c>
      <c r="B1043" s="1658">
        <v>11012</v>
      </c>
      <c r="C1043" s="284">
        <v>5111</v>
      </c>
      <c r="D1043" s="18" t="s">
        <v>1292</v>
      </c>
      <c r="E1043" s="1404"/>
      <c r="F1043" s="1404"/>
      <c r="G1043" s="1404"/>
      <c r="H1043" s="411">
        <f t="shared" si="425"/>
        <v>0</v>
      </c>
      <c r="I1043" s="411">
        <f t="shared" si="457"/>
        <v>0</v>
      </c>
      <c r="J1043" s="1404"/>
      <c r="K1043" s="1404"/>
      <c r="L1043" s="1404"/>
      <c r="M1043" s="1504"/>
      <c r="N1043" s="1504"/>
      <c r="O1043" s="1504"/>
    </row>
    <row r="1044" spans="1:15" s="20" customFormat="1" ht="14.25" x14ac:dyDescent="0.25">
      <c r="A1044" s="1659"/>
      <c r="B1044" s="1659"/>
      <c r="C1044" s="284">
        <v>5112</v>
      </c>
      <c r="D1044" s="18" t="s">
        <v>1293</v>
      </c>
      <c r="E1044" s="1404"/>
      <c r="F1044" s="1404"/>
      <c r="G1044" s="1404"/>
      <c r="H1044" s="411">
        <f t="shared" si="425"/>
        <v>0</v>
      </c>
      <c r="I1044" s="411">
        <f t="shared" si="457"/>
        <v>0</v>
      </c>
      <c r="J1044" s="1404"/>
      <c r="K1044" s="1404"/>
      <c r="L1044" s="1404"/>
      <c r="M1044" s="1504"/>
      <c r="N1044" s="1504"/>
      <c r="O1044" s="1504"/>
    </row>
    <row r="1045" spans="1:15" s="20" customFormat="1" ht="13.5" customHeight="1" x14ac:dyDescent="0.25">
      <c r="A1045" s="1659"/>
      <c r="B1045" s="1659"/>
      <c r="C1045" s="284" t="s">
        <v>1294</v>
      </c>
      <c r="D1045" s="18" t="s">
        <v>1269</v>
      </c>
      <c r="E1045" s="1404"/>
      <c r="F1045" s="1404"/>
      <c r="G1045" s="1404"/>
      <c r="H1045" s="411">
        <f t="shared" si="425"/>
        <v>0</v>
      </c>
      <c r="I1045" s="411">
        <f t="shared" si="457"/>
        <v>0</v>
      </c>
      <c r="J1045" s="1404"/>
      <c r="K1045" s="1404"/>
      <c r="L1045" s="1404"/>
      <c r="M1045" s="1504"/>
      <c r="N1045" s="1504"/>
      <c r="O1045" s="1504"/>
    </row>
    <row r="1046" spans="1:15" s="20" customFormat="1" ht="14.25" x14ac:dyDescent="0.25">
      <c r="A1046" s="1659"/>
      <c r="B1046" s="1659"/>
      <c r="C1046" s="284">
        <v>5121</v>
      </c>
      <c r="D1046" s="271" t="s">
        <v>74</v>
      </c>
      <c r="E1046" s="1404"/>
      <c r="F1046" s="1404"/>
      <c r="G1046" s="1404"/>
      <c r="H1046" s="411">
        <f t="shared" si="425"/>
        <v>0</v>
      </c>
      <c r="I1046" s="411">
        <f t="shared" si="457"/>
        <v>0</v>
      </c>
      <c r="J1046" s="1404"/>
      <c r="K1046" s="1404"/>
      <c r="L1046" s="1404"/>
      <c r="M1046" s="1504"/>
      <c r="N1046" s="1504"/>
      <c r="O1046" s="1504"/>
    </row>
    <row r="1047" spans="1:15" s="33" customFormat="1" ht="15.75" customHeight="1" x14ac:dyDescent="0.25">
      <c r="A1047" s="1659"/>
      <c r="B1047" s="1659"/>
      <c r="C1047" s="258">
        <v>5122</v>
      </c>
      <c r="D1047" s="21" t="s">
        <v>75</v>
      </c>
      <c r="E1047" s="1405"/>
      <c r="F1047" s="1405"/>
      <c r="G1047" s="411"/>
      <c r="H1047" s="411">
        <f t="shared" si="425"/>
        <v>0</v>
      </c>
      <c r="I1047" s="411">
        <f t="shared" si="457"/>
        <v>0</v>
      </c>
      <c r="J1047" s="1405"/>
      <c r="K1047" s="411"/>
      <c r="L1047" s="411"/>
      <c r="M1047" s="1505"/>
      <c r="N1047" s="1505"/>
      <c r="O1047" s="1505"/>
    </row>
    <row r="1048" spans="1:15" s="33" customFormat="1" ht="15.75" customHeight="1" x14ac:dyDescent="0.25">
      <c r="A1048" s="1659"/>
      <c r="B1048" s="1659"/>
      <c r="C1048" s="258">
        <v>5129</v>
      </c>
      <c r="D1048" s="21" t="s">
        <v>76</v>
      </c>
      <c r="E1048" s="1405"/>
      <c r="F1048" s="1405"/>
      <c r="G1048" s="411"/>
      <c r="H1048" s="411">
        <f t="shared" si="425"/>
        <v>0</v>
      </c>
      <c r="I1048" s="411">
        <f t="shared" si="457"/>
        <v>0</v>
      </c>
      <c r="J1048" s="1405"/>
      <c r="K1048" s="411"/>
      <c r="L1048" s="411"/>
      <c r="M1048" s="1505"/>
      <c r="N1048" s="1505"/>
      <c r="O1048" s="1505"/>
    </row>
    <row r="1049" spans="1:15" s="33" customFormat="1" ht="14.25" x14ac:dyDescent="0.25">
      <c r="A1049" s="1659"/>
      <c r="B1049" s="1659"/>
      <c r="C1049" s="258">
        <v>5132</v>
      </c>
      <c r="D1049" s="21" t="s">
        <v>77</v>
      </c>
      <c r="E1049" s="1405"/>
      <c r="F1049" s="1405"/>
      <c r="G1049" s="411"/>
      <c r="H1049" s="411">
        <f t="shared" si="425"/>
        <v>0</v>
      </c>
      <c r="I1049" s="411">
        <f t="shared" si="457"/>
        <v>0</v>
      </c>
      <c r="J1049" s="1405"/>
      <c r="K1049" s="411"/>
      <c r="L1049" s="411"/>
      <c r="M1049" s="1505"/>
      <c r="N1049" s="1505"/>
      <c r="O1049" s="1505"/>
    </row>
    <row r="1050" spans="1:15" s="33" customFormat="1" ht="15.75" customHeight="1" x14ac:dyDescent="0.25">
      <c r="A1050" s="1660"/>
      <c r="B1050" s="1660"/>
      <c r="C1050" s="258" t="s">
        <v>1295</v>
      </c>
      <c r="D1050" s="21" t="s">
        <v>1296</v>
      </c>
      <c r="E1050" s="1405"/>
      <c r="F1050" s="1405"/>
      <c r="G1050" s="411"/>
      <c r="H1050" s="411">
        <f t="shared" si="425"/>
        <v>0</v>
      </c>
      <c r="I1050" s="411">
        <f t="shared" si="457"/>
        <v>0</v>
      </c>
      <c r="J1050" s="1405"/>
      <c r="K1050" s="411"/>
      <c r="L1050" s="411"/>
      <c r="M1050" s="1505"/>
      <c r="N1050" s="1505"/>
      <c r="O1050" s="1505"/>
    </row>
    <row r="1051" spans="1:15" s="176" customFormat="1" ht="14.25" customHeight="1" x14ac:dyDescent="0.2">
      <c r="A1051" s="1652" t="s">
        <v>1268</v>
      </c>
      <c r="B1051" s="1655">
        <v>11013</v>
      </c>
      <c r="C1051" s="534"/>
      <c r="D1051" s="271" t="s">
        <v>291</v>
      </c>
      <c r="E1051" s="1406">
        <v>74</v>
      </c>
      <c r="F1051" s="1406">
        <v>74</v>
      </c>
      <c r="G1051" s="1406">
        <v>84</v>
      </c>
      <c r="H1051" s="1406">
        <f>+G1051-F1051</f>
        <v>10</v>
      </c>
      <c r="I1051" s="1406">
        <f t="shared" si="457"/>
        <v>10</v>
      </c>
      <c r="J1051" s="1406"/>
      <c r="K1051" s="1406">
        <v>84</v>
      </c>
      <c r="L1051" s="1406">
        <v>84</v>
      </c>
      <c r="M1051" s="1107"/>
      <c r="N1051" s="1107"/>
      <c r="O1051" s="1107"/>
    </row>
    <row r="1052" spans="1:15" s="176" customFormat="1" ht="13.5" customHeight="1" x14ac:dyDescent="0.2">
      <c r="A1052" s="1653"/>
      <c r="B1052" s="1656"/>
      <c r="C1052" s="535"/>
      <c r="D1052" s="272"/>
      <c r="E1052" s="1407"/>
      <c r="F1052" s="1407"/>
      <c r="G1052" s="1407"/>
      <c r="H1052" s="1407">
        <f>+G1052-F1052</f>
        <v>0</v>
      </c>
      <c r="I1052" s="1407">
        <f t="shared" si="457"/>
        <v>0</v>
      </c>
      <c r="J1052" s="1407"/>
      <c r="K1052" s="1407"/>
      <c r="L1052" s="1407"/>
      <c r="M1052" s="1107"/>
      <c r="N1052" s="1107"/>
      <c r="O1052" s="1107"/>
    </row>
    <row r="1053" spans="1:15" s="176" customFormat="1" ht="14.25" customHeight="1" x14ac:dyDescent="0.2">
      <c r="A1053" s="1653"/>
      <c r="B1053" s="1656"/>
      <c r="C1053" s="535"/>
      <c r="D1053" s="273" t="s">
        <v>32</v>
      </c>
      <c r="E1053" s="1407">
        <v>1</v>
      </c>
      <c r="F1053" s="1407">
        <v>1</v>
      </c>
      <c r="G1053" s="1407">
        <v>1</v>
      </c>
      <c r="H1053" s="1407">
        <f>+G1053-F1053</f>
        <v>0</v>
      </c>
      <c r="I1053" s="1407">
        <f t="shared" si="457"/>
        <v>0</v>
      </c>
      <c r="J1053" s="1407"/>
      <c r="K1053" s="1407">
        <v>1</v>
      </c>
      <c r="L1053" s="1407">
        <v>1</v>
      </c>
      <c r="M1053" s="1107"/>
      <c r="N1053" s="1107"/>
      <c r="O1053" s="1107"/>
    </row>
    <row r="1054" spans="1:15" s="266" customFormat="1" ht="14.25" customHeight="1" x14ac:dyDescent="0.2">
      <c r="A1054" s="1653"/>
      <c r="B1054" s="1656"/>
      <c r="C1054" s="535"/>
      <c r="D1054" s="272"/>
      <c r="E1054" s="1093"/>
      <c r="F1054" s="1093"/>
      <c r="G1054" s="1093"/>
      <c r="H1054" s="1093">
        <f>+G1054-F1054</f>
        <v>0</v>
      </c>
      <c r="I1054" s="1093">
        <f t="shared" si="457"/>
        <v>0</v>
      </c>
      <c r="J1054" s="1093"/>
      <c r="K1054" s="1093"/>
      <c r="L1054" s="1093"/>
      <c r="M1054" s="1499"/>
      <c r="N1054" s="1499"/>
      <c r="O1054" s="1499"/>
    </row>
    <row r="1055" spans="1:15" s="265" customFormat="1" ht="14.25" customHeight="1" x14ac:dyDescent="0.25">
      <c r="A1055" s="1653"/>
      <c r="B1055" s="1656"/>
      <c r="C1055" s="536"/>
      <c r="D1055" s="281" t="s">
        <v>33</v>
      </c>
      <c r="E1055" s="1398">
        <f>+E1057+E1121</f>
        <v>352342.1999999999</v>
      </c>
      <c r="F1055" s="1398">
        <f>+F1057+F1121</f>
        <v>372478.90000000008</v>
      </c>
      <c r="G1055" s="1398">
        <f>+G1057+G1121</f>
        <v>501912.5</v>
      </c>
      <c r="H1055" s="1398">
        <f>+G1055-F1055</f>
        <v>129433.59999999992</v>
      </c>
      <c r="I1055" s="1398">
        <f t="shared" si="457"/>
        <v>149570.3000000001</v>
      </c>
      <c r="J1055" s="1398"/>
      <c r="K1055" s="1398">
        <f>+K1057+K1121</f>
        <v>509990.7</v>
      </c>
      <c r="L1055" s="1398">
        <f>+L1057+L1121</f>
        <v>529131.5</v>
      </c>
      <c r="M1055" s="1475">
        <f>SUM(M1061:M1116)</f>
        <v>88712.366666666683</v>
      </c>
      <c r="N1055" s="1475">
        <f t="shared" ref="N1055:O1055" si="458">SUM(N1061:N1116)</f>
        <v>214190.49166666667</v>
      </c>
      <c r="O1055" s="1475">
        <f t="shared" si="458"/>
        <v>339668.61666666664</v>
      </c>
    </row>
    <row r="1056" spans="1:15" s="265" customFormat="1" ht="14.25" customHeight="1" x14ac:dyDescent="0.25">
      <c r="A1056" s="1653"/>
      <c r="B1056" s="1656"/>
      <c r="C1056" s="537"/>
      <c r="D1056" s="17" t="s">
        <v>403</v>
      </c>
      <c r="E1056" s="1093"/>
      <c r="F1056" s="1093"/>
      <c r="G1056" s="1093"/>
      <c r="H1056" s="1398"/>
      <c r="I1056" s="1398"/>
      <c r="J1056" s="1093"/>
      <c r="K1056" s="1093"/>
      <c r="L1056" s="1093"/>
      <c r="M1056" s="1475"/>
      <c r="N1056" s="1475"/>
      <c r="O1056" s="1475"/>
    </row>
    <row r="1057" spans="1:15" s="265" customFormat="1" ht="14.25" customHeight="1" x14ac:dyDescent="0.2">
      <c r="A1057" s="1653"/>
      <c r="B1057" s="1656"/>
      <c r="C1057" s="538"/>
      <c r="D1057" s="274" t="s">
        <v>36</v>
      </c>
      <c r="E1057" s="1398">
        <f>E1059+SUM(E1065:E1120)-E1065-E1070-E1078-E1092-E1096-E1113</f>
        <v>352342.1999999999</v>
      </c>
      <c r="F1057" s="1398">
        <f>F1059+SUM(F1065:F1120)-F1065-F1070-F1078-F1092-F1096-F1113</f>
        <v>372478.90000000008</v>
      </c>
      <c r="G1057" s="1398">
        <f>G1059+SUM(G1065:G1120)-G1065-G1070-G1078-G1092-G1096-G1113</f>
        <v>501912.5</v>
      </c>
      <c r="H1057" s="1398">
        <f>+G1057-F1057</f>
        <v>129433.59999999992</v>
      </c>
      <c r="I1057" s="1398">
        <f t="shared" ref="I1057:I1088" si="459">G1057-E1057</f>
        <v>149570.3000000001</v>
      </c>
      <c r="J1057" s="1398"/>
      <c r="K1057" s="1398">
        <f>K1059+SUM(K1065:K1120)-K1065-K1070-K1078-K1092-K1096-K1113</f>
        <v>509990.7</v>
      </c>
      <c r="L1057" s="1398">
        <f>L1059+SUM(L1065:L1120)-L1065-L1070-L1078-L1092-L1096-L1113</f>
        <v>529131.5</v>
      </c>
      <c r="M1057" s="1475"/>
      <c r="N1057" s="1475"/>
      <c r="O1057" s="1475"/>
    </row>
    <row r="1058" spans="1:15" s="265" customFormat="1" ht="13.5" customHeight="1" x14ac:dyDescent="0.2">
      <c r="A1058" s="1653"/>
      <c r="B1058" s="1656"/>
      <c r="C1058" s="534"/>
      <c r="D1058" s="272" t="s">
        <v>72</v>
      </c>
      <c r="E1058" s="1099"/>
      <c r="F1058" s="1099"/>
      <c r="G1058" s="1093"/>
      <c r="H1058" s="1093">
        <f t="shared" ref="H1058:H1130" si="460">+G1058-F1058</f>
        <v>0</v>
      </c>
      <c r="I1058" s="1099">
        <f t="shared" si="459"/>
        <v>0</v>
      </c>
      <c r="J1058" s="1099"/>
      <c r="K1058" s="1099"/>
      <c r="L1058" s="1099"/>
      <c r="M1058" s="1475"/>
      <c r="N1058" s="1475"/>
      <c r="O1058" s="1475"/>
    </row>
    <row r="1059" spans="1:15" s="265" customFormat="1" ht="14.25" customHeight="1" x14ac:dyDescent="0.2">
      <c r="A1059" s="1653"/>
      <c r="B1059" s="1656"/>
      <c r="C1059" s="539"/>
      <c r="D1059" s="488" t="s">
        <v>491</v>
      </c>
      <c r="E1059" s="1399">
        <f>SUM(E1061:E1063)</f>
        <v>311617.69999999995</v>
      </c>
      <c r="F1059" s="1399">
        <f>SUM(F1061:F1063)</f>
        <v>322927.30000000005</v>
      </c>
      <c r="G1059" s="1399">
        <f>SUM(G1061:G1063)</f>
        <v>441189.1</v>
      </c>
      <c r="H1059" s="1399">
        <f t="shared" si="460"/>
        <v>118261.79999999993</v>
      </c>
      <c r="I1059" s="1399">
        <f t="shared" si="459"/>
        <v>129571.40000000002</v>
      </c>
      <c r="J1059" s="1399"/>
      <c r="K1059" s="1399">
        <f>SUM(K1061:K1063)</f>
        <v>449267.3</v>
      </c>
      <c r="L1059" s="1399">
        <f>SUM(L1061:L1063)</f>
        <v>468408.10000000003</v>
      </c>
      <c r="M1059" s="1475"/>
      <c r="N1059" s="1475"/>
      <c r="O1059" s="1475"/>
    </row>
    <row r="1060" spans="1:15" s="265" customFormat="1" x14ac:dyDescent="0.2">
      <c r="A1060" s="1653"/>
      <c r="B1060" s="1656"/>
      <c r="C1060" s="534"/>
      <c r="D1060" s="272" t="s">
        <v>72</v>
      </c>
      <c r="E1060" s="1099"/>
      <c r="F1060" s="1099"/>
      <c r="G1060" s="1093"/>
      <c r="H1060" s="1093">
        <f t="shared" si="460"/>
        <v>0</v>
      </c>
      <c r="I1060" s="1099">
        <f t="shared" si="459"/>
        <v>0</v>
      </c>
      <c r="J1060" s="1099"/>
      <c r="K1060" s="1099"/>
      <c r="L1060" s="1099"/>
      <c r="M1060" s="1475"/>
      <c r="N1060" s="1475"/>
      <c r="O1060" s="1475"/>
    </row>
    <row r="1061" spans="1:15" s="265" customFormat="1" ht="28.5" x14ac:dyDescent="0.2">
      <c r="A1061" s="1653"/>
      <c r="B1061" s="1656"/>
      <c r="C1061" s="540" t="s">
        <v>283</v>
      </c>
      <c r="D1061" s="275" t="s">
        <v>37</v>
      </c>
      <c r="E1061" s="1099">
        <v>241274.4</v>
      </c>
      <c r="F1061" s="1099">
        <v>251165.7</v>
      </c>
      <c r="G1061" s="1099">
        <v>345486.6</v>
      </c>
      <c r="H1061" s="1099">
        <f t="shared" si="460"/>
        <v>94320.899999999965</v>
      </c>
      <c r="I1061" s="1099">
        <f t="shared" si="459"/>
        <v>104212.19999999998</v>
      </c>
      <c r="J1061" s="1099"/>
      <c r="K1061" s="1099">
        <v>349430.1</v>
      </c>
      <c r="L1061" s="1099">
        <v>364317.4</v>
      </c>
      <c r="M1061" s="1475">
        <f t="shared" ref="M1061:M1063" si="461">+G1061/12*2</f>
        <v>57581.1</v>
      </c>
      <c r="N1061" s="1475">
        <f t="shared" ref="N1061:N1063" si="462">+G1061/12*5</f>
        <v>143952.75</v>
      </c>
      <c r="O1061" s="1475">
        <f t="shared" ref="O1061:O1063" si="463">+G1061/12*8</f>
        <v>230324.4</v>
      </c>
    </row>
    <row r="1062" spans="1:15" s="267" customFormat="1" ht="28.5" x14ac:dyDescent="0.2">
      <c r="A1062" s="1653"/>
      <c r="B1062" s="1656"/>
      <c r="C1062" s="540" t="s">
        <v>284</v>
      </c>
      <c r="D1062" s="276" t="s">
        <v>38</v>
      </c>
      <c r="E1062" s="1099">
        <v>60755.7</v>
      </c>
      <c r="F1062" s="1099">
        <v>62360.4</v>
      </c>
      <c r="G1062" s="1099">
        <v>89587.5</v>
      </c>
      <c r="H1062" s="1099">
        <f t="shared" si="460"/>
        <v>27227.1</v>
      </c>
      <c r="I1062" s="1099">
        <f t="shared" si="459"/>
        <v>28831.800000000003</v>
      </c>
      <c r="J1062" s="1099"/>
      <c r="K1062" s="1099">
        <v>93619.5</v>
      </c>
      <c r="L1062" s="1099">
        <v>97766</v>
      </c>
      <c r="M1062" s="1475">
        <f t="shared" si="461"/>
        <v>14931.25</v>
      </c>
      <c r="N1062" s="1475">
        <f t="shared" si="462"/>
        <v>37328.125</v>
      </c>
      <c r="O1062" s="1475">
        <f t="shared" si="463"/>
        <v>59725</v>
      </c>
    </row>
    <row r="1063" spans="1:15" s="267" customFormat="1" ht="28.5" x14ac:dyDescent="0.2">
      <c r="A1063" s="1653"/>
      <c r="B1063" s="1656"/>
      <c r="C1063" s="540" t="s">
        <v>285</v>
      </c>
      <c r="D1063" s="276" t="s">
        <v>39</v>
      </c>
      <c r="E1063" s="1099">
        <v>9587.6</v>
      </c>
      <c r="F1063" s="1099">
        <v>9401.2000000000007</v>
      </c>
      <c r="G1063" s="1099">
        <v>6115</v>
      </c>
      <c r="H1063" s="1099">
        <f t="shared" si="460"/>
        <v>-3286.2000000000007</v>
      </c>
      <c r="I1063" s="1099">
        <f t="shared" si="459"/>
        <v>-3472.6000000000004</v>
      </c>
      <c r="J1063" s="1099"/>
      <c r="K1063" s="1099">
        <v>6217.7</v>
      </c>
      <c r="L1063" s="1099">
        <v>6324.7</v>
      </c>
      <c r="M1063" s="1475">
        <f t="shared" si="461"/>
        <v>1019.1666666666666</v>
      </c>
      <c r="N1063" s="1475">
        <f t="shared" si="462"/>
        <v>2547.9166666666665</v>
      </c>
      <c r="O1063" s="1475">
        <f t="shared" si="463"/>
        <v>4076.6666666666665</v>
      </c>
    </row>
    <row r="1064" spans="1:15" s="267" customFormat="1" ht="14.25" x14ac:dyDescent="0.2">
      <c r="A1064" s="1653"/>
      <c r="B1064" s="1656"/>
      <c r="C1064" s="541"/>
      <c r="D1064" s="489"/>
      <c r="E1064" s="1120"/>
      <c r="F1064" s="1120"/>
      <c r="G1064" s="1120"/>
      <c r="H1064" s="1120">
        <f t="shared" si="460"/>
        <v>0</v>
      </c>
      <c r="I1064" s="1120">
        <f t="shared" si="459"/>
        <v>0</v>
      </c>
      <c r="J1064" s="1120"/>
      <c r="K1064" s="1120"/>
      <c r="L1064" s="1120"/>
      <c r="M1064" s="1067"/>
      <c r="N1064" s="1067"/>
      <c r="O1064" s="1067"/>
    </row>
    <row r="1065" spans="1:15" s="267" customFormat="1" ht="14.25" x14ac:dyDescent="0.2">
      <c r="A1065" s="1653"/>
      <c r="B1065" s="1656"/>
      <c r="C1065" s="542">
        <v>4212</v>
      </c>
      <c r="D1065" s="488" t="s">
        <v>40</v>
      </c>
      <c r="E1065" s="1399">
        <f>E1067+E1068+E1069</f>
        <v>11527.8</v>
      </c>
      <c r="F1065" s="1399">
        <f>F1067+F1068+F1069</f>
        <v>16236.9</v>
      </c>
      <c r="G1065" s="1399">
        <f>G1067+G1068+G1069</f>
        <v>16365.5</v>
      </c>
      <c r="H1065" s="1399">
        <f t="shared" si="460"/>
        <v>128.60000000000036</v>
      </c>
      <c r="I1065" s="1399">
        <f t="shared" si="459"/>
        <v>4837.7000000000007</v>
      </c>
      <c r="J1065" s="1399"/>
      <c r="K1065" s="1399">
        <f>K1067+K1068+K1069</f>
        <v>16365.5</v>
      </c>
      <c r="L1065" s="1399">
        <f>L1067+L1068+L1069</f>
        <v>16365.5</v>
      </c>
      <c r="M1065" s="1067"/>
      <c r="N1065" s="1067"/>
      <c r="O1065" s="1067"/>
    </row>
    <row r="1066" spans="1:15" s="267" customFormat="1" x14ac:dyDescent="0.2">
      <c r="A1066" s="1653"/>
      <c r="B1066" s="1656"/>
      <c r="C1066" s="540"/>
      <c r="D1066" s="272" t="s">
        <v>72</v>
      </c>
      <c r="E1066" s="1089"/>
      <c r="F1066" s="1089"/>
      <c r="G1066" s="1089"/>
      <c r="H1066" s="1089">
        <f t="shared" si="460"/>
        <v>0</v>
      </c>
      <c r="I1066" s="1089">
        <f t="shared" si="459"/>
        <v>0</v>
      </c>
      <c r="J1066" s="1089"/>
      <c r="K1066" s="1089"/>
      <c r="L1066" s="1089"/>
      <c r="M1066" s="1067"/>
      <c r="N1066" s="1067"/>
      <c r="O1066" s="1067"/>
    </row>
    <row r="1067" spans="1:15" s="267" customFormat="1" x14ac:dyDescent="0.2">
      <c r="A1067" s="1653"/>
      <c r="B1067" s="1656"/>
      <c r="C1067" s="540"/>
      <c r="D1067" s="272" t="s">
        <v>40</v>
      </c>
      <c r="E1067" s="1089">
        <v>5925</v>
      </c>
      <c r="F1067" s="1089">
        <v>6175.9</v>
      </c>
      <c r="G1067" s="1089">
        <v>6304.5</v>
      </c>
      <c r="H1067" s="1089">
        <f t="shared" si="460"/>
        <v>128.60000000000036</v>
      </c>
      <c r="I1067" s="1089">
        <f t="shared" si="459"/>
        <v>379.5</v>
      </c>
      <c r="J1067" s="1089"/>
      <c r="K1067" s="1089">
        <v>6304.5</v>
      </c>
      <c r="L1067" s="1089">
        <v>6304.5</v>
      </c>
      <c r="M1067" s="1067">
        <f t="shared" ref="M1067" si="464">+G1067/12*3</f>
        <v>1576.125</v>
      </c>
      <c r="N1067" s="1067">
        <f t="shared" ref="N1067" si="465">+G1067/12*6</f>
        <v>3152.25</v>
      </c>
      <c r="O1067" s="1067">
        <f t="shared" ref="O1067" si="466">+G1067/12*9</f>
        <v>4728.375</v>
      </c>
    </row>
    <row r="1068" spans="1:15" s="267" customFormat="1" x14ac:dyDescent="0.2">
      <c r="A1068" s="1653"/>
      <c r="B1068" s="1656"/>
      <c r="C1068" s="540"/>
      <c r="D1068" s="272" t="s">
        <v>292</v>
      </c>
      <c r="E1068" s="1089"/>
      <c r="F1068" s="1089"/>
      <c r="G1068" s="1089"/>
      <c r="H1068" s="1089">
        <f t="shared" si="460"/>
        <v>0</v>
      </c>
      <c r="I1068" s="1089">
        <f t="shared" si="459"/>
        <v>0</v>
      </c>
      <c r="J1068" s="1089"/>
      <c r="K1068" s="1089"/>
      <c r="L1068" s="1089"/>
      <c r="M1068" s="1067"/>
      <c r="N1068" s="1067"/>
      <c r="O1068" s="1067"/>
    </row>
    <row r="1069" spans="1:15" s="267" customFormat="1" x14ac:dyDescent="0.2">
      <c r="A1069" s="1653"/>
      <c r="B1069" s="1656"/>
      <c r="C1069" s="540"/>
      <c r="D1069" s="272" t="s">
        <v>405</v>
      </c>
      <c r="E1069" s="1089">
        <v>5602.8</v>
      </c>
      <c r="F1069" s="1089">
        <v>10061</v>
      </c>
      <c r="G1069" s="1089">
        <v>10061</v>
      </c>
      <c r="H1069" s="1089">
        <f t="shared" si="460"/>
        <v>0</v>
      </c>
      <c r="I1069" s="1089">
        <f t="shared" si="459"/>
        <v>4458.2</v>
      </c>
      <c r="J1069" s="1089"/>
      <c r="K1069" s="1089">
        <v>10061</v>
      </c>
      <c r="L1069" s="1089">
        <v>10061</v>
      </c>
      <c r="M1069" s="1067">
        <f t="shared" ref="M1069" si="467">+G1069/12*3</f>
        <v>2515.25</v>
      </c>
      <c r="N1069" s="1067">
        <f t="shared" ref="N1069" si="468">+G1069/12*6</f>
        <v>5030.5</v>
      </c>
      <c r="O1069" s="1067">
        <f t="shared" ref="O1069" si="469">+G1069/12*9</f>
        <v>7545.75</v>
      </c>
    </row>
    <row r="1070" spans="1:15" s="267" customFormat="1" ht="14.25" x14ac:dyDescent="0.2">
      <c r="A1070" s="1653"/>
      <c r="B1070" s="1656"/>
      <c r="C1070" s="542">
        <v>4213</v>
      </c>
      <c r="D1070" s="488" t="s">
        <v>41</v>
      </c>
      <c r="E1070" s="1399">
        <f>E1072+E1073</f>
        <v>1265.5999999999999</v>
      </c>
      <c r="F1070" s="1399">
        <f>F1072+F1073</f>
        <v>1161.5999999999999</v>
      </c>
      <c r="G1070" s="1399">
        <f>G1072+G1073</f>
        <v>1783.5</v>
      </c>
      <c r="H1070" s="1399">
        <f t="shared" si="460"/>
        <v>621.90000000000009</v>
      </c>
      <c r="I1070" s="1399">
        <f t="shared" si="459"/>
        <v>517.90000000000009</v>
      </c>
      <c r="J1070" s="1399"/>
      <c r="K1070" s="1399">
        <f>K1072+K1073</f>
        <v>1783.5</v>
      </c>
      <c r="L1070" s="1399">
        <f>L1072+L1073</f>
        <v>1783.5</v>
      </c>
      <c r="M1070" s="1067"/>
      <c r="N1070" s="1067"/>
      <c r="O1070" s="1067"/>
    </row>
    <row r="1071" spans="1:15" s="267" customFormat="1" x14ac:dyDescent="0.2">
      <c r="A1071" s="1653"/>
      <c r="B1071" s="1656"/>
      <c r="C1071" s="540"/>
      <c r="D1071" s="272" t="s">
        <v>72</v>
      </c>
      <c r="E1071" s="1089"/>
      <c r="F1071" s="1089"/>
      <c r="G1071" s="1089"/>
      <c r="H1071" s="1089">
        <f t="shared" si="460"/>
        <v>0</v>
      </c>
      <c r="I1071" s="1089">
        <f t="shared" si="459"/>
        <v>0</v>
      </c>
      <c r="J1071" s="1089"/>
      <c r="K1071" s="1089"/>
      <c r="L1071" s="1089"/>
      <c r="M1071" s="1067"/>
      <c r="N1071" s="1067"/>
      <c r="O1071" s="1067"/>
    </row>
    <row r="1072" spans="1:15" s="267" customFormat="1" ht="27" x14ac:dyDescent="0.2">
      <c r="A1072" s="1653"/>
      <c r="B1072" s="1656"/>
      <c r="C1072" s="540"/>
      <c r="D1072" s="278" t="s">
        <v>42</v>
      </c>
      <c r="E1072" s="1089">
        <v>1265.5999999999999</v>
      </c>
      <c r="F1072" s="1089">
        <v>969.6</v>
      </c>
      <c r="G1072" s="1099">
        <v>1399.5</v>
      </c>
      <c r="H1072" s="1089">
        <f t="shared" si="460"/>
        <v>429.9</v>
      </c>
      <c r="I1072" s="1089">
        <f t="shared" si="459"/>
        <v>133.90000000000009</v>
      </c>
      <c r="J1072" s="1089"/>
      <c r="K1072" s="1099">
        <v>1399.5</v>
      </c>
      <c r="L1072" s="1099">
        <v>1399.5</v>
      </c>
      <c r="M1072" s="1067">
        <f t="shared" ref="M1072:M1074" si="470">+G1072/12*3</f>
        <v>349.875</v>
      </c>
      <c r="N1072" s="1067">
        <f t="shared" ref="N1072:N1074" si="471">+G1072/12*6</f>
        <v>699.75</v>
      </c>
      <c r="O1072" s="1067">
        <f t="shared" ref="O1072:O1074" si="472">+G1072/12*9</f>
        <v>1049.625</v>
      </c>
    </row>
    <row r="1073" spans="1:15" s="267" customFormat="1" ht="27" x14ac:dyDescent="0.2">
      <c r="A1073" s="1653"/>
      <c r="B1073" s="1656"/>
      <c r="C1073" s="540"/>
      <c r="D1073" s="278" t="s">
        <v>286</v>
      </c>
      <c r="E1073" s="1089"/>
      <c r="F1073" s="1089">
        <v>192</v>
      </c>
      <c r="G1073" s="1089">
        <v>384</v>
      </c>
      <c r="H1073" s="1089">
        <f t="shared" si="460"/>
        <v>192</v>
      </c>
      <c r="I1073" s="1089">
        <f t="shared" si="459"/>
        <v>384</v>
      </c>
      <c r="J1073" s="1089"/>
      <c r="K1073" s="1089">
        <v>384</v>
      </c>
      <c r="L1073" s="1089">
        <v>384</v>
      </c>
      <c r="M1073" s="1067">
        <f t="shared" si="470"/>
        <v>96</v>
      </c>
      <c r="N1073" s="1067">
        <f t="shared" si="471"/>
        <v>192</v>
      </c>
      <c r="O1073" s="1067">
        <f t="shared" si="472"/>
        <v>288</v>
      </c>
    </row>
    <row r="1074" spans="1:15" s="267" customFormat="1" ht="14.25" x14ac:dyDescent="0.2">
      <c r="A1074" s="1653"/>
      <c r="B1074" s="1656"/>
      <c r="C1074" s="540">
        <v>4214</v>
      </c>
      <c r="D1074" s="277" t="s">
        <v>43</v>
      </c>
      <c r="E1074" s="1089">
        <v>25919.8</v>
      </c>
      <c r="F1074" s="1089">
        <v>25657.1</v>
      </c>
      <c r="G1074" s="1089">
        <v>34560.400000000001</v>
      </c>
      <c r="H1074" s="1089">
        <f t="shared" si="460"/>
        <v>8903.3000000000029</v>
      </c>
      <c r="I1074" s="1089">
        <f t="shared" si="459"/>
        <v>8640.6000000000022</v>
      </c>
      <c r="J1074" s="1089"/>
      <c r="K1074" s="1089">
        <v>34560.400000000001</v>
      </c>
      <c r="L1074" s="1089">
        <v>34560.400000000001</v>
      </c>
      <c r="M1074" s="1067">
        <f t="shared" si="470"/>
        <v>8640.1</v>
      </c>
      <c r="N1074" s="1067">
        <f t="shared" si="471"/>
        <v>17280.2</v>
      </c>
      <c r="O1074" s="1067">
        <f t="shared" si="472"/>
        <v>25920.3</v>
      </c>
    </row>
    <row r="1075" spans="1:15" s="265" customFormat="1" ht="23.25" customHeight="1" x14ac:dyDescent="0.2">
      <c r="A1075" s="1653"/>
      <c r="B1075" s="1656"/>
      <c r="C1075" s="540">
        <v>4215</v>
      </c>
      <c r="D1075" s="277" t="s">
        <v>44</v>
      </c>
      <c r="E1075" s="1089"/>
      <c r="F1075" s="1089"/>
      <c r="G1075" s="1089"/>
      <c r="H1075" s="1089">
        <f t="shared" si="460"/>
        <v>0</v>
      </c>
      <c r="I1075" s="1089">
        <f t="shared" si="459"/>
        <v>0</v>
      </c>
      <c r="J1075" s="1089"/>
      <c r="K1075" s="1089"/>
      <c r="L1075" s="1089"/>
      <c r="M1075" s="1475"/>
      <c r="N1075" s="1107"/>
      <c r="O1075" s="1475"/>
    </row>
    <row r="1076" spans="1:15" s="176" customFormat="1" ht="14.25" x14ac:dyDescent="0.2">
      <c r="A1076" s="1653"/>
      <c r="B1076" s="1656"/>
      <c r="C1076" s="540">
        <v>4216</v>
      </c>
      <c r="D1076" s="277" t="s">
        <v>45</v>
      </c>
      <c r="E1076" s="1089"/>
      <c r="F1076" s="1089"/>
      <c r="G1076" s="1089"/>
      <c r="H1076" s="1089">
        <f t="shared" si="460"/>
        <v>0</v>
      </c>
      <c r="I1076" s="1089">
        <f t="shared" si="459"/>
        <v>0</v>
      </c>
      <c r="J1076" s="1089"/>
      <c r="K1076" s="1089"/>
      <c r="L1076" s="1089"/>
      <c r="M1076" s="1107"/>
      <c r="N1076" s="1107"/>
      <c r="O1076" s="1107"/>
    </row>
    <row r="1077" spans="1:15" s="176" customFormat="1" ht="14.25" x14ac:dyDescent="0.2">
      <c r="A1077" s="1653"/>
      <c r="B1077" s="1656"/>
      <c r="C1077" s="540">
        <v>4217</v>
      </c>
      <c r="D1077" s="277" t="s">
        <v>46</v>
      </c>
      <c r="E1077" s="1089"/>
      <c r="F1077" s="1089"/>
      <c r="G1077" s="1089"/>
      <c r="H1077" s="1089">
        <f t="shared" si="460"/>
        <v>0</v>
      </c>
      <c r="I1077" s="1089">
        <f t="shared" si="459"/>
        <v>0</v>
      </c>
      <c r="J1077" s="1089"/>
      <c r="K1077" s="1089"/>
      <c r="L1077" s="1089"/>
      <c r="M1077" s="1107"/>
      <c r="N1077" s="1107"/>
      <c r="O1077" s="1107"/>
    </row>
    <row r="1078" spans="1:15" s="176" customFormat="1" ht="14.25" x14ac:dyDescent="0.2">
      <c r="A1078" s="1653"/>
      <c r="B1078" s="1656"/>
      <c r="C1078" s="542"/>
      <c r="D1078" s="488" t="s">
        <v>431</v>
      </c>
      <c r="E1078" s="1399">
        <f>E1080+E1081</f>
        <v>281.39999999999998</v>
      </c>
      <c r="F1078" s="1399">
        <f>F1080+F1081</f>
        <v>282.20000000000005</v>
      </c>
      <c r="G1078" s="1399">
        <f>G1080+G1081</f>
        <v>286</v>
      </c>
      <c r="H1078" s="1399">
        <f t="shared" si="460"/>
        <v>3.7999999999999545</v>
      </c>
      <c r="I1078" s="1399">
        <f t="shared" si="459"/>
        <v>4.6000000000000227</v>
      </c>
      <c r="J1078" s="1399"/>
      <c r="K1078" s="1399">
        <f>K1080+K1081</f>
        <v>286</v>
      </c>
      <c r="L1078" s="1399">
        <f>L1080+L1081</f>
        <v>286</v>
      </c>
      <c r="M1078" s="1107"/>
      <c r="N1078" s="1107"/>
      <c r="O1078" s="1107"/>
    </row>
    <row r="1079" spans="1:15" s="176" customFormat="1" x14ac:dyDescent="0.2">
      <c r="A1079" s="1653"/>
      <c r="B1079" s="1656"/>
      <c r="C1079" s="540"/>
      <c r="D1079" s="272" t="s">
        <v>72</v>
      </c>
      <c r="E1079" s="1093"/>
      <c r="F1079" s="1093"/>
      <c r="G1079" s="1093"/>
      <c r="H1079" s="1093">
        <f t="shared" si="460"/>
        <v>0</v>
      </c>
      <c r="I1079" s="1093">
        <f t="shared" si="459"/>
        <v>0</v>
      </c>
      <c r="J1079" s="1093"/>
      <c r="K1079" s="1093"/>
      <c r="L1079" s="1093"/>
      <c r="M1079" s="1107"/>
      <c r="N1079" s="1107"/>
      <c r="O1079" s="1107"/>
    </row>
    <row r="1080" spans="1:15" s="176" customFormat="1" x14ac:dyDescent="0.2">
      <c r="A1080" s="1653"/>
      <c r="B1080" s="1656"/>
      <c r="C1080" s="540">
        <v>4221</v>
      </c>
      <c r="D1080" s="272" t="s">
        <v>47</v>
      </c>
      <c r="E1080" s="1093">
        <v>281.39999999999998</v>
      </c>
      <c r="F1080" s="1093">
        <v>282.20000000000005</v>
      </c>
      <c r="G1080" s="1093">
        <v>286</v>
      </c>
      <c r="H1080" s="1093">
        <f t="shared" si="460"/>
        <v>3.7999999999999545</v>
      </c>
      <c r="I1080" s="1093">
        <f t="shared" si="459"/>
        <v>4.6000000000000227</v>
      </c>
      <c r="J1080" s="1093"/>
      <c r="K1080" s="1093">
        <v>286</v>
      </c>
      <c r="L1080" s="1093">
        <v>286</v>
      </c>
      <c r="M1080" s="1067">
        <f t="shared" ref="M1080" si="473">+G1080/12*3</f>
        <v>71.5</v>
      </c>
      <c r="N1080" s="1067">
        <f t="shared" ref="N1080" si="474">+G1080/12*6</f>
        <v>143</v>
      </c>
      <c r="O1080" s="1067">
        <f t="shared" ref="O1080" si="475">+G1080/12*9</f>
        <v>214.5</v>
      </c>
    </row>
    <row r="1081" spans="1:15" s="176" customFormat="1" x14ac:dyDescent="0.2">
      <c r="A1081" s="1653"/>
      <c r="B1081" s="1656"/>
      <c r="C1081" s="540">
        <v>4222</v>
      </c>
      <c r="D1081" s="272" t="s">
        <v>48</v>
      </c>
      <c r="E1081" s="1093"/>
      <c r="F1081" s="1093"/>
      <c r="G1081" s="1093"/>
      <c r="H1081" s="1093">
        <f t="shared" si="460"/>
        <v>0</v>
      </c>
      <c r="I1081" s="1093">
        <f t="shared" si="459"/>
        <v>0</v>
      </c>
      <c r="J1081" s="1093"/>
      <c r="K1081" s="1093"/>
      <c r="L1081" s="1093"/>
      <c r="M1081" s="1107"/>
      <c r="N1081" s="1067"/>
      <c r="O1081" s="1107"/>
    </row>
    <row r="1082" spans="1:15" s="267" customFormat="1" ht="14.25" x14ac:dyDescent="0.2">
      <c r="A1082" s="1653"/>
      <c r="B1082" s="1656"/>
      <c r="C1082" s="540">
        <v>4231</v>
      </c>
      <c r="D1082" s="273" t="s">
        <v>49</v>
      </c>
      <c r="E1082" s="1093">
        <v>1273</v>
      </c>
      <c r="F1082" s="1093">
        <v>1505.4</v>
      </c>
      <c r="G1082" s="1093">
        <v>1755.4</v>
      </c>
      <c r="H1082" s="1093">
        <f t="shared" si="460"/>
        <v>250</v>
      </c>
      <c r="I1082" s="1093">
        <f t="shared" si="459"/>
        <v>482.40000000000009</v>
      </c>
      <c r="J1082" s="1093"/>
      <c r="K1082" s="1093">
        <v>1755.4</v>
      </c>
      <c r="L1082" s="1093">
        <v>1755.4</v>
      </c>
      <c r="M1082" s="1067">
        <f t="shared" ref="M1082" si="476">+G1082/12*3</f>
        <v>438.85</v>
      </c>
      <c r="N1082" s="1067">
        <f t="shared" ref="N1082" si="477">+G1082/12*6</f>
        <v>877.7</v>
      </c>
      <c r="O1082" s="1067">
        <f t="shared" ref="O1082" si="478">+G1082/12*9</f>
        <v>1316.55</v>
      </c>
    </row>
    <row r="1083" spans="1:15" s="267" customFormat="1" ht="16.5" x14ac:dyDescent="0.3">
      <c r="A1083" s="1653"/>
      <c r="B1083" s="1656"/>
      <c r="C1083" s="540">
        <v>4232</v>
      </c>
      <c r="D1083" s="273" t="s">
        <v>50</v>
      </c>
      <c r="E1083" s="1093"/>
      <c r="F1083" s="1093"/>
      <c r="G1083" s="1093"/>
      <c r="H1083" s="1093">
        <f t="shared" si="460"/>
        <v>0</v>
      </c>
      <c r="I1083" s="1093">
        <f t="shared" si="459"/>
        <v>0</v>
      </c>
      <c r="J1083" s="1400"/>
      <c r="K1083" s="1093"/>
      <c r="L1083" s="1093"/>
      <c r="M1083" s="1067"/>
      <c r="N1083" s="1067"/>
      <c r="O1083" s="1067"/>
    </row>
    <row r="1084" spans="1:15" s="267" customFormat="1" ht="28.5" x14ac:dyDescent="0.3">
      <c r="A1084" s="1653"/>
      <c r="B1084" s="1656"/>
      <c r="C1084" s="540">
        <v>4233</v>
      </c>
      <c r="D1084" s="273" t="s">
        <v>394</v>
      </c>
      <c r="E1084" s="1093"/>
      <c r="F1084" s="1093"/>
      <c r="G1084" s="1093"/>
      <c r="H1084" s="1093">
        <f t="shared" si="460"/>
        <v>0</v>
      </c>
      <c r="I1084" s="1093">
        <f t="shared" si="459"/>
        <v>0</v>
      </c>
      <c r="J1084" s="1400"/>
      <c r="K1084" s="1093"/>
      <c r="L1084" s="1093"/>
      <c r="M1084" s="1067"/>
      <c r="N1084" s="1067"/>
      <c r="O1084" s="1067"/>
    </row>
    <row r="1085" spans="1:15" s="267" customFormat="1" ht="14.25" x14ac:dyDescent="0.2">
      <c r="A1085" s="1653"/>
      <c r="B1085" s="1656"/>
      <c r="C1085" s="540">
        <v>4234</v>
      </c>
      <c r="D1085" s="273" t="s">
        <v>51</v>
      </c>
      <c r="E1085" s="1089"/>
      <c r="F1085" s="1089"/>
      <c r="G1085" s="1089"/>
      <c r="H1085" s="1089">
        <f t="shared" si="460"/>
        <v>0</v>
      </c>
      <c r="I1085" s="1089">
        <f t="shared" si="459"/>
        <v>0</v>
      </c>
      <c r="J1085" s="1089"/>
      <c r="K1085" s="1089"/>
      <c r="L1085" s="1089"/>
      <c r="M1085" s="1067"/>
      <c r="N1085" s="1475"/>
      <c r="O1085" s="1067"/>
    </row>
    <row r="1086" spans="1:15" s="265" customFormat="1" ht="14.25" x14ac:dyDescent="0.2">
      <c r="A1086" s="1653"/>
      <c r="B1086" s="1656"/>
      <c r="C1086" s="540">
        <v>4235</v>
      </c>
      <c r="D1086" s="273" t="s">
        <v>52</v>
      </c>
      <c r="E1086" s="1089"/>
      <c r="F1086" s="1089"/>
      <c r="G1086" s="1089">
        <v>750</v>
      </c>
      <c r="H1086" s="1089">
        <f t="shared" si="460"/>
        <v>750</v>
      </c>
      <c r="I1086" s="1089">
        <f t="shared" si="459"/>
        <v>750</v>
      </c>
      <c r="J1086" s="1089"/>
      <c r="K1086" s="1089">
        <v>750</v>
      </c>
      <c r="L1086" s="1089">
        <v>750</v>
      </c>
      <c r="M1086" s="1067">
        <f t="shared" ref="M1086" si="479">+G1086/12*3</f>
        <v>187.5</v>
      </c>
      <c r="N1086" s="1067">
        <f t="shared" ref="N1086" si="480">+G1086/12*6</f>
        <v>375</v>
      </c>
      <c r="O1086" s="1067">
        <f t="shared" ref="O1086" si="481">+G1086/12*9</f>
        <v>562.5</v>
      </c>
    </row>
    <row r="1087" spans="1:15" s="267" customFormat="1" ht="28.5" x14ac:dyDescent="0.2">
      <c r="A1087" s="1653"/>
      <c r="B1087" s="1656"/>
      <c r="C1087" s="540">
        <v>4236</v>
      </c>
      <c r="D1087" s="273" t="s">
        <v>53</v>
      </c>
      <c r="E1087" s="1089"/>
      <c r="F1087" s="1089"/>
      <c r="G1087" s="1089"/>
      <c r="H1087" s="1089">
        <f t="shared" si="460"/>
        <v>0</v>
      </c>
      <c r="I1087" s="1089">
        <f t="shared" si="459"/>
        <v>0</v>
      </c>
      <c r="J1087" s="1089"/>
      <c r="K1087" s="1089"/>
      <c r="L1087" s="1089"/>
      <c r="M1087" s="1067"/>
      <c r="N1087" s="1475"/>
      <c r="O1087" s="1067"/>
    </row>
    <row r="1088" spans="1:15" s="265" customFormat="1" ht="14.25" x14ac:dyDescent="0.2">
      <c r="A1088" s="1653"/>
      <c r="B1088" s="1656"/>
      <c r="C1088" s="540">
        <v>4237</v>
      </c>
      <c r="D1088" s="273" t="s">
        <v>54</v>
      </c>
      <c r="E1088" s="1089"/>
      <c r="F1088" s="1089"/>
      <c r="G1088" s="1089"/>
      <c r="H1088" s="1089">
        <f t="shared" si="460"/>
        <v>0</v>
      </c>
      <c r="I1088" s="1089">
        <f t="shared" si="459"/>
        <v>0</v>
      </c>
      <c r="J1088" s="1089"/>
      <c r="K1088" s="1089"/>
      <c r="L1088" s="1089"/>
      <c r="M1088" s="1475"/>
      <c r="N1088" s="1475"/>
      <c r="O1088" s="1475"/>
    </row>
    <row r="1089" spans="1:15" s="265" customFormat="1" ht="14.25" x14ac:dyDescent="0.2">
      <c r="A1089" s="1653"/>
      <c r="B1089" s="1656"/>
      <c r="C1089" s="540">
        <v>4239</v>
      </c>
      <c r="D1089" s="271" t="s">
        <v>55</v>
      </c>
      <c r="E1089" s="1099"/>
      <c r="F1089" s="1099"/>
      <c r="G1089" s="1099"/>
      <c r="H1089" s="1099">
        <f t="shared" si="460"/>
        <v>0</v>
      </c>
      <c r="I1089" s="1099">
        <f t="shared" ref="I1089:I1120" si="482">G1089-E1089</f>
        <v>0</v>
      </c>
      <c r="J1089" s="1099"/>
      <c r="K1089" s="1099"/>
      <c r="L1089" s="1099"/>
      <c r="M1089" s="1475"/>
      <c r="N1089" s="1475"/>
      <c r="O1089" s="1475"/>
    </row>
    <row r="1090" spans="1:15" s="265" customFormat="1" ht="14.25" x14ac:dyDescent="0.2">
      <c r="A1090" s="1653"/>
      <c r="B1090" s="1656"/>
      <c r="C1090" s="540">
        <v>4241</v>
      </c>
      <c r="D1090" s="273" t="s">
        <v>56</v>
      </c>
      <c r="E1090" s="1089">
        <v>154.69999999999999</v>
      </c>
      <c r="F1090" s="1089">
        <v>154.80000000000001</v>
      </c>
      <c r="G1090" s="1089">
        <v>154.80000000000001</v>
      </c>
      <c r="H1090" s="1089">
        <f t="shared" si="460"/>
        <v>0</v>
      </c>
      <c r="I1090" s="1089">
        <f t="shared" si="482"/>
        <v>0.10000000000002274</v>
      </c>
      <c r="J1090" s="1089"/>
      <c r="K1090" s="1089">
        <v>154.80000000000001</v>
      </c>
      <c r="L1090" s="1089">
        <v>154.80000000000001</v>
      </c>
      <c r="M1090" s="1067">
        <f t="shared" ref="M1090" si="483">+G1090/12*3</f>
        <v>38.700000000000003</v>
      </c>
      <c r="N1090" s="1067">
        <f t="shared" ref="N1090" si="484">+G1090/12*6</f>
        <v>77.400000000000006</v>
      </c>
      <c r="O1090" s="1067">
        <f t="shared" ref="O1090" si="485">+G1090/12*9</f>
        <v>116.10000000000001</v>
      </c>
    </row>
    <row r="1091" spans="1:15" s="265" customFormat="1" ht="28.5" x14ac:dyDescent="0.2">
      <c r="A1091" s="1653"/>
      <c r="B1091" s="1656"/>
      <c r="C1091" s="540">
        <v>4251</v>
      </c>
      <c r="D1091" s="271" t="s">
        <v>57</v>
      </c>
      <c r="E1091" s="1099"/>
      <c r="F1091" s="1099"/>
      <c r="G1091" s="1099"/>
      <c r="H1091" s="1099">
        <f t="shared" si="460"/>
        <v>0</v>
      </c>
      <c r="I1091" s="1099">
        <f t="shared" si="482"/>
        <v>0</v>
      </c>
      <c r="J1091" s="1099"/>
      <c r="K1091" s="1099"/>
      <c r="L1091" s="1099"/>
      <c r="M1091" s="1475"/>
      <c r="N1091" s="1475"/>
      <c r="O1091" s="1475"/>
    </row>
    <row r="1092" spans="1:15" s="265" customFormat="1" ht="28.5" x14ac:dyDescent="0.2">
      <c r="A1092" s="1653"/>
      <c r="B1092" s="1656"/>
      <c r="C1092" s="542">
        <v>4252</v>
      </c>
      <c r="D1092" s="488" t="s">
        <v>58</v>
      </c>
      <c r="E1092" s="1399">
        <f>E1094+E1095</f>
        <v>0</v>
      </c>
      <c r="F1092" s="1399">
        <f>F1094+F1095</f>
        <v>0</v>
      </c>
      <c r="G1092" s="1399">
        <f>G1094+G1095</f>
        <v>0</v>
      </c>
      <c r="H1092" s="1399">
        <f t="shared" si="460"/>
        <v>0</v>
      </c>
      <c r="I1092" s="1399">
        <f t="shared" si="482"/>
        <v>0</v>
      </c>
      <c r="J1092" s="1399"/>
      <c r="K1092" s="1399">
        <f>K1094+K1095</f>
        <v>0</v>
      </c>
      <c r="L1092" s="1399">
        <f>L1094+L1095</f>
        <v>0</v>
      </c>
      <c r="M1092" s="1475"/>
      <c r="N1092" s="1475"/>
      <c r="O1092" s="1475"/>
    </row>
    <row r="1093" spans="1:15" s="265" customFormat="1" x14ac:dyDescent="0.2">
      <c r="A1093" s="1653"/>
      <c r="B1093" s="1656"/>
      <c r="C1093" s="540"/>
      <c r="D1093" s="272" t="s">
        <v>72</v>
      </c>
      <c r="E1093" s="1099"/>
      <c r="F1093" s="1099"/>
      <c r="G1093" s="1099"/>
      <c r="H1093" s="1099">
        <f t="shared" si="460"/>
        <v>0</v>
      </c>
      <c r="I1093" s="1099">
        <f t="shared" si="482"/>
        <v>0</v>
      </c>
      <c r="J1093" s="1099"/>
      <c r="K1093" s="1099"/>
      <c r="L1093" s="1099"/>
      <c r="M1093" s="1475"/>
      <c r="N1093" s="1067"/>
      <c r="O1093" s="1475"/>
    </row>
    <row r="1094" spans="1:15" s="267" customFormat="1" ht="27" x14ac:dyDescent="0.2">
      <c r="A1094" s="1653"/>
      <c r="B1094" s="1656"/>
      <c r="C1094" s="540"/>
      <c r="D1094" s="279" t="s">
        <v>59</v>
      </c>
      <c r="E1094" s="1099"/>
      <c r="F1094" s="1099"/>
      <c r="G1094" s="1099"/>
      <c r="H1094" s="1099">
        <f t="shared" si="460"/>
        <v>0</v>
      </c>
      <c r="I1094" s="1099">
        <f t="shared" si="482"/>
        <v>0</v>
      </c>
      <c r="J1094" s="1099"/>
      <c r="K1094" s="1099"/>
      <c r="L1094" s="1099"/>
      <c r="M1094" s="1067"/>
      <c r="N1094" s="1067"/>
      <c r="O1094" s="1067"/>
    </row>
    <row r="1095" spans="1:15" s="267" customFormat="1" ht="27" x14ac:dyDescent="0.2">
      <c r="A1095" s="1653"/>
      <c r="B1095" s="1656"/>
      <c r="C1095" s="540"/>
      <c r="D1095" s="279" t="s">
        <v>60</v>
      </c>
      <c r="E1095" s="1099"/>
      <c r="F1095" s="1099"/>
      <c r="G1095" s="1099"/>
      <c r="H1095" s="1099">
        <f t="shared" si="460"/>
        <v>0</v>
      </c>
      <c r="I1095" s="1099">
        <f t="shared" si="482"/>
        <v>0</v>
      </c>
      <c r="J1095" s="1099"/>
      <c r="K1095" s="1099"/>
      <c r="L1095" s="1099"/>
      <c r="M1095" s="1067"/>
      <c r="N1095" s="1067"/>
      <c r="O1095" s="1067"/>
    </row>
    <row r="1096" spans="1:15" s="267" customFormat="1" ht="14.25" x14ac:dyDescent="0.2">
      <c r="A1096" s="1653"/>
      <c r="B1096" s="1656"/>
      <c r="C1096" s="542">
        <v>4261</v>
      </c>
      <c r="D1096" s="488" t="s">
        <v>61</v>
      </c>
      <c r="E1096" s="1399">
        <f>E1098+E1099</f>
        <v>57.7</v>
      </c>
      <c r="F1096" s="1399">
        <f>F1098+F1099</f>
        <v>0</v>
      </c>
      <c r="G1096" s="1399">
        <f>G1098+G1099</f>
        <v>0</v>
      </c>
      <c r="H1096" s="1399">
        <f t="shared" si="460"/>
        <v>0</v>
      </c>
      <c r="I1096" s="1399">
        <f t="shared" si="482"/>
        <v>-57.7</v>
      </c>
      <c r="J1096" s="1399"/>
      <c r="K1096" s="1399">
        <f>K1098+K1099</f>
        <v>0</v>
      </c>
      <c r="L1096" s="1399">
        <f>L1098+L1099</f>
        <v>0</v>
      </c>
      <c r="M1096" s="1067"/>
      <c r="N1096" s="1067"/>
      <c r="O1096" s="1067"/>
    </row>
    <row r="1097" spans="1:15" s="267" customFormat="1" x14ac:dyDescent="0.2">
      <c r="A1097" s="1653"/>
      <c r="B1097" s="1656"/>
      <c r="C1097" s="540"/>
      <c r="D1097" s="272" t="s">
        <v>72</v>
      </c>
      <c r="E1097" s="1089"/>
      <c r="F1097" s="1089"/>
      <c r="G1097" s="1089"/>
      <c r="H1097" s="1089">
        <f t="shared" si="460"/>
        <v>0</v>
      </c>
      <c r="I1097" s="1089">
        <f t="shared" si="482"/>
        <v>0</v>
      </c>
      <c r="J1097" s="1089"/>
      <c r="K1097" s="1089"/>
      <c r="L1097" s="1089"/>
      <c r="M1097" s="1067"/>
      <c r="N1097" s="1067"/>
      <c r="O1097" s="1067"/>
    </row>
    <row r="1098" spans="1:15" s="267" customFormat="1" x14ac:dyDescent="0.2">
      <c r="A1098" s="1653"/>
      <c r="B1098" s="1656"/>
      <c r="C1098" s="540"/>
      <c r="D1098" s="272" t="s">
        <v>62</v>
      </c>
      <c r="E1098" s="1089">
        <v>57.7</v>
      </c>
      <c r="F1098" s="1089"/>
      <c r="G1098" s="1089"/>
      <c r="H1098" s="1089">
        <f t="shared" si="460"/>
        <v>0</v>
      </c>
      <c r="I1098" s="1089">
        <f t="shared" si="482"/>
        <v>-57.7</v>
      </c>
      <c r="J1098" s="1089"/>
      <c r="K1098" s="1089"/>
      <c r="L1098" s="1089"/>
      <c r="M1098" s="1067"/>
      <c r="N1098" s="1067"/>
      <c r="O1098" s="1067"/>
    </row>
    <row r="1099" spans="1:15" s="267" customFormat="1" x14ac:dyDescent="0.2">
      <c r="A1099" s="1653"/>
      <c r="B1099" s="1656"/>
      <c r="C1099" s="540"/>
      <c r="D1099" s="272" t="s">
        <v>63</v>
      </c>
      <c r="E1099" s="1089"/>
      <c r="F1099" s="1089"/>
      <c r="G1099" s="1089"/>
      <c r="H1099" s="1089">
        <f t="shared" si="460"/>
        <v>0</v>
      </c>
      <c r="I1099" s="1089">
        <f t="shared" si="482"/>
        <v>0</v>
      </c>
      <c r="J1099" s="1089"/>
      <c r="K1099" s="1089"/>
      <c r="L1099" s="1089"/>
      <c r="M1099" s="1067"/>
      <c r="N1099" s="1067"/>
      <c r="O1099" s="1067"/>
    </row>
    <row r="1100" spans="1:15" s="267" customFormat="1" ht="14.25" x14ac:dyDescent="0.2">
      <c r="A1100" s="1653"/>
      <c r="B1100" s="1656"/>
      <c r="C1100" s="540">
        <v>4262</v>
      </c>
      <c r="D1100" s="273" t="s">
        <v>350</v>
      </c>
      <c r="E1100" s="1089"/>
      <c r="F1100" s="1089"/>
      <c r="G1100" s="1089"/>
      <c r="H1100" s="1089">
        <f t="shared" si="460"/>
        <v>0</v>
      </c>
      <c r="I1100" s="1089">
        <f t="shared" si="482"/>
        <v>0</v>
      </c>
      <c r="J1100" s="1089"/>
      <c r="K1100" s="1089"/>
      <c r="L1100" s="1089"/>
      <c r="M1100" s="1067"/>
      <c r="N1100" s="1067"/>
      <c r="O1100" s="1067"/>
    </row>
    <row r="1101" spans="1:15" s="267" customFormat="1" ht="14.25" x14ac:dyDescent="0.2">
      <c r="A1101" s="1653"/>
      <c r="B1101" s="1656"/>
      <c r="C1101" s="540">
        <v>4264</v>
      </c>
      <c r="D1101" s="273" t="s">
        <v>349</v>
      </c>
      <c r="E1101" s="1089"/>
      <c r="F1101" s="1089"/>
      <c r="G1101" s="1089"/>
      <c r="H1101" s="1089">
        <f t="shared" si="460"/>
        <v>0</v>
      </c>
      <c r="I1101" s="1089">
        <f t="shared" si="482"/>
        <v>0</v>
      </c>
      <c r="J1101" s="1089"/>
      <c r="K1101" s="1089"/>
      <c r="L1101" s="1089"/>
      <c r="M1101" s="1067"/>
      <c r="N1101" s="1067"/>
      <c r="O1101" s="1067"/>
    </row>
    <row r="1102" spans="1:15" s="267" customFormat="1" ht="22.5" customHeight="1" x14ac:dyDescent="0.25">
      <c r="A1102" s="1653"/>
      <c r="B1102" s="1656"/>
      <c r="C1102" s="543">
        <v>4266</v>
      </c>
      <c r="D1102" s="516" t="s">
        <v>439</v>
      </c>
      <c r="E1102" s="1089"/>
      <c r="F1102" s="1089"/>
      <c r="G1102" s="1089"/>
      <c r="H1102" s="1089">
        <f t="shared" si="460"/>
        <v>0</v>
      </c>
      <c r="I1102" s="1089">
        <f t="shared" si="482"/>
        <v>0</v>
      </c>
      <c r="J1102" s="1089"/>
      <c r="K1102" s="1089"/>
      <c r="L1102" s="1089"/>
      <c r="M1102" s="1067"/>
      <c r="N1102" s="1067"/>
      <c r="O1102" s="1067"/>
    </row>
    <row r="1103" spans="1:15" s="267" customFormat="1" ht="14.25" x14ac:dyDescent="0.2">
      <c r="A1103" s="1653"/>
      <c r="B1103" s="1656"/>
      <c r="C1103" s="540">
        <v>4267</v>
      </c>
      <c r="D1103" s="273" t="s">
        <v>351</v>
      </c>
      <c r="E1103" s="1089">
        <v>5.3</v>
      </c>
      <c r="F1103" s="1089"/>
      <c r="G1103" s="1089"/>
      <c r="H1103" s="1089">
        <f t="shared" si="460"/>
        <v>0</v>
      </c>
      <c r="I1103" s="1089">
        <f t="shared" si="482"/>
        <v>-5.3</v>
      </c>
      <c r="J1103" s="1089"/>
      <c r="K1103" s="1089"/>
      <c r="L1103" s="1089"/>
      <c r="M1103" s="1067"/>
      <c r="N1103" s="1067"/>
      <c r="O1103" s="1067"/>
    </row>
    <row r="1104" spans="1:15" s="267" customFormat="1" ht="14.25" x14ac:dyDescent="0.2">
      <c r="A1104" s="1653"/>
      <c r="B1104" s="1656"/>
      <c r="C1104" s="540">
        <v>4269</v>
      </c>
      <c r="D1104" s="273" t="s">
        <v>64</v>
      </c>
      <c r="E1104" s="1089"/>
      <c r="F1104" s="1089"/>
      <c r="G1104" s="1089"/>
      <c r="H1104" s="1089">
        <f t="shared" si="460"/>
        <v>0</v>
      </c>
      <c r="I1104" s="1089">
        <f t="shared" si="482"/>
        <v>0</v>
      </c>
      <c r="J1104" s="1089"/>
      <c r="K1104" s="1089"/>
      <c r="L1104" s="1089"/>
      <c r="M1104" s="1067"/>
      <c r="N1104" s="1500"/>
      <c r="O1104" s="1067"/>
    </row>
    <row r="1105" spans="1:15" s="267" customFormat="1" ht="28.5" x14ac:dyDescent="0.2">
      <c r="A1105" s="1653"/>
      <c r="B1105" s="1656"/>
      <c r="C1105" s="540">
        <v>4511</v>
      </c>
      <c r="D1105" s="271" t="s">
        <v>65</v>
      </c>
      <c r="E1105" s="1089"/>
      <c r="F1105" s="1089"/>
      <c r="G1105" s="1089"/>
      <c r="H1105" s="1089">
        <f t="shared" si="460"/>
        <v>0</v>
      </c>
      <c r="I1105" s="1089">
        <f t="shared" si="482"/>
        <v>0</v>
      </c>
      <c r="J1105" s="1089"/>
      <c r="K1105" s="1089"/>
      <c r="L1105" s="1089"/>
      <c r="M1105" s="1067"/>
      <c r="N1105" s="1500"/>
      <c r="O1105" s="1067"/>
    </row>
    <row r="1106" spans="1:15" s="269" customFormat="1" ht="28.5" x14ac:dyDescent="0.3">
      <c r="A1106" s="1653"/>
      <c r="B1106" s="1656"/>
      <c r="C1106" s="540">
        <v>4621</v>
      </c>
      <c r="D1106" s="271" t="s">
        <v>66</v>
      </c>
      <c r="E1106" s="1089"/>
      <c r="F1106" s="1089"/>
      <c r="G1106" s="1089"/>
      <c r="H1106" s="1089">
        <f t="shared" si="460"/>
        <v>0</v>
      </c>
      <c r="I1106" s="1089">
        <f t="shared" si="482"/>
        <v>0</v>
      </c>
      <c r="J1106" s="1401"/>
      <c r="K1106" s="1089"/>
      <c r="L1106" s="1089"/>
      <c r="M1106" s="1067"/>
      <c r="N1106" s="1500"/>
      <c r="O1106" s="1500"/>
    </row>
    <row r="1107" spans="1:15" s="269" customFormat="1" ht="28.5" x14ac:dyDescent="0.3">
      <c r="A1107" s="1653"/>
      <c r="B1107" s="1656"/>
      <c r="C1107" s="540">
        <v>4631</v>
      </c>
      <c r="D1107" s="271" t="s">
        <v>393</v>
      </c>
      <c r="E1107" s="1089"/>
      <c r="F1107" s="1089"/>
      <c r="G1107" s="1089"/>
      <c r="H1107" s="1089">
        <f t="shared" si="460"/>
        <v>0</v>
      </c>
      <c r="I1107" s="1089">
        <f t="shared" si="482"/>
        <v>0</v>
      </c>
      <c r="J1107" s="1401"/>
      <c r="K1107" s="1089"/>
      <c r="L1107" s="1089"/>
      <c r="M1107" s="1500"/>
      <c r="N1107" s="1500"/>
      <c r="O1107" s="1500"/>
    </row>
    <row r="1108" spans="1:15" s="269" customFormat="1" ht="21.75" customHeight="1" x14ac:dyDescent="0.2">
      <c r="A1108" s="1653"/>
      <c r="B1108" s="1656"/>
      <c r="C1108" s="540">
        <v>4632</v>
      </c>
      <c r="D1108" s="271" t="s">
        <v>290</v>
      </c>
      <c r="E1108" s="1089"/>
      <c r="F1108" s="1089"/>
      <c r="G1108" s="1089"/>
      <c r="H1108" s="1089">
        <f t="shared" si="460"/>
        <v>0</v>
      </c>
      <c r="I1108" s="1089">
        <f t="shared" si="482"/>
        <v>0</v>
      </c>
      <c r="J1108" s="1089"/>
      <c r="K1108" s="1089"/>
      <c r="L1108" s="1089"/>
      <c r="M1108" s="1500"/>
      <c r="N1108" s="1500"/>
      <c r="O1108" s="1500"/>
    </row>
    <row r="1109" spans="1:15" s="269" customFormat="1" ht="48.75" customHeight="1" x14ac:dyDescent="0.25">
      <c r="A1109" s="1653"/>
      <c r="B1109" s="1656"/>
      <c r="C1109" s="543">
        <v>4638</v>
      </c>
      <c r="D1109" s="516" t="s">
        <v>440</v>
      </c>
      <c r="E1109" s="1089"/>
      <c r="F1109" s="1089"/>
      <c r="G1109" s="1089"/>
      <c r="H1109" s="1089">
        <f t="shared" si="460"/>
        <v>0</v>
      </c>
      <c r="I1109" s="1089">
        <f t="shared" si="482"/>
        <v>0</v>
      </c>
      <c r="J1109" s="1089"/>
      <c r="K1109" s="1089"/>
      <c r="L1109" s="1089"/>
      <c r="M1109" s="1500"/>
      <c r="N1109" s="1500"/>
      <c r="O1109" s="1500"/>
    </row>
    <row r="1110" spans="1:15" s="269" customFormat="1" ht="14.25" x14ac:dyDescent="0.2">
      <c r="A1110" s="1653"/>
      <c r="B1110" s="1656"/>
      <c r="C1110" s="540" t="s">
        <v>399</v>
      </c>
      <c r="D1110" s="271" t="s">
        <v>400</v>
      </c>
      <c r="E1110" s="1089"/>
      <c r="F1110" s="1089"/>
      <c r="G1110" s="1089"/>
      <c r="H1110" s="1089">
        <f t="shared" si="460"/>
        <v>0</v>
      </c>
      <c r="I1110" s="1089">
        <f t="shared" si="482"/>
        <v>0</v>
      </c>
      <c r="J1110" s="1089"/>
      <c r="K1110" s="1089"/>
      <c r="L1110" s="1089"/>
      <c r="M1110" s="1500"/>
      <c r="N1110" s="1500"/>
      <c r="O1110" s="1500"/>
    </row>
    <row r="1111" spans="1:15" s="269" customFormat="1" ht="14.25" x14ac:dyDescent="0.2">
      <c r="A1111" s="1653"/>
      <c r="B1111" s="1656"/>
      <c r="C1111" s="540">
        <v>4729</v>
      </c>
      <c r="D1111" s="273" t="s">
        <v>67</v>
      </c>
      <c r="E1111" s="1089"/>
      <c r="F1111" s="1089">
        <v>4200</v>
      </c>
      <c r="G1111" s="1089">
        <v>4200</v>
      </c>
      <c r="H1111" s="1089">
        <f t="shared" si="460"/>
        <v>0</v>
      </c>
      <c r="I1111" s="1089">
        <f t="shared" si="482"/>
        <v>4200</v>
      </c>
      <c r="J1111" s="1402"/>
      <c r="K1111" s="1089">
        <v>4200</v>
      </c>
      <c r="L1111" s="1089">
        <v>4200</v>
      </c>
      <c r="M1111" s="1067">
        <f t="shared" ref="M1111" si="486">+G1111/12*3</f>
        <v>1050</v>
      </c>
      <c r="N1111" s="1067">
        <f t="shared" ref="N1111" si="487">+G1111/12*6</f>
        <v>2100</v>
      </c>
      <c r="O1111" s="1067">
        <f t="shared" ref="O1111" si="488">+G1111/12*9</f>
        <v>3150</v>
      </c>
    </row>
    <row r="1112" spans="1:15" s="269" customFormat="1" ht="14.25" x14ac:dyDescent="0.2">
      <c r="A1112" s="1653"/>
      <c r="B1112" s="1656"/>
      <c r="C1112" s="540">
        <v>4822</v>
      </c>
      <c r="D1112" s="273" t="s">
        <v>68</v>
      </c>
      <c r="E1112" s="1402"/>
      <c r="F1112" s="1402"/>
      <c r="G1112" s="1089"/>
      <c r="H1112" s="1089">
        <f t="shared" si="460"/>
        <v>0</v>
      </c>
      <c r="I1112" s="1089">
        <f t="shared" si="482"/>
        <v>0</v>
      </c>
      <c r="J1112" s="1402"/>
      <c r="K1112" s="1089"/>
      <c r="L1112" s="1089"/>
      <c r="M1112" s="1500"/>
      <c r="N1112" s="1500"/>
      <c r="O1112" s="1500"/>
    </row>
    <row r="1113" spans="1:15" s="269" customFormat="1" ht="14.25" x14ac:dyDescent="0.2">
      <c r="A1113" s="1653"/>
      <c r="B1113" s="1656"/>
      <c r="C1113" s="542">
        <v>4823</v>
      </c>
      <c r="D1113" s="488" t="s">
        <v>69</v>
      </c>
      <c r="E1113" s="1399">
        <f>E1115+E1116+E1117</f>
        <v>239.2</v>
      </c>
      <c r="F1113" s="1399">
        <f>F1115+F1116+F1117</f>
        <v>353.6</v>
      </c>
      <c r="G1113" s="1399">
        <f>G1115+G1116+G1117</f>
        <v>867.8</v>
      </c>
      <c r="H1113" s="1399">
        <f t="shared" si="460"/>
        <v>514.19999999999993</v>
      </c>
      <c r="I1113" s="1399">
        <f t="shared" si="482"/>
        <v>628.59999999999991</v>
      </c>
      <c r="J1113" s="1399"/>
      <c r="K1113" s="1399">
        <f>K1115+K1116+K1117</f>
        <v>867.8</v>
      </c>
      <c r="L1113" s="1399">
        <f>L1115+L1116+L1117</f>
        <v>867.8</v>
      </c>
      <c r="M1113" s="1500"/>
      <c r="N1113" s="1500"/>
      <c r="O1113" s="1500"/>
    </row>
    <row r="1114" spans="1:15" s="269" customFormat="1" ht="14.25" x14ac:dyDescent="0.2">
      <c r="A1114" s="1653"/>
      <c r="B1114" s="1656"/>
      <c r="C1114" s="540"/>
      <c r="D1114" s="272" t="s">
        <v>72</v>
      </c>
      <c r="E1114" s="1402"/>
      <c r="F1114" s="1402"/>
      <c r="G1114" s="1089"/>
      <c r="H1114" s="1089">
        <f t="shared" si="460"/>
        <v>0</v>
      </c>
      <c r="I1114" s="1089">
        <f t="shared" si="482"/>
        <v>0</v>
      </c>
      <c r="J1114" s="1402"/>
      <c r="K1114" s="1089"/>
      <c r="L1114" s="1089"/>
      <c r="M1114" s="1500"/>
      <c r="N1114" s="1067"/>
      <c r="O1114" s="1500"/>
    </row>
    <row r="1115" spans="1:15" s="267" customFormat="1" ht="27" x14ac:dyDescent="0.2">
      <c r="A1115" s="1653"/>
      <c r="B1115" s="1656"/>
      <c r="C1115" s="540"/>
      <c r="D1115" s="272" t="s">
        <v>289</v>
      </c>
      <c r="E1115" s="1089">
        <v>11.1</v>
      </c>
      <c r="F1115" s="1089">
        <v>11</v>
      </c>
      <c r="G1115" s="1089">
        <v>11.3</v>
      </c>
      <c r="H1115" s="1089">
        <f t="shared" si="460"/>
        <v>0.30000000000000071</v>
      </c>
      <c r="I1115" s="1089">
        <f t="shared" si="482"/>
        <v>0.20000000000000107</v>
      </c>
      <c r="J1115" s="1402"/>
      <c r="K1115" s="1089">
        <v>11.3</v>
      </c>
      <c r="L1115" s="1089">
        <v>11.3</v>
      </c>
      <c r="M1115" s="1067">
        <f t="shared" ref="M1115:M1116" si="489">+G1115/12*3</f>
        <v>2.8250000000000002</v>
      </c>
      <c r="N1115" s="1067">
        <f t="shared" ref="N1115:N1116" si="490">+G1115/12*6</f>
        <v>5.65</v>
      </c>
      <c r="O1115" s="1067">
        <f t="shared" ref="O1115:O1116" si="491">+G1115/12*9</f>
        <v>8.4750000000000014</v>
      </c>
    </row>
    <row r="1116" spans="1:15" ht="27.95" customHeight="1" x14ac:dyDescent="0.25">
      <c r="A1116" s="1653"/>
      <c r="B1116" s="1656"/>
      <c r="C1116" s="540"/>
      <c r="D1116" s="272" t="s">
        <v>287</v>
      </c>
      <c r="E1116" s="1089">
        <v>228.1</v>
      </c>
      <c r="F1116" s="1089">
        <v>342.6</v>
      </c>
      <c r="G1116" s="1089">
        <v>856.5</v>
      </c>
      <c r="H1116" s="1089">
        <f t="shared" si="460"/>
        <v>513.9</v>
      </c>
      <c r="I1116" s="1089">
        <f t="shared" si="482"/>
        <v>628.4</v>
      </c>
      <c r="J1116" s="1402"/>
      <c r="K1116" s="1089">
        <v>856.5</v>
      </c>
      <c r="L1116" s="1089">
        <v>856.5</v>
      </c>
      <c r="M1116" s="1067">
        <f t="shared" si="489"/>
        <v>214.125</v>
      </c>
      <c r="N1116" s="1067">
        <f t="shared" si="490"/>
        <v>428.25</v>
      </c>
      <c r="O1116" s="1067">
        <f t="shared" si="491"/>
        <v>642.375</v>
      </c>
    </row>
    <row r="1117" spans="1:15" ht="14.25" x14ac:dyDescent="0.25">
      <c r="A1117" s="1653"/>
      <c r="B1117" s="1656"/>
      <c r="C1117" s="540"/>
      <c r="D1117" s="272" t="s">
        <v>288</v>
      </c>
      <c r="E1117" s="1402"/>
      <c r="F1117" s="1402"/>
      <c r="G1117" s="1089"/>
      <c r="H1117" s="1089">
        <f t="shared" si="460"/>
        <v>0</v>
      </c>
      <c r="I1117" s="1089">
        <f t="shared" si="482"/>
        <v>0</v>
      </c>
      <c r="J1117" s="1402"/>
      <c r="K1117" s="1402"/>
      <c r="L1117" s="1402"/>
      <c r="N1117" s="1501"/>
    </row>
    <row r="1118" spans="1:15" ht="31.5" customHeight="1" x14ac:dyDescent="0.25">
      <c r="A1118" s="1653"/>
      <c r="B1118" s="1656"/>
      <c r="C1118" s="543" t="s">
        <v>438</v>
      </c>
      <c r="D1118" s="516" t="s">
        <v>464</v>
      </c>
      <c r="E1118" s="1402"/>
      <c r="F1118" s="1402"/>
      <c r="G1118" s="1089"/>
      <c r="H1118" s="1089">
        <f t="shared" si="460"/>
        <v>0</v>
      </c>
      <c r="I1118" s="1089">
        <f t="shared" si="482"/>
        <v>0</v>
      </c>
      <c r="J1118" s="1402"/>
      <c r="K1118" s="1402"/>
      <c r="L1118" s="1402"/>
      <c r="N1118" s="1501"/>
    </row>
    <row r="1119" spans="1:15" s="282" customFormat="1" ht="14.25" x14ac:dyDescent="0.25">
      <c r="A1119" s="1653"/>
      <c r="B1119" s="1656"/>
      <c r="C1119" s="540">
        <v>4861</v>
      </c>
      <c r="D1119" s="273" t="s">
        <v>70</v>
      </c>
      <c r="E1119" s="1402"/>
      <c r="F1119" s="1402"/>
      <c r="G1119" s="1089"/>
      <c r="H1119" s="1089">
        <f t="shared" si="460"/>
        <v>0</v>
      </c>
      <c r="I1119" s="1089">
        <f t="shared" si="482"/>
        <v>0</v>
      </c>
      <c r="J1119" s="1402"/>
      <c r="K1119" s="1402"/>
      <c r="L1119" s="1402"/>
      <c r="M1119" s="1383"/>
      <c r="N1119" s="1379"/>
      <c r="O1119" s="1501"/>
    </row>
    <row r="1120" spans="1:15" ht="14.25" x14ac:dyDescent="0.25">
      <c r="A1120" s="1654"/>
      <c r="B1120" s="1657"/>
      <c r="C1120" s="540">
        <v>4891</v>
      </c>
      <c r="D1120" s="273" t="s">
        <v>71</v>
      </c>
      <c r="E1120" s="1089"/>
      <c r="F1120" s="1089"/>
      <c r="G1120" s="1089"/>
      <c r="H1120" s="1089">
        <f t="shared" si="460"/>
        <v>0</v>
      </c>
      <c r="I1120" s="1089">
        <f t="shared" si="482"/>
        <v>0</v>
      </c>
      <c r="J1120" s="1089"/>
      <c r="K1120" s="1089"/>
      <c r="L1120" s="1089"/>
      <c r="M1120" s="1502"/>
    </row>
    <row r="1121" spans="1:15" s="27" customFormat="1" ht="28.5" x14ac:dyDescent="0.25">
      <c r="A1121" s="1647" t="s">
        <v>454</v>
      </c>
      <c r="B1121" s="1647"/>
      <c r="C1121" s="283"/>
      <c r="D1121" s="36" t="s">
        <v>73</v>
      </c>
      <c r="E1121" s="1403">
        <f>SUM(E1123:E1130)</f>
        <v>0</v>
      </c>
      <c r="F1121" s="1403">
        <f>SUM(F1123:F1130)</f>
        <v>0</v>
      </c>
      <c r="G1121" s="1403">
        <f>SUM(G1123:G1130)</f>
        <v>0</v>
      </c>
      <c r="H1121" s="1403">
        <f t="shared" si="460"/>
        <v>0</v>
      </c>
      <c r="I1121" s="1403">
        <f>+I1127+I1128+I1129+I1130</f>
        <v>0</v>
      </c>
      <c r="J1121" s="1403"/>
      <c r="K1121" s="1403">
        <f>SUM(K1123:K1130)</f>
        <v>0</v>
      </c>
      <c r="L1121" s="1403">
        <f>SUM(L1123:L1130)</f>
        <v>0</v>
      </c>
      <c r="M1121" s="1503"/>
      <c r="N1121" s="1503"/>
      <c r="O1121" s="1503"/>
    </row>
    <row r="1122" spans="1:15" s="20" customFormat="1" ht="23.25" customHeight="1" x14ac:dyDescent="0.25">
      <c r="A1122" s="891" t="s">
        <v>455</v>
      </c>
      <c r="B1122" s="891" t="s">
        <v>456</v>
      </c>
      <c r="C1122" s="284"/>
      <c r="D1122" s="17" t="s">
        <v>72</v>
      </c>
      <c r="E1122" s="1404"/>
      <c r="F1122" s="1404"/>
      <c r="G1122" s="1404"/>
      <c r="H1122" s="1404">
        <f t="shared" si="460"/>
        <v>0</v>
      </c>
      <c r="I1122" s="411">
        <f t="shared" ref="I1122:I1135" si="492">G1122-E1122</f>
        <v>0</v>
      </c>
      <c r="J1122" s="1404"/>
      <c r="K1122" s="1404"/>
      <c r="L1122" s="1404"/>
      <c r="M1122" s="1504"/>
      <c r="N1122" s="1504"/>
      <c r="O1122" s="1504"/>
    </row>
    <row r="1123" spans="1:15" s="20" customFormat="1" ht="14.25" x14ac:dyDescent="0.25">
      <c r="A1123" s="1658">
        <v>1080</v>
      </c>
      <c r="B1123" s="1658">
        <v>11013</v>
      </c>
      <c r="C1123" s="284">
        <v>5111</v>
      </c>
      <c r="D1123" s="18" t="s">
        <v>1292</v>
      </c>
      <c r="E1123" s="1404"/>
      <c r="F1123" s="1404"/>
      <c r="G1123" s="1404"/>
      <c r="H1123" s="411">
        <f t="shared" si="460"/>
        <v>0</v>
      </c>
      <c r="I1123" s="411">
        <f t="shared" si="492"/>
        <v>0</v>
      </c>
      <c r="J1123" s="1404"/>
      <c r="K1123" s="1404"/>
      <c r="L1123" s="1404"/>
      <c r="M1123" s="1504"/>
      <c r="N1123" s="1504"/>
      <c r="O1123" s="1504"/>
    </row>
    <row r="1124" spans="1:15" s="20" customFormat="1" ht="14.25" x14ac:dyDescent="0.25">
      <c r="A1124" s="1659"/>
      <c r="B1124" s="1659"/>
      <c r="C1124" s="284">
        <v>5112</v>
      </c>
      <c r="D1124" s="18" t="s">
        <v>1293</v>
      </c>
      <c r="E1124" s="1404"/>
      <c r="F1124" s="1404"/>
      <c r="G1124" s="1404"/>
      <c r="H1124" s="411">
        <f t="shared" si="460"/>
        <v>0</v>
      </c>
      <c r="I1124" s="411">
        <f t="shared" si="492"/>
        <v>0</v>
      </c>
      <c r="J1124" s="1404"/>
      <c r="K1124" s="1404"/>
      <c r="L1124" s="1404"/>
      <c r="M1124" s="1504"/>
      <c r="N1124" s="1504"/>
      <c r="O1124" s="1504"/>
    </row>
    <row r="1125" spans="1:15" s="20" customFormat="1" ht="13.5" customHeight="1" x14ac:dyDescent="0.25">
      <c r="A1125" s="1659"/>
      <c r="B1125" s="1659"/>
      <c r="C1125" s="284" t="s">
        <v>1294</v>
      </c>
      <c r="D1125" s="18" t="s">
        <v>1269</v>
      </c>
      <c r="E1125" s="1404"/>
      <c r="F1125" s="1404"/>
      <c r="G1125" s="1404"/>
      <c r="H1125" s="411">
        <f t="shared" si="460"/>
        <v>0</v>
      </c>
      <c r="I1125" s="411">
        <f t="shared" si="492"/>
        <v>0</v>
      </c>
      <c r="J1125" s="1404"/>
      <c r="K1125" s="1404"/>
      <c r="L1125" s="1404"/>
      <c r="M1125" s="1504"/>
      <c r="N1125" s="1504"/>
      <c r="O1125" s="1504"/>
    </row>
    <row r="1126" spans="1:15" s="20" customFormat="1" ht="14.25" x14ac:dyDescent="0.25">
      <c r="A1126" s="1659"/>
      <c r="B1126" s="1659"/>
      <c r="C1126" s="284">
        <v>5121</v>
      </c>
      <c r="D1126" s="271" t="s">
        <v>74</v>
      </c>
      <c r="E1126" s="1404"/>
      <c r="F1126" s="1404"/>
      <c r="G1126" s="1404"/>
      <c r="H1126" s="411">
        <f t="shared" si="460"/>
        <v>0</v>
      </c>
      <c r="I1126" s="411">
        <f t="shared" si="492"/>
        <v>0</v>
      </c>
      <c r="J1126" s="1404"/>
      <c r="K1126" s="1404"/>
      <c r="L1126" s="1404"/>
      <c r="M1126" s="1504"/>
      <c r="N1126" s="1504"/>
      <c r="O1126" s="1504"/>
    </row>
    <row r="1127" spans="1:15" s="33" customFormat="1" ht="15.75" customHeight="1" x14ac:dyDescent="0.25">
      <c r="A1127" s="1659"/>
      <c r="B1127" s="1659"/>
      <c r="C1127" s="258">
        <v>5122</v>
      </c>
      <c r="D1127" s="21" t="s">
        <v>75</v>
      </c>
      <c r="E1127" s="1405"/>
      <c r="F1127" s="1405"/>
      <c r="G1127" s="411"/>
      <c r="H1127" s="411">
        <f t="shared" si="460"/>
        <v>0</v>
      </c>
      <c r="I1127" s="411">
        <f t="shared" si="492"/>
        <v>0</v>
      </c>
      <c r="J1127" s="1405"/>
      <c r="K1127" s="411"/>
      <c r="L1127" s="411"/>
      <c r="M1127" s="1505"/>
      <c r="N1127" s="1505"/>
      <c r="O1127" s="1505"/>
    </row>
    <row r="1128" spans="1:15" s="33" customFormat="1" ht="15.75" customHeight="1" x14ac:dyDescent="0.25">
      <c r="A1128" s="1659"/>
      <c r="B1128" s="1659"/>
      <c r="C1128" s="258">
        <v>5129</v>
      </c>
      <c r="D1128" s="21" t="s">
        <v>76</v>
      </c>
      <c r="E1128" s="1405"/>
      <c r="F1128" s="1405"/>
      <c r="G1128" s="411"/>
      <c r="H1128" s="411">
        <f t="shared" si="460"/>
        <v>0</v>
      </c>
      <c r="I1128" s="411">
        <f t="shared" si="492"/>
        <v>0</v>
      </c>
      <c r="J1128" s="1405"/>
      <c r="K1128" s="411"/>
      <c r="L1128" s="411"/>
      <c r="M1128" s="1505"/>
      <c r="N1128" s="1505"/>
      <c r="O1128" s="1505"/>
    </row>
    <row r="1129" spans="1:15" s="33" customFormat="1" ht="14.25" x14ac:dyDescent="0.25">
      <c r="A1129" s="1659"/>
      <c r="B1129" s="1659"/>
      <c r="C1129" s="258">
        <v>5132</v>
      </c>
      <c r="D1129" s="21" t="s">
        <v>77</v>
      </c>
      <c r="E1129" s="1405"/>
      <c r="F1129" s="1405"/>
      <c r="G1129" s="411"/>
      <c r="H1129" s="411">
        <f t="shared" si="460"/>
        <v>0</v>
      </c>
      <c r="I1129" s="411">
        <f t="shared" si="492"/>
        <v>0</v>
      </c>
      <c r="J1129" s="1405"/>
      <c r="K1129" s="411"/>
      <c r="L1129" s="411"/>
      <c r="M1129" s="1505"/>
      <c r="N1129" s="1505"/>
      <c r="O1129" s="1505"/>
    </row>
    <row r="1130" spans="1:15" s="33" customFormat="1" ht="15.75" customHeight="1" x14ac:dyDescent="0.25">
      <c r="A1130" s="1660"/>
      <c r="B1130" s="1660"/>
      <c r="C1130" s="258" t="s">
        <v>1295</v>
      </c>
      <c r="D1130" s="21" t="s">
        <v>1296</v>
      </c>
      <c r="E1130" s="1405"/>
      <c r="F1130" s="1405"/>
      <c r="G1130" s="411"/>
      <c r="H1130" s="411">
        <f t="shared" si="460"/>
        <v>0</v>
      </c>
      <c r="I1130" s="411">
        <f t="shared" si="492"/>
        <v>0</v>
      </c>
      <c r="J1130" s="1405"/>
      <c r="K1130" s="411"/>
      <c r="L1130" s="411"/>
      <c r="M1130" s="1505"/>
      <c r="N1130" s="1505"/>
      <c r="O1130" s="1505"/>
    </row>
    <row r="1131" spans="1:15" s="176" customFormat="1" ht="14.25" customHeight="1" x14ac:dyDescent="0.2">
      <c r="A1131" s="1652" t="s">
        <v>1268</v>
      </c>
      <c r="B1131" s="1655">
        <v>11014</v>
      </c>
      <c r="C1131" s="534"/>
      <c r="D1131" s="271" t="s">
        <v>291</v>
      </c>
      <c r="E1131" s="1406">
        <v>88</v>
      </c>
      <c r="F1131" s="1406">
        <v>88</v>
      </c>
      <c r="G1131" s="1406">
        <v>100</v>
      </c>
      <c r="H1131" s="1406">
        <f>+G1131-F1131</f>
        <v>12</v>
      </c>
      <c r="I1131" s="1406">
        <f t="shared" si="492"/>
        <v>12</v>
      </c>
      <c r="J1131" s="1406"/>
      <c r="K1131" s="1406">
        <v>100</v>
      </c>
      <c r="L1131" s="1406">
        <v>100</v>
      </c>
      <c r="M1131" s="1107"/>
      <c r="N1131" s="1107"/>
      <c r="O1131" s="1107"/>
    </row>
    <row r="1132" spans="1:15" s="176" customFormat="1" ht="13.5" customHeight="1" x14ac:dyDescent="0.2">
      <c r="A1132" s="1653"/>
      <c r="B1132" s="1656"/>
      <c r="C1132" s="535"/>
      <c r="D1132" s="272"/>
      <c r="E1132" s="1407"/>
      <c r="F1132" s="1407"/>
      <c r="G1132" s="1407"/>
      <c r="H1132" s="1407">
        <f>+G1132-F1132</f>
        <v>0</v>
      </c>
      <c r="I1132" s="1407">
        <f t="shared" si="492"/>
        <v>0</v>
      </c>
      <c r="J1132" s="1407"/>
      <c r="K1132" s="1407"/>
      <c r="L1132" s="1407"/>
      <c r="M1132" s="1107"/>
      <c r="N1132" s="1107"/>
      <c r="O1132" s="1107"/>
    </row>
    <row r="1133" spans="1:15" s="176" customFormat="1" ht="14.25" customHeight="1" x14ac:dyDescent="0.2">
      <c r="A1133" s="1653"/>
      <c r="B1133" s="1656"/>
      <c r="C1133" s="535"/>
      <c r="D1133" s="273" t="s">
        <v>32</v>
      </c>
      <c r="E1133" s="1407">
        <v>1</v>
      </c>
      <c r="F1133" s="1407">
        <v>1</v>
      </c>
      <c r="G1133" s="1407">
        <v>1</v>
      </c>
      <c r="H1133" s="1407">
        <f>+G1133-F1133</f>
        <v>0</v>
      </c>
      <c r="I1133" s="1407">
        <f t="shared" si="492"/>
        <v>0</v>
      </c>
      <c r="J1133" s="1407"/>
      <c r="K1133" s="1407">
        <v>1</v>
      </c>
      <c r="L1133" s="1407">
        <v>1</v>
      </c>
      <c r="M1133" s="1107"/>
      <c r="N1133" s="1107"/>
      <c r="O1133" s="1107"/>
    </row>
    <row r="1134" spans="1:15" s="266" customFormat="1" ht="14.25" customHeight="1" x14ac:dyDescent="0.2">
      <c r="A1134" s="1653"/>
      <c r="B1134" s="1656"/>
      <c r="C1134" s="535"/>
      <c r="D1134" s="272"/>
      <c r="E1134" s="1093"/>
      <c r="F1134" s="1093"/>
      <c r="G1134" s="1093"/>
      <c r="H1134" s="1093">
        <f>+G1134-F1134</f>
        <v>0</v>
      </c>
      <c r="I1134" s="1093">
        <f t="shared" si="492"/>
        <v>0</v>
      </c>
      <c r="J1134" s="1093"/>
      <c r="K1134" s="1093"/>
      <c r="L1134" s="1093"/>
      <c r="M1134" s="1499"/>
      <c r="N1134" s="1499"/>
      <c r="O1134" s="1499"/>
    </row>
    <row r="1135" spans="1:15" s="265" customFormat="1" ht="14.25" customHeight="1" x14ac:dyDescent="0.25">
      <c r="A1135" s="1653"/>
      <c r="B1135" s="1656"/>
      <c r="C1135" s="536"/>
      <c r="D1135" s="281" t="s">
        <v>33</v>
      </c>
      <c r="E1135" s="1398">
        <f>+E1137+E1201</f>
        <v>391281.3</v>
      </c>
      <c r="F1135" s="1398">
        <f>+F1137+F1201</f>
        <v>432627.59999999992</v>
      </c>
      <c r="G1135" s="1398">
        <f>+G1137+G1201</f>
        <v>568464.4</v>
      </c>
      <c r="H1135" s="1398">
        <f>+G1135-F1135</f>
        <v>135836.8000000001</v>
      </c>
      <c r="I1135" s="1398">
        <f t="shared" si="492"/>
        <v>177183.10000000003</v>
      </c>
      <c r="J1135" s="1398"/>
      <c r="K1135" s="1398">
        <f>+K1137+K1201</f>
        <v>585761.50000000012</v>
      </c>
      <c r="L1135" s="1398">
        <f>+L1137+L1201</f>
        <v>607952.50000000012</v>
      </c>
      <c r="M1135" s="1475">
        <f>SUM(M1141:M1170)</f>
        <v>98284.583333333358</v>
      </c>
      <c r="N1135" s="1475">
        <f t="shared" ref="N1135:O1135" si="493">SUM(N1141:N1170)</f>
        <v>238415.53333333338</v>
      </c>
      <c r="O1135" s="1475">
        <f t="shared" si="493"/>
        <v>378546.48333333334</v>
      </c>
    </row>
    <row r="1136" spans="1:15" s="265" customFormat="1" ht="14.25" customHeight="1" x14ac:dyDescent="0.25">
      <c r="A1136" s="1653"/>
      <c r="B1136" s="1656"/>
      <c r="C1136" s="537"/>
      <c r="D1136" s="17" t="s">
        <v>403</v>
      </c>
      <c r="E1136" s="1093"/>
      <c r="F1136" s="1093"/>
      <c r="G1136" s="1093"/>
      <c r="H1136" s="1398"/>
      <c r="I1136" s="1398"/>
      <c r="J1136" s="1093"/>
      <c r="K1136" s="1093"/>
      <c r="L1136" s="1093"/>
      <c r="M1136" s="1475"/>
      <c r="N1136" s="1475"/>
      <c r="O1136" s="1475"/>
    </row>
    <row r="1137" spans="1:15" s="265" customFormat="1" ht="14.25" customHeight="1" x14ac:dyDescent="0.2">
      <c r="A1137" s="1653"/>
      <c r="B1137" s="1656"/>
      <c r="C1137" s="538"/>
      <c r="D1137" s="274" t="s">
        <v>36</v>
      </c>
      <c r="E1137" s="1398">
        <f>E1139+SUM(E1145:E1200)-E1145-E1150-E1158-E1172-E1176-E1193</f>
        <v>391281.3</v>
      </c>
      <c r="F1137" s="1398">
        <f>F1139+SUM(F1145:F1200)-F1145-F1150-F1158-F1172-F1176-F1193</f>
        <v>432627.59999999992</v>
      </c>
      <c r="G1137" s="1398">
        <f>G1139+SUM(G1145:G1200)-G1145-G1150-G1158-G1172-G1176-G1193</f>
        <v>568464.4</v>
      </c>
      <c r="H1137" s="1398">
        <f>+G1137-F1137</f>
        <v>135836.8000000001</v>
      </c>
      <c r="I1137" s="1398">
        <f t="shared" ref="I1137:I1168" si="494">G1137-E1137</f>
        <v>177183.10000000003</v>
      </c>
      <c r="J1137" s="1398"/>
      <c r="K1137" s="1398">
        <f>K1139+SUM(K1145:K1200)-K1145-K1150-K1158-K1172-K1176-K1193</f>
        <v>585761.50000000012</v>
      </c>
      <c r="L1137" s="1398">
        <f>L1139+SUM(L1145:L1200)-L1145-L1150-L1158-L1172-L1176-L1193</f>
        <v>607952.50000000012</v>
      </c>
      <c r="M1137" s="1475"/>
      <c r="N1137" s="1475"/>
      <c r="O1137" s="1475"/>
    </row>
    <row r="1138" spans="1:15" s="265" customFormat="1" ht="13.5" customHeight="1" x14ac:dyDescent="0.2">
      <c r="A1138" s="1653"/>
      <c r="B1138" s="1656"/>
      <c r="C1138" s="534"/>
      <c r="D1138" s="272" t="s">
        <v>72</v>
      </c>
      <c r="E1138" s="1099"/>
      <c r="F1138" s="1099"/>
      <c r="G1138" s="1093"/>
      <c r="H1138" s="1093">
        <f t="shared" ref="H1138:H1210" si="495">+G1138-F1138</f>
        <v>0</v>
      </c>
      <c r="I1138" s="1099">
        <f t="shared" si="494"/>
        <v>0</v>
      </c>
      <c r="J1138" s="1099"/>
      <c r="K1138" s="1099"/>
      <c r="L1138" s="1099"/>
      <c r="M1138" s="1475"/>
      <c r="N1138" s="1475"/>
      <c r="O1138" s="1475"/>
    </row>
    <row r="1139" spans="1:15" s="265" customFormat="1" ht="14.25" customHeight="1" x14ac:dyDescent="0.2">
      <c r="A1139" s="1653"/>
      <c r="B1139" s="1656"/>
      <c r="C1139" s="539"/>
      <c r="D1139" s="488" t="s">
        <v>491</v>
      </c>
      <c r="E1139" s="1399">
        <f>SUM(E1141:E1143)</f>
        <v>341598.5</v>
      </c>
      <c r="F1139" s="1399">
        <f>SUM(F1141:F1143)</f>
        <v>371611.19999999995</v>
      </c>
      <c r="G1139" s="1399">
        <f>SUM(G1141:G1143)</f>
        <v>502156.39999999997</v>
      </c>
      <c r="H1139" s="1399">
        <f t="shared" si="495"/>
        <v>130545.20000000001</v>
      </c>
      <c r="I1139" s="1399">
        <f t="shared" si="494"/>
        <v>160557.89999999997</v>
      </c>
      <c r="J1139" s="1399"/>
      <c r="K1139" s="1399">
        <f>SUM(K1141:K1143)</f>
        <v>519453.5</v>
      </c>
      <c r="L1139" s="1399">
        <f>SUM(L1141:L1143)</f>
        <v>541644.5</v>
      </c>
      <c r="M1139" s="1475"/>
      <c r="N1139" s="1475"/>
      <c r="O1139" s="1475"/>
    </row>
    <row r="1140" spans="1:15" s="265" customFormat="1" x14ac:dyDescent="0.2">
      <c r="A1140" s="1653"/>
      <c r="B1140" s="1656"/>
      <c r="C1140" s="534"/>
      <c r="D1140" s="272" t="s">
        <v>72</v>
      </c>
      <c r="E1140" s="1099"/>
      <c r="F1140" s="1099"/>
      <c r="G1140" s="1093"/>
      <c r="H1140" s="1093">
        <f t="shared" si="495"/>
        <v>0</v>
      </c>
      <c r="I1140" s="1099">
        <f t="shared" si="494"/>
        <v>0</v>
      </c>
      <c r="J1140" s="1099"/>
      <c r="K1140" s="1099"/>
      <c r="L1140" s="1099"/>
      <c r="M1140" s="1475"/>
      <c r="N1140" s="1475"/>
      <c r="O1140" s="1475"/>
    </row>
    <row r="1141" spans="1:15" s="265" customFormat="1" ht="28.5" x14ac:dyDescent="0.2">
      <c r="A1141" s="1653"/>
      <c r="B1141" s="1656"/>
      <c r="C1141" s="540" t="s">
        <v>283</v>
      </c>
      <c r="D1141" s="275" t="s">
        <v>37</v>
      </c>
      <c r="E1141" s="1099">
        <v>257972.6</v>
      </c>
      <c r="F1141" s="1099">
        <v>288317.09999999998</v>
      </c>
      <c r="G1141" s="1099">
        <v>391538.8</v>
      </c>
      <c r="H1141" s="1099">
        <f t="shared" si="495"/>
        <v>103221.70000000001</v>
      </c>
      <c r="I1141" s="1099">
        <f t="shared" si="494"/>
        <v>133566.19999999998</v>
      </c>
      <c r="J1141" s="1099"/>
      <c r="K1141" s="1099">
        <v>404019.4</v>
      </c>
      <c r="L1141" s="1099">
        <v>421279</v>
      </c>
      <c r="M1141" s="1475">
        <f t="shared" ref="M1141:M1143" si="496">+G1141/12*2</f>
        <v>65256.466666666667</v>
      </c>
      <c r="N1141" s="1475">
        <f t="shared" ref="N1141:N1143" si="497">+G1141/12*5</f>
        <v>163141.16666666666</v>
      </c>
      <c r="O1141" s="1475">
        <f t="shared" ref="O1141:O1143" si="498">+G1141/12*8</f>
        <v>261025.86666666667</v>
      </c>
    </row>
    <row r="1142" spans="1:15" s="267" customFormat="1" ht="28.5" x14ac:dyDescent="0.2">
      <c r="A1142" s="1653"/>
      <c r="B1142" s="1656"/>
      <c r="C1142" s="540" t="s">
        <v>284</v>
      </c>
      <c r="D1142" s="276" t="s">
        <v>38</v>
      </c>
      <c r="E1142" s="1099">
        <v>72039.600000000006</v>
      </c>
      <c r="F1142" s="1099">
        <v>71407.8</v>
      </c>
      <c r="G1142" s="1099">
        <v>103655.9</v>
      </c>
      <c r="H1142" s="1099">
        <f t="shared" si="495"/>
        <v>32248.099999999991</v>
      </c>
      <c r="I1142" s="1099">
        <f t="shared" si="494"/>
        <v>31616.299999999988</v>
      </c>
      <c r="J1142" s="1099"/>
      <c r="K1142" s="1099">
        <v>108373.3</v>
      </c>
      <c r="L1142" s="1099">
        <v>113212.4</v>
      </c>
      <c r="M1142" s="1475">
        <f t="shared" si="496"/>
        <v>17275.983333333334</v>
      </c>
      <c r="N1142" s="1475">
        <f t="shared" si="497"/>
        <v>43189.958333333336</v>
      </c>
      <c r="O1142" s="1475">
        <f t="shared" si="498"/>
        <v>69103.933333333334</v>
      </c>
    </row>
    <row r="1143" spans="1:15" s="267" customFormat="1" ht="28.5" x14ac:dyDescent="0.2">
      <c r="A1143" s="1653"/>
      <c r="B1143" s="1656"/>
      <c r="C1143" s="540" t="s">
        <v>285</v>
      </c>
      <c r="D1143" s="276" t="s">
        <v>39</v>
      </c>
      <c r="E1143" s="1099">
        <v>11586.3</v>
      </c>
      <c r="F1143" s="1099">
        <v>11886.3</v>
      </c>
      <c r="G1143" s="1099">
        <v>6961.7</v>
      </c>
      <c r="H1143" s="1099">
        <f t="shared" si="495"/>
        <v>-4924.5999999999995</v>
      </c>
      <c r="I1143" s="1099">
        <f t="shared" si="494"/>
        <v>-4624.5999999999995</v>
      </c>
      <c r="J1143" s="1099"/>
      <c r="K1143" s="1099">
        <v>7060.8</v>
      </c>
      <c r="L1143" s="1099">
        <v>7153.1</v>
      </c>
      <c r="M1143" s="1475">
        <f t="shared" si="496"/>
        <v>1160.2833333333333</v>
      </c>
      <c r="N1143" s="1475">
        <f t="shared" si="497"/>
        <v>2900.708333333333</v>
      </c>
      <c r="O1143" s="1475">
        <f t="shared" si="498"/>
        <v>4641.1333333333332</v>
      </c>
    </row>
    <row r="1144" spans="1:15" s="267" customFormat="1" ht="14.25" x14ac:dyDescent="0.2">
      <c r="A1144" s="1653"/>
      <c r="B1144" s="1656"/>
      <c r="C1144" s="541"/>
      <c r="D1144" s="489"/>
      <c r="E1144" s="1120"/>
      <c r="F1144" s="1120"/>
      <c r="G1144" s="1120"/>
      <c r="H1144" s="1120">
        <f t="shared" si="495"/>
        <v>0</v>
      </c>
      <c r="I1144" s="1120">
        <f t="shared" si="494"/>
        <v>0</v>
      </c>
      <c r="J1144" s="1120"/>
      <c r="K1144" s="1120"/>
      <c r="L1144" s="1120"/>
      <c r="M1144" s="1067"/>
      <c r="N1144" s="1067"/>
      <c r="O1144" s="1067"/>
    </row>
    <row r="1145" spans="1:15" s="267" customFormat="1" ht="14.25" x14ac:dyDescent="0.2">
      <c r="A1145" s="1653"/>
      <c r="B1145" s="1656"/>
      <c r="C1145" s="542">
        <v>4212</v>
      </c>
      <c r="D1145" s="488" t="s">
        <v>40</v>
      </c>
      <c r="E1145" s="1399">
        <f>E1147+E1148+E1149</f>
        <v>17936.2</v>
      </c>
      <c r="F1145" s="1399">
        <f>F1147+F1148+F1149</f>
        <v>22221.199999999997</v>
      </c>
      <c r="G1145" s="1399">
        <f>G1147+G1148+G1149</f>
        <v>22143</v>
      </c>
      <c r="H1145" s="1399">
        <f t="shared" si="495"/>
        <v>-78.19999999999709</v>
      </c>
      <c r="I1145" s="1399">
        <f t="shared" si="494"/>
        <v>4206.7999999999993</v>
      </c>
      <c r="J1145" s="1399"/>
      <c r="K1145" s="1399">
        <f>K1147+K1148+K1149</f>
        <v>22143</v>
      </c>
      <c r="L1145" s="1399">
        <f>L1147+L1148+L1149</f>
        <v>22143</v>
      </c>
      <c r="M1145" s="1067"/>
      <c r="N1145" s="1067"/>
      <c r="O1145" s="1067"/>
    </row>
    <row r="1146" spans="1:15" s="267" customFormat="1" x14ac:dyDescent="0.2">
      <c r="A1146" s="1653"/>
      <c r="B1146" s="1656"/>
      <c r="C1146" s="540"/>
      <c r="D1146" s="272" t="s">
        <v>72</v>
      </c>
      <c r="E1146" s="1089"/>
      <c r="F1146" s="1089"/>
      <c r="G1146" s="1089"/>
      <c r="H1146" s="1089">
        <f t="shared" si="495"/>
        <v>0</v>
      </c>
      <c r="I1146" s="1089">
        <f t="shared" si="494"/>
        <v>0</v>
      </c>
      <c r="J1146" s="1089"/>
      <c r="K1146" s="1089"/>
      <c r="L1146" s="1089"/>
      <c r="M1146" s="1067"/>
      <c r="N1146" s="1067"/>
      <c r="O1146" s="1067"/>
    </row>
    <row r="1147" spans="1:15" s="267" customFormat="1" x14ac:dyDescent="0.2">
      <c r="A1147" s="1653"/>
      <c r="B1147" s="1656"/>
      <c r="C1147" s="540"/>
      <c r="D1147" s="272" t="s">
        <v>40</v>
      </c>
      <c r="E1147" s="1089">
        <v>5742.6</v>
      </c>
      <c r="F1147" s="1089">
        <v>9138.4</v>
      </c>
      <c r="G1147" s="1089">
        <v>9006.2000000000007</v>
      </c>
      <c r="H1147" s="1089">
        <f t="shared" si="495"/>
        <v>-132.19999999999891</v>
      </c>
      <c r="I1147" s="1089">
        <f t="shared" si="494"/>
        <v>3263.6000000000004</v>
      </c>
      <c r="J1147" s="1089"/>
      <c r="K1147" s="1089">
        <v>9006.2000000000007</v>
      </c>
      <c r="L1147" s="1089">
        <v>9006.2000000000007</v>
      </c>
      <c r="M1147" s="1067">
        <f t="shared" ref="M1147:M1149" si="499">+G1147/12*3</f>
        <v>2251.5500000000002</v>
      </c>
      <c r="N1147" s="1067">
        <f t="shared" ref="N1147:N1149" si="500">+G1147/12*6</f>
        <v>4503.1000000000004</v>
      </c>
      <c r="O1147" s="1067">
        <f t="shared" ref="O1147:O1149" si="501">+G1147/12*9</f>
        <v>6754.6500000000005</v>
      </c>
    </row>
    <row r="1148" spans="1:15" s="267" customFormat="1" x14ac:dyDescent="0.2">
      <c r="A1148" s="1653"/>
      <c r="B1148" s="1656"/>
      <c r="C1148" s="540"/>
      <c r="D1148" s="272" t="s">
        <v>292</v>
      </c>
      <c r="E1148" s="1089"/>
      <c r="F1148" s="1089"/>
      <c r="G1148" s="1089">
        <v>198.4</v>
      </c>
      <c r="H1148" s="1089">
        <f t="shared" si="495"/>
        <v>198.4</v>
      </c>
      <c r="I1148" s="1089">
        <f t="shared" si="494"/>
        <v>198.4</v>
      </c>
      <c r="J1148" s="1089"/>
      <c r="K1148" s="1089">
        <v>198.4</v>
      </c>
      <c r="L1148" s="1089">
        <v>198.4</v>
      </c>
      <c r="M1148" s="1067">
        <f t="shared" si="499"/>
        <v>49.600000000000009</v>
      </c>
      <c r="N1148" s="1067">
        <f t="shared" si="500"/>
        <v>99.200000000000017</v>
      </c>
      <c r="O1148" s="1067">
        <f t="shared" si="501"/>
        <v>148.80000000000001</v>
      </c>
    </row>
    <row r="1149" spans="1:15" s="267" customFormat="1" x14ac:dyDescent="0.2">
      <c r="A1149" s="1653"/>
      <c r="B1149" s="1656"/>
      <c r="C1149" s="540"/>
      <c r="D1149" s="272" t="s">
        <v>405</v>
      </c>
      <c r="E1149" s="1089">
        <v>12193.6</v>
      </c>
      <c r="F1149" s="1089">
        <v>13082.8</v>
      </c>
      <c r="G1149" s="1089">
        <v>12938.4</v>
      </c>
      <c r="H1149" s="1089">
        <f t="shared" si="495"/>
        <v>-144.39999999999964</v>
      </c>
      <c r="I1149" s="1089">
        <f t="shared" si="494"/>
        <v>744.79999999999927</v>
      </c>
      <c r="J1149" s="1089"/>
      <c r="K1149" s="1089">
        <v>12938.4</v>
      </c>
      <c r="L1149" s="1089">
        <v>12938.4</v>
      </c>
      <c r="M1149" s="1067">
        <f t="shared" si="499"/>
        <v>3234.6000000000004</v>
      </c>
      <c r="N1149" s="1067">
        <f t="shared" si="500"/>
        <v>6469.2000000000007</v>
      </c>
      <c r="O1149" s="1067">
        <f t="shared" si="501"/>
        <v>9703.8000000000011</v>
      </c>
    </row>
    <row r="1150" spans="1:15" s="267" customFormat="1" ht="14.25" x14ac:dyDescent="0.2">
      <c r="A1150" s="1653"/>
      <c r="B1150" s="1656"/>
      <c r="C1150" s="542">
        <v>4213</v>
      </c>
      <c r="D1150" s="488" t="s">
        <v>41</v>
      </c>
      <c r="E1150" s="1399">
        <f>E1152+E1153</f>
        <v>1355.9</v>
      </c>
      <c r="F1150" s="1399">
        <f>F1152+F1153</f>
        <v>1412.8</v>
      </c>
      <c r="G1150" s="1399">
        <f>G1152+G1153</f>
        <v>2164.1999999999998</v>
      </c>
      <c r="H1150" s="1399">
        <f t="shared" si="495"/>
        <v>751.39999999999986</v>
      </c>
      <c r="I1150" s="1399">
        <f t="shared" si="494"/>
        <v>808.29999999999973</v>
      </c>
      <c r="J1150" s="1399"/>
      <c r="K1150" s="1399">
        <f>K1152+K1153</f>
        <v>2164.1999999999998</v>
      </c>
      <c r="L1150" s="1399">
        <f>L1152+L1153</f>
        <v>2164.1999999999998</v>
      </c>
      <c r="M1150" s="1067"/>
      <c r="N1150" s="1067"/>
      <c r="O1150" s="1067"/>
    </row>
    <row r="1151" spans="1:15" s="267" customFormat="1" x14ac:dyDescent="0.2">
      <c r="A1151" s="1653"/>
      <c r="B1151" s="1656"/>
      <c r="C1151" s="540"/>
      <c r="D1151" s="272" t="s">
        <v>72</v>
      </c>
      <c r="E1151" s="1089"/>
      <c r="F1151" s="1089"/>
      <c r="G1151" s="1089"/>
      <c r="H1151" s="1089">
        <f t="shared" si="495"/>
        <v>0</v>
      </c>
      <c r="I1151" s="1089">
        <f t="shared" si="494"/>
        <v>0</v>
      </c>
      <c r="J1151" s="1089"/>
      <c r="K1151" s="1089"/>
      <c r="L1151" s="1089"/>
      <c r="M1151" s="1067"/>
      <c r="N1151" s="1067"/>
      <c r="O1151" s="1067"/>
    </row>
    <row r="1152" spans="1:15" s="267" customFormat="1" ht="27" x14ac:dyDescent="0.2">
      <c r="A1152" s="1653"/>
      <c r="B1152" s="1656"/>
      <c r="C1152" s="540"/>
      <c r="D1152" s="278" t="s">
        <v>42</v>
      </c>
      <c r="E1152" s="1089">
        <v>1355.9</v>
      </c>
      <c r="F1152" s="1089">
        <v>1220.8</v>
      </c>
      <c r="G1152" s="1099">
        <v>1780.2</v>
      </c>
      <c r="H1152" s="1089">
        <f t="shared" si="495"/>
        <v>559.40000000000009</v>
      </c>
      <c r="I1152" s="1089">
        <f t="shared" si="494"/>
        <v>424.29999999999995</v>
      </c>
      <c r="J1152" s="1089"/>
      <c r="K1152" s="1099">
        <v>1780.2</v>
      </c>
      <c r="L1152" s="1099">
        <v>1780.2</v>
      </c>
      <c r="M1152" s="1067">
        <f t="shared" ref="M1152:M1154" si="502">+G1152/12*3</f>
        <v>445.04999999999995</v>
      </c>
      <c r="N1152" s="1067">
        <f t="shared" ref="N1152:N1154" si="503">+G1152/12*6</f>
        <v>890.09999999999991</v>
      </c>
      <c r="O1152" s="1067">
        <f t="shared" ref="O1152:O1154" si="504">+G1152/12*9</f>
        <v>1335.1499999999999</v>
      </c>
    </row>
    <row r="1153" spans="1:15" s="267" customFormat="1" ht="27" x14ac:dyDescent="0.2">
      <c r="A1153" s="1653"/>
      <c r="B1153" s="1656"/>
      <c r="C1153" s="540"/>
      <c r="D1153" s="278" t="s">
        <v>286</v>
      </c>
      <c r="E1153" s="1089"/>
      <c r="F1153" s="1089">
        <v>192</v>
      </c>
      <c r="G1153" s="1089">
        <v>384</v>
      </c>
      <c r="H1153" s="1089">
        <f t="shared" si="495"/>
        <v>192</v>
      </c>
      <c r="I1153" s="1089">
        <f t="shared" si="494"/>
        <v>384</v>
      </c>
      <c r="J1153" s="1089"/>
      <c r="K1153" s="1089">
        <v>384</v>
      </c>
      <c r="L1153" s="1089">
        <v>384</v>
      </c>
      <c r="M1153" s="1067">
        <f t="shared" si="502"/>
        <v>96</v>
      </c>
      <c r="N1153" s="1067">
        <f t="shared" si="503"/>
        <v>192</v>
      </c>
      <c r="O1153" s="1067">
        <f t="shared" si="504"/>
        <v>288</v>
      </c>
    </row>
    <row r="1154" spans="1:15" s="267" customFormat="1" ht="14.25" x14ac:dyDescent="0.2">
      <c r="A1154" s="1653"/>
      <c r="B1154" s="1656"/>
      <c r="C1154" s="540">
        <v>4214</v>
      </c>
      <c r="D1154" s="277" t="s">
        <v>43</v>
      </c>
      <c r="E1154" s="1089">
        <v>22493.599999999999</v>
      </c>
      <c r="F1154" s="1089">
        <v>25811.9</v>
      </c>
      <c r="G1154" s="1089">
        <v>28663</v>
      </c>
      <c r="H1154" s="1089">
        <f t="shared" si="495"/>
        <v>2851.0999999999985</v>
      </c>
      <c r="I1154" s="1089">
        <f t="shared" si="494"/>
        <v>6169.4000000000015</v>
      </c>
      <c r="J1154" s="1089"/>
      <c r="K1154" s="1089">
        <v>28663</v>
      </c>
      <c r="L1154" s="1089">
        <v>28663</v>
      </c>
      <c r="M1154" s="1067">
        <f t="shared" si="502"/>
        <v>7165.75</v>
      </c>
      <c r="N1154" s="1067">
        <f t="shared" si="503"/>
        <v>14331.5</v>
      </c>
      <c r="O1154" s="1067">
        <f t="shared" si="504"/>
        <v>21497.25</v>
      </c>
    </row>
    <row r="1155" spans="1:15" s="265" customFormat="1" ht="23.25" customHeight="1" x14ac:dyDescent="0.2">
      <c r="A1155" s="1653"/>
      <c r="B1155" s="1656"/>
      <c r="C1155" s="540">
        <v>4215</v>
      </c>
      <c r="D1155" s="277" t="s">
        <v>44</v>
      </c>
      <c r="E1155" s="1089"/>
      <c r="F1155" s="1089"/>
      <c r="G1155" s="1089"/>
      <c r="H1155" s="1089">
        <f t="shared" si="495"/>
        <v>0</v>
      </c>
      <c r="I1155" s="1089">
        <f t="shared" si="494"/>
        <v>0</v>
      </c>
      <c r="J1155" s="1089"/>
      <c r="K1155" s="1089"/>
      <c r="L1155" s="1089"/>
      <c r="M1155" s="1475"/>
      <c r="N1155" s="1107"/>
      <c r="O1155" s="1475"/>
    </row>
    <row r="1156" spans="1:15" s="176" customFormat="1" ht="14.25" x14ac:dyDescent="0.2">
      <c r="A1156" s="1653"/>
      <c r="B1156" s="1656"/>
      <c r="C1156" s="540">
        <v>4216</v>
      </c>
      <c r="D1156" s="277" t="s">
        <v>45</v>
      </c>
      <c r="E1156" s="1089"/>
      <c r="F1156" s="1089"/>
      <c r="G1156" s="1089"/>
      <c r="H1156" s="1089">
        <f t="shared" si="495"/>
        <v>0</v>
      </c>
      <c r="I1156" s="1089">
        <f t="shared" si="494"/>
        <v>0</v>
      </c>
      <c r="J1156" s="1089"/>
      <c r="K1156" s="1089"/>
      <c r="L1156" s="1089"/>
      <c r="M1156" s="1107"/>
      <c r="N1156" s="1107"/>
      <c r="O1156" s="1107"/>
    </row>
    <row r="1157" spans="1:15" s="176" customFormat="1" ht="14.25" x14ac:dyDescent="0.2">
      <c r="A1157" s="1653"/>
      <c r="B1157" s="1656"/>
      <c r="C1157" s="540">
        <v>4217</v>
      </c>
      <c r="D1157" s="277" t="s">
        <v>46</v>
      </c>
      <c r="E1157" s="1089"/>
      <c r="F1157" s="1089"/>
      <c r="G1157" s="1089"/>
      <c r="H1157" s="1089">
        <f t="shared" si="495"/>
        <v>0</v>
      </c>
      <c r="I1157" s="1089">
        <f t="shared" si="494"/>
        <v>0</v>
      </c>
      <c r="J1157" s="1089"/>
      <c r="K1157" s="1089"/>
      <c r="L1157" s="1089"/>
      <c r="M1157" s="1107"/>
      <c r="N1157" s="1107"/>
      <c r="O1157" s="1107"/>
    </row>
    <row r="1158" spans="1:15" s="176" customFormat="1" ht="14.25" x14ac:dyDescent="0.2">
      <c r="A1158" s="1653"/>
      <c r="B1158" s="1656"/>
      <c r="C1158" s="542"/>
      <c r="D1158" s="488" t="s">
        <v>431</v>
      </c>
      <c r="E1158" s="1399">
        <f>E1160+E1161</f>
        <v>326</v>
      </c>
      <c r="F1158" s="1399">
        <f>F1160+F1161</f>
        <v>1104</v>
      </c>
      <c r="G1158" s="1399">
        <f>G1160+G1161</f>
        <v>680</v>
      </c>
      <c r="H1158" s="1399">
        <f t="shared" si="495"/>
        <v>-424</v>
      </c>
      <c r="I1158" s="1399">
        <f t="shared" si="494"/>
        <v>354</v>
      </c>
      <c r="J1158" s="1399"/>
      <c r="K1158" s="1399">
        <f>K1160+K1161</f>
        <v>680</v>
      </c>
      <c r="L1158" s="1399">
        <f>L1160+L1161</f>
        <v>680</v>
      </c>
      <c r="M1158" s="1107"/>
      <c r="N1158" s="1107"/>
      <c r="O1158" s="1107"/>
    </row>
    <row r="1159" spans="1:15" s="176" customFormat="1" x14ac:dyDescent="0.2">
      <c r="A1159" s="1653"/>
      <c r="B1159" s="1656"/>
      <c r="C1159" s="540"/>
      <c r="D1159" s="272" t="s">
        <v>72</v>
      </c>
      <c r="E1159" s="1093"/>
      <c r="F1159" s="1093"/>
      <c r="G1159" s="1093"/>
      <c r="H1159" s="1093">
        <f t="shared" si="495"/>
        <v>0</v>
      </c>
      <c r="I1159" s="1093">
        <f t="shared" si="494"/>
        <v>0</v>
      </c>
      <c r="J1159" s="1093"/>
      <c r="K1159" s="1093"/>
      <c r="L1159" s="1093"/>
      <c r="M1159" s="1107"/>
      <c r="N1159" s="1107"/>
      <c r="O1159" s="1107"/>
    </row>
    <row r="1160" spans="1:15" s="176" customFormat="1" x14ac:dyDescent="0.2">
      <c r="A1160" s="1653"/>
      <c r="B1160" s="1656"/>
      <c r="C1160" s="540">
        <v>4221</v>
      </c>
      <c r="D1160" s="272" t="s">
        <v>47</v>
      </c>
      <c r="E1160" s="1093">
        <v>326</v>
      </c>
      <c r="F1160" s="1093">
        <v>1104</v>
      </c>
      <c r="G1160" s="1093">
        <v>680</v>
      </c>
      <c r="H1160" s="1093">
        <f t="shared" si="495"/>
        <v>-424</v>
      </c>
      <c r="I1160" s="1093">
        <f t="shared" si="494"/>
        <v>354</v>
      </c>
      <c r="J1160" s="1093"/>
      <c r="K1160" s="1093">
        <v>680</v>
      </c>
      <c r="L1160" s="1093">
        <v>680</v>
      </c>
      <c r="M1160" s="1067">
        <f t="shared" ref="M1160" si="505">+G1160/12*3</f>
        <v>170</v>
      </c>
      <c r="N1160" s="1067">
        <f t="shared" ref="N1160" si="506">+G1160/12*6</f>
        <v>340</v>
      </c>
      <c r="O1160" s="1067">
        <f t="shared" ref="O1160" si="507">+G1160/12*9</f>
        <v>510</v>
      </c>
    </row>
    <row r="1161" spans="1:15" s="176" customFormat="1" x14ac:dyDescent="0.2">
      <c r="A1161" s="1653"/>
      <c r="B1161" s="1656"/>
      <c r="C1161" s="540">
        <v>4222</v>
      </c>
      <c r="D1161" s="272" t="s">
        <v>48</v>
      </c>
      <c r="E1161" s="1093"/>
      <c r="F1161" s="1093"/>
      <c r="G1161" s="1093"/>
      <c r="H1161" s="1093">
        <f t="shared" si="495"/>
        <v>0</v>
      </c>
      <c r="I1161" s="1093">
        <f t="shared" si="494"/>
        <v>0</v>
      </c>
      <c r="J1161" s="1093"/>
      <c r="K1161" s="1093"/>
      <c r="L1161" s="1093"/>
      <c r="M1161" s="1107"/>
      <c r="N1161" s="1067"/>
      <c r="O1161" s="1107"/>
    </row>
    <row r="1162" spans="1:15" s="267" customFormat="1" ht="14.25" x14ac:dyDescent="0.2">
      <c r="A1162" s="1653"/>
      <c r="B1162" s="1656"/>
      <c r="C1162" s="540">
        <v>4231</v>
      </c>
      <c r="D1162" s="273" t="s">
        <v>49</v>
      </c>
      <c r="E1162" s="1093">
        <v>2226.8000000000002</v>
      </c>
      <c r="F1162" s="1093">
        <v>3559.3</v>
      </c>
      <c r="G1162" s="1093">
        <v>3809.3</v>
      </c>
      <c r="H1162" s="1093">
        <f t="shared" si="495"/>
        <v>250</v>
      </c>
      <c r="I1162" s="1093">
        <f t="shared" si="494"/>
        <v>1582.5</v>
      </c>
      <c r="J1162" s="1093"/>
      <c r="K1162" s="1093">
        <v>3809.3</v>
      </c>
      <c r="L1162" s="1093">
        <v>3809.3</v>
      </c>
      <c r="M1162" s="1067">
        <f t="shared" ref="M1162" si="508">+G1162/12*3</f>
        <v>952.32500000000005</v>
      </c>
      <c r="N1162" s="1067">
        <f t="shared" ref="N1162" si="509">+G1162/12*6</f>
        <v>1904.65</v>
      </c>
      <c r="O1162" s="1067">
        <f t="shared" ref="O1162" si="510">+G1162/12*9</f>
        <v>2856.9749999999999</v>
      </c>
    </row>
    <row r="1163" spans="1:15" s="267" customFormat="1" ht="16.5" x14ac:dyDescent="0.3">
      <c r="A1163" s="1653"/>
      <c r="B1163" s="1656"/>
      <c r="C1163" s="540">
        <v>4232</v>
      </c>
      <c r="D1163" s="273" t="s">
        <v>50</v>
      </c>
      <c r="E1163" s="1093"/>
      <c r="F1163" s="1093"/>
      <c r="G1163" s="1093"/>
      <c r="H1163" s="1093">
        <f t="shared" si="495"/>
        <v>0</v>
      </c>
      <c r="I1163" s="1093">
        <f t="shared" si="494"/>
        <v>0</v>
      </c>
      <c r="J1163" s="1400"/>
      <c r="K1163" s="1093"/>
      <c r="L1163" s="1093"/>
      <c r="M1163" s="1067"/>
      <c r="N1163" s="1067"/>
      <c r="O1163" s="1067"/>
    </row>
    <row r="1164" spans="1:15" s="267" customFormat="1" ht="28.5" x14ac:dyDescent="0.3">
      <c r="A1164" s="1653"/>
      <c r="B1164" s="1656"/>
      <c r="C1164" s="540">
        <v>4233</v>
      </c>
      <c r="D1164" s="273" t="s">
        <v>394</v>
      </c>
      <c r="E1164" s="1093"/>
      <c r="F1164" s="1093"/>
      <c r="G1164" s="1093"/>
      <c r="H1164" s="1093">
        <f t="shared" si="495"/>
        <v>0</v>
      </c>
      <c r="I1164" s="1093">
        <f t="shared" si="494"/>
        <v>0</v>
      </c>
      <c r="J1164" s="1400"/>
      <c r="K1164" s="1093"/>
      <c r="L1164" s="1093"/>
      <c r="M1164" s="1067"/>
      <c r="N1164" s="1067"/>
      <c r="O1164" s="1067"/>
    </row>
    <row r="1165" spans="1:15" s="267" customFormat="1" ht="14.25" x14ac:dyDescent="0.2">
      <c r="A1165" s="1653"/>
      <c r="B1165" s="1656"/>
      <c r="C1165" s="540">
        <v>4234</v>
      </c>
      <c r="D1165" s="273" t="s">
        <v>51</v>
      </c>
      <c r="E1165" s="1089"/>
      <c r="F1165" s="1089"/>
      <c r="G1165" s="1089"/>
      <c r="H1165" s="1089">
        <f t="shared" si="495"/>
        <v>0</v>
      </c>
      <c r="I1165" s="1089">
        <f t="shared" si="494"/>
        <v>0</v>
      </c>
      <c r="J1165" s="1089"/>
      <c r="K1165" s="1089"/>
      <c r="L1165" s="1089"/>
      <c r="M1165" s="1067"/>
      <c r="N1165" s="1475"/>
      <c r="O1165" s="1067"/>
    </row>
    <row r="1166" spans="1:15" s="265" customFormat="1" ht="14.25" x14ac:dyDescent="0.2">
      <c r="A1166" s="1653"/>
      <c r="B1166" s="1656"/>
      <c r="C1166" s="540">
        <v>4235</v>
      </c>
      <c r="D1166" s="273" t="s">
        <v>52</v>
      </c>
      <c r="E1166" s="1089"/>
      <c r="F1166" s="1089"/>
      <c r="G1166" s="1089">
        <v>750</v>
      </c>
      <c r="H1166" s="1089">
        <f t="shared" si="495"/>
        <v>750</v>
      </c>
      <c r="I1166" s="1089">
        <f t="shared" si="494"/>
        <v>750</v>
      </c>
      <c r="J1166" s="1089"/>
      <c r="K1166" s="1089">
        <v>750</v>
      </c>
      <c r="L1166" s="1089">
        <v>750</v>
      </c>
      <c r="M1166" s="1067">
        <f t="shared" ref="M1166" si="511">+G1166/12*3</f>
        <v>187.5</v>
      </c>
      <c r="N1166" s="1067">
        <f t="shared" ref="N1166" si="512">+G1166/12*6</f>
        <v>375</v>
      </c>
      <c r="O1166" s="1067">
        <f t="shared" ref="O1166" si="513">+G1166/12*9</f>
        <v>562.5</v>
      </c>
    </row>
    <row r="1167" spans="1:15" s="267" customFormat="1" ht="28.5" x14ac:dyDescent="0.2">
      <c r="A1167" s="1653"/>
      <c r="B1167" s="1656"/>
      <c r="C1167" s="540">
        <v>4236</v>
      </c>
      <c r="D1167" s="273" t="s">
        <v>53</v>
      </c>
      <c r="E1167" s="1089"/>
      <c r="F1167" s="1089"/>
      <c r="G1167" s="1089"/>
      <c r="H1167" s="1089">
        <f t="shared" si="495"/>
        <v>0</v>
      </c>
      <c r="I1167" s="1089">
        <f t="shared" si="494"/>
        <v>0</v>
      </c>
      <c r="J1167" s="1089"/>
      <c r="K1167" s="1089"/>
      <c r="L1167" s="1089"/>
      <c r="M1167" s="1067"/>
      <c r="N1167" s="1475"/>
      <c r="O1167" s="1067"/>
    </row>
    <row r="1168" spans="1:15" s="265" customFormat="1" ht="14.25" x14ac:dyDescent="0.2">
      <c r="A1168" s="1653"/>
      <c r="B1168" s="1656"/>
      <c r="C1168" s="540">
        <v>4237</v>
      </c>
      <c r="D1168" s="273" t="s">
        <v>54</v>
      </c>
      <c r="E1168" s="1089"/>
      <c r="F1168" s="1089"/>
      <c r="G1168" s="1089"/>
      <c r="H1168" s="1089">
        <f t="shared" si="495"/>
        <v>0</v>
      </c>
      <c r="I1168" s="1089">
        <f t="shared" si="494"/>
        <v>0</v>
      </c>
      <c r="J1168" s="1089"/>
      <c r="K1168" s="1089"/>
      <c r="L1168" s="1089"/>
      <c r="M1168" s="1475"/>
      <c r="N1168" s="1475"/>
      <c r="O1168" s="1475"/>
    </row>
    <row r="1169" spans="1:15" s="265" customFormat="1" ht="14.25" x14ac:dyDescent="0.2">
      <c r="A1169" s="1653"/>
      <c r="B1169" s="1656"/>
      <c r="C1169" s="540">
        <v>4239</v>
      </c>
      <c r="D1169" s="271" t="s">
        <v>55</v>
      </c>
      <c r="E1169" s="1099"/>
      <c r="F1169" s="1099"/>
      <c r="G1169" s="1099"/>
      <c r="H1169" s="1099">
        <f t="shared" si="495"/>
        <v>0</v>
      </c>
      <c r="I1169" s="1099">
        <f t="shared" ref="I1169:I1200" si="514">G1169-E1169</f>
        <v>0</v>
      </c>
      <c r="J1169" s="1099"/>
      <c r="K1169" s="1099"/>
      <c r="L1169" s="1099"/>
      <c r="M1169" s="1475"/>
      <c r="N1169" s="1475"/>
      <c r="O1169" s="1475"/>
    </row>
    <row r="1170" spans="1:15" s="265" customFormat="1" ht="14.25" x14ac:dyDescent="0.2">
      <c r="A1170" s="1653"/>
      <c r="B1170" s="1656"/>
      <c r="C1170" s="540">
        <v>4241</v>
      </c>
      <c r="D1170" s="273" t="s">
        <v>56</v>
      </c>
      <c r="E1170" s="1089">
        <v>196.5</v>
      </c>
      <c r="F1170" s="1089">
        <v>196.5</v>
      </c>
      <c r="G1170" s="1089">
        <v>157.9</v>
      </c>
      <c r="H1170" s="1089">
        <f t="shared" si="495"/>
        <v>-38.599999999999994</v>
      </c>
      <c r="I1170" s="1089">
        <f t="shared" si="514"/>
        <v>-38.599999999999994</v>
      </c>
      <c r="J1170" s="1089"/>
      <c r="K1170" s="1089">
        <v>157.9</v>
      </c>
      <c r="L1170" s="1089">
        <v>157.9</v>
      </c>
      <c r="M1170" s="1067">
        <f t="shared" ref="M1170" si="515">+G1170/12*3</f>
        <v>39.475000000000001</v>
      </c>
      <c r="N1170" s="1067">
        <f t="shared" ref="N1170" si="516">+G1170/12*6</f>
        <v>78.95</v>
      </c>
      <c r="O1170" s="1067">
        <f t="shared" ref="O1170" si="517">+G1170/12*9</f>
        <v>118.425</v>
      </c>
    </row>
    <row r="1171" spans="1:15" s="265" customFormat="1" ht="28.5" x14ac:dyDescent="0.2">
      <c r="A1171" s="1653"/>
      <c r="B1171" s="1656"/>
      <c r="C1171" s="540">
        <v>4251</v>
      </c>
      <c r="D1171" s="271" t="s">
        <v>57</v>
      </c>
      <c r="E1171" s="1099"/>
      <c r="F1171" s="1099"/>
      <c r="G1171" s="1099"/>
      <c r="H1171" s="1099">
        <f t="shared" si="495"/>
        <v>0</v>
      </c>
      <c r="I1171" s="1099">
        <f t="shared" si="514"/>
        <v>0</v>
      </c>
      <c r="J1171" s="1099"/>
      <c r="K1171" s="1099"/>
      <c r="L1171" s="1099"/>
      <c r="M1171" s="1475"/>
      <c r="N1171" s="1475"/>
      <c r="O1171" s="1475"/>
    </row>
    <row r="1172" spans="1:15" s="265" customFormat="1" ht="28.5" x14ac:dyDescent="0.2">
      <c r="A1172" s="1653"/>
      <c r="B1172" s="1656"/>
      <c r="C1172" s="542">
        <v>4252</v>
      </c>
      <c r="D1172" s="488" t="s">
        <v>58</v>
      </c>
      <c r="E1172" s="1399">
        <f>E1174+E1175</f>
        <v>0</v>
      </c>
      <c r="F1172" s="1399">
        <f>F1174+F1175</f>
        <v>0</v>
      </c>
      <c r="G1172" s="1399">
        <f>G1174+G1175</f>
        <v>0</v>
      </c>
      <c r="H1172" s="1399">
        <f t="shared" si="495"/>
        <v>0</v>
      </c>
      <c r="I1172" s="1399">
        <f t="shared" si="514"/>
        <v>0</v>
      </c>
      <c r="J1172" s="1399"/>
      <c r="K1172" s="1399">
        <f>K1174+K1175</f>
        <v>0</v>
      </c>
      <c r="L1172" s="1399">
        <f>L1174+L1175</f>
        <v>0</v>
      </c>
      <c r="M1172" s="1475"/>
      <c r="N1172" s="1475"/>
      <c r="O1172" s="1475"/>
    </row>
    <row r="1173" spans="1:15" s="265" customFormat="1" x14ac:dyDescent="0.2">
      <c r="A1173" s="1653"/>
      <c r="B1173" s="1656"/>
      <c r="C1173" s="540"/>
      <c r="D1173" s="272" t="s">
        <v>72</v>
      </c>
      <c r="E1173" s="1099"/>
      <c r="F1173" s="1099"/>
      <c r="G1173" s="1099"/>
      <c r="H1173" s="1099">
        <f t="shared" si="495"/>
        <v>0</v>
      </c>
      <c r="I1173" s="1099">
        <f t="shared" si="514"/>
        <v>0</v>
      </c>
      <c r="J1173" s="1099"/>
      <c r="K1173" s="1099"/>
      <c r="L1173" s="1099"/>
      <c r="M1173" s="1475"/>
      <c r="N1173" s="1067"/>
      <c r="O1173" s="1475"/>
    </row>
    <row r="1174" spans="1:15" s="267" customFormat="1" ht="27" x14ac:dyDescent="0.2">
      <c r="A1174" s="1653"/>
      <c r="B1174" s="1656"/>
      <c r="C1174" s="540"/>
      <c r="D1174" s="279" t="s">
        <v>59</v>
      </c>
      <c r="E1174" s="1099"/>
      <c r="F1174" s="1099"/>
      <c r="G1174" s="1099"/>
      <c r="H1174" s="1099">
        <f t="shared" si="495"/>
        <v>0</v>
      </c>
      <c r="I1174" s="1099">
        <f t="shared" si="514"/>
        <v>0</v>
      </c>
      <c r="J1174" s="1099"/>
      <c r="K1174" s="1099"/>
      <c r="L1174" s="1099"/>
      <c r="M1174" s="1067"/>
      <c r="N1174" s="1067"/>
      <c r="O1174" s="1067"/>
    </row>
    <row r="1175" spans="1:15" s="267" customFormat="1" ht="27" x14ac:dyDescent="0.2">
      <c r="A1175" s="1653"/>
      <c r="B1175" s="1656"/>
      <c r="C1175" s="540"/>
      <c r="D1175" s="279" t="s">
        <v>60</v>
      </c>
      <c r="E1175" s="1099"/>
      <c r="F1175" s="1099"/>
      <c r="G1175" s="1099"/>
      <c r="H1175" s="1099">
        <f t="shared" si="495"/>
        <v>0</v>
      </c>
      <c r="I1175" s="1099">
        <f t="shared" si="514"/>
        <v>0</v>
      </c>
      <c r="J1175" s="1099"/>
      <c r="K1175" s="1099"/>
      <c r="L1175" s="1099"/>
      <c r="M1175" s="1067"/>
      <c r="N1175" s="1067"/>
      <c r="O1175" s="1067"/>
    </row>
    <row r="1176" spans="1:15" s="267" customFormat="1" ht="14.25" x14ac:dyDescent="0.2">
      <c r="A1176" s="1653"/>
      <c r="B1176" s="1656"/>
      <c r="C1176" s="542">
        <v>4261</v>
      </c>
      <c r="D1176" s="488" t="s">
        <v>61</v>
      </c>
      <c r="E1176" s="1399">
        <f>E1178+E1179</f>
        <v>1107.7</v>
      </c>
      <c r="F1176" s="1399">
        <f>F1178+F1179</f>
        <v>0</v>
      </c>
      <c r="G1176" s="1399">
        <f>G1178+G1179</f>
        <v>0</v>
      </c>
      <c r="H1176" s="1399">
        <f t="shared" si="495"/>
        <v>0</v>
      </c>
      <c r="I1176" s="1399">
        <f t="shared" si="514"/>
        <v>-1107.7</v>
      </c>
      <c r="J1176" s="1399"/>
      <c r="K1176" s="1399">
        <f>K1178+K1179</f>
        <v>0</v>
      </c>
      <c r="L1176" s="1399">
        <f>L1178+L1179</f>
        <v>0</v>
      </c>
      <c r="M1176" s="1067"/>
      <c r="N1176" s="1067"/>
      <c r="O1176" s="1067"/>
    </row>
    <row r="1177" spans="1:15" s="267" customFormat="1" x14ac:dyDescent="0.2">
      <c r="A1177" s="1653"/>
      <c r="B1177" s="1656"/>
      <c r="C1177" s="540"/>
      <c r="D1177" s="272" t="s">
        <v>72</v>
      </c>
      <c r="E1177" s="1089"/>
      <c r="F1177" s="1089"/>
      <c r="G1177" s="1089"/>
      <c r="H1177" s="1089">
        <f t="shared" si="495"/>
        <v>0</v>
      </c>
      <c r="I1177" s="1089">
        <f t="shared" si="514"/>
        <v>0</v>
      </c>
      <c r="J1177" s="1089"/>
      <c r="K1177" s="1089"/>
      <c r="L1177" s="1089"/>
      <c r="M1177" s="1067"/>
      <c r="N1177" s="1067"/>
      <c r="O1177" s="1067"/>
    </row>
    <row r="1178" spans="1:15" s="267" customFormat="1" x14ac:dyDescent="0.2">
      <c r="A1178" s="1653"/>
      <c r="B1178" s="1656"/>
      <c r="C1178" s="540"/>
      <c r="D1178" s="272" t="s">
        <v>62</v>
      </c>
      <c r="E1178" s="1089">
        <v>1107.7</v>
      </c>
      <c r="F1178" s="1089"/>
      <c r="G1178" s="1089"/>
      <c r="H1178" s="1089">
        <f t="shared" si="495"/>
        <v>0</v>
      </c>
      <c r="I1178" s="1089">
        <f t="shared" si="514"/>
        <v>-1107.7</v>
      </c>
      <c r="J1178" s="1089"/>
      <c r="K1178" s="1089"/>
      <c r="L1178" s="1089"/>
      <c r="M1178" s="1067"/>
      <c r="N1178" s="1067"/>
      <c r="O1178" s="1067"/>
    </row>
    <row r="1179" spans="1:15" s="267" customFormat="1" x14ac:dyDescent="0.2">
      <c r="A1179" s="1653"/>
      <c r="B1179" s="1656"/>
      <c r="C1179" s="540"/>
      <c r="D1179" s="272" t="s">
        <v>63</v>
      </c>
      <c r="E1179" s="1089"/>
      <c r="F1179" s="1089"/>
      <c r="G1179" s="1089"/>
      <c r="H1179" s="1089">
        <f t="shared" si="495"/>
        <v>0</v>
      </c>
      <c r="I1179" s="1089">
        <f t="shared" si="514"/>
        <v>0</v>
      </c>
      <c r="J1179" s="1089"/>
      <c r="K1179" s="1089"/>
      <c r="L1179" s="1089"/>
      <c r="M1179" s="1067"/>
      <c r="N1179" s="1067"/>
      <c r="O1179" s="1067"/>
    </row>
    <row r="1180" spans="1:15" s="267" customFormat="1" ht="14.25" x14ac:dyDescent="0.2">
      <c r="A1180" s="1653"/>
      <c r="B1180" s="1656"/>
      <c r="C1180" s="540">
        <v>4262</v>
      </c>
      <c r="D1180" s="273" t="s">
        <v>350</v>
      </c>
      <c r="E1180" s="1089"/>
      <c r="F1180" s="1089"/>
      <c r="G1180" s="1089"/>
      <c r="H1180" s="1089">
        <f t="shared" si="495"/>
        <v>0</v>
      </c>
      <c r="I1180" s="1089">
        <f t="shared" si="514"/>
        <v>0</v>
      </c>
      <c r="J1180" s="1089"/>
      <c r="K1180" s="1089"/>
      <c r="L1180" s="1089"/>
      <c r="M1180" s="1067"/>
      <c r="N1180" s="1067"/>
      <c r="O1180" s="1067"/>
    </row>
    <row r="1181" spans="1:15" s="267" customFormat="1" ht="14.25" x14ac:dyDescent="0.2">
      <c r="A1181" s="1653"/>
      <c r="B1181" s="1656"/>
      <c r="C1181" s="540">
        <v>4264</v>
      </c>
      <c r="D1181" s="273" t="s">
        <v>349</v>
      </c>
      <c r="E1181" s="1089"/>
      <c r="F1181" s="1089"/>
      <c r="G1181" s="1089"/>
      <c r="H1181" s="1089">
        <f t="shared" si="495"/>
        <v>0</v>
      </c>
      <c r="I1181" s="1089">
        <f t="shared" si="514"/>
        <v>0</v>
      </c>
      <c r="J1181" s="1089"/>
      <c r="K1181" s="1089"/>
      <c r="L1181" s="1089"/>
      <c r="M1181" s="1067"/>
      <c r="N1181" s="1067"/>
      <c r="O1181" s="1067"/>
    </row>
    <row r="1182" spans="1:15" s="267" customFormat="1" ht="22.5" customHeight="1" x14ac:dyDescent="0.25">
      <c r="A1182" s="1653"/>
      <c r="B1182" s="1656"/>
      <c r="C1182" s="543">
        <v>4266</v>
      </c>
      <c r="D1182" s="516" t="s">
        <v>439</v>
      </c>
      <c r="E1182" s="1089"/>
      <c r="F1182" s="1089"/>
      <c r="G1182" s="1089"/>
      <c r="H1182" s="1089">
        <f t="shared" si="495"/>
        <v>0</v>
      </c>
      <c r="I1182" s="1089">
        <f t="shared" si="514"/>
        <v>0</v>
      </c>
      <c r="J1182" s="1089"/>
      <c r="K1182" s="1089"/>
      <c r="L1182" s="1089"/>
      <c r="M1182" s="1067"/>
      <c r="N1182" s="1067"/>
      <c r="O1182" s="1067"/>
    </row>
    <row r="1183" spans="1:15" s="267" customFormat="1" ht="14.25" x14ac:dyDescent="0.2">
      <c r="A1183" s="1653"/>
      <c r="B1183" s="1656"/>
      <c r="C1183" s="540">
        <v>4267</v>
      </c>
      <c r="D1183" s="273" t="s">
        <v>351</v>
      </c>
      <c r="E1183" s="1089"/>
      <c r="F1183" s="1089"/>
      <c r="G1183" s="1089"/>
      <c r="H1183" s="1089">
        <f t="shared" si="495"/>
        <v>0</v>
      </c>
      <c r="I1183" s="1089">
        <f t="shared" si="514"/>
        <v>0</v>
      </c>
      <c r="J1183" s="1089"/>
      <c r="K1183" s="1089"/>
      <c r="L1183" s="1089"/>
      <c r="M1183" s="1067"/>
      <c r="N1183" s="1067"/>
      <c r="O1183" s="1067"/>
    </row>
    <row r="1184" spans="1:15" s="267" customFormat="1" ht="14.25" x14ac:dyDescent="0.2">
      <c r="A1184" s="1653"/>
      <c r="B1184" s="1656"/>
      <c r="C1184" s="540">
        <v>4269</v>
      </c>
      <c r="D1184" s="273" t="s">
        <v>64</v>
      </c>
      <c r="E1184" s="1089"/>
      <c r="F1184" s="1089"/>
      <c r="G1184" s="1089"/>
      <c r="H1184" s="1089">
        <f t="shared" si="495"/>
        <v>0</v>
      </c>
      <c r="I1184" s="1089">
        <f t="shared" si="514"/>
        <v>0</v>
      </c>
      <c r="J1184" s="1089"/>
      <c r="K1184" s="1089"/>
      <c r="L1184" s="1089"/>
      <c r="M1184" s="1067"/>
      <c r="N1184" s="1500"/>
      <c r="O1184" s="1067"/>
    </row>
    <row r="1185" spans="1:15" s="267" customFormat="1" ht="28.5" x14ac:dyDescent="0.2">
      <c r="A1185" s="1653"/>
      <c r="B1185" s="1656"/>
      <c r="C1185" s="540">
        <v>4511</v>
      </c>
      <c r="D1185" s="271" t="s">
        <v>65</v>
      </c>
      <c r="E1185" s="1089"/>
      <c r="F1185" s="1089"/>
      <c r="G1185" s="1089"/>
      <c r="H1185" s="1089">
        <f t="shared" si="495"/>
        <v>0</v>
      </c>
      <c r="I1185" s="1089">
        <f t="shared" si="514"/>
        <v>0</v>
      </c>
      <c r="J1185" s="1089"/>
      <c r="K1185" s="1089"/>
      <c r="L1185" s="1089"/>
      <c r="M1185" s="1067"/>
      <c r="N1185" s="1500"/>
      <c r="O1185" s="1067"/>
    </row>
    <row r="1186" spans="1:15" s="269" customFormat="1" ht="28.5" x14ac:dyDescent="0.3">
      <c r="A1186" s="1653"/>
      <c r="B1186" s="1656"/>
      <c r="C1186" s="540">
        <v>4621</v>
      </c>
      <c r="D1186" s="271" t="s">
        <v>66</v>
      </c>
      <c r="E1186" s="1089"/>
      <c r="F1186" s="1089"/>
      <c r="G1186" s="1089"/>
      <c r="H1186" s="1089">
        <f t="shared" si="495"/>
        <v>0</v>
      </c>
      <c r="I1186" s="1089">
        <f t="shared" si="514"/>
        <v>0</v>
      </c>
      <c r="J1186" s="1401"/>
      <c r="K1186" s="1089"/>
      <c r="L1186" s="1089"/>
      <c r="M1186" s="1067"/>
      <c r="N1186" s="1500"/>
      <c r="O1186" s="1500"/>
    </row>
    <row r="1187" spans="1:15" s="269" customFormat="1" ht="28.5" x14ac:dyDescent="0.3">
      <c r="A1187" s="1653"/>
      <c r="B1187" s="1656"/>
      <c r="C1187" s="540">
        <v>4631</v>
      </c>
      <c r="D1187" s="271" t="s">
        <v>393</v>
      </c>
      <c r="E1187" s="1089"/>
      <c r="F1187" s="1089"/>
      <c r="G1187" s="1089"/>
      <c r="H1187" s="1089">
        <f t="shared" si="495"/>
        <v>0</v>
      </c>
      <c r="I1187" s="1089">
        <f t="shared" si="514"/>
        <v>0</v>
      </c>
      <c r="J1187" s="1401"/>
      <c r="K1187" s="1089"/>
      <c r="L1187" s="1089"/>
      <c r="M1187" s="1500"/>
      <c r="N1187" s="1500"/>
      <c r="O1187" s="1500"/>
    </row>
    <row r="1188" spans="1:15" s="269" customFormat="1" ht="21.75" customHeight="1" x14ac:dyDescent="0.2">
      <c r="A1188" s="1653"/>
      <c r="B1188" s="1656"/>
      <c r="C1188" s="540">
        <v>4632</v>
      </c>
      <c r="D1188" s="271" t="s">
        <v>290</v>
      </c>
      <c r="E1188" s="1089"/>
      <c r="F1188" s="1089"/>
      <c r="G1188" s="1089"/>
      <c r="H1188" s="1089">
        <f t="shared" si="495"/>
        <v>0</v>
      </c>
      <c r="I1188" s="1089">
        <f t="shared" si="514"/>
        <v>0</v>
      </c>
      <c r="J1188" s="1089"/>
      <c r="K1188" s="1089"/>
      <c r="L1188" s="1089"/>
      <c r="M1188" s="1500"/>
      <c r="N1188" s="1500"/>
      <c r="O1188" s="1500"/>
    </row>
    <row r="1189" spans="1:15" s="269" customFormat="1" ht="48.75" customHeight="1" x14ac:dyDescent="0.25">
      <c r="A1189" s="1653"/>
      <c r="B1189" s="1656"/>
      <c r="C1189" s="543">
        <v>4638</v>
      </c>
      <c r="D1189" s="516" t="s">
        <v>440</v>
      </c>
      <c r="E1189" s="1089"/>
      <c r="F1189" s="1089"/>
      <c r="G1189" s="1089"/>
      <c r="H1189" s="1089">
        <f t="shared" si="495"/>
        <v>0</v>
      </c>
      <c r="I1189" s="1089">
        <f t="shared" si="514"/>
        <v>0</v>
      </c>
      <c r="J1189" s="1089"/>
      <c r="K1189" s="1089"/>
      <c r="L1189" s="1089"/>
      <c r="M1189" s="1500"/>
      <c r="N1189" s="1500"/>
      <c r="O1189" s="1500"/>
    </row>
    <row r="1190" spans="1:15" s="269" customFormat="1" ht="14.25" x14ac:dyDescent="0.2">
      <c r="A1190" s="1653"/>
      <c r="B1190" s="1656"/>
      <c r="C1190" s="540" t="s">
        <v>399</v>
      </c>
      <c r="D1190" s="271" t="s">
        <v>400</v>
      </c>
      <c r="E1190" s="1089"/>
      <c r="F1190" s="1089"/>
      <c r="G1190" s="1089"/>
      <c r="H1190" s="1089">
        <f t="shared" si="495"/>
        <v>0</v>
      </c>
      <c r="I1190" s="1089">
        <f t="shared" si="514"/>
        <v>0</v>
      </c>
      <c r="J1190" s="1089"/>
      <c r="K1190" s="1089"/>
      <c r="L1190" s="1089"/>
      <c r="M1190" s="1500"/>
      <c r="N1190" s="1500"/>
      <c r="O1190" s="1500"/>
    </row>
    <row r="1191" spans="1:15" s="269" customFormat="1" ht="14.25" x14ac:dyDescent="0.2">
      <c r="A1191" s="1653"/>
      <c r="B1191" s="1656"/>
      <c r="C1191" s="540">
        <v>4729</v>
      </c>
      <c r="D1191" s="273" t="s">
        <v>67</v>
      </c>
      <c r="E1191" s="1089">
        <v>3369</v>
      </c>
      <c r="F1191" s="1089">
        <v>5880</v>
      </c>
      <c r="G1191" s="1089">
        <v>5880</v>
      </c>
      <c r="H1191" s="1089">
        <f t="shared" si="495"/>
        <v>0</v>
      </c>
      <c r="I1191" s="1089">
        <f t="shared" si="514"/>
        <v>2511</v>
      </c>
      <c r="J1191" s="1402"/>
      <c r="K1191" s="1089">
        <v>5880</v>
      </c>
      <c r="L1191" s="1089">
        <v>5880</v>
      </c>
      <c r="M1191" s="1067">
        <f t="shared" ref="M1191" si="518">+G1191/12*3</f>
        <v>1470</v>
      </c>
      <c r="N1191" s="1067">
        <f t="shared" ref="N1191" si="519">+G1191/12*6</f>
        <v>2940</v>
      </c>
      <c r="O1191" s="1067">
        <f t="shared" ref="O1191" si="520">+G1191/12*9</f>
        <v>4410</v>
      </c>
    </row>
    <row r="1192" spans="1:15" s="269" customFormat="1" ht="14.25" x14ac:dyDescent="0.2">
      <c r="A1192" s="1653"/>
      <c r="B1192" s="1656"/>
      <c r="C1192" s="540">
        <v>4822</v>
      </c>
      <c r="D1192" s="273" t="s">
        <v>68</v>
      </c>
      <c r="E1192" s="1402"/>
      <c r="F1192" s="1402"/>
      <c r="G1192" s="1089"/>
      <c r="H1192" s="1089">
        <f t="shared" si="495"/>
        <v>0</v>
      </c>
      <c r="I1192" s="1089">
        <f t="shared" si="514"/>
        <v>0</v>
      </c>
      <c r="J1192" s="1402"/>
      <c r="K1192" s="1402"/>
      <c r="L1192" s="1402"/>
      <c r="M1192" s="1500"/>
      <c r="N1192" s="1500"/>
      <c r="O1192" s="1500"/>
    </row>
    <row r="1193" spans="1:15" s="269" customFormat="1" ht="14.25" x14ac:dyDescent="0.2">
      <c r="A1193" s="1653"/>
      <c r="B1193" s="1656"/>
      <c r="C1193" s="542">
        <v>4823</v>
      </c>
      <c r="D1193" s="488" t="s">
        <v>69</v>
      </c>
      <c r="E1193" s="1399">
        <f>E1195+E1196+E1197</f>
        <v>671.1</v>
      </c>
      <c r="F1193" s="1399">
        <f>F1195+F1196+F1197</f>
        <v>830.7</v>
      </c>
      <c r="G1193" s="1399">
        <f>G1195+G1196+G1197</f>
        <v>2060.6000000000004</v>
      </c>
      <c r="H1193" s="1399">
        <f t="shared" si="495"/>
        <v>1229.9000000000003</v>
      </c>
      <c r="I1193" s="1399">
        <f t="shared" si="514"/>
        <v>1389.5000000000005</v>
      </c>
      <c r="J1193" s="1399"/>
      <c r="K1193" s="1399">
        <f>K1195+K1196+K1197</f>
        <v>2060.6000000000004</v>
      </c>
      <c r="L1193" s="1399">
        <f>L1195+L1196+L1197</f>
        <v>2060.6000000000004</v>
      </c>
      <c r="M1193" s="1500"/>
      <c r="N1193" s="1500"/>
      <c r="O1193" s="1500"/>
    </row>
    <row r="1194" spans="1:15" s="269" customFormat="1" ht="14.25" x14ac:dyDescent="0.2">
      <c r="A1194" s="1653"/>
      <c r="B1194" s="1656"/>
      <c r="C1194" s="540"/>
      <c r="D1194" s="272" t="s">
        <v>72</v>
      </c>
      <c r="E1194" s="1402"/>
      <c r="F1194" s="1402"/>
      <c r="G1194" s="1089"/>
      <c r="H1194" s="1089">
        <f t="shared" si="495"/>
        <v>0</v>
      </c>
      <c r="I1194" s="1089">
        <f t="shared" si="514"/>
        <v>0</v>
      </c>
      <c r="J1194" s="1402"/>
      <c r="K1194" s="1402"/>
      <c r="L1194" s="1402"/>
      <c r="M1194" s="1500"/>
      <c r="N1194" s="1067"/>
      <c r="O1194" s="1500"/>
    </row>
    <row r="1195" spans="1:15" s="267" customFormat="1" ht="27" x14ac:dyDescent="0.2">
      <c r="A1195" s="1653"/>
      <c r="B1195" s="1656"/>
      <c r="C1195" s="540"/>
      <c r="D1195" s="272" t="s">
        <v>289</v>
      </c>
      <c r="E1195" s="1089">
        <v>11.1</v>
      </c>
      <c r="F1195" s="1089">
        <v>11</v>
      </c>
      <c r="G1195" s="1089">
        <v>11.3</v>
      </c>
      <c r="H1195" s="1089">
        <f t="shared" si="495"/>
        <v>0.30000000000000071</v>
      </c>
      <c r="I1195" s="1089">
        <f t="shared" si="514"/>
        <v>0.20000000000000107</v>
      </c>
      <c r="J1195" s="1402"/>
      <c r="K1195" s="1089">
        <v>11.3</v>
      </c>
      <c r="L1195" s="1089">
        <v>11.3</v>
      </c>
      <c r="M1195" s="1067">
        <f t="shared" ref="M1195:M1196" si="521">+G1195/12*3</f>
        <v>2.8250000000000002</v>
      </c>
      <c r="N1195" s="1067">
        <f t="shared" ref="N1195:N1196" si="522">+G1195/12*6</f>
        <v>5.65</v>
      </c>
      <c r="O1195" s="1067">
        <f t="shared" ref="O1195:O1196" si="523">+G1195/12*9</f>
        <v>8.4750000000000014</v>
      </c>
    </row>
    <row r="1196" spans="1:15" ht="27.95" customHeight="1" x14ac:dyDescent="0.25">
      <c r="A1196" s="1653"/>
      <c r="B1196" s="1656"/>
      <c r="C1196" s="540"/>
      <c r="D1196" s="272" t="s">
        <v>287</v>
      </c>
      <c r="E1196" s="1089">
        <v>660</v>
      </c>
      <c r="F1196" s="1089">
        <v>819.7</v>
      </c>
      <c r="G1196" s="1089">
        <v>2049.3000000000002</v>
      </c>
      <c r="H1196" s="1089">
        <f t="shared" si="495"/>
        <v>1229.6000000000001</v>
      </c>
      <c r="I1196" s="1089">
        <f t="shared" si="514"/>
        <v>1389.3000000000002</v>
      </c>
      <c r="J1196" s="1402"/>
      <c r="K1196" s="1089">
        <v>2049.3000000000002</v>
      </c>
      <c r="L1196" s="1089">
        <v>2049.3000000000002</v>
      </c>
      <c r="M1196" s="1067">
        <f t="shared" si="521"/>
        <v>512.32500000000005</v>
      </c>
      <c r="N1196" s="1067">
        <f t="shared" si="522"/>
        <v>1024.6500000000001</v>
      </c>
      <c r="O1196" s="1067">
        <f t="shared" si="523"/>
        <v>1536.9750000000001</v>
      </c>
    </row>
    <row r="1197" spans="1:15" ht="14.25" x14ac:dyDescent="0.25">
      <c r="A1197" s="1653"/>
      <c r="B1197" s="1656"/>
      <c r="C1197" s="540"/>
      <c r="D1197" s="272" t="s">
        <v>288</v>
      </c>
      <c r="E1197" s="1402"/>
      <c r="F1197" s="1402"/>
      <c r="G1197" s="1089"/>
      <c r="H1197" s="1089">
        <f t="shared" si="495"/>
        <v>0</v>
      </c>
      <c r="I1197" s="1089">
        <f t="shared" si="514"/>
        <v>0</v>
      </c>
      <c r="J1197" s="1402"/>
      <c r="K1197" s="1402"/>
      <c r="L1197" s="1402"/>
      <c r="N1197" s="1501"/>
    </row>
    <row r="1198" spans="1:15" ht="31.5" customHeight="1" x14ac:dyDescent="0.25">
      <c r="A1198" s="1653"/>
      <c r="B1198" s="1656"/>
      <c r="C1198" s="543" t="s">
        <v>438</v>
      </c>
      <c r="D1198" s="516" t="s">
        <v>464</v>
      </c>
      <c r="E1198" s="1402"/>
      <c r="F1198" s="1402"/>
      <c r="G1198" s="1089"/>
      <c r="H1198" s="1089">
        <f t="shared" si="495"/>
        <v>0</v>
      </c>
      <c r="I1198" s="1089">
        <f t="shared" si="514"/>
        <v>0</v>
      </c>
      <c r="J1198" s="1402"/>
      <c r="K1198" s="1402"/>
      <c r="L1198" s="1402"/>
      <c r="N1198" s="1501"/>
    </row>
    <row r="1199" spans="1:15" s="282" customFormat="1" ht="14.25" x14ac:dyDescent="0.25">
      <c r="A1199" s="1653"/>
      <c r="B1199" s="1656"/>
      <c r="C1199" s="540">
        <v>4861</v>
      </c>
      <c r="D1199" s="273" t="s">
        <v>70</v>
      </c>
      <c r="E1199" s="1402"/>
      <c r="F1199" s="1402"/>
      <c r="G1199" s="1089"/>
      <c r="H1199" s="1089">
        <f t="shared" si="495"/>
        <v>0</v>
      </c>
      <c r="I1199" s="1089">
        <f t="shared" si="514"/>
        <v>0</v>
      </c>
      <c r="J1199" s="1402"/>
      <c r="K1199" s="1402"/>
      <c r="L1199" s="1402"/>
      <c r="M1199" s="1383"/>
      <c r="N1199" s="1379"/>
      <c r="O1199" s="1501"/>
    </row>
    <row r="1200" spans="1:15" ht="14.25" x14ac:dyDescent="0.25">
      <c r="A1200" s="1654"/>
      <c r="B1200" s="1657"/>
      <c r="C1200" s="540">
        <v>4891</v>
      </c>
      <c r="D1200" s="273" t="s">
        <v>71</v>
      </c>
      <c r="E1200" s="1089"/>
      <c r="F1200" s="1089"/>
      <c r="G1200" s="1089"/>
      <c r="H1200" s="1089">
        <f t="shared" si="495"/>
        <v>0</v>
      </c>
      <c r="I1200" s="1089">
        <f t="shared" si="514"/>
        <v>0</v>
      </c>
      <c r="J1200" s="1089"/>
      <c r="K1200" s="1089"/>
      <c r="L1200" s="1089"/>
      <c r="M1200" s="1502"/>
    </row>
    <row r="1201" spans="1:15" s="27" customFormat="1" ht="28.5" x14ac:dyDescent="0.25">
      <c r="A1201" s="1647" t="s">
        <v>454</v>
      </c>
      <c r="B1201" s="1647"/>
      <c r="C1201" s="283"/>
      <c r="D1201" s="36" t="s">
        <v>73</v>
      </c>
      <c r="E1201" s="1403">
        <f>SUM(E1203:E1210)</f>
        <v>0</v>
      </c>
      <c r="F1201" s="1403">
        <f>SUM(F1203:F1210)</f>
        <v>0</v>
      </c>
      <c r="G1201" s="1403">
        <f>SUM(G1203:G1210)</f>
        <v>0</v>
      </c>
      <c r="H1201" s="1403">
        <f t="shared" si="495"/>
        <v>0</v>
      </c>
      <c r="I1201" s="1403">
        <f>+I1207+I1208+I1209+I1210</f>
        <v>0</v>
      </c>
      <c r="J1201" s="1403"/>
      <c r="K1201" s="1403">
        <f>SUM(K1203:K1210)</f>
        <v>0</v>
      </c>
      <c r="L1201" s="1403">
        <f>SUM(L1203:L1210)</f>
        <v>0</v>
      </c>
      <c r="M1201" s="1503"/>
      <c r="N1201" s="1503"/>
      <c r="O1201" s="1503"/>
    </row>
    <row r="1202" spans="1:15" s="20" customFormat="1" ht="23.25" customHeight="1" x14ac:dyDescent="0.25">
      <c r="A1202" s="891" t="s">
        <v>455</v>
      </c>
      <c r="B1202" s="891" t="s">
        <v>456</v>
      </c>
      <c r="C1202" s="284"/>
      <c r="D1202" s="17" t="s">
        <v>72</v>
      </c>
      <c r="E1202" s="1404"/>
      <c r="F1202" s="1404"/>
      <c r="G1202" s="1404"/>
      <c r="H1202" s="1404">
        <f t="shared" si="495"/>
        <v>0</v>
      </c>
      <c r="I1202" s="411">
        <f t="shared" ref="I1202:I1215" si="524">G1202-E1202</f>
        <v>0</v>
      </c>
      <c r="J1202" s="1404"/>
      <c r="K1202" s="1404"/>
      <c r="L1202" s="1404"/>
      <c r="M1202" s="1504"/>
      <c r="N1202" s="1504"/>
      <c r="O1202" s="1504"/>
    </row>
    <row r="1203" spans="1:15" s="20" customFormat="1" ht="14.25" x14ac:dyDescent="0.25">
      <c r="A1203" s="1658">
        <v>1080</v>
      </c>
      <c r="B1203" s="1658">
        <v>11014</v>
      </c>
      <c r="C1203" s="284">
        <v>5111</v>
      </c>
      <c r="D1203" s="18" t="s">
        <v>1292</v>
      </c>
      <c r="E1203" s="1404"/>
      <c r="F1203" s="1404"/>
      <c r="G1203" s="1404"/>
      <c r="H1203" s="411">
        <f t="shared" si="495"/>
        <v>0</v>
      </c>
      <c r="I1203" s="411">
        <f t="shared" si="524"/>
        <v>0</v>
      </c>
      <c r="J1203" s="1404"/>
      <c r="K1203" s="1404"/>
      <c r="L1203" s="1404"/>
      <c r="M1203" s="1504"/>
      <c r="N1203" s="1504"/>
      <c r="O1203" s="1504"/>
    </row>
    <row r="1204" spans="1:15" s="20" customFormat="1" ht="14.25" x14ac:dyDescent="0.25">
      <c r="A1204" s="1659"/>
      <c r="B1204" s="1659"/>
      <c r="C1204" s="284">
        <v>5112</v>
      </c>
      <c r="D1204" s="18" t="s">
        <v>1293</v>
      </c>
      <c r="E1204" s="1404"/>
      <c r="F1204" s="1404"/>
      <c r="G1204" s="1404"/>
      <c r="H1204" s="411">
        <f t="shared" si="495"/>
        <v>0</v>
      </c>
      <c r="I1204" s="411">
        <f t="shared" si="524"/>
        <v>0</v>
      </c>
      <c r="J1204" s="1404"/>
      <c r="K1204" s="1404"/>
      <c r="L1204" s="1404"/>
      <c r="M1204" s="1504"/>
      <c r="N1204" s="1504"/>
      <c r="O1204" s="1504"/>
    </row>
    <row r="1205" spans="1:15" s="20" customFormat="1" ht="13.5" customHeight="1" x14ac:dyDescent="0.25">
      <c r="A1205" s="1659"/>
      <c r="B1205" s="1659"/>
      <c r="C1205" s="284" t="s">
        <v>1294</v>
      </c>
      <c r="D1205" s="18" t="s">
        <v>1269</v>
      </c>
      <c r="E1205" s="1404"/>
      <c r="F1205" s="1404"/>
      <c r="G1205" s="1404"/>
      <c r="H1205" s="411">
        <f t="shared" si="495"/>
        <v>0</v>
      </c>
      <c r="I1205" s="411">
        <f t="shared" si="524"/>
        <v>0</v>
      </c>
      <c r="J1205" s="1404"/>
      <c r="K1205" s="1404"/>
      <c r="L1205" s="1404"/>
      <c r="M1205" s="1504"/>
      <c r="N1205" s="1504"/>
      <c r="O1205" s="1504"/>
    </row>
    <row r="1206" spans="1:15" s="20" customFormat="1" ht="14.25" x14ac:dyDescent="0.25">
      <c r="A1206" s="1659"/>
      <c r="B1206" s="1659"/>
      <c r="C1206" s="284">
        <v>5121</v>
      </c>
      <c r="D1206" s="271" t="s">
        <v>74</v>
      </c>
      <c r="E1206" s="1404"/>
      <c r="F1206" s="1404"/>
      <c r="G1206" s="1404"/>
      <c r="H1206" s="411">
        <f t="shared" si="495"/>
        <v>0</v>
      </c>
      <c r="I1206" s="411">
        <f t="shared" si="524"/>
        <v>0</v>
      </c>
      <c r="J1206" s="1404"/>
      <c r="K1206" s="1404"/>
      <c r="L1206" s="1404"/>
      <c r="M1206" s="1504"/>
      <c r="N1206" s="1504"/>
      <c r="O1206" s="1504"/>
    </row>
    <row r="1207" spans="1:15" s="33" customFormat="1" ht="15.75" customHeight="1" x14ac:dyDescent="0.25">
      <c r="A1207" s="1659"/>
      <c r="B1207" s="1659"/>
      <c r="C1207" s="258">
        <v>5122</v>
      </c>
      <c r="D1207" s="21" t="s">
        <v>75</v>
      </c>
      <c r="E1207" s="1405"/>
      <c r="F1207" s="1405"/>
      <c r="G1207" s="411"/>
      <c r="H1207" s="411">
        <f t="shared" si="495"/>
        <v>0</v>
      </c>
      <c r="I1207" s="411">
        <f t="shared" si="524"/>
        <v>0</v>
      </c>
      <c r="J1207" s="1405"/>
      <c r="K1207" s="411"/>
      <c r="L1207" s="411"/>
      <c r="M1207" s="1505"/>
      <c r="N1207" s="1505"/>
      <c r="O1207" s="1505"/>
    </row>
    <row r="1208" spans="1:15" s="33" customFormat="1" ht="15.75" customHeight="1" x14ac:dyDescent="0.25">
      <c r="A1208" s="1659"/>
      <c r="B1208" s="1659"/>
      <c r="C1208" s="258">
        <v>5129</v>
      </c>
      <c r="D1208" s="21" t="s">
        <v>76</v>
      </c>
      <c r="E1208" s="1405"/>
      <c r="F1208" s="1405"/>
      <c r="G1208" s="411"/>
      <c r="H1208" s="411">
        <f t="shared" si="495"/>
        <v>0</v>
      </c>
      <c r="I1208" s="411">
        <f t="shared" si="524"/>
        <v>0</v>
      </c>
      <c r="J1208" s="1405"/>
      <c r="K1208" s="411"/>
      <c r="L1208" s="411"/>
      <c r="M1208" s="1505"/>
      <c r="N1208" s="1505"/>
      <c r="O1208" s="1505"/>
    </row>
    <row r="1209" spans="1:15" s="33" customFormat="1" ht="14.25" x14ac:dyDescent="0.25">
      <c r="A1209" s="1659"/>
      <c r="B1209" s="1659"/>
      <c r="C1209" s="258">
        <v>5132</v>
      </c>
      <c r="D1209" s="21" t="s">
        <v>77</v>
      </c>
      <c r="E1209" s="1405"/>
      <c r="F1209" s="1405"/>
      <c r="G1209" s="411"/>
      <c r="H1209" s="411">
        <f t="shared" si="495"/>
        <v>0</v>
      </c>
      <c r="I1209" s="411">
        <f t="shared" si="524"/>
        <v>0</v>
      </c>
      <c r="J1209" s="1405"/>
      <c r="K1209" s="411"/>
      <c r="L1209" s="411"/>
      <c r="M1209" s="1505"/>
      <c r="N1209" s="1505"/>
      <c r="O1209" s="1505"/>
    </row>
    <row r="1210" spans="1:15" s="33" customFormat="1" ht="15.75" customHeight="1" x14ac:dyDescent="0.25">
      <c r="A1210" s="1660"/>
      <c r="B1210" s="1660"/>
      <c r="C1210" s="258" t="s">
        <v>1295</v>
      </c>
      <c r="D1210" s="21" t="s">
        <v>1296</v>
      </c>
      <c r="E1210" s="1405"/>
      <c r="F1210" s="1405"/>
      <c r="G1210" s="411"/>
      <c r="H1210" s="411">
        <f t="shared" si="495"/>
        <v>0</v>
      </c>
      <c r="I1210" s="411">
        <f t="shared" si="524"/>
        <v>0</v>
      </c>
      <c r="J1210" s="1405"/>
      <c r="K1210" s="411"/>
      <c r="L1210" s="411"/>
      <c r="M1210" s="1505"/>
      <c r="N1210" s="1505"/>
      <c r="O1210" s="1505"/>
    </row>
    <row r="1211" spans="1:15" s="176" customFormat="1" ht="14.25" customHeight="1" x14ac:dyDescent="0.2">
      <c r="A1211" s="1652" t="s">
        <v>1268</v>
      </c>
      <c r="B1211" s="1655">
        <v>11015</v>
      </c>
      <c r="C1211" s="534"/>
      <c r="D1211" s="271" t="s">
        <v>291</v>
      </c>
      <c r="E1211" s="1406">
        <v>73</v>
      </c>
      <c r="F1211" s="1406">
        <v>73</v>
      </c>
      <c r="G1211" s="1406">
        <v>82</v>
      </c>
      <c r="H1211" s="1406">
        <f>+G1211-F1211</f>
        <v>9</v>
      </c>
      <c r="I1211" s="1406">
        <f t="shared" si="524"/>
        <v>9</v>
      </c>
      <c r="J1211" s="1406"/>
      <c r="K1211" s="1406">
        <v>82</v>
      </c>
      <c r="L1211" s="1406">
        <v>82</v>
      </c>
      <c r="M1211" s="1107"/>
      <c r="N1211" s="1107"/>
      <c r="O1211" s="1107"/>
    </row>
    <row r="1212" spans="1:15" s="176" customFormat="1" ht="13.5" customHeight="1" x14ac:dyDescent="0.2">
      <c r="A1212" s="1653"/>
      <c r="B1212" s="1656"/>
      <c r="C1212" s="535"/>
      <c r="D1212" s="272"/>
      <c r="E1212" s="1407"/>
      <c r="F1212" s="1407"/>
      <c r="G1212" s="1407"/>
      <c r="H1212" s="1407">
        <f>+G1212-F1212</f>
        <v>0</v>
      </c>
      <c r="I1212" s="1407">
        <f t="shared" si="524"/>
        <v>0</v>
      </c>
      <c r="J1212" s="1407"/>
      <c r="K1212" s="1407"/>
      <c r="L1212" s="1407"/>
      <c r="M1212" s="1107"/>
      <c r="N1212" s="1107"/>
      <c r="O1212" s="1107"/>
    </row>
    <row r="1213" spans="1:15" s="176" customFormat="1" ht="14.25" customHeight="1" x14ac:dyDescent="0.2">
      <c r="A1213" s="1653"/>
      <c r="B1213" s="1656"/>
      <c r="C1213" s="535"/>
      <c r="D1213" s="273" t="s">
        <v>32</v>
      </c>
      <c r="E1213" s="1407">
        <v>1</v>
      </c>
      <c r="F1213" s="1407">
        <v>1</v>
      </c>
      <c r="G1213" s="1407">
        <v>1</v>
      </c>
      <c r="H1213" s="1407">
        <f>+G1213-F1213</f>
        <v>0</v>
      </c>
      <c r="I1213" s="1407">
        <f t="shared" si="524"/>
        <v>0</v>
      </c>
      <c r="J1213" s="1407"/>
      <c r="K1213" s="1407">
        <v>1</v>
      </c>
      <c r="L1213" s="1407">
        <v>1</v>
      </c>
      <c r="M1213" s="1107"/>
      <c r="N1213" s="1107"/>
      <c r="O1213" s="1107"/>
    </row>
    <row r="1214" spans="1:15" s="266" customFormat="1" ht="14.25" customHeight="1" x14ac:dyDescent="0.2">
      <c r="A1214" s="1653"/>
      <c r="B1214" s="1656"/>
      <c r="C1214" s="535"/>
      <c r="D1214" s="272"/>
      <c r="E1214" s="1093"/>
      <c r="F1214" s="1093"/>
      <c r="G1214" s="1093"/>
      <c r="H1214" s="1093">
        <f>+G1214-F1214</f>
        <v>0</v>
      </c>
      <c r="I1214" s="1093">
        <f t="shared" si="524"/>
        <v>0</v>
      </c>
      <c r="J1214" s="1093"/>
      <c r="K1214" s="1093"/>
      <c r="L1214" s="1093"/>
      <c r="M1214" s="1499"/>
      <c r="N1214" s="1499"/>
      <c r="O1214" s="1499"/>
    </row>
    <row r="1215" spans="1:15" s="265" customFormat="1" ht="14.25" customHeight="1" x14ac:dyDescent="0.25">
      <c r="A1215" s="1653"/>
      <c r="B1215" s="1656"/>
      <c r="C1215" s="536"/>
      <c r="D1215" s="281" t="s">
        <v>33</v>
      </c>
      <c r="E1215" s="1398">
        <f>+E1217+E1281</f>
        <v>297474.5</v>
      </c>
      <c r="F1215" s="1398">
        <f>+F1217+F1281</f>
        <v>340853.1</v>
      </c>
      <c r="G1215" s="1398">
        <f>+G1217+G1281</f>
        <v>448671.79999999993</v>
      </c>
      <c r="H1215" s="1398">
        <f>+G1215-F1215</f>
        <v>107818.69999999995</v>
      </c>
      <c r="I1215" s="1398">
        <f t="shared" si="524"/>
        <v>151197.29999999993</v>
      </c>
      <c r="J1215" s="1398"/>
      <c r="K1215" s="1398">
        <f>+K1217+K1281</f>
        <v>465587.8</v>
      </c>
      <c r="L1215" s="1398">
        <f>+L1217+L1281</f>
        <v>482745.49999999994</v>
      </c>
      <c r="M1215" s="1475">
        <f>SUM(M1221:M1276)</f>
        <v>78717.216666666674</v>
      </c>
      <c r="N1215" s="1475">
        <f t="shared" ref="N1215:O1215" si="525">SUM(N1221:N1276)</f>
        <v>190885.16666666669</v>
      </c>
      <c r="O1215" s="1475">
        <f t="shared" si="525"/>
        <v>303053.11666666664</v>
      </c>
    </row>
    <row r="1216" spans="1:15" s="265" customFormat="1" ht="14.25" customHeight="1" x14ac:dyDescent="0.25">
      <c r="A1216" s="1653"/>
      <c r="B1216" s="1656"/>
      <c r="C1216" s="537"/>
      <c r="D1216" s="17" t="s">
        <v>403</v>
      </c>
      <c r="E1216" s="1093"/>
      <c r="F1216" s="1093"/>
      <c r="G1216" s="1093"/>
      <c r="H1216" s="1398"/>
      <c r="I1216" s="1398"/>
      <c r="J1216" s="1093"/>
      <c r="K1216" s="1093"/>
      <c r="L1216" s="1093"/>
      <c r="M1216" s="1475"/>
      <c r="N1216" s="1475"/>
      <c r="O1216" s="1475"/>
    </row>
    <row r="1217" spans="1:15" s="265" customFormat="1" ht="14.25" customHeight="1" x14ac:dyDescent="0.2">
      <c r="A1217" s="1653"/>
      <c r="B1217" s="1656"/>
      <c r="C1217" s="538"/>
      <c r="D1217" s="274" t="s">
        <v>36</v>
      </c>
      <c r="E1217" s="1398">
        <f>E1219+SUM(E1225:E1280)-E1225-E1230-E1238-E1252-E1256-E1273</f>
        <v>297474.5</v>
      </c>
      <c r="F1217" s="1398">
        <f>F1219+SUM(F1225:F1280)-F1225-F1230-F1238-F1252-F1256-F1273</f>
        <v>340853.1</v>
      </c>
      <c r="G1217" s="1398">
        <f>G1219+SUM(G1225:G1280)-G1225-G1230-G1238-G1252-G1256-G1273</f>
        <v>448671.79999999993</v>
      </c>
      <c r="H1217" s="1398">
        <f>+G1217-F1217</f>
        <v>107818.69999999995</v>
      </c>
      <c r="I1217" s="1398">
        <f t="shared" ref="I1217:I1248" si="526">G1217-E1217</f>
        <v>151197.29999999993</v>
      </c>
      <c r="J1217" s="1398"/>
      <c r="K1217" s="1398">
        <f>K1219+SUM(K1225:K1280)-K1225-K1230-K1238-K1252-K1256-K1273</f>
        <v>465587.8</v>
      </c>
      <c r="L1217" s="1398">
        <f>L1219+SUM(L1225:L1280)-L1225-L1230-L1238-L1252-L1256-L1273</f>
        <v>482745.49999999994</v>
      </c>
      <c r="M1217" s="1475"/>
      <c r="N1217" s="1475"/>
      <c r="O1217" s="1475"/>
    </row>
    <row r="1218" spans="1:15" s="265" customFormat="1" ht="13.5" customHeight="1" x14ac:dyDescent="0.2">
      <c r="A1218" s="1653"/>
      <c r="B1218" s="1656"/>
      <c r="C1218" s="534"/>
      <c r="D1218" s="272" t="s">
        <v>72</v>
      </c>
      <c r="E1218" s="1099"/>
      <c r="F1218" s="1099"/>
      <c r="G1218" s="1093"/>
      <c r="H1218" s="1093">
        <f t="shared" ref="H1218:H1290" si="527">+G1218-F1218</f>
        <v>0</v>
      </c>
      <c r="I1218" s="1099">
        <f t="shared" si="526"/>
        <v>0</v>
      </c>
      <c r="J1218" s="1099"/>
      <c r="K1218" s="1099"/>
      <c r="L1218" s="1099"/>
      <c r="M1218" s="1475"/>
      <c r="N1218" s="1475"/>
      <c r="O1218" s="1475"/>
    </row>
    <row r="1219" spans="1:15" s="265" customFormat="1" ht="14.25" customHeight="1" x14ac:dyDescent="0.2">
      <c r="A1219" s="1653"/>
      <c r="B1219" s="1656"/>
      <c r="C1219" s="539"/>
      <c r="D1219" s="488" t="s">
        <v>491</v>
      </c>
      <c r="E1219" s="1399">
        <f>SUM(E1221:E1223)</f>
        <v>270178.30000000005</v>
      </c>
      <c r="F1219" s="1399">
        <f>SUM(F1221:F1223)</f>
        <v>298898.89999999997</v>
      </c>
      <c r="G1219" s="1399">
        <f>SUM(G1221:G1223)</f>
        <v>401408.8</v>
      </c>
      <c r="H1219" s="1399">
        <f t="shared" si="527"/>
        <v>102509.90000000002</v>
      </c>
      <c r="I1219" s="1399">
        <f t="shared" si="526"/>
        <v>131230.49999999994</v>
      </c>
      <c r="J1219" s="1399"/>
      <c r="K1219" s="1399">
        <f>SUM(K1221:K1223)</f>
        <v>418324.80000000005</v>
      </c>
      <c r="L1219" s="1399">
        <f>SUM(L1221:L1223)</f>
        <v>435482.5</v>
      </c>
      <c r="M1219" s="1475"/>
      <c r="N1219" s="1475"/>
      <c r="O1219" s="1475"/>
    </row>
    <row r="1220" spans="1:15" s="265" customFormat="1" x14ac:dyDescent="0.2">
      <c r="A1220" s="1653"/>
      <c r="B1220" s="1656"/>
      <c r="C1220" s="534"/>
      <c r="D1220" s="272" t="s">
        <v>72</v>
      </c>
      <c r="E1220" s="1099"/>
      <c r="F1220" s="1099"/>
      <c r="G1220" s="1093"/>
      <c r="H1220" s="1093">
        <f t="shared" si="527"/>
        <v>0</v>
      </c>
      <c r="I1220" s="1099">
        <f t="shared" si="526"/>
        <v>0</v>
      </c>
      <c r="J1220" s="1099"/>
      <c r="K1220" s="1099"/>
      <c r="L1220" s="1099"/>
      <c r="M1220" s="1475"/>
      <c r="N1220" s="1475"/>
      <c r="O1220" s="1475"/>
    </row>
    <row r="1221" spans="1:15" s="265" customFormat="1" ht="28.5" x14ac:dyDescent="0.2">
      <c r="A1221" s="1653"/>
      <c r="B1221" s="1656"/>
      <c r="C1221" s="540" t="s">
        <v>283</v>
      </c>
      <c r="D1221" s="275" t="s">
        <v>37</v>
      </c>
      <c r="E1221" s="1099">
        <v>205534.6</v>
      </c>
      <c r="F1221" s="1099">
        <v>232476.9</v>
      </c>
      <c r="G1221" s="1099">
        <v>312206.90000000002</v>
      </c>
      <c r="H1221" s="1099">
        <f t="shared" si="527"/>
        <v>79730.000000000029</v>
      </c>
      <c r="I1221" s="1099">
        <f t="shared" si="526"/>
        <v>106672.30000000002</v>
      </c>
      <c r="J1221" s="1099"/>
      <c r="K1221" s="1099">
        <v>325363.7</v>
      </c>
      <c r="L1221" s="1099">
        <v>338708.6</v>
      </c>
      <c r="M1221" s="1475">
        <f t="shared" ref="M1221:M1223" si="528">+G1221/12*2</f>
        <v>52034.483333333337</v>
      </c>
      <c r="N1221" s="1475">
        <f t="shared" ref="N1221:N1223" si="529">+G1221/12*5</f>
        <v>130086.20833333334</v>
      </c>
      <c r="O1221" s="1475">
        <f t="shared" ref="O1221:O1223" si="530">+G1221/12*8</f>
        <v>208137.93333333335</v>
      </c>
    </row>
    <row r="1222" spans="1:15" s="267" customFormat="1" ht="28.5" x14ac:dyDescent="0.2">
      <c r="A1222" s="1653"/>
      <c r="B1222" s="1656"/>
      <c r="C1222" s="540" t="s">
        <v>284</v>
      </c>
      <c r="D1222" s="276" t="s">
        <v>38</v>
      </c>
      <c r="E1222" s="1099">
        <v>55641.8</v>
      </c>
      <c r="F1222" s="1099">
        <v>57583.4</v>
      </c>
      <c r="G1222" s="1099">
        <v>83324.100000000006</v>
      </c>
      <c r="H1222" s="1099">
        <f t="shared" si="527"/>
        <v>25740.700000000004</v>
      </c>
      <c r="I1222" s="1099">
        <f t="shared" si="526"/>
        <v>27682.300000000003</v>
      </c>
      <c r="J1222" s="1099"/>
      <c r="K1222" s="1099">
        <v>86987.7</v>
      </c>
      <c r="L1222" s="1099">
        <v>90718.5</v>
      </c>
      <c r="M1222" s="1475">
        <f t="shared" si="528"/>
        <v>13887.35</v>
      </c>
      <c r="N1222" s="1475">
        <f t="shared" si="529"/>
        <v>34718.375</v>
      </c>
      <c r="O1222" s="1475">
        <f t="shared" si="530"/>
        <v>55549.4</v>
      </c>
    </row>
    <row r="1223" spans="1:15" s="267" customFormat="1" ht="28.5" x14ac:dyDescent="0.2">
      <c r="A1223" s="1653"/>
      <c r="B1223" s="1656"/>
      <c r="C1223" s="540" t="s">
        <v>285</v>
      </c>
      <c r="D1223" s="276" t="s">
        <v>39</v>
      </c>
      <c r="E1223" s="1099">
        <v>9001.9</v>
      </c>
      <c r="F1223" s="1099">
        <v>8838.6</v>
      </c>
      <c r="G1223" s="1099">
        <v>5877.8</v>
      </c>
      <c r="H1223" s="1099">
        <f t="shared" si="527"/>
        <v>-2960.8</v>
      </c>
      <c r="I1223" s="1099">
        <f t="shared" si="526"/>
        <v>-3124.0999999999995</v>
      </c>
      <c r="J1223" s="1099"/>
      <c r="K1223" s="1099">
        <v>5973.4</v>
      </c>
      <c r="L1223" s="1099">
        <v>6055.4</v>
      </c>
      <c r="M1223" s="1475">
        <f t="shared" si="528"/>
        <v>979.63333333333333</v>
      </c>
      <c r="N1223" s="1475">
        <f t="shared" si="529"/>
        <v>2449.0833333333335</v>
      </c>
      <c r="O1223" s="1475">
        <f t="shared" si="530"/>
        <v>3918.5333333333333</v>
      </c>
    </row>
    <row r="1224" spans="1:15" s="267" customFormat="1" ht="14.25" x14ac:dyDescent="0.2">
      <c r="A1224" s="1653"/>
      <c r="B1224" s="1656"/>
      <c r="C1224" s="541"/>
      <c r="D1224" s="489"/>
      <c r="E1224" s="1120"/>
      <c r="F1224" s="1120"/>
      <c r="G1224" s="1120"/>
      <c r="H1224" s="1120">
        <f t="shared" si="527"/>
        <v>0</v>
      </c>
      <c r="I1224" s="1120">
        <f t="shared" si="526"/>
        <v>0</v>
      </c>
      <c r="J1224" s="1120"/>
      <c r="K1224" s="1120"/>
      <c r="L1224" s="1120"/>
      <c r="M1224" s="1067"/>
      <c r="N1224" s="1067"/>
      <c r="O1224" s="1067"/>
    </row>
    <row r="1225" spans="1:15" s="267" customFormat="1" ht="14.25" x14ac:dyDescent="0.2">
      <c r="A1225" s="1653"/>
      <c r="B1225" s="1656"/>
      <c r="C1225" s="542">
        <v>4212</v>
      </c>
      <c r="D1225" s="488" t="s">
        <v>40</v>
      </c>
      <c r="E1225" s="1399">
        <f>E1227+E1228+E1229</f>
        <v>7668.7</v>
      </c>
      <c r="F1225" s="1399">
        <f>F1227+F1228+F1229</f>
        <v>15119.800000000001</v>
      </c>
      <c r="G1225" s="1399">
        <f>G1227+G1228+G1229</f>
        <v>15769.4</v>
      </c>
      <c r="H1225" s="1399">
        <f t="shared" si="527"/>
        <v>649.59999999999854</v>
      </c>
      <c r="I1225" s="1399">
        <f t="shared" si="526"/>
        <v>8100.7</v>
      </c>
      <c r="J1225" s="1399"/>
      <c r="K1225" s="1399">
        <f>K1227+K1228+K1229</f>
        <v>15769.4</v>
      </c>
      <c r="L1225" s="1399">
        <f>L1227+L1228+L1229</f>
        <v>15769.4</v>
      </c>
      <c r="M1225" s="1067"/>
      <c r="N1225" s="1067"/>
      <c r="O1225" s="1067"/>
    </row>
    <row r="1226" spans="1:15" s="267" customFormat="1" x14ac:dyDescent="0.2">
      <c r="A1226" s="1653"/>
      <c r="B1226" s="1656"/>
      <c r="C1226" s="540"/>
      <c r="D1226" s="272" t="s">
        <v>72</v>
      </c>
      <c r="E1226" s="1089"/>
      <c r="F1226" s="1089"/>
      <c r="G1226" s="1089"/>
      <c r="H1226" s="1089">
        <f t="shared" si="527"/>
        <v>0</v>
      </c>
      <c r="I1226" s="1089">
        <f t="shared" si="526"/>
        <v>0</v>
      </c>
      <c r="J1226" s="1089"/>
      <c r="K1226" s="1089"/>
      <c r="L1226" s="1089"/>
      <c r="M1226" s="1067"/>
      <c r="N1226" s="1067"/>
      <c r="O1226" s="1067"/>
    </row>
    <row r="1227" spans="1:15" s="267" customFormat="1" x14ac:dyDescent="0.2">
      <c r="A1227" s="1653"/>
      <c r="B1227" s="1656"/>
      <c r="C1227" s="540"/>
      <c r="D1227" s="272" t="s">
        <v>40</v>
      </c>
      <c r="E1227" s="1089">
        <v>3015.6</v>
      </c>
      <c r="F1227" s="1089">
        <v>8951.7000000000007</v>
      </c>
      <c r="G1227" s="1089">
        <v>5304.3</v>
      </c>
      <c r="H1227" s="1089">
        <f t="shared" si="527"/>
        <v>-3647.4000000000005</v>
      </c>
      <c r="I1227" s="1089">
        <f t="shared" si="526"/>
        <v>2288.7000000000003</v>
      </c>
      <c r="J1227" s="1089"/>
      <c r="K1227" s="1089">
        <v>5304.3</v>
      </c>
      <c r="L1227" s="1089">
        <v>5304.3</v>
      </c>
      <c r="M1227" s="1067">
        <f t="shared" ref="M1227:M1229" si="531">+G1227/12*3</f>
        <v>1326.075</v>
      </c>
      <c r="N1227" s="1067">
        <f t="shared" ref="N1227:N1229" si="532">+G1227/12*6</f>
        <v>2652.15</v>
      </c>
      <c r="O1227" s="1067">
        <f t="shared" ref="O1227:O1229" si="533">+G1227/12*9</f>
        <v>3978.2250000000004</v>
      </c>
    </row>
    <row r="1228" spans="1:15" s="267" customFormat="1" x14ac:dyDescent="0.2">
      <c r="A1228" s="1653"/>
      <c r="B1228" s="1656"/>
      <c r="C1228" s="540"/>
      <c r="D1228" s="272" t="s">
        <v>292</v>
      </c>
      <c r="E1228" s="1089">
        <v>1470.3</v>
      </c>
      <c r="F1228" s="1089"/>
      <c r="G1228" s="1089">
        <v>4297</v>
      </c>
      <c r="H1228" s="1089">
        <f t="shared" si="527"/>
        <v>4297</v>
      </c>
      <c r="I1228" s="1089">
        <f t="shared" si="526"/>
        <v>2826.7</v>
      </c>
      <c r="J1228" s="1089"/>
      <c r="K1228" s="1089">
        <v>4297</v>
      </c>
      <c r="L1228" s="1089">
        <v>4297</v>
      </c>
      <c r="M1228" s="1067">
        <f t="shared" si="531"/>
        <v>1074.25</v>
      </c>
      <c r="N1228" s="1067">
        <f t="shared" si="532"/>
        <v>2148.5</v>
      </c>
      <c r="O1228" s="1067">
        <f t="shared" si="533"/>
        <v>3222.75</v>
      </c>
    </row>
    <row r="1229" spans="1:15" s="267" customFormat="1" x14ac:dyDescent="0.2">
      <c r="A1229" s="1653"/>
      <c r="B1229" s="1656"/>
      <c r="C1229" s="540"/>
      <c r="D1229" s="272" t="s">
        <v>405</v>
      </c>
      <c r="E1229" s="1089">
        <v>3182.8</v>
      </c>
      <c r="F1229" s="1089">
        <v>6168.1</v>
      </c>
      <c r="G1229" s="1089">
        <v>6168.1</v>
      </c>
      <c r="H1229" s="1089">
        <f t="shared" si="527"/>
        <v>0</v>
      </c>
      <c r="I1229" s="1089">
        <f t="shared" si="526"/>
        <v>2985.3</v>
      </c>
      <c r="J1229" s="1089"/>
      <c r="K1229" s="1089">
        <v>6168.1</v>
      </c>
      <c r="L1229" s="1089">
        <v>6168.1</v>
      </c>
      <c r="M1229" s="1067">
        <f t="shared" si="531"/>
        <v>1542.0250000000001</v>
      </c>
      <c r="N1229" s="1067">
        <f t="shared" si="532"/>
        <v>3084.05</v>
      </c>
      <c r="O1229" s="1067">
        <f t="shared" si="533"/>
        <v>4626.0749999999998</v>
      </c>
    </row>
    <row r="1230" spans="1:15" s="267" customFormat="1" ht="14.25" x14ac:dyDescent="0.2">
      <c r="A1230" s="1653"/>
      <c r="B1230" s="1656"/>
      <c r="C1230" s="542">
        <v>4213</v>
      </c>
      <c r="D1230" s="488" t="s">
        <v>41</v>
      </c>
      <c r="E1230" s="1399">
        <f>E1232+E1233</f>
        <v>217.2</v>
      </c>
      <c r="F1230" s="1399">
        <f>F1232+F1233</f>
        <v>925</v>
      </c>
      <c r="G1230" s="1399">
        <f>G1232+G1233</f>
        <v>1412.7</v>
      </c>
      <c r="H1230" s="1399">
        <f t="shared" si="527"/>
        <v>487.70000000000005</v>
      </c>
      <c r="I1230" s="1399">
        <f t="shared" si="526"/>
        <v>1195.5</v>
      </c>
      <c r="J1230" s="1399"/>
      <c r="K1230" s="1399">
        <f>K1232+K1233</f>
        <v>1412.7</v>
      </c>
      <c r="L1230" s="1399">
        <f>L1232+L1233</f>
        <v>1412.7</v>
      </c>
      <c r="M1230" s="1067"/>
      <c r="N1230" s="1067"/>
      <c r="O1230" s="1067"/>
    </row>
    <row r="1231" spans="1:15" s="267" customFormat="1" x14ac:dyDescent="0.2">
      <c r="A1231" s="1653"/>
      <c r="B1231" s="1656"/>
      <c r="C1231" s="540"/>
      <c r="D1231" s="272" t="s">
        <v>72</v>
      </c>
      <c r="E1231" s="1089"/>
      <c r="F1231" s="1089"/>
      <c r="G1231" s="1089"/>
      <c r="H1231" s="1089">
        <f t="shared" si="527"/>
        <v>0</v>
      </c>
      <c r="I1231" s="1089">
        <f t="shared" si="526"/>
        <v>0</v>
      </c>
      <c r="J1231" s="1089"/>
      <c r="K1231" s="1089"/>
      <c r="L1231" s="1089"/>
      <c r="M1231" s="1067"/>
      <c r="N1231" s="1067"/>
      <c r="O1231" s="1067"/>
    </row>
    <row r="1232" spans="1:15" s="267" customFormat="1" ht="27" x14ac:dyDescent="0.2">
      <c r="A1232" s="1653"/>
      <c r="B1232" s="1656"/>
      <c r="C1232" s="540"/>
      <c r="D1232" s="278" t="s">
        <v>42</v>
      </c>
      <c r="E1232" s="1089">
        <v>217.2</v>
      </c>
      <c r="F1232" s="1089">
        <v>757</v>
      </c>
      <c r="G1232" s="1099">
        <v>1076.7</v>
      </c>
      <c r="H1232" s="1089">
        <f t="shared" si="527"/>
        <v>319.70000000000005</v>
      </c>
      <c r="I1232" s="1089">
        <f t="shared" si="526"/>
        <v>859.5</v>
      </c>
      <c r="J1232" s="1089"/>
      <c r="K1232" s="1099">
        <v>1076.7</v>
      </c>
      <c r="L1232" s="1099">
        <v>1076.7</v>
      </c>
      <c r="M1232" s="1067">
        <f t="shared" ref="M1232:M1234" si="534">+G1232/12*3</f>
        <v>269.17500000000001</v>
      </c>
      <c r="N1232" s="1067">
        <f t="shared" ref="N1232:N1234" si="535">+G1232/12*6</f>
        <v>538.35</v>
      </c>
      <c r="O1232" s="1067">
        <f t="shared" ref="O1232:O1234" si="536">+G1232/12*9</f>
        <v>807.52500000000009</v>
      </c>
    </row>
    <row r="1233" spans="1:15" s="267" customFormat="1" ht="27" x14ac:dyDescent="0.2">
      <c r="A1233" s="1653"/>
      <c r="B1233" s="1656"/>
      <c r="C1233" s="540"/>
      <c r="D1233" s="278" t="s">
        <v>286</v>
      </c>
      <c r="E1233" s="1089"/>
      <c r="F1233" s="1089">
        <v>168</v>
      </c>
      <c r="G1233" s="1089">
        <v>336</v>
      </c>
      <c r="H1233" s="1089">
        <f t="shared" si="527"/>
        <v>168</v>
      </c>
      <c r="I1233" s="1089">
        <f t="shared" si="526"/>
        <v>336</v>
      </c>
      <c r="J1233" s="1089"/>
      <c r="K1233" s="1089">
        <v>336</v>
      </c>
      <c r="L1233" s="1089">
        <v>336</v>
      </c>
      <c r="M1233" s="1067">
        <f t="shared" si="534"/>
        <v>84</v>
      </c>
      <c r="N1233" s="1067">
        <f t="shared" si="535"/>
        <v>168</v>
      </c>
      <c r="O1233" s="1067">
        <f t="shared" si="536"/>
        <v>252</v>
      </c>
    </row>
    <row r="1234" spans="1:15" s="267" customFormat="1" ht="14.25" x14ac:dyDescent="0.2">
      <c r="A1234" s="1653"/>
      <c r="B1234" s="1656"/>
      <c r="C1234" s="540">
        <v>4214</v>
      </c>
      <c r="D1234" s="277" t="s">
        <v>43</v>
      </c>
      <c r="E1234" s="1089">
        <v>13117.3</v>
      </c>
      <c r="F1234" s="1089">
        <v>15757</v>
      </c>
      <c r="G1234" s="1089">
        <v>18647.8</v>
      </c>
      <c r="H1234" s="1089">
        <f t="shared" si="527"/>
        <v>2890.7999999999993</v>
      </c>
      <c r="I1234" s="1089">
        <f t="shared" si="526"/>
        <v>5530.5</v>
      </c>
      <c r="J1234" s="1089"/>
      <c r="K1234" s="1089">
        <v>18647.8</v>
      </c>
      <c r="L1234" s="1089">
        <v>18647.8</v>
      </c>
      <c r="M1234" s="1067">
        <f t="shared" si="534"/>
        <v>4661.95</v>
      </c>
      <c r="N1234" s="1067">
        <f t="shared" si="535"/>
        <v>9323.9</v>
      </c>
      <c r="O1234" s="1067">
        <f t="shared" si="536"/>
        <v>13985.85</v>
      </c>
    </row>
    <row r="1235" spans="1:15" s="265" customFormat="1" ht="23.25" customHeight="1" x14ac:dyDescent="0.2">
      <c r="A1235" s="1653"/>
      <c r="B1235" s="1656"/>
      <c r="C1235" s="540">
        <v>4215</v>
      </c>
      <c r="D1235" s="277" t="s">
        <v>44</v>
      </c>
      <c r="E1235" s="1089"/>
      <c r="F1235" s="1089"/>
      <c r="G1235" s="1089"/>
      <c r="H1235" s="1089">
        <f t="shared" si="527"/>
        <v>0</v>
      </c>
      <c r="I1235" s="1089">
        <f t="shared" si="526"/>
        <v>0</v>
      </c>
      <c r="J1235" s="1089"/>
      <c r="K1235" s="1089"/>
      <c r="L1235" s="1089"/>
      <c r="M1235" s="1475"/>
      <c r="N1235" s="1107"/>
      <c r="O1235" s="1475"/>
    </row>
    <row r="1236" spans="1:15" s="176" customFormat="1" ht="14.25" x14ac:dyDescent="0.2">
      <c r="A1236" s="1653"/>
      <c r="B1236" s="1656"/>
      <c r="C1236" s="540">
        <v>4216</v>
      </c>
      <c r="D1236" s="277" t="s">
        <v>45</v>
      </c>
      <c r="E1236" s="1089"/>
      <c r="F1236" s="1089"/>
      <c r="G1236" s="1089"/>
      <c r="H1236" s="1089">
        <f t="shared" si="527"/>
        <v>0</v>
      </c>
      <c r="I1236" s="1089">
        <f t="shared" si="526"/>
        <v>0</v>
      </c>
      <c r="J1236" s="1089"/>
      <c r="K1236" s="1089"/>
      <c r="L1236" s="1089"/>
      <c r="M1236" s="1107"/>
      <c r="N1236" s="1107"/>
      <c r="O1236" s="1107"/>
    </row>
    <row r="1237" spans="1:15" s="176" customFormat="1" ht="14.25" x14ac:dyDescent="0.2">
      <c r="A1237" s="1653"/>
      <c r="B1237" s="1656"/>
      <c r="C1237" s="540">
        <v>4217</v>
      </c>
      <c r="D1237" s="277" t="s">
        <v>46</v>
      </c>
      <c r="E1237" s="1089"/>
      <c r="F1237" s="1089"/>
      <c r="G1237" s="1089"/>
      <c r="H1237" s="1089">
        <f t="shared" si="527"/>
        <v>0</v>
      </c>
      <c r="I1237" s="1089">
        <f t="shared" si="526"/>
        <v>0</v>
      </c>
      <c r="J1237" s="1089"/>
      <c r="K1237" s="1089"/>
      <c r="L1237" s="1089"/>
      <c r="M1237" s="1107"/>
      <c r="N1237" s="1107"/>
      <c r="O1237" s="1107"/>
    </row>
    <row r="1238" spans="1:15" s="176" customFormat="1" ht="14.25" x14ac:dyDescent="0.2">
      <c r="A1238" s="1653"/>
      <c r="B1238" s="1656"/>
      <c r="C1238" s="542"/>
      <c r="D1238" s="488" t="s">
        <v>431</v>
      </c>
      <c r="E1238" s="1399">
        <f>E1240+E1241</f>
        <v>670.2</v>
      </c>
      <c r="F1238" s="1399">
        <f>F1240+F1241</f>
        <v>1428</v>
      </c>
      <c r="G1238" s="1399">
        <f>G1240+G1241</f>
        <v>1560</v>
      </c>
      <c r="H1238" s="1399">
        <f t="shared" si="527"/>
        <v>132</v>
      </c>
      <c r="I1238" s="1399">
        <f t="shared" si="526"/>
        <v>889.8</v>
      </c>
      <c r="J1238" s="1399"/>
      <c r="K1238" s="1399">
        <f>K1240+K1241</f>
        <v>1560</v>
      </c>
      <c r="L1238" s="1399">
        <f>L1240+L1241</f>
        <v>1560</v>
      </c>
      <c r="M1238" s="1107"/>
      <c r="N1238" s="1107"/>
      <c r="O1238" s="1107"/>
    </row>
    <row r="1239" spans="1:15" s="176" customFormat="1" x14ac:dyDescent="0.2">
      <c r="A1239" s="1653"/>
      <c r="B1239" s="1656"/>
      <c r="C1239" s="540"/>
      <c r="D1239" s="272" t="s">
        <v>72</v>
      </c>
      <c r="E1239" s="1093"/>
      <c r="F1239" s="1093"/>
      <c r="G1239" s="1093"/>
      <c r="H1239" s="1093">
        <f t="shared" si="527"/>
        <v>0</v>
      </c>
      <c r="I1239" s="1093">
        <f t="shared" si="526"/>
        <v>0</v>
      </c>
      <c r="J1239" s="1093"/>
      <c r="K1239" s="1093"/>
      <c r="L1239" s="1093"/>
      <c r="M1239" s="1107"/>
      <c r="N1239" s="1107"/>
      <c r="O1239" s="1107"/>
    </row>
    <row r="1240" spans="1:15" s="176" customFormat="1" x14ac:dyDescent="0.2">
      <c r="A1240" s="1653"/>
      <c r="B1240" s="1656"/>
      <c r="C1240" s="540">
        <v>4221</v>
      </c>
      <c r="D1240" s="272" t="s">
        <v>47</v>
      </c>
      <c r="E1240" s="1093">
        <v>670.2</v>
      </c>
      <c r="F1240" s="1093">
        <v>1428</v>
      </c>
      <c r="G1240" s="1093">
        <v>1560</v>
      </c>
      <c r="H1240" s="1093">
        <f t="shared" si="527"/>
        <v>132</v>
      </c>
      <c r="I1240" s="1093">
        <f t="shared" si="526"/>
        <v>889.8</v>
      </c>
      <c r="J1240" s="1093"/>
      <c r="K1240" s="1093">
        <v>1560</v>
      </c>
      <c r="L1240" s="1093">
        <v>1560</v>
      </c>
      <c r="M1240" s="1067">
        <f t="shared" ref="M1240" si="537">+G1240/12*3</f>
        <v>390</v>
      </c>
      <c r="N1240" s="1067">
        <f t="shared" ref="N1240" si="538">+G1240/12*6</f>
        <v>780</v>
      </c>
      <c r="O1240" s="1067">
        <f t="shared" ref="O1240" si="539">+G1240/12*9</f>
        <v>1170</v>
      </c>
    </row>
    <row r="1241" spans="1:15" s="176" customFormat="1" x14ac:dyDescent="0.2">
      <c r="A1241" s="1653"/>
      <c r="B1241" s="1656"/>
      <c r="C1241" s="540">
        <v>4222</v>
      </c>
      <c r="D1241" s="272" t="s">
        <v>48</v>
      </c>
      <c r="E1241" s="1093"/>
      <c r="F1241" s="1093"/>
      <c r="G1241" s="1093"/>
      <c r="H1241" s="1093">
        <f t="shared" si="527"/>
        <v>0</v>
      </c>
      <c r="I1241" s="1093">
        <f t="shared" si="526"/>
        <v>0</v>
      </c>
      <c r="J1241" s="1093"/>
      <c r="K1241" s="1093"/>
      <c r="L1241" s="1093"/>
      <c r="M1241" s="1107"/>
      <c r="N1241" s="1067"/>
      <c r="O1241" s="1107"/>
    </row>
    <row r="1242" spans="1:15" s="267" customFormat="1" ht="14.25" x14ac:dyDescent="0.2">
      <c r="A1242" s="1653"/>
      <c r="B1242" s="1656"/>
      <c r="C1242" s="540">
        <v>4231</v>
      </c>
      <c r="D1242" s="273" t="s">
        <v>49</v>
      </c>
      <c r="E1242" s="1093">
        <v>2692.8</v>
      </c>
      <c r="F1242" s="1093">
        <v>3131.4</v>
      </c>
      <c r="G1242" s="1093">
        <v>3750</v>
      </c>
      <c r="H1242" s="1093">
        <f t="shared" si="527"/>
        <v>618.59999999999991</v>
      </c>
      <c r="I1242" s="1093">
        <f t="shared" si="526"/>
        <v>1057.1999999999998</v>
      </c>
      <c r="J1242" s="1093"/>
      <c r="K1242" s="1093">
        <v>3750</v>
      </c>
      <c r="L1242" s="1093">
        <v>3750</v>
      </c>
      <c r="M1242" s="1067">
        <f t="shared" ref="M1242" si="540">+G1242/12*3</f>
        <v>937.5</v>
      </c>
      <c r="N1242" s="1067">
        <f t="shared" ref="N1242" si="541">+G1242/12*6</f>
        <v>1875</v>
      </c>
      <c r="O1242" s="1067">
        <f t="shared" ref="O1242" si="542">+G1242/12*9</f>
        <v>2812.5</v>
      </c>
    </row>
    <row r="1243" spans="1:15" s="267" customFormat="1" ht="16.5" x14ac:dyDescent="0.3">
      <c r="A1243" s="1653"/>
      <c r="B1243" s="1656"/>
      <c r="C1243" s="540">
        <v>4232</v>
      </c>
      <c r="D1243" s="273" t="s">
        <v>50</v>
      </c>
      <c r="E1243" s="1093"/>
      <c r="F1243" s="1093"/>
      <c r="G1243" s="1093"/>
      <c r="H1243" s="1093">
        <f t="shared" si="527"/>
        <v>0</v>
      </c>
      <c r="I1243" s="1093">
        <f t="shared" si="526"/>
        <v>0</v>
      </c>
      <c r="J1243" s="1400"/>
      <c r="K1243" s="1093"/>
      <c r="L1243" s="1093"/>
      <c r="M1243" s="1067"/>
      <c r="N1243" s="1067"/>
      <c r="O1243" s="1067"/>
    </row>
    <row r="1244" spans="1:15" s="267" customFormat="1" ht="28.5" x14ac:dyDescent="0.3">
      <c r="A1244" s="1653"/>
      <c r="B1244" s="1656"/>
      <c r="C1244" s="540">
        <v>4233</v>
      </c>
      <c r="D1244" s="273" t="s">
        <v>394</v>
      </c>
      <c r="E1244" s="1093"/>
      <c r="F1244" s="1093"/>
      <c r="G1244" s="1093"/>
      <c r="H1244" s="1093">
        <f t="shared" si="527"/>
        <v>0</v>
      </c>
      <c r="I1244" s="1093">
        <f t="shared" si="526"/>
        <v>0</v>
      </c>
      <c r="J1244" s="1400"/>
      <c r="K1244" s="1093"/>
      <c r="L1244" s="1093"/>
      <c r="M1244" s="1067"/>
      <c r="N1244" s="1067"/>
      <c r="O1244" s="1067"/>
    </row>
    <row r="1245" spans="1:15" s="267" customFormat="1" ht="14.25" x14ac:dyDescent="0.2">
      <c r="A1245" s="1653"/>
      <c r="B1245" s="1656"/>
      <c r="C1245" s="540">
        <v>4234</v>
      </c>
      <c r="D1245" s="273" t="s">
        <v>51</v>
      </c>
      <c r="E1245" s="1089"/>
      <c r="F1245" s="1089"/>
      <c r="G1245" s="1089"/>
      <c r="H1245" s="1089">
        <f t="shared" si="527"/>
        <v>0</v>
      </c>
      <c r="I1245" s="1089">
        <f t="shared" si="526"/>
        <v>0</v>
      </c>
      <c r="J1245" s="1089"/>
      <c r="K1245" s="1089"/>
      <c r="L1245" s="1089"/>
      <c r="M1245" s="1067"/>
      <c r="N1245" s="1475"/>
      <c r="O1245" s="1067"/>
    </row>
    <row r="1246" spans="1:15" s="265" customFormat="1" ht="14.25" x14ac:dyDescent="0.2">
      <c r="A1246" s="1653"/>
      <c r="B1246" s="1656"/>
      <c r="C1246" s="540">
        <v>4235</v>
      </c>
      <c r="D1246" s="273" t="s">
        <v>52</v>
      </c>
      <c r="E1246" s="1089"/>
      <c r="F1246" s="1089"/>
      <c r="G1246" s="1089">
        <v>750</v>
      </c>
      <c r="H1246" s="1089">
        <f t="shared" si="527"/>
        <v>750</v>
      </c>
      <c r="I1246" s="1089">
        <f t="shared" si="526"/>
        <v>750</v>
      </c>
      <c r="J1246" s="1089"/>
      <c r="K1246" s="1089">
        <v>750</v>
      </c>
      <c r="L1246" s="1089">
        <v>750</v>
      </c>
      <c r="M1246" s="1067">
        <f t="shared" ref="M1246" si="543">+G1246/12*3</f>
        <v>187.5</v>
      </c>
      <c r="N1246" s="1067">
        <f t="shared" ref="N1246" si="544">+G1246/12*6</f>
        <v>375</v>
      </c>
      <c r="O1246" s="1067">
        <f t="shared" ref="O1246" si="545">+G1246/12*9</f>
        <v>562.5</v>
      </c>
    </row>
    <row r="1247" spans="1:15" s="267" customFormat="1" ht="28.5" x14ac:dyDescent="0.2">
      <c r="A1247" s="1653"/>
      <c r="B1247" s="1656"/>
      <c r="C1247" s="540">
        <v>4236</v>
      </c>
      <c r="D1247" s="273" t="s">
        <v>53</v>
      </c>
      <c r="E1247" s="1089"/>
      <c r="F1247" s="1089"/>
      <c r="G1247" s="1089"/>
      <c r="H1247" s="1089">
        <f t="shared" si="527"/>
        <v>0</v>
      </c>
      <c r="I1247" s="1089">
        <f t="shared" si="526"/>
        <v>0</v>
      </c>
      <c r="J1247" s="1089"/>
      <c r="K1247" s="1089"/>
      <c r="L1247" s="1089"/>
      <c r="M1247" s="1067"/>
      <c r="N1247" s="1475"/>
      <c r="O1247" s="1067"/>
    </row>
    <row r="1248" spans="1:15" s="265" customFormat="1" ht="14.25" x14ac:dyDescent="0.2">
      <c r="A1248" s="1653"/>
      <c r="B1248" s="1656"/>
      <c r="C1248" s="540">
        <v>4237</v>
      </c>
      <c r="D1248" s="273" t="s">
        <v>54</v>
      </c>
      <c r="E1248" s="1089"/>
      <c r="F1248" s="1089"/>
      <c r="G1248" s="1089"/>
      <c r="H1248" s="1089">
        <f t="shared" si="527"/>
        <v>0</v>
      </c>
      <c r="I1248" s="1089">
        <f t="shared" si="526"/>
        <v>0</v>
      </c>
      <c r="J1248" s="1089"/>
      <c r="K1248" s="1089"/>
      <c r="L1248" s="1089"/>
      <c r="M1248" s="1475"/>
      <c r="N1248" s="1475"/>
      <c r="O1248" s="1475"/>
    </row>
    <row r="1249" spans="1:15" s="265" customFormat="1" ht="14.25" x14ac:dyDescent="0.2">
      <c r="A1249" s="1653"/>
      <c r="B1249" s="1656"/>
      <c r="C1249" s="540">
        <v>4239</v>
      </c>
      <c r="D1249" s="271" t="s">
        <v>55</v>
      </c>
      <c r="E1249" s="1099"/>
      <c r="F1249" s="1099"/>
      <c r="G1249" s="1099"/>
      <c r="H1249" s="1099">
        <f t="shared" si="527"/>
        <v>0</v>
      </c>
      <c r="I1249" s="1099">
        <f t="shared" ref="I1249:I1280" si="546">G1249-E1249</f>
        <v>0</v>
      </c>
      <c r="J1249" s="1099"/>
      <c r="K1249" s="1099"/>
      <c r="L1249" s="1099"/>
      <c r="M1249" s="1475"/>
      <c r="N1249" s="1475"/>
      <c r="O1249" s="1475"/>
    </row>
    <row r="1250" spans="1:15" s="265" customFormat="1" ht="14.25" x14ac:dyDescent="0.2">
      <c r="A1250" s="1653"/>
      <c r="B1250" s="1656"/>
      <c r="C1250" s="540">
        <v>4241</v>
      </c>
      <c r="D1250" s="273" t="s">
        <v>56</v>
      </c>
      <c r="E1250" s="1089">
        <v>146</v>
      </c>
      <c r="F1250" s="1089">
        <v>146</v>
      </c>
      <c r="G1250" s="1089">
        <v>180.9</v>
      </c>
      <c r="H1250" s="1089">
        <f t="shared" si="527"/>
        <v>34.900000000000006</v>
      </c>
      <c r="I1250" s="1089">
        <f t="shared" si="546"/>
        <v>34.900000000000006</v>
      </c>
      <c r="J1250" s="1089"/>
      <c r="K1250" s="1089">
        <v>180.9</v>
      </c>
      <c r="L1250" s="1089">
        <v>180.9</v>
      </c>
      <c r="M1250" s="1067">
        <f t="shared" ref="M1250" si="547">+G1250/12*3</f>
        <v>45.225000000000001</v>
      </c>
      <c r="N1250" s="1067">
        <f t="shared" ref="N1250" si="548">+G1250/12*6</f>
        <v>90.45</v>
      </c>
      <c r="O1250" s="1067">
        <f t="shared" ref="O1250" si="549">+G1250/12*9</f>
        <v>135.67500000000001</v>
      </c>
    </row>
    <row r="1251" spans="1:15" s="265" customFormat="1" ht="28.5" x14ac:dyDescent="0.2">
      <c r="A1251" s="1653"/>
      <c r="B1251" s="1656"/>
      <c r="C1251" s="540">
        <v>4251</v>
      </c>
      <c r="D1251" s="271" t="s">
        <v>57</v>
      </c>
      <c r="E1251" s="1099"/>
      <c r="F1251" s="1099"/>
      <c r="G1251" s="1099"/>
      <c r="H1251" s="1099">
        <f t="shared" si="527"/>
        <v>0</v>
      </c>
      <c r="I1251" s="1099">
        <f t="shared" si="546"/>
        <v>0</v>
      </c>
      <c r="J1251" s="1099"/>
      <c r="K1251" s="1099"/>
      <c r="L1251" s="1099"/>
      <c r="M1251" s="1475"/>
      <c r="N1251" s="1475"/>
      <c r="O1251" s="1475"/>
    </row>
    <row r="1252" spans="1:15" s="265" customFormat="1" ht="28.5" x14ac:dyDescent="0.2">
      <c r="A1252" s="1653"/>
      <c r="B1252" s="1656"/>
      <c r="C1252" s="542">
        <v>4252</v>
      </c>
      <c r="D1252" s="488" t="s">
        <v>58</v>
      </c>
      <c r="E1252" s="1399">
        <f>E1254+E1255</f>
        <v>0</v>
      </c>
      <c r="F1252" s="1399">
        <f>F1254+F1255</f>
        <v>0</v>
      </c>
      <c r="G1252" s="1399">
        <f>G1254+G1255</f>
        <v>0</v>
      </c>
      <c r="H1252" s="1399">
        <f t="shared" si="527"/>
        <v>0</v>
      </c>
      <c r="I1252" s="1399">
        <f t="shared" si="546"/>
        <v>0</v>
      </c>
      <c r="J1252" s="1399"/>
      <c r="K1252" s="1399">
        <f>K1254+K1255</f>
        <v>0</v>
      </c>
      <c r="L1252" s="1399">
        <f>L1254+L1255</f>
        <v>0</v>
      </c>
      <c r="M1252" s="1475"/>
      <c r="N1252" s="1475"/>
      <c r="O1252" s="1475"/>
    </row>
    <row r="1253" spans="1:15" s="265" customFormat="1" x14ac:dyDescent="0.2">
      <c r="A1253" s="1653"/>
      <c r="B1253" s="1656"/>
      <c r="C1253" s="540"/>
      <c r="D1253" s="272" t="s">
        <v>72</v>
      </c>
      <c r="E1253" s="1099"/>
      <c r="F1253" s="1099"/>
      <c r="G1253" s="1099"/>
      <c r="H1253" s="1099">
        <f t="shared" si="527"/>
        <v>0</v>
      </c>
      <c r="I1253" s="1099">
        <f t="shared" si="546"/>
        <v>0</v>
      </c>
      <c r="J1253" s="1099"/>
      <c r="K1253" s="1099"/>
      <c r="L1253" s="1099"/>
      <c r="M1253" s="1475"/>
      <c r="N1253" s="1067"/>
      <c r="O1253" s="1475"/>
    </row>
    <row r="1254" spans="1:15" s="267" customFormat="1" ht="27" x14ac:dyDescent="0.2">
      <c r="A1254" s="1653"/>
      <c r="B1254" s="1656"/>
      <c r="C1254" s="540"/>
      <c r="D1254" s="279" t="s">
        <v>59</v>
      </c>
      <c r="E1254" s="1099"/>
      <c r="F1254" s="1099"/>
      <c r="G1254" s="1099"/>
      <c r="H1254" s="1099">
        <f t="shared" si="527"/>
        <v>0</v>
      </c>
      <c r="I1254" s="1099">
        <f t="shared" si="546"/>
        <v>0</v>
      </c>
      <c r="J1254" s="1099"/>
      <c r="K1254" s="1099"/>
      <c r="L1254" s="1099"/>
      <c r="M1254" s="1067"/>
      <c r="N1254" s="1067"/>
      <c r="O1254" s="1067"/>
    </row>
    <row r="1255" spans="1:15" s="267" customFormat="1" ht="27" x14ac:dyDescent="0.2">
      <c r="A1255" s="1653"/>
      <c r="B1255" s="1656"/>
      <c r="C1255" s="540"/>
      <c r="D1255" s="279" t="s">
        <v>60</v>
      </c>
      <c r="E1255" s="1099"/>
      <c r="F1255" s="1099"/>
      <c r="G1255" s="1099"/>
      <c r="H1255" s="1099">
        <f t="shared" si="527"/>
        <v>0</v>
      </c>
      <c r="I1255" s="1099">
        <f t="shared" si="546"/>
        <v>0</v>
      </c>
      <c r="J1255" s="1099"/>
      <c r="K1255" s="1099"/>
      <c r="L1255" s="1099"/>
      <c r="M1255" s="1067"/>
      <c r="N1255" s="1067"/>
      <c r="O1255" s="1067"/>
    </row>
    <row r="1256" spans="1:15" s="267" customFormat="1" ht="14.25" x14ac:dyDescent="0.2">
      <c r="A1256" s="1653"/>
      <c r="B1256" s="1656"/>
      <c r="C1256" s="542">
        <v>4261</v>
      </c>
      <c r="D1256" s="488" t="s">
        <v>61</v>
      </c>
      <c r="E1256" s="1399">
        <f>E1258+E1259</f>
        <v>725.7</v>
      </c>
      <c r="F1256" s="1399">
        <f>F1258+F1259</f>
        <v>0</v>
      </c>
      <c r="G1256" s="1399">
        <f>G1258+G1259</f>
        <v>0</v>
      </c>
      <c r="H1256" s="1399">
        <f t="shared" si="527"/>
        <v>0</v>
      </c>
      <c r="I1256" s="1399">
        <f t="shared" si="546"/>
        <v>-725.7</v>
      </c>
      <c r="J1256" s="1399"/>
      <c r="K1256" s="1399">
        <f>K1258+K1259</f>
        <v>0</v>
      </c>
      <c r="L1256" s="1399">
        <f>L1258+L1259</f>
        <v>0</v>
      </c>
      <c r="M1256" s="1067"/>
      <c r="N1256" s="1067"/>
      <c r="O1256" s="1067"/>
    </row>
    <row r="1257" spans="1:15" s="267" customFormat="1" x14ac:dyDescent="0.2">
      <c r="A1257" s="1653"/>
      <c r="B1257" s="1656"/>
      <c r="C1257" s="540"/>
      <c r="D1257" s="272" t="s">
        <v>72</v>
      </c>
      <c r="E1257" s="1089"/>
      <c r="F1257" s="1089"/>
      <c r="G1257" s="1089"/>
      <c r="H1257" s="1089">
        <f t="shared" si="527"/>
        <v>0</v>
      </c>
      <c r="I1257" s="1089">
        <f t="shared" si="546"/>
        <v>0</v>
      </c>
      <c r="J1257" s="1089"/>
      <c r="K1257" s="1089"/>
      <c r="L1257" s="1089"/>
      <c r="M1257" s="1067"/>
      <c r="N1257" s="1067"/>
      <c r="O1257" s="1067"/>
    </row>
    <row r="1258" spans="1:15" s="267" customFormat="1" x14ac:dyDescent="0.2">
      <c r="A1258" s="1653"/>
      <c r="B1258" s="1656"/>
      <c r="C1258" s="540"/>
      <c r="D1258" s="272" t="s">
        <v>62</v>
      </c>
      <c r="E1258" s="1089">
        <v>725.7</v>
      </c>
      <c r="F1258" s="1089"/>
      <c r="G1258" s="1089"/>
      <c r="H1258" s="1089">
        <f t="shared" si="527"/>
        <v>0</v>
      </c>
      <c r="I1258" s="1089">
        <f t="shared" si="546"/>
        <v>-725.7</v>
      </c>
      <c r="J1258" s="1089"/>
      <c r="K1258" s="1089"/>
      <c r="L1258" s="1089"/>
      <c r="M1258" s="1067"/>
      <c r="N1258" s="1067"/>
      <c r="O1258" s="1067"/>
    </row>
    <row r="1259" spans="1:15" s="267" customFormat="1" x14ac:dyDescent="0.2">
      <c r="A1259" s="1653"/>
      <c r="B1259" s="1656"/>
      <c r="C1259" s="540"/>
      <c r="D1259" s="272" t="s">
        <v>63</v>
      </c>
      <c r="E1259" s="1089"/>
      <c r="F1259" s="1089"/>
      <c r="G1259" s="1089"/>
      <c r="H1259" s="1089">
        <f t="shared" si="527"/>
        <v>0</v>
      </c>
      <c r="I1259" s="1089">
        <f t="shared" si="546"/>
        <v>0</v>
      </c>
      <c r="J1259" s="1089"/>
      <c r="K1259" s="1089"/>
      <c r="L1259" s="1089"/>
      <c r="M1259" s="1067"/>
      <c r="N1259" s="1067"/>
      <c r="O1259" s="1067"/>
    </row>
    <row r="1260" spans="1:15" s="267" customFormat="1" ht="14.25" x14ac:dyDescent="0.2">
      <c r="A1260" s="1653"/>
      <c r="B1260" s="1656"/>
      <c r="C1260" s="540">
        <v>4262</v>
      </c>
      <c r="D1260" s="273" t="s">
        <v>350</v>
      </c>
      <c r="E1260" s="1089"/>
      <c r="F1260" s="1089"/>
      <c r="G1260" s="1089"/>
      <c r="H1260" s="1089">
        <f t="shared" si="527"/>
        <v>0</v>
      </c>
      <c r="I1260" s="1089">
        <f t="shared" si="546"/>
        <v>0</v>
      </c>
      <c r="J1260" s="1089"/>
      <c r="K1260" s="1089"/>
      <c r="L1260" s="1089"/>
      <c r="M1260" s="1067"/>
      <c r="N1260" s="1067"/>
      <c r="O1260" s="1067"/>
    </row>
    <row r="1261" spans="1:15" s="267" customFormat="1" ht="14.25" x14ac:dyDescent="0.2">
      <c r="A1261" s="1653"/>
      <c r="B1261" s="1656"/>
      <c r="C1261" s="540">
        <v>4264</v>
      </c>
      <c r="D1261" s="273" t="s">
        <v>349</v>
      </c>
      <c r="E1261" s="1089"/>
      <c r="F1261" s="1089"/>
      <c r="G1261" s="1089"/>
      <c r="H1261" s="1089">
        <f t="shared" si="527"/>
        <v>0</v>
      </c>
      <c r="I1261" s="1089">
        <f t="shared" si="546"/>
        <v>0</v>
      </c>
      <c r="J1261" s="1089"/>
      <c r="K1261" s="1089"/>
      <c r="L1261" s="1089"/>
      <c r="M1261" s="1067"/>
      <c r="N1261" s="1067"/>
      <c r="O1261" s="1067"/>
    </row>
    <row r="1262" spans="1:15" s="267" customFormat="1" ht="22.5" customHeight="1" x14ac:dyDescent="0.25">
      <c r="A1262" s="1653"/>
      <c r="B1262" s="1656"/>
      <c r="C1262" s="543">
        <v>4266</v>
      </c>
      <c r="D1262" s="516" t="s">
        <v>439</v>
      </c>
      <c r="E1262" s="1089"/>
      <c r="F1262" s="1089"/>
      <c r="G1262" s="1089"/>
      <c r="H1262" s="1089">
        <f t="shared" si="527"/>
        <v>0</v>
      </c>
      <c r="I1262" s="1089">
        <f t="shared" si="546"/>
        <v>0</v>
      </c>
      <c r="J1262" s="1089"/>
      <c r="K1262" s="1089"/>
      <c r="L1262" s="1089"/>
      <c r="M1262" s="1067"/>
      <c r="N1262" s="1067"/>
      <c r="O1262" s="1067"/>
    </row>
    <row r="1263" spans="1:15" s="267" customFormat="1" ht="14.25" x14ac:dyDescent="0.2">
      <c r="A1263" s="1653"/>
      <c r="B1263" s="1656"/>
      <c r="C1263" s="540">
        <v>4267</v>
      </c>
      <c r="D1263" s="273" t="s">
        <v>351</v>
      </c>
      <c r="E1263" s="1089">
        <v>79.8</v>
      </c>
      <c r="F1263" s="1089"/>
      <c r="G1263" s="1089"/>
      <c r="H1263" s="1089">
        <f t="shared" si="527"/>
        <v>0</v>
      </c>
      <c r="I1263" s="1089">
        <f t="shared" si="546"/>
        <v>-79.8</v>
      </c>
      <c r="J1263" s="1089"/>
      <c r="K1263" s="1089"/>
      <c r="L1263" s="1089"/>
      <c r="M1263" s="1067"/>
      <c r="N1263" s="1067"/>
      <c r="O1263" s="1067"/>
    </row>
    <row r="1264" spans="1:15" s="267" customFormat="1" ht="14.25" x14ac:dyDescent="0.2">
      <c r="A1264" s="1653"/>
      <c r="B1264" s="1656"/>
      <c r="C1264" s="540">
        <v>4269</v>
      </c>
      <c r="D1264" s="273" t="s">
        <v>64</v>
      </c>
      <c r="E1264" s="1089"/>
      <c r="F1264" s="1089"/>
      <c r="G1264" s="1089"/>
      <c r="H1264" s="1089">
        <f t="shared" si="527"/>
        <v>0</v>
      </c>
      <c r="I1264" s="1089">
        <f t="shared" si="546"/>
        <v>0</v>
      </c>
      <c r="J1264" s="1089"/>
      <c r="K1264" s="1089"/>
      <c r="L1264" s="1089"/>
      <c r="M1264" s="1067"/>
      <c r="N1264" s="1500"/>
      <c r="O1264" s="1067"/>
    </row>
    <row r="1265" spans="1:15" s="267" customFormat="1" ht="28.5" x14ac:dyDescent="0.2">
      <c r="A1265" s="1653"/>
      <c r="B1265" s="1656"/>
      <c r="C1265" s="540">
        <v>4511</v>
      </c>
      <c r="D1265" s="271" t="s">
        <v>65</v>
      </c>
      <c r="E1265" s="1089"/>
      <c r="F1265" s="1089"/>
      <c r="G1265" s="1089"/>
      <c r="H1265" s="1089">
        <f t="shared" si="527"/>
        <v>0</v>
      </c>
      <c r="I1265" s="1089">
        <f t="shared" si="546"/>
        <v>0</v>
      </c>
      <c r="J1265" s="1089"/>
      <c r="K1265" s="1089"/>
      <c r="L1265" s="1089"/>
      <c r="M1265" s="1067"/>
      <c r="N1265" s="1500"/>
      <c r="O1265" s="1067"/>
    </row>
    <row r="1266" spans="1:15" s="269" customFormat="1" ht="28.5" x14ac:dyDescent="0.3">
      <c r="A1266" s="1653"/>
      <c r="B1266" s="1656"/>
      <c r="C1266" s="540">
        <v>4621</v>
      </c>
      <c r="D1266" s="271" t="s">
        <v>66</v>
      </c>
      <c r="E1266" s="1089"/>
      <c r="F1266" s="1089"/>
      <c r="G1266" s="1089"/>
      <c r="H1266" s="1089">
        <f t="shared" si="527"/>
        <v>0</v>
      </c>
      <c r="I1266" s="1089">
        <f t="shared" si="546"/>
        <v>0</v>
      </c>
      <c r="J1266" s="1401"/>
      <c r="K1266" s="1089"/>
      <c r="L1266" s="1089"/>
      <c r="M1266" s="1067"/>
      <c r="N1266" s="1500"/>
      <c r="O1266" s="1500"/>
    </row>
    <row r="1267" spans="1:15" s="269" customFormat="1" ht="28.5" x14ac:dyDescent="0.3">
      <c r="A1267" s="1653"/>
      <c r="B1267" s="1656"/>
      <c r="C1267" s="540">
        <v>4631</v>
      </c>
      <c r="D1267" s="271" t="s">
        <v>393</v>
      </c>
      <c r="E1267" s="1089"/>
      <c r="F1267" s="1089"/>
      <c r="G1267" s="1089"/>
      <c r="H1267" s="1089">
        <f t="shared" si="527"/>
        <v>0</v>
      </c>
      <c r="I1267" s="1089">
        <f t="shared" si="546"/>
        <v>0</v>
      </c>
      <c r="J1267" s="1401"/>
      <c r="K1267" s="1089"/>
      <c r="L1267" s="1089"/>
      <c r="M1267" s="1500"/>
      <c r="N1267" s="1500"/>
      <c r="O1267" s="1500"/>
    </row>
    <row r="1268" spans="1:15" s="269" customFormat="1" ht="21.75" customHeight="1" x14ac:dyDescent="0.2">
      <c r="A1268" s="1653"/>
      <c r="B1268" s="1656"/>
      <c r="C1268" s="540">
        <v>4632</v>
      </c>
      <c r="D1268" s="271" t="s">
        <v>290</v>
      </c>
      <c r="E1268" s="1089"/>
      <c r="F1268" s="1089"/>
      <c r="G1268" s="1089"/>
      <c r="H1268" s="1089">
        <f t="shared" si="527"/>
        <v>0</v>
      </c>
      <c r="I1268" s="1089">
        <f t="shared" si="546"/>
        <v>0</v>
      </c>
      <c r="J1268" s="1089"/>
      <c r="K1268" s="1089"/>
      <c r="L1268" s="1089"/>
      <c r="M1268" s="1500"/>
      <c r="N1268" s="1500"/>
      <c r="O1268" s="1500"/>
    </row>
    <row r="1269" spans="1:15" s="269" customFormat="1" ht="48.75" customHeight="1" x14ac:dyDescent="0.25">
      <c r="A1269" s="1653"/>
      <c r="B1269" s="1656"/>
      <c r="C1269" s="543">
        <v>4638</v>
      </c>
      <c r="D1269" s="516" t="s">
        <v>440</v>
      </c>
      <c r="E1269" s="1089"/>
      <c r="F1269" s="1089"/>
      <c r="G1269" s="1089"/>
      <c r="H1269" s="1089">
        <f t="shared" si="527"/>
        <v>0</v>
      </c>
      <c r="I1269" s="1089">
        <f t="shared" si="546"/>
        <v>0</v>
      </c>
      <c r="J1269" s="1089"/>
      <c r="K1269" s="1089"/>
      <c r="L1269" s="1089"/>
      <c r="M1269" s="1500"/>
      <c r="N1269" s="1500"/>
      <c r="O1269" s="1500"/>
    </row>
    <row r="1270" spans="1:15" s="269" customFormat="1" ht="14.25" x14ac:dyDescent="0.2">
      <c r="A1270" s="1653"/>
      <c r="B1270" s="1656"/>
      <c r="C1270" s="540" t="s">
        <v>399</v>
      </c>
      <c r="D1270" s="271" t="s">
        <v>400</v>
      </c>
      <c r="E1270" s="1089"/>
      <c r="F1270" s="1089"/>
      <c r="G1270" s="1089"/>
      <c r="H1270" s="1089">
        <f t="shared" si="527"/>
        <v>0</v>
      </c>
      <c r="I1270" s="1089">
        <f t="shared" si="546"/>
        <v>0</v>
      </c>
      <c r="J1270" s="1089"/>
      <c r="K1270" s="1089"/>
      <c r="L1270" s="1089"/>
      <c r="M1270" s="1500"/>
      <c r="N1270" s="1500"/>
      <c r="O1270" s="1500"/>
    </row>
    <row r="1271" spans="1:15" s="269" customFormat="1" ht="14.25" x14ac:dyDescent="0.2">
      <c r="A1271" s="1653"/>
      <c r="B1271" s="1656"/>
      <c r="C1271" s="540">
        <v>4729</v>
      </c>
      <c r="D1271" s="273" t="s">
        <v>67</v>
      </c>
      <c r="E1271" s="1089">
        <v>1580</v>
      </c>
      <c r="F1271" s="1089">
        <v>5040</v>
      </c>
      <c r="G1271" s="1089">
        <v>4200</v>
      </c>
      <c r="H1271" s="1089">
        <f t="shared" si="527"/>
        <v>-840</v>
      </c>
      <c r="I1271" s="1089">
        <f t="shared" si="546"/>
        <v>2620</v>
      </c>
      <c r="J1271" s="1402"/>
      <c r="K1271" s="1089">
        <v>4200</v>
      </c>
      <c r="L1271" s="1089">
        <v>4200</v>
      </c>
      <c r="M1271" s="1067">
        <f t="shared" ref="M1271" si="550">+G1271/12*3</f>
        <v>1050</v>
      </c>
      <c r="N1271" s="1067">
        <f t="shared" ref="N1271" si="551">+G1271/12*6</f>
        <v>2100</v>
      </c>
      <c r="O1271" s="1067">
        <f t="shared" ref="O1271" si="552">+G1271/12*9</f>
        <v>3150</v>
      </c>
    </row>
    <row r="1272" spans="1:15" s="269" customFormat="1" ht="14.25" x14ac:dyDescent="0.2">
      <c r="A1272" s="1653"/>
      <c r="B1272" s="1656"/>
      <c r="C1272" s="540">
        <v>4822</v>
      </c>
      <c r="D1272" s="273" t="s">
        <v>68</v>
      </c>
      <c r="E1272" s="1402"/>
      <c r="F1272" s="1402"/>
      <c r="G1272" s="1089"/>
      <c r="H1272" s="1089">
        <f t="shared" si="527"/>
        <v>0</v>
      </c>
      <c r="I1272" s="1089">
        <f t="shared" si="546"/>
        <v>0</v>
      </c>
      <c r="J1272" s="1402"/>
      <c r="K1272" s="1402"/>
      <c r="L1272" s="1402"/>
      <c r="M1272" s="1500"/>
      <c r="N1272" s="1500"/>
      <c r="O1272" s="1500"/>
    </row>
    <row r="1273" spans="1:15" s="269" customFormat="1" ht="14.25" x14ac:dyDescent="0.2">
      <c r="A1273" s="1653"/>
      <c r="B1273" s="1656"/>
      <c r="C1273" s="542">
        <v>4823</v>
      </c>
      <c r="D1273" s="488" t="s">
        <v>69</v>
      </c>
      <c r="E1273" s="1399">
        <f>E1275+E1276+E1277</f>
        <v>398.5</v>
      </c>
      <c r="F1273" s="1399">
        <f>F1275+F1276+F1277</f>
        <v>407</v>
      </c>
      <c r="G1273" s="1399">
        <f>G1275+G1276+G1277</f>
        <v>992.19999999999993</v>
      </c>
      <c r="H1273" s="1399">
        <f t="shared" si="527"/>
        <v>585.19999999999993</v>
      </c>
      <c r="I1273" s="1399">
        <f t="shared" si="546"/>
        <v>593.69999999999993</v>
      </c>
      <c r="J1273" s="1399"/>
      <c r="K1273" s="1399">
        <f>K1275+K1276+K1277</f>
        <v>992.19999999999993</v>
      </c>
      <c r="L1273" s="1399">
        <f>L1275+L1276+L1277</f>
        <v>992.19999999999993</v>
      </c>
      <c r="M1273" s="1500"/>
      <c r="N1273" s="1500"/>
      <c r="O1273" s="1500"/>
    </row>
    <row r="1274" spans="1:15" s="269" customFormat="1" ht="14.25" x14ac:dyDescent="0.2">
      <c r="A1274" s="1653"/>
      <c r="B1274" s="1656"/>
      <c r="C1274" s="540"/>
      <c r="D1274" s="272" t="s">
        <v>72</v>
      </c>
      <c r="E1274" s="1402"/>
      <c r="F1274" s="1402"/>
      <c r="G1274" s="1089"/>
      <c r="H1274" s="1089">
        <f t="shared" si="527"/>
        <v>0</v>
      </c>
      <c r="I1274" s="1089">
        <f t="shared" si="546"/>
        <v>0</v>
      </c>
      <c r="J1274" s="1402"/>
      <c r="K1274" s="1402"/>
      <c r="L1274" s="1402"/>
      <c r="M1274" s="1500"/>
      <c r="N1274" s="1067"/>
      <c r="O1274" s="1500"/>
    </row>
    <row r="1275" spans="1:15" s="267" customFormat="1" ht="27" x14ac:dyDescent="0.2">
      <c r="A1275" s="1653"/>
      <c r="B1275" s="1656"/>
      <c r="C1275" s="540"/>
      <c r="D1275" s="272" t="s">
        <v>289</v>
      </c>
      <c r="E1275" s="1089">
        <v>18.100000000000001</v>
      </c>
      <c r="F1275" s="1089">
        <v>17.100000000000001</v>
      </c>
      <c r="G1275" s="1089">
        <v>17.400000000000002</v>
      </c>
      <c r="H1275" s="1089">
        <f t="shared" si="527"/>
        <v>0.30000000000000071</v>
      </c>
      <c r="I1275" s="1089">
        <f t="shared" si="546"/>
        <v>-0.69999999999999929</v>
      </c>
      <c r="J1275" s="1402"/>
      <c r="K1275" s="1089">
        <v>17.400000000000002</v>
      </c>
      <c r="L1275" s="1089">
        <v>17.400000000000002</v>
      </c>
      <c r="M1275" s="1067">
        <f t="shared" ref="M1275:M1276" si="553">+G1275/12*3</f>
        <v>4.3500000000000005</v>
      </c>
      <c r="N1275" s="1067">
        <f t="shared" ref="N1275:N1276" si="554">+G1275/12*6</f>
        <v>8.7000000000000011</v>
      </c>
      <c r="O1275" s="1067">
        <f t="shared" ref="O1275:O1276" si="555">+G1275/12*9</f>
        <v>13.05</v>
      </c>
    </row>
    <row r="1276" spans="1:15" ht="27.95" customHeight="1" x14ac:dyDescent="0.25">
      <c r="A1276" s="1653"/>
      <c r="B1276" s="1656"/>
      <c r="C1276" s="540"/>
      <c r="D1276" s="272" t="s">
        <v>287</v>
      </c>
      <c r="E1276" s="1089">
        <v>380.4</v>
      </c>
      <c r="F1276" s="1089">
        <v>389.9</v>
      </c>
      <c r="G1276" s="1089">
        <v>974.8</v>
      </c>
      <c r="H1276" s="1089">
        <f t="shared" si="527"/>
        <v>584.9</v>
      </c>
      <c r="I1276" s="1089">
        <f t="shared" si="546"/>
        <v>594.4</v>
      </c>
      <c r="J1276" s="1402"/>
      <c r="K1276" s="1089">
        <v>974.8</v>
      </c>
      <c r="L1276" s="1089">
        <v>974.8</v>
      </c>
      <c r="M1276" s="1067">
        <f t="shared" si="553"/>
        <v>243.7</v>
      </c>
      <c r="N1276" s="1067">
        <f t="shared" si="554"/>
        <v>487.4</v>
      </c>
      <c r="O1276" s="1067">
        <f t="shared" si="555"/>
        <v>731.1</v>
      </c>
    </row>
    <row r="1277" spans="1:15" ht="14.25" x14ac:dyDescent="0.25">
      <c r="A1277" s="1653"/>
      <c r="B1277" s="1656"/>
      <c r="C1277" s="540"/>
      <c r="D1277" s="272" t="s">
        <v>288</v>
      </c>
      <c r="E1277" s="1402"/>
      <c r="F1277" s="1402"/>
      <c r="G1277" s="1089"/>
      <c r="H1277" s="1089">
        <f t="shared" si="527"/>
        <v>0</v>
      </c>
      <c r="I1277" s="1089">
        <f t="shared" si="546"/>
        <v>0</v>
      </c>
      <c r="J1277" s="1402"/>
      <c r="K1277" s="1402"/>
      <c r="L1277" s="1402"/>
      <c r="N1277" s="1501"/>
    </row>
    <row r="1278" spans="1:15" ht="31.5" customHeight="1" x14ac:dyDescent="0.25">
      <c r="A1278" s="1653"/>
      <c r="B1278" s="1656"/>
      <c r="C1278" s="543" t="s">
        <v>438</v>
      </c>
      <c r="D1278" s="516" t="s">
        <v>464</v>
      </c>
      <c r="E1278" s="1402"/>
      <c r="F1278" s="1402"/>
      <c r="G1278" s="1089"/>
      <c r="H1278" s="1089">
        <f t="shared" si="527"/>
        <v>0</v>
      </c>
      <c r="I1278" s="1089">
        <f t="shared" si="546"/>
        <v>0</v>
      </c>
      <c r="J1278" s="1402"/>
      <c r="K1278" s="1402"/>
      <c r="L1278" s="1402"/>
      <c r="N1278" s="1501"/>
    </row>
    <row r="1279" spans="1:15" s="282" customFormat="1" ht="14.25" x14ac:dyDescent="0.25">
      <c r="A1279" s="1653"/>
      <c r="B1279" s="1656"/>
      <c r="C1279" s="540">
        <v>4861</v>
      </c>
      <c r="D1279" s="273" t="s">
        <v>70</v>
      </c>
      <c r="E1279" s="1402"/>
      <c r="F1279" s="1402"/>
      <c r="G1279" s="1089"/>
      <c r="H1279" s="1089">
        <f t="shared" si="527"/>
        <v>0</v>
      </c>
      <c r="I1279" s="1089">
        <f t="shared" si="546"/>
        <v>0</v>
      </c>
      <c r="J1279" s="1402"/>
      <c r="K1279" s="1402"/>
      <c r="L1279" s="1402"/>
      <c r="M1279" s="1383"/>
      <c r="N1279" s="1379"/>
      <c r="O1279" s="1501"/>
    </row>
    <row r="1280" spans="1:15" ht="14.25" x14ac:dyDescent="0.25">
      <c r="A1280" s="1654"/>
      <c r="B1280" s="1657"/>
      <c r="C1280" s="540">
        <v>4891</v>
      </c>
      <c r="D1280" s="273" t="s">
        <v>71</v>
      </c>
      <c r="E1280" s="1089"/>
      <c r="F1280" s="1089"/>
      <c r="G1280" s="1089"/>
      <c r="H1280" s="1089">
        <f t="shared" si="527"/>
        <v>0</v>
      </c>
      <c r="I1280" s="1089">
        <f t="shared" si="546"/>
        <v>0</v>
      </c>
      <c r="J1280" s="1089"/>
      <c r="K1280" s="1089"/>
      <c r="L1280" s="1089"/>
      <c r="M1280" s="1502"/>
    </row>
    <row r="1281" spans="1:15" s="27" customFormat="1" ht="28.5" x14ac:dyDescent="0.25">
      <c r="A1281" s="1647" t="s">
        <v>454</v>
      </c>
      <c r="B1281" s="1647"/>
      <c r="C1281" s="283"/>
      <c r="D1281" s="36" t="s">
        <v>73</v>
      </c>
      <c r="E1281" s="1403">
        <f>SUM(E1283:E1290)</f>
        <v>0</v>
      </c>
      <c r="F1281" s="1403">
        <f>SUM(F1283:F1290)</f>
        <v>0</v>
      </c>
      <c r="G1281" s="1403">
        <f>SUM(G1283:G1290)</f>
        <v>0</v>
      </c>
      <c r="H1281" s="1403">
        <f t="shared" si="527"/>
        <v>0</v>
      </c>
      <c r="I1281" s="1403">
        <f>+I1287+I1288+I1289+I1290</f>
        <v>0</v>
      </c>
      <c r="J1281" s="1403"/>
      <c r="K1281" s="1403">
        <f>SUM(K1283:K1290)</f>
        <v>0</v>
      </c>
      <c r="L1281" s="1403">
        <f>SUM(L1283:L1290)</f>
        <v>0</v>
      </c>
      <c r="M1281" s="1503"/>
      <c r="N1281" s="1503"/>
      <c r="O1281" s="1503"/>
    </row>
    <row r="1282" spans="1:15" s="20" customFormat="1" ht="23.25" customHeight="1" x14ac:dyDescent="0.25">
      <c r="A1282" s="891" t="s">
        <v>455</v>
      </c>
      <c r="B1282" s="891" t="s">
        <v>456</v>
      </c>
      <c r="C1282" s="284"/>
      <c r="D1282" s="17" t="s">
        <v>72</v>
      </c>
      <c r="E1282" s="1404"/>
      <c r="F1282" s="1404"/>
      <c r="G1282" s="1404"/>
      <c r="H1282" s="1404">
        <f t="shared" si="527"/>
        <v>0</v>
      </c>
      <c r="I1282" s="411">
        <f t="shared" ref="I1282:I1295" si="556">G1282-E1282</f>
        <v>0</v>
      </c>
      <c r="J1282" s="1404"/>
      <c r="K1282" s="1404"/>
      <c r="L1282" s="1404"/>
      <c r="M1282" s="1504"/>
      <c r="N1282" s="1504"/>
      <c r="O1282" s="1504"/>
    </row>
    <row r="1283" spans="1:15" s="20" customFormat="1" ht="14.25" x14ac:dyDescent="0.25">
      <c r="A1283" s="1658">
        <v>1080</v>
      </c>
      <c r="B1283" s="1658">
        <v>11015</v>
      </c>
      <c r="C1283" s="284">
        <v>5111</v>
      </c>
      <c r="D1283" s="18" t="s">
        <v>1292</v>
      </c>
      <c r="E1283" s="1404"/>
      <c r="F1283" s="1404"/>
      <c r="G1283" s="1404"/>
      <c r="H1283" s="411">
        <f t="shared" si="527"/>
        <v>0</v>
      </c>
      <c r="I1283" s="411">
        <f t="shared" si="556"/>
        <v>0</v>
      </c>
      <c r="J1283" s="1404"/>
      <c r="K1283" s="1404"/>
      <c r="L1283" s="1404"/>
      <c r="M1283" s="1504"/>
      <c r="N1283" s="1504"/>
      <c r="O1283" s="1504"/>
    </row>
    <row r="1284" spans="1:15" s="20" customFormat="1" ht="14.25" x14ac:dyDescent="0.25">
      <c r="A1284" s="1659"/>
      <c r="B1284" s="1659"/>
      <c r="C1284" s="284">
        <v>5112</v>
      </c>
      <c r="D1284" s="18" t="s">
        <v>1293</v>
      </c>
      <c r="E1284" s="1404"/>
      <c r="F1284" s="1404"/>
      <c r="G1284" s="1404"/>
      <c r="H1284" s="411">
        <f t="shared" si="527"/>
        <v>0</v>
      </c>
      <c r="I1284" s="411">
        <f t="shared" si="556"/>
        <v>0</v>
      </c>
      <c r="J1284" s="1404"/>
      <c r="K1284" s="1404"/>
      <c r="L1284" s="1404"/>
      <c r="M1284" s="1504"/>
      <c r="N1284" s="1504"/>
      <c r="O1284" s="1504"/>
    </row>
    <row r="1285" spans="1:15" s="20" customFormat="1" ht="13.5" customHeight="1" x14ac:dyDescent="0.25">
      <c r="A1285" s="1659"/>
      <c r="B1285" s="1659"/>
      <c r="C1285" s="284" t="s">
        <v>1294</v>
      </c>
      <c r="D1285" s="18" t="s">
        <v>1269</v>
      </c>
      <c r="E1285" s="1404"/>
      <c r="F1285" s="1404"/>
      <c r="G1285" s="1404"/>
      <c r="H1285" s="411">
        <f t="shared" si="527"/>
        <v>0</v>
      </c>
      <c r="I1285" s="411">
        <f t="shared" si="556"/>
        <v>0</v>
      </c>
      <c r="J1285" s="1404"/>
      <c r="K1285" s="1404"/>
      <c r="L1285" s="1404"/>
      <c r="M1285" s="1504"/>
      <c r="N1285" s="1504"/>
      <c r="O1285" s="1504"/>
    </row>
    <row r="1286" spans="1:15" s="20" customFormat="1" ht="14.25" x14ac:dyDescent="0.25">
      <c r="A1286" s="1659"/>
      <c r="B1286" s="1659"/>
      <c r="C1286" s="284">
        <v>5121</v>
      </c>
      <c r="D1286" s="271" t="s">
        <v>74</v>
      </c>
      <c r="E1286" s="1404"/>
      <c r="F1286" s="1404"/>
      <c r="G1286" s="1404"/>
      <c r="H1286" s="411">
        <f t="shared" si="527"/>
        <v>0</v>
      </c>
      <c r="I1286" s="411">
        <f t="shared" si="556"/>
        <v>0</v>
      </c>
      <c r="J1286" s="1404"/>
      <c r="K1286" s="1404"/>
      <c r="L1286" s="1404"/>
      <c r="M1286" s="1504"/>
      <c r="N1286" s="1504"/>
      <c r="O1286" s="1504"/>
    </row>
    <row r="1287" spans="1:15" s="33" customFormat="1" ht="15.75" customHeight="1" x14ac:dyDescent="0.25">
      <c r="A1287" s="1659"/>
      <c r="B1287" s="1659"/>
      <c r="C1287" s="258">
        <v>5122</v>
      </c>
      <c r="D1287" s="21" t="s">
        <v>75</v>
      </c>
      <c r="E1287" s="1405"/>
      <c r="F1287" s="1405"/>
      <c r="G1287" s="411"/>
      <c r="H1287" s="411">
        <f t="shared" si="527"/>
        <v>0</v>
      </c>
      <c r="I1287" s="411">
        <f t="shared" si="556"/>
        <v>0</v>
      </c>
      <c r="J1287" s="1405"/>
      <c r="K1287" s="411"/>
      <c r="L1287" s="411"/>
      <c r="M1287" s="1505"/>
      <c r="N1287" s="1505"/>
      <c r="O1287" s="1505"/>
    </row>
    <row r="1288" spans="1:15" s="33" customFormat="1" ht="15.75" customHeight="1" x14ac:dyDescent="0.25">
      <c r="A1288" s="1659"/>
      <c r="B1288" s="1659"/>
      <c r="C1288" s="258">
        <v>5129</v>
      </c>
      <c r="D1288" s="21" t="s">
        <v>76</v>
      </c>
      <c r="E1288" s="1405"/>
      <c r="F1288" s="1405"/>
      <c r="G1288" s="411"/>
      <c r="H1288" s="411">
        <f t="shared" si="527"/>
        <v>0</v>
      </c>
      <c r="I1288" s="411">
        <f t="shared" si="556"/>
        <v>0</v>
      </c>
      <c r="J1288" s="1405"/>
      <c r="K1288" s="411"/>
      <c r="L1288" s="411"/>
      <c r="M1288" s="1505"/>
      <c r="N1288" s="1505"/>
      <c r="O1288" s="1505"/>
    </row>
    <row r="1289" spans="1:15" s="33" customFormat="1" ht="14.25" x14ac:dyDescent="0.25">
      <c r="A1289" s="1659"/>
      <c r="B1289" s="1659"/>
      <c r="C1289" s="258">
        <v>5132</v>
      </c>
      <c r="D1289" s="21" t="s">
        <v>77</v>
      </c>
      <c r="E1289" s="1405"/>
      <c r="F1289" s="1405"/>
      <c r="G1289" s="411"/>
      <c r="H1289" s="411">
        <f t="shared" si="527"/>
        <v>0</v>
      </c>
      <c r="I1289" s="411">
        <f t="shared" si="556"/>
        <v>0</v>
      </c>
      <c r="J1289" s="1405"/>
      <c r="K1289" s="411"/>
      <c r="L1289" s="411"/>
      <c r="M1289" s="1505"/>
      <c r="N1289" s="1505"/>
      <c r="O1289" s="1505"/>
    </row>
    <row r="1290" spans="1:15" s="33" customFormat="1" ht="15.75" customHeight="1" x14ac:dyDescent="0.25">
      <c r="A1290" s="1660"/>
      <c r="B1290" s="1660"/>
      <c r="C1290" s="258" t="s">
        <v>1295</v>
      </c>
      <c r="D1290" s="21" t="s">
        <v>1296</v>
      </c>
      <c r="E1290" s="1405"/>
      <c r="F1290" s="1405"/>
      <c r="G1290" s="411"/>
      <c r="H1290" s="411">
        <f t="shared" si="527"/>
        <v>0</v>
      </c>
      <c r="I1290" s="411">
        <f t="shared" si="556"/>
        <v>0</v>
      </c>
      <c r="J1290" s="1405"/>
      <c r="K1290" s="411"/>
      <c r="L1290" s="411"/>
      <c r="M1290" s="1505"/>
      <c r="N1290" s="1505"/>
      <c r="O1290" s="1505"/>
    </row>
    <row r="1291" spans="1:15" s="176" customFormat="1" ht="14.25" customHeight="1" x14ac:dyDescent="0.2">
      <c r="A1291" s="1652" t="s">
        <v>1268</v>
      </c>
      <c r="B1291" s="1655">
        <v>11016</v>
      </c>
      <c r="C1291" s="534"/>
      <c r="D1291" s="271" t="s">
        <v>291</v>
      </c>
      <c r="E1291" s="1406">
        <v>60</v>
      </c>
      <c r="F1291" s="1406">
        <v>60</v>
      </c>
      <c r="G1291" s="1406">
        <v>66</v>
      </c>
      <c r="H1291" s="1406">
        <f>+G1291-F1291</f>
        <v>6</v>
      </c>
      <c r="I1291" s="1406">
        <f t="shared" si="556"/>
        <v>6</v>
      </c>
      <c r="J1291" s="1406"/>
      <c r="K1291" s="1406">
        <v>66</v>
      </c>
      <c r="L1291" s="1406">
        <v>66</v>
      </c>
      <c r="M1291" s="1107"/>
      <c r="N1291" s="1107"/>
      <c r="O1291" s="1107"/>
    </row>
    <row r="1292" spans="1:15" s="176" customFormat="1" ht="13.5" customHeight="1" x14ac:dyDescent="0.2">
      <c r="A1292" s="1653"/>
      <c r="B1292" s="1656"/>
      <c r="C1292" s="535"/>
      <c r="D1292" s="272"/>
      <c r="E1292" s="1407"/>
      <c r="F1292" s="1407"/>
      <c r="G1292" s="1407"/>
      <c r="H1292" s="1407">
        <f>+G1292-F1292</f>
        <v>0</v>
      </c>
      <c r="I1292" s="1407">
        <f t="shared" si="556"/>
        <v>0</v>
      </c>
      <c r="J1292" s="1407"/>
      <c r="K1292" s="1407"/>
      <c r="L1292" s="1407"/>
      <c r="M1292" s="1107"/>
      <c r="N1292" s="1107"/>
      <c r="O1292" s="1107"/>
    </row>
    <row r="1293" spans="1:15" s="176" customFormat="1" ht="14.25" customHeight="1" x14ac:dyDescent="0.2">
      <c r="A1293" s="1653"/>
      <c r="B1293" s="1656"/>
      <c r="C1293" s="535"/>
      <c r="D1293" s="273" t="s">
        <v>32</v>
      </c>
      <c r="E1293" s="1407">
        <v>1</v>
      </c>
      <c r="F1293" s="1407">
        <v>1</v>
      </c>
      <c r="G1293" s="1407">
        <v>1</v>
      </c>
      <c r="H1293" s="1407">
        <f>+G1293-F1293</f>
        <v>0</v>
      </c>
      <c r="I1293" s="1407">
        <f t="shared" si="556"/>
        <v>0</v>
      </c>
      <c r="J1293" s="1407"/>
      <c r="K1293" s="1407">
        <v>1</v>
      </c>
      <c r="L1293" s="1407">
        <v>1</v>
      </c>
      <c r="M1293" s="1107"/>
      <c r="N1293" s="1107"/>
      <c r="O1293" s="1107"/>
    </row>
    <row r="1294" spans="1:15" s="266" customFormat="1" ht="14.25" customHeight="1" x14ac:dyDescent="0.2">
      <c r="A1294" s="1653"/>
      <c r="B1294" s="1656"/>
      <c r="C1294" s="535"/>
      <c r="D1294" s="272"/>
      <c r="E1294" s="1093"/>
      <c r="F1294" s="1093"/>
      <c r="G1294" s="1093"/>
      <c r="H1294" s="1093">
        <f>+G1294-F1294</f>
        <v>0</v>
      </c>
      <c r="I1294" s="1093">
        <f t="shared" si="556"/>
        <v>0</v>
      </c>
      <c r="J1294" s="1093"/>
      <c r="K1294" s="1093"/>
      <c r="L1294" s="1093"/>
      <c r="M1294" s="1499"/>
      <c r="N1294" s="1499"/>
      <c r="O1294" s="1499"/>
    </row>
    <row r="1295" spans="1:15" s="265" customFormat="1" ht="14.25" customHeight="1" x14ac:dyDescent="0.25">
      <c r="A1295" s="1653"/>
      <c r="B1295" s="1656"/>
      <c r="C1295" s="536"/>
      <c r="D1295" s="281" t="s">
        <v>33</v>
      </c>
      <c r="E1295" s="1398">
        <f>+E1297+E1361</f>
        <v>256065.9</v>
      </c>
      <c r="F1295" s="1398">
        <f>+F1297+F1361</f>
        <v>267484.7</v>
      </c>
      <c r="G1295" s="1398">
        <f>+G1297+G1361</f>
        <v>341759.9</v>
      </c>
      <c r="H1295" s="1398">
        <f>+G1295-F1295</f>
        <v>74275.200000000012</v>
      </c>
      <c r="I1295" s="1398">
        <f t="shared" si="556"/>
        <v>85694.000000000029</v>
      </c>
      <c r="J1295" s="1398"/>
      <c r="K1295" s="1398">
        <f>+K1297+K1361</f>
        <v>352782.2</v>
      </c>
      <c r="L1295" s="1398">
        <f>+L1297+L1361</f>
        <v>364349.10000000003</v>
      </c>
      <c r="M1295" s="1475">
        <f>SUM(M1301:M1356)</f>
        <v>60068.583333333343</v>
      </c>
      <c r="N1295" s="1475">
        <f t="shared" ref="N1295:O1295" si="557">SUM(N1301:N1356)</f>
        <v>145508.55833333332</v>
      </c>
      <c r="O1295" s="1475">
        <f t="shared" si="557"/>
        <v>230948.53333333335</v>
      </c>
    </row>
    <row r="1296" spans="1:15" s="265" customFormat="1" ht="14.25" customHeight="1" x14ac:dyDescent="0.25">
      <c r="A1296" s="1653"/>
      <c r="B1296" s="1656"/>
      <c r="C1296" s="537"/>
      <c r="D1296" s="17" t="s">
        <v>403</v>
      </c>
      <c r="E1296" s="1093"/>
      <c r="F1296" s="1093"/>
      <c r="G1296" s="1093"/>
      <c r="H1296" s="1398"/>
      <c r="I1296" s="1398"/>
      <c r="J1296" s="1093"/>
      <c r="K1296" s="1093"/>
      <c r="L1296" s="1093"/>
      <c r="M1296" s="1475"/>
      <c r="N1296" s="1475"/>
      <c r="O1296" s="1475"/>
    </row>
    <row r="1297" spans="1:15" s="265" customFormat="1" ht="14.25" customHeight="1" x14ac:dyDescent="0.2">
      <c r="A1297" s="1653"/>
      <c r="B1297" s="1656"/>
      <c r="C1297" s="538"/>
      <c r="D1297" s="274" t="s">
        <v>36</v>
      </c>
      <c r="E1297" s="1398">
        <f>E1299+SUM(E1305:E1360)-E1305-E1310-E1318-E1332-E1336-E1353</f>
        <v>256065.9</v>
      </c>
      <c r="F1297" s="1398">
        <f>F1299+SUM(F1305:F1360)-F1305-F1310-F1318-F1332-F1336-F1353</f>
        <v>267484.7</v>
      </c>
      <c r="G1297" s="1398">
        <f>G1299+SUM(G1305:G1360)-G1305-G1310-G1318-G1332-G1336-G1353</f>
        <v>341759.9</v>
      </c>
      <c r="H1297" s="1398">
        <f>+G1297-F1297</f>
        <v>74275.200000000012</v>
      </c>
      <c r="I1297" s="1398">
        <f t="shared" ref="I1297:I1328" si="558">G1297-E1297</f>
        <v>85694.000000000029</v>
      </c>
      <c r="J1297" s="1398"/>
      <c r="K1297" s="1398">
        <f>K1299+SUM(K1305:K1360)-K1305-K1310-K1318-K1332-K1336-K1353</f>
        <v>352782.2</v>
      </c>
      <c r="L1297" s="1398">
        <f>L1299+SUM(L1305:L1360)-L1305-L1310-L1318-L1332-L1336-L1353</f>
        <v>364349.10000000003</v>
      </c>
      <c r="M1297" s="1475"/>
      <c r="N1297" s="1475"/>
      <c r="O1297" s="1475"/>
    </row>
    <row r="1298" spans="1:15" s="265" customFormat="1" ht="13.5" customHeight="1" x14ac:dyDescent="0.2">
      <c r="A1298" s="1653"/>
      <c r="B1298" s="1656"/>
      <c r="C1298" s="534"/>
      <c r="D1298" s="272" t="s">
        <v>72</v>
      </c>
      <c r="E1298" s="1099"/>
      <c r="F1298" s="1099"/>
      <c r="G1298" s="1093"/>
      <c r="H1298" s="1093">
        <f t="shared" ref="H1298:H1370" si="559">+G1298-F1298</f>
        <v>0</v>
      </c>
      <c r="I1298" s="1099">
        <f t="shared" si="558"/>
        <v>0</v>
      </c>
      <c r="J1298" s="1099"/>
      <c r="K1298" s="1099"/>
      <c r="L1298" s="1099"/>
      <c r="M1298" s="1475"/>
      <c r="N1298" s="1475"/>
      <c r="O1298" s="1475"/>
    </row>
    <row r="1299" spans="1:15" s="265" customFormat="1" ht="14.25" customHeight="1" x14ac:dyDescent="0.2">
      <c r="A1299" s="1653"/>
      <c r="B1299" s="1656"/>
      <c r="C1299" s="539"/>
      <c r="D1299" s="488" t="s">
        <v>491</v>
      </c>
      <c r="E1299" s="1399">
        <f>SUM(E1301:E1303)</f>
        <v>231560.69999999998</v>
      </c>
      <c r="F1299" s="1399">
        <f>SUM(F1301:F1303)</f>
        <v>235098.2</v>
      </c>
      <c r="G1299" s="1399">
        <f>SUM(G1301:G1303)</f>
        <v>304456.7</v>
      </c>
      <c r="H1299" s="1399">
        <f t="shared" si="559"/>
        <v>69358.5</v>
      </c>
      <c r="I1299" s="1399">
        <f t="shared" si="558"/>
        <v>72896.000000000029</v>
      </c>
      <c r="J1299" s="1399"/>
      <c r="K1299" s="1399">
        <f>SUM(K1301:K1303)</f>
        <v>315479</v>
      </c>
      <c r="L1299" s="1399">
        <f>SUM(L1301:L1303)</f>
        <v>327045.90000000002</v>
      </c>
      <c r="M1299" s="1475"/>
      <c r="N1299" s="1475"/>
      <c r="O1299" s="1475"/>
    </row>
    <row r="1300" spans="1:15" s="265" customFormat="1" x14ac:dyDescent="0.2">
      <c r="A1300" s="1653"/>
      <c r="B1300" s="1656"/>
      <c r="C1300" s="534"/>
      <c r="D1300" s="272" t="s">
        <v>72</v>
      </c>
      <c r="E1300" s="1099"/>
      <c r="F1300" s="1099"/>
      <c r="G1300" s="1093"/>
      <c r="H1300" s="1093">
        <f t="shared" si="559"/>
        <v>0</v>
      </c>
      <c r="I1300" s="1099">
        <f t="shared" si="558"/>
        <v>0</v>
      </c>
      <c r="J1300" s="1099"/>
      <c r="K1300" s="1099"/>
      <c r="L1300" s="1099"/>
      <c r="M1300" s="1475"/>
      <c r="N1300" s="1475"/>
      <c r="O1300" s="1475"/>
    </row>
    <row r="1301" spans="1:15" s="265" customFormat="1" ht="28.5" x14ac:dyDescent="0.2">
      <c r="A1301" s="1653"/>
      <c r="B1301" s="1656"/>
      <c r="C1301" s="540" t="s">
        <v>283</v>
      </c>
      <c r="D1301" s="275" t="s">
        <v>37</v>
      </c>
      <c r="E1301" s="1099">
        <v>180958.3</v>
      </c>
      <c r="F1301" s="1099">
        <v>182854.2</v>
      </c>
      <c r="G1301" s="1099">
        <v>236799.7</v>
      </c>
      <c r="H1301" s="1099">
        <f t="shared" si="559"/>
        <v>53945.5</v>
      </c>
      <c r="I1301" s="1099">
        <f t="shared" si="558"/>
        <v>55841.400000000023</v>
      </c>
      <c r="J1301" s="1099"/>
      <c r="K1301" s="1099">
        <v>245372.6</v>
      </c>
      <c r="L1301" s="1099">
        <v>254369</v>
      </c>
      <c r="M1301" s="1475">
        <f t="shared" ref="M1301:M1303" si="560">+G1301/12*2</f>
        <v>39466.616666666669</v>
      </c>
      <c r="N1301" s="1475">
        <f t="shared" ref="N1301:N1303" si="561">+G1301/12*5</f>
        <v>98666.541666666672</v>
      </c>
      <c r="O1301" s="1475">
        <f t="shared" ref="O1301:O1303" si="562">+G1301/12*8</f>
        <v>157866.46666666667</v>
      </c>
    </row>
    <row r="1302" spans="1:15" s="267" customFormat="1" ht="28.5" x14ac:dyDescent="0.2">
      <c r="A1302" s="1653"/>
      <c r="B1302" s="1656"/>
      <c r="C1302" s="540" t="s">
        <v>284</v>
      </c>
      <c r="D1302" s="276" t="s">
        <v>38</v>
      </c>
      <c r="E1302" s="1099">
        <v>43513.5</v>
      </c>
      <c r="F1302" s="1099">
        <v>45280.5</v>
      </c>
      <c r="G1302" s="1099">
        <v>62580.5</v>
      </c>
      <c r="H1302" s="1099">
        <f t="shared" si="559"/>
        <v>17300</v>
      </c>
      <c r="I1302" s="1099">
        <f t="shared" si="558"/>
        <v>19067</v>
      </c>
      <c r="J1302" s="1099"/>
      <c r="K1302" s="1099">
        <v>64978.2</v>
      </c>
      <c r="L1302" s="1099">
        <v>67478.2</v>
      </c>
      <c r="M1302" s="1475">
        <f t="shared" si="560"/>
        <v>10430.083333333334</v>
      </c>
      <c r="N1302" s="1475">
        <f t="shared" si="561"/>
        <v>26075.208333333336</v>
      </c>
      <c r="O1302" s="1475">
        <f t="shared" si="562"/>
        <v>41720.333333333336</v>
      </c>
    </row>
    <row r="1303" spans="1:15" s="267" customFormat="1" ht="28.5" x14ac:dyDescent="0.2">
      <c r="A1303" s="1653"/>
      <c r="B1303" s="1656"/>
      <c r="C1303" s="540" t="s">
        <v>285</v>
      </c>
      <c r="D1303" s="276" t="s">
        <v>39</v>
      </c>
      <c r="E1303" s="1099">
        <v>7088.9</v>
      </c>
      <c r="F1303" s="1099">
        <v>6963.5</v>
      </c>
      <c r="G1303" s="1099">
        <v>5076.5</v>
      </c>
      <c r="H1303" s="1099">
        <f t="shared" si="559"/>
        <v>-1887</v>
      </c>
      <c r="I1303" s="1099">
        <f t="shared" si="558"/>
        <v>-2012.3999999999996</v>
      </c>
      <c r="J1303" s="1099"/>
      <c r="K1303" s="1099">
        <v>5128.2</v>
      </c>
      <c r="L1303" s="1099">
        <v>5198.7</v>
      </c>
      <c r="M1303" s="1475">
        <f t="shared" si="560"/>
        <v>846.08333333333337</v>
      </c>
      <c r="N1303" s="1475">
        <f t="shared" si="561"/>
        <v>2115.2083333333335</v>
      </c>
      <c r="O1303" s="1475">
        <f t="shared" si="562"/>
        <v>3384.3333333333335</v>
      </c>
    </row>
    <row r="1304" spans="1:15" s="267" customFormat="1" ht="14.25" x14ac:dyDescent="0.2">
      <c r="A1304" s="1653"/>
      <c r="B1304" s="1656"/>
      <c r="C1304" s="541"/>
      <c r="D1304" s="489"/>
      <c r="E1304" s="1120"/>
      <c r="F1304" s="1120"/>
      <c r="G1304" s="1120"/>
      <c r="H1304" s="1120">
        <f t="shared" si="559"/>
        <v>0</v>
      </c>
      <c r="I1304" s="1120">
        <f t="shared" si="558"/>
        <v>0</v>
      </c>
      <c r="J1304" s="1120"/>
      <c r="K1304" s="1120"/>
      <c r="L1304" s="1120"/>
      <c r="M1304" s="1067"/>
      <c r="N1304" s="1067"/>
      <c r="O1304" s="1067"/>
    </row>
    <row r="1305" spans="1:15" s="267" customFormat="1" ht="14.25" x14ac:dyDescent="0.2">
      <c r="A1305" s="1653"/>
      <c r="B1305" s="1656"/>
      <c r="C1305" s="542">
        <v>4212</v>
      </c>
      <c r="D1305" s="488" t="s">
        <v>40</v>
      </c>
      <c r="E1305" s="1399">
        <f>E1307+E1308+E1309</f>
        <v>8828.9</v>
      </c>
      <c r="F1305" s="1399">
        <f>F1307+F1308+F1309</f>
        <v>13935.9</v>
      </c>
      <c r="G1305" s="1399">
        <f>G1307+G1308+G1309</f>
        <v>14146.2</v>
      </c>
      <c r="H1305" s="1399">
        <f t="shared" si="559"/>
        <v>210.30000000000109</v>
      </c>
      <c r="I1305" s="1399">
        <f t="shared" si="558"/>
        <v>5317.3000000000011</v>
      </c>
      <c r="J1305" s="1399"/>
      <c r="K1305" s="1399">
        <f>K1307+K1308+K1309</f>
        <v>14146.2</v>
      </c>
      <c r="L1305" s="1399">
        <f>L1307+L1308+L1309</f>
        <v>14146.2</v>
      </c>
      <c r="M1305" s="1067"/>
      <c r="N1305" s="1067"/>
      <c r="O1305" s="1067"/>
    </row>
    <row r="1306" spans="1:15" s="267" customFormat="1" x14ac:dyDescent="0.2">
      <c r="A1306" s="1653"/>
      <c r="B1306" s="1656"/>
      <c r="C1306" s="540"/>
      <c r="D1306" s="272" t="s">
        <v>72</v>
      </c>
      <c r="E1306" s="1089"/>
      <c r="F1306" s="1089"/>
      <c r="G1306" s="1089"/>
      <c r="H1306" s="1089">
        <f t="shared" si="559"/>
        <v>0</v>
      </c>
      <c r="I1306" s="1089">
        <f t="shared" si="558"/>
        <v>0</v>
      </c>
      <c r="J1306" s="1089"/>
      <c r="K1306" s="1089"/>
      <c r="L1306" s="1089"/>
      <c r="M1306" s="1067"/>
      <c r="N1306" s="1067"/>
      <c r="O1306" s="1067"/>
    </row>
    <row r="1307" spans="1:15" s="267" customFormat="1" x14ac:dyDescent="0.2">
      <c r="A1307" s="1653"/>
      <c r="B1307" s="1656"/>
      <c r="C1307" s="540"/>
      <c r="D1307" s="272" t="s">
        <v>40</v>
      </c>
      <c r="E1307" s="1089">
        <v>3551.9</v>
      </c>
      <c r="F1307" s="1089">
        <v>4729.5</v>
      </c>
      <c r="G1307" s="1089">
        <v>4857.5</v>
      </c>
      <c r="H1307" s="1089">
        <f t="shared" si="559"/>
        <v>128</v>
      </c>
      <c r="I1307" s="1089">
        <f t="shared" si="558"/>
        <v>1305.5999999999999</v>
      </c>
      <c r="J1307" s="1089"/>
      <c r="K1307" s="1089">
        <v>4857.5</v>
      </c>
      <c r="L1307" s="1089">
        <v>4857.5</v>
      </c>
      <c r="M1307" s="1067">
        <f t="shared" ref="M1307" si="563">+G1307/12*3</f>
        <v>1214.375</v>
      </c>
      <c r="N1307" s="1067">
        <f t="shared" ref="N1307" si="564">+G1307/12*6</f>
        <v>2428.75</v>
      </c>
      <c r="O1307" s="1067">
        <f t="shared" ref="O1307" si="565">+G1307/12*9</f>
        <v>3643.125</v>
      </c>
    </row>
    <row r="1308" spans="1:15" s="267" customFormat="1" x14ac:dyDescent="0.2">
      <c r="A1308" s="1653"/>
      <c r="B1308" s="1656"/>
      <c r="C1308" s="540"/>
      <c r="D1308" s="272" t="s">
        <v>292</v>
      </c>
      <c r="E1308" s="1089"/>
      <c r="F1308" s="1089"/>
      <c r="G1308" s="1089"/>
      <c r="H1308" s="1089">
        <f t="shared" si="559"/>
        <v>0</v>
      </c>
      <c r="I1308" s="1089">
        <f t="shared" si="558"/>
        <v>0</v>
      </c>
      <c r="J1308" s="1089"/>
      <c r="K1308" s="1089"/>
      <c r="L1308" s="1089"/>
      <c r="M1308" s="1067"/>
      <c r="N1308" s="1067"/>
      <c r="O1308" s="1067"/>
    </row>
    <row r="1309" spans="1:15" s="267" customFormat="1" x14ac:dyDescent="0.2">
      <c r="A1309" s="1653"/>
      <c r="B1309" s="1656"/>
      <c r="C1309" s="540"/>
      <c r="D1309" s="272" t="s">
        <v>405</v>
      </c>
      <c r="E1309" s="1089">
        <v>5277</v>
      </c>
      <c r="F1309" s="1089">
        <v>9206.4</v>
      </c>
      <c r="G1309" s="1089">
        <v>9288.7000000000007</v>
      </c>
      <c r="H1309" s="1089">
        <f t="shared" si="559"/>
        <v>82.300000000001091</v>
      </c>
      <c r="I1309" s="1089">
        <f t="shared" si="558"/>
        <v>4011.7000000000007</v>
      </c>
      <c r="J1309" s="1089"/>
      <c r="K1309" s="1089">
        <v>9288.7000000000007</v>
      </c>
      <c r="L1309" s="1089">
        <v>9288.7000000000007</v>
      </c>
      <c r="M1309" s="1067">
        <f t="shared" ref="M1309" si="566">+G1309/12*3</f>
        <v>2322.1750000000002</v>
      </c>
      <c r="N1309" s="1067">
        <f t="shared" ref="N1309" si="567">+G1309/12*6</f>
        <v>4644.3500000000004</v>
      </c>
      <c r="O1309" s="1067">
        <f t="shared" ref="O1309" si="568">+G1309/12*9</f>
        <v>6966.5250000000005</v>
      </c>
    </row>
    <row r="1310" spans="1:15" s="267" customFormat="1" ht="14.25" x14ac:dyDescent="0.2">
      <c r="A1310" s="1653"/>
      <c r="B1310" s="1656"/>
      <c r="C1310" s="542">
        <v>4213</v>
      </c>
      <c r="D1310" s="488" t="s">
        <v>41</v>
      </c>
      <c r="E1310" s="1399">
        <f>E1312+E1313</f>
        <v>570.4</v>
      </c>
      <c r="F1310" s="1399">
        <f>F1312+F1313</f>
        <v>954.19999999999993</v>
      </c>
      <c r="G1310" s="1399">
        <f>G1312+G1313</f>
        <v>1452.5</v>
      </c>
      <c r="H1310" s="1399">
        <f t="shared" si="559"/>
        <v>498.30000000000007</v>
      </c>
      <c r="I1310" s="1399">
        <f t="shared" si="558"/>
        <v>882.1</v>
      </c>
      <c r="J1310" s="1399"/>
      <c r="K1310" s="1399">
        <f>K1312+K1313</f>
        <v>1452.5</v>
      </c>
      <c r="L1310" s="1399">
        <f>L1312+L1313</f>
        <v>1452.5</v>
      </c>
      <c r="M1310" s="1067"/>
      <c r="N1310" s="1067"/>
      <c r="O1310" s="1067"/>
    </row>
    <row r="1311" spans="1:15" s="267" customFormat="1" x14ac:dyDescent="0.2">
      <c r="A1311" s="1653"/>
      <c r="B1311" s="1656"/>
      <c r="C1311" s="540"/>
      <c r="D1311" s="272" t="s">
        <v>72</v>
      </c>
      <c r="E1311" s="1089"/>
      <c r="F1311" s="1089"/>
      <c r="G1311" s="1089"/>
      <c r="H1311" s="1089">
        <f t="shared" si="559"/>
        <v>0</v>
      </c>
      <c r="I1311" s="1089">
        <f t="shared" si="558"/>
        <v>0</v>
      </c>
      <c r="J1311" s="1089"/>
      <c r="K1311" s="1089"/>
      <c r="L1311" s="1089"/>
      <c r="M1311" s="1067"/>
      <c r="N1311" s="1067"/>
      <c r="O1311" s="1067"/>
    </row>
    <row r="1312" spans="1:15" s="267" customFormat="1" ht="27" x14ac:dyDescent="0.2">
      <c r="A1312" s="1653"/>
      <c r="B1312" s="1656"/>
      <c r="C1312" s="540"/>
      <c r="D1312" s="278" t="s">
        <v>42</v>
      </c>
      <c r="E1312" s="1089">
        <v>570.4</v>
      </c>
      <c r="F1312" s="1089">
        <v>813.8</v>
      </c>
      <c r="G1312" s="1099">
        <v>1171.7</v>
      </c>
      <c r="H1312" s="1089">
        <f t="shared" si="559"/>
        <v>357.90000000000009</v>
      </c>
      <c r="I1312" s="1089">
        <f t="shared" si="558"/>
        <v>601.30000000000007</v>
      </c>
      <c r="J1312" s="1089"/>
      <c r="K1312" s="1099">
        <v>1171.7</v>
      </c>
      <c r="L1312" s="1099">
        <v>1171.7</v>
      </c>
      <c r="M1312" s="1067">
        <f t="shared" ref="M1312:M1314" si="569">+G1312/12*3</f>
        <v>292.92500000000001</v>
      </c>
      <c r="N1312" s="1067">
        <f t="shared" ref="N1312:N1314" si="570">+G1312/12*6</f>
        <v>585.85</v>
      </c>
      <c r="O1312" s="1067">
        <f t="shared" ref="O1312:O1314" si="571">+G1312/12*9</f>
        <v>878.77499999999998</v>
      </c>
    </row>
    <row r="1313" spans="1:15" s="267" customFormat="1" ht="27" x14ac:dyDescent="0.2">
      <c r="A1313" s="1653"/>
      <c r="B1313" s="1656"/>
      <c r="C1313" s="540"/>
      <c r="D1313" s="278" t="s">
        <v>286</v>
      </c>
      <c r="E1313" s="1089"/>
      <c r="F1313" s="1089">
        <v>140.4</v>
      </c>
      <c r="G1313" s="1089">
        <v>280.8</v>
      </c>
      <c r="H1313" s="1089">
        <f t="shared" si="559"/>
        <v>140.4</v>
      </c>
      <c r="I1313" s="1089">
        <f t="shared" si="558"/>
        <v>280.8</v>
      </c>
      <c r="J1313" s="1089"/>
      <c r="K1313" s="1089">
        <v>280.8</v>
      </c>
      <c r="L1313" s="1089">
        <v>280.8</v>
      </c>
      <c r="M1313" s="1067">
        <f t="shared" si="569"/>
        <v>70.2</v>
      </c>
      <c r="N1313" s="1067">
        <f t="shared" si="570"/>
        <v>140.4</v>
      </c>
      <c r="O1313" s="1067">
        <f t="shared" si="571"/>
        <v>210.60000000000002</v>
      </c>
    </row>
    <row r="1314" spans="1:15" s="267" customFormat="1" ht="14.25" x14ac:dyDescent="0.2">
      <c r="A1314" s="1653"/>
      <c r="B1314" s="1656"/>
      <c r="C1314" s="540">
        <v>4214</v>
      </c>
      <c r="D1314" s="277" t="s">
        <v>43</v>
      </c>
      <c r="E1314" s="1089">
        <v>11320.1</v>
      </c>
      <c r="F1314" s="1089">
        <v>12769.3</v>
      </c>
      <c r="G1314" s="1089">
        <v>15843.2</v>
      </c>
      <c r="H1314" s="1089">
        <f t="shared" si="559"/>
        <v>3073.9000000000015</v>
      </c>
      <c r="I1314" s="1089">
        <f t="shared" si="558"/>
        <v>4523.1000000000004</v>
      </c>
      <c r="J1314" s="1089"/>
      <c r="K1314" s="1089">
        <v>15843.2</v>
      </c>
      <c r="L1314" s="1089">
        <v>15843.2</v>
      </c>
      <c r="M1314" s="1067">
        <f t="shared" si="569"/>
        <v>3960.8</v>
      </c>
      <c r="N1314" s="1067">
        <f t="shared" si="570"/>
        <v>7921.6</v>
      </c>
      <c r="O1314" s="1067">
        <f t="shared" si="571"/>
        <v>11882.4</v>
      </c>
    </row>
    <row r="1315" spans="1:15" s="265" customFormat="1" ht="23.25" customHeight="1" x14ac:dyDescent="0.2">
      <c r="A1315" s="1653"/>
      <c r="B1315" s="1656"/>
      <c r="C1315" s="540">
        <v>4215</v>
      </c>
      <c r="D1315" s="277" t="s">
        <v>44</v>
      </c>
      <c r="E1315" s="1089"/>
      <c r="F1315" s="1089"/>
      <c r="G1315" s="1089"/>
      <c r="H1315" s="1089">
        <f t="shared" si="559"/>
        <v>0</v>
      </c>
      <c r="I1315" s="1089">
        <f t="shared" si="558"/>
        <v>0</v>
      </c>
      <c r="J1315" s="1089"/>
      <c r="K1315" s="1089"/>
      <c r="L1315" s="1089"/>
      <c r="M1315" s="1475"/>
      <c r="N1315" s="1107"/>
      <c r="O1315" s="1475"/>
    </row>
    <row r="1316" spans="1:15" s="176" customFormat="1" ht="14.25" x14ac:dyDescent="0.2">
      <c r="A1316" s="1653"/>
      <c r="B1316" s="1656"/>
      <c r="C1316" s="540">
        <v>4216</v>
      </c>
      <c r="D1316" s="277" t="s">
        <v>45</v>
      </c>
      <c r="E1316" s="1089"/>
      <c r="F1316" s="1089"/>
      <c r="G1316" s="1089"/>
      <c r="H1316" s="1089">
        <f t="shared" si="559"/>
        <v>0</v>
      </c>
      <c r="I1316" s="1089">
        <f t="shared" si="558"/>
        <v>0</v>
      </c>
      <c r="J1316" s="1089"/>
      <c r="K1316" s="1089"/>
      <c r="L1316" s="1089"/>
      <c r="M1316" s="1107"/>
      <c r="N1316" s="1107"/>
      <c r="O1316" s="1107"/>
    </row>
    <row r="1317" spans="1:15" s="176" customFormat="1" ht="14.25" x14ac:dyDescent="0.2">
      <c r="A1317" s="1653"/>
      <c r="B1317" s="1656"/>
      <c r="C1317" s="540">
        <v>4217</v>
      </c>
      <c r="D1317" s="277" t="s">
        <v>46</v>
      </c>
      <c r="E1317" s="1089"/>
      <c r="F1317" s="1089"/>
      <c r="G1317" s="1089"/>
      <c r="H1317" s="1089">
        <f t="shared" si="559"/>
        <v>0</v>
      </c>
      <c r="I1317" s="1089">
        <f t="shared" si="558"/>
        <v>0</v>
      </c>
      <c r="J1317" s="1089"/>
      <c r="K1317" s="1089"/>
      <c r="L1317" s="1089"/>
      <c r="M1317" s="1107"/>
      <c r="N1317" s="1107"/>
      <c r="O1317" s="1107"/>
    </row>
    <row r="1318" spans="1:15" s="176" customFormat="1" ht="14.25" x14ac:dyDescent="0.2">
      <c r="A1318" s="1653"/>
      <c r="B1318" s="1656"/>
      <c r="C1318" s="542"/>
      <c r="D1318" s="488" t="s">
        <v>431</v>
      </c>
      <c r="E1318" s="1399">
        <f>E1320+E1321</f>
        <v>288</v>
      </c>
      <c r="F1318" s="1399">
        <f>F1320+F1321</f>
        <v>288</v>
      </c>
      <c r="G1318" s="1399">
        <f>G1320+G1321</f>
        <v>612</v>
      </c>
      <c r="H1318" s="1399">
        <f t="shared" si="559"/>
        <v>324</v>
      </c>
      <c r="I1318" s="1399">
        <f t="shared" si="558"/>
        <v>324</v>
      </c>
      <c r="J1318" s="1399"/>
      <c r="K1318" s="1399">
        <f>K1320+K1321</f>
        <v>612</v>
      </c>
      <c r="L1318" s="1399">
        <f>L1320+L1321</f>
        <v>612</v>
      </c>
      <c r="M1318" s="1107"/>
      <c r="N1318" s="1107"/>
      <c r="O1318" s="1107"/>
    </row>
    <row r="1319" spans="1:15" s="176" customFormat="1" x14ac:dyDescent="0.2">
      <c r="A1319" s="1653"/>
      <c r="B1319" s="1656"/>
      <c r="C1319" s="540"/>
      <c r="D1319" s="272" t="s">
        <v>72</v>
      </c>
      <c r="E1319" s="1093"/>
      <c r="F1319" s="1093"/>
      <c r="G1319" s="1093"/>
      <c r="H1319" s="1093">
        <f t="shared" si="559"/>
        <v>0</v>
      </c>
      <c r="I1319" s="1093">
        <f t="shared" si="558"/>
        <v>0</v>
      </c>
      <c r="J1319" s="1093"/>
      <c r="K1319" s="1093"/>
      <c r="L1319" s="1093"/>
      <c r="M1319" s="1107"/>
      <c r="N1319" s="1107"/>
      <c r="O1319" s="1107"/>
    </row>
    <row r="1320" spans="1:15" s="176" customFormat="1" x14ac:dyDescent="0.2">
      <c r="A1320" s="1653"/>
      <c r="B1320" s="1656"/>
      <c r="C1320" s="540">
        <v>4221</v>
      </c>
      <c r="D1320" s="272" t="s">
        <v>47</v>
      </c>
      <c r="E1320" s="1093">
        <v>288</v>
      </c>
      <c r="F1320" s="1093">
        <v>288</v>
      </c>
      <c r="G1320" s="1093">
        <v>612</v>
      </c>
      <c r="H1320" s="1093">
        <f t="shared" si="559"/>
        <v>324</v>
      </c>
      <c r="I1320" s="1093">
        <f t="shared" si="558"/>
        <v>324</v>
      </c>
      <c r="J1320" s="1093"/>
      <c r="K1320" s="1093">
        <v>612</v>
      </c>
      <c r="L1320" s="1093">
        <v>612</v>
      </c>
      <c r="M1320" s="1067">
        <f t="shared" ref="M1320" si="572">+G1320/12*3</f>
        <v>153</v>
      </c>
      <c r="N1320" s="1067">
        <f t="shared" ref="N1320" si="573">+G1320/12*6</f>
        <v>306</v>
      </c>
      <c r="O1320" s="1067">
        <f t="shared" ref="O1320" si="574">+G1320/12*9</f>
        <v>459</v>
      </c>
    </row>
    <row r="1321" spans="1:15" s="176" customFormat="1" x14ac:dyDescent="0.2">
      <c r="A1321" s="1653"/>
      <c r="B1321" s="1656"/>
      <c r="C1321" s="540">
        <v>4222</v>
      </c>
      <c r="D1321" s="272" t="s">
        <v>48</v>
      </c>
      <c r="E1321" s="1093"/>
      <c r="F1321" s="1093"/>
      <c r="G1321" s="1093"/>
      <c r="H1321" s="1093">
        <f t="shared" si="559"/>
        <v>0</v>
      </c>
      <c r="I1321" s="1093">
        <f t="shared" si="558"/>
        <v>0</v>
      </c>
      <c r="J1321" s="1093"/>
      <c r="K1321" s="1093"/>
      <c r="L1321" s="1093"/>
      <c r="M1321" s="1107"/>
      <c r="N1321" s="1067"/>
      <c r="O1321" s="1107"/>
    </row>
    <row r="1322" spans="1:15" s="267" customFormat="1" ht="14.25" x14ac:dyDescent="0.2">
      <c r="A1322" s="1653"/>
      <c r="B1322" s="1656"/>
      <c r="C1322" s="540">
        <v>4231</v>
      </c>
      <c r="D1322" s="273" t="s">
        <v>49</v>
      </c>
      <c r="E1322" s="1093">
        <v>1207.9000000000001</v>
      </c>
      <c r="F1322" s="1093">
        <v>1215.3</v>
      </c>
      <c r="G1322" s="1093">
        <v>1465.3</v>
      </c>
      <c r="H1322" s="1093">
        <f t="shared" si="559"/>
        <v>250</v>
      </c>
      <c r="I1322" s="1093">
        <f t="shared" si="558"/>
        <v>257.39999999999986</v>
      </c>
      <c r="J1322" s="1093"/>
      <c r="K1322" s="1093">
        <v>1465.3</v>
      </c>
      <c r="L1322" s="1093">
        <v>1465.3</v>
      </c>
      <c r="M1322" s="1067">
        <f t="shared" ref="M1322" si="575">+G1322/12*3</f>
        <v>366.32499999999999</v>
      </c>
      <c r="N1322" s="1067">
        <f t="shared" ref="N1322" si="576">+G1322/12*6</f>
        <v>732.65</v>
      </c>
      <c r="O1322" s="1067">
        <f t="shared" ref="O1322" si="577">+G1322/12*9</f>
        <v>1098.9749999999999</v>
      </c>
    </row>
    <row r="1323" spans="1:15" s="267" customFormat="1" ht="16.5" x14ac:dyDescent="0.3">
      <c r="A1323" s="1653"/>
      <c r="B1323" s="1656"/>
      <c r="C1323" s="540">
        <v>4232</v>
      </c>
      <c r="D1323" s="273" t="s">
        <v>50</v>
      </c>
      <c r="E1323" s="1093"/>
      <c r="F1323" s="1093"/>
      <c r="G1323" s="1093"/>
      <c r="H1323" s="1093">
        <f t="shared" si="559"/>
        <v>0</v>
      </c>
      <c r="I1323" s="1093">
        <f t="shared" si="558"/>
        <v>0</v>
      </c>
      <c r="J1323" s="1400"/>
      <c r="K1323" s="1093"/>
      <c r="L1323" s="1093"/>
      <c r="M1323" s="1067"/>
      <c r="N1323" s="1067"/>
      <c r="O1323" s="1067"/>
    </row>
    <row r="1324" spans="1:15" s="267" customFormat="1" ht="28.5" x14ac:dyDescent="0.3">
      <c r="A1324" s="1653"/>
      <c r="B1324" s="1656"/>
      <c r="C1324" s="540">
        <v>4233</v>
      </c>
      <c r="D1324" s="273" t="s">
        <v>394</v>
      </c>
      <c r="E1324" s="1093"/>
      <c r="F1324" s="1093"/>
      <c r="G1324" s="1093"/>
      <c r="H1324" s="1093">
        <f t="shared" si="559"/>
        <v>0</v>
      </c>
      <c r="I1324" s="1093">
        <f t="shared" si="558"/>
        <v>0</v>
      </c>
      <c r="J1324" s="1400"/>
      <c r="K1324" s="1093"/>
      <c r="L1324" s="1093"/>
      <c r="M1324" s="1067"/>
      <c r="N1324" s="1067"/>
      <c r="O1324" s="1067"/>
    </row>
    <row r="1325" spans="1:15" s="267" customFormat="1" ht="14.25" x14ac:dyDescent="0.2">
      <c r="A1325" s="1653"/>
      <c r="B1325" s="1656"/>
      <c r="C1325" s="540">
        <v>4234</v>
      </c>
      <c r="D1325" s="273" t="s">
        <v>51</v>
      </c>
      <c r="E1325" s="1089"/>
      <c r="F1325" s="1089"/>
      <c r="G1325" s="1089"/>
      <c r="H1325" s="1089">
        <f t="shared" si="559"/>
        <v>0</v>
      </c>
      <c r="I1325" s="1089">
        <f t="shared" si="558"/>
        <v>0</v>
      </c>
      <c r="J1325" s="1089"/>
      <c r="K1325" s="1089"/>
      <c r="L1325" s="1089"/>
      <c r="M1325" s="1067"/>
      <c r="N1325" s="1475"/>
      <c r="O1325" s="1067"/>
    </row>
    <row r="1326" spans="1:15" s="265" customFormat="1" ht="14.25" x14ac:dyDescent="0.2">
      <c r="A1326" s="1653"/>
      <c r="B1326" s="1656"/>
      <c r="C1326" s="540">
        <v>4235</v>
      </c>
      <c r="D1326" s="273" t="s">
        <v>52</v>
      </c>
      <c r="E1326" s="1089"/>
      <c r="F1326" s="1089"/>
      <c r="G1326" s="1089">
        <v>750</v>
      </c>
      <c r="H1326" s="1089">
        <f t="shared" si="559"/>
        <v>750</v>
      </c>
      <c r="I1326" s="1089">
        <f t="shared" si="558"/>
        <v>750</v>
      </c>
      <c r="J1326" s="1089"/>
      <c r="K1326" s="1089">
        <v>750</v>
      </c>
      <c r="L1326" s="1089">
        <v>750</v>
      </c>
      <c r="M1326" s="1067">
        <f t="shared" ref="M1326" si="578">+G1326/12*3</f>
        <v>187.5</v>
      </c>
      <c r="N1326" s="1067">
        <f t="shared" ref="N1326" si="579">+G1326/12*6</f>
        <v>375</v>
      </c>
      <c r="O1326" s="1067">
        <f t="shared" ref="O1326" si="580">+G1326/12*9</f>
        <v>562.5</v>
      </c>
    </row>
    <row r="1327" spans="1:15" s="267" customFormat="1" ht="28.5" x14ac:dyDescent="0.2">
      <c r="A1327" s="1653"/>
      <c r="B1327" s="1656"/>
      <c r="C1327" s="540">
        <v>4236</v>
      </c>
      <c r="D1327" s="273" t="s">
        <v>53</v>
      </c>
      <c r="E1327" s="1089"/>
      <c r="F1327" s="1089"/>
      <c r="G1327" s="1089"/>
      <c r="H1327" s="1089">
        <f t="shared" si="559"/>
        <v>0</v>
      </c>
      <c r="I1327" s="1089">
        <f t="shared" si="558"/>
        <v>0</v>
      </c>
      <c r="J1327" s="1089"/>
      <c r="K1327" s="1089"/>
      <c r="L1327" s="1089"/>
      <c r="M1327" s="1067"/>
      <c r="N1327" s="1475"/>
      <c r="O1327" s="1067"/>
    </row>
    <row r="1328" spans="1:15" s="265" customFormat="1" ht="14.25" x14ac:dyDescent="0.2">
      <c r="A1328" s="1653"/>
      <c r="B1328" s="1656"/>
      <c r="C1328" s="540">
        <v>4237</v>
      </c>
      <c r="D1328" s="273" t="s">
        <v>54</v>
      </c>
      <c r="E1328" s="1089"/>
      <c r="F1328" s="1089"/>
      <c r="G1328" s="1089"/>
      <c r="H1328" s="1089">
        <f t="shared" si="559"/>
        <v>0</v>
      </c>
      <c r="I1328" s="1089">
        <f t="shared" si="558"/>
        <v>0</v>
      </c>
      <c r="J1328" s="1089"/>
      <c r="K1328" s="1089"/>
      <c r="L1328" s="1089"/>
      <c r="M1328" s="1475"/>
      <c r="N1328" s="1475"/>
      <c r="O1328" s="1475"/>
    </row>
    <row r="1329" spans="1:15" s="265" customFormat="1" ht="14.25" x14ac:dyDescent="0.2">
      <c r="A1329" s="1653"/>
      <c r="B1329" s="1656"/>
      <c r="C1329" s="540">
        <v>4239</v>
      </c>
      <c r="D1329" s="271" t="s">
        <v>55</v>
      </c>
      <c r="E1329" s="1099"/>
      <c r="F1329" s="1099"/>
      <c r="G1329" s="1099"/>
      <c r="H1329" s="1099">
        <f t="shared" si="559"/>
        <v>0</v>
      </c>
      <c r="I1329" s="1099">
        <f t="shared" ref="I1329:I1360" si="581">G1329-E1329</f>
        <v>0</v>
      </c>
      <c r="J1329" s="1099"/>
      <c r="K1329" s="1099"/>
      <c r="L1329" s="1099"/>
      <c r="M1329" s="1475"/>
      <c r="N1329" s="1475"/>
      <c r="O1329" s="1475"/>
    </row>
    <row r="1330" spans="1:15" s="265" customFormat="1" ht="14.25" x14ac:dyDescent="0.2">
      <c r="A1330" s="1653"/>
      <c r="B1330" s="1656"/>
      <c r="C1330" s="540">
        <v>4241</v>
      </c>
      <c r="D1330" s="273" t="s">
        <v>56</v>
      </c>
      <c r="E1330" s="1089">
        <v>268.7</v>
      </c>
      <c r="F1330" s="1089">
        <v>268.7</v>
      </c>
      <c r="G1330" s="1089">
        <v>282.5</v>
      </c>
      <c r="H1330" s="1089">
        <f t="shared" si="559"/>
        <v>13.800000000000011</v>
      </c>
      <c r="I1330" s="1089">
        <f t="shared" si="581"/>
        <v>13.800000000000011</v>
      </c>
      <c r="J1330" s="1089"/>
      <c r="K1330" s="1089">
        <v>282.5</v>
      </c>
      <c r="L1330" s="1089">
        <v>282.5</v>
      </c>
      <c r="M1330" s="1067">
        <f t="shared" ref="M1330" si="582">+G1330/12*3</f>
        <v>70.625</v>
      </c>
      <c r="N1330" s="1067">
        <f t="shared" ref="N1330" si="583">+G1330/12*6</f>
        <v>141.25</v>
      </c>
      <c r="O1330" s="1067">
        <f t="shared" ref="O1330" si="584">+G1330/12*9</f>
        <v>211.875</v>
      </c>
    </row>
    <row r="1331" spans="1:15" s="265" customFormat="1" ht="28.5" x14ac:dyDescent="0.2">
      <c r="A1331" s="1653"/>
      <c r="B1331" s="1656"/>
      <c r="C1331" s="540">
        <v>4251</v>
      </c>
      <c r="D1331" s="271" t="s">
        <v>57</v>
      </c>
      <c r="E1331" s="1099"/>
      <c r="F1331" s="1099"/>
      <c r="G1331" s="1099"/>
      <c r="H1331" s="1099">
        <f t="shared" si="559"/>
        <v>0</v>
      </c>
      <c r="I1331" s="1099">
        <f t="shared" si="581"/>
        <v>0</v>
      </c>
      <c r="J1331" s="1099"/>
      <c r="K1331" s="1099"/>
      <c r="L1331" s="1099"/>
      <c r="M1331" s="1475"/>
      <c r="N1331" s="1475"/>
      <c r="O1331" s="1475"/>
    </row>
    <row r="1332" spans="1:15" s="265" customFormat="1" ht="28.5" x14ac:dyDescent="0.2">
      <c r="A1332" s="1653"/>
      <c r="B1332" s="1656"/>
      <c r="C1332" s="542">
        <v>4252</v>
      </c>
      <c r="D1332" s="488" t="s">
        <v>58</v>
      </c>
      <c r="E1332" s="1399">
        <f>E1334+E1335</f>
        <v>0</v>
      </c>
      <c r="F1332" s="1399">
        <f>F1334+F1335</f>
        <v>0</v>
      </c>
      <c r="G1332" s="1399">
        <f>G1334+G1335</f>
        <v>0</v>
      </c>
      <c r="H1332" s="1399">
        <f t="shared" si="559"/>
        <v>0</v>
      </c>
      <c r="I1332" s="1399">
        <f t="shared" si="581"/>
        <v>0</v>
      </c>
      <c r="J1332" s="1399"/>
      <c r="K1332" s="1399">
        <f>K1334+K1335</f>
        <v>0</v>
      </c>
      <c r="L1332" s="1399">
        <f>L1334+L1335</f>
        <v>0</v>
      </c>
      <c r="M1332" s="1475"/>
      <c r="N1332" s="1475"/>
      <c r="O1332" s="1475"/>
    </row>
    <row r="1333" spans="1:15" s="265" customFormat="1" x14ac:dyDescent="0.2">
      <c r="A1333" s="1653"/>
      <c r="B1333" s="1656"/>
      <c r="C1333" s="540"/>
      <c r="D1333" s="272" t="s">
        <v>72</v>
      </c>
      <c r="E1333" s="1099"/>
      <c r="F1333" s="1099"/>
      <c r="G1333" s="1099"/>
      <c r="H1333" s="1099">
        <f t="shared" si="559"/>
        <v>0</v>
      </c>
      <c r="I1333" s="1099">
        <f t="shared" si="581"/>
        <v>0</v>
      </c>
      <c r="J1333" s="1099"/>
      <c r="K1333" s="1099"/>
      <c r="L1333" s="1099"/>
      <c r="M1333" s="1475"/>
      <c r="N1333" s="1067"/>
      <c r="O1333" s="1475"/>
    </row>
    <row r="1334" spans="1:15" s="267" customFormat="1" ht="27" x14ac:dyDescent="0.2">
      <c r="A1334" s="1653"/>
      <c r="B1334" s="1656"/>
      <c r="C1334" s="540"/>
      <c r="D1334" s="279" t="s">
        <v>59</v>
      </c>
      <c r="E1334" s="1099"/>
      <c r="F1334" s="1099"/>
      <c r="G1334" s="1099"/>
      <c r="H1334" s="1099">
        <f t="shared" si="559"/>
        <v>0</v>
      </c>
      <c r="I1334" s="1099">
        <f t="shared" si="581"/>
        <v>0</v>
      </c>
      <c r="J1334" s="1099"/>
      <c r="K1334" s="1099"/>
      <c r="L1334" s="1099"/>
      <c r="M1334" s="1067"/>
      <c r="N1334" s="1067"/>
      <c r="O1334" s="1067"/>
    </row>
    <row r="1335" spans="1:15" s="267" customFormat="1" ht="27" x14ac:dyDescent="0.2">
      <c r="A1335" s="1653"/>
      <c r="B1335" s="1656"/>
      <c r="C1335" s="540"/>
      <c r="D1335" s="279" t="s">
        <v>60</v>
      </c>
      <c r="E1335" s="1099"/>
      <c r="F1335" s="1099"/>
      <c r="G1335" s="1099"/>
      <c r="H1335" s="1099">
        <f t="shared" si="559"/>
        <v>0</v>
      </c>
      <c r="I1335" s="1099">
        <f t="shared" si="581"/>
        <v>0</v>
      </c>
      <c r="J1335" s="1099"/>
      <c r="K1335" s="1099"/>
      <c r="L1335" s="1099"/>
      <c r="M1335" s="1067"/>
      <c r="N1335" s="1067"/>
      <c r="O1335" s="1067"/>
    </row>
    <row r="1336" spans="1:15" s="267" customFormat="1" ht="14.25" x14ac:dyDescent="0.2">
      <c r="A1336" s="1653"/>
      <c r="B1336" s="1656"/>
      <c r="C1336" s="542">
        <v>4261</v>
      </c>
      <c r="D1336" s="488" t="s">
        <v>61</v>
      </c>
      <c r="E1336" s="1399">
        <f>E1338+E1339</f>
        <v>779</v>
      </c>
      <c r="F1336" s="1399">
        <f>F1338+F1339</f>
        <v>0</v>
      </c>
      <c r="G1336" s="1399">
        <f>G1338+G1339</f>
        <v>0</v>
      </c>
      <c r="H1336" s="1399">
        <f t="shared" si="559"/>
        <v>0</v>
      </c>
      <c r="I1336" s="1399">
        <f t="shared" si="581"/>
        <v>-779</v>
      </c>
      <c r="J1336" s="1399"/>
      <c r="K1336" s="1399">
        <f>K1338+K1339</f>
        <v>0</v>
      </c>
      <c r="L1336" s="1399">
        <f>L1338+L1339</f>
        <v>0</v>
      </c>
      <c r="M1336" s="1067"/>
      <c r="N1336" s="1067"/>
      <c r="O1336" s="1067"/>
    </row>
    <row r="1337" spans="1:15" s="267" customFormat="1" x14ac:dyDescent="0.2">
      <c r="A1337" s="1653"/>
      <c r="B1337" s="1656"/>
      <c r="C1337" s="540"/>
      <c r="D1337" s="272" t="s">
        <v>72</v>
      </c>
      <c r="E1337" s="1089"/>
      <c r="F1337" s="1089"/>
      <c r="G1337" s="1089"/>
      <c r="H1337" s="1089">
        <f t="shared" si="559"/>
        <v>0</v>
      </c>
      <c r="I1337" s="1089">
        <f t="shared" si="581"/>
        <v>0</v>
      </c>
      <c r="J1337" s="1089"/>
      <c r="K1337" s="1089"/>
      <c r="L1337" s="1089"/>
      <c r="M1337" s="1067"/>
      <c r="N1337" s="1067"/>
      <c r="O1337" s="1067"/>
    </row>
    <row r="1338" spans="1:15" s="267" customFormat="1" x14ac:dyDescent="0.2">
      <c r="A1338" s="1653"/>
      <c r="B1338" s="1656"/>
      <c r="C1338" s="540"/>
      <c r="D1338" s="272" t="s">
        <v>62</v>
      </c>
      <c r="E1338" s="1089">
        <v>779</v>
      </c>
      <c r="F1338" s="1089"/>
      <c r="G1338" s="1089"/>
      <c r="H1338" s="1089">
        <f t="shared" si="559"/>
        <v>0</v>
      </c>
      <c r="I1338" s="1089">
        <f t="shared" si="581"/>
        <v>-779</v>
      </c>
      <c r="J1338" s="1089"/>
      <c r="K1338" s="1089"/>
      <c r="L1338" s="1089"/>
      <c r="M1338" s="1067"/>
      <c r="N1338" s="1067"/>
      <c r="O1338" s="1067"/>
    </row>
    <row r="1339" spans="1:15" s="267" customFormat="1" x14ac:dyDescent="0.2">
      <c r="A1339" s="1653"/>
      <c r="B1339" s="1656"/>
      <c r="C1339" s="540"/>
      <c r="D1339" s="272" t="s">
        <v>63</v>
      </c>
      <c r="E1339" s="1089"/>
      <c r="F1339" s="1089"/>
      <c r="G1339" s="1089"/>
      <c r="H1339" s="1089">
        <f t="shared" si="559"/>
        <v>0</v>
      </c>
      <c r="I1339" s="1089">
        <f t="shared" si="581"/>
        <v>0</v>
      </c>
      <c r="J1339" s="1089"/>
      <c r="K1339" s="1089"/>
      <c r="L1339" s="1089"/>
      <c r="M1339" s="1067"/>
      <c r="N1339" s="1067"/>
      <c r="O1339" s="1067"/>
    </row>
    <row r="1340" spans="1:15" s="267" customFormat="1" ht="14.25" x14ac:dyDescent="0.2">
      <c r="A1340" s="1653"/>
      <c r="B1340" s="1656"/>
      <c r="C1340" s="540">
        <v>4262</v>
      </c>
      <c r="D1340" s="273" t="s">
        <v>350</v>
      </c>
      <c r="E1340" s="1089"/>
      <c r="F1340" s="1089"/>
      <c r="G1340" s="1089"/>
      <c r="H1340" s="1089">
        <f t="shared" si="559"/>
        <v>0</v>
      </c>
      <c r="I1340" s="1089">
        <f t="shared" si="581"/>
        <v>0</v>
      </c>
      <c r="J1340" s="1089"/>
      <c r="K1340" s="1089"/>
      <c r="L1340" s="1089"/>
      <c r="M1340" s="1067"/>
      <c r="N1340" s="1067"/>
      <c r="O1340" s="1067"/>
    </row>
    <row r="1341" spans="1:15" s="267" customFormat="1" ht="14.25" x14ac:dyDescent="0.2">
      <c r="A1341" s="1653"/>
      <c r="B1341" s="1656"/>
      <c r="C1341" s="540">
        <v>4264</v>
      </c>
      <c r="D1341" s="273" t="s">
        <v>349</v>
      </c>
      <c r="E1341" s="1089">
        <v>177.4</v>
      </c>
      <c r="F1341" s="1089"/>
      <c r="G1341" s="1089"/>
      <c r="H1341" s="1089">
        <f t="shared" si="559"/>
        <v>0</v>
      </c>
      <c r="I1341" s="1089">
        <f t="shared" si="581"/>
        <v>-177.4</v>
      </c>
      <c r="J1341" s="1089"/>
      <c r="K1341" s="1089"/>
      <c r="L1341" s="1089"/>
      <c r="M1341" s="1067"/>
      <c r="N1341" s="1067"/>
      <c r="O1341" s="1067"/>
    </row>
    <row r="1342" spans="1:15" s="267" customFormat="1" ht="22.5" customHeight="1" x14ac:dyDescent="0.25">
      <c r="A1342" s="1653"/>
      <c r="B1342" s="1656"/>
      <c r="C1342" s="543">
        <v>4266</v>
      </c>
      <c r="D1342" s="516" t="s">
        <v>439</v>
      </c>
      <c r="E1342" s="1089"/>
      <c r="F1342" s="1089"/>
      <c r="G1342" s="1089"/>
      <c r="H1342" s="1089">
        <f t="shared" si="559"/>
        <v>0</v>
      </c>
      <c r="I1342" s="1089">
        <f t="shared" si="581"/>
        <v>0</v>
      </c>
      <c r="J1342" s="1089"/>
      <c r="K1342" s="1089"/>
      <c r="L1342" s="1089"/>
      <c r="M1342" s="1067"/>
      <c r="N1342" s="1067"/>
      <c r="O1342" s="1067"/>
    </row>
    <row r="1343" spans="1:15" s="267" customFormat="1" ht="14.25" x14ac:dyDescent="0.2">
      <c r="A1343" s="1653"/>
      <c r="B1343" s="1656"/>
      <c r="C1343" s="540">
        <v>4267</v>
      </c>
      <c r="D1343" s="273" t="s">
        <v>351</v>
      </c>
      <c r="E1343" s="1089">
        <v>83.7</v>
      </c>
      <c r="F1343" s="1089"/>
      <c r="G1343" s="1089"/>
      <c r="H1343" s="1089">
        <f t="shared" si="559"/>
        <v>0</v>
      </c>
      <c r="I1343" s="1089">
        <f t="shared" si="581"/>
        <v>-83.7</v>
      </c>
      <c r="J1343" s="1089"/>
      <c r="K1343" s="1089"/>
      <c r="L1343" s="1089"/>
      <c r="M1343" s="1067"/>
      <c r="N1343" s="1067"/>
      <c r="O1343" s="1067"/>
    </row>
    <row r="1344" spans="1:15" s="267" customFormat="1" ht="14.25" x14ac:dyDescent="0.2">
      <c r="A1344" s="1653"/>
      <c r="B1344" s="1656"/>
      <c r="C1344" s="540">
        <v>4269</v>
      </c>
      <c r="D1344" s="273" t="s">
        <v>64</v>
      </c>
      <c r="E1344" s="1089"/>
      <c r="F1344" s="1089"/>
      <c r="G1344" s="1089"/>
      <c r="H1344" s="1089">
        <f t="shared" si="559"/>
        <v>0</v>
      </c>
      <c r="I1344" s="1089">
        <f t="shared" si="581"/>
        <v>0</v>
      </c>
      <c r="J1344" s="1089"/>
      <c r="K1344" s="1089"/>
      <c r="L1344" s="1089"/>
      <c r="M1344" s="1067"/>
      <c r="N1344" s="1500"/>
      <c r="O1344" s="1067"/>
    </row>
    <row r="1345" spans="1:15" s="267" customFormat="1" ht="28.5" x14ac:dyDescent="0.2">
      <c r="A1345" s="1653"/>
      <c r="B1345" s="1656"/>
      <c r="C1345" s="540">
        <v>4511</v>
      </c>
      <c r="D1345" s="271" t="s">
        <v>65</v>
      </c>
      <c r="E1345" s="1089"/>
      <c r="F1345" s="1089"/>
      <c r="G1345" s="1089"/>
      <c r="H1345" s="1089">
        <f t="shared" si="559"/>
        <v>0</v>
      </c>
      <c r="I1345" s="1089">
        <f t="shared" si="581"/>
        <v>0</v>
      </c>
      <c r="J1345" s="1089"/>
      <c r="K1345" s="1089"/>
      <c r="L1345" s="1089"/>
      <c r="M1345" s="1067"/>
      <c r="N1345" s="1500"/>
      <c r="O1345" s="1067"/>
    </row>
    <row r="1346" spans="1:15" s="269" customFormat="1" ht="28.5" x14ac:dyDescent="0.3">
      <c r="A1346" s="1653"/>
      <c r="B1346" s="1656"/>
      <c r="C1346" s="540">
        <v>4621</v>
      </c>
      <c r="D1346" s="271" t="s">
        <v>66</v>
      </c>
      <c r="E1346" s="1089"/>
      <c r="F1346" s="1089"/>
      <c r="G1346" s="1089"/>
      <c r="H1346" s="1089">
        <f t="shared" si="559"/>
        <v>0</v>
      </c>
      <c r="I1346" s="1089">
        <f t="shared" si="581"/>
        <v>0</v>
      </c>
      <c r="J1346" s="1401"/>
      <c r="K1346" s="1089"/>
      <c r="L1346" s="1089"/>
      <c r="M1346" s="1067"/>
      <c r="N1346" s="1500"/>
      <c r="O1346" s="1500"/>
    </row>
    <row r="1347" spans="1:15" s="269" customFormat="1" ht="28.5" x14ac:dyDescent="0.3">
      <c r="A1347" s="1653"/>
      <c r="B1347" s="1656"/>
      <c r="C1347" s="540">
        <v>4631</v>
      </c>
      <c r="D1347" s="271" t="s">
        <v>393</v>
      </c>
      <c r="E1347" s="1089"/>
      <c r="F1347" s="1089"/>
      <c r="G1347" s="1089"/>
      <c r="H1347" s="1089">
        <f t="shared" si="559"/>
        <v>0</v>
      </c>
      <c r="I1347" s="1089">
        <f t="shared" si="581"/>
        <v>0</v>
      </c>
      <c r="J1347" s="1401"/>
      <c r="K1347" s="1089"/>
      <c r="L1347" s="1089"/>
      <c r="M1347" s="1500"/>
      <c r="N1347" s="1500"/>
      <c r="O1347" s="1500"/>
    </row>
    <row r="1348" spans="1:15" s="269" customFormat="1" ht="21.75" customHeight="1" x14ac:dyDescent="0.2">
      <c r="A1348" s="1653"/>
      <c r="B1348" s="1656"/>
      <c r="C1348" s="540">
        <v>4632</v>
      </c>
      <c r="D1348" s="271" t="s">
        <v>290</v>
      </c>
      <c r="E1348" s="1089"/>
      <c r="F1348" s="1089"/>
      <c r="G1348" s="1089"/>
      <c r="H1348" s="1089">
        <f t="shared" si="559"/>
        <v>0</v>
      </c>
      <c r="I1348" s="1089">
        <f t="shared" si="581"/>
        <v>0</v>
      </c>
      <c r="J1348" s="1089"/>
      <c r="K1348" s="1089"/>
      <c r="L1348" s="1089"/>
      <c r="M1348" s="1500"/>
      <c r="N1348" s="1500"/>
      <c r="O1348" s="1500"/>
    </row>
    <row r="1349" spans="1:15" s="269" customFormat="1" ht="48.75" customHeight="1" x14ac:dyDescent="0.25">
      <c r="A1349" s="1653"/>
      <c r="B1349" s="1656"/>
      <c r="C1349" s="543">
        <v>4638</v>
      </c>
      <c r="D1349" s="516" t="s">
        <v>440</v>
      </c>
      <c r="E1349" s="1089"/>
      <c r="F1349" s="1089"/>
      <c r="G1349" s="1089"/>
      <c r="H1349" s="1089">
        <f t="shared" si="559"/>
        <v>0</v>
      </c>
      <c r="I1349" s="1089">
        <f t="shared" si="581"/>
        <v>0</v>
      </c>
      <c r="J1349" s="1089"/>
      <c r="K1349" s="1089"/>
      <c r="L1349" s="1089"/>
      <c r="M1349" s="1500"/>
      <c r="N1349" s="1500"/>
      <c r="O1349" s="1500"/>
    </row>
    <row r="1350" spans="1:15" s="269" customFormat="1" ht="14.25" x14ac:dyDescent="0.2">
      <c r="A1350" s="1653"/>
      <c r="B1350" s="1656"/>
      <c r="C1350" s="540" t="s">
        <v>399</v>
      </c>
      <c r="D1350" s="271" t="s">
        <v>400</v>
      </c>
      <c r="E1350" s="1089"/>
      <c r="F1350" s="1089"/>
      <c r="G1350" s="1089"/>
      <c r="H1350" s="1089">
        <f t="shared" si="559"/>
        <v>0</v>
      </c>
      <c r="I1350" s="1089">
        <f t="shared" si="581"/>
        <v>0</v>
      </c>
      <c r="J1350" s="1089"/>
      <c r="K1350" s="1089"/>
      <c r="L1350" s="1089"/>
      <c r="M1350" s="1500"/>
      <c r="N1350" s="1500"/>
      <c r="O1350" s="1500"/>
    </row>
    <row r="1351" spans="1:15" s="269" customFormat="1" ht="14.25" x14ac:dyDescent="0.2">
      <c r="A1351" s="1653"/>
      <c r="B1351" s="1656"/>
      <c r="C1351" s="540">
        <v>4729</v>
      </c>
      <c r="D1351" s="273" t="s">
        <v>67</v>
      </c>
      <c r="E1351" s="1089">
        <v>700</v>
      </c>
      <c r="F1351" s="1089">
        <v>2520</v>
      </c>
      <c r="G1351" s="1089">
        <v>1680</v>
      </c>
      <c r="H1351" s="1089">
        <f t="shared" si="559"/>
        <v>-840</v>
      </c>
      <c r="I1351" s="1089">
        <f t="shared" si="581"/>
        <v>980</v>
      </c>
      <c r="J1351" s="1402"/>
      <c r="K1351" s="1089">
        <v>1680</v>
      </c>
      <c r="L1351" s="1089">
        <v>1680</v>
      </c>
      <c r="M1351" s="1067">
        <f t="shared" ref="M1351" si="585">+G1351/12*3</f>
        <v>420</v>
      </c>
      <c r="N1351" s="1067">
        <f t="shared" ref="N1351" si="586">+G1351/12*6</f>
        <v>840</v>
      </c>
      <c r="O1351" s="1067">
        <f t="shared" ref="O1351" si="587">+G1351/12*9</f>
        <v>1260</v>
      </c>
    </row>
    <row r="1352" spans="1:15" s="269" customFormat="1" ht="14.25" x14ac:dyDescent="0.2">
      <c r="A1352" s="1653"/>
      <c r="B1352" s="1656"/>
      <c r="C1352" s="540">
        <v>4822</v>
      </c>
      <c r="D1352" s="273" t="s">
        <v>68</v>
      </c>
      <c r="E1352" s="1402"/>
      <c r="F1352" s="1402"/>
      <c r="G1352" s="1089"/>
      <c r="H1352" s="1089">
        <f t="shared" si="559"/>
        <v>0</v>
      </c>
      <c r="I1352" s="1089">
        <f t="shared" si="581"/>
        <v>0</v>
      </c>
      <c r="J1352" s="1402"/>
      <c r="K1352" s="1402"/>
      <c r="L1352" s="1402"/>
      <c r="M1352" s="1500"/>
      <c r="N1352" s="1500"/>
      <c r="O1352" s="1500"/>
    </row>
    <row r="1353" spans="1:15" s="269" customFormat="1" ht="14.25" x14ac:dyDescent="0.2">
      <c r="A1353" s="1653"/>
      <c r="B1353" s="1656"/>
      <c r="C1353" s="542">
        <v>4823</v>
      </c>
      <c r="D1353" s="488" t="s">
        <v>69</v>
      </c>
      <c r="E1353" s="1399">
        <f>E1355+E1356+E1357</f>
        <v>281.10000000000002</v>
      </c>
      <c r="F1353" s="1399">
        <f>F1355+F1356+F1357</f>
        <v>435.1</v>
      </c>
      <c r="G1353" s="1399">
        <f>G1355+G1356+G1357</f>
        <v>1071.5</v>
      </c>
      <c r="H1353" s="1399">
        <f t="shared" si="559"/>
        <v>636.4</v>
      </c>
      <c r="I1353" s="1399">
        <f t="shared" si="581"/>
        <v>790.4</v>
      </c>
      <c r="J1353" s="1399"/>
      <c r="K1353" s="1399">
        <f>K1355+K1356+K1357</f>
        <v>1071.5</v>
      </c>
      <c r="L1353" s="1399">
        <f>L1355+L1356+L1357</f>
        <v>1071.5</v>
      </c>
      <c r="M1353" s="1500"/>
      <c r="N1353" s="1500"/>
      <c r="O1353" s="1500"/>
    </row>
    <row r="1354" spans="1:15" s="269" customFormat="1" ht="14.25" x14ac:dyDescent="0.2">
      <c r="A1354" s="1653"/>
      <c r="B1354" s="1656"/>
      <c r="C1354" s="540"/>
      <c r="D1354" s="272" t="s">
        <v>72</v>
      </c>
      <c r="E1354" s="1402"/>
      <c r="F1354" s="1402"/>
      <c r="G1354" s="1089"/>
      <c r="H1354" s="1089">
        <f t="shared" si="559"/>
        <v>0</v>
      </c>
      <c r="I1354" s="1089">
        <f t="shared" si="581"/>
        <v>0</v>
      </c>
      <c r="J1354" s="1402"/>
      <c r="K1354" s="1402"/>
      <c r="L1354" s="1402"/>
      <c r="M1354" s="1500"/>
      <c r="N1354" s="1067"/>
      <c r="O1354" s="1500"/>
    </row>
    <row r="1355" spans="1:15" s="267" customFormat="1" ht="27" x14ac:dyDescent="0.2">
      <c r="A1355" s="1653"/>
      <c r="B1355" s="1656"/>
      <c r="C1355" s="540"/>
      <c r="D1355" s="272" t="s">
        <v>289</v>
      </c>
      <c r="E1355" s="1089">
        <v>11.1</v>
      </c>
      <c r="F1355" s="1089">
        <v>11</v>
      </c>
      <c r="G1355" s="1089">
        <v>11.3</v>
      </c>
      <c r="H1355" s="1089">
        <f t="shared" si="559"/>
        <v>0.30000000000000071</v>
      </c>
      <c r="I1355" s="1089">
        <f t="shared" si="581"/>
        <v>0.20000000000000107</v>
      </c>
      <c r="J1355" s="1402"/>
      <c r="K1355" s="1089">
        <v>11.3</v>
      </c>
      <c r="L1355" s="1089">
        <v>11.3</v>
      </c>
      <c r="M1355" s="1067">
        <f t="shared" ref="M1355:M1356" si="588">+G1355/12*3</f>
        <v>2.8250000000000002</v>
      </c>
      <c r="N1355" s="1067">
        <f t="shared" ref="N1355:N1356" si="589">+G1355/12*6</f>
        <v>5.65</v>
      </c>
      <c r="O1355" s="1067">
        <f t="shared" ref="O1355:O1356" si="590">+G1355/12*9</f>
        <v>8.4750000000000014</v>
      </c>
    </row>
    <row r="1356" spans="1:15" ht="27.95" customHeight="1" x14ac:dyDescent="0.25">
      <c r="A1356" s="1653"/>
      <c r="B1356" s="1656"/>
      <c r="C1356" s="540"/>
      <c r="D1356" s="272" t="s">
        <v>287</v>
      </c>
      <c r="E1356" s="1089">
        <v>270</v>
      </c>
      <c r="F1356" s="1089">
        <v>424.1</v>
      </c>
      <c r="G1356" s="1089">
        <v>1060.2</v>
      </c>
      <c r="H1356" s="1089">
        <f t="shared" si="559"/>
        <v>636.1</v>
      </c>
      <c r="I1356" s="1089">
        <f t="shared" si="581"/>
        <v>790.2</v>
      </c>
      <c r="J1356" s="1402"/>
      <c r="K1356" s="1089">
        <v>1060.2</v>
      </c>
      <c r="L1356" s="1089">
        <v>1060.2</v>
      </c>
      <c r="M1356" s="1067">
        <f t="shared" si="588"/>
        <v>265.05</v>
      </c>
      <c r="N1356" s="1067">
        <f t="shared" si="589"/>
        <v>530.1</v>
      </c>
      <c r="O1356" s="1067">
        <f t="shared" si="590"/>
        <v>795.15000000000009</v>
      </c>
    </row>
    <row r="1357" spans="1:15" ht="14.25" x14ac:dyDescent="0.25">
      <c r="A1357" s="1653"/>
      <c r="B1357" s="1656"/>
      <c r="C1357" s="540"/>
      <c r="D1357" s="272" t="s">
        <v>288</v>
      </c>
      <c r="E1357" s="1402"/>
      <c r="F1357" s="1402"/>
      <c r="G1357" s="1089"/>
      <c r="H1357" s="1089">
        <f t="shared" si="559"/>
        <v>0</v>
      </c>
      <c r="I1357" s="1089">
        <f t="shared" si="581"/>
        <v>0</v>
      </c>
      <c r="J1357" s="1402"/>
      <c r="K1357" s="1402"/>
      <c r="L1357" s="1402"/>
      <c r="N1357" s="1501"/>
    </row>
    <row r="1358" spans="1:15" ht="31.5" customHeight="1" x14ac:dyDescent="0.25">
      <c r="A1358" s="1653"/>
      <c r="B1358" s="1656"/>
      <c r="C1358" s="543" t="s">
        <v>438</v>
      </c>
      <c r="D1358" s="516" t="s">
        <v>464</v>
      </c>
      <c r="E1358" s="1402"/>
      <c r="F1358" s="1402"/>
      <c r="G1358" s="1089"/>
      <c r="H1358" s="1089">
        <f t="shared" si="559"/>
        <v>0</v>
      </c>
      <c r="I1358" s="1089">
        <f t="shared" si="581"/>
        <v>0</v>
      </c>
      <c r="J1358" s="1402"/>
      <c r="K1358" s="1402"/>
      <c r="L1358" s="1402"/>
      <c r="N1358" s="1501"/>
    </row>
    <row r="1359" spans="1:15" s="282" customFormat="1" ht="14.25" x14ac:dyDescent="0.25">
      <c r="A1359" s="1653"/>
      <c r="B1359" s="1656"/>
      <c r="C1359" s="540">
        <v>4861</v>
      </c>
      <c r="D1359" s="273" t="s">
        <v>70</v>
      </c>
      <c r="E1359" s="1402"/>
      <c r="F1359" s="1402"/>
      <c r="G1359" s="1089"/>
      <c r="H1359" s="1089">
        <f t="shared" si="559"/>
        <v>0</v>
      </c>
      <c r="I1359" s="1089">
        <f t="shared" si="581"/>
        <v>0</v>
      </c>
      <c r="J1359" s="1402"/>
      <c r="K1359" s="1402"/>
      <c r="L1359" s="1402"/>
      <c r="M1359" s="1383"/>
      <c r="N1359" s="1379"/>
      <c r="O1359" s="1501"/>
    </row>
    <row r="1360" spans="1:15" ht="14.25" x14ac:dyDescent="0.25">
      <c r="A1360" s="1654"/>
      <c r="B1360" s="1657"/>
      <c r="C1360" s="540">
        <v>4891</v>
      </c>
      <c r="D1360" s="273" t="s">
        <v>71</v>
      </c>
      <c r="E1360" s="1089"/>
      <c r="F1360" s="1089"/>
      <c r="G1360" s="1089"/>
      <c r="H1360" s="1089">
        <f t="shared" si="559"/>
        <v>0</v>
      </c>
      <c r="I1360" s="1089">
        <f t="shared" si="581"/>
        <v>0</v>
      </c>
      <c r="J1360" s="1089"/>
      <c r="K1360" s="1089"/>
      <c r="L1360" s="1089"/>
      <c r="M1360" s="1502"/>
    </row>
    <row r="1361" spans="1:15" s="27" customFormat="1" ht="28.5" x14ac:dyDescent="0.25">
      <c r="A1361" s="1647" t="s">
        <v>454</v>
      </c>
      <c r="B1361" s="1647"/>
      <c r="C1361" s="283"/>
      <c r="D1361" s="36" t="s">
        <v>73</v>
      </c>
      <c r="E1361" s="1403">
        <f>SUM(E1363:E1370)</f>
        <v>0</v>
      </c>
      <c r="F1361" s="1403">
        <f>SUM(F1363:F1370)</f>
        <v>0</v>
      </c>
      <c r="G1361" s="1403">
        <f>SUM(G1363:G1370)</f>
        <v>0</v>
      </c>
      <c r="H1361" s="1403">
        <f t="shared" si="559"/>
        <v>0</v>
      </c>
      <c r="I1361" s="1403">
        <f>+I1367+I1368+I1369+I1370</f>
        <v>0</v>
      </c>
      <c r="J1361" s="1403"/>
      <c r="K1361" s="1403">
        <f>SUM(K1363:K1370)</f>
        <v>0</v>
      </c>
      <c r="L1361" s="1403">
        <f>SUM(L1363:L1370)</f>
        <v>0</v>
      </c>
      <c r="M1361" s="1503"/>
      <c r="N1361" s="1503"/>
      <c r="O1361" s="1503"/>
    </row>
    <row r="1362" spans="1:15" s="20" customFormat="1" ht="23.25" customHeight="1" x14ac:dyDescent="0.25">
      <c r="A1362" s="891" t="s">
        <v>455</v>
      </c>
      <c r="B1362" s="891" t="s">
        <v>456</v>
      </c>
      <c r="C1362" s="284"/>
      <c r="D1362" s="17" t="s">
        <v>72</v>
      </c>
      <c r="E1362" s="1404"/>
      <c r="F1362" s="1404"/>
      <c r="G1362" s="1404"/>
      <c r="H1362" s="1404">
        <f t="shared" si="559"/>
        <v>0</v>
      </c>
      <c r="I1362" s="411">
        <f t="shared" ref="I1362:I1375" si="591">G1362-E1362</f>
        <v>0</v>
      </c>
      <c r="J1362" s="1404"/>
      <c r="K1362" s="1404"/>
      <c r="L1362" s="1404"/>
      <c r="M1362" s="1504"/>
      <c r="N1362" s="1504"/>
      <c r="O1362" s="1504"/>
    </row>
    <row r="1363" spans="1:15" s="20" customFormat="1" ht="14.25" x14ac:dyDescent="0.25">
      <c r="A1363" s="1658">
        <v>1080</v>
      </c>
      <c r="B1363" s="1658">
        <v>11016</v>
      </c>
      <c r="C1363" s="284">
        <v>5111</v>
      </c>
      <c r="D1363" s="18" t="s">
        <v>1292</v>
      </c>
      <c r="E1363" s="1404"/>
      <c r="F1363" s="1404"/>
      <c r="G1363" s="1404"/>
      <c r="H1363" s="411">
        <f t="shared" si="559"/>
        <v>0</v>
      </c>
      <c r="I1363" s="411">
        <f t="shared" si="591"/>
        <v>0</v>
      </c>
      <c r="J1363" s="1404"/>
      <c r="K1363" s="1404"/>
      <c r="L1363" s="1404"/>
      <c r="M1363" s="1504"/>
      <c r="N1363" s="1504"/>
      <c r="O1363" s="1504"/>
    </row>
    <row r="1364" spans="1:15" s="20" customFormat="1" ht="14.25" x14ac:dyDescent="0.25">
      <c r="A1364" s="1659"/>
      <c r="B1364" s="1659"/>
      <c r="C1364" s="284">
        <v>5112</v>
      </c>
      <c r="D1364" s="18" t="s">
        <v>1293</v>
      </c>
      <c r="E1364" s="1404"/>
      <c r="F1364" s="1404"/>
      <c r="G1364" s="1404"/>
      <c r="H1364" s="411">
        <f t="shared" si="559"/>
        <v>0</v>
      </c>
      <c r="I1364" s="411">
        <f t="shared" si="591"/>
        <v>0</v>
      </c>
      <c r="J1364" s="1404"/>
      <c r="K1364" s="1404"/>
      <c r="L1364" s="1404"/>
      <c r="M1364" s="1504"/>
      <c r="N1364" s="1504"/>
      <c r="O1364" s="1504"/>
    </row>
    <row r="1365" spans="1:15" s="20" customFormat="1" ht="13.5" customHeight="1" x14ac:dyDescent="0.25">
      <c r="A1365" s="1659"/>
      <c r="B1365" s="1659"/>
      <c r="C1365" s="284" t="s">
        <v>1294</v>
      </c>
      <c r="D1365" s="18" t="s">
        <v>1269</v>
      </c>
      <c r="E1365" s="1404"/>
      <c r="F1365" s="1404"/>
      <c r="G1365" s="1404"/>
      <c r="H1365" s="411">
        <f t="shared" si="559"/>
        <v>0</v>
      </c>
      <c r="I1365" s="411">
        <f t="shared" si="591"/>
        <v>0</v>
      </c>
      <c r="J1365" s="1404"/>
      <c r="K1365" s="1404"/>
      <c r="L1365" s="1404"/>
      <c r="M1365" s="1504"/>
      <c r="N1365" s="1504"/>
      <c r="O1365" s="1504"/>
    </row>
    <row r="1366" spans="1:15" s="20" customFormat="1" ht="14.25" x14ac:dyDescent="0.25">
      <c r="A1366" s="1659"/>
      <c r="B1366" s="1659"/>
      <c r="C1366" s="284">
        <v>5121</v>
      </c>
      <c r="D1366" s="271" t="s">
        <v>74</v>
      </c>
      <c r="E1366" s="1404"/>
      <c r="F1366" s="1404"/>
      <c r="G1366" s="1404"/>
      <c r="H1366" s="411">
        <f t="shared" si="559"/>
        <v>0</v>
      </c>
      <c r="I1366" s="411">
        <f t="shared" si="591"/>
        <v>0</v>
      </c>
      <c r="J1366" s="1404"/>
      <c r="K1366" s="1404"/>
      <c r="L1366" s="1404"/>
      <c r="M1366" s="1504"/>
      <c r="N1366" s="1504"/>
      <c r="O1366" s="1504"/>
    </row>
    <row r="1367" spans="1:15" s="33" customFormat="1" ht="15.75" customHeight="1" x14ac:dyDescent="0.25">
      <c r="A1367" s="1659"/>
      <c r="B1367" s="1659"/>
      <c r="C1367" s="258">
        <v>5122</v>
      </c>
      <c r="D1367" s="21" t="s">
        <v>75</v>
      </c>
      <c r="E1367" s="1405"/>
      <c r="F1367" s="1405"/>
      <c r="G1367" s="411"/>
      <c r="H1367" s="411">
        <f t="shared" si="559"/>
        <v>0</v>
      </c>
      <c r="I1367" s="411">
        <f t="shared" si="591"/>
        <v>0</v>
      </c>
      <c r="J1367" s="1405"/>
      <c r="K1367" s="411"/>
      <c r="L1367" s="411"/>
      <c r="M1367" s="1505"/>
      <c r="N1367" s="1505"/>
      <c r="O1367" s="1505"/>
    </row>
    <row r="1368" spans="1:15" s="33" customFormat="1" ht="15.75" customHeight="1" x14ac:dyDescent="0.25">
      <c r="A1368" s="1659"/>
      <c r="B1368" s="1659"/>
      <c r="C1368" s="258">
        <v>5129</v>
      </c>
      <c r="D1368" s="21" t="s">
        <v>76</v>
      </c>
      <c r="E1368" s="1405"/>
      <c r="F1368" s="1405"/>
      <c r="G1368" s="411"/>
      <c r="H1368" s="411">
        <f t="shared" si="559"/>
        <v>0</v>
      </c>
      <c r="I1368" s="411">
        <f t="shared" si="591"/>
        <v>0</v>
      </c>
      <c r="J1368" s="1405"/>
      <c r="K1368" s="411"/>
      <c r="L1368" s="411"/>
      <c r="M1368" s="1505"/>
      <c r="N1368" s="1505"/>
      <c r="O1368" s="1505"/>
    </row>
    <row r="1369" spans="1:15" s="33" customFormat="1" ht="14.25" x14ac:dyDescent="0.25">
      <c r="A1369" s="1659"/>
      <c r="B1369" s="1659"/>
      <c r="C1369" s="258">
        <v>5132</v>
      </c>
      <c r="D1369" s="21" t="s">
        <v>77</v>
      </c>
      <c r="E1369" s="1405"/>
      <c r="F1369" s="1405"/>
      <c r="G1369" s="411"/>
      <c r="H1369" s="411">
        <f t="shared" si="559"/>
        <v>0</v>
      </c>
      <c r="I1369" s="411">
        <f t="shared" si="591"/>
        <v>0</v>
      </c>
      <c r="J1369" s="1405"/>
      <c r="K1369" s="411"/>
      <c r="L1369" s="411"/>
      <c r="M1369" s="1505"/>
      <c r="N1369" s="1505"/>
      <c r="O1369" s="1505"/>
    </row>
    <row r="1370" spans="1:15" s="33" customFormat="1" ht="15.75" customHeight="1" x14ac:dyDescent="0.25">
      <c r="A1370" s="1660"/>
      <c r="B1370" s="1660"/>
      <c r="C1370" s="258" t="s">
        <v>1295</v>
      </c>
      <c r="D1370" s="21" t="s">
        <v>1296</v>
      </c>
      <c r="E1370" s="1405"/>
      <c r="F1370" s="1405"/>
      <c r="G1370" s="411"/>
      <c r="H1370" s="411">
        <f t="shared" si="559"/>
        <v>0</v>
      </c>
      <c r="I1370" s="411">
        <f t="shared" si="591"/>
        <v>0</v>
      </c>
      <c r="J1370" s="1405"/>
      <c r="K1370" s="411"/>
      <c r="L1370" s="411"/>
      <c r="M1370" s="1505"/>
      <c r="N1370" s="1505"/>
      <c r="O1370" s="1505"/>
    </row>
    <row r="1371" spans="1:15" s="176" customFormat="1" ht="14.25" customHeight="1" x14ac:dyDescent="0.2">
      <c r="A1371" s="1652" t="s">
        <v>1268</v>
      </c>
      <c r="B1371" s="1655">
        <v>11017</v>
      </c>
      <c r="C1371" s="534"/>
      <c r="D1371" s="271" t="s">
        <v>291</v>
      </c>
      <c r="E1371" s="1406">
        <v>75</v>
      </c>
      <c r="F1371" s="1406">
        <v>75</v>
      </c>
      <c r="G1371" s="1406">
        <v>87</v>
      </c>
      <c r="H1371" s="1406">
        <f>+G1371-F1371</f>
        <v>12</v>
      </c>
      <c r="I1371" s="1406">
        <f t="shared" si="591"/>
        <v>12</v>
      </c>
      <c r="J1371" s="1406"/>
      <c r="K1371" s="1406">
        <v>87</v>
      </c>
      <c r="L1371" s="1406">
        <v>87</v>
      </c>
      <c r="M1371" s="1107"/>
      <c r="N1371" s="1107"/>
      <c r="O1371" s="1107"/>
    </row>
    <row r="1372" spans="1:15" s="176" customFormat="1" ht="13.5" customHeight="1" x14ac:dyDescent="0.2">
      <c r="A1372" s="1653"/>
      <c r="B1372" s="1656"/>
      <c r="C1372" s="535"/>
      <c r="D1372" s="272"/>
      <c r="E1372" s="1407"/>
      <c r="F1372" s="1407"/>
      <c r="G1372" s="1407"/>
      <c r="H1372" s="1407">
        <f>+G1372-F1372</f>
        <v>0</v>
      </c>
      <c r="I1372" s="1407">
        <f t="shared" si="591"/>
        <v>0</v>
      </c>
      <c r="J1372" s="1407"/>
      <c r="K1372" s="1407"/>
      <c r="L1372" s="1407"/>
      <c r="M1372" s="1107"/>
      <c r="N1372" s="1107"/>
      <c r="O1372" s="1107"/>
    </row>
    <row r="1373" spans="1:15" s="176" customFormat="1" ht="14.25" customHeight="1" x14ac:dyDescent="0.2">
      <c r="A1373" s="1653"/>
      <c r="B1373" s="1656"/>
      <c r="C1373" s="535"/>
      <c r="D1373" s="273" t="s">
        <v>32</v>
      </c>
      <c r="E1373" s="1407">
        <v>1</v>
      </c>
      <c r="F1373" s="1407">
        <v>1</v>
      </c>
      <c r="G1373" s="1407">
        <v>1</v>
      </c>
      <c r="H1373" s="1407">
        <f>+G1373-F1373</f>
        <v>0</v>
      </c>
      <c r="I1373" s="1407">
        <f t="shared" si="591"/>
        <v>0</v>
      </c>
      <c r="J1373" s="1407"/>
      <c r="K1373" s="1407">
        <v>1</v>
      </c>
      <c r="L1373" s="1407">
        <v>1</v>
      </c>
      <c r="M1373" s="1107"/>
      <c r="N1373" s="1107"/>
      <c r="O1373" s="1107"/>
    </row>
    <row r="1374" spans="1:15" s="266" customFormat="1" ht="14.25" customHeight="1" x14ac:dyDescent="0.2">
      <c r="A1374" s="1653"/>
      <c r="B1374" s="1656"/>
      <c r="C1374" s="535"/>
      <c r="D1374" s="272"/>
      <c r="E1374" s="1093"/>
      <c r="F1374" s="1093"/>
      <c r="G1374" s="1093"/>
      <c r="H1374" s="1093">
        <f>+G1374-F1374</f>
        <v>0</v>
      </c>
      <c r="I1374" s="1093">
        <f t="shared" si="591"/>
        <v>0</v>
      </c>
      <c r="J1374" s="1093"/>
      <c r="K1374" s="1093"/>
      <c r="L1374" s="1093"/>
      <c r="M1374" s="1499"/>
      <c r="N1374" s="1499"/>
      <c r="O1374" s="1499"/>
    </row>
    <row r="1375" spans="1:15" s="265" customFormat="1" ht="14.25" customHeight="1" x14ac:dyDescent="0.25">
      <c r="A1375" s="1653"/>
      <c r="B1375" s="1656"/>
      <c r="C1375" s="536"/>
      <c r="D1375" s="281" t="s">
        <v>33</v>
      </c>
      <c r="E1375" s="1398">
        <f>+E1377+E1441</f>
        <v>370169.7</v>
      </c>
      <c r="F1375" s="1398">
        <f>+F1377+F1441</f>
        <v>401540.6</v>
      </c>
      <c r="G1375" s="1398">
        <f>+G1377+G1441</f>
        <v>547659.70000000007</v>
      </c>
      <c r="H1375" s="1398">
        <f>+G1375-F1375</f>
        <v>146119.10000000009</v>
      </c>
      <c r="I1375" s="1398">
        <f t="shared" si="591"/>
        <v>177490.00000000006</v>
      </c>
      <c r="J1375" s="1398"/>
      <c r="K1375" s="1398">
        <f>+K1377+K1441</f>
        <v>569375.20000000007</v>
      </c>
      <c r="L1375" s="1398">
        <f>+L1377+L1441</f>
        <v>590758.69999999995</v>
      </c>
      <c r="M1375" s="1475">
        <f>SUM(M1381:M1436)</f>
        <v>95321.566666666651</v>
      </c>
      <c r="N1375" s="1475">
        <f t="shared" ref="N1375:O1375" si="592">SUM(N1381:N1436)</f>
        <v>232236.49166666664</v>
      </c>
      <c r="O1375" s="1475">
        <f t="shared" si="592"/>
        <v>369151.41666666663</v>
      </c>
    </row>
    <row r="1376" spans="1:15" s="265" customFormat="1" ht="14.25" customHeight="1" x14ac:dyDescent="0.25">
      <c r="A1376" s="1653"/>
      <c r="B1376" s="1656"/>
      <c r="C1376" s="537"/>
      <c r="D1376" s="17" t="s">
        <v>403</v>
      </c>
      <c r="E1376" s="1093"/>
      <c r="F1376" s="1093"/>
      <c r="G1376" s="1093"/>
      <c r="H1376" s="1398"/>
      <c r="I1376" s="1398"/>
      <c r="J1376" s="1093"/>
      <c r="K1376" s="1093"/>
      <c r="L1376" s="1093"/>
      <c r="M1376" s="1475"/>
      <c r="N1376" s="1475"/>
      <c r="O1376" s="1475"/>
    </row>
    <row r="1377" spans="1:15" s="265" customFormat="1" ht="14.25" customHeight="1" x14ac:dyDescent="0.2">
      <c r="A1377" s="1653"/>
      <c r="B1377" s="1656"/>
      <c r="C1377" s="538"/>
      <c r="D1377" s="274" t="s">
        <v>36</v>
      </c>
      <c r="E1377" s="1398">
        <f>E1379+SUM(E1385:E1440)-E1385-E1390-E1398-E1412-E1416-E1433</f>
        <v>370169.7</v>
      </c>
      <c r="F1377" s="1398">
        <f>F1379+SUM(F1385:F1440)-F1385-F1390-F1398-F1412-F1416-F1433</f>
        <v>401540.6</v>
      </c>
      <c r="G1377" s="1398">
        <f>G1379+SUM(G1385:G1440)-G1385-G1390-G1398-G1412-G1416-G1433</f>
        <v>547659.70000000007</v>
      </c>
      <c r="H1377" s="1398">
        <f>+G1377-F1377</f>
        <v>146119.10000000009</v>
      </c>
      <c r="I1377" s="1398">
        <f t="shared" ref="I1377:I1408" si="593">G1377-E1377</f>
        <v>177490.00000000006</v>
      </c>
      <c r="J1377" s="1398"/>
      <c r="K1377" s="1398">
        <f>K1379+SUM(K1385:K1440)-K1385-K1390-K1398-K1412-K1416-K1433</f>
        <v>569375.20000000007</v>
      </c>
      <c r="L1377" s="1398">
        <f>L1379+SUM(L1385:L1440)-L1385-L1390-L1398-L1412-L1416-L1433</f>
        <v>590758.69999999995</v>
      </c>
      <c r="M1377" s="1475"/>
      <c r="N1377" s="1475"/>
      <c r="O1377" s="1475"/>
    </row>
    <row r="1378" spans="1:15" s="265" customFormat="1" ht="13.5" customHeight="1" x14ac:dyDescent="0.2">
      <c r="A1378" s="1653"/>
      <c r="B1378" s="1656"/>
      <c r="C1378" s="534"/>
      <c r="D1378" s="272" t="s">
        <v>72</v>
      </c>
      <c r="E1378" s="1099"/>
      <c r="F1378" s="1099"/>
      <c r="G1378" s="1093"/>
      <c r="H1378" s="1093">
        <f t="shared" ref="H1378:H1450" si="594">+G1378-F1378</f>
        <v>0</v>
      </c>
      <c r="I1378" s="1099">
        <f t="shared" si="593"/>
        <v>0</v>
      </c>
      <c r="J1378" s="1099"/>
      <c r="K1378" s="1099"/>
      <c r="L1378" s="1099"/>
      <c r="M1378" s="1475"/>
      <c r="N1378" s="1475"/>
      <c r="O1378" s="1475"/>
    </row>
    <row r="1379" spans="1:15" s="265" customFormat="1" ht="14.25" customHeight="1" x14ac:dyDescent="0.2">
      <c r="A1379" s="1653"/>
      <c r="B1379" s="1656"/>
      <c r="C1379" s="539"/>
      <c r="D1379" s="488" t="s">
        <v>491</v>
      </c>
      <c r="E1379" s="1399">
        <f>SUM(E1381:E1383)</f>
        <v>345573.2</v>
      </c>
      <c r="F1379" s="1399">
        <f>SUM(F1381:F1383)</f>
        <v>362932.2</v>
      </c>
      <c r="G1379" s="1399">
        <f>SUM(G1381:G1383)</f>
        <v>499120.30000000005</v>
      </c>
      <c r="H1379" s="1399">
        <f t="shared" si="594"/>
        <v>136188.10000000003</v>
      </c>
      <c r="I1379" s="1399">
        <f t="shared" si="593"/>
        <v>153547.10000000003</v>
      </c>
      <c r="J1379" s="1399"/>
      <c r="K1379" s="1399">
        <f>SUM(K1381:K1383)</f>
        <v>520835.8</v>
      </c>
      <c r="L1379" s="1399">
        <f>SUM(L1381:L1383)</f>
        <v>542219.29999999993</v>
      </c>
      <c r="M1379" s="1475"/>
      <c r="N1379" s="1475"/>
      <c r="O1379" s="1475"/>
    </row>
    <row r="1380" spans="1:15" s="265" customFormat="1" x14ac:dyDescent="0.2">
      <c r="A1380" s="1653"/>
      <c r="B1380" s="1656"/>
      <c r="C1380" s="534"/>
      <c r="D1380" s="272" t="s">
        <v>72</v>
      </c>
      <c r="E1380" s="1099"/>
      <c r="F1380" s="1099"/>
      <c r="G1380" s="1093"/>
      <c r="H1380" s="1093">
        <f t="shared" si="594"/>
        <v>0</v>
      </c>
      <c r="I1380" s="1099">
        <f t="shared" si="593"/>
        <v>0</v>
      </c>
      <c r="J1380" s="1099"/>
      <c r="K1380" s="1099"/>
      <c r="L1380" s="1099"/>
      <c r="M1380" s="1475"/>
      <c r="N1380" s="1475"/>
      <c r="O1380" s="1475"/>
    </row>
    <row r="1381" spans="1:15" s="265" customFormat="1" ht="28.5" x14ac:dyDescent="0.2">
      <c r="A1381" s="1653"/>
      <c r="B1381" s="1656"/>
      <c r="C1381" s="540" t="s">
        <v>283</v>
      </c>
      <c r="D1381" s="275" t="s">
        <v>37</v>
      </c>
      <c r="E1381" s="1099">
        <v>271997.2</v>
      </c>
      <c r="F1381" s="1099">
        <v>282280.59999999998</v>
      </c>
      <c r="G1381" s="1099">
        <v>388204.7</v>
      </c>
      <c r="H1381" s="1099">
        <f t="shared" si="594"/>
        <v>105924.10000000003</v>
      </c>
      <c r="I1381" s="1099">
        <f t="shared" si="593"/>
        <v>116207.5</v>
      </c>
      <c r="J1381" s="1099"/>
      <c r="K1381" s="1099">
        <v>405094.5</v>
      </c>
      <c r="L1381" s="1099">
        <v>421726.1</v>
      </c>
      <c r="M1381" s="1475">
        <f t="shared" ref="M1381:M1383" si="595">+G1381/12*2</f>
        <v>64700.783333333333</v>
      </c>
      <c r="N1381" s="1475">
        <f t="shared" ref="N1381:N1383" si="596">+G1381/12*5</f>
        <v>161751.95833333334</v>
      </c>
      <c r="O1381" s="1475">
        <f t="shared" ref="O1381:O1383" si="597">+G1381/12*8</f>
        <v>258803.13333333333</v>
      </c>
    </row>
    <row r="1382" spans="1:15" s="267" customFormat="1" ht="28.5" x14ac:dyDescent="0.2">
      <c r="A1382" s="1653"/>
      <c r="B1382" s="1656"/>
      <c r="C1382" s="540" t="s">
        <v>284</v>
      </c>
      <c r="D1382" s="276" t="s">
        <v>38</v>
      </c>
      <c r="E1382" s="1099">
        <v>66945</v>
      </c>
      <c r="F1382" s="1099">
        <v>69145.2</v>
      </c>
      <c r="G1382" s="1099">
        <v>103095.7</v>
      </c>
      <c r="H1382" s="1099">
        <f t="shared" si="594"/>
        <v>33950.5</v>
      </c>
      <c r="I1382" s="1099">
        <f t="shared" si="593"/>
        <v>36150.699999999997</v>
      </c>
      <c r="J1382" s="1099"/>
      <c r="K1382" s="1099">
        <v>107795</v>
      </c>
      <c r="L1382" s="1099">
        <v>112426.5</v>
      </c>
      <c r="M1382" s="1475">
        <f t="shared" si="595"/>
        <v>17182.616666666665</v>
      </c>
      <c r="N1382" s="1475">
        <f t="shared" si="596"/>
        <v>42956.541666666664</v>
      </c>
      <c r="O1382" s="1475">
        <f t="shared" si="597"/>
        <v>68730.46666666666</v>
      </c>
    </row>
    <row r="1383" spans="1:15" s="267" customFormat="1" ht="28.5" x14ac:dyDescent="0.2">
      <c r="A1383" s="1653"/>
      <c r="B1383" s="1656"/>
      <c r="C1383" s="540" t="s">
        <v>285</v>
      </c>
      <c r="D1383" s="276" t="s">
        <v>39</v>
      </c>
      <c r="E1383" s="1099">
        <v>6631</v>
      </c>
      <c r="F1383" s="1099">
        <v>11506.4</v>
      </c>
      <c r="G1383" s="1099">
        <v>7819.9</v>
      </c>
      <c r="H1383" s="1099">
        <f t="shared" si="594"/>
        <v>-3686.5</v>
      </c>
      <c r="I1383" s="1099">
        <f t="shared" si="593"/>
        <v>1188.8999999999996</v>
      </c>
      <c r="J1383" s="1099"/>
      <c r="K1383" s="1099">
        <v>7946.3</v>
      </c>
      <c r="L1383" s="1099">
        <v>8066.7</v>
      </c>
      <c r="M1383" s="1475">
        <f t="shared" si="595"/>
        <v>1303.3166666666666</v>
      </c>
      <c r="N1383" s="1475">
        <f t="shared" si="596"/>
        <v>3258.2916666666665</v>
      </c>
      <c r="O1383" s="1475">
        <f t="shared" si="597"/>
        <v>5213.2666666666664</v>
      </c>
    </row>
    <row r="1384" spans="1:15" s="267" customFormat="1" ht="14.25" x14ac:dyDescent="0.2">
      <c r="A1384" s="1653"/>
      <c r="B1384" s="1656"/>
      <c r="C1384" s="541"/>
      <c r="D1384" s="489"/>
      <c r="E1384" s="1120"/>
      <c r="F1384" s="1120"/>
      <c r="G1384" s="1120"/>
      <c r="H1384" s="1120">
        <f t="shared" si="594"/>
        <v>0</v>
      </c>
      <c r="I1384" s="1120">
        <f t="shared" si="593"/>
        <v>0</v>
      </c>
      <c r="J1384" s="1120"/>
      <c r="K1384" s="1120"/>
      <c r="L1384" s="1120"/>
      <c r="M1384" s="1067"/>
      <c r="N1384" s="1067"/>
      <c r="O1384" s="1067"/>
    </row>
    <row r="1385" spans="1:15" s="267" customFormat="1" ht="14.25" x14ac:dyDescent="0.2">
      <c r="A1385" s="1653"/>
      <c r="B1385" s="1656"/>
      <c r="C1385" s="542">
        <v>4212</v>
      </c>
      <c r="D1385" s="488" t="s">
        <v>40</v>
      </c>
      <c r="E1385" s="1399">
        <f>E1387+E1388+E1389</f>
        <v>5231.3999999999996</v>
      </c>
      <c r="F1385" s="1399">
        <f>F1387+F1388+F1389</f>
        <v>10559.900000000001</v>
      </c>
      <c r="G1385" s="1399">
        <f>G1387+G1388+G1389</f>
        <v>9868.1</v>
      </c>
      <c r="H1385" s="1399">
        <f t="shared" si="594"/>
        <v>-691.80000000000109</v>
      </c>
      <c r="I1385" s="1399">
        <f t="shared" si="593"/>
        <v>4636.7000000000007</v>
      </c>
      <c r="J1385" s="1399"/>
      <c r="K1385" s="1399">
        <f>K1387+K1388+K1389</f>
        <v>9868.1</v>
      </c>
      <c r="L1385" s="1399">
        <f>L1387+L1388+L1389</f>
        <v>9868.1</v>
      </c>
      <c r="M1385" s="1067"/>
      <c r="N1385" s="1067"/>
      <c r="O1385" s="1067"/>
    </row>
    <row r="1386" spans="1:15" s="267" customFormat="1" x14ac:dyDescent="0.2">
      <c r="A1386" s="1653"/>
      <c r="B1386" s="1656"/>
      <c r="C1386" s="540"/>
      <c r="D1386" s="272" t="s">
        <v>72</v>
      </c>
      <c r="E1386" s="1089"/>
      <c r="F1386" s="1089"/>
      <c r="G1386" s="1089"/>
      <c r="H1386" s="1089">
        <f t="shared" si="594"/>
        <v>0</v>
      </c>
      <c r="I1386" s="1089">
        <f t="shared" si="593"/>
        <v>0</v>
      </c>
      <c r="J1386" s="1089"/>
      <c r="K1386" s="1089"/>
      <c r="L1386" s="1089"/>
      <c r="M1386" s="1067"/>
      <c r="N1386" s="1067"/>
      <c r="O1386" s="1067"/>
    </row>
    <row r="1387" spans="1:15" s="267" customFormat="1" x14ac:dyDescent="0.2">
      <c r="A1387" s="1653"/>
      <c r="B1387" s="1656"/>
      <c r="C1387" s="540"/>
      <c r="D1387" s="272" t="s">
        <v>40</v>
      </c>
      <c r="E1387" s="1089">
        <v>3165.7</v>
      </c>
      <c r="F1387" s="1089">
        <v>6533.2000000000007</v>
      </c>
      <c r="G1387" s="1089">
        <v>5558.1</v>
      </c>
      <c r="H1387" s="1089">
        <f t="shared" si="594"/>
        <v>-975.10000000000036</v>
      </c>
      <c r="I1387" s="1089">
        <f t="shared" si="593"/>
        <v>2392.4000000000005</v>
      </c>
      <c r="J1387" s="1089"/>
      <c r="K1387" s="1089">
        <v>5558.1</v>
      </c>
      <c r="L1387" s="1089">
        <v>5558.1</v>
      </c>
      <c r="M1387" s="1067">
        <f t="shared" ref="M1387" si="598">+G1387/12*3</f>
        <v>1389.5250000000001</v>
      </c>
      <c r="N1387" s="1067">
        <f t="shared" ref="N1387" si="599">+G1387/12*6</f>
        <v>2779.05</v>
      </c>
      <c r="O1387" s="1067">
        <f t="shared" ref="O1387" si="600">+G1387/12*9</f>
        <v>4168.5749999999998</v>
      </c>
    </row>
    <row r="1388" spans="1:15" s="267" customFormat="1" x14ac:dyDescent="0.2">
      <c r="A1388" s="1653"/>
      <c r="B1388" s="1656"/>
      <c r="C1388" s="540"/>
      <c r="D1388" s="272" t="s">
        <v>292</v>
      </c>
      <c r="E1388" s="1089"/>
      <c r="F1388" s="1089"/>
      <c r="G1388" s="1089"/>
      <c r="H1388" s="1089">
        <f t="shared" si="594"/>
        <v>0</v>
      </c>
      <c r="I1388" s="1089">
        <f t="shared" si="593"/>
        <v>0</v>
      </c>
      <c r="J1388" s="1089"/>
      <c r="K1388" s="1089"/>
      <c r="L1388" s="1089"/>
      <c r="M1388" s="1067"/>
      <c r="N1388" s="1067"/>
      <c r="O1388" s="1067"/>
    </row>
    <row r="1389" spans="1:15" s="267" customFormat="1" x14ac:dyDescent="0.2">
      <c r="A1389" s="1653"/>
      <c r="B1389" s="1656"/>
      <c r="C1389" s="540"/>
      <c r="D1389" s="272" t="s">
        <v>405</v>
      </c>
      <c r="E1389" s="1089">
        <v>2065.6999999999998</v>
      </c>
      <c r="F1389" s="1089">
        <v>4026.7</v>
      </c>
      <c r="G1389" s="1089">
        <v>4310</v>
      </c>
      <c r="H1389" s="1089">
        <f t="shared" si="594"/>
        <v>283.30000000000018</v>
      </c>
      <c r="I1389" s="1089">
        <f t="shared" si="593"/>
        <v>2244.3000000000002</v>
      </c>
      <c r="J1389" s="1089"/>
      <c r="K1389" s="1089">
        <v>4310</v>
      </c>
      <c r="L1389" s="1089">
        <v>4310</v>
      </c>
      <c r="M1389" s="1067">
        <f t="shared" ref="M1389" si="601">+G1389/12*3</f>
        <v>1077.5</v>
      </c>
      <c r="N1389" s="1067">
        <f t="shared" ref="N1389" si="602">+G1389/12*6</f>
        <v>2155</v>
      </c>
      <c r="O1389" s="1067">
        <f t="shared" ref="O1389" si="603">+G1389/12*9</f>
        <v>3232.5</v>
      </c>
    </row>
    <row r="1390" spans="1:15" s="267" customFormat="1" ht="14.25" x14ac:dyDescent="0.2">
      <c r="A1390" s="1653"/>
      <c r="B1390" s="1656"/>
      <c r="C1390" s="542">
        <v>4213</v>
      </c>
      <c r="D1390" s="488" t="s">
        <v>41</v>
      </c>
      <c r="E1390" s="1399">
        <f>E1392+E1393</f>
        <v>216</v>
      </c>
      <c r="F1390" s="1399">
        <f>F1392+F1393</f>
        <v>760.4</v>
      </c>
      <c r="G1390" s="1399">
        <f>G1392+G1393</f>
        <v>717.5</v>
      </c>
      <c r="H1390" s="1399">
        <f t="shared" si="594"/>
        <v>-42.899999999999977</v>
      </c>
      <c r="I1390" s="1399">
        <f t="shared" si="593"/>
        <v>501.5</v>
      </c>
      <c r="J1390" s="1399"/>
      <c r="K1390" s="1399">
        <f>K1392+K1393</f>
        <v>717.5</v>
      </c>
      <c r="L1390" s="1399">
        <f>L1392+L1393</f>
        <v>717.5</v>
      </c>
      <c r="M1390" s="1067"/>
      <c r="N1390" s="1067"/>
      <c r="O1390" s="1067"/>
    </row>
    <row r="1391" spans="1:15" s="267" customFormat="1" x14ac:dyDescent="0.2">
      <c r="A1391" s="1653"/>
      <c r="B1391" s="1656"/>
      <c r="C1391" s="540"/>
      <c r="D1391" s="272" t="s">
        <v>72</v>
      </c>
      <c r="E1391" s="1089"/>
      <c r="F1391" s="1089"/>
      <c r="G1391" s="1089"/>
      <c r="H1391" s="1089">
        <f t="shared" si="594"/>
        <v>0</v>
      </c>
      <c r="I1391" s="1089">
        <f t="shared" si="593"/>
        <v>0</v>
      </c>
      <c r="J1391" s="1089"/>
      <c r="K1391" s="1089"/>
      <c r="L1391" s="1089"/>
      <c r="M1391" s="1067"/>
      <c r="N1391" s="1067"/>
      <c r="O1391" s="1067"/>
    </row>
    <row r="1392" spans="1:15" s="267" customFormat="1" ht="27" x14ac:dyDescent="0.2">
      <c r="A1392" s="1653"/>
      <c r="B1392" s="1656"/>
      <c r="C1392" s="540"/>
      <c r="D1392" s="278" t="s">
        <v>42</v>
      </c>
      <c r="E1392" s="1089">
        <v>216</v>
      </c>
      <c r="F1392" s="1089">
        <v>760.4</v>
      </c>
      <c r="G1392" s="1099">
        <v>621.5</v>
      </c>
      <c r="H1392" s="1089">
        <f t="shared" si="594"/>
        <v>-138.89999999999998</v>
      </c>
      <c r="I1392" s="1089">
        <f t="shared" si="593"/>
        <v>405.5</v>
      </c>
      <c r="J1392" s="1089"/>
      <c r="K1392" s="1099">
        <v>621.5</v>
      </c>
      <c r="L1392" s="1099">
        <v>621.5</v>
      </c>
      <c r="M1392" s="1067">
        <f t="shared" ref="M1392:M1394" si="604">+G1392/12*3</f>
        <v>155.375</v>
      </c>
      <c r="N1392" s="1067">
        <f t="shared" ref="N1392:N1394" si="605">+G1392/12*6</f>
        <v>310.75</v>
      </c>
      <c r="O1392" s="1067">
        <f t="shared" ref="O1392:O1394" si="606">+G1392/12*9</f>
        <v>466.125</v>
      </c>
    </row>
    <row r="1393" spans="1:15" s="267" customFormat="1" ht="27" x14ac:dyDescent="0.2">
      <c r="A1393" s="1653"/>
      <c r="B1393" s="1656"/>
      <c r="C1393" s="540"/>
      <c r="D1393" s="278" t="s">
        <v>286</v>
      </c>
      <c r="E1393" s="1089"/>
      <c r="F1393" s="1089"/>
      <c r="G1393" s="1089">
        <v>96</v>
      </c>
      <c r="H1393" s="1089">
        <f t="shared" si="594"/>
        <v>96</v>
      </c>
      <c r="I1393" s="1089">
        <f t="shared" si="593"/>
        <v>96</v>
      </c>
      <c r="J1393" s="1089"/>
      <c r="K1393" s="1089">
        <v>96</v>
      </c>
      <c r="L1393" s="1089">
        <v>96</v>
      </c>
      <c r="M1393" s="1067">
        <f t="shared" si="604"/>
        <v>24</v>
      </c>
      <c r="N1393" s="1067">
        <f t="shared" si="605"/>
        <v>48</v>
      </c>
      <c r="O1393" s="1067">
        <f t="shared" si="606"/>
        <v>72</v>
      </c>
    </row>
    <row r="1394" spans="1:15" s="267" customFormat="1" ht="14.25" x14ac:dyDescent="0.2">
      <c r="A1394" s="1653"/>
      <c r="B1394" s="1656"/>
      <c r="C1394" s="540">
        <v>4214</v>
      </c>
      <c r="D1394" s="277" t="s">
        <v>43</v>
      </c>
      <c r="E1394" s="1089">
        <v>18866.8</v>
      </c>
      <c r="F1394" s="1089">
        <v>24853.200000000001</v>
      </c>
      <c r="G1394" s="1089">
        <v>35018.6</v>
      </c>
      <c r="H1394" s="1089">
        <f t="shared" si="594"/>
        <v>10165.399999999998</v>
      </c>
      <c r="I1394" s="1089">
        <f t="shared" si="593"/>
        <v>16151.8</v>
      </c>
      <c r="J1394" s="1089"/>
      <c r="K1394" s="1089">
        <v>35018.6</v>
      </c>
      <c r="L1394" s="1089">
        <v>35018.6</v>
      </c>
      <c r="M1394" s="1067">
        <f t="shared" si="604"/>
        <v>8754.65</v>
      </c>
      <c r="N1394" s="1067">
        <f t="shared" si="605"/>
        <v>17509.3</v>
      </c>
      <c r="O1394" s="1067">
        <f t="shared" si="606"/>
        <v>26263.95</v>
      </c>
    </row>
    <row r="1395" spans="1:15" s="265" customFormat="1" ht="23.25" customHeight="1" x14ac:dyDescent="0.2">
      <c r="A1395" s="1653"/>
      <c r="B1395" s="1656"/>
      <c r="C1395" s="540">
        <v>4215</v>
      </c>
      <c r="D1395" s="277" t="s">
        <v>44</v>
      </c>
      <c r="E1395" s="1089"/>
      <c r="F1395" s="1089"/>
      <c r="G1395" s="1089"/>
      <c r="H1395" s="1089">
        <f t="shared" si="594"/>
        <v>0</v>
      </c>
      <c r="I1395" s="1089">
        <f t="shared" si="593"/>
        <v>0</v>
      </c>
      <c r="J1395" s="1089"/>
      <c r="K1395" s="1089"/>
      <c r="L1395" s="1089"/>
      <c r="M1395" s="1475"/>
      <c r="N1395" s="1107"/>
      <c r="O1395" s="1475"/>
    </row>
    <row r="1396" spans="1:15" s="176" customFormat="1" ht="14.25" x14ac:dyDescent="0.2">
      <c r="A1396" s="1653"/>
      <c r="B1396" s="1656"/>
      <c r="C1396" s="540">
        <v>4216</v>
      </c>
      <c r="D1396" s="277" t="s">
        <v>45</v>
      </c>
      <c r="E1396" s="1089"/>
      <c r="F1396" s="1089"/>
      <c r="G1396" s="1089"/>
      <c r="H1396" s="1089">
        <f t="shared" si="594"/>
        <v>0</v>
      </c>
      <c r="I1396" s="1089">
        <f t="shared" si="593"/>
        <v>0</v>
      </c>
      <c r="J1396" s="1089"/>
      <c r="K1396" s="1089"/>
      <c r="L1396" s="1089"/>
      <c r="M1396" s="1107"/>
      <c r="N1396" s="1107"/>
      <c r="O1396" s="1107"/>
    </row>
    <row r="1397" spans="1:15" s="176" customFormat="1" ht="14.25" x14ac:dyDescent="0.2">
      <c r="A1397" s="1653"/>
      <c r="B1397" s="1656"/>
      <c r="C1397" s="540">
        <v>4217</v>
      </c>
      <c r="D1397" s="277" t="s">
        <v>46</v>
      </c>
      <c r="E1397" s="1089"/>
      <c r="F1397" s="1089"/>
      <c r="G1397" s="1089"/>
      <c r="H1397" s="1089">
        <f t="shared" si="594"/>
        <v>0</v>
      </c>
      <c r="I1397" s="1089">
        <f t="shared" si="593"/>
        <v>0</v>
      </c>
      <c r="J1397" s="1089"/>
      <c r="K1397" s="1089"/>
      <c r="L1397" s="1089"/>
      <c r="M1397" s="1107"/>
      <c r="N1397" s="1107"/>
      <c r="O1397" s="1107"/>
    </row>
    <row r="1398" spans="1:15" s="176" customFormat="1" ht="14.25" x14ac:dyDescent="0.2">
      <c r="A1398" s="1653"/>
      <c r="B1398" s="1656"/>
      <c r="C1398" s="542"/>
      <c r="D1398" s="488" t="s">
        <v>431</v>
      </c>
      <c r="E1398" s="1399">
        <f>E1400+E1401</f>
        <v>0</v>
      </c>
      <c r="F1398" s="1399">
        <f>F1400+F1401</f>
        <v>0</v>
      </c>
      <c r="G1398" s="1399">
        <f>G1400+G1401</f>
        <v>0</v>
      </c>
      <c r="H1398" s="1399">
        <f t="shared" si="594"/>
        <v>0</v>
      </c>
      <c r="I1398" s="1399">
        <f t="shared" si="593"/>
        <v>0</v>
      </c>
      <c r="J1398" s="1399"/>
      <c r="K1398" s="1399">
        <f>K1400+K1401</f>
        <v>0</v>
      </c>
      <c r="L1398" s="1399">
        <f>L1400+L1401</f>
        <v>0</v>
      </c>
      <c r="M1398" s="1107"/>
      <c r="N1398" s="1107"/>
      <c r="O1398" s="1107"/>
    </row>
    <row r="1399" spans="1:15" s="176" customFormat="1" x14ac:dyDescent="0.2">
      <c r="A1399" s="1653"/>
      <c r="B1399" s="1656"/>
      <c r="C1399" s="540"/>
      <c r="D1399" s="272" t="s">
        <v>72</v>
      </c>
      <c r="E1399" s="1093"/>
      <c r="F1399" s="1093"/>
      <c r="G1399" s="1093"/>
      <c r="H1399" s="1093">
        <f t="shared" si="594"/>
        <v>0</v>
      </c>
      <c r="I1399" s="1093">
        <f t="shared" si="593"/>
        <v>0</v>
      </c>
      <c r="J1399" s="1093"/>
      <c r="K1399" s="1093"/>
      <c r="L1399" s="1093"/>
      <c r="M1399" s="1107"/>
      <c r="N1399" s="1107"/>
      <c r="O1399" s="1107"/>
    </row>
    <row r="1400" spans="1:15" s="176" customFormat="1" x14ac:dyDescent="0.2">
      <c r="A1400" s="1653"/>
      <c r="B1400" s="1656"/>
      <c r="C1400" s="540">
        <v>4221</v>
      </c>
      <c r="D1400" s="272" t="s">
        <v>47</v>
      </c>
      <c r="E1400" s="1093"/>
      <c r="F1400" s="1093"/>
      <c r="G1400" s="1093"/>
      <c r="H1400" s="1093">
        <f t="shared" si="594"/>
        <v>0</v>
      </c>
      <c r="I1400" s="1093">
        <f t="shared" si="593"/>
        <v>0</v>
      </c>
      <c r="J1400" s="1093"/>
      <c r="K1400" s="1093"/>
      <c r="L1400" s="1093"/>
      <c r="M1400" s="1107"/>
      <c r="N1400" s="1107"/>
      <c r="O1400" s="1107"/>
    </row>
    <row r="1401" spans="1:15" s="176" customFormat="1" x14ac:dyDescent="0.2">
      <c r="A1401" s="1653"/>
      <c r="B1401" s="1656"/>
      <c r="C1401" s="540">
        <v>4222</v>
      </c>
      <c r="D1401" s="272" t="s">
        <v>48</v>
      </c>
      <c r="E1401" s="1093"/>
      <c r="F1401" s="1093"/>
      <c r="G1401" s="1093"/>
      <c r="H1401" s="1093">
        <f t="shared" si="594"/>
        <v>0</v>
      </c>
      <c r="I1401" s="1093">
        <f t="shared" si="593"/>
        <v>0</v>
      </c>
      <c r="J1401" s="1093"/>
      <c r="K1401" s="1093"/>
      <c r="L1401" s="1093"/>
      <c r="M1401" s="1107"/>
      <c r="N1401" s="1067"/>
      <c r="O1401" s="1107"/>
    </row>
    <row r="1402" spans="1:15" s="267" customFormat="1" ht="14.25" x14ac:dyDescent="0.2">
      <c r="A1402" s="1653"/>
      <c r="B1402" s="1656"/>
      <c r="C1402" s="540">
        <v>4231</v>
      </c>
      <c r="D1402" s="273" t="s">
        <v>49</v>
      </c>
      <c r="E1402" s="1093"/>
      <c r="F1402" s="1093">
        <v>1421.3</v>
      </c>
      <c r="G1402" s="1093">
        <v>1671.3</v>
      </c>
      <c r="H1402" s="1093">
        <f t="shared" si="594"/>
        <v>250</v>
      </c>
      <c r="I1402" s="1093">
        <f t="shared" si="593"/>
        <v>1671.3</v>
      </c>
      <c r="J1402" s="1093"/>
      <c r="K1402" s="1093">
        <v>1671.3</v>
      </c>
      <c r="L1402" s="1093">
        <v>1671.3</v>
      </c>
      <c r="M1402" s="1067">
        <f t="shared" ref="M1402" si="607">+G1402/12*3</f>
        <v>417.82500000000005</v>
      </c>
      <c r="N1402" s="1067">
        <f t="shared" ref="N1402" si="608">+G1402/12*6</f>
        <v>835.65000000000009</v>
      </c>
      <c r="O1402" s="1067">
        <f t="shared" ref="O1402" si="609">+G1402/12*9</f>
        <v>1253.4750000000001</v>
      </c>
    </row>
    <row r="1403" spans="1:15" s="267" customFormat="1" ht="16.5" x14ac:dyDescent="0.3">
      <c r="A1403" s="1653"/>
      <c r="B1403" s="1656"/>
      <c r="C1403" s="540">
        <v>4232</v>
      </c>
      <c r="D1403" s="273" t="s">
        <v>50</v>
      </c>
      <c r="E1403" s="1093"/>
      <c r="F1403" s="1093"/>
      <c r="G1403" s="1093"/>
      <c r="H1403" s="1093">
        <f t="shared" si="594"/>
        <v>0</v>
      </c>
      <c r="I1403" s="1093">
        <f t="shared" si="593"/>
        <v>0</v>
      </c>
      <c r="J1403" s="1400"/>
      <c r="K1403" s="1093"/>
      <c r="L1403" s="1093"/>
      <c r="M1403" s="1067"/>
      <c r="N1403" s="1067"/>
      <c r="O1403" s="1067"/>
    </row>
    <row r="1404" spans="1:15" s="267" customFormat="1" ht="28.5" x14ac:dyDescent="0.3">
      <c r="A1404" s="1653"/>
      <c r="B1404" s="1656"/>
      <c r="C1404" s="540">
        <v>4233</v>
      </c>
      <c r="D1404" s="273" t="s">
        <v>394</v>
      </c>
      <c r="E1404" s="1093"/>
      <c r="F1404" s="1093"/>
      <c r="G1404" s="1093"/>
      <c r="H1404" s="1093">
        <f t="shared" si="594"/>
        <v>0</v>
      </c>
      <c r="I1404" s="1093">
        <f t="shared" si="593"/>
        <v>0</v>
      </c>
      <c r="J1404" s="1400"/>
      <c r="K1404" s="1093"/>
      <c r="L1404" s="1093"/>
      <c r="M1404" s="1067"/>
      <c r="N1404" s="1067"/>
      <c r="O1404" s="1067"/>
    </row>
    <row r="1405" spans="1:15" s="267" customFormat="1" ht="14.25" x14ac:dyDescent="0.2">
      <c r="A1405" s="1653"/>
      <c r="B1405" s="1656"/>
      <c r="C1405" s="540">
        <v>4234</v>
      </c>
      <c r="D1405" s="273" t="s">
        <v>51</v>
      </c>
      <c r="E1405" s="1089"/>
      <c r="F1405" s="1089"/>
      <c r="G1405" s="1089"/>
      <c r="H1405" s="1089">
        <f t="shared" si="594"/>
        <v>0</v>
      </c>
      <c r="I1405" s="1089">
        <f t="shared" si="593"/>
        <v>0</v>
      </c>
      <c r="J1405" s="1089"/>
      <c r="K1405" s="1089"/>
      <c r="L1405" s="1089"/>
      <c r="M1405" s="1067"/>
      <c r="N1405" s="1475"/>
      <c r="O1405" s="1067"/>
    </row>
    <row r="1406" spans="1:15" s="265" customFormat="1" ht="14.25" x14ac:dyDescent="0.2">
      <c r="A1406" s="1653"/>
      <c r="B1406" s="1656"/>
      <c r="C1406" s="540">
        <v>4235</v>
      </c>
      <c r="D1406" s="273" t="s">
        <v>52</v>
      </c>
      <c r="E1406" s="1089"/>
      <c r="F1406" s="1089">
        <v>500</v>
      </c>
      <c r="G1406" s="1089">
        <v>750</v>
      </c>
      <c r="H1406" s="1089">
        <f t="shared" si="594"/>
        <v>250</v>
      </c>
      <c r="I1406" s="1089">
        <f t="shared" si="593"/>
        <v>750</v>
      </c>
      <c r="J1406" s="1089"/>
      <c r="K1406" s="1089">
        <v>750</v>
      </c>
      <c r="L1406" s="1089">
        <v>750</v>
      </c>
      <c r="M1406" s="1067">
        <f t="shared" ref="M1406" si="610">+G1406/12*3</f>
        <v>187.5</v>
      </c>
      <c r="N1406" s="1067">
        <f t="shared" ref="N1406" si="611">+G1406/12*6</f>
        <v>375</v>
      </c>
      <c r="O1406" s="1067">
        <f t="shared" ref="O1406" si="612">+G1406/12*9</f>
        <v>562.5</v>
      </c>
    </row>
    <row r="1407" spans="1:15" s="267" customFormat="1" ht="28.5" x14ac:dyDescent="0.2">
      <c r="A1407" s="1653"/>
      <c r="B1407" s="1656"/>
      <c r="C1407" s="540">
        <v>4236</v>
      </c>
      <c r="D1407" s="273" t="s">
        <v>53</v>
      </c>
      <c r="E1407" s="1089"/>
      <c r="F1407" s="1089"/>
      <c r="G1407" s="1089"/>
      <c r="H1407" s="1089">
        <f t="shared" si="594"/>
        <v>0</v>
      </c>
      <c r="I1407" s="1089">
        <f t="shared" si="593"/>
        <v>0</v>
      </c>
      <c r="J1407" s="1089"/>
      <c r="K1407" s="1089"/>
      <c r="L1407" s="1089"/>
      <c r="M1407" s="1067"/>
      <c r="N1407" s="1475"/>
      <c r="O1407" s="1067"/>
    </row>
    <row r="1408" spans="1:15" s="265" customFormat="1" ht="14.25" x14ac:dyDescent="0.2">
      <c r="A1408" s="1653"/>
      <c r="B1408" s="1656"/>
      <c r="C1408" s="540">
        <v>4237</v>
      </c>
      <c r="D1408" s="273" t="s">
        <v>54</v>
      </c>
      <c r="E1408" s="1089"/>
      <c r="F1408" s="1089"/>
      <c r="G1408" s="1089"/>
      <c r="H1408" s="1089">
        <f t="shared" si="594"/>
        <v>0</v>
      </c>
      <c r="I1408" s="1089">
        <f t="shared" si="593"/>
        <v>0</v>
      </c>
      <c r="J1408" s="1089"/>
      <c r="K1408" s="1089"/>
      <c r="L1408" s="1089"/>
      <c r="M1408" s="1475"/>
      <c r="N1408" s="1475"/>
      <c r="O1408" s="1475"/>
    </row>
    <row r="1409" spans="1:15" s="265" customFormat="1" ht="14.25" x14ac:dyDescent="0.2">
      <c r="A1409" s="1653"/>
      <c r="B1409" s="1656"/>
      <c r="C1409" s="540">
        <v>4239</v>
      </c>
      <c r="D1409" s="271" t="s">
        <v>55</v>
      </c>
      <c r="E1409" s="1099"/>
      <c r="F1409" s="1099"/>
      <c r="G1409" s="1099"/>
      <c r="H1409" s="1099">
        <f t="shared" si="594"/>
        <v>0</v>
      </c>
      <c r="I1409" s="1099">
        <f t="shared" ref="I1409:I1440" si="613">G1409-E1409</f>
        <v>0</v>
      </c>
      <c r="J1409" s="1099"/>
      <c r="K1409" s="1099"/>
      <c r="L1409" s="1099"/>
      <c r="M1409" s="1475"/>
      <c r="N1409" s="1475"/>
      <c r="O1409" s="1475"/>
    </row>
    <row r="1410" spans="1:15" s="265" customFormat="1" ht="14.25" x14ac:dyDescent="0.2">
      <c r="A1410" s="1653"/>
      <c r="B1410" s="1656"/>
      <c r="C1410" s="540">
        <v>4241</v>
      </c>
      <c r="D1410" s="273" t="s">
        <v>56</v>
      </c>
      <c r="E1410" s="1089">
        <v>90.2</v>
      </c>
      <c r="F1410" s="1089">
        <v>90.2</v>
      </c>
      <c r="G1410" s="1089">
        <v>90.2</v>
      </c>
      <c r="H1410" s="1089">
        <f t="shared" si="594"/>
        <v>0</v>
      </c>
      <c r="I1410" s="1089">
        <f t="shared" si="613"/>
        <v>0</v>
      </c>
      <c r="J1410" s="1089"/>
      <c r="K1410" s="1089">
        <v>90.2</v>
      </c>
      <c r="L1410" s="1089">
        <v>90.2</v>
      </c>
      <c r="M1410" s="1067">
        <f t="shared" ref="M1410" si="614">+G1410/12*3</f>
        <v>22.55</v>
      </c>
      <c r="N1410" s="1067">
        <f t="shared" ref="N1410" si="615">+G1410/12*6</f>
        <v>45.1</v>
      </c>
      <c r="O1410" s="1067">
        <f t="shared" ref="O1410" si="616">+G1410/12*9</f>
        <v>67.650000000000006</v>
      </c>
    </row>
    <row r="1411" spans="1:15" s="265" customFormat="1" ht="28.5" x14ac:dyDescent="0.2">
      <c r="A1411" s="1653"/>
      <c r="B1411" s="1656"/>
      <c r="C1411" s="540">
        <v>4251</v>
      </c>
      <c r="D1411" s="271" t="s">
        <v>57</v>
      </c>
      <c r="E1411" s="1099"/>
      <c r="F1411" s="1099"/>
      <c r="G1411" s="1099"/>
      <c r="H1411" s="1099">
        <f t="shared" si="594"/>
        <v>0</v>
      </c>
      <c r="I1411" s="1099">
        <f t="shared" si="613"/>
        <v>0</v>
      </c>
      <c r="J1411" s="1099"/>
      <c r="K1411" s="1099"/>
      <c r="L1411" s="1099"/>
      <c r="M1411" s="1475"/>
      <c r="N1411" s="1475"/>
      <c r="O1411" s="1475"/>
    </row>
    <row r="1412" spans="1:15" s="265" customFormat="1" ht="28.5" x14ac:dyDescent="0.2">
      <c r="A1412" s="1653"/>
      <c r="B1412" s="1656"/>
      <c r="C1412" s="542">
        <v>4252</v>
      </c>
      <c r="D1412" s="488" t="s">
        <v>58</v>
      </c>
      <c r="E1412" s="1399">
        <f>E1414+E1415</f>
        <v>0</v>
      </c>
      <c r="F1412" s="1399">
        <f>F1414+F1415</f>
        <v>0</v>
      </c>
      <c r="G1412" s="1399">
        <f>G1414+G1415</f>
        <v>0</v>
      </c>
      <c r="H1412" s="1399">
        <f t="shared" si="594"/>
        <v>0</v>
      </c>
      <c r="I1412" s="1399">
        <f t="shared" si="613"/>
        <v>0</v>
      </c>
      <c r="J1412" s="1399"/>
      <c r="K1412" s="1399">
        <f>K1414+K1415</f>
        <v>0</v>
      </c>
      <c r="L1412" s="1399">
        <f>L1414+L1415</f>
        <v>0</v>
      </c>
      <c r="M1412" s="1475"/>
      <c r="N1412" s="1475"/>
      <c r="O1412" s="1475"/>
    </row>
    <row r="1413" spans="1:15" s="265" customFormat="1" x14ac:dyDescent="0.2">
      <c r="A1413" s="1653"/>
      <c r="B1413" s="1656"/>
      <c r="C1413" s="540"/>
      <c r="D1413" s="272" t="s">
        <v>72</v>
      </c>
      <c r="E1413" s="1099"/>
      <c r="F1413" s="1099"/>
      <c r="G1413" s="1099"/>
      <c r="H1413" s="1099">
        <f t="shared" si="594"/>
        <v>0</v>
      </c>
      <c r="I1413" s="1099">
        <f t="shared" si="613"/>
        <v>0</v>
      </c>
      <c r="J1413" s="1099"/>
      <c r="K1413" s="1099"/>
      <c r="L1413" s="1099"/>
      <c r="M1413" s="1475"/>
      <c r="N1413" s="1067"/>
      <c r="O1413" s="1475"/>
    </row>
    <row r="1414" spans="1:15" s="267" customFormat="1" ht="27" x14ac:dyDescent="0.2">
      <c r="A1414" s="1653"/>
      <c r="B1414" s="1656"/>
      <c r="C1414" s="540"/>
      <c r="D1414" s="279" t="s">
        <v>59</v>
      </c>
      <c r="E1414" s="1099"/>
      <c r="F1414" s="1099"/>
      <c r="G1414" s="1099"/>
      <c r="H1414" s="1099">
        <f t="shared" si="594"/>
        <v>0</v>
      </c>
      <c r="I1414" s="1099">
        <f t="shared" si="613"/>
        <v>0</v>
      </c>
      <c r="J1414" s="1099"/>
      <c r="K1414" s="1099"/>
      <c r="L1414" s="1099"/>
      <c r="M1414" s="1067"/>
      <c r="N1414" s="1067"/>
      <c r="O1414" s="1067"/>
    </row>
    <row r="1415" spans="1:15" s="267" customFormat="1" ht="27" x14ac:dyDescent="0.2">
      <c r="A1415" s="1653"/>
      <c r="B1415" s="1656"/>
      <c r="C1415" s="540"/>
      <c r="D1415" s="279" t="s">
        <v>60</v>
      </c>
      <c r="E1415" s="1099"/>
      <c r="F1415" s="1099"/>
      <c r="G1415" s="1099"/>
      <c r="H1415" s="1099">
        <f t="shared" si="594"/>
        <v>0</v>
      </c>
      <c r="I1415" s="1099">
        <f t="shared" si="613"/>
        <v>0</v>
      </c>
      <c r="J1415" s="1099"/>
      <c r="K1415" s="1099"/>
      <c r="L1415" s="1099"/>
      <c r="M1415" s="1067"/>
      <c r="N1415" s="1067"/>
      <c r="O1415" s="1067"/>
    </row>
    <row r="1416" spans="1:15" s="267" customFormat="1" ht="14.25" x14ac:dyDescent="0.2">
      <c r="A1416" s="1653"/>
      <c r="B1416" s="1656"/>
      <c r="C1416" s="542">
        <v>4261</v>
      </c>
      <c r="D1416" s="488" t="s">
        <v>61</v>
      </c>
      <c r="E1416" s="1399">
        <f>E1418+E1419</f>
        <v>0</v>
      </c>
      <c r="F1416" s="1399">
        <f>F1418+F1419</f>
        <v>0</v>
      </c>
      <c r="G1416" s="1399">
        <f>G1418+G1419</f>
        <v>0</v>
      </c>
      <c r="H1416" s="1399">
        <f t="shared" si="594"/>
        <v>0</v>
      </c>
      <c r="I1416" s="1399">
        <f t="shared" si="613"/>
        <v>0</v>
      </c>
      <c r="J1416" s="1399"/>
      <c r="K1416" s="1399">
        <f>K1418+K1419</f>
        <v>0</v>
      </c>
      <c r="L1416" s="1399">
        <f>L1418+L1419</f>
        <v>0</v>
      </c>
      <c r="M1416" s="1067"/>
      <c r="N1416" s="1067"/>
      <c r="O1416" s="1067"/>
    </row>
    <row r="1417" spans="1:15" s="267" customFormat="1" x14ac:dyDescent="0.2">
      <c r="A1417" s="1653"/>
      <c r="B1417" s="1656"/>
      <c r="C1417" s="540"/>
      <c r="D1417" s="272" t="s">
        <v>72</v>
      </c>
      <c r="E1417" s="1089"/>
      <c r="F1417" s="1089"/>
      <c r="G1417" s="1089"/>
      <c r="H1417" s="1089">
        <f t="shared" si="594"/>
        <v>0</v>
      </c>
      <c r="I1417" s="1089">
        <f t="shared" si="613"/>
        <v>0</v>
      </c>
      <c r="J1417" s="1089"/>
      <c r="K1417" s="1089"/>
      <c r="L1417" s="1089"/>
      <c r="M1417" s="1067"/>
      <c r="N1417" s="1067"/>
      <c r="O1417" s="1067"/>
    </row>
    <row r="1418" spans="1:15" s="267" customFormat="1" x14ac:dyDescent="0.2">
      <c r="A1418" s="1653"/>
      <c r="B1418" s="1656"/>
      <c r="C1418" s="540"/>
      <c r="D1418" s="272" t="s">
        <v>62</v>
      </c>
      <c r="E1418" s="1089"/>
      <c r="F1418" s="1089"/>
      <c r="G1418" s="1089"/>
      <c r="H1418" s="1089">
        <f t="shared" si="594"/>
        <v>0</v>
      </c>
      <c r="I1418" s="1089">
        <f t="shared" si="613"/>
        <v>0</v>
      </c>
      <c r="J1418" s="1089"/>
      <c r="K1418" s="1089"/>
      <c r="L1418" s="1089"/>
      <c r="M1418" s="1067"/>
      <c r="N1418" s="1067"/>
      <c r="O1418" s="1067"/>
    </row>
    <row r="1419" spans="1:15" s="267" customFormat="1" x14ac:dyDescent="0.2">
      <c r="A1419" s="1653"/>
      <c r="B1419" s="1656"/>
      <c r="C1419" s="540"/>
      <c r="D1419" s="272" t="s">
        <v>63</v>
      </c>
      <c r="E1419" s="1089"/>
      <c r="F1419" s="1089"/>
      <c r="G1419" s="1089"/>
      <c r="H1419" s="1089">
        <f t="shared" si="594"/>
        <v>0</v>
      </c>
      <c r="I1419" s="1089">
        <f t="shared" si="613"/>
        <v>0</v>
      </c>
      <c r="J1419" s="1089"/>
      <c r="K1419" s="1089"/>
      <c r="L1419" s="1089"/>
      <c r="M1419" s="1067"/>
      <c r="N1419" s="1067"/>
      <c r="O1419" s="1067"/>
    </row>
    <row r="1420" spans="1:15" s="267" customFormat="1" ht="14.25" x14ac:dyDescent="0.2">
      <c r="A1420" s="1653"/>
      <c r="B1420" s="1656"/>
      <c r="C1420" s="540">
        <v>4262</v>
      </c>
      <c r="D1420" s="273" t="s">
        <v>350</v>
      </c>
      <c r="E1420" s="1089"/>
      <c r="F1420" s="1089"/>
      <c r="G1420" s="1089"/>
      <c r="H1420" s="1089">
        <f t="shared" si="594"/>
        <v>0</v>
      </c>
      <c r="I1420" s="1089">
        <f t="shared" si="613"/>
        <v>0</v>
      </c>
      <c r="J1420" s="1089"/>
      <c r="K1420" s="1089"/>
      <c r="L1420" s="1089"/>
      <c r="M1420" s="1067"/>
      <c r="N1420" s="1067"/>
      <c r="O1420" s="1067"/>
    </row>
    <row r="1421" spans="1:15" s="267" customFormat="1" ht="14.25" x14ac:dyDescent="0.2">
      <c r="A1421" s="1653"/>
      <c r="B1421" s="1656"/>
      <c r="C1421" s="540">
        <v>4264</v>
      </c>
      <c r="D1421" s="273" t="s">
        <v>349</v>
      </c>
      <c r="E1421" s="1089"/>
      <c r="F1421" s="1089"/>
      <c r="G1421" s="1089"/>
      <c r="H1421" s="1089">
        <f t="shared" si="594"/>
        <v>0</v>
      </c>
      <c r="I1421" s="1089">
        <f t="shared" si="613"/>
        <v>0</v>
      </c>
      <c r="J1421" s="1089"/>
      <c r="K1421" s="1089"/>
      <c r="L1421" s="1089"/>
      <c r="M1421" s="1067"/>
      <c r="N1421" s="1067"/>
      <c r="O1421" s="1067"/>
    </row>
    <row r="1422" spans="1:15" s="267" customFormat="1" ht="22.5" customHeight="1" x14ac:dyDescent="0.25">
      <c r="A1422" s="1653"/>
      <c r="B1422" s="1656"/>
      <c r="C1422" s="543">
        <v>4266</v>
      </c>
      <c r="D1422" s="516" t="s">
        <v>439</v>
      </c>
      <c r="E1422" s="1089"/>
      <c r="F1422" s="1089"/>
      <c r="G1422" s="1089"/>
      <c r="H1422" s="1089">
        <f t="shared" si="594"/>
        <v>0</v>
      </c>
      <c r="I1422" s="1089">
        <f t="shared" si="613"/>
        <v>0</v>
      </c>
      <c r="J1422" s="1089"/>
      <c r="K1422" s="1089"/>
      <c r="L1422" s="1089"/>
      <c r="M1422" s="1067"/>
      <c r="N1422" s="1067"/>
      <c r="O1422" s="1067"/>
    </row>
    <row r="1423" spans="1:15" s="267" customFormat="1" ht="14.25" x14ac:dyDescent="0.2">
      <c r="A1423" s="1653"/>
      <c r="B1423" s="1656"/>
      <c r="C1423" s="540">
        <v>4267</v>
      </c>
      <c r="D1423" s="273" t="s">
        <v>351</v>
      </c>
      <c r="E1423" s="1089"/>
      <c r="F1423" s="1089"/>
      <c r="G1423" s="1089"/>
      <c r="H1423" s="1089">
        <f t="shared" si="594"/>
        <v>0</v>
      </c>
      <c r="I1423" s="1089">
        <f t="shared" si="613"/>
        <v>0</v>
      </c>
      <c r="J1423" s="1089"/>
      <c r="K1423" s="1089"/>
      <c r="L1423" s="1089"/>
      <c r="M1423" s="1067"/>
      <c r="N1423" s="1067"/>
      <c r="O1423" s="1067"/>
    </row>
    <row r="1424" spans="1:15" s="267" customFormat="1" ht="14.25" x14ac:dyDescent="0.2">
      <c r="A1424" s="1653"/>
      <c r="B1424" s="1656"/>
      <c r="C1424" s="540">
        <v>4269</v>
      </c>
      <c r="D1424" s="273" t="s">
        <v>64</v>
      </c>
      <c r="E1424" s="1089"/>
      <c r="F1424" s="1089"/>
      <c r="G1424" s="1089"/>
      <c r="H1424" s="1089">
        <f t="shared" si="594"/>
        <v>0</v>
      </c>
      <c r="I1424" s="1089">
        <f t="shared" si="613"/>
        <v>0</v>
      </c>
      <c r="J1424" s="1089"/>
      <c r="K1424" s="1089"/>
      <c r="L1424" s="1089"/>
      <c r="M1424" s="1067"/>
      <c r="N1424" s="1500"/>
      <c r="O1424" s="1067"/>
    </row>
    <row r="1425" spans="1:15" s="267" customFormat="1" ht="28.5" x14ac:dyDescent="0.2">
      <c r="A1425" s="1653"/>
      <c r="B1425" s="1656"/>
      <c r="C1425" s="540">
        <v>4511</v>
      </c>
      <c r="D1425" s="271" t="s">
        <v>65</v>
      </c>
      <c r="E1425" s="1089"/>
      <c r="F1425" s="1089"/>
      <c r="G1425" s="1089"/>
      <c r="H1425" s="1089">
        <f t="shared" si="594"/>
        <v>0</v>
      </c>
      <c r="I1425" s="1089">
        <f t="shared" si="613"/>
        <v>0</v>
      </c>
      <c r="J1425" s="1089"/>
      <c r="K1425" s="1089"/>
      <c r="L1425" s="1089"/>
      <c r="M1425" s="1067"/>
      <c r="N1425" s="1500"/>
      <c r="O1425" s="1067"/>
    </row>
    <row r="1426" spans="1:15" s="269" customFormat="1" ht="28.5" x14ac:dyDescent="0.3">
      <c r="A1426" s="1653"/>
      <c r="B1426" s="1656"/>
      <c r="C1426" s="540">
        <v>4621</v>
      </c>
      <c r="D1426" s="271" t="s">
        <v>66</v>
      </c>
      <c r="E1426" s="1089"/>
      <c r="F1426" s="1089"/>
      <c r="G1426" s="1089"/>
      <c r="H1426" s="1089">
        <f t="shared" si="594"/>
        <v>0</v>
      </c>
      <c r="I1426" s="1089">
        <f t="shared" si="613"/>
        <v>0</v>
      </c>
      <c r="J1426" s="1401"/>
      <c r="K1426" s="1089"/>
      <c r="L1426" s="1089"/>
      <c r="M1426" s="1067"/>
      <c r="N1426" s="1500"/>
      <c r="O1426" s="1500"/>
    </row>
    <row r="1427" spans="1:15" s="269" customFormat="1" ht="28.5" x14ac:dyDescent="0.3">
      <c r="A1427" s="1653"/>
      <c r="B1427" s="1656"/>
      <c r="C1427" s="540">
        <v>4631</v>
      </c>
      <c r="D1427" s="271" t="s">
        <v>393</v>
      </c>
      <c r="E1427" s="1089"/>
      <c r="F1427" s="1089"/>
      <c r="G1427" s="1089"/>
      <c r="H1427" s="1089">
        <f t="shared" si="594"/>
        <v>0</v>
      </c>
      <c r="I1427" s="1089">
        <f t="shared" si="613"/>
        <v>0</v>
      </c>
      <c r="J1427" s="1401"/>
      <c r="K1427" s="1089"/>
      <c r="L1427" s="1089"/>
      <c r="M1427" s="1500"/>
      <c r="N1427" s="1500"/>
      <c r="O1427" s="1500"/>
    </row>
    <row r="1428" spans="1:15" s="269" customFormat="1" ht="21.75" customHeight="1" x14ac:dyDescent="0.2">
      <c r="A1428" s="1653"/>
      <c r="B1428" s="1656"/>
      <c r="C1428" s="540">
        <v>4632</v>
      </c>
      <c r="D1428" s="271" t="s">
        <v>290</v>
      </c>
      <c r="E1428" s="1089"/>
      <c r="F1428" s="1089"/>
      <c r="G1428" s="1089"/>
      <c r="H1428" s="1089">
        <f t="shared" si="594"/>
        <v>0</v>
      </c>
      <c r="I1428" s="1089">
        <f t="shared" si="613"/>
        <v>0</v>
      </c>
      <c r="J1428" s="1089"/>
      <c r="K1428" s="1089"/>
      <c r="L1428" s="1089"/>
      <c r="M1428" s="1500"/>
      <c r="N1428" s="1500"/>
      <c r="O1428" s="1500"/>
    </row>
    <row r="1429" spans="1:15" s="269" customFormat="1" ht="48.75" customHeight="1" x14ac:dyDescent="0.25">
      <c r="A1429" s="1653"/>
      <c r="B1429" s="1656"/>
      <c r="C1429" s="543">
        <v>4638</v>
      </c>
      <c r="D1429" s="516" t="s">
        <v>440</v>
      </c>
      <c r="E1429" s="1089"/>
      <c r="F1429" s="1089"/>
      <c r="G1429" s="1089"/>
      <c r="H1429" s="1089">
        <f t="shared" si="594"/>
        <v>0</v>
      </c>
      <c r="I1429" s="1089">
        <f t="shared" si="613"/>
        <v>0</v>
      </c>
      <c r="J1429" s="1089"/>
      <c r="K1429" s="1089"/>
      <c r="L1429" s="1089"/>
      <c r="M1429" s="1500"/>
      <c r="N1429" s="1500"/>
      <c r="O1429" s="1500"/>
    </row>
    <row r="1430" spans="1:15" s="269" customFormat="1" ht="14.25" x14ac:dyDescent="0.2">
      <c r="A1430" s="1653"/>
      <c r="B1430" s="1656"/>
      <c r="C1430" s="540" t="s">
        <v>399</v>
      </c>
      <c r="D1430" s="271" t="s">
        <v>400</v>
      </c>
      <c r="E1430" s="1089"/>
      <c r="F1430" s="1089"/>
      <c r="G1430" s="1089"/>
      <c r="H1430" s="1089">
        <f t="shared" si="594"/>
        <v>0</v>
      </c>
      <c r="I1430" s="1089">
        <f t="shared" si="613"/>
        <v>0</v>
      </c>
      <c r="J1430" s="1089"/>
      <c r="K1430" s="1089"/>
      <c r="L1430" s="1089"/>
      <c r="M1430" s="1500"/>
      <c r="N1430" s="1500"/>
      <c r="O1430" s="1500"/>
    </row>
    <row r="1431" spans="1:15" s="269" customFormat="1" ht="14.25" x14ac:dyDescent="0.2">
      <c r="A1431" s="1653"/>
      <c r="B1431" s="1656"/>
      <c r="C1431" s="540">
        <v>4729</v>
      </c>
      <c r="D1431" s="273" t="s">
        <v>67</v>
      </c>
      <c r="E1431" s="1402"/>
      <c r="F1431" s="1402"/>
      <c r="G1431" s="1089"/>
      <c r="H1431" s="1089">
        <f t="shared" si="594"/>
        <v>0</v>
      </c>
      <c r="I1431" s="1089">
        <f t="shared" si="613"/>
        <v>0</v>
      </c>
      <c r="J1431" s="1402"/>
      <c r="K1431" s="1402"/>
      <c r="L1431" s="1402"/>
      <c r="M1431" s="1500"/>
      <c r="N1431" s="1500"/>
      <c r="O1431" s="1500"/>
    </row>
    <row r="1432" spans="1:15" s="269" customFormat="1" ht="14.25" x14ac:dyDescent="0.2">
      <c r="A1432" s="1653"/>
      <c r="B1432" s="1656"/>
      <c r="C1432" s="540">
        <v>4822</v>
      </c>
      <c r="D1432" s="273" t="s">
        <v>68</v>
      </c>
      <c r="E1432" s="1402"/>
      <c r="F1432" s="1402"/>
      <c r="G1432" s="1089"/>
      <c r="H1432" s="1089">
        <f t="shared" si="594"/>
        <v>0</v>
      </c>
      <c r="I1432" s="1089">
        <f t="shared" si="613"/>
        <v>0</v>
      </c>
      <c r="J1432" s="1402"/>
      <c r="K1432" s="1402"/>
      <c r="L1432" s="1402"/>
      <c r="M1432" s="1500"/>
      <c r="N1432" s="1500"/>
      <c r="O1432" s="1500"/>
    </row>
    <row r="1433" spans="1:15" s="269" customFormat="1" ht="14.25" x14ac:dyDescent="0.2">
      <c r="A1433" s="1653"/>
      <c r="B1433" s="1656"/>
      <c r="C1433" s="542">
        <v>4823</v>
      </c>
      <c r="D1433" s="488" t="s">
        <v>69</v>
      </c>
      <c r="E1433" s="1399">
        <f>E1435+E1436+E1437</f>
        <v>192.1</v>
      </c>
      <c r="F1433" s="1399">
        <f>F1435+F1436+F1437</f>
        <v>423.4</v>
      </c>
      <c r="G1433" s="1399">
        <f>G1435+G1436+G1437</f>
        <v>423.7</v>
      </c>
      <c r="H1433" s="1399">
        <f t="shared" si="594"/>
        <v>0.30000000000001137</v>
      </c>
      <c r="I1433" s="1399">
        <f t="shared" si="613"/>
        <v>231.6</v>
      </c>
      <c r="J1433" s="1399"/>
      <c r="K1433" s="1399">
        <f>K1435+K1436+K1437</f>
        <v>423.7</v>
      </c>
      <c r="L1433" s="1399">
        <f>L1435+L1436+L1437</f>
        <v>423.7</v>
      </c>
      <c r="M1433" s="1500"/>
      <c r="N1433" s="1500"/>
      <c r="O1433" s="1500"/>
    </row>
    <row r="1434" spans="1:15" s="269" customFormat="1" ht="14.25" x14ac:dyDescent="0.2">
      <c r="A1434" s="1653"/>
      <c r="B1434" s="1656"/>
      <c r="C1434" s="540"/>
      <c r="D1434" s="272" t="s">
        <v>72</v>
      </c>
      <c r="E1434" s="1402"/>
      <c r="F1434" s="1402"/>
      <c r="G1434" s="1089"/>
      <c r="H1434" s="1089">
        <f t="shared" si="594"/>
        <v>0</v>
      </c>
      <c r="I1434" s="1089">
        <f t="shared" si="613"/>
        <v>0</v>
      </c>
      <c r="J1434" s="1402"/>
      <c r="K1434" s="1402"/>
      <c r="L1434" s="1402"/>
      <c r="M1434" s="1500"/>
      <c r="N1434" s="1067"/>
      <c r="O1434" s="1500"/>
    </row>
    <row r="1435" spans="1:15" s="267" customFormat="1" ht="27" x14ac:dyDescent="0.2">
      <c r="A1435" s="1653"/>
      <c r="B1435" s="1656"/>
      <c r="C1435" s="540"/>
      <c r="D1435" s="272" t="s">
        <v>289</v>
      </c>
      <c r="E1435" s="1089"/>
      <c r="F1435" s="1089">
        <v>11</v>
      </c>
      <c r="G1435" s="1089">
        <v>11.3</v>
      </c>
      <c r="H1435" s="1089">
        <f t="shared" si="594"/>
        <v>0.30000000000000071</v>
      </c>
      <c r="I1435" s="1089">
        <f t="shared" si="613"/>
        <v>11.3</v>
      </c>
      <c r="J1435" s="1402"/>
      <c r="K1435" s="1089">
        <v>11.3</v>
      </c>
      <c r="L1435" s="1089">
        <v>11.3</v>
      </c>
      <c r="M1435" s="1067">
        <f t="shared" ref="M1435:M1436" si="617">+G1435/12*3</f>
        <v>2.8250000000000002</v>
      </c>
      <c r="N1435" s="1067">
        <f t="shared" ref="N1435:N1436" si="618">+G1435/12*6</f>
        <v>5.65</v>
      </c>
      <c r="O1435" s="1067">
        <f t="shared" ref="O1435:O1436" si="619">+G1435/12*9</f>
        <v>8.4750000000000014</v>
      </c>
    </row>
    <row r="1436" spans="1:15" ht="27.95" customHeight="1" x14ac:dyDescent="0.25">
      <c r="A1436" s="1653"/>
      <c r="B1436" s="1656"/>
      <c r="C1436" s="540"/>
      <c r="D1436" s="272" t="s">
        <v>287</v>
      </c>
      <c r="E1436" s="1089">
        <v>192.1</v>
      </c>
      <c r="F1436" s="1089">
        <v>412.4</v>
      </c>
      <c r="G1436" s="1089">
        <v>412.4</v>
      </c>
      <c r="H1436" s="1089">
        <f t="shared" si="594"/>
        <v>0</v>
      </c>
      <c r="I1436" s="1089">
        <f t="shared" si="613"/>
        <v>220.29999999999998</v>
      </c>
      <c r="J1436" s="1402"/>
      <c r="K1436" s="1089">
        <v>412.4</v>
      </c>
      <c r="L1436" s="1089">
        <v>412.4</v>
      </c>
      <c r="M1436" s="1067">
        <f t="shared" si="617"/>
        <v>103.1</v>
      </c>
      <c r="N1436" s="1067">
        <f t="shared" si="618"/>
        <v>206.2</v>
      </c>
      <c r="O1436" s="1067">
        <f t="shared" si="619"/>
        <v>309.3</v>
      </c>
    </row>
    <row r="1437" spans="1:15" ht="14.25" x14ac:dyDescent="0.25">
      <c r="A1437" s="1653"/>
      <c r="B1437" s="1656"/>
      <c r="C1437" s="540"/>
      <c r="D1437" s="272" t="s">
        <v>288</v>
      </c>
      <c r="E1437" s="1402"/>
      <c r="F1437" s="1402"/>
      <c r="G1437" s="1089"/>
      <c r="H1437" s="1089">
        <f t="shared" si="594"/>
        <v>0</v>
      </c>
      <c r="I1437" s="1089">
        <f t="shared" si="613"/>
        <v>0</v>
      </c>
      <c r="J1437" s="1402"/>
      <c r="K1437" s="1402"/>
      <c r="L1437" s="1402"/>
      <c r="N1437" s="1501"/>
    </row>
    <row r="1438" spans="1:15" ht="31.5" customHeight="1" x14ac:dyDescent="0.25">
      <c r="A1438" s="1653"/>
      <c r="B1438" s="1656"/>
      <c r="C1438" s="543" t="s">
        <v>438</v>
      </c>
      <c r="D1438" s="516" t="s">
        <v>464</v>
      </c>
      <c r="E1438" s="1402"/>
      <c r="F1438" s="1402"/>
      <c r="G1438" s="1089"/>
      <c r="H1438" s="1089">
        <f t="shared" si="594"/>
        <v>0</v>
      </c>
      <c r="I1438" s="1089">
        <f t="shared" si="613"/>
        <v>0</v>
      </c>
      <c r="J1438" s="1402"/>
      <c r="K1438" s="1402"/>
      <c r="L1438" s="1402"/>
      <c r="N1438" s="1501"/>
    </row>
    <row r="1439" spans="1:15" s="282" customFormat="1" ht="14.25" x14ac:dyDescent="0.25">
      <c r="A1439" s="1653"/>
      <c r="B1439" s="1656"/>
      <c r="C1439" s="540">
        <v>4861</v>
      </c>
      <c r="D1439" s="273" t="s">
        <v>70</v>
      </c>
      <c r="E1439" s="1402"/>
      <c r="F1439" s="1402"/>
      <c r="G1439" s="1089"/>
      <c r="H1439" s="1089">
        <f t="shared" si="594"/>
        <v>0</v>
      </c>
      <c r="I1439" s="1089">
        <f t="shared" si="613"/>
        <v>0</v>
      </c>
      <c r="J1439" s="1402"/>
      <c r="K1439" s="1402"/>
      <c r="L1439" s="1402"/>
      <c r="M1439" s="1383"/>
      <c r="N1439" s="1379"/>
      <c r="O1439" s="1501"/>
    </row>
    <row r="1440" spans="1:15" ht="14.25" x14ac:dyDescent="0.25">
      <c r="A1440" s="1654"/>
      <c r="B1440" s="1657"/>
      <c r="C1440" s="540">
        <v>4891</v>
      </c>
      <c r="D1440" s="273" t="s">
        <v>71</v>
      </c>
      <c r="E1440" s="1089"/>
      <c r="F1440" s="1089"/>
      <c r="G1440" s="1089"/>
      <c r="H1440" s="1089">
        <f t="shared" si="594"/>
        <v>0</v>
      </c>
      <c r="I1440" s="1089">
        <f t="shared" si="613"/>
        <v>0</v>
      </c>
      <c r="J1440" s="1089"/>
      <c r="K1440" s="1089"/>
      <c r="L1440" s="1089"/>
      <c r="M1440" s="1502"/>
    </row>
    <row r="1441" spans="1:15" s="27" customFormat="1" ht="28.5" x14ac:dyDescent="0.25">
      <c r="A1441" s="1647" t="s">
        <v>454</v>
      </c>
      <c r="B1441" s="1647"/>
      <c r="C1441" s="283"/>
      <c r="D1441" s="36" t="s">
        <v>73</v>
      </c>
      <c r="E1441" s="1403">
        <f>SUM(E1443:E1450)</f>
        <v>0</v>
      </c>
      <c r="F1441" s="1403">
        <f>SUM(F1443:F1450)</f>
        <v>0</v>
      </c>
      <c r="G1441" s="1403">
        <f>SUM(G1443:G1450)</f>
        <v>0</v>
      </c>
      <c r="H1441" s="1403">
        <f t="shared" si="594"/>
        <v>0</v>
      </c>
      <c r="I1441" s="1403">
        <f>+I1447+I1448+I1449+I1450</f>
        <v>0</v>
      </c>
      <c r="J1441" s="1403"/>
      <c r="K1441" s="1403">
        <f>SUM(K1443:K1450)</f>
        <v>0</v>
      </c>
      <c r="L1441" s="1403">
        <f>SUM(L1443:L1450)</f>
        <v>0</v>
      </c>
      <c r="M1441" s="1503"/>
      <c r="N1441" s="1503"/>
      <c r="O1441" s="1503"/>
    </row>
    <row r="1442" spans="1:15" s="20" customFormat="1" ht="23.25" customHeight="1" x14ac:dyDescent="0.25">
      <c r="A1442" s="891" t="s">
        <v>455</v>
      </c>
      <c r="B1442" s="891" t="s">
        <v>456</v>
      </c>
      <c r="C1442" s="284"/>
      <c r="D1442" s="17" t="s">
        <v>72</v>
      </c>
      <c r="E1442" s="1404"/>
      <c r="F1442" s="1404"/>
      <c r="G1442" s="1404"/>
      <c r="H1442" s="1404">
        <f t="shared" si="594"/>
        <v>0</v>
      </c>
      <c r="I1442" s="411">
        <f t="shared" ref="I1442:I1455" si="620">G1442-E1442</f>
        <v>0</v>
      </c>
      <c r="J1442" s="1404"/>
      <c r="K1442" s="1404"/>
      <c r="L1442" s="1404"/>
      <c r="M1442" s="1504"/>
      <c r="N1442" s="1504"/>
      <c r="O1442" s="1504"/>
    </row>
    <row r="1443" spans="1:15" s="20" customFormat="1" ht="14.25" x14ac:dyDescent="0.25">
      <c r="A1443" s="1658">
        <v>1080</v>
      </c>
      <c r="B1443" s="1658">
        <v>11017</v>
      </c>
      <c r="C1443" s="284">
        <v>5111</v>
      </c>
      <c r="D1443" s="18" t="s">
        <v>1292</v>
      </c>
      <c r="E1443" s="1404"/>
      <c r="F1443" s="1404"/>
      <c r="G1443" s="1404"/>
      <c r="H1443" s="411">
        <f t="shared" si="594"/>
        <v>0</v>
      </c>
      <c r="I1443" s="411">
        <f t="shared" si="620"/>
        <v>0</v>
      </c>
      <c r="J1443" s="1404"/>
      <c r="K1443" s="1404"/>
      <c r="L1443" s="1404"/>
      <c r="M1443" s="1504"/>
      <c r="N1443" s="1504"/>
      <c r="O1443" s="1504"/>
    </row>
    <row r="1444" spans="1:15" s="20" customFormat="1" ht="14.25" x14ac:dyDescent="0.25">
      <c r="A1444" s="1659"/>
      <c r="B1444" s="1659"/>
      <c r="C1444" s="284">
        <v>5112</v>
      </c>
      <c r="D1444" s="18" t="s">
        <v>1293</v>
      </c>
      <c r="E1444" s="1404"/>
      <c r="F1444" s="1404"/>
      <c r="G1444" s="1404"/>
      <c r="H1444" s="411">
        <f t="shared" si="594"/>
        <v>0</v>
      </c>
      <c r="I1444" s="411">
        <f t="shared" si="620"/>
        <v>0</v>
      </c>
      <c r="J1444" s="1404"/>
      <c r="K1444" s="1404"/>
      <c r="L1444" s="1404"/>
      <c r="M1444" s="1504"/>
      <c r="N1444" s="1504"/>
      <c r="O1444" s="1504"/>
    </row>
    <row r="1445" spans="1:15" s="20" customFormat="1" ht="13.5" customHeight="1" x14ac:dyDescent="0.25">
      <c r="A1445" s="1659"/>
      <c r="B1445" s="1659"/>
      <c r="C1445" s="284" t="s">
        <v>1294</v>
      </c>
      <c r="D1445" s="18" t="s">
        <v>1269</v>
      </c>
      <c r="E1445" s="1404"/>
      <c r="F1445" s="1404"/>
      <c r="G1445" s="1404"/>
      <c r="H1445" s="411">
        <f t="shared" si="594"/>
        <v>0</v>
      </c>
      <c r="I1445" s="411">
        <f t="shared" si="620"/>
        <v>0</v>
      </c>
      <c r="J1445" s="1404"/>
      <c r="K1445" s="1404"/>
      <c r="L1445" s="1404"/>
      <c r="M1445" s="1504"/>
      <c r="N1445" s="1504"/>
      <c r="O1445" s="1504"/>
    </row>
    <row r="1446" spans="1:15" s="20" customFormat="1" ht="14.25" x14ac:dyDescent="0.25">
      <c r="A1446" s="1659"/>
      <c r="B1446" s="1659"/>
      <c r="C1446" s="284">
        <v>5121</v>
      </c>
      <c r="D1446" s="271" t="s">
        <v>74</v>
      </c>
      <c r="E1446" s="1404"/>
      <c r="F1446" s="1404"/>
      <c r="G1446" s="1404"/>
      <c r="H1446" s="411">
        <f t="shared" si="594"/>
        <v>0</v>
      </c>
      <c r="I1446" s="411">
        <f t="shared" si="620"/>
        <v>0</v>
      </c>
      <c r="J1446" s="1404"/>
      <c r="K1446" s="1404"/>
      <c r="L1446" s="1404"/>
      <c r="M1446" s="1504"/>
      <c r="N1446" s="1504"/>
      <c r="O1446" s="1504"/>
    </row>
    <row r="1447" spans="1:15" s="33" customFormat="1" ht="15.75" customHeight="1" x14ac:dyDescent="0.25">
      <c r="A1447" s="1659"/>
      <c r="B1447" s="1659"/>
      <c r="C1447" s="258">
        <v>5122</v>
      </c>
      <c r="D1447" s="21" t="s">
        <v>75</v>
      </c>
      <c r="E1447" s="1405"/>
      <c r="F1447" s="1405"/>
      <c r="G1447" s="411"/>
      <c r="H1447" s="411">
        <f t="shared" si="594"/>
        <v>0</v>
      </c>
      <c r="I1447" s="411">
        <f t="shared" si="620"/>
        <v>0</v>
      </c>
      <c r="J1447" s="1405"/>
      <c r="K1447" s="411"/>
      <c r="L1447" s="411"/>
      <c r="M1447" s="1505"/>
      <c r="N1447" s="1505"/>
      <c r="O1447" s="1505"/>
    </row>
    <row r="1448" spans="1:15" s="33" customFormat="1" ht="15.75" customHeight="1" x14ac:dyDescent="0.25">
      <c r="A1448" s="1659"/>
      <c r="B1448" s="1659"/>
      <c r="C1448" s="258">
        <v>5129</v>
      </c>
      <c r="D1448" s="21" t="s">
        <v>76</v>
      </c>
      <c r="E1448" s="1405"/>
      <c r="F1448" s="1405"/>
      <c r="G1448" s="411"/>
      <c r="H1448" s="411">
        <f t="shared" si="594"/>
        <v>0</v>
      </c>
      <c r="I1448" s="411">
        <f t="shared" si="620"/>
        <v>0</v>
      </c>
      <c r="J1448" s="1405"/>
      <c r="K1448" s="411"/>
      <c r="L1448" s="411"/>
      <c r="M1448" s="1505"/>
      <c r="N1448" s="1505"/>
      <c r="O1448" s="1505"/>
    </row>
    <row r="1449" spans="1:15" s="33" customFormat="1" ht="14.25" x14ac:dyDescent="0.25">
      <c r="A1449" s="1659"/>
      <c r="B1449" s="1659"/>
      <c r="C1449" s="258">
        <v>5132</v>
      </c>
      <c r="D1449" s="21" t="s">
        <v>77</v>
      </c>
      <c r="E1449" s="1405"/>
      <c r="F1449" s="1405"/>
      <c r="G1449" s="411"/>
      <c r="H1449" s="411">
        <f t="shared" si="594"/>
        <v>0</v>
      </c>
      <c r="I1449" s="411">
        <f t="shared" si="620"/>
        <v>0</v>
      </c>
      <c r="J1449" s="1405"/>
      <c r="K1449" s="411"/>
      <c r="L1449" s="411"/>
      <c r="M1449" s="1505"/>
      <c r="N1449" s="1505"/>
      <c r="O1449" s="1505"/>
    </row>
    <row r="1450" spans="1:15" s="33" customFormat="1" ht="15.75" customHeight="1" x14ac:dyDescent="0.25">
      <c r="A1450" s="1660"/>
      <c r="B1450" s="1660"/>
      <c r="C1450" s="258" t="s">
        <v>1295</v>
      </c>
      <c r="D1450" s="21" t="s">
        <v>1296</v>
      </c>
      <c r="E1450" s="1405"/>
      <c r="F1450" s="1405"/>
      <c r="G1450" s="411"/>
      <c r="H1450" s="411">
        <f t="shared" si="594"/>
        <v>0</v>
      </c>
      <c r="I1450" s="411">
        <f t="shared" si="620"/>
        <v>0</v>
      </c>
      <c r="J1450" s="1405"/>
      <c r="K1450" s="411"/>
      <c r="L1450" s="411"/>
      <c r="M1450" s="1505"/>
      <c r="N1450" s="1505"/>
      <c r="O1450" s="1505"/>
    </row>
    <row r="1451" spans="1:15" s="176" customFormat="1" ht="14.25" customHeight="1" x14ac:dyDescent="0.2">
      <c r="A1451" s="1652" t="s">
        <v>1268</v>
      </c>
      <c r="B1451" s="1655">
        <v>11018</v>
      </c>
      <c r="C1451" s="534"/>
      <c r="D1451" s="271" t="s">
        <v>291</v>
      </c>
      <c r="E1451" s="1099"/>
      <c r="F1451" s="1099"/>
      <c r="G1451" s="1099"/>
      <c r="H1451" s="1099">
        <f>+G1451-F1451</f>
        <v>0</v>
      </c>
      <c r="I1451" s="1099">
        <f t="shared" si="620"/>
        <v>0</v>
      </c>
      <c r="J1451" s="1099"/>
      <c r="K1451" s="1099"/>
      <c r="L1451" s="1099"/>
      <c r="M1451" s="1107"/>
      <c r="N1451" s="1107"/>
      <c r="O1451" s="1107"/>
    </row>
    <row r="1452" spans="1:15" s="176" customFormat="1" ht="13.5" customHeight="1" x14ac:dyDescent="0.2">
      <c r="A1452" s="1653"/>
      <c r="B1452" s="1656"/>
      <c r="C1452" s="535"/>
      <c r="D1452" s="272"/>
      <c r="E1452" s="1093"/>
      <c r="F1452" s="1093"/>
      <c r="G1452" s="1093"/>
      <c r="H1452" s="1093">
        <f>+G1452-F1452</f>
        <v>0</v>
      </c>
      <c r="I1452" s="1093">
        <f t="shared" si="620"/>
        <v>0</v>
      </c>
      <c r="J1452" s="1093"/>
      <c r="K1452" s="1093"/>
      <c r="L1452" s="1093"/>
      <c r="M1452" s="1107"/>
      <c r="N1452" s="1107"/>
      <c r="O1452" s="1107"/>
    </row>
    <row r="1453" spans="1:15" s="176" customFormat="1" ht="14.25" customHeight="1" x14ac:dyDescent="0.2">
      <c r="A1453" s="1653"/>
      <c r="B1453" s="1656"/>
      <c r="C1453" s="535"/>
      <c r="D1453" s="273" t="s">
        <v>32</v>
      </c>
      <c r="E1453" s="1093"/>
      <c r="F1453" s="1093"/>
      <c r="G1453" s="1093"/>
      <c r="H1453" s="1093">
        <f>+G1453-F1453</f>
        <v>0</v>
      </c>
      <c r="I1453" s="1093">
        <f t="shared" si="620"/>
        <v>0</v>
      </c>
      <c r="J1453" s="1093"/>
      <c r="K1453" s="1093"/>
      <c r="L1453" s="1093"/>
      <c r="M1453" s="1107"/>
      <c r="N1453" s="1107"/>
      <c r="O1453" s="1107"/>
    </row>
    <row r="1454" spans="1:15" s="266" customFormat="1" ht="14.25" customHeight="1" x14ac:dyDescent="0.2">
      <c r="A1454" s="1653"/>
      <c r="B1454" s="1656"/>
      <c r="C1454" s="535"/>
      <c r="D1454" s="272"/>
      <c r="E1454" s="1093"/>
      <c r="F1454" s="1093"/>
      <c r="G1454" s="1093"/>
      <c r="H1454" s="1093">
        <f>+G1454-F1454</f>
        <v>0</v>
      </c>
      <c r="I1454" s="1093">
        <f t="shared" si="620"/>
        <v>0</v>
      </c>
      <c r="J1454" s="1093"/>
      <c r="K1454" s="1093"/>
      <c r="L1454" s="1093"/>
      <c r="M1454" s="1499"/>
      <c r="N1454" s="1499"/>
      <c r="O1454" s="1499"/>
    </row>
    <row r="1455" spans="1:15" s="265" customFormat="1" ht="14.25" customHeight="1" x14ac:dyDescent="0.25">
      <c r="A1455" s="1653"/>
      <c r="B1455" s="1656"/>
      <c r="C1455" s="536"/>
      <c r="D1455" s="281" t="s">
        <v>33</v>
      </c>
      <c r="E1455" s="1398">
        <f>+E1457+E1521</f>
        <v>223560.5</v>
      </c>
      <c r="F1455" s="1398">
        <f>+F1457+F1521</f>
        <v>248281.1</v>
      </c>
      <c r="G1455" s="1398">
        <f>+G1457+G1521</f>
        <v>343465</v>
      </c>
      <c r="H1455" s="1398">
        <f>+G1455-F1455</f>
        <v>95183.9</v>
      </c>
      <c r="I1455" s="1398">
        <f t="shared" si="620"/>
        <v>119904.5</v>
      </c>
      <c r="J1455" s="1398"/>
      <c r="K1455" s="1398">
        <f>+K1457+K1521</f>
        <v>350208.4</v>
      </c>
      <c r="L1455" s="1398">
        <f>+L1457+L1521</f>
        <v>347808.8</v>
      </c>
      <c r="M1455" s="1475">
        <f>+G1455/12*3</f>
        <v>85866.25</v>
      </c>
      <c r="N1455" s="1475">
        <f>+G1455/12*6</f>
        <v>171732.5</v>
      </c>
      <c r="O1455" s="1475">
        <f>+G1455/12*9</f>
        <v>257598.75</v>
      </c>
    </row>
    <row r="1456" spans="1:15" s="265" customFormat="1" ht="14.25" customHeight="1" x14ac:dyDescent="0.25">
      <c r="A1456" s="1653"/>
      <c r="B1456" s="1656"/>
      <c r="C1456" s="537"/>
      <c r="D1456" s="17" t="s">
        <v>403</v>
      </c>
      <c r="E1456" s="1093"/>
      <c r="F1456" s="1093"/>
      <c r="G1456" s="1093"/>
      <c r="H1456" s="1398"/>
      <c r="I1456" s="1398"/>
      <c r="J1456" s="1093"/>
      <c r="K1456" s="1093"/>
      <c r="L1456" s="1093"/>
      <c r="M1456" s="1475"/>
      <c r="N1456" s="1475"/>
      <c r="O1456" s="1475"/>
    </row>
    <row r="1457" spans="1:15" s="265" customFormat="1" ht="14.25" customHeight="1" x14ac:dyDescent="0.2">
      <c r="A1457" s="1653"/>
      <c r="B1457" s="1656"/>
      <c r="C1457" s="538"/>
      <c r="D1457" s="274" t="s">
        <v>36</v>
      </c>
      <c r="E1457" s="1398">
        <f>E1459+SUM(E1465:E1520)-E1465-E1470-E1478-E1492-E1496-E1513</f>
        <v>137519.9</v>
      </c>
      <c r="F1457" s="1398">
        <f>F1459+SUM(F1465:F1520)-F1465-F1470-F1478-F1492-F1496-F1513</f>
        <v>248281.1</v>
      </c>
      <c r="G1457" s="1398">
        <f>G1459+SUM(G1465:G1520)-G1465-G1470-G1478-G1492-G1496-G1513</f>
        <v>343465</v>
      </c>
      <c r="H1457" s="1398">
        <f>+G1457-F1457</f>
        <v>95183.9</v>
      </c>
      <c r="I1457" s="1398">
        <f t="shared" ref="I1457:I1488" si="621">G1457-E1457</f>
        <v>205945.1</v>
      </c>
      <c r="J1457" s="1398"/>
      <c r="K1457" s="1398">
        <f>K1459+SUM(K1465:K1520)-K1465-K1470-K1478-K1492-K1496-K1513</f>
        <v>350208.4</v>
      </c>
      <c r="L1457" s="1398">
        <f>L1459+SUM(L1465:L1520)-L1465-L1470-L1478-L1492-L1496-L1513</f>
        <v>347808.8</v>
      </c>
      <c r="M1457" s="1475"/>
      <c r="N1457" s="1475"/>
      <c r="O1457" s="1475"/>
    </row>
    <row r="1458" spans="1:15" s="265" customFormat="1" ht="13.5" customHeight="1" x14ac:dyDescent="0.2">
      <c r="A1458" s="1653"/>
      <c r="B1458" s="1656"/>
      <c r="C1458" s="534"/>
      <c r="D1458" s="272" t="s">
        <v>72</v>
      </c>
      <c r="E1458" s="1099"/>
      <c r="F1458" s="1099"/>
      <c r="G1458" s="1093"/>
      <c r="H1458" s="1093">
        <f t="shared" ref="H1458:H1521" si="622">+G1458-F1458</f>
        <v>0</v>
      </c>
      <c r="I1458" s="1099">
        <f t="shared" si="621"/>
        <v>0</v>
      </c>
      <c r="J1458" s="1099"/>
      <c r="K1458" s="1099"/>
      <c r="L1458" s="1099"/>
      <c r="M1458" s="1475"/>
      <c r="N1458" s="1475"/>
      <c r="O1458" s="1475"/>
    </row>
    <row r="1459" spans="1:15" s="265" customFormat="1" ht="14.25" customHeight="1" x14ac:dyDescent="0.2">
      <c r="A1459" s="1653"/>
      <c r="B1459" s="1656"/>
      <c r="C1459" s="539"/>
      <c r="D1459" s="488" t="s">
        <v>491</v>
      </c>
      <c r="E1459" s="1399">
        <f>SUM(E1461:E1463)</f>
        <v>0</v>
      </c>
      <c r="F1459" s="1399">
        <f>SUM(F1461:F1463)</f>
        <v>0</v>
      </c>
      <c r="G1459" s="1399">
        <f>SUM(G1461:G1463)</f>
        <v>0</v>
      </c>
      <c r="H1459" s="1399">
        <f t="shared" si="622"/>
        <v>0</v>
      </c>
      <c r="I1459" s="1399">
        <f t="shared" si="621"/>
        <v>0</v>
      </c>
      <c r="J1459" s="1399"/>
      <c r="K1459" s="1399">
        <f>SUM(K1461:K1463)</f>
        <v>0</v>
      </c>
      <c r="L1459" s="1399">
        <f>SUM(L1461:L1463)</f>
        <v>0</v>
      </c>
      <c r="M1459" s="1475"/>
      <c r="N1459" s="1475"/>
      <c r="O1459" s="1475"/>
    </row>
    <row r="1460" spans="1:15" s="265" customFormat="1" x14ac:dyDescent="0.2">
      <c r="A1460" s="1653"/>
      <c r="B1460" s="1656"/>
      <c r="C1460" s="534"/>
      <c r="D1460" s="272" t="s">
        <v>72</v>
      </c>
      <c r="E1460" s="1099"/>
      <c r="F1460" s="1099"/>
      <c r="G1460" s="1093"/>
      <c r="H1460" s="1093">
        <f t="shared" si="622"/>
        <v>0</v>
      </c>
      <c r="I1460" s="1099">
        <f t="shared" si="621"/>
        <v>0</v>
      </c>
      <c r="J1460" s="1099"/>
      <c r="K1460" s="1099"/>
      <c r="L1460" s="1099"/>
      <c r="M1460" s="1475"/>
      <c r="N1460" s="1475"/>
      <c r="O1460" s="1475"/>
    </row>
    <row r="1461" spans="1:15" s="265" customFormat="1" ht="28.5" x14ac:dyDescent="0.2">
      <c r="A1461" s="1653"/>
      <c r="B1461" s="1656"/>
      <c r="C1461" s="540" t="s">
        <v>283</v>
      </c>
      <c r="D1461" s="275" t="s">
        <v>37</v>
      </c>
      <c r="E1461" s="1099"/>
      <c r="F1461" s="1099"/>
      <c r="G1461" s="1099"/>
      <c r="H1461" s="1099">
        <f t="shared" si="622"/>
        <v>0</v>
      </c>
      <c r="I1461" s="1099">
        <f t="shared" si="621"/>
        <v>0</v>
      </c>
      <c r="J1461" s="1099"/>
      <c r="K1461" s="1099"/>
      <c r="L1461" s="1099"/>
      <c r="M1461" s="1475"/>
      <c r="N1461" s="1067"/>
      <c r="O1461" s="1475"/>
    </row>
    <row r="1462" spans="1:15" s="267" customFormat="1" ht="28.5" x14ac:dyDescent="0.2">
      <c r="A1462" s="1653"/>
      <c r="B1462" s="1656"/>
      <c r="C1462" s="540" t="s">
        <v>284</v>
      </c>
      <c r="D1462" s="276" t="s">
        <v>38</v>
      </c>
      <c r="E1462" s="1099"/>
      <c r="F1462" s="1099"/>
      <c r="G1462" s="1099"/>
      <c r="H1462" s="1099">
        <f t="shared" si="622"/>
        <v>0</v>
      </c>
      <c r="I1462" s="1099">
        <f t="shared" si="621"/>
        <v>0</v>
      </c>
      <c r="J1462" s="1099"/>
      <c r="K1462" s="1099"/>
      <c r="L1462" s="1099"/>
      <c r="M1462" s="1067"/>
      <c r="N1462" s="1067"/>
      <c r="O1462" s="1067"/>
    </row>
    <row r="1463" spans="1:15" s="267" customFormat="1" ht="28.5" x14ac:dyDescent="0.2">
      <c r="A1463" s="1653"/>
      <c r="B1463" s="1656"/>
      <c r="C1463" s="540" t="s">
        <v>285</v>
      </c>
      <c r="D1463" s="276" t="s">
        <v>39</v>
      </c>
      <c r="E1463" s="1099"/>
      <c r="F1463" s="1099"/>
      <c r="G1463" s="1099"/>
      <c r="H1463" s="1099">
        <f t="shared" si="622"/>
        <v>0</v>
      </c>
      <c r="I1463" s="1099">
        <f t="shared" si="621"/>
        <v>0</v>
      </c>
      <c r="J1463" s="1099"/>
      <c r="K1463" s="1099"/>
      <c r="L1463" s="1099"/>
      <c r="M1463" s="1067"/>
      <c r="N1463" s="1067"/>
      <c r="O1463" s="1067"/>
    </row>
    <row r="1464" spans="1:15" s="267" customFormat="1" ht="14.25" x14ac:dyDescent="0.2">
      <c r="A1464" s="1653"/>
      <c r="B1464" s="1656"/>
      <c r="C1464" s="541"/>
      <c r="D1464" s="489"/>
      <c r="E1464" s="1120"/>
      <c r="F1464" s="1120"/>
      <c r="G1464" s="1120"/>
      <c r="H1464" s="1120">
        <f t="shared" si="622"/>
        <v>0</v>
      </c>
      <c r="I1464" s="1120">
        <f t="shared" si="621"/>
        <v>0</v>
      </c>
      <c r="J1464" s="1120"/>
      <c r="K1464" s="1120"/>
      <c r="L1464" s="1120"/>
      <c r="M1464" s="1067"/>
      <c r="N1464" s="1067"/>
      <c r="O1464" s="1067"/>
    </row>
    <row r="1465" spans="1:15" s="267" customFormat="1" ht="14.25" x14ac:dyDescent="0.2">
      <c r="A1465" s="1653"/>
      <c r="B1465" s="1656"/>
      <c r="C1465" s="542">
        <v>4212</v>
      </c>
      <c r="D1465" s="488" t="s">
        <v>40</v>
      </c>
      <c r="E1465" s="1399">
        <f>E1467+E1468+E1469</f>
        <v>0</v>
      </c>
      <c r="F1465" s="1399">
        <f>F1467+F1468+F1469</f>
        <v>0</v>
      </c>
      <c r="G1465" s="1399">
        <f>G1467+G1468+G1469</f>
        <v>0</v>
      </c>
      <c r="H1465" s="1399">
        <f t="shared" si="622"/>
        <v>0</v>
      </c>
      <c r="I1465" s="1399">
        <f t="shared" si="621"/>
        <v>0</v>
      </c>
      <c r="J1465" s="1399"/>
      <c r="K1465" s="1399">
        <f>K1467+K1468+K1469</f>
        <v>0</v>
      </c>
      <c r="L1465" s="1399">
        <f>L1467+L1468+L1469</f>
        <v>0</v>
      </c>
      <c r="M1465" s="1067"/>
      <c r="N1465" s="1067"/>
      <c r="O1465" s="1067"/>
    </row>
    <row r="1466" spans="1:15" s="267" customFormat="1" x14ac:dyDescent="0.2">
      <c r="A1466" s="1653"/>
      <c r="B1466" s="1656"/>
      <c r="C1466" s="540"/>
      <c r="D1466" s="272" t="s">
        <v>72</v>
      </c>
      <c r="E1466" s="1089"/>
      <c r="F1466" s="1089"/>
      <c r="G1466" s="1089"/>
      <c r="H1466" s="1089">
        <f t="shared" si="622"/>
        <v>0</v>
      </c>
      <c r="I1466" s="1089">
        <f t="shared" si="621"/>
        <v>0</v>
      </c>
      <c r="J1466" s="1089"/>
      <c r="K1466" s="1089"/>
      <c r="L1466" s="1089"/>
      <c r="M1466" s="1067"/>
      <c r="N1466" s="1067"/>
      <c r="O1466" s="1067"/>
    </row>
    <row r="1467" spans="1:15" s="267" customFormat="1" x14ac:dyDescent="0.2">
      <c r="A1467" s="1653"/>
      <c r="B1467" s="1656"/>
      <c r="C1467" s="540"/>
      <c r="D1467" s="272" t="s">
        <v>40</v>
      </c>
      <c r="E1467" s="1089"/>
      <c r="F1467" s="1089"/>
      <c r="G1467" s="1089"/>
      <c r="H1467" s="1089">
        <f t="shared" si="622"/>
        <v>0</v>
      </c>
      <c r="I1467" s="1089">
        <f t="shared" si="621"/>
        <v>0</v>
      </c>
      <c r="J1467" s="1089"/>
      <c r="K1467" s="1089"/>
      <c r="L1467" s="1089"/>
      <c r="M1467" s="1067"/>
      <c r="N1467" s="1067"/>
      <c r="O1467" s="1067"/>
    </row>
    <row r="1468" spans="1:15" s="267" customFormat="1" x14ac:dyDescent="0.2">
      <c r="A1468" s="1653"/>
      <c r="B1468" s="1656"/>
      <c r="C1468" s="540"/>
      <c r="D1468" s="272" t="s">
        <v>292</v>
      </c>
      <c r="E1468" s="1089"/>
      <c r="F1468" s="1089"/>
      <c r="G1468" s="1089"/>
      <c r="H1468" s="1089">
        <f t="shared" si="622"/>
        <v>0</v>
      </c>
      <c r="I1468" s="1089">
        <f t="shared" si="621"/>
        <v>0</v>
      </c>
      <c r="J1468" s="1089"/>
      <c r="K1468" s="1089"/>
      <c r="L1468" s="1089"/>
      <c r="M1468" s="1067"/>
      <c r="N1468" s="1067"/>
      <c r="O1468" s="1067"/>
    </row>
    <row r="1469" spans="1:15" s="267" customFormat="1" x14ac:dyDescent="0.2">
      <c r="A1469" s="1653"/>
      <c r="B1469" s="1656"/>
      <c r="C1469" s="540"/>
      <c r="D1469" s="272" t="s">
        <v>405</v>
      </c>
      <c r="E1469" s="1089"/>
      <c r="F1469" s="1089"/>
      <c r="G1469" s="1089"/>
      <c r="H1469" s="1089">
        <f t="shared" si="622"/>
        <v>0</v>
      </c>
      <c r="I1469" s="1089">
        <f t="shared" si="621"/>
        <v>0</v>
      </c>
      <c r="J1469" s="1089"/>
      <c r="K1469" s="1089"/>
      <c r="L1469" s="1089"/>
      <c r="M1469" s="1067"/>
      <c r="N1469" s="1067"/>
      <c r="O1469" s="1067"/>
    </row>
    <row r="1470" spans="1:15" s="267" customFormat="1" ht="14.25" x14ac:dyDescent="0.2">
      <c r="A1470" s="1653"/>
      <c r="B1470" s="1656"/>
      <c r="C1470" s="542">
        <v>4213</v>
      </c>
      <c r="D1470" s="488" t="s">
        <v>41</v>
      </c>
      <c r="E1470" s="1399">
        <f>E1472+E1473</f>
        <v>0</v>
      </c>
      <c r="F1470" s="1399">
        <f>F1472+F1473</f>
        <v>0</v>
      </c>
      <c r="G1470" s="1399">
        <f>G1472+G1473</f>
        <v>0</v>
      </c>
      <c r="H1470" s="1399">
        <f t="shared" si="622"/>
        <v>0</v>
      </c>
      <c r="I1470" s="1399">
        <f t="shared" si="621"/>
        <v>0</v>
      </c>
      <c r="J1470" s="1399"/>
      <c r="K1470" s="1399">
        <f>K1472+K1473</f>
        <v>0</v>
      </c>
      <c r="L1470" s="1399">
        <f>L1472+L1473</f>
        <v>0</v>
      </c>
      <c r="M1470" s="1067"/>
      <c r="N1470" s="1067"/>
      <c r="O1470" s="1067"/>
    </row>
    <row r="1471" spans="1:15" s="267" customFormat="1" x14ac:dyDescent="0.2">
      <c r="A1471" s="1653"/>
      <c r="B1471" s="1656"/>
      <c r="C1471" s="540"/>
      <c r="D1471" s="272" t="s">
        <v>72</v>
      </c>
      <c r="E1471" s="1089"/>
      <c r="F1471" s="1089"/>
      <c r="G1471" s="1089"/>
      <c r="H1471" s="1089">
        <f t="shared" si="622"/>
        <v>0</v>
      </c>
      <c r="I1471" s="1089">
        <f t="shared" si="621"/>
        <v>0</v>
      </c>
      <c r="J1471" s="1089"/>
      <c r="K1471" s="1089"/>
      <c r="L1471" s="1089"/>
      <c r="M1471" s="1067"/>
      <c r="N1471" s="1067"/>
      <c r="O1471" s="1067"/>
    </row>
    <row r="1472" spans="1:15" s="267" customFormat="1" ht="27" x14ac:dyDescent="0.2">
      <c r="A1472" s="1653"/>
      <c r="B1472" s="1656"/>
      <c r="C1472" s="540"/>
      <c r="D1472" s="278" t="s">
        <v>42</v>
      </c>
      <c r="E1472" s="1089"/>
      <c r="F1472" s="1089"/>
      <c r="G1472" s="1089"/>
      <c r="H1472" s="1089">
        <f t="shared" si="622"/>
        <v>0</v>
      </c>
      <c r="I1472" s="1089">
        <f t="shared" si="621"/>
        <v>0</v>
      </c>
      <c r="J1472" s="1089"/>
      <c r="K1472" s="1089"/>
      <c r="L1472" s="1089"/>
      <c r="M1472" s="1067"/>
      <c r="N1472" s="1067"/>
      <c r="O1472" s="1067"/>
    </row>
    <row r="1473" spans="1:15" s="267" customFormat="1" ht="27" x14ac:dyDescent="0.2">
      <c r="A1473" s="1653"/>
      <c r="B1473" s="1656"/>
      <c r="C1473" s="540"/>
      <c r="D1473" s="278" t="s">
        <v>286</v>
      </c>
      <c r="E1473" s="1089"/>
      <c r="F1473" s="1089"/>
      <c r="G1473" s="1089"/>
      <c r="H1473" s="1089">
        <f t="shared" si="622"/>
        <v>0</v>
      </c>
      <c r="I1473" s="1089">
        <f t="shared" si="621"/>
        <v>0</v>
      </c>
      <c r="J1473" s="1089"/>
      <c r="K1473" s="1089"/>
      <c r="L1473" s="1089"/>
      <c r="M1473" s="1067"/>
      <c r="N1473" s="1067"/>
      <c r="O1473" s="1067"/>
    </row>
    <row r="1474" spans="1:15" s="267" customFormat="1" ht="14.25" x14ac:dyDescent="0.2">
      <c r="A1474" s="1653"/>
      <c r="B1474" s="1656"/>
      <c r="C1474" s="540">
        <v>4214</v>
      </c>
      <c r="D1474" s="277" t="s">
        <v>43</v>
      </c>
      <c r="E1474" s="1089">
        <v>55809</v>
      </c>
      <c r="F1474" s="1089"/>
      <c r="G1474" s="1089"/>
      <c r="H1474" s="1089">
        <f t="shared" si="622"/>
        <v>0</v>
      </c>
      <c r="I1474" s="1089">
        <f t="shared" si="621"/>
        <v>-55809</v>
      </c>
      <c r="J1474" s="1089"/>
      <c r="K1474" s="1089"/>
      <c r="L1474" s="1089"/>
      <c r="M1474" s="1067"/>
      <c r="N1474" s="1475"/>
      <c r="O1474" s="1067"/>
    </row>
    <row r="1475" spans="1:15" s="265" customFormat="1" ht="23.25" customHeight="1" x14ac:dyDescent="0.2">
      <c r="A1475" s="1653"/>
      <c r="B1475" s="1656"/>
      <c r="C1475" s="540">
        <v>4215</v>
      </c>
      <c r="D1475" s="277" t="s">
        <v>44</v>
      </c>
      <c r="E1475" s="1089"/>
      <c r="F1475" s="1089"/>
      <c r="G1475" s="1089"/>
      <c r="H1475" s="1089">
        <f t="shared" si="622"/>
        <v>0</v>
      </c>
      <c r="I1475" s="1089">
        <f t="shared" si="621"/>
        <v>0</v>
      </c>
      <c r="J1475" s="1089"/>
      <c r="K1475" s="1089"/>
      <c r="L1475" s="1089"/>
      <c r="M1475" s="1475"/>
      <c r="N1475" s="1107"/>
      <c r="O1475" s="1475"/>
    </row>
    <row r="1476" spans="1:15" s="176" customFormat="1" ht="14.25" x14ac:dyDescent="0.2">
      <c r="A1476" s="1653"/>
      <c r="B1476" s="1656"/>
      <c r="C1476" s="540">
        <v>4216</v>
      </c>
      <c r="D1476" s="277" t="s">
        <v>45</v>
      </c>
      <c r="E1476" s="1089"/>
      <c r="F1476" s="1089"/>
      <c r="G1476" s="1089"/>
      <c r="H1476" s="1089">
        <f t="shared" si="622"/>
        <v>0</v>
      </c>
      <c r="I1476" s="1089">
        <f t="shared" si="621"/>
        <v>0</v>
      </c>
      <c r="J1476" s="1089"/>
      <c r="K1476" s="1089"/>
      <c r="L1476" s="1089"/>
      <c r="M1476" s="1107"/>
      <c r="N1476" s="1107"/>
      <c r="O1476" s="1107"/>
    </row>
    <row r="1477" spans="1:15" s="176" customFormat="1" ht="14.25" x14ac:dyDescent="0.2">
      <c r="A1477" s="1653"/>
      <c r="B1477" s="1656"/>
      <c r="C1477" s="540">
        <v>4217</v>
      </c>
      <c r="D1477" s="277" t="s">
        <v>46</v>
      </c>
      <c r="E1477" s="1089"/>
      <c r="F1477" s="1089"/>
      <c r="G1477" s="1089"/>
      <c r="H1477" s="1089">
        <f t="shared" si="622"/>
        <v>0</v>
      </c>
      <c r="I1477" s="1089">
        <f t="shared" si="621"/>
        <v>0</v>
      </c>
      <c r="J1477" s="1089"/>
      <c r="K1477" s="1089"/>
      <c r="L1477" s="1089"/>
      <c r="M1477" s="1107"/>
      <c r="N1477" s="1107"/>
      <c r="O1477" s="1107"/>
    </row>
    <row r="1478" spans="1:15" s="176" customFormat="1" ht="14.25" x14ac:dyDescent="0.2">
      <c r="A1478" s="1653"/>
      <c r="B1478" s="1656"/>
      <c r="C1478" s="542"/>
      <c r="D1478" s="488" t="s">
        <v>431</v>
      </c>
      <c r="E1478" s="1399">
        <f>E1480+E1481</f>
        <v>1130.9000000000001</v>
      </c>
      <c r="F1478" s="1399">
        <f>F1480+F1481</f>
        <v>0</v>
      </c>
      <c r="G1478" s="1399">
        <f>G1480+G1481</f>
        <v>0</v>
      </c>
      <c r="H1478" s="1399">
        <f t="shared" si="622"/>
        <v>0</v>
      </c>
      <c r="I1478" s="1399">
        <f t="shared" si="621"/>
        <v>-1130.9000000000001</v>
      </c>
      <c r="J1478" s="1399"/>
      <c r="K1478" s="1399">
        <f>K1480+K1481</f>
        <v>0</v>
      </c>
      <c r="L1478" s="1399">
        <f>L1480+L1481</f>
        <v>0</v>
      </c>
      <c r="M1478" s="1107"/>
      <c r="N1478" s="1107"/>
      <c r="O1478" s="1107"/>
    </row>
    <row r="1479" spans="1:15" s="176" customFormat="1" x14ac:dyDescent="0.2">
      <c r="A1479" s="1653"/>
      <c r="B1479" s="1656"/>
      <c r="C1479" s="540"/>
      <c r="D1479" s="272" t="s">
        <v>72</v>
      </c>
      <c r="E1479" s="1093"/>
      <c r="F1479" s="1093"/>
      <c r="G1479" s="1093"/>
      <c r="H1479" s="1093">
        <f t="shared" si="622"/>
        <v>0</v>
      </c>
      <c r="I1479" s="1093">
        <f t="shared" si="621"/>
        <v>0</v>
      </c>
      <c r="J1479" s="1093"/>
      <c r="K1479" s="1093"/>
      <c r="L1479" s="1093"/>
      <c r="M1479" s="1107"/>
      <c r="N1479" s="1107"/>
      <c r="O1479" s="1107"/>
    </row>
    <row r="1480" spans="1:15" s="176" customFormat="1" x14ac:dyDescent="0.2">
      <c r="A1480" s="1653"/>
      <c r="B1480" s="1656"/>
      <c r="C1480" s="540">
        <v>4221</v>
      </c>
      <c r="D1480" s="272" t="s">
        <v>47</v>
      </c>
      <c r="E1480" s="1093"/>
      <c r="F1480" s="1093"/>
      <c r="G1480" s="1093"/>
      <c r="H1480" s="1093">
        <f t="shared" si="622"/>
        <v>0</v>
      </c>
      <c r="I1480" s="1093">
        <f t="shared" si="621"/>
        <v>0</v>
      </c>
      <c r="J1480" s="1093"/>
      <c r="K1480" s="1093"/>
      <c r="L1480" s="1093"/>
      <c r="M1480" s="1107"/>
      <c r="N1480" s="1107"/>
      <c r="O1480" s="1107"/>
    </row>
    <row r="1481" spans="1:15" s="176" customFormat="1" x14ac:dyDescent="0.2">
      <c r="A1481" s="1653"/>
      <c r="B1481" s="1656"/>
      <c r="C1481" s="540">
        <v>4222</v>
      </c>
      <c r="D1481" s="272" t="s">
        <v>48</v>
      </c>
      <c r="E1481" s="1093">
        <v>1130.9000000000001</v>
      </c>
      <c r="F1481" s="1093"/>
      <c r="G1481" s="1093"/>
      <c r="H1481" s="1093">
        <f t="shared" si="622"/>
        <v>0</v>
      </c>
      <c r="I1481" s="1093">
        <f t="shared" si="621"/>
        <v>-1130.9000000000001</v>
      </c>
      <c r="J1481" s="1093"/>
      <c r="K1481" s="1093"/>
      <c r="L1481" s="1093"/>
      <c r="M1481" s="1107"/>
      <c r="N1481" s="1067"/>
      <c r="O1481" s="1107"/>
    </row>
    <row r="1482" spans="1:15" s="267" customFormat="1" ht="14.25" x14ac:dyDescent="0.2">
      <c r="A1482" s="1653"/>
      <c r="B1482" s="1656"/>
      <c r="C1482" s="540">
        <v>4231</v>
      </c>
      <c r="D1482" s="273" t="s">
        <v>49</v>
      </c>
      <c r="E1482" s="1093"/>
      <c r="F1482" s="1093"/>
      <c r="G1482" s="1093"/>
      <c r="H1482" s="1093">
        <f t="shared" si="622"/>
        <v>0</v>
      </c>
      <c r="I1482" s="1093">
        <f t="shared" si="621"/>
        <v>0</v>
      </c>
      <c r="J1482" s="1093"/>
      <c r="K1482" s="1093"/>
      <c r="L1482" s="1093"/>
      <c r="M1482" s="1067"/>
      <c r="N1482" s="1067"/>
      <c r="O1482" s="1067"/>
    </row>
    <row r="1483" spans="1:15" s="267" customFormat="1" ht="16.5" x14ac:dyDescent="0.3">
      <c r="A1483" s="1653"/>
      <c r="B1483" s="1656"/>
      <c r="C1483" s="540">
        <v>4232</v>
      </c>
      <c r="D1483" s="273" t="s">
        <v>50</v>
      </c>
      <c r="E1483" s="1093"/>
      <c r="F1483" s="1093"/>
      <c r="G1483" s="1093"/>
      <c r="H1483" s="1093">
        <f t="shared" si="622"/>
        <v>0</v>
      </c>
      <c r="I1483" s="1093">
        <f t="shared" si="621"/>
        <v>0</v>
      </c>
      <c r="J1483" s="1400"/>
      <c r="K1483" s="1093"/>
      <c r="L1483" s="1093"/>
      <c r="M1483" s="1067"/>
      <c r="N1483" s="1067"/>
      <c r="O1483" s="1067"/>
    </row>
    <row r="1484" spans="1:15" s="267" customFormat="1" ht="28.5" x14ac:dyDescent="0.3">
      <c r="A1484" s="1653"/>
      <c r="B1484" s="1656"/>
      <c r="C1484" s="540">
        <v>4233</v>
      </c>
      <c r="D1484" s="273" t="s">
        <v>394</v>
      </c>
      <c r="E1484" s="1093"/>
      <c r="F1484" s="1093"/>
      <c r="G1484" s="1093"/>
      <c r="H1484" s="1093">
        <f t="shared" si="622"/>
        <v>0</v>
      </c>
      <c r="I1484" s="1093">
        <f t="shared" si="621"/>
        <v>0</v>
      </c>
      <c r="J1484" s="1400"/>
      <c r="K1484" s="1093"/>
      <c r="L1484" s="1093"/>
      <c r="M1484" s="1067"/>
      <c r="N1484" s="1067"/>
      <c r="O1484" s="1067"/>
    </row>
    <row r="1485" spans="1:15" s="267" customFormat="1" ht="14.25" x14ac:dyDescent="0.2">
      <c r="A1485" s="1653"/>
      <c r="B1485" s="1656"/>
      <c r="C1485" s="540">
        <v>4234</v>
      </c>
      <c r="D1485" s="273" t="s">
        <v>51</v>
      </c>
      <c r="E1485" s="1089"/>
      <c r="F1485" s="1089"/>
      <c r="G1485" s="1089"/>
      <c r="H1485" s="1089">
        <f t="shared" si="622"/>
        <v>0</v>
      </c>
      <c r="I1485" s="1089">
        <f t="shared" si="621"/>
        <v>0</v>
      </c>
      <c r="J1485" s="1089"/>
      <c r="K1485" s="1089"/>
      <c r="L1485" s="1089"/>
      <c r="M1485" s="1067"/>
      <c r="N1485" s="1475"/>
      <c r="O1485" s="1067"/>
    </row>
    <row r="1486" spans="1:15" s="265" customFormat="1" ht="14.25" x14ac:dyDescent="0.2">
      <c r="A1486" s="1653"/>
      <c r="B1486" s="1656"/>
      <c r="C1486" s="540">
        <v>4235</v>
      </c>
      <c r="D1486" s="273" t="s">
        <v>52</v>
      </c>
      <c r="E1486" s="1089"/>
      <c r="F1486" s="1089"/>
      <c r="G1486" s="1089"/>
      <c r="H1486" s="1089">
        <f t="shared" si="622"/>
        <v>0</v>
      </c>
      <c r="I1486" s="1089">
        <f t="shared" si="621"/>
        <v>0</v>
      </c>
      <c r="J1486" s="1089"/>
      <c r="K1486" s="1089"/>
      <c r="L1486" s="1089"/>
      <c r="M1486" s="1475"/>
      <c r="N1486" s="1067"/>
      <c r="O1486" s="1475"/>
    </row>
    <row r="1487" spans="1:15" s="267" customFormat="1" ht="28.5" x14ac:dyDescent="0.2">
      <c r="A1487" s="1653"/>
      <c r="B1487" s="1656"/>
      <c r="C1487" s="540">
        <v>4236</v>
      </c>
      <c r="D1487" s="273" t="s">
        <v>53</v>
      </c>
      <c r="E1487" s="1089"/>
      <c r="F1487" s="1089"/>
      <c r="G1487" s="1089"/>
      <c r="H1487" s="1089">
        <f t="shared" si="622"/>
        <v>0</v>
      </c>
      <c r="I1487" s="1089">
        <f t="shared" si="621"/>
        <v>0</v>
      </c>
      <c r="J1487" s="1089"/>
      <c r="K1487" s="1089"/>
      <c r="L1487" s="1089"/>
      <c r="M1487" s="1067"/>
      <c r="N1487" s="1475"/>
      <c r="O1487" s="1067"/>
    </row>
    <row r="1488" spans="1:15" s="265" customFormat="1" ht="14.25" x14ac:dyDescent="0.2">
      <c r="A1488" s="1653"/>
      <c r="B1488" s="1656"/>
      <c r="C1488" s="540">
        <v>4237</v>
      </c>
      <c r="D1488" s="273" t="s">
        <v>54</v>
      </c>
      <c r="E1488" s="1089">
        <v>1503.7</v>
      </c>
      <c r="F1488" s="1089"/>
      <c r="G1488" s="1089"/>
      <c r="H1488" s="1089">
        <f t="shared" si="622"/>
        <v>0</v>
      </c>
      <c r="I1488" s="1089">
        <f t="shared" si="621"/>
        <v>-1503.7</v>
      </c>
      <c r="J1488" s="1089"/>
      <c r="K1488" s="1089"/>
      <c r="L1488" s="1089"/>
      <c r="M1488" s="1475"/>
      <c r="N1488" s="1475"/>
      <c r="O1488" s="1475"/>
    </row>
    <row r="1489" spans="1:15" s="265" customFormat="1" ht="14.25" x14ac:dyDescent="0.2">
      <c r="A1489" s="1653"/>
      <c r="B1489" s="1656"/>
      <c r="C1489" s="540">
        <v>4239</v>
      </c>
      <c r="D1489" s="271" t="s">
        <v>55</v>
      </c>
      <c r="E1489" s="1099">
        <v>180</v>
      </c>
      <c r="F1489" s="1099"/>
      <c r="G1489" s="1099"/>
      <c r="H1489" s="1099">
        <f t="shared" si="622"/>
        <v>0</v>
      </c>
      <c r="I1489" s="1099">
        <f t="shared" ref="I1489:I1520" si="623">G1489-E1489</f>
        <v>-180</v>
      </c>
      <c r="J1489" s="1099"/>
      <c r="K1489" s="1099"/>
      <c r="L1489" s="1099"/>
      <c r="M1489" s="1475"/>
      <c r="N1489" s="1475"/>
      <c r="O1489" s="1475"/>
    </row>
    <row r="1490" spans="1:15" s="265" customFormat="1" ht="14.25" x14ac:dyDescent="0.2">
      <c r="A1490" s="1653"/>
      <c r="B1490" s="1656"/>
      <c r="C1490" s="540">
        <v>4241</v>
      </c>
      <c r="D1490" s="273" t="s">
        <v>56</v>
      </c>
      <c r="E1490" s="1089">
        <v>2739</v>
      </c>
      <c r="F1490" s="1089"/>
      <c r="G1490" s="1089"/>
      <c r="H1490" s="1089">
        <f t="shared" si="622"/>
        <v>0</v>
      </c>
      <c r="I1490" s="1089">
        <f t="shared" si="623"/>
        <v>-2739</v>
      </c>
      <c r="J1490" s="1089"/>
      <c r="K1490" s="1089"/>
      <c r="L1490" s="1089"/>
      <c r="M1490" s="1475"/>
      <c r="N1490" s="1475"/>
      <c r="O1490" s="1475"/>
    </row>
    <row r="1491" spans="1:15" s="265" customFormat="1" ht="28.5" x14ac:dyDescent="0.2">
      <c r="A1491" s="1653"/>
      <c r="B1491" s="1656"/>
      <c r="C1491" s="540">
        <v>4251</v>
      </c>
      <c r="D1491" s="271" t="s">
        <v>57</v>
      </c>
      <c r="E1491" s="1099">
        <v>72468.899999999994</v>
      </c>
      <c r="F1491" s="1099"/>
      <c r="G1491" s="1099"/>
      <c r="H1491" s="1099">
        <f t="shared" si="622"/>
        <v>0</v>
      </c>
      <c r="I1491" s="1099">
        <f t="shared" si="623"/>
        <v>-72468.899999999994</v>
      </c>
      <c r="J1491" s="1099"/>
      <c r="K1491" s="1099"/>
      <c r="L1491" s="1099"/>
      <c r="M1491" s="1475"/>
      <c r="N1491" s="1475"/>
      <c r="O1491" s="1475"/>
    </row>
    <row r="1492" spans="1:15" s="265" customFormat="1" ht="28.5" x14ac:dyDescent="0.2">
      <c r="A1492" s="1653"/>
      <c r="B1492" s="1656"/>
      <c r="C1492" s="542">
        <v>4252</v>
      </c>
      <c r="D1492" s="488" t="s">
        <v>58</v>
      </c>
      <c r="E1492" s="1399">
        <f>E1494+E1495</f>
        <v>202.4</v>
      </c>
      <c r="F1492" s="1399">
        <f>F1494+F1495</f>
        <v>0</v>
      </c>
      <c r="G1492" s="1399">
        <f>G1494+G1495</f>
        <v>0</v>
      </c>
      <c r="H1492" s="1399">
        <f t="shared" si="622"/>
        <v>0</v>
      </c>
      <c r="I1492" s="1399">
        <f t="shared" si="623"/>
        <v>-202.4</v>
      </c>
      <c r="J1492" s="1399"/>
      <c r="K1492" s="1399">
        <f>K1494+K1495</f>
        <v>0</v>
      </c>
      <c r="L1492" s="1399">
        <f>L1494+L1495</f>
        <v>0</v>
      </c>
      <c r="M1492" s="1475"/>
      <c r="N1492" s="1475"/>
      <c r="O1492" s="1475"/>
    </row>
    <row r="1493" spans="1:15" s="265" customFormat="1" x14ac:dyDescent="0.2">
      <c r="A1493" s="1653"/>
      <c r="B1493" s="1656"/>
      <c r="C1493" s="540"/>
      <c r="D1493" s="272" t="s">
        <v>72</v>
      </c>
      <c r="E1493" s="1099"/>
      <c r="F1493" s="1099"/>
      <c r="G1493" s="1099"/>
      <c r="H1493" s="1099">
        <f t="shared" si="622"/>
        <v>0</v>
      </c>
      <c r="I1493" s="1099">
        <f t="shared" si="623"/>
        <v>0</v>
      </c>
      <c r="J1493" s="1099"/>
      <c r="K1493" s="1099"/>
      <c r="L1493" s="1099"/>
      <c r="M1493" s="1475"/>
      <c r="N1493" s="1067"/>
      <c r="O1493" s="1475"/>
    </row>
    <row r="1494" spans="1:15" s="267" customFormat="1" ht="27" x14ac:dyDescent="0.2">
      <c r="A1494" s="1653"/>
      <c r="B1494" s="1656"/>
      <c r="C1494" s="540"/>
      <c r="D1494" s="279" t="s">
        <v>59</v>
      </c>
      <c r="E1494" s="1099"/>
      <c r="F1494" s="1099"/>
      <c r="G1494" s="1099"/>
      <c r="H1494" s="1099">
        <f t="shared" si="622"/>
        <v>0</v>
      </c>
      <c r="I1494" s="1099">
        <f t="shared" si="623"/>
        <v>0</v>
      </c>
      <c r="J1494" s="1099"/>
      <c r="K1494" s="1099"/>
      <c r="L1494" s="1099"/>
      <c r="M1494" s="1067"/>
      <c r="N1494" s="1067"/>
      <c r="O1494" s="1067"/>
    </row>
    <row r="1495" spans="1:15" s="267" customFormat="1" ht="27" x14ac:dyDescent="0.2">
      <c r="A1495" s="1653"/>
      <c r="B1495" s="1656"/>
      <c r="C1495" s="540"/>
      <c r="D1495" s="279" t="s">
        <v>60</v>
      </c>
      <c r="E1495" s="1099">
        <v>202.4</v>
      </c>
      <c r="F1495" s="1099"/>
      <c r="G1495" s="1099"/>
      <c r="H1495" s="1099">
        <f t="shared" si="622"/>
        <v>0</v>
      </c>
      <c r="I1495" s="1099">
        <f t="shared" si="623"/>
        <v>-202.4</v>
      </c>
      <c r="J1495" s="1099"/>
      <c r="K1495" s="1099"/>
      <c r="L1495" s="1099"/>
      <c r="M1495" s="1067"/>
      <c r="N1495" s="1067"/>
      <c r="O1495" s="1067"/>
    </row>
    <row r="1496" spans="1:15" s="267" customFormat="1" ht="14.25" x14ac:dyDescent="0.2">
      <c r="A1496" s="1653"/>
      <c r="B1496" s="1656"/>
      <c r="C1496" s="542">
        <v>4261</v>
      </c>
      <c r="D1496" s="488" t="s">
        <v>61</v>
      </c>
      <c r="E1496" s="1399">
        <f>E1498+E1499</f>
        <v>0</v>
      </c>
      <c r="F1496" s="1399">
        <f>F1498+F1499</f>
        <v>0</v>
      </c>
      <c r="G1496" s="1399">
        <f>G1498+G1499</f>
        <v>0</v>
      </c>
      <c r="H1496" s="1399">
        <f t="shared" si="622"/>
        <v>0</v>
      </c>
      <c r="I1496" s="1399">
        <f t="shared" si="623"/>
        <v>0</v>
      </c>
      <c r="J1496" s="1399"/>
      <c r="K1496" s="1399">
        <f>K1498+K1499</f>
        <v>0</v>
      </c>
      <c r="L1496" s="1399">
        <f>L1498+L1499</f>
        <v>0</v>
      </c>
      <c r="M1496" s="1067"/>
      <c r="N1496" s="1067"/>
      <c r="O1496" s="1067"/>
    </row>
    <row r="1497" spans="1:15" s="267" customFormat="1" x14ac:dyDescent="0.2">
      <c r="A1497" s="1653"/>
      <c r="B1497" s="1656"/>
      <c r="C1497" s="540"/>
      <c r="D1497" s="272" t="s">
        <v>72</v>
      </c>
      <c r="E1497" s="1089"/>
      <c r="F1497" s="1089"/>
      <c r="G1497" s="1089"/>
      <c r="H1497" s="1089">
        <f t="shared" si="622"/>
        <v>0</v>
      </c>
      <c r="I1497" s="1089">
        <f t="shared" si="623"/>
        <v>0</v>
      </c>
      <c r="J1497" s="1089"/>
      <c r="K1497" s="1089"/>
      <c r="L1497" s="1089"/>
      <c r="M1497" s="1067"/>
      <c r="N1497" s="1067"/>
      <c r="O1497" s="1067"/>
    </row>
    <row r="1498" spans="1:15" s="267" customFormat="1" x14ac:dyDescent="0.2">
      <c r="A1498" s="1653"/>
      <c r="B1498" s="1656"/>
      <c r="C1498" s="540"/>
      <c r="D1498" s="272" t="s">
        <v>62</v>
      </c>
      <c r="E1498" s="1089"/>
      <c r="F1498" s="1089"/>
      <c r="G1498" s="1089"/>
      <c r="H1498" s="1089">
        <f t="shared" si="622"/>
        <v>0</v>
      </c>
      <c r="I1498" s="1089">
        <f t="shared" si="623"/>
        <v>0</v>
      </c>
      <c r="J1498" s="1089"/>
      <c r="K1498" s="1089"/>
      <c r="L1498" s="1089"/>
      <c r="M1498" s="1067"/>
      <c r="N1498" s="1067"/>
      <c r="O1498" s="1067"/>
    </row>
    <row r="1499" spans="1:15" s="267" customFormat="1" x14ac:dyDescent="0.2">
      <c r="A1499" s="1653"/>
      <c r="B1499" s="1656"/>
      <c r="C1499" s="540"/>
      <c r="D1499" s="272" t="s">
        <v>63</v>
      </c>
      <c r="E1499" s="1089"/>
      <c r="F1499" s="1089"/>
      <c r="G1499" s="1089"/>
      <c r="H1499" s="1089">
        <f t="shared" si="622"/>
        <v>0</v>
      </c>
      <c r="I1499" s="1089">
        <f t="shared" si="623"/>
        <v>0</v>
      </c>
      <c r="J1499" s="1089"/>
      <c r="K1499" s="1089"/>
      <c r="L1499" s="1089"/>
      <c r="M1499" s="1067"/>
      <c r="N1499" s="1067"/>
      <c r="O1499" s="1067"/>
    </row>
    <row r="1500" spans="1:15" s="267" customFormat="1" ht="14.25" x14ac:dyDescent="0.2">
      <c r="A1500" s="1653"/>
      <c r="B1500" s="1656"/>
      <c r="C1500" s="540">
        <v>4262</v>
      </c>
      <c r="D1500" s="273" t="s">
        <v>350</v>
      </c>
      <c r="E1500" s="1089"/>
      <c r="F1500" s="1089"/>
      <c r="G1500" s="1089"/>
      <c r="H1500" s="1089">
        <f t="shared" si="622"/>
        <v>0</v>
      </c>
      <c r="I1500" s="1089">
        <f t="shared" si="623"/>
        <v>0</v>
      </c>
      <c r="J1500" s="1089"/>
      <c r="K1500" s="1089"/>
      <c r="L1500" s="1089"/>
      <c r="M1500" s="1067"/>
      <c r="N1500" s="1067"/>
      <c r="O1500" s="1067"/>
    </row>
    <row r="1501" spans="1:15" s="267" customFormat="1" ht="14.25" x14ac:dyDescent="0.2">
      <c r="A1501" s="1653"/>
      <c r="B1501" s="1656"/>
      <c r="C1501" s="540">
        <v>4264</v>
      </c>
      <c r="D1501" s="273" t="s">
        <v>349</v>
      </c>
      <c r="E1501" s="1089"/>
      <c r="F1501" s="1089"/>
      <c r="G1501" s="1089"/>
      <c r="H1501" s="1089">
        <f t="shared" si="622"/>
        <v>0</v>
      </c>
      <c r="I1501" s="1089">
        <f t="shared" si="623"/>
        <v>0</v>
      </c>
      <c r="J1501" s="1089"/>
      <c r="K1501" s="1089"/>
      <c r="L1501" s="1089"/>
      <c r="M1501" s="1067"/>
      <c r="N1501" s="1067"/>
      <c r="O1501" s="1067"/>
    </row>
    <row r="1502" spans="1:15" s="267" customFormat="1" ht="22.5" customHeight="1" x14ac:dyDescent="0.25">
      <c r="A1502" s="1653"/>
      <c r="B1502" s="1656"/>
      <c r="C1502" s="543">
        <v>4266</v>
      </c>
      <c r="D1502" s="516" t="s">
        <v>439</v>
      </c>
      <c r="E1502" s="1089"/>
      <c r="F1502" s="1089"/>
      <c r="G1502" s="1089"/>
      <c r="H1502" s="1089">
        <f t="shared" si="622"/>
        <v>0</v>
      </c>
      <c r="I1502" s="1089">
        <f t="shared" si="623"/>
        <v>0</v>
      </c>
      <c r="J1502" s="1089"/>
      <c r="K1502" s="1089"/>
      <c r="L1502" s="1089"/>
      <c r="M1502" s="1067"/>
      <c r="N1502" s="1067"/>
      <c r="O1502" s="1067"/>
    </row>
    <row r="1503" spans="1:15" s="267" customFormat="1" ht="14.25" x14ac:dyDescent="0.2">
      <c r="A1503" s="1653"/>
      <c r="B1503" s="1656"/>
      <c r="C1503" s="540">
        <v>4267</v>
      </c>
      <c r="D1503" s="273" t="s">
        <v>351</v>
      </c>
      <c r="E1503" s="1089"/>
      <c r="F1503" s="1089"/>
      <c r="G1503" s="1089"/>
      <c r="H1503" s="1089">
        <f t="shared" si="622"/>
        <v>0</v>
      </c>
      <c r="I1503" s="1089">
        <f t="shared" si="623"/>
        <v>0</v>
      </c>
      <c r="J1503" s="1089"/>
      <c r="K1503" s="1089"/>
      <c r="L1503" s="1089"/>
      <c r="M1503" s="1067"/>
      <c r="N1503" s="1067"/>
      <c r="O1503" s="1067"/>
    </row>
    <row r="1504" spans="1:15" s="267" customFormat="1" ht="14.25" x14ac:dyDescent="0.2">
      <c r="A1504" s="1653"/>
      <c r="B1504" s="1656"/>
      <c r="C1504" s="540">
        <v>4269</v>
      </c>
      <c r="D1504" s="273" t="s">
        <v>64</v>
      </c>
      <c r="E1504" s="1089">
        <v>1351</v>
      </c>
      <c r="F1504" s="1089"/>
      <c r="G1504" s="1089"/>
      <c r="H1504" s="1089">
        <f t="shared" si="622"/>
        <v>0</v>
      </c>
      <c r="I1504" s="1089">
        <f t="shared" si="623"/>
        <v>-1351</v>
      </c>
      <c r="J1504" s="1089"/>
      <c r="K1504" s="1089"/>
      <c r="L1504" s="1089"/>
      <c r="M1504" s="1067"/>
      <c r="N1504" s="1500"/>
      <c r="O1504" s="1067"/>
    </row>
    <row r="1505" spans="1:15" s="267" customFormat="1" ht="28.5" x14ac:dyDescent="0.2">
      <c r="A1505" s="1653"/>
      <c r="B1505" s="1656"/>
      <c r="C1505" s="540">
        <v>4511</v>
      </c>
      <c r="D1505" s="271" t="s">
        <v>65</v>
      </c>
      <c r="E1505" s="1089"/>
      <c r="F1505" s="1089"/>
      <c r="G1505" s="1089"/>
      <c r="H1505" s="1089">
        <f t="shared" si="622"/>
        <v>0</v>
      </c>
      <c r="I1505" s="1089">
        <f t="shared" si="623"/>
        <v>0</v>
      </c>
      <c r="J1505" s="1089"/>
      <c r="K1505" s="1089"/>
      <c r="L1505" s="1089"/>
      <c r="M1505" s="1067"/>
      <c r="N1505" s="1500"/>
      <c r="O1505" s="1067"/>
    </row>
    <row r="1506" spans="1:15" s="269" customFormat="1" ht="28.5" x14ac:dyDescent="0.3">
      <c r="A1506" s="1653"/>
      <c r="B1506" s="1656"/>
      <c r="C1506" s="540">
        <v>4621</v>
      </c>
      <c r="D1506" s="271" t="s">
        <v>66</v>
      </c>
      <c r="E1506" s="1089"/>
      <c r="F1506" s="1089"/>
      <c r="G1506" s="1089"/>
      <c r="H1506" s="1089">
        <f t="shared" si="622"/>
        <v>0</v>
      </c>
      <c r="I1506" s="1089">
        <f t="shared" si="623"/>
        <v>0</v>
      </c>
      <c r="J1506" s="1401"/>
      <c r="K1506" s="1089"/>
      <c r="L1506" s="1089"/>
      <c r="M1506" s="1067"/>
      <c r="N1506" s="1500"/>
      <c r="O1506" s="1500"/>
    </row>
    <row r="1507" spans="1:15" s="269" customFormat="1" ht="28.5" x14ac:dyDescent="0.3">
      <c r="A1507" s="1653"/>
      <c r="B1507" s="1656"/>
      <c r="C1507" s="540">
        <v>4631</v>
      </c>
      <c r="D1507" s="271" t="s">
        <v>393</v>
      </c>
      <c r="E1507" s="1089"/>
      <c r="F1507" s="1089"/>
      <c r="G1507" s="1089"/>
      <c r="H1507" s="1089">
        <f t="shared" si="622"/>
        <v>0</v>
      </c>
      <c r="I1507" s="1089">
        <f t="shared" si="623"/>
        <v>0</v>
      </c>
      <c r="J1507" s="1401"/>
      <c r="K1507" s="1089"/>
      <c r="L1507" s="1089"/>
      <c r="M1507" s="1500"/>
      <c r="N1507" s="1500"/>
      <c r="O1507" s="1500"/>
    </row>
    <row r="1508" spans="1:15" s="269" customFormat="1" ht="21.75" customHeight="1" x14ac:dyDescent="0.2">
      <c r="A1508" s="1653"/>
      <c r="B1508" s="1656"/>
      <c r="C1508" s="540">
        <v>4632</v>
      </c>
      <c r="D1508" s="271" t="s">
        <v>290</v>
      </c>
      <c r="E1508" s="1089"/>
      <c r="F1508" s="1089"/>
      <c r="G1508" s="1089"/>
      <c r="H1508" s="1089">
        <f t="shared" si="622"/>
        <v>0</v>
      </c>
      <c r="I1508" s="1089">
        <f t="shared" si="623"/>
        <v>0</v>
      </c>
      <c r="J1508" s="1089"/>
      <c r="K1508" s="1089"/>
      <c r="L1508" s="1089"/>
      <c r="M1508" s="1500"/>
      <c r="N1508" s="1500"/>
      <c r="O1508" s="1500"/>
    </row>
    <row r="1509" spans="1:15" s="269" customFormat="1" ht="48.75" customHeight="1" x14ac:dyDescent="0.25">
      <c r="A1509" s="1653"/>
      <c r="B1509" s="1656"/>
      <c r="C1509" s="543">
        <v>4638</v>
      </c>
      <c r="D1509" s="516" t="s">
        <v>440</v>
      </c>
      <c r="E1509" s="1089"/>
      <c r="F1509" s="1089"/>
      <c r="G1509" s="1089"/>
      <c r="H1509" s="1089">
        <f t="shared" si="622"/>
        <v>0</v>
      </c>
      <c r="I1509" s="1089">
        <f t="shared" si="623"/>
        <v>0</v>
      </c>
      <c r="J1509" s="1089"/>
      <c r="K1509" s="1089"/>
      <c r="L1509" s="1089"/>
      <c r="M1509" s="1500"/>
      <c r="N1509" s="1500"/>
      <c r="O1509" s="1500"/>
    </row>
    <row r="1510" spans="1:15" s="269" customFormat="1" ht="14.25" x14ac:dyDescent="0.2">
      <c r="A1510" s="1653"/>
      <c r="B1510" s="1656"/>
      <c r="C1510" s="540" t="s">
        <v>399</v>
      </c>
      <c r="D1510" s="271" t="s">
        <v>400</v>
      </c>
      <c r="E1510" s="1089"/>
      <c r="F1510" s="1089"/>
      <c r="G1510" s="1089"/>
      <c r="H1510" s="1089">
        <f t="shared" si="622"/>
        <v>0</v>
      </c>
      <c r="I1510" s="1089">
        <f t="shared" si="623"/>
        <v>0</v>
      </c>
      <c r="J1510" s="1089"/>
      <c r="K1510" s="1089"/>
      <c r="L1510" s="1089"/>
      <c r="M1510" s="1500"/>
      <c r="N1510" s="1500"/>
      <c r="O1510" s="1500"/>
    </row>
    <row r="1511" spans="1:15" s="269" customFormat="1" ht="14.25" x14ac:dyDescent="0.2">
      <c r="A1511" s="1653"/>
      <c r="B1511" s="1656"/>
      <c r="C1511" s="540">
        <v>4729</v>
      </c>
      <c r="D1511" s="273" t="s">
        <v>67</v>
      </c>
      <c r="E1511" s="1402">
        <v>2135</v>
      </c>
      <c r="F1511" s="1402"/>
      <c r="G1511" s="1089"/>
      <c r="H1511" s="1089">
        <f t="shared" si="622"/>
        <v>0</v>
      </c>
      <c r="I1511" s="1089">
        <f t="shared" si="623"/>
        <v>-2135</v>
      </c>
      <c r="J1511" s="1402"/>
      <c r="K1511" s="1402"/>
      <c r="L1511" s="1402"/>
      <c r="M1511" s="1500"/>
      <c r="N1511" s="1500"/>
      <c r="O1511" s="1500"/>
    </row>
    <row r="1512" spans="1:15" s="269" customFormat="1" ht="14.25" x14ac:dyDescent="0.2">
      <c r="A1512" s="1653"/>
      <c r="B1512" s="1656"/>
      <c r="C1512" s="540">
        <v>4822</v>
      </c>
      <c r="D1512" s="273" t="s">
        <v>68</v>
      </c>
      <c r="E1512" s="1402"/>
      <c r="F1512" s="1402"/>
      <c r="G1512" s="1089"/>
      <c r="H1512" s="1089">
        <f t="shared" si="622"/>
        <v>0</v>
      </c>
      <c r="I1512" s="1089">
        <f t="shared" si="623"/>
        <v>0</v>
      </c>
      <c r="J1512" s="1402"/>
      <c r="K1512" s="1402"/>
      <c r="L1512" s="1402"/>
      <c r="M1512" s="1500"/>
      <c r="N1512" s="1500"/>
      <c r="O1512" s="1500"/>
    </row>
    <row r="1513" spans="1:15" s="269" customFormat="1" ht="14.25" x14ac:dyDescent="0.2">
      <c r="A1513" s="1653"/>
      <c r="B1513" s="1656"/>
      <c r="C1513" s="542">
        <v>4823</v>
      </c>
      <c r="D1513" s="488" t="s">
        <v>69</v>
      </c>
      <c r="E1513" s="1399">
        <f>E1515+E1516+E1517</f>
        <v>0</v>
      </c>
      <c r="F1513" s="1399">
        <f>F1515+F1516+F1517</f>
        <v>0</v>
      </c>
      <c r="G1513" s="1399">
        <f>G1515+G1516+G1517</f>
        <v>0</v>
      </c>
      <c r="H1513" s="1399">
        <f t="shared" si="622"/>
        <v>0</v>
      </c>
      <c r="I1513" s="1399">
        <f t="shared" si="623"/>
        <v>0</v>
      </c>
      <c r="J1513" s="1399"/>
      <c r="K1513" s="1399">
        <f>K1515+K1516+K1517</f>
        <v>0</v>
      </c>
      <c r="L1513" s="1399">
        <f>L1515+L1516+L1517</f>
        <v>0</v>
      </c>
      <c r="M1513" s="1500"/>
      <c r="N1513" s="1500"/>
      <c r="O1513" s="1500"/>
    </row>
    <row r="1514" spans="1:15" s="269" customFormat="1" ht="14.25" x14ac:dyDescent="0.2">
      <c r="A1514" s="1653"/>
      <c r="B1514" s="1656"/>
      <c r="C1514" s="540"/>
      <c r="D1514" s="272" t="s">
        <v>72</v>
      </c>
      <c r="E1514" s="1402"/>
      <c r="F1514" s="1402"/>
      <c r="G1514" s="1089"/>
      <c r="H1514" s="1089">
        <f t="shared" si="622"/>
        <v>0</v>
      </c>
      <c r="I1514" s="1089">
        <f t="shared" si="623"/>
        <v>0</v>
      </c>
      <c r="J1514" s="1402"/>
      <c r="K1514" s="1402"/>
      <c r="L1514" s="1402"/>
      <c r="M1514" s="1500"/>
      <c r="N1514" s="1067"/>
      <c r="O1514" s="1500"/>
    </row>
    <row r="1515" spans="1:15" s="267" customFormat="1" ht="27" x14ac:dyDescent="0.25">
      <c r="A1515" s="1653"/>
      <c r="B1515" s="1656"/>
      <c r="C1515" s="540"/>
      <c r="D1515" s="272" t="s">
        <v>289</v>
      </c>
      <c r="E1515" s="1402"/>
      <c r="F1515" s="1402"/>
      <c r="G1515" s="1089"/>
      <c r="H1515" s="1089">
        <f t="shared" si="622"/>
        <v>0</v>
      </c>
      <c r="I1515" s="1089">
        <f t="shared" si="623"/>
        <v>0</v>
      </c>
      <c r="J1515" s="1402"/>
      <c r="K1515" s="1402"/>
      <c r="L1515" s="1402"/>
      <c r="M1515" s="1500"/>
      <c r="N1515" s="1379"/>
      <c r="O1515" s="1067"/>
    </row>
    <row r="1516" spans="1:15" ht="27.95" customHeight="1" x14ac:dyDescent="0.25">
      <c r="A1516" s="1653"/>
      <c r="B1516" s="1656"/>
      <c r="C1516" s="540"/>
      <c r="D1516" s="272" t="s">
        <v>287</v>
      </c>
      <c r="E1516" s="1402"/>
      <c r="F1516" s="1402"/>
      <c r="G1516" s="1089"/>
      <c r="H1516" s="1089">
        <f t="shared" si="622"/>
        <v>0</v>
      </c>
      <c r="I1516" s="1089">
        <f t="shared" si="623"/>
        <v>0</v>
      </c>
      <c r="J1516" s="1402"/>
      <c r="K1516" s="1402"/>
      <c r="L1516" s="1402"/>
      <c r="M1516" s="1067"/>
    </row>
    <row r="1517" spans="1:15" ht="14.25" x14ac:dyDescent="0.25">
      <c r="A1517" s="1653"/>
      <c r="B1517" s="1656"/>
      <c r="C1517" s="540"/>
      <c r="D1517" s="272" t="s">
        <v>288</v>
      </c>
      <c r="E1517" s="1402"/>
      <c r="F1517" s="1402"/>
      <c r="G1517" s="1089"/>
      <c r="H1517" s="1089">
        <f t="shared" si="622"/>
        <v>0</v>
      </c>
      <c r="I1517" s="1089">
        <f t="shared" si="623"/>
        <v>0</v>
      </c>
      <c r="J1517" s="1402"/>
      <c r="K1517" s="1402"/>
      <c r="L1517" s="1402"/>
      <c r="N1517" s="1501"/>
    </row>
    <row r="1518" spans="1:15" ht="31.5" customHeight="1" x14ac:dyDescent="0.25">
      <c r="A1518" s="1653"/>
      <c r="B1518" s="1656"/>
      <c r="C1518" s="543" t="s">
        <v>438</v>
      </c>
      <c r="D1518" s="516" t="s">
        <v>464</v>
      </c>
      <c r="E1518" s="1402"/>
      <c r="F1518" s="1402"/>
      <c r="G1518" s="1089"/>
      <c r="H1518" s="1089">
        <f t="shared" si="622"/>
        <v>0</v>
      </c>
      <c r="I1518" s="1089">
        <f t="shared" si="623"/>
        <v>0</v>
      </c>
      <c r="J1518" s="1402"/>
      <c r="K1518" s="1402"/>
      <c r="L1518" s="1402"/>
      <c r="N1518" s="1501"/>
    </row>
    <row r="1519" spans="1:15" s="282" customFormat="1" ht="14.25" x14ac:dyDescent="0.25">
      <c r="A1519" s="1653"/>
      <c r="B1519" s="1656"/>
      <c r="C1519" s="540">
        <v>4861</v>
      </c>
      <c r="D1519" s="273" t="s">
        <v>70</v>
      </c>
      <c r="E1519" s="1402"/>
      <c r="F1519" s="1089">
        <v>248281.1</v>
      </c>
      <c r="G1519" s="1099">
        <v>343465</v>
      </c>
      <c r="H1519" s="1099">
        <f t="shared" si="622"/>
        <v>95183.9</v>
      </c>
      <c r="I1519" s="1099">
        <f t="shared" si="623"/>
        <v>343465</v>
      </c>
      <c r="J1519" s="1382"/>
      <c r="K1519" s="1099">
        <v>350208.4</v>
      </c>
      <c r="L1519" s="1099">
        <v>347808.8</v>
      </c>
      <c r="M1519" s="1383"/>
      <c r="N1519" s="1379"/>
      <c r="O1519" s="1501"/>
    </row>
    <row r="1520" spans="1:15" ht="14.25" x14ac:dyDescent="0.25">
      <c r="A1520" s="1654"/>
      <c r="B1520" s="1657"/>
      <c r="C1520" s="540">
        <v>4891</v>
      </c>
      <c r="D1520" s="273" t="s">
        <v>71</v>
      </c>
      <c r="E1520" s="1089"/>
      <c r="F1520" s="1089"/>
      <c r="G1520" s="1089"/>
      <c r="H1520" s="1089">
        <f t="shared" si="622"/>
        <v>0</v>
      </c>
      <c r="I1520" s="1089">
        <f t="shared" si="623"/>
        <v>0</v>
      </c>
      <c r="J1520" s="1089"/>
      <c r="K1520" s="1089"/>
      <c r="L1520" s="1089"/>
      <c r="M1520" s="1502"/>
    </row>
    <row r="1521" spans="1:15" s="27" customFormat="1" ht="28.5" x14ac:dyDescent="0.25">
      <c r="A1521" s="1647" t="s">
        <v>454</v>
      </c>
      <c r="B1521" s="1647"/>
      <c r="C1521" s="283"/>
      <c r="D1521" s="36" t="s">
        <v>73</v>
      </c>
      <c r="E1521" s="1403">
        <f>SUM(E1523:E1530)</f>
        <v>86040.6</v>
      </c>
      <c r="F1521" s="1403">
        <f>SUM(F1523:F1530)</f>
        <v>0</v>
      </c>
      <c r="G1521" s="1403">
        <f>SUM(G1523:G1530)</f>
        <v>0</v>
      </c>
      <c r="H1521" s="1403">
        <f t="shared" si="622"/>
        <v>0</v>
      </c>
      <c r="I1521" s="1403">
        <f>+I1527+I1528+I1529+I1530</f>
        <v>-77064.600000000006</v>
      </c>
      <c r="J1521" s="1403">
        <f>+J1527+J1528+J1529+J1530</f>
        <v>0</v>
      </c>
      <c r="K1521" s="1403">
        <f>SUM(K1523:K1530)</f>
        <v>0</v>
      </c>
      <c r="L1521" s="1403">
        <f>SUM(L1523:L1530)</f>
        <v>0</v>
      </c>
      <c r="M1521" s="1503"/>
      <c r="N1521" s="1503"/>
      <c r="O1521" s="1503"/>
    </row>
    <row r="1522" spans="1:15" s="20" customFormat="1" ht="23.25" customHeight="1" x14ac:dyDescent="0.25">
      <c r="A1522" s="891" t="s">
        <v>455</v>
      </c>
      <c r="B1522" s="891" t="s">
        <v>456</v>
      </c>
      <c r="C1522" s="284"/>
      <c r="D1522" s="17" t="s">
        <v>72</v>
      </c>
      <c r="E1522" s="1404"/>
      <c r="F1522" s="1404"/>
      <c r="G1522" s="1404"/>
      <c r="H1522" s="1404">
        <f t="shared" ref="H1522:H1530" si="624">+G1522-F1522</f>
        <v>0</v>
      </c>
      <c r="I1522" s="411">
        <f t="shared" ref="I1522:I1535" si="625">G1522-E1522</f>
        <v>0</v>
      </c>
      <c r="J1522" s="1404"/>
      <c r="K1522" s="1404"/>
      <c r="L1522" s="1404"/>
      <c r="M1522" s="1504"/>
      <c r="N1522" s="1504"/>
      <c r="O1522" s="1504"/>
    </row>
    <row r="1523" spans="1:15" s="20" customFormat="1" ht="14.25" x14ac:dyDescent="0.25">
      <c r="A1523" s="1658">
        <v>1080</v>
      </c>
      <c r="B1523" s="1658">
        <v>11018</v>
      </c>
      <c r="C1523" s="284">
        <v>5111</v>
      </c>
      <c r="D1523" s="18" t="s">
        <v>1292</v>
      </c>
      <c r="E1523" s="1404"/>
      <c r="F1523" s="1404"/>
      <c r="G1523" s="1404"/>
      <c r="H1523" s="411">
        <f t="shared" si="624"/>
        <v>0</v>
      </c>
      <c r="I1523" s="411">
        <f t="shared" si="625"/>
        <v>0</v>
      </c>
      <c r="J1523" s="1404"/>
      <c r="K1523" s="1404"/>
      <c r="L1523" s="1404"/>
      <c r="M1523" s="1504"/>
      <c r="N1523" s="1504"/>
      <c r="O1523" s="1504"/>
    </row>
    <row r="1524" spans="1:15" s="20" customFormat="1" ht="14.25" x14ac:dyDescent="0.25">
      <c r="A1524" s="1659"/>
      <c r="B1524" s="1659"/>
      <c r="C1524" s="284">
        <v>5112</v>
      </c>
      <c r="D1524" s="18" t="s">
        <v>1293</v>
      </c>
      <c r="E1524" s="1404">
        <v>8976</v>
      </c>
      <c r="F1524" s="1404"/>
      <c r="G1524" s="1404"/>
      <c r="H1524" s="411">
        <f t="shared" si="624"/>
        <v>0</v>
      </c>
      <c r="I1524" s="411">
        <f t="shared" si="625"/>
        <v>-8976</v>
      </c>
      <c r="J1524" s="1404"/>
      <c r="K1524" s="1404"/>
      <c r="L1524" s="1404"/>
      <c r="M1524" s="1504"/>
      <c r="N1524" s="1504"/>
      <c r="O1524" s="1504"/>
    </row>
    <row r="1525" spans="1:15" s="20" customFormat="1" ht="13.5" customHeight="1" x14ac:dyDescent="0.25">
      <c r="A1525" s="1659"/>
      <c r="B1525" s="1659"/>
      <c r="C1525" s="284" t="s">
        <v>1294</v>
      </c>
      <c r="D1525" s="18" t="s">
        <v>1269</v>
      </c>
      <c r="E1525" s="1404"/>
      <c r="F1525" s="1404"/>
      <c r="G1525" s="1404"/>
      <c r="H1525" s="411">
        <f t="shared" si="624"/>
        <v>0</v>
      </c>
      <c r="I1525" s="411">
        <f t="shared" si="625"/>
        <v>0</v>
      </c>
      <c r="J1525" s="1404"/>
      <c r="K1525" s="1404"/>
      <c r="L1525" s="1404"/>
      <c r="M1525" s="1504"/>
      <c r="N1525" s="1504"/>
      <c r="O1525" s="1504"/>
    </row>
    <row r="1526" spans="1:15" s="20" customFormat="1" ht="14.25" x14ac:dyDescent="0.25">
      <c r="A1526" s="1659"/>
      <c r="B1526" s="1659"/>
      <c r="C1526" s="284">
        <v>5121</v>
      </c>
      <c r="D1526" s="271" t="s">
        <v>74</v>
      </c>
      <c r="E1526" s="1404"/>
      <c r="F1526" s="1404"/>
      <c r="G1526" s="1404"/>
      <c r="H1526" s="411">
        <f t="shared" si="624"/>
        <v>0</v>
      </c>
      <c r="I1526" s="411">
        <f t="shared" si="625"/>
        <v>0</v>
      </c>
      <c r="J1526" s="1404"/>
      <c r="K1526" s="1404"/>
      <c r="L1526" s="1404"/>
      <c r="M1526" s="1504"/>
      <c r="N1526" s="1504"/>
      <c r="O1526" s="1504"/>
    </row>
    <row r="1527" spans="1:15" s="33" customFormat="1" ht="15.75" customHeight="1" x14ac:dyDescent="0.25">
      <c r="A1527" s="1659"/>
      <c r="B1527" s="1659"/>
      <c r="C1527" s="258">
        <v>5122</v>
      </c>
      <c r="D1527" s="21" t="s">
        <v>75</v>
      </c>
      <c r="E1527" s="411">
        <v>77064.600000000006</v>
      </c>
      <c r="F1527" s="1405"/>
      <c r="G1527" s="411"/>
      <c r="H1527" s="411">
        <f t="shared" si="624"/>
        <v>0</v>
      </c>
      <c r="I1527" s="411">
        <f t="shared" si="625"/>
        <v>-77064.600000000006</v>
      </c>
      <c r="J1527" s="1405"/>
      <c r="K1527" s="411"/>
      <c r="L1527" s="411"/>
      <c r="M1527" s="1505"/>
      <c r="N1527" s="1505"/>
      <c r="O1527" s="1505"/>
    </row>
    <row r="1528" spans="1:15" s="33" customFormat="1" ht="15.75" customHeight="1" x14ac:dyDescent="0.25">
      <c r="A1528" s="1659"/>
      <c r="B1528" s="1659"/>
      <c r="C1528" s="258">
        <v>5129</v>
      </c>
      <c r="D1528" s="21" t="s">
        <v>76</v>
      </c>
      <c r="E1528" s="411"/>
      <c r="F1528" s="1405"/>
      <c r="G1528" s="411"/>
      <c r="H1528" s="411">
        <f t="shared" si="624"/>
        <v>0</v>
      </c>
      <c r="I1528" s="411">
        <f t="shared" si="625"/>
        <v>0</v>
      </c>
      <c r="J1528" s="1405"/>
      <c r="K1528" s="411"/>
      <c r="L1528" s="411"/>
      <c r="M1528" s="1505"/>
      <c r="N1528" s="1505"/>
      <c r="O1528" s="1505"/>
    </row>
    <row r="1529" spans="1:15" s="33" customFormat="1" ht="14.25" x14ac:dyDescent="0.25">
      <c r="A1529" s="1659"/>
      <c r="B1529" s="1659"/>
      <c r="C1529" s="258">
        <v>5132</v>
      </c>
      <c r="D1529" s="21" t="s">
        <v>77</v>
      </c>
      <c r="E1529" s="1405"/>
      <c r="F1529" s="1405"/>
      <c r="G1529" s="411"/>
      <c r="H1529" s="411">
        <f t="shared" si="624"/>
        <v>0</v>
      </c>
      <c r="I1529" s="411">
        <f t="shared" si="625"/>
        <v>0</v>
      </c>
      <c r="J1529" s="1405"/>
      <c r="K1529" s="411"/>
      <c r="L1529" s="411"/>
      <c r="M1529" s="1505"/>
      <c r="N1529" s="1505"/>
      <c r="O1529" s="1505"/>
    </row>
    <row r="1530" spans="1:15" s="33" customFormat="1" ht="15.75" customHeight="1" x14ac:dyDescent="0.25">
      <c r="A1530" s="1660"/>
      <c r="B1530" s="1660"/>
      <c r="C1530" s="258" t="s">
        <v>1295</v>
      </c>
      <c r="D1530" s="21" t="s">
        <v>1296</v>
      </c>
      <c r="E1530" s="1405"/>
      <c r="F1530" s="1405"/>
      <c r="G1530" s="411"/>
      <c r="H1530" s="411">
        <f t="shared" si="624"/>
        <v>0</v>
      </c>
      <c r="I1530" s="411">
        <f t="shared" si="625"/>
        <v>0</v>
      </c>
      <c r="J1530" s="1405"/>
      <c r="K1530" s="411"/>
      <c r="L1530" s="411"/>
      <c r="M1530" s="1505"/>
      <c r="N1530" s="1505"/>
      <c r="O1530" s="1505"/>
    </row>
    <row r="1531" spans="1:15" s="176" customFormat="1" ht="14.25" customHeight="1" x14ac:dyDescent="0.2">
      <c r="A1531" s="1652" t="s">
        <v>1268</v>
      </c>
      <c r="B1531" s="1655">
        <v>31001</v>
      </c>
      <c r="C1531" s="534"/>
      <c r="D1531" s="271" t="s">
        <v>291</v>
      </c>
      <c r="E1531" s="1099"/>
      <c r="F1531" s="1099"/>
      <c r="G1531" s="1099"/>
      <c r="H1531" s="1099">
        <f>+G1531-F1531</f>
        <v>0</v>
      </c>
      <c r="I1531" s="1099">
        <f t="shared" si="625"/>
        <v>0</v>
      </c>
      <c r="J1531" s="1099"/>
      <c r="K1531" s="1099"/>
      <c r="L1531" s="1099"/>
      <c r="M1531" s="1107"/>
      <c r="N1531" s="1107"/>
      <c r="O1531" s="1107"/>
    </row>
    <row r="1532" spans="1:15" s="176" customFormat="1" ht="13.5" customHeight="1" x14ac:dyDescent="0.2">
      <c r="A1532" s="1653"/>
      <c r="B1532" s="1656"/>
      <c r="C1532" s="535"/>
      <c r="D1532" s="272"/>
      <c r="E1532" s="1093"/>
      <c r="F1532" s="1093"/>
      <c r="G1532" s="1093"/>
      <c r="H1532" s="1093">
        <f>+G1532-F1532</f>
        <v>0</v>
      </c>
      <c r="I1532" s="1093">
        <f t="shared" si="625"/>
        <v>0</v>
      </c>
      <c r="J1532" s="1093"/>
      <c r="K1532" s="1093"/>
      <c r="L1532" s="1093"/>
      <c r="M1532" s="1107"/>
      <c r="N1532" s="1107"/>
      <c r="O1532" s="1107"/>
    </row>
    <row r="1533" spans="1:15" s="176" customFormat="1" ht="14.25" customHeight="1" x14ac:dyDescent="0.2">
      <c r="A1533" s="1653"/>
      <c r="B1533" s="1656"/>
      <c r="C1533" s="535"/>
      <c r="D1533" s="273" t="s">
        <v>32</v>
      </c>
      <c r="E1533" s="1093"/>
      <c r="F1533" s="1093"/>
      <c r="G1533" s="1093"/>
      <c r="H1533" s="1093">
        <f>+G1533-F1533</f>
        <v>0</v>
      </c>
      <c r="I1533" s="1093">
        <f t="shared" si="625"/>
        <v>0</v>
      </c>
      <c r="J1533" s="1093"/>
      <c r="K1533" s="1093"/>
      <c r="L1533" s="1093"/>
      <c r="M1533" s="1107"/>
      <c r="N1533" s="1107"/>
      <c r="O1533" s="1107"/>
    </row>
    <row r="1534" spans="1:15" s="266" customFormat="1" ht="14.25" customHeight="1" x14ac:dyDescent="0.2">
      <c r="A1534" s="1653"/>
      <c r="B1534" s="1656"/>
      <c r="C1534" s="535"/>
      <c r="D1534" s="272"/>
      <c r="E1534" s="1093"/>
      <c r="F1534" s="1093"/>
      <c r="G1534" s="1093"/>
      <c r="H1534" s="1093">
        <f>+G1534-F1534</f>
        <v>0</v>
      </c>
      <c r="I1534" s="1093">
        <f t="shared" si="625"/>
        <v>0</v>
      </c>
      <c r="J1534" s="1093"/>
      <c r="K1534" s="1093"/>
      <c r="L1534" s="1093"/>
      <c r="M1534" s="1499"/>
      <c r="N1534" s="1499"/>
      <c r="O1534" s="1499"/>
    </row>
    <row r="1535" spans="1:15" s="265" customFormat="1" ht="14.25" customHeight="1" x14ac:dyDescent="0.25">
      <c r="A1535" s="1653"/>
      <c r="B1535" s="1656"/>
      <c r="C1535" s="536"/>
      <c r="D1535" s="281" t="s">
        <v>33</v>
      </c>
      <c r="E1535" s="1398">
        <f>+E1537+E1601</f>
        <v>638829.19999999995</v>
      </c>
      <c r="F1535" s="1398">
        <f>+F1537+F1601</f>
        <v>629520.19999999995</v>
      </c>
      <c r="G1535" s="1398">
        <f>+G1537+G1601</f>
        <v>519799.1</v>
      </c>
      <c r="H1535" s="1398">
        <f>+G1535-F1535</f>
        <v>-109721.09999999998</v>
      </c>
      <c r="I1535" s="1398">
        <f t="shared" si="625"/>
        <v>-119030.09999999998</v>
      </c>
      <c r="J1535" s="1398"/>
      <c r="K1535" s="1398">
        <f>+K1537+K1601</f>
        <v>0</v>
      </c>
      <c r="L1535" s="1398">
        <f>+L1537+L1601</f>
        <v>0</v>
      </c>
      <c r="M1535" s="1475">
        <f>+G1535/12*3</f>
        <v>129949.77499999999</v>
      </c>
      <c r="N1535" s="1475">
        <f>+G1535/12*6</f>
        <v>259899.55</v>
      </c>
      <c r="O1535" s="1475">
        <f>+G1535/12*9</f>
        <v>389849.32500000001</v>
      </c>
    </row>
    <row r="1536" spans="1:15" s="265" customFormat="1" ht="14.25" customHeight="1" x14ac:dyDescent="0.25">
      <c r="A1536" s="1653"/>
      <c r="B1536" s="1656"/>
      <c r="C1536" s="537"/>
      <c r="D1536" s="17" t="s">
        <v>403</v>
      </c>
      <c r="E1536" s="1093"/>
      <c r="F1536" s="1093"/>
      <c r="G1536" s="1093"/>
      <c r="H1536" s="1398"/>
      <c r="I1536" s="1398"/>
      <c r="J1536" s="1093"/>
      <c r="K1536" s="1093"/>
      <c r="L1536" s="1093"/>
      <c r="M1536" s="1475"/>
      <c r="N1536" s="1475"/>
      <c r="O1536" s="1475"/>
    </row>
    <row r="1537" spans="1:15" s="265" customFormat="1" ht="14.25" customHeight="1" x14ac:dyDescent="0.2">
      <c r="A1537" s="1653"/>
      <c r="B1537" s="1656"/>
      <c r="C1537" s="538"/>
      <c r="D1537" s="274" t="s">
        <v>36</v>
      </c>
      <c r="E1537" s="1398">
        <f>E1539+SUM(E1545:E1600)-E1545-E1550-E1558-E1572-E1576-E1593</f>
        <v>0</v>
      </c>
      <c r="F1537" s="1398">
        <f>F1539+SUM(F1545:F1600)-F1545-F1550-F1558-F1572-F1576-F1593</f>
        <v>0</v>
      </c>
      <c r="G1537" s="1398">
        <f>G1539+SUM(G1545:G1600)-G1545-G1550-G1558-G1572-G1576-G1593</f>
        <v>0</v>
      </c>
      <c r="H1537" s="1398">
        <f>+G1537-F1537</f>
        <v>0</v>
      </c>
      <c r="I1537" s="1398">
        <f t="shared" ref="I1537:I1568" si="626">G1537-E1537</f>
        <v>0</v>
      </c>
      <c r="J1537" s="1398"/>
      <c r="K1537" s="1398">
        <f>K1539+SUM(K1545:K1600)-K1545-K1550-K1558-K1572-K1576-K1593</f>
        <v>0</v>
      </c>
      <c r="L1537" s="1398">
        <f>L1539+SUM(L1545:L1600)-L1545-L1550-L1558-L1572-L1576-L1593</f>
        <v>0</v>
      </c>
      <c r="M1537" s="1475"/>
      <c r="N1537" s="1475"/>
      <c r="O1537" s="1475"/>
    </row>
    <row r="1538" spans="1:15" s="265" customFormat="1" ht="13.5" customHeight="1" x14ac:dyDescent="0.2">
      <c r="A1538" s="1653"/>
      <c r="B1538" s="1656"/>
      <c r="C1538" s="534"/>
      <c r="D1538" s="272" t="s">
        <v>72</v>
      </c>
      <c r="E1538" s="1099"/>
      <c r="F1538" s="1099"/>
      <c r="G1538" s="1093"/>
      <c r="H1538" s="1093">
        <f t="shared" ref="H1538:H1610" si="627">+G1538-F1538</f>
        <v>0</v>
      </c>
      <c r="I1538" s="1099">
        <f t="shared" si="626"/>
        <v>0</v>
      </c>
      <c r="J1538" s="1099"/>
      <c r="K1538" s="1099"/>
      <c r="L1538" s="1099"/>
      <c r="M1538" s="1475"/>
      <c r="N1538" s="1475"/>
      <c r="O1538" s="1475"/>
    </row>
    <row r="1539" spans="1:15" s="265" customFormat="1" ht="14.25" customHeight="1" x14ac:dyDescent="0.2">
      <c r="A1539" s="1653"/>
      <c r="B1539" s="1656"/>
      <c r="C1539" s="539"/>
      <c r="D1539" s="488" t="s">
        <v>491</v>
      </c>
      <c r="E1539" s="1399">
        <f>SUM(E1541:E1543)</f>
        <v>0</v>
      </c>
      <c r="F1539" s="1399">
        <f>SUM(F1541:F1543)</f>
        <v>0</v>
      </c>
      <c r="G1539" s="1399">
        <f>SUM(G1541:G1543)</f>
        <v>0</v>
      </c>
      <c r="H1539" s="1399">
        <f t="shared" si="627"/>
        <v>0</v>
      </c>
      <c r="I1539" s="1399">
        <f t="shared" si="626"/>
        <v>0</v>
      </c>
      <c r="J1539" s="1399"/>
      <c r="K1539" s="1399">
        <f>SUM(K1541:K1543)</f>
        <v>0</v>
      </c>
      <c r="L1539" s="1399">
        <f>SUM(L1541:L1543)</f>
        <v>0</v>
      </c>
      <c r="M1539" s="1475"/>
      <c r="N1539" s="1475"/>
      <c r="O1539" s="1475"/>
    </row>
    <row r="1540" spans="1:15" s="265" customFormat="1" x14ac:dyDescent="0.2">
      <c r="A1540" s="1653"/>
      <c r="B1540" s="1656"/>
      <c r="C1540" s="534"/>
      <c r="D1540" s="272" t="s">
        <v>72</v>
      </c>
      <c r="E1540" s="1099"/>
      <c r="F1540" s="1099"/>
      <c r="G1540" s="1093"/>
      <c r="H1540" s="1093">
        <f t="shared" si="627"/>
        <v>0</v>
      </c>
      <c r="I1540" s="1099">
        <f t="shared" si="626"/>
        <v>0</v>
      </c>
      <c r="J1540" s="1099"/>
      <c r="K1540" s="1099"/>
      <c r="L1540" s="1099"/>
      <c r="M1540" s="1475"/>
      <c r="N1540" s="1475"/>
      <c r="O1540" s="1475"/>
    </row>
    <row r="1541" spans="1:15" s="265" customFormat="1" ht="28.5" x14ac:dyDescent="0.2">
      <c r="A1541" s="1653"/>
      <c r="B1541" s="1656"/>
      <c r="C1541" s="540" t="s">
        <v>283</v>
      </c>
      <c r="D1541" s="275" t="s">
        <v>37</v>
      </c>
      <c r="E1541" s="1099"/>
      <c r="F1541" s="1099"/>
      <c r="G1541" s="1099"/>
      <c r="H1541" s="1099">
        <f t="shared" si="627"/>
        <v>0</v>
      </c>
      <c r="I1541" s="1099">
        <f t="shared" si="626"/>
        <v>0</v>
      </c>
      <c r="J1541" s="1099"/>
      <c r="K1541" s="1099"/>
      <c r="L1541" s="1099"/>
      <c r="M1541" s="1475"/>
      <c r="N1541" s="1067"/>
      <c r="O1541" s="1475"/>
    </row>
    <row r="1542" spans="1:15" s="267" customFormat="1" ht="28.5" x14ac:dyDescent="0.2">
      <c r="A1542" s="1653"/>
      <c r="B1542" s="1656"/>
      <c r="C1542" s="540" t="s">
        <v>284</v>
      </c>
      <c r="D1542" s="276" t="s">
        <v>38</v>
      </c>
      <c r="E1542" s="1099"/>
      <c r="F1542" s="1099"/>
      <c r="G1542" s="1099"/>
      <c r="H1542" s="1099">
        <f t="shared" si="627"/>
        <v>0</v>
      </c>
      <c r="I1542" s="1099">
        <f t="shared" si="626"/>
        <v>0</v>
      </c>
      <c r="J1542" s="1099"/>
      <c r="K1542" s="1099"/>
      <c r="L1542" s="1099"/>
      <c r="M1542" s="1067"/>
      <c r="N1542" s="1067"/>
      <c r="O1542" s="1067"/>
    </row>
    <row r="1543" spans="1:15" s="267" customFormat="1" ht="28.5" x14ac:dyDescent="0.2">
      <c r="A1543" s="1653"/>
      <c r="B1543" s="1656"/>
      <c r="C1543" s="540" t="s">
        <v>285</v>
      </c>
      <c r="D1543" s="276" t="s">
        <v>39</v>
      </c>
      <c r="E1543" s="1099"/>
      <c r="F1543" s="1099"/>
      <c r="G1543" s="1099"/>
      <c r="H1543" s="1099">
        <f t="shared" si="627"/>
        <v>0</v>
      </c>
      <c r="I1543" s="1099">
        <f t="shared" si="626"/>
        <v>0</v>
      </c>
      <c r="J1543" s="1099"/>
      <c r="K1543" s="1099"/>
      <c r="L1543" s="1099"/>
      <c r="M1543" s="1067"/>
      <c r="N1543" s="1067"/>
      <c r="O1543" s="1067"/>
    </row>
    <row r="1544" spans="1:15" s="267" customFormat="1" ht="14.25" x14ac:dyDescent="0.2">
      <c r="A1544" s="1653"/>
      <c r="B1544" s="1656"/>
      <c r="C1544" s="541"/>
      <c r="D1544" s="489"/>
      <c r="E1544" s="1120"/>
      <c r="F1544" s="1120"/>
      <c r="G1544" s="1120"/>
      <c r="H1544" s="1120">
        <f t="shared" si="627"/>
        <v>0</v>
      </c>
      <c r="I1544" s="1120">
        <f t="shared" si="626"/>
        <v>0</v>
      </c>
      <c r="J1544" s="1120"/>
      <c r="K1544" s="1120"/>
      <c r="L1544" s="1120"/>
      <c r="M1544" s="1067"/>
      <c r="N1544" s="1067"/>
      <c r="O1544" s="1067"/>
    </row>
    <row r="1545" spans="1:15" s="267" customFormat="1" ht="14.25" x14ac:dyDescent="0.2">
      <c r="A1545" s="1653"/>
      <c r="B1545" s="1656"/>
      <c r="C1545" s="542">
        <v>4212</v>
      </c>
      <c r="D1545" s="488" t="s">
        <v>40</v>
      </c>
      <c r="E1545" s="1399">
        <f>E1547+E1548+E1549</f>
        <v>0</v>
      </c>
      <c r="F1545" s="1399">
        <f>F1547+F1548+F1549</f>
        <v>0</v>
      </c>
      <c r="G1545" s="1399">
        <f>G1547+G1548+G1549</f>
        <v>0</v>
      </c>
      <c r="H1545" s="1399">
        <f t="shared" si="627"/>
        <v>0</v>
      </c>
      <c r="I1545" s="1399">
        <f t="shared" si="626"/>
        <v>0</v>
      </c>
      <c r="J1545" s="1399"/>
      <c r="K1545" s="1399">
        <f>K1547+K1548+K1549</f>
        <v>0</v>
      </c>
      <c r="L1545" s="1399">
        <f>L1547+L1548+L1549</f>
        <v>0</v>
      </c>
      <c r="M1545" s="1067"/>
      <c r="N1545" s="1067"/>
      <c r="O1545" s="1067"/>
    </row>
    <row r="1546" spans="1:15" s="267" customFormat="1" x14ac:dyDescent="0.2">
      <c r="A1546" s="1653"/>
      <c r="B1546" s="1656"/>
      <c r="C1546" s="540"/>
      <c r="D1546" s="272" t="s">
        <v>72</v>
      </c>
      <c r="E1546" s="1089"/>
      <c r="F1546" s="1089"/>
      <c r="G1546" s="1089"/>
      <c r="H1546" s="1089">
        <f t="shared" si="627"/>
        <v>0</v>
      </c>
      <c r="I1546" s="1089">
        <f t="shared" si="626"/>
        <v>0</v>
      </c>
      <c r="J1546" s="1089"/>
      <c r="K1546" s="1089"/>
      <c r="L1546" s="1089"/>
      <c r="M1546" s="1067"/>
      <c r="N1546" s="1067"/>
      <c r="O1546" s="1067"/>
    </row>
    <row r="1547" spans="1:15" s="267" customFormat="1" x14ac:dyDescent="0.2">
      <c r="A1547" s="1653"/>
      <c r="B1547" s="1656"/>
      <c r="C1547" s="540"/>
      <c r="D1547" s="272" t="s">
        <v>40</v>
      </c>
      <c r="E1547" s="1089"/>
      <c r="F1547" s="1089"/>
      <c r="G1547" s="1089"/>
      <c r="H1547" s="1089">
        <f t="shared" si="627"/>
        <v>0</v>
      </c>
      <c r="I1547" s="1089">
        <f t="shared" si="626"/>
        <v>0</v>
      </c>
      <c r="J1547" s="1089"/>
      <c r="K1547" s="1089"/>
      <c r="L1547" s="1089"/>
      <c r="M1547" s="1067"/>
      <c r="N1547" s="1067"/>
      <c r="O1547" s="1067"/>
    </row>
    <row r="1548" spans="1:15" s="267" customFormat="1" x14ac:dyDescent="0.2">
      <c r="A1548" s="1653"/>
      <c r="B1548" s="1656"/>
      <c r="C1548" s="540"/>
      <c r="D1548" s="272" t="s">
        <v>292</v>
      </c>
      <c r="E1548" s="1089"/>
      <c r="F1548" s="1089"/>
      <c r="G1548" s="1089"/>
      <c r="H1548" s="1089">
        <f t="shared" si="627"/>
        <v>0</v>
      </c>
      <c r="I1548" s="1089">
        <f t="shared" si="626"/>
        <v>0</v>
      </c>
      <c r="J1548" s="1089"/>
      <c r="K1548" s="1089"/>
      <c r="L1548" s="1089"/>
      <c r="M1548" s="1067"/>
      <c r="N1548" s="1067"/>
      <c r="O1548" s="1067"/>
    </row>
    <row r="1549" spans="1:15" s="267" customFormat="1" x14ac:dyDescent="0.2">
      <c r="A1549" s="1653"/>
      <c r="B1549" s="1656"/>
      <c r="C1549" s="540"/>
      <c r="D1549" s="272" t="s">
        <v>405</v>
      </c>
      <c r="E1549" s="1089"/>
      <c r="F1549" s="1089"/>
      <c r="G1549" s="1089"/>
      <c r="H1549" s="1089">
        <f t="shared" si="627"/>
        <v>0</v>
      </c>
      <c r="I1549" s="1089">
        <f t="shared" si="626"/>
        <v>0</v>
      </c>
      <c r="J1549" s="1089"/>
      <c r="K1549" s="1089"/>
      <c r="L1549" s="1089"/>
      <c r="M1549" s="1067"/>
      <c r="N1549" s="1067"/>
      <c r="O1549" s="1067"/>
    </row>
    <row r="1550" spans="1:15" s="267" customFormat="1" ht="14.25" x14ac:dyDescent="0.2">
      <c r="A1550" s="1653"/>
      <c r="B1550" s="1656"/>
      <c r="C1550" s="542">
        <v>4213</v>
      </c>
      <c r="D1550" s="488" t="s">
        <v>41</v>
      </c>
      <c r="E1550" s="1399">
        <f>E1552+E1553</f>
        <v>0</v>
      </c>
      <c r="F1550" s="1399">
        <f>F1552+F1553</f>
        <v>0</v>
      </c>
      <c r="G1550" s="1399">
        <f>G1552+G1553</f>
        <v>0</v>
      </c>
      <c r="H1550" s="1399">
        <f t="shared" si="627"/>
        <v>0</v>
      </c>
      <c r="I1550" s="1399">
        <f t="shared" si="626"/>
        <v>0</v>
      </c>
      <c r="J1550" s="1399"/>
      <c r="K1550" s="1399">
        <f>K1552+K1553</f>
        <v>0</v>
      </c>
      <c r="L1550" s="1399">
        <f>L1552+L1553</f>
        <v>0</v>
      </c>
      <c r="M1550" s="1067"/>
      <c r="N1550" s="1067"/>
      <c r="O1550" s="1067"/>
    </row>
    <row r="1551" spans="1:15" s="267" customFormat="1" x14ac:dyDescent="0.2">
      <c r="A1551" s="1653"/>
      <c r="B1551" s="1656"/>
      <c r="C1551" s="540"/>
      <c r="D1551" s="272" t="s">
        <v>72</v>
      </c>
      <c r="E1551" s="1089"/>
      <c r="F1551" s="1089"/>
      <c r="G1551" s="1089"/>
      <c r="H1551" s="1089">
        <f t="shared" si="627"/>
        <v>0</v>
      </c>
      <c r="I1551" s="1089">
        <f t="shared" si="626"/>
        <v>0</v>
      </c>
      <c r="J1551" s="1089"/>
      <c r="K1551" s="1089"/>
      <c r="L1551" s="1089"/>
      <c r="M1551" s="1067"/>
      <c r="N1551" s="1067"/>
      <c r="O1551" s="1067"/>
    </row>
    <row r="1552" spans="1:15" s="267" customFormat="1" ht="27" x14ac:dyDescent="0.2">
      <c r="A1552" s="1653"/>
      <c r="B1552" s="1656"/>
      <c r="C1552" s="540"/>
      <c r="D1552" s="278" t="s">
        <v>42</v>
      </c>
      <c r="E1552" s="1089"/>
      <c r="F1552" s="1089"/>
      <c r="G1552" s="1089"/>
      <c r="H1552" s="1089">
        <f t="shared" si="627"/>
        <v>0</v>
      </c>
      <c r="I1552" s="1089">
        <f t="shared" si="626"/>
        <v>0</v>
      </c>
      <c r="J1552" s="1089"/>
      <c r="K1552" s="1089"/>
      <c r="L1552" s="1089"/>
      <c r="M1552" s="1067"/>
      <c r="N1552" s="1067"/>
      <c r="O1552" s="1067"/>
    </row>
    <row r="1553" spans="1:15" s="267" customFormat="1" ht="27" x14ac:dyDescent="0.2">
      <c r="A1553" s="1653"/>
      <c r="B1553" s="1656"/>
      <c r="C1553" s="540"/>
      <c r="D1553" s="278" t="s">
        <v>286</v>
      </c>
      <c r="E1553" s="1089"/>
      <c r="F1553" s="1089"/>
      <c r="G1553" s="1089"/>
      <c r="H1553" s="1089">
        <f t="shared" si="627"/>
        <v>0</v>
      </c>
      <c r="I1553" s="1089">
        <f t="shared" si="626"/>
        <v>0</v>
      </c>
      <c r="J1553" s="1089"/>
      <c r="K1553" s="1089"/>
      <c r="L1553" s="1089"/>
      <c r="M1553" s="1067"/>
      <c r="N1553" s="1067"/>
      <c r="O1553" s="1067"/>
    </row>
    <row r="1554" spans="1:15" s="267" customFormat="1" ht="14.25" x14ac:dyDescent="0.2">
      <c r="A1554" s="1653"/>
      <c r="B1554" s="1656"/>
      <c r="C1554" s="540">
        <v>4214</v>
      </c>
      <c r="D1554" s="277" t="s">
        <v>43</v>
      </c>
      <c r="E1554" s="1089"/>
      <c r="F1554" s="1089"/>
      <c r="G1554" s="1089"/>
      <c r="H1554" s="1089">
        <f t="shared" si="627"/>
        <v>0</v>
      </c>
      <c r="I1554" s="1089">
        <f t="shared" si="626"/>
        <v>0</v>
      </c>
      <c r="J1554" s="1089"/>
      <c r="K1554" s="1089"/>
      <c r="L1554" s="1089"/>
      <c r="M1554" s="1067"/>
      <c r="N1554" s="1475"/>
      <c r="O1554" s="1067"/>
    </row>
    <row r="1555" spans="1:15" s="265" customFormat="1" ht="23.25" customHeight="1" x14ac:dyDescent="0.2">
      <c r="A1555" s="1653"/>
      <c r="B1555" s="1656"/>
      <c r="C1555" s="540">
        <v>4215</v>
      </c>
      <c r="D1555" s="277" t="s">
        <v>44</v>
      </c>
      <c r="E1555" s="1089"/>
      <c r="F1555" s="1089"/>
      <c r="G1555" s="1089"/>
      <c r="H1555" s="1089">
        <f t="shared" si="627"/>
        <v>0</v>
      </c>
      <c r="I1555" s="1089">
        <f t="shared" si="626"/>
        <v>0</v>
      </c>
      <c r="J1555" s="1089"/>
      <c r="K1555" s="1089"/>
      <c r="L1555" s="1089"/>
      <c r="M1555" s="1475"/>
      <c r="N1555" s="1107"/>
      <c r="O1555" s="1475"/>
    </row>
    <row r="1556" spans="1:15" s="176" customFormat="1" ht="14.25" x14ac:dyDescent="0.2">
      <c r="A1556" s="1653"/>
      <c r="B1556" s="1656"/>
      <c r="C1556" s="540">
        <v>4216</v>
      </c>
      <c r="D1556" s="277" t="s">
        <v>45</v>
      </c>
      <c r="E1556" s="1089"/>
      <c r="F1556" s="1089"/>
      <c r="G1556" s="1089"/>
      <c r="H1556" s="1089">
        <f t="shared" si="627"/>
        <v>0</v>
      </c>
      <c r="I1556" s="1089">
        <f t="shared" si="626"/>
        <v>0</v>
      </c>
      <c r="J1556" s="1089"/>
      <c r="K1556" s="1089"/>
      <c r="L1556" s="1089"/>
      <c r="M1556" s="1107"/>
      <c r="N1556" s="1107"/>
      <c r="O1556" s="1107"/>
    </row>
    <row r="1557" spans="1:15" s="176" customFormat="1" ht="14.25" x14ac:dyDescent="0.2">
      <c r="A1557" s="1653"/>
      <c r="B1557" s="1656"/>
      <c r="C1557" s="540">
        <v>4217</v>
      </c>
      <c r="D1557" s="277" t="s">
        <v>46</v>
      </c>
      <c r="E1557" s="1089"/>
      <c r="F1557" s="1089"/>
      <c r="G1557" s="1089"/>
      <c r="H1557" s="1089">
        <f t="shared" si="627"/>
        <v>0</v>
      </c>
      <c r="I1557" s="1089">
        <f t="shared" si="626"/>
        <v>0</v>
      </c>
      <c r="J1557" s="1089"/>
      <c r="K1557" s="1089"/>
      <c r="L1557" s="1089"/>
      <c r="M1557" s="1107"/>
      <c r="N1557" s="1107"/>
      <c r="O1557" s="1107"/>
    </row>
    <row r="1558" spans="1:15" s="176" customFormat="1" ht="14.25" x14ac:dyDescent="0.2">
      <c r="A1558" s="1653"/>
      <c r="B1558" s="1656"/>
      <c r="C1558" s="542"/>
      <c r="D1558" s="488" t="s">
        <v>431</v>
      </c>
      <c r="E1558" s="1399">
        <f>E1560+E1561</f>
        <v>0</v>
      </c>
      <c r="F1558" s="1399">
        <f>F1560+F1561</f>
        <v>0</v>
      </c>
      <c r="G1558" s="1399">
        <f>G1560+G1561</f>
        <v>0</v>
      </c>
      <c r="H1558" s="1399">
        <f t="shared" si="627"/>
        <v>0</v>
      </c>
      <c r="I1558" s="1399">
        <f t="shared" si="626"/>
        <v>0</v>
      </c>
      <c r="J1558" s="1399"/>
      <c r="K1558" s="1399">
        <f>K1560+K1561</f>
        <v>0</v>
      </c>
      <c r="L1558" s="1399">
        <f>L1560+L1561</f>
        <v>0</v>
      </c>
      <c r="M1558" s="1107"/>
      <c r="N1558" s="1107"/>
      <c r="O1558" s="1107"/>
    </row>
    <row r="1559" spans="1:15" s="176" customFormat="1" x14ac:dyDescent="0.2">
      <c r="A1559" s="1653"/>
      <c r="B1559" s="1656"/>
      <c r="C1559" s="540"/>
      <c r="D1559" s="272" t="s">
        <v>72</v>
      </c>
      <c r="E1559" s="1093"/>
      <c r="F1559" s="1093"/>
      <c r="G1559" s="1093"/>
      <c r="H1559" s="1093">
        <f t="shared" si="627"/>
        <v>0</v>
      </c>
      <c r="I1559" s="1093">
        <f t="shared" si="626"/>
        <v>0</v>
      </c>
      <c r="J1559" s="1093"/>
      <c r="K1559" s="1093"/>
      <c r="L1559" s="1093"/>
      <c r="M1559" s="1107"/>
      <c r="N1559" s="1107"/>
      <c r="O1559" s="1107"/>
    </row>
    <row r="1560" spans="1:15" s="176" customFormat="1" x14ac:dyDescent="0.2">
      <c r="A1560" s="1653"/>
      <c r="B1560" s="1656"/>
      <c r="C1560" s="540">
        <v>4221</v>
      </c>
      <c r="D1560" s="272" t="s">
        <v>47</v>
      </c>
      <c r="E1560" s="1093"/>
      <c r="F1560" s="1093"/>
      <c r="G1560" s="1093"/>
      <c r="H1560" s="1093">
        <f t="shared" si="627"/>
        <v>0</v>
      </c>
      <c r="I1560" s="1093">
        <f t="shared" si="626"/>
        <v>0</v>
      </c>
      <c r="J1560" s="1093"/>
      <c r="K1560" s="1093"/>
      <c r="L1560" s="1093"/>
      <c r="M1560" s="1107"/>
      <c r="N1560" s="1107"/>
      <c r="O1560" s="1107"/>
    </row>
    <row r="1561" spans="1:15" s="176" customFormat="1" x14ac:dyDescent="0.2">
      <c r="A1561" s="1653"/>
      <c r="B1561" s="1656"/>
      <c r="C1561" s="540">
        <v>4222</v>
      </c>
      <c r="D1561" s="272" t="s">
        <v>48</v>
      </c>
      <c r="E1561" s="1093"/>
      <c r="F1561" s="1093"/>
      <c r="G1561" s="1093"/>
      <c r="H1561" s="1093">
        <f t="shared" si="627"/>
        <v>0</v>
      </c>
      <c r="I1561" s="1093">
        <f t="shared" si="626"/>
        <v>0</v>
      </c>
      <c r="J1561" s="1093"/>
      <c r="K1561" s="1093"/>
      <c r="L1561" s="1093"/>
      <c r="M1561" s="1107"/>
      <c r="N1561" s="1067"/>
      <c r="O1561" s="1107"/>
    </row>
    <row r="1562" spans="1:15" s="267" customFormat="1" ht="14.25" x14ac:dyDescent="0.2">
      <c r="A1562" s="1653"/>
      <c r="B1562" s="1656"/>
      <c r="C1562" s="540">
        <v>4231</v>
      </c>
      <c r="D1562" s="273" t="s">
        <v>49</v>
      </c>
      <c r="E1562" s="1093"/>
      <c r="F1562" s="1093"/>
      <c r="G1562" s="1093"/>
      <c r="H1562" s="1093">
        <f t="shared" si="627"/>
        <v>0</v>
      </c>
      <c r="I1562" s="1093">
        <f t="shared" si="626"/>
        <v>0</v>
      </c>
      <c r="J1562" s="1093"/>
      <c r="K1562" s="1093"/>
      <c r="L1562" s="1093"/>
      <c r="M1562" s="1067"/>
      <c r="N1562" s="1067"/>
      <c r="O1562" s="1067"/>
    </row>
    <row r="1563" spans="1:15" s="267" customFormat="1" ht="16.5" x14ac:dyDescent="0.3">
      <c r="A1563" s="1653"/>
      <c r="B1563" s="1656"/>
      <c r="C1563" s="540">
        <v>4232</v>
      </c>
      <c r="D1563" s="273" t="s">
        <v>50</v>
      </c>
      <c r="E1563" s="1093"/>
      <c r="F1563" s="1093"/>
      <c r="G1563" s="1093"/>
      <c r="H1563" s="1093">
        <f t="shared" si="627"/>
        <v>0</v>
      </c>
      <c r="I1563" s="1093">
        <f t="shared" si="626"/>
        <v>0</v>
      </c>
      <c r="J1563" s="1400"/>
      <c r="K1563" s="1093"/>
      <c r="L1563" s="1093"/>
      <c r="M1563" s="1067"/>
      <c r="N1563" s="1067"/>
      <c r="O1563" s="1067"/>
    </row>
    <row r="1564" spans="1:15" s="267" customFormat="1" ht="28.5" x14ac:dyDescent="0.3">
      <c r="A1564" s="1653"/>
      <c r="B1564" s="1656"/>
      <c r="C1564" s="540">
        <v>4233</v>
      </c>
      <c r="D1564" s="273" t="s">
        <v>394</v>
      </c>
      <c r="E1564" s="1093"/>
      <c r="F1564" s="1093"/>
      <c r="G1564" s="1093"/>
      <c r="H1564" s="1093">
        <f t="shared" si="627"/>
        <v>0</v>
      </c>
      <c r="I1564" s="1093">
        <f t="shared" si="626"/>
        <v>0</v>
      </c>
      <c r="J1564" s="1400"/>
      <c r="K1564" s="1093"/>
      <c r="L1564" s="1093"/>
      <c r="M1564" s="1067"/>
      <c r="N1564" s="1067"/>
      <c r="O1564" s="1067"/>
    </row>
    <row r="1565" spans="1:15" s="267" customFormat="1" ht="14.25" x14ac:dyDescent="0.2">
      <c r="A1565" s="1653"/>
      <c r="B1565" s="1656"/>
      <c r="C1565" s="540">
        <v>4234</v>
      </c>
      <c r="D1565" s="273" t="s">
        <v>51</v>
      </c>
      <c r="E1565" s="1089"/>
      <c r="F1565" s="1089"/>
      <c r="G1565" s="1089"/>
      <c r="H1565" s="1089">
        <f t="shared" si="627"/>
        <v>0</v>
      </c>
      <c r="I1565" s="1089">
        <f t="shared" si="626"/>
        <v>0</v>
      </c>
      <c r="J1565" s="1089"/>
      <c r="K1565" s="1089"/>
      <c r="L1565" s="1089"/>
      <c r="M1565" s="1067"/>
      <c r="N1565" s="1475"/>
      <c r="O1565" s="1067"/>
    </row>
    <row r="1566" spans="1:15" s="265" customFormat="1" ht="14.25" x14ac:dyDescent="0.2">
      <c r="A1566" s="1653"/>
      <c r="B1566" s="1656"/>
      <c r="C1566" s="540">
        <v>4235</v>
      </c>
      <c r="D1566" s="273" t="s">
        <v>52</v>
      </c>
      <c r="E1566" s="1089"/>
      <c r="F1566" s="1089"/>
      <c r="G1566" s="1089"/>
      <c r="H1566" s="1089">
        <f t="shared" si="627"/>
        <v>0</v>
      </c>
      <c r="I1566" s="1089">
        <f t="shared" si="626"/>
        <v>0</v>
      </c>
      <c r="J1566" s="1089"/>
      <c r="K1566" s="1089"/>
      <c r="L1566" s="1089"/>
      <c r="M1566" s="1475"/>
      <c r="N1566" s="1067"/>
      <c r="O1566" s="1475"/>
    </row>
    <row r="1567" spans="1:15" s="267" customFormat="1" ht="28.5" x14ac:dyDescent="0.2">
      <c r="A1567" s="1653"/>
      <c r="B1567" s="1656"/>
      <c r="C1567" s="540">
        <v>4236</v>
      </c>
      <c r="D1567" s="273" t="s">
        <v>53</v>
      </c>
      <c r="E1567" s="1089"/>
      <c r="F1567" s="1089"/>
      <c r="G1567" s="1089"/>
      <c r="H1567" s="1089">
        <f t="shared" si="627"/>
        <v>0</v>
      </c>
      <c r="I1567" s="1089">
        <f t="shared" si="626"/>
        <v>0</v>
      </c>
      <c r="J1567" s="1089"/>
      <c r="K1567" s="1089"/>
      <c r="L1567" s="1089"/>
      <c r="M1567" s="1067"/>
      <c r="N1567" s="1475"/>
      <c r="O1567" s="1067"/>
    </row>
    <row r="1568" spans="1:15" s="265" customFormat="1" ht="14.25" x14ac:dyDescent="0.2">
      <c r="A1568" s="1653"/>
      <c r="B1568" s="1656"/>
      <c r="C1568" s="540">
        <v>4237</v>
      </c>
      <c r="D1568" s="273" t="s">
        <v>54</v>
      </c>
      <c r="E1568" s="1089"/>
      <c r="F1568" s="1089"/>
      <c r="G1568" s="1089"/>
      <c r="H1568" s="1089">
        <f t="shared" si="627"/>
        <v>0</v>
      </c>
      <c r="I1568" s="1089">
        <f t="shared" si="626"/>
        <v>0</v>
      </c>
      <c r="J1568" s="1089"/>
      <c r="K1568" s="1089"/>
      <c r="L1568" s="1089"/>
      <c r="M1568" s="1475"/>
      <c r="N1568" s="1475"/>
      <c r="O1568" s="1475"/>
    </row>
    <row r="1569" spans="1:15" s="265" customFormat="1" ht="14.25" x14ac:dyDescent="0.2">
      <c r="A1569" s="1653"/>
      <c r="B1569" s="1656"/>
      <c r="C1569" s="540">
        <v>4239</v>
      </c>
      <c r="D1569" s="271" t="s">
        <v>55</v>
      </c>
      <c r="E1569" s="1099"/>
      <c r="F1569" s="1099"/>
      <c r="G1569" s="1099"/>
      <c r="H1569" s="1099">
        <f t="shared" si="627"/>
        <v>0</v>
      </c>
      <c r="I1569" s="1099">
        <f t="shared" ref="I1569:I1600" si="628">G1569-E1569</f>
        <v>0</v>
      </c>
      <c r="J1569" s="1099"/>
      <c r="K1569" s="1099"/>
      <c r="L1569" s="1099"/>
      <c r="M1569" s="1475"/>
      <c r="N1569" s="1475"/>
      <c r="O1569" s="1475"/>
    </row>
    <row r="1570" spans="1:15" s="265" customFormat="1" ht="14.25" x14ac:dyDescent="0.2">
      <c r="A1570" s="1653"/>
      <c r="B1570" s="1656"/>
      <c r="C1570" s="540">
        <v>4241</v>
      </c>
      <c r="D1570" s="273" t="s">
        <v>56</v>
      </c>
      <c r="E1570" s="1089"/>
      <c r="F1570" s="1089"/>
      <c r="G1570" s="1089"/>
      <c r="H1570" s="1089">
        <f t="shared" si="627"/>
        <v>0</v>
      </c>
      <c r="I1570" s="1089">
        <f t="shared" si="628"/>
        <v>0</v>
      </c>
      <c r="J1570" s="1089"/>
      <c r="K1570" s="1089"/>
      <c r="L1570" s="1089"/>
      <c r="M1570" s="1475"/>
      <c r="N1570" s="1475"/>
      <c r="O1570" s="1475"/>
    </row>
    <row r="1571" spans="1:15" s="265" customFormat="1" ht="28.5" x14ac:dyDescent="0.2">
      <c r="A1571" s="1653"/>
      <c r="B1571" s="1656"/>
      <c r="C1571" s="540">
        <v>4251</v>
      </c>
      <c r="D1571" s="271" t="s">
        <v>57</v>
      </c>
      <c r="E1571" s="1099"/>
      <c r="F1571" s="1099"/>
      <c r="G1571" s="1099"/>
      <c r="H1571" s="1099">
        <f t="shared" si="627"/>
        <v>0</v>
      </c>
      <c r="I1571" s="1099">
        <f t="shared" si="628"/>
        <v>0</v>
      </c>
      <c r="J1571" s="1099"/>
      <c r="K1571" s="1099"/>
      <c r="L1571" s="1099"/>
      <c r="M1571" s="1475"/>
      <c r="N1571" s="1475"/>
      <c r="O1571" s="1475"/>
    </row>
    <row r="1572" spans="1:15" s="265" customFormat="1" ht="28.5" x14ac:dyDescent="0.2">
      <c r="A1572" s="1653"/>
      <c r="B1572" s="1656"/>
      <c r="C1572" s="542">
        <v>4252</v>
      </c>
      <c r="D1572" s="488" t="s">
        <v>58</v>
      </c>
      <c r="E1572" s="1399">
        <f>E1574+E1575</f>
        <v>0</v>
      </c>
      <c r="F1572" s="1399">
        <f>F1574+F1575</f>
        <v>0</v>
      </c>
      <c r="G1572" s="1399">
        <f>G1574+G1575</f>
        <v>0</v>
      </c>
      <c r="H1572" s="1399">
        <f t="shared" si="627"/>
        <v>0</v>
      </c>
      <c r="I1572" s="1399">
        <f t="shared" si="628"/>
        <v>0</v>
      </c>
      <c r="J1572" s="1399"/>
      <c r="K1572" s="1399">
        <f>K1574+K1575</f>
        <v>0</v>
      </c>
      <c r="L1572" s="1399">
        <f>L1574+L1575</f>
        <v>0</v>
      </c>
      <c r="M1572" s="1475"/>
      <c r="N1572" s="1475"/>
      <c r="O1572" s="1475"/>
    </row>
    <row r="1573" spans="1:15" s="265" customFormat="1" x14ac:dyDescent="0.2">
      <c r="A1573" s="1653"/>
      <c r="B1573" s="1656"/>
      <c r="C1573" s="540"/>
      <c r="D1573" s="272" t="s">
        <v>72</v>
      </c>
      <c r="E1573" s="1099"/>
      <c r="F1573" s="1099"/>
      <c r="G1573" s="1099"/>
      <c r="H1573" s="1099">
        <f t="shared" si="627"/>
        <v>0</v>
      </c>
      <c r="I1573" s="1099">
        <f t="shared" si="628"/>
        <v>0</v>
      </c>
      <c r="J1573" s="1099"/>
      <c r="K1573" s="1099"/>
      <c r="L1573" s="1099"/>
      <c r="M1573" s="1475"/>
      <c r="N1573" s="1067"/>
      <c r="O1573" s="1475"/>
    </row>
    <row r="1574" spans="1:15" s="267" customFormat="1" ht="27" x14ac:dyDescent="0.2">
      <c r="A1574" s="1653"/>
      <c r="B1574" s="1656"/>
      <c r="C1574" s="540"/>
      <c r="D1574" s="279" t="s">
        <v>59</v>
      </c>
      <c r="E1574" s="1099"/>
      <c r="F1574" s="1099"/>
      <c r="G1574" s="1099"/>
      <c r="H1574" s="1099">
        <f t="shared" si="627"/>
        <v>0</v>
      </c>
      <c r="I1574" s="1099">
        <f t="shared" si="628"/>
        <v>0</v>
      </c>
      <c r="J1574" s="1099"/>
      <c r="K1574" s="1099"/>
      <c r="L1574" s="1099"/>
      <c r="M1574" s="1067"/>
      <c r="N1574" s="1067"/>
      <c r="O1574" s="1067"/>
    </row>
    <row r="1575" spans="1:15" s="267" customFormat="1" ht="27" x14ac:dyDescent="0.2">
      <c r="A1575" s="1653"/>
      <c r="B1575" s="1656"/>
      <c r="C1575" s="540"/>
      <c r="D1575" s="279" t="s">
        <v>60</v>
      </c>
      <c r="E1575" s="1099"/>
      <c r="F1575" s="1099"/>
      <c r="G1575" s="1099"/>
      <c r="H1575" s="1099">
        <f t="shared" si="627"/>
        <v>0</v>
      </c>
      <c r="I1575" s="1099">
        <f t="shared" si="628"/>
        <v>0</v>
      </c>
      <c r="J1575" s="1099"/>
      <c r="K1575" s="1099"/>
      <c r="L1575" s="1099"/>
      <c r="M1575" s="1067"/>
      <c r="N1575" s="1067"/>
      <c r="O1575" s="1067"/>
    </row>
    <row r="1576" spans="1:15" s="267" customFormat="1" ht="14.25" x14ac:dyDescent="0.2">
      <c r="A1576" s="1653"/>
      <c r="B1576" s="1656"/>
      <c r="C1576" s="542">
        <v>4261</v>
      </c>
      <c r="D1576" s="488" t="s">
        <v>61</v>
      </c>
      <c r="E1576" s="1399">
        <f>E1578+E1579</f>
        <v>0</v>
      </c>
      <c r="F1576" s="1399">
        <f>F1578+F1579</f>
        <v>0</v>
      </c>
      <c r="G1576" s="1399">
        <f>G1578+G1579</f>
        <v>0</v>
      </c>
      <c r="H1576" s="1399">
        <f t="shared" si="627"/>
        <v>0</v>
      </c>
      <c r="I1576" s="1399">
        <f t="shared" si="628"/>
        <v>0</v>
      </c>
      <c r="J1576" s="1399"/>
      <c r="K1576" s="1399">
        <f>K1578+K1579</f>
        <v>0</v>
      </c>
      <c r="L1576" s="1399">
        <f>L1578+L1579</f>
        <v>0</v>
      </c>
      <c r="M1576" s="1067"/>
      <c r="N1576" s="1067"/>
      <c r="O1576" s="1067"/>
    </row>
    <row r="1577" spans="1:15" s="267" customFormat="1" x14ac:dyDescent="0.2">
      <c r="A1577" s="1653"/>
      <c r="B1577" s="1656"/>
      <c r="C1577" s="540"/>
      <c r="D1577" s="272" t="s">
        <v>72</v>
      </c>
      <c r="E1577" s="1089"/>
      <c r="F1577" s="1089"/>
      <c r="G1577" s="1089"/>
      <c r="H1577" s="1089">
        <f t="shared" si="627"/>
        <v>0</v>
      </c>
      <c r="I1577" s="1089">
        <f t="shared" si="628"/>
        <v>0</v>
      </c>
      <c r="J1577" s="1089"/>
      <c r="K1577" s="1089"/>
      <c r="L1577" s="1089"/>
      <c r="M1577" s="1067"/>
      <c r="N1577" s="1067"/>
      <c r="O1577" s="1067"/>
    </row>
    <row r="1578" spans="1:15" s="267" customFormat="1" x14ac:dyDescent="0.2">
      <c r="A1578" s="1653"/>
      <c r="B1578" s="1656"/>
      <c r="C1578" s="540"/>
      <c r="D1578" s="272" t="s">
        <v>62</v>
      </c>
      <c r="E1578" s="1089"/>
      <c r="F1578" s="1089"/>
      <c r="G1578" s="1089"/>
      <c r="H1578" s="1089">
        <f t="shared" si="627"/>
        <v>0</v>
      </c>
      <c r="I1578" s="1089">
        <f t="shared" si="628"/>
        <v>0</v>
      </c>
      <c r="J1578" s="1089"/>
      <c r="K1578" s="1089"/>
      <c r="L1578" s="1089"/>
      <c r="M1578" s="1067"/>
      <c r="N1578" s="1067"/>
      <c r="O1578" s="1067"/>
    </row>
    <row r="1579" spans="1:15" s="267" customFormat="1" x14ac:dyDescent="0.2">
      <c r="A1579" s="1653"/>
      <c r="B1579" s="1656"/>
      <c r="C1579" s="540"/>
      <c r="D1579" s="272" t="s">
        <v>63</v>
      </c>
      <c r="E1579" s="1089"/>
      <c r="F1579" s="1089"/>
      <c r="G1579" s="1089"/>
      <c r="H1579" s="1089">
        <f t="shared" si="627"/>
        <v>0</v>
      </c>
      <c r="I1579" s="1089">
        <f t="shared" si="628"/>
        <v>0</v>
      </c>
      <c r="J1579" s="1089"/>
      <c r="K1579" s="1089"/>
      <c r="L1579" s="1089"/>
      <c r="M1579" s="1067"/>
      <c r="N1579" s="1067"/>
      <c r="O1579" s="1067"/>
    </row>
    <row r="1580" spans="1:15" s="267" customFormat="1" ht="14.25" x14ac:dyDescent="0.2">
      <c r="A1580" s="1653"/>
      <c r="B1580" s="1656"/>
      <c r="C1580" s="540">
        <v>4262</v>
      </c>
      <c r="D1580" s="273" t="s">
        <v>350</v>
      </c>
      <c r="E1580" s="1089"/>
      <c r="F1580" s="1089"/>
      <c r="G1580" s="1089"/>
      <c r="H1580" s="1089">
        <f t="shared" si="627"/>
        <v>0</v>
      </c>
      <c r="I1580" s="1089">
        <f t="shared" si="628"/>
        <v>0</v>
      </c>
      <c r="J1580" s="1089"/>
      <c r="K1580" s="1089"/>
      <c r="L1580" s="1089"/>
      <c r="M1580" s="1067"/>
      <c r="N1580" s="1067"/>
      <c r="O1580" s="1067"/>
    </row>
    <row r="1581" spans="1:15" s="267" customFormat="1" ht="14.25" x14ac:dyDescent="0.2">
      <c r="A1581" s="1653"/>
      <c r="B1581" s="1656"/>
      <c r="C1581" s="540">
        <v>4264</v>
      </c>
      <c r="D1581" s="273" t="s">
        <v>349</v>
      </c>
      <c r="E1581" s="1089"/>
      <c r="F1581" s="1089"/>
      <c r="G1581" s="1089"/>
      <c r="H1581" s="1089">
        <f t="shared" si="627"/>
        <v>0</v>
      </c>
      <c r="I1581" s="1089">
        <f t="shared" si="628"/>
        <v>0</v>
      </c>
      <c r="J1581" s="1089"/>
      <c r="K1581" s="1089"/>
      <c r="L1581" s="1089"/>
      <c r="M1581" s="1067"/>
      <c r="N1581" s="1067"/>
      <c r="O1581" s="1067"/>
    </row>
    <row r="1582" spans="1:15" s="267" customFormat="1" ht="22.5" customHeight="1" x14ac:dyDescent="0.25">
      <c r="A1582" s="1653"/>
      <c r="B1582" s="1656"/>
      <c r="C1582" s="543">
        <v>4266</v>
      </c>
      <c r="D1582" s="516" t="s">
        <v>439</v>
      </c>
      <c r="E1582" s="1089"/>
      <c r="F1582" s="1089"/>
      <c r="G1582" s="1089"/>
      <c r="H1582" s="1089">
        <f t="shared" si="627"/>
        <v>0</v>
      </c>
      <c r="I1582" s="1089">
        <f t="shared" si="628"/>
        <v>0</v>
      </c>
      <c r="J1582" s="1089"/>
      <c r="K1582" s="1089"/>
      <c r="L1582" s="1089"/>
      <c r="M1582" s="1067"/>
      <c r="N1582" s="1067"/>
      <c r="O1582" s="1067"/>
    </row>
    <row r="1583" spans="1:15" s="267" customFormat="1" ht="14.25" x14ac:dyDescent="0.2">
      <c r="A1583" s="1653"/>
      <c r="B1583" s="1656"/>
      <c r="C1583" s="540">
        <v>4267</v>
      </c>
      <c r="D1583" s="273" t="s">
        <v>351</v>
      </c>
      <c r="E1583" s="1089"/>
      <c r="F1583" s="1089"/>
      <c r="G1583" s="1089"/>
      <c r="H1583" s="1089">
        <f t="shared" si="627"/>
        <v>0</v>
      </c>
      <c r="I1583" s="1089">
        <f t="shared" si="628"/>
        <v>0</v>
      </c>
      <c r="J1583" s="1089"/>
      <c r="K1583" s="1089"/>
      <c r="L1583" s="1089"/>
      <c r="M1583" s="1067"/>
      <c r="N1583" s="1067"/>
      <c r="O1583" s="1067"/>
    </row>
    <row r="1584" spans="1:15" s="267" customFormat="1" ht="14.25" x14ac:dyDescent="0.2">
      <c r="A1584" s="1653"/>
      <c r="B1584" s="1656"/>
      <c r="C1584" s="540">
        <v>4269</v>
      </c>
      <c r="D1584" s="273" t="s">
        <v>64</v>
      </c>
      <c r="E1584" s="1089"/>
      <c r="F1584" s="1089"/>
      <c r="G1584" s="1089"/>
      <c r="H1584" s="1089">
        <f t="shared" si="627"/>
        <v>0</v>
      </c>
      <c r="I1584" s="1089">
        <f t="shared" si="628"/>
        <v>0</v>
      </c>
      <c r="J1584" s="1089"/>
      <c r="K1584" s="1089"/>
      <c r="L1584" s="1089"/>
      <c r="M1584" s="1067"/>
      <c r="N1584" s="1500"/>
      <c r="O1584" s="1067"/>
    </row>
    <row r="1585" spans="1:15" s="267" customFormat="1" ht="28.5" x14ac:dyDescent="0.2">
      <c r="A1585" s="1653"/>
      <c r="B1585" s="1656"/>
      <c r="C1585" s="540">
        <v>4511</v>
      </c>
      <c r="D1585" s="271" t="s">
        <v>65</v>
      </c>
      <c r="E1585" s="1089"/>
      <c r="F1585" s="1089"/>
      <c r="G1585" s="1089"/>
      <c r="H1585" s="1089">
        <f t="shared" si="627"/>
        <v>0</v>
      </c>
      <c r="I1585" s="1089">
        <f t="shared" si="628"/>
        <v>0</v>
      </c>
      <c r="J1585" s="1089"/>
      <c r="K1585" s="1089"/>
      <c r="L1585" s="1089"/>
      <c r="M1585" s="1067"/>
      <c r="N1585" s="1500"/>
      <c r="O1585" s="1067"/>
    </row>
    <row r="1586" spans="1:15" s="269" customFormat="1" ht="28.5" x14ac:dyDescent="0.3">
      <c r="A1586" s="1653"/>
      <c r="B1586" s="1656"/>
      <c r="C1586" s="540">
        <v>4621</v>
      </c>
      <c r="D1586" s="271" t="s">
        <v>66</v>
      </c>
      <c r="E1586" s="1089"/>
      <c r="F1586" s="1089"/>
      <c r="G1586" s="1089"/>
      <c r="H1586" s="1089">
        <f t="shared" si="627"/>
        <v>0</v>
      </c>
      <c r="I1586" s="1089">
        <f t="shared" si="628"/>
        <v>0</v>
      </c>
      <c r="J1586" s="1401"/>
      <c r="K1586" s="1089"/>
      <c r="L1586" s="1089"/>
      <c r="M1586" s="1067"/>
      <c r="N1586" s="1500"/>
      <c r="O1586" s="1500"/>
    </row>
    <row r="1587" spans="1:15" s="269" customFormat="1" ht="28.5" x14ac:dyDescent="0.3">
      <c r="A1587" s="1653"/>
      <c r="B1587" s="1656"/>
      <c r="C1587" s="540">
        <v>4631</v>
      </c>
      <c r="D1587" s="271" t="s">
        <v>393</v>
      </c>
      <c r="E1587" s="1089"/>
      <c r="F1587" s="1089"/>
      <c r="G1587" s="1089"/>
      <c r="H1587" s="1089">
        <f t="shared" si="627"/>
        <v>0</v>
      </c>
      <c r="I1587" s="1089">
        <f t="shared" si="628"/>
        <v>0</v>
      </c>
      <c r="J1587" s="1401"/>
      <c r="K1587" s="1089"/>
      <c r="L1587" s="1089"/>
      <c r="M1587" s="1500"/>
      <c r="N1587" s="1500"/>
      <c r="O1587" s="1500"/>
    </row>
    <row r="1588" spans="1:15" s="269" customFormat="1" ht="21.75" customHeight="1" x14ac:dyDescent="0.2">
      <c r="A1588" s="1653"/>
      <c r="B1588" s="1656"/>
      <c r="C1588" s="540">
        <v>4632</v>
      </c>
      <c r="D1588" s="271" t="s">
        <v>290</v>
      </c>
      <c r="E1588" s="1089"/>
      <c r="F1588" s="1089"/>
      <c r="G1588" s="1089"/>
      <c r="H1588" s="1089">
        <f t="shared" si="627"/>
        <v>0</v>
      </c>
      <c r="I1588" s="1089">
        <f t="shared" si="628"/>
        <v>0</v>
      </c>
      <c r="J1588" s="1089"/>
      <c r="K1588" s="1089"/>
      <c r="L1588" s="1089"/>
      <c r="M1588" s="1500"/>
      <c r="N1588" s="1500"/>
      <c r="O1588" s="1500"/>
    </row>
    <row r="1589" spans="1:15" s="269" customFormat="1" ht="48.75" customHeight="1" x14ac:dyDescent="0.25">
      <c r="A1589" s="1653"/>
      <c r="B1589" s="1656"/>
      <c r="C1589" s="543">
        <v>4638</v>
      </c>
      <c r="D1589" s="516" t="s">
        <v>440</v>
      </c>
      <c r="E1589" s="1089"/>
      <c r="F1589" s="1089"/>
      <c r="G1589" s="1089"/>
      <c r="H1589" s="1089">
        <f t="shared" si="627"/>
        <v>0</v>
      </c>
      <c r="I1589" s="1089">
        <f t="shared" si="628"/>
        <v>0</v>
      </c>
      <c r="J1589" s="1089"/>
      <c r="K1589" s="1089"/>
      <c r="L1589" s="1089"/>
      <c r="M1589" s="1500"/>
      <c r="N1589" s="1500"/>
      <c r="O1589" s="1500"/>
    </row>
    <row r="1590" spans="1:15" s="269" customFormat="1" ht="14.25" x14ac:dyDescent="0.2">
      <c r="A1590" s="1653"/>
      <c r="B1590" s="1656"/>
      <c r="C1590" s="540" t="s">
        <v>399</v>
      </c>
      <c r="D1590" s="271" t="s">
        <v>400</v>
      </c>
      <c r="E1590" s="1089"/>
      <c r="F1590" s="1089"/>
      <c r="G1590" s="1089"/>
      <c r="H1590" s="1089">
        <f t="shared" si="627"/>
        <v>0</v>
      </c>
      <c r="I1590" s="1089">
        <f t="shared" si="628"/>
        <v>0</v>
      </c>
      <c r="J1590" s="1089"/>
      <c r="K1590" s="1089"/>
      <c r="L1590" s="1089"/>
      <c r="M1590" s="1500"/>
      <c r="N1590" s="1500"/>
      <c r="O1590" s="1500"/>
    </row>
    <row r="1591" spans="1:15" s="269" customFormat="1" ht="14.25" x14ac:dyDescent="0.2">
      <c r="A1591" s="1653"/>
      <c r="B1591" s="1656"/>
      <c r="C1591" s="540">
        <v>4729</v>
      </c>
      <c r="D1591" s="273" t="s">
        <v>67</v>
      </c>
      <c r="E1591" s="1402"/>
      <c r="F1591" s="1402"/>
      <c r="G1591" s="1089"/>
      <c r="H1591" s="1089">
        <f t="shared" si="627"/>
        <v>0</v>
      </c>
      <c r="I1591" s="1089">
        <f t="shared" si="628"/>
        <v>0</v>
      </c>
      <c r="J1591" s="1402"/>
      <c r="K1591" s="1402"/>
      <c r="L1591" s="1402"/>
      <c r="M1591" s="1500"/>
      <c r="N1591" s="1500"/>
      <c r="O1591" s="1500"/>
    </row>
    <row r="1592" spans="1:15" s="269" customFormat="1" ht="14.25" x14ac:dyDescent="0.2">
      <c r="A1592" s="1653"/>
      <c r="B1592" s="1656"/>
      <c r="C1592" s="540">
        <v>4822</v>
      </c>
      <c r="D1592" s="273" t="s">
        <v>68</v>
      </c>
      <c r="E1592" s="1402"/>
      <c r="F1592" s="1402"/>
      <c r="G1592" s="1089"/>
      <c r="H1592" s="1089">
        <f t="shared" si="627"/>
        <v>0</v>
      </c>
      <c r="I1592" s="1089">
        <f t="shared" si="628"/>
        <v>0</v>
      </c>
      <c r="J1592" s="1402"/>
      <c r="K1592" s="1402"/>
      <c r="L1592" s="1402"/>
      <c r="M1592" s="1500"/>
      <c r="N1592" s="1500"/>
      <c r="O1592" s="1500"/>
    </row>
    <row r="1593" spans="1:15" s="269" customFormat="1" ht="14.25" x14ac:dyDescent="0.2">
      <c r="A1593" s="1653"/>
      <c r="B1593" s="1656"/>
      <c r="C1593" s="542">
        <v>4823</v>
      </c>
      <c r="D1593" s="488" t="s">
        <v>69</v>
      </c>
      <c r="E1593" s="1399">
        <f>E1595+E1596+E1597</f>
        <v>0</v>
      </c>
      <c r="F1593" s="1399">
        <f>F1595+F1596+F1597</f>
        <v>0</v>
      </c>
      <c r="G1593" s="1399">
        <f>G1595+G1596+G1597</f>
        <v>0</v>
      </c>
      <c r="H1593" s="1399">
        <f t="shared" si="627"/>
        <v>0</v>
      </c>
      <c r="I1593" s="1399">
        <f t="shared" si="628"/>
        <v>0</v>
      </c>
      <c r="J1593" s="1399"/>
      <c r="K1593" s="1399">
        <f>K1595+K1596+K1597</f>
        <v>0</v>
      </c>
      <c r="L1593" s="1399">
        <f>L1595+L1596+L1597</f>
        <v>0</v>
      </c>
      <c r="M1593" s="1500"/>
      <c r="N1593" s="1500"/>
      <c r="O1593" s="1500"/>
    </row>
    <row r="1594" spans="1:15" s="269" customFormat="1" ht="14.25" x14ac:dyDescent="0.2">
      <c r="A1594" s="1653"/>
      <c r="B1594" s="1656"/>
      <c r="C1594" s="540"/>
      <c r="D1594" s="272" t="s">
        <v>72</v>
      </c>
      <c r="E1594" s="1402"/>
      <c r="F1594" s="1402"/>
      <c r="G1594" s="1089"/>
      <c r="H1594" s="1089">
        <f t="shared" si="627"/>
        <v>0</v>
      </c>
      <c r="I1594" s="1089">
        <f t="shared" si="628"/>
        <v>0</v>
      </c>
      <c r="J1594" s="1402"/>
      <c r="K1594" s="1402"/>
      <c r="L1594" s="1402"/>
      <c r="M1594" s="1500"/>
      <c r="N1594" s="1067"/>
      <c r="O1594" s="1500"/>
    </row>
    <row r="1595" spans="1:15" s="267" customFormat="1" ht="27" x14ac:dyDescent="0.25">
      <c r="A1595" s="1653"/>
      <c r="B1595" s="1656"/>
      <c r="C1595" s="540"/>
      <c r="D1595" s="272" t="s">
        <v>289</v>
      </c>
      <c r="E1595" s="1402"/>
      <c r="F1595" s="1402"/>
      <c r="G1595" s="1089"/>
      <c r="H1595" s="1089">
        <f t="shared" si="627"/>
        <v>0</v>
      </c>
      <c r="I1595" s="1089">
        <f t="shared" si="628"/>
        <v>0</v>
      </c>
      <c r="J1595" s="1402"/>
      <c r="K1595" s="1402"/>
      <c r="L1595" s="1402"/>
      <c r="M1595" s="1500"/>
      <c r="N1595" s="1379"/>
      <c r="O1595" s="1067"/>
    </row>
    <row r="1596" spans="1:15" ht="27.95" customHeight="1" x14ac:dyDescent="0.25">
      <c r="A1596" s="1653"/>
      <c r="B1596" s="1656"/>
      <c r="C1596" s="540"/>
      <c r="D1596" s="272" t="s">
        <v>287</v>
      </c>
      <c r="E1596" s="1402"/>
      <c r="F1596" s="1402"/>
      <c r="G1596" s="1089"/>
      <c r="H1596" s="1089">
        <f t="shared" si="627"/>
        <v>0</v>
      </c>
      <c r="I1596" s="1089">
        <f t="shared" si="628"/>
        <v>0</v>
      </c>
      <c r="J1596" s="1402"/>
      <c r="K1596" s="1402"/>
      <c r="L1596" s="1402"/>
      <c r="M1596" s="1067"/>
    </row>
    <row r="1597" spans="1:15" ht="14.25" x14ac:dyDescent="0.25">
      <c r="A1597" s="1653"/>
      <c r="B1597" s="1656"/>
      <c r="C1597" s="540"/>
      <c r="D1597" s="272" t="s">
        <v>288</v>
      </c>
      <c r="E1597" s="1402"/>
      <c r="F1597" s="1402"/>
      <c r="G1597" s="1089"/>
      <c r="H1597" s="1089">
        <f t="shared" si="627"/>
        <v>0</v>
      </c>
      <c r="I1597" s="1089">
        <f t="shared" si="628"/>
        <v>0</v>
      </c>
      <c r="J1597" s="1402"/>
      <c r="K1597" s="1402"/>
      <c r="L1597" s="1402"/>
      <c r="N1597" s="1501"/>
    </row>
    <row r="1598" spans="1:15" ht="31.5" customHeight="1" x14ac:dyDescent="0.25">
      <c r="A1598" s="1653"/>
      <c r="B1598" s="1656"/>
      <c r="C1598" s="543" t="s">
        <v>438</v>
      </c>
      <c r="D1598" s="516" t="s">
        <v>464</v>
      </c>
      <c r="E1598" s="1402"/>
      <c r="F1598" s="1402"/>
      <c r="G1598" s="1089"/>
      <c r="H1598" s="1089">
        <f t="shared" si="627"/>
        <v>0</v>
      </c>
      <c r="I1598" s="1089">
        <f t="shared" si="628"/>
        <v>0</v>
      </c>
      <c r="J1598" s="1402"/>
      <c r="K1598" s="1402"/>
      <c r="L1598" s="1402"/>
      <c r="N1598" s="1501"/>
    </row>
    <row r="1599" spans="1:15" s="282" customFormat="1" ht="14.25" x14ac:dyDescent="0.25">
      <c r="A1599" s="1653"/>
      <c r="B1599" s="1656"/>
      <c r="C1599" s="540">
        <v>4861</v>
      </c>
      <c r="D1599" s="273" t="s">
        <v>70</v>
      </c>
      <c r="E1599" s="1402"/>
      <c r="F1599" s="1402"/>
      <c r="G1599" s="1089"/>
      <c r="H1599" s="1089">
        <f t="shared" si="627"/>
        <v>0</v>
      </c>
      <c r="I1599" s="1089">
        <f t="shared" si="628"/>
        <v>0</v>
      </c>
      <c r="J1599" s="1402"/>
      <c r="K1599" s="1402"/>
      <c r="L1599" s="1402"/>
      <c r="M1599" s="1383"/>
      <c r="N1599" s="1379"/>
      <c r="O1599" s="1501"/>
    </row>
    <row r="1600" spans="1:15" ht="14.25" x14ac:dyDescent="0.25">
      <c r="A1600" s="1654"/>
      <c r="B1600" s="1657"/>
      <c r="C1600" s="540">
        <v>4891</v>
      </c>
      <c r="D1600" s="273" t="s">
        <v>71</v>
      </c>
      <c r="E1600" s="1089"/>
      <c r="F1600" s="1089"/>
      <c r="G1600" s="1089"/>
      <c r="H1600" s="1089">
        <f t="shared" si="627"/>
        <v>0</v>
      </c>
      <c r="I1600" s="1089">
        <f t="shared" si="628"/>
        <v>0</v>
      </c>
      <c r="J1600" s="1089"/>
      <c r="K1600" s="1089"/>
      <c r="L1600" s="1089"/>
      <c r="M1600" s="1502"/>
    </row>
    <row r="1601" spans="1:15" s="27" customFormat="1" ht="28.5" x14ac:dyDescent="0.25">
      <c r="A1601" s="1647" t="s">
        <v>454</v>
      </c>
      <c r="B1601" s="1647"/>
      <c r="C1601" s="283"/>
      <c r="D1601" s="36" t="s">
        <v>73</v>
      </c>
      <c r="E1601" s="1403">
        <f>SUM(E1603:E1610)</f>
        <v>638829.19999999995</v>
      </c>
      <c r="F1601" s="1403">
        <f>SUM(F1603:F1610)</f>
        <v>629520.19999999995</v>
      </c>
      <c r="G1601" s="1403">
        <f>SUM(G1603:G1610)</f>
        <v>519799.1</v>
      </c>
      <c r="H1601" s="1403">
        <f t="shared" si="627"/>
        <v>-109721.09999999998</v>
      </c>
      <c r="I1601" s="1403">
        <f>+I1607+I1608+I1609+I1610</f>
        <v>-119030.09999999998</v>
      </c>
      <c r="J1601" s="1403">
        <f>+J1607+J1608+J1609+J1610</f>
        <v>0</v>
      </c>
      <c r="K1601" s="1403">
        <f>SUM(K1603:K1610)</f>
        <v>0</v>
      </c>
      <c r="L1601" s="1403">
        <f>SUM(L1603:L1610)</f>
        <v>0</v>
      </c>
      <c r="M1601" s="1503"/>
      <c r="N1601" s="1503"/>
      <c r="O1601" s="1503"/>
    </row>
    <row r="1602" spans="1:15" s="20" customFormat="1" ht="23.25" customHeight="1" x14ac:dyDescent="0.25">
      <c r="A1602" s="891" t="s">
        <v>455</v>
      </c>
      <c r="B1602" s="891" t="s">
        <v>456</v>
      </c>
      <c r="C1602" s="284"/>
      <c r="D1602" s="17" t="s">
        <v>72</v>
      </c>
      <c r="E1602" s="1404"/>
      <c r="F1602" s="1404"/>
      <c r="G1602" s="1404"/>
      <c r="H1602" s="1404">
        <f t="shared" si="627"/>
        <v>0</v>
      </c>
      <c r="I1602" s="411">
        <f t="shared" ref="I1602:I1615" si="629">G1602-E1602</f>
        <v>0</v>
      </c>
      <c r="J1602" s="1404"/>
      <c r="K1602" s="1404"/>
      <c r="L1602" s="1404"/>
      <c r="M1602" s="1504"/>
      <c r="N1602" s="1504"/>
      <c r="O1602" s="1504"/>
    </row>
    <row r="1603" spans="1:15" s="20" customFormat="1" ht="14.25" x14ac:dyDescent="0.25">
      <c r="A1603" s="1658">
        <v>1080</v>
      </c>
      <c r="B1603" s="1658">
        <v>31001</v>
      </c>
      <c r="C1603" s="284">
        <v>5111</v>
      </c>
      <c r="D1603" s="18" t="s">
        <v>1292</v>
      </c>
      <c r="E1603" s="1404"/>
      <c r="F1603" s="1404"/>
      <c r="G1603" s="1404"/>
      <c r="H1603" s="411">
        <f t="shared" si="627"/>
        <v>0</v>
      </c>
      <c r="I1603" s="411">
        <f t="shared" si="629"/>
        <v>0</v>
      </c>
      <c r="J1603" s="1404"/>
      <c r="K1603" s="1404"/>
      <c r="L1603" s="1404"/>
      <c r="M1603" s="1504"/>
      <c r="N1603" s="1504"/>
      <c r="O1603" s="1504"/>
    </row>
    <row r="1604" spans="1:15" s="20" customFormat="1" ht="14.25" x14ac:dyDescent="0.25">
      <c r="A1604" s="1659"/>
      <c r="B1604" s="1659"/>
      <c r="C1604" s="284">
        <v>5112</v>
      </c>
      <c r="D1604" s="18" t="s">
        <v>1293</v>
      </c>
      <c r="E1604" s="1404"/>
      <c r="F1604" s="1404"/>
      <c r="G1604" s="1404"/>
      <c r="H1604" s="411">
        <f t="shared" si="627"/>
        <v>0</v>
      </c>
      <c r="I1604" s="411">
        <f t="shared" si="629"/>
        <v>0</v>
      </c>
      <c r="J1604" s="1404"/>
      <c r="K1604" s="1404"/>
      <c r="L1604" s="1404"/>
      <c r="M1604" s="1504"/>
      <c r="N1604" s="1504"/>
      <c r="O1604" s="1504"/>
    </row>
    <row r="1605" spans="1:15" s="20" customFormat="1" ht="13.5" customHeight="1" x14ac:dyDescent="0.25">
      <c r="A1605" s="1659"/>
      <c r="B1605" s="1659"/>
      <c r="C1605" s="284" t="s">
        <v>1294</v>
      </c>
      <c r="D1605" s="18" t="s">
        <v>1269</v>
      </c>
      <c r="E1605" s="1404"/>
      <c r="F1605" s="1404"/>
      <c r="G1605" s="1404"/>
      <c r="H1605" s="411">
        <f t="shared" si="627"/>
        <v>0</v>
      </c>
      <c r="I1605" s="411">
        <f t="shared" si="629"/>
        <v>0</v>
      </c>
      <c r="J1605" s="1404"/>
      <c r="K1605" s="1404"/>
      <c r="L1605" s="1404"/>
      <c r="M1605" s="1504"/>
      <c r="N1605" s="1504"/>
      <c r="O1605" s="1504"/>
    </row>
    <row r="1606" spans="1:15" s="20" customFormat="1" ht="14.25" x14ac:dyDescent="0.25">
      <c r="A1606" s="1659"/>
      <c r="B1606" s="1659"/>
      <c r="C1606" s="284">
        <v>5121</v>
      </c>
      <c r="D1606" s="271" t="s">
        <v>74</v>
      </c>
      <c r="E1606" s="1404"/>
      <c r="F1606" s="1404"/>
      <c r="G1606" s="1404"/>
      <c r="H1606" s="411">
        <f t="shared" si="627"/>
        <v>0</v>
      </c>
      <c r="I1606" s="411">
        <f t="shared" si="629"/>
        <v>0</v>
      </c>
      <c r="J1606" s="1404"/>
      <c r="K1606" s="1404"/>
      <c r="L1606" s="1404"/>
      <c r="M1606" s="1504"/>
      <c r="N1606" s="1504"/>
      <c r="O1606" s="1504"/>
    </row>
    <row r="1607" spans="1:15" s="33" customFormat="1" ht="15.75" customHeight="1" x14ac:dyDescent="0.25">
      <c r="A1607" s="1659"/>
      <c r="B1607" s="1659"/>
      <c r="C1607" s="258">
        <v>5122</v>
      </c>
      <c r="D1607" s="21" t="s">
        <v>75</v>
      </c>
      <c r="E1607" s="1405">
        <v>638829.19999999995</v>
      </c>
      <c r="F1607" s="1405">
        <v>629520.19999999995</v>
      </c>
      <c r="G1607" s="411">
        <v>519799.1</v>
      </c>
      <c r="H1607" s="411">
        <f t="shared" si="627"/>
        <v>-109721.09999999998</v>
      </c>
      <c r="I1607" s="411">
        <f t="shared" si="629"/>
        <v>-119030.09999999998</v>
      </c>
      <c r="J1607" s="1405"/>
      <c r="K1607" s="411"/>
      <c r="L1607" s="411"/>
      <c r="M1607" s="1505"/>
      <c r="N1607" s="1505"/>
      <c r="O1607" s="1505"/>
    </row>
    <row r="1608" spans="1:15" s="33" customFormat="1" ht="15.75" customHeight="1" x14ac:dyDescent="0.25">
      <c r="A1608" s="1659"/>
      <c r="B1608" s="1659"/>
      <c r="C1608" s="258">
        <v>5129</v>
      </c>
      <c r="D1608" s="21" t="s">
        <v>76</v>
      </c>
      <c r="E1608" s="1405"/>
      <c r="F1608" s="1405"/>
      <c r="G1608" s="411"/>
      <c r="H1608" s="411">
        <f t="shared" si="627"/>
        <v>0</v>
      </c>
      <c r="I1608" s="411">
        <f t="shared" si="629"/>
        <v>0</v>
      </c>
      <c r="J1608" s="1405"/>
      <c r="K1608" s="411"/>
      <c r="L1608" s="411"/>
      <c r="M1608" s="1505"/>
      <c r="N1608" s="1505"/>
      <c r="O1608" s="1505"/>
    </row>
    <row r="1609" spans="1:15" s="33" customFormat="1" ht="14.25" x14ac:dyDescent="0.25">
      <c r="A1609" s="1659"/>
      <c r="B1609" s="1659"/>
      <c r="C1609" s="258">
        <v>5132</v>
      </c>
      <c r="D1609" s="21" t="s">
        <v>77</v>
      </c>
      <c r="E1609" s="1405"/>
      <c r="F1609" s="1405"/>
      <c r="G1609" s="411"/>
      <c r="H1609" s="411">
        <f t="shared" si="627"/>
        <v>0</v>
      </c>
      <c r="I1609" s="411">
        <f t="shared" si="629"/>
        <v>0</v>
      </c>
      <c r="J1609" s="1405"/>
      <c r="K1609" s="411"/>
      <c r="L1609" s="411"/>
      <c r="M1609" s="1505"/>
      <c r="N1609" s="1505"/>
      <c r="O1609" s="1505"/>
    </row>
    <row r="1610" spans="1:15" s="33" customFormat="1" ht="15.75" customHeight="1" x14ac:dyDescent="0.25">
      <c r="A1610" s="1660"/>
      <c r="B1610" s="1660"/>
      <c r="C1610" s="258" t="s">
        <v>1295</v>
      </c>
      <c r="D1610" s="21" t="s">
        <v>1296</v>
      </c>
      <c r="E1610" s="1405"/>
      <c r="F1610" s="1405"/>
      <c r="G1610" s="411"/>
      <c r="H1610" s="411">
        <f t="shared" si="627"/>
        <v>0</v>
      </c>
      <c r="I1610" s="411">
        <f t="shared" si="629"/>
        <v>0</v>
      </c>
      <c r="J1610" s="1405"/>
      <c r="K1610" s="411"/>
      <c r="L1610" s="411"/>
      <c r="M1610" s="1505"/>
      <c r="N1610" s="1505"/>
      <c r="O1610" s="1505"/>
    </row>
    <row r="1611" spans="1:15" ht="14.25" x14ac:dyDescent="0.25">
      <c r="A1611" s="1652" t="s">
        <v>1268</v>
      </c>
      <c r="B1611" s="1655"/>
      <c r="C1611" s="534"/>
      <c r="D1611" s="271" t="s">
        <v>291</v>
      </c>
      <c r="E1611" s="1099"/>
      <c r="F1611" s="1099"/>
      <c r="G1611" s="1099"/>
      <c r="H1611" s="1099">
        <f>+G1611-F1611</f>
        <v>0</v>
      </c>
      <c r="I1611" s="1099">
        <f t="shared" si="629"/>
        <v>0</v>
      </c>
      <c r="J1611" s="1099"/>
      <c r="K1611" s="1099"/>
      <c r="L1611" s="1099"/>
    </row>
    <row r="1612" spans="1:15" x14ac:dyDescent="0.25">
      <c r="A1612" s="1653"/>
      <c r="B1612" s="1656"/>
      <c r="C1612" s="1550"/>
      <c r="D1612" s="272"/>
      <c r="E1612" s="1093"/>
      <c r="F1612" s="1093"/>
      <c r="G1612" s="1093"/>
      <c r="H1612" s="1093">
        <f>+G1612-F1612</f>
        <v>0</v>
      </c>
      <c r="I1612" s="1093">
        <f t="shared" si="629"/>
        <v>0</v>
      </c>
      <c r="J1612" s="1093"/>
      <c r="K1612" s="1093"/>
      <c r="L1612" s="1093"/>
    </row>
    <row r="1613" spans="1:15" ht="14.25" x14ac:dyDescent="0.25">
      <c r="A1613" s="1653"/>
      <c r="B1613" s="1656"/>
      <c r="C1613" s="1550"/>
      <c r="D1613" s="273" t="s">
        <v>32</v>
      </c>
      <c r="E1613" s="1093"/>
      <c r="F1613" s="1093"/>
      <c r="G1613" s="1093">
        <v>1</v>
      </c>
      <c r="H1613" s="1093">
        <f>+G1613-F1613</f>
        <v>1</v>
      </c>
      <c r="I1613" s="1093">
        <f t="shared" si="629"/>
        <v>1</v>
      </c>
      <c r="J1613" s="1093"/>
      <c r="K1613" s="1093">
        <v>1</v>
      </c>
      <c r="L1613" s="1093">
        <v>1</v>
      </c>
    </row>
    <row r="1614" spans="1:15" x14ac:dyDescent="0.25">
      <c r="A1614" s="1653"/>
      <c r="B1614" s="1656"/>
      <c r="C1614" s="1550"/>
      <c r="D1614" s="272"/>
      <c r="E1614" s="1093"/>
      <c r="F1614" s="1093"/>
      <c r="G1614" s="1093"/>
      <c r="H1614" s="1093">
        <f>+G1614-F1614</f>
        <v>0</v>
      </c>
      <c r="I1614" s="1093">
        <f t="shared" si="629"/>
        <v>0</v>
      </c>
      <c r="J1614" s="1093"/>
      <c r="K1614" s="1093"/>
      <c r="L1614" s="1093"/>
    </row>
    <row r="1615" spans="1:15" ht="14.25" x14ac:dyDescent="0.25">
      <c r="A1615" s="1653"/>
      <c r="B1615" s="1656"/>
      <c r="C1615" s="536"/>
      <c r="D1615" s="281" t="s">
        <v>33</v>
      </c>
      <c r="E1615" s="1398">
        <f>+E1617+E1681</f>
        <v>0</v>
      </c>
      <c r="F1615" s="1398">
        <f>+F1617+F1681</f>
        <v>0</v>
      </c>
      <c r="G1615" s="1398">
        <f>+G1617+G1681</f>
        <v>15000</v>
      </c>
      <c r="H1615" s="1398">
        <f>+G1615-F1615</f>
        <v>15000</v>
      </c>
      <c r="I1615" s="1398">
        <f t="shared" si="629"/>
        <v>15000</v>
      </c>
      <c r="J1615" s="1398"/>
      <c r="K1615" s="1398">
        <f>+K1617+K1681</f>
        <v>0</v>
      </c>
      <c r="L1615" s="1398">
        <f>+L1617+L1681</f>
        <v>0</v>
      </c>
    </row>
    <row r="1616" spans="1:15" ht="14.25" x14ac:dyDescent="0.25">
      <c r="A1616" s="1653"/>
      <c r="B1616" s="1656"/>
      <c r="C1616" s="537"/>
      <c r="D1616" s="17" t="s">
        <v>403</v>
      </c>
      <c r="E1616" s="1093"/>
      <c r="F1616" s="1093"/>
      <c r="G1616" s="1093"/>
      <c r="H1616" s="1398"/>
      <c r="I1616" s="1398"/>
      <c r="J1616" s="1093"/>
      <c r="K1616" s="1093"/>
      <c r="L1616" s="1093"/>
    </row>
    <row r="1617" spans="1:12" ht="14.25" x14ac:dyDescent="0.25">
      <c r="A1617" s="1653"/>
      <c r="B1617" s="1656"/>
      <c r="C1617" s="538"/>
      <c r="D1617" s="274" t="s">
        <v>36</v>
      </c>
      <c r="E1617" s="1398">
        <f>E1619+SUM(E1625:E1680)-E1625-E1630-E1638-E1652-E1656-E1673</f>
        <v>0</v>
      </c>
      <c r="F1617" s="1398">
        <f>F1619+SUM(F1625:F1680)-F1625-F1630-F1638-F1652-F1656-F1673</f>
        <v>0</v>
      </c>
      <c r="G1617" s="1398">
        <f>G1619+SUM(G1625:G1680)-G1625-G1630-G1638-G1652-G1656-G1673</f>
        <v>0</v>
      </c>
      <c r="H1617" s="1398">
        <f>+G1617-F1617</f>
        <v>0</v>
      </c>
      <c r="I1617" s="1398">
        <f t="shared" ref="I1617:I1680" si="630">G1617-E1617</f>
        <v>0</v>
      </c>
      <c r="J1617" s="1398"/>
      <c r="K1617" s="1398">
        <f>K1619+SUM(K1625:K1680)-K1625-K1630-K1638-K1652-K1656-K1673</f>
        <v>0</v>
      </c>
      <c r="L1617" s="1398">
        <f>L1619+SUM(L1625:L1680)-L1625-L1630-L1638-L1652-L1656-L1673</f>
        <v>0</v>
      </c>
    </row>
    <row r="1618" spans="1:12" x14ac:dyDescent="0.25">
      <c r="A1618" s="1653"/>
      <c r="B1618" s="1656"/>
      <c r="C1618" s="534"/>
      <c r="D1618" s="272" t="s">
        <v>72</v>
      </c>
      <c r="E1618" s="1099"/>
      <c r="F1618" s="1099"/>
      <c r="G1618" s="1093"/>
      <c r="H1618" s="1093">
        <f t="shared" ref="H1618:H1690" si="631">+G1618-F1618</f>
        <v>0</v>
      </c>
      <c r="I1618" s="1099">
        <f t="shared" si="630"/>
        <v>0</v>
      </c>
      <c r="J1618" s="1099"/>
      <c r="K1618" s="1099"/>
      <c r="L1618" s="1099"/>
    </row>
    <row r="1619" spans="1:12" ht="14.25" x14ac:dyDescent="0.25">
      <c r="A1619" s="1653"/>
      <c r="B1619" s="1656"/>
      <c r="C1619" s="539"/>
      <c r="D1619" s="488" t="s">
        <v>491</v>
      </c>
      <c r="E1619" s="1399">
        <f>SUM(E1621:E1623)</f>
        <v>0</v>
      </c>
      <c r="F1619" s="1399">
        <f>SUM(F1621:F1623)</f>
        <v>0</v>
      </c>
      <c r="G1619" s="1399">
        <f>SUM(G1621:G1623)</f>
        <v>0</v>
      </c>
      <c r="H1619" s="1399">
        <f t="shared" si="631"/>
        <v>0</v>
      </c>
      <c r="I1619" s="1399">
        <f t="shared" si="630"/>
        <v>0</v>
      </c>
      <c r="J1619" s="1399"/>
      <c r="K1619" s="1399">
        <f>SUM(K1621:K1623)</f>
        <v>0</v>
      </c>
      <c r="L1619" s="1399">
        <f>SUM(L1621:L1623)</f>
        <v>0</v>
      </c>
    </row>
    <row r="1620" spans="1:12" x14ac:dyDescent="0.25">
      <c r="A1620" s="1653"/>
      <c r="B1620" s="1656"/>
      <c r="C1620" s="534"/>
      <c r="D1620" s="272" t="s">
        <v>72</v>
      </c>
      <c r="E1620" s="1099"/>
      <c r="F1620" s="1099"/>
      <c r="G1620" s="1093"/>
      <c r="H1620" s="1093">
        <f t="shared" si="631"/>
        <v>0</v>
      </c>
      <c r="I1620" s="1099">
        <f t="shared" si="630"/>
        <v>0</v>
      </c>
      <c r="J1620" s="1099"/>
      <c r="K1620" s="1099"/>
      <c r="L1620" s="1099"/>
    </row>
    <row r="1621" spans="1:12" ht="28.5" x14ac:dyDescent="0.25">
      <c r="A1621" s="1653"/>
      <c r="B1621" s="1656"/>
      <c r="C1621" s="540" t="s">
        <v>283</v>
      </c>
      <c r="D1621" s="275" t="s">
        <v>37</v>
      </c>
      <c r="E1621" s="1099"/>
      <c r="F1621" s="1099"/>
      <c r="G1621" s="1099"/>
      <c r="H1621" s="1099">
        <f t="shared" si="631"/>
        <v>0</v>
      </c>
      <c r="I1621" s="1099">
        <f t="shared" si="630"/>
        <v>0</v>
      </c>
      <c r="J1621" s="1099"/>
      <c r="K1621" s="1099"/>
      <c r="L1621" s="1099"/>
    </row>
    <row r="1622" spans="1:12" ht="28.5" x14ac:dyDescent="0.25">
      <c r="A1622" s="1653"/>
      <c r="B1622" s="1656"/>
      <c r="C1622" s="540" t="s">
        <v>284</v>
      </c>
      <c r="D1622" s="276" t="s">
        <v>38</v>
      </c>
      <c r="E1622" s="1099"/>
      <c r="F1622" s="1099"/>
      <c r="G1622" s="1099"/>
      <c r="H1622" s="1099">
        <f t="shared" si="631"/>
        <v>0</v>
      </c>
      <c r="I1622" s="1099">
        <f t="shared" si="630"/>
        <v>0</v>
      </c>
      <c r="J1622" s="1099"/>
      <c r="K1622" s="1099"/>
      <c r="L1622" s="1099"/>
    </row>
    <row r="1623" spans="1:12" ht="28.5" x14ac:dyDescent="0.25">
      <c r="A1623" s="1653"/>
      <c r="B1623" s="1656"/>
      <c r="C1623" s="540" t="s">
        <v>285</v>
      </c>
      <c r="D1623" s="276" t="s">
        <v>39</v>
      </c>
      <c r="E1623" s="1099"/>
      <c r="F1623" s="1099"/>
      <c r="G1623" s="1099"/>
      <c r="H1623" s="1099">
        <f t="shared" si="631"/>
        <v>0</v>
      </c>
      <c r="I1623" s="1099">
        <f t="shared" si="630"/>
        <v>0</v>
      </c>
      <c r="J1623" s="1099"/>
      <c r="K1623" s="1099"/>
      <c r="L1623" s="1099"/>
    </row>
    <row r="1624" spans="1:12" ht="14.25" x14ac:dyDescent="0.25">
      <c r="A1624" s="1653"/>
      <c r="B1624" s="1656"/>
      <c r="C1624" s="541"/>
      <c r="D1624" s="489"/>
      <c r="E1624" s="1120"/>
      <c r="F1624" s="1120"/>
      <c r="G1624" s="1120"/>
      <c r="H1624" s="1120">
        <f t="shared" si="631"/>
        <v>0</v>
      </c>
      <c r="I1624" s="1120">
        <f t="shared" si="630"/>
        <v>0</v>
      </c>
      <c r="J1624" s="1120"/>
      <c r="K1624" s="1120"/>
      <c r="L1624" s="1120"/>
    </row>
    <row r="1625" spans="1:12" ht="14.25" x14ac:dyDescent="0.25">
      <c r="A1625" s="1653"/>
      <c r="B1625" s="1656"/>
      <c r="C1625" s="542">
        <v>4212</v>
      </c>
      <c r="D1625" s="488" t="s">
        <v>40</v>
      </c>
      <c r="E1625" s="1399">
        <f>E1627+E1628+E1629</f>
        <v>0</v>
      </c>
      <c r="F1625" s="1399">
        <f>F1627+F1628+F1629</f>
        <v>0</v>
      </c>
      <c r="G1625" s="1399">
        <f>G1627+G1628+G1629</f>
        <v>0</v>
      </c>
      <c r="H1625" s="1399">
        <f t="shared" si="631"/>
        <v>0</v>
      </c>
      <c r="I1625" s="1399">
        <f t="shared" si="630"/>
        <v>0</v>
      </c>
      <c r="J1625" s="1399"/>
      <c r="K1625" s="1399">
        <f>K1627+K1628+K1629</f>
        <v>0</v>
      </c>
      <c r="L1625" s="1399">
        <f>L1627+L1628+L1629</f>
        <v>0</v>
      </c>
    </row>
    <row r="1626" spans="1:12" x14ac:dyDescent="0.25">
      <c r="A1626" s="1653"/>
      <c r="B1626" s="1656"/>
      <c r="C1626" s="540"/>
      <c r="D1626" s="272" t="s">
        <v>72</v>
      </c>
      <c r="E1626" s="1089"/>
      <c r="F1626" s="1089"/>
      <c r="G1626" s="1089"/>
      <c r="H1626" s="1089">
        <f t="shared" si="631"/>
        <v>0</v>
      </c>
      <c r="I1626" s="1089">
        <f t="shared" si="630"/>
        <v>0</v>
      </c>
      <c r="J1626" s="1089"/>
      <c r="K1626" s="1089"/>
      <c r="L1626" s="1089"/>
    </row>
    <row r="1627" spans="1:12" x14ac:dyDescent="0.25">
      <c r="A1627" s="1653"/>
      <c r="B1627" s="1656"/>
      <c r="C1627" s="540"/>
      <c r="D1627" s="272" t="s">
        <v>40</v>
      </c>
      <c r="E1627" s="1089"/>
      <c r="F1627" s="1089"/>
      <c r="G1627" s="1089"/>
      <c r="H1627" s="1089">
        <f t="shared" si="631"/>
        <v>0</v>
      </c>
      <c r="I1627" s="1089">
        <f t="shared" si="630"/>
        <v>0</v>
      </c>
      <c r="J1627" s="1089"/>
      <c r="K1627" s="1089"/>
      <c r="L1627" s="1089"/>
    </row>
    <row r="1628" spans="1:12" x14ac:dyDescent="0.25">
      <c r="A1628" s="1653"/>
      <c r="B1628" s="1656"/>
      <c r="C1628" s="540"/>
      <c r="D1628" s="272" t="s">
        <v>292</v>
      </c>
      <c r="E1628" s="1089"/>
      <c r="F1628" s="1089"/>
      <c r="G1628" s="1089"/>
      <c r="H1628" s="1089">
        <f t="shared" si="631"/>
        <v>0</v>
      </c>
      <c r="I1628" s="1089">
        <f t="shared" si="630"/>
        <v>0</v>
      </c>
      <c r="J1628" s="1089"/>
      <c r="K1628" s="1089"/>
      <c r="L1628" s="1089"/>
    </row>
    <row r="1629" spans="1:12" x14ac:dyDescent="0.25">
      <c r="A1629" s="1653"/>
      <c r="B1629" s="1656"/>
      <c r="C1629" s="540"/>
      <c r="D1629" s="272" t="s">
        <v>405</v>
      </c>
      <c r="E1629" s="1089"/>
      <c r="F1629" s="1089"/>
      <c r="G1629" s="1089"/>
      <c r="H1629" s="1089">
        <f t="shared" si="631"/>
        <v>0</v>
      </c>
      <c r="I1629" s="1089">
        <f t="shared" si="630"/>
        <v>0</v>
      </c>
      <c r="J1629" s="1089"/>
      <c r="K1629" s="1089"/>
      <c r="L1629" s="1089"/>
    </row>
    <row r="1630" spans="1:12" ht="14.25" x14ac:dyDescent="0.25">
      <c r="A1630" s="1653"/>
      <c r="B1630" s="1656"/>
      <c r="C1630" s="542">
        <v>4213</v>
      </c>
      <c r="D1630" s="488" t="s">
        <v>41</v>
      </c>
      <c r="E1630" s="1399">
        <f>E1632+E1633</f>
        <v>0</v>
      </c>
      <c r="F1630" s="1399">
        <f>F1632+F1633</f>
        <v>0</v>
      </c>
      <c r="G1630" s="1399">
        <f>G1632+G1633</f>
        <v>0</v>
      </c>
      <c r="H1630" s="1399">
        <f t="shared" si="631"/>
        <v>0</v>
      </c>
      <c r="I1630" s="1399">
        <f t="shared" si="630"/>
        <v>0</v>
      </c>
      <c r="J1630" s="1399"/>
      <c r="K1630" s="1399">
        <f>K1632+K1633</f>
        <v>0</v>
      </c>
      <c r="L1630" s="1399">
        <f>L1632+L1633</f>
        <v>0</v>
      </c>
    </row>
    <row r="1631" spans="1:12" x14ac:dyDescent="0.25">
      <c r="A1631" s="1653"/>
      <c r="B1631" s="1656"/>
      <c r="C1631" s="540"/>
      <c r="D1631" s="272" t="s">
        <v>72</v>
      </c>
      <c r="E1631" s="1089"/>
      <c r="F1631" s="1089"/>
      <c r="G1631" s="1089"/>
      <c r="H1631" s="1089">
        <f t="shared" si="631"/>
        <v>0</v>
      </c>
      <c r="I1631" s="1089">
        <f t="shared" si="630"/>
        <v>0</v>
      </c>
      <c r="J1631" s="1089"/>
      <c r="K1631" s="1089"/>
      <c r="L1631" s="1089"/>
    </row>
    <row r="1632" spans="1:12" ht="27" x14ac:dyDescent="0.25">
      <c r="A1632" s="1653"/>
      <c r="B1632" s="1656"/>
      <c r="C1632" s="540"/>
      <c r="D1632" s="278" t="s">
        <v>42</v>
      </c>
      <c r="E1632" s="1089"/>
      <c r="F1632" s="1089"/>
      <c r="G1632" s="1089"/>
      <c r="H1632" s="1089">
        <f t="shared" si="631"/>
        <v>0</v>
      </c>
      <c r="I1632" s="1089">
        <f t="shared" si="630"/>
        <v>0</v>
      </c>
      <c r="J1632" s="1089"/>
      <c r="K1632" s="1089"/>
      <c r="L1632" s="1089"/>
    </row>
    <row r="1633" spans="1:12" ht="27" x14ac:dyDescent="0.25">
      <c r="A1633" s="1653"/>
      <c r="B1633" s="1656"/>
      <c r="C1633" s="540"/>
      <c r="D1633" s="278" t="s">
        <v>286</v>
      </c>
      <c r="E1633" s="1089"/>
      <c r="F1633" s="1089"/>
      <c r="G1633" s="1089"/>
      <c r="H1633" s="1089">
        <f t="shared" si="631"/>
        <v>0</v>
      </c>
      <c r="I1633" s="1089">
        <f t="shared" si="630"/>
        <v>0</v>
      </c>
      <c r="J1633" s="1089"/>
      <c r="K1633" s="1089"/>
      <c r="L1633" s="1089"/>
    </row>
    <row r="1634" spans="1:12" ht="14.25" x14ac:dyDescent="0.25">
      <c r="A1634" s="1653"/>
      <c r="B1634" s="1656"/>
      <c r="C1634" s="540">
        <v>4214</v>
      </c>
      <c r="D1634" s="277" t="s">
        <v>43</v>
      </c>
      <c r="E1634" s="1089"/>
      <c r="F1634" s="1089"/>
      <c r="G1634" s="1089"/>
      <c r="H1634" s="1089">
        <f t="shared" si="631"/>
        <v>0</v>
      </c>
      <c r="I1634" s="1089">
        <f t="shared" si="630"/>
        <v>0</v>
      </c>
      <c r="J1634" s="1089"/>
      <c r="K1634" s="1089"/>
      <c r="L1634" s="1089"/>
    </row>
    <row r="1635" spans="1:12" ht="14.25" x14ac:dyDescent="0.25">
      <c r="A1635" s="1653"/>
      <c r="B1635" s="1656"/>
      <c r="C1635" s="540">
        <v>4215</v>
      </c>
      <c r="D1635" s="277" t="s">
        <v>44</v>
      </c>
      <c r="E1635" s="1089"/>
      <c r="F1635" s="1089"/>
      <c r="G1635" s="1089"/>
      <c r="H1635" s="1089">
        <f t="shared" si="631"/>
        <v>0</v>
      </c>
      <c r="I1635" s="1089">
        <f t="shared" si="630"/>
        <v>0</v>
      </c>
      <c r="J1635" s="1089"/>
      <c r="K1635" s="1089"/>
      <c r="L1635" s="1089"/>
    </row>
    <row r="1636" spans="1:12" ht="14.25" x14ac:dyDescent="0.25">
      <c r="A1636" s="1653"/>
      <c r="B1636" s="1656"/>
      <c r="C1636" s="540">
        <v>4216</v>
      </c>
      <c r="D1636" s="277" t="s">
        <v>45</v>
      </c>
      <c r="E1636" s="1089"/>
      <c r="F1636" s="1089"/>
      <c r="G1636" s="1089"/>
      <c r="H1636" s="1089">
        <f t="shared" si="631"/>
        <v>0</v>
      </c>
      <c r="I1636" s="1089">
        <f t="shared" si="630"/>
        <v>0</v>
      </c>
      <c r="J1636" s="1089"/>
      <c r="K1636" s="1089"/>
      <c r="L1636" s="1089"/>
    </row>
    <row r="1637" spans="1:12" ht="14.25" x14ac:dyDescent="0.25">
      <c r="A1637" s="1653"/>
      <c r="B1637" s="1656"/>
      <c r="C1637" s="540">
        <v>4217</v>
      </c>
      <c r="D1637" s="277" t="s">
        <v>46</v>
      </c>
      <c r="E1637" s="1089"/>
      <c r="F1637" s="1089"/>
      <c r="G1637" s="1089"/>
      <c r="H1637" s="1089">
        <f t="shared" si="631"/>
        <v>0</v>
      </c>
      <c r="I1637" s="1089">
        <f t="shared" si="630"/>
        <v>0</v>
      </c>
      <c r="J1637" s="1089"/>
      <c r="K1637" s="1089"/>
      <c r="L1637" s="1089"/>
    </row>
    <row r="1638" spans="1:12" ht="14.25" x14ac:dyDescent="0.25">
      <c r="A1638" s="1653"/>
      <c r="B1638" s="1656"/>
      <c r="C1638" s="542"/>
      <c r="D1638" s="488" t="s">
        <v>431</v>
      </c>
      <c r="E1638" s="1399">
        <f>E1640+E1641</f>
        <v>0</v>
      </c>
      <c r="F1638" s="1399">
        <f>F1640+F1641</f>
        <v>0</v>
      </c>
      <c r="G1638" s="1399">
        <f>G1640+G1641</f>
        <v>0</v>
      </c>
      <c r="H1638" s="1399">
        <f t="shared" si="631"/>
        <v>0</v>
      </c>
      <c r="I1638" s="1399">
        <f t="shared" si="630"/>
        <v>0</v>
      </c>
      <c r="J1638" s="1399"/>
      <c r="K1638" s="1399">
        <f>K1640+K1641</f>
        <v>0</v>
      </c>
      <c r="L1638" s="1399">
        <f>L1640+L1641</f>
        <v>0</v>
      </c>
    </row>
    <row r="1639" spans="1:12" x14ac:dyDescent="0.25">
      <c r="A1639" s="1653"/>
      <c r="B1639" s="1656"/>
      <c r="C1639" s="540"/>
      <c r="D1639" s="272" t="s">
        <v>72</v>
      </c>
      <c r="E1639" s="1093"/>
      <c r="F1639" s="1093"/>
      <c r="G1639" s="1093"/>
      <c r="H1639" s="1093">
        <f t="shared" si="631"/>
        <v>0</v>
      </c>
      <c r="I1639" s="1093">
        <f t="shared" si="630"/>
        <v>0</v>
      </c>
      <c r="J1639" s="1093"/>
      <c r="K1639" s="1093"/>
      <c r="L1639" s="1093"/>
    </row>
    <row r="1640" spans="1:12" x14ac:dyDescent="0.25">
      <c r="A1640" s="1653"/>
      <c r="B1640" s="1656"/>
      <c r="C1640" s="540">
        <v>4221</v>
      </c>
      <c r="D1640" s="272" t="s">
        <v>47</v>
      </c>
      <c r="E1640" s="1093"/>
      <c r="F1640" s="1093"/>
      <c r="G1640" s="1093"/>
      <c r="H1640" s="1093">
        <f t="shared" si="631"/>
        <v>0</v>
      </c>
      <c r="I1640" s="1093">
        <f t="shared" si="630"/>
        <v>0</v>
      </c>
      <c r="J1640" s="1093"/>
      <c r="K1640" s="1093"/>
      <c r="L1640" s="1093"/>
    </row>
    <row r="1641" spans="1:12" x14ac:dyDescent="0.25">
      <c r="A1641" s="1653"/>
      <c r="B1641" s="1656"/>
      <c r="C1641" s="540">
        <v>4222</v>
      </c>
      <c r="D1641" s="272" t="s">
        <v>48</v>
      </c>
      <c r="E1641" s="1093"/>
      <c r="F1641" s="1093"/>
      <c r="G1641" s="1093"/>
      <c r="H1641" s="1093">
        <f t="shared" si="631"/>
        <v>0</v>
      </c>
      <c r="I1641" s="1093">
        <f t="shared" si="630"/>
        <v>0</v>
      </c>
      <c r="J1641" s="1093"/>
      <c r="K1641" s="1093"/>
      <c r="L1641" s="1093"/>
    </row>
    <row r="1642" spans="1:12" ht="14.25" x14ac:dyDescent="0.25">
      <c r="A1642" s="1653"/>
      <c r="B1642" s="1656"/>
      <c r="C1642" s="540">
        <v>4231</v>
      </c>
      <c r="D1642" s="273" t="s">
        <v>49</v>
      </c>
      <c r="E1642" s="1093"/>
      <c r="F1642" s="1093"/>
      <c r="G1642" s="1093"/>
      <c r="H1642" s="1093">
        <f t="shared" si="631"/>
        <v>0</v>
      </c>
      <c r="I1642" s="1093">
        <f t="shared" si="630"/>
        <v>0</v>
      </c>
      <c r="J1642" s="1093"/>
      <c r="K1642" s="1093"/>
      <c r="L1642" s="1093"/>
    </row>
    <row r="1643" spans="1:12" ht="16.5" x14ac:dyDescent="0.3">
      <c r="A1643" s="1653"/>
      <c r="B1643" s="1656"/>
      <c r="C1643" s="540">
        <v>4232</v>
      </c>
      <c r="D1643" s="273" t="s">
        <v>50</v>
      </c>
      <c r="E1643" s="1093"/>
      <c r="F1643" s="1093"/>
      <c r="G1643" s="1093"/>
      <c r="H1643" s="1093">
        <f t="shared" si="631"/>
        <v>0</v>
      </c>
      <c r="I1643" s="1093">
        <f t="shared" si="630"/>
        <v>0</v>
      </c>
      <c r="J1643" s="1400"/>
      <c r="K1643" s="1093"/>
      <c r="L1643" s="1093"/>
    </row>
    <row r="1644" spans="1:12" ht="28.5" x14ac:dyDescent="0.3">
      <c r="A1644" s="1653"/>
      <c r="B1644" s="1656"/>
      <c r="C1644" s="540">
        <v>4233</v>
      </c>
      <c r="D1644" s="273" t="s">
        <v>394</v>
      </c>
      <c r="E1644" s="1093"/>
      <c r="F1644" s="1093"/>
      <c r="G1644" s="1093"/>
      <c r="H1644" s="1093">
        <f t="shared" si="631"/>
        <v>0</v>
      </c>
      <c r="I1644" s="1093">
        <f t="shared" si="630"/>
        <v>0</v>
      </c>
      <c r="J1644" s="1400"/>
      <c r="K1644" s="1093"/>
      <c r="L1644" s="1093"/>
    </row>
    <row r="1645" spans="1:12" ht="14.25" x14ac:dyDescent="0.25">
      <c r="A1645" s="1653"/>
      <c r="B1645" s="1656"/>
      <c r="C1645" s="540">
        <v>4234</v>
      </c>
      <c r="D1645" s="273" t="s">
        <v>51</v>
      </c>
      <c r="E1645" s="1089"/>
      <c r="F1645" s="1089"/>
      <c r="G1645" s="1089"/>
      <c r="H1645" s="1089">
        <f t="shared" si="631"/>
        <v>0</v>
      </c>
      <c r="I1645" s="1089">
        <f t="shared" si="630"/>
        <v>0</v>
      </c>
      <c r="J1645" s="1089"/>
      <c r="K1645" s="1089"/>
      <c r="L1645" s="1089"/>
    </row>
    <row r="1646" spans="1:12" ht="14.25" x14ac:dyDescent="0.25">
      <c r="A1646" s="1653"/>
      <c r="B1646" s="1656"/>
      <c r="C1646" s="540">
        <v>4235</v>
      </c>
      <c r="D1646" s="273" t="s">
        <v>52</v>
      </c>
      <c r="E1646" s="1089"/>
      <c r="F1646" s="1089"/>
      <c r="G1646" s="1089"/>
      <c r="H1646" s="1089">
        <f t="shared" si="631"/>
        <v>0</v>
      </c>
      <c r="I1646" s="1089">
        <f t="shared" si="630"/>
        <v>0</v>
      </c>
      <c r="J1646" s="1089"/>
      <c r="K1646" s="1089"/>
      <c r="L1646" s="1089"/>
    </row>
    <row r="1647" spans="1:12" ht="28.5" x14ac:dyDescent="0.25">
      <c r="A1647" s="1653"/>
      <c r="B1647" s="1656"/>
      <c r="C1647" s="540">
        <v>4236</v>
      </c>
      <c r="D1647" s="273" t="s">
        <v>53</v>
      </c>
      <c r="E1647" s="1089"/>
      <c r="F1647" s="1089"/>
      <c r="G1647" s="1089"/>
      <c r="H1647" s="1089">
        <f t="shared" si="631"/>
        <v>0</v>
      </c>
      <c r="I1647" s="1089">
        <f t="shared" si="630"/>
        <v>0</v>
      </c>
      <c r="J1647" s="1089"/>
      <c r="K1647" s="1089"/>
      <c r="L1647" s="1089"/>
    </row>
    <row r="1648" spans="1:12" ht="14.25" x14ac:dyDescent="0.25">
      <c r="A1648" s="1653"/>
      <c r="B1648" s="1656"/>
      <c r="C1648" s="540">
        <v>4237</v>
      </c>
      <c r="D1648" s="273" t="s">
        <v>54</v>
      </c>
      <c r="E1648" s="1089"/>
      <c r="F1648" s="1089"/>
      <c r="G1648" s="1089"/>
      <c r="H1648" s="1089">
        <f t="shared" si="631"/>
        <v>0</v>
      </c>
      <c r="I1648" s="1089">
        <f t="shared" si="630"/>
        <v>0</v>
      </c>
      <c r="J1648" s="1089"/>
      <c r="K1648" s="1089"/>
      <c r="L1648" s="1089"/>
    </row>
    <row r="1649" spans="1:12" ht="14.25" x14ac:dyDescent="0.25">
      <c r="A1649" s="1653"/>
      <c r="B1649" s="1656"/>
      <c r="C1649" s="540">
        <v>4239</v>
      </c>
      <c r="D1649" s="271" t="s">
        <v>55</v>
      </c>
      <c r="E1649" s="1099"/>
      <c r="F1649" s="1099"/>
      <c r="G1649" s="1099"/>
      <c r="H1649" s="1099">
        <f t="shared" si="631"/>
        <v>0</v>
      </c>
      <c r="I1649" s="1099">
        <f t="shared" si="630"/>
        <v>0</v>
      </c>
      <c r="J1649" s="1099"/>
      <c r="K1649" s="1099"/>
      <c r="L1649" s="1099"/>
    </row>
    <row r="1650" spans="1:12" ht="14.25" x14ac:dyDescent="0.25">
      <c r="A1650" s="1653"/>
      <c r="B1650" s="1656"/>
      <c r="C1650" s="540">
        <v>4241</v>
      </c>
      <c r="D1650" s="273" t="s">
        <v>56</v>
      </c>
      <c r="E1650" s="1089"/>
      <c r="F1650" s="1089"/>
      <c r="G1650" s="1089"/>
      <c r="H1650" s="1089">
        <f t="shared" si="631"/>
        <v>0</v>
      </c>
      <c r="I1650" s="1089">
        <f t="shared" si="630"/>
        <v>0</v>
      </c>
      <c r="J1650" s="1089"/>
      <c r="K1650" s="1089"/>
      <c r="L1650" s="1089"/>
    </row>
    <row r="1651" spans="1:12" ht="28.5" x14ac:dyDescent="0.25">
      <c r="A1651" s="1653"/>
      <c r="B1651" s="1656"/>
      <c r="C1651" s="540">
        <v>4251</v>
      </c>
      <c r="D1651" s="271" t="s">
        <v>57</v>
      </c>
      <c r="E1651" s="1099"/>
      <c r="F1651" s="1099"/>
      <c r="G1651" s="1099"/>
      <c r="H1651" s="1099">
        <f t="shared" si="631"/>
        <v>0</v>
      </c>
      <c r="I1651" s="1099">
        <f t="shared" si="630"/>
        <v>0</v>
      </c>
      <c r="J1651" s="1099"/>
      <c r="K1651" s="1099"/>
      <c r="L1651" s="1099"/>
    </row>
    <row r="1652" spans="1:12" ht="28.5" x14ac:dyDescent="0.25">
      <c r="A1652" s="1653"/>
      <c r="B1652" s="1656"/>
      <c r="C1652" s="542">
        <v>4252</v>
      </c>
      <c r="D1652" s="488" t="s">
        <v>58</v>
      </c>
      <c r="E1652" s="1399">
        <f>E1654+E1655</f>
        <v>0</v>
      </c>
      <c r="F1652" s="1399">
        <f>F1654+F1655</f>
        <v>0</v>
      </c>
      <c r="G1652" s="1399">
        <f>G1654+G1655</f>
        <v>0</v>
      </c>
      <c r="H1652" s="1399">
        <f t="shared" si="631"/>
        <v>0</v>
      </c>
      <c r="I1652" s="1399">
        <f t="shared" si="630"/>
        <v>0</v>
      </c>
      <c r="J1652" s="1399"/>
      <c r="K1652" s="1399">
        <f>K1654+K1655</f>
        <v>0</v>
      </c>
      <c r="L1652" s="1399">
        <f>L1654+L1655</f>
        <v>0</v>
      </c>
    </row>
    <row r="1653" spans="1:12" x14ac:dyDescent="0.25">
      <c r="A1653" s="1653"/>
      <c r="B1653" s="1656"/>
      <c r="C1653" s="540"/>
      <c r="D1653" s="272" t="s">
        <v>72</v>
      </c>
      <c r="E1653" s="1099"/>
      <c r="F1653" s="1099"/>
      <c r="G1653" s="1099"/>
      <c r="H1653" s="1099">
        <f t="shared" si="631"/>
        <v>0</v>
      </c>
      <c r="I1653" s="1099">
        <f t="shared" si="630"/>
        <v>0</v>
      </c>
      <c r="J1653" s="1099"/>
      <c r="K1653" s="1099"/>
      <c r="L1653" s="1099"/>
    </row>
    <row r="1654" spans="1:12" ht="27" x14ac:dyDescent="0.25">
      <c r="A1654" s="1653"/>
      <c r="B1654" s="1656"/>
      <c r="C1654" s="540"/>
      <c r="D1654" s="279" t="s">
        <v>59</v>
      </c>
      <c r="E1654" s="1099"/>
      <c r="F1654" s="1099"/>
      <c r="G1654" s="1099"/>
      <c r="H1654" s="1099">
        <f t="shared" si="631"/>
        <v>0</v>
      </c>
      <c r="I1654" s="1099">
        <f t="shared" si="630"/>
        <v>0</v>
      </c>
      <c r="J1654" s="1099"/>
      <c r="K1654" s="1099"/>
      <c r="L1654" s="1099"/>
    </row>
    <row r="1655" spans="1:12" ht="27" x14ac:dyDescent="0.25">
      <c r="A1655" s="1653"/>
      <c r="B1655" s="1656"/>
      <c r="C1655" s="540"/>
      <c r="D1655" s="279" t="s">
        <v>60</v>
      </c>
      <c r="E1655" s="1099"/>
      <c r="F1655" s="1099"/>
      <c r="G1655" s="1099"/>
      <c r="H1655" s="1099">
        <f t="shared" si="631"/>
        <v>0</v>
      </c>
      <c r="I1655" s="1099">
        <f t="shared" si="630"/>
        <v>0</v>
      </c>
      <c r="J1655" s="1099"/>
      <c r="K1655" s="1099"/>
      <c r="L1655" s="1099"/>
    </row>
    <row r="1656" spans="1:12" ht="14.25" x14ac:dyDescent="0.25">
      <c r="A1656" s="1653"/>
      <c r="B1656" s="1656"/>
      <c r="C1656" s="542">
        <v>4261</v>
      </c>
      <c r="D1656" s="488" t="s">
        <v>61</v>
      </c>
      <c r="E1656" s="1399">
        <f>E1658+E1659</f>
        <v>0</v>
      </c>
      <c r="F1656" s="1399">
        <f>F1658+F1659</f>
        <v>0</v>
      </c>
      <c r="G1656" s="1399">
        <f>G1658+G1659</f>
        <v>0</v>
      </c>
      <c r="H1656" s="1399">
        <f t="shared" si="631"/>
        <v>0</v>
      </c>
      <c r="I1656" s="1399">
        <f t="shared" si="630"/>
        <v>0</v>
      </c>
      <c r="J1656" s="1399"/>
      <c r="K1656" s="1399">
        <f>K1658+K1659</f>
        <v>0</v>
      </c>
      <c r="L1656" s="1399">
        <f>L1658+L1659</f>
        <v>0</v>
      </c>
    </row>
    <row r="1657" spans="1:12" x14ac:dyDescent="0.25">
      <c r="A1657" s="1653"/>
      <c r="B1657" s="1656"/>
      <c r="C1657" s="540"/>
      <c r="D1657" s="272" t="s">
        <v>72</v>
      </c>
      <c r="E1657" s="1089"/>
      <c r="F1657" s="1089"/>
      <c r="G1657" s="1089"/>
      <c r="H1657" s="1089">
        <f t="shared" si="631"/>
        <v>0</v>
      </c>
      <c r="I1657" s="1089">
        <f t="shared" si="630"/>
        <v>0</v>
      </c>
      <c r="J1657" s="1089"/>
      <c r="K1657" s="1089"/>
      <c r="L1657" s="1089"/>
    </row>
    <row r="1658" spans="1:12" x14ac:dyDescent="0.25">
      <c r="A1658" s="1653"/>
      <c r="B1658" s="1656"/>
      <c r="C1658" s="540"/>
      <c r="D1658" s="272" t="s">
        <v>62</v>
      </c>
      <c r="E1658" s="1089"/>
      <c r="F1658" s="1089"/>
      <c r="G1658" s="1089"/>
      <c r="H1658" s="1089">
        <f t="shared" si="631"/>
        <v>0</v>
      </c>
      <c r="I1658" s="1089">
        <f t="shared" si="630"/>
        <v>0</v>
      </c>
      <c r="J1658" s="1089"/>
      <c r="K1658" s="1089"/>
      <c r="L1658" s="1089"/>
    </row>
    <row r="1659" spans="1:12" x14ac:dyDescent="0.25">
      <c r="A1659" s="1653"/>
      <c r="B1659" s="1656"/>
      <c r="C1659" s="540"/>
      <c r="D1659" s="272" t="s">
        <v>63</v>
      </c>
      <c r="E1659" s="1089"/>
      <c r="F1659" s="1089"/>
      <c r="G1659" s="1089"/>
      <c r="H1659" s="1089">
        <f t="shared" si="631"/>
        <v>0</v>
      </c>
      <c r="I1659" s="1089">
        <f t="shared" si="630"/>
        <v>0</v>
      </c>
      <c r="J1659" s="1089"/>
      <c r="K1659" s="1089"/>
      <c r="L1659" s="1089"/>
    </row>
    <row r="1660" spans="1:12" ht="14.25" x14ac:dyDescent="0.25">
      <c r="A1660" s="1653"/>
      <c r="B1660" s="1656"/>
      <c r="C1660" s="540">
        <v>4262</v>
      </c>
      <c r="D1660" s="273" t="s">
        <v>350</v>
      </c>
      <c r="E1660" s="1089"/>
      <c r="F1660" s="1089"/>
      <c r="G1660" s="1089"/>
      <c r="H1660" s="1089">
        <f t="shared" si="631"/>
        <v>0</v>
      </c>
      <c r="I1660" s="1089">
        <f t="shared" si="630"/>
        <v>0</v>
      </c>
      <c r="J1660" s="1089"/>
      <c r="K1660" s="1089"/>
      <c r="L1660" s="1089"/>
    </row>
    <row r="1661" spans="1:12" ht="14.25" x14ac:dyDescent="0.25">
      <c r="A1661" s="1653"/>
      <c r="B1661" s="1656"/>
      <c r="C1661" s="540">
        <v>4264</v>
      </c>
      <c r="D1661" s="273" t="s">
        <v>349</v>
      </c>
      <c r="E1661" s="1089"/>
      <c r="F1661" s="1089"/>
      <c r="G1661" s="1089"/>
      <c r="H1661" s="1089">
        <f t="shared" si="631"/>
        <v>0</v>
      </c>
      <c r="I1661" s="1089">
        <f t="shared" si="630"/>
        <v>0</v>
      </c>
      <c r="J1661" s="1089"/>
      <c r="K1661" s="1089"/>
      <c r="L1661" s="1089"/>
    </row>
    <row r="1662" spans="1:12" ht="14.25" x14ac:dyDescent="0.25">
      <c r="A1662" s="1653"/>
      <c r="B1662" s="1656"/>
      <c r="C1662" s="543">
        <v>4266</v>
      </c>
      <c r="D1662" s="516" t="s">
        <v>439</v>
      </c>
      <c r="E1662" s="1089"/>
      <c r="F1662" s="1089"/>
      <c r="G1662" s="1089"/>
      <c r="H1662" s="1089">
        <f t="shared" si="631"/>
        <v>0</v>
      </c>
      <c r="I1662" s="1089">
        <f t="shared" si="630"/>
        <v>0</v>
      </c>
      <c r="J1662" s="1089"/>
      <c r="K1662" s="1089"/>
      <c r="L1662" s="1089"/>
    </row>
    <row r="1663" spans="1:12" ht="14.25" x14ac:dyDescent="0.25">
      <c r="A1663" s="1653"/>
      <c r="B1663" s="1656"/>
      <c r="C1663" s="540">
        <v>4267</v>
      </c>
      <c r="D1663" s="273" t="s">
        <v>351</v>
      </c>
      <c r="E1663" s="1089"/>
      <c r="F1663" s="1089"/>
      <c r="G1663" s="1089"/>
      <c r="H1663" s="1089">
        <f t="shared" si="631"/>
        <v>0</v>
      </c>
      <c r="I1663" s="1089">
        <f t="shared" si="630"/>
        <v>0</v>
      </c>
      <c r="J1663" s="1089"/>
      <c r="K1663" s="1089"/>
      <c r="L1663" s="1089"/>
    </row>
    <row r="1664" spans="1:12" ht="14.25" x14ac:dyDescent="0.25">
      <c r="A1664" s="1653"/>
      <c r="B1664" s="1656"/>
      <c r="C1664" s="540">
        <v>4269</v>
      </c>
      <c r="D1664" s="273" t="s">
        <v>64</v>
      </c>
      <c r="E1664" s="1089"/>
      <c r="F1664" s="1089"/>
      <c r="G1664" s="1089"/>
      <c r="H1664" s="1089">
        <f t="shared" si="631"/>
        <v>0</v>
      </c>
      <c r="I1664" s="1089">
        <f t="shared" si="630"/>
        <v>0</v>
      </c>
      <c r="J1664" s="1089"/>
      <c r="K1664" s="1089"/>
      <c r="L1664" s="1089"/>
    </row>
    <row r="1665" spans="1:12" ht="28.5" x14ac:dyDescent="0.25">
      <c r="A1665" s="1653"/>
      <c r="B1665" s="1656"/>
      <c r="C1665" s="540">
        <v>4511</v>
      </c>
      <c r="D1665" s="271" t="s">
        <v>65</v>
      </c>
      <c r="E1665" s="1089"/>
      <c r="F1665" s="1089"/>
      <c r="G1665" s="1089"/>
      <c r="H1665" s="1089">
        <f t="shared" si="631"/>
        <v>0</v>
      </c>
      <c r="I1665" s="1089">
        <f t="shared" si="630"/>
        <v>0</v>
      </c>
      <c r="J1665" s="1089"/>
      <c r="K1665" s="1089"/>
      <c r="L1665" s="1089"/>
    </row>
    <row r="1666" spans="1:12" ht="28.5" x14ac:dyDescent="0.3">
      <c r="A1666" s="1653"/>
      <c r="B1666" s="1656"/>
      <c r="C1666" s="540">
        <v>4621</v>
      </c>
      <c r="D1666" s="271" t="s">
        <v>66</v>
      </c>
      <c r="E1666" s="1089"/>
      <c r="F1666" s="1089"/>
      <c r="G1666" s="1089"/>
      <c r="H1666" s="1089">
        <f t="shared" si="631"/>
        <v>0</v>
      </c>
      <c r="I1666" s="1089">
        <f t="shared" si="630"/>
        <v>0</v>
      </c>
      <c r="J1666" s="1401"/>
      <c r="K1666" s="1089"/>
      <c r="L1666" s="1089"/>
    </row>
    <row r="1667" spans="1:12" ht="28.5" x14ac:dyDescent="0.3">
      <c r="A1667" s="1653"/>
      <c r="B1667" s="1656"/>
      <c r="C1667" s="540">
        <v>4631</v>
      </c>
      <c r="D1667" s="271" t="s">
        <v>393</v>
      </c>
      <c r="E1667" s="1089"/>
      <c r="F1667" s="1089"/>
      <c r="G1667" s="1089"/>
      <c r="H1667" s="1089">
        <f t="shared" si="631"/>
        <v>0</v>
      </c>
      <c r="I1667" s="1089">
        <f t="shared" si="630"/>
        <v>0</v>
      </c>
      <c r="J1667" s="1401"/>
      <c r="K1667" s="1089"/>
      <c r="L1667" s="1089"/>
    </row>
    <row r="1668" spans="1:12" ht="14.25" x14ac:dyDescent="0.25">
      <c r="A1668" s="1653"/>
      <c r="B1668" s="1656"/>
      <c r="C1668" s="540">
        <v>4632</v>
      </c>
      <c r="D1668" s="271" t="s">
        <v>290</v>
      </c>
      <c r="E1668" s="1089"/>
      <c r="F1668" s="1089"/>
      <c r="G1668" s="1089"/>
      <c r="H1668" s="1089">
        <f t="shared" si="631"/>
        <v>0</v>
      </c>
      <c r="I1668" s="1089">
        <f t="shared" si="630"/>
        <v>0</v>
      </c>
      <c r="J1668" s="1089"/>
      <c r="K1668" s="1089"/>
      <c r="L1668" s="1089"/>
    </row>
    <row r="1669" spans="1:12" ht="42.75" x14ac:dyDescent="0.25">
      <c r="A1669" s="1653"/>
      <c r="B1669" s="1656"/>
      <c r="C1669" s="543">
        <v>4638</v>
      </c>
      <c r="D1669" s="516" t="s">
        <v>440</v>
      </c>
      <c r="E1669" s="1089"/>
      <c r="F1669" s="1089"/>
      <c r="G1669" s="1089"/>
      <c r="H1669" s="1089">
        <f t="shared" si="631"/>
        <v>0</v>
      </c>
      <c r="I1669" s="1089">
        <f t="shared" si="630"/>
        <v>0</v>
      </c>
      <c r="J1669" s="1089"/>
      <c r="K1669" s="1089"/>
      <c r="L1669" s="1089"/>
    </row>
    <row r="1670" spans="1:12" ht="14.25" x14ac:dyDescent="0.25">
      <c r="A1670" s="1653"/>
      <c r="B1670" s="1656"/>
      <c r="C1670" s="540" t="s">
        <v>399</v>
      </c>
      <c r="D1670" s="271" t="s">
        <v>400</v>
      </c>
      <c r="E1670" s="1089"/>
      <c r="F1670" s="1089"/>
      <c r="G1670" s="1089"/>
      <c r="H1670" s="1089">
        <f t="shared" si="631"/>
        <v>0</v>
      </c>
      <c r="I1670" s="1089">
        <f t="shared" si="630"/>
        <v>0</v>
      </c>
      <c r="J1670" s="1089"/>
      <c r="K1670" s="1089"/>
      <c r="L1670" s="1089"/>
    </row>
    <row r="1671" spans="1:12" ht="14.25" x14ac:dyDescent="0.25">
      <c r="A1671" s="1653"/>
      <c r="B1671" s="1656"/>
      <c r="C1671" s="540">
        <v>4729</v>
      </c>
      <c r="D1671" s="273" t="s">
        <v>67</v>
      </c>
      <c r="E1671" s="1402"/>
      <c r="F1671" s="1402"/>
      <c r="G1671" s="1089"/>
      <c r="H1671" s="1089">
        <f t="shared" si="631"/>
        <v>0</v>
      </c>
      <c r="I1671" s="1089">
        <f t="shared" si="630"/>
        <v>0</v>
      </c>
      <c r="J1671" s="1402"/>
      <c r="K1671" s="1402"/>
      <c r="L1671" s="1402"/>
    </row>
    <row r="1672" spans="1:12" ht="14.25" x14ac:dyDescent="0.25">
      <c r="A1672" s="1653"/>
      <c r="B1672" s="1656"/>
      <c r="C1672" s="540">
        <v>4822</v>
      </c>
      <c r="D1672" s="273" t="s">
        <v>68</v>
      </c>
      <c r="E1672" s="1402"/>
      <c r="F1672" s="1402"/>
      <c r="G1672" s="1089"/>
      <c r="H1672" s="1089">
        <f t="shared" si="631"/>
        <v>0</v>
      </c>
      <c r="I1672" s="1089">
        <f t="shared" si="630"/>
        <v>0</v>
      </c>
      <c r="J1672" s="1402"/>
      <c r="K1672" s="1402"/>
      <c r="L1672" s="1402"/>
    </row>
    <row r="1673" spans="1:12" ht="14.25" x14ac:dyDescent="0.25">
      <c r="A1673" s="1653"/>
      <c r="B1673" s="1656"/>
      <c r="C1673" s="542">
        <v>4823</v>
      </c>
      <c r="D1673" s="488" t="s">
        <v>69</v>
      </c>
      <c r="E1673" s="1399">
        <f>E1675+E1676+E1677</f>
        <v>0</v>
      </c>
      <c r="F1673" s="1399">
        <f>F1675+F1676+F1677</f>
        <v>0</v>
      </c>
      <c r="G1673" s="1399">
        <f>G1675+G1676+G1677</f>
        <v>0</v>
      </c>
      <c r="H1673" s="1399">
        <f t="shared" si="631"/>
        <v>0</v>
      </c>
      <c r="I1673" s="1399">
        <f t="shared" si="630"/>
        <v>0</v>
      </c>
      <c r="J1673" s="1399"/>
      <c r="K1673" s="1399">
        <f>K1675+K1676+K1677</f>
        <v>0</v>
      </c>
      <c r="L1673" s="1399">
        <f>L1675+L1676+L1677</f>
        <v>0</v>
      </c>
    </row>
    <row r="1674" spans="1:12" ht="14.25" x14ac:dyDescent="0.25">
      <c r="A1674" s="1653"/>
      <c r="B1674" s="1656"/>
      <c r="C1674" s="540"/>
      <c r="D1674" s="272" t="s">
        <v>72</v>
      </c>
      <c r="E1674" s="1402"/>
      <c r="F1674" s="1402"/>
      <c r="G1674" s="1089"/>
      <c r="H1674" s="1089">
        <f t="shared" si="631"/>
        <v>0</v>
      </c>
      <c r="I1674" s="1089">
        <f t="shared" si="630"/>
        <v>0</v>
      </c>
      <c r="J1674" s="1402"/>
      <c r="K1674" s="1402"/>
      <c r="L1674" s="1402"/>
    </row>
    <row r="1675" spans="1:12" ht="27" x14ac:dyDescent="0.25">
      <c r="A1675" s="1653"/>
      <c r="B1675" s="1656"/>
      <c r="C1675" s="540"/>
      <c r="D1675" s="272" t="s">
        <v>289</v>
      </c>
      <c r="E1675" s="1402"/>
      <c r="F1675" s="1402"/>
      <c r="G1675" s="1089"/>
      <c r="H1675" s="1089">
        <f t="shared" si="631"/>
        <v>0</v>
      </c>
      <c r="I1675" s="1089">
        <f t="shared" si="630"/>
        <v>0</v>
      </c>
      <c r="J1675" s="1402"/>
      <c r="K1675" s="1402"/>
      <c r="L1675" s="1402"/>
    </row>
    <row r="1676" spans="1:12" ht="14.25" x14ac:dyDescent="0.25">
      <c r="A1676" s="1653"/>
      <c r="B1676" s="1656"/>
      <c r="C1676" s="540"/>
      <c r="D1676" s="272" t="s">
        <v>287</v>
      </c>
      <c r="E1676" s="1402"/>
      <c r="F1676" s="1402"/>
      <c r="G1676" s="1089"/>
      <c r="H1676" s="1089">
        <f t="shared" si="631"/>
        <v>0</v>
      </c>
      <c r="I1676" s="1089">
        <f t="shared" si="630"/>
        <v>0</v>
      </c>
      <c r="J1676" s="1402"/>
      <c r="K1676" s="1402"/>
      <c r="L1676" s="1402"/>
    </row>
    <row r="1677" spans="1:12" ht="14.25" x14ac:dyDescent="0.25">
      <c r="A1677" s="1653"/>
      <c r="B1677" s="1656"/>
      <c r="C1677" s="540"/>
      <c r="D1677" s="272" t="s">
        <v>288</v>
      </c>
      <c r="E1677" s="1402"/>
      <c r="F1677" s="1402"/>
      <c r="G1677" s="1089"/>
      <c r="H1677" s="1089">
        <f t="shared" si="631"/>
        <v>0</v>
      </c>
      <c r="I1677" s="1089">
        <f t="shared" si="630"/>
        <v>0</v>
      </c>
      <c r="J1677" s="1402"/>
      <c r="K1677" s="1402"/>
      <c r="L1677" s="1402"/>
    </row>
    <row r="1678" spans="1:12" ht="28.5" x14ac:dyDescent="0.25">
      <c r="A1678" s="1653"/>
      <c r="B1678" s="1656"/>
      <c r="C1678" s="543" t="s">
        <v>438</v>
      </c>
      <c r="D1678" s="516" t="s">
        <v>464</v>
      </c>
      <c r="E1678" s="1402"/>
      <c r="F1678" s="1402"/>
      <c r="G1678" s="1089"/>
      <c r="H1678" s="1089">
        <f t="shared" si="631"/>
        <v>0</v>
      </c>
      <c r="I1678" s="1089">
        <f t="shared" si="630"/>
        <v>0</v>
      </c>
      <c r="J1678" s="1402"/>
      <c r="K1678" s="1402"/>
      <c r="L1678" s="1402"/>
    </row>
    <row r="1679" spans="1:12" ht="14.25" x14ac:dyDescent="0.25">
      <c r="A1679" s="1653"/>
      <c r="B1679" s="1656"/>
      <c r="C1679" s="540">
        <v>4861</v>
      </c>
      <c r="D1679" s="273" t="s">
        <v>70</v>
      </c>
      <c r="E1679" s="1402"/>
      <c r="F1679" s="1402"/>
      <c r="G1679" s="1089"/>
      <c r="H1679" s="1089">
        <f t="shared" si="631"/>
        <v>0</v>
      </c>
      <c r="I1679" s="1089">
        <f t="shared" si="630"/>
        <v>0</v>
      </c>
      <c r="J1679" s="1402"/>
      <c r="K1679" s="1402"/>
      <c r="L1679" s="1402"/>
    </row>
    <row r="1680" spans="1:12" ht="14.25" x14ac:dyDescent="0.25">
      <c r="A1680" s="1654"/>
      <c r="B1680" s="1657"/>
      <c r="C1680" s="540">
        <v>4891</v>
      </c>
      <c r="D1680" s="273" t="s">
        <v>71</v>
      </c>
      <c r="E1680" s="1089"/>
      <c r="F1680" s="1089"/>
      <c r="G1680" s="1089"/>
      <c r="H1680" s="1089">
        <f t="shared" si="631"/>
        <v>0</v>
      </c>
      <c r="I1680" s="1089">
        <f t="shared" si="630"/>
        <v>0</v>
      </c>
      <c r="J1680" s="1089"/>
      <c r="K1680" s="1089"/>
      <c r="L1680" s="1089"/>
    </row>
    <row r="1681" spans="1:12" ht="28.5" x14ac:dyDescent="0.25">
      <c r="A1681" s="1647" t="s">
        <v>454</v>
      </c>
      <c r="B1681" s="1647"/>
      <c r="C1681" s="283"/>
      <c r="D1681" s="36" t="s">
        <v>73</v>
      </c>
      <c r="E1681" s="1403">
        <f>SUM(E1683:E1690)</f>
        <v>0</v>
      </c>
      <c r="F1681" s="1403">
        <f>SUM(F1683:F1690)</f>
        <v>0</v>
      </c>
      <c r="G1681" s="1403">
        <f>SUM(G1683:G1690)</f>
        <v>15000</v>
      </c>
      <c r="H1681" s="1403">
        <f t="shared" si="631"/>
        <v>15000</v>
      </c>
      <c r="I1681" s="1403">
        <f>+I1687+I1688+I1689+I1690+I1686+I1685</f>
        <v>15000</v>
      </c>
      <c r="J1681" s="1403">
        <f>+J1687+J1688+J1689+J1690</f>
        <v>0</v>
      </c>
      <c r="K1681" s="1403">
        <f>SUM(K1683:K1690)</f>
        <v>0</v>
      </c>
      <c r="L1681" s="1403">
        <f>SUM(L1683:L1690)</f>
        <v>0</v>
      </c>
    </row>
    <row r="1682" spans="1:12" x14ac:dyDescent="0.25">
      <c r="A1682" s="1549" t="s">
        <v>455</v>
      </c>
      <c r="B1682" s="1549" t="s">
        <v>456</v>
      </c>
      <c r="C1682" s="284"/>
      <c r="D1682" s="17" t="s">
        <v>72</v>
      </c>
      <c r="E1682" s="1404"/>
      <c r="F1682" s="1404"/>
      <c r="G1682" s="1404"/>
      <c r="H1682" s="1404">
        <f t="shared" si="631"/>
        <v>0</v>
      </c>
      <c r="I1682" s="411">
        <f t="shared" ref="I1682:I1695" si="632">G1682-E1682</f>
        <v>0</v>
      </c>
      <c r="J1682" s="1404"/>
      <c r="K1682" s="1404"/>
      <c r="L1682" s="1404"/>
    </row>
    <row r="1683" spans="1:12" ht="14.25" x14ac:dyDescent="0.25">
      <c r="A1683" s="1658">
        <v>1080</v>
      </c>
      <c r="B1683" s="1658"/>
      <c r="C1683" s="284">
        <v>5111</v>
      </c>
      <c r="D1683" s="18" t="s">
        <v>1292</v>
      </c>
      <c r="E1683" s="1404"/>
      <c r="F1683" s="1404"/>
      <c r="G1683" s="1404"/>
      <c r="H1683" s="411">
        <f t="shared" si="631"/>
        <v>0</v>
      </c>
      <c r="I1683" s="411">
        <f t="shared" si="632"/>
        <v>0</v>
      </c>
      <c r="J1683" s="1404"/>
      <c r="K1683" s="1404"/>
      <c r="L1683" s="1404"/>
    </row>
    <row r="1684" spans="1:12" ht="14.25" x14ac:dyDescent="0.25">
      <c r="A1684" s="1659"/>
      <c r="B1684" s="1659"/>
      <c r="C1684" s="284">
        <v>5112</v>
      </c>
      <c r="D1684" s="18" t="s">
        <v>1293</v>
      </c>
      <c r="E1684" s="1404"/>
      <c r="F1684" s="1404"/>
      <c r="G1684" s="1404"/>
      <c r="H1684" s="411">
        <f t="shared" si="631"/>
        <v>0</v>
      </c>
      <c r="I1684" s="411">
        <f t="shared" si="632"/>
        <v>0</v>
      </c>
      <c r="J1684" s="1404"/>
      <c r="K1684" s="1404"/>
      <c r="L1684" s="1404"/>
    </row>
    <row r="1685" spans="1:12" ht="14.25" x14ac:dyDescent="0.25">
      <c r="A1685" s="1659"/>
      <c r="B1685" s="1659"/>
      <c r="C1685" s="284" t="s">
        <v>1294</v>
      </c>
      <c r="D1685" s="18" t="s">
        <v>1269</v>
      </c>
      <c r="E1685" s="1404"/>
      <c r="F1685" s="1404"/>
      <c r="G1685" s="1404"/>
      <c r="H1685" s="411">
        <f t="shared" si="631"/>
        <v>0</v>
      </c>
      <c r="I1685" s="411">
        <f t="shared" si="632"/>
        <v>0</v>
      </c>
      <c r="J1685" s="1404"/>
      <c r="K1685" s="1404"/>
      <c r="L1685" s="1404"/>
    </row>
    <row r="1686" spans="1:12" ht="14.25" x14ac:dyDescent="0.25">
      <c r="A1686" s="1659"/>
      <c r="B1686" s="1659"/>
      <c r="C1686" s="284">
        <v>5121</v>
      </c>
      <c r="D1686" s="271" t="s">
        <v>74</v>
      </c>
      <c r="E1686" s="1404"/>
      <c r="F1686" s="1404"/>
      <c r="G1686" s="1404">
        <v>15000</v>
      </c>
      <c r="H1686" s="411">
        <f t="shared" si="631"/>
        <v>15000</v>
      </c>
      <c r="I1686" s="411">
        <f t="shared" si="632"/>
        <v>15000</v>
      </c>
      <c r="J1686" s="1404"/>
      <c r="K1686" s="1404"/>
      <c r="L1686" s="1404"/>
    </row>
    <row r="1687" spans="1:12" ht="14.25" x14ac:dyDescent="0.25">
      <c r="A1687" s="1659"/>
      <c r="B1687" s="1659"/>
      <c r="C1687" s="258">
        <v>5122</v>
      </c>
      <c r="D1687" s="21" t="s">
        <v>75</v>
      </c>
      <c r="E1687" s="1405"/>
      <c r="F1687" s="1405"/>
      <c r="G1687" s="411"/>
      <c r="H1687" s="411">
        <f t="shared" si="631"/>
        <v>0</v>
      </c>
      <c r="I1687" s="411">
        <f t="shared" si="632"/>
        <v>0</v>
      </c>
      <c r="J1687" s="1405"/>
      <c r="K1687" s="411"/>
      <c r="L1687" s="411"/>
    </row>
    <row r="1688" spans="1:12" ht="14.25" x14ac:dyDescent="0.25">
      <c r="A1688" s="1659"/>
      <c r="B1688" s="1659"/>
      <c r="C1688" s="258">
        <v>5129</v>
      </c>
      <c r="D1688" s="21" t="s">
        <v>76</v>
      </c>
      <c r="E1688" s="1405"/>
      <c r="F1688" s="1405"/>
      <c r="G1688" s="411"/>
      <c r="H1688" s="411">
        <f t="shared" si="631"/>
        <v>0</v>
      </c>
      <c r="I1688" s="411">
        <f t="shared" si="632"/>
        <v>0</v>
      </c>
      <c r="J1688" s="1405"/>
      <c r="K1688" s="411"/>
      <c r="L1688" s="411"/>
    </row>
    <row r="1689" spans="1:12" ht="14.25" x14ac:dyDescent="0.25">
      <c r="A1689" s="1659"/>
      <c r="B1689" s="1659"/>
      <c r="C1689" s="258">
        <v>5132</v>
      </c>
      <c r="D1689" s="21" t="s">
        <v>77</v>
      </c>
      <c r="E1689" s="1405"/>
      <c r="F1689" s="1405"/>
      <c r="G1689" s="411"/>
      <c r="H1689" s="411">
        <f t="shared" si="631"/>
        <v>0</v>
      </c>
      <c r="I1689" s="411">
        <f t="shared" si="632"/>
        <v>0</v>
      </c>
      <c r="J1689" s="1405"/>
      <c r="K1689" s="411"/>
      <c r="L1689" s="411"/>
    </row>
    <row r="1690" spans="1:12" ht="14.25" x14ac:dyDescent="0.25">
      <c r="A1690" s="1660"/>
      <c r="B1690" s="1660"/>
      <c r="C1690" s="258" t="s">
        <v>1295</v>
      </c>
      <c r="D1690" s="21" t="s">
        <v>1296</v>
      </c>
      <c r="E1690" s="1405"/>
      <c r="F1690" s="1405"/>
      <c r="G1690" s="411"/>
      <c r="H1690" s="411">
        <f t="shared" si="631"/>
        <v>0</v>
      </c>
      <c r="I1690" s="411">
        <f t="shared" si="632"/>
        <v>0</v>
      </c>
      <c r="J1690" s="1405"/>
      <c r="K1690" s="411"/>
      <c r="L1690" s="411"/>
    </row>
    <row r="1691" spans="1:12" ht="14.25" x14ac:dyDescent="0.25">
      <c r="A1691" s="1652" t="s">
        <v>1268</v>
      </c>
      <c r="B1691" s="1655"/>
      <c r="C1691" s="534"/>
      <c r="D1691" s="271" t="s">
        <v>291</v>
      </c>
      <c r="E1691" s="1099"/>
      <c r="F1691" s="1099"/>
      <c r="G1691" s="1099"/>
      <c r="H1691" s="1099">
        <f>+G1691-F1691</f>
        <v>0</v>
      </c>
      <c r="I1691" s="1099">
        <f t="shared" si="632"/>
        <v>0</v>
      </c>
      <c r="J1691" s="1099"/>
      <c r="K1691" s="1099"/>
      <c r="L1691" s="1099"/>
    </row>
    <row r="1692" spans="1:12" x14ac:dyDescent="0.25">
      <c r="A1692" s="1653"/>
      <c r="B1692" s="1656"/>
      <c r="C1692" s="1550"/>
      <c r="D1692" s="272"/>
      <c r="E1692" s="1093"/>
      <c r="F1692" s="1093"/>
      <c r="G1692" s="1093"/>
      <c r="H1692" s="1093">
        <f>+G1692-F1692</f>
        <v>0</v>
      </c>
      <c r="I1692" s="1093">
        <f t="shared" si="632"/>
        <v>0</v>
      </c>
      <c r="J1692" s="1093"/>
      <c r="K1692" s="1093"/>
      <c r="L1692" s="1093"/>
    </row>
    <row r="1693" spans="1:12" ht="14.25" x14ac:dyDescent="0.25">
      <c r="A1693" s="1653"/>
      <c r="B1693" s="1656"/>
      <c r="C1693" s="1550"/>
      <c r="D1693" s="273" t="s">
        <v>32</v>
      </c>
      <c r="E1693" s="1093"/>
      <c r="F1693" s="1093"/>
      <c r="G1693" s="1093">
        <v>1</v>
      </c>
      <c r="H1693" s="1093">
        <f>+G1693-F1693</f>
        <v>1</v>
      </c>
      <c r="I1693" s="1093">
        <f t="shared" si="632"/>
        <v>1</v>
      </c>
      <c r="J1693" s="1093"/>
      <c r="K1693" s="1093">
        <v>1</v>
      </c>
      <c r="L1693" s="1093">
        <v>1</v>
      </c>
    </row>
    <row r="1694" spans="1:12" x14ac:dyDescent="0.25">
      <c r="A1694" s="1653"/>
      <c r="B1694" s="1656"/>
      <c r="C1694" s="1550"/>
      <c r="D1694" s="272"/>
      <c r="E1694" s="1093"/>
      <c r="F1694" s="1093"/>
      <c r="G1694" s="1093"/>
      <c r="H1694" s="1093">
        <f>+G1694-F1694</f>
        <v>0</v>
      </c>
      <c r="I1694" s="1093">
        <f t="shared" si="632"/>
        <v>0</v>
      </c>
      <c r="J1694" s="1093"/>
      <c r="K1694" s="1093"/>
      <c r="L1694" s="1093"/>
    </row>
    <row r="1695" spans="1:12" ht="14.25" x14ac:dyDescent="0.25">
      <c r="A1695" s="1653"/>
      <c r="B1695" s="1656"/>
      <c r="C1695" s="536"/>
      <c r="D1695" s="281" t="s">
        <v>33</v>
      </c>
      <c r="E1695" s="1398">
        <f>+E1697+E1761</f>
        <v>0</v>
      </c>
      <c r="F1695" s="1398">
        <f>+F1697+F1761</f>
        <v>0</v>
      </c>
      <c r="G1695" s="1398">
        <f>+G1697+G1761</f>
        <v>1434912</v>
      </c>
      <c r="H1695" s="1398">
        <f>+G1695-F1695</f>
        <v>1434912</v>
      </c>
      <c r="I1695" s="1398">
        <f t="shared" si="632"/>
        <v>1434912</v>
      </c>
      <c r="J1695" s="1398"/>
      <c r="K1695" s="1398">
        <f>+K1697+K1761</f>
        <v>1872216.5</v>
      </c>
      <c r="L1695" s="1398">
        <f>+L1697+L1761</f>
        <v>1473600</v>
      </c>
    </row>
    <row r="1696" spans="1:12" ht="14.25" x14ac:dyDescent="0.25">
      <c r="A1696" s="1653"/>
      <c r="B1696" s="1656"/>
      <c r="C1696" s="537"/>
      <c r="D1696" s="17" t="s">
        <v>403</v>
      </c>
      <c r="E1696" s="1093"/>
      <c r="F1696" s="1093"/>
      <c r="G1696" s="1093"/>
      <c r="H1696" s="1398"/>
      <c r="I1696" s="1398"/>
      <c r="J1696" s="1093"/>
      <c r="K1696" s="1093"/>
      <c r="L1696" s="1093"/>
    </row>
    <row r="1697" spans="1:12" ht="14.25" x14ac:dyDescent="0.25">
      <c r="A1697" s="1653"/>
      <c r="B1697" s="1656"/>
      <c r="C1697" s="538"/>
      <c r="D1697" s="274" t="s">
        <v>36</v>
      </c>
      <c r="E1697" s="1398">
        <f>E1699+SUM(E1705:E1760)-E1705-E1710-E1718-E1732-E1736-E1753</f>
        <v>0</v>
      </c>
      <c r="F1697" s="1398">
        <f>F1699+SUM(F1705:F1760)-F1705-F1710-F1718-F1732-F1736-F1753</f>
        <v>0</v>
      </c>
      <c r="G1697" s="1398">
        <f>G1699+SUM(G1705:G1760)-G1705-G1710-G1718-G1732-G1736-G1753</f>
        <v>0</v>
      </c>
      <c r="H1697" s="1398">
        <f>+G1697-F1697</f>
        <v>0</v>
      </c>
      <c r="I1697" s="1398">
        <f t="shared" ref="I1697:I1760" si="633">G1697-E1697</f>
        <v>0</v>
      </c>
      <c r="J1697" s="1398"/>
      <c r="K1697" s="1398">
        <f>K1699+SUM(K1705:K1760)-K1705-K1710-K1718-K1732-K1736-K1753</f>
        <v>0</v>
      </c>
      <c r="L1697" s="1398">
        <f>L1699+SUM(L1705:L1760)-L1705-L1710-L1718-L1732-L1736-L1753</f>
        <v>0</v>
      </c>
    </row>
    <row r="1698" spans="1:12" x14ac:dyDescent="0.25">
      <c r="A1698" s="1653"/>
      <c r="B1698" s="1656"/>
      <c r="C1698" s="534"/>
      <c r="D1698" s="272" t="s">
        <v>72</v>
      </c>
      <c r="E1698" s="1099"/>
      <c r="F1698" s="1099"/>
      <c r="G1698" s="1093"/>
      <c r="H1698" s="1093">
        <f t="shared" ref="H1698:H1770" si="634">+G1698-F1698</f>
        <v>0</v>
      </c>
      <c r="I1698" s="1099">
        <f t="shared" si="633"/>
        <v>0</v>
      </c>
      <c r="J1698" s="1099"/>
      <c r="K1698" s="1099"/>
      <c r="L1698" s="1099"/>
    </row>
    <row r="1699" spans="1:12" ht="14.25" x14ac:dyDescent="0.25">
      <c r="A1699" s="1653"/>
      <c r="B1699" s="1656"/>
      <c r="C1699" s="539"/>
      <c r="D1699" s="488" t="s">
        <v>491</v>
      </c>
      <c r="E1699" s="1399">
        <f>SUM(E1701:E1703)</f>
        <v>0</v>
      </c>
      <c r="F1699" s="1399">
        <f>SUM(F1701:F1703)</f>
        <v>0</v>
      </c>
      <c r="G1699" s="1399">
        <f>SUM(G1701:G1703)</f>
        <v>0</v>
      </c>
      <c r="H1699" s="1399">
        <f t="shared" si="634"/>
        <v>0</v>
      </c>
      <c r="I1699" s="1399">
        <f t="shared" si="633"/>
        <v>0</v>
      </c>
      <c r="J1699" s="1399"/>
      <c r="K1699" s="1399">
        <f>SUM(K1701:K1703)</f>
        <v>0</v>
      </c>
      <c r="L1699" s="1399">
        <f>SUM(L1701:L1703)</f>
        <v>0</v>
      </c>
    </row>
    <row r="1700" spans="1:12" x14ac:dyDescent="0.25">
      <c r="A1700" s="1653"/>
      <c r="B1700" s="1656"/>
      <c r="C1700" s="534"/>
      <c r="D1700" s="272" t="s">
        <v>72</v>
      </c>
      <c r="E1700" s="1099"/>
      <c r="F1700" s="1099"/>
      <c r="G1700" s="1093"/>
      <c r="H1700" s="1093">
        <f t="shared" si="634"/>
        <v>0</v>
      </c>
      <c r="I1700" s="1099">
        <f t="shared" si="633"/>
        <v>0</v>
      </c>
      <c r="J1700" s="1099"/>
      <c r="K1700" s="1099"/>
      <c r="L1700" s="1099"/>
    </row>
    <row r="1701" spans="1:12" ht="28.5" x14ac:dyDescent="0.25">
      <c r="A1701" s="1653"/>
      <c r="B1701" s="1656"/>
      <c r="C1701" s="540" t="s">
        <v>283</v>
      </c>
      <c r="D1701" s="275" t="s">
        <v>37</v>
      </c>
      <c r="E1701" s="1099"/>
      <c r="F1701" s="1099"/>
      <c r="G1701" s="1099"/>
      <c r="H1701" s="1099">
        <f t="shared" si="634"/>
        <v>0</v>
      </c>
      <c r="I1701" s="1099">
        <f t="shared" si="633"/>
        <v>0</v>
      </c>
      <c r="J1701" s="1099"/>
      <c r="K1701" s="1099"/>
      <c r="L1701" s="1099"/>
    </row>
    <row r="1702" spans="1:12" ht="28.5" x14ac:dyDescent="0.25">
      <c r="A1702" s="1653"/>
      <c r="B1702" s="1656"/>
      <c r="C1702" s="540" t="s">
        <v>284</v>
      </c>
      <c r="D1702" s="276" t="s">
        <v>38</v>
      </c>
      <c r="E1702" s="1099"/>
      <c r="F1702" s="1099"/>
      <c r="G1702" s="1099"/>
      <c r="H1702" s="1099">
        <f t="shared" si="634"/>
        <v>0</v>
      </c>
      <c r="I1702" s="1099">
        <f t="shared" si="633"/>
        <v>0</v>
      </c>
      <c r="J1702" s="1099"/>
      <c r="K1702" s="1099"/>
      <c r="L1702" s="1099"/>
    </row>
    <row r="1703" spans="1:12" ht="28.5" x14ac:dyDescent="0.25">
      <c r="A1703" s="1653"/>
      <c r="B1703" s="1656"/>
      <c r="C1703" s="540" t="s">
        <v>285</v>
      </c>
      <c r="D1703" s="276" t="s">
        <v>39</v>
      </c>
      <c r="E1703" s="1099"/>
      <c r="F1703" s="1099"/>
      <c r="G1703" s="1099"/>
      <c r="H1703" s="1099">
        <f t="shared" si="634"/>
        <v>0</v>
      </c>
      <c r="I1703" s="1099">
        <f t="shared" si="633"/>
        <v>0</v>
      </c>
      <c r="J1703" s="1099"/>
      <c r="K1703" s="1099"/>
      <c r="L1703" s="1099"/>
    </row>
    <row r="1704" spans="1:12" ht="14.25" x14ac:dyDescent="0.25">
      <c r="A1704" s="1653"/>
      <c r="B1704" s="1656"/>
      <c r="C1704" s="541"/>
      <c r="D1704" s="489"/>
      <c r="E1704" s="1120"/>
      <c r="F1704" s="1120"/>
      <c r="G1704" s="1120"/>
      <c r="H1704" s="1120">
        <f t="shared" si="634"/>
        <v>0</v>
      </c>
      <c r="I1704" s="1120">
        <f t="shared" si="633"/>
        <v>0</v>
      </c>
      <c r="J1704" s="1120"/>
      <c r="K1704" s="1120"/>
      <c r="L1704" s="1120"/>
    </row>
    <row r="1705" spans="1:12" ht="14.25" x14ac:dyDescent="0.25">
      <c r="A1705" s="1653"/>
      <c r="B1705" s="1656"/>
      <c r="C1705" s="542">
        <v>4212</v>
      </c>
      <c r="D1705" s="488" t="s">
        <v>40</v>
      </c>
      <c r="E1705" s="1399">
        <f>E1707+E1708+E1709</f>
        <v>0</v>
      </c>
      <c r="F1705" s="1399">
        <f>F1707+F1708+F1709</f>
        <v>0</v>
      </c>
      <c r="G1705" s="1399">
        <f>G1707+G1708+G1709</f>
        <v>0</v>
      </c>
      <c r="H1705" s="1399">
        <f t="shared" si="634"/>
        <v>0</v>
      </c>
      <c r="I1705" s="1399">
        <f t="shared" si="633"/>
        <v>0</v>
      </c>
      <c r="J1705" s="1399"/>
      <c r="K1705" s="1399">
        <f>K1707+K1708+K1709</f>
        <v>0</v>
      </c>
      <c r="L1705" s="1399">
        <f>L1707+L1708+L1709</f>
        <v>0</v>
      </c>
    </row>
    <row r="1706" spans="1:12" x14ac:dyDescent="0.25">
      <c r="A1706" s="1653"/>
      <c r="B1706" s="1656"/>
      <c r="C1706" s="540"/>
      <c r="D1706" s="272" t="s">
        <v>72</v>
      </c>
      <c r="E1706" s="1089"/>
      <c r="F1706" s="1089"/>
      <c r="G1706" s="1089"/>
      <c r="H1706" s="1089">
        <f t="shared" si="634"/>
        <v>0</v>
      </c>
      <c r="I1706" s="1089">
        <f t="shared" si="633"/>
        <v>0</v>
      </c>
      <c r="J1706" s="1089"/>
      <c r="K1706" s="1089"/>
      <c r="L1706" s="1089"/>
    </row>
    <row r="1707" spans="1:12" x14ac:dyDescent="0.25">
      <c r="A1707" s="1653"/>
      <c r="B1707" s="1656"/>
      <c r="C1707" s="540"/>
      <c r="D1707" s="272" t="s">
        <v>40</v>
      </c>
      <c r="E1707" s="1089"/>
      <c r="F1707" s="1089"/>
      <c r="G1707" s="1089"/>
      <c r="H1707" s="1089">
        <f t="shared" si="634"/>
        <v>0</v>
      </c>
      <c r="I1707" s="1089">
        <f t="shared" si="633"/>
        <v>0</v>
      </c>
      <c r="J1707" s="1089"/>
      <c r="K1707" s="1089"/>
      <c r="L1707" s="1089"/>
    </row>
    <row r="1708" spans="1:12" x14ac:dyDescent="0.25">
      <c r="A1708" s="1653"/>
      <c r="B1708" s="1656"/>
      <c r="C1708" s="540"/>
      <c r="D1708" s="272" t="s">
        <v>292</v>
      </c>
      <c r="E1708" s="1089"/>
      <c r="F1708" s="1089"/>
      <c r="G1708" s="1089"/>
      <c r="H1708" s="1089">
        <f t="shared" si="634"/>
        <v>0</v>
      </c>
      <c r="I1708" s="1089">
        <f t="shared" si="633"/>
        <v>0</v>
      </c>
      <c r="J1708" s="1089"/>
      <c r="K1708" s="1089"/>
      <c r="L1708" s="1089"/>
    </row>
    <row r="1709" spans="1:12" x14ac:dyDescent="0.25">
      <c r="A1709" s="1653"/>
      <c r="B1709" s="1656"/>
      <c r="C1709" s="540"/>
      <c r="D1709" s="272" t="s">
        <v>405</v>
      </c>
      <c r="E1709" s="1089"/>
      <c r="F1709" s="1089"/>
      <c r="G1709" s="1089"/>
      <c r="H1709" s="1089">
        <f t="shared" si="634"/>
        <v>0</v>
      </c>
      <c r="I1709" s="1089">
        <f t="shared" si="633"/>
        <v>0</v>
      </c>
      <c r="J1709" s="1089"/>
      <c r="K1709" s="1089"/>
      <c r="L1709" s="1089"/>
    </row>
    <row r="1710" spans="1:12" ht="14.25" x14ac:dyDescent="0.25">
      <c r="A1710" s="1653"/>
      <c r="B1710" s="1656"/>
      <c r="C1710" s="542">
        <v>4213</v>
      </c>
      <c r="D1710" s="488" t="s">
        <v>41</v>
      </c>
      <c r="E1710" s="1399">
        <f>E1712+E1713</f>
        <v>0</v>
      </c>
      <c r="F1710" s="1399">
        <f>F1712+F1713</f>
        <v>0</v>
      </c>
      <c r="G1710" s="1399">
        <f>G1712+G1713</f>
        <v>0</v>
      </c>
      <c r="H1710" s="1399">
        <f t="shared" si="634"/>
        <v>0</v>
      </c>
      <c r="I1710" s="1399">
        <f t="shared" si="633"/>
        <v>0</v>
      </c>
      <c r="J1710" s="1399"/>
      <c r="K1710" s="1399">
        <f>K1712+K1713</f>
        <v>0</v>
      </c>
      <c r="L1710" s="1399">
        <f>L1712+L1713</f>
        <v>0</v>
      </c>
    </row>
    <row r="1711" spans="1:12" x14ac:dyDescent="0.25">
      <c r="A1711" s="1653"/>
      <c r="B1711" s="1656"/>
      <c r="C1711" s="540"/>
      <c r="D1711" s="272" t="s">
        <v>72</v>
      </c>
      <c r="E1711" s="1089"/>
      <c r="F1711" s="1089"/>
      <c r="G1711" s="1089"/>
      <c r="H1711" s="1089">
        <f t="shared" si="634"/>
        <v>0</v>
      </c>
      <c r="I1711" s="1089">
        <f t="shared" si="633"/>
        <v>0</v>
      </c>
      <c r="J1711" s="1089"/>
      <c r="K1711" s="1089"/>
      <c r="L1711" s="1089"/>
    </row>
    <row r="1712" spans="1:12" ht="27" x14ac:dyDescent="0.25">
      <c r="A1712" s="1653"/>
      <c r="B1712" s="1656"/>
      <c r="C1712" s="540"/>
      <c r="D1712" s="278" t="s">
        <v>42</v>
      </c>
      <c r="E1712" s="1089"/>
      <c r="F1712" s="1089"/>
      <c r="G1712" s="1089"/>
      <c r="H1712" s="1089">
        <f t="shared" si="634"/>
        <v>0</v>
      </c>
      <c r="I1712" s="1089">
        <f t="shared" si="633"/>
        <v>0</v>
      </c>
      <c r="J1712" s="1089"/>
      <c r="K1712" s="1089"/>
      <c r="L1712" s="1089"/>
    </row>
    <row r="1713" spans="1:12" ht="27" x14ac:dyDescent="0.25">
      <c r="A1713" s="1653"/>
      <c r="B1713" s="1656"/>
      <c r="C1713" s="540"/>
      <c r="D1713" s="278" t="s">
        <v>286</v>
      </c>
      <c r="E1713" s="1089"/>
      <c r="F1713" s="1089"/>
      <c r="G1713" s="1089"/>
      <c r="H1713" s="1089">
        <f t="shared" si="634"/>
        <v>0</v>
      </c>
      <c r="I1713" s="1089">
        <f t="shared" si="633"/>
        <v>0</v>
      </c>
      <c r="J1713" s="1089"/>
      <c r="K1713" s="1089"/>
      <c r="L1713" s="1089"/>
    </row>
    <row r="1714" spans="1:12" ht="14.25" x14ac:dyDescent="0.25">
      <c r="A1714" s="1653"/>
      <c r="B1714" s="1656"/>
      <c r="C1714" s="540">
        <v>4214</v>
      </c>
      <c r="D1714" s="277" t="s">
        <v>43</v>
      </c>
      <c r="E1714" s="1089"/>
      <c r="F1714" s="1089"/>
      <c r="G1714" s="1089"/>
      <c r="H1714" s="1089">
        <f t="shared" si="634"/>
        <v>0</v>
      </c>
      <c r="I1714" s="1089">
        <f t="shared" si="633"/>
        <v>0</v>
      </c>
      <c r="J1714" s="1089"/>
      <c r="K1714" s="1089"/>
      <c r="L1714" s="1089"/>
    </row>
    <row r="1715" spans="1:12" ht="14.25" x14ac:dyDescent="0.25">
      <c r="A1715" s="1653"/>
      <c r="B1715" s="1656"/>
      <c r="C1715" s="540">
        <v>4215</v>
      </c>
      <c r="D1715" s="277" t="s">
        <v>44</v>
      </c>
      <c r="E1715" s="1089"/>
      <c r="F1715" s="1089"/>
      <c r="G1715" s="1089"/>
      <c r="H1715" s="1089">
        <f t="shared" si="634"/>
        <v>0</v>
      </c>
      <c r="I1715" s="1089">
        <f t="shared" si="633"/>
        <v>0</v>
      </c>
      <c r="J1715" s="1089"/>
      <c r="K1715" s="1089"/>
      <c r="L1715" s="1089"/>
    </row>
    <row r="1716" spans="1:12" ht="14.25" x14ac:dyDescent="0.25">
      <c r="A1716" s="1653"/>
      <c r="B1716" s="1656"/>
      <c r="C1716" s="540">
        <v>4216</v>
      </c>
      <c r="D1716" s="277" t="s">
        <v>45</v>
      </c>
      <c r="E1716" s="1089"/>
      <c r="F1716" s="1089"/>
      <c r="G1716" s="1089"/>
      <c r="H1716" s="1089">
        <f t="shared" si="634"/>
        <v>0</v>
      </c>
      <c r="I1716" s="1089">
        <f t="shared" si="633"/>
        <v>0</v>
      </c>
      <c r="J1716" s="1089"/>
      <c r="K1716" s="1089"/>
      <c r="L1716" s="1089"/>
    </row>
    <row r="1717" spans="1:12" ht="14.25" x14ac:dyDescent="0.25">
      <c r="A1717" s="1653"/>
      <c r="B1717" s="1656"/>
      <c r="C1717" s="540">
        <v>4217</v>
      </c>
      <c r="D1717" s="277" t="s">
        <v>46</v>
      </c>
      <c r="E1717" s="1089"/>
      <c r="F1717" s="1089"/>
      <c r="G1717" s="1089"/>
      <c r="H1717" s="1089">
        <f t="shared" si="634"/>
        <v>0</v>
      </c>
      <c r="I1717" s="1089">
        <f t="shared" si="633"/>
        <v>0</v>
      </c>
      <c r="J1717" s="1089"/>
      <c r="K1717" s="1089"/>
      <c r="L1717" s="1089"/>
    </row>
    <row r="1718" spans="1:12" ht="14.25" x14ac:dyDescent="0.25">
      <c r="A1718" s="1653"/>
      <c r="B1718" s="1656"/>
      <c r="C1718" s="542"/>
      <c r="D1718" s="488" t="s">
        <v>431</v>
      </c>
      <c r="E1718" s="1399">
        <f>E1720+E1721</f>
        <v>0</v>
      </c>
      <c r="F1718" s="1399">
        <f>F1720+F1721</f>
        <v>0</v>
      </c>
      <c r="G1718" s="1399">
        <f>G1720+G1721</f>
        <v>0</v>
      </c>
      <c r="H1718" s="1399">
        <f t="shared" si="634"/>
        <v>0</v>
      </c>
      <c r="I1718" s="1399">
        <f t="shared" si="633"/>
        <v>0</v>
      </c>
      <c r="J1718" s="1399"/>
      <c r="K1718" s="1399">
        <f>K1720+K1721</f>
        <v>0</v>
      </c>
      <c r="L1718" s="1399">
        <f>L1720+L1721</f>
        <v>0</v>
      </c>
    </row>
    <row r="1719" spans="1:12" x14ac:dyDescent="0.25">
      <c r="A1719" s="1653"/>
      <c r="B1719" s="1656"/>
      <c r="C1719" s="540"/>
      <c r="D1719" s="272" t="s">
        <v>72</v>
      </c>
      <c r="E1719" s="1093"/>
      <c r="F1719" s="1093"/>
      <c r="G1719" s="1093"/>
      <c r="H1719" s="1093">
        <f t="shared" si="634"/>
        <v>0</v>
      </c>
      <c r="I1719" s="1093">
        <f t="shared" si="633"/>
        <v>0</v>
      </c>
      <c r="J1719" s="1093"/>
      <c r="K1719" s="1093"/>
      <c r="L1719" s="1093"/>
    </row>
    <row r="1720" spans="1:12" x14ac:dyDescent="0.25">
      <c r="A1720" s="1653"/>
      <c r="B1720" s="1656"/>
      <c r="C1720" s="540">
        <v>4221</v>
      </c>
      <c r="D1720" s="272" t="s">
        <v>47</v>
      </c>
      <c r="E1720" s="1093"/>
      <c r="F1720" s="1093"/>
      <c r="G1720" s="1093"/>
      <c r="H1720" s="1093">
        <f t="shared" si="634"/>
        <v>0</v>
      </c>
      <c r="I1720" s="1093">
        <f t="shared" si="633"/>
        <v>0</v>
      </c>
      <c r="J1720" s="1093"/>
      <c r="K1720" s="1093"/>
      <c r="L1720" s="1093"/>
    </row>
    <row r="1721" spans="1:12" x14ac:dyDescent="0.25">
      <c r="A1721" s="1653"/>
      <c r="B1721" s="1656"/>
      <c r="C1721" s="540">
        <v>4222</v>
      </c>
      <c r="D1721" s="272" t="s">
        <v>48</v>
      </c>
      <c r="E1721" s="1093"/>
      <c r="F1721" s="1093"/>
      <c r="G1721" s="1093"/>
      <c r="H1721" s="1093">
        <f t="shared" si="634"/>
        <v>0</v>
      </c>
      <c r="I1721" s="1093">
        <f t="shared" si="633"/>
        <v>0</v>
      </c>
      <c r="J1721" s="1093"/>
      <c r="K1721" s="1093"/>
      <c r="L1721" s="1093"/>
    </row>
    <row r="1722" spans="1:12" ht="14.25" x14ac:dyDescent="0.25">
      <c r="A1722" s="1653"/>
      <c r="B1722" s="1656"/>
      <c r="C1722" s="540">
        <v>4231</v>
      </c>
      <c r="D1722" s="273" t="s">
        <v>49</v>
      </c>
      <c r="E1722" s="1093"/>
      <c r="F1722" s="1093"/>
      <c r="G1722" s="1093"/>
      <c r="H1722" s="1093">
        <f t="shared" si="634"/>
        <v>0</v>
      </c>
      <c r="I1722" s="1093">
        <f t="shared" si="633"/>
        <v>0</v>
      </c>
      <c r="J1722" s="1093"/>
      <c r="K1722" s="1093"/>
      <c r="L1722" s="1093"/>
    </row>
    <row r="1723" spans="1:12" ht="16.5" x14ac:dyDescent="0.3">
      <c r="A1723" s="1653"/>
      <c r="B1723" s="1656"/>
      <c r="C1723" s="540">
        <v>4232</v>
      </c>
      <c r="D1723" s="273" t="s">
        <v>50</v>
      </c>
      <c r="E1723" s="1093"/>
      <c r="F1723" s="1093"/>
      <c r="G1723" s="1093"/>
      <c r="H1723" s="1093">
        <f t="shared" si="634"/>
        <v>0</v>
      </c>
      <c r="I1723" s="1093">
        <f t="shared" si="633"/>
        <v>0</v>
      </c>
      <c r="J1723" s="1400"/>
      <c r="K1723" s="1093"/>
      <c r="L1723" s="1093"/>
    </row>
    <row r="1724" spans="1:12" ht="28.5" x14ac:dyDescent="0.3">
      <c r="A1724" s="1653"/>
      <c r="B1724" s="1656"/>
      <c r="C1724" s="540">
        <v>4233</v>
      </c>
      <c r="D1724" s="273" t="s">
        <v>394</v>
      </c>
      <c r="E1724" s="1093"/>
      <c r="F1724" s="1093"/>
      <c r="G1724" s="1093"/>
      <c r="H1724" s="1093">
        <f t="shared" si="634"/>
        <v>0</v>
      </c>
      <c r="I1724" s="1093">
        <f t="shared" si="633"/>
        <v>0</v>
      </c>
      <c r="J1724" s="1400"/>
      <c r="K1724" s="1093"/>
      <c r="L1724" s="1093"/>
    </row>
    <row r="1725" spans="1:12" ht="14.25" x14ac:dyDescent="0.25">
      <c r="A1725" s="1653"/>
      <c r="B1725" s="1656"/>
      <c r="C1725" s="540">
        <v>4234</v>
      </c>
      <c r="D1725" s="273" t="s">
        <v>51</v>
      </c>
      <c r="E1725" s="1089"/>
      <c r="F1725" s="1089"/>
      <c r="G1725" s="1089"/>
      <c r="H1725" s="1089">
        <f t="shared" si="634"/>
        <v>0</v>
      </c>
      <c r="I1725" s="1089">
        <f t="shared" si="633"/>
        <v>0</v>
      </c>
      <c r="J1725" s="1089"/>
      <c r="K1725" s="1089"/>
      <c r="L1725" s="1089"/>
    </row>
    <row r="1726" spans="1:12" ht="14.25" x14ac:dyDescent="0.25">
      <c r="A1726" s="1653"/>
      <c r="B1726" s="1656"/>
      <c r="C1726" s="540">
        <v>4235</v>
      </c>
      <c r="D1726" s="273" t="s">
        <v>52</v>
      </c>
      <c r="E1726" s="1089"/>
      <c r="F1726" s="1089"/>
      <c r="G1726" s="1089"/>
      <c r="H1726" s="1089">
        <f t="shared" si="634"/>
        <v>0</v>
      </c>
      <c r="I1726" s="1089">
        <f t="shared" si="633"/>
        <v>0</v>
      </c>
      <c r="J1726" s="1089"/>
      <c r="K1726" s="1089"/>
      <c r="L1726" s="1089"/>
    </row>
    <row r="1727" spans="1:12" ht="28.5" x14ac:dyDescent="0.25">
      <c r="A1727" s="1653"/>
      <c r="B1727" s="1656"/>
      <c r="C1727" s="540">
        <v>4236</v>
      </c>
      <c r="D1727" s="273" t="s">
        <v>53</v>
      </c>
      <c r="E1727" s="1089"/>
      <c r="F1727" s="1089"/>
      <c r="G1727" s="1089"/>
      <c r="H1727" s="1089">
        <f t="shared" si="634"/>
        <v>0</v>
      </c>
      <c r="I1727" s="1089">
        <f t="shared" si="633"/>
        <v>0</v>
      </c>
      <c r="J1727" s="1089"/>
      <c r="K1727" s="1089"/>
      <c r="L1727" s="1089"/>
    </row>
    <row r="1728" spans="1:12" ht="14.25" x14ac:dyDescent="0.25">
      <c r="A1728" s="1653"/>
      <c r="B1728" s="1656"/>
      <c r="C1728" s="540">
        <v>4237</v>
      </c>
      <c r="D1728" s="273" t="s">
        <v>54</v>
      </c>
      <c r="E1728" s="1089"/>
      <c r="F1728" s="1089"/>
      <c r="G1728" s="1089"/>
      <c r="H1728" s="1089">
        <f t="shared" si="634"/>
        <v>0</v>
      </c>
      <c r="I1728" s="1089">
        <f t="shared" si="633"/>
        <v>0</v>
      </c>
      <c r="J1728" s="1089"/>
      <c r="K1728" s="1089"/>
      <c r="L1728" s="1089"/>
    </row>
    <row r="1729" spans="1:12" ht="14.25" x14ac:dyDescent="0.25">
      <c r="A1729" s="1653"/>
      <c r="B1729" s="1656"/>
      <c r="C1729" s="540">
        <v>4239</v>
      </c>
      <c r="D1729" s="271" t="s">
        <v>55</v>
      </c>
      <c r="E1729" s="1099"/>
      <c r="F1729" s="1099"/>
      <c r="G1729" s="1099"/>
      <c r="H1729" s="1099">
        <f t="shared" si="634"/>
        <v>0</v>
      </c>
      <c r="I1729" s="1099">
        <f t="shared" si="633"/>
        <v>0</v>
      </c>
      <c r="J1729" s="1099"/>
      <c r="K1729" s="1099"/>
      <c r="L1729" s="1099"/>
    </row>
    <row r="1730" spans="1:12" ht="14.25" x14ac:dyDescent="0.25">
      <c r="A1730" s="1653"/>
      <c r="B1730" s="1656"/>
      <c r="C1730" s="540">
        <v>4241</v>
      </c>
      <c r="D1730" s="273" t="s">
        <v>56</v>
      </c>
      <c r="E1730" s="1089"/>
      <c r="F1730" s="1089"/>
      <c r="G1730" s="1089"/>
      <c r="H1730" s="1089">
        <f t="shared" si="634"/>
        <v>0</v>
      </c>
      <c r="I1730" s="1089">
        <f t="shared" si="633"/>
        <v>0</v>
      </c>
      <c r="J1730" s="1089"/>
      <c r="K1730" s="1089"/>
      <c r="L1730" s="1089"/>
    </row>
    <row r="1731" spans="1:12" ht="28.5" x14ac:dyDescent="0.25">
      <c r="A1731" s="1653"/>
      <c r="B1731" s="1656"/>
      <c r="C1731" s="540">
        <v>4251</v>
      </c>
      <c r="D1731" s="271" t="s">
        <v>57</v>
      </c>
      <c r="E1731" s="1099"/>
      <c r="F1731" s="1099"/>
      <c r="G1731" s="1099"/>
      <c r="H1731" s="1099">
        <f t="shared" si="634"/>
        <v>0</v>
      </c>
      <c r="I1731" s="1099">
        <f t="shared" si="633"/>
        <v>0</v>
      </c>
      <c r="J1731" s="1099"/>
      <c r="K1731" s="1099"/>
      <c r="L1731" s="1099"/>
    </row>
    <row r="1732" spans="1:12" ht="28.5" x14ac:dyDescent="0.25">
      <c r="A1732" s="1653"/>
      <c r="B1732" s="1656"/>
      <c r="C1732" s="542">
        <v>4252</v>
      </c>
      <c r="D1732" s="488" t="s">
        <v>58</v>
      </c>
      <c r="E1732" s="1399">
        <f>E1734+E1735</f>
        <v>0</v>
      </c>
      <c r="F1732" s="1399">
        <f>F1734+F1735</f>
        <v>0</v>
      </c>
      <c r="G1732" s="1399">
        <f>G1734+G1735</f>
        <v>0</v>
      </c>
      <c r="H1732" s="1399">
        <f t="shared" si="634"/>
        <v>0</v>
      </c>
      <c r="I1732" s="1399">
        <f t="shared" si="633"/>
        <v>0</v>
      </c>
      <c r="J1732" s="1399"/>
      <c r="K1732" s="1399">
        <f>K1734+K1735</f>
        <v>0</v>
      </c>
      <c r="L1732" s="1399">
        <f>L1734+L1735</f>
        <v>0</v>
      </c>
    </row>
    <row r="1733" spans="1:12" x14ac:dyDescent="0.25">
      <c r="A1733" s="1653"/>
      <c r="B1733" s="1656"/>
      <c r="C1733" s="540"/>
      <c r="D1733" s="272" t="s">
        <v>72</v>
      </c>
      <c r="E1733" s="1099"/>
      <c r="F1733" s="1099"/>
      <c r="G1733" s="1099"/>
      <c r="H1733" s="1099">
        <f t="shared" si="634"/>
        <v>0</v>
      </c>
      <c r="I1733" s="1099">
        <f t="shared" si="633"/>
        <v>0</v>
      </c>
      <c r="J1733" s="1099"/>
      <c r="K1733" s="1099"/>
      <c r="L1733" s="1099"/>
    </row>
    <row r="1734" spans="1:12" ht="27" x14ac:dyDescent="0.25">
      <c r="A1734" s="1653"/>
      <c r="B1734" s="1656"/>
      <c r="C1734" s="540"/>
      <c r="D1734" s="279" t="s">
        <v>59</v>
      </c>
      <c r="E1734" s="1099"/>
      <c r="F1734" s="1099"/>
      <c r="G1734" s="1099"/>
      <c r="H1734" s="1099">
        <f t="shared" si="634"/>
        <v>0</v>
      </c>
      <c r="I1734" s="1099">
        <f t="shared" si="633"/>
        <v>0</v>
      </c>
      <c r="J1734" s="1099"/>
      <c r="K1734" s="1099"/>
      <c r="L1734" s="1099"/>
    </row>
    <row r="1735" spans="1:12" ht="27" x14ac:dyDescent="0.25">
      <c r="A1735" s="1653"/>
      <c r="B1735" s="1656"/>
      <c r="C1735" s="540"/>
      <c r="D1735" s="279" t="s">
        <v>60</v>
      </c>
      <c r="E1735" s="1099"/>
      <c r="F1735" s="1099"/>
      <c r="G1735" s="1099"/>
      <c r="H1735" s="1099">
        <f t="shared" si="634"/>
        <v>0</v>
      </c>
      <c r="I1735" s="1099">
        <f t="shared" si="633"/>
        <v>0</v>
      </c>
      <c r="J1735" s="1099"/>
      <c r="K1735" s="1099"/>
      <c r="L1735" s="1099"/>
    </row>
    <row r="1736" spans="1:12" ht="14.25" x14ac:dyDescent="0.25">
      <c r="A1736" s="1653"/>
      <c r="B1736" s="1656"/>
      <c r="C1736" s="542">
        <v>4261</v>
      </c>
      <c r="D1736" s="488" t="s">
        <v>61</v>
      </c>
      <c r="E1736" s="1399">
        <f>E1738+E1739</f>
        <v>0</v>
      </c>
      <c r="F1736" s="1399">
        <f>F1738+F1739</f>
        <v>0</v>
      </c>
      <c r="G1736" s="1399">
        <f>G1738+G1739</f>
        <v>0</v>
      </c>
      <c r="H1736" s="1399">
        <f t="shared" si="634"/>
        <v>0</v>
      </c>
      <c r="I1736" s="1399">
        <f t="shared" si="633"/>
        <v>0</v>
      </c>
      <c r="J1736" s="1399"/>
      <c r="K1736" s="1399">
        <f>K1738+K1739</f>
        <v>0</v>
      </c>
      <c r="L1736" s="1399">
        <f>L1738+L1739</f>
        <v>0</v>
      </c>
    </row>
    <row r="1737" spans="1:12" x14ac:dyDescent="0.25">
      <c r="A1737" s="1653"/>
      <c r="B1737" s="1656"/>
      <c r="C1737" s="540"/>
      <c r="D1737" s="272" t="s">
        <v>72</v>
      </c>
      <c r="E1737" s="1089"/>
      <c r="F1737" s="1089"/>
      <c r="G1737" s="1089"/>
      <c r="H1737" s="1089">
        <f t="shared" si="634"/>
        <v>0</v>
      </c>
      <c r="I1737" s="1089">
        <f t="shared" si="633"/>
        <v>0</v>
      </c>
      <c r="J1737" s="1089"/>
      <c r="K1737" s="1089"/>
      <c r="L1737" s="1089"/>
    </row>
    <row r="1738" spans="1:12" x14ac:dyDescent="0.25">
      <c r="A1738" s="1653"/>
      <c r="B1738" s="1656"/>
      <c r="C1738" s="540"/>
      <c r="D1738" s="272" t="s">
        <v>62</v>
      </c>
      <c r="E1738" s="1089"/>
      <c r="F1738" s="1089"/>
      <c r="G1738" s="1089"/>
      <c r="H1738" s="1089">
        <f t="shared" si="634"/>
        <v>0</v>
      </c>
      <c r="I1738" s="1089">
        <f t="shared" si="633"/>
        <v>0</v>
      </c>
      <c r="J1738" s="1089"/>
      <c r="K1738" s="1089"/>
      <c r="L1738" s="1089"/>
    </row>
    <row r="1739" spans="1:12" x14ac:dyDescent="0.25">
      <c r="A1739" s="1653"/>
      <c r="B1739" s="1656"/>
      <c r="C1739" s="540"/>
      <c r="D1739" s="272" t="s">
        <v>63</v>
      </c>
      <c r="E1739" s="1089"/>
      <c r="F1739" s="1089"/>
      <c r="G1739" s="1089"/>
      <c r="H1739" s="1089">
        <f t="shared" si="634"/>
        <v>0</v>
      </c>
      <c r="I1739" s="1089">
        <f t="shared" si="633"/>
        <v>0</v>
      </c>
      <c r="J1739" s="1089"/>
      <c r="K1739" s="1089"/>
      <c r="L1739" s="1089"/>
    </row>
    <row r="1740" spans="1:12" ht="14.25" x14ac:dyDescent="0.25">
      <c r="A1740" s="1653"/>
      <c r="B1740" s="1656"/>
      <c r="C1740" s="540">
        <v>4262</v>
      </c>
      <c r="D1740" s="273" t="s">
        <v>350</v>
      </c>
      <c r="E1740" s="1089"/>
      <c r="F1740" s="1089"/>
      <c r="G1740" s="1089"/>
      <c r="H1740" s="1089">
        <f t="shared" si="634"/>
        <v>0</v>
      </c>
      <c r="I1740" s="1089">
        <f t="shared" si="633"/>
        <v>0</v>
      </c>
      <c r="J1740" s="1089"/>
      <c r="K1740" s="1089"/>
      <c r="L1740" s="1089"/>
    </row>
    <row r="1741" spans="1:12" ht="14.25" x14ac:dyDescent="0.25">
      <c r="A1741" s="1653"/>
      <c r="B1741" s="1656"/>
      <c r="C1741" s="540">
        <v>4264</v>
      </c>
      <c r="D1741" s="273" t="s">
        <v>349</v>
      </c>
      <c r="E1741" s="1089"/>
      <c r="F1741" s="1089"/>
      <c r="G1741" s="1089"/>
      <c r="H1741" s="1089">
        <f t="shared" si="634"/>
        <v>0</v>
      </c>
      <c r="I1741" s="1089">
        <f t="shared" si="633"/>
        <v>0</v>
      </c>
      <c r="J1741" s="1089"/>
      <c r="K1741" s="1089"/>
      <c r="L1741" s="1089"/>
    </row>
    <row r="1742" spans="1:12" ht="14.25" x14ac:dyDescent="0.25">
      <c r="A1742" s="1653"/>
      <c r="B1742" s="1656"/>
      <c r="C1742" s="543">
        <v>4266</v>
      </c>
      <c r="D1742" s="516" t="s">
        <v>439</v>
      </c>
      <c r="E1742" s="1089"/>
      <c r="F1742" s="1089"/>
      <c r="G1742" s="1089"/>
      <c r="H1742" s="1089">
        <f t="shared" si="634"/>
        <v>0</v>
      </c>
      <c r="I1742" s="1089">
        <f t="shared" si="633"/>
        <v>0</v>
      </c>
      <c r="J1742" s="1089"/>
      <c r="K1742" s="1089"/>
      <c r="L1742" s="1089"/>
    </row>
    <row r="1743" spans="1:12" ht="14.25" x14ac:dyDescent="0.25">
      <c r="A1743" s="1653"/>
      <c r="B1743" s="1656"/>
      <c r="C1743" s="540">
        <v>4267</v>
      </c>
      <c r="D1743" s="273" t="s">
        <v>351</v>
      </c>
      <c r="E1743" s="1089"/>
      <c r="F1743" s="1089"/>
      <c r="G1743" s="1089"/>
      <c r="H1743" s="1089">
        <f t="shared" si="634"/>
        <v>0</v>
      </c>
      <c r="I1743" s="1089">
        <f t="shared" si="633"/>
        <v>0</v>
      </c>
      <c r="J1743" s="1089"/>
      <c r="K1743" s="1089"/>
      <c r="L1743" s="1089"/>
    </row>
    <row r="1744" spans="1:12" ht="14.25" x14ac:dyDescent="0.25">
      <c r="A1744" s="1653"/>
      <c r="B1744" s="1656"/>
      <c r="C1744" s="540">
        <v>4269</v>
      </c>
      <c r="D1744" s="273" t="s">
        <v>64</v>
      </c>
      <c r="E1744" s="1089"/>
      <c r="F1744" s="1089"/>
      <c r="G1744" s="1089"/>
      <c r="H1744" s="1089">
        <f t="shared" si="634"/>
        <v>0</v>
      </c>
      <c r="I1744" s="1089">
        <f t="shared" si="633"/>
        <v>0</v>
      </c>
      <c r="J1744" s="1089"/>
      <c r="K1744" s="1089"/>
      <c r="L1744" s="1089"/>
    </row>
    <row r="1745" spans="1:12" ht="28.5" x14ac:dyDescent="0.25">
      <c r="A1745" s="1653"/>
      <c r="B1745" s="1656"/>
      <c r="C1745" s="540">
        <v>4511</v>
      </c>
      <c r="D1745" s="271" t="s">
        <v>65</v>
      </c>
      <c r="E1745" s="1089"/>
      <c r="F1745" s="1089"/>
      <c r="G1745" s="1089"/>
      <c r="H1745" s="1089">
        <f t="shared" si="634"/>
        <v>0</v>
      </c>
      <c r="I1745" s="1089">
        <f t="shared" si="633"/>
        <v>0</v>
      </c>
      <c r="J1745" s="1089"/>
      <c r="K1745" s="1089"/>
      <c r="L1745" s="1089"/>
    </row>
    <row r="1746" spans="1:12" ht="28.5" x14ac:dyDescent="0.3">
      <c r="A1746" s="1653"/>
      <c r="B1746" s="1656"/>
      <c r="C1746" s="540">
        <v>4621</v>
      </c>
      <c r="D1746" s="271" t="s">
        <v>66</v>
      </c>
      <c r="E1746" s="1089"/>
      <c r="F1746" s="1089"/>
      <c r="G1746" s="1089"/>
      <c r="H1746" s="1089">
        <f t="shared" si="634"/>
        <v>0</v>
      </c>
      <c r="I1746" s="1089">
        <f t="shared" si="633"/>
        <v>0</v>
      </c>
      <c r="J1746" s="1401"/>
      <c r="K1746" s="1089"/>
      <c r="L1746" s="1089"/>
    </row>
    <row r="1747" spans="1:12" ht="28.5" x14ac:dyDescent="0.3">
      <c r="A1747" s="1653"/>
      <c r="B1747" s="1656"/>
      <c r="C1747" s="540">
        <v>4631</v>
      </c>
      <c r="D1747" s="271" t="s">
        <v>393</v>
      </c>
      <c r="E1747" s="1089"/>
      <c r="F1747" s="1089"/>
      <c r="G1747" s="1089"/>
      <c r="H1747" s="1089">
        <f t="shared" si="634"/>
        <v>0</v>
      </c>
      <c r="I1747" s="1089">
        <f t="shared" si="633"/>
        <v>0</v>
      </c>
      <c r="J1747" s="1401"/>
      <c r="K1747" s="1089"/>
      <c r="L1747" s="1089"/>
    </row>
    <row r="1748" spans="1:12" ht="14.25" x14ac:dyDescent="0.25">
      <c r="A1748" s="1653"/>
      <c r="B1748" s="1656"/>
      <c r="C1748" s="540">
        <v>4632</v>
      </c>
      <c r="D1748" s="271" t="s">
        <v>290</v>
      </c>
      <c r="E1748" s="1089"/>
      <c r="F1748" s="1089"/>
      <c r="G1748" s="1089"/>
      <c r="H1748" s="1089">
        <f t="shared" si="634"/>
        <v>0</v>
      </c>
      <c r="I1748" s="1089">
        <f t="shared" si="633"/>
        <v>0</v>
      </c>
      <c r="J1748" s="1089"/>
      <c r="K1748" s="1089"/>
      <c r="L1748" s="1089"/>
    </row>
    <row r="1749" spans="1:12" ht="42.75" x14ac:dyDescent="0.25">
      <c r="A1749" s="1653"/>
      <c r="B1749" s="1656"/>
      <c r="C1749" s="543">
        <v>4638</v>
      </c>
      <c r="D1749" s="516" t="s">
        <v>440</v>
      </c>
      <c r="E1749" s="1089"/>
      <c r="F1749" s="1089"/>
      <c r="G1749" s="1089"/>
      <c r="H1749" s="1089">
        <f t="shared" si="634"/>
        <v>0</v>
      </c>
      <c r="I1749" s="1089">
        <f t="shared" si="633"/>
        <v>0</v>
      </c>
      <c r="J1749" s="1089"/>
      <c r="K1749" s="1089"/>
      <c r="L1749" s="1089"/>
    </row>
    <row r="1750" spans="1:12" ht="14.25" x14ac:dyDescent="0.25">
      <c r="A1750" s="1653"/>
      <c r="B1750" s="1656"/>
      <c r="C1750" s="540" t="s">
        <v>399</v>
      </c>
      <c r="D1750" s="271" t="s">
        <v>400</v>
      </c>
      <c r="E1750" s="1089"/>
      <c r="F1750" s="1089"/>
      <c r="G1750" s="1089"/>
      <c r="H1750" s="1089">
        <f t="shared" si="634"/>
        <v>0</v>
      </c>
      <c r="I1750" s="1089">
        <f t="shared" si="633"/>
        <v>0</v>
      </c>
      <c r="J1750" s="1089"/>
      <c r="K1750" s="1089"/>
      <c r="L1750" s="1089"/>
    </row>
    <row r="1751" spans="1:12" ht="14.25" x14ac:dyDescent="0.25">
      <c r="A1751" s="1653"/>
      <c r="B1751" s="1656"/>
      <c r="C1751" s="540">
        <v>4729</v>
      </c>
      <c r="D1751" s="273" t="s">
        <v>67</v>
      </c>
      <c r="E1751" s="1402"/>
      <c r="F1751" s="1402"/>
      <c r="G1751" s="1089"/>
      <c r="H1751" s="1089">
        <f t="shared" si="634"/>
        <v>0</v>
      </c>
      <c r="I1751" s="1089">
        <f t="shared" si="633"/>
        <v>0</v>
      </c>
      <c r="J1751" s="1402"/>
      <c r="K1751" s="1402"/>
      <c r="L1751" s="1402"/>
    </row>
    <row r="1752" spans="1:12" ht="14.25" x14ac:dyDescent="0.25">
      <c r="A1752" s="1653"/>
      <c r="B1752" s="1656"/>
      <c r="C1752" s="540">
        <v>4822</v>
      </c>
      <c r="D1752" s="273" t="s">
        <v>68</v>
      </c>
      <c r="E1752" s="1402"/>
      <c r="F1752" s="1402"/>
      <c r="G1752" s="1089"/>
      <c r="H1752" s="1089">
        <f t="shared" si="634"/>
        <v>0</v>
      </c>
      <c r="I1752" s="1089">
        <f t="shared" si="633"/>
        <v>0</v>
      </c>
      <c r="J1752" s="1402"/>
      <c r="K1752" s="1402"/>
      <c r="L1752" s="1402"/>
    </row>
    <row r="1753" spans="1:12" ht="14.25" x14ac:dyDescent="0.25">
      <c r="A1753" s="1653"/>
      <c r="B1753" s="1656"/>
      <c r="C1753" s="542">
        <v>4823</v>
      </c>
      <c r="D1753" s="488" t="s">
        <v>69</v>
      </c>
      <c r="E1753" s="1399">
        <f>E1755+E1756+E1757</f>
        <v>0</v>
      </c>
      <c r="F1753" s="1399">
        <f>F1755+F1756+F1757</f>
        <v>0</v>
      </c>
      <c r="G1753" s="1399">
        <f>G1755+G1756+G1757</f>
        <v>0</v>
      </c>
      <c r="H1753" s="1399">
        <f t="shared" si="634"/>
        <v>0</v>
      </c>
      <c r="I1753" s="1399">
        <f t="shared" si="633"/>
        <v>0</v>
      </c>
      <c r="J1753" s="1399"/>
      <c r="K1753" s="1399">
        <f>K1755+K1756+K1757</f>
        <v>0</v>
      </c>
      <c r="L1753" s="1399">
        <f>L1755+L1756+L1757</f>
        <v>0</v>
      </c>
    </row>
    <row r="1754" spans="1:12" ht="14.25" x14ac:dyDescent="0.25">
      <c r="A1754" s="1653"/>
      <c r="B1754" s="1656"/>
      <c r="C1754" s="540"/>
      <c r="D1754" s="272" t="s">
        <v>72</v>
      </c>
      <c r="E1754" s="1402"/>
      <c r="F1754" s="1402"/>
      <c r="G1754" s="1089"/>
      <c r="H1754" s="1089">
        <f t="shared" si="634"/>
        <v>0</v>
      </c>
      <c r="I1754" s="1089">
        <f t="shared" si="633"/>
        <v>0</v>
      </c>
      <c r="J1754" s="1402"/>
      <c r="K1754" s="1402"/>
      <c r="L1754" s="1402"/>
    </row>
    <row r="1755" spans="1:12" ht="27" x14ac:dyDescent="0.25">
      <c r="A1755" s="1653"/>
      <c r="B1755" s="1656"/>
      <c r="C1755" s="540"/>
      <c r="D1755" s="272" t="s">
        <v>289</v>
      </c>
      <c r="E1755" s="1402"/>
      <c r="F1755" s="1402"/>
      <c r="G1755" s="1089"/>
      <c r="H1755" s="1089">
        <f t="shared" si="634"/>
        <v>0</v>
      </c>
      <c r="I1755" s="1089">
        <f t="shared" si="633"/>
        <v>0</v>
      </c>
      <c r="J1755" s="1402"/>
      <c r="K1755" s="1402"/>
      <c r="L1755" s="1402"/>
    </row>
    <row r="1756" spans="1:12" ht="14.25" x14ac:dyDescent="0.25">
      <c r="A1756" s="1653"/>
      <c r="B1756" s="1656"/>
      <c r="C1756" s="540"/>
      <c r="D1756" s="272" t="s">
        <v>287</v>
      </c>
      <c r="E1756" s="1402"/>
      <c r="F1756" s="1402"/>
      <c r="G1756" s="1089"/>
      <c r="H1756" s="1089">
        <f t="shared" si="634"/>
        <v>0</v>
      </c>
      <c r="I1756" s="1089">
        <f t="shared" si="633"/>
        <v>0</v>
      </c>
      <c r="J1756" s="1402"/>
      <c r="K1756" s="1402"/>
      <c r="L1756" s="1402"/>
    </row>
    <row r="1757" spans="1:12" ht="14.25" x14ac:dyDescent="0.25">
      <c r="A1757" s="1653"/>
      <c r="B1757" s="1656"/>
      <c r="C1757" s="540"/>
      <c r="D1757" s="272" t="s">
        <v>288</v>
      </c>
      <c r="E1757" s="1402"/>
      <c r="F1757" s="1402"/>
      <c r="G1757" s="1089"/>
      <c r="H1757" s="1089">
        <f t="shared" si="634"/>
        <v>0</v>
      </c>
      <c r="I1757" s="1089">
        <f t="shared" si="633"/>
        <v>0</v>
      </c>
      <c r="J1757" s="1402"/>
      <c r="K1757" s="1402"/>
      <c r="L1757" s="1402"/>
    </row>
    <row r="1758" spans="1:12" ht="28.5" x14ac:dyDescent="0.25">
      <c r="A1758" s="1653"/>
      <c r="B1758" s="1656"/>
      <c r="C1758" s="543" t="s">
        <v>438</v>
      </c>
      <c r="D1758" s="516" t="s">
        <v>464</v>
      </c>
      <c r="E1758" s="1402"/>
      <c r="F1758" s="1402"/>
      <c r="G1758" s="1089"/>
      <c r="H1758" s="1089">
        <f t="shared" si="634"/>
        <v>0</v>
      </c>
      <c r="I1758" s="1089">
        <f t="shared" si="633"/>
        <v>0</v>
      </c>
      <c r="J1758" s="1402"/>
      <c r="K1758" s="1402"/>
      <c r="L1758" s="1402"/>
    </row>
    <row r="1759" spans="1:12" ht="14.25" x14ac:dyDescent="0.25">
      <c r="A1759" s="1653"/>
      <c r="B1759" s="1656"/>
      <c r="C1759" s="540">
        <v>4861</v>
      </c>
      <c r="D1759" s="273" t="s">
        <v>70</v>
      </c>
      <c r="E1759" s="1402"/>
      <c r="F1759" s="1402"/>
      <c r="G1759" s="1089"/>
      <c r="H1759" s="1089">
        <f t="shared" si="634"/>
        <v>0</v>
      </c>
      <c r="I1759" s="1089">
        <f t="shared" si="633"/>
        <v>0</v>
      </c>
      <c r="J1759" s="1402"/>
      <c r="K1759" s="1402"/>
      <c r="L1759" s="1402"/>
    </row>
    <row r="1760" spans="1:12" ht="14.25" x14ac:dyDescent="0.25">
      <c r="A1760" s="1654"/>
      <c r="B1760" s="1657"/>
      <c r="C1760" s="540">
        <v>4891</v>
      </c>
      <c r="D1760" s="273" t="s">
        <v>71</v>
      </c>
      <c r="E1760" s="1089"/>
      <c r="F1760" s="1089"/>
      <c r="G1760" s="1089"/>
      <c r="H1760" s="1089">
        <f t="shared" si="634"/>
        <v>0</v>
      </c>
      <c r="I1760" s="1089">
        <f t="shared" si="633"/>
        <v>0</v>
      </c>
      <c r="J1760" s="1089"/>
      <c r="K1760" s="1089"/>
      <c r="L1760" s="1089"/>
    </row>
    <row r="1761" spans="1:12" ht="28.5" x14ac:dyDescent="0.25">
      <c r="A1761" s="1647" t="s">
        <v>454</v>
      </c>
      <c r="B1761" s="1647"/>
      <c r="C1761" s="283"/>
      <c r="D1761" s="36" t="s">
        <v>73</v>
      </c>
      <c r="E1761" s="1403">
        <f>SUM(E1763:E1770)</f>
        <v>0</v>
      </c>
      <c r="F1761" s="1403">
        <f>SUM(F1763:F1770)</f>
        <v>0</v>
      </c>
      <c r="G1761" s="1403">
        <f>SUM(G1763:G1770)</f>
        <v>1434912</v>
      </c>
      <c r="H1761" s="1403">
        <f t="shared" si="634"/>
        <v>1434912</v>
      </c>
      <c r="I1761" s="1403">
        <f>+I1767+I1768+I1769+I1770+I1766+I1765+I1764+I1763+I1762</f>
        <v>1434912</v>
      </c>
      <c r="J1761" s="1403">
        <f>+J1767+J1768+J1769+J1770</f>
        <v>0</v>
      </c>
      <c r="K1761" s="1403">
        <f>SUM(K1763:K1770)</f>
        <v>1872216.5</v>
      </c>
      <c r="L1761" s="1403">
        <f>SUM(L1763:L1770)</f>
        <v>1473600</v>
      </c>
    </row>
    <row r="1762" spans="1:12" x14ac:dyDescent="0.25">
      <c r="A1762" s="1549" t="s">
        <v>455</v>
      </c>
      <c r="B1762" s="1549" t="s">
        <v>456</v>
      </c>
      <c r="C1762" s="284"/>
      <c r="D1762" s="17" t="s">
        <v>72</v>
      </c>
      <c r="E1762" s="1404"/>
      <c r="F1762" s="1404"/>
      <c r="G1762" s="1404"/>
      <c r="H1762" s="1404">
        <f t="shared" si="634"/>
        <v>0</v>
      </c>
      <c r="I1762" s="411">
        <f t="shared" ref="I1762:I1770" si="635">G1762-E1762</f>
        <v>0</v>
      </c>
      <c r="J1762" s="1404"/>
      <c r="K1762" s="1404"/>
      <c r="L1762" s="1404"/>
    </row>
    <row r="1763" spans="1:12" ht="14.25" x14ac:dyDescent="0.25">
      <c r="A1763" s="1658">
        <v>1080</v>
      </c>
      <c r="B1763" s="1658"/>
      <c r="C1763" s="284">
        <v>5111</v>
      </c>
      <c r="D1763" s="18" t="s">
        <v>1292</v>
      </c>
      <c r="E1763" s="1404"/>
      <c r="F1763" s="1404"/>
      <c r="G1763" s="1404"/>
      <c r="H1763" s="411">
        <f t="shared" si="634"/>
        <v>0</v>
      </c>
      <c r="I1763" s="411">
        <f t="shared" si="635"/>
        <v>0</v>
      </c>
      <c r="J1763" s="1404"/>
      <c r="K1763" s="1404"/>
      <c r="L1763" s="1404"/>
    </row>
    <row r="1764" spans="1:12" ht="14.25" x14ac:dyDescent="0.25">
      <c r="A1764" s="1659"/>
      <c r="B1764" s="1659"/>
      <c r="C1764" s="284">
        <v>5112</v>
      </c>
      <c r="D1764" s="18" t="s">
        <v>1293</v>
      </c>
      <c r="E1764" s="1404"/>
      <c r="F1764" s="1404"/>
      <c r="G1764" s="1404">
        <v>1303220</v>
      </c>
      <c r="H1764" s="411">
        <f t="shared" si="634"/>
        <v>1303220</v>
      </c>
      <c r="I1764" s="411">
        <f t="shared" si="635"/>
        <v>1303220</v>
      </c>
      <c r="J1764" s="1404"/>
      <c r="K1764" s="1404">
        <v>1856610</v>
      </c>
      <c r="L1764" s="1404">
        <v>1473600</v>
      </c>
    </row>
    <row r="1765" spans="1:12" ht="14.25" x14ac:dyDescent="0.25">
      <c r="A1765" s="1659"/>
      <c r="B1765" s="1659"/>
      <c r="C1765" s="284" t="s">
        <v>1294</v>
      </c>
      <c r="D1765" s="18" t="s">
        <v>1269</v>
      </c>
      <c r="E1765" s="1404"/>
      <c r="F1765" s="1404"/>
      <c r="G1765" s="1404"/>
      <c r="H1765" s="411">
        <f t="shared" si="634"/>
        <v>0</v>
      </c>
      <c r="I1765" s="411">
        <f t="shared" si="635"/>
        <v>0</v>
      </c>
      <c r="J1765" s="1404"/>
      <c r="K1765" s="1404"/>
      <c r="L1765" s="1404"/>
    </row>
    <row r="1766" spans="1:12" ht="14.25" x14ac:dyDescent="0.25">
      <c r="A1766" s="1659"/>
      <c r="B1766" s="1659"/>
      <c r="C1766" s="284">
        <v>5121</v>
      </c>
      <c r="D1766" s="271" t="s">
        <v>74</v>
      </c>
      <c r="E1766" s="1404"/>
      <c r="F1766" s="1404"/>
      <c r="G1766" s="1404"/>
      <c r="H1766" s="411">
        <f t="shared" si="634"/>
        <v>0</v>
      </c>
      <c r="I1766" s="411">
        <f t="shared" si="635"/>
        <v>0</v>
      </c>
      <c r="J1766" s="1553"/>
      <c r="K1766" s="1404"/>
      <c r="L1766" s="1404"/>
    </row>
    <row r="1767" spans="1:12" ht="14.25" x14ac:dyDescent="0.25">
      <c r="A1767" s="1659"/>
      <c r="B1767" s="1659"/>
      <c r="C1767" s="258">
        <v>5122</v>
      </c>
      <c r="D1767" s="21" t="s">
        <v>75</v>
      </c>
      <c r="E1767" s="1405"/>
      <c r="F1767" s="1405"/>
      <c r="G1767" s="411"/>
      <c r="H1767" s="411">
        <f t="shared" si="634"/>
        <v>0</v>
      </c>
      <c r="I1767" s="411">
        <f t="shared" si="635"/>
        <v>0</v>
      </c>
      <c r="J1767" s="1405"/>
      <c r="K1767" s="411"/>
      <c r="L1767" s="411"/>
    </row>
    <row r="1768" spans="1:12" ht="14.25" x14ac:dyDescent="0.25">
      <c r="A1768" s="1659"/>
      <c r="B1768" s="1659"/>
      <c r="C1768" s="258">
        <v>5129</v>
      </c>
      <c r="D1768" s="21" t="s">
        <v>76</v>
      </c>
      <c r="E1768" s="1405"/>
      <c r="F1768" s="1405"/>
      <c r="G1768" s="411"/>
      <c r="H1768" s="411">
        <f t="shared" si="634"/>
        <v>0</v>
      </c>
      <c r="I1768" s="411">
        <f t="shared" si="635"/>
        <v>0</v>
      </c>
      <c r="J1768" s="1405"/>
      <c r="K1768" s="411"/>
      <c r="L1768" s="411"/>
    </row>
    <row r="1769" spans="1:12" ht="14.25" x14ac:dyDescent="0.25">
      <c r="A1769" s="1659"/>
      <c r="B1769" s="1659"/>
      <c r="C1769" s="258">
        <v>5132</v>
      </c>
      <c r="D1769" s="21" t="s">
        <v>77</v>
      </c>
      <c r="E1769" s="1405"/>
      <c r="F1769" s="1405"/>
      <c r="G1769" s="411"/>
      <c r="H1769" s="411">
        <f t="shared" si="634"/>
        <v>0</v>
      </c>
      <c r="I1769" s="411">
        <f t="shared" si="635"/>
        <v>0</v>
      </c>
      <c r="J1769" s="1405"/>
      <c r="K1769" s="411"/>
      <c r="L1769" s="411"/>
    </row>
    <row r="1770" spans="1:12" ht="14.25" x14ac:dyDescent="0.25">
      <c r="A1770" s="1660"/>
      <c r="B1770" s="1660"/>
      <c r="C1770" s="258" t="s">
        <v>1295</v>
      </c>
      <c r="D1770" s="21" t="s">
        <v>1296</v>
      </c>
      <c r="E1770" s="1405"/>
      <c r="F1770" s="1405"/>
      <c r="G1770" s="411">
        <v>131692</v>
      </c>
      <c r="H1770" s="411">
        <f t="shared" si="634"/>
        <v>131692</v>
      </c>
      <c r="I1770" s="411">
        <f t="shared" si="635"/>
        <v>131692</v>
      </c>
      <c r="J1770" s="1593"/>
      <c r="K1770" s="411">
        <v>15606.5</v>
      </c>
      <c r="L1770" s="411"/>
    </row>
  </sheetData>
  <customSheetViews>
    <customSheetView guid="{EE5C0AFB-B96A-4C3C-885D-9A248AEB532B}" showPageBreaks="1" showRuler="0">
      <pageMargins left="0.18" right="0.17" top="0.28000000000000003" bottom="0.24" header="0.17" footer="0.19"/>
      <pageSetup paperSize="9" scale="80" orientation="landscape" verticalDpi="0" r:id="rId1"/>
      <headerFooter alignWithMargins="0"/>
    </customSheetView>
    <customSheetView guid="{D9EA75C0-4948-47E2-929C-5FF812E82023}" showRuler="0" topLeftCell="A52">
      <selection activeCell="C57" sqref="C57"/>
      <pageMargins left="0.75" right="0.75" top="0.28000000000000003" bottom="0.24" header="0.17" footer="0.19"/>
      <pageSetup paperSize="9" orientation="portrait" verticalDpi="0" r:id="rId2"/>
      <headerFooter alignWithMargins="0"/>
    </customSheetView>
  </customSheetViews>
  <mergeCells count="122">
    <mergeCell ref="A83:A90"/>
    <mergeCell ref="B83:B90"/>
    <mergeCell ref="A91:A160"/>
    <mergeCell ref="B91:B160"/>
    <mergeCell ref="A171:A240"/>
    <mergeCell ref="B171:B240"/>
    <mergeCell ref="A161:B161"/>
    <mergeCell ref="B163:B170"/>
    <mergeCell ref="A1443:A1450"/>
    <mergeCell ref="B1443:B1450"/>
    <mergeCell ref="A1041:B1041"/>
    <mergeCell ref="A1043:A1050"/>
    <mergeCell ref="B1043:B1050"/>
    <mergeCell ref="A1121:B1121"/>
    <mergeCell ref="A1123:A1130"/>
    <mergeCell ref="B1123:B1130"/>
    <mergeCell ref="A1051:A1120"/>
    <mergeCell ref="B1051:B1120"/>
    <mergeCell ref="A881:B881"/>
    <mergeCell ref="A883:A890"/>
    <mergeCell ref="B883:B890"/>
    <mergeCell ref="A961:B961"/>
    <mergeCell ref="A963:A970"/>
    <mergeCell ref="B963:B970"/>
    <mergeCell ref="A1521:B1521"/>
    <mergeCell ref="A1523:A1530"/>
    <mergeCell ref="B1523:B1530"/>
    <mergeCell ref="A1601:B1601"/>
    <mergeCell ref="B1451:B1520"/>
    <mergeCell ref="A1451:A1520"/>
    <mergeCell ref="A1531:A1600"/>
    <mergeCell ref="B1531:B1600"/>
    <mergeCell ref="A1291:A1360"/>
    <mergeCell ref="B1291:B1360"/>
    <mergeCell ref="A1371:A1440"/>
    <mergeCell ref="B1371:B1440"/>
    <mergeCell ref="A1361:B1361"/>
    <mergeCell ref="A1363:A1370"/>
    <mergeCell ref="A561:B561"/>
    <mergeCell ref="B403:B410"/>
    <mergeCell ref="A891:A960"/>
    <mergeCell ref="B891:B960"/>
    <mergeCell ref="A801:B801"/>
    <mergeCell ref="A803:A810"/>
    <mergeCell ref="B803:B810"/>
    <mergeCell ref="A651:A720"/>
    <mergeCell ref="B651:B720"/>
    <mergeCell ref="A731:A800"/>
    <mergeCell ref="B731:B800"/>
    <mergeCell ref="A723:A730"/>
    <mergeCell ref="B723:B730"/>
    <mergeCell ref="A331:A400"/>
    <mergeCell ref="B331:B400"/>
    <mergeCell ref="A481:B481"/>
    <mergeCell ref="A483:A490"/>
    <mergeCell ref="B483:B490"/>
    <mergeCell ref="A1603:A1610"/>
    <mergeCell ref="B1603:B1610"/>
    <mergeCell ref="A1201:B1201"/>
    <mergeCell ref="A1203:A1210"/>
    <mergeCell ref="B1203:B1210"/>
    <mergeCell ref="A1281:B1281"/>
    <mergeCell ref="A1283:A1290"/>
    <mergeCell ref="B1283:B1290"/>
    <mergeCell ref="B1363:B1370"/>
    <mergeCell ref="A1441:B1441"/>
    <mergeCell ref="A1211:A1280"/>
    <mergeCell ref="B1211:B1280"/>
    <mergeCell ref="A563:A570"/>
    <mergeCell ref="B563:B570"/>
    <mergeCell ref="A491:A560"/>
    <mergeCell ref="B491:B560"/>
    <mergeCell ref="B643:B650"/>
    <mergeCell ref="A641:B641"/>
    <mergeCell ref="A643:A650"/>
    <mergeCell ref="A81:B81"/>
    <mergeCell ref="A241:B241"/>
    <mergeCell ref="A163:A170"/>
    <mergeCell ref="K8:K9"/>
    <mergeCell ref="A243:A250"/>
    <mergeCell ref="B243:B250"/>
    <mergeCell ref="A1131:A1200"/>
    <mergeCell ref="B1131:B1200"/>
    <mergeCell ref="A811:A880"/>
    <mergeCell ref="B811:B880"/>
    <mergeCell ref="A971:A1040"/>
    <mergeCell ref="B971:B1040"/>
    <mergeCell ref="A721:B721"/>
    <mergeCell ref="A251:A320"/>
    <mergeCell ref="B251:B320"/>
    <mergeCell ref="A411:A480"/>
    <mergeCell ref="B411:B480"/>
    <mergeCell ref="A571:A640"/>
    <mergeCell ref="B571:B640"/>
    <mergeCell ref="A321:B321"/>
    <mergeCell ref="A323:A330"/>
    <mergeCell ref="B323:B330"/>
    <mergeCell ref="A401:B401"/>
    <mergeCell ref="A403:A410"/>
    <mergeCell ref="L8:L9"/>
    <mergeCell ref="C8:D8"/>
    <mergeCell ref="A6:B6"/>
    <mergeCell ref="A2:H2"/>
    <mergeCell ref="A8:B8"/>
    <mergeCell ref="D3:I3"/>
    <mergeCell ref="G8:I8"/>
    <mergeCell ref="A11:A19"/>
    <mergeCell ref="B11:B13"/>
    <mergeCell ref="B14:B15"/>
    <mergeCell ref="B16:B17"/>
    <mergeCell ref="B18:B19"/>
    <mergeCell ref="K2:L2"/>
    <mergeCell ref="A1611:A1680"/>
    <mergeCell ref="B1611:B1680"/>
    <mergeCell ref="A1681:B1681"/>
    <mergeCell ref="A1683:A1690"/>
    <mergeCell ref="B1683:B1690"/>
    <mergeCell ref="A1691:A1760"/>
    <mergeCell ref="B1691:B1760"/>
    <mergeCell ref="A1761:B1761"/>
    <mergeCell ref="A1763:A1770"/>
    <mergeCell ref="B1763:B1770"/>
  </mergeCells>
  <phoneticPr fontId="2" type="noConversion"/>
  <conditionalFormatting sqref="C9:D9">
    <cfRule type="cellIs" dxfId="48" priority="31" stopIfTrue="1" operator="equal">
      <formula>0</formula>
    </cfRule>
  </conditionalFormatting>
  <conditionalFormatting sqref="D95:D96">
    <cfRule type="cellIs" dxfId="47" priority="27" stopIfTrue="1" operator="equal">
      <formula>0</formula>
    </cfRule>
  </conditionalFormatting>
  <conditionalFormatting sqref="D175:D176">
    <cfRule type="cellIs" dxfId="46" priority="26" stopIfTrue="1" operator="equal">
      <formula>0</formula>
    </cfRule>
  </conditionalFormatting>
  <conditionalFormatting sqref="D415:D416">
    <cfRule type="cellIs" dxfId="45" priority="25" stopIfTrue="1" operator="equal">
      <formula>0</formula>
    </cfRule>
  </conditionalFormatting>
  <conditionalFormatting sqref="D255:D256">
    <cfRule type="cellIs" dxfId="44" priority="24" stopIfTrue="1" operator="equal">
      <formula>0</formula>
    </cfRule>
  </conditionalFormatting>
  <conditionalFormatting sqref="D335:D336">
    <cfRule type="cellIs" dxfId="43" priority="23" stopIfTrue="1" operator="equal">
      <formula>0</formula>
    </cfRule>
  </conditionalFormatting>
  <conditionalFormatting sqref="D15:D16">
    <cfRule type="cellIs" dxfId="42" priority="22" stopIfTrue="1" operator="equal">
      <formula>0</formula>
    </cfRule>
  </conditionalFormatting>
  <conditionalFormatting sqref="D495:D496">
    <cfRule type="cellIs" dxfId="41" priority="21" stopIfTrue="1" operator="equal">
      <formula>0</formula>
    </cfRule>
  </conditionalFormatting>
  <conditionalFormatting sqref="D575:D576">
    <cfRule type="cellIs" dxfId="40" priority="20" stopIfTrue="1" operator="equal">
      <formula>0</formula>
    </cfRule>
  </conditionalFormatting>
  <conditionalFormatting sqref="D655:D656">
    <cfRule type="cellIs" dxfId="39" priority="19" stopIfTrue="1" operator="equal">
      <formula>0</formula>
    </cfRule>
  </conditionalFormatting>
  <conditionalFormatting sqref="D735:D736">
    <cfRule type="cellIs" dxfId="38" priority="18" stopIfTrue="1" operator="equal">
      <formula>0</formula>
    </cfRule>
  </conditionalFormatting>
  <conditionalFormatting sqref="D815:D816">
    <cfRule type="cellIs" dxfId="37" priority="17" stopIfTrue="1" operator="equal">
      <formula>0</formula>
    </cfRule>
  </conditionalFormatting>
  <conditionalFormatting sqref="D895:D896">
    <cfRule type="cellIs" dxfId="36" priority="16" stopIfTrue="1" operator="equal">
      <formula>0</formula>
    </cfRule>
  </conditionalFormatting>
  <conditionalFormatting sqref="D975:D976">
    <cfRule type="cellIs" dxfId="35" priority="15" stopIfTrue="1" operator="equal">
      <formula>0</formula>
    </cfRule>
  </conditionalFormatting>
  <conditionalFormatting sqref="D1055:D1056">
    <cfRule type="cellIs" dxfId="34" priority="14" stopIfTrue="1" operator="equal">
      <formula>0</formula>
    </cfRule>
  </conditionalFormatting>
  <conditionalFormatting sqref="D1135:D1136">
    <cfRule type="cellIs" dxfId="33" priority="13" stopIfTrue="1" operator="equal">
      <formula>0</formula>
    </cfRule>
  </conditionalFormatting>
  <conditionalFormatting sqref="D1215:D1216">
    <cfRule type="cellIs" dxfId="32" priority="12" stopIfTrue="1" operator="equal">
      <formula>0</formula>
    </cfRule>
  </conditionalFormatting>
  <conditionalFormatting sqref="D1295:D1296">
    <cfRule type="cellIs" dxfId="31" priority="11" stopIfTrue="1" operator="equal">
      <formula>0</formula>
    </cfRule>
  </conditionalFormatting>
  <conditionalFormatting sqref="D1375:D1376">
    <cfRule type="cellIs" dxfId="30" priority="10" stopIfTrue="1" operator="equal">
      <formula>0</formula>
    </cfRule>
  </conditionalFormatting>
  <conditionalFormatting sqref="D1455:D1456">
    <cfRule type="cellIs" dxfId="29" priority="9" stopIfTrue="1" operator="equal">
      <formula>0</formula>
    </cfRule>
  </conditionalFormatting>
  <conditionalFormatting sqref="D1535:D1536">
    <cfRule type="cellIs" dxfId="28" priority="8" stopIfTrue="1" operator="equal">
      <formula>0</formula>
    </cfRule>
  </conditionalFormatting>
  <conditionalFormatting sqref="J43">
    <cfRule type="cellIs" dxfId="27" priority="4" stopIfTrue="1" operator="equal">
      <formula>0</formula>
    </cfRule>
  </conditionalFormatting>
  <conditionalFormatting sqref="J43">
    <cfRule type="cellIs" dxfId="26" priority="3" stopIfTrue="1" operator="equal">
      <formula>0</formula>
    </cfRule>
  </conditionalFormatting>
  <conditionalFormatting sqref="D1615:D1616">
    <cfRule type="cellIs" dxfId="25" priority="2" stopIfTrue="1" operator="equal">
      <formula>0</formula>
    </cfRule>
  </conditionalFormatting>
  <conditionalFormatting sqref="D1695:D1696">
    <cfRule type="cellIs" dxfId="24" priority="1" stopIfTrue="1" operator="equal">
      <formula>0</formula>
    </cfRule>
  </conditionalFormatting>
  <printOptions horizontalCentered="1"/>
  <pageMargins left="0.19685039370078741" right="0.15748031496062992" top="0.19685039370078741" bottom="0.15748031496062992" header="0.19685039370078741" footer="0.15748031496062992"/>
  <pageSetup paperSize="9" scale="55" orientation="landscape" verticalDpi="1200" r:id="rId3"/>
  <headerFooter alignWithMargins="0">
    <oddFooter>&amp;R&amp;8&amp;P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AI30"/>
  <sheetViews>
    <sheetView topLeftCell="B1" workbookViewId="0">
      <selection activeCell="S164" sqref="S164"/>
    </sheetView>
  </sheetViews>
  <sheetFormatPr defaultRowHeight="14.25" x14ac:dyDescent="0.25"/>
  <cols>
    <col min="1" max="1" width="5.5703125" style="555" customWidth="1"/>
    <col min="2" max="2" width="61.140625" style="555" customWidth="1"/>
    <col min="3" max="3" width="9.140625" style="555" hidden="1" customWidth="1"/>
    <col min="4" max="4" width="20.7109375" style="1142" customWidth="1"/>
    <col min="5" max="6" width="20.7109375" style="555" customWidth="1"/>
    <col min="7" max="7" width="20.7109375" style="555" hidden="1" customWidth="1"/>
    <col min="8" max="8" width="9.140625" style="985"/>
    <col min="9" max="9" width="19.7109375" style="985" hidden="1" customWidth="1"/>
    <col min="10" max="10" width="22" style="985" hidden="1" customWidth="1"/>
    <col min="11" max="14" width="0" style="985" hidden="1" customWidth="1"/>
    <col min="15" max="15" width="17.7109375" style="985" hidden="1" customWidth="1"/>
    <col min="16" max="24" width="17.140625" style="985" hidden="1" customWidth="1"/>
    <col min="25" max="36" width="0" style="985" hidden="1" customWidth="1"/>
    <col min="37" max="16384" width="9.140625" style="985"/>
  </cols>
  <sheetData>
    <row r="1" spans="1:35" ht="17.25" x14ac:dyDescent="0.3">
      <c r="A1" s="1758" t="s">
        <v>540</v>
      </c>
      <c r="B1" s="1758"/>
      <c r="C1" s="1758"/>
      <c r="D1" s="1758"/>
      <c r="E1" s="1758"/>
      <c r="F1" s="1758"/>
      <c r="G1" s="984"/>
      <c r="H1" s="984"/>
      <c r="I1" s="984"/>
      <c r="J1" s="984"/>
      <c r="K1" s="984"/>
      <c r="L1" s="984"/>
      <c r="M1" s="984"/>
    </row>
    <row r="2" spans="1:35" ht="26.25" customHeight="1" x14ac:dyDescent="0.3">
      <c r="A2" s="1804" t="s">
        <v>1126</v>
      </c>
      <c r="B2" s="1804"/>
      <c r="C2" s="1804"/>
      <c r="D2" s="1804"/>
      <c r="E2" s="1804"/>
      <c r="F2" s="1804"/>
    </row>
    <row r="3" spans="1:35" ht="24" customHeight="1" x14ac:dyDescent="0.35">
      <c r="A3" s="1744" t="s">
        <v>1678</v>
      </c>
      <c r="B3" s="1744"/>
      <c r="C3" s="1744"/>
      <c r="D3" s="1744"/>
      <c r="E3" s="1744"/>
      <c r="F3" s="1744"/>
      <c r="I3" s="986" t="s">
        <v>1129</v>
      </c>
      <c r="J3" s="987" t="s">
        <v>1226</v>
      </c>
      <c r="K3" s="986"/>
      <c r="L3" s="986"/>
      <c r="M3" s="986"/>
      <c r="O3" s="988" t="s">
        <v>1129</v>
      </c>
      <c r="P3" s="988" t="s">
        <v>1227</v>
      </c>
      <c r="Q3" s="988" t="s">
        <v>1228</v>
      </c>
      <c r="R3" s="988" t="s">
        <v>1218</v>
      </c>
      <c r="S3" s="988" t="s">
        <v>1229</v>
      </c>
      <c r="T3" s="988" t="s">
        <v>1230</v>
      </c>
      <c r="U3" s="988" t="s">
        <v>1231</v>
      </c>
      <c r="V3" s="988" t="s">
        <v>1232</v>
      </c>
      <c r="W3" s="988" t="s">
        <v>1233</v>
      </c>
      <c r="X3" s="988" t="s">
        <v>1226</v>
      </c>
    </row>
    <row r="4" spans="1:35" ht="19.5" customHeight="1" x14ac:dyDescent="0.25">
      <c r="D4" s="1141"/>
      <c r="E4" s="985"/>
      <c r="F4" s="989" t="s">
        <v>1153</v>
      </c>
      <c r="G4" s="989"/>
      <c r="I4" s="986"/>
      <c r="J4" s="986"/>
      <c r="K4" s="986"/>
      <c r="L4" s="986"/>
      <c r="M4" s="986"/>
      <c r="O4" s="986"/>
      <c r="P4" s="986"/>
      <c r="Q4" s="986"/>
      <c r="R4" s="986"/>
      <c r="S4" s="986"/>
      <c r="T4" s="986"/>
      <c r="U4" s="986"/>
      <c r="V4" s="986"/>
      <c r="W4" s="986"/>
      <c r="X4" s="986"/>
    </row>
    <row r="5" spans="1:35" ht="19.5" customHeight="1" x14ac:dyDescent="0.25">
      <c r="D5" s="1474">
        <v>8350</v>
      </c>
      <c r="E5" s="1475">
        <v>3750</v>
      </c>
      <c r="F5" s="1474">
        <v>7600.1</v>
      </c>
      <c r="G5" s="989"/>
      <c r="I5" s="986"/>
      <c r="J5" s="986"/>
      <c r="K5" s="986"/>
      <c r="L5" s="986"/>
      <c r="M5" s="986"/>
      <c r="O5" s="986"/>
      <c r="P5" s="986"/>
      <c r="Q5" s="986"/>
      <c r="R5" s="986"/>
      <c r="S5" s="986"/>
      <c r="T5" s="986"/>
      <c r="U5" s="986"/>
      <c r="V5" s="986"/>
      <c r="W5" s="986"/>
      <c r="X5" s="986"/>
    </row>
    <row r="6" spans="1:35" ht="24" customHeight="1" x14ac:dyDescent="0.25">
      <c r="A6" s="1805" t="s">
        <v>118</v>
      </c>
      <c r="B6" s="1805" t="s">
        <v>1129</v>
      </c>
      <c r="C6" s="990"/>
      <c r="D6" s="606">
        <v>4251</v>
      </c>
      <c r="E6" s="1807">
        <v>4252</v>
      </c>
      <c r="F6" s="1808"/>
      <c r="G6" s="991"/>
      <c r="I6" s="986" t="s">
        <v>1179</v>
      </c>
      <c r="J6" s="986">
        <v>8224679.2000000002</v>
      </c>
      <c r="K6" s="986"/>
      <c r="L6" s="986"/>
      <c r="M6" s="986"/>
      <c r="O6" s="986" t="s">
        <v>1179</v>
      </c>
      <c r="P6" s="986">
        <v>966500</v>
      </c>
      <c r="Q6" s="986">
        <v>135000</v>
      </c>
      <c r="R6" s="986">
        <v>286000</v>
      </c>
      <c r="S6" s="986">
        <v>111600</v>
      </c>
      <c r="T6" s="986">
        <v>1307700</v>
      </c>
      <c r="U6" s="986">
        <v>1064400</v>
      </c>
      <c r="V6" s="986">
        <v>1135000</v>
      </c>
      <c r="W6" s="986">
        <v>150000</v>
      </c>
      <c r="X6" s="986">
        <v>5156200</v>
      </c>
    </row>
    <row r="7" spans="1:35" ht="94.5" x14ac:dyDescent="0.25">
      <c r="A7" s="1806"/>
      <c r="B7" s="1806"/>
      <c r="C7" s="990"/>
      <c r="D7" s="656" t="s">
        <v>1234</v>
      </c>
      <c r="E7" s="707" t="s">
        <v>1235</v>
      </c>
      <c r="F7" s="707" t="s">
        <v>1393</v>
      </c>
      <c r="G7" s="992"/>
      <c r="I7" s="986"/>
      <c r="J7" s="986"/>
      <c r="K7" s="986"/>
      <c r="L7" s="986"/>
      <c r="M7" s="986"/>
      <c r="O7" s="986"/>
      <c r="P7" s="986"/>
      <c r="Q7" s="986"/>
      <c r="R7" s="986"/>
      <c r="S7" s="986"/>
      <c r="T7" s="986"/>
      <c r="U7" s="986"/>
      <c r="V7" s="986"/>
      <c r="W7" s="986"/>
      <c r="X7" s="986"/>
    </row>
    <row r="8" spans="1:35" s="995" customFormat="1" x14ac:dyDescent="0.25">
      <c r="A8" s="993">
        <v>1</v>
      </c>
      <c r="B8" s="744" t="s">
        <v>4698</v>
      </c>
      <c r="C8" s="953" t="e">
        <f>+#REF!*100/#REF!</f>
        <v>#REF!</v>
      </c>
      <c r="D8" s="1080"/>
      <c r="E8" s="1119">
        <f>9*150</f>
        <v>1350</v>
      </c>
      <c r="F8" s="1119">
        <v>1000</v>
      </c>
      <c r="G8" s="994"/>
      <c r="I8" s="996" t="s">
        <v>526</v>
      </c>
      <c r="J8" s="996">
        <v>441504</v>
      </c>
      <c r="K8" s="996"/>
      <c r="L8" s="996"/>
      <c r="M8" s="996"/>
      <c r="O8" s="996" t="s">
        <v>526</v>
      </c>
      <c r="P8" s="996">
        <v>72000</v>
      </c>
      <c r="Q8" s="996">
        <v>0</v>
      </c>
      <c r="R8" s="996">
        <v>0</v>
      </c>
      <c r="S8" s="996">
        <v>78600</v>
      </c>
      <c r="T8" s="996">
        <v>29600</v>
      </c>
      <c r="U8" s="996">
        <v>495500</v>
      </c>
      <c r="V8" s="996">
        <v>663000</v>
      </c>
      <c r="W8" s="996">
        <v>0</v>
      </c>
      <c r="X8" s="996">
        <v>1338700</v>
      </c>
    </row>
    <row r="9" spans="1:35" s="995" customFormat="1" x14ac:dyDescent="0.25">
      <c r="A9" s="993">
        <f>A8+1</f>
        <v>2</v>
      </c>
      <c r="B9" s="997" t="s">
        <v>528</v>
      </c>
      <c r="C9" s="953" t="e">
        <f>+#REF!*100/#REF!</f>
        <v>#REF!</v>
      </c>
      <c r="D9" s="1080"/>
      <c r="E9" s="1119">
        <v>450</v>
      </c>
      <c r="F9" s="1119">
        <v>500</v>
      </c>
      <c r="G9" s="994"/>
      <c r="I9" s="996" t="s">
        <v>528</v>
      </c>
      <c r="J9" s="996">
        <v>0</v>
      </c>
      <c r="K9" s="996"/>
      <c r="L9" s="996"/>
      <c r="M9" s="996"/>
      <c r="O9" s="996" t="s">
        <v>528</v>
      </c>
      <c r="P9" s="996">
        <v>27000</v>
      </c>
      <c r="Q9" s="996">
        <v>39000</v>
      </c>
      <c r="R9" s="996">
        <v>39000</v>
      </c>
      <c r="S9" s="996">
        <v>0</v>
      </c>
      <c r="T9" s="996">
        <v>25900</v>
      </c>
      <c r="U9" s="996">
        <v>427500</v>
      </c>
      <c r="V9" s="996">
        <v>0</v>
      </c>
      <c r="W9" s="996">
        <v>150000</v>
      </c>
      <c r="X9" s="996">
        <v>708400</v>
      </c>
    </row>
    <row r="10" spans="1:35" s="995" customFormat="1" x14ac:dyDescent="0.25">
      <c r="A10" s="993">
        <f t="shared" ref="A10:A25" si="0">A9+1</f>
        <v>3</v>
      </c>
      <c r="B10" s="997" t="s">
        <v>525</v>
      </c>
      <c r="C10" s="953" t="e">
        <f>+#REF!*100/#REF!</f>
        <v>#REF!</v>
      </c>
      <c r="D10" s="1080"/>
      <c r="E10" s="1119">
        <v>150</v>
      </c>
      <c r="F10" s="1119">
        <v>450</v>
      </c>
      <c r="G10" s="994"/>
      <c r="I10" s="996" t="s">
        <v>525</v>
      </c>
      <c r="J10" s="996">
        <v>0</v>
      </c>
      <c r="K10" s="996"/>
      <c r="L10" s="996"/>
      <c r="M10" s="996"/>
      <c r="O10" s="996" t="s">
        <v>525</v>
      </c>
      <c r="P10" s="996">
        <v>27000</v>
      </c>
      <c r="Q10" s="996">
        <v>0</v>
      </c>
      <c r="R10" s="996">
        <v>5800</v>
      </c>
      <c r="S10" s="996">
        <v>13200</v>
      </c>
      <c r="T10" s="996">
        <v>88600</v>
      </c>
      <c r="U10" s="996">
        <v>0</v>
      </c>
      <c r="V10" s="996">
        <v>57000</v>
      </c>
      <c r="W10" s="996">
        <v>0</v>
      </c>
      <c r="X10" s="996">
        <v>191600</v>
      </c>
    </row>
    <row r="11" spans="1:35" s="995" customFormat="1" x14ac:dyDescent="0.25">
      <c r="A11" s="993">
        <f t="shared" si="0"/>
        <v>4</v>
      </c>
      <c r="B11" s="997" t="s">
        <v>533</v>
      </c>
      <c r="C11" s="953" t="e">
        <f>+#REF!*100/#REF!</f>
        <v>#REF!</v>
      </c>
      <c r="D11" s="1080"/>
      <c r="E11" s="1119">
        <v>150</v>
      </c>
      <c r="F11" s="1119">
        <v>450</v>
      </c>
      <c r="G11" s="994"/>
      <c r="I11" s="996" t="s">
        <v>533</v>
      </c>
      <c r="J11" s="996">
        <v>338360</v>
      </c>
      <c r="K11" s="996"/>
      <c r="L11" s="996"/>
      <c r="M11" s="996"/>
      <c r="O11" s="996" t="s">
        <v>533</v>
      </c>
      <c r="P11" s="996">
        <v>27000</v>
      </c>
      <c r="Q11" s="996">
        <v>0</v>
      </c>
      <c r="R11" s="996">
        <v>24000</v>
      </c>
      <c r="S11" s="996">
        <v>0</v>
      </c>
      <c r="T11" s="996">
        <v>0</v>
      </c>
      <c r="U11" s="996">
        <v>0</v>
      </c>
      <c r="V11" s="996">
        <v>16000</v>
      </c>
      <c r="W11" s="996">
        <v>0</v>
      </c>
      <c r="X11" s="996">
        <v>67000</v>
      </c>
    </row>
    <row r="12" spans="1:35" s="995" customFormat="1" x14ac:dyDescent="0.25">
      <c r="A12" s="993">
        <f t="shared" si="0"/>
        <v>5</v>
      </c>
      <c r="B12" s="997" t="s">
        <v>534</v>
      </c>
      <c r="C12" s="953"/>
      <c r="D12" s="1080"/>
      <c r="E12" s="1119">
        <v>150</v>
      </c>
      <c r="F12" s="1119">
        <v>350</v>
      </c>
      <c r="G12" s="994"/>
      <c r="I12" s="996" t="s">
        <v>1131</v>
      </c>
      <c r="J12" s="996">
        <v>0</v>
      </c>
      <c r="K12" s="996"/>
      <c r="L12" s="996"/>
      <c r="M12" s="996"/>
      <c r="O12" s="996" t="s">
        <v>1131</v>
      </c>
      <c r="P12" s="996">
        <v>36000</v>
      </c>
      <c r="Q12" s="996">
        <v>0</v>
      </c>
      <c r="R12" s="996">
        <v>0</v>
      </c>
      <c r="S12" s="996">
        <v>0</v>
      </c>
      <c r="T12" s="996">
        <v>112000</v>
      </c>
      <c r="U12" s="996">
        <v>0</v>
      </c>
      <c r="V12" s="996">
        <v>0</v>
      </c>
      <c r="W12" s="996">
        <v>0</v>
      </c>
      <c r="X12" s="996">
        <v>148000</v>
      </c>
    </row>
    <row r="13" spans="1:35" s="995" customFormat="1" x14ac:dyDescent="0.25">
      <c r="A13" s="993">
        <f t="shared" si="0"/>
        <v>6</v>
      </c>
      <c r="B13" s="997" t="s">
        <v>535</v>
      </c>
      <c r="C13" s="953"/>
      <c r="D13" s="1080">
        <v>1456</v>
      </c>
      <c r="E13" s="1119">
        <v>150</v>
      </c>
      <c r="F13" s="1119">
        <v>550</v>
      </c>
      <c r="G13" s="994"/>
      <c r="I13" s="996" t="s">
        <v>535</v>
      </c>
      <c r="J13" s="996">
        <v>0</v>
      </c>
      <c r="K13" s="996"/>
      <c r="L13" s="996"/>
      <c r="M13" s="996"/>
      <c r="O13" s="996" t="s">
        <v>535</v>
      </c>
      <c r="P13" s="996">
        <v>171000</v>
      </c>
      <c r="Q13" s="996">
        <v>0</v>
      </c>
      <c r="R13" s="996">
        <v>0</v>
      </c>
      <c r="S13" s="996">
        <v>13200</v>
      </c>
      <c r="T13" s="996">
        <v>55500</v>
      </c>
      <c r="U13" s="996">
        <v>0</v>
      </c>
      <c r="V13" s="996">
        <v>28000</v>
      </c>
      <c r="W13" s="996">
        <v>0</v>
      </c>
      <c r="X13" s="996">
        <v>267700</v>
      </c>
    </row>
    <row r="14" spans="1:35" s="995" customFormat="1" ht="27" x14ac:dyDescent="0.25">
      <c r="A14" s="993">
        <f t="shared" si="0"/>
        <v>7</v>
      </c>
      <c r="B14" s="997" t="s">
        <v>1362</v>
      </c>
      <c r="C14" s="953" t="e">
        <f>+#REF!*100/#REF!</f>
        <v>#REF!</v>
      </c>
      <c r="D14" s="1080">
        <f>9350+9350*4%</f>
        <v>9724</v>
      </c>
      <c r="E14" s="1119">
        <v>150</v>
      </c>
      <c r="F14" s="1119">
        <v>1500</v>
      </c>
      <c r="G14" s="994"/>
      <c r="I14" s="996" t="s">
        <v>508</v>
      </c>
      <c r="J14" s="996">
        <v>2075700</v>
      </c>
      <c r="K14" s="996"/>
      <c r="L14" s="996" t="s">
        <v>1180</v>
      </c>
      <c r="M14" s="996">
        <v>0</v>
      </c>
      <c r="O14" s="996" t="s">
        <v>508</v>
      </c>
      <c r="P14" s="995">
        <v>396000</v>
      </c>
      <c r="Q14" s="995">
        <v>32000</v>
      </c>
      <c r="R14" s="995">
        <v>129200</v>
      </c>
      <c r="S14" s="995">
        <v>6600</v>
      </c>
      <c r="T14" s="995">
        <v>721800</v>
      </c>
      <c r="U14" s="995">
        <v>141400</v>
      </c>
      <c r="V14" s="995">
        <v>91000</v>
      </c>
      <c r="W14" s="995">
        <v>0</v>
      </c>
      <c r="X14" s="995">
        <v>1518000</v>
      </c>
      <c r="Z14" s="996" t="s">
        <v>1180</v>
      </c>
      <c r="AA14" s="996">
        <v>45000</v>
      </c>
      <c r="AB14" s="996">
        <v>0</v>
      </c>
      <c r="AC14" s="996">
        <v>0</v>
      </c>
      <c r="AD14" s="996">
        <v>0</v>
      </c>
      <c r="AE14" s="996">
        <v>48000</v>
      </c>
      <c r="AF14" s="996">
        <v>0</v>
      </c>
      <c r="AG14" s="996">
        <v>0</v>
      </c>
      <c r="AH14" s="996">
        <v>0</v>
      </c>
      <c r="AI14" s="996">
        <v>93000</v>
      </c>
    </row>
    <row r="15" spans="1:35" s="995" customFormat="1" ht="27" x14ac:dyDescent="0.25">
      <c r="A15" s="993">
        <f t="shared" si="0"/>
        <v>8</v>
      </c>
      <c r="B15" s="997" t="s">
        <v>1622</v>
      </c>
      <c r="C15" s="953"/>
      <c r="D15" s="1080"/>
      <c r="E15" s="1119">
        <v>150</v>
      </c>
      <c r="F15" s="1119">
        <v>450</v>
      </c>
      <c r="G15" s="994"/>
      <c r="I15" s="996" t="s">
        <v>1132</v>
      </c>
      <c r="J15" s="996">
        <v>326000</v>
      </c>
      <c r="K15" s="996"/>
      <c r="L15" s="996" t="s">
        <v>1181</v>
      </c>
      <c r="M15" s="996">
        <v>615300</v>
      </c>
      <c r="O15" s="996" t="s">
        <v>1132</v>
      </c>
      <c r="P15" s="996">
        <v>0</v>
      </c>
      <c r="Q15" s="996">
        <v>0</v>
      </c>
      <c r="R15" s="996">
        <v>0</v>
      </c>
      <c r="S15" s="996">
        <v>0</v>
      </c>
      <c r="T15" s="996">
        <v>12200</v>
      </c>
      <c r="U15" s="996">
        <v>0</v>
      </c>
      <c r="V15" s="996">
        <v>52000</v>
      </c>
      <c r="W15" s="996">
        <v>0</v>
      </c>
      <c r="X15" s="996">
        <v>64200</v>
      </c>
      <c r="Z15" s="996" t="s">
        <v>1181</v>
      </c>
      <c r="AA15" s="996">
        <v>144000</v>
      </c>
      <c r="AB15" s="996">
        <v>0</v>
      </c>
      <c r="AC15" s="996">
        <v>0</v>
      </c>
      <c r="AD15" s="996">
        <v>3300</v>
      </c>
      <c r="AE15" s="996">
        <v>97300</v>
      </c>
      <c r="AF15" s="996">
        <v>0</v>
      </c>
      <c r="AG15" s="996">
        <v>28000</v>
      </c>
      <c r="AH15" s="996">
        <v>0</v>
      </c>
      <c r="AI15" s="996">
        <v>272600</v>
      </c>
    </row>
    <row r="16" spans="1:35" s="995" customFormat="1" ht="27" x14ac:dyDescent="0.25">
      <c r="A16" s="993">
        <f t="shared" si="0"/>
        <v>9</v>
      </c>
      <c r="B16" s="997" t="s">
        <v>555</v>
      </c>
      <c r="C16" s="953"/>
      <c r="D16" s="1080"/>
      <c r="E16" s="1119">
        <v>150</v>
      </c>
      <c r="F16" s="1119">
        <v>450</v>
      </c>
      <c r="G16" s="994"/>
      <c r="I16" s="996" t="s">
        <v>1133</v>
      </c>
      <c r="J16" s="996">
        <v>0</v>
      </c>
      <c r="K16" s="996"/>
      <c r="L16" s="996" t="s">
        <v>1182</v>
      </c>
      <c r="M16" s="996">
        <v>463300</v>
      </c>
      <c r="O16" s="996" t="s">
        <v>1133</v>
      </c>
      <c r="P16" s="996">
        <v>45000</v>
      </c>
      <c r="Q16" s="996">
        <v>64000</v>
      </c>
      <c r="R16" s="996">
        <v>64000</v>
      </c>
      <c r="S16" s="996">
        <v>0</v>
      </c>
      <c r="T16" s="996">
        <v>11100</v>
      </c>
      <c r="U16" s="996">
        <v>0</v>
      </c>
      <c r="V16" s="996">
        <v>32000</v>
      </c>
      <c r="W16" s="996">
        <v>0</v>
      </c>
      <c r="X16" s="996">
        <v>216100</v>
      </c>
      <c r="Z16" s="996" t="s">
        <v>1182</v>
      </c>
      <c r="AA16" s="996">
        <v>36000</v>
      </c>
      <c r="AB16" s="996">
        <v>0</v>
      </c>
      <c r="AC16" s="996">
        <v>0</v>
      </c>
      <c r="AD16" s="996">
        <v>0</v>
      </c>
      <c r="AE16" s="996">
        <v>174300</v>
      </c>
      <c r="AF16" s="996">
        <v>0</v>
      </c>
      <c r="AG16" s="996">
        <v>18000</v>
      </c>
      <c r="AH16" s="996">
        <v>0</v>
      </c>
      <c r="AI16" s="996">
        <v>228300</v>
      </c>
    </row>
    <row r="17" spans="1:35" s="995" customFormat="1" ht="27" x14ac:dyDescent="0.25">
      <c r="A17" s="993">
        <f t="shared" si="0"/>
        <v>10</v>
      </c>
      <c r="B17" s="997" t="s">
        <v>1624</v>
      </c>
      <c r="C17" s="953"/>
      <c r="D17" s="1080">
        <f>12000+12000*4%</f>
        <v>12480</v>
      </c>
      <c r="E17" s="1119">
        <v>150</v>
      </c>
      <c r="F17" s="1119">
        <v>450</v>
      </c>
      <c r="G17" s="994"/>
      <c r="I17" s="996" t="s">
        <v>1134</v>
      </c>
      <c r="J17" s="996">
        <v>406000</v>
      </c>
      <c r="K17" s="996"/>
      <c r="L17" s="996" t="s">
        <v>1183</v>
      </c>
      <c r="M17" s="996">
        <v>15800</v>
      </c>
      <c r="O17" s="996" t="s">
        <v>1134</v>
      </c>
      <c r="P17" s="996">
        <v>18000</v>
      </c>
      <c r="Q17" s="996">
        <v>0</v>
      </c>
      <c r="R17" s="996">
        <v>0</v>
      </c>
      <c r="S17" s="996">
        <v>0</v>
      </c>
      <c r="T17" s="996">
        <v>110000</v>
      </c>
      <c r="U17" s="996">
        <v>0</v>
      </c>
      <c r="V17" s="996">
        <v>59000</v>
      </c>
      <c r="W17" s="996">
        <v>0</v>
      </c>
      <c r="X17" s="996">
        <v>187000</v>
      </c>
      <c r="Z17" s="996" t="s">
        <v>1183</v>
      </c>
      <c r="AA17" s="996">
        <v>63000</v>
      </c>
      <c r="AB17" s="996">
        <v>0</v>
      </c>
      <c r="AC17" s="996">
        <v>25000</v>
      </c>
      <c r="AD17" s="996">
        <v>3300</v>
      </c>
      <c r="AE17" s="996">
        <v>67000</v>
      </c>
      <c r="AF17" s="996">
        <v>0</v>
      </c>
      <c r="AG17" s="996">
        <v>45000</v>
      </c>
      <c r="AH17" s="996">
        <v>0</v>
      </c>
      <c r="AI17" s="996">
        <v>203300</v>
      </c>
    </row>
    <row r="18" spans="1:35" s="995" customFormat="1" ht="27" x14ac:dyDescent="0.25">
      <c r="A18" s="993">
        <f t="shared" si="0"/>
        <v>11</v>
      </c>
      <c r="B18" s="997" t="s">
        <v>1625</v>
      </c>
      <c r="C18" s="953"/>
      <c r="D18" s="1080">
        <f>1400+1400*4%</f>
        <v>1456</v>
      </c>
      <c r="E18" s="1119">
        <v>150</v>
      </c>
      <c r="F18" s="1119">
        <v>450</v>
      </c>
      <c r="G18" s="994"/>
      <c r="I18" s="996" t="s">
        <v>1135</v>
      </c>
      <c r="J18" s="996">
        <v>0</v>
      </c>
      <c r="K18" s="996"/>
      <c r="L18" s="996" t="s">
        <v>1184</v>
      </c>
      <c r="M18" s="996">
        <v>457500</v>
      </c>
      <c r="O18" s="996" t="s">
        <v>1135</v>
      </c>
      <c r="P18" s="996">
        <v>0</v>
      </c>
      <c r="Q18" s="996">
        <v>0</v>
      </c>
      <c r="R18" s="996">
        <v>0</v>
      </c>
      <c r="S18" s="996">
        <v>0</v>
      </c>
      <c r="T18" s="996">
        <v>28800</v>
      </c>
      <c r="U18" s="996">
        <v>0</v>
      </c>
      <c r="V18" s="996">
        <v>0</v>
      </c>
      <c r="W18" s="996">
        <v>0</v>
      </c>
      <c r="X18" s="996">
        <v>28800</v>
      </c>
      <c r="Z18" s="996" t="s">
        <v>1184</v>
      </c>
      <c r="AA18" s="996">
        <v>0</v>
      </c>
      <c r="AB18" s="996">
        <v>32000</v>
      </c>
      <c r="AC18" s="996">
        <v>32000</v>
      </c>
      <c r="AD18" s="996">
        <v>0</v>
      </c>
      <c r="AE18" s="996">
        <v>304500</v>
      </c>
      <c r="AF18" s="996">
        <v>141400</v>
      </c>
      <c r="AG18" s="996">
        <v>0</v>
      </c>
      <c r="AH18" s="996">
        <v>0</v>
      </c>
      <c r="AI18" s="996">
        <v>509900</v>
      </c>
    </row>
    <row r="19" spans="1:35" s="995" customFormat="1" ht="27" x14ac:dyDescent="0.25">
      <c r="A19" s="993">
        <f t="shared" si="0"/>
        <v>12</v>
      </c>
      <c r="B19" s="997" t="s">
        <v>1626</v>
      </c>
      <c r="C19" s="953"/>
      <c r="D19" s="1080"/>
      <c r="E19" s="1119">
        <v>150</v>
      </c>
      <c r="F19" s="1119">
        <v>450</v>
      </c>
      <c r="G19" s="994"/>
      <c r="I19" s="996" t="s">
        <v>1136</v>
      </c>
      <c r="J19" s="996">
        <v>0</v>
      </c>
      <c r="K19" s="996"/>
      <c r="L19" s="996" t="s">
        <v>1185</v>
      </c>
      <c r="M19" s="996">
        <v>0</v>
      </c>
      <c r="O19" s="996" t="s">
        <v>1136</v>
      </c>
      <c r="P19" s="996">
        <v>0</v>
      </c>
      <c r="Q19" s="996">
        <v>0</v>
      </c>
      <c r="R19" s="996">
        <v>24000</v>
      </c>
      <c r="S19" s="996">
        <v>0</v>
      </c>
      <c r="T19" s="996">
        <v>28300</v>
      </c>
      <c r="U19" s="996">
        <v>0</v>
      </c>
      <c r="V19" s="996">
        <v>0</v>
      </c>
      <c r="W19" s="996">
        <v>0</v>
      </c>
      <c r="X19" s="996">
        <v>52300</v>
      </c>
      <c r="Z19" s="996" t="s">
        <v>1185</v>
      </c>
      <c r="AA19" s="996">
        <v>54000</v>
      </c>
      <c r="AB19" s="996">
        <v>0</v>
      </c>
      <c r="AC19" s="996">
        <v>72200</v>
      </c>
      <c r="AD19" s="996">
        <v>0</v>
      </c>
      <c r="AE19" s="996">
        <v>11100</v>
      </c>
      <c r="AF19" s="996">
        <v>0</v>
      </c>
      <c r="AG19" s="996">
        <v>0</v>
      </c>
      <c r="AH19" s="996">
        <v>0</v>
      </c>
      <c r="AI19" s="996">
        <v>137300</v>
      </c>
    </row>
    <row r="20" spans="1:35" s="995" customFormat="1" ht="27" x14ac:dyDescent="0.25">
      <c r="A20" s="993">
        <f t="shared" si="0"/>
        <v>13</v>
      </c>
      <c r="B20" s="997" t="s">
        <v>1631</v>
      </c>
      <c r="C20" s="953"/>
      <c r="D20" s="1080">
        <f>4850+4850*4%</f>
        <v>5044</v>
      </c>
      <c r="E20" s="1119">
        <v>150</v>
      </c>
      <c r="F20" s="1119">
        <v>450</v>
      </c>
      <c r="G20" s="994"/>
      <c r="I20" s="998" t="s">
        <v>1137</v>
      </c>
      <c r="J20" s="998">
        <v>3874715.2</v>
      </c>
      <c r="K20" s="996"/>
      <c r="L20" s="996" t="s">
        <v>1186</v>
      </c>
      <c r="M20" s="996">
        <v>523800</v>
      </c>
      <c r="O20" s="998" t="s">
        <v>1137</v>
      </c>
      <c r="P20" s="998"/>
      <c r="Q20" s="998">
        <v>0</v>
      </c>
      <c r="R20" s="998">
        <v>0</v>
      </c>
      <c r="S20" s="998">
        <v>0</v>
      </c>
      <c r="T20" s="998">
        <v>43400</v>
      </c>
      <c r="U20" s="998">
        <v>0</v>
      </c>
      <c r="V20" s="998">
        <v>80000</v>
      </c>
      <c r="W20" s="998">
        <v>0</v>
      </c>
      <c r="X20" s="998">
        <v>144900</v>
      </c>
      <c r="Z20" s="996" t="s">
        <v>1186</v>
      </c>
      <c r="AA20" s="996">
        <v>54000</v>
      </c>
      <c r="AB20" s="996">
        <v>0</v>
      </c>
      <c r="AC20" s="996">
        <v>0</v>
      </c>
      <c r="AD20" s="996">
        <v>0</v>
      </c>
      <c r="AE20" s="996">
        <v>19600</v>
      </c>
      <c r="AF20" s="996">
        <v>0</v>
      </c>
      <c r="AG20" s="996">
        <v>0</v>
      </c>
      <c r="AH20" s="996">
        <v>0</v>
      </c>
      <c r="AI20" s="996">
        <v>73600</v>
      </c>
    </row>
    <row r="21" spans="1:35" s="995" customFormat="1" ht="27" x14ac:dyDescent="0.25">
      <c r="A21" s="993">
        <f t="shared" si="0"/>
        <v>14</v>
      </c>
      <c r="B21" s="997" t="s">
        <v>1632</v>
      </c>
      <c r="C21" s="953"/>
      <c r="D21" s="1080"/>
      <c r="E21" s="1119">
        <v>150</v>
      </c>
      <c r="F21" s="1119">
        <v>450</v>
      </c>
      <c r="G21" s="994"/>
      <c r="I21" s="986" t="s">
        <v>1138</v>
      </c>
      <c r="J21" s="986">
        <v>762400</v>
      </c>
      <c r="K21" s="996"/>
      <c r="L21" s="996"/>
      <c r="M21" s="996"/>
      <c r="O21" s="986" t="s">
        <v>1138</v>
      </c>
      <c r="P21" s="986">
        <v>36000</v>
      </c>
      <c r="Q21" s="986">
        <v>0</v>
      </c>
      <c r="R21" s="986">
        <v>0</v>
      </c>
      <c r="S21" s="986">
        <v>0</v>
      </c>
      <c r="T21" s="986">
        <v>22200</v>
      </c>
      <c r="U21" s="986">
        <v>0</v>
      </c>
      <c r="V21" s="986">
        <v>40000</v>
      </c>
      <c r="W21" s="986">
        <v>0</v>
      </c>
      <c r="X21" s="986">
        <v>98200</v>
      </c>
    </row>
    <row r="22" spans="1:35" s="995" customFormat="1" ht="27" x14ac:dyDescent="0.25">
      <c r="A22" s="993">
        <f t="shared" si="0"/>
        <v>15</v>
      </c>
      <c r="B22" s="997" t="s">
        <v>1633</v>
      </c>
      <c r="C22" s="953"/>
      <c r="D22" s="1080">
        <f>1600+1600*4%</f>
        <v>1664</v>
      </c>
      <c r="E22" s="1119">
        <v>150</v>
      </c>
      <c r="F22" s="1119">
        <v>450</v>
      </c>
      <c r="G22" s="994"/>
      <c r="I22" s="986" t="s">
        <v>1139</v>
      </c>
      <c r="J22" s="986">
        <v>0</v>
      </c>
      <c r="K22" s="996"/>
      <c r="L22" s="996"/>
      <c r="M22" s="996"/>
      <c r="O22" s="986" t="s">
        <v>1139</v>
      </c>
      <c r="P22" s="986">
        <v>0</v>
      </c>
      <c r="Q22" s="986">
        <v>0</v>
      </c>
      <c r="R22" s="986">
        <v>0</v>
      </c>
      <c r="S22" s="986">
        <v>0</v>
      </c>
      <c r="T22" s="986">
        <v>0</v>
      </c>
      <c r="U22" s="986">
        <v>0</v>
      </c>
      <c r="V22" s="986">
        <v>0</v>
      </c>
      <c r="W22" s="986">
        <v>0</v>
      </c>
      <c r="X22" s="986">
        <v>0</v>
      </c>
    </row>
    <row r="23" spans="1:35" s="995" customFormat="1" ht="27" x14ac:dyDescent="0.25">
      <c r="A23" s="993">
        <f t="shared" si="0"/>
        <v>16</v>
      </c>
      <c r="B23" s="997" t="s">
        <v>1630</v>
      </c>
      <c r="C23" s="953"/>
      <c r="D23" s="1080">
        <f>6050+6050*4%</f>
        <v>6292</v>
      </c>
      <c r="E23" s="1119">
        <v>150</v>
      </c>
      <c r="F23" s="1119">
        <v>450</v>
      </c>
      <c r="G23" s="994"/>
      <c r="I23" s="986" t="s">
        <v>1140</v>
      </c>
      <c r="J23" s="986">
        <v>0</v>
      </c>
      <c r="K23" s="996"/>
      <c r="L23" s="996"/>
      <c r="M23" s="996"/>
      <c r="O23" s="986" t="s">
        <v>1140</v>
      </c>
      <c r="P23" s="986">
        <v>90000</v>
      </c>
      <c r="Q23" s="986">
        <v>0</v>
      </c>
      <c r="R23" s="986">
        <v>0</v>
      </c>
      <c r="S23" s="986">
        <v>0</v>
      </c>
      <c r="T23" s="986">
        <v>18300</v>
      </c>
      <c r="U23" s="986">
        <v>0</v>
      </c>
      <c r="V23" s="986">
        <v>17000</v>
      </c>
      <c r="W23" s="986">
        <v>0</v>
      </c>
      <c r="X23" s="986">
        <v>125300</v>
      </c>
    </row>
    <row r="24" spans="1:35" s="995" customFormat="1" x14ac:dyDescent="0.25">
      <c r="A24" s="993">
        <f t="shared" si="0"/>
        <v>17</v>
      </c>
      <c r="B24" s="997" t="s">
        <v>536</v>
      </c>
      <c r="C24" s="953"/>
      <c r="D24" s="1080"/>
      <c r="E24" s="1119">
        <v>150</v>
      </c>
      <c r="F24" s="1119">
        <v>300</v>
      </c>
      <c r="G24" s="994"/>
      <c r="I24" s="986" t="s">
        <v>536</v>
      </c>
      <c r="J24" s="986">
        <v>0</v>
      </c>
      <c r="K24" s="996"/>
      <c r="L24" s="996"/>
      <c r="M24" s="996"/>
      <c r="O24" s="986" t="s">
        <v>536</v>
      </c>
      <c r="P24" s="986">
        <v>0</v>
      </c>
      <c r="Q24" s="986">
        <v>0</v>
      </c>
      <c r="R24" s="986">
        <v>0</v>
      </c>
      <c r="S24" s="986">
        <v>0</v>
      </c>
      <c r="T24" s="986">
        <v>0</v>
      </c>
      <c r="U24" s="986">
        <v>0</v>
      </c>
      <c r="V24" s="986">
        <v>0</v>
      </c>
      <c r="W24" s="986">
        <v>0</v>
      </c>
      <c r="X24" s="986">
        <v>0</v>
      </c>
    </row>
    <row r="25" spans="1:35" s="995" customFormat="1" ht="17.25" customHeight="1" x14ac:dyDescent="0.25">
      <c r="A25" s="993">
        <f t="shared" si="0"/>
        <v>18</v>
      </c>
      <c r="B25" s="997" t="s">
        <v>538</v>
      </c>
      <c r="C25" s="999"/>
      <c r="D25" s="1080">
        <v>3500</v>
      </c>
      <c r="E25" s="1080">
        <v>150</v>
      </c>
      <c r="F25" s="1119">
        <v>400</v>
      </c>
      <c r="G25" s="1000"/>
    </row>
    <row r="26" spans="1:35" s="1003" customFormat="1" ht="17.25" customHeight="1" x14ac:dyDescent="0.25">
      <c r="A26" s="898"/>
      <c r="B26" s="1001" t="s">
        <v>1179</v>
      </c>
      <c r="C26" s="953"/>
      <c r="D26" s="1143">
        <f>SUM(D8:D25)</f>
        <v>41616</v>
      </c>
      <c r="E26" s="1144">
        <f>SUM(E8:E25)</f>
        <v>4200</v>
      </c>
      <c r="F26" s="1144">
        <f>SUM(F8:F25)</f>
        <v>9550</v>
      </c>
      <c r="G26" s="1002"/>
    </row>
    <row r="27" spans="1:35" ht="17.25" customHeight="1" x14ac:dyDescent="0.25">
      <c r="A27" s="990"/>
      <c r="B27" s="1001" t="s">
        <v>1236</v>
      </c>
      <c r="C27" s="953"/>
      <c r="D27" s="1143">
        <f>D26</f>
        <v>41616</v>
      </c>
      <c r="E27" s="1802">
        <f>F26+E26</f>
        <v>13750</v>
      </c>
      <c r="F27" s="1803"/>
      <c r="G27" s="1004"/>
    </row>
    <row r="30" spans="1:35" ht="17.25" x14ac:dyDescent="0.25">
      <c r="B30" s="1005"/>
      <c r="E30" s="1005"/>
    </row>
  </sheetData>
  <mergeCells count="7">
    <mergeCell ref="E27:F27"/>
    <mergeCell ref="A1:F1"/>
    <mergeCell ref="A2:F2"/>
    <mergeCell ref="A3:F3"/>
    <mergeCell ref="A6:A7"/>
    <mergeCell ref="B6:B7"/>
    <mergeCell ref="E6:F6"/>
  </mergeCells>
  <conditionalFormatting sqref="D26:D27 E6:G7 D6:D24 E26:G26 F8:G24">
    <cfRule type="cellIs" dxfId="6" priority="4" operator="equal">
      <formula>0</formula>
    </cfRule>
  </conditionalFormatting>
  <conditionalFormatting sqref="F25">
    <cfRule type="cellIs" dxfId="5" priority="3" operator="equal">
      <formula>0</formula>
    </cfRule>
  </conditionalFormatting>
  <conditionalFormatting sqref="D25">
    <cfRule type="cellIs" dxfId="4" priority="2" operator="equal">
      <formula>0</formula>
    </cfRule>
  </conditionalFormatting>
  <conditionalFormatting sqref="A1">
    <cfRule type="cellIs" dxfId="3" priority="1" stopIfTrue="1" operator="equal">
      <formula>0</formula>
    </cfRule>
  </conditionalFormatting>
  <pageMargins left="0.7" right="0.7" top="0.75" bottom="0.75" header="0.3" footer="0.3"/>
  <pageSetup paperSize="9" scale="6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B1:S50"/>
  <sheetViews>
    <sheetView topLeftCell="A19" workbookViewId="0">
      <selection activeCell="S164" sqref="S164"/>
    </sheetView>
  </sheetViews>
  <sheetFormatPr defaultRowHeight="13.5" x14ac:dyDescent="0.25"/>
  <cols>
    <col min="1" max="1" width="1.85546875" style="5" customWidth="1"/>
    <col min="2" max="2" width="32.42578125" style="5" bestFit="1" customWidth="1"/>
    <col min="3" max="3" width="10.7109375" style="5" customWidth="1"/>
    <col min="4" max="4" width="15.85546875" style="5" bestFit="1" customWidth="1"/>
    <col min="5" max="5" width="16.5703125" style="5" customWidth="1"/>
    <col min="6" max="6" width="14" style="1379" customWidth="1"/>
    <col min="7" max="7" width="11.28515625" style="5" customWidth="1"/>
    <col min="8" max="8" width="3" style="5" customWidth="1"/>
    <col min="9" max="9" width="32.42578125" style="5" bestFit="1" customWidth="1"/>
    <col min="10" max="10" width="9" style="5" customWidth="1"/>
    <col min="11" max="11" width="11.42578125" style="5" customWidth="1"/>
    <col min="12" max="12" width="9.85546875" style="5" bestFit="1" customWidth="1"/>
    <col min="13" max="13" width="11.5703125" style="5" customWidth="1"/>
    <col min="14" max="14" width="9.85546875" style="5" hidden="1" customWidth="1"/>
    <col min="15" max="15" width="2.140625" style="5" hidden="1" customWidth="1"/>
    <col min="16" max="16" width="14.140625" style="5" hidden="1" customWidth="1"/>
    <col min="17" max="17" width="6.140625" style="5" hidden="1" customWidth="1"/>
    <col min="18" max="18" width="8.42578125" style="5" hidden="1" customWidth="1"/>
    <col min="19" max="19" width="6.5703125" style="5" hidden="1" customWidth="1"/>
    <col min="20" max="20" width="8" style="5" customWidth="1"/>
    <col min="21" max="21" width="4.42578125" style="5" customWidth="1"/>
    <col min="22" max="22" width="1.42578125" style="5" customWidth="1"/>
    <col min="23" max="23" width="14.7109375" style="5" customWidth="1"/>
    <col min="24" max="24" width="5.5703125" style="5" customWidth="1"/>
    <col min="25" max="25" width="6.28515625" style="5" customWidth="1"/>
    <col min="26" max="26" width="7.85546875" style="5" customWidth="1"/>
    <col min="27" max="27" width="7.5703125" style="5" customWidth="1"/>
    <col min="28" max="28" width="4.7109375" style="5" customWidth="1"/>
    <col min="29" max="29" width="2" style="5" customWidth="1"/>
    <col min="30" max="30" width="14" style="5" customWidth="1"/>
    <col min="31" max="31" width="5.5703125" style="5" customWidth="1"/>
    <col min="32" max="32" width="7.5703125" style="5" customWidth="1"/>
    <col min="33" max="33" width="6.5703125" style="5" customWidth="1"/>
    <col min="34" max="34" width="8.28515625" style="5" customWidth="1"/>
    <col min="35" max="35" width="6.5703125" style="5" customWidth="1"/>
    <col min="36" max="36" width="1.28515625" style="5" customWidth="1"/>
    <col min="37" max="37" width="15.5703125" style="5" customWidth="1"/>
    <col min="38" max="38" width="5.28515625" style="5" customWidth="1"/>
    <col min="39" max="39" width="7.5703125" style="5" customWidth="1"/>
    <col min="40" max="40" width="6.28515625" style="5" customWidth="1"/>
    <col min="41" max="41" width="8.42578125" style="5" customWidth="1"/>
    <col min="42" max="16384" width="9.140625" style="5"/>
  </cols>
  <sheetData>
    <row r="1" spans="2:14" s="642" customFormat="1" ht="38.25" customHeight="1" x14ac:dyDescent="0.3">
      <c r="B1" s="1809" t="s">
        <v>1373</v>
      </c>
      <c r="C1" s="1809"/>
      <c r="D1" s="1809"/>
      <c r="E1" s="1809"/>
      <c r="F1" s="1809"/>
      <c r="G1" s="1360"/>
      <c r="H1" s="1360"/>
    </row>
    <row r="3" spans="2:14" s="1178" customFormat="1" ht="20.25" x14ac:dyDescent="0.35">
      <c r="B3" s="1368" t="s">
        <v>549</v>
      </c>
      <c r="C3" s="1368"/>
      <c r="D3" s="1368"/>
      <c r="E3" s="1368"/>
      <c r="F3" s="1375"/>
      <c r="G3" s="1368"/>
      <c r="H3" s="1368"/>
      <c r="I3" s="1368"/>
      <c r="J3" s="1368"/>
      <c r="K3" s="1368"/>
      <c r="L3" s="1368"/>
      <c r="M3" s="1368"/>
      <c r="N3" s="1368"/>
    </row>
    <row r="4" spans="2:14" s="1178" customFormat="1" ht="20.25" x14ac:dyDescent="0.35">
      <c r="B4" s="1368"/>
      <c r="C4" s="1368"/>
      <c r="D4" s="1368"/>
      <c r="E4" s="1368"/>
      <c r="F4" s="1375" t="s">
        <v>1374</v>
      </c>
      <c r="G4" s="1368"/>
      <c r="H4" s="1368"/>
      <c r="I4" s="1368"/>
      <c r="J4" s="1368"/>
      <c r="K4" s="1368"/>
      <c r="L4" s="1368"/>
      <c r="M4" s="1368"/>
      <c r="N4" s="1368"/>
    </row>
    <row r="5" spans="2:14" s="1178" customFormat="1" ht="32.25" customHeight="1" x14ac:dyDescent="0.35">
      <c r="B5" s="1810" t="s">
        <v>1375</v>
      </c>
      <c r="C5" s="1811"/>
      <c r="D5" s="1812"/>
      <c r="E5" s="1364"/>
      <c r="F5" s="1376">
        <f>SUM(F6:F14)</f>
        <v>9445.4981999999982</v>
      </c>
      <c r="G5" s="1366"/>
      <c r="H5" s="1368"/>
      <c r="I5" s="1368"/>
      <c r="J5" s="1368"/>
      <c r="K5" s="1368"/>
      <c r="L5" s="1368"/>
      <c r="M5" s="1368"/>
      <c r="N5" s="1368"/>
    </row>
    <row r="6" spans="2:14" s="1178" customFormat="1" ht="32.25" customHeight="1" x14ac:dyDescent="0.35">
      <c r="B6" s="1367" t="s">
        <v>1386</v>
      </c>
      <c r="C6" s="1369" t="s">
        <v>1376</v>
      </c>
      <c r="D6" s="1370">
        <f>+K30*9</f>
        <v>20222.37</v>
      </c>
      <c r="E6" s="1369">
        <v>460</v>
      </c>
      <c r="F6" s="1377">
        <f>+D6*E6/1000</f>
        <v>9302.2901999999995</v>
      </c>
      <c r="G6" s="1368"/>
      <c r="H6" s="1366"/>
      <c r="I6" s="1368"/>
      <c r="J6" s="1368"/>
      <c r="K6" s="1368"/>
      <c r="L6" s="1368"/>
      <c r="M6" s="1368"/>
      <c r="N6" s="1368"/>
    </row>
    <row r="7" spans="2:14" s="1178" customFormat="1" ht="22.5" customHeight="1" x14ac:dyDescent="0.35">
      <c r="B7" s="1367" t="s">
        <v>1378</v>
      </c>
      <c r="C7" s="1369" t="s">
        <v>1376</v>
      </c>
      <c r="D7" s="1370">
        <f t="shared" ref="D7:D14" si="0">+K31*9</f>
        <v>0</v>
      </c>
      <c r="E7" s="1369">
        <v>480</v>
      </c>
      <c r="F7" s="1377">
        <f t="shared" ref="F7:F14" si="1">+D7*E7/1000</f>
        <v>0</v>
      </c>
      <c r="G7" s="1368"/>
      <c r="H7" s="1368"/>
      <c r="I7" s="1368"/>
      <c r="J7" s="1368"/>
      <c r="K7" s="1368"/>
      <c r="L7" s="1368"/>
      <c r="M7" s="1368"/>
      <c r="N7" s="1368"/>
    </row>
    <row r="8" spans="2:14" s="1178" customFormat="1" ht="20.25" x14ac:dyDescent="0.35">
      <c r="B8" s="1367" t="s">
        <v>1379</v>
      </c>
      <c r="C8" s="1369" t="s">
        <v>1377</v>
      </c>
      <c r="D8" s="1370">
        <f t="shared" si="0"/>
        <v>0</v>
      </c>
      <c r="E8" s="1369">
        <v>200</v>
      </c>
      <c r="F8" s="1377">
        <f t="shared" si="1"/>
        <v>0</v>
      </c>
      <c r="G8" s="1368"/>
      <c r="H8" s="1368"/>
      <c r="I8" s="1368"/>
      <c r="J8" s="1368"/>
      <c r="K8" s="1368"/>
      <c r="L8" s="1368"/>
      <c r="M8" s="1368"/>
      <c r="N8" s="1368"/>
    </row>
    <row r="9" spans="2:14" s="1178" customFormat="1" ht="20.25" x14ac:dyDescent="0.35">
      <c r="B9" s="1367" t="s">
        <v>1380</v>
      </c>
      <c r="C9" s="1369" t="s">
        <v>701</v>
      </c>
      <c r="D9" s="1370">
        <f t="shared" si="0"/>
        <v>0</v>
      </c>
      <c r="E9" s="1369">
        <v>5000</v>
      </c>
      <c r="F9" s="1377">
        <f t="shared" si="1"/>
        <v>0</v>
      </c>
      <c r="G9" s="1368"/>
      <c r="H9" s="1368"/>
      <c r="I9" s="1368"/>
      <c r="J9" s="1368"/>
      <c r="K9" s="1368"/>
      <c r="L9" s="1368"/>
      <c r="M9" s="1368"/>
      <c r="N9" s="1368"/>
    </row>
    <row r="10" spans="2:14" s="1178" customFormat="1" ht="20.25" x14ac:dyDescent="0.35">
      <c r="B10" s="1367" t="s">
        <v>1381</v>
      </c>
      <c r="C10" s="1369" t="s">
        <v>701</v>
      </c>
      <c r="D10" s="1370">
        <f t="shared" si="0"/>
        <v>108</v>
      </c>
      <c r="E10" s="1369">
        <v>726</v>
      </c>
      <c r="F10" s="1377">
        <f t="shared" si="1"/>
        <v>78.408000000000001</v>
      </c>
      <c r="G10" s="1368"/>
      <c r="H10" s="1368"/>
      <c r="I10" s="1368"/>
      <c r="J10" s="1368"/>
      <c r="K10" s="1368"/>
      <c r="L10" s="1368"/>
      <c r="M10" s="1368"/>
      <c r="N10" s="1368"/>
    </row>
    <row r="11" spans="2:14" s="1178" customFormat="1" ht="20.25" x14ac:dyDescent="0.35">
      <c r="B11" s="1367" t="s">
        <v>1382</v>
      </c>
      <c r="C11" s="1369" t="s">
        <v>701</v>
      </c>
      <c r="D11" s="1370">
        <f t="shared" si="0"/>
        <v>0</v>
      </c>
      <c r="E11" s="1369">
        <v>26000</v>
      </c>
      <c r="F11" s="1377">
        <f t="shared" si="1"/>
        <v>0</v>
      </c>
      <c r="G11" s="1368"/>
      <c r="H11" s="1368"/>
      <c r="I11" s="1368"/>
      <c r="J11" s="1368"/>
      <c r="K11" s="1368"/>
      <c r="L11" s="1368"/>
      <c r="M11" s="1368"/>
      <c r="N11" s="1368"/>
    </row>
    <row r="12" spans="2:14" s="1178" customFormat="1" ht="20.25" x14ac:dyDescent="0.35">
      <c r="B12" s="1367" t="s">
        <v>1383</v>
      </c>
      <c r="C12" s="1369" t="s">
        <v>701</v>
      </c>
      <c r="D12" s="1370">
        <f t="shared" si="0"/>
        <v>0</v>
      </c>
      <c r="E12" s="1369">
        <v>1000</v>
      </c>
      <c r="F12" s="1377">
        <f t="shared" si="1"/>
        <v>0</v>
      </c>
      <c r="G12" s="1368"/>
      <c r="H12" s="1368"/>
      <c r="I12" s="1368"/>
      <c r="J12" s="1368"/>
      <c r="K12" s="1368"/>
      <c r="L12" s="1368"/>
      <c r="M12" s="1368"/>
      <c r="N12" s="1368"/>
    </row>
    <row r="13" spans="2:14" s="1178" customFormat="1" ht="20.25" x14ac:dyDescent="0.35">
      <c r="B13" s="1367" t="s">
        <v>1384</v>
      </c>
      <c r="C13" s="1369" t="s">
        <v>701</v>
      </c>
      <c r="D13" s="1370">
        <f t="shared" si="0"/>
        <v>0</v>
      </c>
      <c r="E13" s="1369">
        <v>21000</v>
      </c>
      <c r="F13" s="1377">
        <f t="shared" si="1"/>
        <v>0</v>
      </c>
      <c r="G13" s="1368"/>
      <c r="H13" s="1368"/>
      <c r="I13" s="1368"/>
      <c r="J13" s="1368"/>
      <c r="K13" s="1368"/>
      <c r="L13" s="1368"/>
      <c r="M13" s="1368"/>
      <c r="N13" s="1368"/>
    </row>
    <row r="14" spans="2:14" s="1178" customFormat="1" ht="20.25" x14ac:dyDescent="0.35">
      <c r="B14" s="1367" t="s">
        <v>1385</v>
      </c>
      <c r="C14" s="1369" t="s">
        <v>701</v>
      </c>
      <c r="D14" s="1370">
        <f t="shared" si="0"/>
        <v>54</v>
      </c>
      <c r="E14" s="1369">
        <v>1200</v>
      </c>
      <c r="F14" s="1377">
        <f t="shared" si="1"/>
        <v>64.8</v>
      </c>
      <c r="G14" s="1368"/>
      <c r="H14" s="1368"/>
      <c r="I14" s="1368"/>
      <c r="J14" s="1368"/>
      <c r="K14" s="1368"/>
      <c r="L14" s="1368"/>
      <c r="M14" s="1368"/>
      <c r="N14" s="1368"/>
    </row>
    <row r="15" spans="2:14" ht="20.25" x14ac:dyDescent="0.35">
      <c r="B15" s="1368"/>
      <c r="C15" s="1368"/>
      <c r="D15" s="1368"/>
      <c r="E15" s="1368"/>
      <c r="F15" s="1378"/>
      <c r="G15" s="1368"/>
      <c r="H15" s="1368"/>
      <c r="I15" s="1368"/>
      <c r="J15" s="1368"/>
      <c r="K15" s="1368"/>
      <c r="L15" s="1368"/>
      <c r="M15" s="1368"/>
      <c r="N15" s="1368"/>
    </row>
    <row r="16" spans="2:14" ht="20.25" x14ac:dyDescent="0.35">
      <c r="B16" s="1368" t="s">
        <v>1242</v>
      </c>
      <c r="C16" s="1368"/>
      <c r="D16" s="1368"/>
      <c r="E16" s="1368"/>
      <c r="F16" s="1375" t="s">
        <v>1387</v>
      </c>
      <c r="G16" s="1368"/>
      <c r="H16" s="1368"/>
      <c r="I16" s="1368"/>
      <c r="J16" s="1368"/>
      <c r="K16" s="1368"/>
      <c r="L16" s="1368"/>
      <c r="M16" s="1368"/>
      <c r="N16" s="1368"/>
    </row>
    <row r="17" spans="2:18" ht="20.25" x14ac:dyDescent="0.35">
      <c r="B17" s="1810" t="s">
        <v>1375</v>
      </c>
      <c r="C17" s="1811"/>
      <c r="D17" s="1812"/>
      <c r="E17" s="1364"/>
      <c r="F17" s="1376">
        <f>SUM(F18:F26)</f>
        <v>3148.4993999999992</v>
      </c>
      <c r="G17" s="1366"/>
      <c r="H17" s="1368"/>
      <c r="I17" s="1368"/>
      <c r="J17" s="1368"/>
      <c r="K17" s="1368"/>
      <c r="L17" s="1368"/>
      <c r="M17" s="1366"/>
      <c r="N17" s="1368"/>
      <c r="P17" s="1019">
        <v>20990</v>
      </c>
    </row>
    <row r="18" spans="2:18" ht="20.25" x14ac:dyDescent="0.35">
      <c r="B18" s="1367" t="s">
        <v>1386</v>
      </c>
      <c r="C18" s="1369" t="s">
        <v>1376</v>
      </c>
      <c r="D18" s="1370">
        <f>+K30*3</f>
        <v>6740.7899999999991</v>
      </c>
      <c r="E18" s="1369">
        <v>460</v>
      </c>
      <c r="F18" s="1377">
        <f>+D18*E18/1000</f>
        <v>3100.7633999999994</v>
      </c>
      <c r="G18" s="1368"/>
      <c r="H18" s="1368"/>
      <c r="I18" s="1368"/>
      <c r="J18" s="1368"/>
      <c r="K18" s="1368"/>
      <c r="L18" s="1368"/>
      <c r="M18" s="1368"/>
      <c r="N18" s="1368"/>
    </row>
    <row r="19" spans="2:18" ht="20.25" x14ac:dyDescent="0.35">
      <c r="B19" s="1367" t="s">
        <v>1378</v>
      </c>
      <c r="C19" s="1369" t="s">
        <v>1376</v>
      </c>
      <c r="D19" s="1370">
        <f t="shared" ref="D19:D26" si="2">+K31*3</f>
        <v>0</v>
      </c>
      <c r="E19" s="1369">
        <v>480</v>
      </c>
      <c r="F19" s="1377">
        <f t="shared" ref="F19:F26" si="3">+D19*E19/1000</f>
        <v>0</v>
      </c>
      <c r="G19" s="1368"/>
      <c r="H19" s="1368"/>
      <c r="I19" s="1368"/>
      <c r="J19" s="1368"/>
      <c r="K19" s="1368"/>
      <c r="L19" s="1368"/>
      <c r="M19" s="1368"/>
      <c r="N19" s="1368"/>
    </row>
    <row r="20" spans="2:18" ht="20.25" x14ac:dyDescent="0.35">
      <c r="B20" s="1367" t="s">
        <v>1379</v>
      </c>
      <c r="C20" s="1369" t="s">
        <v>1377</v>
      </c>
      <c r="D20" s="1370">
        <f t="shared" si="2"/>
        <v>0</v>
      </c>
      <c r="E20" s="1369">
        <v>200</v>
      </c>
      <c r="F20" s="1377">
        <f t="shared" si="3"/>
        <v>0</v>
      </c>
      <c r="G20" s="1368"/>
      <c r="H20" s="1368"/>
      <c r="I20" s="1368"/>
      <c r="J20" s="1368"/>
      <c r="K20" s="1368"/>
      <c r="L20" s="1368"/>
      <c r="M20" s="1368"/>
      <c r="N20" s="1368"/>
    </row>
    <row r="21" spans="2:18" ht="20.25" x14ac:dyDescent="0.35">
      <c r="B21" s="1367" t="s">
        <v>1380</v>
      </c>
      <c r="C21" s="1369" t="s">
        <v>701</v>
      </c>
      <c r="D21" s="1370">
        <f t="shared" si="2"/>
        <v>0</v>
      </c>
      <c r="E21" s="1369">
        <v>5000</v>
      </c>
      <c r="F21" s="1377">
        <f t="shared" si="3"/>
        <v>0</v>
      </c>
      <c r="G21" s="1368"/>
      <c r="H21" s="1368"/>
      <c r="I21" s="1368"/>
      <c r="J21" s="1368"/>
      <c r="K21" s="1368"/>
      <c r="L21" s="1368"/>
      <c r="M21" s="1368"/>
      <c r="N21" s="1368"/>
    </row>
    <row r="22" spans="2:18" ht="20.25" x14ac:dyDescent="0.35">
      <c r="B22" s="1367" t="s">
        <v>1381</v>
      </c>
      <c r="C22" s="1369" t="s">
        <v>701</v>
      </c>
      <c r="D22" s="1370">
        <f t="shared" si="2"/>
        <v>36</v>
      </c>
      <c r="E22" s="1369">
        <v>726</v>
      </c>
      <c r="F22" s="1377">
        <f t="shared" si="3"/>
        <v>26.135999999999999</v>
      </c>
      <c r="G22" s="1368"/>
      <c r="H22" s="1368"/>
      <c r="I22" s="1368"/>
      <c r="J22" s="1368"/>
      <c r="K22" s="1368"/>
      <c r="L22" s="1368"/>
      <c r="M22" s="1368"/>
      <c r="N22" s="1368"/>
    </row>
    <row r="23" spans="2:18" ht="20.25" x14ac:dyDescent="0.35">
      <c r="B23" s="1367" t="s">
        <v>1382</v>
      </c>
      <c r="C23" s="1369" t="s">
        <v>701</v>
      </c>
      <c r="D23" s="1370">
        <f t="shared" si="2"/>
        <v>0</v>
      </c>
      <c r="E23" s="1369">
        <v>26000</v>
      </c>
      <c r="F23" s="1377">
        <f t="shared" si="3"/>
        <v>0</v>
      </c>
      <c r="G23" s="1368"/>
      <c r="H23" s="1368"/>
      <c r="I23" s="1368"/>
      <c r="J23" s="1368"/>
      <c r="K23" s="1368"/>
      <c r="L23" s="1368"/>
      <c r="M23" s="1368"/>
      <c r="N23" s="1368"/>
    </row>
    <row r="24" spans="2:18" ht="20.25" x14ac:dyDescent="0.35">
      <c r="B24" s="1367" t="s">
        <v>1383</v>
      </c>
      <c r="C24" s="1369" t="s">
        <v>701</v>
      </c>
      <c r="D24" s="1370">
        <f t="shared" si="2"/>
        <v>0</v>
      </c>
      <c r="E24" s="1369">
        <v>1000</v>
      </c>
      <c r="F24" s="1377">
        <f t="shared" si="3"/>
        <v>0</v>
      </c>
      <c r="G24" s="1368"/>
      <c r="H24" s="1368"/>
      <c r="I24" s="1368"/>
      <c r="J24" s="1368"/>
      <c r="K24" s="1368"/>
      <c r="L24" s="1368"/>
      <c r="M24" s="1368"/>
      <c r="N24" s="1368"/>
    </row>
    <row r="25" spans="2:18" ht="20.25" x14ac:dyDescent="0.35">
      <c r="B25" s="1367" t="s">
        <v>1384</v>
      </c>
      <c r="C25" s="1369" t="s">
        <v>701</v>
      </c>
      <c r="D25" s="1370">
        <f t="shared" si="2"/>
        <v>0</v>
      </c>
      <c r="E25" s="1369">
        <v>21000</v>
      </c>
      <c r="F25" s="1377">
        <f t="shared" si="3"/>
        <v>0</v>
      </c>
      <c r="G25" s="1368"/>
      <c r="H25" s="1368"/>
      <c r="I25" s="1368"/>
      <c r="J25" s="1368"/>
      <c r="K25" s="1368"/>
      <c r="L25" s="1368"/>
      <c r="M25" s="1368"/>
      <c r="N25" s="1368"/>
    </row>
    <row r="26" spans="2:18" ht="20.25" x14ac:dyDescent="0.35">
      <c r="B26" s="1367" t="s">
        <v>1385</v>
      </c>
      <c r="C26" s="1369" t="s">
        <v>701</v>
      </c>
      <c r="D26" s="1370">
        <f t="shared" si="2"/>
        <v>18</v>
      </c>
      <c r="E26" s="1369">
        <v>1200</v>
      </c>
      <c r="F26" s="1377">
        <f t="shared" si="3"/>
        <v>21.6</v>
      </c>
      <c r="G26" s="1368"/>
      <c r="H26" s="1368"/>
      <c r="I26" s="1368"/>
      <c r="J26" s="1368"/>
      <c r="K26" s="1368"/>
      <c r="L26" s="1368"/>
      <c r="M26" s="1368"/>
      <c r="N26" s="1368"/>
    </row>
    <row r="27" spans="2:18" ht="20.25" x14ac:dyDescent="0.35">
      <c r="B27" s="1368"/>
      <c r="C27" s="1368"/>
      <c r="D27" s="1368"/>
      <c r="E27" s="1368"/>
      <c r="F27" s="1378"/>
      <c r="G27" s="1368"/>
      <c r="H27" s="1368"/>
      <c r="I27" s="1368"/>
      <c r="J27" s="1368"/>
      <c r="K27" s="1368"/>
      <c r="L27" s="1368"/>
      <c r="M27" s="1368"/>
      <c r="N27" s="1368"/>
      <c r="P27" s="5">
        <f>1400-160.5</f>
        <v>1239.5</v>
      </c>
    </row>
    <row r="28" spans="2:18" ht="20.25" x14ac:dyDescent="0.35">
      <c r="B28" s="1368" t="s">
        <v>1129</v>
      </c>
      <c r="C28" s="1368"/>
      <c r="D28" s="1368"/>
      <c r="E28" s="1368"/>
      <c r="F28" s="1375" t="s">
        <v>6953</v>
      </c>
      <c r="G28" s="1368"/>
      <c r="H28" s="1368"/>
      <c r="I28" s="1368"/>
      <c r="J28" s="1368" t="s">
        <v>1243</v>
      </c>
      <c r="K28" s="1368"/>
      <c r="L28" s="1368"/>
      <c r="M28" s="1373"/>
      <c r="N28" s="1368"/>
    </row>
    <row r="29" spans="2:18" ht="20.25" x14ac:dyDescent="0.35">
      <c r="B29" s="1810" t="s">
        <v>1375</v>
      </c>
      <c r="C29" s="1811"/>
      <c r="D29" s="1812"/>
      <c r="E29" s="1364"/>
      <c r="F29" s="1376">
        <f>SUM(F30:F38)</f>
        <v>17841.496599999999</v>
      </c>
      <c r="G29" s="1368"/>
      <c r="H29" s="1368"/>
      <c r="I29" s="1810" t="s">
        <v>1375</v>
      </c>
      <c r="J29" s="1811"/>
      <c r="K29" s="1812"/>
      <c r="L29" s="1364"/>
      <c r="M29" s="1365">
        <f>SUM(M30:M38)</f>
        <v>1049.4998000000001</v>
      </c>
      <c r="N29" s="1368"/>
    </row>
    <row r="30" spans="2:18" ht="20.25" x14ac:dyDescent="0.35">
      <c r="B30" s="1367" t="s">
        <v>1386</v>
      </c>
      <c r="C30" s="1369" t="s">
        <v>1376</v>
      </c>
      <c r="D30" s="1370">
        <f>+K30*17</f>
        <v>38197.81</v>
      </c>
      <c r="E30" s="1369">
        <v>460</v>
      </c>
      <c r="F30" s="1377">
        <f>+D30*E30/1000</f>
        <v>17570.992599999998</v>
      </c>
      <c r="G30" s="1368"/>
      <c r="H30" s="1368"/>
      <c r="I30" s="1367" t="s">
        <v>1386</v>
      </c>
      <c r="J30" s="1369" t="s">
        <v>1376</v>
      </c>
      <c r="K30" s="1370">
        <v>2246.9299999999998</v>
      </c>
      <c r="L30" s="1369">
        <v>460</v>
      </c>
      <c r="M30" s="1370">
        <f>K30*L30/1000</f>
        <v>1033.5878</v>
      </c>
      <c r="N30" s="1368">
        <v>460</v>
      </c>
      <c r="P30" s="1371">
        <v>2500</v>
      </c>
      <c r="Q30" s="770">
        <v>490</v>
      </c>
      <c r="R30" s="1372">
        <f>P30*Q30/1000</f>
        <v>1225</v>
      </c>
    </row>
    <row r="31" spans="2:18" ht="20.25" x14ac:dyDescent="0.35">
      <c r="B31" s="1367" t="s">
        <v>1378</v>
      </c>
      <c r="C31" s="1369" t="s">
        <v>1376</v>
      </c>
      <c r="D31" s="1370">
        <f t="shared" ref="D31:D37" si="4">+K31*16</f>
        <v>0</v>
      </c>
      <c r="E31" s="1369">
        <v>480</v>
      </c>
      <c r="F31" s="1377">
        <f t="shared" ref="F31:F38" si="5">+D31*E31/1000</f>
        <v>0</v>
      </c>
      <c r="G31" s="1368"/>
      <c r="H31" s="1368"/>
      <c r="I31" s="1367" t="s">
        <v>1378</v>
      </c>
      <c r="J31" s="1369" t="s">
        <v>1376</v>
      </c>
      <c r="K31" s="1370"/>
      <c r="L31" s="1369">
        <v>480</v>
      </c>
      <c r="M31" s="1370">
        <f>K31*L31/1000</f>
        <v>0</v>
      </c>
      <c r="N31" s="1368">
        <v>480</v>
      </c>
    </row>
    <row r="32" spans="2:18" ht="20.25" x14ac:dyDescent="0.35">
      <c r="B32" s="1367" t="s">
        <v>1379</v>
      </c>
      <c r="C32" s="1369" t="s">
        <v>1377</v>
      </c>
      <c r="D32" s="1370">
        <f t="shared" si="4"/>
        <v>0</v>
      </c>
      <c r="E32" s="1369">
        <v>200</v>
      </c>
      <c r="F32" s="1377">
        <f t="shared" si="5"/>
        <v>0</v>
      </c>
      <c r="G32" s="1368"/>
      <c r="H32" s="1368"/>
      <c r="I32" s="1367" t="s">
        <v>1379</v>
      </c>
      <c r="J32" s="1369" t="s">
        <v>1377</v>
      </c>
      <c r="K32" s="1370"/>
      <c r="L32" s="1369">
        <v>200</v>
      </c>
      <c r="M32" s="1370">
        <f>K32*L32/1000</f>
        <v>0</v>
      </c>
      <c r="N32" s="1368">
        <v>200</v>
      </c>
      <c r="P32" s="5">
        <v>2183.8000000000002</v>
      </c>
      <c r="Q32" s="5">
        <v>340</v>
      </c>
      <c r="R32" s="5">
        <v>742.5</v>
      </c>
    </row>
    <row r="33" spans="2:16" ht="20.25" x14ac:dyDescent="0.35">
      <c r="B33" s="1367" t="s">
        <v>1380</v>
      </c>
      <c r="C33" s="1369" t="s">
        <v>701</v>
      </c>
      <c r="D33" s="1370">
        <f t="shared" si="4"/>
        <v>0</v>
      </c>
      <c r="E33" s="1369">
        <v>5000</v>
      </c>
      <c r="F33" s="1377">
        <f t="shared" si="5"/>
        <v>0</v>
      </c>
      <c r="G33" s="1368"/>
      <c r="H33" s="1368"/>
      <c r="I33" s="1367" t="s">
        <v>1389</v>
      </c>
      <c r="J33" s="1369" t="s">
        <v>1376</v>
      </c>
      <c r="K33" s="1370"/>
      <c r="L33" s="1369">
        <v>5000</v>
      </c>
      <c r="M33" s="1370">
        <f t="shared" ref="M33:M38" si="6">L33*K33/1000</f>
        <v>0</v>
      </c>
      <c r="N33" s="1368">
        <v>5000</v>
      </c>
    </row>
    <row r="34" spans="2:16" ht="20.25" x14ac:dyDescent="0.35">
      <c r="B34" s="1367" t="s">
        <v>1381</v>
      </c>
      <c r="C34" s="1369" t="s">
        <v>701</v>
      </c>
      <c r="D34" s="1370">
        <f>+K34*17</f>
        <v>204</v>
      </c>
      <c r="E34" s="1369">
        <v>726</v>
      </c>
      <c r="F34" s="1377">
        <f t="shared" si="5"/>
        <v>148.10400000000001</v>
      </c>
      <c r="G34" s="1368"/>
      <c r="H34" s="1368"/>
      <c r="I34" s="1367" t="s">
        <v>1388</v>
      </c>
      <c r="J34" s="1369" t="s">
        <v>1376</v>
      </c>
      <c r="K34" s="1370">
        <v>12</v>
      </c>
      <c r="L34" s="1369">
        <v>726</v>
      </c>
      <c r="M34" s="1370">
        <f t="shared" si="6"/>
        <v>8.7119999999999997</v>
      </c>
      <c r="N34" s="1374">
        <v>726</v>
      </c>
    </row>
    <row r="35" spans="2:16" ht="20.25" x14ac:dyDescent="0.35">
      <c r="B35" s="1367" t="s">
        <v>1382</v>
      </c>
      <c r="C35" s="1369" t="s">
        <v>701</v>
      </c>
      <c r="D35" s="1370">
        <f t="shared" si="4"/>
        <v>0</v>
      </c>
      <c r="E35" s="1369">
        <v>26000</v>
      </c>
      <c r="F35" s="1377">
        <f t="shared" si="5"/>
        <v>0</v>
      </c>
      <c r="G35" s="1368"/>
      <c r="H35" s="1368"/>
      <c r="I35" s="1367" t="s">
        <v>1382</v>
      </c>
      <c r="J35" s="1369" t="s">
        <v>701</v>
      </c>
      <c r="K35" s="1370"/>
      <c r="L35" s="1369">
        <v>26000</v>
      </c>
      <c r="M35" s="1370">
        <f t="shared" si="6"/>
        <v>0</v>
      </c>
      <c r="N35" s="1368">
        <v>26000</v>
      </c>
      <c r="P35" s="5" t="s">
        <v>1244</v>
      </c>
    </row>
    <row r="36" spans="2:16" ht="20.25" x14ac:dyDescent="0.35">
      <c r="B36" s="1367" t="s">
        <v>1383</v>
      </c>
      <c r="C36" s="1369" t="s">
        <v>701</v>
      </c>
      <c r="D36" s="1370">
        <f t="shared" si="4"/>
        <v>0</v>
      </c>
      <c r="E36" s="1369">
        <v>1000</v>
      </c>
      <c r="F36" s="1377">
        <f t="shared" si="5"/>
        <v>0</v>
      </c>
      <c r="G36" s="1368"/>
      <c r="H36" s="1368"/>
      <c r="I36" s="1367" t="s">
        <v>1383</v>
      </c>
      <c r="J36" s="1369" t="s">
        <v>701</v>
      </c>
      <c r="K36" s="1370"/>
      <c r="L36" s="1369">
        <v>1000</v>
      </c>
      <c r="M36" s="1370">
        <f t="shared" si="6"/>
        <v>0</v>
      </c>
      <c r="N36" s="1368">
        <v>1000</v>
      </c>
      <c r="P36" s="5" t="s">
        <v>1245</v>
      </c>
    </row>
    <row r="37" spans="2:16" ht="20.25" x14ac:dyDescent="0.35">
      <c r="B37" s="1367" t="s">
        <v>1384</v>
      </c>
      <c r="C37" s="1369" t="s">
        <v>701</v>
      </c>
      <c r="D37" s="1370">
        <f t="shared" si="4"/>
        <v>0</v>
      </c>
      <c r="E37" s="1369">
        <v>21000</v>
      </c>
      <c r="F37" s="1377">
        <f t="shared" si="5"/>
        <v>0</v>
      </c>
      <c r="G37" s="1368"/>
      <c r="H37" s="1368"/>
      <c r="I37" s="1367" t="s">
        <v>1384</v>
      </c>
      <c r="J37" s="1369" t="s">
        <v>701</v>
      </c>
      <c r="K37" s="1370"/>
      <c r="L37" s="1369">
        <v>21000</v>
      </c>
      <c r="M37" s="1370">
        <f t="shared" si="6"/>
        <v>0</v>
      </c>
      <c r="N37" s="1368">
        <v>21000</v>
      </c>
    </row>
    <row r="38" spans="2:16" ht="20.25" x14ac:dyDescent="0.35">
      <c r="B38" s="1367" t="s">
        <v>1385</v>
      </c>
      <c r="C38" s="1369" t="s">
        <v>701</v>
      </c>
      <c r="D38" s="1370">
        <f>+K38*17</f>
        <v>102</v>
      </c>
      <c r="E38" s="1369">
        <v>1200</v>
      </c>
      <c r="F38" s="1377">
        <f t="shared" si="5"/>
        <v>122.4</v>
      </c>
      <c r="G38" s="1368"/>
      <c r="H38" s="1368"/>
      <c r="I38" s="1367" t="s">
        <v>1385</v>
      </c>
      <c r="J38" s="1369" t="s">
        <v>701</v>
      </c>
      <c r="K38" s="1370">
        <v>6</v>
      </c>
      <c r="L38" s="1369">
        <v>1200</v>
      </c>
      <c r="M38" s="1370">
        <f t="shared" si="6"/>
        <v>7.2</v>
      </c>
      <c r="N38" s="1368">
        <v>1200</v>
      </c>
    </row>
    <row r="39" spans="2:16" ht="20.25" x14ac:dyDescent="0.35">
      <c r="B39" s="1368"/>
      <c r="C39" s="1368"/>
      <c r="D39" s="1368"/>
      <c r="E39" s="1368"/>
      <c r="F39" s="1378"/>
      <c r="G39" s="1368"/>
      <c r="H39" s="1368"/>
      <c r="I39" s="1368"/>
      <c r="J39" s="1368"/>
      <c r="K39" s="1368"/>
      <c r="L39" s="1368"/>
      <c r="M39" s="1368"/>
      <c r="N39" s="1368"/>
    </row>
    <row r="40" spans="2:16" ht="20.25" x14ac:dyDescent="0.35">
      <c r="B40" s="1368"/>
      <c r="C40" s="1368"/>
      <c r="D40" s="1368"/>
      <c r="E40" s="1368"/>
      <c r="F40" s="1375" t="s">
        <v>6952</v>
      </c>
      <c r="G40" s="1368"/>
      <c r="H40" s="1368"/>
      <c r="I40" s="1368"/>
      <c r="J40" s="1368"/>
      <c r="K40" s="1368"/>
      <c r="L40" s="1368"/>
      <c r="M40" s="1368"/>
      <c r="N40" s="1368"/>
    </row>
    <row r="41" spans="2:16" ht="34.5" customHeight="1" x14ac:dyDescent="0.35">
      <c r="B41" s="1361" t="s">
        <v>113</v>
      </c>
      <c r="C41" s="1362"/>
      <c r="D41" s="1363"/>
      <c r="E41" s="1364"/>
      <c r="F41" s="1477">
        <f>SUM(F42:F50)</f>
        <v>30435.494199999997</v>
      </c>
      <c r="G41" s="1366">
        <f>F41/32</f>
        <v>951.10919374999992</v>
      </c>
      <c r="H41" s="1368"/>
      <c r="I41" s="1368"/>
      <c r="J41" s="1368"/>
      <c r="K41" s="1368"/>
      <c r="L41" s="1368"/>
      <c r="M41" s="1368"/>
      <c r="N41" s="1368"/>
    </row>
    <row r="42" spans="2:16" ht="20.25" x14ac:dyDescent="0.35">
      <c r="B42" s="1367" t="s">
        <v>1386</v>
      </c>
      <c r="C42" s="1369" t="s">
        <v>1376</v>
      </c>
      <c r="D42" s="1370">
        <f t="shared" ref="D42:D50" si="7">D30+D18+D6</f>
        <v>65160.97</v>
      </c>
      <c r="E42" s="1369">
        <v>460</v>
      </c>
      <c r="F42" s="1377">
        <f>F30+F18+F6</f>
        <v>29974.046199999997</v>
      </c>
      <c r="G42" s="1368"/>
      <c r="H42" s="1368"/>
      <c r="I42" s="1368"/>
      <c r="J42" s="1368"/>
      <c r="K42" s="1368"/>
      <c r="L42" s="1368"/>
      <c r="M42" s="1368"/>
      <c r="N42" s="1368"/>
    </row>
    <row r="43" spans="2:16" ht="20.25" x14ac:dyDescent="0.35">
      <c r="B43" s="1367" t="s">
        <v>1378</v>
      </c>
      <c r="C43" s="1369" t="s">
        <v>1376</v>
      </c>
      <c r="D43" s="1370">
        <f>K31*32</f>
        <v>0</v>
      </c>
      <c r="E43" s="1380">
        <v>480</v>
      </c>
      <c r="F43" s="1377">
        <f t="shared" ref="F43:F50" si="8">F31+F19+F7</f>
        <v>0</v>
      </c>
      <c r="G43" s="1368"/>
      <c r="H43" s="1368"/>
      <c r="I43" s="1368"/>
      <c r="J43" s="1368"/>
      <c r="K43" s="1368"/>
      <c r="L43" s="1368"/>
      <c r="M43" s="1368"/>
      <c r="N43" s="1368"/>
    </row>
    <row r="44" spans="2:16" ht="20.25" x14ac:dyDescent="0.35">
      <c r="B44" s="1367" t="s">
        <v>1379</v>
      </c>
      <c r="C44" s="1369" t="s">
        <v>1377</v>
      </c>
      <c r="D44" s="1370">
        <f t="shared" si="7"/>
        <v>0</v>
      </c>
      <c r="E44" s="1369">
        <v>200</v>
      </c>
      <c r="F44" s="1377">
        <f t="shared" si="8"/>
        <v>0</v>
      </c>
      <c r="G44" s="1368"/>
      <c r="H44" s="1368"/>
      <c r="I44" s="1368"/>
      <c r="J44" s="1368"/>
      <c r="K44" s="1368"/>
      <c r="L44" s="1368"/>
      <c r="M44" s="1368"/>
      <c r="N44" s="1368"/>
    </row>
    <row r="45" spans="2:16" ht="20.25" x14ac:dyDescent="0.35">
      <c r="B45" s="1367" t="s">
        <v>1380</v>
      </c>
      <c r="C45" s="1369" t="s">
        <v>701</v>
      </c>
      <c r="D45" s="1370">
        <f t="shared" si="7"/>
        <v>0</v>
      </c>
      <c r="E45" s="1369">
        <v>5000</v>
      </c>
      <c r="F45" s="1377">
        <f t="shared" si="8"/>
        <v>0</v>
      </c>
      <c r="G45" s="1368"/>
      <c r="H45" s="1368"/>
      <c r="I45" s="1368"/>
      <c r="J45" s="1368"/>
      <c r="K45" s="1368"/>
      <c r="L45" s="1368"/>
      <c r="M45" s="1368"/>
      <c r="N45" s="1368"/>
    </row>
    <row r="46" spans="2:16" ht="20.25" x14ac:dyDescent="0.35">
      <c r="B46" s="1367" t="s">
        <v>1381</v>
      </c>
      <c r="C46" s="1369" t="s">
        <v>701</v>
      </c>
      <c r="D46" s="1370">
        <f t="shared" si="7"/>
        <v>348</v>
      </c>
      <c r="E46" s="1369">
        <v>726</v>
      </c>
      <c r="F46" s="1377">
        <f t="shared" si="8"/>
        <v>252.64800000000002</v>
      </c>
      <c r="G46" s="1368"/>
      <c r="H46" s="1368"/>
      <c r="I46" s="1368"/>
      <c r="J46" s="1368"/>
      <c r="K46" s="1368"/>
      <c r="L46" s="1368"/>
      <c r="M46" s="1368"/>
      <c r="N46" s="1368"/>
    </row>
    <row r="47" spans="2:16" ht="20.25" x14ac:dyDescent="0.35">
      <c r="B47" s="1367" t="s">
        <v>1382</v>
      </c>
      <c r="C47" s="1369" t="s">
        <v>701</v>
      </c>
      <c r="D47" s="1370">
        <f t="shared" si="7"/>
        <v>0</v>
      </c>
      <c r="E47" s="1369">
        <v>26000</v>
      </c>
      <c r="F47" s="1377">
        <f t="shared" si="8"/>
        <v>0</v>
      </c>
      <c r="G47" s="1368"/>
      <c r="H47" s="1368"/>
      <c r="I47" s="1368"/>
      <c r="J47" s="1368"/>
      <c r="K47" s="1368"/>
      <c r="L47" s="1368"/>
      <c r="M47" s="1368"/>
      <c r="N47" s="1368"/>
    </row>
    <row r="48" spans="2:16" ht="20.25" x14ac:dyDescent="0.35">
      <c r="B48" s="1367" t="s">
        <v>1383</v>
      </c>
      <c r="C48" s="1369" t="s">
        <v>701</v>
      </c>
      <c r="D48" s="1370">
        <f t="shared" si="7"/>
        <v>0</v>
      </c>
      <c r="E48" s="1369">
        <v>1000</v>
      </c>
      <c r="F48" s="1377">
        <f t="shared" si="8"/>
        <v>0</v>
      </c>
      <c r="G48" s="1368"/>
      <c r="H48" s="1368"/>
      <c r="I48" s="1368"/>
      <c r="J48" s="1368"/>
      <c r="K48" s="1368"/>
      <c r="L48" s="1368"/>
      <c r="M48" s="1368"/>
      <c r="N48" s="1368"/>
    </row>
    <row r="49" spans="2:14" ht="20.25" x14ac:dyDescent="0.35">
      <c r="B49" s="1367" t="s">
        <v>1384</v>
      </c>
      <c r="C49" s="1369" t="s">
        <v>701</v>
      </c>
      <c r="D49" s="1370">
        <f t="shared" si="7"/>
        <v>0</v>
      </c>
      <c r="E49" s="1369">
        <v>21000</v>
      </c>
      <c r="F49" s="1377">
        <f t="shared" si="8"/>
        <v>0</v>
      </c>
      <c r="G49" s="1368"/>
      <c r="H49" s="1368"/>
      <c r="I49" s="1368"/>
      <c r="J49" s="1368"/>
      <c r="K49" s="1368"/>
      <c r="L49" s="1368"/>
      <c r="M49" s="1368"/>
      <c r="N49" s="1368"/>
    </row>
    <row r="50" spans="2:14" ht="20.25" x14ac:dyDescent="0.35">
      <c r="B50" s="1367" t="s">
        <v>1385</v>
      </c>
      <c r="C50" s="1369" t="s">
        <v>701</v>
      </c>
      <c r="D50" s="1370">
        <f t="shared" si="7"/>
        <v>174</v>
      </c>
      <c r="E50" s="1369">
        <v>1200</v>
      </c>
      <c r="F50" s="1377">
        <f t="shared" si="8"/>
        <v>208.8</v>
      </c>
      <c r="G50" s="1368"/>
      <c r="H50" s="1368"/>
      <c r="I50" s="1368"/>
      <c r="J50" s="1368"/>
      <c r="K50" s="1368"/>
      <c r="L50" s="1368"/>
      <c r="M50" s="1368"/>
      <c r="N50" s="1368"/>
    </row>
  </sheetData>
  <mergeCells count="5">
    <mergeCell ref="B1:F1"/>
    <mergeCell ref="B5:D5"/>
    <mergeCell ref="B17:D17"/>
    <mergeCell ref="B29:D29"/>
    <mergeCell ref="I29:K29"/>
  </mergeCells>
  <printOptions horizontalCentered="1"/>
  <pageMargins left="0.31496062992125984" right="0.31496062992125984" top="0.74803149606299213" bottom="0.35433070866141736" header="0.31496062992125984" footer="0.31496062992125984"/>
  <pageSetup paperSize="9" scale="55"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G61"/>
  <sheetViews>
    <sheetView workbookViewId="0">
      <selection activeCell="S164" sqref="S164"/>
    </sheetView>
  </sheetViews>
  <sheetFormatPr defaultRowHeight="13.5" x14ac:dyDescent="0.25"/>
  <cols>
    <col min="1" max="1" width="5.5703125" style="20" bestFit="1" customWidth="1"/>
    <col min="2" max="2" width="55.28515625" style="20" customWidth="1"/>
    <col min="3" max="3" width="10.28515625" style="20" bestFit="1" customWidth="1"/>
    <col min="4" max="4" width="17" style="20" bestFit="1" customWidth="1"/>
    <col min="5" max="5" width="19.140625" style="20" customWidth="1"/>
    <col min="6" max="6" width="16.42578125" style="20" customWidth="1"/>
    <col min="7" max="16384" width="9.140625" style="20"/>
  </cols>
  <sheetData>
    <row r="1" spans="1:7" ht="18.75" customHeight="1" x14ac:dyDescent="0.3">
      <c r="A1" s="1824" t="s">
        <v>540</v>
      </c>
      <c r="B1" s="1824"/>
      <c r="C1" s="1824"/>
      <c r="D1" s="1824"/>
      <c r="E1" s="1824"/>
      <c r="F1" s="1824"/>
      <c r="G1" s="1620"/>
    </row>
    <row r="2" spans="1:7" ht="18.75" customHeight="1" x14ac:dyDescent="0.3">
      <c r="A2" s="1804" t="s">
        <v>1126</v>
      </c>
      <c r="B2" s="1804"/>
      <c r="C2" s="1804"/>
      <c r="D2" s="1804"/>
      <c r="E2" s="1804"/>
      <c r="F2" s="1804"/>
      <c r="G2" s="1620"/>
    </row>
    <row r="3" spans="1:7" ht="35.25" customHeight="1" x14ac:dyDescent="0.25">
      <c r="A3" s="1825" t="s">
        <v>1144</v>
      </c>
      <c r="B3" s="1825"/>
      <c r="C3" s="1825"/>
      <c r="D3" s="1825"/>
      <c r="E3" s="1825"/>
      <c r="F3" s="1825"/>
      <c r="G3" s="740"/>
    </row>
    <row r="4" spans="1:7" ht="17.25" x14ac:dyDescent="0.3">
      <c r="A4" s="1620"/>
      <c r="B4" s="1621"/>
      <c r="C4" s="1620"/>
      <c r="D4" s="1620"/>
      <c r="E4" s="1620"/>
      <c r="F4" s="742"/>
      <c r="G4" s="1620"/>
    </row>
    <row r="5" spans="1:7" ht="17.25" x14ac:dyDescent="0.25">
      <c r="A5" s="1826" t="s">
        <v>45</v>
      </c>
      <c r="B5" s="1826"/>
      <c r="C5" s="1826"/>
      <c r="D5" s="1826"/>
      <c r="E5" s="1827" t="s">
        <v>1127</v>
      </c>
      <c r="F5" s="1822" t="s">
        <v>1128</v>
      </c>
      <c r="G5" s="1823"/>
    </row>
    <row r="6" spans="1:7" ht="126.75" customHeight="1" x14ac:dyDescent="0.25">
      <c r="A6" s="1622" t="s">
        <v>118</v>
      </c>
      <c r="B6" s="743" t="s">
        <v>1129</v>
      </c>
      <c r="C6" s="1587" t="s">
        <v>203</v>
      </c>
      <c r="D6" s="1586" t="s">
        <v>1130</v>
      </c>
      <c r="E6" s="1827"/>
      <c r="F6" s="1822"/>
      <c r="G6" s="1823"/>
    </row>
    <row r="7" spans="1:7" ht="14.25" x14ac:dyDescent="0.25">
      <c r="A7" s="1623">
        <v>1</v>
      </c>
      <c r="B7" s="1585" t="s">
        <v>549</v>
      </c>
      <c r="C7" s="1624" t="s">
        <v>88</v>
      </c>
      <c r="D7" s="746"/>
      <c r="E7" s="1624"/>
      <c r="F7" s="1625">
        <f t="shared" ref="F7:F23" si="0">D7*E7*12</f>
        <v>0</v>
      </c>
      <c r="G7" s="1626"/>
    </row>
    <row r="8" spans="1:7" ht="14.25" x14ac:dyDescent="0.25">
      <c r="A8" s="1623">
        <v>2</v>
      </c>
      <c r="B8" s="745" t="s">
        <v>528</v>
      </c>
      <c r="C8" s="1624" t="s">
        <v>88</v>
      </c>
      <c r="D8" s="746"/>
      <c r="E8" s="1624"/>
      <c r="F8" s="1625">
        <f t="shared" si="0"/>
        <v>0</v>
      </c>
      <c r="G8" s="1626"/>
    </row>
    <row r="9" spans="1:7" ht="14.25" x14ac:dyDescent="0.25">
      <c r="A9" s="1623">
        <v>3</v>
      </c>
      <c r="B9" s="745" t="s">
        <v>525</v>
      </c>
      <c r="C9" s="1624" t="s">
        <v>88</v>
      </c>
      <c r="D9" s="746"/>
      <c r="E9" s="1624"/>
      <c r="F9" s="1625">
        <f t="shared" si="0"/>
        <v>0</v>
      </c>
      <c r="G9" s="1626"/>
    </row>
    <row r="10" spans="1:7" ht="14.25" x14ac:dyDescent="0.25">
      <c r="A10" s="1623">
        <v>4</v>
      </c>
      <c r="B10" s="745" t="s">
        <v>533</v>
      </c>
      <c r="C10" s="1624" t="s">
        <v>88</v>
      </c>
      <c r="D10" s="746">
        <v>2</v>
      </c>
      <c r="E10" s="1624">
        <v>100</v>
      </c>
      <c r="F10" s="1625">
        <f t="shared" si="0"/>
        <v>2400</v>
      </c>
      <c r="G10" s="1626"/>
    </row>
    <row r="11" spans="1:7" ht="14.25" x14ac:dyDescent="0.25">
      <c r="A11" s="1623">
        <v>5</v>
      </c>
      <c r="B11" s="745" t="s">
        <v>534</v>
      </c>
      <c r="C11" s="1624" t="s">
        <v>88</v>
      </c>
      <c r="D11" s="746"/>
      <c r="E11" s="1624"/>
      <c r="F11" s="1625">
        <f t="shared" si="0"/>
        <v>0</v>
      </c>
      <c r="G11" s="1626"/>
    </row>
    <row r="12" spans="1:7" ht="14.25" x14ac:dyDescent="0.25">
      <c r="A12" s="1816">
        <v>6</v>
      </c>
      <c r="B12" s="1818" t="s">
        <v>535</v>
      </c>
      <c r="C12" s="1820" t="s">
        <v>88</v>
      </c>
      <c r="D12" s="746">
        <v>2</v>
      </c>
      <c r="E12" s="1624">
        <v>100</v>
      </c>
      <c r="F12" s="1625">
        <f t="shared" si="0"/>
        <v>2400</v>
      </c>
      <c r="G12" s="1626"/>
    </row>
    <row r="13" spans="1:7" ht="14.25" x14ac:dyDescent="0.25">
      <c r="A13" s="1817"/>
      <c r="B13" s="1819"/>
      <c r="C13" s="1821"/>
      <c r="D13" s="746">
        <v>3</v>
      </c>
      <c r="E13" s="1624">
        <v>70</v>
      </c>
      <c r="F13" s="1625">
        <f t="shared" si="0"/>
        <v>2520</v>
      </c>
      <c r="G13" s="1626"/>
    </row>
    <row r="14" spans="1:7" ht="28.5" x14ac:dyDescent="0.25">
      <c r="A14" s="1623">
        <v>7</v>
      </c>
      <c r="B14" s="745" t="s">
        <v>1362</v>
      </c>
      <c r="C14" s="1624" t="s">
        <v>88</v>
      </c>
      <c r="D14" s="746">
        <v>2</v>
      </c>
      <c r="E14" s="1624">
        <v>100</v>
      </c>
      <c r="F14" s="1625">
        <f t="shared" si="0"/>
        <v>2400</v>
      </c>
      <c r="G14" s="1626"/>
    </row>
    <row r="15" spans="1:7" ht="28.5" x14ac:dyDescent="0.25">
      <c r="A15" s="1623">
        <v>8</v>
      </c>
      <c r="B15" s="745" t="s">
        <v>1622</v>
      </c>
      <c r="C15" s="1624" t="s">
        <v>88</v>
      </c>
      <c r="D15" s="746">
        <v>2</v>
      </c>
      <c r="E15" s="1624">
        <v>70</v>
      </c>
      <c r="F15" s="1625">
        <f t="shared" si="0"/>
        <v>1680</v>
      </c>
      <c r="G15" s="1626"/>
    </row>
    <row r="16" spans="1:7" ht="28.5" x14ac:dyDescent="0.25">
      <c r="A16" s="1623">
        <v>9</v>
      </c>
      <c r="B16" s="745" t="s">
        <v>555</v>
      </c>
      <c r="C16" s="1624" t="s">
        <v>88</v>
      </c>
      <c r="D16" s="746">
        <v>4</v>
      </c>
      <c r="E16" s="1624">
        <v>70</v>
      </c>
      <c r="F16" s="1625">
        <f t="shared" si="0"/>
        <v>3360</v>
      </c>
      <c r="G16" s="1626"/>
    </row>
    <row r="17" spans="1:7" ht="28.5" x14ac:dyDescent="0.25">
      <c r="A17" s="1623">
        <v>10</v>
      </c>
      <c r="B17" s="745" t="s">
        <v>1624</v>
      </c>
      <c r="C17" s="1624" t="s">
        <v>88</v>
      </c>
      <c r="D17" s="746"/>
      <c r="E17" s="1624"/>
      <c r="F17" s="1625">
        <f t="shared" si="0"/>
        <v>0</v>
      </c>
      <c r="G17" s="1626"/>
    </row>
    <row r="18" spans="1:7" ht="28.5" x14ac:dyDescent="0.25">
      <c r="A18" s="1623">
        <v>11</v>
      </c>
      <c r="B18" s="745" t="s">
        <v>1625</v>
      </c>
      <c r="C18" s="1624" t="s">
        <v>88</v>
      </c>
      <c r="D18" s="746">
        <v>4</v>
      </c>
      <c r="E18" s="1624">
        <v>70</v>
      </c>
      <c r="F18" s="1625">
        <f t="shared" si="0"/>
        <v>3360</v>
      </c>
      <c r="G18" s="1626"/>
    </row>
    <row r="19" spans="1:7" ht="28.5" x14ac:dyDescent="0.25">
      <c r="A19" s="1623">
        <v>12</v>
      </c>
      <c r="B19" s="745" t="s">
        <v>1626</v>
      </c>
      <c r="C19" s="1624" t="s">
        <v>88</v>
      </c>
      <c r="D19" s="746">
        <v>5</v>
      </c>
      <c r="E19" s="1624">
        <v>70</v>
      </c>
      <c r="F19" s="1625">
        <f t="shared" si="0"/>
        <v>4200</v>
      </c>
      <c r="G19" s="1626"/>
    </row>
    <row r="20" spans="1:7" ht="28.5" x14ac:dyDescent="0.25">
      <c r="A20" s="1623">
        <v>13</v>
      </c>
      <c r="B20" s="745" t="s">
        <v>1631</v>
      </c>
      <c r="C20" s="1624" t="s">
        <v>88</v>
      </c>
      <c r="D20" s="746">
        <v>5</v>
      </c>
      <c r="E20" s="1624">
        <v>70</v>
      </c>
      <c r="F20" s="1625">
        <f t="shared" si="0"/>
        <v>4200</v>
      </c>
      <c r="G20" s="1626"/>
    </row>
    <row r="21" spans="1:7" ht="28.5" x14ac:dyDescent="0.25">
      <c r="A21" s="1623">
        <v>14</v>
      </c>
      <c r="B21" s="745" t="s">
        <v>1632</v>
      </c>
      <c r="C21" s="1624" t="s">
        <v>88</v>
      </c>
      <c r="D21" s="746">
        <v>7</v>
      </c>
      <c r="E21" s="1624">
        <v>70</v>
      </c>
      <c r="F21" s="1625">
        <f t="shared" si="0"/>
        <v>5880</v>
      </c>
      <c r="G21" s="1626"/>
    </row>
    <row r="22" spans="1:7" ht="28.5" x14ac:dyDescent="0.25">
      <c r="A22" s="1623">
        <v>15</v>
      </c>
      <c r="B22" s="745" t="s">
        <v>1633</v>
      </c>
      <c r="C22" s="1624" t="s">
        <v>88</v>
      </c>
      <c r="D22" s="746">
        <v>5</v>
      </c>
      <c r="E22" s="1624">
        <v>70</v>
      </c>
      <c r="F22" s="1625">
        <f t="shared" si="0"/>
        <v>4200</v>
      </c>
      <c r="G22" s="1626"/>
    </row>
    <row r="23" spans="1:7" ht="28.5" x14ac:dyDescent="0.25">
      <c r="A23" s="1623">
        <v>16</v>
      </c>
      <c r="B23" s="1585" t="s">
        <v>1630</v>
      </c>
      <c r="C23" s="1624" t="s">
        <v>88</v>
      </c>
      <c r="D23" s="746">
        <v>2</v>
      </c>
      <c r="E23" s="1624">
        <v>70</v>
      </c>
      <c r="F23" s="1625">
        <f t="shared" si="0"/>
        <v>1680</v>
      </c>
      <c r="G23" s="1626"/>
    </row>
    <row r="24" spans="1:7" ht="14.25" x14ac:dyDescent="0.25">
      <c r="A24" s="1623">
        <v>17</v>
      </c>
      <c r="B24" s="1585" t="s">
        <v>536</v>
      </c>
      <c r="C24" s="1624" t="s">
        <v>88</v>
      </c>
      <c r="D24" s="746"/>
      <c r="E24" s="747"/>
      <c r="F24" s="1627"/>
      <c r="G24" s="1628"/>
    </row>
    <row r="25" spans="1:7" ht="14.25" x14ac:dyDescent="0.25">
      <c r="A25" s="1623">
        <v>18</v>
      </c>
      <c r="B25" s="1585" t="s">
        <v>538</v>
      </c>
      <c r="C25" s="1624" t="s">
        <v>88</v>
      </c>
      <c r="D25" s="746"/>
      <c r="E25" s="747"/>
      <c r="F25" s="1627"/>
      <c r="G25" s="1628"/>
    </row>
    <row r="26" spans="1:7" ht="16.5" x14ac:dyDescent="0.25">
      <c r="A26" s="1629"/>
      <c r="B26" s="748" t="s">
        <v>1141</v>
      </c>
      <c r="C26" s="749"/>
      <c r="D26" s="1630">
        <f>SUM(D7:D25)</f>
        <v>43</v>
      </c>
      <c r="E26" s="1631">
        <f>SUM(E7:E25)</f>
        <v>930</v>
      </c>
      <c r="F26" s="1631">
        <f>SUM(F7:F25)</f>
        <v>38280</v>
      </c>
      <c r="G26" s="1632"/>
    </row>
    <row r="27" spans="1:7" ht="14.25" x14ac:dyDescent="0.25">
      <c r="A27" s="1620"/>
      <c r="B27" s="1620"/>
      <c r="C27" s="1620"/>
      <c r="D27" s="1620"/>
      <c r="E27" s="1620"/>
      <c r="F27" s="1620"/>
      <c r="G27" s="752"/>
    </row>
    <row r="28" spans="1:7" ht="14.25" x14ac:dyDescent="0.25">
      <c r="A28" s="1620"/>
      <c r="B28" s="1620"/>
      <c r="C28" s="1620"/>
      <c r="D28" s="1620"/>
      <c r="E28" s="1620"/>
      <c r="F28" s="1620"/>
      <c r="G28" s="752"/>
    </row>
    <row r="29" spans="1:7" ht="18.75" x14ac:dyDescent="0.3">
      <c r="A29" s="752"/>
      <c r="B29" s="1633"/>
      <c r="C29" s="751"/>
      <c r="D29" s="751"/>
      <c r="E29" s="751"/>
      <c r="F29" s="751"/>
      <c r="G29" s="752"/>
    </row>
    <row r="30" spans="1:7" ht="18.75" x14ac:dyDescent="0.3">
      <c r="A30" s="752"/>
      <c r="B30" s="1634"/>
      <c r="C30" s="751"/>
      <c r="D30" s="751"/>
      <c r="E30" s="751"/>
      <c r="F30" s="751"/>
      <c r="G30" s="752"/>
    </row>
    <row r="31" spans="1:7" ht="17.25" x14ac:dyDescent="0.25">
      <c r="A31" s="752"/>
      <c r="B31" s="1813"/>
      <c r="C31" s="1813"/>
      <c r="D31" s="1813"/>
      <c r="E31" s="1813"/>
      <c r="F31" s="1813"/>
      <c r="G31" s="752"/>
    </row>
    <row r="32" spans="1:7" ht="18" thickBot="1" x14ac:dyDescent="0.35">
      <c r="A32" s="984"/>
      <c r="B32" s="580" t="s">
        <v>540</v>
      </c>
      <c r="C32" s="951"/>
      <c r="D32" s="951"/>
      <c r="E32" s="752"/>
      <c r="F32" s="752"/>
      <c r="G32" s="752"/>
    </row>
    <row r="33" spans="1:7" ht="17.25" x14ac:dyDescent="0.3">
      <c r="A33" s="958" t="s">
        <v>176</v>
      </c>
      <c r="B33" s="951"/>
      <c r="C33" s="951"/>
      <c r="D33" s="951"/>
      <c r="E33" s="754"/>
      <c r="F33" s="754"/>
      <c r="G33" s="754"/>
    </row>
    <row r="34" spans="1:7" ht="17.25" x14ac:dyDescent="0.3">
      <c r="A34" s="1814" t="s">
        <v>1237</v>
      </c>
      <c r="B34" s="1814"/>
      <c r="C34" s="1814"/>
      <c r="D34" s="1814"/>
      <c r="E34" s="756"/>
      <c r="F34" s="756"/>
      <c r="G34" s="756"/>
    </row>
    <row r="35" spans="1:7" ht="17.25" x14ac:dyDescent="0.3">
      <c r="A35" s="1006"/>
      <c r="B35" s="1006"/>
      <c r="C35" s="1006"/>
      <c r="D35" s="1006"/>
      <c r="E35" s="756"/>
      <c r="F35" s="756"/>
      <c r="G35" s="756"/>
    </row>
    <row r="36" spans="1:7" ht="69" x14ac:dyDescent="0.25">
      <c r="A36" s="1007" t="s">
        <v>114</v>
      </c>
      <c r="B36" s="1007" t="s">
        <v>1202</v>
      </c>
      <c r="C36" s="1008" t="s">
        <v>1238</v>
      </c>
      <c r="D36" s="1009" t="s">
        <v>1239</v>
      </c>
      <c r="E36" s="1815"/>
      <c r="F36" s="1815"/>
      <c r="G36" s="756"/>
    </row>
    <row r="37" spans="1:7" ht="27" x14ac:dyDescent="0.25">
      <c r="A37" s="1010">
        <v>1</v>
      </c>
      <c r="B37" s="1011" t="s">
        <v>1240</v>
      </c>
      <c r="C37" s="707" t="s">
        <v>88</v>
      </c>
      <c r="D37" s="1012">
        <f>93*7*5</f>
        <v>3255</v>
      </c>
      <c r="E37" s="1815"/>
      <c r="F37" s="1815"/>
      <c r="G37" s="756"/>
    </row>
    <row r="38" spans="1:7" ht="40.5" x14ac:dyDescent="0.25">
      <c r="A38" s="1010">
        <v>2</v>
      </c>
      <c r="B38" s="1011" t="s">
        <v>1241</v>
      </c>
      <c r="C38" s="707" t="s">
        <v>88</v>
      </c>
      <c r="D38" s="1012">
        <f>4*50000/1000</f>
        <v>200</v>
      </c>
      <c r="E38" s="1815"/>
      <c r="F38" s="1815"/>
      <c r="G38" s="756"/>
    </row>
    <row r="39" spans="1:7" ht="17.25" x14ac:dyDescent="0.3">
      <c r="A39" s="954"/>
      <c r="B39" s="1010" t="s">
        <v>113</v>
      </c>
      <c r="C39" s="952"/>
      <c r="D39" s="1013">
        <f>SUM(D37:D38)</f>
        <v>3455</v>
      </c>
      <c r="E39" s="756"/>
      <c r="F39" s="756"/>
      <c r="G39" s="756"/>
    </row>
    <row r="40" spans="1:7" ht="14.25" x14ac:dyDescent="0.25">
      <c r="A40" s="1635"/>
      <c r="B40" s="755"/>
      <c r="C40" s="754"/>
      <c r="D40" s="758"/>
      <c r="E40" s="756"/>
      <c r="F40" s="756"/>
      <c r="G40" s="756"/>
    </row>
    <row r="41" spans="1:7" ht="14.25" x14ac:dyDescent="0.25">
      <c r="A41" s="1635"/>
      <c r="B41" s="755"/>
      <c r="C41" s="754"/>
      <c r="D41" s="758"/>
      <c r="E41" s="756"/>
      <c r="F41" s="756"/>
      <c r="G41" s="756"/>
    </row>
    <row r="42" spans="1:7" ht="14.25" x14ac:dyDescent="0.25">
      <c r="A42" s="1635"/>
      <c r="B42" s="755"/>
      <c r="C42" s="754"/>
      <c r="D42" s="758"/>
      <c r="E42" s="756"/>
      <c r="F42" s="756"/>
      <c r="G42" s="756"/>
    </row>
    <row r="43" spans="1:7" ht="14.25" x14ac:dyDescent="0.25">
      <c r="A43" s="1635"/>
      <c r="B43" s="755"/>
      <c r="C43" s="754"/>
      <c r="D43" s="758"/>
      <c r="E43" s="756"/>
      <c r="F43" s="756"/>
      <c r="G43" s="756"/>
    </row>
    <row r="44" spans="1:7" ht="14.25" x14ac:dyDescent="0.25">
      <c r="A44" s="1635"/>
      <c r="B44" s="755"/>
      <c r="C44" s="754"/>
      <c r="D44" s="758"/>
      <c r="E44" s="756"/>
      <c r="F44" s="756"/>
      <c r="G44" s="756"/>
    </row>
    <row r="45" spans="1:7" ht="14.25" x14ac:dyDescent="0.25">
      <c r="A45" s="1635"/>
      <c r="B45" s="755"/>
      <c r="C45" s="754"/>
      <c r="D45" s="758"/>
      <c r="E45" s="756"/>
      <c r="F45" s="756"/>
      <c r="G45" s="756"/>
    </row>
    <row r="46" spans="1:7" ht="14.25" x14ac:dyDescent="0.25">
      <c r="A46" s="1635"/>
      <c r="B46" s="755"/>
      <c r="C46" s="754"/>
      <c r="D46" s="758"/>
      <c r="E46" s="756"/>
      <c r="F46" s="756"/>
      <c r="G46" s="756"/>
    </row>
    <row r="47" spans="1:7" ht="14.25" x14ac:dyDescent="0.25">
      <c r="A47" s="1635"/>
      <c r="B47" s="755"/>
      <c r="C47" s="754"/>
      <c r="D47" s="758"/>
      <c r="E47" s="756"/>
      <c r="F47" s="756"/>
      <c r="G47" s="756"/>
    </row>
    <row r="48" spans="1:7" ht="14.25" x14ac:dyDescent="0.25">
      <c r="A48" s="1635"/>
      <c r="B48" s="755"/>
      <c r="C48" s="754"/>
      <c r="D48" s="758"/>
      <c r="E48" s="756"/>
      <c r="F48" s="756"/>
      <c r="G48" s="756"/>
    </row>
    <row r="49" spans="1:7" ht="14.25" x14ac:dyDescent="0.25">
      <c r="A49" s="1635"/>
      <c r="B49" s="755"/>
      <c r="C49" s="754"/>
      <c r="D49" s="758"/>
      <c r="E49" s="756"/>
      <c r="F49" s="756"/>
      <c r="G49" s="756"/>
    </row>
    <row r="50" spans="1:7" ht="14.25" x14ac:dyDescent="0.25">
      <c r="A50" s="1635"/>
      <c r="B50" s="755"/>
      <c r="C50" s="754"/>
      <c r="D50" s="758"/>
      <c r="E50" s="756"/>
      <c r="F50" s="756"/>
      <c r="G50" s="756"/>
    </row>
    <row r="51" spans="1:7" ht="14.25" x14ac:dyDescent="0.25">
      <c r="A51" s="1635"/>
      <c r="B51" s="755"/>
      <c r="C51" s="754"/>
      <c r="D51" s="758"/>
      <c r="E51" s="756"/>
      <c r="F51" s="756"/>
      <c r="G51" s="756"/>
    </row>
    <row r="52" spans="1:7" ht="14.25" x14ac:dyDescent="0.25">
      <c r="A52" s="1635"/>
      <c r="B52" s="755"/>
      <c r="C52" s="754"/>
      <c r="D52" s="758"/>
      <c r="E52" s="756"/>
      <c r="F52" s="756"/>
      <c r="G52" s="756"/>
    </row>
    <row r="53" spans="1:7" ht="14.25" x14ac:dyDescent="0.25">
      <c r="A53" s="1635"/>
      <c r="B53" s="755"/>
      <c r="C53" s="754"/>
      <c r="D53" s="758"/>
      <c r="E53" s="756"/>
      <c r="F53" s="756"/>
      <c r="G53" s="756"/>
    </row>
    <row r="54" spans="1:7" ht="14.25" x14ac:dyDescent="0.25">
      <c r="A54" s="1635"/>
      <c r="B54" s="755"/>
      <c r="C54" s="754"/>
      <c r="D54" s="758"/>
      <c r="E54" s="756"/>
      <c r="F54" s="756"/>
      <c r="G54" s="756"/>
    </row>
    <row r="55" spans="1:7" ht="14.25" x14ac:dyDescent="0.25">
      <c r="A55" s="1635"/>
      <c r="B55" s="755"/>
      <c r="C55" s="754"/>
      <c r="D55" s="758"/>
      <c r="E55" s="756"/>
      <c r="F55" s="756"/>
      <c r="G55" s="756"/>
    </row>
    <row r="56" spans="1:7" ht="14.25" x14ac:dyDescent="0.25">
      <c r="A56" s="1635"/>
      <c r="B56" s="755"/>
      <c r="C56" s="754"/>
      <c r="D56" s="758"/>
      <c r="E56" s="756"/>
      <c r="F56" s="756"/>
      <c r="G56" s="756"/>
    </row>
    <row r="57" spans="1:7" ht="14.25" x14ac:dyDescent="0.25">
      <c r="A57" s="1635"/>
      <c r="B57" s="755"/>
      <c r="C57" s="757"/>
      <c r="D57" s="758"/>
      <c r="E57" s="757"/>
      <c r="F57" s="757"/>
      <c r="G57" s="757"/>
    </row>
    <row r="58" spans="1:7" ht="16.5" x14ac:dyDescent="0.25">
      <c r="A58" s="1636"/>
      <c r="B58" s="759"/>
      <c r="C58" s="760"/>
      <c r="D58" s="1637"/>
      <c r="E58" s="760"/>
      <c r="F58" s="760"/>
      <c r="G58" s="760"/>
    </row>
    <row r="59" spans="1:7" ht="14.25" x14ac:dyDescent="0.25">
      <c r="A59" s="752"/>
      <c r="B59" s="752"/>
      <c r="C59" s="752"/>
      <c r="D59" s="752"/>
      <c r="E59" s="752"/>
      <c r="F59" s="752"/>
      <c r="G59" s="752"/>
    </row>
    <row r="60" spans="1:7" ht="16.5" x14ac:dyDescent="0.25">
      <c r="A60" s="1636"/>
      <c r="B60" s="759"/>
      <c r="C60" s="760"/>
      <c r="D60" s="1637"/>
      <c r="E60" s="760"/>
      <c r="F60" s="760"/>
      <c r="G60" s="760"/>
    </row>
    <row r="61" spans="1:7" ht="14.25" x14ac:dyDescent="0.25">
      <c r="A61" s="752"/>
      <c r="B61" s="752"/>
      <c r="C61" s="752"/>
      <c r="D61" s="752"/>
      <c r="E61" s="752"/>
      <c r="F61" s="752"/>
      <c r="G61" s="752"/>
    </row>
  </sheetData>
  <mergeCells count="14">
    <mergeCell ref="F5:F6"/>
    <mergeCell ref="G5:G6"/>
    <mergeCell ref="A1:F1"/>
    <mergeCell ref="A2:F2"/>
    <mergeCell ref="A3:F3"/>
    <mergeCell ref="A5:D5"/>
    <mergeCell ref="E5:E6"/>
    <mergeCell ref="B31:F31"/>
    <mergeCell ref="A34:D34"/>
    <mergeCell ref="E36:E38"/>
    <mergeCell ref="F36:F38"/>
    <mergeCell ref="A12:A13"/>
    <mergeCell ref="B12:B13"/>
    <mergeCell ref="C12:C13"/>
  </mergeCells>
  <conditionalFormatting sqref="A32:A33">
    <cfRule type="cellIs" dxfId="2" priority="1" stopIfTrue="1" operator="equal">
      <formula>0</formula>
    </cfRule>
  </conditionalFormatting>
  <printOptions horizontalCentered="1"/>
  <pageMargins left="0.31496062992125984" right="0.31496062992125984" top="0.55118110236220474" bottom="0.35433070866141736" header="0.31496062992125984" footer="0.31496062992125984"/>
  <pageSetup paperSize="9" scale="8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N56"/>
  <sheetViews>
    <sheetView topLeftCell="B1" workbookViewId="0">
      <selection activeCell="S164" sqref="S164"/>
    </sheetView>
  </sheetViews>
  <sheetFormatPr defaultRowHeight="14.25" x14ac:dyDescent="0.25"/>
  <cols>
    <col min="1" max="1" width="5.5703125" style="230" customWidth="1"/>
    <col min="2" max="2" width="52.140625" style="230" customWidth="1"/>
    <col min="3" max="3" width="9.140625" style="230" customWidth="1"/>
    <col min="4" max="4" width="10.85546875" style="555" customWidth="1"/>
    <col min="5" max="5" width="14.5703125" style="555" customWidth="1"/>
    <col min="6" max="6" width="13.5703125" style="555" customWidth="1"/>
    <col min="7" max="7" width="16.140625" style="555" customWidth="1"/>
    <col min="8" max="8" width="13.28515625" style="230" bestFit="1" customWidth="1"/>
    <col min="9" max="9" width="11.85546875" style="230" customWidth="1"/>
    <col min="10" max="16384" width="9.140625" style="230"/>
  </cols>
  <sheetData>
    <row r="1" spans="1:8" ht="17.25" x14ac:dyDescent="0.3">
      <c r="B1" s="1758" t="s">
        <v>540</v>
      </c>
      <c r="C1" s="1758"/>
      <c r="D1" s="1758"/>
      <c r="E1" s="1758"/>
      <c r="F1" s="1758"/>
    </row>
    <row r="2" spans="1:8" ht="18.75" x14ac:dyDescent="0.3">
      <c r="B2" s="753" t="s">
        <v>1126</v>
      </c>
      <c r="C2" s="1147"/>
      <c r="D2" s="1147"/>
      <c r="E2" s="1147"/>
      <c r="F2" s="1147"/>
    </row>
    <row r="3" spans="1:8" ht="46.5" customHeight="1" x14ac:dyDescent="0.25">
      <c r="A3" s="1148"/>
      <c r="B3" s="1147" t="s">
        <v>1679</v>
      </c>
      <c r="C3" s="1147"/>
      <c r="D3" s="1147"/>
      <c r="E3" s="1147"/>
      <c r="F3" s="1147"/>
      <c r="G3" s="1149"/>
    </row>
    <row r="4" spans="1:8" ht="17.25" x14ac:dyDescent="0.3">
      <c r="B4" s="741"/>
      <c r="F4" s="895" t="s">
        <v>1153</v>
      </c>
    </row>
    <row r="5" spans="1:8" ht="19.5" customHeight="1" x14ac:dyDescent="0.3">
      <c r="A5" s="1832" t="s">
        <v>1154</v>
      </c>
      <c r="B5" s="1832"/>
      <c r="C5" s="1832"/>
      <c r="D5" s="1832"/>
      <c r="E5" s="1833" t="s">
        <v>1300</v>
      </c>
      <c r="F5" s="1833" t="s">
        <v>1155</v>
      </c>
      <c r="G5" s="1831" t="s">
        <v>4617</v>
      </c>
      <c r="H5" s="1833" t="s">
        <v>1156</v>
      </c>
    </row>
    <row r="6" spans="1:8" ht="68.25" customHeight="1" x14ac:dyDescent="0.25">
      <c r="A6" s="1152" t="s">
        <v>118</v>
      </c>
      <c r="B6" s="1153" t="s">
        <v>1129</v>
      </c>
      <c r="C6" s="1150" t="s">
        <v>203</v>
      </c>
      <c r="D6" s="1187" t="s">
        <v>1157</v>
      </c>
      <c r="E6" s="1833"/>
      <c r="F6" s="1833"/>
      <c r="G6" s="1831"/>
      <c r="H6" s="1833"/>
    </row>
    <row r="7" spans="1:8" s="1156" customFormat="1" ht="22.5" customHeight="1" x14ac:dyDescent="0.2">
      <c r="A7" s="1139">
        <v>1</v>
      </c>
      <c r="B7" s="744" t="s">
        <v>549</v>
      </c>
      <c r="C7" s="1154" t="s">
        <v>88</v>
      </c>
      <c r="D7" s="909">
        <v>9</v>
      </c>
      <c r="E7" s="904">
        <f>7*8+2*10</f>
        <v>76</v>
      </c>
      <c r="F7" s="904">
        <v>44.9</v>
      </c>
      <c r="G7" s="1139">
        <v>0.3</v>
      </c>
      <c r="H7" s="904">
        <f>F7+E7+G7</f>
        <v>121.2</v>
      </c>
    </row>
    <row r="8" spans="1:8" s="1156" customFormat="1" ht="22.5" customHeight="1" x14ac:dyDescent="0.2">
      <c r="A8" s="1139">
        <v>2</v>
      </c>
      <c r="B8" s="903" t="s">
        <v>528</v>
      </c>
      <c r="C8" s="1154" t="s">
        <v>88</v>
      </c>
      <c r="D8" s="909">
        <v>3</v>
      </c>
      <c r="E8" s="904">
        <f t="shared" ref="E8:E24" si="0">+D8*8</f>
        <v>24</v>
      </c>
      <c r="F8" s="904">
        <v>13.2</v>
      </c>
      <c r="G8" s="1139">
        <v>0.3</v>
      </c>
      <c r="H8" s="904">
        <f>F8+E8+G8</f>
        <v>37.5</v>
      </c>
    </row>
    <row r="9" spans="1:8" s="1156" customFormat="1" ht="22.5" customHeight="1" x14ac:dyDescent="0.2">
      <c r="A9" s="1139">
        <v>3</v>
      </c>
      <c r="B9" s="903" t="s">
        <v>525</v>
      </c>
      <c r="C9" s="1154" t="s">
        <v>88</v>
      </c>
      <c r="D9" s="909">
        <v>1</v>
      </c>
      <c r="E9" s="904">
        <f t="shared" si="0"/>
        <v>8</v>
      </c>
      <c r="F9" s="904">
        <v>3</v>
      </c>
      <c r="G9" s="1139">
        <v>0.3</v>
      </c>
      <c r="H9" s="904">
        <f t="shared" ref="H9:H24" si="1">F9+E9+G9</f>
        <v>11.3</v>
      </c>
    </row>
    <row r="10" spans="1:8" s="1156" customFormat="1" ht="22.5" customHeight="1" x14ac:dyDescent="0.2">
      <c r="A10" s="1139">
        <v>4</v>
      </c>
      <c r="B10" s="903" t="s">
        <v>533</v>
      </c>
      <c r="C10" s="1154" t="s">
        <v>88</v>
      </c>
      <c r="D10" s="909">
        <v>1</v>
      </c>
      <c r="E10" s="904">
        <f t="shared" si="0"/>
        <v>8</v>
      </c>
      <c r="F10" s="904">
        <v>3</v>
      </c>
      <c r="G10" s="1139">
        <v>0.3</v>
      </c>
      <c r="H10" s="904">
        <f t="shared" si="1"/>
        <v>11.3</v>
      </c>
    </row>
    <row r="11" spans="1:8" s="1156" customFormat="1" ht="22.5" customHeight="1" x14ac:dyDescent="0.2">
      <c r="A11" s="1139">
        <v>5</v>
      </c>
      <c r="B11" s="903" t="s">
        <v>534</v>
      </c>
      <c r="C11" s="1154" t="s">
        <v>88</v>
      </c>
      <c r="D11" s="909">
        <v>1</v>
      </c>
      <c r="E11" s="904">
        <f t="shared" si="0"/>
        <v>8</v>
      </c>
      <c r="F11" s="904">
        <v>3</v>
      </c>
      <c r="G11" s="1139">
        <v>0.3</v>
      </c>
      <c r="H11" s="904">
        <f t="shared" si="1"/>
        <v>11.3</v>
      </c>
    </row>
    <row r="12" spans="1:8" s="1156" customFormat="1" ht="22.5" customHeight="1" x14ac:dyDescent="0.2">
      <c r="A12" s="1139">
        <v>6</v>
      </c>
      <c r="B12" s="903" t="s">
        <v>535</v>
      </c>
      <c r="C12" s="1154" t="s">
        <v>88</v>
      </c>
      <c r="D12" s="909">
        <v>1</v>
      </c>
      <c r="E12" s="904">
        <f t="shared" si="0"/>
        <v>8</v>
      </c>
      <c r="F12" s="904">
        <v>3</v>
      </c>
      <c r="G12" s="1139">
        <v>0.3</v>
      </c>
      <c r="H12" s="904">
        <f t="shared" si="1"/>
        <v>11.3</v>
      </c>
    </row>
    <row r="13" spans="1:8" s="1156" customFormat="1" ht="22.5" customHeight="1" x14ac:dyDescent="0.2">
      <c r="A13" s="1139">
        <v>7</v>
      </c>
      <c r="B13" s="903" t="s">
        <v>1362</v>
      </c>
      <c r="C13" s="1154" t="s">
        <v>88</v>
      </c>
      <c r="D13" s="909">
        <v>1</v>
      </c>
      <c r="E13" s="904">
        <f t="shared" si="0"/>
        <v>8</v>
      </c>
      <c r="F13" s="904">
        <v>3</v>
      </c>
      <c r="G13" s="1139">
        <v>0.3</v>
      </c>
      <c r="H13" s="904">
        <f t="shared" si="1"/>
        <v>11.3</v>
      </c>
    </row>
    <row r="14" spans="1:8" s="1156" customFormat="1" x14ac:dyDescent="0.2">
      <c r="A14" s="1139">
        <v>8</v>
      </c>
      <c r="B14" s="903" t="s">
        <v>536</v>
      </c>
      <c r="C14" s="1154" t="s">
        <v>88</v>
      </c>
      <c r="D14" s="909">
        <v>1</v>
      </c>
      <c r="E14" s="904">
        <f t="shared" si="0"/>
        <v>8</v>
      </c>
      <c r="F14" s="904">
        <v>3</v>
      </c>
      <c r="G14" s="1139">
        <v>0.3</v>
      </c>
      <c r="H14" s="904">
        <f t="shared" si="1"/>
        <v>11.3</v>
      </c>
    </row>
    <row r="15" spans="1:8" s="1156" customFormat="1" ht="32.25" customHeight="1" x14ac:dyDescent="0.2">
      <c r="A15" s="1139">
        <v>9</v>
      </c>
      <c r="B15" s="903" t="s">
        <v>1622</v>
      </c>
      <c r="C15" s="1154" t="s">
        <v>88</v>
      </c>
      <c r="D15" s="909">
        <v>1</v>
      </c>
      <c r="E15" s="904">
        <f t="shared" si="0"/>
        <v>8</v>
      </c>
      <c r="F15" s="904">
        <v>3</v>
      </c>
      <c r="G15" s="1139">
        <v>0.3</v>
      </c>
      <c r="H15" s="904">
        <f t="shared" si="1"/>
        <v>11.3</v>
      </c>
    </row>
    <row r="16" spans="1:8" s="1156" customFormat="1" ht="28.5" x14ac:dyDescent="0.2">
      <c r="A16" s="1139">
        <v>10</v>
      </c>
      <c r="B16" s="903" t="s">
        <v>555</v>
      </c>
      <c r="C16" s="1154" t="s">
        <v>88</v>
      </c>
      <c r="D16" s="909">
        <v>1</v>
      </c>
      <c r="E16" s="904">
        <f t="shared" si="0"/>
        <v>8</v>
      </c>
      <c r="F16" s="904">
        <v>3</v>
      </c>
      <c r="G16" s="1139">
        <v>0.3</v>
      </c>
      <c r="H16" s="904">
        <f t="shared" si="1"/>
        <v>11.3</v>
      </c>
    </row>
    <row r="17" spans="1:8" s="1156" customFormat="1" ht="31.5" customHeight="1" x14ac:dyDescent="0.2">
      <c r="A17" s="1139">
        <v>11</v>
      </c>
      <c r="B17" s="903" t="s">
        <v>1624</v>
      </c>
      <c r="C17" s="1154" t="s">
        <v>88</v>
      </c>
      <c r="D17" s="909">
        <v>1</v>
      </c>
      <c r="E17" s="904">
        <f t="shared" si="0"/>
        <v>8</v>
      </c>
      <c r="F17" s="904">
        <v>3</v>
      </c>
      <c r="G17" s="1139">
        <v>0.3</v>
      </c>
      <c r="H17" s="904">
        <f t="shared" si="1"/>
        <v>11.3</v>
      </c>
    </row>
    <row r="18" spans="1:8" s="1156" customFormat="1" ht="28.5" x14ac:dyDescent="0.2">
      <c r="A18" s="1139">
        <v>12</v>
      </c>
      <c r="B18" s="903" t="s">
        <v>1625</v>
      </c>
      <c r="C18" s="1154" t="s">
        <v>88</v>
      </c>
      <c r="D18" s="909">
        <v>1</v>
      </c>
      <c r="E18" s="904">
        <f t="shared" si="0"/>
        <v>8</v>
      </c>
      <c r="F18" s="904">
        <v>3</v>
      </c>
      <c r="G18" s="1139">
        <v>0.3</v>
      </c>
      <c r="H18" s="904">
        <f t="shared" si="1"/>
        <v>11.3</v>
      </c>
    </row>
    <row r="19" spans="1:8" s="1156" customFormat="1" ht="28.5" x14ac:dyDescent="0.2">
      <c r="A19" s="1139">
        <v>13</v>
      </c>
      <c r="B19" s="903" t="s">
        <v>1626</v>
      </c>
      <c r="C19" s="1154" t="s">
        <v>88</v>
      </c>
      <c r="D19" s="909">
        <v>1</v>
      </c>
      <c r="E19" s="904">
        <f t="shared" si="0"/>
        <v>8</v>
      </c>
      <c r="F19" s="904">
        <v>3</v>
      </c>
      <c r="G19" s="1139">
        <v>0.3</v>
      </c>
      <c r="H19" s="904">
        <f t="shared" si="1"/>
        <v>11.3</v>
      </c>
    </row>
    <row r="20" spans="1:8" s="1156" customFormat="1" ht="28.5" x14ac:dyDescent="0.2">
      <c r="A20" s="1139">
        <v>14</v>
      </c>
      <c r="B20" s="903" t="s">
        <v>1631</v>
      </c>
      <c r="C20" s="1154" t="s">
        <v>88</v>
      </c>
      <c r="D20" s="909">
        <v>1</v>
      </c>
      <c r="E20" s="904">
        <f t="shared" si="0"/>
        <v>8</v>
      </c>
      <c r="F20" s="904">
        <v>3</v>
      </c>
      <c r="G20" s="1139">
        <v>0.3</v>
      </c>
      <c r="H20" s="904">
        <f t="shared" si="1"/>
        <v>11.3</v>
      </c>
    </row>
    <row r="21" spans="1:8" s="1156" customFormat="1" ht="28.5" x14ac:dyDescent="0.2">
      <c r="A21" s="1139">
        <v>15</v>
      </c>
      <c r="B21" s="903" t="s">
        <v>1632</v>
      </c>
      <c r="C21" s="1154" t="s">
        <v>88</v>
      </c>
      <c r="D21" s="909">
        <v>1</v>
      </c>
      <c r="E21" s="904">
        <f t="shared" si="0"/>
        <v>8</v>
      </c>
      <c r="F21" s="904">
        <v>3</v>
      </c>
      <c r="G21" s="1139">
        <v>0.3</v>
      </c>
      <c r="H21" s="904">
        <f t="shared" si="1"/>
        <v>11.3</v>
      </c>
    </row>
    <row r="22" spans="1:8" s="1156" customFormat="1" ht="28.5" x14ac:dyDescent="0.2">
      <c r="A22" s="1139">
        <v>16</v>
      </c>
      <c r="B22" s="903" t="s">
        <v>1633</v>
      </c>
      <c r="C22" s="1154" t="s">
        <v>88</v>
      </c>
      <c r="D22" s="909">
        <v>1</v>
      </c>
      <c r="E22" s="904">
        <f t="shared" si="0"/>
        <v>8</v>
      </c>
      <c r="F22" s="904">
        <v>9.1</v>
      </c>
      <c r="G22" s="1139">
        <v>0.3</v>
      </c>
      <c r="H22" s="904">
        <f t="shared" si="1"/>
        <v>17.400000000000002</v>
      </c>
    </row>
    <row r="23" spans="1:8" s="1156" customFormat="1" ht="36" customHeight="1" x14ac:dyDescent="0.2">
      <c r="A23" s="1139">
        <v>17</v>
      </c>
      <c r="B23" s="950" t="s">
        <v>1630</v>
      </c>
      <c r="C23" s="1154" t="s">
        <v>88</v>
      </c>
      <c r="D23" s="909">
        <v>1</v>
      </c>
      <c r="E23" s="904">
        <f t="shared" si="0"/>
        <v>8</v>
      </c>
      <c r="F23" s="904">
        <v>3</v>
      </c>
      <c r="G23" s="1139">
        <v>0.3</v>
      </c>
      <c r="H23" s="904">
        <f t="shared" si="1"/>
        <v>11.3</v>
      </c>
    </row>
    <row r="24" spans="1:8" s="1157" customFormat="1" ht="14.25" customHeight="1" x14ac:dyDescent="0.2">
      <c r="A24" s="1139">
        <v>18</v>
      </c>
      <c r="B24" s="950" t="s">
        <v>538</v>
      </c>
      <c r="C24" s="1154" t="s">
        <v>88</v>
      </c>
      <c r="D24" s="909">
        <v>1</v>
      </c>
      <c r="E24" s="904">
        <f t="shared" si="0"/>
        <v>8</v>
      </c>
      <c r="F24" s="904">
        <v>3</v>
      </c>
      <c r="G24" s="1139">
        <v>0.3</v>
      </c>
      <c r="H24" s="904">
        <f t="shared" si="1"/>
        <v>11.3</v>
      </c>
    </row>
    <row r="25" spans="1:8" s="1157" customFormat="1" ht="14.25" customHeight="1" x14ac:dyDescent="0.2">
      <c r="A25" s="1139"/>
      <c r="B25" s="903"/>
      <c r="C25" s="905"/>
      <c r="D25" s="909"/>
      <c r="E25" s="905"/>
      <c r="F25" s="908"/>
      <c r="G25" s="1158"/>
      <c r="H25" s="908"/>
    </row>
    <row r="26" spans="1:8" s="1161" customFormat="1" ht="17.25" customHeight="1" x14ac:dyDescent="0.25">
      <c r="A26" s="1159"/>
      <c r="B26" s="899" t="s">
        <v>1141</v>
      </c>
      <c r="C26" s="900"/>
      <c r="D26" s="1188">
        <f>SUM(D7:D24)</f>
        <v>28</v>
      </c>
      <c r="E26" s="1381">
        <f>SUM(E7:E24)</f>
        <v>228</v>
      </c>
      <c r="F26" s="1381">
        <f>SUM(F7:F24)</f>
        <v>112.19999999999999</v>
      </c>
      <c r="G26" s="1381">
        <f>SUM(G7:G24)</f>
        <v>5.3999999999999986</v>
      </c>
      <c r="H26" s="1160">
        <f>SUM(H7:H24)</f>
        <v>345.60000000000014</v>
      </c>
    </row>
    <row r="29" spans="1:8" ht="18.75" x14ac:dyDescent="0.3">
      <c r="B29" s="750" t="s">
        <v>1158</v>
      </c>
      <c r="C29" s="1147"/>
      <c r="D29" s="1147"/>
      <c r="E29" s="1147"/>
      <c r="F29" s="1147"/>
    </row>
    <row r="30" spans="1:8" ht="18.75" x14ac:dyDescent="0.3">
      <c r="B30" s="753" t="s">
        <v>1126</v>
      </c>
      <c r="C30" s="1147"/>
      <c r="D30" s="1147"/>
      <c r="E30" s="1147"/>
      <c r="F30" s="1147"/>
    </row>
    <row r="31" spans="1:8" ht="17.25" x14ac:dyDescent="0.25">
      <c r="B31" s="1828" t="s">
        <v>1159</v>
      </c>
      <c r="C31" s="1828"/>
      <c r="D31" s="1828"/>
      <c r="E31" s="1828"/>
      <c r="F31" s="1828"/>
    </row>
    <row r="33" spans="1:14" ht="57" x14ac:dyDescent="0.25">
      <c r="A33" s="1152" t="s">
        <v>118</v>
      </c>
      <c r="B33" s="1153" t="s">
        <v>1129</v>
      </c>
      <c r="C33" s="1150" t="s">
        <v>203</v>
      </c>
      <c r="D33" s="1150" t="s">
        <v>1148</v>
      </c>
      <c r="E33" s="1150" t="s">
        <v>1149</v>
      </c>
      <c r="F33" s="1150" t="s">
        <v>1150</v>
      </c>
      <c r="G33" s="1150" t="s">
        <v>1151</v>
      </c>
      <c r="H33" s="1162"/>
      <c r="I33" s="1163"/>
      <c r="J33" s="333"/>
      <c r="K33" s="333"/>
      <c r="L33" s="333"/>
      <c r="M33" s="333"/>
      <c r="N33" s="333"/>
    </row>
    <row r="34" spans="1:14" s="1168" customFormat="1" x14ac:dyDescent="0.25">
      <c r="A34" s="1139">
        <v>1</v>
      </c>
      <c r="B34" s="1164" t="s">
        <v>526</v>
      </c>
      <c r="C34" s="1150" t="s">
        <v>1152</v>
      </c>
      <c r="D34" s="1155">
        <f>4809+2437.5+1322.1</f>
        <v>8568.6</v>
      </c>
      <c r="E34" s="904">
        <v>20</v>
      </c>
      <c r="F34" s="904">
        <v>12</v>
      </c>
      <c r="G34" s="904">
        <f>D34*E34*F34/1000</f>
        <v>2056.4639999999999</v>
      </c>
      <c r="H34" s="1165"/>
      <c r="I34" s="1166"/>
      <c r="J34" s="1167"/>
      <c r="K34" s="1167"/>
      <c r="L34" s="1167"/>
      <c r="M34" s="1167"/>
      <c r="N34" s="1167"/>
    </row>
    <row r="35" spans="1:14" s="1168" customFormat="1" x14ac:dyDescent="0.25">
      <c r="A35" s="1139">
        <v>2</v>
      </c>
      <c r="B35" s="903" t="s">
        <v>528</v>
      </c>
      <c r="C35" s="1150" t="s">
        <v>1152</v>
      </c>
      <c r="D35" s="909">
        <v>7834</v>
      </c>
      <c r="E35" s="904">
        <v>20</v>
      </c>
      <c r="F35" s="904">
        <v>12</v>
      </c>
      <c r="G35" s="904">
        <f t="shared" ref="G35:G50" si="2">D35*E35*F35/1000</f>
        <v>1880.16</v>
      </c>
      <c r="H35" s="1165"/>
      <c r="I35" s="1166"/>
      <c r="J35" s="1167"/>
      <c r="K35" s="1167"/>
      <c r="L35" s="1167"/>
      <c r="M35" s="1167"/>
      <c r="N35" s="1167"/>
    </row>
    <row r="36" spans="1:14" s="1168" customFormat="1" x14ac:dyDescent="0.25">
      <c r="A36" s="1139">
        <v>3</v>
      </c>
      <c r="B36" s="903" t="s">
        <v>525</v>
      </c>
      <c r="C36" s="1150" t="s">
        <v>1152</v>
      </c>
      <c r="D36" s="1781">
        <v>11281</v>
      </c>
      <c r="E36" s="1791">
        <v>20</v>
      </c>
      <c r="F36" s="1791">
        <v>12</v>
      </c>
      <c r="G36" s="904">
        <f>D36*E36*F36/1000</f>
        <v>2707.44</v>
      </c>
      <c r="H36" s="1165"/>
      <c r="I36" s="1166"/>
      <c r="J36" s="1167"/>
      <c r="K36" s="1167"/>
      <c r="L36" s="1167"/>
      <c r="M36" s="1167"/>
      <c r="N36" s="1167"/>
    </row>
    <row r="37" spans="1:14" s="1168" customFormat="1" x14ac:dyDescent="0.25">
      <c r="A37" s="1139">
        <v>4</v>
      </c>
      <c r="B37" s="903" t="s">
        <v>533</v>
      </c>
      <c r="C37" s="1150" t="s">
        <v>1152</v>
      </c>
      <c r="D37" s="1829"/>
      <c r="E37" s="1830"/>
      <c r="F37" s="1830"/>
      <c r="G37" s="904">
        <f t="shared" si="2"/>
        <v>0</v>
      </c>
      <c r="H37" s="1165"/>
      <c r="I37" s="1166"/>
      <c r="J37" s="1167"/>
      <c r="K37" s="1167"/>
      <c r="L37" s="1167"/>
      <c r="M37" s="1167"/>
      <c r="N37" s="1167"/>
    </row>
    <row r="38" spans="1:14" s="1168" customFormat="1" x14ac:dyDescent="0.25">
      <c r="A38" s="1139">
        <v>5</v>
      </c>
      <c r="B38" s="903" t="s">
        <v>535</v>
      </c>
      <c r="C38" s="1150" t="s">
        <v>1152</v>
      </c>
      <c r="D38" s="1782"/>
      <c r="E38" s="1792"/>
      <c r="F38" s="1792"/>
      <c r="G38" s="904">
        <f t="shared" si="2"/>
        <v>0</v>
      </c>
      <c r="H38" s="1165"/>
      <c r="I38" s="1166"/>
      <c r="J38" s="1167"/>
      <c r="K38" s="1167"/>
      <c r="L38" s="1167"/>
      <c r="M38" s="1167"/>
      <c r="N38" s="1167"/>
    </row>
    <row r="39" spans="1:14" s="1168" customFormat="1" x14ac:dyDescent="0.25">
      <c r="A39" s="1139">
        <v>6</v>
      </c>
      <c r="B39" s="903" t="s">
        <v>534</v>
      </c>
      <c r="C39" s="1150" t="s">
        <v>1152</v>
      </c>
      <c r="D39" s="909"/>
      <c r="E39" s="904"/>
      <c r="F39" s="904"/>
      <c r="G39" s="904">
        <f t="shared" si="2"/>
        <v>0</v>
      </c>
      <c r="H39" s="1165"/>
      <c r="I39" s="1166"/>
      <c r="J39" s="1167"/>
      <c r="K39" s="1167"/>
      <c r="L39" s="1167"/>
      <c r="M39" s="1167"/>
      <c r="N39" s="1167"/>
    </row>
    <row r="40" spans="1:14" s="1168" customFormat="1" ht="28.5" x14ac:dyDescent="0.25">
      <c r="A40" s="1139">
        <v>7</v>
      </c>
      <c r="B40" s="903" t="s">
        <v>508</v>
      </c>
      <c r="C40" s="1150" t="s">
        <v>1152</v>
      </c>
      <c r="D40" s="1155">
        <v>20410.14</v>
      </c>
      <c r="E40" s="904">
        <v>20</v>
      </c>
      <c r="F40" s="904">
        <v>12</v>
      </c>
      <c r="G40" s="904">
        <f t="shared" si="2"/>
        <v>4898.4335999999994</v>
      </c>
      <c r="H40" s="1167"/>
      <c r="I40" s="1166"/>
      <c r="J40" s="1151"/>
      <c r="K40" s="1169"/>
      <c r="L40" s="1170"/>
      <c r="M40" s="1170"/>
      <c r="N40" s="1155"/>
    </row>
    <row r="41" spans="1:14" x14ac:dyDescent="0.25">
      <c r="A41" s="1139">
        <v>8</v>
      </c>
      <c r="B41" s="903" t="s">
        <v>536</v>
      </c>
      <c r="C41" s="1150" t="s">
        <v>1152</v>
      </c>
      <c r="D41" s="909"/>
      <c r="E41" s="904"/>
      <c r="F41" s="904"/>
      <c r="G41" s="904">
        <f t="shared" si="2"/>
        <v>0</v>
      </c>
      <c r="H41" s="1165"/>
      <c r="I41" s="1166"/>
      <c r="J41" s="1151"/>
      <c r="K41" s="1169"/>
      <c r="L41" s="1170"/>
      <c r="M41" s="1170"/>
      <c r="N41" s="1155"/>
    </row>
    <row r="42" spans="1:14" s="1168" customFormat="1" ht="28.5" x14ac:dyDescent="0.25">
      <c r="A42" s="1139">
        <v>9</v>
      </c>
      <c r="B42" s="903" t="s">
        <v>1132</v>
      </c>
      <c r="C42" s="1150" t="s">
        <v>1152</v>
      </c>
      <c r="D42" s="904">
        <f>2078.8+1101.47+838.4</f>
        <v>4018.6700000000005</v>
      </c>
      <c r="E42" s="904">
        <v>20</v>
      </c>
      <c r="F42" s="904">
        <v>12</v>
      </c>
      <c r="G42" s="904">
        <f t="shared" si="2"/>
        <v>964.48080000000004</v>
      </c>
      <c r="H42" s="1165"/>
      <c r="I42" s="1166"/>
      <c r="J42" s="1151"/>
      <c r="K42" s="1169"/>
      <c r="L42" s="1170"/>
      <c r="M42" s="1170"/>
      <c r="N42" s="1155"/>
    </row>
    <row r="43" spans="1:14" s="1168" customFormat="1" ht="28.5" x14ac:dyDescent="0.25">
      <c r="A43" s="1139">
        <v>10</v>
      </c>
      <c r="B43" s="903" t="s">
        <v>1133</v>
      </c>
      <c r="C43" s="1150" t="s">
        <v>1152</v>
      </c>
      <c r="D43" s="904">
        <f>991.5+1238+1290+1670</f>
        <v>5189.5</v>
      </c>
      <c r="E43" s="904">
        <v>20</v>
      </c>
      <c r="F43" s="904">
        <v>12</v>
      </c>
      <c r="G43" s="904">
        <f t="shared" si="2"/>
        <v>1245.48</v>
      </c>
      <c r="H43" s="1165"/>
      <c r="I43" s="1166"/>
      <c r="J43" s="1151"/>
      <c r="K43" s="1169"/>
      <c r="L43" s="1170"/>
      <c r="M43" s="1170"/>
      <c r="N43" s="1155"/>
    </row>
    <row r="44" spans="1:14" s="1168" customFormat="1" ht="28.5" x14ac:dyDescent="0.25">
      <c r="A44" s="1139">
        <v>11</v>
      </c>
      <c r="B44" s="903" t="s">
        <v>1134</v>
      </c>
      <c r="C44" s="1150" t="s">
        <v>1152</v>
      </c>
      <c r="D44" s="904">
        <v>2438</v>
      </c>
      <c r="E44" s="904">
        <v>20</v>
      </c>
      <c r="F44" s="904">
        <v>12</v>
      </c>
      <c r="G44" s="904">
        <f t="shared" si="2"/>
        <v>585.12</v>
      </c>
      <c r="H44" s="1165"/>
      <c r="I44" s="1166"/>
      <c r="J44" s="1151"/>
      <c r="K44" s="1169"/>
      <c r="L44" s="1170"/>
      <c r="M44" s="1170"/>
      <c r="N44" s="1155"/>
    </row>
    <row r="45" spans="1:14" s="1168" customFormat="1" ht="28.5" x14ac:dyDescent="0.25">
      <c r="A45" s="1139">
        <v>12</v>
      </c>
      <c r="B45" s="903" t="s">
        <v>1135</v>
      </c>
      <c r="C45" s="1150" t="s">
        <v>1152</v>
      </c>
      <c r="D45" s="904">
        <v>6147</v>
      </c>
      <c r="E45" s="904">
        <v>20</v>
      </c>
      <c r="F45" s="904">
        <v>12</v>
      </c>
      <c r="G45" s="904">
        <f>D45*E45*F45/1000</f>
        <v>1475.28</v>
      </c>
      <c r="H45" s="1165"/>
      <c r="I45" s="1166"/>
      <c r="J45" s="1151"/>
      <c r="K45" s="1169"/>
      <c r="L45" s="1170"/>
      <c r="M45" s="1170"/>
      <c r="N45" s="1155"/>
    </row>
    <row r="46" spans="1:14" s="1168" customFormat="1" x14ac:dyDescent="0.25">
      <c r="A46" s="1139">
        <v>13</v>
      </c>
      <c r="B46" s="903" t="s">
        <v>1136</v>
      </c>
      <c r="C46" s="1150" t="s">
        <v>1152</v>
      </c>
      <c r="D46" s="904">
        <v>7439</v>
      </c>
      <c r="E46" s="904">
        <v>20</v>
      </c>
      <c r="F46" s="904">
        <v>12</v>
      </c>
      <c r="G46" s="904">
        <f t="shared" si="2"/>
        <v>1785.36</v>
      </c>
      <c r="H46" s="1165"/>
      <c r="I46" s="1166"/>
      <c r="J46" s="1151"/>
      <c r="K46" s="1169"/>
      <c r="L46" s="1170"/>
      <c r="M46" s="1170"/>
      <c r="N46" s="1155"/>
    </row>
    <row r="47" spans="1:14" s="1168" customFormat="1" ht="28.5" x14ac:dyDescent="0.25">
      <c r="A47" s="1139">
        <v>14</v>
      </c>
      <c r="B47" s="903" t="s">
        <v>1137</v>
      </c>
      <c r="C47" s="1150" t="s">
        <v>1152</v>
      </c>
      <c r="D47" s="904">
        <v>3568.9</v>
      </c>
      <c r="E47" s="904">
        <v>20</v>
      </c>
      <c r="F47" s="904">
        <v>12</v>
      </c>
      <c r="G47" s="904">
        <f t="shared" si="2"/>
        <v>856.53599999999994</v>
      </c>
      <c r="H47" s="1165"/>
      <c r="I47" s="1166"/>
      <c r="J47" s="1167"/>
      <c r="K47" s="1167"/>
      <c r="L47" s="1167"/>
      <c r="M47" s="1167"/>
      <c r="N47" s="1167"/>
    </row>
    <row r="48" spans="1:14" s="1168" customFormat="1" ht="28.5" x14ac:dyDescent="0.25">
      <c r="A48" s="1139">
        <v>15</v>
      </c>
      <c r="B48" s="903" t="s">
        <v>1138</v>
      </c>
      <c r="C48" s="1150" t="s">
        <v>1152</v>
      </c>
      <c r="D48" s="904">
        <v>8538.7000000000007</v>
      </c>
      <c r="E48" s="904">
        <v>20</v>
      </c>
      <c r="F48" s="904">
        <v>12</v>
      </c>
      <c r="G48" s="904">
        <f>D48*E48*F48/1000</f>
        <v>2049.288</v>
      </c>
      <c r="H48" s="1165"/>
      <c r="I48" s="1166"/>
      <c r="J48" s="1167"/>
      <c r="K48" s="1167"/>
      <c r="L48" s="1167"/>
      <c r="M48" s="1167"/>
      <c r="N48" s="1167"/>
    </row>
    <row r="49" spans="1:14" s="1168" customFormat="1" ht="28.5" x14ac:dyDescent="0.25">
      <c r="A49" s="1139">
        <v>16</v>
      </c>
      <c r="B49" s="903" t="s">
        <v>1139</v>
      </c>
      <c r="C49" s="1150" t="s">
        <v>1152</v>
      </c>
      <c r="D49" s="904">
        <v>4061.7</v>
      </c>
      <c r="E49" s="904">
        <v>20</v>
      </c>
      <c r="F49" s="904">
        <v>12</v>
      </c>
      <c r="G49" s="904">
        <f t="shared" si="2"/>
        <v>974.80799999999999</v>
      </c>
      <c r="H49" s="1165"/>
      <c r="I49" s="1166"/>
      <c r="J49" s="1167"/>
      <c r="K49" s="1167"/>
      <c r="L49" s="1167"/>
      <c r="M49" s="1167"/>
      <c r="N49" s="1167"/>
    </row>
    <row r="50" spans="1:14" s="1168" customFormat="1" ht="28.5" x14ac:dyDescent="0.25">
      <c r="A50" s="1139">
        <v>17</v>
      </c>
      <c r="B50" s="950" t="s">
        <v>1140</v>
      </c>
      <c r="C50" s="1150" t="s">
        <v>1152</v>
      </c>
      <c r="D50" s="904">
        <v>4417.3999999999996</v>
      </c>
      <c r="E50" s="904">
        <v>20</v>
      </c>
      <c r="F50" s="904">
        <v>12</v>
      </c>
      <c r="G50" s="904">
        <f t="shared" si="2"/>
        <v>1060.1759999999999</v>
      </c>
      <c r="H50" s="1165"/>
      <c r="I50" s="1166"/>
      <c r="J50" s="1167"/>
      <c r="K50" s="1167"/>
      <c r="L50" s="1167"/>
      <c r="M50" s="1167"/>
      <c r="N50" s="1167"/>
    </row>
    <row r="51" spans="1:14" ht="14.25" customHeight="1" x14ac:dyDescent="0.25">
      <c r="A51" s="1139">
        <v>18</v>
      </c>
      <c r="B51" s="950" t="s">
        <v>538</v>
      </c>
      <c r="C51" s="1150" t="s">
        <v>1152</v>
      </c>
      <c r="D51" s="909">
        <f>+G51/(E51*F51)*1000</f>
        <v>1718.3333333333333</v>
      </c>
      <c r="E51" s="904">
        <v>20</v>
      </c>
      <c r="F51" s="904">
        <v>12</v>
      </c>
      <c r="G51" s="905">
        <v>412.4</v>
      </c>
      <c r="H51" s="1165"/>
      <c r="I51" s="1166"/>
      <c r="J51" s="333"/>
      <c r="K51" s="333"/>
      <c r="L51" s="333"/>
      <c r="M51" s="333"/>
      <c r="N51" s="333"/>
    </row>
    <row r="52" spans="1:14" ht="14.25" customHeight="1" x14ac:dyDescent="0.25">
      <c r="A52" s="1139"/>
      <c r="B52" s="950"/>
      <c r="C52" s="905"/>
      <c r="D52" s="909"/>
      <c r="E52" s="905"/>
      <c r="F52" s="905"/>
      <c r="G52" s="905"/>
      <c r="H52" s="1171"/>
      <c r="I52" s="1172"/>
      <c r="J52" s="333"/>
      <c r="K52" s="333"/>
      <c r="L52" s="333"/>
      <c r="M52" s="333"/>
      <c r="N52" s="333"/>
    </row>
    <row r="53" spans="1:14" ht="16.5" x14ac:dyDescent="0.25">
      <c r="A53" s="1159"/>
      <c r="B53" s="899" t="s">
        <v>1141</v>
      </c>
      <c r="C53" s="900"/>
      <c r="D53" s="1188"/>
      <c r="E53" s="900"/>
      <c r="F53" s="900"/>
      <c r="G53" s="1160">
        <f>SUM(G34:G51)</f>
        <v>22951.4264</v>
      </c>
      <c r="H53" s="333"/>
      <c r="I53" s="333"/>
      <c r="J53" s="333"/>
      <c r="K53" s="333"/>
      <c r="L53" s="333"/>
      <c r="M53" s="333"/>
      <c r="N53" s="333"/>
    </row>
    <row r="54" spans="1:14" ht="16.5" x14ac:dyDescent="0.25">
      <c r="G54" s="1173"/>
      <c r="H54" s="1171"/>
      <c r="I54" s="1172"/>
      <c r="J54" s="333"/>
      <c r="K54" s="333"/>
      <c r="L54" s="333"/>
      <c r="M54" s="333"/>
      <c r="N54" s="333"/>
    </row>
    <row r="55" spans="1:14" ht="16.5" x14ac:dyDescent="0.25">
      <c r="A55" s="1159"/>
      <c r="B55" s="899" t="s">
        <v>1160</v>
      </c>
      <c r="C55" s="900"/>
      <c r="D55" s="1188"/>
      <c r="E55" s="900"/>
      <c r="F55" s="900"/>
      <c r="G55" s="1160">
        <f>G53+H26</f>
        <v>23297.026399999999</v>
      </c>
      <c r="H55" s="333"/>
      <c r="I55" s="333"/>
      <c r="J55" s="333"/>
      <c r="K55" s="333"/>
      <c r="L55" s="333"/>
      <c r="M55" s="333"/>
      <c r="N55" s="333"/>
    </row>
    <row r="56" spans="1:14" x14ac:dyDescent="0.25">
      <c r="H56" s="333"/>
      <c r="I56" s="333"/>
      <c r="J56" s="333"/>
      <c r="K56" s="333"/>
      <c r="L56" s="333"/>
      <c r="M56" s="333"/>
      <c r="N56" s="333"/>
    </row>
  </sheetData>
  <mergeCells count="10">
    <mergeCell ref="B1:F1"/>
    <mergeCell ref="A5:D5"/>
    <mergeCell ref="E5:E6"/>
    <mergeCell ref="F5:F6"/>
    <mergeCell ref="H5:H6"/>
    <mergeCell ref="B31:F31"/>
    <mergeCell ref="D36:D38"/>
    <mergeCell ref="E36:E38"/>
    <mergeCell ref="F36:F38"/>
    <mergeCell ref="G5:G6"/>
  </mergeCells>
  <conditionalFormatting sqref="B1">
    <cfRule type="cellIs" dxfId="1" priority="1" stopIfTrue="1" operator="equal">
      <formula>0</formula>
    </cfRule>
  </conditionalFormatting>
  <printOptions horizontalCentered="1"/>
  <pageMargins left="0.31496062992125984" right="0.31496062992125984" top="0.35433070866141736" bottom="0.35433070866141736" header="0.31496062992125984" footer="0.31496062992125984"/>
  <pageSetup paperSize="9" scale="60" orientation="portrait" r:id="rId1"/>
  <colBreaks count="1" manualBreakCount="1">
    <brk id="9"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IR6067"/>
  <sheetViews>
    <sheetView topLeftCell="A10" workbookViewId="0">
      <pane xSplit="3" ySplit="3" topLeftCell="D6050" activePane="bottomRight" state="frozen"/>
      <selection activeCell="S164" sqref="S164"/>
      <selection pane="topRight" activeCell="S164" sqref="S164"/>
      <selection pane="bottomLeft" activeCell="S164" sqref="S164"/>
      <selection pane="bottomRight" activeCell="S164" sqref="S164"/>
    </sheetView>
  </sheetViews>
  <sheetFormatPr defaultRowHeight="20.25" x14ac:dyDescent="0.2"/>
  <cols>
    <col min="1" max="1" width="4.85546875" style="265" customWidth="1"/>
    <col min="2" max="2" width="33.42578125" style="669" customWidth="1"/>
    <col min="3" max="3" width="9.28515625" style="176" customWidth="1"/>
    <col min="4" max="4" width="8.7109375" style="176" bestFit="1" customWidth="1"/>
    <col min="5" max="5" width="11.140625" style="176" customWidth="1"/>
    <col min="6" max="6" width="15" style="1107" customWidth="1"/>
    <col min="7" max="7" width="12.140625" style="1107" customWidth="1"/>
    <col min="8" max="8" width="11.140625" style="1108" customWidth="1"/>
    <col min="9" max="9" width="11.5703125" style="1107" customWidth="1"/>
    <col min="10" max="10" width="9.5703125" style="682" customWidth="1"/>
    <col min="11" max="11" width="11.85546875" style="698" customWidth="1"/>
    <col min="12" max="12" width="13.85546875" style="698" customWidth="1"/>
    <col min="13" max="13" width="9.5703125" style="682" customWidth="1"/>
    <col min="14" max="14" width="11.85546875" style="698" customWidth="1"/>
    <col min="15" max="15" width="12.85546875" style="698" bestFit="1" customWidth="1"/>
    <col min="16" max="16" width="9.28515625" style="769" bestFit="1" customWidth="1"/>
    <col min="17" max="16384" width="9.140625" style="642"/>
  </cols>
  <sheetData>
    <row r="1" spans="1:16" s="762" customFormat="1" x14ac:dyDescent="0.2">
      <c r="A1" s="1455"/>
      <c r="B1" s="664"/>
      <c r="C1" s="630"/>
      <c r="D1" s="314"/>
      <c r="E1" s="314"/>
      <c r="F1" s="1063"/>
      <c r="G1" s="1063"/>
      <c r="H1" s="1064"/>
      <c r="I1" s="1063" t="s">
        <v>189</v>
      </c>
      <c r="J1" s="683"/>
      <c r="K1" s="686"/>
      <c r="L1" s="686"/>
      <c r="M1" s="676"/>
      <c r="N1" s="686"/>
      <c r="O1" s="686"/>
      <c r="P1" s="761"/>
    </row>
    <row r="2" spans="1:16" s="762" customFormat="1" ht="12.75" customHeight="1" x14ac:dyDescent="0.2">
      <c r="A2" s="1455"/>
      <c r="B2" s="664"/>
      <c r="C2" s="630"/>
      <c r="D2" s="314"/>
      <c r="E2" s="314"/>
      <c r="F2" s="1063"/>
      <c r="G2" s="1063"/>
      <c r="H2" s="1850" t="s">
        <v>28</v>
      </c>
      <c r="I2" s="1850"/>
      <c r="J2" s="1850"/>
      <c r="K2" s="686"/>
      <c r="L2" s="686"/>
      <c r="M2" s="676"/>
      <c r="N2" s="686"/>
      <c r="O2" s="686"/>
      <c r="P2" s="761"/>
    </row>
    <row r="3" spans="1:16" s="762" customFormat="1" ht="21" thickBot="1" x14ac:dyDescent="0.25">
      <c r="A3" s="265"/>
      <c r="B3" s="1441"/>
      <c r="C3" s="649"/>
      <c r="D3" s="649"/>
      <c r="E3" s="649"/>
      <c r="F3" s="1065"/>
      <c r="G3" s="1066"/>
      <c r="H3" s="1064"/>
      <c r="I3" s="1067"/>
      <c r="J3" s="676"/>
      <c r="K3" s="686"/>
      <c r="L3" s="686"/>
      <c r="M3" s="676"/>
      <c r="N3" s="686"/>
      <c r="O3" s="686"/>
      <c r="P3" s="761"/>
    </row>
    <row r="4" spans="1:16" s="764" customFormat="1" ht="17.25" customHeight="1" x14ac:dyDescent="0.2">
      <c r="A4" s="265"/>
      <c r="B4" s="1852" t="s">
        <v>29</v>
      </c>
      <c r="C4" s="1852"/>
      <c r="D4" s="1852"/>
      <c r="E4" s="1852"/>
      <c r="F4" s="1068"/>
      <c r="G4" s="1068"/>
      <c r="H4" s="1064"/>
      <c r="I4" s="1068"/>
      <c r="J4" s="677"/>
      <c r="K4" s="687"/>
      <c r="L4" s="687"/>
      <c r="M4" s="677"/>
      <c r="N4" s="687"/>
      <c r="O4" s="688"/>
      <c r="P4" s="763"/>
    </row>
    <row r="5" spans="1:16" s="631" customFormat="1" ht="25.5" customHeight="1" x14ac:dyDescent="0.2">
      <c r="A5" s="1851" t="s">
        <v>176</v>
      </c>
      <c r="B5" s="1851"/>
      <c r="C5" s="1851"/>
      <c r="D5" s="1851"/>
      <c r="E5" s="1851"/>
      <c r="F5" s="1851"/>
      <c r="G5" s="1851"/>
      <c r="H5" s="1851"/>
      <c r="I5" s="1851"/>
      <c r="J5" s="1851"/>
      <c r="K5" s="1851"/>
      <c r="L5" s="687"/>
      <c r="M5" s="678"/>
      <c r="N5" s="689"/>
      <c r="O5" s="687"/>
      <c r="P5" s="765"/>
    </row>
    <row r="6" spans="1:16" s="629" customFormat="1" x14ac:dyDescent="0.2">
      <c r="A6" s="1197"/>
      <c r="B6" s="520"/>
      <c r="C6" s="315"/>
      <c r="D6" s="314"/>
      <c r="E6" s="314"/>
      <c r="F6" s="1069"/>
      <c r="G6" s="1069"/>
      <c r="H6" s="1070"/>
      <c r="I6" s="1069"/>
      <c r="J6" s="679"/>
      <c r="K6" s="690"/>
      <c r="L6" s="687"/>
      <c r="M6" s="679"/>
      <c r="N6" s="690"/>
      <c r="O6" s="687"/>
      <c r="P6" s="766"/>
    </row>
    <row r="7" spans="1:16" s="631" customFormat="1" x14ac:dyDescent="0.2">
      <c r="A7" s="1851" t="s">
        <v>356</v>
      </c>
      <c r="B7" s="1851"/>
      <c r="C7" s="1851"/>
      <c r="D7" s="1851"/>
      <c r="E7" s="1851"/>
      <c r="F7" s="1851"/>
      <c r="G7" s="1851"/>
      <c r="H7" s="1851"/>
      <c r="I7" s="1851"/>
      <c r="J7" s="1851"/>
      <c r="K7" s="1851"/>
      <c r="L7" s="687"/>
      <c r="M7" s="678"/>
      <c r="N7" s="689"/>
      <c r="O7" s="687"/>
      <c r="P7" s="765"/>
    </row>
    <row r="8" spans="1:16" s="631" customFormat="1" x14ac:dyDescent="0.2">
      <c r="A8" s="1456"/>
      <c r="B8" s="664"/>
      <c r="C8" s="630"/>
      <c r="D8" s="632"/>
      <c r="E8" s="632"/>
      <c r="F8" s="1071"/>
      <c r="G8" s="1071"/>
      <c r="H8" s="1072"/>
      <c r="I8" s="1071"/>
      <c r="J8" s="678"/>
      <c r="K8" s="689"/>
      <c r="L8" s="689"/>
      <c r="M8" s="678"/>
      <c r="N8" s="689"/>
      <c r="O8" s="689"/>
      <c r="P8" s="765"/>
    </row>
    <row r="9" spans="1:16" s="631" customFormat="1" ht="21" thickBot="1" x14ac:dyDescent="0.25">
      <c r="A9" s="1212"/>
      <c r="B9" s="664"/>
      <c r="C9" s="630"/>
      <c r="D9" s="632"/>
      <c r="E9" s="632"/>
      <c r="F9" s="1071"/>
      <c r="G9" s="1071"/>
      <c r="H9" s="1072"/>
      <c r="I9" s="1071"/>
      <c r="J9" s="678"/>
      <c r="K9" s="689"/>
      <c r="L9" s="689"/>
      <c r="M9" s="678"/>
      <c r="N9" s="689"/>
      <c r="O9" s="689"/>
      <c r="P9" s="765"/>
    </row>
    <row r="10" spans="1:16" s="629" customFormat="1" ht="33.75" customHeight="1" thickBot="1" x14ac:dyDescent="0.25">
      <c r="A10" s="708"/>
      <c r="B10" s="665"/>
      <c r="C10" s="705"/>
      <c r="D10" s="1856" t="s">
        <v>1680</v>
      </c>
      <c r="E10" s="1856"/>
      <c r="F10" s="1856"/>
      <c r="G10" s="1856"/>
      <c r="H10" s="1856"/>
      <c r="I10" s="1857"/>
      <c r="J10" s="1853" t="s">
        <v>1672</v>
      </c>
      <c r="K10" s="1854"/>
      <c r="L10" s="1855"/>
      <c r="M10" s="1853" t="s">
        <v>401</v>
      </c>
      <c r="N10" s="1854"/>
      <c r="O10" s="1855"/>
      <c r="P10" s="766"/>
    </row>
    <row r="11" spans="1:16" s="618" customFormat="1" ht="82.5" customHeight="1" x14ac:dyDescent="0.2">
      <c r="A11" s="192" t="s">
        <v>114</v>
      </c>
      <c r="B11" s="666" t="s">
        <v>202</v>
      </c>
      <c r="C11" s="616" t="s">
        <v>203</v>
      </c>
      <c r="D11" s="617" t="s">
        <v>196</v>
      </c>
      <c r="E11" s="192" t="s">
        <v>204</v>
      </c>
      <c r="F11" s="1073" t="s">
        <v>205</v>
      </c>
      <c r="G11" s="1073" t="s">
        <v>193</v>
      </c>
      <c r="H11" s="1445" t="s">
        <v>194</v>
      </c>
      <c r="I11" s="1073" t="s">
        <v>195</v>
      </c>
      <c r="J11" s="680" t="s">
        <v>196</v>
      </c>
      <c r="K11" s="691" t="s">
        <v>197</v>
      </c>
      <c r="L11" s="691" t="s">
        <v>198</v>
      </c>
      <c r="M11" s="680" t="s">
        <v>196</v>
      </c>
      <c r="N11" s="691" t="s">
        <v>197</v>
      </c>
      <c r="O11" s="691" t="s">
        <v>198</v>
      </c>
      <c r="P11" s="714"/>
    </row>
    <row r="12" spans="1:16" s="768" customFormat="1" x14ac:dyDescent="0.2">
      <c r="A12" s="1081">
        <v>1</v>
      </c>
      <c r="B12" s="732">
        <v>2</v>
      </c>
      <c r="C12" s="711">
        <v>3</v>
      </c>
      <c r="D12" s="711">
        <v>4</v>
      </c>
      <c r="E12" s="711">
        <v>5</v>
      </c>
      <c r="F12" s="711">
        <v>6</v>
      </c>
      <c r="G12" s="711">
        <v>7</v>
      </c>
      <c r="H12" s="711">
        <v>8</v>
      </c>
      <c r="I12" s="711">
        <v>9</v>
      </c>
      <c r="J12" s="711">
        <v>10</v>
      </c>
      <c r="K12" s="711">
        <v>11</v>
      </c>
      <c r="L12" s="711">
        <v>12</v>
      </c>
      <c r="M12" s="711">
        <v>13</v>
      </c>
      <c r="N12" s="711">
        <v>14</v>
      </c>
      <c r="O12" s="711">
        <v>15</v>
      </c>
      <c r="P12" s="767"/>
    </row>
    <row r="13" spans="1:16" s="768" customFormat="1" ht="28.5" x14ac:dyDescent="0.2">
      <c r="A13" s="1081"/>
      <c r="B13" s="641" t="s">
        <v>208</v>
      </c>
      <c r="C13" s="711"/>
      <c r="D13" s="711"/>
      <c r="E13" s="711"/>
      <c r="F13" s="711"/>
      <c r="G13" s="711"/>
      <c r="H13" s="711"/>
      <c r="I13" s="711"/>
      <c r="J13" s="711"/>
      <c r="K13" s="711"/>
      <c r="L13" s="1551">
        <f>+L14+L3183</f>
        <v>629520.18399999989</v>
      </c>
      <c r="M13" s="1552"/>
      <c r="N13" s="1552"/>
      <c r="O13" s="1551">
        <f>+O14+O3183</f>
        <v>519799.06000000006</v>
      </c>
      <c r="P13" s="767"/>
    </row>
    <row r="14" spans="1:16" ht="42.75" x14ac:dyDescent="0.2">
      <c r="A14" s="606"/>
      <c r="B14" s="271" t="s">
        <v>206</v>
      </c>
      <c r="C14" s="634"/>
      <c r="D14" s="634"/>
      <c r="E14" s="634"/>
      <c r="F14" s="784"/>
      <c r="G14" s="784"/>
      <c r="H14" s="711"/>
      <c r="I14" s="1134"/>
      <c r="J14" s="1135"/>
      <c r="K14" s="1136"/>
      <c r="L14" s="784">
        <f>SUM(L16:L3182)</f>
        <v>536537.01799999992</v>
      </c>
      <c r="M14" s="644"/>
      <c r="N14" s="692"/>
      <c r="O14" s="784">
        <f>SUM(O16:O3182)</f>
        <v>448183.59</v>
      </c>
    </row>
    <row r="15" spans="1:16" ht="13.7" customHeight="1" x14ac:dyDescent="0.2">
      <c r="A15" s="606"/>
      <c r="B15" s="278" t="s">
        <v>200</v>
      </c>
      <c r="C15" s="575"/>
      <c r="D15" s="633"/>
      <c r="E15" s="633"/>
      <c r="F15" s="784"/>
      <c r="G15" s="784"/>
      <c r="H15" s="711"/>
      <c r="I15" s="784"/>
      <c r="J15" s="644"/>
      <c r="K15" s="692"/>
      <c r="L15" s="692"/>
      <c r="M15" s="644"/>
      <c r="N15" s="692"/>
      <c r="O15" s="692"/>
    </row>
    <row r="16" spans="1:16" s="5" customFormat="1" ht="27" customHeight="1" x14ac:dyDescent="0.25">
      <c r="A16" s="1048">
        <v>1</v>
      </c>
      <c r="B16" s="1041" t="s">
        <v>4289</v>
      </c>
      <c r="C16" s="1042" t="s">
        <v>701</v>
      </c>
      <c r="D16" s="633">
        <v>2</v>
      </c>
      <c r="E16" s="1043">
        <v>2006</v>
      </c>
      <c r="F16" s="784">
        <v>2697.5840400000002</v>
      </c>
      <c r="G16" s="784">
        <f>F16*H16%</f>
        <v>2697.5840400000002</v>
      </c>
      <c r="H16" s="711">
        <v>100</v>
      </c>
      <c r="I16" s="784">
        <f>F16-G16</f>
        <v>0</v>
      </c>
      <c r="J16" s="106"/>
      <c r="K16" s="1122"/>
      <c r="L16" s="1122"/>
      <c r="M16" s="106"/>
      <c r="N16" s="1122"/>
      <c r="O16" s="1121"/>
      <c r="P16" s="1836" t="s">
        <v>526</v>
      </c>
    </row>
    <row r="17" spans="1:16" s="5" customFormat="1" ht="27" x14ac:dyDescent="0.25">
      <c r="A17" s="1048">
        <v>2</v>
      </c>
      <c r="B17" s="1041" t="s">
        <v>4290</v>
      </c>
      <c r="C17" s="1042" t="s">
        <v>701</v>
      </c>
      <c r="D17" s="633">
        <v>1</v>
      </c>
      <c r="E17" s="1043">
        <v>2006</v>
      </c>
      <c r="F17" s="784">
        <v>863.82027000000005</v>
      </c>
      <c r="G17" s="784">
        <f t="shared" ref="G17:G80" si="0">F17*H17%</f>
        <v>863.82027000000005</v>
      </c>
      <c r="H17" s="711">
        <v>100</v>
      </c>
      <c r="I17" s="784">
        <f t="shared" ref="I17:I80" si="1">F17-G17</f>
        <v>0</v>
      </c>
      <c r="J17" s="106"/>
      <c r="K17" s="1122"/>
      <c r="L17" s="1122"/>
      <c r="M17" s="106"/>
      <c r="N17" s="1122"/>
      <c r="O17" s="1121"/>
      <c r="P17" s="1837"/>
    </row>
    <row r="18" spans="1:16" s="5" customFormat="1" ht="13.5" x14ac:dyDescent="0.25">
      <c r="A18" s="1048">
        <v>3</v>
      </c>
      <c r="B18" s="1041" t="s">
        <v>4291</v>
      </c>
      <c r="C18" s="1042" t="s">
        <v>701</v>
      </c>
      <c r="D18" s="633">
        <v>1</v>
      </c>
      <c r="E18" s="1043">
        <v>2006</v>
      </c>
      <c r="F18" s="784">
        <v>2355.63141</v>
      </c>
      <c r="G18" s="784">
        <f t="shared" si="0"/>
        <v>2355.63141</v>
      </c>
      <c r="H18" s="711">
        <v>100</v>
      </c>
      <c r="I18" s="784">
        <f t="shared" si="1"/>
        <v>0</v>
      </c>
      <c r="J18" s="106"/>
      <c r="K18" s="1122"/>
      <c r="L18" s="1122"/>
      <c r="M18" s="106"/>
      <c r="N18" s="1122"/>
      <c r="O18" s="1121"/>
      <c r="P18" s="1837"/>
    </row>
    <row r="19" spans="1:16" s="5" customFormat="1" ht="13.5" x14ac:dyDescent="0.25">
      <c r="A19" s="1048">
        <v>4</v>
      </c>
      <c r="B19" s="1041" t="s">
        <v>4292</v>
      </c>
      <c r="C19" s="1042" t="s">
        <v>701</v>
      </c>
      <c r="D19" s="633">
        <v>18</v>
      </c>
      <c r="E19" s="1043">
        <v>2006</v>
      </c>
      <c r="F19" s="784">
        <v>609.35274000000004</v>
      </c>
      <c r="G19" s="784">
        <f t="shared" si="0"/>
        <v>609.35274000000004</v>
      </c>
      <c r="H19" s="711">
        <v>100</v>
      </c>
      <c r="I19" s="784">
        <f t="shared" si="1"/>
        <v>0</v>
      </c>
      <c r="J19" s="106"/>
      <c r="K19" s="1122"/>
      <c r="L19" s="1122"/>
      <c r="M19" s="106"/>
      <c r="N19" s="1122"/>
      <c r="O19" s="1121"/>
      <c r="P19" s="1837"/>
    </row>
    <row r="20" spans="1:16" s="5" customFormat="1" ht="27" x14ac:dyDescent="0.25">
      <c r="A20" s="1048">
        <v>5</v>
      </c>
      <c r="B20" s="1041" t="s">
        <v>4293</v>
      </c>
      <c r="C20" s="1042" t="s">
        <v>701</v>
      </c>
      <c r="D20" s="633">
        <v>1</v>
      </c>
      <c r="E20" s="1043">
        <v>2006</v>
      </c>
      <c r="F20" s="784">
        <v>1025.85789</v>
      </c>
      <c r="G20" s="784">
        <f t="shared" si="0"/>
        <v>1025.85789</v>
      </c>
      <c r="H20" s="711">
        <v>100</v>
      </c>
      <c r="I20" s="784">
        <f t="shared" si="1"/>
        <v>0</v>
      </c>
      <c r="J20" s="106"/>
      <c r="K20" s="1122"/>
      <c r="L20" s="1122"/>
      <c r="M20" s="106"/>
      <c r="N20" s="1122"/>
      <c r="O20" s="1121"/>
      <c r="P20" s="1837"/>
    </row>
    <row r="21" spans="1:16" s="5" customFormat="1" ht="13.5" x14ac:dyDescent="0.25">
      <c r="A21" s="1048">
        <v>6</v>
      </c>
      <c r="B21" s="1041" t="s">
        <v>4294</v>
      </c>
      <c r="C21" s="1042" t="s">
        <v>701</v>
      </c>
      <c r="D21" s="633">
        <v>2</v>
      </c>
      <c r="E21" s="1043">
        <v>2006</v>
      </c>
      <c r="F21" s="784">
        <v>241.15457999999998</v>
      </c>
      <c r="G21" s="784">
        <f t="shared" si="0"/>
        <v>241.15457999999998</v>
      </c>
      <c r="H21" s="711">
        <v>100</v>
      </c>
      <c r="I21" s="784">
        <f t="shared" si="1"/>
        <v>0</v>
      </c>
      <c r="J21" s="106"/>
      <c r="K21" s="1122"/>
      <c r="L21" s="1122"/>
      <c r="M21" s="106"/>
      <c r="N21" s="1122"/>
      <c r="O21" s="1121"/>
      <c r="P21" s="1837"/>
    </row>
    <row r="22" spans="1:16" s="5" customFormat="1" ht="27" x14ac:dyDescent="0.25">
      <c r="A22" s="1048">
        <v>7</v>
      </c>
      <c r="B22" s="1041" t="s">
        <v>4295</v>
      </c>
      <c r="C22" s="1042" t="s">
        <v>701</v>
      </c>
      <c r="D22" s="633">
        <v>1</v>
      </c>
      <c r="E22" s="1043">
        <v>2006</v>
      </c>
      <c r="F22" s="784">
        <v>4219.0640400000002</v>
      </c>
      <c r="G22" s="784">
        <f t="shared" si="0"/>
        <v>4219.0640400000002</v>
      </c>
      <c r="H22" s="711">
        <v>100</v>
      </c>
      <c r="I22" s="784">
        <f t="shared" si="1"/>
        <v>0</v>
      </c>
      <c r="J22" s="106"/>
      <c r="K22" s="1122"/>
      <c r="L22" s="1122"/>
      <c r="M22" s="106"/>
      <c r="N22" s="1122"/>
      <c r="O22" s="1121"/>
      <c r="P22" s="1837"/>
    </row>
    <row r="23" spans="1:16" s="5" customFormat="1" ht="27" x14ac:dyDescent="0.25">
      <c r="A23" s="1048">
        <v>8</v>
      </c>
      <c r="B23" s="1041" t="s">
        <v>4296</v>
      </c>
      <c r="C23" s="1042" t="s">
        <v>701</v>
      </c>
      <c r="D23" s="633">
        <v>1</v>
      </c>
      <c r="E23" s="1043">
        <v>2006</v>
      </c>
      <c r="F23" s="784">
        <v>3743.6015400000001</v>
      </c>
      <c r="G23" s="784">
        <f t="shared" si="0"/>
        <v>3743.6015400000001</v>
      </c>
      <c r="H23" s="711">
        <v>100</v>
      </c>
      <c r="I23" s="784">
        <f t="shared" si="1"/>
        <v>0</v>
      </c>
      <c r="J23" s="106"/>
      <c r="K23" s="1122"/>
      <c r="L23" s="1122"/>
      <c r="M23" s="106"/>
      <c r="N23" s="1122"/>
      <c r="O23" s="1121"/>
      <c r="P23" s="1837"/>
    </row>
    <row r="24" spans="1:16" s="5" customFormat="1" ht="13.5" x14ac:dyDescent="0.25">
      <c r="A24" s="1048">
        <v>9</v>
      </c>
      <c r="B24" s="1041" t="s">
        <v>4297</v>
      </c>
      <c r="C24" s="1042" t="s">
        <v>701</v>
      </c>
      <c r="D24" s="633">
        <v>1</v>
      </c>
      <c r="E24" s="1043">
        <v>2006</v>
      </c>
      <c r="F24" s="784">
        <v>1675.14948</v>
      </c>
      <c r="G24" s="784">
        <f t="shared" si="0"/>
        <v>1675.14948</v>
      </c>
      <c r="H24" s="711">
        <v>100</v>
      </c>
      <c r="I24" s="784">
        <f t="shared" si="1"/>
        <v>0</v>
      </c>
      <c r="J24" s="106"/>
      <c r="K24" s="1122"/>
      <c r="L24" s="1122"/>
      <c r="M24" s="106"/>
      <c r="N24" s="1122"/>
      <c r="O24" s="1121"/>
      <c r="P24" s="1837"/>
    </row>
    <row r="25" spans="1:16" s="5" customFormat="1" ht="13.5" x14ac:dyDescent="0.25">
      <c r="A25" s="1048">
        <v>10</v>
      </c>
      <c r="B25" s="1041" t="s">
        <v>4298</v>
      </c>
      <c r="C25" s="1042" t="s">
        <v>701</v>
      </c>
      <c r="D25" s="633">
        <v>1</v>
      </c>
      <c r="E25" s="1043">
        <v>2006</v>
      </c>
      <c r="F25" s="784">
        <v>485.83875</v>
      </c>
      <c r="G25" s="784">
        <f t="shared" si="0"/>
        <v>485.83875</v>
      </c>
      <c r="H25" s="711">
        <v>100</v>
      </c>
      <c r="I25" s="784">
        <f t="shared" si="1"/>
        <v>0</v>
      </c>
      <c r="J25" s="106"/>
      <c r="K25" s="1122"/>
      <c r="L25" s="1122"/>
      <c r="M25" s="106"/>
      <c r="N25" s="1122"/>
      <c r="O25" s="1121"/>
      <c r="P25" s="1837"/>
    </row>
    <row r="26" spans="1:16" s="5" customFormat="1" ht="40.5" x14ac:dyDescent="0.25">
      <c r="A26" s="1048">
        <v>11</v>
      </c>
      <c r="B26" s="1044" t="s">
        <v>4299</v>
      </c>
      <c r="C26" s="1042" t="s">
        <v>701</v>
      </c>
      <c r="D26" s="633">
        <v>1</v>
      </c>
      <c r="E26" s="1045">
        <v>2006</v>
      </c>
      <c r="F26" s="784">
        <v>375.334</v>
      </c>
      <c r="G26" s="784">
        <f t="shared" si="0"/>
        <v>375.334</v>
      </c>
      <c r="H26" s="711">
        <v>100</v>
      </c>
      <c r="I26" s="784">
        <f t="shared" si="1"/>
        <v>0</v>
      </c>
      <c r="J26" s="106"/>
      <c r="K26" s="1122"/>
      <c r="L26" s="1122"/>
      <c r="M26" s="106"/>
      <c r="N26" s="1122"/>
      <c r="O26" s="1121"/>
      <c r="P26" s="1837"/>
    </row>
    <row r="27" spans="1:16" s="5" customFormat="1" ht="40.5" x14ac:dyDescent="0.25">
      <c r="A27" s="1048">
        <v>12</v>
      </c>
      <c r="B27" s="1041" t="s">
        <v>4300</v>
      </c>
      <c r="C27" s="1042" t="s">
        <v>701</v>
      </c>
      <c r="D27" s="633">
        <v>6</v>
      </c>
      <c r="E27" s="1043">
        <v>2007</v>
      </c>
      <c r="F27" s="784">
        <v>1741.2</v>
      </c>
      <c r="G27" s="784">
        <f t="shared" si="0"/>
        <v>1741.2</v>
      </c>
      <c r="H27" s="711">
        <v>100</v>
      </c>
      <c r="I27" s="784">
        <f t="shared" si="1"/>
        <v>0</v>
      </c>
      <c r="J27" s="106"/>
      <c r="K27" s="1122"/>
      <c r="L27" s="1122"/>
      <c r="M27" s="106"/>
      <c r="N27" s="1122"/>
      <c r="O27" s="1121"/>
      <c r="P27" s="1837"/>
    </row>
    <row r="28" spans="1:16" s="5" customFormat="1" ht="13.5" x14ac:dyDescent="0.25">
      <c r="A28" s="1048">
        <v>13</v>
      </c>
      <c r="B28" s="1041" t="s">
        <v>4301</v>
      </c>
      <c r="C28" s="1042" t="s">
        <v>701</v>
      </c>
      <c r="D28" s="606">
        <v>1</v>
      </c>
      <c r="E28" s="1043">
        <v>2007</v>
      </c>
      <c r="F28" s="784">
        <v>0</v>
      </c>
      <c r="G28" s="784">
        <f t="shared" si="0"/>
        <v>0</v>
      </c>
      <c r="H28" s="711">
        <v>100</v>
      </c>
      <c r="I28" s="784">
        <f t="shared" si="1"/>
        <v>0</v>
      </c>
      <c r="J28" s="106"/>
      <c r="K28" s="1122"/>
      <c r="L28" s="1122"/>
      <c r="M28" s="106"/>
      <c r="N28" s="1122"/>
      <c r="O28" s="1121"/>
      <c r="P28" s="1837"/>
    </row>
    <row r="29" spans="1:16" s="5" customFormat="1" ht="13.5" x14ac:dyDescent="0.25">
      <c r="A29" s="1048">
        <v>14</v>
      </c>
      <c r="B29" s="1041" t="s">
        <v>4302</v>
      </c>
      <c r="C29" s="1042" t="s">
        <v>701</v>
      </c>
      <c r="D29" s="606">
        <v>1</v>
      </c>
      <c r="E29" s="1043">
        <v>2007</v>
      </c>
      <c r="F29" s="784">
        <v>0</v>
      </c>
      <c r="G29" s="784">
        <f t="shared" si="0"/>
        <v>0</v>
      </c>
      <c r="H29" s="711">
        <v>100</v>
      </c>
      <c r="I29" s="784">
        <f t="shared" si="1"/>
        <v>0</v>
      </c>
      <c r="J29" s="106"/>
      <c r="K29" s="1122"/>
      <c r="L29" s="1122"/>
      <c r="M29" s="106"/>
      <c r="N29" s="1122"/>
      <c r="O29" s="1121"/>
      <c r="P29" s="1837"/>
    </row>
    <row r="30" spans="1:16" s="5" customFormat="1" ht="13.5" x14ac:dyDescent="0.25">
      <c r="A30" s="1048">
        <v>15</v>
      </c>
      <c r="B30" s="1041" t="s">
        <v>4303</v>
      </c>
      <c r="C30" s="1042" t="s">
        <v>701</v>
      </c>
      <c r="D30" s="606">
        <v>15</v>
      </c>
      <c r="E30" s="1043">
        <v>2007</v>
      </c>
      <c r="F30" s="784">
        <v>0</v>
      </c>
      <c r="G30" s="784">
        <f t="shared" si="0"/>
        <v>0</v>
      </c>
      <c r="H30" s="711">
        <v>100</v>
      </c>
      <c r="I30" s="784">
        <f t="shared" si="1"/>
        <v>0</v>
      </c>
      <c r="J30" s="106"/>
      <c r="K30" s="1122"/>
      <c r="L30" s="1122"/>
      <c r="M30" s="106"/>
      <c r="N30" s="1122"/>
      <c r="O30" s="1121"/>
      <c r="P30" s="1837"/>
    </row>
    <row r="31" spans="1:16" s="5" customFormat="1" ht="13.5" x14ac:dyDescent="0.25">
      <c r="A31" s="1048">
        <v>16</v>
      </c>
      <c r="B31" s="1041" t="s">
        <v>4304</v>
      </c>
      <c r="C31" s="1042" t="s">
        <v>701</v>
      </c>
      <c r="D31" s="606">
        <v>1</v>
      </c>
      <c r="E31" s="1043">
        <v>2007</v>
      </c>
      <c r="F31" s="784">
        <v>0</v>
      </c>
      <c r="G31" s="784">
        <f t="shared" si="0"/>
        <v>0</v>
      </c>
      <c r="H31" s="711">
        <v>100</v>
      </c>
      <c r="I31" s="784">
        <f t="shared" si="1"/>
        <v>0</v>
      </c>
      <c r="J31" s="106"/>
      <c r="K31" s="1122"/>
      <c r="L31" s="1122"/>
      <c r="M31" s="106"/>
      <c r="N31" s="1122"/>
      <c r="O31" s="1121"/>
      <c r="P31" s="1837"/>
    </row>
    <row r="32" spans="1:16" s="5" customFormat="1" ht="13.5" x14ac:dyDescent="0.25">
      <c r="A32" s="1048">
        <v>17</v>
      </c>
      <c r="B32" s="1041" t="s">
        <v>4305</v>
      </c>
      <c r="C32" s="1042" t="s">
        <v>701</v>
      </c>
      <c r="D32" s="606">
        <v>2</v>
      </c>
      <c r="E32" s="1043">
        <v>2007</v>
      </c>
      <c r="F32" s="784">
        <v>5580</v>
      </c>
      <c r="G32" s="784">
        <f t="shared" si="0"/>
        <v>5580</v>
      </c>
      <c r="H32" s="711">
        <v>100</v>
      </c>
      <c r="I32" s="784">
        <f t="shared" si="1"/>
        <v>0</v>
      </c>
      <c r="J32" s="106"/>
      <c r="K32" s="1122"/>
      <c r="L32" s="1122"/>
      <c r="M32" s="106"/>
      <c r="N32" s="1122"/>
      <c r="O32" s="1121"/>
      <c r="P32" s="1837"/>
    </row>
    <row r="33" spans="1:16" s="5" customFormat="1" ht="13.5" x14ac:dyDescent="0.25">
      <c r="A33" s="1048">
        <v>18</v>
      </c>
      <c r="B33" s="1041" t="s">
        <v>4306</v>
      </c>
      <c r="C33" s="1042" t="s">
        <v>701</v>
      </c>
      <c r="D33" s="606">
        <v>1</v>
      </c>
      <c r="E33" s="1043">
        <v>2007</v>
      </c>
      <c r="F33" s="784">
        <v>619</v>
      </c>
      <c r="G33" s="784">
        <f t="shared" si="0"/>
        <v>619</v>
      </c>
      <c r="H33" s="711">
        <v>100</v>
      </c>
      <c r="I33" s="784">
        <f t="shared" si="1"/>
        <v>0</v>
      </c>
      <c r="J33" s="106"/>
      <c r="K33" s="1122"/>
      <c r="L33" s="1122"/>
      <c r="M33" s="106"/>
      <c r="N33" s="1122"/>
      <c r="O33" s="1121"/>
      <c r="P33" s="1837"/>
    </row>
    <row r="34" spans="1:16" s="5" customFormat="1" ht="13.5" x14ac:dyDescent="0.25">
      <c r="A34" s="1048">
        <v>19</v>
      </c>
      <c r="B34" s="1041" t="s">
        <v>4307</v>
      </c>
      <c r="C34" s="1042" t="s">
        <v>701</v>
      </c>
      <c r="D34" s="606">
        <v>1</v>
      </c>
      <c r="E34" s="1043">
        <v>2007</v>
      </c>
      <c r="F34" s="784">
        <v>1844.518</v>
      </c>
      <c r="G34" s="784">
        <f t="shared" si="0"/>
        <v>1844.518</v>
      </c>
      <c r="H34" s="711">
        <v>100</v>
      </c>
      <c r="I34" s="784">
        <f t="shared" si="1"/>
        <v>0</v>
      </c>
      <c r="J34" s="106"/>
      <c r="K34" s="1122"/>
      <c r="L34" s="1122"/>
      <c r="M34" s="106"/>
      <c r="N34" s="1122"/>
      <c r="O34" s="1121"/>
      <c r="P34" s="1837"/>
    </row>
    <row r="35" spans="1:16" s="5" customFormat="1" ht="13.5" x14ac:dyDescent="0.25">
      <c r="A35" s="1048">
        <v>20</v>
      </c>
      <c r="B35" s="1041" t="s">
        <v>4308</v>
      </c>
      <c r="C35" s="1042" t="s">
        <v>701</v>
      </c>
      <c r="D35" s="606">
        <v>2</v>
      </c>
      <c r="E35" s="1043">
        <v>2007</v>
      </c>
      <c r="F35" s="784">
        <v>2279.88</v>
      </c>
      <c r="G35" s="784">
        <f t="shared" si="0"/>
        <v>2279.88</v>
      </c>
      <c r="H35" s="711">
        <v>100</v>
      </c>
      <c r="I35" s="784">
        <f t="shared" si="1"/>
        <v>0</v>
      </c>
      <c r="J35" s="106"/>
      <c r="K35" s="1122"/>
      <c r="L35" s="1122"/>
      <c r="M35" s="106"/>
      <c r="N35" s="1122"/>
      <c r="O35" s="1121"/>
      <c r="P35" s="1837"/>
    </row>
    <row r="36" spans="1:16" s="5" customFormat="1" ht="13.5" x14ac:dyDescent="0.25">
      <c r="A36" s="1048">
        <v>21</v>
      </c>
      <c r="B36" s="1041" t="s">
        <v>4309</v>
      </c>
      <c r="C36" s="1042" t="s">
        <v>701</v>
      </c>
      <c r="D36" s="606">
        <v>1</v>
      </c>
      <c r="E36" s="1043">
        <v>2007</v>
      </c>
      <c r="F36" s="784">
        <v>2433.6590000000001</v>
      </c>
      <c r="G36" s="784">
        <f t="shared" si="0"/>
        <v>2433.6590000000001</v>
      </c>
      <c r="H36" s="711">
        <v>100</v>
      </c>
      <c r="I36" s="784">
        <f t="shared" si="1"/>
        <v>0</v>
      </c>
      <c r="J36" s="106"/>
      <c r="K36" s="1122"/>
      <c r="L36" s="1122"/>
      <c r="M36" s="106"/>
      <c r="N36" s="1122"/>
      <c r="O36" s="1121"/>
      <c r="P36" s="1837"/>
    </row>
    <row r="37" spans="1:16" s="5" customFormat="1" ht="13.5" x14ac:dyDescent="0.25">
      <c r="A37" s="1048">
        <v>22</v>
      </c>
      <c r="B37" s="1041" t="s">
        <v>4310</v>
      </c>
      <c r="C37" s="1042" t="s">
        <v>701</v>
      </c>
      <c r="D37" s="606">
        <v>1</v>
      </c>
      <c r="E37" s="1043">
        <v>2007</v>
      </c>
      <c r="F37" s="784">
        <v>2291.424</v>
      </c>
      <c r="G37" s="784">
        <f t="shared" si="0"/>
        <v>2291.424</v>
      </c>
      <c r="H37" s="711">
        <v>100</v>
      </c>
      <c r="I37" s="784">
        <f t="shared" si="1"/>
        <v>0</v>
      </c>
      <c r="J37" s="106"/>
      <c r="K37" s="1122"/>
      <c r="L37" s="1122"/>
      <c r="M37" s="106"/>
      <c r="N37" s="1122"/>
      <c r="O37" s="1121"/>
      <c r="P37" s="1837"/>
    </row>
    <row r="38" spans="1:16" s="5" customFormat="1" ht="13.5" x14ac:dyDescent="0.25">
      <c r="A38" s="1048">
        <v>23</v>
      </c>
      <c r="B38" s="1041" t="s">
        <v>4311</v>
      </c>
      <c r="C38" s="1042" t="s">
        <v>701</v>
      </c>
      <c r="D38" s="606">
        <v>20</v>
      </c>
      <c r="E38" s="1043">
        <v>2007</v>
      </c>
      <c r="F38" s="784">
        <v>1080.1600000000001</v>
      </c>
      <c r="G38" s="784">
        <f t="shared" si="0"/>
        <v>1080.1600000000001</v>
      </c>
      <c r="H38" s="711">
        <v>100</v>
      </c>
      <c r="I38" s="784">
        <f t="shared" si="1"/>
        <v>0</v>
      </c>
      <c r="J38" s="106"/>
      <c r="K38" s="1122"/>
      <c r="L38" s="1122"/>
      <c r="M38" s="106"/>
      <c r="N38" s="1122"/>
      <c r="O38" s="1121"/>
      <c r="P38" s="1837"/>
    </row>
    <row r="39" spans="1:16" s="5" customFormat="1" ht="13.5" x14ac:dyDescent="0.25">
      <c r="A39" s="1048">
        <v>24</v>
      </c>
      <c r="B39" s="1041" t="s">
        <v>4312</v>
      </c>
      <c r="C39" s="1042" t="s">
        <v>701</v>
      </c>
      <c r="D39" s="606">
        <v>1</v>
      </c>
      <c r="E39" s="1043">
        <v>2007</v>
      </c>
      <c r="F39" s="784">
        <v>2315.7489999999998</v>
      </c>
      <c r="G39" s="784">
        <f t="shared" si="0"/>
        <v>2315.7489999999998</v>
      </c>
      <c r="H39" s="711">
        <v>100</v>
      </c>
      <c r="I39" s="784">
        <f t="shared" si="1"/>
        <v>0</v>
      </c>
      <c r="J39" s="106"/>
      <c r="K39" s="1122"/>
      <c r="L39" s="1122"/>
      <c r="M39" s="106"/>
      <c r="N39" s="1122"/>
      <c r="O39" s="1121"/>
      <c r="P39" s="1837"/>
    </row>
    <row r="40" spans="1:16" s="5" customFormat="1" ht="13.5" x14ac:dyDescent="0.25">
      <c r="A40" s="1048">
        <v>25</v>
      </c>
      <c r="B40" s="1041" t="s">
        <v>4313</v>
      </c>
      <c r="C40" s="1042" t="s">
        <v>701</v>
      </c>
      <c r="D40" s="606">
        <v>1</v>
      </c>
      <c r="E40" s="1043">
        <v>2007</v>
      </c>
      <c r="F40" s="784">
        <v>249.6</v>
      </c>
      <c r="G40" s="784">
        <f t="shared" si="0"/>
        <v>249.6</v>
      </c>
      <c r="H40" s="711">
        <v>100</v>
      </c>
      <c r="I40" s="784">
        <f t="shared" si="1"/>
        <v>0</v>
      </c>
      <c r="J40" s="106"/>
      <c r="K40" s="1122"/>
      <c r="L40" s="1122"/>
      <c r="M40" s="106"/>
      <c r="N40" s="1122"/>
      <c r="O40" s="1121"/>
      <c r="P40" s="1837"/>
    </row>
    <row r="41" spans="1:16" s="5" customFormat="1" ht="13.5" x14ac:dyDescent="0.25">
      <c r="A41" s="1048">
        <v>26</v>
      </c>
      <c r="B41" s="1041" t="s">
        <v>4314</v>
      </c>
      <c r="C41" s="1042" t="s">
        <v>701</v>
      </c>
      <c r="D41" s="606">
        <v>7</v>
      </c>
      <c r="E41" s="1043">
        <v>2007</v>
      </c>
      <c r="F41" s="784">
        <v>412.3</v>
      </c>
      <c r="G41" s="784">
        <f t="shared" si="0"/>
        <v>412.3</v>
      </c>
      <c r="H41" s="711">
        <v>100</v>
      </c>
      <c r="I41" s="784">
        <f t="shared" si="1"/>
        <v>0</v>
      </c>
      <c r="J41" s="106"/>
      <c r="K41" s="1122"/>
      <c r="L41" s="1122"/>
      <c r="M41" s="106"/>
      <c r="N41" s="1122"/>
      <c r="O41" s="1121"/>
      <c r="P41" s="1837"/>
    </row>
    <row r="42" spans="1:16" s="5" customFormat="1" ht="13.5" x14ac:dyDescent="0.25">
      <c r="A42" s="1048">
        <v>27</v>
      </c>
      <c r="B42" s="1041" t="s">
        <v>779</v>
      </c>
      <c r="C42" s="1042" t="s">
        <v>701</v>
      </c>
      <c r="D42" s="606">
        <v>2</v>
      </c>
      <c r="E42" s="1043">
        <v>2007</v>
      </c>
      <c r="F42" s="784">
        <v>132</v>
      </c>
      <c r="G42" s="784">
        <f t="shared" si="0"/>
        <v>132</v>
      </c>
      <c r="H42" s="711">
        <v>100</v>
      </c>
      <c r="I42" s="784">
        <f t="shared" si="1"/>
        <v>0</v>
      </c>
      <c r="J42" s="106"/>
      <c r="K42" s="1122"/>
      <c r="L42" s="1122"/>
      <c r="M42" s="106"/>
      <c r="N42" s="1122"/>
      <c r="O42" s="1121"/>
      <c r="P42" s="1837"/>
    </row>
    <row r="43" spans="1:16" s="5" customFormat="1" ht="13.5" x14ac:dyDescent="0.25">
      <c r="A43" s="1048">
        <v>28</v>
      </c>
      <c r="B43" s="1041" t="s">
        <v>614</v>
      </c>
      <c r="C43" s="1042" t="s">
        <v>701</v>
      </c>
      <c r="D43" s="606">
        <v>2</v>
      </c>
      <c r="E43" s="1043">
        <v>2007</v>
      </c>
      <c r="F43" s="784">
        <v>184</v>
      </c>
      <c r="G43" s="784">
        <f t="shared" si="0"/>
        <v>184</v>
      </c>
      <c r="H43" s="711">
        <v>100</v>
      </c>
      <c r="I43" s="784">
        <f t="shared" si="1"/>
        <v>0</v>
      </c>
      <c r="J43" s="106"/>
      <c r="K43" s="1122"/>
      <c r="L43" s="1122"/>
      <c r="M43" s="106"/>
      <c r="N43" s="1122"/>
      <c r="O43" s="1121"/>
      <c r="P43" s="1837"/>
    </row>
    <row r="44" spans="1:16" s="5" customFormat="1" ht="13.5" x14ac:dyDescent="0.25">
      <c r="A44" s="1048">
        <v>29</v>
      </c>
      <c r="B44" s="1041" t="s">
        <v>4315</v>
      </c>
      <c r="C44" s="1042" t="s">
        <v>701</v>
      </c>
      <c r="D44" s="606">
        <v>7</v>
      </c>
      <c r="E44" s="1043">
        <v>2007</v>
      </c>
      <c r="F44" s="784">
        <v>2899.6275000000001</v>
      </c>
      <c r="G44" s="784">
        <f t="shared" si="0"/>
        <v>2899.6275000000001</v>
      </c>
      <c r="H44" s="711">
        <v>100</v>
      </c>
      <c r="I44" s="784">
        <f t="shared" si="1"/>
        <v>0</v>
      </c>
      <c r="J44" s="106"/>
      <c r="K44" s="1122"/>
      <c r="L44" s="1122"/>
      <c r="M44" s="106"/>
      <c r="N44" s="1122"/>
      <c r="O44" s="1121"/>
      <c r="P44" s="1837"/>
    </row>
    <row r="45" spans="1:16" s="5" customFormat="1" ht="13.5" x14ac:dyDescent="0.25">
      <c r="A45" s="1048">
        <v>30</v>
      </c>
      <c r="B45" s="1041" t="s">
        <v>2441</v>
      </c>
      <c r="C45" s="1042" t="s">
        <v>701</v>
      </c>
      <c r="D45" s="606">
        <v>1</v>
      </c>
      <c r="E45" s="1043">
        <v>2007</v>
      </c>
      <c r="F45" s="784">
        <v>635.4</v>
      </c>
      <c r="G45" s="784">
        <f t="shared" si="0"/>
        <v>635.4</v>
      </c>
      <c r="H45" s="711">
        <v>100</v>
      </c>
      <c r="I45" s="784">
        <f t="shared" si="1"/>
        <v>0</v>
      </c>
      <c r="J45" s="106"/>
      <c r="K45" s="1122"/>
      <c r="L45" s="1122"/>
      <c r="M45" s="106"/>
      <c r="N45" s="1122"/>
      <c r="O45" s="1121"/>
      <c r="P45" s="1837"/>
    </row>
    <row r="46" spans="1:16" s="5" customFormat="1" ht="27" x14ac:dyDescent="0.25">
      <c r="A46" s="1048">
        <v>31</v>
      </c>
      <c r="B46" s="1041" t="s">
        <v>4316</v>
      </c>
      <c r="C46" s="1042" t="s">
        <v>701</v>
      </c>
      <c r="D46" s="606">
        <v>6</v>
      </c>
      <c r="E46" s="1043">
        <v>2007</v>
      </c>
      <c r="F46" s="784">
        <v>1450.2</v>
      </c>
      <c r="G46" s="784">
        <f t="shared" si="0"/>
        <v>1450.2</v>
      </c>
      <c r="H46" s="711">
        <v>100</v>
      </c>
      <c r="I46" s="784">
        <f t="shared" si="1"/>
        <v>0</v>
      </c>
      <c r="J46" s="106"/>
      <c r="K46" s="1122"/>
      <c r="L46" s="1122"/>
      <c r="M46" s="106"/>
      <c r="N46" s="1122"/>
      <c r="O46" s="1121"/>
      <c r="P46" s="1837"/>
    </row>
    <row r="47" spans="1:16" s="5" customFormat="1" ht="13.5" x14ac:dyDescent="0.25">
      <c r="A47" s="1048">
        <v>32</v>
      </c>
      <c r="B47" s="1041" t="s">
        <v>4317</v>
      </c>
      <c r="C47" s="1042" t="s">
        <v>701</v>
      </c>
      <c r="D47" s="606">
        <v>13</v>
      </c>
      <c r="E47" s="1043">
        <v>2007</v>
      </c>
      <c r="F47" s="784">
        <v>1466.4</v>
      </c>
      <c r="G47" s="784">
        <f t="shared" si="0"/>
        <v>1466.4</v>
      </c>
      <c r="H47" s="711">
        <v>100</v>
      </c>
      <c r="I47" s="784">
        <f t="shared" si="1"/>
        <v>0</v>
      </c>
      <c r="J47" s="106"/>
      <c r="K47" s="1122"/>
      <c r="L47" s="1122"/>
      <c r="M47" s="106"/>
      <c r="N47" s="1122"/>
      <c r="O47" s="1121"/>
      <c r="P47" s="1837"/>
    </row>
    <row r="48" spans="1:16" s="5" customFormat="1" ht="13.5" x14ac:dyDescent="0.25">
      <c r="A48" s="1048">
        <v>33</v>
      </c>
      <c r="B48" s="1041" t="s">
        <v>4318</v>
      </c>
      <c r="C48" s="1042" t="s">
        <v>701</v>
      </c>
      <c r="D48" s="606">
        <v>5</v>
      </c>
      <c r="E48" s="1043">
        <v>2007</v>
      </c>
      <c r="F48" s="784">
        <v>294.5</v>
      </c>
      <c r="G48" s="784">
        <f t="shared" si="0"/>
        <v>294.5</v>
      </c>
      <c r="H48" s="711">
        <v>100</v>
      </c>
      <c r="I48" s="784">
        <f t="shared" si="1"/>
        <v>0</v>
      </c>
      <c r="J48" s="106"/>
      <c r="K48" s="1122"/>
      <c r="L48" s="1122"/>
      <c r="M48" s="106"/>
      <c r="N48" s="1122"/>
      <c r="O48" s="1121"/>
      <c r="P48" s="1837"/>
    </row>
    <row r="49" spans="1:16" s="5" customFormat="1" ht="13.5" x14ac:dyDescent="0.25">
      <c r="A49" s="1048">
        <v>34</v>
      </c>
      <c r="B49" s="1041" t="s">
        <v>4319</v>
      </c>
      <c r="C49" s="1042" t="s">
        <v>701</v>
      </c>
      <c r="D49" s="606">
        <v>3</v>
      </c>
      <c r="E49" s="1043">
        <v>2007</v>
      </c>
      <c r="F49" s="784">
        <v>136.80000000000001</v>
      </c>
      <c r="G49" s="784">
        <f t="shared" si="0"/>
        <v>136.80000000000001</v>
      </c>
      <c r="H49" s="711">
        <v>100</v>
      </c>
      <c r="I49" s="784">
        <f t="shared" si="1"/>
        <v>0</v>
      </c>
      <c r="J49" s="106"/>
      <c r="K49" s="1122"/>
      <c r="L49" s="1122"/>
      <c r="M49" s="106"/>
      <c r="N49" s="1122"/>
      <c r="O49" s="1121"/>
      <c r="P49" s="1837"/>
    </row>
    <row r="50" spans="1:16" s="5" customFormat="1" ht="13.5" x14ac:dyDescent="0.25">
      <c r="A50" s="1048">
        <v>35</v>
      </c>
      <c r="B50" s="1041" t="s">
        <v>4320</v>
      </c>
      <c r="C50" s="1042" t="s">
        <v>701</v>
      </c>
      <c r="D50" s="606">
        <v>1</v>
      </c>
      <c r="E50" s="1043">
        <v>2007</v>
      </c>
      <c r="F50" s="784">
        <v>525</v>
      </c>
      <c r="G50" s="784">
        <f t="shared" si="0"/>
        <v>525</v>
      </c>
      <c r="H50" s="711">
        <v>100</v>
      </c>
      <c r="I50" s="784">
        <f t="shared" si="1"/>
        <v>0</v>
      </c>
      <c r="J50" s="106"/>
      <c r="K50" s="1122"/>
      <c r="L50" s="1122"/>
      <c r="M50" s="106"/>
      <c r="N50" s="1122"/>
      <c r="O50" s="1121"/>
      <c r="P50" s="1837"/>
    </row>
    <row r="51" spans="1:16" s="5" customFormat="1" ht="13.5" x14ac:dyDescent="0.25">
      <c r="A51" s="1048">
        <v>36</v>
      </c>
      <c r="B51" s="1041" t="s">
        <v>4321</v>
      </c>
      <c r="C51" s="1042" t="s">
        <v>701</v>
      </c>
      <c r="D51" s="606">
        <v>1</v>
      </c>
      <c r="E51" s="1043">
        <v>2007</v>
      </c>
      <c r="F51" s="784">
        <v>618</v>
      </c>
      <c r="G51" s="784">
        <f t="shared" si="0"/>
        <v>618</v>
      </c>
      <c r="H51" s="711">
        <v>100</v>
      </c>
      <c r="I51" s="784">
        <f t="shared" si="1"/>
        <v>0</v>
      </c>
      <c r="J51" s="106"/>
      <c r="K51" s="1122"/>
      <c r="L51" s="1122"/>
      <c r="M51" s="106"/>
      <c r="N51" s="1122"/>
      <c r="O51" s="1121"/>
      <c r="P51" s="1837"/>
    </row>
    <row r="52" spans="1:16" s="5" customFormat="1" ht="27" x14ac:dyDescent="0.25">
      <c r="A52" s="1048">
        <v>37</v>
      </c>
      <c r="B52" s="1041" t="s">
        <v>4322</v>
      </c>
      <c r="C52" s="1042" t="s">
        <v>701</v>
      </c>
      <c r="D52" s="606">
        <v>4</v>
      </c>
      <c r="E52" s="1043">
        <v>2007</v>
      </c>
      <c r="F52" s="784">
        <v>1536.96</v>
      </c>
      <c r="G52" s="784">
        <f t="shared" si="0"/>
        <v>1536.96</v>
      </c>
      <c r="H52" s="711">
        <v>100</v>
      </c>
      <c r="I52" s="784">
        <f t="shared" si="1"/>
        <v>0</v>
      </c>
      <c r="J52" s="106"/>
      <c r="K52" s="1122"/>
      <c r="L52" s="1122"/>
      <c r="M52" s="106"/>
      <c r="N52" s="1122"/>
      <c r="O52" s="1121"/>
      <c r="P52" s="1837"/>
    </row>
    <row r="53" spans="1:16" s="5" customFormat="1" ht="13.5" x14ac:dyDescent="0.25">
      <c r="A53" s="1048">
        <v>38</v>
      </c>
      <c r="B53" s="1041" t="s">
        <v>4323</v>
      </c>
      <c r="C53" s="1042" t="s">
        <v>701</v>
      </c>
      <c r="D53" s="606">
        <v>5</v>
      </c>
      <c r="E53" s="1043">
        <v>2007</v>
      </c>
      <c r="F53" s="784">
        <v>498.85500000000002</v>
      </c>
      <c r="G53" s="784">
        <f t="shared" si="0"/>
        <v>498.85500000000002</v>
      </c>
      <c r="H53" s="711">
        <v>100</v>
      </c>
      <c r="I53" s="784">
        <f t="shared" si="1"/>
        <v>0</v>
      </c>
      <c r="J53" s="106"/>
      <c r="K53" s="1122"/>
      <c r="L53" s="1122"/>
      <c r="M53" s="106"/>
      <c r="N53" s="1122"/>
      <c r="O53" s="1121"/>
      <c r="P53" s="1837"/>
    </row>
    <row r="54" spans="1:16" s="5" customFormat="1" ht="13.5" x14ac:dyDescent="0.25">
      <c r="A54" s="1048">
        <v>39</v>
      </c>
      <c r="B54" s="1041" t="s">
        <v>4324</v>
      </c>
      <c r="C54" s="1042" t="s">
        <v>701</v>
      </c>
      <c r="D54" s="606">
        <v>1</v>
      </c>
      <c r="E54" s="1043">
        <v>2007</v>
      </c>
      <c r="F54" s="784">
        <v>119.14700000000001</v>
      </c>
      <c r="G54" s="784">
        <f t="shared" si="0"/>
        <v>119.14700000000001</v>
      </c>
      <c r="H54" s="711">
        <v>100</v>
      </c>
      <c r="I54" s="784">
        <f t="shared" si="1"/>
        <v>0</v>
      </c>
      <c r="J54" s="106"/>
      <c r="K54" s="1122"/>
      <c r="L54" s="1122"/>
      <c r="M54" s="106"/>
      <c r="N54" s="1122"/>
      <c r="O54" s="1121"/>
      <c r="P54" s="1837"/>
    </row>
    <row r="55" spans="1:16" s="5" customFormat="1" ht="13.5" x14ac:dyDescent="0.25">
      <c r="A55" s="1048">
        <v>40</v>
      </c>
      <c r="B55" s="1041" t="s">
        <v>4325</v>
      </c>
      <c r="C55" s="1042" t="s">
        <v>701</v>
      </c>
      <c r="D55" s="606">
        <v>1</v>
      </c>
      <c r="E55" s="1043">
        <v>2007</v>
      </c>
      <c r="F55" s="784">
        <v>1490.374</v>
      </c>
      <c r="G55" s="784">
        <f t="shared" si="0"/>
        <v>1490.374</v>
      </c>
      <c r="H55" s="711">
        <v>100</v>
      </c>
      <c r="I55" s="784">
        <f t="shared" si="1"/>
        <v>0</v>
      </c>
      <c r="J55" s="106"/>
      <c r="K55" s="1122"/>
      <c r="L55" s="1122"/>
      <c r="M55" s="106"/>
      <c r="N55" s="1122"/>
      <c r="O55" s="1121"/>
      <c r="P55" s="1837"/>
    </row>
    <row r="56" spans="1:16" s="5" customFormat="1" ht="13.5" x14ac:dyDescent="0.25">
      <c r="A56" s="1048">
        <v>41</v>
      </c>
      <c r="B56" s="1041" t="s">
        <v>4326</v>
      </c>
      <c r="C56" s="1042" t="s">
        <v>701</v>
      </c>
      <c r="D56" s="606">
        <v>2</v>
      </c>
      <c r="E56" s="1043">
        <v>2006</v>
      </c>
      <c r="F56" s="784">
        <v>3947.6779999999999</v>
      </c>
      <c r="G56" s="784">
        <f t="shared" si="0"/>
        <v>3947.6779999999999</v>
      </c>
      <c r="H56" s="711">
        <v>100</v>
      </c>
      <c r="I56" s="784">
        <f t="shared" si="1"/>
        <v>0</v>
      </c>
      <c r="J56" s="106"/>
      <c r="K56" s="1122"/>
      <c r="L56" s="1122"/>
      <c r="M56" s="106"/>
      <c r="N56" s="1122"/>
      <c r="O56" s="1121"/>
      <c r="P56" s="1837"/>
    </row>
    <row r="57" spans="1:16" s="5" customFormat="1" ht="13.5" x14ac:dyDescent="0.25">
      <c r="A57" s="1048">
        <v>42</v>
      </c>
      <c r="B57" s="1041" t="s">
        <v>4327</v>
      </c>
      <c r="C57" s="1042" t="s">
        <v>701</v>
      </c>
      <c r="D57" s="606">
        <v>3</v>
      </c>
      <c r="E57" s="1043">
        <v>2006</v>
      </c>
      <c r="F57" s="784">
        <v>1457.5161000000001</v>
      </c>
      <c r="G57" s="784">
        <f t="shared" si="0"/>
        <v>1457.5161000000001</v>
      </c>
      <c r="H57" s="711">
        <v>100</v>
      </c>
      <c r="I57" s="784">
        <f t="shared" si="1"/>
        <v>0</v>
      </c>
      <c r="J57" s="106"/>
      <c r="K57" s="1122"/>
      <c r="L57" s="1122"/>
      <c r="M57" s="106"/>
      <c r="N57" s="1122"/>
      <c r="O57" s="1121"/>
      <c r="P57" s="1837"/>
    </row>
    <row r="58" spans="1:16" s="5" customFormat="1" ht="13.5" x14ac:dyDescent="0.25">
      <c r="A58" s="1048">
        <v>43</v>
      </c>
      <c r="B58" s="1041" t="s">
        <v>4328</v>
      </c>
      <c r="C58" s="1042" t="s">
        <v>701</v>
      </c>
      <c r="D58" s="606">
        <v>1</v>
      </c>
      <c r="E58" s="1043">
        <v>2006</v>
      </c>
      <c r="F58" s="784">
        <v>132.2244</v>
      </c>
      <c r="G58" s="784">
        <f t="shared" si="0"/>
        <v>132.2244</v>
      </c>
      <c r="H58" s="711">
        <v>100</v>
      </c>
      <c r="I58" s="784">
        <f t="shared" si="1"/>
        <v>0</v>
      </c>
      <c r="J58" s="106"/>
      <c r="K58" s="1122"/>
      <c r="L58" s="1122"/>
      <c r="M58" s="106"/>
      <c r="N58" s="1122"/>
      <c r="O58" s="1121"/>
      <c r="P58" s="1837"/>
    </row>
    <row r="59" spans="1:16" s="5" customFormat="1" ht="13.5" x14ac:dyDescent="0.25">
      <c r="A59" s="1048">
        <v>44</v>
      </c>
      <c r="B59" s="1041" t="s">
        <v>4329</v>
      </c>
      <c r="C59" s="1042" t="s">
        <v>701</v>
      </c>
      <c r="D59" s="606">
        <v>3</v>
      </c>
      <c r="E59" s="1043">
        <v>2006</v>
      </c>
      <c r="F59" s="784">
        <v>1505.6346000000001</v>
      </c>
      <c r="G59" s="784">
        <f t="shared" si="0"/>
        <v>1505.6346000000001</v>
      </c>
      <c r="H59" s="711">
        <v>100</v>
      </c>
      <c r="I59" s="784">
        <f t="shared" si="1"/>
        <v>0</v>
      </c>
      <c r="J59" s="106"/>
      <c r="K59" s="1122"/>
      <c r="L59" s="1122"/>
      <c r="M59" s="106"/>
      <c r="N59" s="1122"/>
      <c r="O59" s="1121"/>
      <c r="P59" s="1837"/>
    </row>
    <row r="60" spans="1:16" s="5" customFormat="1" ht="13.5" x14ac:dyDescent="0.25">
      <c r="A60" s="1048">
        <v>45</v>
      </c>
      <c r="B60" s="1041" t="s">
        <v>948</v>
      </c>
      <c r="C60" s="1042" t="s">
        <v>701</v>
      </c>
      <c r="D60" s="606">
        <v>2</v>
      </c>
      <c r="E60" s="1043">
        <v>2006</v>
      </c>
      <c r="F60" s="784">
        <v>280.97000000000003</v>
      </c>
      <c r="G60" s="784">
        <f t="shared" si="0"/>
        <v>280.97000000000003</v>
      </c>
      <c r="H60" s="711">
        <v>100</v>
      </c>
      <c r="I60" s="784">
        <f t="shared" si="1"/>
        <v>0</v>
      </c>
      <c r="J60" s="106"/>
      <c r="K60" s="1122"/>
      <c r="L60" s="1122"/>
      <c r="M60" s="106"/>
      <c r="N60" s="1122"/>
      <c r="O60" s="1121"/>
      <c r="P60" s="1837"/>
    </row>
    <row r="61" spans="1:16" s="5" customFormat="1" ht="13.5" x14ac:dyDescent="0.25">
      <c r="A61" s="1048">
        <v>46</v>
      </c>
      <c r="B61" s="1041" t="s">
        <v>856</v>
      </c>
      <c r="C61" s="1042" t="s">
        <v>701</v>
      </c>
      <c r="D61" s="606">
        <v>1</v>
      </c>
      <c r="E61" s="1043">
        <v>2006</v>
      </c>
      <c r="F61" s="784">
        <v>85.417199999999994</v>
      </c>
      <c r="G61" s="784">
        <f t="shared" si="0"/>
        <v>85.417199999999994</v>
      </c>
      <c r="H61" s="711">
        <v>100</v>
      </c>
      <c r="I61" s="784">
        <f t="shared" si="1"/>
        <v>0</v>
      </c>
      <c r="J61" s="106"/>
      <c r="K61" s="1122"/>
      <c r="L61" s="1122"/>
      <c r="M61" s="106"/>
      <c r="N61" s="1122"/>
      <c r="O61" s="1121"/>
      <c r="P61" s="1837"/>
    </row>
    <row r="62" spans="1:16" s="5" customFormat="1" ht="27" x14ac:dyDescent="0.25">
      <c r="A62" s="1048">
        <v>47</v>
      </c>
      <c r="B62" s="1041" t="s">
        <v>4330</v>
      </c>
      <c r="C62" s="1042" t="s">
        <v>701</v>
      </c>
      <c r="D62" s="606">
        <v>2</v>
      </c>
      <c r="E62" s="1043">
        <v>2006</v>
      </c>
      <c r="F62" s="784">
        <v>563.95399999999995</v>
      </c>
      <c r="G62" s="784">
        <f t="shared" si="0"/>
        <v>563.95399999999995</v>
      </c>
      <c r="H62" s="711">
        <v>100</v>
      </c>
      <c r="I62" s="784">
        <f t="shared" si="1"/>
        <v>0</v>
      </c>
      <c r="J62" s="106"/>
      <c r="K62" s="1122"/>
      <c r="L62" s="1122"/>
      <c r="M62" s="106"/>
      <c r="N62" s="1122"/>
      <c r="O62" s="1121"/>
      <c r="P62" s="1837"/>
    </row>
    <row r="63" spans="1:16" s="5" customFormat="1" ht="27" x14ac:dyDescent="0.25">
      <c r="A63" s="1048">
        <v>48</v>
      </c>
      <c r="B63" s="1041" t="s">
        <v>4331</v>
      </c>
      <c r="C63" s="1042" t="s">
        <v>701</v>
      </c>
      <c r="D63" s="606">
        <v>25</v>
      </c>
      <c r="E63" s="1043">
        <v>2006</v>
      </c>
      <c r="F63" s="784">
        <v>1829.0400000000002</v>
      </c>
      <c r="G63" s="784">
        <f t="shared" si="0"/>
        <v>1829.0400000000002</v>
      </c>
      <c r="H63" s="711">
        <v>100</v>
      </c>
      <c r="I63" s="784">
        <f t="shared" si="1"/>
        <v>0</v>
      </c>
      <c r="J63" s="106"/>
      <c r="K63" s="1122"/>
      <c r="L63" s="1122"/>
      <c r="M63" s="106"/>
      <c r="N63" s="1122"/>
      <c r="O63" s="1121"/>
      <c r="P63" s="1837"/>
    </row>
    <row r="64" spans="1:16" s="5" customFormat="1" ht="13.5" x14ac:dyDescent="0.25">
      <c r="A64" s="1048">
        <v>49</v>
      </c>
      <c r="B64" s="1041" t="s">
        <v>4332</v>
      </c>
      <c r="C64" s="1042" t="s">
        <v>701</v>
      </c>
      <c r="D64" s="606">
        <v>1</v>
      </c>
      <c r="E64" s="1043">
        <v>2006</v>
      </c>
      <c r="F64" s="784">
        <v>1085.9929999999999</v>
      </c>
      <c r="G64" s="784">
        <f t="shared" si="0"/>
        <v>1085.9929999999999</v>
      </c>
      <c r="H64" s="711">
        <v>100</v>
      </c>
      <c r="I64" s="784">
        <f t="shared" si="1"/>
        <v>0</v>
      </c>
      <c r="J64" s="106"/>
      <c r="K64" s="1122"/>
      <c r="L64" s="1122"/>
      <c r="M64" s="106"/>
      <c r="N64" s="1122"/>
      <c r="O64" s="1121"/>
      <c r="P64" s="1837"/>
    </row>
    <row r="65" spans="1:16" s="5" customFormat="1" ht="13.5" x14ac:dyDescent="0.25">
      <c r="A65" s="1048">
        <v>50</v>
      </c>
      <c r="B65" s="1041" t="s">
        <v>4333</v>
      </c>
      <c r="C65" s="1042" t="s">
        <v>701</v>
      </c>
      <c r="D65" s="606">
        <v>3</v>
      </c>
      <c r="E65" s="1043">
        <v>2006</v>
      </c>
      <c r="F65" s="784">
        <v>3395.1570000000002</v>
      </c>
      <c r="G65" s="784">
        <f t="shared" si="0"/>
        <v>3395.1570000000002</v>
      </c>
      <c r="H65" s="711">
        <v>100</v>
      </c>
      <c r="I65" s="784">
        <f t="shared" si="1"/>
        <v>0</v>
      </c>
      <c r="J65" s="106"/>
      <c r="K65" s="1122"/>
      <c r="L65" s="1122"/>
      <c r="M65" s="106"/>
      <c r="N65" s="1122"/>
      <c r="O65" s="1121"/>
      <c r="P65" s="1837"/>
    </row>
    <row r="66" spans="1:16" s="5" customFormat="1" ht="13.5" x14ac:dyDescent="0.25">
      <c r="A66" s="1048">
        <v>51</v>
      </c>
      <c r="B66" s="1041" t="s">
        <v>4334</v>
      </c>
      <c r="C66" s="1042" t="s">
        <v>701</v>
      </c>
      <c r="D66" s="606">
        <v>3</v>
      </c>
      <c r="E66" s="1043">
        <v>2006</v>
      </c>
      <c r="F66" s="784">
        <v>689.31899999999996</v>
      </c>
      <c r="G66" s="784">
        <f t="shared" si="0"/>
        <v>689.31899999999996</v>
      </c>
      <c r="H66" s="711">
        <v>100</v>
      </c>
      <c r="I66" s="784">
        <f t="shared" si="1"/>
        <v>0</v>
      </c>
      <c r="J66" s="106"/>
      <c r="K66" s="1122"/>
      <c r="L66" s="1122"/>
      <c r="M66" s="106"/>
      <c r="N66" s="1122"/>
      <c r="O66" s="1121"/>
      <c r="P66" s="1837"/>
    </row>
    <row r="67" spans="1:16" s="5" customFormat="1" ht="13.5" x14ac:dyDescent="0.25">
      <c r="A67" s="1048">
        <v>52</v>
      </c>
      <c r="B67" s="1041" t="s">
        <v>4335</v>
      </c>
      <c r="C67" s="1042" t="s">
        <v>701</v>
      </c>
      <c r="D67" s="606">
        <v>3</v>
      </c>
      <c r="E67" s="1043">
        <v>2006</v>
      </c>
      <c r="F67" s="784">
        <v>270.92655000000002</v>
      </c>
      <c r="G67" s="784">
        <f t="shared" si="0"/>
        <v>270.92655000000002</v>
      </c>
      <c r="H67" s="711">
        <v>100</v>
      </c>
      <c r="I67" s="784">
        <f t="shared" si="1"/>
        <v>0</v>
      </c>
      <c r="J67" s="106"/>
      <c r="K67" s="1122"/>
      <c r="L67" s="1122"/>
      <c r="M67" s="106"/>
      <c r="N67" s="1122"/>
      <c r="O67" s="1121"/>
      <c r="P67" s="1837"/>
    </row>
    <row r="68" spans="1:16" s="5" customFormat="1" ht="13.5" x14ac:dyDescent="0.25">
      <c r="A68" s="1048">
        <v>53</v>
      </c>
      <c r="B68" s="1041" t="s">
        <v>812</v>
      </c>
      <c r="C68" s="1042" t="s">
        <v>701</v>
      </c>
      <c r="D68" s="606">
        <v>1</v>
      </c>
      <c r="E68" s="1043">
        <v>2007</v>
      </c>
      <c r="F68" s="784">
        <v>155.80000000000001</v>
      </c>
      <c r="G68" s="784">
        <f t="shared" si="0"/>
        <v>155.80000000000001</v>
      </c>
      <c r="H68" s="711">
        <v>100</v>
      </c>
      <c r="I68" s="784">
        <f t="shared" si="1"/>
        <v>0</v>
      </c>
      <c r="J68" s="106"/>
      <c r="K68" s="1122"/>
      <c r="L68" s="1122"/>
      <c r="M68" s="106"/>
      <c r="N68" s="1122"/>
      <c r="O68" s="1121"/>
      <c r="P68" s="1837"/>
    </row>
    <row r="69" spans="1:16" s="5" customFormat="1" ht="13.5" x14ac:dyDescent="0.25">
      <c r="A69" s="1048">
        <v>54</v>
      </c>
      <c r="B69" s="1041" t="s">
        <v>2186</v>
      </c>
      <c r="C69" s="1042" t="s">
        <v>701</v>
      </c>
      <c r="D69" s="606">
        <v>2</v>
      </c>
      <c r="E69" s="1043">
        <v>2007</v>
      </c>
      <c r="F69" s="784">
        <v>52</v>
      </c>
      <c r="G69" s="784">
        <f t="shared" si="0"/>
        <v>52</v>
      </c>
      <c r="H69" s="711">
        <v>100</v>
      </c>
      <c r="I69" s="784">
        <f t="shared" si="1"/>
        <v>0</v>
      </c>
      <c r="J69" s="106"/>
      <c r="K69" s="1122"/>
      <c r="L69" s="1122"/>
      <c r="M69" s="106"/>
      <c r="N69" s="1122"/>
      <c r="O69" s="1121"/>
      <c r="P69" s="1837"/>
    </row>
    <row r="70" spans="1:16" s="5" customFormat="1" ht="13.5" x14ac:dyDescent="0.25">
      <c r="A70" s="1048">
        <v>55</v>
      </c>
      <c r="B70" s="1041" t="s">
        <v>4336</v>
      </c>
      <c r="C70" s="1042" t="s">
        <v>701</v>
      </c>
      <c r="D70" s="606">
        <v>1</v>
      </c>
      <c r="E70" s="1043">
        <v>2007</v>
      </c>
      <c r="F70" s="784">
        <v>60</v>
      </c>
      <c r="G70" s="784">
        <f t="shared" si="0"/>
        <v>60</v>
      </c>
      <c r="H70" s="711">
        <v>100</v>
      </c>
      <c r="I70" s="784">
        <f t="shared" si="1"/>
        <v>0</v>
      </c>
      <c r="J70" s="106"/>
      <c r="K70" s="1122"/>
      <c r="L70" s="1122"/>
      <c r="M70" s="106"/>
      <c r="N70" s="1122"/>
      <c r="O70" s="1121"/>
      <c r="P70" s="1837"/>
    </row>
    <row r="71" spans="1:16" s="5" customFormat="1" ht="13.5" x14ac:dyDescent="0.25">
      <c r="A71" s="1048">
        <v>56</v>
      </c>
      <c r="B71" s="1041" t="s">
        <v>4337</v>
      </c>
      <c r="C71" s="1042" t="s">
        <v>701</v>
      </c>
      <c r="D71" s="606">
        <v>1</v>
      </c>
      <c r="E71" s="1043">
        <v>2007</v>
      </c>
      <c r="F71" s="784">
        <v>35.200000000000003</v>
      </c>
      <c r="G71" s="784">
        <f t="shared" si="0"/>
        <v>35.200000000000003</v>
      </c>
      <c r="H71" s="711">
        <v>100</v>
      </c>
      <c r="I71" s="784">
        <f t="shared" si="1"/>
        <v>0</v>
      </c>
      <c r="J71" s="106"/>
      <c r="K71" s="1122"/>
      <c r="L71" s="1122"/>
      <c r="M71" s="106"/>
      <c r="N71" s="1122"/>
      <c r="O71" s="1121"/>
      <c r="P71" s="1837"/>
    </row>
    <row r="72" spans="1:16" s="5" customFormat="1" ht="13.5" x14ac:dyDescent="0.25">
      <c r="A72" s="1048">
        <v>57</v>
      </c>
      <c r="B72" s="1041" t="s">
        <v>4338</v>
      </c>
      <c r="C72" s="1042" t="s">
        <v>701</v>
      </c>
      <c r="D72" s="606">
        <v>1</v>
      </c>
      <c r="E72" s="1043">
        <v>2007</v>
      </c>
      <c r="F72" s="784">
        <v>1585</v>
      </c>
      <c r="G72" s="784">
        <f t="shared" si="0"/>
        <v>1585</v>
      </c>
      <c r="H72" s="711">
        <v>100</v>
      </c>
      <c r="I72" s="784">
        <f t="shared" si="1"/>
        <v>0</v>
      </c>
      <c r="J72" s="106"/>
      <c r="K72" s="1122"/>
      <c r="L72" s="1122"/>
      <c r="M72" s="106"/>
      <c r="N72" s="1122"/>
      <c r="O72" s="1121"/>
      <c r="P72" s="1837"/>
    </row>
    <row r="73" spans="1:16" s="5" customFormat="1" ht="54" x14ac:dyDescent="0.25">
      <c r="A73" s="1048">
        <v>58</v>
      </c>
      <c r="B73" s="1041" t="s">
        <v>4339</v>
      </c>
      <c r="C73" s="1042" t="s">
        <v>701</v>
      </c>
      <c r="D73" s="606">
        <v>1</v>
      </c>
      <c r="E73" s="1043">
        <v>2008</v>
      </c>
      <c r="F73" s="784">
        <v>252.35</v>
      </c>
      <c r="G73" s="784">
        <f t="shared" si="0"/>
        <v>252.35</v>
      </c>
      <c r="H73" s="711">
        <v>100</v>
      </c>
      <c r="I73" s="784">
        <f t="shared" si="1"/>
        <v>0</v>
      </c>
      <c r="J73" s="106"/>
      <c r="K73" s="1122"/>
      <c r="L73" s="1122"/>
      <c r="M73" s="106"/>
      <c r="N73" s="1122"/>
      <c r="O73" s="1121"/>
      <c r="P73" s="1837"/>
    </row>
    <row r="74" spans="1:16" s="5" customFormat="1" ht="13.5" x14ac:dyDescent="0.25">
      <c r="A74" s="1048">
        <v>59</v>
      </c>
      <c r="B74" s="1041" t="s">
        <v>4340</v>
      </c>
      <c r="C74" s="1042" t="s">
        <v>701</v>
      </c>
      <c r="D74" s="606">
        <v>1</v>
      </c>
      <c r="E74" s="1043">
        <v>2008</v>
      </c>
      <c r="F74" s="784">
        <v>85.1</v>
      </c>
      <c r="G74" s="784">
        <f t="shared" si="0"/>
        <v>85.1</v>
      </c>
      <c r="H74" s="711">
        <v>100</v>
      </c>
      <c r="I74" s="784">
        <f t="shared" si="1"/>
        <v>0</v>
      </c>
      <c r="J74" s="106"/>
      <c r="K74" s="1122"/>
      <c r="L74" s="1122"/>
      <c r="M74" s="106"/>
      <c r="N74" s="1122"/>
      <c r="O74" s="1121"/>
      <c r="P74" s="1837"/>
    </row>
    <row r="75" spans="1:16" s="5" customFormat="1" ht="13.5" x14ac:dyDescent="0.25">
      <c r="A75" s="1048">
        <v>60</v>
      </c>
      <c r="B75" s="1041" t="s">
        <v>4341</v>
      </c>
      <c r="C75" s="1042" t="s">
        <v>701</v>
      </c>
      <c r="D75" s="606">
        <v>1</v>
      </c>
      <c r="E75" s="1043">
        <v>2008</v>
      </c>
      <c r="F75" s="784">
        <v>114.8</v>
      </c>
      <c r="G75" s="784">
        <f t="shared" si="0"/>
        <v>114.8</v>
      </c>
      <c r="H75" s="711">
        <v>100</v>
      </c>
      <c r="I75" s="784">
        <f t="shared" si="1"/>
        <v>0</v>
      </c>
      <c r="J75" s="106"/>
      <c r="K75" s="1122"/>
      <c r="L75" s="1122"/>
      <c r="M75" s="106"/>
      <c r="N75" s="1122"/>
      <c r="O75" s="1121"/>
      <c r="P75" s="1837"/>
    </row>
    <row r="76" spans="1:16" s="5" customFormat="1" ht="81" x14ac:dyDescent="0.25">
      <c r="A76" s="1048">
        <v>61</v>
      </c>
      <c r="B76" s="1041" t="s">
        <v>4342</v>
      </c>
      <c r="C76" s="1042" t="s">
        <v>701</v>
      </c>
      <c r="D76" s="606">
        <v>1</v>
      </c>
      <c r="E76" s="1043">
        <v>2008</v>
      </c>
      <c r="F76" s="784">
        <v>31.02</v>
      </c>
      <c r="G76" s="784">
        <f t="shared" si="0"/>
        <v>31.02</v>
      </c>
      <c r="H76" s="711">
        <v>100</v>
      </c>
      <c r="I76" s="784">
        <f t="shared" si="1"/>
        <v>0</v>
      </c>
      <c r="J76" s="106"/>
      <c r="K76" s="1122"/>
      <c r="L76" s="1122"/>
      <c r="M76" s="106"/>
      <c r="N76" s="1122"/>
      <c r="O76" s="1121"/>
      <c r="P76" s="1837"/>
    </row>
    <row r="77" spans="1:16" s="5" customFormat="1" ht="13.5" x14ac:dyDescent="0.25">
      <c r="A77" s="1048">
        <v>62</v>
      </c>
      <c r="B77" s="1041" t="s">
        <v>4283</v>
      </c>
      <c r="C77" s="1042" t="s">
        <v>701</v>
      </c>
      <c r="D77" s="606">
        <v>5</v>
      </c>
      <c r="E77" s="1043">
        <v>2008</v>
      </c>
      <c r="F77" s="784">
        <v>504</v>
      </c>
      <c r="G77" s="784">
        <f t="shared" si="0"/>
        <v>504</v>
      </c>
      <c r="H77" s="711">
        <v>100</v>
      </c>
      <c r="I77" s="784">
        <f t="shared" si="1"/>
        <v>0</v>
      </c>
      <c r="J77" s="106"/>
      <c r="K77" s="1122"/>
      <c r="L77" s="1122"/>
      <c r="M77" s="106"/>
      <c r="N77" s="1122"/>
      <c r="O77" s="1121"/>
      <c r="P77" s="1837"/>
    </row>
    <row r="78" spans="1:16" s="5" customFormat="1" ht="13.5" x14ac:dyDescent="0.25">
      <c r="A78" s="1048">
        <v>63</v>
      </c>
      <c r="B78" s="1041" t="s">
        <v>4343</v>
      </c>
      <c r="C78" s="1042" t="s">
        <v>701</v>
      </c>
      <c r="D78" s="606">
        <v>5</v>
      </c>
      <c r="E78" s="1043">
        <v>2008</v>
      </c>
      <c r="F78" s="784">
        <v>250.5</v>
      </c>
      <c r="G78" s="784">
        <f t="shared" si="0"/>
        <v>250.5</v>
      </c>
      <c r="H78" s="711">
        <v>100</v>
      </c>
      <c r="I78" s="784">
        <f t="shared" si="1"/>
        <v>0</v>
      </c>
      <c r="J78" s="106"/>
      <c r="K78" s="1122"/>
      <c r="L78" s="1122"/>
      <c r="M78" s="106"/>
      <c r="N78" s="1122"/>
      <c r="O78" s="1121"/>
      <c r="P78" s="1837"/>
    </row>
    <row r="79" spans="1:16" s="5" customFormat="1" ht="13.5" x14ac:dyDescent="0.25">
      <c r="A79" s="1048">
        <v>64</v>
      </c>
      <c r="B79" s="1041" t="s">
        <v>4319</v>
      </c>
      <c r="C79" s="1042" t="s">
        <v>701</v>
      </c>
      <c r="D79" s="606">
        <v>1</v>
      </c>
      <c r="E79" s="1043">
        <v>2008</v>
      </c>
      <c r="F79" s="784">
        <v>44.3</v>
      </c>
      <c r="G79" s="784">
        <f t="shared" si="0"/>
        <v>44.3</v>
      </c>
      <c r="H79" s="711">
        <v>100</v>
      </c>
      <c r="I79" s="784">
        <f t="shared" si="1"/>
        <v>0</v>
      </c>
      <c r="J79" s="106"/>
      <c r="K79" s="1122"/>
      <c r="L79" s="1122"/>
      <c r="M79" s="106"/>
      <c r="N79" s="1122"/>
      <c r="O79" s="1121"/>
      <c r="P79" s="1837"/>
    </row>
    <row r="80" spans="1:16" s="5" customFormat="1" ht="40.5" x14ac:dyDescent="0.25">
      <c r="A80" s="1048">
        <v>65</v>
      </c>
      <c r="B80" s="1041" t="s">
        <v>4344</v>
      </c>
      <c r="C80" s="1042" t="s">
        <v>701</v>
      </c>
      <c r="D80" s="606">
        <v>4</v>
      </c>
      <c r="E80" s="1043">
        <v>2008</v>
      </c>
      <c r="F80" s="784">
        <v>2566</v>
      </c>
      <c r="G80" s="784">
        <f t="shared" si="0"/>
        <v>2566</v>
      </c>
      <c r="H80" s="711">
        <v>100</v>
      </c>
      <c r="I80" s="784">
        <f t="shared" si="1"/>
        <v>0</v>
      </c>
      <c r="J80" s="106"/>
      <c r="K80" s="1122"/>
      <c r="L80" s="1122"/>
      <c r="M80" s="106"/>
      <c r="N80" s="1122"/>
      <c r="O80" s="1121"/>
      <c r="P80" s="1837"/>
    </row>
    <row r="81" spans="1:16" s="5" customFormat="1" ht="13.5" x14ac:dyDescent="0.25">
      <c r="A81" s="1048">
        <v>66</v>
      </c>
      <c r="B81" s="1041" t="s">
        <v>4345</v>
      </c>
      <c r="C81" s="1042" t="s">
        <v>701</v>
      </c>
      <c r="D81" s="606">
        <v>1</v>
      </c>
      <c r="E81" s="1043">
        <v>2008</v>
      </c>
      <c r="F81" s="784">
        <v>551.29999999999995</v>
      </c>
      <c r="G81" s="784">
        <f t="shared" ref="G81:G144" si="2">F81*H81%</f>
        <v>551.29999999999995</v>
      </c>
      <c r="H81" s="711">
        <v>100</v>
      </c>
      <c r="I81" s="784">
        <f t="shared" ref="I81:I144" si="3">F81-G81</f>
        <v>0</v>
      </c>
      <c r="J81" s="106"/>
      <c r="K81" s="1122"/>
      <c r="L81" s="1122"/>
      <c r="M81" s="106"/>
      <c r="N81" s="1122"/>
      <c r="O81" s="1121"/>
      <c r="P81" s="1837"/>
    </row>
    <row r="82" spans="1:16" s="5" customFormat="1" ht="13.5" x14ac:dyDescent="0.25">
      <c r="A82" s="1048">
        <v>67</v>
      </c>
      <c r="B82" s="1041" t="s">
        <v>4346</v>
      </c>
      <c r="C82" s="1042" t="s">
        <v>701</v>
      </c>
      <c r="D82" s="606">
        <v>2</v>
      </c>
      <c r="E82" s="1043">
        <v>2008</v>
      </c>
      <c r="F82" s="784">
        <v>834</v>
      </c>
      <c r="G82" s="784">
        <f t="shared" si="2"/>
        <v>834</v>
      </c>
      <c r="H82" s="711">
        <v>100</v>
      </c>
      <c r="I82" s="784">
        <f t="shared" si="3"/>
        <v>0</v>
      </c>
      <c r="J82" s="106"/>
      <c r="K82" s="1122"/>
      <c r="L82" s="1122"/>
      <c r="M82" s="106"/>
      <c r="N82" s="1122"/>
      <c r="O82" s="1121"/>
      <c r="P82" s="1837"/>
    </row>
    <row r="83" spans="1:16" s="5" customFormat="1" ht="13.5" x14ac:dyDescent="0.25">
      <c r="A83" s="1048">
        <v>68</v>
      </c>
      <c r="B83" s="1041" t="s">
        <v>4347</v>
      </c>
      <c r="C83" s="1042" t="s">
        <v>701</v>
      </c>
      <c r="D83" s="606">
        <v>2</v>
      </c>
      <c r="E83" s="1043">
        <v>2008</v>
      </c>
      <c r="F83" s="784">
        <v>160</v>
      </c>
      <c r="G83" s="784">
        <f t="shared" si="2"/>
        <v>160</v>
      </c>
      <c r="H83" s="711">
        <v>100</v>
      </c>
      <c r="I83" s="784">
        <f t="shared" si="3"/>
        <v>0</v>
      </c>
      <c r="J83" s="106"/>
      <c r="K83" s="1122"/>
      <c r="L83" s="1122"/>
      <c r="M83" s="106"/>
      <c r="N83" s="1122"/>
      <c r="O83" s="1121"/>
      <c r="P83" s="1837"/>
    </row>
    <row r="84" spans="1:16" s="5" customFormat="1" ht="13.5" x14ac:dyDescent="0.25">
      <c r="A84" s="1048">
        <v>69</v>
      </c>
      <c r="B84" s="1041" t="s">
        <v>4348</v>
      </c>
      <c r="C84" s="1042" t="s">
        <v>701</v>
      </c>
      <c r="D84" s="633">
        <v>1</v>
      </c>
      <c r="E84" s="1043">
        <v>2008</v>
      </c>
      <c r="F84" s="784">
        <v>60.8</v>
      </c>
      <c r="G84" s="784">
        <f t="shared" si="2"/>
        <v>60.8</v>
      </c>
      <c r="H84" s="711">
        <v>100</v>
      </c>
      <c r="I84" s="784">
        <f t="shared" si="3"/>
        <v>0</v>
      </c>
      <c r="J84" s="106"/>
      <c r="K84" s="1122"/>
      <c r="L84" s="1122"/>
      <c r="M84" s="106"/>
      <c r="N84" s="1122"/>
      <c r="O84" s="1121"/>
      <c r="P84" s="1837"/>
    </row>
    <row r="85" spans="1:16" s="5" customFormat="1" ht="13.5" x14ac:dyDescent="0.25">
      <c r="A85" s="1048">
        <v>70</v>
      </c>
      <c r="B85" s="1041" t="s">
        <v>2399</v>
      </c>
      <c r="C85" s="1042" t="s">
        <v>701</v>
      </c>
      <c r="D85" s="633">
        <v>1</v>
      </c>
      <c r="E85" s="1043">
        <v>2008</v>
      </c>
      <c r="F85" s="784">
        <v>92.5</v>
      </c>
      <c r="G85" s="784">
        <f t="shared" si="2"/>
        <v>92.5</v>
      </c>
      <c r="H85" s="711">
        <v>100</v>
      </c>
      <c r="I85" s="784">
        <f t="shared" si="3"/>
        <v>0</v>
      </c>
      <c r="J85" s="106"/>
      <c r="K85" s="1122"/>
      <c r="L85" s="1122"/>
      <c r="M85" s="106"/>
      <c r="N85" s="1122"/>
      <c r="O85" s="1121"/>
      <c r="P85" s="1837"/>
    </row>
    <row r="86" spans="1:16" s="5" customFormat="1" ht="13.5" x14ac:dyDescent="0.25">
      <c r="A86" s="1048">
        <v>71</v>
      </c>
      <c r="B86" s="1041" t="s">
        <v>4349</v>
      </c>
      <c r="C86" s="1042" t="s">
        <v>701</v>
      </c>
      <c r="D86" s="633">
        <v>2</v>
      </c>
      <c r="E86" s="1043">
        <v>2008</v>
      </c>
      <c r="F86" s="784">
        <v>108</v>
      </c>
      <c r="G86" s="784">
        <f t="shared" si="2"/>
        <v>108</v>
      </c>
      <c r="H86" s="711">
        <v>100</v>
      </c>
      <c r="I86" s="784">
        <f t="shared" si="3"/>
        <v>0</v>
      </c>
      <c r="J86" s="106"/>
      <c r="K86" s="1122"/>
      <c r="L86" s="1122"/>
      <c r="M86" s="106"/>
      <c r="N86" s="1122"/>
      <c r="O86" s="1121"/>
      <c r="P86" s="1837"/>
    </row>
    <row r="87" spans="1:16" s="5" customFormat="1" ht="13.5" x14ac:dyDescent="0.25">
      <c r="A87" s="1048">
        <v>72</v>
      </c>
      <c r="B87" s="786" t="s">
        <v>4350</v>
      </c>
      <c r="C87" s="1042" t="s">
        <v>701</v>
      </c>
      <c r="D87" s="633">
        <v>3</v>
      </c>
      <c r="E87" s="26">
        <v>2008</v>
      </c>
      <c r="F87" s="784">
        <v>5068.7144399999997</v>
      </c>
      <c r="G87" s="784">
        <f t="shared" si="2"/>
        <v>5068.7144399999997</v>
      </c>
      <c r="H87" s="711">
        <v>100</v>
      </c>
      <c r="I87" s="784">
        <f t="shared" si="3"/>
        <v>0</v>
      </c>
      <c r="J87" s="106"/>
      <c r="K87" s="1122"/>
      <c r="L87" s="1122"/>
      <c r="M87" s="106"/>
      <c r="N87" s="1122"/>
      <c r="O87" s="1121"/>
      <c r="P87" s="1837"/>
    </row>
    <row r="88" spans="1:16" s="5" customFormat="1" ht="13.5" x14ac:dyDescent="0.25">
      <c r="A88" s="1048">
        <v>73</v>
      </c>
      <c r="B88" s="786" t="s">
        <v>4351</v>
      </c>
      <c r="C88" s="1042" t="s">
        <v>701</v>
      </c>
      <c r="D88" s="633">
        <v>2</v>
      </c>
      <c r="E88" s="26">
        <v>2008</v>
      </c>
      <c r="F88" s="784">
        <v>6375.3644000000004</v>
      </c>
      <c r="G88" s="784">
        <f t="shared" si="2"/>
        <v>6375.3644000000004</v>
      </c>
      <c r="H88" s="711">
        <v>100</v>
      </c>
      <c r="I88" s="784">
        <f t="shared" si="3"/>
        <v>0</v>
      </c>
      <c r="J88" s="106"/>
      <c r="K88" s="1122"/>
      <c r="L88" s="1122"/>
      <c r="M88" s="106"/>
      <c r="N88" s="1122"/>
      <c r="O88" s="1121"/>
      <c r="P88" s="1837"/>
    </row>
    <row r="89" spans="1:16" s="5" customFormat="1" ht="13.5" x14ac:dyDescent="0.25">
      <c r="A89" s="1048">
        <v>74</v>
      </c>
      <c r="B89" s="786" t="s">
        <v>4352</v>
      </c>
      <c r="C89" s="1042" t="s">
        <v>701</v>
      </c>
      <c r="D89" s="633">
        <v>2</v>
      </c>
      <c r="E89" s="26">
        <v>2008</v>
      </c>
      <c r="F89" s="784">
        <v>918.73871999999994</v>
      </c>
      <c r="G89" s="784">
        <f t="shared" si="2"/>
        <v>918.73871999999994</v>
      </c>
      <c r="H89" s="711">
        <v>100</v>
      </c>
      <c r="I89" s="784">
        <f t="shared" si="3"/>
        <v>0</v>
      </c>
      <c r="J89" s="106"/>
      <c r="K89" s="1122"/>
      <c r="L89" s="1122"/>
      <c r="M89" s="106"/>
      <c r="N89" s="1122"/>
      <c r="O89" s="1121"/>
      <c r="P89" s="1837"/>
    </row>
    <row r="90" spans="1:16" s="5" customFormat="1" ht="40.5" x14ac:dyDescent="0.25">
      <c r="A90" s="1048">
        <v>75</v>
      </c>
      <c r="B90" s="786" t="s">
        <v>4353</v>
      </c>
      <c r="C90" s="1042" t="s">
        <v>701</v>
      </c>
      <c r="D90" s="633">
        <v>6</v>
      </c>
      <c r="E90" s="26">
        <v>2008</v>
      </c>
      <c r="F90" s="784">
        <v>2428.11</v>
      </c>
      <c r="G90" s="784">
        <f t="shared" si="2"/>
        <v>2428.11</v>
      </c>
      <c r="H90" s="711">
        <v>100</v>
      </c>
      <c r="I90" s="784">
        <f t="shared" si="3"/>
        <v>0</v>
      </c>
      <c r="J90" s="106"/>
      <c r="K90" s="1122"/>
      <c r="L90" s="1122"/>
      <c r="M90" s="106"/>
      <c r="N90" s="1122"/>
      <c r="O90" s="1121"/>
      <c r="P90" s="1837"/>
    </row>
    <row r="91" spans="1:16" s="5" customFormat="1" ht="13.5" x14ac:dyDescent="0.25">
      <c r="A91" s="1048">
        <v>76</v>
      </c>
      <c r="B91" s="786" t="s">
        <v>4354</v>
      </c>
      <c r="C91" s="1042" t="s">
        <v>701</v>
      </c>
      <c r="D91" s="633">
        <v>7</v>
      </c>
      <c r="E91" s="26">
        <v>2008</v>
      </c>
      <c r="F91" s="784">
        <v>725.63400000000001</v>
      </c>
      <c r="G91" s="784">
        <f t="shared" si="2"/>
        <v>725.63400000000001</v>
      </c>
      <c r="H91" s="711">
        <v>100</v>
      </c>
      <c r="I91" s="784">
        <f t="shared" si="3"/>
        <v>0</v>
      </c>
      <c r="J91" s="106"/>
      <c r="K91" s="1122"/>
      <c r="L91" s="1122"/>
      <c r="M91" s="106"/>
      <c r="N91" s="1122"/>
      <c r="O91" s="1121"/>
      <c r="P91" s="1837"/>
    </row>
    <row r="92" spans="1:16" s="5" customFormat="1" ht="13.5" x14ac:dyDescent="0.25">
      <c r="A92" s="1048">
        <v>77</v>
      </c>
      <c r="B92" s="786" t="s">
        <v>4355</v>
      </c>
      <c r="C92" s="1042" t="s">
        <v>701</v>
      </c>
      <c r="D92" s="633">
        <v>4</v>
      </c>
      <c r="E92" s="26">
        <v>2008</v>
      </c>
      <c r="F92" s="784">
        <v>119.124</v>
      </c>
      <c r="G92" s="784">
        <f t="shared" si="2"/>
        <v>119.124</v>
      </c>
      <c r="H92" s="711">
        <v>100</v>
      </c>
      <c r="I92" s="784">
        <f t="shared" si="3"/>
        <v>0</v>
      </c>
      <c r="J92" s="106"/>
      <c r="K92" s="1122"/>
      <c r="L92" s="1122"/>
      <c r="M92" s="106"/>
      <c r="N92" s="1122"/>
      <c r="O92" s="1121"/>
      <c r="P92" s="1837"/>
    </row>
    <row r="93" spans="1:16" s="5" customFormat="1" ht="13.5" x14ac:dyDescent="0.25">
      <c r="A93" s="1048">
        <v>78</v>
      </c>
      <c r="B93" s="786" t="s">
        <v>1761</v>
      </c>
      <c r="C93" s="1042" t="s">
        <v>701</v>
      </c>
      <c r="D93" s="633">
        <v>5</v>
      </c>
      <c r="E93" s="26">
        <v>2008</v>
      </c>
      <c r="F93" s="784">
        <v>185</v>
      </c>
      <c r="G93" s="784">
        <f t="shared" si="2"/>
        <v>185</v>
      </c>
      <c r="H93" s="711">
        <v>100</v>
      </c>
      <c r="I93" s="784">
        <f t="shared" si="3"/>
        <v>0</v>
      </c>
      <c r="J93" s="106"/>
      <c r="K93" s="1122"/>
      <c r="L93" s="1122"/>
      <c r="M93" s="106"/>
      <c r="N93" s="1122"/>
      <c r="O93" s="1121"/>
      <c r="P93" s="1837"/>
    </row>
    <row r="94" spans="1:16" s="5" customFormat="1" ht="13.5" x14ac:dyDescent="0.25">
      <c r="A94" s="1048">
        <v>79</v>
      </c>
      <c r="B94" s="786" t="s">
        <v>4356</v>
      </c>
      <c r="C94" s="1042" t="s">
        <v>701</v>
      </c>
      <c r="D94" s="633">
        <v>3</v>
      </c>
      <c r="E94" s="26">
        <v>2008</v>
      </c>
      <c r="F94" s="784">
        <v>612</v>
      </c>
      <c r="G94" s="784">
        <f t="shared" si="2"/>
        <v>612</v>
      </c>
      <c r="H94" s="711">
        <v>100</v>
      </c>
      <c r="I94" s="784">
        <f t="shared" si="3"/>
        <v>0</v>
      </c>
      <c r="J94" s="106"/>
      <c r="K94" s="1122"/>
      <c r="L94" s="1122"/>
      <c r="M94" s="106"/>
      <c r="N94" s="1122"/>
      <c r="O94" s="1121"/>
      <c r="P94" s="1837"/>
    </row>
    <row r="95" spans="1:16" s="5" customFormat="1" ht="13.5" x14ac:dyDescent="0.25">
      <c r="A95" s="1048">
        <v>80</v>
      </c>
      <c r="B95" s="786" t="s">
        <v>4357</v>
      </c>
      <c r="C95" s="1042" t="s">
        <v>701</v>
      </c>
      <c r="D95" s="633">
        <v>2</v>
      </c>
      <c r="E95" s="26">
        <v>2008</v>
      </c>
      <c r="F95" s="784">
        <v>661.5</v>
      </c>
      <c r="G95" s="784">
        <f t="shared" si="2"/>
        <v>661.5</v>
      </c>
      <c r="H95" s="711">
        <v>100</v>
      </c>
      <c r="I95" s="784">
        <f t="shared" si="3"/>
        <v>0</v>
      </c>
      <c r="J95" s="106"/>
      <c r="K95" s="1122"/>
      <c r="L95" s="1122"/>
      <c r="M95" s="106"/>
      <c r="N95" s="1122"/>
      <c r="O95" s="1121"/>
      <c r="P95" s="1837"/>
    </row>
    <row r="96" spans="1:16" s="5" customFormat="1" ht="13.5" x14ac:dyDescent="0.25">
      <c r="A96" s="1048">
        <v>81</v>
      </c>
      <c r="B96" s="786" t="s">
        <v>4358</v>
      </c>
      <c r="C96" s="1042" t="s">
        <v>701</v>
      </c>
      <c r="D96" s="633">
        <v>11</v>
      </c>
      <c r="E96" s="26">
        <v>2008</v>
      </c>
      <c r="F96" s="784">
        <v>337.59</v>
      </c>
      <c r="G96" s="784">
        <f t="shared" si="2"/>
        <v>337.59</v>
      </c>
      <c r="H96" s="711">
        <v>100</v>
      </c>
      <c r="I96" s="784">
        <f t="shared" si="3"/>
        <v>0</v>
      </c>
      <c r="J96" s="106"/>
      <c r="K96" s="1122"/>
      <c r="L96" s="1122"/>
      <c r="M96" s="106"/>
      <c r="N96" s="1122"/>
      <c r="O96" s="1121"/>
      <c r="P96" s="1837"/>
    </row>
    <row r="97" spans="1:16" s="5" customFormat="1" ht="13.5" x14ac:dyDescent="0.25">
      <c r="A97" s="1048">
        <v>82</v>
      </c>
      <c r="B97" s="786" t="s">
        <v>4359</v>
      </c>
      <c r="C97" s="1042" t="s">
        <v>701</v>
      </c>
      <c r="D97" s="633">
        <v>5</v>
      </c>
      <c r="E97" s="26">
        <v>2008</v>
      </c>
      <c r="F97" s="784">
        <v>153.44999999999999</v>
      </c>
      <c r="G97" s="784">
        <f t="shared" si="2"/>
        <v>153.44999999999999</v>
      </c>
      <c r="H97" s="711">
        <v>100</v>
      </c>
      <c r="I97" s="784">
        <f t="shared" si="3"/>
        <v>0</v>
      </c>
      <c r="J97" s="106"/>
      <c r="K97" s="1122"/>
      <c r="L97" s="1122"/>
      <c r="M97" s="106"/>
      <c r="N97" s="1122"/>
      <c r="O97" s="1121"/>
      <c r="P97" s="1837"/>
    </row>
    <row r="98" spans="1:16" s="5" customFormat="1" ht="13.5" x14ac:dyDescent="0.25">
      <c r="A98" s="1048">
        <v>83</v>
      </c>
      <c r="B98" s="786" t="s">
        <v>4360</v>
      </c>
      <c r="C98" s="1042" t="s">
        <v>701</v>
      </c>
      <c r="D98" s="633">
        <v>3</v>
      </c>
      <c r="E98" s="26">
        <v>2008</v>
      </c>
      <c r="F98" s="784">
        <v>1023</v>
      </c>
      <c r="G98" s="784">
        <f t="shared" si="2"/>
        <v>1023</v>
      </c>
      <c r="H98" s="711">
        <v>100</v>
      </c>
      <c r="I98" s="784">
        <f t="shared" si="3"/>
        <v>0</v>
      </c>
      <c r="J98" s="106"/>
      <c r="K98" s="1122"/>
      <c r="L98" s="1122"/>
      <c r="M98" s="106"/>
      <c r="N98" s="1122"/>
      <c r="O98" s="1121"/>
      <c r="P98" s="1837"/>
    </row>
    <row r="99" spans="1:16" s="5" customFormat="1" ht="13.5" x14ac:dyDescent="0.25">
      <c r="A99" s="1048">
        <v>84</v>
      </c>
      <c r="B99" s="786" t="s">
        <v>4361</v>
      </c>
      <c r="C99" s="1042" t="s">
        <v>701</v>
      </c>
      <c r="D99" s="633">
        <v>1</v>
      </c>
      <c r="E99" s="26">
        <v>2007</v>
      </c>
      <c r="F99" s="784">
        <v>110</v>
      </c>
      <c r="G99" s="784">
        <f t="shared" si="2"/>
        <v>110</v>
      </c>
      <c r="H99" s="711">
        <v>100</v>
      </c>
      <c r="I99" s="784">
        <f t="shared" si="3"/>
        <v>0</v>
      </c>
      <c r="J99" s="106"/>
      <c r="K99" s="1122"/>
      <c r="L99" s="1122"/>
      <c r="M99" s="106"/>
      <c r="N99" s="1122"/>
      <c r="O99" s="1121"/>
      <c r="P99" s="1837"/>
    </row>
    <row r="100" spans="1:16" s="5" customFormat="1" ht="27" x14ac:dyDescent="0.25">
      <c r="A100" s="1048">
        <v>85</v>
      </c>
      <c r="B100" s="786" t="s">
        <v>4362</v>
      </c>
      <c r="C100" s="1042" t="s">
        <v>701</v>
      </c>
      <c r="D100" s="633">
        <v>2</v>
      </c>
      <c r="E100" s="26">
        <v>2008</v>
      </c>
      <c r="F100" s="784">
        <v>300</v>
      </c>
      <c r="G100" s="784">
        <f t="shared" si="2"/>
        <v>300</v>
      </c>
      <c r="H100" s="711">
        <v>100</v>
      </c>
      <c r="I100" s="784">
        <f t="shared" si="3"/>
        <v>0</v>
      </c>
      <c r="J100" s="106"/>
      <c r="K100" s="1122"/>
      <c r="L100" s="1122"/>
      <c r="M100" s="106"/>
      <c r="N100" s="1122"/>
      <c r="O100" s="1121"/>
      <c r="P100" s="1837"/>
    </row>
    <row r="101" spans="1:16" s="5" customFormat="1" ht="27" x14ac:dyDescent="0.25">
      <c r="A101" s="1048">
        <v>86</v>
      </c>
      <c r="B101" s="786" t="s">
        <v>4363</v>
      </c>
      <c r="C101" s="1042" t="s">
        <v>701</v>
      </c>
      <c r="D101" s="633">
        <v>4</v>
      </c>
      <c r="E101" s="26">
        <v>2008</v>
      </c>
      <c r="F101" s="784">
        <v>330</v>
      </c>
      <c r="G101" s="784">
        <f t="shared" si="2"/>
        <v>330</v>
      </c>
      <c r="H101" s="711">
        <v>100</v>
      </c>
      <c r="I101" s="784">
        <f t="shared" si="3"/>
        <v>0</v>
      </c>
      <c r="J101" s="106"/>
      <c r="K101" s="1122"/>
      <c r="L101" s="1122"/>
      <c r="M101" s="106"/>
      <c r="N101" s="1122"/>
      <c r="O101" s="1121"/>
      <c r="P101" s="1837"/>
    </row>
    <row r="102" spans="1:16" s="5" customFormat="1" ht="13.5" x14ac:dyDescent="0.25">
      <c r="A102" s="1048">
        <v>87</v>
      </c>
      <c r="B102" s="1041" t="s">
        <v>4364</v>
      </c>
      <c r="C102" s="1042" t="s">
        <v>701</v>
      </c>
      <c r="D102" s="633">
        <v>6</v>
      </c>
      <c r="E102" s="1043">
        <v>2007</v>
      </c>
      <c r="F102" s="784">
        <v>3828</v>
      </c>
      <c r="G102" s="784">
        <f t="shared" si="2"/>
        <v>3828</v>
      </c>
      <c r="H102" s="711">
        <v>100</v>
      </c>
      <c r="I102" s="784">
        <f t="shared" si="3"/>
        <v>0</v>
      </c>
      <c r="J102" s="106"/>
      <c r="K102" s="1122"/>
      <c r="L102" s="1122"/>
      <c r="M102" s="106"/>
      <c r="N102" s="1122"/>
      <c r="O102" s="1121"/>
      <c r="P102" s="1837"/>
    </row>
    <row r="103" spans="1:16" s="5" customFormat="1" ht="13.5" x14ac:dyDescent="0.25">
      <c r="A103" s="1048">
        <v>88</v>
      </c>
      <c r="B103" s="1041" t="s">
        <v>4365</v>
      </c>
      <c r="C103" s="1042" t="s">
        <v>701</v>
      </c>
      <c r="D103" s="633">
        <v>1</v>
      </c>
      <c r="E103" s="1043">
        <v>2007</v>
      </c>
      <c r="F103" s="784">
        <v>1292.7</v>
      </c>
      <c r="G103" s="784">
        <f t="shared" si="2"/>
        <v>1292.7</v>
      </c>
      <c r="H103" s="711">
        <v>100</v>
      </c>
      <c r="I103" s="784">
        <f t="shared" si="3"/>
        <v>0</v>
      </c>
      <c r="J103" s="106"/>
      <c r="K103" s="1122"/>
      <c r="L103" s="1122"/>
      <c r="M103" s="106"/>
      <c r="N103" s="1122"/>
      <c r="O103" s="1121"/>
      <c r="P103" s="1837"/>
    </row>
    <row r="104" spans="1:16" s="5" customFormat="1" ht="27" x14ac:dyDescent="0.25">
      <c r="A104" s="1048">
        <v>89</v>
      </c>
      <c r="B104" s="1041" t="s">
        <v>4366</v>
      </c>
      <c r="C104" s="1042" t="s">
        <v>701</v>
      </c>
      <c r="D104" s="633">
        <v>1</v>
      </c>
      <c r="E104" s="1043">
        <v>2008</v>
      </c>
      <c r="F104" s="784">
        <v>510.45</v>
      </c>
      <c r="G104" s="784">
        <f t="shared" si="2"/>
        <v>510.45</v>
      </c>
      <c r="H104" s="711">
        <v>100</v>
      </c>
      <c r="I104" s="784">
        <f t="shared" si="3"/>
        <v>0</v>
      </c>
      <c r="J104" s="106"/>
      <c r="K104" s="1122"/>
      <c r="L104" s="1122"/>
      <c r="M104" s="106"/>
      <c r="N104" s="1122"/>
      <c r="O104" s="1121"/>
      <c r="P104" s="1837"/>
    </row>
    <row r="105" spans="1:16" s="5" customFormat="1" ht="13.5" x14ac:dyDescent="0.25">
      <c r="A105" s="1048">
        <v>90</v>
      </c>
      <c r="B105" s="1041" t="s">
        <v>4323</v>
      </c>
      <c r="C105" s="1042" t="s">
        <v>701</v>
      </c>
      <c r="D105" s="633">
        <v>2</v>
      </c>
      <c r="E105" s="1043">
        <v>2008</v>
      </c>
      <c r="F105" s="784">
        <v>199.542</v>
      </c>
      <c r="G105" s="784">
        <f t="shared" si="2"/>
        <v>199.542</v>
      </c>
      <c r="H105" s="711">
        <v>100</v>
      </c>
      <c r="I105" s="784">
        <f t="shared" si="3"/>
        <v>0</v>
      </c>
      <c r="J105" s="106"/>
      <c r="K105" s="1122"/>
      <c r="L105" s="1122"/>
      <c r="M105" s="106"/>
      <c r="N105" s="1122"/>
      <c r="O105" s="1121"/>
      <c r="P105" s="1837"/>
    </row>
    <row r="106" spans="1:16" s="5" customFormat="1" ht="27" x14ac:dyDescent="0.25">
      <c r="A106" s="1048">
        <v>91</v>
      </c>
      <c r="B106" s="1041" t="s">
        <v>4367</v>
      </c>
      <c r="C106" s="1042" t="s">
        <v>701</v>
      </c>
      <c r="D106" s="633">
        <v>1</v>
      </c>
      <c r="E106" s="1043">
        <v>2008</v>
      </c>
      <c r="F106" s="784">
        <v>2200.13</v>
      </c>
      <c r="G106" s="784">
        <f t="shared" si="2"/>
        <v>2200.13</v>
      </c>
      <c r="H106" s="711">
        <v>100</v>
      </c>
      <c r="I106" s="784">
        <f t="shared" si="3"/>
        <v>0</v>
      </c>
      <c r="J106" s="106"/>
      <c r="K106" s="1122"/>
      <c r="L106" s="1122"/>
      <c r="M106" s="106"/>
      <c r="N106" s="1122"/>
      <c r="O106" s="1121"/>
      <c r="P106" s="1837"/>
    </row>
    <row r="107" spans="1:16" s="5" customFormat="1" ht="13.5" x14ac:dyDescent="0.25">
      <c r="A107" s="1048">
        <v>92</v>
      </c>
      <c r="B107" s="1041" t="s">
        <v>4368</v>
      </c>
      <c r="C107" s="1042" t="s">
        <v>701</v>
      </c>
      <c r="D107" s="633">
        <v>1</v>
      </c>
      <c r="E107" s="1043">
        <v>2007</v>
      </c>
      <c r="F107" s="784">
        <v>542</v>
      </c>
      <c r="G107" s="784">
        <f t="shared" si="2"/>
        <v>542</v>
      </c>
      <c r="H107" s="711">
        <v>100</v>
      </c>
      <c r="I107" s="784">
        <f t="shared" si="3"/>
        <v>0</v>
      </c>
      <c r="J107" s="106"/>
      <c r="K107" s="1122"/>
      <c r="L107" s="1122"/>
      <c r="M107" s="106"/>
      <c r="N107" s="1122"/>
      <c r="O107" s="1121"/>
      <c r="P107" s="1837"/>
    </row>
    <row r="108" spans="1:16" s="5" customFormat="1" ht="13.5" x14ac:dyDescent="0.25">
      <c r="A108" s="1048">
        <v>93</v>
      </c>
      <c r="B108" s="1041" t="s">
        <v>4369</v>
      </c>
      <c r="C108" s="1042" t="s">
        <v>701</v>
      </c>
      <c r="D108" s="633">
        <v>1</v>
      </c>
      <c r="E108" s="1043">
        <v>2007</v>
      </c>
      <c r="F108" s="784">
        <v>110</v>
      </c>
      <c r="G108" s="784">
        <f t="shared" si="2"/>
        <v>110</v>
      </c>
      <c r="H108" s="711">
        <v>100</v>
      </c>
      <c r="I108" s="784">
        <f t="shared" si="3"/>
        <v>0</v>
      </c>
      <c r="J108" s="106"/>
      <c r="K108" s="1122"/>
      <c r="L108" s="1122"/>
      <c r="M108" s="106"/>
      <c r="N108" s="1122"/>
      <c r="O108" s="1121"/>
      <c r="P108" s="1837"/>
    </row>
    <row r="109" spans="1:16" s="5" customFormat="1" ht="13.5" x14ac:dyDescent="0.25">
      <c r="A109" s="1048">
        <v>94</v>
      </c>
      <c r="B109" s="786" t="s">
        <v>2351</v>
      </c>
      <c r="C109" s="1042" t="s">
        <v>701</v>
      </c>
      <c r="D109" s="633">
        <v>2</v>
      </c>
      <c r="E109" s="1043">
        <v>2008</v>
      </c>
      <c r="F109" s="784">
        <v>145</v>
      </c>
      <c r="G109" s="784">
        <f t="shared" si="2"/>
        <v>145</v>
      </c>
      <c r="H109" s="711">
        <v>100</v>
      </c>
      <c r="I109" s="784">
        <f t="shared" si="3"/>
        <v>0</v>
      </c>
      <c r="J109" s="106"/>
      <c r="K109" s="1122"/>
      <c r="L109" s="1122"/>
      <c r="M109" s="106"/>
      <c r="N109" s="1122"/>
      <c r="O109" s="1121"/>
      <c r="P109" s="1837"/>
    </row>
    <row r="110" spans="1:16" s="5" customFormat="1" ht="13.5" x14ac:dyDescent="0.25">
      <c r="A110" s="1048">
        <v>95</v>
      </c>
      <c r="B110" s="1041" t="s">
        <v>4370</v>
      </c>
      <c r="C110" s="1042" t="s">
        <v>701</v>
      </c>
      <c r="D110" s="633">
        <v>3</v>
      </c>
      <c r="E110" s="1043">
        <v>2008</v>
      </c>
      <c r="F110" s="784">
        <v>302.39999999999998</v>
      </c>
      <c r="G110" s="784">
        <f t="shared" si="2"/>
        <v>302.39999999999998</v>
      </c>
      <c r="H110" s="711">
        <v>100</v>
      </c>
      <c r="I110" s="784">
        <f t="shared" si="3"/>
        <v>0</v>
      </c>
      <c r="J110" s="106"/>
      <c r="K110" s="1122"/>
      <c r="L110" s="1122"/>
      <c r="M110" s="106"/>
      <c r="N110" s="1122"/>
      <c r="O110" s="1121"/>
      <c r="P110" s="1837"/>
    </row>
    <row r="111" spans="1:16" s="5" customFormat="1" ht="40.5" x14ac:dyDescent="0.25">
      <c r="A111" s="1048">
        <v>96</v>
      </c>
      <c r="B111" s="1041" t="s">
        <v>4371</v>
      </c>
      <c r="C111" s="1042" t="s">
        <v>701</v>
      </c>
      <c r="D111" s="633">
        <v>2</v>
      </c>
      <c r="E111" s="1043">
        <v>2008</v>
      </c>
      <c r="F111" s="784">
        <v>534.6</v>
      </c>
      <c r="G111" s="784">
        <f t="shared" si="2"/>
        <v>534.6</v>
      </c>
      <c r="H111" s="711">
        <v>100</v>
      </c>
      <c r="I111" s="784">
        <f t="shared" si="3"/>
        <v>0</v>
      </c>
      <c r="J111" s="106"/>
      <c r="K111" s="1122"/>
      <c r="L111" s="1122"/>
      <c r="M111" s="106"/>
      <c r="N111" s="1122"/>
      <c r="O111" s="1121"/>
      <c r="P111" s="1837"/>
    </row>
    <row r="112" spans="1:16" s="5" customFormat="1" ht="40.5" x14ac:dyDescent="0.25">
      <c r="A112" s="1048">
        <v>97</v>
      </c>
      <c r="B112" s="786" t="s">
        <v>4353</v>
      </c>
      <c r="C112" s="1042" t="s">
        <v>701</v>
      </c>
      <c r="D112" s="633">
        <v>1</v>
      </c>
      <c r="E112" s="1043">
        <v>2008</v>
      </c>
      <c r="F112" s="784">
        <v>404.685</v>
      </c>
      <c r="G112" s="784">
        <f t="shared" si="2"/>
        <v>404.685</v>
      </c>
      <c r="H112" s="711">
        <v>100</v>
      </c>
      <c r="I112" s="784">
        <f t="shared" si="3"/>
        <v>0</v>
      </c>
      <c r="J112" s="106"/>
      <c r="K112" s="1122"/>
      <c r="L112" s="1122"/>
      <c r="M112" s="106"/>
      <c r="N112" s="1122"/>
      <c r="O112" s="1121"/>
      <c r="P112" s="1837"/>
    </row>
    <row r="113" spans="1:16" s="5" customFormat="1" ht="13.5" x14ac:dyDescent="0.25">
      <c r="A113" s="1048">
        <v>98</v>
      </c>
      <c r="B113" s="1041" t="s">
        <v>4372</v>
      </c>
      <c r="C113" s="1042" t="s">
        <v>701</v>
      </c>
      <c r="D113" s="633">
        <v>8</v>
      </c>
      <c r="E113" s="1043">
        <v>2007</v>
      </c>
      <c r="F113" s="784">
        <v>480</v>
      </c>
      <c r="G113" s="784">
        <f t="shared" si="2"/>
        <v>480</v>
      </c>
      <c r="H113" s="711">
        <v>100</v>
      </c>
      <c r="I113" s="784">
        <f t="shared" si="3"/>
        <v>0</v>
      </c>
      <c r="J113" s="106"/>
      <c r="K113" s="1122"/>
      <c r="L113" s="1122"/>
      <c r="M113" s="106"/>
      <c r="N113" s="1122"/>
      <c r="O113" s="1121"/>
      <c r="P113" s="1837"/>
    </row>
    <row r="114" spans="1:16" s="5" customFormat="1" ht="13.5" x14ac:dyDescent="0.25">
      <c r="A114" s="1048">
        <v>99</v>
      </c>
      <c r="B114" s="1041" t="s">
        <v>4348</v>
      </c>
      <c r="C114" s="1042" t="s">
        <v>701</v>
      </c>
      <c r="D114" s="633">
        <v>1</v>
      </c>
      <c r="E114" s="1043">
        <v>2008</v>
      </c>
      <c r="F114" s="784">
        <v>60.8</v>
      </c>
      <c r="G114" s="784">
        <f t="shared" si="2"/>
        <v>60.8</v>
      </c>
      <c r="H114" s="711">
        <v>100</v>
      </c>
      <c r="I114" s="784">
        <f t="shared" si="3"/>
        <v>0</v>
      </c>
      <c r="J114" s="106"/>
      <c r="K114" s="1122"/>
      <c r="L114" s="1122"/>
      <c r="M114" s="106"/>
      <c r="N114" s="1122"/>
      <c r="O114" s="1121"/>
      <c r="P114" s="1837"/>
    </row>
    <row r="115" spans="1:16" s="5" customFormat="1" ht="27" x14ac:dyDescent="0.25">
      <c r="A115" s="1048">
        <v>100</v>
      </c>
      <c r="B115" s="1046" t="s">
        <v>2652</v>
      </c>
      <c r="C115" s="1042" t="s">
        <v>701</v>
      </c>
      <c r="D115" s="633">
        <v>2</v>
      </c>
      <c r="E115" s="1043">
        <v>2008</v>
      </c>
      <c r="F115" s="784">
        <v>202.1</v>
      </c>
      <c r="G115" s="784">
        <f t="shared" si="2"/>
        <v>202.1</v>
      </c>
      <c r="H115" s="711">
        <v>100</v>
      </c>
      <c r="I115" s="784">
        <f t="shared" si="3"/>
        <v>0</v>
      </c>
      <c r="J115" s="106"/>
      <c r="K115" s="1122"/>
      <c r="L115" s="1122"/>
      <c r="M115" s="106"/>
      <c r="N115" s="1122"/>
      <c r="O115" s="1121"/>
      <c r="P115" s="1837"/>
    </row>
    <row r="116" spans="1:16" s="5" customFormat="1" ht="13.5" x14ac:dyDescent="0.25">
      <c r="A116" s="1048">
        <v>101</v>
      </c>
      <c r="B116" s="1046" t="s">
        <v>2002</v>
      </c>
      <c r="C116" s="1042" t="s">
        <v>701</v>
      </c>
      <c r="D116" s="633">
        <v>2</v>
      </c>
      <c r="E116" s="1043">
        <v>2008</v>
      </c>
      <c r="F116" s="784">
        <v>277.60000000000002</v>
      </c>
      <c r="G116" s="784">
        <f t="shared" si="2"/>
        <v>277.60000000000002</v>
      </c>
      <c r="H116" s="711">
        <v>100</v>
      </c>
      <c r="I116" s="784">
        <f t="shared" si="3"/>
        <v>0</v>
      </c>
      <c r="J116" s="106"/>
      <c r="K116" s="1122"/>
      <c r="L116" s="1122"/>
      <c r="M116" s="106"/>
      <c r="N116" s="1122"/>
      <c r="O116" s="1121"/>
      <c r="P116" s="1837"/>
    </row>
    <row r="117" spans="1:16" s="5" customFormat="1" ht="13.5" x14ac:dyDescent="0.25">
      <c r="A117" s="1048">
        <v>102</v>
      </c>
      <c r="B117" s="1046" t="s">
        <v>2653</v>
      </c>
      <c r="C117" s="1042" t="s">
        <v>701</v>
      </c>
      <c r="D117" s="633">
        <v>6</v>
      </c>
      <c r="E117" s="1043">
        <v>2008</v>
      </c>
      <c r="F117" s="784">
        <v>223.5</v>
      </c>
      <c r="G117" s="784">
        <f t="shared" si="2"/>
        <v>223.5</v>
      </c>
      <c r="H117" s="711">
        <v>100</v>
      </c>
      <c r="I117" s="784">
        <f t="shared" si="3"/>
        <v>0</v>
      </c>
      <c r="J117" s="106"/>
      <c r="K117" s="1122"/>
      <c r="L117" s="1122"/>
      <c r="M117" s="106"/>
      <c r="N117" s="1122"/>
      <c r="O117" s="1121"/>
      <c r="P117" s="1837"/>
    </row>
    <row r="118" spans="1:16" s="5" customFormat="1" ht="27" x14ac:dyDescent="0.25">
      <c r="A118" s="1048">
        <v>103</v>
      </c>
      <c r="B118" s="1046" t="s">
        <v>4373</v>
      </c>
      <c r="C118" s="1042" t="s">
        <v>701</v>
      </c>
      <c r="D118" s="633">
        <v>2</v>
      </c>
      <c r="E118" s="1043">
        <v>2008</v>
      </c>
      <c r="F118" s="784">
        <v>628.4</v>
      </c>
      <c r="G118" s="784">
        <f t="shared" si="2"/>
        <v>628.4</v>
      </c>
      <c r="H118" s="711">
        <v>100</v>
      </c>
      <c r="I118" s="784">
        <f t="shared" si="3"/>
        <v>0</v>
      </c>
      <c r="J118" s="106"/>
      <c r="K118" s="1122"/>
      <c r="L118" s="1122"/>
      <c r="M118" s="106"/>
      <c r="N118" s="1122"/>
      <c r="O118" s="1121"/>
      <c r="P118" s="1837"/>
    </row>
    <row r="119" spans="1:16" s="5" customFormat="1" ht="13.5" x14ac:dyDescent="0.25">
      <c r="A119" s="1048">
        <v>104</v>
      </c>
      <c r="B119" s="1046" t="s">
        <v>4374</v>
      </c>
      <c r="C119" s="1042" t="s">
        <v>701</v>
      </c>
      <c r="D119" s="633">
        <v>1</v>
      </c>
      <c r="E119" s="1043">
        <v>2008</v>
      </c>
      <c r="F119" s="784">
        <v>82.2</v>
      </c>
      <c r="G119" s="784">
        <f t="shared" si="2"/>
        <v>82.2</v>
      </c>
      <c r="H119" s="711">
        <v>100</v>
      </c>
      <c r="I119" s="784">
        <f t="shared" si="3"/>
        <v>0</v>
      </c>
      <c r="J119" s="106"/>
      <c r="K119" s="1122"/>
      <c r="L119" s="1122"/>
      <c r="M119" s="106"/>
      <c r="N119" s="1122"/>
      <c r="O119" s="1121"/>
      <c r="P119" s="1837"/>
    </row>
    <row r="120" spans="1:16" s="5" customFormat="1" ht="13.5" x14ac:dyDescent="0.25">
      <c r="A120" s="1048">
        <v>105</v>
      </c>
      <c r="B120" s="1046" t="s">
        <v>4375</v>
      </c>
      <c r="C120" s="1042" t="s">
        <v>701</v>
      </c>
      <c r="D120" s="633">
        <v>1</v>
      </c>
      <c r="E120" s="1043">
        <v>2008</v>
      </c>
      <c r="F120" s="784">
        <v>80</v>
      </c>
      <c r="G120" s="784">
        <f t="shared" si="2"/>
        <v>80</v>
      </c>
      <c r="H120" s="711">
        <v>100</v>
      </c>
      <c r="I120" s="784">
        <f t="shared" si="3"/>
        <v>0</v>
      </c>
      <c r="J120" s="106"/>
      <c r="K120" s="1122"/>
      <c r="L120" s="1122"/>
      <c r="M120" s="106"/>
      <c r="N120" s="1122"/>
      <c r="O120" s="1121"/>
      <c r="P120" s="1837"/>
    </row>
    <row r="121" spans="1:16" s="5" customFormat="1" ht="27" x14ac:dyDescent="0.25">
      <c r="A121" s="1048">
        <v>106</v>
      </c>
      <c r="B121" s="786" t="s">
        <v>4376</v>
      </c>
      <c r="C121" s="1042" t="s">
        <v>701</v>
      </c>
      <c r="D121" s="633">
        <v>1</v>
      </c>
      <c r="E121" s="1043">
        <v>2008</v>
      </c>
      <c r="F121" s="784">
        <v>651.70000000000005</v>
      </c>
      <c r="G121" s="784">
        <f t="shared" si="2"/>
        <v>651.70000000000005</v>
      </c>
      <c r="H121" s="711">
        <v>100</v>
      </c>
      <c r="I121" s="784">
        <f t="shared" si="3"/>
        <v>0</v>
      </c>
      <c r="J121" s="106"/>
      <c r="K121" s="1122"/>
      <c r="L121" s="1122"/>
      <c r="M121" s="106"/>
      <c r="N121" s="1122"/>
      <c r="O121" s="1121"/>
      <c r="P121" s="1837"/>
    </row>
    <row r="122" spans="1:16" s="5" customFormat="1" ht="27" x14ac:dyDescent="0.25">
      <c r="A122" s="1048">
        <v>107</v>
      </c>
      <c r="B122" s="786" t="s">
        <v>4376</v>
      </c>
      <c r="C122" s="1042" t="s">
        <v>701</v>
      </c>
      <c r="D122" s="633">
        <v>1</v>
      </c>
      <c r="E122" s="1043">
        <v>2008</v>
      </c>
      <c r="F122" s="784">
        <v>456.8</v>
      </c>
      <c r="G122" s="784">
        <f t="shared" si="2"/>
        <v>456.8</v>
      </c>
      <c r="H122" s="711">
        <v>100</v>
      </c>
      <c r="I122" s="784">
        <f t="shared" si="3"/>
        <v>0</v>
      </c>
      <c r="J122" s="106"/>
      <c r="K122" s="1122"/>
      <c r="L122" s="1122"/>
      <c r="M122" s="106"/>
      <c r="N122" s="1122"/>
      <c r="O122" s="1121"/>
      <c r="P122" s="1837"/>
    </row>
    <row r="123" spans="1:16" s="5" customFormat="1" ht="13.5" x14ac:dyDescent="0.25">
      <c r="A123" s="1048">
        <v>108</v>
      </c>
      <c r="B123" s="786" t="s">
        <v>4377</v>
      </c>
      <c r="C123" s="1042" t="s">
        <v>701</v>
      </c>
      <c r="D123" s="633">
        <v>8</v>
      </c>
      <c r="E123" s="1043">
        <v>2008</v>
      </c>
      <c r="F123" s="784">
        <v>998.4</v>
      </c>
      <c r="G123" s="784">
        <f t="shared" si="2"/>
        <v>998.4</v>
      </c>
      <c r="H123" s="711">
        <v>100</v>
      </c>
      <c r="I123" s="784">
        <f t="shared" si="3"/>
        <v>0</v>
      </c>
      <c r="J123" s="106"/>
      <c r="K123" s="1122"/>
      <c r="L123" s="1122"/>
      <c r="M123" s="106"/>
      <c r="N123" s="1122"/>
      <c r="O123" s="1121"/>
      <c r="P123" s="1837"/>
    </row>
    <row r="124" spans="1:16" s="5" customFormat="1" ht="13.5" x14ac:dyDescent="0.25">
      <c r="A124" s="1048">
        <v>109</v>
      </c>
      <c r="B124" s="786" t="s">
        <v>4378</v>
      </c>
      <c r="C124" s="1042" t="s">
        <v>701</v>
      </c>
      <c r="D124" s="633">
        <v>4</v>
      </c>
      <c r="E124" s="1043">
        <v>2008</v>
      </c>
      <c r="F124" s="784">
        <v>155.04</v>
      </c>
      <c r="G124" s="784">
        <f t="shared" si="2"/>
        <v>155.04</v>
      </c>
      <c r="H124" s="711">
        <v>100</v>
      </c>
      <c r="I124" s="784">
        <f t="shared" si="3"/>
        <v>0</v>
      </c>
      <c r="J124" s="106"/>
      <c r="K124" s="1122"/>
      <c r="L124" s="1122"/>
      <c r="M124" s="106"/>
      <c r="N124" s="1122"/>
      <c r="O124" s="1121"/>
      <c r="P124" s="1837"/>
    </row>
    <row r="125" spans="1:16" s="5" customFormat="1" ht="13.5" x14ac:dyDescent="0.25">
      <c r="A125" s="1048">
        <v>110</v>
      </c>
      <c r="B125" s="786" t="s">
        <v>2454</v>
      </c>
      <c r="C125" s="1042" t="s">
        <v>701</v>
      </c>
      <c r="D125" s="633">
        <v>4</v>
      </c>
      <c r="E125" s="1043">
        <v>2008</v>
      </c>
      <c r="F125" s="784">
        <v>150.24</v>
      </c>
      <c r="G125" s="784">
        <f t="shared" si="2"/>
        <v>150.24</v>
      </c>
      <c r="H125" s="711">
        <v>100</v>
      </c>
      <c r="I125" s="784">
        <f t="shared" si="3"/>
        <v>0</v>
      </c>
      <c r="J125" s="106"/>
      <c r="K125" s="1122"/>
      <c r="L125" s="1122"/>
      <c r="M125" s="106"/>
      <c r="N125" s="1122"/>
      <c r="O125" s="1121"/>
      <c r="P125" s="1837"/>
    </row>
    <row r="126" spans="1:16" s="5" customFormat="1" ht="13.5" x14ac:dyDescent="0.25">
      <c r="A126" s="1048">
        <v>111</v>
      </c>
      <c r="B126" s="786" t="s">
        <v>2282</v>
      </c>
      <c r="C126" s="1042" t="s">
        <v>701</v>
      </c>
      <c r="D126" s="633">
        <v>4</v>
      </c>
      <c r="E126" s="1043">
        <v>2008</v>
      </c>
      <c r="F126" s="784">
        <v>168.96</v>
      </c>
      <c r="G126" s="784">
        <f t="shared" si="2"/>
        <v>168.96</v>
      </c>
      <c r="H126" s="711">
        <v>100</v>
      </c>
      <c r="I126" s="784">
        <f t="shared" si="3"/>
        <v>0</v>
      </c>
      <c r="J126" s="106"/>
      <c r="K126" s="1122"/>
      <c r="L126" s="1122"/>
      <c r="M126" s="106"/>
      <c r="N126" s="1122"/>
      <c r="O126" s="1121"/>
      <c r="P126" s="1837"/>
    </row>
    <row r="127" spans="1:16" s="5" customFormat="1" ht="13.5" x14ac:dyDescent="0.25">
      <c r="A127" s="1048">
        <v>112</v>
      </c>
      <c r="B127" s="1041" t="s">
        <v>4379</v>
      </c>
      <c r="C127" s="1042" t="s">
        <v>701</v>
      </c>
      <c r="D127" s="633">
        <v>1</v>
      </c>
      <c r="E127" s="1043">
        <v>2008</v>
      </c>
      <c r="F127" s="784">
        <v>1689.5715</v>
      </c>
      <c r="G127" s="784">
        <f t="shared" si="2"/>
        <v>1689.5715</v>
      </c>
      <c r="H127" s="711">
        <v>100</v>
      </c>
      <c r="I127" s="784">
        <f t="shared" si="3"/>
        <v>0</v>
      </c>
      <c r="J127" s="106"/>
      <c r="K127" s="1122"/>
      <c r="L127" s="1122"/>
      <c r="M127" s="106"/>
      <c r="N127" s="1122"/>
      <c r="O127" s="1121"/>
      <c r="P127" s="1837"/>
    </row>
    <row r="128" spans="1:16" s="5" customFormat="1" ht="13.5" x14ac:dyDescent="0.25">
      <c r="A128" s="1048">
        <v>113</v>
      </c>
      <c r="B128" s="1041" t="s">
        <v>4380</v>
      </c>
      <c r="C128" s="1042" t="s">
        <v>701</v>
      </c>
      <c r="D128" s="633">
        <v>2</v>
      </c>
      <c r="E128" s="1043">
        <v>2008</v>
      </c>
      <c r="F128" s="784">
        <v>3379.143</v>
      </c>
      <c r="G128" s="784">
        <f t="shared" si="2"/>
        <v>3379.143</v>
      </c>
      <c r="H128" s="711">
        <v>100</v>
      </c>
      <c r="I128" s="784">
        <f t="shared" si="3"/>
        <v>0</v>
      </c>
      <c r="J128" s="106"/>
      <c r="K128" s="1122"/>
      <c r="L128" s="1122"/>
      <c r="M128" s="106"/>
      <c r="N128" s="1122"/>
      <c r="O128" s="1121"/>
      <c r="P128" s="1837"/>
    </row>
    <row r="129" spans="1:16" s="5" customFormat="1" ht="13.5" x14ac:dyDescent="0.25">
      <c r="A129" s="1048">
        <v>114</v>
      </c>
      <c r="B129" s="1041" t="s">
        <v>4381</v>
      </c>
      <c r="C129" s="1042" t="s">
        <v>701</v>
      </c>
      <c r="D129" s="633">
        <v>1</v>
      </c>
      <c r="E129" s="1043">
        <v>2009</v>
      </c>
      <c r="F129" s="784">
        <v>362.25</v>
      </c>
      <c r="G129" s="784">
        <f t="shared" si="2"/>
        <v>362.25</v>
      </c>
      <c r="H129" s="711">
        <v>100</v>
      </c>
      <c r="I129" s="784">
        <f t="shared" si="3"/>
        <v>0</v>
      </c>
      <c r="J129" s="106"/>
      <c r="K129" s="1122"/>
      <c r="L129" s="1122"/>
      <c r="M129" s="106"/>
      <c r="N129" s="1122"/>
      <c r="O129" s="1121"/>
      <c r="P129" s="1837"/>
    </row>
    <row r="130" spans="1:16" s="5" customFormat="1" ht="13.5" x14ac:dyDescent="0.25">
      <c r="A130" s="1048">
        <v>115</v>
      </c>
      <c r="B130" s="786" t="s">
        <v>3890</v>
      </c>
      <c r="C130" s="1042" t="s">
        <v>701</v>
      </c>
      <c r="D130" s="633">
        <v>3</v>
      </c>
      <c r="E130" s="1043">
        <v>2009</v>
      </c>
      <c r="F130" s="784">
        <v>241.7775</v>
      </c>
      <c r="G130" s="784">
        <f t="shared" si="2"/>
        <v>241.7775</v>
      </c>
      <c r="H130" s="711">
        <v>100</v>
      </c>
      <c r="I130" s="784">
        <f t="shared" si="3"/>
        <v>0</v>
      </c>
      <c r="J130" s="106"/>
      <c r="K130" s="1122"/>
      <c r="L130" s="1122"/>
      <c r="M130" s="106"/>
      <c r="N130" s="1122"/>
      <c r="O130" s="1121"/>
      <c r="P130" s="1837"/>
    </row>
    <row r="131" spans="1:16" s="5" customFormat="1" ht="13.5" x14ac:dyDescent="0.25">
      <c r="A131" s="1048">
        <v>116</v>
      </c>
      <c r="B131" s="1041" t="s">
        <v>4382</v>
      </c>
      <c r="C131" s="1042" t="s">
        <v>701</v>
      </c>
      <c r="D131" s="633">
        <v>1</v>
      </c>
      <c r="E131" s="1043">
        <v>2009</v>
      </c>
      <c r="F131" s="784">
        <v>45.45</v>
      </c>
      <c r="G131" s="784">
        <f t="shared" si="2"/>
        <v>45.45</v>
      </c>
      <c r="H131" s="711">
        <v>100</v>
      </c>
      <c r="I131" s="784">
        <f t="shared" si="3"/>
        <v>0</v>
      </c>
      <c r="J131" s="106"/>
      <c r="K131" s="1122"/>
      <c r="L131" s="1122"/>
      <c r="M131" s="106"/>
      <c r="N131" s="1122"/>
      <c r="O131" s="1121"/>
      <c r="P131" s="1837"/>
    </row>
    <row r="132" spans="1:16" s="5" customFormat="1" ht="13.5" x14ac:dyDescent="0.25">
      <c r="A132" s="1048">
        <v>117</v>
      </c>
      <c r="B132" s="1041" t="s">
        <v>4383</v>
      </c>
      <c r="C132" s="1042" t="s">
        <v>701</v>
      </c>
      <c r="D132" s="633">
        <v>1</v>
      </c>
      <c r="E132" s="1043">
        <v>2009</v>
      </c>
      <c r="F132" s="784">
        <v>45.45</v>
      </c>
      <c r="G132" s="784">
        <f t="shared" si="2"/>
        <v>45.45</v>
      </c>
      <c r="H132" s="711">
        <v>100</v>
      </c>
      <c r="I132" s="784">
        <f t="shared" si="3"/>
        <v>0</v>
      </c>
      <c r="J132" s="106"/>
      <c r="K132" s="1122"/>
      <c r="L132" s="1122"/>
      <c r="M132" s="106"/>
      <c r="N132" s="1122"/>
      <c r="O132" s="1121"/>
      <c r="P132" s="1837"/>
    </row>
    <row r="133" spans="1:16" s="5" customFormat="1" ht="13.5" x14ac:dyDescent="0.25">
      <c r="A133" s="1048">
        <v>118</v>
      </c>
      <c r="B133" s="1041" t="s">
        <v>4384</v>
      </c>
      <c r="C133" s="1042" t="s">
        <v>701</v>
      </c>
      <c r="D133" s="633">
        <v>7</v>
      </c>
      <c r="E133" s="1043">
        <v>2010</v>
      </c>
      <c r="F133" s="784">
        <v>4608.24</v>
      </c>
      <c r="G133" s="784">
        <f t="shared" si="2"/>
        <v>4608.24</v>
      </c>
      <c r="H133" s="711">
        <v>100</v>
      </c>
      <c r="I133" s="784">
        <f t="shared" si="3"/>
        <v>0</v>
      </c>
      <c r="J133" s="106"/>
      <c r="K133" s="1122"/>
      <c r="L133" s="1122"/>
      <c r="M133" s="106"/>
      <c r="N133" s="1122"/>
      <c r="O133" s="1121"/>
      <c r="P133" s="1837"/>
    </row>
    <row r="134" spans="1:16" s="5" customFormat="1" ht="13.5" x14ac:dyDescent="0.25">
      <c r="A134" s="1048">
        <v>119</v>
      </c>
      <c r="B134" s="1041" t="s">
        <v>4385</v>
      </c>
      <c r="C134" s="1042" t="s">
        <v>701</v>
      </c>
      <c r="D134" s="633">
        <v>7</v>
      </c>
      <c r="E134" s="1043">
        <v>2010</v>
      </c>
      <c r="F134" s="784">
        <v>538.44000000000005</v>
      </c>
      <c r="G134" s="784">
        <f t="shared" si="2"/>
        <v>538.44000000000005</v>
      </c>
      <c r="H134" s="711">
        <v>100</v>
      </c>
      <c r="I134" s="784">
        <f t="shared" si="3"/>
        <v>0</v>
      </c>
      <c r="J134" s="106"/>
      <c r="K134" s="1122"/>
      <c r="L134" s="1122"/>
      <c r="M134" s="106"/>
      <c r="N134" s="1122"/>
      <c r="O134" s="1121"/>
      <c r="P134" s="1837"/>
    </row>
    <row r="135" spans="1:16" s="5" customFormat="1" ht="27" x14ac:dyDescent="0.25">
      <c r="A135" s="1048">
        <v>120</v>
      </c>
      <c r="B135" s="1041" t="s">
        <v>4386</v>
      </c>
      <c r="C135" s="1042" t="s">
        <v>701</v>
      </c>
      <c r="D135" s="633">
        <v>35</v>
      </c>
      <c r="E135" s="1043">
        <v>2010</v>
      </c>
      <c r="F135" s="784">
        <v>2641.8</v>
      </c>
      <c r="G135" s="784">
        <f t="shared" si="2"/>
        <v>2641.8</v>
      </c>
      <c r="H135" s="711">
        <v>100</v>
      </c>
      <c r="I135" s="784">
        <f t="shared" si="3"/>
        <v>0</v>
      </c>
      <c r="J135" s="106"/>
      <c r="K135" s="1122"/>
      <c r="L135" s="1122"/>
      <c r="M135" s="106"/>
      <c r="N135" s="1122"/>
      <c r="O135" s="1121"/>
      <c r="P135" s="1837"/>
    </row>
    <row r="136" spans="1:16" s="5" customFormat="1" ht="27" x14ac:dyDescent="0.25">
      <c r="A136" s="1048">
        <v>121</v>
      </c>
      <c r="B136" s="1041" t="s">
        <v>4387</v>
      </c>
      <c r="C136" s="1042" t="s">
        <v>701</v>
      </c>
      <c r="D136" s="633">
        <v>2</v>
      </c>
      <c r="E136" s="1043">
        <v>2010</v>
      </c>
      <c r="F136" s="784">
        <v>900.24</v>
      </c>
      <c r="G136" s="784">
        <f t="shared" si="2"/>
        <v>900.24</v>
      </c>
      <c r="H136" s="711">
        <v>100</v>
      </c>
      <c r="I136" s="784">
        <f t="shared" si="3"/>
        <v>0</v>
      </c>
      <c r="J136" s="106"/>
      <c r="K136" s="1122"/>
      <c r="L136" s="1122"/>
      <c r="M136" s="106"/>
      <c r="N136" s="1122"/>
      <c r="O136" s="1121"/>
      <c r="P136" s="1837"/>
    </row>
    <row r="137" spans="1:16" s="5" customFormat="1" ht="13.5" x14ac:dyDescent="0.25">
      <c r="A137" s="1048">
        <v>122</v>
      </c>
      <c r="B137" s="1041" t="s">
        <v>4388</v>
      </c>
      <c r="C137" s="1042" t="s">
        <v>701</v>
      </c>
      <c r="D137" s="633">
        <v>1</v>
      </c>
      <c r="E137" s="1043">
        <v>2001</v>
      </c>
      <c r="F137" s="784">
        <v>2061.2849999999999</v>
      </c>
      <c r="G137" s="784">
        <f t="shared" si="2"/>
        <v>2061.2849999999999</v>
      </c>
      <c r="H137" s="711">
        <v>100</v>
      </c>
      <c r="I137" s="784">
        <f t="shared" si="3"/>
        <v>0</v>
      </c>
      <c r="J137" s="106"/>
      <c r="K137" s="1122"/>
      <c r="L137" s="1122"/>
      <c r="M137" s="106"/>
      <c r="N137" s="1122"/>
      <c r="O137" s="1121"/>
      <c r="P137" s="1837"/>
    </row>
    <row r="138" spans="1:16" s="5" customFormat="1" ht="13.5" x14ac:dyDescent="0.25">
      <c r="A138" s="1048">
        <v>123</v>
      </c>
      <c r="B138" s="1041" t="s">
        <v>4389</v>
      </c>
      <c r="C138" s="1042" t="s">
        <v>701</v>
      </c>
      <c r="D138" s="633">
        <v>1</v>
      </c>
      <c r="E138" s="1043">
        <v>2001</v>
      </c>
      <c r="F138" s="784">
        <v>9628.0859999999993</v>
      </c>
      <c r="G138" s="784">
        <f t="shared" si="2"/>
        <v>9628.0859999999993</v>
      </c>
      <c r="H138" s="711">
        <v>100</v>
      </c>
      <c r="I138" s="784">
        <f t="shared" si="3"/>
        <v>0</v>
      </c>
      <c r="J138" s="106"/>
      <c r="K138" s="1122"/>
      <c r="L138" s="1122"/>
      <c r="M138" s="106"/>
      <c r="N138" s="1122"/>
      <c r="O138" s="1121"/>
      <c r="P138" s="1837"/>
    </row>
    <row r="139" spans="1:16" s="5" customFormat="1" ht="13.5" x14ac:dyDescent="0.25">
      <c r="A139" s="1048">
        <v>124</v>
      </c>
      <c r="B139" s="1041" t="s">
        <v>614</v>
      </c>
      <c r="C139" s="1042" t="s">
        <v>701</v>
      </c>
      <c r="D139" s="633">
        <v>1</v>
      </c>
      <c r="E139" s="1043">
        <v>2001</v>
      </c>
      <c r="F139" s="784">
        <v>2515.3420000000001</v>
      </c>
      <c r="G139" s="784">
        <f t="shared" si="2"/>
        <v>2515.3420000000001</v>
      </c>
      <c r="H139" s="711">
        <v>100</v>
      </c>
      <c r="I139" s="784">
        <f t="shared" si="3"/>
        <v>0</v>
      </c>
      <c r="J139" s="106"/>
      <c r="K139" s="1122"/>
      <c r="L139" s="1122"/>
      <c r="M139" s="106"/>
      <c r="N139" s="1122"/>
      <c r="O139" s="1121"/>
      <c r="P139" s="1837"/>
    </row>
    <row r="140" spans="1:16" s="5" customFormat="1" ht="13.5" x14ac:dyDescent="0.25">
      <c r="A140" s="1048">
        <v>125</v>
      </c>
      <c r="B140" s="1041" t="s">
        <v>4390</v>
      </c>
      <c r="C140" s="1042" t="s">
        <v>701</v>
      </c>
      <c r="D140" s="633">
        <v>1</v>
      </c>
      <c r="E140" s="1043">
        <v>2001</v>
      </c>
      <c r="F140" s="784">
        <v>2156.7950000000001</v>
      </c>
      <c r="G140" s="784">
        <f t="shared" si="2"/>
        <v>2156.7950000000001</v>
      </c>
      <c r="H140" s="711">
        <v>100</v>
      </c>
      <c r="I140" s="784">
        <f t="shared" si="3"/>
        <v>0</v>
      </c>
      <c r="J140" s="106"/>
      <c r="K140" s="1122"/>
      <c r="L140" s="1122"/>
      <c r="M140" s="106"/>
      <c r="N140" s="1122"/>
      <c r="O140" s="1121"/>
      <c r="P140" s="1837"/>
    </row>
    <row r="141" spans="1:16" s="5" customFormat="1" ht="13.5" x14ac:dyDescent="0.25">
      <c r="A141" s="1048">
        <v>126</v>
      </c>
      <c r="B141" s="1041" t="s">
        <v>4391</v>
      </c>
      <c r="C141" s="1042" t="s">
        <v>701</v>
      </c>
      <c r="D141" s="633">
        <v>1</v>
      </c>
      <c r="E141" s="1043">
        <v>2004</v>
      </c>
      <c r="F141" s="784">
        <v>1798.807</v>
      </c>
      <c r="G141" s="784">
        <f t="shared" si="2"/>
        <v>1798.807</v>
      </c>
      <c r="H141" s="711">
        <v>100</v>
      </c>
      <c r="I141" s="784">
        <f t="shared" si="3"/>
        <v>0</v>
      </c>
      <c r="J141" s="106"/>
      <c r="K141" s="1122"/>
      <c r="L141" s="1122"/>
      <c r="M141" s="106"/>
      <c r="N141" s="1122"/>
      <c r="O141" s="1121"/>
      <c r="P141" s="1837"/>
    </row>
    <row r="142" spans="1:16" s="5" customFormat="1" ht="13.5" x14ac:dyDescent="0.25">
      <c r="A142" s="1048">
        <v>127</v>
      </c>
      <c r="B142" s="1041" t="s">
        <v>4392</v>
      </c>
      <c r="C142" s="1042" t="s">
        <v>701</v>
      </c>
      <c r="D142" s="633">
        <v>1</v>
      </c>
      <c r="E142" s="1043">
        <v>2004</v>
      </c>
      <c r="F142" s="784">
        <v>845.154</v>
      </c>
      <c r="G142" s="784">
        <f t="shared" si="2"/>
        <v>845.154</v>
      </c>
      <c r="H142" s="711">
        <v>100</v>
      </c>
      <c r="I142" s="784">
        <f t="shared" si="3"/>
        <v>0</v>
      </c>
      <c r="J142" s="106"/>
      <c r="K142" s="1122"/>
      <c r="L142" s="1122"/>
      <c r="M142" s="106"/>
      <c r="N142" s="1122"/>
      <c r="O142" s="1121"/>
      <c r="P142" s="1837"/>
    </row>
    <row r="143" spans="1:16" s="5" customFormat="1" ht="13.5" x14ac:dyDescent="0.25">
      <c r="A143" s="1048">
        <v>128</v>
      </c>
      <c r="B143" s="1041" t="s">
        <v>4393</v>
      </c>
      <c r="C143" s="1042" t="s">
        <v>701</v>
      </c>
      <c r="D143" s="633">
        <v>1</v>
      </c>
      <c r="E143" s="1043">
        <v>2004</v>
      </c>
      <c r="F143" s="784">
        <v>473.97199999999998</v>
      </c>
      <c r="G143" s="784">
        <f t="shared" si="2"/>
        <v>473.97199999999998</v>
      </c>
      <c r="H143" s="711">
        <v>100</v>
      </c>
      <c r="I143" s="784">
        <f t="shared" si="3"/>
        <v>0</v>
      </c>
      <c r="J143" s="106"/>
      <c r="K143" s="1122"/>
      <c r="L143" s="1122"/>
      <c r="M143" s="106"/>
      <c r="N143" s="1122"/>
      <c r="O143" s="1121"/>
      <c r="P143" s="1837"/>
    </row>
    <row r="144" spans="1:16" s="5" customFormat="1" ht="13.5" x14ac:dyDescent="0.25">
      <c r="A144" s="1048">
        <v>129</v>
      </c>
      <c r="B144" s="786" t="s">
        <v>4394</v>
      </c>
      <c r="C144" s="1042" t="s">
        <v>701</v>
      </c>
      <c r="D144" s="633">
        <v>1</v>
      </c>
      <c r="E144" s="1043">
        <v>2010</v>
      </c>
      <c r="F144" s="784">
        <v>57</v>
      </c>
      <c r="G144" s="784">
        <f t="shared" si="2"/>
        <v>57</v>
      </c>
      <c r="H144" s="711">
        <v>100</v>
      </c>
      <c r="I144" s="784">
        <f t="shared" si="3"/>
        <v>0</v>
      </c>
      <c r="J144" s="106"/>
      <c r="K144" s="1122"/>
      <c r="L144" s="1122"/>
      <c r="M144" s="106"/>
      <c r="N144" s="1122"/>
      <c r="O144" s="1121"/>
      <c r="P144" s="1837"/>
    </row>
    <row r="145" spans="1:16" s="5" customFormat="1" ht="13.5" x14ac:dyDescent="0.25">
      <c r="A145" s="1048">
        <v>130</v>
      </c>
      <c r="B145" s="786" t="s">
        <v>779</v>
      </c>
      <c r="C145" s="1042" t="s">
        <v>701</v>
      </c>
      <c r="D145" s="633">
        <v>3</v>
      </c>
      <c r="E145" s="1043">
        <v>2010</v>
      </c>
      <c r="F145" s="784">
        <v>88.5</v>
      </c>
      <c r="G145" s="784">
        <f t="shared" ref="G145:G208" si="4">F145*H145%</f>
        <v>88.5</v>
      </c>
      <c r="H145" s="711">
        <v>100</v>
      </c>
      <c r="I145" s="784">
        <f t="shared" ref="I145:I208" si="5">F145-G145</f>
        <v>0</v>
      </c>
      <c r="J145" s="106"/>
      <c r="K145" s="1122"/>
      <c r="L145" s="1122"/>
      <c r="M145" s="106"/>
      <c r="N145" s="1122"/>
      <c r="O145" s="1121"/>
      <c r="P145" s="1837"/>
    </row>
    <row r="146" spans="1:16" s="5" customFormat="1" ht="13.5" x14ac:dyDescent="0.25">
      <c r="A146" s="1048">
        <v>131</v>
      </c>
      <c r="B146" s="786" t="s">
        <v>4395</v>
      </c>
      <c r="C146" s="1042" t="s">
        <v>701</v>
      </c>
      <c r="D146" s="633">
        <v>2</v>
      </c>
      <c r="E146" s="1043">
        <v>2010</v>
      </c>
      <c r="F146" s="784">
        <v>54</v>
      </c>
      <c r="G146" s="784">
        <f t="shared" si="4"/>
        <v>54</v>
      </c>
      <c r="H146" s="711">
        <v>100</v>
      </c>
      <c r="I146" s="784">
        <f t="shared" si="5"/>
        <v>0</v>
      </c>
      <c r="J146" s="106"/>
      <c r="K146" s="1122"/>
      <c r="L146" s="1122"/>
      <c r="M146" s="106"/>
      <c r="N146" s="1122"/>
      <c r="O146" s="1121"/>
      <c r="P146" s="1837"/>
    </row>
    <row r="147" spans="1:16" s="5" customFormat="1" ht="13.5" x14ac:dyDescent="0.25">
      <c r="A147" s="1048">
        <v>132</v>
      </c>
      <c r="B147" s="786" t="s">
        <v>4396</v>
      </c>
      <c r="C147" s="1042" t="s">
        <v>701</v>
      </c>
      <c r="D147" s="633">
        <v>1</v>
      </c>
      <c r="E147" s="1043">
        <v>2010</v>
      </c>
      <c r="F147" s="784">
        <v>624</v>
      </c>
      <c r="G147" s="784">
        <f t="shared" si="4"/>
        <v>624</v>
      </c>
      <c r="H147" s="711">
        <v>100</v>
      </c>
      <c r="I147" s="784">
        <f t="shared" si="5"/>
        <v>0</v>
      </c>
      <c r="J147" s="106"/>
      <c r="K147" s="1122"/>
      <c r="L147" s="1122"/>
      <c r="M147" s="106"/>
      <c r="N147" s="1122"/>
      <c r="O147" s="1121"/>
      <c r="P147" s="1837"/>
    </row>
    <row r="148" spans="1:16" s="5" customFormat="1" ht="13.5" x14ac:dyDescent="0.25">
      <c r="A148" s="1048">
        <v>133</v>
      </c>
      <c r="B148" s="1041" t="s">
        <v>4397</v>
      </c>
      <c r="C148" s="1042" t="s">
        <v>701</v>
      </c>
      <c r="D148" s="633">
        <v>3</v>
      </c>
      <c r="E148" s="1043">
        <v>2011</v>
      </c>
      <c r="F148" s="784">
        <v>265.30583999999999</v>
      </c>
      <c r="G148" s="784">
        <f t="shared" si="4"/>
        <v>265.30583999999999</v>
      </c>
      <c r="H148" s="711">
        <v>100</v>
      </c>
      <c r="I148" s="784">
        <f t="shared" si="5"/>
        <v>0</v>
      </c>
      <c r="J148" s="106"/>
      <c r="K148" s="1122"/>
      <c r="L148" s="1122"/>
      <c r="M148" s="106"/>
      <c r="N148" s="1122"/>
      <c r="O148" s="1121"/>
      <c r="P148" s="1837"/>
    </row>
    <row r="149" spans="1:16" s="5" customFormat="1" ht="13.5" x14ac:dyDescent="0.25">
      <c r="A149" s="1048">
        <v>134</v>
      </c>
      <c r="B149" s="1041" t="s">
        <v>4398</v>
      </c>
      <c r="C149" s="1042" t="s">
        <v>701</v>
      </c>
      <c r="D149" s="633">
        <v>11</v>
      </c>
      <c r="E149" s="1043">
        <v>2011</v>
      </c>
      <c r="F149" s="784">
        <v>920.04</v>
      </c>
      <c r="G149" s="784">
        <f t="shared" si="4"/>
        <v>920.04</v>
      </c>
      <c r="H149" s="711">
        <v>100</v>
      </c>
      <c r="I149" s="784">
        <f t="shared" si="5"/>
        <v>0</v>
      </c>
      <c r="J149" s="106"/>
      <c r="K149" s="1122"/>
      <c r="L149" s="1122"/>
      <c r="M149" s="106"/>
      <c r="N149" s="1122"/>
      <c r="O149" s="1121"/>
      <c r="P149" s="1837"/>
    </row>
    <row r="150" spans="1:16" s="5" customFormat="1" ht="40.5" x14ac:dyDescent="0.25">
      <c r="A150" s="1048">
        <v>135</v>
      </c>
      <c r="B150" s="1041" t="s">
        <v>4399</v>
      </c>
      <c r="C150" s="1042" t="s">
        <v>701</v>
      </c>
      <c r="D150" s="633">
        <v>11</v>
      </c>
      <c r="E150" s="1043">
        <v>2011</v>
      </c>
      <c r="F150" s="784">
        <v>4799.5200000000004</v>
      </c>
      <c r="G150" s="784">
        <f t="shared" si="4"/>
        <v>4799.5200000000004</v>
      </c>
      <c r="H150" s="711">
        <v>100</v>
      </c>
      <c r="I150" s="784">
        <f t="shared" si="5"/>
        <v>0</v>
      </c>
      <c r="J150" s="106"/>
      <c r="K150" s="1122"/>
      <c r="L150" s="1122"/>
      <c r="M150" s="106"/>
      <c r="N150" s="1122"/>
      <c r="O150" s="1121"/>
      <c r="P150" s="1837"/>
    </row>
    <row r="151" spans="1:16" s="5" customFormat="1" ht="27" x14ac:dyDescent="0.25">
      <c r="A151" s="1048">
        <v>136</v>
      </c>
      <c r="B151" s="1041" t="s">
        <v>4400</v>
      </c>
      <c r="C151" s="1042" t="s">
        <v>701</v>
      </c>
      <c r="D151" s="633">
        <v>2</v>
      </c>
      <c r="E151" s="1043">
        <v>2011</v>
      </c>
      <c r="F151" s="784">
        <v>2436.7199999999998</v>
      </c>
      <c r="G151" s="784">
        <f t="shared" si="4"/>
        <v>2436.7199999999998</v>
      </c>
      <c r="H151" s="711">
        <v>100</v>
      </c>
      <c r="I151" s="784">
        <f t="shared" si="5"/>
        <v>0</v>
      </c>
      <c r="J151" s="106"/>
      <c r="K151" s="1122"/>
      <c r="L151" s="1122"/>
      <c r="M151" s="106"/>
      <c r="N151" s="1122"/>
      <c r="O151" s="1121"/>
      <c r="P151" s="1837"/>
    </row>
    <row r="152" spans="1:16" s="5" customFormat="1" ht="40.5" x14ac:dyDescent="0.25">
      <c r="A152" s="1048">
        <v>137</v>
      </c>
      <c r="B152" s="1041" t="s">
        <v>4401</v>
      </c>
      <c r="C152" s="1042" t="s">
        <v>701</v>
      </c>
      <c r="D152" s="633">
        <v>3</v>
      </c>
      <c r="E152" s="1043">
        <v>2011</v>
      </c>
      <c r="F152" s="784">
        <v>7975.8</v>
      </c>
      <c r="G152" s="784">
        <f t="shared" si="4"/>
        <v>7975.8</v>
      </c>
      <c r="H152" s="711">
        <v>100</v>
      </c>
      <c r="I152" s="784">
        <f t="shared" si="5"/>
        <v>0</v>
      </c>
      <c r="J152" s="106"/>
      <c r="K152" s="1122"/>
      <c r="L152" s="1122"/>
      <c r="M152" s="106"/>
      <c r="N152" s="1122"/>
      <c r="O152" s="1121"/>
      <c r="P152" s="1837"/>
    </row>
    <row r="153" spans="1:16" s="5" customFormat="1" ht="13.5" x14ac:dyDescent="0.25">
      <c r="A153" s="1048">
        <v>138</v>
      </c>
      <c r="B153" s="1041" t="s">
        <v>4402</v>
      </c>
      <c r="C153" s="1042" t="s">
        <v>701</v>
      </c>
      <c r="D153" s="633">
        <v>5</v>
      </c>
      <c r="E153" s="1043">
        <v>2011</v>
      </c>
      <c r="F153" s="784">
        <v>286.92</v>
      </c>
      <c r="G153" s="784">
        <f t="shared" si="4"/>
        <v>286.92</v>
      </c>
      <c r="H153" s="711">
        <v>100</v>
      </c>
      <c r="I153" s="784">
        <f t="shared" si="5"/>
        <v>0</v>
      </c>
      <c r="J153" s="106"/>
      <c r="K153" s="1122"/>
      <c r="L153" s="1122"/>
      <c r="M153" s="106"/>
      <c r="N153" s="1122"/>
      <c r="O153" s="1121"/>
      <c r="P153" s="1837"/>
    </row>
    <row r="154" spans="1:16" s="5" customFormat="1" ht="27" x14ac:dyDescent="0.25">
      <c r="A154" s="1048">
        <v>139</v>
      </c>
      <c r="B154" s="1041" t="s">
        <v>4403</v>
      </c>
      <c r="C154" s="1042" t="s">
        <v>701</v>
      </c>
      <c r="D154" s="633">
        <v>13</v>
      </c>
      <c r="E154" s="1043">
        <v>2011</v>
      </c>
      <c r="F154" s="784">
        <v>700.44</v>
      </c>
      <c r="G154" s="784">
        <f t="shared" si="4"/>
        <v>700.44</v>
      </c>
      <c r="H154" s="711">
        <v>100</v>
      </c>
      <c r="I154" s="784">
        <f t="shared" si="5"/>
        <v>0</v>
      </c>
      <c r="J154" s="106"/>
      <c r="K154" s="1122"/>
      <c r="L154" s="1122"/>
      <c r="M154" s="106"/>
      <c r="N154" s="1122"/>
      <c r="O154" s="1121"/>
      <c r="P154" s="1837"/>
    </row>
    <row r="155" spans="1:16" s="5" customFormat="1" ht="13.5" x14ac:dyDescent="0.25">
      <c r="A155" s="1048">
        <v>140</v>
      </c>
      <c r="B155" s="1041" t="s">
        <v>779</v>
      </c>
      <c r="C155" s="1042" t="s">
        <v>701</v>
      </c>
      <c r="D155" s="633">
        <v>4</v>
      </c>
      <c r="E155" s="1043">
        <v>2011</v>
      </c>
      <c r="F155" s="784">
        <v>240</v>
      </c>
      <c r="G155" s="784">
        <f t="shared" si="4"/>
        <v>240</v>
      </c>
      <c r="H155" s="711">
        <v>100</v>
      </c>
      <c r="I155" s="784">
        <f t="shared" si="5"/>
        <v>0</v>
      </c>
      <c r="J155" s="106"/>
      <c r="K155" s="1122"/>
      <c r="L155" s="1122"/>
      <c r="M155" s="106"/>
      <c r="N155" s="1122"/>
      <c r="O155" s="1121"/>
      <c r="P155" s="1837"/>
    </row>
    <row r="156" spans="1:16" s="5" customFormat="1" ht="40.5" x14ac:dyDescent="0.25">
      <c r="A156" s="1048">
        <v>141</v>
      </c>
      <c r="B156" s="1041" t="s">
        <v>4404</v>
      </c>
      <c r="C156" s="1042" t="s">
        <v>701</v>
      </c>
      <c r="D156" s="633">
        <v>1</v>
      </c>
      <c r="E156" s="1043">
        <v>2011</v>
      </c>
      <c r="F156" s="784">
        <v>270</v>
      </c>
      <c r="G156" s="784">
        <f t="shared" si="4"/>
        <v>270</v>
      </c>
      <c r="H156" s="711">
        <v>100</v>
      </c>
      <c r="I156" s="784">
        <f t="shared" si="5"/>
        <v>0</v>
      </c>
      <c r="J156" s="106"/>
      <c r="K156" s="1122"/>
      <c r="L156" s="1122"/>
      <c r="M156" s="106"/>
      <c r="N156" s="1122"/>
      <c r="O156" s="1121"/>
      <c r="P156" s="1837"/>
    </row>
    <row r="157" spans="1:16" s="5" customFormat="1" ht="27" x14ac:dyDescent="0.25">
      <c r="A157" s="1048">
        <v>142</v>
      </c>
      <c r="B157" s="1041" t="s">
        <v>4405</v>
      </c>
      <c r="C157" s="1047" t="s">
        <v>701</v>
      </c>
      <c r="D157" s="633">
        <v>9</v>
      </c>
      <c r="E157" s="1043">
        <v>2012</v>
      </c>
      <c r="F157" s="784">
        <v>4215.24</v>
      </c>
      <c r="G157" s="784">
        <f t="shared" si="4"/>
        <v>4215.24</v>
      </c>
      <c r="H157" s="711">
        <v>100</v>
      </c>
      <c r="I157" s="784">
        <f t="shared" si="5"/>
        <v>0</v>
      </c>
      <c r="J157" s="106"/>
      <c r="K157" s="1122"/>
      <c r="L157" s="1122"/>
      <c r="M157" s="106"/>
      <c r="N157" s="1122"/>
      <c r="O157" s="1121"/>
      <c r="P157" s="1837"/>
    </row>
    <row r="158" spans="1:16" s="5" customFormat="1" ht="27" x14ac:dyDescent="0.25">
      <c r="A158" s="1048">
        <v>143</v>
      </c>
      <c r="B158" s="1041" t="s">
        <v>4406</v>
      </c>
      <c r="C158" s="1047" t="s">
        <v>701</v>
      </c>
      <c r="D158" s="633">
        <v>11</v>
      </c>
      <c r="E158" s="1043">
        <v>2012</v>
      </c>
      <c r="F158" s="784">
        <v>885.72</v>
      </c>
      <c r="G158" s="784">
        <f t="shared" si="4"/>
        <v>885.72</v>
      </c>
      <c r="H158" s="711">
        <v>100</v>
      </c>
      <c r="I158" s="784">
        <f t="shared" si="5"/>
        <v>0</v>
      </c>
      <c r="J158" s="106"/>
      <c r="K158" s="1122"/>
      <c r="L158" s="1122"/>
      <c r="M158" s="106"/>
      <c r="N158" s="1122"/>
      <c r="O158" s="1121"/>
      <c r="P158" s="1837"/>
    </row>
    <row r="159" spans="1:16" s="5" customFormat="1" ht="27" x14ac:dyDescent="0.25">
      <c r="A159" s="1048">
        <v>144</v>
      </c>
      <c r="B159" s="1041" t="s">
        <v>4407</v>
      </c>
      <c r="C159" s="1047" t="s">
        <v>701</v>
      </c>
      <c r="D159" s="633">
        <v>1</v>
      </c>
      <c r="E159" s="1043">
        <v>2012</v>
      </c>
      <c r="F159" s="784">
        <v>1688.52</v>
      </c>
      <c r="G159" s="784">
        <f t="shared" si="4"/>
        <v>1688.52</v>
      </c>
      <c r="H159" s="711">
        <v>100</v>
      </c>
      <c r="I159" s="784">
        <f t="shared" si="5"/>
        <v>0</v>
      </c>
      <c r="J159" s="106"/>
      <c r="K159" s="1122"/>
      <c r="L159" s="1122"/>
      <c r="M159" s="106"/>
      <c r="N159" s="1122"/>
      <c r="O159" s="1121"/>
      <c r="P159" s="1837"/>
    </row>
    <row r="160" spans="1:16" s="5" customFormat="1" ht="27" x14ac:dyDescent="0.25">
      <c r="A160" s="1048">
        <v>145</v>
      </c>
      <c r="B160" s="1041" t="s">
        <v>4408</v>
      </c>
      <c r="C160" s="1047" t="s">
        <v>701</v>
      </c>
      <c r="D160" s="633">
        <v>2</v>
      </c>
      <c r="E160" s="1043">
        <v>2012</v>
      </c>
      <c r="F160" s="784">
        <v>10648.56</v>
      </c>
      <c r="G160" s="784">
        <f t="shared" si="4"/>
        <v>10648.56</v>
      </c>
      <c r="H160" s="711">
        <v>100</v>
      </c>
      <c r="I160" s="784">
        <f t="shared" si="5"/>
        <v>0</v>
      </c>
      <c r="J160" s="106"/>
      <c r="K160" s="1122"/>
      <c r="L160" s="1122"/>
      <c r="M160" s="106"/>
      <c r="N160" s="1122"/>
      <c r="O160" s="1121"/>
      <c r="P160" s="1837"/>
    </row>
    <row r="161" spans="1:16" s="5" customFormat="1" ht="27" x14ac:dyDescent="0.25">
      <c r="A161" s="1048">
        <v>146</v>
      </c>
      <c r="B161" s="1041" t="s">
        <v>4409</v>
      </c>
      <c r="C161" s="1047" t="s">
        <v>701</v>
      </c>
      <c r="D161" s="633">
        <v>1</v>
      </c>
      <c r="E161" s="1043">
        <v>2012</v>
      </c>
      <c r="F161" s="784">
        <v>1568.88</v>
      </c>
      <c r="G161" s="784">
        <f t="shared" si="4"/>
        <v>1568.88</v>
      </c>
      <c r="H161" s="711">
        <v>100</v>
      </c>
      <c r="I161" s="784">
        <f t="shared" si="5"/>
        <v>0</v>
      </c>
      <c r="J161" s="106"/>
      <c r="K161" s="1122"/>
      <c r="L161" s="1122"/>
      <c r="M161" s="106"/>
      <c r="N161" s="1122"/>
      <c r="O161" s="1121"/>
      <c r="P161" s="1837"/>
    </row>
    <row r="162" spans="1:16" s="5" customFormat="1" ht="13.5" x14ac:dyDescent="0.25">
      <c r="A162" s="1048">
        <v>147</v>
      </c>
      <c r="B162" s="1041" t="s">
        <v>4410</v>
      </c>
      <c r="C162" s="1047" t="s">
        <v>701</v>
      </c>
      <c r="D162" s="633">
        <v>9</v>
      </c>
      <c r="E162" s="1043">
        <v>2012</v>
      </c>
      <c r="F162" s="784">
        <v>35717.760000000002</v>
      </c>
      <c r="G162" s="784">
        <f t="shared" si="4"/>
        <v>35717.760000000002</v>
      </c>
      <c r="H162" s="711">
        <v>100</v>
      </c>
      <c r="I162" s="784">
        <f t="shared" si="5"/>
        <v>0</v>
      </c>
      <c r="J162" s="106"/>
      <c r="K162" s="1122"/>
      <c r="L162" s="1122"/>
      <c r="M162" s="106"/>
      <c r="N162" s="1122"/>
      <c r="O162" s="1121"/>
      <c r="P162" s="1837"/>
    </row>
    <row r="163" spans="1:16" s="5" customFormat="1" ht="27" x14ac:dyDescent="0.25">
      <c r="A163" s="1048">
        <v>148</v>
      </c>
      <c r="B163" s="1041" t="s">
        <v>4411</v>
      </c>
      <c r="C163" s="1047" t="s">
        <v>701</v>
      </c>
      <c r="D163" s="633">
        <v>9</v>
      </c>
      <c r="E163" s="1043">
        <v>2012</v>
      </c>
      <c r="F163" s="784">
        <v>13830.48</v>
      </c>
      <c r="G163" s="784">
        <f t="shared" si="4"/>
        <v>13830.48</v>
      </c>
      <c r="H163" s="711">
        <v>100</v>
      </c>
      <c r="I163" s="784">
        <f t="shared" si="5"/>
        <v>0</v>
      </c>
      <c r="J163" s="106"/>
      <c r="K163" s="1122"/>
      <c r="L163" s="1122"/>
      <c r="M163" s="106"/>
      <c r="N163" s="1122"/>
      <c r="O163" s="1121"/>
      <c r="P163" s="1837"/>
    </row>
    <row r="164" spans="1:16" s="5" customFormat="1" ht="27" x14ac:dyDescent="0.25">
      <c r="A164" s="1048">
        <v>149</v>
      </c>
      <c r="B164" s="1041" t="s">
        <v>4412</v>
      </c>
      <c r="C164" s="1047" t="s">
        <v>701</v>
      </c>
      <c r="D164" s="633">
        <v>1</v>
      </c>
      <c r="E164" s="1043">
        <v>2012</v>
      </c>
      <c r="F164" s="784">
        <v>2580.48</v>
      </c>
      <c r="G164" s="784">
        <f t="shared" si="4"/>
        <v>2580.48</v>
      </c>
      <c r="H164" s="711">
        <v>100</v>
      </c>
      <c r="I164" s="784">
        <f t="shared" si="5"/>
        <v>0</v>
      </c>
      <c r="J164" s="106"/>
      <c r="K164" s="1122"/>
      <c r="L164" s="1122"/>
      <c r="M164" s="106"/>
      <c r="N164" s="1122"/>
      <c r="O164" s="1121"/>
      <c r="P164" s="1837"/>
    </row>
    <row r="165" spans="1:16" s="5" customFormat="1" ht="27" x14ac:dyDescent="0.25">
      <c r="A165" s="1048">
        <v>150</v>
      </c>
      <c r="B165" s="1041" t="s">
        <v>4413</v>
      </c>
      <c r="C165" s="1047" t="s">
        <v>701</v>
      </c>
      <c r="D165" s="633">
        <v>2</v>
      </c>
      <c r="E165" s="1043">
        <v>2012</v>
      </c>
      <c r="F165" s="784">
        <v>1051.2</v>
      </c>
      <c r="G165" s="784">
        <f t="shared" si="4"/>
        <v>1051.2</v>
      </c>
      <c r="H165" s="711">
        <v>100</v>
      </c>
      <c r="I165" s="784">
        <f t="shared" si="5"/>
        <v>0</v>
      </c>
      <c r="J165" s="106"/>
      <c r="K165" s="1122"/>
      <c r="L165" s="1122"/>
      <c r="M165" s="106"/>
      <c r="N165" s="1122"/>
      <c r="O165" s="1121"/>
      <c r="P165" s="1837"/>
    </row>
    <row r="166" spans="1:16" s="5" customFormat="1" ht="13.5" x14ac:dyDescent="0.25">
      <c r="A166" s="1048">
        <v>151</v>
      </c>
      <c r="B166" s="1041" t="s">
        <v>4414</v>
      </c>
      <c r="C166" s="1047" t="s">
        <v>701</v>
      </c>
      <c r="D166" s="633">
        <v>2</v>
      </c>
      <c r="E166" s="1043">
        <v>2012</v>
      </c>
      <c r="F166" s="784">
        <v>189.6</v>
      </c>
      <c r="G166" s="784">
        <f t="shared" si="4"/>
        <v>189.6</v>
      </c>
      <c r="H166" s="711">
        <v>100</v>
      </c>
      <c r="I166" s="784">
        <f t="shared" si="5"/>
        <v>0</v>
      </c>
      <c r="J166" s="106"/>
      <c r="K166" s="1122"/>
      <c r="L166" s="1122"/>
      <c r="M166" s="106"/>
      <c r="N166" s="1122"/>
      <c r="O166" s="1121"/>
      <c r="P166" s="1837"/>
    </row>
    <row r="167" spans="1:16" s="5" customFormat="1" ht="13.5" x14ac:dyDescent="0.25">
      <c r="A167" s="1048">
        <v>152</v>
      </c>
      <c r="B167" s="1041" t="s">
        <v>4157</v>
      </c>
      <c r="C167" s="1047" t="s">
        <v>701</v>
      </c>
      <c r="D167" s="633">
        <v>2</v>
      </c>
      <c r="E167" s="1043">
        <v>2012</v>
      </c>
      <c r="F167" s="784">
        <v>977.52</v>
      </c>
      <c r="G167" s="784">
        <f t="shared" si="4"/>
        <v>977.52</v>
      </c>
      <c r="H167" s="711">
        <v>100</v>
      </c>
      <c r="I167" s="784">
        <f t="shared" si="5"/>
        <v>0</v>
      </c>
      <c r="J167" s="106"/>
      <c r="K167" s="1122"/>
      <c r="L167" s="1122"/>
      <c r="M167" s="106"/>
      <c r="N167" s="1122"/>
      <c r="O167" s="1121"/>
      <c r="P167" s="1837"/>
    </row>
    <row r="168" spans="1:16" s="5" customFormat="1" ht="13.5" x14ac:dyDescent="0.25">
      <c r="A168" s="1048">
        <v>153</v>
      </c>
      <c r="B168" s="1041" t="s">
        <v>780</v>
      </c>
      <c r="C168" s="1047" t="s">
        <v>701</v>
      </c>
      <c r="D168" s="633">
        <v>2</v>
      </c>
      <c r="E168" s="1043">
        <v>2012</v>
      </c>
      <c r="F168" s="784">
        <v>74.16</v>
      </c>
      <c r="G168" s="784">
        <f t="shared" si="4"/>
        <v>74.16</v>
      </c>
      <c r="H168" s="711">
        <v>100</v>
      </c>
      <c r="I168" s="784">
        <f t="shared" si="5"/>
        <v>0</v>
      </c>
      <c r="J168" s="106"/>
      <c r="K168" s="1122"/>
      <c r="L168" s="1122"/>
      <c r="M168" s="106"/>
      <c r="N168" s="1122"/>
      <c r="O168" s="1121"/>
      <c r="P168" s="1837"/>
    </row>
    <row r="169" spans="1:16" s="5" customFormat="1" ht="27" x14ac:dyDescent="0.25">
      <c r="A169" s="1048">
        <v>154</v>
      </c>
      <c r="B169" s="786" t="s">
        <v>4415</v>
      </c>
      <c r="C169" s="1047" t="s">
        <v>701</v>
      </c>
      <c r="D169" s="633">
        <v>2</v>
      </c>
      <c r="E169" s="1048">
        <v>2012</v>
      </c>
      <c r="F169" s="784">
        <v>3487.68</v>
      </c>
      <c r="G169" s="784">
        <f t="shared" si="4"/>
        <v>3487.68</v>
      </c>
      <c r="H169" s="711">
        <v>100</v>
      </c>
      <c r="I169" s="784">
        <f t="shared" si="5"/>
        <v>0</v>
      </c>
      <c r="J169" s="106"/>
      <c r="K169" s="1122"/>
      <c r="L169" s="1122"/>
      <c r="M169" s="106"/>
      <c r="N169" s="1122"/>
      <c r="O169" s="1121"/>
      <c r="P169" s="1837"/>
    </row>
    <row r="170" spans="1:16" s="5" customFormat="1" ht="13.5" x14ac:dyDescent="0.25">
      <c r="A170" s="1048">
        <v>155</v>
      </c>
      <c r="B170" s="786" t="s">
        <v>4416</v>
      </c>
      <c r="C170" s="1047" t="s">
        <v>701</v>
      </c>
      <c r="D170" s="633">
        <v>7</v>
      </c>
      <c r="E170" s="1048">
        <v>2012</v>
      </c>
      <c r="F170" s="784">
        <v>2685.48</v>
      </c>
      <c r="G170" s="784">
        <f t="shared" si="4"/>
        <v>2685.48</v>
      </c>
      <c r="H170" s="711">
        <v>100</v>
      </c>
      <c r="I170" s="784">
        <f t="shared" si="5"/>
        <v>0</v>
      </c>
      <c r="J170" s="106"/>
      <c r="K170" s="1122"/>
      <c r="L170" s="1122"/>
      <c r="M170" s="106"/>
      <c r="N170" s="1122"/>
      <c r="O170" s="1121"/>
      <c r="P170" s="1837"/>
    </row>
    <row r="171" spans="1:16" s="5" customFormat="1" ht="27" x14ac:dyDescent="0.25">
      <c r="A171" s="1048">
        <v>156</v>
      </c>
      <c r="B171" s="786" t="s">
        <v>4417</v>
      </c>
      <c r="C171" s="1047" t="s">
        <v>701</v>
      </c>
      <c r="D171" s="633">
        <v>1</v>
      </c>
      <c r="E171" s="1048">
        <v>2012</v>
      </c>
      <c r="F171" s="784">
        <v>11212.8</v>
      </c>
      <c r="G171" s="784">
        <f t="shared" si="4"/>
        <v>11212.8</v>
      </c>
      <c r="H171" s="711">
        <v>100</v>
      </c>
      <c r="I171" s="784">
        <f t="shared" si="5"/>
        <v>0</v>
      </c>
      <c r="J171" s="106"/>
      <c r="K171" s="1122"/>
      <c r="L171" s="1122"/>
      <c r="M171" s="106"/>
      <c r="N171" s="1122"/>
      <c r="O171" s="1121"/>
      <c r="P171" s="1837"/>
    </row>
    <row r="172" spans="1:16" s="5" customFormat="1" ht="27" x14ac:dyDescent="0.25">
      <c r="A172" s="1048">
        <v>157</v>
      </c>
      <c r="B172" s="786" t="s">
        <v>4418</v>
      </c>
      <c r="C172" s="1047" t="s">
        <v>701</v>
      </c>
      <c r="D172" s="633">
        <v>1</v>
      </c>
      <c r="E172" s="1048">
        <v>2012</v>
      </c>
      <c r="F172" s="784">
        <v>82.77</v>
      </c>
      <c r="G172" s="784">
        <f t="shared" si="4"/>
        <v>82.77</v>
      </c>
      <c r="H172" s="711">
        <v>100</v>
      </c>
      <c r="I172" s="784">
        <f t="shared" si="5"/>
        <v>0</v>
      </c>
      <c r="J172" s="106"/>
      <c r="K172" s="1122"/>
      <c r="L172" s="1122"/>
      <c r="M172" s="106"/>
      <c r="N172" s="1122"/>
      <c r="O172" s="1121"/>
      <c r="P172" s="1837"/>
    </row>
    <row r="173" spans="1:16" s="5" customFormat="1" ht="13.5" x14ac:dyDescent="0.25">
      <c r="A173" s="1048">
        <v>158</v>
      </c>
      <c r="B173" s="1049" t="s">
        <v>4419</v>
      </c>
      <c r="C173" s="1047" t="s">
        <v>701</v>
      </c>
      <c r="D173" s="633">
        <v>2</v>
      </c>
      <c r="E173" s="1048">
        <v>2012</v>
      </c>
      <c r="F173" s="784">
        <v>453.36</v>
      </c>
      <c r="G173" s="784">
        <f t="shared" si="4"/>
        <v>453.36</v>
      </c>
      <c r="H173" s="711">
        <v>100</v>
      </c>
      <c r="I173" s="784">
        <f t="shared" si="5"/>
        <v>0</v>
      </c>
      <c r="J173" s="106"/>
      <c r="K173" s="1122"/>
      <c r="L173" s="1122"/>
      <c r="M173" s="106"/>
      <c r="N173" s="1122"/>
      <c r="O173" s="1121"/>
      <c r="P173" s="1837"/>
    </row>
    <row r="174" spans="1:16" s="5" customFormat="1" ht="27" x14ac:dyDescent="0.25">
      <c r="A174" s="1048">
        <v>159</v>
      </c>
      <c r="B174" s="1049" t="s">
        <v>4420</v>
      </c>
      <c r="C174" s="1047" t="s">
        <v>701</v>
      </c>
      <c r="D174" s="633">
        <v>1</v>
      </c>
      <c r="E174" s="1048">
        <v>2012</v>
      </c>
      <c r="F174" s="784">
        <v>95.087999999999994</v>
      </c>
      <c r="G174" s="784">
        <f t="shared" si="4"/>
        <v>95.087999999999994</v>
      </c>
      <c r="H174" s="711">
        <v>100</v>
      </c>
      <c r="I174" s="784">
        <f t="shared" si="5"/>
        <v>0</v>
      </c>
      <c r="J174" s="106"/>
      <c r="K174" s="1122"/>
      <c r="L174" s="1122"/>
      <c r="M174" s="106"/>
      <c r="N174" s="1122"/>
      <c r="O174" s="1121"/>
      <c r="P174" s="1837"/>
    </row>
    <row r="175" spans="1:16" s="5" customFormat="1" ht="27" x14ac:dyDescent="0.25">
      <c r="A175" s="1048">
        <v>160</v>
      </c>
      <c r="B175" s="1049" t="s">
        <v>4421</v>
      </c>
      <c r="C175" s="1047" t="s">
        <v>701</v>
      </c>
      <c r="D175" s="633">
        <v>2</v>
      </c>
      <c r="E175" s="1048">
        <v>2012</v>
      </c>
      <c r="F175" s="784">
        <v>355.92</v>
      </c>
      <c r="G175" s="784">
        <f t="shared" si="4"/>
        <v>355.92</v>
      </c>
      <c r="H175" s="711">
        <v>100</v>
      </c>
      <c r="I175" s="784">
        <f t="shared" si="5"/>
        <v>0</v>
      </c>
      <c r="J175" s="106"/>
      <c r="K175" s="1122"/>
      <c r="L175" s="1122"/>
      <c r="M175" s="106"/>
      <c r="N175" s="1122"/>
      <c r="O175" s="1121"/>
      <c r="P175" s="1837"/>
    </row>
    <row r="176" spans="1:16" s="5" customFormat="1" ht="27" x14ac:dyDescent="0.25">
      <c r="A176" s="1048">
        <v>161</v>
      </c>
      <c r="B176" s="1049" t="s">
        <v>4422</v>
      </c>
      <c r="C176" s="1047" t="s">
        <v>701</v>
      </c>
      <c r="D176" s="633">
        <v>1</v>
      </c>
      <c r="E176" s="1048">
        <v>2012</v>
      </c>
      <c r="F176" s="784">
        <v>1302.6600000000001</v>
      </c>
      <c r="G176" s="784">
        <f t="shared" si="4"/>
        <v>1302.6600000000001</v>
      </c>
      <c r="H176" s="711">
        <v>100</v>
      </c>
      <c r="I176" s="784">
        <f t="shared" si="5"/>
        <v>0</v>
      </c>
      <c r="J176" s="106"/>
      <c r="K176" s="1122"/>
      <c r="L176" s="1122"/>
      <c r="M176" s="106"/>
      <c r="N176" s="1122"/>
      <c r="O176" s="1121"/>
      <c r="P176" s="1837"/>
    </row>
    <row r="177" spans="1:16" s="5" customFormat="1" ht="13.5" x14ac:dyDescent="0.25">
      <c r="A177" s="1048">
        <v>162</v>
      </c>
      <c r="B177" s="1049" t="s">
        <v>4423</v>
      </c>
      <c r="C177" s="1047" t="s">
        <v>701</v>
      </c>
      <c r="D177" s="633">
        <v>2</v>
      </c>
      <c r="E177" s="1048">
        <v>2012</v>
      </c>
      <c r="F177" s="784">
        <v>167.96870000000001</v>
      </c>
      <c r="G177" s="784">
        <f t="shared" si="4"/>
        <v>167.96870000000001</v>
      </c>
      <c r="H177" s="711">
        <v>100</v>
      </c>
      <c r="I177" s="784">
        <f t="shared" si="5"/>
        <v>0</v>
      </c>
      <c r="J177" s="106"/>
      <c r="K177" s="1122"/>
      <c r="L177" s="1122"/>
      <c r="M177" s="106"/>
      <c r="N177" s="1122"/>
      <c r="O177" s="1121"/>
      <c r="P177" s="1837"/>
    </row>
    <row r="178" spans="1:16" s="5" customFormat="1" ht="27" x14ac:dyDescent="0.25">
      <c r="A178" s="1048">
        <v>163</v>
      </c>
      <c r="B178" s="786" t="s">
        <v>950</v>
      </c>
      <c r="C178" s="1047" t="s">
        <v>701</v>
      </c>
      <c r="D178" s="633">
        <v>1</v>
      </c>
      <c r="E178" s="1048">
        <v>2012</v>
      </c>
      <c r="F178" s="784">
        <v>105.51</v>
      </c>
      <c r="G178" s="784">
        <f t="shared" si="4"/>
        <v>105.51</v>
      </c>
      <c r="H178" s="711">
        <v>100</v>
      </c>
      <c r="I178" s="784">
        <f t="shared" si="5"/>
        <v>0</v>
      </c>
      <c r="J178" s="106"/>
      <c r="K178" s="1122"/>
      <c r="L178" s="1122"/>
      <c r="M178" s="106"/>
      <c r="N178" s="1122"/>
      <c r="O178" s="1121"/>
      <c r="P178" s="1837"/>
    </row>
    <row r="179" spans="1:16" s="5" customFormat="1" ht="27" x14ac:dyDescent="0.25">
      <c r="A179" s="1048">
        <v>164</v>
      </c>
      <c r="B179" s="1050" t="s">
        <v>4424</v>
      </c>
      <c r="C179" s="1047" t="s">
        <v>701</v>
      </c>
      <c r="D179" s="633">
        <v>1</v>
      </c>
      <c r="E179" s="1048">
        <v>2013</v>
      </c>
      <c r="F179" s="784">
        <v>211.56</v>
      </c>
      <c r="G179" s="784">
        <f t="shared" si="4"/>
        <v>211.56</v>
      </c>
      <c r="H179" s="711">
        <v>100</v>
      </c>
      <c r="I179" s="784">
        <f t="shared" si="5"/>
        <v>0</v>
      </c>
      <c r="J179" s="106"/>
      <c r="K179" s="1122"/>
      <c r="L179" s="1122"/>
      <c r="M179" s="106"/>
      <c r="N179" s="1122"/>
      <c r="O179" s="1121"/>
      <c r="P179" s="1837"/>
    </row>
    <row r="180" spans="1:16" s="5" customFormat="1" ht="13.5" x14ac:dyDescent="0.25">
      <c r="A180" s="1048">
        <v>165</v>
      </c>
      <c r="B180" s="1050" t="s">
        <v>4425</v>
      </c>
      <c r="C180" s="1047" t="s">
        <v>701</v>
      </c>
      <c r="D180" s="633">
        <v>15</v>
      </c>
      <c r="E180" s="1048">
        <v>2013</v>
      </c>
      <c r="F180" s="784">
        <v>7680.2232000000004</v>
      </c>
      <c r="G180" s="784">
        <f t="shared" si="4"/>
        <v>7680.2232000000004</v>
      </c>
      <c r="H180" s="711">
        <v>100</v>
      </c>
      <c r="I180" s="784">
        <f t="shared" si="5"/>
        <v>0</v>
      </c>
      <c r="J180" s="106"/>
      <c r="K180" s="1122"/>
      <c r="L180" s="1122"/>
      <c r="M180" s="106"/>
      <c r="N180" s="1122"/>
      <c r="O180" s="1121"/>
      <c r="P180" s="1837"/>
    </row>
    <row r="181" spans="1:16" s="5" customFormat="1" ht="13.5" x14ac:dyDescent="0.25">
      <c r="A181" s="1048">
        <v>166</v>
      </c>
      <c r="B181" s="1050" t="s">
        <v>4426</v>
      </c>
      <c r="C181" s="1047" t="s">
        <v>701</v>
      </c>
      <c r="D181" s="633">
        <v>15</v>
      </c>
      <c r="E181" s="1048">
        <v>2013</v>
      </c>
      <c r="F181" s="784">
        <v>1157.6220000000001</v>
      </c>
      <c r="G181" s="784">
        <f t="shared" si="4"/>
        <v>1157.6220000000001</v>
      </c>
      <c r="H181" s="711">
        <v>100</v>
      </c>
      <c r="I181" s="784">
        <f t="shared" si="5"/>
        <v>0</v>
      </c>
      <c r="J181" s="106"/>
      <c r="K181" s="1122"/>
      <c r="L181" s="1122"/>
      <c r="M181" s="106"/>
      <c r="N181" s="1122"/>
      <c r="O181" s="1121"/>
      <c r="P181" s="1837"/>
    </row>
    <row r="182" spans="1:16" s="5" customFormat="1" ht="13.5" x14ac:dyDescent="0.25">
      <c r="A182" s="1048">
        <v>167</v>
      </c>
      <c r="B182" s="1050" t="s">
        <v>4427</v>
      </c>
      <c r="C182" s="1047" t="s">
        <v>701</v>
      </c>
      <c r="D182" s="633">
        <v>14</v>
      </c>
      <c r="E182" s="1048">
        <v>2013</v>
      </c>
      <c r="F182" s="784">
        <v>20379.469599999997</v>
      </c>
      <c r="G182" s="784">
        <f t="shared" si="4"/>
        <v>20379.469599999997</v>
      </c>
      <c r="H182" s="711">
        <v>100</v>
      </c>
      <c r="I182" s="784">
        <f t="shared" si="5"/>
        <v>0</v>
      </c>
      <c r="J182" s="106"/>
      <c r="K182" s="1122"/>
      <c r="L182" s="1122"/>
      <c r="M182" s="106"/>
      <c r="N182" s="1122"/>
      <c r="O182" s="1121"/>
      <c r="P182" s="1837"/>
    </row>
    <row r="183" spans="1:16" s="5" customFormat="1" ht="13.5" x14ac:dyDescent="0.25">
      <c r="A183" s="1048">
        <v>168</v>
      </c>
      <c r="B183" s="1050" t="s">
        <v>799</v>
      </c>
      <c r="C183" s="1047" t="s">
        <v>701</v>
      </c>
      <c r="D183" s="633">
        <v>2</v>
      </c>
      <c r="E183" s="1048">
        <v>2013</v>
      </c>
      <c r="F183" s="784">
        <v>103.25456</v>
      </c>
      <c r="G183" s="784">
        <f t="shared" si="4"/>
        <v>103.25456</v>
      </c>
      <c r="H183" s="711">
        <v>100</v>
      </c>
      <c r="I183" s="784">
        <f t="shared" si="5"/>
        <v>0</v>
      </c>
      <c r="J183" s="106"/>
      <c r="K183" s="1122"/>
      <c r="L183" s="1122"/>
      <c r="M183" s="106"/>
      <c r="N183" s="1122"/>
      <c r="O183" s="1121"/>
      <c r="P183" s="1837"/>
    </row>
    <row r="184" spans="1:16" s="5" customFormat="1" ht="13.5" x14ac:dyDescent="0.25">
      <c r="A184" s="1048">
        <v>169</v>
      </c>
      <c r="B184" s="1050" t="s">
        <v>4428</v>
      </c>
      <c r="C184" s="1047" t="s">
        <v>701</v>
      </c>
      <c r="D184" s="633">
        <v>6</v>
      </c>
      <c r="E184" s="1048">
        <v>2013</v>
      </c>
      <c r="F184" s="784">
        <v>293.79647999999997</v>
      </c>
      <c r="G184" s="784">
        <f t="shared" si="4"/>
        <v>293.79647999999997</v>
      </c>
      <c r="H184" s="711">
        <v>100</v>
      </c>
      <c r="I184" s="784">
        <f t="shared" si="5"/>
        <v>0</v>
      </c>
      <c r="J184" s="106"/>
      <c r="K184" s="1122"/>
      <c r="L184" s="1122"/>
      <c r="M184" s="106"/>
      <c r="N184" s="1122"/>
      <c r="O184" s="1121"/>
      <c r="P184" s="1837"/>
    </row>
    <row r="185" spans="1:16" s="5" customFormat="1" ht="13.5" x14ac:dyDescent="0.25">
      <c r="A185" s="1048">
        <v>170</v>
      </c>
      <c r="B185" s="1050" t="s">
        <v>4429</v>
      </c>
      <c r="C185" s="1047" t="s">
        <v>701</v>
      </c>
      <c r="D185" s="633">
        <v>1</v>
      </c>
      <c r="E185" s="1048">
        <v>2013</v>
      </c>
      <c r="F185" s="784">
        <v>1132.60672</v>
      </c>
      <c r="G185" s="784">
        <f t="shared" si="4"/>
        <v>1132.60672</v>
      </c>
      <c r="H185" s="711">
        <v>100</v>
      </c>
      <c r="I185" s="784">
        <f t="shared" si="5"/>
        <v>0</v>
      </c>
      <c r="J185" s="106"/>
      <c r="K185" s="1122"/>
      <c r="L185" s="1122"/>
      <c r="M185" s="106"/>
      <c r="N185" s="1122"/>
      <c r="O185" s="1121"/>
      <c r="P185" s="1837"/>
    </row>
    <row r="186" spans="1:16" s="5" customFormat="1" ht="27" x14ac:dyDescent="0.25">
      <c r="A186" s="1048">
        <v>171</v>
      </c>
      <c r="B186" s="1050" t="s">
        <v>4430</v>
      </c>
      <c r="C186" s="1047" t="s">
        <v>701</v>
      </c>
      <c r="D186" s="633">
        <v>1</v>
      </c>
      <c r="E186" s="1048">
        <v>2013</v>
      </c>
      <c r="F186" s="784">
        <v>1651.54072</v>
      </c>
      <c r="G186" s="784">
        <f t="shared" si="4"/>
        <v>1651.54072</v>
      </c>
      <c r="H186" s="711">
        <v>100</v>
      </c>
      <c r="I186" s="784">
        <f t="shared" si="5"/>
        <v>0</v>
      </c>
      <c r="J186" s="106"/>
      <c r="K186" s="1122"/>
      <c r="L186" s="1122"/>
      <c r="M186" s="106"/>
      <c r="N186" s="1122"/>
      <c r="O186" s="1121"/>
      <c r="P186" s="1837"/>
    </row>
    <row r="187" spans="1:16" s="5" customFormat="1" ht="13.5" x14ac:dyDescent="0.25">
      <c r="A187" s="1048">
        <v>172</v>
      </c>
      <c r="B187" s="1050" t="s">
        <v>4431</v>
      </c>
      <c r="C187" s="1047" t="s">
        <v>701</v>
      </c>
      <c r="D187" s="633">
        <v>1</v>
      </c>
      <c r="E187" s="1048">
        <v>2013</v>
      </c>
      <c r="F187" s="784">
        <v>56.949680000000001</v>
      </c>
      <c r="G187" s="784">
        <f t="shared" si="4"/>
        <v>56.949680000000001</v>
      </c>
      <c r="H187" s="711">
        <v>100</v>
      </c>
      <c r="I187" s="784">
        <f t="shared" si="5"/>
        <v>0</v>
      </c>
      <c r="J187" s="106"/>
      <c r="K187" s="1122"/>
      <c r="L187" s="1122"/>
      <c r="M187" s="106"/>
      <c r="N187" s="1122"/>
      <c r="O187" s="1121"/>
      <c r="P187" s="1837"/>
    </row>
    <row r="188" spans="1:16" s="5" customFormat="1" ht="13.5" x14ac:dyDescent="0.25">
      <c r="A188" s="1048">
        <v>173</v>
      </c>
      <c r="B188" s="1050" t="s">
        <v>4432</v>
      </c>
      <c r="C188" s="1047" t="s">
        <v>701</v>
      </c>
      <c r="D188" s="633">
        <v>2</v>
      </c>
      <c r="E188" s="1048">
        <v>2013</v>
      </c>
      <c r="F188" s="784">
        <v>372.56799999999998</v>
      </c>
      <c r="G188" s="784">
        <f t="shared" si="4"/>
        <v>372.56799999999998</v>
      </c>
      <c r="H188" s="711">
        <v>100</v>
      </c>
      <c r="I188" s="784">
        <f t="shared" si="5"/>
        <v>0</v>
      </c>
      <c r="J188" s="106"/>
      <c r="K188" s="1122"/>
      <c r="L188" s="1122"/>
      <c r="M188" s="106"/>
      <c r="N188" s="1122"/>
      <c r="O188" s="1121"/>
      <c r="P188" s="1837"/>
    </row>
    <row r="189" spans="1:16" s="5" customFormat="1" ht="13.5" x14ac:dyDescent="0.25">
      <c r="A189" s="1048">
        <v>174</v>
      </c>
      <c r="B189" s="1050" t="s">
        <v>4433</v>
      </c>
      <c r="C189" s="1047" t="s">
        <v>701</v>
      </c>
      <c r="D189" s="633">
        <v>1</v>
      </c>
      <c r="E189" s="1048">
        <v>2013</v>
      </c>
      <c r="F189" s="784">
        <v>159.13976</v>
      </c>
      <c r="G189" s="784">
        <f t="shared" si="4"/>
        <v>159.13976</v>
      </c>
      <c r="H189" s="711">
        <v>100</v>
      </c>
      <c r="I189" s="784">
        <f t="shared" si="5"/>
        <v>0</v>
      </c>
      <c r="J189" s="106"/>
      <c r="K189" s="1122"/>
      <c r="L189" s="1122"/>
      <c r="M189" s="106"/>
      <c r="N189" s="1122"/>
      <c r="O189" s="1121"/>
      <c r="P189" s="1837"/>
    </row>
    <row r="190" spans="1:16" s="5" customFormat="1" ht="13.5" x14ac:dyDescent="0.25">
      <c r="A190" s="1048">
        <v>175</v>
      </c>
      <c r="B190" s="1050" t="s">
        <v>4434</v>
      </c>
      <c r="C190" s="1047" t="s">
        <v>701</v>
      </c>
      <c r="D190" s="633">
        <v>1</v>
      </c>
      <c r="E190" s="1048">
        <v>2013</v>
      </c>
      <c r="F190" s="784">
        <v>409.29255999999998</v>
      </c>
      <c r="G190" s="784">
        <f t="shared" si="4"/>
        <v>409.29255999999998</v>
      </c>
      <c r="H190" s="711">
        <v>100</v>
      </c>
      <c r="I190" s="784">
        <f t="shared" si="5"/>
        <v>0</v>
      </c>
      <c r="J190" s="106"/>
      <c r="K190" s="1122"/>
      <c r="L190" s="1122"/>
      <c r="M190" s="106"/>
      <c r="N190" s="1122"/>
      <c r="O190" s="1121"/>
      <c r="P190" s="1837"/>
    </row>
    <row r="191" spans="1:16" s="5" customFormat="1" ht="13.5" x14ac:dyDescent="0.25">
      <c r="A191" s="1048">
        <v>176</v>
      </c>
      <c r="B191" s="1050" t="s">
        <v>4435</v>
      </c>
      <c r="C191" s="1047" t="s">
        <v>701</v>
      </c>
      <c r="D191" s="633">
        <v>2</v>
      </c>
      <c r="E191" s="1048">
        <v>2013</v>
      </c>
      <c r="F191" s="784">
        <v>136.25344000000001</v>
      </c>
      <c r="G191" s="784">
        <f t="shared" si="4"/>
        <v>136.25344000000001</v>
      </c>
      <c r="H191" s="711">
        <v>100</v>
      </c>
      <c r="I191" s="784">
        <f t="shared" si="5"/>
        <v>0</v>
      </c>
      <c r="J191" s="106"/>
      <c r="K191" s="1122"/>
      <c r="L191" s="1122"/>
      <c r="M191" s="106"/>
      <c r="N191" s="1122"/>
      <c r="O191" s="1121"/>
      <c r="P191" s="1837"/>
    </row>
    <row r="192" spans="1:16" s="5" customFormat="1" ht="13.5" x14ac:dyDescent="0.25">
      <c r="A192" s="1048">
        <v>177</v>
      </c>
      <c r="B192" s="1050" t="s">
        <v>4436</v>
      </c>
      <c r="C192" s="1047" t="s">
        <v>701</v>
      </c>
      <c r="D192" s="633">
        <v>4</v>
      </c>
      <c r="E192" s="1048">
        <v>2013</v>
      </c>
      <c r="F192" s="784">
        <v>928.22656000000006</v>
      </c>
      <c r="G192" s="784">
        <f t="shared" si="4"/>
        <v>928.22656000000006</v>
      </c>
      <c r="H192" s="711">
        <v>100</v>
      </c>
      <c r="I192" s="784">
        <f t="shared" si="5"/>
        <v>0</v>
      </c>
      <c r="J192" s="106"/>
      <c r="K192" s="1122"/>
      <c r="L192" s="1122"/>
      <c r="M192" s="106"/>
      <c r="N192" s="1122"/>
      <c r="O192" s="1121"/>
      <c r="P192" s="1837"/>
    </row>
    <row r="193" spans="1:16" s="5" customFormat="1" ht="13.5" x14ac:dyDescent="0.25">
      <c r="A193" s="1048">
        <v>178</v>
      </c>
      <c r="B193" s="1050" t="s">
        <v>4437</v>
      </c>
      <c r="C193" s="1047" t="s">
        <v>701</v>
      </c>
      <c r="D193" s="633">
        <v>7</v>
      </c>
      <c r="E193" s="1048">
        <v>2013</v>
      </c>
      <c r="F193" s="784">
        <v>3843</v>
      </c>
      <c r="G193" s="784">
        <f t="shared" si="4"/>
        <v>3843</v>
      </c>
      <c r="H193" s="711">
        <v>100</v>
      </c>
      <c r="I193" s="784">
        <f t="shared" si="5"/>
        <v>0</v>
      </c>
      <c r="J193" s="106"/>
      <c r="K193" s="1122"/>
      <c r="L193" s="1122"/>
      <c r="M193" s="106"/>
      <c r="N193" s="1122"/>
      <c r="O193" s="1121"/>
      <c r="P193" s="1837"/>
    </row>
    <row r="194" spans="1:16" s="5" customFormat="1" ht="27" x14ac:dyDescent="0.25">
      <c r="A194" s="1048">
        <v>179</v>
      </c>
      <c r="B194" s="1050" t="s">
        <v>4438</v>
      </c>
      <c r="C194" s="1047" t="s">
        <v>701</v>
      </c>
      <c r="D194" s="633">
        <v>10</v>
      </c>
      <c r="E194" s="1048">
        <v>2013</v>
      </c>
      <c r="F194" s="784">
        <v>2163</v>
      </c>
      <c r="G194" s="784">
        <f t="shared" si="4"/>
        <v>2163</v>
      </c>
      <c r="H194" s="711">
        <v>100</v>
      </c>
      <c r="I194" s="784">
        <f t="shared" si="5"/>
        <v>0</v>
      </c>
      <c r="J194" s="106"/>
      <c r="K194" s="1122"/>
      <c r="L194" s="1122"/>
      <c r="M194" s="106"/>
      <c r="N194" s="1122"/>
      <c r="O194" s="1121"/>
      <c r="P194" s="1837"/>
    </row>
    <row r="195" spans="1:16" s="5" customFormat="1" ht="13.5" x14ac:dyDescent="0.25">
      <c r="A195" s="1048">
        <v>180</v>
      </c>
      <c r="B195" s="1050" t="s">
        <v>2295</v>
      </c>
      <c r="C195" s="1047" t="s">
        <v>701</v>
      </c>
      <c r="D195" s="633">
        <v>5</v>
      </c>
      <c r="E195" s="1048">
        <v>2013</v>
      </c>
      <c r="F195" s="784">
        <v>299.5</v>
      </c>
      <c r="G195" s="784">
        <f t="shared" si="4"/>
        <v>299.5</v>
      </c>
      <c r="H195" s="711">
        <v>100</v>
      </c>
      <c r="I195" s="784">
        <f t="shared" si="5"/>
        <v>0</v>
      </c>
      <c r="J195" s="106"/>
      <c r="K195" s="1122"/>
      <c r="L195" s="1122"/>
      <c r="M195" s="106"/>
      <c r="N195" s="1122"/>
      <c r="O195" s="1121"/>
      <c r="P195" s="1837"/>
    </row>
    <row r="196" spans="1:16" s="5" customFormat="1" ht="13.5" x14ac:dyDescent="0.25">
      <c r="A196" s="1048">
        <v>181</v>
      </c>
      <c r="B196" s="1050" t="s">
        <v>4439</v>
      </c>
      <c r="C196" s="1047" t="s">
        <v>701</v>
      </c>
      <c r="D196" s="633">
        <v>1</v>
      </c>
      <c r="E196" s="1048">
        <v>2013</v>
      </c>
      <c r="F196" s="784">
        <v>184.64</v>
      </c>
      <c r="G196" s="784">
        <f t="shared" si="4"/>
        <v>184.64</v>
      </c>
      <c r="H196" s="711">
        <v>100</v>
      </c>
      <c r="I196" s="784">
        <f t="shared" si="5"/>
        <v>0</v>
      </c>
      <c r="J196" s="106"/>
      <c r="K196" s="1122"/>
      <c r="L196" s="1122"/>
      <c r="M196" s="106"/>
      <c r="N196" s="1122"/>
      <c r="O196" s="1121"/>
      <c r="P196" s="1837"/>
    </row>
    <row r="197" spans="1:16" s="5" customFormat="1" ht="13.5" x14ac:dyDescent="0.25">
      <c r="A197" s="1048">
        <v>182</v>
      </c>
      <c r="B197" s="1050" t="s">
        <v>4440</v>
      </c>
      <c r="C197" s="1047" t="s">
        <v>701</v>
      </c>
      <c r="D197" s="633">
        <v>2</v>
      </c>
      <c r="E197" s="1048">
        <v>2013</v>
      </c>
      <c r="F197" s="784">
        <v>79.400000000000006</v>
      </c>
      <c r="G197" s="784">
        <f t="shared" si="4"/>
        <v>79.400000000000006</v>
      </c>
      <c r="H197" s="711">
        <v>100</v>
      </c>
      <c r="I197" s="784">
        <f t="shared" si="5"/>
        <v>0</v>
      </c>
      <c r="J197" s="106"/>
      <c r="K197" s="1122"/>
      <c r="L197" s="1122"/>
      <c r="M197" s="106"/>
      <c r="N197" s="1122"/>
      <c r="O197" s="1121"/>
      <c r="P197" s="1837"/>
    </row>
    <row r="198" spans="1:16" s="5" customFormat="1" ht="13.5" x14ac:dyDescent="0.25">
      <c r="A198" s="1048">
        <v>183</v>
      </c>
      <c r="B198" s="1051" t="s">
        <v>4441</v>
      </c>
      <c r="C198" s="1047" t="s">
        <v>701</v>
      </c>
      <c r="D198" s="633">
        <v>3</v>
      </c>
      <c r="E198" s="1048">
        <v>2013</v>
      </c>
      <c r="F198" s="784">
        <v>136.65</v>
      </c>
      <c r="G198" s="784">
        <f t="shared" si="4"/>
        <v>136.65</v>
      </c>
      <c r="H198" s="711">
        <v>100</v>
      </c>
      <c r="I198" s="784">
        <f t="shared" si="5"/>
        <v>0</v>
      </c>
      <c r="J198" s="106"/>
      <c r="K198" s="1122"/>
      <c r="L198" s="1122"/>
      <c r="M198" s="106"/>
      <c r="N198" s="1122"/>
      <c r="O198" s="1121"/>
      <c r="P198" s="1837"/>
    </row>
    <row r="199" spans="1:16" s="5" customFormat="1" ht="13.5" x14ac:dyDescent="0.25">
      <c r="A199" s="1048">
        <v>184</v>
      </c>
      <c r="B199" s="1052" t="s">
        <v>686</v>
      </c>
      <c r="C199" s="1047" t="s">
        <v>701</v>
      </c>
      <c r="D199" s="633">
        <v>2</v>
      </c>
      <c r="E199" s="1048">
        <v>2013</v>
      </c>
      <c r="F199" s="784">
        <v>117.6</v>
      </c>
      <c r="G199" s="784">
        <f t="shared" si="4"/>
        <v>117.6</v>
      </c>
      <c r="H199" s="711">
        <v>100</v>
      </c>
      <c r="I199" s="784">
        <f t="shared" si="5"/>
        <v>0</v>
      </c>
      <c r="J199" s="106"/>
      <c r="K199" s="1122"/>
      <c r="L199" s="1122"/>
      <c r="M199" s="106"/>
      <c r="N199" s="1122"/>
      <c r="O199" s="1121"/>
      <c r="P199" s="1837"/>
    </row>
    <row r="200" spans="1:16" s="5" customFormat="1" ht="13.5" x14ac:dyDescent="0.25">
      <c r="A200" s="1048">
        <v>185</v>
      </c>
      <c r="B200" s="1053" t="s">
        <v>4442</v>
      </c>
      <c r="C200" s="1047" t="s">
        <v>701</v>
      </c>
      <c r="D200" s="633">
        <v>2</v>
      </c>
      <c r="E200" s="1048">
        <v>2013</v>
      </c>
      <c r="F200" s="784">
        <v>1246.4000000000001</v>
      </c>
      <c r="G200" s="784">
        <f t="shared" si="4"/>
        <v>1246.4000000000001</v>
      </c>
      <c r="H200" s="711">
        <v>100</v>
      </c>
      <c r="I200" s="784">
        <f t="shared" si="5"/>
        <v>0</v>
      </c>
      <c r="J200" s="106"/>
      <c r="K200" s="1122"/>
      <c r="L200" s="1122"/>
      <c r="M200" s="106"/>
      <c r="N200" s="1122"/>
      <c r="O200" s="1121"/>
      <c r="P200" s="1837"/>
    </row>
    <row r="201" spans="1:16" s="5" customFormat="1" ht="27" x14ac:dyDescent="0.25">
      <c r="A201" s="1048">
        <v>186</v>
      </c>
      <c r="B201" s="1054" t="s">
        <v>4443</v>
      </c>
      <c r="C201" s="1047" t="s">
        <v>701</v>
      </c>
      <c r="D201" s="633">
        <v>3</v>
      </c>
      <c r="E201" s="1055">
        <v>2013</v>
      </c>
      <c r="F201" s="784">
        <v>357</v>
      </c>
      <c r="G201" s="784">
        <f t="shared" si="4"/>
        <v>357</v>
      </c>
      <c r="H201" s="711">
        <v>100</v>
      </c>
      <c r="I201" s="784">
        <f t="shared" si="5"/>
        <v>0</v>
      </c>
      <c r="J201" s="106"/>
      <c r="K201" s="1122"/>
      <c r="L201" s="1122"/>
      <c r="M201" s="106"/>
      <c r="N201" s="1122"/>
      <c r="O201" s="1121"/>
      <c r="P201" s="1837"/>
    </row>
    <row r="202" spans="1:16" s="5" customFormat="1" ht="27" x14ac:dyDescent="0.25">
      <c r="A202" s="1048">
        <v>187</v>
      </c>
      <c r="B202" s="1054" t="s">
        <v>4444</v>
      </c>
      <c r="C202" s="1047" t="s">
        <v>701</v>
      </c>
      <c r="D202" s="633">
        <v>2</v>
      </c>
      <c r="E202" s="1055">
        <v>2014</v>
      </c>
      <c r="F202" s="784">
        <v>328.74</v>
      </c>
      <c r="G202" s="784">
        <f t="shared" si="4"/>
        <v>328.74</v>
      </c>
      <c r="H202" s="711">
        <v>100</v>
      </c>
      <c r="I202" s="784">
        <f t="shared" si="5"/>
        <v>0</v>
      </c>
      <c r="J202" s="106"/>
      <c r="K202" s="1122"/>
      <c r="L202" s="1122"/>
      <c r="M202" s="106"/>
      <c r="N202" s="1122"/>
      <c r="O202" s="1121"/>
      <c r="P202" s="1837"/>
    </row>
    <row r="203" spans="1:16" s="5" customFormat="1" ht="13.5" x14ac:dyDescent="0.25">
      <c r="A203" s="1048">
        <v>188</v>
      </c>
      <c r="B203" s="1054" t="s">
        <v>2163</v>
      </c>
      <c r="C203" s="1047" t="s">
        <v>701</v>
      </c>
      <c r="D203" s="633">
        <v>7</v>
      </c>
      <c r="E203" s="1055">
        <v>2013</v>
      </c>
      <c r="F203" s="784">
        <v>308</v>
      </c>
      <c r="G203" s="784">
        <f t="shared" si="4"/>
        <v>308</v>
      </c>
      <c r="H203" s="711">
        <v>100</v>
      </c>
      <c r="I203" s="784">
        <f t="shared" si="5"/>
        <v>0</v>
      </c>
      <c r="J203" s="106"/>
      <c r="K203" s="1122"/>
      <c r="L203" s="1122"/>
      <c r="M203" s="106"/>
      <c r="N203" s="1122"/>
      <c r="O203" s="1121"/>
      <c r="P203" s="1837"/>
    </row>
    <row r="204" spans="1:16" s="5" customFormat="1" ht="13.5" x14ac:dyDescent="0.25">
      <c r="A204" s="1048">
        <v>189</v>
      </c>
      <c r="B204" s="1054" t="s">
        <v>811</v>
      </c>
      <c r="C204" s="1047" t="s">
        <v>701</v>
      </c>
      <c r="D204" s="633">
        <v>7</v>
      </c>
      <c r="E204" s="1056">
        <v>2014</v>
      </c>
      <c r="F204" s="784">
        <v>963.2</v>
      </c>
      <c r="G204" s="784">
        <f t="shared" si="4"/>
        <v>963.2</v>
      </c>
      <c r="H204" s="711">
        <v>100</v>
      </c>
      <c r="I204" s="784">
        <f t="shared" si="5"/>
        <v>0</v>
      </c>
      <c r="J204" s="106"/>
      <c r="K204" s="1122"/>
      <c r="L204" s="1122"/>
      <c r="M204" s="106"/>
      <c r="N204" s="1122"/>
      <c r="O204" s="1121"/>
      <c r="P204" s="1837"/>
    </row>
    <row r="205" spans="1:16" s="5" customFormat="1" ht="13.5" x14ac:dyDescent="0.25">
      <c r="A205" s="1048">
        <v>190</v>
      </c>
      <c r="B205" s="1054" t="s">
        <v>4445</v>
      </c>
      <c r="C205" s="1047" t="s">
        <v>701</v>
      </c>
      <c r="D205" s="633">
        <v>1</v>
      </c>
      <c r="E205" s="1056">
        <v>2014</v>
      </c>
      <c r="F205" s="784">
        <v>283</v>
      </c>
      <c r="G205" s="784">
        <f t="shared" si="4"/>
        <v>283</v>
      </c>
      <c r="H205" s="711">
        <v>100</v>
      </c>
      <c r="I205" s="784">
        <f t="shared" si="5"/>
        <v>0</v>
      </c>
      <c r="J205" s="106"/>
      <c r="K205" s="1122"/>
      <c r="L205" s="1122"/>
      <c r="M205" s="106"/>
      <c r="N205" s="1122"/>
      <c r="O205" s="1121"/>
      <c r="P205" s="1837"/>
    </row>
    <row r="206" spans="1:16" s="5" customFormat="1" ht="27" x14ac:dyDescent="0.25">
      <c r="A206" s="1048">
        <v>191</v>
      </c>
      <c r="B206" s="1057" t="s">
        <v>4446</v>
      </c>
      <c r="C206" s="1047" t="s">
        <v>701</v>
      </c>
      <c r="D206" s="633">
        <v>22</v>
      </c>
      <c r="E206" s="1056">
        <v>2014</v>
      </c>
      <c r="F206" s="784">
        <v>594</v>
      </c>
      <c r="G206" s="784">
        <f t="shared" si="4"/>
        <v>594</v>
      </c>
      <c r="H206" s="711">
        <v>100</v>
      </c>
      <c r="I206" s="784">
        <f t="shared" si="5"/>
        <v>0</v>
      </c>
      <c r="J206" s="106"/>
      <c r="K206" s="1122"/>
      <c r="L206" s="1122"/>
      <c r="M206" s="106"/>
      <c r="N206" s="1122"/>
      <c r="O206" s="1121"/>
      <c r="P206" s="1837"/>
    </row>
    <row r="207" spans="1:16" s="5" customFormat="1" ht="27" x14ac:dyDescent="0.25">
      <c r="A207" s="1048">
        <v>192</v>
      </c>
      <c r="B207" s="1057" t="s">
        <v>4447</v>
      </c>
      <c r="C207" s="1058" t="s">
        <v>701</v>
      </c>
      <c r="D207" s="633">
        <v>4</v>
      </c>
      <c r="E207" s="1056">
        <v>2015</v>
      </c>
      <c r="F207" s="784">
        <v>236</v>
      </c>
      <c r="G207" s="784">
        <f t="shared" si="4"/>
        <v>236</v>
      </c>
      <c r="H207" s="711">
        <v>100</v>
      </c>
      <c r="I207" s="784">
        <f t="shared" si="5"/>
        <v>0</v>
      </c>
      <c r="J207" s="106"/>
      <c r="K207" s="1122"/>
      <c r="L207" s="1122"/>
      <c r="M207" s="106"/>
      <c r="N207" s="1122"/>
      <c r="O207" s="1121"/>
      <c r="P207" s="1837"/>
    </row>
    <row r="208" spans="1:16" s="5" customFormat="1" ht="27" x14ac:dyDescent="0.25">
      <c r="A208" s="1048">
        <v>193</v>
      </c>
      <c r="B208" s="1057" t="s">
        <v>4448</v>
      </c>
      <c r="C208" s="1058" t="s">
        <v>701</v>
      </c>
      <c r="D208" s="633">
        <v>3</v>
      </c>
      <c r="E208" s="1056">
        <v>2015</v>
      </c>
      <c r="F208" s="784">
        <v>1377</v>
      </c>
      <c r="G208" s="784">
        <f t="shared" si="4"/>
        <v>1377</v>
      </c>
      <c r="H208" s="711">
        <v>100</v>
      </c>
      <c r="I208" s="784">
        <f t="shared" si="5"/>
        <v>0</v>
      </c>
      <c r="J208" s="106"/>
      <c r="K208" s="1122"/>
      <c r="L208" s="1122"/>
      <c r="M208" s="106"/>
      <c r="N208" s="1122"/>
      <c r="O208" s="1121"/>
      <c r="P208" s="1837"/>
    </row>
    <row r="209" spans="1:16" s="5" customFormat="1" ht="13.5" x14ac:dyDescent="0.25">
      <c r="A209" s="1048">
        <v>194</v>
      </c>
      <c r="B209" s="1057" t="s">
        <v>811</v>
      </c>
      <c r="C209" s="1058" t="s">
        <v>701</v>
      </c>
      <c r="D209" s="633">
        <v>3</v>
      </c>
      <c r="E209" s="1056">
        <v>2015</v>
      </c>
      <c r="F209" s="784">
        <v>490.28399999999999</v>
      </c>
      <c r="G209" s="784">
        <f t="shared" ref="G209:G346" si="6">F209*H209%</f>
        <v>490.28399999999999</v>
      </c>
      <c r="H209" s="711">
        <v>100</v>
      </c>
      <c r="I209" s="784">
        <f t="shared" ref="I209:I346" si="7">F209-G209</f>
        <v>0</v>
      </c>
      <c r="J209" s="106"/>
      <c r="K209" s="1122"/>
      <c r="L209" s="1122"/>
      <c r="M209" s="106"/>
      <c r="N209" s="1122"/>
      <c r="O209" s="1121"/>
      <c r="P209" s="1837"/>
    </row>
    <row r="210" spans="1:16" s="5" customFormat="1" ht="27" x14ac:dyDescent="0.25">
      <c r="A210" s="1048">
        <v>195</v>
      </c>
      <c r="B210" s="1057" t="s">
        <v>4449</v>
      </c>
      <c r="C210" s="1058" t="s">
        <v>701</v>
      </c>
      <c r="D210" s="633">
        <v>1</v>
      </c>
      <c r="E210" s="1056">
        <v>2015</v>
      </c>
      <c r="F210" s="784">
        <v>378</v>
      </c>
      <c r="G210" s="784">
        <f t="shared" si="6"/>
        <v>378</v>
      </c>
      <c r="H210" s="711">
        <v>100</v>
      </c>
      <c r="I210" s="784">
        <f t="shared" si="7"/>
        <v>0</v>
      </c>
      <c r="J210" s="106"/>
      <c r="K210" s="1122"/>
      <c r="L210" s="1122"/>
      <c r="M210" s="106"/>
      <c r="N210" s="1122"/>
      <c r="O210" s="1121"/>
      <c r="P210" s="1837"/>
    </row>
    <row r="211" spans="1:16" s="5" customFormat="1" ht="27" x14ac:dyDescent="0.25">
      <c r="A211" s="1048">
        <v>196</v>
      </c>
      <c r="B211" s="1057" t="s">
        <v>4450</v>
      </c>
      <c r="C211" s="1058" t="s">
        <v>701</v>
      </c>
      <c r="D211" s="633">
        <v>3</v>
      </c>
      <c r="E211" s="1056">
        <v>2015</v>
      </c>
      <c r="F211" s="784">
        <v>4024.9162800000004</v>
      </c>
      <c r="G211" s="784">
        <f t="shared" si="6"/>
        <v>4024.9162800000004</v>
      </c>
      <c r="H211" s="711">
        <v>100</v>
      </c>
      <c r="I211" s="784">
        <f t="shared" si="7"/>
        <v>0</v>
      </c>
      <c r="J211" s="106"/>
      <c r="K211" s="1122"/>
      <c r="L211" s="1122"/>
      <c r="M211" s="106"/>
      <c r="N211" s="1122"/>
      <c r="O211" s="1121"/>
      <c r="P211" s="1837"/>
    </row>
    <row r="212" spans="1:16" s="5" customFormat="1" ht="27" x14ac:dyDescent="0.25">
      <c r="A212" s="1048">
        <v>197</v>
      </c>
      <c r="B212" s="1057" t="s">
        <v>4451</v>
      </c>
      <c r="C212" s="1058" t="s">
        <v>701</v>
      </c>
      <c r="D212" s="633">
        <v>1</v>
      </c>
      <c r="E212" s="1056">
        <v>2015</v>
      </c>
      <c r="F212" s="784">
        <v>1.0000000000000001E-5</v>
      </c>
      <c r="G212" s="784">
        <f t="shared" si="6"/>
        <v>1.0000000000000001E-5</v>
      </c>
      <c r="H212" s="711">
        <v>100</v>
      </c>
      <c r="I212" s="784">
        <f t="shared" si="7"/>
        <v>0</v>
      </c>
      <c r="J212" s="106"/>
      <c r="K212" s="1122"/>
      <c r="L212" s="1122"/>
      <c r="M212" s="106"/>
      <c r="N212" s="1122"/>
      <c r="O212" s="1121"/>
      <c r="P212" s="1837"/>
    </row>
    <row r="213" spans="1:16" s="5" customFormat="1" ht="27" x14ac:dyDescent="0.25">
      <c r="A213" s="1048">
        <v>198</v>
      </c>
      <c r="B213" s="1057" t="s">
        <v>4452</v>
      </c>
      <c r="C213" s="1058" t="s">
        <v>701</v>
      </c>
      <c r="D213" s="633">
        <v>1</v>
      </c>
      <c r="E213" s="1056">
        <v>2015</v>
      </c>
      <c r="F213" s="784">
        <v>2986.1281800000002</v>
      </c>
      <c r="G213" s="784">
        <f t="shared" si="6"/>
        <v>2986.1281800000002</v>
      </c>
      <c r="H213" s="711">
        <v>100</v>
      </c>
      <c r="I213" s="784">
        <f t="shared" si="7"/>
        <v>0</v>
      </c>
      <c r="J213" s="106"/>
      <c r="K213" s="1122"/>
      <c r="L213" s="1122"/>
      <c r="M213" s="106"/>
      <c r="N213" s="1122"/>
      <c r="O213" s="1121"/>
      <c r="P213" s="1837"/>
    </row>
    <row r="214" spans="1:16" s="5" customFormat="1" ht="13.5" x14ac:dyDescent="0.25">
      <c r="A214" s="1048">
        <v>199</v>
      </c>
      <c r="B214" s="1057" t="s">
        <v>4453</v>
      </c>
      <c r="C214" s="1058" t="s">
        <v>701</v>
      </c>
      <c r="D214" s="633">
        <v>1</v>
      </c>
      <c r="E214" s="1056">
        <v>2015</v>
      </c>
      <c r="F214" s="784">
        <v>609.83580000000006</v>
      </c>
      <c r="G214" s="784">
        <f t="shared" si="6"/>
        <v>609.83580000000006</v>
      </c>
      <c r="H214" s="711">
        <v>100</v>
      </c>
      <c r="I214" s="784">
        <f t="shared" si="7"/>
        <v>0</v>
      </c>
      <c r="J214" s="106"/>
      <c r="K214" s="1122"/>
      <c r="L214" s="1122"/>
      <c r="M214" s="106"/>
      <c r="N214" s="1122"/>
      <c r="O214" s="1121"/>
      <c r="P214" s="1837"/>
    </row>
    <row r="215" spans="1:16" s="5" customFormat="1" ht="13.5" x14ac:dyDescent="0.25">
      <c r="A215" s="1048">
        <v>200</v>
      </c>
      <c r="B215" s="1057" t="s">
        <v>811</v>
      </c>
      <c r="C215" s="1058" t="s">
        <v>701</v>
      </c>
      <c r="D215" s="633">
        <v>1</v>
      </c>
      <c r="E215" s="1056">
        <v>2015</v>
      </c>
      <c r="F215" s="784">
        <v>164.94</v>
      </c>
      <c r="G215" s="784">
        <f t="shared" si="6"/>
        <v>164.94</v>
      </c>
      <c r="H215" s="711">
        <v>100</v>
      </c>
      <c r="I215" s="784">
        <f t="shared" si="7"/>
        <v>0</v>
      </c>
      <c r="J215" s="106"/>
      <c r="K215" s="1122"/>
      <c r="L215" s="1122"/>
      <c r="M215" s="106"/>
      <c r="N215" s="1122"/>
      <c r="O215" s="1121"/>
      <c r="P215" s="1837"/>
    </row>
    <row r="216" spans="1:16" s="5" customFormat="1" ht="27" x14ac:dyDescent="0.25">
      <c r="A216" s="1048">
        <v>201</v>
      </c>
      <c r="B216" s="1057" t="s">
        <v>4454</v>
      </c>
      <c r="C216" s="1058" t="s">
        <v>701</v>
      </c>
      <c r="D216" s="633">
        <v>1</v>
      </c>
      <c r="E216" s="1056">
        <v>2015</v>
      </c>
      <c r="F216" s="784">
        <v>74.97</v>
      </c>
      <c r="G216" s="784">
        <f t="shared" si="6"/>
        <v>74.97</v>
      </c>
      <c r="H216" s="711">
        <v>100</v>
      </c>
      <c r="I216" s="784">
        <f t="shared" si="7"/>
        <v>0</v>
      </c>
      <c r="J216" s="106"/>
      <c r="K216" s="1122"/>
      <c r="L216" s="1122"/>
      <c r="M216" s="106"/>
      <c r="N216" s="1122"/>
      <c r="O216" s="1121"/>
      <c r="P216" s="1837"/>
    </row>
    <row r="217" spans="1:16" s="5" customFormat="1" ht="13.5" x14ac:dyDescent="0.25">
      <c r="A217" s="1048">
        <v>202</v>
      </c>
      <c r="B217" s="1057" t="s">
        <v>699</v>
      </c>
      <c r="C217" s="1058" t="s">
        <v>701</v>
      </c>
      <c r="D217" s="633">
        <v>1</v>
      </c>
      <c r="E217" s="1056">
        <v>2015</v>
      </c>
      <c r="F217" s="784">
        <v>28.74</v>
      </c>
      <c r="G217" s="784">
        <f t="shared" si="6"/>
        <v>28.74</v>
      </c>
      <c r="H217" s="711">
        <v>100</v>
      </c>
      <c r="I217" s="784">
        <f t="shared" si="7"/>
        <v>0</v>
      </c>
      <c r="J217" s="106"/>
      <c r="K217" s="1122"/>
      <c r="L217" s="1122"/>
      <c r="M217" s="106"/>
      <c r="N217" s="1122"/>
      <c r="O217" s="1121"/>
      <c r="P217" s="1837"/>
    </row>
    <row r="218" spans="1:16" s="5" customFormat="1" ht="13.5" x14ac:dyDescent="0.25">
      <c r="A218" s="1048">
        <v>203</v>
      </c>
      <c r="B218" s="1057" t="s">
        <v>4455</v>
      </c>
      <c r="C218" s="1058" t="s">
        <v>701</v>
      </c>
      <c r="D218" s="633">
        <v>6</v>
      </c>
      <c r="E218" s="1056">
        <v>2015</v>
      </c>
      <c r="F218" s="784">
        <v>159.12</v>
      </c>
      <c r="G218" s="784">
        <f t="shared" si="6"/>
        <v>159.12</v>
      </c>
      <c r="H218" s="711">
        <v>100</v>
      </c>
      <c r="I218" s="784">
        <f t="shared" si="7"/>
        <v>0</v>
      </c>
      <c r="J218" s="106"/>
      <c r="K218" s="1122"/>
      <c r="L218" s="1122"/>
      <c r="M218" s="106"/>
      <c r="N218" s="1122"/>
      <c r="O218" s="1121"/>
      <c r="P218" s="1837"/>
    </row>
    <row r="219" spans="1:16" s="5" customFormat="1" ht="27" x14ac:dyDescent="0.25">
      <c r="A219" s="1048">
        <v>204</v>
      </c>
      <c r="B219" s="1057" t="s">
        <v>4456</v>
      </c>
      <c r="C219" s="1058" t="s">
        <v>701</v>
      </c>
      <c r="D219" s="633">
        <v>1</v>
      </c>
      <c r="E219" s="1056">
        <v>2015</v>
      </c>
      <c r="F219" s="784">
        <v>792</v>
      </c>
      <c r="G219" s="784">
        <f t="shared" si="6"/>
        <v>792</v>
      </c>
      <c r="H219" s="711">
        <v>100</v>
      </c>
      <c r="I219" s="784">
        <f t="shared" si="7"/>
        <v>0</v>
      </c>
      <c r="J219" s="106"/>
      <c r="K219" s="1122"/>
      <c r="L219" s="1122"/>
      <c r="M219" s="106"/>
      <c r="N219" s="1122"/>
      <c r="O219" s="1121"/>
      <c r="P219" s="1837"/>
    </row>
    <row r="220" spans="1:16" s="5" customFormat="1" ht="13.5" x14ac:dyDescent="0.25">
      <c r="A220" s="1048">
        <v>205</v>
      </c>
      <c r="B220" s="1057" t="s">
        <v>695</v>
      </c>
      <c r="C220" s="1058" t="s">
        <v>701</v>
      </c>
      <c r="D220" s="633">
        <v>2</v>
      </c>
      <c r="E220" s="1056">
        <v>2015</v>
      </c>
      <c r="F220" s="784">
        <v>57</v>
      </c>
      <c r="G220" s="784">
        <f t="shared" si="6"/>
        <v>57</v>
      </c>
      <c r="H220" s="711">
        <v>100</v>
      </c>
      <c r="I220" s="784">
        <f t="shared" si="7"/>
        <v>0</v>
      </c>
      <c r="J220" s="106"/>
      <c r="K220" s="1122"/>
      <c r="L220" s="1122"/>
      <c r="M220" s="106"/>
      <c r="N220" s="1122"/>
      <c r="O220" s="1121"/>
      <c r="P220" s="1837"/>
    </row>
    <row r="221" spans="1:16" s="5" customFormat="1" ht="13.5" x14ac:dyDescent="0.25">
      <c r="A221" s="1048">
        <v>206</v>
      </c>
      <c r="B221" s="1057" t="s">
        <v>696</v>
      </c>
      <c r="C221" s="1058" t="s">
        <v>701</v>
      </c>
      <c r="D221" s="633">
        <v>4</v>
      </c>
      <c r="E221" s="1056">
        <v>2015</v>
      </c>
      <c r="F221" s="784">
        <v>168</v>
      </c>
      <c r="G221" s="784">
        <f t="shared" si="6"/>
        <v>168</v>
      </c>
      <c r="H221" s="711">
        <v>100</v>
      </c>
      <c r="I221" s="784">
        <f t="shared" si="7"/>
        <v>0</v>
      </c>
      <c r="J221" s="106"/>
      <c r="K221" s="1122"/>
      <c r="L221" s="1122"/>
      <c r="M221" s="106"/>
      <c r="N221" s="1122"/>
      <c r="O221" s="1121"/>
      <c r="P221" s="1837"/>
    </row>
    <row r="222" spans="1:16" s="5" customFormat="1" ht="27" x14ac:dyDescent="0.25">
      <c r="A222" s="1048">
        <v>207</v>
      </c>
      <c r="B222" s="1057" t="s">
        <v>4168</v>
      </c>
      <c r="C222" s="1058" t="s">
        <v>701</v>
      </c>
      <c r="D222" s="633">
        <v>2</v>
      </c>
      <c r="E222" s="1056">
        <v>2015</v>
      </c>
      <c r="F222" s="784">
        <v>299.76</v>
      </c>
      <c r="G222" s="784">
        <f t="shared" si="6"/>
        <v>299.76</v>
      </c>
      <c r="H222" s="711">
        <v>100</v>
      </c>
      <c r="I222" s="784">
        <f t="shared" si="7"/>
        <v>0</v>
      </c>
      <c r="J222" s="106"/>
      <c r="K222" s="1122"/>
      <c r="L222" s="1122"/>
      <c r="M222" s="106"/>
      <c r="N222" s="1122"/>
      <c r="O222" s="1121"/>
      <c r="P222" s="1837"/>
    </row>
    <row r="223" spans="1:16" s="5" customFormat="1" ht="27" x14ac:dyDescent="0.25">
      <c r="A223" s="1048">
        <v>208</v>
      </c>
      <c r="B223" s="1059" t="s">
        <v>4457</v>
      </c>
      <c r="C223" s="1058" t="s">
        <v>701</v>
      </c>
      <c r="D223" s="633">
        <v>1</v>
      </c>
      <c r="E223" s="1056">
        <v>2016</v>
      </c>
      <c r="F223" s="784">
        <v>208.65</v>
      </c>
      <c r="G223" s="784">
        <f t="shared" si="6"/>
        <v>208.65</v>
      </c>
      <c r="H223" s="711">
        <v>100</v>
      </c>
      <c r="I223" s="784">
        <f t="shared" si="7"/>
        <v>0</v>
      </c>
      <c r="J223" s="106"/>
      <c r="K223" s="1122"/>
      <c r="L223" s="1122"/>
      <c r="M223" s="106"/>
      <c r="N223" s="1122"/>
      <c r="O223" s="1121"/>
      <c r="P223" s="1837"/>
    </row>
    <row r="224" spans="1:16" s="5" customFormat="1" ht="13.5" x14ac:dyDescent="0.25">
      <c r="A224" s="1048">
        <v>209</v>
      </c>
      <c r="B224" s="1059" t="s">
        <v>782</v>
      </c>
      <c r="C224" s="1058" t="s">
        <v>701</v>
      </c>
      <c r="D224" s="633">
        <v>12</v>
      </c>
      <c r="E224" s="1056">
        <v>2016</v>
      </c>
      <c r="F224" s="784">
        <v>6120</v>
      </c>
      <c r="G224" s="784">
        <f t="shared" si="6"/>
        <v>6120</v>
      </c>
      <c r="H224" s="711">
        <v>100</v>
      </c>
      <c r="I224" s="784">
        <f t="shared" si="7"/>
        <v>0</v>
      </c>
      <c r="J224" s="106"/>
      <c r="K224" s="1122"/>
      <c r="L224" s="1122"/>
      <c r="M224" s="106"/>
      <c r="N224" s="1122"/>
      <c r="O224" s="1121"/>
      <c r="P224" s="1837"/>
    </row>
    <row r="225" spans="1:16" s="5" customFormat="1" ht="13.5" x14ac:dyDescent="0.25">
      <c r="A225" s="1048">
        <v>210</v>
      </c>
      <c r="B225" s="1059" t="s">
        <v>2582</v>
      </c>
      <c r="C225" s="1058" t="s">
        <v>701</v>
      </c>
      <c r="D225" s="633">
        <v>1</v>
      </c>
      <c r="E225" s="1056">
        <v>2016</v>
      </c>
      <c r="F225" s="784">
        <v>112.3</v>
      </c>
      <c r="G225" s="784">
        <f t="shared" si="6"/>
        <v>112.3</v>
      </c>
      <c r="H225" s="711">
        <v>100</v>
      </c>
      <c r="I225" s="784">
        <f t="shared" si="7"/>
        <v>0</v>
      </c>
      <c r="J225" s="106"/>
      <c r="K225" s="1122"/>
      <c r="L225" s="1122"/>
      <c r="M225" s="106"/>
      <c r="N225" s="1122"/>
      <c r="O225" s="1121"/>
      <c r="P225" s="1837"/>
    </row>
    <row r="226" spans="1:16" s="5" customFormat="1" ht="13.5" x14ac:dyDescent="0.25">
      <c r="A226" s="1048">
        <v>211</v>
      </c>
      <c r="B226" s="1059" t="s">
        <v>811</v>
      </c>
      <c r="C226" s="1058" t="s">
        <v>701</v>
      </c>
      <c r="D226" s="633">
        <v>2</v>
      </c>
      <c r="E226" s="1056">
        <v>2016</v>
      </c>
      <c r="F226" s="784">
        <v>292.2</v>
      </c>
      <c r="G226" s="784">
        <f t="shared" si="6"/>
        <v>292.2</v>
      </c>
      <c r="H226" s="711">
        <v>100</v>
      </c>
      <c r="I226" s="784">
        <f t="shared" si="7"/>
        <v>0</v>
      </c>
      <c r="J226" s="106"/>
      <c r="K226" s="1122"/>
      <c r="L226" s="1122"/>
      <c r="M226" s="106"/>
      <c r="N226" s="1122"/>
      <c r="O226" s="1121"/>
      <c r="P226" s="1837"/>
    </row>
    <row r="227" spans="1:16" s="5" customFormat="1" ht="40.5" x14ac:dyDescent="0.25">
      <c r="A227" s="1048">
        <v>212</v>
      </c>
      <c r="B227" s="1057" t="s">
        <v>4458</v>
      </c>
      <c r="C227" s="1058" t="s">
        <v>701</v>
      </c>
      <c r="D227" s="633">
        <v>12</v>
      </c>
      <c r="E227" s="1056">
        <v>2017</v>
      </c>
      <c r="F227" s="784">
        <v>8748</v>
      </c>
      <c r="G227" s="784">
        <f t="shared" si="6"/>
        <v>7873.2</v>
      </c>
      <c r="H227" s="711">
        <v>90</v>
      </c>
      <c r="I227" s="784">
        <f t="shared" si="7"/>
        <v>874.80000000000018</v>
      </c>
      <c r="J227" s="106"/>
      <c r="K227" s="1122"/>
      <c r="L227" s="1122"/>
      <c r="M227" s="106"/>
      <c r="N227" s="1122"/>
      <c r="O227" s="1121"/>
      <c r="P227" s="1837"/>
    </row>
    <row r="228" spans="1:16" s="5" customFormat="1" ht="27" x14ac:dyDescent="0.25">
      <c r="A228" s="1048">
        <v>213</v>
      </c>
      <c r="B228" s="1057" t="s">
        <v>4459</v>
      </c>
      <c r="C228" s="1058" t="s">
        <v>701</v>
      </c>
      <c r="D228" s="633">
        <v>6</v>
      </c>
      <c r="E228" s="1056">
        <v>2017</v>
      </c>
      <c r="F228" s="784">
        <v>3232.8</v>
      </c>
      <c r="G228" s="784">
        <f t="shared" si="6"/>
        <v>2909.5200000000004</v>
      </c>
      <c r="H228" s="711">
        <v>90</v>
      </c>
      <c r="I228" s="784">
        <f t="shared" si="7"/>
        <v>323.27999999999975</v>
      </c>
      <c r="J228" s="106"/>
      <c r="K228" s="1122"/>
      <c r="L228" s="1122"/>
      <c r="M228" s="106"/>
      <c r="N228" s="1122"/>
      <c r="O228" s="1121"/>
      <c r="P228" s="1837"/>
    </row>
    <row r="229" spans="1:16" s="5" customFormat="1" ht="13.5" x14ac:dyDescent="0.25">
      <c r="A229" s="1048">
        <v>214</v>
      </c>
      <c r="B229" s="1057" t="s">
        <v>4460</v>
      </c>
      <c r="C229" s="1058" t="s">
        <v>701</v>
      </c>
      <c r="D229" s="633">
        <v>3</v>
      </c>
      <c r="E229" s="1056">
        <v>2017</v>
      </c>
      <c r="F229" s="784">
        <v>13500</v>
      </c>
      <c r="G229" s="784">
        <f t="shared" si="6"/>
        <v>12150</v>
      </c>
      <c r="H229" s="711">
        <v>90</v>
      </c>
      <c r="I229" s="784">
        <f t="shared" si="7"/>
        <v>1350</v>
      </c>
      <c r="J229" s="106"/>
      <c r="K229" s="1122"/>
      <c r="L229" s="1122"/>
      <c r="M229" s="106"/>
      <c r="N229" s="1122"/>
      <c r="O229" s="1121"/>
      <c r="P229" s="1837"/>
    </row>
    <row r="230" spans="1:16" s="5" customFormat="1" ht="27" x14ac:dyDescent="0.25">
      <c r="A230" s="1048">
        <v>215</v>
      </c>
      <c r="B230" s="1057" t="s">
        <v>4461</v>
      </c>
      <c r="C230" s="1058" t="s">
        <v>701</v>
      </c>
      <c r="D230" s="633">
        <v>7</v>
      </c>
      <c r="E230" s="1056">
        <v>2017</v>
      </c>
      <c r="F230" s="784">
        <v>684.6</v>
      </c>
      <c r="G230" s="784">
        <f t="shared" si="6"/>
        <v>616.14</v>
      </c>
      <c r="H230" s="711">
        <v>90</v>
      </c>
      <c r="I230" s="784">
        <f t="shared" si="7"/>
        <v>68.460000000000036</v>
      </c>
      <c r="J230" s="106"/>
      <c r="K230" s="1122"/>
      <c r="L230" s="1122"/>
      <c r="M230" s="106"/>
      <c r="N230" s="1122"/>
      <c r="O230" s="1121"/>
      <c r="P230" s="1837"/>
    </row>
    <row r="231" spans="1:16" s="5" customFormat="1" ht="27" x14ac:dyDescent="0.25">
      <c r="A231" s="1048">
        <v>216</v>
      </c>
      <c r="B231" s="1057" t="s">
        <v>4462</v>
      </c>
      <c r="C231" s="1058" t="s">
        <v>701</v>
      </c>
      <c r="D231" s="633">
        <v>0</v>
      </c>
      <c r="E231" s="1056">
        <v>2017</v>
      </c>
      <c r="F231" s="784">
        <v>0</v>
      </c>
      <c r="G231" s="784">
        <f t="shared" si="6"/>
        <v>0</v>
      </c>
      <c r="H231" s="711">
        <v>100</v>
      </c>
      <c r="I231" s="784">
        <f t="shared" si="7"/>
        <v>0</v>
      </c>
      <c r="J231" s="106"/>
      <c r="K231" s="1122"/>
      <c r="L231" s="1122"/>
      <c r="M231" s="106"/>
      <c r="N231" s="1122"/>
      <c r="O231" s="1121"/>
      <c r="P231" s="1837"/>
    </row>
    <row r="232" spans="1:16" s="5" customFormat="1" ht="27" x14ac:dyDescent="0.25">
      <c r="A232" s="1048">
        <v>217</v>
      </c>
      <c r="B232" s="1057" t="s">
        <v>4463</v>
      </c>
      <c r="C232" s="1058" t="s">
        <v>701</v>
      </c>
      <c r="D232" s="633">
        <v>4</v>
      </c>
      <c r="E232" s="1056">
        <v>2017</v>
      </c>
      <c r="F232" s="784">
        <v>11760</v>
      </c>
      <c r="G232" s="784">
        <f t="shared" si="6"/>
        <v>10584</v>
      </c>
      <c r="H232" s="711">
        <v>90</v>
      </c>
      <c r="I232" s="784">
        <f t="shared" si="7"/>
        <v>1176</v>
      </c>
      <c r="J232" s="106"/>
      <c r="K232" s="1122"/>
      <c r="L232" s="1122"/>
      <c r="M232" s="106"/>
      <c r="N232" s="1122"/>
      <c r="O232" s="1121"/>
      <c r="P232" s="1837"/>
    </row>
    <row r="233" spans="1:16" s="5" customFormat="1" ht="13.5" x14ac:dyDescent="0.25">
      <c r="A233" s="1048">
        <v>218</v>
      </c>
      <c r="B233" s="1057" t="s">
        <v>3377</v>
      </c>
      <c r="C233" s="1058" t="s">
        <v>701</v>
      </c>
      <c r="D233" s="633">
        <v>8</v>
      </c>
      <c r="E233" s="1056">
        <v>2017</v>
      </c>
      <c r="F233" s="784">
        <v>237.6</v>
      </c>
      <c r="G233" s="784">
        <f t="shared" si="6"/>
        <v>213.84</v>
      </c>
      <c r="H233" s="711">
        <v>90</v>
      </c>
      <c r="I233" s="784">
        <f t="shared" si="7"/>
        <v>23.759999999999991</v>
      </c>
      <c r="J233" s="106"/>
      <c r="K233" s="1122"/>
      <c r="L233" s="1122"/>
      <c r="M233" s="106"/>
      <c r="N233" s="1122"/>
      <c r="O233" s="1121"/>
      <c r="P233" s="1837"/>
    </row>
    <row r="234" spans="1:16" s="5" customFormat="1" ht="27" x14ac:dyDescent="0.25">
      <c r="A234" s="1048">
        <v>219</v>
      </c>
      <c r="B234" s="1060" t="s">
        <v>4464</v>
      </c>
      <c r="C234" s="1061" t="s">
        <v>701</v>
      </c>
      <c r="D234" s="633">
        <v>57</v>
      </c>
      <c r="E234" s="1062">
        <v>2017</v>
      </c>
      <c r="F234" s="784">
        <v>42750</v>
      </c>
      <c r="G234" s="784">
        <f t="shared" si="6"/>
        <v>38475</v>
      </c>
      <c r="H234" s="711">
        <v>90</v>
      </c>
      <c r="I234" s="784">
        <f t="shared" si="7"/>
        <v>4275</v>
      </c>
      <c r="J234" s="106"/>
      <c r="K234" s="1122"/>
      <c r="L234" s="1122"/>
      <c r="M234" s="106"/>
      <c r="N234" s="1122"/>
      <c r="O234" s="1121"/>
      <c r="P234" s="1837"/>
    </row>
    <row r="235" spans="1:16" s="5" customFormat="1" ht="40.5" x14ac:dyDescent="0.25">
      <c r="A235" s="1048">
        <v>220</v>
      </c>
      <c r="B235" s="1060" t="s">
        <v>4465</v>
      </c>
      <c r="C235" s="1061" t="s">
        <v>701</v>
      </c>
      <c r="D235" s="633">
        <v>20</v>
      </c>
      <c r="E235" s="1062">
        <v>2018</v>
      </c>
      <c r="F235" s="784">
        <v>813</v>
      </c>
      <c r="G235" s="784">
        <f t="shared" si="6"/>
        <v>487.79999999999995</v>
      </c>
      <c r="H235" s="711">
        <v>60</v>
      </c>
      <c r="I235" s="784">
        <f t="shared" si="7"/>
        <v>325.20000000000005</v>
      </c>
      <c r="J235" s="106"/>
      <c r="K235" s="1122"/>
      <c r="L235" s="1122"/>
      <c r="M235" s="106"/>
      <c r="N235" s="1122"/>
      <c r="O235" s="1121"/>
      <c r="P235" s="1837"/>
    </row>
    <row r="236" spans="1:16" s="5" customFormat="1" ht="67.5" x14ac:dyDescent="0.25">
      <c r="A236" s="1048">
        <v>221</v>
      </c>
      <c r="B236" s="1060" t="s">
        <v>4466</v>
      </c>
      <c r="C236" s="1058" t="s">
        <v>701</v>
      </c>
      <c r="D236" s="633">
        <v>10</v>
      </c>
      <c r="E236" s="1062">
        <v>2018</v>
      </c>
      <c r="F236" s="784">
        <v>23420</v>
      </c>
      <c r="G236" s="784">
        <f t="shared" si="6"/>
        <v>14052</v>
      </c>
      <c r="H236" s="711">
        <v>60</v>
      </c>
      <c r="I236" s="784">
        <f t="shared" si="7"/>
        <v>9368</v>
      </c>
      <c r="J236" s="106"/>
      <c r="K236" s="1122"/>
      <c r="L236" s="1122"/>
      <c r="M236" s="106"/>
      <c r="N236" s="1122"/>
      <c r="O236" s="1121"/>
      <c r="P236" s="1837"/>
    </row>
    <row r="237" spans="1:16" s="5" customFormat="1" ht="13.5" x14ac:dyDescent="0.25">
      <c r="A237" s="1048">
        <v>222</v>
      </c>
      <c r="B237" s="1060" t="s">
        <v>4467</v>
      </c>
      <c r="C237" s="1058" t="s">
        <v>701</v>
      </c>
      <c r="D237" s="633">
        <v>30</v>
      </c>
      <c r="E237" s="1062">
        <v>2018</v>
      </c>
      <c r="F237" s="784">
        <v>2910</v>
      </c>
      <c r="G237" s="784">
        <f t="shared" si="6"/>
        <v>1746</v>
      </c>
      <c r="H237" s="711">
        <v>60</v>
      </c>
      <c r="I237" s="784">
        <f t="shared" si="7"/>
        <v>1164</v>
      </c>
      <c r="J237" s="106"/>
      <c r="K237" s="1122"/>
      <c r="L237" s="1122"/>
      <c r="M237" s="106"/>
      <c r="N237" s="1122"/>
      <c r="O237" s="1121"/>
      <c r="P237" s="1837"/>
    </row>
    <row r="238" spans="1:16" s="5" customFormat="1" ht="13.5" x14ac:dyDescent="0.25">
      <c r="A238" s="1048">
        <v>223</v>
      </c>
      <c r="B238" s="1060" t="s">
        <v>4468</v>
      </c>
      <c r="C238" s="1058" t="s">
        <v>701</v>
      </c>
      <c r="D238" s="633">
        <v>3</v>
      </c>
      <c r="E238" s="1062">
        <v>2018</v>
      </c>
      <c r="F238" s="784">
        <v>741</v>
      </c>
      <c r="G238" s="784">
        <f t="shared" si="6"/>
        <v>444.59999999999997</v>
      </c>
      <c r="H238" s="711">
        <v>60</v>
      </c>
      <c r="I238" s="784">
        <f t="shared" si="7"/>
        <v>296.40000000000003</v>
      </c>
      <c r="J238" s="106"/>
      <c r="K238" s="1122"/>
      <c r="L238" s="1122"/>
      <c r="M238" s="106"/>
      <c r="N238" s="1122"/>
      <c r="O238" s="1121"/>
      <c r="P238" s="1837"/>
    </row>
    <row r="239" spans="1:16" s="5" customFormat="1" ht="27" x14ac:dyDescent="0.25">
      <c r="A239" s="1048">
        <v>224</v>
      </c>
      <c r="B239" s="1060" t="s">
        <v>4469</v>
      </c>
      <c r="C239" s="1058" t="s">
        <v>701</v>
      </c>
      <c r="D239" s="633">
        <v>13</v>
      </c>
      <c r="E239" s="1062">
        <v>2018</v>
      </c>
      <c r="F239" s="784">
        <v>5616</v>
      </c>
      <c r="G239" s="784">
        <f t="shared" si="6"/>
        <v>3369.6</v>
      </c>
      <c r="H239" s="711">
        <v>60</v>
      </c>
      <c r="I239" s="784">
        <f t="shared" si="7"/>
        <v>2246.4</v>
      </c>
      <c r="J239" s="106"/>
      <c r="K239" s="1122"/>
      <c r="L239" s="1122"/>
      <c r="M239" s="106"/>
      <c r="N239" s="1122"/>
      <c r="O239" s="1121"/>
      <c r="P239" s="1837"/>
    </row>
    <row r="240" spans="1:16" s="5" customFormat="1" ht="27" x14ac:dyDescent="0.25">
      <c r="A240" s="1048">
        <v>225</v>
      </c>
      <c r="B240" s="1060" t="s">
        <v>4470</v>
      </c>
      <c r="C240" s="1058" t="s">
        <v>701</v>
      </c>
      <c r="D240" s="633">
        <v>1</v>
      </c>
      <c r="E240" s="1062">
        <v>2018</v>
      </c>
      <c r="F240" s="784">
        <v>2499.6</v>
      </c>
      <c r="G240" s="784">
        <f t="shared" si="6"/>
        <v>1499.76</v>
      </c>
      <c r="H240" s="711">
        <v>60</v>
      </c>
      <c r="I240" s="784">
        <f t="shared" si="7"/>
        <v>999.83999999999992</v>
      </c>
      <c r="J240" s="106"/>
      <c r="K240" s="1122"/>
      <c r="L240" s="1122"/>
      <c r="M240" s="106"/>
      <c r="N240" s="1122"/>
      <c r="O240" s="1121"/>
      <c r="P240" s="1837"/>
    </row>
    <row r="241" spans="1:16" s="5" customFormat="1" ht="13.5" x14ac:dyDescent="0.25">
      <c r="A241" s="1048">
        <v>226</v>
      </c>
      <c r="B241" s="1060" t="s">
        <v>4471</v>
      </c>
      <c r="C241" s="1058" t="s">
        <v>701</v>
      </c>
      <c r="D241" s="633">
        <v>1</v>
      </c>
      <c r="E241" s="1062">
        <v>2018</v>
      </c>
      <c r="F241" s="784">
        <v>1137</v>
      </c>
      <c r="G241" s="784">
        <f t="shared" si="6"/>
        <v>682.19999999999993</v>
      </c>
      <c r="H241" s="711">
        <v>60</v>
      </c>
      <c r="I241" s="784">
        <f t="shared" si="7"/>
        <v>454.80000000000007</v>
      </c>
      <c r="J241" s="106"/>
      <c r="K241" s="1122"/>
      <c r="L241" s="1122"/>
      <c r="M241" s="106"/>
      <c r="N241" s="1122"/>
      <c r="O241" s="1121"/>
      <c r="P241" s="1837"/>
    </row>
    <row r="242" spans="1:16" s="5" customFormat="1" ht="13.5" x14ac:dyDescent="0.25">
      <c r="A242" s="1048">
        <v>227</v>
      </c>
      <c r="B242" s="1060" t="s">
        <v>4472</v>
      </c>
      <c r="C242" s="1058" t="s">
        <v>701</v>
      </c>
      <c r="D242" s="633">
        <v>1</v>
      </c>
      <c r="E242" s="1062">
        <v>2018</v>
      </c>
      <c r="F242" s="784">
        <v>8100</v>
      </c>
      <c r="G242" s="784">
        <f t="shared" si="6"/>
        <v>4860</v>
      </c>
      <c r="H242" s="711">
        <v>60</v>
      </c>
      <c r="I242" s="784">
        <f t="shared" si="7"/>
        <v>3240</v>
      </c>
      <c r="J242" s="106"/>
      <c r="K242" s="1122"/>
      <c r="L242" s="1122"/>
      <c r="M242" s="106"/>
      <c r="N242" s="1122"/>
      <c r="O242" s="1121"/>
      <c r="P242" s="1837"/>
    </row>
    <row r="243" spans="1:16" s="5" customFormat="1" ht="27" x14ac:dyDescent="0.25">
      <c r="A243" s="1048">
        <v>228</v>
      </c>
      <c r="B243" s="1060" t="s">
        <v>4473</v>
      </c>
      <c r="C243" s="1058" t="s">
        <v>701</v>
      </c>
      <c r="D243" s="633">
        <v>30</v>
      </c>
      <c r="E243" s="1062">
        <v>2018</v>
      </c>
      <c r="F243" s="784">
        <v>2019</v>
      </c>
      <c r="G243" s="784">
        <f t="shared" si="6"/>
        <v>1211.3999999999999</v>
      </c>
      <c r="H243" s="711">
        <v>60</v>
      </c>
      <c r="I243" s="784">
        <f t="shared" si="7"/>
        <v>807.60000000000014</v>
      </c>
      <c r="J243" s="106"/>
      <c r="K243" s="1122"/>
      <c r="L243" s="1122"/>
      <c r="M243" s="106"/>
      <c r="N243" s="1122"/>
      <c r="O243" s="1121"/>
      <c r="P243" s="1837"/>
    </row>
    <row r="244" spans="1:16" s="5" customFormat="1" ht="27" x14ac:dyDescent="0.25">
      <c r="A244" s="1048">
        <v>229</v>
      </c>
      <c r="B244" s="1060" t="s">
        <v>4474</v>
      </c>
      <c r="C244" s="1058" t="s">
        <v>701</v>
      </c>
      <c r="D244" s="633">
        <v>2</v>
      </c>
      <c r="E244" s="1062">
        <v>2018</v>
      </c>
      <c r="F244" s="784">
        <v>412.92</v>
      </c>
      <c r="G244" s="784">
        <f t="shared" si="6"/>
        <v>247.75200000000001</v>
      </c>
      <c r="H244" s="711">
        <v>60</v>
      </c>
      <c r="I244" s="784">
        <f t="shared" si="7"/>
        <v>165.16800000000001</v>
      </c>
      <c r="J244" s="106"/>
      <c r="K244" s="1122"/>
      <c r="L244" s="1122"/>
      <c r="M244" s="106"/>
      <c r="N244" s="1122"/>
      <c r="O244" s="1121"/>
      <c r="P244" s="1837"/>
    </row>
    <row r="245" spans="1:16" s="5" customFormat="1" ht="27" x14ac:dyDescent="0.25">
      <c r="A245" s="1048">
        <v>230</v>
      </c>
      <c r="B245" s="1060" t="s">
        <v>4475</v>
      </c>
      <c r="C245" s="1058" t="s">
        <v>701</v>
      </c>
      <c r="D245" s="633">
        <v>10</v>
      </c>
      <c r="E245" s="1062">
        <v>2018</v>
      </c>
      <c r="F245" s="784">
        <v>597.9</v>
      </c>
      <c r="G245" s="784">
        <f t="shared" si="6"/>
        <v>358.73999999999995</v>
      </c>
      <c r="H245" s="711">
        <v>60</v>
      </c>
      <c r="I245" s="784">
        <f t="shared" si="7"/>
        <v>239.16000000000003</v>
      </c>
      <c r="J245" s="106"/>
      <c r="K245" s="1122"/>
      <c r="L245" s="1122"/>
      <c r="M245" s="106"/>
      <c r="N245" s="1122"/>
      <c r="O245" s="1121"/>
      <c r="P245" s="1837"/>
    </row>
    <row r="246" spans="1:16" s="5" customFormat="1" ht="27" x14ac:dyDescent="0.25">
      <c r="A246" s="1048">
        <v>231</v>
      </c>
      <c r="B246" s="1060" t="s">
        <v>4476</v>
      </c>
      <c r="C246" s="1058" t="s">
        <v>701</v>
      </c>
      <c r="D246" s="633">
        <v>1</v>
      </c>
      <c r="E246" s="1062">
        <v>2018</v>
      </c>
      <c r="F246" s="784">
        <v>7998</v>
      </c>
      <c r="G246" s="784">
        <f t="shared" si="6"/>
        <v>4798.8</v>
      </c>
      <c r="H246" s="711">
        <v>60</v>
      </c>
      <c r="I246" s="784">
        <f t="shared" si="7"/>
        <v>3199.2</v>
      </c>
      <c r="J246" s="106"/>
      <c r="K246" s="1122"/>
      <c r="L246" s="1122"/>
      <c r="M246" s="106"/>
      <c r="N246" s="1122"/>
      <c r="O246" s="1121"/>
      <c r="P246" s="1837"/>
    </row>
    <row r="247" spans="1:16" s="5" customFormat="1" ht="27" x14ac:dyDescent="0.25">
      <c r="A247" s="1048">
        <v>232</v>
      </c>
      <c r="B247" s="1060" t="s">
        <v>4477</v>
      </c>
      <c r="C247" s="1058" t="s">
        <v>701</v>
      </c>
      <c r="D247" s="633">
        <v>120</v>
      </c>
      <c r="E247" s="1062">
        <v>2018</v>
      </c>
      <c r="F247" s="784">
        <v>5983.2</v>
      </c>
      <c r="G247" s="784">
        <f t="shared" si="6"/>
        <v>3589.9199999999996</v>
      </c>
      <c r="H247" s="711">
        <v>60</v>
      </c>
      <c r="I247" s="784">
        <f t="shared" si="7"/>
        <v>2393.2800000000002</v>
      </c>
      <c r="J247" s="106"/>
      <c r="K247" s="1122"/>
      <c r="L247" s="1122"/>
      <c r="M247" s="106"/>
      <c r="N247" s="1122"/>
      <c r="O247" s="1121"/>
      <c r="P247" s="1837"/>
    </row>
    <row r="248" spans="1:16" s="5" customFormat="1" ht="27" x14ac:dyDescent="0.25">
      <c r="A248" s="1048">
        <v>233</v>
      </c>
      <c r="B248" s="1060" t="s">
        <v>4478</v>
      </c>
      <c r="C248" s="1058" t="s">
        <v>701</v>
      </c>
      <c r="D248" s="633">
        <v>1</v>
      </c>
      <c r="E248" s="1062">
        <v>2018</v>
      </c>
      <c r="F248" s="784">
        <v>387</v>
      </c>
      <c r="G248" s="784">
        <f t="shared" si="6"/>
        <v>232.2</v>
      </c>
      <c r="H248" s="711">
        <v>60</v>
      </c>
      <c r="I248" s="784">
        <f t="shared" si="7"/>
        <v>154.80000000000001</v>
      </c>
      <c r="J248" s="106"/>
      <c r="K248" s="1122"/>
      <c r="L248" s="1122"/>
      <c r="M248" s="106"/>
      <c r="N248" s="1122"/>
      <c r="O248" s="1121"/>
      <c r="P248" s="1837"/>
    </row>
    <row r="249" spans="1:16" s="5" customFormat="1" ht="13.5" x14ac:dyDescent="0.25">
      <c r="A249" s="1048">
        <v>234</v>
      </c>
      <c r="B249" s="1060" t="s">
        <v>4479</v>
      </c>
      <c r="C249" s="1058" t="s">
        <v>701</v>
      </c>
      <c r="D249" s="633">
        <v>1</v>
      </c>
      <c r="E249" s="1062">
        <v>2018</v>
      </c>
      <c r="F249" s="784">
        <v>580.79999999999995</v>
      </c>
      <c r="G249" s="784">
        <f t="shared" si="6"/>
        <v>348.47999999999996</v>
      </c>
      <c r="H249" s="711">
        <v>60</v>
      </c>
      <c r="I249" s="784">
        <f t="shared" si="7"/>
        <v>232.32</v>
      </c>
      <c r="J249" s="106"/>
      <c r="K249" s="1122"/>
      <c r="L249" s="1122"/>
      <c r="M249" s="106"/>
      <c r="N249" s="1122"/>
      <c r="O249" s="1121"/>
      <c r="P249" s="1837"/>
    </row>
    <row r="250" spans="1:16" s="5" customFormat="1" ht="27" x14ac:dyDescent="0.25">
      <c r="A250" s="1048">
        <v>235</v>
      </c>
      <c r="B250" s="1060" t="s">
        <v>4480</v>
      </c>
      <c r="C250" s="1058" t="s">
        <v>701</v>
      </c>
      <c r="D250" s="633">
        <v>10</v>
      </c>
      <c r="E250" s="1062">
        <v>2018</v>
      </c>
      <c r="F250" s="784">
        <v>1249.2</v>
      </c>
      <c r="G250" s="784">
        <f t="shared" si="6"/>
        <v>749.52</v>
      </c>
      <c r="H250" s="711">
        <v>60</v>
      </c>
      <c r="I250" s="784">
        <f t="shared" si="7"/>
        <v>499.68000000000006</v>
      </c>
      <c r="J250" s="106"/>
      <c r="K250" s="1122"/>
      <c r="L250" s="1122"/>
      <c r="M250" s="106"/>
      <c r="N250" s="1122"/>
      <c r="O250" s="1121"/>
      <c r="P250" s="1837"/>
    </row>
    <row r="251" spans="1:16" s="5" customFormat="1" ht="40.5" x14ac:dyDescent="0.25">
      <c r="A251" s="1048">
        <v>236</v>
      </c>
      <c r="B251" s="1060" t="s">
        <v>4481</v>
      </c>
      <c r="C251" s="1058" t="s">
        <v>701</v>
      </c>
      <c r="D251" s="633">
        <v>1</v>
      </c>
      <c r="E251" s="1062">
        <v>2018</v>
      </c>
      <c r="F251" s="784">
        <v>2499.96</v>
      </c>
      <c r="G251" s="784">
        <f t="shared" si="6"/>
        <v>1499.9759999999999</v>
      </c>
      <c r="H251" s="711">
        <v>60</v>
      </c>
      <c r="I251" s="784">
        <f t="shared" si="7"/>
        <v>999.98400000000015</v>
      </c>
      <c r="J251" s="106"/>
      <c r="K251" s="1122"/>
      <c r="L251" s="1122"/>
      <c r="M251" s="106"/>
      <c r="N251" s="1122"/>
      <c r="O251" s="1121">
        <f>+M251*N251</f>
        <v>0</v>
      </c>
      <c r="P251" s="1837"/>
    </row>
    <row r="252" spans="1:16" s="5" customFormat="1" ht="27" x14ac:dyDescent="0.25">
      <c r="A252" s="1048">
        <v>237</v>
      </c>
      <c r="B252" s="1060" t="s">
        <v>4482</v>
      </c>
      <c r="C252" s="1058" t="s">
        <v>701</v>
      </c>
      <c r="D252" s="633">
        <v>4</v>
      </c>
      <c r="E252" s="1062">
        <v>2018</v>
      </c>
      <c r="F252" s="784">
        <v>1928.4</v>
      </c>
      <c r="G252" s="784">
        <f t="shared" si="6"/>
        <v>1157.04</v>
      </c>
      <c r="H252" s="711">
        <v>60</v>
      </c>
      <c r="I252" s="784">
        <f t="shared" ref="I252:I293" si="8">F252-G252</f>
        <v>771.36000000000013</v>
      </c>
      <c r="J252" s="106"/>
      <c r="K252" s="1122"/>
      <c r="L252" s="1122"/>
      <c r="M252" s="106"/>
      <c r="N252" s="1122"/>
      <c r="O252" s="1121"/>
      <c r="P252" s="1837"/>
    </row>
    <row r="253" spans="1:16" s="5" customFormat="1" ht="13.5" x14ac:dyDescent="0.25">
      <c r="A253" s="1048">
        <v>238</v>
      </c>
      <c r="B253" s="1060" t="s">
        <v>4483</v>
      </c>
      <c r="C253" s="1058" t="s">
        <v>701</v>
      </c>
      <c r="D253" s="633">
        <v>1</v>
      </c>
      <c r="E253" s="1062">
        <v>2018</v>
      </c>
      <c r="F253" s="784">
        <v>720</v>
      </c>
      <c r="G253" s="784">
        <f t="shared" si="6"/>
        <v>432</v>
      </c>
      <c r="H253" s="711">
        <v>60</v>
      </c>
      <c r="I253" s="784">
        <f t="shared" si="8"/>
        <v>288</v>
      </c>
      <c r="J253" s="106"/>
      <c r="K253" s="1122"/>
      <c r="L253" s="1122"/>
      <c r="M253" s="106"/>
      <c r="N253" s="1122"/>
      <c r="O253" s="1121"/>
      <c r="P253" s="1837"/>
    </row>
    <row r="254" spans="1:16" s="5" customFormat="1" ht="27" x14ac:dyDescent="0.25">
      <c r="A254" s="1048">
        <v>239</v>
      </c>
      <c r="B254" s="1060" t="s">
        <v>4484</v>
      </c>
      <c r="C254" s="1058" t="s">
        <v>701</v>
      </c>
      <c r="D254" s="633">
        <v>110</v>
      </c>
      <c r="E254" s="1062">
        <v>2019</v>
      </c>
      <c r="F254" s="784">
        <v>10956</v>
      </c>
      <c r="G254" s="784">
        <f t="shared" si="6"/>
        <v>3286.7999999999997</v>
      </c>
      <c r="H254" s="711">
        <v>30</v>
      </c>
      <c r="I254" s="784">
        <f t="shared" si="8"/>
        <v>7669.2000000000007</v>
      </c>
      <c r="J254" s="106"/>
      <c r="K254" s="1122"/>
      <c r="L254" s="1122"/>
      <c r="M254" s="106"/>
      <c r="N254" s="1122"/>
      <c r="O254" s="1121"/>
      <c r="P254" s="1837"/>
    </row>
    <row r="255" spans="1:16" s="5" customFormat="1" ht="40.5" x14ac:dyDescent="0.25">
      <c r="A255" s="1048">
        <v>240</v>
      </c>
      <c r="B255" s="1060" t="s">
        <v>4485</v>
      </c>
      <c r="C255" s="1058" t="s">
        <v>701</v>
      </c>
      <c r="D255" s="633">
        <v>3</v>
      </c>
      <c r="E255" s="1062">
        <v>2019</v>
      </c>
      <c r="F255" s="784">
        <v>11700</v>
      </c>
      <c r="G255" s="784">
        <f t="shared" si="6"/>
        <v>3510</v>
      </c>
      <c r="H255" s="711">
        <v>30</v>
      </c>
      <c r="I255" s="784">
        <f t="shared" si="8"/>
        <v>8190</v>
      </c>
      <c r="J255" s="106"/>
      <c r="K255" s="1122"/>
      <c r="L255" s="1122"/>
      <c r="M255" s="106"/>
      <c r="N255" s="1122"/>
      <c r="O255" s="1121"/>
      <c r="P255" s="1837"/>
    </row>
    <row r="256" spans="1:16" s="5" customFormat="1" ht="13.5" x14ac:dyDescent="0.25">
      <c r="A256" s="1048">
        <v>241</v>
      </c>
      <c r="B256" s="1060" t="s">
        <v>4486</v>
      </c>
      <c r="C256" s="1058" t="s">
        <v>701</v>
      </c>
      <c r="D256" s="633">
        <v>55</v>
      </c>
      <c r="E256" s="1062">
        <v>2019</v>
      </c>
      <c r="F256" s="784">
        <v>2079</v>
      </c>
      <c r="G256" s="784">
        <f t="shared" si="6"/>
        <v>623.69999999999993</v>
      </c>
      <c r="H256" s="711">
        <v>30</v>
      </c>
      <c r="I256" s="784">
        <f t="shared" si="8"/>
        <v>1455.3000000000002</v>
      </c>
      <c r="J256" s="106"/>
      <c r="K256" s="1122"/>
      <c r="L256" s="1122"/>
      <c r="M256" s="106"/>
      <c r="N256" s="1122"/>
      <c r="O256" s="1121"/>
      <c r="P256" s="1837"/>
    </row>
    <row r="257" spans="1:16" s="5" customFormat="1" ht="40.5" x14ac:dyDescent="0.25">
      <c r="A257" s="1048">
        <v>242</v>
      </c>
      <c r="B257" s="1060" t="s">
        <v>4485</v>
      </c>
      <c r="C257" s="1058" t="s">
        <v>701</v>
      </c>
      <c r="D257" s="633">
        <v>2</v>
      </c>
      <c r="E257" s="1062">
        <v>2019</v>
      </c>
      <c r="F257" s="784">
        <v>7920</v>
      </c>
      <c r="G257" s="784">
        <f t="shared" si="6"/>
        <v>2376</v>
      </c>
      <c r="H257" s="711">
        <v>30</v>
      </c>
      <c r="I257" s="784">
        <f t="shared" si="8"/>
        <v>5544</v>
      </c>
      <c r="J257" s="106"/>
      <c r="K257" s="1122"/>
      <c r="L257" s="1122"/>
      <c r="M257" s="106"/>
      <c r="N257" s="1122"/>
      <c r="O257" s="1121"/>
      <c r="P257" s="1837"/>
    </row>
    <row r="258" spans="1:16" s="5" customFormat="1" ht="27" x14ac:dyDescent="0.25">
      <c r="A258" s="1048">
        <v>243</v>
      </c>
      <c r="B258" s="1060" t="s">
        <v>4487</v>
      </c>
      <c r="C258" s="1058" t="s">
        <v>701</v>
      </c>
      <c r="D258" s="633">
        <v>33</v>
      </c>
      <c r="E258" s="1062">
        <v>2019</v>
      </c>
      <c r="F258" s="784">
        <v>14850</v>
      </c>
      <c r="G258" s="784">
        <f t="shared" si="6"/>
        <v>4455</v>
      </c>
      <c r="H258" s="711">
        <v>30</v>
      </c>
      <c r="I258" s="784">
        <f t="shared" si="8"/>
        <v>10395</v>
      </c>
      <c r="J258" s="106"/>
      <c r="K258" s="1122"/>
      <c r="L258" s="1122"/>
      <c r="M258" s="106"/>
      <c r="N258" s="1122"/>
      <c r="O258" s="1121"/>
      <c r="P258" s="1837"/>
    </row>
    <row r="259" spans="1:16" s="5" customFormat="1" ht="27" x14ac:dyDescent="0.25">
      <c r="A259" s="1048">
        <v>244</v>
      </c>
      <c r="B259" s="1060" t="s">
        <v>4488</v>
      </c>
      <c r="C259" s="1058" t="s">
        <v>701</v>
      </c>
      <c r="D259" s="633">
        <v>22</v>
      </c>
      <c r="E259" s="1062">
        <v>2019</v>
      </c>
      <c r="F259" s="784">
        <v>8502.6479999999992</v>
      </c>
      <c r="G259" s="784">
        <f t="shared" si="6"/>
        <v>2550.7943999999998</v>
      </c>
      <c r="H259" s="711">
        <v>30</v>
      </c>
      <c r="I259" s="784">
        <f t="shared" si="8"/>
        <v>5951.8535999999995</v>
      </c>
      <c r="J259" s="106"/>
      <c r="K259" s="1122"/>
      <c r="L259" s="1122"/>
      <c r="M259" s="106"/>
      <c r="N259" s="1122"/>
      <c r="O259" s="1121"/>
      <c r="P259" s="1837"/>
    </row>
    <row r="260" spans="1:16" s="5" customFormat="1" ht="13.5" x14ac:dyDescent="0.25">
      <c r="A260" s="1048">
        <v>245</v>
      </c>
      <c r="B260" s="1060" t="s">
        <v>4489</v>
      </c>
      <c r="C260" s="1058" t="s">
        <v>701</v>
      </c>
      <c r="D260" s="633">
        <v>1</v>
      </c>
      <c r="E260" s="1062">
        <v>2019</v>
      </c>
      <c r="F260" s="784">
        <v>3300</v>
      </c>
      <c r="G260" s="784">
        <f t="shared" si="6"/>
        <v>990</v>
      </c>
      <c r="H260" s="711">
        <v>30</v>
      </c>
      <c r="I260" s="784">
        <f t="shared" si="8"/>
        <v>2310</v>
      </c>
      <c r="J260" s="106"/>
      <c r="K260" s="1122"/>
      <c r="L260" s="1122"/>
      <c r="M260" s="106"/>
      <c r="N260" s="1122"/>
      <c r="O260" s="1121"/>
      <c r="P260" s="1837"/>
    </row>
    <row r="261" spans="1:16" s="5" customFormat="1" ht="40.5" x14ac:dyDescent="0.25">
      <c r="A261" s="1048">
        <v>246</v>
      </c>
      <c r="B261" s="1060" t="s">
        <v>4490</v>
      </c>
      <c r="C261" s="1058" t="s">
        <v>701</v>
      </c>
      <c r="D261" s="633">
        <v>50</v>
      </c>
      <c r="E261" s="1062">
        <v>2019</v>
      </c>
      <c r="F261" s="784">
        <v>22320</v>
      </c>
      <c r="G261" s="784">
        <f t="shared" si="6"/>
        <v>6696</v>
      </c>
      <c r="H261" s="711">
        <v>30</v>
      </c>
      <c r="I261" s="784">
        <f t="shared" si="8"/>
        <v>15624</v>
      </c>
      <c r="J261" s="106"/>
      <c r="K261" s="1122"/>
      <c r="L261" s="1122"/>
      <c r="M261" s="106"/>
      <c r="N261" s="1122"/>
      <c r="O261" s="1121"/>
      <c r="P261" s="1837"/>
    </row>
    <row r="262" spans="1:16" s="5" customFormat="1" ht="27" x14ac:dyDescent="0.25">
      <c r="A262" s="1048">
        <v>247</v>
      </c>
      <c r="B262" s="1060" t="s">
        <v>4491</v>
      </c>
      <c r="C262" s="1058" t="s">
        <v>701</v>
      </c>
      <c r="D262" s="633">
        <v>1</v>
      </c>
      <c r="E262" s="1062">
        <v>2019</v>
      </c>
      <c r="F262" s="784">
        <v>3680.7040000000002</v>
      </c>
      <c r="G262" s="784">
        <f t="shared" si="6"/>
        <v>1104.2112</v>
      </c>
      <c r="H262" s="711">
        <v>30</v>
      </c>
      <c r="I262" s="784">
        <f t="shared" si="8"/>
        <v>2576.4928</v>
      </c>
      <c r="J262" s="106"/>
      <c r="K262" s="1122"/>
      <c r="L262" s="1122"/>
      <c r="M262" s="106"/>
      <c r="N262" s="1122"/>
      <c r="O262" s="1121"/>
      <c r="P262" s="1837"/>
    </row>
    <row r="263" spans="1:16" s="5" customFormat="1" ht="27" x14ac:dyDescent="0.25">
      <c r="A263" s="1048">
        <v>248</v>
      </c>
      <c r="B263" s="1060" t="s">
        <v>4492</v>
      </c>
      <c r="C263" s="1058" t="s">
        <v>701</v>
      </c>
      <c r="D263" s="633">
        <v>24</v>
      </c>
      <c r="E263" s="1062">
        <v>2019</v>
      </c>
      <c r="F263" s="784">
        <v>6857.0179991999994</v>
      </c>
      <c r="G263" s="784">
        <f t="shared" si="6"/>
        <v>2057.1053997599997</v>
      </c>
      <c r="H263" s="711">
        <v>30</v>
      </c>
      <c r="I263" s="784">
        <f t="shared" si="8"/>
        <v>4799.9125994400001</v>
      </c>
      <c r="J263" s="106"/>
      <c r="K263" s="1122"/>
      <c r="L263" s="1122"/>
      <c r="M263" s="106"/>
      <c r="N263" s="1122"/>
      <c r="O263" s="1121"/>
      <c r="P263" s="1837"/>
    </row>
    <row r="264" spans="1:16" s="5" customFormat="1" ht="27" x14ac:dyDescent="0.25">
      <c r="A264" s="1048">
        <v>249</v>
      </c>
      <c r="B264" s="1060" t="s">
        <v>4493</v>
      </c>
      <c r="C264" s="1058" t="s">
        <v>701</v>
      </c>
      <c r="D264" s="633">
        <v>4</v>
      </c>
      <c r="E264" s="1062">
        <v>2019</v>
      </c>
      <c r="F264" s="784">
        <v>3120</v>
      </c>
      <c r="G264" s="784">
        <f t="shared" si="6"/>
        <v>936</v>
      </c>
      <c r="H264" s="711">
        <v>30</v>
      </c>
      <c r="I264" s="784">
        <f t="shared" si="8"/>
        <v>2184</v>
      </c>
      <c r="J264" s="106"/>
      <c r="K264" s="1122"/>
      <c r="L264" s="1122"/>
      <c r="M264" s="106"/>
      <c r="N264" s="1122"/>
      <c r="O264" s="1121"/>
      <c r="P264" s="1837"/>
    </row>
    <row r="265" spans="1:16" s="5" customFormat="1" ht="54" x14ac:dyDescent="0.25">
      <c r="A265" s="1048">
        <v>250</v>
      </c>
      <c r="B265" s="1060" t="s">
        <v>4494</v>
      </c>
      <c r="C265" s="1058" t="s">
        <v>701</v>
      </c>
      <c r="D265" s="633">
        <v>28</v>
      </c>
      <c r="E265" s="1062">
        <v>2019</v>
      </c>
      <c r="F265" s="784">
        <v>66780</v>
      </c>
      <c r="G265" s="784">
        <f t="shared" si="6"/>
        <v>20034</v>
      </c>
      <c r="H265" s="711">
        <v>30</v>
      </c>
      <c r="I265" s="784">
        <f t="shared" si="8"/>
        <v>46746</v>
      </c>
      <c r="J265" s="106"/>
      <c r="K265" s="1122"/>
      <c r="L265" s="1122"/>
      <c r="M265" s="106"/>
      <c r="N265" s="1122"/>
      <c r="O265" s="1121"/>
      <c r="P265" s="1837"/>
    </row>
    <row r="266" spans="1:16" s="5" customFormat="1" ht="54" x14ac:dyDescent="0.25">
      <c r="A266" s="1048">
        <v>251</v>
      </c>
      <c r="B266" s="1060" t="s">
        <v>4495</v>
      </c>
      <c r="C266" s="1058" t="s">
        <v>701</v>
      </c>
      <c r="D266" s="633">
        <v>1</v>
      </c>
      <c r="E266" s="1062">
        <v>2019</v>
      </c>
      <c r="F266" s="784">
        <v>2580</v>
      </c>
      <c r="G266" s="784">
        <f t="shared" si="6"/>
        <v>774</v>
      </c>
      <c r="H266" s="711">
        <v>30</v>
      </c>
      <c r="I266" s="784">
        <f t="shared" si="8"/>
        <v>1806</v>
      </c>
      <c r="J266" s="106"/>
      <c r="K266" s="1122"/>
      <c r="L266" s="1122"/>
      <c r="M266" s="106"/>
      <c r="N266" s="1122"/>
      <c r="O266" s="1121"/>
      <c r="P266" s="1837"/>
    </row>
    <row r="267" spans="1:16" s="5" customFormat="1" ht="27" x14ac:dyDescent="0.25">
      <c r="A267" s="1048">
        <v>252</v>
      </c>
      <c r="B267" s="1060" t="s">
        <v>4496</v>
      </c>
      <c r="C267" s="1058" t="s">
        <v>701</v>
      </c>
      <c r="D267" s="633">
        <v>1</v>
      </c>
      <c r="E267" s="1062">
        <v>2019</v>
      </c>
      <c r="F267" s="784">
        <v>598.79999999999995</v>
      </c>
      <c r="G267" s="784">
        <f t="shared" si="6"/>
        <v>179.64</v>
      </c>
      <c r="H267" s="711">
        <v>30</v>
      </c>
      <c r="I267" s="784">
        <f t="shared" si="8"/>
        <v>419.15999999999997</v>
      </c>
      <c r="J267" s="106"/>
      <c r="K267" s="1122"/>
      <c r="L267" s="1122"/>
      <c r="M267" s="106"/>
      <c r="N267" s="1122"/>
      <c r="O267" s="1121"/>
      <c r="P267" s="1837"/>
    </row>
    <row r="268" spans="1:16" s="5" customFormat="1" ht="27" x14ac:dyDescent="0.25">
      <c r="A268" s="1048">
        <v>253</v>
      </c>
      <c r="B268" s="1060" t="s">
        <v>4497</v>
      </c>
      <c r="C268" s="1058" t="s">
        <v>701</v>
      </c>
      <c r="D268" s="633">
        <v>1</v>
      </c>
      <c r="E268" s="1062">
        <v>2019</v>
      </c>
      <c r="F268" s="784">
        <v>465</v>
      </c>
      <c r="G268" s="784">
        <f t="shared" si="6"/>
        <v>139.5</v>
      </c>
      <c r="H268" s="711">
        <v>30</v>
      </c>
      <c r="I268" s="784">
        <f t="shared" si="8"/>
        <v>325.5</v>
      </c>
      <c r="J268" s="106"/>
      <c r="K268" s="1122"/>
      <c r="L268" s="1122"/>
      <c r="M268" s="106"/>
      <c r="N268" s="1122"/>
      <c r="O268" s="1121"/>
      <c r="P268" s="1837"/>
    </row>
    <row r="269" spans="1:16" s="5" customFormat="1" ht="40.5" x14ac:dyDescent="0.25">
      <c r="A269" s="1048">
        <v>254</v>
      </c>
      <c r="B269" s="1060" t="s">
        <v>4498</v>
      </c>
      <c r="C269" s="1058" t="s">
        <v>701</v>
      </c>
      <c r="D269" s="633">
        <v>2</v>
      </c>
      <c r="E269" s="1062">
        <v>2019</v>
      </c>
      <c r="F269" s="784">
        <v>430</v>
      </c>
      <c r="G269" s="784">
        <f t="shared" si="6"/>
        <v>129</v>
      </c>
      <c r="H269" s="711">
        <v>30</v>
      </c>
      <c r="I269" s="784">
        <f t="shared" si="8"/>
        <v>301</v>
      </c>
      <c r="J269" s="106"/>
      <c r="K269" s="1122"/>
      <c r="L269" s="1122"/>
      <c r="M269" s="106"/>
      <c r="N269" s="1122"/>
      <c r="O269" s="1121"/>
      <c r="P269" s="1837"/>
    </row>
    <row r="270" spans="1:16" s="5" customFormat="1" ht="13.5" x14ac:dyDescent="0.25">
      <c r="A270" s="1048">
        <v>255</v>
      </c>
      <c r="B270" s="1060" t="s">
        <v>4499</v>
      </c>
      <c r="C270" s="1058" t="s">
        <v>701</v>
      </c>
      <c r="D270" s="633">
        <v>2</v>
      </c>
      <c r="E270" s="1062">
        <v>2019</v>
      </c>
      <c r="F270" s="784">
        <v>3300</v>
      </c>
      <c r="G270" s="784">
        <f t="shared" si="6"/>
        <v>990</v>
      </c>
      <c r="H270" s="711">
        <v>30</v>
      </c>
      <c r="I270" s="784">
        <f t="shared" si="8"/>
        <v>2310</v>
      </c>
      <c r="J270" s="106"/>
      <c r="K270" s="1122"/>
      <c r="L270" s="1122"/>
      <c r="M270" s="106"/>
      <c r="N270" s="1122"/>
      <c r="O270" s="1121"/>
      <c r="P270" s="1837"/>
    </row>
    <row r="271" spans="1:16" s="5" customFormat="1" ht="27" x14ac:dyDescent="0.25">
      <c r="A271" s="1048">
        <v>256</v>
      </c>
      <c r="B271" s="1060" t="s">
        <v>4500</v>
      </c>
      <c r="C271" s="1058" t="s">
        <v>701</v>
      </c>
      <c r="D271" s="633">
        <v>2</v>
      </c>
      <c r="E271" s="1062">
        <v>2019</v>
      </c>
      <c r="F271" s="784">
        <v>93.84</v>
      </c>
      <c r="G271" s="784">
        <f t="shared" si="6"/>
        <v>28.152000000000001</v>
      </c>
      <c r="H271" s="711">
        <v>30</v>
      </c>
      <c r="I271" s="784">
        <f t="shared" si="8"/>
        <v>65.688000000000002</v>
      </c>
      <c r="J271" s="106"/>
      <c r="K271" s="1122"/>
      <c r="L271" s="1122"/>
      <c r="M271" s="106"/>
      <c r="N271" s="1122"/>
      <c r="O271" s="1121"/>
      <c r="P271" s="1837"/>
    </row>
    <row r="272" spans="1:16" s="5" customFormat="1" ht="54" x14ac:dyDescent="0.25">
      <c r="A272" s="1048">
        <v>257</v>
      </c>
      <c r="B272" s="1060" t="s">
        <v>4501</v>
      </c>
      <c r="C272" s="1058" t="s">
        <v>701</v>
      </c>
      <c r="D272" s="633">
        <v>1</v>
      </c>
      <c r="E272" s="1062">
        <v>2019</v>
      </c>
      <c r="F272" s="784">
        <v>3225</v>
      </c>
      <c r="G272" s="784">
        <f t="shared" si="6"/>
        <v>967.5</v>
      </c>
      <c r="H272" s="711">
        <v>30</v>
      </c>
      <c r="I272" s="784">
        <f t="shared" si="8"/>
        <v>2257.5</v>
      </c>
      <c r="J272" s="106"/>
      <c r="K272" s="1122"/>
      <c r="L272" s="1122"/>
      <c r="M272" s="106"/>
      <c r="N272" s="1122"/>
      <c r="O272" s="1121"/>
      <c r="P272" s="1837"/>
    </row>
    <row r="273" spans="1:16" s="5" customFormat="1" ht="40.5" x14ac:dyDescent="0.25">
      <c r="A273" s="1048">
        <v>258</v>
      </c>
      <c r="B273" s="1060" t="s">
        <v>4502</v>
      </c>
      <c r="C273" s="1058" t="s">
        <v>701</v>
      </c>
      <c r="D273" s="633">
        <v>2</v>
      </c>
      <c r="E273" s="1062">
        <v>2019</v>
      </c>
      <c r="F273" s="784">
        <v>1418</v>
      </c>
      <c r="G273" s="784">
        <f t="shared" si="6"/>
        <v>425.4</v>
      </c>
      <c r="H273" s="711">
        <v>30</v>
      </c>
      <c r="I273" s="784">
        <f t="shared" si="8"/>
        <v>992.6</v>
      </c>
      <c r="J273" s="106"/>
      <c r="K273" s="1122"/>
      <c r="L273" s="1122"/>
      <c r="M273" s="106"/>
      <c r="N273" s="1122"/>
      <c r="O273" s="1121"/>
      <c r="P273" s="1837"/>
    </row>
    <row r="274" spans="1:16" s="5" customFormat="1" ht="13.5" x14ac:dyDescent="0.25">
      <c r="A274" s="1048">
        <v>259</v>
      </c>
      <c r="B274" s="1060" t="s">
        <v>779</v>
      </c>
      <c r="C274" s="1058" t="s">
        <v>701</v>
      </c>
      <c r="D274" s="633">
        <v>3</v>
      </c>
      <c r="E274" s="1062">
        <v>2019</v>
      </c>
      <c r="F274" s="784">
        <v>93</v>
      </c>
      <c r="G274" s="784">
        <f t="shared" si="6"/>
        <v>27.9</v>
      </c>
      <c r="H274" s="711">
        <v>30</v>
      </c>
      <c r="I274" s="784">
        <f t="shared" si="8"/>
        <v>65.099999999999994</v>
      </c>
      <c r="J274" s="106"/>
      <c r="K274" s="1122"/>
      <c r="L274" s="1122"/>
      <c r="M274" s="106"/>
      <c r="N274" s="1122"/>
      <c r="O274" s="1121"/>
      <c r="P274" s="1837"/>
    </row>
    <row r="275" spans="1:16" s="5" customFormat="1" ht="27" x14ac:dyDescent="0.25">
      <c r="A275" s="1048">
        <v>260</v>
      </c>
      <c r="B275" s="1060" t="s">
        <v>4503</v>
      </c>
      <c r="C275" s="1058" t="s">
        <v>701</v>
      </c>
      <c r="D275" s="633">
        <v>0</v>
      </c>
      <c r="E275" s="1062">
        <v>2019</v>
      </c>
      <c r="F275" s="784">
        <v>5400</v>
      </c>
      <c r="G275" s="784">
        <f t="shared" si="6"/>
        <v>1620</v>
      </c>
      <c r="H275" s="711">
        <v>30</v>
      </c>
      <c r="I275" s="784">
        <f t="shared" si="8"/>
        <v>3780</v>
      </c>
      <c r="J275" s="106"/>
      <c r="K275" s="1122"/>
      <c r="L275" s="1122"/>
      <c r="M275" s="106"/>
      <c r="N275" s="1122"/>
      <c r="O275" s="1121"/>
      <c r="P275" s="1837"/>
    </row>
    <row r="276" spans="1:16" s="5" customFormat="1" ht="27" x14ac:dyDescent="0.25">
      <c r="A276" s="1048">
        <v>261</v>
      </c>
      <c r="B276" s="1060" t="s">
        <v>4504</v>
      </c>
      <c r="C276" s="1058" t="s">
        <v>701</v>
      </c>
      <c r="D276" s="633">
        <v>0</v>
      </c>
      <c r="E276" s="1062">
        <v>2019</v>
      </c>
      <c r="F276" s="784">
        <v>288</v>
      </c>
      <c r="G276" s="784">
        <f t="shared" si="6"/>
        <v>86.399999999999991</v>
      </c>
      <c r="H276" s="711">
        <v>30</v>
      </c>
      <c r="I276" s="784">
        <f t="shared" si="8"/>
        <v>201.60000000000002</v>
      </c>
      <c r="J276" s="106"/>
      <c r="K276" s="1122"/>
      <c r="L276" s="1122"/>
      <c r="M276" s="106"/>
      <c r="N276" s="1122"/>
      <c r="O276" s="1121"/>
      <c r="P276" s="1837"/>
    </row>
    <row r="277" spans="1:16" s="5" customFormat="1" ht="27" x14ac:dyDescent="0.25">
      <c r="A277" s="1048">
        <v>262</v>
      </c>
      <c r="B277" s="1060" t="s">
        <v>4503</v>
      </c>
      <c r="C277" s="1058" t="s">
        <v>701</v>
      </c>
      <c r="D277" s="633">
        <v>0</v>
      </c>
      <c r="E277" s="1062">
        <v>2019</v>
      </c>
      <c r="F277" s="784">
        <v>53460</v>
      </c>
      <c r="G277" s="784">
        <f t="shared" si="6"/>
        <v>16038</v>
      </c>
      <c r="H277" s="711">
        <v>30</v>
      </c>
      <c r="I277" s="784">
        <f t="shared" si="8"/>
        <v>37422</v>
      </c>
      <c r="J277" s="106"/>
      <c r="K277" s="1122"/>
      <c r="L277" s="1122"/>
      <c r="M277" s="106"/>
      <c r="N277" s="1122"/>
      <c r="O277" s="1121"/>
      <c r="P277" s="1837"/>
    </row>
    <row r="278" spans="1:16" s="5" customFormat="1" ht="27" x14ac:dyDescent="0.25">
      <c r="A278" s="1048">
        <v>263</v>
      </c>
      <c r="B278" s="1060" t="s">
        <v>4505</v>
      </c>
      <c r="C278" s="1058" t="s">
        <v>701</v>
      </c>
      <c r="D278" s="633">
        <v>0</v>
      </c>
      <c r="E278" s="1062">
        <v>2019</v>
      </c>
      <c r="F278" s="784">
        <v>5346</v>
      </c>
      <c r="G278" s="784">
        <f t="shared" si="6"/>
        <v>1603.8</v>
      </c>
      <c r="H278" s="711">
        <v>30</v>
      </c>
      <c r="I278" s="784">
        <f t="shared" si="8"/>
        <v>3742.2</v>
      </c>
      <c r="J278" s="106"/>
      <c r="K278" s="1122"/>
      <c r="L278" s="1122"/>
      <c r="M278" s="106"/>
      <c r="N278" s="1122"/>
      <c r="O278" s="1121"/>
      <c r="P278" s="1837"/>
    </row>
    <row r="279" spans="1:16" s="5" customFormat="1" ht="27" x14ac:dyDescent="0.25">
      <c r="A279" s="1048">
        <v>264</v>
      </c>
      <c r="B279" s="1060" t="s">
        <v>4488</v>
      </c>
      <c r="C279" s="1058" t="s">
        <v>701</v>
      </c>
      <c r="D279" s="633">
        <v>0</v>
      </c>
      <c r="E279" s="1062">
        <v>2019</v>
      </c>
      <c r="F279" s="784">
        <v>5485.5</v>
      </c>
      <c r="G279" s="784">
        <f t="shared" si="6"/>
        <v>1645.6499999999999</v>
      </c>
      <c r="H279" s="711">
        <v>30</v>
      </c>
      <c r="I279" s="784">
        <f t="shared" si="8"/>
        <v>3839.8500000000004</v>
      </c>
      <c r="J279" s="106"/>
      <c r="K279" s="1122"/>
      <c r="L279" s="1122"/>
      <c r="M279" s="106"/>
      <c r="N279" s="1122"/>
      <c r="O279" s="1121"/>
      <c r="P279" s="1837"/>
    </row>
    <row r="280" spans="1:16" s="5" customFormat="1" ht="54" x14ac:dyDescent="0.25">
      <c r="A280" s="1048">
        <v>265</v>
      </c>
      <c r="B280" s="1060" t="s">
        <v>4506</v>
      </c>
      <c r="C280" s="1058" t="s">
        <v>701</v>
      </c>
      <c r="D280" s="633">
        <v>0</v>
      </c>
      <c r="E280" s="1062">
        <v>2019</v>
      </c>
      <c r="F280" s="784">
        <v>66135.3</v>
      </c>
      <c r="G280" s="784">
        <f t="shared" si="6"/>
        <v>19840.59</v>
      </c>
      <c r="H280" s="711">
        <v>30</v>
      </c>
      <c r="I280" s="784">
        <f t="shared" si="8"/>
        <v>46294.710000000006</v>
      </c>
      <c r="J280" s="106"/>
      <c r="K280" s="1122"/>
      <c r="L280" s="1122"/>
      <c r="M280" s="106"/>
      <c r="N280" s="1122"/>
      <c r="O280" s="1121"/>
      <c r="P280" s="1837"/>
    </row>
    <row r="281" spans="1:16" s="5" customFormat="1" ht="13.5" x14ac:dyDescent="0.25">
      <c r="A281" s="1048">
        <v>266</v>
      </c>
      <c r="B281" s="1060" t="s">
        <v>4507</v>
      </c>
      <c r="C281" s="1058" t="s">
        <v>701</v>
      </c>
      <c r="D281" s="633">
        <v>0</v>
      </c>
      <c r="E281" s="1062">
        <v>2019</v>
      </c>
      <c r="F281" s="784">
        <v>28811.4</v>
      </c>
      <c r="G281" s="784">
        <f t="shared" si="6"/>
        <v>8643.42</v>
      </c>
      <c r="H281" s="711">
        <v>30</v>
      </c>
      <c r="I281" s="784">
        <f t="shared" si="8"/>
        <v>20167.980000000003</v>
      </c>
      <c r="J281" s="106"/>
      <c r="K281" s="1122"/>
      <c r="L281" s="1122"/>
      <c r="M281" s="106"/>
      <c r="N281" s="1122"/>
      <c r="O281" s="1121"/>
      <c r="P281" s="1837"/>
    </row>
    <row r="282" spans="1:16" s="5" customFormat="1" ht="27" x14ac:dyDescent="0.25">
      <c r="A282" s="1048">
        <v>267</v>
      </c>
      <c r="B282" s="1060" t="s">
        <v>4488</v>
      </c>
      <c r="C282" s="1058" t="s">
        <v>701</v>
      </c>
      <c r="D282" s="633">
        <v>0</v>
      </c>
      <c r="E282" s="1062">
        <v>2019</v>
      </c>
      <c r="F282" s="784">
        <v>5485.5</v>
      </c>
      <c r="G282" s="784">
        <f t="shared" si="6"/>
        <v>1645.6499999999999</v>
      </c>
      <c r="H282" s="711">
        <v>30</v>
      </c>
      <c r="I282" s="784">
        <f t="shared" si="8"/>
        <v>3839.8500000000004</v>
      </c>
      <c r="J282" s="106"/>
      <c r="K282" s="1122"/>
      <c r="L282" s="1122"/>
      <c r="M282" s="106"/>
      <c r="N282" s="1122"/>
      <c r="O282" s="1121"/>
      <c r="P282" s="1837"/>
    </row>
    <row r="283" spans="1:16" s="5" customFormat="1" ht="13.5" x14ac:dyDescent="0.25">
      <c r="A283" s="1048">
        <v>268</v>
      </c>
      <c r="B283" s="1060" t="s">
        <v>4508</v>
      </c>
      <c r="C283" s="1058" t="s">
        <v>701</v>
      </c>
      <c r="D283" s="633">
        <v>0</v>
      </c>
      <c r="E283" s="1062">
        <v>2019</v>
      </c>
      <c r="F283" s="784">
        <v>14997.84</v>
      </c>
      <c r="G283" s="784">
        <f t="shared" si="6"/>
        <v>4499.3519999999999</v>
      </c>
      <c r="H283" s="711">
        <v>30</v>
      </c>
      <c r="I283" s="784">
        <f t="shared" si="8"/>
        <v>10498.488000000001</v>
      </c>
      <c r="J283" s="106"/>
      <c r="K283" s="1122"/>
      <c r="L283" s="1122"/>
      <c r="M283" s="106"/>
      <c r="N283" s="1122"/>
      <c r="O283" s="1121"/>
      <c r="P283" s="1837"/>
    </row>
    <row r="284" spans="1:16" s="5" customFormat="1" ht="40.5" x14ac:dyDescent="0.25">
      <c r="A284" s="1048">
        <v>269</v>
      </c>
      <c r="B284" s="1060" t="s">
        <v>4509</v>
      </c>
      <c r="C284" s="1058" t="s">
        <v>701</v>
      </c>
      <c r="D284" s="633">
        <v>0</v>
      </c>
      <c r="E284" s="1062">
        <v>2019</v>
      </c>
      <c r="F284" s="784">
        <v>37440</v>
      </c>
      <c r="G284" s="784">
        <f t="shared" si="6"/>
        <v>11232</v>
      </c>
      <c r="H284" s="711">
        <v>30</v>
      </c>
      <c r="I284" s="784">
        <f t="shared" si="8"/>
        <v>26208</v>
      </c>
      <c r="J284" s="106"/>
      <c r="K284" s="1122"/>
      <c r="L284" s="1122"/>
      <c r="M284" s="106"/>
      <c r="N284" s="1122"/>
      <c r="O284" s="1121"/>
      <c r="P284" s="1837"/>
    </row>
    <row r="285" spans="1:16" s="5" customFormat="1" ht="13.5" x14ac:dyDescent="0.25">
      <c r="A285" s="1048">
        <v>270</v>
      </c>
      <c r="B285" s="1060" t="s">
        <v>4510</v>
      </c>
      <c r="C285" s="1058" t="s">
        <v>701</v>
      </c>
      <c r="D285" s="633">
        <v>0</v>
      </c>
      <c r="E285" s="1062">
        <v>2019</v>
      </c>
      <c r="F285" s="784">
        <v>13600</v>
      </c>
      <c r="G285" s="784">
        <f t="shared" si="6"/>
        <v>4080</v>
      </c>
      <c r="H285" s="711">
        <v>30</v>
      </c>
      <c r="I285" s="784">
        <f t="shared" si="8"/>
        <v>9520</v>
      </c>
      <c r="J285" s="106"/>
      <c r="K285" s="1122"/>
      <c r="L285" s="1122"/>
      <c r="M285" s="106"/>
      <c r="N285" s="1122"/>
      <c r="O285" s="1121"/>
      <c r="P285" s="1837"/>
    </row>
    <row r="286" spans="1:16" s="5" customFormat="1" ht="27" x14ac:dyDescent="0.25">
      <c r="A286" s="1048">
        <v>271</v>
      </c>
      <c r="B286" s="1060" t="s">
        <v>4511</v>
      </c>
      <c r="C286" s="1058" t="s">
        <v>701</v>
      </c>
      <c r="D286" s="633">
        <v>0</v>
      </c>
      <c r="E286" s="1062">
        <v>2019</v>
      </c>
      <c r="F286" s="784">
        <v>10422.6</v>
      </c>
      <c r="G286" s="784">
        <f t="shared" si="6"/>
        <v>3126.78</v>
      </c>
      <c r="H286" s="711">
        <v>30</v>
      </c>
      <c r="I286" s="784">
        <f t="shared" si="8"/>
        <v>7295.82</v>
      </c>
      <c r="J286" s="106"/>
      <c r="K286" s="1122"/>
      <c r="L286" s="1122"/>
      <c r="M286" s="106"/>
      <c r="N286" s="1122"/>
      <c r="O286" s="1121"/>
      <c r="P286" s="1837"/>
    </row>
    <row r="287" spans="1:16" s="5" customFormat="1" ht="27" x14ac:dyDescent="0.25">
      <c r="A287" s="1048">
        <v>272</v>
      </c>
      <c r="B287" s="1060" t="s">
        <v>4512</v>
      </c>
      <c r="C287" s="1058" t="s">
        <v>701</v>
      </c>
      <c r="D287" s="633">
        <v>0</v>
      </c>
      <c r="E287" s="1062">
        <v>2019</v>
      </c>
      <c r="F287" s="784">
        <v>38000</v>
      </c>
      <c r="G287" s="784">
        <f t="shared" si="6"/>
        <v>11400</v>
      </c>
      <c r="H287" s="711">
        <v>30</v>
      </c>
      <c r="I287" s="784">
        <f t="shared" si="8"/>
        <v>26600</v>
      </c>
      <c r="J287" s="106"/>
      <c r="K287" s="1122"/>
      <c r="L287" s="1122"/>
      <c r="M287" s="106"/>
      <c r="N287" s="1122"/>
      <c r="O287" s="1121"/>
      <c r="P287" s="1837"/>
    </row>
    <row r="288" spans="1:16" s="5" customFormat="1" ht="40.5" x14ac:dyDescent="0.25">
      <c r="A288" s="1048">
        <v>273</v>
      </c>
      <c r="B288" s="1060" t="s">
        <v>4513</v>
      </c>
      <c r="C288" s="1058" t="s">
        <v>701</v>
      </c>
      <c r="D288" s="633">
        <v>0</v>
      </c>
      <c r="E288" s="1062">
        <v>2019</v>
      </c>
      <c r="F288" s="784">
        <v>65484</v>
      </c>
      <c r="G288" s="784">
        <f t="shared" si="6"/>
        <v>19645.2</v>
      </c>
      <c r="H288" s="711">
        <v>30</v>
      </c>
      <c r="I288" s="784">
        <f t="shared" si="8"/>
        <v>45838.8</v>
      </c>
      <c r="J288" s="106"/>
      <c r="K288" s="1122"/>
      <c r="L288" s="1122"/>
      <c r="M288" s="106"/>
      <c r="N288" s="1122"/>
      <c r="O288" s="1121"/>
      <c r="P288" s="1837"/>
    </row>
    <row r="289" spans="1:19" s="5" customFormat="1" ht="27" x14ac:dyDescent="0.25">
      <c r="A289" s="1048">
        <v>274</v>
      </c>
      <c r="B289" s="1060" t="s">
        <v>4514</v>
      </c>
      <c r="C289" s="1058" t="s">
        <v>701</v>
      </c>
      <c r="D289" s="633">
        <v>0</v>
      </c>
      <c r="E289" s="1062">
        <v>2019</v>
      </c>
      <c r="F289" s="784">
        <v>3889.8</v>
      </c>
      <c r="G289" s="784">
        <f t="shared" si="6"/>
        <v>1166.94</v>
      </c>
      <c r="H289" s="711">
        <v>30</v>
      </c>
      <c r="I289" s="784">
        <f t="shared" si="8"/>
        <v>2722.86</v>
      </c>
      <c r="J289" s="106"/>
      <c r="K289" s="1122"/>
      <c r="L289" s="1122"/>
      <c r="M289" s="106"/>
      <c r="N289" s="1122"/>
      <c r="O289" s="1121"/>
      <c r="P289" s="1837"/>
    </row>
    <row r="290" spans="1:19" s="5" customFormat="1" ht="27" x14ac:dyDescent="0.25">
      <c r="A290" s="1048">
        <v>275</v>
      </c>
      <c r="B290" s="1060" t="s">
        <v>4515</v>
      </c>
      <c r="C290" s="1058" t="s">
        <v>701</v>
      </c>
      <c r="D290" s="633">
        <v>0</v>
      </c>
      <c r="E290" s="1062">
        <v>2019</v>
      </c>
      <c r="F290" s="784">
        <v>795</v>
      </c>
      <c r="G290" s="784">
        <f t="shared" si="6"/>
        <v>238.5</v>
      </c>
      <c r="H290" s="711">
        <v>30</v>
      </c>
      <c r="I290" s="784">
        <f t="shared" si="8"/>
        <v>556.5</v>
      </c>
      <c r="J290" s="106"/>
      <c r="K290" s="1122"/>
      <c r="L290" s="1122"/>
      <c r="M290" s="106"/>
      <c r="N290" s="1122"/>
      <c r="O290" s="1121"/>
      <c r="P290" s="1837"/>
    </row>
    <row r="291" spans="1:19" s="5" customFormat="1" ht="54" x14ac:dyDescent="0.25">
      <c r="A291" s="1048">
        <v>276</v>
      </c>
      <c r="B291" s="1060" t="s">
        <v>4516</v>
      </c>
      <c r="C291" s="1058" t="s">
        <v>701</v>
      </c>
      <c r="D291" s="633">
        <v>0</v>
      </c>
      <c r="E291" s="1062">
        <v>2019</v>
      </c>
      <c r="F291" s="784">
        <v>23848.26</v>
      </c>
      <c r="G291" s="784">
        <f t="shared" si="6"/>
        <v>7154.4779999999992</v>
      </c>
      <c r="H291" s="711">
        <v>30</v>
      </c>
      <c r="I291" s="784">
        <f t="shared" si="8"/>
        <v>16693.781999999999</v>
      </c>
      <c r="J291" s="106"/>
      <c r="K291" s="1122"/>
      <c r="L291" s="1122"/>
      <c r="M291" s="106"/>
      <c r="N291" s="1122"/>
      <c r="O291" s="1121"/>
      <c r="P291" s="1837"/>
    </row>
    <row r="292" spans="1:19" s="5" customFormat="1" ht="27" x14ac:dyDescent="0.25">
      <c r="A292" s="1048">
        <v>277</v>
      </c>
      <c r="B292" s="1060" t="s">
        <v>4517</v>
      </c>
      <c r="C292" s="1058" t="s">
        <v>701</v>
      </c>
      <c r="D292" s="633">
        <v>0</v>
      </c>
      <c r="E292" s="1062">
        <v>2019</v>
      </c>
      <c r="F292" s="784">
        <v>65170</v>
      </c>
      <c r="G292" s="784">
        <f t="shared" si="6"/>
        <v>19551</v>
      </c>
      <c r="H292" s="711">
        <v>30</v>
      </c>
      <c r="I292" s="784">
        <f t="shared" si="8"/>
        <v>45619</v>
      </c>
      <c r="J292" s="106"/>
      <c r="K292" s="1122"/>
      <c r="L292" s="1122"/>
      <c r="M292" s="106"/>
      <c r="N292" s="1122"/>
      <c r="O292" s="1121"/>
      <c r="P292" s="1837"/>
    </row>
    <row r="293" spans="1:19" s="5" customFormat="1" ht="27" x14ac:dyDescent="0.25">
      <c r="A293" s="1048">
        <v>278</v>
      </c>
      <c r="B293" s="1060" t="s">
        <v>4518</v>
      </c>
      <c r="C293" s="1058" t="s">
        <v>701</v>
      </c>
      <c r="D293" s="633">
        <v>0</v>
      </c>
      <c r="E293" s="1062">
        <v>2019</v>
      </c>
      <c r="F293" s="784">
        <v>6120</v>
      </c>
      <c r="G293" s="784">
        <f t="shared" si="6"/>
        <v>1836</v>
      </c>
      <c r="H293" s="711">
        <v>30</v>
      </c>
      <c r="I293" s="784">
        <f t="shared" si="8"/>
        <v>4284</v>
      </c>
      <c r="J293" s="106"/>
      <c r="K293" s="1122"/>
      <c r="L293" s="1122"/>
      <c r="M293" s="106"/>
      <c r="N293" s="1122"/>
      <c r="O293" s="1121">
        <f>+M293*N293</f>
        <v>0</v>
      </c>
      <c r="P293" s="1837"/>
    </row>
    <row r="294" spans="1:19" s="5" customFormat="1" ht="13.5" x14ac:dyDescent="0.25">
      <c r="A294" s="1048">
        <v>279</v>
      </c>
      <c r="B294" s="1486" t="s">
        <v>794</v>
      </c>
      <c r="C294" s="1058"/>
      <c r="D294" s="633"/>
      <c r="E294" s="1062"/>
      <c r="F294" s="784"/>
      <c r="G294" s="784"/>
      <c r="H294" s="711"/>
      <c r="I294" s="784"/>
      <c r="J294" s="106">
        <v>420</v>
      </c>
      <c r="K294" s="1122">
        <v>445.12</v>
      </c>
      <c r="L294" s="1122">
        <f>+J294*K294</f>
        <v>186950.39999999999</v>
      </c>
      <c r="M294" s="106">
        <v>360</v>
      </c>
      <c r="N294" s="1122">
        <v>445.12</v>
      </c>
      <c r="O294" s="1121">
        <f>+M294*N294</f>
        <v>160243.20000000001</v>
      </c>
      <c r="P294" s="1837"/>
      <c r="R294" s="5">
        <v>445120</v>
      </c>
      <c r="S294" s="5">
        <f>+R294/1000</f>
        <v>445.12</v>
      </c>
    </row>
    <row r="295" spans="1:19" s="5" customFormat="1" ht="13.5" x14ac:dyDescent="0.25">
      <c r="A295" s="1048">
        <v>280</v>
      </c>
      <c r="B295" s="1486" t="s">
        <v>1787</v>
      </c>
      <c r="C295" s="1058"/>
      <c r="D295" s="633"/>
      <c r="E295" s="1062"/>
      <c r="F295" s="784"/>
      <c r="G295" s="784"/>
      <c r="H295" s="711"/>
      <c r="I295" s="784"/>
      <c r="J295" s="106">
        <v>74</v>
      </c>
      <c r="K295" s="1122">
        <v>14.446</v>
      </c>
      <c r="L295" s="1122">
        <f t="shared" ref="L295:L324" si="9">+J295*K295</f>
        <v>1069.0039999999999</v>
      </c>
      <c r="M295" s="106">
        <v>49</v>
      </c>
      <c r="N295" s="1122">
        <v>14.446</v>
      </c>
      <c r="O295" s="1121">
        <f t="shared" ref="O295:O326" si="10">+M295*N295</f>
        <v>707.85400000000004</v>
      </c>
      <c r="P295" s="1837"/>
      <c r="R295" s="5" t="s">
        <v>4651</v>
      </c>
      <c r="S295" s="5">
        <f t="shared" ref="S295:S325" si="11">+R295/1000</f>
        <v>14.446</v>
      </c>
    </row>
    <row r="296" spans="1:19" s="5" customFormat="1" ht="27" x14ac:dyDescent="0.25">
      <c r="A296" s="1048">
        <v>281</v>
      </c>
      <c r="B296" s="1486" t="s">
        <v>4629</v>
      </c>
      <c r="C296" s="1058"/>
      <c r="D296" s="633"/>
      <c r="E296" s="1062"/>
      <c r="F296" s="784"/>
      <c r="G296" s="784"/>
      <c r="H296" s="711"/>
      <c r="I296" s="784"/>
      <c r="J296" s="106">
        <v>19</v>
      </c>
      <c r="K296" s="1122">
        <v>380.32799999999997</v>
      </c>
      <c r="L296" s="1122">
        <f t="shared" si="9"/>
        <v>7226.232</v>
      </c>
      <c r="M296" s="106">
        <v>16</v>
      </c>
      <c r="N296" s="1122">
        <v>380.32799999999997</v>
      </c>
      <c r="O296" s="1121">
        <f t="shared" si="10"/>
        <v>6085.2479999999996</v>
      </c>
      <c r="P296" s="1837"/>
      <c r="R296" s="5">
        <v>380328</v>
      </c>
      <c r="S296" s="5">
        <f t="shared" si="11"/>
        <v>380.32799999999997</v>
      </c>
    </row>
    <row r="297" spans="1:19" s="5" customFormat="1" ht="13.5" x14ac:dyDescent="0.25">
      <c r="A297" s="1048">
        <v>282</v>
      </c>
      <c r="B297" s="1486" t="s">
        <v>4630</v>
      </c>
      <c r="C297" s="1058"/>
      <c r="D297" s="633"/>
      <c r="E297" s="1062"/>
      <c r="F297" s="784"/>
      <c r="G297" s="784"/>
      <c r="H297" s="711"/>
      <c r="I297" s="784"/>
      <c r="J297" s="106">
        <v>572</v>
      </c>
      <c r="K297" s="1122">
        <v>54.198</v>
      </c>
      <c r="L297" s="1122">
        <f t="shared" si="9"/>
        <v>31001.256000000001</v>
      </c>
      <c r="M297" s="106">
        <v>453</v>
      </c>
      <c r="N297" s="1122">
        <v>54.198</v>
      </c>
      <c r="O297" s="1121">
        <f t="shared" si="10"/>
        <v>24551.694</v>
      </c>
      <c r="P297" s="1837"/>
      <c r="R297" s="5">
        <v>54198</v>
      </c>
      <c r="S297" s="5">
        <f t="shared" si="11"/>
        <v>54.198</v>
      </c>
    </row>
    <row r="298" spans="1:19" s="5" customFormat="1" ht="13.5" x14ac:dyDescent="0.25">
      <c r="A298" s="1048">
        <v>283</v>
      </c>
      <c r="B298" s="1486" t="s">
        <v>4631</v>
      </c>
      <c r="C298" s="1058"/>
      <c r="D298" s="633"/>
      <c r="E298" s="1062"/>
      <c r="F298" s="784"/>
      <c r="G298" s="784"/>
      <c r="H298" s="711"/>
      <c r="I298" s="784"/>
      <c r="J298" s="106">
        <v>32</v>
      </c>
      <c r="K298" s="1122">
        <v>308.88</v>
      </c>
      <c r="L298" s="1122">
        <f t="shared" si="9"/>
        <v>9884.16</v>
      </c>
      <c r="M298" s="106">
        <v>24</v>
      </c>
      <c r="N298" s="1122">
        <v>308.88</v>
      </c>
      <c r="O298" s="1121">
        <f t="shared" si="10"/>
        <v>7413.12</v>
      </c>
      <c r="P298" s="1837"/>
      <c r="R298" s="5">
        <v>308880</v>
      </c>
      <c r="S298" s="5">
        <f t="shared" si="11"/>
        <v>308.88</v>
      </c>
    </row>
    <row r="299" spans="1:19" s="5" customFormat="1" ht="13.5" x14ac:dyDescent="0.25">
      <c r="A299" s="1048">
        <v>284</v>
      </c>
      <c r="B299" s="1486" t="s">
        <v>4632</v>
      </c>
      <c r="C299" s="1058"/>
      <c r="D299" s="633"/>
      <c r="E299" s="1062"/>
      <c r="F299" s="784"/>
      <c r="G299" s="784"/>
      <c r="H299" s="711"/>
      <c r="I299" s="784"/>
      <c r="J299" s="106">
        <v>423</v>
      </c>
      <c r="K299" s="1122">
        <v>141.44</v>
      </c>
      <c r="L299" s="1122">
        <f t="shared" si="9"/>
        <v>59829.120000000003</v>
      </c>
      <c r="M299" s="106">
        <v>270</v>
      </c>
      <c r="N299" s="1122">
        <v>141.44</v>
      </c>
      <c r="O299" s="1121">
        <f t="shared" si="10"/>
        <v>38188.800000000003</v>
      </c>
      <c r="P299" s="1837"/>
      <c r="R299" s="5">
        <v>141440</v>
      </c>
      <c r="S299" s="5">
        <f t="shared" si="11"/>
        <v>141.44</v>
      </c>
    </row>
    <row r="300" spans="1:19" s="5" customFormat="1" ht="13.5" x14ac:dyDescent="0.25">
      <c r="A300" s="1048">
        <v>285</v>
      </c>
      <c r="B300" s="1486" t="s">
        <v>4633</v>
      </c>
      <c r="C300" s="1058"/>
      <c r="D300" s="633"/>
      <c r="E300" s="1062"/>
      <c r="F300" s="784"/>
      <c r="G300" s="784"/>
      <c r="H300" s="711"/>
      <c r="I300" s="784"/>
      <c r="J300" s="106">
        <v>13</v>
      </c>
      <c r="K300" s="1122">
        <v>170</v>
      </c>
      <c r="L300" s="1122">
        <f t="shared" si="9"/>
        <v>2210</v>
      </c>
      <c r="M300" s="106">
        <v>18</v>
      </c>
      <c r="N300" s="1122">
        <v>170</v>
      </c>
      <c r="O300" s="1121">
        <f t="shared" si="10"/>
        <v>3060</v>
      </c>
      <c r="P300" s="1837"/>
      <c r="R300" s="5">
        <v>170000</v>
      </c>
      <c r="S300" s="5">
        <f t="shared" si="11"/>
        <v>170</v>
      </c>
    </row>
    <row r="301" spans="1:19" s="5" customFormat="1" ht="13.5" x14ac:dyDescent="0.25">
      <c r="A301" s="1048">
        <v>286</v>
      </c>
      <c r="B301" s="1486" t="s">
        <v>809</v>
      </c>
      <c r="C301" s="1058"/>
      <c r="D301" s="633"/>
      <c r="E301" s="1062"/>
      <c r="F301" s="784"/>
      <c r="G301" s="784"/>
      <c r="H301" s="711"/>
      <c r="I301" s="784"/>
      <c r="J301" s="106">
        <v>143</v>
      </c>
      <c r="K301" s="1122">
        <v>40</v>
      </c>
      <c r="L301" s="1122">
        <f t="shared" si="9"/>
        <v>5720</v>
      </c>
      <c r="M301" s="106">
        <v>156</v>
      </c>
      <c r="N301" s="1122">
        <v>40</v>
      </c>
      <c r="O301" s="1121">
        <f t="shared" si="10"/>
        <v>6240</v>
      </c>
      <c r="P301" s="1837"/>
      <c r="R301" s="5">
        <v>40000</v>
      </c>
      <c r="S301" s="5">
        <f t="shared" si="11"/>
        <v>40</v>
      </c>
    </row>
    <row r="302" spans="1:19" s="5" customFormat="1" ht="13.5" x14ac:dyDescent="0.25">
      <c r="A302" s="1048">
        <v>287</v>
      </c>
      <c r="B302" s="1486" t="s">
        <v>4634</v>
      </c>
      <c r="C302" s="1058"/>
      <c r="D302" s="633"/>
      <c r="E302" s="1062"/>
      <c r="F302" s="784"/>
      <c r="G302" s="784"/>
      <c r="H302" s="711"/>
      <c r="I302" s="784"/>
      <c r="J302" s="106">
        <v>58</v>
      </c>
      <c r="K302" s="1122">
        <v>202.27</v>
      </c>
      <c r="L302" s="1122">
        <f t="shared" si="9"/>
        <v>11731.66</v>
      </c>
      <c r="M302" s="106">
        <v>44</v>
      </c>
      <c r="N302" s="1122">
        <v>202.27</v>
      </c>
      <c r="O302" s="1121">
        <f t="shared" si="10"/>
        <v>8899.880000000001</v>
      </c>
      <c r="P302" s="1837"/>
      <c r="R302" s="5">
        <v>202270</v>
      </c>
      <c r="S302" s="5">
        <f t="shared" si="11"/>
        <v>202.27</v>
      </c>
    </row>
    <row r="303" spans="1:19" s="5" customFormat="1" ht="13.5" x14ac:dyDescent="0.25">
      <c r="A303" s="1048">
        <v>288</v>
      </c>
      <c r="B303" s="1486" t="s">
        <v>4635</v>
      </c>
      <c r="C303" s="1058"/>
      <c r="D303" s="633"/>
      <c r="E303" s="1062"/>
      <c r="F303" s="784"/>
      <c r="G303" s="784"/>
      <c r="H303" s="711"/>
      <c r="I303" s="784"/>
      <c r="J303" s="106">
        <v>190</v>
      </c>
      <c r="K303" s="1122">
        <v>280.8</v>
      </c>
      <c r="L303" s="1122">
        <f t="shared" si="9"/>
        <v>53352</v>
      </c>
      <c r="M303" s="106">
        <v>146</v>
      </c>
      <c r="N303" s="1122">
        <v>280.8</v>
      </c>
      <c r="O303" s="1121">
        <f t="shared" si="10"/>
        <v>40996.800000000003</v>
      </c>
      <c r="P303" s="1837"/>
      <c r="R303" s="5">
        <v>280800</v>
      </c>
      <c r="S303" s="5">
        <f t="shared" si="11"/>
        <v>280.8</v>
      </c>
    </row>
    <row r="304" spans="1:19" s="5" customFormat="1" ht="13.5" x14ac:dyDescent="0.25">
      <c r="A304" s="1048">
        <v>289</v>
      </c>
      <c r="B304" s="1486" t="s">
        <v>783</v>
      </c>
      <c r="C304" s="1058"/>
      <c r="D304" s="633"/>
      <c r="E304" s="1062"/>
      <c r="F304" s="784"/>
      <c r="G304" s="784"/>
      <c r="H304" s="711"/>
      <c r="I304" s="784"/>
      <c r="J304" s="106">
        <v>12</v>
      </c>
      <c r="K304" s="1122">
        <v>3893.76</v>
      </c>
      <c r="L304" s="1122">
        <f t="shared" si="9"/>
        <v>46725.120000000003</v>
      </c>
      <c r="M304" s="106">
        <v>13</v>
      </c>
      <c r="N304" s="1122">
        <v>3893.76</v>
      </c>
      <c r="O304" s="1121">
        <f t="shared" si="10"/>
        <v>50618.880000000005</v>
      </c>
      <c r="P304" s="1837"/>
      <c r="R304" s="5">
        <v>3893760</v>
      </c>
      <c r="S304" s="5">
        <f t="shared" si="11"/>
        <v>3893.76</v>
      </c>
    </row>
    <row r="305" spans="1:19" s="5" customFormat="1" ht="13.5" x14ac:dyDescent="0.25">
      <c r="A305" s="1048">
        <v>290</v>
      </c>
      <c r="B305" s="1486" t="s">
        <v>3653</v>
      </c>
      <c r="C305" s="1058"/>
      <c r="D305" s="633"/>
      <c r="E305" s="1062"/>
      <c r="F305" s="784"/>
      <c r="G305" s="784"/>
      <c r="H305" s="711"/>
      <c r="I305" s="784"/>
      <c r="J305" s="106">
        <v>20</v>
      </c>
      <c r="K305" s="1122">
        <v>2480.4</v>
      </c>
      <c r="L305" s="1122">
        <f t="shared" si="9"/>
        <v>49608</v>
      </c>
      <c r="M305" s="106">
        <v>23</v>
      </c>
      <c r="N305" s="1122">
        <v>2480.4</v>
      </c>
      <c r="O305" s="1121">
        <f t="shared" si="10"/>
        <v>57049.200000000004</v>
      </c>
      <c r="P305" s="1837"/>
      <c r="R305" s="5">
        <v>2480400</v>
      </c>
      <c r="S305" s="5">
        <f t="shared" si="11"/>
        <v>2480.4</v>
      </c>
    </row>
    <row r="306" spans="1:19" s="5" customFormat="1" ht="13.5" x14ac:dyDescent="0.25">
      <c r="A306" s="1048">
        <v>291</v>
      </c>
      <c r="B306" s="1486" t="s">
        <v>2283</v>
      </c>
      <c r="C306" s="1058"/>
      <c r="D306" s="633"/>
      <c r="E306" s="1062"/>
      <c r="F306" s="784"/>
      <c r="G306" s="784"/>
      <c r="H306" s="711"/>
      <c r="I306" s="784"/>
      <c r="J306" s="106">
        <v>17</v>
      </c>
      <c r="K306" s="1122">
        <v>205.92</v>
      </c>
      <c r="L306" s="1122">
        <f t="shared" si="9"/>
        <v>3500.64</v>
      </c>
      <c r="M306" s="106">
        <v>13</v>
      </c>
      <c r="N306" s="1122">
        <v>205.92</v>
      </c>
      <c r="O306" s="1121">
        <f t="shared" si="10"/>
        <v>2676.96</v>
      </c>
      <c r="P306" s="1837"/>
      <c r="R306" s="5">
        <v>205920</v>
      </c>
      <c r="S306" s="5">
        <f t="shared" si="11"/>
        <v>205.92</v>
      </c>
    </row>
    <row r="307" spans="1:19" s="5" customFormat="1" ht="13.5" x14ac:dyDescent="0.25">
      <c r="A307" s="1048">
        <v>292</v>
      </c>
      <c r="B307" s="1486" t="s">
        <v>4636</v>
      </c>
      <c r="C307" s="1058"/>
      <c r="D307" s="633"/>
      <c r="E307" s="1062"/>
      <c r="F307" s="784"/>
      <c r="G307" s="784"/>
      <c r="H307" s="711"/>
      <c r="I307" s="784"/>
      <c r="J307" s="106">
        <v>38</v>
      </c>
      <c r="K307" s="1122">
        <v>70</v>
      </c>
      <c r="L307" s="1122">
        <f t="shared" si="9"/>
        <v>2660</v>
      </c>
      <c r="M307" s="106">
        <v>51</v>
      </c>
      <c r="N307" s="1122">
        <v>70</v>
      </c>
      <c r="O307" s="1121">
        <f t="shared" si="10"/>
        <v>3570</v>
      </c>
      <c r="P307" s="1837"/>
      <c r="R307" s="5">
        <v>70000</v>
      </c>
      <c r="S307" s="5">
        <f t="shared" si="11"/>
        <v>70</v>
      </c>
    </row>
    <row r="308" spans="1:19" s="5" customFormat="1" ht="13.5" x14ac:dyDescent="0.25">
      <c r="A308" s="1048">
        <v>293</v>
      </c>
      <c r="B308" s="1486" t="s">
        <v>4637</v>
      </c>
      <c r="C308" s="1058"/>
      <c r="D308" s="633"/>
      <c r="E308" s="1062"/>
      <c r="F308" s="784"/>
      <c r="G308" s="784"/>
      <c r="H308" s="711"/>
      <c r="I308" s="784"/>
      <c r="J308" s="106">
        <v>64</v>
      </c>
      <c r="K308" s="1122">
        <v>46</v>
      </c>
      <c r="L308" s="1122">
        <f t="shared" si="9"/>
        <v>2944</v>
      </c>
      <c r="M308" s="106">
        <v>63</v>
      </c>
      <c r="N308" s="1122">
        <v>46</v>
      </c>
      <c r="O308" s="1121">
        <f t="shared" si="10"/>
        <v>2898</v>
      </c>
      <c r="P308" s="1837"/>
      <c r="R308" s="5">
        <v>46000</v>
      </c>
      <c r="S308" s="5">
        <f t="shared" si="11"/>
        <v>46</v>
      </c>
    </row>
    <row r="309" spans="1:19" s="5" customFormat="1" ht="13.5" x14ac:dyDescent="0.25">
      <c r="A309" s="1048">
        <v>294</v>
      </c>
      <c r="B309" s="1486" t="s">
        <v>1948</v>
      </c>
      <c r="C309" s="1058"/>
      <c r="D309" s="633"/>
      <c r="E309" s="1062"/>
      <c r="F309" s="784"/>
      <c r="G309" s="784"/>
      <c r="H309" s="711"/>
      <c r="I309" s="784"/>
      <c r="J309" s="106">
        <v>5</v>
      </c>
      <c r="K309" s="1122">
        <v>280</v>
      </c>
      <c r="L309" s="1122">
        <f t="shared" si="9"/>
        <v>1400</v>
      </c>
      <c r="M309" s="106">
        <v>5</v>
      </c>
      <c r="N309" s="1122">
        <v>280</v>
      </c>
      <c r="O309" s="1121">
        <f t="shared" si="10"/>
        <v>1400</v>
      </c>
      <c r="P309" s="1837"/>
      <c r="R309" s="5">
        <v>280000</v>
      </c>
      <c r="S309" s="5">
        <f t="shared" si="11"/>
        <v>280</v>
      </c>
    </row>
    <row r="310" spans="1:19" s="5" customFormat="1" ht="13.5" x14ac:dyDescent="0.25">
      <c r="A310" s="1048">
        <v>295</v>
      </c>
      <c r="B310" s="1486" t="s">
        <v>4638</v>
      </c>
      <c r="C310" s="1058"/>
      <c r="D310" s="633"/>
      <c r="E310" s="1062"/>
      <c r="F310" s="784"/>
      <c r="G310" s="784"/>
      <c r="H310" s="711"/>
      <c r="I310" s="784"/>
      <c r="J310" s="106">
        <v>15</v>
      </c>
      <c r="K310" s="1122">
        <v>1200</v>
      </c>
      <c r="L310" s="1122">
        <f t="shared" si="9"/>
        <v>18000</v>
      </c>
      <c r="M310" s="106">
        <v>0</v>
      </c>
      <c r="N310" s="1122">
        <v>1200</v>
      </c>
      <c r="O310" s="1121">
        <f t="shared" si="10"/>
        <v>0</v>
      </c>
      <c r="P310" s="1837"/>
      <c r="R310" s="5">
        <v>1200000</v>
      </c>
      <c r="S310" s="5">
        <f t="shared" si="11"/>
        <v>1200</v>
      </c>
    </row>
    <row r="311" spans="1:19" s="5" customFormat="1" ht="13.5" x14ac:dyDescent="0.25">
      <c r="A311" s="1048">
        <v>296</v>
      </c>
      <c r="B311" s="1486" t="s">
        <v>4639</v>
      </c>
      <c r="C311" s="1058"/>
      <c r="D311" s="633"/>
      <c r="E311" s="1062"/>
      <c r="F311" s="784"/>
      <c r="G311" s="784"/>
      <c r="H311" s="711"/>
      <c r="I311" s="784"/>
      <c r="J311" s="106">
        <v>1</v>
      </c>
      <c r="K311" s="1122">
        <v>811.2</v>
      </c>
      <c r="L311" s="1122">
        <f t="shared" si="9"/>
        <v>811.2</v>
      </c>
      <c r="M311" s="106">
        <v>0</v>
      </c>
      <c r="N311" s="1122">
        <v>811.2</v>
      </c>
      <c r="O311" s="1121">
        <f t="shared" si="10"/>
        <v>0</v>
      </c>
      <c r="P311" s="1837"/>
      <c r="R311" s="5">
        <v>811200</v>
      </c>
      <c r="S311" s="5">
        <f t="shared" si="11"/>
        <v>811.2</v>
      </c>
    </row>
    <row r="312" spans="1:19" s="5" customFormat="1" ht="13.5" x14ac:dyDescent="0.25">
      <c r="A312" s="1048">
        <v>297</v>
      </c>
      <c r="B312" s="1486" t="s">
        <v>4640</v>
      </c>
      <c r="C312" s="1058"/>
      <c r="D312" s="633"/>
      <c r="E312" s="1062"/>
      <c r="F312" s="784"/>
      <c r="G312" s="784"/>
      <c r="H312" s="711"/>
      <c r="I312" s="784"/>
      <c r="J312" s="106">
        <v>11</v>
      </c>
      <c r="K312" s="1122">
        <v>145</v>
      </c>
      <c r="L312" s="1122">
        <f t="shared" si="9"/>
        <v>1595</v>
      </c>
      <c r="M312" s="106">
        <v>8</v>
      </c>
      <c r="N312" s="1122">
        <v>145</v>
      </c>
      <c r="O312" s="1121">
        <f t="shared" si="10"/>
        <v>1160</v>
      </c>
      <c r="P312" s="1837"/>
      <c r="R312" s="5">
        <v>145000</v>
      </c>
      <c r="S312" s="5">
        <f t="shared" si="11"/>
        <v>145</v>
      </c>
    </row>
    <row r="313" spans="1:19" s="5" customFormat="1" ht="13.5" x14ac:dyDescent="0.25">
      <c r="A313" s="1048">
        <v>298</v>
      </c>
      <c r="B313" s="1486" t="s">
        <v>810</v>
      </c>
      <c r="C313" s="1058"/>
      <c r="D313" s="633"/>
      <c r="E313" s="1062"/>
      <c r="F313" s="784"/>
      <c r="G313" s="784"/>
      <c r="H313" s="711"/>
      <c r="I313" s="784"/>
      <c r="J313" s="106">
        <v>37</v>
      </c>
      <c r="K313" s="1122">
        <v>60</v>
      </c>
      <c r="L313" s="1122">
        <f t="shared" si="9"/>
        <v>2220</v>
      </c>
      <c r="M313" s="106">
        <v>20</v>
      </c>
      <c r="N313" s="1122">
        <v>60</v>
      </c>
      <c r="O313" s="1121">
        <f t="shared" si="10"/>
        <v>1200</v>
      </c>
      <c r="P313" s="1837"/>
      <c r="R313" s="5">
        <v>60000</v>
      </c>
      <c r="S313" s="5">
        <f t="shared" si="11"/>
        <v>60</v>
      </c>
    </row>
    <row r="314" spans="1:19" s="5" customFormat="1" ht="13.5" x14ac:dyDescent="0.25">
      <c r="A314" s="1048">
        <v>299</v>
      </c>
      <c r="B314" s="1486" t="s">
        <v>4641</v>
      </c>
      <c r="C314" s="1058"/>
      <c r="D314" s="633"/>
      <c r="E314" s="1062"/>
      <c r="F314" s="784"/>
      <c r="G314" s="784"/>
      <c r="H314" s="711"/>
      <c r="I314" s="784"/>
      <c r="J314" s="106">
        <v>29</v>
      </c>
      <c r="K314" s="1122">
        <v>45</v>
      </c>
      <c r="L314" s="1122">
        <f t="shared" si="9"/>
        <v>1305</v>
      </c>
      <c r="M314" s="106">
        <v>22</v>
      </c>
      <c r="N314" s="1122">
        <v>45</v>
      </c>
      <c r="O314" s="1121">
        <f t="shared" si="10"/>
        <v>990</v>
      </c>
      <c r="P314" s="1837"/>
      <c r="R314" s="5">
        <v>45000</v>
      </c>
      <c r="S314" s="5">
        <f t="shared" si="11"/>
        <v>45</v>
      </c>
    </row>
    <row r="315" spans="1:19" s="5" customFormat="1" ht="13.5" x14ac:dyDescent="0.25">
      <c r="A315" s="1048">
        <v>300</v>
      </c>
      <c r="B315" s="1486" t="s">
        <v>2285</v>
      </c>
      <c r="C315" s="1058"/>
      <c r="D315" s="633"/>
      <c r="E315" s="1062"/>
      <c r="F315" s="784"/>
      <c r="G315" s="784"/>
      <c r="H315" s="711"/>
      <c r="I315" s="784"/>
      <c r="J315" s="106">
        <v>26</v>
      </c>
      <c r="K315" s="1122">
        <v>206.96</v>
      </c>
      <c r="L315" s="1122">
        <f t="shared" si="9"/>
        <v>5380.96</v>
      </c>
      <c r="M315" s="106">
        <v>17</v>
      </c>
      <c r="N315" s="1122">
        <v>206.96</v>
      </c>
      <c r="O315" s="1121">
        <f t="shared" si="10"/>
        <v>3518.32</v>
      </c>
      <c r="P315" s="1837"/>
      <c r="R315" s="5">
        <v>206960</v>
      </c>
      <c r="S315" s="5">
        <f t="shared" si="11"/>
        <v>206.96</v>
      </c>
    </row>
    <row r="316" spans="1:19" s="5" customFormat="1" ht="13.5" x14ac:dyDescent="0.25">
      <c r="A316" s="1048">
        <v>301</v>
      </c>
      <c r="B316" s="1486" t="s">
        <v>4642</v>
      </c>
      <c r="C316" s="1058"/>
      <c r="D316" s="633"/>
      <c r="E316" s="1062"/>
      <c r="F316" s="784"/>
      <c r="G316" s="784"/>
      <c r="H316" s="711"/>
      <c r="I316" s="784"/>
      <c r="J316" s="106">
        <v>28</v>
      </c>
      <c r="K316" s="1122">
        <v>12</v>
      </c>
      <c r="L316" s="1122">
        <f t="shared" si="9"/>
        <v>336</v>
      </c>
      <c r="M316" s="106">
        <v>18</v>
      </c>
      <c r="N316" s="1122">
        <v>12</v>
      </c>
      <c r="O316" s="1121">
        <f t="shared" si="10"/>
        <v>216</v>
      </c>
      <c r="P316" s="1837"/>
      <c r="R316" s="5">
        <v>12000</v>
      </c>
      <c r="S316" s="5">
        <f t="shared" si="11"/>
        <v>12</v>
      </c>
    </row>
    <row r="317" spans="1:19" s="5" customFormat="1" ht="13.5" x14ac:dyDescent="0.25">
      <c r="A317" s="1048">
        <v>302</v>
      </c>
      <c r="B317" s="1486" t="s">
        <v>4338</v>
      </c>
      <c r="C317" s="1058"/>
      <c r="D317" s="633"/>
      <c r="E317" s="1062"/>
      <c r="F317" s="784"/>
      <c r="G317" s="784"/>
      <c r="H317" s="711"/>
      <c r="I317" s="784"/>
      <c r="J317" s="106">
        <v>13</v>
      </c>
      <c r="K317" s="1122">
        <v>210</v>
      </c>
      <c r="L317" s="1122">
        <f t="shared" si="9"/>
        <v>2730</v>
      </c>
      <c r="M317" s="106">
        <v>7</v>
      </c>
      <c r="N317" s="1122">
        <v>210</v>
      </c>
      <c r="O317" s="1121">
        <f t="shared" si="10"/>
        <v>1470</v>
      </c>
      <c r="P317" s="1837"/>
      <c r="R317" s="5">
        <v>210000</v>
      </c>
      <c r="S317" s="5">
        <f t="shared" si="11"/>
        <v>210</v>
      </c>
    </row>
    <row r="318" spans="1:19" s="5" customFormat="1" ht="13.5" x14ac:dyDescent="0.25">
      <c r="A318" s="1048">
        <v>303</v>
      </c>
      <c r="B318" s="1486" t="s">
        <v>4489</v>
      </c>
      <c r="C318" s="1058"/>
      <c r="D318" s="633"/>
      <c r="E318" s="1062"/>
      <c r="F318" s="784"/>
      <c r="G318" s="784"/>
      <c r="H318" s="711"/>
      <c r="I318" s="784"/>
      <c r="J318" s="106">
        <v>9</v>
      </c>
      <c r="K318" s="1122">
        <v>250</v>
      </c>
      <c r="L318" s="1122">
        <f t="shared" si="9"/>
        <v>2250</v>
      </c>
      <c r="M318" s="106">
        <v>1</v>
      </c>
      <c r="N318" s="1122">
        <v>250</v>
      </c>
      <c r="O318" s="1121">
        <f t="shared" si="10"/>
        <v>250</v>
      </c>
      <c r="P318" s="1837"/>
      <c r="R318" s="5">
        <v>250000</v>
      </c>
      <c r="S318" s="5">
        <f t="shared" si="11"/>
        <v>250</v>
      </c>
    </row>
    <row r="319" spans="1:19" s="5" customFormat="1" ht="13.5" x14ac:dyDescent="0.25">
      <c r="A319" s="1048">
        <v>304</v>
      </c>
      <c r="B319" s="1486" t="s">
        <v>4643</v>
      </c>
      <c r="C319" s="1058"/>
      <c r="D319" s="633"/>
      <c r="E319" s="1062"/>
      <c r="F319" s="784"/>
      <c r="G319" s="784"/>
      <c r="H319" s="711"/>
      <c r="I319" s="784"/>
      <c r="J319" s="106">
        <v>95</v>
      </c>
      <c r="K319" s="1122">
        <v>96.658000000000001</v>
      </c>
      <c r="L319" s="1122">
        <f t="shared" si="9"/>
        <v>9182.51</v>
      </c>
      <c r="M319" s="106">
        <v>71</v>
      </c>
      <c r="N319" s="1122">
        <v>96.658000000000001</v>
      </c>
      <c r="O319" s="1121">
        <f t="shared" si="10"/>
        <v>6862.7179999999998</v>
      </c>
      <c r="P319" s="1837"/>
      <c r="R319" s="5">
        <v>96658</v>
      </c>
      <c r="S319" s="5">
        <f t="shared" si="11"/>
        <v>96.658000000000001</v>
      </c>
    </row>
    <row r="320" spans="1:19" s="5" customFormat="1" ht="13.5" x14ac:dyDescent="0.25">
      <c r="A320" s="1048">
        <v>305</v>
      </c>
      <c r="B320" s="1486" t="s">
        <v>4644</v>
      </c>
      <c r="C320" s="1058"/>
      <c r="D320" s="633"/>
      <c r="E320" s="1062"/>
      <c r="F320" s="784"/>
      <c r="G320" s="784"/>
      <c r="H320" s="711"/>
      <c r="I320" s="784"/>
      <c r="J320" s="106">
        <v>17</v>
      </c>
      <c r="K320" s="1122">
        <v>440.96</v>
      </c>
      <c r="L320" s="1122">
        <f t="shared" si="9"/>
        <v>7496.32</v>
      </c>
      <c r="M320" s="106">
        <v>18</v>
      </c>
      <c r="N320" s="1122">
        <v>440.96</v>
      </c>
      <c r="O320" s="1121">
        <f t="shared" si="10"/>
        <v>7937.28</v>
      </c>
      <c r="P320" s="1837"/>
      <c r="R320" s="5">
        <v>440960</v>
      </c>
      <c r="S320" s="5">
        <f t="shared" si="11"/>
        <v>440.96</v>
      </c>
    </row>
    <row r="321" spans="1:19" s="5" customFormat="1" ht="13.5" x14ac:dyDescent="0.25">
      <c r="A321" s="1048">
        <v>306</v>
      </c>
      <c r="B321" s="1486" t="s">
        <v>4645</v>
      </c>
      <c r="C321" s="1058"/>
      <c r="D321" s="633"/>
      <c r="E321" s="1062"/>
      <c r="F321" s="784"/>
      <c r="G321" s="784"/>
      <c r="H321" s="711"/>
      <c r="I321" s="784"/>
      <c r="J321" s="106">
        <v>26</v>
      </c>
      <c r="K321" s="1122">
        <v>19.655999999999999</v>
      </c>
      <c r="L321" s="1122">
        <f t="shared" si="9"/>
        <v>511.05599999999998</v>
      </c>
      <c r="M321" s="106">
        <v>16</v>
      </c>
      <c r="N321" s="1122">
        <v>19.655999999999999</v>
      </c>
      <c r="O321" s="1121">
        <f t="shared" si="10"/>
        <v>314.49599999999998</v>
      </c>
      <c r="P321" s="1837"/>
      <c r="R321" s="5">
        <v>19656</v>
      </c>
      <c r="S321" s="5">
        <f t="shared" si="11"/>
        <v>19.655999999999999</v>
      </c>
    </row>
    <row r="322" spans="1:19" s="5" customFormat="1" ht="13.5" x14ac:dyDescent="0.25">
      <c r="A322" s="1048">
        <v>307</v>
      </c>
      <c r="B322" s="1486" t="s">
        <v>4646</v>
      </c>
      <c r="C322" s="1058"/>
      <c r="D322" s="633"/>
      <c r="E322" s="1062"/>
      <c r="F322" s="784"/>
      <c r="G322" s="784"/>
      <c r="H322" s="711"/>
      <c r="I322" s="784"/>
      <c r="J322" s="106">
        <v>32</v>
      </c>
      <c r="K322" s="1122">
        <v>223.6</v>
      </c>
      <c r="L322" s="1122">
        <f t="shared" si="9"/>
        <v>7155.2</v>
      </c>
      <c r="M322" s="106">
        <v>26</v>
      </c>
      <c r="N322" s="1122">
        <v>223.6</v>
      </c>
      <c r="O322" s="1121">
        <f t="shared" si="10"/>
        <v>5813.5999999999995</v>
      </c>
      <c r="P322" s="1837"/>
      <c r="R322" s="5">
        <v>223600</v>
      </c>
      <c r="S322" s="5">
        <f t="shared" si="11"/>
        <v>223.6</v>
      </c>
    </row>
    <row r="323" spans="1:19" s="5" customFormat="1" ht="13.5" x14ac:dyDescent="0.25">
      <c r="A323" s="1048">
        <v>308</v>
      </c>
      <c r="B323" s="1486" t="s">
        <v>4647</v>
      </c>
      <c r="C323" s="1058"/>
      <c r="D323" s="633"/>
      <c r="E323" s="1062"/>
      <c r="F323" s="784"/>
      <c r="G323" s="784"/>
      <c r="H323" s="711"/>
      <c r="I323" s="784"/>
      <c r="J323" s="106">
        <v>60</v>
      </c>
      <c r="K323" s="1122">
        <v>19.219000000000001</v>
      </c>
      <c r="L323" s="1122">
        <f t="shared" si="9"/>
        <v>1153.1400000000001</v>
      </c>
      <c r="M323" s="106">
        <v>60</v>
      </c>
      <c r="N323" s="1122">
        <v>19.219000000000001</v>
      </c>
      <c r="O323" s="1121">
        <f t="shared" si="10"/>
        <v>1153.1400000000001</v>
      </c>
      <c r="P323" s="1837"/>
      <c r="R323" s="5">
        <v>19219</v>
      </c>
      <c r="S323" s="5">
        <f t="shared" si="11"/>
        <v>19.219000000000001</v>
      </c>
    </row>
    <row r="324" spans="1:19" s="5" customFormat="1" ht="13.5" x14ac:dyDescent="0.25">
      <c r="A324" s="1048">
        <v>309</v>
      </c>
      <c r="B324" s="1486" t="s">
        <v>4648</v>
      </c>
      <c r="C324" s="1058"/>
      <c r="D324" s="633"/>
      <c r="E324" s="1062"/>
      <c r="F324" s="784"/>
      <c r="G324" s="784"/>
      <c r="H324" s="711"/>
      <c r="I324" s="784"/>
      <c r="J324" s="106">
        <v>6</v>
      </c>
      <c r="K324" s="1122">
        <v>99.84</v>
      </c>
      <c r="L324" s="1122">
        <f t="shared" si="9"/>
        <v>599.04</v>
      </c>
      <c r="M324" s="106">
        <v>10</v>
      </c>
      <c r="N324" s="1122">
        <v>99.84</v>
      </c>
      <c r="O324" s="1121">
        <f t="shared" si="10"/>
        <v>998.40000000000009</v>
      </c>
      <c r="P324" s="1837"/>
      <c r="R324" s="5">
        <v>99840</v>
      </c>
      <c r="S324" s="5">
        <f t="shared" si="11"/>
        <v>99.84</v>
      </c>
    </row>
    <row r="325" spans="1:19" s="5" customFormat="1" ht="13.5" x14ac:dyDescent="0.25">
      <c r="A325" s="1048">
        <v>310</v>
      </c>
      <c r="B325" s="1486" t="s">
        <v>4649</v>
      </c>
      <c r="C325" s="1058"/>
      <c r="D325" s="633"/>
      <c r="E325" s="1062"/>
      <c r="F325" s="784"/>
      <c r="G325" s="784"/>
      <c r="H325" s="711"/>
      <c r="I325" s="784"/>
      <c r="J325" s="106"/>
      <c r="K325" s="1122"/>
      <c r="L325" s="1122"/>
      <c r="M325" s="106">
        <v>4</v>
      </c>
      <c r="N325" s="1122">
        <v>300</v>
      </c>
      <c r="O325" s="1121">
        <f t="shared" si="10"/>
        <v>1200</v>
      </c>
      <c r="P325" s="1837"/>
      <c r="S325" s="5">
        <f t="shared" si="11"/>
        <v>0</v>
      </c>
    </row>
    <row r="326" spans="1:19" s="5" customFormat="1" ht="13.5" x14ac:dyDescent="0.25">
      <c r="A326" s="1048">
        <v>311</v>
      </c>
      <c r="B326" s="1486" t="s">
        <v>4650</v>
      </c>
      <c r="C326" s="1058"/>
      <c r="D326" s="633"/>
      <c r="E326" s="1062"/>
      <c r="F326" s="784"/>
      <c r="G326" s="784"/>
      <c r="H326" s="711"/>
      <c r="I326" s="784"/>
      <c r="J326" s="106"/>
      <c r="K326" s="1122"/>
      <c r="L326" s="1122"/>
      <c r="M326" s="106">
        <v>5</v>
      </c>
      <c r="N326" s="1122">
        <v>100</v>
      </c>
      <c r="O326" s="1121">
        <f t="shared" si="10"/>
        <v>500</v>
      </c>
      <c r="P326" s="1847"/>
    </row>
    <row r="327" spans="1:19" ht="13.5" customHeight="1" x14ac:dyDescent="0.2">
      <c r="A327" s="606">
        <v>1</v>
      </c>
      <c r="B327" s="796" t="s">
        <v>4228</v>
      </c>
      <c r="C327" s="633" t="s">
        <v>701</v>
      </c>
      <c r="D327" s="633">
        <v>150</v>
      </c>
      <c r="E327" s="633">
        <v>2008</v>
      </c>
      <c r="F327" s="1082">
        <v>15749.25</v>
      </c>
      <c r="G327" s="784">
        <f t="shared" si="6"/>
        <v>15749.25</v>
      </c>
      <c r="H327" s="711">
        <v>100</v>
      </c>
      <c r="I327" s="784">
        <f t="shared" si="7"/>
        <v>0</v>
      </c>
      <c r="J327" s="644"/>
      <c r="K327" s="692"/>
      <c r="L327" s="692"/>
      <c r="M327" s="644"/>
      <c r="N327" s="692"/>
      <c r="O327" s="692"/>
      <c r="P327" s="1836" t="s">
        <v>1145</v>
      </c>
    </row>
    <row r="328" spans="1:19" ht="13.5" customHeight="1" x14ac:dyDescent="0.2">
      <c r="A328" s="606">
        <v>2</v>
      </c>
      <c r="B328" s="796" t="s">
        <v>4229</v>
      </c>
      <c r="C328" s="633" t="s">
        <v>701</v>
      </c>
      <c r="D328" s="633">
        <v>270</v>
      </c>
      <c r="E328" s="633">
        <v>2008</v>
      </c>
      <c r="F328" s="1082">
        <v>18738</v>
      </c>
      <c r="G328" s="784">
        <f t="shared" si="6"/>
        <v>18738</v>
      </c>
      <c r="H328" s="711">
        <v>100</v>
      </c>
      <c r="I328" s="784">
        <f t="shared" si="7"/>
        <v>0</v>
      </c>
      <c r="J328" s="644"/>
      <c r="K328" s="692"/>
      <c r="L328" s="692"/>
      <c r="M328" s="644"/>
      <c r="N328" s="692"/>
      <c r="O328" s="692"/>
      <c r="P328" s="1837"/>
    </row>
    <row r="329" spans="1:19" ht="13.5" customHeight="1" x14ac:dyDescent="0.2">
      <c r="A329" s="606">
        <v>3</v>
      </c>
      <c r="B329" s="796" t="s">
        <v>4230</v>
      </c>
      <c r="C329" s="633" t="s">
        <v>701</v>
      </c>
      <c r="D329" s="633">
        <v>1</v>
      </c>
      <c r="E329" s="633">
        <v>2008</v>
      </c>
      <c r="F329" s="1082">
        <v>3996</v>
      </c>
      <c r="G329" s="784">
        <f t="shared" si="6"/>
        <v>3996</v>
      </c>
      <c r="H329" s="711">
        <v>100</v>
      </c>
      <c r="I329" s="784">
        <f t="shared" si="7"/>
        <v>0</v>
      </c>
      <c r="J329" s="644"/>
      <c r="K329" s="692"/>
      <c r="L329" s="692"/>
      <c r="M329" s="644"/>
      <c r="N329" s="692"/>
      <c r="O329" s="692"/>
      <c r="P329" s="1837"/>
    </row>
    <row r="330" spans="1:19" ht="13.5" customHeight="1" x14ac:dyDescent="0.2">
      <c r="A330" s="606">
        <v>4</v>
      </c>
      <c r="B330" s="796" t="s">
        <v>4231</v>
      </c>
      <c r="C330" s="633" t="s">
        <v>701</v>
      </c>
      <c r="D330" s="633">
        <v>45</v>
      </c>
      <c r="E330" s="633">
        <v>2008</v>
      </c>
      <c r="F330" s="1082">
        <v>14145.75</v>
      </c>
      <c r="G330" s="784">
        <f t="shared" si="6"/>
        <v>14145.75</v>
      </c>
      <c r="H330" s="711">
        <v>100</v>
      </c>
      <c r="I330" s="784">
        <f t="shared" si="7"/>
        <v>0</v>
      </c>
      <c r="J330" s="644"/>
      <c r="K330" s="692"/>
      <c r="L330" s="692"/>
      <c r="M330" s="644"/>
      <c r="N330" s="692"/>
      <c r="O330" s="692"/>
      <c r="P330" s="1837"/>
    </row>
    <row r="331" spans="1:19" ht="13.5" customHeight="1" x14ac:dyDescent="0.2">
      <c r="A331" s="606">
        <v>5</v>
      </c>
      <c r="B331" s="796" t="s">
        <v>4232</v>
      </c>
      <c r="C331" s="633" t="s">
        <v>701</v>
      </c>
      <c r="D331" s="633">
        <v>67</v>
      </c>
      <c r="E331" s="633">
        <v>2008</v>
      </c>
      <c r="F331" s="1082">
        <v>9105.2999999999993</v>
      </c>
      <c r="G331" s="784">
        <f t="shared" si="6"/>
        <v>9105.2999999999993</v>
      </c>
      <c r="H331" s="711">
        <v>100</v>
      </c>
      <c r="I331" s="784">
        <f t="shared" si="7"/>
        <v>0</v>
      </c>
      <c r="J331" s="644"/>
      <c r="K331" s="692"/>
      <c r="L331" s="692"/>
      <c r="M331" s="644"/>
      <c r="N331" s="692"/>
      <c r="O331" s="692"/>
      <c r="P331" s="1837"/>
    </row>
    <row r="332" spans="1:19" ht="13.5" customHeight="1" x14ac:dyDescent="0.2">
      <c r="A332" s="606">
        <v>6</v>
      </c>
      <c r="B332" s="796" t="s">
        <v>4233</v>
      </c>
      <c r="C332" s="633" t="s">
        <v>4234</v>
      </c>
      <c r="D332" s="633">
        <v>207</v>
      </c>
      <c r="E332" s="633">
        <v>2008</v>
      </c>
      <c r="F332" s="1082">
        <v>17388</v>
      </c>
      <c r="G332" s="784">
        <f t="shared" si="6"/>
        <v>17388</v>
      </c>
      <c r="H332" s="711">
        <v>100</v>
      </c>
      <c r="I332" s="784">
        <f t="shared" si="7"/>
        <v>0</v>
      </c>
      <c r="J332" s="644"/>
      <c r="K332" s="692"/>
      <c r="L332" s="692"/>
      <c r="M332" s="644"/>
      <c r="N332" s="692"/>
      <c r="O332" s="692"/>
      <c r="P332" s="1837"/>
    </row>
    <row r="333" spans="1:19" ht="13.5" customHeight="1" x14ac:dyDescent="0.2">
      <c r="A333" s="606">
        <v>7</v>
      </c>
      <c r="B333" s="796" t="s">
        <v>4233</v>
      </c>
      <c r="C333" s="633" t="s">
        <v>701</v>
      </c>
      <c r="D333" s="633">
        <v>1</v>
      </c>
      <c r="E333" s="633">
        <v>2008</v>
      </c>
      <c r="F333" s="1082">
        <v>17</v>
      </c>
      <c r="G333" s="784">
        <f t="shared" si="6"/>
        <v>17</v>
      </c>
      <c r="H333" s="711">
        <v>100</v>
      </c>
      <c r="I333" s="784">
        <f t="shared" si="7"/>
        <v>0</v>
      </c>
      <c r="J333" s="644"/>
      <c r="K333" s="692"/>
      <c r="L333" s="692"/>
      <c r="M333" s="644"/>
      <c r="N333" s="692"/>
      <c r="O333" s="692"/>
      <c r="P333" s="1837"/>
    </row>
    <row r="334" spans="1:19" ht="13.5" customHeight="1" x14ac:dyDescent="0.2">
      <c r="A334" s="606">
        <v>8</v>
      </c>
      <c r="B334" s="796" t="s">
        <v>4235</v>
      </c>
      <c r="C334" s="633" t="s">
        <v>701</v>
      </c>
      <c r="D334" s="633">
        <v>52</v>
      </c>
      <c r="E334" s="633">
        <v>2006</v>
      </c>
      <c r="F334" s="1082">
        <v>13000</v>
      </c>
      <c r="G334" s="784">
        <f t="shared" si="6"/>
        <v>13000</v>
      </c>
      <c r="H334" s="711">
        <v>100</v>
      </c>
      <c r="I334" s="784">
        <f t="shared" si="7"/>
        <v>0</v>
      </c>
      <c r="J334" s="644"/>
      <c r="K334" s="692"/>
      <c r="L334" s="692"/>
      <c r="M334" s="644"/>
      <c r="N334" s="692"/>
      <c r="O334" s="692"/>
      <c r="P334" s="1837"/>
    </row>
    <row r="335" spans="1:19" ht="20.25" customHeight="1" x14ac:dyDescent="0.2">
      <c r="A335" s="606">
        <v>9</v>
      </c>
      <c r="B335" s="272" t="s">
        <v>4236</v>
      </c>
      <c r="C335" s="633" t="s">
        <v>701</v>
      </c>
      <c r="D335" s="633">
        <v>1</v>
      </c>
      <c r="E335" s="633">
        <v>2013</v>
      </c>
      <c r="F335" s="1082">
        <v>488.76</v>
      </c>
      <c r="G335" s="784">
        <f t="shared" si="6"/>
        <v>488.76</v>
      </c>
      <c r="H335" s="711">
        <v>100</v>
      </c>
      <c r="I335" s="784">
        <f t="shared" si="7"/>
        <v>0</v>
      </c>
      <c r="J335" s="644"/>
      <c r="K335" s="692"/>
      <c r="L335" s="692"/>
      <c r="M335" s="644"/>
      <c r="N335" s="692"/>
      <c r="O335" s="692"/>
      <c r="P335" s="1837"/>
    </row>
    <row r="336" spans="1:19" ht="13.5" customHeight="1" x14ac:dyDescent="0.2">
      <c r="A336" s="606">
        <v>10</v>
      </c>
      <c r="B336" s="783" t="s">
        <v>4237</v>
      </c>
      <c r="C336" s="633" t="s">
        <v>701</v>
      </c>
      <c r="D336" s="633">
        <v>1</v>
      </c>
      <c r="E336" s="633">
        <v>2014</v>
      </c>
      <c r="F336" s="1082">
        <v>140.48500000000001</v>
      </c>
      <c r="G336" s="784">
        <f t="shared" si="6"/>
        <v>140.48500000000001</v>
      </c>
      <c r="H336" s="711">
        <v>100</v>
      </c>
      <c r="I336" s="784">
        <f t="shared" si="7"/>
        <v>0</v>
      </c>
      <c r="J336" s="644"/>
      <c r="K336" s="692"/>
      <c r="L336" s="692"/>
      <c r="M336" s="644"/>
      <c r="N336" s="692"/>
      <c r="O336" s="692"/>
      <c r="P336" s="1837"/>
    </row>
    <row r="337" spans="1:16" ht="13.5" customHeight="1" x14ac:dyDescent="0.2">
      <c r="A337" s="606">
        <v>11</v>
      </c>
      <c r="B337" s="783" t="s">
        <v>4238</v>
      </c>
      <c r="C337" s="633" t="s">
        <v>701</v>
      </c>
      <c r="D337" s="633">
        <v>1</v>
      </c>
      <c r="E337" s="633">
        <v>2014</v>
      </c>
      <c r="F337" s="1082">
        <v>107.5</v>
      </c>
      <c r="G337" s="784">
        <f t="shared" si="6"/>
        <v>107.5</v>
      </c>
      <c r="H337" s="711">
        <v>100</v>
      </c>
      <c r="I337" s="784">
        <f t="shared" si="7"/>
        <v>0</v>
      </c>
      <c r="J337" s="644"/>
      <c r="K337" s="692"/>
      <c r="L337" s="692"/>
      <c r="M337" s="644"/>
      <c r="N337" s="692"/>
      <c r="O337" s="692"/>
      <c r="P337" s="1837"/>
    </row>
    <row r="338" spans="1:16" ht="13.5" customHeight="1" x14ac:dyDescent="0.2">
      <c r="A338" s="606">
        <v>12</v>
      </c>
      <c r="B338" s="783" t="s">
        <v>4239</v>
      </c>
      <c r="C338" s="633" t="s">
        <v>701</v>
      </c>
      <c r="D338" s="633">
        <v>2</v>
      </c>
      <c r="E338" s="633">
        <v>2013</v>
      </c>
      <c r="F338" s="1082">
        <v>154.29560000000001</v>
      </c>
      <c r="G338" s="784">
        <f t="shared" si="6"/>
        <v>154.29560000000001</v>
      </c>
      <c r="H338" s="711">
        <v>100</v>
      </c>
      <c r="I338" s="784">
        <f t="shared" si="7"/>
        <v>0</v>
      </c>
      <c r="J338" s="644"/>
      <c r="K338" s="692"/>
      <c r="L338" s="692"/>
      <c r="M338" s="644"/>
      <c r="N338" s="692"/>
      <c r="O338" s="692"/>
      <c r="P338" s="1837"/>
    </row>
    <row r="339" spans="1:16" ht="13.5" customHeight="1" x14ac:dyDescent="0.2">
      <c r="A339" s="606">
        <v>13</v>
      </c>
      <c r="B339" s="783" t="s">
        <v>4240</v>
      </c>
      <c r="C339" s="633" t="s">
        <v>701</v>
      </c>
      <c r="D339" s="633">
        <v>1</v>
      </c>
      <c r="E339" s="633">
        <v>2008</v>
      </c>
      <c r="F339" s="1082">
        <v>103.66200000000001</v>
      </c>
      <c r="G339" s="784">
        <f t="shared" si="6"/>
        <v>103.66200000000001</v>
      </c>
      <c r="H339" s="711">
        <v>100</v>
      </c>
      <c r="I339" s="784">
        <f t="shared" si="7"/>
        <v>0</v>
      </c>
      <c r="J339" s="644"/>
      <c r="K339" s="692"/>
      <c r="L339" s="692"/>
      <c r="M339" s="644"/>
      <c r="N339" s="692"/>
      <c r="O339" s="692"/>
      <c r="P339" s="1837"/>
    </row>
    <row r="340" spans="1:16" ht="38.25" customHeight="1" x14ac:dyDescent="0.2">
      <c r="A340" s="606">
        <v>14</v>
      </c>
      <c r="B340" s="796" t="s">
        <v>4241</v>
      </c>
      <c r="C340" s="633" t="s">
        <v>701</v>
      </c>
      <c r="D340" s="633">
        <v>1</v>
      </c>
      <c r="E340" s="633">
        <v>2010</v>
      </c>
      <c r="F340" s="1082">
        <v>267.3</v>
      </c>
      <c r="G340" s="784">
        <f t="shared" si="6"/>
        <v>267.3</v>
      </c>
      <c r="H340" s="711">
        <v>100</v>
      </c>
      <c r="I340" s="784">
        <f t="shared" si="7"/>
        <v>0</v>
      </c>
      <c r="J340" s="644"/>
      <c r="K340" s="692"/>
      <c r="L340" s="692"/>
      <c r="M340" s="644"/>
      <c r="N340" s="692"/>
      <c r="O340" s="692"/>
      <c r="P340" s="1837"/>
    </row>
    <row r="341" spans="1:16" ht="27" x14ac:dyDescent="0.2">
      <c r="A341" s="606">
        <v>15</v>
      </c>
      <c r="B341" s="796" t="s">
        <v>4242</v>
      </c>
      <c r="C341" s="633" t="s">
        <v>701</v>
      </c>
      <c r="D341" s="633">
        <v>1</v>
      </c>
      <c r="E341" s="633">
        <v>2010</v>
      </c>
      <c r="F341" s="1082">
        <v>241.7</v>
      </c>
      <c r="G341" s="784">
        <f t="shared" si="6"/>
        <v>241.7</v>
      </c>
      <c r="H341" s="711">
        <v>100</v>
      </c>
      <c r="I341" s="784">
        <f t="shared" si="7"/>
        <v>0</v>
      </c>
      <c r="J341" s="644"/>
      <c r="K341" s="692"/>
      <c r="L341" s="692"/>
      <c r="M341" s="644"/>
      <c r="N341" s="692"/>
      <c r="O341" s="692"/>
      <c r="P341" s="1837"/>
    </row>
    <row r="342" spans="1:16" ht="27" x14ac:dyDescent="0.2">
      <c r="A342" s="606">
        <v>16</v>
      </c>
      <c r="B342" s="796" t="s">
        <v>4242</v>
      </c>
      <c r="C342" s="633" t="s">
        <v>701</v>
      </c>
      <c r="D342" s="633">
        <v>1</v>
      </c>
      <c r="E342" s="633">
        <v>2010</v>
      </c>
      <c r="F342" s="1082">
        <v>241.7</v>
      </c>
      <c r="G342" s="784">
        <f t="shared" si="6"/>
        <v>241.7</v>
      </c>
      <c r="H342" s="711">
        <v>100</v>
      </c>
      <c r="I342" s="784">
        <f t="shared" si="7"/>
        <v>0</v>
      </c>
      <c r="J342" s="644"/>
      <c r="K342" s="692"/>
      <c r="L342" s="692"/>
      <c r="M342" s="644"/>
      <c r="N342" s="692"/>
      <c r="O342" s="692"/>
      <c r="P342" s="1837"/>
    </row>
    <row r="343" spans="1:16" ht="27" x14ac:dyDescent="0.2">
      <c r="A343" s="606">
        <v>17</v>
      </c>
      <c r="B343" s="796" t="s">
        <v>4243</v>
      </c>
      <c r="C343" s="633" t="s">
        <v>701</v>
      </c>
      <c r="D343" s="633">
        <v>2</v>
      </c>
      <c r="E343" s="633">
        <v>2008</v>
      </c>
      <c r="F343" s="1082">
        <v>1283</v>
      </c>
      <c r="G343" s="784">
        <f t="shared" si="6"/>
        <v>1283</v>
      </c>
      <c r="H343" s="711">
        <v>100</v>
      </c>
      <c r="I343" s="784">
        <f t="shared" si="7"/>
        <v>0</v>
      </c>
      <c r="J343" s="644"/>
      <c r="K343" s="692"/>
      <c r="L343" s="692"/>
      <c r="M343" s="644"/>
      <c r="N343" s="692"/>
      <c r="O343" s="692"/>
      <c r="P343" s="1837"/>
    </row>
    <row r="344" spans="1:16" ht="27" x14ac:dyDescent="0.2">
      <c r="A344" s="606">
        <v>18</v>
      </c>
      <c r="B344" s="796" t="s">
        <v>4244</v>
      </c>
      <c r="C344" s="633" t="s">
        <v>701</v>
      </c>
      <c r="D344" s="633">
        <v>1</v>
      </c>
      <c r="E344" s="633">
        <v>2011</v>
      </c>
      <c r="F344" s="1082">
        <v>436.32</v>
      </c>
      <c r="G344" s="784">
        <f t="shared" si="6"/>
        <v>436.32</v>
      </c>
      <c r="H344" s="711">
        <v>100</v>
      </c>
      <c r="I344" s="784">
        <f t="shared" si="7"/>
        <v>0</v>
      </c>
      <c r="J344" s="644"/>
      <c r="K344" s="692"/>
      <c r="L344" s="692"/>
      <c r="M344" s="644"/>
      <c r="N344" s="692"/>
      <c r="O344" s="692"/>
      <c r="P344" s="1837"/>
    </row>
    <row r="345" spans="1:16" ht="27" x14ac:dyDescent="0.2">
      <c r="A345" s="606">
        <v>19</v>
      </c>
      <c r="B345" s="796" t="s">
        <v>4244</v>
      </c>
      <c r="C345" s="633" t="s">
        <v>701</v>
      </c>
      <c r="D345" s="633">
        <v>1</v>
      </c>
      <c r="E345" s="633">
        <v>2011</v>
      </c>
      <c r="F345" s="1082">
        <v>436.32</v>
      </c>
      <c r="G345" s="784">
        <f t="shared" si="6"/>
        <v>436.32</v>
      </c>
      <c r="H345" s="711">
        <v>100</v>
      </c>
      <c r="I345" s="784">
        <f t="shared" si="7"/>
        <v>0</v>
      </c>
      <c r="J345" s="644"/>
      <c r="K345" s="692"/>
      <c r="L345" s="692"/>
      <c r="M345" s="644"/>
      <c r="N345" s="692"/>
      <c r="O345" s="692"/>
      <c r="P345" s="1837"/>
    </row>
    <row r="346" spans="1:16" ht="27" x14ac:dyDescent="0.2">
      <c r="A346" s="606">
        <v>20</v>
      </c>
      <c r="B346" s="796" t="s">
        <v>4244</v>
      </c>
      <c r="C346" s="633" t="s">
        <v>701</v>
      </c>
      <c r="D346" s="633">
        <v>1</v>
      </c>
      <c r="E346" s="633">
        <v>2011</v>
      </c>
      <c r="F346" s="1082">
        <v>436.32</v>
      </c>
      <c r="G346" s="784">
        <f t="shared" si="6"/>
        <v>436.32</v>
      </c>
      <c r="H346" s="711">
        <v>100</v>
      </c>
      <c r="I346" s="784">
        <f t="shared" si="7"/>
        <v>0</v>
      </c>
      <c r="J346" s="644"/>
      <c r="K346" s="692"/>
      <c r="L346" s="692"/>
      <c r="M346" s="644"/>
      <c r="N346" s="692"/>
      <c r="O346" s="692"/>
      <c r="P346" s="1837"/>
    </row>
    <row r="347" spans="1:16" ht="20.25" customHeight="1" x14ac:dyDescent="0.2">
      <c r="A347" s="606">
        <v>21</v>
      </c>
      <c r="B347" s="796" t="s">
        <v>4245</v>
      </c>
      <c r="C347" s="633" t="s">
        <v>701</v>
      </c>
      <c r="D347" s="633">
        <v>1</v>
      </c>
      <c r="E347" s="633">
        <v>2010</v>
      </c>
      <c r="F347" s="1082">
        <v>404.685</v>
      </c>
      <c r="G347" s="784">
        <f t="shared" ref="G347:G410" si="12">F347*H347%</f>
        <v>404.685</v>
      </c>
      <c r="H347" s="711">
        <v>100</v>
      </c>
      <c r="I347" s="784">
        <f t="shared" ref="I347:I410" si="13">F347-G347</f>
        <v>0</v>
      </c>
      <c r="J347" s="644"/>
      <c r="K347" s="692"/>
      <c r="L347" s="692"/>
      <c r="M347" s="644"/>
      <c r="N347" s="692"/>
      <c r="O347" s="692"/>
      <c r="P347" s="1837"/>
    </row>
    <row r="348" spans="1:16" ht="13.5" customHeight="1" x14ac:dyDescent="0.2">
      <c r="A348" s="606">
        <v>22</v>
      </c>
      <c r="B348" s="796" t="s">
        <v>4246</v>
      </c>
      <c r="C348" s="633" t="s">
        <v>701</v>
      </c>
      <c r="D348" s="633">
        <v>1</v>
      </c>
      <c r="E348" s="633">
        <v>2008</v>
      </c>
      <c r="F348" s="1082">
        <v>493.3</v>
      </c>
      <c r="G348" s="784">
        <f t="shared" si="12"/>
        <v>493.3</v>
      </c>
      <c r="H348" s="711">
        <v>100</v>
      </c>
      <c r="I348" s="784">
        <f t="shared" si="13"/>
        <v>0</v>
      </c>
      <c r="J348" s="644"/>
      <c r="K348" s="692"/>
      <c r="L348" s="692"/>
      <c r="M348" s="644"/>
      <c r="N348" s="692"/>
      <c r="O348" s="692"/>
      <c r="P348" s="1837"/>
    </row>
    <row r="349" spans="1:16" ht="20.25" customHeight="1" x14ac:dyDescent="0.2">
      <c r="A349" s="606">
        <v>23</v>
      </c>
      <c r="B349" s="796" t="s">
        <v>4247</v>
      </c>
      <c r="C349" s="633" t="s">
        <v>701</v>
      </c>
      <c r="D349" s="633">
        <v>1</v>
      </c>
      <c r="E349" s="633">
        <v>2012</v>
      </c>
      <c r="F349" s="1082">
        <v>270</v>
      </c>
      <c r="G349" s="784">
        <f t="shared" si="12"/>
        <v>270</v>
      </c>
      <c r="H349" s="711">
        <v>100</v>
      </c>
      <c r="I349" s="784">
        <f t="shared" si="13"/>
        <v>0</v>
      </c>
      <c r="J349" s="644"/>
      <c r="K349" s="692"/>
      <c r="L349" s="692"/>
      <c r="M349" s="644"/>
      <c r="N349" s="692"/>
      <c r="O349" s="692"/>
      <c r="P349" s="1837"/>
    </row>
    <row r="350" spans="1:16" ht="20.25" customHeight="1" x14ac:dyDescent="0.2">
      <c r="A350" s="606">
        <v>24</v>
      </c>
      <c r="B350" s="796" t="s">
        <v>4248</v>
      </c>
      <c r="C350" s="633" t="s">
        <v>701</v>
      </c>
      <c r="D350" s="633">
        <v>1</v>
      </c>
      <c r="E350" s="633">
        <v>2007</v>
      </c>
      <c r="F350" s="1082">
        <v>259.10000000000002</v>
      </c>
      <c r="G350" s="784">
        <f t="shared" si="12"/>
        <v>259.10000000000002</v>
      </c>
      <c r="H350" s="711">
        <v>100</v>
      </c>
      <c r="I350" s="784">
        <f t="shared" si="13"/>
        <v>0</v>
      </c>
      <c r="J350" s="644"/>
      <c r="K350" s="692"/>
      <c r="L350" s="692"/>
      <c r="M350" s="644"/>
      <c r="N350" s="692"/>
      <c r="O350" s="692"/>
      <c r="P350" s="1837"/>
    </row>
    <row r="351" spans="1:16" ht="27" x14ac:dyDescent="0.2">
      <c r="A351" s="606">
        <v>25</v>
      </c>
      <c r="B351" s="796" t="s">
        <v>4249</v>
      </c>
      <c r="C351" s="633" t="s">
        <v>701</v>
      </c>
      <c r="D351" s="633">
        <v>1</v>
      </c>
      <c r="E351" s="633">
        <v>2014</v>
      </c>
      <c r="F351" s="1082">
        <v>150</v>
      </c>
      <c r="G351" s="784">
        <f t="shared" si="12"/>
        <v>150</v>
      </c>
      <c r="H351" s="711">
        <v>100</v>
      </c>
      <c r="I351" s="784">
        <f t="shared" si="13"/>
        <v>0</v>
      </c>
      <c r="J351" s="644"/>
      <c r="K351" s="692"/>
      <c r="L351" s="692"/>
      <c r="M351" s="644"/>
      <c r="N351" s="692"/>
      <c r="O351" s="692"/>
      <c r="P351" s="1837"/>
    </row>
    <row r="352" spans="1:16" ht="27" x14ac:dyDescent="0.2">
      <c r="A352" s="606">
        <v>26</v>
      </c>
      <c r="B352" s="796" t="s">
        <v>4250</v>
      </c>
      <c r="C352" s="633" t="s">
        <v>701</v>
      </c>
      <c r="D352" s="633">
        <v>1</v>
      </c>
      <c r="E352" s="633">
        <v>2014</v>
      </c>
      <c r="F352" s="1082">
        <v>384.24</v>
      </c>
      <c r="G352" s="784">
        <f t="shared" si="12"/>
        <v>384.24</v>
      </c>
      <c r="H352" s="711">
        <v>100</v>
      </c>
      <c r="I352" s="784">
        <f t="shared" si="13"/>
        <v>0</v>
      </c>
      <c r="J352" s="644"/>
      <c r="K352" s="692"/>
      <c r="L352" s="692"/>
      <c r="M352" s="644"/>
      <c r="N352" s="692"/>
      <c r="O352" s="692"/>
      <c r="P352" s="1837"/>
    </row>
    <row r="353" spans="1:16" ht="27" x14ac:dyDescent="0.2">
      <c r="A353" s="606">
        <v>27</v>
      </c>
      <c r="B353" s="796" t="s">
        <v>4251</v>
      </c>
      <c r="C353" s="633" t="s">
        <v>701</v>
      </c>
      <c r="D353" s="633">
        <v>1</v>
      </c>
      <c r="E353" s="633">
        <v>2014</v>
      </c>
      <c r="F353" s="1082">
        <v>290.2</v>
      </c>
      <c r="G353" s="784">
        <f t="shared" si="12"/>
        <v>290.2</v>
      </c>
      <c r="H353" s="711">
        <v>100</v>
      </c>
      <c r="I353" s="784">
        <f t="shared" si="13"/>
        <v>0</v>
      </c>
      <c r="J353" s="644"/>
      <c r="K353" s="692"/>
      <c r="L353" s="692"/>
      <c r="M353" s="644"/>
      <c r="N353" s="692"/>
      <c r="O353" s="692"/>
      <c r="P353" s="1837"/>
    </row>
    <row r="354" spans="1:16" ht="27" x14ac:dyDescent="0.2">
      <c r="A354" s="606">
        <v>28</v>
      </c>
      <c r="B354" s="796" t="s">
        <v>4252</v>
      </c>
      <c r="C354" s="633" t="s">
        <v>701</v>
      </c>
      <c r="D354" s="633">
        <v>1</v>
      </c>
      <c r="E354" s="633">
        <v>2014</v>
      </c>
      <c r="F354" s="1082">
        <v>493.3</v>
      </c>
      <c r="G354" s="784">
        <f t="shared" si="12"/>
        <v>493.3</v>
      </c>
      <c r="H354" s="711">
        <v>100</v>
      </c>
      <c r="I354" s="784">
        <f t="shared" si="13"/>
        <v>0</v>
      </c>
      <c r="J354" s="644"/>
      <c r="K354" s="692"/>
      <c r="L354" s="692"/>
      <c r="M354" s="644"/>
      <c r="N354" s="692"/>
      <c r="O354" s="692"/>
      <c r="P354" s="1837"/>
    </row>
    <row r="355" spans="1:16" ht="20.25" customHeight="1" x14ac:dyDescent="0.2">
      <c r="A355" s="606">
        <v>29</v>
      </c>
      <c r="B355" s="796" t="s">
        <v>4253</v>
      </c>
      <c r="C355" s="633" t="s">
        <v>701</v>
      </c>
      <c r="D355" s="633">
        <v>4</v>
      </c>
      <c r="E355" s="633">
        <v>2014</v>
      </c>
      <c r="F355" s="1082">
        <v>1943.3552</v>
      </c>
      <c r="G355" s="784">
        <f t="shared" si="12"/>
        <v>1943.3552</v>
      </c>
      <c r="H355" s="711">
        <v>100</v>
      </c>
      <c r="I355" s="784">
        <f t="shared" si="13"/>
        <v>0</v>
      </c>
      <c r="J355" s="644"/>
      <c r="K355" s="692"/>
      <c r="L355" s="692"/>
      <c r="M355" s="644"/>
      <c r="N355" s="692"/>
      <c r="O355" s="692"/>
      <c r="P355" s="1837"/>
    </row>
    <row r="356" spans="1:16" ht="20.25" customHeight="1" x14ac:dyDescent="0.2">
      <c r="A356" s="606">
        <v>30</v>
      </c>
      <c r="B356" s="796" t="s">
        <v>4254</v>
      </c>
      <c r="C356" s="633" t="s">
        <v>701</v>
      </c>
      <c r="D356" s="633">
        <v>1</v>
      </c>
      <c r="E356" s="633">
        <v>2013</v>
      </c>
      <c r="F356" s="1082">
        <v>512.01487999999995</v>
      </c>
      <c r="G356" s="784">
        <f t="shared" si="12"/>
        <v>512.01487999999995</v>
      </c>
      <c r="H356" s="711">
        <v>100</v>
      </c>
      <c r="I356" s="784">
        <f t="shared" si="13"/>
        <v>0</v>
      </c>
      <c r="J356" s="644"/>
      <c r="K356" s="692"/>
      <c r="L356" s="692"/>
      <c r="M356" s="644"/>
      <c r="N356" s="692"/>
      <c r="O356" s="692"/>
      <c r="P356" s="1837"/>
    </row>
    <row r="357" spans="1:16" ht="20.25" customHeight="1" x14ac:dyDescent="0.2">
      <c r="A357" s="606">
        <v>31</v>
      </c>
      <c r="B357" s="796" t="s">
        <v>4255</v>
      </c>
      <c r="C357" s="633" t="s">
        <v>701</v>
      </c>
      <c r="D357" s="633">
        <v>1</v>
      </c>
      <c r="E357" s="633">
        <v>2014</v>
      </c>
      <c r="F357" s="1082">
        <v>501.87819999999999</v>
      </c>
      <c r="G357" s="784">
        <f t="shared" si="12"/>
        <v>501.87819999999999</v>
      </c>
      <c r="H357" s="711">
        <v>100</v>
      </c>
      <c r="I357" s="784">
        <f t="shared" si="13"/>
        <v>0</v>
      </c>
      <c r="J357" s="644"/>
      <c r="K357" s="692"/>
      <c r="L357" s="692"/>
      <c r="M357" s="644"/>
      <c r="N357" s="692"/>
      <c r="O357" s="692"/>
      <c r="P357" s="1837"/>
    </row>
    <row r="358" spans="1:16" ht="27" x14ac:dyDescent="0.2">
      <c r="A358" s="606">
        <v>32</v>
      </c>
      <c r="B358" s="796" t="s">
        <v>4256</v>
      </c>
      <c r="C358" s="633" t="s">
        <v>701</v>
      </c>
      <c r="D358" s="633">
        <v>1</v>
      </c>
      <c r="E358" s="633">
        <v>2015</v>
      </c>
      <c r="F358" s="1082">
        <v>459</v>
      </c>
      <c r="G358" s="784">
        <f t="shared" si="12"/>
        <v>459</v>
      </c>
      <c r="H358" s="711">
        <v>100</v>
      </c>
      <c r="I358" s="784">
        <f t="shared" si="13"/>
        <v>0</v>
      </c>
      <c r="J358" s="644"/>
      <c r="K358" s="692"/>
      <c r="L358" s="692"/>
      <c r="M358" s="644"/>
      <c r="N358" s="692"/>
      <c r="O358" s="692"/>
      <c r="P358" s="1837"/>
    </row>
    <row r="359" spans="1:16" ht="20.25" customHeight="1" x14ac:dyDescent="0.2">
      <c r="A359" s="606">
        <v>33</v>
      </c>
      <c r="B359" s="796" t="s">
        <v>4257</v>
      </c>
      <c r="C359" s="633" t="s">
        <v>701</v>
      </c>
      <c r="D359" s="633">
        <v>1</v>
      </c>
      <c r="E359" s="633">
        <v>2013</v>
      </c>
      <c r="F359" s="1082">
        <v>83.64</v>
      </c>
      <c r="G359" s="784">
        <f t="shared" si="12"/>
        <v>83.64</v>
      </c>
      <c r="H359" s="711">
        <v>100</v>
      </c>
      <c r="I359" s="784">
        <f t="shared" si="13"/>
        <v>0</v>
      </c>
      <c r="J359" s="644"/>
      <c r="K359" s="692"/>
      <c r="L359" s="692"/>
      <c r="M359" s="644"/>
      <c r="N359" s="692"/>
      <c r="O359" s="692"/>
      <c r="P359" s="1837"/>
    </row>
    <row r="360" spans="1:16" ht="20.25" customHeight="1" x14ac:dyDescent="0.2">
      <c r="A360" s="606">
        <v>34</v>
      </c>
      <c r="B360" s="796" t="s">
        <v>4258</v>
      </c>
      <c r="C360" s="633" t="s">
        <v>701</v>
      </c>
      <c r="D360" s="633">
        <v>2</v>
      </c>
      <c r="E360" s="633">
        <v>2010</v>
      </c>
      <c r="F360" s="1082">
        <v>201.6</v>
      </c>
      <c r="G360" s="784">
        <f t="shared" si="12"/>
        <v>201.6</v>
      </c>
      <c r="H360" s="711">
        <v>100</v>
      </c>
      <c r="I360" s="784">
        <f t="shared" si="13"/>
        <v>0</v>
      </c>
      <c r="J360" s="644"/>
      <c r="K360" s="692"/>
      <c r="L360" s="692"/>
      <c r="M360" s="644"/>
      <c r="N360" s="692"/>
      <c r="O360" s="692"/>
      <c r="P360" s="1837"/>
    </row>
    <row r="361" spans="1:16" ht="13.5" customHeight="1" x14ac:dyDescent="0.2">
      <c r="A361" s="606">
        <v>35</v>
      </c>
      <c r="B361" s="796" t="s">
        <v>4259</v>
      </c>
      <c r="C361" s="633" t="s">
        <v>701</v>
      </c>
      <c r="D361" s="633">
        <v>1</v>
      </c>
      <c r="E361" s="633">
        <v>2010</v>
      </c>
      <c r="F361" s="1082">
        <v>112.8</v>
      </c>
      <c r="G361" s="784">
        <f t="shared" si="12"/>
        <v>112.8</v>
      </c>
      <c r="H361" s="711">
        <v>100</v>
      </c>
      <c r="I361" s="784">
        <f t="shared" si="13"/>
        <v>0</v>
      </c>
      <c r="J361" s="644"/>
      <c r="K361" s="692"/>
      <c r="L361" s="692"/>
      <c r="M361" s="644"/>
      <c r="N361" s="692"/>
      <c r="O361" s="692"/>
      <c r="P361" s="1837"/>
    </row>
    <row r="362" spans="1:16" ht="13.5" customHeight="1" x14ac:dyDescent="0.2">
      <c r="A362" s="606">
        <v>36</v>
      </c>
      <c r="B362" s="796" t="s">
        <v>4259</v>
      </c>
      <c r="C362" s="633" t="s">
        <v>701</v>
      </c>
      <c r="D362" s="633">
        <v>1</v>
      </c>
      <c r="E362" s="633">
        <v>2010</v>
      </c>
      <c r="F362" s="1082">
        <v>112.8</v>
      </c>
      <c r="G362" s="784">
        <f t="shared" si="12"/>
        <v>112.8</v>
      </c>
      <c r="H362" s="711">
        <v>100</v>
      </c>
      <c r="I362" s="784">
        <f t="shared" si="13"/>
        <v>0</v>
      </c>
      <c r="J362" s="644"/>
      <c r="K362" s="692"/>
      <c r="L362" s="692"/>
      <c r="M362" s="644"/>
      <c r="N362" s="692"/>
      <c r="O362" s="692"/>
      <c r="P362" s="1837"/>
    </row>
    <row r="363" spans="1:16" ht="13.5" customHeight="1" x14ac:dyDescent="0.2">
      <c r="A363" s="606">
        <v>37</v>
      </c>
      <c r="B363" s="796" t="s">
        <v>4259</v>
      </c>
      <c r="C363" s="633" t="s">
        <v>701</v>
      </c>
      <c r="D363" s="633">
        <v>1</v>
      </c>
      <c r="E363" s="633">
        <v>2010</v>
      </c>
      <c r="F363" s="1082">
        <v>112.8</v>
      </c>
      <c r="G363" s="784">
        <f t="shared" si="12"/>
        <v>112.8</v>
      </c>
      <c r="H363" s="711">
        <v>100</v>
      </c>
      <c r="I363" s="784">
        <f t="shared" si="13"/>
        <v>0</v>
      </c>
      <c r="J363" s="644"/>
      <c r="K363" s="692"/>
      <c r="L363" s="692"/>
      <c r="M363" s="644"/>
      <c r="N363" s="692"/>
      <c r="O363" s="692"/>
      <c r="P363" s="1837"/>
    </row>
    <row r="364" spans="1:16" ht="13.5" customHeight="1" x14ac:dyDescent="0.2">
      <c r="A364" s="606">
        <v>38</v>
      </c>
      <c r="B364" s="796" t="s">
        <v>4260</v>
      </c>
      <c r="C364" s="633" t="s">
        <v>701</v>
      </c>
      <c r="D364" s="633">
        <v>1</v>
      </c>
      <c r="E364" s="633">
        <v>2010</v>
      </c>
      <c r="F364" s="1082">
        <v>103.66200000000001</v>
      </c>
      <c r="G364" s="784">
        <f t="shared" si="12"/>
        <v>103.66200000000001</v>
      </c>
      <c r="H364" s="711">
        <v>100</v>
      </c>
      <c r="I364" s="784">
        <f t="shared" si="13"/>
        <v>0</v>
      </c>
      <c r="J364" s="644"/>
      <c r="K364" s="692"/>
      <c r="L364" s="692"/>
      <c r="M364" s="644"/>
      <c r="N364" s="692"/>
      <c r="O364" s="692"/>
      <c r="P364" s="1837"/>
    </row>
    <row r="365" spans="1:16" ht="13.5" customHeight="1" x14ac:dyDescent="0.2">
      <c r="A365" s="606">
        <v>39</v>
      </c>
      <c r="B365" s="796" t="s">
        <v>4261</v>
      </c>
      <c r="C365" s="633" t="s">
        <v>701</v>
      </c>
      <c r="D365" s="633">
        <v>1</v>
      </c>
      <c r="E365" s="633">
        <v>2014</v>
      </c>
      <c r="F365" s="1082">
        <v>103.66200000000001</v>
      </c>
      <c r="G365" s="784">
        <f t="shared" si="12"/>
        <v>103.66200000000001</v>
      </c>
      <c r="H365" s="711">
        <v>100</v>
      </c>
      <c r="I365" s="784">
        <f t="shared" si="13"/>
        <v>0</v>
      </c>
      <c r="J365" s="644"/>
      <c r="K365" s="692"/>
      <c r="L365" s="692"/>
      <c r="M365" s="644"/>
      <c r="N365" s="692"/>
      <c r="O365" s="692"/>
      <c r="P365" s="1837"/>
    </row>
    <row r="366" spans="1:16" ht="13.5" customHeight="1" x14ac:dyDescent="0.2">
      <c r="A366" s="606">
        <v>40</v>
      </c>
      <c r="B366" s="796" t="s">
        <v>4262</v>
      </c>
      <c r="C366" s="633" t="s">
        <v>701</v>
      </c>
      <c r="D366" s="633">
        <v>1</v>
      </c>
      <c r="E366" s="633">
        <v>2007</v>
      </c>
      <c r="F366" s="1082">
        <v>125.4</v>
      </c>
      <c r="G366" s="784">
        <f t="shared" si="12"/>
        <v>125.4</v>
      </c>
      <c r="H366" s="711">
        <v>100</v>
      </c>
      <c r="I366" s="784">
        <f t="shared" si="13"/>
        <v>0</v>
      </c>
      <c r="J366" s="644"/>
      <c r="K366" s="692"/>
      <c r="L366" s="692"/>
      <c r="M366" s="644"/>
      <c r="N366" s="692"/>
      <c r="O366" s="692"/>
      <c r="P366" s="1837"/>
    </row>
    <row r="367" spans="1:16" ht="13.5" customHeight="1" x14ac:dyDescent="0.2">
      <c r="A367" s="606">
        <v>41</v>
      </c>
      <c r="B367" s="796" t="s">
        <v>4257</v>
      </c>
      <c r="C367" s="633" t="s">
        <v>701</v>
      </c>
      <c r="D367" s="633">
        <v>1</v>
      </c>
      <c r="E367" s="633">
        <v>2010</v>
      </c>
      <c r="F367" s="1082">
        <v>83.64</v>
      </c>
      <c r="G367" s="784">
        <f t="shared" si="12"/>
        <v>83.64</v>
      </c>
      <c r="H367" s="711">
        <v>100</v>
      </c>
      <c r="I367" s="784">
        <f t="shared" si="13"/>
        <v>0</v>
      </c>
      <c r="J367" s="644"/>
      <c r="K367" s="692"/>
      <c r="L367" s="692"/>
      <c r="M367" s="644"/>
      <c r="N367" s="692"/>
      <c r="O367" s="692"/>
      <c r="P367" s="1837"/>
    </row>
    <row r="368" spans="1:16" ht="13.5" customHeight="1" x14ac:dyDescent="0.2">
      <c r="A368" s="606">
        <v>42</v>
      </c>
      <c r="B368" s="796" t="s">
        <v>4257</v>
      </c>
      <c r="C368" s="633" t="s">
        <v>701</v>
      </c>
      <c r="D368" s="633">
        <v>1</v>
      </c>
      <c r="E368" s="633">
        <v>2010</v>
      </c>
      <c r="F368" s="1082">
        <v>83.64</v>
      </c>
      <c r="G368" s="784">
        <f t="shared" si="12"/>
        <v>83.64</v>
      </c>
      <c r="H368" s="711">
        <v>100</v>
      </c>
      <c r="I368" s="784">
        <f t="shared" si="13"/>
        <v>0</v>
      </c>
      <c r="J368" s="644"/>
      <c r="K368" s="692"/>
      <c r="L368" s="692"/>
      <c r="M368" s="644"/>
      <c r="N368" s="692"/>
      <c r="O368" s="692"/>
      <c r="P368" s="1837"/>
    </row>
    <row r="369" spans="1:16" ht="13.5" customHeight="1" x14ac:dyDescent="0.2">
      <c r="A369" s="606">
        <v>43</v>
      </c>
      <c r="B369" s="796" t="s">
        <v>4257</v>
      </c>
      <c r="C369" s="633" t="s">
        <v>701</v>
      </c>
      <c r="D369" s="633">
        <v>1</v>
      </c>
      <c r="E369" s="633">
        <v>2010</v>
      </c>
      <c r="F369" s="1082">
        <v>83.64</v>
      </c>
      <c r="G369" s="784">
        <f t="shared" si="12"/>
        <v>83.64</v>
      </c>
      <c r="H369" s="711">
        <v>100</v>
      </c>
      <c r="I369" s="784">
        <f t="shared" si="13"/>
        <v>0</v>
      </c>
      <c r="J369" s="644"/>
      <c r="K369" s="692"/>
      <c r="L369" s="692"/>
      <c r="M369" s="644"/>
      <c r="N369" s="692"/>
      <c r="O369" s="692"/>
      <c r="P369" s="1837"/>
    </row>
    <row r="370" spans="1:16" ht="13.5" customHeight="1" x14ac:dyDescent="0.2">
      <c r="A370" s="606">
        <v>44</v>
      </c>
      <c r="B370" s="796" t="s">
        <v>4263</v>
      </c>
      <c r="C370" s="633" t="s">
        <v>701</v>
      </c>
      <c r="D370" s="633">
        <v>7</v>
      </c>
      <c r="E370" s="633">
        <v>2014</v>
      </c>
      <c r="F370" s="1082">
        <v>925.57080000000008</v>
      </c>
      <c r="G370" s="784">
        <f t="shared" si="12"/>
        <v>925.57080000000008</v>
      </c>
      <c r="H370" s="711">
        <v>100</v>
      </c>
      <c r="I370" s="784">
        <f t="shared" si="13"/>
        <v>0</v>
      </c>
      <c r="J370" s="644"/>
      <c r="K370" s="692"/>
      <c r="L370" s="692"/>
      <c r="M370" s="644"/>
      <c r="N370" s="692"/>
      <c r="O370" s="692"/>
      <c r="P370" s="1837"/>
    </row>
    <row r="371" spans="1:16" ht="13.5" customHeight="1" x14ac:dyDescent="0.2">
      <c r="A371" s="606">
        <v>45</v>
      </c>
      <c r="B371" s="796" t="s">
        <v>1948</v>
      </c>
      <c r="C371" s="633" t="s">
        <v>701</v>
      </c>
      <c r="D371" s="633">
        <v>1</v>
      </c>
      <c r="E371" s="633">
        <v>2015</v>
      </c>
      <c r="F371" s="1082">
        <v>59</v>
      </c>
      <c r="G371" s="784">
        <f t="shared" si="12"/>
        <v>59</v>
      </c>
      <c r="H371" s="711">
        <v>100</v>
      </c>
      <c r="I371" s="784">
        <f t="shared" si="13"/>
        <v>0</v>
      </c>
      <c r="J371" s="644"/>
      <c r="K371" s="692"/>
      <c r="L371" s="692"/>
      <c r="M371" s="644"/>
      <c r="N371" s="692"/>
      <c r="O371" s="692"/>
      <c r="P371" s="1837"/>
    </row>
    <row r="372" spans="1:16" ht="13.5" customHeight="1" x14ac:dyDescent="0.2">
      <c r="A372" s="606">
        <v>46</v>
      </c>
      <c r="B372" s="796" t="s">
        <v>4264</v>
      </c>
      <c r="C372" s="633" t="s">
        <v>701</v>
      </c>
      <c r="D372" s="633">
        <v>1</v>
      </c>
      <c r="E372" s="633">
        <v>2010</v>
      </c>
      <c r="F372" s="1082">
        <v>54</v>
      </c>
      <c r="G372" s="784">
        <f t="shared" si="12"/>
        <v>54</v>
      </c>
      <c r="H372" s="711">
        <v>100</v>
      </c>
      <c r="I372" s="784">
        <f t="shared" si="13"/>
        <v>0</v>
      </c>
      <c r="J372" s="644"/>
      <c r="K372" s="692"/>
      <c r="L372" s="692"/>
      <c r="M372" s="644"/>
      <c r="N372" s="692"/>
      <c r="O372" s="692"/>
      <c r="P372" s="1837"/>
    </row>
    <row r="373" spans="1:16" ht="13.5" customHeight="1" x14ac:dyDescent="0.2">
      <c r="A373" s="606">
        <v>47</v>
      </c>
      <c r="B373" s="796" t="s">
        <v>4265</v>
      </c>
      <c r="C373" s="633" t="s">
        <v>701</v>
      </c>
      <c r="D373" s="633">
        <v>1</v>
      </c>
      <c r="E373" s="633">
        <v>2010</v>
      </c>
      <c r="F373" s="1082">
        <v>105.506</v>
      </c>
      <c r="G373" s="784">
        <f t="shared" si="12"/>
        <v>105.506</v>
      </c>
      <c r="H373" s="711">
        <v>100</v>
      </c>
      <c r="I373" s="784">
        <f t="shared" si="13"/>
        <v>0</v>
      </c>
      <c r="J373" s="644"/>
      <c r="K373" s="692"/>
      <c r="L373" s="692"/>
      <c r="M373" s="644"/>
      <c r="N373" s="692"/>
      <c r="O373" s="692"/>
      <c r="P373" s="1837"/>
    </row>
    <row r="374" spans="1:16" ht="13.5" customHeight="1" x14ac:dyDescent="0.2">
      <c r="A374" s="606">
        <v>48</v>
      </c>
      <c r="B374" s="796" t="s">
        <v>4264</v>
      </c>
      <c r="C374" s="633" t="s">
        <v>701</v>
      </c>
      <c r="D374" s="633">
        <v>1</v>
      </c>
      <c r="E374" s="633">
        <v>2010</v>
      </c>
      <c r="F374" s="1082">
        <v>45.95</v>
      </c>
      <c r="G374" s="784">
        <f t="shared" si="12"/>
        <v>45.95</v>
      </c>
      <c r="H374" s="711">
        <v>100</v>
      </c>
      <c r="I374" s="784">
        <f t="shared" si="13"/>
        <v>0</v>
      </c>
      <c r="J374" s="644"/>
      <c r="K374" s="692"/>
      <c r="L374" s="692"/>
      <c r="M374" s="644"/>
      <c r="N374" s="692"/>
      <c r="O374" s="692"/>
      <c r="P374" s="1837"/>
    </row>
    <row r="375" spans="1:16" ht="13.5" customHeight="1" x14ac:dyDescent="0.2">
      <c r="A375" s="606">
        <v>49</v>
      </c>
      <c r="B375" s="796" t="s">
        <v>4266</v>
      </c>
      <c r="C375" s="633" t="s">
        <v>701</v>
      </c>
      <c r="D375" s="633">
        <v>2</v>
      </c>
      <c r="E375" s="633">
        <v>2010</v>
      </c>
      <c r="F375" s="1082">
        <v>100.2</v>
      </c>
      <c r="G375" s="784">
        <f t="shared" si="12"/>
        <v>100.2</v>
      </c>
      <c r="H375" s="711">
        <v>100</v>
      </c>
      <c r="I375" s="784">
        <f t="shared" si="13"/>
        <v>0</v>
      </c>
      <c r="J375" s="644"/>
      <c r="K375" s="692"/>
      <c r="L375" s="692"/>
      <c r="M375" s="644"/>
      <c r="N375" s="692"/>
      <c r="O375" s="692"/>
      <c r="P375" s="1837"/>
    </row>
    <row r="376" spans="1:16" ht="13.5" customHeight="1" x14ac:dyDescent="0.2">
      <c r="A376" s="606">
        <v>50</v>
      </c>
      <c r="B376" s="796" t="s">
        <v>4267</v>
      </c>
      <c r="C376" s="633" t="s">
        <v>701</v>
      </c>
      <c r="D376" s="633">
        <v>1</v>
      </c>
      <c r="E376" s="633">
        <v>2012</v>
      </c>
      <c r="F376" s="1082">
        <v>88.435280000000006</v>
      </c>
      <c r="G376" s="784">
        <f t="shared" si="12"/>
        <v>88.435280000000006</v>
      </c>
      <c r="H376" s="711">
        <v>100</v>
      </c>
      <c r="I376" s="784">
        <f t="shared" si="13"/>
        <v>0</v>
      </c>
      <c r="J376" s="644"/>
      <c r="K376" s="692"/>
      <c r="L376" s="692"/>
      <c r="M376" s="644"/>
      <c r="N376" s="692"/>
      <c r="O376" s="692"/>
      <c r="P376" s="1837"/>
    </row>
    <row r="377" spans="1:16" ht="13.5" customHeight="1" x14ac:dyDescent="0.2">
      <c r="A377" s="606">
        <v>51</v>
      </c>
      <c r="B377" s="796" t="s">
        <v>4268</v>
      </c>
      <c r="C377" s="633" t="s">
        <v>701</v>
      </c>
      <c r="D377" s="633">
        <v>1</v>
      </c>
      <c r="E377" s="633">
        <v>2012</v>
      </c>
      <c r="F377" s="1082">
        <v>106</v>
      </c>
      <c r="G377" s="784">
        <f t="shared" si="12"/>
        <v>106</v>
      </c>
      <c r="H377" s="711">
        <v>100</v>
      </c>
      <c r="I377" s="784">
        <f t="shared" si="13"/>
        <v>0</v>
      </c>
      <c r="J377" s="644"/>
      <c r="K377" s="692"/>
      <c r="L377" s="692"/>
      <c r="M377" s="644"/>
      <c r="N377" s="692"/>
      <c r="O377" s="692"/>
      <c r="P377" s="1837"/>
    </row>
    <row r="378" spans="1:16" ht="13.5" customHeight="1" x14ac:dyDescent="0.2">
      <c r="A378" s="606">
        <v>52</v>
      </c>
      <c r="B378" s="796" t="s">
        <v>4269</v>
      </c>
      <c r="C378" s="633" t="s">
        <v>701</v>
      </c>
      <c r="D378" s="633">
        <v>1</v>
      </c>
      <c r="E378" s="633">
        <v>2014</v>
      </c>
      <c r="F378" s="1082">
        <v>84.9</v>
      </c>
      <c r="G378" s="784">
        <f t="shared" si="12"/>
        <v>84.9</v>
      </c>
      <c r="H378" s="711">
        <v>100</v>
      </c>
      <c r="I378" s="784">
        <f t="shared" si="13"/>
        <v>0</v>
      </c>
      <c r="J378" s="644"/>
      <c r="K378" s="692"/>
      <c r="L378" s="692"/>
      <c r="M378" s="644"/>
      <c r="N378" s="692"/>
      <c r="O378" s="692"/>
      <c r="P378" s="1837"/>
    </row>
    <row r="379" spans="1:16" ht="13.5" customHeight="1" x14ac:dyDescent="0.2">
      <c r="A379" s="606">
        <v>53</v>
      </c>
      <c r="B379" s="796" t="s">
        <v>687</v>
      </c>
      <c r="C379" s="633" t="s">
        <v>701</v>
      </c>
      <c r="D379" s="633">
        <v>2</v>
      </c>
      <c r="E379" s="633">
        <v>2014</v>
      </c>
      <c r="F379" s="1082">
        <v>88</v>
      </c>
      <c r="G379" s="784">
        <f t="shared" si="12"/>
        <v>88</v>
      </c>
      <c r="H379" s="711">
        <v>100</v>
      </c>
      <c r="I379" s="784">
        <f t="shared" si="13"/>
        <v>0</v>
      </c>
      <c r="J379" s="644"/>
      <c r="K379" s="692"/>
      <c r="L379" s="692"/>
      <c r="M379" s="644"/>
      <c r="N379" s="692"/>
      <c r="O379" s="692"/>
      <c r="P379" s="1837"/>
    </row>
    <row r="380" spans="1:16" ht="13.5" customHeight="1" x14ac:dyDescent="0.2">
      <c r="A380" s="606">
        <v>54</v>
      </c>
      <c r="B380" s="796" t="s">
        <v>4270</v>
      </c>
      <c r="C380" s="633" t="s">
        <v>701</v>
      </c>
      <c r="D380" s="633">
        <v>1</v>
      </c>
      <c r="E380" s="633">
        <v>2006</v>
      </c>
      <c r="F380" s="1082">
        <v>635.4</v>
      </c>
      <c r="G380" s="784">
        <f t="shared" si="12"/>
        <v>635.4</v>
      </c>
      <c r="H380" s="711">
        <v>100</v>
      </c>
      <c r="I380" s="784">
        <f t="shared" si="13"/>
        <v>0</v>
      </c>
      <c r="J380" s="644"/>
      <c r="K380" s="692"/>
      <c r="L380" s="692"/>
      <c r="M380" s="644"/>
      <c r="N380" s="692"/>
      <c r="O380" s="692"/>
      <c r="P380" s="1837"/>
    </row>
    <row r="381" spans="1:16" ht="13.5" customHeight="1" x14ac:dyDescent="0.2">
      <c r="A381" s="606">
        <v>55</v>
      </c>
      <c r="B381" s="796" t="s">
        <v>4271</v>
      </c>
      <c r="C381" s="633" t="s">
        <v>701</v>
      </c>
      <c r="D381" s="633">
        <v>1</v>
      </c>
      <c r="E381" s="633">
        <v>2010</v>
      </c>
      <c r="F381" s="1082">
        <v>2658.6</v>
      </c>
      <c r="G381" s="784">
        <f t="shared" si="12"/>
        <v>2658.6</v>
      </c>
      <c r="H381" s="711">
        <v>100</v>
      </c>
      <c r="I381" s="784">
        <f t="shared" si="13"/>
        <v>0</v>
      </c>
      <c r="J381" s="644"/>
      <c r="K381" s="692"/>
      <c r="L381" s="692"/>
      <c r="M381" s="644"/>
      <c r="N381" s="692"/>
      <c r="O381" s="692"/>
      <c r="P381" s="1837"/>
    </row>
    <row r="382" spans="1:16" ht="13.5" customHeight="1" x14ac:dyDescent="0.2">
      <c r="A382" s="606">
        <v>56</v>
      </c>
      <c r="B382" s="796" t="s">
        <v>4272</v>
      </c>
      <c r="C382" s="633" t="s">
        <v>701</v>
      </c>
      <c r="D382" s="633">
        <v>1</v>
      </c>
      <c r="E382" s="633">
        <v>2009</v>
      </c>
      <c r="F382" s="1082">
        <v>23.911999999999999</v>
      </c>
      <c r="G382" s="784">
        <f t="shared" si="12"/>
        <v>23.911999999999999</v>
      </c>
      <c r="H382" s="711">
        <v>100</v>
      </c>
      <c r="I382" s="784">
        <f t="shared" si="13"/>
        <v>0</v>
      </c>
      <c r="J382" s="644"/>
      <c r="K382" s="692"/>
      <c r="L382" s="692"/>
      <c r="M382" s="644"/>
      <c r="N382" s="692"/>
      <c r="O382" s="692"/>
      <c r="P382" s="1837"/>
    </row>
    <row r="383" spans="1:16" ht="13.5" customHeight="1" x14ac:dyDescent="0.2">
      <c r="A383" s="606">
        <v>57</v>
      </c>
      <c r="B383" s="796" t="s">
        <v>4273</v>
      </c>
      <c r="C383" s="633" t="s">
        <v>701</v>
      </c>
      <c r="D383" s="633">
        <v>2</v>
      </c>
      <c r="E383" s="633">
        <v>2010</v>
      </c>
      <c r="F383" s="1082">
        <v>88.5</v>
      </c>
      <c r="G383" s="784">
        <f t="shared" si="12"/>
        <v>88.5</v>
      </c>
      <c r="H383" s="711">
        <v>100</v>
      </c>
      <c r="I383" s="784">
        <f t="shared" si="13"/>
        <v>0</v>
      </c>
      <c r="J383" s="644"/>
      <c r="K383" s="692"/>
      <c r="L383" s="692"/>
      <c r="M383" s="644"/>
      <c r="N383" s="692"/>
      <c r="O383" s="692"/>
      <c r="P383" s="1837"/>
    </row>
    <row r="384" spans="1:16" ht="13.5" customHeight="1" x14ac:dyDescent="0.2">
      <c r="A384" s="606">
        <v>58</v>
      </c>
      <c r="B384" s="796" t="s">
        <v>4274</v>
      </c>
      <c r="C384" s="633" t="s">
        <v>701</v>
      </c>
      <c r="D384" s="633">
        <v>1</v>
      </c>
      <c r="E384" s="633">
        <v>2007</v>
      </c>
      <c r="F384" s="1082">
        <v>26.190840000000001</v>
      </c>
      <c r="G384" s="784">
        <f t="shared" si="12"/>
        <v>26.190840000000001</v>
      </c>
      <c r="H384" s="711">
        <v>100</v>
      </c>
      <c r="I384" s="784">
        <f t="shared" si="13"/>
        <v>0</v>
      </c>
      <c r="J384" s="644"/>
      <c r="K384" s="692"/>
      <c r="L384" s="692"/>
      <c r="M384" s="644"/>
      <c r="N384" s="692"/>
      <c r="O384" s="692"/>
      <c r="P384" s="1837"/>
    </row>
    <row r="385" spans="1:16" ht="27" x14ac:dyDescent="0.2">
      <c r="A385" s="606">
        <v>59</v>
      </c>
      <c r="B385" s="796" t="s">
        <v>4275</v>
      </c>
      <c r="C385" s="633" t="s">
        <v>701</v>
      </c>
      <c r="D385" s="633">
        <v>1</v>
      </c>
      <c r="E385" s="633">
        <v>2010</v>
      </c>
      <c r="F385" s="1082">
        <v>53.88</v>
      </c>
      <c r="G385" s="784">
        <f t="shared" si="12"/>
        <v>53.88</v>
      </c>
      <c r="H385" s="711">
        <v>100</v>
      </c>
      <c r="I385" s="784">
        <f t="shared" si="13"/>
        <v>0</v>
      </c>
      <c r="J385" s="644"/>
      <c r="K385" s="692"/>
      <c r="L385" s="692"/>
      <c r="M385" s="644"/>
      <c r="N385" s="692"/>
      <c r="O385" s="692"/>
      <c r="P385" s="1837"/>
    </row>
    <row r="386" spans="1:16" ht="13.5" customHeight="1" x14ac:dyDescent="0.2">
      <c r="A386" s="606">
        <v>60</v>
      </c>
      <c r="B386" s="796" t="s">
        <v>4276</v>
      </c>
      <c r="C386" s="633" t="s">
        <v>701</v>
      </c>
      <c r="D386" s="633">
        <v>1</v>
      </c>
      <c r="E386" s="633">
        <v>2009</v>
      </c>
      <c r="F386" s="1082">
        <v>78.75</v>
      </c>
      <c r="G386" s="784">
        <f t="shared" si="12"/>
        <v>78.75</v>
      </c>
      <c r="H386" s="711">
        <v>100</v>
      </c>
      <c r="I386" s="784">
        <f t="shared" si="13"/>
        <v>0</v>
      </c>
      <c r="J386" s="644"/>
      <c r="K386" s="692"/>
      <c r="L386" s="692"/>
      <c r="M386" s="644"/>
      <c r="N386" s="692"/>
      <c r="O386" s="692"/>
      <c r="P386" s="1837"/>
    </row>
    <row r="387" spans="1:16" ht="13.5" customHeight="1" x14ac:dyDescent="0.2">
      <c r="A387" s="606">
        <v>61</v>
      </c>
      <c r="B387" s="796" t="s">
        <v>4277</v>
      </c>
      <c r="C387" s="633" t="s">
        <v>703</v>
      </c>
      <c r="D387" s="633">
        <v>2</v>
      </c>
      <c r="E387" s="633">
        <v>2017</v>
      </c>
      <c r="F387" s="1082">
        <v>1500</v>
      </c>
      <c r="G387" s="784">
        <f t="shared" si="12"/>
        <v>900</v>
      </c>
      <c r="H387" s="711">
        <v>60</v>
      </c>
      <c r="I387" s="784">
        <f t="shared" si="13"/>
        <v>600</v>
      </c>
      <c r="J387" s="644"/>
      <c r="K387" s="692"/>
      <c r="L387" s="692"/>
      <c r="M387" s="644"/>
      <c r="N387" s="692"/>
      <c r="O387" s="692"/>
      <c r="P387" s="1837"/>
    </row>
    <row r="388" spans="1:16" ht="13.5" customHeight="1" x14ac:dyDescent="0.2">
      <c r="A388" s="606">
        <v>62</v>
      </c>
      <c r="B388" s="796" t="s">
        <v>3189</v>
      </c>
      <c r="C388" s="633" t="s">
        <v>701</v>
      </c>
      <c r="D388" s="633">
        <v>1</v>
      </c>
      <c r="E388" s="633">
        <v>2009</v>
      </c>
      <c r="F388" s="1082">
        <v>103.66200000000001</v>
      </c>
      <c r="G388" s="784">
        <f t="shared" si="12"/>
        <v>103.66200000000001</v>
      </c>
      <c r="H388" s="711">
        <v>100</v>
      </c>
      <c r="I388" s="784">
        <f t="shared" si="13"/>
        <v>0</v>
      </c>
      <c r="J388" s="644"/>
      <c r="K388" s="692"/>
      <c r="L388" s="692"/>
      <c r="M388" s="644"/>
      <c r="N388" s="692"/>
      <c r="O388" s="692"/>
      <c r="P388" s="1837"/>
    </row>
    <row r="389" spans="1:16" ht="27" x14ac:dyDescent="0.2">
      <c r="A389" s="606">
        <v>63</v>
      </c>
      <c r="B389" s="796" t="s">
        <v>4278</v>
      </c>
      <c r="C389" s="633" t="s">
        <v>701</v>
      </c>
      <c r="D389" s="633">
        <v>1</v>
      </c>
      <c r="E389" s="633">
        <v>2011</v>
      </c>
      <c r="F389" s="1082">
        <v>112.8</v>
      </c>
      <c r="G389" s="784">
        <f t="shared" si="12"/>
        <v>112.8</v>
      </c>
      <c r="H389" s="711">
        <v>100</v>
      </c>
      <c r="I389" s="784">
        <f t="shared" si="13"/>
        <v>0</v>
      </c>
      <c r="J389" s="644"/>
      <c r="K389" s="692"/>
      <c r="L389" s="692"/>
      <c r="M389" s="644"/>
      <c r="N389" s="692"/>
      <c r="O389" s="692"/>
      <c r="P389" s="1837"/>
    </row>
    <row r="390" spans="1:16" ht="27" x14ac:dyDescent="0.2">
      <c r="A390" s="606">
        <v>64</v>
      </c>
      <c r="B390" s="796" t="s">
        <v>4279</v>
      </c>
      <c r="C390" s="633" t="s">
        <v>701</v>
      </c>
      <c r="D390" s="633">
        <v>1</v>
      </c>
      <c r="E390" s="633">
        <v>2010</v>
      </c>
      <c r="F390" s="1082">
        <v>658.32</v>
      </c>
      <c r="G390" s="784">
        <f t="shared" si="12"/>
        <v>658.32</v>
      </c>
      <c r="H390" s="711">
        <v>100</v>
      </c>
      <c r="I390" s="784">
        <f t="shared" si="13"/>
        <v>0</v>
      </c>
      <c r="J390" s="644"/>
      <c r="K390" s="692"/>
      <c r="L390" s="692"/>
      <c r="M390" s="644"/>
      <c r="N390" s="692"/>
      <c r="O390" s="692"/>
      <c r="P390" s="1837"/>
    </row>
    <row r="391" spans="1:16" ht="27" x14ac:dyDescent="0.2">
      <c r="A391" s="606">
        <v>65</v>
      </c>
      <c r="B391" s="796" t="s">
        <v>4280</v>
      </c>
      <c r="C391" s="633" t="s">
        <v>701</v>
      </c>
      <c r="D391" s="633">
        <v>1</v>
      </c>
      <c r="E391" s="633">
        <v>2011</v>
      </c>
      <c r="F391" s="1082">
        <v>436.32</v>
      </c>
      <c r="G391" s="784">
        <f t="shared" si="12"/>
        <v>436.32</v>
      </c>
      <c r="H391" s="711">
        <v>100</v>
      </c>
      <c r="I391" s="784">
        <f t="shared" si="13"/>
        <v>0</v>
      </c>
      <c r="J391" s="644"/>
      <c r="K391" s="692"/>
      <c r="L391" s="692"/>
      <c r="M391" s="644"/>
      <c r="N391" s="692"/>
      <c r="O391" s="692"/>
      <c r="P391" s="1837"/>
    </row>
    <row r="392" spans="1:16" ht="20.25" customHeight="1" x14ac:dyDescent="0.2">
      <c r="A392" s="606">
        <v>66</v>
      </c>
      <c r="B392" s="796" t="s">
        <v>4281</v>
      </c>
      <c r="C392" s="633" t="s">
        <v>701</v>
      </c>
      <c r="D392" s="633">
        <v>1</v>
      </c>
      <c r="E392" s="633">
        <v>2008</v>
      </c>
      <c r="F392" s="1082">
        <v>404.685</v>
      </c>
      <c r="G392" s="784">
        <f t="shared" si="12"/>
        <v>404.685</v>
      </c>
      <c r="H392" s="711">
        <v>100</v>
      </c>
      <c r="I392" s="784">
        <f t="shared" si="13"/>
        <v>0</v>
      </c>
      <c r="J392" s="644"/>
      <c r="K392" s="692"/>
      <c r="L392" s="692"/>
      <c r="M392" s="644"/>
      <c r="N392" s="692"/>
      <c r="O392" s="692"/>
      <c r="P392" s="1837"/>
    </row>
    <row r="393" spans="1:16" ht="13.5" customHeight="1" x14ac:dyDescent="0.2">
      <c r="A393" s="606">
        <v>67</v>
      </c>
      <c r="B393" s="796" t="s">
        <v>1805</v>
      </c>
      <c r="C393" s="633" t="s">
        <v>701</v>
      </c>
      <c r="D393" s="633">
        <v>1</v>
      </c>
      <c r="E393" s="633">
        <v>2017</v>
      </c>
      <c r="F393" s="1082">
        <v>97.8</v>
      </c>
      <c r="G393" s="784">
        <f t="shared" si="12"/>
        <v>58.679999999999993</v>
      </c>
      <c r="H393" s="711">
        <v>60</v>
      </c>
      <c r="I393" s="784">
        <f t="shared" si="13"/>
        <v>39.120000000000005</v>
      </c>
      <c r="J393" s="644"/>
      <c r="K393" s="692"/>
      <c r="L393" s="692"/>
      <c r="M393" s="644"/>
      <c r="N393" s="692"/>
      <c r="O393" s="692"/>
      <c r="P393" s="1837"/>
    </row>
    <row r="394" spans="1:16" ht="27" x14ac:dyDescent="0.2">
      <c r="A394" s="606">
        <v>68</v>
      </c>
      <c r="B394" s="796" t="s">
        <v>4282</v>
      </c>
      <c r="C394" s="633" t="s">
        <v>701</v>
      </c>
      <c r="D394" s="633">
        <v>1</v>
      </c>
      <c r="E394" s="633">
        <v>2008</v>
      </c>
      <c r="F394" s="1082">
        <v>493.3</v>
      </c>
      <c r="G394" s="784">
        <f t="shared" si="12"/>
        <v>493.3</v>
      </c>
      <c r="H394" s="711">
        <v>100</v>
      </c>
      <c r="I394" s="784">
        <f t="shared" si="13"/>
        <v>0</v>
      </c>
      <c r="J394" s="644"/>
      <c r="K394" s="692"/>
      <c r="L394" s="692"/>
      <c r="M394" s="644"/>
      <c r="N394" s="692"/>
      <c r="O394" s="692"/>
      <c r="P394" s="1837"/>
    </row>
    <row r="395" spans="1:16" ht="13.5" customHeight="1" x14ac:dyDescent="0.2">
      <c r="A395" s="606">
        <v>69</v>
      </c>
      <c r="B395" s="796" t="s">
        <v>4283</v>
      </c>
      <c r="C395" s="633" t="s">
        <v>703</v>
      </c>
      <c r="D395" s="633">
        <v>1</v>
      </c>
      <c r="E395" s="633">
        <v>2008</v>
      </c>
      <c r="F395" s="1082">
        <v>100.8</v>
      </c>
      <c r="G395" s="784">
        <f t="shared" si="12"/>
        <v>100.8</v>
      </c>
      <c r="H395" s="711">
        <v>100</v>
      </c>
      <c r="I395" s="784">
        <f t="shared" si="13"/>
        <v>0</v>
      </c>
      <c r="J395" s="644"/>
      <c r="K395" s="692"/>
      <c r="L395" s="692"/>
      <c r="M395" s="644"/>
      <c r="N395" s="692"/>
      <c r="O395" s="692"/>
      <c r="P395" s="1837"/>
    </row>
    <row r="396" spans="1:16" ht="13.5" customHeight="1" x14ac:dyDescent="0.2">
      <c r="A396" s="606">
        <v>70</v>
      </c>
      <c r="B396" s="796" t="s">
        <v>811</v>
      </c>
      <c r="C396" s="633" t="s">
        <v>701</v>
      </c>
      <c r="D396" s="633">
        <v>1</v>
      </c>
      <c r="E396" s="633">
        <v>2016</v>
      </c>
      <c r="F396" s="1082">
        <v>146.1</v>
      </c>
      <c r="G396" s="784">
        <f t="shared" si="12"/>
        <v>131.48999999999998</v>
      </c>
      <c r="H396" s="711">
        <v>89.999999999999986</v>
      </c>
      <c r="I396" s="784">
        <f t="shared" si="13"/>
        <v>14.610000000000014</v>
      </c>
      <c r="J396" s="644"/>
      <c r="K396" s="692"/>
      <c r="L396" s="692"/>
      <c r="M396" s="644"/>
      <c r="N396" s="692"/>
      <c r="O396" s="692"/>
      <c r="P396" s="1837"/>
    </row>
    <row r="397" spans="1:16" ht="27" x14ac:dyDescent="0.2">
      <c r="A397" s="606">
        <v>71</v>
      </c>
      <c r="B397" s="796" t="s">
        <v>4284</v>
      </c>
      <c r="C397" s="633" t="s">
        <v>703</v>
      </c>
      <c r="D397" s="633">
        <v>1</v>
      </c>
      <c r="E397" s="633">
        <v>2017</v>
      </c>
      <c r="F397" s="1082">
        <v>538.79999999999995</v>
      </c>
      <c r="G397" s="784">
        <f t="shared" si="12"/>
        <v>323.27999999999997</v>
      </c>
      <c r="H397" s="711">
        <v>60</v>
      </c>
      <c r="I397" s="784">
        <f t="shared" si="13"/>
        <v>215.51999999999998</v>
      </c>
      <c r="J397" s="644"/>
      <c r="K397" s="692"/>
      <c r="L397" s="692"/>
      <c r="M397" s="644"/>
      <c r="N397" s="692"/>
      <c r="O397" s="692"/>
      <c r="P397" s="1837"/>
    </row>
    <row r="398" spans="1:16" ht="13.5" customHeight="1" x14ac:dyDescent="0.2">
      <c r="A398" s="606">
        <v>72</v>
      </c>
      <c r="B398" s="796" t="s">
        <v>4285</v>
      </c>
      <c r="C398" s="633" t="s">
        <v>701</v>
      </c>
      <c r="D398" s="633">
        <v>1</v>
      </c>
      <c r="E398" s="633">
        <v>2016</v>
      </c>
      <c r="F398" s="1082">
        <v>208.65</v>
      </c>
      <c r="G398" s="784">
        <f t="shared" si="12"/>
        <v>187.785</v>
      </c>
      <c r="H398" s="711">
        <v>89.999999999999986</v>
      </c>
      <c r="I398" s="784">
        <f t="shared" si="13"/>
        <v>20.865000000000009</v>
      </c>
      <c r="J398" s="644"/>
      <c r="K398" s="692"/>
      <c r="L398" s="692"/>
      <c r="M398" s="644"/>
      <c r="N398" s="692"/>
      <c r="O398" s="692"/>
      <c r="P398" s="1837"/>
    </row>
    <row r="399" spans="1:16" ht="20.25" customHeight="1" x14ac:dyDescent="0.2">
      <c r="A399" s="606">
        <v>73</v>
      </c>
      <c r="B399" s="796" t="s">
        <v>4286</v>
      </c>
      <c r="C399" s="633" t="s">
        <v>701</v>
      </c>
      <c r="D399" s="633">
        <v>5</v>
      </c>
      <c r="E399" s="633">
        <v>2007</v>
      </c>
      <c r="F399" s="1082">
        <v>2071.1624999999999</v>
      </c>
      <c r="G399" s="784">
        <f t="shared" si="12"/>
        <v>2071.1624999999999</v>
      </c>
      <c r="H399" s="711">
        <v>100</v>
      </c>
      <c r="I399" s="784">
        <f t="shared" si="13"/>
        <v>0</v>
      </c>
      <c r="J399" s="644"/>
      <c r="K399" s="692"/>
      <c r="L399" s="692"/>
      <c r="M399" s="644"/>
      <c r="N399" s="692"/>
      <c r="O399" s="692"/>
      <c r="P399" s="1837"/>
    </row>
    <row r="400" spans="1:16" ht="20.25" customHeight="1" x14ac:dyDescent="0.2">
      <c r="A400" s="606">
        <v>74</v>
      </c>
      <c r="B400" s="796" t="s">
        <v>4287</v>
      </c>
      <c r="C400" s="633" t="s">
        <v>701</v>
      </c>
      <c r="D400" s="633">
        <v>1</v>
      </c>
      <c r="E400" s="633">
        <v>2007</v>
      </c>
      <c r="F400" s="1082">
        <v>384.24</v>
      </c>
      <c r="G400" s="784">
        <f t="shared" si="12"/>
        <v>384.24</v>
      </c>
      <c r="H400" s="711">
        <v>100</v>
      </c>
      <c r="I400" s="784">
        <f t="shared" si="13"/>
        <v>0</v>
      </c>
      <c r="J400" s="644"/>
      <c r="K400" s="692"/>
      <c r="L400" s="692"/>
      <c r="M400" s="644"/>
      <c r="N400" s="692"/>
      <c r="O400" s="692"/>
      <c r="P400" s="1837"/>
    </row>
    <row r="401" spans="1:16" ht="20.25" customHeight="1" x14ac:dyDescent="0.2">
      <c r="A401" s="606">
        <v>75</v>
      </c>
      <c r="B401" s="796" t="s">
        <v>4288</v>
      </c>
      <c r="C401" s="633" t="s">
        <v>701</v>
      </c>
      <c r="D401" s="633">
        <v>1</v>
      </c>
      <c r="E401" s="633">
        <v>2007</v>
      </c>
      <c r="F401" s="1082">
        <v>112.8</v>
      </c>
      <c r="G401" s="784">
        <f t="shared" si="12"/>
        <v>112.8</v>
      </c>
      <c r="H401" s="711">
        <v>100</v>
      </c>
      <c r="I401" s="784">
        <f t="shared" si="13"/>
        <v>0</v>
      </c>
      <c r="J401" s="644"/>
      <c r="K401" s="692"/>
      <c r="L401" s="692"/>
      <c r="M401" s="644"/>
      <c r="N401" s="692"/>
      <c r="O401" s="692"/>
      <c r="P401" s="1837"/>
    </row>
    <row r="402" spans="1:16" s="797" customFormat="1" ht="13.5" customHeight="1" x14ac:dyDescent="0.2">
      <c r="A402" s="606">
        <v>1</v>
      </c>
      <c r="B402" s="796" t="s">
        <v>830</v>
      </c>
      <c r="C402" s="633" t="s">
        <v>701</v>
      </c>
      <c r="D402" s="633">
        <v>2</v>
      </c>
      <c r="E402" s="633">
        <v>2007</v>
      </c>
      <c r="F402" s="1082">
        <v>171.2</v>
      </c>
      <c r="G402" s="784">
        <f t="shared" si="12"/>
        <v>171.2</v>
      </c>
      <c r="H402" s="711">
        <v>100</v>
      </c>
      <c r="I402" s="784">
        <f t="shared" si="13"/>
        <v>0</v>
      </c>
      <c r="J402" s="785"/>
      <c r="K402" s="792"/>
      <c r="L402" s="792"/>
      <c r="M402" s="785"/>
      <c r="N402" s="792"/>
      <c r="O402" s="792"/>
      <c r="P402" s="1836" t="s">
        <v>528</v>
      </c>
    </row>
    <row r="403" spans="1:16" ht="27" x14ac:dyDescent="0.2">
      <c r="A403" s="606">
        <v>2</v>
      </c>
      <c r="B403" s="796" t="s">
        <v>831</v>
      </c>
      <c r="C403" s="633" t="s">
        <v>701</v>
      </c>
      <c r="D403" s="633">
        <v>5</v>
      </c>
      <c r="E403" s="633">
        <v>2007</v>
      </c>
      <c r="F403" s="1082">
        <v>145</v>
      </c>
      <c r="G403" s="784">
        <f t="shared" si="12"/>
        <v>145</v>
      </c>
      <c r="H403" s="711">
        <v>100</v>
      </c>
      <c r="I403" s="784">
        <f t="shared" si="13"/>
        <v>0</v>
      </c>
      <c r="J403" s="770"/>
      <c r="K403" s="790"/>
      <c r="L403" s="790"/>
      <c r="M403" s="771"/>
      <c r="N403" s="713"/>
      <c r="O403" s="713"/>
      <c r="P403" s="1837"/>
    </row>
    <row r="404" spans="1:16" ht="13.5" x14ac:dyDescent="0.2">
      <c r="A404" s="606">
        <v>3</v>
      </c>
      <c r="B404" s="796" t="s">
        <v>807</v>
      </c>
      <c r="C404" s="633" t="s">
        <v>701</v>
      </c>
      <c r="D404" s="633">
        <v>2</v>
      </c>
      <c r="E404" s="633">
        <v>2007</v>
      </c>
      <c r="F404" s="1082">
        <v>120</v>
      </c>
      <c r="G404" s="784">
        <f t="shared" si="12"/>
        <v>120</v>
      </c>
      <c r="H404" s="711">
        <v>100</v>
      </c>
      <c r="I404" s="784">
        <f t="shared" si="13"/>
        <v>0</v>
      </c>
      <c r="J404" s="770"/>
      <c r="K404" s="790"/>
      <c r="L404" s="790"/>
      <c r="M404" s="771"/>
      <c r="N404" s="713"/>
      <c r="O404" s="713"/>
      <c r="P404" s="1837"/>
    </row>
    <row r="405" spans="1:16" ht="13.5" x14ac:dyDescent="0.2">
      <c r="A405" s="606">
        <v>4</v>
      </c>
      <c r="B405" s="796" t="s">
        <v>807</v>
      </c>
      <c r="C405" s="633" t="s">
        <v>701</v>
      </c>
      <c r="D405" s="633">
        <v>1</v>
      </c>
      <c r="E405" s="633">
        <v>2007</v>
      </c>
      <c r="F405" s="1082">
        <v>60</v>
      </c>
      <c r="G405" s="784">
        <f t="shared" si="12"/>
        <v>60</v>
      </c>
      <c r="H405" s="711">
        <v>100</v>
      </c>
      <c r="I405" s="784">
        <f t="shared" si="13"/>
        <v>0</v>
      </c>
      <c r="J405" s="770"/>
      <c r="K405" s="790"/>
      <c r="L405" s="790"/>
      <c r="M405" s="771"/>
      <c r="N405" s="713"/>
      <c r="O405" s="713"/>
      <c r="P405" s="1837"/>
    </row>
    <row r="406" spans="1:16" ht="13.5" x14ac:dyDescent="0.2">
      <c r="A406" s="606">
        <v>5</v>
      </c>
      <c r="B406" s="796" t="s">
        <v>832</v>
      </c>
      <c r="C406" s="633" t="s">
        <v>701</v>
      </c>
      <c r="D406" s="633">
        <v>1</v>
      </c>
      <c r="E406" s="633">
        <v>1996</v>
      </c>
      <c r="F406" s="1082">
        <v>556.4</v>
      </c>
      <c r="G406" s="784">
        <f t="shared" si="12"/>
        <v>556.4</v>
      </c>
      <c r="H406" s="711">
        <v>100</v>
      </c>
      <c r="I406" s="784">
        <f t="shared" si="13"/>
        <v>0</v>
      </c>
      <c r="J406" s="770"/>
      <c r="K406" s="790"/>
      <c r="L406" s="790"/>
      <c r="M406" s="771"/>
      <c r="N406" s="713"/>
      <c r="O406" s="713"/>
      <c r="P406" s="1837"/>
    </row>
    <row r="407" spans="1:16" ht="13.5" x14ac:dyDescent="0.2">
      <c r="A407" s="606">
        <v>6</v>
      </c>
      <c r="B407" s="796" t="s">
        <v>833</v>
      </c>
      <c r="C407" s="633" t="s">
        <v>701</v>
      </c>
      <c r="D407" s="633">
        <v>1</v>
      </c>
      <c r="E407" s="633">
        <v>1997</v>
      </c>
      <c r="F407" s="1082">
        <v>222.8</v>
      </c>
      <c r="G407" s="784">
        <f t="shared" si="12"/>
        <v>222.8</v>
      </c>
      <c r="H407" s="711">
        <v>100</v>
      </c>
      <c r="I407" s="784">
        <f t="shared" si="13"/>
        <v>0</v>
      </c>
      <c r="J407" s="770"/>
      <c r="K407" s="790"/>
      <c r="L407" s="790"/>
      <c r="M407" s="771"/>
      <c r="N407" s="713"/>
      <c r="O407" s="713"/>
      <c r="P407" s="1837"/>
    </row>
    <row r="408" spans="1:16" ht="27" x14ac:dyDescent="0.2">
      <c r="A408" s="606">
        <v>7</v>
      </c>
      <c r="B408" s="796" t="s">
        <v>834</v>
      </c>
      <c r="C408" s="633" t="s">
        <v>701</v>
      </c>
      <c r="D408" s="633">
        <v>7</v>
      </c>
      <c r="E408" s="633">
        <v>1999</v>
      </c>
      <c r="F408" s="1082">
        <v>2169.1</v>
      </c>
      <c r="G408" s="784">
        <f t="shared" si="12"/>
        <v>2169.1</v>
      </c>
      <c r="H408" s="711">
        <v>100</v>
      </c>
      <c r="I408" s="784">
        <f t="shared" si="13"/>
        <v>0</v>
      </c>
      <c r="J408" s="770"/>
      <c r="K408" s="790"/>
      <c r="L408" s="790"/>
      <c r="M408" s="771"/>
      <c r="N408" s="713"/>
      <c r="O408" s="713"/>
      <c r="P408" s="1837"/>
    </row>
    <row r="409" spans="1:16" ht="13.5" x14ac:dyDescent="0.2">
      <c r="A409" s="606">
        <v>8</v>
      </c>
      <c r="B409" s="796" t="s">
        <v>835</v>
      </c>
      <c r="C409" s="633" t="s">
        <v>701</v>
      </c>
      <c r="D409" s="633">
        <v>3</v>
      </c>
      <c r="E409" s="633">
        <v>1999</v>
      </c>
      <c r="F409" s="1082">
        <v>822.6</v>
      </c>
      <c r="G409" s="784">
        <f t="shared" si="12"/>
        <v>822.6</v>
      </c>
      <c r="H409" s="711">
        <v>100</v>
      </c>
      <c r="I409" s="784">
        <f t="shared" si="13"/>
        <v>0</v>
      </c>
      <c r="J409" s="770"/>
      <c r="K409" s="790"/>
      <c r="L409" s="790"/>
      <c r="M409" s="771"/>
      <c r="N409" s="713"/>
      <c r="O409" s="713"/>
      <c r="P409" s="1837"/>
    </row>
    <row r="410" spans="1:16" ht="13.5" x14ac:dyDescent="0.2">
      <c r="A410" s="606">
        <v>9</v>
      </c>
      <c r="B410" s="272" t="s">
        <v>836</v>
      </c>
      <c r="C410" s="633" t="s">
        <v>701</v>
      </c>
      <c r="D410" s="633">
        <v>1</v>
      </c>
      <c r="E410" s="633">
        <v>1999</v>
      </c>
      <c r="F410" s="1082">
        <v>126.6</v>
      </c>
      <c r="G410" s="784">
        <f t="shared" si="12"/>
        <v>126.6</v>
      </c>
      <c r="H410" s="711">
        <v>100</v>
      </c>
      <c r="I410" s="784">
        <f t="shared" si="13"/>
        <v>0</v>
      </c>
      <c r="J410" s="770"/>
      <c r="K410" s="790"/>
      <c r="L410" s="790"/>
      <c r="M410" s="771"/>
      <c r="N410" s="713"/>
      <c r="O410" s="713"/>
      <c r="P410" s="1837"/>
    </row>
    <row r="411" spans="1:16" ht="13.5" x14ac:dyDescent="0.2">
      <c r="A411" s="606">
        <v>10</v>
      </c>
      <c r="B411" s="783" t="s">
        <v>837</v>
      </c>
      <c r="C411" s="633" t="s">
        <v>701</v>
      </c>
      <c r="D411" s="633">
        <v>2</v>
      </c>
      <c r="E411" s="633">
        <v>1999</v>
      </c>
      <c r="F411" s="1082">
        <v>1001.7</v>
      </c>
      <c r="G411" s="784">
        <f t="shared" ref="G411:G474" si="14">F411*H411%</f>
        <v>1001.7</v>
      </c>
      <c r="H411" s="711">
        <v>100</v>
      </c>
      <c r="I411" s="784">
        <f t="shared" ref="I411:I474" si="15">F411-G411</f>
        <v>0</v>
      </c>
      <c r="J411" s="770"/>
      <c r="K411" s="790"/>
      <c r="L411" s="790"/>
      <c r="M411" s="771"/>
      <c r="N411" s="713"/>
      <c r="O411" s="713"/>
      <c r="P411" s="1837"/>
    </row>
    <row r="412" spans="1:16" ht="13.5" x14ac:dyDescent="0.2">
      <c r="A412" s="606">
        <v>11</v>
      </c>
      <c r="B412" s="783" t="s">
        <v>614</v>
      </c>
      <c r="C412" s="633" t="s">
        <v>701</v>
      </c>
      <c r="D412" s="633">
        <v>3</v>
      </c>
      <c r="E412" s="633">
        <v>1999</v>
      </c>
      <c r="F412" s="1082">
        <v>660.3</v>
      </c>
      <c r="G412" s="784">
        <f t="shared" si="14"/>
        <v>660.3</v>
      </c>
      <c r="H412" s="711">
        <v>100</v>
      </c>
      <c r="I412" s="784">
        <f t="shared" si="15"/>
        <v>0</v>
      </c>
      <c r="J412" s="770"/>
      <c r="K412" s="790"/>
      <c r="L412" s="790"/>
      <c r="M412" s="771"/>
      <c r="N412" s="713"/>
      <c r="O412" s="713"/>
      <c r="P412" s="1837"/>
    </row>
    <row r="413" spans="1:16" ht="13.5" x14ac:dyDescent="0.2">
      <c r="A413" s="606">
        <v>12</v>
      </c>
      <c r="B413" s="783" t="s">
        <v>838</v>
      </c>
      <c r="C413" s="633" t="s">
        <v>701</v>
      </c>
      <c r="D413" s="633">
        <v>1</v>
      </c>
      <c r="E413" s="633">
        <v>1999</v>
      </c>
      <c r="F413" s="1082">
        <v>520.6</v>
      </c>
      <c r="G413" s="784">
        <f t="shared" si="14"/>
        <v>520.6</v>
      </c>
      <c r="H413" s="711">
        <v>100</v>
      </c>
      <c r="I413" s="784">
        <f t="shared" si="15"/>
        <v>0</v>
      </c>
      <c r="J413" s="770"/>
      <c r="K413" s="790"/>
      <c r="L413" s="790"/>
      <c r="M413" s="771"/>
      <c r="N413" s="713"/>
      <c r="O413" s="713"/>
      <c r="P413" s="1837"/>
    </row>
    <row r="414" spans="1:16" ht="13.5" x14ac:dyDescent="0.2">
      <c r="A414" s="606">
        <v>13</v>
      </c>
      <c r="B414" s="783" t="s">
        <v>839</v>
      </c>
      <c r="C414" s="633" t="s">
        <v>701</v>
      </c>
      <c r="D414" s="633">
        <v>1</v>
      </c>
      <c r="E414" s="633">
        <v>1999</v>
      </c>
      <c r="F414" s="1082">
        <v>778.1</v>
      </c>
      <c r="G414" s="784">
        <f t="shared" si="14"/>
        <v>778.1</v>
      </c>
      <c r="H414" s="711">
        <v>100</v>
      </c>
      <c r="I414" s="784">
        <f t="shared" si="15"/>
        <v>0</v>
      </c>
      <c r="J414" s="770"/>
      <c r="K414" s="790"/>
      <c r="L414" s="790"/>
      <c r="M414" s="771"/>
      <c r="N414" s="713"/>
      <c r="O414" s="713"/>
      <c r="P414" s="1837"/>
    </row>
    <row r="415" spans="1:16" ht="13.5" x14ac:dyDescent="0.2">
      <c r="A415" s="606">
        <v>14</v>
      </c>
      <c r="B415" s="796" t="s">
        <v>813</v>
      </c>
      <c r="C415" s="633" t="s">
        <v>701</v>
      </c>
      <c r="D415" s="633">
        <v>1</v>
      </c>
      <c r="E415" s="633">
        <v>1999</v>
      </c>
      <c r="F415" s="1082">
        <v>86.9</v>
      </c>
      <c r="G415" s="784">
        <f t="shared" si="14"/>
        <v>86.9</v>
      </c>
      <c r="H415" s="711">
        <v>100</v>
      </c>
      <c r="I415" s="784">
        <f t="shared" si="15"/>
        <v>0</v>
      </c>
      <c r="J415" s="770"/>
      <c r="K415" s="790"/>
      <c r="L415" s="790"/>
      <c r="M415" s="771"/>
      <c r="N415" s="713"/>
      <c r="O415" s="713"/>
      <c r="P415" s="1837"/>
    </row>
    <row r="416" spans="1:16" ht="13.5" x14ac:dyDescent="0.2">
      <c r="A416" s="606">
        <v>15</v>
      </c>
      <c r="B416" s="796" t="s">
        <v>796</v>
      </c>
      <c r="C416" s="633" t="s">
        <v>701</v>
      </c>
      <c r="D416" s="633">
        <v>1</v>
      </c>
      <c r="E416" s="633">
        <v>2000</v>
      </c>
      <c r="F416" s="1082">
        <v>107.3</v>
      </c>
      <c r="G416" s="784">
        <f t="shared" si="14"/>
        <v>107.3</v>
      </c>
      <c r="H416" s="711">
        <v>100</v>
      </c>
      <c r="I416" s="784">
        <f t="shared" si="15"/>
        <v>0</v>
      </c>
      <c r="J416" s="770"/>
      <c r="K416" s="790"/>
      <c r="L416" s="790"/>
      <c r="M416" s="771"/>
      <c r="N416" s="713"/>
      <c r="O416" s="713"/>
      <c r="P416" s="1837"/>
    </row>
    <row r="417" spans="1:16" ht="13.5" x14ac:dyDescent="0.2">
      <c r="A417" s="606">
        <v>16</v>
      </c>
      <c r="B417" s="796" t="s">
        <v>840</v>
      </c>
      <c r="C417" s="633" t="s">
        <v>701</v>
      </c>
      <c r="D417" s="633">
        <v>1</v>
      </c>
      <c r="E417" s="633">
        <v>2000</v>
      </c>
      <c r="F417" s="1082">
        <v>686.6</v>
      </c>
      <c r="G417" s="784">
        <f t="shared" si="14"/>
        <v>686.6</v>
      </c>
      <c r="H417" s="711">
        <v>100</v>
      </c>
      <c r="I417" s="784">
        <f t="shared" si="15"/>
        <v>0</v>
      </c>
      <c r="J417" s="770"/>
      <c r="K417" s="790"/>
      <c r="L417" s="790"/>
      <c r="M417" s="771"/>
      <c r="N417" s="713"/>
      <c r="O417" s="713"/>
      <c r="P417" s="1837"/>
    </row>
    <row r="418" spans="1:16" ht="27" x14ac:dyDescent="0.2">
      <c r="A418" s="606">
        <v>17</v>
      </c>
      <c r="B418" s="796" t="s">
        <v>841</v>
      </c>
      <c r="C418" s="633" t="s">
        <v>701</v>
      </c>
      <c r="D418" s="633">
        <v>2</v>
      </c>
      <c r="E418" s="633">
        <v>2000</v>
      </c>
      <c r="F418" s="1082">
        <v>801.6</v>
      </c>
      <c r="G418" s="784">
        <f t="shared" si="14"/>
        <v>801.6</v>
      </c>
      <c r="H418" s="711">
        <v>100</v>
      </c>
      <c r="I418" s="784">
        <f t="shared" si="15"/>
        <v>0</v>
      </c>
      <c r="J418" s="770"/>
      <c r="K418" s="790"/>
      <c r="L418" s="790"/>
      <c r="M418" s="771"/>
      <c r="N418" s="713"/>
      <c r="O418" s="713"/>
      <c r="P418" s="1837"/>
    </row>
    <row r="419" spans="1:16" ht="13.5" x14ac:dyDescent="0.2">
      <c r="A419" s="606">
        <v>18</v>
      </c>
      <c r="B419" s="796" t="s">
        <v>842</v>
      </c>
      <c r="C419" s="633" t="s">
        <v>701</v>
      </c>
      <c r="D419" s="633">
        <v>1</v>
      </c>
      <c r="E419" s="633">
        <v>2001</v>
      </c>
      <c r="F419" s="1082">
        <v>444.8</v>
      </c>
      <c r="G419" s="784">
        <f t="shared" si="14"/>
        <v>444.8</v>
      </c>
      <c r="H419" s="711">
        <v>100</v>
      </c>
      <c r="I419" s="784">
        <f t="shared" si="15"/>
        <v>0</v>
      </c>
      <c r="J419" s="770"/>
      <c r="K419" s="790"/>
      <c r="L419" s="790"/>
      <c r="M419" s="771"/>
      <c r="N419" s="713"/>
      <c r="O419" s="713"/>
      <c r="P419" s="1837"/>
    </row>
    <row r="420" spans="1:16" ht="13.5" x14ac:dyDescent="0.2">
      <c r="A420" s="606">
        <v>19</v>
      </c>
      <c r="B420" s="796" t="s">
        <v>843</v>
      </c>
      <c r="C420" s="633" t="s">
        <v>701</v>
      </c>
      <c r="D420" s="633">
        <v>1</v>
      </c>
      <c r="E420" s="633">
        <v>2001</v>
      </c>
      <c r="F420" s="1082">
        <v>194.6</v>
      </c>
      <c r="G420" s="784">
        <f t="shared" si="14"/>
        <v>194.6</v>
      </c>
      <c r="H420" s="711">
        <v>100</v>
      </c>
      <c r="I420" s="784">
        <f t="shared" si="15"/>
        <v>0</v>
      </c>
      <c r="J420" s="770"/>
      <c r="K420" s="790"/>
      <c r="L420" s="790"/>
      <c r="M420" s="771"/>
      <c r="N420" s="713"/>
      <c r="O420" s="713"/>
      <c r="P420" s="1837"/>
    </row>
    <row r="421" spans="1:16" ht="13.5" x14ac:dyDescent="0.2">
      <c r="A421" s="606">
        <v>20</v>
      </c>
      <c r="B421" s="796" t="s">
        <v>844</v>
      </c>
      <c r="C421" s="633" t="s">
        <v>701</v>
      </c>
      <c r="D421" s="633">
        <v>1</v>
      </c>
      <c r="E421" s="633">
        <v>2001</v>
      </c>
      <c r="F421" s="1082">
        <v>60</v>
      </c>
      <c r="G421" s="784">
        <f t="shared" si="14"/>
        <v>60</v>
      </c>
      <c r="H421" s="711">
        <v>100</v>
      </c>
      <c r="I421" s="784">
        <f t="shared" si="15"/>
        <v>0</v>
      </c>
      <c r="J421" s="770"/>
      <c r="K421" s="790"/>
      <c r="L421" s="790"/>
      <c r="M421" s="771"/>
      <c r="N421" s="713"/>
      <c r="O421" s="713"/>
      <c r="P421" s="1837"/>
    </row>
    <row r="422" spans="1:16" ht="13.5" x14ac:dyDescent="0.2">
      <c r="A422" s="606">
        <v>21</v>
      </c>
      <c r="B422" s="796" t="s">
        <v>845</v>
      </c>
      <c r="C422" s="633" t="s">
        <v>701</v>
      </c>
      <c r="D422" s="633">
        <v>1</v>
      </c>
      <c r="E422" s="633">
        <v>2001</v>
      </c>
      <c r="F422" s="1082">
        <v>134.4</v>
      </c>
      <c r="G422" s="784">
        <f t="shared" si="14"/>
        <v>134.4</v>
      </c>
      <c r="H422" s="711">
        <v>100</v>
      </c>
      <c r="I422" s="784">
        <f t="shared" si="15"/>
        <v>0</v>
      </c>
      <c r="J422" s="770"/>
      <c r="K422" s="790"/>
      <c r="L422" s="790"/>
      <c r="M422" s="771"/>
      <c r="N422" s="713"/>
      <c r="O422" s="713"/>
      <c r="P422" s="1837"/>
    </row>
    <row r="423" spans="1:16" ht="13.5" x14ac:dyDescent="0.2">
      <c r="A423" s="606">
        <v>22</v>
      </c>
      <c r="B423" s="796" t="s">
        <v>846</v>
      </c>
      <c r="C423" s="633" t="s">
        <v>701</v>
      </c>
      <c r="D423" s="633">
        <v>1</v>
      </c>
      <c r="E423" s="633">
        <v>2001</v>
      </c>
      <c r="F423" s="1082">
        <v>58.4</v>
      </c>
      <c r="G423" s="784">
        <f t="shared" si="14"/>
        <v>58.4</v>
      </c>
      <c r="H423" s="711">
        <v>100</v>
      </c>
      <c r="I423" s="784">
        <f t="shared" si="15"/>
        <v>0</v>
      </c>
      <c r="J423" s="770"/>
      <c r="K423" s="790"/>
      <c r="L423" s="790"/>
      <c r="M423" s="771"/>
      <c r="N423" s="713"/>
      <c r="O423" s="713"/>
      <c r="P423" s="1837"/>
    </row>
    <row r="424" spans="1:16" ht="13.5" x14ac:dyDescent="0.2">
      <c r="A424" s="606">
        <v>23</v>
      </c>
      <c r="B424" s="796" t="s">
        <v>847</v>
      </c>
      <c r="C424" s="633" t="s">
        <v>701</v>
      </c>
      <c r="D424" s="633">
        <v>1</v>
      </c>
      <c r="E424" s="633">
        <v>2001</v>
      </c>
      <c r="F424" s="1082">
        <v>240.1</v>
      </c>
      <c r="G424" s="784">
        <f t="shared" si="14"/>
        <v>240.1</v>
      </c>
      <c r="H424" s="711">
        <v>100</v>
      </c>
      <c r="I424" s="784">
        <f t="shared" si="15"/>
        <v>0</v>
      </c>
      <c r="J424" s="770"/>
      <c r="K424" s="790"/>
      <c r="L424" s="790"/>
      <c r="M424" s="771"/>
      <c r="N424" s="713"/>
      <c r="O424" s="713"/>
      <c r="P424" s="1837"/>
    </row>
    <row r="425" spans="1:16" ht="13.5" x14ac:dyDescent="0.2">
      <c r="A425" s="606">
        <v>24</v>
      </c>
      <c r="B425" s="796" t="s">
        <v>848</v>
      </c>
      <c r="C425" s="633" t="s">
        <v>701</v>
      </c>
      <c r="D425" s="633">
        <v>1</v>
      </c>
      <c r="E425" s="633">
        <v>2004</v>
      </c>
      <c r="F425" s="1082">
        <v>1008.2</v>
      </c>
      <c r="G425" s="784">
        <f t="shared" si="14"/>
        <v>1008.2</v>
      </c>
      <c r="H425" s="711">
        <v>100</v>
      </c>
      <c r="I425" s="784">
        <f t="shared" si="15"/>
        <v>0</v>
      </c>
      <c r="J425" s="770"/>
      <c r="K425" s="790"/>
      <c r="L425" s="790"/>
      <c r="M425" s="771"/>
      <c r="N425" s="713"/>
      <c r="O425" s="713"/>
      <c r="P425" s="1837"/>
    </row>
    <row r="426" spans="1:16" ht="13.5" x14ac:dyDescent="0.2">
      <c r="A426" s="606">
        <v>25</v>
      </c>
      <c r="B426" s="796" t="s">
        <v>776</v>
      </c>
      <c r="C426" s="633" t="s">
        <v>701</v>
      </c>
      <c r="D426" s="633">
        <v>2</v>
      </c>
      <c r="E426" s="633">
        <v>2004</v>
      </c>
      <c r="F426" s="1082">
        <v>409.5</v>
      </c>
      <c r="G426" s="784">
        <f t="shared" si="14"/>
        <v>409.5</v>
      </c>
      <c r="H426" s="711">
        <v>100</v>
      </c>
      <c r="I426" s="784">
        <f t="shared" si="15"/>
        <v>0</v>
      </c>
      <c r="J426" s="770"/>
      <c r="K426" s="790"/>
      <c r="L426" s="790"/>
      <c r="M426" s="771"/>
      <c r="N426" s="713"/>
      <c r="O426" s="713"/>
      <c r="P426" s="1837"/>
    </row>
    <row r="427" spans="1:16" ht="27" x14ac:dyDescent="0.2">
      <c r="A427" s="606">
        <v>26</v>
      </c>
      <c r="B427" s="796" t="s">
        <v>849</v>
      </c>
      <c r="C427" s="633" t="s">
        <v>701</v>
      </c>
      <c r="D427" s="633">
        <v>3</v>
      </c>
      <c r="E427" s="633">
        <v>2005</v>
      </c>
      <c r="F427" s="1082">
        <v>1686.4</v>
      </c>
      <c r="G427" s="784">
        <f t="shared" si="14"/>
        <v>1686.4</v>
      </c>
      <c r="H427" s="711">
        <v>100</v>
      </c>
      <c r="I427" s="784">
        <f t="shared" si="15"/>
        <v>0</v>
      </c>
      <c r="J427" s="770"/>
      <c r="K427" s="790"/>
      <c r="L427" s="790"/>
      <c r="M427" s="771"/>
      <c r="N427" s="713"/>
      <c r="O427" s="713"/>
      <c r="P427" s="1837"/>
    </row>
    <row r="428" spans="1:16" ht="13.5" x14ac:dyDescent="0.2">
      <c r="A428" s="606">
        <v>27</v>
      </c>
      <c r="B428" s="796" t="s">
        <v>850</v>
      </c>
      <c r="C428" s="633" t="s">
        <v>701</v>
      </c>
      <c r="D428" s="633">
        <v>1</v>
      </c>
      <c r="E428" s="633">
        <v>2005</v>
      </c>
      <c r="F428" s="1082">
        <v>1610.9</v>
      </c>
      <c r="G428" s="784">
        <f t="shared" si="14"/>
        <v>1610.9</v>
      </c>
      <c r="H428" s="711">
        <v>100</v>
      </c>
      <c r="I428" s="784">
        <f t="shared" si="15"/>
        <v>0</v>
      </c>
      <c r="J428" s="770"/>
      <c r="K428" s="790"/>
      <c r="L428" s="790"/>
      <c r="M428" s="771"/>
      <c r="N428" s="713"/>
      <c r="O428" s="713"/>
      <c r="P428" s="1837"/>
    </row>
    <row r="429" spans="1:16" ht="13.5" x14ac:dyDescent="0.2">
      <c r="A429" s="606">
        <v>28</v>
      </c>
      <c r="B429" s="796" t="s">
        <v>851</v>
      </c>
      <c r="C429" s="633" t="s">
        <v>701</v>
      </c>
      <c r="D429" s="633">
        <v>2</v>
      </c>
      <c r="E429" s="633">
        <v>2007</v>
      </c>
      <c r="F429" s="1082">
        <v>146</v>
      </c>
      <c r="G429" s="784">
        <f t="shared" si="14"/>
        <v>146</v>
      </c>
      <c r="H429" s="711">
        <v>100</v>
      </c>
      <c r="I429" s="784">
        <f t="shared" si="15"/>
        <v>0</v>
      </c>
      <c r="J429" s="770"/>
      <c r="K429" s="790"/>
      <c r="L429" s="790"/>
      <c r="M429" s="771"/>
      <c r="N429" s="713"/>
      <c r="O429" s="713"/>
      <c r="P429" s="1837"/>
    </row>
    <row r="430" spans="1:16" ht="13.5" x14ac:dyDescent="0.2">
      <c r="A430" s="606">
        <v>29</v>
      </c>
      <c r="B430" s="796" t="s">
        <v>794</v>
      </c>
      <c r="C430" s="633" t="s">
        <v>701</v>
      </c>
      <c r="D430" s="633">
        <v>3</v>
      </c>
      <c r="E430" s="633">
        <v>2007</v>
      </c>
      <c r="F430" s="1082">
        <v>748.5</v>
      </c>
      <c r="G430" s="784">
        <f t="shared" si="14"/>
        <v>748.5</v>
      </c>
      <c r="H430" s="711">
        <v>100</v>
      </c>
      <c r="I430" s="784">
        <f t="shared" si="15"/>
        <v>0</v>
      </c>
      <c r="J430" s="770"/>
      <c r="K430" s="790"/>
      <c r="L430" s="790"/>
      <c r="M430" s="771"/>
      <c r="N430" s="713"/>
      <c r="O430" s="713"/>
      <c r="P430" s="1837"/>
    </row>
    <row r="431" spans="1:16" ht="13.5" x14ac:dyDescent="0.2">
      <c r="A431" s="606">
        <v>30</v>
      </c>
      <c r="B431" s="796" t="s">
        <v>852</v>
      </c>
      <c r="C431" s="633" t="s">
        <v>701</v>
      </c>
      <c r="D431" s="633">
        <v>1</v>
      </c>
      <c r="E431" s="633">
        <v>2007</v>
      </c>
      <c r="F431" s="1082">
        <v>1292.7</v>
      </c>
      <c r="G431" s="784">
        <f t="shared" si="14"/>
        <v>1292.7</v>
      </c>
      <c r="H431" s="711">
        <v>100</v>
      </c>
      <c r="I431" s="784">
        <f t="shared" si="15"/>
        <v>0</v>
      </c>
      <c r="J431" s="770"/>
      <c r="K431" s="790"/>
      <c r="L431" s="790"/>
      <c r="M431" s="771"/>
      <c r="N431" s="713"/>
      <c r="O431" s="713"/>
      <c r="P431" s="1837"/>
    </row>
    <row r="432" spans="1:16" ht="13.5" x14ac:dyDescent="0.2">
      <c r="A432" s="606">
        <v>31</v>
      </c>
      <c r="B432" s="796" t="s">
        <v>853</v>
      </c>
      <c r="C432" s="633" t="s">
        <v>701</v>
      </c>
      <c r="D432" s="633">
        <v>5</v>
      </c>
      <c r="E432" s="633">
        <v>2007</v>
      </c>
      <c r="F432" s="1082">
        <v>460</v>
      </c>
      <c r="G432" s="784">
        <f t="shared" si="14"/>
        <v>460</v>
      </c>
      <c r="H432" s="711">
        <v>100</v>
      </c>
      <c r="I432" s="784">
        <f t="shared" si="15"/>
        <v>0</v>
      </c>
      <c r="J432" s="770"/>
      <c r="K432" s="790"/>
      <c r="L432" s="790"/>
      <c r="M432" s="771"/>
      <c r="N432" s="713"/>
      <c r="O432" s="713"/>
      <c r="P432" s="1837"/>
    </row>
    <row r="433" spans="1:16" ht="13.5" x14ac:dyDescent="0.2">
      <c r="A433" s="606">
        <v>32</v>
      </c>
      <c r="B433" s="796" t="s">
        <v>854</v>
      </c>
      <c r="C433" s="633" t="s">
        <v>701</v>
      </c>
      <c r="D433" s="633">
        <v>2</v>
      </c>
      <c r="E433" s="633">
        <v>2006</v>
      </c>
      <c r="F433" s="1082">
        <v>688.4</v>
      </c>
      <c r="G433" s="784">
        <f t="shared" si="14"/>
        <v>688.4</v>
      </c>
      <c r="H433" s="711">
        <v>100</v>
      </c>
      <c r="I433" s="784">
        <f t="shared" si="15"/>
        <v>0</v>
      </c>
      <c r="J433" s="770"/>
      <c r="K433" s="790"/>
      <c r="L433" s="790"/>
      <c r="M433" s="771"/>
      <c r="N433" s="713"/>
      <c r="O433" s="713"/>
      <c r="P433" s="1837"/>
    </row>
    <row r="434" spans="1:16" ht="13.5" x14ac:dyDescent="0.2">
      <c r="A434" s="606">
        <v>33</v>
      </c>
      <c r="B434" s="796" t="s">
        <v>855</v>
      </c>
      <c r="C434" s="633" t="s">
        <v>701</v>
      </c>
      <c r="D434" s="633">
        <v>2</v>
      </c>
      <c r="E434" s="633">
        <v>2006</v>
      </c>
      <c r="F434" s="1082">
        <v>322.8</v>
      </c>
      <c r="G434" s="784">
        <f t="shared" si="14"/>
        <v>322.8</v>
      </c>
      <c r="H434" s="711">
        <v>100</v>
      </c>
      <c r="I434" s="784">
        <f t="shared" si="15"/>
        <v>0</v>
      </c>
      <c r="J434" s="770"/>
      <c r="K434" s="790"/>
      <c r="L434" s="790"/>
      <c r="M434" s="771"/>
      <c r="N434" s="713"/>
      <c r="O434" s="713"/>
      <c r="P434" s="1837"/>
    </row>
    <row r="435" spans="1:16" ht="13.5" x14ac:dyDescent="0.2">
      <c r="A435" s="606">
        <v>34</v>
      </c>
      <c r="B435" s="796" t="s">
        <v>856</v>
      </c>
      <c r="C435" s="633" t="s">
        <v>701</v>
      </c>
      <c r="D435" s="633">
        <v>2</v>
      </c>
      <c r="E435" s="633">
        <v>2006</v>
      </c>
      <c r="F435" s="1082">
        <v>326.7</v>
      </c>
      <c r="G435" s="784">
        <f t="shared" si="14"/>
        <v>326.7</v>
      </c>
      <c r="H435" s="711">
        <v>100</v>
      </c>
      <c r="I435" s="784">
        <f t="shared" si="15"/>
        <v>0</v>
      </c>
      <c r="J435" s="770"/>
      <c r="K435" s="790"/>
      <c r="L435" s="790"/>
      <c r="M435" s="771"/>
      <c r="N435" s="713"/>
      <c r="O435" s="713"/>
      <c r="P435" s="1837"/>
    </row>
    <row r="436" spans="1:16" ht="13.5" x14ac:dyDescent="0.2">
      <c r="A436" s="606">
        <v>35</v>
      </c>
      <c r="B436" s="796" t="s">
        <v>798</v>
      </c>
      <c r="C436" s="633" t="s">
        <v>701</v>
      </c>
      <c r="D436" s="633">
        <v>1</v>
      </c>
      <c r="E436" s="633">
        <v>2006</v>
      </c>
      <c r="F436" s="1082">
        <v>38.4</v>
      </c>
      <c r="G436" s="784">
        <f t="shared" si="14"/>
        <v>38.4</v>
      </c>
      <c r="H436" s="711">
        <v>100</v>
      </c>
      <c r="I436" s="784">
        <f t="shared" si="15"/>
        <v>0</v>
      </c>
      <c r="J436" s="770"/>
      <c r="K436" s="790"/>
      <c r="L436" s="790"/>
      <c r="M436" s="771"/>
      <c r="N436" s="713"/>
      <c r="O436" s="713"/>
      <c r="P436" s="1837"/>
    </row>
    <row r="437" spans="1:16" ht="13.5" x14ac:dyDescent="0.2">
      <c r="A437" s="606">
        <v>36</v>
      </c>
      <c r="B437" s="796" t="s">
        <v>857</v>
      </c>
      <c r="C437" s="633" t="s">
        <v>701</v>
      </c>
      <c r="D437" s="633">
        <v>2</v>
      </c>
      <c r="E437" s="633">
        <v>2005</v>
      </c>
      <c r="F437" s="1082">
        <v>340.4</v>
      </c>
      <c r="G437" s="784">
        <f t="shared" si="14"/>
        <v>340.4</v>
      </c>
      <c r="H437" s="711">
        <v>100</v>
      </c>
      <c r="I437" s="784">
        <f t="shared" si="15"/>
        <v>0</v>
      </c>
      <c r="J437" s="770"/>
      <c r="K437" s="790"/>
      <c r="L437" s="790"/>
      <c r="M437" s="771"/>
      <c r="N437" s="713"/>
      <c r="O437" s="713"/>
      <c r="P437" s="1837"/>
    </row>
    <row r="438" spans="1:16" ht="13.5" x14ac:dyDescent="0.2">
      <c r="A438" s="606">
        <v>37</v>
      </c>
      <c r="B438" s="796" t="s">
        <v>858</v>
      </c>
      <c r="C438" s="633" t="s">
        <v>701</v>
      </c>
      <c r="D438" s="633">
        <v>2</v>
      </c>
      <c r="E438" s="633">
        <v>2005</v>
      </c>
      <c r="F438" s="1082">
        <v>476.8</v>
      </c>
      <c r="G438" s="784">
        <f t="shared" si="14"/>
        <v>476.8</v>
      </c>
      <c r="H438" s="711">
        <v>100</v>
      </c>
      <c r="I438" s="784">
        <f t="shared" si="15"/>
        <v>0</v>
      </c>
      <c r="J438" s="770"/>
      <c r="K438" s="790"/>
      <c r="L438" s="790"/>
      <c r="M438" s="771"/>
      <c r="N438" s="713"/>
      <c r="O438" s="713"/>
      <c r="P438" s="1837"/>
    </row>
    <row r="439" spans="1:16" ht="13.5" x14ac:dyDescent="0.2">
      <c r="A439" s="606">
        <v>38</v>
      </c>
      <c r="B439" s="796" t="s">
        <v>859</v>
      </c>
      <c r="C439" s="633" t="s">
        <v>701</v>
      </c>
      <c r="D439" s="633">
        <v>2</v>
      </c>
      <c r="E439" s="633">
        <v>2006</v>
      </c>
      <c r="F439" s="1082">
        <v>2395</v>
      </c>
      <c r="G439" s="784">
        <f t="shared" si="14"/>
        <v>2395</v>
      </c>
      <c r="H439" s="711">
        <v>100</v>
      </c>
      <c r="I439" s="784">
        <f t="shared" si="15"/>
        <v>0</v>
      </c>
      <c r="J439" s="770"/>
      <c r="K439" s="790"/>
      <c r="L439" s="790"/>
      <c r="M439" s="771"/>
      <c r="N439" s="713"/>
      <c r="O439" s="713"/>
      <c r="P439" s="1837"/>
    </row>
    <row r="440" spans="1:16" ht="13.5" x14ac:dyDescent="0.2">
      <c r="A440" s="606">
        <v>39</v>
      </c>
      <c r="B440" s="796" t="s">
        <v>860</v>
      </c>
      <c r="C440" s="633" t="s">
        <v>701</v>
      </c>
      <c r="D440" s="633">
        <v>2</v>
      </c>
      <c r="E440" s="633">
        <v>2006</v>
      </c>
      <c r="F440" s="1082">
        <v>499.4</v>
      </c>
      <c r="G440" s="784">
        <f t="shared" si="14"/>
        <v>499.4</v>
      </c>
      <c r="H440" s="711">
        <v>100</v>
      </c>
      <c r="I440" s="784">
        <f t="shared" si="15"/>
        <v>0</v>
      </c>
      <c r="J440" s="770"/>
      <c r="K440" s="790"/>
      <c r="L440" s="790"/>
      <c r="M440" s="771"/>
      <c r="N440" s="713"/>
      <c r="O440" s="713"/>
      <c r="P440" s="1837"/>
    </row>
    <row r="441" spans="1:16" ht="13.5" x14ac:dyDescent="0.2">
      <c r="A441" s="606">
        <v>40</v>
      </c>
      <c r="B441" s="796" t="s">
        <v>796</v>
      </c>
      <c r="C441" s="633" t="s">
        <v>701</v>
      </c>
      <c r="D441" s="633">
        <v>2</v>
      </c>
      <c r="E441" s="633">
        <v>2006</v>
      </c>
      <c r="F441" s="1082">
        <v>283.2</v>
      </c>
      <c r="G441" s="784">
        <f t="shared" si="14"/>
        <v>283.2</v>
      </c>
      <c r="H441" s="711">
        <v>100</v>
      </c>
      <c r="I441" s="784">
        <f t="shared" si="15"/>
        <v>0</v>
      </c>
      <c r="J441" s="770"/>
      <c r="K441" s="790"/>
      <c r="L441" s="790"/>
      <c r="M441" s="771"/>
      <c r="N441" s="713"/>
      <c r="O441" s="713"/>
      <c r="P441" s="1837"/>
    </row>
    <row r="442" spans="1:16" ht="13.5" x14ac:dyDescent="0.2">
      <c r="A442" s="606">
        <v>41</v>
      </c>
      <c r="B442" s="796" t="s">
        <v>614</v>
      </c>
      <c r="C442" s="633" t="s">
        <v>701</v>
      </c>
      <c r="D442" s="633">
        <v>10</v>
      </c>
      <c r="E442" s="633">
        <v>2006</v>
      </c>
      <c r="F442" s="1082">
        <v>730</v>
      </c>
      <c r="G442" s="784">
        <f t="shared" si="14"/>
        <v>730</v>
      </c>
      <c r="H442" s="711">
        <v>100</v>
      </c>
      <c r="I442" s="784">
        <f t="shared" si="15"/>
        <v>0</v>
      </c>
      <c r="J442" s="770"/>
      <c r="K442" s="790"/>
      <c r="L442" s="790"/>
      <c r="M442" s="771"/>
      <c r="N442" s="713"/>
      <c r="O442" s="713"/>
      <c r="P442" s="1837"/>
    </row>
    <row r="443" spans="1:16" ht="13.5" x14ac:dyDescent="0.2">
      <c r="A443" s="606">
        <v>42</v>
      </c>
      <c r="B443" s="796" t="s">
        <v>812</v>
      </c>
      <c r="C443" s="633" t="s">
        <v>701</v>
      </c>
      <c r="D443" s="633">
        <v>1</v>
      </c>
      <c r="E443" s="633">
        <v>2005</v>
      </c>
      <c r="F443" s="1082">
        <v>197.8</v>
      </c>
      <c r="G443" s="784">
        <f t="shared" si="14"/>
        <v>197.8</v>
      </c>
      <c r="H443" s="711">
        <v>100</v>
      </c>
      <c r="I443" s="784">
        <f t="shared" si="15"/>
        <v>0</v>
      </c>
      <c r="J443" s="770"/>
      <c r="K443" s="790"/>
      <c r="L443" s="790"/>
      <c r="M443" s="771"/>
      <c r="N443" s="713"/>
      <c r="O443" s="713"/>
      <c r="P443" s="1837"/>
    </row>
    <row r="444" spans="1:16" ht="27" x14ac:dyDescent="0.2">
      <c r="A444" s="606">
        <v>43</v>
      </c>
      <c r="B444" s="796" t="s">
        <v>861</v>
      </c>
      <c r="C444" s="633" t="s">
        <v>701</v>
      </c>
      <c r="D444" s="633">
        <v>1</v>
      </c>
      <c r="E444" s="633">
        <v>2006</v>
      </c>
      <c r="F444" s="1082">
        <v>6232.9</v>
      </c>
      <c r="G444" s="784">
        <f t="shared" si="14"/>
        <v>6232.9</v>
      </c>
      <c r="H444" s="711">
        <v>100</v>
      </c>
      <c r="I444" s="784">
        <f t="shared" si="15"/>
        <v>0</v>
      </c>
      <c r="J444" s="770"/>
      <c r="K444" s="790"/>
      <c r="L444" s="790"/>
      <c r="M444" s="771"/>
      <c r="N444" s="713"/>
      <c r="O444" s="713"/>
      <c r="P444" s="1837"/>
    </row>
    <row r="445" spans="1:16" ht="27" x14ac:dyDescent="0.2">
      <c r="A445" s="606">
        <v>44</v>
      </c>
      <c r="B445" s="796" t="s">
        <v>862</v>
      </c>
      <c r="C445" s="633" t="s">
        <v>701</v>
      </c>
      <c r="D445" s="633">
        <v>1</v>
      </c>
      <c r="E445" s="633">
        <v>2006</v>
      </c>
      <c r="F445" s="1082">
        <v>9345.4</v>
      </c>
      <c r="G445" s="784">
        <f t="shared" si="14"/>
        <v>9345.4</v>
      </c>
      <c r="H445" s="711">
        <v>100</v>
      </c>
      <c r="I445" s="784">
        <f t="shared" si="15"/>
        <v>0</v>
      </c>
      <c r="J445" s="770"/>
      <c r="K445" s="790"/>
      <c r="L445" s="790"/>
      <c r="M445" s="771"/>
      <c r="N445" s="713"/>
      <c r="O445" s="713"/>
      <c r="P445" s="1837"/>
    </row>
    <row r="446" spans="1:16" ht="27" x14ac:dyDescent="0.2">
      <c r="A446" s="606">
        <v>45</v>
      </c>
      <c r="B446" s="796" t="s">
        <v>863</v>
      </c>
      <c r="C446" s="633" t="s">
        <v>701</v>
      </c>
      <c r="D446" s="633">
        <v>50</v>
      </c>
      <c r="E446" s="633">
        <v>2006</v>
      </c>
      <c r="F446" s="1082">
        <v>5117.2</v>
      </c>
      <c r="G446" s="784">
        <f t="shared" si="14"/>
        <v>5117.2</v>
      </c>
      <c r="H446" s="711">
        <v>100</v>
      </c>
      <c r="I446" s="784">
        <f t="shared" si="15"/>
        <v>0</v>
      </c>
      <c r="J446" s="770"/>
      <c r="K446" s="790"/>
      <c r="L446" s="790"/>
      <c r="M446" s="771"/>
      <c r="N446" s="713"/>
      <c r="O446" s="713"/>
      <c r="P446" s="1837"/>
    </row>
    <row r="447" spans="1:16" ht="27" x14ac:dyDescent="0.2">
      <c r="A447" s="606">
        <v>46</v>
      </c>
      <c r="B447" s="796" t="s">
        <v>864</v>
      </c>
      <c r="C447" s="633" t="s">
        <v>701</v>
      </c>
      <c r="D447" s="633">
        <v>1</v>
      </c>
      <c r="E447" s="633">
        <v>2006</v>
      </c>
      <c r="F447" s="1082">
        <v>1235.8</v>
      </c>
      <c r="G447" s="784">
        <f t="shared" si="14"/>
        <v>1235.8</v>
      </c>
      <c r="H447" s="711">
        <v>100</v>
      </c>
      <c r="I447" s="784">
        <f t="shared" si="15"/>
        <v>0</v>
      </c>
      <c r="J447" s="770"/>
      <c r="K447" s="790"/>
      <c r="L447" s="790"/>
      <c r="M447" s="771"/>
      <c r="N447" s="713"/>
      <c r="O447" s="713"/>
      <c r="P447" s="1837"/>
    </row>
    <row r="448" spans="1:16" ht="13.5" x14ac:dyDescent="0.2">
      <c r="A448" s="606">
        <v>47</v>
      </c>
      <c r="B448" s="796" t="s">
        <v>865</v>
      </c>
      <c r="C448" s="633" t="s">
        <v>701</v>
      </c>
      <c r="D448" s="633">
        <v>2</v>
      </c>
      <c r="E448" s="633">
        <v>2006</v>
      </c>
      <c r="F448" s="1082">
        <v>2471.6999999999998</v>
      </c>
      <c r="G448" s="784">
        <f t="shared" si="14"/>
        <v>2471.6999999999998</v>
      </c>
      <c r="H448" s="711">
        <v>100</v>
      </c>
      <c r="I448" s="784">
        <f t="shared" si="15"/>
        <v>0</v>
      </c>
      <c r="J448" s="770"/>
      <c r="K448" s="790"/>
      <c r="L448" s="790"/>
      <c r="M448" s="771"/>
      <c r="N448" s="713"/>
      <c r="O448" s="713"/>
      <c r="P448" s="1837"/>
    </row>
    <row r="449" spans="1:16" ht="13.5" x14ac:dyDescent="0.2">
      <c r="A449" s="606">
        <v>48</v>
      </c>
      <c r="B449" s="796" t="s">
        <v>783</v>
      </c>
      <c r="C449" s="633" t="s">
        <v>701</v>
      </c>
      <c r="D449" s="633">
        <v>1</v>
      </c>
      <c r="E449" s="633">
        <v>2006</v>
      </c>
      <c r="F449" s="1082">
        <v>1268.5</v>
      </c>
      <c r="G449" s="784">
        <f t="shared" si="14"/>
        <v>1268.5</v>
      </c>
      <c r="H449" s="711">
        <v>100</v>
      </c>
      <c r="I449" s="784">
        <f t="shared" si="15"/>
        <v>0</v>
      </c>
      <c r="J449" s="770"/>
      <c r="K449" s="790"/>
      <c r="L449" s="790"/>
      <c r="M449" s="771"/>
      <c r="N449" s="713"/>
      <c r="O449" s="713"/>
      <c r="P449" s="1837"/>
    </row>
    <row r="450" spans="1:16" ht="13.5" x14ac:dyDescent="0.2">
      <c r="A450" s="606">
        <v>49</v>
      </c>
      <c r="B450" s="796" t="s">
        <v>797</v>
      </c>
      <c r="C450" s="633" t="s">
        <v>701</v>
      </c>
      <c r="D450" s="633">
        <v>1</v>
      </c>
      <c r="E450" s="633">
        <v>2006</v>
      </c>
      <c r="F450" s="1082">
        <v>2412.8000000000002</v>
      </c>
      <c r="G450" s="784">
        <f t="shared" si="14"/>
        <v>2412.8000000000002</v>
      </c>
      <c r="H450" s="711">
        <v>100</v>
      </c>
      <c r="I450" s="784">
        <f t="shared" si="15"/>
        <v>0</v>
      </c>
      <c r="J450" s="770"/>
      <c r="K450" s="790"/>
      <c r="L450" s="790"/>
      <c r="M450" s="771"/>
      <c r="N450" s="713"/>
      <c r="O450" s="713"/>
      <c r="P450" s="1837"/>
    </row>
    <row r="451" spans="1:16" ht="13.5" x14ac:dyDescent="0.2">
      <c r="A451" s="606">
        <v>50</v>
      </c>
      <c r="B451" s="796" t="s">
        <v>866</v>
      </c>
      <c r="C451" s="633" t="s">
        <v>701</v>
      </c>
      <c r="D451" s="633">
        <v>29</v>
      </c>
      <c r="E451" s="633">
        <v>2006</v>
      </c>
      <c r="F451" s="1082">
        <v>15413.7</v>
      </c>
      <c r="G451" s="784">
        <f t="shared" si="14"/>
        <v>15413.7</v>
      </c>
      <c r="H451" s="711">
        <v>100</v>
      </c>
      <c r="I451" s="784">
        <f t="shared" si="15"/>
        <v>0</v>
      </c>
      <c r="J451" s="770"/>
      <c r="K451" s="790"/>
      <c r="L451" s="790"/>
      <c r="M451" s="771"/>
      <c r="N451" s="713"/>
      <c r="O451" s="713"/>
      <c r="P451" s="1837"/>
    </row>
    <row r="452" spans="1:16" ht="13.5" x14ac:dyDescent="0.2">
      <c r="A452" s="606">
        <v>51</v>
      </c>
      <c r="B452" s="796" t="s">
        <v>867</v>
      </c>
      <c r="C452" s="633" t="s">
        <v>701</v>
      </c>
      <c r="D452" s="633">
        <v>29</v>
      </c>
      <c r="E452" s="633">
        <v>2006</v>
      </c>
      <c r="F452" s="1082">
        <v>4074</v>
      </c>
      <c r="G452" s="784">
        <f t="shared" si="14"/>
        <v>4074</v>
      </c>
      <c r="H452" s="711">
        <v>100</v>
      </c>
      <c r="I452" s="784">
        <f t="shared" si="15"/>
        <v>0</v>
      </c>
      <c r="J452" s="770"/>
      <c r="K452" s="790"/>
      <c r="L452" s="790"/>
      <c r="M452" s="771"/>
      <c r="N452" s="713"/>
      <c r="O452" s="713"/>
      <c r="P452" s="1837"/>
    </row>
    <row r="453" spans="1:16" ht="13.5" x14ac:dyDescent="0.2">
      <c r="A453" s="606">
        <v>52</v>
      </c>
      <c r="B453" s="796" t="s">
        <v>868</v>
      </c>
      <c r="C453" s="633" t="s">
        <v>701</v>
      </c>
      <c r="D453" s="633">
        <v>18</v>
      </c>
      <c r="E453" s="633">
        <v>2006</v>
      </c>
      <c r="F453" s="1082">
        <v>1628.2</v>
      </c>
      <c r="G453" s="784">
        <f t="shared" si="14"/>
        <v>1628.2</v>
      </c>
      <c r="H453" s="711">
        <v>100</v>
      </c>
      <c r="I453" s="784">
        <f t="shared" si="15"/>
        <v>0</v>
      </c>
      <c r="J453" s="770"/>
      <c r="K453" s="790"/>
      <c r="L453" s="790"/>
      <c r="M453" s="771"/>
      <c r="N453" s="713"/>
      <c r="O453" s="713"/>
      <c r="P453" s="1837"/>
    </row>
    <row r="454" spans="1:16" ht="13.5" x14ac:dyDescent="0.2">
      <c r="A454" s="606">
        <v>53</v>
      </c>
      <c r="B454" s="796" t="s">
        <v>869</v>
      </c>
      <c r="C454" s="633" t="s">
        <v>701</v>
      </c>
      <c r="D454" s="633">
        <v>1</v>
      </c>
      <c r="E454" s="633">
        <v>2006</v>
      </c>
      <c r="F454" s="1082">
        <v>1746.2</v>
      </c>
      <c r="G454" s="784">
        <f t="shared" si="14"/>
        <v>1746.2</v>
      </c>
      <c r="H454" s="711">
        <v>100</v>
      </c>
      <c r="I454" s="784">
        <f t="shared" si="15"/>
        <v>0</v>
      </c>
      <c r="J454" s="770"/>
      <c r="K454" s="790"/>
      <c r="L454" s="790"/>
      <c r="M454" s="771"/>
      <c r="N454" s="713"/>
      <c r="O454" s="713"/>
      <c r="P454" s="1837"/>
    </row>
    <row r="455" spans="1:16" ht="27" x14ac:dyDescent="0.2">
      <c r="A455" s="606">
        <v>54</v>
      </c>
      <c r="B455" s="796" t="s">
        <v>870</v>
      </c>
      <c r="C455" s="633" t="s">
        <v>701</v>
      </c>
      <c r="D455" s="633">
        <v>14</v>
      </c>
      <c r="E455" s="633">
        <v>2007</v>
      </c>
      <c r="F455" s="1082">
        <v>4111.8</v>
      </c>
      <c r="G455" s="784">
        <f t="shared" si="14"/>
        <v>4111.8</v>
      </c>
      <c r="H455" s="711">
        <v>100</v>
      </c>
      <c r="I455" s="784">
        <f t="shared" si="15"/>
        <v>0</v>
      </c>
      <c r="J455" s="770"/>
      <c r="K455" s="790"/>
      <c r="L455" s="790"/>
      <c r="M455" s="771"/>
      <c r="N455" s="713"/>
      <c r="O455" s="713"/>
      <c r="P455" s="1837"/>
    </row>
    <row r="456" spans="1:16" ht="13.5" x14ac:dyDescent="0.2">
      <c r="A456" s="606">
        <v>55</v>
      </c>
      <c r="B456" s="796" t="s">
        <v>871</v>
      </c>
      <c r="C456" s="633" t="s">
        <v>701</v>
      </c>
      <c r="D456" s="633">
        <v>14</v>
      </c>
      <c r="E456" s="633">
        <v>2007</v>
      </c>
      <c r="F456" s="1082">
        <v>1579.2</v>
      </c>
      <c r="G456" s="784">
        <f t="shared" si="14"/>
        <v>1579.2</v>
      </c>
      <c r="H456" s="711">
        <v>100</v>
      </c>
      <c r="I456" s="784">
        <f t="shared" si="15"/>
        <v>0</v>
      </c>
      <c r="J456" s="770"/>
      <c r="K456" s="790"/>
      <c r="L456" s="790"/>
      <c r="M456" s="771"/>
      <c r="N456" s="713"/>
      <c r="O456" s="713"/>
      <c r="P456" s="1837"/>
    </row>
    <row r="457" spans="1:16" ht="13.5" x14ac:dyDescent="0.2">
      <c r="A457" s="606">
        <v>56</v>
      </c>
      <c r="B457" s="796" t="s">
        <v>872</v>
      </c>
      <c r="C457" s="633" t="s">
        <v>701</v>
      </c>
      <c r="D457" s="633">
        <v>1</v>
      </c>
      <c r="E457" s="633">
        <v>2007</v>
      </c>
      <c r="F457" s="1082">
        <v>651.70000000000005</v>
      </c>
      <c r="G457" s="784">
        <f t="shared" si="14"/>
        <v>651.70000000000005</v>
      </c>
      <c r="H457" s="711">
        <v>100</v>
      </c>
      <c r="I457" s="784">
        <f t="shared" si="15"/>
        <v>0</v>
      </c>
      <c r="J457" s="770"/>
      <c r="K457" s="790"/>
      <c r="L457" s="790"/>
      <c r="M457" s="785"/>
      <c r="N457" s="792"/>
      <c r="O457" s="792"/>
      <c r="P457" s="1837"/>
    </row>
    <row r="458" spans="1:16" ht="13.5" x14ac:dyDescent="0.2">
      <c r="A458" s="606">
        <v>57</v>
      </c>
      <c r="B458" s="796" t="s">
        <v>873</v>
      </c>
      <c r="C458" s="633" t="s">
        <v>701</v>
      </c>
      <c r="D458" s="633">
        <v>4</v>
      </c>
      <c r="E458" s="633">
        <v>2007</v>
      </c>
      <c r="F458" s="1082">
        <v>680.8</v>
      </c>
      <c r="G458" s="784">
        <f t="shared" si="14"/>
        <v>680.8</v>
      </c>
      <c r="H458" s="711">
        <v>100</v>
      </c>
      <c r="I458" s="784">
        <f t="shared" si="15"/>
        <v>0</v>
      </c>
      <c r="J458" s="770"/>
      <c r="K458" s="790"/>
      <c r="L458" s="790"/>
      <c r="M458" s="771"/>
      <c r="N458" s="713"/>
      <c r="O458" s="713"/>
      <c r="P458" s="1837"/>
    </row>
    <row r="459" spans="1:16" ht="13.5" x14ac:dyDescent="0.2">
      <c r="A459" s="606">
        <v>58</v>
      </c>
      <c r="B459" s="796" t="s">
        <v>874</v>
      </c>
      <c r="C459" s="633" t="s">
        <v>701</v>
      </c>
      <c r="D459" s="633">
        <v>9</v>
      </c>
      <c r="E459" s="633">
        <v>2007</v>
      </c>
      <c r="F459" s="1082">
        <v>530.1</v>
      </c>
      <c r="G459" s="784">
        <f t="shared" si="14"/>
        <v>530.1</v>
      </c>
      <c r="H459" s="711">
        <v>100</v>
      </c>
      <c r="I459" s="784">
        <f t="shared" si="15"/>
        <v>0</v>
      </c>
      <c r="J459" s="770"/>
      <c r="K459" s="790"/>
      <c r="L459" s="790"/>
      <c r="M459" s="771"/>
      <c r="N459" s="713"/>
      <c r="O459" s="713"/>
      <c r="P459" s="1837"/>
    </row>
    <row r="460" spans="1:16" ht="13.5" x14ac:dyDescent="0.2">
      <c r="A460" s="606">
        <v>59</v>
      </c>
      <c r="B460" s="796" t="s">
        <v>875</v>
      </c>
      <c r="C460" s="633" t="s">
        <v>701</v>
      </c>
      <c r="D460" s="633">
        <v>15</v>
      </c>
      <c r="E460" s="633">
        <v>2007</v>
      </c>
      <c r="F460" s="1082">
        <v>684</v>
      </c>
      <c r="G460" s="784">
        <f t="shared" si="14"/>
        <v>684</v>
      </c>
      <c r="H460" s="711">
        <v>100</v>
      </c>
      <c r="I460" s="784">
        <f t="shared" si="15"/>
        <v>0</v>
      </c>
      <c r="J460" s="770"/>
      <c r="K460" s="790"/>
      <c r="L460" s="790"/>
      <c r="M460" s="771"/>
      <c r="N460" s="713"/>
      <c r="O460" s="713"/>
      <c r="P460" s="1837"/>
    </row>
    <row r="461" spans="1:16" ht="13.5" x14ac:dyDescent="0.2">
      <c r="A461" s="606">
        <v>60</v>
      </c>
      <c r="B461" s="796" t="s">
        <v>876</v>
      </c>
      <c r="C461" s="633" t="s">
        <v>701</v>
      </c>
      <c r="D461" s="633">
        <v>5</v>
      </c>
      <c r="E461" s="633">
        <v>2007</v>
      </c>
      <c r="F461" s="1082">
        <v>1300.7</v>
      </c>
      <c r="G461" s="784">
        <f t="shared" si="14"/>
        <v>1300.7</v>
      </c>
      <c r="H461" s="711">
        <v>100</v>
      </c>
      <c r="I461" s="784">
        <f t="shared" si="15"/>
        <v>0</v>
      </c>
      <c r="J461" s="770"/>
      <c r="K461" s="790"/>
      <c r="L461" s="790"/>
      <c r="M461" s="771"/>
      <c r="N461" s="713"/>
      <c r="O461" s="713"/>
      <c r="P461" s="1837"/>
    </row>
    <row r="462" spans="1:16" ht="13.5" x14ac:dyDescent="0.2">
      <c r="A462" s="606">
        <v>61</v>
      </c>
      <c r="B462" s="796" t="s">
        <v>877</v>
      </c>
      <c r="C462" s="633" t="s">
        <v>701</v>
      </c>
      <c r="D462" s="633">
        <v>10</v>
      </c>
      <c r="E462" s="633">
        <v>2007</v>
      </c>
      <c r="F462" s="1082">
        <v>2417</v>
      </c>
      <c r="G462" s="784">
        <f t="shared" si="14"/>
        <v>2417</v>
      </c>
      <c r="H462" s="711">
        <v>100</v>
      </c>
      <c r="I462" s="784">
        <f t="shared" si="15"/>
        <v>0</v>
      </c>
      <c r="J462" s="770"/>
      <c r="K462" s="790"/>
      <c r="L462" s="790"/>
      <c r="M462" s="771"/>
      <c r="N462" s="713"/>
      <c r="O462" s="713"/>
      <c r="P462" s="1837"/>
    </row>
    <row r="463" spans="1:16" ht="13.5" x14ac:dyDescent="0.2">
      <c r="A463" s="606">
        <v>62</v>
      </c>
      <c r="B463" s="796" t="s">
        <v>878</v>
      </c>
      <c r="C463" s="633" t="s">
        <v>701</v>
      </c>
      <c r="D463" s="633">
        <v>1</v>
      </c>
      <c r="E463" s="633">
        <v>2007</v>
      </c>
      <c r="F463" s="1082">
        <v>651.70000000000005</v>
      </c>
      <c r="G463" s="784">
        <f t="shared" si="14"/>
        <v>651.70000000000005</v>
      </c>
      <c r="H463" s="711">
        <v>100</v>
      </c>
      <c r="I463" s="784">
        <f t="shared" si="15"/>
        <v>0</v>
      </c>
      <c r="J463" s="770"/>
      <c r="K463" s="790"/>
      <c r="L463" s="790"/>
      <c r="M463" s="771"/>
      <c r="N463" s="713"/>
      <c r="O463" s="713"/>
      <c r="P463" s="1837"/>
    </row>
    <row r="464" spans="1:16" ht="13.5" x14ac:dyDescent="0.2">
      <c r="A464" s="606">
        <v>63</v>
      </c>
      <c r="B464" s="796" t="s">
        <v>809</v>
      </c>
      <c r="C464" s="633" t="s">
        <v>701</v>
      </c>
      <c r="D464" s="633">
        <v>2</v>
      </c>
      <c r="E464" s="633">
        <v>2007</v>
      </c>
      <c r="F464" s="1082">
        <v>95</v>
      </c>
      <c r="G464" s="784">
        <f t="shared" si="14"/>
        <v>95</v>
      </c>
      <c r="H464" s="711">
        <v>100</v>
      </c>
      <c r="I464" s="784">
        <f t="shared" si="15"/>
        <v>0</v>
      </c>
      <c r="J464" s="770"/>
      <c r="K464" s="790"/>
      <c r="L464" s="790"/>
      <c r="M464" s="771"/>
      <c r="N464" s="713"/>
      <c r="O464" s="713"/>
      <c r="P464" s="1837"/>
    </row>
    <row r="465" spans="1:16" ht="13.5" x14ac:dyDescent="0.2">
      <c r="A465" s="606">
        <v>64</v>
      </c>
      <c r="B465" s="796" t="s">
        <v>879</v>
      </c>
      <c r="C465" s="633" t="s">
        <v>701</v>
      </c>
      <c r="D465" s="633">
        <v>10</v>
      </c>
      <c r="E465" s="633">
        <v>2007</v>
      </c>
      <c r="F465" s="1082">
        <v>1128</v>
      </c>
      <c r="G465" s="784">
        <f t="shared" si="14"/>
        <v>1128</v>
      </c>
      <c r="H465" s="711">
        <v>100</v>
      </c>
      <c r="I465" s="784">
        <f t="shared" si="15"/>
        <v>0</v>
      </c>
      <c r="J465" s="770"/>
      <c r="K465" s="790"/>
      <c r="L465" s="790"/>
      <c r="M465" s="771"/>
      <c r="N465" s="713"/>
      <c r="O465" s="713"/>
      <c r="P465" s="1837"/>
    </row>
    <row r="466" spans="1:16" ht="13.5" x14ac:dyDescent="0.2">
      <c r="A466" s="606">
        <v>65</v>
      </c>
      <c r="B466" s="796" t="s">
        <v>880</v>
      </c>
      <c r="C466" s="633" t="s">
        <v>701</v>
      </c>
      <c r="D466" s="633">
        <v>6</v>
      </c>
      <c r="E466" s="633">
        <v>2007</v>
      </c>
      <c r="F466" s="1082">
        <v>353.4</v>
      </c>
      <c r="G466" s="784">
        <f t="shared" si="14"/>
        <v>353.4</v>
      </c>
      <c r="H466" s="711">
        <v>100</v>
      </c>
      <c r="I466" s="784">
        <f t="shared" si="15"/>
        <v>0</v>
      </c>
      <c r="J466" s="770"/>
      <c r="K466" s="790"/>
      <c r="L466" s="790"/>
      <c r="M466" s="771"/>
      <c r="N466" s="713"/>
      <c r="O466" s="713"/>
      <c r="P466" s="1837"/>
    </row>
    <row r="467" spans="1:16" ht="13.5" x14ac:dyDescent="0.2">
      <c r="A467" s="606">
        <v>66</v>
      </c>
      <c r="B467" s="796" t="s">
        <v>877</v>
      </c>
      <c r="C467" s="633" t="s">
        <v>701</v>
      </c>
      <c r="D467" s="633">
        <v>1</v>
      </c>
      <c r="E467" s="633">
        <v>2007</v>
      </c>
      <c r="F467" s="1082">
        <v>241.7</v>
      </c>
      <c r="G467" s="784">
        <f t="shared" si="14"/>
        <v>241.7</v>
      </c>
      <c r="H467" s="711">
        <v>100</v>
      </c>
      <c r="I467" s="784">
        <f t="shared" si="15"/>
        <v>0</v>
      </c>
      <c r="J467" s="770"/>
      <c r="K467" s="790"/>
      <c r="L467" s="790"/>
      <c r="M467" s="771"/>
      <c r="N467" s="713"/>
      <c r="O467" s="713"/>
      <c r="P467" s="1837"/>
    </row>
    <row r="468" spans="1:16" ht="13.5" x14ac:dyDescent="0.2">
      <c r="A468" s="606">
        <v>67</v>
      </c>
      <c r="B468" s="796" t="s">
        <v>879</v>
      </c>
      <c r="C468" s="633" t="s">
        <v>701</v>
      </c>
      <c r="D468" s="633">
        <v>1</v>
      </c>
      <c r="E468" s="633">
        <v>2007</v>
      </c>
      <c r="F468" s="1082">
        <v>112.7</v>
      </c>
      <c r="G468" s="784">
        <f t="shared" si="14"/>
        <v>112.7</v>
      </c>
      <c r="H468" s="711">
        <v>100</v>
      </c>
      <c r="I468" s="784">
        <f t="shared" si="15"/>
        <v>0</v>
      </c>
      <c r="J468" s="770"/>
      <c r="K468" s="790"/>
      <c r="L468" s="790"/>
      <c r="M468" s="771"/>
      <c r="N468" s="713"/>
      <c r="O468" s="713"/>
      <c r="P468" s="1837"/>
    </row>
    <row r="469" spans="1:16" ht="13.5" x14ac:dyDescent="0.2">
      <c r="A469" s="606">
        <v>68</v>
      </c>
      <c r="B469" s="796" t="s">
        <v>880</v>
      </c>
      <c r="C469" s="633" t="s">
        <v>701</v>
      </c>
      <c r="D469" s="633">
        <v>5</v>
      </c>
      <c r="E469" s="633">
        <v>2007</v>
      </c>
      <c r="F469" s="1082">
        <v>294.7</v>
      </c>
      <c r="G469" s="784">
        <f t="shared" si="14"/>
        <v>294.7</v>
      </c>
      <c r="H469" s="711">
        <v>100</v>
      </c>
      <c r="I469" s="784">
        <f t="shared" si="15"/>
        <v>0</v>
      </c>
      <c r="J469" s="770"/>
      <c r="K469" s="790"/>
      <c r="L469" s="790"/>
      <c r="M469" s="771"/>
      <c r="N469" s="713"/>
      <c r="O469" s="713"/>
      <c r="P469" s="1837"/>
    </row>
    <row r="470" spans="1:16" ht="13.5" x14ac:dyDescent="0.2">
      <c r="A470" s="606">
        <v>69</v>
      </c>
      <c r="B470" s="796" t="s">
        <v>875</v>
      </c>
      <c r="C470" s="633" t="s">
        <v>701</v>
      </c>
      <c r="D470" s="633">
        <v>16</v>
      </c>
      <c r="E470" s="633">
        <v>2007</v>
      </c>
      <c r="F470" s="1082">
        <v>729.6</v>
      </c>
      <c r="G470" s="784">
        <f t="shared" si="14"/>
        <v>729.6</v>
      </c>
      <c r="H470" s="711">
        <v>100</v>
      </c>
      <c r="I470" s="784">
        <f t="shared" si="15"/>
        <v>0</v>
      </c>
      <c r="J470" s="770"/>
      <c r="K470" s="790"/>
      <c r="L470" s="790"/>
      <c r="M470" s="771"/>
      <c r="N470" s="713"/>
      <c r="O470" s="713"/>
      <c r="P470" s="1837"/>
    </row>
    <row r="471" spans="1:16" ht="27" x14ac:dyDescent="0.2">
      <c r="A471" s="606">
        <v>70</v>
      </c>
      <c r="B471" s="796" t="s">
        <v>881</v>
      </c>
      <c r="C471" s="633" t="s">
        <v>701</v>
      </c>
      <c r="D471" s="633">
        <v>1</v>
      </c>
      <c r="E471" s="633">
        <v>2007</v>
      </c>
      <c r="F471" s="1082">
        <v>2790</v>
      </c>
      <c r="G471" s="784">
        <f t="shared" si="14"/>
        <v>2790</v>
      </c>
      <c r="H471" s="711">
        <v>100</v>
      </c>
      <c r="I471" s="784">
        <f t="shared" si="15"/>
        <v>0</v>
      </c>
      <c r="J471" s="770"/>
      <c r="K471" s="790"/>
      <c r="L471" s="790"/>
      <c r="M471" s="785"/>
      <c r="N471" s="792"/>
      <c r="O471" s="697"/>
      <c r="P471" s="1837"/>
    </row>
    <row r="472" spans="1:16" ht="27" x14ac:dyDescent="0.2">
      <c r="A472" s="606">
        <v>71</v>
      </c>
      <c r="B472" s="796" t="s">
        <v>882</v>
      </c>
      <c r="C472" s="633" t="s">
        <v>701</v>
      </c>
      <c r="D472" s="633">
        <v>1</v>
      </c>
      <c r="E472" s="633">
        <v>2007</v>
      </c>
      <c r="F472" s="1082">
        <v>2790</v>
      </c>
      <c r="G472" s="784">
        <f t="shared" si="14"/>
        <v>2790</v>
      </c>
      <c r="H472" s="711">
        <v>100</v>
      </c>
      <c r="I472" s="784">
        <f t="shared" si="15"/>
        <v>0</v>
      </c>
      <c r="J472" s="770"/>
      <c r="K472" s="790"/>
      <c r="L472" s="790"/>
      <c r="M472" s="771"/>
      <c r="N472" s="713"/>
      <c r="O472" s="713"/>
      <c r="P472" s="1837"/>
    </row>
    <row r="473" spans="1:16" ht="27" x14ac:dyDescent="0.2">
      <c r="A473" s="606">
        <v>72</v>
      </c>
      <c r="B473" s="796" t="s">
        <v>883</v>
      </c>
      <c r="C473" s="633" t="s">
        <v>701</v>
      </c>
      <c r="D473" s="633">
        <v>1</v>
      </c>
      <c r="E473" s="633">
        <v>2007</v>
      </c>
      <c r="F473" s="1082">
        <v>619</v>
      </c>
      <c r="G473" s="784">
        <f t="shared" si="14"/>
        <v>619</v>
      </c>
      <c r="H473" s="711">
        <v>100</v>
      </c>
      <c r="I473" s="784">
        <f t="shared" si="15"/>
        <v>0</v>
      </c>
      <c r="J473" s="770"/>
      <c r="K473" s="790"/>
      <c r="L473" s="790"/>
      <c r="M473" s="771"/>
      <c r="N473" s="713"/>
      <c r="O473" s="713"/>
      <c r="P473" s="1837"/>
    </row>
    <row r="474" spans="1:16" ht="13.5" x14ac:dyDescent="0.2">
      <c r="A474" s="606">
        <v>73</v>
      </c>
      <c r="B474" s="796" t="s">
        <v>884</v>
      </c>
      <c r="C474" s="633" t="s">
        <v>701</v>
      </c>
      <c r="D474" s="633">
        <v>1</v>
      </c>
      <c r="E474" s="633">
        <v>2008</v>
      </c>
      <c r="F474" s="1082">
        <v>193.6</v>
      </c>
      <c r="G474" s="784">
        <f t="shared" si="14"/>
        <v>193.6</v>
      </c>
      <c r="H474" s="711">
        <v>100</v>
      </c>
      <c r="I474" s="784">
        <f t="shared" si="15"/>
        <v>0</v>
      </c>
      <c r="J474" s="770"/>
      <c r="K474" s="790"/>
      <c r="L474" s="790"/>
      <c r="M474" s="771"/>
      <c r="N474" s="713"/>
      <c r="O474" s="713"/>
      <c r="P474" s="1837"/>
    </row>
    <row r="475" spans="1:16" ht="27" x14ac:dyDescent="0.2">
      <c r="A475" s="606">
        <v>74</v>
      </c>
      <c r="B475" s="796" t="s">
        <v>885</v>
      </c>
      <c r="C475" s="633" t="s">
        <v>701</v>
      </c>
      <c r="D475" s="633">
        <v>1</v>
      </c>
      <c r="E475" s="633">
        <v>2008</v>
      </c>
      <c r="F475" s="1082">
        <v>2212.8000000000002</v>
      </c>
      <c r="G475" s="784">
        <f t="shared" ref="G475:G538" si="16">F475*H475%</f>
        <v>2212.8000000000002</v>
      </c>
      <c r="H475" s="711">
        <v>100</v>
      </c>
      <c r="I475" s="784">
        <f t="shared" ref="I475:I538" si="17">F475-G475</f>
        <v>0</v>
      </c>
      <c r="J475" s="770"/>
      <c r="K475" s="790"/>
      <c r="L475" s="790"/>
      <c r="M475" s="771"/>
      <c r="N475" s="713"/>
      <c r="O475" s="713"/>
      <c r="P475" s="1837"/>
    </row>
    <row r="476" spans="1:16" ht="13.5" x14ac:dyDescent="0.2">
      <c r="A476" s="606">
        <v>75</v>
      </c>
      <c r="B476" s="796" t="s">
        <v>886</v>
      </c>
      <c r="C476" s="633" t="s">
        <v>701</v>
      </c>
      <c r="D476" s="633">
        <v>1</v>
      </c>
      <c r="E476" s="633">
        <v>2008</v>
      </c>
      <c r="F476" s="1082">
        <v>206.4</v>
      </c>
      <c r="G476" s="784">
        <f t="shared" si="16"/>
        <v>206.4</v>
      </c>
      <c r="H476" s="711">
        <v>100</v>
      </c>
      <c r="I476" s="784">
        <f t="shared" si="17"/>
        <v>0</v>
      </c>
      <c r="J476" s="770"/>
      <c r="K476" s="790"/>
      <c r="L476" s="790"/>
      <c r="M476" s="771"/>
      <c r="N476" s="713"/>
      <c r="O476" s="713"/>
      <c r="P476" s="1837"/>
    </row>
    <row r="477" spans="1:16" ht="13.5" x14ac:dyDescent="0.2">
      <c r="A477" s="606">
        <v>76</v>
      </c>
      <c r="B477" s="279" t="s">
        <v>658</v>
      </c>
      <c r="C477" s="606" t="s">
        <v>701</v>
      </c>
      <c r="D477" s="656">
        <v>1</v>
      </c>
      <c r="E477" s="656">
        <v>2008</v>
      </c>
      <c r="F477" s="1119">
        <v>58</v>
      </c>
      <c r="G477" s="784">
        <f t="shared" si="16"/>
        <v>58</v>
      </c>
      <c r="H477" s="1081">
        <v>100</v>
      </c>
      <c r="I477" s="784">
        <f t="shared" si="17"/>
        <v>0</v>
      </c>
      <c r="J477" s="770"/>
      <c r="K477" s="790"/>
      <c r="L477" s="790"/>
      <c r="M477" s="771"/>
      <c r="N477" s="713"/>
      <c r="O477" s="713"/>
      <c r="P477" s="1837"/>
    </row>
    <row r="478" spans="1:16" ht="40.5" x14ac:dyDescent="0.2">
      <c r="A478" s="606">
        <v>77</v>
      </c>
      <c r="B478" s="637" t="s">
        <v>887</v>
      </c>
      <c r="C478" s="575" t="s">
        <v>701</v>
      </c>
      <c r="D478" s="660">
        <v>3</v>
      </c>
      <c r="E478" s="660">
        <v>2008</v>
      </c>
      <c r="F478" s="1082">
        <v>1152.7</v>
      </c>
      <c r="G478" s="784">
        <f t="shared" si="16"/>
        <v>1152.7</v>
      </c>
      <c r="H478" s="1075">
        <v>100</v>
      </c>
      <c r="I478" s="784">
        <f t="shared" si="17"/>
        <v>0</v>
      </c>
      <c r="J478" s="770"/>
      <c r="K478" s="790"/>
      <c r="L478" s="790"/>
      <c r="M478" s="771"/>
      <c r="N478" s="713"/>
      <c r="O478" s="713"/>
      <c r="P478" s="1837"/>
    </row>
    <row r="479" spans="1:16" ht="54" x14ac:dyDescent="0.2">
      <c r="A479" s="606">
        <v>78</v>
      </c>
      <c r="B479" s="637" t="s">
        <v>888</v>
      </c>
      <c r="C479" s="575" t="s">
        <v>701</v>
      </c>
      <c r="D479" s="660">
        <v>4</v>
      </c>
      <c r="E479" s="660">
        <v>2008</v>
      </c>
      <c r="F479" s="1082">
        <v>1618.7</v>
      </c>
      <c r="G479" s="784">
        <f t="shared" si="16"/>
        <v>1618.7</v>
      </c>
      <c r="H479" s="1075">
        <v>100</v>
      </c>
      <c r="I479" s="784">
        <f t="shared" si="17"/>
        <v>0</v>
      </c>
      <c r="J479" s="770"/>
      <c r="K479" s="790"/>
      <c r="L479" s="790"/>
      <c r="M479" s="771"/>
      <c r="N479" s="713"/>
      <c r="O479" s="713"/>
      <c r="P479" s="1837"/>
    </row>
    <row r="480" spans="1:16" ht="27" x14ac:dyDescent="0.2">
      <c r="A480" s="606">
        <v>79</v>
      </c>
      <c r="B480" s="637" t="s">
        <v>889</v>
      </c>
      <c r="C480" s="575" t="s">
        <v>701</v>
      </c>
      <c r="D480" s="660">
        <v>3</v>
      </c>
      <c r="E480" s="660">
        <v>2008</v>
      </c>
      <c r="F480" s="1120">
        <v>299.3</v>
      </c>
      <c r="G480" s="784">
        <f t="shared" si="16"/>
        <v>299.3</v>
      </c>
      <c r="H480" s="1075">
        <v>100</v>
      </c>
      <c r="I480" s="784">
        <f t="shared" si="17"/>
        <v>0</v>
      </c>
      <c r="J480" s="770"/>
      <c r="K480" s="790"/>
      <c r="L480" s="790"/>
      <c r="M480" s="771"/>
      <c r="N480" s="713"/>
      <c r="O480" s="713"/>
      <c r="P480" s="1837"/>
    </row>
    <row r="481" spans="1:16" ht="13.5" x14ac:dyDescent="0.2">
      <c r="A481" s="606">
        <v>80</v>
      </c>
      <c r="B481" s="637" t="s">
        <v>890</v>
      </c>
      <c r="C481" s="575" t="s">
        <v>701</v>
      </c>
      <c r="D481" s="660">
        <v>4</v>
      </c>
      <c r="E481" s="660">
        <v>2008</v>
      </c>
      <c r="F481" s="1120">
        <v>414.6</v>
      </c>
      <c r="G481" s="784">
        <f t="shared" si="16"/>
        <v>414.6</v>
      </c>
      <c r="H481" s="1075">
        <v>100</v>
      </c>
      <c r="I481" s="784">
        <f t="shared" si="17"/>
        <v>0</v>
      </c>
      <c r="J481" s="770"/>
      <c r="K481" s="790"/>
      <c r="L481" s="790"/>
      <c r="M481" s="771"/>
      <c r="N481" s="713"/>
      <c r="O481" s="713"/>
      <c r="P481" s="1837"/>
    </row>
    <row r="482" spans="1:16" ht="13.5" x14ac:dyDescent="0.2">
      <c r="A482" s="606">
        <v>81</v>
      </c>
      <c r="B482" s="737" t="s">
        <v>777</v>
      </c>
      <c r="C482" s="575" t="s">
        <v>701</v>
      </c>
      <c r="D482" s="660">
        <v>4</v>
      </c>
      <c r="E482" s="660">
        <v>2008</v>
      </c>
      <c r="F482" s="1120">
        <v>119.1</v>
      </c>
      <c r="G482" s="784">
        <f t="shared" si="16"/>
        <v>119.1</v>
      </c>
      <c r="H482" s="1075">
        <v>100</v>
      </c>
      <c r="I482" s="784">
        <f t="shared" si="17"/>
        <v>0</v>
      </c>
      <c r="J482" s="770"/>
      <c r="K482" s="790"/>
      <c r="L482" s="790"/>
      <c r="M482" s="771"/>
      <c r="N482" s="713"/>
      <c r="O482" s="713"/>
      <c r="P482" s="1837"/>
    </row>
    <row r="483" spans="1:16" ht="13.5" x14ac:dyDescent="0.2">
      <c r="A483" s="606">
        <v>82</v>
      </c>
      <c r="B483" s="637" t="s">
        <v>891</v>
      </c>
      <c r="C483" s="575" t="s">
        <v>701</v>
      </c>
      <c r="D483" s="660">
        <v>3</v>
      </c>
      <c r="E483" s="660">
        <v>2008</v>
      </c>
      <c r="F483" s="1120">
        <v>162</v>
      </c>
      <c r="G483" s="784">
        <f t="shared" si="16"/>
        <v>162</v>
      </c>
      <c r="H483" s="1075">
        <v>100</v>
      </c>
      <c r="I483" s="784">
        <f t="shared" si="17"/>
        <v>0</v>
      </c>
      <c r="J483" s="770"/>
      <c r="K483" s="790"/>
      <c r="L483" s="790"/>
      <c r="M483" s="771"/>
      <c r="N483" s="713"/>
      <c r="O483" s="713"/>
      <c r="P483" s="1837"/>
    </row>
    <row r="484" spans="1:16" ht="13.5" x14ac:dyDescent="0.2">
      <c r="A484" s="606">
        <v>83</v>
      </c>
      <c r="B484" s="737" t="s">
        <v>892</v>
      </c>
      <c r="C484" s="575" t="s">
        <v>701</v>
      </c>
      <c r="D484" s="660">
        <v>2</v>
      </c>
      <c r="E484" s="660">
        <v>2008</v>
      </c>
      <c r="F484" s="1120">
        <v>211</v>
      </c>
      <c r="G484" s="784">
        <f t="shared" si="16"/>
        <v>211</v>
      </c>
      <c r="H484" s="1075">
        <v>100</v>
      </c>
      <c r="I484" s="784">
        <f t="shared" si="17"/>
        <v>0</v>
      </c>
      <c r="J484" s="770"/>
      <c r="K484" s="790"/>
      <c r="L484" s="790"/>
      <c r="M484" s="771"/>
      <c r="N484" s="713"/>
      <c r="O484" s="713"/>
      <c r="P484" s="1837"/>
    </row>
    <row r="485" spans="1:16" ht="13.5" x14ac:dyDescent="0.2">
      <c r="A485" s="606">
        <v>84</v>
      </c>
      <c r="B485" s="637" t="s">
        <v>893</v>
      </c>
      <c r="C485" s="575" t="s">
        <v>701</v>
      </c>
      <c r="D485" s="660">
        <v>1</v>
      </c>
      <c r="E485" s="660">
        <v>2008</v>
      </c>
      <c r="F485" s="1120">
        <v>225.7</v>
      </c>
      <c r="G485" s="784">
        <f t="shared" si="16"/>
        <v>225.7</v>
      </c>
      <c r="H485" s="1075">
        <v>100</v>
      </c>
      <c r="I485" s="784">
        <f t="shared" si="17"/>
        <v>0</v>
      </c>
      <c r="J485" s="770"/>
      <c r="K485" s="790"/>
      <c r="L485" s="790"/>
      <c r="M485" s="771"/>
      <c r="N485" s="713"/>
      <c r="O485" s="713"/>
      <c r="P485" s="1837"/>
    </row>
    <row r="486" spans="1:16" ht="13.5" x14ac:dyDescent="0.2">
      <c r="A486" s="606">
        <v>85</v>
      </c>
      <c r="B486" s="637" t="s">
        <v>890</v>
      </c>
      <c r="C486" s="575" t="s">
        <v>701</v>
      </c>
      <c r="D486" s="660">
        <v>5</v>
      </c>
      <c r="E486" s="660">
        <v>2008</v>
      </c>
      <c r="F486" s="1120">
        <v>518.29999999999995</v>
      </c>
      <c r="G486" s="784">
        <f t="shared" si="16"/>
        <v>518.29999999999995</v>
      </c>
      <c r="H486" s="1075">
        <v>100</v>
      </c>
      <c r="I486" s="784">
        <f t="shared" si="17"/>
        <v>0</v>
      </c>
      <c r="J486" s="770"/>
      <c r="K486" s="790"/>
      <c r="L486" s="790"/>
      <c r="M486" s="771"/>
      <c r="N486" s="713"/>
      <c r="O486" s="713"/>
      <c r="P486" s="1837"/>
    </row>
    <row r="487" spans="1:16" ht="13.5" x14ac:dyDescent="0.2">
      <c r="A487" s="606">
        <v>86</v>
      </c>
      <c r="B487" s="637" t="s">
        <v>777</v>
      </c>
      <c r="C487" s="575" t="s">
        <v>701</v>
      </c>
      <c r="D487" s="660">
        <v>10</v>
      </c>
      <c r="E487" s="660">
        <v>2008</v>
      </c>
      <c r="F487" s="1120">
        <v>297.8</v>
      </c>
      <c r="G487" s="784">
        <f t="shared" si="16"/>
        <v>297.8</v>
      </c>
      <c r="H487" s="1075">
        <v>100</v>
      </c>
      <c r="I487" s="784">
        <f t="shared" si="17"/>
        <v>0</v>
      </c>
      <c r="J487" s="770"/>
      <c r="K487" s="790"/>
      <c r="L487" s="790"/>
      <c r="M487" s="771"/>
      <c r="N487" s="713"/>
      <c r="O487" s="713"/>
      <c r="P487" s="1837"/>
    </row>
    <row r="488" spans="1:16" ht="13.5" x14ac:dyDescent="0.2">
      <c r="A488" s="606">
        <v>87</v>
      </c>
      <c r="B488" s="673" t="s">
        <v>891</v>
      </c>
      <c r="C488" s="575" t="s">
        <v>701</v>
      </c>
      <c r="D488" s="660">
        <v>2</v>
      </c>
      <c r="E488" s="660">
        <v>2008</v>
      </c>
      <c r="F488" s="1120">
        <v>100.2</v>
      </c>
      <c r="G488" s="784">
        <f t="shared" si="16"/>
        <v>100.2</v>
      </c>
      <c r="H488" s="1075">
        <v>100</v>
      </c>
      <c r="I488" s="784">
        <f t="shared" si="17"/>
        <v>0</v>
      </c>
      <c r="J488" s="770"/>
      <c r="K488" s="790"/>
      <c r="L488" s="790"/>
      <c r="M488" s="771"/>
      <c r="N488" s="713"/>
      <c r="O488" s="713"/>
      <c r="P488" s="1837"/>
    </row>
    <row r="489" spans="1:16" ht="13.5" x14ac:dyDescent="0.2">
      <c r="A489" s="606">
        <v>88</v>
      </c>
      <c r="B489" s="673" t="s">
        <v>892</v>
      </c>
      <c r="C489" s="575" t="s">
        <v>701</v>
      </c>
      <c r="D489" s="660">
        <v>2</v>
      </c>
      <c r="E489" s="660">
        <v>2008</v>
      </c>
      <c r="F489" s="1120">
        <v>211</v>
      </c>
      <c r="G489" s="784">
        <f t="shared" si="16"/>
        <v>211</v>
      </c>
      <c r="H489" s="1075">
        <v>100</v>
      </c>
      <c r="I489" s="784">
        <f t="shared" si="17"/>
        <v>0</v>
      </c>
      <c r="J489" s="770"/>
      <c r="K489" s="790"/>
      <c r="L489" s="790"/>
      <c r="M489" s="771"/>
      <c r="N489" s="713"/>
      <c r="O489" s="713"/>
      <c r="P489" s="1837"/>
    </row>
    <row r="490" spans="1:16" ht="54" x14ac:dyDescent="0.2">
      <c r="A490" s="606">
        <v>89</v>
      </c>
      <c r="B490" s="737" t="s">
        <v>888</v>
      </c>
      <c r="C490" s="575" t="s">
        <v>701</v>
      </c>
      <c r="D490" s="660">
        <v>5</v>
      </c>
      <c r="E490" s="660">
        <v>2008</v>
      </c>
      <c r="F490" s="1120">
        <v>2023.4</v>
      </c>
      <c r="G490" s="784">
        <f t="shared" si="16"/>
        <v>2023.4</v>
      </c>
      <c r="H490" s="1075">
        <v>100</v>
      </c>
      <c r="I490" s="784">
        <f t="shared" si="17"/>
        <v>0</v>
      </c>
      <c r="J490" s="770"/>
      <c r="K490" s="790"/>
      <c r="L490" s="790"/>
      <c r="M490" s="771"/>
      <c r="N490" s="713"/>
      <c r="O490" s="713"/>
      <c r="P490" s="1837"/>
    </row>
    <row r="491" spans="1:16" ht="54" x14ac:dyDescent="0.2">
      <c r="A491" s="606">
        <v>90</v>
      </c>
      <c r="B491" s="637" t="s">
        <v>894</v>
      </c>
      <c r="C491" s="575" t="s">
        <v>701</v>
      </c>
      <c r="D491" s="660">
        <v>2</v>
      </c>
      <c r="E491" s="660">
        <v>2008</v>
      </c>
      <c r="F491" s="1120">
        <v>809.4</v>
      </c>
      <c r="G491" s="784">
        <f t="shared" si="16"/>
        <v>809.4</v>
      </c>
      <c r="H491" s="1075">
        <v>100</v>
      </c>
      <c r="I491" s="784">
        <f t="shared" si="17"/>
        <v>0</v>
      </c>
      <c r="J491" s="770"/>
      <c r="K491" s="790"/>
      <c r="L491" s="790"/>
      <c r="M491" s="771"/>
      <c r="N491" s="713"/>
      <c r="O491" s="713"/>
      <c r="P491" s="1837"/>
    </row>
    <row r="492" spans="1:16" ht="13.5" x14ac:dyDescent="0.2">
      <c r="A492" s="606">
        <v>91</v>
      </c>
      <c r="B492" s="637" t="s">
        <v>895</v>
      </c>
      <c r="C492" s="575" t="s">
        <v>701</v>
      </c>
      <c r="D492" s="660">
        <v>2</v>
      </c>
      <c r="E492" s="660">
        <v>2008</v>
      </c>
      <c r="F492" s="1120">
        <v>207.3</v>
      </c>
      <c r="G492" s="784">
        <f t="shared" si="16"/>
        <v>207.3</v>
      </c>
      <c r="H492" s="1075">
        <v>100</v>
      </c>
      <c r="I492" s="784">
        <f t="shared" si="17"/>
        <v>0</v>
      </c>
      <c r="J492" s="770"/>
      <c r="K492" s="790"/>
      <c r="L492" s="790"/>
      <c r="M492" s="770"/>
      <c r="N492" s="790"/>
      <c r="O492" s="790"/>
      <c r="P492" s="1837"/>
    </row>
    <row r="493" spans="1:16" ht="13.5" x14ac:dyDescent="0.2">
      <c r="A493" s="606">
        <v>92</v>
      </c>
      <c r="B493" s="637" t="s">
        <v>824</v>
      </c>
      <c r="C493" s="575" t="s">
        <v>701</v>
      </c>
      <c r="D493" s="660">
        <v>2</v>
      </c>
      <c r="E493" s="660">
        <v>2008</v>
      </c>
      <c r="F493" s="1120">
        <v>100.2</v>
      </c>
      <c r="G493" s="784">
        <f t="shared" si="16"/>
        <v>100.2</v>
      </c>
      <c r="H493" s="1075">
        <v>100</v>
      </c>
      <c r="I493" s="784">
        <f t="shared" si="17"/>
        <v>0</v>
      </c>
      <c r="J493" s="770"/>
      <c r="K493" s="790"/>
      <c r="L493" s="790"/>
      <c r="M493" s="770"/>
      <c r="N493" s="790"/>
      <c r="O493" s="790"/>
      <c r="P493" s="1837"/>
    </row>
    <row r="494" spans="1:16" ht="13.5" x14ac:dyDescent="0.2">
      <c r="A494" s="606">
        <v>93</v>
      </c>
      <c r="B494" s="637" t="s">
        <v>896</v>
      </c>
      <c r="C494" s="575" t="s">
        <v>701</v>
      </c>
      <c r="D494" s="660">
        <v>1</v>
      </c>
      <c r="E494" s="660">
        <v>2008</v>
      </c>
      <c r="F494" s="1120">
        <v>964.7</v>
      </c>
      <c r="G494" s="784">
        <f t="shared" si="16"/>
        <v>964.7</v>
      </c>
      <c r="H494" s="1075">
        <v>100</v>
      </c>
      <c r="I494" s="784">
        <f t="shared" si="17"/>
        <v>0</v>
      </c>
      <c r="J494" s="770"/>
      <c r="K494" s="790"/>
      <c r="L494" s="790"/>
      <c r="M494" s="770"/>
      <c r="N494" s="790"/>
      <c r="O494" s="790"/>
      <c r="P494" s="1837"/>
    </row>
    <row r="495" spans="1:16" ht="13.5" x14ac:dyDescent="0.2">
      <c r="A495" s="606">
        <v>94</v>
      </c>
      <c r="B495" s="637" t="s">
        <v>897</v>
      </c>
      <c r="C495" s="575" t="s">
        <v>701</v>
      </c>
      <c r="D495" s="660">
        <v>6</v>
      </c>
      <c r="E495" s="660">
        <v>2009</v>
      </c>
      <c r="F495" s="1120">
        <v>604.79999999999995</v>
      </c>
      <c r="G495" s="784">
        <f t="shared" si="16"/>
        <v>604.79999999999995</v>
      </c>
      <c r="H495" s="1075">
        <v>100</v>
      </c>
      <c r="I495" s="784">
        <f t="shared" si="17"/>
        <v>0</v>
      </c>
      <c r="J495" s="770"/>
      <c r="K495" s="790"/>
      <c r="L495" s="790"/>
      <c r="M495" s="770"/>
      <c r="N495" s="790"/>
      <c r="O495" s="790"/>
      <c r="P495" s="1837"/>
    </row>
    <row r="496" spans="1:16" ht="13.5" x14ac:dyDescent="0.2">
      <c r="A496" s="606">
        <v>95</v>
      </c>
      <c r="B496" s="637" t="s">
        <v>898</v>
      </c>
      <c r="C496" s="575" t="s">
        <v>701</v>
      </c>
      <c r="D496" s="660">
        <v>4</v>
      </c>
      <c r="E496" s="660">
        <v>2009</v>
      </c>
      <c r="F496" s="1120">
        <v>1069.2</v>
      </c>
      <c r="G496" s="784">
        <f t="shared" si="16"/>
        <v>1069.2</v>
      </c>
      <c r="H496" s="1075">
        <v>100</v>
      </c>
      <c r="I496" s="784">
        <f t="shared" si="17"/>
        <v>0</v>
      </c>
      <c r="J496" s="770"/>
      <c r="K496" s="790"/>
      <c r="L496" s="790"/>
      <c r="M496" s="770"/>
      <c r="N496" s="790"/>
      <c r="O496" s="790"/>
      <c r="P496" s="1837"/>
    </row>
    <row r="497" spans="1:16" ht="13.5" x14ac:dyDescent="0.2">
      <c r="A497" s="606">
        <v>96</v>
      </c>
      <c r="B497" s="637" t="s">
        <v>898</v>
      </c>
      <c r="C497" s="575" t="s">
        <v>701</v>
      </c>
      <c r="D497" s="660">
        <v>2</v>
      </c>
      <c r="E497" s="660">
        <v>2009</v>
      </c>
      <c r="F497" s="1120">
        <v>986.6</v>
      </c>
      <c r="G497" s="784">
        <f t="shared" si="16"/>
        <v>986.6</v>
      </c>
      <c r="H497" s="1075">
        <v>100</v>
      </c>
      <c r="I497" s="784">
        <f t="shared" si="17"/>
        <v>0</v>
      </c>
      <c r="J497" s="770"/>
      <c r="K497" s="790"/>
      <c r="L497" s="790"/>
      <c r="M497" s="770"/>
      <c r="N497" s="790"/>
      <c r="O497" s="790"/>
      <c r="P497" s="1837"/>
    </row>
    <row r="498" spans="1:16" ht="13.5" x14ac:dyDescent="0.2">
      <c r="A498" s="606">
        <v>97</v>
      </c>
      <c r="B498" s="637" t="s">
        <v>824</v>
      </c>
      <c r="C498" s="575" t="s">
        <v>701</v>
      </c>
      <c r="D498" s="660">
        <v>5</v>
      </c>
      <c r="E498" s="660">
        <v>2009</v>
      </c>
      <c r="F498" s="1120">
        <v>250.5</v>
      </c>
      <c r="G498" s="784">
        <f t="shared" si="16"/>
        <v>250.5</v>
      </c>
      <c r="H498" s="1075">
        <v>100</v>
      </c>
      <c r="I498" s="784">
        <f t="shared" si="17"/>
        <v>0</v>
      </c>
      <c r="J498" s="770"/>
      <c r="K498" s="790"/>
      <c r="L498" s="790"/>
      <c r="M498" s="770"/>
      <c r="N498" s="790"/>
      <c r="O498" s="790"/>
      <c r="P498" s="1837"/>
    </row>
    <row r="499" spans="1:16" ht="13.5" x14ac:dyDescent="0.2">
      <c r="A499" s="606">
        <v>98</v>
      </c>
      <c r="B499" s="637" t="s">
        <v>899</v>
      </c>
      <c r="C499" s="575" t="s">
        <v>701</v>
      </c>
      <c r="D499" s="660">
        <v>2</v>
      </c>
      <c r="E499" s="660">
        <v>2009</v>
      </c>
      <c r="F499" s="1120">
        <v>88.6</v>
      </c>
      <c r="G499" s="784">
        <f t="shared" si="16"/>
        <v>88.6</v>
      </c>
      <c r="H499" s="1075">
        <v>100</v>
      </c>
      <c r="I499" s="784">
        <f t="shared" si="17"/>
        <v>0</v>
      </c>
      <c r="J499" s="770"/>
      <c r="K499" s="790"/>
      <c r="L499" s="790"/>
      <c r="M499" s="770"/>
      <c r="N499" s="790"/>
      <c r="O499" s="790"/>
      <c r="P499" s="1837"/>
    </row>
    <row r="500" spans="1:16" ht="13.5" x14ac:dyDescent="0.2">
      <c r="A500" s="606">
        <v>99</v>
      </c>
      <c r="B500" s="637" t="s">
        <v>900</v>
      </c>
      <c r="C500" s="575" t="s">
        <v>701</v>
      </c>
      <c r="D500" s="660">
        <v>5</v>
      </c>
      <c r="E500" s="660">
        <v>2009</v>
      </c>
      <c r="F500" s="1120">
        <v>2023.4</v>
      </c>
      <c r="G500" s="784">
        <f t="shared" si="16"/>
        <v>2023.4</v>
      </c>
      <c r="H500" s="1075">
        <v>100</v>
      </c>
      <c r="I500" s="784">
        <f t="shared" si="17"/>
        <v>0</v>
      </c>
      <c r="J500" s="770"/>
      <c r="K500" s="790"/>
      <c r="L500" s="790"/>
      <c r="M500" s="770"/>
      <c r="N500" s="790"/>
      <c r="O500" s="790"/>
      <c r="P500" s="1837"/>
    </row>
    <row r="501" spans="1:16" ht="13.5" x14ac:dyDescent="0.2">
      <c r="A501" s="606">
        <v>100</v>
      </c>
      <c r="B501" s="673" t="s">
        <v>901</v>
      </c>
      <c r="C501" s="575" t="s">
        <v>701</v>
      </c>
      <c r="D501" s="660">
        <v>5</v>
      </c>
      <c r="E501" s="660">
        <v>2009</v>
      </c>
      <c r="F501" s="1120">
        <v>518.29999999999995</v>
      </c>
      <c r="G501" s="784">
        <f t="shared" si="16"/>
        <v>518.29999999999995</v>
      </c>
      <c r="H501" s="1075">
        <v>100</v>
      </c>
      <c r="I501" s="784">
        <f t="shared" si="17"/>
        <v>0</v>
      </c>
      <c r="J501" s="770"/>
      <c r="K501" s="790"/>
      <c r="L501" s="790"/>
      <c r="M501" s="770"/>
      <c r="N501" s="790"/>
      <c r="O501" s="790"/>
      <c r="P501" s="1837"/>
    </row>
    <row r="502" spans="1:16" ht="13.5" x14ac:dyDescent="0.2">
      <c r="A502" s="606">
        <v>101</v>
      </c>
      <c r="B502" s="637" t="s">
        <v>902</v>
      </c>
      <c r="C502" s="575" t="s">
        <v>701</v>
      </c>
      <c r="D502" s="660">
        <v>2</v>
      </c>
      <c r="E502" s="660">
        <v>2009</v>
      </c>
      <c r="F502" s="1120">
        <v>211</v>
      </c>
      <c r="G502" s="784">
        <f t="shared" si="16"/>
        <v>211</v>
      </c>
      <c r="H502" s="1075">
        <v>100</v>
      </c>
      <c r="I502" s="784">
        <f t="shared" si="17"/>
        <v>0</v>
      </c>
      <c r="J502" s="770"/>
      <c r="K502" s="790"/>
      <c r="L502" s="790"/>
      <c r="M502" s="770"/>
      <c r="N502" s="790"/>
      <c r="O502" s="790"/>
      <c r="P502" s="1837"/>
    </row>
    <row r="503" spans="1:16" ht="13.5" x14ac:dyDescent="0.2">
      <c r="A503" s="606">
        <v>102</v>
      </c>
      <c r="B503" s="637" t="s">
        <v>903</v>
      </c>
      <c r="C503" s="575" t="s">
        <v>701</v>
      </c>
      <c r="D503" s="660">
        <v>8</v>
      </c>
      <c r="E503" s="660">
        <v>2009</v>
      </c>
      <c r="F503" s="1120">
        <v>238.2</v>
      </c>
      <c r="G503" s="784">
        <f t="shared" si="16"/>
        <v>238.2</v>
      </c>
      <c r="H503" s="1075">
        <v>100</v>
      </c>
      <c r="I503" s="784">
        <f t="shared" si="17"/>
        <v>0</v>
      </c>
      <c r="J503" s="770"/>
      <c r="K503" s="790"/>
      <c r="L503" s="790"/>
      <c r="M503" s="770"/>
      <c r="N503" s="790"/>
      <c r="O503" s="790"/>
      <c r="P503" s="1837"/>
    </row>
    <row r="504" spans="1:16" ht="27" x14ac:dyDescent="0.2">
      <c r="A504" s="606">
        <v>103</v>
      </c>
      <c r="B504" s="637" t="s">
        <v>904</v>
      </c>
      <c r="C504" s="575" t="s">
        <v>701</v>
      </c>
      <c r="D504" s="660">
        <v>1</v>
      </c>
      <c r="E504" s="660">
        <v>2009</v>
      </c>
      <c r="F504" s="1120">
        <v>542.79999999999995</v>
      </c>
      <c r="G504" s="784">
        <f t="shared" si="16"/>
        <v>542.79999999999995</v>
      </c>
      <c r="H504" s="1075">
        <v>100</v>
      </c>
      <c r="I504" s="784">
        <f t="shared" si="17"/>
        <v>0</v>
      </c>
      <c r="J504" s="770"/>
      <c r="K504" s="790"/>
      <c r="L504" s="790"/>
      <c r="M504" s="770"/>
      <c r="N504" s="790"/>
      <c r="O504" s="790"/>
      <c r="P504" s="1837"/>
    </row>
    <row r="505" spans="1:16" ht="27" x14ac:dyDescent="0.2">
      <c r="A505" s="606">
        <v>104</v>
      </c>
      <c r="B505" s="637" t="s">
        <v>904</v>
      </c>
      <c r="C505" s="575" t="s">
        <v>701</v>
      </c>
      <c r="D505" s="660">
        <v>1</v>
      </c>
      <c r="E505" s="660">
        <v>2009</v>
      </c>
      <c r="F505" s="1120">
        <v>527.29999999999995</v>
      </c>
      <c r="G505" s="784">
        <f t="shared" si="16"/>
        <v>527.29999999999995</v>
      </c>
      <c r="H505" s="1075">
        <v>100</v>
      </c>
      <c r="I505" s="784">
        <f t="shared" si="17"/>
        <v>0</v>
      </c>
      <c r="J505" s="770"/>
      <c r="K505" s="790"/>
      <c r="L505" s="790"/>
      <c r="M505" s="770"/>
      <c r="N505" s="790"/>
      <c r="O505" s="790"/>
      <c r="P505" s="1837"/>
    </row>
    <row r="506" spans="1:16" ht="13.5" x14ac:dyDescent="0.2">
      <c r="A506" s="606">
        <v>105</v>
      </c>
      <c r="B506" s="637" t="s">
        <v>905</v>
      </c>
      <c r="C506" s="575" t="s">
        <v>701</v>
      </c>
      <c r="D506" s="660">
        <v>2</v>
      </c>
      <c r="E506" s="660">
        <v>2009</v>
      </c>
      <c r="F506" s="1120">
        <v>231.9</v>
      </c>
      <c r="G506" s="784">
        <f t="shared" si="16"/>
        <v>231.9</v>
      </c>
      <c r="H506" s="1075">
        <v>100</v>
      </c>
      <c r="I506" s="784">
        <f t="shared" si="17"/>
        <v>0</v>
      </c>
      <c r="J506" s="770"/>
      <c r="K506" s="790"/>
      <c r="L506" s="790"/>
      <c r="M506" s="770"/>
      <c r="N506" s="790"/>
      <c r="O506" s="790"/>
      <c r="P506" s="1837"/>
    </row>
    <row r="507" spans="1:16" ht="27" x14ac:dyDescent="0.2">
      <c r="A507" s="606">
        <v>106</v>
      </c>
      <c r="B507" s="637" t="s">
        <v>904</v>
      </c>
      <c r="C507" s="575" t="s">
        <v>701</v>
      </c>
      <c r="D507" s="660">
        <v>1</v>
      </c>
      <c r="E507" s="660">
        <v>2009</v>
      </c>
      <c r="F507" s="1120">
        <v>384.2</v>
      </c>
      <c r="G507" s="784">
        <f t="shared" si="16"/>
        <v>384.2</v>
      </c>
      <c r="H507" s="1075">
        <v>100</v>
      </c>
      <c r="I507" s="784">
        <f t="shared" si="17"/>
        <v>0</v>
      </c>
      <c r="J507" s="770"/>
      <c r="K507" s="790"/>
      <c r="L507" s="790"/>
      <c r="M507" s="770"/>
      <c r="N507" s="790"/>
      <c r="O507" s="790"/>
      <c r="P507" s="1837"/>
    </row>
    <row r="508" spans="1:16" ht="13.5" x14ac:dyDescent="0.2">
      <c r="A508" s="606">
        <v>107</v>
      </c>
      <c r="B508" s="637" t="s">
        <v>906</v>
      </c>
      <c r="C508" s="575" t="s">
        <v>701</v>
      </c>
      <c r="D508" s="660">
        <v>1</v>
      </c>
      <c r="E508" s="660">
        <v>2009</v>
      </c>
      <c r="F508" s="1120">
        <v>99.8</v>
      </c>
      <c r="G508" s="784">
        <f t="shared" si="16"/>
        <v>99.8</v>
      </c>
      <c r="H508" s="1075">
        <v>100</v>
      </c>
      <c r="I508" s="784">
        <f t="shared" si="17"/>
        <v>0</v>
      </c>
      <c r="J508" s="770"/>
      <c r="K508" s="790"/>
      <c r="L508" s="790"/>
      <c r="M508" s="770"/>
      <c r="N508" s="790"/>
      <c r="O508" s="790"/>
      <c r="P508" s="1837"/>
    </row>
    <row r="509" spans="1:16" ht="13.5" x14ac:dyDescent="0.2">
      <c r="A509" s="606">
        <v>108</v>
      </c>
      <c r="B509" s="637" t="s">
        <v>907</v>
      </c>
      <c r="C509" s="575" t="s">
        <v>701</v>
      </c>
      <c r="D509" s="660">
        <v>1</v>
      </c>
      <c r="E509" s="660">
        <v>2009</v>
      </c>
      <c r="F509" s="1120">
        <v>87.5</v>
      </c>
      <c r="G509" s="784">
        <f t="shared" si="16"/>
        <v>87.5</v>
      </c>
      <c r="H509" s="1075">
        <v>100</v>
      </c>
      <c r="I509" s="784">
        <f t="shared" si="17"/>
        <v>0</v>
      </c>
      <c r="J509" s="770"/>
      <c r="K509" s="790"/>
      <c r="L509" s="790"/>
      <c r="M509" s="770"/>
      <c r="N509" s="790"/>
      <c r="O509" s="790"/>
      <c r="P509" s="1837"/>
    </row>
    <row r="510" spans="1:16" ht="13.5" x14ac:dyDescent="0.2">
      <c r="A510" s="606">
        <v>109</v>
      </c>
      <c r="B510" s="637" t="s">
        <v>898</v>
      </c>
      <c r="C510" s="575" t="s">
        <v>701</v>
      </c>
      <c r="D510" s="660">
        <v>1</v>
      </c>
      <c r="E510" s="660">
        <v>2009</v>
      </c>
      <c r="F510" s="1120">
        <v>241.7</v>
      </c>
      <c r="G510" s="784">
        <f t="shared" si="16"/>
        <v>241.7</v>
      </c>
      <c r="H510" s="1075">
        <v>100</v>
      </c>
      <c r="I510" s="784">
        <f t="shared" si="17"/>
        <v>0</v>
      </c>
      <c r="J510" s="770"/>
      <c r="K510" s="790"/>
      <c r="L510" s="790"/>
      <c r="M510" s="770"/>
      <c r="N510" s="790"/>
      <c r="O510" s="790"/>
      <c r="P510" s="1837"/>
    </row>
    <row r="511" spans="1:16" ht="13.5" x14ac:dyDescent="0.2">
      <c r="A511" s="606">
        <v>110</v>
      </c>
      <c r="B511" s="637" t="s">
        <v>908</v>
      </c>
      <c r="C511" s="575" t="s">
        <v>701</v>
      </c>
      <c r="D511" s="660">
        <v>1</v>
      </c>
      <c r="E511" s="660">
        <v>2009</v>
      </c>
      <c r="F511" s="1120">
        <v>112.8</v>
      </c>
      <c r="G511" s="784">
        <f t="shared" si="16"/>
        <v>112.8</v>
      </c>
      <c r="H511" s="1075">
        <v>100</v>
      </c>
      <c r="I511" s="784">
        <f t="shared" si="17"/>
        <v>0</v>
      </c>
      <c r="J511" s="770"/>
      <c r="K511" s="790"/>
      <c r="L511" s="790"/>
      <c r="M511" s="770"/>
      <c r="N511" s="790"/>
      <c r="O511" s="790"/>
      <c r="P511" s="1837"/>
    </row>
    <row r="512" spans="1:16" ht="13.5" x14ac:dyDescent="0.2">
      <c r="A512" s="606">
        <v>111</v>
      </c>
      <c r="B512" s="637" t="s">
        <v>909</v>
      </c>
      <c r="C512" s="575" t="s">
        <v>701</v>
      </c>
      <c r="D512" s="660">
        <v>1</v>
      </c>
      <c r="E512" s="660">
        <v>2009</v>
      </c>
      <c r="F512" s="1120">
        <v>58.9</v>
      </c>
      <c r="G512" s="784">
        <f t="shared" si="16"/>
        <v>58.9</v>
      </c>
      <c r="H512" s="1075">
        <v>100</v>
      </c>
      <c r="I512" s="784">
        <f t="shared" si="17"/>
        <v>0</v>
      </c>
      <c r="J512" s="770"/>
      <c r="K512" s="790"/>
      <c r="L512" s="790"/>
      <c r="M512" s="770"/>
      <c r="N512" s="790"/>
      <c r="O512" s="790"/>
      <c r="P512" s="1837"/>
    </row>
    <row r="513" spans="1:16" ht="13.5" x14ac:dyDescent="0.2">
      <c r="A513" s="606">
        <v>112</v>
      </c>
      <c r="B513" s="637" t="s">
        <v>910</v>
      </c>
      <c r="C513" s="575" t="s">
        <v>701</v>
      </c>
      <c r="D513" s="660">
        <v>2</v>
      </c>
      <c r="E513" s="660">
        <v>2009</v>
      </c>
      <c r="F513" s="1120">
        <v>1097.3</v>
      </c>
      <c r="G513" s="784">
        <f t="shared" si="16"/>
        <v>1097.3</v>
      </c>
      <c r="H513" s="1075">
        <v>100</v>
      </c>
      <c r="I513" s="784">
        <f t="shared" si="17"/>
        <v>0</v>
      </c>
      <c r="J513" s="770"/>
      <c r="K513" s="790"/>
      <c r="L513" s="790"/>
      <c r="M513" s="770"/>
      <c r="N513" s="790"/>
      <c r="O513" s="790"/>
      <c r="P513" s="1837"/>
    </row>
    <row r="514" spans="1:16" ht="13.5" x14ac:dyDescent="0.2">
      <c r="A514" s="606">
        <v>113</v>
      </c>
      <c r="B514" s="637" t="s">
        <v>910</v>
      </c>
      <c r="C514" s="575" t="s">
        <v>701</v>
      </c>
      <c r="D514" s="660">
        <v>2</v>
      </c>
      <c r="E514" s="660">
        <v>2009</v>
      </c>
      <c r="F514" s="1120">
        <v>1065.8</v>
      </c>
      <c r="G514" s="784">
        <f t="shared" si="16"/>
        <v>1065.8</v>
      </c>
      <c r="H514" s="1075">
        <v>100</v>
      </c>
      <c r="I514" s="784">
        <f t="shared" si="17"/>
        <v>0</v>
      </c>
      <c r="J514" s="770"/>
      <c r="K514" s="790"/>
      <c r="L514" s="790"/>
      <c r="M514" s="770"/>
      <c r="N514" s="790"/>
      <c r="O514" s="790"/>
      <c r="P514" s="1837"/>
    </row>
    <row r="515" spans="1:16" ht="27" x14ac:dyDescent="0.2">
      <c r="A515" s="606">
        <v>114</v>
      </c>
      <c r="B515" s="637" t="s">
        <v>911</v>
      </c>
      <c r="C515" s="575" t="s">
        <v>701</v>
      </c>
      <c r="D515" s="660">
        <v>4</v>
      </c>
      <c r="E515" s="660">
        <v>2009</v>
      </c>
      <c r="F515" s="1120">
        <v>468.7</v>
      </c>
      <c r="G515" s="784">
        <f t="shared" si="16"/>
        <v>468.7</v>
      </c>
      <c r="H515" s="1075">
        <v>100</v>
      </c>
      <c r="I515" s="784">
        <f t="shared" si="17"/>
        <v>0</v>
      </c>
      <c r="J515" s="770"/>
      <c r="K515" s="790"/>
      <c r="L515" s="790"/>
      <c r="M515" s="770"/>
      <c r="N515" s="790"/>
      <c r="O515" s="790"/>
      <c r="P515" s="1837"/>
    </row>
    <row r="516" spans="1:16" ht="13.5" x14ac:dyDescent="0.2">
      <c r="A516" s="606">
        <v>115</v>
      </c>
      <c r="B516" s="637" t="s">
        <v>912</v>
      </c>
      <c r="C516" s="575" t="s">
        <v>701</v>
      </c>
      <c r="D516" s="660">
        <v>2</v>
      </c>
      <c r="E516" s="660">
        <v>2009</v>
      </c>
      <c r="F516" s="1120">
        <v>176.9</v>
      </c>
      <c r="G516" s="784">
        <f t="shared" si="16"/>
        <v>176.9</v>
      </c>
      <c r="H516" s="1075">
        <v>100</v>
      </c>
      <c r="I516" s="784">
        <f t="shared" si="17"/>
        <v>0</v>
      </c>
      <c r="J516" s="770"/>
      <c r="K516" s="790"/>
      <c r="L516" s="790"/>
      <c r="M516" s="770"/>
      <c r="N516" s="790"/>
      <c r="O516" s="790"/>
      <c r="P516" s="1837"/>
    </row>
    <row r="517" spans="1:16" ht="13.5" x14ac:dyDescent="0.2">
      <c r="A517" s="606">
        <v>116</v>
      </c>
      <c r="B517" s="637" t="s">
        <v>775</v>
      </c>
      <c r="C517" s="575" t="s">
        <v>701</v>
      </c>
      <c r="D517" s="660">
        <v>4</v>
      </c>
      <c r="E517" s="660">
        <v>2009</v>
      </c>
      <c r="F517" s="1120">
        <v>119.6</v>
      </c>
      <c r="G517" s="784">
        <f t="shared" si="16"/>
        <v>119.6</v>
      </c>
      <c r="H517" s="1075">
        <v>100</v>
      </c>
      <c r="I517" s="784">
        <f t="shared" si="17"/>
        <v>0</v>
      </c>
      <c r="J517" s="770"/>
      <c r="K517" s="790"/>
      <c r="L517" s="790"/>
      <c r="M517" s="770"/>
      <c r="N517" s="790"/>
      <c r="O517" s="790"/>
      <c r="P517" s="1837"/>
    </row>
    <row r="518" spans="1:16" ht="13.5" x14ac:dyDescent="0.2">
      <c r="A518" s="606">
        <v>117</v>
      </c>
      <c r="B518" s="637" t="s">
        <v>900</v>
      </c>
      <c r="C518" s="575" t="s">
        <v>701</v>
      </c>
      <c r="D518" s="660">
        <v>2</v>
      </c>
      <c r="E518" s="660">
        <v>2009</v>
      </c>
      <c r="F518" s="1120">
        <v>809.4</v>
      </c>
      <c r="G518" s="784">
        <f t="shared" si="16"/>
        <v>809.4</v>
      </c>
      <c r="H518" s="1075">
        <v>100</v>
      </c>
      <c r="I518" s="784">
        <f t="shared" si="17"/>
        <v>0</v>
      </c>
      <c r="J518" s="770"/>
      <c r="K518" s="790"/>
      <c r="L518" s="790"/>
      <c r="M518" s="770"/>
      <c r="N518" s="790"/>
      <c r="O518" s="790"/>
      <c r="P518" s="1837"/>
    </row>
    <row r="519" spans="1:16" ht="13.5" x14ac:dyDescent="0.2">
      <c r="A519" s="606">
        <v>118</v>
      </c>
      <c r="B519" s="637" t="s">
        <v>913</v>
      </c>
      <c r="C519" s="575" t="s">
        <v>701</v>
      </c>
      <c r="D519" s="660">
        <v>2</v>
      </c>
      <c r="E519" s="660">
        <v>2009</v>
      </c>
      <c r="F519" s="1120">
        <v>207.3</v>
      </c>
      <c r="G519" s="784">
        <f t="shared" si="16"/>
        <v>207.3</v>
      </c>
      <c r="H519" s="1075">
        <v>100</v>
      </c>
      <c r="I519" s="784">
        <f t="shared" si="17"/>
        <v>0</v>
      </c>
      <c r="J519" s="770"/>
      <c r="K519" s="790"/>
      <c r="L519" s="790"/>
      <c r="M519" s="770"/>
      <c r="N519" s="790"/>
      <c r="O519" s="790"/>
      <c r="P519" s="1837"/>
    </row>
    <row r="520" spans="1:16" ht="13.5" x14ac:dyDescent="0.2">
      <c r="A520" s="606">
        <v>119</v>
      </c>
      <c r="B520" s="637" t="s">
        <v>914</v>
      </c>
      <c r="C520" s="575" t="s">
        <v>701</v>
      </c>
      <c r="D520" s="660">
        <v>1</v>
      </c>
      <c r="E520" s="660">
        <v>2009</v>
      </c>
      <c r="F520" s="1120">
        <v>105.5</v>
      </c>
      <c r="G520" s="784">
        <f t="shared" si="16"/>
        <v>105.5</v>
      </c>
      <c r="H520" s="1075">
        <v>100</v>
      </c>
      <c r="I520" s="784">
        <f t="shared" si="17"/>
        <v>0</v>
      </c>
      <c r="J520" s="770"/>
      <c r="K520" s="790"/>
      <c r="L520" s="790"/>
      <c r="M520" s="770"/>
      <c r="N520" s="790"/>
      <c r="O520" s="790"/>
      <c r="P520" s="1837"/>
    </row>
    <row r="521" spans="1:16" ht="13.5" x14ac:dyDescent="0.2">
      <c r="A521" s="606">
        <v>120</v>
      </c>
      <c r="B521" s="637" t="s">
        <v>915</v>
      </c>
      <c r="C521" s="575" t="s">
        <v>701</v>
      </c>
      <c r="D521" s="660">
        <v>1</v>
      </c>
      <c r="E521" s="660">
        <v>2009</v>
      </c>
      <c r="F521" s="1120">
        <v>29.8</v>
      </c>
      <c r="G521" s="784">
        <f t="shared" si="16"/>
        <v>29.8</v>
      </c>
      <c r="H521" s="1075">
        <v>100</v>
      </c>
      <c r="I521" s="784">
        <f t="shared" si="17"/>
        <v>0</v>
      </c>
      <c r="J521" s="770"/>
      <c r="K521" s="790"/>
      <c r="L521" s="790"/>
      <c r="M521" s="770"/>
      <c r="N521" s="790"/>
      <c r="O521" s="790"/>
      <c r="P521" s="1837"/>
    </row>
    <row r="522" spans="1:16" ht="13.5" x14ac:dyDescent="0.2">
      <c r="A522" s="606">
        <v>121</v>
      </c>
      <c r="B522" s="637" t="s">
        <v>916</v>
      </c>
      <c r="C522" s="575" t="s">
        <v>701</v>
      </c>
      <c r="D522" s="660">
        <v>2</v>
      </c>
      <c r="E522" s="660">
        <v>2009</v>
      </c>
      <c r="F522" s="1120">
        <v>59.6</v>
      </c>
      <c r="G522" s="784">
        <f t="shared" si="16"/>
        <v>59.6</v>
      </c>
      <c r="H522" s="1075">
        <v>100</v>
      </c>
      <c r="I522" s="784">
        <f t="shared" si="17"/>
        <v>0</v>
      </c>
      <c r="J522" s="770"/>
      <c r="K522" s="790"/>
      <c r="L522" s="790"/>
      <c r="M522" s="770"/>
      <c r="N522" s="790"/>
      <c r="O522" s="790"/>
      <c r="P522" s="1837"/>
    </row>
    <row r="523" spans="1:16" ht="13.5" x14ac:dyDescent="0.2">
      <c r="A523" s="606">
        <v>122</v>
      </c>
      <c r="B523" s="637" t="s">
        <v>917</v>
      </c>
      <c r="C523" s="575" t="s">
        <v>701</v>
      </c>
      <c r="D523" s="660">
        <v>1</v>
      </c>
      <c r="E523" s="660">
        <v>2009</v>
      </c>
      <c r="F523" s="1120">
        <v>72.5</v>
      </c>
      <c r="G523" s="784">
        <f t="shared" si="16"/>
        <v>72.5</v>
      </c>
      <c r="H523" s="1075">
        <v>100</v>
      </c>
      <c r="I523" s="784">
        <f t="shared" si="17"/>
        <v>0</v>
      </c>
      <c r="J523" s="770"/>
      <c r="K523" s="790"/>
      <c r="L523" s="790"/>
      <c r="M523" s="770"/>
      <c r="N523" s="790"/>
      <c r="O523" s="790"/>
      <c r="P523" s="1837"/>
    </row>
    <row r="524" spans="1:16" ht="13.5" x14ac:dyDescent="0.2">
      <c r="A524" s="606">
        <v>123</v>
      </c>
      <c r="B524" s="637" t="s">
        <v>918</v>
      </c>
      <c r="C524" s="575" t="s">
        <v>701</v>
      </c>
      <c r="D524" s="660">
        <v>2</v>
      </c>
      <c r="E524" s="660">
        <v>2009</v>
      </c>
      <c r="F524" s="1120">
        <v>100.2</v>
      </c>
      <c r="G524" s="784">
        <f t="shared" si="16"/>
        <v>100.2</v>
      </c>
      <c r="H524" s="1075">
        <v>100</v>
      </c>
      <c r="I524" s="784">
        <f t="shared" si="17"/>
        <v>0</v>
      </c>
      <c r="J524" s="770"/>
      <c r="K524" s="790"/>
      <c r="L524" s="790"/>
      <c r="M524" s="785"/>
      <c r="N524" s="792"/>
      <c r="O524" s="792"/>
      <c r="P524" s="1837"/>
    </row>
    <row r="525" spans="1:16" ht="13.5" x14ac:dyDescent="0.2">
      <c r="A525" s="606">
        <v>124</v>
      </c>
      <c r="B525" s="637" t="s">
        <v>919</v>
      </c>
      <c r="C525" s="575" t="s">
        <v>701</v>
      </c>
      <c r="D525" s="660">
        <v>1</v>
      </c>
      <c r="E525" s="660">
        <v>2009</v>
      </c>
      <c r="F525" s="1120">
        <v>58.9</v>
      </c>
      <c r="G525" s="784">
        <f t="shared" si="16"/>
        <v>58.9</v>
      </c>
      <c r="H525" s="1075">
        <v>100</v>
      </c>
      <c r="I525" s="784">
        <f t="shared" si="17"/>
        <v>0</v>
      </c>
      <c r="J525" s="770"/>
      <c r="K525" s="790"/>
      <c r="L525" s="790"/>
      <c r="M525" s="770"/>
      <c r="N525" s="790"/>
      <c r="O525" s="790"/>
      <c r="P525" s="1837"/>
    </row>
    <row r="526" spans="1:16" ht="13.5" x14ac:dyDescent="0.2">
      <c r="A526" s="606">
        <v>125</v>
      </c>
      <c r="B526" s="637" t="s">
        <v>898</v>
      </c>
      <c r="C526" s="575" t="s">
        <v>701</v>
      </c>
      <c r="D526" s="660">
        <v>1</v>
      </c>
      <c r="E526" s="660">
        <v>2009</v>
      </c>
      <c r="F526" s="1120">
        <v>267.3</v>
      </c>
      <c r="G526" s="784">
        <f t="shared" si="16"/>
        <v>267.3</v>
      </c>
      <c r="H526" s="1075">
        <v>100</v>
      </c>
      <c r="I526" s="784">
        <f t="shared" si="17"/>
        <v>0</v>
      </c>
      <c r="J526" s="770"/>
      <c r="K526" s="790"/>
      <c r="L526" s="790"/>
      <c r="M526" s="770"/>
      <c r="N526" s="790"/>
      <c r="O526" s="790"/>
      <c r="P526" s="1837"/>
    </row>
    <row r="527" spans="1:16" ht="13.5" x14ac:dyDescent="0.2">
      <c r="A527" s="606">
        <v>126</v>
      </c>
      <c r="B527" s="637" t="s">
        <v>815</v>
      </c>
      <c r="C527" s="575" t="s">
        <v>701</v>
      </c>
      <c r="D527" s="660">
        <v>1</v>
      </c>
      <c r="E527" s="660">
        <v>2009</v>
      </c>
      <c r="F527" s="1120">
        <v>100.8</v>
      </c>
      <c r="G527" s="784">
        <f t="shared" si="16"/>
        <v>100.8</v>
      </c>
      <c r="H527" s="1075">
        <v>100</v>
      </c>
      <c r="I527" s="784">
        <f t="shared" si="17"/>
        <v>0</v>
      </c>
      <c r="J527" s="770"/>
      <c r="K527" s="790"/>
      <c r="L527" s="790"/>
      <c r="M527" s="770"/>
      <c r="N527" s="790"/>
      <c r="O527" s="790"/>
      <c r="P527" s="1837"/>
    </row>
    <row r="528" spans="1:16" ht="13.5" x14ac:dyDescent="0.2">
      <c r="A528" s="606">
        <v>127</v>
      </c>
      <c r="B528" s="637" t="s">
        <v>920</v>
      </c>
      <c r="C528" s="575" t="s">
        <v>701</v>
      </c>
      <c r="D528" s="660">
        <v>1</v>
      </c>
      <c r="E528" s="660">
        <v>2009</v>
      </c>
      <c r="F528" s="1120">
        <v>50.1</v>
      </c>
      <c r="G528" s="784">
        <f t="shared" si="16"/>
        <v>50.1</v>
      </c>
      <c r="H528" s="1075">
        <v>100</v>
      </c>
      <c r="I528" s="784">
        <f t="shared" si="17"/>
        <v>0</v>
      </c>
      <c r="J528" s="770"/>
      <c r="K528" s="790"/>
      <c r="L528" s="790"/>
      <c r="M528" s="770"/>
      <c r="N528" s="790"/>
      <c r="O528" s="790"/>
      <c r="P528" s="1837"/>
    </row>
    <row r="529" spans="1:16" ht="13.5" x14ac:dyDescent="0.2">
      <c r="A529" s="606">
        <v>128</v>
      </c>
      <c r="B529" s="637" t="s">
        <v>921</v>
      </c>
      <c r="C529" s="575" t="s">
        <v>701</v>
      </c>
      <c r="D529" s="660">
        <v>2</v>
      </c>
      <c r="E529" s="660">
        <v>2009</v>
      </c>
      <c r="F529" s="1120">
        <v>809.4</v>
      </c>
      <c r="G529" s="784">
        <f t="shared" si="16"/>
        <v>809.4</v>
      </c>
      <c r="H529" s="1075">
        <v>100</v>
      </c>
      <c r="I529" s="784">
        <f t="shared" si="17"/>
        <v>0</v>
      </c>
      <c r="J529" s="770"/>
      <c r="K529" s="790"/>
      <c r="L529" s="790"/>
      <c r="M529" s="770"/>
      <c r="N529" s="790"/>
      <c r="O529" s="790"/>
      <c r="P529" s="1837"/>
    </row>
    <row r="530" spans="1:16" ht="13.5" x14ac:dyDescent="0.2">
      <c r="A530" s="606">
        <v>129</v>
      </c>
      <c r="B530" s="637" t="s">
        <v>901</v>
      </c>
      <c r="C530" s="575" t="s">
        <v>701</v>
      </c>
      <c r="D530" s="660">
        <v>2</v>
      </c>
      <c r="E530" s="660">
        <v>2009</v>
      </c>
      <c r="F530" s="1120">
        <v>207.3</v>
      </c>
      <c r="G530" s="784">
        <f t="shared" si="16"/>
        <v>207.3</v>
      </c>
      <c r="H530" s="1075">
        <v>100</v>
      </c>
      <c r="I530" s="784">
        <f t="shared" si="17"/>
        <v>0</v>
      </c>
      <c r="J530" s="770"/>
      <c r="K530" s="790"/>
      <c r="L530" s="790"/>
      <c r="M530" s="770"/>
      <c r="N530" s="790"/>
      <c r="O530" s="790"/>
      <c r="P530" s="1837"/>
    </row>
    <row r="531" spans="1:16" ht="13.5" x14ac:dyDescent="0.2">
      <c r="A531" s="606">
        <v>130</v>
      </c>
      <c r="B531" s="637" t="s">
        <v>922</v>
      </c>
      <c r="C531" s="575" t="s">
        <v>701</v>
      </c>
      <c r="D531" s="660">
        <v>1</v>
      </c>
      <c r="E531" s="660">
        <v>2009</v>
      </c>
      <c r="F531" s="1120">
        <v>29.9</v>
      </c>
      <c r="G531" s="784">
        <f t="shared" si="16"/>
        <v>29.9</v>
      </c>
      <c r="H531" s="1075">
        <v>100</v>
      </c>
      <c r="I531" s="784">
        <f t="shared" si="17"/>
        <v>0</v>
      </c>
      <c r="J531" s="770"/>
      <c r="K531" s="790"/>
      <c r="L531" s="790"/>
      <c r="M531" s="770"/>
      <c r="N531" s="790"/>
      <c r="O531" s="790"/>
      <c r="P531" s="1837"/>
    </row>
    <row r="532" spans="1:16" ht="13.5" x14ac:dyDescent="0.2">
      <c r="A532" s="606">
        <v>131</v>
      </c>
      <c r="B532" s="637" t="s">
        <v>920</v>
      </c>
      <c r="C532" s="575" t="s">
        <v>701</v>
      </c>
      <c r="D532" s="660">
        <v>1</v>
      </c>
      <c r="E532" s="660">
        <v>2009</v>
      </c>
      <c r="F532" s="1120">
        <v>50.1</v>
      </c>
      <c r="G532" s="784">
        <f t="shared" si="16"/>
        <v>50.1</v>
      </c>
      <c r="H532" s="1075">
        <v>100</v>
      </c>
      <c r="I532" s="784">
        <f t="shared" si="17"/>
        <v>0</v>
      </c>
      <c r="J532" s="770"/>
      <c r="K532" s="790"/>
      <c r="L532" s="790"/>
      <c r="M532" s="770"/>
      <c r="N532" s="790"/>
      <c r="O532" s="790"/>
      <c r="P532" s="1837"/>
    </row>
    <row r="533" spans="1:16" ht="13.5" x14ac:dyDescent="0.2">
      <c r="A533" s="606">
        <v>132</v>
      </c>
      <c r="B533" s="637" t="s">
        <v>921</v>
      </c>
      <c r="C533" s="575" t="s">
        <v>701</v>
      </c>
      <c r="D533" s="660">
        <v>1</v>
      </c>
      <c r="E533" s="660">
        <v>2009</v>
      </c>
      <c r="F533" s="1120">
        <v>404.8</v>
      </c>
      <c r="G533" s="784">
        <f t="shared" si="16"/>
        <v>404.8</v>
      </c>
      <c r="H533" s="1075">
        <v>100</v>
      </c>
      <c r="I533" s="784">
        <f t="shared" si="17"/>
        <v>0</v>
      </c>
      <c r="J533" s="770"/>
      <c r="K533" s="790"/>
      <c r="L533" s="790"/>
      <c r="M533" s="770"/>
      <c r="N533" s="790"/>
      <c r="O533" s="790"/>
      <c r="P533" s="1837"/>
    </row>
    <row r="534" spans="1:16" ht="13.5" x14ac:dyDescent="0.2">
      <c r="A534" s="606">
        <v>133</v>
      </c>
      <c r="B534" s="637" t="s">
        <v>923</v>
      </c>
      <c r="C534" s="575" t="s">
        <v>701</v>
      </c>
      <c r="D534" s="660">
        <v>1</v>
      </c>
      <c r="E534" s="660">
        <v>2009</v>
      </c>
      <c r="F534" s="1120">
        <v>103.7</v>
      </c>
      <c r="G534" s="784">
        <f t="shared" si="16"/>
        <v>103.7</v>
      </c>
      <c r="H534" s="1075">
        <v>100</v>
      </c>
      <c r="I534" s="784">
        <f t="shared" si="17"/>
        <v>0</v>
      </c>
      <c r="J534" s="770"/>
      <c r="K534" s="790"/>
      <c r="L534" s="790"/>
      <c r="M534" s="770"/>
      <c r="N534" s="790"/>
      <c r="O534" s="790"/>
      <c r="P534" s="1837"/>
    </row>
    <row r="535" spans="1:16" ht="13.5" x14ac:dyDescent="0.2">
      <c r="A535" s="606">
        <v>134</v>
      </c>
      <c r="B535" s="637" t="s">
        <v>924</v>
      </c>
      <c r="C535" s="575" t="s">
        <v>701</v>
      </c>
      <c r="D535" s="660">
        <v>1</v>
      </c>
      <c r="E535" s="660">
        <v>2009</v>
      </c>
      <c r="F535" s="1120">
        <v>105.5</v>
      </c>
      <c r="G535" s="784">
        <f t="shared" si="16"/>
        <v>105.5</v>
      </c>
      <c r="H535" s="1075">
        <v>100</v>
      </c>
      <c r="I535" s="784">
        <f t="shared" si="17"/>
        <v>0</v>
      </c>
      <c r="J535" s="770"/>
      <c r="K535" s="790"/>
      <c r="L535" s="790"/>
      <c r="M535" s="770"/>
      <c r="N535" s="790"/>
      <c r="O535" s="790"/>
      <c r="P535" s="1837"/>
    </row>
    <row r="536" spans="1:16" ht="13.5" x14ac:dyDescent="0.2">
      <c r="A536" s="606">
        <v>135</v>
      </c>
      <c r="B536" s="637" t="s">
        <v>925</v>
      </c>
      <c r="C536" s="575" t="s">
        <v>701</v>
      </c>
      <c r="D536" s="660">
        <v>1</v>
      </c>
      <c r="E536" s="660">
        <v>2009</v>
      </c>
      <c r="F536" s="1120">
        <v>29.8</v>
      </c>
      <c r="G536" s="784">
        <f t="shared" si="16"/>
        <v>29.8</v>
      </c>
      <c r="H536" s="1075">
        <v>100</v>
      </c>
      <c r="I536" s="784">
        <f t="shared" si="17"/>
        <v>0</v>
      </c>
      <c r="J536" s="770"/>
      <c r="K536" s="790"/>
      <c r="L536" s="790"/>
      <c r="M536" s="770"/>
      <c r="N536" s="790"/>
      <c r="O536" s="790"/>
      <c r="P536" s="1837"/>
    </row>
    <row r="537" spans="1:16" ht="13.5" x14ac:dyDescent="0.2">
      <c r="A537" s="606">
        <v>136</v>
      </c>
      <c r="B537" s="637" t="s">
        <v>914</v>
      </c>
      <c r="C537" s="575" t="s">
        <v>701</v>
      </c>
      <c r="D537" s="660">
        <v>1</v>
      </c>
      <c r="E537" s="660">
        <v>2009</v>
      </c>
      <c r="F537" s="1120">
        <v>105.3</v>
      </c>
      <c r="G537" s="784">
        <f t="shared" si="16"/>
        <v>105.3</v>
      </c>
      <c r="H537" s="1075">
        <v>100</v>
      </c>
      <c r="I537" s="784">
        <f t="shared" si="17"/>
        <v>0</v>
      </c>
      <c r="J537" s="770"/>
      <c r="K537" s="790"/>
      <c r="L537" s="790"/>
      <c r="M537" s="770"/>
      <c r="N537" s="790"/>
      <c r="O537" s="790"/>
      <c r="P537" s="1837"/>
    </row>
    <row r="538" spans="1:16" ht="13.5" x14ac:dyDescent="0.2">
      <c r="A538" s="606">
        <v>137</v>
      </c>
      <c r="B538" s="637" t="s">
        <v>921</v>
      </c>
      <c r="C538" s="575" t="s">
        <v>701</v>
      </c>
      <c r="D538" s="660">
        <v>2</v>
      </c>
      <c r="E538" s="660">
        <v>2009</v>
      </c>
      <c r="F538" s="1120">
        <v>809.4</v>
      </c>
      <c r="G538" s="784">
        <f t="shared" si="16"/>
        <v>809.4</v>
      </c>
      <c r="H538" s="1075">
        <v>100</v>
      </c>
      <c r="I538" s="784">
        <f t="shared" si="17"/>
        <v>0</v>
      </c>
      <c r="J538" s="770"/>
      <c r="K538" s="790"/>
      <c r="L538" s="790"/>
      <c r="M538" s="770"/>
      <c r="N538" s="790"/>
      <c r="O538" s="790"/>
      <c r="P538" s="1837"/>
    </row>
    <row r="539" spans="1:16" ht="13.5" x14ac:dyDescent="0.2">
      <c r="A539" s="606">
        <v>138</v>
      </c>
      <c r="B539" s="637" t="s">
        <v>923</v>
      </c>
      <c r="C539" s="575" t="s">
        <v>701</v>
      </c>
      <c r="D539" s="660">
        <v>2</v>
      </c>
      <c r="E539" s="660">
        <v>2009</v>
      </c>
      <c r="F539" s="1120">
        <v>207.3</v>
      </c>
      <c r="G539" s="784">
        <f t="shared" ref="G539:G602" si="18">F539*H539%</f>
        <v>207.3</v>
      </c>
      <c r="H539" s="1075">
        <v>100</v>
      </c>
      <c r="I539" s="784">
        <f t="shared" ref="I539:I602" si="19">F539-G539</f>
        <v>0</v>
      </c>
      <c r="J539" s="770"/>
      <c r="K539" s="790"/>
      <c r="L539" s="790"/>
      <c r="M539" s="770"/>
      <c r="N539" s="790"/>
      <c r="O539" s="790"/>
      <c r="P539" s="1837"/>
    </row>
    <row r="540" spans="1:16" ht="13.5" x14ac:dyDescent="0.2">
      <c r="A540" s="606">
        <v>139</v>
      </c>
      <c r="B540" s="637" t="s">
        <v>925</v>
      </c>
      <c r="C540" s="575" t="s">
        <v>701</v>
      </c>
      <c r="D540" s="660">
        <v>2</v>
      </c>
      <c r="E540" s="660">
        <v>2009</v>
      </c>
      <c r="F540" s="1120">
        <v>59.6</v>
      </c>
      <c r="G540" s="784">
        <f t="shared" si="18"/>
        <v>59.6</v>
      </c>
      <c r="H540" s="1075">
        <v>100</v>
      </c>
      <c r="I540" s="784">
        <f t="shared" si="19"/>
        <v>0</v>
      </c>
      <c r="J540" s="770"/>
      <c r="K540" s="790"/>
      <c r="L540" s="790"/>
      <c r="M540" s="770"/>
      <c r="N540" s="790"/>
      <c r="O540" s="790"/>
      <c r="P540" s="1837"/>
    </row>
    <row r="541" spans="1:16" ht="13.5" x14ac:dyDescent="0.2">
      <c r="A541" s="606">
        <v>140</v>
      </c>
      <c r="B541" s="637" t="s">
        <v>926</v>
      </c>
      <c r="C541" s="575" t="s">
        <v>701</v>
      </c>
      <c r="D541" s="660">
        <v>1</v>
      </c>
      <c r="E541" s="660">
        <v>2009</v>
      </c>
      <c r="F541" s="1120">
        <v>29.8</v>
      </c>
      <c r="G541" s="784">
        <f t="shared" si="18"/>
        <v>29.8</v>
      </c>
      <c r="H541" s="1075">
        <v>100</v>
      </c>
      <c r="I541" s="784">
        <f t="shared" si="19"/>
        <v>0</v>
      </c>
      <c r="J541" s="770"/>
      <c r="K541" s="790"/>
      <c r="L541" s="790"/>
      <c r="M541" s="770"/>
      <c r="N541" s="790"/>
      <c r="O541" s="790"/>
      <c r="P541" s="1837"/>
    </row>
    <row r="542" spans="1:16" ht="13.5" x14ac:dyDescent="0.2">
      <c r="A542" s="606">
        <v>141</v>
      </c>
      <c r="B542" s="637" t="s">
        <v>795</v>
      </c>
      <c r="C542" s="575" t="s">
        <v>701</v>
      </c>
      <c r="D542" s="660">
        <v>1</v>
      </c>
      <c r="E542" s="660">
        <v>2005</v>
      </c>
      <c r="F542" s="1120">
        <v>506.1</v>
      </c>
      <c r="G542" s="784">
        <f t="shared" si="18"/>
        <v>506.1</v>
      </c>
      <c r="H542" s="1075">
        <v>100</v>
      </c>
      <c r="I542" s="784">
        <f t="shared" si="19"/>
        <v>0</v>
      </c>
      <c r="J542" s="770"/>
      <c r="K542" s="790"/>
      <c r="L542" s="790"/>
      <c r="M542" s="770"/>
      <c r="N542" s="790"/>
      <c r="O542" s="790"/>
      <c r="P542" s="1837"/>
    </row>
    <row r="543" spans="1:16" ht="13.5" x14ac:dyDescent="0.2">
      <c r="A543" s="606">
        <v>142</v>
      </c>
      <c r="B543" s="637" t="s">
        <v>927</v>
      </c>
      <c r="C543" s="575" t="s">
        <v>701</v>
      </c>
      <c r="D543" s="660">
        <v>1</v>
      </c>
      <c r="E543" s="660">
        <v>2005</v>
      </c>
      <c r="F543" s="1120">
        <v>133.69999999999999</v>
      </c>
      <c r="G543" s="784">
        <f t="shared" si="18"/>
        <v>133.69999999999999</v>
      </c>
      <c r="H543" s="1075">
        <v>100</v>
      </c>
      <c r="I543" s="784">
        <f t="shared" si="19"/>
        <v>0</v>
      </c>
      <c r="J543" s="770"/>
      <c r="K543" s="790"/>
      <c r="L543" s="790"/>
      <c r="M543" s="770"/>
      <c r="N543" s="790"/>
      <c r="O543" s="790"/>
      <c r="P543" s="1837"/>
    </row>
    <row r="544" spans="1:16" ht="13.5" x14ac:dyDescent="0.2">
      <c r="A544" s="606">
        <v>143</v>
      </c>
      <c r="B544" s="637" t="s">
        <v>928</v>
      </c>
      <c r="C544" s="575" t="s">
        <v>701</v>
      </c>
      <c r="D544" s="660">
        <v>1</v>
      </c>
      <c r="E544" s="660">
        <v>2005</v>
      </c>
      <c r="F544" s="1120">
        <v>86.1</v>
      </c>
      <c r="G544" s="784">
        <f t="shared" si="18"/>
        <v>86.1</v>
      </c>
      <c r="H544" s="1075">
        <v>100</v>
      </c>
      <c r="I544" s="784">
        <f t="shared" si="19"/>
        <v>0</v>
      </c>
      <c r="J544" s="770"/>
      <c r="K544" s="790"/>
      <c r="L544" s="790"/>
      <c r="M544" s="770"/>
      <c r="N544" s="790"/>
      <c r="O544" s="790"/>
      <c r="P544" s="1837"/>
    </row>
    <row r="545" spans="1:16" ht="13.5" x14ac:dyDescent="0.2">
      <c r="A545" s="606">
        <v>144</v>
      </c>
      <c r="B545" s="637" t="s">
        <v>929</v>
      </c>
      <c r="C545" s="575" t="s">
        <v>701</v>
      </c>
      <c r="D545" s="660">
        <v>2</v>
      </c>
      <c r="E545" s="660">
        <v>2007</v>
      </c>
      <c r="F545" s="1120">
        <v>468</v>
      </c>
      <c r="G545" s="784">
        <f t="shared" si="18"/>
        <v>468</v>
      </c>
      <c r="H545" s="1075">
        <v>100</v>
      </c>
      <c r="I545" s="784">
        <f t="shared" si="19"/>
        <v>0</v>
      </c>
      <c r="J545" s="770"/>
      <c r="K545" s="790"/>
      <c r="L545" s="790"/>
      <c r="M545" s="770"/>
      <c r="N545" s="790"/>
      <c r="O545" s="790"/>
      <c r="P545" s="1837"/>
    </row>
    <row r="546" spans="1:16" ht="13.5" x14ac:dyDescent="0.2">
      <c r="A546" s="606">
        <v>145</v>
      </c>
      <c r="B546" s="637" t="s">
        <v>930</v>
      </c>
      <c r="C546" s="575" t="s">
        <v>701</v>
      </c>
      <c r="D546" s="660">
        <v>2</v>
      </c>
      <c r="E546" s="660">
        <v>2007</v>
      </c>
      <c r="F546" s="1120">
        <v>225.6</v>
      </c>
      <c r="G546" s="784">
        <f t="shared" si="18"/>
        <v>225.6</v>
      </c>
      <c r="H546" s="1075">
        <v>100</v>
      </c>
      <c r="I546" s="784">
        <f t="shared" si="19"/>
        <v>0</v>
      </c>
      <c r="J546" s="770"/>
      <c r="K546" s="790"/>
      <c r="L546" s="790"/>
      <c r="M546" s="770"/>
      <c r="N546" s="790"/>
      <c r="O546" s="790"/>
      <c r="P546" s="1837"/>
    </row>
    <row r="547" spans="1:16" ht="13.5" x14ac:dyDescent="0.2">
      <c r="A547" s="606">
        <v>146</v>
      </c>
      <c r="B547" s="637" t="s">
        <v>931</v>
      </c>
      <c r="C547" s="575" t="s">
        <v>701</v>
      </c>
      <c r="D547" s="660">
        <v>1</v>
      </c>
      <c r="E547" s="660">
        <v>2007</v>
      </c>
      <c r="F547" s="1120">
        <v>58.9</v>
      </c>
      <c r="G547" s="784">
        <f t="shared" si="18"/>
        <v>58.9</v>
      </c>
      <c r="H547" s="1075">
        <v>100</v>
      </c>
      <c r="I547" s="784">
        <f t="shared" si="19"/>
        <v>0</v>
      </c>
      <c r="J547" s="770"/>
      <c r="K547" s="790"/>
      <c r="L547" s="790"/>
      <c r="M547" s="770"/>
      <c r="N547" s="790"/>
      <c r="O547" s="790"/>
      <c r="P547" s="1837"/>
    </row>
    <row r="548" spans="1:16" ht="13.5" x14ac:dyDescent="0.2">
      <c r="A548" s="606">
        <v>147</v>
      </c>
      <c r="B548" s="637" t="s">
        <v>932</v>
      </c>
      <c r="C548" s="575" t="s">
        <v>701</v>
      </c>
      <c r="D548" s="660">
        <v>1</v>
      </c>
      <c r="E548" s="660">
        <v>2004</v>
      </c>
      <c r="F548" s="1120">
        <v>300</v>
      </c>
      <c r="G548" s="784">
        <f t="shared" si="18"/>
        <v>300</v>
      </c>
      <c r="H548" s="1075">
        <v>100</v>
      </c>
      <c r="I548" s="784">
        <f t="shared" si="19"/>
        <v>0</v>
      </c>
      <c r="J548" s="770"/>
      <c r="K548" s="790"/>
      <c r="L548" s="790"/>
      <c r="M548" s="770"/>
      <c r="N548" s="790"/>
      <c r="O548" s="790"/>
      <c r="P548" s="1837"/>
    </row>
    <row r="549" spans="1:16" ht="13.5" x14ac:dyDescent="0.2">
      <c r="A549" s="606">
        <v>148</v>
      </c>
      <c r="B549" s="637" t="s">
        <v>664</v>
      </c>
      <c r="C549" s="575" t="s">
        <v>701</v>
      </c>
      <c r="D549" s="660">
        <v>6</v>
      </c>
      <c r="E549" s="660">
        <v>2010</v>
      </c>
      <c r="F549" s="1120">
        <v>2700.7</v>
      </c>
      <c r="G549" s="784">
        <f t="shared" si="18"/>
        <v>2700.7</v>
      </c>
      <c r="H549" s="1075">
        <v>100</v>
      </c>
      <c r="I549" s="784">
        <f t="shared" si="19"/>
        <v>0</v>
      </c>
      <c r="J549" s="770"/>
      <c r="K549" s="790"/>
      <c r="L549" s="790"/>
      <c r="M549" s="770"/>
      <c r="N549" s="790"/>
      <c r="O549" s="790"/>
      <c r="P549" s="1837"/>
    </row>
    <row r="550" spans="1:16" ht="13.5" x14ac:dyDescent="0.2">
      <c r="A550" s="606">
        <v>149</v>
      </c>
      <c r="B550" s="637" t="s">
        <v>778</v>
      </c>
      <c r="C550" s="575" t="s">
        <v>701</v>
      </c>
      <c r="D550" s="660">
        <v>49</v>
      </c>
      <c r="E550" s="660">
        <v>2010</v>
      </c>
      <c r="F550" s="1120">
        <v>3698.5</v>
      </c>
      <c r="G550" s="784">
        <f t="shared" si="18"/>
        <v>3698.5</v>
      </c>
      <c r="H550" s="1075">
        <v>100</v>
      </c>
      <c r="I550" s="784">
        <f t="shared" si="19"/>
        <v>0</v>
      </c>
      <c r="J550" s="770"/>
      <c r="K550" s="790"/>
      <c r="L550" s="790"/>
      <c r="M550" s="770"/>
      <c r="N550" s="790"/>
      <c r="O550" s="790"/>
      <c r="P550" s="1837"/>
    </row>
    <row r="551" spans="1:16" ht="13.5" x14ac:dyDescent="0.2">
      <c r="A551" s="606">
        <v>150</v>
      </c>
      <c r="B551" s="637" t="s">
        <v>933</v>
      </c>
      <c r="C551" s="575" t="s">
        <v>701</v>
      </c>
      <c r="D551" s="660">
        <v>2</v>
      </c>
      <c r="E551" s="660">
        <v>2009</v>
      </c>
      <c r="F551" s="1120">
        <v>74</v>
      </c>
      <c r="G551" s="784">
        <f t="shared" si="18"/>
        <v>74</v>
      </c>
      <c r="H551" s="1075">
        <v>100</v>
      </c>
      <c r="I551" s="784">
        <f t="shared" si="19"/>
        <v>0</v>
      </c>
      <c r="J551" s="770"/>
      <c r="K551" s="790"/>
      <c r="L551" s="790"/>
      <c r="M551" s="770"/>
      <c r="N551" s="790"/>
      <c r="O551" s="790"/>
      <c r="P551" s="1837"/>
    </row>
    <row r="552" spans="1:16" ht="13.5" x14ac:dyDescent="0.2">
      <c r="A552" s="606">
        <v>151</v>
      </c>
      <c r="B552" s="637" t="s">
        <v>934</v>
      </c>
      <c r="C552" s="575" t="s">
        <v>701</v>
      </c>
      <c r="D552" s="660">
        <v>1</v>
      </c>
      <c r="E552" s="660">
        <v>2008</v>
      </c>
      <c r="F552" s="1120">
        <v>50.1</v>
      </c>
      <c r="G552" s="784">
        <f t="shared" si="18"/>
        <v>50.1</v>
      </c>
      <c r="H552" s="1075">
        <v>100</v>
      </c>
      <c r="I552" s="784">
        <f t="shared" si="19"/>
        <v>0</v>
      </c>
      <c r="J552" s="770"/>
      <c r="K552" s="790"/>
      <c r="L552" s="790"/>
      <c r="M552" s="770"/>
      <c r="N552" s="790"/>
      <c r="O552" s="790"/>
      <c r="P552" s="1837"/>
    </row>
    <row r="553" spans="1:16" ht="13.5" x14ac:dyDescent="0.2">
      <c r="A553" s="606">
        <v>152</v>
      </c>
      <c r="B553" s="637" t="s">
        <v>935</v>
      </c>
      <c r="C553" s="575" t="s">
        <v>701</v>
      </c>
      <c r="D553" s="660">
        <v>6</v>
      </c>
      <c r="E553" s="660">
        <v>2010</v>
      </c>
      <c r="F553" s="1120">
        <v>461.5</v>
      </c>
      <c r="G553" s="784">
        <f t="shared" si="18"/>
        <v>461.5</v>
      </c>
      <c r="H553" s="1075">
        <v>100</v>
      </c>
      <c r="I553" s="784">
        <f t="shared" si="19"/>
        <v>0</v>
      </c>
      <c r="J553" s="770"/>
      <c r="K553" s="790"/>
      <c r="L553" s="790"/>
      <c r="M553" s="770"/>
      <c r="N553" s="790"/>
      <c r="O553" s="790"/>
      <c r="P553" s="1837"/>
    </row>
    <row r="554" spans="1:16" ht="13.5" x14ac:dyDescent="0.2">
      <c r="A554" s="606">
        <v>153</v>
      </c>
      <c r="B554" s="637" t="s">
        <v>936</v>
      </c>
      <c r="C554" s="575" t="s">
        <v>701</v>
      </c>
      <c r="D554" s="660">
        <v>1</v>
      </c>
      <c r="E554" s="660">
        <v>2008</v>
      </c>
      <c r="F554" s="1120">
        <v>105.5</v>
      </c>
      <c r="G554" s="784">
        <f t="shared" si="18"/>
        <v>105.5</v>
      </c>
      <c r="H554" s="1075">
        <v>100</v>
      </c>
      <c r="I554" s="784">
        <f t="shared" si="19"/>
        <v>0</v>
      </c>
      <c r="J554" s="770"/>
      <c r="K554" s="790"/>
      <c r="L554" s="790"/>
      <c r="M554" s="770"/>
      <c r="N554" s="790"/>
      <c r="O554" s="790"/>
      <c r="P554" s="1837"/>
    </row>
    <row r="555" spans="1:16" ht="27" x14ac:dyDescent="0.2">
      <c r="A555" s="606">
        <v>154</v>
      </c>
      <c r="B555" s="637" t="s">
        <v>937</v>
      </c>
      <c r="C555" s="575" t="s">
        <v>701</v>
      </c>
      <c r="D555" s="660">
        <v>5</v>
      </c>
      <c r="E555" s="660">
        <v>2010</v>
      </c>
      <c r="F555" s="1120">
        <v>3291.6</v>
      </c>
      <c r="G555" s="784">
        <f t="shared" si="18"/>
        <v>3291.6</v>
      </c>
      <c r="H555" s="1075">
        <v>100</v>
      </c>
      <c r="I555" s="784">
        <f t="shared" si="19"/>
        <v>0</v>
      </c>
      <c r="J555" s="770"/>
      <c r="K555" s="790"/>
      <c r="L555" s="790"/>
      <c r="M555" s="770"/>
      <c r="N555" s="790"/>
      <c r="O555" s="790"/>
      <c r="P555" s="1837"/>
    </row>
    <row r="556" spans="1:16" ht="13.5" x14ac:dyDescent="0.2">
      <c r="A556" s="606">
        <v>155</v>
      </c>
      <c r="B556" s="637" t="s">
        <v>938</v>
      </c>
      <c r="C556" s="575" t="s">
        <v>701</v>
      </c>
      <c r="D556" s="660">
        <v>1</v>
      </c>
      <c r="E556" s="660">
        <v>2008</v>
      </c>
      <c r="F556" s="1120">
        <v>464</v>
      </c>
      <c r="G556" s="784">
        <f t="shared" si="18"/>
        <v>464</v>
      </c>
      <c r="H556" s="1075">
        <v>100</v>
      </c>
      <c r="I556" s="784">
        <f t="shared" si="19"/>
        <v>0</v>
      </c>
      <c r="J556" s="770"/>
      <c r="K556" s="790"/>
      <c r="L556" s="790"/>
      <c r="M556" s="770"/>
      <c r="N556" s="790"/>
      <c r="O556" s="790"/>
      <c r="P556" s="1837"/>
    </row>
    <row r="557" spans="1:16" ht="13.5" x14ac:dyDescent="0.2">
      <c r="A557" s="606">
        <v>156</v>
      </c>
      <c r="B557" s="637" t="s">
        <v>939</v>
      </c>
      <c r="C557" s="575" t="s">
        <v>701</v>
      </c>
      <c r="D557" s="660">
        <v>1</v>
      </c>
      <c r="E557" s="660">
        <v>2008</v>
      </c>
      <c r="F557" s="1120">
        <v>60</v>
      </c>
      <c r="G557" s="784">
        <f t="shared" si="18"/>
        <v>60</v>
      </c>
      <c r="H557" s="1075">
        <v>100</v>
      </c>
      <c r="I557" s="784">
        <f t="shared" si="19"/>
        <v>0</v>
      </c>
      <c r="J557" s="770"/>
      <c r="K557" s="790"/>
      <c r="L557" s="790"/>
      <c r="M557" s="770"/>
      <c r="N557" s="790"/>
      <c r="O557" s="790"/>
      <c r="P557" s="1837"/>
    </row>
    <row r="558" spans="1:16" ht="13.5" x14ac:dyDescent="0.2">
      <c r="A558" s="606">
        <v>157</v>
      </c>
      <c r="B558" s="637" t="s">
        <v>940</v>
      </c>
      <c r="C558" s="575" t="s">
        <v>701</v>
      </c>
      <c r="D558" s="660">
        <v>1</v>
      </c>
      <c r="E558" s="660">
        <v>2008</v>
      </c>
      <c r="F558" s="1120">
        <v>44.3</v>
      </c>
      <c r="G558" s="784">
        <f t="shared" si="18"/>
        <v>44.3</v>
      </c>
      <c r="H558" s="1075">
        <v>100</v>
      </c>
      <c r="I558" s="784">
        <f t="shared" si="19"/>
        <v>0</v>
      </c>
      <c r="J558" s="770"/>
      <c r="K558" s="790"/>
      <c r="L558" s="790"/>
      <c r="M558" s="770"/>
      <c r="N558" s="790"/>
      <c r="O558" s="790"/>
      <c r="P558" s="1837"/>
    </row>
    <row r="559" spans="1:16" ht="13.5" x14ac:dyDescent="0.2">
      <c r="A559" s="606">
        <v>158</v>
      </c>
      <c r="B559" s="637" t="s">
        <v>900</v>
      </c>
      <c r="C559" s="575" t="s">
        <v>701</v>
      </c>
      <c r="D559" s="660">
        <v>1</v>
      </c>
      <c r="E559" s="660">
        <v>2008</v>
      </c>
      <c r="F559" s="1120">
        <v>404.6</v>
      </c>
      <c r="G559" s="784">
        <f t="shared" si="18"/>
        <v>404.6</v>
      </c>
      <c r="H559" s="1075">
        <v>100</v>
      </c>
      <c r="I559" s="784">
        <f t="shared" si="19"/>
        <v>0</v>
      </c>
      <c r="J559" s="770"/>
      <c r="K559" s="790"/>
      <c r="L559" s="790"/>
      <c r="M559" s="770"/>
      <c r="N559" s="790"/>
      <c r="O559" s="790"/>
      <c r="P559" s="1837"/>
    </row>
    <row r="560" spans="1:16" ht="13.5" x14ac:dyDescent="0.2">
      <c r="A560" s="606">
        <v>159</v>
      </c>
      <c r="B560" s="637" t="s">
        <v>941</v>
      </c>
      <c r="C560" s="575" t="s">
        <v>701</v>
      </c>
      <c r="D560" s="660">
        <v>1</v>
      </c>
      <c r="E560" s="660">
        <v>2008</v>
      </c>
      <c r="F560" s="1120">
        <v>103.6</v>
      </c>
      <c r="G560" s="784">
        <f t="shared" si="18"/>
        <v>103.6</v>
      </c>
      <c r="H560" s="1075">
        <v>100</v>
      </c>
      <c r="I560" s="784">
        <f t="shared" si="19"/>
        <v>0</v>
      </c>
      <c r="J560" s="770"/>
      <c r="K560" s="790"/>
      <c r="L560" s="790"/>
      <c r="M560" s="770"/>
      <c r="N560" s="790"/>
      <c r="O560" s="790"/>
      <c r="P560" s="1837"/>
    </row>
    <row r="561" spans="1:16" ht="67.5" x14ac:dyDescent="0.2">
      <c r="A561" s="606">
        <v>160</v>
      </c>
      <c r="B561" s="637" t="s">
        <v>942</v>
      </c>
      <c r="C561" s="575" t="s">
        <v>701</v>
      </c>
      <c r="D561" s="660">
        <v>1</v>
      </c>
      <c r="E561" s="660">
        <v>2009</v>
      </c>
      <c r="F561" s="1120">
        <v>3446.3</v>
      </c>
      <c r="G561" s="784">
        <f t="shared" si="18"/>
        <v>3446.3</v>
      </c>
      <c r="H561" s="1075">
        <v>100</v>
      </c>
      <c r="I561" s="784">
        <f t="shared" si="19"/>
        <v>0</v>
      </c>
      <c r="J561" s="770"/>
      <c r="K561" s="790"/>
      <c r="L561" s="790"/>
      <c r="M561" s="770"/>
      <c r="N561" s="790"/>
      <c r="O561" s="790"/>
      <c r="P561" s="1837"/>
    </row>
    <row r="562" spans="1:16" ht="13.5" x14ac:dyDescent="0.2">
      <c r="A562" s="606">
        <v>161</v>
      </c>
      <c r="B562" s="637" t="s">
        <v>943</v>
      </c>
      <c r="C562" s="575" t="s">
        <v>701</v>
      </c>
      <c r="D562" s="660">
        <v>1</v>
      </c>
      <c r="E562" s="660">
        <v>2011</v>
      </c>
      <c r="F562" s="1120">
        <v>267</v>
      </c>
      <c r="G562" s="784">
        <f t="shared" si="18"/>
        <v>267</v>
      </c>
      <c r="H562" s="1075">
        <v>100</v>
      </c>
      <c r="I562" s="784">
        <f t="shared" si="19"/>
        <v>0</v>
      </c>
      <c r="J562" s="770"/>
      <c r="K562" s="790"/>
      <c r="L562" s="790"/>
      <c r="M562" s="770"/>
      <c r="N562" s="790"/>
      <c r="O562" s="790"/>
      <c r="P562" s="1837"/>
    </row>
    <row r="563" spans="1:16" ht="13.5" x14ac:dyDescent="0.2">
      <c r="A563" s="606">
        <v>162</v>
      </c>
      <c r="B563" s="637" t="s">
        <v>944</v>
      </c>
      <c r="C563" s="575" t="s">
        <v>701</v>
      </c>
      <c r="D563" s="660">
        <v>1</v>
      </c>
      <c r="E563" s="660">
        <v>2011</v>
      </c>
      <c r="F563" s="1120">
        <v>180</v>
      </c>
      <c r="G563" s="784">
        <f t="shared" si="18"/>
        <v>180</v>
      </c>
      <c r="H563" s="1075">
        <v>100</v>
      </c>
      <c r="I563" s="784">
        <f t="shared" si="19"/>
        <v>0</v>
      </c>
      <c r="J563" s="770"/>
      <c r="K563" s="790"/>
      <c r="L563" s="790"/>
      <c r="M563" s="770"/>
      <c r="N563" s="790"/>
      <c r="O563" s="790"/>
      <c r="P563" s="1837"/>
    </row>
    <row r="564" spans="1:16" ht="67.5" x14ac:dyDescent="0.2">
      <c r="A564" s="606">
        <v>163</v>
      </c>
      <c r="B564" s="637" t="s">
        <v>945</v>
      </c>
      <c r="C564" s="575" t="s">
        <v>701</v>
      </c>
      <c r="D564" s="660">
        <v>7</v>
      </c>
      <c r="E564" s="660">
        <v>2011</v>
      </c>
      <c r="F564" s="1120">
        <v>3054.2</v>
      </c>
      <c r="G564" s="784">
        <f t="shared" si="18"/>
        <v>3054.2</v>
      </c>
      <c r="H564" s="1075">
        <v>100</v>
      </c>
      <c r="I564" s="784">
        <f t="shared" si="19"/>
        <v>0</v>
      </c>
      <c r="J564" s="770"/>
      <c r="K564" s="790"/>
      <c r="L564" s="790"/>
      <c r="M564" s="770"/>
      <c r="N564" s="790"/>
      <c r="O564" s="790"/>
      <c r="P564" s="1837"/>
    </row>
    <row r="565" spans="1:16" ht="13.5" x14ac:dyDescent="0.2">
      <c r="A565" s="606">
        <v>164</v>
      </c>
      <c r="B565" s="637" t="s">
        <v>946</v>
      </c>
      <c r="C565" s="575" t="s">
        <v>701</v>
      </c>
      <c r="D565" s="660">
        <v>7</v>
      </c>
      <c r="E565" s="660">
        <v>2011</v>
      </c>
      <c r="F565" s="1120">
        <v>585.5</v>
      </c>
      <c r="G565" s="784">
        <f t="shared" si="18"/>
        <v>585.5</v>
      </c>
      <c r="H565" s="1075">
        <v>100</v>
      </c>
      <c r="I565" s="784">
        <f t="shared" si="19"/>
        <v>0</v>
      </c>
      <c r="J565" s="770"/>
      <c r="K565" s="790"/>
      <c r="L565" s="790"/>
      <c r="M565" s="770"/>
      <c r="N565" s="790"/>
      <c r="O565" s="790"/>
      <c r="P565" s="1837"/>
    </row>
    <row r="566" spans="1:16" ht="27" x14ac:dyDescent="0.2">
      <c r="A566" s="606">
        <v>165</v>
      </c>
      <c r="B566" s="721" t="s">
        <v>947</v>
      </c>
      <c r="C566" s="575" t="s">
        <v>701</v>
      </c>
      <c r="D566" s="660">
        <v>1</v>
      </c>
      <c r="E566" s="660">
        <v>2007</v>
      </c>
      <c r="F566" s="1120">
        <v>290.2</v>
      </c>
      <c r="G566" s="784">
        <f t="shared" si="18"/>
        <v>290.2</v>
      </c>
      <c r="H566" s="1075">
        <v>100</v>
      </c>
      <c r="I566" s="784">
        <f t="shared" si="19"/>
        <v>0</v>
      </c>
      <c r="J566" s="770"/>
      <c r="K566" s="790"/>
      <c r="L566" s="790"/>
      <c r="M566" s="770"/>
      <c r="N566" s="790"/>
      <c r="O566" s="790"/>
      <c r="P566" s="1837"/>
    </row>
    <row r="567" spans="1:16" ht="13.5" x14ac:dyDescent="0.2">
      <c r="A567" s="606">
        <v>166</v>
      </c>
      <c r="B567" s="722" t="s">
        <v>948</v>
      </c>
      <c r="C567" s="575" t="s">
        <v>701</v>
      </c>
      <c r="D567" s="660">
        <v>1</v>
      </c>
      <c r="E567" s="660">
        <v>2007</v>
      </c>
      <c r="F567" s="1120">
        <v>112.8</v>
      </c>
      <c r="G567" s="784">
        <f t="shared" si="18"/>
        <v>112.8</v>
      </c>
      <c r="H567" s="1075">
        <v>100</v>
      </c>
      <c r="I567" s="784">
        <f t="shared" si="19"/>
        <v>0</v>
      </c>
      <c r="J567" s="770"/>
      <c r="K567" s="790"/>
      <c r="L567" s="790"/>
      <c r="M567" s="770"/>
      <c r="N567" s="790"/>
      <c r="O567" s="790"/>
      <c r="P567" s="1837"/>
    </row>
    <row r="568" spans="1:16" ht="27" x14ac:dyDescent="0.2">
      <c r="A568" s="606">
        <v>167</v>
      </c>
      <c r="B568" s="722" t="s">
        <v>949</v>
      </c>
      <c r="C568" s="575" t="s">
        <v>701</v>
      </c>
      <c r="D568" s="660">
        <v>2</v>
      </c>
      <c r="E568" s="660">
        <v>2011</v>
      </c>
      <c r="F568" s="1120">
        <v>114.8</v>
      </c>
      <c r="G568" s="784">
        <f t="shared" si="18"/>
        <v>109.05999999999999</v>
      </c>
      <c r="H568" s="1075">
        <v>95</v>
      </c>
      <c r="I568" s="784">
        <f t="shared" si="19"/>
        <v>5.7400000000000091</v>
      </c>
      <c r="J568" s="770"/>
      <c r="K568" s="790"/>
      <c r="L568" s="790"/>
      <c r="M568" s="770"/>
      <c r="N568" s="790"/>
      <c r="O568" s="790"/>
      <c r="P568" s="1837"/>
    </row>
    <row r="569" spans="1:16" ht="27" x14ac:dyDescent="0.2">
      <c r="A569" s="606">
        <v>168</v>
      </c>
      <c r="B569" s="722" t="s">
        <v>950</v>
      </c>
      <c r="C569" s="575" t="s">
        <v>701</v>
      </c>
      <c r="D569" s="660">
        <v>1</v>
      </c>
      <c r="E569" s="660">
        <v>2012</v>
      </c>
      <c r="F569" s="1120">
        <v>105.5</v>
      </c>
      <c r="G569" s="784">
        <f t="shared" si="18"/>
        <v>100.22499999999999</v>
      </c>
      <c r="H569" s="1075">
        <v>95</v>
      </c>
      <c r="I569" s="784">
        <f t="shared" si="19"/>
        <v>5.2750000000000057</v>
      </c>
      <c r="J569" s="770"/>
      <c r="K569" s="790"/>
      <c r="L569" s="790"/>
      <c r="M569" s="770"/>
      <c r="N569" s="790"/>
      <c r="O569" s="790"/>
      <c r="P569" s="1837"/>
    </row>
    <row r="570" spans="1:16" ht="13.5" x14ac:dyDescent="0.2">
      <c r="A570" s="606">
        <v>169</v>
      </c>
      <c r="B570" s="722" t="s">
        <v>951</v>
      </c>
      <c r="C570" s="575" t="s">
        <v>701</v>
      </c>
      <c r="D570" s="660">
        <v>3</v>
      </c>
      <c r="E570" s="660">
        <v>2012</v>
      </c>
      <c r="F570" s="1120">
        <v>468</v>
      </c>
      <c r="G570" s="784">
        <f t="shared" si="18"/>
        <v>444.59999999999997</v>
      </c>
      <c r="H570" s="1075">
        <v>95</v>
      </c>
      <c r="I570" s="784">
        <f t="shared" si="19"/>
        <v>23.400000000000034</v>
      </c>
      <c r="J570" s="770"/>
      <c r="K570" s="790"/>
      <c r="L570" s="790"/>
      <c r="M570" s="770"/>
      <c r="N570" s="790"/>
      <c r="O570" s="790"/>
      <c r="P570" s="1837"/>
    </row>
    <row r="571" spans="1:16" ht="27" x14ac:dyDescent="0.2">
      <c r="A571" s="606">
        <v>170</v>
      </c>
      <c r="B571" s="722" t="s">
        <v>952</v>
      </c>
      <c r="C571" s="575" t="s">
        <v>701</v>
      </c>
      <c r="D571" s="660">
        <v>1</v>
      </c>
      <c r="E571" s="660">
        <v>2012</v>
      </c>
      <c r="F571" s="1120">
        <v>436.3</v>
      </c>
      <c r="G571" s="784">
        <f t="shared" si="18"/>
        <v>436.3</v>
      </c>
      <c r="H571" s="1075">
        <v>100</v>
      </c>
      <c r="I571" s="784">
        <f t="shared" si="19"/>
        <v>0</v>
      </c>
      <c r="J571" s="770"/>
      <c r="K571" s="790"/>
      <c r="L571" s="790"/>
      <c r="M571" s="770"/>
      <c r="N571" s="790"/>
      <c r="O571" s="790"/>
      <c r="P571" s="1837"/>
    </row>
    <row r="572" spans="1:16" ht="13.5" x14ac:dyDescent="0.2">
      <c r="A572" s="606">
        <v>171</v>
      </c>
      <c r="B572" s="722" t="s">
        <v>953</v>
      </c>
      <c r="C572" s="575" t="s">
        <v>701</v>
      </c>
      <c r="D572" s="660">
        <v>1</v>
      </c>
      <c r="E572" s="660">
        <v>2012</v>
      </c>
      <c r="F572" s="1120">
        <v>83.6</v>
      </c>
      <c r="G572" s="784">
        <f t="shared" si="18"/>
        <v>83.6</v>
      </c>
      <c r="H572" s="1075">
        <v>100</v>
      </c>
      <c r="I572" s="784">
        <f t="shared" si="19"/>
        <v>0</v>
      </c>
      <c r="J572" s="770"/>
      <c r="K572" s="790"/>
      <c r="L572" s="790"/>
      <c r="M572" s="770"/>
      <c r="N572" s="790"/>
      <c r="O572" s="790"/>
      <c r="P572" s="1837"/>
    </row>
    <row r="573" spans="1:16" ht="27" x14ac:dyDescent="0.2">
      <c r="A573" s="606">
        <v>172</v>
      </c>
      <c r="B573" s="722" t="s">
        <v>954</v>
      </c>
      <c r="C573" s="575" t="s">
        <v>701</v>
      </c>
      <c r="D573" s="660">
        <v>1</v>
      </c>
      <c r="E573" s="660">
        <v>2012</v>
      </c>
      <c r="F573" s="1120">
        <v>468.4</v>
      </c>
      <c r="G573" s="784">
        <f t="shared" si="18"/>
        <v>468.4</v>
      </c>
      <c r="H573" s="1075">
        <v>100</v>
      </c>
      <c r="I573" s="784">
        <f t="shared" si="19"/>
        <v>0</v>
      </c>
      <c r="J573" s="770"/>
      <c r="K573" s="790"/>
      <c r="L573" s="790"/>
      <c r="M573" s="770"/>
      <c r="N573" s="790"/>
      <c r="O573" s="790"/>
      <c r="P573" s="1837"/>
    </row>
    <row r="574" spans="1:16" ht="27" x14ac:dyDescent="0.2">
      <c r="A574" s="606">
        <v>173</v>
      </c>
      <c r="B574" s="722" t="s">
        <v>955</v>
      </c>
      <c r="C574" s="575" t="s">
        <v>701</v>
      </c>
      <c r="D574" s="660">
        <v>1</v>
      </c>
      <c r="E574" s="660">
        <v>2012</v>
      </c>
      <c r="F574" s="1120">
        <v>80.5</v>
      </c>
      <c r="G574" s="784">
        <f t="shared" si="18"/>
        <v>80.5</v>
      </c>
      <c r="H574" s="1075">
        <v>100</v>
      </c>
      <c r="I574" s="784">
        <f t="shared" si="19"/>
        <v>0</v>
      </c>
      <c r="J574" s="770"/>
      <c r="K574" s="790"/>
      <c r="L574" s="790"/>
      <c r="M574" s="770"/>
      <c r="N574" s="790"/>
      <c r="O574" s="790"/>
      <c r="P574" s="1837"/>
    </row>
    <row r="575" spans="1:16" ht="13.5" x14ac:dyDescent="0.2">
      <c r="A575" s="606">
        <v>174</v>
      </c>
      <c r="B575" s="722" t="s">
        <v>781</v>
      </c>
      <c r="C575" s="575" t="s">
        <v>701</v>
      </c>
      <c r="D575" s="660">
        <v>1</v>
      </c>
      <c r="E575" s="660">
        <v>2012</v>
      </c>
      <c r="F575" s="1120">
        <v>488.8</v>
      </c>
      <c r="G575" s="784">
        <f t="shared" si="18"/>
        <v>488.8</v>
      </c>
      <c r="H575" s="1075">
        <v>100</v>
      </c>
      <c r="I575" s="784">
        <f t="shared" si="19"/>
        <v>0</v>
      </c>
      <c r="J575" s="770"/>
      <c r="K575" s="790"/>
      <c r="L575" s="790"/>
      <c r="M575" s="770"/>
      <c r="N575" s="790"/>
      <c r="O575" s="790"/>
      <c r="P575" s="1837"/>
    </row>
    <row r="576" spans="1:16" ht="13.5" x14ac:dyDescent="0.2">
      <c r="A576" s="606">
        <v>175</v>
      </c>
      <c r="B576" s="722" t="s">
        <v>780</v>
      </c>
      <c r="C576" s="575" t="s">
        <v>701</v>
      </c>
      <c r="D576" s="660">
        <v>1</v>
      </c>
      <c r="E576" s="660">
        <v>2012</v>
      </c>
      <c r="F576" s="1120">
        <v>37.1</v>
      </c>
      <c r="G576" s="784">
        <f t="shared" si="18"/>
        <v>27.825000000000003</v>
      </c>
      <c r="H576" s="1075">
        <v>75</v>
      </c>
      <c r="I576" s="784">
        <f t="shared" si="19"/>
        <v>9.2749999999999986</v>
      </c>
      <c r="J576" s="770"/>
      <c r="K576" s="790"/>
      <c r="L576" s="790"/>
      <c r="M576" s="770"/>
      <c r="N576" s="790"/>
      <c r="O576" s="790"/>
      <c r="P576" s="1837"/>
    </row>
    <row r="577" spans="1:16" ht="13.5" x14ac:dyDescent="0.2">
      <c r="A577" s="606">
        <v>176</v>
      </c>
      <c r="B577" s="722" t="s">
        <v>956</v>
      </c>
      <c r="C577" s="575" t="s">
        <v>701</v>
      </c>
      <c r="D577" s="660">
        <v>1</v>
      </c>
      <c r="E577" s="660">
        <v>2013</v>
      </c>
      <c r="F577" s="1120">
        <v>211.6</v>
      </c>
      <c r="G577" s="784">
        <f t="shared" si="18"/>
        <v>158.69999999999999</v>
      </c>
      <c r="H577" s="1075">
        <v>75</v>
      </c>
      <c r="I577" s="784">
        <f t="shared" si="19"/>
        <v>52.900000000000006</v>
      </c>
      <c r="J577" s="770"/>
      <c r="K577" s="790"/>
      <c r="L577" s="790"/>
      <c r="M577" s="772"/>
      <c r="N577" s="1123"/>
      <c r="O577" s="1123"/>
      <c r="P577" s="1837"/>
    </row>
    <row r="578" spans="1:16" ht="13.5" x14ac:dyDescent="0.2">
      <c r="A578" s="606">
        <v>177</v>
      </c>
      <c r="B578" s="722" t="s">
        <v>957</v>
      </c>
      <c r="C578" s="575" t="s">
        <v>701</v>
      </c>
      <c r="D578" s="660">
        <v>2</v>
      </c>
      <c r="E578" s="660">
        <v>2013</v>
      </c>
      <c r="F578" s="1120">
        <v>432.6</v>
      </c>
      <c r="G578" s="784">
        <f t="shared" si="18"/>
        <v>432.6</v>
      </c>
      <c r="H578" s="1075">
        <v>100</v>
      </c>
      <c r="I578" s="784">
        <f t="shared" si="19"/>
        <v>0</v>
      </c>
      <c r="J578" s="770"/>
      <c r="K578" s="790"/>
      <c r="L578" s="790"/>
      <c r="M578" s="770"/>
      <c r="N578" s="790"/>
      <c r="O578" s="790"/>
      <c r="P578" s="1837"/>
    </row>
    <row r="579" spans="1:16" ht="13.5" x14ac:dyDescent="0.2">
      <c r="A579" s="606">
        <v>178</v>
      </c>
      <c r="B579" s="722" t="s">
        <v>958</v>
      </c>
      <c r="C579" s="575" t="s">
        <v>701</v>
      </c>
      <c r="D579" s="660">
        <v>2</v>
      </c>
      <c r="E579" s="660">
        <v>2013</v>
      </c>
      <c r="F579" s="1120">
        <v>2908.7</v>
      </c>
      <c r="G579" s="784">
        <f t="shared" si="18"/>
        <v>2908.7</v>
      </c>
      <c r="H579" s="1075">
        <v>100</v>
      </c>
      <c r="I579" s="784">
        <f t="shared" si="19"/>
        <v>0</v>
      </c>
      <c r="J579" s="770"/>
      <c r="K579" s="790"/>
      <c r="L579" s="790"/>
      <c r="M579" s="770"/>
      <c r="N579" s="790"/>
      <c r="O579" s="790"/>
      <c r="P579" s="1837"/>
    </row>
    <row r="580" spans="1:16" ht="13.5" x14ac:dyDescent="0.2">
      <c r="A580" s="606">
        <v>179</v>
      </c>
      <c r="B580" s="722" t="s">
        <v>959</v>
      </c>
      <c r="C580" s="575" t="s">
        <v>701</v>
      </c>
      <c r="D580" s="660">
        <v>2</v>
      </c>
      <c r="E580" s="660">
        <v>2012</v>
      </c>
      <c r="F580" s="1120">
        <v>1098</v>
      </c>
      <c r="G580" s="784">
        <f t="shared" si="18"/>
        <v>1098</v>
      </c>
      <c r="H580" s="1075">
        <v>100</v>
      </c>
      <c r="I580" s="784">
        <f t="shared" si="19"/>
        <v>0</v>
      </c>
      <c r="J580" s="770"/>
      <c r="K580" s="790"/>
      <c r="L580" s="790"/>
      <c r="M580" s="770"/>
      <c r="N580" s="790"/>
      <c r="O580" s="790"/>
      <c r="P580" s="1837"/>
    </row>
    <row r="581" spans="1:16" ht="13.5" x14ac:dyDescent="0.2">
      <c r="A581" s="606">
        <v>180</v>
      </c>
      <c r="B581" s="722" t="s">
        <v>960</v>
      </c>
      <c r="C581" s="575" t="s">
        <v>701</v>
      </c>
      <c r="D581" s="660">
        <v>5</v>
      </c>
      <c r="E581" s="660">
        <v>2012</v>
      </c>
      <c r="F581" s="1120">
        <v>475.4</v>
      </c>
      <c r="G581" s="784">
        <f t="shared" si="18"/>
        <v>475.4</v>
      </c>
      <c r="H581" s="1075">
        <v>100</v>
      </c>
      <c r="I581" s="784">
        <f t="shared" si="19"/>
        <v>0</v>
      </c>
      <c r="J581" s="770"/>
      <c r="K581" s="790"/>
      <c r="L581" s="790"/>
      <c r="M581" s="785"/>
      <c r="N581" s="792"/>
      <c r="O581" s="792"/>
      <c r="P581" s="1837"/>
    </row>
    <row r="582" spans="1:16" ht="27" x14ac:dyDescent="0.2">
      <c r="A582" s="606">
        <v>181</v>
      </c>
      <c r="B582" s="722" t="s">
        <v>961</v>
      </c>
      <c r="C582" s="575" t="s">
        <v>701</v>
      </c>
      <c r="D582" s="660">
        <v>5</v>
      </c>
      <c r="E582" s="660">
        <v>2012</v>
      </c>
      <c r="F582" s="1120">
        <v>2614.3000000000002</v>
      </c>
      <c r="G582" s="784">
        <f t="shared" si="18"/>
        <v>2614.3000000000002</v>
      </c>
      <c r="H582" s="1075">
        <v>100</v>
      </c>
      <c r="I582" s="784">
        <f t="shared" si="19"/>
        <v>0</v>
      </c>
      <c r="J582" s="770"/>
      <c r="K582" s="790"/>
      <c r="L582" s="790"/>
      <c r="M582" s="785"/>
      <c r="N582" s="792"/>
      <c r="O582" s="792"/>
      <c r="P582" s="1837"/>
    </row>
    <row r="583" spans="1:16" ht="13.5" x14ac:dyDescent="0.2">
      <c r="A583" s="606">
        <v>182</v>
      </c>
      <c r="B583" s="722" t="s">
        <v>962</v>
      </c>
      <c r="C583" s="575" t="s">
        <v>701</v>
      </c>
      <c r="D583" s="660">
        <v>1</v>
      </c>
      <c r="E583" s="660">
        <v>2008</v>
      </c>
      <c r="F583" s="1120">
        <v>47.3</v>
      </c>
      <c r="G583" s="784">
        <f t="shared" si="18"/>
        <v>47.3</v>
      </c>
      <c r="H583" s="1075">
        <v>100</v>
      </c>
      <c r="I583" s="784">
        <f t="shared" si="19"/>
        <v>0</v>
      </c>
      <c r="J583" s="770"/>
      <c r="K583" s="790"/>
      <c r="L583" s="790"/>
      <c r="M583" s="770"/>
      <c r="N583" s="790"/>
      <c r="O583" s="790"/>
      <c r="P583" s="1837"/>
    </row>
    <row r="584" spans="1:16" ht="27" x14ac:dyDescent="0.2">
      <c r="A584" s="606">
        <v>183</v>
      </c>
      <c r="B584" s="722" t="s">
        <v>963</v>
      </c>
      <c r="C584" s="575" t="s">
        <v>701</v>
      </c>
      <c r="D584" s="660">
        <v>1</v>
      </c>
      <c r="E584" s="660">
        <v>2011</v>
      </c>
      <c r="F584" s="1120">
        <v>1183.0999999999999</v>
      </c>
      <c r="G584" s="784">
        <f t="shared" si="18"/>
        <v>1183.0999999999999</v>
      </c>
      <c r="H584" s="1075">
        <v>100</v>
      </c>
      <c r="I584" s="784">
        <f t="shared" si="19"/>
        <v>0</v>
      </c>
      <c r="J584" s="770"/>
      <c r="K584" s="790"/>
      <c r="L584" s="790"/>
      <c r="M584" s="770"/>
      <c r="N584" s="790"/>
      <c r="O584" s="790"/>
      <c r="P584" s="1837"/>
    </row>
    <row r="585" spans="1:16" ht="27" x14ac:dyDescent="0.2">
      <c r="A585" s="606">
        <v>184</v>
      </c>
      <c r="B585" s="722" t="s">
        <v>964</v>
      </c>
      <c r="C585" s="575" t="s">
        <v>701</v>
      </c>
      <c r="D585" s="660">
        <v>5</v>
      </c>
      <c r="E585" s="660">
        <v>2011</v>
      </c>
      <c r="F585" s="1120">
        <v>269.39999999999998</v>
      </c>
      <c r="G585" s="784">
        <f t="shared" si="18"/>
        <v>269.39999999999998</v>
      </c>
      <c r="H585" s="1075">
        <v>100</v>
      </c>
      <c r="I585" s="784">
        <f t="shared" si="19"/>
        <v>0</v>
      </c>
      <c r="J585" s="770"/>
      <c r="K585" s="790"/>
      <c r="L585" s="790"/>
      <c r="M585" s="785"/>
      <c r="N585" s="792"/>
      <c r="O585" s="792"/>
      <c r="P585" s="1837"/>
    </row>
    <row r="586" spans="1:16" s="773" customFormat="1" ht="27" x14ac:dyDescent="0.2">
      <c r="A586" s="606">
        <v>185</v>
      </c>
      <c r="B586" s="722" t="s">
        <v>965</v>
      </c>
      <c r="C586" s="575" t="s">
        <v>701</v>
      </c>
      <c r="D586" s="660">
        <v>2</v>
      </c>
      <c r="E586" s="660">
        <v>2011</v>
      </c>
      <c r="F586" s="1120">
        <v>3814.7</v>
      </c>
      <c r="G586" s="784">
        <f t="shared" si="18"/>
        <v>3814.7</v>
      </c>
      <c r="H586" s="1075">
        <v>100</v>
      </c>
      <c r="I586" s="784">
        <f t="shared" si="19"/>
        <v>0</v>
      </c>
      <c r="J586" s="770"/>
      <c r="K586" s="790"/>
      <c r="L586" s="790"/>
      <c r="M586" s="785"/>
      <c r="N586" s="792"/>
      <c r="O586" s="792"/>
      <c r="P586" s="1837"/>
    </row>
    <row r="587" spans="1:16" ht="13.5" x14ac:dyDescent="0.2">
      <c r="A587" s="606">
        <v>186</v>
      </c>
      <c r="B587" s="722" t="s">
        <v>799</v>
      </c>
      <c r="C587" s="575" t="s">
        <v>701</v>
      </c>
      <c r="D587" s="660">
        <v>1</v>
      </c>
      <c r="E587" s="660">
        <v>2013</v>
      </c>
      <c r="F587" s="1120">
        <v>51.6</v>
      </c>
      <c r="G587" s="784">
        <f t="shared" si="18"/>
        <v>30.96</v>
      </c>
      <c r="H587" s="1075">
        <v>60</v>
      </c>
      <c r="I587" s="784">
        <f t="shared" si="19"/>
        <v>20.64</v>
      </c>
      <c r="J587" s="770"/>
      <c r="K587" s="790"/>
      <c r="L587" s="790"/>
      <c r="M587" s="785"/>
      <c r="N587" s="792"/>
      <c r="O587" s="792"/>
      <c r="P587" s="1837"/>
    </row>
    <row r="588" spans="1:16" ht="13.5" x14ac:dyDescent="0.2">
      <c r="A588" s="606">
        <v>187</v>
      </c>
      <c r="B588" s="722" t="s">
        <v>779</v>
      </c>
      <c r="C588" s="575" t="s">
        <v>701</v>
      </c>
      <c r="D588" s="660">
        <v>1</v>
      </c>
      <c r="E588" s="660">
        <v>2013</v>
      </c>
      <c r="F588" s="1120">
        <v>66</v>
      </c>
      <c r="G588" s="784">
        <f t="shared" si="18"/>
        <v>39.6</v>
      </c>
      <c r="H588" s="1075">
        <v>60</v>
      </c>
      <c r="I588" s="784">
        <f t="shared" si="19"/>
        <v>26.4</v>
      </c>
      <c r="J588" s="770"/>
      <c r="K588" s="790"/>
      <c r="L588" s="790"/>
      <c r="M588" s="785"/>
      <c r="N588" s="792"/>
      <c r="O588" s="792"/>
      <c r="P588" s="1837"/>
    </row>
    <row r="589" spans="1:16" ht="13.5" x14ac:dyDescent="0.2">
      <c r="A589" s="606">
        <v>188</v>
      </c>
      <c r="B589" s="722" t="s">
        <v>966</v>
      </c>
      <c r="C589" s="575" t="s">
        <v>701</v>
      </c>
      <c r="D589" s="660">
        <v>1</v>
      </c>
      <c r="E589" s="660">
        <v>2013</v>
      </c>
      <c r="F589" s="1120">
        <v>549</v>
      </c>
      <c r="G589" s="784">
        <f t="shared" si="18"/>
        <v>494.1</v>
      </c>
      <c r="H589" s="1075">
        <v>90</v>
      </c>
      <c r="I589" s="784">
        <f t="shared" si="19"/>
        <v>54.899999999999977</v>
      </c>
      <c r="J589" s="770"/>
      <c r="K589" s="790"/>
      <c r="L589" s="790"/>
      <c r="M589" s="785"/>
      <c r="N589" s="792"/>
      <c r="O589" s="792"/>
      <c r="P589" s="1837"/>
    </row>
    <row r="590" spans="1:16" ht="27" x14ac:dyDescent="0.2">
      <c r="A590" s="606">
        <v>189</v>
      </c>
      <c r="B590" s="722" t="s">
        <v>967</v>
      </c>
      <c r="C590" s="575" t="s">
        <v>701</v>
      </c>
      <c r="D590" s="660">
        <v>1</v>
      </c>
      <c r="E590" s="660">
        <v>2013</v>
      </c>
      <c r="F590" s="1120">
        <v>420</v>
      </c>
      <c r="G590" s="784">
        <f t="shared" si="18"/>
        <v>420</v>
      </c>
      <c r="H590" s="1075">
        <v>100</v>
      </c>
      <c r="I590" s="784">
        <f t="shared" si="19"/>
        <v>0</v>
      </c>
      <c r="J590" s="770"/>
      <c r="K590" s="790"/>
      <c r="L590" s="790"/>
      <c r="M590" s="785"/>
      <c r="N590" s="792"/>
      <c r="O590" s="792"/>
      <c r="P590" s="1837"/>
    </row>
    <row r="591" spans="1:16" ht="13.5" x14ac:dyDescent="0.2">
      <c r="A591" s="606">
        <v>190</v>
      </c>
      <c r="B591" s="722" t="s">
        <v>968</v>
      </c>
      <c r="C591" s="575" t="s">
        <v>701</v>
      </c>
      <c r="D591" s="660">
        <v>1</v>
      </c>
      <c r="E591" s="660">
        <v>2013</v>
      </c>
      <c r="F591" s="1120">
        <v>410</v>
      </c>
      <c r="G591" s="784">
        <f t="shared" si="18"/>
        <v>295.2</v>
      </c>
      <c r="H591" s="1075">
        <v>72</v>
      </c>
      <c r="I591" s="784">
        <f t="shared" si="19"/>
        <v>114.80000000000001</v>
      </c>
      <c r="J591" s="770"/>
      <c r="K591" s="790"/>
      <c r="L591" s="790"/>
      <c r="M591" s="785"/>
      <c r="N591" s="792"/>
      <c r="O591" s="792"/>
      <c r="P591" s="1837"/>
    </row>
    <row r="592" spans="1:16" ht="13.5" x14ac:dyDescent="0.2">
      <c r="A592" s="606">
        <v>191</v>
      </c>
      <c r="B592" s="722" t="s">
        <v>969</v>
      </c>
      <c r="C592" s="575" t="s">
        <v>701</v>
      </c>
      <c r="D592" s="660">
        <v>2</v>
      </c>
      <c r="E592" s="660">
        <v>2013</v>
      </c>
      <c r="F592" s="1120">
        <v>238</v>
      </c>
      <c r="G592" s="784">
        <f t="shared" si="18"/>
        <v>171.35999999999999</v>
      </c>
      <c r="H592" s="1075">
        <v>72</v>
      </c>
      <c r="I592" s="784">
        <f t="shared" si="19"/>
        <v>66.640000000000015</v>
      </c>
      <c r="J592" s="770"/>
      <c r="K592" s="790"/>
      <c r="L592" s="790"/>
      <c r="M592" s="785"/>
      <c r="N592" s="792"/>
      <c r="O592" s="792"/>
      <c r="P592" s="1837"/>
    </row>
    <row r="593" spans="1:16" ht="27" x14ac:dyDescent="0.2">
      <c r="A593" s="606">
        <v>192</v>
      </c>
      <c r="B593" s="722" t="s">
        <v>970</v>
      </c>
      <c r="C593" s="575" t="s">
        <v>701</v>
      </c>
      <c r="D593" s="660">
        <v>1</v>
      </c>
      <c r="E593" s="660">
        <v>2012</v>
      </c>
      <c r="F593" s="1120">
        <v>468.3</v>
      </c>
      <c r="G593" s="784">
        <f t="shared" si="18"/>
        <v>468.3</v>
      </c>
      <c r="H593" s="1075">
        <v>100</v>
      </c>
      <c r="I593" s="784">
        <f t="shared" si="19"/>
        <v>0</v>
      </c>
      <c r="J593" s="770"/>
      <c r="K593" s="790"/>
      <c r="L593" s="790"/>
      <c r="M593" s="785"/>
      <c r="N593" s="792"/>
      <c r="O593" s="792"/>
      <c r="P593" s="1837"/>
    </row>
    <row r="594" spans="1:16" ht="27" x14ac:dyDescent="0.2">
      <c r="A594" s="606">
        <v>193</v>
      </c>
      <c r="B594" s="722" t="s">
        <v>955</v>
      </c>
      <c r="C594" s="575" t="s">
        <v>701</v>
      </c>
      <c r="D594" s="660">
        <v>1</v>
      </c>
      <c r="E594" s="660">
        <v>2012</v>
      </c>
      <c r="F594" s="1120">
        <v>80.5</v>
      </c>
      <c r="G594" s="784">
        <f t="shared" si="18"/>
        <v>80.5</v>
      </c>
      <c r="H594" s="1075">
        <v>100</v>
      </c>
      <c r="I594" s="784">
        <f t="shared" si="19"/>
        <v>0</v>
      </c>
      <c r="J594" s="770"/>
      <c r="K594" s="790"/>
      <c r="L594" s="790"/>
      <c r="M594" s="785"/>
      <c r="N594" s="792"/>
      <c r="O594" s="792"/>
      <c r="P594" s="1837"/>
    </row>
    <row r="595" spans="1:16" ht="13.5" x14ac:dyDescent="0.2">
      <c r="A595" s="606">
        <v>194</v>
      </c>
      <c r="B595" s="722" t="s">
        <v>971</v>
      </c>
      <c r="C595" s="575" t="s">
        <v>701</v>
      </c>
      <c r="D595" s="660">
        <v>1</v>
      </c>
      <c r="E595" s="660">
        <v>2014</v>
      </c>
      <c r="F595" s="1120">
        <v>428.7</v>
      </c>
      <c r="G595" s="784">
        <f t="shared" si="18"/>
        <v>257.21999999999997</v>
      </c>
      <c r="H595" s="1075">
        <v>60</v>
      </c>
      <c r="I595" s="784">
        <f t="shared" si="19"/>
        <v>171.48000000000002</v>
      </c>
      <c r="J595" s="770"/>
      <c r="K595" s="790"/>
      <c r="L595" s="790"/>
      <c r="M595" s="785"/>
      <c r="N595" s="792"/>
      <c r="O595" s="792"/>
      <c r="P595" s="1837"/>
    </row>
    <row r="596" spans="1:16" ht="13.5" x14ac:dyDescent="0.2">
      <c r="A596" s="606">
        <v>195</v>
      </c>
      <c r="B596" s="722" t="s">
        <v>972</v>
      </c>
      <c r="C596" s="575" t="s">
        <v>701</v>
      </c>
      <c r="D596" s="660">
        <v>10</v>
      </c>
      <c r="E596" s="660">
        <v>2015</v>
      </c>
      <c r="F596" s="1120">
        <v>590</v>
      </c>
      <c r="G596" s="784">
        <f t="shared" si="18"/>
        <v>424.8</v>
      </c>
      <c r="H596" s="1075">
        <v>72</v>
      </c>
      <c r="I596" s="784">
        <f t="shared" si="19"/>
        <v>165.2</v>
      </c>
      <c r="J596" s="770"/>
      <c r="K596" s="790"/>
      <c r="L596" s="790"/>
      <c r="M596" s="785"/>
      <c r="N596" s="792"/>
      <c r="O596" s="792"/>
      <c r="P596" s="1837"/>
    </row>
    <row r="597" spans="1:16" ht="19.5" customHeight="1" x14ac:dyDescent="0.2">
      <c r="A597" s="606">
        <v>196</v>
      </c>
      <c r="B597" s="722" t="s">
        <v>973</v>
      </c>
      <c r="C597" s="575" t="s">
        <v>701</v>
      </c>
      <c r="D597" s="660">
        <v>10</v>
      </c>
      <c r="E597" s="660">
        <v>2015</v>
      </c>
      <c r="F597" s="1120">
        <v>4590</v>
      </c>
      <c r="G597" s="784">
        <f t="shared" si="18"/>
        <v>3304.7999999999997</v>
      </c>
      <c r="H597" s="1075">
        <v>72</v>
      </c>
      <c r="I597" s="784">
        <f t="shared" si="19"/>
        <v>1285.2000000000003</v>
      </c>
      <c r="J597" s="770"/>
      <c r="K597" s="790"/>
      <c r="L597" s="790"/>
      <c r="M597" s="785"/>
      <c r="N597" s="792"/>
      <c r="O597" s="792"/>
      <c r="P597" s="1837"/>
    </row>
    <row r="598" spans="1:16" ht="13.5" customHeight="1" x14ac:dyDescent="0.2">
      <c r="A598" s="606">
        <v>197</v>
      </c>
      <c r="B598" s="722" t="s">
        <v>974</v>
      </c>
      <c r="C598" s="575" t="s">
        <v>701</v>
      </c>
      <c r="D598" s="660">
        <v>1</v>
      </c>
      <c r="E598" s="660">
        <v>2015</v>
      </c>
      <c r="F598" s="1120">
        <v>79.900000000000006</v>
      </c>
      <c r="G598" s="784">
        <f t="shared" si="18"/>
        <v>47.940000000000005</v>
      </c>
      <c r="H598" s="1075">
        <v>60</v>
      </c>
      <c r="I598" s="784">
        <f t="shared" si="19"/>
        <v>31.96</v>
      </c>
      <c r="J598" s="770"/>
      <c r="K598" s="790"/>
      <c r="L598" s="790"/>
      <c r="M598" s="785"/>
      <c r="N598" s="792"/>
      <c r="O598" s="792"/>
      <c r="P598" s="1837"/>
    </row>
    <row r="599" spans="1:16" ht="13.5" x14ac:dyDescent="0.2">
      <c r="A599" s="606">
        <v>198</v>
      </c>
      <c r="B599" s="722" t="s">
        <v>975</v>
      </c>
      <c r="C599" s="575" t="s">
        <v>701</v>
      </c>
      <c r="D599" s="660">
        <v>1</v>
      </c>
      <c r="E599" s="660">
        <v>2015</v>
      </c>
      <c r="F599" s="1120">
        <v>199.8</v>
      </c>
      <c r="G599" s="784">
        <f t="shared" si="18"/>
        <v>119.88</v>
      </c>
      <c r="H599" s="1075">
        <v>60</v>
      </c>
      <c r="I599" s="784">
        <f t="shared" si="19"/>
        <v>79.920000000000016</v>
      </c>
      <c r="J599" s="770"/>
      <c r="K599" s="790"/>
      <c r="L599" s="790"/>
      <c r="M599" s="785"/>
      <c r="N599" s="792"/>
      <c r="O599" s="792"/>
      <c r="P599" s="1837"/>
    </row>
    <row r="600" spans="1:16" ht="13.5" x14ac:dyDescent="0.2">
      <c r="A600" s="606">
        <v>199</v>
      </c>
      <c r="B600" s="722" t="s">
        <v>976</v>
      </c>
      <c r="C600" s="575" t="s">
        <v>701</v>
      </c>
      <c r="D600" s="660">
        <v>1</v>
      </c>
      <c r="E600" s="660">
        <v>2007</v>
      </c>
      <c r="F600" s="1120">
        <v>112.8</v>
      </c>
      <c r="G600" s="784">
        <f t="shared" si="18"/>
        <v>112.8</v>
      </c>
      <c r="H600" s="1075">
        <v>100</v>
      </c>
      <c r="I600" s="784">
        <f t="shared" si="19"/>
        <v>0</v>
      </c>
      <c r="J600" s="770"/>
      <c r="K600" s="790"/>
      <c r="L600" s="790"/>
      <c r="M600" s="785"/>
      <c r="N600" s="792"/>
      <c r="O600" s="792"/>
      <c r="P600" s="1837"/>
    </row>
    <row r="601" spans="1:16" ht="13.5" x14ac:dyDescent="0.2">
      <c r="A601" s="606">
        <v>200</v>
      </c>
      <c r="B601" s="722" t="s">
        <v>977</v>
      </c>
      <c r="C601" s="575" t="s">
        <v>701</v>
      </c>
      <c r="D601" s="660">
        <v>1</v>
      </c>
      <c r="E601" s="660">
        <v>2016</v>
      </c>
      <c r="F601" s="1120">
        <v>283</v>
      </c>
      <c r="G601" s="784">
        <f t="shared" si="18"/>
        <v>169.79999999999998</v>
      </c>
      <c r="H601" s="1075">
        <v>60</v>
      </c>
      <c r="I601" s="784">
        <f t="shared" si="19"/>
        <v>113.20000000000002</v>
      </c>
      <c r="J601" s="774"/>
      <c r="K601" s="791"/>
      <c r="L601" s="791"/>
      <c r="M601" s="1129"/>
      <c r="N601" s="1130"/>
      <c r="O601" s="1130"/>
      <c r="P601" s="1837"/>
    </row>
    <row r="602" spans="1:16" ht="13.5" x14ac:dyDescent="0.2">
      <c r="A602" s="606">
        <v>201</v>
      </c>
      <c r="B602" s="722" t="s">
        <v>978</v>
      </c>
      <c r="C602" s="575" t="s">
        <v>701</v>
      </c>
      <c r="D602" s="660">
        <v>1</v>
      </c>
      <c r="E602" s="660">
        <v>2016</v>
      </c>
      <c r="F602" s="1120">
        <v>149.9</v>
      </c>
      <c r="G602" s="784">
        <f t="shared" si="18"/>
        <v>89.94</v>
      </c>
      <c r="H602" s="1075">
        <v>60</v>
      </c>
      <c r="I602" s="784">
        <f t="shared" si="19"/>
        <v>59.960000000000008</v>
      </c>
      <c r="J602" s="774"/>
      <c r="K602" s="791"/>
      <c r="L602" s="791"/>
      <c r="M602" s="1129"/>
      <c r="N602" s="1130"/>
      <c r="O602" s="1130"/>
      <c r="P602" s="1837"/>
    </row>
    <row r="603" spans="1:16" ht="13.5" x14ac:dyDescent="0.2">
      <c r="A603" s="606">
        <v>202</v>
      </c>
      <c r="B603" s="722" t="s">
        <v>614</v>
      </c>
      <c r="C603" s="575" t="s">
        <v>701</v>
      </c>
      <c r="D603" s="660">
        <v>1</v>
      </c>
      <c r="E603" s="660">
        <v>2016</v>
      </c>
      <c r="F603" s="1120">
        <v>112.3</v>
      </c>
      <c r="G603" s="784">
        <f t="shared" ref="G603:G666" si="20">F603*H603%</f>
        <v>67.38</v>
      </c>
      <c r="H603" s="1075">
        <v>60</v>
      </c>
      <c r="I603" s="784">
        <f t="shared" ref="I603:I666" si="21">F603-G603</f>
        <v>44.92</v>
      </c>
      <c r="J603" s="774"/>
      <c r="K603" s="791"/>
      <c r="L603" s="791"/>
      <c r="M603" s="1129"/>
      <c r="N603" s="1130"/>
      <c r="O603" s="1130"/>
      <c r="P603" s="1837"/>
    </row>
    <row r="604" spans="1:16" ht="13.5" x14ac:dyDescent="0.2">
      <c r="A604" s="606">
        <v>203</v>
      </c>
      <c r="B604" s="722" t="s">
        <v>979</v>
      </c>
      <c r="C604" s="575" t="s">
        <v>701</v>
      </c>
      <c r="D604" s="660">
        <v>4</v>
      </c>
      <c r="E604" s="660">
        <v>2016</v>
      </c>
      <c r="F604" s="1120">
        <v>5720</v>
      </c>
      <c r="G604" s="784">
        <f t="shared" si="20"/>
        <v>3432</v>
      </c>
      <c r="H604" s="1075">
        <v>60</v>
      </c>
      <c r="I604" s="784">
        <f t="shared" si="21"/>
        <v>2288</v>
      </c>
      <c r="J604" s="774"/>
      <c r="K604" s="791"/>
      <c r="L604" s="791"/>
      <c r="M604" s="1129"/>
      <c r="N604" s="1130"/>
      <c r="O604" s="1130"/>
      <c r="P604" s="1837"/>
    </row>
    <row r="605" spans="1:16" ht="13.5" x14ac:dyDescent="0.2">
      <c r="A605" s="606">
        <v>204</v>
      </c>
      <c r="B605" s="722" t="s">
        <v>811</v>
      </c>
      <c r="C605" s="575" t="s">
        <v>701</v>
      </c>
      <c r="D605" s="660">
        <v>1</v>
      </c>
      <c r="E605" s="660">
        <v>2016</v>
      </c>
      <c r="F605" s="1120">
        <v>146.1</v>
      </c>
      <c r="G605" s="784">
        <f t="shared" si="20"/>
        <v>87.66</v>
      </c>
      <c r="H605" s="1075">
        <v>60</v>
      </c>
      <c r="I605" s="784">
        <f t="shared" si="21"/>
        <v>58.44</v>
      </c>
      <c r="J605" s="774"/>
      <c r="K605" s="791"/>
      <c r="L605" s="791"/>
      <c r="M605" s="1129"/>
      <c r="N605" s="1130"/>
      <c r="O605" s="1130"/>
      <c r="P605" s="1837"/>
    </row>
    <row r="606" spans="1:16" ht="13.5" x14ac:dyDescent="0.2">
      <c r="A606" s="606">
        <v>205</v>
      </c>
      <c r="B606" s="722" t="s">
        <v>809</v>
      </c>
      <c r="C606" s="575" t="s">
        <v>701</v>
      </c>
      <c r="D606" s="660">
        <v>2</v>
      </c>
      <c r="E606" s="660">
        <v>2016</v>
      </c>
      <c r="F606" s="1120">
        <v>59.4</v>
      </c>
      <c r="G606" s="784">
        <f t="shared" si="20"/>
        <v>35.64</v>
      </c>
      <c r="H606" s="1075">
        <v>60</v>
      </c>
      <c r="I606" s="784">
        <f t="shared" si="21"/>
        <v>23.759999999999998</v>
      </c>
      <c r="J606" s="774"/>
      <c r="K606" s="791"/>
      <c r="L606" s="791"/>
      <c r="M606" s="1129"/>
      <c r="N606" s="1130"/>
      <c r="O606" s="1130"/>
      <c r="P606" s="1837"/>
    </row>
    <row r="607" spans="1:16" ht="13.5" x14ac:dyDescent="0.2">
      <c r="A607" s="606">
        <v>206</v>
      </c>
      <c r="B607" s="722" t="s">
        <v>980</v>
      </c>
      <c r="C607" s="575" t="s">
        <v>701</v>
      </c>
      <c r="D607" s="660">
        <v>3</v>
      </c>
      <c r="E607" s="660">
        <v>2017</v>
      </c>
      <c r="F607" s="1120">
        <v>4290</v>
      </c>
      <c r="G607" s="784">
        <f t="shared" si="20"/>
        <v>2574</v>
      </c>
      <c r="H607" s="1075">
        <v>60</v>
      </c>
      <c r="I607" s="784">
        <f t="shared" si="21"/>
        <v>1716</v>
      </c>
      <c r="J607" s="774"/>
      <c r="K607" s="791"/>
      <c r="L607" s="791"/>
      <c r="M607" s="1129"/>
      <c r="N607" s="1130"/>
      <c r="O607" s="1130"/>
      <c r="P607" s="1837"/>
    </row>
    <row r="608" spans="1:16" ht="13.5" x14ac:dyDescent="0.2">
      <c r="A608" s="606">
        <v>207</v>
      </c>
      <c r="B608" s="722" t="s">
        <v>981</v>
      </c>
      <c r="C608" s="575" t="s">
        <v>701</v>
      </c>
      <c r="D608" s="660">
        <v>2</v>
      </c>
      <c r="E608" s="660">
        <v>2016</v>
      </c>
      <c r="F608" s="1120">
        <v>1101.9000000000001</v>
      </c>
      <c r="G608" s="784">
        <f t="shared" si="20"/>
        <v>661.14</v>
      </c>
      <c r="H608" s="1075">
        <v>60</v>
      </c>
      <c r="I608" s="784">
        <f t="shared" si="21"/>
        <v>440.7600000000001</v>
      </c>
      <c r="J608" s="774"/>
      <c r="K608" s="791"/>
      <c r="L608" s="791"/>
      <c r="M608" s="1129"/>
      <c r="N608" s="1130"/>
      <c r="O608" s="1130"/>
      <c r="P608" s="1837"/>
    </row>
    <row r="609" spans="1:16" ht="13.5" x14ac:dyDescent="0.2">
      <c r="A609" s="606">
        <v>208</v>
      </c>
      <c r="B609" s="722" t="s">
        <v>782</v>
      </c>
      <c r="C609" s="575" t="s">
        <v>701</v>
      </c>
      <c r="D609" s="660">
        <v>1</v>
      </c>
      <c r="E609" s="660">
        <v>2016</v>
      </c>
      <c r="F609" s="1120">
        <v>510</v>
      </c>
      <c r="G609" s="784">
        <f t="shared" si="20"/>
        <v>306</v>
      </c>
      <c r="H609" s="1075">
        <v>60</v>
      </c>
      <c r="I609" s="784">
        <f t="shared" si="21"/>
        <v>204</v>
      </c>
      <c r="J609" s="774"/>
      <c r="K609" s="791"/>
      <c r="L609" s="791"/>
      <c r="M609" s="1129"/>
      <c r="N609" s="1130"/>
      <c r="O609" s="1130"/>
      <c r="P609" s="1837"/>
    </row>
    <row r="610" spans="1:16" ht="13.5" x14ac:dyDescent="0.2">
      <c r="A610" s="606">
        <v>209</v>
      </c>
      <c r="B610" s="722" t="s">
        <v>814</v>
      </c>
      <c r="C610" s="575" t="s">
        <v>701</v>
      </c>
      <c r="D610" s="660">
        <v>5</v>
      </c>
      <c r="E610" s="660" t="s">
        <v>1697</v>
      </c>
      <c r="F610" s="1120">
        <v>2250</v>
      </c>
      <c r="G610" s="784">
        <f t="shared" si="20"/>
        <v>2025</v>
      </c>
      <c r="H610" s="1075">
        <v>90</v>
      </c>
      <c r="I610" s="784">
        <f t="shared" si="21"/>
        <v>225</v>
      </c>
      <c r="J610" s="774"/>
      <c r="K610" s="791"/>
      <c r="L610" s="791"/>
      <c r="M610" s="1129"/>
      <c r="N610" s="1130"/>
      <c r="O610" s="1130"/>
      <c r="P610" s="1847"/>
    </row>
    <row r="611" spans="1:16" s="775" customFormat="1" ht="13.5" x14ac:dyDescent="0.2">
      <c r="A611" s="606">
        <v>1</v>
      </c>
      <c r="B611" s="619" t="s">
        <v>596</v>
      </c>
      <c r="C611" s="575" t="s">
        <v>701</v>
      </c>
      <c r="D611" s="628">
        <v>3</v>
      </c>
      <c r="E611" s="628">
        <v>2005</v>
      </c>
      <c r="F611" s="1074">
        <v>109.113</v>
      </c>
      <c r="G611" s="784">
        <f t="shared" si="20"/>
        <v>109.113</v>
      </c>
      <c r="H611" s="1075">
        <v>100</v>
      </c>
      <c r="I611" s="784">
        <f t="shared" si="21"/>
        <v>0</v>
      </c>
      <c r="J611" s="635"/>
      <c r="K611" s="693"/>
      <c r="L611" s="693"/>
      <c r="M611" s="635"/>
      <c r="N611" s="693"/>
      <c r="O611" s="693"/>
      <c r="P611" s="1844" t="s">
        <v>708</v>
      </c>
    </row>
    <row r="612" spans="1:16" s="775" customFormat="1" ht="13.5" x14ac:dyDescent="0.2">
      <c r="A612" s="606">
        <v>2</v>
      </c>
      <c r="B612" s="619" t="s">
        <v>597</v>
      </c>
      <c r="C612" s="575" t="s">
        <v>701</v>
      </c>
      <c r="D612" s="620">
        <v>5</v>
      </c>
      <c r="E612" s="621">
        <v>2005</v>
      </c>
      <c r="F612" s="1074">
        <v>642.245</v>
      </c>
      <c r="G612" s="784">
        <f t="shared" si="20"/>
        <v>642.245</v>
      </c>
      <c r="H612" s="1075">
        <v>100</v>
      </c>
      <c r="I612" s="784">
        <f t="shared" si="21"/>
        <v>0</v>
      </c>
      <c r="J612" s="635"/>
      <c r="K612" s="693"/>
      <c r="L612" s="693"/>
      <c r="M612" s="635"/>
      <c r="N612" s="693"/>
      <c r="O612" s="693"/>
      <c r="P612" s="1844"/>
    </row>
    <row r="613" spans="1:16" s="775" customFormat="1" ht="27" x14ac:dyDescent="0.2">
      <c r="A613" s="606">
        <v>3</v>
      </c>
      <c r="B613" s="619" t="s">
        <v>598</v>
      </c>
      <c r="C613" s="575" t="s">
        <v>701</v>
      </c>
      <c r="D613" s="620">
        <v>5</v>
      </c>
      <c r="E613" s="621">
        <v>2005</v>
      </c>
      <c r="F613" s="1074">
        <v>437.37</v>
      </c>
      <c r="G613" s="784">
        <f t="shared" si="20"/>
        <v>437.37</v>
      </c>
      <c r="H613" s="1075">
        <v>100</v>
      </c>
      <c r="I613" s="784">
        <f t="shared" si="21"/>
        <v>0</v>
      </c>
      <c r="J613" s="635"/>
      <c r="K613" s="693"/>
      <c r="L613" s="693"/>
      <c r="M613" s="635"/>
      <c r="N613" s="693"/>
      <c r="O613" s="693"/>
      <c r="P613" s="1844"/>
    </row>
    <row r="614" spans="1:16" s="775" customFormat="1" ht="13.5" x14ac:dyDescent="0.2">
      <c r="A614" s="606">
        <v>4</v>
      </c>
      <c r="B614" s="619" t="s">
        <v>599</v>
      </c>
      <c r="C614" s="575" t="s">
        <v>701</v>
      </c>
      <c r="D614" s="620">
        <v>37</v>
      </c>
      <c r="E614" s="621">
        <v>2005</v>
      </c>
      <c r="F614" s="1074">
        <v>851.74</v>
      </c>
      <c r="G614" s="784">
        <f t="shared" si="20"/>
        <v>851.74</v>
      </c>
      <c r="H614" s="1075">
        <v>100</v>
      </c>
      <c r="I614" s="784">
        <f t="shared" si="21"/>
        <v>0</v>
      </c>
      <c r="J614" s="635"/>
      <c r="K614" s="693"/>
      <c r="L614" s="693"/>
      <c r="M614" s="635"/>
      <c r="N614" s="693"/>
      <c r="O614" s="693"/>
      <c r="P614" s="1844"/>
    </row>
    <row r="615" spans="1:16" s="775" customFormat="1" ht="13.5" x14ac:dyDescent="0.2">
      <c r="A615" s="606">
        <v>5</v>
      </c>
      <c r="B615" s="619" t="s">
        <v>600</v>
      </c>
      <c r="C615" s="575" t="s">
        <v>701</v>
      </c>
      <c r="D615" s="620">
        <v>36</v>
      </c>
      <c r="E615" s="621">
        <v>2005</v>
      </c>
      <c r="F615" s="1074">
        <v>159.12</v>
      </c>
      <c r="G615" s="784">
        <f t="shared" si="20"/>
        <v>159.12</v>
      </c>
      <c r="H615" s="1075">
        <v>100</v>
      </c>
      <c r="I615" s="784">
        <f t="shared" si="21"/>
        <v>0</v>
      </c>
      <c r="J615" s="635"/>
      <c r="K615" s="693"/>
      <c r="L615" s="693"/>
      <c r="M615" s="635"/>
      <c r="N615" s="693"/>
      <c r="O615" s="693"/>
      <c r="P615" s="1844"/>
    </row>
    <row r="616" spans="1:16" s="775" customFormat="1" ht="13.5" x14ac:dyDescent="0.2">
      <c r="A616" s="606">
        <v>6</v>
      </c>
      <c r="B616" s="619" t="s">
        <v>601</v>
      </c>
      <c r="C616" s="575" t="s">
        <v>701</v>
      </c>
      <c r="D616" s="620">
        <v>11</v>
      </c>
      <c r="E616" s="621">
        <v>2005</v>
      </c>
      <c r="F616" s="1074">
        <v>182.31399999999999</v>
      </c>
      <c r="G616" s="784">
        <f t="shared" si="20"/>
        <v>182.31399999999999</v>
      </c>
      <c r="H616" s="1075">
        <v>100</v>
      </c>
      <c r="I616" s="784">
        <f t="shared" si="21"/>
        <v>0</v>
      </c>
      <c r="J616" s="635"/>
      <c r="K616" s="693"/>
      <c r="L616" s="693"/>
      <c r="M616" s="635"/>
      <c r="N616" s="693"/>
      <c r="O616" s="693"/>
      <c r="P616" s="1844"/>
    </row>
    <row r="617" spans="1:16" s="775" customFormat="1" ht="13.5" x14ac:dyDescent="0.2">
      <c r="A617" s="606">
        <v>7</v>
      </c>
      <c r="B617" s="619" t="s">
        <v>602</v>
      </c>
      <c r="C617" s="575" t="s">
        <v>701</v>
      </c>
      <c r="D617" s="620">
        <v>84</v>
      </c>
      <c r="E617" s="621">
        <v>2005</v>
      </c>
      <c r="F617" s="1074">
        <v>185.64</v>
      </c>
      <c r="G617" s="784">
        <f t="shared" si="20"/>
        <v>185.64</v>
      </c>
      <c r="H617" s="1075">
        <v>100</v>
      </c>
      <c r="I617" s="784">
        <f t="shared" si="21"/>
        <v>0</v>
      </c>
      <c r="J617" s="635"/>
      <c r="K617" s="693"/>
      <c r="L617" s="693"/>
      <c r="M617" s="635"/>
      <c r="N617" s="693"/>
      <c r="O617" s="693"/>
      <c r="P617" s="1844"/>
    </row>
    <row r="618" spans="1:16" s="775" customFormat="1" ht="13.5" x14ac:dyDescent="0.2">
      <c r="A618" s="606">
        <v>8</v>
      </c>
      <c r="B618" s="619" t="s">
        <v>603</v>
      </c>
      <c r="C618" s="575" t="s">
        <v>701</v>
      </c>
      <c r="D618" s="620">
        <v>47</v>
      </c>
      <c r="E618" s="621">
        <v>2005</v>
      </c>
      <c r="F618" s="1074">
        <v>151.48099999999999</v>
      </c>
      <c r="G618" s="784">
        <f t="shared" si="20"/>
        <v>151.48099999999999</v>
      </c>
      <c r="H618" s="1075">
        <v>100</v>
      </c>
      <c r="I618" s="784">
        <f t="shared" si="21"/>
        <v>0</v>
      </c>
      <c r="J618" s="635"/>
      <c r="K618" s="693"/>
      <c r="L618" s="693"/>
      <c r="M618" s="635"/>
      <c r="N618" s="693"/>
      <c r="O618" s="693"/>
      <c r="P618" s="1844"/>
    </row>
    <row r="619" spans="1:16" s="775" customFormat="1" ht="13.5" x14ac:dyDescent="0.2">
      <c r="A619" s="606">
        <v>9</v>
      </c>
      <c r="B619" s="619" t="s">
        <v>604</v>
      </c>
      <c r="C619" s="575" t="s">
        <v>701</v>
      </c>
      <c r="D619" s="620">
        <v>5</v>
      </c>
      <c r="E619" s="621">
        <v>2005</v>
      </c>
      <c r="F619" s="1074">
        <v>75.965000000000003</v>
      </c>
      <c r="G619" s="784">
        <f t="shared" si="20"/>
        <v>75.965000000000003</v>
      </c>
      <c r="H619" s="1075">
        <v>100</v>
      </c>
      <c r="I619" s="784">
        <f t="shared" si="21"/>
        <v>0</v>
      </c>
      <c r="J619" s="635"/>
      <c r="K619" s="693"/>
      <c r="L619" s="693"/>
      <c r="M619" s="635"/>
      <c r="N619" s="693"/>
      <c r="O619" s="693"/>
      <c r="P619" s="1844"/>
    </row>
    <row r="620" spans="1:16" s="775" customFormat="1" ht="13.5" x14ac:dyDescent="0.2">
      <c r="A620" s="606">
        <v>10</v>
      </c>
      <c r="B620" s="619" t="s">
        <v>605</v>
      </c>
      <c r="C620" s="575" t="s">
        <v>701</v>
      </c>
      <c r="D620" s="620">
        <v>5</v>
      </c>
      <c r="E620" s="621">
        <v>2005</v>
      </c>
      <c r="F620" s="1074">
        <v>92.08</v>
      </c>
      <c r="G620" s="784">
        <f t="shared" si="20"/>
        <v>92.08</v>
      </c>
      <c r="H620" s="1075">
        <v>100</v>
      </c>
      <c r="I620" s="784">
        <f t="shared" si="21"/>
        <v>0</v>
      </c>
      <c r="J620" s="635"/>
      <c r="K620" s="693"/>
      <c r="L620" s="693"/>
      <c r="M620" s="635"/>
      <c r="N620" s="693"/>
      <c r="O620" s="693"/>
      <c r="P620" s="1844"/>
    </row>
    <row r="621" spans="1:16" s="775" customFormat="1" ht="13.5" x14ac:dyDescent="0.2">
      <c r="A621" s="606">
        <v>11</v>
      </c>
      <c r="B621" s="619" t="s">
        <v>606</v>
      </c>
      <c r="C621" s="575" t="s">
        <v>701</v>
      </c>
      <c r="D621" s="620">
        <v>1</v>
      </c>
      <c r="E621" s="621">
        <v>2005</v>
      </c>
      <c r="F621" s="1074">
        <v>1770.3109999999999</v>
      </c>
      <c r="G621" s="784">
        <f t="shared" si="20"/>
        <v>1770.3109999999999</v>
      </c>
      <c r="H621" s="1075">
        <v>100</v>
      </c>
      <c r="I621" s="784">
        <f t="shared" si="21"/>
        <v>0</v>
      </c>
      <c r="J621" s="635"/>
      <c r="K621" s="693"/>
      <c r="L621" s="693"/>
      <c r="M621" s="635"/>
      <c r="N621" s="693"/>
      <c r="O621" s="693"/>
      <c r="P621" s="1844"/>
    </row>
    <row r="622" spans="1:16" s="775" customFormat="1" ht="13.5" x14ac:dyDescent="0.2">
      <c r="A622" s="606">
        <v>12</v>
      </c>
      <c r="B622" s="619" t="s">
        <v>607</v>
      </c>
      <c r="C622" s="575" t="s">
        <v>701</v>
      </c>
      <c r="D622" s="620">
        <v>1</v>
      </c>
      <c r="E622" s="621">
        <v>2005</v>
      </c>
      <c r="F622" s="1074">
        <v>1606.85</v>
      </c>
      <c r="G622" s="784">
        <f t="shared" si="20"/>
        <v>1606.85</v>
      </c>
      <c r="H622" s="1075">
        <v>100</v>
      </c>
      <c r="I622" s="784">
        <f t="shared" si="21"/>
        <v>0</v>
      </c>
      <c r="J622" s="635"/>
      <c r="K622" s="693"/>
      <c r="L622" s="693"/>
      <c r="M622" s="635"/>
      <c r="N622" s="693"/>
      <c r="O622" s="693"/>
      <c r="P622" s="1844"/>
    </row>
    <row r="623" spans="1:16" s="775" customFormat="1" ht="13.5" x14ac:dyDescent="0.2">
      <c r="A623" s="606">
        <v>13</v>
      </c>
      <c r="B623" s="619" t="s">
        <v>608</v>
      </c>
      <c r="C623" s="575" t="s">
        <v>701</v>
      </c>
      <c r="D623" s="620">
        <v>20</v>
      </c>
      <c r="E623" s="621">
        <v>2005</v>
      </c>
      <c r="F623" s="1074">
        <v>1764.48</v>
      </c>
      <c r="G623" s="784">
        <f t="shared" si="20"/>
        <v>1764.48</v>
      </c>
      <c r="H623" s="1075">
        <v>100</v>
      </c>
      <c r="I623" s="784">
        <f t="shared" si="21"/>
        <v>0</v>
      </c>
      <c r="J623" s="635"/>
      <c r="K623" s="693"/>
      <c r="L623" s="693"/>
      <c r="M623" s="635"/>
      <c r="N623" s="693"/>
      <c r="O623" s="693"/>
      <c r="P623" s="1844"/>
    </row>
    <row r="624" spans="1:16" s="775" customFormat="1" ht="13.5" x14ac:dyDescent="0.2">
      <c r="A624" s="606">
        <v>14</v>
      </c>
      <c r="B624" s="619" t="s">
        <v>609</v>
      </c>
      <c r="C624" s="575" t="s">
        <v>701</v>
      </c>
      <c r="D624" s="620">
        <v>1</v>
      </c>
      <c r="E624" s="621">
        <v>2005</v>
      </c>
      <c r="F624" s="1074">
        <v>408.43</v>
      </c>
      <c r="G624" s="784">
        <f t="shared" si="20"/>
        <v>408.43</v>
      </c>
      <c r="H624" s="1075">
        <v>100</v>
      </c>
      <c r="I624" s="784">
        <f t="shared" si="21"/>
        <v>0</v>
      </c>
      <c r="J624" s="635"/>
      <c r="K624" s="693"/>
      <c r="L624" s="693"/>
      <c r="M624" s="635"/>
      <c r="N624" s="693"/>
      <c r="O624" s="693"/>
      <c r="P624" s="1844"/>
    </row>
    <row r="625" spans="1:16" s="775" customFormat="1" ht="13.5" x14ac:dyDescent="0.2">
      <c r="A625" s="606">
        <v>15</v>
      </c>
      <c r="B625" s="619" t="s">
        <v>610</v>
      </c>
      <c r="C625" s="575" t="s">
        <v>701</v>
      </c>
      <c r="D625" s="620">
        <v>1</v>
      </c>
      <c r="E625" s="621">
        <v>2005</v>
      </c>
      <c r="F625" s="1074">
        <v>1732.2449999999999</v>
      </c>
      <c r="G625" s="784">
        <f t="shared" si="20"/>
        <v>1732.2449999999999</v>
      </c>
      <c r="H625" s="1075">
        <v>100</v>
      </c>
      <c r="I625" s="784">
        <f t="shared" si="21"/>
        <v>0</v>
      </c>
      <c r="J625" s="635"/>
      <c r="K625" s="693"/>
      <c r="L625" s="693"/>
      <c r="M625" s="635"/>
      <c r="N625" s="693"/>
      <c r="O625" s="693"/>
      <c r="P625" s="1844"/>
    </row>
    <row r="626" spans="1:16" s="775" customFormat="1" ht="13.5" x14ac:dyDescent="0.2">
      <c r="A626" s="606">
        <v>16</v>
      </c>
      <c r="B626" s="619" t="s">
        <v>611</v>
      </c>
      <c r="C626" s="575" t="s">
        <v>701</v>
      </c>
      <c r="D626" s="620">
        <v>2</v>
      </c>
      <c r="E626" s="621">
        <v>2005</v>
      </c>
      <c r="F626" s="1074">
        <v>576.81799999999998</v>
      </c>
      <c r="G626" s="784">
        <f t="shared" si="20"/>
        <v>576.81799999999998</v>
      </c>
      <c r="H626" s="1075">
        <v>100</v>
      </c>
      <c r="I626" s="784">
        <f t="shared" si="21"/>
        <v>0</v>
      </c>
      <c r="J626" s="635"/>
      <c r="K626" s="693"/>
      <c r="L626" s="693"/>
      <c r="M626" s="635"/>
      <c r="N626" s="693"/>
      <c r="O626" s="693"/>
      <c r="P626" s="1844"/>
    </row>
    <row r="627" spans="1:16" s="775" customFormat="1" ht="13.5" x14ac:dyDescent="0.2">
      <c r="A627" s="606">
        <v>17</v>
      </c>
      <c r="B627" s="619" t="s">
        <v>612</v>
      </c>
      <c r="C627" s="575" t="s">
        <v>701</v>
      </c>
      <c r="D627" s="620">
        <v>1</v>
      </c>
      <c r="E627" s="621">
        <v>2005</v>
      </c>
      <c r="F627" s="1074">
        <v>942.47900000000004</v>
      </c>
      <c r="G627" s="784">
        <f t="shared" si="20"/>
        <v>942.47900000000004</v>
      </c>
      <c r="H627" s="1075">
        <v>100</v>
      </c>
      <c r="I627" s="784">
        <f t="shared" si="21"/>
        <v>0</v>
      </c>
      <c r="J627" s="635"/>
      <c r="K627" s="693"/>
      <c r="L627" s="693"/>
      <c r="M627" s="635"/>
      <c r="N627" s="693"/>
      <c r="O627" s="693"/>
      <c r="P627" s="1844"/>
    </row>
    <row r="628" spans="1:16" s="775" customFormat="1" ht="13.5" x14ac:dyDescent="0.2">
      <c r="A628" s="606">
        <v>18</v>
      </c>
      <c r="B628" s="619" t="s">
        <v>613</v>
      </c>
      <c r="C628" s="575" t="s">
        <v>701</v>
      </c>
      <c r="D628" s="620">
        <v>3</v>
      </c>
      <c r="E628" s="621">
        <v>2005</v>
      </c>
      <c r="F628" s="1074">
        <v>72.3</v>
      </c>
      <c r="G628" s="784">
        <f t="shared" si="20"/>
        <v>72.3</v>
      </c>
      <c r="H628" s="1075">
        <v>100</v>
      </c>
      <c r="I628" s="784">
        <f t="shared" si="21"/>
        <v>0</v>
      </c>
      <c r="J628" s="635"/>
      <c r="K628" s="693"/>
      <c r="L628" s="693"/>
      <c r="M628" s="635"/>
      <c r="N628" s="693"/>
      <c r="O628" s="693"/>
      <c r="P628" s="1844"/>
    </row>
    <row r="629" spans="1:16" s="775" customFormat="1" ht="13.5" x14ac:dyDescent="0.2">
      <c r="A629" s="606">
        <v>19</v>
      </c>
      <c r="B629" s="619" t="s">
        <v>614</v>
      </c>
      <c r="C629" s="575" t="s">
        <v>701</v>
      </c>
      <c r="D629" s="620">
        <v>1</v>
      </c>
      <c r="E629" s="621">
        <v>2005</v>
      </c>
      <c r="F629" s="1074">
        <v>73</v>
      </c>
      <c r="G629" s="784">
        <f t="shared" si="20"/>
        <v>73</v>
      </c>
      <c r="H629" s="1075">
        <v>100</v>
      </c>
      <c r="I629" s="784">
        <f t="shared" si="21"/>
        <v>0</v>
      </c>
      <c r="J629" s="635"/>
      <c r="K629" s="693"/>
      <c r="L629" s="693"/>
      <c r="M629" s="635"/>
      <c r="N629" s="693"/>
      <c r="O629" s="693"/>
      <c r="P629" s="1844"/>
    </row>
    <row r="630" spans="1:16" s="775" customFormat="1" ht="13.5" x14ac:dyDescent="0.2">
      <c r="A630" s="606">
        <v>20</v>
      </c>
      <c r="B630" s="619" t="s">
        <v>615</v>
      </c>
      <c r="C630" s="575" t="s">
        <v>701</v>
      </c>
      <c r="D630" s="620">
        <v>1</v>
      </c>
      <c r="E630" s="621">
        <v>2005</v>
      </c>
      <c r="F630" s="1074">
        <v>40.1</v>
      </c>
      <c r="G630" s="784">
        <f t="shared" si="20"/>
        <v>40.1</v>
      </c>
      <c r="H630" s="1075">
        <v>100</v>
      </c>
      <c r="I630" s="784">
        <f t="shared" si="21"/>
        <v>0</v>
      </c>
      <c r="J630" s="635"/>
      <c r="K630" s="693"/>
      <c r="L630" s="693"/>
      <c r="M630" s="635"/>
      <c r="N630" s="693"/>
      <c r="O630" s="693"/>
      <c r="P630" s="1844"/>
    </row>
    <row r="631" spans="1:16" s="775" customFormat="1" ht="13.5" x14ac:dyDescent="0.2">
      <c r="A631" s="606">
        <v>21</v>
      </c>
      <c r="B631" s="619" t="s">
        <v>616</v>
      </c>
      <c r="C631" s="575" t="s">
        <v>701</v>
      </c>
      <c r="D631" s="620">
        <v>10</v>
      </c>
      <c r="E631" s="621">
        <v>2005</v>
      </c>
      <c r="F631" s="1074">
        <v>235.61</v>
      </c>
      <c r="G631" s="784">
        <f t="shared" si="20"/>
        <v>235.61</v>
      </c>
      <c r="H631" s="1075">
        <v>100</v>
      </c>
      <c r="I631" s="784">
        <f t="shared" si="21"/>
        <v>0</v>
      </c>
      <c r="J631" s="635"/>
      <c r="K631" s="693"/>
      <c r="L631" s="693"/>
      <c r="M631" s="635"/>
      <c r="N631" s="693"/>
      <c r="O631" s="693"/>
      <c r="P631" s="1844"/>
    </row>
    <row r="632" spans="1:16" s="775" customFormat="1" ht="13.5" x14ac:dyDescent="0.2">
      <c r="A632" s="606">
        <v>22</v>
      </c>
      <c r="B632" s="619" t="s">
        <v>617</v>
      </c>
      <c r="C632" s="575" t="s">
        <v>701</v>
      </c>
      <c r="D632" s="620">
        <v>2</v>
      </c>
      <c r="E632" s="621">
        <v>2005</v>
      </c>
      <c r="F632" s="1074">
        <v>6.5960000000000001</v>
      </c>
      <c r="G632" s="784">
        <f t="shared" si="20"/>
        <v>6.5960000000000001</v>
      </c>
      <c r="H632" s="1075">
        <v>100</v>
      </c>
      <c r="I632" s="784">
        <f t="shared" si="21"/>
        <v>0</v>
      </c>
      <c r="J632" s="635"/>
      <c r="K632" s="693"/>
      <c r="L632" s="693"/>
      <c r="M632" s="635"/>
      <c r="N632" s="693"/>
      <c r="O632" s="693"/>
      <c r="P632" s="1844"/>
    </row>
    <row r="633" spans="1:16" s="775" customFormat="1" ht="13.5" x14ac:dyDescent="0.2">
      <c r="A633" s="606">
        <v>23</v>
      </c>
      <c r="B633" s="619" t="s">
        <v>618</v>
      </c>
      <c r="C633" s="575" t="s">
        <v>701</v>
      </c>
      <c r="D633" s="620">
        <v>2</v>
      </c>
      <c r="E633" s="621">
        <v>2005</v>
      </c>
      <c r="F633" s="1074">
        <v>9.0459999999999994</v>
      </c>
      <c r="G633" s="784">
        <f t="shared" si="20"/>
        <v>9.0459999999999994</v>
      </c>
      <c r="H633" s="1075">
        <v>100</v>
      </c>
      <c r="I633" s="784">
        <f t="shared" si="21"/>
        <v>0</v>
      </c>
      <c r="J633" s="635"/>
      <c r="K633" s="693"/>
      <c r="L633" s="693"/>
      <c r="M633" s="635"/>
      <c r="N633" s="693"/>
      <c r="O633" s="693"/>
      <c r="P633" s="1844"/>
    </row>
    <row r="634" spans="1:16" s="775" customFormat="1" ht="13.5" x14ac:dyDescent="0.2">
      <c r="A634" s="606">
        <v>24</v>
      </c>
      <c r="B634" s="619" t="s">
        <v>619</v>
      </c>
      <c r="C634" s="575" t="s">
        <v>701</v>
      </c>
      <c r="D634" s="620">
        <v>2</v>
      </c>
      <c r="E634" s="621">
        <v>2005</v>
      </c>
      <c r="F634" s="1074">
        <v>31.1</v>
      </c>
      <c r="G634" s="784">
        <f t="shared" si="20"/>
        <v>31.1</v>
      </c>
      <c r="H634" s="1075">
        <v>100</v>
      </c>
      <c r="I634" s="784">
        <f t="shared" si="21"/>
        <v>0</v>
      </c>
      <c r="J634" s="635"/>
      <c r="K634" s="693"/>
      <c r="L634" s="693"/>
      <c r="M634" s="635"/>
      <c r="N634" s="693"/>
      <c r="O634" s="693"/>
      <c r="P634" s="1844"/>
    </row>
    <row r="635" spans="1:16" s="775" customFormat="1" ht="13.5" x14ac:dyDescent="0.2">
      <c r="A635" s="606">
        <v>25</v>
      </c>
      <c r="B635" s="619" t="s">
        <v>620</v>
      </c>
      <c r="C635" s="575" t="s">
        <v>701</v>
      </c>
      <c r="D635" s="620">
        <v>2</v>
      </c>
      <c r="E635" s="621">
        <v>2005</v>
      </c>
      <c r="F635" s="1074">
        <v>37.695999999999998</v>
      </c>
      <c r="G635" s="784">
        <f t="shared" si="20"/>
        <v>37.695999999999998</v>
      </c>
      <c r="H635" s="1075">
        <v>100</v>
      </c>
      <c r="I635" s="784">
        <f t="shared" si="21"/>
        <v>0</v>
      </c>
      <c r="J635" s="635"/>
      <c r="K635" s="693"/>
      <c r="L635" s="693"/>
      <c r="M635" s="635"/>
      <c r="N635" s="693"/>
      <c r="O635" s="693"/>
      <c r="P635" s="1844"/>
    </row>
    <row r="636" spans="1:16" s="775" customFormat="1" ht="13.5" x14ac:dyDescent="0.2">
      <c r="A636" s="606">
        <v>26</v>
      </c>
      <c r="B636" s="619" t="s">
        <v>621</v>
      </c>
      <c r="C636" s="575" t="s">
        <v>701</v>
      </c>
      <c r="D636" s="620">
        <v>4</v>
      </c>
      <c r="E636" s="621">
        <v>2005</v>
      </c>
      <c r="F636" s="1074">
        <v>1303.8240000000001</v>
      </c>
      <c r="G636" s="784">
        <f t="shared" si="20"/>
        <v>1303.8240000000001</v>
      </c>
      <c r="H636" s="1075">
        <v>100</v>
      </c>
      <c r="I636" s="784">
        <f t="shared" si="21"/>
        <v>0</v>
      </c>
      <c r="J636" s="635"/>
      <c r="K636" s="693"/>
      <c r="L636" s="693"/>
      <c r="M636" s="635"/>
      <c r="N636" s="693"/>
      <c r="O636" s="693"/>
      <c r="P636" s="1844"/>
    </row>
    <row r="637" spans="1:16" s="775" customFormat="1" ht="13.5" x14ac:dyDescent="0.2">
      <c r="A637" s="606">
        <v>27</v>
      </c>
      <c r="B637" s="619" t="s">
        <v>622</v>
      </c>
      <c r="C637" s="575" t="s">
        <v>701</v>
      </c>
      <c r="D637" s="620">
        <v>6</v>
      </c>
      <c r="E637" s="621">
        <v>2005</v>
      </c>
      <c r="F637" s="1074">
        <v>917.1</v>
      </c>
      <c r="G637" s="784">
        <f t="shared" si="20"/>
        <v>917.1</v>
      </c>
      <c r="H637" s="1075">
        <v>100</v>
      </c>
      <c r="I637" s="784">
        <f t="shared" si="21"/>
        <v>0</v>
      </c>
      <c r="J637" s="635"/>
      <c r="K637" s="693"/>
      <c r="L637" s="693"/>
      <c r="M637" s="635"/>
      <c r="N637" s="693"/>
      <c r="O637" s="693"/>
      <c r="P637" s="1844"/>
    </row>
    <row r="638" spans="1:16" s="775" customFormat="1" ht="13.5" x14ac:dyDescent="0.2">
      <c r="A638" s="606">
        <v>28</v>
      </c>
      <c r="B638" s="619" t="s">
        <v>623</v>
      </c>
      <c r="C638" s="575" t="s">
        <v>701</v>
      </c>
      <c r="D638" s="620">
        <v>3</v>
      </c>
      <c r="E638" s="621">
        <v>2005</v>
      </c>
      <c r="F638" s="1074">
        <v>510.6</v>
      </c>
      <c r="G638" s="784">
        <f t="shared" si="20"/>
        <v>510.6</v>
      </c>
      <c r="H638" s="1075">
        <v>100</v>
      </c>
      <c r="I638" s="784">
        <f t="shared" si="21"/>
        <v>0</v>
      </c>
      <c r="J638" s="635"/>
      <c r="K638" s="693"/>
      <c r="L638" s="693"/>
      <c r="M638" s="635"/>
      <c r="N638" s="693"/>
      <c r="O638" s="693"/>
      <c r="P638" s="1844"/>
    </row>
    <row r="639" spans="1:16" s="775" customFormat="1" ht="13.5" x14ac:dyDescent="0.2">
      <c r="A639" s="606">
        <v>29</v>
      </c>
      <c r="B639" s="619" t="s">
        <v>624</v>
      </c>
      <c r="C639" s="575" t="s">
        <v>701</v>
      </c>
      <c r="D639" s="620">
        <v>2</v>
      </c>
      <c r="E639" s="621">
        <v>2005</v>
      </c>
      <c r="F639" s="1074">
        <v>836.3</v>
      </c>
      <c r="G639" s="784">
        <f t="shared" si="20"/>
        <v>836.3</v>
      </c>
      <c r="H639" s="1075">
        <v>100</v>
      </c>
      <c r="I639" s="784">
        <f t="shared" si="21"/>
        <v>0</v>
      </c>
      <c r="J639" s="635"/>
      <c r="K639" s="693"/>
      <c r="L639" s="693"/>
      <c r="M639" s="635"/>
      <c r="N639" s="693"/>
      <c r="O639" s="693"/>
      <c r="P639" s="1844"/>
    </row>
    <row r="640" spans="1:16" s="775" customFormat="1" ht="13.5" x14ac:dyDescent="0.2">
      <c r="A640" s="606">
        <v>30</v>
      </c>
      <c r="B640" s="619" t="s">
        <v>625</v>
      </c>
      <c r="C640" s="575" t="s">
        <v>701</v>
      </c>
      <c r="D640" s="620">
        <v>15</v>
      </c>
      <c r="E640" s="621">
        <v>2005</v>
      </c>
      <c r="F640" s="1074">
        <v>8208.9150000000009</v>
      </c>
      <c r="G640" s="784">
        <f t="shared" si="20"/>
        <v>8208.9150000000009</v>
      </c>
      <c r="H640" s="1075">
        <v>100</v>
      </c>
      <c r="I640" s="784">
        <f t="shared" si="21"/>
        <v>0</v>
      </c>
      <c r="J640" s="635"/>
      <c r="K640" s="693"/>
      <c r="L640" s="693"/>
      <c r="M640" s="635"/>
      <c r="N640" s="693"/>
      <c r="O640" s="693"/>
      <c r="P640" s="1844"/>
    </row>
    <row r="641" spans="1:16" s="775" customFormat="1" ht="13.5" x14ac:dyDescent="0.2">
      <c r="A641" s="606">
        <v>31</v>
      </c>
      <c r="B641" s="619" t="s">
        <v>626</v>
      </c>
      <c r="C641" s="575" t="s">
        <v>701</v>
      </c>
      <c r="D641" s="620">
        <v>20</v>
      </c>
      <c r="E641" s="621">
        <v>2005</v>
      </c>
      <c r="F641" s="1074">
        <v>10631.72</v>
      </c>
      <c r="G641" s="784">
        <f t="shared" si="20"/>
        <v>10631.72</v>
      </c>
      <c r="H641" s="1075">
        <v>100</v>
      </c>
      <c r="I641" s="784">
        <f t="shared" si="21"/>
        <v>0</v>
      </c>
      <c r="J641" s="635"/>
      <c r="K641" s="693"/>
      <c r="L641" s="693"/>
      <c r="M641" s="635"/>
      <c r="N641" s="693"/>
      <c r="O641" s="693"/>
      <c r="P641" s="1844"/>
    </row>
    <row r="642" spans="1:16" s="775" customFormat="1" ht="13.5" x14ac:dyDescent="0.2">
      <c r="A642" s="606">
        <v>32</v>
      </c>
      <c r="B642" s="619" t="s">
        <v>627</v>
      </c>
      <c r="C642" s="575" t="s">
        <v>701</v>
      </c>
      <c r="D642" s="620">
        <v>39</v>
      </c>
      <c r="E642" s="621">
        <v>2005</v>
      </c>
      <c r="F642" s="1074">
        <v>4558.55</v>
      </c>
      <c r="G642" s="784">
        <f t="shared" si="20"/>
        <v>4558.55</v>
      </c>
      <c r="H642" s="1075">
        <v>100</v>
      </c>
      <c r="I642" s="784">
        <f t="shared" si="21"/>
        <v>0</v>
      </c>
      <c r="J642" s="635"/>
      <c r="K642" s="693"/>
      <c r="L642" s="693"/>
      <c r="M642" s="635"/>
      <c r="N642" s="693"/>
      <c r="O642" s="693"/>
      <c r="P642" s="1844"/>
    </row>
    <row r="643" spans="1:16" s="775" customFormat="1" ht="13.5" x14ac:dyDescent="0.2">
      <c r="A643" s="606">
        <v>33</v>
      </c>
      <c r="B643" s="619" t="s">
        <v>628</v>
      </c>
      <c r="C643" s="575" t="s">
        <v>701</v>
      </c>
      <c r="D643" s="620">
        <v>3</v>
      </c>
      <c r="E643" s="621">
        <v>2005</v>
      </c>
      <c r="F643" s="1074">
        <v>424.8</v>
      </c>
      <c r="G643" s="784">
        <f t="shared" si="20"/>
        <v>424.8</v>
      </c>
      <c r="H643" s="1075">
        <v>100</v>
      </c>
      <c r="I643" s="784">
        <f t="shared" si="21"/>
        <v>0</v>
      </c>
      <c r="J643" s="635"/>
      <c r="K643" s="693"/>
      <c r="L643" s="693"/>
      <c r="M643" s="635"/>
      <c r="N643" s="693"/>
      <c r="O643" s="693"/>
      <c r="P643" s="1844"/>
    </row>
    <row r="644" spans="1:16" s="775" customFormat="1" ht="33" customHeight="1" x14ac:dyDescent="0.2">
      <c r="A644" s="606">
        <v>34</v>
      </c>
      <c r="B644" s="637" t="s">
        <v>629</v>
      </c>
      <c r="C644" s="575"/>
      <c r="D644" s="620">
        <v>2</v>
      </c>
      <c r="E644" s="621">
        <v>2005</v>
      </c>
      <c r="F644" s="1074">
        <v>667.24800000000005</v>
      </c>
      <c r="G644" s="784">
        <f t="shared" si="20"/>
        <v>667.24800000000005</v>
      </c>
      <c r="H644" s="1075">
        <v>100</v>
      </c>
      <c r="I644" s="784">
        <f t="shared" si="21"/>
        <v>0</v>
      </c>
      <c r="J644" s="635"/>
      <c r="K644" s="693"/>
      <c r="L644" s="693"/>
      <c r="M644" s="635"/>
      <c r="N644" s="693"/>
      <c r="O644" s="693"/>
      <c r="P644" s="1844"/>
    </row>
    <row r="645" spans="1:16" s="775" customFormat="1" ht="67.5" x14ac:dyDescent="0.2">
      <c r="A645" s="606">
        <v>35</v>
      </c>
      <c r="B645" s="619" t="s">
        <v>630</v>
      </c>
      <c r="C645" s="575" t="s">
        <v>701</v>
      </c>
      <c r="D645" s="620">
        <v>10</v>
      </c>
      <c r="E645" s="621">
        <v>2008</v>
      </c>
      <c r="F645" s="1074">
        <v>2673</v>
      </c>
      <c r="G645" s="784">
        <f t="shared" si="20"/>
        <v>2673</v>
      </c>
      <c r="H645" s="1075">
        <v>100</v>
      </c>
      <c r="I645" s="784">
        <f t="shared" si="21"/>
        <v>0</v>
      </c>
      <c r="J645" s="635"/>
      <c r="K645" s="693"/>
      <c r="L645" s="693"/>
      <c r="M645" s="635"/>
      <c r="N645" s="693"/>
      <c r="O645" s="693"/>
      <c r="P645" s="1844"/>
    </row>
    <row r="646" spans="1:16" s="775" customFormat="1" ht="13.5" x14ac:dyDescent="0.2">
      <c r="A646" s="606">
        <v>36</v>
      </c>
      <c r="B646" s="619" t="s">
        <v>631</v>
      </c>
      <c r="C646" s="650" t="s">
        <v>701</v>
      </c>
      <c r="D646" s="620">
        <v>10</v>
      </c>
      <c r="E646" s="621">
        <v>2008</v>
      </c>
      <c r="F646" s="1074">
        <v>1008</v>
      </c>
      <c r="G646" s="784">
        <f t="shared" si="20"/>
        <v>1008</v>
      </c>
      <c r="H646" s="1076">
        <v>100</v>
      </c>
      <c r="I646" s="784">
        <f t="shared" si="21"/>
        <v>0</v>
      </c>
      <c r="J646" s="638"/>
      <c r="K646" s="694"/>
      <c r="L646" s="694"/>
      <c r="M646" s="635"/>
      <c r="N646" s="693"/>
      <c r="O646" s="693"/>
      <c r="P646" s="1844"/>
    </row>
    <row r="647" spans="1:16" s="775" customFormat="1" ht="16.5" customHeight="1" x14ac:dyDescent="0.2">
      <c r="A647" s="606">
        <v>37</v>
      </c>
      <c r="B647" s="619" t="s">
        <v>632</v>
      </c>
      <c r="C647" s="575" t="s">
        <v>701</v>
      </c>
      <c r="D647" s="620">
        <v>8</v>
      </c>
      <c r="E647" s="621">
        <v>2008</v>
      </c>
      <c r="F647" s="1074">
        <v>400.8</v>
      </c>
      <c r="G647" s="784">
        <f t="shared" si="20"/>
        <v>400.8</v>
      </c>
      <c r="H647" s="1075">
        <v>100</v>
      </c>
      <c r="I647" s="784">
        <f t="shared" si="21"/>
        <v>0</v>
      </c>
      <c r="J647" s="635"/>
      <c r="K647" s="693"/>
      <c r="L647" s="693"/>
      <c r="M647" s="635"/>
      <c r="N647" s="693"/>
      <c r="O647" s="693"/>
      <c r="P647" s="1844"/>
    </row>
    <row r="648" spans="1:16" s="775" customFormat="1" ht="18.75" customHeight="1" x14ac:dyDescent="0.2">
      <c r="A648" s="606">
        <v>38</v>
      </c>
      <c r="B648" s="619" t="s">
        <v>633</v>
      </c>
      <c r="C648" s="575"/>
      <c r="D648" s="620">
        <v>6</v>
      </c>
      <c r="E648" s="621">
        <v>2008</v>
      </c>
      <c r="F648" s="1074">
        <v>265.8</v>
      </c>
      <c r="G648" s="784">
        <f t="shared" si="20"/>
        <v>265.8</v>
      </c>
      <c r="H648" s="1075">
        <v>100</v>
      </c>
      <c r="I648" s="784">
        <f t="shared" si="21"/>
        <v>0</v>
      </c>
      <c r="J648" s="635"/>
      <c r="K648" s="693"/>
      <c r="L648" s="693"/>
      <c r="M648" s="635"/>
      <c r="N648" s="693"/>
      <c r="O648" s="693"/>
      <c r="P648" s="1844"/>
    </row>
    <row r="649" spans="1:16" s="775" customFormat="1" ht="13.5" x14ac:dyDescent="0.2">
      <c r="A649" s="606">
        <v>39</v>
      </c>
      <c r="B649" s="619" t="s">
        <v>634</v>
      </c>
      <c r="C649" s="575" t="s">
        <v>701</v>
      </c>
      <c r="D649" s="620">
        <v>1</v>
      </c>
      <c r="E649" s="621">
        <v>2008</v>
      </c>
      <c r="F649" s="1074">
        <v>72.5</v>
      </c>
      <c r="G649" s="784">
        <f t="shared" si="20"/>
        <v>72.5</v>
      </c>
      <c r="H649" s="1075">
        <v>100</v>
      </c>
      <c r="I649" s="784">
        <f t="shared" si="21"/>
        <v>0</v>
      </c>
      <c r="J649" s="635"/>
      <c r="K649" s="693"/>
      <c r="L649" s="693"/>
      <c r="M649" s="635"/>
      <c r="N649" s="693"/>
      <c r="O649" s="693"/>
      <c r="P649" s="1844"/>
    </row>
    <row r="650" spans="1:16" s="775" customFormat="1" ht="13.5" x14ac:dyDescent="0.2">
      <c r="A650" s="606">
        <v>40</v>
      </c>
      <c r="B650" s="619" t="s">
        <v>635</v>
      </c>
      <c r="C650" s="575" t="s">
        <v>701</v>
      </c>
      <c r="D650" s="620">
        <v>1</v>
      </c>
      <c r="E650" s="621">
        <v>2008</v>
      </c>
      <c r="F650" s="1074">
        <v>80</v>
      </c>
      <c r="G650" s="784">
        <f t="shared" si="20"/>
        <v>80</v>
      </c>
      <c r="H650" s="1075">
        <v>100</v>
      </c>
      <c r="I650" s="784">
        <f t="shared" si="21"/>
        <v>0</v>
      </c>
      <c r="J650" s="635"/>
      <c r="K650" s="693"/>
      <c r="L650" s="693"/>
      <c r="M650" s="635"/>
      <c r="N650" s="693"/>
      <c r="O650" s="693"/>
      <c r="P650" s="1844"/>
    </row>
    <row r="651" spans="1:16" s="775" customFormat="1" ht="27" x14ac:dyDescent="0.2">
      <c r="A651" s="606">
        <v>41</v>
      </c>
      <c r="B651" s="619" t="s">
        <v>636</v>
      </c>
      <c r="C651" s="651" t="s">
        <v>701</v>
      </c>
      <c r="D651" s="620">
        <v>6</v>
      </c>
      <c r="E651" s="621">
        <v>2008</v>
      </c>
      <c r="F651" s="1074">
        <v>2428.11</v>
      </c>
      <c r="G651" s="784">
        <f t="shared" si="20"/>
        <v>2428.11</v>
      </c>
      <c r="H651" s="1077">
        <v>100</v>
      </c>
      <c r="I651" s="784">
        <f t="shared" si="21"/>
        <v>0</v>
      </c>
      <c r="J651" s="639"/>
      <c r="K651" s="695"/>
      <c r="L651" s="695"/>
      <c r="M651" s="635"/>
      <c r="N651" s="693"/>
      <c r="O651" s="693"/>
      <c r="P651" s="1844"/>
    </row>
    <row r="652" spans="1:16" s="775" customFormat="1" ht="13.5" x14ac:dyDescent="0.2">
      <c r="A652" s="606">
        <v>42</v>
      </c>
      <c r="B652" s="619" t="s">
        <v>637</v>
      </c>
      <c r="C652" s="575" t="s">
        <v>701</v>
      </c>
      <c r="D652" s="620">
        <v>7</v>
      </c>
      <c r="E652" s="621">
        <v>2008</v>
      </c>
      <c r="F652" s="1074">
        <v>725.63400000000001</v>
      </c>
      <c r="G652" s="784">
        <f t="shared" si="20"/>
        <v>725.63400000000001</v>
      </c>
      <c r="H652" s="1075">
        <v>100</v>
      </c>
      <c r="I652" s="784">
        <f t="shared" si="21"/>
        <v>0</v>
      </c>
      <c r="J652" s="635"/>
      <c r="K652" s="693"/>
      <c r="L652" s="693"/>
      <c r="M652" s="635"/>
      <c r="N652" s="693"/>
      <c r="O652" s="693"/>
      <c r="P652" s="1844"/>
    </row>
    <row r="653" spans="1:16" s="775" customFormat="1" ht="13.5" x14ac:dyDescent="0.2">
      <c r="A653" s="606">
        <v>43</v>
      </c>
      <c r="B653" s="619" t="s">
        <v>638</v>
      </c>
      <c r="C653" s="575" t="s">
        <v>701</v>
      </c>
      <c r="D653" s="620">
        <v>5</v>
      </c>
      <c r="E653" s="621">
        <v>2008</v>
      </c>
      <c r="F653" s="1074">
        <v>527.53</v>
      </c>
      <c r="G653" s="784">
        <f t="shared" si="20"/>
        <v>527.53</v>
      </c>
      <c r="H653" s="1075">
        <v>100</v>
      </c>
      <c r="I653" s="784">
        <f t="shared" si="21"/>
        <v>0</v>
      </c>
      <c r="J653" s="635"/>
      <c r="K653" s="693"/>
      <c r="L653" s="693"/>
      <c r="M653" s="635"/>
      <c r="N653" s="693"/>
      <c r="O653" s="693"/>
      <c r="P653" s="1844"/>
    </row>
    <row r="654" spans="1:16" s="775" customFormat="1" ht="27" x14ac:dyDescent="0.2">
      <c r="A654" s="606">
        <v>44</v>
      </c>
      <c r="B654" s="619" t="s">
        <v>639</v>
      </c>
      <c r="C654" s="575" t="s">
        <v>701</v>
      </c>
      <c r="D654" s="620">
        <v>7</v>
      </c>
      <c r="E654" s="621">
        <v>2008</v>
      </c>
      <c r="F654" s="1074">
        <v>208.46700000000001</v>
      </c>
      <c r="G654" s="784">
        <f t="shared" si="20"/>
        <v>208.46700000000001</v>
      </c>
      <c r="H654" s="1075">
        <v>100</v>
      </c>
      <c r="I654" s="784">
        <f t="shared" si="21"/>
        <v>0</v>
      </c>
      <c r="J654" s="635"/>
      <c r="K654" s="693"/>
      <c r="L654" s="693"/>
      <c r="M654" s="635"/>
      <c r="N654" s="693"/>
      <c r="O654" s="693"/>
      <c r="P654" s="1844"/>
    </row>
    <row r="655" spans="1:16" s="775" customFormat="1" ht="13.5" x14ac:dyDescent="0.2">
      <c r="A655" s="606">
        <v>45</v>
      </c>
      <c r="B655" s="619" t="s">
        <v>640</v>
      </c>
      <c r="C655" s="575" t="s">
        <v>701</v>
      </c>
      <c r="D655" s="620">
        <v>1</v>
      </c>
      <c r="E655" s="621">
        <v>2008</v>
      </c>
      <c r="F655" s="1074">
        <v>1689.5709999999999</v>
      </c>
      <c r="G655" s="784">
        <f t="shared" si="20"/>
        <v>1689.5709999999999</v>
      </c>
      <c r="H655" s="1075">
        <v>100</v>
      </c>
      <c r="I655" s="784">
        <f t="shared" si="21"/>
        <v>0</v>
      </c>
      <c r="J655" s="635"/>
      <c r="K655" s="693"/>
      <c r="L655" s="693"/>
      <c r="M655" s="636"/>
      <c r="N655" s="693"/>
      <c r="O655" s="693"/>
      <c r="P655" s="1844"/>
    </row>
    <row r="656" spans="1:16" s="775" customFormat="1" ht="13.5" x14ac:dyDescent="0.2">
      <c r="A656" s="606">
        <v>46</v>
      </c>
      <c r="B656" s="619" t="s">
        <v>641</v>
      </c>
      <c r="C656" s="575" t="s">
        <v>701</v>
      </c>
      <c r="D656" s="620">
        <v>1</v>
      </c>
      <c r="E656" s="621">
        <v>2008</v>
      </c>
      <c r="F656" s="1074">
        <v>3187.683</v>
      </c>
      <c r="G656" s="784">
        <f t="shared" si="20"/>
        <v>3187.683</v>
      </c>
      <c r="H656" s="1075">
        <v>100</v>
      </c>
      <c r="I656" s="784">
        <f t="shared" si="21"/>
        <v>0</v>
      </c>
      <c r="J656" s="636"/>
      <c r="K656" s="693"/>
      <c r="L656" s="693"/>
      <c r="M656" s="636"/>
      <c r="N656" s="693"/>
      <c r="O656" s="693"/>
      <c r="P656" s="1844"/>
    </row>
    <row r="657" spans="1:16" s="775" customFormat="1" ht="13.5" x14ac:dyDescent="0.2">
      <c r="A657" s="606">
        <v>47</v>
      </c>
      <c r="B657" s="619" t="s">
        <v>642</v>
      </c>
      <c r="C657" s="575" t="s">
        <v>701</v>
      </c>
      <c r="D657" s="620">
        <v>1</v>
      </c>
      <c r="E657" s="621">
        <v>2008</v>
      </c>
      <c r="F657" s="1074">
        <v>459.37</v>
      </c>
      <c r="G657" s="784">
        <f t="shared" si="20"/>
        <v>459.37</v>
      </c>
      <c r="H657" s="1075">
        <v>100</v>
      </c>
      <c r="I657" s="784">
        <f t="shared" si="21"/>
        <v>0</v>
      </c>
      <c r="J657" s="635"/>
      <c r="K657" s="693"/>
      <c r="L657" s="693"/>
      <c r="M657" s="636"/>
      <c r="N657" s="693"/>
      <c r="O657" s="693"/>
      <c r="P657" s="1844"/>
    </row>
    <row r="658" spans="1:16" s="775" customFormat="1" ht="27" x14ac:dyDescent="0.2">
      <c r="A658" s="606">
        <v>48</v>
      </c>
      <c r="B658" s="619" t="s">
        <v>643</v>
      </c>
      <c r="C658" s="575" t="s">
        <v>701</v>
      </c>
      <c r="D658" s="620">
        <v>8</v>
      </c>
      <c r="E658" s="621">
        <v>2008</v>
      </c>
      <c r="F658" s="1074">
        <v>1200</v>
      </c>
      <c r="G658" s="784">
        <f t="shared" si="20"/>
        <v>1200</v>
      </c>
      <c r="H658" s="1075">
        <v>100</v>
      </c>
      <c r="I658" s="784">
        <f t="shared" si="21"/>
        <v>0</v>
      </c>
      <c r="J658" s="635"/>
      <c r="K658" s="693"/>
      <c r="L658" s="693"/>
      <c r="M658" s="636"/>
      <c r="N658" s="693"/>
      <c r="O658" s="693"/>
      <c r="P658" s="1844"/>
    </row>
    <row r="659" spans="1:16" s="775" customFormat="1" ht="27" x14ac:dyDescent="0.2">
      <c r="A659" s="606">
        <v>49</v>
      </c>
      <c r="B659" s="619" t="s">
        <v>644</v>
      </c>
      <c r="C659" s="575" t="s">
        <v>701</v>
      </c>
      <c r="D659" s="620">
        <v>8</v>
      </c>
      <c r="E659" s="621">
        <v>2008</v>
      </c>
      <c r="F659" s="1074">
        <v>660</v>
      </c>
      <c r="G659" s="784">
        <f t="shared" si="20"/>
        <v>660</v>
      </c>
      <c r="H659" s="1075">
        <v>100</v>
      </c>
      <c r="I659" s="784">
        <f t="shared" si="21"/>
        <v>0</v>
      </c>
      <c r="J659" s="635"/>
      <c r="K659" s="693"/>
      <c r="L659" s="693"/>
      <c r="M659" s="636"/>
      <c r="N659" s="693"/>
      <c r="O659" s="693"/>
      <c r="P659" s="1844"/>
    </row>
    <row r="660" spans="1:16" s="775" customFormat="1" ht="27" x14ac:dyDescent="0.2">
      <c r="A660" s="606">
        <v>50</v>
      </c>
      <c r="B660" s="619" t="s">
        <v>645</v>
      </c>
      <c r="C660" s="575" t="s">
        <v>701</v>
      </c>
      <c r="D660" s="620">
        <v>1</v>
      </c>
      <c r="E660" s="621">
        <v>2008</v>
      </c>
      <c r="F660" s="1074">
        <v>1292.7</v>
      </c>
      <c r="G660" s="784">
        <f t="shared" si="20"/>
        <v>1292.7</v>
      </c>
      <c r="H660" s="1075">
        <v>100</v>
      </c>
      <c r="I660" s="784">
        <f t="shared" si="21"/>
        <v>0</v>
      </c>
      <c r="J660" s="635"/>
      <c r="K660" s="693"/>
      <c r="L660" s="693"/>
      <c r="M660" s="635"/>
      <c r="N660" s="693"/>
      <c r="O660" s="693"/>
      <c r="P660" s="1844"/>
    </row>
    <row r="661" spans="1:16" s="775" customFormat="1" ht="13.5" x14ac:dyDescent="0.2">
      <c r="A661" s="606">
        <v>51</v>
      </c>
      <c r="B661" s="619" t="s">
        <v>646</v>
      </c>
      <c r="C661" s="575" t="s">
        <v>701</v>
      </c>
      <c r="D661" s="620">
        <v>1</v>
      </c>
      <c r="E661" s="621">
        <v>2008</v>
      </c>
      <c r="F661" s="1074">
        <v>104.99</v>
      </c>
      <c r="G661" s="784">
        <f t="shared" si="20"/>
        <v>104.99</v>
      </c>
      <c r="H661" s="1075">
        <v>100</v>
      </c>
      <c r="I661" s="784">
        <f t="shared" si="21"/>
        <v>0</v>
      </c>
      <c r="J661" s="635"/>
      <c r="K661" s="693"/>
      <c r="L661" s="693"/>
      <c r="M661" s="635"/>
      <c r="N661" s="693"/>
      <c r="O661" s="693"/>
      <c r="P661" s="1844"/>
    </row>
    <row r="662" spans="1:16" s="775" customFormat="1" ht="13.5" x14ac:dyDescent="0.2">
      <c r="A662" s="606">
        <v>52</v>
      </c>
      <c r="B662" s="619" t="s">
        <v>647</v>
      </c>
      <c r="C662" s="575" t="s">
        <v>701</v>
      </c>
      <c r="D662" s="620">
        <v>1</v>
      </c>
      <c r="E662" s="621">
        <v>2008</v>
      </c>
      <c r="F662" s="1074">
        <v>30.69</v>
      </c>
      <c r="G662" s="784">
        <f t="shared" si="20"/>
        <v>30.69</v>
      </c>
      <c r="H662" s="1075">
        <v>100</v>
      </c>
      <c r="I662" s="784">
        <f t="shared" si="21"/>
        <v>0</v>
      </c>
      <c r="J662" s="635"/>
      <c r="K662" s="693"/>
      <c r="L662" s="693"/>
      <c r="M662" s="635"/>
      <c r="N662" s="693"/>
      <c r="O662" s="693"/>
      <c r="P662" s="1844"/>
    </row>
    <row r="663" spans="1:16" s="775" customFormat="1" ht="27" x14ac:dyDescent="0.2">
      <c r="A663" s="606">
        <v>53</v>
      </c>
      <c r="B663" s="619" t="s">
        <v>639</v>
      </c>
      <c r="C663" s="575" t="s">
        <v>701</v>
      </c>
      <c r="D663" s="620">
        <v>4</v>
      </c>
      <c r="E663" s="621">
        <v>2008</v>
      </c>
      <c r="F663" s="1074">
        <v>119.124</v>
      </c>
      <c r="G663" s="784">
        <f t="shared" si="20"/>
        <v>119.124</v>
      </c>
      <c r="H663" s="1075">
        <v>100</v>
      </c>
      <c r="I663" s="784">
        <f t="shared" si="21"/>
        <v>0</v>
      </c>
      <c r="J663" s="635"/>
      <c r="K663" s="693"/>
      <c r="L663" s="693"/>
      <c r="M663" s="635"/>
      <c r="N663" s="693"/>
      <c r="O663" s="693"/>
      <c r="P663" s="1844"/>
    </row>
    <row r="664" spans="1:16" s="775" customFormat="1" ht="27" x14ac:dyDescent="0.2">
      <c r="A664" s="606">
        <v>54</v>
      </c>
      <c r="B664" s="619" t="s">
        <v>648</v>
      </c>
      <c r="C664" s="575" t="s">
        <v>701</v>
      </c>
      <c r="D664" s="620">
        <v>2</v>
      </c>
      <c r="E664" s="621">
        <v>2008</v>
      </c>
      <c r="F664" s="1074">
        <v>809.37</v>
      </c>
      <c r="G664" s="784">
        <f t="shared" si="20"/>
        <v>809.37</v>
      </c>
      <c r="H664" s="1075">
        <v>100</v>
      </c>
      <c r="I664" s="784">
        <f t="shared" si="21"/>
        <v>0</v>
      </c>
      <c r="J664" s="635"/>
      <c r="K664" s="693"/>
      <c r="L664" s="693"/>
      <c r="M664" s="635"/>
      <c r="N664" s="693"/>
      <c r="O664" s="693"/>
      <c r="P664" s="1844"/>
    </row>
    <row r="665" spans="1:16" s="775" customFormat="1" ht="27" x14ac:dyDescent="0.2">
      <c r="A665" s="606">
        <v>55</v>
      </c>
      <c r="B665" s="619" t="s">
        <v>649</v>
      </c>
      <c r="C665" s="575" t="s">
        <v>701</v>
      </c>
      <c r="D665" s="620">
        <v>1</v>
      </c>
      <c r="E665" s="621">
        <v>2008</v>
      </c>
      <c r="F665" s="1074">
        <v>267.3</v>
      </c>
      <c r="G665" s="784">
        <f t="shared" si="20"/>
        <v>267.3</v>
      </c>
      <c r="H665" s="1075">
        <v>100</v>
      </c>
      <c r="I665" s="784">
        <f t="shared" si="21"/>
        <v>0</v>
      </c>
      <c r="J665" s="635"/>
      <c r="K665" s="693"/>
      <c r="L665" s="693"/>
      <c r="M665" s="635"/>
      <c r="N665" s="693"/>
      <c r="O665" s="693"/>
      <c r="P665" s="1844"/>
    </row>
    <row r="666" spans="1:16" s="775" customFormat="1" ht="13.5" x14ac:dyDescent="0.2">
      <c r="A666" s="606">
        <v>56</v>
      </c>
      <c r="B666" s="619" t="s">
        <v>650</v>
      </c>
      <c r="C666" s="575" t="s">
        <v>701</v>
      </c>
      <c r="D666" s="620">
        <v>3</v>
      </c>
      <c r="E666" s="621">
        <v>2008</v>
      </c>
      <c r="F666" s="1074">
        <v>150.30000000000001</v>
      </c>
      <c r="G666" s="784">
        <f t="shared" si="20"/>
        <v>150.30000000000001</v>
      </c>
      <c r="H666" s="1075">
        <v>100</v>
      </c>
      <c r="I666" s="784">
        <f t="shared" si="21"/>
        <v>0</v>
      </c>
      <c r="J666" s="635"/>
      <c r="K666" s="693"/>
      <c r="L666" s="693"/>
      <c r="M666" s="635"/>
      <c r="N666" s="693"/>
      <c r="O666" s="693"/>
      <c r="P666" s="1844"/>
    </row>
    <row r="667" spans="1:16" s="775" customFormat="1" ht="27" x14ac:dyDescent="0.2">
      <c r="A667" s="606">
        <v>57</v>
      </c>
      <c r="B667" s="619" t="s">
        <v>651</v>
      </c>
      <c r="C667" s="575" t="s">
        <v>701</v>
      </c>
      <c r="D667" s="620">
        <v>2</v>
      </c>
      <c r="E667" s="621">
        <v>2008</v>
      </c>
      <c r="F667" s="1074">
        <v>88.6</v>
      </c>
      <c r="G667" s="784">
        <f t="shared" ref="G667:G730" si="22">F667*H667%</f>
        <v>88.6</v>
      </c>
      <c r="H667" s="1075">
        <v>100</v>
      </c>
      <c r="I667" s="784">
        <f t="shared" ref="I667:I730" si="23">F667-G667</f>
        <v>0</v>
      </c>
      <c r="J667" s="635"/>
      <c r="K667" s="693"/>
      <c r="L667" s="693"/>
      <c r="M667" s="635"/>
      <c r="N667" s="693"/>
      <c r="O667" s="693"/>
      <c r="P667" s="1844"/>
    </row>
    <row r="668" spans="1:16" s="775" customFormat="1" ht="13.5" x14ac:dyDescent="0.2">
      <c r="A668" s="606">
        <v>58</v>
      </c>
      <c r="B668" s="619" t="s">
        <v>652</v>
      </c>
      <c r="C668" s="575" t="s">
        <v>701</v>
      </c>
      <c r="D668" s="620">
        <v>1</v>
      </c>
      <c r="E668" s="621">
        <v>2008</v>
      </c>
      <c r="F668" s="1074">
        <v>29.780999999999999</v>
      </c>
      <c r="G668" s="784">
        <f t="shared" si="22"/>
        <v>29.780999999999999</v>
      </c>
      <c r="H668" s="1075">
        <v>100</v>
      </c>
      <c r="I668" s="784">
        <f t="shared" si="23"/>
        <v>0</v>
      </c>
      <c r="J668" s="635"/>
      <c r="K668" s="693"/>
      <c r="L668" s="693"/>
      <c r="M668" s="635"/>
      <c r="N668" s="693"/>
      <c r="O668" s="693"/>
      <c r="P668" s="1844"/>
    </row>
    <row r="669" spans="1:16" s="775" customFormat="1" ht="27" x14ac:dyDescent="0.2">
      <c r="A669" s="606">
        <v>59</v>
      </c>
      <c r="B669" s="619" t="s">
        <v>653</v>
      </c>
      <c r="C669" s="575" t="s">
        <v>701</v>
      </c>
      <c r="D669" s="620">
        <v>1</v>
      </c>
      <c r="E669" s="621">
        <v>2008</v>
      </c>
      <c r="F669" s="1074">
        <v>93.6</v>
      </c>
      <c r="G669" s="784">
        <f t="shared" si="22"/>
        <v>93.6</v>
      </c>
      <c r="H669" s="1075">
        <v>100</v>
      </c>
      <c r="I669" s="784">
        <f t="shared" si="23"/>
        <v>0</v>
      </c>
      <c r="J669" s="635"/>
      <c r="K669" s="693"/>
      <c r="L669" s="693"/>
      <c r="M669" s="635"/>
      <c r="N669" s="693"/>
      <c r="O669" s="693"/>
      <c r="P669" s="1844"/>
    </row>
    <row r="670" spans="1:16" s="775" customFormat="1" ht="13.5" x14ac:dyDescent="0.2">
      <c r="A670" s="606">
        <v>60</v>
      </c>
      <c r="B670" s="619" t="s">
        <v>654</v>
      </c>
      <c r="C670" s="575" t="s">
        <v>701</v>
      </c>
      <c r="D670" s="620">
        <v>1</v>
      </c>
      <c r="E670" s="621">
        <v>2008</v>
      </c>
      <c r="F670" s="1074">
        <v>72.5</v>
      </c>
      <c r="G670" s="784">
        <f t="shared" si="22"/>
        <v>72.5</v>
      </c>
      <c r="H670" s="1075">
        <v>100</v>
      </c>
      <c r="I670" s="784">
        <f t="shared" si="23"/>
        <v>0</v>
      </c>
      <c r="J670" s="635"/>
      <c r="K670" s="693"/>
      <c r="L670" s="693"/>
      <c r="M670" s="635"/>
      <c r="N670" s="693"/>
      <c r="O670" s="693"/>
      <c r="P670" s="1844"/>
    </row>
    <row r="671" spans="1:16" s="775" customFormat="1" ht="13.5" x14ac:dyDescent="0.2">
      <c r="A671" s="606">
        <v>61</v>
      </c>
      <c r="B671" s="619" t="s">
        <v>655</v>
      </c>
      <c r="C671" s="575" t="s">
        <v>701</v>
      </c>
      <c r="D671" s="620">
        <v>2</v>
      </c>
      <c r="E671" s="621">
        <v>2008</v>
      </c>
      <c r="F671" s="1074">
        <v>201.6</v>
      </c>
      <c r="G671" s="784">
        <f t="shared" si="22"/>
        <v>201.6</v>
      </c>
      <c r="H671" s="1075">
        <v>100</v>
      </c>
      <c r="I671" s="784">
        <f t="shared" si="23"/>
        <v>0</v>
      </c>
      <c r="J671" s="635"/>
      <c r="K671" s="693"/>
      <c r="L671" s="693"/>
      <c r="M671" s="635"/>
      <c r="N671" s="693"/>
      <c r="O671" s="693"/>
      <c r="P671" s="1844"/>
    </row>
    <row r="672" spans="1:16" s="775" customFormat="1" ht="67.5" x14ac:dyDescent="0.2">
      <c r="A672" s="606">
        <v>62</v>
      </c>
      <c r="B672" s="619" t="s">
        <v>656</v>
      </c>
      <c r="C672" s="575" t="s">
        <v>701</v>
      </c>
      <c r="D672" s="620">
        <v>1</v>
      </c>
      <c r="E672" s="621">
        <v>2008</v>
      </c>
      <c r="F672" s="1074">
        <v>267.3</v>
      </c>
      <c r="G672" s="784">
        <f t="shared" si="22"/>
        <v>267.3</v>
      </c>
      <c r="H672" s="1075">
        <v>100</v>
      </c>
      <c r="I672" s="784">
        <f t="shared" si="23"/>
        <v>0</v>
      </c>
      <c r="J672" s="635"/>
      <c r="K672" s="693"/>
      <c r="L672" s="693"/>
      <c r="M672" s="635"/>
      <c r="N672" s="693"/>
      <c r="O672" s="693"/>
      <c r="P672" s="1844"/>
    </row>
    <row r="673" spans="1:16" s="775" customFormat="1" ht="67.5" x14ac:dyDescent="0.2">
      <c r="A673" s="606">
        <v>63</v>
      </c>
      <c r="B673" s="619" t="s">
        <v>656</v>
      </c>
      <c r="C673" s="575" t="s">
        <v>701</v>
      </c>
      <c r="D673" s="620">
        <v>1</v>
      </c>
      <c r="E673" s="621">
        <v>2008</v>
      </c>
      <c r="F673" s="1074">
        <v>493.3</v>
      </c>
      <c r="G673" s="784">
        <f t="shared" si="22"/>
        <v>493.3</v>
      </c>
      <c r="H673" s="1075">
        <v>100</v>
      </c>
      <c r="I673" s="784">
        <f t="shared" si="23"/>
        <v>0</v>
      </c>
      <c r="J673" s="635"/>
      <c r="K673" s="693"/>
      <c r="L673" s="693"/>
      <c r="M673" s="635"/>
      <c r="N673" s="693"/>
      <c r="O673" s="693"/>
      <c r="P673" s="1844"/>
    </row>
    <row r="674" spans="1:16" s="775" customFormat="1" ht="18" customHeight="1" x14ac:dyDescent="0.2">
      <c r="A674" s="606">
        <v>64</v>
      </c>
      <c r="B674" s="619" t="s">
        <v>657</v>
      </c>
      <c r="C674" s="575" t="s">
        <v>701</v>
      </c>
      <c r="D674" s="620">
        <v>1</v>
      </c>
      <c r="E674" s="621">
        <v>2008</v>
      </c>
      <c r="F674" s="1074">
        <v>50.1</v>
      </c>
      <c r="G674" s="784">
        <f t="shared" si="22"/>
        <v>50.1</v>
      </c>
      <c r="H674" s="1075">
        <v>100</v>
      </c>
      <c r="I674" s="784">
        <f t="shared" si="23"/>
        <v>0</v>
      </c>
      <c r="J674" s="635"/>
      <c r="K674" s="693"/>
      <c r="L674" s="693"/>
      <c r="M674" s="635"/>
      <c r="N674" s="693"/>
      <c r="O674" s="693"/>
      <c r="P674" s="1844"/>
    </row>
    <row r="675" spans="1:16" s="775" customFormat="1" ht="13.5" customHeight="1" x14ac:dyDescent="0.2">
      <c r="A675" s="606">
        <v>65</v>
      </c>
      <c r="B675" s="619" t="s">
        <v>658</v>
      </c>
      <c r="C675" s="575" t="s">
        <v>701</v>
      </c>
      <c r="D675" s="620">
        <v>1</v>
      </c>
      <c r="E675" s="621">
        <v>2008</v>
      </c>
      <c r="F675" s="1074">
        <v>60.8</v>
      </c>
      <c r="G675" s="784">
        <f t="shared" si="22"/>
        <v>60.8</v>
      </c>
      <c r="H675" s="1075">
        <v>100</v>
      </c>
      <c r="I675" s="784">
        <f t="shared" si="23"/>
        <v>0</v>
      </c>
      <c r="J675" s="635"/>
      <c r="K675" s="693"/>
      <c r="L675" s="693"/>
      <c r="M675" s="635"/>
      <c r="N675" s="693"/>
      <c r="O675" s="693"/>
      <c r="P675" s="1844"/>
    </row>
    <row r="676" spans="1:16" s="775" customFormat="1" ht="13.5" x14ac:dyDescent="0.2">
      <c r="A676" s="606">
        <v>66</v>
      </c>
      <c r="B676" s="619" t="s">
        <v>659</v>
      </c>
      <c r="C676" s="575" t="s">
        <v>701</v>
      </c>
      <c r="D676" s="620">
        <v>1</v>
      </c>
      <c r="E676" s="621">
        <v>2008</v>
      </c>
      <c r="F676" s="1074">
        <v>404.685</v>
      </c>
      <c r="G676" s="784">
        <f t="shared" si="22"/>
        <v>404.685</v>
      </c>
      <c r="H676" s="1075">
        <v>100</v>
      </c>
      <c r="I676" s="784">
        <f t="shared" si="23"/>
        <v>0</v>
      </c>
      <c r="J676" s="635"/>
      <c r="K676" s="693"/>
      <c r="L676" s="693"/>
      <c r="M676" s="635"/>
      <c r="N676" s="693"/>
      <c r="O676" s="693"/>
      <c r="P676" s="1844"/>
    </row>
    <row r="677" spans="1:16" s="775" customFormat="1" ht="13.5" x14ac:dyDescent="0.2">
      <c r="A677" s="606">
        <v>67</v>
      </c>
      <c r="B677" s="619" t="s">
        <v>660</v>
      </c>
      <c r="C677" s="575" t="s">
        <v>701</v>
      </c>
      <c r="D677" s="620">
        <v>1</v>
      </c>
      <c r="E677" s="621">
        <v>2008</v>
      </c>
      <c r="F677" s="1074">
        <v>103.66200000000001</v>
      </c>
      <c r="G677" s="784">
        <f t="shared" si="22"/>
        <v>103.66200000000001</v>
      </c>
      <c r="H677" s="1075">
        <v>100</v>
      </c>
      <c r="I677" s="784">
        <f t="shared" si="23"/>
        <v>0</v>
      </c>
      <c r="J677" s="635"/>
      <c r="K677" s="693"/>
      <c r="L677" s="693"/>
      <c r="M677" s="635"/>
      <c r="N677" s="693"/>
      <c r="O677" s="693"/>
      <c r="P677" s="1844"/>
    </row>
    <row r="678" spans="1:16" s="775" customFormat="1" ht="13.5" x14ac:dyDescent="0.2">
      <c r="A678" s="606">
        <v>68</v>
      </c>
      <c r="B678" s="619" t="s">
        <v>661</v>
      </c>
      <c r="C678" s="575" t="s">
        <v>701</v>
      </c>
      <c r="D678" s="620">
        <v>1</v>
      </c>
      <c r="E678" s="621">
        <v>2008</v>
      </c>
      <c r="F678" s="1074">
        <v>105.506</v>
      </c>
      <c r="G678" s="784">
        <f t="shared" si="22"/>
        <v>105.506</v>
      </c>
      <c r="H678" s="1075">
        <v>100</v>
      </c>
      <c r="I678" s="784">
        <f t="shared" si="23"/>
        <v>0</v>
      </c>
      <c r="J678" s="635"/>
      <c r="K678" s="693"/>
      <c r="L678" s="693"/>
      <c r="M678" s="635"/>
      <c r="N678" s="693"/>
      <c r="O678" s="693"/>
      <c r="P678" s="1844"/>
    </row>
    <row r="679" spans="1:16" s="775" customFormat="1" ht="13.5" x14ac:dyDescent="0.2">
      <c r="A679" s="606">
        <v>69</v>
      </c>
      <c r="B679" s="619" t="s">
        <v>652</v>
      </c>
      <c r="C679" s="575" t="s">
        <v>701</v>
      </c>
      <c r="D679" s="620">
        <v>1</v>
      </c>
      <c r="E679" s="621">
        <v>2008</v>
      </c>
      <c r="F679" s="1074">
        <v>29.780999999999999</v>
      </c>
      <c r="G679" s="784">
        <f t="shared" si="22"/>
        <v>29.780999999999999</v>
      </c>
      <c r="H679" s="1075">
        <v>100</v>
      </c>
      <c r="I679" s="784">
        <f t="shared" si="23"/>
        <v>0</v>
      </c>
      <c r="J679" s="635"/>
      <c r="K679" s="693"/>
      <c r="L679" s="693"/>
      <c r="M679" s="635"/>
      <c r="N679" s="693"/>
      <c r="O679" s="693"/>
      <c r="P679" s="1844"/>
    </row>
    <row r="680" spans="1:16" s="775" customFormat="1" ht="13.5" x14ac:dyDescent="0.2">
      <c r="A680" s="606">
        <v>70</v>
      </c>
      <c r="B680" s="619" t="s">
        <v>662</v>
      </c>
      <c r="C680" s="575" t="s">
        <v>701</v>
      </c>
      <c r="D680" s="620">
        <v>1</v>
      </c>
      <c r="E680" s="621">
        <v>2009</v>
      </c>
      <c r="F680" s="1074">
        <v>95</v>
      </c>
      <c r="G680" s="784">
        <f t="shared" si="22"/>
        <v>95</v>
      </c>
      <c r="H680" s="1075">
        <v>100</v>
      </c>
      <c r="I680" s="784">
        <f t="shared" si="23"/>
        <v>0</v>
      </c>
      <c r="J680" s="635"/>
      <c r="K680" s="693"/>
      <c r="L680" s="693"/>
      <c r="M680" s="635"/>
      <c r="N680" s="693"/>
      <c r="O680" s="693"/>
      <c r="P680" s="1844"/>
    </row>
    <row r="681" spans="1:16" s="775" customFormat="1" ht="81" x14ac:dyDescent="0.2">
      <c r="A681" s="606">
        <v>71</v>
      </c>
      <c r="B681" s="637" t="s">
        <v>663</v>
      </c>
      <c r="C681" s="575" t="s">
        <v>701</v>
      </c>
      <c r="D681" s="620">
        <v>1</v>
      </c>
      <c r="E681" s="621">
        <v>2010</v>
      </c>
      <c r="F681" s="1074">
        <v>3446.2510000000002</v>
      </c>
      <c r="G681" s="784">
        <f t="shared" si="22"/>
        <v>3446.2510000000002</v>
      </c>
      <c r="H681" s="1075">
        <v>100</v>
      </c>
      <c r="I681" s="784">
        <f t="shared" si="23"/>
        <v>0</v>
      </c>
      <c r="J681" s="635"/>
      <c r="K681" s="693"/>
      <c r="L681" s="693"/>
      <c r="M681" s="635"/>
      <c r="N681" s="693"/>
      <c r="O681" s="693"/>
      <c r="P681" s="1844"/>
    </row>
    <row r="682" spans="1:16" s="775" customFormat="1" ht="13.5" x14ac:dyDescent="0.2">
      <c r="A682" s="606">
        <v>72</v>
      </c>
      <c r="B682" s="619" t="s">
        <v>664</v>
      </c>
      <c r="C682" s="652" t="s">
        <v>701</v>
      </c>
      <c r="D682" s="620">
        <v>1</v>
      </c>
      <c r="E682" s="621">
        <v>2010</v>
      </c>
      <c r="F682" s="1074">
        <v>450.12</v>
      </c>
      <c r="G682" s="784">
        <f t="shared" si="22"/>
        <v>450.12</v>
      </c>
      <c r="H682" s="1078">
        <v>100</v>
      </c>
      <c r="I682" s="784">
        <f t="shared" si="23"/>
        <v>0</v>
      </c>
      <c r="J682" s="640"/>
      <c r="K682" s="694"/>
      <c r="L682" s="694"/>
      <c r="M682" s="640"/>
      <c r="N682" s="694"/>
      <c r="O682" s="693"/>
      <c r="P682" s="1844"/>
    </row>
    <row r="683" spans="1:16" s="775" customFormat="1" ht="55.5" customHeight="1" x14ac:dyDescent="0.2">
      <c r="A683" s="606">
        <v>73</v>
      </c>
      <c r="B683" s="619" t="s">
        <v>665</v>
      </c>
      <c r="C683" s="575" t="s">
        <v>701</v>
      </c>
      <c r="D683" s="620">
        <v>29</v>
      </c>
      <c r="E683" s="621">
        <v>2010</v>
      </c>
      <c r="F683" s="1074">
        <v>2188.92</v>
      </c>
      <c r="G683" s="784">
        <f t="shared" si="22"/>
        <v>2188.92</v>
      </c>
      <c r="H683" s="1075">
        <v>100</v>
      </c>
      <c r="I683" s="784">
        <f t="shared" si="23"/>
        <v>0</v>
      </c>
      <c r="J683" s="635"/>
      <c r="K683" s="693"/>
      <c r="L683" s="693"/>
      <c r="M683" s="635"/>
      <c r="N683" s="693"/>
      <c r="O683" s="693"/>
      <c r="P683" s="1844"/>
    </row>
    <row r="684" spans="1:16" s="775" customFormat="1" ht="13.5" x14ac:dyDescent="0.2">
      <c r="A684" s="606">
        <v>74</v>
      </c>
      <c r="B684" s="619" t="s">
        <v>666</v>
      </c>
      <c r="C684" s="575" t="s">
        <v>701</v>
      </c>
      <c r="D684" s="620">
        <v>1</v>
      </c>
      <c r="E684" s="621">
        <v>2010</v>
      </c>
      <c r="F684" s="1074">
        <v>29.780999999999999</v>
      </c>
      <c r="G684" s="784">
        <f t="shared" si="22"/>
        <v>29.780999999999999</v>
      </c>
      <c r="H684" s="1075">
        <v>100</v>
      </c>
      <c r="I684" s="784">
        <f t="shared" si="23"/>
        <v>0</v>
      </c>
      <c r="J684" s="635"/>
      <c r="K684" s="693"/>
      <c r="L684" s="693"/>
      <c r="M684" s="635"/>
      <c r="N684" s="693"/>
      <c r="O684" s="693"/>
      <c r="P684" s="1844"/>
    </row>
    <row r="685" spans="1:16" s="775" customFormat="1" ht="13.5" x14ac:dyDescent="0.2">
      <c r="A685" s="606">
        <v>75</v>
      </c>
      <c r="B685" s="619" t="s">
        <v>667</v>
      </c>
      <c r="C685" s="575" t="s">
        <v>701</v>
      </c>
      <c r="D685" s="620">
        <v>5</v>
      </c>
      <c r="E685" s="621">
        <v>2011</v>
      </c>
      <c r="F685" s="1074">
        <v>442.17649999999998</v>
      </c>
      <c r="G685" s="784">
        <f t="shared" si="22"/>
        <v>442.17649999999998</v>
      </c>
      <c r="H685" s="1075">
        <v>100</v>
      </c>
      <c r="I685" s="784">
        <f t="shared" si="23"/>
        <v>0</v>
      </c>
      <c r="J685" s="635"/>
      <c r="K685" s="693"/>
      <c r="L685" s="693"/>
      <c r="M685" s="635"/>
      <c r="N685" s="693"/>
      <c r="O685" s="693"/>
      <c r="P685" s="1844"/>
    </row>
    <row r="686" spans="1:16" s="775" customFormat="1" ht="27" x14ac:dyDescent="0.2">
      <c r="A686" s="606">
        <v>76</v>
      </c>
      <c r="B686" s="619" t="s">
        <v>668</v>
      </c>
      <c r="C686" s="651" t="s">
        <v>701</v>
      </c>
      <c r="D686" s="620">
        <v>1</v>
      </c>
      <c r="E686" s="621">
        <v>2012</v>
      </c>
      <c r="F686" s="1074">
        <v>468.36</v>
      </c>
      <c r="G686" s="784">
        <f t="shared" si="22"/>
        <v>468.36</v>
      </c>
      <c r="H686" s="1077">
        <v>100</v>
      </c>
      <c r="I686" s="784">
        <f t="shared" si="23"/>
        <v>0</v>
      </c>
      <c r="J686" s="639"/>
      <c r="K686" s="695"/>
      <c r="L686" s="695"/>
      <c r="M686" s="639"/>
      <c r="N686" s="695"/>
      <c r="O686" s="693"/>
      <c r="P686" s="1844"/>
    </row>
    <row r="687" spans="1:16" s="775" customFormat="1" ht="27" x14ac:dyDescent="0.2">
      <c r="A687" s="606">
        <v>77</v>
      </c>
      <c r="B687" s="619" t="s">
        <v>669</v>
      </c>
      <c r="C687" s="575" t="s">
        <v>701</v>
      </c>
      <c r="D687" s="620">
        <v>1</v>
      </c>
      <c r="E687" s="621">
        <v>2012</v>
      </c>
      <c r="F687" s="1074">
        <v>80.52</v>
      </c>
      <c r="G687" s="784">
        <f t="shared" si="22"/>
        <v>80.52</v>
      </c>
      <c r="H687" s="1075">
        <v>100</v>
      </c>
      <c r="I687" s="784">
        <f t="shared" si="23"/>
        <v>0</v>
      </c>
      <c r="J687" s="635"/>
      <c r="K687" s="693"/>
      <c r="L687" s="693"/>
      <c r="M687" s="635"/>
      <c r="N687" s="693"/>
      <c r="O687" s="693"/>
      <c r="P687" s="1844"/>
    </row>
    <row r="688" spans="1:16" s="775" customFormat="1" ht="13.5" x14ac:dyDescent="0.2">
      <c r="A688" s="606">
        <v>78</v>
      </c>
      <c r="B688" s="619" t="s">
        <v>670</v>
      </c>
      <c r="C688" s="575" t="s">
        <v>701</v>
      </c>
      <c r="D688" s="620">
        <v>1</v>
      </c>
      <c r="E688" s="621">
        <v>2012</v>
      </c>
      <c r="F688" s="1074">
        <v>37.08</v>
      </c>
      <c r="G688" s="784">
        <f t="shared" si="22"/>
        <v>37.08</v>
      </c>
      <c r="H688" s="1075">
        <v>100</v>
      </c>
      <c r="I688" s="784">
        <f t="shared" si="23"/>
        <v>0</v>
      </c>
      <c r="J688" s="635"/>
      <c r="K688" s="693"/>
      <c r="L688" s="693"/>
      <c r="M688" s="635"/>
      <c r="N688" s="693"/>
      <c r="O688" s="693"/>
      <c r="P688" s="1844"/>
    </row>
    <row r="689" spans="1:16" s="775" customFormat="1" ht="13.5" x14ac:dyDescent="0.2">
      <c r="A689" s="606">
        <v>79</v>
      </c>
      <c r="B689" s="619" t="s">
        <v>671</v>
      </c>
      <c r="C689" s="575" t="s">
        <v>701</v>
      </c>
      <c r="D689" s="620">
        <v>1</v>
      </c>
      <c r="E689" s="621">
        <v>2012</v>
      </c>
      <c r="F689" s="1074">
        <v>488.76</v>
      </c>
      <c r="G689" s="784">
        <f t="shared" si="22"/>
        <v>488.76</v>
      </c>
      <c r="H689" s="1075">
        <v>100</v>
      </c>
      <c r="I689" s="784">
        <f t="shared" si="23"/>
        <v>0</v>
      </c>
      <c r="J689" s="635"/>
      <c r="K689" s="693"/>
      <c r="L689" s="693"/>
      <c r="M689" s="635"/>
      <c r="N689" s="693"/>
      <c r="O689" s="693"/>
      <c r="P689" s="1844"/>
    </row>
    <row r="690" spans="1:16" s="775" customFormat="1" ht="13.5" x14ac:dyDescent="0.2">
      <c r="A690" s="606">
        <v>80</v>
      </c>
      <c r="B690" s="619" t="s">
        <v>672</v>
      </c>
      <c r="C690" s="575" t="s">
        <v>701</v>
      </c>
      <c r="D690" s="620">
        <v>1</v>
      </c>
      <c r="E690" s="621">
        <v>2013</v>
      </c>
      <c r="F690" s="1074">
        <v>637.09130000000005</v>
      </c>
      <c r="G690" s="784">
        <f t="shared" si="22"/>
        <v>637.09130000000005</v>
      </c>
      <c r="H690" s="1075">
        <v>100</v>
      </c>
      <c r="I690" s="784">
        <f t="shared" si="23"/>
        <v>0</v>
      </c>
      <c r="J690" s="635"/>
      <c r="K690" s="693"/>
      <c r="L690" s="693"/>
      <c r="M690" s="635"/>
      <c r="N690" s="693"/>
      <c r="O690" s="693"/>
      <c r="P690" s="1844"/>
    </row>
    <row r="691" spans="1:16" s="775" customFormat="1" ht="13.5" x14ac:dyDescent="0.2">
      <c r="A691" s="606">
        <v>81</v>
      </c>
      <c r="B691" s="619" t="s">
        <v>673</v>
      </c>
      <c r="C691" s="575" t="s">
        <v>701</v>
      </c>
      <c r="D691" s="620">
        <v>3</v>
      </c>
      <c r="E691" s="621">
        <v>2013</v>
      </c>
      <c r="F691" s="1074">
        <v>251.95320000000001</v>
      </c>
      <c r="G691" s="784">
        <f t="shared" si="22"/>
        <v>251.95320000000001</v>
      </c>
      <c r="H691" s="1075">
        <v>100</v>
      </c>
      <c r="I691" s="784">
        <f t="shared" si="23"/>
        <v>0</v>
      </c>
      <c r="J691" s="635"/>
      <c r="K691" s="693"/>
      <c r="L691" s="693"/>
      <c r="M691" s="635"/>
      <c r="N691" s="693"/>
      <c r="O691" s="693"/>
      <c r="P691" s="1844"/>
    </row>
    <row r="692" spans="1:16" s="775" customFormat="1" ht="13.5" x14ac:dyDescent="0.2">
      <c r="A692" s="606">
        <v>82</v>
      </c>
      <c r="B692" s="619" t="s">
        <v>674</v>
      </c>
      <c r="C692" s="575" t="s">
        <v>701</v>
      </c>
      <c r="D692" s="620">
        <v>3</v>
      </c>
      <c r="E692" s="621">
        <v>2013</v>
      </c>
      <c r="F692" s="1074">
        <v>285.26400000000001</v>
      </c>
      <c r="G692" s="784">
        <f t="shared" si="22"/>
        <v>285.26400000000001</v>
      </c>
      <c r="H692" s="1075">
        <v>100</v>
      </c>
      <c r="I692" s="784">
        <f t="shared" si="23"/>
        <v>0</v>
      </c>
      <c r="J692" s="635"/>
      <c r="K692" s="693"/>
      <c r="L692" s="693"/>
      <c r="M692" s="635"/>
      <c r="N692" s="693"/>
      <c r="O692" s="693"/>
      <c r="P692" s="1844"/>
    </row>
    <row r="693" spans="1:16" s="775" customFormat="1" ht="27" x14ac:dyDescent="0.2">
      <c r="A693" s="606">
        <v>83</v>
      </c>
      <c r="B693" s="619" t="s">
        <v>675</v>
      </c>
      <c r="C693" s="575" t="s">
        <v>701</v>
      </c>
      <c r="D693" s="620">
        <v>3</v>
      </c>
      <c r="E693" s="622">
        <v>2013</v>
      </c>
      <c r="F693" s="1074">
        <v>1568.5601999999999</v>
      </c>
      <c r="G693" s="784">
        <f t="shared" si="22"/>
        <v>1568.5601999999999</v>
      </c>
      <c r="H693" s="1075">
        <v>100</v>
      </c>
      <c r="I693" s="784">
        <f t="shared" si="23"/>
        <v>0</v>
      </c>
      <c r="J693" s="635"/>
      <c r="K693" s="693"/>
      <c r="L693" s="693"/>
      <c r="M693" s="635"/>
      <c r="N693" s="693"/>
      <c r="O693" s="693"/>
      <c r="P693" s="1844"/>
    </row>
    <row r="694" spans="1:16" s="775" customFormat="1" ht="13.5" x14ac:dyDescent="0.2">
      <c r="A694" s="606">
        <v>84</v>
      </c>
      <c r="B694" s="619" t="s">
        <v>676</v>
      </c>
      <c r="C694" s="575" t="s">
        <v>701</v>
      </c>
      <c r="D694" s="620">
        <v>1</v>
      </c>
      <c r="E694" s="621">
        <v>2013</v>
      </c>
      <c r="F694" s="1074">
        <v>77.174999999999997</v>
      </c>
      <c r="G694" s="784">
        <f t="shared" si="22"/>
        <v>77.174999999999997</v>
      </c>
      <c r="H694" s="1075">
        <v>100</v>
      </c>
      <c r="I694" s="784">
        <f t="shared" si="23"/>
        <v>0</v>
      </c>
      <c r="J694" s="635"/>
      <c r="K694" s="693"/>
      <c r="L694" s="693"/>
      <c r="M694" s="635"/>
      <c r="N694" s="693"/>
      <c r="O694" s="693"/>
      <c r="P694" s="1844"/>
    </row>
    <row r="695" spans="1:16" s="775" customFormat="1" ht="27" x14ac:dyDescent="0.2">
      <c r="A695" s="606">
        <v>85</v>
      </c>
      <c r="B695" s="619" t="s">
        <v>677</v>
      </c>
      <c r="C695" s="575" t="s">
        <v>701</v>
      </c>
      <c r="D695" s="620">
        <v>1</v>
      </c>
      <c r="E695" s="621">
        <v>2013</v>
      </c>
      <c r="F695" s="1074">
        <v>512.01499999999999</v>
      </c>
      <c r="G695" s="784">
        <f t="shared" si="22"/>
        <v>512.01499999999999</v>
      </c>
      <c r="H695" s="1075">
        <v>100</v>
      </c>
      <c r="I695" s="784">
        <f t="shared" si="23"/>
        <v>0</v>
      </c>
      <c r="J695" s="635"/>
      <c r="K695" s="693"/>
      <c r="L695" s="693"/>
      <c r="M695" s="635"/>
      <c r="N695" s="693"/>
      <c r="O695" s="693"/>
      <c r="P695" s="1844"/>
    </row>
    <row r="696" spans="1:16" s="775" customFormat="1" ht="13.5" x14ac:dyDescent="0.2">
      <c r="A696" s="606">
        <v>86</v>
      </c>
      <c r="B696" s="619" t="s">
        <v>678</v>
      </c>
      <c r="C696" s="575" t="s">
        <v>701</v>
      </c>
      <c r="D696" s="620">
        <v>1</v>
      </c>
      <c r="E696" s="621">
        <v>2013</v>
      </c>
      <c r="F696" s="1074">
        <v>83.64</v>
      </c>
      <c r="G696" s="784">
        <f t="shared" si="22"/>
        <v>83.64</v>
      </c>
      <c r="H696" s="1075">
        <v>100</v>
      </c>
      <c r="I696" s="784">
        <f t="shared" si="23"/>
        <v>0</v>
      </c>
      <c r="J696" s="635"/>
      <c r="K696" s="693"/>
      <c r="L696" s="693"/>
      <c r="M696" s="635"/>
      <c r="N696" s="693"/>
      <c r="O696" s="693"/>
      <c r="P696" s="1844"/>
    </row>
    <row r="697" spans="1:16" s="775" customFormat="1" ht="21.75" customHeight="1" x14ac:dyDescent="0.2">
      <c r="A697" s="606">
        <v>87</v>
      </c>
      <c r="B697" s="619" t="s">
        <v>679</v>
      </c>
      <c r="C697" s="575" t="s">
        <v>701</v>
      </c>
      <c r="D697" s="620">
        <v>3</v>
      </c>
      <c r="E697" s="621">
        <v>2013</v>
      </c>
      <c r="F697" s="1074">
        <v>241.56</v>
      </c>
      <c r="G697" s="784">
        <f t="shared" si="22"/>
        <v>241.56</v>
      </c>
      <c r="H697" s="1075">
        <v>100</v>
      </c>
      <c r="I697" s="784">
        <f t="shared" si="23"/>
        <v>0</v>
      </c>
      <c r="J697" s="635"/>
      <c r="K697" s="693"/>
      <c r="L697" s="693"/>
      <c r="M697" s="635"/>
      <c r="N697" s="693"/>
      <c r="O697" s="693"/>
      <c r="P697" s="1844"/>
    </row>
    <row r="698" spans="1:16" s="775" customFormat="1" ht="27" customHeight="1" x14ac:dyDescent="0.2">
      <c r="A698" s="606">
        <v>88</v>
      </c>
      <c r="B698" s="619" t="s">
        <v>680</v>
      </c>
      <c r="C698" s="575" t="s">
        <v>701</v>
      </c>
      <c r="D698" s="620">
        <v>3</v>
      </c>
      <c r="E698" s="621">
        <v>2013</v>
      </c>
      <c r="F698" s="1074">
        <v>1405.08</v>
      </c>
      <c r="G698" s="784">
        <f t="shared" si="22"/>
        <v>1405.08</v>
      </c>
      <c r="H698" s="1075">
        <v>100</v>
      </c>
      <c r="I698" s="784">
        <f t="shared" si="23"/>
        <v>0</v>
      </c>
      <c r="J698" s="635"/>
      <c r="K698" s="693"/>
      <c r="L698" s="693"/>
      <c r="M698" s="635"/>
      <c r="N698" s="693"/>
      <c r="O698" s="693"/>
      <c r="P698" s="1844"/>
    </row>
    <row r="699" spans="1:16" s="775" customFormat="1" ht="21.75" customHeight="1" x14ac:dyDescent="0.2">
      <c r="A699" s="606">
        <v>89</v>
      </c>
      <c r="B699" s="624" t="s">
        <v>681</v>
      </c>
      <c r="C699" s="575" t="s">
        <v>701</v>
      </c>
      <c r="D699" s="620">
        <v>1</v>
      </c>
      <c r="E699" s="621">
        <v>2013</v>
      </c>
      <c r="F699" s="1074">
        <v>51.627279999999999</v>
      </c>
      <c r="G699" s="784">
        <f t="shared" si="22"/>
        <v>51.627279999999999</v>
      </c>
      <c r="H699" s="1075">
        <v>100</v>
      </c>
      <c r="I699" s="784">
        <f t="shared" si="23"/>
        <v>0</v>
      </c>
      <c r="J699" s="635"/>
      <c r="K699" s="693"/>
      <c r="L699" s="693"/>
      <c r="M699" s="635"/>
      <c r="N699" s="693"/>
      <c r="O699" s="693"/>
      <c r="P699" s="1844"/>
    </row>
    <row r="700" spans="1:16" s="775" customFormat="1" ht="27" x14ac:dyDescent="0.2">
      <c r="A700" s="606">
        <v>90</v>
      </c>
      <c r="B700" s="627" t="s">
        <v>682</v>
      </c>
      <c r="C700" s="575" t="s">
        <v>701</v>
      </c>
      <c r="D700" s="620">
        <v>1</v>
      </c>
      <c r="E700" s="621">
        <v>2013</v>
      </c>
      <c r="F700" s="1074">
        <v>1302.6600000000001</v>
      </c>
      <c r="G700" s="784">
        <f t="shared" si="22"/>
        <v>1302.6600000000001</v>
      </c>
      <c r="H700" s="1075">
        <v>100</v>
      </c>
      <c r="I700" s="784">
        <f t="shared" si="23"/>
        <v>0</v>
      </c>
      <c r="J700" s="635"/>
      <c r="K700" s="693"/>
      <c r="L700" s="693"/>
      <c r="M700" s="635"/>
      <c r="N700" s="693"/>
      <c r="O700" s="693"/>
      <c r="P700" s="1844"/>
    </row>
    <row r="701" spans="1:16" s="775" customFormat="1" ht="30" customHeight="1" x14ac:dyDescent="0.2">
      <c r="A701" s="606">
        <v>91</v>
      </c>
      <c r="B701" s="627" t="s">
        <v>683</v>
      </c>
      <c r="C701" s="575" t="s">
        <v>701</v>
      </c>
      <c r="D701" s="620">
        <v>1</v>
      </c>
      <c r="E701" s="621">
        <v>2013</v>
      </c>
      <c r="F701" s="1074">
        <v>95.087999999999994</v>
      </c>
      <c r="G701" s="784">
        <f t="shared" si="22"/>
        <v>95.087999999999994</v>
      </c>
      <c r="H701" s="1075">
        <v>100</v>
      </c>
      <c r="I701" s="784">
        <f t="shared" si="23"/>
        <v>0</v>
      </c>
      <c r="J701" s="635"/>
      <c r="K701" s="693"/>
      <c r="L701" s="693"/>
      <c r="M701" s="635"/>
      <c r="N701" s="693"/>
      <c r="O701" s="693"/>
      <c r="P701" s="1844"/>
    </row>
    <row r="702" spans="1:16" s="776" customFormat="1" ht="22.5" customHeight="1" x14ac:dyDescent="0.2">
      <c r="A702" s="606">
        <v>92</v>
      </c>
      <c r="B702" s="627" t="s">
        <v>684</v>
      </c>
      <c r="C702" s="575" t="s">
        <v>701</v>
      </c>
      <c r="D702" s="620">
        <v>1</v>
      </c>
      <c r="E702" s="621">
        <v>2014</v>
      </c>
      <c r="F702" s="1074">
        <v>300</v>
      </c>
      <c r="G702" s="784">
        <f t="shared" si="22"/>
        <v>270</v>
      </c>
      <c r="H702" s="1075">
        <v>90</v>
      </c>
      <c r="I702" s="784">
        <f t="shared" si="23"/>
        <v>30</v>
      </c>
      <c r="J702" s="681"/>
      <c r="K702" s="696"/>
      <c r="L702" s="696"/>
      <c r="M702" s="681"/>
      <c r="N702" s="696"/>
      <c r="O702" s="696"/>
      <c r="P702" s="1844"/>
    </row>
    <row r="703" spans="1:16" s="775" customFormat="1" ht="27" x14ac:dyDescent="0.2">
      <c r="A703" s="606">
        <v>93</v>
      </c>
      <c r="B703" s="627" t="s">
        <v>685</v>
      </c>
      <c r="C703" s="575" t="s">
        <v>701</v>
      </c>
      <c r="D703" s="620">
        <v>2</v>
      </c>
      <c r="E703" s="621">
        <v>2014</v>
      </c>
      <c r="F703" s="1074">
        <v>328.74</v>
      </c>
      <c r="G703" s="784">
        <f t="shared" si="22"/>
        <v>328.74</v>
      </c>
      <c r="H703" s="1075">
        <v>100</v>
      </c>
      <c r="I703" s="784">
        <f t="shared" si="23"/>
        <v>0</v>
      </c>
      <c r="J703" s="635"/>
      <c r="K703" s="693"/>
      <c r="L703" s="693"/>
      <c r="M703" s="635"/>
      <c r="N703" s="693"/>
      <c r="O703" s="693"/>
      <c r="P703" s="1844"/>
    </row>
    <row r="704" spans="1:16" s="775" customFormat="1" ht="13.5" x14ac:dyDescent="0.2">
      <c r="A704" s="606">
        <v>94</v>
      </c>
      <c r="B704" s="627" t="s">
        <v>686</v>
      </c>
      <c r="C704" s="575" t="s">
        <v>701</v>
      </c>
      <c r="D704" s="625">
        <v>2</v>
      </c>
      <c r="E704" s="626">
        <v>2014</v>
      </c>
      <c r="F704" s="1074">
        <v>117.6</v>
      </c>
      <c r="G704" s="784">
        <f t="shared" si="22"/>
        <v>117.6</v>
      </c>
      <c r="H704" s="1075">
        <v>100</v>
      </c>
      <c r="I704" s="784">
        <f t="shared" si="23"/>
        <v>0</v>
      </c>
      <c r="J704" s="635"/>
      <c r="K704" s="693"/>
      <c r="L704" s="693"/>
      <c r="M704" s="635"/>
      <c r="N704" s="693"/>
      <c r="O704" s="693"/>
      <c r="P704" s="1844"/>
    </row>
    <row r="705" spans="1:16" s="775" customFormat="1" ht="21.75" customHeight="1" x14ac:dyDescent="0.2">
      <c r="A705" s="606">
        <v>95</v>
      </c>
      <c r="B705" s="627" t="s">
        <v>687</v>
      </c>
      <c r="C705" s="575" t="s">
        <v>701</v>
      </c>
      <c r="D705" s="628">
        <v>3</v>
      </c>
      <c r="E705" s="628">
        <v>2014</v>
      </c>
      <c r="F705" s="1074">
        <v>132</v>
      </c>
      <c r="G705" s="784">
        <f t="shared" si="22"/>
        <v>132</v>
      </c>
      <c r="H705" s="1075">
        <v>100</v>
      </c>
      <c r="I705" s="784">
        <f t="shared" si="23"/>
        <v>0</v>
      </c>
      <c r="J705" s="635"/>
      <c r="K705" s="693"/>
      <c r="L705" s="693"/>
      <c r="M705" s="635"/>
      <c r="N705" s="693"/>
      <c r="O705" s="693"/>
      <c r="P705" s="1844"/>
    </row>
    <row r="706" spans="1:16" s="777" customFormat="1" ht="27" x14ac:dyDescent="0.2">
      <c r="A706" s="606">
        <v>96</v>
      </c>
      <c r="B706" s="627" t="s">
        <v>688</v>
      </c>
      <c r="C706" s="575" t="s">
        <v>701</v>
      </c>
      <c r="D706" s="628">
        <v>15</v>
      </c>
      <c r="E706" s="628">
        <v>2015</v>
      </c>
      <c r="F706" s="1074">
        <v>6885</v>
      </c>
      <c r="G706" s="784">
        <f t="shared" si="22"/>
        <v>6885</v>
      </c>
      <c r="H706" s="1075">
        <v>100</v>
      </c>
      <c r="I706" s="784">
        <f t="shared" si="23"/>
        <v>0</v>
      </c>
      <c r="J706" s="681"/>
      <c r="K706" s="696"/>
      <c r="L706" s="696"/>
      <c r="M706" s="681"/>
      <c r="N706" s="696"/>
      <c r="O706" s="696"/>
      <c r="P706" s="1844"/>
    </row>
    <row r="707" spans="1:16" s="777" customFormat="1" ht="27" x14ac:dyDescent="0.2">
      <c r="A707" s="606">
        <v>97</v>
      </c>
      <c r="B707" s="627" t="s">
        <v>689</v>
      </c>
      <c r="C707" s="575" t="s">
        <v>701</v>
      </c>
      <c r="D707" s="620">
        <v>15</v>
      </c>
      <c r="E707" s="628">
        <v>2015</v>
      </c>
      <c r="F707" s="1074">
        <v>885</v>
      </c>
      <c r="G707" s="784">
        <f t="shared" si="22"/>
        <v>885</v>
      </c>
      <c r="H707" s="1075">
        <v>100</v>
      </c>
      <c r="I707" s="784">
        <f t="shared" si="23"/>
        <v>0</v>
      </c>
      <c r="J707" s="681"/>
      <c r="K707" s="696"/>
      <c r="L707" s="696"/>
      <c r="M707" s="681"/>
      <c r="N707" s="696"/>
      <c r="O707" s="696"/>
      <c r="P707" s="1844"/>
    </row>
    <row r="708" spans="1:16" s="777" customFormat="1" ht="14.25" x14ac:dyDescent="0.2">
      <c r="A708" s="606">
        <v>98</v>
      </c>
      <c r="B708" s="627" t="s">
        <v>690</v>
      </c>
      <c r="C708" s="575" t="s">
        <v>701</v>
      </c>
      <c r="D708" s="620">
        <v>1</v>
      </c>
      <c r="E708" s="628">
        <v>2015</v>
      </c>
      <c r="F708" s="1074">
        <v>163.428</v>
      </c>
      <c r="G708" s="784">
        <f t="shared" si="22"/>
        <v>163.428</v>
      </c>
      <c r="H708" s="1075">
        <v>100</v>
      </c>
      <c r="I708" s="784">
        <f t="shared" si="23"/>
        <v>0</v>
      </c>
      <c r="J708" s="681"/>
      <c r="K708" s="696"/>
      <c r="L708" s="696"/>
      <c r="M708" s="681"/>
      <c r="N708" s="696"/>
      <c r="O708" s="696"/>
      <c r="P708" s="1844"/>
    </row>
    <row r="709" spans="1:16" s="777" customFormat="1" ht="14.25" x14ac:dyDescent="0.2">
      <c r="A709" s="606">
        <v>99</v>
      </c>
      <c r="B709" s="627" t="s">
        <v>691</v>
      </c>
      <c r="C709" s="575" t="s">
        <v>701</v>
      </c>
      <c r="D709" s="620">
        <v>1</v>
      </c>
      <c r="E709" s="628">
        <v>2015</v>
      </c>
      <c r="F709" s="1074">
        <v>542</v>
      </c>
      <c r="G709" s="784">
        <f t="shared" si="22"/>
        <v>542</v>
      </c>
      <c r="H709" s="1075">
        <v>100</v>
      </c>
      <c r="I709" s="784">
        <f t="shared" si="23"/>
        <v>0</v>
      </c>
      <c r="J709" s="681"/>
      <c r="K709" s="696"/>
      <c r="L709" s="696"/>
      <c r="M709" s="681"/>
      <c r="N709" s="696"/>
      <c r="O709" s="696"/>
      <c r="P709" s="1844"/>
    </row>
    <row r="710" spans="1:16" s="777" customFormat="1" ht="14.25" x14ac:dyDescent="0.2">
      <c r="A710" s="606">
        <v>100</v>
      </c>
      <c r="B710" s="627" t="s">
        <v>692</v>
      </c>
      <c r="C710" s="575" t="s">
        <v>701</v>
      </c>
      <c r="D710" s="620">
        <v>1</v>
      </c>
      <c r="E710" s="628">
        <v>2015</v>
      </c>
      <c r="F710" s="1074">
        <v>132.22399999999999</v>
      </c>
      <c r="G710" s="784">
        <f t="shared" si="22"/>
        <v>132.22399999999999</v>
      </c>
      <c r="H710" s="1075">
        <v>100</v>
      </c>
      <c r="I710" s="784">
        <f t="shared" si="23"/>
        <v>0</v>
      </c>
      <c r="J710" s="681"/>
      <c r="K710" s="696"/>
      <c r="L710" s="696"/>
      <c r="M710" s="681"/>
      <c r="N710" s="696"/>
      <c r="O710" s="696"/>
      <c r="P710" s="1844"/>
    </row>
    <row r="711" spans="1:16" s="777" customFormat="1" ht="14.25" x14ac:dyDescent="0.2">
      <c r="A711" s="606">
        <v>101</v>
      </c>
      <c r="B711" s="627" t="s">
        <v>693</v>
      </c>
      <c r="C711" s="575" t="s">
        <v>701</v>
      </c>
      <c r="D711" s="620">
        <v>1</v>
      </c>
      <c r="E711" s="628">
        <v>2015</v>
      </c>
      <c r="F711" s="1074">
        <v>283</v>
      </c>
      <c r="G711" s="784">
        <f t="shared" si="22"/>
        <v>283</v>
      </c>
      <c r="H711" s="1075">
        <v>100</v>
      </c>
      <c r="I711" s="784">
        <f t="shared" si="23"/>
        <v>0</v>
      </c>
      <c r="J711" s="681"/>
      <c r="K711" s="696"/>
      <c r="L711" s="696"/>
      <c r="M711" s="681"/>
      <c r="N711" s="696"/>
      <c r="O711" s="696"/>
      <c r="P711" s="1844"/>
    </row>
    <row r="712" spans="1:16" s="777" customFormat="1" ht="14.25" x14ac:dyDescent="0.2">
      <c r="A712" s="606">
        <v>102</v>
      </c>
      <c r="B712" s="627" t="s">
        <v>690</v>
      </c>
      <c r="C712" s="575" t="s">
        <v>701</v>
      </c>
      <c r="D712" s="620">
        <v>1</v>
      </c>
      <c r="E712" s="628">
        <v>2015</v>
      </c>
      <c r="F712" s="1074">
        <v>164.94</v>
      </c>
      <c r="G712" s="784">
        <f t="shared" si="22"/>
        <v>164.94</v>
      </c>
      <c r="H712" s="1075">
        <v>100</v>
      </c>
      <c r="I712" s="784">
        <f t="shared" si="23"/>
        <v>0</v>
      </c>
      <c r="J712" s="681"/>
      <c r="K712" s="696"/>
      <c r="L712" s="696"/>
      <c r="M712" s="681"/>
      <c r="N712" s="696"/>
      <c r="O712" s="696"/>
      <c r="P712" s="1844"/>
    </row>
    <row r="713" spans="1:16" s="776" customFormat="1" ht="108" x14ac:dyDescent="0.2">
      <c r="A713" s="606">
        <v>103</v>
      </c>
      <c r="B713" s="627" t="s">
        <v>694</v>
      </c>
      <c r="C713" s="575" t="s">
        <v>701</v>
      </c>
      <c r="D713" s="620">
        <v>1</v>
      </c>
      <c r="E713" s="628">
        <v>2016</v>
      </c>
      <c r="F713" s="1074">
        <v>732.27</v>
      </c>
      <c r="G713" s="784">
        <f t="shared" si="22"/>
        <v>732.27</v>
      </c>
      <c r="H713" s="1075">
        <v>100</v>
      </c>
      <c r="I713" s="784">
        <f t="shared" si="23"/>
        <v>0</v>
      </c>
      <c r="J713" s="681"/>
      <c r="K713" s="696"/>
      <c r="L713" s="696"/>
      <c r="M713" s="681"/>
      <c r="N713" s="696"/>
      <c r="O713" s="696"/>
      <c r="P713" s="1844"/>
    </row>
    <row r="714" spans="1:16" s="775" customFormat="1" ht="13.5" x14ac:dyDescent="0.2">
      <c r="A714" s="606">
        <v>104</v>
      </c>
      <c r="B714" s="627" t="s">
        <v>695</v>
      </c>
      <c r="C714" s="575" t="s">
        <v>701</v>
      </c>
      <c r="D714" s="620">
        <v>3</v>
      </c>
      <c r="E714" s="628">
        <v>2016</v>
      </c>
      <c r="F714" s="1074">
        <v>85.5</v>
      </c>
      <c r="G714" s="784">
        <f t="shared" si="22"/>
        <v>85.5</v>
      </c>
      <c r="H714" s="1075">
        <v>100</v>
      </c>
      <c r="I714" s="784">
        <f t="shared" si="23"/>
        <v>0</v>
      </c>
      <c r="J714" s="635"/>
      <c r="K714" s="693"/>
      <c r="L714" s="693"/>
      <c r="M714" s="635"/>
      <c r="N714" s="693"/>
      <c r="O714" s="693"/>
      <c r="P714" s="1844"/>
    </row>
    <row r="715" spans="1:16" s="775" customFormat="1" ht="13.5" x14ac:dyDescent="0.2">
      <c r="A715" s="606">
        <v>105</v>
      </c>
      <c r="B715" s="627" t="s">
        <v>696</v>
      </c>
      <c r="C715" s="575" t="s">
        <v>701</v>
      </c>
      <c r="D715" s="620">
        <v>5</v>
      </c>
      <c r="E715" s="628">
        <v>2016</v>
      </c>
      <c r="F715" s="1074">
        <v>210</v>
      </c>
      <c r="G715" s="784">
        <f t="shared" si="22"/>
        <v>210</v>
      </c>
      <c r="H715" s="1075">
        <v>100</v>
      </c>
      <c r="I715" s="784">
        <f t="shared" si="23"/>
        <v>0</v>
      </c>
      <c r="J715" s="635"/>
      <c r="K715" s="693"/>
      <c r="L715" s="693"/>
      <c r="M715" s="635"/>
      <c r="N715" s="693"/>
      <c r="O715" s="693"/>
      <c r="P715" s="1844"/>
    </row>
    <row r="716" spans="1:16" s="775" customFormat="1" ht="13.5" x14ac:dyDescent="0.2">
      <c r="A716" s="606">
        <v>106</v>
      </c>
      <c r="B716" s="627" t="s">
        <v>697</v>
      </c>
      <c r="C716" s="575" t="s">
        <v>701</v>
      </c>
      <c r="D716" s="620">
        <v>1</v>
      </c>
      <c r="E716" s="628">
        <v>2016</v>
      </c>
      <c r="F716" s="1074">
        <v>26.52</v>
      </c>
      <c r="G716" s="784">
        <f t="shared" si="22"/>
        <v>26.52</v>
      </c>
      <c r="H716" s="1075">
        <v>100</v>
      </c>
      <c r="I716" s="784">
        <f t="shared" si="23"/>
        <v>0</v>
      </c>
      <c r="J716" s="635"/>
      <c r="K716" s="693"/>
      <c r="L716" s="693"/>
      <c r="M716" s="635"/>
      <c r="N716" s="693"/>
      <c r="O716" s="693"/>
      <c r="P716" s="1844"/>
    </row>
    <row r="717" spans="1:16" s="775" customFormat="1" ht="27" x14ac:dyDescent="0.2">
      <c r="A717" s="606">
        <v>107</v>
      </c>
      <c r="B717" s="627" t="s">
        <v>698</v>
      </c>
      <c r="C717" s="575" t="s">
        <v>701</v>
      </c>
      <c r="D717" s="620">
        <v>1</v>
      </c>
      <c r="E717" s="628">
        <v>2016</v>
      </c>
      <c r="F717" s="1074">
        <v>149.88</v>
      </c>
      <c r="G717" s="784">
        <f t="shared" si="22"/>
        <v>149.88</v>
      </c>
      <c r="H717" s="1075">
        <v>100</v>
      </c>
      <c r="I717" s="784">
        <f t="shared" si="23"/>
        <v>0</v>
      </c>
      <c r="J717" s="635"/>
      <c r="K717" s="693"/>
      <c r="L717" s="693"/>
      <c r="M717" s="635"/>
      <c r="N717" s="693"/>
      <c r="O717" s="693"/>
      <c r="P717" s="1844"/>
    </row>
    <row r="718" spans="1:16" s="775" customFormat="1" ht="13.5" x14ac:dyDescent="0.2">
      <c r="A718" s="606">
        <v>108</v>
      </c>
      <c r="B718" s="627" t="s">
        <v>699</v>
      </c>
      <c r="C718" s="652" t="s">
        <v>701</v>
      </c>
      <c r="D718" s="625">
        <v>3</v>
      </c>
      <c r="E718" s="628">
        <v>2016</v>
      </c>
      <c r="F718" s="1079">
        <v>86.22</v>
      </c>
      <c r="G718" s="784">
        <f t="shared" si="22"/>
        <v>86.22</v>
      </c>
      <c r="H718" s="1075">
        <v>100</v>
      </c>
      <c r="I718" s="784">
        <f t="shared" si="23"/>
        <v>0</v>
      </c>
      <c r="J718" s="635"/>
      <c r="K718" s="693"/>
      <c r="L718" s="693"/>
      <c r="M718" s="635"/>
      <c r="N718" s="693"/>
      <c r="O718" s="693"/>
      <c r="P718" s="1844"/>
    </row>
    <row r="719" spans="1:16" s="775" customFormat="1" ht="13.5" x14ac:dyDescent="0.2">
      <c r="A719" s="606">
        <v>109</v>
      </c>
      <c r="B719" s="627" t="s">
        <v>690</v>
      </c>
      <c r="C719" s="575" t="s">
        <v>701</v>
      </c>
      <c r="D719" s="628">
        <v>1</v>
      </c>
      <c r="E719" s="628">
        <v>2016</v>
      </c>
      <c r="F719" s="1074">
        <v>146.1</v>
      </c>
      <c r="G719" s="784">
        <f t="shared" si="22"/>
        <v>87.66</v>
      </c>
      <c r="H719" s="1075">
        <v>60</v>
      </c>
      <c r="I719" s="784">
        <f t="shared" si="23"/>
        <v>58.44</v>
      </c>
      <c r="J719" s="635"/>
      <c r="K719" s="693"/>
      <c r="L719" s="693"/>
      <c r="M719" s="635"/>
      <c r="N719" s="693"/>
      <c r="O719" s="693">
        <f>+M719*N719</f>
        <v>0</v>
      </c>
      <c r="P719" s="1844"/>
    </row>
    <row r="720" spans="1:16" s="775" customFormat="1" ht="31.5" customHeight="1" x14ac:dyDescent="0.2">
      <c r="A720" s="606">
        <v>110</v>
      </c>
      <c r="B720" s="627" t="s">
        <v>700</v>
      </c>
      <c r="C720" s="575" t="s">
        <v>701</v>
      </c>
      <c r="D720" s="628">
        <v>1</v>
      </c>
      <c r="E720" s="628">
        <v>2017</v>
      </c>
      <c r="F720" s="1074">
        <v>95.09</v>
      </c>
      <c r="G720" s="784">
        <f t="shared" si="22"/>
        <v>95.09</v>
      </c>
      <c r="H720" s="1075">
        <v>100</v>
      </c>
      <c r="I720" s="784">
        <f t="shared" si="23"/>
        <v>0</v>
      </c>
      <c r="J720" s="635"/>
      <c r="K720" s="693"/>
      <c r="L720" s="693"/>
      <c r="M720" s="635"/>
      <c r="N720" s="693"/>
      <c r="O720" s="693"/>
      <c r="P720" s="1844"/>
    </row>
    <row r="721" spans="1:16" s="775" customFormat="1" ht="67.5" x14ac:dyDescent="0.2">
      <c r="A721" s="606">
        <v>111</v>
      </c>
      <c r="B721" s="627" t="s">
        <v>702</v>
      </c>
      <c r="C721" s="575" t="s">
        <v>703</v>
      </c>
      <c r="D721" s="628">
        <v>3</v>
      </c>
      <c r="E721" s="628">
        <v>2017</v>
      </c>
      <c r="F721" s="1074">
        <v>1616.4</v>
      </c>
      <c r="G721" s="784">
        <f t="shared" si="22"/>
        <v>1454.7600000000002</v>
      </c>
      <c r="H721" s="1075">
        <v>90</v>
      </c>
      <c r="I721" s="784">
        <f t="shared" si="23"/>
        <v>161.63999999999987</v>
      </c>
      <c r="J721" s="635"/>
      <c r="K721" s="693"/>
      <c r="L721" s="693"/>
      <c r="M721" s="635"/>
      <c r="N721" s="693"/>
      <c r="O721" s="693"/>
      <c r="P721" s="1844"/>
    </row>
    <row r="722" spans="1:16" s="775" customFormat="1" ht="27" x14ac:dyDescent="0.2">
      <c r="A722" s="606">
        <v>112</v>
      </c>
      <c r="B722" s="627" t="s">
        <v>704</v>
      </c>
      <c r="C722" s="575" t="s">
        <v>703</v>
      </c>
      <c r="D722" s="628">
        <v>5</v>
      </c>
      <c r="E722" s="628">
        <v>2017</v>
      </c>
      <c r="F722" s="1074">
        <v>3750</v>
      </c>
      <c r="G722" s="784">
        <f t="shared" si="22"/>
        <v>3375</v>
      </c>
      <c r="H722" s="1075">
        <v>90</v>
      </c>
      <c r="I722" s="784">
        <f t="shared" si="23"/>
        <v>375</v>
      </c>
      <c r="J722" s="635"/>
      <c r="K722" s="693"/>
      <c r="L722" s="693"/>
      <c r="M722" s="635"/>
      <c r="N722" s="693"/>
      <c r="O722" s="693"/>
      <c r="P722" s="1844"/>
    </row>
    <row r="723" spans="1:16" s="775" customFormat="1" ht="13.5" x14ac:dyDescent="0.2">
      <c r="A723" s="606">
        <v>113</v>
      </c>
      <c r="B723" s="627" t="s">
        <v>695</v>
      </c>
      <c r="C723" s="575" t="s">
        <v>701</v>
      </c>
      <c r="D723" s="628">
        <v>1</v>
      </c>
      <c r="E723" s="628">
        <v>2017</v>
      </c>
      <c r="F723" s="1074">
        <v>29.7</v>
      </c>
      <c r="G723" s="784">
        <f t="shared" si="22"/>
        <v>26.73</v>
      </c>
      <c r="H723" s="1075">
        <v>90</v>
      </c>
      <c r="I723" s="784">
        <f t="shared" si="23"/>
        <v>2.9699999999999989</v>
      </c>
      <c r="J723" s="635"/>
      <c r="K723" s="693"/>
      <c r="L723" s="693"/>
      <c r="M723" s="635"/>
      <c r="N723" s="693"/>
      <c r="O723" s="693"/>
      <c r="P723" s="1844"/>
    </row>
    <row r="724" spans="1:16" s="775" customFormat="1" ht="13.5" x14ac:dyDescent="0.2">
      <c r="A724" s="606">
        <v>114</v>
      </c>
      <c r="B724" s="627" t="s">
        <v>705</v>
      </c>
      <c r="C724" s="575" t="s">
        <v>703</v>
      </c>
      <c r="D724" s="628">
        <v>1</v>
      </c>
      <c r="E724" s="628">
        <v>2018</v>
      </c>
      <c r="F724" s="1074">
        <v>404.685</v>
      </c>
      <c r="G724" s="784">
        <f t="shared" si="22"/>
        <v>404.685</v>
      </c>
      <c r="H724" s="1075">
        <v>100</v>
      </c>
      <c r="I724" s="784">
        <f t="shared" si="23"/>
        <v>0</v>
      </c>
      <c r="J724" s="635"/>
      <c r="K724" s="693"/>
      <c r="L724" s="693"/>
      <c r="M724" s="635"/>
      <c r="N724" s="693"/>
      <c r="O724" s="693"/>
      <c r="P724" s="1844"/>
    </row>
    <row r="725" spans="1:16" s="775" customFormat="1" ht="27" x14ac:dyDescent="0.2">
      <c r="A725" s="606">
        <v>115</v>
      </c>
      <c r="B725" s="627" t="s">
        <v>706</v>
      </c>
      <c r="C725" s="575" t="s">
        <v>701</v>
      </c>
      <c r="D725" s="628">
        <v>1</v>
      </c>
      <c r="E725" s="628">
        <v>2018</v>
      </c>
      <c r="F725" s="1074">
        <v>436.32</v>
      </c>
      <c r="G725" s="784">
        <f t="shared" si="22"/>
        <v>436.32</v>
      </c>
      <c r="H725" s="1075">
        <v>100</v>
      </c>
      <c r="I725" s="784">
        <f t="shared" si="23"/>
        <v>0</v>
      </c>
      <c r="J725" s="635"/>
      <c r="K725" s="693"/>
      <c r="L725" s="693"/>
      <c r="M725" s="635"/>
      <c r="N725" s="693"/>
      <c r="O725" s="693"/>
      <c r="P725" s="1844"/>
    </row>
    <row r="726" spans="1:16" s="775" customFormat="1" ht="27" x14ac:dyDescent="0.2">
      <c r="A726" s="606">
        <v>116</v>
      </c>
      <c r="B726" s="627" t="s">
        <v>707</v>
      </c>
      <c r="C726" s="575" t="s">
        <v>701</v>
      </c>
      <c r="D726" s="628">
        <v>2</v>
      </c>
      <c r="E726" s="628">
        <v>2018</v>
      </c>
      <c r="F726" s="1074">
        <v>167.28</v>
      </c>
      <c r="G726" s="784">
        <f t="shared" si="22"/>
        <v>167.28</v>
      </c>
      <c r="H726" s="1075">
        <v>100</v>
      </c>
      <c r="I726" s="784">
        <f t="shared" si="23"/>
        <v>0</v>
      </c>
      <c r="J726" s="635"/>
      <c r="K726" s="693"/>
      <c r="L726" s="693"/>
      <c r="M726" s="635"/>
      <c r="N726" s="693"/>
      <c r="O726" s="693"/>
      <c r="P726" s="1844"/>
    </row>
    <row r="727" spans="1:16" s="775" customFormat="1" ht="13.5" x14ac:dyDescent="0.2">
      <c r="A727" s="606">
        <v>117</v>
      </c>
      <c r="B727" s="627" t="s">
        <v>695</v>
      </c>
      <c r="C727" s="575" t="s">
        <v>701</v>
      </c>
      <c r="D727" s="628">
        <v>2</v>
      </c>
      <c r="E727" s="628">
        <v>2018</v>
      </c>
      <c r="F727" s="1074">
        <v>59.4</v>
      </c>
      <c r="G727" s="784">
        <f t="shared" si="22"/>
        <v>53.46</v>
      </c>
      <c r="H727" s="1075">
        <v>90</v>
      </c>
      <c r="I727" s="784">
        <f t="shared" si="23"/>
        <v>5.9399999999999977</v>
      </c>
      <c r="J727" s="635"/>
      <c r="K727" s="693"/>
      <c r="L727" s="693"/>
      <c r="M727" s="635"/>
      <c r="N727" s="693"/>
      <c r="O727" s="693"/>
      <c r="P727" s="1844"/>
    </row>
    <row r="728" spans="1:16" ht="13.5" customHeight="1" x14ac:dyDescent="0.2">
      <c r="A728" s="606">
        <v>1</v>
      </c>
      <c r="B728" s="278" t="s">
        <v>1701</v>
      </c>
      <c r="C728" s="575" t="s">
        <v>701</v>
      </c>
      <c r="D728" s="606">
        <v>6</v>
      </c>
      <c r="E728" s="606" t="s">
        <v>1702</v>
      </c>
      <c r="F728" s="1080">
        <v>697.2</v>
      </c>
      <c r="G728" s="784">
        <f t="shared" si="22"/>
        <v>697.2</v>
      </c>
      <c r="H728" s="1081">
        <v>100</v>
      </c>
      <c r="I728" s="784">
        <f t="shared" si="23"/>
        <v>0</v>
      </c>
      <c r="J728" s="644"/>
      <c r="K728" s="692"/>
      <c r="L728" s="692"/>
      <c r="M728" s="643"/>
      <c r="N728" s="697"/>
      <c r="O728" s="697"/>
      <c r="P728" s="1834" t="s">
        <v>533</v>
      </c>
    </row>
    <row r="729" spans="1:16" ht="13.5" x14ac:dyDescent="0.2">
      <c r="A729" s="606">
        <v>2</v>
      </c>
      <c r="B729" s="278" t="s">
        <v>1701</v>
      </c>
      <c r="C729" s="575" t="s">
        <v>701</v>
      </c>
      <c r="D729" s="606">
        <v>13</v>
      </c>
      <c r="E729" s="606" t="s">
        <v>1702</v>
      </c>
      <c r="F729" s="1080">
        <v>1692</v>
      </c>
      <c r="G729" s="784">
        <f t="shared" si="22"/>
        <v>1692</v>
      </c>
      <c r="H729" s="1081">
        <v>100</v>
      </c>
      <c r="I729" s="784">
        <f t="shared" si="23"/>
        <v>0</v>
      </c>
      <c r="J729" s="644"/>
      <c r="K729" s="692"/>
      <c r="L729" s="692"/>
      <c r="M729" s="643"/>
      <c r="N729" s="697"/>
      <c r="O729" s="697"/>
      <c r="P729" s="1835"/>
    </row>
    <row r="730" spans="1:16" ht="13.5" x14ac:dyDescent="0.2">
      <c r="A730" s="606">
        <v>3</v>
      </c>
      <c r="B730" s="278" t="s">
        <v>1701</v>
      </c>
      <c r="C730" s="575" t="s">
        <v>701</v>
      </c>
      <c r="D730" s="606">
        <v>32</v>
      </c>
      <c r="E730" s="606" t="s">
        <v>1702</v>
      </c>
      <c r="F730" s="1080">
        <v>5354.8</v>
      </c>
      <c r="G730" s="784">
        <f t="shared" si="22"/>
        <v>5354.8</v>
      </c>
      <c r="H730" s="1081">
        <v>100</v>
      </c>
      <c r="I730" s="784">
        <f t="shared" si="23"/>
        <v>0</v>
      </c>
      <c r="J730" s="644"/>
      <c r="K730" s="692"/>
      <c r="L730" s="692"/>
      <c r="M730" s="643"/>
      <c r="N730" s="697"/>
      <c r="O730" s="697"/>
      <c r="P730" s="1835"/>
    </row>
    <row r="731" spans="1:16" ht="13.5" x14ac:dyDescent="0.2">
      <c r="A731" s="606">
        <v>4</v>
      </c>
      <c r="B731" s="278" t="s">
        <v>1701</v>
      </c>
      <c r="C731" s="575" t="s">
        <v>701</v>
      </c>
      <c r="D731" s="606">
        <v>14</v>
      </c>
      <c r="E731" s="606" t="s">
        <v>1702</v>
      </c>
      <c r="F731" s="1080">
        <v>3058.6</v>
      </c>
      <c r="G731" s="784">
        <f t="shared" ref="G731:G794" si="24">F731*H731%</f>
        <v>3058.6</v>
      </c>
      <c r="H731" s="1081">
        <v>100</v>
      </c>
      <c r="I731" s="784">
        <f t="shared" ref="I731:I794" si="25">F731-G731</f>
        <v>0</v>
      </c>
      <c r="J731" s="644"/>
      <c r="K731" s="692"/>
      <c r="L731" s="692"/>
      <c r="M731" s="643"/>
      <c r="N731" s="697"/>
      <c r="O731" s="697"/>
      <c r="P731" s="1835"/>
    </row>
    <row r="732" spans="1:16" ht="13.5" x14ac:dyDescent="0.2">
      <c r="A732" s="606">
        <v>5</v>
      </c>
      <c r="B732" s="278" t="s">
        <v>1703</v>
      </c>
      <c r="C732" s="575" t="s">
        <v>701</v>
      </c>
      <c r="D732" s="606">
        <v>5</v>
      </c>
      <c r="E732" s="606" t="s">
        <v>1702</v>
      </c>
      <c r="F732" s="1080">
        <v>1629.8</v>
      </c>
      <c r="G732" s="784">
        <f t="shared" si="24"/>
        <v>1629.8</v>
      </c>
      <c r="H732" s="1081">
        <v>100</v>
      </c>
      <c r="I732" s="784">
        <f t="shared" si="25"/>
        <v>0</v>
      </c>
      <c r="J732" s="644"/>
      <c r="K732" s="692"/>
      <c r="L732" s="692"/>
      <c r="M732" s="643"/>
      <c r="N732" s="697"/>
      <c r="O732" s="697"/>
      <c r="P732" s="1835"/>
    </row>
    <row r="733" spans="1:16" ht="13.5" x14ac:dyDescent="0.2">
      <c r="A733" s="606">
        <v>6</v>
      </c>
      <c r="B733" s="278" t="s">
        <v>622</v>
      </c>
      <c r="C733" s="575" t="s">
        <v>701</v>
      </c>
      <c r="D733" s="606">
        <v>5</v>
      </c>
      <c r="E733" s="606" t="s">
        <v>1702</v>
      </c>
      <c r="F733" s="1080">
        <v>764.2</v>
      </c>
      <c r="G733" s="784">
        <f t="shared" si="24"/>
        <v>764.2</v>
      </c>
      <c r="H733" s="1081">
        <v>100</v>
      </c>
      <c r="I733" s="784">
        <f t="shared" si="25"/>
        <v>0</v>
      </c>
      <c r="J733" s="644"/>
      <c r="K733" s="692"/>
      <c r="L733" s="692"/>
      <c r="M733" s="643"/>
      <c r="N733" s="697"/>
      <c r="O733" s="697"/>
      <c r="P733" s="1835"/>
    </row>
    <row r="734" spans="1:16" ht="13.5" x14ac:dyDescent="0.2">
      <c r="A734" s="606">
        <v>7</v>
      </c>
      <c r="B734" s="278" t="s">
        <v>1704</v>
      </c>
      <c r="C734" s="575" t="s">
        <v>701</v>
      </c>
      <c r="D734" s="606">
        <v>5</v>
      </c>
      <c r="E734" s="606" t="s">
        <v>1702</v>
      </c>
      <c r="F734" s="1080">
        <v>181.8</v>
      </c>
      <c r="G734" s="784">
        <f t="shared" si="24"/>
        <v>181.8</v>
      </c>
      <c r="H734" s="1081">
        <v>100</v>
      </c>
      <c r="I734" s="784">
        <f t="shared" si="25"/>
        <v>0</v>
      </c>
      <c r="J734" s="644"/>
      <c r="K734" s="692"/>
      <c r="L734" s="692"/>
      <c r="M734" s="643"/>
      <c r="N734" s="697"/>
      <c r="O734" s="697"/>
      <c r="P734" s="1835"/>
    </row>
    <row r="735" spans="1:16" ht="13.5" x14ac:dyDescent="0.2">
      <c r="A735" s="606">
        <v>8</v>
      </c>
      <c r="B735" s="278" t="s">
        <v>1705</v>
      </c>
      <c r="C735" s="575" t="s">
        <v>701</v>
      </c>
      <c r="D735" s="606">
        <v>5</v>
      </c>
      <c r="E735" s="606" t="s">
        <v>1702</v>
      </c>
      <c r="F735" s="1080">
        <v>642.20000000000005</v>
      </c>
      <c r="G735" s="784">
        <f t="shared" si="24"/>
        <v>642.20000000000005</v>
      </c>
      <c r="H735" s="1081">
        <v>100</v>
      </c>
      <c r="I735" s="784">
        <f t="shared" si="25"/>
        <v>0</v>
      </c>
      <c r="J735" s="644"/>
      <c r="K735" s="692"/>
      <c r="L735" s="692"/>
      <c r="M735" s="643"/>
      <c r="N735" s="697"/>
      <c r="O735" s="697"/>
      <c r="P735" s="1835"/>
    </row>
    <row r="736" spans="1:16" ht="13.5" x14ac:dyDescent="0.2">
      <c r="A736" s="606">
        <v>9</v>
      </c>
      <c r="B736" s="278" t="s">
        <v>1706</v>
      </c>
      <c r="C736" s="575" t="s">
        <v>701</v>
      </c>
      <c r="D736" s="606">
        <v>5</v>
      </c>
      <c r="E736" s="606" t="s">
        <v>1702</v>
      </c>
      <c r="F736" s="1080">
        <v>437.4</v>
      </c>
      <c r="G736" s="784">
        <f t="shared" si="24"/>
        <v>437.4</v>
      </c>
      <c r="H736" s="1081">
        <v>100</v>
      </c>
      <c r="I736" s="784">
        <f t="shared" si="25"/>
        <v>0</v>
      </c>
      <c r="J736" s="644"/>
      <c r="K736" s="692"/>
      <c r="L736" s="692"/>
      <c r="M736" s="643"/>
      <c r="N736" s="697"/>
      <c r="O736" s="697"/>
      <c r="P736" s="1835"/>
    </row>
    <row r="737" spans="1:16" ht="13.5" x14ac:dyDescent="0.2">
      <c r="A737" s="606">
        <v>10</v>
      </c>
      <c r="B737" s="278" t="s">
        <v>1707</v>
      </c>
      <c r="C737" s="575" t="s">
        <v>701</v>
      </c>
      <c r="D737" s="606">
        <v>1</v>
      </c>
      <c r="E737" s="606" t="s">
        <v>1702</v>
      </c>
      <c r="F737" s="1080">
        <v>2501.1999999999998</v>
      </c>
      <c r="G737" s="784">
        <f t="shared" si="24"/>
        <v>2501.1999999999998</v>
      </c>
      <c r="H737" s="1081">
        <v>100</v>
      </c>
      <c r="I737" s="784">
        <f t="shared" si="25"/>
        <v>0</v>
      </c>
      <c r="J737" s="644"/>
      <c r="K737" s="692"/>
      <c r="L737" s="692"/>
      <c r="M737" s="643"/>
      <c r="N737" s="697"/>
      <c r="O737" s="697"/>
      <c r="P737" s="1835"/>
    </row>
    <row r="738" spans="1:16" ht="13.5" x14ac:dyDescent="0.2">
      <c r="A738" s="606">
        <v>11</v>
      </c>
      <c r="B738" s="278" t="s">
        <v>1708</v>
      </c>
      <c r="C738" s="575" t="s">
        <v>701</v>
      </c>
      <c r="D738" s="606">
        <v>1</v>
      </c>
      <c r="E738" s="606" t="s">
        <v>1702</v>
      </c>
      <c r="F738" s="1080">
        <v>275.2</v>
      </c>
      <c r="G738" s="784">
        <f t="shared" si="24"/>
        <v>275.2</v>
      </c>
      <c r="H738" s="1081">
        <v>100</v>
      </c>
      <c r="I738" s="784">
        <f t="shared" si="25"/>
        <v>0</v>
      </c>
      <c r="J738" s="644"/>
      <c r="K738" s="692"/>
      <c r="L738" s="692"/>
      <c r="M738" s="643"/>
      <c r="N738" s="697"/>
      <c r="O738" s="697"/>
      <c r="P738" s="1835"/>
    </row>
    <row r="739" spans="1:16" ht="13.5" x14ac:dyDescent="0.2">
      <c r="A739" s="606">
        <v>12</v>
      </c>
      <c r="B739" s="278" t="s">
        <v>1709</v>
      </c>
      <c r="C739" s="575" t="s">
        <v>701</v>
      </c>
      <c r="D739" s="606">
        <v>2</v>
      </c>
      <c r="E739" s="606" t="s">
        <v>1702</v>
      </c>
      <c r="F739" s="1080">
        <v>349.5</v>
      </c>
      <c r="G739" s="784">
        <f t="shared" si="24"/>
        <v>349.5</v>
      </c>
      <c r="H739" s="1081">
        <v>100</v>
      </c>
      <c r="I739" s="784">
        <f t="shared" si="25"/>
        <v>0</v>
      </c>
      <c r="J739" s="644"/>
      <c r="K739" s="692"/>
      <c r="L739" s="692"/>
      <c r="M739" s="643"/>
      <c r="N739" s="697"/>
      <c r="O739" s="697"/>
      <c r="P739" s="1835"/>
    </row>
    <row r="740" spans="1:16" ht="13.5" x14ac:dyDescent="0.2">
      <c r="A740" s="606">
        <v>13</v>
      </c>
      <c r="B740" s="278" t="s">
        <v>1710</v>
      </c>
      <c r="C740" s="575" t="s">
        <v>701</v>
      </c>
      <c r="D740" s="606">
        <v>1</v>
      </c>
      <c r="E740" s="606" t="s">
        <v>1702</v>
      </c>
      <c r="F740" s="1080">
        <v>20424.599999999999</v>
      </c>
      <c r="G740" s="784">
        <f t="shared" si="24"/>
        <v>20424.599999999999</v>
      </c>
      <c r="H740" s="1081">
        <v>100</v>
      </c>
      <c r="I740" s="784">
        <f t="shared" si="25"/>
        <v>0</v>
      </c>
      <c r="J740" s="644"/>
      <c r="K740" s="692"/>
      <c r="L740" s="692"/>
      <c r="M740" s="643"/>
      <c r="N740" s="697"/>
      <c r="O740" s="697"/>
      <c r="P740" s="1835"/>
    </row>
    <row r="741" spans="1:16" ht="13.5" x14ac:dyDescent="0.2">
      <c r="A741" s="606">
        <v>14</v>
      </c>
      <c r="B741" s="278" t="s">
        <v>1711</v>
      </c>
      <c r="C741" s="575" t="s">
        <v>701</v>
      </c>
      <c r="D741" s="606">
        <v>1</v>
      </c>
      <c r="E741" s="606" t="s">
        <v>1702</v>
      </c>
      <c r="F741" s="1080">
        <v>1069.4000000000001</v>
      </c>
      <c r="G741" s="784">
        <f t="shared" si="24"/>
        <v>1069.4000000000001</v>
      </c>
      <c r="H741" s="1081">
        <v>100</v>
      </c>
      <c r="I741" s="784">
        <f t="shared" si="25"/>
        <v>0</v>
      </c>
      <c r="J741" s="644"/>
      <c r="K741" s="692"/>
      <c r="L741" s="692"/>
      <c r="M741" s="643"/>
      <c r="N741" s="697"/>
      <c r="O741" s="697"/>
      <c r="P741" s="1835"/>
    </row>
    <row r="742" spans="1:16" ht="13.5" x14ac:dyDescent="0.2">
      <c r="A742" s="606">
        <v>15</v>
      </c>
      <c r="B742" s="278" t="s">
        <v>1712</v>
      </c>
      <c r="C742" s="575" t="s">
        <v>701</v>
      </c>
      <c r="D742" s="606">
        <v>6</v>
      </c>
      <c r="E742" s="606" t="s">
        <v>1702</v>
      </c>
      <c r="F742" s="1080">
        <v>3454.9</v>
      </c>
      <c r="G742" s="784">
        <f t="shared" si="24"/>
        <v>3454.9</v>
      </c>
      <c r="H742" s="1081">
        <v>100</v>
      </c>
      <c r="I742" s="784">
        <f t="shared" si="25"/>
        <v>0</v>
      </c>
      <c r="J742" s="644"/>
      <c r="K742" s="692"/>
      <c r="L742" s="692"/>
      <c r="M742" s="643"/>
      <c r="N742" s="697"/>
      <c r="O742" s="697"/>
      <c r="P742" s="1835"/>
    </row>
    <row r="743" spans="1:16" ht="13.5" x14ac:dyDescent="0.2">
      <c r="A743" s="606">
        <v>16</v>
      </c>
      <c r="B743" s="278" t="s">
        <v>1713</v>
      </c>
      <c r="C743" s="575" t="s">
        <v>701</v>
      </c>
      <c r="D743" s="606">
        <v>42</v>
      </c>
      <c r="E743" s="606" t="s">
        <v>1702</v>
      </c>
      <c r="F743" s="1080">
        <v>6679.5</v>
      </c>
      <c r="G743" s="784">
        <f t="shared" si="24"/>
        <v>6679.5</v>
      </c>
      <c r="H743" s="1081">
        <v>100</v>
      </c>
      <c r="I743" s="784">
        <f t="shared" si="25"/>
        <v>0</v>
      </c>
      <c r="J743" s="644"/>
      <c r="K743" s="692"/>
      <c r="L743" s="692"/>
      <c r="M743" s="643"/>
      <c r="N743" s="697"/>
      <c r="O743" s="697"/>
      <c r="P743" s="1835"/>
    </row>
    <row r="744" spans="1:16" ht="13.5" x14ac:dyDescent="0.2">
      <c r="A744" s="606">
        <v>17</v>
      </c>
      <c r="B744" s="278" t="s">
        <v>1714</v>
      </c>
      <c r="C744" s="575" t="s">
        <v>701</v>
      </c>
      <c r="D744" s="606">
        <v>1</v>
      </c>
      <c r="E744" s="606" t="s">
        <v>1702</v>
      </c>
      <c r="F744" s="1080">
        <v>1774.8</v>
      </c>
      <c r="G744" s="784">
        <f t="shared" si="24"/>
        <v>1774.8</v>
      </c>
      <c r="H744" s="1081">
        <v>100</v>
      </c>
      <c r="I744" s="784">
        <f t="shared" si="25"/>
        <v>0</v>
      </c>
      <c r="J744" s="644"/>
      <c r="K744" s="692"/>
      <c r="L744" s="692"/>
      <c r="M744" s="643"/>
      <c r="N744" s="697"/>
      <c r="O744" s="697"/>
      <c r="P744" s="1835"/>
    </row>
    <row r="745" spans="1:16" ht="13.5" x14ac:dyDescent="0.2">
      <c r="A745" s="606">
        <v>18</v>
      </c>
      <c r="B745" s="278" t="s">
        <v>1715</v>
      </c>
      <c r="C745" s="575" t="s">
        <v>701</v>
      </c>
      <c r="D745" s="606">
        <v>14</v>
      </c>
      <c r="E745" s="606" t="s">
        <v>1702</v>
      </c>
      <c r="F745" s="1080">
        <v>7681.1</v>
      </c>
      <c r="G745" s="784">
        <f t="shared" si="24"/>
        <v>7681.1</v>
      </c>
      <c r="H745" s="1081">
        <v>100</v>
      </c>
      <c r="I745" s="784">
        <f t="shared" si="25"/>
        <v>0</v>
      </c>
      <c r="J745" s="644"/>
      <c r="K745" s="692"/>
      <c r="L745" s="692"/>
      <c r="M745" s="643"/>
      <c r="N745" s="697"/>
      <c r="O745" s="697"/>
      <c r="P745" s="1835"/>
    </row>
    <row r="746" spans="1:16" ht="13.5" x14ac:dyDescent="0.2">
      <c r="A746" s="606">
        <v>19</v>
      </c>
      <c r="B746" s="278" t="s">
        <v>1716</v>
      </c>
      <c r="C746" s="575" t="s">
        <v>701</v>
      </c>
      <c r="D746" s="606">
        <v>14</v>
      </c>
      <c r="E746" s="606" t="s">
        <v>1702</v>
      </c>
      <c r="F746" s="1080">
        <v>7461.1</v>
      </c>
      <c r="G746" s="784">
        <f t="shared" si="24"/>
        <v>7461.1</v>
      </c>
      <c r="H746" s="1081">
        <v>100</v>
      </c>
      <c r="I746" s="784">
        <f t="shared" si="25"/>
        <v>0</v>
      </c>
      <c r="J746" s="644"/>
      <c r="K746" s="692"/>
      <c r="L746" s="692"/>
      <c r="M746" s="643"/>
      <c r="N746" s="697"/>
      <c r="O746" s="697"/>
      <c r="P746" s="1835"/>
    </row>
    <row r="747" spans="1:16" ht="13.5" x14ac:dyDescent="0.2">
      <c r="A747" s="606">
        <v>20</v>
      </c>
      <c r="B747" s="278" t="s">
        <v>1717</v>
      </c>
      <c r="C747" s="575" t="s">
        <v>701</v>
      </c>
      <c r="D747" s="606">
        <v>30</v>
      </c>
      <c r="E747" s="606" t="s">
        <v>1702</v>
      </c>
      <c r="F747" s="1080">
        <v>3515.5</v>
      </c>
      <c r="G747" s="784">
        <f t="shared" si="24"/>
        <v>3515.5</v>
      </c>
      <c r="H747" s="1081">
        <v>100</v>
      </c>
      <c r="I747" s="784">
        <f t="shared" si="25"/>
        <v>0</v>
      </c>
      <c r="J747" s="644"/>
      <c r="K747" s="692"/>
      <c r="L747" s="692"/>
      <c r="M747" s="643"/>
      <c r="N747" s="697"/>
      <c r="O747" s="697"/>
      <c r="P747" s="1835"/>
    </row>
    <row r="748" spans="1:16" ht="13.5" x14ac:dyDescent="0.2">
      <c r="A748" s="606">
        <v>21</v>
      </c>
      <c r="B748" s="278" t="s">
        <v>1718</v>
      </c>
      <c r="C748" s="575" t="s">
        <v>701</v>
      </c>
      <c r="D748" s="606">
        <v>16</v>
      </c>
      <c r="E748" s="606" t="s">
        <v>1702</v>
      </c>
      <c r="F748" s="1080">
        <v>1415.2</v>
      </c>
      <c r="G748" s="784">
        <f t="shared" si="24"/>
        <v>1415.2</v>
      </c>
      <c r="H748" s="1081">
        <v>100</v>
      </c>
      <c r="I748" s="784">
        <f t="shared" si="25"/>
        <v>0</v>
      </c>
      <c r="J748" s="644"/>
      <c r="K748" s="692"/>
      <c r="L748" s="692"/>
      <c r="M748" s="643"/>
      <c r="N748" s="697"/>
      <c r="O748" s="697"/>
      <c r="P748" s="1835"/>
    </row>
    <row r="749" spans="1:16" ht="13.5" x14ac:dyDescent="0.2">
      <c r="A749" s="606">
        <v>22</v>
      </c>
      <c r="B749" s="278" t="s">
        <v>1719</v>
      </c>
      <c r="C749" s="575" t="s">
        <v>701</v>
      </c>
      <c r="D749" s="606">
        <v>1</v>
      </c>
      <c r="E749" s="606" t="s">
        <v>1702</v>
      </c>
      <c r="F749" s="1080">
        <v>409.5</v>
      </c>
      <c r="G749" s="784">
        <f t="shared" si="24"/>
        <v>409.5</v>
      </c>
      <c r="H749" s="1081">
        <v>100</v>
      </c>
      <c r="I749" s="784">
        <f t="shared" si="25"/>
        <v>0</v>
      </c>
      <c r="J749" s="644"/>
      <c r="K749" s="692"/>
      <c r="L749" s="692"/>
      <c r="M749" s="643"/>
      <c r="N749" s="697"/>
      <c r="O749" s="697"/>
      <c r="P749" s="1835"/>
    </row>
    <row r="750" spans="1:16" ht="13.5" x14ac:dyDescent="0.2">
      <c r="A750" s="606">
        <v>23</v>
      </c>
      <c r="B750" s="278" t="s">
        <v>1720</v>
      </c>
      <c r="C750" s="575" t="s">
        <v>701</v>
      </c>
      <c r="D750" s="606">
        <v>1</v>
      </c>
      <c r="E750" s="606" t="s">
        <v>1702</v>
      </c>
      <c r="F750" s="1080">
        <v>1736.7</v>
      </c>
      <c r="G750" s="784">
        <f t="shared" si="24"/>
        <v>1736.7</v>
      </c>
      <c r="H750" s="1081">
        <v>100</v>
      </c>
      <c r="I750" s="784">
        <f t="shared" si="25"/>
        <v>0</v>
      </c>
      <c r="J750" s="644"/>
      <c r="K750" s="692"/>
      <c r="L750" s="692"/>
      <c r="M750" s="643"/>
      <c r="N750" s="697"/>
      <c r="O750" s="697"/>
      <c r="P750" s="1835"/>
    </row>
    <row r="751" spans="1:16" ht="13.5" x14ac:dyDescent="0.2">
      <c r="A751" s="606">
        <v>24</v>
      </c>
      <c r="B751" s="278" t="s">
        <v>1721</v>
      </c>
      <c r="C751" s="575" t="s">
        <v>701</v>
      </c>
      <c r="D751" s="606">
        <v>2</v>
      </c>
      <c r="E751" s="606" t="s">
        <v>1702</v>
      </c>
      <c r="F751" s="1080">
        <v>578.29999999999995</v>
      </c>
      <c r="G751" s="784">
        <f t="shared" si="24"/>
        <v>578.29999999999995</v>
      </c>
      <c r="H751" s="1081">
        <v>100</v>
      </c>
      <c r="I751" s="784">
        <f t="shared" si="25"/>
        <v>0</v>
      </c>
      <c r="J751" s="644"/>
      <c r="K751" s="692"/>
      <c r="L751" s="692"/>
      <c r="M751" s="643"/>
      <c r="N751" s="697"/>
      <c r="O751" s="697"/>
      <c r="P751" s="1835"/>
    </row>
    <row r="752" spans="1:16" ht="13.5" x14ac:dyDescent="0.2">
      <c r="A752" s="606">
        <v>25</v>
      </c>
      <c r="B752" s="278" t="s">
        <v>1722</v>
      </c>
      <c r="C752" s="575" t="s">
        <v>701</v>
      </c>
      <c r="D752" s="606">
        <v>4</v>
      </c>
      <c r="E752" s="606" t="s">
        <v>1702</v>
      </c>
      <c r="F752" s="1080">
        <v>1678.8</v>
      </c>
      <c r="G752" s="784">
        <f t="shared" si="24"/>
        <v>1678.8</v>
      </c>
      <c r="H752" s="1081">
        <v>100</v>
      </c>
      <c r="I752" s="784">
        <f t="shared" si="25"/>
        <v>0</v>
      </c>
      <c r="J752" s="644"/>
      <c r="K752" s="692"/>
      <c r="L752" s="692"/>
      <c r="M752" s="643"/>
      <c r="N752" s="697"/>
      <c r="O752" s="697"/>
      <c r="P752" s="1835"/>
    </row>
    <row r="753" spans="1:16" ht="13.5" x14ac:dyDescent="0.2">
      <c r="A753" s="606">
        <v>26</v>
      </c>
      <c r="B753" s="278" t="s">
        <v>1723</v>
      </c>
      <c r="C753" s="575" t="s">
        <v>701</v>
      </c>
      <c r="D753" s="606">
        <v>4</v>
      </c>
      <c r="E753" s="606" t="s">
        <v>1702</v>
      </c>
      <c r="F753" s="1080">
        <v>680.8</v>
      </c>
      <c r="G753" s="784">
        <f t="shared" si="24"/>
        <v>680.8</v>
      </c>
      <c r="H753" s="1081">
        <v>100</v>
      </c>
      <c r="I753" s="784">
        <f t="shared" si="25"/>
        <v>0</v>
      </c>
      <c r="J753" s="644"/>
      <c r="K753" s="692"/>
      <c r="L753" s="692"/>
      <c r="M753" s="643"/>
      <c r="N753" s="697"/>
      <c r="O753" s="697"/>
      <c r="P753" s="1835"/>
    </row>
    <row r="754" spans="1:16" ht="13.5" x14ac:dyDescent="0.2">
      <c r="A754" s="606">
        <v>27</v>
      </c>
      <c r="B754" s="278" t="s">
        <v>1724</v>
      </c>
      <c r="C754" s="575" t="s">
        <v>701</v>
      </c>
      <c r="D754" s="606">
        <v>4</v>
      </c>
      <c r="E754" s="606" t="s">
        <v>1702</v>
      </c>
      <c r="F754" s="1080">
        <v>368</v>
      </c>
      <c r="G754" s="784">
        <f t="shared" si="24"/>
        <v>368</v>
      </c>
      <c r="H754" s="1081">
        <v>100</v>
      </c>
      <c r="I754" s="784">
        <f t="shared" si="25"/>
        <v>0</v>
      </c>
      <c r="J754" s="644"/>
      <c r="K754" s="692"/>
      <c r="L754" s="692"/>
      <c r="M754" s="643"/>
      <c r="N754" s="697"/>
      <c r="O754" s="697"/>
      <c r="P754" s="1835"/>
    </row>
    <row r="755" spans="1:16" ht="13.5" x14ac:dyDescent="0.2">
      <c r="A755" s="606">
        <v>28</v>
      </c>
      <c r="B755" s="278" t="s">
        <v>775</v>
      </c>
      <c r="C755" s="575" t="s">
        <v>701</v>
      </c>
      <c r="D755" s="606">
        <v>36</v>
      </c>
      <c r="E755" s="606" t="s">
        <v>1702</v>
      </c>
      <c r="F755" s="1080">
        <v>1076.4000000000001</v>
      </c>
      <c r="G755" s="784">
        <f t="shared" si="24"/>
        <v>1076.4000000000001</v>
      </c>
      <c r="H755" s="1081">
        <v>100</v>
      </c>
      <c r="I755" s="784">
        <f t="shared" si="25"/>
        <v>0</v>
      </c>
      <c r="J755" s="644"/>
      <c r="K755" s="692"/>
      <c r="L755" s="692"/>
      <c r="M755" s="643"/>
      <c r="N755" s="697"/>
      <c r="O755" s="697"/>
      <c r="P755" s="1835"/>
    </row>
    <row r="756" spans="1:16" ht="13.5" x14ac:dyDescent="0.2">
      <c r="A756" s="606">
        <v>29</v>
      </c>
      <c r="B756" s="278" t="s">
        <v>1725</v>
      </c>
      <c r="C756" s="575" t="s">
        <v>701</v>
      </c>
      <c r="D756" s="606">
        <v>1</v>
      </c>
      <c r="E756" s="606" t="s">
        <v>1702</v>
      </c>
      <c r="F756" s="1080">
        <v>276</v>
      </c>
      <c r="G756" s="784">
        <f t="shared" si="24"/>
        <v>276</v>
      </c>
      <c r="H756" s="1081">
        <v>100</v>
      </c>
      <c r="I756" s="784">
        <f t="shared" si="25"/>
        <v>0</v>
      </c>
      <c r="J756" s="644"/>
      <c r="K756" s="692"/>
      <c r="L756" s="692"/>
      <c r="M756" s="643"/>
      <c r="N756" s="697"/>
      <c r="O756" s="697"/>
      <c r="P756" s="1835"/>
    </row>
    <row r="757" spans="1:16" ht="13.5" x14ac:dyDescent="0.2">
      <c r="A757" s="606">
        <v>30</v>
      </c>
      <c r="B757" s="278" t="s">
        <v>1726</v>
      </c>
      <c r="C757" s="575" t="s">
        <v>701</v>
      </c>
      <c r="D757" s="606">
        <v>1</v>
      </c>
      <c r="E757" s="606" t="s">
        <v>1702</v>
      </c>
      <c r="F757" s="1080">
        <v>37.299999999999997</v>
      </c>
      <c r="G757" s="784">
        <f t="shared" si="24"/>
        <v>37.299999999999997</v>
      </c>
      <c r="H757" s="1081">
        <v>100</v>
      </c>
      <c r="I757" s="784">
        <f t="shared" si="25"/>
        <v>0</v>
      </c>
      <c r="J757" s="644"/>
      <c r="K757" s="692"/>
      <c r="L757" s="692"/>
      <c r="M757" s="643"/>
      <c r="N757" s="697"/>
      <c r="O757" s="697"/>
      <c r="P757" s="1835"/>
    </row>
    <row r="758" spans="1:16" ht="13.5" x14ac:dyDescent="0.2">
      <c r="A758" s="606">
        <v>31</v>
      </c>
      <c r="B758" s="278" t="s">
        <v>1727</v>
      </c>
      <c r="C758" s="575" t="s">
        <v>701</v>
      </c>
      <c r="D758" s="606">
        <v>1</v>
      </c>
      <c r="E758" s="606" t="s">
        <v>1702</v>
      </c>
      <c r="F758" s="1080">
        <v>179.4</v>
      </c>
      <c r="G758" s="784">
        <f t="shared" si="24"/>
        <v>179.4</v>
      </c>
      <c r="H758" s="1081">
        <v>100</v>
      </c>
      <c r="I758" s="784">
        <f t="shared" si="25"/>
        <v>0</v>
      </c>
      <c r="J758" s="644"/>
      <c r="K758" s="692"/>
      <c r="L758" s="692"/>
      <c r="M758" s="643"/>
      <c r="N758" s="697"/>
      <c r="O758" s="697"/>
      <c r="P758" s="1835"/>
    </row>
    <row r="759" spans="1:16" ht="13.5" x14ac:dyDescent="0.2">
      <c r="A759" s="606">
        <v>32</v>
      </c>
      <c r="B759" s="278" t="s">
        <v>1728</v>
      </c>
      <c r="C759" s="575" t="s">
        <v>701</v>
      </c>
      <c r="D759" s="606">
        <v>1</v>
      </c>
      <c r="E759" s="606" t="s">
        <v>1702</v>
      </c>
      <c r="F759" s="1080">
        <v>144.80000000000001</v>
      </c>
      <c r="G759" s="784">
        <f t="shared" si="24"/>
        <v>144.80000000000001</v>
      </c>
      <c r="H759" s="1081">
        <v>100</v>
      </c>
      <c r="I759" s="784">
        <f t="shared" si="25"/>
        <v>0</v>
      </c>
      <c r="J759" s="644"/>
      <c r="K759" s="692"/>
      <c r="L759" s="692"/>
      <c r="M759" s="643"/>
      <c r="N759" s="697"/>
      <c r="O759" s="697"/>
      <c r="P759" s="1835"/>
    </row>
    <row r="760" spans="1:16" ht="13.5" x14ac:dyDescent="0.2">
      <c r="A760" s="606">
        <v>33</v>
      </c>
      <c r="B760" s="278" t="s">
        <v>776</v>
      </c>
      <c r="C760" s="575" t="s">
        <v>701</v>
      </c>
      <c r="D760" s="606">
        <v>1</v>
      </c>
      <c r="E760" s="606" t="s">
        <v>1702</v>
      </c>
      <c r="F760" s="1080">
        <v>73</v>
      </c>
      <c r="G760" s="784">
        <f t="shared" si="24"/>
        <v>73</v>
      </c>
      <c r="H760" s="1081">
        <v>100</v>
      </c>
      <c r="I760" s="784">
        <f t="shared" si="25"/>
        <v>0</v>
      </c>
      <c r="J760" s="644"/>
      <c r="K760" s="692"/>
      <c r="L760" s="692"/>
      <c r="M760" s="643"/>
      <c r="N760" s="697"/>
      <c r="O760" s="697"/>
      <c r="P760" s="1835"/>
    </row>
    <row r="761" spans="1:16" ht="13.5" x14ac:dyDescent="0.2">
      <c r="A761" s="606">
        <v>34</v>
      </c>
      <c r="B761" s="278" t="s">
        <v>1729</v>
      </c>
      <c r="C761" s="575" t="s">
        <v>701</v>
      </c>
      <c r="D761" s="606">
        <v>1</v>
      </c>
      <c r="E761" s="606" t="s">
        <v>1730</v>
      </c>
      <c r="F761" s="1080">
        <v>242.3</v>
      </c>
      <c r="G761" s="784">
        <f t="shared" si="24"/>
        <v>242.3</v>
      </c>
      <c r="H761" s="1081">
        <v>100</v>
      </c>
      <c r="I761" s="784">
        <f t="shared" si="25"/>
        <v>0</v>
      </c>
      <c r="J761" s="644"/>
      <c r="K761" s="692"/>
      <c r="L761" s="692"/>
      <c r="M761" s="643"/>
      <c r="N761" s="697"/>
      <c r="O761" s="697"/>
      <c r="P761" s="1835"/>
    </row>
    <row r="762" spans="1:16" ht="13.5" x14ac:dyDescent="0.2">
      <c r="A762" s="606">
        <v>35</v>
      </c>
      <c r="B762" s="278" t="s">
        <v>1729</v>
      </c>
      <c r="C762" s="575" t="s">
        <v>701</v>
      </c>
      <c r="D762" s="606">
        <v>1</v>
      </c>
      <c r="E762" s="606" t="s">
        <v>1702</v>
      </c>
      <c r="F762" s="1080">
        <v>255</v>
      </c>
      <c r="G762" s="784">
        <f t="shared" si="24"/>
        <v>255</v>
      </c>
      <c r="H762" s="1081">
        <v>100</v>
      </c>
      <c r="I762" s="784">
        <f t="shared" si="25"/>
        <v>0</v>
      </c>
      <c r="J762" s="644"/>
      <c r="K762" s="692"/>
      <c r="L762" s="692"/>
      <c r="M762" s="643"/>
      <c r="N762" s="697"/>
      <c r="O762" s="697"/>
      <c r="P762" s="1835"/>
    </row>
    <row r="763" spans="1:16" ht="13.5" x14ac:dyDescent="0.2">
      <c r="A763" s="606">
        <v>36</v>
      </c>
      <c r="B763" s="278" t="s">
        <v>1731</v>
      </c>
      <c r="C763" s="575" t="s">
        <v>701</v>
      </c>
      <c r="D763" s="606">
        <v>2</v>
      </c>
      <c r="E763" s="606" t="s">
        <v>1730</v>
      </c>
      <c r="F763" s="1080">
        <v>283.2</v>
      </c>
      <c r="G763" s="784">
        <f t="shared" si="24"/>
        <v>283.2</v>
      </c>
      <c r="H763" s="1081">
        <v>100</v>
      </c>
      <c r="I763" s="784">
        <f t="shared" si="25"/>
        <v>0</v>
      </c>
      <c r="J763" s="644"/>
      <c r="K763" s="692"/>
      <c r="L763" s="692"/>
      <c r="M763" s="643"/>
      <c r="N763" s="697"/>
      <c r="O763" s="697"/>
      <c r="P763" s="1835"/>
    </row>
    <row r="764" spans="1:16" ht="13.5" x14ac:dyDescent="0.2">
      <c r="A764" s="606">
        <v>37</v>
      </c>
      <c r="B764" s="278" t="s">
        <v>1732</v>
      </c>
      <c r="C764" s="575" t="s">
        <v>701</v>
      </c>
      <c r="D764" s="606">
        <v>1</v>
      </c>
      <c r="E764" s="606" t="s">
        <v>1730</v>
      </c>
      <c r="F764" s="1080">
        <v>130.5</v>
      </c>
      <c r="G764" s="784">
        <f t="shared" si="24"/>
        <v>130.5</v>
      </c>
      <c r="H764" s="1081">
        <v>100</v>
      </c>
      <c r="I764" s="784">
        <f t="shared" si="25"/>
        <v>0</v>
      </c>
      <c r="J764" s="644"/>
      <c r="K764" s="692"/>
      <c r="L764" s="692"/>
      <c r="M764" s="643"/>
      <c r="N764" s="697"/>
      <c r="O764" s="697"/>
      <c r="P764" s="1835"/>
    </row>
    <row r="765" spans="1:16" ht="13.5" x14ac:dyDescent="0.2">
      <c r="A765" s="606">
        <v>38</v>
      </c>
      <c r="B765" s="278" t="s">
        <v>1733</v>
      </c>
      <c r="C765" s="575" t="s">
        <v>701</v>
      </c>
      <c r="D765" s="606">
        <v>1</v>
      </c>
      <c r="E765" s="606" t="s">
        <v>1730</v>
      </c>
      <c r="F765" s="1080">
        <v>78.7</v>
      </c>
      <c r="G765" s="784">
        <f t="shared" si="24"/>
        <v>78.7</v>
      </c>
      <c r="H765" s="1081">
        <v>100</v>
      </c>
      <c r="I765" s="784">
        <f t="shared" si="25"/>
        <v>0</v>
      </c>
      <c r="J765" s="644"/>
      <c r="K765" s="692"/>
      <c r="L765" s="692"/>
      <c r="M765" s="643"/>
      <c r="N765" s="697"/>
      <c r="O765" s="697"/>
      <c r="P765" s="1835"/>
    </row>
    <row r="766" spans="1:16" ht="13.5" x14ac:dyDescent="0.2">
      <c r="A766" s="606">
        <v>39</v>
      </c>
      <c r="B766" s="278" t="s">
        <v>1734</v>
      </c>
      <c r="C766" s="575" t="s">
        <v>701</v>
      </c>
      <c r="D766" s="606">
        <v>2</v>
      </c>
      <c r="E766" s="606" t="s">
        <v>1702</v>
      </c>
      <c r="F766" s="1080">
        <v>38.4</v>
      </c>
      <c r="G766" s="784">
        <f t="shared" si="24"/>
        <v>38.4</v>
      </c>
      <c r="H766" s="1081">
        <v>100</v>
      </c>
      <c r="I766" s="784">
        <f t="shared" si="25"/>
        <v>0</v>
      </c>
      <c r="J766" s="644"/>
      <c r="K766" s="692"/>
      <c r="L766" s="692"/>
      <c r="M766" s="643"/>
      <c r="N766" s="697"/>
      <c r="O766" s="697"/>
      <c r="P766" s="1835"/>
    </row>
    <row r="767" spans="1:16" ht="13.5" x14ac:dyDescent="0.2">
      <c r="A767" s="606">
        <v>40</v>
      </c>
      <c r="B767" s="278" t="s">
        <v>1735</v>
      </c>
      <c r="C767" s="575" t="s">
        <v>701</v>
      </c>
      <c r="D767" s="606">
        <v>3</v>
      </c>
      <c r="E767" s="606" t="s">
        <v>1730</v>
      </c>
      <c r="F767" s="1080">
        <v>270</v>
      </c>
      <c r="G767" s="784">
        <f t="shared" si="24"/>
        <v>270</v>
      </c>
      <c r="H767" s="1081">
        <v>100</v>
      </c>
      <c r="I767" s="784">
        <f t="shared" si="25"/>
        <v>0</v>
      </c>
      <c r="J767" s="644"/>
      <c r="K767" s="692"/>
      <c r="L767" s="692"/>
      <c r="M767" s="643"/>
      <c r="N767" s="697"/>
      <c r="O767" s="697"/>
      <c r="P767" s="1835"/>
    </row>
    <row r="768" spans="1:16" ht="13.5" x14ac:dyDescent="0.2">
      <c r="A768" s="606">
        <v>41</v>
      </c>
      <c r="B768" s="278" t="s">
        <v>1736</v>
      </c>
      <c r="C768" s="575" t="s">
        <v>701</v>
      </c>
      <c r="D768" s="606">
        <v>1</v>
      </c>
      <c r="E768" s="606" t="s">
        <v>1730</v>
      </c>
      <c r="F768" s="1080">
        <v>123.6</v>
      </c>
      <c r="G768" s="784">
        <f t="shared" si="24"/>
        <v>123.6</v>
      </c>
      <c r="H768" s="1081">
        <v>100</v>
      </c>
      <c r="I768" s="784">
        <f t="shared" si="25"/>
        <v>0</v>
      </c>
      <c r="J768" s="644"/>
      <c r="K768" s="692"/>
      <c r="L768" s="692"/>
      <c r="M768" s="643"/>
      <c r="N768" s="697"/>
      <c r="O768" s="697"/>
      <c r="P768" s="1835"/>
    </row>
    <row r="769" spans="1:16" ht="13.5" x14ac:dyDescent="0.2">
      <c r="A769" s="606">
        <v>42</v>
      </c>
      <c r="B769" s="278" t="s">
        <v>1737</v>
      </c>
      <c r="C769" s="575" t="s">
        <v>701</v>
      </c>
      <c r="D769" s="606">
        <v>4</v>
      </c>
      <c r="E769" s="606" t="s">
        <v>1738</v>
      </c>
      <c r="F769" s="1080">
        <v>430</v>
      </c>
      <c r="G769" s="784">
        <f t="shared" si="24"/>
        <v>430</v>
      </c>
      <c r="H769" s="1081">
        <v>100</v>
      </c>
      <c r="I769" s="784">
        <f t="shared" si="25"/>
        <v>0</v>
      </c>
      <c r="J769" s="644"/>
      <c r="K769" s="692"/>
      <c r="L769" s="692"/>
      <c r="M769" s="643"/>
      <c r="N769" s="697"/>
      <c r="O769" s="697"/>
      <c r="P769" s="1835"/>
    </row>
    <row r="770" spans="1:16" ht="13.5" x14ac:dyDescent="0.2">
      <c r="A770" s="606">
        <v>43</v>
      </c>
      <c r="B770" s="278" t="s">
        <v>1739</v>
      </c>
      <c r="C770" s="575" t="s">
        <v>701</v>
      </c>
      <c r="D770" s="606">
        <v>1</v>
      </c>
      <c r="E770" s="606" t="s">
        <v>1702</v>
      </c>
      <c r="F770" s="1080">
        <v>49.5</v>
      </c>
      <c r="G770" s="784">
        <f t="shared" si="24"/>
        <v>49.5</v>
      </c>
      <c r="H770" s="1081">
        <v>100</v>
      </c>
      <c r="I770" s="784">
        <f t="shared" si="25"/>
        <v>0</v>
      </c>
      <c r="J770" s="644"/>
      <c r="K770" s="692"/>
      <c r="L770" s="692"/>
      <c r="M770" s="643"/>
      <c r="N770" s="697"/>
      <c r="O770" s="697"/>
      <c r="P770" s="1835"/>
    </row>
    <row r="771" spans="1:16" ht="13.5" x14ac:dyDescent="0.2">
      <c r="A771" s="606">
        <v>44</v>
      </c>
      <c r="B771" s="278" t="s">
        <v>1740</v>
      </c>
      <c r="C771" s="575" t="s">
        <v>701</v>
      </c>
      <c r="D771" s="606">
        <v>1</v>
      </c>
      <c r="E771" s="606" t="s">
        <v>1738</v>
      </c>
      <c r="F771" s="1080">
        <v>953.4</v>
      </c>
      <c r="G771" s="784">
        <f t="shared" si="24"/>
        <v>953.4</v>
      </c>
      <c r="H771" s="1081">
        <v>100</v>
      </c>
      <c r="I771" s="784">
        <f t="shared" si="25"/>
        <v>0</v>
      </c>
      <c r="J771" s="644"/>
      <c r="K771" s="692"/>
      <c r="L771" s="692"/>
      <c r="M771" s="643"/>
      <c r="N771" s="697"/>
      <c r="O771" s="697"/>
      <c r="P771" s="1835"/>
    </row>
    <row r="772" spans="1:16" ht="13.5" x14ac:dyDescent="0.2">
      <c r="A772" s="606">
        <v>45</v>
      </c>
      <c r="B772" s="278" t="s">
        <v>1741</v>
      </c>
      <c r="C772" s="575" t="s">
        <v>701</v>
      </c>
      <c r="D772" s="606">
        <v>3</v>
      </c>
      <c r="E772" s="606" t="s">
        <v>1738</v>
      </c>
      <c r="F772" s="1080">
        <v>376.2</v>
      </c>
      <c r="G772" s="784">
        <f t="shared" si="24"/>
        <v>376.2</v>
      </c>
      <c r="H772" s="1081">
        <v>100</v>
      </c>
      <c r="I772" s="784">
        <f t="shared" si="25"/>
        <v>0</v>
      </c>
      <c r="J772" s="644"/>
      <c r="K772" s="692"/>
      <c r="L772" s="692"/>
      <c r="M772" s="643"/>
      <c r="N772" s="697"/>
      <c r="O772" s="697"/>
      <c r="P772" s="1835"/>
    </row>
    <row r="773" spans="1:16" ht="13.5" x14ac:dyDescent="0.2">
      <c r="A773" s="606">
        <v>46</v>
      </c>
      <c r="B773" s="278" t="s">
        <v>1742</v>
      </c>
      <c r="C773" s="575" t="s">
        <v>701</v>
      </c>
      <c r="D773" s="606">
        <v>1</v>
      </c>
      <c r="E773" s="606" t="s">
        <v>1738</v>
      </c>
      <c r="F773" s="1080">
        <v>90.2</v>
      </c>
      <c r="G773" s="784">
        <f t="shared" si="24"/>
        <v>90.2</v>
      </c>
      <c r="H773" s="1081">
        <v>100</v>
      </c>
      <c r="I773" s="784">
        <f t="shared" si="25"/>
        <v>0</v>
      </c>
      <c r="J773" s="644"/>
      <c r="K773" s="692"/>
      <c r="L773" s="692"/>
      <c r="M773" s="643"/>
      <c r="N773" s="697"/>
      <c r="O773" s="697"/>
      <c r="P773" s="1835"/>
    </row>
    <row r="774" spans="1:16" ht="13.5" x14ac:dyDescent="0.2">
      <c r="A774" s="606">
        <v>47</v>
      </c>
      <c r="B774" s="278" t="s">
        <v>1743</v>
      </c>
      <c r="C774" s="575" t="s">
        <v>701</v>
      </c>
      <c r="D774" s="606">
        <v>2</v>
      </c>
      <c r="E774" s="606" t="s">
        <v>1738</v>
      </c>
      <c r="F774" s="1080">
        <v>518.20000000000005</v>
      </c>
      <c r="G774" s="784">
        <f t="shared" si="24"/>
        <v>518.20000000000005</v>
      </c>
      <c r="H774" s="1081">
        <v>100</v>
      </c>
      <c r="I774" s="784">
        <f t="shared" si="25"/>
        <v>0</v>
      </c>
      <c r="J774" s="644"/>
      <c r="K774" s="692"/>
      <c r="L774" s="692"/>
      <c r="M774" s="643"/>
      <c r="N774" s="697"/>
      <c r="O774" s="697"/>
      <c r="P774" s="1835"/>
    </row>
    <row r="775" spans="1:16" ht="13.5" x14ac:dyDescent="0.2">
      <c r="A775" s="606">
        <v>48</v>
      </c>
      <c r="B775" s="278" t="s">
        <v>1744</v>
      </c>
      <c r="C775" s="575" t="s">
        <v>701</v>
      </c>
      <c r="D775" s="606">
        <v>1</v>
      </c>
      <c r="E775" s="606" t="s">
        <v>1738</v>
      </c>
      <c r="F775" s="1080">
        <v>293.7</v>
      </c>
      <c r="G775" s="784">
        <f t="shared" si="24"/>
        <v>293.7</v>
      </c>
      <c r="H775" s="1081">
        <v>100</v>
      </c>
      <c r="I775" s="784">
        <f t="shared" si="25"/>
        <v>0</v>
      </c>
      <c r="J775" s="644"/>
      <c r="K775" s="692"/>
      <c r="L775" s="692"/>
      <c r="M775" s="643"/>
      <c r="N775" s="697"/>
      <c r="O775" s="697"/>
      <c r="P775" s="1835"/>
    </row>
    <row r="776" spans="1:16" ht="13.5" x14ac:dyDescent="0.2">
      <c r="A776" s="606">
        <v>49</v>
      </c>
      <c r="B776" s="278" t="s">
        <v>1745</v>
      </c>
      <c r="C776" s="575" t="s">
        <v>701</v>
      </c>
      <c r="D776" s="606">
        <v>5</v>
      </c>
      <c r="E776" s="606" t="s">
        <v>1738</v>
      </c>
      <c r="F776" s="1080">
        <v>846</v>
      </c>
      <c r="G776" s="784">
        <f t="shared" si="24"/>
        <v>846</v>
      </c>
      <c r="H776" s="1081">
        <v>100</v>
      </c>
      <c r="I776" s="784">
        <f t="shared" si="25"/>
        <v>0</v>
      </c>
      <c r="J776" s="644"/>
      <c r="K776" s="692"/>
      <c r="L776" s="692"/>
      <c r="M776" s="643"/>
      <c r="N776" s="697"/>
      <c r="O776" s="697"/>
      <c r="P776" s="1835"/>
    </row>
    <row r="777" spans="1:16" ht="13.5" x14ac:dyDescent="0.2">
      <c r="A777" s="606">
        <v>50</v>
      </c>
      <c r="B777" s="278" t="s">
        <v>1746</v>
      </c>
      <c r="C777" s="575" t="s">
        <v>701</v>
      </c>
      <c r="D777" s="606">
        <v>14</v>
      </c>
      <c r="E777" s="606" t="s">
        <v>1738</v>
      </c>
      <c r="F777" s="1080">
        <v>364</v>
      </c>
      <c r="G777" s="784">
        <f t="shared" si="24"/>
        <v>364</v>
      </c>
      <c r="H777" s="1081">
        <v>100</v>
      </c>
      <c r="I777" s="784">
        <f t="shared" si="25"/>
        <v>0</v>
      </c>
      <c r="J777" s="644"/>
      <c r="K777" s="692"/>
      <c r="L777" s="692"/>
      <c r="M777" s="643"/>
      <c r="N777" s="697"/>
      <c r="O777" s="697"/>
      <c r="P777" s="1835"/>
    </row>
    <row r="778" spans="1:16" ht="13.5" x14ac:dyDescent="0.2">
      <c r="A778" s="606">
        <v>51</v>
      </c>
      <c r="B778" s="278" t="s">
        <v>1747</v>
      </c>
      <c r="C778" s="575" t="s">
        <v>701</v>
      </c>
      <c r="D778" s="606">
        <v>3</v>
      </c>
      <c r="E778" s="606" t="s">
        <v>1748</v>
      </c>
      <c r="F778" s="1080">
        <v>801.9</v>
      </c>
      <c r="G778" s="784">
        <f t="shared" si="24"/>
        <v>801.9</v>
      </c>
      <c r="H778" s="1081">
        <v>100</v>
      </c>
      <c r="I778" s="784">
        <f t="shared" si="25"/>
        <v>0</v>
      </c>
      <c r="J778" s="644"/>
      <c r="K778" s="692"/>
      <c r="L778" s="692"/>
      <c r="M778" s="643"/>
      <c r="N778" s="697"/>
      <c r="O778" s="697"/>
      <c r="P778" s="1835"/>
    </row>
    <row r="779" spans="1:16" ht="13.5" x14ac:dyDescent="0.2">
      <c r="A779" s="606">
        <v>52</v>
      </c>
      <c r="B779" s="278" t="s">
        <v>1749</v>
      </c>
      <c r="C779" s="575" t="s">
        <v>701</v>
      </c>
      <c r="D779" s="606">
        <v>3</v>
      </c>
      <c r="E779" s="606" t="s">
        <v>1748</v>
      </c>
      <c r="F779" s="1080">
        <v>302.39999999999998</v>
      </c>
      <c r="G779" s="784">
        <f t="shared" si="24"/>
        <v>302.39999999999998</v>
      </c>
      <c r="H779" s="1081">
        <v>100</v>
      </c>
      <c r="I779" s="784">
        <f t="shared" si="25"/>
        <v>0</v>
      </c>
      <c r="J779" s="644"/>
      <c r="K779" s="692"/>
      <c r="L779" s="692"/>
      <c r="M779" s="643"/>
      <c r="N779" s="697"/>
      <c r="O779" s="697"/>
      <c r="P779" s="1835"/>
    </row>
    <row r="780" spans="1:16" ht="13.5" x14ac:dyDescent="0.2">
      <c r="A780" s="606">
        <v>53</v>
      </c>
      <c r="B780" s="278" t="s">
        <v>1750</v>
      </c>
      <c r="C780" s="575" t="s">
        <v>701</v>
      </c>
      <c r="D780" s="606">
        <v>2</v>
      </c>
      <c r="E780" s="606" t="s">
        <v>1748</v>
      </c>
      <c r="F780" s="1080">
        <v>100.2</v>
      </c>
      <c r="G780" s="784">
        <f t="shared" si="24"/>
        <v>100.2</v>
      </c>
      <c r="H780" s="1081">
        <v>100</v>
      </c>
      <c r="I780" s="784">
        <f t="shared" si="25"/>
        <v>0</v>
      </c>
      <c r="J780" s="644"/>
      <c r="K780" s="692"/>
      <c r="L780" s="692"/>
      <c r="M780" s="643"/>
      <c r="N780" s="697"/>
      <c r="O780" s="697"/>
      <c r="P780" s="1835"/>
    </row>
    <row r="781" spans="1:16" ht="13.5" x14ac:dyDescent="0.2">
      <c r="A781" s="606">
        <v>54</v>
      </c>
      <c r="B781" s="278" t="s">
        <v>1751</v>
      </c>
      <c r="C781" s="575" t="s">
        <v>701</v>
      </c>
      <c r="D781" s="606">
        <v>1</v>
      </c>
      <c r="E781" s="606" t="s">
        <v>1748</v>
      </c>
      <c r="F781" s="1080">
        <v>384.2</v>
      </c>
      <c r="G781" s="784">
        <f t="shared" si="24"/>
        <v>384.2</v>
      </c>
      <c r="H781" s="1081">
        <v>100</v>
      </c>
      <c r="I781" s="784">
        <f t="shared" si="25"/>
        <v>0</v>
      </c>
      <c r="J781" s="644"/>
      <c r="K781" s="692"/>
      <c r="L781" s="692"/>
      <c r="M781" s="643"/>
      <c r="N781" s="697"/>
      <c r="O781" s="697"/>
      <c r="P781" s="1835"/>
    </row>
    <row r="782" spans="1:16" ht="13.5" x14ac:dyDescent="0.2">
      <c r="A782" s="606">
        <v>55</v>
      </c>
      <c r="B782" s="278" t="s">
        <v>1752</v>
      </c>
      <c r="C782" s="575" t="s">
        <v>701</v>
      </c>
      <c r="D782" s="606">
        <v>1</v>
      </c>
      <c r="E782" s="606" t="s">
        <v>1748</v>
      </c>
      <c r="F782" s="1080">
        <v>99.8</v>
      </c>
      <c r="G782" s="784">
        <f t="shared" si="24"/>
        <v>99.8</v>
      </c>
      <c r="H782" s="1081">
        <v>100</v>
      </c>
      <c r="I782" s="784">
        <f t="shared" si="25"/>
        <v>0</v>
      </c>
      <c r="J782" s="644"/>
      <c r="K782" s="692"/>
      <c r="L782" s="692"/>
      <c r="M782" s="643"/>
      <c r="N782" s="697"/>
      <c r="O782" s="697"/>
      <c r="P782" s="1835"/>
    </row>
    <row r="783" spans="1:16" ht="13.5" x14ac:dyDescent="0.2">
      <c r="A783" s="606">
        <v>56</v>
      </c>
      <c r="B783" s="278" t="s">
        <v>1753</v>
      </c>
      <c r="C783" s="575" t="s">
        <v>701</v>
      </c>
      <c r="D783" s="606">
        <v>14</v>
      </c>
      <c r="E783" s="606" t="s">
        <v>1748</v>
      </c>
      <c r="F783" s="1080">
        <v>5665.6</v>
      </c>
      <c r="G783" s="784">
        <f t="shared" si="24"/>
        <v>5665.6</v>
      </c>
      <c r="H783" s="1081">
        <v>100</v>
      </c>
      <c r="I783" s="784">
        <f t="shared" si="25"/>
        <v>0</v>
      </c>
      <c r="J783" s="644"/>
      <c r="K783" s="692"/>
      <c r="L783" s="692"/>
      <c r="M783" s="643"/>
      <c r="N783" s="697"/>
      <c r="O783" s="697"/>
      <c r="P783" s="1835"/>
    </row>
    <row r="784" spans="1:16" ht="13.5" x14ac:dyDescent="0.2">
      <c r="A784" s="606">
        <v>57</v>
      </c>
      <c r="B784" s="278" t="s">
        <v>1754</v>
      </c>
      <c r="C784" s="575" t="s">
        <v>701</v>
      </c>
      <c r="D784" s="606">
        <v>14</v>
      </c>
      <c r="E784" s="606" t="s">
        <v>1748</v>
      </c>
      <c r="F784" s="1080">
        <v>1451.3</v>
      </c>
      <c r="G784" s="784">
        <f t="shared" si="24"/>
        <v>1451.3</v>
      </c>
      <c r="H784" s="1081">
        <v>100</v>
      </c>
      <c r="I784" s="784">
        <f t="shared" si="25"/>
        <v>0</v>
      </c>
      <c r="J784" s="644"/>
      <c r="K784" s="692"/>
      <c r="L784" s="692"/>
      <c r="M784" s="643"/>
      <c r="N784" s="697"/>
      <c r="O784" s="697"/>
      <c r="P784" s="1835"/>
    </row>
    <row r="785" spans="1:16" ht="13.5" x14ac:dyDescent="0.2">
      <c r="A785" s="606">
        <v>58</v>
      </c>
      <c r="B785" s="278" t="s">
        <v>1755</v>
      </c>
      <c r="C785" s="575" t="s">
        <v>701</v>
      </c>
      <c r="D785" s="606">
        <v>7</v>
      </c>
      <c r="E785" s="606" t="s">
        <v>1748</v>
      </c>
      <c r="F785" s="1080">
        <v>738.5</v>
      </c>
      <c r="G785" s="784">
        <f t="shared" si="24"/>
        <v>738.5</v>
      </c>
      <c r="H785" s="1081">
        <v>100</v>
      </c>
      <c r="I785" s="784">
        <f t="shared" si="25"/>
        <v>0</v>
      </c>
      <c r="J785" s="644"/>
      <c r="K785" s="692"/>
      <c r="L785" s="692"/>
      <c r="M785" s="643"/>
      <c r="N785" s="697"/>
      <c r="O785" s="697"/>
      <c r="P785" s="1835"/>
    </row>
    <row r="786" spans="1:16" ht="13.5" x14ac:dyDescent="0.2">
      <c r="A786" s="606">
        <v>59</v>
      </c>
      <c r="B786" s="278" t="s">
        <v>1756</v>
      </c>
      <c r="C786" s="575" t="s">
        <v>701</v>
      </c>
      <c r="D786" s="606">
        <v>15</v>
      </c>
      <c r="E786" s="606" t="s">
        <v>1748</v>
      </c>
      <c r="F786" s="1080">
        <v>446.7</v>
      </c>
      <c r="G786" s="784">
        <f t="shared" si="24"/>
        <v>446.7</v>
      </c>
      <c r="H786" s="1081">
        <v>100</v>
      </c>
      <c r="I786" s="784">
        <f t="shared" si="25"/>
        <v>0</v>
      </c>
      <c r="J786" s="644"/>
      <c r="K786" s="692"/>
      <c r="L786" s="692"/>
      <c r="M786" s="643"/>
      <c r="N786" s="697"/>
      <c r="O786" s="697"/>
      <c r="P786" s="1835"/>
    </row>
    <row r="787" spans="1:16" ht="13.5" x14ac:dyDescent="0.2">
      <c r="A787" s="606">
        <v>60</v>
      </c>
      <c r="B787" s="278" t="s">
        <v>1757</v>
      </c>
      <c r="C787" s="575" t="s">
        <v>701</v>
      </c>
      <c r="D787" s="606">
        <v>1</v>
      </c>
      <c r="E787" s="606" t="s">
        <v>1748</v>
      </c>
      <c r="F787" s="1080">
        <v>2200.1</v>
      </c>
      <c r="G787" s="784">
        <f t="shared" si="24"/>
        <v>2200.1</v>
      </c>
      <c r="H787" s="1081">
        <v>100</v>
      </c>
      <c r="I787" s="784">
        <f t="shared" si="25"/>
        <v>0</v>
      </c>
      <c r="J787" s="644"/>
      <c r="K787" s="692"/>
      <c r="L787" s="692"/>
      <c r="M787" s="643"/>
      <c r="N787" s="697"/>
      <c r="O787" s="697"/>
      <c r="P787" s="1835"/>
    </row>
    <row r="788" spans="1:16" ht="27" x14ac:dyDescent="0.2">
      <c r="A788" s="606">
        <v>61</v>
      </c>
      <c r="B788" s="278" t="s">
        <v>1758</v>
      </c>
      <c r="C788" s="575" t="s">
        <v>701</v>
      </c>
      <c r="D788" s="606">
        <v>1</v>
      </c>
      <c r="E788" s="606" t="s">
        <v>1748</v>
      </c>
      <c r="F788" s="1080">
        <v>267.3</v>
      </c>
      <c r="G788" s="784">
        <f t="shared" si="24"/>
        <v>267.3</v>
      </c>
      <c r="H788" s="1081">
        <v>100</v>
      </c>
      <c r="I788" s="784">
        <f t="shared" si="25"/>
        <v>0</v>
      </c>
      <c r="J788" s="644"/>
      <c r="K788" s="692"/>
      <c r="L788" s="692"/>
      <c r="M788" s="643"/>
      <c r="N788" s="697"/>
      <c r="O788" s="697"/>
      <c r="P788" s="1835"/>
    </row>
    <row r="789" spans="1:16" ht="13.5" x14ac:dyDescent="0.2">
      <c r="A789" s="606">
        <v>62</v>
      </c>
      <c r="B789" s="278" t="s">
        <v>1749</v>
      </c>
      <c r="C789" s="575" t="s">
        <v>701</v>
      </c>
      <c r="D789" s="606">
        <v>1</v>
      </c>
      <c r="E789" s="606" t="s">
        <v>1748</v>
      </c>
      <c r="F789" s="1080">
        <v>100.8</v>
      </c>
      <c r="G789" s="784">
        <f t="shared" si="24"/>
        <v>100.8</v>
      </c>
      <c r="H789" s="1081">
        <v>100</v>
      </c>
      <c r="I789" s="784">
        <f t="shared" si="25"/>
        <v>0</v>
      </c>
      <c r="J789" s="644"/>
      <c r="K789" s="692"/>
      <c r="L789" s="692"/>
      <c r="M789" s="643"/>
      <c r="N789" s="697"/>
      <c r="O789" s="697"/>
      <c r="P789" s="1835"/>
    </row>
    <row r="790" spans="1:16" ht="13.5" x14ac:dyDescent="0.2">
      <c r="A790" s="606">
        <v>63</v>
      </c>
      <c r="B790" s="278" t="s">
        <v>1750</v>
      </c>
      <c r="C790" s="575" t="s">
        <v>701</v>
      </c>
      <c r="D790" s="606">
        <v>1</v>
      </c>
      <c r="E790" s="606" t="s">
        <v>1748</v>
      </c>
      <c r="F790" s="1080">
        <v>50.1</v>
      </c>
      <c r="G790" s="784">
        <f t="shared" si="24"/>
        <v>50.1</v>
      </c>
      <c r="H790" s="1081">
        <v>100</v>
      </c>
      <c r="I790" s="784">
        <f t="shared" si="25"/>
        <v>0</v>
      </c>
      <c r="J790" s="644"/>
      <c r="K790" s="692"/>
      <c r="L790" s="692"/>
      <c r="M790" s="643"/>
      <c r="N790" s="697"/>
      <c r="O790" s="697"/>
      <c r="P790" s="1835"/>
    </row>
    <row r="791" spans="1:16" ht="13.5" x14ac:dyDescent="0.2">
      <c r="A791" s="606">
        <v>64</v>
      </c>
      <c r="B791" s="278" t="s">
        <v>1759</v>
      </c>
      <c r="C791" s="575" t="s">
        <v>701</v>
      </c>
      <c r="D791" s="606">
        <v>1</v>
      </c>
      <c r="E791" s="606" t="s">
        <v>1748</v>
      </c>
      <c r="F791" s="1080">
        <v>44.3</v>
      </c>
      <c r="G791" s="784">
        <f t="shared" si="24"/>
        <v>44.3</v>
      </c>
      <c r="H791" s="1081">
        <v>100</v>
      </c>
      <c r="I791" s="784">
        <f t="shared" si="25"/>
        <v>0</v>
      </c>
      <c r="J791" s="644"/>
      <c r="K791" s="692"/>
      <c r="L791" s="692"/>
      <c r="M791" s="643"/>
      <c r="N791" s="697"/>
      <c r="O791" s="697"/>
      <c r="P791" s="1835"/>
    </row>
    <row r="792" spans="1:16" ht="13.5" x14ac:dyDescent="0.2">
      <c r="A792" s="606">
        <v>65</v>
      </c>
      <c r="B792" s="278" t="s">
        <v>1753</v>
      </c>
      <c r="C792" s="575" t="s">
        <v>701</v>
      </c>
      <c r="D792" s="606">
        <v>2</v>
      </c>
      <c r="E792" s="606" t="s">
        <v>1748</v>
      </c>
      <c r="F792" s="1080">
        <v>809.4</v>
      </c>
      <c r="G792" s="784">
        <f t="shared" si="24"/>
        <v>809.4</v>
      </c>
      <c r="H792" s="1081">
        <v>100</v>
      </c>
      <c r="I792" s="784">
        <f t="shared" si="25"/>
        <v>0</v>
      </c>
      <c r="J792" s="644"/>
      <c r="K792" s="692"/>
      <c r="L792" s="692"/>
      <c r="M792" s="643"/>
      <c r="N792" s="697"/>
      <c r="O792" s="697"/>
      <c r="P792" s="1835"/>
    </row>
    <row r="793" spans="1:16" ht="13.5" x14ac:dyDescent="0.2">
      <c r="A793" s="606">
        <v>66</v>
      </c>
      <c r="B793" s="278" t="s">
        <v>1754</v>
      </c>
      <c r="C793" s="575" t="s">
        <v>701</v>
      </c>
      <c r="D793" s="606">
        <v>2</v>
      </c>
      <c r="E793" s="606" t="s">
        <v>1748</v>
      </c>
      <c r="F793" s="1080">
        <v>207.3</v>
      </c>
      <c r="G793" s="784">
        <f t="shared" si="24"/>
        <v>207.3</v>
      </c>
      <c r="H793" s="1081">
        <v>100</v>
      </c>
      <c r="I793" s="784">
        <f t="shared" si="25"/>
        <v>0</v>
      </c>
      <c r="J793" s="644"/>
      <c r="K793" s="692"/>
      <c r="L793" s="692"/>
      <c r="M793" s="643"/>
      <c r="N793" s="697"/>
      <c r="O793" s="697"/>
      <c r="P793" s="1835"/>
    </row>
    <row r="794" spans="1:16" ht="13.5" x14ac:dyDescent="0.2">
      <c r="A794" s="606">
        <v>67</v>
      </c>
      <c r="B794" s="278" t="s">
        <v>777</v>
      </c>
      <c r="C794" s="575" t="s">
        <v>701</v>
      </c>
      <c r="D794" s="606">
        <v>1</v>
      </c>
      <c r="E794" s="606" t="s">
        <v>1748</v>
      </c>
      <c r="F794" s="1080">
        <v>29.8</v>
      </c>
      <c r="G794" s="784">
        <f t="shared" si="24"/>
        <v>29.8</v>
      </c>
      <c r="H794" s="1081">
        <v>100</v>
      </c>
      <c r="I794" s="784">
        <f t="shared" si="25"/>
        <v>0</v>
      </c>
      <c r="J794" s="644"/>
      <c r="K794" s="692"/>
      <c r="L794" s="692"/>
      <c r="M794" s="643"/>
      <c r="N794" s="697"/>
      <c r="O794" s="697"/>
      <c r="P794" s="1835"/>
    </row>
    <row r="795" spans="1:16" ht="13.5" x14ac:dyDescent="0.2">
      <c r="A795" s="606">
        <v>68</v>
      </c>
      <c r="B795" s="278" t="s">
        <v>1749</v>
      </c>
      <c r="C795" s="575" t="s">
        <v>701</v>
      </c>
      <c r="D795" s="606">
        <v>1</v>
      </c>
      <c r="E795" s="606" t="s">
        <v>1748</v>
      </c>
      <c r="F795" s="1080">
        <v>100.8</v>
      </c>
      <c r="G795" s="784">
        <f t="shared" ref="G795:G858" si="26">F795*H795%</f>
        <v>100.8</v>
      </c>
      <c r="H795" s="1081">
        <v>100</v>
      </c>
      <c r="I795" s="784">
        <f t="shared" ref="I795:I858" si="27">F795-G795</f>
        <v>0</v>
      </c>
      <c r="J795" s="644"/>
      <c r="K795" s="692"/>
      <c r="L795" s="692"/>
      <c r="M795" s="643"/>
      <c r="N795" s="697"/>
      <c r="O795" s="697"/>
      <c r="P795" s="1835"/>
    </row>
    <row r="796" spans="1:16" ht="13.5" x14ac:dyDescent="0.2">
      <c r="A796" s="606">
        <v>69</v>
      </c>
      <c r="B796" s="278" t="s">
        <v>1760</v>
      </c>
      <c r="C796" s="575" t="s">
        <v>701</v>
      </c>
      <c r="D796" s="606">
        <v>1</v>
      </c>
      <c r="E796" s="606" t="s">
        <v>1748</v>
      </c>
      <c r="F796" s="1080">
        <v>50.1</v>
      </c>
      <c r="G796" s="784">
        <f t="shared" si="26"/>
        <v>50.1</v>
      </c>
      <c r="H796" s="1081">
        <v>100</v>
      </c>
      <c r="I796" s="784">
        <f t="shared" si="27"/>
        <v>0</v>
      </c>
      <c r="J796" s="644"/>
      <c r="K796" s="692"/>
      <c r="L796" s="692"/>
      <c r="M796" s="643"/>
      <c r="N796" s="697"/>
      <c r="O796" s="697"/>
      <c r="P796" s="1835"/>
    </row>
    <row r="797" spans="1:16" ht="13.5" x14ac:dyDescent="0.2">
      <c r="A797" s="606">
        <v>70</v>
      </c>
      <c r="B797" s="278" t="s">
        <v>1761</v>
      </c>
      <c r="C797" s="575" t="s">
        <v>701</v>
      </c>
      <c r="D797" s="606">
        <v>1</v>
      </c>
      <c r="E797" s="606" t="s">
        <v>1748</v>
      </c>
      <c r="F797" s="1080">
        <v>44.3</v>
      </c>
      <c r="G797" s="784">
        <f t="shared" si="26"/>
        <v>44.3</v>
      </c>
      <c r="H797" s="1081">
        <v>100</v>
      </c>
      <c r="I797" s="784">
        <f t="shared" si="27"/>
        <v>0</v>
      </c>
      <c r="J797" s="644"/>
      <c r="K797" s="692"/>
      <c r="L797" s="692"/>
      <c r="M797" s="643"/>
      <c r="N797" s="697"/>
      <c r="O797" s="697"/>
      <c r="P797" s="1835"/>
    </row>
    <row r="798" spans="1:16" ht="54" x14ac:dyDescent="0.2">
      <c r="A798" s="606">
        <v>71</v>
      </c>
      <c r="B798" s="278" t="s">
        <v>1762</v>
      </c>
      <c r="C798" s="575" t="s">
        <v>701</v>
      </c>
      <c r="D798" s="606">
        <v>1</v>
      </c>
      <c r="E798" s="606" t="s">
        <v>1748</v>
      </c>
      <c r="F798" s="1080">
        <v>267.3</v>
      </c>
      <c r="G798" s="784">
        <f t="shared" si="26"/>
        <v>267.3</v>
      </c>
      <c r="H798" s="1081">
        <v>100</v>
      </c>
      <c r="I798" s="784">
        <f t="shared" si="27"/>
        <v>0</v>
      </c>
      <c r="J798" s="644"/>
      <c r="K798" s="692"/>
      <c r="L798" s="692"/>
      <c r="M798" s="643"/>
      <c r="N798" s="697"/>
      <c r="O798" s="697"/>
      <c r="P798" s="1835"/>
    </row>
    <row r="799" spans="1:16" ht="13.5" x14ac:dyDescent="0.2">
      <c r="A799" s="606">
        <v>72</v>
      </c>
      <c r="B799" s="278" t="s">
        <v>1763</v>
      </c>
      <c r="C799" s="575" t="s">
        <v>701</v>
      </c>
      <c r="D799" s="606">
        <v>1</v>
      </c>
      <c r="E799" s="606" t="s">
        <v>1738</v>
      </c>
      <c r="F799" s="1080">
        <v>112.8</v>
      </c>
      <c r="G799" s="784">
        <f t="shared" si="26"/>
        <v>112.8</v>
      </c>
      <c r="H799" s="1081">
        <v>100</v>
      </c>
      <c r="I799" s="784">
        <f t="shared" si="27"/>
        <v>0</v>
      </c>
      <c r="J799" s="644"/>
      <c r="K799" s="692"/>
      <c r="L799" s="692"/>
      <c r="M799" s="643"/>
      <c r="N799" s="697"/>
      <c r="O799" s="697"/>
      <c r="P799" s="1835"/>
    </row>
    <row r="800" spans="1:16" ht="27" x14ac:dyDescent="0.2">
      <c r="A800" s="606">
        <v>73</v>
      </c>
      <c r="B800" s="278" t="s">
        <v>1764</v>
      </c>
      <c r="C800" s="575" t="s">
        <v>701</v>
      </c>
      <c r="D800" s="606">
        <v>1</v>
      </c>
      <c r="E800" s="606" t="s">
        <v>1738</v>
      </c>
      <c r="F800" s="1080">
        <v>241.7</v>
      </c>
      <c r="G800" s="784">
        <f t="shared" si="26"/>
        <v>241.7</v>
      </c>
      <c r="H800" s="1081">
        <v>100</v>
      </c>
      <c r="I800" s="784">
        <f t="shared" si="27"/>
        <v>0</v>
      </c>
      <c r="J800" s="644"/>
      <c r="K800" s="692"/>
      <c r="L800" s="692"/>
      <c r="M800" s="643"/>
      <c r="N800" s="697"/>
      <c r="O800" s="697"/>
      <c r="P800" s="1835"/>
    </row>
    <row r="801" spans="1:16" ht="13.5" x14ac:dyDescent="0.2">
      <c r="A801" s="606">
        <v>74</v>
      </c>
      <c r="B801" s="278" t="s">
        <v>1765</v>
      </c>
      <c r="C801" s="575" t="s">
        <v>701</v>
      </c>
      <c r="D801" s="606">
        <v>1</v>
      </c>
      <c r="E801" s="606" t="s">
        <v>1738</v>
      </c>
      <c r="F801" s="1080">
        <v>58.9</v>
      </c>
      <c r="G801" s="784">
        <f t="shared" si="26"/>
        <v>58.9</v>
      </c>
      <c r="H801" s="1081">
        <v>100</v>
      </c>
      <c r="I801" s="784">
        <f t="shared" si="27"/>
        <v>0</v>
      </c>
      <c r="J801" s="644"/>
      <c r="K801" s="692"/>
      <c r="L801" s="692"/>
      <c r="M801" s="643"/>
      <c r="N801" s="697"/>
      <c r="O801" s="697"/>
      <c r="P801" s="1835"/>
    </row>
    <row r="802" spans="1:16" ht="13.5" x14ac:dyDescent="0.2">
      <c r="A802" s="606">
        <v>75</v>
      </c>
      <c r="B802" s="278" t="s">
        <v>1766</v>
      </c>
      <c r="C802" s="575" t="s">
        <v>701</v>
      </c>
      <c r="D802" s="606">
        <v>1</v>
      </c>
      <c r="E802" s="606" t="s">
        <v>1748</v>
      </c>
      <c r="F802" s="1080">
        <v>404.7</v>
      </c>
      <c r="G802" s="784">
        <f t="shared" si="26"/>
        <v>404.7</v>
      </c>
      <c r="H802" s="1081">
        <v>100</v>
      </c>
      <c r="I802" s="784">
        <f t="shared" si="27"/>
        <v>0</v>
      </c>
      <c r="J802" s="644"/>
      <c r="K802" s="692"/>
      <c r="L802" s="692"/>
      <c r="M802" s="643"/>
      <c r="N802" s="697"/>
      <c r="O802" s="697"/>
      <c r="P802" s="1835"/>
    </row>
    <row r="803" spans="1:16" ht="13.5" x14ac:dyDescent="0.2">
      <c r="A803" s="606">
        <v>76</v>
      </c>
      <c r="B803" s="278" t="s">
        <v>1767</v>
      </c>
      <c r="C803" s="575" t="s">
        <v>701</v>
      </c>
      <c r="D803" s="606">
        <v>1</v>
      </c>
      <c r="E803" s="606" t="s">
        <v>1748</v>
      </c>
      <c r="F803" s="1080">
        <v>103.7</v>
      </c>
      <c r="G803" s="784">
        <f t="shared" si="26"/>
        <v>103.7</v>
      </c>
      <c r="H803" s="1081">
        <v>100</v>
      </c>
      <c r="I803" s="784">
        <f t="shared" si="27"/>
        <v>0</v>
      </c>
      <c r="J803" s="644"/>
      <c r="K803" s="692"/>
      <c r="L803" s="692"/>
      <c r="M803" s="643"/>
      <c r="N803" s="697"/>
      <c r="O803" s="697"/>
      <c r="P803" s="1835"/>
    </row>
    <row r="804" spans="1:16" ht="13.5" x14ac:dyDescent="0.2">
      <c r="A804" s="606">
        <v>77</v>
      </c>
      <c r="B804" s="278" t="s">
        <v>1755</v>
      </c>
      <c r="C804" s="575" t="s">
        <v>701</v>
      </c>
      <c r="D804" s="606">
        <v>1</v>
      </c>
      <c r="E804" s="606" t="s">
        <v>1748</v>
      </c>
      <c r="F804" s="1080">
        <v>105.5</v>
      </c>
      <c r="G804" s="784">
        <f t="shared" si="26"/>
        <v>105.5</v>
      </c>
      <c r="H804" s="1081">
        <v>100</v>
      </c>
      <c r="I804" s="784">
        <f t="shared" si="27"/>
        <v>0</v>
      </c>
      <c r="J804" s="644"/>
      <c r="K804" s="692"/>
      <c r="L804" s="692"/>
      <c r="M804" s="643"/>
      <c r="N804" s="697"/>
      <c r="O804" s="697"/>
      <c r="P804" s="1835"/>
    </row>
    <row r="805" spans="1:16" ht="13.5" x14ac:dyDescent="0.2">
      <c r="A805" s="606">
        <v>78</v>
      </c>
      <c r="B805" s="278" t="s">
        <v>1768</v>
      </c>
      <c r="C805" s="575" t="s">
        <v>701</v>
      </c>
      <c r="D805" s="606">
        <v>1</v>
      </c>
      <c r="E805" s="606" t="s">
        <v>1748</v>
      </c>
      <c r="F805" s="1080">
        <v>29.8</v>
      </c>
      <c r="G805" s="784">
        <f t="shared" si="26"/>
        <v>29.8</v>
      </c>
      <c r="H805" s="1081">
        <v>100</v>
      </c>
      <c r="I805" s="784">
        <f t="shared" si="27"/>
        <v>0</v>
      </c>
      <c r="J805" s="644"/>
      <c r="K805" s="692"/>
      <c r="L805" s="692"/>
      <c r="M805" s="643"/>
      <c r="N805" s="697"/>
      <c r="O805" s="697"/>
      <c r="P805" s="1835"/>
    </row>
    <row r="806" spans="1:16" ht="54" x14ac:dyDescent="0.2">
      <c r="A806" s="606">
        <v>79</v>
      </c>
      <c r="B806" s="278" t="s">
        <v>1769</v>
      </c>
      <c r="C806" s="575" t="s">
        <v>701</v>
      </c>
      <c r="D806" s="606">
        <v>1</v>
      </c>
      <c r="E806" s="606" t="s">
        <v>1770</v>
      </c>
      <c r="F806" s="1080">
        <v>259.10000000000002</v>
      </c>
      <c r="G806" s="784">
        <f t="shared" si="26"/>
        <v>259.10000000000002</v>
      </c>
      <c r="H806" s="1081">
        <v>100</v>
      </c>
      <c r="I806" s="784">
        <f t="shared" si="27"/>
        <v>0</v>
      </c>
      <c r="J806" s="644"/>
      <c r="K806" s="692"/>
      <c r="L806" s="692"/>
      <c r="M806" s="643"/>
      <c r="N806" s="697"/>
      <c r="O806" s="697"/>
      <c r="P806" s="1835"/>
    </row>
    <row r="807" spans="1:16" ht="13.5" x14ac:dyDescent="0.2">
      <c r="A807" s="606">
        <v>80</v>
      </c>
      <c r="B807" s="278" t="s">
        <v>1771</v>
      </c>
      <c r="C807" s="575" t="s">
        <v>701</v>
      </c>
      <c r="D807" s="606">
        <v>1</v>
      </c>
      <c r="E807" s="606" t="s">
        <v>1772</v>
      </c>
      <c r="F807" s="1080">
        <v>759.9</v>
      </c>
      <c r="G807" s="784">
        <f t="shared" si="26"/>
        <v>759.9</v>
      </c>
      <c r="H807" s="1081">
        <v>100</v>
      </c>
      <c r="I807" s="784">
        <f t="shared" si="27"/>
        <v>0</v>
      </c>
      <c r="J807" s="644"/>
      <c r="K807" s="692"/>
      <c r="L807" s="692"/>
      <c r="M807" s="643"/>
      <c r="N807" s="697"/>
      <c r="O807" s="697"/>
      <c r="P807" s="1835"/>
    </row>
    <row r="808" spans="1:16" ht="67.5" x14ac:dyDescent="0.2">
      <c r="A808" s="606">
        <v>81</v>
      </c>
      <c r="B808" s="278" t="s">
        <v>1773</v>
      </c>
      <c r="C808" s="575" t="s">
        <v>701</v>
      </c>
      <c r="D808" s="606">
        <v>1</v>
      </c>
      <c r="E808" s="606" t="s">
        <v>1774</v>
      </c>
      <c r="F808" s="1080">
        <v>3446.2</v>
      </c>
      <c r="G808" s="784">
        <f t="shared" si="26"/>
        <v>3446.2</v>
      </c>
      <c r="H808" s="1081">
        <v>100</v>
      </c>
      <c r="I808" s="784">
        <f t="shared" si="27"/>
        <v>0</v>
      </c>
      <c r="J808" s="644"/>
      <c r="K808" s="692"/>
      <c r="L808" s="692"/>
      <c r="M808" s="643"/>
      <c r="N808" s="697"/>
      <c r="O808" s="697"/>
      <c r="P808" s="1835"/>
    </row>
    <row r="809" spans="1:16" ht="13.5" x14ac:dyDescent="0.2">
      <c r="A809" s="606">
        <v>82</v>
      </c>
      <c r="B809" s="278" t="s">
        <v>664</v>
      </c>
      <c r="C809" s="575" t="s">
        <v>701</v>
      </c>
      <c r="D809" s="606">
        <v>1</v>
      </c>
      <c r="E809" s="606" t="s">
        <v>1775</v>
      </c>
      <c r="F809" s="1080">
        <v>450.1</v>
      </c>
      <c r="G809" s="784">
        <f t="shared" si="26"/>
        <v>450.1</v>
      </c>
      <c r="H809" s="1081">
        <v>100</v>
      </c>
      <c r="I809" s="784">
        <f t="shared" si="27"/>
        <v>0</v>
      </c>
      <c r="J809" s="644"/>
      <c r="K809" s="692"/>
      <c r="L809" s="692"/>
      <c r="M809" s="643"/>
      <c r="N809" s="697"/>
      <c r="O809" s="697"/>
      <c r="P809" s="1835"/>
    </row>
    <row r="810" spans="1:16" ht="13.5" x14ac:dyDescent="0.2">
      <c r="A810" s="606">
        <v>83</v>
      </c>
      <c r="B810" s="278" t="s">
        <v>778</v>
      </c>
      <c r="C810" s="575" t="s">
        <v>701</v>
      </c>
      <c r="D810" s="606">
        <v>18</v>
      </c>
      <c r="E810" s="606" t="s">
        <v>1775</v>
      </c>
      <c r="F810" s="1080">
        <v>1358.6</v>
      </c>
      <c r="G810" s="784">
        <f t="shared" si="26"/>
        <v>1358.6</v>
      </c>
      <c r="H810" s="1081">
        <v>100</v>
      </c>
      <c r="I810" s="784">
        <f t="shared" si="27"/>
        <v>0</v>
      </c>
      <c r="J810" s="644"/>
      <c r="K810" s="692"/>
      <c r="L810" s="692"/>
      <c r="M810" s="643"/>
      <c r="N810" s="697"/>
      <c r="O810" s="697"/>
      <c r="P810" s="1835"/>
    </row>
    <row r="811" spans="1:16" ht="13.5" x14ac:dyDescent="0.2">
      <c r="A811" s="606">
        <v>84</v>
      </c>
      <c r="B811" s="278" t="s">
        <v>779</v>
      </c>
      <c r="C811" s="575" t="s">
        <v>701</v>
      </c>
      <c r="D811" s="606">
        <v>1</v>
      </c>
      <c r="E811" s="606" t="s">
        <v>1776</v>
      </c>
      <c r="F811" s="1080">
        <v>60</v>
      </c>
      <c r="G811" s="784">
        <f t="shared" si="26"/>
        <v>60</v>
      </c>
      <c r="H811" s="1081">
        <v>100</v>
      </c>
      <c r="I811" s="784">
        <f t="shared" si="27"/>
        <v>0</v>
      </c>
      <c r="J811" s="644"/>
      <c r="K811" s="692"/>
      <c r="L811" s="692"/>
      <c r="M811" s="643"/>
      <c r="N811" s="697"/>
      <c r="O811" s="697"/>
      <c r="P811" s="1835"/>
    </row>
    <row r="812" spans="1:16" ht="40.5" x14ac:dyDescent="0.2">
      <c r="A812" s="606">
        <v>85</v>
      </c>
      <c r="B812" s="278" t="s">
        <v>1777</v>
      </c>
      <c r="C812" s="575" t="s">
        <v>701</v>
      </c>
      <c r="D812" s="606">
        <v>1</v>
      </c>
      <c r="E812" s="606" t="s">
        <v>1776</v>
      </c>
      <c r="F812" s="1080">
        <v>270</v>
      </c>
      <c r="G812" s="784">
        <f t="shared" si="26"/>
        <v>270</v>
      </c>
      <c r="H812" s="1081">
        <v>100</v>
      </c>
      <c r="I812" s="784">
        <f t="shared" si="27"/>
        <v>0</v>
      </c>
      <c r="J812" s="644"/>
      <c r="K812" s="692"/>
      <c r="L812" s="692"/>
      <c r="M812" s="643"/>
      <c r="N812" s="697"/>
      <c r="O812" s="697"/>
      <c r="P812" s="1835"/>
    </row>
    <row r="813" spans="1:16" ht="13.5" x14ac:dyDescent="0.2">
      <c r="A813" s="606">
        <v>86</v>
      </c>
      <c r="B813" s="278" t="s">
        <v>1778</v>
      </c>
      <c r="C813" s="575" t="s">
        <v>701</v>
      </c>
      <c r="D813" s="606">
        <v>1</v>
      </c>
      <c r="E813" s="606" t="s">
        <v>1730</v>
      </c>
      <c r="F813" s="1080">
        <v>49</v>
      </c>
      <c r="G813" s="784">
        <f t="shared" si="26"/>
        <v>49</v>
      </c>
      <c r="H813" s="1081">
        <v>100</v>
      </c>
      <c r="I813" s="784">
        <f t="shared" si="27"/>
        <v>0</v>
      </c>
      <c r="J813" s="644"/>
      <c r="K813" s="692"/>
      <c r="L813" s="692"/>
      <c r="M813" s="643"/>
      <c r="N813" s="697"/>
      <c r="O813" s="697"/>
      <c r="P813" s="1835"/>
    </row>
    <row r="814" spans="1:16" ht="13.5" x14ac:dyDescent="0.2">
      <c r="A814" s="606">
        <v>87</v>
      </c>
      <c r="B814" s="278" t="s">
        <v>1779</v>
      </c>
      <c r="C814" s="575" t="s">
        <v>701</v>
      </c>
      <c r="D814" s="606">
        <v>1</v>
      </c>
      <c r="E814" s="606" t="s">
        <v>1776</v>
      </c>
      <c r="F814" s="1080">
        <v>88.435000000000002</v>
      </c>
      <c r="G814" s="784">
        <f t="shared" si="26"/>
        <v>88.435000000000002</v>
      </c>
      <c r="H814" s="1081">
        <v>100</v>
      </c>
      <c r="I814" s="784">
        <f t="shared" si="27"/>
        <v>0</v>
      </c>
      <c r="J814" s="644"/>
      <c r="K814" s="692"/>
      <c r="L814" s="692"/>
      <c r="M814" s="643"/>
      <c r="N814" s="697"/>
      <c r="O814" s="697"/>
      <c r="P814" s="1835"/>
    </row>
    <row r="815" spans="1:16" ht="13.5" x14ac:dyDescent="0.2">
      <c r="A815" s="606">
        <v>88</v>
      </c>
      <c r="B815" s="278" t="s">
        <v>1780</v>
      </c>
      <c r="C815" s="575" t="s">
        <v>701</v>
      </c>
      <c r="D815" s="575">
        <v>1</v>
      </c>
      <c r="E815" s="268" t="s">
        <v>1781</v>
      </c>
      <c r="F815" s="1074">
        <v>100.8</v>
      </c>
      <c r="G815" s="784">
        <f t="shared" si="26"/>
        <v>100.8</v>
      </c>
      <c r="H815" s="1081">
        <v>100</v>
      </c>
      <c r="I815" s="784">
        <f t="shared" si="27"/>
        <v>0</v>
      </c>
      <c r="J815" s="644"/>
      <c r="K815" s="692"/>
      <c r="L815" s="692"/>
      <c r="M815" s="643"/>
      <c r="N815" s="697"/>
      <c r="O815" s="697"/>
      <c r="P815" s="1835"/>
    </row>
    <row r="816" spans="1:16" ht="27" x14ac:dyDescent="0.2">
      <c r="A816" s="606">
        <v>89</v>
      </c>
      <c r="B816" s="278" t="s">
        <v>1782</v>
      </c>
      <c r="C816" s="575" t="s">
        <v>701</v>
      </c>
      <c r="D816" s="575">
        <v>1</v>
      </c>
      <c r="E816" s="268" t="s">
        <v>1783</v>
      </c>
      <c r="F816" s="1074">
        <v>468.4</v>
      </c>
      <c r="G816" s="784">
        <f t="shared" si="26"/>
        <v>468.4</v>
      </c>
      <c r="H816" s="1081">
        <v>100</v>
      </c>
      <c r="I816" s="784">
        <f t="shared" si="27"/>
        <v>0</v>
      </c>
      <c r="J816" s="644"/>
      <c r="K816" s="692"/>
      <c r="L816" s="692"/>
      <c r="M816" s="643"/>
      <c r="N816" s="697"/>
      <c r="O816" s="697"/>
      <c r="P816" s="1835"/>
    </row>
    <row r="817" spans="1:16" ht="27" x14ac:dyDescent="0.2">
      <c r="A817" s="606">
        <v>90</v>
      </c>
      <c r="B817" s="278" t="s">
        <v>1784</v>
      </c>
      <c r="C817" s="575" t="s">
        <v>701</v>
      </c>
      <c r="D817" s="575">
        <v>1</v>
      </c>
      <c r="E817" s="268" t="s">
        <v>1783</v>
      </c>
      <c r="F817" s="1074">
        <v>80.5</v>
      </c>
      <c r="G817" s="784">
        <f t="shared" si="26"/>
        <v>80.5</v>
      </c>
      <c r="H817" s="1081">
        <v>100</v>
      </c>
      <c r="I817" s="784">
        <f t="shared" si="27"/>
        <v>0</v>
      </c>
      <c r="J817" s="644"/>
      <c r="K817" s="692"/>
      <c r="L817" s="692"/>
      <c r="M817" s="643"/>
      <c r="N817" s="697"/>
      <c r="O817" s="697"/>
      <c r="P817" s="1835"/>
    </row>
    <row r="818" spans="1:16" ht="13.5" x14ac:dyDescent="0.2">
      <c r="A818" s="606">
        <v>91</v>
      </c>
      <c r="B818" s="278" t="s">
        <v>780</v>
      </c>
      <c r="C818" s="575" t="s">
        <v>701</v>
      </c>
      <c r="D818" s="575">
        <v>1</v>
      </c>
      <c r="E818" s="268" t="s">
        <v>1783</v>
      </c>
      <c r="F818" s="1074">
        <v>37.1</v>
      </c>
      <c r="G818" s="784">
        <f t="shared" si="26"/>
        <v>37.1</v>
      </c>
      <c r="H818" s="1081">
        <v>100</v>
      </c>
      <c r="I818" s="784">
        <f t="shared" si="27"/>
        <v>0</v>
      </c>
      <c r="J818" s="644"/>
      <c r="K818" s="692"/>
      <c r="L818" s="692"/>
      <c r="M818" s="643"/>
      <c r="N818" s="697"/>
      <c r="O818" s="697"/>
      <c r="P818" s="1835"/>
    </row>
    <row r="819" spans="1:16" ht="13.5" x14ac:dyDescent="0.2">
      <c r="A819" s="606">
        <v>92</v>
      </c>
      <c r="B819" s="278" t="s">
        <v>781</v>
      </c>
      <c r="C819" s="575" t="s">
        <v>701</v>
      </c>
      <c r="D819" s="575">
        <v>1</v>
      </c>
      <c r="E819" s="268" t="s">
        <v>1783</v>
      </c>
      <c r="F819" s="1074">
        <v>488.8</v>
      </c>
      <c r="G819" s="784">
        <f t="shared" si="26"/>
        <v>488.8</v>
      </c>
      <c r="H819" s="1081">
        <v>100</v>
      </c>
      <c r="I819" s="784">
        <f t="shared" si="27"/>
        <v>0</v>
      </c>
      <c r="J819" s="644"/>
      <c r="K819" s="692"/>
      <c r="L819" s="692"/>
      <c r="M819" s="643"/>
      <c r="N819" s="697"/>
      <c r="O819" s="697"/>
      <c r="P819" s="1835"/>
    </row>
    <row r="820" spans="1:16" ht="27" x14ac:dyDescent="0.2">
      <c r="A820" s="606">
        <v>93</v>
      </c>
      <c r="B820" s="278" t="s">
        <v>1785</v>
      </c>
      <c r="C820" s="575" t="s">
        <v>701</v>
      </c>
      <c r="D820" s="633">
        <v>1</v>
      </c>
      <c r="E820" s="268" t="s">
        <v>1786</v>
      </c>
      <c r="F820" s="1074">
        <v>177.96</v>
      </c>
      <c r="G820" s="784">
        <f t="shared" si="26"/>
        <v>177.96</v>
      </c>
      <c r="H820" s="711">
        <v>100</v>
      </c>
      <c r="I820" s="784">
        <f t="shared" si="27"/>
        <v>0</v>
      </c>
      <c r="J820" s="644"/>
      <c r="K820" s="692"/>
      <c r="L820" s="692"/>
      <c r="M820" s="643"/>
      <c r="N820" s="697"/>
      <c r="O820" s="697"/>
      <c r="P820" s="1835"/>
    </row>
    <row r="821" spans="1:16" ht="13.5" x14ac:dyDescent="0.2">
      <c r="A821" s="606">
        <v>94</v>
      </c>
      <c r="B821" s="278" t="s">
        <v>1787</v>
      </c>
      <c r="C821" s="575" t="s">
        <v>701</v>
      </c>
      <c r="D821" s="575">
        <v>2</v>
      </c>
      <c r="E821" s="653" t="s">
        <v>1788</v>
      </c>
      <c r="F821" s="1074">
        <v>37.200000000000003</v>
      </c>
      <c r="G821" s="784">
        <f t="shared" si="26"/>
        <v>37.200000000000003</v>
      </c>
      <c r="H821" s="711">
        <v>100</v>
      </c>
      <c r="I821" s="784">
        <f t="shared" si="27"/>
        <v>0</v>
      </c>
      <c r="J821" s="644"/>
      <c r="K821" s="692"/>
      <c r="L821" s="692"/>
      <c r="M821" s="643"/>
      <c r="N821" s="697"/>
      <c r="O821" s="697"/>
      <c r="P821" s="1835"/>
    </row>
    <row r="822" spans="1:16" ht="27" x14ac:dyDescent="0.2">
      <c r="A822" s="606">
        <v>95</v>
      </c>
      <c r="B822" s="278" t="s">
        <v>1789</v>
      </c>
      <c r="C822" s="575" t="s">
        <v>701</v>
      </c>
      <c r="D822" s="633">
        <v>1</v>
      </c>
      <c r="E822" s="268" t="s">
        <v>1788</v>
      </c>
      <c r="F822" s="1074">
        <v>164.4</v>
      </c>
      <c r="G822" s="784">
        <f t="shared" si="26"/>
        <v>164.4</v>
      </c>
      <c r="H822" s="711">
        <v>100</v>
      </c>
      <c r="I822" s="784">
        <f t="shared" si="27"/>
        <v>0</v>
      </c>
      <c r="J822" s="644"/>
      <c r="K822" s="692"/>
      <c r="L822" s="692"/>
      <c r="M822" s="643"/>
      <c r="N822" s="697"/>
      <c r="O822" s="697"/>
      <c r="P822" s="1835"/>
    </row>
    <row r="823" spans="1:16" ht="13.5" x14ac:dyDescent="0.2">
      <c r="A823" s="606">
        <v>96</v>
      </c>
      <c r="B823" s="278" t="s">
        <v>1790</v>
      </c>
      <c r="C823" s="575" t="s">
        <v>701</v>
      </c>
      <c r="D823" s="633">
        <v>1</v>
      </c>
      <c r="E823" s="268" t="s">
        <v>1788</v>
      </c>
      <c r="F823" s="1074">
        <v>58.8</v>
      </c>
      <c r="G823" s="784">
        <f t="shared" si="26"/>
        <v>58.8</v>
      </c>
      <c r="H823" s="711">
        <v>100</v>
      </c>
      <c r="I823" s="784">
        <f t="shared" si="27"/>
        <v>0</v>
      </c>
      <c r="J823" s="644"/>
      <c r="K823" s="692"/>
      <c r="L823" s="692"/>
      <c r="M823" s="643"/>
      <c r="N823" s="697"/>
      <c r="O823" s="697"/>
      <c r="P823" s="1835"/>
    </row>
    <row r="824" spans="1:16" ht="27" x14ac:dyDescent="0.2">
      <c r="A824" s="606">
        <v>97</v>
      </c>
      <c r="B824" s="278" t="s">
        <v>1789</v>
      </c>
      <c r="C824" s="575" t="s">
        <v>701</v>
      </c>
      <c r="D824" s="633">
        <v>1</v>
      </c>
      <c r="E824" s="268" t="s">
        <v>1791</v>
      </c>
      <c r="F824" s="1074">
        <v>164.4</v>
      </c>
      <c r="G824" s="784">
        <f t="shared" si="26"/>
        <v>164.4</v>
      </c>
      <c r="H824" s="711">
        <v>100</v>
      </c>
      <c r="I824" s="784">
        <f t="shared" si="27"/>
        <v>0</v>
      </c>
      <c r="J824" s="644"/>
      <c r="K824" s="692"/>
      <c r="L824" s="692"/>
      <c r="M824" s="643"/>
      <c r="N824" s="697"/>
      <c r="O824" s="697"/>
      <c r="P824" s="1835"/>
    </row>
    <row r="825" spans="1:16" ht="13.5" x14ac:dyDescent="0.2">
      <c r="A825" s="606">
        <v>98</v>
      </c>
      <c r="B825" s="278" t="s">
        <v>1790</v>
      </c>
      <c r="C825" s="575" t="s">
        <v>701</v>
      </c>
      <c r="D825" s="633">
        <v>1</v>
      </c>
      <c r="E825" s="268" t="s">
        <v>1791</v>
      </c>
      <c r="F825" s="1074">
        <v>58.8</v>
      </c>
      <c r="G825" s="784">
        <f t="shared" si="26"/>
        <v>58.8</v>
      </c>
      <c r="H825" s="711">
        <v>100</v>
      </c>
      <c r="I825" s="784">
        <f t="shared" si="27"/>
        <v>0</v>
      </c>
      <c r="J825" s="644"/>
      <c r="K825" s="692"/>
      <c r="L825" s="692"/>
      <c r="M825" s="643"/>
      <c r="N825" s="697"/>
      <c r="O825" s="697"/>
      <c r="P825" s="1835"/>
    </row>
    <row r="826" spans="1:16" ht="27" x14ac:dyDescent="0.2">
      <c r="A826" s="606">
        <v>99</v>
      </c>
      <c r="B826" s="278" t="s">
        <v>1792</v>
      </c>
      <c r="C826" s="575" t="s">
        <v>701</v>
      </c>
      <c r="D826" s="633">
        <v>1</v>
      </c>
      <c r="E826" s="268" t="s">
        <v>1793</v>
      </c>
      <c r="F826" s="1074">
        <v>2221.6999999999998</v>
      </c>
      <c r="G826" s="784">
        <f t="shared" si="26"/>
        <v>2221.6999999999998</v>
      </c>
      <c r="H826" s="711">
        <v>100</v>
      </c>
      <c r="I826" s="784">
        <f t="shared" si="27"/>
        <v>0</v>
      </c>
      <c r="J826" s="644"/>
      <c r="K826" s="692"/>
      <c r="L826" s="692"/>
      <c r="M826" s="643"/>
      <c r="N826" s="697"/>
      <c r="O826" s="697"/>
      <c r="P826" s="1835"/>
    </row>
    <row r="827" spans="1:16" ht="27" x14ac:dyDescent="0.2">
      <c r="A827" s="606">
        <v>100</v>
      </c>
      <c r="B827" s="278" t="s">
        <v>1794</v>
      </c>
      <c r="C827" s="575" t="s">
        <v>701</v>
      </c>
      <c r="D827" s="654">
        <v>8</v>
      </c>
      <c r="E827" s="268" t="s">
        <v>1793</v>
      </c>
      <c r="F827" s="1082">
        <v>459</v>
      </c>
      <c r="G827" s="784">
        <f t="shared" si="26"/>
        <v>459</v>
      </c>
      <c r="H827" s="711">
        <v>100</v>
      </c>
      <c r="I827" s="784">
        <f t="shared" si="27"/>
        <v>0</v>
      </c>
      <c r="J827" s="644"/>
      <c r="K827" s="692"/>
      <c r="L827" s="692"/>
      <c r="M827" s="643"/>
      <c r="N827" s="697"/>
      <c r="O827" s="697"/>
      <c r="P827" s="1835"/>
    </row>
    <row r="828" spans="1:16" ht="27" x14ac:dyDescent="0.2">
      <c r="A828" s="606">
        <v>101</v>
      </c>
      <c r="B828" s="278" t="s">
        <v>1795</v>
      </c>
      <c r="C828" s="575" t="s">
        <v>701</v>
      </c>
      <c r="D828" s="654">
        <v>2</v>
      </c>
      <c r="E828" s="268" t="s">
        <v>1793</v>
      </c>
      <c r="F828" s="1082">
        <v>344.6</v>
      </c>
      <c r="G828" s="784">
        <f t="shared" si="26"/>
        <v>344.6</v>
      </c>
      <c r="H828" s="711">
        <v>100</v>
      </c>
      <c r="I828" s="784">
        <f t="shared" si="27"/>
        <v>0</v>
      </c>
      <c r="J828" s="644"/>
      <c r="K828" s="692"/>
      <c r="L828" s="692"/>
      <c r="M828" s="643"/>
      <c r="N828" s="697"/>
      <c r="O828" s="697"/>
      <c r="P828" s="1835"/>
    </row>
    <row r="829" spans="1:16" ht="13.5" x14ac:dyDescent="0.2">
      <c r="A829" s="606">
        <v>102</v>
      </c>
      <c r="B829" s="278" t="s">
        <v>1796</v>
      </c>
      <c r="C829" s="575" t="s">
        <v>701</v>
      </c>
      <c r="D829" s="654">
        <v>10</v>
      </c>
      <c r="E829" s="268" t="s">
        <v>1793</v>
      </c>
      <c r="F829" s="1082">
        <v>59</v>
      </c>
      <c r="G829" s="784">
        <f t="shared" si="26"/>
        <v>59</v>
      </c>
      <c r="H829" s="711">
        <v>100</v>
      </c>
      <c r="I829" s="784">
        <f t="shared" si="27"/>
        <v>0</v>
      </c>
      <c r="J829" s="644"/>
      <c r="K829" s="692"/>
      <c r="L829" s="692"/>
      <c r="M829" s="643"/>
      <c r="N829" s="697"/>
      <c r="O829" s="697"/>
      <c r="P829" s="1835"/>
    </row>
    <row r="830" spans="1:16" ht="270" x14ac:dyDescent="0.2">
      <c r="A830" s="606">
        <v>103</v>
      </c>
      <c r="B830" s="278" t="s">
        <v>1797</v>
      </c>
      <c r="C830" s="575" t="s">
        <v>701</v>
      </c>
      <c r="D830" s="654">
        <v>2</v>
      </c>
      <c r="E830" s="268" t="s">
        <v>1793</v>
      </c>
      <c r="F830" s="1074">
        <v>2350</v>
      </c>
      <c r="G830" s="784">
        <f t="shared" si="26"/>
        <v>2350</v>
      </c>
      <c r="H830" s="711">
        <v>100</v>
      </c>
      <c r="I830" s="784">
        <f t="shared" si="27"/>
        <v>0</v>
      </c>
      <c r="J830" s="644"/>
      <c r="K830" s="692"/>
      <c r="L830" s="692"/>
      <c r="M830" s="643"/>
      <c r="N830" s="697"/>
      <c r="O830" s="697"/>
      <c r="P830" s="1835"/>
    </row>
    <row r="831" spans="1:16" ht="13.5" x14ac:dyDescent="0.2">
      <c r="A831" s="606">
        <v>104</v>
      </c>
      <c r="B831" s="278" t="s">
        <v>1798</v>
      </c>
      <c r="C831" s="575" t="s">
        <v>701</v>
      </c>
      <c r="D831" s="654">
        <v>1</v>
      </c>
      <c r="E831" s="268" t="s">
        <v>1793</v>
      </c>
      <c r="F831" s="1074">
        <v>164.9</v>
      </c>
      <c r="G831" s="784">
        <f t="shared" si="26"/>
        <v>164.9</v>
      </c>
      <c r="H831" s="711">
        <v>100</v>
      </c>
      <c r="I831" s="784">
        <f t="shared" si="27"/>
        <v>0</v>
      </c>
      <c r="J831" s="644"/>
      <c r="K831" s="692"/>
      <c r="L831" s="692"/>
      <c r="M831" s="643"/>
      <c r="N831" s="697"/>
      <c r="O831" s="697"/>
      <c r="P831" s="1835"/>
    </row>
    <row r="832" spans="1:16" ht="27" x14ac:dyDescent="0.2">
      <c r="A832" s="606">
        <v>105</v>
      </c>
      <c r="B832" s="278" t="s">
        <v>1799</v>
      </c>
      <c r="C832" s="575" t="s">
        <v>701</v>
      </c>
      <c r="D832" s="655">
        <v>1</v>
      </c>
      <c r="E832" s="656" t="s">
        <v>1793</v>
      </c>
      <c r="F832" s="1080">
        <v>149.9</v>
      </c>
      <c r="G832" s="784">
        <f t="shared" si="26"/>
        <v>149.9</v>
      </c>
      <c r="H832" s="1081">
        <v>100</v>
      </c>
      <c r="I832" s="784">
        <f t="shared" si="27"/>
        <v>0</v>
      </c>
      <c r="J832" s="644"/>
      <c r="K832" s="692"/>
      <c r="L832" s="692"/>
      <c r="M832" s="643"/>
      <c r="N832" s="697"/>
      <c r="O832" s="697"/>
      <c r="P832" s="1835"/>
    </row>
    <row r="833" spans="1:16" ht="13.5" x14ac:dyDescent="0.2">
      <c r="A833" s="606">
        <v>106</v>
      </c>
      <c r="B833" s="278" t="s">
        <v>782</v>
      </c>
      <c r="C833" s="575" t="s">
        <v>701</v>
      </c>
      <c r="D833" s="655">
        <v>1</v>
      </c>
      <c r="E833" s="656" t="s">
        <v>1800</v>
      </c>
      <c r="F833" s="1080">
        <v>510</v>
      </c>
      <c r="G833" s="784">
        <f t="shared" si="26"/>
        <v>459</v>
      </c>
      <c r="H833" s="1081">
        <v>90</v>
      </c>
      <c r="I833" s="784">
        <f t="shared" si="27"/>
        <v>51</v>
      </c>
      <c r="J833" s="644"/>
      <c r="K833" s="692"/>
      <c r="L833" s="692"/>
      <c r="M833" s="643"/>
      <c r="N833" s="697"/>
      <c r="O833" s="697"/>
      <c r="P833" s="1835"/>
    </row>
    <row r="834" spans="1:16" ht="27" x14ac:dyDescent="0.2">
      <c r="A834" s="606">
        <v>107</v>
      </c>
      <c r="B834" s="278" t="s">
        <v>1801</v>
      </c>
      <c r="C834" s="575" t="s">
        <v>701</v>
      </c>
      <c r="D834" s="633">
        <v>1</v>
      </c>
      <c r="E834" s="657" t="s">
        <v>1783</v>
      </c>
      <c r="F834" s="1080">
        <v>468.4</v>
      </c>
      <c r="G834" s="784">
        <f t="shared" si="26"/>
        <v>468.4</v>
      </c>
      <c r="H834" s="1081">
        <v>100</v>
      </c>
      <c r="I834" s="784">
        <f t="shared" si="27"/>
        <v>0</v>
      </c>
      <c r="J834" s="644"/>
      <c r="K834" s="692"/>
      <c r="L834" s="692"/>
      <c r="M834" s="643"/>
      <c r="N834" s="697"/>
      <c r="O834" s="697"/>
      <c r="P834" s="1835"/>
    </row>
    <row r="835" spans="1:16" ht="27" x14ac:dyDescent="0.2">
      <c r="A835" s="606">
        <v>108</v>
      </c>
      <c r="B835" s="278" t="s">
        <v>1784</v>
      </c>
      <c r="C835" s="575" t="s">
        <v>701</v>
      </c>
      <c r="D835" s="633">
        <v>1</v>
      </c>
      <c r="E835" s="657" t="s">
        <v>1783</v>
      </c>
      <c r="F835" s="1080">
        <v>112.8</v>
      </c>
      <c r="G835" s="784">
        <f t="shared" si="26"/>
        <v>112.8</v>
      </c>
      <c r="H835" s="1081">
        <v>100</v>
      </c>
      <c r="I835" s="784">
        <f t="shared" si="27"/>
        <v>0</v>
      </c>
      <c r="J835" s="644"/>
      <c r="K835" s="692"/>
      <c r="L835" s="692"/>
      <c r="M835" s="643"/>
      <c r="N835" s="697"/>
      <c r="O835" s="697"/>
      <c r="P835" s="1835"/>
    </row>
    <row r="836" spans="1:16" ht="67.5" x14ac:dyDescent="0.2">
      <c r="A836" s="606">
        <v>109</v>
      </c>
      <c r="B836" s="278" t="s">
        <v>1802</v>
      </c>
      <c r="C836" s="575" t="s">
        <v>703</v>
      </c>
      <c r="D836" s="633">
        <v>5</v>
      </c>
      <c r="E836" s="268" t="s">
        <v>1803</v>
      </c>
      <c r="F836" s="1080">
        <v>2694</v>
      </c>
      <c r="G836" s="784">
        <f t="shared" si="26"/>
        <v>2424.6</v>
      </c>
      <c r="H836" s="1081">
        <v>90</v>
      </c>
      <c r="I836" s="784">
        <f t="shared" si="27"/>
        <v>269.40000000000009</v>
      </c>
      <c r="J836" s="644"/>
      <c r="K836" s="692"/>
      <c r="L836" s="692"/>
      <c r="M836" s="643"/>
      <c r="N836" s="697"/>
      <c r="O836" s="697"/>
      <c r="P836" s="1835"/>
    </row>
    <row r="837" spans="1:16" ht="27" x14ac:dyDescent="0.2">
      <c r="A837" s="606">
        <v>110</v>
      </c>
      <c r="B837" s="278" t="s">
        <v>1804</v>
      </c>
      <c r="C837" s="575" t="s">
        <v>703</v>
      </c>
      <c r="D837" s="633">
        <v>1</v>
      </c>
      <c r="E837" s="268" t="s">
        <v>1800</v>
      </c>
      <c r="F837" s="1080">
        <v>732.3</v>
      </c>
      <c r="G837" s="784">
        <f t="shared" si="26"/>
        <v>732.3</v>
      </c>
      <c r="H837" s="1081">
        <v>100</v>
      </c>
      <c r="I837" s="784">
        <f t="shared" si="27"/>
        <v>0</v>
      </c>
      <c r="J837" s="644"/>
      <c r="K837" s="692"/>
      <c r="L837" s="692"/>
      <c r="M837" s="643"/>
      <c r="N837" s="697"/>
      <c r="O837" s="697"/>
      <c r="P837" s="1835"/>
    </row>
    <row r="838" spans="1:16" ht="27" x14ac:dyDescent="0.2">
      <c r="A838" s="606">
        <v>111</v>
      </c>
      <c r="B838" s="278" t="s">
        <v>1805</v>
      </c>
      <c r="C838" s="575" t="s">
        <v>701</v>
      </c>
      <c r="D838" s="633">
        <v>5</v>
      </c>
      <c r="E838" s="268" t="s">
        <v>1803</v>
      </c>
      <c r="F838" s="1080">
        <v>489</v>
      </c>
      <c r="G838" s="784">
        <f t="shared" si="26"/>
        <v>440.1</v>
      </c>
      <c r="H838" s="1081">
        <v>90</v>
      </c>
      <c r="I838" s="784">
        <f t="shared" si="27"/>
        <v>48.899999999999977</v>
      </c>
      <c r="J838" s="644"/>
      <c r="K838" s="692"/>
      <c r="L838" s="692"/>
      <c r="M838" s="643"/>
      <c r="N838" s="697"/>
      <c r="O838" s="697"/>
      <c r="P838" s="1835"/>
    </row>
    <row r="839" spans="1:16" ht="27" x14ac:dyDescent="0.2">
      <c r="A839" s="606">
        <v>112</v>
      </c>
      <c r="B839" s="278" t="s">
        <v>1806</v>
      </c>
      <c r="C839" s="575" t="s">
        <v>701</v>
      </c>
      <c r="D839" s="633">
        <v>1</v>
      </c>
      <c r="E839" s="658" t="s">
        <v>1800</v>
      </c>
      <c r="F839" s="1080">
        <v>550.5</v>
      </c>
      <c r="G839" s="784">
        <f t="shared" si="26"/>
        <v>550.5</v>
      </c>
      <c r="H839" s="1081">
        <v>100</v>
      </c>
      <c r="I839" s="784">
        <f t="shared" si="27"/>
        <v>0</v>
      </c>
      <c r="J839" s="644"/>
      <c r="K839" s="692"/>
      <c r="L839" s="692"/>
      <c r="M839" s="643"/>
      <c r="N839" s="697"/>
      <c r="O839" s="697"/>
      <c r="P839" s="1835"/>
    </row>
    <row r="840" spans="1:16" ht="27" x14ac:dyDescent="0.2">
      <c r="A840" s="606">
        <v>113</v>
      </c>
      <c r="B840" s="278" t="s">
        <v>1807</v>
      </c>
      <c r="C840" s="575" t="s">
        <v>703</v>
      </c>
      <c r="D840" s="633">
        <v>3</v>
      </c>
      <c r="E840" s="659" t="s">
        <v>1803</v>
      </c>
      <c r="F840" s="1080">
        <v>2250</v>
      </c>
      <c r="G840" s="784">
        <f t="shared" si="26"/>
        <v>2025</v>
      </c>
      <c r="H840" s="1081">
        <v>90</v>
      </c>
      <c r="I840" s="784">
        <f t="shared" si="27"/>
        <v>225</v>
      </c>
      <c r="J840" s="644"/>
      <c r="K840" s="692"/>
      <c r="L840" s="692"/>
      <c r="M840" s="643"/>
      <c r="N840" s="697"/>
      <c r="O840" s="697"/>
      <c r="P840" s="1835"/>
    </row>
    <row r="841" spans="1:16" ht="27" x14ac:dyDescent="0.2">
      <c r="A841" s="606">
        <v>114</v>
      </c>
      <c r="B841" s="278" t="s">
        <v>1805</v>
      </c>
      <c r="C841" s="575" t="s">
        <v>701</v>
      </c>
      <c r="D841" s="633">
        <v>1</v>
      </c>
      <c r="E841" s="659" t="s">
        <v>1803</v>
      </c>
      <c r="F841" s="1080">
        <v>97.8</v>
      </c>
      <c r="G841" s="784">
        <f t="shared" si="26"/>
        <v>88.02</v>
      </c>
      <c r="H841" s="1081">
        <v>90</v>
      </c>
      <c r="I841" s="784">
        <f t="shared" si="27"/>
        <v>9.7800000000000011</v>
      </c>
      <c r="J841" s="644"/>
      <c r="K841" s="692"/>
      <c r="L841" s="692"/>
      <c r="M841" s="643"/>
      <c r="N841" s="697"/>
      <c r="O841" s="697"/>
      <c r="P841" s="1835"/>
    </row>
    <row r="842" spans="1:16" ht="27" x14ac:dyDescent="0.2">
      <c r="A842" s="606">
        <v>115</v>
      </c>
      <c r="B842" s="278" t="s">
        <v>1808</v>
      </c>
      <c r="C842" s="575" t="s">
        <v>701</v>
      </c>
      <c r="D842" s="633">
        <v>1</v>
      </c>
      <c r="E842" s="659" t="s">
        <v>1803</v>
      </c>
      <c r="F842" s="1080">
        <v>16833.599999999999</v>
      </c>
      <c r="G842" s="784">
        <f t="shared" si="26"/>
        <v>15150.24</v>
      </c>
      <c r="H842" s="1081">
        <v>90</v>
      </c>
      <c r="I842" s="784">
        <f t="shared" ref="I842" si="28">F842-G842</f>
        <v>1683.3599999999988</v>
      </c>
      <c r="J842" s="644"/>
      <c r="K842" s="692"/>
      <c r="L842" s="692"/>
      <c r="M842" s="643"/>
      <c r="N842" s="697"/>
      <c r="O842" s="697"/>
      <c r="P842" s="1835"/>
    </row>
    <row r="843" spans="1:16" ht="27" x14ac:dyDescent="0.2">
      <c r="A843" s="606">
        <v>1</v>
      </c>
      <c r="B843" s="733" t="s">
        <v>1889</v>
      </c>
      <c r="C843" s="575" t="s">
        <v>701</v>
      </c>
      <c r="D843" s="575">
        <v>6</v>
      </c>
      <c r="E843" s="724">
        <v>2005</v>
      </c>
      <c r="F843" s="784">
        <v>3256.9</v>
      </c>
      <c r="G843" s="784">
        <f t="shared" si="26"/>
        <v>3256.9</v>
      </c>
      <c r="H843" s="1450">
        <v>100</v>
      </c>
      <c r="I843" s="784">
        <f t="shared" si="27"/>
        <v>0</v>
      </c>
      <c r="J843" s="633"/>
      <c r="K843" s="784"/>
      <c r="L843" s="713"/>
      <c r="M843" s="771"/>
      <c r="N843" s="713"/>
      <c r="O843" s="713"/>
      <c r="P843" s="1838" t="s">
        <v>534</v>
      </c>
    </row>
    <row r="844" spans="1:16" ht="27" x14ac:dyDescent="0.2">
      <c r="A844" s="606">
        <v>2</v>
      </c>
      <c r="B844" s="733" t="s">
        <v>1890</v>
      </c>
      <c r="C844" s="575" t="s">
        <v>701</v>
      </c>
      <c r="D844" s="575">
        <v>4</v>
      </c>
      <c r="E844" s="724">
        <v>2005</v>
      </c>
      <c r="F844" s="784">
        <v>2109.1</v>
      </c>
      <c r="G844" s="784">
        <f t="shared" si="26"/>
        <v>2109.1</v>
      </c>
      <c r="H844" s="1450">
        <v>100</v>
      </c>
      <c r="I844" s="784">
        <f t="shared" si="27"/>
        <v>0</v>
      </c>
      <c r="J844" s="633"/>
      <c r="K844" s="784"/>
      <c r="L844" s="713"/>
      <c r="M844" s="771"/>
      <c r="N844" s="713"/>
      <c r="O844" s="713"/>
      <c r="P844" s="1838"/>
    </row>
    <row r="845" spans="1:16" ht="27" x14ac:dyDescent="0.2">
      <c r="A845" s="606">
        <v>3</v>
      </c>
      <c r="B845" s="733" t="s">
        <v>1891</v>
      </c>
      <c r="C845" s="575" t="s">
        <v>701</v>
      </c>
      <c r="D845" s="575">
        <v>3</v>
      </c>
      <c r="E845" s="724">
        <v>2005</v>
      </c>
      <c r="F845" s="784">
        <v>262.5</v>
      </c>
      <c r="G845" s="784">
        <f t="shared" si="26"/>
        <v>262.5</v>
      </c>
      <c r="H845" s="1450">
        <v>100</v>
      </c>
      <c r="I845" s="784">
        <f t="shared" si="27"/>
        <v>0</v>
      </c>
      <c r="J845" s="633"/>
      <c r="K845" s="784"/>
      <c r="L845" s="713"/>
      <c r="M845" s="771"/>
      <c r="N845" s="713"/>
      <c r="O845" s="713"/>
      <c r="P845" s="1838"/>
    </row>
    <row r="846" spans="1:16" ht="27" x14ac:dyDescent="0.2">
      <c r="A846" s="606">
        <v>4</v>
      </c>
      <c r="B846" s="733" t="s">
        <v>1892</v>
      </c>
      <c r="C846" s="575" t="s">
        <v>701</v>
      </c>
      <c r="D846" s="575">
        <v>1</v>
      </c>
      <c r="E846" s="724">
        <v>2005</v>
      </c>
      <c r="F846" s="784">
        <v>405.1</v>
      </c>
      <c r="G846" s="784">
        <f t="shared" si="26"/>
        <v>405.1</v>
      </c>
      <c r="H846" s="1450">
        <v>100</v>
      </c>
      <c r="I846" s="784">
        <f t="shared" si="27"/>
        <v>0</v>
      </c>
      <c r="J846" s="633"/>
      <c r="K846" s="784"/>
      <c r="L846" s="713"/>
      <c r="M846" s="771"/>
      <c r="N846" s="713"/>
      <c r="O846" s="713"/>
      <c r="P846" s="1838"/>
    </row>
    <row r="847" spans="1:16" ht="54" x14ac:dyDescent="0.2">
      <c r="A847" s="606">
        <v>5</v>
      </c>
      <c r="B847" s="733" t="s">
        <v>1893</v>
      </c>
      <c r="C847" s="575" t="s">
        <v>701</v>
      </c>
      <c r="D847" s="575">
        <v>1</v>
      </c>
      <c r="E847" s="724">
        <v>2005</v>
      </c>
      <c r="F847" s="784">
        <v>244.3</v>
      </c>
      <c r="G847" s="784">
        <f t="shared" si="26"/>
        <v>244.3</v>
      </c>
      <c r="H847" s="1450">
        <v>100</v>
      </c>
      <c r="I847" s="784">
        <f t="shared" si="27"/>
        <v>0</v>
      </c>
      <c r="J847" s="633"/>
      <c r="K847" s="784"/>
      <c r="L847" s="713"/>
      <c r="M847" s="771"/>
      <c r="N847" s="713"/>
      <c r="O847" s="713"/>
      <c r="P847" s="1838"/>
    </row>
    <row r="848" spans="1:16" ht="13.5" x14ac:dyDescent="0.2">
      <c r="A848" s="606">
        <v>6</v>
      </c>
      <c r="B848" s="733" t="s">
        <v>797</v>
      </c>
      <c r="C848" s="575" t="s">
        <v>701</v>
      </c>
      <c r="D848" s="575">
        <v>2</v>
      </c>
      <c r="E848" s="724">
        <v>2005</v>
      </c>
      <c r="F848" s="784">
        <v>340.4</v>
      </c>
      <c r="G848" s="784">
        <f t="shared" si="26"/>
        <v>340.4</v>
      </c>
      <c r="H848" s="1450">
        <v>100</v>
      </c>
      <c r="I848" s="784">
        <f t="shared" si="27"/>
        <v>0</v>
      </c>
      <c r="J848" s="633"/>
      <c r="K848" s="784"/>
      <c r="L848" s="713"/>
      <c r="M848" s="771"/>
      <c r="N848" s="713"/>
      <c r="O848" s="713"/>
      <c r="P848" s="1838"/>
    </row>
    <row r="849" spans="1:16" ht="27" x14ac:dyDescent="0.2">
      <c r="A849" s="606">
        <v>7</v>
      </c>
      <c r="B849" s="733" t="s">
        <v>1894</v>
      </c>
      <c r="C849" s="575" t="s">
        <v>701</v>
      </c>
      <c r="D849" s="575">
        <v>1</v>
      </c>
      <c r="E849" s="724">
        <v>2005</v>
      </c>
      <c r="F849" s="784">
        <v>92</v>
      </c>
      <c r="G849" s="784">
        <f t="shared" si="26"/>
        <v>92</v>
      </c>
      <c r="H849" s="1450">
        <v>100</v>
      </c>
      <c r="I849" s="784">
        <f t="shared" si="27"/>
        <v>0</v>
      </c>
      <c r="J849" s="633"/>
      <c r="K849" s="784"/>
      <c r="L849" s="713"/>
      <c r="M849" s="771"/>
      <c r="N849" s="713"/>
      <c r="O849" s="713"/>
      <c r="P849" s="1838"/>
    </row>
    <row r="850" spans="1:16" ht="13.5" x14ac:dyDescent="0.2">
      <c r="A850" s="606">
        <v>8</v>
      </c>
      <c r="B850" s="733" t="s">
        <v>797</v>
      </c>
      <c r="C850" s="575" t="s">
        <v>701</v>
      </c>
      <c r="D850" s="575">
        <v>10</v>
      </c>
      <c r="E850" s="724">
        <v>2005</v>
      </c>
      <c r="F850" s="784">
        <v>1159.4000000000001</v>
      </c>
      <c r="G850" s="784">
        <f t="shared" si="26"/>
        <v>1159.4000000000001</v>
      </c>
      <c r="H850" s="1450">
        <v>100</v>
      </c>
      <c r="I850" s="784">
        <f t="shared" si="27"/>
        <v>0</v>
      </c>
      <c r="J850" s="633"/>
      <c r="K850" s="784"/>
      <c r="L850" s="713"/>
      <c r="M850" s="771"/>
      <c r="N850" s="713"/>
      <c r="O850" s="713"/>
      <c r="P850" s="1838"/>
    </row>
    <row r="851" spans="1:16" ht="54" x14ac:dyDescent="0.2">
      <c r="A851" s="606">
        <v>9</v>
      </c>
      <c r="B851" s="733" t="s">
        <v>1895</v>
      </c>
      <c r="C851" s="575" t="s">
        <v>701</v>
      </c>
      <c r="D851" s="575">
        <v>1</v>
      </c>
      <c r="E851" s="724">
        <v>2007</v>
      </c>
      <c r="F851" s="784">
        <v>259.10000000000002</v>
      </c>
      <c r="G851" s="784">
        <f t="shared" si="26"/>
        <v>259.10000000000002</v>
      </c>
      <c r="H851" s="1450">
        <v>100</v>
      </c>
      <c r="I851" s="784">
        <f t="shared" si="27"/>
        <v>0</v>
      </c>
      <c r="J851" s="633"/>
      <c r="K851" s="784"/>
      <c r="L851" s="713"/>
      <c r="M851" s="771"/>
      <c r="N851" s="713"/>
      <c r="O851" s="713"/>
      <c r="P851" s="1838"/>
    </row>
    <row r="852" spans="1:16" ht="13.5" x14ac:dyDescent="0.2">
      <c r="A852" s="606">
        <v>10</v>
      </c>
      <c r="B852" s="278" t="s">
        <v>1896</v>
      </c>
      <c r="C852" s="575" t="s">
        <v>701</v>
      </c>
      <c r="D852" s="575">
        <v>1</v>
      </c>
      <c r="E852" s="575">
        <v>2007</v>
      </c>
      <c r="F852" s="784">
        <v>169.2</v>
      </c>
      <c r="G852" s="784">
        <f t="shared" si="26"/>
        <v>169.2</v>
      </c>
      <c r="H852" s="1450">
        <v>100</v>
      </c>
      <c r="I852" s="784">
        <f t="shared" si="27"/>
        <v>0</v>
      </c>
      <c r="J852" s="633"/>
      <c r="K852" s="784"/>
      <c r="L852" s="713"/>
      <c r="M852" s="771"/>
      <c r="N852" s="713"/>
      <c r="O852" s="713"/>
      <c r="P852" s="1838"/>
    </row>
    <row r="853" spans="1:16" ht="13.5" x14ac:dyDescent="0.2">
      <c r="A853" s="606">
        <v>11</v>
      </c>
      <c r="B853" s="278" t="s">
        <v>1897</v>
      </c>
      <c r="C853" s="575" t="s">
        <v>701</v>
      </c>
      <c r="D853" s="575">
        <v>1</v>
      </c>
      <c r="E853" s="575">
        <v>2007</v>
      </c>
      <c r="F853" s="784">
        <v>58.9</v>
      </c>
      <c r="G853" s="784">
        <f t="shared" si="26"/>
        <v>58.9</v>
      </c>
      <c r="H853" s="1450">
        <v>100</v>
      </c>
      <c r="I853" s="784">
        <f t="shared" si="27"/>
        <v>0</v>
      </c>
      <c r="J853" s="633"/>
      <c r="K853" s="784"/>
      <c r="L853" s="713"/>
      <c r="M853" s="771"/>
      <c r="N853" s="713"/>
      <c r="O853" s="713"/>
      <c r="P853" s="1838"/>
    </row>
    <row r="854" spans="1:16" ht="13.5" x14ac:dyDescent="0.2">
      <c r="A854" s="606">
        <v>12</v>
      </c>
      <c r="B854" s="278" t="s">
        <v>1898</v>
      </c>
      <c r="C854" s="575" t="s">
        <v>701</v>
      </c>
      <c r="D854" s="575">
        <v>1</v>
      </c>
      <c r="E854" s="575">
        <v>2007</v>
      </c>
      <c r="F854" s="784">
        <v>99.4</v>
      </c>
      <c r="G854" s="784">
        <f t="shared" si="26"/>
        <v>99.4</v>
      </c>
      <c r="H854" s="1450">
        <v>100</v>
      </c>
      <c r="I854" s="784">
        <f t="shared" si="27"/>
        <v>0</v>
      </c>
      <c r="J854" s="633"/>
      <c r="K854" s="784"/>
      <c r="L854" s="713"/>
      <c r="M854" s="771"/>
      <c r="N854" s="713"/>
      <c r="O854" s="713"/>
      <c r="P854" s="1838"/>
    </row>
    <row r="855" spans="1:16" ht="40.5" x14ac:dyDescent="0.2">
      <c r="A855" s="606">
        <v>13</v>
      </c>
      <c r="B855" s="278" t="s">
        <v>1899</v>
      </c>
      <c r="C855" s="575" t="s">
        <v>701</v>
      </c>
      <c r="D855" s="575">
        <v>1</v>
      </c>
      <c r="E855" s="575">
        <v>2007</v>
      </c>
      <c r="F855" s="784">
        <v>744</v>
      </c>
      <c r="G855" s="784">
        <f t="shared" si="26"/>
        <v>744</v>
      </c>
      <c r="H855" s="1450">
        <v>100</v>
      </c>
      <c r="I855" s="784">
        <f t="shared" si="27"/>
        <v>0</v>
      </c>
      <c r="J855" s="633"/>
      <c r="K855" s="784"/>
      <c r="L855" s="713"/>
      <c r="M855" s="771"/>
      <c r="N855" s="713"/>
      <c r="O855" s="713"/>
      <c r="P855" s="1838"/>
    </row>
    <row r="856" spans="1:16" ht="13.5" x14ac:dyDescent="0.2">
      <c r="A856" s="606">
        <v>14</v>
      </c>
      <c r="B856" s="278" t="s">
        <v>1900</v>
      </c>
      <c r="C856" s="575" t="s">
        <v>701</v>
      </c>
      <c r="D856" s="575">
        <v>3</v>
      </c>
      <c r="E856" s="575">
        <v>2005</v>
      </c>
      <c r="F856" s="784">
        <v>464.1</v>
      </c>
      <c r="G856" s="784">
        <f t="shared" si="26"/>
        <v>464.1</v>
      </c>
      <c r="H856" s="1450">
        <v>100</v>
      </c>
      <c r="I856" s="784">
        <f t="shared" si="27"/>
        <v>0</v>
      </c>
      <c r="J856" s="633"/>
      <c r="K856" s="784"/>
      <c r="L856" s="713"/>
      <c r="M856" s="771"/>
      <c r="N856" s="713"/>
      <c r="O856" s="713"/>
      <c r="P856" s="1838"/>
    </row>
    <row r="857" spans="1:16" ht="13.5" x14ac:dyDescent="0.2">
      <c r="A857" s="606">
        <v>15</v>
      </c>
      <c r="B857" s="278" t="s">
        <v>1901</v>
      </c>
      <c r="C857" s="575" t="s">
        <v>701</v>
      </c>
      <c r="D857" s="575">
        <v>2</v>
      </c>
      <c r="E857" s="575">
        <v>2005</v>
      </c>
      <c r="F857" s="784">
        <v>1063.2</v>
      </c>
      <c r="G857" s="784">
        <f t="shared" si="26"/>
        <v>1063.2</v>
      </c>
      <c r="H857" s="1450">
        <v>100</v>
      </c>
      <c r="I857" s="784">
        <f t="shared" si="27"/>
        <v>0</v>
      </c>
      <c r="J857" s="633"/>
      <c r="K857" s="784"/>
      <c r="L857" s="713"/>
      <c r="M857" s="771"/>
      <c r="N857" s="713"/>
      <c r="O857" s="713"/>
      <c r="P857" s="1838"/>
    </row>
    <row r="858" spans="1:16" ht="13.5" x14ac:dyDescent="0.2">
      <c r="A858" s="606">
        <v>16</v>
      </c>
      <c r="B858" s="278" t="s">
        <v>1902</v>
      </c>
      <c r="C858" s="575" t="s">
        <v>701</v>
      </c>
      <c r="D858" s="575">
        <v>2</v>
      </c>
      <c r="E858" s="575">
        <v>2005</v>
      </c>
      <c r="F858" s="784">
        <v>233.8</v>
      </c>
      <c r="G858" s="784">
        <f t="shared" si="26"/>
        <v>233.8</v>
      </c>
      <c r="H858" s="1450">
        <v>100</v>
      </c>
      <c r="I858" s="784">
        <f t="shared" si="27"/>
        <v>0</v>
      </c>
      <c r="J858" s="633"/>
      <c r="K858" s="784"/>
      <c r="L858" s="713"/>
      <c r="M858" s="771"/>
      <c r="N858" s="713"/>
      <c r="O858" s="713"/>
      <c r="P858" s="1838"/>
    </row>
    <row r="859" spans="1:16" ht="67.5" x14ac:dyDescent="0.2">
      <c r="A859" s="606">
        <v>17</v>
      </c>
      <c r="B859" s="278" t="s">
        <v>1903</v>
      </c>
      <c r="C859" s="575" t="s">
        <v>701</v>
      </c>
      <c r="D859" s="575">
        <v>3</v>
      </c>
      <c r="E859" s="268">
        <v>2008</v>
      </c>
      <c r="F859" s="784">
        <v>801.9</v>
      </c>
      <c r="G859" s="784">
        <f t="shared" ref="G859:G922" si="29">F859*H859%</f>
        <v>801.9</v>
      </c>
      <c r="H859" s="1450">
        <v>100</v>
      </c>
      <c r="I859" s="784">
        <f t="shared" ref="I859:I922" si="30">F859-G859</f>
        <v>0</v>
      </c>
      <c r="J859" s="633"/>
      <c r="K859" s="784"/>
      <c r="L859" s="713"/>
      <c r="M859" s="771"/>
      <c r="N859" s="713"/>
      <c r="O859" s="713"/>
      <c r="P859" s="1838"/>
    </row>
    <row r="860" spans="1:16" ht="13.5" x14ac:dyDescent="0.2">
      <c r="A860" s="606">
        <v>18</v>
      </c>
      <c r="B860" s="278" t="s">
        <v>1904</v>
      </c>
      <c r="C860" s="575" t="s">
        <v>701</v>
      </c>
      <c r="D860" s="575">
        <v>4</v>
      </c>
      <c r="E860" s="268">
        <v>2008</v>
      </c>
      <c r="F860" s="784">
        <v>403.2</v>
      </c>
      <c r="G860" s="784">
        <f t="shared" si="29"/>
        <v>403.2</v>
      </c>
      <c r="H860" s="1450">
        <v>100</v>
      </c>
      <c r="I860" s="784">
        <f t="shared" si="30"/>
        <v>0</v>
      </c>
      <c r="J860" s="633"/>
      <c r="K860" s="784"/>
      <c r="L860" s="713"/>
      <c r="M860" s="771"/>
      <c r="N860" s="713"/>
      <c r="O860" s="713"/>
      <c r="P860" s="1838"/>
    </row>
    <row r="861" spans="1:16" ht="54" x14ac:dyDescent="0.2">
      <c r="A861" s="606">
        <v>19</v>
      </c>
      <c r="B861" s="278" t="s">
        <v>1905</v>
      </c>
      <c r="C861" s="575" t="s">
        <v>701</v>
      </c>
      <c r="D861" s="575">
        <v>2</v>
      </c>
      <c r="E861" s="268">
        <v>2008</v>
      </c>
      <c r="F861" s="784">
        <v>534.6</v>
      </c>
      <c r="G861" s="784">
        <f t="shared" si="29"/>
        <v>534.6</v>
      </c>
      <c r="H861" s="1450">
        <v>100</v>
      </c>
      <c r="I861" s="784">
        <f t="shared" si="30"/>
        <v>0</v>
      </c>
      <c r="J861" s="633"/>
      <c r="K861" s="784"/>
      <c r="L861" s="713"/>
      <c r="M861" s="771"/>
      <c r="N861" s="713"/>
      <c r="O861" s="713"/>
      <c r="P861" s="1838"/>
    </row>
    <row r="862" spans="1:16" ht="13.5" x14ac:dyDescent="0.2">
      <c r="A862" s="606">
        <v>20</v>
      </c>
      <c r="B862" s="278" t="s">
        <v>1904</v>
      </c>
      <c r="C862" s="575" t="s">
        <v>701</v>
      </c>
      <c r="D862" s="575">
        <v>2</v>
      </c>
      <c r="E862" s="268">
        <v>2008</v>
      </c>
      <c r="F862" s="784">
        <v>201.6</v>
      </c>
      <c r="G862" s="784">
        <f t="shared" si="29"/>
        <v>201.6</v>
      </c>
      <c r="H862" s="1450">
        <v>100</v>
      </c>
      <c r="I862" s="784">
        <f t="shared" si="30"/>
        <v>0</v>
      </c>
      <c r="J862" s="633"/>
      <c r="K862" s="784"/>
      <c r="L862" s="713"/>
      <c r="M862" s="771"/>
      <c r="N862" s="713"/>
      <c r="O862" s="713"/>
      <c r="P862" s="1838"/>
    </row>
    <row r="863" spans="1:16" ht="13.5" x14ac:dyDescent="0.2">
      <c r="A863" s="606">
        <v>21</v>
      </c>
      <c r="B863" s="278" t="s">
        <v>1906</v>
      </c>
      <c r="C863" s="575" t="s">
        <v>701</v>
      </c>
      <c r="D863" s="575">
        <v>3</v>
      </c>
      <c r="E863" s="268">
        <v>2008</v>
      </c>
      <c r="F863" s="784">
        <v>217.5</v>
      </c>
      <c r="G863" s="784">
        <f t="shared" si="29"/>
        <v>217.5</v>
      </c>
      <c r="H863" s="1450">
        <v>100</v>
      </c>
      <c r="I863" s="784">
        <f t="shared" si="30"/>
        <v>0</v>
      </c>
      <c r="J863" s="633"/>
      <c r="K863" s="784"/>
      <c r="L863" s="713"/>
      <c r="M863" s="771"/>
      <c r="N863" s="713"/>
      <c r="O863" s="713"/>
      <c r="P863" s="1838"/>
    </row>
    <row r="864" spans="1:16" ht="67.5" x14ac:dyDescent="0.2">
      <c r="A864" s="606">
        <v>22</v>
      </c>
      <c r="B864" s="278" t="s">
        <v>1907</v>
      </c>
      <c r="C864" s="575" t="s">
        <v>701</v>
      </c>
      <c r="D864" s="575">
        <v>7</v>
      </c>
      <c r="E864" s="268">
        <v>2008</v>
      </c>
      <c r="F864" s="784">
        <v>2689.7</v>
      </c>
      <c r="G864" s="784">
        <f t="shared" si="29"/>
        <v>2689.7</v>
      </c>
      <c r="H864" s="1450">
        <v>100</v>
      </c>
      <c r="I864" s="784">
        <f t="shared" si="30"/>
        <v>0</v>
      </c>
      <c r="J864" s="633"/>
      <c r="K864" s="784"/>
      <c r="L864" s="713"/>
      <c r="M864" s="771"/>
      <c r="N864" s="713"/>
      <c r="O864" s="713"/>
      <c r="P864" s="1838"/>
    </row>
    <row r="865" spans="1:16" ht="40.5" x14ac:dyDescent="0.2">
      <c r="A865" s="606">
        <v>23</v>
      </c>
      <c r="B865" s="278" t="s">
        <v>1908</v>
      </c>
      <c r="C865" s="575" t="s">
        <v>701</v>
      </c>
      <c r="D865" s="575">
        <v>7</v>
      </c>
      <c r="E865" s="268">
        <v>2008</v>
      </c>
      <c r="F865" s="784">
        <v>698.4</v>
      </c>
      <c r="G865" s="784">
        <f t="shared" si="29"/>
        <v>698.4</v>
      </c>
      <c r="H865" s="1450">
        <v>100</v>
      </c>
      <c r="I865" s="784">
        <f t="shared" si="30"/>
        <v>0</v>
      </c>
      <c r="J865" s="633"/>
      <c r="K865" s="784"/>
      <c r="L865" s="713"/>
      <c r="M865" s="771"/>
      <c r="N865" s="713"/>
      <c r="O865" s="713"/>
      <c r="P865" s="1838"/>
    </row>
    <row r="866" spans="1:16" ht="13.5" x14ac:dyDescent="0.2">
      <c r="A866" s="606">
        <v>24</v>
      </c>
      <c r="B866" s="278" t="s">
        <v>939</v>
      </c>
      <c r="C866" s="575" t="s">
        <v>701</v>
      </c>
      <c r="D866" s="575">
        <v>1</v>
      </c>
      <c r="E866" s="268">
        <v>2008</v>
      </c>
      <c r="F866" s="784">
        <v>32</v>
      </c>
      <c r="G866" s="784">
        <f t="shared" si="29"/>
        <v>32</v>
      </c>
      <c r="H866" s="1450">
        <v>100</v>
      </c>
      <c r="I866" s="784">
        <f t="shared" si="30"/>
        <v>0</v>
      </c>
      <c r="J866" s="633"/>
      <c r="K866" s="784"/>
      <c r="L866" s="713"/>
      <c r="M866" s="771"/>
      <c r="N866" s="713"/>
      <c r="O866" s="713"/>
      <c r="P866" s="1838"/>
    </row>
    <row r="867" spans="1:16" ht="13.5" x14ac:dyDescent="0.2">
      <c r="A867" s="606">
        <v>25</v>
      </c>
      <c r="B867" s="278" t="s">
        <v>1909</v>
      </c>
      <c r="C867" s="575" t="s">
        <v>701</v>
      </c>
      <c r="D867" s="575">
        <v>1</v>
      </c>
      <c r="E867" s="268">
        <v>2008</v>
      </c>
      <c r="F867" s="784">
        <v>225.8</v>
      </c>
      <c r="G867" s="784">
        <f t="shared" si="29"/>
        <v>225.8</v>
      </c>
      <c r="H867" s="1450">
        <v>100</v>
      </c>
      <c r="I867" s="784">
        <f t="shared" si="30"/>
        <v>0</v>
      </c>
      <c r="J867" s="633"/>
      <c r="K867" s="784"/>
      <c r="L867" s="713"/>
      <c r="M867" s="771"/>
      <c r="N867" s="713"/>
      <c r="O867" s="713"/>
      <c r="P867" s="1838"/>
    </row>
    <row r="868" spans="1:16" ht="13.5" x14ac:dyDescent="0.2">
      <c r="A868" s="606">
        <v>26</v>
      </c>
      <c r="B868" s="278" t="s">
        <v>1910</v>
      </c>
      <c r="C868" s="575" t="s">
        <v>701</v>
      </c>
      <c r="D868" s="575">
        <v>2</v>
      </c>
      <c r="E868" s="268">
        <v>2008</v>
      </c>
      <c r="F868" s="784">
        <v>165</v>
      </c>
      <c r="G868" s="784">
        <f t="shared" si="29"/>
        <v>165</v>
      </c>
      <c r="H868" s="1450">
        <v>100</v>
      </c>
      <c r="I868" s="784">
        <f t="shared" si="30"/>
        <v>0</v>
      </c>
      <c r="J868" s="633"/>
      <c r="K868" s="784"/>
      <c r="L868" s="713"/>
      <c r="M868" s="771"/>
      <c r="N868" s="713"/>
      <c r="O868" s="713"/>
      <c r="P868" s="1838"/>
    </row>
    <row r="869" spans="1:16" ht="13.5" x14ac:dyDescent="0.2">
      <c r="A869" s="606">
        <v>27</v>
      </c>
      <c r="B869" s="278" t="s">
        <v>1911</v>
      </c>
      <c r="C869" s="575" t="s">
        <v>701</v>
      </c>
      <c r="D869" s="575">
        <v>2</v>
      </c>
      <c r="E869" s="268">
        <v>2008</v>
      </c>
      <c r="F869" s="784">
        <v>242</v>
      </c>
      <c r="G869" s="784">
        <f t="shared" si="29"/>
        <v>242</v>
      </c>
      <c r="H869" s="1450">
        <v>100</v>
      </c>
      <c r="I869" s="784">
        <f t="shared" si="30"/>
        <v>0</v>
      </c>
      <c r="J869" s="633"/>
      <c r="K869" s="784"/>
      <c r="L869" s="713"/>
      <c r="M869" s="771"/>
      <c r="N869" s="713"/>
      <c r="O869" s="713"/>
      <c r="P869" s="1838"/>
    </row>
    <row r="870" spans="1:16" ht="13.5" x14ac:dyDescent="0.2">
      <c r="A870" s="606">
        <v>28</v>
      </c>
      <c r="B870" s="278" t="s">
        <v>1912</v>
      </c>
      <c r="C870" s="575" t="s">
        <v>701</v>
      </c>
      <c r="D870" s="575">
        <v>1</v>
      </c>
      <c r="E870" s="268">
        <v>2008</v>
      </c>
      <c r="F870" s="784">
        <v>65</v>
      </c>
      <c r="G870" s="784">
        <f t="shared" si="29"/>
        <v>65</v>
      </c>
      <c r="H870" s="1450">
        <v>100</v>
      </c>
      <c r="I870" s="784">
        <f t="shared" si="30"/>
        <v>0</v>
      </c>
      <c r="J870" s="633"/>
      <c r="K870" s="784"/>
      <c r="L870" s="713"/>
      <c r="M870" s="771"/>
      <c r="N870" s="713"/>
      <c r="O870" s="713"/>
      <c r="P870" s="1838"/>
    </row>
    <row r="871" spans="1:16" ht="13.5" x14ac:dyDescent="0.2">
      <c r="A871" s="606">
        <v>29</v>
      </c>
      <c r="B871" s="278" t="s">
        <v>1913</v>
      </c>
      <c r="C871" s="575" t="s">
        <v>701</v>
      </c>
      <c r="D871" s="575">
        <v>1</v>
      </c>
      <c r="E871" s="268">
        <v>2008</v>
      </c>
      <c r="F871" s="784">
        <v>115</v>
      </c>
      <c r="G871" s="784">
        <f t="shared" si="29"/>
        <v>115</v>
      </c>
      <c r="H871" s="1450">
        <v>100</v>
      </c>
      <c r="I871" s="784">
        <f t="shared" si="30"/>
        <v>0</v>
      </c>
      <c r="J871" s="633"/>
      <c r="K871" s="784"/>
      <c r="L871" s="713"/>
      <c r="M871" s="771"/>
      <c r="N871" s="713"/>
      <c r="O871" s="713"/>
      <c r="P871" s="1838"/>
    </row>
    <row r="872" spans="1:16" ht="27" x14ac:dyDescent="0.2">
      <c r="A872" s="606">
        <v>30</v>
      </c>
      <c r="B872" s="278" t="s">
        <v>1914</v>
      </c>
      <c r="C872" s="575" t="s">
        <v>701</v>
      </c>
      <c r="D872" s="575">
        <v>4</v>
      </c>
      <c r="E872" s="268">
        <v>2008</v>
      </c>
      <c r="F872" s="784">
        <v>600</v>
      </c>
      <c r="G872" s="784">
        <f t="shared" si="29"/>
        <v>600</v>
      </c>
      <c r="H872" s="1450">
        <v>100</v>
      </c>
      <c r="I872" s="784">
        <f t="shared" si="30"/>
        <v>0</v>
      </c>
      <c r="J872" s="633"/>
      <c r="K872" s="784"/>
      <c r="L872" s="713"/>
      <c r="M872" s="771"/>
      <c r="N872" s="713"/>
      <c r="O872" s="713"/>
      <c r="P872" s="1838"/>
    </row>
    <row r="873" spans="1:16" ht="27" x14ac:dyDescent="0.2">
      <c r="A873" s="606">
        <v>31</v>
      </c>
      <c r="B873" s="278" t="s">
        <v>1915</v>
      </c>
      <c r="C873" s="575" t="s">
        <v>701</v>
      </c>
      <c r="D873" s="575">
        <v>2</v>
      </c>
      <c r="E873" s="268">
        <v>2008</v>
      </c>
      <c r="F873" s="784">
        <v>554</v>
      </c>
      <c r="G873" s="784">
        <f t="shared" si="29"/>
        <v>554</v>
      </c>
      <c r="H873" s="1450">
        <v>100</v>
      </c>
      <c r="I873" s="784">
        <f t="shared" si="30"/>
        <v>0</v>
      </c>
      <c r="J873" s="633"/>
      <c r="K873" s="784"/>
      <c r="L873" s="713"/>
      <c r="M873" s="771"/>
      <c r="N873" s="713"/>
      <c r="O873" s="713"/>
      <c r="P873" s="1838"/>
    </row>
    <row r="874" spans="1:16" ht="13.5" x14ac:dyDescent="0.2">
      <c r="A874" s="606">
        <v>32</v>
      </c>
      <c r="B874" s="278" t="s">
        <v>1916</v>
      </c>
      <c r="C874" s="575" t="s">
        <v>701</v>
      </c>
      <c r="D874" s="575">
        <v>1</v>
      </c>
      <c r="E874" s="268">
        <v>2008</v>
      </c>
      <c r="F874" s="784">
        <v>144</v>
      </c>
      <c r="G874" s="784">
        <f t="shared" si="29"/>
        <v>144</v>
      </c>
      <c r="H874" s="1450">
        <v>100</v>
      </c>
      <c r="I874" s="784">
        <f t="shared" si="30"/>
        <v>0</v>
      </c>
      <c r="J874" s="633"/>
      <c r="K874" s="784"/>
      <c r="L874" s="713"/>
      <c r="M874" s="771"/>
      <c r="N874" s="713"/>
      <c r="O874" s="713"/>
      <c r="P874" s="1838"/>
    </row>
    <row r="875" spans="1:16" ht="13.5" x14ac:dyDescent="0.2">
      <c r="A875" s="606">
        <v>33</v>
      </c>
      <c r="B875" s="278" t="s">
        <v>1917</v>
      </c>
      <c r="C875" s="575" t="s">
        <v>701</v>
      </c>
      <c r="D875" s="575">
        <v>1</v>
      </c>
      <c r="E875" s="268">
        <v>2008</v>
      </c>
      <c r="F875" s="784">
        <v>58</v>
      </c>
      <c r="G875" s="784">
        <f t="shared" si="29"/>
        <v>58</v>
      </c>
      <c r="H875" s="1450">
        <v>100</v>
      </c>
      <c r="I875" s="784">
        <f t="shared" si="30"/>
        <v>0</v>
      </c>
      <c r="J875" s="633"/>
      <c r="K875" s="784"/>
      <c r="L875" s="713"/>
      <c r="M875" s="771"/>
      <c r="N875" s="713"/>
      <c r="O875" s="713"/>
      <c r="P875" s="1838"/>
    </row>
    <row r="876" spans="1:16" ht="13.5" x14ac:dyDescent="0.2">
      <c r="A876" s="606">
        <v>34</v>
      </c>
      <c r="B876" s="278" t="s">
        <v>1918</v>
      </c>
      <c r="C876" s="575" t="s">
        <v>701</v>
      </c>
      <c r="D876" s="575">
        <v>1</v>
      </c>
      <c r="E876" s="268">
        <v>2008</v>
      </c>
      <c r="F876" s="784">
        <v>119</v>
      </c>
      <c r="G876" s="784">
        <f t="shared" si="29"/>
        <v>119</v>
      </c>
      <c r="H876" s="1450">
        <v>100</v>
      </c>
      <c r="I876" s="784">
        <f t="shared" si="30"/>
        <v>0</v>
      </c>
      <c r="J876" s="633"/>
      <c r="K876" s="784"/>
      <c r="L876" s="713"/>
      <c r="M876" s="771"/>
      <c r="N876" s="713"/>
      <c r="O876" s="713"/>
      <c r="P876" s="1838"/>
    </row>
    <row r="877" spans="1:16" ht="13.5" x14ac:dyDescent="0.2">
      <c r="A877" s="606">
        <v>35</v>
      </c>
      <c r="B877" s="673" t="s">
        <v>1919</v>
      </c>
      <c r="C877" s="575" t="s">
        <v>701</v>
      </c>
      <c r="D877" s="652">
        <v>2</v>
      </c>
      <c r="E877" s="661">
        <v>2008</v>
      </c>
      <c r="F877" s="784">
        <v>100.2</v>
      </c>
      <c r="G877" s="784">
        <f t="shared" si="29"/>
        <v>100.2</v>
      </c>
      <c r="H877" s="1450">
        <v>100</v>
      </c>
      <c r="I877" s="784">
        <f t="shared" si="30"/>
        <v>0</v>
      </c>
      <c r="J877" s="633"/>
      <c r="K877" s="784"/>
      <c r="L877" s="713"/>
      <c r="M877" s="771"/>
      <c r="N877" s="713"/>
      <c r="O877" s="713"/>
      <c r="P877" s="1838"/>
    </row>
    <row r="878" spans="1:16" ht="13.5" x14ac:dyDescent="0.2">
      <c r="A878" s="606">
        <v>36</v>
      </c>
      <c r="B878" s="673" t="s">
        <v>1920</v>
      </c>
      <c r="C878" s="575" t="s">
        <v>701</v>
      </c>
      <c r="D878" s="652">
        <v>1</v>
      </c>
      <c r="E878" s="661">
        <v>2008</v>
      </c>
      <c r="F878" s="784">
        <v>404.7</v>
      </c>
      <c r="G878" s="784">
        <f t="shared" si="29"/>
        <v>404.7</v>
      </c>
      <c r="H878" s="1450">
        <v>100</v>
      </c>
      <c r="I878" s="784">
        <f t="shared" si="30"/>
        <v>0</v>
      </c>
      <c r="J878" s="633"/>
      <c r="K878" s="784"/>
      <c r="L878" s="713"/>
      <c r="M878" s="771"/>
      <c r="N878" s="713"/>
      <c r="O878" s="713"/>
      <c r="P878" s="1838"/>
    </row>
    <row r="879" spans="1:16" ht="13.5" x14ac:dyDescent="0.2">
      <c r="A879" s="606">
        <v>37</v>
      </c>
      <c r="B879" s="673" t="s">
        <v>1910</v>
      </c>
      <c r="C879" s="575" t="s">
        <v>701</v>
      </c>
      <c r="D879" s="652">
        <v>1</v>
      </c>
      <c r="E879" s="661">
        <v>2008</v>
      </c>
      <c r="F879" s="784">
        <v>103.7</v>
      </c>
      <c r="G879" s="784">
        <f t="shared" si="29"/>
        <v>103.7</v>
      </c>
      <c r="H879" s="1450">
        <v>100</v>
      </c>
      <c r="I879" s="784">
        <f t="shared" si="30"/>
        <v>0</v>
      </c>
      <c r="J879" s="633"/>
      <c r="K879" s="784"/>
      <c r="L879" s="713"/>
      <c r="M879" s="771"/>
      <c r="N879" s="713"/>
      <c r="O879" s="713"/>
      <c r="P879" s="1838"/>
    </row>
    <row r="880" spans="1:16" ht="13.5" x14ac:dyDescent="0.2">
      <c r="A880" s="606">
        <v>38</v>
      </c>
      <c r="B880" s="673" t="s">
        <v>1921</v>
      </c>
      <c r="C880" s="575" t="s">
        <v>701</v>
      </c>
      <c r="D880" s="652">
        <v>1</v>
      </c>
      <c r="E880" s="661">
        <v>2008</v>
      </c>
      <c r="F880" s="784">
        <v>105.5</v>
      </c>
      <c r="G880" s="784">
        <f t="shared" si="29"/>
        <v>105.5</v>
      </c>
      <c r="H880" s="1450">
        <v>100</v>
      </c>
      <c r="I880" s="784">
        <f t="shared" si="30"/>
        <v>0</v>
      </c>
      <c r="J880" s="633"/>
      <c r="K880" s="784"/>
      <c r="L880" s="713"/>
      <c r="M880" s="771"/>
      <c r="N880" s="713"/>
      <c r="O880" s="713"/>
      <c r="P880" s="1838"/>
    </row>
    <row r="881" spans="1:16" ht="13.5" x14ac:dyDescent="0.2">
      <c r="A881" s="606">
        <v>39</v>
      </c>
      <c r="B881" s="673" t="s">
        <v>1919</v>
      </c>
      <c r="C881" s="575" t="s">
        <v>701</v>
      </c>
      <c r="D881" s="652">
        <v>1</v>
      </c>
      <c r="E881" s="661">
        <v>2008</v>
      </c>
      <c r="F881" s="784">
        <v>50.1</v>
      </c>
      <c r="G881" s="784">
        <f t="shared" si="29"/>
        <v>50.1</v>
      </c>
      <c r="H881" s="1450">
        <v>100</v>
      </c>
      <c r="I881" s="784">
        <f t="shared" si="30"/>
        <v>0</v>
      </c>
      <c r="J881" s="633"/>
      <c r="K881" s="784"/>
      <c r="L881" s="713"/>
      <c r="M881" s="771"/>
      <c r="N881" s="713"/>
      <c r="O881" s="713"/>
      <c r="P881" s="1838"/>
    </row>
    <row r="882" spans="1:16" ht="13.5" x14ac:dyDescent="0.2">
      <c r="A882" s="606">
        <v>40</v>
      </c>
      <c r="B882" s="278" t="s">
        <v>1922</v>
      </c>
      <c r="C882" s="575" t="s">
        <v>701</v>
      </c>
      <c r="D882" s="652">
        <v>2</v>
      </c>
      <c r="E882" s="268">
        <v>2005</v>
      </c>
      <c r="F882" s="784">
        <v>316.7</v>
      </c>
      <c r="G882" s="784">
        <f t="shared" si="29"/>
        <v>316.7</v>
      </c>
      <c r="H882" s="1450">
        <v>100</v>
      </c>
      <c r="I882" s="784">
        <f t="shared" si="30"/>
        <v>0</v>
      </c>
      <c r="J882" s="633"/>
      <c r="K882" s="784"/>
      <c r="L882" s="713"/>
      <c r="M882" s="771"/>
      <c r="N882" s="713"/>
      <c r="O882" s="713"/>
      <c r="P882" s="1838"/>
    </row>
    <row r="883" spans="1:16" ht="13.5" x14ac:dyDescent="0.2">
      <c r="A883" s="606">
        <v>41</v>
      </c>
      <c r="B883" s="725" t="s">
        <v>778</v>
      </c>
      <c r="C883" s="575" t="s">
        <v>701</v>
      </c>
      <c r="D883" s="651">
        <v>9</v>
      </c>
      <c r="E883" s="651">
        <v>2010</v>
      </c>
      <c r="F883" s="784">
        <v>679.3</v>
      </c>
      <c r="G883" s="784">
        <f t="shared" si="29"/>
        <v>679.3</v>
      </c>
      <c r="H883" s="1450">
        <v>100</v>
      </c>
      <c r="I883" s="784">
        <f t="shared" si="30"/>
        <v>0</v>
      </c>
      <c r="J883" s="633"/>
      <c r="K883" s="784"/>
      <c r="L883" s="713"/>
      <c r="M883" s="771"/>
      <c r="N883" s="713"/>
      <c r="O883" s="713"/>
      <c r="P883" s="1838"/>
    </row>
    <row r="884" spans="1:16" ht="27" x14ac:dyDescent="0.2">
      <c r="A884" s="606">
        <v>42</v>
      </c>
      <c r="B884" s="734" t="s">
        <v>1923</v>
      </c>
      <c r="C884" s="575" t="s">
        <v>701</v>
      </c>
      <c r="D884" s="726">
        <v>1</v>
      </c>
      <c r="E884" s="727">
        <v>2008</v>
      </c>
      <c r="F884" s="784">
        <v>456.8</v>
      </c>
      <c r="G884" s="784">
        <f t="shared" si="29"/>
        <v>456.8</v>
      </c>
      <c r="H884" s="1450">
        <v>100</v>
      </c>
      <c r="I884" s="784">
        <f t="shared" si="30"/>
        <v>0</v>
      </c>
      <c r="J884" s="633"/>
      <c r="K884" s="784"/>
      <c r="L884" s="713"/>
      <c r="M884" s="771"/>
      <c r="N884" s="713"/>
      <c r="O884" s="713"/>
      <c r="P884" s="1838"/>
    </row>
    <row r="885" spans="1:16" ht="13.5" x14ac:dyDescent="0.2">
      <c r="A885" s="606">
        <v>43</v>
      </c>
      <c r="B885" s="734" t="s">
        <v>1924</v>
      </c>
      <c r="C885" s="575" t="s">
        <v>701</v>
      </c>
      <c r="D885" s="726">
        <v>1</v>
      </c>
      <c r="E885" s="727">
        <v>2010</v>
      </c>
      <c r="F885" s="784">
        <v>117.6</v>
      </c>
      <c r="G885" s="784">
        <f t="shared" si="29"/>
        <v>117.6</v>
      </c>
      <c r="H885" s="1450">
        <v>100</v>
      </c>
      <c r="I885" s="784">
        <f t="shared" si="30"/>
        <v>0</v>
      </c>
      <c r="J885" s="633"/>
      <c r="K885" s="784"/>
      <c r="L885" s="713"/>
      <c r="M885" s="771"/>
      <c r="N885" s="713"/>
      <c r="O885" s="713"/>
      <c r="P885" s="1838"/>
    </row>
    <row r="886" spans="1:16" ht="13.5" x14ac:dyDescent="0.2">
      <c r="A886" s="606">
        <v>44</v>
      </c>
      <c r="B886" s="734" t="s">
        <v>1925</v>
      </c>
      <c r="C886" s="575" t="s">
        <v>701</v>
      </c>
      <c r="D886" s="726">
        <v>1</v>
      </c>
      <c r="E886" s="727">
        <v>2010</v>
      </c>
      <c r="F886" s="784">
        <v>63.6</v>
      </c>
      <c r="G886" s="784">
        <f t="shared" si="29"/>
        <v>63.6</v>
      </c>
      <c r="H886" s="1450">
        <v>100</v>
      </c>
      <c r="I886" s="784">
        <f t="shared" si="30"/>
        <v>0</v>
      </c>
      <c r="J886" s="633"/>
      <c r="K886" s="784"/>
      <c r="L886" s="713"/>
      <c r="M886" s="771"/>
      <c r="N886" s="713"/>
      <c r="O886" s="713"/>
      <c r="P886" s="1838"/>
    </row>
    <row r="887" spans="1:16" ht="13.5" x14ac:dyDescent="0.2">
      <c r="A887" s="606">
        <v>45</v>
      </c>
      <c r="B887" s="734" t="s">
        <v>1926</v>
      </c>
      <c r="C887" s="575" t="s">
        <v>701</v>
      </c>
      <c r="D887" s="726">
        <v>1</v>
      </c>
      <c r="E887" s="727">
        <v>2010</v>
      </c>
      <c r="F887" s="784">
        <v>275</v>
      </c>
      <c r="G887" s="784">
        <f t="shared" si="29"/>
        <v>275</v>
      </c>
      <c r="H887" s="1450">
        <v>100</v>
      </c>
      <c r="I887" s="784">
        <f t="shared" si="30"/>
        <v>0</v>
      </c>
      <c r="J887" s="633"/>
      <c r="K887" s="784"/>
      <c r="L887" s="713"/>
      <c r="M887" s="771"/>
      <c r="N887" s="713"/>
      <c r="O887" s="713"/>
      <c r="P887" s="1838"/>
    </row>
    <row r="888" spans="1:16" ht="27" x14ac:dyDescent="0.2">
      <c r="A888" s="606">
        <v>46</v>
      </c>
      <c r="B888" s="734" t="s">
        <v>1927</v>
      </c>
      <c r="C888" s="575" t="s">
        <v>701</v>
      </c>
      <c r="D888" s="726">
        <v>1</v>
      </c>
      <c r="E888" s="727">
        <v>2008</v>
      </c>
      <c r="F888" s="784">
        <v>542</v>
      </c>
      <c r="G888" s="784">
        <f t="shared" si="29"/>
        <v>542</v>
      </c>
      <c r="H888" s="1450">
        <v>100</v>
      </c>
      <c r="I888" s="784">
        <f t="shared" si="30"/>
        <v>0</v>
      </c>
      <c r="J888" s="633"/>
      <c r="K888" s="784"/>
      <c r="L888" s="713"/>
      <c r="M888" s="771"/>
      <c r="N888" s="713"/>
      <c r="O888" s="713"/>
      <c r="P888" s="1838"/>
    </row>
    <row r="889" spans="1:16" ht="27" x14ac:dyDescent="0.2">
      <c r="A889" s="606">
        <v>47</v>
      </c>
      <c r="B889" s="734" t="s">
        <v>1928</v>
      </c>
      <c r="C889" s="575" t="s">
        <v>701</v>
      </c>
      <c r="D889" s="726">
        <v>1</v>
      </c>
      <c r="E889" s="727">
        <v>2008</v>
      </c>
      <c r="F889" s="784">
        <v>110</v>
      </c>
      <c r="G889" s="784">
        <f t="shared" si="29"/>
        <v>110</v>
      </c>
      <c r="H889" s="1450">
        <v>100</v>
      </c>
      <c r="I889" s="784">
        <f t="shared" si="30"/>
        <v>0</v>
      </c>
      <c r="J889" s="633"/>
      <c r="K889" s="784"/>
      <c r="L889" s="713"/>
      <c r="M889" s="771"/>
      <c r="N889" s="713"/>
      <c r="O889" s="713"/>
      <c r="P889" s="1838"/>
    </row>
    <row r="890" spans="1:16" ht="27" x14ac:dyDescent="0.2">
      <c r="A890" s="606">
        <v>48</v>
      </c>
      <c r="B890" s="735" t="s">
        <v>1929</v>
      </c>
      <c r="C890" s="575" t="s">
        <v>701</v>
      </c>
      <c r="D890" s="633">
        <v>1</v>
      </c>
      <c r="E890" s="727">
        <v>2007</v>
      </c>
      <c r="F890" s="784">
        <v>246</v>
      </c>
      <c r="G890" s="784">
        <f t="shared" si="29"/>
        <v>246</v>
      </c>
      <c r="H890" s="1450">
        <v>100</v>
      </c>
      <c r="I890" s="784">
        <f t="shared" si="30"/>
        <v>0</v>
      </c>
      <c r="J890" s="633"/>
      <c r="K890" s="784"/>
      <c r="L890" s="713"/>
      <c r="M890" s="771"/>
      <c r="N890" s="713"/>
      <c r="O890" s="713"/>
      <c r="P890" s="1838"/>
    </row>
    <row r="891" spans="1:16" ht="13.5" x14ac:dyDescent="0.2">
      <c r="A891" s="606">
        <v>49</v>
      </c>
      <c r="B891" s="667" t="s">
        <v>1930</v>
      </c>
      <c r="C891" s="575" t="s">
        <v>701</v>
      </c>
      <c r="D891" s="633">
        <v>1</v>
      </c>
      <c r="E891" s="728">
        <v>2013</v>
      </c>
      <c r="F891" s="784">
        <v>8500</v>
      </c>
      <c r="G891" s="784">
        <f t="shared" si="29"/>
        <v>7140</v>
      </c>
      <c r="H891" s="711">
        <v>84</v>
      </c>
      <c r="I891" s="784">
        <f t="shared" si="30"/>
        <v>1360</v>
      </c>
      <c r="J891" s="633"/>
      <c r="K891" s="784"/>
      <c r="L891" s="713"/>
      <c r="M891" s="771"/>
      <c r="N891" s="713"/>
      <c r="O891" s="713"/>
      <c r="P891" s="1838"/>
    </row>
    <row r="892" spans="1:16" ht="13.5" x14ac:dyDescent="0.2">
      <c r="A892" s="606">
        <v>50</v>
      </c>
      <c r="B892" s="733" t="s">
        <v>1931</v>
      </c>
      <c r="C892" s="575" t="s">
        <v>701</v>
      </c>
      <c r="D892" s="575">
        <v>2</v>
      </c>
      <c r="E892" s="268">
        <v>2005</v>
      </c>
      <c r="F892" s="784">
        <v>316.7</v>
      </c>
      <c r="G892" s="784">
        <f t="shared" si="29"/>
        <v>316.7</v>
      </c>
      <c r="H892" s="711">
        <v>100</v>
      </c>
      <c r="I892" s="784">
        <f t="shared" si="30"/>
        <v>0</v>
      </c>
      <c r="J892" s="633"/>
      <c r="K892" s="784"/>
      <c r="L892" s="713"/>
      <c r="M892" s="771"/>
      <c r="N892" s="713"/>
      <c r="O892" s="713"/>
      <c r="P892" s="1838"/>
    </row>
    <row r="893" spans="1:16" ht="13.5" x14ac:dyDescent="0.2">
      <c r="A893" s="606">
        <v>51</v>
      </c>
      <c r="B893" s="733" t="s">
        <v>1932</v>
      </c>
      <c r="C893" s="575" t="s">
        <v>701</v>
      </c>
      <c r="D893" s="575">
        <v>2</v>
      </c>
      <c r="E893" s="268">
        <v>2005</v>
      </c>
      <c r="F893" s="784">
        <v>262.89999999999998</v>
      </c>
      <c r="G893" s="784">
        <f t="shared" si="29"/>
        <v>262.89999999999998</v>
      </c>
      <c r="H893" s="711">
        <v>100</v>
      </c>
      <c r="I893" s="784">
        <f t="shared" si="30"/>
        <v>0</v>
      </c>
      <c r="J893" s="633"/>
      <c r="K893" s="784"/>
      <c r="L893" s="713"/>
      <c r="M893" s="771"/>
      <c r="N893" s="713"/>
      <c r="O893" s="713"/>
      <c r="P893" s="1838"/>
    </row>
    <row r="894" spans="1:16" ht="27" x14ac:dyDescent="0.2">
      <c r="A894" s="606">
        <v>52</v>
      </c>
      <c r="B894" s="733" t="s">
        <v>1933</v>
      </c>
      <c r="C894" s="575" t="s">
        <v>701</v>
      </c>
      <c r="D894" s="575">
        <v>2</v>
      </c>
      <c r="E894" s="268">
        <v>2005</v>
      </c>
      <c r="F894" s="784">
        <v>179.1</v>
      </c>
      <c r="G894" s="784">
        <f t="shared" si="29"/>
        <v>179.1</v>
      </c>
      <c r="H894" s="711">
        <v>100</v>
      </c>
      <c r="I894" s="784">
        <f t="shared" si="30"/>
        <v>0</v>
      </c>
      <c r="J894" s="633"/>
      <c r="K894" s="784"/>
      <c r="L894" s="713"/>
      <c r="M894" s="771"/>
      <c r="N894" s="713"/>
      <c r="O894" s="713"/>
      <c r="P894" s="1838"/>
    </row>
    <row r="895" spans="1:16" ht="13.5" x14ac:dyDescent="0.2">
      <c r="A895" s="606">
        <v>53</v>
      </c>
      <c r="B895" s="736" t="s">
        <v>1934</v>
      </c>
      <c r="C895" s="575" t="s">
        <v>701</v>
      </c>
      <c r="D895" s="575">
        <v>1</v>
      </c>
      <c r="E895" s="724">
        <v>2010</v>
      </c>
      <c r="F895" s="784">
        <v>200.4</v>
      </c>
      <c r="G895" s="784">
        <f t="shared" si="29"/>
        <v>200.4</v>
      </c>
      <c r="H895" s="711">
        <v>100</v>
      </c>
      <c r="I895" s="784">
        <f t="shared" si="30"/>
        <v>0</v>
      </c>
      <c r="J895" s="633"/>
      <c r="K895" s="784"/>
      <c r="L895" s="713"/>
      <c r="M895" s="771"/>
      <c r="N895" s="713"/>
      <c r="O895" s="713"/>
      <c r="P895" s="1838"/>
    </row>
    <row r="896" spans="1:16" ht="13.5" x14ac:dyDescent="0.2">
      <c r="A896" s="606">
        <v>54</v>
      </c>
      <c r="B896" s="736" t="s">
        <v>1934</v>
      </c>
      <c r="C896" s="575" t="s">
        <v>701</v>
      </c>
      <c r="D896" s="575">
        <v>1</v>
      </c>
      <c r="E896" s="724">
        <v>2010</v>
      </c>
      <c r="F896" s="784">
        <v>225.6</v>
      </c>
      <c r="G896" s="784">
        <f t="shared" si="29"/>
        <v>225.6</v>
      </c>
      <c r="H896" s="711">
        <v>100</v>
      </c>
      <c r="I896" s="784">
        <f t="shared" si="30"/>
        <v>0</v>
      </c>
      <c r="J896" s="633"/>
      <c r="K896" s="784"/>
      <c r="L896" s="713"/>
      <c r="M896" s="771"/>
      <c r="N896" s="713"/>
      <c r="O896" s="713"/>
      <c r="P896" s="1838"/>
    </row>
    <row r="897" spans="1:16" ht="13.5" x14ac:dyDescent="0.2">
      <c r="A897" s="606">
        <v>55</v>
      </c>
      <c r="B897" s="736" t="s">
        <v>1935</v>
      </c>
      <c r="C897" s="575" t="s">
        <v>701</v>
      </c>
      <c r="D897" s="575">
        <v>2</v>
      </c>
      <c r="E897" s="724">
        <v>2010</v>
      </c>
      <c r="F897" s="784">
        <v>80.599999999999994</v>
      </c>
      <c r="G897" s="784">
        <f t="shared" si="29"/>
        <v>80.599999999999994</v>
      </c>
      <c r="H897" s="711">
        <v>100</v>
      </c>
      <c r="I897" s="784">
        <f t="shared" si="30"/>
        <v>0</v>
      </c>
      <c r="J897" s="633"/>
      <c r="K897" s="784"/>
      <c r="L897" s="713"/>
      <c r="M897" s="771"/>
      <c r="N897" s="713"/>
      <c r="O897" s="713"/>
      <c r="P897" s="1838"/>
    </row>
    <row r="898" spans="1:16" ht="67.5" x14ac:dyDescent="0.2">
      <c r="A898" s="606">
        <v>56</v>
      </c>
      <c r="B898" s="736" t="s">
        <v>1936</v>
      </c>
      <c r="C898" s="575" t="s">
        <v>701</v>
      </c>
      <c r="D898" s="575">
        <v>2</v>
      </c>
      <c r="E898" s="724">
        <v>2011</v>
      </c>
      <c r="F898" s="784">
        <v>872.6</v>
      </c>
      <c r="G898" s="784">
        <f t="shared" si="29"/>
        <v>872.6</v>
      </c>
      <c r="H898" s="711">
        <v>100</v>
      </c>
      <c r="I898" s="784">
        <f t="shared" si="30"/>
        <v>0</v>
      </c>
      <c r="J898" s="633"/>
      <c r="K898" s="784"/>
      <c r="L898" s="713"/>
      <c r="M898" s="771"/>
      <c r="N898" s="713"/>
      <c r="O898" s="713"/>
      <c r="P898" s="1838"/>
    </row>
    <row r="899" spans="1:16" ht="13.5" x14ac:dyDescent="0.2">
      <c r="A899" s="606">
        <v>57</v>
      </c>
      <c r="B899" s="736" t="s">
        <v>946</v>
      </c>
      <c r="C899" s="575" t="s">
        <v>701</v>
      </c>
      <c r="D899" s="575">
        <v>2</v>
      </c>
      <c r="E899" s="724">
        <v>2011</v>
      </c>
      <c r="F899" s="784">
        <v>167.3</v>
      </c>
      <c r="G899" s="784">
        <f t="shared" si="29"/>
        <v>167.3</v>
      </c>
      <c r="H899" s="711">
        <v>100</v>
      </c>
      <c r="I899" s="784">
        <f t="shared" si="30"/>
        <v>0</v>
      </c>
      <c r="J899" s="633"/>
      <c r="K899" s="784"/>
      <c r="L899" s="713"/>
      <c r="M899" s="771"/>
      <c r="N899" s="713"/>
      <c r="O899" s="713"/>
      <c r="P899" s="1838"/>
    </row>
    <row r="900" spans="1:16" ht="13.5" x14ac:dyDescent="0.2">
      <c r="A900" s="606">
        <v>58</v>
      </c>
      <c r="B900" s="736" t="s">
        <v>1937</v>
      </c>
      <c r="C900" s="575" t="s">
        <v>701</v>
      </c>
      <c r="D900" s="575">
        <v>10</v>
      </c>
      <c r="E900" s="724">
        <v>2011</v>
      </c>
      <c r="F900" s="784">
        <v>538.79999999999995</v>
      </c>
      <c r="G900" s="784">
        <f t="shared" si="29"/>
        <v>538.79999999999995</v>
      </c>
      <c r="H900" s="711">
        <v>100</v>
      </c>
      <c r="I900" s="784">
        <f t="shared" si="30"/>
        <v>0</v>
      </c>
      <c r="J900" s="633"/>
      <c r="K900" s="784"/>
      <c r="L900" s="713"/>
      <c r="M900" s="771"/>
      <c r="N900" s="713"/>
      <c r="O900" s="713"/>
      <c r="P900" s="1838"/>
    </row>
    <row r="901" spans="1:16" ht="27" x14ac:dyDescent="0.2">
      <c r="A901" s="606">
        <v>59</v>
      </c>
      <c r="B901" s="736" t="s">
        <v>1938</v>
      </c>
      <c r="C901" s="575" t="s">
        <v>701</v>
      </c>
      <c r="D901" s="575">
        <v>1</v>
      </c>
      <c r="E901" s="724">
        <v>2011</v>
      </c>
      <c r="F901" s="784">
        <v>2658.6</v>
      </c>
      <c r="G901" s="784">
        <f t="shared" si="29"/>
        <v>2658.6</v>
      </c>
      <c r="H901" s="711">
        <v>100</v>
      </c>
      <c r="I901" s="784">
        <f t="shared" si="30"/>
        <v>0</v>
      </c>
      <c r="J901" s="633"/>
      <c r="K901" s="784"/>
      <c r="L901" s="713"/>
      <c r="M901" s="771"/>
      <c r="N901" s="713"/>
      <c r="O901" s="713"/>
      <c r="P901" s="1838"/>
    </row>
    <row r="902" spans="1:16" ht="13.5" x14ac:dyDescent="0.2">
      <c r="A902" s="606">
        <v>60</v>
      </c>
      <c r="B902" s="736" t="s">
        <v>1939</v>
      </c>
      <c r="C902" s="575" t="s">
        <v>701</v>
      </c>
      <c r="D902" s="575">
        <v>1</v>
      </c>
      <c r="E902" s="724">
        <v>2011</v>
      </c>
      <c r="F902" s="784">
        <v>267</v>
      </c>
      <c r="G902" s="784">
        <f t="shared" si="29"/>
        <v>267</v>
      </c>
      <c r="H902" s="711">
        <v>100</v>
      </c>
      <c r="I902" s="784">
        <f t="shared" si="30"/>
        <v>0</v>
      </c>
      <c r="J902" s="633"/>
      <c r="K902" s="784"/>
      <c r="L902" s="713"/>
      <c r="M902" s="771"/>
      <c r="N902" s="713"/>
      <c r="O902" s="713"/>
      <c r="P902" s="1838"/>
    </row>
    <row r="903" spans="1:16" ht="13.5" x14ac:dyDescent="0.2">
      <c r="A903" s="606">
        <v>61</v>
      </c>
      <c r="B903" s="736" t="s">
        <v>1940</v>
      </c>
      <c r="C903" s="575" t="s">
        <v>701</v>
      </c>
      <c r="D903" s="575">
        <v>1</v>
      </c>
      <c r="E903" s="724">
        <v>2011</v>
      </c>
      <c r="F903" s="784">
        <v>180</v>
      </c>
      <c r="G903" s="784">
        <f t="shared" si="29"/>
        <v>180</v>
      </c>
      <c r="H903" s="711">
        <v>100</v>
      </c>
      <c r="I903" s="784">
        <f t="shared" si="30"/>
        <v>0</v>
      </c>
      <c r="J903" s="633"/>
      <c r="K903" s="784"/>
      <c r="L903" s="713"/>
      <c r="M903" s="771"/>
      <c r="N903" s="713"/>
      <c r="O903" s="713"/>
      <c r="P903" s="1838"/>
    </row>
    <row r="904" spans="1:16" ht="27" x14ac:dyDescent="0.2">
      <c r="A904" s="606">
        <v>62</v>
      </c>
      <c r="B904" s="667" t="s">
        <v>1941</v>
      </c>
      <c r="C904" s="575" t="s">
        <v>701</v>
      </c>
      <c r="D904" s="575">
        <v>1</v>
      </c>
      <c r="E904" s="633">
        <v>2012</v>
      </c>
      <c r="F904" s="784">
        <v>468.4</v>
      </c>
      <c r="G904" s="784">
        <f t="shared" si="29"/>
        <v>468.4</v>
      </c>
      <c r="H904" s="711">
        <v>100</v>
      </c>
      <c r="I904" s="784">
        <f t="shared" si="30"/>
        <v>0</v>
      </c>
      <c r="J904" s="633"/>
      <c r="K904" s="784"/>
      <c r="L904" s="713"/>
      <c r="M904" s="771"/>
      <c r="N904" s="713"/>
      <c r="O904" s="713"/>
      <c r="P904" s="1838"/>
    </row>
    <row r="905" spans="1:16" ht="27" x14ac:dyDescent="0.2">
      <c r="A905" s="606">
        <v>63</v>
      </c>
      <c r="B905" s="667" t="s">
        <v>1784</v>
      </c>
      <c r="C905" s="575" t="s">
        <v>701</v>
      </c>
      <c r="D905" s="575">
        <v>1</v>
      </c>
      <c r="E905" s="633">
        <v>2012</v>
      </c>
      <c r="F905" s="784">
        <v>80.5</v>
      </c>
      <c r="G905" s="784">
        <f t="shared" si="29"/>
        <v>80.5</v>
      </c>
      <c r="H905" s="711">
        <v>100</v>
      </c>
      <c r="I905" s="784">
        <f t="shared" si="30"/>
        <v>0</v>
      </c>
      <c r="J905" s="633"/>
      <c r="K905" s="784"/>
      <c r="L905" s="713"/>
      <c r="M905" s="771"/>
      <c r="N905" s="713"/>
      <c r="O905" s="713"/>
      <c r="P905" s="1838"/>
    </row>
    <row r="906" spans="1:16" ht="13.5" x14ac:dyDescent="0.2">
      <c r="A906" s="606">
        <v>64</v>
      </c>
      <c r="B906" s="667" t="s">
        <v>780</v>
      </c>
      <c r="C906" s="575" t="s">
        <v>701</v>
      </c>
      <c r="D906" s="575">
        <v>1</v>
      </c>
      <c r="E906" s="633">
        <v>2012</v>
      </c>
      <c r="F906" s="784">
        <v>37.1</v>
      </c>
      <c r="G906" s="784">
        <f t="shared" si="29"/>
        <v>37.1</v>
      </c>
      <c r="H906" s="711">
        <v>100</v>
      </c>
      <c r="I906" s="784">
        <f t="shared" si="30"/>
        <v>0</v>
      </c>
      <c r="J906" s="633"/>
      <c r="K906" s="784"/>
      <c r="L906" s="713"/>
      <c r="M906" s="771"/>
      <c r="N906" s="713"/>
      <c r="O906" s="713"/>
      <c r="P906" s="1838"/>
    </row>
    <row r="907" spans="1:16" ht="13.5" x14ac:dyDescent="0.2">
      <c r="A907" s="606">
        <v>65</v>
      </c>
      <c r="B907" s="667" t="s">
        <v>781</v>
      </c>
      <c r="C907" s="575" t="s">
        <v>701</v>
      </c>
      <c r="D907" s="575">
        <v>1</v>
      </c>
      <c r="E907" s="633">
        <v>2012</v>
      </c>
      <c r="F907" s="784">
        <v>488.8</v>
      </c>
      <c r="G907" s="784">
        <f t="shared" si="29"/>
        <v>488.8</v>
      </c>
      <c r="H907" s="711">
        <v>100</v>
      </c>
      <c r="I907" s="784">
        <f t="shared" si="30"/>
        <v>0</v>
      </c>
      <c r="J907" s="633"/>
      <c r="K907" s="784"/>
      <c r="L907" s="713"/>
      <c r="M907" s="771"/>
      <c r="N907" s="713"/>
      <c r="O907" s="713"/>
      <c r="P907" s="1838"/>
    </row>
    <row r="908" spans="1:16" ht="13.5" x14ac:dyDescent="0.2">
      <c r="A908" s="606">
        <v>66</v>
      </c>
      <c r="B908" s="667" t="s">
        <v>1942</v>
      </c>
      <c r="C908" s="575" t="s">
        <v>701</v>
      </c>
      <c r="D908" s="575">
        <v>3</v>
      </c>
      <c r="E908" s="633">
        <v>2013</v>
      </c>
      <c r="F908" s="784">
        <v>285.2</v>
      </c>
      <c r="G908" s="784">
        <f t="shared" si="29"/>
        <v>285.2</v>
      </c>
      <c r="H908" s="711">
        <v>100</v>
      </c>
      <c r="I908" s="784">
        <f t="shared" si="30"/>
        <v>0</v>
      </c>
      <c r="J908" s="633"/>
      <c r="K908" s="784"/>
      <c r="L908" s="713"/>
      <c r="M908" s="771"/>
      <c r="N908" s="713"/>
      <c r="O908" s="713"/>
      <c r="P908" s="1838"/>
    </row>
    <row r="909" spans="1:16" ht="27" x14ac:dyDescent="0.2">
      <c r="A909" s="606">
        <v>67</v>
      </c>
      <c r="B909" s="667" t="s">
        <v>1943</v>
      </c>
      <c r="C909" s="575" t="s">
        <v>701</v>
      </c>
      <c r="D909" s="575">
        <v>3</v>
      </c>
      <c r="E909" s="633">
        <v>2013</v>
      </c>
      <c r="F909" s="784">
        <v>1568.6</v>
      </c>
      <c r="G909" s="784">
        <f t="shared" si="29"/>
        <v>1568.6</v>
      </c>
      <c r="H909" s="711">
        <v>100</v>
      </c>
      <c r="I909" s="784">
        <f t="shared" si="30"/>
        <v>0</v>
      </c>
      <c r="J909" s="633"/>
      <c r="K909" s="784"/>
      <c r="L909" s="713"/>
      <c r="M909" s="771"/>
      <c r="N909" s="713"/>
      <c r="O909" s="713"/>
      <c r="P909" s="1838"/>
    </row>
    <row r="910" spans="1:16" ht="27" x14ac:dyDescent="0.2">
      <c r="A910" s="606">
        <v>68</v>
      </c>
      <c r="B910" s="667" t="s">
        <v>1944</v>
      </c>
      <c r="C910" s="575" t="s">
        <v>701</v>
      </c>
      <c r="D910" s="575">
        <v>1</v>
      </c>
      <c r="E910" s="633">
        <v>2013</v>
      </c>
      <c r="F910" s="784">
        <v>157.5</v>
      </c>
      <c r="G910" s="784">
        <f t="shared" si="29"/>
        <v>157.5</v>
      </c>
      <c r="H910" s="711">
        <v>100</v>
      </c>
      <c r="I910" s="784">
        <f t="shared" si="30"/>
        <v>0</v>
      </c>
      <c r="J910" s="633"/>
      <c r="K910" s="784"/>
      <c r="L910" s="792"/>
      <c r="M910" s="785"/>
      <c r="N910" s="792"/>
      <c r="O910" s="792"/>
      <c r="P910" s="1838"/>
    </row>
    <row r="911" spans="1:16" ht="13.5" x14ac:dyDescent="0.2">
      <c r="A911" s="606">
        <v>69</v>
      </c>
      <c r="B911" s="667" t="s">
        <v>774</v>
      </c>
      <c r="C911" s="575" t="s">
        <v>701</v>
      </c>
      <c r="D911" s="575">
        <v>1</v>
      </c>
      <c r="E911" s="633">
        <v>2013</v>
      </c>
      <c r="F911" s="784">
        <v>178.2</v>
      </c>
      <c r="G911" s="784">
        <f t="shared" si="29"/>
        <v>178.2</v>
      </c>
      <c r="H911" s="711">
        <v>100</v>
      </c>
      <c r="I911" s="784">
        <f t="shared" si="30"/>
        <v>0</v>
      </c>
      <c r="J911" s="633"/>
      <c r="K911" s="784"/>
      <c r="L911" s="713"/>
      <c r="M911" s="771"/>
      <c r="N911" s="713"/>
      <c r="O911" s="713"/>
      <c r="P911" s="1838"/>
    </row>
    <row r="912" spans="1:16" ht="13.5" x14ac:dyDescent="0.2">
      <c r="A912" s="606">
        <v>70</v>
      </c>
      <c r="B912" s="667" t="s">
        <v>1945</v>
      </c>
      <c r="C912" s="575" t="s">
        <v>701</v>
      </c>
      <c r="D912" s="575">
        <v>1</v>
      </c>
      <c r="E912" s="633">
        <v>2014</v>
      </c>
      <c r="F912" s="784">
        <v>383.6</v>
      </c>
      <c r="G912" s="784">
        <f t="shared" si="29"/>
        <v>383.6</v>
      </c>
      <c r="H912" s="711">
        <v>100</v>
      </c>
      <c r="I912" s="784">
        <f t="shared" si="30"/>
        <v>0</v>
      </c>
      <c r="J912" s="633"/>
      <c r="K912" s="784"/>
      <c r="L912" s="713"/>
      <c r="M912" s="771"/>
      <c r="N912" s="713"/>
      <c r="O912" s="713"/>
      <c r="P912" s="1838"/>
    </row>
    <row r="913" spans="1:16" ht="13.5" x14ac:dyDescent="0.2">
      <c r="A913" s="606">
        <v>71</v>
      </c>
      <c r="B913" s="667" t="s">
        <v>1946</v>
      </c>
      <c r="C913" s="575" t="s">
        <v>701</v>
      </c>
      <c r="D913" s="575">
        <v>1</v>
      </c>
      <c r="E913" s="633">
        <v>2014</v>
      </c>
      <c r="F913" s="784">
        <v>44</v>
      </c>
      <c r="G913" s="784">
        <f t="shared" si="29"/>
        <v>44</v>
      </c>
      <c r="H913" s="711">
        <v>100</v>
      </c>
      <c r="I913" s="784">
        <f t="shared" si="30"/>
        <v>0</v>
      </c>
      <c r="J913" s="633"/>
      <c r="K913" s="784"/>
      <c r="L913" s="713"/>
      <c r="M913" s="771"/>
      <c r="N913" s="713"/>
      <c r="O913" s="713"/>
      <c r="P913" s="1838"/>
    </row>
    <row r="914" spans="1:16" ht="27" x14ac:dyDescent="0.2">
      <c r="A914" s="606">
        <v>72</v>
      </c>
      <c r="B914" s="667" t="s">
        <v>1947</v>
      </c>
      <c r="C914" s="575" t="s">
        <v>701</v>
      </c>
      <c r="D914" s="729">
        <v>3</v>
      </c>
      <c r="E914" s="633">
        <v>2015</v>
      </c>
      <c r="F914" s="784">
        <v>1377</v>
      </c>
      <c r="G914" s="784">
        <f t="shared" si="29"/>
        <v>1377</v>
      </c>
      <c r="H914" s="711">
        <v>100</v>
      </c>
      <c r="I914" s="784">
        <f t="shared" si="30"/>
        <v>0</v>
      </c>
      <c r="J914" s="633"/>
      <c r="K914" s="784"/>
      <c r="L914" s="713"/>
      <c r="M914" s="771"/>
      <c r="N914" s="713"/>
      <c r="O914" s="713"/>
      <c r="P914" s="1838"/>
    </row>
    <row r="915" spans="1:16" ht="27" x14ac:dyDescent="0.2">
      <c r="A915" s="606">
        <v>73</v>
      </c>
      <c r="B915" s="667" t="s">
        <v>1795</v>
      </c>
      <c r="C915" s="575" t="s">
        <v>701</v>
      </c>
      <c r="D915" s="729">
        <v>1</v>
      </c>
      <c r="E915" s="633">
        <v>2015</v>
      </c>
      <c r="F915" s="784">
        <v>344.6</v>
      </c>
      <c r="G915" s="784">
        <f t="shared" si="29"/>
        <v>344.6</v>
      </c>
      <c r="H915" s="711">
        <v>100</v>
      </c>
      <c r="I915" s="784">
        <f t="shared" si="30"/>
        <v>0</v>
      </c>
      <c r="J915" s="633"/>
      <c r="K915" s="784"/>
      <c r="L915" s="713"/>
      <c r="M915" s="771"/>
      <c r="N915" s="713"/>
      <c r="O915" s="713"/>
      <c r="P915" s="1838"/>
    </row>
    <row r="916" spans="1:16" ht="13.5" x14ac:dyDescent="0.2">
      <c r="A916" s="606">
        <v>74</v>
      </c>
      <c r="B916" s="667" t="s">
        <v>1948</v>
      </c>
      <c r="C916" s="575" t="s">
        <v>701</v>
      </c>
      <c r="D916" s="729">
        <v>4</v>
      </c>
      <c r="E916" s="633">
        <v>2015</v>
      </c>
      <c r="F916" s="784">
        <v>236</v>
      </c>
      <c r="G916" s="784">
        <f t="shared" si="29"/>
        <v>236</v>
      </c>
      <c r="H916" s="711">
        <v>100</v>
      </c>
      <c r="I916" s="784">
        <f t="shared" si="30"/>
        <v>0</v>
      </c>
      <c r="J916" s="633"/>
      <c r="K916" s="784"/>
      <c r="L916" s="713"/>
      <c r="M916" s="771"/>
      <c r="N916" s="713"/>
      <c r="O916" s="713"/>
      <c r="P916" s="1838"/>
    </row>
    <row r="917" spans="1:16" ht="13.5" x14ac:dyDescent="0.2">
      <c r="A917" s="606">
        <v>75</v>
      </c>
      <c r="B917" s="667" t="s">
        <v>696</v>
      </c>
      <c r="C917" s="633" t="s">
        <v>701</v>
      </c>
      <c r="D917" s="729">
        <v>3</v>
      </c>
      <c r="E917" s="633">
        <v>2016</v>
      </c>
      <c r="F917" s="784">
        <v>126</v>
      </c>
      <c r="G917" s="784">
        <f t="shared" si="29"/>
        <v>126</v>
      </c>
      <c r="H917" s="711">
        <v>100</v>
      </c>
      <c r="I917" s="784">
        <f t="shared" si="30"/>
        <v>0</v>
      </c>
      <c r="J917" s="633"/>
      <c r="K917" s="784"/>
      <c r="L917" s="713"/>
      <c r="M917" s="771"/>
      <c r="N917" s="713"/>
      <c r="O917" s="713"/>
      <c r="P917" s="1838"/>
    </row>
    <row r="918" spans="1:16" ht="13.5" x14ac:dyDescent="0.2">
      <c r="A918" s="606">
        <v>76</v>
      </c>
      <c r="B918" s="667" t="s">
        <v>695</v>
      </c>
      <c r="C918" s="633" t="s">
        <v>701</v>
      </c>
      <c r="D918" s="729">
        <v>1</v>
      </c>
      <c r="E918" s="633">
        <v>2016</v>
      </c>
      <c r="F918" s="784">
        <v>29.7</v>
      </c>
      <c r="G918" s="784">
        <f t="shared" si="29"/>
        <v>29.7</v>
      </c>
      <c r="H918" s="711">
        <v>100</v>
      </c>
      <c r="I918" s="784">
        <f t="shared" si="30"/>
        <v>0</v>
      </c>
      <c r="J918" s="633"/>
      <c r="K918" s="784"/>
      <c r="L918" s="792"/>
      <c r="M918" s="785"/>
      <c r="N918" s="792"/>
      <c r="O918" s="792"/>
      <c r="P918" s="1838"/>
    </row>
    <row r="919" spans="1:16" ht="27" x14ac:dyDescent="0.2">
      <c r="A919" s="606">
        <v>77</v>
      </c>
      <c r="B919" s="667" t="s">
        <v>1949</v>
      </c>
      <c r="C919" s="633" t="s">
        <v>701</v>
      </c>
      <c r="D919" s="729">
        <v>1</v>
      </c>
      <c r="E919" s="633">
        <v>2016</v>
      </c>
      <c r="F919" s="784">
        <v>112.3</v>
      </c>
      <c r="G919" s="784">
        <f t="shared" si="29"/>
        <v>112.3</v>
      </c>
      <c r="H919" s="711">
        <v>100</v>
      </c>
      <c r="I919" s="784">
        <f t="shared" si="30"/>
        <v>0</v>
      </c>
      <c r="J919" s="633"/>
      <c r="K919" s="784"/>
      <c r="L919" s="792"/>
      <c r="M919" s="785"/>
      <c r="N919" s="792"/>
      <c r="O919" s="792"/>
      <c r="P919" s="1838"/>
    </row>
    <row r="920" spans="1:16" ht="27" x14ac:dyDescent="0.2">
      <c r="A920" s="606">
        <v>78</v>
      </c>
      <c r="B920" s="667" t="s">
        <v>1950</v>
      </c>
      <c r="C920" s="633" t="s">
        <v>701</v>
      </c>
      <c r="D920" s="633">
        <v>1</v>
      </c>
      <c r="E920" s="730">
        <v>2017</v>
      </c>
      <c r="F920" s="784">
        <v>211.6</v>
      </c>
      <c r="G920" s="784">
        <f t="shared" si="29"/>
        <v>190.44</v>
      </c>
      <c r="H920" s="1108">
        <v>90</v>
      </c>
      <c r="I920" s="784">
        <f t="shared" si="30"/>
        <v>21.159999999999997</v>
      </c>
      <c r="J920" s="633"/>
      <c r="K920" s="784"/>
      <c r="L920" s="792"/>
      <c r="M920" s="785"/>
      <c r="N920" s="792"/>
      <c r="O920" s="792"/>
      <c r="P920" s="1838"/>
    </row>
    <row r="921" spans="1:16" ht="13.5" x14ac:dyDescent="0.2">
      <c r="A921" s="606">
        <v>79</v>
      </c>
      <c r="B921" s="667" t="s">
        <v>1951</v>
      </c>
      <c r="C921" s="633" t="s">
        <v>701</v>
      </c>
      <c r="D921" s="633">
        <v>1</v>
      </c>
      <c r="E921" s="730">
        <v>2017</v>
      </c>
      <c r="F921" s="784">
        <v>28.7</v>
      </c>
      <c r="G921" s="784">
        <f t="shared" si="29"/>
        <v>25.8874</v>
      </c>
      <c r="H921" s="711">
        <v>90.2</v>
      </c>
      <c r="I921" s="784">
        <f t="shared" si="30"/>
        <v>2.8125999999999998</v>
      </c>
      <c r="J921" s="633"/>
      <c r="K921" s="784"/>
      <c r="L921" s="792"/>
      <c r="M921" s="785"/>
      <c r="N921" s="792"/>
      <c r="O921" s="792"/>
      <c r="P921" s="1838"/>
    </row>
    <row r="922" spans="1:16" ht="67.5" x14ac:dyDescent="0.2">
      <c r="A922" s="606">
        <v>80</v>
      </c>
      <c r="B922" s="667" t="s">
        <v>1952</v>
      </c>
      <c r="C922" s="633" t="s">
        <v>701</v>
      </c>
      <c r="D922" s="633">
        <v>1</v>
      </c>
      <c r="E922" s="730">
        <v>2017</v>
      </c>
      <c r="F922" s="784">
        <v>538.79999999999995</v>
      </c>
      <c r="G922" s="784">
        <f t="shared" si="29"/>
        <v>484.91999999999996</v>
      </c>
      <c r="H922" s="711">
        <v>90</v>
      </c>
      <c r="I922" s="784">
        <f t="shared" si="30"/>
        <v>53.879999999999995</v>
      </c>
      <c r="J922" s="633"/>
      <c r="K922" s="784"/>
      <c r="L922" s="792"/>
      <c r="M922" s="785"/>
      <c r="N922" s="792"/>
      <c r="O922" s="792"/>
      <c r="P922" s="1838"/>
    </row>
    <row r="923" spans="1:16" ht="13.5" x14ac:dyDescent="0.2">
      <c r="A923" s="606">
        <v>81</v>
      </c>
      <c r="B923" s="667" t="s">
        <v>782</v>
      </c>
      <c r="C923" s="633" t="s">
        <v>701</v>
      </c>
      <c r="D923" s="633">
        <v>1</v>
      </c>
      <c r="E923" s="730">
        <v>2017</v>
      </c>
      <c r="F923" s="784">
        <v>510</v>
      </c>
      <c r="G923" s="784">
        <f t="shared" ref="G923:G986" si="31">F923*H923%</f>
        <v>459</v>
      </c>
      <c r="H923" s="711">
        <v>90</v>
      </c>
      <c r="I923" s="784">
        <f t="shared" ref="I923:I986" si="32">F923-G923</f>
        <v>51</v>
      </c>
      <c r="J923" s="633"/>
      <c r="K923" s="784"/>
      <c r="L923" s="792"/>
      <c r="M923" s="785"/>
      <c r="N923" s="792"/>
      <c r="O923" s="792"/>
      <c r="P923" s="1838"/>
    </row>
    <row r="924" spans="1:16" ht="27" x14ac:dyDescent="0.2">
      <c r="A924" s="606">
        <v>82</v>
      </c>
      <c r="B924" s="667" t="s">
        <v>1949</v>
      </c>
      <c r="C924" s="633" t="s">
        <v>701</v>
      </c>
      <c r="D924" s="633">
        <v>1</v>
      </c>
      <c r="E924" s="730">
        <v>2017</v>
      </c>
      <c r="F924" s="784">
        <v>112.3</v>
      </c>
      <c r="G924" s="784">
        <f t="shared" si="31"/>
        <v>101.07</v>
      </c>
      <c r="H924" s="711">
        <v>89.999999999999986</v>
      </c>
      <c r="I924" s="784">
        <f t="shared" si="32"/>
        <v>11.230000000000004</v>
      </c>
      <c r="J924" s="633"/>
      <c r="K924" s="784"/>
      <c r="L924" s="713"/>
      <c r="M924" s="771"/>
      <c r="N924" s="713"/>
      <c r="O924" s="713"/>
      <c r="P924" s="1838"/>
    </row>
    <row r="925" spans="1:16" ht="27" x14ac:dyDescent="0.2">
      <c r="A925" s="606">
        <v>83</v>
      </c>
      <c r="B925" s="667" t="s">
        <v>1953</v>
      </c>
      <c r="C925" s="633" t="s">
        <v>701</v>
      </c>
      <c r="D925" s="633">
        <v>1</v>
      </c>
      <c r="E925" s="730">
        <v>2017</v>
      </c>
      <c r="F925" s="784">
        <v>2940</v>
      </c>
      <c r="G925" s="784">
        <f t="shared" si="31"/>
        <v>2646</v>
      </c>
      <c r="H925" s="711">
        <v>90</v>
      </c>
      <c r="I925" s="784">
        <f t="shared" si="32"/>
        <v>294</v>
      </c>
      <c r="J925" s="633"/>
      <c r="K925" s="784"/>
      <c r="L925" s="713"/>
      <c r="M925" s="771"/>
      <c r="N925" s="713"/>
      <c r="O925" s="713"/>
      <c r="P925" s="1838"/>
    </row>
    <row r="926" spans="1:16" ht="13.5" x14ac:dyDescent="0.2">
      <c r="A926" s="606">
        <v>84</v>
      </c>
      <c r="B926" s="667" t="s">
        <v>1954</v>
      </c>
      <c r="C926" s="633" t="s">
        <v>701</v>
      </c>
      <c r="D926" s="633">
        <v>1</v>
      </c>
      <c r="E926" s="730">
        <v>2017</v>
      </c>
      <c r="F926" s="784">
        <v>1819.7</v>
      </c>
      <c r="G926" s="784">
        <f t="shared" si="31"/>
        <v>1637.73</v>
      </c>
      <c r="H926" s="711">
        <v>90</v>
      </c>
      <c r="I926" s="784">
        <f t="shared" si="32"/>
        <v>181.97000000000003</v>
      </c>
      <c r="J926" s="633"/>
      <c r="K926" s="784"/>
      <c r="L926" s="713"/>
      <c r="M926" s="771"/>
      <c r="N926" s="713"/>
      <c r="O926" s="713"/>
      <c r="P926" s="1838"/>
    </row>
    <row r="927" spans="1:16" ht="27" x14ac:dyDescent="0.2">
      <c r="A927" s="606">
        <v>85</v>
      </c>
      <c r="B927" s="667" t="s">
        <v>1955</v>
      </c>
      <c r="C927" s="633" t="s">
        <v>701</v>
      </c>
      <c r="D927" s="633">
        <v>2</v>
      </c>
      <c r="E927" s="730">
        <v>2017</v>
      </c>
      <c r="F927" s="784">
        <v>1500</v>
      </c>
      <c r="G927" s="784">
        <f t="shared" si="31"/>
        <v>1350</v>
      </c>
      <c r="H927" s="711">
        <v>90</v>
      </c>
      <c r="I927" s="784">
        <f t="shared" si="32"/>
        <v>150</v>
      </c>
      <c r="J927" s="633"/>
      <c r="K927" s="784"/>
      <c r="L927" s="713"/>
      <c r="M927" s="771"/>
      <c r="N927" s="713"/>
      <c r="O927" s="713"/>
      <c r="P927" s="1838"/>
    </row>
    <row r="928" spans="1:16" ht="13.5" x14ac:dyDescent="0.2">
      <c r="A928" s="606">
        <v>86</v>
      </c>
      <c r="B928" s="667" t="s">
        <v>1956</v>
      </c>
      <c r="C928" s="633" t="s">
        <v>701</v>
      </c>
      <c r="D928" s="633">
        <v>2</v>
      </c>
      <c r="E928" s="730">
        <v>2017</v>
      </c>
      <c r="F928" s="784">
        <v>407.6</v>
      </c>
      <c r="G928" s="784">
        <f t="shared" si="31"/>
        <v>183.42000000000002</v>
      </c>
      <c r="H928" s="711">
        <v>45</v>
      </c>
      <c r="I928" s="784">
        <f t="shared" si="32"/>
        <v>224.18</v>
      </c>
      <c r="J928" s="633"/>
      <c r="K928" s="784"/>
      <c r="L928" s="713"/>
      <c r="M928" s="771"/>
      <c r="N928" s="713"/>
      <c r="O928" s="713"/>
      <c r="P928" s="1838"/>
    </row>
    <row r="929" spans="1:252" ht="67.5" x14ac:dyDescent="0.2">
      <c r="A929" s="606">
        <v>87</v>
      </c>
      <c r="B929" s="667" t="s">
        <v>1957</v>
      </c>
      <c r="C929" s="633" t="s">
        <v>701</v>
      </c>
      <c r="D929" s="633">
        <v>1</v>
      </c>
      <c r="E929" s="633">
        <v>2018</v>
      </c>
      <c r="F929" s="784">
        <v>2342</v>
      </c>
      <c r="G929" s="784">
        <f t="shared" si="31"/>
        <v>1405.2</v>
      </c>
      <c r="H929" s="711">
        <v>60</v>
      </c>
      <c r="I929" s="784">
        <f t="shared" si="32"/>
        <v>936.8</v>
      </c>
      <c r="J929" s="633"/>
      <c r="K929" s="784"/>
      <c r="L929" s="713"/>
      <c r="M929" s="771"/>
      <c r="N929" s="713"/>
      <c r="O929" s="713"/>
      <c r="P929" s="1838"/>
    </row>
    <row r="930" spans="1:252" ht="13.5" x14ac:dyDescent="0.2">
      <c r="A930" s="606">
        <v>88</v>
      </c>
      <c r="B930" s="667" t="s">
        <v>695</v>
      </c>
      <c r="C930" s="633" t="s">
        <v>701</v>
      </c>
      <c r="D930" s="633">
        <v>1</v>
      </c>
      <c r="E930" s="633">
        <v>2018</v>
      </c>
      <c r="F930" s="784">
        <v>29.7</v>
      </c>
      <c r="G930" s="784">
        <f t="shared" si="31"/>
        <v>17.82</v>
      </c>
      <c r="H930" s="711">
        <v>60</v>
      </c>
      <c r="I930" s="784">
        <f t="shared" si="32"/>
        <v>11.879999999999999</v>
      </c>
      <c r="J930" s="633"/>
      <c r="K930" s="784"/>
      <c r="L930" s="713"/>
      <c r="M930" s="771"/>
      <c r="N930" s="713"/>
      <c r="O930" s="713"/>
      <c r="P930" s="1838"/>
    </row>
    <row r="931" spans="1:252" ht="27" x14ac:dyDescent="0.2">
      <c r="A931" s="606">
        <v>89</v>
      </c>
      <c r="B931" s="667" t="s">
        <v>1958</v>
      </c>
      <c r="C931" s="633" t="s">
        <v>701</v>
      </c>
      <c r="D931" s="633">
        <v>1</v>
      </c>
      <c r="E931" s="633">
        <v>2018</v>
      </c>
      <c r="F931" s="784">
        <v>2499.9</v>
      </c>
      <c r="G931" s="784">
        <f t="shared" si="31"/>
        <v>1499.94</v>
      </c>
      <c r="H931" s="711">
        <v>60</v>
      </c>
      <c r="I931" s="784">
        <f t="shared" si="32"/>
        <v>999.96</v>
      </c>
      <c r="J931" s="633"/>
      <c r="K931" s="784"/>
      <c r="L931" s="713"/>
      <c r="M931" s="771"/>
      <c r="N931" s="713"/>
      <c r="O931" s="713"/>
      <c r="P931" s="1838"/>
    </row>
    <row r="932" spans="1:252" ht="13.5" x14ac:dyDescent="0.2">
      <c r="A932" s="606">
        <v>1</v>
      </c>
      <c r="B932" s="637" t="s">
        <v>2052</v>
      </c>
      <c r="C932" s="660" t="s">
        <v>701</v>
      </c>
      <c r="D932" s="575">
        <v>4</v>
      </c>
      <c r="E932" s="660">
        <v>2000</v>
      </c>
      <c r="F932" s="1074">
        <v>1192.2080000000001</v>
      </c>
      <c r="G932" s="784">
        <f t="shared" si="31"/>
        <v>1192.2080000000001</v>
      </c>
      <c r="H932" s="1075">
        <v>100</v>
      </c>
      <c r="I932" s="784">
        <f t="shared" si="32"/>
        <v>0</v>
      </c>
      <c r="J932" s="635"/>
      <c r="K932" s="693"/>
      <c r="L932" s="693"/>
      <c r="M932" s="635"/>
      <c r="N932" s="693"/>
      <c r="O932" s="693"/>
      <c r="P932" s="1841" t="s">
        <v>535</v>
      </c>
      <c r="Q932" s="773"/>
      <c r="R932" s="773"/>
      <c r="S932" s="773"/>
      <c r="T932" s="773"/>
      <c r="U932" s="773"/>
      <c r="V932" s="773"/>
      <c r="W932" s="773"/>
      <c r="X932" s="773"/>
      <c r="Y932" s="773"/>
      <c r="Z932" s="773"/>
      <c r="AA932" s="773"/>
      <c r="AB932" s="773"/>
      <c r="AC932" s="773"/>
      <c r="AD932" s="773"/>
      <c r="AE932" s="773"/>
      <c r="AF932" s="773"/>
      <c r="AG932" s="773"/>
      <c r="AH932" s="773"/>
      <c r="AI932" s="773"/>
      <c r="AJ932" s="773"/>
      <c r="AK932" s="773"/>
      <c r="AL932" s="773"/>
      <c r="AM932" s="773"/>
      <c r="AN932" s="773"/>
      <c r="AO932" s="773"/>
      <c r="AP932" s="773"/>
      <c r="AQ932" s="773"/>
      <c r="AR932" s="773"/>
      <c r="AS932" s="773"/>
      <c r="AT932" s="773"/>
      <c r="AU932" s="773"/>
      <c r="AV932" s="773"/>
      <c r="AW932" s="773"/>
      <c r="AX932" s="773"/>
      <c r="AY932" s="773"/>
      <c r="AZ932" s="773"/>
      <c r="BA932" s="773"/>
      <c r="BB932" s="773"/>
      <c r="BC932" s="773"/>
      <c r="BD932" s="773"/>
      <c r="BE932" s="773"/>
      <c r="BF932" s="773"/>
      <c r="BG932" s="773"/>
      <c r="BH932" s="773"/>
      <c r="BI932" s="773"/>
      <c r="BJ932" s="773"/>
      <c r="BK932" s="773"/>
      <c r="BL932" s="773"/>
      <c r="BM932" s="773"/>
      <c r="BN932" s="773"/>
      <c r="BO932" s="773"/>
      <c r="BP932" s="773"/>
      <c r="BQ932" s="773"/>
      <c r="BR932" s="773"/>
      <c r="BS932" s="773"/>
      <c r="BT932" s="773"/>
      <c r="BU932" s="773"/>
      <c r="BV932" s="773"/>
      <c r="BW932" s="773"/>
      <c r="BX932" s="773"/>
      <c r="BY932" s="773"/>
      <c r="BZ932" s="773"/>
      <c r="CA932" s="773"/>
      <c r="CB932" s="773"/>
      <c r="CC932" s="773"/>
      <c r="CD932" s="773"/>
      <c r="CE932" s="773"/>
      <c r="CF932" s="773"/>
      <c r="CG932" s="773"/>
      <c r="CH932" s="773"/>
      <c r="CI932" s="773"/>
      <c r="CJ932" s="773"/>
      <c r="CK932" s="773"/>
      <c r="CL932" s="773"/>
      <c r="CM932" s="773"/>
      <c r="CN932" s="773"/>
      <c r="CO932" s="773"/>
      <c r="CP932" s="773"/>
      <c r="CQ932" s="773"/>
      <c r="CR932" s="773"/>
      <c r="CS932" s="773"/>
      <c r="CT932" s="773"/>
      <c r="CU932" s="773"/>
      <c r="CV932" s="773"/>
      <c r="CW932" s="773"/>
      <c r="CX932" s="773"/>
      <c r="CY932" s="773"/>
      <c r="CZ932" s="773"/>
      <c r="DA932" s="773"/>
      <c r="DB932" s="773"/>
      <c r="DC932" s="773"/>
      <c r="DD932" s="773"/>
      <c r="DE932" s="773"/>
      <c r="DF932" s="773"/>
      <c r="DG932" s="773"/>
      <c r="DH932" s="773"/>
      <c r="DI932" s="773"/>
      <c r="DJ932" s="773"/>
      <c r="DK932" s="773"/>
      <c r="DL932" s="773"/>
      <c r="DM932" s="773"/>
      <c r="DN932" s="773"/>
      <c r="DO932" s="773"/>
      <c r="DP932" s="773"/>
      <c r="DQ932" s="773"/>
      <c r="DR932" s="773"/>
      <c r="DS932" s="773"/>
      <c r="DT932" s="773"/>
      <c r="DU932" s="773"/>
      <c r="DV932" s="773"/>
      <c r="DW932" s="773"/>
      <c r="DX932" s="773"/>
      <c r="DY932" s="773"/>
      <c r="DZ932" s="773"/>
      <c r="EA932" s="773"/>
      <c r="EB932" s="773"/>
      <c r="EC932" s="773"/>
      <c r="ED932" s="773"/>
      <c r="EE932" s="773"/>
      <c r="EF932" s="773"/>
      <c r="EG932" s="773"/>
      <c r="EH932" s="773"/>
      <c r="EI932" s="773"/>
      <c r="EJ932" s="773"/>
      <c r="EK932" s="773"/>
      <c r="EL932" s="773"/>
      <c r="EM932" s="773"/>
      <c r="EN932" s="773"/>
      <c r="EO932" s="773"/>
      <c r="EP932" s="773"/>
      <c r="EQ932" s="773"/>
      <c r="ER932" s="773"/>
      <c r="ES932" s="773"/>
      <c r="ET932" s="773"/>
      <c r="EU932" s="773"/>
      <c r="EV932" s="773"/>
      <c r="EW932" s="773"/>
      <c r="EX932" s="773"/>
      <c r="EY932" s="773"/>
      <c r="EZ932" s="773"/>
      <c r="FA932" s="773"/>
      <c r="FB932" s="773"/>
      <c r="FC932" s="773"/>
      <c r="FD932" s="773"/>
      <c r="FE932" s="773"/>
      <c r="FF932" s="773"/>
      <c r="FG932" s="773"/>
      <c r="FH932" s="773"/>
      <c r="FI932" s="773"/>
      <c r="FJ932" s="773"/>
      <c r="FK932" s="773"/>
      <c r="FL932" s="773"/>
      <c r="FM932" s="773"/>
      <c r="FN932" s="773"/>
      <c r="FO932" s="773"/>
      <c r="FP932" s="773"/>
      <c r="FQ932" s="773"/>
      <c r="FR932" s="773"/>
      <c r="FS932" s="773"/>
      <c r="FT932" s="773"/>
      <c r="FU932" s="773"/>
      <c r="FV932" s="773"/>
      <c r="FW932" s="773"/>
      <c r="FX932" s="773"/>
      <c r="FY932" s="773"/>
      <c r="FZ932" s="773"/>
      <c r="GA932" s="773"/>
      <c r="GB932" s="773"/>
      <c r="GC932" s="773"/>
      <c r="GD932" s="773"/>
      <c r="GE932" s="773"/>
      <c r="GF932" s="773"/>
      <c r="GG932" s="773"/>
      <c r="GH932" s="773"/>
      <c r="GI932" s="773"/>
      <c r="GJ932" s="773"/>
      <c r="GK932" s="773"/>
      <c r="GL932" s="773"/>
      <c r="GM932" s="773"/>
      <c r="GN932" s="773"/>
      <c r="GO932" s="773"/>
      <c r="GP932" s="773"/>
      <c r="GQ932" s="773"/>
      <c r="GR932" s="773"/>
      <c r="GS932" s="773"/>
      <c r="GT932" s="773"/>
      <c r="GU932" s="773"/>
      <c r="GV932" s="773"/>
      <c r="GW932" s="773"/>
      <c r="GX932" s="773"/>
      <c r="GY932" s="773"/>
      <c r="GZ932" s="773"/>
      <c r="HA932" s="773"/>
      <c r="HB932" s="773"/>
      <c r="HC932" s="773"/>
      <c r="HD932" s="773"/>
      <c r="HE932" s="773"/>
      <c r="HF932" s="773"/>
      <c r="HG932" s="773"/>
      <c r="HH932" s="773"/>
      <c r="HI932" s="773"/>
      <c r="HJ932" s="773"/>
      <c r="HK932" s="773"/>
      <c r="HL932" s="773"/>
      <c r="HM932" s="773"/>
      <c r="HN932" s="773"/>
      <c r="HO932" s="773"/>
      <c r="HP932" s="773"/>
      <c r="HQ932" s="773"/>
      <c r="HR932" s="773"/>
      <c r="HS932" s="773"/>
      <c r="HT932" s="773"/>
      <c r="HU932" s="773"/>
      <c r="HV932" s="773"/>
      <c r="HW932" s="773"/>
      <c r="HX932" s="773"/>
      <c r="HY932" s="773"/>
      <c r="HZ932" s="773"/>
      <c r="IA932" s="773"/>
      <c r="IB932" s="773"/>
      <c r="IC932" s="773"/>
      <c r="ID932" s="773"/>
      <c r="IE932" s="773"/>
      <c r="IF932" s="773"/>
      <c r="IG932" s="773"/>
      <c r="IH932" s="773"/>
      <c r="II932" s="773"/>
      <c r="IJ932" s="773"/>
      <c r="IK932" s="773"/>
      <c r="IL932" s="773"/>
      <c r="IM932" s="773"/>
      <c r="IN932" s="773"/>
      <c r="IO932" s="773"/>
      <c r="IP932" s="773"/>
      <c r="IQ932" s="773"/>
      <c r="IR932" s="773"/>
    </row>
    <row r="933" spans="1:252" ht="27" x14ac:dyDescent="0.2">
      <c r="A933" s="606">
        <v>2</v>
      </c>
      <c r="B933" s="637" t="s">
        <v>2053</v>
      </c>
      <c r="C933" s="660" t="s">
        <v>701</v>
      </c>
      <c r="D933" s="575">
        <v>1</v>
      </c>
      <c r="E933" s="660">
        <v>2001</v>
      </c>
      <c r="F933" s="1074">
        <v>473.286</v>
      </c>
      <c r="G933" s="784">
        <f t="shared" si="31"/>
        <v>473.286</v>
      </c>
      <c r="H933" s="1075">
        <v>100</v>
      </c>
      <c r="I933" s="784">
        <f t="shared" si="32"/>
        <v>0</v>
      </c>
      <c r="J933" s="635"/>
      <c r="K933" s="693"/>
      <c r="L933" s="693"/>
      <c r="M933" s="635"/>
      <c r="N933" s="693"/>
      <c r="O933" s="693"/>
      <c r="P933" s="1841"/>
      <c r="Q933" s="773"/>
      <c r="R933" s="773"/>
      <c r="S933" s="773"/>
      <c r="T933" s="773"/>
      <c r="U933" s="773"/>
      <c r="V933" s="773"/>
      <c r="W933" s="773"/>
      <c r="X933" s="773"/>
      <c r="Y933" s="773"/>
      <c r="Z933" s="773"/>
      <c r="AA933" s="773"/>
      <c r="AB933" s="773"/>
      <c r="AC933" s="773"/>
      <c r="AD933" s="773"/>
      <c r="AE933" s="773"/>
      <c r="AF933" s="773"/>
      <c r="AG933" s="773"/>
      <c r="AH933" s="773"/>
      <c r="AI933" s="773"/>
      <c r="AJ933" s="773"/>
      <c r="AK933" s="773"/>
      <c r="AL933" s="773"/>
      <c r="AM933" s="773"/>
      <c r="AN933" s="773"/>
      <c r="AO933" s="773"/>
      <c r="AP933" s="773"/>
      <c r="AQ933" s="773"/>
      <c r="AR933" s="773"/>
      <c r="AS933" s="773"/>
      <c r="AT933" s="773"/>
      <c r="AU933" s="773"/>
      <c r="AV933" s="773"/>
      <c r="AW933" s="773"/>
      <c r="AX933" s="773"/>
      <c r="AY933" s="773"/>
      <c r="AZ933" s="773"/>
      <c r="BA933" s="773"/>
      <c r="BB933" s="773"/>
      <c r="BC933" s="773"/>
      <c r="BD933" s="773"/>
      <c r="BE933" s="773"/>
      <c r="BF933" s="773"/>
      <c r="BG933" s="773"/>
      <c r="BH933" s="773"/>
      <c r="BI933" s="773"/>
      <c r="BJ933" s="773"/>
      <c r="BK933" s="773"/>
      <c r="BL933" s="773"/>
      <c r="BM933" s="773"/>
      <c r="BN933" s="773"/>
      <c r="BO933" s="773"/>
      <c r="BP933" s="773"/>
      <c r="BQ933" s="773"/>
      <c r="BR933" s="773"/>
      <c r="BS933" s="773"/>
      <c r="BT933" s="773"/>
      <c r="BU933" s="773"/>
      <c r="BV933" s="773"/>
      <c r="BW933" s="773"/>
      <c r="BX933" s="773"/>
      <c r="BY933" s="773"/>
      <c r="BZ933" s="773"/>
      <c r="CA933" s="773"/>
      <c r="CB933" s="773"/>
      <c r="CC933" s="773"/>
      <c r="CD933" s="773"/>
      <c r="CE933" s="773"/>
      <c r="CF933" s="773"/>
      <c r="CG933" s="773"/>
      <c r="CH933" s="773"/>
      <c r="CI933" s="773"/>
      <c r="CJ933" s="773"/>
      <c r="CK933" s="773"/>
      <c r="CL933" s="773"/>
      <c r="CM933" s="773"/>
      <c r="CN933" s="773"/>
      <c r="CO933" s="773"/>
      <c r="CP933" s="773"/>
      <c r="CQ933" s="773"/>
      <c r="CR933" s="773"/>
      <c r="CS933" s="773"/>
      <c r="CT933" s="773"/>
      <c r="CU933" s="773"/>
      <c r="CV933" s="773"/>
      <c r="CW933" s="773"/>
      <c r="CX933" s="773"/>
      <c r="CY933" s="773"/>
      <c r="CZ933" s="773"/>
      <c r="DA933" s="773"/>
      <c r="DB933" s="773"/>
      <c r="DC933" s="773"/>
      <c r="DD933" s="773"/>
      <c r="DE933" s="773"/>
      <c r="DF933" s="773"/>
      <c r="DG933" s="773"/>
      <c r="DH933" s="773"/>
      <c r="DI933" s="773"/>
      <c r="DJ933" s="773"/>
      <c r="DK933" s="773"/>
      <c r="DL933" s="773"/>
      <c r="DM933" s="773"/>
      <c r="DN933" s="773"/>
      <c r="DO933" s="773"/>
      <c r="DP933" s="773"/>
      <c r="DQ933" s="773"/>
      <c r="DR933" s="773"/>
      <c r="DS933" s="773"/>
      <c r="DT933" s="773"/>
      <c r="DU933" s="773"/>
      <c r="DV933" s="773"/>
      <c r="DW933" s="773"/>
      <c r="DX933" s="773"/>
      <c r="DY933" s="773"/>
      <c r="DZ933" s="773"/>
      <c r="EA933" s="773"/>
      <c r="EB933" s="773"/>
      <c r="EC933" s="773"/>
      <c r="ED933" s="773"/>
      <c r="EE933" s="773"/>
      <c r="EF933" s="773"/>
      <c r="EG933" s="773"/>
      <c r="EH933" s="773"/>
      <c r="EI933" s="773"/>
      <c r="EJ933" s="773"/>
      <c r="EK933" s="773"/>
      <c r="EL933" s="773"/>
      <c r="EM933" s="773"/>
      <c r="EN933" s="773"/>
      <c r="EO933" s="773"/>
      <c r="EP933" s="773"/>
      <c r="EQ933" s="773"/>
      <c r="ER933" s="773"/>
      <c r="ES933" s="773"/>
      <c r="ET933" s="773"/>
      <c r="EU933" s="773"/>
      <c r="EV933" s="773"/>
      <c r="EW933" s="773"/>
      <c r="EX933" s="773"/>
      <c r="EY933" s="773"/>
      <c r="EZ933" s="773"/>
      <c r="FA933" s="773"/>
      <c r="FB933" s="773"/>
      <c r="FC933" s="773"/>
      <c r="FD933" s="773"/>
      <c r="FE933" s="773"/>
      <c r="FF933" s="773"/>
      <c r="FG933" s="773"/>
      <c r="FH933" s="773"/>
      <c r="FI933" s="773"/>
      <c r="FJ933" s="773"/>
      <c r="FK933" s="773"/>
      <c r="FL933" s="773"/>
      <c r="FM933" s="773"/>
      <c r="FN933" s="773"/>
      <c r="FO933" s="773"/>
      <c r="FP933" s="773"/>
      <c r="FQ933" s="773"/>
      <c r="FR933" s="773"/>
      <c r="FS933" s="773"/>
      <c r="FT933" s="773"/>
      <c r="FU933" s="773"/>
      <c r="FV933" s="773"/>
      <c r="FW933" s="773"/>
      <c r="FX933" s="773"/>
      <c r="FY933" s="773"/>
      <c r="FZ933" s="773"/>
      <c r="GA933" s="773"/>
      <c r="GB933" s="773"/>
      <c r="GC933" s="773"/>
      <c r="GD933" s="773"/>
      <c r="GE933" s="773"/>
      <c r="GF933" s="773"/>
      <c r="GG933" s="773"/>
      <c r="GH933" s="773"/>
      <c r="GI933" s="773"/>
      <c r="GJ933" s="773"/>
      <c r="GK933" s="773"/>
      <c r="GL933" s="773"/>
      <c r="GM933" s="773"/>
      <c r="GN933" s="773"/>
      <c r="GO933" s="773"/>
      <c r="GP933" s="773"/>
      <c r="GQ933" s="773"/>
      <c r="GR933" s="773"/>
      <c r="GS933" s="773"/>
      <c r="GT933" s="773"/>
      <c r="GU933" s="773"/>
      <c r="GV933" s="773"/>
      <c r="GW933" s="773"/>
      <c r="GX933" s="773"/>
      <c r="GY933" s="773"/>
      <c r="GZ933" s="773"/>
      <c r="HA933" s="773"/>
      <c r="HB933" s="773"/>
      <c r="HC933" s="773"/>
      <c r="HD933" s="773"/>
      <c r="HE933" s="773"/>
      <c r="HF933" s="773"/>
      <c r="HG933" s="773"/>
      <c r="HH933" s="773"/>
      <c r="HI933" s="773"/>
      <c r="HJ933" s="773"/>
      <c r="HK933" s="773"/>
      <c r="HL933" s="773"/>
      <c r="HM933" s="773"/>
      <c r="HN933" s="773"/>
      <c r="HO933" s="773"/>
      <c r="HP933" s="773"/>
      <c r="HQ933" s="773"/>
      <c r="HR933" s="773"/>
      <c r="HS933" s="773"/>
      <c r="HT933" s="773"/>
      <c r="HU933" s="773"/>
      <c r="HV933" s="773"/>
      <c r="HW933" s="773"/>
      <c r="HX933" s="773"/>
      <c r="HY933" s="773"/>
      <c r="HZ933" s="773"/>
      <c r="IA933" s="773"/>
      <c r="IB933" s="773"/>
      <c r="IC933" s="773"/>
      <c r="ID933" s="773"/>
      <c r="IE933" s="773"/>
      <c r="IF933" s="773"/>
      <c r="IG933" s="773"/>
      <c r="IH933" s="773"/>
      <c r="II933" s="773"/>
      <c r="IJ933" s="773"/>
      <c r="IK933" s="773"/>
      <c r="IL933" s="773"/>
      <c r="IM933" s="773"/>
      <c r="IN933" s="773"/>
      <c r="IO933" s="773"/>
      <c r="IP933" s="773"/>
      <c r="IQ933" s="773"/>
      <c r="IR933" s="773"/>
    </row>
    <row r="934" spans="1:252" ht="40.5" x14ac:dyDescent="0.2">
      <c r="A934" s="606">
        <v>3</v>
      </c>
      <c r="B934" s="637" t="s">
        <v>2054</v>
      </c>
      <c r="C934" s="660" t="s">
        <v>701</v>
      </c>
      <c r="D934" s="575">
        <v>2</v>
      </c>
      <c r="E934" s="575">
        <v>2001</v>
      </c>
      <c r="F934" s="1074">
        <v>1034.28</v>
      </c>
      <c r="G934" s="784">
        <f t="shared" si="31"/>
        <v>1034.28</v>
      </c>
      <c r="H934" s="1075">
        <v>100</v>
      </c>
      <c r="I934" s="784">
        <f t="shared" si="32"/>
        <v>0</v>
      </c>
      <c r="J934" s="635"/>
      <c r="K934" s="693"/>
      <c r="L934" s="693"/>
      <c r="M934" s="635"/>
      <c r="N934" s="693"/>
      <c r="O934" s="693"/>
      <c r="P934" s="1841"/>
      <c r="Q934" s="773"/>
      <c r="R934" s="773"/>
      <c r="S934" s="773"/>
      <c r="T934" s="773"/>
      <c r="U934" s="773"/>
      <c r="V934" s="773"/>
      <c r="W934" s="773"/>
      <c r="X934" s="773"/>
      <c r="Y934" s="773"/>
      <c r="Z934" s="773"/>
      <c r="AA934" s="773"/>
      <c r="AB934" s="773"/>
      <c r="AC934" s="773"/>
      <c r="AD934" s="773"/>
      <c r="AE934" s="773"/>
      <c r="AF934" s="773"/>
      <c r="AG934" s="773"/>
      <c r="AH934" s="773"/>
      <c r="AI934" s="773"/>
      <c r="AJ934" s="773"/>
      <c r="AK934" s="773"/>
      <c r="AL934" s="773"/>
      <c r="AM934" s="773"/>
      <c r="AN934" s="773"/>
      <c r="AO934" s="773"/>
      <c r="AP934" s="773"/>
      <c r="AQ934" s="773"/>
      <c r="AR934" s="773"/>
      <c r="AS934" s="773"/>
      <c r="AT934" s="773"/>
      <c r="AU934" s="773"/>
      <c r="AV934" s="773"/>
      <c r="AW934" s="773"/>
      <c r="AX934" s="773"/>
      <c r="AY934" s="773"/>
      <c r="AZ934" s="773"/>
      <c r="BA934" s="773"/>
      <c r="BB934" s="773"/>
      <c r="BC934" s="773"/>
      <c r="BD934" s="773"/>
      <c r="BE934" s="773"/>
      <c r="BF934" s="773"/>
      <c r="BG934" s="773"/>
      <c r="BH934" s="773"/>
      <c r="BI934" s="773"/>
      <c r="BJ934" s="773"/>
      <c r="BK934" s="773"/>
      <c r="BL934" s="773"/>
      <c r="BM934" s="773"/>
      <c r="BN934" s="773"/>
      <c r="BO934" s="773"/>
      <c r="BP934" s="773"/>
      <c r="BQ934" s="773"/>
      <c r="BR934" s="773"/>
      <c r="BS934" s="773"/>
      <c r="BT934" s="773"/>
      <c r="BU934" s="773"/>
      <c r="BV934" s="773"/>
      <c r="BW934" s="773"/>
      <c r="BX934" s="773"/>
      <c r="BY934" s="773"/>
      <c r="BZ934" s="773"/>
      <c r="CA934" s="773"/>
      <c r="CB934" s="773"/>
      <c r="CC934" s="773"/>
      <c r="CD934" s="773"/>
      <c r="CE934" s="773"/>
      <c r="CF934" s="773"/>
      <c r="CG934" s="773"/>
      <c r="CH934" s="773"/>
      <c r="CI934" s="773"/>
      <c r="CJ934" s="773"/>
      <c r="CK934" s="773"/>
      <c r="CL934" s="773"/>
      <c r="CM934" s="773"/>
      <c r="CN934" s="773"/>
      <c r="CO934" s="773"/>
      <c r="CP934" s="773"/>
      <c r="CQ934" s="773"/>
      <c r="CR934" s="773"/>
      <c r="CS934" s="773"/>
      <c r="CT934" s="773"/>
      <c r="CU934" s="773"/>
      <c r="CV934" s="773"/>
      <c r="CW934" s="773"/>
      <c r="CX934" s="773"/>
      <c r="CY934" s="773"/>
      <c r="CZ934" s="773"/>
      <c r="DA934" s="773"/>
      <c r="DB934" s="773"/>
      <c r="DC934" s="773"/>
      <c r="DD934" s="773"/>
      <c r="DE934" s="773"/>
      <c r="DF934" s="773"/>
      <c r="DG934" s="773"/>
      <c r="DH934" s="773"/>
      <c r="DI934" s="773"/>
      <c r="DJ934" s="773"/>
      <c r="DK934" s="773"/>
      <c r="DL934" s="773"/>
      <c r="DM934" s="773"/>
      <c r="DN934" s="773"/>
      <c r="DO934" s="773"/>
      <c r="DP934" s="773"/>
      <c r="DQ934" s="773"/>
      <c r="DR934" s="773"/>
      <c r="DS934" s="773"/>
      <c r="DT934" s="773"/>
      <c r="DU934" s="773"/>
      <c r="DV934" s="773"/>
      <c r="DW934" s="773"/>
      <c r="DX934" s="773"/>
      <c r="DY934" s="773"/>
      <c r="DZ934" s="773"/>
      <c r="EA934" s="773"/>
      <c r="EB934" s="773"/>
      <c r="EC934" s="773"/>
      <c r="ED934" s="773"/>
      <c r="EE934" s="773"/>
      <c r="EF934" s="773"/>
      <c r="EG934" s="773"/>
      <c r="EH934" s="773"/>
      <c r="EI934" s="773"/>
      <c r="EJ934" s="773"/>
      <c r="EK934" s="773"/>
      <c r="EL934" s="773"/>
      <c r="EM934" s="773"/>
      <c r="EN934" s="773"/>
      <c r="EO934" s="773"/>
      <c r="EP934" s="773"/>
      <c r="EQ934" s="773"/>
      <c r="ER934" s="773"/>
      <c r="ES934" s="773"/>
      <c r="ET934" s="773"/>
      <c r="EU934" s="773"/>
      <c r="EV934" s="773"/>
      <c r="EW934" s="773"/>
      <c r="EX934" s="773"/>
      <c r="EY934" s="773"/>
      <c r="EZ934" s="773"/>
      <c r="FA934" s="773"/>
      <c r="FB934" s="773"/>
      <c r="FC934" s="773"/>
      <c r="FD934" s="773"/>
      <c r="FE934" s="773"/>
      <c r="FF934" s="773"/>
      <c r="FG934" s="773"/>
      <c r="FH934" s="773"/>
      <c r="FI934" s="773"/>
      <c r="FJ934" s="773"/>
      <c r="FK934" s="773"/>
      <c r="FL934" s="773"/>
      <c r="FM934" s="773"/>
      <c r="FN934" s="773"/>
      <c r="FO934" s="773"/>
      <c r="FP934" s="773"/>
      <c r="FQ934" s="773"/>
      <c r="FR934" s="773"/>
      <c r="FS934" s="773"/>
      <c r="FT934" s="773"/>
      <c r="FU934" s="773"/>
      <c r="FV934" s="773"/>
      <c r="FW934" s="773"/>
      <c r="FX934" s="773"/>
      <c r="FY934" s="773"/>
      <c r="FZ934" s="773"/>
      <c r="GA934" s="773"/>
      <c r="GB934" s="773"/>
      <c r="GC934" s="773"/>
      <c r="GD934" s="773"/>
      <c r="GE934" s="773"/>
      <c r="GF934" s="773"/>
      <c r="GG934" s="773"/>
      <c r="GH934" s="773"/>
      <c r="GI934" s="773"/>
      <c r="GJ934" s="773"/>
      <c r="GK934" s="773"/>
      <c r="GL934" s="773"/>
      <c r="GM934" s="773"/>
      <c r="GN934" s="773"/>
      <c r="GO934" s="773"/>
      <c r="GP934" s="773"/>
      <c r="GQ934" s="773"/>
      <c r="GR934" s="773"/>
      <c r="GS934" s="773"/>
      <c r="GT934" s="773"/>
      <c r="GU934" s="773"/>
      <c r="GV934" s="773"/>
      <c r="GW934" s="773"/>
      <c r="GX934" s="773"/>
      <c r="GY934" s="773"/>
      <c r="GZ934" s="773"/>
      <c r="HA934" s="773"/>
      <c r="HB934" s="773"/>
      <c r="HC934" s="773"/>
      <c r="HD934" s="773"/>
      <c r="HE934" s="773"/>
      <c r="HF934" s="773"/>
      <c r="HG934" s="773"/>
      <c r="HH934" s="773"/>
      <c r="HI934" s="773"/>
      <c r="HJ934" s="773"/>
      <c r="HK934" s="773"/>
      <c r="HL934" s="773"/>
      <c r="HM934" s="773"/>
      <c r="HN934" s="773"/>
      <c r="HO934" s="773"/>
      <c r="HP934" s="773"/>
      <c r="HQ934" s="773"/>
      <c r="HR934" s="773"/>
      <c r="HS934" s="773"/>
      <c r="HT934" s="773"/>
      <c r="HU934" s="773"/>
      <c r="HV934" s="773"/>
      <c r="HW934" s="773"/>
      <c r="HX934" s="773"/>
      <c r="HY934" s="773"/>
      <c r="HZ934" s="773"/>
      <c r="IA934" s="773"/>
      <c r="IB934" s="773"/>
      <c r="IC934" s="773"/>
      <c r="ID934" s="773"/>
      <c r="IE934" s="773"/>
      <c r="IF934" s="773"/>
      <c r="IG934" s="773"/>
      <c r="IH934" s="773"/>
      <c r="II934" s="773"/>
      <c r="IJ934" s="773"/>
      <c r="IK934" s="773"/>
      <c r="IL934" s="773"/>
      <c r="IM934" s="773"/>
      <c r="IN934" s="773"/>
      <c r="IO934" s="773"/>
      <c r="IP934" s="773"/>
      <c r="IQ934" s="773"/>
      <c r="IR934" s="773"/>
    </row>
    <row r="935" spans="1:252" ht="27" x14ac:dyDescent="0.2">
      <c r="A935" s="606">
        <v>4</v>
      </c>
      <c r="B935" s="637" t="s">
        <v>1889</v>
      </c>
      <c r="C935" s="660" t="s">
        <v>701</v>
      </c>
      <c r="D935" s="575">
        <v>3</v>
      </c>
      <c r="E935" s="575">
        <v>2005</v>
      </c>
      <c r="F935" s="1074">
        <v>1628.4749999999999</v>
      </c>
      <c r="G935" s="784">
        <f t="shared" si="31"/>
        <v>1628.4749999999999</v>
      </c>
      <c r="H935" s="1075">
        <v>100</v>
      </c>
      <c r="I935" s="784">
        <f t="shared" si="32"/>
        <v>0</v>
      </c>
      <c r="J935" s="635"/>
      <c r="K935" s="693"/>
      <c r="L935" s="693"/>
      <c r="M935" s="635"/>
      <c r="N935" s="693"/>
      <c r="O935" s="693"/>
      <c r="P935" s="1841"/>
      <c r="Q935" s="773"/>
      <c r="R935" s="773"/>
      <c r="S935" s="773"/>
      <c r="T935" s="773"/>
      <c r="U935" s="773"/>
      <c r="V935" s="773"/>
      <c r="W935" s="773"/>
      <c r="X935" s="773"/>
      <c r="Y935" s="773"/>
      <c r="Z935" s="773"/>
      <c r="AA935" s="773"/>
      <c r="AB935" s="773"/>
      <c r="AC935" s="773"/>
      <c r="AD935" s="773"/>
      <c r="AE935" s="773"/>
      <c r="AF935" s="773"/>
      <c r="AG935" s="773"/>
      <c r="AH935" s="773"/>
      <c r="AI935" s="773"/>
      <c r="AJ935" s="773"/>
      <c r="AK935" s="773"/>
      <c r="AL935" s="773"/>
      <c r="AM935" s="773"/>
      <c r="AN935" s="773"/>
      <c r="AO935" s="773"/>
      <c r="AP935" s="773"/>
      <c r="AQ935" s="773"/>
      <c r="AR935" s="773"/>
      <c r="AS935" s="773"/>
      <c r="AT935" s="773"/>
      <c r="AU935" s="773"/>
      <c r="AV935" s="773"/>
      <c r="AW935" s="773"/>
      <c r="AX935" s="773"/>
      <c r="AY935" s="773"/>
      <c r="AZ935" s="773"/>
      <c r="BA935" s="773"/>
      <c r="BB935" s="773"/>
      <c r="BC935" s="773"/>
      <c r="BD935" s="773"/>
      <c r="BE935" s="773"/>
      <c r="BF935" s="773"/>
      <c r="BG935" s="773"/>
      <c r="BH935" s="773"/>
      <c r="BI935" s="773"/>
      <c r="BJ935" s="773"/>
      <c r="BK935" s="773"/>
      <c r="BL935" s="773"/>
      <c r="BM935" s="773"/>
      <c r="BN935" s="773"/>
      <c r="BO935" s="773"/>
      <c r="BP935" s="773"/>
      <c r="BQ935" s="773"/>
      <c r="BR935" s="773"/>
      <c r="BS935" s="773"/>
      <c r="BT935" s="773"/>
      <c r="BU935" s="773"/>
      <c r="BV935" s="773"/>
      <c r="BW935" s="773"/>
      <c r="BX935" s="773"/>
      <c r="BY935" s="773"/>
      <c r="BZ935" s="773"/>
      <c r="CA935" s="773"/>
      <c r="CB935" s="773"/>
      <c r="CC935" s="773"/>
      <c r="CD935" s="773"/>
      <c r="CE935" s="773"/>
      <c r="CF935" s="773"/>
      <c r="CG935" s="773"/>
      <c r="CH935" s="773"/>
      <c r="CI935" s="773"/>
      <c r="CJ935" s="773"/>
      <c r="CK935" s="773"/>
      <c r="CL935" s="773"/>
      <c r="CM935" s="773"/>
      <c r="CN935" s="773"/>
      <c r="CO935" s="773"/>
      <c r="CP935" s="773"/>
      <c r="CQ935" s="773"/>
      <c r="CR935" s="773"/>
      <c r="CS935" s="773"/>
      <c r="CT935" s="773"/>
      <c r="CU935" s="773"/>
      <c r="CV935" s="773"/>
      <c r="CW935" s="773"/>
      <c r="CX935" s="773"/>
      <c r="CY935" s="773"/>
      <c r="CZ935" s="773"/>
      <c r="DA935" s="773"/>
      <c r="DB935" s="773"/>
      <c r="DC935" s="773"/>
      <c r="DD935" s="773"/>
      <c r="DE935" s="773"/>
      <c r="DF935" s="773"/>
      <c r="DG935" s="773"/>
      <c r="DH935" s="773"/>
      <c r="DI935" s="773"/>
      <c r="DJ935" s="773"/>
      <c r="DK935" s="773"/>
      <c r="DL935" s="773"/>
      <c r="DM935" s="773"/>
      <c r="DN935" s="773"/>
      <c r="DO935" s="773"/>
      <c r="DP935" s="773"/>
      <c r="DQ935" s="773"/>
      <c r="DR935" s="773"/>
      <c r="DS935" s="773"/>
      <c r="DT935" s="773"/>
      <c r="DU935" s="773"/>
      <c r="DV935" s="773"/>
      <c r="DW935" s="773"/>
      <c r="DX935" s="773"/>
      <c r="DY935" s="773"/>
      <c r="DZ935" s="773"/>
      <c r="EA935" s="773"/>
      <c r="EB935" s="773"/>
      <c r="EC935" s="773"/>
      <c r="ED935" s="773"/>
      <c r="EE935" s="773"/>
      <c r="EF935" s="773"/>
      <c r="EG935" s="773"/>
      <c r="EH935" s="773"/>
      <c r="EI935" s="773"/>
      <c r="EJ935" s="773"/>
      <c r="EK935" s="773"/>
      <c r="EL935" s="773"/>
      <c r="EM935" s="773"/>
      <c r="EN935" s="773"/>
      <c r="EO935" s="773"/>
      <c r="EP935" s="773"/>
      <c r="EQ935" s="773"/>
      <c r="ER935" s="773"/>
      <c r="ES935" s="773"/>
      <c r="ET935" s="773"/>
      <c r="EU935" s="773"/>
      <c r="EV935" s="773"/>
      <c r="EW935" s="773"/>
      <c r="EX935" s="773"/>
      <c r="EY935" s="773"/>
      <c r="EZ935" s="773"/>
      <c r="FA935" s="773"/>
      <c r="FB935" s="773"/>
      <c r="FC935" s="773"/>
      <c r="FD935" s="773"/>
      <c r="FE935" s="773"/>
      <c r="FF935" s="773"/>
      <c r="FG935" s="773"/>
      <c r="FH935" s="773"/>
      <c r="FI935" s="773"/>
      <c r="FJ935" s="773"/>
      <c r="FK935" s="773"/>
      <c r="FL935" s="773"/>
      <c r="FM935" s="773"/>
      <c r="FN935" s="773"/>
      <c r="FO935" s="773"/>
      <c r="FP935" s="773"/>
      <c r="FQ935" s="773"/>
      <c r="FR935" s="773"/>
      <c r="FS935" s="773"/>
      <c r="FT935" s="773"/>
      <c r="FU935" s="773"/>
      <c r="FV935" s="773"/>
      <c r="FW935" s="773"/>
      <c r="FX935" s="773"/>
      <c r="FY935" s="773"/>
      <c r="FZ935" s="773"/>
      <c r="GA935" s="773"/>
      <c r="GB935" s="773"/>
      <c r="GC935" s="773"/>
      <c r="GD935" s="773"/>
      <c r="GE935" s="773"/>
      <c r="GF935" s="773"/>
      <c r="GG935" s="773"/>
      <c r="GH935" s="773"/>
      <c r="GI935" s="773"/>
      <c r="GJ935" s="773"/>
      <c r="GK935" s="773"/>
      <c r="GL935" s="773"/>
      <c r="GM935" s="773"/>
      <c r="GN935" s="773"/>
      <c r="GO935" s="773"/>
      <c r="GP935" s="773"/>
      <c r="GQ935" s="773"/>
      <c r="GR935" s="773"/>
      <c r="GS935" s="773"/>
      <c r="GT935" s="773"/>
      <c r="GU935" s="773"/>
      <c r="GV935" s="773"/>
      <c r="GW935" s="773"/>
      <c r="GX935" s="773"/>
      <c r="GY935" s="773"/>
      <c r="GZ935" s="773"/>
      <c r="HA935" s="773"/>
      <c r="HB935" s="773"/>
      <c r="HC935" s="773"/>
      <c r="HD935" s="773"/>
      <c r="HE935" s="773"/>
      <c r="HF935" s="773"/>
      <c r="HG935" s="773"/>
      <c r="HH935" s="773"/>
      <c r="HI935" s="773"/>
      <c r="HJ935" s="773"/>
      <c r="HK935" s="773"/>
      <c r="HL935" s="773"/>
      <c r="HM935" s="773"/>
      <c r="HN935" s="773"/>
      <c r="HO935" s="773"/>
      <c r="HP935" s="773"/>
      <c r="HQ935" s="773"/>
      <c r="HR935" s="773"/>
      <c r="HS935" s="773"/>
      <c r="HT935" s="773"/>
      <c r="HU935" s="773"/>
      <c r="HV935" s="773"/>
      <c r="HW935" s="773"/>
      <c r="HX935" s="773"/>
      <c r="HY935" s="773"/>
      <c r="HZ935" s="773"/>
      <c r="IA935" s="773"/>
      <c r="IB935" s="773"/>
      <c r="IC935" s="773"/>
      <c r="ID935" s="773"/>
      <c r="IE935" s="773"/>
      <c r="IF935" s="773"/>
      <c r="IG935" s="773"/>
      <c r="IH935" s="773"/>
      <c r="II935" s="773"/>
      <c r="IJ935" s="773"/>
      <c r="IK935" s="773"/>
      <c r="IL935" s="773"/>
      <c r="IM935" s="773"/>
      <c r="IN935" s="773"/>
      <c r="IO935" s="773"/>
      <c r="IP935" s="773"/>
      <c r="IQ935" s="773"/>
      <c r="IR935" s="773"/>
    </row>
    <row r="936" spans="1:252" ht="27" x14ac:dyDescent="0.2">
      <c r="A936" s="606">
        <v>5</v>
      </c>
      <c r="B936" s="637" t="s">
        <v>1890</v>
      </c>
      <c r="C936" s="660" t="s">
        <v>701</v>
      </c>
      <c r="D936" s="575">
        <v>5</v>
      </c>
      <c r="E936" s="575">
        <v>2005</v>
      </c>
      <c r="F936" s="1074">
        <v>2636.3850000000002</v>
      </c>
      <c r="G936" s="784">
        <f t="shared" si="31"/>
        <v>2636.3850000000002</v>
      </c>
      <c r="H936" s="1075">
        <v>100</v>
      </c>
      <c r="I936" s="784">
        <f t="shared" si="32"/>
        <v>0</v>
      </c>
      <c r="J936" s="635"/>
      <c r="K936" s="693"/>
      <c r="L936" s="693"/>
      <c r="M936" s="635"/>
      <c r="N936" s="693"/>
      <c r="O936" s="693"/>
      <c r="P936" s="1841"/>
      <c r="Q936" s="773"/>
      <c r="R936" s="773"/>
      <c r="S936" s="773"/>
      <c r="T936" s="773"/>
      <c r="U936" s="773"/>
      <c r="V936" s="773"/>
      <c r="W936" s="773"/>
      <c r="X936" s="773"/>
      <c r="Y936" s="773"/>
      <c r="Z936" s="773"/>
      <c r="AA936" s="773"/>
      <c r="AB936" s="773"/>
      <c r="AC936" s="773"/>
      <c r="AD936" s="773"/>
      <c r="AE936" s="773"/>
      <c r="AF936" s="773"/>
      <c r="AG936" s="773"/>
      <c r="AH936" s="773"/>
      <c r="AI936" s="773"/>
      <c r="AJ936" s="773"/>
      <c r="AK936" s="773"/>
      <c r="AL936" s="773"/>
      <c r="AM936" s="773"/>
      <c r="AN936" s="773"/>
      <c r="AO936" s="773"/>
      <c r="AP936" s="773"/>
      <c r="AQ936" s="773"/>
      <c r="AR936" s="773"/>
      <c r="AS936" s="773"/>
      <c r="AT936" s="773"/>
      <c r="AU936" s="773"/>
      <c r="AV936" s="773"/>
      <c r="AW936" s="773"/>
      <c r="AX936" s="773"/>
      <c r="AY936" s="773"/>
      <c r="AZ936" s="773"/>
      <c r="BA936" s="773"/>
      <c r="BB936" s="773"/>
      <c r="BC936" s="773"/>
      <c r="BD936" s="773"/>
      <c r="BE936" s="773"/>
      <c r="BF936" s="773"/>
      <c r="BG936" s="773"/>
      <c r="BH936" s="773"/>
      <c r="BI936" s="773"/>
      <c r="BJ936" s="773"/>
      <c r="BK936" s="773"/>
      <c r="BL936" s="773"/>
      <c r="BM936" s="773"/>
      <c r="BN936" s="773"/>
      <c r="BO936" s="773"/>
      <c r="BP936" s="773"/>
      <c r="BQ936" s="773"/>
      <c r="BR936" s="773"/>
      <c r="BS936" s="773"/>
      <c r="BT936" s="773"/>
      <c r="BU936" s="773"/>
      <c r="BV936" s="773"/>
      <c r="BW936" s="773"/>
      <c r="BX936" s="773"/>
      <c r="BY936" s="773"/>
      <c r="BZ936" s="773"/>
      <c r="CA936" s="773"/>
      <c r="CB936" s="773"/>
      <c r="CC936" s="773"/>
      <c r="CD936" s="773"/>
      <c r="CE936" s="773"/>
      <c r="CF936" s="773"/>
      <c r="CG936" s="773"/>
      <c r="CH936" s="773"/>
      <c r="CI936" s="773"/>
      <c r="CJ936" s="773"/>
      <c r="CK936" s="773"/>
      <c r="CL936" s="773"/>
      <c r="CM936" s="773"/>
      <c r="CN936" s="773"/>
      <c r="CO936" s="773"/>
      <c r="CP936" s="773"/>
      <c r="CQ936" s="773"/>
      <c r="CR936" s="773"/>
      <c r="CS936" s="773"/>
      <c r="CT936" s="773"/>
      <c r="CU936" s="773"/>
      <c r="CV936" s="773"/>
      <c r="CW936" s="773"/>
      <c r="CX936" s="773"/>
      <c r="CY936" s="773"/>
      <c r="CZ936" s="773"/>
      <c r="DA936" s="773"/>
      <c r="DB936" s="773"/>
      <c r="DC936" s="773"/>
      <c r="DD936" s="773"/>
      <c r="DE936" s="773"/>
      <c r="DF936" s="773"/>
      <c r="DG936" s="773"/>
      <c r="DH936" s="773"/>
      <c r="DI936" s="773"/>
      <c r="DJ936" s="773"/>
      <c r="DK936" s="773"/>
      <c r="DL936" s="773"/>
      <c r="DM936" s="773"/>
      <c r="DN936" s="773"/>
      <c r="DO936" s="773"/>
      <c r="DP936" s="773"/>
      <c r="DQ936" s="773"/>
      <c r="DR936" s="773"/>
      <c r="DS936" s="773"/>
      <c r="DT936" s="773"/>
      <c r="DU936" s="773"/>
      <c r="DV936" s="773"/>
      <c r="DW936" s="773"/>
      <c r="DX936" s="773"/>
      <c r="DY936" s="773"/>
      <c r="DZ936" s="773"/>
      <c r="EA936" s="773"/>
      <c r="EB936" s="773"/>
      <c r="EC936" s="773"/>
      <c r="ED936" s="773"/>
      <c r="EE936" s="773"/>
      <c r="EF936" s="773"/>
      <c r="EG936" s="773"/>
      <c r="EH936" s="773"/>
      <c r="EI936" s="773"/>
      <c r="EJ936" s="773"/>
      <c r="EK936" s="773"/>
      <c r="EL936" s="773"/>
      <c r="EM936" s="773"/>
      <c r="EN936" s="773"/>
      <c r="EO936" s="773"/>
      <c r="EP936" s="773"/>
      <c r="EQ936" s="773"/>
      <c r="ER936" s="773"/>
      <c r="ES936" s="773"/>
      <c r="ET936" s="773"/>
      <c r="EU936" s="773"/>
      <c r="EV936" s="773"/>
      <c r="EW936" s="773"/>
      <c r="EX936" s="773"/>
      <c r="EY936" s="773"/>
      <c r="EZ936" s="773"/>
      <c r="FA936" s="773"/>
      <c r="FB936" s="773"/>
      <c r="FC936" s="773"/>
      <c r="FD936" s="773"/>
      <c r="FE936" s="773"/>
      <c r="FF936" s="773"/>
      <c r="FG936" s="773"/>
      <c r="FH936" s="773"/>
      <c r="FI936" s="773"/>
      <c r="FJ936" s="773"/>
      <c r="FK936" s="773"/>
      <c r="FL936" s="773"/>
      <c r="FM936" s="773"/>
      <c r="FN936" s="773"/>
      <c r="FO936" s="773"/>
      <c r="FP936" s="773"/>
      <c r="FQ936" s="773"/>
      <c r="FR936" s="773"/>
      <c r="FS936" s="773"/>
      <c r="FT936" s="773"/>
      <c r="FU936" s="773"/>
      <c r="FV936" s="773"/>
      <c r="FW936" s="773"/>
      <c r="FX936" s="773"/>
      <c r="FY936" s="773"/>
      <c r="FZ936" s="773"/>
      <c r="GA936" s="773"/>
      <c r="GB936" s="773"/>
      <c r="GC936" s="773"/>
      <c r="GD936" s="773"/>
      <c r="GE936" s="773"/>
      <c r="GF936" s="773"/>
      <c r="GG936" s="773"/>
      <c r="GH936" s="773"/>
      <c r="GI936" s="773"/>
      <c r="GJ936" s="773"/>
      <c r="GK936" s="773"/>
      <c r="GL936" s="773"/>
      <c r="GM936" s="773"/>
      <c r="GN936" s="773"/>
      <c r="GO936" s="773"/>
      <c r="GP936" s="773"/>
      <c r="GQ936" s="773"/>
      <c r="GR936" s="773"/>
      <c r="GS936" s="773"/>
      <c r="GT936" s="773"/>
      <c r="GU936" s="773"/>
      <c r="GV936" s="773"/>
      <c r="GW936" s="773"/>
      <c r="GX936" s="773"/>
      <c r="GY936" s="773"/>
      <c r="GZ936" s="773"/>
      <c r="HA936" s="773"/>
      <c r="HB936" s="773"/>
      <c r="HC936" s="773"/>
      <c r="HD936" s="773"/>
      <c r="HE936" s="773"/>
      <c r="HF936" s="773"/>
      <c r="HG936" s="773"/>
      <c r="HH936" s="773"/>
      <c r="HI936" s="773"/>
      <c r="HJ936" s="773"/>
      <c r="HK936" s="773"/>
      <c r="HL936" s="773"/>
      <c r="HM936" s="773"/>
      <c r="HN936" s="773"/>
      <c r="HO936" s="773"/>
      <c r="HP936" s="773"/>
      <c r="HQ936" s="773"/>
      <c r="HR936" s="773"/>
      <c r="HS936" s="773"/>
      <c r="HT936" s="773"/>
      <c r="HU936" s="773"/>
      <c r="HV936" s="773"/>
      <c r="HW936" s="773"/>
      <c r="HX936" s="773"/>
      <c r="HY936" s="773"/>
      <c r="HZ936" s="773"/>
      <c r="IA936" s="773"/>
      <c r="IB936" s="773"/>
      <c r="IC936" s="773"/>
      <c r="ID936" s="773"/>
      <c r="IE936" s="773"/>
      <c r="IF936" s="773"/>
      <c r="IG936" s="773"/>
      <c r="IH936" s="773"/>
      <c r="II936" s="773"/>
      <c r="IJ936" s="773"/>
      <c r="IK936" s="773"/>
      <c r="IL936" s="773"/>
      <c r="IM936" s="773"/>
      <c r="IN936" s="773"/>
      <c r="IO936" s="773"/>
      <c r="IP936" s="773"/>
      <c r="IQ936" s="773"/>
      <c r="IR936" s="773"/>
    </row>
    <row r="937" spans="1:252" ht="54" x14ac:dyDescent="0.2">
      <c r="A937" s="606">
        <v>6</v>
      </c>
      <c r="B937" s="637" t="s">
        <v>1893</v>
      </c>
      <c r="C937" s="660" t="s">
        <v>701</v>
      </c>
      <c r="D937" s="575">
        <v>3</v>
      </c>
      <c r="E937" s="575">
        <v>2005</v>
      </c>
      <c r="F937" s="1074">
        <v>732.9</v>
      </c>
      <c r="G937" s="784">
        <f t="shared" si="31"/>
        <v>732.9</v>
      </c>
      <c r="H937" s="1075">
        <v>100</v>
      </c>
      <c r="I937" s="784">
        <f t="shared" si="32"/>
        <v>0</v>
      </c>
      <c r="J937" s="635"/>
      <c r="K937" s="693"/>
      <c r="L937" s="693"/>
      <c r="M937" s="635"/>
      <c r="N937" s="693"/>
      <c r="O937" s="693"/>
      <c r="P937" s="1841"/>
      <c r="Q937" s="773"/>
      <c r="R937" s="773"/>
      <c r="S937" s="773"/>
      <c r="T937" s="773"/>
      <c r="U937" s="773"/>
      <c r="V937" s="773"/>
      <c r="W937" s="773"/>
      <c r="X937" s="773"/>
      <c r="Y937" s="773"/>
      <c r="Z937" s="773"/>
      <c r="AA937" s="773"/>
      <c r="AB937" s="773"/>
      <c r="AC937" s="773"/>
      <c r="AD937" s="773"/>
      <c r="AE937" s="773"/>
      <c r="AF937" s="773"/>
      <c r="AG937" s="773"/>
      <c r="AH937" s="773"/>
      <c r="AI937" s="773"/>
      <c r="AJ937" s="773"/>
      <c r="AK937" s="773"/>
      <c r="AL937" s="773"/>
      <c r="AM937" s="773"/>
      <c r="AN937" s="773"/>
      <c r="AO937" s="773"/>
      <c r="AP937" s="773"/>
      <c r="AQ937" s="773"/>
      <c r="AR937" s="773"/>
      <c r="AS937" s="773"/>
      <c r="AT937" s="773"/>
      <c r="AU937" s="773"/>
      <c r="AV937" s="773"/>
      <c r="AW937" s="773"/>
      <c r="AX937" s="773"/>
      <c r="AY937" s="773"/>
      <c r="AZ937" s="773"/>
      <c r="BA937" s="773"/>
      <c r="BB937" s="773"/>
      <c r="BC937" s="773"/>
      <c r="BD937" s="773"/>
      <c r="BE937" s="773"/>
      <c r="BF937" s="773"/>
      <c r="BG937" s="773"/>
      <c r="BH937" s="773"/>
      <c r="BI937" s="773"/>
      <c r="BJ937" s="773"/>
      <c r="BK937" s="773"/>
      <c r="BL937" s="773"/>
      <c r="BM937" s="773"/>
      <c r="BN937" s="773"/>
      <c r="BO937" s="773"/>
      <c r="BP937" s="773"/>
      <c r="BQ937" s="773"/>
      <c r="BR937" s="773"/>
      <c r="BS937" s="773"/>
      <c r="BT937" s="773"/>
      <c r="BU937" s="773"/>
      <c r="BV937" s="773"/>
      <c r="BW937" s="773"/>
      <c r="BX937" s="773"/>
      <c r="BY937" s="773"/>
      <c r="BZ937" s="773"/>
      <c r="CA937" s="773"/>
      <c r="CB937" s="773"/>
      <c r="CC937" s="773"/>
      <c r="CD937" s="773"/>
      <c r="CE937" s="773"/>
      <c r="CF937" s="773"/>
      <c r="CG937" s="773"/>
      <c r="CH937" s="773"/>
      <c r="CI937" s="773"/>
      <c r="CJ937" s="773"/>
      <c r="CK937" s="773"/>
      <c r="CL937" s="773"/>
      <c r="CM937" s="773"/>
      <c r="CN937" s="773"/>
      <c r="CO937" s="773"/>
      <c r="CP937" s="773"/>
      <c r="CQ937" s="773"/>
      <c r="CR937" s="773"/>
      <c r="CS937" s="773"/>
      <c r="CT937" s="773"/>
      <c r="CU937" s="773"/>
      <c r="CV937" s="773"/>
      <c r="CW937" s="773"/>
      <c r="CX937" s="773"/>
      <c r="CY937" s="773"/>
      <c r="CZ937" s="773"/>
      <c r="DA937" s="773"/>
      <c r="DB937" s="773"/>
      <c r="DC937" s="773"/>
      <c r="DD937" s="773"/>
      <c r="DE937" s="773"/>
      <c r="DF937" s="773"/>
      <c r="DG937" s="773"/>
      <c r="DH937" s="773"/>
      <c r="DI937" s="773"/>
      <c r="DJ937" s="773"/>
      <c r="DK937" s="773"/>
      <c r="DL937" s="773"/>
      <c r="DM937" s="773"/>
      <c r="DN937" s="773"/>
      <c r="DO937" s="773"/>
      <c r="DP937" s="773"/>
      <c r="DQ937" s="773"/>
      <c r="DR937" s="773"/>
      <c r="DS937" s="773"/>
      <c r="DT937" s="773"/>
      <c r="DU937" s="773"/>
      <c r="DV937" s="773"/>
      <c r="DW937" s="773"/>
      <c r="DX937" s="773"/>
      <c r="DY937" s="773"/>
      <c r="DZ937" s="773"/>
      <c r="EA937" s="773"/>
      <c r="EB937" s="773"/>
      <c r="EC937" s="773"/>
      <c r="ED937" s="773"/>
      <c r="EE937" s="773"/>
      <c r="EF937" s="773"/>
      <c r="EG937" s="773"/>
      <c r="EH937" s="773"/>
      <c r="EI937" s="773"/>
      <c r="EJ937" s="773"/>
      <c r="EK937" s="773"/>
      <c r="EL937" s="773"/>
      <c r="EM937" s="773"/>
      <c r="EN937" s="773"/>
      <c r="EO937" s="773"/>
      <c r="EP937" s="773"/>
      <c r="EQ937" s="773"/>
      <c r="ER937" s="773"/>
      <c r="ES937" s="773"/>
      <c r="ET937" s="773"/>
      <c r="EU937" s="773"/>
      <c r="EV937" s="773"/>
      <c r="EW937" s="773"/>
      <c r="EX937" s="773"/>
      <c r="EY937" s="773"/>
      <c r="EZ937" s="773"/>
      <c r="FA937" s="773"/>
      <c r="FB937" s="773"/>
      <c r="FC937" s="773"/>
      <c r="FD937" s="773"/>
      <c r="FE937" s="773"/>
      <c r="FF937" s="773"/>
      <c r="FG937" s="773"/>
      <c r="FH937" s="773"/>
      <c r="FI937" s="773"/>
      <c r="FJ937" s="773"/>
      <c r="FK937" s="773"/>
      <c r="FL937" s="773"/>
      <c r="FM937" s="773"/>
      <c r="FN937" s="773"/>
      <c r="FO937" s="773"/>
      <c r="FP937" s="773"/>
      <c r="FQ937" s="773"/>
      <c r="FR937" s="773"/>
      <c r="FS937" s="773"/>
      <c r="FT937" s="773"/>
      <c r="FU937" s="773"/>
      <c r="FV937" s="773"/>
      <c r="FW937" s="773"/>
      <c r="FX937" s="773"/>
      <c r="FY937" s="773"/>
      <c r="FZ937" s="773"/>
      <c r="GA937" s="773"/>
      <c r="GB937" s="773"/>
      <c r="GC937" s="773"/>
      <c r="GD937" s="773"/>
      <c r="GE937" s="773"/>
      <c r="GF937" s="773"/>
      <c r="GG937" s="773"/>
      <c r="GH937" s="773"/>
      <c r="GI937" s="773"/>
      <c r="GJ937" s="773"/>
      <c r="GK937" s="773"/>
      <c r="GL937" s="773"/>
      <c r="GM937" s="773"/>
      <c r="GN937" s="773"/>
      <c r="GO937" s="773"/>
      <c r="GP937" s="773"/>
      <c r="GQ937" s="773"/>
      <c r="GR937" s="773"/>
      <c r="GS937" s="773"/>
      <c r="GT937" s="773"/>
      <c r="GU937" s="773"/>
      <c r="GV937" s="773"/>
      <c r="GW937" s="773"/>
      <c r="GX937" s="773"/>
      <c r="GY937" s="773"/>
      <c r="GZ937" s="773"/>
      <c r="HA937" s="773"/>
      <c r="HB937" s="773"/>
      <c r="HC937" s="773"/>
      <c r="HD937" s="773"/>
      <c r="HE937" s="773"/>
      <c r="HF937" s="773"/>
      <c r="HG937" s="773"/>
      <c r="HH937" s="773"/>
      <c r="HI937" s="773"/>
      <c r="HJ937" s="773"/>
      <c r="HK937" s="773"/>
      <c r="HL937" s="773"/>
      <c r="HM937" s="773"/>
      <c r="HN937" s="773"/>
      <c r="HO937" s="773"/>
      <c r="HP937" s="773"/>
      <c r="HQ937" s="773"/>
      <c r="HR937" s="773"/>
      <c r="HS937" s="773"/>
      <c r="HT937" s="773"/>
      <c r="HU937" s="773"/>
      <c r="HV937" s="773"/>
      <c r="HW937" s="773"/>
      <c r="HX937" s="773"/>
      <c r="HY937" s="773"/>
      <c r="HZ937" s="773"/>
      <c r="IA937" s="773"/>
      <c r="IB937" s="773"/>
      <c r="IC937" s="773"/>
      <c r="ID937" s="773"/>
      <c r="IE937" s="773"/>
      <c r="IF937" s="773"/>
      <c r="IG937" s="773"/>
      <c r="IH937" s="773"/>
      <c r="II937" s="773"/>
      <c r="IJ937" s="773"/>
      <c r="IK937" s="773"/>
      <c r="IL937" s="773"/>
      <c r="IM937" s="773"/>
      <c r="IN937" s="773"/>
      <c r="IO937" s="773"/>
      <c r="IP937" s="773"/>
      <c r="IQ937" s="773"/>
      <c r="IR937" s="773"/>
    </row>
    <row r="938" spans="1:252" ht="54" x14ac:dyDescent="0.2">
      <c r="A938" s="606">
        <v>7</v>
      </c>
      <c r="B938" s="637" t="s">
        <v>2055</v>
      </c>
      <c r="C938" s="660" t="s">
        <v>701</v>
      </c>
      <c r="D938" s="575">
        <v>2</v>
      </c>
      <c r="E938" s="652">
        <v>2007</v>
      </c>
      <c r="F938" s="1074">
        <v>518.20000000000005</v>
      </c>
      <c r="G938" s="784">
        <f t="shared" si="31"/>
        <v>518.20000000000005</v>
      </c>
      <c r="H938" s="1075">
        <v>100</v>
      </c>
      <c r="I938" s="784">
        <f t="shared" si="32"/>
        <v>0</v>
      </c>
      <c r="J938" s="635"/>
      <c r="K938" s="693"/>
      <c r="L938" s="693"/>
      <c r="M938" s="635"/>
      <c r="N938" s="693"/>
      <c r="O938" s="693"/>
      <c r="P938" s="1841"/>
      <c r="Q938" s="773"/>
      <c r="R938" s="773"/>
      <c r="S938" s="773"/>
      <c r="T938" s="773"/>
      <c r="U938" s="773"/>
      <c r="V938" s="773"/>
      <c r="W938" s="773"/>
      <c r="X938" s="773"/>
      <c r="Y938" s="773"/>
      <c r="Z938" s="773"/>
      <c r="AA938" s="773"/>
      <c r="AB938" s="773"/>
      <c r="AC938" s="773"/>
      <c r="AD938" s="773"/>
      <c r="AE938" s="773"/>
      <c r="AF938" s="773"/>
      <c r="AG938" s="773"/>
      <c r="AH938" s="773"/>
      <c r="AI938" s="773"/>
      <c r="AJ938" s="773"/>
      <c r="AK938" s="773"/>
      <c r="AL938" s="773"/>
      <c r="AM938" s="773"/>
      <c r="AN938" s="773"/>
      <c r="AO938" s="773"/>
      <c r="AP938" s="773"/>
      <c r="AQ938" s="773"/>
      <c r="AR938" s="773"/>
      <c r="AS938" s="773"/>
      <c r="AT938" s="773"/>
      <c r="AU938" s="773"/>
      <c r="AV938" s="773"/>
      <c r="AW938" s="773"/>
      <c r="AX938" s="773"/>
      <c r="AY938" s="773"/>
      <c r="AZ938" s="773"/>
      <c r="BA938" s="773"/>
      <c r="BB938" s="773"/>
      <c r="BC938" s="773"/>
      <c r="BD938" s="773"/>
      <c r="BE938" s="773"/>
      <c r="BF938" s="773"/>
      <c r="BG938" s="773"/>
      <c r="BH938" s="773"/>
      <c r="BI938" s="773"/>
      <c r="BJ938" s="773"/>
      <c r="BK938" s="773"/>
      <c r="BL938" s="773"/>
      <c r="BM938" s="773"/>
      <c r="BN938" s="773"/>
      <c r="BO938" s="773"/>
      <c r="BP938" s="773"/>
      <c r="BQ938" s="773"/>
      <c r="BR938" s="773"/>
      <c r="BS938" s="773"/>
      <c r="BT938" s="773"/>
      <c r="BU938" s="773"/>
      <c r="BV938" s="773"/>
      <c r="BW938" s="773"/>
      <c r="BX938" s="773"/>
      <c r="BY938" s="773"/>
      <c r="BZ938" s="773"/>
      <c r="CA938" s="773"/>
      <c r="CB938" s="773"/>
      <c r="CC938" s="773"/>
      <c r="CD938" s="773"/>
      <c r="CE938" s="773"/>
      <c r="CF938" s="773"/>
      <c r="CG938" s="773"/>
      <c r="CH938" s="773"/>
      <c r="CI938" s="773"/>
      <c r="CJ938" s="773"/>
      <c r="CK938" s="773"/>
      <c r="CL938" s="773"/>
      <c r="CM938" s="773"/>
      <c r="CN938" s="773"/>
      <c r="CO938" s="773"/>
      <c r="CP938" s="773"/>
      <c r="CQ938" s="773"/>
      <c r="CR938" s="773"/>
      <c r="CS938" s="773"/>
      <c r="CT938" s="773"/>
      <c r="CU938" s="773"/>
      <c r="CV938" s="773"/>
      <c r="CW938" s="773"/>
      <c r="CX938" s="773"/>
      <c r="CY938" s="773"/>
      <c r="CZ938" s="773"/>
      <c r="DA938" s="773"/>
      <c r="DB938" s="773"/>
      <c r="DC938" s="773"/>
      <c r="DD938" s="773"/>
      <c r="DE938" s="773"/>
      <c r="DF938" s="773"/>
      <c r="DG938" s="773"/>
      <c r="DH938" s="773"/>
      <c r="DI938" s="773"/>
      <c r="DJ938" s="773"/>
      <c r="DK938" s="773"/>
      <c r="DL938" s="773"/>
      <c r="DM938" s="773"/>
      <c r="DN938" s="773"/>
      <c r="DO938" s="773"/>
      <c r="DP938" s="773"/>
      <c r="DQ938" s="773"/>
      <c r="DR938" s="773"/>
      <c r="DS938" s="773"/>
      <c r="DT938" s="773"/>
      <c r="DU938" s="773"/>
      <c r="DV938" s="773"/>
      <c r="DW938" s="773"/>
      <c r="DX938" s="773"/>
      <c r="DY938" s="773"/>
      <c r="DZ938" s="773"/>
      <c r="EA938" s="773"/>
      <c r="EB938" s="773"/>
      <c r="EC938" s="773"/>
      <c r="ED938" s="773"/>
      <c r="EE938" s="773"/>
      <c r="EF938" s="773"/>
      <c r="EG938" s="773"/>
      <c r="EH938" s="773"/>
      <c r="EI938" s="773"/>
      <c r="EJ938" s="773"/>
      <c r="EK938" s="773"/>
      <c r="EL938" s="773"/>
      <c r="EM938" s="773"/>
      <c r="EN938" s="773"/>
      <c r="EO938" s="773"/>
      <c r="EP938" s="773"/>
      <c r="EQ938" s="773"/>
      <c r="ER938" s="773"/>
      <c r="ES938" s="773"/>
      <c r="ET938" s="773"/>
      <c r="EU938" s="773"/>
      <c r="EV938" s="773"/>
      <c r="EW938" s="773"/>
      <c r="EX938" s="773"/>
      <c r="EY938" s="773"/>
      <c r="EZ938" s="773"/>
      <c r="FA938" s="773"/>
      <c r="FB938" s="773"/>
      <c r="FC938" s="773"/>
      <c r="FD938" s="773"/>
      <c r="FE938" s="773"/>
      <c r="FF938" s="773"/>
      <c r="FG938" s="773"/>
      <c r="FH938" s="773"/>
      <c r="FI938" s="773"/>
      <c r="FJ938" s="773"/>
      <c r="FK938" s="773"/>
      <c r="FL938" s="773"/>
      <c r="FM938" s="773"/>
      <c r="FN938" s="773"/>
      <c r="FO938" s="773"/>
      <c r="FP938" s="773"/>
      <c r="FQ938" s="773"/>
      <c r="FR938" s="773"/>
      <c r="FS938" s="773"/>
      <c r="FT938" s="773"/>
      <c r="FU938" s="773"/>
      <c r="FV938" s="773"/>
      <c r="FW938" s="773"/>
      <c r="FX938" s="773"/>
      <c r="FY938" s="773"/>
      <c r="FZ938" s="773"/>
      <c r="GA938" s="773"/>
      <c r="GB938" s="773"/>
      <c r="GC938" s="773"/>
      <c r="GD938" s="773"/>
      <c r="GE938" s="773"/>
      <c r="GF938" s="773"/>
      <c r="GG938" s="773"/>
      <c r="GH938" s="773"/>
      <c r="GI938" s="773"/>
      <c r="GJ938" s="773"/>
      <c r="GK938" s="773"/>
      <c r="GL938" s="773"/>
      <c r="GM938" s="773"/>
      <c r="GN938" s="773"/>
      <c r="GO938" s="773"/>
      <c r="GP938" s="773"/>
      <c r="GQ938" s="773"/>
      <c r="GR938" s="773"/>
      <c r="GS938" s="773"/>
      <c r="GT938" s="773"/>
      <c r="GU938" s="773"/>
      <c r="GV938" s="773"/>
      <c r="GW938" s="773"/>
      <c r="GX938" s="773"/>
      <c r="GY938" s="773"/>
      <c r="GZ938" s="773"/>
      <c r="HA938" s="773"/>
      <c r="HB938" s="773"/>
      <c r="HC938" s="773"/>
      <c r="HD938" s="773"/>
      <c r="HE938" s="773"/>
      <c r="HF938" s="773"/>
      <c r="HG938" s="773"/>
      <c r="HH938" s="773"/>
      <c r="HI938" s="773"/>
      <c r="HJ938" s="773"/>
      <c r="HK938" s="773"/>
      <c r="HL938" s="773"/>
      <c r="HM938" s="773"/>
      <c r="HN938" s="773"/>
      <c r="HO938" s="773"/>
      <c r="HP938" s="773"/>
      <c r="HQ938" s="773"/>
      <c r="HR938" s="773"/>
      <c r="HS938" s="773"/>
      <c r="HT938" s="773"/>
      <c r="HU938" s="773"/>
      <c r="HV938" s="773"/>
      <c r="HW938" s="773"/>
      <c r="HX938" s="773"/>
      <c r="HY938" s="773"/>
      <c r="HZ938" s="773"/>
      <c r="IA938" s="773"/>
      <c r="IB938" s="773"/>
      <c r="IC938" s="773"/>
      <c r="ID938" s="773"/>
      <c r="IE938" s="773"/>
      <c r="IF938" s="773"/>
      <c r="IG938" s="773"/>
      <c r="IH938" s="773"/>
      <c r="II938" s="773"/>
      <c r="IJ938" s="773"/>
      <c r="IK938" s="773"/>
      <c r="IL938" s="773"/>
      <c r="IM938" s="773"/>
      <c r="IN938" s="773"/>
      <c r="IO938" s="773"/>
      <c r="IP938" s="773"/>
      <c r="IQ938" s="773"/>
      <c r="IR938" s="773"/>
    </row>
    <row r="939" spans="1:252" ht="13.5" x14ac:dyDescent="0.2">
      <c r="A939" s="606">
        <v>8</v>
      </c>
      <c r="B939" s="637" t="s">
        <v>2056</v>
      </c>
      <c r="C939" s="660" t="s">
        <v>701</v>
      </c>
      <c r="D939" s="575">
        <v>8</v>
      </c>
      <c r="E939" s="575">
        <v>2005</v>
      </c>
      <c r="F939" s="1074">
        <v>2607.6489999999999</v>
      </c>
      <c r="G939" s="784">
        <f t="shared" si="31"/>
        <v>2607.6489999999999</v>
      </c>
      <c r="H939" s="1075">
        <v>100</v>
      </c>
      <c r="I939" s="784">
        <f t="shared" si="32"/>
        <v>0</v>
      </c>
      <c r="J939" s="635"/>
      <c r="K939" s="693"/>
      <c r="L939" s="693"/>
      <c r="M939" s="635"/>
      <c r="N939" s="693"/>
      <c r="O939" s="693"/>
      <c r="P939" s="1841"/>
      <c r="Q939" s="773"/>
      <c r="R939" s="773"/>
      <c r="S939" s="773"/>
      <c r="T939" s="773"/>
      <c r="U939" s="773"/>
      <c r="V939" s="773"/>
      <c r="W939" s="773"/>
      <c r="X939" s="773"/>
      <c r="Y939" s="773"/>
      <c r="Z939" s="773"/>
      <c r="AA939" s="773"/>
      <c r="AB939" s="773"/>
      <c r="AC939" s="773"/>
      <c r="AD939" s="773"/>
      <c r="AE939" s="773"/>
      <c r="AF939" s="773"/>
      <c r="AG939" s="773"/>
      <c r="AH939" s="773"/>
      <c r="AI939" s="773"/>
      <c r="AJ939" s="773"/>
      <c r="AK939" s="773"/>
      <c r="AL939" s="773"/>
      <c r="AM939" s="773"/>
      <c r="AN939" s="773"/>
      <c r="AO939" s="773"/>
      <c r="AP939" s="773"/>
      <c r="AQ939" s="773"/>
      <c r="AR939" s="773"/>
      <c r="AS939" s="773"/>
      <c r="AT939" s="773"/>
      <c r="AU939" s="773"/>
      <c r="AV939" s="773"/>
      <c r="AW939" s="773"/>
      <c r="AX939" s="773"/>
      <c r="AY939" s="773"/>
      <c r="AZ939" s="773"/>
      <c r="BA939" s="773"/>
      <c r="BB939" s="773"/>
      <c r="BC939" s="773"/>
      <c r="BD939" s="773"/>
      <c r="BE939" s="773"/>
      <c r="BF939" s="773"/>
      <c r="BG939" s="773"/>
      <c r="BH939" s="773"/>
      <c r="BI939" s="773"/>
      <c r="BJ939" s="773"/>
      <c r="BK939" s="773"/>
      <c r="BL939" s="773"/>
      <c r="BM939" s="773"/>
      <c r="BN939" s="773"/>
      <c r="BO939" s="773"/>
      <c r="BP939" s="773"/>
      <c r="BQ939" s="773"/>
      <c r="BR939" s="773"/>
      <c r="BS939" s="773"/>
      <c r="BT939" s="773"/>
      <c r="BU939" s="773"/>
      <c r="BV939" s="773"/>
      <c r="BW939" s="773"/>
      <c r="BX939" s="773"/>
      <c r="BY939" s="773"/>
      <c r="BZ939" s="773"/>
      <c r="CA939" s="773"/>
      <c r="CB939" s="773"/>
      <c r="CC939" s="773"/>
      <c r="CD939" s="773"/>
      <c r="CE939" s="773"/>
      <c r="CF939" s="773"/>
      <c r="CG939" s="773"/>
      <c r="CH939" s="773"/>
      <c r="CI939" s="773"/>
      <c r="CJ939" s="773"/>
      <c r="CK939" s="773"/>
      <c r="CL939" s="773"/>
      <c r="CM939" s="773"/>
      <c r="CN939" s="773"/>
      <c r="CO939" s="773"/>
      <c r="CP939" s="773"/>
      <c r="CQ939" s="773"/>
      <c r="CR939" s="773"/>
      <c r="CS939" s="773"/>
      <c r="CT939" s="773"/>
      <c r="CU939" s="773"/>
      <c r="CV939" s="773"/>
      <c r="CW939" s="773"/>
      <c r="CX939" s="773"/>
      <c r="CY939" s="773"/>
      <c r="CZ939" s="773"/>
      <c r="DA939" s="773"/>
      <c r="DB939" s="773"/>
      <c r="DC939" s="773"/>
      <c r="DD939" s="773"/>
      <c r="DE939" s="773"/>
      <c r="DF939" s="773"/>
      <c r="DG939" s="773"/>
      <c r="DH939" s="773"/>
      <c r="DI939" s="773"/>
      <c r="DJ939" s="773"/>
      <c r="DK939" s="773"/>
      <c r="DL939" s="773"/>
      <c r="DM939" s="773"/>
      <c r="DN939" s="773"/>
      <c r="DO939" s="773"/>
      <c r="DP939" s="773"/>
      <c r="DQ939" s="773"/>
      <c r="DR939" s="773"/>
      <c r="DS939" s="773"/>
      <c r="DT939" s="773"/>
      <c r="DU939" s="773"/>
      <c r="DV939" s="773"/>
      <c r="DW939" s="773"/>
      <c r="DX939" s="773"/>
      <c r="DY939" s="773"/>
      <c r="DZ939" s="773"/>
      <c r="EA939" s="773"/>
      <c r="EB939" s="773"/>
      <c r="EC939" s="773"/>
      <c r="ED939" s="773"/>
      <c r="EE939" s="773"/>
      <c r="EF939" s="773"/>
      <c r="EG939" s="773"/>
      <c r="EH939" s="773"/>
      <c r="EI939" s="773"/>
      <c r="EJ939" s="773"/>
      <c r="EK939" s="773"/>
      <c r="EL939" s="773"/>
      <c r="EM939" s="773"/>
      <c r="EN939" s="773"/>
      <c r="EO939" s="773"/>
      <c r="EP939" s="773"/>
      <c r="EQ939" s="773"/>
      <c r="ER939" s="773"/>
      <c r="ES939" s="773"/>
      <c r="ET939" s="773"/>
      <c r="EU939" s="773"/>
      <c r="EV939" s="773"/>
      <c r="EW939" s="773"/>
      <c r="EX939" s="773"/>
      <c r="EY939" s="773"/>
      <c r="EZ939" s="773"/>
      <c r="FA939" s="773"/>
      <c r="FB939" s="773"/>
      <c r="FC939" s="773"/>
      <c r="FD939" s="773"/>
      <c r="FE939" s="773"/>
      <c r="FF939" s="773"/>
      <c r="FG939" s="773"/>
      <c r="FH939" s="773"/>
      <c r="FI939" s="773"/>
      <c r="FJ939" s="773"/>
      <c r="FK939" s="773"/>
      <c r="FL939" s="773"/>
      <c r="FM939" s="773"/>
      <c r="FN939" s="773"/>
      <c r="FO939" s="773"/>
      <c r="FP939" s="773"/>
      <c r="FQ939" s="773"/>
      <c r="FR939" s="773"/>
      <c r="FS939" s="773"/>
      <c r="FT939" s="773"/>
      <c r="FU939" s="773"/>
      <c r="FV939" s="773"/>
      <c r="FW939" s="773"/>
      <c r="FX939" s="773"/>
      <c r="FY939" s="773"/>
      <c r="FZ939" s="773"/>
      <c r="GA939" s="773"/>
      <c r="GB939" s="773"/>
      <c r="GC939" s="773"/>
      <c r="GD939" s="773"/>
      <c r="GE939" s="773"/>
      <c r="GF939" s="773"/>
      <c r="GG939" s="773"/>
      <c r="GH939" s="773"/>
      <c r="GI939" s="773"/>
      <c r="GJ939" s="773"/>
      <c r="GK939" s="773"/>
      <c r="GL939" s="773"/>
      <c r="GM939" s="773"/>
      <c r="GN939" s="773"/>
      <c r="GO939" s="773"/>
      <c r="GP939" s="773"/>
      <c r="GQ939" s="773"/>
      <c r="GR939" s="773"/>
      <c r="GS939" s="773"/>
      <c r="GT939" s="773"/>
      <c r="GU939" s="773"/>
      <c r="GV939" s="773"/>
      <c r="GW939" s="773"/>
      <c r="GX939" s="773"/>
      <c r="GY939" s="773"/>
      <c r="GZ939" s="773"/>
      <c r="HA939" s="773"/>
      <c r="HB939" s="773"/>
      <c r="HC939" s="773"/>
      <c r="HD939" s="773"/>
      <c r="HE939" s="773"/>
      <c r="HF939" s="773"/>
      <c r="HG939" s="773"/>
      <c r="HH939" s="773"/>
      <c r="HI939" s="773"/>
      <c r="HJ939" s="773"/>
      <c r="HK939" s="773"/>
      <c r="HL939" s="773"/>
      <c r="HM939" s="773"/>
      <c r="HN939" s="773"/>
      <c r="HO939" s="773"/>
      <c r="HP939" s="773"/>
      <c r="HQ939" s="773"/>
      <c r="HR939" s="773"/>
      <c r="HS939" s="773"/>
      <c r="HT939" s="773"/>
      <c r="HU939" s="773"/>
      <c r="HV939" s="773"/>
      <c r="HW939" s="773"/>
      <c r="HX939" s="773"/>
      <c r="HY939" s="773"/>
      <c r="HZ939" s="773"/>
      <c r="IA939" s="773"/>
      <c r="IB939" s="773"/>
      <c r="IC939" s="773"/>
      <c r="ID939" s="773"/>
      <c r="IE939" s="773"/>
      <c r="IF939" s="773"/>
      <c r="IG939" s="773"/>
      <c r="IH939" s="773"/>
      <c r="II939" s="773"/>
      <c r="IJ939" s="773"/>
      <c r="IK939" s="773"/>
      <c r="IL939" s="773"/>
      <c r="IM939" s="773"/>
      <c r="IN939" s="773"/>
      <c r="IO939" s="773"/>
      <c r="IP939" s="773"/>
      <c r="IQ939" s="773"/>
      <c r="IR939" s="773"/>
    </row>
    <row r="940" spans="1:252" ht="13.5" x14ac:dyDescent="0.2">
      <c r="A940" s="606">
        <v>9</v>
      </c>
      <c r="B940" s="637" t="s">
        <v>2057</v>
      </c>
      <c r="C940" s="660" t="s">
        <v>701</v>
      </c>
      <c r="D940" s="575">
        <v>1</v>
      </c>
      <c r="E940" s="651">
        <v>2006</v>
      </c>
      <c r="F940" s="1074">
        <v>310.387</v>
      </c>
      <c r="G940" s="784">
        <f t="shared" si="31"/>
        <v>310.387</v>
      </c>
      <c r="H940" s="1075">
        <v>100</v>
      </c>
      <c r="I940" s="784">
        <f t="shared" si="32"/>
        <v>0</v>
      </c>
      <c r="J940" s="635"/>
      <c r="K940" s="693"/>
      <c r="L940" s="693"/>
      <c r="M940" s="635"/>
      <c r="N940" s="693"/>
      <c r="O940" s="693"/>
      <c r="P940" s="1841"/>
      <c r="Q940" s="773"/>
      <c r="R940" s="773"/>
      <c r="S940" s="773"/>
      <c r="T940" s="773"/>
      <c r="U940" s="773"/>
      <c r="V940" s="773"/>
      <c r="W940" s="773"/>
      <c r="X940" s="773"/>
      <c r="Y940" s="773"/>
      <c r="Z940" s="773"/>
      <c r="AA940" s="773"/>
      <c r="AB940" s="773"/>
      <c r="AC940" s="773"/>
      <c r="AD940" s="773"/>
      <c r="AE940" s="773"/>
      <c r="AF940" s="773"/>
      <c r="AG940" s="773"/>
      <c r="AH940" s="773"/>
      <c r="AI940" s="773"/>
      <c r="AJ940" s="773"/>
      <c r="AK940" s="773"/>
      <c r="AL940" s="773"/>
      <c r="AM940" s="773"/>
      <c r="AN940" s="773"/>
      <c r="AO940" s="773"/>
      <c r="AP940" s="773"/>
      <c r="AQ940" s="773"/>
      <c r="AR940" s="773"/>
      <c r="AS940" s="773"/>
      <c r="AT940" s="773"/>
      <c r="AU940" s="773"/>
      <c r="AV940" s="773"/>
      <c r="AW940" s="773"/>
      <c r="AX940" s="773"/>
      <c r="AY940" s="773"/>
      <c r="AZ940" s="773"/>
      <c r="BA940" s="773"/>
      <c r="BB940" s="773"/>
      <c r="BC940" s="773"/>
      <c r="BD940" s="773"/>
      <c r="BE940" s="773"/>
      <c r="BF940" s="773"/>
      <c r="BG940" s="773"/>
      <c r="BH940" s="773"/>
      <c r="BI940" s="773"/>
      <c r="BJ940" s="773"/>
      <c r="BK940" s="773"/>
      <c r="BL940" s="773"/>
      <c r="BM940" s="773"/>
      <c r="BN940" s="773"/>
      <c r="BO940" s="773"/>
      <c r="BP940" s="773"/>
      <c r="BQ940" s="773"/>
      <c r="BR940" s="773"/>
      <c r="BS940" s="773"/>
      <c r="BT940" s="773"/>
      <c r="BU940" s="773"/>
      <c r="BV940" s="773"/>
      <c r="BW940" s="773"/>
      <c r="BX940" s="773"/>
      <c r="BY940" s="773"/>
      <c r="BZ940" s="773"/>
      <c r="CA940" s="773"/>
      <c r="CB940" s="773"/>
      <c r="CC940" s="773"/>
      <c r="CD940" s="773"/>
      <c r="CE940" s="773"/>
      <c r="CF940" s="773"/>
      <c r="CG940" s="773"/>
      <c r="CH940" s="773"/>
      <c r="CI940" s="773"/>
      <c r="CJ940" s="773"/>
      <c r="CK940" s="773"/>
      <c r="CL940" s="773"/>
      <c r="CM940" s="773"/>
      <c r="CN940" s="773"/>
      <c r="CO940" s="773"/>
      <c r="CP940" s="773"/>
      <c r="CQ940" s="773"/>
      <c r="CR940" s="773"/>
      <c r="CS940" s="773"/>
      <c r="CT940" s="773"/>
      <c r="CU940" s="773"/>
      <c r="CV940" s="773"/>
      <c r="CW940" s="773"/>
      <c r="CX940" s="773"/>
      <c r="CY940" s="773"/>
      <c r="CZ940" s="773"/>
      <c r="DA940" s="773"/>
      <c r="DB940" s="773"/>
      <c r="DC940" s="773"/>
      <c r="DD940" s="773"/>
      <c r="DE940" s="773"/>
      <c r="DF940" s="773"/>
      <c r="DG940" s="773"/>
      <c r="DH940" s="773"/>
      <c r="DI940" s="773"/>
      <c r="DJ940" s="773"/>
      <c r="DK940" s="773"/>
      <c r="DL940" s="773"/>
      <c r="DM940" s="773"/>
      <c r="DN940" s="773"/>
      <c r="DO940" s="773"/>
      <c r="DP940" s="773"/>
      <c r="DQ940" s="773"/>
      <c r="DR940" s="773"/>
      <c r="DS940" s="773"/>
      <c r="DT940" s="773"/>
      <c r="DU940" s="773"/>
      <c r="DV940" s="773"/>
      <c r="DW940" s="773"/>
      <c r="DX940" s="773"/>
      <c r="DY940" s="773"/>
      <c r="DZ940" s="773"/>
      <c r="EA940" s="773"/>
      <c r="EB940" s="773"/>
      <c r="EC940" s="773"/>
      <c r="ED940" s="773"/>
      <c r="EE940" s="773"/>
      <c r="EF940" s="773"/>
      <c r="EG940" s="773"/>
      <c r="EH940" s="773"/>
      <c r="EI940" s="773"/>
      <c r="EJ940" s="773"/>
      <c r="EK940" s="773"/>
      <c r="EL940" s="773"/>
      <c r="EM940" s="773"/>
      <c r="EN940" s="773"/>
      <c r="EO940" s="773"/>
      <c r="EP940" s="773"/>
      <c r="EQ940" s="773"/>
      <c r="ER940" s="773"/>
      <c r="ES940" s="773"/>
      <c r="ET940" s="773"/>
      <c r="EU940" s="773"/>
      <c r="EV940" s="773"/>
      <c r="EW940" s="773"/>
      <c r="EX940" s="773"/>
      <c r="EY940" s="773"/>
      <c r="EZ940" s="773"/>
      <c r="FA940" s="773"/>
      <c r="FB940" s="773"/>
      <c r="FC940" s="773"/>
      <c r="FD940" s="773"/>
      <c r="FE940" s="773"/>
      <c r="FF940" s="773"/>
      <c r="FG940" s="773"/>
      <c r="FH940" s="773"/>
      <c r="FI940" s="773"/>
      <c r="FJ940" s="773"/>
      <c r="FK940" s="773"/>
      <c r="FL940" s="773"/>
      <c r="FM940" s="773"/>
      <c r="FN940" s="773"/>
      <c r="FO940" s="773"/>
      <c r="FP940" s="773"/>
      <c r="FQ940" s="773"/>
      <c r="FR940" s="773"/>
      <c r="FS940" s="773"/>
      <c r="FT940" s="773"/>
      <c r="FU940" s="773"/>
      <c r="FV940" s="773"/>
      <c r="FW940" s="773"/>
      <c r="FX940" s="773"/>
      <c r="FY940" s="773"/>
      <c r="FZ940" s="773"/>
      <c r="GA940" s="773"/>
      <c r="GB940" s="773"/>
      <c r="GC940" s="773"/>
      <c r="GD940" s="773"/>
      <c r="GE940" s="773"/>
      <c r="GF940" s="773"/>
      <c r="GG940" s="773"/>
      <c r="GH940" s="773"/>
      <c r="GI940" s="773"/>
      <c r="GJ940" s="773"/>
      <c r="GK940" s="773"/>
      <c r="GL940" s="773"/>
      <c r="GM940" s="773"/>
      <c r="GN940" s="773"/>
      <c r="GO940" s="773"/>
      <c r="GP940" s="773"/>
      <c r="GQ940" s="773"/>
      <c r="GR940" s="773"/>
      <c r="GS940" s="773"/>
      <c r="GT940" s="773"/>
      <c r="GU940" s="773"/>
      <c r="GV940" s="773"/>
      <c r="GW940" s="773"/>
      <c r="GX940" s="773"/>
      <c r="GY940" s="773"/>
      <c r="GZ940" s="773"/>
      <c r="HA940" s="773"/>
      <c r="HB940" s="773"/>
      <c r="HC940" s="773"/>
      <c r="HD940" s="773"/>
      <c r="HE940" s="773"/>
      <c r="HF940" s="773"/>
      <c r="HG940" s="773"/>
      <c r="HH940" s="773"/>
      <c r="HI940" s="773"/>
      <c r="HJ940" s="773"/>
      <c r="HK940" s="773"/>
      <c r="HL940" s="773"/>
      <c r="HM940" s="773"/>
      <c r="HN940" s="773"/>
      <c r="HO940" s="773"/>
      <c r="HP940" s="773"/>
      <c r="HQ940" s="773"/>
      <c r="HR940" s="773"/>
      <c r="HS940" s="773"/>
      <c r="HT940" s="773"/>
      <c r="HU940" s="773"/>
      <c r="HV940" s="773"/>
      <c r="HW940" s="773"/>
      <c r="HX940" s="773"/>
      <c r="HY940" s="773"/>
      <c r="HZ940" s="773"/>
      <c r="IA940" s="773"/>
      <c r="IB940" s="773"/>
      <c r="IC940" s="773"/>
      <c r="ID940" s="773"/>
      <c r="IE940" s="773"/>
      <c r="IF940" s="773"/>
      <c r="IG940" s="773"/>
      <c r="IH940" s="773"/>
      <c r="II940" s="773"/>
      <c r="IJ940" s="773"/>
      <c r="IK940" s="773"/>
      <c r="IL940" s="773"/>
      <c r="IM940" s="773"/>
      <c r="IN940" s="773"/>
      <c r="IO940" s="773"/>
      <c r="IP940" s="773"/>
      <c r="IQ940" s="773"/>
      <c r="IR940" s="773"/>
    </row>
    <row r="941" spans="1:252" ht="67.5" x14ac:dyDescent="0.2">
      <c r="A941" s="606">
        <v>10</v>
      </c>
      <c r="B941" s="637" t="s">
        <v>1903</v>
      </c>
      <c r="C941" s="660" t="s">
        <v>701</v>
      </c>
      <c r="D941" s="575">
        <v>12</v>
      </c>
      <c r="E941" s="660">
        <v>2008</v>
      </c>
      <c r="F941" s="1074">
        <v>3207.6</v>
      </c>
      <c r="G941" s="784">
        <f t="shared" si="31"/>
        <v>3207.6</v>
      </c>
      <c r="H941" s="1075">
        <v>100</v>
      </c>
      <c r="I941" s="784">
        <f t="shared" si="32"/>
        <v>0</v>
      </c>
      <c r="J941" s="635"/>
      <c r="K941" s="693"/>
      <c r="L941" s="693"/>
      <c r="M941" s="635"/>
      <c r="N941" s="693"/>
      <c r="O941" s="693"/>
      <c r="P941" s="1841"/>
      <c r="Q941" s="773"/>
      <c r="R941" s="773"/>
      <c r="S941" s="773"/>
      <c r="T941" s="773"/>
      <c r="U941" s="773"/>
      <c r="V941" s="773"/>
      <c r="W941" s="773"/>
      <c r="X941" s="773"/>
      <c r="Y941" s="773"/>
      <c r="Z941" s="773"/>
      <c r="AA941" s="773"/>
      <c r="AB941" s="773"/>
      <c r="AC941" s="773"/>
      <c r="AD941" s="773"/>
      <c r="AE941" s="773"/>
      <c r="AF941" s="773"/>
      <c r="AG941" s="773"/>
      <c r="AH941" s="773"/>
      <c r="AI941" s="773"/>
      <c r="AJ941" s="773"/>
      <c r="AK941" s="773"/>
      <c r="AL941" s="773"/>
      <c r="AM941" s="773"/>
      <c r="AN941" s="773"/>
      <c r="AO941" s="773"/>
      <c r="AP941" s="773"/>
      <c r="AQ941" s="773"/>
      <c r="AR941" s="773"/>
      <c r="AS941" s="773"/>
      <c r="AT941" s="773"/>
      <c r="AU941" s="773"/>
      <c r="AV941" s="773"/>
      <c r="AW941" s="773"/>
      <c r="AX941" s="773"/>
      <c r="AY941" s="773"/>
      <c r="AZ941" s="773"/>
      <c r="BA941" s="773"/>
      <c r="BB941" s="773"/>
      <c r="BC941" s="773"/>
      <c r="BD941" s="773"/>
      <c r="BE941" s="773"/>
      <c r="BF941" s="773"/>
      <c r="BG941" s="773"/>
      <c r="BH941" s="773"/>
      <c r="BI941" s="773"/>
      <c r="BJ941" s="773"/>
      <c r="BK941" s="773"/>
      <c r="BL941" s="773"/>
      <c r="BM941" s="773"/>
      <c r="BN941" s="773"/>
      <c r="BO941" s="773"/>
      <c r="BP941" s="773"/>
      <c r="BQ941" s="773"/>
      <c r="BR941" s="773"/>
      <c r="BS941" s="773"/>
      <c r="BT941" s="773"/>
      <c r="BU941" s="773"/>
      <c r="BV941" s="773"/>
      <c r="BW941" s="773"/>
      <c r="BX941" s="773"/>
      <c r="BY941" s="773"/>
      <c r="BZ941" s="773"/>
      <c r="CA941" s="773"/>
      <c r="CB941" s="773"/>
      <c r="CC941" s="773"/>
      <c r="CD941" s="773"/>
      <c r="CE941" s="773"/>
      <c r="CF941" s="773"/>
      <c r="CG941" s="773"/>
      <c r="CH941" s="773"/>
      <c r="CI941" s="773"/>
      <c r="CJ941" s="773"/>
      <c r="CK941" s="773"/>
      <c r="CL941" s="773"/>
      <c r="CM941" s="773"/>
      <c r="CN941" s="773"/>
      <c r="CO941" s="773"/>
      <c r="CP941" s="773"/>
      <c r="CQ941" s="773"/>
      <c r="CR941" s="773"/>
      <c r="CS941" s="773"/>
      <c r="CT941" s="773"/>
      <c r="CU941" s="773"/>
      <c r="CV941" s="773"/>
      <c r="CW941" s="773"/>
      <c r="CX941" s="773"/>
      <c r="CY941" s="773"/>
      <c r="CZ941" s="773"/>
      <c r="DA941" s="773"/>
      <c r="DB941" s="773"/>
      <c r="DC941" s="773"/>
      <c r="DD941" s="773"/>
      <c r="DE941" s="773"/>
      <c r="DF941" s="773"/>
      <c r="DG941" s="773"/>
      <c r="DH941" s="773"/>
      <c r="DI941" s="773"/>
      <c r="DJ941" s="773"/>
      <c r="DK941" s="773"/>
      <c r="DL941" s="773"/>
      <c r="DM941" s="773"/>
      <c r="DN941" s="773"/>
      <c r="DO941" s="773"/>
      <c r="DP941" s="773"/>
      <c r="DQ941" s="773"/>
      <c r="DR941" s="773"/>
      <c r="DS941" s="773"/>
      <c r="DT941" s="773"/>
      <c r="DU941" s="773"/>
      <c r="DV941" s="773"/>
      <c r="DW941" s="773"/>
      <c r="DX941" s="773"/>
      <c r="DY941" s="773"/>
      <c r="DZ941" s="773"/>
      <c r="EA941" s="773"/>
      <c r="EB941" s="773"/>
      <c r="EC941" s="773"/>
      <c r="ED941" s="773"/>
      <c r="EE941" s="773"/>
      <c r="EF941" s="773"/>
      <c r="EG941" s="773"/>
      <c r="EH941" s="773"/>
      <c r="EI941" s="773"/>
      <c r="EJ941" s="773"/>
      <c r="EK941" s="773"/>
      <c r="EL941" s="773"/>
      <c r="EM941" s="773"/>
      <c r="EN941" s="773"/>
      <c r="EO941" s="773"/>
      <c r="EP941" s="773"/>
      <c r="EQ941" s="773"/>
      <c r="ER941" s="773"/>
      <c r="ES941" s="773"/>
      <c r="ET941" s="773"/>
      <c r="EU941" s="773"/>
      <c r="EV941" s="773"/>
      <c r="EW941" s="773"/>
      <c r="EX941" s="773"/>
      <c r="EY941" s="773"/>
      <c r="EZ941" s="773"/>
      <c r="FA941" s="773"/>
      <c r="FB941" s="773"/>
      <c r="FC941" s="773"/>
      <c r="FD941" s="773"/>
      <c r="FE941" s="773"/>
      <c r="FF941" s="773"/>
      <c r="FG941" s="773"/>
      <c r="FH941" s="773"/>
      <c r="FI941" s="773"/>
      <c r="FJ941" s="773"/>
      <c r="FK941" s="773"/>
      <c r="FL941" s="773"/>
      <c r="FM941" s="773"/>
      <c r="FN941" s="773"/>
      <c r="FO941" s="773"/>
      <c r="FP941" s="773"/>
      <c r="FQ941" s="773"/>
      <c r="FR941" s="773"/>
      <c r="FS941" s="773"/>
      <c r="FT941" s="773"/>
      <c r="FU941" s="773"/>
      <c r="FV941" s="773"/>
      <c r="FW941" s="773"/>
      <c r="FX941" s="773"/>
      <c r="FY941" s="773"/>
      <c r="FZ941" s="773"/>
      <c r="GA941" s="773"/>
      <c r="GB941" s="773"/>
      <c r="GC941" s="773"/>
      <c r="GD941" s="773"/>
      <c r="GE941" s="773"/>
      <c r="GF941" s="773"/>
      <c r="GG941" s="773"/>
      <c r="GH941" s="773"/>
      <c r="GI941" s="773"/>
      <c r="GJ941" s="773"/>
      <c r="GK941" s="773"/>
      <c r="GL941" s="773"/>
      <c r="GM941" s="773"/>
      <c r="GN941" s="773"/>
      <c r="GO941" s="773"/>
      <c r="GP941" s="773"/>
      <c r="GQ941" s="773"/>
      <c r="GR941" s="773"/>
      <c r="GS941" s="773"/>
      <c r="GT941" s="773"/>
      <c r="GU941" s="773"/>
      <c r="GV941" s="773"/>
      <c r="GW941" s="773"/>
      <c r="GX941" s="773"/>
      <c r="GY941" s="773"/>
      <c r="GZ941" s="773"/>
      <c r="HA941" s="773"/>
      <c r="HB941" s="773"/>
      <c r="HC941" s="773"/>
      <c r="HD941" s="773"/>
      <c r="HE941" s="773"/>
      <c r="HF941" s="773"/>
      <c r="HG941" s="773"/>
      <c r="HH941" s="773"/>
      <c r="HI941" s="773"/>
      <c r="HJ941" s="773"/>
      <c r="HK941" s="773"/>
      <c r="HL941" s="773"/>
      <c r="HM941" s="773"/>
      <c r="HN941" s="773"/>
      <c r="HO941" s="773"/>
      <c r="HP941" s="773"/>
      <c r="HQ941" s="773"/>
      <c r="HR941" s="773"/>
      <c r="HS941" s="773"/>
      <c r="HT941" s="773"/>
      <c r="HU941" s="773"/>
      <c r="HV941" s="773"/>
      <c r="HW941" s="773"/>
      <c r="HX941" s="773"/>
      <c r="HY941" s="773"/>
      <c r="HZ941" s="773"/>
      <c r="IA941" s="773"/>
      <c r="IB941" s="773"/>
      <c r="IC941" s="773"/>
      <c r="ID941" s="773"/>
      <c r="IE941" s="773"/>
      <c r="IF941" s="773"/>
      <c r="IG941" s="773"/>
      <c r="IH941" s="773"/>
      <c r="II941" s="773"/>
      <c r="IJ941" s="773"/>
      <c r="IK941" s="773"/>
      <c r="IL941" s="773"/>
      <c r="IM941" s="773"/>
      <c r="IN941" s="773"/>
      <c r="IO941" s="773"/>
      <c r="IP941" s="773"/>
      <c r="IQ941" s="773"/>
      <c r="IR941" s="773"/>
    </row>
    <row r="942" spans="1:252" ht="54" x14ac:dyDescent="0.2">
      <c r="A942" s="606">
        <v>11</v>
      </c>
      <c r="B942" s="637" t="s">
        <v>1905</v>
      </c>
      <c r="C942" s="660" t="s">
        <v>701</v>
      </c>
      <c r="D942" s="575">
        <v>2</v>
      </c>
      <c r="E942" s="660">
        <v>2008</v>
      </c>
      <c r="F942" s="1074">
        <v>534.6</v>
      </c>
      <c r="G942" s="784">
        <f t="shared" si="31"/>
        <v>534.6</v>
      </c>
      <c r="H942" s="1075">
        <v>100</v>
      </c>
      <c r="I942" s="784">
        <f t="shared" si="32"/>
        <v>0</v>
      </c>
      <c r="J942" s="635"/>
      <c r="K942" s="693"/>
      <c r="L942" s="693"/>
      <c r="M942" s="635"/>
      <c r="N942" s="693"/>
      <c r="O942" s="693"/>
      <c r="P942" s="1841"/>
      <c r="Q942" s="773"/>
      <c r="R942" s="773"/>
      <c r="S942" s="773"/>
      <c r="T942" s="773"/>
      <c r="U942" s="773"/>
      <c r="V942" s="773"/>
      <c r="W942" s="773"/>
      <c r="X942" s="773"/>
      <c r="Y942" s="773"/>
      <c r="Z942" s="773"/>
      <c r="AA942" s="773"/>
      <c r="AB942" s="773"/>
      <c r="AC942" s="773"/>
      <c r="AD942" s="773"/>
      <c r="AE942" s="773"/>
      <c r="AF942" s="773"/>
      <c r="AG942" s="773"/>
      <c r="AH942" s="773"/>
      <c r="AI942" s="773"/>
      <c r="AJ942" s="773"/>
      <c r="AK942" s="773"/>
      <c r="AL942" s="773"/>
      <c r="AM942" s="773"/>
      <c r="AN942" s="773"/>
      <c r="AO942" s="773"/>
      <c r="AP942" s="773"/>
      <c r="AQ942" s="773"/>
      <c r="AR942" s="773"/>
      <c r="AS942" s="773"/>
      <c r="AT942" s="773"/>
      <c r="AU942" s="773"/>
      <c r="AV942" s="773"/>
      <c r="AW942" s="773"/>
      <c r="AX942" s="773"/>
      <c r="AY942" s="773"/>
      <c r="AZ942" s="773"/>
      <c r="BA942" s="773"/>
      <c r="BB942" s="773"/>
      <c r="BC942" s="773"/>
      <c r="BD942" s="773"/>
      <c r="BE942" s="773"/>
      <c r="BF942" s="773"/>
      <c r="BG942" s="773"/>
      <c r="BH942" s="773"/>
      <c r="BI942" s="773"/>
      <c r="BJ942" s="773"/>
      <c r="BK942" s="773"/>
      <c r="BL942" s="773"/>
      <c r="BM942" s="773"/>
      <c r="BN942" s="773"/>
      <c r="BO942" s="773"/>
      <c r="BP942" s="773"/>
      <c r="BQ942" s="773"/>
      <c r="BR942" s="773"/>
      <c r="BS942" s="773"/>
      <c r="BT942" s="773"/>
      <c r="BU942" s="773"/>
      <c r="BV942" s="773"/>
      <c r="BW942" s="773"/>
      <c r="BX942" s="773"/>
      <c r="BY942" s="773"/>
      <c r="BZ942" s="773"/>
      <c r="CA942" s="773"/>
      <c r="CB942" s="773"/>
      <c r="CC942" s="773"/>
      <c r="CD942" s="773"/>
      <c r="CE942" s="773"/>
      <c r="CF942" s="773"/>
      <c r="CG942" s="773"/>
      <c r="CH942" s="773"/>
      <c r="CI942" s="773"/>
      <c r="CJ942" s="773"/>
      <c r="CK942" s="773"/>
      <c r="CL942" s="773"/>
      <c r="CM942" s="773"/>
      <c r="CN942" s="773"/>
      <c r="CO942" s="773"/>
      <c r="CP942" s="773"/>
      <c r="CQ942" s="773"/>
      <c r="CR942" s="773"/>
      <c r="CS942" s="773"/>
      <c r="CT942" s="773"/>
      <c r="CU942" s="773"/>
      <c r="CV942" s="773"/>
      <c r="CW942" s="773"/>
      <c r="CX942" s="773"/>
      <c r="CY942" s="773"/>
      <c r="CZ942" s="773"/>
      <c r="DA942" s="773"/>
      <c r="DB942" s="773"/>
      <c r="DC942" s="773"/>
      <c r="DD942" s="773"/>
      <c r="DE942" s="773"/>
      <c r="DF942" s="773"/>
      <c r="DG942" s="773"/>
      <c r="DH942" s="773"/>
      <c r="DI942" s="773"/>
      <c r="DJ942" s="773"/>
      <c r="DK942" s="773"/>
      <c r="DL942" s="773"/>
      <c r="DM942" s="773"/>
      <c r="DN942" s="773"/>
      <c r="DO942" s="773"/>
      <c r="DP942" s="773"/>
      <c r="DQ942" s="773"/>
      <c r="DR942" s="773"/>
      <c r="DS942" s="773"/>
      <c r="DT942" s="773"/>
      <c r="DU942" s="773"/>
      <c r="DV942" s="773"/>
      <c r="DW942" s="773"/>
      <c r="DX942" s="773"/>
      <c r="DY942" s="773"/>
      <c r="DZ942" s="773"/>
      <c r="EA942" s="773"/>
      <c r="EB942" s="773"/>
      <c r="EC942" s="773"/>
      <c r="ED942" s="773"/>
      <c r="EE942" s="773"/>
      <c r="EF942" s="773"/>
      <c r="EG942" s="773"/>
      <c r="EH942" s="773"/>
      <c r="EI942" s="773"/>
      <c r="EJ942" s="773"/>
      <c r="EK942" s="773"/>
      <c r="EL942" s="773"/>
      <c r="EM942" s="773"/>
      <c r="EN942" s="773"/>
      <c r="EO942" s="773"/>
      <c r="EP942" s="773"/>
      <c r="EQ942" s="773"/>
      <c r="ER942" s="773"/>
      <c r="ES942" s="773"/>
      <c r="ET942" s="773"/>
      <c r="EU942" s="773"/>
      <c r="EV942" s="773"/>
      <c r="EW942" s="773"/>
      <c r="EX942" s="773"/>
      <c r="EY942" s="773"/>
      <c r="EZ942" s="773"/>
      <c r="FA942" s="773"/>
      <c r="FB942" s="773"/>
      <c r="FC942" s="773"/>
      <c r="FD942" s="773"/>
      <c r="FE942" s="773"/>
      <c r="FF942" s="773"/>
      <c r="FG942" s="773"/>
      <c r="FH942" s="773"/>
      <c r="FI942" s="773"/>
      <c r="FJ942" s="773"/>
      <c r="FK942" s="773"/>
      <c r="FL942" s="773"/>
      <c r="FM942" s="773"/>
      <c r="FN942" s="773"/>
      <c r="FO942" s="773"/>
      <c r="FP942" s="773"/>
      <c r="FQ942" s="773"/>
      <c r="FR942" s="773"/>
      <c r="FS942" s="773"/>
      <c r="FT942" s="773"/>
      <c r="FU942" s="773"/>
      <c r="FV942" s="773"/>
      <c r="FW942" s="773"/>
      <c r="FX942" s="773"/>
      <c r="FY942" s="773"/>
      <c r="FZ942" s="773"/>
      <c r="GA942" s="773"/>
      <c r="GB942" s="773"/>
      <c r="GC942" s="773"/>
      <c r="GD942" s="773"/>
      <c r="GE942" s="773"/>
      <c r="GF942" s="773"/>
      <c r="GG942" s="773"/>
      <c r="GH942" s="773"/>
      <c r="GI942" s="773"/>
      <c r="GJ942" s="773"/>
      <c r="GK942" s="773"/>
      <c r="GL942" s="773"/>
      <c r="GM942" s="773"/>
      <c r="GN942" s="773"/>
      <c r="GO942" s="773"/>
      <c r="GP942" s="773"/>
      <c r="GQ942" s="773"/>
      <c r="GR942" s="773"/>
      <c r="GS942" s="773"/>
      <c r="GT942" s="773"/>
      <c r="GU942" s="773"/>
      <c r="GV942" s="773"/>
      <c r="GW942" s="773"/>
      <c r="GX942" s="773"/>
      <c r="GY942" s="773"/>
      <c r="GZ942" s="773"/>
      <c r="HA942" s="773"/>
      <c r="HB942" s="773"/>
      <c r="HC942" s="773"/>
      <c r="HD942" s="773"/>
      <c r="HE942" s="773"/>
      <c r="HF942" s="773"/>
      <c r="HG942" s="773"/>
      <c r="HH942" s="773"/>
      <c r="HI942" s="773"/>
      <c r="HJ942" s="773"/>
      <c r="HK942" s="773"/>
      <c r="HL942" s="773"/>
      <c r="HM942" s="773"/>
      <c r="HN942" s="773"/>
      <c r="HO942" s="773"/>
      <c r="HP942" s="773"/>
      <c r="HQ942" s="773"/>
      <c r="HR942" s="773"/>
      <c r="HS942" s="773"/>
      <c r="HT942" s="773"/>
      <c r="HU942" s="773"/>
      <c r="HV942" s="773"/>
      <c r="HW942" s="773"/>
      <c r="HX942" s="773"/>
      <c r="HY942" s="773"/>
      <c r="HZ942" s="773"/>
      <c r="IA942" s="773"/>
      <c r="IB942" s="773"/>
      <c r="IC942" s="773"/>
      <c r="ID942" s="773"/>
      <c r="IE942" s="773"/>
      <c r="IF942" s="773"/>
      <c r="IG942" s="773"/>
      <c r="IH942" s="773"/>
      <c r="II942" s="773"/>
      <c r="IJ942" s="773"/>
      <c r="IK942" s="773"/>
      <c r="IL942" s="773"/>
      <c r="IM942" s="773"/>
      <c r="IN942" s="773"/>
      <c r="IO942" s="773"/>
      <c r="IP942" s="773"/>
      <c r="IQ942" s="773"/>
      <c r="IR942" s="773"/>
    </row>
    <row r="943" spans="1:252" ht="67.5" x14ac:dyDescent="0.2">
      <c r="A943" s="606">
        <v>12</v>
      </c>
      <c r="B943" s="637" t="s">
        <v>1907</v>
      </c>
      <c r="C943" s="660" t="s">
        <v>701</v>
      </c>
      <c r="D943" s="575">
        <v>2</v>
      </c>
      <c r="E943" s="660">
        <v>2008</v>
      </c>
      <c r="F943" s="1074">
        <v>768.48</v>
      </c>
      <c r="G943" s="784">
        <f t="shared" si="31"/>
        <v>768.48</v>
      </c>
      <c r="H943" s="1075">
        <v>100</v>
      </c>
      <c r="I943" s="784">
        <f t="shared" si="32"/>
        <v>0</v>
      </c>
      <c r="J943" s="635"/>
      <c r="K943" s="693"/>
      <c r="L943" s="693"/>
      <c r="M943" s="635"/>
      <c r="N943" s="693"/>
      <c r="O943" s="693"/>
      <c r="P943" s="1841"/>
      <c r="Q943" s="773"/>
      <c r="R943" s="773"/>
      <c r="S943" s="773"/>
      <c r="T943" s="773"/>
      <c r="U943" s="773"/>
      <c r="V943" s="773"/>
      <c r="W943" s="773"/>
      <c r="X943" s="773"/>
      <c r="Y943" s="773"/>
      <c r="Z943" s="773"/>
      <c r="AA943" s="773"/>
      <c r="AB943" s="773"/>
      <c r="AC943" s="773"/>
      <c r="AD943" s="773"/>
      <c r="AE943" s="773"/>
      <c r="AF943" s="773"/>
      <c r="AG943" s="773"/>
      <c r="AH943" s="773"/>
      <c r="AI943" s="773"/>
      <c r="AJ943" s="773"/>
      <c r="AK943" s="773"/>
      <c r="AL943" s="773"/>
      <c r="AM943" s="773"/>
      <c r="AN943" s="773"/>
      <c r="AO943" s="773"/>
      <c r="AP943" s="773"/>
      <c r="AQ943" s="773"/>
      <c r="AR943" s="773"/>
      <c r="AS943" s="773"/>
      <c r="AT943" s="773"/>
      <c r="AU943" s="773"/>
      <c r="AV943" s="773"/>
      <c r="AW943" s="773"/>
      <c r="AX943" s="773"/>
      <c r="AY943" s="773"/>
      <c r="AZ943" s="773"/>
      <c r="BA943" s="773"/>
      <c r="BB943" s="773"/>
      <c r="BC943" s="773"/>
      <c r="BD943" s="773"/>
      <c r="BE943" s="773"/>
      <c r="BF943" s="773"/>
      <c r="BG943" s="773"/>
      <c r="BH943" s="773"/>
      <c r="BI943" s="773"/>
      <c r="BJ943" s="773"/>
      <c r="BK943" s="773"/>
      <c r="BL943" s="773"/>
      <c r="BM943" s="773"/>
      <c r="BN943" s="773"/>
      <c r="BO943" s="773"/>
      <c r="BP943" s="773"/>
      <c r="BQ943" s="773"/>
      <c r="BR943" s="773"/>
      <c r="BS943" s="773"/>
      <c r="BT943" s="773"/>
      <c r="BU943" s="773"/>
      <c r="BV943" s="773"/>
      <c r="BW943" s="773"/>
      <c r="BX943" s="773"/>
      <c r="BY943" s="773"/>
      <c r="BZ943" s="773"/>
      <c r="CA943" s="773"/>
      <c r="CB943" s="773"/>
      <c r="CC943" s="773"/>
      <c r="CD943" s="773"/>
      <c r="CE943" s="773"/>
      <c r="CF943" s="773"/>
      <c r="CG943" s="773"/>
      <c r="CH943" s="773"/>
      <c r="CI943" s="773"/>
      <c r="CJ943" s="773"/>
      <c r="CK943" s="773"/>
      <c r="CL943" s="773"/>
      <c r="CM943" s="773"/>
      <c r="CN943" s="773"/>
      <c r="CO943" s="773"/>
      <c r="CP943" s="773"/>
      <c r="CQ943" s="773"/>
      <c r="CR943" s="773"/>
      <c r="CS943" s="773"/>
      <c r="CT943" s="773"/>
      <c r="CU943" s="773"/>
      <c r="CV943" s="773"/>
      <c r="CW943" s="773"/>
      <c r="CX943" s="773"/>
      <c r="CY943" s="773"/>
      <c r="CZ943" s="773"/>
      <c r="DA943" s="773"/>
      <c r="DB943" s="773"/>
      <c r="DC943" s="773"/>
      <c r="DD943" s="773"/>
      <c r="DE943" s="773"/>
      <c r="DF943" s="773"/>
      <c r="DG943" s="773"/>
      <c r="DH943" s="773"/>
      <c r="DI943" s="773"/>
      <c r="DJ943" s="773"/>
      <c r="DK943" s="773"/>
      <c r="DL943" s="773"/>
      <c r="DM943" s="773"/>
      <c r="DN943" s="773"/>
      <c r="DO943" s="773"/>
      <c r="DP943" s="773"/>
      <c r="DQ943" s="773"/>
      <c r="DR943" s="773"/>
      <c r="DS943" s="773"/>
      <c r="DT943" s="773"/>
      <c r="DU943" s="773"/>
      <c r="DV943" s="773"/>
      <c r="DW943" s="773"/>
      <c r="DX943" s="773"/>
      <c r="DY943" s="773"/>
      <c r="DZ943" s="773"/>
      <c r="EA943" s="773"/>
      <c r="EB943" s="773"/>
      <c r="EC943" s="773"/>
      <c r="ED943" s="773"/>
      <c r="EE943" s="773"/>
      <c r="EF943" s="773"/>
      <c r="EG943" s="773"/>
      <c r="EH943" s="773"/>
      <c r="EI943" s="773"/>
      <c r="EJ943" s="773"/>
      <c r="EK943" s="773"/>
      <c r="EL943" s="773"/>
      <c r="EM943" s="773"/>
      <c r="EN943" s="773"/>
      <c r="EO943" s="773"/>
      <c r="EP943" s="773"/>
      <c r="EQ943" s="773"/>
      <c r="ER943" s="773"/>
      <c r="ES943" s="773"/>
      <c r="ET943" s="773"/>
      <c r="EU943" s="773"/>
      <c r="EV943" s="773"/>
      <c r="EW943" s="773"/>
      <c r="EX943" s="773"/>
      <c r="EY943" s="773"/>
      <c r="EZ943" s="773"/>
      <c r="FA943" s="773"/>
      <c r="FB943" s="773"/>
      <c r="FC943" s="773"/>
      <c r="FD943" s="773"/>
      <c r="FE943" s="773"/>
      <c r="FF943" s="773"/>
      <c r="FG943" s="773"/>
      <c r="FH943" s="773"/>
      <c r="FI943" s="773"/>
      <c r="FJ943" s="773"/>
      <c r="FK943" s="773"/>
      <c r="FL943" s="773"/>
      <c r="FM943" s="773"/>
      <c r="FN943" s="773"/>
      <c r="FO943" s="773"/>
      <c r="FP943" s="773"/>
      <c r="FQ943" s="773"/>
      <c r="FR943" s="773"/>
      <c r="FS943" s="773"/>
      <c r="FT943" s="773"/>
      <c r="FU943" s="773"/>
      <c r="FV943" s="773"/>
      <c r="FW943" s="773"/>
      <c r="FX943" s="773"/>
      <c r="FY943" s="773"/>
      <c r="FZ943" s="773"/>
      <c r="GA943" s="773"/>
      <c r="GB943" s="773"/>
      <c r="GC943" s="773"/>
      <c r="GD943" s="773"/>
      <c r="GE943" s="773"/>
      <c r="GF943" s="773"/>
      <c r="GG943" s="773"/>
      <c r="GH943" s="773"/>
      <c r="GI943" s="773"/>
      <c r="GJ943" s="773"/>
      <c r="GK943" s="773"/>
      <c r="GL943" s="773"/>
      <c r="GM943" s="773"/>
      <c r="GN943" s="773"/>
      <c r="GO943" s="773"/>
      <c r="GP943" s="773"/>
      <c r="GQ943" s="773"/>
      <c r="GR943" s="773"/>
      <c r="GS943" s="773"/>
      <c r="GT943" s="773"/>
      <c r="GU943" s="773"/>
      <c r="GV943" s="773"/>
      <c r="GW943" s="773"/>
      <c r="GX943" s="773"/>
      <c r="GY943" s="773"/>
      <c r="GZ943" s="773"/>
      <c r="HA943" s="773"/>
      <c r="HB943" s="773"/>
      <c r="HC943" s="773"/>
      <c r="HD943" s="773"/>
      <c r="HE943" s="773"/>
      <c r="HF943" s="773"/>
      <c r="HG943" s="773"/>
      <c r="HH943" s="773"/>
      <c r="HI943" s="773"/>
      <c r="HJ943" s="773"/>
      <c r="HK943" s="773"/>
      <c r="HL943" s="773"/>
      <c r="HM943" s="773"/>
      <c r="HN943" s="773"/>
      <c r="HO943" s="773"/>
      <c r="HP943" s="773"/>
      <c r="HQ943" s="773"/>
      <c r="HR943" s="773"/>
      <c r="HS943" s="773"/>
      <c r="HT943" s="773"/>
      <c r="HU943" s="773"/>
      <c r="HV943" s="773"/>
      <c r="HW943" s="773"/>
      <c r="HX943" s="773"/>
      <c r="HY943" s="773"/>
      <c r="HZ943" s="773"/>
      <c r="IA943" s="773"/>
      <c r="IB943" s="773"/>
      <c r="IC943" s="773"/>
      <c r="ID943" s="773"/>
      <c r="IE943" s="773"/>
      <c r="IF943" s="773"/>
      <c r="IG943" s="773"/>
      <c r="IH943" s="773"/>
      <c r="II943" s="773"/>
      <c r="IJ943" s="773"/>
      <c r="IK943" s="773"/>
      <c r="IL943" s="773"/>
      <c r="IM943" s="773"/>
      <c r="IN943" s="773"/>
      <c r="IO943" s="773"/>
      <c r="IP943" s="773"/>
      <c r="IQ943" s="773"/>
      <c r="IR943" s="773"/>
    </row>
    <row r="944" spans="1:252" ht="13.5" x14ac:dyDescent="0.2">
      <c r="A944" s="606">
        <v>13</v>
      </c>
      <c r="B944" s="637" t="s">
        <v>2058</v>
      </c>
      <c r="C944" s="660" t="s">
        <v>701</v>
      </c>
      <c r="D944" s="575">
        <v>1</v>
      </c>
      <c r="E944" s="661">
        <v>2005</v>
      </c>
      <c r="F944" s="1074">
        <v>547.26099999999997</v>
      </c>
      <c r="G944" s="784">
        <f t="shared" si="31"/>
        <v>547.26099999999997</v>
      </c>
      <c r="H944" s="1075">
        <v>100</v>
      </c>
      <c r="I944" s="784">
        <f t="shared" si="32"/>
        <v>0</v>
      </c>
      <c r="J944" s="635"/>
      <c r="K944" s="693"/>
      <c r="L944" s="693"/>
      <c r="M944" s="635"/>
      <c r="N944" s="693"/>
      <c r="O944" s="693"/>
      <c r="P944" s="1841"/>
      <c r="Q944" s="773"/>
      <c r="R944" s="773"/>
      <c r="S944" s="773"/>
      <c r="T944" s="773"/>
      <c r="U944" s="773"/>
      <c r="V944" s="773"/>
      <c r="W944" s="773"/>
      <c r="X944" s="773"/>
      <c r="Y944" s="773"/>
      <c r="Z944" s="773"/>
      <c r="AA944" s="773"/>
      <c r="AB944" s="773"/>
      <c r="AC944" s="773"/>
      <c r="AD944" s="773"/>
      <c r="AE944" s="773"/>
      <c r="AF944" s="773"/>
      <c r="AG944" s="773"/>
      <c r="AH944" s="773"/>
      <c r="AI944" s="773"/>
      <c r="AJ944" s="773"/>
      <c r="AK944" s="773"/>
      <c r="AL944" s="773"/>
      <c r="AM944" s="773"/>
      <c r="AN944" s="773"/>
      <c r="AO944" s="773"/>
      <c r="AP944" s="773"/>
      <c r="AQ944" s="773"/>
      <c r="AR944" s="773"/>
      <c r="AS944" s="773"/>
      <c r="AT944" s="773"/>
      <c r="AU944" s="773"/>
      <c r="AV944" s="773"/>
      <c r="AW944" s="773"/>
      <c r="AX944" s="773"/>
      <c r="AY944" s="773"/>
      <c r="AZ944" s="773"/>
      <c r="BA944" s="773"/>
      <c r="BB944" s="773"/>
      <c r="BC944" s="773"/>
      <c r="BD944" s="773"/>
      <c r="BE944" s="773"/>
      <c r="BF944" s="773"/>
      <c r="BG944" s="773"/>
      <c r="BH944" s="773"/>
      <c r="BI944" s="773"/>
      <c r="BJ944" s="773"/>
      <c r="BK944" s="773"/>
      <c r="BL944" s="773"/>
      <c r="BM944" s="773"/>
      <c r="BN944" s="773"/>
      <c r="BO944" s="773"/>
      <c r="BP944" s="773"/>
      <c r="BQ944" s="773"/>
      <c r="BR944" s="773"/>
      <c r="BS944" s="773"/>
      <c r="BT944" s="773"/>
      <c r="BU944" s="773"/>
      <c r="BV944" s="773"/>
      <c r="BW944" s="773"/>
      <c r="BX944" s="773"/>
      <c r="BY944" s="773"/>
      <c r="BZ944" s="773"/>
      <c r="CA944" s="773"/>
      <c r="CB944" s="773"/>
      <c r="CC944" s="773"/>
      <c r="CD944" s="773"/>
      <c r="CE944" s="773"/>
      <c r="CF944" s="773"/>
      <c r="CG944" s="773"/>
      <c r="CH944" s="773"/>
      <c r="CI944" s="773"/>
      <c r="CJ944" s="773"/>
      <c r="CK944" s="773"/>
      <c r="CL944" s="773"/>
      <c r="CM944" s="773"/>
      <c r="CN944" s="773"/>
      <c r="CO944" s="773"/>
      <c r="CP944" s="773"/>
      <c r="CQ944" s="773"/>
      <c r="CR944" s="773"/>
      <c r="CS944" s="773"/>
      <c r="CT944" s="773"/>
      <c r="CU944" s="773"/>
      <c r="CV944" s="773"/>
      <c r="CW944" s="773"/>
      <c r="CX944" s="773"/>
      <c r="CY944" s="773"/>
      <c r="CZ944" s="773"/>
      <c r="DA944" s="773"/>
      <c r="DB944" s="773"/>
      <c r="DC944" s="773"/>
      <c r="DD944" s="773"/>
      <c r="DE944" s="773"/>
      <c r="DF944" s="773"/>
      <c r="DG944" s="773"/>
      <c r="DH944" s="773"/>
      <c r="DI944" s="773"/>
      <c r="DJ944" s="773"/>
      <c r="DK944" s="773"/>
      <c r="DL944" s="773"/>
      <c r="DM944" s="773"/>
      <c r="DN944" s="773"/>
      <c r="DO944" s="773"/>
      <c r="DP944" s="773"/>
      <c r="DQ944" s="773"/>
      <c r="DR944" s="773"/>
      <c r="DS944" s="773"/>
      <c r="DT944" s="773"/>
      <c r="DU944" s="773"/>
      <c r="DV944" s="773"/>
      <c r="DW944" s="773"/>
      <c r="DX944" s="773"/>
      <c r="DY944" s="773"/>
      <c r="DZ944" s="773"/>
      <c r="EA944" s="773"/>
      <c r="EB944" s="773"/>
      <c r="EC944" s="773"/>
      <c r="ED944" s="773"/>
      <c r="EE944" s="773"/>
      <c r="EF944" s="773"/>
      <c r="EG944" s="773"/>
      <c r="EH944" s="773"/>
      <c r="EI944" s="773"/>
      <c r="EJ944" s="773"/>
      <c r="EK944" s="773"/>
      <c r="EL944" s="773"/>
      <c r="EM944" s="773"/>
      <c r="EN944" s="773"/>
      <c r="EO944" s="773"/>
      <c r="EP944" s="773"/>
      <c r="EQ944" s="773"/>
      <c r="ER944" s="773"/>
      <c r="ES944" s="773"/>
      <c r="ET944" s="773"/>
      <c r="EU944" s="773"/>
      <c r="EV944" s="773"/>
      <c r="EW944" s="773"/>
      <c r="EX944" s="773"/>
      <c r="EY944" s="773"/>
      <c r="EZ944" s="773"/>
      <c r="FA944" s="773"/>
      <c r="FB944" s="773"/>
      <c r="FC944" s="773"/>
      <c r="FD944" s="773"/>
      <c r="FE944" s="773"/>
      <c r="FF944" s="773"/>
      <c r="FG944" s="773"/>
      <c r="FH944" s="773"/>
      <c r="FI944" s="773"/>
      <c r="FJ944" s="773"/>
      <c r="FK944" s="773"/>
      <c r="FL944" s="773"/>
      <c r="FM944" s="773"/>
      <c r="FN944" s="773"/>
      <c r="FO944" s="773"/>
      <c r="FP944" s="773"/>
      <c r="FQ944" s="773"/>
      <c r="FR944" s="773"/>
      <c r="FS944" s="773"/>
      <c r="FT944" s="773"/>
      <c r="FU944" s="773"/>
      <c r="FV944" s="773"/>
      <c r="FW944" s="773"/>
      <c r="FX944" s="773"/>
      <c r="FY944" s="773"/>
      <c r="FZ944" s="773"/>
      <c r="GA944" s="773"/>
      <c r="GB944" s="773"/>
      <c r="GC944" s="773"/>
      <c r="GD944" s="773"/>
      <c r="GE944" s="773"/>
      <c r="GF944" s="773"/>
      <c r="GG944" s="773"/>
      <c r="GH944" s="773"/>
      <c r="GI944" s="773"/>
      <c r="GJ944" s="773"/>
      <c r="GK944" s="773"/>
      <c r="GL944" s="773"/>
      <c r="GM944" s="773"/>
      <c r="GN944" s="773"/>
      <c r="GO944" s="773"/>
      <c r="GP944" s="773"/>
      <c r="GQ944" s="773"/>
      <c r="GR944" s="773"/>
      <c r="GS944" s="773"/>
      <c r="GT944" s="773"/>
      <c r="GU944" s="773"/>
      <c r="GV944" s="773"/>
      <c r="GW944" s="773"/>
      <c r="GX944" s="773"/>
      <c r="GY944" s="773"/>
      <c r="GZ944" s="773"/>
      <c r="HA944" s="773"/>
      <c r="HB944" s="773"/>
      <c r="HC944" s="773"/>
      <c r="HD944" s="773"/>
      <c r="HE944" s="773"/>
      <c r="HF944" s="773"/>
      <c r="HG944" s="773"/>
      <c r="HH944" s="773"/>
      <c r="HI944" s="773"/>
      <c r="HJ944" s="773"/>
      <c r="HK944" s="773"/>
      <c r="HL944" s="773"/>
      <c r="HM944" s="773"/>
      <c r="HN944" s="773"/>
      <c r="HO944" s="773"/>
      <c r="HP944" s="773"/>
      <c r="HQ944" s="773"/>
      <c r="HR944" s="773"/>
      <c r="HS944" s="773"/>
      <c r="HT944" s="773"/>
      <c r="HU944" s="773"/>
      <c r="HV944" s="773"/>
      <c r="HW944" s="773"/>
      <c r="HX944" s="773"/>
      <c r="HY944" s="773"/>
      <c r="HZ944" s="773"/>
      <c r="IA944" s="773"/>
      <c r="IB944" s="773"/>
      <c r="IC944" s="773"/>
      <c r="ID944" s="773"/>
      <c r="IE944" s="773"/>
      <c r="IF944" s="773"/>
      <c r="IG944" s="773"/>
      <c r="IH944" s="773"/>
      <c r="II944" s="773"/>
      <c r="IJ944" s="773"/>
      <c r="IK944" s="773"/>
      <c r="IL944" s="773"/>
      <c r="IM944" s="773"/>
      <c r="IN944" s="773"/>
      <c r="IO944" s="773"/>
      <c r="IP944" s="773"/>
      <c r="IQ944" s="773"/>
      <c r="IR944" s="773"/>
    </row>
    <row r="945" spans="1:252" ht="13.5" x14ac:dyDescent="0.2">
      <c r="A945" s="606">
        <v>14</v>
      </c>
      <c r="B945" s="637" t="s">
        <v>1901</v>
      </c>
      <c r="C945" s="660" t="s">
        <v>701</v>
      </c>
      <c r="D945" s="575">
        <v>1</v>
      </c>
      <c r="E945" s="661">
        <v>2005</v>
      </c>
      <c r="F945" s="1074">
        <v>547.26099999999997</v>
      </c>
      <c r="G945" s="784">
        <f t="shared" si="31"/>
        <v>547.26099999999997</v>
      </c>
      <c r="H945" s="1075">
        <v>100</v>
      </c>
      <c r="I945" s="784">
        <f t="shared" si="32"/>
        <v>0</v>
      </c>
      <c r="J945" s="635"/>
      <c r="K945" s="693"/>
      <c r="L945" s="693"/>
      <c r="M945" s="635"/>
      <c r="N945" s="693"/>
      <c r="O945" s="693"/>
      <c r="P945" s="1841"/>
      <c r="Q945" s="773"/>
      <c r="R945" s="773"/>
      <c r="S945" s="773"/>
      <c r="T945" s="773"/>
      <c r="U945" s="773"/>
      <c r="V945" s="773"/>
      <c r="W945" s="773"/>
      <c r="X945" s="773"/>
      <c r="Y945" s="773"/>
      <c r="Z945" s="773"/>
      <c r="AA945" s="773"/>
      <c r="AB945" s="773"/>
      <c r="AC945" s="773"/>
      <c r="AD945" s="773"/>
      <c r="AE945" s="773"/>
      <c r="AF945" s="773"/>
      <c r="AG945" s="773"/>
      <c r="AH945" s="773"/>
      <c r="AI945" s="773"/>
      <c r="AJ945" s="773"/>
      <c r="AK945" s="773"/>
      <c r="AL945" s="773"/>
      <c r="AM945" s="773"/>
      <c r="AN945" s="773"/>
      <c r="AO945" s="773"/>
      <c r="AP945" s="773"/>
      <c r="AQ945" s="773"/>
      <c r="AR945" s="773"/>
      <c r="AS945" s="773"/>
      <c r="AT945" s="773"/>
      <c r="AU945" s="773"/>
      <c r="AV945" s="773"/>
      <c r="AW945" s="773"/>
      <c r="AX945" s="773"/>
      <c r="AY945" s="773"/>
      <c r="AZ945" s="773"/>
      <c r="BA945" s="773"/>
      <c r="BB945" s="773"/>
      <c r="BC945" s="773"/>
      <c r="BD945" s="773"/>
      <c r="BE945" s="773"/>
      <c r="BF945" s="773"/>
      <c r="BG945" s="773"/>
      <c r="BH945" s="773"/>
      <c r="BI945" s="773"/>
      <c r="BJ945" s="773"/>
      <c r="BK945" s="773"/>
      <c r="BL945" s="773"/>
      <c r="BM945" s="773"/>
      <c r="BN945" s="773"/>
      <c r="BO945" s="773"/>
      <c r="BP945" s="773"/>
      <c r="BQ945" s="773"/>
      <c r="BR945" s="773"/>
      <c r="BS945" s="773"/>
      <c r="BT945" s="773"/>
      <c r="BU945" s="773"/>
      <c r="BV945" s="773"/>
      <c r="BW945" s="773"/>
      <c r="BX945" s="773"/>
      <c r="BY945" s="773"/>
      <c r="BZ945" s="773"/>
      <c r="CA945" s="773"/>
      <c r="CB945" s="773"/>
      <c r="CC945" s="773"/>
      <c r="CD945" s="773"/>
      <c r="CE945" s="773"/>
      <c r="CF945" s="773"/>
      <c r="CG945" s="773"/>
      <c r="CH945" s="773"/>
      <c r="CI945" s="773"/>
      <c r="CJ945" s="773"/>
      <c r="CK945" s="773"/>
      <c r="CL945" s="773"/>
      <c r="CM945" s="773"/>
      <c r="CN945" s="773"/>
      <c r="CO945" s="773"/>
      <c r="CP945" s="773"/>
      <c r="CQ945" s="773"/>
      <c r="CR945" s="773"/>
      <c r="CS945" s="773"/>
      <c r="CT945" s="773"/>
      <c r="CU945" s="773"/>
      <c r="CV945" s="773"/>
      <c r="CW945" s="773"/>
      <c r="CX945" s="773"/>
      <c r="CY945" s="773"/>
      <c r="CZ945" s="773"/>
      <c r="DA945" s="773"/>
      <c r="DB945" s="773"/>
      <c r="DC945" s="773"/>
      <c r="DD945" s="773"/>
      <c r="DE945" s="773"/>
      <c r="DF945" s="773"/>
      <c r="DG945" s="773"/>
      <c r="DH945" s="773"/>
      <c r="DI945" s="773"/>
      <c r="DJ945" s="773"/>
      <c r="DK945" s="773"/>
      <c r="DL945" s="773"/>
      <c r="DM945" s="773"/>
      <c r="DN945" s="773"/>
      <c r="DO945" s="773"/>
      <c r="DP945" s="773"/>
      <c r="DQ945" s="773"/>
      <c r="DR945" s="773"/>
      <c r="DS945" s="773"/>
      <c r="DT945" s="773"/>
      <c r="DU945" s="773"/>
      <c r="DV945" s="773"/>
      <c r="DW945" s="773"/>
      <c r="DX945" s="773"/>
      <c r="DY945" s="773"/>
      <c r="DZ945" s="773"/>
      <c r="EA945" s="773"/>
      <c r="EB945" s="773"/>
      <c r="EC945" s="773"/>
      <c r="ED945" s="773"/>
      <c r="EE945" s="773"/>
      <c r="EF945" s="773"/>
      <c r="EG945" s="773"/>
      <c r="EH945" s="773"/>
      <c r="EI945" s="773"/>
      <c r="EJ945" s="773"/>
      <c r="EK945" s="773"/>
      <c r="EL945" s="773"/>
      <c r="EM945" s="773"/>
      <c r="EN945" s="773"/>
      <c r="EO945" s="773"/>
      <c r="EP945" s="773"/>
      <c r="EQ945" s="773"/>
      <c r="ER945" s="773"/>
      <c r="ES945" s="773"/>
      <c r="ET945" s="773"/>
      <c r="EU945" s="773"/>
      <c r="EV945" s="773"/>
      <c r="EW945" s="773"/>
      <c r="EX945" s="773"/>
      <c r="EY945" s="773"/>
      <c r="EZ945" s="773"/>
      <c r="FA945" s="773"/>
      <c r="FB945" s="773"/>
      <c r="FC945" s="773"/>
      <c r="FD945" s="773"/>
      <c r="FE945" s="773"/>
      <c r="FF945" s="773"/>
      <c r="FG945" s="773"/>
      <c r="FH945" s="773"/>
      <c r="FI945" s="773"/>
      <c r="FJ945" s="773"/>
      <c r="FK945" s="773"/>
      <c r="FL945" s="773"/>
      <c r="FM945" s="773"/>
      <c r="FN945" s="773"/>
      <c r="FO945" s="773"/>
      <c r="FP945" s="773"/>
      <c r="FQ945" s="773"/>
      <c r="FR945" s="773"/>
      <c r="FS945" s="773"/>
      <c r="FT945" s="773"/>
      <c r="FU945" s="773"/>
      <c r="FV945" s="773"/>
      <c r="FW945" s="773"/>
      <c r="FX945" s="773"/>
      <c r="FY945" s="773"/>
      <c r="FZ945" s="773"/>
      <c r="GA945" s="773"/>
      <c r="GB945" s="773"/>
      <c r="GC945" s="773"/>
      <c r="GD945" s="773"/>
      <c r="GE945" s="773"/>
      <c r="GF945" s="773"/>
      <c r="GG945" s="773"/>
      <c r="GH945" s="773"/>
      <c r="GI945" s="773"/>
      <c r="GJ945" s="773"/>
      <c r="GK945" s="773"/>
      <c r="GL945" s="773"/>
      <c r="GM945" s="773"/>
      <c r="GN945" s="773"/>
      <c r="GO945" s="773"/>
      <c r="GP945" s="773"/>
      <c r="GQ945" s="773"/>
      <c r="GR945" s="773"/>
      <c r="GS945" s="773"/>
      <c r="GT945" s="773"/>
      <c r="GU945" s="773"/>
      <c r="GV945" s="773"/>
      <c r="GW945" s="773"/>
      <c r="GX945" s="773"/>
      <c r="GY945" s="773"/>
      <c r="GZ945" s="773"/>
      <c r="HA945" s="773"/>
      <c r="HB945" s="773"/>
      <c r="HC945" s="773"/>
      <c r="HD945" s="773"/>
      <c r="HE945" s="773"/>
      <c r="HF945" s="773"/>
      <c r="HG945" s="773"/>
      <c r="HH945" s="773"/>
      <c r="HI945" s="773"/>
      <c r="HJ945" s="773"/>
      <c r="HK945" s="773"/>
      <c r="HL945" s="773"/>
      <c r="HM945" s="773"/>
      <c r="HN945" s="773"/>
      <c r="HO945" s="773"/>
      <c r="HP945" s="773"/>
      <c r="HQ945" s="773"/>
      <c r="HR945" s="773"/>
      <c r="HS945" s="773"/>
      <c r="HT945" s="773"/>
      <c r="HU945" s="773"/>
      <c r="HV945" s="773"/>
      <c r="HW945" s="773"/>
      <c r="HX945" s="773"/>
      <c r="HY945" s="773"/>
      <c r="HZ945" s="773"/>
      <c r="IA945" s="773"/>
      <c r="IB945" s="773"/>
      <c r="IC945" s="773"/>
      <c r="ID945" s="773"/>
      <c r="IE945" s="773"/>
      <c r="IF945" s="773"/>
      <c r="IG945" s="773"/>
      <c r="IH945" s="773"/>
      <c r="II945" s="773"/>
      <c r="IJ945" s="773"/>
      <c r="IK945" s="773"/>
      <c r="IL945" s="773"/>
      <c r="IM945" s="773"/>
      <c r="IN945" s="773"/>
      <c r="IO945" s="773"/>
      <c r="IP945" s="773"/>
      <c r="IQ945" s="773"/>
      <c r="IR945" s="773"/>
    </row>
    <row r="946" spans="1:252" ht="13.5" x14ac:dyDescent="0.2">
      <c r="A946" s="606">
        <v>15</v>
      </c>
      <c r="B946" s="637" t="s">
        <v>2059</v>
      </c>
      <c r="C946" s="660" t="s">
        <v>701</v>
      </c>
      <c r="D946" s="575">
        <v>1</v>
      </c>
      <c r="E946" s="661">
        <v>2008</v>
      </c>
      <c r="F946" s="1074">
        <v>3187.683</v>
      </c>
      <c r="G946" s="784">
        <f t="shared" si="31"/>
        <v>3187.683</v>
      </c>
      <c r="H946" s="1075">
        <v>100</v>
      </c>
      <c r="I946" s="784">
        <f t="shared" si="32"/>
        <v>0</v>
      </c>
      <c r="J946" s="635"/>
      <c r="K946" s="693"/>
      <c r="L946" s="693"/>
      <c r="M946" s="635"/>
      <c r="N946" s="693"/>
      <c r="O946" s="693"/>
      <c r="P946" s="1841"/>
      <c r="Q946" s="773"/>
      <c r="R946" s="773"/>
      <c r="S946" s="773"/>
      <c r="T946" s="773"/>
      <c r="U946" s="773"/>
      <c r="V946" s="773"/>
      <c r="W946" s="773"/>
      <c r="X946" s="773"/>
      <c r="Y946" s="773"/>
      <c r="Z946" s="773"/>
      <c r="AA946" s="773"/>
      <c r="AB946" s="773"/>
      <c r="AC946" s="773"/>
      <c r="AD946" s="773"/>
      <c r="AE946" s="773"/>
      <c r="AF946" s="773"/>
      <c r="AG946" s="773"/>
      <c r="AH946" s="773"/>
      <c r="AI946" s="773"/>
      <c r="AJ946" s="773"/>
      <c r="AK946" s="773"/>
      <c r="AL946" s="773"/>
      <c r="AM946" s="773"/>
      <c r="AN946" s="773"/>
      <c r="AO946" s="773"/>
      <c r="AP946" s="773"/>
      <c r="AQ946" s="773"/>
      <c r="AR946" s="773"/>
      <c r="AS946" s="773"/>
      <c r="AT946" s="773"/>
      <c r="AU946" s="773"/>
      <c r="AV946" s="773"/>
      <c r="AW946" s="773"/>
      <c r="AX946" s="773"/>
      <c r="AY946" s="773"/>
      <c r="AZ946" s="773"/>
      <c r="BA946" s="773"/>
      <c r="BB946" s="773"/>
      <c r="BC946" s="773"/>
      <c r="BD946" s="773"/>
      <c r="BE946" s="773"/>
      <c r="BF946" s="773"/>
      <c r="BG946" s="773"/>
      <c r="BH946" s="773"/>
      <c r="BI946" s="773"/>
      <c r="BJ946" s="773"/>
      <c r="BK946" s="773"/>
      <c r="BL946" s="773"/>
      <c r="BM946" s="773"/>
      <c r="BN946" s="773"/>
      <c r="BO946" s="773"/>
      <c r="BP946" s="773"/>
      <c r="BQ946" s="773"/>
      <c r="BR946" s="773"/>
      <c r="BS946" s="773"/>
      <c r="BT946" s="773"/>
      <c r="BU946" s="773"/>
      <c r="BV946" s="773"/>
      <c r="BW946" s="773"/>
      <c r="BX946" s="773"/>
      <c r="BY946" s="773"/>
      <c r="BZ946" s="773"/>
      <c r="CA946" s="773"/>
      <c r="CB946" s="773"/>
      <c r="CC946" s="773"/>
      <c r="CD946" s="773"/>
      <c r="CE946" s="773"/>
      <c r="CF946" s="773"/>
      <c r="CG946" s="773"/>
      <c r="CH946" s="773"/>
      <c r="CI946" s="773"/>
      <c r="CJ946" s="773"/>
      <c r="CK946" s="773"/>
      <c r="CL946" s="773"/>
      <c r="CM946" s="773"/>
      <c r="CN946" s="773"/>
      <c r="CO946" s="773"/>
      <c r="CP946" s="773"/>
      <c r="CQ946" s="773"/>
      <c r="CR946" s="773"/>
      <c r="CS946" s="773"/>
      <c r="CT946" s="773"/>
      <c r="CU946" s="773"/>
      <c r="CV946" s="773"/>
      <c r="CW946" s="773"/>
      <c r="CX946" s="773"/>
      <c r="CY946" s="773"/>
      <c r="CZ946" s="773"/>
      <c r="DA946" s="773"/>
      <c r="DB946" s="773"/>
      <c r="DC946" s="773"/>
      <c r="DD946" s="773"/>
      <c r="DE946" s="773"/>
      <c r="DF946" s="773"/>
      <c r="DG946" s="773"/>
      <c r="DH946" s="773"/>
      <c r="DI946" s="773"/>
      <c r="DJ946" s="773"/>
      <c r="DK946" s="773"/>
      <c r="DL946" s="773"/>
      <c r="DM946" s="773"/>
      <c r="DN946" s="773"/>
      <c r="DO946" s="773"/>
      <c r="DP946" s="773"/>
      <c r="DQ946" s="773"/>
      <c r="DR946" s="773"/>
      <c r="DS946" s="773"/>
      <c r="DT946" s="773"/>
      <c r="DU946" s="773"/>
      <c r="DV946" s="773"/>
      <c r="DW946" s="773"/>
      <c r="DX946" s="773"/>
      <c r="DY946" s="773"/>
      <c r="DZ946" s="773"/>
      <c r="EA946" s="773"/>
      <c r="EB946" s="773"/>
      <c r="EC946" s="773"/>
      <c r="ED946" s="773"/>
      <c r="EE946" s="773"/>
      <c r="EF946" s="773"/>
      <c r="EG946" s="773"/>
      <c r="EH946" s="773"/>
      <c r="EI946" s="773"/>
      <c r="EJ946" s="773"/>
      <c r="EK946" s="773"/>
      <c r="EL946" s="773"/>
      <c r="EM946" s="773"/>
      <c r="EN946" s="773"/>
      <c r="EO946" s="773"/>
      <c r="EP946" s="773"/>
      <c r="EQ946" s="773"/>
      <c r="ER946" s="773"/>
      <c r="ES946" s="773"/>
      <c r="ET946" s="773"/>
      <c r="EU946" s="773"/>
      <c r="EV946" s="773"/>
      <c r="EW946" s="773"/>
      <c r="EX946" s="773"/>
      <c r="EY946" s="773"/>
      <c r="EZ946" s="773"/>
      <c r="FA946" s="773"/>
      <c r="FB946" s="773"/>
      <c r="FC946" s="773"/>
      <c r="FD946" s="773"/>
      <c r="FE946" s="773"/>
      <c r="FF946" s="773"/>
      <c r="FG946" s="773"/>
      <c r="FH946" s="773"/>
      <c r="FI946" s="773"/>
      <c r="FJ946" s="773"/>
      <c r="FK946" s="773"/>
      <c r="FL946" s="773"/>
      <c r="FM946" s="773"/>
      <c r="FN946" s="773"/>
      <c r="FO946" s="773"/>
      <c r="FP946" s="773"/>
      <c r="FQ946" s="773"/>
      <c r="FR946" s="773"/>
      <c r="FS946" s="773"/>
      <c r="FT946" s="773"/>
      <c r="FU946" s="773"/>
      <c r="FV946" s="773"/>
      <c r="FW946" s="773"/>
      <c r="FX946" s="773"/>
      <c r="FY946" s="773"/>
      <c r="FZ946" s="773"/>
      <c r="GA946" s="773"/>
      <c r="GB946" s="773"/>
      <c r="GC946" s="773"/>
      <c r="GD946" s="773"/>
      <c r="GE946" s="773"/>
      <c r="GF946" s="773"/>
      <c r="GG946" s="773"/>
      <c r="GH946" s="773"/>
      <c r="GI946" s="773"/>
      <c r="GJ946" s="773"/>
      <c r="GK946" s="773"/>
      <c r="GL946" s="773"/>
      <c r="GM946" s="773"/>
      <c r="GN946" s="773"/>
      <c r="GO946" s="773"/>
      <c r="GP946" s="773"/>
      <c r="GQ946" s="773"/>
      <c r="GR946" s="773"/>
      <c r="GS946" s="773"/>
      <c r="GT946" s="773"/>
      <c r="GU946" s="773"/>
      <c r="GV946" s="773"/>
      <c r="GW946" s="773"/>
      <c r="GX946" s="773"/>
      <c r="GY946" s="773"/>
      <c r="GZ946" s="773"/>
      <c r="HA946" s="773"/>
      <c r="HB946" s="773"/>
      <c r="HC946" s="773"/>
      <c r="HD946" s="773"/>
      <c r="HE946" s="773"/>
      <c r="HF946" s="773"/>
      <c r="HG946" s="773"/>
      <c r="HH946" s="773"/>
      <c r="HI946" s="773"/>
      <c r="HJ946" s="773"/>
      <c r="HK946" s="773"/>
      <c r="HL946" s="773"/>
      <c r="HM946" s="773"/>
      <c r="HN946" s="773"/>
      <c r="HO946" s="773"/>
      <c r="HP946" s="773"/>
      <c r="HQ946" s="773"/>
      <c r="HR946" s="773"/>
      <c r="HS946" s="773"/>
      <c r="HT946" s="773"/>
      <c r="HU946" s="773"/>
      <c r="HV946" s="773"/>
      <c r="HW946" s="773"/>
      <c r="HX946" s="773"/>
      <c r="HY946" s="773"/>
      <c r="HZ946" s="773"/>
      <c r="IA946" s="773"/>
      <c r="IB946" s="773"/>
      <c r="IC946" s="773"/>
      <c r="ID946" s="773"/>
      <c r="IE946" s="773"/>
      <c r="IF946" s="773"/>
      <c r="IG946" s="773"/>
      <c r="IH946" s="773"/>
      <c r="II946" s="773"/>
      <c r="IJ946" s="773"/>
      <c r="IK946" s="773"/>
      <c r="IL946" s="773"/>
      <c r="IM946" s="773"/>
      <c r="IN946" s="773"/>
      <c r="IO946" s="773"/>
      <c r="IP946" s="773"/>
      <c r="IQ946" s="773"/>
      <c r="IR946" s="773"/>
    </row>
    <row r="947" spans="1:252" ht="27" x14ac:dyDescent="0.2">
      <c r="A947" s="606">
        <v>16</v>
      </c>
      <c r="B947" s="637" t="s">
        <v>2060</v>
      </c>
      <c r="C947" s="660" t="s">
        <v>701</v>
      </c>
      <c r="D947" s="575">
        <v>1</v>
      </c>
      <c r="E947" s="661">
        <v>2008</v>
      </c>
      <c r="F947" s="1074">
        <v>150</v>
      </c>
      <c r="G947" s="784">
        <f t="shared" si="31"/>
        <v>150</v>
      </c>
      <c r="H947" s="1075">
        <v>100</v>
      </c>
      <c r="I947" s="784">
        <f t="shared" si="32"/>
        <v>0</v>
      </c>
      <c r="J947" s="635"/>
      <c r="K947" s="693"/>
      <c r="L947" s="693"/>
      <c r="M947" s="635"/>
      <c r="N947" s="693"/>
      <c r="O947" s="693"/>
      <c r="P947" s="1841"/>
      <c r="Q947" s="773"/>
      <c r="R947" s="773"/>
      <c r="S947" s="773"/>
      <c r="T947" s="773"/>
      <c r="U947" s="773"/>
      <c r="V947" s="773"/>
      <c r="W947" s="773"/>
      <c r="X947" s="773"/>
      <c r="Y947" s="773"/>
      <c r="Z947" s="773"/>
      <c r="AA947" s="773"/>
      <c r="AB947" s="773"/>
      <c r="AC947" s="773"/>
      <c r="AD947" s="773"/>
      <c r="AE947" s="773"/>
      <c r="AF947" s="773"/>
      <c r="AG947" s="773"/>
      <c r="AH947" s="773"/>
      <c r="AI947" s="773"/>
      <c r="AJ947" s="773"/>
      <c r="AK947" s="773"/>
      <c r="AL947" s="773"/>
      <c r="AM947" s="773"/>
      <c r="AN947" s="773"/>
      <c r="AO947" s="773"/>
      <c r="AP947" s="773"/>
      <c r="AQ947" s="773"/>
      <c r="AR947" s="773"/>
      <c r="AS947" s="773"/>
      <c r="AT947" s="773"/>
      <c r="AU947" s="773"/>
      <c r="AV947" s="773"/>
      <c r="AW947" s="773"/>
      <c r="AX947" s="773"/>
      <c r="AY947" s="773"/>
      <c r="AZ947" s="773"/>
      <c r="BA947" s="773"/>
      <c r="BB947" s="773"/>
      <c r="BC947" s="773"/>
      <c r="BD947" s="773"/>
      <c r="BE947" s="773"/>
      <c r="BF947" s="773"/>
      <c r="BG947" s="773"/>
      <c r="BH947" s="773"/>
      <c r="BI947" s="773"/>
      <c r="BJ947" s="773"/>
      <c r="BK947" s="773"/>
      <c r="BL947" s="773"/>
      <c r="BM947" s="773"/>
      <c r="BN947" s="773"/>
      <c r="BO947" s="773"/>
      <c r="BP947" s="773"/>
      <c r="BQ947" s="773"/>
      <c r="BR947" s="773"/>
      <c r="BS947" s="773"/>
      <c r="BT947" s="773"/>
      <c r="BU947" s="773"/>
      <c r="BV947" s="773"/>
      <c r="BW947" s="773"/>
      <c r="BX947" s="773"/>
      <c r="BY947" s="773"/>
      <c r="BZ947" s="773"/>
      <c r="CA947" s="773"/>
      <c r="CB947" s="773"/>
      <c r="CC947" s="773"/>
      <c r="CD947" s="773"/>
      <c r="CE947" s="773"/>
      <c r="CF947" s="773"/>
      <c r="CG947" s="773"/>
      <c r="CH947" s="773"/>
      <c r="CI947" s="773"/>
      <c r="CJ947" s="773"/>
      <c r="CK947" s="773"/>
      <c r="CL947" s="773"/>
      <c r="CM947" s="773"/>
      <c r="CN947" s="773"/>
      <c r="CO947" s="773"/>
      <c r="CP947" s="773"/>
      <c r="CQ947" s="773"/>
      <c r="CR947" s="773"/>
      <c r="CS947" s="773"/>
      <c r="CT947" s="773"/>
      <c r="CU947" s="773"/>
      <c r="CV947" s="773"/>
      <c r="CW947" s="773"/>
      <c r="CX947" s="773"/>
      <c r="CY947" s="773"/>
      <c r="CZ947" s="773"/>
      <c r="DA947" s="773"/>
      <c r="DB947" s="773"/>
      <c r="DC947" s="773"/>
      <c r="DD947" s="773"/>
      <c r="DE947" s="773"/>
      <c r="DF947" s="773"/>
      <c r="DG947" s="773"/>
      <c r="DH947" s="773"/>
      <c r="DI947" s="773"/>
      <c r="DJ947" s="773"/>
      <c r="DK947" s="773"/>
      <c r="DL947" s="773"/>
      <c r="DM947" s="773"/>
      <c r="DN947" s="773"/>
      <c r="DO947" s="773"/>
      <c r="DP947" s="773"/>
      <c r="DQ947" s="773"/>
      <c r="DR947" s="773"/>
      <c r="DS947" s="773"/>
      <c r="DT947" s="773"/>
      <c r="DU947" s="773"/>
      <c r="DV947" s="773"/>
      <c r="DW947" s="773"/>
      <c r="DX947" s="773"/>
      <c r="DY947" s="773"/>
      <c r="DZ947" s="773"/>
      <c r="EA947" s="773"/>
      <c r="EB947" s="773"/>
      <c r="EC947" s="773"/>
      <c r="ED947" s="773"/>
      <c r="EE947" s="773"/>
      <c r="EF947" s="773"/>
      <c r="EG947" s="773"/>
      <c r="EH947" s="773"/>
      <c r="EI947" s="773"/>
      <c r="EJ947" s="773"/>
      <c r="EK947" s="773"/>
      <c r="EL947" s="773"/>
      <c r="EM947" s="773"/>
      <c r="EN947" s="773"/>
      <c r="EO947" s="773"/>
      <c r="EP947" s="773"/>
      <c r="EQ947" s="773"/>
      <c r="ER947" s="773"/>
      <c r="ES947" s="773"/>
      <c r="ET947" s="773"/>
      <c r="EU947" s="773"/>
      <c r="EV947" s="773"/>
      <c r="EW947" s="773"/>
      <c r="EX947" s="773"/>
      <c r="EY947" s="773"/>
      <c r="EZ947" s="773"/>
      <c r="FA947" s="773"/>
      <c r="FB947" s="773"/>
      <c r="FC947" s="773"/>
      <c r="FD947" s="773"/>
      <c r="FE947" s="773"/>
      <c r="FF947" s="773"/>
      <c r="FG947" s="773"/>
      <c r="FH947" s="773"/>
      <c r="FI947" s="773"/>
      <c r="FJ947" s="773"/>
      <c r="FK947" s="773"/>
      <c r="FL947" s="773"/>
      <c r="FM947" s="773"/>
      <c r="FN947" s="773"/>
      <c r="FO947" s="773"/>
      <c r="FP947" s="773"/>
      <c r="FQ947" s="773"/>
      <c r="FR947" s="773"/>
      <c r="FS947" s="773"/>
      <c r="FT947" s="773"/>
      <c r="FU947" s="773"/>
      <c r="FV947" s="773"/>
      <c r="FW947" s="773"/>
      <c r="FX947" s="773"/>
      <c r="FY947" s="773"/>
      <c r="FZ947" s="773"/>
      <c r="GA947" s="773"/>
      <c r="GB947" s="773"/>
      <c r="GC947" s="773"/>
      <c r="GD947" s="773"/>
      <c r="GE947" s="773"/>
      <c r="GF947" s="773"/>
      <c r="GG947" s="773"/>
      <c r="GH947" s="773"/>
      <c r="GI947" s="773"/>
      <c r="GJ947" s="773"/>
      <c r="GK947" s="773"/>
      <c r="GL947" s="773"/>
      <c r="GM947" s="773"/>
      <c r="GN947" s="773"/>
      <c r="GO947" s="773"/>
      <c r="GP947" s="773"/>
      <c r="GQ947" s="773"/>
      <c r="GR947" s="773"/>
      <c r="GS947" s="773"/>
      <c r="GT947" s="773"/>
      <c r="GU947" s="773"/>
      <c r="GV947" s="773"/>
      <c r="GW947" s="773"/>
      <c r="GX947" s="773"/>
      <c r="GY947" s="773"/>
      <c r="GZ947" s="773"/>
      <c r="HA947" s="773"/>
      <c r="HB947" s="773"/>
      <c r="HC947" s="773"/>
      <c r="HD947" s="773"/>
      <c r="HE947" s="773"/>
      <c r="HF947" s="773"/>
      <c r="HG947" s="773"/>
      <c r="HH947" s="773"/>
      <c r="HI947" s="773"/>
      <c r="HJ947" s="773"/>
      <c r="HK947" s="773"/>
      <c r="HL947" s="773"/>
      <c r="HM947" s="773"/>
      <c r="HN947" s="773"/>
      <c r="HO947" s="773"/>
      <c r="HP947" s="773"/>
      <c r="HQ947" s="773"/>
      <c r="HR947" s="773"/>
      <c r="HS947" s="773"/>
      <c r="HT947" s="773"/>
      <c r="HU947" s="773"/>
      <c r="HV947" s="773"/>
      <c r="HW947" s="773"/>
      <c r="HX947" s="773"/>
      <c r="HY947" s="773"/>
      <c r="HZ947" s="773"/>
      <c r="IA947" s="773"/>
      <c r="IB947" s="773"/>
      <c r="IC947" s="773"/>
      <c r="ID947" s="773"/>
      <c r="IE947" s="773"/>
      <c r="IF947" s="773"/>
      <c r="IG947" s="773"/>
      <c r="IH947" s="773"/>
      <c r="II947" s="773"/>
      <c r="IJ947" s="773"/>
      <c r="IK947" s="773"/>
      <c r="IL947" s="773"/>
      <c r="IM947" s="773"/>
      <c r="IN947" s="773"/>
      <c r="IO947" s="773"/>
      <c r="IP947" s="773"/>
      <c r="IQ947" s="773"/>
      <c r="IR947" s="773"/>
    </row>
    <row r="948" spans="1:252" ht="27" x14ac:dyDescent="0.2">
      <c r="A948" s="606">
        <v>17</v>
      </c>
      <c r="B948" s="637" t="s">
        <v>2060</v>
      </c>
      <c r="C948" s="660" t="s">
        <v>701</v>
      </c>
      <c r="D948" s="575">
        <v>9</v>
      </c>
      <c r="E948" s="661">
        <v>2008</v>
      </c>
      <c r="F948" s="1074">
        <v>1350</v>
      </c>
      <c r="G948" s="784">
        <f t="shared" si="31"/>
        <v>1350</v>
      </c>
      <c r="H948" s="1075">
        <v>100</v>
      </c>
      <c r="I948" s="784">
        <f t="shared" si="32"/>
        <v>0</v>
      </c>
      <c r="J948" s="635"/>
      <c r="K948" s="693"/>
      <c r="L948" s="693"/>
      <c r="M948" s="635"/>
      <c r="N948" s="693"/>
      <c r="O948" s="693"/>
      <c r="P948" s="1841"/>
      <c r="Q948" s="773"/>
      <c r="R948" s="773"/>
      <c r="S948" s="773"/>
      <c r="T948" s="773"/>
      <c r="U948" s="773"/>
      <c r="V948" s="773"/>
      <c r="W948" s="773"/>
      <c r="X948" s="773"/>
      <c r="Y948" s="773"/>
      <c r="Z948" s="773"/>
      <c r="AA948" s="773"/>
      <c r="AB948" s="773"/>
      <c r="AC948" s="773"/>
      <c r="AD948" s="773"/>
      <c r="AE948" s="773"/>
      <c r="AF948" s="773"/>
      <c r="AG948" s="773"/>
      <c r="AH948" s="773"/>
      <c r="AI948" s="773"/>
      <c r="AJ948" s="773"/>
      <c r="AK948" s="773"/>
      <c r="AL948" s="773"/>
      <c r="AM948" s="773"/>
      <c r="AN948" s="773"/>
      <c r="AO948" s="773"/>
      <c r="AP948" s="773"/>
      <c r="AQ948" s="773"/>
      <c r="AR948" s="773"/>
      <c r="AS948" s="773"/>
      <c r="AT948" s="773"/>
      <c r="AU948" s="773"/>
      <c r="AV948" s="773"/>
      <c r="AW948" s="773"/>
      <c r="AX948" s="773"/>
      <c r="AY948" s="773"/>
      <c r="AZ948" s="773"/>
      <c r="BA948" s="773"/>
      <c r="BB948" s="773"/>
      <c r="BC948" s="773"/>
      <c r="BD948" s="773"/>
      <c r="BE948" s="773"/>
      <c r="BF948" s="773"/>
      <c r="BG948" s="773"/>
      <c r="BH948" s="773"/>
      <c r="BI948" s="773"/>
      <c r="BJ948" s="773"/>
      <c r="BK948" s="773"/>
      <c r="BL948" s="773"/>
      <c r="BM948" s="773"/>
      <c r="BN948" s="773"/>
      <c r="BO948" s="773"/>
      <c r="BP948" s="773"/>
      <c r="BQ948" s="773"/>
      <c r="BR948" s="773"/>
      <c r="BS948" s="773"/>
      <c r="BT948" s="773"/>
      <c r="BU948" s="773"/>
      <c r="BV948" s="773"/>
      <c r="BW948" s="773"/>
      <c r="BX948" s="773"/>
      <c r="BY948" s="773"/>
      <c r="BZ948" s="773"/>
      <c r="CA948" s="773"/>
      <c r="CB948" s="773"/>
      <c r="CC948" s="773"/>
      <c r="CD948" s="773"/>
      <c r="CE948" s="773"/>
      <c r="CF948" s="773"/>
      <c r="CG948" s="773"/>
      <c r="CH948" s="773"/>
      <c r="CI948" s="773"/>
      <c r="CJ948" s="773"/>
      <c r="CK948" s="773"/>
      <c r="CL948" s="773"/>
      <c r="CM948" s="773"/>
      <c r="CN948" s="773"/>
      <c r="CO948" s="773"/>
      <c r="CP948" s="773"/>
      <c r="CQ948" s="773"/>
      <c r="CR948" s="773"/>
      <c r="CS948" s="773"/>
      <c r="CT948" s="773"/>
      <c r="CU948" s="773"/>
      <c r="CV948" s="773"/>
      <c r="CW948" s="773"/>
      <c r="CX948" s="773"/>
      <c r="CY948" s="773"/>
      <c r="CZ948" s="773"/>
      <c r="DA948" s="773"/>
      <c r="DB948" s="773"/>
      <c r="DC948" s="773"/>
      <c r="DD948" s="773"/>
      <c r="DE948" s="773"/>
      <c r="DF948" s="773"/>
      <c r="DG948" s="773"/>
      <c r="DH948" s="773"/>
      <c r="DI948" s="773"/>
      <c r="DJ948" s="773"/>
      <c r="DK948" s="773"/>
      <c r="DL948" s="773"/>
      <c r="DM948" s="773"/>
      <c r="DN948" s="773"/>
      <c r="DO948" s="773"/>
      <c r="DP948" s="773"/>
      <c r="DQ948" s="773"/>
      <c r="DR948" s="773"/>
      <c r="DS948" s="773"/>
      <c r="DT948" s="773"/>
      <c r="DU948" s="773"/>
      <c r="DV948" s="773"/>
      <c r="DW948" s="773"/>
      <c r="DX948" s="773"/>
      <c r="DY948" s="773"/>
      <c r="DZ948" s="773"/>
      <c r="EA948" s="773"/>
      <c r="EB948" s="773"/>
      <c r="EC948" s="773"/>
      <c r="ED948" s="773"/>
      <c r="EE948" s="773"/>
      <c r="EF948" s="773"/>
      <c r="EG948" s="773"/>
      <c r="EH948" s="773"/>
      <c r="EI948" s="773"/>
      <c r="EJ948" s="773"/>
      <c r="EK948" s="773"/>
      <c r="EL948" s="773"/>
      <c r="EM948" s="773"/>
      <c r="EN948" s="773"/>
      <c r="EO948" s="773"/>
      <c r="EP948" s="773"/>
      <c r="EQ948" s="773"/>
      <c r="ER948" s="773"/>
      <c r="ES948" s="773"/>
      <c r="ET948" s="773"/>
      <c r="EU948" s="773"/>
      <c r="EV948" s="773"/>
      <c r="EW948" s="773"/>
      <c r="EX948" s="773"/>
      <c r="EY948" s="773"/>
      <c r="EZ948" s="773"/>
      <c r="FA948" s="773"/>
      <c r="FB948" s="773"/>
      <c r="FC948" s="773"/>
      <c r="FD948" s="773"/>
      <c r="FE948" s="773"/>
      <c r="FF948" s="773"/>
      <c r="FG948" s="773"/>
      <c r="FH948" s="773"/>
      <c r="FI948" s="773"/>
      <c r="FJ948" s="773"/>
      <c r="FK948" s="773"/>
      <c r="FL948" s="773"/>
      <c r="FM948" s="773"/>
      <c r="FN948" s="773"/>
      <c r="FO948" s="773"/>
      <c r="FP948" s="773"/>
      <c r="FQ948" s="773"/>
      <c r="FR948" s="773"/>
      <c r="FS948" s="773"/>
      <c r="FT948" s="773"/>
      <c r="FU948" s="773"/>
      <c r="FV948" s="773"/>
      <c r="FW948" s="773"/>
      <c r="FX948" s="773"/>
      <c r="FY948" s="773"/>
      <c r="FZ948" s="773"/>
      <c r="GA948" s="773"/>
      <c r="GB948" s="773"/>
      <c r="GC948" s="773"/>
      <c r="GD948" s="773"/>
      <c r="GE948" s="773"/>
      <c r="GF948" s="773"/>
      <c r="GG948" s="773"/>
      <c r="GH948" s="773"/>
      <c r="GI948" s="773"/>
      <c r="GJ948" s="773"/>
      <c r="GK948" s="773"/>
      <c r="GL948" s="773"/>
      <c r="GM948" s="773"/>
      <c r="GN948" s="773"/>
      <c r="GO948" s="773"/>
      <c r="GP948" s="773"/>
      <c r="GQ948" s="773"/>
      <c r="GR948" s="773"/>
      <c r="GS948" s="773"/>
      <c r="GT948" s="773"/>
      <c r="GU948" s="773"/>
      <c r="GV948" s="773"/>
      <c r="GW948" s="773"/>
      <c r="GX948" s="773"/>
      <c r="GY948" s="773"/>
      <c r="GZ948" s="773"/>
      <c r="HA948" s="773"/>
      <c r="HB948" s="773"/>
      <c r="HC948" s="773"/>
      <c r="HD948" s="773"/>
      <c r="HE948" s="773"/>
      <c r="HF948" s="773"/>
      <c r="HG948" s="773"/>
      <c r="HH948" s="773"/>
      <c r="HI948" s="773"/>
      <c r="HJ948" s="773"/>
      <c r="HK948" s="773"/>
      <c r="HL948" s="773"/>
      <c r="HM948" s="773"/>
      <c r="HN948" s="773"/>
      <c r="HO948" s="773"/>
      <c r="HP948" s="773"/>
      <c r="HQ948" s="773"/>
      <c r="HR948" s="773"/>
      <c r="HS948" s="773"/>
      <c r="HT948" s="773"/>
      <c r="HU948" s="773"/>
      <c r="HV948" s="773"/>
      <c r="HW948" s="773"/>
      <c r="HX948" s="773"/>
      <c r="HY948" s="773"/>
      <c r="HZ948" s="773"/>
      <c r="IA948" s="773"/>
      <c r="IB948" s="773"/>
      <c r="IC948" s="773"/>
      <c r="ID948" s="773"/>
      <c r="IE948" s="773"/>
      <c r="IF948" s="773"/>
      <c r="IG948" s="773"/>
      <c r="IH948" s="773"/>
      <c r="II948" s="773"/>
      <c r="IJ948" s="773"/>
      <c r="IK948" s="773"/>
      <c r="IL948" s="773"/>
      <c r="IM948" s="773"/>
      <c r="IN948" s="773"/>
      <c r="IO948" s="773"/>
      <c r="IP948" s="773"/>
      <c r="IQ948" s="773"/>
      <c r="IR948" s="773"/>
    </row>
    <row r="949" spans="1:252" ht="27" x14ac:dyDescent="0.2">
      <c r="A949" s="606">
        <v>18</v>
      </c>
      <c r="B949" s="637" t="s">
        <v>2061</v>
      </c>
      <c r="C949" s="660" t="s">
        <v>701</v>
      </c>
      <c r="D949" s="575">
        <v>1</v>
      </c>
      <c r="E949" s="661">
        <v>2008</v>
      </c>
      <c r="F949" s="1074">
        <v>277</v>
      </c>
      <c r="G949" s="784">
        <f t="shared" si="31"/>
        <v>277</v>
      </c>
      <c r="H949" s="1075">
        <v>100</v>
      </c>
      <c r="I949" s="784">
        <f t="shared" si="32"/>
        <v>0</v>
      </c>
      <c r="J949" s="635"/>
      <c r="K949" s="693"/>
      <c r="L949" s="693"/>
      <c r="M949" s="635"/>
      <c r="N949" s="693"/>
      <c r="O949" s="693"/>
      <c r="P949" s="1841"/>
      <c r="Q949" s="773"/>
      <c r="R949" s="773"/>
      <c r="S949" s="773"/>
      <c r="T949" s="773"/>
      <c r="U949" s="773"/>
      <c r="V949" s="773"/>
      <c r="W949" s="773"/>
      <c r="X949" s="773"/>
      <c r="Y949" s="773"/>
      <c r="Z949" s="773"/>
      <c r="AA949" s="773"/>
      <c r="AB949" s="773"/>
      <c r="AC949" s="773"/>
      <c r="AD949" s="773"/>
      <c r="AE949" s="773"/>
      <c r="AF949" s="773"/>
      <c r="AG949" s="773"/>
      <c r="AH949" s="773"/>
      <c r="AI949" s="773"/>
      <c r="AJ949" s="773"/>
      <c r="AK949" s="773"/>
      <c r="AL949" s="773"/>
      <c r="AM949" s="773"/>
      <c r="AN949" s="773"/>
      <c r="AO949" s="773"/>
      <c r="AP949" s="773"/>
      <c r="AQ949" s="773"/>
      <c r="AR949" s="773"/>
      <c r="AS949" s="773"/>
      <c r="AT949" s="773"/>
      <c r="AU949" s="773"/>
      <c r="AV949" s="773"/>
      <c r="AW949" s="773"/>
      <c r="AX949" s="773"/>
      <c r="AY949" s="773"/>
      <c r="AZ949" s="773"/>
      <c r="BA949" s="773"/>
      <c r="BB949" s="773"/>
      <c r="BC949" s="773"/>
      <c r="BD949" s="773"/>
      <c r="BE949" s="773"/>
      <c r="BF949" s="773"/>
      <c r="BG949" s="773"/>
      <c r="BH949" s="773"/>
      <c r="BI949" s="773"/>
      <c r="BJ949" s="773"/>
      <c r="BK949" s="773"/>
      <c r="BL949" s="773"/>
      <c r="BM949" s="773"/>
      <c r="BN949" s="773"/>
      <c r="BO949" s="773"/>
      <c r="BP949" s="773"/>
      <c r="BQ949" s="773"/>
      <c r="BR949" s="773"/>
      <c r="BS949" s="773"/>
      <c r="BT949" s="773"/>
      <c r="BU949" s="773"/>
      <c r="BV949" s="773"/>
      <c r="BW949" s="773"/>
      <c r="BX949" s="773"/>
      <c r="BY949" s="773"/>
      <c r="BZ949" s="773"/>
      <c r="CA949" s="773"/>
      <c r="CB949" s="773"/>
      <c r="CC949" s="773"/>
      <c r="CD949" s="773"/>
      <c r="CE949" s="773"/>
      <c r="CF949" s="773"/>
      <c r="CG949" s="773"/>
      <c r="CH949" s="773"/>
      <c r="CI949" s="773"/>
      <c r="CJ949" s="773"/>
      <c r="CK949" s="773"/>
      <c r="CL949" s="773"/>
      <c r="CM949" s="773"/>
      <c r="CN949" s="773"/>
      <c r="CO949" s="773"/>
      <c r="CP949" s="773"/>
      <c r="CQ949" s="773"/>
      <c r="CR949" s="773"/>
      <c r="CS949" s="773"/>
      <c r="CT949" s="773"/>
      <c r="CU949" s="773"/>
      <c r="CV949" s="773"/>
      <c r="CW949" s="773"/>
      <c r="CX949" s="773"/>
      <c r="CY949" s="773"/>
      <c r="CZ949" s="773"/>
      <c r="DA949" s="773"/>
      <c r="DB949" s="773"/>
      <c r="DC949" s="773"/>
      <c r="DD949" s="773"/>
      <c r="DE949" s="773"/>
      <c r="DF949" s="773"/>
      <c r="DG949" s="773"/>
      <c r="DH949" s="773"/>
      <c r="DI949" s="773"/>
      <c r="DJ949" s="773"/>
      <c r="DK949" s="773"/>
      <c r="DL949" s="773"/>
      <c r="DM949" s="773"/>
      <c r="DN949" s="773"/>
      <c r="DO949" s="773"/>
      <c r="DP949" s="773"/>
      <c r="DQ949" s="773"/>
      <c r="DR949" s="773"/>
      <c r="DS949" s="773"/>
      <c r="DT949" s="773"/>
      <c r="DU949" s="773"/>
      <c r="DV949" s="773"/>
      <c r="DW949" s="773"/>
      <c r="DX949" s="773"/>
      <c r="DY949" s="773"/>
      <c r="DZ949" s="773"/>
      <c r="EA949" s="773"/>
      <c r="EB949" s="773"/>
      <c r="EC949" s="773"/>
      <c r="ED949" s="773"/>
      <c r="EE949" s="773"/>
      <c r="EF949" s="773"/>
      <c r="EG949" s="773"/>
      <c r="EH949" s="773"/>
      <c r="EI949" s="773"/>
      <c r="EJ949" s="773"/>
      <c r="EK949" s="773"/>
      <c r="EL949" s="773"/>
      <c r="EM949" s="773"/>
      <c r="EN949" s="773"/>
      <c r="EO949" s="773"/>
      <c r="EP949" s="773"/>
      <c r="EQ949" s="773"/>
      <c r="ER949" s="773"/>
      <c r="ES949" s="773"/>
      <c r="ET949" s="773"/>
      <c r="EU949" s="773"/>
      <c r="EV949" s="773"/>
      <c r="EW949" s="773"/>
      <c r="EX949" s="773"/>
      <c r="EY949" s="773"/>
      <c r="EZ949" s="773"/>
      <c r="FA949" s="773"/>
      <c r="FB949" s="773"/>
      <c r="FC949" s="773"/>
      <c r="FD949" s="773"/>
      <c r="FE949" s="773"/>
      <c r="FF949" s="773"/>
      <c r="FG949" s="773"/>
      <c r="FH949" s="773"/>
      <c r="FI949" s="773"/>
      <c r="FJ949" s="773"/>
      <c r="FK949" s="773"/>
      <c r="FL949" s="773"/>
      <c r="FM949" s="773"/>
      <c r="FN949" s="773"/>
      <c r="FO949" s="773"/>
      <c r="FP949" s="773"/>
      <c r="FQ949" s="773"/>
      <c r="FR949" s="773"/>
      <c r="FS949" s="773"/>
      <c r="FT949" s="773"/>
      <c r="FU949" s="773"/>
      <c r="FV949" s="773"/>
      <c r="FW949" s="773"/>
      <c r="FX949" s="773"/>
      <c r="FY949" s="773"/>
      <c r="FZ949" s="773"/>
      <c r="GA949" s="773"/>
      <c r="GB949" s="773"/>
      <c r="GC949" s="773"/>
      <c r="GD949" s="773"/>
      <c r="GE949" s="773"/>
      <c r="GF949" s="773"/>
      <c r="GG949" s="773"/>
      <c r="GH949" s="773"/>
      <c r="GI949" s="773"/>
      <c r="GJ949" s="773"/>
      <c r="GK949" s="773"/>
      <c r="GL949" s="773"/>
      <c r="GM949" s="773"/>
      <c r="GN949" s="773"/>
      <c r="GO949" s="773"/>
      <c r="GP949" s="773"/>
      <c r="GQ949" s="773"/>
      <c r="GR949" s="773"/>
      <c r="GS949" s="773"/>
      <c r="GT949" s="773"/>
      <c r="GU949" s="773"/>
      <c r="GV949" s="773"/>
      <c r="GW949" s="773"/>
      <c r="GX949" s="773"/>
      <c r="GY949" s="773"/>
      <c r="GZ949" s="773"/>
      <c r="HA949" s="773"/>
      <c r="HB949" s="773"/>
      <c r="HC949" s="773"/>
      <c r="HD949" s="773"/>
      <c r="HE949" s="773"/>
      <c r="HF949" s="773"/>
      <c r="HG949" s="773"/>
      <c r="HH949" s="773"/>
      <c r="HI949" s="773"/>
      <c r="HJ949" s="773"/>
      <c r="HK949" s="773"/>
      <c r="HL949" s="773"/>
      <c r="HM949" s="773"/>
      <c r="HN949" s="773"/>
      <c r="HO949" s="773"/>
      <c r="HP949" s="773"/>
      <c r="HQ949" s="773"/>
      <c r="HR949" s="773"/>
      <c r="HS949" s="773"/>
      <c r="HT949" s="773"/>
      <c r="HU949" s="773"/>
      <c r="HV949" s="773"/>
      <c r="HW949" s="773"/>
      <c r="HX949" s="773"/>
      <c r="HY949" s="773"/>
      <c r="HZ949" s="773"/>
      <c r="IA949" s="773"/>
      <c r="IB949" s="773"/>
      <c r="IC949" s="773"/>
      <c r="ID949" s="773"/>
      <c r="IE949" s="773"/>
      <c r="IF949" s="773"/>
      <c r="IG949" s="773"/>
      <c r="IH949" s="773"/>
      <c r="II949" s="773"/>
      <c r="IJ949" s="773"/>
      <c r="IK949" s="773"/>
      <c r="IL949" s="773"/>
      <c r="IM949" s="773"/>
      <c r="IN949" s="773"/>
      <c r="IO949" s="773"/>
      <c r="IP949" s="773"/>
      <c r="IQ949" s="773"/>
      <c r="IR949" s="773"/>
    </row>
    <row r="950" spans="1:252" ht="13.5" x14ac:dyDescent="0.2">
      <c r="A950" s="606">
        <v>19</v>
      </c>
      <c r="B950" s="637" t="s">
        <v>2062</v>
      </c>
      <c r="C950" s="660" t="s">
        <v>701</v>
      </c>
      <c r="D950" s="575">
        <v>1</v>
      </c>
      <c r="E950" s="661">
        <v>2009</v>
      </c>
      <c r="F950" s="1074">
        <v>391.75799999999998</v>
      </c>
      <c r="G950" s="784">
        <f t="shared" si="31"/>
        <v>391.75799999999998</v>
      </c>
      <c r="H950" s="1075">
        <v>100</v>
      </c>
      <c r="I950" s="784">
        <f t="shared" si="32"/>
        <v>0</v>
      </c>
      <c r="J950" s="635"/>
      <c r="K950" s="693"/>
      <c r="L950" s="693"/>
      <c r="M950" s="635"/>
      <c r="N950" s="693"/>
      <c r="O950" s="693"/>
      <c r="P950" s="1841"/>
      <c r="Q950" s="773"/>
      <c r="R950" s="773"/>
      <c r="S950" s="773"/>
      <c r="T950" s="773"/>
      <c r="U950" s="773"/>
      <c r="V950" s="773"/>
      <c r="W950" s="773"/>
      <c r="X950" s="773"/>
      <c r="Y950" s="773"/>
      <c r="Z950" s="773"/>
      <c r="AA950" s="773"/>
      <c r="AB950" s="773"/>
      <c r="AC950" s="773"/>
      <c r="AD950" s="773"/>
      <c r="AE950" s="773"/>
      <c r="AF950" s="773"/>
      <c r="AG950" s="773"/>
      <c r="AH950" s="773"/>
      <c r="AI950" s="773"/>
      <c r="AJ950" s="773"/>
      <c r="AK950" s="773"/>
      <c r="AL950" s="773"/>
      <c r="AM950" s="773"/>
      <c r="AN950" s="773"/>
      <c r="AO950" s="773"/>
      <c r="AP950" s="773"/>
      <c r="AQ950" s="773"/>
      <c r="AR950" s="773"/>
      <c r="AS950" s="773"/>
      <c r="AT950" s="773"/>
      <c r="AU950" s="773"/>
      <c r="AV950" s="773"/>
      <c r="AW950" s="773"/>
      <c r="AX950" s="773"/>
      <c r="AY950" s="773"/>
      <c r="AZ950" s="773"/>
      <c r="BA950" s="773"/>
      <c r="BB950" s="773"/>
      <c r="BC950" s="773"/>
      <c r="BD950" s="773"/>
      <c r="BE950" s="773"/>
      <c r="BF950" s="773"/>
      <c r="BG950" s="773"/>
      <c r="BH950" s="773"/>
      <c r="BI950" s="773"/>
      <c r="BJ950" s="773"/>
      <c r="BK950" s="773"/>
      <c r="BL950" s="773"/>
      <c r="BM950" s="773"/>
      <c r="BN950" s="773"/>
      <c r="BO950" s="773"/>
      <c r="BP950" s="773"/>
      <c r="BQ950" s="773"/>
      <c r="BR950" s="773"/>
      <c r="BS950" s="773"/>
      <c r="BT950" s="773"/>
      <c r="BU950" s="773"/>
      <c r="BV950" s="773"/>
      <c r="BW950" s="773"/>
      <c r="BX950" s="773"/>
      <c r="BY950" s="773"/>
      <c r="BZ950" s="773"/>
      <c r="CA950" s="773"/>
      <c r="CB950" s="773"/>
      <c r="CC950" s="773"/>
      <c r="CD950" s="773"/>
      <c r="CE950" s="773"/>
      <c r="CF950" s="773"/>
      <c r="CG950" s="773"/>
      <c r="CH950" s="773"/>
      <c r="CI950" s="773"/>
      <c r="CJ950" s="773"/>
      <c r="CK950" s="773"/>
      <c r="CL950" s="773"/>
      <c r="CM950" s="773"/>
      <c r="CN950" s="773"/>
      <c r="CO950" s="773"/>
      <c r="CP950" s="773"/>
      <c r="CQ950" s="773"/>
      <c r="CR950" s="773"/>
      <c r="CS950" s="773"/>
      <c r="CT950" s="773"/>
      <c r="CU950" s="773"/>
      <c r="CV950" s="773"/>
      <c r="CW950" s="773"/>
      <c r="CX950" s="773"/>
      <c r="CY950" s="773"/>
      <c r="CZ950" s="773"/>
      <c r="DA950" s="773"/>
      <c r="DB950" s="773"/>
      <c r="DC950" s="773"/>
      <c r="DD950" s="773"/>
      <c r="DE950" s="773"/>
      <c r="DF950" s="773"/>
      <c r="DG950" s="773"/>
      <c r="DH950" s="773"/>
      <c r="DI950" s="773"/>
      <c r="DJ950" s="773"/>
      <c r="DK950" s="773"/>
      <c r="DL950" s="773"/>
      <c r="DM950" s="773"/>
      <c r="DN950" s="773"/>
      <c r="DO950" s="773"/>
      <c r="DP950" s="773"/>
      <c r="DQ950" s="773"/>
      <c r="DR950" s="773"/>
      <c r="DS950" s="773"/>
      <c r="DT950" s="773"/>
      <c r="DU950" s="773"/>
      <c r="DV950" s="773"/>
      <c r="DW950" s="773"/>
      <c r="DX950" s="773"/>
      <c r="DY950" s="773"/>
      <c r="DZ950" s="773"/>
      <c r="EA950" s="773"/>
      <c r="EB950" s="773"/>
      <c r="EC950" s="773"/>
      <c r="ED950" s="773"/>
      <c r="EE950" s="773"/>
      <c r="EF950" s="773"/>
      <c r="EG950" s="773"/>
      <c r="EH950" s="773"/>
      <c r="EI950" s="773"/>
      <c r="EJ950" s="773"/>
      <c r="EK950" s="773"/>
      <c r="EL950" s="773"/>
      <c r="EM950" s="773"/>
      <c r="EN950" s="773"/>
      <c r="EO950" s="773"/>
      <c r="EP950" s="773"/>
      <c r="EQ950" s="773"/>
      <c r="ER950" s="773"/>
      <c r="ES950" s="773"/>
      <c r="ET950" s="773"/>
      <c r="EU950" s="773"/>
      <c r="EV950" s="773"/>
      <c r="EW950" s="773"/>
      <c r="EX950" s="773"/>
      <c r="EY950" s="773"/>
      <c r="EZ950" s="773"/>
      <c r="FA950" s="773"/>
      <c r="FB950" s="773"/>
      <c r="FC950" s="773"/>
      <c r="FD950" s="773"/>
      <c r="FE950" s="773"/>
      <c r="FF950" s="773"/>
      <c r="FG950" s="773"/>
      <c r="FH950" s="773"/>
      <c r="FI950" s="773"/>
      <c r="FJ950" s="773"/>
      <c r="FK950" s="773"/>
      <c r="FL950" s="773"/>
      <c r="FM950" s="773"/>
      <c r="FN950" s="773"/>
      <c r="FO950" s="773"/>
      <c r="FP950" s="773"/>
      <c r="FQ950" s="773"/>
      <c r="FR950" s="773"/>
      <c r="FS950" s="773"/>
      <c r="FT950" s="773"/>
      <c r="FU950" s="773"/>
      <c r="FV950" s="773"/>
      <c r="FW950" s="773"/>
      <c r="FX950" s="773"/>
      <c r="FY950" s="773"/>
      <c r="FZ950" s="773"/>
      <c r="GA950" s="773"/>
      <c r="GB950" s="773"/>
      <c r="GC950" s="773"/>
      <c r="GD950" s="773"/>
      <c r="GE950" s="773"/>
      <c r="GF950" s="773"/>
      <c r="GG950" s="773"/>
      <c r="GH950" s="773"/>
      <c r="GI950" s="773"/>
      <c r="GJ950" s="773"/>
      <c r="GK950" s="773"/>
      <c r="GL950" s="773"/>
      <c r="GM950" s="773"/>
      <c r="GN950" s="773"/>
      <c r="GO950" s="773"/>
      <c r="GP950" s="773"/>
      <c r="GQ950" s="773"/>
      <c r="GR950" s="773"/>
      <c r="GS950" s="773"/>
      <c r="GT950" s="773"/>
      <c r="GU950" s="773"/>
      <c r="GV950" s="773"/>
      <c r="GW950" s="773"/>
      <c r="GX950" s="773"/>
      <c r="GY950" s="773"/>
      <c r="GZ950" s="773"/>
      <c r="HA950" s="773"/>
      <c r="HB950" s="773"/>
      <c r="HC950" s="773"/>
      <c r="HD950" s="773"/>
      <c r="HE950" s="773"/>
      <c r="HF950" s="773"/>
      <c r="HG950" s="773"/>
      <c r="HH950" s="773"/>
      <c r="HI950" s="773"/>
      <c r="HJ950" s="773"/>
      <c r="HK950" s="773"/>
      <c r="HL950" s="773"/>
      <c r="HM950" s="773"/>
      <c r="HN950" s="773"/>
      <c r="HO950" s="773"/>
      <c r="HP950" s="773"/>
      <c r="HQ950" s="773"/>
      <c r="HR950" s="773"/>
      <c r="HS950" s="773"/>
      <c r="HT950" s="773"/>
      <c r="HU950" s="773"/>
      <c r="HV950" s="773"/>
      <c r="HW950" s="773"/>
      <c r="HX950" s="773"/>
      <c r="HY950" s="773"/>
      <c r="HZ950" s="773"/>
      <c r="IA950" s="773"/>
      <c r="IB950" s="773"/>
      <c r="IC950" s="773"/>
      <c r="ID950" s="773"/>
      <c r="IE950" s="773"/>
      <c r="IF950" s="773"/>
      <c r="IG950" s="773"/>
      <c r="IH950" s="773"/>
      <c r="II950" s="773"/>
      <c r="IJ950" s="773"/>
      <c r="IK950" s="773"/>
      <c r="IL950" s="773"/>
      <c r="IM950" s="773"/>
      <c r="IN950" s="773"/>
      <c r="IO950" s="773"/>
      <c r="IP950" s="773"/>
      <c r="IQ950" s="773"/>
      <c r="IR950" s="773"/>
    </row>
    <row r="951" spans="1:252" ht="13.5" x14ac:dyDescent="0.2">
      <c r="A951" s="606">
        <v>20</v>
      </c>
      <c r="B951" s="637" t="s">
        <v>2063</v>
      </c>
      <c r="C951" s="660" t="s">
        <v>701</v>
      </c>
      <c r="D951" s="575">
        <v>3</v>
      </c>
      <c r="E951" s="661">
        <v>2008</v>
      </c>
      <c r="F951" s="1074">
        <v>801.9</v>
      </c>
      <c r="G951" s="784">
        <f t="shared" si="31"/>
        <v>801.9</v>
      </c>
      <c r="H951" s="1075">
        <v>100</v>
      </c>
      <c r="I951" s="784">
        <f t="shared" si="32"/>
        <v>0</v>
      </c>
      <c r="J951" s="635"/>
      <c r="K951" s="693"/>
      <c r="L951" s="693"/>
      <c r="M951" s="635"/>
      <c r="N951" s="693"/>
      <c r="O951" s="693"/>
      <c r="P951" s="1841"/>
      <c r="Q951" s="773"/>
      <c r="R951" s="773"/>
      <c r="S951" s="773"/>
      <c r="T951" s="773"/>
      <c r="U951" s="773"/>
      <c r="V951" s="773"/>
      <c r="W951" s="773"/>
      <c r="X951" s="773"/>
      <c r="Y951" s="773"/>
      <c r="Z951" s="773"/>
      <c r="AA951" s="773"/>
      <c r="AB951" s="773"/>
      <c r="AC951" s="773"/>
      <c r="AD951" s="773"/>
      <c r="AE951" s="773"/>
      <c r="AF951" s="773"/>
      <c r="AG951" s="773"/>
      <c r="AH951" s="773"/>
      <c r="AI951" s="773"/>
      <c r="AJ951" s="773"/>
      <c r="AK951" s="773"/>
      <c r="AL951" s="773"/>
      <c r="AM951" s="773"/>
      <c r="AN951" s="773"/>
      <c r="AO951" s="773"/>
      <c r="AP951" s="773"/>
      <c r="AQ951" s="773"/>
      <c r="AR951" s="773"/>
      <c r="AS951" s="773"/>
      <c r="AT951" s="773"/>
      <c r="AU951" s="773"/>
      <c r="AV951" s="773"/>
      <c r="AW951" s="773"/>
      <c r="AX951" s="773"/>
      <c r="AY951" s="773"/>
      <c r="AZ951" s="773"/>
      <c r="BA951" s="773"/>
      <c r="BB951" s="773"/>
      <c r="BC951" s="773"/>
      <c r="BD951" s="773"/>
      <c r="BE951" s="773"/>
      <c r="BF951" s="773"/>
      <c r="BG951" s="773"/>
      <c r="BH951" s="773"/>
      <c r="BI951" s="773"/>
      <c r="BJ951" s="773"/>
      <c r="BK951" s="773"/>
      <c r="BL951" s="773"/>
      <c r="BM951" s="773"/>
      <c r="BN951" s="773"/>
      <c r="BO951" s="773"/>
      <c r="BP951" s="773"/>
      <c r="BQ951" s="773"/>
      <c r="BR951" s="773"/>
      <c r="BS951" s="773"/>
      <c r="BT951" s="773"/>
      <c r="BU951" s="773"/>
      <c r="BV951" s="773"/>
      <c r="BW951" s="773"/>
      <c r="BX951" s="773"/>
      <c r="BY951" s="773"/>
      <c r="BZ951" s="773"/>
      <c r="CA951" s="773"/>
      <c r="CB951" s="773"/>
      <c r="CC951" s="773"/>
      <c r="CD951" s="773"/>
      <c r="CE951" s="773"/>
      <c r="CF951" s="773"/>
      <c r="CG951" s="773"/>
      <c r="CH951" s="773"/>
      <c r="CI951" s="773"/>
      <c r="CJ951" s="773"/>
      <c r="CK951" s="773"/>
      <c r="CL951" s="773"/>
      <c r="CM951" s="773"/>
      <c r="CN951" s="773"/>
      <c r="CO951" s="773"/>
      <c r="CP951" s="773"/>
      <c r="CQ951" s="773"/>
      <c r="CR951" s="773"/>
      <c r="CS951" s="773"/>
      <c r="CT951" s="773"/>
      <c r="CU951" s="773"/>
      <c r="CV951" s="773"/>
      <c r="CW951" s="773"/>
      <c r="CX951" s="773"/>
      <c r="CY951" s="773"/>
      <c r="CZ951" s="773"/>
      <c r="DA951" s="773"/>
      <c r="DB951" s="773"/>
      <c r="DC951" s="773"/>
      <c r="DD951" s="773"/>
      <c r="DE951" s="773"/>
      <c r="DF951" s="773"/>
      <c r="DG951" s="773"/>
      <c r="DH951" s="773"/>
      <c r="DI951" s="773"/>
      <c r="DJ951" s="773"/>
      <c r="DK951" s="773"/>
      <c r="DL951" s="773"/>
      <c r="DM951" s="773"/>
      <c r="DN951" s="773"/>
      <c r="DO951" s="773"/>
      <c r="DP951" s="773"/>
      <c r="DQ951" s="773"/>
      <c r="DR951" s="773"/>
      <c r="DS951" s="773"/>
      <c r="DT951" s="773"/>
      <c r="DU951" s="773"/>
      <c r="DV951" s="773"/>
      <c r="DW951" s="773"/>
      <c r="DX951" s="773"/>
      <c r="DY951" s="773"/>
      <c r="DZ951" s="773"/>
      <c r="EA951" s="773"/>
      <c r="EB951" s="773"/>
      <c r="EC951" s="773"/>
      <c r="ED951" s="773"/>
      <c r="EE951" s="773"/>
      <c r="EF951" s="773"/>
      <c r="EG951" s="773"/>
      <c r="EH951" s="773"/>
      <c r="EI951" s="773"/>
      <c r="EJ951" s="773"/>
      <c r="EK951" s="773"/>
      <c r="EL951" s="773"/>
      <c r="EM951" s="773"/>
      <c r="EN951" s="773"/>
      <c r="EO951" s="773"/>
      <c r="EP951" s="773"/>
      <c r="EQ951" s="773"/>
      <c r="ER951" s="773"/>
      <c r="ES951" s="773"/>
      <c r="ET951" s="773"/>
      <c r="EU951" s="773"/>
      <c r="EV951" s="773"/>
      <c r="EW951" s="773"/>
      <c r="EX951" s="773"/>
      <c r="EY951" s="773"/>
      <c r="EZ951" s="773"/>
      <c r="FA951" s="773"/>
      <c r="FB951" s="773"/>
      <c r="FC951" s="773"/>
      <c r="FD951" s="773"/>
      <c r="FE951" s="773"/>
      <c r="FF951" s="773"/>
      <c r="FG951" s="773"/>
      <c r="FH951" s="773"/>
      <c r="FI951" s="773"/>
      <c r="FJ951" s="773"/>
      <c r="FK951" s="773"/>
      <c r="FL951" s="773"/>
      <c r="FM951" s="773"/>
      <c r="FN951" s="773"/>
      <c r="FO951" s="773"/>
      <c r="FP951" s="773"/>
      <c r="FQ951" s="773"/>
      <c r="FR951" s="773"/>
      <c r="FS951" s="773"/>
      <c r="FT951" s="773"/>
      <c r="FU951" s="773"/>
      <c r="FV951" s="773"/>
      <c r="FW951" s="773"/>
      <c r="FX951" s="773"/>
      <c r="FY951" s="773"/>
      <c r="FZ951" s="773"/>
      <c r="GA951" s="773"/>
      <c r="GB951" s="773"/>
      <c r="GC951" s="773"/>
      <c r="GD951" s="773"/>
      <c r="GE951" s="773"/>
      <c r="GF951" s="773"/>
      <c r="GG951" s="773"/>
      <c r="GH951" s="773"/>
      <c r="GI951" s="773"/>
      <c r="GJ951" s="773"/>
      <c r="GK951" s="773"/>
      <c r="GL951" s="773"/>
      <c r="GM951" s="773"/>
      <c r="GN951" s="773"/>
      <c r="GO951" s="773"/>
      <c r="GP951" s="773"/>
      <c r="GQ951" s="773"/>
      <c r="GR951" s="773"/>
      <c r="GS951" s="773"/>
      <c r="GT951" s="773"/>
      <c r="GU951" s="773"/>
      <c r="GV951" s="773"/>
      <c r="GW951" s="773"/>
      <c r="GX951" s="773"/>
      <c r="GY951" s="773"/>
      <c r="GZ951" s="773"/>
      <c r="HA951" s="773"/>
      <c r="HB951" s="773"/>
      <c r="HC951" s="773"/>
      <c r="HD951" s="773"/>
      <c r="HE951" s="773"/>
      <c r="HF951" s="773"/>
      <c r="HG951" s="773"/>
      <c r="HH951" s="773"/>
      <c r="HI951" s="773"/>
      <c r="HJ951" s="773"/>
      <c r="HK951" s="773"/>
      <c r="HL951" s="773"/>
      <c r="HM951" s="773"/>
      <c r="HN951" s="773"/>
      <c r="HO951" s="773"/>
      <c r="HP951" s="773"/>
      <c r="HQ951" s="773"/>
      <c r="HR951" s="773"/>
      <c r="HS951" s="773"/>
      <c r="HT951" s="773"/>
      <c r="HU951" s="773"/>
      <c r="HV951" s="773"/>
      <c r="HW951" s="773"/>
      <c r="HX951" s="773"/>
      <c r="HY951" s="773"/>
      <c r="HZ951" s="773"/>
      <c r="IA951" s="773"/>
      <c r="IB951" s="773"/>
      <c r="IC951" s="773"/>
      <c r="ID951" s="773"/>
      <c r="IE951" s="773"/>
      <c r="IF951" s="773"/>
      <c r="IG951" s="773"/>
      <c r="IH951" s="773"/>
      <c r="II951" s="773"/>
      <c r="IJ951" s="773"/>
      <c r="IK951" s="773"/>
      <c r="IL951" s="773"/>
      <c r="IM951" s="773"/>
      <c r="IN951" s="773"/>
      <c r="IO951" s="773"/>
      <c r="IP951" s="773"/>
      <c r="IQ951" s="773"/>
      <c r="IR951" s="773"/>
    </row>
    <row r="952" spans="1:252" ht="13.5" x14ac:dyDescent="0.2">
      <c r="A952" s="606">
        <v>21</v>
      </c>
      <c r="B952" s="637" t="s">
        <v>2063</v>
      </c>
      <c r="C952" s="660" t="s">
        <v>701</v>
      </c>
      <c r="D952" s="575">
        <v>1</v>
      </c>
      <c r="E952" s="661">
        <v>2008</v>
      </c>
      <c r="F952" s="1074">
        <v>241.7</v>
      </c>
      <c r="G952" s="784">
        <f t="shared" si="31"/>
        <v>241.7</v>
      </c>
      <c r="H952" s="1075">
        <v>100</v>
      </c>
      <c r="I952" s="784">
        <f t="shared" si="32"/>
        <v>0</v>
      </c>
      <c r="J952" s="635"/>
      <c r="K952" s="693"/>
      <c r="L952" s="693"/>
      <c r="M952" s="635"/>
      <c r="N952" s="693"/>
      <c r="O952" s="693"/>
      <c r="P952" s="1841"/>
      <c r="Q952" s="773"/>
      <c r="R952" s="773"/>
      <c r="S952" s="773"/>
      <c r="T952" s="773"/>
      <c r="U952" s="773"/>
      <c r="V952" s="773"/>
      <c r="W952" s="773"/>
      <c r="X952" s="773"/>
      <c r="Y952" s="773"/>
      <c r="Z952" s="773"/>
      <c r="AA952" s="773"/>
      <c r="AB952" s="773"/>
      <c r="AC952" s="773"/>
      <c r="AD952" s="773"/>
      <c r="AE952" s="773"/>
      <c r="AF952" s="773"/>
      <c r="AG952" s="773"/>
      <c r="AH952" s="773"/>
      <c r="AI952" s="773"/>
      <c r="AJ952" s="773"/>
      <c r="AK952" s="773"/>
      <c r="AL952" s="773"/>
      <c r="AM952" s="773"/>
      <c r="AN952" s="773"/>
      <c r="AO952" s="773"/>
      <c r="AP952" s="773"/>
      <c r="AQ952" s="773"/>
      <c r="AR952" s="773"/>
      <c r="AS952" s="773"/>
      <c r="AT952" s="773"/>
      <c r="AU952" s="773"/>
      <c r="AV952" s="773"/>
      <c r="AW952" s="773"/>
      <c r="AX952" s="773"/>
      <c r="AY952" s="773"/>
      <c r="AZ952" s="773"/>
      <c r="BA952" s="773"/>
      <c r="BB952" s="773"/>
      <c r="BC952" s="773"/>
      <c r="BD952" s="773"/>
      <c r="BE952" s="773"/>
      <c r="BF952" s="773"/>
      <c r="BG952" s="773"/>
      <c r="BH952" s="773"/>
      <c r="BI952" s="773"/>
      <c r="BJ952" s="773"/>
      <c r="BK952" s="773"/>
      <c r="BL952" s="773"/>
      <c r="BM952" s="773"/>
      <c r="BN952" s="773"/>
      <c r="BO952" s="773"/>
      <c r="BP952" s="773"/>
      <c r="BQ952" s="773"/>
      <c r="BR952" s="773"/>
      <c r="BS952" s="773"/>
      <c r="BT952" s="773"/>
      <c r="BU952" s="773"/>
      <c r="BV952" s="773"/>
      <c r="BW952" s="773"/>
      <c r="BX952" s="773"/>
      <c r="BY952" s="773"/>
      <c r="BZ952" s="773"/>
      <c r="CA952" s="773"/>
      <c r="CB952" s="773"/>
      <c r="CC952" s="773"/>
      <c r="CD952" s="773"/>
      <c r="CE952" s="773"/>
      <c r="CF952" s="773"/>
      <c r="CG952" s="773"/>
      <c r="CH952" s="773"/>
      <c r="CI952" s="773"/>
      <c r="CJ952" s="773"/>
      <c r="CK952" s="773"/>
      <c r="CL952" s="773"/>
      <c r="CM952" s="773"/>
      <c r="CN952" s="773"/>
      <c r="CO952" s="773"/>
      <c r="CP952" s="773"/>
      <c r="CQ952" s="773"/>
      <c r="CR952" s="773"/>
      <c r="CS952" s="773"/>
      <c r="CT952" s="773"/>
      <c r="CU952" s="773"/>
      <c r="CV952" s="773"/>
      <c r="CW952" s="773"/>
      <c r="CX952" s="773"/>
      <c r="CY952" s="773"/>
      <c r="CZ952" s="773"/>
      <c r="DA952" s="773"/>
      <c r="DB952" s="773"/>
      <c r="DC952" s="773"/>
      <c r="DD952" s="773"/>
      <c r="DE952" s="773"/>
      <c r="DF952" s="773"/>
      <c r="DG952" s="773"/>
      <c r="DH952" s="773"/>
      <c r="DI952" s="773"/>
      <c r="DJ952" s="773"/>
      <c r="DK952" s="773"/>
      <c r="DL952" s="773"/>
      <c r="DM952" s="773"/>
      <c r="DN952" s="773"/>
      <c r="DO952" s="773"/>
      <c r="DP952" s="773"/>
      <c r="DQ952" s="773"/>
      <c r="DR952" s="773"/>
      <c r="DS952" s="773"/>
      <c r="DT952" s="773"/>
      <c r="DU952" s="773"/>
      <c r="DV952" s="773"/>
      <c r="DW952" s="773"/>
      <c r="DX952" s="773"/>
      <c r="DY952" s="773"/>
      <c r="DZ952" s="773"/>
      <c r="EA952" s="773"/>
      <c r="EB952" s="773"/>
      <c r="EC952" s="773"/>
      <c r="ED952" s="773"/>
      <c r="EE952" s="773"/>
      <c r="EF952" s="773"/>
      <c r="EG952" s="773"/>
      <c r="EH952" s="773"/>
      <c r="EI952" s="773"/>
      <c r="EJ952" s="773"/>
      <c r="EK952" s="773"/>
      <c r="EL952" s="773"/>
      <c r="EM952" s="773"/>
      <c r="EN952" s="773"/>
      <c r="EO952" s="773"/>
      <c r="EP952" s="773"/>
      <c r="EQ952" s="773"/>
      <c r="ER952" s="773"/>
      <c r="ES952" s="773"/>
      <c r="ET952" s="773"/>
      <c r="EU952" s="773"/>
      <c r="EV952" s="773"/>
      <c r="EW952" s="773"/>
      <c r="EX952" s="773"/>
      <c r="EY952" s="773"/>
      <c r="EZ952" s="773"/>
      <c r="FA952" s="773"/>
      <c r="FB952" s="773"/>
      <c r="FC952" s="773"/>
      <c r="FD952" s="773"/>
      <c r="FE952" s="773"/>
      <c r="FF952" s="773"/>
      <c r="FG952" s="773"/>
      <c r="FH952" s="773"/>
      <c r="FI952" s="773"/>
      <c r="FJ952" s="773"/>
      <c r="FK952" s="773"/>
      <c r="FL952" s="773"/>
      <c r="FM952" s="773"/>
      <c r="FN952" s="773"/>
      <c r="FO952" s="773"/>
      <c r="FP952" s="773"/>
      <c r="FQ952" s="773"/>
      <c r="FR952" s="773"/>
      <c r="FS952" s="773"/>
      <c r="FT952" s="773"/>
      <c r="FU952" s="773"/>
      <c r="FV952" s="773"/>
      <c r="FW952" s="773"/>
      <c r="FX952" s="773"/>
      <c r="FY952" s="773"/>
      <c r="FZ952" s="773"/>
      <c r="GA952" s="773"/>
      <c r="GB952" s="773"/>
      <c r="GC952" s="773"/>
      <c r="GD952" s="773"/>
      <c r="GE952" s="773"/>
      <c r="GF952" s="773"/>
      <c r="GG952" s="773"/>
      <c r="GH952" s="773"/>
      <c r="GI952" s="773"/>
      <c r="GJ952" s="773"/>
      <c r="GK952" s="773"/>
      <c r="GL952" s="773"/>
      <c r="GM952" s="773"/>
      <c r="GN952" s="773"/>
      <c r="GO952" s="773"/>
      <c r="GP952" s="773"/>
      <c r="GQ952" s="773"/>
      <c r="GR952" s="773"/>
      <c r="GS952" s="773"/>
      <c r="GT952" s="773"/>
      <c r="GU952" s="773"/>
      <c r="GV952" s="773"/>
      <c r="GW952" s="773"/>
      <c r="GX952" s="773"/>
      <c r="GY952" s="773"/>
      <c r="GZ952" s="773"/>
      <c r="HA952" s="773"/>
      <c r="HB952" s="773"/>
      <c r="HC952" s="773"/>
      <c r="HD952" s="773"/>
      <c r="HE952" s="773"/>
      <c r="HF952" s="773"/>
      <c r="HG952" s="773"/>
      <c r="HH952" s="773"/>
      <c r="HI952" s="773"/>
      <c r="HJ952" s="773"/>
      <c r="HK952" s="773"/>
      <c r="HL952" s="773"/>
      <c r="HM952" s="773"/>
      <c r="HN952" s="773"/>
      <c r="HO952" s="773"/>
      <c r="HP952" s="773"/>
      <c r="HQ952" s="773"/>
      <c r="HR952" s="773"/>
      <c r="HS952" s="773"/>
      <c r="HT952" s="773"/>
      <c r="HU952" s="773"/>
      <c r="HV952" s="773"/>
      <c r="HW952" s="773"/>
      <c r="HX952" s="773"/>
      <c r="HY952" s="773"/>
      <c r="HZ952" s="773"/>
      <c r="IA952" s="773"/>
      <c r="IB952" s="773"/>
      <c r="IC952" s="773"/>
      <c r="ID952" s="773"/>
      <c r="IE952" s="773"/>
      <c r="IF952" s="773"/>
      <c r="IG952" s="773"/>
      <c r="IH952" s="773"/>
      <c r="II952" s="773"/>
      <c r="IJ952" s="773"/>
      <c r="IK952" s="773"/>
      <c r="IL952" s="773"/>
      <c r="IM952" s="773"/>
      <c r="IN952" s="773"/>
      <c r="IO952" s="773"/>
      <c r="IP952" s="773"/>
      <c r="IQ952" s="773"/>
      <c r="IR952" s="773"/>
    </row>
    <row r="953" spans="1:252" ht="13.5" x14ac:dyDescent="0.2">
      <c r="A953" s="606">
        <v>22</v>
      </c>
      <c r="B953" s="637" t="s">
        <v>2064</v>
      </c>
      <c r="C953" s="660" t="s">
        <v>701</v>
      </c>
      <c r="D953" s="575">
        <v>2</v>
      </c>
      <c r="E953" s="661">
        <v>2008</v>
      </c>
      <c r="F953" s="1074">
        <v>628.4</v>
      </c>
      <c r="G953" s="784">
        <f t="shared" si="31"/>
        <v>628.4</v>
      </c>
      <c r="H953" s="1075">
        <v>100</v>
      </c>
      <c r="I953" s="784">
        <f t="shared" si="32"/>
        <v>0</v>
      </c>
      <c r="J953" s="635"/>
      <c r="K953" s="693"/>
      <c r="L953" s="693"/>
      <c r="M953" s="635"/>
      <c r="N953" s="693"/>
      <c r="O953" s="693"/>
      <c r="P953" s="1841"/>
      <c r="Q953" s="773"/>
      <c r="R953" s="773"/>
      <c r="S953" s="773"/>
      <c r="T953" s="773"/>
      <c r="U953" s="773"/>
      <c r="V953" s="773"/>
      <c r="W953" s="773"/>
      <c r="X953" s="773"/>
      <c r="Y953" s="773"/>
      <c r="Z953" s="773"/>
      <c r="AA953" s="773"/>
      <c r="AB953" s="773"/>
      <c r="AC953" s="773"/>
      <c r="AD953" s="773"/>
      <c r="AE953" s="773"/>
      <c r="AF953" s="773"/>
      <c r="AG953" s="773"/>
      <c r="AH953" s="773"/>
      <c r="AI953" s="773"/>
      <c r="AJ953" s="773"/>
      <c r="AK953" s="773"/>
      <c r="AL953" s="773"/>
      <c r="AM953" s="773"/>
      <c r="AN953" s="773"/>
      <c r="AO953" s="773"/>
      <c r="AP953" s="773"/>
      <c r="AQ953" s="773"/>
      <c r="AR953" s="773"/>
      <c r="AS953" s="773"/>
      <c r="AT953" s="773"/>
      <c r="AU953" s="773"/>
      <c r="AV953" s="773"/>
      <c r="AW953" s="773"/>
      <c r="AX953" s="773"/>
      <c r="AY953" s="773"/>
      <c r="AZ953" s="773"/>
      <c r="BA953" s="773"/>
      <c r="BB953" s="773"/>
      <c r="BC953" s="773"/>
      <c r="BD953" s="773"/>
      <c r="BE953" s="773"/>
      <c r="BF953" s="773"/>
      <c r="BG953" s="773"/>
      <c r="BH953" s="773"/>
      <c r="BI953" s="773"/>
      <c r="BJ953" s="773"/>
      <c r="BK953" s="773"/>
      <c r="BL953" s="773"/>
      <c r="BM953" s="773"/>
      <c r="BN953" s="773"/>
      <c r="BO953" s="773"/>
      <c r="BP953" s="773"/>
      <c r="BQ953" s="773"/>
      <c r="BR953" s="773"/>
      <c r="BS953" s="773"/>
      <c r="BT953" s="773"/>
      <c r="BU953" s="773"/>
      <c r="BV953" s="773"/>
      <c r="BW953" s="773"/>
      <c r="BX953" s="773"/>
      <c r="BY953" s="773"/>
      <c r="BZ953" s="773"/>
      <c r="CA953" s="773"/>
      <c r="CB953" s="773"/>
      <c r="CC953" s="773"/>
      <c r="CD953" s="773"/>
      <c r="CE953" s="773"/>
      <c r="CF953" s="773"/>
      <c r="CG953" s="773"/>
      <c r="CH953" s="773"/>
      <c r="CI953" s="773"/>
      <c r="CJ953" s="773"/>
      <c r="CK953" s="773"/>
      <c r="CL953" s="773"/>
      <c r="CM953" s="773"/>
      <c r="CN953" s="773"/>
      <c r="CO953" s="773"/>
      <c r="CP953" s="773"/>
      <c r="CQ953" s="773"/>
      <c r="CR953" s="773"/>
      <c r="CS953" s="773"/>
      <c r="CT953" s="773"/>
      <c r="CU953" s="773"/>
      <c r="CV953" s="773"/>
      <c r="CW953" s="773"/>
      <c r="CX953" s="773"/>
      <c r="CY953" s="773"/>
      <c r="CZ953" s="773"/>
      <c r="DA953" s="773"/>
      <c r="DB953" s="773"/>
      <c r="DC953" s="773"/>
      <c r="DD953" s="773"/>
      <c r="DE953" s="773"/>
      <c r="DF953" s="773"/>
      <c r="DG953" s="773"/>
      <c r="DH953" s="773"/>
      <c r="DI953" s="773"/>
      <c r="DJ953" s="773"/>
      <c r="DK953" s="773"/>
      <c r="DL953" s="773"/>
      <c r="DM953" s="773"/>
      <c r="DN953" s="773"/>
      <c r="DO953" s="773"/>
      <c r="DP953" s="773"/>
      <c r="DQ953" s="773"/>
      <c r="DR953" s="773"/>
      <c r="DS953" s="773"/>
      <c r="DT953" s="773"/>
      <c r="DU953" s="773"/>
      <c r="DV953" s="773"/>
      <c r="DW953" s="773"/>
      <c r="DX953" s="773"/>
      <c r="DY953" s="773"/>
      <c r="DZ953" s="773"/>
      <c r="EA953" s="773"/>
      <c r="EB953" s="773"/>
      <c r="EC953" s="773"/>
      <c r="ED953" s="773"/>
      <c r="EE953" s="773"/>
      <c r="EF953" s="773"/>
      <c r="EG953" s="773"/>
      <c r="EH953" s="773"/>
      <c r="EI953" s="773"/>
      <c r="EJ953" s="773"/>
      <c r="EK953" s="773"/>
      <c r="EL953" s="773"/>
      <c r="EM953" s="773"/>
      <c r="EN953" s="773"/>
      <c r="EO953" s="773"/>
      <c r="EP953" s="773"/>
      <c r="EQ953" s="773"/>
      <c r="ER953" s="773"/>
      <c r="ES953" s="773"/>
      <c r="ET953" s="773"/>
      <c r="EU953" s="773"/>
      <c r="EV953" s="773"/>
      <c r="EW953" s="773"/>
      <c r="EX953" s="773"/>
      <c r="EY953" s="773"/>
      <c r="EZ953" s="773"/>
      <c r="FA953" s="773"/>
      <c r="FB953" s="773"/>
      <c r="FC953" s="773"/>
      <c r="FD953" s="773"/>
      <c r="FE953" s="773"/>
      <c r="FF953" s="773"/>
      <c r="FG953" s="773"/>
      <c r="FH953" s="773"/>
      <c r="FI953" s="773"/>
      <c r="FJ953" s="773"/>
      <c r="FK953" s="773"/>
      <c r="FL953" s="773"/>
      <c r="FM953" s="773"/>
      <c r="FN953" s="773"/>
      <c r="FO953" s="773"/>
      <c r="FP953" s="773"/>
      <c r="FQ953" s="773"/>
      <c r="FR953" s="773"/>
      <c r="FS953" s="773"/>
      <c r="FT953" s="773"/>
      <c r="FU953" s="773"/>
      <c r="FV953" s="773"/>
      <c r="FW953" s="773"/>
      <c r="FX953" s="773"/>
      <c r="FY953" s="773"/>
      <c r="FZ953" s="773"/>
      <c r="GA953" s="773"/>
      <c r="GB953" s="773"/>
      <c r="GC953" s="773"/>
      <c r="GD953" s="773"/>
      <c r="GE953" s="773"/>
      <c r="GF953" s="773"/>
      <c r="GG953" s="773"/>
      <c r="GH953" s="773"/>
      <c r="GI953" s="773"/>
      <c r="GJ953" s="773"/>
      <c r="GK953" s="773"/>
      <c r="GL953" s="773"/>
      <c r="GM953" s="773"/>
      <c r="GN953" s="773"/>
      <c r="GO953" s="773"/>
      <c r="GP953" s="773"/>
      <c r="GQ953" s="773"/>
      <c r="GR953" s="773"/>
      <c r="GS953" s="773"/>
      <c r="GT953" s="773"/>
      <c r="GU953" s="773"/>
      <c r="GV953" s="773"/>
      <c r="GW953" s="773"/>
      <c r="GX953" s="773"/>
      <c r="GY953" s="773"/>
      <c r="GZ953" s="773"/>
      <c r="HA953" s="773"/>
      <c r="HB953" s="773"/>
      <c r="HC953" s="773"/>
      <c r="HD953" s="773"/>
      <c r="HE953" s="773"/>
      <c r="HF953" s="773"/>
      <c r="HG953" s="773"/>
      <c r="HH953" s="773"/>
      <c r="HI953" s="773"/>
      <c r="HJ953" s="773"/>
      <c r="HK953" s="773"/>
      <c r="HL953" s="773"/>
      <c r="HM953" s="773"/>
      <c r="HN953" s="773"/>
      <c r="HO953" s="773"/>
      <c r="HP953" s="773"/>
      <c r="HQ953" s="773"/>
      <c r="HR953" s="773"/>
      <c r="HS953" s="773"/>
      <c r="HT953" s="773"/>
      <c r="HU953" s="773"/>
      <c r="HV953" s="773"/>
      <c r="HW953" s="773"/>
      <c r="HX953" s="773"/>
      <c r="HY953" s="773"/>
      <c r="HZ953" s="773"/>
      <c r="IA953" s="773"/>
      <c r="IB953" s="773"/>
      <c r="IC953" s="773"/>
      <c r="ID953" s="773"/>
      <c r="IE953" s="773"/>
      <c r="IF953" s="773"/>
      <c r="IG953" s="773"/>
      <c r="IH953" s="773"/>
      <c r="II953" s="773"/>
      <c r="IJ953" s="773"/>
      <c r="IK953" s="773"/>
      <c r="IL953" s="773"/>
      <c r="IM953" s="773"/>
      <c r="IN953" s="773"/>
      <c r="IO953" s="773"/>
      <c r="IP953" s="773"/>
      <c r="IQ953" s="773"/>
      <c r="IR953" s="773"/>
    </row>
    <row r="954" spans="1:252" ht="13.5" x14ac:dyDescent="0.2">
      <c r="A954" s="606">
        <v>23</v>
      </c>
      <c r="B954" s="637" t="s">
        <v>2065</v>
      </c>
      <c r="C954" s="660" t="s">
        <v>701</v>
      </c>
      <c r="D954" s="575">
        <v>4</v>
      </c>
      <c r="E954" s="661">
        <v>2008</v>
      </c>
      <c r="F954" s="1074">
        <v>1618.74</v>
      </c>
      <c r="G954" s="784">
        <f t="shared" si="31"/>
        <v>1618.74</v>
      </c>
      <c r="H954" s="1075">
        <v>100</v>
      </c>
      <c r="I954" s="784">
        <f t="shared" si="32"/>
        <v>0</v>
      </c>
      <c r="J954" s="635"/>
      <c r="K954" s="693"/>
      <c r="L954" s="693"/>
      <c r="M954" s="635"/>
      <c r="N954" s="693"/>
      <c r="O954" s="693"/>
      <c r="P954" s="1841"/>
      <c r="Q954" s="773"/>
      <c r="R954" s="773"/>
      <c r="S954" s="773"/>
      <c r="T954" s="773"/>
      <c r="U954" s="773"/>
      <c r="V954" s="773"/>
      <c r="W954" s="773"/>
      <c r="X954" s="773"/>
      <c r="Y954" s="773"/>
      <c r="Z954" s="773"/>
      <c r="AA954" s="773"/>
      <c r="AB954" s="773"/>
      <c r="AC954" s="773"/>
      <c r="AD954" s="773"/>
      <c r="AE954" s="773"/>
      <c r="AF954" s="773"/>
      <c r="AG954" s="773"/>
      <c r="AH954" s="773"/>
      <c r="AI954" s="773"/>
      <c r="AJ954" s="773"/>
      <c r="AK954" s="773"/>
      <c r="AL954" s="773"/>
      <c r="AM954" s="773"/>
      <c r="AN954" s="773"/>
      <c r="AO954" s="773"/>
      <c r="AP954" s="773"/>
      <c r="AQ954" s="773"/>
      <c r="AR954" s="773"/>
      <c r="AS954" s="773"/>
      <c r="AT954" s="773"/>
      <c r="AU954" s="773"/>
      <c r="AV954" s="773"/>
      <c r="AW954" s="773"/>
      <c r="AX954" s="773"/>
      <c r="AY954" s="773"/>
      <c r="AZ954" s="773"/>
      <c r="BA954" s="773"/>
      <c r="BB954" s="773"/>
      <c r="BC954" s="773"/>
      <c r="BD954" s="773"/>
      <c r="BE954" s="773"/>
      <c r="BF954" s="773"/>
      <c r="BG954" s="773"/>
      <c r="BH954" s="773"/>
      <c r="BI954" s="773"/>
      <c r="BJ954" s="773"/>
      <c r="BK954" s="773"/>
      <c r="BL954" s="773"/>
      <c r="BM954" s="773"/>
      <c r="BN954" s="773"/>
      <c r="BO954" s="773"/>
      <c r="BP954" s="773"/>
      <c r="BQ954" s="773"/>
      <c r="BR954" s="773"/>
      <c r="BS954" s="773"/>
      <c r="BT954" s="773"/>
      <c r="BU954" s="773"/>
      <c r="BV954" s="773"/>
      <c r="BW954" s="773"/>
      <c r="BX954" s="773"/>
      <c r="BY954" s="773"/>
      <c r="BZ954" s="773"/>
      <c r="CA954" s="773"/>
      <c r="CB954" s="773"/>
      <c r="CC954" s="773"/>
      <c r="CD954" s="773"/>
      <c r="CE954" s="773"/>
      <c r="CF954" s="773"/>
      <c r="CG954" s="773"/>
      <c r="CH954" s="773"/>
      <c r="CI954" s="773"/>
      <c r="CJ954" s="773"/>
      <c r="CK954" s="773"/>
      <c r="CL954" s="773"/>
      <c r="CM954" s="773"/>
      <c r="CN954" s="773"/>
      <c r="CO954" s="773"/>
      <c r="CP954" s="773"/>
      <c r="CQ954" s="773"/>
      <c r="CR954" s="773"/>
      <c r="CS954" s="773"/>
      <c r="CT954" s="773"/>
      <c r="CU954" s="773"/>
      <c r="CV954" s="773"/>
      <c r="CW954" s="773"/>
      <c r="CX954" s="773"/>
      <c r="CY954" s="773"/>
      <c r="CZ954" s="773"/>
      <c r="DA954" s="773"/>
      <c r="DB954" s="773"/>
      <c r="DC954" s="773"/>
      <c r="DD954" s="773"/>
      <c r="DE954" s="773"/>
      <c r="DF954" s="773"/>
      <c r="DG954" s="773"/>
      <c r="DH954" s="773"/>
      <c r="DI954" s="773"/>
      <c r="DJ954" s="773"/>
      <c r="DK954" s="773"/>
      <c r="DL954" s="773"/>
      <c r="DM954" s="773"/>
      <c r="DN954" s="773"/>
      <c r="DO954" s="773"/>
      <c r="DP954" s="773"/>
      <c r="DQ954" s="773"/>
      <c r="DR954" s="773"/>
      <c r="DS954" s="773"/>
      <c r="DT954" s="773"/>
      <c r="DU954" s="773"/>
      <c r="DV954" s="773"/>
      <c r="DW954" s="773"/>
      <c r="DX954" s="773"/>
      <c r="DY954" s="773"/>
      <c r="DZ954" s="773"/>
      <c r="EA954" s="773"/>
      <c r="EB954" s="773"/>
      <c r="EC954" s="773"/>
      <c r="ED954" s="773"/>
      <c r="EE954" s="773"/>
      <c r="EF954" s="773"/>
      <c r="EG954" s="773"/>
      <c r="EH954" s="773"/>
      <c r="EI954" s="773"/>
      <c r="EJ954" s="773"/>
      <c r="EK954" s="773"/>
      <c r="EL954" s="773"/>
      <c r="EM954" s="773"/>
      <c r="EN954" s="773"/>
      <c r="EO954" s="773"/>
      <c r="EP954" s="773"/>
      <c r="EQ954" s="773"/>
      <c r="ER954" s="773"/>
      <c r="ES954" s="773"/>
      <c r="ET954" s="773"/>
      <c r="EU954" s="773"/>
      <c r="EV954" s="773"/>
      <c r="EW954" s="773"/>
      <c r="EX954" s="773"/>
      <c r="EY954" s="773"/>
      <c r="EZ954" s="773"/>
      <c r="FA954" s="773"/>
      <c r="FB954" s="773"/>
      <c r="FC954" s="773"/>
      <c r="FD954" s="773"/>
      <c r="FE954" s="773"/>
      <c r="FF954" s="773"/>
      <c r="FG954" s="773"/>
      <c r="FH954" s="773"/>
      <c r="FI954" s="773"/>
      <c r="FJ954" s="773"/>
      <c r="FK954" s="773"/>
      <c r="FL954" s="773"/>
      <c r="FM954" s="773"/>
      <c r="FN954" s="773"/>
      <c r="FO954" s="773"/>
      <c r="FP954" s="773"/>
      <c r="FQ954" s="773"/>
      <c r="FR954" s="773"/>
      <c r="FS954" s="773"/>
      <c r="FT954" s="773"/>
      <c r="FU954" s="773"/>
      <c r="FV954" s="773"/>
      <c r="FW954" s="773"/>
      <c r="FX954" s="773"/>
      <c r="FY954" s="773"/>
      <c r="FZ954" s="773"/>
      <c r="GA954" s="773"/>
      <c r="GB954" s="773"/>
      <c r="GC954" s="773"/>
      <c r="GD954" s="773"/>
      <c r="GE954" s="773"/>
      <c r="GF954" s="773"/>
      <c r="GG954" s="773"/>
      <c r="GH954" s="773"/>
      <c r="GI954" s="773"/>
      <c r="GJ954" s="773"/>
      <c r="GK954" s="773"/>
      <c r="GL954" s="773"/>
      <c r="GM954" s="773"/>
      <c r="GN954" s="773"/>
      <c r="GO954" s="773"/>
      <c r="GP954" s="773"/>
      <c r="GQ954" s="773"/>
      <c r="GR954" s="773"/>
      <c r="GS954" s="773"/>
      <c r="GT954" s="773"/>
      <c r="GU954" s="773"/>
      <c r="GV954" s="773"/>
      <c r="GW954" s="773"/>
      <c r="GX954" s="773"/>
      <c r="GY954" s="773"/>
      <c r="GZ954" s="773"/>
      <c r="HA954" s="773"/>
      <c r="HB954" s="773"/>
      <c r="HC954" s="773"/>
      <c r="HD954" s="773"/>
      <c r="HE954" s="773"/>
      <c r="HF954" s="773"/>
      <c r="HG954" s="773"/>
      <c r="HH954" s="773"/>
      <c r="HI954" s="773"/>
      <c r="HJ954" s="773"/>
      <c r="HK954" s="773"/>
      <c r="HL954" s="773"/>
      <c r="HM954" s="773"/>
      <c r="HN954" s="773"/>
      <c r="HO954" s="773"/>
      <c r="HP954" s="773"/>
      <c r="HQ954" s="773"/>
      <c r="HR954" s="773"/>
      <c r="HS954" s="773"/>
      <c r="HT954" s="773"/>
      <c r="HU954" s="773"/>
      <c r="HV954" s="773"/>
      <c r="HW954" s="773"/>
      <c r="HX954" s="773"/>
      <c r="HY954" s="773"/>
      <c r="HZ954" s="773"/>
      <c r="IA954" s="773"/>
      <c r="IB954" s="773"/>
      <c r="IC954" s="773"/>
      <c r="ID954" s="773"/>
      <c r="IE954" s="773"/>
      <c r="IF954" s="773"/>
      <c r="IG954" s="773"/>
      <c r="IH954" s="773"/>
      <c r="II954" s="773"/>
      <c r="IJ954" s="773"/>
      <c r="IK954" s="773"/>
      <c r="IL954" s="773"/>
      <c r="IM954" s="773"/>
      <c r="IN954" s="773"/>
      <c r="IO954" s="773"/>
      <c r="IP954" s="773"/>
      <c r="IQ954" s="773"/>
      <c r="IR954" s="773"/>
    </row>
    <row r="955" spans="1:252" ht="13.5" x14ac:dyDescent="0.2">
      <c r="A955" s="606">
        <v>24</v>
      </c>
      <c r="B955" s="637" t="s">
        <v>794</v>
      </c>
      <c r="C955" s="660" t="s">
        <v>701</v>
      </c>
      <c r="D955" s="575">
        <v>1</v>
      </c>
      <c r="E955" s="661">
        <v>2008</v>
      </c>
      <c r="F955" s="1074">
        <v>267.3</v>
      </c>
      <c r="G955" s="784">
        <f t="shared" si="31"/>
        <v>267.3</v>
      </c>
      <c r="H955" s="1075">
        <v>100</v>
      </c>
      <c r="I955" s="784">
        <f t="shared" si="32"/>
        <v>0</v>
      </c>
      <c r="J955" s="635"/>
      <c r="K955" s="693"/>
      <c r="L955" s="693"/>
      <c r="M955" s="635"/>
      <c r="N955" s="693"/>
      <c r="O955" s="693"/>
      <c r="P955" s="1841"/>
      <c r="Q955" s="773"/>
      <c r="R955" s="773"/>
      <c r="S955" s="773"/>
      <c r="T955" s="773"/>
      <c r="U955" s="773"/>
      <c r="V955" s="773"/>
      <c r="W955" s="773"/>
      <c r="X955" s="773"/>
      <c r="Y955" s="773"/>
      <c r="Z955" s="773"/>
      <c r="AA955" s="773"/>
      <c r="AB955" s="773"/>
      <c r="AC955" s="773"/>
      <c r="AD955" s="773"/>
      <c r="AE955" s="773"/>
      <c r="AF955" s="773"/>
      <c r="AG955" s="773"/>
      <c r="AH955" s="773"/>
      <c r="AI955" s="773"/>
      <c r="AJ955" s="773"/>
      <c r="AK955" s="773"/>
      <c r="AL955" s="773"/>
      <c r="AM955" s="773"/>
      <c r="AN955" s="773"/>
      <c r="AO955" s="773"/>
      <c r="AP955" s="773"/>
      <c r="AQ955" s="773"/>
      <c r="AR955" s="773"/>
      <c r="AS955" s="773"/>
      <c r="AT955" s="773"/>
      <c r="AU955" s="773"/>
      <c r="AV955" s="773"/>
      <c r="AW955" s="773"/>
      <c r="AX955" s="773"/>
      <c r="AY955" s="773"/>
      <c r="AZ955" s="773"/>
      <c r="BA955" s="773"/>
      <c r="BB955" s="773"/>
      <c r="BC955" s="773"/>
      <c r="BD955" s="773"/>
      <c r="BE955" s="773"/>
      <c r="BF955" s="773"/>
      <c r="BG955" s="773"/>
      <c r="BH955" s="773"/>
      <c r="BI955" s="773"/>
      <c r="BJ955" s="773"/>
      <c r="BK955" s="773"/>
      <c r="BL955" s="773"/>
      <c r="BM955" s="773"/>
      <c r="BN955" s="773"/>
      <c r="BO955" s="773"/>
      <c r="BP955" s="773"/>
      <c r="BQ955" s="773"/>
      <c r="BR955" s="773"/>
      <c r="BS955" s="773"/>
      <c r="BT955" s="773"/>
      <c r="BU955" s="773"/>
      <c r="BV955" s="773"/>
      <c r="BW955" s="773"/>
      <c r="BX955" s="773"/>
      <c r="BY955" s="773"/>
      <c r="BZ955" s="773"/>
      <c r="CA955" s="773"/>
      <c r="CB955" s="773"/>
      <c r="CC955" s="773"/>
      <c r="CD955" s="773"/>
      <c r="CE955" s="773"/>
      <c r="CF955" s="773"/>
      <c r="CG955" s="773"/>
      <c r="CH955" s="773"/>
      <c r="CI955" s="773"/>
      <c r="CJ955" s="773"/>
      <c r="CK955" s="773"/>
      <c r="CL955" s="773"/>
      <c r="CM955" s="773"/>
      <c r="CN955" s="773"/>
      <c r="CO955" s="773"/>
      <c r="CP955" s="773"/>
      <c r="CQ955" s="773"/>
      <c r="CR955" s="773"/>
      <c r="CS955" s="773"/>
      <c r="CT955" s="773"/>
      <c r="CU955" s="773"/>
      <c r="CV955" s="773"/>
      <c r="CW955" s="773"/>
      <c r="CX955" s="773"/>
      <c r="CY955" s="773"/>
      <c r="CZ955" s="773"/>
      <c r="DA955" s="773"/>
      <c r="DB955" s="773"/>
      <c r="DC955" s="773"/>
      <c r="DD955" s="773"/>
      <c r="DE955" s="773"/>
      <c r="DF955" s="773"/>
      <c r="DG955" s="773"/>
      <c r="DH955" s="773"/>
      <c r="DI955" s="773"/>
      <c r="DJ955" s="773"/>
      <c r="DK955" s="773"/>
      <c r="DL955" s="773"/>
      <c r="DM955" s="773"/>
      <c r="DN955" s="773"/>
      <c r="DO955" s="773"/>
      <c r="DP955" s="773"/>
      <c r="DQ955" s="773"/>
      <c r="DR955" s="773"/>
      <c r="DS955" s="773"/>
      <c r="DT955" s="773"/>
      <c r="DU955" s="773"/>
      <c r="DV955" s="773"/>
      <c r="DW955" s="773"/>
      <c r="DX955" s="773"/>
      <c r="DY955" s="773"/>
      <c r="DZ955" s="773"/>
      <c r="EA955" s="773"/>
      <c r="EB955" s="773"/>
      <c r="EC955" s="773"/>
      <c r="ED955" s="773"/>
      <c r="EE955" s="773"/>
      <c r="EF955" s="773"/>
      <c r="EG955" s="773"/>
      <c r="EH955" s="773"/>
      <c r="EI955" s="773"/>
      <c r="EJ955" s="773"/>
      <c r="EK955" s="773"/>
      <c r="EL955" s="773"/>
      <c r="EM955" s="773"/>
      <c r="EN955" s="773"/>
      <c r="EO955" s="773"/>
      <c r="EP955" s="773"/>
      <c r="EQ955" s="773"/>
      <c r="ER955" s="773"/>
      <c r="ES955" s="773"/>
      <c r="ET955" s="773"/>
      <c r="EU955" s="773"/>
      <c r="EV955" s="773"/>
      <c r="EW955" s="773"/>
      <c r="EX955" s="773"/>
      <c r="EY955" s="773"/>
      <c r="EZ955" s="773"/>
      <c r="FA955" s="773"/>
      <c r="FB955" s="773"/>
      <c r="FC955" s="773"/>
      <c r="FD955" s="773"/>
      <c r="FE955" s="773"/>
      <c r="FF955" s="773"/>
      <c r="FG955" s="773"/>
      <c r="FH955" s="773"/>
      <c r="FI955" s="773"/>
      <c r="FJ955" s="773"/>
      <c r="FK955" s="773"/>
      <c r="FL955" s="773"/>
      <c r="FM955" s="773"/>
      <c r="FN955" s="773"/>
      <c r="FO955" s="773"/>
      <c r="FP955" s="773"/>
      <c r="FQ955" s="773"/>
      <c r="FR955" s="773"/>
      <c r="FS955" s="773"/>
      <c r="FT955" s="773"/>
      <c r="FU955" s="773"/>
      <c r="FV955" s="773"/>
      <c r="FW955" s="773"/>
      <c r="FX955" s="773"/>
      <c r="FY955" s="773"/>
      <c r="FZ955" s="773"/>
      <c r="GA955" s="773"/>
      <c r="GB955" s="773"/>
      <c r="GC955" s="773"/>
      <c r="GD955" s="773"/>
      <c r="GE955" s="773"/>
      <c r="GF955" s="773"/>
      <c r="GG955" s="773"/>
      <c r="GH955" s="773"/>
      <c r="GI955" s="773"/>
      <c r="GJ955" s="773"/>
      <c r="GK955" s="773"/>
      <c r="GL955" s="773"/>
      <c r="GM955" s="773"/>
      <c r="GN955" s="773"/>
      <c r="GO955" s="773"/>
      <c r="GP955" s="773"/>
      <c r="GQ955" s="773"/>
      <c r="GR955" s="773"/>
      <c r="GS955" s="773"/>
      <c r="GT955" s="773"/>
      <c r="GU955" s="773"/>
      <c r="GV955" s="773"/>
      <c r="GW955" s="773"/>
      <c r="GX955" s="773"/>
      <c r="GY955" s="773"/>
      <c r="GZ955" s="773"/>
      <c r="HA955" s="773"/>
      <c r="HB955" s="773"/>
      <c r="HC955" s="773"/>
      <c r="HD955" s="773"/>
      <c r="HE955" s="773"/>
      <c r="HF955" s="773"/>
      <c r="HG955" s="773"/>
      <c r="HH955" s="773"/>
      <c r="HI955" s="773"/>
      <c r="HJ955" s="773"/>
      <c r="HK955" s="773"/>
      <c r="HL955" s="773"/>
      <c r="HM955" s="773"/>
      <c r="HN955" s="773"/>
      <c r="HO955" s="773"/>
      <c r="HP955" s="773"/>
      <c r="HQ955" s="773"/>
      <c r="HR955" s="773"/>
      <c r="HS955" s="773"/>
      <c r="HT955" s="773"/>
      <c r="HU955" s="773"/>
      <c r="HV955" s="773"/>
      <c r="HW955" s="773"/>
      <c r="HX955" s="773"/>
      <c r="HY955" s="773"/>
      <c r="HZ955" s="773"/>
      <c r="IA955" s="773"/>
      <c r="IB955" s="773"/>
      <c r="IC955" s="773"/>
      <c r="ID955" s="773"/>
      <c r="IE955" s="773"/>
      <c r="IF955" s="773"/>
      <c r="IG955" s="773"/>
      <c r="IH955" s="773"/>
      <c r="II955" s="773"/>
      <c r="IJ955" s="773"/>
      <c r="IK955" s="773"/>
      <c r="IL955" s="773"/>
      <c r="IM955" s="773"/>
      <c r="IN955" s="773"/>
      <c r="IO955" s="773"/>
      <c r="IP955" s="773"/>
      <c r="IQ955" s="773"/>
      <c r="IR955" s="773"/>
    </row>
    <row r="956" spans="1:252" ht="13.5" x14ac:dyDescent="0.2">
      <c r="A956" s="606">
        <v>25</v>
      </c>
      <c r="B956" s="637" t="s">
        <v>794</v>
      </c>
      <c r="C956" s="660" t="s">
        <v>701</v>
      </c>
      <c r="D956" s="575">
        <v>1</v>
      </c>
      <c r="E956" s="660">
        <v>2008</v>
      </c>
      <c r="F956" s="1074">
        <v>267.3</v>
      </c>
      <c r="G956" s="784">
        <f t="shared" si="31"/>
        <v>267.3</v>
      </c>
      <c r="H956" s="1075">
        <v>100</v>
      </c>
      <c r="I956" s="784">
        <f t="shared" si="32"/>
        <v>0</v>
      </c>
      <c r="J956" s="635"/>
      <c r="K956" s="693"/>
      <c r="L956" s="693"/>
      <c r="M956" s="635"/>
      <c r="N956" s="693"/>
      <c r="O956" s="693"/>
      <c r="P956" s="1841"/>
      <c r="Q956" s="773"/>
      <c r="R956" s="773"/>
      <c r="S956" s="773"/>
      <c r="T956" s="773"/>
      <c r="U956" s="773"/>
      <c r="V956" s="773"/>
      <c r="W956" s="773"/>
      <c r="X956" s="773"/>
      <c r="Y956" s="773"/>
      <c r="Z956" s="773"/>
      <c r="AA956" s="773"/>
      <c r="AB956" s="773"/>
      <c r="AC956" s="773"/>
      <c r="AD956" s="773"/>
      <c r="AE956" s="773"/>
      <c r="AF956" s="773"/>
      <c r="AG956" s="773"/>
      <c r="AH956" s="773"/>
      <c r="AI956" s="773"/>
      <c r="AJ956" s="773"/>
      <c r="AK956" s="773"/>
      <c r="AL956" s="773"/>
      <c r="AM956" s="773"/>
      <c r="AN956" s="773"/>
      <c r="AO956" s="773"/>
      <c r="AP956" s="773"/>
      <c r="AQ956" s="773"/>
      <c r="AR956" s="773"/>
      <c r="AS956" s="773"/>
      <c r="AT956" s="773"/>
      <c r="AU956" s="773"/>
      <c r="AV956" s="773"/>
      <c r="AW956" s="773"/>
      <c r="AX956" s="773"/>
      <c r="AY956" s="773"/>
      <c r="AZ956" s="773"/>
      <c r="BA956" s="773"/>
      <c r="BB956" s="773"/>
      <c r="BC956" s="773"/>
      <c r="BD956" s="773"/>
      <c r="BE956" s="773"/>
      <c r="BF956" s="773"/>
      <c r="BG956" s="773"/>
      <c r="BH956" s="773"/>
      <c r="BI956" s="773"/>
      <c r="BJ956" s="773"/>
      <c r="BK956" s="773"/>
      <c r="BL956" s="773"/>
      <c r="BM956" s="773"/>
      <c r="BN956" s="773"/>
      <c r="BO956" s="773"/>
      <c r="BP956" s="773"/>
      <c r="BQ956" s="773"/>
      <c r="BR956" s="773"/>
      <c r="BS956" s="773"/>
      <c r="BT956" s="773"/>
      <c r="BU956" s="773"/>
      <c r="BV956" s="773"/>
      <c r="BW956" s="773"/>
      <c r="BX956" s="773"/>
      <c r="BY956" s="773"/>
      <c r="BZ956" s="773"/>
      <c r="CA956" s="773"/>
      <c r="CB956" s="773"/>
      <c r="CC956" s="773"/>
      <c r="CD956" s="773"/>
      <c r="CE956" s="773"/>
      <c r="CF956" s="773"/>
      <c r="CG956" s="773"/>
      <c r="CH956" s="773"/>
      <c r="CI956" s="773"/>
      <c r="CJ956" s="773"/>
      <c r="CK956" s="773"/>
      <c r="CL956" s="773"/>
      <c r="CM956" s="773"/>
      <c r="CN956" s="773"/>
      <c r="CO956" s="773"/>
      <c r="CP956" s="773"/>
      <c r="CQ956" s="773"/>
      <c r="CR956" s="773"/>
      <c r="CS956" s="773"/>
      <c r="CT956" s="773"/>
      <c r="CU956" s="773"/>
      <c r="CV956" s="773"/>
      <c r="CW956" s="773"/>
      <c r="CX956" s="773"/>
      <c r="CY956" s="773"/>
      <c r="CZ956" s="773"/>
      <c r="DA956" s="773"/>
      <c r="DB956" s="773"/>
      <c r="DC956" s="773"/>
      <c r="DD956" s="773"/>
      <c r="DE956" s="773"/>
      <c r="DF956" s="773"/>
      <c r="DG956" s="773"/>
      <c r="DH956" s="773"/>
      <c r="DI956" s="773"/>
      <c r="DJ956" s="773"/>
      <c r="DK956" s="773"/>
      <c r="DL956" s="773"/>
      <c r="DM956" s="773"/>
      <c r="DN956" s="773"/>
      <c r="DO956" s="773"/>
      <c r="DP956" s="773"/>
      <c r="DQ956" s="773"/>
      <c r="DR956" s="773"/>
      <c r="DS956" s="773"/>
      <c r="DT956" s="773"/>
      <c r="DU956" s="773"/>
      <c r="DV956" s="773"/>
      <c r="DW956" s="773"/>
      <c r="DX956" s="773"/>
      <c r="DY956" s="773"/>
      <c r="DZ956" s="773"/>
      <c r="EA956" s="773"/>
      <c r="EB956" s="773"/>
      <c r="EC956" s="773"/>
      <c r="ED956" s="773"/>
      <c r="EE956" s="773"/>
      <c r="EF956" s="773"/>
      <c r="EG956" s="773"/>
      <c r="EH956" s="773"/>
      <c r="EI956" s="773"/>
      <c r="EJ956" s="773"/>
      <c r="EK956" s="773"/>
      <c r="EL956" s="773"/>
      <c r="EM956" s="773"/>
      <c r="EN956" s="773"/>
      <c r="EO956" s="773"/>
      <c r="EP956" s="773"/>
      <c r="EQ956" s="773"/>
      <c r="ER956" s="773"/>
      <c r="ES956" s="773"/>
      <c r="ET956" s="773"/>
      <c r="EU956" s="773"/>
      <c r="EV956" s="773"/>
      <c r="EW956" s="773"/>
      <c r="EX956" s="773"/>
      <c r="EY956" s="773"/>
      <c r="EZ956" s="773"/>
      <c r="FA956" s="773"/>
      <c r="FB956" s="773"/>
      <c r="FC956" s="773"/>
      <c r="FD956" s="773"/>
      <c r="FE956" s="773"/>
      <c r="FF956" s="773"/>
      <c r="FG956" s="773"/>
      <c r="FH956" s="773"/>
      <c r="FI956" s="773"/>
      <c r="FJ956" s="773"/>
      <c r="FK956" s="773"/>
      <c r="FL956" s="773"/>
      <c r="FM956" s="773"/>
      <c r="FN956" s="773"/>
      <c r="FO956" s="773"/>
      <c r="FP956" s="773"/>
      <c r="FQ956" s="773"/>
      <c r="FR956" s="773"/>
      <c r="FS956" s="773"/>
      <c r="FT956" s="773"/>
      <c r="FU956" s="773"/>
      <c r="FV956" s="773"/>
      <c r="FW956" s="773"/>
      <c r="FX956" s="773"/>
      <c r="FY956" s="773"/>
      <c r="FZ956" s="773"/>
      <c r="GA956" s="773"/>
      <c r="GB956" s="773"/>
      <c r="GC956" s="773"/>
      <c r="GD956" s="773"/>
      <c r="GE956" s="773"/>
      <c r="GF956" s="773"/>
      <c r="GG956" s="773"/>
      <c r="GH956" s="773"/>
      <c r="GI956" s="773"/>
      <c r="GJ956" s="773"/>
      <c r="GK956" s="773"/>
      <c r="GL956" s="773"/>
      <c r="GM956" s="773"/>
      <c r="GN956" s="773"/>
      <c r="GO956" s="773"/>
      <c r="GP956" s="773"/>
      <c r="GQ956" s="773"/>
      <c r="GR956" s="773"/>
      <c r="GS956" s="773"/>
      <c r="GT956" s="773"/>
      <c r="GU956" s="773"/>
      <c r="GV956" s="773"/>
      <c r="GW956" s="773"/>
      <c r="GX956" s="773"/>
      <c r="GY956" s="773"/>
      <c r="GZ956" s="773"/>
      <c r="HA956" s="773"/>
      <c r="HB956" s="773"/>
      <c r="HC956" s="773"/>
      <c r="HD956" s="773"/>
      <c r="HE956" s="773"/>
      <c r="HF956" s="773"/>
      <c r="HG956" s="773"/>
      <c r="HH956" s="773"/>
      <c r="HI956" s="773"/>
      <c r="HJ956" s="773"/>
      <c r="HK956" s="773"/>
      <c r="HL956" s="773"/>
      <c r="HM956" s="773"/>
      <c r="HN956" s="773"/>
      <c r="HO956" s="773"/>
      <c r="HP956" s="773"/>
      <c r="HQ956" s="773"/>
      <c r="HR956" s="773"/>
      <c r="HS956" s="773"/>
      <c r="HT956" s="773"/>
      <c r="HU956" s="773"/>
      <c r="HV956" s="773"/>
      <c r="HW956" s="773"/>
      <c r="HX956" s="773"/>
      <c r="HY956" s="773"/>
      <c r="HZ956" s="773"/>
      <c r="IA956" s="773"/>
      <c r="IB956" s="773"/>
      <c r="IC956" s="773"/>
      <c r="ID956" s="773"/>
      <c r="IE956" s="773"/>
      <c r="IF956" s="773"/>
      <c r="IG956" s="773"/>
      <c r="IH956" s="773"/>
      <c r="II956" s="773"/>
      <c r="IJ956" s="773"/>
      <c r="IK956" s="773"/>
      <c r="IL956" s="773"/>
      <c r="IM956" s="773"/>
      <c r="IN956" s="773"/>
      <c r="IO956" s="773"/>
      <c r="IP956" s="773"/>
      <c r="IQ956" s="773"/>
      <c r="IR956" s="773"/>
    </row>
    <row r="957" spans="1:252" ht="13.5" x14ac:dyDescent="0.2">
      <c r="A957" s="606">
        <v>26</v>
      </c>
      <c r="B957" s="637" t="s">
        <v>1920</v>
      </c>
      <c r="C957" s="660" t="s">
        <v>701</v>
      </c>
      <c r="D957" s="575">
        <v>1</v>
      </c>
      <c r="E957" s="651">
        <v>2008</v>
      </c>
      <c r="F957" s="1074">
        <v>404.685</v>
      </c>
      <c r="G957" s="784">
        <f t="shared" si="31"/>
        <v>404.685</v>
      </c>
      <c r="H957" s="1075">
        <v>100</v>
      </c>
      <c r="I957" s="784">
        <f t="shared" si="32"/>
        <v>0</v>
      </c>
      <c r="J957" s="635"/>
      <c r="K957" s="693"/>
      <c r="L957" s="693"/>
      <c r="M957" s="635"/>
      <c r="N957" s="693"/>
      <c r="O957" s="693"/>
      <c r="P957" s="1841"/>
      <c r="Q957" s="773"/>
      <c r="R957" s="773"/>
      <c r="S957" s="773"/>
      <c r="T957" s="773"/>
      <c r="U957" s="773"/>
      <c r="V957" s="773"/>
      <c r="W957" s="773"/>
      <c r="X957" s="773"/>
      <c r="Y957" s="773"/>
      <c r="Z957" s="773"/>
      <c r="AA957" s="773"/>
      <c r="AB957" s="773"/>
      <c r="AC957" s="773"/>
      <c r="AD957" s="773"/>
      <c r="AE957" s="773"/>
      <c r="AF957" s="773"/>
      <c r="AG957" s="773"/>
      <c r="AH957" s="773"/>
      <c r="AI957" s="773"/>
      <c r="AJ957" s="773"/>
      <c r="AK957" s="773"/>
      <c r="AL957" s="773"/>
      <c r="AM957" s="773"/>
      <c r="AN957" s="773"/>
      <c r="AO957" s="773"/>
      <c r="AP957" s="773"/>
      <c r="AQ957" s="773"/>
      <c r="AR957" s="773"/>
      <c r="AS957" s="773"/>
      <c r="AT957" s="773"/>
      <c r="AU957" s="773"/>
      <c r="AV957" s="773"/>
      <c r="AW957" s="773"/>
      <c r="AX957" s="773"/>
      <c r="AY957" s="773"/>
      <c r="AZ957" s="773"/>
      <c r="BA957" s="773"/>
      <c r="BB957" s="773"/>
      <c r="BC957" s="773"/>
      <c r="BD957" s="773"/>
      <c r="BE957" s="773"/>
      <c r="BF957" s="773"/>
      <c r="BG957" s="773"/>
      <c r="BH957" s="773"/>
      <c r="BI957" s="773"/>
      <c r="BJ957" s="773"/>
      <c r="BK957" s="773"/>
      <c r="BL957" s="773"/>
      <c r="BM957" s="773"/>
      <c r="BN957" s="773"/>
      <c r="BO957" s="773"/>
      <c r="BP957" s="773"/>
      <c r="BQ957" s="773"/>
      <c r="BR957" s="773"/>
      <c r="BS957" s="773"/>
      <c r="BT957" s="773"/>
      <c r="BU957" s="773"/>
      <c r="BV957" s="773"/>
      <c r="BW957" s="773"/>
      <c r="BX957" s="773"/>
      <c r="BY957" s="773"/>
      <c r="BZ957" s="773"/>
      <c r="CA957" s="773"/>
      <c r="CB957" s="773"/>
      <c r="CC957" s="773"/>
      <c r="CD957" s="773"/>
      <c r="CE957" s="773"/>
      <c r="CF957" s="773"/>
      <c r="CG957" s="773"/>
      <c r="CH957" s="773"/>
      <c r="CI957" s="773"/>
      <c r="CJ957" s="773"/>
      <c r="CK957" s="773"/>
      <c r="CL957" s="773"/>
      <c r="CM957" s="773"/>
      <c r="CN957" s="773"/>
      <c r="CO957" s="773"/>
      <c r="CP957" s="773"/>
      <c r="CQ957" s="773"/>
      <c r="CR957" s="773"/>
      <c r="CS957" s="773"/>
      <c r="CT957" s="773"/>
      <c r="CU957" s="773"/>
      <c r="CV957" s="773"/>
      <c r="CW957" s="773"/>
      <c r="CX957" s="773"/>
      <c r="CY957" s="773"/>
      <c r="CZ957" s="773"/>
      <c r="DA957" s="773"/>
      <c r="DB957" s="773"/>
      <c r="DC957" s="773"/>
      <c r="DD957" s="773"/>
      <c r="DE957" s="773"/>
      <c r="DF957" s="773"/>
      <c r="DG957" s="773"/>
      <c r="DH957" s="773"/>
      <c r="DI957" s="773"/>
      <c r="DJ957" s="773"/>
      <c r="DK957" s="773"/>
      <c r="DL957" s="773"/>
      <c r="DM957" s="773"/>
      <c r="DN957" s="773"/>
      <c r="DO957" s="773"/>
      <c r="DP957" s="773"/>
      <c r="DQ957" s="773"/>
      <c r="DR957" s="773"/>
      <c r="DS957" s="773"/>
      <c r="DT957" s="773"/>
      <c r="DU957" s="773"/>
      <c r="DV957" s="773"/>
      <c r="DW957" s="773"/>
      <c r="DX957" s="773"/>
      <c r="DY957" s="773"/>
      <c r="DZ957" s="773"/>
      <c r="EA957" s="773"/>
      <c r="EB957" s="773"/>
      <c r="EC957" s="773"/>
      <c r="ED957" s="773"/>
      <c r="EE957" s="773"/>
      <c r="EF957" s="773"/>
      <c r="EG957" s="773"/>
      <c r="EH957" s="773"/>
      <c r="EI957" s="773"/>
      <c r="EJ957" s="773"/>
      <c r="EK957" s="773"/>
      <c r="EL957" s="773"/>
      <c r="EM957" s="773"/>
      <c r="EN957" s="773"/>
      <c r="EO957" s="773"/>
      <c r="EP957" s="773"/>
      <c r="EQ957" s="773"/>
      <c r="ER957" s="773"/>
      <c r="ES957" s="773"/>
      <c r="ET957" s="773"/>
      <c r="EU957" s="773"/>
      <c r="EV957" s="773"/>
      <c r="EW957" s="773"/>
      <c r="EX957" s="773"/>
      <c r="EY957" s="773"/>
      <c r="EZ957" s="773"/>
      <c r="FA957" s="773"/>
      <c r="FB957" s="773"/>
      <c r="FC957" s="773"/>
      <c r="FD957" s="773"/>
      <c r="FE957" s="773"/>
      <c r="FF957" s="773"/>
      <c r="FG957" s="773"/>
      <c r="FH957" s="773"/>
      <c r="FI957" s="773"/>
      <c r="FJ957" s="773"/>
      <c r="FK957" s="773"/>
      <c r="FL957" s="773"/>
      <c r="FM957" s="773"/>
      <c r="FN957" s="773"/>
      <c r="FO957" s="773"/>
      <c r="FP957" s="773"/>
      <c r="FQ957" s="773"/>
      <c r="FR957" s="773"/>
      <c r="FS957" s="773"/>
      <c r="FT957" s="773"/>
      <c r="FU957" s="773"/>
      <c r="FV957" s="773"/>
      <c r="FW957" s="773"/>
      <c r="FX957" s="773"/>
      <c r="FY957" s="773"/>
      <c r="FZ957" s="773"/>
      <c r="GA957" s="773"/>
      <c r="GB957" s="773"/>
      <c r="GC957" s="773"/>
      <c r="GD957" s="773"/>
      <c r="GE957" s="773"/>
      <c r="GF957" s="773"/>
      <c r="GG957" s="773"/>
      <c r="GH957" s="773"/>
      <c r="GI957" s="773"/>
      <c r="GJ957" s="773"/>
      <c r="GK957" s="773"/>
      <c r="GL957" s="773"/>
      <c r="GM957" s="773"/>
      <c r="GN957" s="773"/>
      <c r="GO957" s="773"/>
      <c r="GP957" s="773"/>
      <c r="GQ957" s="773"/>
      <c r="GR957" s="773"/>
      <c r="GS957" s="773"/>
      <c r="GT957" s="773"/>
      <c r="GU957" s="773"/>
      <c r="GV957" s="773"/>
      <c r="GW957" s="773"/>
      <c r="GX957" s="773"/>
      <c r="GY957" s="773"/>
      <c r="GZ957" s="773"/>
      <c r="HA957" s="773"/>
      <c r="HB957" s="773"/>
      <c r="HC957" s="773"/>
      <c r="HD957" s="773"/>
      <c r="HE957" s="773"/>
      <c r="HF957" s="773"/>
      <c r="HG957" s="773"/>
      <c r="HH957" s="773"/>
      <c r="HI957" s="773"/>
      <c r="HJ957" s="773"/>
      <c r="HK957" s="773"/>
      <c r="HL957" s="773"/>
      <c r="HM957" s="773"/>
      <c r="HN957" s="773"/>
      <c r="HO957" s="773"/>
      <c r="HP957" s="773"/>
      <c r="HQ957" s="773"/>
      <c r="HR957" s="773"/>
      <c r="HS957" s="773"/>
      <c r="HT957" s="773"/>
      <c r="HU957" s="773"/>
      <c r="HV957" s="773"/>
      <c r="HW957" s="773"/>
      <c r="HX957" s="773"/>
      <c r="HY957" s="773"/>
      <c r="HZ957" s="773"/>
      <c r="IA957" s="773"/>
      <c r="IB957" s="773"/>
      <c r="IC957" s="773"/>
      <c r="ID957" s="773"/>
      <c r="IE957" s="773"/>
      <c r="IF957" s="773"/>
      <c r="IG957" s="773"/>
      <c r="IH957" s="773"/>
      <c r="II957" s="773"/>
      <c r="IJ957" s="773"/>
      <c r="IK957" s="773"/>
      <c r="IL957" s="773"/>
      <c r="IM957" s="773"/>
      <c r="IN957" s="773"/>
      <c r="IO957" s="773"/>
      <c r="IP957" s="773"/>
      <c r="IQ957" s="773"/>
      <c r="IR957" s="773"/>
    </row>
    <row r="958" spans="1:252" ht="13.5" x14ac:dyDescent="0.2">
      <c r="A958" s="606">
        <v>27</v>
      </c>
      <c r="B958" s="637" t="s">
        <v>794</v>
      </c>
      <c r="C958" s="660" t="s">
        <v>701</v>
      </c>
      <c r="D958" s="575">
        <v>2</v>
      </c>
      <c r="E958" s="670">
        <v>2008</v>
      </c>
      <c r="F958" s="1074">
        <v>534.6</v>
      </c>
      <c r="G958" s="784">
        <f t="shared" si="31"/>
        <v>534.6</v>
      </c>
      <c r="H958" s="1075">
        <v>100</v>
      </c>
      <c r="I958" s="784">
        <f t="shared" si="32"/>
        <v>0</v>
      </c>
      <c r="J958" s="635"/>
      <c r="K958" s="693"/>
      <c r="L958" s="693"/>
      <c r="M958" s="635"/>
      <c r="N958" s="693"/>
      <c r="O958" s="693"/>
      <c r="P958" s="1841"/>
      <c r="Q958" s="773"/>
      <c r="R958" s="773"/>
      <c r="S958" s="773"/>
      <c r="T958" s="773"/>
      <c r="U958" s="773"/>
      <c r="V958" s="773"/>
      <c r="W958" s="773"/>
      <c r="X958" s="773"/>
      <c r="Y958" s="773"/>
      <c r="Z958" s="773"/>
      <c r="AA958" s="773"/>
      <c r="AB958" s="773"/>
      <c r="AC958" s="773"/>
      <c r="AD958" s="773"/>
      <c r="AE958" s="773"/>
      <c r="AF958" s="773"/>
      <c r="AG958" s="773"/>
      <c r="AH958" s="773"/>
      <c r="AI958" s="773"/>
      <c r="AJ958" s="773"/>
      <c r="AK958" s="773"/>
      <c r="AL958" s="773"/>
      <c r="AM958" s="773"/>
      <c r="AN958" s="773"/>
      <c r="AO958" s="773"/>
      <c r="AP958" s="773"/>
      <c r="AQ958" s="773"/>
      <c r="AR958" s="773"/>
      <c r="AS958" s="773"/>
      <c r="AT958" s="773"/>
      <c r="AU958" s="773"/>
      <c r="AV958" s="773"/>
      <c r="AW958" s="773"/>
      <c r="AX958" s="773"/>
      <c r="AY958" s="773"/>
      <c r="AZ958" s="773"/>
      <c r="BA958" s="773"/>
      <c r="BB958" s="773"/>
      <c r="BC958" s="773"/>
      <c r="BD958" s="773"/>
      <c r="BE958" s="773"/>
      <c r="BF958" s="773"/>
      <c r="BG958" s="773"/>
      <c r="BH958" s="773"/>
      <c r="BI958" s="773"/>
      <c r="BJ958" s="773"/>
      <c r="BK958" s="773"/>
      <c r="BL958" s="773"/>
      <c r="BM958" s="773"/>
      <c r="BN958" s="773"/>
      <c r="BO958" s="773"/>
      <c r="BP958" s="773"/>
      <c r="BQ958" s="773"/>
      <c r="BR958" s="773"/>
      <c r="BS958" s="773"/>
      <c r="BT958" s="773"/>
      <c r="BU958" s="773"/>
      <c r="BV958" s="773"/>
      <c r="BW958" s="773"/>
      <c r="BX958" s="773"/>
      <c r="BY958" s="773"/>
      <c r="BZ958" s="773"/>
      <c r="CA958" s="773"/>
      <c r="CB958" s="773"/>
      <c r="CC958" s="773"/>
      <c r="CD958" s="773"/>
      <c r="CE958" s="773"/>
      <c r="CF958" s="773"/>
      <c r="CG958" s="773"/>
      <c r="CH958" s="773"/>
      <c r="CI958" s="773"/>
      <c r="CJ958" s="773"/>
      <c r="CK958" s="773"/>
      <c r="CL958" s="773"/>
      <c r="CM958" s="773"/>
      <c r="CN958" s="773"/>
      <c r="CO958" s="773"/>
      <c r="CP958" s="773"/>
      <c r="CQ958" s="773"/>
      <c r="CR958" s="773"/>
      <c r="CS958" s="773"/>
      <c r="CT958" s="773"/>
      <c r="CU958" s="773"/>
      <c r="CV958" s="773"/>
      <c r="CW958" s="773"/>
      <c r="CX958" s="773"/>
      <c r="CY958" s="773"/>
      <c r="CZ958" s="773"/>
      <c r="DA958" s="773"/>
      <c r="DB958" s="773"/>
      <c r="DC958" s="773"/>
      <c r="DD958" s="773"/>
      <c r="DE958" s="773"/>
      <c r="DF958" s="773"/>
      <c r="DG958" s="773"/>
      <c r="DH958" s="773"/>
      <c r="DI958" s="773"/>
      <c r="DJ958" s="773"/>
      <c r="DK958" s="773"/>
      <c r="DL958" s="773"/>
      <c r="DM958" s="773"/>
      <c r="DN958" s="773"/>
      <c r="DO958" s="773"/>
      <c r="DP958" s="773"/>
      <c r="DQ958" s="773"/>
      <c r="DR958" s="773"/>
      <c r="DS958" s="773"/>
      <c r="DT958" s="773"/>
      <c r="DU958" s="773"/>
      <c r="DV958" s="773"/>
      <c r="DW958" s="773"/>
      <c r="DX958" s="773"/>
      <c r="DY958" s="773"/>
      <c r="DZ958" s="773"/>
      <c r="EA958" s="773"/>
      <c r="EB958" s="773"/>
      <c r="EC958" s="773"/>
      <c r="ED958" s="773"/>
      <c r="EE958" s="773"/>
      <c r="EF958" s="773"/>
      <c r="EG958" s="773"/>
      <c r="EH958" s="773"/>
      <c r="EI958" s="773"/>
      <c r="EJ958" s="773"/>
      <c r="EK958" s="773"/>
      <c r="EL958" s="773"/>
      <c r="EM958" s="773"/>
      <c r="EN958" s="773"/>
      <c r="EO958" s="773"/>
      <c r="EP958" s="773"/>
      <c r="EQ958" s="773"/>
      <c r="ER958" s="773"/>
      <c r="ES958" s="773"/>
      <c r="ET958" s="773"/>
      <c r="EU958" s="773"/>
      <c r="EV958" s="773"/>
      <c r="EW958" s="773"/>
      <c r="EX958" s="773"/>
      <c r="EY958" s="773"/>
      <c r="EZ958" s="773"/>
      <c r="FA958" s="773"/>
      <c r="FB958" s="773"/>
      <c r="FC958" s="773"/>
      <c r="FD958" s="773"/>
      <c r="FE958" s="773"/>
      <c r="FF958" s="773"/>
      <c r="FG958" s="773"/>
      <c r="FH958" s="773"/>
      <c r="FI958" s="773"/>
      <c r="FJ958" s="773"/>
      <c r="FK958" s="773"/>
      <c r="FL958" s="773"/>
      <c r="FM958" s="773"/>
      <c r="FN958" s="773"/>
      <c r="FO958" s="773"/>
      <c r="FP958" s="773"/>
      <c r="FQ958" s="773"/>
      <c r="FR958" s="773"/>
      <c r="FS958" s="773"/>
      <c r="FT958" s="773"/>
      <c r="FU958" s="773"/>
      <c r="FV958" s="773"/>
      <c r="FW958" s="773"/>
      <c r="FX958" s="773"/>
      <c r="FY958" s="773"/>
      <c r="FZ958" s="773"/>
      <c r="GA958" s="773"/>
      <c r="GB958" s="773"/>
      <c r="GC958" s="773"/>
      <c r="GD958" s="773"/>
      <c r="GE958" s="773"/>
      <c r="GF958" s="773"/>
      <c r="GG958" s="773"/>
      <c r="GH958" s="773"/>
      <c r="GI958" s="773"/>
      <c r="GJ958" s="773"/>
      <c r="GK958" s="773"/>
      <c r="GL958" s="773"/>
      <c r="GM958" s="773"/>
      <c r="GN958" s="773"/>
      <c r="GO958" s="773"/>
      <c r="GP958" s="773"/>
      <c r="GQ958" s="773"/>
      <c r="GR958" s="773"/>
      <c r="GS958" s="773"/>
      <c r="GT958" s="773"/>
      <c r="GU958" s="773"/>
      <c r="GV958" s="773"/>
      <c r="GW958" s="773"/>
      <c r="GX958" s="773"/>
      <c r="GY958" s="773"/>
      <c r="GZ958" s="773"/>
      <c r="HA958" s="773"/>
      <c r="HB958" s="773"/>
      <c r="HC958" s="773"/>
      <c r="HD958" s="773"/>
      <c r="HE958" s="773"/>
      <c r="HF958" s="773"/>
      <c r="HG958" s="773"/>
      <c r="HH958" s="773"/>
      <c r="HI958" s="773"/>
      <c r="HJ958" s="773"/>
      <c r="HK958" s="773"/>
      <c r="HL958" s="773"/>
      <c r="HM958" s="773"/>
      <c r="HN958" s="773"/>
      <c r="HO958" s="773"/>
      <c r="HP958" s="773"/>
      <c r="HQ958" s="773"/>
      <c r="HR958" s="773"/>
      <c r="HS958" s="773"/>
      <c r="HT958" s="773"/>
      <c r="HU958" s="773"/>
      <c r="HV958" s="773"/>
      <c r="HW958" s="773"/>
      <c r="HX958" s="773"/>
      <c r="HY958" s="773"/>
      <c r="HZ958" s="773"/>
      <c r="IA958" s="773"/>
      <c r="IB958" s="773"/>
      <c r="IC958" s="773"/>
      <c r="ID958" s="773"/>
      <c r="IE958" s="773"/>
      <c r="IF958" s="773"/>
      <c r="IG958" s="773"/>
      <c r="IH958" s="773"/>
      <c r="II958" s="773"/>
      <c r="IJ958" s="773"/>
      <c r="IK958" s="773"/>
      <c r="IL958" s="773"/>
      <c r="IM958" s="773"/>
      <c r="IN958" s="773"/>
      <c r="IO958" s="773"/>
      <c r="IP958" s="773"/>
      <c r="IQ958" s="773"/>
      <c r="IR958" s="773"/>
    </row>
    <row r="959" spans="1:252" ht="13.5" x14ac:dyDescent="0.2">
      <c r="A959" s="606">
        <v>28</v>
      </c>
      <c r="B959" s="637" t="s">
        <v>2063</v>
      </c>
      <c r="C959" s="660" t="s">
        <v>701</v>
      </c>
      <c r="D959" s="575">
        <v>2</v>
      </c>
      <c r="E959" s="670">
        <v>2007</v>
      </c>
      <c r="F959" s="1074">
        <v>483.4</v>
      </c>
      <c r="G959" s="784">
        <f t="shared" si="31"/>
        <v>483.4</v>
      </c>
      <c r="H959" s="1075">
        <v>100</v>
      </c>
      <c r="I959" s="784">
        <f t="shared" si="32"/>
        <v>0</v>
      </c>
      <c r="J959" s="635"/>
      <c r="K959" s="693"/>
      <c r="L959" s="693"/>
      <c r="M959" s="635"/>
      <c r="N959" s="693"/>
      <c r="O959" s="693"/>
      <c r="P959" s="1841"/>
      <c r="Q959" s="773"/>
      <c r="R959" s="773"/>
      <c r="S959" s="773"/>
      <c r="T959" s="773"/>
      <c r="U959" s="773"/>
      <c r="V959" s="773"/>
      <c r="W959" s="773"/>
      <c r="X959" s="773"/>
      <c r="Y959" s="773"/>
      <c r="Z959" s="773"/>
      <c r="AA959" s="773"/>
      <c r="AB959" s="773"/>
      <c r="AC959" s="773"/>
      <c r="AD959" s="773"/>
      <c r="AE959" s="773"/>
      <c r="AF959" s="773"/>
      <c r="AG959" s="773"/>
      <c r="AH959" s="773"/>
      <c r="AI959" s="773"/>
      <c r="AJ959" s="773"/>
      <c r="AK959" s="773"/>
      <c r="AL959" s="773"/>
      <c r="AM959" s="773"/>
      <c r="AN959" s="773"/>
      <c r="AO959" s="773"/>
      <c r="AP959" s="773"/>
      <c r="AQ959" s="773"/>
      <c r="AR959" s="773"/>
      <c r="AS959" s="773"/>
      <c r="AT959" s="773"/>
      <c r="AU959" s="773"/>
      <c r="AV959" s="773"/>
      <c r="AW959" s="773"/>
      <c r="AX959" s="773"/>
      <c r="AY959" s="773"/>
      <c r="AZ959" s="773"/>
      <c r="BA959" s="773"/>
      <c r="BB959" s="773"/>
      <c r="BC959" s="773"/>
      <c r="BD959" s="773"/>
      <c r="BE959" s="773"/>
      <c r="BF959" s="773"/>
      <c r="BG959" s="773"/>
      <c r="BH959" s="773"/>
      <c r="BI959" s="773"/>
      <c r="BJ959" s="773"/>
      <c r="BK959" s="773"/>
      <c r="BL959" s="773"/>
      <c r="BM959" s="773"/>
      <c r="BN959" s="773"/>
      <c r="BO959" s="773"/>
      <c r="BP959" s="773"/>
      <c r="BQ959" s="773"/>
      <c r="BR959" s="773"/>
      <c r="BS959" s="773"/>
      <c r="BT959" s="773"/>
      <c r="BU959" s="773"/>
      <c r="BV959" s="773"/>
      <c r="BW959" s="773"/>
      <c r="BX959" s="773"/>
      <c r="BY959" s="773"/>
      <c r="BZ959" s="773"/>
      <c r="CA959" s="773"/>
      <c r="CB959" s="773"/>
      <c r="CC959" s="773"/>
      <c r="CD959" s="773"/>
      <c r="CE959" s="773"/>
      <c r="CF959" s="773"/>
      <c r="CG959" s="773"/>
      <c r="CH959" s="773"/>
      <c r="CI959" s="773"/>
      <c r="CJ959" s="773"/>
      <c r="CK959" s="773"/>
      <c r="CL959" s="773"/>
      <c r="CM959" s="773"/>
      <c r="CN959" s="773"/>
      <c r="CO959" s="773"/>
      <c r="CP959" s="773"/>
      <c r="CQ959" s="773"/>
      <c r="CR959" s="773"/>
      <c r="CS959" s="773"/>
      <c r="CT959" s="773"/>
      <c r="CU959" s="773"/>
      <c r="CV959" s="773"/>
      <c r="CW959" s="773"/>
      <c r="CX959" s="773"/>
      <c r="CY959" s="773"/>
      <c r="CZ959" s="773"/>
      <c r="DA959" s="773"/>
      <c r="DB959" s="773"/>
      <c r="DC959" s="773"/>
      <c r="DD959" s="773"/>
      <c r="DE959" s="773"/>
      <c r="DF959" s="773"/>
      <c r="DG959" s="773"/>
      <c r="DH959" s="773"/>
      <c r="DI959" s="773"/>
      <c r="DJ959" s="773"/>
      <c r="DK959" s="773"/>
      <c r="DL959" s="773"/>
      <c r="DM959" s="773"/>
      <c r="DN959" s="773"/>
      <c r="DO959" s="773"/>
      <c r="DP959" s="773"/>
      <c r="DQ959" s="773"/>
      <c r="DR959" s="773"/>
      <c r="DS959" s="773"/>
      <c r="DT959" s="773"/>
      <c r="DU959" s="773"/>
      <c r="DV959" s="773"/>
      <c r="DW959" s="773"/>
      <c r="DX959" s="773"/>
      <c r="DY959" s="773"/>
      <c r="DZ959" s="773"/>
      <c r="EA959" s="773"/>
      <c r="EB959" s="773"/>
      <c r="EC959" s="773"/>
      <c r="ED959" s="773"/>
      <c r="EE959" s="773"/>
      <c r="EF959" s="773"/>
      <c r="EG959" s="773"/>
      <c r="EH959" s="773"/>
      <c r="EI959" s="773"/>
      <c r="EJ959" s="773"/>
      <c r="EK959" s="773"/>
      <c r="EL959" s="773"/>
      <c r="EM959" s="773"/>
      <c r="EN959" s="773"/>
      <c r="EO959" s="773"/>
      <c r="EP959" s="773"/>
      <c r="EQ959" s="773"/>
      <c r="ER959" s="773"/>
      <c r="ES959" s="773"/>
      <c r="ET959" s="773"/>
      <c r="EU959" s="773"/>
      <c r="EV959" s="773"/>
      <c r="EW959" s="773"/>
      <c r="EX959" s="773"/>
      <c r="EY959" s="773"/>
      <c r="EZ959" s="773"/>
      <c r="FA959" s="773"/>
      <c r="FB959" s="773"/>
      <c r="FC959" s="773"/>
      <c r="FD959" s="773"/>
      <c r="FE959" s="773"/>
      <c r="FF959" s="773"/>
      <c r="FG959" s="773"/>
      <c r="FH959" s="773"/>
      <c r="FI959" s="773"/>
      <c r="FJ959" s="773"/>
      <c r="FK959" s="773"/>
      <c r="FL959" s="773"/>
      <c r="FM959" s="773"/>
      <c r="FN959" s="773"/>
      <c r="FO959" s="773"/>
      <c r="FP959" s="773"/>
      <c r="FQ959" s="773"/>
      <c r="FR959" s="773"/>
      <c r="FS959" s="773"/>
      <c r="FT959" s="773"/>
      <c r="FU959" s="773"/>
      <c r="FV959" s="773"/>
      <c r="FW959" s="773"/>
      <c r="FX959" s="773"/>
      <c r="FY959" s="773"/>
      <c r="FZ959" s="773"/>
      <c r="GA959" s="773"/>
      <c r="GB959" s="773"/>
      <c r="GC959" s="773"/>
      <c r="GD959" s="773"/>
      <c r="GE959" s="773"/>
      <c r="GF959" s="773"/>
      <c r="GG959" s="773"/>
      <c r="GH959" s="773"/>
      <c r="GI959" s="773"/>
      <c r="GJ959" s="773"/>
      <c r="GK959" s="773"/>
      <c r="GL959" s="773"/>
      <c r="GM959" s="773"/>
      <c r="GN959" s="773"/>
      <c r="GO959" s="773"/>
      <c r="GP959" s="773"/>
      <c r="GQ959" s="773"/>
      <c r="GR959" s="773"/>
      <c r="GS959" s="773"/>
      <c r="GT959" s="773"/>
      <c r="GU959" s="773"/>
      <c r="GV959" s="773"/>
      <c r="GW959" s="773"/>
      <c r="GX959" s="773"/>
      <c r="GY959" s="773"/>
      <c r="GZ959" s="773"/>
      <c r="HA959" s="773"/>
      <c r="HB959" s="773"/>
      <c r="HC959" s="773"/>
      <c r="HD959" s="773"/>
      <c r="HE959" s="773"/>
      <c r="HF959" s="773"/>
      <c r="HG959" s="773"/>
      <c r="HH959" s="773"/>
      <c r="HI959" s="773"/>
      <c r="HJ959" s="773"/>
      <c r="HK959" s="773"/>
      <c r="HL959" s="773"/>
      <c r="HM959" s="773"/>
      <c r="HN959" s="773"/>
      <c r="HO959" s="773"/>
      <c r="HP959" s="773"/>
      <c r="HQ959" s="773"/>
      <c r="HR959" s="773"/>
      <c r="HS959" s="773"/>
      <c r="HT959" s="773"/>
      <c r="HU959" s="773"/>
      <c r="HV959" s="773"/>
      <c r="HW959" s="773"/>
      <c r="HX959" s="773"/>
      <c r="HY959" s="773"/>
      <c r="HZ959" s="773"/>
      <c r="IA959" s="773"/>
      <c r="IB959" s="773"/>
      <c r="IC959" s="773"/>
      <c r="ID959" s="773"/>
      <c r="IE959" s="773"/>
      <c r="IF959" s="773"/>
      <c r="IG959" s="773"/>
      <c r="IH959" s="773"/>
      <c r="II959" s="773"/>
      <c r="IJ959" s="773"/>
      <c r="IK959" s="773"/>
      <c r="IL959" s="773"/>
      <c r="IM959" s="773"/>
      <c r="IN959" s="773"/>
      <c r="IO959" s="773"/>
      <c r="IP959" s="773"/>
      <c r="IQ959" s="773"/>
      <c r="IR959" s="773"/>
    </row>
    <row r="960" spans="1:252" ht="13.5" x14ac:dyDescent="0.2">
      <c r="A960" s="606">
        <v>29</v>
      </c>
      <c r="B960" s="637" t="s">
        <v>2063</v>
      </c>
      <c r="C960" s="660" t="s">
        <v>701</v>
      </c>
      <c r="D960" s="575">
        <v>1</v>
      </c>
      <c r="E960" s="670">
        <v>2008</v>
      </c>
      <c r="F960" s="1074">
        <v>267.3</v>
      </c>
      <c r="G960" s="784">
        <f t="shared" si="31"/>
        <v>267.3</v>
      </c>
      <c r="H960" s="1075">
        <v>100</v>
      </c>
      <c r="I960" s="784">
        <f t="shared" si="32"/>
        <v>0</v>
      </c>
      <c r="J960" s="635"/>
      <c r="K960" s="693"/>
      <c r="L960" s="693"/>
      <c r="M960" s="635"/>
      <c r="N960" s="693"/>
      <c r="O960" s="693"/>
      <c r="P960" s="1841"/>
      <c r="Q960" s="773"/>
      <c r="R960" s="773"/>
      <c r="S960" s="773"/>
      <c r="T960" s="773"/>
      <c r="U960" s="773"/>
      <c r="V960" s="773"/>
      <c r="W960" s="773"/>
      <c r="X960" s="773"/>
      <c r="Y960" s="773"/>
      <c r="Z960" s="773"/>
      <c r="AA960" s="773"/>
      <c r="AB960" s="773"/>
      <c r="AC960" s="773"/>
      <c r="AD960" s="773"/>
      <c r="AE960" s="773"/>
      <c r="AF960" s="773"/>
      <c r="AG960" s="773"/>
      <c r="AH960" s="773"/>
      <c r="AI960" s="773"/>
      <c r="AJ960" s="773"/>
      <c r="AK960" s="773"/>
      <c r="AL960" s="773"/>
      <c r="AM960" s="773"/>
      <c r="AN960" s="773"/>
      <c r="AO960" s="773"/>
      <c r="AP960" s="773"/>
      <c r="AQ960" s="773"/>
      <c r="AR960" s="773"/>
      <c r="AS960" s="773"/>
      <c r="AT960" s="773"/>
      <c r="AU960" s="773"/>
      <c r="AV960" s="773"/>
      <c r="AW960" s="773"/>
      <c r="AX960" s="773"/>
      <c r="AY960" s="773"/>
      <c r="AZ960" s="773"/>
      <c r="BA960" s="773"/>
      <c r="BB960" s="773"/>
      <c r="BC960" s="773"/>
      <c r="BD960" s="773"/>
      <c r="BE960" s="773"/>
      <c r="BF960" s="773"/>
      <c r="BG960" s="773"/>
      <c r="BH960" s="773"/>
      <c r="BI960" s="773"/>
      <c r="BJ960" s="773"/>
      <c r="BK960" s="773"/>
      <c r="BL960" s="773"/>
      <c r="BM960" s="773"/>
      <c r="BN960" s="773"/>
      <c r="BO960" s="773"/>
      <c r="BP960" s="773"/>
      <c r="BQ960" s="773"/>
      <c r="BR960" s="773"/>
      <c r="BS960" s="773"/>
      <c r="BT960" s="773"/>
      <c r="BU960" s="773"/>
      <c r="BV960" s="773"/>
      <c r="BW960" s="773"/>
      <c r="BX960" s="773"/>
      <c r="BY960" s="773"/>
      <c r="BZ960" s="773"/>
      <c r="CA960" s="773"/>
      <c r="CB960" s="773"/>
      <c r="CC960" s="773"/>
      <c r="CD960" s="773"/>
      <c r="CE960" s="773"/>
      <c r="CF960" s="773"/>
      <c r="CG960" s="773"/>
      <c r="CH960" s="773"/>
      <c r="CI960" s="773"/>
      <c r="CJ960" s="773"/>
      <c r="CK960" s="773"/>
      <c r="CL960" s="773"/>
      <c r="CM960" s="773"/>
      <c r="CN960" s="773"/>
      <c r="CO960" s="773"/>
      <c r="CP960" s="773"/>
      <c r="CQ960" s="773"/>
      <c r="CR960" s="773"/>
      <c r="CS960" s="773"/>
      <c r="CT960" s="773"/>
      <c r="CU960" s="773"/>
      <c r="CV960" s="773"/>
      <c r="CW960" s="773"/>
      <c r="CX960" s="773"/>
      <c r="CY960" s="773"/>
      <c r="CZ960" s="773"/>
      <c r="DA960" s="773"/>
      <c r="DB960" s="773"/>
      <c r="DC960" s="773"/>
      <c r="DD960" s="773"/>
      <c r="DE960" s="773"/>
      <c r="DF960" s="773"/>
      <c r="DG960" s="773"/>
      <c r="DH960" s="773"/>
      <c r="DI960" s="773"/>
      <c r="DJ960" s="773"/>
      <c r="DK960" s="773"/>
      <c r="DL960" s="773"/>
      <c r="DM960" s="773"/>
      <c r="DN960" s="773"/>
      <c r="DO960" s="773"/>
      <c r="DP960" s="773"/>
      <c r="DQ960" s="773"/>
      <c r="DR960" s="773"/>
      <c r="DS960" s="773"/>
      <c r="DT960" s="773"/>
      <c r="DU960" s="773"/>
      <c r="DV960" s="773"/>
      <c r="DW960" s="773"/>
      <c r="DX960" s="773"/>
      <c r="DY960" s="773"/>
      <c r="DZ960" s="773"/>
      <c r="EA960" s="773"/>
      <c r="EB960" s="773"/>
      <c r="EC960" s="773"/>
      <c r="ED960" s="773"/>
      <c r="EE960" s="773"/>
      <c r="EF960" s="773"/>
      <c r="EG960" s="773"/>
      <c r="EH960" s="773"/>
      <c r="EI960" s="773"/>
      <c r="EJ960" s="773"/>
      <c r="EK960" s="773"/>
      <c r="EL960" s="773"/>
      <c r="EM960" s="773"/>
      <c r="EN960" s="773"/>
      <c r="EO960" s="773"/>
      <c r="EP960" s="773"/>
      <c r="EQ960" s="773"/>
      <c r="ER960" s="773"/>
      <c r="ES960" s="773"/>
      <c r="ET960" s="773"/>
      <c r="EU960" s="773"/>
      <c r="EV960" s="773"/>
      <c r="EW960" s="773"/>
      <c r="EX960" s="773"/>
      <c r="EY960" s="773"/>
      <c r="EZ960" s="773"/>
      <c r="FA960" s="773"/>
      <c r="FB960" s="773"/>
      <c r="FC960" s="773"/>
      <c r="FD960" s="773"/>
      <c r="FE960" s="773"/>
      <c r="FF960" s="773"/>
      <c r="FG960" s="773"/>
      <c r="FH960" s="773"/>
      <c r="FI960" s="773"/>
      <c r="FJ960" s="773"/>
      <c r="FK960" s="773"/>
      <c r="FL960" s="773"/>
      <c r="FM960" s="773"/>
      <c r="FN960" s="773"/>
      <c r="FO960" s="773"/>
      <c r="FP960" s="773"/>
      <c r="FQ960" s="773"/>
      <c r="FR960" s="773"/>
      <c r="FS960" s="773"/>
      <c r="FT960" s="773"/>
      <c r="FU960" s="773"/>
      <c r="FV960" s="773"/>
      <c r="FW960" s="773"/>
      <c r="FX960" s="773"/>
      <c r="FY960" s="773"/>
      <c r="FZ960" s="773"/>
      <c r="GA960" s="773"/>
      <c r="GB960" s="773"/>
      <c r="GC960" s="773"/>
      <c r="GD960" s="773"/>
      <c r="GE960" s="773"/>
      <c r="GF960" s="773"/>
      <c r="GG960" s="773"/>
      <c r="GH960" s="773"/>
      <c r="GI960" s="773"/>
      <c r="GJ960" s="773"/>
      <c r="GK960" s="773"/>
      <c r="GL960" s="773"/>
      <c r="GM960" s="773"/>
      <c r="GN960" s="773"/>
      <c r="GO960" s="773"/>
      <c r="GP960" s="773"/>
      <c r="GQ960" s="773"/>
      <c r="GR960" s="773"/>
      <c r="GS960" s="773"/>
      <c r="GT960" s="773"/>
      <c r="GU960" s="773"/>
      <c r="GV960" s="773"/>
      <c r="GW960" s="773"/>
      <c r="GX960" s="773"/>
      <c r="GY960" s="773"/>
      <c r="GZ960" s="773"/>
      <c r="HA960" s="773"/>
      <c r="HB960" s="773"/>
      <c r="HC960" s="773"/>
      <c r="HD960" s="773"/>
      <c r="HE960" s="773"/>
      <c r="HF960" s="773"/>
      <c r="HG960" s="773"/>
      <c r="HH960" s="773"/>
      <c r="HI960" s="773"/>
      <c r="HJ960" s="773"/>
      <c r="HK960" s="773"/>
      <c r="HL960" s="773"/>
      <c r="HM960" s="773"/>
      <c r="HN960" s="773"/>
      <c r="HO960" s="773"/>
      <c r="HP960" s="773"/>
      <c r="HQ960" s="773"/>
      <c r="HR960" s="773"/>
      <c r="HS960" s="773"/>
      <c r="HT960" s="773"/>
      <c r="HU960" s="773"/>
      <c r="HV960" s="773"/>
      <c r="HW960" s="773"/>
      <c r="HX960" s="773"/>
      <c r="HY960" s="773"/>
      <c r="HZ960" s="773"/>
      <c r="IA960" s="773"/>
      <c r="IB960" s="773"/>
      <c r="IC960" s="773"/>
      <c r="ID960" s="773"/>
      <c r="IE960" s="773"/>
      <c r="IF960" s="773"/>
      <c r="IG960" s="773"/>
      <c r="IH960" s="773"/>
      <c r="II960" s="773"/>
      <c r="IJ960" s="773"/>
      <c r="IK960" s="773"/>
      <c r="IL960" s="773"/>
      <c r="IM960" s="773"/>
      <c r="IN960" s="773"/>
      <c r="IO960" s="773"/>
      <c r="IP960" s="773"/>
      <c r="IQ960" s="773"/>
      <c r="IR960" s="773"/>
    </row>
    <row r="961" spans="1:252" ht="13.5" x14ac:dyDescent="0.2">
      <c r="A961" s="606">
        <v>30</v>
      </c>
      <c r="B961" s="637" t="s">
        <v>795</v>
      </c>
      <c r="C961" s="660" t="s">
        <v>701</v>
      </c>
      <c r="D961" s="575">
        <v>1</v>
      </c>
      <c r="E961" s="670">
        <v>2005</v>
      </c>
      <c r="F961" s="1074">
        <v>547.26099999999997</v>
      </c>
      <c r="G961" s="784">
        <f t="shared" si="31"/>
        <v>547.26099999999997</v>
      </c>
      <c r="H961" s="1075">
        <v>100</v>
      </c>
      <c r="I961" s="784">
        <f t="shared" si="32"/>
        <v>0</v>
      </c>
      <c r="J961" s="635"/>
      <c r="K961" s="693"/>
      <c r="L961" s="693"/>
      <c r="M961" s="635"/>
      <c r="N961" s="693"/>
      <c r="O961" s="693"/>
      <c r="P961" s="1841"/>
      <c r="Q961" s="773"/>
      <c r="R961" s="773"/>
      <c r="S961" s="773"/>
      <c r="T961" s="773"/>
      <c r="U961" s="773"/>
      <c r="V961" s="773"/>
      <c r="W961" s="773"/>
      <c r="X961" s="773"/>
      <c r="Y961" s="773"/>
      <c r="Z961" s="773"/>
      <c r="AA961" s="773"/>
      <c r="AB961" s="773"/>
      <c r="AC961" s="773"/>
      <c r="AD961" s="773"/>
      <c r="AE961" s="773"/>
      <c r="AF961" s="773"/>
      <c r="AG961" s="773"/>
      <c r="AH961" s="773"/>
      <c r="AI961" s="773"/>
      <c r="AJ961" s="773"/>
      <c r="AK961" s="773"/>
      <c r="AL961" s="773"/>
      <c r="AM961" s="773"/>
      <c r="AN961" s="773"/>
      <c r="AO961" s="773"/>
      <c r="AP961" s="773"/>
      <c r="AQ961" s="773"/>
      <c r="AR961" s="773"/>
      <c r="AS961" s="773"/>
      <c r="AT961" s="773"/>
      <c r="AU961" s="773"/>
      <c r="AV961" s="773"/>
      <c r="AW961" s="773"/>
      <c r="AX961" s="773"/>
      <c r="AY961" s="773"/>
      <c r="AZ961" s="773"/>
      <c r="BA961" s="773"/>
      <c r="BB961" s="773"/>
      <c r="BC961" s="773"/>
      <c r="BD961" s="773"/>
      <c r="BE961" s="773"/>
      <c r="BF961" s="773"/>
      <c r="BG961" s="773"/>
      <c r="BH961" s="773"/>
      <c r="BI961" s="773"/>
      <c r="BJ961" s="773"/>
      <c r="BK961" s="773"/>
      <c r="BL961" s="773"/>
      <c r="BM961" s="773"/>
      <c r="BN961" s="773"/>
      <c r="BO961" s="773"/>
      <c r="BP961" s="773"/>
      <c r="BQ961" s="773"/>
      <c r="BR961" s="773"/>
      <c r="BS961" s="773"/>
      <c r="BT961" s="773"/>
      <c r="BU961" s="773"/>
      <c r="BV961" s="773"/>
      <c r="BW961" s="773"/>
      <c r="BX961" s="773"/>
      <c r="BY961" s="773"/>
      <c r="BZ961" s="773"/>
      <c r="CA961" s="773"/>
      <c r="CB961" s="773"/>
      <c r="CC961" s="773"/>
      <c r="CD961" s="773"/>
      <c r="CE961" s="773"/>
      <c r="CF961" s="773"/>
      <c r="CG961" s="773"/>
      <c r="CH961" s="773"/>
      <c r="CI961" s="773"/>
      <c r="CJ961" s="773"/>
      <c r="CK961" s="773"/>
      <c r="CL961" s="773"/>
      <c r="CM961" s="773"/>
      <c r="CN961" s="773"/>
      <c r="CO961" s="773"/>
      <c r="CP961" s="773"/>
      <c r="CQ961" s="773"/>
      <c r="CR961" s="773"/>
      <c r="CS961" s="773"/>
      <c r="CT961" s="773"/>
      <c r="CU961" s="773"/>
      <c r="CV961" s="773"/>
      <c r="CW961" s="773"/>
      <c r="CX961" s="773"/>
      <c r="CY961" s="773"/>
      <c r="CZ961" s="773"/>
      <c r="DA961" s="773"/>
      <c r="DB961" s="773"/>
      <c r="DC961" s="773"/>
      <c r="DD961" s="773"/>
      <c r="DE961" s="773"/>
      <c r="DF961" s="773"/>
      <c r="DG961" s="773"/>
      <c r="DH961" s="773"/>
      <c r="DI961" s="773"/>
      <c r="DJ961" s="773"/>
      <c r="DK961" s="773"/>
      <c r="DL961" s="773"/>
      <c r="DM961" s="773"/>
      <c r="DN961" s="773"/>
      <c r="DO961" s="773"/>
      <c r="DP961" s="773"/>
      <c r="DQ961" s="773"/>
      <c r="DR961" s="773"/>
      <c r="DS961" s="773"/>
      <c r="DT961" s="773"/>
      <c r="DU961" s="773"/>
      <c r="DV961" s="773"/>
      <c r="DW961" s="773"/>
      <c r="DX961" s="773"/>
      <c r="DY961" s="773"/>
      <c r="DZ961" s="773"/>
      <c r="EA961" s="773"/>
      <c r="EB961" s="773"/>
      <c r="EC961" s="773"/>
      <c r="ED961" s="773"/>
      <c r="EE961" s="773"/>
      <c r="EF961" s="773"/>
      <c r="EG961" s="773"/>
      <c r="EH961" s="773"/>
      <c r="EI961" s="773"/>
      <c r="EJ961" s="773"/>
      <c r="EK961" s="773"/>
      <c r="EL961" s="773"/>
      <c r="EM961" s="773"/>
      <c r="EN961" s="773"/>
      <c r="EO961" s="773"/>
      <c r="EP961" s="773"/>
      <c r="EQ961" s="773"/>
      <c r="ER961" s="773"/>
      <c r="ES961" s="773"/>
      <c r="ET961" s="773"/>
      <c r="EU961" s="773"/>
      <c r="EV961" s="773"/>
      <c r="EW961" s="773"/>
      <c r="EX961" s="773"/>
      <c r="EY961" s="773"/>
      <c r="EZ961" s="773"/>
      <c r="FA961" s="773"/>
      <c r="FB961" s="773"/>
      <c r="FC961" s="773"/>
      <c r="FD961" s="773"/>
      <c r="FE961" s="773"/>
      <c r="FF961" s="773"/>
      <c r="FG961" s="773"/>
      <c r="FH961" s="773"/>
      <c r="FI961" s="773"/>
      <c r="FJ961" s="773"/>
      <c r="FK961" s="773"/>
      <c r="FL961" s="773"/>
      <c r="FM961" s="773"/>
      <c r="FN961" s="773"/>
      <c r="FO961" s="773"/>
      <c r="FP961" s="773"/>
      <c r="FQ961" s="773"/>
      <c r="FR961" s="773"/>
      <c r="FS961" s="773"/>
      <c r="FT961" s="773"/>
      <c r="FU961" s="773"/>
      <c r="FV961" s="773"/>
      <c r="FW961" s="773"/>
      <c r="FX961" s="773"/>
      <c r="FY961" s="773"/>
      <c r="FZ961" s="773"/>
      <c r="GA961" s="773"/>
      <c r="GB961" s="773"/>
      <c r="GC961" s="773"/>
      <c r="GD961" s="773"/>
      <c r="GE961" s="773"/>
      <c r="GF961" s="773"/>
      <c r="GG961" s="773"/>
      <c r="GH961" s="773"/>
      <c r="GI961" s="773"/>
      <c r="GJ961" s="773"/>
      <c r="GK961" s="773"/>
      <c r="GL961" s="773"/>
      <c r="GM961" s="773"/>
      <c r="GN961" s="773"/>
      <c r="GO961" s="773"/>
      <c r="GP961" s="773"/>
      <c r="GQ961" s="773"/>
      <c r="GR961" s="773"/>
      <c r="GS961" s="773"/>
      <c r="GT961" s="773"/>
      <c r="GU961" s="773"/>
      <c r="GV961" s="773"/>
      <c r="GW961" s="773"/>
      <c r="GX961" s="773"/>
      <c r="GY961" s="773"/>
      <c r="GZ961" s="773"/>
      <c r="HA961" s="773"/>
      <c r="HB961" s="773"/>
      <c r="HC961" s="773"/>
      <c r="HD961" s="773"/>
      <c r="HE961" s="773"/>
      <c r="HF961" s="773"/>
      <c r="HG961" s="773"/>
      <c r="HH961" s="773"/>
      <c r="HI961" s="773"/>
      <c r="HJ961" s="773"/>
      <c r="HK961" s="773"/>
      <c r="HL961" s="773"/>
      <c r="HM961" s="773"/>
      <c r="HN961" s="773"/>
      <c r="HO961" s="773"/>
      <c r="HP961" s="773"/>
      <c r="HQ961" s="773"/>
      <c r="HR961" s="773"/>
      <c r="HS961" s="773"/>
      <c r="HT961" s="773"/>
      <c r="HU961" s="773"/>
      <c r="HV961" s="773"/>
      <c r="HW961" s="773"/>
      <c r="HX961" s="773"/>
      <c r="HY961" s="773"/>
      <c r="HZ961" s="773"/>
      <c r="IA961" s="773"/>
      <c r="IB961" s="773"/>
      <c r="IC961" s="773"/>
      <c r="ID961" s="773"/>
      <c r="IE961" s="773"/>
      <c r="IF961" s="773"/>
      <c r="IG961" s="773"/>
      <c r="IH961" s="773"/>
      <c r="II961" s="773"/>
      <c r="IJ961" s="773"/>
      <c r="IK961" s="773"/>
      <c r="IL961" s="773"/>
      <c r="IM961" s="773"/>
      <c r="IN961" s="773"/>
      <c r="IO961" s="773"/>
      <c r="IP961" s="773"/>
      <c r="IQ961" s="773"/>
      <c r="IR961" s="773"/>
    </row>
    <row r="962" spans="1:252" ht="27" x14ac:dyDescent="0.2">
      <c r="A962" s="606">
        <v>31</v>
      </c>
      <c r="B962" s="637" t="s">
        <v>2066</v>
      </c>
      <c r="C962" s="660" t="s">
        <v>701</v>
      </c>
      <c r="D962" s="575">
        <v>1</v>
      </c>
      <c r="E962" s="670">
        <v>2005</v>
      </c>
      <c r="F962" s="1074">
        <v>532.93925999999999</v>
      </c>
      <c r="G962" s="784">
        <f t="shared" si="31"/>
        <v>532.93925999999999</v>
      </c>
      <c r="H962" s="1075">
        <v>100</v>
      </c>
      <c r="I962" s="784">
        <f t="shared" si="32"/>
        <v>0</v>
      </c>
      <c r="J962" s="635"/>
      <c r="K962" s="693"/>
      <c r="L962" s="693"/>
      <c r="M962" s="635"/>
      <c r="N962" s="693"/>
      <c r="O962" s="693"/>
      <c r="P962" s="1841"/>
      <c r="Q962" s="773"/>
      <c r="R962" s="773"/>
      <c r="S962" s="773"/>
      <c r="T962" s="773"/>
      <c r="U962" s="773"/>
      <c r="V962" s="773"/>
      <c r="W962" s="773"/>
      <c r="X962" s="773"/>
      <c r="Y962" s="773"/>
      <c r="Z962" s="773"/>
      <c r="AA962" s="773"/>
      <c r="AB962" s="773"/>
      <c r="AC962" s="773"/>
      <c r="AD962" s="773"/>
      <c r="AE962" s="773"/>
      <c r="AF962" s="773"/>
      <c r="AG962" s="773"/>
      <c r="AH962" s="773"/>
      <c r="AI962" s="773"/>
      <c r="AJ962" s="773"/>
      <c r="AK962" s="773"/>
      <c r="AL962" s="773"/>
      <c r="AM962" s="773"/>
      <c r="AN962" s="773"/>
      <c r="AO962" s="773"/>
      <c r="AP962" s="773"/>
      <c r="AQ962" s="773"/>
      <c r="AR962" s="773"/>
      <c r="AS962" s="773"/>
      <c r="AT962" s="773"/>
      <c r="AU962" s="773"/>
      <c r="AV962" s="773"/>
      <c r="AW962" s="773"/>
      <c r="AX962" s="773"/>
      <c r="AY962" s="773"/>
      <c r="AZ962" s="773"/>
      <c r="BA962" s="773"/>
      <c r="BB962" s="773"/>
      <c r="BC962" s="773"/>
      <c r="BD962" s="773"/>
      <c r="BE962" s="773"/>
      <c r="BF962" s="773"/>
      <c r="BG962" s="773"/>
      <c r="BH962" s="773"/>
      <c r="BI962" s="773"/>
      <c r="BJ962" s="773"/>
      <c r="BK962" s="773"/>
      <c r="BL962" s="773"/>
      <c r="BM962" s="773"/>
      <c r="BN962" s="773"/>
      <c r="BO962" s="773"/>
      <c r="BP962" s="773"/>
      <c r="BQ962" s="773"/>
      <c r="BR962" s="773"/>
      <c r="BS962" s="773"/>
      <c r="BT962" s="773"/>
      <c r="BU962" s="773"/>
      <c r="BV962" s="773"/>
      <c r="BW962" s="773"/>
      <c r="BX962" s="773"/>
      <c r="BY962" s="773"/>
      <c r="BZ962" s="773"/>
      <c r="CA962" s="773"/>
      <c r="CB962" s="773"/>
      <c r="CC962" s="773"/>
      <c r="CD962" s="773"/>
      <c r="CE962" s="773"/>
      <c r="CF962" s="773"/>
      <c r="CG962" s="773"/>
      <c r="CH962" s="773"/>
      <c r="CI962" s="773"/>
      <c r="CJ962" s="773"/>
      <c r="CK962" s="773"/>
      <c r="CL962" s="773"/>
      <c r="CM962" s="773"/>
      <c r="CN962" s="773"/>
      <c r="CO962" s="773"/>
      <c r="CP962" s="773"/>
      <c r="CQ962" s="773"/>
      <c r="CR962" s="773"/>
      <c r="CS962" s="773"/>
      <c r="CT962" s="773"/>
      <c r="CU962" s="773"/>
      <c r="CV962" s="773"/>
      <c r="CW962" s="773"/>
      <c r="CX962" s="773"/>
      <c r="CY962" s="773"/>
      <c r="CZ962" s="773"/>
      <c r="DA962" s="773"/>
      <c r="DB962" s="773"/>
      <c r="DC962" s="773"/>
      <c r="DD962" s="773"/>
      <c r="DE962" s="773"/>
      <c r="DF962" s="773"/>
      <c r="DG962" s="773"/>
      <c r="DH962" s="773"/>
      <c r="DI962" s="773"/>
      <c r="DJ962" s="773"/>
      <c r="DK962" s="773"/>
      <c r="DL962" s="773"/>
      <c r="DM962" s="773"/>
      <c r="DN962" s="773"/>
      <c r="DO962" s="773"/>
      <c r="DP962" s="773"/>
      <c r="DQ962" s="773"/>
      <c r="DR962" s="773"/>
      <c r="DS962" s="773"/>
      <c r="DT962" s="773"/>
      <c r="DU962" s="773"/>
      <c r="DV962" s="773"/>
      <c r="DW962" s="773"/>
      <c r="DX962" s="773"/>
      <c r="DY962" s="773"/>
      <c r="DZ962" s="773"/>
      <c r="EA962" s="773"/>
      <c r="EB962" s="773"/>
      <c r="EC962" s="773"/>
      <c r="ED962" s="773"/>
      <c r="EE962" s="773"/>
      <c r="EF962" s="773"/>
      <c r="EG962" s="773"/>
      <c r="EH962" s="773"/>
      <c r="EI962" s="773"/>
      <c r="EJ962" s="773"/>
      <c r="EK962" s="773"/>
      <c r="EL962" s="773"/>
      <c r="EM962" s="773"/>
      <c r="EN962" s="773"/>
      <c r="EO962" s="773"/>
      <c r="EP962" s="773"/>
      <c r="EQ962" s="773"/>
      <c r="ER962" s="773"/>
      <c r="ES962" s="773"/>
      <c r="ET962" s="773"/>
      <c r="EU962" s="773"/>
      <c r="EV962" s="773"/>
      <c r="EW962" s="773"/>
      <c r="EX962" s="773"/>
      <c r="EY962" s="773"/>
      <c r="EZ962" s="773"/>
      <c r="FA962" s="773"/>
      <c r="FB962" s="773"/>
      <c r="FC962" s="773"/>
      <c r="FD962" s="773"/>
      <c r="FE962" s="773"/>
      <c r="FF962" s="773"/>
      <c r="FG962" s="773"/>
      <c r="FH962" s="773"/>
      <c r="FI962" s="773"/>
      <c r="FJ962" s="773"/>
      <c r="FK962" s="773"/>
      <c r="FL962" s="773"/>
      <c r="FM962" s="773"/>
      <c r="FN962" s="773"/>
      <c r="FO962" s="773"/>
      <c r="FP962" s="773"/>
      <c r="FQ962" s="773"/>
      <c r="FR962" s="773"/>
      <c r="FS962" s="773"/>
      <c r="FT962" s="773"/>
      <c r="FU962" s="773"/>
      <c r="FV962" s="773"/>
      <c r="FW962" s="773"/>
      <c r="FX962" s="773"/>
      <c r="FY962" s="773"/>
      <c r="FZ962" s="773"/>
      <c r="GA962" s="773"/>
      <c r="GB962" s="773"/>
      <c r="GC962" s="773"/>
      <c r="GD962" s="773"/>
      <c r="GE962" s="773"/>
      <c r="GF962" s="773"/>
      <c r="GG962" s="773"/>
      <c r="GH962" s="773"/>
      <c r="GI962" s="773"/>
      <c r="GJ962" s="773"/>
      <c r="GK962" s="773"/>
      <c r="GL962" s="773"/>
      <c r="GM962" s="773"/>
      <c r="GN962" s="773"/>
      <c r="GO962" s="773"/>
      <c r="GP962" s="773"/>
      <c r="GQ962" s="773"/>
      <c r="GR962" s="773"/>
      <c r="GS962" s="773"/>
      <c r="GT962" s="773"/>
      <c r="GU962" s="773"/>
      <c r="GV962" s="773"/>
      <c r="GW962" s="773"/>
      <c r="GX962" s="773"/>
      <c r="GY962" s="773"/>
      <c r="GZ962" s="773"/>
      <c r="HA962" s="773"/>
      <c r="HB962" s="773"/>
      <c r="HC962" s="773"/>
      <c r="HD962" s="773"/>
      <c r="HE962" s="773"/>
      <c r="HF962" s="773"/>
      <c r="HG962" s="773"/>
      <c r="HH962" s="773"/>
      <c r="HI962" s="773"/>
      <c r="HJ962" s="773"/>
      <c r="HK962" s="773"/>
      <c r="HL962" s="773"/>
      <c r="HM962" s="773"/>
      <c r="HN962" s="773"/>
      <c r="HO962" s="773"/>
      <c r="HP962" s="773"/>
      <c r="HQ962" s="773"/>
      <c r="HR962" s="773"/>
      <c r="HS962" s="773"/>
      <c r="HT962" s="773"/>
      <c r="HU962" s="773"/>
      <c r="HV962" s="773"/>
      <c r="HW962" s="773"/>
      <c r="HX962" s="773"/>
      <c r="HY962" s="773"/>
      <c r="HZ962" s="773"/>
      <c r="IA962" s="773"/>
      <c r="IB962" s="773"/>
      <c r="IC962" s="773"/>
      <c r="ID962" s="773"/>
      <c r="IE962" s="773"/>
      <c r="IF962" s="773"/>
      <c r="IG962" s="773"/>
      <c r="IH962" s="773"/>
      <c r="II962" s="773"/>
      <c r="IJ962" s="773"/>
      <c r="IK962" s="773"/>
      <c r="IL962" s="773"/>
      <c r="IM962" s="773"/>
      <c r="IN962" s="773"/>
      <c r="IO962" s="773"/>
      <c r="IP962" s="773"/>
      <c r="IQ962" s="773"/>
      <c r="IR962" s="773"/>
    </row>
    <row r="963" spans="1:252" ht="27" x14ac:dyDescent="0.2">
      <c r="A963" s="606">
        <v>32</v>
      </c>
      <c r="B963" s="637" t="s">
        <v>2067</v>
      </c>
      <c r="C963" s="660" t="s">
        <v>701</v>
      </c>
      <c r="D963" s="575">
        <v>1</v>
      </c>
      <c r="E963" s="670">
        <v>2005</v>
      </c>
      <c r="F963" s="1074">
        <v>532.93925999999999</v>
      </c>
      <c r="G963" s="784">
        <f t="shared" si="31"/>
        <v>532.93925999999999</v>
      </c>
      <c r="H963" s="1075">
        <v>100</v>
      </c>
      <c r="I963" s="784">
        <f t="shared" si="32"/>
        <v>0</v>
      </c>
      <c r="J963" s="635"/>
      <c r="K963" s="693"/>
      <c r="L963" s="693"/>
      <c r="M963" s="635"/>
      <c r="N963" s="693"/>
      <c r="O963" s="693"/>
      <c r="P963" s="1841"/>
      <c r="Q963" s="773"/>
      <c r="R963" s="773"/>
      <c r="S963" s="773"/>
      <c r="T963" s="773"/>
      <c r="U963" s="773"/>
      <c r="V963" s="773"/>
      <c r="W963" s="773"/>
      <c r="X963" s="773"/>
      <c r="Y963" s="773"/>
      <c r="Z963" s="773"/>
      <c r="AA963" s="773"/>
      <c r="AB963" s="773"/>
      <c r="AC963" s="773"/>
      <c r="AD963" s="773"/>
      <c r="AE963" s="773"/>
      <c r="AF963" s="773"/>
      <c r="AG963" s="773"/>
      <c r="AH963" s="773"/>
      <c r="AI963" s="773"/>
      <c r="AJ963" s="773"/>
      <c r="AK963" s="773"/>
      <c r="AL963" s="773"/>
      <c r="AM963" s="773"/>
      <c r="AN963" s="773"/>
      <c r="AO963" s="773"/>
      <c r="AP963" s="773"/>
      <c r="AQ963" s="773"/>
      <c r="AR963" s="773"/>
      <c r="AS963" s="773"/>
      <c r="AT963" s="773"/>
      <c r="AU963" s="773"/>
      <c r="AV963" s="773"/>
      <c r="AW963" s="773"/>
      <c r="AX963" s="773"/>
      <c r="AY963" s="773"/>
      <c r="AZ963" s="773"/>
      <c r="BA963" s="773"/>
      <c r="BB963" s="773"/>
      <c r="BC963" s="773"/>
      <c r="BD963" s="773"/>
      <c r="BE963" s="773"/>
      <c r="BF963" s="773"/>
      <c r="BG963" s="773"/>
      <c r="BH963" s="773"/>
      <c r="BI963" s="773"/>
      <c r="BJ963" s="773"/>
      <c r="BK963" s="773"/>
      <c r="BL963" s="773"/>
      <c r="BM963" s="773"/>
      <c r="BN963" s="773"/>
      <c r="BO963" s="773"/>
      <c r="BP963" s="773"/>
      <c r="BQ963" s="773"/>
      <c r="BR963" s="773"/>
      <c r="BS963" s="773"/>
      <c r="BT963" s="773"/>
      <c r="BU963" s="773"/>
      <c r="BV963" s="773"/>
      <c r="BW963" s="773"/>
      <c r="BX963" s="773"/>
      <c r="BY963" s="773"/>
      <c r="BZ963" s="773"/>
      <c r="CA963" s="773"/>
      <c r="CB963" s="773"/>
      <c r="CC963" s="773"/>
      <c r="CD963" s="773"/>
      <c r="CE963" s="773"/>
      <c r="CF963" s="773"/>
      <c r="CG963" s="773"/>
      <c r="CH963" s="773"/>
      <c r="CI963" s="773"/>
      <c r="CJ963" s="773"/>
      <c r="CK963" s="773"/>
      <c r="CL963" s="773"/>
      <c r="CM963" s="773"/>
      <c r="CN963" s="773"/>
      <c r="CO963" s="773"/>
      <c r="CP963" s="773"/>
      <c r="CQ963" s="773"/>
      <c r="CR963" s="773"/>
      <c r="CS963" s="773"/>
      <c r="CT963" s="773"/>
      <c r="CU963" s="773"/>
      <c r="CV963" s="773"/>
      <c r="CW963" s="773"/>
      <c r="CX963" s="773"/>
      <c r="CY963" s="773"/>
      <c r="CZ963" s="773"/>
      <c r="DA963" s="773"/>
      <c r="DB963" s="773"/>
      <c r="DC963" s="773"/>
      <c r="DD963" s="773"/>
      <c r="DE963" s="773"/>
      <c r="DF963" s="773"/>
      <c r="DG963" s="773"/>
      <c r="DH963" s="773"/>
      <c r="DI963" s="773"/>
      <c r="DJ963" s="773"/>
      <c r="DK963" s="773"/>
      <c r="DL963" s="773"/>
      <c r="DM963" s="773"/>
      <c r="DN963" s="773"/>
      <c r="DO963" s="773"/>
      <c r="DP963" s="773"/>
      <c r="DQ963" s="773"/>
      <c r="DR963" s="773"/>
      <c r="DS963" s="773"/>
      <c r="DT963" s="773"/>
      <c r="DU963" s="773"/>
      <c r="DV963" s="773"/>
      <c r="DW963" s="773"/>
      <c r="DX963" s="773"/>
      <c r="DY963" s="773"/>
      <c r="DZ963" s="773"/>
      <c r="EA963" s="773"/>
      <c r="EB963" s="773"/>
      <c r="EC963" s="773"/>
      <c r="ED963" s="773"/>
      <c r="EE963" s="773"/>
      <c r="EF963" s="773"/>
      <c r="EG963" s="773"/>
      <c r="EH963" s="773"/>
      <c r="EI963" s="773"/>
      <c r="EJ963" s="773"/>
      <c r="EK963" s="773"/>
      <c r="EL963" s="773"/>
      <c r="EM963" s="773"/>
      <c r="EN963" s="773"/>
      <c r="EO963" s="773"/>
      <c r="EP963" s="773"/>
      <c r="EQ963" s="773"/>
      <c r="ER963" s="773"/>
      <c r="ES963" s="773"/>
      <c r="ET963" s="773"/>
      <c r="EU963" s="773"/>
      <c r="EV963" s="773"/>
      <c r="EW963" s="773"/>
      <c r="EX963" s="773"/>
      <c r="EY963" s="773"/>
      <c r="EZ963" s="773"/>
      <c r="FA963" s="773"/>
      <c r="FB963" s="773"/>
      <c r="FC963" s="773"/>
      <c r="FD963" s="773"/>
      <c r="FE963" s="773"/>
      <c r="FF963" s="773"/>
      <c r="FG963" s="773"/>
      <c r="FH963" s="773"/>
      <c r="FI963" s="773"/>
      <c r="FJ963" s="773"/>
      <c r="FK963" s="773"/>
      <c r="FL963" s="773"/>
      <c r="FM963" s="773"/>
      <c r="FN963" s="773"/>
      <c r="FO963" s="773"/>
      <c r="FP963" s="773"/>
      <c r="FQ963" s="773"/>
      <c r="FR963" s="773"/>
      <c r="FS963" s="773"/>
      <c r="FT963" s="773"/>
      <c r="FU963" s="773"/>
      <c r="FV963" s="773"/>
      <c r="FW963" s="773"/>
      <c r="FX963" s="773"/>
      <c r="FY963" s="773"/>
      <c r="FZ963" s="773"/>
      <c r="GA963" s="773"/>
      <c r="GB963" s="773"/>
      <c r="GC963" s="773"/>
      <c r="GD963" s="773"/>
      <c r="GE963" s="773"/>
      <c r="GF963" s="773"/>
      <c r="GG963" s="773"/>
      <c r="GH963" s="773"/>
      <c r="GI963" s="773"/>
      <c r="GJ963" s="773"/>
      <c r="GK963" s="773"/>
      <c r="GL963" s="773"/>
      <c r="GM963" s="773"/>
      <c r="GN963" s="773"/>
      <c r="GO963" s="773"/>
      <c r="GP963" s="773"/>
      <c r="GQ963" s="773"/>
      <c r="GR963" s="773"/>
      <c r="GS963" s="773"/>
      <c r="GT963" s="773"/>
      <c r="GU963" s="773"/>
      <c r="GV963" s="773"/>
      <c r="GW963" s="773"/>
      <c r="GX963" s="773"/>
      <c r="GY963" s="773"/>
      <c r="GZ963" s="773"/>
      <c r="HA963" s="773"/>
      <c r="HB963" s="773"/>
      <c r="HC963" s="773"/>
      <c r="HD963" s="773"/>
      <c r="HE963" s="773"/>
      <c r="HF963" s="773"/>
      <c r="HG963" s="773"/>
      <c r="HH963" s="773"/>
      <c r="HI963" s="773"/>
      <c r="HJ963" s="773"/>
      <c r="HK963" s="773"/>
      <c r="HL963" s="773"/>
      <c r="HM963" s="773"/>
      <c r="HN963" s="773"/>
      <c r="HO963" s="773"/>
      <c r="HP963" s="773"/>
      <c r="HQ963" s="773"/>
      <c r="HR963" s="773"/>
      <c r="HS963" s="773"/>
      <c r="HT963" s="773"/>
      <c r="HU963" s="773"/>
      <c r="HV963" s="773"/>
      <c r="HW963" s="773"/>
      <c r="HX963" s="773"/>
      <c r="HY963" s="773"/>
      <c r="HZ963" s="773"/>
      <c r="IA963" s="773"/>
      <c r="IB963" s="773"/>
      <c r="IC963" s="773"/>
      <c r="ID963" s="773"/>
      <c r="IE963" s="773"/>
      <c r="IF963" s="773"/>
      <c r="IG963" s="773"/>
      <c r="IH963" s="773"/>
      <c r="II963" s="773"/>
      <c r="IJ963" s="773"/>
      <c r="IK963" s="773"/>
      <c r="IL963" s="773"/>
      <c r="IM963" s="773"/>
      <c r="IN963" s="773"/>
      <c r="IO963" s="773"/>
      <c r="IP963" s="773"/>
      <c r="IQ963" s="773"/>
      <c r="IR963" s="773"/>
    </row>
    <row r="964" spans="1:252" ht="27" x14ac:dyDescent="0.2">
      <c r="A964" s="606">
        <v>33</v>
      </c>
      <c r="B964" s="637" t="s">
        <v>2068</v>
      </c>
      <c r="C964" s="660" t="s">
        <v>701</v>
      </c>
      <c r="D964" s="575">
        <v>1</v>
      </c>
      <c r="E964" s="670">
        <v>2007</v>
      </c>
      <c r="F964" s="1074">
        <v>283.3</v>
      </c>
      <c r="G964" s="784">
        <f t="shared" si="31"/>
        <v>283.3</v>
      </c>
      <c r="H964" s="1075">
        <v>100</v>
      </c>
      <c r="I964" s="784">
        <f t="shared" si="32"/>
        <v>0</v>
      </c>
      <c r="J964" s="635"/>
      <c r="K964" s="693"/>
      <c r="L964" s="693"/>
      <c r="M964" s="635"/>
      <c r="N964" s="693"/>
      <c r="O964" s="693"/>
      <c r="P964" s="1841"/>
      <c r="Q964" s="773"/>
      <c r="R964" s="773"/>
      <c r="S964" s="773"/>
      <c r="T964" s="773"/>
      <c r="U964" s="773"/>
      <c r="V964" s="773"/>
      <c r="W964" s="773"/>
      <c r="X964" s="773"/>
      <c r="Y964" s="773"/>
      <c r="Z964" s="773"/>
      <c r="AA964" s="773"/>
      <c r="AB964" s="773"/>
      <c r="AC964" s="773"/>
      <c r="AD964" s="773"/>
      <c r="AE964" s="773"/>
      <c r="AF964" s="773"/>
      <c r="AG964" s="773"/>
      <c r="AH964" s="773"/>
      <c r="AI964" s="773"/>
      <c r="AJ964" s="773"/>
      <c r="AK964" s="773"/>
      <c r="AL964" s="773"/>
      <c r="AM964" s="773"/>
      <c r="AN964" s="773"/>
      <c r="AO964" s="773"/>
      <c r="AP964" s="773"/>
      <c r="AQ964" s="773"/>
      <c r="AR964" s="773"/>
      <c r="AS964" s="773"/>
      <c r="AT964" s="773"/>
      <c r="AU964" s="773"/>
      <c r="AV964" s="773"/>
      <c r="AW964" s="773"/>
      <c r="AX964" s="773"/>
      <c r="AY964" s="773"/>
      <c r="AZ964" s="773"/>
      <c r="BA964" s="773"/>
      <c r="BB964" s="773"/>
      <c r="BC964" s="773"/>
      <c r="BD964" s="773"/>
      <c r="BE964" s="773"/>
      <c r="BF964" s="773"/>
      <c r="BG964" s="773"/>
      <c r="BH964" s="773"/>
      <c r="BI964" s="773"/>
      <c r="BJ964" s="773"/>
      <c r="BK964" s="773"/>
      <c r="BL964" s="773"/>
      <c r="BM964" s="773"/>
      <c r="BN964" s="773"/>
      <c r="BO964" s="773"/>
      <c r="BP964" s="773"/>
      <c r="BQ964" s="773"/>
      <c r="BR964" s="773"/>
      <c r="BS964" s="773"/>
      <c r="BT964" s="773"/>
      <c r="BU964" s="773"/>
      <c r="BV964" s="773"/>
      <c r="BW964" s="773"/>
      <c r="BX964" s="773"/>
      <c r="BY964" s="773"/>
      <c r="BZ964" s="773"/>
      <c r="CA964" s="773"/>
      <c r="CB964" s="773"/>
      <c r="CC964" s="773"/>
      <c r="CD964" s="773"/>
      <c r="CE964" s="773"/>
      <c r="CF964" s="773"/>
      <c r="CG964" s="773"/>
      <c r="CH964" s="773"/>
      <c r="CI964" s="773"/>
      <c r="CJ964" s="773"/>
      <c r="CK964" s="773"/>
      <c r="CL964" s="773"/>
      <c r="CM964" s="773"/>
      <c r="CN964" s="773"/>
      <c r="CO964" s="773"/>
      <c r="CP964" s="773"/>
      <c r="CQ964" s="773"/>
      <c r="CR964" s="773"/>
      <c r="CS964" s="773"/>
      <c r="CT964" s="773"/>
      <c r="CU964" s="773"/>
      <c r="CV964" s="773"/>
      <c r="CW964" s="773"/>
      <c r="CX964" s="773"/>
      <c r="CY964" s="773"/>
      <c r="CZ964" s="773"/>
      <c r="DA964" s="773"/>
      <c r="DB964" s="773"/>
      <c r="DC964" s="773"/>
      <c r="DD964" s="773"/>
      <c r="DE964" s="773"/>
      <c r="DF964" s="773"/>
      <c r="DG964" s="773"/>
      <c r="DH964" s="773"/>
      <c r="DI964" s="773"/>
      <c r="DJ964" s="773"/>
      <c r="DK964" s="773"/>
      <c r="DL964" s="773"/>
      <c r="DM964" s="773"/>
      <c r="DN964" s="773"/>
      <c r="DO964" s="773"/>
      <c r="DP964" s="773"/>
      <c r="DQ964" s="773"/>
      <c r="DR964" s="773"/>
      <c r="DS964" s="773"/>
      <c r="DT964" s="773"/>
      <c r="DU964" s="773"/>
      <c r="DV964" s="773"/>
      <c r="DW964" s="773"/>
      <c r="DX964" s="773"/>
      <c r="DY964" s="773"/>
      <c r="DZ964" s="773"/>
      <c r="EA964" s="773"/>
      <c r="EB964" s="773"/>
      <c r="EC964" s="773"/>
      <c r="ED964" s="773"/>
      <c r="EE964" s="773"/>
      <c r="EF964" s="773"/>
      <c r="EG964" s="773"/>
      <c r="EH964" s="773"/>
      <c r="EI964" s="773"/>
      <c r="EJ964" s="773"/>
      <c r="EK964" s="773"/>
      <c r="EL964" s="773"/>
      <c r="EM964" s="773"/>
      <c r="EN964" s="773"/>
      <c r="EO964" s="773"/>
      <c r="EP964" s="773"/>
      <c r="EQ964" s="773"/>
      <c r="ER964" s="773"/>
      <c r="ES964" s="773"/>
      <c r="ET964" s="773"/>
      <c r="EU964" s="773"/>
      <c r="EV964" s="773"/>
      <c r="EW964" s="773"/>
      <c r="EX964" s="773"/>
      <c r="EY964" s="773"/>
      <c r="EZ964" s="773"/>
      <c r="FA964" s="773"/>
      <c r="FB964" s="773"/>
      <c r="FC964" s="773"/>
      <c r="FD964" s="773"/>
      <c r="FE964" s="773"/>
      <c r="FF964" s="773"/>
      <c r="FG964" s="773"/>
      <c r="FH964" s="773"/>
      <c r="FI964" s="773"/>
      <c r="FJ964" s="773"/>
      <c r="FK964" s="773"/>
      <c r="FL964" s="773"/>
      <c r="FM964" s="773"/>
      <c r="FN964" s="773"/>
      <c r="FO964" s="773"/>
      <c r="FP964" s="773"/>
      <c r="FQ964" s="773"/>
      <c r="FR964" s="773"/>
      <c r="FS964" s="773"/>
      <c r="FT964" s="773"/>
      <c r="FU964" s="773"/>
      <c r="FV964" s="773"/>
      <c r="FW964" s="773"/>
      <c r="FX964" s="773"/>
      <c r="FY964" s="773"/>
      <c r="FZ964" s="773"/>
      <c r="GA964" s="773"/>
      <c r="GB964" s="773"/>
      <c r="GC964" s="773"/>
      <c r="GD964" s="773"/>
      <c r="GE964" s="773"/>
      <c r="GF964" s="773"/>
      <c r="GG964" s="773"/>
      <c r="GH964" s="773"/>
      <c r="GI964" s="773"/>
      <c r="GJ964" s="773"/>
      <c r="GK964" s="773"/>
      <c r="GL964" s="773"/>
      <c r="GM964" s="773"/>
      <c r="GN964" s="773"/>
      <c r="GO964" s="773"/>
      <c r="GP964" s="773"/>
      <c r="GQ964" s="773"/>
      <c r="GR964" s="773"/>
      <c r="GS964" s="773"/>
      <c r="GT964" s="773"/>
      <c r="GU964" s="773"/>
      <c r="GV964" s="773"/>
      <c r="GW964" s="773"/>
      <c r="GX964" s="773"/>
      <c r="GY964" s="773"/>
      <c r="GZ964" s="773"/>
      <c r="HA964" s="773"/>
      <c r="HB964" s="773"/>
      <c r="HC964" s="773"/>
      <c r="HD964" s="773"/>
      <c r="HE964" s="773"/>
      <c r="HF964" s="773"/>
      <c r="HG964" s="773"/>
      <c r="HH964" s="773"/>
      <c r="HI964" s="773"/>
      <c r="HJ964" s="773"/>
      <c r="HK964" s="773"/>
      <c r="HL964" s="773"/>
      <c r="HM964" s="773"/>
      <c r="HN964" s="773"/>
      <c r="HO964" s="773"/>
      <c r="HP964" s="773"/>
      <c r="HQ964" s="773"/>
      <c r="HR964" s="773"/>
      <c r="HS964" s="773"/>
      <c r="HT964" s="773"/>
      <c r="HU964" s="773"/>
      <c r="HV964" s="773"/>
      <c r="HW964" s="773"/>
      <c r="HX964" s="773"/>
      <c r="HY964" s="773"/>
      <c r="HZ964" s="773"/>
      <c r="IA964" s="773"/>
      <c r="IB964" s="773"/>
      <c r="IC964" s="773"/>
      <c r="ID964" s="773"/>
      <c r="IE964" s="773"/>
      <c r="IF964" s="773"/>
      <c r="IG964" s="773"/>
      <c r="IH964" s="773"/>
      <c r="II964" s="773"/>
      <c r="IJ964" s="773"/>
      <c r="IK964" s="773"/>
      <c r="IL964" s="773"/>
      <c r="IM964" s="773"/>
      <c r="IN964" s="773"/>
      <c r="IO964" s="773"/>
      <c r="IP964" s="773"/>
      <c r="IQ964" s="773"/>
      <c r="IR964" s="773"/>
    </row>
    <row r="965" spans="1:252" ht="13.5" x14ac:dyDescent="0.2">
      <c r="A965" s="606">
        <v>34</v>
      </c>
      <c r="B965" s="637" t="s">
        <v>2069</v>
      </c>
      <c r="C965" s="660" t="s">
        <v>701</v>
      </c>
      <c r="D965" s="575">
        <v>2</v>
      </c>
      <c r="E965" s="670">
        <v>2008</v>
      </c>
      <c r="F965" s="1074">
        <v>283.02</v>
      </c>
      <c r="G965" s="784">
        <f t="shared" si="31"/>
        <v>283.02</v>
      </c>
      <c r="H965" s="1075">
        <v>100</v>
      </c>
      <c r="I965" s="784">
        <f t="shared" si="32"/>
        <v>0</v>
      </c>
      <c r="J965" s="635"/>
      <c r="K965" s="693"/>
      <c r="L965" s="693"/>
      <c r="M965" s="635"/>
      <c r="N965" s="693"/>
      <c r="O965" s="693"/>
      <c r="P965" s="1841"/>
      <c r="Q965" s="773"/>
      <c r="R965" s="773"/>
      <c r="S965" s="773"/>
      <c r="T965" s="773"/>
      <c r="U965" s="773"/>
      <c r="V965" s="773"/>
      <c r="W965" s="773"/>
      <c r="X965" s="773"/>
      <c r="Y965" s="773"/>
      <c r="Z965" s="773"/>
      <c r="AA965" s="773"/>
      <c r="AB965" s="773"/>
      <c r="AC965" s="773"/>
      <c r="AD965" s="773"/>
      <c r="AE965" s="773"/>
      <c r="AF965" s="773"/>
      <c r="AG965" s="773"/>
      <c r="AH965" s="773"/>
      <c r="AI965" s="773"/>
      <c r="AJ965" s="773"/>
      <c r="AK965" s="773"/>
      <c r="AL965" s="773"/>
      <c r="AM965" s="773"/>
      <c r="AN965" s="773"/>
      <c r="AO965" s="773"/>
      <c r="AP965" s="773"/>
      <c r="AQ965" s="773"/>
      <c r="AR965" s="773"/>
      <c r="AS965" s="773"/>
      <c r="AT965" s="773"/>
      <c r="AU965" s="773"/>
      <c r="AV965" s="773"/>
      <c r="AW965" s="773"/>
      <c r="AX965" s="773"/>
      <c r="AY965" s="773"/>
      <c r="AZ965" s="773"/>
      <c r="BA965" s="773"/>
      <c r="BB965" s="773"/>
      <c r="BC965" s="773"/>
      <c r="BD965" s="773"/>
      <c r="BE965" s="773"/>
      <c r="BF965" s="773"/>
      <c r="BG965" s="773"/>
      <c r="BH965" s="773"/>
      <c r="BI965" s="773"/>
      <c r="BJ965" s="773"/>
      <c r="BK965" s="773"/>
      <c r="BL965" s="773"/>
      <c r="BM965" s="773"/>
      <c r="BN965" s="773"/>
      <c r="BO965" s="773"/>
      <c r="BP965" s="773"/>
      <c r="BQ965" s="773"/>
      <c r="BR965" s="773"/>
      <c r="BS965" s="773"/>
      <c r="BT965" s="773"/>
      <c r="BU965" s="773"/>
      <c r="BV965" s="773"/>
      <c r="BW965" s="773"/>
      <c r="BX965" s="773"/>
      <c r="BY965" s="773"/>
      <c r="BZ965" s="773"/>
      <c r="CA965" s="773"/>
      <c r="CB965" s="773"/>
      <c r="CC965" s="773"/>
      <c r="CD965" s="773"/>
      <c r="CE965" s="773"/>
      <c r="CF965" s="773"/>
      <c r="CG965" s="773"/>
      <c r="CH965" s="773"/>
      <c r="CI965" s="773"/>
      <c r="CJ965" s="773"/>
      <c r="CK965" s="773"/>
      <c r="CL965" s="773"/>
      <c r="CM965" s="773"/>
      <c r="CN965" s="773"/>
      <c r="CO965" s="773"/>
      <c r="CP965" s="773"/>
      <c r="CQ965" s="773"/>
      <c r="CR965" s="773"/>
      <c r="CS965" s="773"/>
      <c r="CT965" s="773"/>
      <c r="CU965" s="773"/>
      <c r="CV965" s="773"/>
      <c r="CW965" s="773"/>
      <c r="CX965" s="773"/>
      <c r="CY965" s="773"/>
      <c r="CZ965" s="773"/>
      <c r="DA965" s="773"/>
      <c r="DB965" s="773"/>
      <c r="DC965" s="773"/>
      <c r="DD965" s="773"/>
      <c r="DE965" s="773"/>
      <c r="DF965" s="773"/>
      <c r="DG965" s="773"/>
      <c r="DH965" s="773"/>
      <c r="DI965" s="773"/>
      <c r="DJ965" s="773"/>
      <c r="DK965" s="773"/>
      <c r="DL965" s="773"/>
      <c r="DM965" s="773"/>
      <c r="DN965" s="773"/>
      <c r="DO965" s="773"/>
      <c r="DP965" s="773"/>
      <c r="DQ965" s="773"/>
      <c r="DR965" s="773"/>
      <c r="DS965" s="773"/>
      <c r="DT965" s="773"/>
      <c r="DU965" s="773"/>
      <c r="DV965" s="773"/>
      <c r="DW965" s="773"/>
      <c r="DX965" s="773"/>
      <c r="DY965" s="773"/>
      <c r="DZ965" s="773"/>
      <c r="EA965" s="773"/>
      <c r="EB965" s="773"/>
      <c r="EC965" s="773"/>
      <c r="ED965" s="773"/>
      <c r="EE965" s="773"/>
      <c r="EF965" s="773"/>
      <c r="EG965" s="773"/>
      <c r="EH965" s="773"/>
      <c r="EI965" s="773"/>
      <c r="EJ965" s="773"/>
      <c r="EK965" s="773"/>
      <c r="EL965" s="773"/>
      <c r="EM965" s="773"/>
      <c r="EN965" s="773"/>
      <c r="EO965" s="773"/>
      <c r="EP965" s="773"/>
      <c r="EQ965" s="773"/>
      <c r="ER965" s="773"/>
      <c r="ES965" s="773"/>
      <c r="ET965" s="773"/>
      <c r="EU965" s="773"/>
      <c r="EV965" s="773"/>
      <c r="EW965" s="773"/>
      <c r="EX965" s="773"/>
      <c r="EY965" s="773"/>
      <c r="EZ965" s="773"/>
      <c r="FA965" s="773"/>
      <c r="FB965" s="773"/>
      <c r="FC965" s="773"/>
      <c r="FD965" s="773"/>
      <c r="FE965" s="773"/>
      <c r="FF965" s="773"/>
      <c r="FG965" s="773"/>
      <c r="FH965" s="773"/>
      <c r="FI965" s="773"/>
      <c r="FJ965" s="773"/>
      <c r="FK965" s="773"/>
      <c r="FL965" s="773"/>
      <c r="FM965" s="773"/>
      <c r="FN965" s="773"/>
      <c r="FO965" s="773"/>
      <c r="FP965" s="773"/>
      <c r="FQ965" s="773"/>
      <c r="FR965" s="773"/>
      <c r="FS965" s="773"/>
      <c r="FT965" s="773"/>
      <c r="FU965" s="773"/>
      <c r="FV965" s="773"/>
      <c r="FW965" s="773"/>
      <c r="FX965" s="773"/>
      <c r="FY965" s="773"/>
      <c r="FZ965" s="773"/>
      <c r="GA965" s="773"/>
      <c r="GB965" s="773"/>
      <c r="GC965" s="773"/>
      <c r="GD965" s="773"/>
      <c r="GE965" s="773"/>
      <c r="GF965" s="773"/>
      <c r="GG965" s="773"/>
      <c r="GH965" s="773"/>
      <c r="GI965" s="773"/>
      <c r="GJ965" s="773"/>
      <c r="GK965" s="773"/>
      <c r="GL965" s="773"/>
      <c r="GM965" s="773"/>
      <c r="GN965" s="773"/>
      <c r="GO965" s="773"/>
      <c r="GP965" s="773"/>
      <c r="GQ965" s="773"/>
      <c r="GR965" s="773"/>
      <c r="GS965" s="773"/>
      <c r="GT965" s="773"/>
      <c r="GU965" s="773"/>
      <c r="GV965" s="773"/>
      <c r="GW965" s="773"/>
      <c r="GX965" s="773"/>
      <c r="GY965" s="773"/>
      <c r="GZ965" s="773"/>
      <c r="HA965" s="773"/>
      <c r="HB965" s="773"/>
      <c r="HC965" s="773"/>
      <c r="HD965" s="773"/>
      <c r="HE965" s="773"/>
      <c r="HF965" s="773"/>
      <c r="HG965" s="773"/>
      <c r="HH965" s="773"/>
      <c r="HI965" s="773"/>
      <c r="HJ965" s="773"/>
      <c r="HK965" s="773"/>
      <c r="HL965" s="773"/>
      <c r="HM965" s="773"/>
      <c r="HN965" s="773"/>
      <c r="HO965" s="773"/>
      <c r="HP965" s="773"/>
      <c r="HQ965" s="773"/>
      <c r="HR965" s="773"/>
      <c r="HS965" s="773"/>
      <c r="HT965" s="773"/>
      <c r="HU965" s="773"/>
      <c r="HV965" s="773"/>
      <c r="HW965" s="773"/>
      <c r="HX965" s="773"/>
      <c r="HY965" s="773"/>
      <c r="HZ965" s="773"/>
      <c r="IA965" s="773"/>
      <c r="IB965" s="773"/>
      <c r="IC965" s="773"/>
      <c r="ID965" s="773"/>
      <c r="IE965" s="773"/>
      <c r="IF965" s="773"/>
      <c r="IG965" s="773"/>
      <c r="IH965" s="773"/>
      <c r="II965" s="773"/>
      <c r="IJ965" s="773"/>
      <c r="IK965" s="773"/>
      <c r="IL965" s="773"/>
      <c r="IM965" s="773"/>
      <c r="IN965" s="773"/>
      <c r="IO965" s="773"/>
      <c r="IP965" s="773"/>
      <c r="IQ965" s="773"/>
      <c r="IR965" s="773"/>
    </row>
    <row r="966" spans="1:252" ht="27" x14ac:dyDescent="0.2">
      <c r="A966" s="606">
        <v>35</v>
      </c>
      <c r="B966" s="637" t="s">
        <v>2070</v>
      </c>
      <c r="C966" s="660" t="s">
        <v>701</v>
      </c>
      <c r="D966" s="575">
        <v>1</v>
      </c>
      <c r="E966" s="670">
        <v>2008</v>
      </c>
      <c r="F966" s="1074">
        <v>384.27100000000002</v>
      </c>
      <c r="G966" s="784">
        <f t="shared" si="31"/>
        <v>384.27100000000002</v>
      </c>
      <c r="H966" s="1075">
        <v>100</v>
      </c>
      <c r="I966" s="784">
        <f t="shared" si="32"/>
        <v>0</v>
      </c>
      <c r="J966" s="635"/>
      <c r="K966" s="693"/>
      <c r="L966" s="693"/>
      <c r="M966" s="635"/>
      <c r="N966" s="693"/>
      <c r="O966" s="693"/>
      <c r="P966" s="1841"/>
      <c r="Q966" s="773"/>
      <c r="R966" s="773"/>
      <c r="S966" s="773"/>
      <c r="T966" s="773"/>
      <c r="U966" s="773"/>
      <c r="V966" s="773"/>
      <c r="W966" s="773"/>
      <c r="X966" s="773"/>
      <c r="Y966" s="773"/>
      <c r="Z966" s="773"/>
      <c r="AA966" s="773"/>
      <c r="AB966" s="773"/>
      <c r="AC966" s="773"/>
      <c r="AD966" s="773"/>
      <c r="AE966" s="773"/>
      <c r="AF966" s="773"/>
      <c r="AG966" s="773"/>
      <c r="AH966" s="773"/>
      <c r="AI966" s="773"/>
      <c r="AJ966" s="773"/>
      <c r="AK966" s="773"/>
      <c r="AL966" s="773"/>
      <c r="AM966" s="773"/>
      <c r="AN966" s="773"/>
      <c r="AO966" s="773"/>
      <c r="AP966" s="773"/>
      <c r="AQ966" s="773"/>
      <c r="AR966" s="773"/>
      <c r="AS966" s="773"/>
      <c r="AT966" s="773"/>
      <c r="AU966" s="773"/>
      <c r="AV966" s="773"/>
      <c r="AW966" s="773"/>
      <c r="AX966" s="773"/>
      <c r="AY966" s="773"/>
      <c r="AZ966" s="773"/>
      <c r="BA966" s="773"/>
      <c r="BB966" s="773"/>
      <c r="BC966" s="773"/>
      <c r="BD966" s="773"/>
      <c r="BE966" s="773"/>
      <c r="BF966" s="773"/>
      <c r="BG966" s="773"/>
      <c r="BH966" s="773"/>
      <c r="BI966" s="773"/>
      <c r="BJ966" s="773"/>
      <c r="BK966" s="773"/>
      <c r="BL966" s="773"/>
      <c r="BM966" s="773"/>
      <c r="BN966" s="773"/>
      <c r="BO966" s="773"/>
      <c r="BP966" s="773"/>
      <c r="BQ966" s="773"/>
      <c r="BR966" s="773"/>
      <c r="BS966" s="773"/>
      <c r="BT966" s="773"/>
      <c r="BU966" s="773"/>
      <c r="BV966" s="773"/>
      <c r="BW966" s="773"/>
      <c r="BX966" s="773"/>
      <c r="BY966" s="773"/>
      <c r="BZ966" s="773"/>
      <c r="CA966" s="773"/>
      <c r="CB966" s="773"/>
      <c r="CC966" s="773"/>
      <c r="CD966" s="773"/>
      <c r="CE966" s="773"/>
      <c r="CF966" s="773"/>
      <c r="CG966" s="773"/>
      <c r="CH966" s="773"/>
      <c r="CI966" s="773"/>
      <c r="CJ966" s="773"/>
      <c r="CK966" s="773"/>
      <c r="CL966" s="773"/>
      <c r="CM966" s="773"/>
      <c r="CN966" s="773"/>
      <c r="CO966" s="773"/>
      <c r="CP966" s="773"/>
      <c r="CQ966" s="773"/>
      <c r="CR966" s="773"/>
      <c r="CS966" s="773"/>
      <c r="CT966" s="773"/>
      <c r="CU966" s="773"/>
      <c r="CV966" s="773"/>
      <c r="CW966" s="773"/>
      <c r="CX966" s="773"/>
      <c r="CY966" s="773"/>
      <c r="CZ966" s="773"/>
      <c r="DA966" s="773"/>
      <c r="DB966" s="773"/>
      <c r="DC966" s="773"/>
      <c r="DD966" s="773"/>
      <c r="DE966" s="773"/>
      <c r="DF966" s="773"/>
      <c r="DG966" s="773"/>
      <c r="DH966" s="773"/>
      <c r="DI966" s="773"/>
      <c r="DJ966" s="773"/>
      <c r="DK966" s="773"/>
      <c r="DL966" s="773"/>
      <c r="DM966" s="773"/>
      <c r="DN966" s="773"/>
      <c r="DO966" s="773"/>
      <c r="DP966" s="773"/>
      <c r="DQ966" s="773"/>
      <c r="DR966" s="773"/>
      <c r="DS966" s="773"/>
      <c r="DT966" s="773"/>
      <c r="DU966" s="773"/>
      <c r="DV966" s="773"/>
      <c r="DW966" s="773"/>
      <c r="DX966" s="773"/>
      <c r="DY966" s="773"/>
      <c r="DZ966" s="773"/>
      <c r="EA966" s="773"/>
      <c r="EB966" s="773"/>
      <c r="EC966" s="773"/>
      <c r="ED966" s="773"/>
      <c r="EE966" s="773"/>
      <c r="EF966" s="773"/>
      <c r="EG966" s="773"/>
      <c r="EH966" s="773"/>
      <c r="EI966" s="773"/>
      <c r="EJ966" s="773"/>
      <c r="EK966" s="773"/>
      <c r="EL966" s="773"/>
      <c r="EM966" s="773"/>
      <c r="EN966" s="773"/>
      <c r="EO966" s="773"/>
      <c r="EP966" s="773"/>
      <c r="EQ966" s="773"/>
      <c r="ER966" s="773"/>
      <c r="ES966" s="773"/>
      <c r="ET966" s="773"/>
      <c r="EU966" s="773"/>
      <c r="EV966" s="773"/>
      <c r="EW966" s="773"/>
      <c r="EX966" s="773"/>
      <c r="EY966" s="773"/>
      <c r="EZ966" s="773"/>
      <c r="FA966" s="773"/>
      <c r="FB966" s="773"/>
      <c r="FC966" s="773"/>
      <c r="FD966" s="773"/>
      <c r="FE966" s="773"/>
      <c r="FF966" s="773"/>
      <c r="FG966" s="773"/>
      <c r="FH966" s="773"/>
      <c r="FI966" s="773"/>
      <c r="FJ966" s="773"/>
      <c r="FK966" s="773"/>
      <c r="FL966" s="773"/>
      <c r="FM966" s="773"/>
      <c r="FN966" s="773"/>
      <c r="FO966" s="773"/>
      <c r="FP966" s="773"/>
      <c r="FQ966" s="773"/>
      <c r="FR966" s="773"/>
      <c r="FS966" s="773"/>
      <c r="FT966" s="773"/>
      <c r="FU966" s="773"/>
      <c r="FV966" s="773"/>
      <c r="FW966" s="773"/>
      <c r="FX966" s="773"/>
      <c r="FY966" s="773"/>
      <c r="FZ966" s="773"/>
      <c r="GA966" s="773"/>
      <c r="GB966" s="773"/>
      <c r="GC966" s="773"/>
      <c r="GD966" s="773"/>
      <c r="GE966" s="773"/>
      <c r="GF966" s="773"/>
      <c r="GG966" s="773"/>
      <c r="GH966" s="773"/>
      <c r="GI966" s="773"/>
      <c r="GJ966" s="773"/>
      <c r="GK966" s="773"/>
      <c r="GL966" s="773"/>
      <c r="GM966" s="773"/>
      <c r="GN966" s="773"/>
      <c r="GO966" s="773"/>
      <c r="GP966" s="773"/>
      <c r="GQ966" s="773"/>
      <c r="GR966" s="773"/>
      <c r="GS966" s="773"/>
      <c r="GT966" s="773"/>
      <c r="GU966" s="773"/>
      <c r="GV966" s="773"/>
      <c r="GW966" s="773"/>
      <c r="GX966" s="773"/>
      <c r="GY966" s="773"/>
      <c r="GZ966" s="773"/>
      <c r="HA966" s="773"/>
      <c r="HB966" s="773"/>
      <c r="HC966" s="773"/>
      <c r="HD966" s="773"/>
      <c r="HE966" s="773"/>
      <c r="HF966" s="773"/>
      <c r="HG966" s="773"/>
      <c r="HH966" s="773"/>
      <c r="HI966" s="773"/>
      <c r="HJ966" s="773"/>
      <c r="HK966" s="773"/>
      <c r="HL966" s="773"/>
      <c r="HM966" s="773"/>
      <c r="HN966" s="773"/>
      <c r="HO966" s="773"/>
      <c r="HP966" s="773"/>
      <c r="HQ966" s="773"/>
      <c r="HR966" s="773"/>
      <c r="HS966" s="773"/>
      <c r="HT966" s="773"/>
      <c r="HU966" s="773"/>
      <c r="HV966" s="773"/>
      <c r="HW966" s="773"/>
      <c r="HX966" s="773"/>
      <c r="HY966" s="773"/>
      <c r="HZ966" s="773"/>
      <c r="IA966" s="773"/>
      <c r="IB966" s="773"/>
      <c r="IC966" s="773"/>
      <c r="ID966" s="773"/>
      <c r="IE966" s="773"/>
      <c r="IF966" s="773"/>
      <c r="IG966" s="773"/>
      <c r="IH966" s="773"/>
      <c r="II966" s="773"/>
      <c r="IJ966" s="773"/>
      <c r="IK966" s="773"/>
      <c r="IL966" s="773"/>
      <c r="IM966" s="773"/>
      <c r="IN966" s="773"/>
      <c r="IO966" s="773"/>
      <c r="IP966" s="773"/>
      <c r="IQ966" s="773"/>
      <c r="IR966" s="773"/>
    </row>
    <row r="967" spans="1:252" ht="13.5" x14ac:dyDescent="0.2">
      <c r="A967" s="606">
        <v>36</v>
      </c>
      <c r="B967" s="637" t="s">
        <v>2071</v>
      </c>
      <c r="C967" s="660" t="s">
        <v>701</v>
      </c>
      <c r="D967" s="575">
        <v>2</v>
      </c>
      <c r="E967" s="670">
        <v>2007</v>
      </c>
      <c r="F967" s="1074">
        <v>828.46500000000003</v>
      </c>
      <c r="G967" s="784">
        <f t="shared" si="31"/>
        <v>828.46500000000003</v>
      </c>
      <c r="H967" s="1075">
        <v>100</v>
      </c>
      <c r="I967" s="784">
        <f t="shared" si="32"/>
        <v>0</v>
      </c>
      <c r="J967" s="635"/>
      <c r="K967" s="693"/>
      <c r="L967" s="693"/>
      <c r="M967" s="635"/>
      <c r="N967" s="693"/>
      <c r="O967" s="693"/>
      <c r="P967" s="1841"/>
      <c r="Q967" s="773"/>
      <c r="R967" s="773"/>
      <c r="S967" s="773"/>
      <c r="T967" s="773"/>
      <c r="U967" s="773"/>
      <c r="V967" s="773"/>
      <c r="W967" s="773"/>
      <c r="X967" s="773"/>
      <c r="Y967" s="773"/>
      <c r="Z967" s="773"/>
      <c r="AA967" s="773"/>
      <c r="AB967" s="773"/>
      <c r="AC967" s="773"/>
      <c r="AD967" s="773"/>
      <c r="AE967" s="773"/>
      <c r="AF967" s="773"/>
      <c r="AG967" s="773"/>
      <c r="AH967" s="773"/>
      <c r="AI967" s="773"/>
      <c r="AJ967" s="773"/>
      <c r="AK967" s="773"/>
      <c r="AL967" s="773"/>
      <c r="AM967" s="773"/>
      <c r="AN967" s="773"/>
      <c r="AO967" s="773"/>
      <c r="AP967" s="773"/>
      <c r="AQ967" s="773"/>
      <c r="AR967" s="773"/>
      <c r="AS967" s="773"/>
      <c r="AT967" s="773"/>
      <c r="AU967" s="773"/>
      <c r="AV967" s="773"/>
      <c r="AW967" s="773"/>
      <c r="AX967" s="773"/>
      <c r="AY967" s="773"/>
      <c r="AZ967" s="773"/>
      <c r="BA967" s="773"/>
      <c r="BB967" s="773"/>
      <c r="BC967" s="773"/>
      <c r="BD967" s="773"/>
      <c r="BE967" s="773"/>
      <c r="BF967" s="773"/>
      <c r="BG967" s="773"/>
      <c r="BH967" s="773"/>
      <c r="BI967" s="773"/>
      <c r="BJ967" s="773"/>
      <c r="BK967" s="773"/>
      <c r="BL967" s="773"/>
      <c r="BM967" s="773"/>
      <c r="BN967" s="773"/>
      <c r="BO967" s="773"/>
      <c r="BP967" s="773"/>
      <c r="BQ967" s="773"/>
      <c r="BR967" s="773"/>
      <c r="BS967" s="773"/>
      <c r="BT967" s="773"/>
      <c r="BU967" s="773"/>
      <c r="BV967" s="773"/>
      <c r="BW967" s="773"/>
      <c r="BX967" s="773"/>
      <c r="BY967" s="773"/>
      <c r="BZ967" s="773"/>
      <c r="CA967" s="773"/>
      <c r="CB967" s="773"/>
      <c r="CC967" s="773"/>
      <c r="CD967" s="773"/>
      <c r="CE967" s="773"/>
      <c r="CF967" s="773"/>
      <c r="CG967" s="773"/>
      <c r="CH967" s="773"/>
      <c r="CI967" s="773"/>
      <c r="CJ967" s="773"/>
      <c r="CK967" s="773"/>
      <c r="CL967" s="773"/>
      <c r="CM967" s="773"/>
      <c r="CN967" s="773"/>
      <c r="CO967" s="773"/>
      <c r="CP967" s="773"/>
      <c r="CQ967" s="773"/>
      <c r="CR967" s="773"/>
      <c r="CS967" s="773"/>
      <c r="CT967" s="773"/>
      <c r="CU967" s="773"/>
      <c r="CV967" s="773"/>
      <c r="CW967" s="773"/>
      <c r="CX967" s="773"/>
      <c r="CY967" s="773"/>
      <c r="CZ967" s="773"/>
      <c r="DA967" s="773"/>
      <c r="DB967" s="773"/>
      <c r="DC967" s="773"/>
      <c r="DD967" s="773"/>
      <c r="DE967" s="773"/>
      <c r="DF967" s="773"/>
      <c r="DG967" s="773"/>
      <c r="DH967" s="773"/>
      <c r="DI967" s="773"/>
      <c r="DJ967" s="773"/>
      <c r="DK967" s="773"/>
      <c r="DL967" s="773"/>
      <c r="DM967" s="773"/>
      <c r="DN967" s="773"/>
      <c r="DO967" s="773"/>
      <c r="DP967" s="773"/>
      <c r="DQ967" s="773"/>
      <c r="DR967" s="773"/>
      <c r="DS967" s="773"/>
      <c r="DT967" s="773"/>
      <c r="DU967" s="773"/>
      <c r="DV967" s="773"/>
      <c r="DW967" s="773"/>
      <c r="DX967" s="773"/>
      <c r="DY967" s="773"/>
      <c r="DZ967" s="773"/>
      <c r="EA967" s="773"/>
      <c r="EB967" s="773"/>
      <c r="EC967" s="773"/>
      <c r="ED967" s="773"/>
      <c r="EE967" s="773"/>
      <c r="EF967" s="773"/>
      <c r="EG967" s="773"/>
      <c r="EH967" s="773"/>
      <c r="EI967" s="773"/>
      <c r="EJ967" s="773"/>
      <c r="EK967" s="773"/>
      <c r="EL967" s="773"/>
      <c r="EM967" s="773"/>
      <c r="EN967" s="773"/>
      <c r="EO967" s="773"/>
      <c r="EP967" s="773"/>
      <c r="EQ967" s="773"/>
      <c r="ER967" s="773"/>
      <c r="ES967" s="773"/>
      <c r="ET967" s="773"/>
      <c r="EU967" s="773"/>
      <c r="EV967" s="773"/>
      <c r="EW967" s="773"/>
      <c r="EX967" s="773"/>
      <c r="EY967" s="773"/>
      <c r="EZ967" s="773"/>
      <c r="FA967" s="773"/>
      <c r="FB967" s="773"/>
      <c r="FC967" s="773"/>
      <c r="FD967" s="773"/>
      <c r="FE967" s="773"/>
      <c r="FF967" s="773"/>
      <c r="FG967" s="773"/>
      <c r="FH967" s="773"/>
      <c r="FI967" s="773"/>
      <c r="FJ967" s="773"/>
      <c r="FK967" s="773"/>
      <c r="FL967" s="773"/>
      <c r="FM967" s="773"/>
      <c r="FN967" s="773"/>
      <c r="FO967" s="773"/>
      <c r="FP967" s="773"/>
      <c r="FQ967" s="773"/>
      <c r="FR967" s="773"/>
      <c r="FS967" s="773"/>
      <c r="FT967" s="773"/>
      <c r="FU967" s="773"/>
      <c r="FV967" s="773"/>
      <c r="FW967" s="773"/>
      <c r="FX967" s="773"/>
      <c r="FY967" s="773"/>
      <c r="FZ967" s="773"/>
      <c r="GA967" s="773"/>
      <c r="GB967" s="773"/>
      <c r="GC967" s="773"/>
      <c r="GD967" s="773"/>
      <c r="GE967" s="773"/>
      <c r="GF967" s="773"/>
      <c r="GG967" s="773"/>
      <c r="GH967" s="773"/>
      <c r="GI967" s="773"/>
      <c r="GJ967" s="773"/>
      <c r="GK967" s="773"/>
      <c r="GL967" s="773"/>
      <c r="GM967" s="773"/>
      <c r="GN967" s="773"/>
      <c r="GO967" s="773"/>
      <c r="GP967" s="773"/>
      <c r="GQ967" s="773"/>
      <c r="GR967" s="773"/>
      <c r="GS967" s="773"/>
      <c r="GT967" s="773"/>
      <c r="GU967" s="773"/>
      <c r="GV967" s="773"/>
      <c r="GW967" s="773"/>
      <c r="GX967" s="773"/>
      <c r="GY967" s="773"/>
      <c r="GZ967" s="773"/>
      <c r="HA967" s="773"/>
      <c r="HB967" s="773"/>
      <c r="HC967" s="773"/>
      <c r="HD967" s="773"/>
      <c r="HE967" s="773"/>
      <c r="HF967" s="773"/>
      <c r="HG967" s="773"/>
      <c r="HH967" s="773"/>
      <c r="HI967" s="773"/>
      <c r="HJ967" s="773"/>
      <c r="HK967" s="773"/>
      <c r="HL967" s="773"/>
      <c r="HM967" s="773"/>
      <c r="HN967" s="773"/>
      <c r="HO967" s="773"/>
      <c r="HP967" s="773"/>
      <c r="HQ967" s="773"/>
      <c r="HR967" s="773"/>
      <c r="HS967" s="773"/>
      <c r="HT967" s="773"/>
      <c r="HU967" s="773"/>
      <c r="HV967" s="773"/>
      <c r="HW967" s="773"/>
      <c r="HX967" s="773"/>
      <c r="HY967" s="773"/>
      <c r="HZ967" s="773"/>
      <c r="IA967" s="773"/>
      <c r="IB967" s="773"/>
      <c r="IC967" s="773"/>
      <c r="ID967" s="773"/>
      <c r="IE967" s="773"/>
      <c r="IF967" s="773"/>
      <c r="IG967" s="773"/>
      <c r="IH967" s="773"/>
      <c r="II967" s="773"/>
      <c r="IJ967" s="773"/>
      <c r="IK967" s="773"/>
      <c r="IL967" s="773"/>
      <c r="IM967" s="773"/>
      <c r="IN967" s="773"/>
      <c r="IO967" s="773"/>
      <c r="IP967" s="773"/>
      <c r="IQ967" s="773"/>
      <c r="IR967" s="773"/>
    </row>
    <row r="968" spans="1:252" ht="13.5" x14ac:dyDescent="0.2">
      <c r="A968" s="606">
        <v>37</v>
      </c>
      <c r="B968" s="637" t="s">
        <v>2072</v>
      </c>
      <c r="C968" s="660" t="s">
        <v>701</v>
      </c>
      <c r="D968" s="575">
        <v>5</v>
      </c>
      <c r="E968" s="670">
        <v>2010</v>
      </c>
      <c r="F968" s="1074">
        <v>1014</v>
      </c>
      <c r="G968" s="784">
        <f t="shared" si="31"/>
        <v>1014</v>
      </c>
      <c r="H968" s="1075">
        <v>100</v>
      </c>
      <c r="I968" s="784">
        <f t="shared" si="32"/>
        <v>0</v>
      </c>
      <c r="J968" s="635"/>
      <c r="K968" s="693"/>
      <c r="L968" s="693"/>
      <c r="M968" s="635"/>
      <c r="N968" s="693"/>
      <c r="O968" s="693"/>
      <c r="P968" s="1841"/>
      <c r="Q968" s="773"/>
      <c r="R968" s="773"/>
      <c r="S968" s="773"/>
      <c r="T968" s="773"/>
      <c r="U968" s="773"/>
      <c r="V968" s="773"/>
      <c r="W968" s="773"/>
      <c r="X968" s="773"/>
      <c r="Y968" s="773"/>
      <c r="Z968" s="773"/>
      <c r="AA968" s="773"/>
      <c r="AB968" s="773"/>
      <c r="AC968" s="773"/>
      <c r="AD968" s="773"/>
      <c r="AE968" s="773"/>
      <c r="AF968" s="773"/>
      <c r="AG968" s="773"/>
      <c r="AH968" s="773"/>
      <c r="AI968" s="773"/>
      <c r="AJ968" s="773"/>
      <c r="AK968" s="773"/>
      <c r="AL968" s="773"/>
      <c r="AM968" s="773"/>
      <c r="AN968" s="773"/>
      <c r="AO968" s="773"/>
      <c r="AP968" s="773"/>
      <c r="AQ968" s="773"/>
      <c r="AR968" s="773"/>
      <c r="AS968" s="773"/>
      <c r="AT968" s="773"/>
      <c r="AU968" s="773"/>
      <c r="AV968" s="773"/>
      <c r="AW968" s="773"/>
      <c r="AX968" s="773"/>
      <c r="AY968" s="773"/>
      <c r="AZ968" s="773"/>
      <c r="BA968" s="773"/>
      <c r="BB968" s="773"/>
      <c r="BC968" s="773"/>
      <c r="BD968" s="773"/>
      <c r="BE968" s="773"/>
      <c r="BF968" s="773"/>
      <c r="BG968" s="773"/>
      <c r="BH968" s="773"/>
      <c r="BI968" s="773"/>
      <c r="BJ968" s="773"/>
      <c r="BK968" s="773"/>
      <c r="BL968" s="773"/>
      <c r="BM968" s="773"/>
      <c r="BN968" s="773"/>
      <c r="BO968" s="773"/>
      <c r="BP968" s="773"/>
      <c r="BQ968" s="773"/>
      <c r="BR968" s="773"/>
      <c r="BS968" s="773"/>
      <c r="BT968" s="773"/>
      <c r="BU968" s="773"/>
      <c r="BV968" s="773"/>
      <c r="BW968" s="773"/>
      <c r="BX968" s="773"/>
      <c r="BY968" s="773"/>
      <c r="BZ968" s="773"/>
      <c r="CA968" s="773"/>
      <c r="CB968" s="773"/>
      <c r="CC968" s="773"/>
      <c r="CD968" s="773"/>
      <c r="CE968" s="773"/>
      <c r="CF968" s="773"/>
      <c r="CG968" s="773"/>
      <c r="CH968" s="773"/>
      <c r="CI968" s="773"/>
      <c r="CJ968" s="773"/>
      <c r="CK968" s="773"/>
      <c r="CL968" s="773"/>
      <c r="CM968" s="773"/>
      <c r="CN968" s="773"/>
      <c r="CO968" s="773"/>
      <c r="CP968" s="773"/>
      <c r="CQ968" s="773"/>
      <c r="CR968" s="773"/>
      <c r="CS968" s="773"/>
      <c r="CT968" s="773"/>
      <c r="CU968" s="773"/>
      <c r="CV968" s="773"/>
      <c r="CW968" s="773"/>
      <c r="CX968" s="773"/>
      <c r="CY968" s="773"/>
      <c r="CZ968" s="773"/>
      <c r="DA968" s="773"/>
      <c r="DB968" s="773"/>
      <c r="DC968" s="773"/>
      <c r="DD968" s="773"/>
      <c r="DE968" s="773"/>
      <c r="DF968" s="773"/>
      <c r="DG968" s="773"/>
      <c r="DH968" s="773"/>
      <c r="DI968" s="773"/>
      <c r="DJ968" s="773"/>
      <c r="DK968" s="773"/>
      <c r="DL968" s="773"/>
      <c r="DM968" s="773"/>
      <c r="DN968" s="773"/>
      <c r="DO968" s="773"/>
      <c r="DP968" s="773"/>
      <c r="DQ968" s="773"/>
      <c r="DR968" s="773"/>
      <c r="DS968" s="773"/>
      <c r="DT968" s="773"/>
      <c r="DU968" s="773"/>
      <c r="DV968" s="773"/>
      <c r="DW968" s="773"/>
      <c r="DX968" s="773"/>
      <c r="DY968" s="773"/>
      <c r="DZ968" s="773"/>
      <c r="EA968" s="773"/>
      <c r="EB968" s="773"/>
      <c r="EC968" s="773"/>
      <c r="ED968" s="773"/>
      <c r="EE968" s="773"/>
      <c r="EF968" s="773"/>
      <c r="EG968" s="773"/>
      <c r="EH968" s="773"/>
      <c r="EI968" s="773"/>
      <c r="EJ968" s="773"/>
      <c r="EK968" s="773"/>
      <c r="EL968" s="773"/>
      <c r="EM968" s="773"/>
      <c r="EN968" s="773"/>
      <c r="EO968" s="773"/>
      <c r="EP968" s="773"/>
      <c r="EQ968" s="773"/>
      <c r="ER968" s="773"/>
      <c r="ES968" s="773"/>
      <c r="ET968" s="773"/>
      <c r="EU968" s="773"/>
      <c r="EV968" s="773"/>
      <c r="EW968" s="773"/>
      <c r="EX968" s="773"/>
      <c r="EY968" s="773"/>
      <c r="EZ968" s="773"/>
      <c r="FA968" s="773"/>
      <c r="FB968" s="773"/>
      <c r="FC968" s="773"/>
      <c r="FD968" s="773"/>
      <c r="FE968" s="773"/>
      <c r="FF968" s="773"/>
      <c r="FG968" s="773"/>
      <c r="FH968" s="773"/>
      <c r="FI968" s="773"/>
      <c r="FJ968" s="773"/>
      <c r="FK968" s="773"/>
      <c r="FL968" s="773"/>
      <c r="FM968" s="773"/>
      <c r="FN968" s="773"/>
      <c r="FO968" s="773"/>
      <c r="FP968" s="773"/>
      <c r="FQ968" s="773"/>
      <c r="FR968" s="773"/>
      <c r="FS968" s="773"/>
      <c r="FT968" s="773"/>
      <c r="FU968" s="773"/>
      <c r="FV968" s="773"/>
      <c r="FW968" s="773"/>
      <c r="FX968" s="773"/>
      <c r="FY968" s="773"/>
      <c r="FZ968" s="773"/>
      <c r="GA968" s="773"/>
      <c r="GB968" s="773"/>
      <c r="GC968" s="773"/>
      <c r="GD968" s="773"/>
      <c r="GE968" s="773"/>
      <c r="GF968" s="773"/>
      <c r="GG968" s="773"/>
      <c r="GH968" s="773"/>
      <c r="GI968" s="773"/>
      <c r="GJ968" s="773"/>
      <c r="GK968" s="773"/>
      <c r="GL968" s="773"/>
      <c r="GM968" s="773"/>
      <c r="GN968" s="773"/>
      <c r="GO968" s="773"/>
      <c r="GP968" s="773"/>
      <c r="GQ968" s="773"/>
      <c r="GR968" s="773"/>
      <c r="GS968" s="773"/>
      <c r="GT968" s="773"/>
      <c r="GU968" s="773"/>
      <c r="GV968" s="773"/>
      <c r="GW968" s="773"/>
      <c r="GX968" s="773"/>
      <c r="GY968" s="773"/>
      <c r="GZ968" s="773"/>
      <c r="HA968" s="773"/>
      <c r="HB968" s="773"/>
      <c r="HC968" s="773"/>
      <c r="HD968" s="773"/>
      <c r="HE968" s="773"/>
      <c r="HF968" s="773"/>
      <c r="HG968" s="773"/>
      <c r="HH968" s="773"/>
      <c r="HI968" s="773"/>
      <c r="HJ968" s="773"/>
      <c r="HK968" s="773"/>
      <c r="HL968" s="773"/>
      <c r="HM968" s="773"/>
      <c r="HN968" s="773"/>
      <c r="HO968" s="773"/>
      <c r="HP968" s="773"/>
      <c r="HQ968" s="773"/>
      <c r="HR968" s="773"/>
      <c r="HS968" s="773"/>
      <c r="HT968" s="773"/>
      <c r="HU968" s="773"/>
      <c r="HV968" s="773"/>
      <c r="HW968" s="773"/>
      <c r="HX968" s="773"/>
      <c r="HY968" s="773"/>
      <c r="HZ968" s="773"/>
      <c r="IA968" s="773"/>
      <c r="IB968" s="773"/>
      <c r="IC968" s="773"/>
      <c r="ID968" s="773"/>
      <c r="IE968" s="773"/>
      <c r="IF968" s="773"/>
      <c r="IG968" s="773"/>
      <c r="IH968" s="773"/>
      <c r="II968" s="773"/>
      <c r="IJ968" s="773"/>
      <c r="IK968" s="773"/>
      <c r="IL968" s="773"/>
      <c r="IM968" s="773"/>
      <c r="IN968" s="773"/>
      <c r="IO968" s="773"/>
      <c r="IP968" s="773"/>
      <c r="IQ968" s="773"/>
      <c r="IR968" s="773"/>
    </row>
    <row r="969" spans="1:252" ht="27" x14ac:dyDescent="0.2">
      <c r="A969" s="606">
        <v>38</v>
      </c>
      <c r="B969" s="637" t="s">
        <v>2073</v>
      </c>
      <c r="C969" s="660" t="s">
        <v>701</v>
      </c>
      <c r="D969" s="575">
        <v>1</v>
      </c>
      <c r="E969" s="670">
        <v>2007</v>
      </c>
      <c r="F969" s="1074">
        <v>283.3</v>
      </c>
      <c r="G969" s="784">
        <f t="shared" si="31"/>
        <v>283.3</v>
      </c>
      <c r="H969" s="1075">
        <v>100</v>
      </c>
      <c r="I969" s="784">
        <f t="shared" si="32"/>
        <v>0</v>
      </c>
      <c r="J969" s="635"/>
      <c r="K969" s="693"/>
      <c r="L969" s="693"/>
      <c r="M969" s="635"/>
      <c r="N969" s="693"/>
      <c r="O969" s="693"/>
      <c r="P969" s="1841"/>
      <c r="Q969" s="773"/>
      <c r="R969" s="773"/>
      <c r="S969" s="773"/>
      <c r="T969" s="773"/>
      <c r="U969" s="773"/>
      <c r="V969" s="773"/>
      <c r="W969" s="773"/>
      <c r="X969" s="773"/>
      <c r="Y969" s="773"/>
      <c r="Z969" s="773"/>
      <c r="AA969" s="773"/>
      <c r="AB969" s="773"/>
      <c r="AC969" s="773"/>
      <c r="AD969" s="773"/>
      <c r="AE969" s="773"/>
      <c r="AF969" s="773"/>
      <c r="AG969" s="773"/>
      <c r="AH969" s="773"/>
      <c r="AI969" s="773"/>
      <c r="AJ969" s="773"/>
      <c r="AK969" s="773"/>
      <c r="AL969" s="773"/>
      <c r="AM969" s="773"/>
      <c r="AN969" s="773"/>
      <c r="AO969" s="773"/>
      <c r="AP969" s="773"/>
      <c r="AQ969" s="773"/>
      <c r="AR969" s="773"/>
      <c r="AS969" s="773"/>
      <c r="AT969" s="773"/>
      <c r="AU969" s="773"/>
      <c r="AV969" s="773"/>
      <c r="AW969" s="773"/>
      <c r="AX969" s="773"/>
      <c r="AY969" s="773"/>
      <c r="AZ969" s="773"/>
      <c r="BA969" s="773"/>
      <c r="BB969" s="773"/>
      <c r="BC969" s="773"/>
      <c r="BD969" s="773"/>
      <c r="BE969" s="773"/>
      <c r="BF969" s="773"/>
      <c r="BG969" s="773"/>
      <c r="BH969" s="773"/>
      <c r="BI969" s="773"/>
      <c r="BJ969" s="773"/>
      <c r="BK969" s="773"/>
      <c r="BL969" s="773"/>
      <c r="BM969" s="773"/>
      <c r="BN969" s="773"/>
      <c r="BO969" s="773"/>
      <c r="BP969" s="773"/>
      <c r="BQ969" s="773"/>
      <c r="BR969" s="773"/>
      <c r="BS969" s="773"/>
      <c r="BT969" s="773"/>
      <c r="BU969" s="773"/>
      <c r="BV969" s="773"/>
      <c r="BW969" s="773"/>
      <c r="BX969" s="773"/>
      <c r="BY969" s="773"/>
      <c r="BZ969" s="773"/>
      <c r="CA969" s="773"/>
      <c r="CB969" s="773"/>
      <c r="CC969" s="773"/>
      <c r="CD969" s="773"/>
      <c r="CE969" s="773"/>
      <c r="CF969" s="773"/>
      <c r="CG969" s="773"/>
      <c r="CH969" s="773"/>
      <c r="CI969" s="773"/>
      <c r="CJ969" s="773"/>
      <c r="CK969" s="773"/>
      <c r="CL969" s="773"/>
      <c r="CM969" s="773"/>
      <c r="CN969" s="773"/>
      <c r="CO969" s="773"/>
      <c r="CP969" s="773"/>
      <c r="CQ969" s="773"/>
      <c r="CR969" s="773"/>
      <c r="CS969" s="773"/>
      <c r="CT969" s="773"/>
      <c r="CU969" s="773"/>
      <c r="CV969" s="773"/>
      <c r="CW969" s="773"/>
      <c r="CX969" s="773"/>
      <c r="CY969" s="773"/>
      <c r="CZ969" s="773"/>
      <c r="DA969" s="773"/>
      <c r="DB969" s="773"/>
      <c r="DC969" s="773"/>
      <c r="DD969" s="773"/>
      <c r="DE969" s="773"/>
      <c r="DF969" s="773"/>
      <c r="DG969" s="773"/>
      <c r="DH969" s="773"/>
      <c r="DI969" s="773"/>
      <c r="DJ969" s="773"/>
      <c r="DK969" s="773"/>
      <c r="DL969" s="773"/>
      <c r="DM969" s="773"/>
      <c r="DN969" s="773"/>
      <c r="DO969" s="773"/>
      <c r="DP969" s="773"/>
      <c r="DQ969" s="773"/>
      <c r="DR969" s="773"/>
      <c r="DS969" s="773"/>
      <c r="DT969" s="773"/>
      <c r="DU969" s="773"/>
      <c r="DV969" s="773"/>
      <c r="DW969" s="773"/>
      <c r="DX969" s="773"/>
      <c r="DY969" s="773"/>
      <c r="DZ969" s="773"/>
      <c r="EA969" s="773"/>
      <c r="EB969" s="773"/>
      <c r="EC969" s="773"/>
      <c r="ED969" s="773"/>
      <c r="EE969" s="773"/>
      <c r="EF969" s="773"/>
      <c r="EG969" s="773"/>
      <c r="EH969" s="773"/>
      <c r="EI969" s="773"/>
      <c r="EJ969" s="773"/>
      <c r="EK969" s="773"/>
      <c r="EL969" s="773"/>
      <c r="EM969" s="773"/>
      <c r="EN969" s="773"/>
      <c r="EO969" s="773"/>
      <c r="EP969" s="773"/>
      <c r="EQ969" s="773"/>
      <c r="ER969" s="773"/>
      <c r="ES969" s="773"/>
      <c r="ET969" s="773"/>
      <c r="EU969" s="773"/>
      <c r="EV969" s="773"/>
      <c r="EW969" s="773"/>
      <c r="EX969" s="773"/>
      <c r="EY969" s="773"/>
      <c r="EZ969" s="773"/>
      <c r="FA969" s="773"/>
      <c r="FB969" s="773"/>
      <c r="FC969" s="773"/>
      <c r="FD969" s="773"/>
      <c r="FE969" s="773"/>
      <c r="FF969" s="773"/>
      <c r="FG969" s="773"/>
      <c r="FH969" s="773"/>
      <c r="FI969" s="773"/>
      <c r="FJ969" s="773"/>
      <c r="FK969" s="773"/>
      <c r="FL969" s="773"/>
      <c r="FM969" s="773"/>
      <c r="FN969" s="773"/>
      <c r="FO969" s="773"/>
      <c r="FP969" s="773"/>
      <c r="FQ969" s="773"/>
      <c r="FR969" s="773"/>
      <c r="FS969" s="773"/>
      <c r="FT969" s="773"/>
      <c r="FU969" s="773"/>
      <c r="FV969" s="773"/>
      <c r="FW969" s="773"/>
      <c r="FX969" s="773"/>
      <c r="FY969" s="773"/>
      <c r="FZ969" s="773"/>
      <c r="GA969" s="773"/>
      <c r="GB969" s="773"/>
      <c r="GC969" s="773"/>
      <c r="GD969" s="773"/>
      <c r="GE969" s="773"/>
      <c r="GF969" s="773"/>
      <c r="GG969" s="773"/>
      <c r="GH969" s="773"/>
      <c r="GI969" s="773"/>
      <c r="GJ969" s="773"/>
      <c r="GK969" s="773"/>
      <c r="GL969" s="773"/>
      <c r="GM969" s="773"/>
      <c r="GN969" s="773"/>
      <c r="GO969" s="773"/>
      <c r="GP969" s="773"/>
      <c r="GQ969" s="773"/>
      <c r="GR969" s="773"/>
      <c r="GS969" s="773"/>
      <c r="GT969" s="773"/>
      <c r="GU969" s="773"/>
      <c r="GV969" s="773"/>
      <c r="GW969" s="773"/>
      <c r="GX969" s="773"/>
      <c r="GY969" s="773"/>
      <c r="GZ969" s="773"/>
      <c r="HA969" s="773"/>
      <c r="HB969" s="773"/>
      <c r="HC969" s="773"/>
      <c r="HD969" s="773"/>
      <c r="HE969" s="773"/>
      <c r="HF969" s="773"/>
      <c r="HG969" s="773"/>
      <c r="HH969" s="773"/>
      <c r="HI969" s="773"/>
      <c r="HJ969" s="773"/>
      <c r="HK969" s="773"/>
      <c r="HL969" s="773"/>
      <c r="HM969" s="773"/>
      <c r="HN969" s="773"/>
      <c r="HO969" s="773"/>
      <c r="HP969" s="773"/>
      <c r="HQ969" s="773"/>
      <c r="HR969" s="773"/>
      <c r="HS969" s="773"/>
      <c r="HT969" s="773"/>
      <c r="HU969" s="773"/>
      <c r="HV969" s="773"/>
      <c r="HW969" s="773"/>
      <c r="HX969" s="773"/>
      <c r="HY969" s="773"/>
      <c r="HZ969" s="773"/>
      <c r="IA969" s="773"/>
      <c r="IB969" s="773"/>
      <c r="IC969" s="773"/>
      <c r="ID969" s="773"/>
      <c r="IE969" s="773"/>
      <c r="IF969" s="773"/>
      <c r="IG969" s="773"/>
      <c r="IH969" s="773"/>
      <c r="II969" s="773"/>
      <c r="IJ969" s="773"/>
      <c r="IK969" s="773"/>
      <c r="IL969" s="773"/>
      <c r="IM969" s="773"/>
      <c r="IN969" s="773"/>
      <c r="IO969" s="773"/>
      <c r="IP969" s="773"/>
      <c r="IQ969" s="773"/>
      <c r="IR969" s="773"/>
    </row>
    <row r="970" spans="1:252" ht="27" x14ac:dyDescent="0.2">
      <c r="A970" s="606">
        <v>39</v>
      </c>
      <c r="B970" s="637" t="s">
        <v>2074</v>
      </c>
      <c r="C970" s="660" t="s">
        <v>701</v>
      </c>
      <c r="D970" s="575">
        <v>1</v>
      </c>
      <c r="E970" s="670">
        <v>2008</v>
      </c>
      <c r="F970" s="1074">
        <v>241.7</v>
      </c>
      <c r="G970" s="784">
        <f t="shared" si="31"/>
        <v>241.7</v>
      </c>
      <c r="H970" s="1075">
        <v>100</v>
      </c>
      <c r="I970" s="784">
        <f t="shared" si="32"/>
        <v>0</v>
      </c>
      <c r="J970" s="635"/>
      <c r="K970" s="693"/>
      <c r="L970" s="693"/>
      <c r="M970" s="635"/>
      <c r="N970" s="693"/>
      <c r="O970" s="693"/>
      <c r="P970" s="1841"/>
      <c r="Q970" s="773"/>
      <c r="R970" s="773"/>
      <c r="S970" s="773"/>
      <c r="T970" s="773"/>
      <c r="U970" s="773"/>
      <c r="V970" s="773"/>
      <c r="W970" s="773"/>
      <c r="X970" s="773"/>
      <c r="Y970" s="773"/>
      <c r="Z970" s="773"/>
      <c r="AA970" s="773"/>
      <c r="AB970" s="773"/>
      <c r="AC970" s="773"/>
      <c r="AD970" s="773"/>
      <c r="AE970" s="773"/>
      <c r="AF970" s="773"/>
      <c r="AG970" s="773"/>
      <c r="AH970" s="773"/>
      <c r="AI970" s="773"/>
      <c r="AJ970" s="773"/>
      <c r="AK970" s="773"/>
      <c r="AL970" s="773"/>
      <c r="AM970" s="773"/>
      <c r="AN970" s="773"/>
      <c r="AO970" s="773"/>
      <c r="AP970" s="773"/>
      <c r="AQ970" s="773"/>
      <c r="AR970" s="773"/>
      <c r="AS970" s="773"/>
      <c r="AT970" s="773"/>
      <c r="AU970" s="773"/>
      <c r="AV970" s="773"/>
      <c r="AW970" s="773"/>
      <c r="AX970" s="773"/>
      <c r="AY970" s="773"/>
      <c r="AZ970" s="773"/>
      <c r="BA970" s="773"/>
      <c r="BB970" s="773"/>
      <c r="BC970" s="773"/>
      <c r="BD970" s="773"/>
      <c r="BE970" s="773"/>
      <c r="BF970" s="773"/>
      <c r="BG970" s="773"/>
      <c r="BH970" s="773"/>
      <c r="BI970" s="773"/>
      <c r="BJ970" s="773"/>
      <c r="BK970" s="773"/>
      <c r="BL970" s="773"/>
      <c r="BM970" s="773"/>
      <c r="BN970" s="773"/>
      <c r="BO970" s="773"/>
      <c r="BP970" s="773"/>
      <c r="BQ970" s="773"/>
      <c r="BR970" s="773"/>
      <c r="BS970" s="773"/>
      <c r="BT970" s="773"/>
      <c r="BU970" s="773"/>
      <c r="BV970" s="773"/>
      <c r="BW970" s="773"/>
      <c r="BX970" s="773"/>
      <c r="BY970" s="773"/>
      <c r="BZ970" s="773"/>
      <c r="CA970" s="773"/>
      <c r="CB970" s="773"/>
      <c r="CC970" s="773"/>
      <c r="CD970" s="773"/>
      <c r="CE970" s="773"/>
      <c r="CF970" s="773"/>
      <c r="CG970" s="773"/>
      <c r="CH970" s="773"/>
      <c r="CI970" s="773"/>
      <c r="CJ970" s="773"/>
      <c r="CK970" s="773"/>
      <c r="CL970" s="773"/>
      <c r="CM970" s="773"/>
      <c r="CN970" s="773"/>
      <c r="CO970" s="773"/>
      <c r="CP970" s="773"/>
      <c r="CQ970" s="773"/>
      <c r="CR970" s="773"/>
      <c r="CS970" s="773"/>
      <c r="CT970" s="773"/>
      <c r="CU970" s="773"/>
      <c r="CV970" s="773"/>
      <c r="CW970" s="773"/>
      <c r="CX970" s="773"/>
      <c r="CY970" s="773"/>
      <c r="CZ970" s="773"/>
      <c r="DA970" s="773"/>
      <c r="DB970" s="773"/>
      <c r="DC970" s="773"/>
      <c r="DD970" s="773"/>
      <c r="DE970" s="773"/>
      <c r="DF970" s="773"/>
      <c r="DG970" s="773"/>
      <c r="DH970" s="773"/>
      <c r="DI970" s="773"/>
      <c r="DJ970" s="773"/>
      <c r="DK970" s="773"/>
      <c r="DL970" s="773"/>
      <c r="DM970" s="773"/>
      <c r="DN970" s="773"/>
      <c r="DO970" s="773"/>
      <c r="DP970" s="773"/>
      <c r="DQ970" s="773"/>
      <c r="DR970" s="773"/>
      <c r="DS970" s="773"/>
      <c r="DT970" s="773"/>
      <c r="DU970" s="773"/>
      <c r="DV970" s="773"/>
      <c r="DW970" s="773"/>
      <c r="DX970" s="773"/>
      <c r="DY970" s="773"/>
      <c r="DZ970" s="773"/>
      <c r="EA970" s="773"/>
      <c r="EB970" s="773"/>
      <c r="EC970" s="773"/>
      <c r="ED970" s="773"/>
      <c r="EE970" s="773"/>
      <c r="EF970" s="773"/>
      <c r="EG970" s="773"/>
      <c r="EH970" s="773"/>
      <c r="EI970" s="773"/>
      <c r="EJ970" s="773"/>
      <c r="EK970" s="773"/>
      <c r="EL970" s="773"/>
      <c r="EM970" s="773"/>
      <c r="EN970" s="773"/>
      <c r="EO970" s="773"/>
      <c r="EP970" s="773"/>
      <c r="EQ970" s="773"/>
      <c r="ER970" s="773"/>
      <c r="ES970" s="773"/>
      <c r="ET970" s="773"/>
      <c r="EU970" s="773"/>
      <c r="EV970" s="773"/>
      <c r="EW970" s="773"/>
      <c r="EX970" s="773"/>
      <c r="EY970" s="773"/>
      <c r="EZ970" s="773"/>
      <c r="FA970" s="773"/>
      <c r="FB970" s="773"/>
      <c r="FC970" s="773"/>
      <c r="FD970" s="773"/>
      <c r="FE970" s="773"/>
      <c r="FF970" s="773"/>
      <c r="FG970" s="773"/>
      <c r="FH970" s="773"/>
      <c r="FI970" s="773"/>
      <c r="FJ970" s="773"/>
      <c r="FK970" s="773"/>
      <c r="FL970" s="773"/>
      <c r="FM970" s="773"/>
      <c r="FN970" s="773"/>
      <c r="FO970" s="773"/>
      <c r="FP970" s="773"/>
      <c r="FQ970" s="773"/>
      <c r="FR970" s="773"/>
      <c r="FS970" s="773"/>
      <c r="FT970" s="773"/>
      <c r="FU970" s="773"/>
      <c r="FV970" s="773"/>
      <c r="FW970" s="773"/>
      <c r="FX970" s="773"/>
      <c r="FY970" s="773"/>
      <c r="FZ970" s="773"/>
      <c r="GA970" s="773"/>
      <c r="GB970" s="773"/>
      <c r="GC970" s="773"/>
      <c r="GD970" s="773"/>
      <c r="GE970" s="773"/>
      <c r="GF970" s="773"/>
      <c r="GG970" s="773"/>
      <c r="GH970" s="773"/>
      <c r="GI970" s="773"/>
      <c r="GJ970" s="773"/>
      <c r="GK970" s="773"/>
      <c r="GL970" s="773"/>
      <c r="GM970" s="773"/>
      <c r="GN970" s="773"/>
      <c r="GO970" s="773"/>
      <c r="GP970" s="773"/>
      <c r="GQ970" s="773"/>
      <c r="GR970" s="773"/>
      <c r="GS970" s="773"/>
      <c r="GT970" s="773"/>
      <c r="GU970" s="773"/>
      <c r="GV970" s="773"/>
      <c r="GW970" s="773"/>
      <c r="GX970" s="773"/>
      <c r="GY970" s="773"/>
      <c r="GZ970" s="773"/>
      <c r="HA970" s="773"/>
      <c r="HB970" s="773"/>
      <c r="HC970" s="773"/>
      <c r="HD970" s="773"/>
      <c r="HE970" s="773"/>
      <c r="HF970" s="773"/>
      <c r="HG970" s="773"/>
      <c r="HH970" s="773"/>
      <c r="HI970" s="773"/>
      <c r="HJ970" s="773"/>
      <c r="HK970" s="773"/>
      <c r="HL970" s="773"/>
      <c r="HM970" s="773"/>
      <c r="HN970" s="773"/>
      <c r="HO970" s="773"/>
      <c r="HP970" s="773"/>
      <c r="HQ970" s="773"/>
      <c r="HR970" s="773"/>
      <c r="HS970" s="773"/>
      <c r="HT970" s="773"/>
      <c r="HU970" s="773"/>
      <c r="HV970" s="773"/>
      <c r="HW970" s="773"/>
      <c r="HX970" s="773"/>
      <c r="HY970" s="773"/>
      <c r="HZ970" s="773"/>
      <c r="IA970" s="773"/>
      <c r="IB970" s="773"/>
      <c r="IC970" s="773"/>
      <c r="ID970" s="773"/>
      <c r="IE970" s="773"/>
      <c r="IF970" s="773"/>
      <c r="IG970" s="773"/>
      <c r="IH970" s="773"/>
      <c r="II970" s="773"/>
      <c r="IJ970" s="773"/>
      <c r="IK970" s="773"/>
      <c r="IL970" s="773"/>
      <c r="IM970" s="773"/>
      <c r="IN970" s="773"/>
      <c r="IO970" s="773"/>
      <c r="IP970" s="773"/>
      <c r="IQ970" s="773"/>
      <c r="IR970" s="773"/>
    </row>
    <row r="971" spans="1:252" ht="13.5" x14ac:dyDescent="0.2">
      <c r="A971" s="606">
        <v>40</v>
      </c>
      <c r="B971" s="637" t="s">
        <v>2075</v>
      </c>
      <c r="C971" s="660" t="s">
        <v>701</v>
      </c>
      <c r="D971" s="575">
        <v>2</v>
      </c>
      <c r="E971" s="670">
        <v>2005</v>
      </c>
      <c r="F971" s="1074">
        <v>1063.172</v>
      </c>
      <c r="G971" s="784">
        <f t="shared" si="31"/>
        <v>1063.172</v>
      </c>
      <c r="H971" s="1075">
        <v>100</v>
      </c>
      <c r="I971" s="784">
        <f t="shared" si="32"/>
        <v>0</v>
      </c>
      <c r="J971" s="635"/>
      <c r="K971" s="693"/>
      <c r="L971" s="693"/>
      <c r="M971" s="635"/>
      <c r="N971" s="693"/>
      <c r="O971" s="693"/>
      <c r="P971" s="1841"/>
      <c r="Q971" s="773"/>
      <c r="R971" s="773"/>
      <c r="S971" s="773"/>
      <c r="T971" s="773"/>
      <c r="U971" s="773"/>
      <c r="V971" s="773"/>
      <c r="W971" s="773"/>
      <c r="X971" s="773"/>
      <c r="Y971" s="773"/>
      <c r="Z971" s="773"/>
      <c r="AA971" s="773"/>
      <c r="AB971" s="773"/>
      <c r="AC971" s="773"/>
      <c r="AD971" s="773"/>
      <c r="AE971" s="773"/>
      <c r="AF971" s="773"/>
      <c r="AG971" s="773"/>
      <c r="AH971" s="773"/>
      <c r="AI971" s="773"/>
      <c r="AJ971" s="773"/>
      <c r="AK971" s="773"/>
      <c r="AL971" s="773"/>
      <c r="AM971" s="773"/>
      <c r="AN971" s="773"/>
      <c r="AO971" s="773"/>
      <c r="AP971" s="773"/>
      <c r="AQ971" s="773"/>
      <c r="AR971" s="773"/>
      <c r="AS971" s="773"/>
      <c r="AT971" s="773"/>
      <c r="AU971" s="773"/>
      <c r="AV971" s="773"/>
      <c r="AW971" s="773"/>
      <c r="AX971" s="773"/>
      <c r="AY971" s="773"/>
      <c r="AZ971" s="773"/>
      <c r="BA971" s="773"/>
      <c r="BB971" s="773"/>
      <c r="BC971" s="773"/>
      <c r="BD971" s="773"/>
      <c r="BE971" s="773"/>
      <c r="BF971" s="773"/>
      <c r="BG971" s="773"/>
      <c r="BH971" s="773"/>
      <c r="BI971" s="773"/>
      <c r="BJ971" s="773"/>
      <c r="BK971" s="773"/>
      <c r="BL971" s="773"/>
      <c r="BM971" s="773"/>
      <c r="BN971" s="773"/>
      <c r="BO971" s="773"/>
      <c r="BP971" s="773"/>
      <c r="BQ971" s="773"/>
      <c r="BR971" s="773"/>
      <c r="BS971" s="773"/>
      <c r="BT971" s="773"/>
      <c r="BU971" s="773"/>
      <c r="BV971" s="773"/>
      <c r="BW971" s="773"/>
      <c r="BX971" s="773"/>
      <c r="BY971" s="773"/>
      <c r="BZ971" s="773"/>
      <c r="CA971" s="773"/>
      <c r="CB971" s="773"/>
      <c r="CC971" s="773"/>
      <c r="CD971" s="773"/>
      <c r="CE971" s="773"/>
      <c r="CF971" s="773"/>
      <c r="CG971" s="773"/>
      <c r="CH971" s="773"/>
      <c r="CI971" s="773"/>
      <c r="CJ971" s="773"/>
      <c r="CK971" s="773"/>
      <c r="CL971" s="773"/>
      <c r="CM971" s="773"/>
      <c r="CN971" s="773"/>
      <c r="CO971" s="773"/>
      <c r="CP971" s="773"/>
      <c r="CQ971" s="773"/>
      <c r="CR971" s="773"/>
      <c r="CS971" s="773"/>
      <c r="CT971" s="773"/>
      <c r="CU971" s="773"/>
      <c r="CV971" s="773"/>
      <c r="CW971" s="773"/>
      <c r="CX971" s="773"/>
      <c r="CY971" s="773"/>
      <c r="CZ971" s="773"/>
      <c r="DA971" s="773"/>
      <c r="DB971" s="773"/>
      <c r="DC971" s="773"/>
      <c r="DD971" s="773"/>
      <c r="DE971" s="773"/>
      <c r="DF971" s="773"/>
      <c r="DG971" s="773"/>
      <c r="DH971" s="773"/>
      <c r="DI971" s="773"/>
      <c r="DJ971" s="773"/>
      <c r="DK971" s="773"/>
      <c r="DL971" s="773"/>
      <c r="DM971" s="773"/>
      <c r="DN971" s="773"/>
      <c r="DO971" s="773"/>
      <c r="DP971" s="773"/>
      <c r="DQ971" s="773"/>
      <c r="DR971" s="773"/>
      <c r="DS971" s="773"/>
      <c r="DT971" s="773"/>
      <c r="DU971" s="773"/>
      <c r="DV971" s="773"/>
      <c r="DW971" s="773"/>
      <c r="DX971" s="773"/>
      <c r="DY971" s="773"/>
      <c r="DZ971" s="773"/>
      <c r="EA971" s="773"/>
      <c r="EB971" s="773"/>
      <c r="EC971" s="773"/>
      <c r="ED971" s="773"/>
      <c r="EE971" s="773"/>
      <c r="EF971" s="773"/>
      <c r="EG971" s="773"/>
      <c r="EH971" s="773"/>
      <c r="EI971" s="773"/>
      <c r="EJ971" s="773"/>
      <c r="EK971" s="773"/>
      <c r="EL971" s="773"/>
      <c r="EM971" s="773"/>
      <c r="EN971" s="773"/>
      <c r="EO971" s="773"/>
      <c r="EP971" s="773"/>
      <c r="EQ971" s="773"/>
      <c r="ER971" s="773"/>
      <c r="ES971" s="773"/>
      <c r="ET971" s="773"/>
      <c r="EU971" s="773"/>
      <c r="EV971" s="773"/>
      <c r="EW971" s="773"/>
      <c r="EX971" s="773"/>
      <c r="EY971" s="773"/>
      <c r="EZ971" s="773"/>
      <c r="FA971" s="773"/>
      <c r="FB971" s="773"/>
      <c r="FC971" s="773"/>
      <c r="FD971" s="773"/>
      <c r="FE971" s="773"/>
      <c r="FF971" s="773"/>
      <c r="FG971" s="773"/>
      <c r="FH971" s="773"/>
      <c r="FI971" s="773"/>
      <c r="FJ971" s="773"/>
      <c r="FK971" s="773"/>
      <c r="FL971" s="773"/>
      <c r="FM971" s="773"/>
      <c r="FN971" s="773"/>
      <c r="FO971" s="773"/>
      <c r="FP971" s="773"/>
      <c r="FQ971" s="773"/>
      <c r="FR971" s="773"/>
      <c r="FS971" s="773"/>
      <c r="FT971" s="773"/>
      <c r="FU971" s="773"/>
      <c r="FV971" s="773"/>
      <c r="FW971" s="773"/>
      <c r="FX971" s="773"/>
      <c r="FY971" s="773"/>
      <c r="FZ971" s="773"/>
      <c r="GA971" s="773"/>
      <c r="GB971" s="773"/>
      <c r="GC971" s="773"/>
      <c r="GD971" s="773"/>
      <c r="GE971" s="773"/>
      <c r="GF971" s="773"/>
      <c r="GG971" s="773"/>
      <c r="GH971" s="773"/>
      <c r="GI971" s="773"/>
      <c r="GJ971" s="773"/>
      <c r="GK971" s="773"/>
      <c r="GL971" s="773"/>
      <c r="GM971" s="773"/>
      <c r="GN971" s="773"/>
      <c r="GO971" s="773"/>
      <c r="GP971" s="773"/>
      <c r="GQ971" s="773"/>
      <c r="GR971" s="773"/>
      <c r="GS971" s="773"/>
      <c r="GT971" s="773"/>
      <c r="GU971" s="773"/>
      <c r="GV971" s="773"/>
      <c r="GW971" s="773"/>
      <c r="GX971" s="773"/>
      <c r="GY971" s="773"/>
      <c r="GZ971" s="773"/>
      <c r="HA971" s="773"/>
      <c r="HB971" s="773"/>
      <c r="HC971" s="773"/>
      <c r="HD971" s="773"/>
      <c r="HE971" s="773"/>
      <c r="HF971" s="773"/>
      <c r="HG971" s="773"/>
      <c r="HH971" s="773"/>
      <c r="HI971" s="773"/>
      <c r="HJ971" s="773"/>
      <c r="HK971" s="773"/>
      <c r="HL971" s="773"/>
      <c r="HM971" s="773"/>
      <c r="HN971" s="773"/>
      <c r="HO971" s="773"/>
      <c r="HP971" s="773"/>
      <c r="HQ971" s="773"/>
      <c r="HR971" s="773"/>
      <c r="HS971" s="773"/>
      <c r="HT971" s="773"/>
      <c r="HU971" s="773"/>
      <c r="HV971" s="773"/>
      <c r="HW971" s="773"/>
      <c r="HX971" s="773"/>
      <c r="HY971" s="773"/>
      <c r="HZ971" s="773"/>
      <c r="IA971" s="773"/>
      <c r="IB971" s="773"/>
      <c r="IC971" s="773"/>
      <c r="ID971" s="773"/>
      <c r="IE971" s="773"/>
      <c r="IF971" s="773"/>
      <c r="IG971" s="773"/>
      <c r="IH971" s="773"/>
      <c r="II971" s="773"/>
      <c r="IJ971" s="773"/>
      <c r="IK971" s="773"/>
      <c r="IL971" s="773"/>
      <c r="IM971" s="773"/>
      <c r="IN971" s="773"/>
      <c r="IO971" s="773"/>
      <c r="IP971" s="773"/>
      <c r="IQ971" s="773"/>
      <c r="IR971" s="773"/>
    </row>
    <row r="972" spans="1:252" ht="27" x14ac:dyDescent="0.2">
      <c r="A972" s="606">
        <v>41</v>
      </c>
      <c r="B972" s="637" t="s">
        <v>2076</v>
      </c>
      <c r="C972" s="660" t="s">
        <v>701</v>
      </c>
      <c r="D972" s="575">
        <v>3</v>
      </c>
      <c r="E972" s="670">
        <v>2008</v>
      </c>
      <c r="F972" s="1074">
        <v>1214.0550000000001</v>
      </c>
      <c r="G972" s="784">
        <f t="shared" si="31"/>
        <v>1214.0550000000001</v>
      </c>
      <c r="H972" s="1075">
        <v>100</v>
      </c>
      <c r="I972" s="784">
        <f t="shared" si="32"/>
        <v>0</v>
      </c>
      <c r="J972" s="635"/>
      <c r="K972" s="693"/>
      <c r="L972" s="693"/>
      <c r="M972" s="635"/>
      <c r="N972" s="693"/>
      <c r="O972" s="693"/>
      <c r="P972" s="1841"/>
      <c r="Q972" s="773"/>
      <c r="R972" s="773"/>
      <c r="S972" s="773"/>
      <c r="T972" s="773"/>
      <c r="U972" s="773"/>
      <c r="V972" s="773"/>
      <c r="W972" s="773"/>
      <c r="X972" s="773"/>
      <c r="Y972" s="773"/>
      <c r="Z972" s="773"/>
      <c r="AA972" s="773"/>
      <c r="AB972" s="773"/>
      <c r="AC972" s="773"/>
      <c r="AD972" s="773"/>
      <c r="AE972" s="773"/>
      <c r="AF972" s="773"/>
      <c r="AG972" s="773"/>
      <c r="AH972" s="773"/>
      <c r="AI972" s="773"/>
      <c r="AJ972" s="773"/>
      <c r="AK972" s="773"/>
      <c r="AL972" s="773"/>
      <c r="AM972" s="773"/>
      <c r="AN972" s="773"/>
      <c r="AO972" s="773"/>
      <c r="AP972" s="773"/>
      <c r="AQ972" s="773"/>
      <c r="AR972" s="773"/>
      <c r="AS972" s="773"/>
      <c r="AT972" s="773"/>
      <c r="AU972" s="773"/>
      <c r="AV972" s="773"/>
      <c r="AW972" s="773"/>
      <c r="AX972" s="773"/>
      <c r="AY972" s="773"/>
      <c r="AZ972" s="773"/>
      <c r="BA972" s="773"/>
      <c r="BB972" s="773"/>
      <c r="BC972" s="773"/>
      <c r="BD972" s="773"/>
      <c r="BE972" s="773"/>
      <c r="BF972" s="773"/>
      <c r="BG972" s="773"/>
      <c r="BH972" s="773"/>
      <c r="BI972" s="773"/>
      <c r="BJ972" s="773"/>
      <c r="BK972" s="773"/>
      <c r="BL972" s="773"/>
      <c r="BM972" s="773"/>
      <c r="BN972" s="773"/>
      <c r="BO972" s="773"/>
      <c r="BP972" s="773"/>
      <c r="BQ972" s="773"/>
      <c r="BR972" s="773"/>
      <c r="BS972" s="773"/>
      <c r="BT972" s="773"/>
      <c r="BU972" s="773"/>
      <c r="BV972" s="773"/>
      <c r="BW972" s="773"/>
      <c r="BX972" s="773"/>
      <c r="BY972" s="773"/>
      <c r="BZ972" s="773"/>
      <c r="CA972" s="773"/>
      <c r="CB972" s="773"/>
      <c r="CC972" s="773"/>
      <c r="CD972" s="773"/>
      <c r="CE972" s="773"/>
      <c r="CF972" s="773"/>
      <c r="CG972" s="773"/>
      <c r="CH972" s="773"/>
      <c r="CI972" s="773"/>
      <c r="CJ972" s="773"/>
      <c r="CK972" s="773"/>
      <c r="CL972" s="773"/>
      <c r="CM972" s="773"/>
      <c r="CN972" s="773"/>
      <c r="CO972" s="773"/>
      <c r="CP972" s="773"/>
      <c r="CQ972" s="773"/>
      <c r="CR972" s="773"/>
      <c r="CS972" s="773"/>
      <c r="CT972" s="773"/>
      <c r="CU972" s="773"/>
      <c r="CV972" s="773"/>
      <c r="CW972" s="773"/>
      <c r="CX972" s="773"/>
      <c r="CY972" s="773"/>
      <c r="CZ972" s="773"/>
      <c r="DA972" s="773"/>
      <c r="DB972" s="773"/>
      <c r="DC972" s="773"/>
      <c r="DD972" s="773"/>
      <c r="DE972" s="773"/>
      <c r="DF972" s="773"/>
      <c r="DG972" s="773"/>
      <c r="DH972" s="773"/>
      <c r="DI972" s="773"/>
      <c r="DJ972" s="773"/>
      <c r="DK972" s="773"/>
      <c r="DL972" s="773"/>
      <c r="DM972" s="773"/>
      <c r="DN972" s="773"/>
      <c r="DO972" s="773"/>
      <c r="DP972" s="773"/>
      <c r="DQ972" s="773"/>
      <c r="DR972" s="773"/>
      <c r="DS972" s="773"/>
      <c r="DT972" s="773"/>
      <c r="DU972" s="773"/>
      <c r="DV972" s="773"/>
      <c r="DW972" s="773"/>
      <c r="DX972" s="773"/>
      <c r="DY972" s="773"/>
      <c r="DZ972" s="773"/>
      <c r="EA972" s="773"/>
      <c r="EB972" s="773"/>
      <c r="EC972" s="773"/>
      <c r="ED972" s="773"/>
      <c r="EE972" s="773"/>
      <c r="EF972" s="773"/>
      <c r="EG972" s="773"/>
      <c r="EH972" s="773"/>
      <c r="EI972" s="773"/>
      <c r="EJ972" s="773"/>
      <c r="EK972" s="773"/>
      <c r="EL972" s="773"/>
      <c r="EM972" s="773"/>
      <c r="EN972" s="773"/>
      <c r="EO972" s="773"/>
      <c r="EP972" s="773"/>
      <c r="EQ972" s="773"/>
      <c r="ER972" s="773"/>
      <c r="ES972" s="773"/>
      <c r="ET972" s="773"/>
      <c r="EU972" s="773"/>
      <c r="EV972" s="773"/>
      <c r="EW972" s="773"/>
      <c r="EX972" s="773"/>
      <c r="EY972" s="773"/>
      <c r="EZ972" s="773"/>
      <c r="FA972" s="773"/>
      <c r="FB972" s="773"/>
      <c r="FC972" s="773"/>
      <c r="FD972" s="773"/>
      <c r="FE972" s="773"/>
      <c r="FF972" s="773"/>
      <c r="FG972" s="773"/>
      <c r="FH972" s="773"/>
      <c r="FI972" s="773"/>
      <c r="FJ972" s="773"/>
      <c r="FK972" s="773"/>
      <c r="FL972" s="773"/>
      <c r="FM972" s="773"/>
      <c r="FN972" s="773"/>
      <c r="FO972" s="773"/>
      <c r="FP972" s="773"/>
      <c r="FQ972" s="773"/>
      <c r="FR972" s="773"/>
      <c r="FS972" s="773"/>
      <c r="FT972" s="773"/>
      <c r="FU972" s="773"/>
      <c r="FV972" s="773"/>
      <c r="FW972" s="773"/>
      <c r="FX972" s="773"/>
      <c r="FY972" s="773"/>
      <c r="FZ972" s="773"/>
      <c r="GA972" s="773"/>
      <c r="GB972" s="773"/>
      <c r="GC972" s="773"/>
      <c r="GD972" s="773"/>
      <c r="GE972" s="773"/>
      <c r="GF972" s="773"/>
      <c r="GG972" s="773"/>
      <c r="GH972" s="773"/>
      <c r="GI972" s="773"/>
      <c r="GJ972" s="773"/>
      <c r="GK972" s="773"/>
      <c r="GL972" s="773"/>
      <c r="GM972" s="773"/>
      <c r="GN972" s="773"/>
      <c r="GO972" s="773"/>
      <c r="GP972" s="773"/>
      <c r="GQ972" s="773"/>
      <c r="GR972" s="773"/>
      <c r="GS972" s="773"/>
      <c r="GT972" s="773"/>
      <c r="GU972" s="773"/>
      <c r="GV972" s="773"/>
      <c r="GW972" s="773"/>
      <c r="GX972" s="773"/>
      <c r="GY972" s="773"/>
      <c r="GZ972" s="773"/>
      <c r="HA972" s="773"/>
      <c r="HB972" s="773"/>
      <c r="HC972" s="773"/>
      <c r="HD972" s="773"/>
      <c r="HE972" s="773"/>
      <c r="HF972" s="773"/>
      <c r="HG972" s="773"/>
      <c r="HH972" s="773"/>
      <c r="HI972" s="773"/>
      <c r="HJ972" s="773"/>
      <c r="HK972" s="773"/>
      <c r="HL972" s="773"/>
      <c r="HM972" s="773"/>
      <c r="HN972" s="773"/>
      <c r="HO972" s="773"/>
      <c r="HP972" s="773"/>
      <c r="HQ972" s="773"/>
      <c r="HR972" s="773"/>
      <c r="HS972" s="773"/>
      <c r="HT972" s="773"/>
      <c r="HU972" s="773"/>
      <c r="HV972" s="773"/>
      <c r="HW972" s="773"/>
      <c r="HX972" s="773"/>
      <c r="HY972" s="773"/>
      <c r="HZ972" s="773"/>
      <c r="IA972" s="773"/>
      <c r="IB972" s="773"/>
      <c r="IC972" s="773"/>
      <c r="ID972" s="773"/>
      <c r="IE972" s="773"/>
      <c r="IF972" s="773"/>
      <c r="IG972" s="773"/>
      <c r="IH972" s="773"/>
      <c r="II972" s="773"/>
      <c r="IJ972" s="773"/>
      <c r="IK972" s="773"/>
      <c r="IL972" s="773"/>
      <c r="IM972" s="773"/>
      <c r="IN972" s="773"/>
      <c r="IO972" s="773"/>
      <c r="IP972" s="773"/>
      <c r="IQ972" s="773"/>
      <c r="IR972" s="773"/>
    </row>
    <row r="973" spans="1:252" ht="27" x14ac:dyDescent="0.2">
      <c r="A973" s="606">
        <v>42</v>
      </c>
      <c r="B973" s="637" t="s">
        <v>2077</v>
      </c>
      <c r="C973" s="660" t="s">
        <v>701</v>
      </c>
      <c r="D973" s="575">
        <v>2</v>
      </c>
      <c r="E973" s="670">
        <v>2005</v>
      </c>
      <c r="F973" s="1074">
        <v>667.24800000000005</v>
      </c>
      <c r="G973" s="784">
        <f t="shared" si="31"/>
        <v>667.24800000000005</v>
      </c>
      <c r="H973" s="1075">
        <v>100</v>
      </c>
      <c r="I973" s="784">
        <f t="shared" si="32"/>
        <v>0</v>
      </c>
      <c r="J973" s="635"/>
      <c r="K973" s="693"/>
      <c r="L973" s="693"/>
      <c r="M973" s="635"/>
      <c r="N973" s="693"/>
      <c r="O973" s="693"/>
      <c r="P973" s="1841"/>
      <c r="Q973" s="773"/>
      <c r="R973" s="773"/>
      <c r="S973" s="773"/>
      <c r="T973" s="773"/>
      <c r="U973" s="773"/>
      <c r="V973" s="773"/>
      <c r="W973" s="773"/>
      <c r="X973" s="773"/>
      <c r="Y973" s="773"/>
      <c r="Z973" s="773"/>
      <c r="AA973" s="773"/>
      <c r="AB973" s="773"/>
      <c r="AC973" s="773"/>
      <c r="AD973" s="773"/>
      <c r="AE973" s="773"/>
      <c r="AF973" s="773"/>
      <c r="AG973" s="773"/>
      <c r="AH973" s="773"/>
      <c r="AI973" s="773"/>
      <c r="AJ973" s="773"/>
      <c r="AK973" s="773"/>
      <c r="AL973" s="773"/>
      <c r="AM973" s="773"/>
      <c r="AN973" s="773"/>
      <c r="AO973" s="773"/>
      <c r="AP973" s="773"/>
      <c r="AQ973" s="773"/>
      <c r="AR973" s="773"/>
      <c r="AS973" s="773"/>
      <c r="AT973" s="773"/>
      <c r="AU973" s="773"/>
      <c r="AV973" s="773"/>
      <c r="AW973" s="773"/>
      <c r="AX973" s="773"/>
      <c r="AY973" s="773"/>
      <c r="AZ973" s="773"/>
      <c r="BA973" s="773"/>
      <c r="BB973" s="773"/>
      <c r="BC973" s="773"/>
      <c r="BD973" s="773"/>
      <c r="BE973" s="773"/>
      <c r="BF973" s="773"/>
      <c r="BG973" s="773"/>
      <c r="BH973" s="773"/>
      <c r="BI973" s="773"/>
      <c r="BJ973" s="773"/>
      <c r="BK973" s="773"/>
      <c r="BL973" s="773"/>
      <c r="BM973" s="773"/>
      <c r="BN973" s="773"/>
      <c r="BO973" s="773"/>
      <c r="BP973" s="773"/>
      <c r="BQ973" s="773"/>
      <c r="BR973" s="773"/>
      <c r="BS973" s="773"/>
      <c r="BT973" s="773"/>
      <c r="BU973" s="773"/>
      <c r="BV973" s="773"/>
      <c r="BW973" s="773"/>
      <c r="BX973" s="773"/>
      <c r="BY973" s="773"/>
      <c r="BZ973" s="773"/>
      <c r="CA973" s="773"/>
      <c r="CB973" s="773"/>
      <c r="CC973" s="773"/>
      <c r="CD973" s="773"/>
      <c r="CE973" s="773"/>
      <c r="CF973" s="773"/>
      <c r="CG973" s="773"/>
      <c r="CH973" s="773"/>
      <c r="CI973" s="773"/>
      <c r="CJ973" s="773"/>
      <c r="CK973" s="773"/>
      <c r="CL973" s="773"/>
      <c r="CM973" s="773"/>
      <c r="CN973" s="773"/>
      <c r="CO973" s="773"/>
      <c r="CP973" s="773"/>
      <c r="CQ973" s="773"/>
      <c r="CR973" s="773"/>
      <c r="CS973" s="773"/>
      <c r="CT973" s="773"/>
      <c r="CU973" s="773"/>
      <c r="CV973" s="773"/>
      <c r="CW973" s="773"/>
      <c r="CX973" s="773"/>
      <c r="CY973" s="773"/>
      <c r="CZ973" s="773"/>
      <c r="DA973" s="773"/>
      <c r="DB973" s="773"/>
      <c r="DC973" s="773"/>
      <c r="DD973" s="773"/>
      <c r="DE973" s="773"/>
      <c r="DF973" s="773"/>
      <c r="DG973" s="773"/>
      <c r="DH973" s="773"/>
      <c r="DI973" s="773"/>
      <c r="DJ973" s="773"/>
      <c r="DK973" s="773"/>
      <c r="DL973" s="773"/>
      <c r="DM973" s="773"/>
      <c r="DN973" s="773"/>
      <c r="DO973" s="773"/>
      <c r="DP973" s="773"/>
      <c r="DQ973" s="773"/>
      <c r="DR973" s="773"/>
      <c r="DS973" s="773"/>
      <c r="DT973" s="773"/>
      <c r="DU973" s="773"/>
      <c r="DV973" s="773"/>
      <c r="DW973" s="773"/>
      <c r="DX973" s="773"/>
      <c r="DY973" s="773"/>
      <c r="DZ973" s="773"/>
      <c r="EA973" s="773"/>
      <c r="EB973" s="773"/>
      <c r="EC973" s="773"/>
      <c r="ED973" s="773"/>
      <c r="EE973" s="773"/>
      <c r="EF973" s="773"/>
      <c r="EG973" s="773"/>
      <c r="EH973" s="773"/>
      <c r="EI973" s="773"/>
      <c r="EJ973" s="773"/>
      <c r="EK973" s="773"/>
      <c r="EL973" s="773"/>
      <c r="EM973" s="773"/>
      <c r="EN973" s="773"/>
      <c r="EO973" s="773"/>
      <c r="EP973" s="773"/>
      <c r="EQ973" s="773"/>
      <c r="ER973" s="773"/>
      <c r="ES973" s="773"/>
      <c r="ET973" s="773"/>
      <c r="EU973" s="773"/>
      <c r="EV973" s="773"/>
      <c r="EW973" s="773"/>
      <c r="EX973" s="773"/>
      <c r="EY973" s="773"/>
      <c r="EZ973" s="773"/>
      <c r="FA973" s="773"/>
      <c r="FB973" s="773"/>
      <c r="FC973" s="773"/>
      <c r="FD973" s="773"/>
      <c r="FE973" s="773"/>
      <c r="FF973" s="773"/>
      <c r="FG973" s="773"/>
      <c r="FH973" s="773"/>
      <c r="FI973" s="773"/>
      <c r="FJ973" s="773"/>
      <c r="FK973" s="773"/>
      <c r="FL973" s="773"/>
      <c r="FM973" s="773"/>
      <c r="FN973" s="773"/>
      <c r="FO973" s="773"/>
      <c r="FP973" s="773"/>
      <c r="FQ973" s="773"/>
      <c r="FR973" s="773"/>
      <c r="FS973" s="773"/>
      <c r="FT973" s="773"/>
      <c r="FU973" s="773"/>
      <c r="FV973" s="773"/>
      <c r="FW973" s="773"/>
      <c r="FX973" s="773"/>
      <c r="FY973" s="773"/>
      <c r="FZ973" s="773"/>
      <c r="GA973" s="773"/>
      <c r="GB973" s="773"/>
      <c r="GC973" s="773"/>
      <c r="GD973" s="773"/>
      <c r="GE973" s="773"/>
      <c r="GF973" s="773"/>
      <c r="GG973" s="773"/>
      <c r="GH973" s="773"/>
      <c r="GI973" s="773"/>
      <c r="GJ973" s="773"/>
      <c r="GK973" s="773"/>
      <c r="GL973" s="773"/>
      <c r="GM973" s="773"/>
      <c r="GN973" s="773"/>
      <c r="GO973" s="773"/>
      <c r="GP973" s="773"/>
      <c r="GQ973" s="773"/>
      <c r="GR973" s="773"/>
      <c r="GS973" s="773"/>
      <c r="GT973" s="773"/>
      <c r="GU973" s="773"/>
      <c r="GV973" s="773"/>
      <c r="GW973" s="773"/>
      <c r="GX973" s="773"/>
      <c r="GY973" s="773"/>
      <c r="GZ973" s="773"/>
      <c r="HA973" s="773"/>
      <c r="HB973" s="773"/>
      <c r="HC973" s="773"/>
      <c r="HD973" s="773"/>
      <c r="HE973" s="773"/>
      <c r="HF973" s="773"/>
      <c r="HG973" s="773"/>
      <c r="HH973" s="773"/>
      <c r="HI973" s="773"/>
      <c r="HJ973" s="773"/>
      <c r="HK973" s="773"/>
      <c r="HL973" s="773"/>
      <c r="HM973" s="773"/>
      <c r="HN973" s="773"/>
      <c r="HO973" s="773"/>
      <c r="HP973" s="773"/>
      <c r="HQ973" s="773"/>
      <c r="HR973" s="773"/>
      <c r="HS973" s="773"/>
      <c r="HT973" s="773"/>
      <c r="HU973" s="773"/>
      <c r="HV973" s="773"/>
      <c r="HW973" s="773"/>
      <c r="HX973" s="773"/>
      <c r="HY973" s="773"/>
      <c r="HZ973" s="773"/>
      <c r="IA973" s="773"/>
      <c r="IB973" s="773"/>
      <c r="IC973" s="773"/>
      <c r="ID973" s="773"/>
      <c r="IE973" s="773"/>
      <c r="IF973" s="773"/>
      <c r="IG973" s="773"/>
      <c r="IH973" s="773"/>
      <c r="II973" s="773"/>
      <c r="IJ973" s="773"/>
      <c r="IK973" s="773"/>
      <c r="IL973" s="773"/>
      <c r="IM973" s="773"/>
      <c r="IN973" s="773"/>
      <c r="IO973" s="773"/>
      <c r="IP973" s="773"/>
      <c r="IQ973" s="773"/>
      <c r="IR973" s="773"/>
    </row>
    <row r="974" spans="1:252" ht="13.5" x14ac:dyDescent="0.2">
      <c r="A974" s="606">
        <v>43</v>
      </c>
      <c r="B974" s="637" t="s">
        <v>2078</v>
      </c>
      <c r="C974" s="660" t="s">
        <v>701</v>
      </c>
      <c r="D974" s="575">
        <v>1</v>
      </c>
      <c r="E974" s="670">
        <v>2011</v>
      </c>
      <c r="F974" s="1074">
        <v>202.8</v>
      </c>
      <c r="G974" s="784">
        <f t="shared" si="31"/>
        <v>202.8</v>
      </c>
      <c r="H974" s="1075">
        <v>100</v>
      </c>
      <c r="I974" s="784">
        <f t="shared" si="32"/>
        <v>0</v>
      </c>
      <c r="J974" s="635"/>
      <c r="K974" s="693"/>
      <c r="L974" s="693"/>
      <c r="M974" s="635"/>
      <c r="N974" s="693"/>
      <c r="O974" s="693"/>
      <c r="P974" s="1841"/>
      <c r="Q974" s="773"/>
      <c r="R974" s="773"/>
      <c r="S974" s="773"/>
      <c r="T974" s="773"/>
      <c r="U974" s="773"/>
      <c r="V974" s="773"/>
      <c r="W974" s="773"/>
      <c r="X974" s="773"/>
      <c r="Y974" s="773"/>
      <c r="Z974" s="773"/>
      <c r="AA974" s="773"/>
      <c r="AB974" s="773"/>
      <c r="AC974" s="773"/>
      <c r="AD974" s="773"/>
      <c r="AE974" s="773"/>
      <c r="AF974" s="773"/>
      <c r="AG974" s="773"/>
      <c r="AH974" s="773"/>
      <c r="AI974" s="773"/>
      <c r="AJ974" s="773"/>
      <c r="AK974" s="773"/>
      <c r="AL974" s="773"/>
      <c r="AM974" s="773"/>
      <c r="AN974" s="773"/>
      <c r="AO974" s="773"/>
      <c r="AP974" s="773"/>
      <c r="AQ974" s="773"/>
      <c r="AR974" s="773"/>
      <c r="AS974" s="773"/>
      <c r="AT974" s="773"/>
      <c r="AU974" s="773"/>
      <c r="AV974" s="773"/>
      <c r="AW974" s="773"/>
      <c r="AX974" s="773"/>
      <c r="AY974" s="773"/>
      <c r="AZ974" s="773"/>
      <c r="BA974" s="773"/>
      <c r="BB974" s="773"/>
      <c r="BC974" s="773"/>
      <c r="BD974" s="773"/>
      <c r="BE974" s="773"/>
      <c r="BF974" s="773"/>
      <c r="BG974" s="773"/>
      <c r="BH974" s="773"/>
      <c r="BI974" s="773"/>
      <c r="BJ974" s="773"/>
      <c r="BK974" s="773"/>
      <c r="BL974" s="773"/>
      <c r="BM974" s="773"/>
      <c r="BN974" s="773"/>
      <c r="BO974" s="773"/>
      <c r="BP974" s="773"/>
      <c r="BQ974" s="773"/>
      <c r="BR974" s="773"/>
      <c r="BS974" s="773"/>
      <c r="BT974" s="773"/>
      <c r="BU974" s="773"/>
      <c r="BV974" s="773"/>
      <c r="BW974" s="773"/>
      <c r="BX974" s="773"/>
      <c r="BY974" s="773"/>
      <c r="BZ974" s="773"/>
      <c r="CA974" s="773"/>
      <c r="CB974" s="773"/>
      <c r="CC974" s="773"/>
      <c r="CD974" s="773"/>
      <c r="CE974" s="773"/>
      <c r="CF974" s="773"/>
      <c r="CG974" s="773"/>
      <c r="CH974" s="773"/>
      <c r="CI974" s="773"/>
      <c r="CJ974" s="773"/>
      <c r="CK974" s="773"/>
      <c r="CL974" s="773"/>
      <c r="CM974" s="773"/>
      <c r="CN974" s="773"/>
      <c r="CO974" s="773"/>
      <c r="CP974" s="773"/>
      <c r="CQ974" s="773"/>
      <c r="CR974" s="773"/>
      <c r="CS974" s="773"/>
      <c r="CT974" s="773"/>
      <c r="CU974" s="773"/>
      <c r="CV974" s="773"/>
      <c r="CW974" s="773"/>
      <c r="CX974" s="773"/>
      <c r="CY974" s="773"/>
      <c r="CZ974" s="773"/>
      <c r="DA974" s="773"/>
      <c r="DB974" s="773"/>
      <c r="DC974" s="773"/>
      <c r="DD974" s="773"/>
      <c r="DE974" s="773"/>
      <c r="DF974" s="773"/>
      <c r="DG974" s="773"/>
      <c r="DH974" s="773"/>
      <c r="DI974" s="773"/>
      <c r="DJ974" s="773"/>
      <c r="DK974" s="773"/>
      <c r="DL974" s="773"/>
      <c r="DM974" s="773"/>
      <c r="DN974" s="773"/>
      <c r="DO974" s="773"/>
      <c r="DP974" s="773"/>
      <c r="DQ974" s="773"/>
      <c r="DR974" s="773"/>
      <c r="DS974" s="773"/>
      <c r="DT974" s="773"/>
      <c r="DU974" s="773"/>
      <c r="DV974" s="773"/>
      <c r="DW974" s="773"/>
      <c r="DX974" s="773"/>
      <c r="DY974" s="773"/>
      <c r="DZ974" s="773"/>
      <c r="EA974" s="773"/>
      <c r="EB974" s="773"/>
      <c r="EC974" s="773"/>
      <c r="ED974" s="773"/>
      <c r="EE974" s="773"/>
      <c r="EF974" s="773"/>
      <c r="EG974" s="773"/>
      <c r="EH974" s="773"/>
      <c r="EI974" s="773"/>
      <c r="EJ974" s="773"/>
      <c r="EK974" s="773"/>
      <c r="EL974" s="773"/>
      <c r="EM974" s="773"/>
      <c r="EN974" s="773"/>
      <c r="EO974" s="773"/>
      <c r="EP974" s="773"/>
      <c r="EQ974" s="773"/>
      <c r="ER974" s="773"/>
      <c r="ES974" s="773"/>
      <c r="ET974" s="773"/>
      <c r="EU974" s="773"/>
      <c r="EV974" s="773"/>
      <c r="EW974" s="773"/>
      <c r="EX974" s="773"/>
      <c r="EY974" s="773"/>
      <c r="EZ974" s="773"/>
      <c r="FA974" s="773"/>
      <c r="FB974" s="773"/>
      <c r="FC974" s="773"/>
      <c r="FD974" s="773"/>
      <c r="FE974" s="773"/>
      <c r="FF974" s="773"/>
      <c r="FG974" s="773"/>
      <c r="FH974" s="773"/>
      <c r="FI974" s="773"/>
      <c r="FJ974" s="773"/>
      <c r="FK974" s="773"/>
      <c r="FL974" s="773"/>
      <c r="FM974" s="773"/>
      <c r="FN974" s="773"/>
      <c r="FO974" s="773"/>
      <c r="FP974" s="773"/>
      <c r="FQ974" s="773"/>
      <c r="FR974" s="773"/>
      <c r="FS974" s="773"/>
      <c r="FT974" s="773"/>
      <c r="FU974" s="773"/>
      <c r="FV974" s="773"/>
      <c r="FW974" s="773"/>
      <c r="FX974" s="773"/>
      <c r="FY974" s="773"/>
      <c r="FZ974" s="773"/>
      <c r="GA974" s="773"/>
      <c r="GB974" s="773"/>
      <c r="GC974" s="773"/>
      <c r="GD974" s="773"/>
      <c r="GE974" s="773"/>
      <c r="GF974" s="773"/>
      <c r="GG974" s="773"/>
      <c r="GH974" s="773"/>
      <c r="GI974" s="773"/>
      <c r="GJ974" s="773"/>
      <c r="GK974" s="773"/>
      <c r="GL974" s="773"/>
      <c r="GM974" s="773"/>
      <c r="GN974" s="773"/>
      <c r="GO974" s="773"/>
      <c r="GP974" s="773"/>
      <c r="GQ974" s="773"/>
      <c r="GR974" s="773"/>
      <c r="GS974" s="773"/>
      <c r="GT974" s="773"/>
      <c r="GU974" s="773"/>
      <c r="GV974" s="773"/>
      <c r="GW974" s="773"/>
      <c r="GX974" s="773"/>
      <c r="GY974" s="773"/>
      <c r="GZ974" s="773"/>
      <c r="HA974" s="773"/>
      <c r="HB974" s="773"/>
      <c r="HC974" s="773"/>
      <c r="HD974" s="773"/>
      <c r="HE974" s="773"/>
      <c r="HF974" s="773"/>
      <c r="HG974" s="773"/>
      <c r="HH974" s="773"/>
      <c r="HI974" s="773"/>
      <c r="HJ974" s="773"/>
      <c r="HK974" s="773"/>
      <c r="HL974" s="773"/>
      <c r="HM974" s="773"/>
      <c r="HN974" s="773"/>
      <c r="HO974" s="773"/>
      <c r="HP974" s="773"/>
      <c r="HQ974" s="773"/>
      <c r="HR974" s="773"/>
      <c r="HS974" s="773"/>
      <c r="HT974" s="773"/>
      <c r="HU974" s="773"/>
      <c r="HV974" s="773"/>
      <c r="HW974" s="773"/>
      <c r="HX974" s="773"/>
      <c r="HY974" s="773"/>
      <c r="HZ974" s="773"/>
      <c r="IA974" s="773"/>
      <c r="IB974" s="773"/>
      <c r="IC974" s="773"/>
      <c r="ID974" s="773"/>
      <c r="IE974" s="773"/>
      <c r="IF974" s="773"/>
      <c r="IG974" s="773"/>
      <c r="IH974" s="773"/>
      <c r="II974" s="773"/>
      <c r="IJ974" s="773"/>
      <c r="IK974" s="773"/>
      <c r="IL974" s="773"/>
      <c r="IM974" s="773"/>
      <c r="IN974" s="773"/>
      <c r="IO974" s="773"/>
      <c r="IP974" s="773"/>
      <c r="IQ974" s="773"/>
      <c r="IR974" s="773"/>
    </row>
    <row r="975" spans="1:252" ht="27" x14ac:dyDescent="0.2">
      <c r="A975" s="606">
        <v>44</v>
      </c>
      <c r="B975" s="637" t="s">
        <v>2073</v>
      </c>
      <c r="C975" s="660" t="s">
        <v>701</v>
      </c>
      <c r="D975" s="575">
        <v>2</v>
      </c>
      <c r="E975" s="670">
        <v>2008</v>
      </c>
      <c r="F975" s="1074">
        <v>483.4</v>
      </c>
      <c r="G975" s="784">
        <f t="shared" si="31"/>
        <v>483.4</v>
      </c>
      <c r="H975" s="1075">
        <v>100</v>
      </c>
      <c r="I975" s="784">
        <f t="shared" si="32"/>
        <v>0</v>
      </c>
      <c r="J975" s="635"/>
      <c r="K975" s="693"/>
      <c r="L975" s="693"/>
      <c r="M975" s="635"/>
      <c r="N975" s="693"/>
      <c r="O975" s="693"/>
      <c r="P975" s="1841"/>
      <c r="Q975" s="773"/>
      <c r="R975" s="773"/>
      <c r="S975" s="773"/>
      <c r="T975" s="773"/>
      <c r="U975" s="773"/>
      <c r="V975" s="773"/>
      <c r="W975" s="773"/>
      <c r="X975" s="773"/>
      <c r="Y975" s="773"/>
      <c r="Z975" s="773"/>
      <c r="AA975" s="773"/>
      <c r="AB975" s="773"/>
      <c r="AC975" s="773"/>
      <c r="AD975" s="773"/>
      <c r="AE975" s="773"/>
      <c r="AF975" s="773"/>
      <c r="AG975" s="773"/>
      <c r="AH975" s="773"/>
      <c r="AI975" s="773"/>
      <c r="AJ975" s="773"/>
      <c r="AK975" s="773"/>
      <c r="AL975" s="773"/>
      <c r="AM975" s="773"/>
      <c r="AN975" s="773"/>
      <c r="AO975" s="773"/>
      <c r="AP975" s="773"/>
      <c r="AQ975" s="773"/>
      <c r="AR975" s="773"/>
      <c r="AS975" s="773"/>
      <c r="AT975" s="773"/>
      <c r="AU975" s="773"/>
      <c r="AV975" s="773"/>
      <c r="AW975" s="773"/>
      <c r="AX975" s="773"/>
      <c r="AY975" s="773"/>
      <c r="AZ975" s="773"/>
      <c r="BA975" s="773"/>
      <c r="BB975" s="773"/>
      <c r="BC975" s="773"/>
      <c r="BD975" s="773"/>
      <c r="BE975" s="773"/>
      <c r="BF975" s="773"/>
      <c r="BG975" s="773"/>
      <c r="BH975" s="773"/>
      <c r="BI975" s="773"/>
      <c r="BJ975" s="773"/>
      <c r="BK975" s="773"/>
      <c r="BL975" s="773"/>
      <c r="BM975" s="773"/>
      <c r="BN975" s="773"/>
      <c r="BO975" s="773"/>
      <c r="BP975" s="773"/>
      <c r="BQ975" s="773"/>
      <c r="BR975" s="773"/>
      <c r="BS975" s="773"/>
      <c r="BT975" s="773"/>
      <c r="BU975" s="773"/>
      <c r="BV975" s="773"/>
      <c r="BW975" s="773"/>
      <c r="BX975" s="773"/>
      <c r="BY975" s="773"/>
      <c r="BZ975" s="773"/>
      <c r="CA975" s="773"/>
      <c r="CB975" s="773"/>
      <c r="CC975" s="773"/>
      <c r="CD975" s="773"/>
      <c r="CE975" s="773"/>
      <c r="CF975" s="773"/>
      <c r="CG975" s="773"/>
      <c r="CH975" s="773"/>
      <c r="CI975" s="773"/>
      <c r="CJ975" s="773"/>
      <c r="CK975" s="773"/>
      <c r="CL975" s="773"/>
      <c r="CM975" s="773"/>
      <c r="CN975" s="773"/>
      <c r="CO975" s="773"/>
      <c r="CP975" s="773"/>
      <c r="CQ975" s="773"/>
      <c r="CR975" s="773"/>
      <c r="CS975" s="773"/>
      <c r="CT975" s="773"/>
      <c r="CU975" s="773"/>
      <c r="CV975" s="773"/>
      <c r="CW975" s="773"/>
      <c r="CX975" s="773"/>
      <c r="CY975" s="773"/>
      <c r="CZ975" s="773"/>
      <c r="DA975" s="773"/>
      <c r="DB975" s="773"/>
      <c r="DC975" s="773"/>
      <c r="DD975" s="773"/>
      <c r="DE975" s="773"/>
      <c r="DF975" s="773"/>
      <c r="DG975" s="773"/>
      <c r="DH975" s="773"/>
      <c r="DI975" s="773"/>
      <c r="DJ975" s="773"/>
      <c r="DK975" s="773"/>
      <c r="DL975" s="773"/>
      <c r="DM975" s="773"/>
      <c r="DN975" s="773"/>
      <c r="DO975" s="773"/>
      <c r="DP975" s="773"/>
      <c r="DQ975" s="773"/>
      <c r="DR975" s="773"/>
      <c r="DS975" s="773"/>
      <c r="DT975" s="773"/>
      <c r="DU975" s="773"/>
      <c r="DV975" s="773"/>
      <c r="DW975" s="773"/>
      <c r="DX975" s="773"/>
      <c r="DY975" s="773"/>
      <c r="DZ975" s="773"/>
      <c r="EA975" s="773"/>
      <c r="EB975" s="773"/>
      <c r="EC975" s="773"/>
      <c r="ED975" s="773"/>
      <c r="EE975" s="773"/>
      <c r="EF975" s="773"/>
      <c r="EG975" s="773"/>
      <c r="EH975" s="773"/>
      <c r="EI975" s="773"/>
      <c r="EJ975" s="773"/>
      <c r="EK975" s="773"/>
      <c r="EL975" s="773"/>
      <c r="EM975" s="773"/>
      <c r="EN975" s="773"/>
      <c r="EO975" s="773"/>
      <c r="EP975" s="773"/>
      <c r="EQ975" s="773"/>
      <c r="ER975" s="773"/>
      <c r="ES975" s="773"/>
      <c r="ET975" s="773"/>
      <c r="EU975" s="773"/>
      <c r="EV975" s="773"/>
      <c r="EW975" s="773"/>
      <c r="EX975" s="773"/>
      <c r="EY975" s="773"/>
      <c r="EZ975" s="773"/>
      <c r="FA975" s="773"/>
      <c r="FB975" s="773"/>
      <c r="FC975" s="773"/>
      <c r="FD975" s="773"/>
      <c r="FE975" s="773"/>
      <c r="FF975" s="773"/>
      <c r="FG975" s="773"/>
      <c r="FH975" s="773"/>
      <c r="FI975" s="773"/>
      <c r="FJ975" s="773"/>
      <c r="FK975" s="773"/>
      <c r="FL975" s="773"/>
      <c r="FM975" s="773"/>
      <c r="FN975" s="773"/>
      <c r="FO975" s="773"/>
      <c r="FP975" s="773"/>
      <c r="FQ975" s="773"/>
      <c r="FR975" s="773"/>
      <c r="FS975" s="773"/>
      <c r="FT975" s="773"/>
      <c r="FU975" s="773"/>
      <c r="FV975" s="773"/>
      <c r="FW975" s="773"/>
      <c r="FX975" s="773"/>
      <c r="FY975" s="773"/>
      <c r="FZ975" s="773"/>
      <c r="GA975" s="773"/>
      <c r="GB975" s="773"/>
      <c r="GC975" s="773"/>
      <c r="GD975" s="773"/>
      <c r="GE975" s="773"/>
      <c r="GF975" s="773"/>
      <c r="GG975" s="773"/>
      <c r="GH975" s="773"/>
      <c r="GI975" s="773"/>
      <c r="GJ975" s="773"/>
      <c r="GK975" s="773"/>
      <c r="GL975" s="773"/>
      <c r="GM975" s="773"/>
      <c r="GN975" s="773"/>
      <c r="GO975" s="773"/>
      <c r="GP975" s="773"/>
      <c r="GQ975" s="773"/>
      <c r="GR975" s="773"/>
      <c r="GS975" s="773"/>
      <c r="GT975" s="773"/>
      <c r="GU975" s="773"/>
      <c r="GV975" s="773"/>
      <c r="GW975" s="773"/>
      <c r="GX975" s="773"/>
      <c r="GY975" s="773"/>
      <c r="GZ975" s="773"/>
      <c r="HA975" s="773"/>
      <c r="HB975" s="773"/>
      <c r="HC975" s="773"/>
      <c r="HD975" s="773"/>
      <c r="HE975" s="773"/>
      <c r="HF975" s="773"/>
      <c r="HG975" s="773"/>
      <c r="HH975" s="773"/>
      <c r="HI975" s="773"/>
      <c r="HJ975" s="773"/>
      <c r="HK975" s="773"/>
      <c r="HL975" s="773"/>
      <c r="HM975" s="773"/>
      <c r="HN975" s="773"/>
      <c r="HO975" s="773"/>
      <c r="HP975" s="773"/>
      <c r="HQ975" s="773"/>
      <c r="HR975" s="773"/>
      <c r="HS975" s="773"/>
      <c r="HT975" s="773"/>
      <c r="HU975" s="773"/>
      <c r="HV975" s="773"/>
      <c r="HW975" s="773"/>
      <c r="HX975" s="773"/>
      <c r="HY975" s="773"/>
      <c r="HZ975" s="773"/>
      <c r="IA975" s="773"/>
      <c r="IB975" s="773"/>
      <c r="IC975" s="773"/>
      <c r="ID975" s="773"/>
      <c r="IE975" s="773"/>
      <c r="IF975" s="773"/>
      <c r="IG975" s="773"/>
      <c r="IH975" s="773"/>
      <c r="II975" s="773"/>
      <c r="IJ975" s="773"/>
      <c r="IK975" s="773"/>
      <c r="IL975" s="773"/>
      <c r="IM975" s="773"/>
      <c r="IN975" s="773"/>
      <c r="IO975" s="773"/>
      <c r="IP975" s="773"/>
      <c r="IQ975" s="773"/>
      <c r="IR975" s="773"/>
    </row>
    <row r="976" spans="1:252" ht="27" x14ac:dyDescent="0.2">
      <c r="A976" s="606">
        <v>45</v>
      </c>
      <c r="B976" s="637" t="s">
        <v>2079</v>
      </c>
      <c r="C976" s="660" t="s">
        <v>701</v>
      </c>
      <c r="D976" s="575">
        <v>1</v>
      </c>
      <c r="E976" s="575">
        <v>2008</v>
      </c>
      <c r="F976" s="1074">
        <v>290.2</v>
      </c>
      <c r="G976" s="784">
        <f t="shared" si="31"/>
        <v>290.2</v>
      </c>
      <c r="H976" s="1075">
        <v>100</v>
      </c>
      <c r="I976" s="784">
        <f t="shared" si="32"/>
        <v>0</v>
      </c>
      <c r="J976" s="635"/>
      <c r="K976" s="693"/>
      <c r="L976" s="693"/>
      <c r="M976" s="635"/>
      <c r="N976" s="693"/>
      <c r="O976" s="693"/>
      <c r="P976" s="1841"/>
      <c r="Q976" s="773"/>
      <c r="R976" s="773"/>
      <c r="S976" s="773"/>
      <c r="T976" s="773"/>
      <c r="U976" s="773"/>
      <c r="V976" s="773"/>
      <c r="W976" s="773"/>
      <c r="X976" s="773"/>
      <c r="Y976" s="773"/>
      <c r="Z976" s="773"/>
      <c r="AA976" s="773"/>
      <c r="AB976" s="773"/>
      <c r="AC976" s="773"/>
      <c r="AD976" s="773"/>
      <c r="AE976" s="773"/>
      <c r="AF976" s="773"/>
      <c r="AG976" s="773"/>
      <c r="AH976" s="773"/>
      <c r="AI976" s="773"/>
      <c r="AJ976" s="773"/>
      <c r="AK976" s="773"/>
      <c r="AL976" s="773"/>
      <c r="AM976" s="773"/>
      <c r="AN976" s="773"/>
      <c r="AO976" s="773"/>
      <c r="AP976" s="773"/>
      <c r="AQ976" s="773"/>
      <c r="AR976" s="773"/>
      <c r="AS976" s="773"/>
      <c r="AT976" s="773"/>
      <c r="AU976" s="773"/>
      <c r="AV976" s="773"/>
      <c r="AW976" s="773"/>
      <c r="AX976" s="773"/>
      <c r="AY976" s="773"/>
      <c r="AZ976" s="773"/>
      <c r="BA976" s="773"/>
      <c r="BB976" s="773"/>
      <c r="BC976" s="773"/>
      <c r="BD976" s="773"/>
      <c r="BE976" s="773"/>
      <c r="BF976" s="773"/>
      <c r="BG976" s="773"/>
      <c r="BH976" s="773"/>
      <c r="BI976" s="773"/>
      <c r="BJ976" s="773"/>
      <c r="BK976" s="773"/>
      <c r="BL976" s="773"/>
      <c r="BM976" s="773"/>
      <c r="BN976" s="773"/>
      <c r="BO976" s="773"/>
      <c r="BP976" s="773"/>
      <c r="BQ976" s="773"/>
      <c r="BR976" s="773"/>
      <c r="BS976" s="773"/>
      <c r="BT976" s="773"/>
      <c r="BU976" s="773"/>
      <c r="BV976" s="773"/>
      <c r="BW976" s="773"/>
      <c r="BX976" s="773"/>
      <c r="BY976" s="773"/>
      <c r="BZ976" s="773"/>
      <c r="CA976" s="773"/>
      <c r="CB976" s="773"/>
      <c r="CC976" s="773"/>
      <c r="CD976" s="773"/>
      <c r="CE976" s="773"/>
      <c r="CF976" s="773"/>
      <c r="CG976" s="773"/>
      <c r="CH976" s="773"/>
      <c r="CI976" s="773"/>
      <c r="CJ976" s="773"/>
      <c r="CK976" s="773"/>
      <c r="CL976" s="773"/>
      <c r="CM976" s="773"/>
      <c r="CN976" s="773"/>
      <c r="CO976" s="773"/>
      <c r="CP976" s="773"/>
      <c r="CQ976" s="773"/>
      <c r="CR976" s="773"/>
      <c r="CS976" s="773"/>
      <c r="CT976" s="773"/>
      <c r="CU976" s="773"/>
      <c r="CV976" s="773"/>
      <c r="CW976" s="773"/>
      <c r="CX976" s="773"/>
      <c r="CY976" s="773"/>
      <c r="CZ976" s="773"/>
      <c r="DA976" s="773"/>
      <c r="DB976" s="773"/>
      <c r="DC976" s="773"/>
      <c r="DD976" s="773"/>
      <c r="DE976" s="773"/>
      <c r="DF976" s="773"/>
      <c r="DG976" s="773"/>
      <c r="DH976" s="773"/>
      <c r="DI976" s="773"/>
      <c r="DJ976" s="773"/>
      <c r="DK976" s="773"/>
      <c r="DL976" s="773"/>
      <c r="DM976" s="773"/>
      <c r="DN976" s="773"/>
      <c r="DO976" s="773"/>
      <c r="DP976" s="773"/>
      <c r="DQ976" s="773"/>
      <c r="DR976" s="773"/>
      <c r="DS976" s="773"/>
      <c r="DT976" s="773"/>
      <c r="DU976" s="773"/>
      <c r="DV976" s="773"/>
      <c r="DW976" s="773"/>
      <c r="DX976" s="773"/>
      <c r="DY976" s="773"/>
      <c r="DZ976" s="773"/>
      <c r="EA976" s="773"/>
      <c r="EB976" s="773"/>
      <c r="EC976" s="773"/>
      <c r="ED976" s="773"/>
      <c r="EE976" s="773"/>
      <c r="EF976" s="773"/>
      <c r="EG976" s="773"/>
      <c r="EH976" s="773"/>
      <c r="EI976" s="773"/>
      <c r="EJ976" s="773"/>
      <c r="EK976" s="773"/>
      <c r="EL976" s="773"/>
      <c r="EM976" s="773"/>
      <c r="EN976" s="773"/>
      <c r="EO976" s="773"/>
      <c r="EP976" s="773"/>
      <c r="EQ976" s="773"/>
      <c r="ER976" s="773"/>
      <c r="ES976" s="773"/>
      <c r="ET976" s="773"/>
      <c r="EU976" s="773"/>
      <c r="EV976" s="773"/>
      <c r="EW976" s="773"/>
      <c r="EX976" s="773"/>
      <c r="EY976" s="773"/>
      <c r="EZ976" s="773"/>
      <c r="FA976" s="773"/>
      <c r="FB976" s="773"/>
      <c r="FC976" s="773"/>
      <c r="FD976" s="773"/>
      <c r="FE976" s="773"/>
      <c r="FF976" s="773"/>
      <c r="FG976" s="773"/>
      <c r="FH976" s="773"/>
      <c r="FI976" s="773"/>
      <c r="FJ976" s="773"/>
      <c r="FK976" s="773"/>
      <c r="FL976" s="773"/>
      <c r="FM976" s="773"/>
      <c r="FN976" s="773"/>
      <c r="FO976" s="773"/>
      <c r="FP976" s="773"/>
      <c r="FQ976" s="773"/>
      <c r="FR976" s="773"/>
      <c r="FS976" s="773"/>
      <c r="FT976" s="773"/>
      <c r="FU976" s="773"/>
      <c r="FV976" s="773"/>
      <c r="FW976" s="773"/>
      <c r="FX976" s="773"/>
      <c r="FY976" s="773"/>
      <c r="FZ976" s="773"/>
      <c r="GA976" s="773"/>
      <c r="GB976" s="773"/>
      <c r="GC976" s="773"/>
      <c r="GD976" s="773"/>
      <c r="GE976" s="773"/>
      <c r="GF976" s="773"/>
      <c r="GG976" s="773"/>
      <c r="GH976" s="773"/>
      <c r="GI976" s="773"/>
      <c r="GJ976" s="773"/>
      <c r="GK976" s="773"/>
      <c r="GL976" s="773"/>
      <c r="GM976" s="773"/>
      <c r="GN976" s="773"/>
      <c r="GO976" s="773"/>
      <c r="GP976" s="773"/>
      <c r="GQ976" s="773"/>
      <c r="GR976" s="773"/>
      <c r="GS976" s="773"/>
      <c r="GT976" s="773"/>
      <c r="GU976" s="773"/>
      <c r="GV976" s="773"/>
      <c r="GW976" s="773"/>
      <c r="GX976" s="773"/>
      <c r="GY976" s="773"/>
      <c r="GZ976" s="773"/>
      <c r="HA976" s="773"/>
      <c r="HB976" s="773"/>
      <c r="HC976" s="773"/>
      <c r="HD976" s="773"/>
      <c r="HE976" s="773"/>
      <c r="HF976" s="773"/>
      <c r="HG976" s="773"/>
      <c r="HH976" s="773"/>
      <c r="HI976" s="773"/>
      <c r="HJ976" s="773"/>
      <c r="HK976" s="773"/>
      <c r="HL976" s="773"/>
      <c r="HM976" s="773"/>
      <c r="HN976" s="773"/>
      <c r="HO976" s="773"/>
      <c r="HP976" s="773"/>
      <c r="HQ976" s="773"/>
      <c r="HR976" s="773"/>
      <c r="HS976" s="773"/>
      <c r="HT976" s="773"/>
      <c r="HU976" s="773"/>
      <c r="HV976" s="773"/>
      <c r="HW976" s="773"/>
      <c r="HX976" s="773"/>
      <c r="HY976" s="773"/>
      <c r="HZ976" s="773"/>
      <c r="IA976" s="773"/>
      <c r="IB976" s="773"/>
      <c r="IC976" s="773"/>
      <c r="ID976" s="773"/>
      <c r="IE976" s="773"/>
      <c r="IF976" s="773"/>
      <c r="IG976" s="773"/>
      <c r="IH976" s="773"/>
      <c r="II976" s="773"/>
      <c r="IJ976" s="773"/>
      <c r="IK976" s="773"/>
      <c r="IL976" s="773"/>
      <c r="IM976" s="773"/>
      <c r="IN976" s="773"/>
      <c r="IO976" s="773"/>
      <c r="IP976" s="773"/>
      <c r="IQ976" s="773"/>
      <c r="IR976" s="773"/>
    </row>
    <row r="977" spans="1:252" ht="13.5" x14ac:dyDescent="0.2">
      <c r="A977" s="606">
        <v>46</v>
      </c>
      <c r="B977" s="637" t="s">
        <v>2080</v>
      </c>
      <c r="C977" s="660" t="s">
        <v>701</v>
      </c>
      <c r="D977" s="575">
        <v>1</v>
      </c>
      <c r="E977" s="575">
        <v>2012</v>
      </c>
      <c r="F977" s="1074">
        <v>468.36</v>
      </c>
      <c r="G977" s="784">
        <f t="shared" si="31"/>
        <v>468.36</v>
      </c>
      <c r="H977" s="1075">
        <v>100</v>
      </c>
      <c r="I977" s="784">
        <f t="shared" si="32"/>
        <v>0</v>
      </c>
      <c r="J977" s="635"/>
      <c r="K977" s="693"/>
      <c r="L977" s="693"/>
      <c r="M977" s="635"/>
      <c r="N977" s="693"/>
      <c r="O977" s="693"/>
      <c r="P977" s="1841"/>
      <c r="Q977" s="773"/>
      <c r="R977" s="773"/>
      <c r="S977" s="773"/>
      <c r="T977" s="773"/>
      <c r="U977" s="773"/>
      <c r="V977" s="773"/>
      <c r="W977" s="773"/>
      <c r="X977" s="773"/>
      <c r="Y977" s="773"/>
      <c r="Z977" s="773"/>
      <c r="AA977" s="773"/>
      <c r="AB977" s="773"/>
      <c r="AC977" s="773"/>
      <c r="AD977" s="773"/>
      <c r="AE977" s="773"/>
      <c r="AF977" s="773"/>
      <c r="AG977" s="773"/>
      <c r="AH977" s="773"/>
      <c r="AI977" s="773"/>
      <c r="AJ977" s="773"/>
      <c r="AK977" s="773"/>
      <c r="AL977" s="773"/>
      <c r="AM977" s="773"/>
      <c r="AN977" s="773"/>
      <c r="AO977" s="773"/>
      <c r="AP977" s="773"/>
      <c r="AQ977" s="773"/>
      <c r="AR977" s="773"/>
      <c r="AS977" s="773"/>
      <c r="AT977" s="773"/>
      <c r="AU977" s="773"/>
      <c r="AV977" s="773"/>
      <c r="AW977" s="773"/>
      <c r="AX977" s="773"/>
      <c r="AY977" s="773"/>
      <c r="AZ977" s="773"/>
      <c r="BA977" s="773"/>
      <c r="BB977" s="773"/>
      <c r="BC977" s="773"/>
      <c r="BD977" s="773"/>
      <c r="BE977" s="773"/>
      <c r="BF977" s="773"/>
      <c r="BG977" s="773"/>
      <c r="BH977" s="773"/>
      <c r="BI977" s="773"/>
      <c r="BJ977" s="773"/>
      <c r="BK977" s="773"/>
      <c r="BL977" s="773"/>
      <c r="BM977" s="773"/>
      <c r="BN977" s="773"/>
      <c r="BO977" s="773"/>
      <c r="BP977" s="773"/>
      <c r="BQ977" s="773"/>
      <c r="BR977" s="773"/>
      <c r="BS977" s="773"/>
      <c r="BT977" s="773"/>
      <c r="BU977" s="773"/>
      <c r="BV977" s="773"/>
      <c r="BW977" s="773"/>
      <c r="BX977" s="773"/>
      <c r="BY977" s="773"/>
      <c r="BZ977" s="773"/>
      <c r="CA977" s="773"/>
      <c r="CB977" s="773"/>
      <c r="CC977" s="773"/>
      <c r="CD977" s="773"/>
      <c r="CE977" s="773"/>
      <c r="CF977" s="773"/>
      <c r="CG977" s="773"/>
      <c r="CH977" s="773"/>
      <c r="CI977" s="773"/>
      <c r="CJ977" s="773"/>
      <c r="CK977" s="773"/>
      <c r="CL977" s="773"/>
      <c r="CM977" s="773"/>
      <c r="CN977" s="773"/>
      <c r="CO977" s="773"/>
      <c r="CP977" s="773"/>
      <c r="CQ977" s="773"/>
      <c r="CR977" s="773"/>
      <c r="CS977" s="773"/>
      <c r="CT977" s="773"/>
      <c r="CU977" s="773"/>
      <c r="CV977" s="773"/>
      <c r="CW977" s="773"/>
      <c r="CX977" s="773"/>
      <c r="CY977" s="773"/>
      <c r="CZ977" s="773"/>
      <c r="DA977" s="773"/>
      <c r="DB977" s="773"/>
      <c r="DC977" s="773"/>
      <c r="DD977" s="773"/>
      <c r="DE977" s="773"/>
      <c r="DF977" s="773"/>
      <c r="DG977" s="773"/>
      <c r="DH977" s="773"/>
      <c r="DI977" s="773"/>
      <c r="DJ977" s="773"/>
      <c r="DK977" s="773"/>
      <c r="DL977" s="773"/>
      <c r="DM977" s="773"/>
      <c r="DN977" s="773"/>
      <c r="DO977" s="773"/>
      <c r="DP977" s="773"/>
      <c r="DQ977" s="773"/>
      <c r="DR977" s="773"/>
      <c r="DS977" s="773"/>
      <c r="DT977" s="773"/>
      <c r="DU977" s="773"/>
      <c r="DV977" s="773"/>
      <c r="DW977" s="773"/>
      <c r="DX977" s="773"/>
      <c r="DY977" s="773"/>
      <c r="DZ977" s="773"/>
      <c r="EA977" s="773"/>
      <c r="EB977" s="773"/>
      <c r="EC977" s="773"/>
      <c r="ED977" s="773"/>
      <c r="EE977" s="773"/>
      <c r="EF977" s="773"/>
      <c r="EG977" s="773"/>
      <c r="EH977" s="773"/>
      <c r="EI977" s="773"/>
      <c r="EJ977" s="773"/>
      <c r="EK977" s="773"/>
      <c r="EL977" s="773"/>
      <c r="EM977" s="773"/>
      <c r="EN977" s="773"/>
      <c r="EO977" s="773"/>
      <c r="EP977" s="773"/>
      <c r="EQ977" s="773"/>
      <c r="ER977" s="773"/>
      <c r="ES977" s="773"/>
      <c r="ET977" s="773"/>
      <c r="EU977" s="773"/>
      <c r="EV977" s="773"/>
      <c r="EW977" s="773"/>
      <c r="EX977" s="773"/>
      <c r="EY977" s="773"/>
      <c r="EZ977" s="773"/>
      <c r="FA977" s="773"/>
      <c r="FB977" s="773"/>
      <c r="FC977" s="773"/>
      <c r="FD977" s="773"/>
      <c r="FE977" s="773"/>
      <c r="FF977" s="773"/>
      <c r="FG977" s="773"/>
      <c r="FH977" s="773"/>
      <c r="FI977" s="773"/>
      <c r="FJ977" s="773"/>
      <c r="FK977" s="773"/>
      <c r="FL977" s="773"/>
      <c r="FM977" s="773"/>
      <c r="FN977" s="773"/>
      <c r="FO977" s="773"/>
      <c r="FP977" s="773"/>
      <c r="FQ977" s="773"/>
      <c r="FR977" s="773"/>
      <c r="FS977" s="773"/>
      <c r="FT977" s="773"/>
      <c r="FU977" s="773"/>
      <c r="FV977" s="773"/>
      <c r="FW977" s="773"/>
      <c r="FX977" s="773"/>
      <c r="FY977" s="773"/>
      <c r="FZ977" s="773"/>
      <c r="GA977" s="773"/>
      <c r="GB977" s="773"/>
      <c r="GC977" s="773"/>
      <c r="GD977" s="773"/>
      <c r="GE977" s="773"/>
      <c r="GF977" s="773"/>
      <c r="GG977" s="773"/>
      <c r="GH977" s="773"/>
      <c r="GI977" s="773"/>
      <c r="GJ977" s="773"/>
      <c r="GK977" s="773"/>
      <c r="GL977" s="773"/>
      <c r="GM977" s="773"/>
      <c r="GN977" s="773"/>
      <c r="GO977" s="773"/>
      <c r="GP977" s="773"/>
      <c r="GQ977" s="773"/>
      <c r="GR977" s="773"/>
      <c r="GS977" s="773"/>
      <c r="GT977" s="773"/>
      <c r="GU977" s="773"/>
      <c r="GV977" s="773"/>
      <c r="GW977" s="773"/>
      <c r="GX977" s="773"/>
      <c r="GY977" s="773"/>
      <c r="GZ977" s="773"/>
      <c r="HA977" s="773"/>
      <c r="HB977" s="773"/>
      <c r="HC977" s="773"/>
      <c r="HD977" s="773"/>
      <c r="HE977" s="773"/>
      <c r="HF977" s="773"/>
      <c r="HG977" s="773"/>
      <c r="HH977" s="773"/>
      <c r="HI977" s="773"/>
      <c r="HJ977" s="773"/>
      <c r="HK977" s="773"/>
      <c r="HL977" s="773"/>
      <c r="HM977" s="773"/>
      <c r="HN977" s="773"/>
      <c r="HO977" s="773"/>
      <c r="HP977" s="773"/>
      <c r="HQ977" s="773"/>
      <c r="HR977" s="773"/>
      <c r="HS977" s="773"/>
      <c r="HT977" s="773"/>
      <c r="HU977" s="773"/>
      <c r="HV977" s="773"/>
      <c r="HW977" s="773"/>
      <c r="HX977" s="773"/>
      <c r="HY977" s="773"/>
      <c r="HZ977" s="773"/>
      <c r="IA977" s="773"/>
      <c r="IB977" s="773"/>
      <c r="IC977" s="773"/>
      <c r="ID977" s="773"/>
      <c r="IE977" s="773"/>
      <c r="IF977" s="773"/>
      <c r="IG977" s="773"/>
      <c r="IH977" s="773"/>
      <c r="II977" s="773"/>
      <c r="IJ977" s="773"/>
      <c r="IK977" s="773"/>
      <c r="IL977" s="773"/>
      <c r="IM977" s="773"/>
      <c r="IN977" s="773"/>
      <c r="IO977" s="773"/>
      <c r="IP977" s="773"/>
      <c r="IQ977" s="773"/>
      <c r="IR977" s="773"/>
    </row>
    <row r="978" spans="1:252" ht="40.5" x14ac:dyDescent="0.2">
      <c r="A978" s="606">
        <v>47</v>
      </c>
      <c r="B978" s="637" t="s">
        <v>2081</v>
      </c>
      <c r="C978" s="660" t="s">
        <v>701</v>
      </c>
      <c r="D978" s="575">
        <v>2</v>
      </c>
      <c r="E978" s="660">
        <v>2007</v>
      </c>
      <c r="F978" s="1074">
        <v>848.46500000000003</v>
      </c>
      <c r="G978" s="784">
        <f t="shared" si="31"/>
        <v>848.46500000000003</v>
      </c>
      <c r="H978" s="1075">
        <v>100</v>
      </c>
      <c r="I978" s="784">
        <f t="shared" si="32"/>
        <v>0</v>
      </c>
      <c r="J978" s="635"/>
      <c r="K978" s="693"/>
      <c r="L978" s="693"/>
      <c r="M978" s="635"/>
      <c r="N978" s="693"/>
      <c r="O978" s="693"/>
      <c r="P978" s="1841"/>
      <c r="Q978" s="773"/>
      <c r="R978" s="773"/>
      <c r="S978" s="773"/>
      <c r="T978" s="773"/>
      <c r="U978" s="773"/>
      <c r="V978" s="773"/>
      <c r="W978" s="773"/>
      <c r="X978" s="773"/>
      <c r="Y978" s="773"/>
      <c r="Z978" s="773"/>
      <c r="AA978" s="773"/>
      <c r="AB978" s="773"/>
      <c r="AC978" s="773"/>
      <c r="AD978" s="773"/>
      <c r="AE978" s="773"/>
      <c r="AF978" s="773"/>
      <c r="AG978" s="773"/>
      <c r="AH978" s="773"/>
      <c r="AI978" s="773"/>
      <c r="AJ978" s="773"/>
      <c r="AK978" s="773"/>
      <c r="AL978" s="773"/>
      <c r="AM978" s="773"/>
      <c r="AN978" s="773"/>
      <c r="AO978" s="773"/>
      <c r="AP978" s="773"/>
      <c r="AQ978" s="773"/>
      <c r="AR978" s="773"/>
      <c r="AS978" s="773"/>
      <c r="AT978" s="773"/>
      <c r="AU978" s="773"/>
      <c r="AV978" s="773"/>
      <c r="AW978" s="773"/>
      <c r="AX978" s="773"/>
      <c r="AY978" s="773"/>
      <c r="AZ978" s="773"/>
      <c r="BA978" s="773"/>
      <c r="BB978" s="773"/>
      <c r="BC978" s="773"/>
      <c r="BD978" s="773"/>
      <c r="BE978" s="773"/>
      <c r="BF978" s="773"/>
      <c r="BG978" s="773"/>
      <c r="BH978" s="773"/>
      <c r="BI978" s="773"/>
      <c r="BJ978" s="773"/>
      <c r="BK978" s="773"/>
      <c r="BL978" s="773"/>
      <c r="BM978" s="773"/>
      <c r="BN978" s="773"/>
      <c r="BO978" s="773"/>
      <c r="BP978" s="773"/>
      <c r="BQ978" s="773"/>
      <c r="BR978" s="773"/>
      <c r="BS978" s="773"/>
      <c r="BT978" s="773"/>
      <c r="BU978" s="773"/>
      <c r="BV978" s="773"/>
      <c r="BW978" s="773"/>
      <c r="BX978" s="773"/>
      <c r="BY978" s="773"/>
      <c r="BZ978" s="773"/>
      <c r="CA978" s="773"/>
      <c r="CB978" s="773"/>
      <c r="CC978" s="773"/>
      <c r="CD978" s="773"/>
      <c r="CE978" s="773"/>
      <c r="CF978" s="773"/>
      <c r="CG978" s="773"/>
      <c r="CH978" s="773"/>
      <c r="CI978" s="773"/>
      <c r="CJ978" s="773"/>
      <c r="CK978" s="773"/>
      <c r="CL978" s="773"/>
      <c r="CM978" s="773"/>
      <c r="CN978" s="773"/>
      <c r="CO978" s="773"/>
      <c r="CP978" s="773"/>
      <c r="CQ978" s="773"/>
      <c r="CR978" s="773"/>
      <c r="CS978" s="773"/>
      <c r="CT978" s="773"/>
      <c r="CU978" s="773"/>
      <c r="CV978" s="773"/>
      <c r="CW978" s="773"/>
      <c r="CX978" s="773"/>
      <c r="CY978" s="773"/>
      <c r="CZ978" s="773"/>
      <c r="DA978" s="773"/>
      <c r="DB978" s="773"/>
      <c r="DC978" s="773"/>
      <c r="DD978" s="773"/>
      <c r="DE978" s="773"/>
      <c r="DF978" s="773"/>
      <c r="DG978" s="773"/>
      <c r="DH978" s="773"/>
      <c r="DI978" s="773"/>
      <c r="DJ978" s="773"/>
      <c r="DK978" s="773"/>
      <c r="DL978" s="773"/>
      <c r="DM978" s="773"/>
      <c r="DN978" s="773"/>
      <c r="DO978" s="773"/>
      <c r="DP978" s="773"/>
      <c r="DQ978" s="773"/>
      <c r="DR978" s="773"/>
      <c r="DS978" s="773"/>
      <c r="DT978" s="773"/>
      <c r="DU978" s="773"/>
      <c r="DV978" s="773"/>
      <c r="DW978" s="773"/>
      <c r="DX978" s="773"/>
      <c r="DY978" s="773"/>
      <c r="DZ978" s="773"/>
      <c r="EA978" s="773"/>
      <c r="EB978" s="773"/>
      <c r="EC978" s="773"/>
      <c r="ED978" s="773"/>
      <c r="EE978" s="773"/>
      <c r="EF978" s="773"/>
      <c r="EG978" s="773"/>
      <c r="EH978" s="773"/>
      <c r="EI978" s="773"/>
      <c r="EJ978" s="773"/>
      <c r="EK978" s="773"/>
      <c r="EL978" s="773"/>
      <c r="EM978" s="773"/>
      <c r="EN978" s="773"/>
      <c r="EO978" s="773"/>
      <c r="EP978" s="773"/>
      <c r="EQ978" s="773"/>
      <c r="ER978" s="773"/>
      <c r="ES978" s="773"/>
      <c r="ET978" s="773"/>
      <c r="EU978" s="773"/>
      <c r="EV978" s="773"/>
      <c r="EW978" s="773"/>
      <c r="EX978" s="773"/>
      <c r="EY978" s="773"/>
      <c r="EZ978" s="773"/>
      <c r="FA978" s="773"/>
      <c r="FB978" s="773"/>
      <c r="FC978" s="773"/>
      <c r="FD978" s="773"/>
      <c r="FE978" s="773"/>
      <c r="FF978" s="773"/>
      <c r="FG978" s="773"/>
      <c r="FH978" s="773"/>
      <c r="FI978" s="773"/>
      <c r="FJ978" s="773"/>
      <c r="FK978" s="773"/>
      <c r="FL978" s="773"/>
      <c r="FM978" s="773"/>
      <c r="FN978" s="773"/>
      <c r="FO978" s="773"/>
      <c r="FP978" s="773"/>
      <c r="FQ978" s="773"/>
      <c r="FR978" s="773"/>
      <c r="FS978" s="773"/>
      <c r="FT978" s="773"/>
      <c r="FU978" s="773"/>
      <c r="FV978" s="773"/>
      <c r="FW978" s="773"/>
      <c r="FX978" s="773"/>
      <c r="FY978" s="773"/>
      <c r="FZ978" s="773"/>
      <c r="GA978" s="773"/>
      <c r="GB978" s="773"/>
      <c r="GC978" s="773"/>
      <c r="GD978" s="773"/>
      <c r="GE978" s="773"/>
      <c r="GF978" s="773"/>
      <c r="GG978" s="773"/>
      <c r="GH978" s="773"/>
      <c r="GI978" s="773"/>
      <c r="GJ978" s="773"/>
      <c r="GK978" s="773"/>
      <c r="GL978" s="773"/>
      <c r="GM978" s="773"/>
      <c r="GN978" s="773"/>
      <c r="GO978" s="773"/>
      <c r="GP978" s="773"/>
      <c r="GQ978" s="773"/>
      <c r="GR978" s="773"/>
      <c r="GS978" s="773"/>
      <c r="GT978" s="773"/>
      <c r="GU978" s="773"/>
      <c r="GV978" s="773"/>
      <c r="GW978" s="773"/>
      <c r="GX978" s="773"/>
      <c r="GY978" s="773"/>
      <c r="GZ978" s="773"/>
      <c r="HA978" s="773"/>
      <c r="HB978" s="773"/>
      <c r="HC978" s="773"/>
      <c r="HD978" s="773"/>
      <c r="HE978" s="773"/>
      <c r="HF978" s="773"/>
      <c r="HG978" s="773"/>
      <c r="HH978" s="773"/>
      <c r="HI978" s="773"/>
      <c r="HJ978" s="773"/>
      <c r="HK978" s="773"/>
      <c r="HL978" s="773"/>
      <c r="HM978" s="773"/>
      <c r="HN978" s="773"/>
      <c r="HO978" s="773"/>
      <c r="HP978" s="773"/>
      <c r="HQ978" s="773"/>
      <c r="HR978" s="773"/>
      <c r="HS978" s="773"/>
      <c r="HT978" s="773"/>
      <c r="HU978" s="773"/>
      <c r="HV978" s="773"/>
      <c r="HW978" s="773"/>
      <c r="HX978" s="773"/>
      <c r="HY978" s="773"/>
      <c r="HZ978" s="773"/>
      <c r="IA978" s="773"/>
      <c r="IB978" s="773"/>
      <c r="IC978" s="773"/>
      <c r="ID978" s="773"/>
      <c r="IE978" s="773"/>
      <c r="IF978" s="773"/>
      <c r="IG978" s="773"/>
      <c r="IH978" s="773"/>
      <c r="II978" s="773"/>
      <c r="IJ978" s="773"/>
      <c r="IK978" s="773"/>
      <c r="IL978" s="773"/>
      <c r="IM978" s="773"/>
      <c r="IN978" s="773"/>
      <c r="IO978" s="773"/>
      <c r="IP978" s="773"/>
      <c r="IQ978" s="773"/>
      <c r="IR978" s="773"/>
    </row>
    <row r="979" spans="1:252" ht="27" x14ac:dyDescent="0.2">
      <c r="A979" s="606">
        <v>48</v>
      </c>
      <c r="B979" s="637" t="s">
        <v>2082</v>
      </c>
      <c r="C979" s="660" t="s">
        <v>701</v>
      </c>
      <c r="D979" s="575">
        <v>4</v>
      </c>
      <c r="E979" s="660">
        <v>2011</v>
      </c>
      <c r="F979" s="1074">
        <v>1745.28</v>
      </c>
      <c r="G979" s="784">
        <f t="shared" si="31"/>
        <v>1745.28</v>
      </c>
      <c r="H979" s="1075">
        <v>100</v>
      </c>
      <c r="I979" s="784">
        <f t="shared" si="32"/>
        <v>0</v>
      </c>
      <c r="J979" s="635"/>
      <c r="K979" s="693"/>
      <c r="L979" s="693"/>
      <c r="M979" s="635"/>
      <c r="N979" s="693"/>
      <c r="O979" s="693"/>
      <c r="P979" s="1841"/>
      <c r="Q979" s="773"/>
      <c r="R979" s="773"/>
      <c r="S979" s="773"/>
      <c r="T979" s="773"/>
      <c r="U979" s="773"/>
      <c r="V979" s="773"/>
      <c r="W979" s="773"/>
      <c r="X979" s="773"/>
      <c r="Y979" s="773"/>
      <c r="Z979" s="773"/>
      <c r="AA979" s="773"/>
      <c r="AB979" s="773"/>
      <c r="AC979" s="773"/>
      <c r="AD979" s="773"/>
      <c r="AE979" s="773"/>
      <c r="AF979" s="773"/>
      <c r="AG979" s="773"/>
      <c r="AH979" s="773"/>
      <c r="AI979" s="773"/>
      <c r="AJ979" s="773"/>
      <c r="AK979" s="773"/>
      <c r="AL979" s="773"/>
      <c r="AM979" s="773"/>
      <c r="AN979" s="773"/>
      <c r="AO979" s="773"/>
      <c r="AP979" s="773"/>
      <c r="AQ979" s="773"/>
      <c r="AR979" s="773"/>
      <c r="AS979" s="773"/>
      <c r="AT979" s="773"/>
      <c r="AU979" s="773"/>
      <c r="AV979" s="773"/>
      <c r="AW979" s="773"/>
      <c r="AX979" s="773"/>
      <c r="AY979" s="773"/>
      <c r="AZ979" s="773"/>
      <c r="BA979" s="773"/>
      <c r="BB979" s="773"/>
      <c r="BC979" s="773"/>
      <c r="BD979" s="773"/>
      <c r="BE979" s="773"/>
      <c r="BF979" s="773"/>
      <c r="BG979" s="773"/>
      <c r="BH979" s="773"/>
      <c r="BI979" s="773"/>
      <c r="BJ979" s="773"/>
      <c r="BK979" s="773"/>
      <c r="BL979" s="773"/>
      <c r="BM979" s="773"/>
      <c r="BN979" s="773"/>
      <c r="BO979" s="773"/>
      <c r="BP979" s="773"/>
      <c r="BQ979" s="773"/>
      <c r="BR979" s="773"/>
      <c r="BS979" s="773"/>
      <c r="BT979" s="773"/>
      <c r="BU979" s="773"/>
      <c r="BV979" s="773"/>
      <c r="BW979" s="773"/>
      <c r="BX979" s="773"/>
      <c r="BY979" s="773"/>
      <c r="BZ979" s="773"/>
      <c r="CA979" s="773"/>
      <c r="CB979" s="773"/>
      <c r="CC979" s="773"/>
      <c r="CD979" s="773"/>
      <c r="CE979" s="773"/>
      <c r="CF979" s="773"/>
      <c r="CG979" s="773"/>
      <c r="CH979" s="773"/>
      <c r="CI979" s="773"/>
      <c r="CJ979" s="773"/>
      <c r="CK979" s="773"/>
      <c r="CL979" s="773"/>
      <c r="CM979" s="773"/>
      <c r="CN979" s="773"/>
      <c r="CO979" s="773"/>
      <c r="CP979" s="773"/>
      <c r="CQ979" s="773"/>
      <c r="CR979" s="773"/>
      <c r="CS979" s="773"/>
      <c r="CT979" s="773"/>
      <c r="CU979" s="773"/>
      <c r="CV979" s="773"/>
      <c r="CW979" s="773"/>
      <c r="CX979" s="773"/>
      <c r="CY979" s="773"/>
      <c r="CZ979" s="773"/>
      <c r="DA979" s="773"/>
      <c r="DB979" s="773"/>
      <c r="DC979" s="773"/>
      <c r="DD979" s="773"/>
      <c r="DE979" s="773"/>
      <c r="DF979" s="773"/>
      <c r="DG979" s="773"/>
      <c r="DH979" s="773"/>
      <c r="DI979" s="773"/>
      <c r="DJ979" s="773"/>
      <c r="DK979" s="773"/>
      <c r="DL979" s="773"/>
      <c r="DM979" s="773"/>
      <c r="DN979" s="773"/>
      <c r="DO979" s="773"/>
      <c r="DP979" s="773"/>
      <c r="DQ979" s="773"/>
      <c r="DR979" s="773"/>
      <c r="DS979" s="773"/>
      <c r="DT979" s="773"/>
      <c r="DU979" s="773"/>
      <c r="DV979" s="773"/>
      <c r="DW979" s="773"/>
      <c r="DX979" s="773"/>
      <c r="DY979" s="773"/>
      <c r="DZ979" s="773"/>
      <c r="EA979" s="773"/>
      <c r="EB979" s="773"/>
      <c r="EC979" s="773"/>
      <c r="ED979" s="773"/>
      <c r="EE979" s="773"/>
      <c r="EF979" s="773"/>
      <c r="EG979" s="773"/>
      <c r="EH979" s="773"/>
      <c r="EI979" s="773"/>
      <c r="EJ979" s="773"/>
      <c r="EK979" s="773"/>
      <c r="EL979" s="773"/>
      <c r="EM979" s="773"/>
      <c r="EN979" s="773"/>
      <c r="EO979" s="773"/>
      <c r="EP979" s="773"/>
      <c r="EQ979" s="773"/>
      <c r="ER979" s="773"/>
      <c r="ES979" s="773"/>
      <c r="ET979" s="773"/>
      <c r="EU979" s="773"/>
      <c r="EV979" s="773"/>
      <c r="EW979" s="773"/>
      <c r="EX979" s="773"/>
      <c r="EY979" s="773"/>
      <c r="EZ979" s="773"/>
      <c r="FA979" s="773"/>
      <c r="FB979" s="773"/>
      <c r="FC979" s="773"/>
      <c r="FD979" s="773"/>
      <c r="FE979" s="773"/>
      <c r="FF979" s="773"/>
      <c r="FG979" s="773"/>
      <c r="FH979" s="773"/>
      <c r="FI979" s="773"/>
      <c r="FJ979" s="773"/>
      <c r="FK979" s="773"/>
      <c r="FL979" s="773"/>
      <c r="FM979" s="773"/>
      <c r="FN979" s="773"/>
      <c r="FO979" s="773"/>
      <c r="FP979" s="773"/>
      <c r="FQ979" s="773"/>
      <c r="FR979" s="773"/>
      <c r="FS979" s="773"/>
      <c r="FT979" s="773"/>
      <c r="FU979" s="773"/>
      <c r="FV979" s="773"/>
      <c r="FW979" s="773"/>
      <c r="FX979" s="773"/>
      <c r="FY979" s="773"/>
      <c r="FZ979" s="773"/>
      <c r="GA979" s="773"/>
      <c r="GB979" s="773"/>
      <c r="GC979" s="773"/>
      <c r="GD979" s="773"/>
      <c r="GE979" s="773"/>
      <c r="GF979" s="773"/>
      <c r="GG979" s="773"/>
      <c r="GH979" s="773"/>
      <c r="GI979" s="773"/>
      <c r="GJ979" s="773"/>
      <c r="GK979" s="773"/>
      <c r="GL979" s="773"/>
      <c r="GM979" s="773"/>
      <c r="GN979" s="773"/>
      <c r="GO979" s="773"/>
      <c r="GP979" s="773"/>
      <c r="GQ979" s="773"/>
      <c r="GR979" s="773"/>
      <c r="GS979" s="773"/>
      <c r="GT979" s="773"/>
      <c r="GU979" s="773"/>
      <c r="GV979" s="773"/>
      <c r="GW979" s="773"/>
      <c r="GX979" s="773"/>
      <c r="GY979" s="773"/>
      <c r="GZ979" s="773"/>
      <c r="HA979" s="773"/>
      <c r="HB979" s="773"/>
      <c r="HC979" s="773"/>
      <c r="HD979" s="773"/>
      <c r="HE979" s="773"/>
      <c r="HF979" s="773"/>
      <c r="HG979" s="773"/>
      <c r="HH979" s="773"/>
      <c r="HI979" s="773"/>
      <c r="HJ979" s="773"/>
      <c r="HK979" s="773"/>
      <c r="HL979" s="773"/>
      <c r="HM979" s="773"/>
      <c r="HN979" s="773"/>
      <c r="HO979" s="773"/>
      <c r="HP979" s="773"/>
      <c r="HQ979" s="773"/>
      <c r="HR979" s="773"/>
      <c r="HS979" s="773"/>
      <c r="HT979" s="773"/>
      <c r="HU979" s="773"/>
      <c r="HV979" s="773"/>
      <c r="HW979" s="773"/>
      <c r="HX979" s="773"/>
      <c r="HY979" s="773"/>
      <c r="HZ979" s="773"/>
      <c r="IA979" s="773"/>
      <c r="IB979" s="773"/>
      <c r="IC979" s="773"/>
      <c r="ID979" s="773"/>
      <c r="IE979" s="773"/>
      <c r="IF979" s="773"/>
      <c r="IG979" s="773"/>
      <c r="IH979" s="773"/>
      <c r="II979" s="773"/>
      <c r="IJ979" s="773"/>
      <c r="IK979" s="773"/>
      <c r="IL979" s="773"/>
      <c r="IM979" s="773"/>
      <c r="IN979" s="773"/>
      <c r="IO979" s="773"/>
      <c r="IP979" s="773"/>
      <c r="IQ979" s="773"/>
      <c r="IR979" s="773"/>
    </row>
    <row r="980" spans="1:252" ht="27" x14ac:dyDescent="0.2">
      <c r="A980" s="606">
        <v>49</v>
      </c>
      <c r="B980" s="637" t="s">
        <v>2083</v>
      </c>
      <c r="C980" s="660" t="s">
        <v>701</v>
      </c>
      <c r="D980" s="575">
        <v>2</v>
      </c>
      <c r="E980" s="575">
        <v>2008</v>
      </c>
      <c r="F980" s="1074">
        <v>283.02</v>
      </c>
      <c r="G980" s="784">
        <f t="shared" si="31"/>
        <v>283.02</v>
      </c>
      <c r="H980" s="1075">
        <v>100</v>
      </c>
      <c r="I980" s="784">
        <f t="shared" si="32"/>
        <v>0</v>
      </c>
      <c r="J980" s="635"/>
      <c r="K980" s="693"/>
      <c r="L980" s="693"/>
      <c r="M980" s="635"/>
      <c r="N980" s="693"/>
      <c r="O980" s="693"/>
      <c r="P980" s="1841"/>
      <c r="Q980" s="773"/>
      <c r="R980" s="773"/>
      <c r="S980" s="773"/>
      <c r="T980" s="773"/>
      <c r="U980" s="773"/>
      <c r="V980" s="773"/>
      <c r="W980" s="773"/>
      <c r="X980" s="773"/>
      <c r="Y980" s="773"/>
      <c r="Z980" s="773"/>
      <c r="AA980" s="773"/>
      <c r="AB980" s="773"/>
      <c r="AC980" s="773"/>
      <c r="AD980" s="773"/>
      <c r="AE980" s="773"/>
      <c r="AF980" s="773"/>
      <c r="AG980" s="773"/>
      <c r="AH980" s="773"/>
      <c r="AI980" s="773"/>
      <c r="AJ980" s="773"/>
      <c r="AK980" s="773"/>
      <c r="AL980" s="773"/>
      <c r="AM980" s="773"/>
      <c r="AN980" s="773"/>
      <c r="AO980" s="773"/>
      <c r="AP980" s="773"/>
      <c r="AQ980" s="773"/>
      <c r="AR980" s="773"/>
      <c r="AS980" s="773"/>
      <c r="AT980" s="773"/>
      <c r="AU980" s="773"/>
      <c r="AV980" s="773"/>
      <c r="AW980" s="773"/>
      <c r="AX980" s="773"/>
      <c r="AY980" s="773"/>
      <c r="AZ980" s="773"/>
      <c r="BA980" s="773"/>
      <c r="BB980" s="773"/>
      <c r="BC980" s="773"/>
      <c r="BD980" s="773"/>
      <c r="BE980" s="773"/>
      <c r="BF980" s="773"/>
      <c r="BG980" s="773"/>
      <c r="BH980" s="773"/>
      <c r="BI980" s="773"/>
      <c r="BJ980" s="773"/>
      <c r="BK980" s="773"/>
      <c r="BL980" s="773"/>
      <c r="BM980" s="773"/>
      <c r="BN980" s="773"/>
      <c r="BO980" s="773"/>
      <c r="BP980" s="773"/>
      <c r="BQ980" s="773"/>
      <c r="BR980" s="773"/>
      <c r="BS980" s="773"/>
      <c r="BT980" s="773"/>
      <c r="BU980" s="773"/>
      <c r="BV980" s="773"/>
      <c r="BW980" s="773"/>
      <c r="BX980" s="773"/>
      <c r="BY980" s="773"/>
      <c r="BZ980" s="773"/>
      <c r="CA980" s="773"/>
      <c r="CB980" s="773"/>
      <c r="CC980" s="773"/>
      <c r="CD980" s="773"/>
      <c r="CE980" s="773"/>
      <c r="CF980" s="773"/>
      <c r="CG980" s="773"/>
      <c r="CH980" s="773"/>
      <c r="CI980" s="773"/>
      <c r="CJ980" s="773"/>
      <c r="CK980" s="773"/>
      <c r="CL980" s="773"/>
      <c r="CM980" s="773"/>
      <c r="CN980" s="773"/>
      <c r="CO980" s="773"/>
      <c r="CP980" s="773"/>
      <c r="CQ980" s="773"/>
      <c r="CR980" s="773"/>
      <c r="CS980" s="773"/>
      <c r="CT980" s="773"/>
      <c r="CU980" s="773"/>
      <c r="CV980" s="773"/>
      <c r="CW980" s="773"/>
      <c r="CX980" s="773"/>
      <c r="CY980" s="773"/>
      <c r="CZ980" s="773"/>
      <c r="DA980" s="773"/>
      <c r="DB980" s="773"/>
      <c r="DC980" s="773"/>
      <c r="DD980" s="773"/>
      <c r="DE980" s="773"/>
      <c r="DF980" s="773"/>
      <c r="DG980" s="773"/>
      <c r="DH980" s="773"/>
      <c r="DI980" s="773"/>
      <c r="DJ980" s="773"/>
      <c r="DK980" s="773"/>
      <c r="DL980" s="773"/>
      <c r="DM980" s="773"/>
      <c r="DN980" s="773"/>
      <c r="DO980" s="773"/>
      <c r="DP980" s="773"/>
      <c r="DQ980" s="773"/>
      <c r="DR980" s="773"/>
      <c r="DS980" s="773"/>
      <c r="DT980" s="773"/>
      <c r="DU980" s="773"/>
      <c r="DV980" s="773"/>
      <c r="DW980" s="773"/>
      <c r="DX980" s="773"/>
      <c r="DY980" s="773"/>
      <c r="DZ980" s="773"/>
      <c r="EA980" s="773"/>
      <c r="EB980" s="773"/>
      <c r="EC980" s="773"/>
      <c r="ED980" s="773"/>
      <c r="EE980" s="773"/>
      <c r="EF980" s="773"/>
      <c r="EG980" s="773"/>
      <c r="EH980" s="773"/>
      <c r="EI980" s="773"/>
      <c r="EJ980" s="773"/>
      <c r="EK980" s="773"/>
      <c r="EL980" s="773"/>
      <c r="EM980" s="773"/>
      <c r="EN980" s="773"/>
      <c r="EO980" s="773"/>
      <c r="EP980" s="773"/>
      <c r="EQ980" s="773"/>
      <c r="ER980" s="773"/>
      <c r="ES980" s="773"/>
      <c r="ET980" s="773"/>
      <c r="EU980" s="773"/>
      <c r="EV980" s="773"/>
      <c r="EW980" s="773"/>
      <c r="EX980" s="773"/>
      <c r="EY980" s="773"/>
      <c r="EZ980" s="773"/>
      <c r="FA980" s="773"/>
      <c r="FB980" s="773"/>
      <c r="FC980" s="773"/>
      <c r="FD980" s="773"/>
      <c r="FE980" s="773"/>
      <c r="FF980" s="773"/>
      <c r="FG980" s="773"/>
      <c r="FH980" s="773"/>
      <c r="FI980" s="773"/>
      <c r="FJ980" s="773"/>
      <c r="FK980" s="773"/>
      <c r="FL980" s="773"/>
      <c r="FM980" s="773"/>
      <c r="FN980" s="773"/>
      <c r="FO980" s="773"/>
      <c r="FP980" s="773"/>
      <c r="FQ980" s="773"/>
      <c r="FR980" s="773"/>
      <c r="FS980" s="773"/>
      <c r="FT980" s="773"/>
      <c r="FU980" s="773"/>
      <c r="FV980" s="773"/>
      <c r="FW980" s="773"/>
      <c r="FX980" s="773"/>
      <c r="FY980" s="773"/>
      <c r="FZ980" s="773"/>
      <c r="GA980" s="773"/>
      <c r="GB980" s="773"/>
      <c r="GC980" s="773"/>
      <c r="GD980" s="773"/>
      <c r="GE980" s="773"/>
      <c r="GF980" s="773"/>
      <c r="GG980" s="773"/>
      <c r="GH980" s="773"/>
      <c r="GI980" s="773"/>
      <c r="GJ980" s="773"/>
      <c r="GK980" s="773"/>
      <c r="GL980" s="773"/>
      <c r="GM980" s="773"/>
      <c r="GN980" s="773"/>
      <c r="GO980" s="773"/>
      <c r="GP980" s="773"/>
      <c r="GQ980" s="773"/>
      <c r="GR980" s="773"/>
      <c r="GS980" s="773"/>
      <c r="GT980" s="773"/>
      <c r="GU980" s="773"/>
      <c r="GV980" s="773"/>
      <c r="GW980" s="773"/>
      <c r="GX980" s="773"/>
      <c r="GY980" s="773"/>
      <c r="GZ980" s="773"/>
      <c r="HA980" s="773"/>
      <c r="HB980" s="773"/>
      <c r="HC980" s="773"/>
      <c r="HD980" s="773"/>
      <c r="HE980" s="773"/>
      <c r="HF980" s="773"/>
      <c r="HG980" s="773"/>
      <c r="HH980" s="773"/>
      <c r="HI980" s="773"/>
      <c r="HJ980" s="773"/>
      <c r="HK980" s="773"/>
      <c r="HL980" s="773"/>
      <c r="HM980" s="773"/>
      <c r="HN980" s="773"/>
      <c r="HO980" s="773"/>
      <c r="HP980" s="773"/>
      <c r="HQ980" s="773"/>
      <c r="HR980" s="773"/>
      <c r="HS980" s="773"/>
      <c r="HT980" s="773"/>
      <c r="HU980" s="773"/>
      <c r="HV980" s="773"/>
      <c r="HW980" s="773"/>
      <c r="HX980" s="773"/>
      <c r="HY980" s="773"/>
      <c r="HZ980" s="773"/>
      <c r="IA980" s="773"/>
      <c r="IB980" s="773"/>
      <c r="IC980" s="773"/>
      <c r="ID980" s="773"/>
      <c r="IE980" s="773"/>
      <c r="IF980" s="773"/>
      <c r="IG980" s="773"/>
      <c r="IH980" s="773"/>
      <c r="II980" s="773"/>
      <c r="IJ980" s="773"/>
      <c r="IK980" s="773"/>
      <c r="IL980" s="773"/>
      <c r="IM980" s="773"/>
      <c r="IN980" s="773"/>
      <c r="IO980" s="773"/>
      <c r="IP980" s="773"/>
      <c r="IQ980" s="773"/>
      <c r="IR980" s="773"/>
    </row>
    <row r="981" spans="1:252" ht="13.5" x14ac:dyDescent="0.2">
      <c r="A981" s="606">
        <v>50</v>
      </c>
      <c r="B981" s="637" t="s">
        <v>2084</v>
      </c>
      <c r="C981" s="660" t="s">
        <v>701</v>
      </c>
      <c r="D981" s="575">
        <v>1</v>
      </c>
      <c r="E981" s="575">
        <v>2013</v>
      </c>
      <c r="F981" s="1074">
        <v>1455.6763999999998</v>
      </c>
      <c r="G981" s="784">
        <f t="shared" si="31"/>
        <v>1455.6763999999998</v>
      </c>
      <c r="H981" s="1075">
        <v>100</v>
      </c>
      <c r="I981" s="784">
        <f t="shared" si="32"/>
        <v>0</v>
      </c>
      <c r="J981" s="635"/>
      <c r="K981" s="693"/>
      <c r="L981" s="693"/>
      <c r="M981" s="635"/>
      <c r="N981" s="693"/>
      <c r="O981" s="693"/>
      <c r="P981" s="1841"/>
      <c r="Q981" s="773"/>
      <c r="R981" s="773"/>
      <c r="S981" s="773"/>
      <c r="T981" s="773"/>
      <c r="U981" s="773"/>
      <c r="V981" s="773"/>
      <c r="W981" s="773"/>
      <c r="X981" s="773"/>
      <c r="Y981" s="773"/>
      <c r="Z981" s="773"/>
      <c r="AA981" s="773"/>
      <c r="AB981" s="773"/>
      <c r="AC981" s="773"/>
      <c r="AD981" s="773"/>
      <c r="AE981" s="773"/>
      <c r="AF981" s="773"/>
      <c r="AG981" s="773"/>
      <c r="AH981" s="773"/>
      <c r="AI981" s="773"/>
      <c r="AJ981" s="773"/>
      <c r="AK981" s="773"/>
      <c r="AL981" s="773"/>
      <c r="AM981" s="773"/>
      <c r="AN981" s="773"/>
      <c r="AO981" s="773"/>
      <c r="AP981" s="773"/>
      <c r="AQ981" s="773"/>
      <c r="AR981" s="773"/>
      <c r="AS981" s="773"/>
      <c r="AT981" s="773"/>
      <c r="AU981" s="773"/>
      <c r="AV981" s="773"/>
      <c r="AW981" s="773"/>
      <c r="AX981" s="773"/>
      <c r="AY981" s="773"/>
      <c r="AZ981" s="773"/>
      <c r="BA981" s="773"/>
      <c r="BB981" s="773"/>
      <c r="BC981" s="773"/>
      <c r="BD981" s="773"/>
      <c r="BE981" s="773"/>
      <c r="BF981" s="773"/>
      <c r="BG981" s="773"/>
      <c r="BH981" s="773"/>
      <c r="BI981" s="773"/>
      <c r="BJ981" s="773"/>
      <c r="BK981" s="773"/>
      <c r="BL981" s="773"/>
      <c r="BM981" s="773"/>
      <c r="BN981" s="773"/>
      <c r="BO981" s="773"/>
      <c r="BP981" s="773"/>
      <c r="BQ981" s="773"/>
      <c r="BR981" s="773"/>
      <c r="BS981" s="773"/>
      <c r="BT981" s="773"/>
      <c r="BU981" s="773"/>
      <c r="BV981" s="773"/>
      <c r="BW981" s="773"/>
      <c r="BX981" s="773"/>
      <c r="BY981" s="773"/>
      <c r="BZ981" s="773"/>
      <c r="CA981" s="773"/>
      <c r="CB981" s="773"/>
      <c r="CC981" s="773"/>
      <c r="CD981" s="773"/>
      <c r="CE981" s="773"/>
      <c r="CF981" s="773"/>
      <c r="CG981" s="773"/>
      <c r="CH981" s="773"/>
      <c r="CI981" s="773"/>
      <c r="CJ981" s="773"/>
      <c r="CK981" s="773"/>
      <c r="CL981" s="773"/>
      <c r="CM981" s="773"/>
      <c r="CN981" s="773"/>
      <c r="CO981" s="773"/>
      <c r="CP981" s="773"/>
      <c r="CQ981" s="773"/>
      <c r="CR981" s="773"/>
      <c r="CS981" s="773"/>
      <c r="CT981" s="773"/>
      <c r="CU981" s="773"/>
      <c r="CV981" s="773"/>
      <c r="CW981" s="773"/>
      <c r="CX981" s="773"/>
      <c r="CY981" s="773"/>
      <c r="CZ981" s="773"/>
      <c r="DA981" s="773"/>
      <c r="DB981" s="773"/>
      <c r="DC981" s="773"/>
      <c r="DD981" s="773"/>
      <c r="DE981" s="773"/>
      <c r="DF981" s="773"/>
      <c r="DG981" s="773"/>
      <c r="DH981" s="773"/>
      <c r="DI981" s="773"/>
      <c r="DJ981" s="773"/>
      <c r="DK981" s="773"/>
      <c r="DL981" s="773"/>
      <c r="DM981" s="773"/>
      <c r="DN981" s="773"/>
      <c r="DO981" s="773"/>
      <c r="DP981" s="773"/>
      <c r="DQ981" s="773"/>
      <c r="DR981" s="773"/>
      <c r="DS981" s="773"/>
      <c r="DT981" s="773"/>
      <c r="DU981" s="773"/>
      <c r="DV981" s="773"/>
      <c r="DW981" s="773"/>
      <c r="DX981" s="773"/>
      <c r="DY981" s="773"/>
      <c r="DZ981" s="773"/>
      <c r="EA981" s="773"/>
      <c r="EB981" s="773"/>
      <c r="EC981" s="773"/>
      <c r="ED981" s="773"/>
      <c r="EE981" s="773"/>
      <c r="EF981" s="773"/>
      <c r="EG981" s="773"/>
      <c r="EH981" s="773"/>
      <c r="EI981" s="773"/>
      <c r="EJ981" s="773"/>
      <c r="EK981" s="773"/>
      <c r="EL981" s="773"/>
      <c r="EM981" s="773"/>
      <c r="EN981" s="773"/>
      <c r="EO981" s="773"/>
      <c r="EP981" s="773"/>
      <c r="EQ981" s="773"/>
      <c r="ER981" s="773"/>
      <c r="ES981" s="773"/>
      <c r="ET981" s="773"/>
      <c r="EU981" s="773"/>
      <c r="EV981" s="773"/>
      <c r="EW981" s="773"/>
      <c r="EX981" s="773"/>
      <c r="EY981" s="773"/>
      <c r="EZ981" s="773"/>
      <c r="FA981" s="773"/>
      <c r="FB981" s="773"/>
      <c r="FC981" s="773"/>
      <c r="FD981" s="773"/>
      <c r="FE981" s="773"/>
      <c r="FF981" s="773"/>
      <c r="FG981" s="773"/>
      <c r="FH981" s="773"/>
      <c r="FI981" s="773"/>
      <c r="FJ981" s="773"/>
      <c r="FK981" s="773"/>
      <c r="FL981" s="773"/>
      <c r="FM981" s="773"/>
      <c r="FN981" s="773"/>
      <c r="FO981" s="773"/>
      <c r="FP981" s="773"/>
      <c r="FQ981" s="773"/>
      <c r="FR981" s="773"/>
      <c r="FS981" s="773"/>
      <c r="FT981" s="773"/>
      <c r="FU981" s="773"/>
      <c r="FV981" s="773"/>
      <c r="FW981" s="773"/>
      <c r="FX981" s="773"/>
      <c r="FY981" s="773"/>
      <c r="FZ981" s="773"/>
      <c r="GA981" s="773"/>
      <c r="GB981" s="773"/>
      <c r="GC981" s="773"/>
      <c r="GD981" s="773"/>
      <c r="GE981" s="773"/>
      <c r="GF981" s="773"/>
      <c r="GG981" s="773"/>
      <c r="GH981" s="773"/>
      <c r="GI981" s="773"/>
      <c r="GJ981" s="773"/>
      <c r="GK981" s="773"/>
      <c r="GL981" s="773"/>
      <c r="GM981" s="773"/>
      <c r="GN981" s="773"/>
      <c r="GO981" s="773"/>
      <c r="GP981" s="773"/>
      <c r="GQ981" s="773"/>
      <c r="GR981" s="773"/>
      <c r="GS981" s="773"/>
      <c r="GT981" s="773"/>
      <c r="GU981" s="773"/>
      <c r="GV981" s="773"/>
      <c r="GW981" s="773"/>
      <c r="GX981" s="773"/>
      <c r="GY981" s="773"/>
      <c r="GZ981" s="773"/>
      <c r="HA981" s="773"/>
      <c r="HB981" s="773"/>
      <c r="HC981" s="773"/>
      <c r="HD981" s="773"/>
      <c r="HE981" s="773"/>
      <c r="HF981" s="773"/>
      <c r="HG981" s="773"/>
      <c r="HH981" s="773"/>
      <c r="HI981" s="773"/>
      <c r="HJ981" s="773"/>
      <c r="HK981" s="773"/>
      <c r="HL981" s="773"/>
      <c r="HM981" s="773"/>
      <c r="HN981" s="773"/>
      <c r="HO981" s="773"/>
      <c r="HP981" s="773"/>
      <c r="HQ981" s="773"/>
      <c r="HR981" s="773"/>
      <c r="HS981" s="773"/>
      <c r="HT981" s="773"/>
      <c r="HU981" s="773"/>
      <c r="HV981" s="773"/>
      <c r="HW981" s="773"/>
      <c r="HX981" s="773"/>
      <c r="HY981" s="773"/>
      <c r="HZ981" s="773"/>
      <c r="IA981" s="773"/>
      <c r="IB981" s="773"/>
      <c r="IC981" s="773"/>
      <c r="ID981" s="773"/>
      <c r="IE981" s="773"/>
      <c r="IF981" s="773"/>
      <c r="IG981" s="773"/>
      <c r="IH981" s="773"/>
      <c r="II981" s="773"/>
      <c r="IJ981" s="773"/>
      <c r="IK981" s="773"/>
      <c r="IL981" s="773"/>
      <c r="IM981" s="773"/>
      <c r="IN981" s="773"/>
      <c r="IO981" s="773"/>
      <c r="IP981" s="773"/>
      <c r="IQ981" s="773"/>
      <c r="IR981" s="773"/>
    </row>
    <row r="982" spans="1:252" ht="27" x14ac:dyDescent="0.2">
      <c r="A982" s="606">
        <v>51</v>
      </c>
      <c r="B982" s="637" t="s">
        <v>2085</v>
      </c>
      <c r="C982" s="660" t="s">
        <v>701</v>
      </c>
      <c r="D982" s="575">
        <v>12</v>
      </c>
      <c r="E982" s="575">
        <v>2012</v>
      </c>
      <c r="F982" s="1074">
        <v>6274.2411600000005</v>
      </c>
      <c r="G982" s="784">
        <f t="shared" si="31"/>
        <v>6274.2411600000005</v>
      </c>
      <c r="H982" s="1075">
        <v>100</v>
      </c>
      <c r="I982" s="784">
        <f t="shared" si="32"/>
        <v>0</v>
      </c>
      <c r="J982" s="635"/>
      <c r="K982" s="693"/>
      <c r="L982" s="693"/>
      <c r="M982" s="635"/>
      <c r="N982" s="693"/>
      <c r="O982" s="693"/>
      <c r="P982" s="1841"/>
      <c r="Q982" s="773"/>
      <c r="R982" s="773"/>
      <c r="S982" s="773"/>
      <c r="T982" s="773"/>
      <c r="U982" s="773"/>
      <c r="V982" s="773"/>
      <c r="W982" s="773"/>
      <c r="X982" s="773"/>
      <c r="Y982" s="773"/>
      <c r="Z982" s="773"/>
      <c r="AA982" s="773"/>
      <c r="AB982" s="773"/>
      <c r="AC982" s="773"/>
      <c r="AD982" s="773"/>
      <c r="AE982" s="773"/>
      <c r="AF982" s="773"/>
      <c r="AG982" s="773"/>
      <c r="AH982" s="773"/>
      <c r="AI982" s="773"/>
      <c r="AJ982" s="773"/>
      <c r="AK982" s="773"/>
      <c r="AL982" s="773"/>
      <c r="AM982" s="773"/>
      <c r="AN982" s="773"/>
      <c r="AO982" s="773"/>
      <c r="AP982" s="773"/>
      <c r="AQ982" s="773"/>
      <c r="AR982" s="773"/>
      <c r="AS982" s="773"/>
      <c r="AT982" s="773"/>
      <c r="AU982" s="773"/>
      <c r="AV982" s="773"/>
      <c r="AW982" s="773"/>
      <c r="AX982" s="773"/>
      <c r="AY982" s="773"/>
      <c r="AZ982" s="773"/>
      <c r="BA982" s="773"/>
      <c r="BB982" s="773"/>
      <c r="BC982" s="773"/>
      <c r="BD982" s="773"/>
      <c r="BE982" s="773"/>
      <c r="BF982" s="773"/>
      <c r="BG982" s="773"/>
      <c r="BH982" s="773"/>
      <c r="BI982" s="773"/>
      <c r="BJ982" s="773"/>
      <c r="BK982" s="773"/>
      <c r="BL982" s="773"/>
      <c r="BM982" s="773"/>
      <c r="BN982" s="773"/>
      <c r="BO982" s="773"/>
      <c r="BP982" s="773"/>
      <c r="BQ982" s="773"/>
      <c r="BR982" s="773"/>
      <c r="BS982" s="773"/>
      <c r="BT982" s="773"/>
      <c r="BU982" s="773"/>
      <c r="BV982" s="773"/>
      <c r="BW982" s="773"/>
      <c r="BX982" s="773"/>
      <c r="BY982" s="773"/>
      <c r="BZ982" s="773"/>
      <c r="CA982" s="773"/>
      <c r="CB982" s="773"/>
      <c r="CC982" s="773"/>
      <c r="CD982" s="773"/>
      <c r="CE982" s="773"/>
      <c r="CF982" s="773"/>
      <c r="CG982" s="773"/>
      <c r="CH982" s="773"/>
      <c r="CI982" s="773"/>
      <c r="CJ982" s="773"/>
      <c r="CK982" s="773"/>
      <c r="CL982" s="773"/>
      <c r="CM982" s="773"/>
      <c r="CN982" s="773"/>
      <c r="CO982" s="773"/>
      <c r="CP982" s="773"/>
      <c r="CQ982" s="773"/>
      <c r="CR982" s="773"/>
      <c r="CS982" s="773"/>
      <c r="CT982" s="773"/>
      <c r="CU982" s="773"/>
      <c r="CV982" s="773"/>
      <c r="CW982" s="773"/>
      <c r="CX982" s="773"/>
      <c r="CY982" s="773"/>
      <c r="CZ982" s="773"/>
      <c r="DA982" s="773"/>
      <c r="DB982" s="773"/>
      <c r="DC982" s="773"/>
      <c r="DD982" s="773"/>
      <c r="DE982" s="773"/>
      <c r="DF982" s="773"/>
      <c r="DG982" s="773"/>
      <c r="DH982" s="773"/>
      <c r="DI982" s="773"/>
      <c r="DJ982" s="773"/>
      <c r="DK982" s="773"/>
      <c r="DL982" s="773"/>
      <c r="DM982" s="773"/>
      <c r="DN982" s="773"/>
      <c r="DO982" s="773"/>
      <c r="DP982" s="773"/>
      <c r="DQ982" s="773"/>
      <c r="DR982" s="773"/>
      <c r="DS982" s="773"/>
      <c r="DT982" s="773"/>
      <c r="DU982" s="773"/>
      <c r="DV982" s="773"/>
      <c r="DW982" s="773"/>
      <c r="DX982" s="773"/>
      <c r="DY982" s="773"/>
      <c r="DZ982" s="773"/>
      <c r="EA982" s="773"/>
      <c r="EB982" s="773"/>
      <c r="EC982" s="773"/>
      <c r="ED982" s="773"/>
      <c r="EE982" s="773"/>
      <c r="EF982" s="773"/>
      <c r="EG982" s="773"/>
      <c r="EH982" s="773"/>
      <c r="EI982" s="773"/>
      <c r="EJ982" s="773"/>
      <c r="EK982" s="773"/>
      <c r="EL982" s="773"/>
      <c r="EM982" s="773"/>
      <c r="EN982" s="773"/>
      <c r="EO982" s="773"/>
      <c r="EP982" s="773"/>
      <c r="EQ982" s="773"/>
      <c r="ER982" s="773"/>
      <c r="ES982" s="773"/>
      <c r="ET982" s="773"/>
      <c r="EU982" s="773"/>
      <c r="EV982" s="773"/>
      <c r="EW982" s="773"/>
      <c r="EX982" s="773"/>
      <c r="EY982" s="773"/>
      <c r="EZ982" s="773"/>
      <c r="FA982" s="773"/>
      <c r="FB982" s="773"/>
      <c r="FC982" s="773"/>
      <c r="FD982" s="773"/>
      <c r="FE982" s="773"/>
      <c r="FF982" s="773"/>
      <c r="FG982" s="773"/>
      <c r="FH982" s="773"/>
      <c r="FI982" s="773"/>
      <c r="FJ982" s="773"/>
      <c r="FK982" s="773"/>
      <c r="FL982" s="773"/>
      <c r="FM982" s="773"/>
      <c r="FN982" s="773"/>
      <c r="FO982" s="773"/>
      <c r="FP982" s="773"/>
      <c r="FQ982" s="773"/>
      <c r="FR982" s="773"/>
      <c r="FS982" s="773"/>
      <c r="FT982" s="773"/>
      <c r="FU982" s="773"/>
      <c r="FV982" s="773"/>
      <c r="FW982" s="773"/>
      <c r="FX982" s="773"/>
      <c r="FY982" s="773"/>
      <c r="FZ982" s="773"/>
      <c r="GA982" s="773"/>
      <c r="GB982" s="773"/>
      <c r="GC982" s="773"/>
      <c r="GD982" s="773"/>
      <c r="GE982" s="773"/>
      <c r="GF982" s="773"/>
      <c r="GG982" s="773"/>
      <c r="GH982" s="773"/>
      <c r="GI982" s="773"/>
      <c r="GJ982" s="773"/>
      <c r="GK982" s="773"/>
      <c r="GL982" s="773"/>
      <c r="GM982" s="773"/>
      <c r="GN982" s="773"/>
      <c r="GO982" s="773"/>
      <c r="GP982" s="773"/>
      <c r="GQ982" s="773"/>
      <c r="GR982" s="773"/>
      <c r="GS982" s="773"/>
      <c r="GT982" s="773"/>
      <c r="GU982" s="773"/>
      <c r="GV982" s="773"/>
      <c r="GW982" s="773"/>
      <c r="GX982" s="773"/>
      <c r="GY982" s="773"/>
      <c r="GZ982" s="773"/>
      <c r="HA982" s="773"/>
      <c r="HB982" s="773"/>
      <c r="HC982" s="773"/>
      <c r="HD982" s="773"/>
      <c r="HE982" s="773"/>
      <c r="HF982" s="773"/>
      <c r="HG982" s="773"/>
      <c r="HH982" s="773"/>
      <c r="HI982" s="773"/>
      <c r="HJ982" s="773"/>
      <c r="HK982" s="773"/>
      <c r="HL982" s="773"/>
      <c r="HM982" s="773"/>
      <c r="HN982" s="773"/>
      <c r="HO982" s="773"/>
      <c r="HP982" s="773"/>
      <c r="HQ982" s="773"/>
      <c r="HR982" s="773"/>
      <c r="HS982" s="773"/>
      <c r="HT982" s="773"/>
      <c r="HU982" s="773"/>
      <c r="HV982" s="773"/>
      <c r="HW982" s="773"/>
      <c r="HX982" s="773"/>
      <c r="HY982" s="773"/>
      <c r="HZ982" s="773"/>
      <c r="IA982" s="773"/>
      <c r="IB982" s="773"/>
      <c r="IC982" s="773"/>
      <c r="ID982" s="773"/>
      <c r="IE982" s="773"/>
      <c r="IF982" s="773"/>
      <c r="IG982" s="773"/>
      <c r="IH982" s="773"/>
      <c r="II982" s="773"/>
      <c r="IJ982" s="773"/>
      <c r="IK982" s="773"/>
      <c r="IL982" s="773"/>
      <c r="IM982" s="773"/>
      <c r="IN982" s="773"/>
      <c r="IO982" s="773"/>
      <c r="IP982" s="773"/>
      <c r="IQ982" s="773"/>
      <c r="IR982" s="773"/>
    </row>
    <row r="983" spans="1:252" ht="40.5" x14ac:dyDescent="0.2">
      <c r="A983" s="606">
        <v>52</v>
      </c>
      <c r="B983" s="637" t="s">
        <v>2086</v>
      </c>
      <c r="C983" s="660" t="s">
        <v>701</v>
      </c>
      <c r="D983" s="575">
        <v>1</v>
      </c>
      <c r="E983" s="575">
        <v>2012</v>
      </c>
      <c r="F983" s="1074">
        <v>436.32</v>
      </c>
      <c r="G983" s="784">
        <f t="shared" si="31"/>
        <v>436.32</v>
      </c>
      <c r="H983" s="1075">
        <v>100</v>
      </c>
      <c r="I983" s="784">
        <f t="shared" si="32"/>
        <v>0</v>
      </c>
      <c r="J983" s="635"/>
      <c r="K983" s="693"/>
      <c r="L983" s="693"/>
      <c r="M983" s="635"/>
      <c r="N983" s="693"/>
      <c r="O983" s="693"/>
      <c r="P983" s="1841"/>
      <c r="Q983" s="773"/>
      <c r="R983" s="773"/>
      <c r="S983" s="773"/>
      <c r="T983" s="773"/>
      <c r="U983" s="773"/>
      <c r="V983" s="773"/>
      <c r="W983" s="773"/>
      <c r="X983" s="773"/>
      <c r="Y983" s="773"/>
      <c r="Z983" s="773"/>
      <c r="AA983" s="773"/>
      <c r="AB983" s="773"/>
      <c r="AC983" s="773"/>
      <c r="AD983" s="773"/>
      <c r="AE983" s="773"/>
      <c r="AF983" s="773"/>
      <c r="AG983" s="773"/>
      <c r="AH983" s="773"/>
      <c r="AI983" s="773"/>
      <c r="AJ983" s="773"/>
      <c r="AK983" s="773"/>
      <c r="AL983" s="773"/>
      <c r="AM983" s="773"/>
      <c r="AN983" s="773"/>
      <c r="AO983" s="773"/>
      <c r="AP983" s="773"/>
      <c r="AQ983" s="773"/>
      <c r="AR983" s="773"/>
      <c r="AS983" s="773"/>
      <c r="AT983" s="773"/>
      <c r="AU983" s="773"/>
      <c r="AV983" s="773"/>
      <c r="AW983" s="773"/>
      <c r="AX983" s="773"/>
      <c r="AY983" s="773"/>
      <c r="AZ983" s="773"/>
      <c r="BA983" s="773"/>
      <c r="BB983" s="773"/>
      <c r="BC983" s="773"/>
      <c r="BD983" s="773"/>
      <c r="BE983" s="773"/>
      <c r="BF983" s="773"/>
      <c r="BG983" s="773"/>
      <c r="BH983" s="773"/>
      <c r="BI983" s="773"/>
      <c r="BJ983" s="773"/>
      <c r="BK983" s="773"/>
      <c r="BL983" s="773"/>
      <c r="BM983" s="773"/>
      <c r="BN983" s="773"/>
      <c r="BO983" s="773"/>
      <c r="BP983" s="773"/>
      <c r="BQ983" s="773"/>
      <c r="BR983" s="773"/>
      <c r="BS983" s="773"/>
      <c r="BT983" s="773"/>
      <c r="BU983" s="773"/>
      <c r="BV983" s="773"/>
      <c r="BW983" s="773"/>
      <c r="BX983" s="773"/>
      <c r="BY983" s="773"/>
      <c r="BZ983" s="773"/>
      <c r="CA983" s="773"/>
      <c r="CB983" s="773"/>
      <c r="CC983" s="773"/>
      <c r="CD983" s="773"/>
      <c r="CE983" s="773"/>
      <c r="CF983" s="773"/>
      <c r="CG983" s="773"/>
      <c r="CH983" s="773"/>
      <c r="CI983" s="773"/>
      <c r="CJ983" s="773"/>
      <c r="CK983" s="773"/>
      <c r="CL983" s="773"/>
      <c r="CM983" s="773"/>
      <c r="CN983" s="773"/>
      <c r="CO983" s="773"/>
      <c r="CP983" s="773"/>
      <c r="CQ983" s="773"/>
      <c r="CR983" s="773"/>
      <c r="CS983" s="773"/>
      <c r="CT983" s="773"/>
      <c r="CU983" s="773"/>
      <c r="CV983" s="773"/>
      <c r="CW983" s="773"/>
      <c r="CX983" s="773"/>
      <c r="CY983" s="773"/>
      <c r="CZ983" s="773"/>
      <c r="DA983" s="773"/>
      <c r="DB983" s="773"/>
      <c r="DC983" s="773"/>
      <c r="DD983" s="773"/>
      <c r="DE983" s="773"/>
      <c r="DF983" s="773"/>
      <c r="DG983" s="773"/>
      <c r="DH983" s="773"/>
      <c r="DI983" s="773"/>
      <c r="DJ983" s="773"/>
      <c r="DK983" s="773"/>
      <c r="DL983" s="773"/>
      <c r="DM983" s="773"/>
      <c r="DN983" s="773"/>
      <c r="DO983" s="773"/>
      <c r="DP983" s="773"/>
      <c r="DQ983" s="773"/>
      <c r="DR983" s="773"/>
      <c r="DS983" s="773"/>
      <c r="DT983" s="773"/>
      <c r="DU983" s="773"/>
      <c r="DV983" s="773"/>
      <c r="DW983" s="773"/>
      <c r="DX983" s="773"/>
      <c r="DY983" s="773"/>
      <c r="DZ983" s="773"/>
      <c r="EA983" s="773"/>
      <c r="EB983" s="773"/>
      <c r="EC983" s="773"/>
      <c r="ED983" s="773"/>
      <c r="EE983" s="773"/>
      <c r="EF983" s="773"/>
      <c r="EG983" s="773"/>
      <c r="EH983" s="773"/>
      <c r="EI983" s="773"/>
      <c r="EJ983" s="773"/>
      <c r="EK983" s="773"/>
      <c r="EL983" s="773"/>
      <c r="EM983" s="773"/>
      <c r="EN983" s="773"/>
      <c r="EO983" s="773"/>
      <c r="EP983" s="773"/>
      <c r="EQ983" s="773"/>
      <c r="ER983" s="773"/>
      <c r="ES983" s="773"/>
      <c r="ET983" s="773"/>
      <c r="EU983" s="773"/>
      <c r="EV983" s="773"/>
      <c r="EW983" s="773"/>
      <c r="EX983" s="773"/>
      <c r="EY983" s="773"/>
      <c r="EZ983" s="773"/>
      <c r="FA983" s="773"/>
      <c r="FB983" s="773"/>
      <c r="FC983" s="773"/>
      <c r="FD983" s="773"/>
      <c r="FE983" s="773"/>
      <c r="FF983" s="773"/>
      <c r="FG983" s="773"/>
      <c r="FH983" s="773"/>
      <c r="FI983" s="773"/>
      <c r="FJ983" s="773"/>
      <c r="FK983" s="773"/>
      <c r="FL983" s="773"/>
      <c r="FM983" s="773"/>
      <c r="FN983" s="773"/>
      <c r="FO983" s="773"/>
      <c r="FP983" s="773"/>
      <c r="FQ983" s="773"/>
      <c r="FR983" s="773"/>
      <c r="FS983" s="773"/>
      <c r="FT983" s="773"/>
      <c r="FU983" s="773"/>
      <c r="FV983" s="773"/>
      <c r="FW983" s="773"/>
      <c r="FX983" s="773"/>
      <c r="FY983" s="773"/>
      <c r="FZ983" s="773"/>
      <c r="GA983" s="773"/>
      <c r="GB983" s="773"/>
      <c r="GC983" s="773"/>
      <c r="GD983" s="773"/>
      <c r="GE983" s="773"/>
      <c r="GF983" s="773"/>
      <c r="GG983" s="773"/>
      <c r="GH983" s="773"/>
      <c r="GI983" s="773"/>
      <c r="GJ983" s="773"/>
      <c r="GK983" s="773"/>
      <c r="GL983" s="773"/>
      <c r="GM983" s="773"/>
      <c r="GN983" s="773"/>
      <c r="GO983" s="773"/>
      <c r="GP983" s="773"/>
      <c r="GQ983" s="773"/>
      <c r="GR983" s="773"/>
      <c r="GS983" s="773"/>
      <c r="GT983" s="773"/>
      <c r="GU983" s="773"/>
      <c r="GV983" s="773"/>
      <c r="GW983" s="773"/>
      <c r="GX983" s="773"/>
      <c r="GY983" s="773"/>
      <c r="GZ983" s="773"/>
      <c r="HA983" s="773"/>
      <c r="HB983" s="773"/>
      <c r="HC983" s="773"/>
      <c r="HD983" s="773"/>
      <c r="HE983" s="773"/>
      <c r="HF983" s="773"/>
      <c r="HG983" s="773"/>
      <c r="HH983" s="773"/>
      <c r="HI983" s="773"/>
      <c r="HJ983" s="773"/>
      <c r="HK983" s="773"/>
      <c r="HL983" s="773"/>
      <c r="HM983" s="773"/>
      <c r="HN983" s="773"/>
      <c r="HO983" s="773"/>
      <c r="HP983" s="773"/>
      <c r="HQ983" s="773"/>
      <c r="HR983" s="773"/>
      <c r="HS983" s="773"/>
      <c r="HT983" s="773"/>
      <c r="HU983" s="773"/>
      <c r="HV983" s="773"/>
      <c r="HW983" s="773"/>
      <c r="HX983" s="773"/>
      <c r="HY983" s="773"/>
      <c r="HZ983" s="773"/>
      <c r="IA983" s="773"/>
      <c r="IB983" s="773"/>
      <c r="IC983" s="773"/>
      <c r="ID983" s="773"/>
      <c r="IE983" s="773"/>
      <c r="IF983" s="773"/>
      <c r="IG983" s="773"/>
      <c r="IH983" s="773"/>
      <c r="II983" s="773"/>
      <c r="IJ983" s="773"/>
      <c r="IK983" s="773"/>
      <c r="IL983" s="773"/>
      <c r="IM983" s="773"/>
      <c r="IN983" s="773"/>
      <c r="IO983" s="773"/>
      <c r="IP983" s="773"/>
      <c r="IQ983" s="773"/>
      <c r="IR983" s="773"/>
    </row>
    <row r="984" spans="1:252" ht="40.5" x14ac:dyDescent="0.2">
      <c r="A984" s="606">
        <v>53</v>
      </c>
      <c r="B984" s="637" t="s">
        <v>2087</v>
      </c>
      <c r="C984" s="660" t="s">
        <v>701</v>
      </c>
      <c r="D984" s="575">
        <v>1</v>
      </c>
      <c r="E984" s="652">
        <v>2012</v>
      </c>
      <c r="F984" s="1074">
        <v>259.10039999999998</v>
      </c>
      <c r="G984" s="784">
        <f t="shared" si="31"/>
        <v>259.10039999999998</v>
      </c>
      <c r="H984" s="1075">
        <v>100</v>
      </c>
      <c r="I984" s="784">
        <f t="shared" si="32"/>
        <v>0</v>
      </c>
      <c r="J984" s="635"/>
      <c r="K984" s="693"/>
      <c r="L984" s="693"/>
      <c r="M984" s="635"/>
      <c r="N984" s="693"/>
      <c r="O984" s="693"/>
      <c r="P984" s="1841"/>
      <c r="Q984" s="773"/>
      <c r="R984" s="773"/>
      <c r="S984" s="773"/>
      <c r="T984" s="773"/>
      <c r="U984" s="773"/>
      <c r="V984" s="773"/>
      <c r="W984" s="773"/>
      <c r="X984" s="773"/>
      <c r="Y984" s="773"/>
      <c r="Z984" s="773"/>
      <c r="AA984" s="773"/>
      <c r="AB984" s="773"/>
      <c r="AC984" s="773"/>
      <c r="AD984" s="773"/>
      <c r="AE984" s="773"/>
      <c r="AF984" s="773"/>
      <c r="AG984" s="773"/>
      <c r="AH984" s="773"/>
      <c r="AI984" s="773"/>
      <c r="AJ984" s="773"/>
      <c r="AK984" s="773"/>
      <c r="AL984" s="773"/>
      <c r="AM984" s="773"/>
      <c r="AN984" s="773"/>
      <c r="AO984" s="773"/>
      <c r="AP984" s="773"/>
      <c r="AQ984" s="773"/>
      <c r="AR984" s="773"/>
      <c r="AS984" s="773"/>
      <c r="AT984" s="773"/>
      <c r="AU984" s="773"/>
      <c r="AV984" s="773"/>
      <c r="AW984" s="773"/>
      <c r="AX984" s="773"/>
      <c r="AY984" s="773"/>
      <c r="AZ984" s="773"/>
      <c r="BA984" s="773"/>
      <c r="BB984" s="773"/>
      <c r="BC984" s="773"/>
      <c r="BD984" s="773"/>
      <c r="BE984" s="773"/>
      <c r="BF984" s="773"/>
      <c r="BG984" s="773"/>
      <c r="BH984" s="773"/>
      <c r="BI984" s="773"/>
      <c r="BJ984" s="773"/>
      <c r="BK984" s="773"/>
      <c r="BL984" s="773"/>
      <c r="BM984" s="773"/>
      <c r="BN984" s="773"/>
      <c r="BO984" s="773"/>
      <c r="BP984" s="773"/>
      <c r="BQ984" s="773"/>
      <c r="BR984" s="773"/>
      <c r="BS984" s="773"/>
      <c r="BT984" s="773"/>
      <c r="BU984" s="773"/>
      <c r="BV984" s="773"/>
      <c r="BW984" s="773"/>
      <c r="BX984" s="773"/>
      <c r="BY984" s="773"/>
      <c r="BZ984" s="773"/>
      <c r="CA984" s="773"/>
      <c r="CB984" s="773"/>
      <c r="CC984" s="773"/>
      <c r="CD984" s="773"/>
      <c r="CE984" s="773"/>
      <c r="CF984" s="773"/>
      <c r="CG984" s="773"/>
      <c r="CH984" s="773"/>
      <c r="CI984" s="773"/>
      <c r="CJ984" s="773"/>
      <c r="CK984" s="773"/>
      <c r="CL984" s="773"/>
      <c r="CM984" s="773"/>
      <c r="CN984" s="773"/>
      <c r="CO984" s="773"/>
      <c r="CP984" s="773"/>
      <c r="CQ984" s="773"/>
      <c r="CR984" s="773"/>
      <c r="CS984" s="773"/>
      <c r="CT984" s="773"/>
      <c r="CU984" s="773"/>
      <c r="CV984" s="773"/>
      <c r="CW984" s="773"/>
      <c r="CX984" s="773"/>
      <c r="CY984" s="773"/>
      <c r="CZ984" s="773"/>
      <c r="DA984" s="773"/>
      <c r="DB984" s="773"/>
      <c r="DC984" s="773"/>
      <c r="DD984" s="773"/>
      <c r="DE984" s="773"/>
      <c r="DF984" s="773"/>
      <c r="DG984" s="773"/>
      <c r="DH984" s="773"/>
      <c r="DI984" s="773"/>
      <c r="DJ984" s="773"/>
      <c r="DK984" s="773"/>
      <c r="DL984" s="773"/>
      <c r="DM984" s="773"/>
      <c r="DN984" s="773"/>
      <c r="DO984" s="773"/>
      <c r="DP984" s="773"/>
      <c r="DQ984" s="773"/>
      <c r="DR984" s="773"/>
      <c r="DS984" s="773"/>
      <c r="DT984" s="773"/>
      <c r="DU984" s="773"/>
      <c r="DV984" s="773"/>
      <c r="DW984" s="773"/>
      <c r="DX984" s="773"/>
      <c r="DY984" s="773"/>
      <c r="DZ984" s="773"/>
      <c r="EA984" s="773"/>
      <c r="EB984" s="773"/>
      <c r="EC984" s="773"/>
      <c r="ED984" s="773"/>
      <c r="EE984" s="773"/>
      <c r="EF984" s="773"/>
      <c r="EG984" s="773"/>
      <c r="EH984" s="773"/>
      <c r="EI984" s="773"/>
      <c r="EJ984" s="773"/>
      <c r="EK984" s="773"/>
      <c r="EL984" s="773"/>
      <c r="EM984" s="773"/>
      <c r="EN984" s="773"/>
      <c r="EO984" s="773"/>
      <c r="EP984" s="773"/>
      <c r="EQ984" s="773"/>
      <c r="ER984" s="773"/>
      <c r="ES984" s="773"/>
      <c r="ET984" s="773"/>
      <c r="EU984" s="773"/>
      <c r="EV984" s="773"/>
      <c r="EW984" s="773"/>
      <c r="EX984" s="773"/>
      <c r="EY984" s="773"/>
      <c r="EZ984" s="773"/>
      <c r="FA984" s="773"/>
      <c r="FB984" s="773"/>
      <c r="FC984" s="773"/>
      <c r="FD984" s="773"/>
      <c r="FE984" s="773"/>
      <c r="FF984" s="773"/>
      <c r="FG984" s="773"/>
      <c r="FH984" s="773"/>
      <c r="FI984" s="773"/>
      <c r="FJ984" s="773"/>
      <c r="FK984" s="773"/>
      <c r="FL984" s="773"/>
      <c r="FM984" s="773"/>
      <c r="FN984" s="773"/>
      <c r="FO984" s="773"/>
      <c r="FP984" s="773"/>
      <c r="FQ984" s="773"/>
      <c r="FR984" s="773"/>
      <c r="FS984" s="773"/>
      <c r="FT984" s="773"/>
      <c r="FU984" s="773"/>
      <c r="FV984" s="773"/>
      <c r="FW984" s="773"/>
      <c r="FX984" s="773"/>
      <c r="FY984" s="773"/>
      <c r="FZ984" s="773"/>
      <c r="GA984" s="773"/>
      <c r="GB984" s="773"/>
      <c r="GC984" s="773"/>
      <c r="GD984" s="773"/>
      <c r="GE984" s="773"/>
      <c r="GF984" s="773"/>
      <c r="GG984" s="773"/>
      <c r="GH984" s="773"/>
      <c r="GI984" s="773"/>
      <c r="GJ984" s="773"/>
      <c r="GK984" s="773"/>
      <c r="GL984" s="773"/>
      <c r="GM984" s="773"/>
      <c r="GN984" s="773"/>
      <c r="GO984" s="773"/>
      <c r="GP984" s="773"/>
      <c r="GQ984" s="773"/>
      <c r="GR984" s="773"/>
      <c r="GS984" s="773"/>
      <c r="GT984" s="773"/>
      <c r="GU984" s="773"/>
      <c r="GV984" s="773"/>
      <c r="GW984" s="773"/>
      <c r="GX984" s="773"/>
      <c r="GY984" s="773"/>
      <c r="GZ984" s="773"/>
      <c r="HA984" s="773"/>
      <c r="HB984" s="773"/>
      <c r="HC984" s="773"/>
      <c r="HD984" s="773"/>
      <c r="HE984" s="773"/>
      <c r="HF984" s="773"/>
      <c r="HG984" s="773"/>
      <c r="HH984" s="773"/>
      <c r="HI984" s="773"/>
      <c r="HJ984" s="773"/>
      <c r="HK984" s="773"/>
      <c r="HL984" s="773"/>
      <c r="HM984" s="773"/>
      <c r="HN984" s="773"/>
      <c r="HO984" s="773"/>
      <c r="HP984" s="773"/>
      <c r="HQ984" s="773"/>
      <c r="HR984" s="773"/>
      <c r="HS984" s="773"/>
      <c r="HT984" s="773"/>
      <c r="HU984" s="773"/>
      <c r="HV984" s="773"/>
      <c r="HW984" s="773"/>
      <c r="HX984" s="773"/>
      <c r="HY984" s="773"/>
      <c r="HZ984" s="773"/>
      <c r="IA984" s="773"/>
      <c r="IB984" s="773"/>
      <c r="IC984" s="773"/>
      <c r="ID984" s="773"/>
      <c r="IE984" s="773"/>
      <c r="IF984" s="773"/>
      <c r="IG984" s="773"/>
      <c r="IH984" s="773"/>
      <c r="II984" s="773"/>
      <c r="IJ984" s="773"/>
      <c r="IK984" s="773"/>
      <c r="IL984" s="773"/>
      <c r="IM984" s="773"/>
      <c r="IN984" s="773"/>
      <c r="IO984" s="773"/>
      <c r="IP984" s="773"/>
      <c r="IQ984" s="773"/>
      <c r="IR984" s="773"/>
    </row>
    <row r="985" spans="1:252" ht="27" x14ac:dyDescent="0.2">
      <c r="A985" s="606">
        <v>54</v>
      </c>
      <c r="B985" s="637" t="s">
        <v>2088</v>
      </c>
      <c r="C985" s="660" t="s">
        <v>701</v>
      </c>
      <c r="D985" s="575">
        <v>32</v>
      </c>
      <c r="E985" s="575">
        <v>2013</v>
      </c>
      <c r="F985" s="1074">
        <v>5158.3999999999996</v>
      </c>
      <c r="G985" s="784">
        <f t="shared" si="31"/>
        <v>5158.3999999999996</v>
      </c>
      <c r="H985" s="1075">
        <v>100</v>
      </c>
      <c r="I985" s="784">
        <f t="shared" si="32"/>
        <v>0</v>
      </c>
      <c r="J985" s="635"/>
      <c r="K985" s="693"/>
      <c r="L985" s="693"/>
      <c r="M985" s="635"/>
      <c r="N985" s="693"/>
      <c r="O985" s="693"/>
      <c r="P985" s="1841"/>
      <c r="Q985" s="773"/>
      <c r="R985" s="773"/>
      <c r="S985" s="773"/>
      <c r="T985" s="773"/>
      <c r="U985" s="773"/>
      <c r="V985" s="773"/>
      <c r="W985" s="773"/>
      <c r="X985" s="773"/>
      <c r="Y985" s="773"/>
      <c r="Z985" s="773"/>
      <c r="AA985" s="773"/>
      <c r="AB985" s="773"/>
      <c r="AC985" s="773"/>
      <c r="AD985" s="773"/>
      <c r="AE985" s="773"/>
      <c r="AF985" s="773"/>
      <c r="AG985" s="773"/>
      <c r="AH985" s="773"/>
      <c r="AI985" s="773"/>
      <c r="AJ985" s="773"/>
      <c r="AK985" s="773"/>
      <c r="AL985" s="773"/>
      <c r="AM985" s="773"/>
      <c r="AN985" s="773"/>
      <c r="AO985" s="773"/>
      <c r="AP985" s="773"/>
      <c r="AQ985" s="773"/>
      <c r="AR985" s="773"/>
      <c r="AS985" s="773"/>
      <c r="AT985" s="773"/>
      <c r="AU985" s="773"/>
      <c r="AV985" s="773"/>
      <c r="AW985" s="773"/>
      <c r="AX985" s="773"/>
      <c r="AY985" s="773"/>
      <c r="AZ985" s="773"/>
      <c r="BA985" s="773"/>
      <c r="BB985" s="773"/>
      <c r="BC985" s="773"/>
      <c r="BD985" s="773"/>
      <c r="BE985" s="773"/>
      <c r="BF985" s="773"/>
      <c r="BG985" s="773"/>
      <c r="BH985" s="773"/>
      <c r="BI985" s="773"/>
      <c r="BJ985" s="773"/>
      <c r="BK985" s="773"/>
      <c r="BL985" s="773"/>
      <c r="BM985" s="773"/>
      <c r="BN985" s="773"/>
      <c r="BO985" s="773"/>
      <c r="BP985" s="773"/>
      <c r="BQ985" s="773"/>
      <c r="BR985" s="773"/>
      <c r="BS985" s="773"/>
      <c r="BT985" s="773"/>
      <c r="BU985" s="773"/>
      <c r="BV985" s="773"/>
      <c r="BW985" s="773"/>
      <c r="BX985" s="773"/>
      <c r="BY985" s="773"/>
      <c r="BZ985" s="773"/>
      <c r="CA985" s="773"/>
      <c r="CB985" s="773"/>
      <c r="CC985" s="773"/>
      <c r="CD985" s="773"/>
      <c r="CE985" s="773"/>
      <c r="CF985" s="773"/>
      <c r="CG985" s="773"/>
      <c r="CH985" s="773"/>
      <c r="CI985" s="773"/>
      <c r="CJ985" s="773"/>
      <c r="CK985" s="773"/>
      <c r="CL985" s="773"/>
      <c r="CM985" s="773"/>
      <c r="CN985" s="773"/>
      <c r="CO985" s="773"/>
      <c r="CP985" s="773"/>
      <c r="CQ985" s="773"/>
      <c r="CR985" s="773"/>
      <c r="CS985" s="773"/>
      <c r="CT985" s="773"/>
      <c r="CU985" s="773"/>
      <c r="CV985" s="773"/>
      <c r="CW985" s="773"/>
      <c r="CX985" s="773"/>
      <c r="CY985" s="773"/>
      <c r="CZ985" s="773"/>
      <c r="DA985" s="773"/>
      <c r="DB985" s="773"/>
      <c r="DC985" s="773"/>
      <c r="DD985" s="773"/>
      <c r="DE985" s="773"/>
      <c r="DF985" s="773"/>
      <c r="DG985" s="773"/>
      <c r="DH985" s="773"/>
      <c r="DI985" s="773"/>
      <c r="DJ985" s="773"/>
      <c r="DK985" s="773"/>
      <c r="DL985" s="773"/>
      <c r="DM985" s="773"/>
      <c r="DN985" s="773"/>
      <c r="DO985" s="773"/>
      <c r="DP985" s="773"/>
      <c r="DQ985" s="773"/>
      <c r="DR985" s="773"/>
      <c r="DS985" s="773"/>
      <c r="DT985" s="773"/>
      <c r="DU985" s="773"/>
      <c r="DV985" s="773"/>
      <c r="DW985" s="773"/>
      <c r="DX985" s="773"/>
      <c r="DY985" s="773"/>
      <c r="DZ985" s="773"/>
      <c r="EA985" s="773"/>
      <c r="EB985" s="773"/>
      <c r="EC985" s="773"/>
      <c r="ED985" s="773"/>
      <c r="EE985" s="773"/>
      <c r="EF985" s="773"/>
      <c r="EG985" s="773"/>
      <c r="EH985" s="773"/>
      <c r="EI985" s="773"/>
      <c r="EJ985" s="773"/>
      <c r="EK985" s="773"/>
      <c r="EL985" s="773"/>
      <c r="EM985" s="773"/>
      <c r="EN985" s="773"/>
      <c r="EO985" s="773"/>
      <c r="EP985" s="773"/>
      <c r="EQ985" s="773"/>
      <c r="ER985" s="773"/>
      <c r="ES985" s="773"/>
      <c r="ET985" s="773"/>
      <c r="EU985" s="773"/>
      <c r="EV985" s="773"/>
      <c r="EW985" s="773"/>
      <c r="EX985" s="773"/>
      <c r="EY985" s="773"/>
      <c r="EZ985" s="773"/>
      <c r="FA985" s="773"/>
      <c r="FB985" s="773"/>
      <c r="FC985" s="773"/>
      <c r="FD985" s="773"/>
      <c r="FE985" s="773"/>
      <c r="FF985" s="773"/>
      <c r="FG985" s="773"/>
      <c r="FH985" s="773"/>
      <c r="FI985" s="773"/>
      <c r="FJ985" s="773"/>
      <c r="FK985" s="773"/>
      <c r="FL985" s="773"/>
      <c r="FM985" s="773"/>
      <c r="FN985" s="773"/>
      <c r="FO985" s="773"/>
      <c r="FP985" s="773"/>
      <c r="FQ985" s="773"/>
      <c r="FR985" s="773"/>
      <c r="FS985" s="773"/>
      <c r="FT985" s="773"/>
      <c r="FU985" s="773"/>
      <c r="FV985" s="773"/>
      <c r="FW985" s="773"/>
      <c r="FX985" s="773"/>
      <c r="FY985" s="773"/>
      <c r="FZ985" s="773"/>
      <c r="GA985" s="773"/>
      <c r="GB985" s="773"/>
      <c r="GC985" s="773"/>
      <c r="GD985" s="773"/>
      <c r="GE985" s="773"/>
      <c r="GF985" s="773"/>
      <c r="GG985" s="773"/>
      <c r="GH985" s="773"/>
      <c r="GI985" s="773"/>
      <c r="GJ985" s="773"/>
      <c r="GK985" s="773"/>
      <c r="GL985" s="773"/>
      <c r="GM985" s="773"/>
      <c r="GN985" s="773"/>
      <c r="GO985" s="773"/>
      <c r="GP985" s="773"/>
      <c r="GQ985" s="773"/>
      <c r="GR985" s="773"/>
      <c r="GS985" s="773"/>
      <c r="GT985" s="773"/>
      <c r="GU985" s="773"/>
      <c r="GV985" s="773"/>
      <c r="GW985" s="773"/>
      <c r="GX985" s="773"/>
      <c r="GY985" s="773"/>
      <c r="GZ985" s="773"/>
      <c r="HA985" s="773"/>
      <c r="HB985" s="773"/>
      <c r="HC985" s="773"/>
      <c r="HD985" s="773"/>
      <c r="HE985" s="773"/>
      <c r="HF985" s="773"/>
      <c r="HG985" s="773"/>
      <c r="HH985" s="773"/>
      <c r="HI985" s="773"/>
      <c r="HJ985" s="773"/>
      <c r="HK985" s="773"/>
      <c r="HL985" s="773"/>
      <c r="HM985" s="773"/>
      <c r="HN985" s="773"/>
      <c r="HO985" s="773"/>
      <c r="HP985" s="773"/>
      <c r="HQ985" s="773"/>
      <c r="HR985" s="773"/>
      <c r="HS985" s="773"/>
      <c r="HT985" s="773"/>
      <c r="HU985" s="773"/>
      <c r="HV985" s="773"/>
      <c r="HW985" s="773"/>
      <c r="HX985" s="773"/>
      <c r="HY985" s="773"/>
      <c r="HZ985" s="773"/>
      <c r="IA985" s="773"/>
      <c r="IB985" s="773"/>
      <c r="IC985" s="773"/>
      <c r="ID985" s="773"/>
      <c r="IE985" s="773"/>
      <c r="IF985" s="773"/>
      <c r="IG985" s="773"/>
      <c r="IH985" s="773"/>
      <c r="II985" s="773"/>
      <c r="IJ985" s="773"/>
      <c r="IK985" s="773"/>
      <c r="IL985" s="773"/>
      <c r="IM985" s="773"/>
      <c r="IN985" s="773"/>
      <c r="IO985" s="773"/>
      <c r="IP985" s="773"/>
      <c r="IQ985" s="773"/>
      <c r="IR985" s="773"/>
    </row>
    <row r="986" spans="1:252" ht="13.5" x14ac:dyDescent="0.2">
      <c r="A986" s="606">
        <v>55</v>
      </c>
      <c r="B986" s="637" t="s">
        <v>2089</v>
      </c>
      <c r="C986" s="660" t="s">
        <v>701</v>
      </c>
      <c r="D986" s="575">
        <v>32</v>
      </c>
      <c r="E986" s="651">
        <v>2013</v>
      </c>
      <c r="F986" s="1074">
        <v>1728</v>
      </c>
      <c r="G986" s="784">
        <f t="shared" si="31"/>
        <v>1728</v>
      </c>
      <c r="H986" s="1075">
        <v>100</v>
      </c>
      <c r="I986" s="784">
        <f t="shared" si="32"/>
        <v>0</v>
      </c>
      <c r="J986" s="635"/>
      <c r="K986" s="693"/>
      <c r="L986" s="693"/>
      <c r="M986" s="635"/>
      <c r="N986" s="693"/>
      <c r="O986" s="693"/>
      <c r="P986" s="1841"/>
      <c r="Q986" s="773"/>
      <c r="R986" s="773"/>
      <c r="S986" s="773"/>
      <c r="T986" s="773"/>
      <c r="U986" s="773"/>
      <c r="V986" s="773"/>
      <c r="W986" s="773"/>
      <c r="X986" s="773"/>
      <c r="Y986" s="773"/>
      <c r="Z986" s="773"/>
      <c r="AA986" s="773"/>
      <c r="AB986" s="773"/>
      <c r="AC986" s="773"/>
      <c r="AD986" s="773"/>
      <c r="AE986" s="773"/>
      <c r="AF986" s="773"/>
      <c r="AG986" s="773"/>
      <c r="AH986" s="773"/>
      <c r="AI986" s="773"/>
      <c r="AJ986" s="773"/>
      <c r="AK986" s="773"/>
      <c r="AL986" s="773"/>
      <c r="AM986" s="773"/>
      <c r="AN986" s="773"/>
      <c r="AO986" s="773"/>
      <c r="AP986" s="773"/>
      <c r="AQ986" s="773"/>
      <c r="AR986" s="773"/>
      <c r="AS986" s="773"/>
      <c r="AT986" s="773"/>
      <c r="AU986" s="773"/>
      <c r="AV986" s="773"/>
      <c r="AW986" s="773"/>
      <c r="AX986" s="773"/>
      <c r="AY986" s="773"/>
      <c r="AZ986" s="773"/>
      <c r="BA986" s="773"/>
      <c r="BB986" s="773"/>
      <c r="BC986" s="773"/>
      <c r="BD986" s="773"/>
      <c r="BE986" s="773"/>
      <c r="BF986" s="773"/>
      <c r="BG986" s="773"/>
      <c r="BH986" s="773"/>
      <c r="BI986" s="773"/>
      <c r="BJ986" s="773"/>
      <c r="BK986" s="773"/>
      <c r="BL986" s="773"/>
      <c r="BM986" s="773"/>
      <c r="BN986" s="773"/>
      <c r="BO986" s="773"/>
      <c r="BP986" s="773"/>
      <c r="BQ986" s="773"/>
      <c r="BR986" s="773"/>
      <c r="BS986" s="773"/>
      <c r="BT986" s="773"/>
      <c r="BU986" s="773"/>
      <c r="BV986" s="773"/>
      <c r="BW986" s="773"/>
      <c r="BX986" s="773"/>
      <c r="BY986" s="773"/>
      <c r="BZ986" s="773"/>
      <c r="CA986" s="773"/>
      <c r="CB986" s="773"/>
      <c r="CC986" s="773"/>
      <c r="CD986" s="773"/>
      <c r="CE986" s="773"/>
      <c r="CF986" s="773"/>
      <c r="CG986" s="773"/>
      <c r="CH986" s="773"/>
      <c r="CI986" s="773"/>
      <c r="CJ986" s="773"/>
      <c r="CK986" s="773"/>
      <c r="CL986" s="773"/>
      <c r="CM986" s="773"/>
      <c r="CN986" s="773"/>
      <c r="CO986" s="773"/>
      <c r="CP986" s="773"/>
      <c r="CQ986" s="773"/>
      <c r="CR986" s="773"/>
      <c r="CS986" s="773"/>
      <c r="CT986" s="773"/>
      <c r="CU986" s="773"/>
      <c r="CV986" s="773"/>
      <c r="CW986" s="773"/>
      <c r="CX986" s="773"/>
      <c r="CY986" s="773"/>
      <c r="CZ986" s="773"/>
      <c r="DA986" s="773"/>
      <c r="DB986" s="773"/>
      <c r="DC986" s="773"/>
      <c r="DD986" s="773"/>
      <c r="DE986" s="773"/>
      <c r="DF986" s="773"/>
      <c r="DG986" s="773"/>
      <c r="DH986" s="773"/>
      <c r="DI986" s="773"/>
      <c r="DJ986" s="773"/>
      <c r="DK986" s="773"/>
      <c r="DL986" s="773"/>
      <c r="DM986" s="773"/>
      <c r="DN986" s="773"/>
      <c r="DO986" s="773"/>
      <c r="DP986" s="773"/>
      <c r="DQ986" s="773"/>
      <c r="DR986" s="773"/>
      <c r="DS986" s="773"/>
      <c r="DT986" s="773"/>
      <c r="DU986" s="773"/>
      <c r="DV986" s="773"/>
      <c r="DW986" s="773"/>
      <c r="DX986" s="773"/>
      <c r="DY986" s="773"/>
      <c r="DZ986" s="773"/>
      <c r="EA986" s="773"/>
      <c r="EB986" s="773"/>
      <c r="EC986" s="773"/>
      <c r="ED986" s="773"/>
      <c r="EE986" s="773"/>
      <c r="EF986" s="773"/>
      <c r="EG986" s="773"/>
      <c r="EH986" s="773"/>
      <c r="EI986" s="773"/>
      <c r="EJ986" s="773"/>
      <c r="EK986" s="773"/>
      <c r="EL986" s="773"/>
      <c r="EM986" s="773"/>
      <c r="EN986" s="773"/>
      <c r="EO986" s="773"/>
      <c r="EP986" s="773"/>
      <c r="EQ986" s="773"/>
      <c r="ER986" s="773"/>
      <c r="ES986" s="773"/>
      <c r="ET986" s="773"/>
      <c r="EU986" s="773"/>
      <c r="EV986" s="773"/>
      <c r="EW986" s="773"/>
      <c r="EX986" s="773"/>
      <c r="EY986" s="773"/>
      <c r="EZ986" s="773"/>
      <c r="FA986" s="773"/>
      <c r="FB986" s="773"/>
      <c r="FC986" s="773"/>
      <c r="FD986" s="773"/>
      <c r="FE986" s="773"/>
      <c r="FF986" s="773"/>
      <c r="FG986" s="773"/>
      <c r="FH986" s="773"/>
      <c r="FI986" s="773"/>
      <c r="FJ986" s="773"/>
      <c r="FK986" s="773"/>
      <c r="FL986" s="773"/>
      <c r="FM986" s="773"/>
      <c r="FN986" s="773"/>
      <c r="FO986" s="773"/>
      <c r="FP986" s="773"/>
      <c r="FQ986" s="773"/>
      <c r="FR986" s="773"/>
      <c r="FS986" s="773"/>
      <c r="FT986" s="773"/>
      <c r="FU986" s="773"/>
      <c r="FV986" s="773"/>
      <c r="FW986" s="773"/>
      <c r="FX986" s="773"/>
      <c r="FY986" s="773"/>
      <c r="FZ986" s="773"/>
      <c r="GA986" s="773"/>
      <c r="GB986" s="773"/>
      <c r="GC986" s="773"/>
      <c r="GD986" s="773"/>
      <c r="GE986" s="773"/>
      <c r="GF986" s="773"/>
      <c r="GG986" s="773"/>
      <c r="GH986" s="773"/>
      <c r="GI986" s="773"/>
      <c r="GJ986" s="773"/>
      <c r="GK986" s="773"/>
      <c r="GL986" s="773"/>
      <c r="GM986" s="773"/>
      <c r="GN986" s="773"/>
      <c r="GO986" s="773"/>
      <c r="GP986" s="773"/>
      <c r="GQ986" s="773"/>
      <c r="GR986" s="773"/>
      <c r="GS986" s="773"/>
      <c r="GT986" s="773"/>
      <c r="GU986" s="773"/>
      <c r="GV986" s="773"/>
      <c r="GW986" s="773"/>
      <c r="GX986" s="773"/>
      <c r="GY986" s="773"/>
      <c r="GZ986" s="773"/>
      <c r="HA986" s="773"/>
      <c r="HB986" s="773"/>
      <c r="HC986" s="773"/>
      <c r="HD986" s="773"/>
      <c r="HE986" s="773"/>
      <c r="HF986" s="773"/>
      <c r="HG986" s="773"/>
      <c r="HH986" s="773"/>
      <c r="HI986" s="773"/>
      <c r="HJ986" s="773"/>
      <c r="HK986" s="773"/>
      <c r="HL986" s="773"/>
      <c r="HM986" s="773"/>
      <c r="HN986" s="773"/>
      <c r="HO986" s="773"/>
      <c r="HP986" s="773"/>
      <c r="HQ986" s="773"/>
      <c r="HR986" s="773"/>
      <c r="HS986" s="773"/>
      <c r="HT986" s="773"/>
      <c r="HU986" s="773"/>
      <c r="HV986" s="773"/>
      <c r="HW986" s="773"/>
      <c r="HX986" s="773"/>
      <c r="HY986" s="773"/>
      <c r="HZ986" s="773"/>
      <c r="IA986" s="773"/>
      <c r="IB986" s="773"/>
      <c r="IC986" s="773"/>
      <c r="ID986" s="773"/>
      <c r="IE986" s="773"/>
      <c r="IF986" s="773"/>
      <c r="IG986" s="773"/>
      <c r="IH986" s="773"/>
      <c r="II986" s="773"/>
      <c r="IJ986" s="773"/>
      <c r="IK986" s="773"/>
      <c r="IL986" s="773"/>
      <c r="IM986" s="773"/>
      <c r="IN986" s="773"/>
      <c r="IO986" s="773"/>
      <c r="IP986" s="773"/>
      <c r="IQ986" s="773"/>
      <c r="IR986" s="773"/>
    </row>
    <row r="987" spans="1:252" ht="13.5" x14ac:dyDescent="0.2">
      <c r="A987" s="606">
        <v>56</v>
      </c>
      <c r="B987" s="637" t="s">
        <v>2090</v>
      </c>
      <c r="C987" s="660" t="s">
        <v>701</v>
      </c>
      <c r="D987" s="575">
        <v>10</v>
      </c>
      <c r="E987" s="660">
        <v>2014</v>
      </c>
      <c r="F987" s="1074">
        <v>22222</v>
      </c>
      <c r="G987" s="784">
        <f t="shared" ref="G987:G1050" si="33">F987*H987%</f>
        <v>22222</v>
      </c>
      <c r="H987" s="1075">
        <v>100</v>
      </c>
      <c r="I987" s="784">
        <f t="shared" ref="I987:I1050" si="34">F987-G987</f>
        <v>0</v>
      </c>
      <c r="J987" s="635"/>
      <c r="K987" s="693"/>
      <c r="L987" s="693"/>
      <c r="M987" s="635"/>
      <c r="N987" s="693"/>
      <c r="O987" s="693"/>
      <c r="P987" s="1841"/>
      <c r="Q987" s="773"/>
      <c r="R987" s="773"/>
      <c r="S987" s="773"/>
      <c r="T987" s="773"/>
      <c r="U987" s="773"/>
      <c r="V987" s="773"/>
      <c r="W987" s="773"/>
      <c r="X987" s="773"/>
      <c r="Y987" s="773"/>
      <c r="Z987" s="773"/>
      <c r="AA987" s="773"/>
      <c r="AB987" s="773"/>
      <c r="AC987" s="773"/>
      <c r="AD987" s="773"/>
      <c r="AE987" s="773"/>
      <c r="AF987" s="773"/>
      <c r="AG987" s="773"/>
      <c r="AH987" s="773"/>
      <c r="AI987" s="773"/>
      <c r="AJ987" s="773"/>
      <c r="AK987" s="773"/>
      <c r="AL987" s="773"/>
      <c r="AM987" s="773"/>
      <c r="AN987" s="773"/>
      <c r="AO987" s="773"/>
      <c r="AP987" s="773"/>
      <c r="AQ987" s="773"/>
      <c r="AR987" s="773"/>
      <c r="AS987" s="773"/>
      <c r="AT987" s="773"/>
      <c r="AU987" s="773"/>
      <c r="AV987" s="773"/>
      <c r="AW987" s="773"/>
      <c r="AX987" s="773"/>
      <c r="AY987" s="773"/>
      <c r="AZ987" s="773"/>
      <c r="BA987" s="773"/>
      <c r="BB987" s="773"/>
      <c r="BC987" s="773"/>
      <c r="BD987" s="773"/>
      <c r="BE987" s="773"/>
      <c r="BF987" s="773"/>
      <c r="BG987" s="773"/>
      <c r="BH987" s="773"/>
      <c r="BI987" s="773"/>
      <c r="BJ987" s="773"/>
      <c r="BK987" s="773"/>
      <c r="BL987" s="773"/>
      <c r="BM987" s="773"/>
      <c r="BN987" s="773"/>
      <c r="BO987" s="773"/>
      <c r="BP987" s="773"/>
      <c r="BQ987" s="773"/>
      <c r="BR987" s="773"/>
      <c r="BS987" s="773"/>
      <c r="BT987" s="773"/>
      <c r="BU987" s="773"/>
      <c r="BV987" s="773"/>
      <c r="BW987" s="773"/>
      <c r="BX987" s="773"/>
      <c r="BY987" s="773"/>
      <c r="BZ987" s="773"/>
      <c r="CA987" s="773"/>
      <c r="CB987" s="773"/>
      <c r="CC987" s="773"/>
      <c r="CD987" s="773"/>
      <c r="CE987" s="773"/>
      <c r="CF987" s="773"/>
      <c r="CG987" s="773"/>
      <c r="CH987" s="773"/>
      <c r="CI987" s="773"/>
      <c r="CJ987" s="773"/>
      <c r="CK987" s="773"/>
      <c r="CL987" s="773"/>
      <c r="CM987" s="773"/>
      <c r="CN987" s="773"/>
      <c r="CO987" s="773"/>
      <c r="CP987" s="773"/>
      <c r="CQ987" s="773"/>
      <c r="CR987" s="773"/>
      <c r="CS987" s="773"/>
      <c r="CT987" s="773"/>
      <c r="CU987" s="773"/>
      <c r="CV987" s="773"/>
      <c r="CW987" s="773"/>
      <c r="CX987" s="773"/>
      <c r="CY987" s="773"/>
      <c r="CZ987" s="773"/>
      <c r="DA987" s="773"/>
      <c r="DB987" s="773"/>
      <c r="DC987" s="773"/>
      <c r="DD987" s="773"/>
      <c r="DE987" s="773"/>
      <c r="DF987" s="773"/>
      <c r="DG987" s="773"/>
      <c r="DH987" s="773"/>
      <c r="DI987" s="773"/>
      <c r="DJ987" s="773"/>
      <c r="DK987" s="773"/>
      <c r="DL987" s="773"/>
      <c r="DM987" s="773"/>
      <c r="DN987" s="773"/>
      <c r="DO987" s="773"/>
      <c r="DP987" s="773"/>
      <c r="DQ987" s="773"/>
      <c r="DR987" s="773"/>
      <c r="DS987" s="773"/>
      <c r="DT987" s="773"/>
      <c r="DU987" s="773"/>
      <c r="DV987" s="773"/>
      <c r="DW987" s="773"/>
      <c r="DX987" s="773"/>
      <c r="DY987" s="773"/>
      <c r="DZ987" s="773"/>
      <c r="EA987" s="773"/>
      <c r="EB987" s="773"/>
      <c r="EC987" s="773"/>
      <c r="ED987" s="773"/>
      <c r="EE987" s="773"/>
      <c r="EF987" s="773"/>
      <c r="EG987" s="773"/>
      <c r="EH987" s="773"/>
      <c r="EI987" s="773"/>
      <c r="EJ987" s="773"/>
      <c r="EK987" s="773"/>
      <c r="EL987" s="773"/>
      <c r="EM987" s="773"/>
      <c r="EN987" s="773"/>
      <c r="EO987" s="773"/>
      <c r="EP987" s="773"/>
      <c r="EQ987" s="773"/>
      <c r="ER987" s="773"/>
      <c r="ES987" s="773"/>
      <c r="ET987" s="773"/>
      <c r="EU987" s="773"/>
      <c r="EV987" s="773"/>
      <c r="EW987" s="773"/>
      <c r="EX987" s="773"/>
      <c r="EY987" s="773"/>
      <c r="EZ987" s="773"/>
      <c r="FA987" s="773"/>
      <c r="FB987" s="773"/>
      <c r="FC987" s="773"/>
      <c r="FD987" s="773"/>
      <c r="FE987" s="773"/>
      <c r="FF987" s="773"/>
      <c r="FG987" s="773"/>
      <c r="FH987" s="773"/>
      <c r="FI987" s="773"/>
      <c r="FJ987" s="773"/>
      <c r="FK987" s="773"/>
      <c r="FL987" s="773"/>
      <c r="FM987" s="773"/>
      <c r="FN987" s="773"/>
      <c r="FO987" s="773"/>
      <c r="FP987" s="773"/>
      <c r="FQ987" s="773"/>
      <c r="FR987" s="773"/>
      <c r="FS987" s="773"/>
      <c r="FT987" s="773"/>
      <c r="FU987" s="773"/>
      <c r="FV987" s="773"/>
      <c r="FW987" s="773"/>
      <c r="FX987" s="773"/>
      <c r="FY987" s="773"/>
      <c r="FZ987" s="773"/>
      <c r="GA987" s="773"/>
      <c r="GB987" s="773"/>
      <c r="GC987" s="773"/>
      <c r="GD987" s="773"/>
      <c r="GE987" s="773"/>
      <c r="GF987" s="773"/>
      <c r="GG987" s="773"/>
      <c r="GH987" s="773"/>
      <c r="GI987" s="773"/>
      <c r="GJ987" s="773"/>
      <c r="GK987" s="773"/>
      <c r="GL987" s="773"/>
      <c r="GM987" s="773"/>
      <c r="GN987" s="773"/>
      <c r="GO987" s="773"/>
      <c r="GP987" s="773"/>
      <c r="GQ987" s="773"/>
      <c r="GR987" s="773"/>
      <c r="GS987" s="773"/>
      <c r="GT987" s="773"/>
      <c r="GU987" s="773"/>
      <c r="GV987" s="773"/>
      <c r="GW987" s="773"/>
      <c r="GX987" s="773"/>
      <c r="GY987" s="773"/>
      <c r="GZ987" s="773"/>
      <c r="HA987" s="773"/>
      <c r="HB987" s="773"/>
      <c r="HC987" s="773"/>
      <c r="HD987" s="773"/>
      <c r="HE987" s="773"/>
      <c r="HF987" s="773"/>
      <c r="HG987" s="773"/>
      <c r="HH987" s="773"/>
      <c r="HI987" s="773"/>
      <c r="HJ987" s="773"/>
      <c r="HK987" s="773"/>
      <c r="HL987" s="773"/>
      <c r="HM987" s="773"/>
      <c r="HN987" s="773"/>
      <c r="HO987" s="773"/>
      <c r="HP987" s="773"/>
      <c r="HQ987" s="773"/>
      <c r="HR987" s="773"/>
      <c r="HS987" s="773"/>
      <c r="HT987" s="773"/>
      <c r="HU987" s="773"/>
      <c r="HV987" s="773"/>
      <c r="HW987" s="773"/>
      <c r="HX987" s="773"/>
      <c r="HY987" s="773"/>
      <c r="HZ987" s="773"/>
      <c r="IA987" s="773"/>
      <c r="IB987" s="773"/>
      <c r="IC987" s="773"/>
      <c r="ID987" s="773"/>
      <c r="IE987" s="773"/>
      <c r="IF987" s="773"/>
      <c r="IG987" s="773"/>
      <c r="IH987" s="773"/>
      <c r="II987" s="773"/>
      <c r="IJ987" s="773"/>
      <c r="IK987" s="773"/>
      <c r="IL987" s="773"/>
      <c r="IM987" s="773"/>
      <c r="IN987" s="773"/>
      <c r="IO987" s="773"/>
      <c r="IP987" s="773"/>
      <c r="IQ987" s="773"/>
      <c r="IR987" s="773"/>
    </row>
    <row r="988" spans="1:252" ht="27" x14ac:dyDescent="0.2">
      <c r="A988" s="606">
        <v>57</v>
      </c>
      <c r="B988" s="637" t="s">
        <v>2091</v>
      </c>
      <c r="C988" s="660" t="s">
        <v>701</v>
      </c>
      <c r="D988" s="575">
        <v>1</v>
      </c>
      <c r="E988" s="660">
        <v>2015</v>
      </c>
      <c r="F988" s="1074">
        <v>2221.6799999999998</v>
      </c>
      <c r="G988" s="784">
        <f t="shared" si="33"/>
        <v>2221.6799999999998</v>
      </c>
      <c r="H988" s="1075">
        <v>100</v>
      </c>
      <c r="I988" s="784">
        <f t="shared" si="34"/>
        <v>0</v>
      </c>
      <c r="J988" s="635"/>
      <c r="K988" s="693"/>
      <c r="L988" s="693"/>
      <c r="M988" s="635"/>
      <c r="N988" s="693"/>
      <c r="O988" s="693"/>
      <c r="P988" s="1841"/>
      <c r="Q988" s="773"/>
      <c r="R988" s="773"/>
      <c r="S988" s="773"/>
      <c r="T988" s="773"/>
      <c r="U988" s="773"/>
      <c r="V988" s="773"/>
      <c r="W988" s="773"/>
      <c r="X988" s="773"/>
      <c r="Y988" s="773"/>
      <c r="Z988" s="773"/>
      <c r="AA988" s="773"/>
      <c r="AB988" s="773"/>
      <c r="AC988" s="773"/>
      <c r="AD988" s="773"/>
      <c r="AE988" s="773"/>
      <c r="AF988" s="773"/>
      <c r="AG988" s="773"/>
      <c r="AH988" s="773"/>
      <c r="AI988" s="773"/>
      <c r="AJ988" s="773"/>
      <c r="AK988" s="773"/>
      <c r="AL988" s="773"/>
      <c r="AM988" s="773"/>
      <c r="AN988" s="773"/>
      <c r="AO988" s="773"/>
      <c r="AP988" s="773"/>
      <c r="AQ988" s="773"/>
      <c r="AR988" s="773"/>
      <c r="AS988" s="773"/>
      <c r="AT988" s="773"/>
      <c r="AU988" s="773"/>
      <c r="AV988" s="773"/>
      <c r="AW988" s="773"/>
      <c r="AX988" s="773"/>
      <c r="AY988" s="773"/>
      <c r="AZ988" s="773"/>
      <c r="BA988" s="773"/>
      <c r="BB988" s="773"/>
      <c r="BC988" s="773"/>
      <c r="BD988" s="773"/>
      <c r="BE988" s="773"/>
      <c r="BF988" s="773"/>
      <c r="BG988" s="773"/>
      <c r="BH988" s="773"/>
      <c r="BI988" s="773"/>
      <c r="BJ988" s="773"/>
      <c r="BK988" s="773"/>
      <c r="BL988" s="773"/>
      <c r="BM988" s="773"/>
      <c r="BN988" s="773"/>
      <c r="BO988" s="773"/>
      <c r="BP988" s="773"/>
      <c r="BQ988" s="773"/>
      <c r="BR988" s="773"/>
      <c r="BS988" s="773"/>
      <c r="BT988" s="773"/>
      <c r="BU988" s="773"/>
      <c r="BV988" s="773"/>
      <c r="BW988" s="773"/>
      <c r="BX988" s="773"/>
      <c r="BY988" s="773"/>
      <c r="BZ988" s="773"/>
      <c r="CA988" s="773"/>
      <c r="CB988" s="773"/>
      <c r="CC988" s="773"/>
      <c r="CD988" s="773"/>
      <c r="CE988" s="773"/>
      <c r="CF988" s="773"/>
      <c r="CG988" s="773"/>
      <c r="CH988" s="773"/>
      <c r="CI988" s="773"/>
      <c r="CJ988" s="773"/>
      <c r="CK988" s="773"/>
      <c r="CL988" s="773"/>
      <c r="CM988" s="773"/>
      <c r="CN988" s="773"/>
      <c r="CO988" s="773"/>
      <c r="CP988" s="773"/>
      <c r="CQ988" s="773"/>
      <c r="CR988" s="773"/>
      <c r="CS988" s="773"/>
      <c r="CT988" s="773"/>
      <c r="CU988" s="773"/>
      <c r="CV988" s="773"/>
      <c r="CW988" s="773"/>
      <c r="CX988" s="773"/>
      <c r="CY988" s="773"/>
      <c r="CZ988" s="773"/>
      <c r="DA988" s="773"/>
      <c r="DB988" s="773"/>
      <c r="DC988" s="773"/>
      <c r="DD988" s="773"/>
      <c r="DE988" s="773"/>
      <c r="DF988" s="773"/>
      <c r="DG988" s="773"/>
      <c r="DH988" s="773"/>
      <c r="DI988" s="773"/>
      <c r="DJ988" s="773"/>
      <c r="DK988" s="773"/>
      <c r="DL988" s="773"/>
      <c r="DM988" s="773"/>
      <c r="DN988" s="773"/>
      <c r="DO988" s="773"/>
      <c r="DP988" s="773"/>
      <c r="DQ988" s="773"/>
      <c r="DR988" s="773"/>
      <c r="DS988" s="773"/>
      <c r="DT988" s="773"/>
      <c r="DU988" s="773"/>
      <c r="DV988" s="773"/>
      <c r="DW988" s="773"/>
      <c r="DX988" s="773"/>
      <c r="DY988" s="773"/>
      <c r="DZ988" s="773"/>
      <c r="EA988" s="773"/>
      <c r="EB988" s="773"/>
      <c r="EC988" s="773"/>
      <c r="ED988" s="773"/>
      <c r="EE988" s="773"/>
      <c r="EF988" s="773"/>
      <c r="EG988" s="773"/>
      <c r="EH988" s="773"/>
      <c r="EI988" s="773"/>
      <c r="EJ988" s="773"/>
      <c r="EK988" s="773"/>
      <c r="EL988" s="773"/>
      <c r="EM988" s="773"/>
      <c r="EN988" s="773"/>
      <c r="EO988" s="773"/>
      <c r="EP988" s="773"/>
      <c r="EQ988" s="773"/>
      <c r="ER988" s="773"/>
      <c r="ES988" s="773"/>
      <c r="ET988" s="773"/>
      <c r="EU988" s="773"/>
      <c r="EV988" s="773"/>
      <c r="EW988" s="773"/>
      <c r="EX988" s="773"/>
      <c r="EY988" s="773"/>
      <c r="EZ988" s="773"/>
      <c r="FA988" s="773"/>
      <c r="FB988" s="773"/>
      <c r="FC988" s="773"/>
      <c r="FD988" s="773"/>
      <c r="FE988" s="773"/>
      <c r="FF988" s="773"/>
      <c r="FG988" s="773"/>
      <c r="FH988" s="773"/>
      <c r="FI988" s="773"/>
      <c r="FJ988" s="773"/>
      <c r="FK988" s="773"/>
      <c r="FL988" s="773"/>
      <c r="FM988" s="773"/>
      <c r="FN988" s="773"/>
      <c r="FO988" s="773"/>
      <c r="FP988" s="773"/>
      <c r="FQ988" s="773"/>
      <c r="FR988" s="773"/>
      <c r="FS988" s="773"/>
      <c r="FT988" s="773"/>
      <c r="FU988" s="773"/>
      <c r="FV988" s="773"/>
      <c r="FW988" s="773"/>
      <c r="FX988" s="773"/>
      <c r="FY988" s="773"/>
      <c r="FZ988" s="773"/>
      <c r="GA988" s="773"/>
      <c r="GB988" s="773"/>
      <c r="GC988" s="773"/>
      <c r="GD988" s="773"/>
      <c r="GE988" s="773"/>
      <c r="GF988" s="773"/>
      <c r="GG988" s="773"/>
      <c r="GH988" s="773"/>
      <c r="GI988" s="773"/>
      <c r="GJ988" s="773"/>
      <c r="GK988" s="773"/>
      <c r="GL988" s="773"/>
      <c r="GM988" s="773"/>
      <c r="GN988" s="773"/>
      <c r="GO988" s="773"/>
      <c r="GP988" s="773"/>
      <c r="GQ988" s="773"/>
      <c r="GR988" s="773"/>
      <c r="GS988" s="773"/>
      <c r="GT988" s="773"/>
      <c r="GU988" s="773"/>
      <c r="GV988" s="773"/>
      <c r="GW988" s="773"/>
      <c r="GX988" s="773"/>
      <c r="GY988" s="773"/>
      <c r="GZ988" s="773"/>
      <c r="HA988" s="773"/>
      <c r="HB988" s="773"/>
      <c r="HC988" s="773"/>
      <c r="HD988" s="773"/>
      <c r="HE988" s="773"/>
      <c r="HF988" s="773"/>
      <c r="HG988" s="773"/>
      <c r="HH988" s="773"/>
      <c r="HI988" s="773"/>
      <c r="HJ988" s="773"/>
      <c r="HK988" s="773"/>
      <c r="HL988" s="773"/>
      <c r="HM988" s="773"/>
      <c r="HN988" s="773"/>
      <c r="HO988" s="773"/>
      <c r="HP988" s="773"/>
      <c r="HQ988" s="773"/>
      <c r="HR988" s="773"/>
      <c r="HS988" s="773"/>
      <c r="HT988" s="773"/>
      <c r="HU988" s="773"/>
      <c r="HV988" s="773"/>
      <c r="HW988" s="773"/>
      <c r="HX988" s="773"/>
      <c r="HY988" s="773"/>
      <c r="HZ988" s="773"/>
      <c r="IA988" s="773"/>
      <c r="IB988" s="773"/>
      <c r="IC988" s="773"/>
      <c r="ID988" s="773"/>
      <c r="IE988" s="773"/>
      <c r="IF988" s="773"/>
      <c r="IG988" s="773"/>
      <c r="IH988" s="773"/>
      <c r="II988" s="773"/>
      <c r="IJ988" s="773"/>
      <c r="IK988" s="773"/>
      <c r="IL988" s="773"/>
      <c r="IM988" s="773"/>
      <c r="IN988" s="773"/>
      <c r="IO988" s="773"/>
      <c r="IP988" s="773"/>
      <c r="IQ988" s="773"/>
      <c r="IR988" s="773"/>
    </row>
    <row r="989" spans="1:252" ht="27" x14ac:dyDescent="0.2">
      <c r="A989" s="606">
        <v>58</v>
      </c>
      <c r="B989" s="637" t="s">
        <v>2092</v>
      </c>
      <c r="C989" s="660" t="s">
        <v>701</v>
      </c>
      <c r="D989" s="575">
        <v>10</v>
      </c>
      <c r="E989" s="660">
        <v>2015</v>
      </c>
      <c r="F989" s="1074">
        <v>3446.1539000000002</v>
      </c>
      <c r="G989" s="784">
        <f t="shared" si="33"/>
        <v>3446.1539000000002</v>
      </c>
      <c r="H989" s="1075">
        <v>100</v>
      </c>
      <c r="I989" s="784">
        <f t="shared" si="34"/>
        <v>0</v>
      </c>
      <c r="J989" s="635"/>
      <c r="K989" s="693"/>
      <c r="L989" s="693"/>
      <c r="M989" s="635"/>
      <c r="N989" s="693"/>
      <c r="O989" s="693"/>
      <c r="P989" s="1841"/>
      <c r="Q989" s="773"/>
      <c r="R989" s="773"/>
      <c r="S989" s="773"/>
      <c r="T989" s="773"/>
      <c r="U989" s="773"/>
      <c r="V989" s="773"/>
      <c r="W989" s="773"/>
      <c r="X989" s="773"/>
      <c r="Y989" s="773"/>
      <c r="Z989" s="773"/>
      <c r="AA989" s="773"/>
      <c r="AB989" s="773"/>
      <c r="AC989" s="773"/>
      <c r="AD989" s="773"/>
      <c r="AE989" s="773"/>
      <c r="AF989" s="773"/>
      <c r="AG989" s="773"/>
      <c r="AH989" s="773"/>
      <c r="AI989" s="773"/>
      <c r="AJ989" s="773"/>
      <c r="AK989" s="773"/>
      <c r="AL989" s="773"/>
      <c r="AM989" s="773"/>
      <c r="AN989" s="773"/>
      <c r="AO989" s="773"/>
      <c r="AP989" s="773"/>
      <c r="AQ989" s="773"/>
      <c r="AR989" s="773"/>
      <c r="AS989" s="773"/>
      <c r="AT989" s="773"/>
      <c r="AU989" s="773"/>
      <c r="AV989" s="773"/>
      <c r="AW989" s="773"/>
      <c r="AX989" s="773"/>
      <c r="AY989" s="773"/>
      <c r="AZ989" s="773"/>
      <c r="BA989" s="773"/>
      <c r="BB989" s="773"/>
      <c r="BC989" s="773"/>
      <c r="BD989" s="773"/>
      <c r="BE989" s="773"/>
      <c r="BF989" s="773"/>
      <c r="BG989" s="773"/>
      <c r="BH989" s="773"/>
      <c r="BI989" s="773"/>
      <c r="BJ989" s="773"/>
      <c r="BK989" s="773"/>
      <c r="BL989" s="773"/>
      <c r="BM989" s="773"/>
      <c r="BN989" s="773"/>
      <c r="BO989" s="773"/>
      <c r="BP989" s="773"/>
      <c r="BQ989" s="773"/>
      <c r="BR989" s="773"/>
      <c r="BS989" s="773"/>
      <c r="BT989" s="773"/>
      <c r="BU989" s="773"/>
      <c r="BV989" s="773"/>
      <c r="BW989" s="773"/>
      <c r="BX989" s="773"/>
      <c r="BY989" s="773"/>
      <c r="BZ989" s="773"/>
      <c r="CA989" s="773"/>
      <c r="CB989" s="773"/>
      <c r="CC989" s="773"/>
      <c r="CD989" s="773"/>
      <c r="CE989" s="773"/>
      <c r="CF989" s="773"/>
      <c r="CG989" s="773"/>
      <c r="CH989" s="773"/>
      <c r="CI989" s="773"/>
      <c r="CJ989" s="773"/>
      <c r="CK989" s="773"/>
      <c r="CL989" s="773"/>
      <c r="CM989" s="773"/>
      <c r="CN989" s="773"/>
      <c r="CO989" s="773"/>
      <c r="CP989" s="773"/>
      <c r="CQ989" s="773"/>
      <c r="CR989" s="773"/>
      <c r="CS989" s="773"/>
      <c r="CT989" s="773"/>
      <c r="CU989" s="773"/>
      <c r="CV989" s="773"/>
      <c r="CW989" s="773"/>
      <c r="CX989" s="773"/>
      <c r="CY989" s="773"/>
      <c r="CZ989" s="773"/>
      <c r="DA989" s="773"/>
      <c r="DB989" s="773"/>
      <c r="DC989" s="773"/>
      <c r="DD989" s="773"/>
      <c r="DE989" s="773"/>
      <c r="DF989" s="773"/>
      <c r="DG989" s="773"/>
      <c r="DH989" s="773"/>
      <c r="DI989" s="773"/>
      <c r="DJ989" s="773"/>
      <c r="DK989" s="773"/>
      <c r="DL989" s="773"/>
      <c r="DM989" s="773"/>
      <c r="DN989" s="773"/>
      <c r="DO989" s="773"/>
      <c r="DP989" s="773"/>
      <c r="DQ989" s="773"/>
      <c r="DR989" s="773"/>
      <c r="DS989" s="773"/>
      <c r="DT989" s="773"/>
      <c r="DU989" s="773"/>
      <c r="DV989" s="773"/>
      <c r="DW989" s="773"/>
      <c r="DX989" s="773"/>
      <c r="DY989" s="773"/>
      <c r="DZ989" s="773"/>
      <c r="EA989" s="773"/>
      <c r="EB989" s="773"/>
      <c r="EC989" s="773"/>
      <c r="ED989" s="773"/>
      <c r="EE989" s="773"/>
      <c r="EF989" s="773"/>
      <c r="EG989" s="773"/>
      <c r="EH989" s="773"/>
      <c r="EI989" s="773"/>
      <c r="EJ989" s="773"/>
      <c r="EK989" s="773"/>
      <c r="EL989" s="773"/>
      <c r="EM989" s="773"/>
      <c r="EN989" s="773"/>
      <c r="EO989" s="773"/>
      <c r="EP989" s="773"/>
      <c r="EQ989" s="773"/>
      <c r="ER989" s="773"/>
      <c r="ES989" s="773"/>
      <c r="ET989" s="773"/>
      <c r="EU989" s="773"/>
      <c r="EV989" s="773"/>
      <c r="EW989" s="773"/>
      <c r="EX989" s="773"/>
      <c r="EY989" s="773"/>
      <c r="EZ989" s="773"/>
      <c r="FA989" s="773"/>
      <c r="FB989" s="773"/>
      <c r="FC989" s="773"/>
      <c r="FD989" s="773"/>
      <c r="FE989" s="773"/>
      <c r="FF989" s="773"/>
      <c r="FG989" s="773"/>
      <c r="FH989" s="773"/>
      <c r="FI989" s="773"/>
      <c r="FJ989" s="773"/>
      <c r="FK989" s="773"/>
      <c r="FL989" s="773"/>
      <c r="FM989" s="773"/>
      <c r="FN989" s="773"/>
      <c r="FO989" s="773"/>
      <c r="FP989" s="773"/>
      <c r="FQ989" s="773"/>
      <c r="FR989" s="773"/>
      <c r="FS989" s="773"/>
      <c r="FT989" s="773"/>
      <c r="FU989" s="773"/>
      <c r="FV989" s="773"/>
      <c r="FW989" s="773"/>
      <c r="FX989" s="773"/>
      <c r="FY989" s="773"/>
      <c r="FZ989" s="773"/>
      <c r="GA989" s="773"/>
      <c r="GB989" s="773"/>
      <c r="GC989" s="773"/>
      <c r="GD989" s="773"/>
      <c r="GE989" s="773"/>
      <c r="GF989" s="773"/>
      <c r="GG989" s="773"/>
      <c r="GH989" s="773"/>
      <c r="GI989" s="773"/>
      <c r="GJ989" s="773"/>
      <c r="GK989" s="773"/>
      <c r="GL989" s="773"/>
      <c r="GM989" s="773"/>
      <c r="GN989" s="773"/>
      <c r="GO989" s="773"/>
      <c r="GP989" s="773"/>
      <c r="GQ989" s="773"/>
      <c r="GR989" s="773"/>
      <c r="GS989" s="773"/>
      <c r="GT989" s="773"/>
      <c r="GU989" s="773"/>
      <c r="GV989" s="773"/>
      <c r="GW989" s="773"/>
      <c r="GX989" s="773"/>
      <c r="GY989" s="773"/>
      <c r="GZ989" s="773"/>
      <c r="HA989" s="773"/>
      <c r="HB989" s="773"/>
      <c r="HC989" s="773"/>
      <c r="HD989" s="773"/>
      <c r="HE989" s="773"/>
      <c r="HF989" s="773"/>
      <c r="HG989" s="773"/>
      <c r="HH989" s="773"/>
      <c r="HI989" s="773"/>
      <c r="HJ989" s="773"/>
      <c r="HK989" s="773"/>
      <c r="HL989" s="773"/>
      <c r="HM989" s="773"/>
      <c r="HN989" s="773"/>
      <c r="HO989" s="773"/>
      <c r="HP989" s="773"/>
      <c r="HQ989" s="773"/>
      <c r="HR989" s="773"/>
      <c r="HS989" s="773"/>
      <c r="HT989" s="773"/>
      <c r="HU989" s="773"/>
      <c r="HV989" s="773"/>
      <c r="HW989" s="773"/>
      <c r="HX989" s="773"/>
      <c r="HY989" s="773"/>
      <c r="HZ989" s="773"/>
      <c r="IA989" s="773"/>
      <c r="IB989" s="773"/>
      <c r="IC989" s="773"/>
      <c r="ID989" s="773"/>
      <c r="IE989" s="773"/>
      <c r="IF989" s="773"/>
      <c r="IG989" s="773"/>
      <c r="IH989" s="773"/>
      <c r="II989" s="773"/>
      <c r="IJ989" s="773"/>
      <c r="IK989" s="773"/>
      <c r="IL989" s="773"/>
      <c r="IM989" s="773"/>
      <c r="IN989" s="773"/>
      <c r="IO989" s="773"/>
      <c r="IP989" s="773"/>
      <c r="IQ989" s="773"/>
      <c r="IR989" s="773"/>
    </row>
    <row r="990" spans="1:252" ht="67.5" x14ac:dyDescent="0.2">
      <c r="A990" s="606">
        <v>59</v>
      </c>
      <c r="B990" s="637" t="s">
        <v>2093</v>
      </c>
      <c r="C990" s="660" t="s">
        <v>701</v>
      </c>
      <c r="D990" s="575">
        <v>6</v>
      </c>
      <c r="E990" s="661">
        <v>2017</v>
      </c>
      <c r="F990" s="1074">
        <v>3232.8</v>
      </c>
      <c r="G990" s="784">
        <f t="shared" si="33"/>
        <v>2909.5200000000004</v>
      </c>
      <c r="H990" s="1075">
        <v>90</v>
      </c>
      <c r="I990" s="784">
        <f t="shared" si="34"/>
        <v>323.27999999999975</v>
      </c>
      <c r="J990" s="635"/>
      <c r="K990" s="693"/>
      <c r="L990" s="693"/>
      <c r="M990" s="635"/>
      <c r="N990" s="693"/>
      <c r="O990" s="693"/>
      <c r="P990" s="1841"/>
      <c r="Q990" s="773"/>
      <c r="R990" s="773"/>
      <c r="S990" s="773"/>
      <c r="T990" s="773"/>
      <c r="U990" s="773"/>
      <c r="V990" s="773"/>
      <c r="W990" s="773"/>
      <c r="X990" s="773"/>
      <c r="Y990" s="773"/>
      <c r="Z990" s="773"/>
      <c r="AA990" s="773"/>
      <c r="AB990" s="773"/>
      <c r="AC990" s="773"/>
      <c r="AD990" s="773"/>
      <c r="AE990" s="773"/>
      <c r="AF990" s="773"/>
      <c r="AG990" s="773"/>
      <c r="AH990" s="773"/>
      <c r="AI990" s="773"/>
      <c r="AJ990" s="773"/>
      <c r="AK990" s="773"/>
      <c r="AL990" s="773"/>
      <c r="AM990" s="773"/>
      <c r="AN990" s="773"/>
      <c r="AO990" s="773"/>
      <c r="AP990" s="773"/>
      <c r="AQ990" s="773"/>
      <c r="AR990" s="773"/>
      <c r="AS990" s="773"/>
      <c r="AT990" s="773"/>
      <c r="AU990" s="773"/>
      <c r="AV990" s="773"/>
      <c r="AW990" s="773"/>
      <c r="AX990" s="773"/>
      <c r="AY990" s="773"/>
      <c r="AZ990" s="773"/>
      <c r="BA990" s="773"/>
      <c r="BB990" s="773"/>
      <c r="BC990" s="773"/>
      <c r="BD990" s="773"/>
      <c r="BE990" s="773"/>
      <c r="BF990" s="773"/>
      <c r="BG990" s="773"/>
      <c r="BH990" s="773"/>
      <c r="BI990" s="773"/>
      <c r="BJ990" s="773"/>
      <c r="BK990" s="773"/>
      <c r="BL990" s="773"/>
      <c r="BM990" s="773"/>
      <c r="BN990" s="773"/>
      <c r="BO990" s="773"/>
      <c r="BP990" s="773"/>
      <c r="BQ990" s="773"/>
      <c r="BR990" s="773"/>
      <c r="BS990" s="773"/>
      <c r="BT990" s="773"/>
      <c r="BU990" s="773"/>
      <c r="BV990" s="773"/>
      <c r="BW990" s="773"/>
      <c r="BX990" s="773"/>
      <c r="BY990" s="773"/>
      <c r="BZ990" s="773"/>
      <c r="CA990" s="773"/>
      <c r="CB990" s="773"/>
      <c r="CC990" s="773"/>
      <c r="CD990" s="773"/>
      <c r="CE990" s="773"/>
      <c r="CF990" s="773"/>
      <c r="CG990" s="773"/>
      <c r="CH990" s="773"/>
      <c r="CI990" s="773"/>
      <c r="CJ990" s="773"/>
      <c r="CK990" s="773"/>
      <c r="CL990" s="773"/>
      <c r="CM990" s="773"/>
      <c r="CN990" s="773"/>
      <c r="CO990" s="773"/>
      <c r="CP990" s="773"/>
      <c r="CQ990" s="773"/>
      <c r="CR990" s="773"/>
      <c r="CS990" s="773"/>
      <c r="CT990" s="773"/>
      <c r="CU990" s="773"/>
      <c r="CV990" s="773"/>
      <c r="CW990" s="773"/>
      <c r="CX990" s="773"/>
      <c r="CY990" s="773"/>
      <c r="CZ990" s="773"/>
      <c r="DA990" s="773"/>
      <c r="DB990" s="773"/>
      <c r="DC990" s="773"/>
      <c r="DD990" s="773"/>
      <c r="DE990" s="773"/>
      <c r="DF990" s="773"/>
      <c r="DG990" s="773"/>
      <c r="DH990" s="773"/>
      <c r="DI990" s="773"/>
      <c r="DJ990" s="773"/>
      <c r="DK990" s="773"/>
      <c r="DL990" s="773"/>
      <c r="DM990" s="773"/>
      <c r="DN990" s="773"/>
      <c r="DO990" s="773"/>
      <c r="DP990" s="773"/>
      <c r="DQ990" s="773"/>
      <c r="DR990" s="773"/>
      <c r="DS990" s="773"/>
      <c r="DT990" s="773"/>
      <c r="DU990" s="773"/>
      <c r="DV990" s="773"/>
      <c r="DW990" s="773"/>
      <c r="DX990" s="773"/>
      <c r="DY990" s="773"/>
      <c r="DZ990" s="773"/>
      <c r="EA990" s="773"/>
      <c r="EB990" s="773"/>
      <c r="EC990" s="773"/>
      <c r="ED990" s="773"/>
      <c r="EE990" s="773"/>
      <c r="EF990" s="773"/>
      <c r="EG990" s="773"/>
      <c r="EH990" s="773"/>
      <c r="EI990" s="773"/>
      <c r="EJ990" s="773"/>
      <c r="EK990" s="773"/>
      <c r="EL990" s="773"/>
      <c r="EM990" s="773"/>
      <c r="EN990" s="773"/>
      <c r="EO990" s="773"/>
      <c r="EP990" s="773"/>
      <c r="EQ990" s="773"/>
      <c r="ER990" s="773"/>
      <c r="ES990" s="773"/>
      <c r="ET990" s="773"/>
      <c r="EU990" s="773"/>
      <c r="EV990" s="773"/>
      <c r="EW990" s="773"/>
      <c r="EX990" s="773"/>
      <c r="EY990" s="773"/>
      <c r="EZ990" s="773"/>
      <c r="FA990" s="773"/>
      <c r="FB990" s="773"/>
      <c r="FC990" s="773"/>
      <c r="FD990" s="773"/>
      <c r="FE990" s="773"/>
      <c r="FF990" s="773"/>
      <c r="FG990" s="773"/>
      <c r="FH990" s="773"/>
      <c r="FI990" s="773"/>
      <c r="FJ990" s="773"/>
      <c r="FK990" s="773"/>
      <c r="FL990" s="773"/>
      <c r="FM990" s="773"/>
      <c r="FN990" s="773"/>
      <c r="FO990" s="773"/>
      <c r="FP990" s="773"/>
      <c r="FQ990" s="773"/>
      <c r="FR990" s="773"/>
      <c r="FS990" s="773"/>
      <c r="FT990" s="773"/>
      <c r="FU990" s="773"/>
      <c r="FV990" s="773"/>
      <c r="FW990" s="773"/>
      <c r="FX990" s="773"/>
      <c r="FY990" s="773"/>
      <c r="FZ990" s="773"/>
      <c r="GA990" s="773"/>
      <c r="GB990" s="773"/>
      <c r="GC990" s="773"/>
      <c r="GD990" s="773"/>
      <c r="GE990" s="773"/>
      <c r="GF990" s="773"/>
      <c r="GG990" s="773"/>
      <c r="GH990" s="773"/>
      <c r="GI990" s="773"/>
      <c r="GJ990" s="773"/>
      <c r="GK990" s="773"/>
      <c r="GL990" s="773"/>
      <c r="GM990" s="773"/>
      <c r="GN990" s="773"/>
      <c r="GO990" s="773"/>
      <c r="GP990" s="773"/>
      <c r="GQ990" s="773"/>
      <c r="GR990" s="773"/>
      <c r="GS990" s="773"/>
      <c r="GT990" s="773"/>
      <c r="GU990" s="773"/>
      <c r="GV990" s="773"/>
      <c r="GW990" s="773"/>
      <c r="GX990" s="773"/>
      <c r="GY990" s="773"/>
      <c r="GZ990" s="773"/>
      <c r="HA990" s="773"/>
      <c r="HB990" s="773"/>
      <c r="HC990" s="773"/>
      <c r="HD990" s="773"/>
      <c r="HE990" s="773"/>
      <c r="HF990" s="773"/>
      <c r="HG990" s="773"/>
      <c r="HH990" s="773"/>
      <c r="HI990" s="773"/>
      <c r="HJ990" s="773"/>
      <c r="HK990" s="773"/>
      <c r="HL990" s="773"/>
      <c r="HM990" s="773"/>
      <c r="HN990" s="773"/>
      <c r="HO990" s="773"/>
      <c r="HP990" s="773"/>
      <c r="HQ990" s="773"/>
      <c r="HR990" s="773"/>
      <c r="HS990" s="773"/>
      <c r="HT990" s="773"/>
      <c r="HU990" s="773"/>
      <c r="HV990" s="773"/>
      <c r="HW990" s="773"/>
      <c r="HX990" s="773"/>
      <c r="HY990" s="773"/>
      <c r="HZ990" s="773"/>
      <c r="IA990" s="773"/>
      <c r="IB990" s="773"/>
      <c r="IC990" s="773"/>
      <c r="ID990" s="773"/>
      <c r="IE990" s="773"/>
      <c r="IF990" s="773"/>
      <c r="IG990" s="773"/>
      <c r="IH990" s="773"/>
      <c r="II990" s="773"/>
      <c r="IJ990" s="773"/>
      <c r="IK990" s="773"/>
      <c r="IL990" s="773"/>
      <c r="IM990" s="773"/>
      <c r="IN990" s="773"/>
      <c r="IO990" s="773"/>
      <c r="IP990" s="773"/>
      <c r="IQ990" s="773"/>
      <c r="IR990" s="773"/>
    </row>
    <row r="991" spans="1:252" ht="67.5" x14ac:dyDescent="0.2">
      <c r="A991" s="606">
        <v>60</v>
      </c>
      <c r="B991" s="637" t="s">
        <v>2094</v>
      </c>
      <c r="C991" s="660" t="s">
        <v>701</v>
      </c>
      <c r="D991" s="575">
        <v>3</v>
      </c>
      <c r="E991" s="661">
        <v>2017</v>
      </c>
      <c r="F991" s="1074">
        <v>7026</v>
      </c>
      <c r="G991" s="784">
        <f t="shared" si="33"/>
        <v>6323.4000000000005</v>
      </c>
      <c r="H991" s="1075">
        <v>90</v>
      </c>
      <c r="I991" s="784">
        <f t="shared" si="34"/>
        <v>702.59999999999945</v>
      </c>
      <c r="J991" s="635"/>
      <c r="K991" s="693"/>
      <c r="L991" s="693"/>
      <c r="M991" s="635"/>
      <c r="N991" s="693"/>
      <c r="O991" s="693"/>
      <c r="P991" s="1841"/>
      <c r="Q991" s="773"/>
      <c r="R991" s="773"/>
      <c r="S991" s="773"/>
      <c r="T991" s="773"/>
      <c r="U991" s="773"/>
      <c r="V991" s="773"/>
      <c r="W991" s="773"/>
      <c r="X991" s="773"/>
      <c r="Y991" s="773"/>
      <c r="Z991" s="773"/>
      <c r="AA991" s="773"/>
      <c r="AB991" s="773"/>
      <c r="AC991" s="773"/>
      <c r="AD991" s="773"/>
      <c r="AE991" s="773"/>
      <c r="AF991" s="773"/>
      <c r="AG991" s="773"/>
      <c r="AH991" s="773"/>
      <c r="AI991" s="773"/>
      <c r="AJ991" s="773"/>
      <c r="AK991" s="773"/>
      <c r="AL991" s="773"/>
      <c r="AM991" s="773"/>
      <c r="AN991" s="773"/>
      <c r="AO991" s="773"/>
      <c r="AP991" s="773"/>
      <c r="AQ991" s="773"/>
      <c r="AR991" s="773"/>
      <c r="AS991" s="773"/>
      <c r="AT991" s="773"/>
      <c r="AU991" s="773"/>
      <c r="AV991" s="773"/>
      <c r="AW991" s="773"/>
      <c r="AX991" s="773"/>
      <c r="AY991" s="773"/>
      <c r="AZ991" s="773"/>
      <c r="BA991" s="773"/>
      <c r="BB991" s="773"/>
      <c r="BC991" s="773"/>
      <c r="BD991" s="773"/>
      <c r="BE991" s="773"/>
      <c r="BF991" s="773"/>
      <c r="BG991" s="773"/>
      <c r="BH991" s="773"/>
      <c r="BI991" s="773"/>
      <c r="BJ991" s="773"/>
      <c r="BK991" s="773"/>
      <c r="BL991" s="773"/>
      <c r="BM991" s="773"/>
      <c r="BN991" s="773"/>
      <c r="BO991" s="773"/>
      <c r="BP991" s="773"/>
      <c r="BQ991" s="773"/>
      <c r="BR991" s="773"/>
      <c r="BS991" s="773"/>
      <c r="BT991" s="773"/>
      <c r="BU991" s="773"/>
      <c r="BV991" s="773"/>
      <c r="BW991" s="773"/>
      <c r="BX991" s="773"/>
      <c r="BY991" s="773"/>
      <c r="BZ991" s="773"/>
      <c r="CA991" s="773"/>
      <c r="CB991" s="773"/>
      <c r="CC991" s="773"/>
      <c r="CD991" s="773"/>
      <c r="CE991" s="773"/>
      <c r="CF991" s="773"/>
      <c r="CG991" s="773"/>
      <c r="CH991" s="773"/>
      <c r="CI991" s="773"/>
      <c r="CJ991" s="773"/>
      <c r="CK991" s="773"/>
      <c r="CL991" s="773"/>
      <c r="CM991" s="773"/>
      <c r="CN991" s="773"/>
      <c r="CO991" s="773"/>
      <c r="CP991" s="773"/>
      <c r="CQ991" s="773"/>
      <c r="CR991" s="773"/>
      <c r="CS991" s="773"/>
      <c r="CT991" s="773"/>
      <c r="CU991" s="773"/>
      <c r="CV991" s="773"/>
      <c r="CW991" s="773"/>
      <c r="CX991" s="773"/>
      <c r="CY991" s="773"/>
      <c r="CZ991" s="773"/>
      <c r="DA991" s="773"/>
      <c r="DB991" s="773"/>
      <c r="DC991" s="773"/>
      <c r="DD991" s="773"/>
      <c r="DE991" s="773"/>
      <c r="DF991" s="773"/>
      <c r="DG991" s="773"/>
      <c r="DH991" s="773"/>
      <c r="DI991" s="773"/>
      <c r="DJ991" s="773"/>
      <c r="DK991" s="773"/>
      <c r="DL991" s="773"/>
      <c r="DM991" s="773"/>
      <c r="DN991" s="773"/>
      <c r="DO991" s="773"/>
      <c r="DP991" s="773"/>
      <c r="DQ991" s="773"/>
      <c r="DR991" s="773"/>
      <c r="DS991" s="773"/>
      <c r="DT991" s="773"/>
      <c r="DU991" s="773"/>
      <c r="DV991" s="773"/>
      <c r="DW991" s="773"/>
      <c r="DX991" s="773"/>
      <c r="DY991" s="773"/>
      <c r="DZ991" s="773"/>
      <c r="EA991" s="773"/>
      <c r="EB991" s="773"/>
      <c r="EC991" s="773"/>
      <c r="ED991" s="773"/>
      <c r="EE991" s="773"/>
      <c r="EF991" s="773"/>
      <c r="EG991" s="773"/>
      <c r="EH991" s="773"/>
      <c r="EI991" s="773"/>
      <c r="EJ991" s="773"/>
      <c r="EK991" s="773"/>
      <c r="EL991" s="773"/>
      <c r="EM991" s="773"/>
      <c r="EN991" s="773"/>
      <c r="EO991" s="773"/>
      <c r="EP991" s="773"/>
      <c r="EQ991" s="773"/>
      <c r="ER991" s="773"/>
      <c r="ES991" s="773"/>
      <c r="ET991" s="773"/>
      <c r="EU991" s="773"/>
      <c r="EV991" s="773"/>
      <c r="EW991" s="773"/>
      <c r="EX991" s="773"/>
      <c r="EY991" s="773"/>
      <c r="EZ991" s="773"/>
      <c r="FA991" s="773"/>
      <c r="FB991" s="773"/>
      <c r="FC991" s="773"/>
      <c r="FD991" s="773"/>
      <c r="FE991" s="773"/>
      <c r="FF991" s="773"/>
      <c r="FG991" s="773"/>
      <c r="FH991" s="773"/>
      <c r="FI991" s="773"/>
      <c r="FJ991" s="773"/>
      <c r="FK991" s="773"/>
      <c r="FL991" s="773"/>
      <c r="FM991" s="773"/>
      <c r="FN991" s="773"/>
      <c r="FO991" s="773"/>
      <c r="FP991" s="773"/>
      <c r="FQ991" s="773"/>
      <c r="FR991" s="773"/>
      <c r="FS991" s="773"/>
      <c r="FT991" s="773"/>
      <c r="FU991" s="773"/>
      <c r="FV991" s="773"/>
      <c r="FW991" s="773"/>
      <c r="FX991" s="773"/>
      <c r="FY991" s="773"/>
      <c r="FZ991" s="773"/>
      <c r="GA991" s="773"/>
      <c r="GB991" s="773"/>
      <c r="GC991" s="773"/>
      <c r="GD991" s="773"/>
      <c r="GE991" s="773"/>
      <c r="GF991" s="773"/>
      <c r="GG991" s="773"/>
      <c r="GH991" s="773"/>
      <c r="GI991" s="773"/>
      <c r="GJ991" s="773"/>
      <c r="GK991" s="773"/>
      <c r="GL991" s="773"/>
      <c r="GM991" s="773"/>
      <c r="GN991" s="773"/>
      <c r="GO991" s="773"/>
      <c r="GP991" s="773"/>
      <c r="GQ991" s="773"/>
      <c r="GR991" s="773"/>
      <c r="GS991" s="773"/>
      <c r="GT991" s="773"/>
      <c r="GU991" s="773"/>
      <c r="GV991" s="773"/>
      <c r="GW991" s="773"/>
      <c r="GX991" s="773"/>
      <c r="GY991" s="773"/>
      <c r="GZ991" s="773"/>
      <c r="HA991" s="773"/>
      <c r="HB991" s="773"/>
      <c r="HC991" s="773"/>
      <c r="HD991" s="773"/>
      <c r="HE991" s="773"/>
      <c r="HF991" s="773"/>
      <c r="HG991" s="773"/>
      <c r="HH991" s="773"/>
      <c r="HI991" s="773"/>
      <c r="HJ991" s="773"/>
      <c r="HK991" s="773"/>
      <c r="HL991" s="773"/>
      <c r="HM991" s="773"/>
      <c r="HN991" s="773"/>
      <c r="HO991" s="773"/>
      <c r="HP991" s="773"/>
      <c r="HQ991" s="773"/>
      <c r="HR991" s="773"/>
      <c r="HS991" s="773"/>
      <c r="HT991" s="773"/>
      <c r="HU991" s="773"/>
      <c r="HV991" s="773"/>
      <c r="HW991" s="773"/>
      <c r="HX991" s="773"/>
      <c r="HY991" s="773"/>
      <c r="HZ991" s="773"/>
      <c r="IA991" s="773"/>
      <c r="IB991" s="773"/>
      <c r="IC991" s="773"/>
      <c r="ID991" s="773"/>
      <c r="IE991" s="773"/>
      <c r="IF991" s="773"/>
      <c r="IG991" s="773"/>
      <c r="IH991" s="773"/>
      <c r="II991" s="773"/>
      <c r="IJ991" s="773"/>
      <c r="IK991" s="773"/>
      <c r="IL991" s="773"/>
      <c r="IM991" s="773"/>
      <c r="IN991" s="773"/>
      <c r="IO991" s="773"/>
      <c r="IP991" s="773"/>
      <c r="IQ991" s="773"/>
      <c r="IR991" s="773"/>
    </row>
    <row r="992" spans="1:252" ht="27" x14ac:dyDescent="0.2">
      <c r="A992" s="606">
        <v>61</v>
      </c>
      <c r="B992" s="637" t="s">
        <v>2095</v>
      </c>
      <c r="C992" s="660" t="s">
        <v>701</v>
      </c>
      <c r="D992" s="575">
        <v>1</v>
      </c>
      <c r="E992" s="661">
        <v>2017</v>
      </c>
      <c r="F992" s="1074">
        <v>750</v>
      </c>
      <c r="G992" s="784">
        <f t="shared" si="33"/>
        <v>675</v>
      </c>
      <c r="H992" s="1075">
        <v>90</v>
      </c>
      <c r="I992" s="784">
        <f t="shared" si="34"/>
        <v>75</v>
      </c>
      <c r="J992" s="635"/>
      <c r="K992" s="693"/>
      <c r="L992" s="693"/>
      <c r="M992" s="635"/>
      <c r="N992" s="693"/>
      <c r="O992" s="693"/>
      <c r="P992" s="1841"/>
      <c r="Q992" s="773"/>
      <c r="R992" s="773"/>
      <c r="S992" s="773"/>
      <c r="T992" s="773"/>
      <c r="U992" s="773"/>
      <c r="V992" s="773"/>
      <c r="W992" s="773"/>
      <c r="X992" s="773"/>
      <c r="Y992" s="773"/>
      <c r="Z992" s="773"/>
      <c r="AA992" s="773"/>
      <c r="AB992" s="773"/>
      <c r="AC992" s="773"/>
      <c r="AD992" s="773"/>
      <c r="AE992" s="773"/>
      <c r="AF992" s="773"/>
      <c r="AG992" s="773"/>
      <c r="AH992" s="773"/>
      <c r="AI992" s="773"/>
      <c r="AJ992" s="773"/>
      <c r="AK992" s="773"/>
      <c r="AL992" s="773"/>
      <c r="AM992" s="773"/>
      <c r="AN992" s="773"/>
      <c r="AO992" s="773"/>
      <c r="AP992" s="773"/>
      <c r="AQ992" s="773"/>
      <c r="AR992" s="773"/>
      <c r="AS992" s="773"/>
      <c r="AT992" s="773"/>
      <c r="AU992" s="773"/>
      <c r="AV992" s="773"/>
      <c r="AW992" s="773"/>
      <c r="AX992" s="773"/>
      <c r="AY992" s="773"/>
      <c r="AZ992" s="773"/>
      <c r="BA992" s="773"/>
      <c r="BB992" s="773"/>
      <c r="BC992" s="773"/>
      <c r="BD992" s="773"/>
      <c r="BE992" s="773"/>
      <c r="BF992" s="773"/>
      <c r="BG992" s="773"/>
      <c r="BH992" s="773"/>
      <c r="BI992" s="773"/>
      <c r="BJ992" s="773"/>
      <c r="BK992" s="773"/>
      <c r="BL992" s="773"/>
      <c r="BM992" s="773"/>
      <c r="BN992" s="773"/>
      <c r="BO992" s="773"/>
      <c r="BP992" s="773"/>
      <c r="BQ992" s="773"/>
      <c r="BR992" s="773"/>
      <c r="BS992" s="773"/>
      <c r="BT992" s="773"/>
      <c r="BU992" s="773"/>
      <c r="BV992" s="773"/>
      <c r="BW992" s="773"/>
      <c r="BX992" s="773"/>
      <c r="BY992" s="773"/>
      <c r="BZ992" s="773"/>
      <c r="CA992" s="773"/>
      <c r="CB992" s="773"/>
      <c r="CC992" s="773"/>
      <c r="CD992" s="773"/>
      <c r="CE992" s="773"/>
      <c r="CF992" s="773"/>
      <c r="CG992" s="773"/>
      <c r="CH992" s="773"/>
      <c r="CI992" s="773"/>
      <c r="CJ992" s="773"/>
      <c r="CK992" s="773"/>
      <c r="CL992" s="773"/>
      <c r="CM992" s="773"/>
      <c r="CN992" s="773"/>
      <c r="CO992" s="773"/>
      <c r="CP992" s="773"/>
      <c r="CQ992" s="773"/>
      <c r="CR992" s="773"/>
      <c r="CS992" s="773"/>
      <c r="CT992" s="773"/>
      <c r="CU992" s="773"/>
      <c r="CV992" s="773"/>
      <c r="CW992" s="773"/>
      <c r="CX992" s="773"/>
      <c r="CY992" s="773"/>
      <c r="CZ992" s="773"/>
      <c r="DA992" s="773"/>
      <c r="DB992" s="773"/>
      <c r="DC992" s="773"/>
      <c r="DD992" s="773"/>
      <c r="DE992" s="773"/>
      <c r="DF992" s="773"/>
      <c r="DG992" s="773"/>
      <c r="DH992" s="773"/>
      <c r="DI992" s="773"/>
      <c r="DJ992" s="773"/>
      <c r="DK992" s="773"/>
      <c r="DL992" s="773"/>
      <c r="DM992" s="773"/>
      <c r="DN992" s="773"/>
      <c r="DO992" s="773"/>
      <c r="DP992" s="773"/>
      <c r="DQ992" s="773"/>
      <c r="DR992" s="773"/>
      <c r="DS992" s="773"/>
      <c r="DT992" s="773"/>
      <c r="DU992" s="773"/>
      <c r="DV992" s="773"/>
      <c r="DW992" s="773"/>
      <c r="DX992" s="773"/>
      <c r="DY992" s="773"/>
      <c r="DZ992" s="773"/>
      <c r="EA992" s="773"/>
      <c r="EB992" s="773"/>
      <c r="EC992" s="773"/>
      <c r="ED992" s="773"/>
      <c r="EE992" s="773"/>
      <c r="EF992" s="773"/>
      <c r="EG992" s="773"/>
      <c r="EH992" s="773"/>
      <c r="EI992" s="773"/>
      <c r="EJ992" s="773"/>
      <c r="EK992" s="773"/>
      <c r="EL992" s="773"/>
      <c r="EM992" s="773"/>
      <c r="EN992" s="773"/>
      <c r="EO992" s="773"/>
      <c r="EP992" s="773"/>
      <c r="EQ992" s="773"/>
      <c r="ER992" s="773"/>
      <c r="ES992" s="773"/>
      <c r="ET992" s="773"/>
      <c r="EU992" s="773"/>
      <c r="EV992" s="773"/>
      <c r="EW992" s="773"/>
      <c r="EX992" s="773"/>
      <c r="EY992" s="773"/>
      <c r="EZ992" s="773"/>
      <c r="FA992" s="773"/>
      <c r="FB992" s="773"/>
      <c r="FC992" s="773"/>
      <c r="FD992" s="773"/>
      <c r="FE992" s="773"/>
      <c r="FF992" s="773"/>
      <c r="FG992" s="773"/>
      <c r="FH992" s="773"/>
      <c r="FI992" s="773"/>
      <c r="FJ992" s="773"/>
      <c r="FK992" s="773"/>
      <c r="FL992" s="773"/>
      <c r="FM992" s="773"/>
      <c r="FN992" s="773"/>
      <c r="FO992" s="773"/>
      <c r="FP992" s="773"/>
      <c r="FQ992" s="773"/>
      <c r="FR992" s="773"/>
      <c r="FS992" s="773"/>
      <c r="FT992" s="773"/>
      <c r="FU992" s="773"/>
      <c r="FV992" s="773"/>
      <c r="FW992" s="773"/>
      <c r="FX992" s="773"/>
      <c r="FY992" s="773"/>
      <c r="FZ992" s="773"/>
      <c r="GA992" s="773"/>
      <c r="GB992" s="773"/>
      <c r="GC992" s="773"/>
      <c r="GD992" s="773"/>
      <c r="GE992" s="773"/>
      <c r="GF992" s="773"/>
      <c r="GG992" s="773"/>
      <c r="GH992" s="773"/>
      <c r="GI992" s="773"/>
      <c r="GJ992" s="773"/>
      <c r="GK992" s="773"/>
      <c r="GL992" s="773"/>
      <c r="GM992" s="773"/>
      <c r="GN992" s="773"/>
      <c r="GO992" s="773"/>
      <c r="GP992" s="773"/>
      <c r="GQ992" s="773"/>
      <c r="GR992" s="773"/>
      <c r="GS992" s="773"/>
      <c r="GT992" s="773"/>
      <c r="GU992" s="773"/>
      <c r="GV992" s="773"/>
      <c r="GW992" s="773"/>
      <c r="GX992" s="773"/>
      <c r="GY992" s="773"/>
      <c r="GZ992" s="773"/>
      <c r="HA992" s="773"/>
      <c r="HB992" s="773"/>
      <c r="HC992" s="773"/>
      <c r="HD992" s="773"/>
      <c r="HE992" s="773"/>
      <c r="HF992" s="773"/>
      <c r="HG992" s="773"/>
      <c r="HH992" s="773"/>
      <c r="HI992" s="773"/>
      <c r="HJ992" s="773"/>
      <c r="HK992" s="773"/>
      <c r="HL992" s="773"/>
      <c r="HM992" s="773"/>
      <c r="HN992" s="773"/>
      <c r="HO992" s="773"/>
      <c r="HP992" s="773"/>
      <c r="HQ992" s="773"/>
      <c r="HR992" s="773"/>
      <c r="HS992" s="773"/>
      <c r="HT992" s="773"/>
      <c r="HU992" s="773"/>
      <c r="HV992" s="773"/>
      <c r="HW992" s="773"/>
      <c r="HX992" s="773"/>
      <c r="HY992" s="773"/>
      <c r="HZ992" s="773"/>
      <c r="IA992" s="773"/>
      <c r="IB992" s="773"/>
      <c r="IC992" s="773"/>
      <c r="ID992" s="773"/>
      <c r="IE992" s="773"/>
      <c r="IF992" s="773"/>
      <c r="IG992" s="773"/>
      <c r="IH992" s="773"/>
      <c r="II992" s="773"/>
      <c r="IJ992" s="773"/>
      <c r="IK992" s="773"/>
      <c r="IL992" s="773"/>
      <c r="IM992" s="773"/>
      <c r="IN992" s="773"/>
      <c r="IO992" s="773"/>
      <c r="IP992" s="773"/>
      <c r="IQ992" s="773"/>
      <c r="IR992" s="773"/>
    </row>
    <row r="993" spans="1:252" ht="13.5" x14ac:dyDescent="0.2">
      <c r="A993" s="606">
        <v>62</v>
      </c>
      <c r="B993" s="637" t="s">
        <v>782</v>
      </c>
      <c r="C993" s="660" t="s">
        <v>701</v>
      </c>
      <c r="D993" s="575">
        <v>1</v>
      </c>
      <c r="E993" s="661">
        <v>2016</v>
      </c>
      <c r="F993" s="1074">
        <v>510</v>
      </c>
      <c r="G993" s="784">
        <f t="shared" si="33"/>
        <v>510</v>
      </c>
      <c r="H993" s="1075">
        <v>100</v>
      </c>
      <c r="I993" s="784">
        <f t="shared" si="34"/>
        <v>0</v>
      </c>
      <c r="J993" s="635"/>
      <c r="K993" s="693"/>
      <c r="L993" s="693"/>
      <c r="M993" s="635"/>
      <c r="N993" s="693"/>
      <c r="O993" s="693"/>
      <c r="P993" s="1841"/>
      <c r="Q993" s="773"/>
      <c r="R993" s="773"/>
      <c r="S993" s="773"/>
      <c r="T993" s="773"/>
      <c r="U993" s="773"/>
      <c r="V993" s="773"/>
      <c r="W993" s="773"/>
      <c r="X993" s="773"/>
      <c r="Y993" s="773"/>
      <c r="Z993" s="773"/>
      <c r="AA993" s="773"/>
      <c r="AB993" s="773"/>
      <c r="AC993" s="773"/>
      <c r="AD993" s="773"/>
      <c r="AE993" s="773"/>
      <c r="AF993" s="773"/>
      <c r="AG993" s="773"/>
      <c r="AH993" s="773"/>
      <c r="AI993" s="773"/>
      <c r="AJ993" s="773"/>
      <c r="AK993" s="773"/>
      <c r="AL993" s="773"/>
      <c r="AM993" s="773"/>
      <c r="AN993" s="773"/>
      <c r="AO993" s="773"/>
      <c r="AP993" s="773"/>
      <c r="AQ993" s="773"/>
      <c r="AR993" s="773"/>
      <c r="AS993" s="773"/>
      <c r="AT993" s="773"/>
      <c r="AU993" s="773"/>
      <c r="AV993" s="773"/>
      <c r="AW993" s="773"/>
      <c r="AX993" s="773"/>
      <c r="AY993" s="773"/>
      <c r="AZ993" s="773"/>
      <c r="BA993" s="773"/>
      <c r="BB993" s="773"/>
      <c r="BC993" s="773"/>
      <c r="BD993" s="773"/>
      <c r="BE993" s="773"/>
      <c r="BF993" s="773"/>
      <c r="BG993" s="773"/>
      <c r="BH993" s="773"/>
      <c r="BI993" s="773"/>
      <c r="BJ993" s="773"/>
      <c r="BK993" s="773"/>
      <c r="BL993" s="773"/>
      <c r="BM993" s="773"/>
      <c r="BN993" s="773"/>
      <c r="BO993" s="773"/>
      <c r="BP993" s="773"/>
      <c r="BQ993" s="773"/>
      <c r="BR993" s="773"/>
      <c r="BS993" s="773"/>
      <c r="BT993" s="773"/>
      <c r="BU993" s="773"/>
      <c r="BV993" s="773"/>
      <c r="BW993" s="773"/>
      <c r="BX993" s="773"/>
      <c r="BY993" s="773"/>
      <c r="BZ993" s="773"/>
      <c r="CA993" s="773"/>
      <c r="CB993" s="773"/>
      <c r="CC993" s="773"/>
      <c r="CD993" s="773"/>
      <c r="CE993" s="773"/>
      <c r="CF993" s="773"/>
      <c r="CG993" s="773"/>
      <c r="CH993" s="773"/>
      <c r="CI993" s="773"/>
      <c r="CJ993" s="773"/>
      <c r="CK993" s="773"/>
      <c r="CL993" s="773"/>
      <c r="CM993" s="773"/>
      <c r="CN993" s="773"/>
      <c r="CO993" s="773"/>
      <c r="CP993" s="773"/>
      <c r="CQ993" s="773"/>
      <c r="CR993" s="773"/>
      <c r="CS993" s="773"/>
      <c r="CT993" s="773"/>
      <c r="CU993" s="773"/>
      <c r="CV993" s="773"/>
      <c r="CW993" s="773"/>
      <c r="CX993" s="773"/>
      <c r="CY993" s="773"/>
      <c r="CZ993" s="773"/>
      <c r="DA993" s="773"/>
      <c r="DB993" s="773"/>
      <c r="DC993" s="773"/>
      <c r="DD993" s="773"/>
      <c r="DE993" s="773"/>
      <c r="DF993" s="773"/>
      <c r="DG993" s="773"/>
      <c r="DH993" s="773"/>
      <c r="DI993" s="773"/>
      <c r="DJ993" s="773"/>
      <c r="DK993" s="773"/>
      <c r="DL993" s="773"/>
      <c r="DM993" s="773"/>
      <c r="DN993" s="773"/>
      <c r="DO993" s="773"/>
      <c r="DP993" s="773"/>
      <c r="DQ993" s="773"/>
      <c r="DR993" s="773"/>
      <c r="DS993" s="773"/>
      <c r="DT993" s="773"/>
      <c r="DU993" s="773"/>
      <c r="DV993" s="773"/>
      <c r="DW993" s="773"/>
      <c r="DX993" s="773"/>
      <c r="DY993" s="773"/>
      <c r="DZ993" s="773"/>
      <c r="EA993" s="773"/>
      <c r="EB993" s="773"/>
      <c r="EC993" s="773"/>
      <c r="ED993" s="773"/>
      <c r="EE993" s="773"/>
      <c r="EF993" s="773"/>
      <c r="EG993" s="773"/>
      <c r="EH993" s="773"/>
      <c r="EI993" s="773"/>
      <c r="EJ993" s="773"/>
      <c r="EK993" s="773"/>
      <c r="EL993" s="773"/>
      <c r="EM993" s="773"/>
      <c r="EN993" s="773"/>
      <c r="EO993" s="773"/>
      <c r="EP993" s="773"/>
      <c r="EQ993" s="773"/>
      <c r="ER993" s="773"/>
      <c r="ES993" s="773"/>
      <c r="ET993" s="773"/>
      <c r="EU993" s="773"/>
      <c r="EV993" s="773"/>
      <c r="EW993" s="773"/>
      <c r="EX993" s="773"/>
      <c r="EY993" s="773"/>
      <c r="EZ993" s="773"/>
      <c r="FA993" s="773"/>
      <c r="FB993" s="773"/>
      <c r="FC993" s="773"/>
      <c r="FD993" s="773"/>
      <c r="FE993" s="773"/>
      <c r="FF993" s="773"/>
      <c r="FG993" s="773"/>
      <c r="FH993" s="773"/>
      <c r="FI993" s="773"/>
      <c r="FJ993" s="773"/>
      <c r="FK993" s="773"/>
      <c r="FL993" s="773"/>
      <c r="FM993" s="773"/>
      <c r="FN993" s="773"/>
      <c r="FO993" s="773"/>
      <c r="FP993" s="773"/>
      <c r="FQ993" s="773"/>
      <c r="FR993" s="773"/>
      <c r="FS993" s="773"/>
      <c r="FT993" s="773"/>
      <c r="FU993" s="773"/>
      <c r="FV993" s="773"/>
      <c r="FW993" s="773"/>
      <c r="FX993" s="773"/>
      <c r="FY993" s="773"/>
      <c r="FZ993" s="773"/>
      <c r="GA993" s="773"/>
      <c r="GB993" s="773"/>
      <c r="GC993" s="773"/>
      <c r="GD993" s="773"/>
      <c r="GE993" s="773"/>
      <c r="GF993" s="773"/>
      <c r="GG993" s="773"/>
      <c r="GH993" s="773"/>
      <c r="GI993" s="773"/>
      <c r="GJ993" s="773"/>
      <c r="GK993" s="773"/>
      <c r="GL993" s="773"/>
      <c r="GM993" s="773"/>
      <c r="GN993" s="773"/>
      <c r="GO993" s="773"/>
      <c r="GP993" s="773"/>
      <c r="GQ993" s="773"/>
      <c r="GR993" s="773"/>
      <c r="GS993" s="773"/>
      <c r="GT993" s="773"/>
      <c r="GU993" s="773"/>
      <c r="GV993" s="773"/>
      <c r="GW993" s="773"/>
      <c r="GX993" s="773"/>
      <c r="GY993" s="773"/>
      <c r="GZ993" s="773"/>
      <c r="HA993" s="773"/>
      <c r="HB993" s="773"/>
      <c r="HC993" s="773"/>
      <c r="HD993" s="773"/>
      <c r="HE993" s="773"/>
      <c r="HF993" s="773"/>
      <c r="HG993" s="773"/>
      <c r="HH993" s="773"/>
      <c r="HI993" s="773"/>
      <c r="HJ993" s="773"/>
      <c r="HK993" s="773"/>
      <c r="HL993" s="773"/>
      <c r="HM993" s="773"/>
      <c r="HN993" s="773"/>
      <c r="HO993" s="773"/>
      <c r="HP993" s="773"/>
      <c r="HQ993" s="773"/>
      <c r="HR993" s="773"/>
      <c r="HS993" s="773"/>
      <c r="HT993" s="773"/>
      <c r="HU993" s="773"/>
      <c r="HV993" s="773"/>
      <c r="HW993" s="773"/>
      <c r="HX993" s="773"/>
      <c r="HY993" s="773"/>
      <c r="HZ993" s="773"/>
      <c r="IA993" s="773"/>
      <c r="IB993" s="773"/>
      <c r="IC993" s="773"/>
      <c r="ID993" s="773"/>
      <c r="IE993" s="773"/>
      <c r="IF993" s="773"/>
      <c r="IG993" s="773"/>
      <c r="IH993" s="773"/>
      <c r="II993" s="773"/>
      <c r="IJ993" s="773"/>
      <c r="IK993" s="773"/>
      <c r="IL993" s="773"/>
      <c r="IM993" s="773"/>
      <c r="IN993" s="773"/>
      <c r="IO993" s="773"/>
      <c r="IP993" s="773"/>
      <c r="IQ993" s="773"/>
      <c r="IR993" s="773"/>
    </row>
    <row r="994" spans="1:252" ht="27" x14ac:dyDescent="0.2">
      <c r="A994" s="606">
        <v>63</v>
      </c>
      <c r="B994" s="637" t="s">
        <v>2096</v>
      </c>
      <c r="C994" s="660" t="s">
        <v>701</v>
      </c>
      <c r="D994" s="575">
        <v>1</v>
      </c>
      <c r="E994" s="661">
        <v>2018</v>
      </c>
      <c r="F994" s="1074">
        <v>2499.96</v>
      </c>
      <c r="G994" s="784">
        <f t="shared" si="33"/>
        <v>1499.9759999999999</v>
      </c>
      <c r="H994" s="1075">
        <v>60</v>
      </c>
      <c r="I994" s="784">
        <f t="shared" si="34"/>
        <v>999.98400000000015</v>
      </c>
      <c r="J994" s="635"/>
      <c r="K994" s="693"/>
      <c r="L994" s="693"/>
      <c r="M994" s="635"/>
      <c r="N994" s="693"/>
      <c r="O994" s="693"/>
      <c r="P994" s="1841"/>
      <c r="Q994" s="773"/>
      <c r="R994" s="773"/>
      <c r="S994" s="773"/>
      <c r="T994" s="773"/>
      <c r="U994" s="773"/>
      <c r="V994" s="773"/>
      <c r="W994" s="773"/>
      <c r="X994" s="773"/>
      <c r="Y994" s="773"/>
      <c r="Z994" s="773"/>
      <c r="AA994" s="773"/>
      <c r="AB994" s="773"/>
      <c r="AC994" s="773"/>
      <c r="AD994" s="773"/>
      <c r="AE994" s="773"/>
      <c r="AF994" s="773"/>
      <c r="AG994" s="773"/>
      <c r="AH994" s="773"/>
      <c r="AI994" s="773"/>
      <c r="AJ994" s="773"/>
      <c r="AK994" s="773"/>
      <c r="AL994" s="773"/>
      <c r="AM994" s="773"/>
      <c r="AN994" s="773"/>
      <c r="AO994" s="773"/>
      <c r="AP994" s="773"/>
      <c r="AQ994" s="773"/>
      <c r="AR994" s="773"/>
      <c r="AS994" s="773"/>
      <c r="AT994" s="773"/>
      <c r="AU994" s="773"/>
      <c r="AV994" s="773"/>
      <c r="AW994" s="773"/>
      <c r="AX994" s="773"/>
      <c r="AY994" s="773"/>
      <c r="AZ994" s="773"/>
      <c r="BA994" s="773"/>
      <c r="BB994" s="773"/>
      <c r="BC994" s="773"/>
      <c r="BD994" s="773"/>
      <c r="BE994" s="773"/>
      <c r="BF994" s="773"/>
      <c r="BG994" s="773"/>
      <c r="BH994" s="773"/>
      <c r="BI994" s="773"/>
      <c r="BJ994" s="773"/>
      <c r="BK994" s="773"/>
      <c r="BL994" s="773"/>
      <c r="BM994" s="773"/>
      <c r="BN994" s="773"/>
      <c r="BO994" s="773"/>
      <c r="BP994" s="773"/>
      <c r="BQ994" s="773"/>
      <c r="BR994" s="773"/>
      <c r="BS994" s="773"/>
      <c r="BT994" s="773"/>
      <c r="BU994" s="773"/>
      <c r="BV994" s="773"/>
      <c r="BW994" s="773"/>
      <c r="BX994" s="773"/>
      <c r="BY994" s="773"/>
      <c r="BZ994" s="773"/>
      <c r="CA994" s="773"/>
      <c r="CB994" s="773"/>
      <c r="CC994" s="773"/>
      <c r="CD994" s="773"/>
      <c r="CE994" s="773"/>
      <c r="CF994" s="773"/>
      <c r="CG994" s="773"/>
      <c r="CH994" s="773"/>
      <c r="CI994" s="773"/>
      <c r="CJ994" s="773"/>
      <c r="CK994" s="773"/>
      <c r="CL994" s="773"/>
      <c r="CM994" s="773"/>
      <c r="CN994" s="773"/>
      <c r="CO994" s="773"/>
      <c r="CP994" s="773"/>
      <c r="CQ994" s="773"/>
      <c r="CR994" s="773"/>
      <c r="CS994" s="773"/>
      <c r="CT994" s="773"/>
      <c r="CU994" s="773"/>
      <c r="CV994" s="773"/>
      <c r="CW994" s="773"/>
      <c r="CX994" s="773"/>
      <c r="CY994" s="773"/>
      <c r="CZ994" s="773"/>
      <c r="DA994" s="773"/>
      <c r="DB994" s="773"/>
      <c r="DC994" s="773"/>
      <c r="DD994" s="773"/>
      <c r="DE994" s="773"/>
      <c r="DF994" s="773"/>
      <c r="DG994" s="773"/>
      <c r="DH994" s="773"/>
      <c r="DI994" s="773"/>
      <c r="DJ994" s="773"/>
      <c r="DK994" s="773"/>
      <c r="DL994" s="773"/>
      <c r="DM994" s="773"/>
      <c r="DN994" s="773"/>
      <c r="DO994" s="773"/>
      <c r="DP994" s="773"/>
      <c r="DQ994" s="773"/>
      <c r="DR994" s="773"/>
      <c r="DS994" s="773"/>
      <c r="DT994" s="773"/>
      <c r="DU994" s="773"/>
      <c r="DV994" s="773"/>
      <c r="DW994" s="773"/>
      <c r="DX994" s="773"/>
      <c r="DY994" s="773"/>
      <c r="DZ994" s="773"/>
      <c r="EA994" s="773"/>
      <c r="EB994" s="773"/>
      <c r="EC994" s="773"/>
      <c r="ED994" s="773"/>
      <c r="EE994" s="773"/>
      <c r="EF994" s="773"/>
      <c r="EG994" s="773"/>
      <c r="EH994" s="773"/>
      <c r="EI994" s="773"/>
      <c r="EJ994" s="773"/>
      <c r="EK994" s="773"/>
      <c r="EL994" s="773"/>
      <c r="EM994" s="773"/>
      <c r="EN994" s="773"/>
      <c r="EO994" s="773"/>
      <c r="EP994" s="773"/>
      <c r="EQ994" s="773"/>
      <c r="ER994" s="773"/>
      <c r="ES994" s="773"/>
      <c r="ET994" s="773"/>
      <c r="EU994" s="773"/>
      <c r="EV994" s="773"/>
      <c r="EW994" s="773"/>
      <c r="EX994" s="773"/>
      <c r="EY994" s="773"/>
      <c r="EZ994" s="773"/>
      <c r="FA994" s="773"/>
      <c r="FB994" s="773"/>
      <c r="FC994" s="773"/>
      <c r="FD994" s="773"/>
      <c r="FE994" s="773"/>
      <c r="FF994" s="773"/>
      <c r="FG994" s="773"/>
      <c r="FH994" s="773"/>
      <c r="FI994" s="773"/>
      <c r="FJ994" s="773"/>
      <c r="FK994" s="773"/>
      <c r="FL994" s="773"/>
      <c r="FM994" s="773"/>
      <c r="FN994" s="773"/>
      <c r="FO994" s="773"/>
      <c r="FP994" s="773"/>
      <c r="FQ994" s="773"/>
      <c r="FR994" s="773"/>
      <c r="FS994" s="773"/>
      <c r="FT994" s="773"/>
      <c r="FU994" s="773"/>
      <c r="FV994" s="773"/>
      <c r="FW994" s="773"/>
      <c r="FX994" s="773"/>
      <c r="FY994" s="773"/>
      <c r="FZ994" s="773"/>
      <c r="GA994" s="773"/>
      <c r="GB994" s="773"/>
      <c r="GC994" s="773"/>
      <c r="GD994" s="773"/>
      <c r="GE994" s="773"/>
      <c r="GF994" s="773"/>
      <c r="GG994" s="773"/>
      <c r="GH994" s="773"/>
      <c r="GI994" s="773"/>
      <c r="GJ994" s="773"/>
      <c r="GK994" s="773"/>
      <c r="GL994" s="773"/>
      <c r="GM994" s="773"/>
      <c r="GN994" s="773"/>
      <c r="GO994" s="773"/>
      <c r="GP994" s="773"/>
      <c r="GQ994" s="773"/>
      <c r="GR994" s="773"/>
      <c r="GS994" s="773"/>
      <c r="GT994" s="773"/>
      <c r="GU994" s="773"/>
      <c r="GV994" s="773"/>
      <c r="GW994" s="773"/>
      <c r="GX994" s="773"/>
      <c r="GY994" s="773"/>
      <c r="GZ994" s="773"/>
      <c r="HA994" s="773"/>
      <c r="HB994" s="773"/>
      <c r="HC994" s="773"/>
      <c r="HD994" s="773"/>
      <c r="HE994" s="773"/>
      <c r="HF994" s="773"/>
      <c r="HG994" s="773"/>
      <c r="HH994" s="773"/>
      <c r="HI994" s="773"/>
      <c r="HJ994" s="773"/>
      <c r="HK994" s="773"/>
      <c r="HL994" s="773"/>
      <c r="HM994" s="773"/>
      <c r="HN994" s="773"/>
      <c r="HO994" s="773"/>
      <c r="HP994" s="773"/>
      <c r="HQ994" s="773"/>
      <c r="HR994" s="773"/>
      <c r="HS994" s="773"/>
      <c r="HT994" s="773"/>
      <c r="HU994" s="773"/>
      <c r="HV994" s="773"/>
      <c r="HW994" s="773"/>
      <c r="HX994" s="773"/>
      <c r="HY994" s="773"/>
      <c r="HZ994" s="773"/>
      <c r="IA994" s="773"/>
      <c r="IB994" s="773"/>
      <c r="IC994" s="773"/>
      <c r="ID994" s="773"/>
      <c r="IE994" s="773"/>
      <c r="IF994" s="773"/>
      <c r="IG994" s="773"/>
      <c r="IH994" s="773"/>
      <c r="II994" s="773"/>
      <c r="IJ994" s="773"/>
      <c r="IK994" s="773"/>
      <c r="IL994" s="773"/>
      <c r="IM994" s="773"/>
      <c r="IN994" s="773"/>
      <c r="IO994" s="773"/>
      <c r="IP994" s="773"/>
      <c r="IQ994" s="773"/>
      <c r="IR994" s="773"/>
    </row>
    <row r="995" spans="1:252" ht="13.5" x14ac:dyDescent="0.2">
      <c r="A995" s="606">
        <v>64</v>
      </c>
      <c r="B995" s="637" t="s">
        <v>2097</v>
      </c>
      <c r="C995" s="660" t="s">
        <v>701</v>
      </c>
      <c r="D995" s="575">
        <v>4</v>
      </c>
      <c r="E995" s="660">
        <v>2000</v>
      </c>
      <c r="F995" s="1074">
        <v>322.24</v>
      </c>
      <c r="G995" s="784">
        <f t="shared" si="33"/>
        <v>322.24</v>
      </c>
      <c r="H995" s="1075">
        <v>100</v>
      </c>
      <c r="I995" s="784">
        <f t="shared" si="34"/>
        <v>0</v>
      </c>
      <c r="J995" s="635"/>
      <c r="K995" s="693"/>
      <c r="L995" s="693"/>
      <c r="M995" s="635"/>
      <c r="N995" s="693"/>
      <c r="O995" s="693"/>
      <c r="P995" s="1841"/>
      <c r="Q995" s="773"/>
      <c r="R995" s="773"/>
      <c r="S995" s="773"/>
      <c r="T995" s="773"/>
      <c r="U995" s="773"/>
      <c r="V995" s="773"/>
      <c r="W995" s="773"/>
      <c r="X995" s="773"/>
      <c r="Y995" s="773"/>
      <c r="Z995" s="773"/>
      <c r="AA995" s="773"/>
      <c r="AB995" s="773"/>
      <c r="AC995" s="773"/>
      <c r="AD995" s="773"/>
      <c r="AE995" s="773"/>
      <c r="AF995" s="773"/>
      <c r="AG995" s="773"/>
      <c r="AH995" s="773"/>
      <c r="AI995" s="773"/>
      <c r="AJ995" s="773"/>
      <c r="AK995" s="773"/>
      <c r="AL995" s="773"/>
      <c r="AM995" s="773"/>
      <c r="AN995" s="773"/>
      <c r="AO995" s="773"/>
      <c r="AP995" s="773"/>
      <c r="AQ995" s="773"/>
      <c r="AR995" s="773"/>
      <c r="AS995" s="773"/>
      <c r="AT995" s="773"/>
      <c r="AU995" s="773"/>
      <c r="AV995" s="773"/>
      <c r="AW995" s="773"/>
      <c r="AX995" s="773"/>
      <c r="AY995" s="773"/>
      <c r="AZ995" s="773"/>
      <c r="BA995" s="773"/>
      <c r="BB995" s="773"/>
      <c r="BC995" s="773"/>
      <c r="BD995" s="773"/>
      <c r="BE995" s="773"/>
      <c r="BF995" s="773"/>
      <c r="BG995" s="773"/>
      <c r="BH995" s="773"/>
      <c r="BI995" s="773"/>
      <c r="BJ995" s="773"/>
      <c r="BK995" s="773"/>
      <c r="BL995" s="773"/>
      <c r="BM995" s="773"/>
      <c r="BN995" s="773"/>
      <c r="BO995" s="773"/>
      <c r="BP995" s="773"/>
      <c r="BQ995" s="773"/>
      <c r="BR995" s="773"/>
      <c r="BS995" s="773"/>
      <c r="BT995" s="773"/>
      <c r="BU995" s="773"/>
      <c r="BV995" s="773"/>
      <c r="BW995" s="773"/>
      <c r="BX995" s="773"/>
      <c r="BY995" s="773"/>
      <c r="BZ995" s="773"/>
      <c r="CA995" s="773"/>
      <c r="CB995" s="773"/>
      <c r="CC995" s="773"/>
      <c r="CD995" s="773"/>
      <c r="CE995" s="773"/>
      <c r="CF995" s="773"/>
      <c r="CG995" s="773"/>
      <c r="CH995" s="773"/>
      <c r="CI995" s="773"/>
      <c r="CJ995" s="773"/>
      <c r="CK995" s="773"/>
      <c r="CL995" s="773"/>
      <c r="CM995" s="773"/>
      <c r="CN995" s="773"/>
      <c r="CO995" s="773"/>
      <c r="CP995" s="773"/>
      <c r="CQ995" s="773"/>
      <c r="CR995" s="773"/>
      <c r="CS995" s="773"/>
      <c r="CT995" s="773"/>
      <c r="CU995" s="773"/>
      <c r="CV995" s="773"/>
      <c r="CW995" s="773"/>
      <c r="CX995" s="773"/>
      <c r="CY995" s="773"/>
      <c r="CZ995" s="773"/>
      <c r="DA995" s="773"/>
      <c r="DB995" s="773"/>
      <c r="DC995" s="773"/>
      <c r="DD995" s="773"/>
      <c r="DE995" s="773"/>
      <c r="DF995" s="773"/>
      <c r="DG995" s="773"/>
      <c r="DH995" s="773"/>
      <c r="DI995" s="773"/>
      <c r="DJ995" s="773"/>
      <c r="DK995" s="773"/>
      <c r="DL995" s="773"/>
      <c r="DM995" s="773"/>
      <c r="DN995" s="773"/>
      <c r="DO995" s="773"/>
      <c r="DP995" s="773"/>
      <c r="DQ995" s="773"/>
      <c r="DR995" s="773"/>
      <c r="DS995" s="773"/>
      <c r="DT995" s="773"/>
      <c r="DU995" s="773"/>
      <c r="DV995" s="773"/>
      <c r="DW995" s="773"/>
      <c r="DX995" s="773"/>
      <c r="DY995" s="773"/>
      <c r="DZ995" s="773"/>
      <c r="EA995" s="773"/>
      <c r="EB995" s="773"/>
      <c r="EC995" s="773"/>
      <c r="ED995" s="773"/>
      <c r="EE995" s="773"/>
      <c r="EF995" s="773"/>
      <c r="EG995" s="773"/>
      <c r="EH995" s="773"/>
      <c r="EI995" s="773"/>
      <c r="EJ995" s="773"/>
      <c r="EK995" s="773"/>
      <c r="EL995" s="773"/>
      <c r="EM995" s="773"/>
      <c r="EN995" s="773"/>
      <c r="EO995" s="773"/>
      <c r="EP995" s="773"/>
      <c r="EQ995" s="773"/>
      <c r="ER995" s="773"/>
      <c r="ES995" s="773"/>
      <c r="ET995" s="773"/>
      <c r="EU995" s="773"/>
      <c r="EV995" s="773"/>
      <c r="EW995" s="773"/>
      <c r="EX995" s="773"/>
      <c r="EY995" s="773"/>
      <c r="EZ995" s="773"/>
      <c r="FA995" s="773"/>
      <c r="FB995" s="773"/>
      <c r="FC995" s="773"/>
      <c r="FD995" s="773"/>
      <c r="FE995" s="773"/>
      <c r="FF995" s="773"/>
      <c r="FG995" s="773"/>
      <c r="FH995" s="773"/>
      <c r="FI995" s="773"/>
      <c r="FJ995" s="773"/>
      <c r="FK995" s="773"/>
      <c r="FL995" s="773"/>
      <c r="FM995" s="773"/>
      <c r="FN995" s="773"/>
      <c r="FO995" s="773"/>
      <c r="FP995" s="773"/>
      <c r="FQ995" s="773"/>
      <c r="FR995" s="773"/>
      <c r="FS995" s="773"/>
      <c r="FT995" s="773"/>
      <c r="FU995" s="773"/>
      <c r="FV995" s="773"/>
      <c r="FW995" s="773"/>
      <c r="FX995" s="773"/>
      <c r="FY995" s="773"/>
      <c r="FZ995" s="773"/>
      <c r="GA995" s="773"/>
      <c r="GB995" s="773"/>
      <c r="GC995" s="773"/>
      <c r="GD995" s="773"/>
      <c r="GE995" s="773"/>
      <c r="GF995" s="773"/>
      <c r="GG995" s="773"/>
      <c r="GH995" s="773"/>
      <c r="GI995" s="773"/>
      <c r="GJ995" s="773"/>
      <c r="GK995" s="773"/>
      <c r="GL995" s="773"/>
      <c r="GM995" s="773"/>
      <c r="GN995" s="773"/>
      <c r="GO995" s="773"/>
      <c r="GP995" s="773"/>
      <c r="GQ995" s="773"/>
      <c r="GR995" s="773"/>
      <c r="GS995" s="773"/>
      <c r="GT995" s="773"/>
      <c r="GU995" s="773"/>
      <c r="GV995" s="773"/>
      <c r="GW995" s="773"/>
      <c r="GX995" s="773"/>
      <c r="GY995" s="773"/>
      <c r="GZ995" s="773"/>
      <c r="HA995" s="773"/>
      <c r="HB995" s="773"/>
      <c r="HC995" s="773"/>
      <c r="HD995" s="773"/>
      <c r="HE995" s="773"/>
      <c r="HF995" s="773"/>
      <c r="HG995" s="773"/>
      <c r="HH995" s="773"/>
      <c r="HI995" s="773"/>
      <c r="HJ995" s="773"/>
      <c r="HK995" s="773"/>
      <c r="HL995" s="773"/>
      <c r="HM995" s="773"/>
      <c r="HN995" s="773"/>
      <c r="HO995" s="773"/>
      <c r="HP995" s="773"/>
      <c r="HQ995" s="773"/>
      <c r="HR995" s="773"/>
      <c r="HS995" s="773"/>
      <c r="HT995" s="773"/>
      <c r="HU995" s="773"/>
      <c r="HV995" s="773"/>
      <c r="HW995" s="773"/>
      <c r="HX995" s="773"/>
      <c r="HY995" s="773"/>
      <c r="HZ995" s="773"/>
      <c r="IA995" s="773"/>
      <c r="IB995" s="773"/>
      <c r="IC995" s="773"/>
      <c r="ID995" s="773"/>
      <c r="IE995" s="773"/>
      <c r="IF995" s="773"/>
      <c r="IG995" s="773"/>
      <c r="IH995" s="773"/>
      <c r="II995" s="773"/>
      <c r="IJ995" s="773"/>
      <c r="IK995" s="773"/>
      <c r="IL995" s="773"/>
      <c r="IM995" s="773"/>
      <c r="IN995" s="773"/>
      <c r="IO995" s="773"/>
      <c r="IP995" s="773"/>
      <c r="IQ995" s="773"/>
      <c r="IR995" s="773"/>
    </row>
    <row r="996" spans="1:252" ht="27" x14ac:dyDescent="0.2">
      <c r="A996" s="606">
        <v>65</v>
      </c>
      <c r="B996" s="637" t="s">
        <v>2098</v>
      </c>
      <c r="C996" s="660" t="s">
        <v>701</v>
      </c>
      <c r="D996" s="575">
        <v>4</v>
      </c>
      <c r="E996" s="660">
        <v>2005</v>
      </c>
      <c r="F996" s="1074">
        <v>625.78</v>
      </c>
      <c r="G996" s="784">
        <f t="shared" si="33"/>
        <v>625.78</v>
      </c>
      <c r="H996" s="1075">
        <v>100</v>
      </c>
      <c r="I996" s="784">
        <f t="shared" si="34"/>
        <v>0</v>
      </c>
      <c r="J996" s="635"/>
      <c r="K996" s="693"/>
      <c r="L996" s="693"/>
      <c r="M996" s="635"/>
      <c r="N996" s="693"/>
      <c r="O996" s="693"/>
      <c r="P996" s="1841"/>
      <c r="Q996" s="773"/>
      <c r="R996" s="773"/>
      <c r="S996" s="773"/>
      <c r="T996" s="773"/>
      <c r="U996" s="773"/>
      <c r="V996" s="773"/>
      <c r="W996" s="773"/>
      <c r="X996" s="773"/>
      <c r="Y996" s="773"/>
      <c r="Z996" s="773"/>
      <c r="AA996" s="773"/>
      <c r="AB996" s="773"/>
      <c r="AC996" s="773"/>
      <c r="AD996" s="773"/>
      <c r="AE996" s="773"/>
      <c r="AF996" s="773"/>
      <c r="AG996" s="773"/>
      <c r="AH996" s="773"/>
      <c r="AI996" s="773"/>
      <c r="AJ996" s="773"/>
      <c r="AK996" s="773"/>
      <c r="AL996" s="773"/>
      <c r="AM996" s="773"/>
      <c r="AN996" s="773"/>
      <c r="AO996" s="773"/>
      <c r="AP996" s="773"/>
      <c r="AQ996" s="773"/>
      <c r="AR996" s="773"/>
      <c r="AS996" s="773"/>
      <c r="AT996" s="773"/>
      <c r="AU996" s="773"/>
      <c r="AV996" s="773"/>
      <c r="AW996" s="773"/>
      <c r="AX996" s="773"/>
      <c r="AY996" s="773"/>
      <c r="AZ996" s="773"/>
      <c r="BA996" s="773"/>
      <c r="BB996" s="773"/>
      <c r="BC996" s="773"/>
      <c r="BD996" s="773"/>
      <c r="BE996" s="773"/>
      <c r="BF996" s="773"/>
      <c r="BG996" s="773"/>
      <c r="BH996" s="773"/>
      <c r="BI996" s="773"/>
      <c r="BJ996" s="773"/>
      <c r="BK996" s="773"/>
      <c r="BL996" s="773"/>
      <c r="BM996" s="773"/>
      <c r="BN996" s="773"/>
      <c r="BO996" s="773"/>
      <c r="BP996" s="773"/>
      <c r="BQ996" s="773"/>
      <c r="BR996" s="773"/>
      <c r="BS996" s="773"/>
      <c r="BT996" s="773"/>
      <c r="BU996" s="773"/>
      <c r="BV996" s="773"/>
      <c r="BW996" s="773"/>
      <c r="BX996" s="773"/>
      <c r="BY996" s="773"/>
      <c r="BZ996" s="773"/>
      <c r="CA996" s="773"/>
      <c r="CB996" s="773"/>
      <c r="CC996" s="773"/>
      <c r="CD996" s="773"/>
      <c r="CE996" s="773"/>
      <c r="CF996" s="773"/>
      <c r="CG996" s="773"/>
      <c r="CH996" s="773"/>
      <c r="CI996" s="773"/>
      <c r="CJ996" s="773"/>
      <c r="CK996" s="773"/>
      <c r="CL996" s="773"/>
      <c r="CM996" s="773"/>
      <c r="CN996" s="773"/>
      <c r="CO996" s="773"/>
      <c r="CP996" s="773"/>
      <c r="CQ996" s="773"/>
      <c r="CR996" s="773"/>
      <c r="CS996" s="773"/>
      <c r="CT996" s="773"/>
      <c r="CU996" s="773"/>
      <c r="CV996" s="773"/>
      <c r="CW996" s="773"/>
      <c r="CX996" s="773"/>
      <c r="CY996" s="773"/>
      <c r="CZ996" s="773"/>
      <c r="DA996" s="773"/>
      <c r="DB996" s="773"/>
      <c r="DC996" s="773"/>
      <c r="DD996" s="773"/>
      <c r="DE996" s="773"/>
      <c r="DF996" s="773"/>
      <c r="DG996" s="773"/>
      <c r="DH996" s="773"/>
      <c r="DI996" s="773"/>
      <c r="DJ996" s="773"/>
      <c r="DK996" s="773"/>
      <c r="DL996" s="773"/>
      <c r="DM996" s="773"/>
      <c r="DN996" s="773"/>
      <c r="DO996" s="773"/>
      <c r="DP996" s="773"/>
      <c r="DQ996" s="773"/>
      <c r="DR996" s="773"/>
      <c r="DS996" s="773"/>
      <c r="DT996" s="773"/>
      <c r="DU996" s="773"/>
      <c r="DV996" s="773"/>
      <c r="DW996" s="773"/>
      <c r="DX996" s="773"/>
      <c r="DY996" s="773"/>
      <c r="DZ996" s="773"/>
      <c r="EA996" s="773"/>
      <c r="EB996" s="773"/>
      <c r="EC996" s="773"/>
      <c r="ED996" s="773"/>
      <c r="EE996" s="773"/>
      <c r="EF996" s="773"/>
      <c r="EG996" s="773"/>
      <c r="EH996" s="773"/>
      <c r="EI996" s="773"/>
      <c r="EJ996" s="773"/>
      <c r="EK996" s="773"/>
      <c r="EL996" s="773"/>
      <c r="EM996" s="773"/>
      <c r="EN996" s="773"/>
      <c r="EO996" s="773"/>
      <c r="EP996" s="773"/>
      <c r="EQ996" s="773"/>
      <c r="ER996" s="773"/>
      <c r="ES996" s="773"/>
      <c r="ET996" s="773"/>
      <c r="EU996" s="773"/>
      <c r="EV996" s="773"/>
      <c r="EW996" s="773"/>
      <c r="EX996" s="773"/>
      <c r="EY996" s="773"/>
      <c r="EZ996" s="773"/>
      <c r="FA996" s="773"/>
      <c r="FB996" s="773"/>
      <c r="FC996" s="773"/>
      <c r="FD996" s="773"/>
      <c r="FE996" s="773"/>
      <c r="FF996" s="773"/>
      <c r="FG996" s="773"/>
      <c r="FH996" s="773"/>
      <c r="FI996" s="773"/>
      <c r="FJ996" s="773"/>
      <c r="FK996" s="773"/>
      <c r="FL996" s="773"/>
      <c r="FM996" s="773"/>
      <c r="FN996" s="773"/>
      <c r="FO996" s="773"/>
      <c r="FP996" s="773"/>
      <c r="FQ996" s="773"/>
      <c r="FR996" s="773"/>
      <c r="FS996" s="773"/>
      <c r="FT996" s="773"/>
      <c r="FU996" s="773"/>
      <c r="FV996" s="773"/>
      <c r="FW996" s="773"/>
      <c r="FX996" s="773"/>
      <c r="FY996" s="773"/>
      <c r="FZ996" s="773"/>
      <c r="GA996" s="773"/>
      <c r="GB996" s="773"/>
      <c r="GC996" s="773"/>
      <c r="GD996" s="773"/>
      <c r="GE996" s="773"/>
      <c r="GF996" s="773"/>
      <c r="GG996" s="773"/>
      <c r="GH996" s="773"/>
      <c r="GI996" s="773"/>
      <c r="GJ996" s="773"/>
      <c r="GK996" s="773"/>
      <c r="GL996" s="773"/>
      <c r="GM996" s="773"/>
      <c r="GN996" s="773"/>
      <c r="GO996" s="773"/>
      <c r="GP996" s="773"/>
      <c r="GQ996" s="773"/>
      <c r="GR996" s="773"/>
      <c r="GS996" s="773"/>
      <c r="GT996" s="773"/>
      <c r="GU996" s="773"/>
      <c r="GV996" s="773"/>
      <c r="GW996" s="773"/>
      <c r="GX996" s="773"/>
      <c r="GY996" s="773"/>
      <c r="GZ996" s="773"/>
      <c r="HA996" s="773"/>
      <c r="HB996" s="773"/>
      <c r="HC996" s="773"/>
      <c r="HD996" s="773"/>
      <c r="HE996" s="773"/>
      <c r="HF996" s="773"/>
      <c r="HG996" s="773"/>
      <c r="HH996" s="773"/>
      <c r="HI996" s="773"/>
      <c r="HJ996" s="773"/>
      <c r="HK996" s="773"/>
      <c r="HL996" s="773"/>
      <c r="HM996" s="773"/>
      <c r="HN996" s="773"/>
      <c r="HO996" s="773"/>
      <c r="HP996" s="773"/>
      <c r="HQ996" s="773"/>
      <c r="HR996" s="773"/>
      <c r="HS996" s="773"/>
      <c r="HT996" s="773"/>
      <c r="HU996" s="773"/>
      <c r="HV996" s="773"/>
      <c r="HW996" s="773"/>
      <c r="HX996" s="773"/>
      <c r="HY996" s="773"/>
      <c r="HZ996" s="773"/>
      <c r="IA996" s="773"/>
      <c r="IB996" s="773"/>
      <c r="IC996" s="773"/>
      <c r="ID996" s="773"/>
      <c r="IE996" s="773"/>
      <c r="IF996" s="773"/>
      <c r="IG996" s="773"/>
      <c r="IH996" s="773"/>
      <c r="II996" s="773"/>
      <c r="IJ996" s="773"/>
      <c r="IK996" s="773"/>
      <c r="IL996" s="773"/>
      <c r="IM996" s="773"/>
      <c r="IN996" s="773"/>
      <c r="IO996" s="773"/>
      <c r="IP996" s="773"/>
      <c r="IQ996" s="773"/>
      <c r="IR996" s="773"/>
    </row>
    <row r="997" spans="1:252" ht="13.5" x14ac:dyDescent="0.2">
      <c r="A997" s="606">
        <v>66</v>
      </c>
      <c r="B997" s="637" t="s">
        <v>2099</v>
      </c>
      <c r="C997" s="660" t="s">
        <v>701</v>
      </c>
      <c r="D997" s="575">
        <v>2</v>
      </c>
      <c r="E997" s="575">
        <v>2005</v>
      </c>
      <c r="F997" s="1074">
        <v>340.4</v>
      </c>
      <c r="G997" s="784">
        <f t="shared" si="33"/>
        <v>340.4</v>
      </c>
      <c r="H997" s="1075">
        <v>100</v>
      </c>
      <c r="I997" s="784">
        <f t="shared" si="34"/>
        <v>0</v>
      </c>
      <c r="J997" s="635"/>
      <c r="K997" s="693"/>
      <c r="L997" s="693"/>
      <c r="M997" s="635"/>
      <c r="N997" s="693"/>
      <c r="O997" s="693"/>
      <c r="P997" s="1841"/>
      <c r="Q997" s="773"/>
      <c r="R997" s="773"/>
      <c r="S997" s="773"/>
      <c r="T997" s="773"/>
      <c r="U997" s="773"/>
      <c r="V997" s="773"/>
      <c r="W997" s="773"/>
      <c r="X997" s="773"/>
      <c r="Y997" s="773"/>
      <c r="Z997" s="773"/>
      <c r="AA997" s="773"/>
      <c r="AB997" s="773"/>
      <c r="AC997" s="773"/>
      <c r="AD997" s="773"/>
      <c r="AE997" s="773"/>
      <c r="AF997" s="773"/>
      <c r="AG997" s="773"/>
      <c r="AH997" s="773"/>
      <c r="AI997" s="773"/>
      <c r="AJ997" s="773"/>
      <c r="AK997" s="773"/>
      <c r="AL997" s="773"/>
      <c r="AM997" s="773"/>
      <c r="AN997" s="773"/>
      <c r="AO997" s="773"/>
      <c r="AP997" s="773"/>
      <c r="AQ997" s="773"/>
      <c r="AR997" s="773"/>
      <c r="AS997" s="773"/>
      <c r="AT997" s="773"/>
      <c r="AU997" s="773"/>
      <c r="AV997" s="773"/>
      <c r="AW997" s="773"/>
      <c r="AX997" s="773"/>
      <c r="AY997" s="773"/>
      <c r="AZ997" s="773"/>
      <c r="BA997" s="773"/>
      <c r="BB997" s="773"/>
      <c r="BC997" s="773"/>
      <c r="BD997" s="773"/>
      <c r="BE997" s="773"/>
      <c r="BF997" s="773"/>
      <c r="BG997" s="773"/>
      <c r="BH997" s="773"/>
      <c r="BI997" s="773"/>
      <c r="BJ997" s="773"/>
      <c r="BK997" s="773"/>
      <c r="BL997" s="773"/>
      <c r="BM997" s="773"/>
      <c r="BN997" s="773"/>
      <c r="BO997" s="773"/>
      <c r="BP997" s="773"/>
      <c r="BQ997" s="773"/>
      <c r="BR997" s="773"/>
      <c r="BS997" s="773"/>
      <c r="BT997" s="773"/>
      <c r="BU997" s="773"/>
      <c r="BV997" s="773"/>
      <c r="BW997" s="773"/>
      <c r="BX997" s="773"/>
      <c r="BY997" s="773"/>
      <c r="BZ997" s="773"/>
      <c r="CA997" s="773"/>
      <c r="CB997" s="773"/>
      <c r="CC997" s="773"/>
      <c r="CD997" s="773"/>
      <c r="CE997" s="773"/>
      <c r="CF997" s="773"/>
      <c r="CG997" s="773"/>
      <c r="CH997" s="773"/>
      <c r="CI997" s="773"/>
      <c r="CJ997" s="773"/>
      <c r="CK997" s="773"/>
      <c r="CL997" s="773"/>
      <c r="CM997" s="773"/>
      <c r="CN997" s="773"/>
      <c r="CO997" s="773"/>
      <c r="CP997" s="773"/>
      <c r="CQ997" s="773"/>
      <c r="CR997" s="773"/>
      <c r="CS997" s="773"/>
      <c r="CT997" s="773"/>
      <c r="CU997" s="773"/>
      <c r="CV997" s="773"/>
      <c r="CW997" s="773"/>
      <c r="CX997" s="773"/>
      <c r="CY997" s="773"/>
      <c r="CZ997" s="773"/>
      <c r="DA997" s="773"/>
      <c r="DB997" s="773"/>
      <c r="DC997" s="773"/>
      <c r="DD997" s="773"/>
      <c r="DE997" s="773"/>
      <c r="DF997" s="773"/>
      <c r="DG997" s="773"/>
      <c r="DH997" s="773"/>
      <c r="DI997" s="773"/>
      <c r="DJ997" s="773"/>
      <c r="DK997" s="773"/>
      <c r="DL997" s="773"/>
      <c r="DM997" s="773"/>
      <c r="DN997" s="773"/>
      <c r="DO997" s="773"/>
      <c r="DP997" s="773"/>
      <c r="DQ997" s="773"/>
      <c r="DR997" s="773"/>
      <c r="DS997" s="773"/>
      <c r="DT997" s="773"/>
      <c r="DU997" s="773"/>
      <c r="DV997" s="773"/>
      <c r="DW997" s="773"/>
      <c r="DX997" s="773"/>
      <c r="DY997" s="773"/>
      <c r="DZ997" s="773"/>
      <c r="EA997" s="773"/>
      <c r="EB997" s="773"/>
      <c r="EC997" s="773"/>
      <c r="ED997" s="773"/>
      <c r="EE997" s="773"/>
      <c r="EF997" s="773"/>
      <c r="EG997" s="773"/>
      <c r="EH997" s="773"/>
      <c r="EI997" s="773"/>
      <c r="EJ997" s="773"/>
      <c r="EK997" s="773"/>
      <c r="EL997" s="773"/>
      <c r="EM997" s="773"/>
      <c r="EN997" s="773"/>
      <c r="EO997" s="773"/>
      <c r="EP997" s="773"/>
      <c r="EQ997" s="773"/>
      <c r="ER997" s="773"/>
      <c r="ES997" s="773"/>
      <c r="ET997" s="773"/>
      <c r="EU997" s="773"/>
      <c r="EV997" s="773"/>
      <c r="EW997" s="773"/>
      <c r="EX997" s="773"/>
      <c r="EY997" s="773"/>
      <c r="EZ997" s="773"/>
      <c r="FA997" s="773"/>
      <c r="FB997" s="773"/>
      <c r="FC997" s="773"/>
      <c r="FD997" s="773"/>
      <c r="FE997" s="773"/>
      <c r="FF997" s="773"/>
      <c r="FG997" s="773"/>
      <c r="FH997" s="773"/>
      <c r="FI997" s="773"/>
      <c r="FJ997" s="773"/>
      <c r="FK997" s="773"/>
      <c r="FL997" s="773"/>
      <c r="FM997" s="773"/>
      <c r="FN997" s="773"/>
      <c r="FO997" s="773"/>
      <c r="FP997" s="773"/>
      <c r="FQ997" s="773"/>
      <c r="FR997" s="773"/>
      <c r="FS997" s="773"/>
      <c r="FT997" s="773"/>
      <c r="FU997" s="773"/>
      <c r="FV997" s="773"/>
      <c r="FW997" s="773"/>
      <c r="FX997" s="773"/>
      <c r="FY997" s="773"/>
      <c r="FZ997" s="773"/>
      <c r="GA997" s="773"/>
      <c r="GB997" s="773"/>
      <c r="GC997" s="773"/>
      <c r="GD997" s="773"/>
      <c r="GE997" s="773"/>
      <c r="GF997" s="773"/>
      <c r="GG997" s="773"/>
      <c r="GH997" s="773"/>
      <c r="GI997" s="773"/>
      <c r="GJ997" s="773"/>
      <c r="GK997" s="773"/>
      <c r="GL997" s="773"/>
      <c r="GM997" s="773"/>
      <c r="GN997" s="773"/>
      <c r="GO997" s="773"/>
      <c r="GP997" s="773"/>
      <c r="GQ997" s="773"/>
      <c r="GR997" s="773"/>
      <c r="GS997" s="773"/>
      <c r="GT997" s="773"/>
      <c r="GU997" s="773"/>
      <c r="GV997" s="773"/>
      <c r="GW997" s="773"/>
      <c r="GX997" s="773"/>
      <c r="GY997" s="773"/>
      <c r="GZ997" s="773"/>
      <c r="HA997" s="773"/>
      <c r="HB997" s="773"/>
      <c r="HC997" s="773"/>
      <c r="HD997" s="773"/>
      <c r="HE997" s="773"/>
      <c r="HF997" s="773"/>
      <c r="HG997" s="773"/>
      <c r="HH997" s="773"/>
      <c r="HI997" s="773"/>
      <c r="HJ997" s="773"/>
      <c r="HK997" s="773"/>
      <c r="HL997" s="773"/>
      <c r="HM997" s="773"/>
      <c r="HN997" s="773"/>
      <c r="HO997" s="773"/>
      <c r="HP997" s="773"/>
      <c r="HQ997" s="773"/>
      <c r="HR997" s="773"/>
      <c r="HS997" s="773"/>
      <c r="HT997" s="773"/>
      <c r="HU997" s="773"/>
      <c r="HV997" s="773"/>
      <c r="HW997" s="773"/>
      <c r="HX997" s="773"/>
      <c r="HY997" s="773"/>
      <c r="HZ997" s="773"/>
      <c r="IA997" s="773"/>
      <c r="IB997" s="773"/>
      <c r="IC997" s="773"/>
      <c r="ID997" s="773"/>
      <c r="IE997" s="773"/>
      <c r="IF997" s="773"/>
      <c r="IG997" s="773"/>
      <c r="IH997" s="773"/>
      <c r="II997" s="773"/>
      <c r="IJ997" s="773"/>
      <c r="IK997" s="773"/>
      <c r="IL997" s="773"/>
      <c r="IM997" s="773"/>
      <c r="IN997" s="773"/>
      <c r="IO997" s="773"/>
      <c r="IP997" s="773"/>
      <c r="IQ997" s="773"/>
      <c r="IR997" s="773"/>
    </row>
    <row r="998" spans="1:252" ht="13.5" x14ac:dyDescent="0.2">
      <c r="A998" s="606">
        <v>67</v>
      </c>
      <c r="B998" s="637" t="s">
        <v>796</v>
      </c>
      <c r="C998" s="660" t="s">
        <v>701</v>
      </c>
      <c r="D998" s="575">
        <v>10</v>
      </c>
      <c r="E998" s="575">
        <v>2005</v>
      </c>
      <c r="F998" s="1074">
        <v>1159.3900000000001</v>
      </c>
      <c r="G998" s="784">
        <f t="shared" si="33"/>
        <v>1159.3900000000001</v>
      </c>
      <c r="H998" s="1075">
        <v>100</v>
      </c>
      <c r="I998" s="784">
        <f t="shared" si="34"/>
        <v>0</v>
      </c>
      <c r="J998" s="635"/>
      <c r="K998" s="693"/>
      <c r="L998" s="693"/>
      <c r="M998" s="635"/>
      <c r="N998" s="693"/>
      <c r="O998" s="693"/>
      <c r="P998" s="1841"/>
      <c r="Q998" s="773"/>
      <c r="R998" s="773"/>
      <c r="S998" s="773"/>
      <c r="T998" s="773"/>
      <c r="U998" s="773"/>
      <c r="V998" s="773"/>
      <c r="W998" s="773"/>
      <c r="X998" s="773"/>
      <c r="Y998" s="773"/>
      <c r="Z998" s="773"/>
      <c r="AA998" s="773"/>
      <c r="AB998" s="773"/>
      <c r="AC998" s="773"/>
      <c r="AD998" s="773"/>
      <c r="AE998" s="773"/>
      <c r="AF998" s="773"/>
      <c r="AG998" s="773"/>
      <c r="AH998" s="773"/>
      <c r="AI998" s="773"/>
      <c r="AJ998" s="773"/>
      <c r="AK998" s="773"/>
      <c r="AL998" s="773"/>
      <c r="AM998" s="773"/>
      <c r="AN998" s="773"/>
      <c r="AO998" s="773"/>
      <c r="AP998" s="773"/>
      <c r="AQ998" s="773"/>
      <c r="AR998" s="773"/>
      <c r="AS998" s="773"/>
      <c r="AT998" s="773"/>
      <c r="AU998" s="773"/>
      <c r="AV998" s="773"/>
      <c r="AW998" s="773"/>
      <c r="AX998" s="773"/>
      <c r="AY998" s="773"/>
      <c r="AZ998" s="773"/>
      <c r="BA998" s="773"/>
      <c r="BB998" s="773"/>
      <c r="BC998" s="773"/>
      <c r="BD998" s="773"/>
      <c r="BE998" s="773"/>
      <c r="BF998" s="773"/>
      <c r="BG998" s="773"/>
      <c r="BH998" s="773"/>
      <c r="BI998" s="773"/>
      <c r="BJ998" s="773"/>
      <c r="BK998" s="773"/>
      <c r="BL998" s="773"/>
      <c r="BM998" s="773"/>
      <c r="BN998" s="773"/>
      <c r="BO998" s="773"/>
      <c r="BP998" s="773"/>
      <c r="BQ998" s="773"/>
      <c r="BR998" s="773"/>
      <c r="BS998" s="773"/>
      <c r="BT998" s="773"/>
      <c r="BU998" s="773"/>
      <c r="BV998" s="773"/>
      <c r="BW998" s="773"/>
      <c r="BX998" s="773"/>
      <c r="BY998" s="773"/>
      <c r="BZ998" s="773"/>
      <c r="CA998" s="773"/>
      <c r="CB998" s="773"/>
      <c r="CC998" s="773"/>
      <c r="CD998" s="773"/>
      <c r="CE998" s="773"/>
      <c r="CF998" s="773"/>
      <c r="CG998" s="773"/>
      <c r="CH998" s="773"/>
      <c r="CI998" s="773"/>
      <c r="CJ998" s="773"/>
      <c r="CK998" s="773"/>
      <c r="CL998" s="773"/>
      <c r="CM998" s="773"/>
      <c r="CN998" s="773"/>
      <c r="CO998" s="773"/>
      <c r="CP998" s="773"/>
      <c r="CQ998" s="773"/>
      <c r="CR998" s="773"/>
      <c r="CS998" s="773"/>
      <c r="CT998" s="773"/>
      <c r="CU998" s="773"/>
      <c r="CV998" s="773"/>
      <c r="CW998" s="773"/>
      <c r="CX998" s="773"/>
      <c r="CY998" s="773"/>
      <c r="CZ998" s="773"/>
      <c r="DA998" s="773"/>
      <c r="DB998" s="773"/>
      <c r="DC998" s="773"/>
      <c r="DD998" s="773"/>
      <c r="DE998" s="773"/>
      <c r="DF998" s="773"/>
      <c r="DG998" s="773"/>
      <c r="DH998" s="773"/>
      <c r="DI998" s="773"/>
      <c r="DJ998" s="773"/>
      <c r="DK998" s="773"/>
      <c r="DL998" s="773"/>
      <c r="DM998" s="773"/>
      <c r="DN998" s="773"/>
      <c r="DO998" s="773"/>
      <c r="DP998" s="773"/>
      <c r="DQ998" s="773"/>
      <c r="DR998" s="773"/>
      <c r="DS998" s="773"/>
      <c r="DT998" s="773"/>
      <c r="DU998" s="773"/>
      <c r="DV998" s="773"/>
      <c r="DW998" s="773"/>
      <c r="DX998" s="773"/>
      <c r="DY998" s="773"/>
      <c r="DZ998" s="773"/>
      <c r="EA998" s="773"/>
      <c r="EB998" s="773"/>
      <c r="EC998" s="773"/>
      <c r="ED998" s="773"/>
      <c r="EE998" s="773"/>
      <c r="EF998" s="773"/>
      <c r="EG998" s="773"/>
      <c r="EH998" s="773"/>
      <c r="EI998" s="773"/>
      <c r="EJ998" s="773"/>
      <c r="EK998" s="773"/>
      <c r="EL998" s="773"/>
      <c r="EM998" s="773"/>
      <c r="EN998" s="773"/>
      <c r="EO998" s="773"/>
      <c r="EP998" s="773"/>
      <c r="EQ998" s="773"/>
      <c r="ER998" s="773"/>
      <c r="ES998" s="773"/>
      <c r="ET998" s="773"/>
      <c r="EU998" s="773"/>
      <c r="EV998" s="773"/>
      <c r="EW998" s="773"/>
      <c r="EX998" s="773"/>
      <c r="EY998" s="773"/>
      <c r="EZ998" s="773"/>
      <c r="FA998" s="773"/>
      <c r="FB998" s="773"/>
      <c r="FC998" s="773"/>
      <c r="FD998" s="773"/>
      <c r="FE998" s="773"/>
      <c r="FF998" s="773"/>
      <c r="FG998" s="773"/>
      <c r="FH998" s="773"/>
      <c r="FI998" s="773"/>
      <c r="FJ998" s="773"/>
      <c r="FK998" s="773"/>
      <c r="FL998" s="773"/>
      <c r="FM998" s="773"/>
      <c r="FN998" s="773"/>
      <c r="FO998" s="773"/>
      <c r="FP998" s="773"/>
      <c r="FQ998" s="773"/>
      <c r="FR998" s="773"/>
      <c r="FS998" s="773"/>
      <c r="FT998" s="773"/>
      <c r="FU998" s="773"/>
      <c r="FV998" s="773"/>
      <c r="FW998" s="773"/>
      <c r="FX998" s="773"/>
      <c r="FY998" s="773"/>
      <c r="FZ998" s="773"/>
      <c r="GA998" s="773"/>
      <c r="GB998" s="773"/>
      <c r="GC998" s="773"/>
      <c r="GD998" s="773"/>
      <c r="GE998" s="773"/>
      <c r="GF998" s="773"/>
      <c r="GG998" s="773"/>
      <c r="GH998" s="773"/>
      <c r="GI998" s="773"/>
      <c r="GJ998" s="773"/>
      <c r="GK998" s="773"/>
      <c r="GL998" s="773"/>
      <c r="GM998" s="773"/>
      <c r="GN998" s="773"/>
      <c r="GO998" s="773"/>
      <c r="GP998" s="773"/>
      <c r="GQ998" s="773"/>
      <c r="GR998" s="773"/>
      <c r="GS998" s="773"/>
      <c r="GT998" s="773"/>
      <c r="GU998" s="773"/>
      <c r="GV998" s="773"/>
      <c r="GW998" s="773"/>
      <c r="GX998" s="773"/>
      <c r="GY998" s="773"/>
      <c r="GZ998" s="773"/>
      <c r="HA998" s="773"/>
      <c r="HB998" s="773"/>
      <c r="HC998" s="773"/>
      <c r="HD998" s="773"/>
      <c r="HE998" s="773"/>
      <c r="HF998" s="773"/>
      <c r="HG998" s="773"/>
      <c r="HH998" s="773"/>
      <c r="HI998" s="773"/>
      <c r="HJ998" s="773"/>
      <c r="HK998" s="773"/>
      <c r="HL998" s="773"/>
      <c r="HM998" s="773"/>
      <c r="HN998" s="773"/>
      <c r="HO998" s="773"/>
      <c r="HP998" s="773"/>
      <c r="HQ998" s="773"/>
      <c r="HR998" s="773"/>
      <c r="HS998" s="773"/>
      <c r="HT998" s="773"/>
      <c r="HU998" s="773"/>
      <c r="HV998" s="773"/>
      <c r="HW998" s="773"/>
      <c r="HX998" s="773"/>
      <c r="HY998" s="773"/>
      <c r="HZ998" s="773"/>
      <c r="IA998" s="773"/>
      <c r="IB998" s="773"/>
      <c r="IC998" s="773"/>
      <c r="ID998" s="773"/>
      <c r="IE998" s="773"/>
      <c r="IF998" s="773"/>
      <c r="IG998" s="773"/>
      <c r="IH998" s="773"/>
      <c r="II998" s="773"/>
      <c r="IJ998" s="773"/>
      <c r="IK998" s="773"/>
      <c r="IL998" s="773"/>
      <c r="IM998" s="773"/>
      <c r="IN998" s="773"/>
      <c r="IO998" s="773"/>
      <c r="IP998" s="773"/>
      <c r="IQ998" s="773"/>
      <c r="IR998" s="773"/>
    </row>
    <row r="999" spans="1:252" ht="13.5" x14ac:dyDescent="0.2">
      <c r="A999" s="606">
        <v>68</v>
      </c>
      <c r="B999" s="637" t="s">
        <v>2100</v>
      </c>
      <c r="C999" s="660" t="s">
        <v>701</v>
      </c>
      <c r="D999" s="575">
        <v>1</v>
      </c>
      <c r="E999" s="575">
        <v>2007</v>
      </c>
      <c r="F999" s="1074">
        <v>96.1</v>
      </c>
      <c r="G999" s="784">
        <f t="shared" si="33"/>
        <v>96.1</v>
      </c>
      <c r="H999" s="1075">
        <v>100</v>
      </c>
      <c r="I999" s="784">
        <f t="shared" si="34"/>
        <v>0</v>
      </c>
      <c r="J999" s="635"/>
      <c r="K999" s="693"/>
      <c r="L999" s="693"/>
      <c r="M999" s="635"/>
      <c r="N999" s="693"/>
      <c r="O999" s="693"/>
      <c r="P999" s="1841"/>
      <c r="Q999" s="773"/>
      <c r="R999" s="773"/>
      <c r="S999" s="773"/>
      <c r="T999" s="773"/>
      <c r="U999" s="773"/>
      <c r="V999" s="773"/>
      <c r="W999" s="773"/>
      <c r="X999" s="773"/>
      <c r="Y999" s="773"/>
      <c r="Z999" s="773"/>
      <c r="AA999" s="773"/>
      <c r="AB999" s="773"/>
      <c r="AC999" s="773"/>
      <c r="AD999" s="773"/>
      <c r="AE999" s="773"/>
      <c r="AF999" s="773"/>
      <c r="AG999" s="773"/>
      <c r="AH999" s="773"/>
      <c r="AI999" s="773"/>
      <c r="AJ999" s="773"/>
      <c r="AK999" s="773"/>
      <c r="AL999" s="773"/>
      <c r="AM999" s="773"/>
      <c r="AN999" s="773"/>
      <c r="AO999" s="773"/>
      <c r="AP999" s="773"/>
      <c r="AQ999" s="773"/>
      <c r="AR999" s="773"/>
      <c r="AS999" s="773"/>
      <c r="AT999" s="773"/>
      <c r="AU999" s="773"/>
      <c r="AV999" s="773"/>
      <c r="AW999" s="773"/>
      <c r="AX999" s="773"/>
      <c r="AY999" s="773"/>
      <c r="AZ999" s="773"/>
      <c r="BA999" s="773"/>
      <c r="BB999" s="773"/>
      <c r="BC999" s="773"/>
      <c r="BD999" s="773"/>
      <c r="BE999" s="773"/>
      <c r="BF999" s="773"/>
      <c r="BG999" s="773"/>
      <c r="BH999" s="773"/>
      <c r="BI999" s="773"/>
      <c r="BJ999" s="773"/>
      <c r="BK999" s="773"/>
      <c r="BL999" s="773"/>
      <c r="BM999" s="773"/>
      <c r="BN999" s="773"/>
      <c r="BO999" s="773"/>
      <c r="BP999" s="773"/>
      <c r="BQ999" s="773"/>
      <c r="BR999" s="773"/>
      <c r="BS999" s="773"/>
      <c r="BT999" s="773"/>
      <c r="BU999" s="773"/>
      <c r="BV999" s="773"/>
      <c r="BW999" s="773"/>
      <c r="BX999" s="773"/>
      <c r="BY999" s="773"/>
      <c r="BZ999" s="773"/>
      <c r="CA999" s="773"/>
      <c r="CB999" s="773"/>
      <c r="CC999" s="773"/>
      <c r="CD999" s="773"/>
      <c r="CE999" s="773"/>
      <c r="CF999" s="773"/>
      <c r="CG999" s="773"/>
      <c r="CH999" s="773"/>
      <c r="CI999" s="773"/>
      <c r="CJ999" s="773"/>
      <c r="CK999" s="773"/>
      <c r="CL999" s="773"/>
      <c r="CM999" s="773"/>
      <c r="CN999" s="773"/>
      <c r="CO999" s="773"/>
      <c r="CP999" s="773"/>
      <c r="CQ999" s="773"/>
      <c r="CR999" s="773"/>
      <c r="CS999" s="773"/>
      <c r="CT999" s="773"/>
      <c r="CU999" s="773"/>
      <c r="CV999" s="773"/>
      <c r="CW999" s="773"/>
      <c r="CX999" s="773"/>
      <c r="CY999" s="773"/>
      <c r="CZ999" s="773"/>
      <c r="DA999" s="773"/>
      <c r="DB999" s="773"/>
      <c r="DC999" s="773"/>
      <c r="DD999" s="773"/>
      <c r="DE999" s="773"/>
      <c r="DF999" s="773"/>
      <c r="DG999" s="773"/>
      <c r="DH999" s="773"/>
      <c r="DI999" s="773"/>
      <c r="DJ999" s="773"/>
      <c r="DK999" s="773"/>
      <c r="DL999" s="773"/>
      <c r="DM999" s="773"/>
      <c r="DN999" s="773"/>
      <c r="DO999" s="773"/>
      <c r="DP999" s="773"/>
      <c r="DQ999" s="773"/>
      <c r="DR999" s="773"/>
      <c r="DS999" s="773"/>
      <c r="DT999" s="773"/>
      <c r="DU999" s="773"/>
      <c r="DV999" s="773"/>
      <c r="DW999" s="773"/>
      <c r="DX999" s="773"/>
      <c r="DY999" s="773"/>
      <c r="DZ999" s="773"/>
      <c r="EA999" s="773"/>
      <c r="EB999" s="773"/>
      <c r="EC999" s="773"/>
      <c r="ED999" s="773"/>
      <c r="EE999" s="773"/>
      <c r="EF999" s="773"/>
      <c r="EG999" s="773"/>
      <c r="EH999" s="773"/>
      <c r="EI999" s="773"/>
      <c r="EJ999" s="773"/>
      <c r="EK999" s="773"/>
      <c r="EL999" s="773"/>
      <c r="EM999" s="773"/>
      <c r="EN999" s="773"/>
      <c r="EO999" s="773"/>
      <c r="EP999" s="773"/>
      <c r="EQ999" s="773"/>
      <c r="ER999" s="773"/>
      <c r="ES999" s="773"/>
      <c r="ET999" s="773"/>
      <c r="EU999" s="773"/>
      <c r="EV999" s="773"/>
      <c r="EW999" s="773"/>
      <c r="EX999" s="773"/>
      <c r="EY999" s="773"/>
      <c r="EZ999" s="773"/>
      <c r="FA999" s="773"/>
      <c r="FB999" s="773"/>
      <c r="FC999" s="773"/>
      <c r="FD999" s="773"/>
      <c r="FE999" s="773"/>
      <c r="FF999" s="773"/>
      <c r="FG999" s="773"/>
      <c r="FH999" s="773"/>
      <c r="FI999" s="773"/>
      <c r="FJ999" s="773"/>
      <c r="FK999" s="773"/>
      <c r="FL999" s="773"/>
      <c r="FM999" s="773"/>
      <c r="FN999" s="773"/>
      <c r="FO999" s="773"/>
      <c r="FP999" s="773"/>
      <c r="FQ999" s="773"/>
      <c r="FR999" s="773"/>
      <c r="FS999" s="773"/>
      <c r="FT999" s="773"/>
      <c r="FU999" s="773"/>
      <c r="FV999" s="773"/>
      <c r="FW999" s="773"/>
      <c r="FX999" s="773"/>
      <c r="FY999" s="773"/>
      <c r="FZ999" s="773"/>
      <c r="GA999" s="773"/>
      <c r="GB999" s="773"/>
      <c r="GC999" s="773"/>
      <c r="GD999" s="773"/>
      <c r="GE999" s="773"/>
      <c r="GF999" s="773"/>
      <c r="GG999" s="773"/>
      <c r="GH999" s="773"/>
      <c r="GI999" s="773"/>
      <c r="GJ999" s="773"/>
      <c r="GK999" s="773"/>
      <c r="GL999" s="773"/>
      <c r="GM999" s="773"/>
      <c r="GN999" s="773"/>
      <c r="GO999" s="773"/>
      <c r="GP999" s="773"/>
      <c r="GQ999" s="773"/>
      <c r="GR999" s="773"/>
      <c r="GS999" s="773"/>
      <c r="GT999" s="773"/>
      <c r="GU999" s="773"/>
      <c r="GV999" s="773"/>
      <c r="GW999" s="773"/>
      <c r="GX999" s="773"/>
      <c r="GY999" s="773"/>
      <c r="GZ999" s="773"/>
      <c r="HA999" s="773"/>
      <c r="HB999" s="773"/>
      <c r="HC999" s="773"/>
      <c r="HD999" s="773"/>
      <c r="HE999" s="773"/>
      <c r="HF999" s="773"/>
      <c r="HG999" s="773"/>
      <c r="HH999" s="773"/>
      <c r="HI999" s="773"/>
      <c r="HJ999" s="773"/>
      <c r="HK999" s="773"/>
      <c r="HL999" s="773"/>
      <c r="HM999" s="773"/>
      <c r="HN999" s="773"/>
      <c r="HO999" s="773"/>
      <c r="HP999" s="773"/>
      <c r="HQ999" s="773"/>
      <c r="HR999" s="773"/>
      <c r="HS999" s="773"/>
      <c r="HT999" s="773"/>
      <c r="HU999" s="773"/>
      <c r="HV999" s="773"/>
      <c r="HW999" s="773"/>
      <c r="HX999" s="773"/>
      <c r="HY999" s="773"/>
      <c r="HZ999" s="773"/>
      <c r="IA999" s="773"/>
      <c r="IB999" s="773"/>
      <c r="IC999" s="773"/>
      <c r="ID999" s="773"/>
      <c r="IE999" s="773"/>
      <c r="IF999" s="773"/>
      <c r="IG999" s="773"/>
      <c r="IH999" s="773"/>
      <c r="II999" s="773"/>
      <c r="IJ999" s="773"/>
      <c r="IK999" s="773"/>
      <c r="IL999" s="773"/>
      <c r="IM999" s="773"/>
      <c r="IN999" s="773"/>
      <c r="IO999" s="773"/>
      <c r="IP999" s="773"/>
      <c r="IQ999" s="773"/>
      <c r="IR999" s="773"/>
    </row>
    <row r="1000" spans="1:252" ht="13.5" x14ac:dyDescent="0.2">
      <c r="A1000" s="606">
        <v>69</v>
      </c>
      <c r="B1000" s="637" t="s">
        <v>1896</v>
      </c>
      <c r="C1000" s="660" t="s">
        <v>701</v>
      </c>
      <c r="D1000" s="575">
        <v>1</v>
      </c>
      <c r="E1000" s="575">
        <v>2007</v>
      </c>
      <c r="F1000" s="1074">
        <v>169.2</v>
      </c>
      <c r="G1000" s="784">
        <f t="shared" si="33"/>
        <v>169.2</v>
      </c>
      <c r="H1000" s="1075">
        <v>100</v>
      </c>
      <c r="I1000" s="784">
        <f t="shared" si="34"/>
        <v>0</v>
      </c>
      <c r="J1000" s="635"/>
      <c r="K1000" s="693"/>
      <c r="L1000" s="693"/>
      <c r="M1000" s="635"/>
      <c r="N1000" s="693"/>
      <c r="O1000" s="693"/>
      <c r="P1000" s="1841"/>
      <c r="Q1000" s="773"/>
      <c r="R1000" s="773"/>
      <c r="S1000" s="773"/>
      <c r="T1000" s="773"/>
      <c r="U1000" s="773"/>
      <c r="V1000" s="773"/>
      <c r="W1000" s="773"/>
      <c r="X1000" s="773"/>
      <c r="Y1000" s="773"/>
      <c r="Z1000" s="773"/>
      <c r="AA1000" s="773"/>
      <c r="AB1000" s="773"/>
      <c r="AC1000" s="773"/>
      <c r="AD1000" s="773"/>
      <c r="AE1000" s="773"/>
      <c r="AF1000" s="773"/>
      <c r="AG1000" s="773"/>
      <c r="AH1000" s="773"/>
      <c r="AI1000" s="773"/>
      <c r="AJ1000" s="773"/>
      <c r="AK1000" s="773"/>
      <c r="AL1000" s="773"/>
      <c r="AM1000" s="773"/>
      <c r="AN1000" s="773"/>
      <c r="AO1000" s="773"/>
      <c r="AP1000" s="773"/>
      <c r="AQ1000" s="773"/>
      <c r="AR1000" s="773"/>
      <c r="AS1000" s="773"/>
      <c r="AT1000" s="773"/>
      <c r="AU1000" s="773"/>
      <c r="AV1000" s="773"/>
      <c r="AW1000" s="773"/>
      <c r="AX1000" s="773"/>
      <c r="AY1000" s="773"/>
      <c r="AZ1000" s="773"/>
      <c r="BA1000" s="773"/>
      <c r="BB1000" s="773"/>
      <c r="BC1000" s="773"/>
      <c r="BD1000" s="773"/>
      <c r="BE1000" s="773"/>
      <c r="BF1000" s="773"/>
      <c r="BG1000" s="773"/>
      <c r="BH1000" s="773"/>
      <c r="BI1000" s="773"/>
      <c r="BJ1000" s="773"/>
      <c r="BK1000" s="773"/>
      <c r="BL1000" s="773"/>
      <c r="BM1000" s="773"/>
      <c r="BN1000" s="773"/>
      <c r="BO1000" s="773"/>
      <c r="BP1000" s="773"/>
      <c r="BQ1000" s="773"/>
      <c r="BR1000" s="773"/>
      <c r="BS1000" s="773"/>
      <c r="BT1000" s="773"/>
      <c r="BU1000" s="773"/>
      <c r="BV1000" s="773"/>
      <c r="BW1000" s="773"/>
      <c r="BX1000" s="773"/>
      <c r="BY1000" s="773"/>
      <c r="BZ1000" s="773"/>
      <c r="CA1000" s="773"/>
      <c r="CB1000" s="773"/>
      <c r="CC1000" s="773"/>
      <c r="CD1000" s="773"/>
      <c r="CE1000" s="773"/>
      <c r="CF1000" s="773"/>
      <c r="CG1000" s="773"/>
      <c r="CH1000" s="773"/>
      <c r="CI1000" s="773"/>
      <c r="CJ1000" s="773"/>
      <c r="CK1000" s="773"/>
      <c r="CL1000" s="773"/>
      <c r="CM1000" s="773"/>
      <c r="CN1000" s="773"/>
      <c r="CO1000" s="773"/>
      <c r="CP1000" s="773"/>
      <c r="CQ1000" s="773"/>
      <c r="CR1000" s="773"/>
      <c r="CS1000" s="773"/>
      <c r="CT1000" s="773"/>
      <c r="CU1000" s="773"/>
      <c r="CV1000" s="773"/>
      <c r="CW1000" s="773"/>
      <c r="CX1000" s="773"/>
      <c r="CY1000" s="773"/>
      <c r="CZ1000" s="773"/>
      <c r="DA1000" s="773"/>
      <c r="DB1000" s="773"/>
      <c r="DC1000" s="773"/>
      <c r="DD1000" s="773"/>
      <c r="DE1000" s="773"/>
      <c r="DF1000" s="773"/>
      <c r="DG1000" s="773"/>
      <c r="DH1000" s="773"/>
      <c r="DI1000" s="773"/>
      <c r="DJ1000" s="773"/>
      <c r="DK1000" s="773"/>
      <c r="DL1000" s="773"/>
      <c r="DM1000" s="773"/>
      <c r="DN1000" s="773"/>
      <c r="DO1000" s="773"/>
      <c r="DP1000" s="773"/>
      <c r="DQ1000" s="773"/>
      <c r="DR1000" s="773"/>
      <c r="DS1000" s="773"/>
      <c r="DT1000" s="773"/>
      <c r="DU1000" s="773"/>
      <c r="DV1000" s="773"/>
      <c r="DW1000" s="773"/>
      <c r="DX1000" s="773"/>
      <c r="DY1000" s="773"/>
      <c r="DZ1000" s="773"/>
      <c r="EA1000" s="773"/>
      <c r="EB1000" s="773"/>
      <c r="EC1000" s="773"/>
      <c r="ED1000" s="773"/>
      <c r="EE1000" s="773"/>
      <c r="EF1000" s="773"/>
      <c r="EG1000" s="773"/>
      <c r="EH1000" s="773"/>
      <c r="EI1000" s="773"/>
      <c r="EJ1000" s="773"/>
      <c r="EK1000" s="773"/>
      <c r="EL1000" s="773"/>
      <c r="EM1000" s="773"/>
      <c r="EN1000" s="773"/>
      <c r="EO1000" s="773"/>
      <c r="EP1000" s="773"/>
      <c r="EQ1000" s="773"/>
      <c r="ER1000" s="773"/>
      <c r="ES1000" s="773"/>
      <c r="ET1000" s="773"/>
      <c r="EU1000" s="773"/>
      <c r="EV1000" s="773"/>
      <c r="EW1000" s="773"/>
      <c r="EX1000" s="773"/>
      <c r="EY1000" s="773"/>
      <c r="EZ1000" s="773"/>
      <c r="FA1000" s="773"/>
      <c r="FB1000" s="773"/>
      <c r="FC1000" s="773"/>
      <c r="FD1000" s="773"/>
      <c r="FE1000" s="773"/>
      <c r="FF1000" s="773"/>
      <c r="FG1000" s="773"/>
      <c r="FH1000" s="773"/>
      <c r="FI1000" s="773"/>
      <c r="FJ1000" s="773"/>
      <c r="FK1000" s="773"/>
      <c r="FL1000" s="773"/>
      <c r="FM1000" s="773"/>
      <c r="FN1000" s="773"/>
      <c r="FO1000" s="773"/>
      <c r="FP1000" s="773"/>
      <c r="FQ1000" s="773"/>
      <c r="FR1000" s="773"/>
      <c r="FS1000" s="773"/>
      <c r="FT1000" s="773"/>
      <c r="FU1000" s="773"/>
      <c r="FV1000" s="773"/>
      <c r="FW1000" s="773"/>
      <c r="FX1000" s="773"/>
      <c r="FY1000" s="773"/>
      <c r="FZ1000" s="773"/>
      <c r="GA1000" s="773"/>
      <c r="GB1000" s="773"/>
      <c r="GC1000" s="773"/>
      <c r="GD1000" s="773"/>
      <c r="GE1000" s="773"/>
      <c r="GF1000" s="773"/>
      <c r="GG1000" s="773"/>
      <c r="GH1000" s="773"/>
      <c r="GI1000" s="773"/>
      <c r="GJ1000" s="773"/>
      <c r="GK1000" s="773"/>
      <c r="GL1000" s="773"/>
      <c r="GM1000" s="773"/>
      <c r="GN1000" s="773"/>
      <c r="GO1000" s="773"/>
      <c r="GP1000" s="773"/>
      <c r="GQ1000" s="773"/>
      <c r="GR1000" s="773"/>
      <c r="GS1000" s="773"/>
      <c r="GT1000" s="773"/>
      <c r="GU1000" s="773"/>
      <c r="GV1000" s="773"/>
      <c r="GW1000" s="773"/>
      <c r="GX1000" s="773"/>
      <c r="GY1000" s="773"/>
      <c r="GZ1000" s="773"/>
      <c r="HA1000" s="773"/>
      <c r="HB1000" s="773"/>
      <c r="HC1000" s="773"/>
      <c r="HD1000" s="773"/>
      <c r="HE1000" s="773"/>
      <c r="HF1000" s="773"/>
      <c r="HG1000" s="773"/>
      <c r="HH1000" s="773"/>
      <c r="HI1000" s="773"/>
      <c r="HJ1000" s="773"/>
      <c r="HK1000" s="773"/>
      <c r="HL1000" s="773"/>
      <c r="HM1000" s="773"/>
      <c r="HN1000" s="773"/>
      <c r="HO1000" s="773"/>
      <c r="HP1000" s="773"/>
      <c r="HQ1000" s="773"/>
      <c r="HR1000" s="773"/>
      <c r="HS1000" s="773"/>
      <c r="HT1000" s="773"/>
      <c r="HU1000" s="773"/>
      <c r="HV1000" s="773"/>
      <c r="HW1000" s="773"/>
      <c r="HX1000" s="773"/>
      <c r="HY1000" s="773"/>
      <c r="HZ1000" s="773"/>
      <c r="IA1000" s="773"/>
      <c r="IB1000" s="773"/>
      <c r="IC1000" s="773"/>
      <c r="ID1000" s="773"/>
      <c r="IE1000" s="773"/>
      <c r="IF1000" s="773"/>
      <c r="IG1000" s="773"/>
      <c r="IH1000" s="773"/>
      <c r="II1000" s="773"/>
      <c r="IJ1000" s="773"/>
      <c r="IK1000" s="773"/>
      <c r="IL1000" s="773"/>
      <c r="IM1000" s="773"/>
      <c r="IN1000" s="773"/>
      <c r="IO1000" s="773"/>
      <c r="IP1000" s="773"/>
      <c r="IQ1000" s="773"/>
      <c r="IR1000" s="773"/>
    </row>
    <row r="1001" spans="1:252" ht="13.5" x14ac:dyDescent="0.2">
      <c r="A1001" s="606">
        <v>70</v>
      </c>
      <c r="B1001" s="637" t="s">
        <v>2101</v>
      </c>
      <c r="C1001" s="660" t="s">
        <v>701</v>
      </c>
      <c r="D1001" s="575">
        <v>8</v>
      </c>
      <c r="E1001" s="652">
        <v>2005</v>
      </c>
      <c r="F1001" s="1074">
        <v>1222.796</v>
      </c>
      <c r="G1001" s="784">
        <f t="shared" si="33"/>
        <v>1222.796</v>
      </c>
      <c r="H1001" s="1075">
        <v>100</v>
      </c>
      <c r="I1001" s="784">
        <f t="shared" si="34"/>
        <v>0</v>
      </c>
      <c r="J1001" s="635"/>
      <c r="K1001" s="693"/>
      <c r="L1001" s="693"/>
      <c r="M1001" s="635"/>
      <c r="N1001" s="693"/>
      <c r="O1001" s="693"/>
      <c r="P1001" s="1841"/>
      <c r="Q1001" s="773"/>
      <c r="R1001" s="773"/>
      <c r="S1001" s="773"/>
      <c r="T1001" s="773"/>
      <c r="U1001" s="773"/>
      <c r="V1001" s="773"/>
      <c r="W1001" s="773"/>
      <c r="X1001" s="773"/>
      <c r="Y1001" s="773"/>
      <c r="Z1001" s="773"/>
      <c r="AA1001" s="773"/>
      <c r="AB1001" s="773"/>
      <c r="AC1001" s="773"/>
      <c r="AD1001" s="773"/>
      <c r="AE1001" s="773"/>
      <c r="AF1001" s="773"/>
      <c r="AG1001" s="773"/>
      <c r="AH1001" s="773"/>
      <c r="AI1001" s="773"/>
      <c r="AJ1001" s="773"/>
      <c r="AK1001" s="773"/>
      <c r="AL1001" s="773"/>
      <c r="AM1001" s="773"/>
      <c r="AN1001" s="773"/>
      <c r="AO1001" s="773"/>
      <c r="AP1001" s="773"/>
      <c r="AQ1001" s="773"/>
      <c r="AR1001" s="773"/>
      <c r="AS1001" s="773"/>
      <c r="AT1001" s="773"/>
      <c r="AU1001" s="773"/>
      <c r="AV1001" s="773"/>
      <c r="AW1001" s="773"/>
      <c r="AX1001" s="773"/>
      <c r="AY1001" s="773"/>
      <c r="AZ1001" s="773"/>
      <c r="BA1001" s="773"/>
      <c r="BB1001" s="773"/>
      <c r="BC1001" s="773"/>
      <c r="BD1001" s="773"/>
      <c r="BE1001" s="773"/>
      <c r="BF1001" s="773"/>
      <c r="BG1001" s="773"/>
      <c r="BH1001" s="773"/>
      <c r="BI1001" s="773"/>
      <c r="BJ1001" s="773"/>
      <c r="BK1001" s="773"/>
      <c r="BL1001" s="773"/>
      <c r="BM1001" s="773"/>
      <c r="BN1001" s="773"/>
      <c r="BO1001" s="773"/>
      <c r="BP1001" s="773"/>
      <c r="BQ1001" s="773"/>
      <c r="BR1001" s="773"/>
      <c r="BS1001" s="773"/>
      <c r="BT1001" s="773"/>
      <c r="BU1001" s="773"/>
      <c r="BV1001" s="773"/>
      <c r="BW1001" s="773"/>
      <c r="BX1001" s="773"/>
      <c r="BY1001" s="773"/>
      <c r="BZ1001" s="773"/>
      <c r="CA1001" s="773"/>
      <c r="CB1001" s="773"/>
      <c r="CC1001" s="773"/>
      <c r="CD1001" s="773"/>
      <c r="CE1001" s="773"/>
      <c r="CF1001" s="773"/>
      <c r="CG1001" s="773"/>
      <c r="CH1001" s="773"/>
      <c r="CI1001" s="773"/>
      <c r="CJ1001" s="773"/>
      <c r="CK1001" s="773"/>
      <c r="CL1001" s="773"/>
      <c r="CM1001" s="773"/>
      <c r="CN1001" s="773"/>
      <c r="CO1001" s="773"/>
      <c r="CP1001" s="773"/>
      <c r="CQ1001" s="773"/>
      <c r="CR1001" s="773"/>
      <c r="CS1001" s="773"/>
      <c r="CT1001" s="773"/>
      <c r="CU1001" s="773"/>
      <c r="CV1001" s="773"/>
      <c r="CW1001" s="773"/>
      <c r="CX1001" s="773"/>
      <c r="CY1001" s="773"/>
      <c r="CZ1001" s="773"/>
      <c r="DA1001" s="773"/>
      <c r="DB1001" s="773"/>
      <c r="DC1001" s="773"/>
      <c r="DD1001" s="773"/>
      <c r="DE1001" s="773"/>
      <c r="DF1001" s="773"/>
      <c r="DG1001" s="773"/>
      <c r="DH1001" s="773"/>
      <c r="DI1001" s="773"/>
      <c r="DJ1001" s="773"/>
      <c r="DK1001" s="773"/>
      <c r="DL1001" s="773"/>
      <c r="DM1001" s="773"/>
      <c r="DN1001" s="773"/>
      <c r="DO1001" s="773"/>
      <c r="DP1001" s="773"/>
      <c r="DQ1001" s="773"/>
      <c r="DR1001" s="773"/>
      <c r="DS1001" s="773"/>
      <c r="DT1001" s="773"/>
      <c r="DU1001" s="773"/>
      <c r="DV1001" s="773"/>
      <c r="DW1001" s="773"/>
      <c r="DX1001" s="773"/>
      <c r="DY1001" s="773"/>
      <c r="DZ1001" s="773"/>
      <c r="EA1001" s="773"/>
      <c r="EB1001" s="773"/>
      <c r="EC1001" s="773"/>
      <c r="ED1001" s="773"/>
      <c r="EE1001" s="773"/>
      <c r="EF1001" s="773"/>
      <c r="EG1001" s="773"/>
      <c r="EH1001" s="773"/>
      <c r="EI1001" s="773"/>
      <c r="EJ1001" s="773"/>
      <c r="EK1001" s="773"/>
      <c r="EL1001" s="773"/>
      <c r="EM1001" s="773"/>
      <c r="EN1001" s="773"/>
      <c r="EO1001" s="773"/>
      <c r="EP1001" s="773"/>
      <c r="EQ1001" s="773"/>
      <c r="ER1001" s="773"/>
      <c r="ES1001" s="773"/>
      <c r="ET1001" s="773"/>
      <c r="EU1001" s="773"/>
      <c r="EV1001" s="773"/>
      <c r="EW1001" s="773"/>
      <c r="EX1001" s="773"/>
      <c r="EY1001" s="773"/>
      <c r="EZ1001" s="773"/>
      <c r="FA1001" s="773"/>
      <c r="FB1001" s="773"/>
      <c r="FC1001" s="773"/>
      <c r="FD1001" s="773"/>
      <c r="FE1001" s="773"/>
      <c r="FF1001" s="773"/>
      <c r="FG1001" s="773"/>
      <c r="FH1001" s="773"/>
      <c r="FI1001" s="773"/>
      <c r="FJ1001" s="773"/>
      <c r="FK1001" s="773"/>
      <c r="FL1001" s="773"/>
      <c r="FM1001" s="773"/>
      <c r="FN1001" s="773"/>
      <c r="FO1001" s="773"/>
      <c r="FP1001" s="773"/>
      <c r="FQ1001" s="773"/>
      <c r="FR1001" s="773"/>
      <c r="FS1001" s="773"/>
      <c r="FT1001" s="773"/>
      <c r="FU1001" s="773"/>
      <c r="FV1001" s="773"/>
      <c r="FW1001" s="773"/>
      <c r="FX1001" s="773"/>
      <c r="FY1001" s="773"/>
      <c r="FZ1001" s="773"/>
      <c r="GA1001" s="773"/>
      <c r="GB1001" s="773"/>
      <c r="GC1001" s="773"/>
      <c r="GD1001" s="773"/>
      <c r="GE1001" s="773"/>
      <c r="GF1001" s="773"/>
      <c r="GG1001" s="773"/>
      <c r="GH1001" s="773"/>
      <c r="GI1001" s="773"/>
      <c r="GJ1001" s="773"/>
      <c r="GK1001" s="773"/>
      <c r="GL1001" s="773"/>
      <c r="GM1001" s="773"/>
      <c r="GN1001" s="773"/>
      <c r="GO1001" s="773"/>
      <c r="GP1001" s="773"/>
      <c r="GQ1001" s="773"/>
      <c r="GR1001" s="773"/>
      <c r="GS1001" s="773"/>
      <c r="GT1001" s="773"/>
      <c r="GU1001" s="773"/>
      <c r="GV1001" s="773"/>
      <c r="GW1001" s="773"/>
      <c r="GX1001" s="773"/>
      <c r="GY1001" s="773"/>
      <c r="GZ1001" s="773"/>
      <c r="HA1001" s="773"/>
      <c r="HB1001" s="773"/>
      <c r="HC1001" s="773"/>
      <c r="HD1001" s="773"/>
      <c r="HE1001" s="773"/>
      <c r="HF1001" s="773"/>
      <c r="HG1001" s="773"/>
      <c r="HH1001" s="773"/>
      <c r="HI1001" s="773"/>
      <c r="HJ1001" s="773"/>
      <c r="HK1001" s="773"/>
      <c r="HL1001" s="773"/>
      <c r="HM1001" s="773"/>
      <c r="HN1001" s="773"/>
      <c r="HO1001" s="773"/>
      <c r="HP1001" s="773"/>
      <c r="HQ1001" s="773"/>
      <c r="HR1001" s="773"/>
      <c r="HS1001" s="773"/>
      <c r="HT1001" s="773"/>
      <c r="HU1001" s="773"/>
      <c r="HV1001" s="773"/>
      <c r="HW1001" s="773"/>
      <c r="HX1001" s="773"/>
      <c r="HY1001" s="773"/>
      <c r="HZ1001" s="773"/>
      <c r="IA1001" s="773"/>
      <c r="IB1001" s="773"/>
      <c r="IC1001" s="773"/>
      <c r="ID1001" s="773"/>
      <c r="IE1001" s="773"/>
      <c r="IF1001" s="773"/>
      <c r="IG1001" s="773"/>
      <c r="IH1001" s="773"/>
      <c r="II1001" s="773"/>
      <c r="IJ1001" s="773"/>
      <c r="IK1001" s="773"/>
      <c r="IL1001" s="773"/>
      <c r="IM1001" s="773"/>
      <c r="IN1001" s="773"/>
      <c r="IO1001" s="773"/>
      <c r="IP1001" s="773"/>
      <c r="IQ1001" s="773"/>
      <c r="IR1001" s="773"/>
    </row>
    <row r="1002" spans="1:252" ht="13.5" x14ac:dyDescent="0.2">
      <c r="A1002" s="606">
        <v>71</v>
      </c>
      <c r="B1002" s="637" t="s">
        <v>1902</v>
      </c>
      <c r="C1002" s="660" t="s">
        <v>701</v>
      </c>
      <c r="D1002" s="575">
        <v>1</v>
      </c>
      <c r="E1002" s="575">
        <v>2005</v>
      </c>
      <c r="F1002" s="1074">
        <v>116.886</v>
      </c>
      <c r="G1002" s="784">
        <f t="shared" si="33"/>
        <v>116.886</v>
      </c>
      <c r="H1002" s="1075">
        <v>100</v>
      </c>
      <c r="I1002" s="784">
        <f t="shared" si="34"/>
        <v>0</v>
      </c>
      <c r="J1002" s="635"/>
      <c r="K1002" s="693"/>
      <c r="L1002" s="693"/>
      <c r="M1002" s="635"/>
      <c r="N1002" s="693"/>
      <c r="O1002" s="693"/>
      <c r="P1002" s="1841"/>
      <c r="Q1002" s="773"/>
      <c r="R1002" s="773"/>
      <c r="S1002" s="773"/>
      <c r="T1002" s="773"/>
      <c r="U1002" s="773"/>
      <c r="V1002" s="773"/>
      <c r="W1002" s="773"/>
      <c r="X1002" s="773"/>
      <c r="Y1002" s="773"/>
      <c r="Z1002" s="773"/>
      <c r="AA1002" s="773"/>
      <c r="AB1002" s="773"/>
      <c r="AC1002" s="773"/>
      <c r="AD1002" s="773"/>
      <c r="AE1002" s="773"/>
      <c r="AF1002" s="773"/>
      <c r="AG1002" s="773"/>
      <c r="AH1002" s="773"/>
      <c r="AI1002" s="773"/>
      <c r="AJ1002" s="773"/>
      <c r="AK1002" s="773"/>
      <c r="AL1002" s="773"/>
      <c r="AM1002" s="773"/>
      <c r="AN1002" s="773"/>
      <c r="AO1002" s="773"/>
      <c r="AP1002" s="773"/>
      <c r="AQ1002" s="773"/>
      <c r="AR1002" s="773"/>
      <c r="AS1002" s="773"/>
      <c r="AT1002" s="773"/>
      <c r="AU1002" s="773"/>
      <c r="AV1002" s="773"/>
      <c r="AW1002" s="773"/>
      <c r="AX1002" s="773"/>
      <c r="AY1002" s="773"/>
      <c r="AZ1002" s="773"/>
      <c r="BA1002" s="773"/>
      <c r="BB1002" s="773"/>
      <c r="BC1002" s="773"/>
      <c r="BD1002" s="773"/>
      <c r="BE1002" s="773"/>
      <c r="BF1002" s="773"/>
      <c r="BG1002" s="773"/>
      <c r="BH1002" s="773"/>
      <c r="BI1002" s="773"/>
      <c r="BJ1002" s="773"/>
      <c r="BK1002" s="773"/>
      <c r="BL1002" s="773"/>
      <c r="BM1002" s="773"/>
      <c r="BN1002" s="773"/>
      <c r="BO1002" s="773"/>
      <c r="BP1002" s="773"/>
      <c r="BQ1002" s="773"/>
      <c r="BR1002" s="773"/>
      <c r="BS1002" s="773"/>
      <c r="BT1002" s="773"/>
      <c r="BU1002" s="773"/>
      <c r="BV1002" s="773"/>
      <c r="BW1002" s="773"/>
      <c r="BX1002" s="773"/>
      <c r="BY1002" s="773"/>
      <c r="BZ1002" s="773"/>
      <c r="CA1002" s="773"/>
      <c r="CB1002" s="773"/>
      <c r="CC1002" s="773"/>
      <c r="CD1002" s="773"/>
      <c r="CE1002" s="773"/>
      <c r="CF1002" s="773"/>
      <c r="CG1002" s="773"/>
      <c r="CH1002" s="773"/>
      <c r="CI1002" s="773"/>
      <c r="CJ1002" s="773"/>
      <c r="CK1002" s="773"/>
      <c r="CL1002" s="773"/>
      <c r="CM1002" s="773"/>
      <c r="CN1002" s="773"/>
      <c r="CO1002" s="773"/>
      <c r="CP1002" s="773"/>
      <c r="CQ1002" s="773"/>
      <c r="CR1002" s="773"/>
      <c r="CS1002" s="773"/>
      <c r="CT1002" s="773"/>
      <c r="CU1002" s="773"/>
      <c r="CV1002" s="773"/>
      <c r="CW1002" s="773"/>
      <c r="CX1002" s="773"/>
      <c r="CY1002" s="773"/>
      <c r="CZ1002" s="773"/>
      <c r="DA1002" s="773"/>
      <c r="DB1002" s="773"/>
      <c r="DC1002" s="773"/>
      <c r="DD1002" s="773"/>
      <c r="DE1002" s="773"/>
      <c r="DF1002" s="773"/>
      <c r="DG1002" s="773"/>
      <c r="DH1002" s="773"/>
      <c r="DI1002" s="773"/>
      <c r="DJ1002" s="773"/>
      <c r="DK1002" s="773"/>
      <c r="DL1002" s="773"/>
      <c r="DM1002" s="773"/>
      <c r="DN1002" s="773"/>
      <c r="DO1002" s="773"/>
      <c r="DP1002" s="773"/>
      <c r="DQ1002" s="773"/>
      <c r="DR1002" s="773"/>
      <c r="DS1002" s="773"/>
      <c r="DT1002" s="773"/>
      <c r="DU1002" s="773"/>
      <c r="DV1002" s="773"/>
      <c r="DW1002" s="773"/>
      <c r="DX1002" s="773"/>
      <c r="DY1002" s="773"/>
      <c r="DZ1002" s="773"/>
      <c r="EA1002" s="773"/>
      <c r="EB1002" s="773"/>
      <c r="EC1002" s="773"/>
      <c r="ED1002" s="773"/>
      <c r="EE1002" s="773"/>
      <c r="EF1002" s="773"/>
      <c r="EG1002" s="773"/>
      <c r="EH1002" s="773"/>
      <c r="EI1002" s="773"/>
      <c r="EJ1002" s="773"/>
      <c r="EK1002" s="773"/>
      <c r="EL1002" s="773"/>
      <c r="EM1002" s="773"/>
      <c r="EN1002" s="773"/>
      <c r="EO1002" s="773"/>
      <c r="EP1002" s="773"/>
      <c r="EQ1002" s="773"/>
      <c r="ER1002" s="773"/>
      <c r="ES1002" s="773"/>
      <c r="ET1002" s="773"/>
      <c r="EU1002" s="773"/>
      <c r="EV1002" s="773"/>
      <c r="EW1002" s="773"/>
      <c r="EX1002" s="773"/>
      <c r="EY1002" s="773"/>
      <c r="EZ1002" s="773"/>
      <c r="FA1002" s="773"/>
      <c r="FB1002" s="773"/>
      <c r="FC1002" s="773"/>
      <c r="FD1002" s="773"/>
      <c r="FE1002" s="773"/>
      <c r="FF1002" s="773"/>
      <c r="FG1002" s="773"/>
      <c r="FH1002" s="773"/>
      <c r="FI1002" s="773"/>
      <c r="FJ1002" s="773"/>
      <c r="FK1002" s="773"/>
      <c r="FL1002" s="773"/>
      <c r="FM1002" s="773"/>
      <c r="FN1002" s="773"/>
      <c r="FO1002" s="773"/>
      <c r="FP1002" s="773"/>
      <c r="FQ1002" s="773"/>
      <c r="FR1002" s="773"/>
      <c r="FS1002" s="773"/>
      <c r="FT1002" s="773"/>
      <c r="FU1002" s="773"/>
      <c r="FV1002" s="773"/>
      <c r="FW1002" s="773"/>
      <c r="FX1002" s="773"/>
      <c r="FY1002" s="773"/>
      <c r="FZ1002" s="773"/>
      <c r="GA1002" s="773"/>
      <c r="GB1002" s="773"/>
      <c r="GC1002" s="773"/>
      <c r="GD1002" s="773"/>
      <c r="GE1002" s="773"/>
      <c r="GF1002" s="773"/>
      <c r="GG1002" s="773"/>
      <c r="GH1002" s="773"/>
      <c r="GI1002" s="773"/>
      <c r="GJ1002" s="773"/>
      <c r="GK1002" s="773"/>
      <c r="GL1002" s="773"/>
      <c r="GM1002" s="773"/>
      <c r="GN1002" s="773"/>
      <c r="GO1002" s="773"/>
      <c r="GP1002" s="773"/>
      <c r="GQ1002" s="773"/>
      <c r="GR1002" s="773"/>
      <c r="GS1002" s="773"/>
      <c r="GT1002" s="773"/>
      <c r="GU1002" s="773"/>
      <c r="GV1002" s="773"/>
      <c r="GW1002" s="773"/>
      <c r="GX1002" s="773"/>
      <c r="GY1002" s="773"/>
      <c r="GZ1002" s="773"/>
      <c r="HA1002" s="773"/>
      <c r="HB1002" s="773"/>
      <c r="HC1002" s="773"/>
      <c r="HD1002" s="773"/>
      <c r="HE1002" s="773"/>
      <c r="HF1002" s="773"/>
      <c r="HG1002" s="773"/>
      <c r="HH1002" s="773"/>
      <c r="HI1002" s="773"/>
      <c r="HJ1002" s="773"/>
      <c r="HK1002" s="773"/>
      <c r="HL1002" s="773"/>
      <c r="HM1002" s="773"/>
      <c r="HN1002" s="773"/>
      <c r="HO1002" s="773"/>
      <c r="HP1002" s="773"/>
      <c r="HQ1002" s="773"/>
      <c r="HR1002" s="773"/>
      <c r="HS1002" s="773"/>
      <c r="HT1002" s="773"/>
      <c r="HU1002" s="773"/>
      <c r="HV1002" s="773"/>
      <c r="HW1002" s="773"/>
      <c r="HX1002" s="773"/>
      <c r="HY1002" s="773"/>
      <c r="HZ1002" s="773"/>
      <c r="IA1002" s="773"/>
      <c r="IB1002" s="773"/>
      <c r="IC1002" s="773"/>
      <c r="ID1002" s="773"/>
      <c r="IE1002" s="773"/>
      <c r="IF1002" s="773"/>
      <c r="IG1002" s="773"/>
      <c r="IH1002" s="773"/>
      <c r="II1002" s="773"/>
      <c r="IJ1002" s="773"/>
      <c r="IK1002" s="773"/>
      <c r="IL1002" s="773"/>
      <c r="IM1002" s="773"/>
      <c r="IN1002" s="773"/>
      <c r="IO1002" s="773"/>
      <c r="IP1002" s="773"/>
      <c r="IQ1002" s="773"/>
      <c r="IR1002" s="773"/>
    </row>
    <row r="1003" spans="1:252" ht="13.5" x14ac:dyDescent="0.2">
      <c r="A1003" s="606">
        <v>72</v>
      </c>
      <c r="B1003" s="637" t="s">
        <v>2102</v>
      </c>
      <c r="C1003" s="660" t="s">
        <v>701</v>
      </c>
      <c r="D1003" s="575">
        <v>1</v>
      </c>
      <c r="E1003" s="651">
        <v>2006</v>
      </c>
      <c r="F1003" s="1074">
        <v>145.55199999999999</v>
      </c>
      <c r="G1003" s="784">
        <f t="shared" si="33"/>
        <v>145.55199999999999</v>
      </c>
      <c r="H1003" s="1075">
        <v>100</v>
      </c>
      <c r="I1003" s="784">
        <f t="shared" si="34"/>
        <v>0</v>
      </c>
      <c r="J1003" s="635"/>
      <c r="K1003" s="693"/>
      <c r="L1003" s="693"/>
      <c r="M1003" s="635"/>
      <c r="N1003" s="693"/>
      <c r="O1003" s="693"/>
      <c r="P1003" s="1841"/>
      <c r="Q1003" s="773"/>
      <c r="R1003" s="773"/>
      <c r="S1003" s="773"/>
      <c r="T1003" s="773"/>
      <c r="U1003" s="773"/>
      <c r="V1003" s="773"/>
      <c r="W1003" s="773"/>
      <c r="X1003" s="773"/>
      <c r="Y1003" s="773"/>
      <c r="Z1003" s="773"/>
      <c r="AA1003" s="773"/>
      <c r="AB1003" s="773"/>
      <c r="AC1003" s="773"/>
      <c r="AD1003" s="773"/>
      <c r="AE1003" s="773"/>
      <c r="AF1003" s="773"/>
      <c r="AG1003" s="773"/>
      <c r="AH1003" s="773"/>
      <c r="AI1003" s="773"/>
      <c r="AJ1003" s="773"/>
      <c r="AK1003" s="773"/>
      <c r="AL1003" s="773"/>
      <c r="AM1003" s="773"/>
      <c r="AN1003" s="773"/>
      <c r="AO1003" s="773"/>
      <c r="AP1003" s="773"/>
      <c r="AQ1003" s="773"/>
      <c r="AR1003" s="773"/>
      <c r="AS1003" s="773"/>
      <c r="AT1003" s="773"/>
      <c r="AU1003" s="773"/>
      <c r="AV1003" s="773"/>
      <c r="AW1003" s="773"/>
      <c r="AX1003" s="773"/>
      <c r="AY1003" s="773"/>
      <c r="AZ1003" s="773"/>
      <c r="BA1003" s="773"/>
      <c r="BB1003" s="773"/>
      <c r="BC1003" s="773"/>
      <c r="BD1003" s="773"/>
      <c r="BE1003" s="773"/>
      <c r="BF1003" s="773"/>
      <c r="BG1003" s="773"/>
      <c r="BH1003" s="773"/>
      <c r="BI1003" s="773"/>
      <c r="BJ1003" s="773"/>
      <c r="BK1003" s="773"/>
      <c r="BL1003" s="773"/>
      <c r="BM1003" s="773"/>
      <c r="BN1003" s="773"/>
      <c r="BO1003" s="773"/>
      <c r="BP1003" s="773"/>
      <c r="BQ1003" s="773"/>
      <c r="BR1003" s="773"/>
      <c r="BS1003" s="773"/>
      <c r="BT1003" s="773"/>
      <c r="BU1003" s="773"/>
      <c r="BV1003" s="773"/>
      <c r="BW1003" s="773"/>
      <c r="BX1003" s="773"/>
      <c r="BY1003" s="773"/>
      <c r="BZ1003" s="773"/>
      <c r="CA1003" s="773"/>
      <c r="CB1003" s="773"/>
      <c r="CC1003" s="773"/>
      <c r="CD1003" s="773"/>
      <c r="CE1003" s="773"/>
      <c r="CF1003" s="773"/>
      <c r="CG1003" s="773"/>
      <c r="CH1003" s="773"/>
      <c r="CI1003" s="773"/>
      <c r="CJ1003" s="773"/>
      <c r="CK1003" s="773"/>
      <c r="CL1003" s="773"/>
      <c r="CM1003" s="773"/>
      <c r="CN1003" s="773"/>
      <c r="CO1003" s="773"/>
      <c r="CP1003" s="773"/>
      <c r="CQ1003" s="773"/>
      <c r="CR1003" s="773"/>
      <c r="CS1003" s="773"/>
      <c r="CT1003" s="773"/>
      <c r="CU1003" s="773"/>
      <c r="CV1003" s="773"/>
      <c r="CW1003" s="773"/>
      <c r="CX1003" s="773"/>
      <c r="CY1003" s="773"/>
      <c r="CZ1003" s="773"/>
      <c r="DA1003" s="773"/>
      <c r="DB1003" s="773"/>
      <c r="DC1003" s="773"/>
      <c r="DD1003" s="773"/>
      <c r="DE1003" s="773"/>
      <c r="DF1003" s="773"/>
      <c r="DG1003" s="773"/>
      <c r="DH1003" s="773"/>
      <c r="DI1003" s="773"/>
      <c r="DJ1003" s="773"/>
      <c r="DK1003" s="773"/>
      <c r="DL1003" s="773"/>
      <c r="DM1003" s="773"/>
      <c r="DN1003" s="773"/>
      <c r="DO1003" s="773"/>
      <c r="DP1003" s="773"/>
      <c r="DQ1003" s="773"/>
      <c r="DR1003" s="773"/>
      <c r="DS1003" s="773"/>
      <c r="DT1003" s="773"/>
      <c r="DU1003" s="773"/>
      <c r="DV1003" s="773"/>
      <c r="DW1003" s="773"/>
      <c r="DX1003" s="773"/>
      <c r="DY1003" s="773"/>
      <c r="DZ1003" s="773"/>
      <c r="EA1003" s="773"/>
      <c r="EB1003" s="773"/>
      <c r="EC1003" s="773"/>
      <c r="ED1003" s="773"/>
      <c r="EE1003" s="773"/>
      <c r="EF1003" s="773"/>
      <c r="EG1003" s="773"/>
      <c r="EH1003" s="773"/>
      <c r="EI1003" s="773"/>
      <c r="EJ1003" s="773"/>
      <c r="EK1003" s="773"/>
      <c r="EL1003" s="773"/>
      <c r="EM1003" s="773"/>
      <c r="EN1003" s="773"/>
      <c r="EO1003" s="773"/>
      <c r="EP1003" s="773"/>
      <c r="EQ1003" s="773"/>
      <c r="ER1003" s="773"/>
      <c r="ES1003" s="773"/>
      <c r="ET1003" s="773"/>
      <c r="EU1003" s="773"/>
      <c r="EV1003" s="773"/>
      <c r="EW1003" s="773"/>
      <c r="EX1003" s="773"/>
      <c r="EY1003" s="773"/>
      <c r="EZ1003" s="773"/>
      <c r="FA1003" s="773"/>
      <c r="FB1003" s="773"/>
      <c r="FC1003" s="773"/>
      <c r="FD1003" s="773"/>
      <c r="FE1003" s="773"/>
      <c r="FF1003" s="773"/>
      <c r="FG1003" s="773"/>
      <c r="FH1003" s="773"/>
      <c r="FI1003" s="773"/>
      <c r="FJ1003" s="773"/>
      <c r="FK1003" s="773"/>
      <c r="FL1003" s="773"/>
      <c r="FM1003" s="773"/>
      <c r="FN1003" s="773"/>
      <c r="FO1003" s="773"/>
      <c r="FP1003" s="773"/>
      <c r="FQ1003" s="773"/>
      <c r="FR1003" s="773"/>
      <c r="FS1003" s="773"/>
      <c r="FT1003" s="773"/>
      <c r="FU1003" s="773"/>
      <c r="FV1003" s="773"/>
      <c r="FW1003" s="773"/>
      <c r="FX1003" s="773"/>
      <c r="FY1003" s="773"/>
      <c r="FZ1003" s="773"/>
      <c r="GA1003" s="773"/>
      <c r="GB1003" s="773"/>
      <c r="GC1003" s="773"/>
      <c r="GD1003" s="773"/>
      <c r="GE1003" s="773"/>
      <c r="GF1003" s="773"/>
      <c r="GG1003" s="773"/>
      <c r="GH1003" s="773"/>
      <c r="GI1003" s="773"/>
      <c r="GJ1003" s="773"/>
      <c r="GK1003" s="773"/>
      <c r="GL1003" s="773"/>
      <c r="GM1003" s="773"/>
      <c r="GN1003" s="773"/>
      <c r="GO1003" s="773"/>
      <c r="GP1003" s="773"/>
      <c r="GQ1003" s="773"/>
      <c r="GR1003" s="773"/>
      <c r="GS1003" s="773"/>
      <c r="GT1003" s="773"/>
      <c r="GU1003" s="773"/>
      <c r="GV1003" s="773"/>
      <c r="GW1003" s="773"/>
      <c r="GX1003" s="773"/>
      <c r="GY1003" s="773"/>
      <c r="GZ1003" s="773"/>
      <c r="HA1003" s="773"/>
      <c r="HB1003" s="773"/>
      <c r="HC1003" s="773"/>
      <c r="HD1003" s="773"/>
      <c r="HE1003" s="773"/>
      <c r="HF1003" s="773"/>
      <c r="HG1003" s="773"/>
      <c r="HH1003" s="773"/>
      <c r="HI1003" s="773"/>
      <c r="HJ1003" s="773"/>
      <c r="HK1003" s="773"/>
      <c r="HL1003" s="773"/>
      <c r="HM1003" s="773"/>
      <c r="HN1003" s="773"/>
      <c r="HO1003" s="773"/>
      <c r="HP1003" s="773"/>
      <c r="HQ1003" s="773"/>
      <c r="HR1003" s="773"/>
      <c r="HS1003" s="773"/>
      <c r="HT1003" s="773"/>
      <c r="HU1003" s="773"/>
      <c r="HV1003" s="773"/>
      <c r="HW1003" s="773"/>
      <c r="HX1003" s="773"/>
      <c r="HY1003" s="773"/>
      <c r="HZ1003" s="773"/>
      <c r="IA1003" s="773"/>
      <c r="IB1003" s="773"/>
      <c r="IC1003" s="773"/>
      <c r="ID1003" s="773"/>
      <c r="IE1003" s="773"/>
      <c r="IF1003" s="773"/>
      <c r="IG1003" s="773"/>
      <c r="IH1003" s="773"/>
      <c r="II1003" s="773"/>
      <c r="IJ1003" s="773"/>
      <c r="IK1003" s="773"/>
      <c r="IL1003" s="773"/>
      <c r="IM1003" s="773"/>
      <c r="IN1003" s="773"/>
      <c r="IO1003" s="773"/>
      <c r="IP1003" s="773"/>
      <c r="IQ1003" s="773"/>
      <c r="IR1003" s="773"/>
    </row>
    <row r="1004" spans="1:252" ht="13.5" x14ac:dyDescent="0.2">
      <c r="A1004" s="606">
        <v>73</v>
      </c>
      <c r="B1004" s="637" t="s">
        <v>1904</v>
      </c>
      <c r="C1004" s="660" t="s">
        <v>701</v>
      </c>
      <c r="D1004" s="575">
        <v>11</v>
      </c>
      <c r="E1004" s="660">
        <v>2008</v>
      </c>
      <c r="F1004" s="1074">
        <v>1108.8</v>
      </c>
      <c r="G1004" s="784">
        <f t="shared" si="33"/>
        <v>1108.8</v>
      </c>
      <c r="H1004" s="1075">
        <v>100</v>
      </c>
      <c r="I1004" s="784">
        <f t="shared" si="34"/>
        <v>0</v>
      </c>
      <c r="J1004" s="635"/>
      <c r="K1004" s="693"/>
      <c r="L1004" s="693"/>
      <c r="M1004" s="635"/>
      <c r="N1004" s="693"/>
      <c r="O1004" s="693"/>
      <c r="P1004" s="1841"/>
      <c r="Q1004" s="773"/>
      <c r="R1004" s="773"/>
      <c r="S1004" s="773"/>
      <c r="T1004" s="773"/>
      <c r="U1004" s="773"/>
      <c r="V1004" s="773"/>
      <c r="W1004" s="773"/>
      <c r="X1004" s="773"/>
      <c r="Y1004" s="773"/>
      <c r="Z1004" s="773"/>
      <c r="AA1004" s="773"/>
      <c r="AB1004" s="773"/>
      <c r="AC1004" s="773"/>
      <c r="AD1004" s="773"/>
      <c r="AE1004" s="773"/>
      <c r="AF1004" s="773"/>
      <c r="AG1004" s="773"/>
      <c r="AH1004" s="773"/>
      <c r="AI1004" s="773"/>
      <c r="AJ1004" s="773"/>
      <c r="AK1004" s="773"/>
      <c r="AL1004" s="773"/>
      <c r="AM1004" s="773"/>
      <c r="AN1004" s="773"/>
      <c r="AO1004" s="773"/>
      <c r="AP1004" s="773"/>
      <c r="AQ1004" s="773"/>
      <c r="AR1004" s="773"/>
      <c r="AS1004" s="773"/>
      <c r="AT1004" s="773"/>
      <c r="AU1004" s="773"/>
      <c r="AV1004" s="773"/>
      <c r="AW1004" s="773"/>
      <c r="AX1004" s="773"/>
      <c r="AY1004" s="773"/>
      <c r="AZ1004" s="773"/>
      <c r="BA1004" s="773"/>
      <c r="BB1004" s="773"/>
      <c r="BC1004" s="773"/>
      <c r="BD1004" s="773"/>
      <c r="BE1004" s="773"/>
      <c r="BF1004" s="773"/>
      <c r="BG1004" s="773"/>
      <c r="BH1004" s="773"/>
      <c r="BI1004" s="773"/>
      <c r="BJ1004" s="773"/>
      <c r="BK1004" s="773"/>
      <c r="BL1004" s="773"/>
      <c r="BM1004" s="773"/>
      <c r="BN1004" s="773"/>
      <c r="BO1004" s="773"/>
      <c r="BP1004" s="773"/>
      <c r="BQ1004" s="773"/>
      <c r="BR1004" s="773"/>
      <c r="BS1004" s="773"/>
      <c r="BT1004" s="773"/>
      <c r="BU1004" s="773"/>
      <c r="BV1004" s="773"/>
      <c r="BW1004" s="773"/>
      <c r="BX1004" s="773"/>
      <c r="BY1004" s="773"/>
      <c r="BZ1004" s="773"/>
      <c r="CA1004" s="773"/>
      <c r="CB1004" s="773"/>
      <c r="CC1004" s="773"/>
      <c r="CD1004" s="773"/>
      <c r="CE1004" s="773"/>
      <c r="CF1004" s="773"/>
      <c r="CG1004" s="773"/>
      <c r="CH1004" s="773"/>
      <c r="CI1004" s="773"/>
      <c r="CJ1004" s="773"/>
      <c r="CK1004" s="773"/>
      <c r="CL1004" s="773"/>
      <c r="CM1004" s="773"/>
      <c r="CN1004" s="773"/>
      <c r="CO1004" s="773"/>
      <c r="CP1004" s="773"/>
      <c r="CQ1004" s="773"/>
      <c r="CR1004" s="773"/>
      <c r="CS1004" s="773"/>
      <c r="CT1004" s="773"/>
      <c r="CU1004" s="773"/>
      <c r="CV1004" s="773"/>
      <c r="CW1004" s="773"/>
      <c r="CX1004" s="773"/>
      <c r="CY1004" s="773"/>
      <c r="CZ1004" s="773"/>
      <c r="DA1004" s="773"/>
      <c r="DB1004" s="773"/>
      <c r="DC1004" s="773"/>
      <c r="DD1004" s="773"/>
      <c r="DE1004" s="773"/>
      <c r="DF1004" s="773"/>
      <c r="DG1004" s="773"/>
      <c r="DH1004" s="773"/>
      <c r="DI1004" s="773"/>
      <c r="DJ1004" s="773"/>
      <c r="DK1004" s="773"/>
      <c r="DL1004" s="773"/>
      <c r="DM1004" s="773"/>
      <c r="DN1004" s="773"/>
      <c r="DO1004" s="773"/>
      <c r="DP1004" s="773"/>
      <c r="DQ1004" s="773"/>
      <c r="DR1004" s="773"/>
      <c r="DS1004" s="773"/>
      <c r="DT1004" s="773"/>
      <c r="DU1004" s="773"/>
      <c r="DV1004" s="773"/>
      <c r="DW1004" s="773"/>
      <c r="DX1004" s="773"/>
      <c r="DY1004" s="773"/>
      <c r="DZ1004" s="773"/>
      <c r="EA1004" s="773"/>
      <c r="EB1004" s="773"/>
      <c r="EC1004" s="773"/>
      <c r="ED1004" s="773"/>
      <c r="EE1004" s="773"/>
      <c r="EF1004" s="773"/>
      <c r="EG1004" s="773"/>
      <c r="EH1004" s="773"/>
      <c r="EI1004" s="773"/>
      <c r="EJ1004" s="773"/>
      <c r="EK1004" s="773"/>
      <c r="EL1004" s="773"/>
      <c r="EM1004" s="773"/>
      <c r="EN1004" s="773"/>
      <c r="EO1004" s="773"/>
      <c r="EP1004" s="773"/>
      <c r="EQ1004" s="773"/>
      <c r="ER1004" s="773"/>
      <c r="ES1004" s="773"/>
      <c r="ET1004" s="773"/>
      <c r="EU1004" s="773"/>
      <c r="EV1004" s="773"/>
      <c r="EW1004" s="773"/>
      <c r="EX1004" s="773"/>
      <c r="EY1004" s="773"/>
      <c r="EZ1004" s="773"/>
      <c r="FA1004" s="773"/>
      <c r="FB1004" s="773"/>
      <c r="FC1004" s="773"/>
      <c r="FD1004" s="773"/>
      <c r="FE1004" s="773"/>
      <c r="FF1004" s="773"/>
      <c r="FG1004" s="773"/>
      <c r="FH1004" s="773"/>
      <c r="FI1004" s="773"/>
      <c r="FJ1004" s="773"/>
      <c r="FK1004" s="773"/>
      <c r="FL1004" s="773"/>
      <c r="FM1004" s="773"/>
      <c r="FN1004" s="773"/>
      <c r="FO1004" s="773"/>
      <c r="FP1004" s="773"/>
      <c r="FQ1004" s="773"/>
      <c r="FR1004" s="773"/>
      <c r="FS1004" s="773"/>
      <c r="FT1004" s="773"/>
      <c r="FU1004" s="773"/>
      <c r="FV1004" s="773"/>
      <c r="FW1004" s="773"/>
      <c r="FX1004" s="773"/>
      <c r="FY1004" s="773"/>
      <c r="FZ1004" s="773"/>
      <c r="GA1004" s="773"/>
      <c r="GB1004" s="773"/>
      <c r="GC1004" s="773"/>
      <c r="GD1004" s="773"/>
      <c r="GE1004" s="773"/>
      <c r="GF1004" s="773"/>
      <c r="GG1004" s="773"/>
      <c r="GH1004" s="773"/>
      <c r="GI1004" s="773"/>
      <c r="GJ1004" s="773"/>
      <c r="GK1004" s="773"/>
      <c r="GL1004" s="773"/>
      <c r="GM1004" s="773"/>
      <c r="GN1004" s="773"/>
      <c r="GO1004" s="773"/>
      <c r="GP1004" s="773"/>
      <c r="GQ1004" s="773"/>
      <c r="GR1004" s="773"/>
      <c r="GS1004" s="773"/>
      <c r="GT1004" s="773"/>
      <c r="GU1004" s="773"/>
      <c r="GV1004" s="773"/>
      <c r="GW1004" s="773"/>
      <c r="GX1004" s="773"/>
      <c r="GY1004" s="773"/>
      <c r="GZ1004" s="773"/>
      <c r="HA1004" s="773"/>
      <c r="HB1004" s="773"/>
      <c r="HC1004" s="773"/>
      <c r="HD1004" s="773"/>
      <c r="HE1004" s="773"/>
      <c r="HF1004" s="773"/>
      <c r="HG1004" s="773"/>
      <c r="HH1004" s="773"/>
      <c r="HI1004" s="773"/>
      <c r="HJ1004" s="773"/>
      <c r="HK1004" s="773"/>
      <c r="HL1004" s="773"/>
      <c r="HM1004" s="773"/>
      <c r="HN1004" s="773"/>
      <c r="HO1004" s="773"/>
      <c r="HP1004" s="773"/>
      <c r="HQ1004" s="773"/>
      <c r="HR1004" s="773"/>
      <c r="HS1004" s="773"/>
      <c r="HT1004" s="773"/>
      <c r="HU1004" s="773"/>
      <c r="HV1004" s="773"/>
      <c r="HW1004" s="773"/>
      <c r="HX1004" s="773"/>
      <c r="HY1004" s="773"/>
      <c r="HZ1004" s="773"/>
      <c r="IA1004" s="773"/>
      <c r="IB1004" s="773"/>
      <c r="IC1004" s="773"/>
      <c r="ID1004" s="773"/>
      <c r="IE1004" s="773"/>
      <c r="IF1004" s="773"/>
      <c r="IG1004" s="773"/>
      <c r="IH1004" s="773"/>
      <c r="II1004" s="773"/>
      <c r="IJ1004" s="773"/>
      <c r="IK1004" s="773"/>
      <c r="IL1004" s="773"/>
      <c r="IM1004" s="773"/>
      <c r="IN1004" s="773"/>
      <c r="IO1004" s="773"/>
      <c r="IP1004" s="773"/>
      <c r="IQ1004" s="773"/>
      <c r="IR1004" s="773"/>
    </row>
    <row r="1005" spans="1:252" ht="13.5" x14ac:dyDescent="0.2">
      <c r="A1005" s="606">
        <v>74</v>
      </c>
      <c r="B1005" s="637" t="s">
        <v>1904</v>
      </c>
      <c r="C1005" s="660" t="s">
        <v>701</v>
      </c>
      <c r="D1005" s="575">
        <v>2</v>
      </c>
      <c r="E1005" s="660">
        <v>2008</v>
      </c>
      <c r="F1005" s="1074">
        <v>201.6</v>
      </c>
      <c r="G1005" s="784">
        <f t="shared" si="33"/>
        <v>201.6</v>
      </c>
      <c r="H1005" s="1075">
        <v>100</v>
      </c>
      <c r="I1005" s="784">
        <f t="shared" si="34"/>
        <v>0</v>
      </c>
      <c r="J1005" s="635"/>
      <c r="K1005" s="693"/>
      <c r="L1005" s="693"/>
      <c r="M1005" s="635"/>
      <c r="N1005" s="693"/>
      <c r="O1005" s="693"/>
      <c r="P1005" s="1841"/>
      <c r="Q1005" s="773"/>
      <c r="R1005" s="773"/>
      <c r="S1005" s="773"/>
      <c r="T1005" s="773"/>
      <c r="U1005" s="773"/>
      <c r="V1005" s="773"/>
      <c r="W1005" s="773"/>
      <c r="X1005" s="773"/>
      <c r="Y1005" s="773"/>
      <c r="Z1005" s="773"/>
      <c r="AA1005" s="773"/>
      <c r="AB1005" s="773"/>
      <c r="AC1005" s="773"/>
      <c r="AD1005" s="773"/>
      <c r="AE1005" s="773"/>
      <c r="AF1005" s="773"/>
      <c r="AG1005" s="773"/>
      <c r="AH1005" s="773"/>
      <c r="AI1005" s="773"/>
      <c r="AJ1005" s="773"/>
      <c r="AK1005" s="773"/>
      <c r="AL1005" s="773"/>
      <c r="AM1005" s="773"/>
      <c r="AN1005" s="773"/>
      <c r="AO1005" s="773"/>
      <c r="AP1005" s="773"/>
      <c r="AQ1005" s="773"/>
      <c r="AR1005" s="773"/>
      <c r="AS1005" s="773"/>
      <c r="AT1005" s="773"/>
      <c r="AU1005" s="773"/>
      <c r="AV1005" s="773"/>
      <c r="AW1005" s="773"/>
      <c r="AX1005" s="773"/>
      <c r="AY1005" s="773"/>
      <c r="AZ1005" s="773"/>
      <c r="BA1005" s="773"/>
      <c r="BB1005" s="773"/>
      <c r="BC1005" s="773"/>
      <c r="BD1005" s="773"/>
      <c r="BE1005" s="773"/>
      <c r="BF1005" s="773"/>
      <c r="BG1005" s="773"/>
      <c r="BH1005" s="773"/>
      <c r="BI1005" s="773"/>
      <c r="BJ1005" s="773"/>
      <c r="BK1005" s="773"/>
      <c r="BL1005" s="773"/>
      <c r="BM1005" s="773"/>
      <c r="BN1005" s="773"/>
      <c r="BO1005" s="773"/>
      <c r="BP1005" s="773"/>
      <c r="BQ1005" s="773"/>
      <c r="BR1005" s="773"/>
      <c r="BS1005" s="773"/>
      <c r="BT1005" s="773"/>
      <c r="BU1005" s="773"/>
      <c r="BV1005" s="773"/>
      <c r="BW1005" s="773"/>
      <c r="BX1005" s="773"/>
      <c r="BY1005" s="773"/>
      <c r="BZ1005" s="773"/>
      <c r="CA1005" s="773"/>
      <c r="CB1005" s="773"/>
      <c r="CC1005" s="773"/>
      <c r="CD1005" s="773"/>
      <c r="CE1005" s="773"/>
      <c r="CF1005" s="773"/>
      <c r="CG1005" s="773"/>
      <c r="CH1005" s="773"/>
      <c r="CI1005" s="773"/>
      <c r="CJ1005" s="773"/>
      <c r="CK1005" s="773"/>
      <c r="CL1005" s="773"/>
      <c r="CM1005" s="773"/>
      <c r="CN1005" s="773"/>
      <c r="CO1005" s="773"/>
      <c r="CP1005" s="773"/>
      <c r="CQ1005" s="773"/>
      <c r="CR1005" s="773"/>
      <c r="CS1005" s="773"/>
      <c r="CT1005" s="773"/>
      <c r="CU1005" s="773"/>
      <c r="CV1005" s="773"/>
      <c r="CW1005" s="773"/>
      <c r="CX1005" s="773"/>
      <c r="CY1005" s="773"/>
      <c r="CZ1005" s="773"/>
      <c r="DA1005" s="773"/>
      <c r="DB1005" s="773"/>
      <c r="DC1005" s="773"/>
      <c r="DD1005" s="773"/>
      <c r="DE1005" s="773"/>
      <c r="DF1005" s="773"/>
      <c r="DG1005" s="773"/>
      <c r="DH1005" s="773"/>
      <c r="DI1005" s="773"/>
      <c r="DJ1005" s="773"/>
      <c r="DK1005" s="773"/>
      <c r="DL1005" s="773"/>
      <c r="DM1005" s="773"/>
      <c r="DN1005" s="773"/>
      <c r="DO1005" s="773"/>
      <c r="DP1005" s="773"/>
      <c r="DQ1005" s="773"/>
      <c r="DR1005" s="773"/>
      <c r="DS1005" s="773"/>
      <c r="DT1005" s="773"/>
      <c r="DU1005" s="773"/>
      <c r="DV1005" s="773"/>
      <c r="DW1005" s="773"/>
      <c r="DX1005" s="773"/>
      <c r="DY1005" s="773"/>
      <c r="DZ1005" s="773"/>
      <c r="EA1005" s="773"/>
      <c r="EB1005" s="773"/>
      <c r="EC1005" s="773"/>
      <c r="ED1005" s="773"/>
      <c r="EE1005" s="773"/>
      <c r="EF1005" s="773"/>
      <c r="EG1005" s="773"/>
      <c r="EH1005" s="773"/>
      <c r="EI1005" s="773"/>
      <c r="EJ1005" s="773"/>
      <c r="EK1005" s="773"/>
      <c r="EL1005" s="773"/>
      <c r="EM1005" s="773"/>
      <c r="EN1005" s="773"/>
      <c r="EO1005" s="773"/>
      <c r="EP1005" s="773"/>
      <c r="EQ1005" s="773"/>
      <c r="ER1005" s="773"/>
      <c r="ES1005" s="773"/>
      <c r="ET1005" s="773"/>
      <c r="EU1005" s="773"/>
      <c r="EV1005" s="773"/>
      <c r="EW1005" s="773"/>
      <c r="EX1005" s="773"/>
      <c r="EY1005" s="773"/>
      <c r="EZ1005" s="773"/>
      <c r="FA1005" s="773"/>
      <c r="FB1005" s="773"/>
      <c r="FC1005" s="773"/>
      <c r="FD1005" s="773"/>
      <c r="FE1005" s="773"/>
      <c r="FF1005" s="773"/>
      <c r="FG1005" s="773"/>
      <c r="FH1005" s="773"/>
      <c r="FI1005" s="773"/>
      <c r="FJ1005" s="773"/>
      <c r="FK1005" s="773"/>
      <c r="FL1005" s="773"/>
      <c r="FM1005" s="773"/>
      <c r="FN1005" s="773"/>
      <c r="FO1005" s="773"/>
      <c r="FP1005" s="773"/>
      <c r="FQ1005" s="773"/>
      <c r="FR1005" s="773"/>
      <c r="FS1005" s="773"/>
      <c r="FT1005" s="773"/>
      <c r="FU1005" s="773"/>
      <c r="FV1005" s="773"/>
      <c r="FW1005" s="773"/>
      <c r="FX1005" s="773"/>
      <c r="FY1005" s="773"/>
      <c r="FZ1005" s="773"/>
      <c r="GA1005" s="773"/>
      <c r="GB1005" s="773"/>
      <c r="GC1005" s="773"/>
      <c r="GD1005" s="773"/>
      <c r="GE1005" s="773"/>
      <c r="GF1005" s="773"/>
      <c r="GG1005" s="773"/>
      <c r="GH1005" s="773"/>
      <c r="GI1005" s="773"/>
      <c r="GJ1005" s="773"/>
      <c r="GK1005" s="773"/>
      <c r="GL1005" s="773"/>
      <c r="GM1005" s="773"/>
      <c r="GN1005" s="773"/>
      <c r="GO1005" s="773"/>
      <c r="GP1005" s="773"/>
      <c r="GQ1005" s="773"/>
      <c r="GR1005" s="773"/>
      <c r="GS1005" s="773"/>
      <c r="GT1005" s="773"/>
      <c r="GU1005" s="773"/>
      <c r="GV1005" s="773"/>
      <c r="GW1005" s="773"/>
      <c r="GX1005" s="773"/>
      <c r="GY1005" s="773"/>
      <c r="GZ1005" s="773"/>
      <c r="HA1005" s="773"/>
      <c r="HB1005" s="773"/>
      <c r="HC1005" s="773"/>
      <c r="HD1005" s="773"/>
      <c r="HE1005" s="773"/>
      <c r="HF1005" s="773"/>
      <c r="HG1005" s="773"/>
      <c r="HH1005" s="773"/>
      <c r="HI1005" s="773"/>
      <c r="HJ1005" s="773"/>
      <c r="HK1005" s="773"/>
      <c r="HL1005" s="773"/>
      <c r="HM1005" s="773"/>
      <c r="HN1005" s="773"/>
      <c r="HO1005" s="773"/>
      <c r="HP1005" s="773"/>
      <c r="HQ1005" s="773"/>
      <c r="HR1005" s="773"/>
      <c r="HS1005" s="773"/>
      <c r="HT1005" s="773"/>
      <c r="HU1005" s="773"/>
      <c r="HV1005" s="773"/>
      <c r="HW1005" s="773"/>
      <c r="HX1005" s="773"/>
      <c r="HY1005" s="773"/>
      <c r="HZ1005" s="773"/>
      <c r="IA1005" s="773"/>
      <c r="IB1005" s="773"/>
      <c r="IC1005" s="773"/>
      <c r="ID1005" s="773"/>
      <c r="IE1005" s="773"/>
      <c r="IF1005" s="773"/>
      <c r="IG1005" s="773"/>
      <c r="IH1005" s="773"/>
      <c r="II1005" s="773"/>
      <c r="IJ1005" s="773"/>
      <c r="IK1005" s="773"/>
      <c r="IL1005" s="773"/>
      <c r="IM1005" s="773"/>
      <c r="IN1005" s="773"/>
      <c r="IO1005" s="773"/>
      <c r="IP1005" s="773"/>
      <c r="IQ1005" s="773"/>
      <c r="IR1005" s="773"/>
    </row>
    <row r="1006" spans="1:252" ht="54" x14ac:dyDescent="0.2">
      <c r="A1006" s="606">
        <v>75</v>
      </c>
      <c r="B1006" s="637" t="s">
        <v>2103</v>
      </c>
      <c r="C1006" s="660" t="s">
        <v>701</v>
      </c>
      <c r="D1006" s="575">
        <v>2</v>
      </c>
      <c r="E1006" s="660">
        <v>2008</v>
      </c>
      <c r="F1006" s="1074">
        <v>199.542</v>
      </c>
      <c r="G1006" s="784">
        <f t="shared" si="33"/>
        <v>199.542</v>
      </c>
      <c r="H1006" s="1075">
        <v>100</v>
      </c>
      <c r="I1006" s="784">
        <f t="shared" si="34"/>
        <v>0</v>
      </c>
      <c r="J1006" s="635"/>
      <c r="K1006" s="693"/>
      <c r="L1006" s="693"/>
      <c r="M1006" s="635"/>
      <c r="N1006" s="693"/>
      <c r="O1006" s="693"/>
      <c r="P1006" s="1841"/>
      <c r="Q1006" s="773"/>
      <c r="R1006" s="773"/>
      <c r="S1006" s="773"/>
      <c r="T1006" s="773"/>
      <c r="U1006" s="773"/>
      <c r="V1006" s="773"/>
      <c r="W1006" s="773"/>
      <c r="X1006" s="773"/>
      <c r="Y1006" s="773"/>
      <c r="Z1006" s="773"/>
      <c r="AA1006" s="773"/>
      <c r="AB1006" s="773"/>
      <c r="AC1006" s="773"/>
      <c r="AD1006" s="773"/>
      <c r="AE1006" s="773"/>
      <c r="AF1006" s="773"/>
      <c r="AG1006" s="773"/>
      <c r="AH1006" s="773"/>
      <c r="AI1006" s="773"/>
      <c r="AJ1006" s="773"/>
      <c r="AK1006" s="773"/>
      <c r="AL1006" s="773"/>
      <c r="AM1006" s="773"/>
      <c r="AN1006" s="773"/>
      <c r="AO1006" s="773"/>
      <c r="AP1006" s="773"/>
      <c r="AQ1006" s="773"/>
      <c r="AR1006" s="773"/>
      <c r="AS1006" s="773"/>
      <c r="AT1006" s="773"/>
      <c r="AU1006" s="773"/>
      <c r="AV1006" s="773"/>
      <c r="AW1006" s="773"/>
      <c r="AX1006" s="773"/>
      <c r="AY1006" s="773"/>
      <c r="AZ1006" s="773"/>
      <c r="BA1006" s="773"/>
      <c r="BB1006" s="773"/>
      <c r="BC1006" s="773"/>
      <c r="BD1006" s="773"/>
      <c r="BE1006" s="773"/>
      <c r="BF1006" s="773"/>
      <c r="BG1006" s="773"/>
      <c r="BH1006" s="773"/>
      <c r="BI1006" s="773"/>
      <c r="BJ1006" s="773"/>
      <c r="BK1006" s="773"/>
      <c r="BL1006" s="773"/>
      <c r="BM1006" s="773"/>
      <c r="BN1006" s="773"/>
      <c r="BO1006" s="773"/>
      <c r="BP1006" s="773"/>
      <c r="BQ1006" s="773"/>
      <c r="BR1006" s="773"/>
      <c r="BS1006" s="773"/>
      <c r="BT1006" s="773"/>
      <c r="BU1006" s="773"/>
      <c r="BV1006" s="773"/>
      <c r="BW1006" s="773"/>
      <c r="BX1006" s="773"/>
      <c r="BY1006" s="773"/>
      <c r="BZ1006" s="773"/>
      <c r="CA1006" s="773"/>
      <c r="CB1006" s="773"/>
      <c r="CC1006" s="773"/>
      <c r="CD1006" s="773"/>
      <c r="CE1006" s="773"/>
      <c r="CF1006" s="773"/>
      <c r="CG1006" s="773"/>
      <c r="CH1006" s="773"/>
      <c r="CI1006" s="773"/>
      <c r="CJ1006" s="773"/>
      <c r="CK1006" s="773"/>
      <c r="CL1006" s="773"/>
      <c r="CM1006" s="773"/>
      <c r="CN1006" s="773"/>
      <c r="CO1006" s="773"/>
      <c r="CP1006" s="773"/>
      <c r="CQ1006" s="773"/>
      <c r="CR1006" s="773"/>
      <c r="CS1006" s="773"/>
      <c r="CT1006" s="773"/>
      <c r="CU1006" s="773"/>
      <c r="CV1006" s="773"/>
      <c r="CW1006" s="773"/>
      <c r="CX1006" s="773"/>
      <c r="CY1006" s="773"/>
      <c r="CZ1006" s="773"/>
      <c r="DA1006" s="773"/>
      <c r="DB1006" s="773"/>
      <c r="DC1006" s="773"/>
      <c r="DD1006" s="773"/>
      <c r="DE1006" s="773"/>
      <c r="DF1006" s="773"/>
      <c r="DG1006" s="773"/>
      <c r="DH1006" s="773"/>
      <c r="DI1006" s="773"/>
      <c r="DJ1006" s="773"/>
      <c r="DK1006" s="773"/>
      <c r="DL1006" s="773"/>
      <c r="DM1006" s="773"/>
      <c r="DN1006" s="773"/>
      <c r="DO1006" s="773"/>
      <c r="DP1006" s="773"/>
      <c r="DQ1006" s="773"/>
      <c r="DR1006" s="773"/>
      <c r="DS1006" s="773"/>
      <c r="DT1006" s="773"/>
      <c r="DU1006" s="773"/>
      <c r="DV1006" s="773"/>
      <c r="DW1006" s="773"/>
      <c r="DX1006" s="773"/>
      <c r="DY1006" s="773"/>
      <c r="DZ1006" s="773"/>
      <c r="EA1006" s="773"/>
      <c r="EB1006" s="773"/>
      <c r="EC1006" s="773"/>
      <c r="ED1006" s="773"/>
      <c r="EE1006" s="773"/>
      <c r="EF1006" s="773"/>
      <c r="EG1006" s="773"/>
      <c r="EH1006" s="773"/>
      <c r="EI1006" s="773"/>
      <c r="EJ1006" s="773"/>
      <c r="EK1006" s="773"/>
      <c r="EL1006" s="773"/>
      <c r="EM1006" s="773"/>
      <c r="EN1006" s="773"/>
      <c r="EO1006" s="773"/>
      <c r="EP1006" s="773"/>
      <c r="EQ1006" s="773"/>
      <c r="ER1006" s="773"/>
      <c r="ES1006" s="773"/>
      <c r="ET1006" s="773"/>
      <c r="EU1006" s="773"/>
      <c r="EV1006" s="773"/>
      <c r="EW1006" s="773"/>
      <c r="EX1006" s="773"/>
      <c r="EY1006" s="773"/>
      <c r="EZ1006" s="773"/>
      <c r="FA1006" s="773"/>
      <c r="FB1006" s="773"/>
      <c r="FC1006" s="773"/>
      <c r="FD1006" s="773"/>
      <c r="FE1006" s="773"/>
      <c r="FF1006" s="773"/>
      <c r="FG1006" s="773"/>
      <c r="FH1006" s="773"/>
      <c r="FI1006" s="773"/>
      <c r="FJ1006" s="773"/>
      <c r="FK1006" s="773"/>
      <c r="FL1006" s="773"/>
      <c r="FM1006" s="773"/>
      <c r="FN1006" s="773"/>
      <c r="FO1006" s="773"/>
      <c r="FP1006" s="773"/>
      <c r="FQ1006" s="773"/>
      <c r="FR1006" s="773"/>
      <c r="FS1006" s="773"/>
      <c r="FT1006" s="773"/>
      <c r="FU1006" s="773"/>
      <c r="FV1006" s="773"/>
      <c r="FW1006" s="773"/>
      <c r="FX1006" s="773"/>
      <c r="FY1006" s="773"/>
      <c r="FZ1006" s="773"/>
      <c r="GA1006" s="773"/>
      <c r="GB1006" s="773"/>
      <c r="GC1006" s="773"/>
      <c r="GD1006" s="773"/>
      <c r="GE1006" s="773"/>
      <c r="GF1006" s="773"/>
      <c r="GG1006" s="773"/>
      <c r="GH1006" s="773"/>
      <c r="GI1006" s="773"/>
      <c r="GJ1006" s="773"/>
      <c r="GK1006" s="773"/>
      <c r="GL1006" s="773"/>
      <c r="GM1006" s="773"/>
      <c r="GN1006" s="773"/>
      <c r="GO1006" s="773"/>
      <c r="GP1006" s="773"/>
      <c r="GQ1006" s="773"/>
      <c r="GR1006" s="773"/>
      <c r="GS1006" s="773"/>
      <c r="GT1006" s="773"/>
      <c r="GU1006" s="773"/>
      <c r="GV1006" s="773"/>
      <c r="GW1006" s="773"/>
      <c r="GX1006" s="773"/>
      <c r="GY1006" s="773"/>
      <c r="GZ1006" s="773"/>
      <c r="HA1006" s="773"/>
      <c r="HB1006" s="773"/>
      <c r="HC1006" s="773"/>
      <c r="HD1006" s="773"/>
      <c r="HE1006" s="773"/>
      <c r="HF1006" s="773"/>
      <c r="HG1006" s="773"/>
      <c r="HH1006" s="773"/>
      <c r="HI1006" s="773"/>
      <c r="HJ1006" s="773"/>
      <c r="HK1006" s="773"/>
      <c r="HL1006" s="773"/>
      <c r="HM1006" s="773"/>
      <c r="HN1006" s="773"/>
      <c r="HO1006" s="773"/>
      <c r="HP1006" s="773"/>
      <c r="HQ1006" s="773"/>
      <c r="HR1006" s="773"/>
      <c r="HS1006" s="773"/>
      <c r="HT1006" s="773"/>
      <c r="HU1006" s="773"/>
      <c r="HV1006" s="773"/>
      <c r="HW1006" s="773"/>
      <c r="HX1006" s="773"/>
      <c r="HY1006" s="773"/>
      <c r="HZ1006" s="773"/>
      <c r="IA1006" s="773"/>
      <c r="IB1006" s="773"/>
      <c r="IC1006" s="773"/>
      <c r="ID1006" s="773"/>
      <c r="IE1006" s="773"/>
      <c r="IF1006" s="773"/>
      <c r="IG1006" s="773"/>
      <c r="IH1006" s="773"/>
      <c r="II1006" s="773"/>
      <c r="IJ1006" s="773"/>
      <c r="IK1006" s="773"/>
      <c r="IL1006" s="773"/>
      <c r="IM1006" s="773"/>
      <c r="IN1006" s="773"/>
      <c r="IO1006" s="773"/>
      <c r="IP1006" s="773"/>
      <c r="IQ1006" s="773"/>
      <c r="IR1006" s="773"/>
    </row>
    <row r="1007" spans="1:252" ht="13.5" x14ac:dyDescent="0.2">
      <c r="A1007" s="606">
        <v>76</v>
      </c>
      <c r="B1007" s="637" t="s">
        <v>2104</v>
      </c>
      <c r="C1007" s="660" t="s">
        <v>701</v>
      </c>
      <c r="D1007" s="575">
        <v>1</v>
      </c>
      <c r="E1007" s="661">
        <v>2005</v>
      </c>
      <c r="F1007" s="1074">
        <v>116.886</v>
      </c>
      <c r="G1007" s="784">
        <f t="shared" si="33"/>
        <v>116.886</v>
      </c>
      <c r="H1007" s="1075">
        <v>100</v>
      </c>
      <c r="I1007" s="784">
        <f t="shared" si="34"/>
        <v>0</v>
      </c>
      <c r="J1007" s="635"/>
      <c r="K1007" s="693"/>
      <c r="L1007" s="693"/>
      <c r="M1007" s="635"/>
      <c r="N1007" s="693"/>
      <c r="O1007" s="693"/>
      <c r="P1007" s="1841"/>
      <c r="Q1007" s="773"/>
      <c r="R1007" s="773"/>
      <c r="S1007" s="773"/>
      <c r="T1007" s="773"/>
      <c r="U1007" s="773"/>
      <c r="V1007" s="773"/>
      <c r="W1007" s="773"/>
      <c r="X1007" s="773"/>
      <c r="Y1007" s="773"/>
      <c r="Z1007" s="773"/>
      <c r="AA1007" s="773"/>
      <c r="AB1007" s="773"/>
      <c r="AC1007" s="773"/>
      <c r="AD1007" s="773"/>
      <c r="AE1007" s="773"/>
      <c r="AF1007" s="773"/>
      <c r="AG1007" s="773"/>
      <c r="AH1007" s="773"/>
      <c r="AI1007" s="773"/>
      <c r="AJ1007" s="773"/>
      <c r="AK1007" s="773"/>
      <c r="AL1007" s="773"/>
      <c r="AM1007" s="773"/>
      <c r="AN1007" s="773"/>
      <c r="AO1007" s="773"/>
      <c r="AP1007" s="773"/>
      <c r="AQ1007" s="773"/>
      <c r="AR1007" s="773"/>
      <c r="AS1007" s="773"/>
      <c r="AT1007" s="773"/>
      <c r="AU1007" s="773"/>
      <c r="AV1007" s="773"/>
      <c r="AW1007" s="773"/>
      <c r="AX1007" s="773"/>
      <c r="AY1007" s="773"/>
      <c r="AZ1007" s="773"/>
      <c r="BA1007" s="773"/>
      <c r="BB1007" s="773"/>
      <c r="BC1007" s="773"/>
      <c r="BD1007" s="773"/>
      <c r="BE1007" s="773"/>
      <c r="BF1007" s="773"/>
      <c r="BG1007" s="773"/>
      <c r="BH1007" s="773"/>
      <c r="BI1007" s="773"/>
      <c r="BJ1007" s="773"/>
      <c r="BK1007" s="773"/>
      <c r="BL1007" s="773"/>
      <c r="BM1007" s="773"/>
      <c r="BN1007" s="773"/>
      <c r="BO1007" s="773"/>
      <c r="BP1007" s="773"/>
      <c r="BQ1007" s="773"/>
      <c r="BR1007" s="773"/>
      <c r="BS1007" s="773"/>
      <c r="BT1007" s="773"/>
      <c r="BU1007" s="773"/>
      <c r="BV1007" s="773"/>
      <c r="BW1007" s="773"/>
      <c r="BX1007" s="773"/>
      <c r="BY1007" s="773"/>
      <c r="BZ1007" s="773"/>
      <c r="CA1007" s="773"/>
      <c r="CB1007" s="773"/>
      <c r="CC1007" s="773"/>
      <c r="CD1007" s="773"/>
      <c r="CE1007" s="773"/>
      <c r="CF1007" s="773"/>
      <c r="CG1007" s="773"/>
      <c r="CH1007" s="773"/>
      <c r="CI1007" s="773"/>
      <c r="CJ1007" s="773"/>
      <c r="CK1007" s="773"/>
      <c r="CL1007" s="773"/>
      <c r="CM1007" s="773"/>
      <c r="CN1007" s="773"/>
      <c r="CO1007" s="773"/>
      <c r="CP1007" s="773"/>
      <c r="CQ1007" s="773"/>
      <c r="CR1007" s="773"/>
      <c r="CS1007" s="773"/>
      <c r="CT1007" s="773"/>
      <c r="CU1007" s="773"/>
      <c r="CV1007" s="773"/>
      <c r="CW1007" s="773"/>
      <c r="CX1007" s="773"/>
      <c r="CY1007" s="773"/>
      <c r="CZ1007" s="773"/>
      <c r="DA1007" s="773"/>
      <c r="DB1007" s="773"/>
      <c r="DC1007" s="773"/>
      <c r="DD1007" s="773"/>
      <c r="DE1007" s="773"/>
      <c r="DF1007" s="773"/>
      <c r="DG1007" s="773"/>
      <c r="DH1007" s="773"/>
      <c r="DI1007" s="773"/>
      <c r="DJ1007" s="773"/>
      <c r="DK1007" s="773"/>
      <c r="DL1007" s="773"/>
      <c r="DM1007" s="773"/>
      <c r="DN1007" s="773"/>
      <c r="DO1007" s="773"/>
      <c r="DP1007" s="773"/>
      <c r="DQ1007" s="773"/>
      <c r="DR1007" s="773"/>
      <c r="DS1007" s="773"/>
      <c r="DT1007" s="773"/>
      <c r="DU1007" s="773"/>
      <c r="DV1007" s="773"/>
      <c r="DW1007" s="773"/>
      <c r="DX1007" s="773"/>
      <c r="DY1007" s="773"/>
      <c r="DZ1007" s="773"/>
      <c r="EA1007" s="773"/>
      <c r="EB1007" s="773"/>
      <c r="EC1007" s="773"/>
      <c r="ED1007" s="773"/>
      <c r="EE1007" s="773"/>
      <c r="EF1007" s="773"/>
      <c r="EG1007" s="773"/>
      <c r="EH1007" s="773"/>
      <c r="EI1007" s="773"/>
      <c r="EJ1007" s="773"/>
      <c r="EK1007" s="773"/>
      <c r="EL1007" s="773"/>
      <c r="EM1007" s="773"/>
      <c r="EN1007" s="773"/>
      <c r="EO1007" s="773"/>
      <c r="EP1007" s="773"/>
      <c r="EQ1007" s="773"/>
      <c r="ER1007" s="773"/>
      <c r="ES1007" s="773"/>
      <c r="ET1007" s="773"/>
      <c r="EU1007" s="773"/>
      <c r="EV1007" s="773"/>
      <c r="EW1007" s="773"/>
      <c r="EX1007" s="773"/>
      <c r="EY1007" s="773"/>
      <c r="EZ1007" s="773"/>
      <c r="FA1007" s="773"/>
      <c r="FB1007" s="773"/>
      <c r="FC1007" s="773"/>
      <c r="FD1007" s="773"/>
      <c r="FE1007" s="773"/>
      <c r="FF1007" s="773"/>
      <c r="FG1007" s="773"/>
      <c r="FH1007" s="773"/>
      <c r="FI1007" s="773"/>
      <c r="FJ1007" s="773"/>
      <c r="FK1007" s="773"/>
      <c r="FL1007" s="773"/>
      <c r="FM1007" s="773"/>
      <c r="FN1007" s="773"/>
      <c r="FO1007" s="773"/>
      <c r="FP1007" s="773"/>
      <c r="FQ1007" s="773"/>
      <c r="FR1007" s="773"/>
      <c r="FS1007" s="773"/>
      <c r="FT1007" s="773"/>
      <c r="FU1007" s="773"/>
      <c r="FV1007" s="773"/>
      <c r="FW1007" s="773"/>
      <c r="FX1007" s="773"/>
      <c r="FY1007" s="773"/>
      <c r="FZ1007" s="773"/>
      <c r="GA1007" s="773"/>
      <c r="GB1007" s="773"/>
      <c r="GC1007" s="773"/>
      <c r="GD1007" s="773"/>
      <c r="GE1007" s="773"/>
      <c r="GF1007" s="773"/>
      <c r="GG1007" s="773"/>
      <c r="GH1007" s="773"/>
      <c r="GI1007" s="773"/>
      <c r="GJ1007" s="773"/>
      <c r="GK1007" s="773"/>
      <c r="GL1007" s="773"/>
      <c r="GM1007" s="773"/>
      <c r="GN1007" s="773"/>
      <c r="GO1007" s="773"/>
      <c r="GP1007" s="773"/>
      <c r="GQ1007" s="773"/>
      <c r="GR1007" s="773"/>
      <c r="GS1007" s="773"/>
      <c r="GT1007" s="773"/>
      <c r="GU1007" s="773"/>
      <c r="GV1007" s="773"/>
      <c r="GW1007" s="773"/>
      <c r="GX1007" s="773"/>
      <c r="GY1007" s="773"/>
      <c r="GZ1007" s="773"/>
      <c r="HA1007" s="773"/>
      <c r="HB1007" s="773"/>
      <c r="HC1007" s="773"/>
      <c r="HD1007" s="773"/>
      <c r="HE1007" s="773"/>
      <c r="HF1007" s="773"/>
      <c r="HG1007" s="773"/>
      <c r="HH1007" s="773"/>
      <c r="HI1007" s="773"/>
      <c r="HJ1007" s="773"/>
      <c r="HK1007" s="773"/>
      <c r="HL1007" s="773"/>
      <c r="HM1007" s="773"/>
      <c r="HN1007" s="773"/>
      <c r="HO1007" s="773"/>
      <c r="HP1007" s="773"/>
      <c r="HQ1007" s="773"/>
      <c r="HR1007" s="773"/>
      <c r="HS1007" s="773"/>
      <c r="HT1007" s="773"/>
      <c r="HU1007" s="773"/>
      <c r="HV1007" s="773"/>
      <c r="HW1007" s="773"/>
      <c r="HX1007" s="773"/>
      <c r="HY1007" s="773"/>
      <c r="HZ1007" s="773"/>
      <c r="IA1007" s="773"/>
      <c r="IB1007" s="773"/>
      <c r="IC1007" s="773"/>
      <c r="ID1007" s="773"/>
      <c r="IE1007" s="773"/>
      <c r="IF1007" s="773"/>
      <c r="IG1007" s="773"/>
      <c r="IH1007" s="773"/>
      <c r="II1007" s="773"/>
      <c r="IJ1007" s="773"/>
      <c r="IK1007" s="773"/>
      <c r="IL1007" s="773"/>
      <c r="IM1007" s="773"/>
      <c r="IN1007" s="773"/>
      <c r="IO1007" s="773"/>
      <c r="IP1007" s="773"/>
      <c r="IQ1007" s="773"/>
      <c r="IR1007" s="773"/>
    </row>
    <row r="1008" spans="1:252" ht="13.5" x14ac:dyDescent="0.2">
      <c r="A1008" s="606">
        <v>77</v>
      </c>
      <c r="B1008" s="637" t="s">
        <v>1910</v>
      </c>
      <c r="C1008" s="660" t="s">
        <v>701</v>
      </c>
      <c r="D1008" s="575">
        <v>12</v>
      </c>
      <c r="E1008" s="661">
        <v>2008</v>
      </c>
      <c r="F1008" s="1074">
        <v>990</v>
      </c>
      <c r="G1008" s="784">
        <f t="shared" si="33"/>
        <v>990</v>
      </c>
      <c r="H1008" s="1075">
        <v>100</v>
      </c>
      <c r="I1008" s="784">
        <f t="shared" si="34"/>
        <v>0</v>
      </c>
      <c r="J1008" s="635"/>
      <c r="K1008" s="693"/>
      <c r="L1008" s="693"/>
      <c r="M1008" s="635"/>
      <c r="N1008" s="693"/>
      <c r="O1008" s="693"/>
      <c r="P1008" s="1841"/>
      <c r="Q1008" s="773"/>
      <c r="R1008" s="773"/>
      <c r="S1008" s="773"/>
      <c r="T1008" s="773"/>
      <c r="U1008" s="773"/>
      <c r="V1008" s="773"/>
      <c r="W1008" s="773"/>
      <c r="X1008" s="773"/>
      <c r="Y1008" s="773"/>
      <c r="Z1008" s="773"/>
      <c r="AA1008" s="773"/>
      <c r="AB1008" s="773"/>
      <c r="AC1008" s="773"/>
      <c r="AD1008" s="773"/>
      <c r="AE1008" s="773"/>
      <c r="AF1008" s="773"/>
      <c r="AG1008" s="773"/>
      <c r="AH1008" s="773"/>
      <c r="AI1008" s="773"/>
      <c r="AJ1008" s="773"/>
      <c r="AK1008" s="773"/>
      <c r="AL1008" s="773"/>
      <c r="AM1008" s="773"/>
      <c r="AN1008" s="773"/>
      <c r="AO1008" s="773"/>
      <c r="AP1008" s="773"/>
      <c r="AQ1008" s="773"/>
      <c r="AR1008" s="773"/>
      <c r="AS1008" s="773"/>
      <c r="AT1008" s="773"/>
      <c r="AU1008" s="773"/>
      <c r="AV1008" s="773"/>
      <c r="AW1008" s="773"/>
      <c r="AX1008" s="773"/>
      <c r="AY1008" s="773"/>
      <c r="AZ1008" s="773"/>
      <c r="BA1008" s="773"/>
      <c r="BB1008" s="773"/>
      <c r="BC1008" s="773"/>
      <c r="BD1008" s="773"/>
      <c r="BE1008" s="773"/>
      <c r="BF1008" s="773"/>
      <c r="BG1008" s="773"/>
      <c r="BH1008" s="773"/>
      <c r="BI1008" s="773"/>
      <c r="BJ1008" s="773"/>
      <c r="BK1008" s="773"/>
      <c r="BL1008" s="773"/>
      <c r="BM1008" s="773"/>
      <c r="BN1008" s="773"/>
      <c r="BO1008" s="773"/>
      <c r="BP1008" s="773"/>
      <c r="BQ1008" s="773"/>
      <c r="BR1008" s="773"/>
      <c r="BS1008" s="773"/>
      <c r="BT1008" s="773"/>
      <c r="BU1008" s="773"/>
      <c r="BV1008" s="773"/>
      <c r="BW1008" s="773"/>
      <c r="BX1008" s="773"/>
      <c r="BY1008" s="773"/>
      <c r="BZ1008" s="773"/>
      <c r="CA1008" s="773"/>
      <c r="CB1008" s="773"/>
      <c r="CC1008" s="773"/>
      <c r="CD1008" s="773"/>
      <c r="CE1008" s="773"/>
      <c r="CF1008" s="773"/>
      <c r="CG1008" s="773"/>
      <c r="CH1008" s="773"/>
      <c r="CI1008" s="773"/>
      <c r="CJ1008" s="773"/>
      <c r="CK1008" s="773"/>
      <c r="CL1008" s="773"/>
      <c r="CM1008" s="773"/>
      <c r="CN1008" s="773"/>
      <c r="CO1008" s="773"/>
      <c r="CP1008" s="773"/>
      <c r="CQ1008" s="773"/>
      <c r="CR1008" s="773"/>
      <c r="CS1008" s="773"/>
      <c r="CT1008" s="773"/>
      <c r="CU1008" s="773"/>
      <c r="CV1008" s="773"/>
      <c r="CW1008" s="773"/>
      <c r="CX1008" s="773"/>
      <c r="CY1008" s="773"/>
      <c r="CZ1008" s="773"/>
      <c r="DA1008" s="773"/>
      <c r="DB1008" s="773"/>
      <c r="DC1008" s="773"/>
      <c r="DD1008" s="773"/>
      <c r="DE1008" s="773"/>
      <c r="DF1008" s="773"/>
      <c r="DG1008" s="773"/>
      <c r="DH1008" s="773"/>
      <c r="DI1008" s="773"/>
      <c r="DJ1008" s="773"/>
      <c r="DK1008" s="773"/>
      <c r="DL1008" s="773"/>
      <c r="DM1008" s="773"/>
      <c r="DN1008" s="773"/>
      <c r="DO1008" s="773"/>
      <c r="DP1008" s="773"/>
      <c r="DQ1008" s="773"/>
      <c r="DR1008" s="773"/>
      <c r="DS1008" s="773"/>
      <c r="DT1008" s="773"/>
      <c r="DU1008" s="773"/>
      <c r="DV1008" s="773"/>
      <c r="DW1008" s="773"/>
      <c r="DX1008" s="773"/>
      <c r="DY1008" s="773"/>
      <c r="DZ1008" s="773"/>
      <c r="EA1008" s="773"/>
      <c r="EB1008" s="773"/>
      <c r="EC1008" s="773"/>
      <c r="ED1008" s="773"/>
      <c r="EE1008" s="773"/>
      <c r="EF1008" s="773"/>
      <c r="EG1008" s="773"/>
      <c r="EH1008" s="773"/>
      <c r="EI1008" s="773"/>
      <c r="EJ1008" s="773"/>
      <c r="EK1008" s="773"/>
      <c r="EL1008" s="773"/>
      <c r="EM1008" s="773"/>
      <c r="EN1008" s="773"/>
      <c r="EO1008" s="773"/>
      <c r="EP1008" s="773"/>
      <c r="EQ1008" s="773"/>
      <c r="ER1008" s="773"/>
      <c r="ES1008" s="773"/>
      <c r="ET1008" s="773"/>
      <c r="EU1008" s="773"/>
      <c r="EV1008" s="773"/>
      <c r="EW1008" s="773"/>
      <c r="EX1008" s="773"/>
      <c r="EY1008" s="773"/>
      <c r="EZ1008" s="773"/>
      <c r="FA1008" s="773"/>
      <c r="FB1008" s="773"/>
      <c r="FC1008" s="773"/>
      <c r="FD1008" s="773"/>
      <c r="FE1008" s="773"/>
      <c r="FF1008" s="773"/>
      <c r="FG1008" s="773"/>
      <c r="FH1008" s="773"/>
      <c r="FI1008" s="773"/>
      <c r="FJ1008" s="773"/>
      <c r="FK1008" s="773"/>
      <c r="FL1008" s="773"/>
      <c r="FM1008" s="773"/>
      <c r="FN1008" s="773"/>
      <c r="FO1008" s="773"/>
      <c r="FP1008" s="773"/>
      <c r="FQ1008" s="773"/>
      <c r="FR1008" s="773"/>
      <c r="FS1008" s="773"/>
      <c r="FT1008" s="773"/>
      <c r="FU1008" s="773"/>
      <c r="FV1008" s="773"/>
      <c r="FW1008" s="773"/>
      <c r="FX1008" s="773"/>
      <c r="FY1008" s="773"/>
      <c r="FZ1008" s="773"/>
      <c r="GA1008" s="773"/>
      <c r="GB1008" s="773"/>
      <c r="GC1008" s="773"/>
      <c r="GD1008" s="773"/>
      <c r="GE1008" s="773"/>
      <c r="GF1008" s="773"/>
      <c r="GG1008" s="773"/>
      <c r="GH1008" s="773"/>
      <c r="GI1008" s="773"/>
      <c r="GJ1008" s="773"/>
      <c r="GK1008" s="773"/>
      <c r="GL1008" s="773"/>
      <c r="GM1008" s="773"/>
      <c r="GN1008" s="773"/>
      <c r="GO1008" s="773"/>
      <c r="GP1008" s="773"/>
      <c r="GQ1008" s="773"/>
      <c r="GR1008" s="773"/>
      <c r="GS1008" s="773"/>
      <c r="GT1008" s="773"/>
      <c r="GU1008" s="773"/>
      <c r="GV1008" s="773"/>
      <c r="GW1008" s="773"/>
      <c r="GX1008" s="773"/>
      <c r="GY1008" s="773"/>
      <c r="GZ1008" s="773"/>
      <c r="HA1008" s="773"/>
      <c r="HB1008" s="773"/>
      <c r="HC1008" s="773"/>
      <c r="HD1008" s="773"/>
      <c r="HE1008" s="773"/>
      <c r="HF1008" s="773"/>
      <c r="HG1008" s="773"/>
      <c r="HH1008" s="773"/>
      <c r="HI1008" s="773"/>
      <c r="HJ1008" s="773"/>
      <c r="HK1008" s="773"/>
      <c r="HL1008" s="773"/>
      <c r="HM1008" s="773"/>
      <c r="HN1008" s="773"/>
      <c r="HO1008" s="773"/>
      <c r="HP1008" s="773"/>
      <c r="HQ1008" s="773"/>
      <c r="HR1008" s="773"/>
      <c r="HS1008" s="773"/>
      <c r="HT1008" s="773"/>
      <c r="HU1008" s="773"/>
      <c r="HV1008" s="773"/>
      <c r="HW1008" s="773"/>
      <c r="HX1008" s="773"/>
      <c r="HY1008" s="773"/>
      <c r="HZ1008" s="773"/>
      <c r="IA1008" s="773"/>
      <c r="IB1008" s="773"/>
      <c r="IC1008" s="773"/>
      <c r="ID1008" s="773"/>
      <c r="IE1008" s="773"/>
      <c r="IF1008" s="773"/>
      <c r="IG1008" s="773"/>
      <c r="IH1008" s="773"/>
      <c r="II1008" s="773"/>
      <c r="IJ1008" s="773"/>
      <c r="IK1008" s="773"/>
      <c r="IL1008" s="773"/>
      <c r="IM1008" s="773"/>
      <c r="IN1008" s="773"/>
      <c r="IO1008" s="773"/>
      <c r="IP1008" s="773"/>
      <c r="IQ1008" s="773"/>
      <c r="IR1008" s="773"/>
    </row>
    <row r="1009" spans="1:252" ht="13.5" x14ac:dyDescent="0.2">
      <c r="A1009" s="606">
        <v>78</v>
      </c>
      <c r="B1009" s="637" t="s">
        <v>2105</v>
      </c>
      <c r="C1009" s="660" t="s">
        <v>701</v>
      </c>
      <c r="D1009" s="575">
        <v>2</v>
      </c>
      <c r="E1009" s="661">
        <v>2007</v>
      </c>
      <c r="F1009" s="1074">
        <v>220</v>
      </c>
      <c r="G1009" s="784">
        <f t="shared" si="33"/>
        <v>220</v>
      </c>
      <c r="H1009" s="1075">
        <v>100</v>
      </c>
      <c r="I1009" s="784">
        <f t="shared" si="34"/>
        <v>0</v>
      </c>
      <c r="J1009" s="635"/>
      <c r="K1009" s="693"/>
      <c r="L1009" s="693"/>
      <c r="M1009" s="635"/>
      <c r="N1009" s="693"/>
      <c r="O1009" s="693"/>
      <c r="P1009" s="1841"/>
      <c r="Q1009" s="773"/>
      <c r="R1009" s="773"/>
      <c r="S1009" s="773"/>
      <c r="T1009" s="773"/>
      <c r="U1009" s="773"/>
      <c r="V1009" s="773"/>
      <c r="W1009" s="773"/>
      <c r="X1009" s="773"/>
      <c r="Y1009" s="773"/>
      <c r="Z1009" s="773"/>
      <c r="AA1009" s="773"/>
      <c r="AB1009" s="773"/>
      <c r="AC1009" s="773"/>
      <c r="AD1009" s="773"/>
      <c r="AE1009" s="773"/>
      <c r="AF1009" s="773"/>
      <c r="AG1009" s="773"/>
      <c r="AH1009" s="773"/>
      <c r="AI1009" s="773"/>
      <c r="AJ1009" s="773"/>
      <c r="AK1009" s="773"/>
      <c r="AL1009" s="773"/>
      <c r="AM1009" s="773"/>
      <c r="AN1009" s="773"/>
      <c r="AO1009" s="773"/>
      <c r="AP1009" s="773"/>
      <c r="AQ1009" s="773"/>
      <c r="AR1009" s="773"/>
      <c r="AS1009" s="773"/>
      <c r="AT1009" s="773"/>
      <c r="AU1009" s="773"/>
      <c r="AV1009" s="773"/>
      <c r="AW1009" s="773"/>
      <c r="AX1009" s="773"/>
      <c r="AY1009" s="773"/>
      <c r="AZ1009" s="773"/>
      <c r="BA1009" s="773"/>
      <c r="BB1009" s="773"/>
      <c r="BC1009" s="773"/>
      <c r="BD1009" s="773"/>
      <c r="BE1009" s="773"/>
      <c r="BF1009" s="773"/>
      <c r="BG1009" s="773"/>
      <c r="BH1009" s="773"/>
      <c r="BI1009" s="773"/>
      <c r="BJ1009" s="773"/>
      <c r="BK1009" s="773"/>
      <c r="BL1009" s="773"/>
      <c r="BM1009" s="773"/>
      <c r="BN1009" s="773"/>
      <c r="BO1009" s="773"/>
      <c r="BP1009" s="773"/>
      <c r="BQ1009" s="773"/>
      <c r="BR1009" s="773"/>
      <c r="BS1009" s="773"/>
      <c r="BT1009" s="773"/>
      <c r="BU1009" s="773"/>
      <c r="BV1009" s="773"/>
      <c r="BW1009" s="773"/>
      <c r="BX1009" s="773"/>
      <c r="BY1009" s="773"/>
      <c r="BZ1009" s="773"/>
      <c r="CA1009" s="773"/>
      <c r="CB1009" s="773"/>
      <c r="CC1009" s="773"/>
      <c r="CD1009" s="773"/>
      <c r="CE1009" s="773"/>
      <c r="CF1009" s="773"/>
      <c r="CG1009" s="773"/>
      <c r="CH1009" s="773"/>
      <c r="CI1009" s="773"/>
      <c r="CJ1009" s="773"/>
      <c r="CK1009" s="773"/>
      <c r="CL1009" s="773"/>
      <c r="CM1009" s="773"/>
      <c r="CN1009" s="773"/>
      <c r="CO1009" s="773"/>
      <c r="CP1009" s="773"/>
      <c r="CQ1009" s="773"/>
      <c r="CR1009" s="773"/>
      <c r="CS1009" s="773"/>
      <c r="CT1009" s="773"/>
      <c r="CU1009" s="773"/>
      <c r="CV1009" s="773"/>
      <c r="CW1009" s="773"/>
      <c r="CX1009" s="773"/>
      <c r="CY1009" s="773"/>
      <c r="CZ1009" s="773"/>
      <c r="DA1009" s="773"/>
      <c r="DB1009" s="773"/>
      <c r="DC1009" s="773"/>
      <c r="DD1009" s="773"/>
      <c r="DE1009" s="773"/>
      <c r="DF1009" s="773"/>
      <c r="DG1009" s="773"/>
      <c r="DH1009" s="773"/>
      <c r="DI1009" s="773"/>
      <c r="DJ1009" s="773"/>
      <c r="DK1009" s="773"/>
      <c r="DL1009" s="773"/>
      <c r="DM1009" s="773"/>
      <c r="DN1009" s="773"/>
      <c r="DO1009" s="773"/>
      <c r="DP1009" s="773"/>
      <c r="DQ1009" s="773"/>
      <c r="DR1009" s="773"/>
      <c r="DS1009" s="773"/>
      <c r="DT1009" s="773"/>
      <c r="DU1009" s="773"/>
      <c r="DV1009" s="773"/>
      <c r="DW1009" s="773"/>
      <c r="DX1009" s="773"/>
      <c r="DY1009" s="773"/>
      <c r="DZ1009" s="773"/>
      <c r="EA1009" s="773"/>
      <c r="EB1009" s="773"/>
      <c r="EC1009" s="773"/>
      <c r="ED1009" s="773"/>
      <c r="EE1009" s="773"/>
      <c r="EF1009" s="773"/>
      <c r="EG1009" s="773"/>
      <c r="EH1009" s="773"/>
      <c r="EI1009" s="773"/>
      <c r="EJ1009" s="773"/>
      <c r="EK1009" s="773"/>
      <c r="EL1009" s="773"/>
      <c r="EM1009" s="773"/>
      <c r="EN1009" s="773"/>
      <c r="EO1009" s="773"/>
      <c r="EP1009" s="773"/>
      <c r="EQ1009" s="773"/>
      <c r="ER1009" s="773"/>
      <c r="ES1009" s="773"/>
      <c r="ET1009" s="773"/>
      <c r="EU1009" s="773"/>
      <c r="EV1009" s="773"/>
      <c r="EW1009" s="773"/>
      <c r="EX1009" s="773"/>
      <c r="EY1009" s="773"/>
      <c r="EZ1009" s="773"/>
      <c r="FA1009" s="773"/>
      <c r="FB1009" s="773"/>
      <c r="FC1009" s="773"/>
      <c r="FD1009" s="773"/>
      <c r="FE1009" s="773"/>
      <c r="FF1009" s="773"/>
      <c r="FG1009" s="773"/>
      <c r="FH1009" s="773"/>
      <c r="FI1009" s="773"/>
      <c r="FJ1009" s="773"/>
      <c r="FK1009" s="773"/>
      <c r="FL1009" s="773"/>
      <c r="FM1009" s="773"/>
      <c r="FN1009" s="773"/>
      <c r="FO1009" s="773"/>
      <c r="FP1009" s="773"/>
      <c r="FQ1009" s="773"/>
      <c r="FR1009" s="773"/>
      <c r="FS1009" s="773"/>
      <c r="FT1009" s="773"/>
      <c r="FU1009" s="773"/>
      <c r="FV1009" s="773"/>
      <c r="FW1009" s="773"/>
      <c r="FX1009" s="773"/>
      <c r="FY1009" s="773"/>
      <c r="FZ1009" s="773"/>
      <c r="GA1009" s="773"/>
      <c r="GB1009" s="773"/>
      <c r="GC1009" s="773"/>
      <c r="GD1009" s="773"/>
      <c r="GE1009" s="773"/>
      <c r="GF1009" s="773"/>
      <c r="GG1009" s="773"/>
      <c r="GH1009" s="773"/>
      <c r="GI1009" s="773"/>
      <c r="GJ1009" s="773"/>
      <c r="GK1009" s="773"/>
      <c r="GL1009" s="773"/>
      <c r="GM1009" s="773"/>
      <c r="GN1009" s="773"/>
      <c r="GO1009" s="773"/>
      <c r="GP1009" s="773"/>
      <c r="GQ1009" s="773"/>
      <c r="GR1009" s="773"/>
      <c r="GS1009" s="773"/>
      <c r="GT1009" s="773"/>
      <c r="GU1009" s="773"/>
      <c r="GV1009" s="773"/>
      <c r="GW1009" s="773"/>
      <c r="GX1009" s="773"/>
      <c r="GY1009" s="773"/>
      <c r="GZ1009" s="773"/>
      <c r="HA1009" s="773"/>
      <c r="HB1009" s="773"/>
      <c r="HC1009" s="773"/>
      <c r="HD1009" s="773"/>
      <c r="HE1009" s="773"/>
      <c r="HF1009" s="773"/>
      <c r="HG1009" s="773"/>
      <c r="HH1009" s="773"/>
      <c r="HI1009" s="773"/>
      <c r="HJ1009" s="773"/>
      <c r="HK1009" s="773"/>
      <c r="HL1009" s="773"/>
      <c r="HM1009" s="773"/>
      <c r="HN1009" s="773"/>
      <c r="HO1009" s="773"/>
      <c r="HP1009" s="773"/>
      <c r="HQ1009" s="773"/>
      <c r="HR1009" s="773"/>
      <c r="HS1009" s="773"/>
      <c r="HT1009" s="773"/>
      <c r="HU1009" s="773"/>
      <c r="HV1009" s="773"/>
      <c r="HW1009" s="773"/>
      <c r="HX1009" s="773"/>
      <c r="HY1009" s="773"/>
      <c r="HZ1009" s="773"/>
      <c r="IA1009" s="773"/>
      <c r="IB1009" s="773"/>
      <c r="IC1009" s="773"/>
      <c r="ID1009" s="773"/>
      <c r="IE1009" s="773"/>
      <c r="IF1009" s="773"/>
      <c r="IG1009" s="773"/>
      <c r="IH1009" s="773"/>
      <c r="II1009" s="773"/>
      <c r="IJ1009" s="773"/>
      <c r="IK1009" s="773"/>
      <c r="IL1009" s="773"/>
      <c r="IM1009" s="773"/>
      <c r="IN1009" s="773"/>
      <c r="IO1009" s="773"/>
      <c r="IP1009" s="773"/>
      <c r="IQ1009" s="773"/>
      <c r="IR1009" s="773"/>
    </row>
    <row r="1010" spans="1:252" ht="13.5" x14ac:dyDescent="0.2">
      <c r="A1010" s="606">
        <v>79</v>
      </c>
      <c r="B1010" s="637" t="s">
        <v>797</v>
      </c>
      <c r="C1010" s="660" t="s">
        <v>701</v>
      </c>
      <c r="D1010" s="575">
        <v>1</v>
      </c>
      <c r="E1010" s="661">
        <v>2009</v>
      </c>
      <c r="F1010" s="1074">
        <v>96.503</v>
      </c>
      <c r="G1010" s="784">
        <f t="shared" si="33"/>
        <v>96.503</v>
      </c>
      <c r="H1010" s="1075">
        <v>100</v>
      </c>
      <c r="I1010" s="784">
        <f t="shared" si="34"/>
        <v>0</v>
      </c>
      <c r="J1010" s="635"/>
      <c r="K1010" s="693"/>
      <c r="L1010" s="693"/>
      <c r="M1010" s="635"/>
      <c r="N1010" s="693"/>
      <c r="O1010" s="693"/>
      <c r="P1010" s="1841"/>
      <c r="Q1010" s="773"/>
      <c r="R1010" s="773"/>
      <c r="S1010" s="773"/>
      <c r="T1010" s="773"/>
      <c r="U1010" s="773"/>
      <c r="V1010" s="773"/>
      <c r="W1010" s="773"/>
      <c r="X1010" s="773"/>
      <c r="Y1010" s="773"/>
      <c r="Z1010" s="773"/>
      <c r="AA1010" s="773"/>
      <c r="AB1010" s="773"/>
      <c r="AC1010" s="773"/>
      <c r="AD1010" s="773"/>
      <c r="AE1010" s="773"/>
      <c r="AF1010" s="773"/>
      <c r="AG1010" s="773"/>
      <c r="AH1010" s="773"/>
      <c r="AI1010" s="773"/>
      <c r="AJ1010" s="773"/>
      <c r="AK1010" s="773"/>
      <c r="AL1010" s="773"/>
      <c r="AM1010" s="773"/>
      <c r="AN1010" s="773"/>
      <c r="AO1010" s="773"/>
      <c r="AP1010" s="773"/>
      <c r="AQ1010" s="773"/>
      <c r="AR1010" s="773"/>
      <c r="AS1010" s="773"/>
      <c r="AT1010" s="773"/>
      <c r="AU1010" s="773"/>
      <c r="AV1010" s="773"/>
      <c r="AW1010" s="773"/>
      <c r="AX1010" s="773"/>
      <c r="AY1010" s="773"/>
      <c r="AZ1010" s="773"/>
      <c r="BA1010" s="773"/>
      <c r="BB1010" s="773"/>
      <c r="BC1010" s="773"/>
      <c r="BD1010" s="773"/>
      <c r="BE1010" s="773"/>
      <c r="BF1010" s="773"/>
      <c r="BG1010" s="773"/>
      <c r="BH1010" s="773"/>
      <c r="BI1010" s="773"/>
      <c r="BJ1010" s="773"/>
      <c r="BK1010" s="773"/>
      <c r="BL1010" s="773"/>
      <c r="BM1010" s="773"/>
      <c r="BN1010" s="773"/>
      <c r="BO1010" s="773"/>
      <c r="BP1010" s="773"/>
      <c r="BQ1010" s="773"/>
      <c r="BR1010" s="773"/>
      <c r="BS1010" s="773"/>
      <c r="BT1010" s="773"/>
      <c r="BU1010" s="773"/>
      <c r="BV1010" s="773"/>
      <c r="BW1010" s="773"/>
      <c r="BX1010" s="773"/>
      <c r="BY1010" s="773"/>
      <c r="BZ1010" s="773"/>
      <c r="CA1010" s="773"/>
      <c r="CB1010" s="773"/>
      <c r="CC1010" s="773"/>
      <c r="CD1010" s="773"/>
      <c r="CE1010" s="773"/>
      <c r="CF1010" s="773"/>
      <c r="CG1010" s="773"/>
      <c r="CH1010" s="773"/>
      <c r="CI1010" s="773"/>
      <c r="CJ1010" s="773"/>
      <c r="CK1010" s="773"/>
      <c r="CL1010" s="773"/>
      <c r="CM1010" s="773"/>
      <c r="CN1010" s="773"/>
      <c r="CO1010" s="773"/>
      <c r="CP1010" s="773"/>
      <c r="CQ1010" s="773"/>
      <c r="CR1010" s="773"/>
      <c r="CS1010" s="773"/>
      <c r="CT1010" s="773"/>
      <c r="CU1010" s="773"/>
      <c r="CV1010" s="773"/>
      <c r="CW1010" s="773"/>
      <c r="CX1010" s="773"/>
      <c r="CY1010" s="773"/>
      <c r="CZ1010" s="773"/>
      <c r="DA1010" s="773"/>
      <c r="DB1010" s="773"/>
      <c r="DC1010" s="773"/>
      <c r="DD1010" s="773"/>
      <c r="DE1010" s="773"/>
      <c r="DF1010" s="773"/>
      <c r="DG1010" s="773"/>
      <c r="DH1010" s="773"/>
      <c r="DI1010" s="773"/>
      <c r="DJ1010" s="773"/>
      <c r="DK1010" s="773"/>
      <c r="DL1010" s="773"/>
      <c r="DM1010" s="773"/>
      <c r="DN1010" s="773"/>
      <c r="DO1010" s="773"/>
      <c r="DP1010" s="773"/>
      <c r="DQ1010" s="773"/>
      <c r="DR1010" s="773"/>
      <c r="DS1010" s="773"/>
      <c r="DT1010" s="773"/>
      <c r="DU1010" s="773"/>
      <c r="DV1010" s="773"/>
      <c r="DW1010" s="773"/>
      <c r="DX1010" s="773"/>
      <c r="DY1010" s="773"/>
      <c r="DZ1010" s="773"/>
      <c r="EA1010" s="773"/>
      <c r="EB1010" s="773"/>
      <c r="EC1010" s="773"/>
      <c r="ED1010" s="773"/>
      <c r="EE1010" s="773"/>
      <c r="EF1010" s="773"/>
      <c r="EG1010" s="773"/>
      <c r="EH1010" s="773"/>
      <c r="EI1010" s="773"/>
      <c r="EJ1010" s="773"/>
      <c r="EK1010" s="773"/>
      <c r="EL1010" s="773"/>
      <c r="EM1010" s="773"/>
      <c r="EN1010" s="773"/>
      <c r="EO1010" s="773"/>
      <c r="EP1010" s="773"/>
      <c r="EQ1010" s="773"/>
      <c r="ER1010" s="773"/>
      <c r="ES1010" s="773"/>
      <c r="ET1010" s="773"/>
      <c r="EU1010" s="773"/>
      <c r="EV1010" s="773"/>
      <c r="EW1010" s="773"/>
      <c r="EX1010" s="773"/>
      <c r="EY1010" s="773"/>
      <c r="EZ1010" s="773"/>
      <c r="FA1010" s="773"/>
      <c r="FB1010" s="773"/>
      <c r="FC1010" s="773"/>
      <c r="FD1010" s="773"/>
      <c r="FE1010" s="773"/>
      <c r="FF1010" s="773"/>
      <c r="FG1010" s="773"/>
      <c r="FH1010" s="773"/>
      <c r="FI1010" s="773"/>
      <c r="FJ1010" s="773"/>
      <c r="FK1010" s="773"/>
      <c r="FL1010" s="773"/>
      <c r="FM1010" s="773"/>
      <c r="FN1010" s="773"/>
      <c r="FO1010" s="773"/>
      <c r="FP1010" s="773"/>
      <c r="FQ1010" s="773"/>
      <c r="FR1010" s="773"/>
      <c r="FS1010" s="773"/>
      <c r="FT1010" s="773"/>
      <c r="FU1010" s="773"/>
      <c r="FV1010" s="773"/>
      <c r="FW1010" s="773"/>
      <c r="FX1010" s="773"/>
      <c r="FY1010" s="773"/>
      <c r="FZ1010" s="773"/>
      <c r="GA1010" s="773"/>
      <c r="GB1010" s="773"/>
      <c r="GC1010" s="773"/>
      <c r="GD1010" s="773"/>
      <c r="GE1010" s="773"/>
      <c r="GF1010" s="773"/>
      <c r="GG1010" s="773"/>
      <c r="GH1010" s="773"/>
      <c r="GI1010" s="773"/>
      <c r="GJ1010" s="773"/>
      <c r="GK1010" s="773"/>
      <c r="GL1010" s="773"/>
      <c r="GM1010" s="773"/>
      <c r="GN1010" s="773"/>
      <c r="GO1010" s="773"/>
      <c r="GP1010" s="773"/>
      <c r="GQ1010" s="773"/>
      <c r="GR1010" s="773"/>
      <c r="GS1010" s="773"/>
      <c r="GT1010" s="773"/>
      <c r="GU1010" s="773"/>
      <c r="GV1010" s="773"/>
      <c r="GW1010" s="773"/>
      <c r="GX1010" s="773"/>
      <c r="GY1010" s="773"/>
      <c r="GZ1010" s="773"/>
      <c r="HA1010" s="773"/>
      <c r="HB1010" s="773"/>
      <c r="HC1010" s="773"/>
      <c r="HD1010" s="773"/>
      <c r="HE1010" s="773"/>
      <c r="HF1010" s="773"/>
      <c r="HG1010" s="773"/>
      <c r="HH1010" s="773"/>
      <c r="HI1010" s="773"/>
      <c r="HJ1010" s="773"/>
      <c r="HK1010" s="773"/>
      <c r="HL1010" s="773"/>
      <c r="HM1010" s="773"/>
      <c r="HN1010" s="773"/>
      <c r="HO1010" s="773"/>
      <c r="HP1010" s="773"/>
      <c r="HQ1010" s="773"/>
      <c r="HR1010" s="773"/>
      <c r="HS1010" s="773"/>
      <c r="HT1010" s="773"/>
      <c r="HU1010" s="773"/>
      <c r="HV1010" s="773"/>
      <c r="HW1010" s="773"/>
      <c r="HX1010" s="773"/>
      <c r="HY1010" s="773"/>
      <c r="HZ1010" s="773"/>
      <c r="IA1010" s="773"/>
      <c r="IB1010" s="773"/>
      <c r="IC1010" s="773"/>
      <c r="ID1010" s="773"/>
      <c r="IE1010" s="773"/>
      <c r="IF1010" s="773"/>
      <c r="IG1010" s="773"/>
      <c r="IH1010" s="773"/>
      <c r="II1010" s="773"/>
      <c r="IJ1010" s="773"/>
      <c r="IK1010" s="773"/>
      <c r="IL1010" s="773"/>
      <c r="IM1010" s="773"/>
      <c r="IN1010" s="773"/>
      <c r="IO1010" s="773"/>
      <c r="IP1010" s="773"/>
      <c r="IQ1010" s="773"/>
      <c r="IR1010" s="773"/>
    </row>
    <row r="1011" spans="1:252" ht="13.5" x14ac:dyDescent="0.2">
      <c r="A1011" s="606">
        <v>80</v>
      </c>
      <c r="B1011" s="637" t="s">
        <v>797</v>
      </c>
      <c r="C1011" s="660" t="s">
        <v>701</v>
      </c>
      <c r="D1011" s="575">
        <v>3</v>
      </c>
      <c r="E1011" s="661">
        <v>2008</v>
      </c>
      <c r="F1011" s="1074">
        <v>302.39999999999998</v>
      </c>
      <c r="G1011" s="784">
        <f t="shared" si="33"/>
        <v>302.39999999999998</v>
      </c>
      <c r="H1011" s="1075">
        <v>100</v>
      </c>
      <c r="I1011" s="784">
        <f t="shared" si="34"/>
        <v>0</v>
      </c>
      <c r="J1011" s="635"/>
      <c r="K1011" s="693"/>
      <c r="L1011" s="693"/>
      <c r="M1011" s="635"/>
      <c r="N1011" s="693"/>
      <c r="O1011" s="693"/>
      <c r="P1011" s="1841"/>
      <c r="Q1011" s="773"/>
      <c r="R1011" s="773"/>
      <c r="S1011" s="773"/>
      <c r="T1011" s="773"/>
      <c r="U1011" s="773"/>
      <c r="V1011" s="773"/>
      <c r="W1011" s="773"/>
      <c r="X1011" s="773"/>
      <c r="Y1011" s="773"/>
      <c r="Z1011" s="773"/>
      <c r="AA1011" s="773"/>
      <c r="AB1011" s="773"/>
      <c r="AC1011" s="773"/>
      <c r="AD1011" s="773"/>
      <c r="AE1011" s="773"/>
      <c r="AF1011" s="773"/>
      <c r="AG1011" s="773"/>
      <c r="AH1011" s="773"/>
      <c r="AI1011" s="773"/>
      <c r="AJ1011" s="773"/>
      <c r="AK1011" s="773"/>
      <c r="AL1011" s="773"/>
      <c r="AM1011" s="773"/>
      <c r="AN1011" s="773"/>
      <c r="AO1011" s="773"/>
      <c r="AP1011" s="773"/>
      <c r="AQ1011" s="773"/>
      <c r="AR1011" s="773"/>
      <c r="AS1011" s="773"/>
      <c r="AT1011" s="773"/>
      <c r="AU1011" s="773"/>
      <c r="AV1011" s="773"/>
      <c r="AW1011" s="773"/>
      <c r="AX1011" s="773"/>
      <c r="AY1011" s="773"/>
      <c r="AZ1011" s="773"/>
      <c r="BA1011" s="773"/>
      <c r="BB1011" s="773"/>
      <c r="BC1011" s="773"/>
      <c r="BD1011" s="773"/>
      <c r="BE1011" s="773"/>
      <c r="BF1011" s="773"/>
      <c r="BG1011" s="773"/>
      <c r="BH1011" s="773"/>
      <c r="BI1011" s="773"/>
      <c r="BJ1011" s="773"/>
      <c r="BK1011" s="773"/>
      <c r="BL1011" s="773"/>
      <c r="BM1011" s="773"/>
      <c r="BN1011" s="773"/>
      <c r="BO1011" s="773"/>
      <c r="BP1011" s="773"/>
      <c r="BQ1011" s="773"/>
      <c r="BR1011" s="773"/>
      <c r="BS1011" s="773"/>
      <c r="BT1011" s="773"/>
      <c r="BU1011" s="773"/>
      <c r="BV1011" s="773"/>
      <c r="BW1011" s="773"/>
      <c r="BX1011" s="773"/>
      <c r="BY1011" s="773"/>
      <c r="BZ1011" s="773"/>
      <c r="CA1011" s="773"/>
      <c r="CB1011" s="773"/>
      <c r="CC1011" s="773"/>
      <c r="CD1011" s="773"/>
      <c r="CE1011" s="773"/>
      <c r="CF1011" s="773"/>
      <c r="CG1011" s="773"/>
      <c r="CH1011" s="773"/>
      <c r="CI1011" s="773"/>
      <c r="CJ1011" s="773"/>
      <c r="CK1011" s="773"/>
      <c r="CL1011" s="773"/>
      <c r="CM1011" s="773"/>
      <c r="CN1011" s="773"/>
      <c r="CO1011" s="773"/>
      <c r="CP1011" s="773"/>
      <c r="CQ1011" s="773"/>
      <c r="CR1011" s="773"/>
      <c r="CS1011" s="773"/>
      <c r="CT1011" s="773"/>
      <c r="CU1011" s="773"/>
      <c r="CV1011" s="773"/>
      <c r="CW1011" s="773"/>
      <c r="CX1011" s="773"/>
      <c r="CY1011" s="773"/>
      <c r="CZ1011" s="773"/>
      <c r="DA1011" s="773"/>
      <c r="DB1011" s="773"/>
      <c r="DC1011" s="773"/>
      <c r="DD1011" s="773"/>
      <c r="DE1011" s="773"/>
      <c r="DF1011" s="773"/>
      <c r="DG1011" s="773"/>
      <c r="DH1011" s="773"/>
      <c r="DI1011" s="773"/>
      <c r="DJ1011" s="773"/>
      <c r="DK1011" s="773"/>
      <c r="DL1011" s="773"/>
      <c r="DM1011" s="773"/>
      <c r="DN1011" s="773"/>
      <c r="DO1011" s="773"/>
      <c r="DP1011" s="773"/>
      <c r="DQ1011" s="773"/>
      <c r="DR1011" s="773"/>
      <c r="DS1011" s="773"/>
      <c r="DT1011" s="773"/>
      <c r="DU1011" s="773"/>
      <c r="DV1011" s="773"/>
      <c r="DW1011" s="773"/>
      <c r="DX1011" s="773"/>
      <c r="DY1011" s="773"/>
      <c r="DZ1011" s="773"/>
      <c r="EA1011" s="773"/>
      <c r="EB1011" s="773"/>
      <c r="EC1011" s="773"/>
      <c r="ED1011" s="773"/>
      <c r="EE1011" s="773"/>
      <c r="EF1011" s="773"/>
      <c r="EG1011" s="773"/>
      <c r="EH1011" s="773"/>
      <c r="EI1011" s="773"/>
      <c r="EJ1011" s="773"/>
      <c r="EK1011" s="773"/>
      <c r="EL1011" s="773"/>
      <c r="EM1011" s="773"/>
      <c r="EN1011" s="773"/>
      <c r="EO1011" s="773"/>
      <c r="EP1011" s="773"/>
      <c r="EQ1011" s="773"/>
      <c r="ER1011" s="773"/>
      <c r="ES1011" s="773"/>
      <c r="ET1011" s="773"/>
      <c r="EU1011" s="773"/>
      <c r="EV1011" s="773"/>
      <c r="EW1011" s="773"/>
      <c r="EX1011" s="773"/>
      <c r="EY1011" s="773"/>
      <c r="EZ1011" s="773"/>
      <c r="FA1011" s="773"/>
      <c r="FB1011" s="773"/>
      <c r="FC1011" s="773"/>
      <c r="FD1011" s="773"/>
      <c r="FE1011" s="773"/>
      <c r="FF1011" s="773"/>
      <c r="FG1011" s="773"/>
      <c r="FH1011" s="773"/>
      <c r="FI1011" s="773"/>
      <c r="FJ1011" s="773"/>
      <c r="FK1011" s="773"/>
      <c r="FL1011" s="773"/>
      <c r="FM1011" s="773"/>
      <c r="FN1011" s="773"/>
      <c r="FO1011" s="773"/>
      <c r="FP1011" s="773"/>
      <c r="FQ1011" s="773"/>
      <c r="FR1011" s="773"/>
      <c r="FS1011" s="773"/>
      <c r="FT1011" s="773"/>
      <c r="FU1011" s="773"/>
      <c r="FV1011" s="773"/>
      <c r="FW1011" s="773"/>
      <c r="FX1011" s="773"/>
      <c r="FY1011" s="773"/>
      <c r="FZ1011" s="773"/>
      <c r="GA1011" s="773"/>
      <c r="GB1011" s="773"/>
      <c r="GC1011" s="773"/>
      <c r="GD1011" s="773"/>
      <c r="GE1011" s="773"/>
      <c r="GF1011" s="773"/>
      <c r="GG1011" s="773"/>
      <c r="GH1011" s="773"/>
      <c r="GI1011" s="773"/>
      <c r="GJ1011" s="773"/>
      <c r="GK1011" s="773"/>
      <c r="GL1011" s="773"/>
      <c r="GM1011" s="773"/>
      <c r="GN1011" s="773"/>
      <c r="GO1011" s="773"/>
      <c r="GP1011" s="773"/>
      <c r="GQ1011" s="773"/>
      <c r="GR1011" s="773"/>
      <c r="GS1011" s="773"/>
      <c r="GT1011" s="773"/>
      <c r="GU1011" s="773"/>
      <c r="GV1011" s="773"/>
      <c r="GW1011" s="773"/>
      <c r="GX1011" s="773"/>
      <c r="GY1011" s="773"/>
      <c r="GZ1011" s="773"/>
      <c r="HA1011" s="773"/>
      <c r="HB1011" s="773"/>
      <c r="HC1011" s="773"/>
      <c r="HD1011" s="773"/>
      <c r="HE1011" s="773"/>
      <c r="HF1011" s="773"/>
      <c r="HG1011" s="773"/>
      <c r="HH1011" s="773"/>
      <c r="HI1011" s="773"/>
      <c r="HJ1011" s="773"/>
      <c r="HK1011" s="773"/>
      <c r="HL1011" s="773"/>
      <c r="HM1011" s="773"/>
      <c r="HN1011" s="773"/>
      <c r="HO1011" s="773"/>
      <c r="HP1011" s="773"/>
      <c r="HQ1011" s="773"/>
      <c r="HR1011" s="773"/>
      <c r="HS1011" s="773"/>
      <c r="HT1011" s="773"/>
      <c r="HU1011" s="773"/>
      <c r="HV1011" s="773"/>
      <c r="HW1011" s="773"/>
      <c r="HX1011" s="773"/>
      <c r="HY1011" s="773"/>
      <c r="HZ1011" s="773"/>
      <c r="IA1011" s="773"/>
      <c r="IB1011" s="773"/>
      <c r="IC1011" s="773"/>
      <c r="ID1011" s="773"/>
      <c r="IE1011" s="773"/>
      <c r="IF1011" s="773"/>
      <c r="IG1011" s="773"/>
      <c r="IH1011" s="773"/>
      <c r="II1011" s="773"/>
      <c r="IJ1011" s="773"/>
      <c r="IK1011" s="773"/>
      <c r="IL1011" s="773"/>
      <c r="IM1011" s="773"/>
      <c r="IN1011" s="773"/>
      <c r="IO1011" s="773"/>
      <c r="IP1011" s="773"/>
      <c r="IQ1011" s="773"/>
      <c r="IR1011" s="773"/>
    </row>
    <row r="1012" spans="1:252" ht="13.5" x14ac:dyDescent="0.2">
      <c r="A1012" s="606">
        <v>81</v>
      </c>
      <c r="B1012" s="637" t="s">
        <v>2106</v>
      </c>
      <c r="C1012" s="660" t="s">
        <v>701</v>
      </c>
      <c r="D1012" s="575">
        <v>1</v>
      </c>
      <c r="E1012" s="661">
        <v>2008</v>
      </c>
      <c r="F1012" s="1074">
        <v>112.8</v>
      </c>
      <c r="G1012" s="784">
        <f t="shared" si="33"/>
        <v>112.8</v>
      </c>
      <c r="H1012" s="1075">
        <v>100</v>
      </c>
      <c r="I1012" s="784">
        <f t="shared" si="34"/>
        <v>0</v>
      </c>
      <c r="J1012" s="635"/>
      <c r="K1012" s="693"/>
      <c r="L1012" s="693"/>
      <c r="M1012" s="635"/>
      <c r="N1012" s="693"/>
      <c r="O1012" s="693"/>
      <c r="P1012" s="1841"/>
      <c r="Q1012" s="773"/>
      <c r="R1012" s="773"/>
      <c r="S1012" s="773"/>
      <c r="T1012" s="773"/>
      <c r="U1012" s="773"/>
      <c r="V1012" s="773"/>
      <c r="W1012" s="773"/>
      <c r="X1012" s="773"/>
      <c r="Y1012" s="773"/>
      <c r="Z1012" s="773"/>
      <c r="AA1012" s="773"/>
      <c r="AB1012" s="773"/>
      <c r="AC1012" s="773"/>
      <c r="AD1012" s="773"/>
      <c r="AE1012" s="773"/>
      <c r="AF1012" s="773"/>
      <c r="AG1012" s="773"/>
      <c r="AH1012" s="773"/>
      <c r="AI1012" s="773"/>
      <c r="AJ1012" s="773"/>
      <c r="AK1012" s="773"/>
      <c r="AL1012" s="773"/>
      <c r="AM1012" s="773"/>
      <c r="AN1012" s="773"/>
      <c r="AO1012" s="773"/>
      <c r="AP1012" s="773"/>
      <c r="AQ1012" s="773"/>
      <c r="AR1012" s="773"/>
      <c r="AS1012" s="773"/>
      <c r="AT1012" s="773"/>
      <c r="AU1012" s="773"/>
      <c r="AV1012" s="773"/>
      <c r="AW1012" s="773"/>
      <c r="AX1012" s="773"/>
      <c r="AY1012" s="773"/>
      <c r="AZ1012" s="773"/>
      <c r="BA1012" s="773"/>
      <c r="BB1012" s="773"/>
      <c r="BC1012" s="773"/>
      <c r="BD1012" s="773"/>
      <c r="BE1012" s="773"/>
      <c r="BF1012" s="773"/>
      <c r="BG1012" s="773"/>
      <c r="BH1012" s="773"/>
      <c r="BI1012" s="773"/>
      <c r="BJ1012" s="773"/>
      <c r="BK1012" s="773"/>
      <c r="BL1012" s="773"/>
      <c r="BM1012" s="773"/>
      <c r="BN1012" s="773"/>
      <c r="BO1012" s="773"/>
      <c r="BP1012" s="773"/>
      <c r="BQ1012" s="773"/>
      <c r="BR1012" s="773"/>
      <c r="BS1012" s="773"/>
      <c r="BT1012" s="773"/>
      <c r="BU1012" s="773"/>
      <c r="BV1012" s="773"/>
      <c r="BW1012" s="773"/>
      <c r="BX1012" s="773"/>
      <c r="BY1012" s="773"/>
      <c r="BZ1012" s="773"/>
      <c r="CA1012" s="773"/>
      <c r="CB1012" s="773"/>
      <c r="CC1012" s="773"/>
      <c r="CD1012" s="773"/>
      <c r="CE1012" s="773"/>
      <c r="CF1012" s="773"/>
      <c r="CG1012" s="773"/>
      <c r="CH1012" s="773"/>
      <c r="CI1012" s="773"/>
      <c r="CJ1012" s="773"/>
      <c r="CK1012" s="773"/>
      <c r="CL1012" s="773"/>
      <c r="CM1012" s="773"/>
      <c r="CN1012" s="773"/>
      <c r="CO1012" s="773"/>
      <c r="CP1012" s="773"/>
      <c r="CQ1012" s="773"/>
      <c r="CR1012" s="773"/>
      <c r="CS1012" s="773"/>
      <c r="CT1012" s="773"/>
      <c r="CU1012" s="773"/>
      <c r="CV1012" s="773"/>
      <c r="CW1012" s="773"/>
      <c r="CX1012" s="773"/>
      <c r="CY1012" s="773"/>
      <c r="CZ1012" s="773"/>
      <c r="DA1012" s="773"/>
      <c r="DB1012" s="773"/>
      <c r="DC1012" s="773"/>
      <c r="DD1012" s="773"/>
      <c r="DE1012" s="773"/>
      <c r="DF1012" s="773"/>
      <c r="DG1012" s="773"/>
      <c r="DH1012" s="773"/>
      <c r="DI1012" s="773"/>
      <c r="DJ1012" s="773"/>
      <c r="DK1012" s="773"/>
      <c r="DL1012" s="773"/>
      <c r="DM1012" s="773"/>
      <c r="DN1012" s="773"/>
      <c r="DO1012" s="773"/>
      <c r="DP1012" s="773"/>
      <c r="DQ1012" s="773"/>
      <c r="DR1012" s="773"/>
      <c r="DS1012" s="773"/>
      <c r="DT1012" s="773"/>
      <c r="DU1012" s="773"/>
      <c r="DV1012" s="773"/>
      <c r="DW1012" s="773"/>
      <c r="DX1012" s="773"/>
      <c r="DY1012" s="773"/>
      <c r="DZ1012" s="773"/>
      <c r="EA1012" s="773"/>
      <c r="EB1012" s="773"/>
      <c r="EC1012" s="773"/>
      <c r="ED1012" s="773"/>
      <c r="EE1012" s="773"/>
      <c r="EF1012" s="773"/>
      <c r="EG1012" s="773"/>
      <c r="EH1012" s="773"/>
      <c r="EI1012" s="773"/>
      <c r="EJ1012" s="773"/>
      <c r="EK1012" s="773"/>
      <c r="EL1012" s="773"/>
      <c r="EM1012" s="773"/>
      <c r="EN1012" s="773"/>
      <c r="EO1012" s="773"/>
      <c r="EP1012" s="773"/>
      <c r="EQ1012" s="773"/>
      <c r="ER1012" s="773"/>
      <c r="ES1012" s="773"/>
      <c r="ET1012" s="773"/>
      <c r="EU1012" s="773"/>
      <c r="EV1012" s="773"/>
      <c r="EW1012" s="773"/>
      <c r="EX1012" s="773"/>
      <c r="EY1012" s="773"/>
      <c r="EZ1012" s="773"/>
      <c r="FA1012" s="773"/>
      <c r="FB1012" s="773"/>
      <c r="FC1012" s="773"/>
      <c r="FD1012" s="773"/>
      <c r="FE1012" s="773"/>
      <c r="FF1012" s="773"/>
      <c r="FG1012" s="773"/>
      <c r="FH1012" s="773"/>
      <c r="FI1012" s="773"/>
      <c r="FJ1012" s="773"/>
      <c r="FK1012" s="773"/>
      <c r="FL1012" s="773"/>
      <c r="FM1012" s="773"/>
      <c r="FN1012" s="773"/>
      <c r="FO1012" s="773"/>
      <c r="FP1012" s="773"/>
      <c r="FQ1012" s="773"/>
      <c r="FR1012" s="773"/>
      <c r="FS1012" s="773"/>
      <c r="FT1012" s="773"/>
      <c r="FU1012" s="773"/>
      <c r="FV1012" s="773"/>
      <c r="FW1012" s="773"/>
      <c r="FX1012" s="773"/>
      <c r="FY1012" s="773"/>
      <c r="FZ1012" s="773"/>
      <c r="GA1012" s="773"/>
      <c r="GB1012" s="773"/>
      <c r="GC1012" s="773"/>
      <c r="GD1012" s="773"/>
      <c r="GE1012" s="773"/>
      <c r="GF1012" s="773"/>
      <c r="GG1012" s="773"/>
      <c r="GH1012" s="773"/>
      <c r="GI1012" s="773"/>
      <c r="GJ1012" s="773"/>
      <c r="GK1012" s="773"/>
      <c r="GL1012" s="773"/>
      <c r="GM1012" s="773"/>
      <c r="GN1012" s="773"/>
      <c r="GO1012" s="773"/>
      <c r="GP1012" s="773"/>
      <c r="GQ1012" s="773"/>
      <c r="GR1012" s="773"/>
      <c r="GS1012" s="773"/>
      <c r="GT1012" s="773"/>
      <c r="GU1012" s="773"/>
      <c r="GV1012" s="773"/>
      <c r="GW1012" s="773"/>
      <c r="GX1012" s="773"/>
      <c r="GY1012" s="773"/>
      <c r="GZ1012" s="773"/>
      <c r="HA1012" s="773"/>
      <c r="HB1012" s="773"/>
      <c r="HC1012" s="773"/>
      <c r="HD1012" s="773"/>
      <c r="HE1012" s="773"/>
      <c r="HF1012" s="773"/>
      <c r="HG1012" s="773"/>
      <c r="HH1012" s="773"/>
      <c r="HI1012" s="773"/>
      <c r="HJ1012" s="773"/>
      <c r="HK1012" s="773"/>
      <c r="HL1012" s="773"/>
      <c r="HM1012" s="773"/>
      <c r="HN1012" s="773"/>
      <c r="HO1012" s="773"/>
      <c r="HP1012" s="773"/>
      <c r="HQ1012" s="773"/>
      <c r="HR1012" s="773"/>
      <c r="HS1012" s="773"/>
      <c r="HT1012" s="773"/>
      <c r="HU1012" s="773"/>
      <c r="HV1012" s="773"/>
      <c r="HW1012" s="773"/>
      <c r="HX1012" s="773"/>
      <c r="HY1012" s="773"/>
      <c r="HZ1012" s="773"/>
      <c r="IA1012" s="773"/>
      <c r="IB1012" s="773"/>
      <c r="IC1012" s="773"/>
      <c r="ID1012" s="773"/>
      <c r="IE1012" s="773"/>
      <c r="IF1012" s="773"/>
      <c r="IG1012" s="773"/>
      <c r="IH1012" s="773"/>
      <c r="II1012" s="773"/>
      <c r="IJ1012" s="773"/>
      <c r="IK1012" s="773"/>
      <c r="IL1012" s="773"/>
      <c r="IM1012" s="773"/>
      <c r="IN1012" s="773"/>
      <c r="IO1012" s="773"/>
      <c r="IP1012" s="773"/>
      <c r="IQ1012" s="773"/>
      <c r="IR1012" s="773"/>
    </row>
    <row r="1013" spans="1:252" ht="13.5" x14ac:dyDescent="0.2">
      <c r="A1013" s="606">
        <v>82</v>
      </c>
      <c r="B1013" s="637" t="s">
        <v>2107</v>
      </c>
      <c r="C1013" s="660" t="s">
        <v>701</v>
      </c>
      <c r="D1013" s="575">
        <v>2</v>
      </c>
      <c r="E1013" s="661">
        <v>2008</v>
      </c>
      <c r="F1013" s="1074">
        <v>164.4</v>
      </c>
      <c r="G1013" s="784">
        <f t="shared" si="33"/>
        <v>164.4</v>
      </c>
      <c r="H1013" s="1075">
        <v>100</v>
      </c>
      <c r="I1013" s="784">
        <f t="shared" si="34"/>
        <v>0</v>
      </c>
      <c r="J1013" s="635"/>
      <c r="K1013" s="693"/>
      <c r="L1013" s="693"/>
      <c r="M1013" s="635"/>
      <c r="N1013" s="693"/>
      <c r="O1013" s="693"/>
      <c r="P1013" s="1841"/>
      <c r="Q1013" s="773"/>
      <c r="R1013" s="773"/>
      <c r="S1013" s="773"/>
      <c r="T1013" s="773"/>
      <c r="U1013" s="773"/>
      <c r="V1013" s="773"/>
      <c r="W1013" s="773"/>
      <c r="X1013" s="773"/>
      <c r="Y1013" s="773"/>
      <c r="Z1013" s="773"/>
      <c r="AA1013" s="773"/>
      <c r="AB1013" s="773"/>
      <c r="AC1013" s="773"/>
      <c r="AD1013" s="773"/>
      <c r="AE1013" s="773"/>
      <c r="AF1013" s="773"/>
      <c r="AG1013" s="773"/>
      <c r="AH1013" s="773"/>
      <c r="AI1013" s="773"/>
      <c r="AJ1013" s="773"/>
      <c r="AK1013" s="773"/>
      <c r="AL1013" s="773"/>
      <c r="AM1013" s="773"/>
      <c r="AN1013" s="773"/>
      <c r="AO1013" s="773"/>
      <c r="AP1013" s="773"/>
      <c r="AQ1013" s="773"/>
      <c r="AR1013" s="773"/>
      <c r="AS1013" s="773"/>
      <c r="AT1013" s="773"/>
      <c r="AU1013" s="773"/>
      <c r="AV1013" s="773"/>
      <c r="AW1013" s="773"/>
      <c r="AX1013" s="773"/>
      <c r="AY1013" s="773"/>
      <c r="AZ1013" s="773"/>
      <c r="BA1013" s="773"/>
      <c r="BB1013" s="773"/>
      <c r="BC1013" s="773"/>
      <c r="BD1013" s="773"/>
      <c r="BE1013" s="773"/>
      <c r="BF1013" s="773"/>
      <c r="BG1013" s="773"/>
      <c r="BH1013" s="773"/>
      <c r="BI1013" s="773"/>
      <c r="BJ1013" s="773"/>
      <c r="BK1013" s="773"/>
      <c r="BL1013" s="773"/>
      <c r="BM1013" s="773"/>
      <c r="BN1013" s="773"/>
      <c r="BO1013" s="773"/>
      <c r="BP1013" s="773"/>
      <c r="BQ1013" s="773"/>
      <c r="BR1013" s="773"/>
      <c r="BS1013" s="773"/>
      <c r="BT1013" s="773"/>
      <c r="BU1013" s="773"/>
      <c r="BV1013" s="773"/>
      <c r="BW1013" s="773"/>
      <c r="BX1013" s="773"/>
      <c r="BY1013" s="773"/>
      <c r="BZ1013" s="773"/>
      <c r="CA1013" s="773"/>
      <c r="CB1013" s="773"/>
      <c r="CC1013" s="773"/>
      <c r="CD1013" s="773"/>
      <c r="CE1013" s="773"/>
      <c r="CF1013" s="773"/>
      <c r="CG1013" s="773"/>
      <c r="CH1013" s="773"/>
      <c r="CI1013" s="773"/>
      <c r="CJ1013" s="773"/>
      <c r="CK1013" s="773"/>
      <c r="CL1013" s="773"/>
      <c r="CM1013" s="773"/>
      <c r="CN1013" s="773"/>
      <c r="CO1013" s="773"/>
      <c r="CP1013" s="773"/>
      <c r="CQ1013" s="773"/>
      <c r="CR1013" s="773"/>
      <c r="CS1013" s="773"/>
      <c r="CT1013" s="773"/>
      <c r="CU1013" s="773"/>
      <c r="CV1013" s="773"/>
      <c r="CW1013" s="773"/>
      <c r="CX1013" s="773"/>
      <c r="CY1013" s="773"/>
      <c r="CZ1013" s="773"/>
      <c r="DA1013" s="773"/>
      <c r="DB1013" s="773"/>
      <c r="DC1013" s="773"/>
      <c r="DD1013" s="773"/>
      <c r="DE1013" s="773"/>
      <c r="DF1013" s="773"/>
      <c r="DG1013" s="773"/>
      <c r="DH1013" s="773"/>
      <c r="DI1013" s="773"/>
      <c r="DJ1013" s="773"/>
      <c r="DK1013" s="773"/>
      <c r="DL1013" s="773"/>
      <c r="DM1013" s="773"/>
      <c r="DN1013" s="773"/>
      <c r="DO1013" s="773"/>
      <c r="DP1013" s="773"/>
      <c r="DQ1013" s="773"/>
      <c r="DR1013" s="773"/>
      <c r="DS1013" s="773"/>
      <c r="DT1013" s="773"/>
      <c r="DU1013" s="773"/>
      <c r="DV1013" s="773"/>
      <c r="DW1013" s="773"/>
      <c r="DX1013" s="773"/>
      <c r="DY1013" s="773"/>
      <c r="DZ1013" s="773"/>
      <c r="EA1013" s="773"/>
      <c r="EB1013" s="773"/>
      <c r="EC1013" s="773"/>
      <c r="ED1013" s="773"/>
      <c r="EE1013" s="773"/>
      <c r="EF1013" s="773"/>
      <c r="EG1013" s="773"/>
      <c r="EH1013" s="773"/>
      <c r="EI1013" s="773"/>
      <c r="EJ1013" s="773"/>
      <c r="EK1013" s="773"/>
      <c r="EL1013" s="773"/>
      <c r="EM1013" s="773"/>
      <c r="EN1013" s="773"/>
      <c r="EO1013" s="773"/>
      <c r="EP1013" s="773"/>
      <c r="EQ1013" s="773"/>
      <c r="ER1013" s="773"/>
      <c r="ES1013" s="773"/>
      <c r="ET1013" s="773"/>
      <c r="EU1013" s="773"/>
      <c r="EV1013" s="773"/>
      <c r="EW1013" s="773"/>
      <c r="EX1013" s="773"/>
      <c r="EY1013" s="773"/>
      <c r="EZ1013" s="773"/>
      <c r="FA1013" s="773"/>
      <c r="FB1013" s="773"/>
      <c r="FC1013" s="773"/>
      <c r="FD1013" s="773"/>
      <c r="FE1013" s="773"/>
      <c r="FF1013" s="773"/>
      <c r="FG1013" s="773"/>
      <c r="FH1013" s="773"/>
      <c r="FI1013" s="773"/>
      <c r="FJ1013" s="773"/>
      <c r="FK1013" s="773"/>
      <c r="FL1013" s="773"/>
      <c r="FM1013" s="773"/>
      <c r="FN1013" s="773"/>
      <c r="FO1013" s="773"/>
      <c r="FP1013" s="773"/>
      <c r="FQ1013" s="773"/>
      <c r="FR1013" s="773"/>
      <c r="FS1013" s="773"/>
      <c r="FT1013" s="773"/>
      <c r="FU1013" s="773"/>
      <c r="FV1013" s="773"/>
      <c r="FW1013" s="773"/>
      <c r="FX1013" s="773"/>
      <c r="FY1013" s="773"/>
      <c r="FZ1013" s="773"/>
      <c r="GA1013" s="773"/>
      <c r="GB1013" s="773"/>
      <c r="GC1013" s="773"/>
      <c r="GD1013" s="773"/>
      <c r="GE1013" s="773"/>
      <c r="GF1013" s="773"/>
      <c r="GG1013" s="773"/>
      <c r="GH1013" s="773"/>
      <c r="GI1013" s="773"/>
      <c r="GJ1013" s="773"/>
      <c r="GK1013" s="773"/>
      <c r="GL1013" s="773"/>
      <c r="GM1013" s="773"/>
      <c r="GN1013" s="773"/>
      <c r="GO1013" s="773"/>
      <c r="GP1013" s="773"/>
      <c r="GQ1013" s="773"/>
      <c r="GR1013" s="773"/>
      <c r="GS1013" s="773"/>
      <c r="GT1013" s="773"/>
      <c r="GU1013" s="773"/>
      <c r="GV1013" s="773"/>
      <c r="GW1013" s="773"/>
      <c r="GX1013" s="773"/>
      <c r="GY1013" s="773"/>
      <c r="GZ1013" s="773"/>
      <c r="HA1013" s="773"/>
      <c r="HB1013" s="773"/>
      <c r="HC1013" s="773"/>
      <c r="HD1013" s="773"/>
      <c r="HE1013" s="773"/>
      <c r="HF1013" s="773"/>
      <c r="HG1013" s="773"/>
      <c r="HH1013" s="773"/>
      <c r="HI1013" s="773"/>
      <c r="HJ1013" s="773"/>
      <c r="HK1013" s="773"/>
      <c r="HL1013" s="773"/>
      <c r="HM1013" s="773"/>
      <c r="HN1013" s="773"/>
      <c r="HO1013" s="773"/>
      <c r="HP1013" s="773"/>
      <c r="HQ1013" s="773"/>
      <c r="HR1013" s="773"/>
      <c r="HS1013" s="773"/>
      <c r="HT1013" s="773"/>
      <c r="HU1013" s="773"/>
      <c r="HV1013" s="773"/>
      <c r="HW1013" s="773"/>
      <c r="HX1013" s="773"/>
      <c r="HY1013" s="773"/>
      <c r="HZ1013" s="773"/>
      <c r="IA1013" s="773"/>
      <c r="IB1013" s="773"/>
      <c r="IC1013" s="773"/>
      <c r="ID1013" s="773"/>
      <c r="IE1013" s="773"/>
      <c r="IF1013" s="773"/>
      <c r="IG1013" s="773"/>
      <c r="IH1013" s="773"/>
      <c r="II1013" s="773"/>
      <c r="IJ1013" s="773"/>
      <c r="IK1013" s="773"/>
      <c r="IL1013" s="773"/>
      <c r="IM1013" s="773"/>
      <c r="IN1013" s="773"/>
      <c r="IO1013" s="773"/>
      <c r="IP1013" s="773"/>
      <c r="IQ1013" s="773"/>
      <c r="IR1013" s="773"/>
    </row>
    <row r="1014" spans="1:252" ht="13.5" x14ac:dyDescent="0.2">
      <c r="A1014" s="606">
        <v>83</v>
      </c>
      <c r="B1014" s="637" t="s">
        <v>1910</v>
      </c>
      <c r="C1014" s="660" t="s">
        <v>701</v>
      </c>
      <c r="D1014" s="575">
        <v>4</v>
      </c>
      <c r="E1014" s="661">
        <v>2008</v>
      </c>
      <c r="F1014" s="1074">
        <v>414.64800000000002</v>
      </c>
      <c r="G1014" s="784">
        <f t="shared" si="33"/>
        <v>414.64800000000002</v>
      </c>
      <c r="H1014" s="1075">
        <v>100</v>
      </c>
      <c r="I1014" s="784">
        <f t="shared" si="34"/>
        <v>0</v>
      </c>
      <c r="J1014" s="635"/>
      <c r="K1014" s="693"/>
      <c r="L1014" s="693"/>
      <c r="M1014" s="635"/>
      <c r="N1014" s="693"/>
      <c r="O1014" s="693"/>
      <c r="P1014" s="1841"/>
      <c r="Q1014" s="773"/>
      <c r="R1014" s="773"/>
      <c r="S1014" s="773"/>
      <c r="T1014" s="773"/>
      <c r="U1014" s="773"/>
      <c r="V1014" s="773"/>
      <c r="W1014" s="773"/>
      <c r="X1014" s="773"/>
      <c r="Y1014" s="773"/>
      <c r="Z1014" s="773"/>
      <c r="AA1014" s="773"/>
      <c r="AB1014" s="773"/>
      <c r="AC1014" s="773"/>
      <c r="AD1014" s="773"/>
      <c r="AE1014" s="773"/>
      <c r="AF1014" s="773"/>
      <c r="AG1014" s="773"/>
      <c r="AH1014" s="773"/>
      <c r="AI1014" s="773"/>
      <c r="AJ1014" s="773"/>
      <c r="AK1014" s="773"/>
      <c r="AL1014" s="773"/>
      <c r="AM1014" s="773"/>
      <c r="AN1014" s="773"/>
      <c r="AO1014" s="773"/>
      <c r="AP1014" s="773"/>
      <c r="AQ1014" s="773"/>
      <c r="AR1014" s="773"/>
      <c r="AS1014" s="773"/>
      <c r="AT1014" s="773"/>
      <c r="AU1014" s="773"/>
      <c r="AV1014" s="773"/>
      <c r="AW1014" s="773"/>
      <c r="AX1014" s="773"/>
      <c r="AY1014" s="773"/>
      <c r="AZ1014" s="773"/>
      <c r="BA1014" s="773"/>
      <c r="BB1014" s="773"/>
      <c r="BC1014" s="773"/>
      <c r="BD1014" s="773"/>
      <c r="BE1014" s="773"/>
      <c r="BF1014" s="773"/>
      <c r="BG1014" s="773"/>
      <c r="BH1014" s="773"/>
      <c r="BI1014" s="773"/>
      <c r="BJ1014" s="773"/>
      <c r="BK1014" s="773"/>
      <c r="BL1014" s="773"/>
      <c r="BM1014" s="773"/>
      <c r="BN1014" s="773"/>
      <c r="BO1014" s="773"/>
      <c r="BP1014" s="773"/>
      <c r="BQ1014" s="773"/>
      <c r="BR1014" s="773"/>
      <c r="BS1014" s="773"/>
      <c r="BT1014" s="773"/>
      <c r="BU1014" s="773"/>
      <c r="BV1014" s="773"/>
      <c r="BW1014" s="773"/>
      <c r="BX1014" s="773"/>
      <c r="BY1014" s="773"/>
      <c r="BZ1014" s="773"/>
      <c r="CA1014" s="773"/>
      <c r="CB1014" s="773"/>
      <c r="CC1014" s="773"/>
      <c r="CD1014" s="773"/>
      <c r="CE1014" s="773"/>
      <c r="CF1014" s="773"/>
      <c r="CG1014" s="773"/>
      <c r="CH1014" s="773"/>
      <c r="CI1014" s="773"/>
      <c r="CJ1014" s="773"/>
      <c r="CK1014" s="773"/>
      <c r="CL1014" s="773"/>
      <c r="CM1014" s="773"/>
      <c r="CN1014" s="773"/>
      <c r="CO1014" s="773"/>
      <c r="CP1014" s="773"/>
      <c r="CQ1014" s="773"/>
      <c r="CR1014" s="773"/>
      <c r="CS1014" s="773"/>
      <c r="CT1014" s="773"/>
      <c r="CU1014" s="773"/>
      <c r="CV1014" s="773"/>
      <c r="CW1014" s="773"/>
      <c r="CX1014" s="773"/>
      <c r="CY1014" s="773"/>
      <c r="CZ1014" s="773"/>
      <c r="DA1014" s="773"/>
      <c r="DB1014" s="773"/>
      <c r="DC1014" s="773"/>
      <c r="DD1014" s="773"/>
      <c r="DE1014" s="773"/>
      <c r="DF1014" s="773"/>
      <c r="DG1014" s="773"/>
      <c r="DH1014" s="773"/>
      <c r="DI1014" s="773"/>
      <c r="DJ1014" s="773"/>
      <c r="DK1014" s="773"/>
      <c r="DL1014" s="773"/>
      <c r="DM1014" s="773"/>
      <c r="DN1014" s="773"/>
      <c r="DO1014" s="773"/>
      <c r="DP1014" s="773"/>
      <c r="DQ1014" s="773"/>
      <c r="DR1014" s="773"/>
      <c r="DS1014" s="773"/>
      <c r="DT1014" s="773"/>
      <c r="DU1014" s="773"/>
      <c r="DV1014" s="773"/>
      <c r="DW1014" s="773"/>
      <c r="DX1014" s="773"/>
      <c r="DY1014" s="773"/>
      <c r="DZ1014" s="773"/>
      <c r="EA1014" s="773"/>
      <c r="EB1014" s="773"/>
      <c r="EC1014" s="773"/>
      <c r="ED1014" s="773"/>
      <c r="EE1014" s="773"/>
      <c r="EF1014" s="773"/>
      <c r="EG1014" s="773"/>
      <c r="EH1014" s="773"/>
      <c r="EI1014" s="773"/>
      <c r="EJ1014" s="773"/>
      <c r="EK1014" s="773"/>
      <c r="EL1014" s="773"/>
      <c r="EM1014" s="773"/>
      <c r="EN1014" s="773"/>
      <c r="EO1014" s="773"/>
      <c r="EP1014" s="773"/>
      <c r="EQ1014" s="773"/>
      <c r="ER1014" s="773"/>
      <c r="ES1014" s="773"/>
      <c r="ET1014" s="773"/>
      <c r="EU1014" s="773"/>
      <c r="EV1014" s="773"/>
      <c r="EW1014" s="773"/>
      <c r="EX1014" s="773"/>
      <c r="EY1014" s="773"/>
      <c r="EZ1014" s="773"/>
      <c r="FA1014" s="773"/>
      <c r="FB1014" s="773"/>
      <c r="FC1014" s="773"/>
      <c r="FD1014" s="773"/>
      <c r="FE1014" s="773"/>
      <c r="FF1014" s="773"/>
      <c r="FG1014" s="773"/>
      <c r="FH1014" s="773"/>
      <c r="FI1014" s="773"/>
      <c r="FJ1014" s="773"/>
      <c r="FK1014" s="773"/>
      <c r="FL1014" s="773"/>
      <c r="FM1014" s="773"/>
      <c r="FN1014" s="773"/>
      <c r="FO1014" s="773"/>
      <c r="FP1014" s="773"/>
      <c r="FQ1014" s="773"/>
      <c r="FR1014" s="773"/>
      <c r="FS1014" s="773"/>
      <c r="FT1014" s="773"/>
      <c r="FU1014" s="773"/>
      <c r="FV1014" s="773"/>
      <c r="FW1014" s="773"/>
      <c r="FX1014" s="773"/>
      <c r="FY1014" s="773"/>
      <c r="FZ1014" s="773"/>
      <c r="GA1014" s="773"/>
      <c r="GB1014" s="773"/>
      <c r="GC1014" s="773"/>
      <c r="GD1014" s="773"/>
      <c r="GE1014" s="773"/>
      <c r="GF1014" s="773"/>
      <c r="GG1014" s="773"/>
      <c r="GH1014" s="773"/>
      <c r="GI1014" s="773"/>
      <c r="GJ1014" s="773"/>
      <c r="GK1014" s="773"/>
      <c r="GL1014" s="773"/>
      <c r="GM1014" s="773"/>
      <c r="GN1014" s="773"/>
      <c r="GO1014" s="773"/>
      <c r="GP1014" s="773"/>
      <c r="GQ1014" s="773"/>
      <c r="GR1014" s="773"/>
      <c r="GS1014" s="773"/>
      <c r="GT1014" s="773"/>
      <c r="GU1014" s="773"/>
      <c r="GV1014" s="773"/>
      <c r="GW1014" s="773"/>
      <c r="GX1014" s="773"/>
      <c r="GY1014" s="773"/>
      <c r="GZ1014" s="773"/>
      <c r="HA1014" s="773"/>
      <c r="HB1014" s="773"/>
      <c r="HC1014" s="773"/>
      <c r="HD1014" s="773"/>
      <c r="HE1014" s="773"/>
      <c r="HF1014" s="773"/>
      <c r="HG1014" s="773"/>
      <c r="HH1014" s="773"/>
      <c r="HI1014" s="773"/>
      <c r="HJ1014" s="773"/>
      <c r="HK1014" s="773"/>
      <c r="HL1014" s="773"/>
      <c r="HM1014" s="773"/>
      <c r="HN1014" s="773"/>
      <c r="HO1014" s="773"/>
      <c r="HP1014" s="773"/>
      <c r="HQ1014" s="773"/>
      <c r="HR1014" s="773"/>
      <c r="HS1014" s="773"/>
      <c r="HT1014" s="773"/>
      <c r="HU1014" s="773"/>
      <c r="HV1014" s="773"/>
      <c r="HW1014" s="773"/>
      <c r="HX1014" s="773"/>
      <c r="HY1014" s="773"/>
      <c r="HZ1014" s="773"/>
      <c r="IA1014" s="773"/>
      <c r="IB1014" s="773"/>
      <c r="IC1014" s="773"/>
      <c r="ID1014" s="773"/>
      <c r="IE1014" s="773"/>
      <c r="IF1014" s="773"/>
      <c r="IG1014" s="773"/>
      <c r="IH1014" s="773"/>
      <c r="II1014" s="773"/>
      <c r="IJ1014" s="773"/>
      <c r="IK1014" s="773"/>
      <c r="IL1014" s="773"/>
      <c r="IM1014" s="773"/>
      <c r="IN1014" s="773"/>
      <c r="IO1014" s="773"/>
      <c r="IP1014" s="773"/>
      <c r="IQ1014" s="773"/>
      <c r="IR1014" s="773"/>
    </row>
    <row r="1015" spans="1:252" ht="13.5" x14ac:dyDescent="0.2">
      <c r="A1015" s="606">
        <v>84</v>
      </c>
      <c r="B1015" s="637" t="s">
        <v>2108</v>
      </c>
      <c r="C1015" s="660" t="s">
        <v>701</v>
      </c>
      <c r="D1015" s="575">
        <v>1</v>
      </c>
      <c r="E1015" s="661">
        <v>2008</v>
      </c>
      <c r="F1015" s="1074">
        <v>100.8</v>
      </c>
      <c r="G1015" s="784">
        <f t="shared" si="33"/>
        <v>100.8</v>
      </c>
      <c r="H1015" s="1075">
        <v>100</v>
      </c>
      <c r="I1015" s="784">
        <f t="shared" si="34"/>
        <v>0</v>
      </c>
      <c r="J1015" s="635"/>
      <c r="K1015" s="693"/>
      <c r="L1015" s="693"/>
      <c r="M1015" s="635"/>
      <c r="N1015" s="693"/>
      <c r="O1015" s="693"/>
      <c r="P1015" s="1841"/>
      <c r="Q1015" s="773"/>
      <c r="R1015" s="773"/>
      <c r="S1015" s="773"/>
      <c r="T1015" s="773"/>
      <c r="U1015" s="773"/>
      <c r="V1015" s="773"/>
      <c r="W1015" s="773"/>
      <c r="X1015" s="773"/>
      <c r="Y1015" s="773"/>
      <c r="Z1015" s="773"/>
      <c r="AA1015" s="773"/>
      <c r="AB1015" s="773"/>
      <c r="AC1015" s="773"/>
      <c r="AD1015" s="773"/>
      <c r="AE1015" s="773"/>
      <c r="AF1015" s="773"/>
      <c r="AG1015" s="773"/>
      <c r="AH1015" s="773"/>
      <c r="AI1015" s="773"/>
      <c r="AJ1015" s="773"/>
      <c r="AK1015" s="773"/>
      <c r="AL1015" s="773"/>
      <c r="AM1015" s="773"/>
      <c r="AN1015" s="773"/>
      <c r="AO1015" s="773"/>
      <c r="AP1015" s="773"/>
      <c r="AQ1015" s="773"/>
      <c r="AR1015" s="773"/>
      <c r="AS1015" s="773"/>
      <c r="AT1015" s="773"/>
      <c r="AU1015" s="773"/>
      <c r="AV1015" s="773"/>
      <c r="AW1015" s="773"/>
      <c r="AX1015" s="773"/>
      <c r="AY1015" s="773"/>
      <c r="AZ1015" s="773"/>
      <c r="BA1015" s="773"/>
      <c r="BB1015" s="773"/>
      <c r="BC1015" s="773"/>
      <c r="BD1015" s="773"/>
      <c r="BE1015" s="773"/>
      <c r="BF1015" s="773"/>
      <c r="BG1015" s="773"/>
      <c r="BH1015" s="773"/>
      <c r="BI1015" s="773"/>
      <c r="BJ1015" s="773"/>
      <c r="BK1015" s="773"/>
      <c r="BL1015" s="773"/>
      <c r="BM1015" s="773"/>
      <c r="BN1015" s="773"/>
      <c r="BO1015" s="773"/>
      <c r="BP1015" s="773"/>
      <c r="BQ1015" s="773"/>
      <c r="BR1015" s="773"/>
      <c r="BS1015" s="773"/>
      <c r="BT1015" s="773"/>
      <c r="BU1015" s="773"/>
      <c r="BV1015" s="773"/>
      <c r="BW1015" s="773"/>
      <c r="BX1015" s="773"/>
      <c r="BY1015" s="773"/>
      <c r="BZ1015" s="773"/>
      <c r="CA1015" s="773"/>
      <c r="CB1015" s="773"/>
      <c r="CC1015" s="773"/>
      <c r="CD1015" s="773"/>
      <c r="CE1015" s="773"/>
      <c r="CF1015" s="773"/>
      <c r="CG1015" s="773"/>
      <c r="CH1015" s="773"/>
      <c r="CI1015" s="773"/>
      <c r="CJ1015" s="773"/>
      <c r="CK1015" s="773"/>
      <c r="CL1015" s="773"/>
      <c r="CM1015" s="773"/>
      <c r="CN1015" s="773"/>
      <c r="CO1015" s="773"/>
      <c r="CP1015" s="773"/>
      <c r="CQ1015" s="773"/>
      <c r="CR1015" s="773"/>
      <c r="CS1015" s="773"/>
      <c r="CT1015" s="773"/>
      <c r="CU1015" s="773"/>
      <c r="CV1015" s="773"/>
      <c r="CW1015" s="773"/>
      <c r="CX1015" s="773"/>
      <c r="CY1015" s="773"/>
      <c r="CZ1015" s="773"/>
      <c r="DA1015" s="773"/>
      <c r="DB1015" s="773"/>
      <c r="DC1015" s="773"/>
      <c r="DD1015" s="773"/>
      <c r="DE1015" s="773"/>
      <c r="DF1015" s="773"/>
      <c r="DG1015" s="773"/>
      <c r="DH1015" s="773"/>
      <c r="DI1015" s="773"/>
      <c r="DJ1015" s="773"/>
      <c r="DK1015" s="773"/>
      <c r="DL1015" s="773"/>
      <c r="DM1015" s="773"/>
      <c r="DN1015" s="773"/>
      <c r="DO1015" s="773"/>
      <c r="DP1015" s="773"/>
      <c r="DQ1015" s="773"/>
      <c r="DR1015" s="773"/>
      <c r="DS1015" s="773"/>
      <c r="DT1015" s="773"/>
      <c r="DU1015" s="773"/>
      <c r="DV1015" s="773"/>
      <c r="DW1015" s="773"/>
      <c r="DX1015" s="773"/>
      <c r="DY1015" s="773"/>
      <c r="DZ1015" s="773"/>
      <c r="EA1015" s="773"/>
      <c r="EB1015" s="773"/>
      <c r="EC1015" s="773"/>
      <c r="ED1015" s="773"/>
      <c r="EE1015" s="773"/>
      <c r="EF1015" s="773"/>
      <c r="EG1015" s="773"/>
      <c r="EH1015" s="773"/>
      <c r="EI1015" s="773"/>
      <c r="EJ1015" s="773"/>
      <c r="EK1015" s="773"/>
      <c r="EL1015" s="773"/>
      <c r="EM1015" s="773"/>
      <c r="EN1015" s="773"/>
      <c r="EO1015" s="773"/>
      <c r="EP1015" s="773"/>
      <c r="EQ1015" s="773"/>
      <c r="ER1015" s="773"/>
      <c r="ES1015" s="773"/>
      <c r="ET1015" s="773"/>
      <c r="EU1015" s="773"/>
      <c r="EV1015" s="773"/>
      <c r="EW1015" s="773"/>
      <c r="EX1015" s="773"/>
      <c r="EY1015" s="773"/>
      <c r="EZ1015" s="773"/>
      <c r="FA1015" s="773"/>
      <c r="FB1015" s="773"/>
      <c r="FC1015" s="773"/>
      <c r="FD1015" s="773"/>
      <c r="FE1015" s="773"/>
      <c r="FF1015" s="773"/>
      <c r="FG1015" s="773"/>
      <c r="FH1015" s="773"/>
      <c r="FI1015" s="773"/>
      <c r="FJ1015" s="773"/>
      <c r="FK1015" s="773"/>
      <c r="FL1015" s="773"/>
      <c r="FM1015" s="773"/>
      <c r="FN1015" s="773"/>
      <c r="FO1015" s="773"/>
      <c r="FP1015" s="773"/>
      <c r="FQ1015" s="773"/>
      <c r="FR1015" s="773"/>
      <c r="FS1015" s="773"/>
      <c r="FT1015" s="773"/>
      <c r="FU1015" s="773"/>
      <c r="FV1015" s="773"/>
      <c r="FW1015" s="773"/>
      <c r="FX1015" s="773"/>
      <c r="FY1015" s="773"/>
      <c r="FZ1015" s="773"/>
      <c r="GA1015" s="773"/>
      <c r="GB1015" s="773"/>
      <c r="GC1015" s="773"/>
      <c r="GD1015" s="773"/>
      <c r="GE1015" s="773"/>
      <c r="GF1015" s="773"/>
      <c r="GG1015" s="773"/>
      <c r="GH1015" s="773"/>
      <c r="GI1015" s="773"/>
      <c r="GJ1015" s="773"/>
      <c r="GK1015" s="773"/>
      <c r="GL1015" s="773"/>
      <c r="GM1015" s="773"/>
      <c r="GN1015" s="773"/>
      <c r="GO1015" s="773"/>
      <c r="GP1015" s="773"/>
      <c r="GQ1015" s="773"/>
      <c r="GR1015" s="773"/>
      <c r="GS1015" s="773"/>
      <c r="GT1015" s="773"/>
      <c r="GU1015" s="773"/>
      <c r="GV1015" s="773"/>
      <c r="GW1015" s="773"/>
      <c r="GX1015" s="773"/>
      <c r="GY1015" s="773"/>
      <c r="GZ1015" s="773"/>
      <c r="HA1015" s="773"/>
      <c r="HB1015" s="773"/>
      <c r="HC1015" s="773"/>
      <c r="HD1015" s="773"/>
      <c r="HE1015" s="773"/>
      <c r="HF1015" s="773"/>
      <c r="HG1015" s="773"/>
      <c r="HH1015" s="773"/>
      <c r="HI1015" s="773"/>
      <c r="HJ1015" s="773"/>
      <c r="HK1015" s="773"/>
      <c r="HL1015" s="773"/>
      <c r="HM1015" s="773"/>
      <c r="HN1015" s="773"/>
      <c r="HO1015" s="773"/>
      <c r="HP1015" s="773"/>
      <c r="HQ1015" s="773"/>
      <c r="HR1015" s="773"/>
      <c r="HS1015" s="773"/>
      <c r="HT1015" s="773"/>
      <c r="HU1015" s="773"/>
      <c r="HV1015" s="773"/>
      <c r="HW1015" s="773"/>
      <c r="HX1015" s="773"/>
      <c r="HY1015" s="773"/>
      <c r="HZ1015" s="773"/>
      <c r="IA1015" s="773"/>
      <c r="IB1015" s="773"/>
      <c r="IC1015" s="773"/>
      <c r="ID1015" s="773"/>
      <c r="IE1015" s="773"/>
      <c r="IF1015" s="773"/>
      <c r="IG1015" s="773"/>
      <c r="IH1015" s="773"/>
      <c r="II1015" s="773"/>
      <c r="IJ1015" s="773"/>
      <c r="IK1015" s="773"/>
      <c r="IL1015" s="773"/>
      <c r="IM1015" s="773"/>
      <c r="IN1015" s="773"/>
      <c r="IO1015" s="773"/>
      <c r="IP1015" s="773"/>
      <c r="IQ1015" s="773"/>
      <c r="IR1015" s="773"/>
    </row>
    <row r="1016" spans="1:252" ht="13.5" x14ac:dyDescent="0.2">
      <c r="A1016" s="606">
        <v>85</v>
      </c>
      <c r="B1016" s="637" t="s">
        <v>2108</v>
      </c>
      <c r="C1016" s="660" t="s">
        <v>701</v>
      </c>
      <c r="D1016" s="575">
        <v>1</v>
      </c>
      <c r="E1016" s="661">
        <v>2008</v>
      </c>
      <c r="F1016" s="1074">
        <v>100.8</v>
      </c>
      <c r="G1016" s="784">
        <f t="shared" si="33"/>
        <v>100.8</v>
      </c>
      <c r="H1016" s="1075">
        <v>100</v>
      </c>
      <c r="I1016" s="784">
        <f t="shared" si="34"/>
        <v>0</v>
      </c>
      <c r="J1016" s="635"/>
      <c r="K1016" s="693"/>
      <c r="L1016" s="693"/>
      <c r="M1016" s="635"/>
      <c r="N1016" s="693"/>
      <c r="O1016" s="693"/>
      <c r="P1016" s="1841"/>
      <c r="Q1016" s="773"/>
      <c r="R1016" s="773"/>
      <c r="S1016" s="773"/>
      <c r="T1016" s="773"/>
      <c r="U1016" s="773"/>
      <c r="V1016" s="773"/>
      <c r="W1016" s="773"/>
      <c r="X1016" s="773"/>
      <c r="Y1016" s="773"/>
      <c r="Z1016" s="773"/>
      <c r="AA1016" s="773"/>
      <c r="AB1016" s="773"/>
      <c r="AC1016" s="773"/>
      <c r="AD1016" s="773"/>
      <c r="AE1016" s="773"/>
      <c r="AF1016" s="773"/>
      <c r="AG1016" s="773"/>
      <c r="AH1016" s="773"/>
      <c r="AI1016" s="773"/>
      <c r="AJ1016" s="773"/>
      <c r="AK1016" s="773"/>
      <c r="AL1016" s="773"/>
      <c r="AM1016" s="773"/>
      <c r="AN1016" s="773"/>
      <c r="AO1016" s="773"/>
      <c r="AP1016" s="773"/>
      <c r="AQ1016" s="773"/>
      <c r="AR1016" s="773"/>
      <c r="AS1016" s="773"/>
      <c r="AT1016" s="773"/>
      <c r="AU1016" s="773"/>
      <c r="AV1016" s="773"/>
      <c r="AW1016" s="773"/>
      <c r="AX1016" s="773"/>
      <c r="AY1016" s="773"/>
      <c r="AZ1016" s="773"/>
      <c r="BA1016" s="773"/>
      <c r="BB1016" s="773"/>
      <c r="BC1016" s="773"/>
      <c r="BD1016" s="773"/>
      <c r="BE1016" s="773"/>
      <c r="BF1016" s="773"/>
      <c r="BG1016" s="773"/>
      <c r="BH1016" s="773"/>
      <c r="BI1016" s="773"/>
      <c r="BJ1016" s="773"/>
      <c r="BK1016" s="773"/>
      <c r="BL1016" s="773"/>
      <c r="BM1016" s="773"/>
      <c r="BN1016" s="773"/>
      <c r="BO1016" s="773"/>
      <c r="BP1016" s="773"/>
      <c r="BQ1016" s="773"/>
      <c r="BR1016" s="773"/>
      <c r="BS1016" s="773"/>
      <c r="BT1016" s="773"/>
      <c r="BU1016" s="773"/>
      <c r="BV1016" s="773"/>
      <c r="BW1016" s="773"/>
      <c r="BX1016" s="773"/>
      <c r="BY1016" s="773"/>
      <c r="BZ1016" s="773"/>
      <c r="CA1016" s="773"/>
      <c r="CB1016" s="773"/>
      <c r="CC1016" s="773"/>
      <c r="CD1016" s="773"/>
      <c r="CE1016" s="773"/>
      <c r="CF1016" s="773"/>
      <c r="CG1016" s="773"/>
      <c r="CH1016" s="773"/>
      <c r="CI1016" s="773"/>
      <c r="CJ1016" s="773"/>
      <c r="CK1016" s="773"/>
      <c r="CL1016" s="773"/>
      <c r="CM1016" s="773"/>
      <c r="CN1016" s="773"/>
      <c r="CO1016" s="773"/>
      <c r="CP1016" s="773"/>
      <c r="CQ1016" s="773"/>
      <c r="CR1016" s="773"/>
      <c r="CS1016" s="773"/>
      <c r="CT1016" s="773"/>
      <c r="CU1016" s="773"/>
      <c r="CV1016" s="773"/>
      <c r="CW1016" s="773"/>
      <c r="CX1016" s="773"/>
      <c r="CY1016" s="773"/>
      <c r="CZ1016" s="773"/>
      <c r="DA1016" s="773"/>
      <c r="DB1016" s="773"/>
      <c r="DC1016" s="773"/>
      <c r="DD1016" s="773"/>
      <c r="DE1016" s="773"/>
      <c r="DF1016" s="773"/>
      <c r="DG1016" s="773"/>
      <c r="DH1016" s="773"/>
      <c r="DI1016" s="773"/>
      <c r="DJ1016" s="773"/>
      <c r="DK1016" s="773"/>
      <c r="DL1016" s="773"/>
      <c r="DM1016" s="773"/>
      <c r="DN1016" s="773"/>
      <c r="DO1016" s="773"/>
      <c r="DP1016" s="773"/>
      <c r="DQ1016" s="773"/>
      <c r="DR1016" s="773"/>
      <c r="DS1016" s="773"/>
      <c r="DT1016" s="773"/>
      <c r="DU1016" s="773"/>
      <c r="DV1016" s="773"/>
      <c r="DW1016" s="773"/>
      <c r="DX1016" s="773"/>
      <c r="DY1016" s="773"/>
      <c r="DZ1016" s="773"/>
      <c r="EA1016" s="773"/>
      <c r="EB1016" s="773"/>
      <c r="EC1016" s="773"/>
      <c r="ED1016" s="773"/>
      <c r="EE1016" s="773"/>
      <c r="EF1016" s="773"/>
      <c r="EG1016" s="773"/>
      <c r="EH1016" s="773"/>
      <c r="EI1016" s="773"/>
      <c r="EJ1016" s="773"/>
      <c r="EK1016" s="773"/>
      <c r="EL1016" s="773"/>
      <c r="EM1016" s="773"/>
      <c r="EN1016" s="773"/>
      <c r="EO1016" s="773"/>
      <c r="EP1016" s="773"/>
      <c r="EQ1016" s="773"/>
      <c r="ER1016" s="773"/>
      <c r="ES1016" s="773"/>
      <c r="ET1016" s="773"/>
      <c r="EU1016" s="773"/>
      <c r="EV1016" s="773"/>
      <c r="EW1016" s="773"/>
      <c r="EX1016" s="773"/>
      <c r="EY1016" s="773"/>
      <c r="EZ1016" s="773"/>
      <c r="FA1016" s="773"/>
      <c r="FB1016" s="773"/>
      <c r="FC1016" s="773"/>
      <c r="FD1016" s="773"/>
      <c r="FE1016" s="773"/>
      <c r="FF1016" s="773"/>
      <c r="FG1016" s="773"/>
      <c r="FH1016" s="773"/>
      <c r="FI1016" s="773"/>
      <c r="FJ1016" s="773"/>
      <c r="FK1016" s="773"/>
      <c r="FL1016" s="773"/>
      <c r="FM1016" s="773"/>
      <c r="FN1016" s="773"/>
      <c r="FO1016" s="773"/>
      <c r="FP1016" s="773"/>
      <c r="FQ1016" s="773"/>
      <c r="FR1016" s="773"/>
      <c r="FS1016" s="773"/>
      <c r="FT1016" s="773"/>
      <c r="FU1016" s="773"/>
      <c r="FV1016" s="773"/>
      <c r="FW1016" s="773"/>
      <c r="FX1016" s="773"/>
      <c r="FY1016" s="773"/>
      <c r="FZ1016" s="773"/>
      <c r="GA1016" s="773"/>
      <c r="GB1016" s="773"/>
      <c r="GC1016" s="773"/>
      <c r="GD1016" s="773"/>
      <c r="GE1016" s="773"/>
      <c r="GF1016" s="773"/>
      <c r="GG1016" s="773"/>
      <c r="GH1016" s="773"/>
      <c r="GI1016" s="773"/>
      <c r="GJ1016" s="773"/>
      <c r="GK1016" s="773"/>
      <c r="GL1016" s="773"/>
      <c r="GM1016" s="773"/>
      <c r="GN1016" s="773"/>
      <c r="GO1016" s="773"/>
      <c r="GP1016" s="773"/>
      <c r="GQ1016" s="773"/>
      <c r="GR1016" s="773"/>
      <c r="GS1016" s="773"/>
      <c r="GT1016" s="773"/>
      <c r="GU1016" s="773"/>
      <c r="GV1016" s="773"/>
      <c r="GW1016" s="773"/>
      <c r="GX1016" s="773"/>
      <c r="GY1016" s="773"/>
      <c r="GZ1016" s="773"/>
      <c r="HA1016" s="773"/>
      <c r="HB1016" s="773"/>
      <c r="HC1016" s="773"/>
      <c r="HD1016" s="773"/>
      <c r="HE1016" s="773"/>
      <c r="HF1016" s="773"/>
      <c r="HG1016" s="773"/>
      <c r="HH1016" s="773"/>
      <c r="HI1016" s="773"/>
      <c r="HJ1016" s="773"/>
      <c r="HK1016" s="773"/>
      <c r="HL1016" s="773"/>
      <c r="HM1016" s="773"/>
      <c r="HN1016" s="773"/>
      <c r="HO1016" s="773"/>
      <c r="HP1016" s="773"/>
      <c r="HQ1016" s="773"/>
      <c r="HR1016" s="773"/>
      <c r="HS1016" s="773"/>
      <c r="HT1016" s="773"/>
      <c r="HU1016" s="773"/>
      <c r="HV1016" s="773"/>
      <c r="HW1016" s="773"/>
      <c r="HX1016" s="773"/>
      <c r="HY1016" s="773"/>
      <c r="HZ1016" s="773"/>
      <c r="IA1016" s="773"/>
      <c r="IB1016" s="773"/>
      <c r="IC1016" s="773"/>
      <c r="ID1016" s="773"/>
      <c r="IE1016" s="773"/>
      <c r="IF1016" s="773"/>
      <c r="IG1016" s="773"/>
      <c r="IH1016" s="773"/>
      <c r="II1016" s="773"/>
      <c r="IJ1016" s="773"/>
      <c r="IK1016" s="773"/>
      <c r="IL1016" s="773"/>
      <c r="IM1016" s="773"/>
      <c r="IN1016" s="773"/>
      <c r="IO1016" s="773"/>
      <c r="IP1016" s="773"/>
      <c r="IQ1016" s="773"/>
      <c r="IR1016" s="773"/>
    </row>
    <row r="1017" spans="1:252" ht="13.5" x14ac:dyDescent="0.2">
      <c r="A1017" s="606">
        <v>86</v>
      </c>
      <c r="B1017" s="637" t="s">
        <v>1910</v>
      </c>
      <c r="C1017" s="660" t="s">
        <v>701</v>
      </c>
      <c r="D1017" s="575">
        <v>1</v>
      </c>
      <c r="E1017" s="661">
        <v>2008</v>
      </c>
      <c r="F1017" s="1074">
        <v>103.66200000000001</v>
      </c>
      <c r="G1017" s="784">
        <f t="shared" si="33"/>
        <v>103.66200000000001</v>
      </c>
      <c r="H1017" s="1075">
        <v>100</v>
      </c>
      <c r="I1017" s="784">
        <f t="shared" si="34"/>
        <v>0</v>
      </c>
      <c r="J1017" s="635"/>
      <c r="K1017" s="693"/>
      <c r="L1017" s="693"/>
      <c r="M1017" s="635"/>
      <c r="N1017" s="693"/>
      <c r="O1017" s="693"/>
      <c r="P1017" s="1841"/>
      <c r="Q1017" s="773"/>
      <c r="R1017" s="773"/>
      <c r="S1017" s="773"/>
      <c r="T1017" s="773"/>
      <c r="U1017" s="773"/>
      <c r="V1017" s="773"/>
      <c r="W1017" s="773"/>
      <c r="X1017" s="773"/>
      <c r="Y1017" s="773"/>
      <c r="Z1017" s="773"/>
      <c r="AA1017" s="773"/>
      <c r="AB1017" s="773"/>
      <c r="AC1017" s="773"/>
      <c r="AD1017" s="773"/>
      <c r="AE1017" s="773"/>
      <c r="AF1017" s="773"/>
      <c r="AG1017" s="773"/>
      <c r="AH1017" s="773"/>
      <c r="AI1017" s="773"/>
      <c r="AJ1017" s="773"/>
      <c r="AK1017" s="773"/>
      <c r="AL1017" s="773"/>
      <c r="AM1017" s="773"/>
      <c r="AN1017" s="773"/>
      <c r="AO1017" s="773"/>
      <c r="AP1017" s="773"/>
      <c r="AQ1017" s="773"/>
      <c r="AR1017" s="773"/>
      <c r="AS1017" s="773"/>
      <c r="AT1017" s="773"/>
      <c r="AU1017" s="773"/>
      <c r="AV1017" s="773"/>
      <c r="AW1017" s="773"/>
      <c r="AX1017" s="773"/>
      <c r="AY1017" s="773"/>
      <c r="AZ1017" s="773"/>
      <c r="BA1017" s="773"/>
      <c r="BB1017" s="773"/>
      <c r="BC1017" s="773"/>
      <c r="BD1017" s="773"/>
      <c r="BE1017" s="773"/>
      <c r="BF1017" s="773"/>
      <c r="BG1017" s="773"/>
      <c r="BH1017" s="773"/>
      <c r="BI1017" s="773"/>
      <c r="BJ1017" s="773"/>
      <c r="BK1017" s="773"/>
      <c r="BL1017" s="773"/>
      <c r="BM1017" s="773"/>
      <c r="BN1017" s="773"/>
      <c r="BO1017" s="773"/>
      <c r="BP1017" s="773"/>
      <c r="BQ1017" s="773"/>
      <c r="BR1017" s="773"/>
      <c r="BS1017" s="773"/>
      <c r="BT1017" s="773"/>
      <c r="BU1017" s="773"/>
      <c r="BV1017" s="773"/>
      <c r="BW1017" s="773"/>
      <c r="BX1017" s="773"/>
      <c r="BY1017" s="773"/>
      <c r="BZ1017" s="773"/>
      <c r="CA1017" s="773"/>
      <c r="CB1017" s="773"/>
      <c r="CC1017" s="773"/>
      <c r="CD1017" s="773"/>
      <c r="CE1017" s="773"/>
      <c r="CF1017" s="773"/>
      <c r="CG1017" s="773"/>
      <c r="CH1017" s="773"/>
      <c r="CI1017" s="773"/>
      <c r="CJ1017" s="773"/>
      <c r="CK1017" s="773"/>
      <c r="CL1017" s="773"/>
      <c r="CM1017" s="773"/>
      <c r="CN1017" s="773"/>
      <c r="CO1017" s="773"/>
      <c r="CP1017" s="773"/>
      <c r="CQ1017" s="773"/>
      <c r="CR1017" s="773"/>
      <c r="CS1017" s="773"/>
      <c r="CT1017" s="773"/>
      <c r="CU1017" s="773"/>
      <c r="CV1017" s="773"/>
      <c r="CW1017" s="773"/>
      <c r="CX1017" s="773"/>
      <c r="CY1017" s="773"/>
      <c r="CZ1017" s="773"/>
      <c r="DA1017" s="773"/>
      <c r="DB1017" s="773"/>
      <c r="DC1017" s="773"/>
      <c r="DD1017" s="773"/>
      <c r="DE1017" s="773"/>
      <c r="DF1017" s="773"/>
      <c r="DG1017" s="773"/>
      <c r="DH1017" s="773"/>
      <c r="DI1017" s="773"/>
      <c r="DJ1017" s="773"/>
      <c r="DK1017" s="773"/>
      <c r="DL1017" s="773"/>
      <c r="DM1017" s="773"/>
      <c r="DN1017" s="773"/>
      <c r="DO1017" s="773"/>
      <c r="DP1017" s="773"/>
      <c r="DQ1017" s="773"/>
      <c r="DR1017" s="773"/>
      <c r="DS1017" s="773"/>
      <c r="DT1017" s="773"/>
      <c r="DU1017" s="773"/>
      <c r="DV1017" s="773"/>
      <c r="DW1017" s="773"/>
      <c r="DX1017" s="773"/>
      <c r="DY1017" s="773"/>
      <c r="DZ1017" s="773"/>
      <c r="EA1017" s="773"/>
      <c r="EB1017" s="773"/>
      <c r="EC1017" s="773"/>
      <c r="ED1017" s="773"/>
      <c r="EE1017" s="773"/>
      <c r="EF1017" s="773"/>
      <c r="EG1017" s="773"/>
      <c r="EH1017" s="773"/>
      <c r="EI1017" s="773"/>
      <c r="EJ1017" s="773"/>
      <c r="EK1017" s="773"/>
      <c r="EL1017" s="773"/>
      <c r="EM1017" s="773"/>
      <c r="EN1017" s="773"/>
      <c r="EO1017" s="773"/>
      <c r="EP1017" s="773"/>
      <c r="EQ1017" s="773"/>
      <c r="ER1017" s="773"/>
      <c r="ES1017" s="773"/>
      <c r="ET1017" s="773"/>
      <c r="EU1017" s="773"/>
      <c r="EV1017" s="773"/>
      <c r="EW1017" s="773"/>
      <c r="EX1017" s="773"/>
      <c r="EY1017" s="773"/>
      <c r="EZ1017" s="773"/>
      <c r="FA1017" s="773"/>
      <c r="FB1017" s="773"/>
      <c r="FC1017" s="773"/>
      <c r="FD1017" s="773"/>
      <c r="FE1017" s="773"/>
      <c r="FF1017" s="773"/>
      <c r="FG1017" s="773"/>
      <c r="FH1017" s="773"/>
      <c r="FI1017" s="773"/>
      <c r="FJ1017" s="773"/>
      <c r="FK1017" s="773"/>
      <c r="FL1017" s="773"/>
      <c r="FM1017" s="773"/>
      <c r="FN1017" s="773"/>
      <c r="FO1017" s="773"/>
      <c r="FP1017" s="773"/>
      <c r="FQ1017" s="773"/>
      <c r="FR1017" s="773"/>
      <c r="FS1017" s="773"/>
      <c r="FT1017" s="773"/>
      <c r="FU1017" s="773"/>
      <c r="FV1017" s="773"/>
      <c r="FW1017" s="773"/>
      <c r="FX1017" s="773"/>
      <c r="FY1017" s="773"/>
      <c r="FZ1017" s="773"/>
      <c r="GA1017" s="773"/>
      <c r="GB1017" s="773"/>
      <c r="GC1017" s="773"/>
      <c r="GD1017" s="773"/>
      <c r="GE1017" s="773"/>
      <c r="GF1017" s="773"/>
      <c r="GG1017" s="773"/>
      <c r="GH1017" s="773"/>
      <c r="GI1017" s="773"/>
      <c r="GJ1017" s="773"/>
      <c r="GK1017" s="773"/>
      <c r="GL1017" s="773"/>
      <c r="GM1017" s="773"/>
      <c r="GN1017" s="773"/>
      <c r="GO1017" s="773"/>
      <c r="GP1017" s="773"/>
      <c r="GQ1017" s="773"/>
      <c r="GR1017" s="773"/>
      <c r="GS1017" s="773"/>
      <c r="GT1017" s="773"/>
      <c r="GU1017" s="773"/>
      <c r="GV1017" s="773"/>
      <c r="GW1017" s="773"/>
      <c r="GX1017" s="773"/>
      <c r="GY1017" s="773"/>
      <c r="GZ1017" s="773"/>
      <c r="HA1017" s="773"/>
      <c r="HB1017" s="773"/>
      <c r="HC1017" s="773"/>
      <c r="HD1017" s="773"/>
      <c r="HE1017" s="773"/>
      <c r="HF1017" s="773"/>
      <c r="HG1017" s="773"/>
      <c r="HH1017" s="773"/>
      <c r="HI1017" s="773"/>
      <c r="HJ1017" s="773"/>
      <c r="HK1017" s="773"/>
      <c r="HL1017" s="773"/>
      <c r="HM1017" s="773"/>
      <c r="HN1017" s="773"/>
      <c r="HO1017" s="773"/>
      <c r="HP1017" s="773"/>
      <c r="HQ1017" s="773"/>
      <c r="HR1017" s="773"/>
      <c r="HS1017" s="773"/>
      <c r="HT1017" s="773"/>
      <c r="HU1017" s="773"/>
      <c r="HV1017" s="773"/>
      <c r="HW1017" s="773"/>
      <c r="HX1017" s="773"/>
      <c r="HY1017" s="773"/>
      <c r="HZ1017" s="773"/>
      <c r="IA1017" s="773"/>
      <c r="IB1017" s="773"/>
      <c r="IC1017" s="773"/>
      <c r="ID1017" s="773"/>
      <c r="IE1017" s="773"/>
      <c r="IF1017" s="773"/>
      <c r="IG1017" s="773"/>
      <c r="IH1017" s="773"/>
      <c r="II1017" s="773"/>
      <c r="IJ1017" s="773"/>
      <c r="IK1017" s="773"/>
      <c r="IL1017" s="773"/>
      <c r="IM1017" s="773"/>
      <c r="IN1017" s="773"/>
      <c r="IO1017" s="773"/>
      <c r="IP1017" s="773"/>
      <c r="IQ1017" s="773"/>
      <c r="IR1017" s="773"/>
    </row>
    <row r="1018" spans="1:252" ht="13.5" x14ac:dyDescent="0.2">
      <c r="A1018" s="606">
        <v>87</v>
      </c>
      <c r="B1018" s="637" t="s">
        <v>2109</v>
      </c>
      <c r="C1018" s="660" t="s">
        <v>701</v>
      </c>
      <c r="D1018" s="575">
        <v>2</v>
      </c>
      <c r="E1018" s="661">
        <v>2008</v>
      </c>
      <c r="F1018" s="1074">
        <v>201.6</v>
      </c>
      <c r="G1018" s="784">
        <f t="shared" si="33"/>
        <v>201.6</v>
      </c>
      <c r="H1018" s="1075">
        <v>100</v>
      </c>
      <c r="I1018" s="784">
        <f t="shared" si="34"/>
        <v>0</v>
      </c>
      <c r="J1018" s="635"/>
      <c r="K1018" s="693"/>
      <c r="L1018" s="693"/>
      <c r="M1018" s="635"/>
      <c r="N1018" s="693"/>
      <c r="O1018" s="693"/>
      <c r="P1018" s="1841"/>
      <c r="Q1018" s="773"/>
      <c r="R1018" s="773"/>
      <c r="S1018" s="773"/>
      <c r="T1018" s="773"/>
      <c r="U1018" s="773"/>
      <c r="V1018" s="773"/>
      <c r="W1018" s="773"/>
      <c r="X1018" s="773"/>
      <c r="Y1018" s="773"/>
      <c r="Z1018" s="773"/>
      <c r="AA1018" s="773"/>
      <c r="AB1018" s="773"/>
      <c r="AC1018" s="773"/>
      <c r="AD1018" s="773"/>
      <c r="AE1018" s="773"/>
      <c r="AF1018" s="773"/>
      <c r="AG1018" s="773"/>
      <c r="AH1018" s="773"/>
      <c r="AI1018" s="773"/>
      <c r="AJ1018" s="773"/>
      <c r="AK1018" s="773"/>
      <c r="AL1018" s="773"/>
      <c r="AM1018" s="773"/>
      <c r="AN1018" s="773"/>
      <c r="AO1018" s="773"/>
      <c r="AP1018" s="773"/>
      <c r="AQ1018" s="773"/>
      <c r="AR1018" s="773"/>
      <c r="AS1018" s="773"/>
      <c r="AT1018" s="773"/>
      <c r="AU1018" s="773"/>
      <c r="AV1018" s="773"/>
      <c r="AW1018" s="773"/>
      <c r="AX1018" s="773"/>
      <c r="AY1018" s="773"/>
      <c r="AZ1018" s="773"/>
      <c r="BA1018" s="773"/>
      <c r="BB1018" s="773"/>
      <c r="BC1018" s="773"/>
      <c r="BD1018" s="773"/>
      <c r="BE1018" s="773"/>
      <c r="BF1018" s="773"/>
      <c r="BG1018" s="773"/>
      <c r="BH1018" s="773"/>
      <c r="BI1018" s="773"/>
      <c r="BJ1018" s="773"/>
      <c r="BK1018" s="773"/>
      <c r="BL1018" s="773"/>
      <c r="BM1018" s="773"/>
      <c r="BN1018" s="773"/>
      <c r="BO1018" s="773"/>
      <c r="BP1018" s="773"/>
      <c r="BQ1018" s="773"/>
      <c r="BR1018" s="773"/>
      <c r="BS1018" s="773"/>
      <c r="BT1018" s="773"/>
      <c r="BU1018" s="773"/>
      <c r="BV1018" s="773"/>
      <c r="BW1018" s="773"/>
      <c r="BX1018" s="773"/>
      <c r="BY1018" s="773"/>
      <c r="BZ1018" s="773"/>
      <c r="CA1018" s="773"/>
      <c r="CB1018" s="773"/>
      <c r="CC1018" s="773"/>
      <c r="CD1018" s="773"/>
      <c r="CE1018" s="773"/>
      <c r="CF1018" s="773"/>
      <c r="CG1018" s="773"/>
      <c r="CH1018" s="773"/>
      <c r="CI1018" s="773"/>
      <c r="CJ1018" s="773"/>
      <c r="CK1018" s="773"/>
      <c r="CL1018" s="773"/>
      <c r="CM1018" s="773"/>
      <c r="CN1018" s="773"/>
      <c r="CO1018" s="773"/>
      <c r="CP1018" s="773"/>
      <c r="CQ1018" s="773"/>
      <c r="CR1018" s="773"/>
      <c r="CS1018" s="773"/>
      <c r="CT1018" s="773"/>
      <c r="CU1018" s="773"/>
      <c r="CV1018" s="773"/>
      <c r="CW1018" s="773"/>
      <c r="CX1018" s="773"/>
      <c r="CY1018" s="773"/>
      <c r="CZ1018" s="773"/>
      <c r="DA1018" s="773"/>
      <c r="DB1018" s="773"/>
      <c r="DC1018" s="773"/>
      <c r="DD1018" s="773"/>
      <c r="DE1018" s="773"/>
      <c r="DF1018" s="773"/>
      <c r="DG1018" s="773"/>
      <c r="DH1018" s="773"/>
      <c r="DI1018" s="773"/>
      <c r="DJ1018" s="773"/>
      <c r="DK1018" s="773"/>
      <c r="DL1018" s="773"/>
      <c r="DM1018" s="773"/>
      <c r="DN1018" s="773"/>
      <c r="DO1018" s="773"/>
      <c r="DP1018" s="773"/>
      <c r="DQ1018" s="773"/>
      <c r="DR1018" s="773"/>
      <c r="DS1018" s="773"/>
      <c r="DT1018" s="773"/>
      <c r="DU1018" s="773"/>
      <c r="DV1018" s="773"/>
      <c r="DW1018" s="773"/>
      <c r="DX1018" s="773"/>
      <c r="DY1018" s="773"/>
      <c r="DZ1018" s="773"/>
      <c r="EA1018" s="773"/>
      <c r="EB1018" s="773"/>
      <c r="EC1018" s="773"/>
      <c r="ED1018" s="773"/>
      <c r="EE1018" s="773"/>
      <c r="EF1018" s="773"/>
      <c r="EG1018" s="773"/>
      <c r="EH1018" s="773"/>
      <c r="EI1018" s="773"/>
      <c r="EJ1018" s="773"/>
      <c r="EK1018" s="773"/>
      <c r="EL1018" s="773"/>
      <c r="EM1018" s="773"/>
      <c r="EN1018" s="773"/>
      <c r="EO1018" s="773"/>
      <c r="EP1018" s="773"/>
      <c r="EQ1018" s="773"/>
      <c r="ER1018" s="773"/>
      <c r="ES1018" s="773"/>
      <c r="ET1018" s="773"/>
      <c r="EU1018" s="773"/>
      <c r="EV1018" s="773"/>
      <c r="EW1018" s="773"/>
      <c r="EX1018" s="773"/>
      <c r="EY1018" s="773"/>
      <c r="EZ1018" s="773"/>
      <c r="FA1018" s="773"/>
      <c r="FB1018" s="773"/>
      <c r="FC1018" s="773"/>
      <c r="FD1018" s="773"/>
      <c r="FE1018" s="773"/>
      <c r="FF1018" s="773"/>
      <c r="FG1018" s="773"/>
      <c r="FH1018" s="773"/>
      <c r="FI1018" s="773"/>
      <c r="FJ1018" s="773"/>
      <c r="FK1018" s="773"/>
      <c r="FL1018" s="773"/>
      <c r="FM1018" s="773"/>
      <c r="FN1018" s="773"/>
      <c r="FO1018" s="773"/>
      <c r="FP1018" s="773"/>
      <c r="FQ1018" s="773"/>
      <c r="FR1018" s="773"/>
      <c r="FS1018" s="773"/>
      <c r="FT1018" s="773"/>
      <c r="FU1018" s="773"/>
      <c r="FV1018" s="773"/>
      <c r="FW1018" s="773"/>
      <c r="FX1018" s="773"/>
      <c r="FY1018" s="773"/>
      <c r="FZ1018" s="773"/>
      <c r="GA1018" s="773"/>
      <c r="GB1018" s="773"/>
      <c r="GC1018" s="773"/>
      <c r="GD1018" s="773"/>
      <c r="GE1018" s="773"/>
      <c r="GF1018" s="773"/>
      <c r="GG1018" s="773"/>
      <c r="GH1018" s="773"/>
      <c r="GI1018" s="773"/>
      <c r="GJ1018" s="773"/>
      <c r="GK1018" s="773"/>
      <c r="GL1018" s="773"/>
      <c r="GM1018" s="773"/>
      <c r="GN1018" s="773"/>
      <c r="GO1018" s="773"/>
      <c r="GP1018" s="773"/>
      <c r="GQ1018" s="773"/>
      <c r="GR1018" s="773"/>
      <c r="GS1018" s="773"/>
      <c r="GT1018" s="773"/>
      <c r="GU1018" s="773"/>
      <c r="GV1018" s="773"/>
      <c r="GW1018" s="773"/>
      <c r="GX1018" s="773"/>
      <c r="GY1018" s="773"/>
      <c r="GZ1018" s="773"/>
      <c r="HA1018" s="773"/>
      <c r="HB1018" s="773"/>
      <c r="HC1018" s="773"/>
      <c r="HD1018" s="773"/>
      <c r="HE1018" s="773"/>
      <c r="HF1018" s="773"/>
      <c r="HG1018" s="773"/>
      <c r="HH1018" s="773"/>
      <c r="HI1018" s="773"/>
      <c r="HJ1018" s="773"/>
      <c r="HK1018" s="773"/>
      <c r="HL1018" s="773"/>
      <c r="HM1018" s="773"/>
      <c r="HN1018" s="773"/>
      <c r="HO1018" s="773"/>
      <c r="HP1018" s="773"/>
      <c r="HQ1018" s="773"/>
      <c r="HR1018" s="773"/>
      <c r="HS1018" s="773"/>
      <c r="HT1018" s="773"/>
      <c r="HU1018" s="773"/>
      <c r="HV1018" s="773"/>
      <c r="HW1018" s="773"/>
      <c r="HX1018" s="773"/>
      <c r="HY1018" s="773"/>
      <c r="HZ1018" s="773"/>
      <c r="IA1018" s="773"/>
      <c r="IB1018" s="773"/>
      <c r="IC1018" s="773"/>
      <c r="ID1018" s="773"/>
      <c r="IE1018" s="773"/>
      <c r="IF1018" s="773"/>
      <c r="IG1018" s="773"/>
      <c r="IH1018" s="773"/>
      <c r="II1018" s="773"/>
      <c r="IJ1018" s="773"/>
      <c r="IK1018" s="773"/>
      <c r="IL1018" s="773"/>
      <c r="IM1018" s="773"/>
      <c r="IN1018" s="773"/>
      <c r="IO1018" s="773"/>
      <c r="IP1018" s="773"/>
      <c r="IQ1018" s="773"/>
      <c r="IR1018" s="773"/>
    </row>
    <row r="1019" spans="1:252" ht="13.5" x14ac:dyDescent="0.2">
      <c r="A1019" s="606">
        <v>88</v>
      </c>
      <c r="B1019" s="637" t="s">
        <v>2110</v>
      </c>
      <c r="C1019" s="660" t="s">
        <v>701</v>
      </c>
      <c r="D1019" s="575">
        <v>2</v>
      </c>
      <c r="E1019" s="660">
        <v>2007</v>
      </c>
      <c r="F1019" s="1074">
        <v>225.6</v>
      </c>
      <c r="G1019" s="784">
        <f t="shared" si="33"/>
        <v>225.6</v>
      </c>
      <c r="H1019" s="1075">
        <v>100</v>
      </c>
      <c r="I1019" s="784">
        <f t="shared" si="34"/>
        <v>0</v>
      </c>
      <c r="J1019" s="635"/>
      <c r="K1019" s="693"/>
      <c r="L1019" s="693"/>
      <c r="M1019" s="635"/>
      <c r="N1019" s="693"/>
      <c r="O1019" s="693"/>
      <c r="P1019" s="1841"/>
      <c r="Q1019" s="773"/>
      <c r="R1019" s="773"/>
      <c r="S1019" s="773"/>
      <c r="T1019" s="773"/>
      <c r="U1019" s="773"/>
      <c r="V1019" s="773"/>
      <c r="W1019" s="773"/>
      <c r="X1019" s="773"/>
      <c r="Y1019" s="773"/>
      <c r="Z1019" s="773"/>
      <c r="AA1019" s="773"/>
      <c r="AB1019" s="773"/>
      <c r="AC1019" s="773"/>
      <c r="AD1019" s="773"/>
      <c r="AE1019" s="773"/>
      <c r="AF1019" s="773"/>
      <c r="AG1019" s="773"/>
      <c r="AH1019" s="773"/>
      <c r="AI1019" s="773"/>
      <c r="AJ1019" s="773"/>
      <c r="AK1019" s="773"/>
      <c r="AL1019" s="773"/>
      <c r="AM1019" s="773"/>
      <c r="AN1019" s="773"/>
      <c r="AO1019" s="773"/>
      <c r="AP1019" s="773"/>
      <c r="AQ1019" s="773"/>
      <c r="AR1019" s="773"/>
      <c r="AS1019" s="773"/>
      <c r="AT1019" s="773"/>
      <c r="AU1019" s="773"/>
      <c r="AV1019" s="773"/>
      <c r="AW1019" s="773"/>
      <c r="AX1019" s="773"/>
      <c r="AY1019" s="773"/>
      <c r="AZ1019" s="773"/>
      <c r="BA1019" s="773"/>
      <c r="BB1019" s="773"/>
      <c r="BC1019" s="773"/>
      <c r="BD1019" s="773"/>
      <c r="BE1019" s="773"/>
      <c r="BF1019" s="773"/>
      <c r="BG1019" s="773"/>
      <c r="BH1019" s="773"/>
      <c r="BI1019" s="773"/>
      <c r="BJ1019" s="773"/>
      <c r="BK1019" s="773"/>
      <c r="BL1019" s="773"/>
      <c r="BM1019" s="773"/>
      <c r="BN1019" s="773"/>
      <c r="BO1019" s="773"/>
      <c r="BP1019" s="773"/>
      <c r="BQ1019" s="773"/>
      <c r="BR1019" s="773"/>
      <c r="BS1019" s="773"/>
      <c r="BT1019" s="773"/>
      <c r="BU1019" s="773"/>
      <c r="BV1019" s="773"/>
      <c r="BW1019" s="773"/>
      <c r="BX1019" s="773"/>
      <c r="BY1019" s="773"/>
      <c r="BZ1019" s="773"/>
      <c r="CA1019" s="773"/>
      <c r="CB1019" s="773"/>
      <c r="CC1019" s="773"/>
      <c r="CD1019" s="773"/>
      <c r="CE1019" s="773"/>
      <c r="CF1019" s="773"/>
      <c r="CG1019" s="773"/>
      <c r="CH1019" s="773"/>
      <c r="CI1019" s="773"/>
      <c r="CJ1019" s="773"/>
      <c r="CK1019" s="773"/>
      <c r="CL1019" s="773"/>
      <c r="CM1019" s="773"/>
      <c r="CN1019" s="773"/>
      <c r="CO1019" s="773"/>
      <c r="CP1019" s="773"/>
      <c r="CQ1019" s="773"/>
      <c r="CR1019" s="773"/>
      <c r="CS1019" s="773"/>
      <c r="CT1019" s="773"/>
      <c r="CU1019" s="773"/>
      <c r="CV1019" s="773"/>
      <c r="CW1019" s="773"/>
      <c r="CX1019" s="773"/>
      <c r="CY1019" s="773"/>
      <c r="CZ1019" s="773"/>
      <c r="DA1019" s="773"/>
      <c r="DB1019" s="773"/>
      <c r="DC1019" s="773"/>
      <c r="DD1019" s="773"/>
      <c r="DE1019" s="773"/>
      <c r="DF1019" s="773"/>
      <c r="DG1019" s="773"/>
      <c r="DH1019" s="773"/>
      <c r="DI1019" s="773"/>
      <c r="DJ1019" s="773"/>
      <c r="DK1019" s="773"/>
      <c r="DL1019" s="773"/>
      <c r="DM1019" s="773"/>
      <c r="DN1019" s="773"/>
      <c r="DO1019" s="773"/>
      <c r="DP1019" s="773"/>
      <c r="DQ1019" s="773"/>
      <c r="DR1019" s="773"/>
      <c r="DS1019" s="773"/>
      <c r="DT1019" s="773"/>
      <c r="DU1019" s="773"/>
      <c r="DV1019" s="773"/>
      <c r="DW1019" s="773"/>
      <c r="DX1019" s="773"/>
      <c r="DY1019" s="773"/>
      <c r="DZ1019" s="773"/>
      <c r="EA1019" s="773"/>
      <c r="EB1019" s="773"/>
      <c r="EC1019" s="773"/>
      <c r="ED1019" s="773"/>
      <c r="EE1019" s="773"/>
      <c r="EF1019" s="773"/>
      <c r="EG1019" s="773"/>
      <c r="EH1019" s="773"/>
      <c r="EI1019" s="773"/>
      <c r="EJ1019" s="773"/>
      <c r="EK1019" s="773"/>
      <c r="EL1019" s="773"/>
      <c r="EM1019" s="773"/>
      <c r="EN1019" s="773"/>
      <c r="EO1019" s="773"/>
      <c r="EP1019" s="773"/>
      <c r="EQ1019" s="773"/>
      <c r="ER1019" s="773"/>
      <c r="ES1019" s="773"/>
      <c r="ET1019" s="773"/>
      <c r="EU1019" s="773"/>
      <c r="EV1019" s="773"/>
      <c r="EW1019" s="773"/>
      <c r="EX1019" s="773"/>
      <c r="EY1019" s="773"/>
      <c r="EZ1019" s="773"/>
      <c r="FA1019" s="773"/>
      <c r="FB1019" s="773"/>
      <c r="FC1019" s="773"/>
      <c r="FD1019" s="773"/>
      <c r="FE1019" s="773"/>
      <c r="FF1019" s="773"/>
      <c r="FG1019" s="773"/>
      <c r="FH1019" s="773"/>
      <c r="FI1019" s="773"/>
      <c r="FJ1019" s="773"/>
      <c r="FK1019" s="773"/>
      <c r="FL1019" s="773"/>
      <c r="FM1019" s="773"/>
      <c r="FN1019" s="773"/>
      <c r="FO1019" s="773"/>
      <c r="FP1019" s="773"/>
      <c r="FQ1019" s="773"/>
      <c r="FR1019" s="773"/>
      <c r="FS1019" s="773"/>
      <c r="FT1019" s="773"/>
      <c r="FU1019" s="773"/>
      <c r="FV1019" s="773"/>
      <c r="FW1019" s="773"/>
      <c r="FX1019" s="773"/>
      <c r="FY1019" s="773"/>
      <c r="FZ1019" s="773"/>
      <c r="GA1019" s="773"/>
      <c r="GB1019" s="773"/>
      <c r="GC1019" s="773"/>
      <c r="GD1019" s="773"/>
      <c r="GE1019" s="773"/>
      <c r="GF1019" s="773"/>
      <c r="GG1019" s="773"/>
      <c r="GH1019" s="773"/>
      <c r="GI1019" s="773"/>
      <c r="GJ1019" s="773"/>
      <c r="GK1019" s="773"/>
      <c r="GL1019" s="773"/>
      <c r="GM1019" s="773"/>
      <c r="GN1019" s="773"/>
      <c r="GO1019" s="773"/>
      <c r="GP1019" s="773"/>
      <c r="GQ1019" s="773"/>
      <c r="GR1019" s="773"/>
      <c r="GS1019" s="773"/>
      <c r="GT1019" s="773"/>
      <c r="GU1019" s="773"/>
      <c r="GV1019" s="773"/>
      <c r="GW1019" s="773"/>
      <c r="GX1019" s="773"/>
      <c r="GY1019" s="773"/>
      <c r="GZ1019" s="773"/>
      <c r="HA1019" s="773"/>
      <c r="HB1019" s="773"/>
      <c r="HC1019" s="773"/>
      <c r="HD1019" s="773"/>
      <c r="HE1019" s="773"/>
      <c r="HF1019" s="773"/>
      <c r="HG1019" s="773"/>
      <c r="HH1019" s="773"/>
      <c r="HI1019" s="773"/>
      <c r="HJ1019" s="773"/>
      <c r="HK1019" s="773"/>
      <c r="HL1019" s="773"/>
      <c r="HM1019" s="773"/>
      <c r="HN1019" s="773"/>
      <c r="HO1019" s="773"/>
      <c r="HP1019" s="773"/>
      <c r="HQ1019" s="773"/>
      <c r="HR1019" s="773"/>
      <c r="HS1019" s="773"/>
      <c r="HT1019" s="773"/>
      <c r="HU1019" s="773"/>
      <c r="HV1019" s="773"/>
      <c r="HW1019" s="773"/>
      <c r="HX1019" s="773"/>
      <c r="HY1019" s="773"/>
      <c r="HZ1019" s="773"/>
      <c r="IA1019" s="773"/>
      <c r="IB1019" s="773"/>
      <c r="IC1019" s="773"/>
      <c r="ID1019" s="773"/>
      <c r="IE1019" s="773"/>
      <c r="IF1019" s="773"/>
      <c r="IG1019" s="773"/>
      <c r="IH1019" s="773"/>
      <c r="II1019" s="773"/>
      <c r="IJ1019" s="773"/>
      <c r="IK1019" s="773"/>
      <c r="IL1019" s="773"/>
      <c r="IM1019" s="773"/>
      <c r="IN1019" s="773"/>
      <c r="IO1019" s="773"/>
      <c r="IP1019" s="773"/>
      <c r="IQ1019" s="773"/>
      <c r="IR1019" s="773"/>
    </row>
    <row r="1020" spans="1:252" ht="13.5" x14ac:dyDescent="0.2">
      <c r="A1020" s="606">
        <v>89</v>
      </c>
      <c r="B1020" s="637" t="s">
        <v>2111</v>
      </c>
      <c r="C1020" s="660" t="s">
        <v>701</v>
      </c>
      <c r="D1020" s="575">
        <v>1</v>
      </c>
      <c r="E1020" s="651">
        <v>2008</v>
      </c>
      <c r="F1020" s="1074">
        <v>100.8</v>
      </c>
      <c r="G1020" s="784">
        <f t="shared" si="33"/>
        <v>100.8</v>
      </c>
      <c r="H1020" s="1075">
        <v>100</v>
      </c>
      <c r="I1020" s="784">
        <f t="shared" si="34"/>
        <v>0</v>
      </c>
      <c r="J1020" s="635"/>
      <c r="K1020" s="693"/>
      <c r="L1020" s="693"/>
      <c r="M1020" s="635"/>
      <c r="N1020" s="693"/>
      <c r="O1020" s="693"/>
      <c r="P1020" s="1841"/>
      <c r="Q1020" s="773"/>
      <c r="R1020" s="773"/>
      <c r="S1020" s="773"/>
      <c r="T1020" s="773"/>
      <c r="U1020" s="773"/>
      <c r="V1020" s="773"/>
      <c r="W1020" s="773"/>
      <c r="X1020" s="773"/>
      <c r="Y1020" s="773"/>
      <c r="Z1020" s="773"/>
      <c r="AA1020" s="773"/>
      <c r="AB1020" s="773"/>
      <c r="AC1020" s="773"/>
      <c r="AD1020" s="773"/>
      <c r="AE1020" s="773"/>
      <c r="AF1020" s="773"/>
      <c r="AG1020" s="773"/>
      <c r="AH1020" s="773"/>
      <c r="AI1020" s="773"/>
      <c r="AJ1020" s="773"/>
      <c r="AK1020" s="773"/>
      <c r="AL1020" s="773"/>
      <c r="AM1020" s="773"/>
      <c r="AN1020" s="773"/>
      <c r="AO1020" s="773"/>
      <c r="AP1020" s="773"/>
      <c r="AQ1020" s="773"/>
      <c r="AR1020" s="773"/>
      <c r="AS1020" s="773"/>
      <c r="AT1020" s="773"/>
      <c r="AU1020" s="773"/>
      <c r="AV1020" s="773"/>
      <c r="AW1020" s="773"/>
      <c r="AX1020" s="773"/>
      <c r="AY1020" s="773"/>
      <c r="AZ1020" s="773"/>
      <c r="BA1020" s="773"/>
      <c r="BB1020" s="773"/>
      <c r="BC1020" s="773"/>
      <c r="BD1020" s="773"/>
      <c r="BE1020" s="773"/>
      <c r="BF1020" s="773"/>
      <c r="BG1020" s="773"/>
      <c r="BH1020" s="773"/>
      <c r="BI1020" s="773"/>
      <c r="BJ1020" s="773"/>
      <c r="BK1020" s="773"/>
      <c r="BL1020" s="773"/>
      <c r="BM1020" s="773"/>
      <c r="BN1020" s="773"/>
      <c r="BO1020" s="773"/>
      <c r="BP1020" s="773"/>
      <c r="BQ1020" s="773"/>
      <c r="BR1020" s="773"/>
      <c r="BS1020" s="773"/>
      <c r="BT1020" s="773"/>
      <c r="BU1020" s="773"/>
      <c r="BV1020" s="773"/>
      <c r="BW1020" s="773"/>
      <c r="BX1020" s="773"/>
      <c r="BY1020" s="773"/>
      <c r="BZ1020" s="773"/>
      <c r="CA1020" s="773"/>
      <c r="CB1020" s="773"/>
      <c r="CC1020" s="773"/>
      <c r="CD1020" s="773"/>
      <c r="CE1020" s="773"/>
      <c r="CF1020" s="773"/>
      <c r="CG1020" s="773"/>
      <c r="CH1020" s="773"/>
      <c r="CI1020" s="773"/>
      <c r="CJ1020" s="773"/>
      <c r="CK1020" s="773"/>
      <c r="CL1020" s="773"/>
      <c r="CM1020" s="773"/>
      <c r="CN1020" s="773"/>
      <c r="CO1020" s="773"/>
      <c r="CP1020" s="773"/>
      <c r="CQ1020" s="773"/>
      <c r="CR1020" s="773"/>
      <c r="CS1020" s="773"/>
      <c r="CT1020" s="773"/>
      <c r="CU1020" s="773"/>
      <c r="CV1020" s="773"/>
      <c r="CW1020" s="773"/>
      <c r="CX1020" s="773"/>
      <c r="CY1020" s="773"/>
      <c r="CZ1020" s="773"/>
      <c r="DA1020" s="773"/>
      <c r="DB1020" s="773"/>
      <c r="DC1020" s="773"/>
      <c r="DD1020" s="773"/>
      <c r="DE1020" s="773"/>
      <c r="DF1020" s="773"/>
      <c r="DG1020" s="773"/>
      <c r="DH1020" s="773"/>
      <c r="DI1020" s="773"/>
      <c r="DJ1020" s="773"/>
      <c r="DK1020" s="773"/>
      <c r="DL1020" s="773"/>
      <c r="DM1020" s="773"/>
      <c r="DN1020" s="773"/>
      <c r="DO1020" s="773"/>
      <c r="DP1020" s="773"/>
      <c r="DQ1020" s="773"/>
      <c r="DR1020" s="773"/>
      <c r="DS1020" s="773"/>
      <c r="DT1020" s="773"/>
      <c r="DU1020" s="773"/>
      <c r="DV1020" s="773"/>
      <c r="DW1020" s="773"/>
      <c r="DX1020" s="773"/>
      <c r="DY1020" s="773"/>
      <c r="DZ1020" s="773"/>
      <c r="EA1020" s="773"/>
      <c r="EB1020" s="773"/>
      <c r="EC1020" s="773"/>
      <c r="ED1020" s="773"/>
      <c r="EE1020" s="773"/>
      <c r="EF1020" s="773"/>
      <c r="EG1020" s="773"/>
      <c r="EH1020" s="773"/>
      <c r="EI1020" s="773"/>
      <c r="EJ1020" s="773"/>
      <c r="EK1020" s="773"/>
      <c r="EL1020" s="773"/>
      <c r="EM1020" s="773"/>
      <c r="EN1020" s="773"/>
      <c r="EO1020" s="773"/>
      <c r="EP1020" s="773"/>
      <c r="EQ1020" s="773"/>
      <c r="ER1020" s="773"/>
      <c r="ES1020" s="773"/>
      <c r="ET1020" s="773"/>
      <c r="EU1020" s="773"/>
      <c r="EV1020" s="773"/>
      <c r="EW1020" s="773"/>
      <c r="EX1020" s="773"/>
      <c r="EY1020" s="773"/>
      <c r="EZ1020" s="773"/>
      <c r="FA1020" s="773"/>
      <c r="FB1020" s="773"/>
      <c r="FC1020" s="773"/>
      <c r="FD1020" s="773"/>
      <c r="FE1020" s="773"/>
      <c r="FF1020" s="773"/>
      <c r="FG1020" s="773"/>
      <c r="FH1020" s="773"/>
      <c r="FI1020" s="773"/>
      <c r="FJ1020" s="773"/>
      <c r="FK1020" s="773"/>
      <c r="FL1020" s="773"/>
      <c r="FM1020" s="773"/>
      <c r="FN1020" s="773"/>
      <c r="FO1020" s="773"/>
      <c r="FP1020" s="773"/>
      <c r="FQ1020" s="773"/>
      <c r="FR1020" s="773"/>
      <c r="FS1020" s="773"/>
      <c r="FT1020" s="773"/>
      <c r="FU1020" s="773"/>
      <c r="FV1020" s="773"/>
      <c r="FW1020" s="773"/>
      <c r="FX1020" s="773"/>
      <c r="FY1020" s="773"/>
      <c r="FZ1020" s="773"/>
      <c r="GA1020" s="773"/>
      <c r="GB1020" s="773"/>
      <c r="GC1020" s="773"/>
      <c r="GD1020" s="773"/>
      <c r="GE1020" s="773"/>
      <c r="GF1020" s="773"/>
      <c r="GG1020" s="773"/>
      <c r="GH1020" s="773"/>
      <c r="GI1020" s="773"/>
      <c r="GJ1020" s="773"/>
      <c r="GK1020" s="773"/>
      <c r="GL1020" s="773"/>
      <c r="GM1020" s="773"/>
      <c r="GN1020" s="773"/>
      <c r="GO1020" s="773"/>
      <c r="GP1020" s="773"/>
      <c r="GQ1020" s="773"/>
      <c r="GR1020" s="773"/>
      <c r="GS1020" s="773"/>
      <c r="GT1020" s="773"/>
      <c r="GU1020" s="773"/>
      <c r="GV1020" s="773"/>
      <c r="GW1020" s="773"/>
      <c r="GX1020" s="773"/>
      <c r="GY1020" s="773"/>
      <c r="GZ1020" s="773"/>
      <c r="HA1020" s="773"/>
      <c r="HB1020" s="773"/>
      <c r="HC1020" s="773"/>
      <c r="HD1020" s="773"/>
      <c r="HE1020" s="773"/>
      <c r="HF1020" s="773"/>
      <c r="HG1020" s="773"/>
      <c r="HH1020" s="773"/>
      <c r="HI1020" s="773"/>
      <c r="HJ1020" s="773"/>
      <c r="HK1020" s="773"/>
      <c r="HL1020" s="773"/>
      <c r="HM1020" s="773"/>
      <c r="HN1020" s="773"/>
      <c r="HO1020" s="773"/>
      <c r="HP1020" s="773"/>
      <c r="HQ1020" s="773"/>
      <c r="HR1020" s="773"/>
      <c r="HS1020" s="773"/>
      <c r="HT1020" s="773"/>
      <c r="HU1020" s="773"/>
      <c r="HV1020" s="773"/>
      <c r="HW1020" s="773"/>
      <c r="HX1020" s="773"/>
      <c r="HY1020" s="773"/>
      <c r="HZ1020" s="773"/>
      <c r="IA1020" s="773"/>
      <c r="IB1020" s="773"/>
      <c r="IC1020" s="773"/>
      <c r="ID1020" s="773"/>
      <c r="IE1020" s="773"/>
      <c r="IF1020" s="773"/>
      <c r="IG1020" s="773"/>
      <c r="IH1020" s="773"/>
      <c r="II1020" s="773"/>
      <c r="IJ1020" s="773"/>
      <c r="IK1020" s="773"/>
      <c r="IL1020" s="773"/>
      <c r="IM1020" s="773"/>
      <c r="IN1020" s="773"/>
      <c r="IO1020" s="773"/>
      <c r="IP1020" s="773"/>
      <c r="IQ1020" s="773"/>
      <c r="IR1020" s="773"/>
    </row>
    <row r="1021" spans="1:252" ht="13.5" x14ac:dyDescent="0.2">
      <c r="A1021" s="606">
        <v>90</v>
      </c>
      <c r="B1021" s="637" t="s">
        <v>796</v>
      </c>
      <c r="C1021" s="660" t="s">
        <v>701</v>
      </c>
      <c r="D1021" s="575">
        <v>2</v>
      </c>
      <c r="E1021" s="670">
        <v>2005</v>
      </c>
      <c r="F1021" s="1074">
        <v>233.77199999999999</v>
      </c>
      <c r="G1021" s="784">
        <f t="shared" si="33"/>
        <v>233.77199999999999</v>
      </c>
      <c r="H1021" s="1075">
        <v>100</v>
      </c>
      <c r="I1021" s="784">
        <f t="shared" si="34"/>
        <v>0</v>
      </c>
      <c r="J1021" s="635"/>
      <c r="K1021" s="693"/>
      <c r="L1021" s="693"/>
      <c r="M1021" s="635"/>
      <c r="N1021" s="693"/>
      <c r="O1021" s="693"/>
      <c r="P1021" s="1841"/>
      <c r="Q1021" s="773"/>
      <c r="R1021" s="773"/>
      <c r="S1021" s="773"/>
      <c r="T1021" s="773"/>
      <c r="U1021" s="773"/>
      <c r="V1021" s="773"/>
      <c r="W1021" s="773"/>
      <c r="X1021" s="773"/>
      <c r="Y1021" s="773"/>
      <c r="Z1021" s="773"/>
      <c r="AA1021" s="773"/>
      <c r="AB1021" s="773"/>
      <c r="AC1021" s="773"/>
      <c r="AD1021" s="773"/>
      <c r="AE1021" s="773"/>
      <c r="AF1021" s="773"/>
      <c r="AG1021" s="773"/>
      <c r="AH1021" s="773"/>
      <c r="AI1021" s="773"/>
      <c r="AJ1021" s="773"/>
      <c r="AK1021" s="773"/>
      <c r="AL1021" s="773"/>
      <c r="AM1021" s="773"/>
      <c r="AN1021" s="773"/>
      <c r="AO1021" s="773"/>
      <c r="AP1021" s="773"/>
      <c r="AQ1021" s="773"/>
      <c r="AR1021" s="773"/>
      <c r="AS1021" s="773"/>
      <c r="AT1021" s="773"/>
      <c r="AU1021" s="773"/>
      <c r="AV1021" s="773"/>
      <c r="AW1021" s="773"/>
      <c r="AX1021" s="773"/>
      <c r="AY1021" s="773"/>
      <c r="AZ1021" s="773"/>
      <c r="BA1021" s="773"/>
      <c r="BB1021" s="773"/>
      <c r="BC1021" s="773"/>
      <c r="BD1021" s="773"/>
      <c r="BE1021" s="773"/>
      <c r="BF1021" s="773"/>
      <c r="BG1021" s="773"/>
      <c r="BH1021" s="773"/>
      <c r="BI1021" s="773"/>
      <c r="BJ1021" s="773"/>
      <c r="BK1021" s="773"/>
      <c r="BL1021" s="773"/>
      <c r="BM1021" s="773"/>
      <c r="BN1021" s="773"/>
      <c r="BO1021" s="773"/>
      <c r="BP1021" s="773"/>
      <c r="BQ1021" s="773"/>
      <c r="BR1021" s="773"/>
      <c r="BS1021" s="773"/>
      <c r="BT1021" s="773"/>
      <c r="BU1021" s="773"/>
      <c r="BV1021" s="773"/>
      <c r="BW1021" s="773"/>
      <c r="BX1021" s="773"/>
      <c r="BY1021" s="773"/>
      <c r="BZ1021" s="773"/>
      <c r="CA1021" s="773"/>
      <c r="CB1021" s="773"/>
      <c r="CC1021" s="773"/>
      <c r="CD1021" s="773"/>
      <c r="CE1021" s="773"/>
      <c r="CF1021" s="773"/>
      <c r="CG1021" s="773"/>
      <c r="CH1021" s="773"/>
      <c r="CI1021" s="773"/>
      <c r="CJ1021" s="773"/>
      <c r="CK1021" s="773"/>
      <c r="CL1021" s="773"/>
      <c r="CM1021" s="773"/>
      <c r="CN1021" s="773"/>
      <c r="CO1021" s="773"/>
      <c r="CP1021" s="773"/>
      <c r="CQ1021" s="773"/>
      <c r="CR1021" s="773"/>
      <c r="CS1021" s="773"/>
      <c r="CT1021" s="773"/>
      <c r="CU1021" s="773"/>
      <c r="CV1021" s="773"/>
      <c r="CW1021" s="773"/>
      <c r="CX1021" s="773"/>
      <c r="CY1021" s="773"/>
      <c r="CZ1021" s="773"/>
      <c r="DA1021" s="773"/>
      <c r="DB1021" s="773"/>
      <c r="DC1021" s="773"/>
      <c r="DD1021" s="773"/>
      <c r="DE1021" s="773"/>
      <c r="DF1021" s="773"/>
      <c r="DG1021" s="773"/>
      <c r="DH1021" s="773"/>
      <c r="DI1021" s="773"/>
      <c r="DJ1021" s="773"/>
      <c r="DK1021" s="773"/>
      <c r="DL1021" s="773"/>
      <c r="DM1021" s="773"/>
      <c r="DN1021" s="773"/>
      <c r="DO1021" s="773"/>
      <c r="DP1021" s="773"/>
      <c r="DQ1021" s="773"/>
      <c r="DR1021" s="773"/>
      <c r="DS1021" s="773"/>
      <c r="DT1021" s="773"/>
      <c r="DU1021" s="773"/>
      <c r="DV1021" s="773"/>
      <c r="DW1021" s="773"/>
      <c r="DX1021" s="773"/>
      <c r="DY1021" s="773"/>
      <c r="DZ1021" s="773"/>
      <c r="EA1021" s="773"/>
      <c r="EB1021" s="773"/>
      <c r="EC1021" s="773"/>
      <c r="ED1021" s="773"/>
      <c r="EE1021" s="773"/>
      <c r="EF1021" s="773"/>
      <c r="EG1021" s="773"/>
      <c r="EH1021" s="773"/>
      <c r="EI1021" s="773"/>
      <c r="EJ1021" s="773"/>
      <c r="EK1021" s="773"/>
      <c r="EL1021" s="773"/>
      <c r="EM1021" s="773"/>
      <c r="EN1021" s="773"/>
      <c r="EO1021" s="773"/>
      <c r="EP1021" s="773"/>
      <c r="EQ1021" s="773"/>
      <c r="ER1021" s="773"/>
      <c r="ES1021" s="773"/>
      <c r="ET1021" s="773"/>
      <c r="EU1021" s="773"/>
      <c r="EV1021" s="773"/>
      <c r="EW1021" s="773"/>
      <c r="EX1021" s="773"/>
      <c r="EY1021" s="773"/>
      <c r="EZ1021" s="773"/>
      <c r="FA1021" s="773"/>
      <c r="FB1021" s="773"/>
      <c r="FC1021" s="773"/>
      <c r="FD1021" s="773"/>
      <c r="FE1021" s="773"/>
      <c r="FF1021" s="773"/>
      <c r="FG1021" s="773"/>
      <c r="FH1021" s="773"/>
      <c r="FI1021" s="773"/>
      <c r="FJ1021" s="773"/>
      <c r="FK1021" s="773"/>
      <c r="FL1021" s="773"/>
      <c r="FM1021" s="773"/>
      <c r="FN1021" s="773"/>
      <c r="FO1021" s="773"/>
      <c r="FP1021" s="773"/>
      <c r="FQ1021" s="773"/>
      <c r="FR1021" s="773"/>
      <c r="FS1021" s="773"/>
      <c r="FT1021" s="773"/>
      <c r="FU1021" s="773"/>
      <c r="FV1021" s="773"/>
      <c r="FW1021" s="773"/>
      <c r="FX1021" s="773"/>
      <c r="FY1021" s="773"/>
      <c r="FZ1021" s="773"/>
      <c r="GA1021" s="773"/>
      <c r="GB1021" s="773"/>
      <c r="GC1021" s="773"/>
      <c r="GD1021" s="773"/>
      <c r="GE1021" s="773"/>
      <c r="GF1021" s="773"/>
      <c r="GG1021" s="773"/>
      <c r="GH1021" s="773"/>
      <c r="GI1021" s="773"/>
      <c r="GJ1021" s="773"/>
      <c r="GK1021" s="773"/>
      <c r="GL1021" s="773"/>
      <c r="GM1021" s="773"/>
      <c r="GN1021" s="773"/>
      <c r="GO1021" s="773"/>
      <c r="GP1021" s="773"/>
      <c r="GQ1021" s="773"/>
      <c r="GR1021" s="773"/>
      <c r="GS1021" s="773"/>
      <c r="GT1021" s="773"/>
      <c r="GU1021" s="773"/>
      <c r="GV1021" s="773"/>
      <c r="GW1021" s="773"/>
      <c r="GX1021" s="773"/>
      <c r="GY1021" s="773"/>
      <c r="GZ1021" s="773"/>
      <c r="HA1021" s="773"/>
      <c r="HB1021" s="773"/>
      <c r="HC1021" s="773"/>
      <c r="HD1021" s="773"/>
      <c r="HE1021" s="773"/>
      <c r="HF1021" s="773"/>
      <c r="HG1021" s="773"/>
      <c r="HH1021" s="773"/>
      <c r="HI1021" s="773"/>
      <c r="HJ1021" s="773"/>
      <c r="HK1021" s="773"/>
      <c r="HL1021" s="773"/>
      <c r="HM1021" s="773"/>
      <c r="HN1021" s="773"/>
      <c r="HO1021" s="773"/>
      <c r="HP1021" s="773"/>
      <c r="HQ1021" s="773"/>
      <c r="HR1021" s="773"/>
      <c r="HS1021" s="773"/>
      <c r="HT1021" s="773"/>
      <c r="HU1021" s="773"/>
      <c r="HV1021" s="773"/>
      <c r="HW1021" s="773"/>
      <c r="HX1021" s="773"/>
      <c r="HY1021" s="773"/>
      <c r="HZ1021" s="773"/>
      <c r="IA1021" s="773"/>
      <c r="IB1021" s="773"/>
      <c r="IC1021" s="773"/>
      <c r="ID1021" s="773"/>
      <c r="IE1021" s="773"/>
      <c r="IF1021" s="773"/>
      <c r="IG1021" s="773"/>
      <c r="IH1021" s="773"/>
      <c r="II1021" s="773"/>
      <c r="IJ1021" s="773"/>
      <c r="IK1021" s="773"/>
      <c r="IL1021" s="773"/>
      <c r="IM1021" s="773"/>
      <c r="IN1021" s="773"/>
      <c r="IO1021" s="773"/>
      <c r="IP1021" s="773"/>
      <c r="IQ1021" s="773"/>
      <c r="IR1021" s="773"/>
    </row>
    <row r="1022" spans="1:252" ht="13.5" x14ac:dyDescent="0.2">
      <c r="A1022" s="606">
        <v>91</v>
      </c>
      <c r="B1022" s="637" t="s">
        <v>2112</v>
      </c>
      <c r="C1022" s="660" t="s">
        <v>701</v>
      </c>
      <c r="D1022" s="575">
        <v>1</v>
      </c>
      <c r="E1022" s="670">
        <v>2009</v>
      </c>
      <c r="F1022" s="1074">
        <v>3446.2510000000002</v>
      </c>
      <c r="G1022" s="784">
        <f t="shared" si="33"/>
        <v>3446.2510000000002</v>
      </c>
      <c r="H1022" s="1075">
        <v>100</v>
      </c>
      <c r="I1022" s="784">
        <f t="shared" si="34"/>
        <v>0</v>
      </c>
      <c r="J1022" s="635"/>
      <c r="K1022" s="693"/>
      <c r="L1022" s="693"/>
      <c r="M1022" s="635"/>
      <c r="N1022" s="693"/>
      <c r="O1022" s="693"/>
      <c r="P1022" s="1841"/>
      <c r="Q1022" s="773"/>
      <c r="R1022" s="773"/>
      <c r="S1022" s="773"/>
      <c r="T1022" s="773"/>
      <c r="U1022" s="773"/>
      <c r="V1022" s="773"/>
      <c r="W1022" s="773"/>
      <c r="X1022" s="773"/>
      <c r="Y1022" s="773"/>
      <c r="Z1022" s="773"/>
      <c r="AA1022" s="773"/>
      <c r="AB1022" s="773"/>
      <c r="AC1022" s="773"/>
      <c r="AD1022" s="773"/>
      <c r="AE1022" s="773"/>
      <c r="AF1022" s="773"/>
      <c r="AG1022" s="773"/>
      <c r="AH1022" s="773"/>
      <c r="AI1022" s="773"/>
      <c r="AJ1022" s="773"/>
      <c r="AK1022" s="773"/>
      <c r="AL1022" s="773"/>
      <c r="AM1022" s="773"/>
      <c r="AN1022" s="773"/>
      <c r="AO1022" s="773"/>
      <c r="AP1022" s="773"/>
      <c r="AQ1022" s="773"/>
      <c r="AR1022" s="773"/>
      <c r="AS1022" s="773"/>
      <c r="AT1022" s="773"/>
      <c r="AU1022" s="773"/>
      <c r="AV1022" s="773"/>
      <c r="AW1022" s="773"/>
      <c r="AX1022" s="773"/>
      <c r="AY1022" s="773"/>
      <c r="AZ1022" s="773"/>
      <c r="BA1022" s="773"/>
      <c r="BB1022" s="773"/>
      <c r="BC1022" s="773"/>
      <c r="BD1022" s="773"/>
      <c r="BE1022" s="773"/>
      <c r="BF1022" s="773"/>
      <c r="BG1022" s="773"/>
      <c r="BH1022" s="773"/>
      <c r="BI1022" s="773"/>
      <c r="BJ1022" s="773"/>
      <c r="BK1022" s="773"/>
      <c r="BL1022" s="773"/>
      <c r="BM1022" s="773"/>
      <c r="BN1022" s="773"/>
      <c r="BO1022" s="773"/>
      <c r="BP1022" s="773"/>
      <c r="BQ1022" s="773"/>
      <c r="BR1022" s="773"/>
      <c r="BS1022" s="773"/>
      <c r="BT1022" s="773"/>
      <c r="BU1022" s="773"/>
      <c r="BV1022" s="773"/>
      <c r="BW1022" s="773"/>
      <c r="BX1022" s="773"/>
      <c r="BY1022" s="773"/>
      <c r="BZ1022" s="773"/>
      <c r="CA1022" s="773"/>
      <c r="CB1022" s="773"/>
      <c r="CC1022" s="773"/>
      <c r="CD1022" s="773"/>
      <c r="CE1022" s="773"/>
      <c r="CF1022" s="773"/>
      <c r="CG1022" s="773"/>
      <c r="CH1022" s="773"/>
      <c r="CI1022" s="773"/>
      <c r="CJ1022" s="773"/>
      <c r="CK1022" s="773"/>
      <c r="CL1022" s="773"/>
      <c r="CM1022" s="773"/>
      <c r="CN1022" s="773"/>
      <c r="CO1022" s="773"/>
      <c r="CP1022" s="773"/>
      <c r="CQ1022" s="773"/>
      <c r="CR1022" s="773"/>
      <c r="CS1022" s="773"/>
      <c r="CT1022" s="773"/>
      <c r="CU1022" s="773"/>
      <c r="CV1022" s="773"/>
      <c r="CW1022" s="773"/>
      <c r="CX1022" s="773"/>
      <c r="CY1022" s="773"/>
      <c r="CZ1022" s="773"/>
      <c r="DA1022" s="773"/>
      <c r="DB1022" s="773"/>
      <c r="DC1022" s="773"/>
      <c r="DD1022" s="773"/>
      <c r="DE1022" s="773"/>
      <c r="DF1022" s="773"/>
      <c r="DG1022" s="773"/>
      <c r="DH1022" s="773"/>
      <c r="DI1022" s="773"/>
      <c r="DJ1022" s="773"/>
      <c r="DK1022" s="773"/>
      <c r="DL1022" s="773"/>
      <c r="DM1022" s="773"/>
      <c r="DN1022" s="773"/>
      <c r="DO1022" s="773"/>
      <c r="DP1022" s="773"/>
      <c r="DQ1022" s="773"/>
      <c r="DR1022" s="773"/>
      <c r="DS1022" s="773"/>
      <c r="DT1022" s="773"/>
      <c r="DU1022" s="773"/>
      <c r="DV1022" s="773"/>
      <c r="DW1022" s="773"/>
      <c r="DX1022" s="773"/>
      <c r="DY1022" s="773"/>
      <c r="DZ1022" s="773"/>
      <c r="EA1022" s="773"/>
      <c r="EB1022" s="773"/>
      <c r="EC1022" s="773"/>
      <c r="ED1022" s="773"/>
      <c r="EE1022" s="773"/>
      <c r="EF1022" s="773"/>
      <c r="EG1022" s="773"/>
      <c r="EH1022" s="773"/>
      <c r="EI1022" s="773"/>
      <c r="EJ1022" s="773"/>
      <c r="EK1022" s="773"/>
      <c r="EL1022" s="773"/>
      <c r="EM1022" s="773"/>
      <c r="EN1022" s="773"/>
      <c r="EO1022" s="773"/>
      <c r="EP1022" s="773"/>
      <c r="EQ1022" s="773"/>
      <c r="ER1022" s="773"/>
      <c r="ES1022" s="773"/>
      <c r="ET1022" s="773"/>
      <c r="EU1022" s="773"/>
      <c r="EV1022" s="773"/>
      <c r="EW1022" s="773"/>
      <c r="EX1022" s="773"/>
      <c r="EY1022" s="773"/>
      <c r="EZ1022" s="773"/>
      <c r="FA1022" s="773"/>
      <c r="FB1022" s="773"/>
      <c r="FC1022" s="773"/>
      <c r="FD1022" s="773"/>
      <c r="FE1022" s="773"/>
      <c r="FF1022" s="773"/>
      <c r="FG1022" s="773"/>
      <c r="FH1022" s="773"/>
      <c r="FI1022" s="773"/>
      <c r="FJ1022" s="773"/>
      <c r="FK1022" s="773"/>
      <c r="FL1022" s="773"/>
      <c r="FM1022" s="773"/>
      <c r="FN1022" s="773"/>
      <c r="FO1022" s="773"/>
      <c r="FP1022" s="773"/>
      <c r="FQ1022" s="773"/>
      <c r="FR1022" s="773"/>
      <c r="FS1022" s="773"/>
      <c r="FT1022" s="773"/>
      <c r="FU1022" s="773"/>
      <c r="FV1022" s="773"/>
      <c r="FW1022" s="773"/>
      <c r="FX1022" s="773"/>
      <c r="FY1022" s="773"/>
      <c r="FZ1022" s="773"/>
      <c r="GA1022" s="773"/>
      <c r="GB1022" s="773"/>
      <c r="GC1022" s="773"/>
      <c r="GD1022" s="773"/>
      <c r="GE1022" s="773"/>
      <c r="GF1022" s="773"/>
      <c r="GG1022" s="773"/>
      <c r="GH1022" s="773"/>
      <c r="GI1022" s="773"/>
      <c r="GJ1022" s="773"/>
      <c r="GK1022" s="773"/>
      <c r="GL1022" s="773"/>
      <c r="GM1022" s="773"/>
      <c r="GN1022" s="773"/>
      <c r="GO1022" s="773"/>
      <c r="GP1022" s="773"/>
      <c r="GQ1022" s="773"/>
      <c r="GR1022" s="773"/>
      <c r="GS1022" s="773"/>
      <c r="GT1022" s="773"/>
      <c r="GU1022" s="773"/>
      <c r="GV1022" s="773"/>
      <c r="GW1022" s="773"/>
      <c r="GX1022" s="773"/>
      <c r="GY1022" s="773"/>
      <c r="GZ1022" s="773"/>
      <c r="HA1022" s="773"/>
      <c r="HB1022" s="773"/>
      <c r="HC1022" s="773"/>
      <c r="HD1022" s="773"/>
      <c r="HE1022" s="773"/>
      <c r="HF1022" s="773"/>
      <c r="HG1022" s="773"/>
      <c r="HH1022" s="773"/>
      <c r="HI1022" s="773"/>
      <c r="HJ1022" s="773"/>
      <c r="HK1022" s="773"/>
      <c r="HL1022" s="773"/>
      <c r="HM1022" s="773"/>
      <c r="HN1022" s="773"/>
      <c r="HO1022" s="773"/>
      <c r="HP1022" s="773"/>
      <c r="HQ1022" s="773"/>
      <c r="HR1022" s="773"/>
      <c r="HS1022" s="773"/>
      <c r="HT1022" s="773"/>
      <c r="HU1022" s="773"/>
      <c r="HV1022" s="773"/>
      <c r="HW1022" s="773"/>
      <c r="HX1022" s="773"/>
      <c r="HY1022" s="773"/>
      <c r="HZ1022" s="773"/>
      <c r="IA1022" s="773"/>
      <c r="IB1022" s="773"/>
      <c r="IC1022" s="773"/>
      <c r="ID1022" s="773"/>
      <c r="IE1022" s="773"/>
      <c r="IF1022" s="773"/>
      <c r="IG1022" s="773"/>
      <c r="IH1022" s="773"/>
      <c r="II1022" s="773"/>
      <c r="IJ1022" s="773"/>
      <c r="IK1022" s="773"/>
      <c r="IL1022" s="773"/>
      <c r="IM1022" s="773"/>
      <c r="IN1022" s="773"/>
      <c r="IO1022" s="773"/>
      <c r="IP1022" s="773"/>
      <c r="IQ1022" s="773"/>
      <c r="IR1022" s="773"/>
    </row>
    <row r="1023" spans="1:252" ht="13.5" x14ac:dyDescent="0.2">
      <c r="A1023" s="606">
        <v>92</v>
      </c>
      <c r="B1023" s="637" t="s">
        <v>2113</v>
      </c>
      <c r="C1023" s="660" t="s">
        <v>701</v>
      </c>
      <c r="D1023" s="575">
        <v>2</v>
      </c>
      <c r="E1023" s="670">
        <v>2005</v>
      </c>
      <c r="F1023" s="1074">
        <v>234.36600000000001</v>
      </c>
      <c r="G1023" s="784">
        <f t="shared" si="33"/>
        <v>234.36600000000001</v>
      </c>
      <c r="H1023" s="1075">
        <v>100</v>
      </c>
      <c r="I1023" s="784">
        <f t="shared" si="34"/>
        <v>0</v>
      </c>
      <c r="J1023" s="635"/>
      <c r="K1023" s="693"/>
      <c r="L1023" s="693"/>
      <c r="M1023" s="635"/>
      <c r="N1023" s="693"/>
      <c r="O1023" s="693"/>
      <c r="P1023" s="1841"/>
      <c r="Q1023" s="773"/>
      <c r="R1023" s="773"/>
      <c r="S1023" s="773"/>
      <c r="T1023" s="773"/>
      <c r="U1023" s="773"/>
      <c r="V1023" s="773"/>
      <c r="W1023" s="773"/>
      <c r="X1023" s="773"/>
      <c r="Y1023" s="773"/>
      <c r="Z1023" s="773"/>
      <c r="AA1023" s="773"/>
      <c r="AB1023" s="773"/>
      <c r="AC1023" s="773"/>
      <c r="AD1023" s="773"/>
      <c r="AE1023" s="773"/>
      <c r="AF1023" s="773"/>
      <c r="AG1023" s="773"/>
      <c r="AH1023" s="773"/>
      <c r="AI1023" s="773"/>
      <c r="AJ1023" s="773"/>
      <c r="AK1023" s="773"/>
      <c r="AL1023" s="773"/>
      <c r="AM1023" s="773"/>
      <c r="AN1023" s="773"/>
      <c r="AO1023" s="773"/>
      <c r="AP1023" s="773"/>
      <c r="AQ1023" s="773"/>
      <c r="AR1023" s="773"/>
      <c r="AS1023" s="773"/>
      <c r="AT1023" s="773"/>
      <c r="AU1023" s="773"/>
      <c r="AV1023" s="773"/>
      <c r="AW1023" s="773"/>
      <c r="AX1023" s="773"/>
      <c r="AY1023" s="773"/>
      <c r="AZ1023" s="773"/>
      <c r="BA1023" s="773"/>
      <c r="BB1023" s="773"/>
      <c r="BC1023" s="773"/>
      <c r="BD1023" s="773"/>
      <c r="BE1023" s="773"/>
      <c r="BF1023" s="773"/>
      <c r="BG1023" s="773"/>
      <c r="BH1023" s="773"/>
      <c r="BI1023" s="773"/>
      <c r="BJ1023" s="773"/>
      <c r="BK1023" s="773"/>
      <c r="BL1023" s="773"/>
      <c r="BM1023" s="773"/>
      <c r="BN1023" s="773"/>
      <c r="BO1023" s="773"/>
      <c r="BP1023" s="773"/>
      <c r="BQ1023" s="773"/>
      <c r="BR1023" s="773"/>
      <c r="BS1023" s="773"/>
      <c r="BT1023" s="773"/>
      <c r="BU1023" s="773"/>
      <c r="BV1023" s="773"/>
      <c r="BW1023" s="773"/>
      <c r="BX1023" s="773"/>
      <c r="BY1023" s="773"/>
      <c r="BZ1023" s="773"/>
      <c r="CA1023" s="773"/>
      <c r="CB1023" s="773"/>
      <c r="CC1023" s="773"/>
      <c r="CD1023" s="773"/>
      <c r="CE1023" s="773"/>
      <c r="CF1023" s="773"/>
      <c r="CG1023" s="773"/>
      <c r="CH1023" s="773"/>
      <c r="CI1023" s="773"/>
      <c r="CJ1023" s="773"/>
      <c r="CK1023" s="773"/>
      <c r="CL1023" s="773"/>
      <c r="CM1023" s="773"/>
      <c r="CN1023" s="773"/>
      <c r="CO1023" s="773"/>
      <c r="CP1023" s="773"/>
      <c r="CQ1023" s="773"/>
      <c r="CR1023" s="773"/>
      <c r="CS1023" s="773"/>
      <c r="CT1023" s="773"/>
      <c r="CU1023" s="773"/>
      <c r="CV1023" s="773"/>
      <c r="CW1023" s="773"/>
      <c r="CX1023" s="773"/>
      <c r="CY1023" s="773"/>
      <c r="CZ1023" s="773"/>
      <c r="DA1023" s="773"/>
      <c r="DB1023" s="773"/>
      <c r="DC1023" s="773"/>
      <c r="DD1023" s="773"/>
      <c r="DE1023" s="773"/>
      <c r="DF1023" s="773"/>
      <c r="DG1023" s="773"/>
      <c r="DH1023" s="773"/>
      <c r="DI1023" s="773"/>
      <c r="DJ1023" s="773"/>
      <c r="DK1023" s="773"/>
      <c r="DL1023" s="773"/>
      <c r="DM1023" s="773"/>
      <c r="DN1023" s="773"/>
      <c r="DO1023" s="773"/>
      <c r="DP1023" s="773"/>
      <c r="DQ1023" s="773"/>
      <c r="DR1023" s="773"/>
      <c r="DS1023" s="773"/>
      <c r="DT1023" s="773"/>
      <c r="DU1023" s="773"/>
      <c r="DV1023" s="773"/>
      <c r="DW1023" s="773"/>
      <c r="DX1023" s="773"/>
      <c r="DY1023" s="773"/>
      <c r="DZ1023" s="773"/>
      <c r="EA1023" s="773"/>
      <c r="EB1023" s="773"/>
      <c r="EC1023" s="773"/>
      <c r="ED1023" s="773"/>
      <c r="EE1023" s="773"/>
      <c r="EF1023" s="773"/>
      <c r="EG1023" s="773"/>
      <c r="EH1023" s="773"/>
      <c r="EI1023" s="773"/>
      <c r="EJ1023" s="773"/>
      <c r="EK1023" s="773"/>
      <c r="EL1023" s="773"/>
      <c r="EM1023" s="773"/>
      <c r="EN1023" s="773"/>
      <c r="EO1023" s="773"/>
      <c r="EP1023" s="773"/>
      <c r="EQ1023" s="773"/>
      <c r="ER1023" s="773"/>
      <c r="ES1023" s="773"/>
      <c r="ET1023" s="773"/>
      <c r="EU1023" s="773"/>
      <c r="EV1023" s="773"/>
      <c r="EW1023" s="773"/>
      <c r="EX1023" s="773"/>
      <c r="EY1023" s="773"/>
      <c r="EZ1023" s="773"/>
      <c r="FA1023" s="773"/>
      <c r="FB1023" s="773"/>
      <c r="FC1023" s="773"/>
      <c r="FD1023" s="773"/>
      <c r="FE1023" s="773"/>
      <c r="FF1023" s="773"/>
      <c r="FG1023" s="773"/>
      <c r="FH1023" s="773"/>
      <c r="FI1023" s="773"/>
      <c r="FJ1023" s="773"/>
      <c r="FK1023" s="773"/>
      <c r="FL1023" s="773"/>
      <c r="FM1023" s="773"/>
      <c r="FN1023" s="773"/>
      <c r="FO1023" s="773"/>
      <c r="FP1023" s="773"/>
      <c r="FQ1023" s="773"/>
      <c r="FR1023" s="773"/>
      <c r="FS1023" s="773"/>
      <c r="FT1023" s="773"/>
      <c r="FU1023" s="773"/>
      <c r="FV1023" s="773"/>
      <c r="FW1023" s="773"/>
      <c r="FX1023" s="773"/>
      <c r="FY1023" s="773"/>
      <c r="FZ1023" s="773"/>
      <c r="GA1023" s="773"/>
      <c r="GB1023" s="773"/>
      <c r="GC1023" s="773"/>
      <c r="GD1023" s="773"/>
      <c r="GE1023" s="773"/>
      <c r="GF1023" s="773"/>
      <c r="GG1023" s="773"/>
      <c r="GH1023" s="773"/>
      <c r="GI1023" s="773"/>
      <c r="GJ1023" s="773"/>
      <c r="GK1023" s="773"/>
      <c r="GL1023" s="773"/>
      <c r="GM1023" s="773"/>
      <c r="GN1023" s="773"/>
      <c r="GO1023" s="773"/>
      <c r="GP1023" s="773"/>
      <c r="GQ1023" s="773"/>
      <c r="GR1023" s="773"/>
      <c r="GS1023" s="773"/>
      <c r="GT1023" s="773"/>
      <c r="GU1023" s="773"/>
      <c r="GV1023" s="773"/>
      <c r="GW1023" s="773"/>
      <c r="GX1023" s="773"/>
      <c r="GY1023" s="773"/>
      <c r="GZ1023" s="773"/>
      <c r="HA1023" s="773"/>
      <c r="HB1023" s="773"/>
      <c r="HC1023" s="773"/>
      <c r="HD1023" s="773"/>
      <c r="HE1023" s="773"/>
      <c r="HF1023" s="773"/>
      <c r="HG1023" s="773"/>
      <c r="HH1023" s="773"/>
      <c r="HI1023" s="773"/>
      <c r="HJ1023" s="773"/>
      <c r="HK1023" s="773"/>
      <c r="HL1023" s="773"/>
      <c r="HM1023" s="773"/>
      <c r="HN1023" s="773"/>
      <c r="HO1023" s="773"/>
      <c r="HP1023" s="773"/>
      <c r="HQ1023" s="773"/>
      <c r="HR1023" s="773"/>
      <c r="HS1023" s="773"/>
      <c r="HT1023" s="773"/>
      <c r="HU1023" s="773"/>
      <c r="HV1023" s="773"/>
      <c r="HW1023" s="773"/>
      <c r="HX1023" s="773"/>
      <c r="HY1023" s="773"/>
      <c r="HZ1023" s="773"/>
      <c r="IA1023" s="773"/>
      <c r="IB1023" s="773"/>
      <c r="IC1023" s="773"/>
      <c r="ID1023" s="773"/>
      <c r="IE1023" s="773"/>
      <c r="IF1023" s="773"/>
      <c r="IG1023" s="773"/>
      <c r="IH1023" s="773"/>
      <c r="II1023" s="773"/>
      <c r="IJ1023" s="773"/>
      <c r="IK1023" s="773"/>
      <c r="IL1023" s="773"/>
      <c r="IM1023" s="773"/>
      <c r="IN1023" s="773"/>
      <c r="IO1023" s="773"/>
      <c r="IP1023" s="773"/>
      <c r="IQ1023" s="773"/>
      <c r="IR1023" s="773"/>
    </row>
    <row r="1024" spans="1:252" ht="13.5" x14ac:dyDescent="0.2">
      <c r="A1024" s="606">
        <v>93</v>
      </c>
      <c r="B1024" s="637" t="s">
        <v>2114</v>
      </c>
      <c r="C1024" s="660" t="s">
        <v>701</v>
      </c>
      <c r="D1024" s="575">
        <v>1</v>
      </c>
      <c r="E1024" s="670">
        <v>2007</v>
      </c>
      <c r="F1024" s="1074">
        <v>112.8</v>
      </c>
      <c r="G1024" s="784">
        <f t="shared" si="33"/>
        <v>112.8</v>
      </c>
      <c r="H1024" s="1075">
        <v>100</v>
      </c>
      <c r="I1024" s="784">
        <f t="shared" si="34"/>
        <v>0</v>
      </c>
      <c r="J1024" s="635"/>
      <c r="K1024" s="693"/>
      <c r="L1024" s="693"/>
      <c r="M1024" s="635"/>
      <c r="N1024" s="693"/>
      <c r="O1024" s="693"/>
      <c r="P1024" s="1841"/>
      <c r="Q1024" s="773"/>
      <c r="R1024" s="773"/>
      <c r="S1024" s="773"/>
      <c r="T1024" s="773"/>
      <c r="U1024" s="773"/>
      <c r="V1024" s="773"/>
      <c r="W1024" s="773"/>
      <c r="X1024" s="773"/>
      <c r="Y1024" s="773"/>
      <c r="Z1024" s="773"/>
      <c r="AA1024" s="773"/>
      <c r="AB1024" s="773"/>
      <c r="AC1024" s="773"/>
      <c r="AD1024" s="773"/>
      <c r="AE1024" s="773"/>
      <c r="AF1024" s="773"/>
      <c r="AG1024" s="773"/>
      <c r="AH1024" s="773"/>
      <c r="AI1024" s="773"/>
      <c r="AJ1024" s="773"/>
      <c r="AK1024" s="773"/>
      <c r="AL1024" s="773"/>
      <c r="AM1024" s="773"/>
      <c r="AN1024" s="773"/>
      <c r="AO1024" s="773"/>
      <c r="AP1024" s="773"/>
      <c r="AQ1024" s="773"/>
      <c r="AR1024" s="773"/>
      <c r="AS1024" s="773"/>
      <c r="AT1024" s="773"/>
      <c r="AU1024" s="773"/>
      <c r="AV1024" s="773"/>
      <c r="AW1024" s="773"/>
      <c r="AX1024" s="773"/>
      <c r="AY1024" s="773"/>
      <c r="AZ1024" s="773"/>
      <c r="BA1024" s="773"/>
      <c r="BB1024" s="773"/>
      <c r="BC1024" s="773"/>
      <c r="BD1024" s="773"/>
      <c r="BE1024" s="773"/>
      <c r="BF1024" s="773"/>
      <c r="BG1024" s="773"/>
      <c r="BH1024" s="773"/>
      <c r="BI1024" s="773"/>
      <c r="BJ1024" s="773"/>
      <c r="BK1024" s="773"/>
      <c r="BL1024" s="773"/>
      <c r="BM1024" s="773"/>
      <c r="BN1024" s="773"/>
      <c r="BO1024" s="773"/>
      <c r="BP1024" s="773"/>
      <c r="BQ1024" s="773"/>
      <c r="BR1024" s="773"/>
      <c r="BS1024" s="773"/>
      <c r="BT1024" s="773"/>
      <c r="BU1024" s="773"/>
      <c r="BV1024" s="773"/>
      <c r="BW1024" s="773"/>
      <c r="BX1024" s="773"/>
      <c r="BY1024" s="773"/>
      <c r="BZ1024" s="773"/>
      <c r="CA1024" s="773"/>
      <c r="CB1024" s="773"/>
      <c r="CC1024" s="773"/>
      <c r="CD1024" s="773"/>
      <c r="CE1024" s="773"/>
      <c r="CF1024" s="773"/>
      <c r="CG1024" s="773"/>
      <c r="CH1024" s="773"/>
      <c r="CI1024" s="773"/>
      <c r="CJ1024" s="773"/>
      <c r="CK1024" s="773"/>
      <c r="CL1024" s="773"/>
      <c r="CM1024" s="773"/>
      <c r="CN1024" s="773"/>
      <c r="CO1024" s="773"/>
      <c r="CP1024" s="773"/>
      <c r="CQ1024" s="773"/>
      <c r="CR1024" s="773"/>
      <c r="CS1024" s="773"/>
      <c r="CT1024" s="773"/>
      <c r="CU1024" s="773"/>
      <c r="CV1024" s="773"/>
      <c r="CW1024" s="773"/>
      <c r="CX1024" s="773"/>
      <c r="CY1024" s="773"/>
      <c r="CZ1024" s="773"/>
      <c r="DA1024" s="773"/>
      <c r="DB1024" s="773"/>
      <c r="DC1024" s="773"/>
      <c r="DD1024" s="773"/>
      <c r="DE1024" s="773"/>
      <c r="DF1024" s="773"/>
      <c r="DG1024" s="773"/>
      <c r="DH1024" s="773"/>
      <c r="DI1024" s="773"/>
      <c r="DJ1024" s="773"/>
      <c r="DK1024" s="773"/>
      <c r="DL1024" s="773"/>
      <c r="DM1024" s="773"/>
      <c r="DN1024" s="773"/>
      <c r="DO1024" s="773"/>
      <c r="DP1024" s="773"/>
      <c r="DQ1024" s="773"/>
      <c r="DR1024" s="773"/>
      <c r="DS1024" s="773"/>
      <c r="DT1024" s="773"/>
      <c r="DU1024" s="773"/>
      <c r="DV1024" s="773"/>
      <c r="DW1024" s="773"/>
      <c r="DX1024" s="773"/>
      <c r="DY1024" s="773"/>
      <c r="DZ1024" s="773"/>
      <c r="EA1024" s="773"/>
      <c r="EB1024" s="773"/>
      <c r="EC1024" s="773"/>
      <c r="ED1024" s="773"/>
      <c r="EE1024" s="773"/>
      <c r="EF1024" s="773"/>
      <c r="EG1024" s="773"/>
      <c r="EH1024" s="773"/>
      <c r="EI1024" s="773"/>
      <c r="EJ1024" s="773"/>
      <c r="EK1024" s="773"/>
      <c r="EL1024" s="773"/>
      <c r="EM1024" s="773"/>
      <c r="EN1024" s="773"/>
      <c r="EO1024" s="773"/>
      <c r="EP1024" s="773"/>
      <c r="EQ1024" s="773"/>
      <c r="ER1024" s="773"/>
      <c r="ES1024" s="773"/>
      <c r="ET1024" s="773"/>
      <c r="EU1024" s="773"/>
      <c r="EV1024" s="773"/>
      <c r="EW1024" s="773"/>
      <c r="EX1024" s="773"/>
      <c r="EY1024" s="773"/>
      <c r="EZ1024" s="773"/>
      <c r="FA1024" s="773"/>
      <c r="FB1024" s="773"/>
      <c r="FC1024" s="773"/>
      <c r="FD1024" s="773"/>
      <c r="FE1024" s="773"/>
      <c r="FF1024" s="773"/>
      <c r="FG1024" s="773"/>
      <c r="FH1024" s="773"/>
      <c r="FI1024" s="773"/>
      <c r="FJ1024" s="773"/>
      <c r="FK1024" s="773"/>
      <c r="FL1024" s="773"/>
      <c r="FM1024" s="773"/>
      <c r="FN1024" s="773"/>
      <c r="FO1024" s="773"/>
      <c r="FP1024" s="773"/>
      <c r="FQ1024" s="773"/>
      <c r="FR1024" s="773"/>
      <c r="FS1024" s="773"/>
      <c r="FT1024" s="773"/>
      <c r="FU1024" s="773"/>
      <c r="FV1024" s="773"/>
      <c r="FW1024" s="773"/>
      <c r="FX1024" s="773"/>
      <c r="FY1024" s="773"/>
      <c r="FZ1024" s="773"/>
      <c r="GA1024" s="773"/>
      <c r="GB1024" s="773"/>
      <c r="GC1024" s="773"/>
      <c r="GD1024" s="773"/>
      <c r="GE1024" s="773"/>
      <c r="GF1024" s="773"/>
      <c r="GG1024" s="773"/>
      <c r="GH1024" s="773"/>
      <c r="GI1024" s="773"/>
      <c r="GJ1024" s="773"/>
      <c r="GK1024" s="773"/>
      <c r="GL1024" s="773"/>
      <c r="GM1024" s="773"/>
      <c r="GN1024" s="773"/>
      <c r="GO1024" s="773"/>
      <c r="GP1024" s="773"/>
      <c r="GQ1024" s="773"/>
      <c r="GR1024" s="773"/>
      <c r="GS1024" s="773"/>
      <c r="GT1024" s="773"/>
      <c r="GU1024" s="773"/>
      <c r="GV1024" s="773"/>
      <c r="GW1024" s="773"/>
      <c r="GX1024" s="773"/>
      <c r="GY1024" s="773"/>
      <c r="GZ1024" s="773"/>
      <c r="HA1024" s="773"/>
      <c r="HB1024" s="773"/>
      <c r="HC1024" s="773"/>
      <c r="HD1024" s="773"/>
      <c r="HE1024" s="773"/>
      <c r="HF1024" s="773"/>
      <c r="HG1024" s="773"/>
      <c r="HH1024" s="773"/>
      <c r="HI1024" s="773"/>
      <c r="HJ1024" s="773"/>
      <c r="HK1024" s="773"/>
      <c r="HL1024" s="773"/>
      <c r="HM1024" s="773"/>
      <c r="HN1024" s="773"/>
      <c r="HO1024" s="773"/>
      <c r="HP1024" s="773"/>
      <c r="HQ1024" s="773"/>
      <c r="HR1024" s="773"/>
      <c r="HS1024" s="773"/>
      <c r="HT1024" s="773"/>
      <c r="HU1024" s="773"/>
      <c r="HV1024" s="773"/>
      <c r="HW1024" s="773"/>
      <c r="HX1024" s="773"/>
      <c r="HY1024" s="773"/>
      <c r="HZ1024" s="773"/>
      <c r="IA1024" s="773"/>
      <c r="IB1024" s="773"/>
      <c r="IC1024" s="773"/>
      <c r="ID1024" s="773"/>
      <c r="IE1024" s="773"/>
      <c r="IF1024" s="773"/>
      <c r="IG1024" s="773"/>
      <c r="IH1024" s="773"/>
      <c r="II1024" s="773"/>
      <c r="IJ1024" s="773"/>
      <c r="IK1024" s="773"/>
      <c r="IL1024" s="773"/>
      <c r="IM1024" s="773"/>
      <c r="IN1024" s="773"/>
      <c r="IO1024" s="773"/>
      <c r="IP1024" s="773"/>
      <c r="IQ1024" s="773"/>
      <c r="IR1024" s="773"/>
    </row>
    <row r="1025" spans="1:252" ht="13.5" x14ac:dyDescent="0.2">
      <c r="A1025" s="606">
        <v>94</v>
      </c>
      <c r="B1025" s="637" t="s">
        <v>2115</v>
      </c>
      <c r="C1025" s="660" t="s">
        <v>701</v>
      </c>
      <c r="D1025" s="575">
        <v>1</v>
      </c>
      <c r="E1025" s="670">
        <v>2008</v>
      </c>
      <c r="F1025" s="1074">
        <v>112.8</v>
      </c>
      <c r="G1025" s="784">
        <f t="shared" si="33"/>
        <v>112.8</v>
      </c>
      <c r="H1025" s="1075">
        <v>100</v>
      </c>
      <c r="I1025" s="784">
        <f t="shared" si="34"/>
        <v>0</v>
      </c>
      <c r="J1025" s="635"/>
      <c r="K1025" s="693"/>
      <c r="L1025" s="693"/>
      <c r="M1025" s="635"/>
      <c r="N1025" s="693"/>
      <c r="O1025" s="693"/>
      <c r="P1025" s="1841"/>
      <c r="Q1025" s="773"/>
      <c r="R1025" s="773"/>
      <c r="S1025" s="773"/>
      <c r="T1025" s="773"/>
      <c r="U1025" s="773"/>
      <c r="V1025" s="773"/>
      <c r="W1025" s="773"/>
      <c r="X1025" s="773"/>
      <c r="Y1025" s="773"/>
      <c r="Z1025" s="773"/>
      <c r="AA1025" s="773"/>
      <c r="AB1025" s="773"/>
      <c r="AC1025" s="773"/>
      <c r="AD1025" s="773"/>
      <c r="AE1025" s="773"/>
      <c r="AF1025" s="773"/>
      <c r="AG1025" s="773"/>
      <c r="AH1025" s="773"/>
      <c r="AI1025" s="773"/>
      <c r="AJ1025" s="773"/>
      <c r="AK1025" s="773"/>
      <c r="AL1025" s="773"/>
      <c r="AM1025" s="773"/>
      <c r="AN1025" s="773"/>
      <c r="AO1025" s="773"/>
      <c r="AP1025" s="773"/>
      <c r="AQ1025" s="773"/>
      <c r="AR1025" s="773"/>
      <c r="AS1025" s="773"/>
      <c r="AT1025" s="773"/>
      <c r="AU1025" s="773"/>
      <c r="AV1025" s="773"/>
      <c r="AW1025" s="773"/>
      <c r="AX1025" s="773"/>
      <c r="AY1025" s="773"/>
      <c r="AZ1025" s="773"/>
      <c r="BA1025" s="773"/>
      <c r="BB1025" s="773"/>
      <c r="BC1025" s="773"/>
      <c r="BD1025" s="773"/>
      <c r="BE1025" s="773"/>
      <c r="BF1025" s="773"/>
      <c r="BG1025" s="773"/>
      <c r="BH1025" s="773"/>
      <c r="BI1025" s="773"/>
      <c r="BJ1025" s="773"/>
      <c r="BK1025" s="773"/>
      <c r="BL1025" s="773"/>
      <c r="BM1025" s="773"/>
      <c r="BN1025" s="773"/>
      <c r="BO1025" s="773"/>
      <c r="BP1025" s="773"/>
      <c r="BQ1025" s="773"/>
      <c r="BR1025" s="773"/>
      <c r="BS1025" s="773"/>
      <c r="BT1025" s="773"/>
      <c r="BU1025" s="773"/>
      <c r="BV1025" s="773"/>
      <c r="BW1025" s="773"/>
      <c r="BX1025" s="773"/>
      <c r="BY1025" s="773"/>
      <c r="BZ1025" s="773"/>
      <c r="CA1025" s="773"/>
      <c r="CB1025" s="773"/>
      <c r="CC1025" s="773"/>
      <c r="CD1025" s="773"/>
      <c r="CE1025" s="773"/>
      <c r="CF1025" s="773"/>
      <c r="CG1025" s="773"/>
      <c r="CH1025" s="773"/>
      <c r="CI1025" s="773"/>
      <c r="CJ1025" s="773"/>
      <c r="CK1025" s="773"/>
      <c r="CL1025" s="773"/>
      <c r="CM1025" s="773"/>
      <c r="CN1025" s="773"/>
      <c r="CO1025" s="773"/>
      <c r="CP1025" s="773"/>
      <c r="CQ1025" s="773"/>
      <c r="CR1025" s="773"/>
      <c r="CS1025" s="773"/>
      <c r="CT1025" s="773"/>
      <c r="CU1025" s="773"/>
      <c r="CV1025" s="773"/>
      <c r="CW1025" s="773"/>
      <c r="CX1025" s="773"/>
      <c r="CY1025" s="773"/>
      <c r="CZ1025" s="773"/>
      <c r="DA1025" s="773"/>
      <c r="DB1025" s="773"/>
      <c r="DC1025" s="773"/>
      <c r="DD1025" s="773"/>
      <c r="DE1025" s="773"/>
      <c r="DF1025" s="773"/>
      <c r="DG1025" s="773"/>
      <c r="DH1025" s="773"/>
      <c r="DI1025" s="773"/>
      <c r="DJ1025" s="773"/>
      <c r="DK1025" s="773"/>
      <c r="DL1025" s="773"/>
      <c r="DM1025" s="773"/>
      <c r="DN1025" s="773"/>
      <c r="DO1025" s="773"/>
      <c r="DP1025" s="773"/>
      <c r="DQ1025" s="773"/>
      <c r="DR1025" s="773"/>
      <c r="DS1025" s="773"/>
      <c r="DT1025" s="773"/>
      <c r="DU1025" s="773"/>
      <c r="DV1025" s="773"/>
      <c r="DW1025" s="773"/>
      <c r="DX1025" s="773"/>
      <c r="DY1025" s="773"/>
      <c r="DZ1025" s="773"/>
      <c r="EA1025" s="773"/>
      <c r="EB1025" s="773"/>
      <c r="EC1025" s="773"/>
      <c r="ED1025" s="773"/>
      <c r="EE1025" s="773"/>
      <c r="EF1025" s="773"/>
      <c r="EG1025" s="773"/>
      <c r="EH1025" s="773"/>
      <c r="EI1025" s="773"/>
      <c r="EJ1025" s="773"/>
      <c r="EK1025" s="773"/>
      <c r="EL1025" s="773"/>
      <c r="EM1025" s="773"/>
      <c r="EN1025" s="773"/>
      <c r="EO1025" s="773"/>
      <c r="EP1025" s="773"/>
      <c r="EQ1025" s="773"/>
      <c r="ER1025" s="773"/>
      <c r="ES1025" s="773"/>
      <c r="ET1025" s="773"/>
      <c r="EU1025" s="773"/>
      <c r="EV1025" s="773"/>
      <c r="EW1025" s="773"/>
      <c r="EX1025" s="773"/>
      <c r="EY1025" s="773"/>
      <c r="EZ1025" s="773"/>
      <c r="FA1025" s="773"/>
      <c r="FB1025" s="773"/>
      <c r="FC1025" s="773"/>
      <c r="FD1025" s="773"/>
      <c r="FE1025" s="773"/>
      <c r="FF1025" s="773"/>
      <c r="FG1025" s="773"/>
      <c r="FH1025" s="773"/>
      <c r="FI1025" s="773"/>
      <c r="FJ1025" s="773"/>
      <c r="FK1025" s="773"/>
      <c r="FL1025" s="773"/>
      <c r="FM1025" s="773"/>
      <c r="FN1025" s="773"/>
      <c r="FO1025" s="773"/>
      <c r="FP1025" s="773"/>
      <c r="FQ1025" s="773"/>
      <c r="FR1025" s="773"/>
      <c r="FS1025" s="773"/>
      <c r="FT1025" s="773"/>
      <c r="FU1025" s="773"/>
      <c r="FV1025" s="773"/>
      <c r="FW1025" s="773"/>
      <c r="FX1025" s="773"/>
      <c r="FY1025" s="773"/>
      <c r="FZ1025" s="773"/>
      <c r="GA1025" s="773"/>
      <c r="GB1025" s="773"/>
      <c r="GC1025" s="773"/>
      <c r="GD1025" s="773"/>
      <c r="GE1025" s="773"/>
      <c r="GF1025" s="773"/>
      <c r="GG1025" s="773"/>
      <c r="GH1025" s="773"/>
      <c r="GI1025" s="773"/>
      <c r="GJ1025" s="773"/>
      <c r="GK1025" s="773"/>
      <c r="GL1025" s="773"/>
      <c r="GM1025" s="773"/>
      <c r="GN1025" s="773"/>
      <c r="GO1025" s="773"/>
      <c r="GP1025" s="773"/>
      <c r="GQ1025" s="773"/>
      <c r="GR1025" s="773"/>
      <c r="GS1025" s="773"/>
      <c r="GT1025" s="773"/>
      <c r="GU1025" s="773"/>
      <c r="GV1025" s="773"/>
      <c r="GW1025" s="773"/>
      <c r="GX1025" s="773"/>
      <c r="GY1025" s="773"/>
      <c r="GZ1025" s="773"/>
      <c r="HA1025" s="773"/>
      <c r="HB1025" s="773"/>
      <c r="HC1025" s="773"/>
      <c r="HD1025" s="773"/>
      <c r="HE1025" s="773"/>
      <c r="HF1025" s="773"/>
      <c r="HG1025" s="773"/>
      <c r="HH1025" s="773"/>
      <c r="HI1025" s="773"/>
      <c r="HJ1025" s="773"/>
      <c r="HK1025" s="773"/>
      <c r="HL1025" s="773"/>
      <c r="HM1025" s="773"/>
      <c r="HN1025" s="773"/>
      <c r="HO1025" s="773"/>
      <c r="HP1025" s="773"/>
      <c r="HQ1025" s="773"/>
      <c r="HR1025" s="773"/>
      <c r="HS1025" s="773"/>
      <c r="HT1025" s="773"/>
      <c r="HU1025" s="773"/>
      <c r="HV1025" s="773"/>
      <c r="HW1025" s="773"/>
      <c r="HX1025" s="773"/>
      <c r="HY1025" s="773"/>
      <c r="HZ1025" s="773"/>
      <c r="IA1025" s="773"/>
      <c r="IB1025" s="773"/>
      <c r="IC1025" s="773"/>
      <c r="ID1025" s="773"/>
      <c r="IE1025" s="773"/>
      <c r="IF1025" s="773"/>
      <c r="IG1025" s="773"/>
      <c r="IH1025" s="773"/>
      <c r="II1025" s="773"/>
      <c r="IJ1025" s="773"/>
      <c r="IK1025" s="773"/>
      <c r="IL1025" s="773"/>
      <c r="IM1025" s="773"/>
      <c r="IN1025" s="773"/>
      <c r="IO1025" s="773"/>
      <c r="IP1025" s="773"/>
      <c r="IQ1025" s="773"/>
      <c r="IR1025" s="773"/>
    </row>
    <row r="1026" spans="1:252" ht="13.5" x14ac:dyDescent="0.2">
      <c r="A1026" s="606">
        <v>95</v>
      </c>
      <c r="B1026" s="637" t="s">
        <v>2116</v>
      </c>
      <c r="C1026" s="660" t="s">
        <v>701</v>
      </c>
      <c r="D1026" s="575">
        <v>5</v>
      </c>
      <c r="E1026" s="670">
        <v>2010</v>
      </c>
      <c r="F1026" s="1074">
        <v>285</v>
      </c>
      <c r="G1026" s="784">
        <f t="shared" si="33"/>
        <v>285</v>
      </c>
      <c r="H1026" s="1075">
        <v>100</v>
      </c>
      <c r="I1026" s="784">
        <f t="shared" si="34"/>
        <v>0</v>
      </c>
      <c r="J1026" s="635"/>
      <c r="K1026" s="693"/>
      <c r="L1026" s="693"/>
      <c r="M1026" s="635"/>
      <c r="N1026" s="693"/>
      <c r="O1026" s="693"/>
      <c r="P1026" s="1841"/>
      <c r="Q1026" s="773"/>
      <c r="R1026" s="773"/>
      <c r="S1026" s="773"/>
      <c r="T1026" s="773"/>
      <c r="U1026" s="773"/>
      <c r="V1026" s="773"/>
      <c r="W1026" s="773"/>
      <c r="X1026" s="773"/>
      <c r="Y1026" s="773"/>
      <c r="Z1026" s="773"/>
      <c r="AA1026" s="773"/>
      <c r="AB1026" s="773"/>
      <c r="AC1026" s="773"/>
      <c r="AD1026" s="773"/>
      <c r="AE1026" s="773"/>
      <c r="AF1026" s="773"/>
      <c r="AG1026" s="773"/>
      <c r="AH1026" s="773"/>
      <c r="AI1026" s="773"/>
      <c r="AJ1026" s="773"/>
      <c r="AK1026" s="773"/>
      <c r="AL1026" s="773"/>
      <c r="AM1026" s="773"/>
      <c r="AN1026" s="773"/>
      <c r="AO1026" s="773"/>
      <c r="AP1026" s="773"/>
      <c r="AQ1026" s="773"/>
      <c r="AR1026" s="773"/>
      <c r="AS1026" s="773"/>
      <c r="AT1026" s="773"/>
      <c r="AU1026" s="773"/>
      <c r="AV1026" s="773"/>
      <c r="AW1026" s="773"/>
      <c r="AX1026" s="773"/>
      <c r="AY1026" s="773"/>
      <c r="AZ1026" s="773"/>
      <c r="BA1026" s="773"/>
      <c r="BB1026" s="773"/>
      <c r="BC1026" s="773"/>
      <c r="BD1026" s="773"/>
      <c r="BE1026" s="773"/>
      <c r="BF1026" s="773"/>
      <c r="BG1026" s="773"/>
      <c r="BH1026" s="773"/>
      <c r="BI1026" s="773"/>
      <c r="BJ1026" s="773"/>
      <c r="BK1026" s="773"/>
      <c r="BL1026" s="773"/>
      <c r="BM1026" s="773"/>
      <c r="BN1026" s="773"/>
      <c r="BO1026" s="773"/>
      <c r="BP1026" s="773"/>
      <c r="BQ1026" s="773"/>
      <c r="BR1026" s="773"/>
      <c r="BS1026" s="773"/>
      <c r="BT1026" s="773"/>
      <c r="BU1026" s="773"/>
      <c r="BV1026" s="773"/>
      <c r="BW1026" s="773"/>
      <c r="BX1026" s="773"/>
      <c r="BY1026" s="773"/>
      <c r="BZ1026" s="773"/>
      <c r="CA1026" s="773"/>
      <c r="CB1026" s="773"/>
      <c r="CC1026" s="773"/>
      <c r="CD1026" s="773"/>
      <c r="CE1026" s="773"/>
      <c r="CF1026" s="773"/>
      <c r="CG1026" s="773"/>
      <c r="CH1026" s="773"/>
      <c r="CI1026" s="773"/>
      <c r="CJ1026" s="773"/>
      <c r="CK1026" s="773"/>
      <c r="CL1026" s="773"/>
      <c r="CM1026" s="773"/>
      <c r="CN1026" s="773"/>
      <c r="CO1026" s="773"/>
      <c r="CP1026" s="773"/>
      <c r="CQ1026" s="773"/>
      <c r="CR1026" s="773"/>
      <c r="CS1026" s="773"/>
      <c r="CT1026" s="773"/>
      <c r="CU1026" s="773"/>
      <c r="CV1026" s="773"/>
      <c r="CW1026" s="773"/>
      <c r="CX1026" s="773"/>
      <c r="CY1026" s="773"/>
      <c r="CZ1026" s="773"/>
      <c r="DA1026" s="773"/>
      <c r="DB1026" s="773"/>
      <c r="DC1026" s="773"/>
      <c r="DD1026" s="773"/>
      <c r="DE1026" s="773"/>
      <c r="DF1026" s="773"/>
      <c r="DG1026" s="773"/>
      <c r="DH1026" s="773"/>
      <c r="DI1026" s="773"/>
      <c r="DJ1026" s="773"/>
      <c r="DK1026" s="773"/>
      <c r="DL1026" s="773"/>
      <c r="DM1026" s="773"/>
      <c r="DN1026" s="773"/>
      <c r="DO1026" s="773"/>
      <c r="DP1026" s="773"/>
      <c r="DQ1026" s="773"/>
      <c r="DR1026" s="773"/>
      <c r="DS1026" s="773"/>
      <c r="DT1026" s="773"/>
      <c r="DU1026" s="773"/>
      <c r="DV1026" s="773"/>
      <c r="DW1026" s="773"/>
      <c r="DX1026" s="773"/>
      <c r="DY1026" s="773"/>
      <c r="DZ1026" s="773"/>
      <c r="EA1026" s="773"/>
      <c r="EB1026" s="773"/>
      <c r="EC1026" s="773"/>
      <c r="ED1026" s="773"/>
      <c r="EE1026" s="773"/>
      <c r="EF1026" s="773"/>
      <c r="EG1026" s="773"/>
      <c r="EH1026" s="773"/>
      <c r="EI1026" s="773"/>
      <c r="EJ1026" s="773"/>
      <c r="EK1026" s="773"/>
      <c r="EL1026" s="773"/>
      <c r="EM1026" s="773"/>
      <c r="EN1026" s="773"/>
      <c r="EO1026" s="773"/>
      <c r="EP1026" s="773"/>
      <c r="EQ1026" s="773"/>
      <c r="ER1026" s="773"/>
      <c r="ES1026" s="773"/>
      <c r="ET1026" s="773"/>
      <c r="EU1026" s="773"/>
      <c r="EV1026" s="773"/>
      <c r="EW1026" s="773"/>
      <c r="EX1026" s="773"/>
      <c r="EY1026" s="773"/>
      <c r="EZ1026" s="773"/>
      <c r="FA1026" s="773"/>
      <c r="FB1026" s="773"/>
      <c r="FC1026" s="773"/>
      <c r="FD1026" s="773"/>
      <c r="FE1026" s="773"/>
      <c r="FF1026" s="773"/>
      <c r="FG1026" s="773"/>
      <c r="FH1026" s="773"/>
      <c r="FI1026" s="773"/>
      <c r="FJ1026" s="773"/>
      <c r="FK1026" s="773"/>
      <c r="FL1026" s="773"/>
      <c r="FM1026" s="773"/>
      <c r="FN1026" s="773"/>
      <c r="FO1026" s="773"/>
      <c r="FP1026" s="773"/>
      <c r="FQ1026" s="773"/>
      <c r="FR1026" s="773"/>
      <c r="FS1026" s="773"/>
      <c r="FT1026" s="773"/>
      <c r="FU1026" s="773"/>
      <c r="FV1026" s="773"/>
      <c r="FW1026" s="773"/>
      <c r="FX1026" s="773"/>
      <c r="FY1026" s="773"/>
      <c r="FZ1026" s="773"/>
      <c r="GA1026" s="773"/>
      <c r="GB1026" s="773"/>
      <c r="GC1026" s="773"/>
      <c r="GD1026" s="773"/>
      <c r="GE1026" s="773"/>
      <c r="GF1026" s="773"/>
      <c r="GG1026" s="773"/>
      <c r="GH1026" s="773"/>
      <c r="GI1026" s="773"/>
      <c r="GJ1026" s="773"/>
      <c r="GK1026" s="773"/>
      <c r="GL1026" s="773"/>
      <c r="GM1026" s="773"/>
      <c r="GN1026" s="773"/>
      <c r="GO1026" s="773"/>
      <c r="GP1026" s="773"/>
      <c r="GQ1026" s="773"/>
      <c r="GR1026" s="773"/>
      <c r="GS1026" s="773"/>
      <c r="GT1026" s="773"/>
      <c r="GU1026" s="773"/>
      <c r="GV1026" s="773"/>
      <c r="GW1026" s="773"/>
      <c r="GX1026" s="773"/>
      <c r="GY1026" s="773"/>
      <c r="GZ1026" s="773"/>
      <c r="HA1026" s="773"/>
      <c r="HB1026" s="773"/>
      <c r="HC1026" s="773"/>
      <c r="HD1026" s="773"/>
      <c r="HE1026" s="773"/>
      <c r="HF1026" s="773"/>
      <c r="HG1026" s="773"/>
      <c r="HH1026" s="773"/>
      <c r="HI1026" s="773"/>
      <c r="HJ1026" s="773"/>
      <c r="HK1026" s="773"/>
      <c r="HL1026" s="773"/>
      <c r="HM1026" s="773"/>
      <c r="HN1026" s="773"/>
      <c r="HO1026" s="773"/>
      <c r="HP1026" s="773"/>
      <c r="HQ1026" s="773"/>
      <c r="HR1026" s="773"/>
      <c r="HS1026" s="773"/>
      <c r="HT1026" s="773"/>
      <c r="HU1026" s="773"/>
      <c r="HV1026" s="773"/>
      <c r="HW1026" s="773"/>
      <c r="HX1026" s="773"/>
      <c r="HY1026" s="773"/>
      <c r="HZ1026" s="773"/>
      <c r="IA1026" s="773"/>
      <c r="IB1026" s="773"/>
      <c r="IC1026" s="773"/>
      <c r="ID1026" s="773"/>
      <c r="IE1026" s="773"/>
      <c r="IF1026" s="773"/>
      <c r="IG1026" s="773"/>
      <c r="IH1026" s="773"/>
      <c r="II1026" s="773"/>
      <c r="IJ1026" s="773"/>
      <c r="IK1026" s="773"/>
      <c r="IL1026" s="773"/>
      <c r="IM1026" s="773"/>
      <c r="IN1026" s="773"/>
      <c r="IO1026" s="773"/>
      <c r="IP1026" s="773"/>
      <c r="IQ1026" s="773"/>
      <c r="IR1026" s="773"/>
    </row>
    <row r="1027" spans="1:252" ht="13.5" x14ac:dyDescent="0.2">
      <c r="A1027" s="606">
        <v>96</v>
      </c>
      <c r="B1027" s="637" t="s">
        <v>2117</v>
      </c>
      <c r="C1027" s="660" t="s">
        <v>701</v>
      </c>
      <c r="D1027" s="575">
        <v>3</v>
      </c>
      <c r="E1027" s="670">
        <v>2008</v>
      </c>
      <c r="F1027" s="1074">
        <v>310.98599999999999</v>
      </c>
      <c r="G1027" s="784">
        <f t="shared" si="33"/>
        <v>310.98599999999999</v>
      </c>
      <c r="H1027" s="1075">
        <v>100</v>
      </c>
      <c r="I1027" s="784">
        <f t="shared" si="34"/>
        <v>0</v>
      </c>
      <c r="J1027" s="635"/>
      <c r="K1027" s="693"/>
      <c r="L1027" s="693"/>
      <c r="M1027" s="635"/>
      <c r="N1027" s="693"/>
      <c r="O1027" s="693"/>
      <c r="P1027" s="1841"/>
      <c r="Q1027" s="773"/>
      <c r="R1027" s="773"/>
      <c r="S1027" s="773"/>
      <c r="T1027" s="773"/>
      <c r="U1027" s="773"/>
      <c r="V1027" s="773"/>
      <c r="W1027" s="773"/>
      <c r="X1027" s="773"/>
      <c r="Y1027" s="773"/>
      <c r="Z1027" s="773"/>
      <c r="AA1027" s="773"/>
      <c r="AB1027" s="773"/>
      <c r="AC1027" s="773"/>
      <c r="AD1027" s="773"/>
      <c r="AE1027" s="773"/>
      <c r="AF1027" s="773"/>
      <c r="AG1027" s="773"/>
      <c r="AH1027" s="773"/>
      <c r="AI1027" s="773"/>
      <c r="AJ1027" s="773"/>
      <c r="AK1027" s="773"/>
      <c r="AL1027" s="773"/>
      <c r="AM1027" s="773"/>
      <c r="AN1027" s="773"/>
      <c r="AO1027" s="773"/>
      <c r="AP1027" s="773"/>
      <c r="AQ1027" s="773"/>
      <c r="AR1027" s="773"/>
      <c r="AS1027" s="773"/>
      <c r="AT1027" s="773"/>
      <c r="AU1027" s="773"/>
      <c r="AV1027" s="773"/>
      <c r="AW1027" s="773"/>
      <c r="AX1027" s="773"/>
      <c r="AY1027" s="773"/>
      <c r="AZ1027" s="773"/>
      <c r="BA1027" s="773"/>
      <c r="BB1027" s="773"/>
      <c r="BC1027" s="773"/>
      <c r="BD1027" s="773"/>
      <c r="BE1027" s="773"/>
      <c r="BF1027" s="773"/>
      <c r="BG1027" s="773"/>
      <c r="BH1027" s="773"/>
      <c r="BI1027" s="773"/>
      <c r="BJ1027" s="773"/>
      <c r="BK1027" s="773"/>
      <c r="BL1027" s="773"/>
      <c r="BM1027" s="773"/>
      <c r="BN1027" s="773"/>
      <c r="BO1027" s="773"/>
      <c r="BP1027" s="773"/>
      <c r="BQ1027" s="773"/>
      <c r="BR1027" s="773"/>
      <c r="BS1027" s="773"/>
      <c r="BT1027" s="773"/>
      <c r="BU1027" s="773"/>
      <c r="BV1027" s="773"/>
      <c r="BW1027" s="773"/>
      <c r="BX1027" s="773"/>
      <c r="BY1027" s="773"/>
      <c r="BZ1027" s="773"/>
      <c r="CA1027" s="773"/>
      <c r="CB1027" s="773"/>
      <c r="CC1027" s="773"/>
      <c r="CD1027" s="773"/>
      <c r="CE1027" s="773"/>
      <c r="CF1027" s="773"/>
      <c r="CG1027" s="773"/>
      <c r="CH1027" s="773"/>
      <c r="CI1027" s="773"/>
      <c r="CJ1027" s="773"/>
      <c r="CK1027" s="773"/>
      <c r="CL1027" s="773"/>
      <c r="CM1027" s="773"/>
      <c r="CN1027" s="773"/>
      <c r="CO1027" s="773"/>
      <c r="CP1027" s="773"/>
      <c r="CQ1027" s="773"/>
      <c r="CR1027" s="773"/>
      <c r="CS1027" s="773"/>
      <c r="CT1027" s="773"/>
      <c r="CU1027" s="773"/>
      <c r="CV1027" s="773"/>
      <c r="CW1027" s="773"/>
      <c r="CX1027" s="773"/>
      <c r="CY1027" s="773"/>
      <c r="CZ1027" s="773"/>
      <c r="DA1027" s="773"/>
      <c r="DB1027" s="773"/>
      <c r="DC1027" s="773"/>
      <c r="DD1027" s="773"/>
      <c r="DE1027" s="773"/>
      <c r="DF1027" s="773"/>
      <c r="DG1027" s="773"/>
      <c r="DH1027" s="773"/>
      <c r="DI1027" s="773"/>
      <c r="DJ1027" s="773"/>
      <c r="DK1027" s="773"/>
      <c r="DL1027" s="773"/>
      <c r="DM1027" s="773"/>
      <c r="DN1027" s="773"/>
      <c r="DO1027" s="773"/>
      <c r="DP1027" s="773"/>
      <c r="DQ1027" s="773"/>
      <c r="DR1027" s="773"/>
      <c r="DS1027" s="773"/>
      <c r="DT1027" s="773"/>
      <c r="DU1027" s="773"/>
      <c r="DV1027" s="773"/>
      <c r="DW1027" s="773"/>
      <c r="DX1027" s="773"/>
      <c r="DY1027" s="773"/>
      <c r="DZ1027" s="773"/>
      <c r="EA1027" s="773"/>
      <c r="EB1027" s="773"/>
      <c r="EC1027" s="773"/>
      <c r="ED1027" s="773"/>
      <c r="EE1027" s="773"/>
      <c r="EF1027" s="773"/>
      <c r="EG1027" s="773"/>
      <c r="EH1027" s="773"/>
      <c r="EI1027" s="773"/>
      <c r="EJ1027" s="773"/>
      <c r="EK1027" s="773"/>
      <c r="EL1027" s="773"/>
      <c r="EM1027" s="773"/>
      <c r="EN1027" s="773"/>
      <c r="EO1027" s="773"/>
      <c r="EP1027" s="773"/>
      <c r="EQ1027" s="773"/>
      <c r="ER1027" s="773"/>
      <c r="ES1027" s="773"/>
      <c r="ET1027" s="773"/>
      <c r="EU1027" s="773"/>
      <c r="EV1027" s="773"/>
      <c r="EW1027" s="773"/>
      <c r="EX1027" s="773"/>
      <c r="EY1027" s="773"/>
      <c r="EZ1027" s="773"/>
      <c r="FA1027" s="773"/>
      <c r="FB1027" s="773"/>
      <c r="FC1027" s="773"/>
      <c r="FD1027" s="773"/>
      <c r="FE1027" s="773"/>
      <c r="FF1027" s="773"/>
      <c r="FG1027" s="773"/>
      <c r="FH1027" s="773"/>
      <c r="FI1027" s="773"/>
      <c r="FJ1027" s="773"/>
      <c r="FK1027" s="773"/>
      <c r="FL1027" s="773"/>
      <c r="FM1027" s="773"/>
      <c r="FN1027" s="773"/>
      <c r="FO1027" s="773"/>
      <c r="FP1027" s="773"/>
      <c r="FQ1027" s="773"/>
      <c r="FR1027" s="773"/>
      <c r="FS1027" s="773"/>
      <c r="FT1027" s="773"/>
      <c r="FU1027" s="773"/>
      <c r="FV1027" s="773"/>
      <c r="FW1027" s="773"/>
      <c r="FX1027" s="773"/>
      <c r="FY1027" s="773"/>
      <c r="FZ1027" s="773"/>
      <c r="GA1027" s="773"/>
      <c r="GB1027" s="773"/>
      <c r="GC1027" s="773"/>
      <c r="GD1027" s="773"/>
      <c r="GE1027" s="773"/>
      <c r="GF1027" s="773"/>
      <c r="GG1027" s="773"/>
      <c r="GH1027" s="773"/>
      <c r="GI1027" s="773"/>
      <c r="GJ1027" s="773"/>
      <c r="GK1027" s="773"/>
      <c r="GL1027" s="773"/>
      <c r="GM1027" s="773"/>
      <c r="GN1027" s="773"/>
      <c r="GO1027" s="773"/>
      <c r="GP1027" s="773"/>
      <c r="GQ1027" s="773"/>
      <c r="GR1027" s="773"/>
      <c r="GS1027" s="773"/>
      <c r="GT1027" s="773"/>
      <c r="GU1027" s="773"/>
      <c r="GV1027" s="773"/>
      <c r="GW1027" s="773"/>
      <c r="GX1027" s="773"/>
      <c r="GY1027" s="773"/>
      <c r="GZ1027" s="773"/>
      <c r="HA1027" s="773"/>
      <c r="HB1027" s="773"/>
      <c r="HC1027" s="773"/>
      <c r="HD1027" s="773"/>
      <c r="HE1027" s="773"/>
      <c r="HF1027" s="773"/>
      <c r="HG1027" s="773"/>
      <c r="HH1027" s="773"/>
      <c r="HI1027" s="773"/>
      <c r="HJ1027" s="773"/>
      <c r="HK1027" s="773"/>
      <c r="HL1027" s="773"/>
      <c r="HM1027" s="773"/>
      <c r="HN1027" s="773"/>
      <c r="HO1027" s="773"/>
      <c r="HP1027" s="773"/>
      <c r="HQ1027" s="773"/>
      <c r="HR1027" s="773"/>
      <c r="HS1027" s="773"/>
      <c r="HT1027" s="773"/>
      <c r="HU1027" s="773"/>
      <c r="HV1027" s="773"/>
      <c r="HW1027" s="773"/>
      <c r="HX1027" s="773"/>
      <c r="HY1027" s="773"/>
      <c r="HZ1027" s="773"/>
      <c r="IA1027" s="773"/>
      <c r="IB1027" s="773"/>
      <c r="IC1027" s="773"/>
      <c r="ID1027" s="773"/>
      <c r="IE1027" s="773"/>
      <c r="IF1027" s="773"/>
      <c r="IG1027" s="773"/>
      <c r="IH1027" s="773"/>
      <c r="II1027" s="773"/>
      <c r="IJ1027" s="773"/>
      <c r="IK1027" s="773"/>
      <c r="IL1027" s="773"/>
      <c r="IM1027" s="773"/>
      <c r="IN1027" s="773"/>
      <c r="IO1027" s="773"/>
      <c r="IP1027" s="773"/>
      <c r="IQ1027" s="773"/>
      <c r="IR1027" s="773"/>
    </row>
    <row r="1028" spans="1:252" ht="13.5" x14ac:dyDescent="0.2">
      <c r="A1028" s="606">
        <v>97</v>
      </c>
      <c r="B1028" s="637" t="s">
        <v>2118</v>
      </c>
      <c r="C1028" s="660" t="s">
        <v>701</v>
      </c>
      <c r="D1028" s="575">
        <v>1</v>
      </c>
      <c r="E1028" s="670">
        <v>2008</v>
      </c>
      <c r="F1028" s="1074">
        <v>100.8</v>
      </c>
      <c r="G1028" s="784">
        <f t="shared" si="33"/>
        <v>100.8</v>
      </c>
      <c r="H1028" s="1075">
        <v>100</v>
      </c>
      <c r="I1028" s="784">
        <f t="shared" si="34"/>
        <v>0</v>
      </c>
      <c r="J1028" s="635"/>
      <c r="K1028" s="693"/>
      <c r="L1028" s="693"/>
      <c r="M1028" s="635"/>
      <c r="N1028" s="693"/>
      <c r="O1028" s="693"/>
      <c r="P1028" s="1841"/>
      <c r="Q1028" s="773"/>
      <c r="R1028" s="773"/>
      <c r="S1028" s="773"/>
      <c r="T1028" s="773"/>
      <c r="U1028" s="773"/>
      <c r="V1028" s="773"/>
      <c r="W1028" s="773"/>
      <c r="X1028" s="773"/>
      <c r="Y1028" s="773"/>
      <c r="Z1028" s="773"/>
      <c r="AA1028" s="773"/>
      <c r="AB1028" s="773"/>
      <c r="AC1028" s="773"/>
      <c r="AD1028" s="773"/>
      <c r="AE1028" s="773"/>
      <c r="AF1028" s="773"/>
      <c r="AG1028" s="773"/>
      <c r="AH1028" s="773"/>
      <c r="AI1028" s="773"/>
      <c r="AJ1028" s="773"/>
      <c r="AK1028" s="773"/>
      <c r="AL1028" s="773"/>
      <c r="AM1028" s="773"/>
      <c r="AN1028" s="773"/>
      <c r="AO1028" s="773"/>
      <c r="AP1028" s="773"/>
      <c r="AQ1028" s="773"/>
      <c r="AR1028" s="773"/>
      <c r="AS1028" s="773"/>
      <c r="AT1028" s="773"/>
      <c r="AU1028" s="773"/>
      <c r="AV1028" s="773"/>
      <c r="AW1028" s="773"/>
      <c r="AX1028" s="773"/>
      <c r="AY1028" s="773"/>
      <c r="AZ1028" s="773"/>
      <c r="BA1028" s="773"/>
      <c r="BB1028" s="773"/>
      <c r="BC1028" s="773"/>
      <c r="BD1028" s="773"/>
      <c r="BE1028" s="773"/>
      <c r="BF1028" s="773"/>
      <c r="BG1028" s="773"/>
      <c r="BH1028" s="773"/>
      <c r="BI1028" s="773"/>
      <c r="BJ1028" s="773"/>
      <c r="BK1028" s="773"/>
      <c r="BL1028" s="773"/>
      <c r="BM1028" s="773"/>
      <c r="BN1028" s="773"/>
      <c r="BO1028" s="773"/>
      <c r="BP1028" s="773"/>
      <c r="BQ1028" s="773"/>
      <c r="BR1028" s="773"/>
      <c r="BS1028" s="773"/>
      <c r="BT1028" s="773"/>
      <c r="BU1028" s="773"/>
      <c r="BV1028" s="773"/>
      <c r="BW1028" s="773"/>
      <c r="BX1028" s="773"/>
      <c r="BY1028" s="773"/>
      <c r="BZ1028" s="773"/>
      <c r="CA1028" s="773"/>
      <c r="CB1028" s="773"/>
      <c r="CC1028" s="773"/>
      <c r="CD1028" s="773"/>
      <c r="CE1028" s="773"/>
      <c r="CF1028" s="773"/>
      <c r="CG1028" s="773"/>
      <c r="CH1028" s="773"/>
      <c r="CI1028" s="773"/>
      <c r="CJ1028" s="773"/>
      <c r="CK1028" s="773"/>
      <c r="CL1028" s="773"/>
      <c r="CM1028" s="773"/>
      <c r="CN1028" s="773"/>
      <c r="CO1028" s="773"/>
      <c r="CP1028" s="773"/>
      <c r="CQ1028" s="773"/>
      <c r="CR1028" s="773"/>
      <c r="CS1028" s="773"/>
      <c r="CT1028" s="773"/>
      <c r="CU1028" s="773"/>
      <c r="CV1028" s="773"/>
      <c r="CW1028" s="773"/>
      <c r="CX1028" s="773"/>
      <c r="CY1028" s="773"/>
      <c r="CZ1028" s="773"/>
      <c r="DA1028" s="773"/>
      <c r="DB1028" s="773"/>
      <c r="DC1028" s="773"/>
      <c r="DD1028" s="773"/>
      <c r="DE1028" s="773"/>
      <c r="DF1028" s="773"/>
      <c r="DG1028" s="773"/>
      <c r="DH1028" s="773"/>
      <c r="DI1028" s="773"/>
      <c r="DJ1028" s="773"/>
      <c r="DK1028" s="773"/>
      <c r="DL1028" s="773"/>
      <c r="DM1028" s="773"/>
      <c r="DN1028" s="773"/>
      <c r="DO1028" s="773"/>
      <c r="DP1028" s="773"/>
      <c r="DQ1028" s="773"/>
      <c r="DR1028" s="773"/>
      <c r="DS1028" s="773"/>
      <c r="DT1028" s="773"/>
      <c r="DU1028" s="773"/>
      <c r="DV1028" s="773"/>
      <c r="DW1028" s="773"/>
      <c r="DX1028" s="773"/>
      <c r="DY1028" s="773"/>
      <c r="DZ1028" s="773"/>
      <c r="EA1028" s="773"/>
      <c r="EB1028" s="773"/>
      <c r="EC1028" s="773"/>
      <c r="ED1028" s="773"/>
      <c r="EE1028" s="773"/>
      <c r="EF1028" s="773"/>
      <c r="EG1028" s="773"/>
      <c r="EH1028" s="773"/>
      <c r="EI1028" s="773"/>
      <c r="EJ1028" s="773"/>
      <c r="EK1028" s="773"/>
      <c r="EL1028" s="773"/>
      <c r="EM1028" s="773"/>
      <c r="EN1028" s="773"/>
      <c r="EO1028" s="773"/>
      <c r="EP1028" s="773"/>
      <c r="EQ1028" s="773"/>
      <c r="ER1028" s="773"/>
      <c r="ES1028" s="773"/>
      <c r="ET1028" s="773"/>
      <c r="EU1028" s="773"/>
      <c r="EV1028" s="773"/>
      <c r="EW1028" s="773"/>
      <c r="EX1028" s="773"/>
      <c r="EY1028" s="773"/>
      <c r="EZ1028" s="773"/>
      <c r="FA1028" s="773"/>
      <c r="FB1028" s="773"/>
      <c r="FC1028" s="773"/>
      <c r="FD1028" s="773"/>
      <c r="FE1028" s="773"/>
      <c r="FF1028" s="773"/>
      <c r="FG1028" s="773"/>
      <c r="FH1028" s="773"/>
      <c r="FI1028" s="773"/>
      <c r="FJ1028" s="773"/>
      <c r="FK1028" s="773"/>
      <c r="FL1028" s="773"/>
      <c r="FM1028" s="773"/>
      <c r="FN1028" s="773"/>
      <c r="FO1028" s="773"/>
      <c r="FP1028" s="773"/>
      <c r="FQ1028" s="773"/>
      <c r="FR1028" s="773"/>
      <c r="FS1028" s="773"/>
      <c r="FT1028" s="773"/>
      <c r="FU1028" s="773"/>
      <c r="FV1028" s="773"/>
      <c r="FW1028" s="773"/>
      <c r="FX1028" s="773"/>
      <c r="FY1028" s="773"/>
      <c r="FZ1028" s="773"/>
      <c r="GA1028" s="773"/>
      <c r="GB1028" s="773"/>
      <c r="GC1028" s="773"/>
      <c r="GD1028" s="773"/>
      <c r="GE1028" s="773"/>
      <c r="GF1028" s="773"/>
      <c r="GG1028" s="773"/>
      <c r="GH1028" s="773"/>
      <c r="GI1028" s="773"/>
      <c r="GJ1028" s="773"/>
      <c r="GK1028" s="773"/>
      <c r="GL1028" s="773"/>
      <c r="GM1028" s="773"/>
      <c r="GN1028" s="773"/>
      <c r="GO1028" s="773"/>
      <c r="GP1028" s="773"/>
      <c r="GQ1028" s="773"/>
      <c r="GR1028" s="773"/>
      <c r="GS1028" s="773"/>
      <c r="GT1028" s="773"/>
      <c r="GU1028" s="773"/>
      <c r="GV1028" s="773"/>
      <c r="GW1028" s="773"/>
      <c r="GX1028" s="773"/>
      <c r="GY1028" s="773"/>
      <c r="GZ1028" s="773"/>
      <c r="HA1028" s="773"/>
      <c r="HB1028" s="773"/>
      <c r="HC1028" s="773"/>
      <c r="HD1028" s="773"/>
      <c r="HE1028" s="773"/>
      <c r="HF1028" s="773"/>
      <c r="HG1028" s="773"/>
      <c r="HH1028" s="773"/>
      <c r="HI1028" s="773"/>
      <c r="HJ1028" s="773"/>
      <c r="HK1028" s="773"/>
      <c r="HL1028" s="773"/>
      <c r="HM1028" s="773"/>
      <c r="HN1028" s="773"/>
      <c r="HO1028" s="773"/>
      <c r="HP1028" s="773"/>
      <c r="HQ1028" s="773"/>
      <c r="HR1028" s="773"/>
      <c r="HS1028" s="773"/>
      <c r="HT1028" s="773"/>
      <c r="HU1028" s="773"/>
      <c r="HV1028" s="773"/>
      <c r="HW1028" s="773"/>
      <c r="HX1028" s="773"/>
      <c r="HY1028" s="773"/>
      <c r="HZ1028" s="773"/>
      <c r="IA1028" s="773"/>
      <c r="IB1028" s="773"/>
      <c r="IC1028" s="773"/>
      <c r="ID1028" s="773"/>
      <c r="IE1028" s="773"/>
      <c r="IF1028" s="773"/>
      <c r="IG1028" s="773"/>
      <c r="IH1028" s="773"/>
      <c r="II1028" s="773"/>
      <c r="IJ1028" s="773"/>
      <c r="IK1028" s="773"/>
      <c r="IL1028" s="773"/>
      <c r="IM1028" s="773"/>
      <c r="IN1028" s="773"/>
      <c r="IO1028" s="773"/>
      <c r="IP1028" s="773"/>
      <c r="IQ1028" s="773"/>
      <c r="IR1028" s="773"/>
    </row>
    <row r="1029" spans="1:252" ht="13.5" x14ac:dyDescent="0.2">
      <c r="A1029" s="606">
        <v>98</v>
      </c>
      <c r="B1029" s="637" t="s">
        <v>2119</v>
      </c>
      <c r="C1029" s="660" t="s">
        <v>701</v>
      </c>
      <c r="D1029" s="575">
        <v>2</v>
      </c>
      <c r="E1029" s="670">
        <v>2008</v>
      </c>
      <c r="F1029" s="1074">
        <v>170.2</v>
      </c>
      <c r="G1029" s="784">
        <f t="shared" si="33"/>
        <v>170.2</v>
      </c>
      <c r="H1029" s="1075">
        <v>100</v>
      </c>
      <c r="I1029" s="784">
        <f t="shared" si="34"/>
        <v>0</v>
      </c>
      <c r="J1029" s="635"/>
      <c r="K1029" s="693"/>
      <c r="L1029" s="693"/>
      <c r="M1029" s="635"/>
      <c r="N1029" s="693"/>
      <c r="O1029" s="693"/>
      <c r="P1029" s="1841"/>
      <c r="Q1029" s="773"/>
      <c r="R1029" s="773"/>
      <c r="S1029" s="773"/>
      <c r="T1029" s="773"/>
      <c r="U1029" s="773"/>
      <c r="V1029" s="773"/>
      <c r="W1029" s="773"/>
      <c r="X1029" s="773"/>
      <c r="Y1029" s="773"/>
      <c r="Z1029" s="773"/>
      <c r="AA1029" s="773"/>
      <c r="AB1029" s="773"/>
      <c r="AC1029" s="773"/>
      <c r="AD1029" s="773"/>
      <c r="AE1029" s="773"/>
      <c r="AF1029" s="773"/>
      <c r="AG1029" s="773"/>
      <c r="AH1029" s="773"/>
      <c r="AI1029" s="773"/>
      <c r="AJ1029" s="773"/>
      <c r="AK1029" s="773"/>
      <c r="AL1029" s="773"/>
      <c r="AM1029" s="773"/>
      <c r="AN1029" s="773"/>
      <c r="AO1029" s="773"/>
      <c r="AP1029" s="773"/>
      <c r="AQ1029" s="773"/>
      <c r="AR1029" s="773"/>
      <c r="AS1029" s="773"/>
      <c r="AT1029" s="773"/>
      <c r="AU1029" s="773"/>
      <c r="AV1029" s="773"/>
      <c r="AW1029" s="773"/>
      <c r="AX1029" s="773"/>
      <c r="AY1029" s="773"/>
      <c r="AZ1029" s="773"/>
      <c r="BA1029" s="773"/>
      <c r="BB1029" s="773"/>
      <c r="BC1029" s="773"/>
      <c r="BD1029" s="773"/>
      <c r="BE1029" s="773"/>
      <c r="BF1029" s="773"/>
      <c r="BG1029" s="773"/>
      <c r="BH1029" s="773"/>
      <c r="BI1029" s="773"/>
      <c r="BJ1029" s="773"/>
      <c r="BK1029" s="773"/>
      <c r="BL1029" s="773"/>
      <c r="BM1029" s="773"/>
      <c r="BN1029" s="773"/>
      <c r="BO1029" s="773"/>
      <c r="BP1029" s="773"/>
      <c r="BQ1029" s="773"/>
      <c r="BR1029" s="773"/>
      <c r="BS1029" s="773"/>
      <c r="BT1029" s="773"/>
      <c r="BU1029" s="773"/>
      <c r="BV1029" s="773"/>
      <c r="BW1029" s="773"/>
      <c r="BX1029" s="773"/>
      <c r="BY1029" s="773"/>
      <c r="BZ1029" s="773"/>
      <c r="CA1029" s="773"/>
      <c r="CB1029" s="773"/>
      <c r="CC1029" s="773"/>
      <c r="CD1029" s="773"/>
      <c r="CE1029" s="773"/>
      <c r="CF1029" s="773"/>
      <c r="CG1029" s="773"/>
      <c r="CH1029" s="773"/>
      <c r="CI1029" s="773"/>
      <c r="CJ1029" s="773"/>
      <c r="CK1029" s="773"/>
      <c r="CL1029" s="773"/>
      <c r="CM1029" s="773"/>
      <c r="CN1029" s="773"/>
      <c r="CO1029" s="773"/>
      <c r="CP1029" s="773"/>
      <c r="CQ1029" s="773"/>
      <c r="CR1029" s="773"/>
      <c r="CS1029" s="773"/>
      <c r="CT1029" s="773"/>
      <c r="CU1029" s="773"/>
      <c r="CV1029" s="773"/>
      <c r="CW1029" s="773"/>
      <c r="CX1029" s="773"/>
      <c r="CY1029" s="773"/>
      <c r="CZ1029" s="773"/>
      <c r="DA1029" s="773"/>
      <c r="DB1029" s="773"/>
      <c r="DC1029" s="773"/>
      <c r="DD1029" s="773"/>
      <c r="DE1029" s="773"/>
      <c r="DF1029" s="773"/>
      <c r="DG1029" s="773"/>
      <c r="DH1029" s="773"/>
      <c r="DI1029" s="773"/>
      <c r="DJ1029" s="773"/>
      <c r="DK1029" s="773"/>
      <c r="DL1029" s="773"/>
      <c r="DM1029" s="773"/>
      <c r="DN1029" s="773"/>
      <c r="DO1029" s="773"/>
      <c r="DP1029" s="773"/>
      <c r="DQ1029" s="773"/>
      <c r="DR1029" s="773"/>
      <c r="DS1029" s="773"/>
      <c r="DT1029" s="773"/>
      <c r="DU1029" s="773"/>
      <c r="DV1029" s="773"/>
      <c r="DW1029" s="773"/>
      <c r="DX1029" s="773"/>
      <c r="DY1029" s="773"/>
      <c r="DZ1029" s="773"/>
      <c r="EA1029" s="773"/>
      <c r="EB1029" s="773"/>
      <c r="EC1029" s="773"/>
      <c r="ED1029" s="773"/>
      <c r="EE1029" s="773"/>
      <c r="EF1029" s="773"/>
      <c r="EG1029" s="773"/>
      <c r="EH1029" s="773"/>
      <c r="EI1029" s="773"/>
      <c r="EJ1029" s="773"/>
      <c r="EK1029" s="773"/>
      <c r="EL1029" s="773"/>
      <c r="EM1029" s="773"/>
      <c r="EN1029" s="773"/>
      <c r="EO1029" s="773"/>
      <c r="EP1029" s="773"/>
      <c r="EQ1029" s="773"/>
      <c r="ER1029" s="773"/>
      <c r="ES1029" s="773"/>
      <c r="ET1029" s="773"/>
      <c r="EU1029" s="773"/>
      <c r="EV1029" s="773"/>
      <c r="EW1029" s="773"/>
      <c r="EX1029" s="773"/>
      <c r="EY1029" s="773"/>
      <c r="EZ1029" s="773"/>
      <c r="FA1029" s="773"/>
      <c r="FB1029" s="773"/>
      <c r="FC1029" s="773"/>
      <c r="FD1029" s="773"/>
      <c r="FE1029" s="773"/>
      <c r="FF1029" s="773"/>
      <c r="FG1029" s="773"/>
      <c r="FH1029" s="773"/>
      <c r="FI1029" s="773"/>
      <c r="FJ1029" s="773"/>
      <c r="FK1029" s="773"/>
      <c r="FL1029" s="773"/>
      <c r="FM1029" s="773"/>
      <c r="FN1029" s="773"/>
      <c r="FO1029" s="773"/>
      <c r="FP1029" s="773"/>
      <c r="FQ1029" s="773"/>
      <c r="FR1029" s="773"/>
      <c r="FS1029" s="773"/>
      <c r="FT1029" s="773"/>
      <c r="FU1029" s="773"/>
      <c r="FV1029" s="773"/>
      <c r="FW1029" s="773"/>
      <c r="FX1029" s="773"/>
      <c r="FY1029" s="773"/>
      <c r="FZ1029" s="773"/>
      <c r="GA1029" s="773"/>
      <c r="GB1029" s="773"/>
      <c r="GC1029" s="773"/>
      <c r="GD1029" s="773"/>
      <c r="GE1029" s="773"/>
      <c r="GF1029" s="773"/>
      <c r="GG1029" s="773"/>
      <c r="GH1029" s="773"/>
      <c r="GI1029" s="773"/>
      <c r="GJ1029" s="773"/>
      <c r="GK1029" s="773"/>
      <c r="GL1029" s="773"/>
      <c r="GM1029" s="773"/>
      <c r="GN1029" s="773"/>
      <c r="GO1029" s="773"/>
      <c r="GP1029" s="773"/>
      <c r="GQ1029" s="773"/>
      <c r="GR1029" s="773"/>
      <c r="GS1029" s="773"/>
      <c r="GT1029" s="773"/>
      <c r="GU1029" s="773"/>
      <c r="GV1029" s="773"/>
      <c r="GW1029" s="773"/>
      <c r="GX1029" s="773"/>
      <c r="GY1029" s="773"/>
      <c r="GZ1029" s="773"/>
      <c r="HA1029" s="773"/>
      <c r="HB1029" s="773"/>
      <c r="HC1029" s="773"/>
      <c r="HD1029" s="773"/>
      <c r="HE1029" s="773"/>
      <c r="HF1029" s="773"/>
      <c r="HG1029" s="773"/>
      <c r="HH1029" s="773"/>
      <c r="HI1029" s="773"/>
      <c r="HJ1029" s="773"/>
      <c r="HK1029" s="773"/>
      <c r="HL1029" s="773"/>
      <c r="HM1029" s="773"/>
      <c r="HN1029" s="773"/>
      <c r="HO1029" s="773"/>
      <c r="HP1029" s="773"/>
      <c r="HQ1029" s="773"/>
      <c r="HR1029" s="773"/>
      <c r="HS1029" s="773"/>
      <c r="HT1029" s="773"/>
      <c r="HU1029" s="773"/>
      <c r="HV1029" s="773"/>
      <c r="HW1029" s="773"/>
      <c r="HX1029" s="773"/>
      <c r="HY1029" s="773"/>
      <c r="HZ1029" s="773"/>
      <c r="IA1029" s="773"/>
      <c r="IB1029" s="773"/>
      <c r="IC1029" s="773"/>
      <c r="ID1029" s="773"/>
      <c r="IE1029" s="773"/>
      <c r="IF1029" s="773"/>
      <c r="IG1029" s="773"/>
      <c r="IH1029" s="773"/>
      <c r="II1029" s="773"/>
      <c r="IJ1029" s="773"/>
      <c r="IK1029" s="773"/>
      <c r="IL1029" s="773"/>
      <c r="IM1029" s="773"/>
      <c r="IN1029" s="773"/>
      <c r="IO1029" s="773"/>
      <c r="IP1029" s="773"/>
      <c r="IQ1029" s="773"/>
      <c r="IR1029" s="773"/>
    </row>
    <row r="1030" spans="1:252" ht="13.5" x14ac:dyDescent="0.2">
      <c r="A1030" s="606">
        <v>99</v>
      </c>
      <c r="B1030" s="637" t="s">
        <v>2120</v>
      </c>
      <c r="C1030" s="660" t="s">
        <v>701</v>
      </c>
      <c r="D1030" s="575">
        <v>1</v>
      </c>
      <c r="E1030" s="670">
        <v>2008</v>
      </c>
      <c r="F1030" s="1074">
        <v>112.8</v>
      </c>
      <c r="G1030" s="784">
        <f t="shared" si="33"/>
        <v>112.8</v>
      </c>
      <c r="H1030" s="1075">
        <v>100</v>
      </c>
      <c r="I1030" s="784">
        <f t="shared" si="34"/>
        <v>0</v>
      </c>
      <c r="J1030" s="635"/>
      <c r="K1030" s="693"/>
      <c r="L1030" s="693"/>
      <c r="M1030" s="635"/>
      <c r="N1030" s="693"/>
      <c r="O1030" s="693"/>
      <c r="P1030" s="1841"/>
      <c r="Q1030" s="773"/>
      <c r="R1030" s="773"/>
      <c r="S1030" s="773"/>
      <c r="T1030" s="773"/>
      <c r="U1030" s="773"/>
      <c r="V1030" s="773"/>
      <c r="W1030" s="773"/>
      <c r="X1030" s="773"/>
      <c r="Y1030" s="773"/>
      <c r="Z1030" s="773"/>
      <c r="AA1030" s="773"/>
      <c r="AB1030" s="773"/>
      <c r="AC1030" s="773"/>
      <c r="AD1030" s="773"/>
      <c r="AE1030" s="773"/>
      <c r="AF1030" s="773"/>
      <c r="AG1030" s="773"/>
      <c r="AH1030" s="773"/>
      <c r="AI1030" s="773"/>
      <c r="AJ1030" s="773"/>
      <c r="AK1030" s="773"/>
      <c r="AL1030" s="773"/>
      <c r="AM1030" s="773"/>
      <c r="AN1030" s="773"/>
      <c r="AO1030" s="773"/>
      <c r="AP1030" s="773"/>
      <c r="AQ1030" s="773"/>
      <c r="AR1030" s="773"/>
      <c r="AS1030" s="773"/>
      <c r="AT1030" s="773"/>
      <c r="AU1030" s="773"/>
      <c r="AV1030" s="773"/>
      <c r="AW1030" s="773"/>
      <c r="AX1030" s="773"/>
      <c r="AY1030" s="773"/>
      <c r="AZ1030" s="773"/>
      <c r="BA1030" s="773"/>
      <c r="BB1030" s="773"/>
      <c r="BC1030" s="773"/>
      <c r="BD1030" s="773"/>
      <c r="BE1030" s="773"/>
      <c r="BF1030" s="773"/>
      <c r="BG1030" s="773"/>
      <c r="BH1030" s="773"/>
      <c r="BI1030" s="773"/>
      <c r="BJ1030" s="773"/>
      <c r="BK1030" s="773"/>
      <c r="BL1030" s="773"/>
      <c r="BM1030" s="773"/>
      <c r="BN1030" s="773"/>
      <c r="BO1030" s="773"/>
      <c r="BP1030" s="773"/>
      <c r="BQ1030" s="773"/>
      <c r="BR1030" s="773"/>
      <c r="BS1030" s="773"/>
      <c r="BT1030" s="773"/>
      <c r="BU1030" s="773"/>
      <c r="BV1030" s="773"/>
      <c r="BW1030" s="773"/>
      <c r="BX1030" s="773"/>
      <c r="BY1030" s="773"/>
      <c r="BZ1030" s="773"/>
      <c r="CA1030" s="773"/>
      <c r="CB1030" s="773"/>
      <c r="CC1030" s="773"/>
      <c r="CD1030" s="773"/>
      <c r="CE1030" s="773"/>
      <c r="CF1030" s="773"/>
      <c r="CG1030" s="773"/>
      <c r="CH1030" s="773"/>
      <c r="CI1030" s="773"/>
      <c r="CJ1030" s="773"/>
      <c r="CK1030" s="773"/>
      <c r="CL1030" s="773"/>
      <c r="CM1030" s="773"/>
      <c r="CN1030" s="773"/>
      <c r="CO1030" s="773"/>
      <c r="CP1030" s="773"/>
      <c r="CQ1030" s="773"/>
      <c r="CR1030" s="773"/>
      <c r="CS1030" s="773"/>
      <c r="CT1030" s="773"/>
      <c r="CU1030" s="773"/>
      <c r="CV1030" s="773"/>
      <c r="CW1030" s="773"/>
      <c r="CX1030" s="773"/>
      <c r="CY1030" s="773"/>
      <c r="CZ1030" s="773"/>
      <c r="DA1030" s="773"/>
      <c r="DB1030" s="773"/>
      <c r="DC1030" s="773"/>
      <c r="DD1030" s="773"/>
      <c r="DE1030" s="773"/>
      <c r="DF1030" s="773"/>
      <c r="DG1030" s="773"/>
      <c r="DH1030" s="773"/>
      <c r="DI1030" s="773"/>
      <c r="DJ1030" s="773"/>
      <c r="DK1030" s="773"/>
      <c r="DL1030" s="773"/>
      <c r="DM1030" s="773"/>
      <c r="DN1030" s="773"/>
      <c r="DO1030" s="773"/>
      <c r="DP1030" s="773"/>
      <c r="DQ1030" s="773"/>
      <c r="DR1030" s="773"/>
      <c r="DS1030" s="773"/>
      <c r="DT1030" s="773"/>
      <c r="DU1030" s="773"/>
      <c r="DV1030" s="773"/>
      <c r="DW1030" s="773"/>
      <c r="DX1030" s="773"/>
      <c r="DY1030" s="773"/>
      <c r="DZ1030" s="773"/>
      <c r="EA1030" s="773"/>
      <c r="EB1030" s="773"/>
      <c r="EC1030" s="773"/>
      <c r="ED1030" s="773"/>
      <c r="EE1030" s="773"/>
      <c r="EF1030" s="773"/>
      <c r="EG1030" s="773"/>
      <c r="EH1030" s="773"/>
      <c r="EI1030" s="773"/>
      <c r="EJ1030" s="773"/>
      <c r="EK1030" s="773"/>
      <c r="EL1030" s="773"/>
      <c r="EM1030" s="773"/>
      <c r="EN1030" s="773"/>
      <c r="EO1030" s="773"/>
      <c r="EP1030" s="773"/>
      <c r="EQ1030" s="773"/>
      <c r="ER1030" s="773"/>
      <c r="ES1030" s="773"/>
      <c r="ET1030" s="773"/>
      <c r="EU1030" s="773"/>
      <c r="EV1030" s="773"/>
      <c r="EW1030" s="773"/>
      <c r="EX1030" s="773"/>
      <c r="EY1030" s="773"/>
      <c r="EZ1030" s="773"/>
      <c r="FA1030" s="773"/>
      <c r="FB1030" s="773"/>
      <c r="FC1030" s="773"/>
      <c r="FD1030" s="773"/>
      <c r="FE1030" s="773"/>
      <c r="FF1030" s="773"/>
      <c r="FG1030" s="773"/>
      <c r="FH1030" s="773"/>
      <c r="FI1030" s="773"/>
      <c r="FJ1030" s="773"/>
      <c r="FK1030" s="773"/>
      <c r="FL1030" s="773"/>
      <c r="FM1030" s="773"/>
      <c r="FN1030" s="773"/>
      <c r="FO1030" s="773"/>
      <c r="FP1030" s="773"/>
      <c r="FQ1030" s="773"/>
      <c r="FR1030" s="773"/>
      <c r="FS1030" s="773"/>
      <c r="FT1030" s="773"/>
      <c r="FU1030" s="773"/>
      <c r="FV1030" s="773"/>
      <c r="FW1030" s="773"/>
      <c r="FX1030" s="773"/>
      <c r="FY1030" s="773"/>
      <c r="FZ1030" s="773"/>
      <c r="GA1030" s="773"/>
      <c r="GB1030" s="773"/>
      <c r="GC1030" s="773"/>
      <c r="GD1030" s="773"/>
      <c r="GE1030" s="773"/>
      <c r="GF1030" s="773"/>
      <c r="GG1030" s="773"/>
      <c r="GH1030" s="773"/>
      <c r="GI1030" s="773"/>
      <c r="GJ1030" s="773"/>
      <c r="GK1030" s="773"/>
      <c r="GL1030" s="773"/>
      <c r="GM1030" s="773"/>
      <c r="GN1030" s="773"/>
      <c r="GO1030" s="773"/>
      <c r="GP1030" s="773"/>
      <c r="GQ1030" s="773"/>
      <c r="GR1030" s="773"/>
      <c r="GS1030" s="773"/>
      <c r="GT1030" s="773"/>
      <c r="GU1030" s="773"/>
      <c r="GV1030" s="773"/>
      <c r="GW1030" s="773"/>
      <c r="GX1030" s="773"/>
      <c r="GY1030" s="773"/>
      <c r="GZ1030" s="773"/>
      <c r="HA1030" s="773"/>
      <c r="HB1030" s="773"/>
      <c r="HC1030" s="773"/>
      <c r="HD1030" s="773"/>
      <c r="HE1030" s="773"/>
      <c r="HF1030" s="773"/>
      <c r="HG1030" s="773"/>
      <c r="HH1030" s="773"/>
      <c r="HI1030" s="773"/>
      <c r="HJ1030" s="773"/>
      <c r="HK1030" s="773"/>
      <c r="HL1030" s="773"/>
      <c r="HM1030" s="773"/>
      <c r="HN1030" s="773"/>
      <c r="HO1030" s="773"/>
      <c r="HP1030" s="773"/>
      <c r="HQ1030" s="773"/>
      <c r="HR1030" s="773"/>
      <c r="HS1030" s="773"/>
      <c r="HT1030" s="773"/>
      <c r="HU1030" s="773"/>
      <c r="HV1030" s="773"/>
      <c r="HW1030" s="773"/>
      <c r="HX1030" s="773"/>
      <c r="HY1030" s="773"/>
      <c r="HZ1030" s="773"/>
      <c r="IA1030" s="773"/>
      <c r="IB1030" s="773"/>
      <c r="IC1030" s="773"/>
      <c r="ID1030" s="773"/>
      <c r="IE1030" s="773"/>
      <c r="IF1030" s="773"/>
      <c r="IG1030" s="773"/>
      <c r="IH1030" s="773"/>
      <c r="II1030" s="773"/>
      <c r="IJ1030" s="773"/>
      <c r="IK1030" s="773"/>
      <c r="IL1030" s="773"/>
      <c r="IM1030" s="773"/>
      <c r="IN1030" s="773"/>
      <c r="IO1030" s="773"/>
      <c r="IP1030" s="773"/>
      <c r="IQ1030" s="773"/>
      <c r="IR1030" s="773"/>
    </row>
    <row r="1031" spans="1:252" ht="13.5" x14ac:dyDescent="0.2">
      <c r="A1031" s="606">
        <v>100</v>
      </c>
      <c r="B1031" s="637" t="s">
        <v>2121</v>
      </c>
      <c r="C1031" s="660" t="s">
        <v>701</v>
      </c>
      <c r="D1031" s="575">
        <v>4</v>
      </c>
      <c r="E1031" s="670">
        <v>2007</v>
      </c>
      <c r="F1031" s="1074">
        <v>440</v>
      </c>
      <c r="G1031" s="784">
        <f t="shared" si="33"/>
        <v>440</v>
      </c>
      <c r="H1031" s="1075">
        <v>100</v>
      </c>
      <c r="I1031" s="784">
        <f t="shared" si="34"/>
        <v>0</v>
      </c>
      <c r="J1031" s="635"/>
      <c r="K1031" s="693"/>
      <c r="L1031" s="693"/>
      <c r="M1031" s="635"/>
      <c r="N1031" s="693"/>
      <c r="O1031" s="693"/>
      <c r="P1031" s="1841"/>
      <c r="Q1031" s="773"/>
      <c r="R1031" s="773"/>
      <c r="S1031" s="773"/>
      <c r="T1031" s="773"/>
      <c r="U1031" s="773"/>
      <c r="V1031" s="773"/>
      <c r="W1031" s="773"/>
      <c r="X1031" s="773"/>
      <c r="Y1031" s="773"/>
      <c r="Z1031" s="773"/>
      <c r="AA1031" s="773"/>
      <c r="AB1031" s="773"/>
      <c r="AC1031" s="773"/>
      <c r="AD1031" s="773"/>
      <c r="AE1031" s="773"/>
      <c r="AF1031" s="773"/>
      <c r="AG1031" s="773"/>
      <c r="AH1031" s="773"/>
      <c r="AI1031" s="773"/>
      <c r="AJ1031" s="773"/>
      <c r="AK1031" s="773"/>
      <c r="AL1031" s="773"/>
      <c r="AM1031" s="773"/>
      <c r="AN1031" s="773"/>
      <c r="AO1031" s="773"/>
      <c r="AP1031" s="773"/>
      <c r="AQ1031" s="773"/>
      <c r="AR1031" s="773"/>
      <c r="AS1031" s="773"/>
      <c r="AT1031" s="773"/>
      <c r="AU1031" s="773"/>
      <c r="AV1031" s="773"/>
      <c r="AW1031" s="773"/>
      <c r="AX1031" s="773"/>
      <c r="AY1031" s="773"/>
      <c r="AZ1031" s="773"/>
      <c r="BA1031" s="773"/>
      <c r="BB1031" s="773"/>
      <c r="BC1031" s="773"/>
      <c r="BD1031" s="773"/>
      <c r="BE1031" s="773"/>
      <c r="BF1031" s="773"/>
      <c r="BG1031" s="773"/>
      <c r="BH1031" s="773"/>
      <c r="BI1031" s="773"/>
      <c r="BJ1031" s="773"/>
      <c r="BK1031" s="773"/>
      <c r="BL1031" s="773"/>
      <c r="BM1031" s="773"/>
      <c r="BN1031" s="773"/>
      <c r="BO1031" s="773"/>
      <c r="BP1031" s="773"/>
      <c r="BQ1031" s="773"/>
      <c r="BR1031" s="773"/>
      <c r="BS1031" s="773"/>
      <c r="BT1031" s="773"/>
      <c r="BU1031" s="773"/>
      <c r="BV1031" s="773"/>
      <c r="BW1031" s="773"/>
      <c r="BX1031" s="773"/>
      <c r="BY1031" s="773"/>
      <c r="BZ1031" s="773"/>
      <c r="CA1031" s="773"/>
      <c r="CB1031" s="773"/>
      <c r="CC1031" s="773"/>
      <c r="CD1031" s="773"/>
      <c r="CE1031" s="773"/>
      <c r="CF1031" s="773"/>
      <c r="CG1031" s="773"/>
      <c r="CH1031" s="773"/>
      <c r="CI1031" s="773"/>
      <c r="CJ1031" s="773"/>
      <c r="CK1031" s="773"/>
      <c r="CL1031" s="773"/>
      <c r="CM1031" s="773"/>
      <c r="CN1031" s="773"/>
      <c r="CO1031" s="773"/>
      <c r="CP1031" s="773"/>
      <c r="CQ1031" s="773"/>
      <c r="CR1031" s="773"/>
      <c r="CS1031" s="773"/>
      <c r="CT1031" s="773"/>
      <c r="CU1031" s="773"/>
      <c r="CV1031" s="773"/>
      <c r="CW1031" s="773"/>
      <c r="CX1031" s="773"/>
      <c r="CY1031" s="773"/>
      <c r="CZ1031" s="773"/>
      <c r="DA1031" s="773"/>
      <c r="DB1031" s="773"/>
      <c r="DC1031" s="773"/>
      <c r="DD1031" s="773"/>
      <c r="DE1031" s="773"/>
      <c r="DF1031" s="773"/>
      <c r="DG1031" s="773"/>
      <c r="DH1031" s="773"/>
      <c r="DI1031" s="773"/>
      <c r="DJ1031" s="773"/>
      <c r="DK1031" s="773"/>
      <c r="DL1031" s="773"/>
      <c r="DM1031" s="773"/>
      <c r="DN1031" s="773"/>
      <c r="DO1031" s="773"/>
      <c r="DP1031" s="773"/>
      <c r="DQ1031" s="773"/>
      <c r="DR1031" s="773"/>
      <c r="DS1031" s="773"/>
      <c r="DT1031" s="773"/>
      <c r="DU1031" s="773"/>
      <c r="DV1031" s="773"/>
      <c r="DW1031" s="773"/>
      <c r="DX1031" s="773"/>
      <c r="DY1031" s="773"/>
      <c r="DZ1031" s="773"/>
      <c r="EA1031" s="773"/>
      <c r="EB1031" s="773"/>
      <c r="EC1031" s="773"/>
      <c r="ED1031" s="773"/>
      <c r="EE1031" s="773"/>
      <c r="EF1031" s="773"/>
      <c r="EG1031" s="773"/>
      <c r="EH1031" s="773"/>
      <c r="EI1031" s="773"/>
      <c r="EJ1031" s="773"/>
      <c r="EK1031" s="773"/>
      <c r="EL1031" s="773"/>
      <c r="EM1031" s="773"/>
      <c r="EN1031" s="773"/>
      <c r="EO1031" s="773"/>
      <c r="EP1031" s="773"/>
      <c r="EQ1031" s="773"/>
      <c r="ER1031" s="773"/>
      <c r="ES1031" s="773"/>
      <c r="ET1031" s="773"/>
      <c r="EU1031" s="773"/>
      <c r="EV1031" s="773"/>
      <c r="EW1031" s="773"/>
      <c r="EX1031" s="773"/>
      <c r="EY1031" s="773"/>
      <c r="EZ1031" s="773"/>
      <c r="FA1031" s="773"/>
      <c r="FB1031" s="773"/>
      <c r="FC1031" s="773"/>
      <c r="FD1031" s="773"/>
      <c r="FE1031" s="773"/>
      <c r="FF1031" s="773"/>
      <c r="FG1031" s="773"/>
      <c r="FH1031" s="773"/>
      <c r="FI1031" s="773"/>
      <c r="FJ1031" s="773"/>
      <c r="FK1031" s="773"/>
      <c r="FL1031" s="773"/>
      <c r="FM1031" s="773"/>
      <c r="FN1031" s="773"/>
      <c r="FO1031" s="773"/>
      <c r="FP1031" s="773"/>
      <c r="FQ1031" s="773"/>
      <c r="FR1031" s="773"/>
      <c r="FS1031" s="773"/>
      <c r="FT1031" s="773"/>
      <c r="FU1031" s="773"/>
      <c r="FV1031" s="773"/>
      <c r="FW1031" s="773"/>
      <c r="FX1031" s="773"/>
      <c r="FY1031" s="773"/>
      <c r="FZ1031" s="773"/>
      <c r="GA1031" s="773"/>
      <c r="GB1031" s="773"/>
      <c r="GC1031" s="773"/>
      <c r="GD1031" s="773"/>
      <c r="GE1031" s="773"/>
      <c r="GF1031" s="773"/>
      <c r="GG1031" s="773"/>
      <c r="GH1031" s="773"/>
      <c r="GI1031" s="773"/>
      <c r="GJ1031" s="773"/>
      <c r="GK1031" s="773"/>
      <c r="GL1031" s="773"/>
      <c r="GM1031" s="773"/>
      <c r="GN1031" s="773"/>
      <c r="GO1031" s="773"/>
      <c r="GP1031" s="773"/>
      <c r="GQ1031" s="773"/>
      <c r="GR1031" s="773"/>
      <c r="GS1031" s="773"/>
      <c r="GT1031" s="773"/>
      <c r="GU1031" s="773"/>
      <c r="GV1031" s="773"/>
      <c r="GW1031" s="773"/>
      <c r="GX1031" s="773"/>
      <c r="GY1031" s="773"/>
      <c r="GZ1031" s="773"/>
      <c r="HA1031" s="773"/>
      <c r="HB1031" s="773"/>
      <c r="HC1031" s="773"/>
      <c r="HD1031" s="773"/>
      <c r="HE1031" s="773"/>
      <c r="HF1031" s="773"/>
      <c r="HG1031" s="773"/>
      <c r="HH1031" s="773"/>
      <c r="HI1031" s="773"/>
      <c r="HJ1031" s="773"/>
      <c r="HK1031" s="773"/>
      <c r="HL1031" s="773"/>
      <c r="HM1031" s="773"/>
      <c r="HN1031" s="773"/>
      <c r="HO1031" s="773"/>
      <c r="HP1031" s="773"/>
      <c r="HQ1031" s="773"/>
      <c r="HR1031" s="773"/>
      <c r="HS1031" s="773"/>
      <c r="HT1031" s="773"/>
      <c r="HU1031" s="773"/>
      <c r="HV1031" s="773"/>
      <c r="HW1031" s="773"/>
      <c r="HX1031" s="773"/>
      <c r="HY1031" s="773"/>
      <c r="HZ1031" s="773"/>
      <c r="IA1031" s="773"/>
      <c r="IB1031" s="773"/>
      <c r="IC1031" s="773"/>
      <c r="ID1031" s="773"/>
      <c r="IE1031" s="773"/>
      <c r="IF1031" s="773"/>
      <c r="IG1031" s="773"/>
      <c r="IH1031" s="773"/>
      <c r="II1031" s="773"/>
      <c r="IJ1031" s="773"/>
      <c r="IK1031" s="773"/>
      <c r="IL1031" s="773"/>
      <c r="IM1031" s="773"/>
      <c r="IN1031" s="773"/>
      <c r="IO1031" s="773"/>
      <c r="IP1031" s="773"/>
      <c r="IQ1031" s="773"/>
      <c r="IR1031" s="773"/>
    </row>
    <row r="1032" spans="1:252" ht="13.5" x14ac:dyDescent="0.2">
      <c r="A1032" s="606">
        <v>101</v>
      </c>
      <c r="B1032" s="637" t="s">
        <v>2121</v>
      </c>
      <c r="C1032" s="660" t="s">
        <v>701</v>
      </c>
      <c r="D1032" s="575">
        <v>1</v>
      </c>
      <c r="E1032" s="670">
        <v>2008</v>
      </c>
      <c r="F1032" s="1074">
        <v>110</v>
      </c>
      <c r="G1032" s="784">
        <f t="shared" si="33"/>
        <v>110</v>
      </c>
      <c r="H1032" s="1075">
        <v>100</v>
      </c>
      <c r="I1032" s="784">
        <f t="shared" si="34"/>
        <v>0</v>
      </c>
      <c r="J1032" s="635"/>
      <c r="K1032" s="693"/>
      <c r="L1032" s="693"/>
      <c r="M1032" s="635"/>
      <c r="N1032" s="693"/>
      <c r="O1032" s="693"/>
      <c r="P1032" s="1841"/>
      <c r="Q1032" s="773"/>
      <c r="R1032" s="773"/>
      <c r="S1032" s="773"/>
      <c r="T1032" s="773"/>
      <c r="U1032" s="773"/>
      <c r="V1032" s="773"/>
      <c r="W1032" s="773"/>
      <c r="X1032" s="773"/>
      <c r="Y1032" s="773"/>
      <c r="Z1032" s="773"/>
      <c r="AA1032" s="773"/>
      <c r="AB1032" s="773"/>
      <c r="AC1032" s="773"/>
      <c r="AD1032" s="773"/>
      <c r="AE1032" s="773"/>
      <c r="AF1032" s="773"/>
      <c r="AG1032" s="773"/>
      <c r="AH1032" s="773"/>
      <c r="AI1032" s="773"/>
      <c r="AJ1032" s="773"/>
      <c r="AK1032" s="773"/>
      <c r="AL1032" s="773"/>
      <c r="AM1032" s="773"/>
      <c r="AN1032" s="773"/>
      <c r="AO1032" s="773"/>
      <c r="AP1032" s="773"/>
      <c r="AQ1032" s="773"/>
      <c r="AR1032" s="773"/>
      <c r="AS1032" s="773"/>
      <c r="AT1032" s="773"/>
      <c r="AU1032" s="773"/>
      <c r="AV1032" s="773"/>
      <c r="AW1032" s="773"/>
      <c r="AX1032" s="773"/>
      <c r="AY1032" s="773"/>
      <c r="AZ1032" s="773"/>
      <c r="BA1032" s="773"/>
      <c r="BB1032" s="773"/>
      <c r="BC1032" s="773"/>
      <c r="BD1032" s="773"/>
      <c r="BE1032" s="773"/>
      <c r="BF1032" s="773"/>
      <c r="BG1032" s="773"/>
      <c r="BH1032" s="773"/>
      <c r="BI1032" s="773"/>
      <c r="BJ1032" s="773"/>
      <c r="BK1032" s="773"/>
      <c r="BL1032" s="773"/>
      <c r="BM1032" s="773"/>
      <c r="BN1032" s="773"/>
      <c r="BO1032" s="773"/>
      <c r="BP1032" s="773"/>
      <c r="BQ1032" s="773"/>
      <c r="BR1032" s="773"/>
      <c r="BS1032" s="773"/>
      <c r="BT1032" s="773"/>
      <c r="BU1032" s="773"/>
      <c r="BV1032" s="773"/>
      <c r="BW1032" s="773"/>
      <c r="BX1032" s="773"/>
      <c r="BY1032" s="773"/>
      <c r="BZ1032" s="773"/>
      <c r="CA1032" s="773"/>
      <c r="CB1032" s="773"/>
      <c r="CC1032" s="773"/>
      <c r="CD1032" s="773"/>
      <c r="CE1032" s="773"/>
      <c r="CF1032" s="773"/>
      <c r="CG1032" s="773"/>
      <c r="CH1032" s="773"/>
      <c r="CI1032" s="773"/>
      <c r="CJ1032" s="773"/>
      <c r="CK1032" s="773"/>
      <c r="CL1032" s="773"/>
      <c r="CM1032" s="773"/>
      <c r="CN1032" s="773"/>
      <c r="CO1032" s="773"/>
      <c r="CP1032" s="773"/>
      <c r="CQ1032" s="773"/>
      <c r="CR1032" s="773"/>
      <c r="CS1032" s="773"/>
      <c r="CT1032" s="773"/>
      <c r="CU1032" s="773"/>
      <c r="CV1032" s="773"/>
      <c r="CW1032" s="773"/>
      <c r="CX1032" s="773"/>
      <c r="CY1032" s="773"/>
      <c r="CZ1032" s="773"/>
      <c r="DA1032" s="773"/>
      <c r="DB1032" s="773"/>
      <c r="DC1032" s="773"/>
      <c r="DD1032" s="773"/>
      <c r="DE1032" s="773"/>
      <c r="DF1032" s="773"/>
      <c r="DG1032" s="773"/>
      <c r="DH1032" s="773"/>
      <c r="DI1032" s="773"/>
      <c r="DJ1032" s="773"/>
      <c r="DK1032" s="773"/>
      <c r="DL1032" s="773"/>
      <c r="DM1032" s="773"/>
      <c r="DN1032" s="773"/>
      <c r="DO1032" s="773"/>
      <c r="DP1032" s="773"/>
      <c r="DQ1032" s="773"/>
      <c r="DR1032" s="773"/>
      <c r="DS1032" s="773"/>
      <c r="DT1032" s="773"/>
      <c r="DU1032" s="773"/>
      <c r="DV1032" s="773"/>
      <c r="DW1032" s="773"/>
      <c r="DX1032" s="773"/>
      <c r="DY1032" s="773"/>
      <c r="DZ1032" s="773"/>
      <c r="EA1032" s="773"/>
      <c r="EB1032" s="773"/>
      <c r="EC1032" s="773"/>
      <c r="ED1032" s="773"/>
      <c r="EE1032" s="773"/>
      <c r="EF1032" s="773"/>
      <c r="EG1032" s="773"/>
      <c r="EH1032" s="773"/>
      <c r="EI1032" s="773"/>
      <c r="EJ1032" s="773"/>
      <c r="EK1032" s="773"/>
      <c r="EL1032" s="773"/>
      <c r="EM1032" s="773"/>
      <c r="EN1032" s="773"/>
      <c r="EO1032" s="773"/>
      <c r="EP1032" s="773"/>
      <c r="EQ1032" s="773"/>
      <c r="ER1032" s="773"/>
      <c r="ES1032" s="773"/>
      <c r="ET1032" s="773"/>
      <c r="EU1032" s="773"/>
      <c r="EV1032" s="773"/>
      <c r="EW1032" s="773"/>
      <c r="EX1032" s="773"/>
      <c r="EY1032" s="773"/>
      <c r="EZ1032" s="773"/>
      <c r="FA1032" s="773"/>
      <c r="FB1032" s="773"/>
      <c r="FC1032" s="773"/>
      <c r="FD1032" s="773"/>
      <c r="FE1032" s="773"/>
      <c r="FF1032" s="773"/>
      <c r="FG1032" s="773"/>
      <c r="FH1032" s="773"/>
      <c r="FI1032" s="773"/>
      <c r="FJ1032" s="773"/>
      <c r="FK1032" s="773"/>
      <c r="FL1032" s="773"/>
      <c r="FM1032" s="773"/>
      <c r="FN1032" s="773"/>
      <c r="FO1032" s="773"/>
      <c r="FP1032" s="773"/>
      <c r="FQ1032" s="773"/>
      <c r="FR1032" s="773"/>
      <c r="FS1032" s="773"/>
      <c r="FT1032" s="773"/>
      <c r="FU1032" s="773"/>
      <c r="FV1032" s="773"/>
      <c r="FW1032" s="773"/>
      <c r="FX1032" s="773"/>
      <c r="FY1032" s="773"/>
      <c r="FZ1032" s="773"/>
      <c r="GA1032" s="773"/>
      <c r="GB1032" s="773"/>
      <c r="GC1032" s="773"/>
      <c r="GD1032" s="773"/>
      <c r="GE1032" s="773"/>
      <c r="GF1032" s="773"/>
      <c r="GG1032" s="773"/>
      <c r="GH1032" s="773"/>
      <c r="GI1032" s="773"/>
      <c r="GJ1032" s="773"/>
      <c r="GK1032" s="773"/>
      <c r="GL1032" s="773"/>
      <c r="GM1032" s="773"/>
      <c r="GN1032" s="773"/>
      <c r="GO1032" s="773"/>
      <c r="GP1032" s="773"/>
      <c r="GQ1032" s="773"/>
      <c r="GR1032" s="773"/>
      <c r="GS1032" s="773"/>
      <c r="GT1032" s="773"/>
      <c r="GU1032" s="773"/>
      <c r="GV1032" s="773"/>
      <c r="GW1032" s="773"/>
      <c r="GX1032" s="773"/>
      <c r="GY1032" s="773"/>
      <c r="GZ1032" s="773"/>
      <c r="HA1032" s="773"/>
      <c r="HB1032" s="773"/>
      <c r="HC1032" s="773"/>
      <c r="HD1032" s="773"/>
      <c r="HE1032" s="773"/>
      <c r="HF1032" s="773"/>
      <c r="HG1032" s="773"/>
      <c r="HH1032" s="773"/>
      <c r="HI1032" s="773"/>
      <c r="HJ1032" s="773"/>
      <c r="HK1032" s="773"/>
      <c r="HL1032" s="773"/>
      <c r="HM1032" s="773"/>
      <c r="HN1032" s="773"/>
      <c r="HO1032" s="773"/>
      <c r="HP1032" s="773"/>
      <c r="HQ1032" s="773"/>
      <c r="HR1032" s="773"/>
      <c r="HS1032" s="773"/>
      <c r="HT1032" s="773"/>
      <c r="HU1032" s="773"/>
      <c r="HV1032" s="773"/>
      <c r="HW1032" s="773"/>
      <c r="HX1032" s="773"/>
      <c r="HY1032" s="773"/>
      <c r="HZ1032" s="773"/>
      <c r="IA1032" s="773"/>
      <c r="IB1032" s="773"/>
      <c r="IC1032" s="773"/>
      <c r="ID1032" s="773"/>
      <c r="IE1032" s="773"/>
      <c r="IF1032" s="773"/>
      <c r="IG1032" s="773"/>
      <c r="IH1032" s="773"/>
      <c r="II1032" s="773"/>
      <c r="IJ1032" s="773"/>
      <c r="IK1032" s="773"/>
      <c r="IL1032" s="773"/>
      <c r="IM1032" s="773"/>
      <c r="IN1032" s="773"/>
      <c r="IO1032" s="773"/>
      <c r="IP1032" s="773"/>
      <c r="IQ1032" s="773"/>
      <c r="IR1032" s="773"/>
    </row>
    <row r="1033" spans="1:252" ht="13.5" x14ac:dyDescent="0.2">
      <c r="A1033" s="606">
        <v>102</v>
      </c>
      <c r="B1033" s="637" t="s">
        <v>2122</v>
      </c>
      <c r="C1033" s="660" t="s">
        <v>701</v>
      </c>
      <c r="D1033" s="575">
        <v>2</v>
      </c>
      <c r="E1033" s="670">
        <v>2008</v>
      </c>
      <c r="F1033" s="1074">
        <v>225.6</v>
      </c>
      <c r="G1033" s="784">
        <f t="shared" si="33"/>
        <v>225.6</v>
      </c>
      <c r="H1033" s="1075">
        <v>100</v>
      </c>
      <c r="I1033" s="784">
        <f t="shared" si="34"/>
        <v>0</v>
      </c>
      <c r="J1033" s="635"/>
      <c r="K1033" s="693"/>
      <c r="L1033" s="693"/>
      <c r="M1033" s="635"/>
      <c r="N1033" s="693"/>
      <c r="O1033" s="693"/>
      <c r="P1033" s="1841"/>
      <c r="Q1033" s="773"/>
      <c r="R1033" s="773"/>
      <c r="S1033" s="773"/>
      <c r="T1033" s="773"/>
      <c r="U1033" s="773"/>
      <c r="V1033" s="773"/>
      <c r="W1033" s="773"/>
      <c r="X1033" s="773"/>
      <c r="Y1033" s="773"/>
      <c r="Z1033" s="773"/>
      <c r="AA1033" s="773"/>
      <c r="AB1033" s="773"/>
      <c r="AC1033" s="773"/>
      <c r="AD1033" s="773"/>
      <c r="AE1033" s="773"/>
      <c r="AF1033" s="773"/>
      <c r="AG1033" s="773"/>
      <c r="AH1033" s="773"/>
      <c r="AI1033" s="773"/>
      <c r="AJ1033" s="773"/>
      <c r="AK1033" s="773"/>
      <c r="AL1033" s="773"/>
      <c r="AM1033" s="773"/>
      <c r="AN1033" s="773"/>
      <c r="AO1033" s="773"/>
      <c r="AP1033" s="773"/>
      <c r="AQ1033" s="773"/>
      <c r="AR1033" s="773"/>
      <c r="AS1033" s="773"/>
      <c r="AT1033" s="773"/>
      <c r="AU1033" s="773"/>
      <c r="AV1033" s="773"/>
      <c r="AW1033" s="773"/>
      <c r="AX1033" s="773"/>
      <c r="AY1033" s="773"/>
      <c r="AZ1033" s="773"/>
      <c r="BA1033" s="773"/>
      <c r="BB1033" s="773"/>
      <c r="BC1033" s="773"/>
      <c r="BD1033" s="773"/>
      <c r="BE1033" s="773"/>
      <c r="BF1033" s="773"/>
      <c r="BG1033" s="773"/>
      <c r="BH1033" s="773"/>
      <c r="BI1033" s="773"/>
      <c r="BJ1033" s="773"/>
      <c r="BK1033" s="773"/>
      <c r="BL1033" s="773"/>
      <c r="BM1033" s="773"/>
      <c r="BN1033" s="773"/>
      <c r="BO1033" s="773"/>
      <c r="BP1033" s="773"/>
      <c r="BQ1033" s="773"/>
      <c r="BR1033" s="773"/>
      <c r="BS1033" s="773"/>
      <c r="BT1033" s="773"/>
      <c r="BU1033" s="773"/>
      <c r="BV1033" s="773"/>
      <c r="BW1033" s="773"/>
      <c r="BX1033" s="773"/>
      <c r="BY1033" s="773"/>
      <c r="BZ1033" s="773"/>
      <c r="CA1033" s="773"/>
      <c r="CB1033" s="773"/>
      <c r="CC1033" s="773"/>
      <c r="CD1033" s="773"/>
      <c r="CE1033" s="773"/>
      <c r="CF1033" s="773"/>
      <c r="CG1033" s="773"/>
      <c r="CH1033" s="773"/>
      <c r="CI1033" s="773"/>
      <c r="CJ1033" s="773"/>
      <c r="CK1033" s="773"/>
      <c r="CL1033" s="773"/>
      <c r="CM1033" s="773"/>
      <c r="CN1033" s="773"/>
      <c r="CO1033" s="773"/>
      <c r="CP1033" s="773"/>
      <c r="CQ1033" s="773"/>
      <c r="CR1033" s="773"/>
      <c r="CS1033" s="773"/>
      <c r="CT1033" s="773"/>
      <c r="CU1033" s="773"/>
      <c r="CV1033" s="773"/>
      <c r="CW1033" s="773"/>
      <c r="CX1033" s="773"/>
      <c r="CY1033" s="773"/>
      <c r="CZ1033" s="773"/>
      <c r="DA1033" s="773"/>
      <c r="DB1033" s="773"/>
      <c r="DC1033" s="773"/>
      <c r="DD1033" s="773"/>
      <c r="DE1033" s="773"/>
      <c r="DF1033" s="773"/>
      <c r="DG1033" s="773"/>
      <c r="DH1033" s="773"/>
      <c r="DI1033" s="773"/>
      <c r="DJ1033" s="773"/>
      <c r="DK1033" s="773"/>
      <c r="DL1033" s="773"/>
      <c r="DM1033" s="773"/>
      <c r="DN1033" s="773"/>
      <c r="DO1033" s="773"/>
      <c r="DP1033" s="773"/>
      <c r="DQ1033" s="773"/>
      <c r="DR1033" s="773"/>
      <c r="DS1033" s="773"/>
      <c r="DT1033" s="773"/>
      <c r="DU1033" s="773"/>
      <c r="DV1033" s="773"/>
      <c r="DW1033" s="773"/>
      <c r="DX1033" s="773"/>
      <c r="DY1033" s="773"/>
      <c r="DZ1033" s="773"/>
      <c r="EA1033" s="773"/>
      <c r="EB1033" s="773"/>
      <c r="EC1033" s="773"/>
      <c r="ED1033" s="773"/>
      <c r="EE1033" s="773"/>
      <c r="EF1033" s="773"/>
      <c r="EG1033" s="773"/>
      <c r="EH1033" s="773"/>
      <c r="EI1033" s="773"/>
      <c r="EJ1033" s="773"/>
      <c r="EK1033" s="773"/>
      <c r="EL1033" s="773"/>
      <c r="EM1033" s="773"/>
      <c r="EN1033" s="773"/>
      <c r="EO1033" s="773"/>
      <c r="EP1033" s="773"/>
      <c r="EQ1033" s="773"/>
      <c r="ER1033" s="773"/>
      <c r="ES1033" s="773"/>
      <c r="ET1033" s="773"/>
      <c r="EU1033" s="773"/>
      <c r="EV1033" s="773"/>
      <c r="EW1033" s="773"/>
      <c r="EX1033" s="773"/>
      <c r="EY1033" s="773"/>
      <c r="EZ1033" s="773"/>
      <c r="FA1033" s="773"/>
      <c r="FB1033" s="773"/>
      <c r="FC1033" s="773"/>
      <c r="FD1033" s="773"/>
      <c r="FE1033" s="773"/>
      <c r="FF1033" s="773"/>
      <c r="FG1033" s="773"/>
      <c r="FH1033" s="773"/>
      <c r="FI1033" s="773"/>
      <c r="FJ1033" s="773"/>
      <c r="FK1033" s="773"/>
      <c r="FL1033" s="773"/>
      <c r="FM1033" s="773"/>
      <c r="FN1033" s="773"/>
      <c r="FO1033" s="773"/>
      <c r="FP1033" s="773"/>
      <c r="FQ1033" s="773"/>
      <c r="FR1033" s="773"/>
      <c r="FS1033" s="773"/>
      <c r="FT1033" s="773"/>
      <c r="FU1033" s="773"/>
      <c r="FV1033" s="773"/>
      <c r="FW1033" s="773"/>
      <c r="FX1033" s="773"/>
      <c r="FY1033" s="773"/>
      <c r="FZ1033" s="773"/>
      <c r="GA1033" s="773"/>
      <c r="GB1033" s="773"/>
      <c r="GC1033" s="773"/>
      <c r="GD1033" s="773"/>
      <c r="GE1033" s="773"/>
      <c r="GF1033" s="773"/>
      <c r="GG1033" s="773"/>
      <c r="GH1033" s="773"/>
      <c r="GI1033" s="773"/>
      <c r="GJ1033" s="773"/>
      <c r="GK1033" s="773"/>
      <c r="GL1033" s="773"/>
      <c r="GM1033" s="773"/>
      <c r="GN1033" s="773"/>
      <c r="GO1033" s="773"/>
      <c r="GP1033" s="773"/>
      <c r="GQ1033" s="773"/>
      <c r="GR1033" s="773"/>
      <c r="GS1033" s="773"/>
      <c r="GT1033" s="773"/>
      <c r="GU1033" s="773"/>
      <c r="GV1033" s="773"/>
      <c r="GW1033" s="773"/>
      <c r="GX1033" s="773"/>
      <c r="GY1033" s="773"/>
      <c r="GZ1033" s="773"/>
      <c r="HA1033" s="773"/>
      <c r="HB1033" s="773"/>
      <c r="HC1033" s="773"/>
      <c r="HD1033" s="773"/>
      <c r="HE1033" s="773"/>
      <c r="HF1033" s="773"/>
      <c r="HG1033" s="773"/>
      <c r="HH1033" s="773"/>
      <c r="HI1033" s="773"/>
      <c r="HJ1033" s="773"/>
      <c r="HK1033" s="773"/>
      <c r="HL1033" s="773"/>
      <c r="HM1033" s="773"/>
      <c r="HN1033" s="773"/>
      <c r="HO1033" s="773"/>
      <c r="HP1033" s="773"/>
      <c r="HQ1033" s="773"/>
      <c r="HR1033" s="773"/>
      <c r="HS1033" s="773"/>
      <c r="HT1033" s="773"/>
      <c r="HU1033" s="773"/>
      <c r="HV1033" s="773"/>
      <c r="HW1033" s="773"/>
      <c r="HX1033" s="773"/>
      <c r="HY1033" s="773"/>
      <c r="HZ1033" s="773"/>
      <c r="IA1033" s="773"/>
      <c r="IB1033" s="773"/>
      <c r="IC1033" s="773"/>
      <c r="ID1033" s="773"/>
      <c r="IE1033" s="773"/>
      <c r="IF1033" s="773"/>
      <c r="IG1033" s="773"/>
      <c r="IH1033" s="773"/>
      <c r="II1033" s="773"/>
      <c r="IJ1033" s="773"/>
      <c r="IK1033" s="773"/>
      <c r="IL1033" s="773"/>
      <c r="IM1033" s="773"/>
      <c r="IN1033" s="773"/>
      <c r="IO1033" s="773"/>
      <c r="IP1033" s="773"/>
      <c r="IQ1033" s="773"/>
      <c r="IR1033" s="773"/>
    </row>
    <row r="1034" spans="1:252" ht="13.5" x14ac:dyDescent="0.2">
      <c r="A1034" s="606">
        <v>103</v>
      </c>
      <c r="B1034" s="637" t="s">
        <v>2123</v>
      </c>
      <c r="C1034" s="660" t="s">
        <v>701</v>
      </c>
      <c r="D1034" s="575">
        <v>1</v>
      </c>
      <c r="E1034" s="670">
        <v>2012</v>
      </c>
      <c r="F1034" s="1074">
        <v>80.52</v>
      </c>
      <c r="G1034" s="784">
        <f t="shared" si="33"/>
        <v>80.52</v>
      </c>
      <c r="H1034" s="1075">
        <v>100</v>
      </c>
      <c r="I1034" s="784">
        <f t="shared" si="34"/>
        <v>0</v>
      </c>
      <c r="J1034" s="635"/>
      <c r="K1034" s="693"/>
      <c r="L1034" s="693"/>
      <c r="M1034" s="635"/>
      <c r="N1034" s="693"/>
      <c r="O1034" s="693"/>
      <c r="P1034" s="1841"/>
      <c r="Q1034" s="773"/>
      <c r="R1034" s="773"/>
      <c r="S1034" s="773"/>
      <c r="T1034" s="773"/>
      <c r="U1034" s="773"/>
      <c r="V1034" s="773"/>
      <c r="W1034" s="773"/>
      <c r="X1034" s="773"/>
      <c r="Y1034" s="773"/>
      <c r="Z1034" s="773"/>
      <c r="AA1034" s="773"/>
      <c r="AB1034" s="773"/>
      <c r="AC1034" s="773"/>
      <c r="AD1034" s="773"/>
      <c r="AE1034" s="773"/>
      <c r="AF1034" s="773"/>
      <c r="AG1034" s="773"/>
      <c r="AH1034" s="773"/>
      <c r="AI1034" s="773"/>
      <c r="AJ1034" s="773"/>
      <c r="AK1034" s="773"/>
      <c r="AL1034" s="773"/>
      <c r="AM1034" s="773"/>
      <c r="AN1034" s="773"/>
      <c r="AO1034" s="773"/>
      <c r="AP1034" s="773"/>
      <c r="AQ1034" s="773"/>
      <c r="AR1034" s="773"/>
      <c r="AS1034" s="773"/>
      <c r="AT1034" s="773"/>
      <c r="AU1034" s="773"/>
      <c r="AV1034" s="773"/>
      <c r="AW1034" s="773"/>
      <c r="AX1034" s="773"/>
      <c r="AY1034" s="773"/>
      <c r="AZ1034" s="773"/>
      <c r="BA1034" s="773"/>
      <c r="BB1034" s="773"/>
      <c r="BC1034" s="773"/>
      <c r="BD1034" s="773"/>
      <c r="BE1034" s="773"/>
      <c r="BF1034" s="773"/>
      <c r="BG1034" s="773"/>
      <c r="BH1034" s="773"/>
      <c r="BI1034" s="773"/>
      <c r="BJ1034" s="773"/>
      <c r="BK1034" s="773"/>
      <c r="BL1034" s="773"/>
      <c r="BM1034" s="773"/>
      <c r="BN1034" s="773"/>
      <c r="BO1034" s="773"/>
      <c r="BP1034" s="773"/>
      <c r="BQ1034" s="773"/>
      <c r="BR1034" s="773"/>
      <c r="BS1034" s="773"/>
      <c r="BT1034" s="773"/>
      <c r="BU1034" s="773"/>
      <c r="BV1034" s="773"/>
      <c r="BW1034" s="773"/>
      <c r="BX1034" s="773"/>
      <c r="BY1034" s="773"/>
      <c r="BZ1034" s="773"/>
      <c r="CA1034" s="773"/>
      <c r="CB1034" s="773"/>
      <c r="CC1034" s="773"/>
      <c r="CD1034" s="773"/>
      <c r="CE1034" s="773"/>
      <c r="CF1034" s="773"/>
      <c r="CG1034" s="773"/>
      <c r="CH1034" s="773"/>
      <c r="CI1034" s="773"/>
      <c r="CJ1034" s="773"/>
      <c r="CK1034" s="773"/>
      <c r="CL1034" s="773"/>
      <c r="CM1034" s="773"/>
      <c r="CN1034" s="773"/>
      <c r="CO1034" s="773"/>
      <c r="CP1034" s="773"/>
      <c r="CQ1034" s="773"/>
      <c r="CR1034" s="773"/>
      <c r="CS1034" s="773"/>
      <c r="CT1034" s="773"/>
      <c r="CU1034" s="773"/>
      <c r="CV1034" s="773"/>
      <c r="CW1034" s="773"/>
      <c r="CX1034" s="773"/>
      <c r="CY1034" s="773"/>
      <c r="CZ1034" s="773"/>
      <c r="DA1034" s="773"/>
      <c r="DB1034" s="773"/>
      <c r="DC1034" s="773"/>
      <c r="DD1034" s="773"/>
      <c r="DE1034" s="773"/>
      <c r="DF1034" s="773"/>
      <c r="DG1034" s="773"/>
      <c r="DH1034" s="773"/>
      <c r="DI1034" s="773"/>
      <c r="DJ1034" s="773"/>
      <c r="DK1034" s="773"/>
      <c r="DL1034" s="773"/>
      <c r="DM1034" s="773"/>
      <c r="DN1034" s="773"/>
      <c r="DO1034" s="773"/>
      <c r="DP1034" s="773"/>
      <c r="DQ1034" s="773"/>
      <c r="DR1034" s="773"/>
      <c r="DS1034" s="773"/>
      <c r="DT1034" s="773"/>
      <c r="DU1034" s="773"/>
      <c r="DV1034" s="773"/>
      <c r="DW1034" s="773"/>
      <c r="DX1034" s="773"/>
      <c r="DY1034" s="773"/>
      <c r="DZ1034" s="773"/>
      <c r="EA1034" s="773"/>
      <c r="EB1034" s="773"/>
      <c r="EC1034" s="773"/>
      <c r="ED1034" s="773"/>
      <c r="EE1034" s="773"/>
      <c r="EF1034" s="773"/>
      <c r="EG1034" s="773"/>
      <c r="EH1034" s="773"/>
      <c r="EI1034" s="773"/>
      <c r="EJ1034" s="773"/>
      <c r="EK1034" s="773"/>
      <c r="EL1034" s="773"/>
      <c r="EM1034" s="773"/>
      <c r="EN1034" s="773"/>
      <c r="EO1034" s="773"/>
      <c r="EP1034" s="773"/>
      <c r="EQ1034" s="773"/>
      <c r="ER1034" s="773"/>
      <c r="ES1034" s="773"/>
      <c r="ET1034" s="773"/>
      <c r="EU1034" s="773"/>
      <c r="EV1034" s="773"/>
      <c r="EW1034" s="773"/>
      <c r="EX1034" s="773"/>
      <c r="EY1034" s="773"/>
      <c r="EZ1034" s="773"/>
      <c r="FA1034" s="773"/>
      <c r="FB1034" s="773"/>
      <c r="FC1034" s="773"/>
      <c r="FD1034" s="773"/>
      <c r="FE1034" s="773"/>
      <c r="FF1034" s="773"/>
      <c r="FG1034" s="773"/>
      <c r="FH1034" s="773"/>
      <c r="FI1034" s="773"/>
      <c r="FJ1034" s="773"/>
      <c r="FK1034" s="773"/>
      <c r="FL1034" s="773"/>
      <c r="FM1034" s="773"/>
      <c r="FN1034" s="773"/>
      <c r="FO1034" s="773"/>
      <c r="FP1034" s="773"/>
      <c r="FQ1034" s="773"/>
      <c r="FR1034" s="773"/>
      <c r="FS1034" s="773"/>
      <c r="FT1034" s="773"/>
      <c r="FU1034" s="773"/>
      <c r="FV1034" s="773"/>
      <c r="FW1034" s="773"/>
      <c r="FX1034" s="773"/>
      <c r="FY1034" s="773"/>
      <c r="FZ1034" s="773"/>
      <c r="GA1034" s="773"/>
      <c r="GB1034" s="773"/>
      <c r="GC1034" s="773"/>
      <c r="GD1034" s="773"/>
      <c r="GE1034" s="773"/>
      <c r="GF1034" s="773"/>
      <c r="GG1034" s="773"/>
      <c r="GH1034" s="773"/>
      <c r="GI1034" s="773"/>
      <c r="GJ1034" s="773"/>
      <c r="GK1034" s="773"/>
      <c r="GL1034" s="773"/>
      <c r="GM1034" s="773"/>
      <c r="GN1034" s="773"/>
      <c r="GO1034" s="773"/>
      <c r="GP1034" s="773"/>
      <c r="GQ1034" s="773"/>
      <c r="GR1034" s="773"/>
      <c r="GS1034" s="773"/>
      <c r="GT1034" s="773"/>
      <c r="GU1034" s="773"/>
      <c r="GV1034" s="773"/>
      <c r="GW1034" s="773"/>
      <c r="GX1034" s="773"/>
      <c r="GY1034" s="773"/>
      <c r="GZ1034" s="773"/>
      <c r="HA1034" s="773"/>
      <c r="HB1034" s="773"/>
      <c r="HC1034" s="773"/>
      <c r="HD1034" s="773"/>
      <c r="HE1034" s="773"/>
      <c r="HF1034" s="773"/>
      <c r="HG1034" s="773"/>
      <c r="HH1034" s="773"/>
      <c r="HI1034" s="773"/>
      <c r="HJ1034" s="773"/>
      <c r="HK1034" s="773"/>
      <c r="HL1034" s="773"/>
      <c r="HM1034" s="773"/>
      <c r="HN1034" s="773"/>
      <c r="HO1034" s="773"/>
      <c r="HP1034" s="773"/>
      <c r="HQ1034" s="773"/>
      <c r="HR1034" s="773"/>
      <c r="HS1034" s="773"/>
      <c r="HT1034" s="773"/>
      <c r="HU1034" s="773"/>
      <c r="HV1034" s="773"/>
      <c r="HW1034" s="773"/>
      <c r="HX1034" s="773"/>
      <c r="HY1034" s="773"/>
      <c r="HZ1034" s="773"/>
      <c r="IA1034" s="773"/>
      <c r="IB1034" s="773"/>
      <c r="IC1034" s="773"/>
      <c r="ID1034" s="773"/>
      <c r="IE1034" s="773"/>
      <c r="IF1034" s="773"/>
      <c r="IG1034" s="773"/>
      <c r="IH1034" s="773"/>
      <c r="II1034" s="773"/>
      <c r="IJ1034" s="773"/>
      <c r="IK1034" s="773"/>
      <c r="IL1034" s="773"/>
      <c r="IM1034" s="773"/>
      <c r="IN1034" s="773"/>
      <c r="IO1034" s="773"/>
      <c r="IP1034" s="773"/>
      <c r="IQ1034" s="773"/>
      <c r="IR1034" s="773"/>
    </row>
    <row r="1035" spans="1:252" ht="13.5" x14ac:dyDescent="0.2">
      <c r="A1035" s="606">
        <v>104</v>
      </c>
      <c r="B1035" s="637" t="s">
        <v>2124</v>
      </c>
      <c r="C1035" s="660" t="s">
        <v>701</v>
      </c>
      <c r="D1035" s="575">
        <v>2</v>
      </c>
      <c r="E1035" s="670">
        <v>2008</v>
      </c>
      <c r="F1035" s="1074">
        <v>170.2</v>
      </c>
      <c r="G1035" s="784">
        <f t="shared" si="33"/>
        <v>170.2</v>
      </c>
      <c r="H1035" s="1075">
        <v>100</v>
      </c>
      <c r="I1035" s="784">
        <f t="shared" si="34"/>
        <v>0</v>
      </c>
      <c r="J1035" s="635"/>
      <c r="K1035" s="693"/>
      <c r="L1035" s="693"/>
      <c r="M1035" s="635"/>
      <c r="N1035" s="693"/>
      <c r="O1035" s="693"/>
      <c r="P1035" s="1841"/>
      <c r="Q1035" s="773"/>
      <c r="R1035" s="773"/>
      <c r="S1035" s="773"/>
      <c r="T1035" s="773"/>
      <c r="U1035" s="773"/>
      <c r="V1035" s="773"/>
      <c r="W1035" s="773"/>
      <c r="X1035" s="773"/>
      <c r="Y1035" s="773"/>
      <c r="Z1035" s="773"/>
      <c r="AA1035" s="773"/>
      <c r="AB1035" s="773"/>
      <c r="AC1035" s="773"/>
      <c r="AD1035" s="773"/>
      <c r="AE1035" s="773"/>
      <c r="AF1035" s="773"/>
      <c r="AG1035" s="773"/>
      <c r="AH1035" s="773"/>
      <c r="AI1035" s="773"/>
      <c r="AJ1035" s="773"/>
      <c r="AK1035" s="773"/>
      <c r="AL1035" s="773"/>
      <c r="AM1035" s="773"/>
      <c r="AN1035" s="773"/>
      <c r="AO1035" s="773"/>
      <c r="AP1035" s="773"/>
      <c r="AQ1035" s="773"/>
      <c r="AR1035" s="773"/>
      <c r="AS1035" s="773"/>
      <c r="AT1035" s="773"/>
      <c r="AU1035" s="773"/>
      <c r="AV1035" s="773"/>
      <c r="AW1035" s="773"/>
      <c r="AX1035" s="773"/>
      <c r="AY1035" s="773"/>
      <c r="AZ1035" s="773"/>
      <c r="BA1035" s="773"/>
      <c r="BB1035" s="773"/>
      <c r="BC1035" s="773"/>
      <c r="BD1035" s="773"/>
      <c r="BE1035" s="773"/>
      <c r="BF1035" s="773"/>
      <c r="BG1035" s="773"/>
      <c r="BH1035" s="773"/>
      <c r="BI1035" s="773"/>
      <c r="BJ1035" s="773"/>
      <c r="BK1035" s="773"/>
      <c r="BL1035" s="773"/>
      <c r="BM1035" s="773"/>
      <c r="BN1035" s="773"/>
      <c r="BO1035" s="773"/>
      <c r="BP1035" s="773"/>
      <c r="BQ1035" s="773"/>
      <c r="BR1035" s="773"/>
      <c r="BS1035" s="773"/>
      <c r="BT1035" s="773"/>
      <c r="BU1035" s="773"/>
      <c r="BV1035" s="773"/>
      <c r="BW1035" s="773"/>
      <c r="BX1035" s="773"/>
      <c r="BY1035" s="773"/>
      <c r="BZ1035" s="773"/>
      <c r="CA1035" s="773"/>
      <c r="CB1035" s="773"/>
      <c r="CC1035" s="773"/>
      <c r="CD1035" s="773"/>
      <c r="CE1035" s="773"/>
      <c r="CF1035" s="773"/>
      <c r="CG1035" s="773"/>
      <c r="CH1035" s="773"/>
      <c r="CI1035" s="773"/>
      <c r="CJ1035" s="773"/>
      <c r="CK1035" s="773"/>
      <c r="CL1035" s="773"/>
      <c r="CM1035" s="773"/>
      <c r="CN1035" s="773"/>
      <c r="CO1035" s="773"/>
      <c r="CP1035" s="773"/>
      <c r="CQ1035" s="773"/>
      <c r="CR1035" s="773"/>
      <c r="CS1035" s="773"/>
      <c r="CT1035" s="773"/>
      <c r="CU1035" s="773"/>
      <c r="CV1035" s="773"/>
      <c r="CW1035" s="773"/>
      <c r="CX1035" s="773"/>
      <c r="CY1035" s="773"/>
      <c r="CZ1035" s="773"/>
      <c r="DA1035" s="773"/>
      <c r="DB1035" s="773"/>
      <c r="DC1035" s="773"/>
      <c r="DD1035" s="773"/>
      <c r="DE1035" s="773"/>
      <c r="DF1035" s="773"/>
      <c r="DG1035" s="773"/>
      <c r="DH1035" s="773"/>
      <c r="DI1035" s="773"/>
      <c r="DJ1035" s="773"/>
      <c r="DK1035" s="773"/>
      <c r="DL1035" s="773"/>
      <c r="DM1035" s="773"/>
      <c r="DN1035" s="773"/>
      <c r="DO1035" s="773"/>
      <c r="DP1035" s="773"/>
      <c r="DQ1035" s="773"/>
      <c r="DR1035" s="773"/>
      <c r="DS1035" s="773"/>
      <c r="DT1035" s="773"/>
      <c r="DU1035" s="773"/>
      <c r="DV1035" s="773"/>
      <c r="DW1035" s="773"/>
      <c r="DX1035" s="773"/>
      <c r="DY1035" s="773"/>
      <c r="DZ1035" s="773"/>
      <c r="EA1035" s="773"/>
      <c r="EB1035" s="773"/>
      <c r="EC1035" s="773"/>
      <c r="ED1035" s="773"/>
      <c r="EE1035" s="773"/>
      <c r="EF1035" s="773"/>
      <c r="EG1035" s="773"/>
      <c r="EH1035" s="773"/>
      <c r="EI1035" s="773"/>
      <c r="EJ1035" s="773"/>
      <c r="EK1035" s="773"/>
      <c r="EL1035" s="773"/>
      <c r="EM1035" s="773"/>
      <c r="EN1035" s="773"/>
      <c r="EO1035" s="773"/>
      <c r="EP1035" s="773"/>
      <c r="EQ1035" s="773"/>
      <c r="ER1035" s="773"/>
      <c r="ES1035" s="773"/>
      <c r="ET1035" s="773"/>
      <c r="EU1035" s="773"/>
      <c r="EV1035" s="773"/>
      <c r="EW1035" s="773"/>
      <c r="EX1035" s="773"/>
      <c r="EY1035" s="773"/>
      <c r="EZ1035" s="773"/>
      <c r="FA1035" s="773"/>
      <c r="FB1035" s="773"/>
      <c r="FC1035" s="773"/>
      <c r="FD1035" s="773"/>
      <c r="FE1035" s="773"/>
      <c r="FF1035" s="773"/>
      <c r="FG1035" s="773"/>
      <c r="FH1035" s="773"/>
      <c r="FI1035" s="773"/>
      <c r="FJ1035" s="773"/>
      <c r="FK1035" s="773"/>
      <c r="FL1035" s="773"/>
      <c r="FM1035" s="773"/>
      <c r="FN1035" s="773"/>
      <c r="FO1035" s="773"/>
      <c r="FP1035" s="773"/>
      <c r="FQ1035" s="773"/>
      <c r="FR1035" s="773"/>
      <c r="FS1035" s="773"/>
      <c r="FT1035" s="773"/>
      <c r="FU1035" s="773"/>
      <c r="FV1035" s="773"/>
      <c r="FW1035" s="773"/>
      <c r="FX1035" s="773"/>
      <c r="FY1035" s="773"/>
      <c r="FZ1035" s="773"/>
      <c r="GA1035" s="773"/>
      <c r="GB1035" s="773"/>
      <c r="GC1035" s="773"/>
      <c r="GD1035" s="773"/>
      <c r="GE1035" s="773"/>
      <c r="GF1035" s="773"/>
      <c r="GG1035" s="773"/>
      <c r="GH1035" s="773"/>
      <c r="GI1035" s="773"/>
      <c r="GJ1035" s="773"/>
      <c r="GK1035" s="773"/>
      <c r="GL1035" s="773"/>
      <c r="GM1035" s="773"/>
      <c r="GN1035" s="773"/>
      <c r="GO1035" s="773"/>
      <c r="GP1035" s="773"/>
      <c r="GQ1035" s="773"/>
      <c r="GR1035" s="773"/>
      <c r="GS1035" s="773"/>
      <c r="GT1035" s="773"/>
      <c r="GU1035" s="773"/>
      <c r="GV1035" s="773"/>
      <c r="GW1035" s="773"/>
      <c r="GX1035" s="773"/>
      <c r="GY1035" s="773"/>
      <c r="GZ1035" s="773"/>
      <c r="HA1035" s="773"/>
      <c r="HB1035" s="773"/>
      <c r="HC1035" s="773"/>
      <c r="HD1035" s="773"/>
      <c r="HE1035" s="773"/>
      <c r="HF1035" s="773"/>
      <c r="HG1035" s="773"/>
      <c r="HH1035" s="773"/>
      <c r="HI1035" s="773"/>
      <c r="HJ1035" s="773"/>
      <c r="HK1035" s="773"/>
      <c r="HL1035" s="773"/>
      <c r="HM1035" s="773"/>
      <c r="HN1035" s="773"/>
      <c r="HO1035" s="773"/>
      <c r="HP1035" s="773"/>
      <c r="HQ1035" s="773"/>
      <c r="HR1035" s="773"/>
      <c r="HS1035" s="773"/>
      <c r="HT1035" s="773"/>
      <c r="HU1035" s="773"/>
      <c r="HV1035" s="773"/>
      <c r="HW1035" s="773"/>
      <c r="HX1035" s="773"/>
      <c r="HY1035" s="773"/>
      <c r="HZ1035" s="773"/>
      <c r="IA1035" s="773"/>
      <c r="IB1035" s="773"/>
      <c r="IC1035" s="773"/>
      <c r="ID1035" s="773"/>
      <c r="IE1035" s="773"/>
      <c r="IF1035" s="773"/>
      <c r="IG1035" s="773"/>
      <c r="IH1035" s="773"/>
      <c r="II1035" s="773"/>
      <c r="IJ1035" s="773"/>
      <c r="IK1035" s="773"/>
      <c r="IL1035" s="773"/>
      <c r="IM1035" s="773"/>
      <c r="IN1035" s="773"/>
      <c r="IO1035" s="773"/>
      <c r="IP1035" s="773"/>
      <c r="IQ1035" s="773"/>
      <c r="IR1035" s="773"/>
    </row>
    <row r="1036" spans="1:252" ht="27" x14ac:dyDescent="0.2">
      <c r="A1036" s="606">
        <v>105</v>
      </c>
      <c r="B1036" s="637" t="s">
        <v>2125</v>
      </c>
      <c r="C1036" s="660" t="s">
        <v>701</v>
      </c>
      <c r="D1036" s="575">
        <v>4</v>
      </c>
      <c r="E1036" s="670">
        <v>2011</v>
      </c>
      <c r="F1036" s="1074">
        <v>334.56</v>
      </c>
      <c r="G1036" s="784">
        <f t="shared" si="33"/>
        <v>334.56</v>
      </c>
      <c r="H1036" s="1075">
        <v>100</v>
      </c>
      <c r="I1036" s="784">
        <f t="shared" si="34"/>
        <v>0</v>
      </c>
      <c r="J1036" s="635"/>
      <c r="K1036" s="693"/>
      <c r="L1036" s="693"/>
      <c r="M1036" s="635"/>
      <c r="N1036" s="693"/>
      <c r="O1036" s="693"/>
      <c r="P1036" s="1841"/>
      <c r="Q1036" s="773"/>
      <c r="R1036" s="773"/>
      <c r="S1036" s="773"/>
      <c r="T1036" s="773"/>
      <c r="U1036" s="773"/>
      <c r="V1036" s="773"/>
      <c r="W1036" s="773"/>
      <c r="X1036" s="773"/>
      <c r="Y1036" s="773"/>
      <c r="Z1036" s="773"/>
      <c r="AA1036" s="773"/>
      <c r="AB1036" s="773"/>
      <c r="AC1036" s="773"/>
      <c r="AD1036" s="773"/>
      <c r="AE1036" s="773"/>
      <c r="AF1036" s="773"/>
      <c r="AG1036" s="773"/>
      <c r="AH1036" s="773"/>
      <c r="AI1036" s="773"/>
      <c r="AJ1036" s="773"/>
      <c r="AK1036" s="773"/>
      <c r="AL1036" s="773"/>
      <c r="AM1036" s="773"/>
      <c r="AN1036" s="773"/>
      <c r="AO1036" s="773"/>
      <c r="AP1036" s="773"/>
      <c r="AQ1036" s="773"/>
      <c r="AR1036" s="773"/>
      <c r="AS1036" s="773"/>
      <c r="AT1036" s="773"/>
      <c r="AU1036" s="773"/>
      <c r="AV1036" s="773"/>
      <c r="AW1036" s="773"/>
      <c r="AX1036" s="773"/>
      <c r="AY1036" s="773"/>
      <c r="AZ1036" s="773"/>
      <c r="BA1036" s="773"/>
      <c r="BB1036" s="773"/>
      <c r="BC1036" s="773"/>
      <c r="BD1036" s="773"/>
      <c r="BE1036" s="773"/>
      <c r="BF1036" s="773"/>
      <c r="BG1036" s="773"/>
      <c r="BH1036" s="773"/>
      <c r="BI1036" s="773"/>
      <c r="BJ1036" s="773"/>
      <c r="BK1036" s="773"/>
      <c r="BL1036" s="773"/>
      <c r="BM1036" s="773"/>
      <c r="BN1036" s="773"/>
      <c r="BO1036" s="773"/>
      <c r="BP1036" s="773"/>
      <c r="BQ1036" s="773"/>
      <c r="BR1036" s="773"/>
      <c r="BS1036" s="773"/>
      <c r="BT1036" s="773"/>
      <c r="BU1036" s="773"/>
      <c r="BV1036" s="773"/>
      <c r="BW1036" s="773"/>
      <c r="BX1036" s="773"/>
      <c r="BY1036" s="773"/>
      <c r="BZ1036" s="773"/>
      <c r="CA1036" s="773"/>
      <c r="CB1036" s="773"/>
      <c r="CC1036" s="773"/>
      <c r="CD1036" s="773"/>
      <c r="CE1036" s="773"/>
      <c r="CF1036" s="773"/>
      <c r="CG1036" s="773"/>
      <c r="CH1036" s="773"/>
      <c r="CI1036" s="773"/>
      <c r="CJ1036" s="773"/>
      <c r="CK1036" s="773"/>
      <c r="CL1036" s="773"/>
      <c r="CM1036" s="773"/>
      <c r="CN1036" s="773"/>
      <c r="CO1036" s="773"/>
      <c r="CP1036" s="773"/>
      <c r="CQ1036" s="773"/>
      <c r="CR1036" s="773"/>
      <c r="CS1036" s="773"/>
      <c r="CT1036" s="773"/>
      <c r="CU1036" s="773"/>
      <c r="CV1036" s="773"/>
      <c r="CW1036" s="773"/>
      <c r="CX1036" s="773"/>
      <c r="CY1036" s="773"/>
      <c r="CZ1036" s="773"/>
      <c r="DA1036" s="773"/>
      <c r="DB1036" s="773"/>
      <c r="DC1036" s="773"/>
      <c r="DD1036" s="773"/>
      <c r="DE1036" s="773"/>
      <c r="DF1036" s="773"/>
      <c r="DG1036" s="773"/>
      <c r="DH1036" s="773"/>
      <c r="DI1036" s="773"/>
      <c r="DJ1036" s="773"/>
      <c r="DK1036" s="773"/>
      <c r="DL1036" s="773"/>
      <c r="DM1036" s="773"/>
      <c r="DN1036" s="773"/>
      <c r="DO1036" s="773"/>
      <c r="DP1036" s="773"/>
      <c r="DQ1036" s="773"/>
      <c r="DR1036" s="773"/>
      <c r="DS1036" s="773"/>
      <c r="DT1036" s="773"/>
      <c r="DU1036" s="773"/>
      <c r="DV1036" s="773"/>
      <c r="DW1036" s="773"/>
      <c r="DX1036" s="773"/>
      <c r="DY1036" s="773"/>
      <c r="DZ1036" s="773"/>
      <c r="EA1036" s="773"/>
      <c r="EB1036" s="773"/>
      <c r="EC1036" s="773"/>
      <c r="ED1036" s="773"/>
      <c r="EE1036" s="773"/>
      <c r="EF1036" s="773"/>
      <c r="EG1036" s="773"/>
      <c r="EH1036" s="773"/>
      <c r="EI1036" s="773"/>
      <c r="EJ1036" s="773"/>
      <c r="EK1036" s="773"/>
      <c r="EL1036" s="773"/>
      <c r="EM1036" s="773"/>
      <c r="EN1036" s="773"/>
      <c r="EO1036" s="773"/>
      <c r="EP1036" s="773"/>
      <c r="EQ1036" s="773"/>
      <c r="ER1036" s="773"/>
      <c r="ES1036" s="773"/>
      <c r="ET1036" s="773"/>
      <c r="EU1036" s="773"/>
      <c r="EV1036" s="773"/>
      <c r="EW1036" s="773"/>
      <c r="EX1036" s="773"/>
      <c r="EY1036" s="773"/>
      <c r="EZ1036" s="773"/>
      <c r="FA1036" s="773"/>
      <c r="FB1036" s="773"/>
      <c r="FC1036" s="773"/>
      <c r="FD1036" s="773"/>
      <c r="FE1036" s="773"/>
      <c r="FF1036" s="773"/>
      <c r="FG1036" s="773"/>
      <c r="FH1036" s="773"/>
      <c r="FI1036" s="773"/>
      <c r="FJ1036" s="773"/>
      <c r="FK1036" s="773"/>
      <c r="FL1036" s="773"/>
      <c r="FM1036" s="773"/>
      <c r="FN1036" s="773"/>
      <c r="FO1036" s="773"/>
      <c r="FP1036" s="773"/>
      <c r="FQ1036" s="773"/>
      <c r="FR1036" s="773"/>
      <c r="FS1036" s="773"/>
      <c r="FT1036" s="773"/>
      <c r="FU1036" s="773"/>
      <c r="FV1036" s="773"/>
      <c r="FW1036" s="773"/>
      <c r="FX1036" s="773"/>
      <c r="FY1036" s="773"/>
      <c r="FZ1036" s="773"/>
      <c r="GA1036" s="773"/>
      <c r="GB1036" s="773"/>
      <c r="GC1036" s="773"/>
      <c r="GD1036" s="773"/>
      <c r="GE1036" s="773"/>
      <c r="GF1036" s="773"/>
      <c r="GG1036" s="773"/>
      <c r="GH1036" s="773"/>
      <c r="GI1036" s="773"/>
      <c r="GJ1036" s="773"/>
      <c r="GK1036" s="773"/>
      <c r="GL1036" s="773"/>
      <c r="GM1036" s="773"/>
      <c r="GN1036" s="773"/>
      <c r="GO1036" s="773"/>
      <c r="GP1036" s="773"/>
      <c r="GQ1036" s="773"/>
      <c r="GR1036" s="773"/>
      <c r="GS1036" s="773"/>
      <c r="GT1036" s="773"/>
      <c r="GU1036" s="773"/>
      <c r="GV1036" s="773"/>
      <c r="GW1036" s="773"/>
      <c r="GX1036" s="773"/>
      <c r="GY1036" s="773"/>
      <c r="GZ1036" s="773"/>
      <c r="HA1036" s="773"/>
      <c r="HB1036" s="773"/>
      <c r="HC1036" s="773"/>
      <c r="HD1036" s="773"/>
      <c r="HE1036" s="773"/>
      <c r="HF1036" s="773"/>
      <c r="HG1036" s="773"/>
      <c r="HH1036" s="773"/>
      <c r="HI1036" s="773"/>
      <c r="HJ1036" s="773"/>
      <c r="HK1036" s="773"/>
      <c r="HL1036" s="773"/>
      <c r="HM1036" s="773"/>
      <c r="HN1036" s="773"/>
      <c r="HO1036" s="773"/>
      <c r="HP1036" s="773"/>
      <c r="HQ1036" s="773"/>
      <c r="HR1036" s="773"/>
      <c r="HS1036" s="773"/>
      <c r="HT1036" s="773"/>
      <c r="HU1036" s="773"/>
      <c r="HV1036" s="773"/>
      <c r="HW1036" s="773"/>
      <c r="HX1036" s="773"/>
      <c r="HY1036" s="773"/>
      <c r="HZ1036" s="773"/>
      <c r="IA1036" s="773"/>
      <c r="IB1036" s="773"/>
      <c r="IC1036" s="773"/>
      <c r="ID1036" s="773"/>
      <c r="IE1036" s="773"/>
      <c r="IF1036" s="773"/>
      <c r="IG1036" s="773"/>
      <c r="IH1036" s="773"/>
      <c r="II1036" s="773"/>
      <c r="IJ1036" s="773"/>
      <c r="IK1036" s="773"/>
      <c r="IL1036" s="773"/>
      <c r="IM1036" s="773"/>
      <c r="IN1036" s="773"/>
      <c r="IO1036" s="773"/>
      <c r="IP1036" s="773"/>
      <c r="IQ1036" s="773"/>
      <c r="IR1036" s="773"/>
    </row>
    <row r="1037" spans="1:252" ht="13.5" x14ac:dyDescent="0.2">
      <c r="A1037" s="606">
        <v>106</v>
      </c>
      <c r="B1037" s="637" t="s">
        <v>1942</v>
      </c>
      <c r="C1037" s="660" t="s">
        <v>701</v>
      </c>
      <c r="D1037" s="575">
        <v>12</v>
      </c>
      <c r="E1037" s="670">
        <v>2012</v>
      </c>
      <c r="F1037" s="1074">
        <v>1141.056</v>
      </c>
      <c r="G1037" s="784">
        <f t="shared" si="33"/>
        <v>1141.056</v>
      </c>
      <c r="H1037" s="1075">
        <v>100</v>
      </c>
      <c r="I1037" s="784">
        <f t="shared" si="34"/>
        <v>0</v>
      </c>
      <c r="J1037" s="635"/>
      <c r="K1037" s="693"/>
      <c r="L1037" s="693"/>
      <c r="M1037" s="635"/>
      <c r="N1037" s="693"/>
      <c r="O1037" s="693"/>
      <c r="P1037" s="1841"/>
      <c r="Q1037" s="773"/>
      <c r="R1037" s="773"/>
      <c r="S1037" s="773"/>
      <c r="T1037" s="773"/>
      <c r="U1037" s="773"/>
      <c r="V1037" s="773"/>
      <c r="W1037" s="773"/>
      <c r="X1037" s="773"/>
      <c r="Y1037" s="773"/>
      <c r="Z1037" s="773"/>
      <c r="AA1037" s="773"/>
      <c r="AB1037" s="773"/>
      <c r="AC1037" s="773"/>
      <c r="AD1037" s="773"/>
      <c r="AE1037" s="773"/>
      <c r="AF1037" s="773"/>
      <c r="AG1037" s="773"/>
      <c r="AH1037" s="773"/>
      <c r="AI1037" s="773"/>
      <c r="AJ1037" s="773"/>
      <c r="AK1037" s="773"/>
      <c r="AL1037" s="773"/>
      <c r="AM1037" s="773"/>
      <c r="AN1037" s="773"/>
      <c r="AO1037" s="773"/>
      <c r="AP1037" s="773"/>
      <c r="AQ1037" s="773"/>
      <c r="AR1037" s="773"/>
      <c r="AS1037" s="773"/>
      <c r="AT1037" s="773"/>
      <c r="AU1037" s="773"/>
      <c r="AV1037" s="773"/>
      <c r="AW1037" s="773"/>
      <c r="AX1037" s="773"/>
      <c r="AY1037" s="773"/>
      <c r="AZ1037" s="773"/>
      <c r="BA1037" s="773"/>
      <c r="BB1037" s="773"/>
      <c r="BC1037" s="773"/>
      <c r="BD1037" s="773"/>
      <c r="BE1037" s="773"/>
      <c r="BF1037" s="773"/>
      <c r="BG1037" s="773"/>
      <c r="BH1037" s="773"/>
      <c r="BI1037" s="773"/>
      <c r="BJ1037" s="773"/>
      <c r="BK1037" s="773"/>
      <c r="BL1037" s="773"/>
      <c r="BM1037" s="773"/>
      <c r="BN1037" s="773"/>
      <c r="BO1037" s="773"/>
      <c r="BP1037" s="773"/>
      <c r="BQ1037" s="773"/>
      <c r="BR1037" s="773"/>
      <c r="BS1037" s="773"/>
      <c r="BT1037" s="773"/>
      <c r="BU1037" s="773"/>
      <c r="BV1037" s="773"/>
      <c r="BW1037" s="773"/>
      <c r="BX1037" s="773"/>
      <c r="BY1037" s="773"/>
      <c r="BZ1037" s="773"/>
      <c r="CA1037" s="773"/>
      <c r="CB1037" s="773"/>
      <c r="CC1037" s="773"/>
      <c r="CD1037" s="773"/>
      <c r="CE1037" s="773"/>
      <c r="CF1037" s="773"/>
      <c r="CG1037" s="773"/>
      <c r="CH1037" s="773"/>
      <c r="CI1037" s="773"/>
      <c r="CJ1037" s="773"/>
      <c r="CK1037" s="773"/>
      <c r="CL1037" s="773"/>
      <c r="CM1037" s="773"/>
      <c r="CN1037" s="773"/>
      <c r="CO1037" s="773"/>
      <c r="CP1037" s="773"/>
      <c r="CQ1037" s="773"/>
      <c r="CR1037" s="773"/>
      <c r="CS1037" s="773"/>
      <c r="CT1037" s="773"/>
      <c r="CU1037" s="773"/>
      <c r="CV1037" s="773"/>
      <c r="CW1037" s="773"/>
      <c r="CX1037" s="773"/>
      <c r="CY1037" s="773"/>
      <c r="CZ1037" s="773"/>
      <c r="DA1037" s="773"/>
      <c r="DB1037" s="773"/>
      <c r="DC1037" s="773"/>
      <c r="DD1037" s="773"/>
      <c r="DE1037" s="773"/>
      <c r="DF1037" s="773"/>
      <c r="DG1037" s="773"/>
      <c r="DH1037" s="773"/>
      <c r="DI1037" s="773"/>
      <c r="DJ1037" s="773"/>
      <c r="DK1037" s="773"/>
      <c r="DL1037" s="773"/>
      <c r="DM1037" s="773"/>
      <c r="DN1037" s="773"/>
      <c r="DO1037" s="773"/>
      <c r="DP1037" s="773"/>
      <c r="DQ1037" s="773"/>
      <c r="DR1037" s="773"/>
      <c r="DS1037" s="773"/>
      <c r="DT1037" s="773"/>
      <c r="DU1037" s="773"/>
      <c r="DV1037" s="773"/>
      <c r="DW1037" s="773"/>
      <c r="DX1037" s="773"/>
      <c r="DY1037" s="773"/>
      <c r="DZ1037" s="773"/>
      <c r="EA1037" s="773"/>
      <c r="EB1037" s="773"/>
      <c r="EC1037" s="773"/>
      <c r="ED1037" s="773"/>
      <c r="EE1037" s="773"/>
      <c r="EF1037" s="773"/>
      <c r="EG1037" s="773"/>
      <c r="EH1037" s="773"/>
      <c r="EI1037" s="773"/>
      <c r="EJ1037" s="773"/>
      <c r="EK1037" s="773"/>
      <c r="EL1037" s="773"/>
      <c r="EM1037" s="773"/>
      <c r="EN1037" s="773"/>
      <c r="EO1037" s="773"/>
      <c r="EP1037" s="773"/>
      <c r="EQ1037" s="773"/>
      <c r="ER1037" s="773"/>
      <c r="ES1037" s="773"/>
      <c r="ET1037" s="773"/>
      <c r="EU1037" s="773"/>
      <c r="EV1037" s="773"/>
      <c r="EW1037" s="773"/>
      <c r="EX1037" s="773"/>
      <c r="EY1037" s="773"/>
      <c r="EZ1037" s="773"/>
      <c r="FA1037" s="773"/>
      <c r="FB1037" s="773"/>
      <c r="FC1037" s="773"/>
      <c r="FD1037" s="773"/>
      <c r="FE1037" s="773"/>
      <c r="FF1037" s="773"/>
      <c r="FG1037" s="773"/>
      <c r="FH1037" s="773"/>
      <c r="FI1037" s="773"/>
      <c r="FJ1037" s="773"/>
      <c r="FK1037" s="773"/>
      <c r="FL1037" s="773"/>
      <c r="FM1037" s="773"/>
      <c r="FN1037" s="773"/>
      <c r="FO1037" s="773"/>
      <c r="FP1037" s="773"/>
      <c r="FQ1037" s="773"/>
      <c r="FR1037" s="773"/>
      <c r="FS1037" s="773"/>
      <c r="FT1037" s="773"/>
      <c r="FU1037" s="773"/>
      <c r="FV1037" s="773"/>
      <c r="FW1037" s="773"/>
      <c r="FX1037" s="773"/>
      <c r="FY1037" s="773"/>
      <c r="FZ1037" s="773"/>
      <c r="GA1037" s="773"/>
      <c r="GB1037" s="773"/>
      <c r="GC1037" s="773"/>
      <c r="GD1037" s="773"/>
      <c r="GE1037" s="773"/>
      <c r="GF1037" s="773"/>
      <c r="GG1037" s="773"/>
      <c r="GH1037" s="773"/>
      <c r="GI1037" s="773"/>
      <c r="GJ1037" s="773"/>
      <c r="GK1037" s="773"/>
      <c r="GL1037" s="773"/>
      <c r="GM1037" s="773"/>
      <c r="GN1037" s="773"/>
      <c r="GO1037" s="773"/>
      <c r="GP1037" s="773"/>
      <c r="GQ1037" s="773"/>
      <c r="GR1037" s="773"/>
      <c r="GS1037" s="773"/>
      <c r="GT1037" s="773"/>
      <c r="GU1037" s="773"/>
      <c r="GV1037" s="773"/>
      <c r="GW1037" s="773"/>
      <c r="GX1037" s="773"/>
      <c r="GY1037" s="773"/>
      <c r="GZ1037" s="773"/>
      <c r="HA1037" s="773"/>
      <c r="HB1037" s="773"/>
      <c r="HC1037" s="773"/>
      <c r="HD1037" s="773"/>
      <c r="HE1037" s="773"/>
      <c r="HF1037" s="773"/>
      <c r="HG1037" s="773"/>
      <c r="HH1037" s="773"/>
      <c r="HI1037" s="773"/>
      <c r="HJ1037" s="773"/>
      <c r="HK1037" s="773"/>
      <c r="HL1037" s="773"/>
      <c r="HM1037" s="773"/>
      <c r="HN1037" s="773"/>
      <c r="HO1037" s="773"/>
      <c r="HP1037" s="773"/>
      <c r="HQ1037" s="773"/>
      <c r="HR1037" s="773"/>
      <c r="HS1037" s="773"/>
      <c r="HT1037" s="773"/>
      <c r="HU1037" s="773"/>
      <c r="HV1037" s="773"/>
      <c r="HW1037" s="773"/>
      <c r="HX1037" s="773"/>
      <c r="HY1037" s="773"/>
      <c r="HZ1037" s="773"/>
      <c r="IA1037" s="773"/>
      <c r="IB1037" s="773"/>
      <c r="IC1037" s="773"/>
      <c r="ID1037" s="773"/>
      <c r="IE1037" s="773"/>
      <c r="IF1037" s="773"/>
      <c r="IG1037" s="773"/>
      <c r="IH1037" s="773"/>
      <c r="II1037" s="773"/>
      <c r="IJ1037" s="773"/>
      <c r="IK1037" s="773"/>
      <c r="IL1037" s="773"/>
      <c r="IM1037" s="773"/>
      <c r="IN1037" s="773"/>
      <c r="IO1037" s="773"/>
      <c r="IP1037" s="773"/>
      <c r="IQ1037" s="773"/>
      <c r="IR1037" s="773"/>
    </row>
    <row r="1038" spans="1:252" ht="13.5" x14ac:dyDescent="0.2">
      <c r="A1038" s="606">
        <v>107</v>
      </c>
      <c r="B1038" s="637" t="s">
        <v>2118</v>
      </c>
      <c r="C1038" s="660" t="s">
        <v>701</v>
      </c>
      <c r="D1038" s="575">
        <v>1</v>
      </c>
      <c r="E1038" s="670">
        <v>2009</v>
      </c>
      <c r="F1038" s="1074">
        <v>100.8</v>
      </c>
      <c r="G1038" s="784">
        <f t="shared" si="33"/>
        <v>100.8</v>
      </c>
      <c r="H1038" s="1075">
        <v>100</v>
      </c>
      <c r="I1038" s="784">
        <f t="shared" si="34"/>
        <v>0</v>
      </c>
      <c r="J1038" s="635"/>
      <c r="K1038" s="693"/>
      <c r="L1038" s="693"/>
      <c r="M1038" s="635"/>
      <c r="N1038" s="693"/>
      <c r="O1038" s="693"/>
      <c r="P1038" s="1841"/>
      <c r="Q1038" s="773"/>
      <c r="R1038" s="773"/>
      <c r="S1038" s="773"/>
      <c r="T1038" s="773"/>
      <c r="U1038" s="773"/>
      <c r="V1038" s="773"/>
      <c r="W1038" s="773"/>
      <c r="X1038" s="773"/>
      <c r="Y1038" s="773"/>
      <c r="Z1038" s="773"/>
      <c r="AA1038" s="773"/>
      <c r="AB1038" s="773"/>
      <c r="AC1038" s="773"/>
      <c r="AD1038" s="773"/>
      <c r="AE1038" s="773"/>
      <c r="AF1038" s="773"/>
      <c r="AG1038" s="773"/>
      <c r="AH1038" s="773"/>
      <c r="AI1038" s="773"/>
      <c r="AJ1038" s="773"/>
      <c r="AK1038" s="773"/>
      <c r="AL1038" s="773"/>
      <c r="AM1038" s="773"/>
      <c r="AN1038" s="773"/>
      <c r="AO1038" s="773"/>
      <c r="AP1038" s="773"/>
      <c r="AQ1038" s="773"/>
      <c r="AR1038" s="773"/>
      <c r="AS1038" s="773"/>
      <c r="AT1038" s="773"/>
      <c r="AU1038" s="773"/>
      <c r="AV1038" s="773"/>
      <c r="AW1038" s="773"/>
      <c r="AX1038" s="773"/>
      <c r="AY1038" s="773"/>
      <c r="AZ1038" s="773"/>
      <c r="BA1038" s="773"/>
      <c r="BB1038" s="773"/>
      <c r="BC1038" s="773"/>
      <c r="BD1038" s="773"/>
      <c r="BE1038" s="773"/>
      <c r="BF1038" s="773"/>
      <c r="BG1038" s="773"/>
      <c r="BH1038" s="773"/>
      <c r="BI1038" s="773"/>
      <c r="BJ1038" s="773"/>
      <c r="BK1038" s="773"/>
      <c r="BL1038" s="773"/>
      <c r="BM1038" s="773"/>
      <c r="BN1038" s="773"/>
      <c r="BO1038" s="773"/>
      <c r="BP1038" s="773"/>
      <c r="BQ1038" s="773"/>
      <c r="BR1038" s="773"/>
      <c r="BS1038" s="773"/>
      <c r="BT1038" s="773"/>
      <c r="BU1038" s="773"/>
      <c r="BV1038" s="773"/>
      <c r="BW1038" s="773"/>
      <c r="BX1038" s="773"/>
      <c r="BY1038" s="773"/>
      <c r="BZ1038" s="773"/>
      <c r="CA1038" s="773"/>
      <c r="CB1038" s="773"/>
      <c r="CC1038" s="773"/>
      <c r="CD1038" s="773"/>
      <c r="CE1038" s="773"/>
      <c r="CF1038" s="773"/>
      <c r="CG1038" s="773"/>
      <c r="CH1038" s="773"/>
      <c r="CI1038" s="773"/>
      <c r="CJ1038" s="773"/>
      <c r="CK1038" s="773"/>
      <c r="CL1038" s="773"/>
      <c r="CM1038" s="773"/>
      <c r="CN1038" s="773"/>
      <c r="CO1038" s="773"/>
      <c r="CP1038" s="773"/>
      <c r="CQ1038" s="773"/>
      <c r="CR1038" s="773"/>
      <c r="CS1038" s="773"/>
      <c r="CT1038" s="773"/>
      <c r="CU1038" s="773"/>
      <c r="CV1038" s="773"/>
      <c r="CW1038" s="773"/>
      <c r="CX1038" s="773"/>
      <c r="CY1038" s="773"/>
      <c r="CZ1038" s="773"/>
      <c r="DA1038" s="773"/>
      <c r="DB1038" s="773"/>
      <c r="DC1038" s="773"/>
      <c r="DD1038" s="773"/>
      <c r="DE1038" s="773"/>
      <c r="DF1038" s="773"/>
      <c r="DG1038" s="773"/>
      <c r="DH1038" s="773"/>
      <c r="DI1038" s="773"/>
      <c r="DJ1038" s="773"/>
      <c r="DK1038" s="773"/>
      <c r="DL1038" s="773"/>
      <c r="DM1038" s="773"/>
      <c r="DN1038" s="773"/>
      <c r="DO1038" s="773"/>
      <c r="DP1038" s="773"/>
      <c r="DQ1038" s="773"/>
      <c r="DR1038" s="773"/>
      <c r="DS1038" s="773"/>
      <c r="DT1038" s="773"/>
      <c r="DU1038" s="773"/>
      <c r="DV1038" s="773"/>
      <c r="DW1038" s="773"/>
      <c r="DX1038" s="773"/>
      <c r="DY1038" s="773"/>
      <c r="DZ1038" s="773"/>
      <c r="EA1038" s="773"/>
      <c r="EB1038" s="773"/>
      <c r="EC1038" s="773"/>
      <c r="ED1038" s="773"/>
      <c r="EE1038" s="773"/>
      <c r="EF1038" s="773"/>
      <c r="EG1038" s="773"/>
      <c r="EH1038" s="773"/>
      <c r="EI1038" s="773"/>
      <c r="EJ1038" s="773"/>
      <c r="EK1038" s="773"/>
      <c r="EL1038" s="773"/>
      <c r="EM1038" s="773"/>
      <c r="EN1038" s="773"/>
      <c r="EO1038" s="773"/>
      <c r="EP1038" s="773"/>
      <c r="EQ1038" s="773"/>
      <c r="ER1038" s="773"/>
      <c r="ES1038" s="773"/>
      <c r="ET1038" s="773"/>
      <c r="EU1038" s="773"/>
      <c r="EV1038" s="773"/>
      <c r="EW1038" s="773"/>
      <c r="EX1038" s="773"/>
      <c r="EY1038" s="773"/>
      <c r="EZ1038" s="773"/>
      <c r="FA1038" s="773"/>
      <c r="FB1038" s="773"/>
      <c r="FC1038" s="773"/>
      <c r="FD1038" s="773"/>
      <c r="FE1038" s="773"/>
      <c r="FF1038" s="773"/>
      <c r="FG1038" s="773"/>
      <c r="FH1038" s="773"/>
      <c r="FI1038" s="773"/>
      <c r="FJ1038" s="773"/>
      <c r="FK1038" s="773"/>
      <c r="FL1038" s="773"/>
      <c r="FM1038" s="773"/>
      <c r="FN1038" s="773"/>
      <c r="FO1038" s="773"/>
      <c r="FP1038" s="773"/>
      <c r="FQ1038" s="773"/>
      <c r="FR1038" s="773"/>
      <c r="FS1038" s="773"/>
      <c r="FT1038" s="773"/>
      <c r="FU1038" s="773"/>
      <c r="FV1038" s="773"/>
      <c r="FW1038" s="773"/>
      <c r="FX1038" s="773"/>
      <c r="FY1038" s="773"/>
      <c r="FZ1038" s="773"/>
      <c r="GA1038" s="773"/>
      <c r="GB1038" s="773"/>
      <c r="GC1038" s="773"/>
      <c r="GD1038" s="773"/>
      <c r="GE1038" s="773"/>
      <c r="GF1038" s="773"/>
      <c r="GG1038" s="773"/>
      <c r="GH1038" s="773"/>
      <c r="GI1038" s="773"/>
      <c r="GJ1038" s="773"/>
      <c r="GK1038" s="773"/>
      <c r="GL1038" s="773"/>
      <c r="GM1038" s="773"/>
      <c r="GN1038" s="773"/>
      <c r="GO1038" s="773"/>
      <c r="GP1038" s="773"/>
      <c r="GQ1038" s="773"/>
      <c r="GR1038" s="773"/>
      <c r="GS1038" s="773"/>
      <c r="GT1038" s="773"/>
      <c r="GU1038" s="773"/>
      <c r="GV1038" s="773"/>
      <c r="GW1038" s="773"/>
      <c r="GX1038" s="773"/>
      <c r="GY1038" s="773"/>
      <c r="GZ1038" s="773"/>
      <c r="HA1038" s="773"/>
      <c r="HB1038" s="773"/>
      <c r="HC1038" s="773"/>
      <c r="HD1038" s="773"/>
      <c r="HE1038" s="773"/>
      <c r="HF1038" s="773"/>
      <c r="HG1038" s="773"/>
      <c r="HH1038" s="773"/>
      <c r="HI1038" s="773"/>
      <c r="HJ1038" s="773"/>
      <c r="HK1038" s="773"/>
      <c r="HL1038" s="773"/>
      <c r="HM1038" s="773"/>
      <c r="HN1038" s="773"/>
      <c r="HO1038" s="773"/>
      <c r="HP1038" s="773"/>
      <c r="HQ1038" s="773"/>
      <c r="HR1038" s="773"/>
      <c r="HS1038" s="773"/>
      <c r="HT1038" s="773"/>
      <c r="HU1038" s="773"/>
      <c r="HV1038" s="773"/>
      <c r="HW1038" s="773"/>
      <c r="HX1038" s="773"/>
      <c r="HY1038" s="773"/>
      <c r="HZ1038" s="773"/>
      <c r="IA1038" s="773"/>
      <c r="IB1038" s="773"/>
      <c r="IC1038" s="773"/>
      <c r="ID1038" s="773"/>
      <c r="IE1038" s="773"/>
      <c r="IF1038" s="773"/>
      <c r="IG1038" s="773"/>
      <c r="IH1038" s="773"/>
      <c r="II1038" s="773"/>
      <c r="IJ1038" s="773"/>
      <c r="IK1038" s="773"/>
      <c r="IL1038" s="773"/>
      <c r="IM1038" s="773"/>
      <c r="IN1038" s="773"/>
      <c r="IO1038" s="773"/>
      <c r="IP1038" s="773"/>
      <c r="IQ1038" s="773"/>
      <c r="IR1038" s="773"/>
    </row>
    <row r="1039" spans="1:252" ht="13.5" x14ac:dyDescent="0.2">
      <c r="A1039" s="606">
        <v>108</v>
      </c>
      <c r="B1039" s="637" t="s">
        <v>2126</v>
      </c>
      <c r="C1039" s="660" t="s">
        <v>701</v>
      </c>
      <c r="D1039" s="575">
        <v>1</v>
      </c>
      <c r="E1039" s="575">
        <v>2012</v>
      </c>
      <c r="F1039" s="1074">
        <v>83.64</v>
      </c>
      <c r="G1039" s="784">
        <f t="shared" si="33"/>
        <v>83.64</v>
      </c>
      <c r="H1039" s="1075">
        <v>100</v>
      </c>
      <c r="I1039" s="784">
        <f t="shared" si="34"/>
        <v>0</v>
      </c>
      <c r="J1039" s="635"/>
      <c r="K1039" s="693"/>
      <c r="L1039" s="693"/>
      <c r="M1039" s="635"/>
      <c r="N1039" s="693"/>
      <c r="O1039" s="693"/>
      <c r="P1039" s="1841"/>
      <c r="Q1039" s="773"/>
      <c r="R1039" s="773"/>
      <c r="S1039" s="773"/>
      <c r="T1039" s="773"/>
      <c r="U1039" s="773"/>
      <c r="V1039" s="773"/>
      <c r="W1039" s="773"/>
      <c r="X1039" s="773"/>
      <c r="Y1039" s="773"/>
      <c r="Z1039" s="773"/>
      <c r="AA1039" s="773"/>
      <c r="AB1039" s="773"/>
      <c r="AC1039" s="773"/>
      <c r="AD1039" s="773"/>
      <c r="AE1039" s="773"/>
      <c r="AF1039" s="773"/>
      <c r="AG1039" s="773"/>
      <c r="AH1039" s="773"/>
      <c r="AI1039" s="773"/>
      <c r="AJ1039" s="773"/>
      <c r="AK1039" s="773"/>
      <c r="AL1039" s="773"/>
      <c r="AM1039" s="773"/>
      <c r="AN1039" s="773"/>
      <c r="AO1039" s="773"/>
      <c r="AP1039" s="773"/>
      <c r="AQ1039" s="773"/>
      <c r="AR1039" s="773"/>
      <c r="AS1039" s="773"/>
      <c r="AT1039" s="773"/>
      <c r="AU1039" s="773"/>
      <c r="AV1039" s="773"/>
      <c r="AW1039" s="773"/>
      <c r="AX1039" s="773"/>
      <c r="AY1039" s="773"/>
      <c r="AZ1039" s="773"/>
      <c r="BA1039" s="773"/>
      <c r="BB1039" s="773"/>
      <c r="BC1039" s="773"/>
      <c r="BD1039" s="773"/>
      <c r="BE1039" s="773"/>
      <c r="BF1039" s="773"/>
      <c r="BG1039" s="773"/>
      <c r="BH1039" s="773"/>
      <c r="BI1039" s="773"/>
      <c r="BJ1039" s="773"/>
      <c r="BK1039" s="773"/>
      <c r="BL1039" s="773"/>
      <c r="BM1039" s="773"/>
      <c r="BN1039" s="773"/>
      <c r="BO1039" s="773"/>
      <c r="BP1039" s="773"/>
      <c r="BQ1039" s="773"/>
      <c r="BR1039" s="773"/>
      <c r="BS1039" s="773"/>
      <c r="BT1039" s="773"/>
      <c r="BU1039" s="773"/>
      <c r="BV1039" s="773"/>
      <c r="BW1039" s="773"/>
      <c r="BX1039" s="773"/>
      <c r="BY1039" s="773"/>
      <c r="BZ1039" s="773"/>
      <c r="CA1039" s="773"/>
      <c r="CB1039" s="773"/>
      <c r="CC1039" s="773"/>
      <c r="CD1039" s="773"/>
      <c r="CE1039" s="773"/>
      <c r="CF1039" s="773"/>
      <c r="CG1039" s="773"/>
      <c r="CH1039" s="773"/>
      <c r="CI1039" s="773"/>
      <c r="CJ1039" s="773"/>
      <c r="CK1039" s="773"/>
      <c r="CL1039" s="773"/>
      <c r="CM1039" s="773"/>
      <c r="CN1039" s="773"/>
      <c r="CO1039" s="773"/>
      <c r="CP1039" s="773"/>
      <c r="CQ1039" s="773"/>
      <c r="CR1039" s="773"/>
      <c r="CS1039" s="773"/>
      <c r="CT1039" s="773"/>
      <c r="CU1039" s="773"/>
      <c r="CV1039" s="773"/>
      <c r="CW1039" s="773"/>
      <c r="CX1039" s="773"/>
      <c r="CY1039" s="773"/>
      <c r="CZ1039" s="773"/>
      <c r="DA1039" s="773"/>
      <c r="DB1039" s="773"/>
      <c r="DC1039" s="773"/>
      <c r="DD1039" s="773"/>
      <c r="DE1039" s="773"/>
      <c r="DF1039" s="773"/>
      <c r="DG1039" s="773"/>
      <c r="DH1039" s="773"/>
      <c r="DI1039" s="773"/>
      <c r="DJ1039" s="773"/>
      <c r="DK1039" s="773"/>
      <c r="DL1039" s="773"/>
      <c r="DM1039" s="773"/>
      <c r="DN1039" s="773"/>
      <c r="DO1039" s="773"/>
      <c r="DP1039" s="773"/>
      <c r="DQ1039" s="773"/>
      <c r="DR1039" s="773"/>
      <c r="DS1039" s="773"/>
      <c r="DT1039" s="773"/>
      <c r="DU1039" s="773"/>
      <c r="DV1039" s="773"/>
      <c r="DW1039" s="773"/>
      <c r="DX1039" s="773"/>
      <c r="DY1039" s="773"/>
      <c r="DZ1039" s="773"/>
      <c r="EA1039" s="773"/>
      <c r="EB1039" s="773"/>
      <c r="EC1039" s="773"/>
      <c r="ED1039" s="773"/>
      <c r="EE1039" s="773"/>
      <c r="EF1039" s="773"/>
      <c r="EG1039" s="773"/>
      <c r="EH1039" s="773"/>
      <c r="EI1039" s="773"/>
      <c r="EJ1039" s="773"/>
      <c r="EK1039" s="773"/>
      <c r="EL1039" s="773"/>
      <c r="EM1039" s="773"/>
      <c r="EN1039" s="773"/>
      <c r="EO1039" s="773"/>
      <c r="EP1039" s="773"/>
      <c r="EQ1039" s="773"/>
      <c r="ER1039" s="773"/>
      <c r="ES1039" s="773"/>
      <c r="ET1039" s="773"/>
      <c r="EU1039" s="773"/>
      <c r="EV1039" s="773"/>
      <c r="EW1039" s="773"/>
      <c r="EX1039" s="773"/>
      <c r="EY1039" s="773"/>
      <c r="EZ1039" s="773"/>
      <c r="FA1039" s="773"/>
      <c r="FB1039" s="773"/>
      <c r="FC1039" s="773"/>
      <c r="FD1039" s="773"/>
      <c r="FE1039" s="773"/>
      <c r="FF1039" s="773"/>
      <c r="FG1039" s="773"/>
      <c r="FH1039" s="773"/>
      <c r="FI1039" s="773"/>
      <c r="FJ1039" s="773"/>
      <c r="FK1039" s="773"/>
      <c r="FL1039" s="773"/>
      <c r="FM1039" s="773"/>
      <c r="FN1039" s="773"/>
      <c r="FO1039" s="773"/>
      <c r="FP1039" s="773"/>
      <c r="FQ1039" s="773"/>
      <c r="FR1039" s="773"/>
      <c r="FS1039" s="773"/>
      <c r="FT1039" s="773"/>
      <c r="FU1039" s="773"/>
      <c r="FV1039" s="773"/>
      <c r="FW1039" s="773"/>
      <c r="FX1039" s="773"/>
      <c r="FY1039" s="773"/>
      <c r="FZ1039" s="773"/>
      <c r="GA1039" s="773"/>
      <c r="GB1039" s="773"/>
      <c r="GC1039" s="773"/>
      <c r="GD1039" s="773"/>
      <c r="GE1039" s="773"/>
      <c r="GF1039" s="773"/>
      <c r="GG1039" s="773"/>
      <c r="GH1039" s="773"/>
      <c r="GI1039" s="773"/>
      <c r="GJ1039" s="773"/>
      <c r="GK1039" s="773"/>
      <c r="GL1039" s="773"/>
      <c r="GM1039" s="773"/>
      <c r="GN1039" s="773"/>
      <c r="GO1039" s="773"/>
      <c r="GP1039" s="773"/>
      <c r="GQ1039" s="773"/>
      <c r="GR1039" s="773"/>
      <c r="GS1039" s="773"/>
      <c r="GT1039" s="773"/>
      <c r="GU1039" s="773"/>
      <c r="GV1039" s="773"/>
      <c r="GW1039" s="773"/>
      <c r="GX1039" s="773"/>
      <c r="GY1039" s="773"/>
      <c r="GZ1039" s="773"/>
      <c r="HA1039" s="773"/>
      <c r="HB1039" s="773"/>
      <c r="HC1039" s="773"/>
      <c r="HD1039" s="773"/>
      <c r="HE1039" s="773"/>
      <c r="HF1039" s="773"/>
      <c r="HG1039" s="773"/>
      <c r="HH1039" s="773"/>
      <c r="HI1039" s="773"/>
      <c r="HJ1039" s="773"/>
      <c r="HK1039" s="773"/>
      <c r="HL1039" s="773"/>
      <c r="HM1039" s="773"/>
      <c r="HN1039" s="773"/>
      <c r="HO1039" s="773"/>
      <c r="HP1039" s="773"/>
      <c r="HQ1039" s="773"/>
      <c r="HR1039" s="773"/>
      <c r="HS1039" s="773"/>
      <c r="HT1039" s="773"/>
      <c r="HU1039" s="773"/>
      <c r="HV1039" s="773"/>
      <c r="HW1039" s="773"/>
      <c r="HX1039" s="773"/>
      <c r="HY1039" s="773"/>
      <c r="HZ1039" s="773"/>
      <c r="IA1039" s="773"/>
      <c r="IB1039" s="773"/>
      <c r="IC1039" s="773"/>
      <c r="ID1039" s="773"/>
      <c r="IE1039" s="773"/>
      <c r="IF1039" s="773"/>
      <c r="IG1039" s="773"/>
      <c r="IH1039" s="773"/>
      <c r="II1039" s="773"/>
      <c r="IJ1039" s="773"/>
      <c r="IK1039" s="773"/>
      <c r="IL1039" s="773"/>
      <c r="IM1039" s="773"/>
      <c r="IN1039" s="773"/>
      <c r="IO1039" s="773"/>
      <c r="IP1039" s="773"/>
      <c r="IQ1039" s="773"/>
      <c r="IR1039" s="773"/>
    </row>
    <row r="1040" spans="1:252" ht="27" x14ac:dyDescent="0.2">
      <c r="A1040" s="606">
        <v>109</v>
      </c>
      <c r="B1040" s="637" t="s">
        <v>2127</v>
      </c>
      <c r="C1040" s="660" t="s">
        <v>701</v>
      </c>
      <c r="D1040" s="575">
        <v>10</v>
      </c>
      <c r="E1040" s="575">
        <v>2015</v>
      </c>
      <c r="F1040" s="1074">
        <v>590</v>
      </c>
      <c r="G1040" s="784">
        <f t="shared" si="33"/>
        <v>590</v>
      </c>
      <c r="H1040" s="1075">
        <v>100</v>
      </c>
      <c r="I1040" s="784">
        <f t="shared" si="34"/>
        <v>0</v>
      </c>
      <c r="J1040" s="635"/>
      <c r="K1040" s="693"/>
      <c r="L1040" s="693"/>
      <c r="M1040" s="635"/>
      <c r="N1040" s="693"/>
      <c r="O1040" s="693"/>
      <c r="P1040" s="1841"/>
      <c r="Q1040" s="773"/>
      <c r="R1040" s="773"/>
      <c r="S1040" s="773"/>
      <c r="T1040" s="773"/>
      <c r="U1040" s="773"/>
      <c r="V1040" s="773"/>
      <c r="W1040" s="773"/>
      <c r="X1040" s="773"/>
      <c r="Y1040" s="773"/>
      <c r="Z1040" s="773"/>
      <c r="AA1040" s="773"/>
      <c r="AB1040" s="773"/>
      <c r="AC1040" s="773"/>
      <c r="AD1040" s="773"/>
      <c r="AE1040" s="773"/>
      <c r="AF1040" s="773"/>
      <c r="AG1040" s="773"/>
      <c r="AH1040" s="773"/>
      <c r="AI1040" s="773"/>
      <c r="AJ1040" s="773"/>
      <c r="AK1040" s="773"/>
      <c r="AL1040" s="773"/>
      <c r="AM1040" s="773"/>
      <c r="AN1040" s="773"/>
      <c r="AO1040" s="773"/>
      <c r="AP1040" s="773"/>
      <c r="AQ1040" s="773"/>
      <c r="AR1040" s="773"/>
      <c r="AS1040" s="773"/>
      <c r="AT1040" s="773"/>
      <c r="AU1040" s="773"/>
      <c r="AV1040" s="773"/>
      <c r="AW1040" s="773"/>
      <c r="AX1040" s="773"/>
      <c r="AY1040" s="773"/>
      <c r="AZ1040" s="773"/>
      <c r="BA1040" s="773"/>
      <c r="BB1040" s="773"/>
      <c r="BC1040" s="773"/>
      <c r="BD1040" s="773"/>
      <c r="BE1040" s="773"/>
      <c r="BF1040" s="773"/>
      <c r="BG1040" s="773"/>
      <c r="BH1040" s="773"/>
      <c r="BI1040" s="773"/>
      <c r="BJ1040" s="773"/>
      <c r="BK1040" s="773"/>
      <c r="BL1040" s="773"/>
      <c r="BM1040" s="773"/>
      <c r="BN1040" s="773"/>
      <c r="BO1040" s="773"/>
      <c r="BP1040" s="773"/>
      <c r="BQ1040" s="773"/>
      <c r="BR1040" s="773"/>
      <c r="BS1040" s="773"/>
      <c r="BT1040" s="773"/>
      <c r="BU1040" s="773"/>
      <c r="BV1040" s="773"/>
      <c r="BW1040" s="773"/>
      <c r="BX1040" s="773"/>
      <c r="BY1040" s="773"/>
      <c r="BZ1040" s="773"/>
      <c r="CA1040" s="773"/>
      <c r="CB1040" s="773"/>
      <c r="CC1040" s="773"/>
      <c r="CD1040" s="773"/>
      <c r="CE1040" s="773"/>
      <c r="CF1040" s="773"/>
      <c r="CG1040" s="773"/>
      <c r="CH1040" s="773"/>
      <c r="CI1040" s="773"/>
      <c r="CJ1040" s="773"/>
      <c r="CK1040" s="773"/>
      <c r="CL1040" s="773"/>
      <c r="CM1040" s="773"/>
      <c r="CN1040" s="773"/>
      <c r="CO1040" s="773"/>
      <c r="CP1040" s="773"/>
      <c r="CQ1040" s="773"/>
      <c r="CR1040" s="773"/>
      <c r="CS1040" s="773"/>
      <c r="CT1040" s="773"/>
      <c r="CU1040" s="773"/>
      <c r="CV1040" s="773"/>
      <c r="CW1040" s="773"/>
      <c r="CX1040" s="773"/>
      <c r="CY1040" s="773"/>
      <c r="CZ1040" s="773"/>
      <c r="DA1040" s="773"/>
      <c r="DB1040" s="773"/>
      <c r="DC1040" s="773"/>
      <c r="DD1040" s="773"/>
      <c r="DE1040" s="773"/>
      <c r="DF1040" s="773"/>
      <c r="DG1040" s="773"/>
      <c r="DH1040" s="773"/>
      <c r="DI1040" s="773"/>
      <c r="DJ1040" s="773"/>
      <c r="DK1040" s="773"/>
      <c r="DL1040" s="773"/>
      <c r="DM1040" s="773"/>
      <c r="DN1040" s="773"/>
      <c r="DO1040" s="773"/>
      <c r="DP1040" s="773"/>
      <c r="DQ1040" s="773"/>
      <c r="DR1040" s="773"/>
      <c r="DS1040" s="773"/>
      <c r="DT1040" s="773"/>
      <c r="DU1040" s="773"/>
      <c r="DV1040" s="773"/>
      <c r="DW1040" s="773"/>
      <c r="DX1040" s="773"/>
      <c r="DY1040" s="773"/>
      <c r="DZ1040" s="773"/>
      <c r="EA1040" s="773"/>
      <c r="EB1040" s="773"/>
      <c r="EC1040" s="773"/>
      <c r="ED1040" s="773"/>
      <c r="EE1040" s="773"/>
      <c r="EF1040" s="773"/>
      <c r="EG1040" s="773"/>
      <c r="EH1040" s="773"/>
      <c r="EI1040" s="773"/>
      <c r="EJ1040" s="773"/>
      <c r="EK1040" s="773"/>
      <c r="EL1040" s="773"/>
      <c r="EM1040" s="773"/>
      <c r="EN1040" s="773"/>
      <c r="EO1040" s="773"/>
      <c r="EP1040" s="773"/>
      <c r="EQ1040" s="773"/>
      <c r="ER1040" s="773"/>
      <c r="ES1040" s="773"/>
      <c r="ET1040" s="773"/>
      <c r="EU1040" s="773"/>
      <c r="EV1040" s="773"/>
      <c r="EW1040" s="773"/>
      <c r="EX1040" s="773"/>
      <c r="EY1040" s="773"/>
      <c r="EZ1040" s="773"/>
      <c r="FA1040" s="773"/>
      <c r="FB1040" s="773"/>
      <c r="FC1040" s="773"/>
      <c r="FD1040" s="773"/>
      <c r="FE1040" s="773"/>
      <c r="FF1040" s="773"/>
      <c r="FG1040" s="773"/>
      <c r="FH1040" s="773"/>
      <c r="FI1040" s="773"/>
      <c r="FJ1040" s="773"/>
      <c r="FK1040" s="773"/>
      <c r="FL1040" s="773"/>
      <c r="FM1040" s="773"/>
      <c r="FN1040" s="773"/>
      <c r="FO1040" s="773"/>
      <c r="FP1040" s="773"/>
      <c r="FQ1040" s="773"/>
      <c r="FR1040" s="773"/>
      <c r="FS1040" s="773"/>
      <c r="FT1040" s="773"/>
      <c r="FU1040" s="773"/>
      <c r="FV1040" s="773"/>
      <c r="FW1040" s="773"/>
      <c r="FX1040" s="773"/>
      <c r="FY1040" s="773"/>
      <c r="FZ1040" s="773"/>
      <c r="GA1040" s="773"/>
      <c r="GB1040" s="773"/>
      <c r="GC1040" s="773"/>
      <c r="GD1040" s="773"/>
      <c r="GE1040" s="773"/>
      <c r="GF1040" s="773"/>
      <c r="GG1040" s="773"/>
      <c r="GH1040" s="773"/>
      <c r="GI1040" s="773"/>
      <c r="GJ1040" s="773"/>
      <c r="GK1040" s="773"/>
      <c r="GL1040" s="773"/>
      <c r="GM1040" s="773"/>
      <c r="GN1040" s="773"/>
      <c r="GO1040" s="773"/>
      <c r="GP1040" s="773"/>
      <c r="GQ1040" s="773"/>
      <c r="GR1040" s="773"/>
      <c r="GS1040" s="773"/>
      <c r="GT1040" s="773"/>
      <c r="GU1040" s="773"/>
      <c r="GV1040" s="773"/>
      <c r="GW1040" s="773"/>
      <c r="GX1040" s="773"/>
      <c r="GY1040" s="773"/>
      <c r="GZ1040" s="773"/>
      <c r="HA1040" s="773"/>
      <c r="HB1040" s="773"/>
      <c r="HC1040" s="773"/>
      <c r="HD1040" s="773"/>
      <c r="HE1040" s="773"/>
      <c r="HF1040" s="773"/>
      <c r="HG1040" s="773"/>
      <c r="HH1040" s="773"/>
      <c r="HI1040" s="773"/>
      <c r="HJ1040" s="773"/>
      <c r="HK1040" s="773"/>
      <c r="HL1040" s="773"/>
      <c r="HM1040" s="773"/>
      <c r="HN1040" s="773"/>
      <c r="HO1040" s="773"/>
      <c r="HP1040" s="773"/>
      <c r="HQ1040" s="773"/>
      <c r="HR1040" s="773"/>
      <c r="HS1040" s="773"/>
      <c r="HT1040" s="773"/>
      <c r="HU1040" s="773"/>
      <c r="HV1040" s="773"/>
      <c r="HW1040" s="773"/>
      <c r="HX1040" s="773"/>
      <c r="HY1040" s="773"/>
      <c r="HZ1040" s="773"/>
      <c r="IA1040" s="773"/>
      <c r="IB1040" s="773"/>
      <c r="IC1040" s="773"/>
      <c r="ID1040" s="773"/>
      <c r="IE1040" s="773"/>
      <c r="IF1040" s="773"/>
      <c r="IG1040" s="773"/>
      <c r="IH1040" s="773"/>
      <c r="II1040" s="773"/>
      <c r="IJ1040" s="773"/>
      <c r="IK1040" s="773"/>
      <c r="IL1040" s="773"/>
      <c r="IM1040" s="773"/>
      <c r="IN1040" s="773"/>
      <c r="IO1040" s="773"/>
      <c r="IP1040" s="773"/>
      <c r="IQ1040" s="773"/>
      <c r="IR1040" s="773"/>
    </row>
    <row r="1041" spans="1:252" ht="13.5" x14ac:dyDescent="0.2">
      <c r="A1041" s="606">
        <v>110</v>
      </c>
      <c r="B1041" s="637" t="s">
        <v>2128</v>
      </c>
      <c r="C1041" s="660" t="s">
        <v>701</v>
      </c>
      <c r="D1041" s="575">
        <v>4</v>
      </c>
      <c r="E1041" s="575">
        <v>2005</v>
      </c>
      <c r="F1041" s="1074">
        <v>148.90600000000001</v>
      </c>
      <c r="G1041" s="784">
        <f t="shared" si="33"/>
        <v>148.90600000000001</v>
      </c>
      <c r="H1041" s="1075">
        <v>100</v>
      </c>
      <c r="I1041" s="784">
        <f t="shared" si="34"/>
        <v>0</v>
      </c>
      <c r="J1041" s="635"/>
      <c r="K1041" s="693"/>
      <c r="L1041" s="693"/>
      <c r="M1041" s="635"/>
      <c r="N1041" s="693"/>
      <c r="O1041" s="693"/>
      <c r="P1041" s="1841"/>
      <c r="Q1041" s="773"/>
      <c r="R1041" s="773"/>
      <c r="S1041" s="773"/>
      <c r="T1041" s="773"/>
      <c r="U1041" s="773"/>
      <c r="V1041" s="773"/>
      <c r="W1041" s="773"/>
      <c r="X1041" s="773"/>
      <c r="Y1041" s="773"/>
      <c r="Z1041" s="773"/>
      <c r="AA1041" s="773"/>
      <c r="AB1041" s="773"/>
      <c r="AC1041" s="773"/>
      <c r="AD1041" s="773"/>
      <c r="AE1041" s="773"/>
      <c r="AF1041" s="773"/>
      <c r="AG1041" s="773"/>
      <c r="AH1041" s="773"/>
      <c r="AI1041" s="773"/>
      <c r="AJ1041" s="773"/>
      <c r="AK1041" s="773"/>
      <c r="AL1041" s="773"/>
      <c r="AM1041" s="773"/>
      <c r="AN1041" s="773"/>
      <c r="AO1041" s="773"/>
      <c r="AP1041" s="773"/>
      <c r="AQ1041" s="773"/>
      <c r="AR1041" s="773"/>
      <c r="AS1041" s="773"/>
      <c r="AT1041" s="773"/>
      <c r="AU1041" s="773"/>
      <c r="AV1041" s="773"/>
      <c r="AW1041" s="773"/>
      <c r="AX1041" s="773"/>
      <c r="AY1041" s="773"/>
      <c r="AZ1041" s="773"/>
      <c r="BA1041" s="773"/>
      <c r="BB1041" s="773"/>
      <c r="BC1041" s="773"/>
      <c r="BD1041" s="773"/>
      <c r="BE1041" s="773"/>
      <c r="BF1041" s="773"/>
      <c r="BG1041" s="773"/>
      <c r="BH1041" s="773"/>
      <c r="BI1041" s="773"/>
      <c r="BJ1041" s="773"/>
      <c r="BK1041" s="773"/>
      <c r="BL1041" s="773"/>
      <c r="BM1041" s="773"/>
      <c r="BN1041" s="773"/>
      <c r="BO1041" s="773"/>
      <c r="BP1041" s="773"/>
      <c r="BQ1041" s="773"/>
      <c r="BR1041" s="773"/>
      <c r="BS1041" s="773"/>
      <c r="BT1041" s="773"/>
      <c r="BU1041" s="773"/>
      <c r="BV1041" s="773"/>
      <c r="BW1041" s="773"/>
      <c r="BX1041" s="773"/>
      <c r="BY1041" s="773"/>
      <c r="BZ1041" s="773"/>
      <c r="CA1041" s="773"/>
      <c r="CB1041" s="773"/>
      <c r="CC1041" s="773"/>
      <c r="CD1041" s="773"/>
      <c r="CE1041" s="773"/>
      <c r="CF1041" s="773"/>
      <c r="CG1041" s="773"/>
      <c r="CH1041" s="773"/>
      <c r="CI1041" s="773"/>
      <c r="CJ1041" s="773"/>
      <c r="CK1041" s="773"/>
      <c r="CL1041" s="773"/>
      <c r="CM1041" s="773"/>
      <c r="CN1041" s="773"/>
      <c r="CO1041" s="773"/>
      <c r="CP1041" s="773"/>
      <c r="CQ1041" s="773"/>
      <c r="CR1041" s="773"/>
      <c r="CS1041" s="773"/>
      <c r="CT1041" s="773"/>
      <c r="CU1041" s="773"/>
      <c r="CV1041" s="773"/>
      <c r="CW1041" s="773"/>
      <c r="CX1041" s="773"/>
      <c r="CY1041" s="773"/>
      <c r="CZ1041" s="773"/>
      <c r="DA1041" s="773"/>
      <c r="DB1041" s="773"/>
      <c r="DC1041" s="773"/>
      <c r="DD1041" s="773"/>
      <c r="DE1041" s="773"/>
      <c r="DF1041" s="773"/>
      <c r="DG1041" s="773"/>
      <c r="DH1041" s="773"/>
      <c r="DI1041" s="773"/>
      <c r="DJ1041" s="773"/>
      <c r="DK1041" s="773"/>
      <c r="DL1041" s="773"/>
      <c r="DM1041" s="773"/>
      <c r="DN1041" s="773"/>
      <c r="DO1041" s="773"/>
      <c r="DP1041" s="773"/>
      <c r="DQ1041" s="773"/>
      <c r="DR1041" s="773"/>
      <c r="DS1041" s="773"/>
      <c r="DT1041" s="773"/>
      <c r="DU1041" s="773"/>
      <c r="DV1041" s="773"/>
      <c r="DW1041" s="773"/>
      <c r="DX1041" s="773"/>
      <c r="DY1041" s="773"/>
      <c r="DZ1041" s="773"/>
      <c r="EA1041" s="773"/>
      <c r="EB1041" s="773"/>
      <c r="EC1041" s="773"/>
      <c r="ED1041" s="773"/>
      <c r="EE1041" s="773"/>
      <c r="EF1041" s="773"/>
      <c r="EG1041" s="773"/>
      <c r="EH1041" s="773"/>
      <c r="EI1041" s="773"/>
      <c r="EJ1041" s="773"/>
      <c r="EK1041" s="773"/>
      <c r="EL1041" s="773"/>
      <c r="EM1041" s="773"/>
      <c r="EN1041" s="773"/>
      <c r="EO1041" s="773"/>
      <c r="EP1041" s="773"/>
      <c r="EQ1041" s="773"/>
      <c r="ER1041" s="773"/>
      <c r="ES1041" s="773"/>
      <c r="ET1041" s="773"/>
      <c r="EU1041" s="773"/>
      <c r="EV1041" s="773"/>
      <c r="EW1041" s="773"/>
      <c r="EX1041" s="773"/>
      <c r="EY1041" s="773"/>
      <c r="EZ1041" s="773"/>
      <c r="FA1041" s="773"/>
      <c r="FB1041" s="773"/>
      <c r="FC1041" s="773"/>
      <c r="FD1041" s="773"/>
      <c r="FE1041" s="773"/>
      <c r="FF1041" s="773"/>
      <c r="FG1041" s="773"/>
      <c r="FH1041" s="773"/>
      <c r="FI1041" s="773"/>
      <c r="FJ1041" s="773"/>
      <c r="FK1041" s="773"/>
      <c r="FL1041" s="773"/>
      <c r="FM1041" s="773"/>
      <c r="FN1041" s="773"/>
      <c r="FO1041" s="773"/>
      <c r="FP1041" s="773"/>
      <c r="FQ1041" s="773"/>
      <c r="FR1041" s="773"/>
      <c r="FS1041" s="773"/>
      <c r="FT1041" s="773"/>
      <c r="FU1041" s="773"/>
      <c r="FV1041" s="773"/>
      <c r="FW1041" s="773"/>
      <c r="FX1041" s="773"/>
      <c r="FY1041" s="773"/>
      <c r="FZ1041" s="773"/>
      <c r="GA1041" s="773"/>
      <c r="GB1041" s="773"/>
      <c r="GC1041" s="773"/>
      <c r="GD1041" s="773"/>
      <c r="GE1041" s="773"/>
      <c r="GF1041" s="773"/>
      <c r="GG1041" s="773"/>
      <c r="GH1041" s="773"/>
      <c r="GI1041" s="773"/>
      <c r="GJ1041" s="773"/>
      <c r="GK1041" s="773"/>
      <c r="GL1041" s="773"/>
      <c r="GM1041" s="773"/>
      <c r="GN1041" s="773"/>
      <c r="GO1041" s="773"/>
      <c r="GP1041" s="773"/>
      <c r="GQ1041" s="773"/>
      <c r="GR1041" s="773"/>
      <c r="GS1041" s="773"/>
      <c r="GT1041" s="773"/>
      <c r="GU1041" s="773"/>
      <c r="GV1041" s="773"/>
      <c r="GW1041" s="773"/>
      <c r="GX1041" s="773"/>
      <c r="GY1041" s="773"/>
      <c r="GZ1041" s="773"/>
      <c r="HA1041" s="773"/>
      <c r="HB1041" s="773"/>
      <c r="HC1041" s="773"/>
      <c r="HD1041" s="773"/>
      <c r="HE1041" s="773"/>
      <c r="HF1041" s="773"/>
      <c r="HG1041" s="773"/>
      <c r="HH1041" s="773"/>
      <c r="HI1041" s="773"/>
      <c r="HJ1041" s="773"/>
      <c r="HK1041" s="773"/>
      <c r="HL1041" s="773"/>
      <c r="HM1041" s="773"/>
      <c r="HN1041" s="773"/>
      <c r="HO1041" s="773"/>
      <c r="HP1041" s="773"/>
      <c r="HQ1041" s="773"/>
      <c r="HR1041" s="773"/>
      <c r="HS1041" s="773"/>
      <c r="HT1041" s="773"/>
      <c r="HU1041" s="773"/>
      <c r="HV1041" s="773"/>
      <c r="HW1041" s="773"/>
      <c r="HX1041" s="773"/>
      <c r="HY1041" s="773"/>
      <c r="HZ1041" s="773"/>
      <c r="IA1041" s="773"/>
      <c r="IB1041" s="773"/>
      <c r="IC1041" s="773"/>
      <c r="ID1041" s="773"/>
      <c r="IE1041" s="773"/>
      <c r="IF1041" s="773"/>
      <c r="IG1041" s="773"/>
      <c r="IH1041" s="773"/>
      <c r="II1041" s="773"/>
      <c r="IJ1041" s="773"/>
      <c r="IK1041" s="773"/>
      <c r="IL1041" s="773"/>
      <c r="IM1041" s="773"/>
      <c r="IN1041" s="773"/>
      <c r="IO1041" s="773"/>
      <c r="IP1041" s="773"/>
      <c r="IQ1041" s="773"/>
      <c r="IR1041" s="773"/>
    </row>
    <row r="1042" spans="1:252" ht="13.5" x14ac:dyDescent="0.2">
      <c r="A1042" s="606">
        <v>111</v>
      </c>
      <c r="B1042" s="637" t="s">
        <v>2129</v>
      </c>
      <c r="C1042" s="660" t="s">
        <v>701</v>
      </c>
      <c r="D1042" s="575">
        <v>9</v>
      </c>
      <c r="E1042" s="575">
        <v>2005</v>
      </c>
      <c r="F1042" s="1074">
        <v>327.33699999999999</v>
      </c>
      <c r="G1042" s="784">
        <f t="shared" si="33"/>
        <v>327.33699999999999</v>
      </c>
      <c r="H1042" s="1075">
        <v>100</v>
      </c>
      <c r="I1042" s="784">
        <f t="shared" si="34"/>
        <v>0</v>
      </c>
      <c r="J1042" s="635"/>
      <c r="K1042" s="693"/>
      <c r="L1042" s="693"/>
      <c r="M1042" s="635"/>
      <c r="N1042" s="693"/>
      <c r="O1042" s="693"/>
      <c r="P1042" s="1841"/>
      <c r="Q1042" s="773"/>
      <c r="R1042" s="773"/>
      <c r="S1042" s="773"/>
      <c r="T1042" s="773"/>
      <c r="U1042" s="773"/>
      <c r="V1042" s="773"/>
      <c r="W1042" s="773"/>
      <c r="X1042" s="773"/>
      <c r="Y1042" s="773"/>
      <c r="Z1042" s="773"/>
      <c r="AA1042" s="773"/>
      <c r="AB1042" s="773"/>
      <c r="AC1042" s="773"/>
      <c r="AD1042" s="773"/>
      <c r="AE1042" s="773"/>
      <c r="AF1042" s="773"/>
      <c r="AG1042" s="773"/>
      <c r="AH1042" s="773"/>
      <c r="AI1042" s="773"/>
      <c r="AJ1042" s="773"/>
      <c r="AK1042" s="773"/>
      <c r="AL1042" s="773"/>
      <c r="AM1042" s="773"/>
      <c r="AN1042" s="773"/>
      <c r="AO1042" s="773"/>
      <c r="AP1042" s="773"/>
      <c r="AQ1042" s="773"/>
      <c r="AR1042" s="773"/>
      <c r="AS1042" s="773"/>
      <c r="AT1042" s="773"/>
      <c r="AU1042" s="773"/>
      <c r="AV1042" s="773"/>
      <c r="AW1042" s="773"/>
      <c r="AX1042" s="773"/>
      <c r="AY1042" s="773"/>
      <c r="AZ1042" s="773"/>
      <c r="BA1042" s="773"/>
      <c r="BB1042" s="773"/>
      <c r="BC1042" s="773"/>
      <c r="BD1042" s="773"/>
      <c r="BE1042" s="773"/>
      <c r="BF1042" s="773"/>
      <c r="BG1042" s="773"/>
      <c r="BH1042" s="773"/>
      <c r="BI1042" s="773"/>
      <c r="BJ1042" s="773"/>
      <c r="BK1042" s="773"/>
      <c r="BL1042" s="773"/>
      <c r="BM1042" s="773"/>
      <c r="BN1042" s="773"/>
      <c r="BO1042" s="773"/>
      <c r="BP1042" s="773"/>
      <c r="BQ1042" s="773"/>
      <c r="BR1042" s="773"/>
      <c r="BS1042" s="773"/>
      <c r="BT1042" s="773"/>
      <c r="BU1042" s="773"/>
      <c r="BV1042" s="773"/>
      <c r="BW1042" s="773"/>
      <c r="BX1042" s="773"/>
      <c r="BY1042" s="773"/>
      <c r="BZ1042" s="773"/>
      <c r="CA1042" s="773"/>
      <c r="CB1042" s="773"/>
      <c r="CC1042" s="773"/>
      <c r="CD1042" s="773"/>
      <c r="CE1042" s="773"/>
      <c r="CF1042" s="773"/>
      <c r="CG1042" s="773"/>
      <c r="CH1042" s="773"/>
      <c r="CI1042" s="773"/>
      <c r="CJ1042" s="773"/>
      <c r="CK1042" s="773"/>
      <c r="CL1042" s="773"/>
      <c r="CM1042" s="773"/>
      <c r="CN1042" s="773"/>
      <c r="CO1042" s="773"/>
      <c r="CP1042" s="773"/>
      <c r="CQ1042" s="773"/>
      <c r="CR1042" s="773"/>
      <c r="CS1042" s="773"/>
      <c r="CT1042" s="773"/>
      <c r="CU1042" s="773"/>
      <c r="CV1042" s="773"/>
      <c r="CW1042" s="773"/>
      <c r="CX1042" s="773"/>
      <c r="CY1042" s="773"/>
      <c r="CZ1042" s="773"/>
      <c r="DA1042" s="773"/>
      <c r="DB1042" s="773"/>
      <c r="DC1042" s="773"/>
      <c r="DD1042" s="773"/>
      <c r="DE1042" s="773"/>
      <c r="DF1042" s="773"/>
      <c r="DG1042" s="773"/>
      <c r="DH1042" s="773"/>
      <c r="DI1042" s="773"/>
      <c r="DJ1042" s="773"/>
      <c r="DK1042" s="773"/>
      <c r="DL1042" s="773"/>
      <c r="DM1042" s="773"/>
      <c r="DN1042" s="773"/>
      <c r="DO1042" s="773"/>
      <c r="DP1042" s="773"/>
      <c r="DQ1042" s="773"/>
      <c r="DR1042" s="773"/>
      <c r="DS1042" s="773"/>
      <c r="DT1042" s="773"/>
      <c r="DU1042" s="773"/>
      <c r="DV1042" s="773"/>
      <c r="DW1042" s="773"/>
      <c r="DX1042" s="773"/>
      <c r="DY1042" s="773"/>
      <c r="DZ1042" s="773"/>
      <c r="EA1042" s="773"/>
      <c r="EB1042" s="773"/>
      <c r="EC1042" s="773"/>
      <c r="ED1042" s="773"/>
      <c r="EE1042" s="773"/>
      <c r="EF1042" s="773"/>
      <c r="EG1042" s="773"/>
      <c r="EH1042" s="773"/>
      <c r="EI1042" s="773"/>
      <c r="EJ1042" s="773"/>
      <c r="EK1042" s="773"/>
      <c r="EL1042" s="773"/>
      <c r="EM1042" s="773"/>
      <c r="EN1042" s="773"/>
      <c r="EO1042" s="773"/>
      <c r="EP1042" s="773"/>
      <c r="EQ1042" s="773"/>
      <c r="ER1042" s="773"/>
      <c r="ES1042" s="773"/>
      <c r="ET1042" s="773"/>
      <c r="EU1042" s="773"/>
      <c r="EV1042" s="773"/>
      <c r="EW1042" s="773"/>
      <c r="EX1042" s="773"/>
      <c r="EY1042" s="773"/>
      <c r="EZ1042" s="773"/>
      <c r="FA1042" s="773"/>
      <c r="FB1042" s="773"/>
      <c r="FC1042" s="773"/>
      <c r="FD1042" s="773"/>
      <c r="FE1042" s="773"/>
      <c r="FF1042" s="773"/>
      <c r="FG1042" s="773"/>
      <c r="FH1042" s="773"/>
      <c r="FI1042" s="773"/>
      <c r="FJ1042" s="773"/>
      <c r="FK1042" s="773"/>
      <c r="FL1042" s="773"/>
      <c r="FM1042" s="773"/>
      <c r="FN1042" s="773"/>
      <c r="FO1042" s="773"/>
      <c r="FP1042" s="773"/>
      <c r="FQ1042" s="773"/>
      <c r="FR1042" s="773"/>
      <c r="FS1042" s="773"/>
      <c r="FT1042" s="773"/>
      <c r="FU1042" s="773"/>
      <c r="FV1042" s="773"/>
      <c r="FW1042" s="773"/>
      <c r="FX1042" s="773"/>
      <c r="FY1042" s="773"/>
      <c r="FZ1042" s="773"/>
      <c r="GA1042" s="773"/>
      <c r="GB1042" s="773"/>
      <c r="GC1042" s="773"/>
      <c r="GD1042" s="773"/>
      <c r="GE1042" s="773"/>
      <c r="GF1042" s="773"/>
      <c r="GG1042" s="773"/>
      <c r="GH1042" s="773"/>
      <c r="GI1042" s="773"/>
      <c r="GJ1042" s="773"/>
      <c r="GK1042" s="773"/>
      <c r="GL1042" s="773"/>
      <c r="GM1042" s="773"/>
      <c r="GN1042" s="773"/>
      <c r="GO1042" s="773"/>
      <c r="GP1042" s="773"/>
      <c r="GQ1042" s="773"/>
      <c r="GR1042" s="773"/>
      <c r="GS1042" s="773"/>
      <c r="GT1042" s="773"/>
      <c r="GU1042" s="773"/>
      <c r="GV1042" s="773"/>
      <c r="GW1042" s="773"/>
      <c r="GX1042" s="773"/>
      <c r="GY1042" s="773"/>
      <c r="GZ1042" s="773"/>
      <c r="HA1042" s="773"/>
      <c r="HB1042" s="773"/>
      <c r="HC1042" s="773"/>
      <c r="HD1042" s="773"/>
      <c r="HE1042" s="773"/>
      <c r="HF1042" s="773"/>
      <c r="HG1042" s="773"/>
      <c r="HH1042" s="773"/>
      <c r="HI1042" s="773"/>
      <c r="HJ1042" s="773"/>
      <c r="HK1042" s="773"/>
      <c r="HL1042" s="773"/>
      <c r="HM1042" s="773"/>
      <c r="HN1042" s="773"/>
      <c r="HO1042" s="773"/>
      <c r="HP1042" s="773"/>
      <c r="HQ1042" s="773"/>
      <c r="HR1042" s="773"/>
      <c r="HS1042" s="773"/>
      <c r="HT1042" s="773"/>
      <c r="HU1042" s="773"/>
      <c r="HV1042" s="773"/>
      <c r="HW1042" s="773"/>
      <c r="HX1042" s="773"/>
      <c r="HY1042" s="773"/>
      <c r="HZ1042" s="773"/>
      <c r="IA1042" s="773"/>
      <c r="IB1042" s="773"/>
      <c r="IC1042" s="773"/>
      <c r="ID1042" s="773"/>
      <c r="IE1042" s="773"/>
      <c r="IF1042" s="773"/>
      <c r="IG1042" s="773"/>
      <c r="IH1042" s="773"/>
      <c r="II1042" s="773"/>
      <c r="IJ1042" s="773"/>
      <c r="IK1042" s="773"/>
      <c r="IL1042" s="773"/>
      <c r="IM1042" s="773"/>
      <c r="IN1042" s="773"/>
      <c r="IO1042" s="773"/>
      <c r="IP1042" s="773"/>
      <c r="IQ1042" s="773"/>
      <c r="IR1042" s="773"/>
    </row>
    <row r="1043" spans="1:252" ht="13.5" x14ac:dyDescent="0.2">
      <c r="A1043" s="606">
        <v>112</v>
      </c>
      <c r="B1043" s="637" t="s">
        <v>2129</v>
      </c>
      <c r="C1043" s="660" t="s">
        <v>701</v>
      </c>
      <c r="D1043" s="575">
        <v>1</v>
      </c>
      <c r="E1043" s="575">
        <v>2006</v>
      </c>
      <c r="F1043" s="1074">
        <v>34.634</v>
      </c>
      <c r="G1043" s="784">
        <f t="shared" si="33"/>
        <v>34.634</v>
      </c>
      <c r="H1043" s="1075">
        <v>100</v>
      </c>
      <c r="I1043" s="784">
        <f t="shared" si="34"/>
        <v>0</v>
      </c>
      <c r="J1043" s="635"/>
      <c r="K1043" s="693"/>
      <c r="L1043" s="693"/>
      <c r="M1043" s="635"/>
      <c r="N1043" s="693"/>
      <c r="O1043" s="693"/>
      <c r="P1043" s="1841"/>
      <c r="Q1043" s="773"/>
      <c r="R1043" s="773"/>
      <c r="S1043" s="773"/>
      <c r="T1043" s="773"/>
      <c r="U1043" s="773"/>
      <c r="V1043" s="773"/>
      <c r="W1043" s="773"/>
      <c r="X1043" s="773"/>
      <c r="Y1043" s="773"/>
      <c r="Z1043" s="773"/>
      <c r="AA1043" s="773"/>
      <c r="AB1043" s="773"/>
      <c r="AC1043" s="773"/>
      <c r="AD1043" s="773"/>
      <c r="AE1043" s="773"/>
      <c r="AF1043" s="773"/>
      <c r="AG1043" s="773"/>
      <c r="AH1043" s="773"/>
      <c r="AI1043" s="773"/>
      <c r="AJ1043" s="773"/>
      <c r="AK1043" s="773"/>
      <c r="AL1043" s="773"/>
      <c r="AM1043" s="773"/>
      <c r="AN1043" s="773"/>
      <c r="AO1043" s="773"/>
      <c r="AP1043" s="773"/>
      <c r="AQ1043" s="773"/>
      <c r="AR1043" s="773"/>
      <c r="AS1043" s="773"/>
      <c r="AT1043" s="773"/>
      <c r="AU1043" s="773"/>
      <c r="AV1043" s="773"/>
      <c r="AW1043" s="773"/>
      <c r="AX1043" s="773"/>
      <c r="AY1043" s="773"/>
      <c r="AZ1043" s="773"/>
      <c r="BA1043" s="773"/>
      <c r="BB1043" s="773"/>
      <c r="BC1043" s="773"/>
      <c r="BD1043" s="773"/>
      <c r="BE1043" s="773"/>
      <c r="BF1043" s="773"/>
      <c r="BG1043" s="773"/>
      <c r="BH1043" s="773"/>
      <c r="BI1043" s="773"/>
      <c r="BJ1043" s="773"/>
      <c r="BK1043" s="773"/>
      <c r="BL1043" s="773"/>
      <c r="BM1043" s="773"/>
      <c r="BN1043" s="773"/>
      <c r="BO1043" s="773"/>
      <c r="BP1043" s="773"/>
      <c r="BQ1043" s="773"/>
      <c r="BR1043" s="773"/>
      <c r="BS1043" s="773"/>
      <c r="BT1043" s="773"/>
      <c r="BU1043" s="773"/>
      <c r="BV1043" s="773"/>
      <c r="BW1043" s="773"/>
      <c r="BX1043" s="773"/>
      <c r="BY1043" s="773"/>
      <c r="BZ1043" s="773"/>
      <c r="CA1043" s="773"/>
      <c r="CB1043" s="773"/>
      <c r="CC1043" s="773"/>
      <c r="CD1043" s="773"/>
      <c r="CE1043" s="773"/>
      <c r="CF1043" s="773"/>
      <c r="CG1043" s="773"/>
      <c r="CH1043" s="773"/>
      <c r="CI1043" s="773"/>
      <c r="CJ1043" s="773"/>
      <c r="CK1043" s="773"/>
      <c r="CL1043" s="773"/>
      <c r="CM1043" s="773"/>
      <c r="CN1043" s="773"/>
      <c r="CO1043" s="773"/>
      <c r="CP1043" s="773"/>
      <c r="CQ1043" s="773"/>
      <c r="CR1043" s="773"/>
      <c r="CS1043" s="773"/>
      <c r="CT1043" s="773"/>
      <c r="CU1043" s="773"/>
      <c r="CV1043" s="773"/>
      <c r="CW1043" s="773"/>
      <c r="CX1043" s="773"/>
      <c r="CY1043" s="773"/>
      <c r="CZ1043" s="773"/>
      <c r="DA1043" s="773"/>
      <c r="DB1043" s="773"/>
      <c r="DC1043" s="773"/>
      <c r="DD1043" s="773"/>
      <c r="DE1043" s="773"/>
      <c r="DF1043" s="773"/>
      <c r="DG1043" s="773"/>
      <c r="DH1043" s="773"/>
      <c r="DI1043" s="773"/>
      <c r="DJ1043" s="773"/>
      <c r="DK1043" s="773"/>
      <c r="DL1043" s="773"/>
      <c r="DM1043" s="773"/>
      <c r="DN1043" s="773"/>
      <c r="DO1043" s="773"/>
      <c r="DP1043" s="773"/>
      <c r="DQ1043" s="773"/>
      <c r="DR1043" s="773"/>
      <c r="DS1043" s="773"/>
      <c r="DT1043" s="773"/>
      <c r="DU1043" s="773"/>
      <c r="DV1043" s="773"/>
      <c r="DW1043" s="773"/>
      <c r="DX1043" s="773"/>
      <c r="DY1043" s="773"/>
      <c r="DZ1043" s="773"/>
      <c r="EA1043" s="773"/>
      <c r="EB1043" s="773"/>
      <c r="EC1043" s="773"/>
      <c r="ED1043" s="773"/>
      <c r="EE1043" s="773"/>
      <c r="EF1043" s="773"/>
      <c r="EG1043" s="773"/>
      <c r="EH1043" s="773"/>
      <c r="EI1043" s="773"/>
      <c r="EJ1043" s="773"/>
      <c r="EK1043" s="773"/>
      <c r="EL1043" s="773"/>
      <c r="EM1043" s="773"/>
      <c r="EN1043" s="773"/>
      <c r="EO1043" s="773"/>
      <c r="EP1043" s="773"/>
      <c r="EQ1043" s="773"/>
      <c r="ER1043" s="773"/>
      <c r="ES1043" s="773"/>
      <c r="ET1043" s="773"/>
      <c r="EU1043" s="773"/>
      <c r="EV1043" s="773"/>
      <c r="EW1043" s="773"/>
      <c r="EX1043" s="773"/>
      <c r="EY1043" s="773"/>
      <c r="EZ1043" s="773"/>
      <c r="FA1043" s="773"/>
      <c r="FB1043" s="773"/>
      <c r="FC1043" s="773"/>
      <c r="FD1043" s="773"/>
      <c r="FE1043" s="773"/>
      <c r="FF1043" s="773"/>
      <c r="FG1043" s="773"/>
      <c r="FH1043" s="773"/>
      <c r="FI1043" s="773"/>
      <c r="FJ1043" s="773"/>
      <c r="FK1043" s="773"/>
      <c r="FL1043" s="773"/>
      <c r="FM1043" s="773"/>
      <c r="FN1043" s="773"/>
      <c r="FO1043" s="773"/>
      <c r="FP1043" s="773"/>
      <c r="FQ1043" s="773"/>
      <c r="FR1043" s="773"/>
      <c r="FS1043" s="773"/>
      <c r="FT1043" s="773"/>
      <c r="FU1043" s="773"/>
      <c r="FV1043" s="773"/>
      <c r="FW1043" s="773"/>
      <c r="FX1043" s="773"/>
      <c r="FY1043" s="773"/>
      <c r="FZ1043" s="773"/>
      <c r="GA1043" s="773"/>
      <c r="GB1043" s="773"/>
      <c r="GC1043" s="773"/>
      <c r="GD1043" s="773"/>
      <c r="GE1043" s="773"/>
      <c r="GF1043" s="773"/>
      <c r="GG1043" s="773"/>
      <c r="GH1043" s="773"/>
      <c r="GI1043" s="773"/>
      <c r="GJ1043" s="773"/>
      <c r="GK1043" s="773"/>
      <c r="GL1043" s="773"/>
      <c r="GM1043" s="773"/>
      <c r="GN1043" s="773"/>
      <c r="GO1043" s="773"/>
      <c r="GP1043" s="773"/>
      <c r="GQ1043" s="773"/>
      <c r="GR1043" s="773"/>
      <c r="GS1043" s="773"/>
      <c r="GT1043" s="773"/>
      <c r="GU1043" s="773"/>
      <c r="GV1043" s="773"/>
      <c r="GW1043" s="773"/>
      <c r="GX1043" s="773"/>
      <c r="GY1043" s="773"/>
      <c r="GZ1043" s="773"/>
      <c r="HA1043" s="773"/>
      <c r="HB1043" s="773"/>
      <c r="HC1043" s="773"/>
      <c r="HD1043" s="773"/>
      <c r="HE1043" s="773"/>
      <c r="HF1043" s="773"/>
      <c r="HG1043" s="773"/>
      <c r="HH1043" s="773"/>
      <c r="HI1043" s="773"/>
      <c r="HJ1043" s="773"/>
      <c r="HK1043" s="773"/>
      <c r="HL1043" s="773"/>
      <c r="HM1043" s="773"/>
      <c r="HN1043" s="773"/>
      <c r="HO1043" s="773"/>
      <c r="HP1043" s="773"/>
      <c r="HQ1043" s="773"/>
      <c r="HR1043" s="773"/>
      <c r="HS1043" s="773"/>
      <c r="HT1043" s="773"/>
      <c r="HU1043" s="773"/>
      <c r="HV1043" s="773"/>
      <c r="HW1043" s="773"/>
      <c r="HX1043" s="773"/>
      <c r="HY1043" s="773"/>
      <c r="HZ1043" s="773"/>
      <c r="IA1043" s="773"/>
      <c r="IB1043" s="773"/>
      <c r="IC1043" s="773"/>
      <c r="ID1043" s="773"/>
      <c r="IE1043" s="773"/>
      <c r="IF1043" s="773"/>
      <c r="IG1043" s="773"/>
      <c r="IH1043" s="773"/>
      <c r="II1043" s="773"/>
      <c r="IJ1043" s="773"/>
      <c r="IK1043" s="773"/>
      <c r="IL1043" s="773"/>
      <c r="IM1043" s="773"/>
      <c r="IN1043" s="773"/>
      <c r="IO1043" s="773"/>
      <c r="IP1043" s="773"/>
      <c r="IQ1043" s="773"/>
      <c r="IR1043" s="773"/>
    </row>
    <row r="1044" spans="1:252" ht="13.5" x14ac:dyDescent="0.2">
      <c r="A1044" s="606">
        <v>113</v>
      </c>
      <c r="B1044" s="637" t="s">
        <v>1761</v>
      </c>
      <c r="C1044" s="660" t="s">
        <v>701</v>
      </c>
      <c r="D1044" s="575">
        <v>5</v>
      </c>
      <c r="E1044" s="575">
        <v>2008</v>
      </c>
      <c r="F1044" s="1074">
        <v>221.5</v>
      </c>
      <c r="G1044" s="784">
        <f t="shared" si="33"/>
        <v>221.5</v>
      </c>
      <c r="H1044" s="1075">
        <v>100</v>
      </c>
      <c r="I1044" s="784">
        <f t="shared" si="34"/>
        <v>0</v>
      </c>
      <c r="J1044" s="635"/>
      <c r="K1044" s="693"/>
      <c r="L1044" s="693"/>
      <c r="M1044" s="635"/>
      <c r="N1044" s="693"/>
      <c r="O1044" s="693"/>
      <c r="P1044" s="1841"/>
      <c r="Q1044" s="773"/>
      <c r="R1044" s="773"/>
      <c r="S1044" s="773"/>
      <c r="T1044" s="773"/>
      <c r="U1044" s="773"/>
      <c r="V1044" s="773"/>
      <c r="W1044" s="773"/>
      <c r="X1044" s="773"/>
      <c r="Y1044" s="773"/>
      <c r="Z1044" s="773"/>
      <c r="AA1044" s="773"/>
      <c r="AB1044" s="773"/>
      <c r="AC1044" s="773"/>
      <c r="AD1044" s="773"/>
      <c r="AE1044" s="773"/>
      <c r="AF1044" s="773"/>
      <c r="AG1044" s="773"/>
      <c r="AH1044" s="773"/>
      <c r="AI1044" s="773"/>
      <c r="AJ1044" s="773"/>
      <c r="AK1044" s="773"/>
      <c r="AL1044" s="773"/>
      <c r="AM1044" s="773"/>
      <c r="AN1044" s="773"/>
      <c r="AO1044" s="773"/>
      <c r="AP1044" s="773"/>
      <c r="AQ1044" s="773"/>
      <c r="AR1044" s="773"/>
      <c r="AS1044" s="773"/>
      <c r="AT1044" s="773"/>
      <c r="AU1044" s="773"/>
      <c r="AV1044" s="773"/>
      <c r="AW1044" s="773"/>
      <c r="AX1044" s="773"/>
      <c r="AY1044" s="773"/>
      <c r="AZ1044" s="773"/>
      <c r="BA1044" s="773"/>
      <c r="BB1044" s="773"/>
      <c r="BC1044" s="773"/>
      <c r="BD1044" s="773"/>
      <c r="BE1044" s="773"/>
      <c r="BF1044" s="773"/>
      <c r="BG1044" s="773"/>
      <c r="BH1044" s="773"/>
      <c r="BI1044" s="773"/>
      <c r="BJ1044" s="773"/>
      <c r="BK1044" s="773"/>
      <c r="BL1044" s="773"/>
      <c r="BM1044" s="773"/>
      <c r="BN1044" s="773"/>
      <c r="BO1044" s="773"/>
      <c r="BP1044" s="773"/>
      <c r="BQ1044" s="773"/>
      <c r="BR1044" s="773"/>
      <c r="BS1044" s="773"/>
      <c r="BT1044" s="773"/>
      <c r="BU1044" s="773"/>
      <c r="BV1044" s="773"/>
      <c r="BW1044" s="773"/>
      <c r="BX1044" s="773"/>
      <c r="BY1044" s="773"/>
      <c r="BZ1044" s="773"/>
      <c r="CA1044" s="773"/>
      <c r="CB1044" s="773"/>
      <c r="CC1044" s="773"/>
      <c r="CD1044" s="773"/>
      <c r="CE1044" s="773"/>
      <c r="CF1044" s="773"/>
      <c r="CG1044" s="773"/>
      <c r="CH1044" s="773"/>
      <c r="CI1044" s="773"/>
      <c r="CJ1044" s="773"/>
      <c r="CK1044" s="773"/>
      <c r="CL1044" s="773"/>
      <c r="CM1044" s="773"/>
      <c r="CN1044" s="773"/>
      <c r="CO1044" s="773"/>
      <c r="CP1044" s="773"/>
      <c r="CQ1044" s="773"/>
      <c r="CR1044" s="773"/>
      <c r="CS1044" s="773"/>
      <c r="CT1044" s="773"/>
      <c r="CU1044" s="773"/>
      <c r="CV1044" s="773"/>
      <c r="CW1044" s="773"/>
      <c r="CX1044" s="773"/>
      <c r="CY1044" s="773"/>
      <c r="CZ1044" s="773"/>
      <c r="DA1044" s="773"/>
      <c r="DB1044" s="773"/>
      <c r="DC1044" s="773"/>
      <c r="DD1044" s="773"/>
      <c r="DE1044" s="773"/>
      <c r="DF1044" s="773"/>
      <c r="DG1044" s="773"/>
      <c r="DH1044" s="773"/>
      <c r="DI1044" s="773"/>
      <c r="DJ1044" s="773"/>
      <c r="DK1044" s="773"/>
      <c r="DL1044" s="773"/>
      <c r="DM1044" s="773"/>
      <c r="DN1044" s="773"/>
      <c r="DO1044" s="773"/>
      <c r="DP1044" s="773"/>
      <c r="DQ1044" s="773"/>
      <c r="DR1044" s="773"/>
      <c r="DS1044" s="773"/>
      <c r="DT1044" s="773"/>
      <c r="DU1044" s="773"/>
      <c r="DV1044" s="773"/>
      <c r="DW1044" s="773"/>
      <c r="DX1044" s="773"/>
      <c r="DY1044" s="773"/>
      <c r="DZ1044" s="773"/>
      <c r="EA1044" s="773"/>
      <c r="EB1044" s="773"/>
      <c r="EC1044" s="773"/>
      <c r="ED1044" s="773"/>
      <c r="EE1044" s="773"/>
      <c r="EF1044" s="773"/>
      <c r="EG1044" s="773"/>
      <c r="EH1044" s="773"/>
      <c r="EI1044" s="773"/>
      <c r="EJ1044" s="773"/>
      <c r="EK1044" s="773"/>
      <c r="EL1044" s="773"/>
      <c r="EM1044" s="773"/>
      <c r="EN1044" s="773"/>
      <c r="EO1044" s="773"/>
      <c r="EP1044" s="773"/>
      <c r="EQ1044" s="773"/>
      <c r="ER1044" s="773"/>
      <c r="ES1044" s="773"/>
      <c r="ET1044" s="773"/>
      <c r="EU1044" s="773"/>
      <c r="EV1044" s="773"/>
      <c r="EW1044" s="773"/>
      <c r="EX1044" s="773"/>
      <c r="EY1044" s="773"/>
      <c r="EZ1044" s="773"/>
      <c r="FA1044" s="773"/>
      <c r="FB1044" s="773"/>
      <c r="FC1044" s="773"/>
      <c r="FD1044" s="773"/>
      <c r="FE1044" s="773"/>
      <c r="FF1044" s="773"/>
      <c r="FG1044" s="773"/>
      <c r="FH1044" s="773"/>
      <c r="FI1044" s="773"/>
      <c r="FJ1044" s="773"/>
      <c r="FK1044" s="773"/>
      <c r="FL1044" s="773"/>
      <c r="FM1044" s="773"/>
      <c r="FN1044" s="773"/>
      <c r="FO1044" s="773"/>
      <c r="FP1044" s="773"/>
      <c r="FQ1044" s="773"/>
      <c r="FR1044" s="773"/>
      <c r="FS1044" s="773"/>
      <c r="FT1044" s="773"/>
      <c r="FU1044" s="773"/>
      <c r="FV1044" s="773"/>
      <c r="FW1044" s="773"/>
      <c r="FX1044" s="773"/>
      <c r="FY1044" s="773"/>
      <c r="FZ1044" s="773"/>
      <c r="GA1044" s="773"/>
      <c r="GB1044" s="773"/>
      <c r="GC1044" s="773"/>
      <c r="GD1044" s="773"/>
      <c r="GE1044" s="773"/>
      <c r="GF1044" s="773"/>
      <c r="GG1044" s="773"/>
      <c r="GH1044" s="773"/>
      <c r="GI1044" s="773"/>
      <c r="GJ1044" s="773"/>
      <c r="GK1044" s="773"/>
      <c r="GL1044" s="773"/>
      <c r="GM1044" s="773"/>
      <c r="GN1044" s="773"/>
      <c r="GO1044" s="773"/>
      <c r="GP1044" s="773"/>
      <c r="GQ1044" s="773"/>
      <c r="GR1044" s="773"/>
      <c r="GS1044" s="773"/>
      <c r="GT1044" s="773"/>
      <c r="GU1044" s="773"/>
      <c r="GV1044" s="773"/>
      <c r="GW1044" s="773"/>
      <c r="GX1044" s="773"/>
      <c r="GY1044" s="773"/>
      <c r="GZ1044" s="773"/>
      <c r="HA1044" s="773"/>
      <c r="HB1044" s="773"/>
      <c r="HC1044" s="773"/>
      <c r="HD1044" s="773"/>
      <c r="HE1044" s="773"/>
      <c r="HF1044" s="773"/>
      <c r="HG1044" s="773"/>
      <c r="HH1044" s="773"/>
      <c r="HI1044" s="773"/>
      <c r="HJ1044" s="773"/>
      <c r="HK1044" s="773"/>
      <c r="HL1044" s="773"/>
      <c r="HM1044" s="773"/>
      <c r="HN1044" s="773"/>
      <c r="HO1044" s="773"/>
      <c r="HP1044" s="773"/>
      <c r="HQ1044" s="773"/>
      <c r="HR1044" s="773"/>
      <c r="HS1044" s="773"/>
      <c r="HT1044" s="773"/>
      <c r="HU1044" s="773"/>
      <c r="HV1044" s="773"/>
      <c r="HW1044" s="773"/>
      <c r="HX1044" s="773"/>
      <c r="HY1044" s="773"/>
      <c r="HZ1044" s="773"/>
      <c r="IA1044" s="773"/>
      <c r="IB1044" s="773"/>
      <c r="IC1044" s="773"/>
      <c r="ID1044" s="773"/>
      <c r="IE1044" s="773"/>
      <c r="IF1044" s="773"/>
      <c r="IG1044" s="773"/>
      <c r="IH1044" s="773"/>
      <c r="II1044" s="773"/>
      <c r="IJ1044" s="773"/>
      <c r="IK1044" s="773"/>
      <c r="IL1044" s="773"/>
      <c r="IM1044" s="773"/>
      <c r="IN1044" s="773"/>
      <c r="IO1044" s="773"/>
      <c r="IP1044" s="773"/>
      <c r="IQ1044" s="773"/>
      <c r="IR1044" s="773"/>
    </row>
    <row r="1045" spans="1:252" ht="13.5" x14ac:dyDescent="0.2">
      <c r="A1045" s="606">
        <v>114</v>
      </c>
      <c r="B1045" s="637" t="s">
        <v>2130</v>
      </c>
      <c r="C1045" s="660" t="s">
        <v>701</v>
      </c>
      <c r="D1045" s="575">
        <v>1</v>
      </c>
      <c r="E1045" s="575">
        <v>2008</v>
      </c>
      <c r="F1045" s="1074">
        <v>459.37</v>
      </c>
      <c r="G1045" s="784">
        <f t="shared" si="33"/>
        <v>459.37</v>
      </c>
      <c r="H1045" s="1075">
        <v>100</v>
      </c>
      <c r="I1045" s="784">
        <f t="shared" si="34"/>
        <v>0</v>
      </c>
      <c r="J1045" s="635"/>
      <c r="K1045" s="693"/>
      <c r="L1045" s="693"/>
      <c r="M1045" s="635"/>
      <c r="N1045" s="693"/>
      <c r="O1045" s="693"/>
      <c r="P1045" s="1841"/>
      <c r="Q1045" s="773"/>
      <c r="R1045" s="773"/>
      <c r="S1045" s="773"/>
      <c r="T1045" s="773"/>
      <c r="U1045" s="773"/>
      <c r="V1045" s="773"/>
      <c r="W1045" s="773"/>
      <c r="X1045" s="773"/>
      <c r="Y1045" s="773"/>
      <c r="Z1045" s="773"/>
      <c r="AA1045" s="773"/>
      <c r="AB1045" s="773"/>
      <c r="AC1045" s="773"/>
      <c r="AD1045" s="773"/>
      <c r="AE1045" s="773"/>
      <c r="AF1045" s="773"/>
      <c r="AG1045" s="773"/>
      <c r="AH1045" s="773"/>
      <c r="AI1045" s="773"/>
      <c r="AJ1045" s="773"/>
      <c r="AK1045" s="773"/>
      <c r="AL1045" s="773"/>
      <c r="AM1045" s="773"/>
      <c r="AN1045" s="773"/>
      <c r="AO1045" s="773"/>
      <c r="AP1045" s="773"/>
      <c r="AQ1045" s="773"/>
      <c r="AR1045" s="773"/>
      <c r="AS1045" s="773"/>
      <c r="AT1045" s="773"/>
      <c r="AU1045" s="773"/>
      <c r="AV1045" s="773"/>
      <c r="AW1045" s="773"/>
      <c r="AX1045" s="773"/>
      <c r="AY1045" s="773"/>
      <c r="AZ1045" s="773"/>
      <c r="BA1045" s="773"/>
      <c r="BB1045" s="773"/>
      <c r="BC1045" s="773"/>
      <c r="BD1045" s="773"/>
      <c r="BE1045" s="773"/>
      <c r="BF1045" s="773"/>
      <c r="BG1045" s="773"/>
      <c r="BH1045" s="773"/>
      <c r="BI1045" s="773"/>
      <c r="BJ1045" s="773"/>
      <c r="BK1045" s="773"/>
      <c r="BL1045" s="773"/>
      <c r="BM1045" s="773"/>
      <c r="BN1045" s="773"/>
      <c r="BO1045" s="773"/>
      <c r="BP1045" s="773"/>
      <c r="BQ1045" s="773"/>
      <c r="BR1045" s="773"/>
      <c r="BS1045" s="773"/>
      <c r="BT1045" s="773"/>
      <c r="BU1045" s="773"/>
      <c r="BV1045" s="773"/>
      <c r="BW1045" s="773"/>
      <c r="BX1045" s="773"/>
      <c r="BY1045" s="773"/>
      <c r="BZ1045" s="773"/>
      <c r="CA1045" s="773"/>
      <c r="CB1045" s="773"/>
      <c r="CC1045" s="773"/>
      <c r="CD1045" s="773"/>
      <c r="CE1045" s="773"/>
      <c r="CF1045" s="773"/>
      <c r="CG1045" s="773"/>
      <c r="CH1045" s="773"/>
      <c r="CI1045" s="773"/>
      <c r="CJ1045" s="773"/>
      <c r="CK1045" s="773"/>
      <c r="CL1045" s="773"/>
      <c r="CM1045" s="773"/>
      <c r="CN1045" s="773"/>
      <c r="CO1045" s="773"/>
      <c r="CP1045" s="773"/>
      <c r="CQ1045" s="773"/>
      <c r="CR1045" s="773"/>
      <c r="CS1045" s="773"/>
      <c r="CT1045" s="773"/>
      <c r="CU1045" s="773"/>
      <c r="CV1045" s="773"/>
      <c r="CW1045" s="773"/>
      <c r="CX1045" s="773"/>
      <c r="CY1045" s="773"/>
      <c r="CZ1045" s="773"/>
      <c r="DA1045" s="773"/>
      <c r="DB1045" s="773"/>
      <c r="DC1045" s="773"/>
      <c r="DD1045" s="773"/>
      <c r="DE1045" s="773"/>
      <c r="DF1045" s="773"/>
      <c r="DG1045" s="773"/>
      <c r="DH1045" s="773"/>
      <c r="DI1045" s="773"/>
      <c r="DJ1045" s="773"/>
      <c r="DK1045" s="773"/>
      <c r="DL1045" s="773"/>
      <c r="DM1045" s="773"/>
      <c r="DN1045" s="773"/>
      <c r="DO1045" s="773"/>
      <c r="DP1045" s="773"/>
      <c r="DQ1045" s="773"/>
      <c r="DR1045" s="773"/>
      <c r="DS1045" s="773"/>
      <c r="DT1045" s="773"/>
      <c r="DU1045" s="773"/>
      <c r="DV1045" s="773"/>
      <c r="DW1045" s="773"/>
      <c r="DX1045" s="773"/>
      <c r="DY1045" s="773"/>
      <c r="DZ1045" s="773"/>
      <c r="EA1045" s="773"/>
      <c r="EB1045" s="773"/>
      <c r="EC1045" s="773"/>
      <c r="ED1045" s="773"/>
      <c r="EE1045" s="773"/>
      <c r="EF1045" s="773"/>
      <c r="EG1045" s="773"/>
      <c r="EH1045" s="773"/>
      <c r="EI1045" s="773"/>
      <c r="EJ1045" s="773"/>
      <c r="EK1045" s="773"/>
      <c r="EL1045" s="773"/>
      <c r="EM1045" s="773"/>
      <c r="EN1045" s="773"/>
      <c r="EO1045" s="773"/>
      <c r="EP1045" s="773"/>
      <c r="EQ1045" s="773"/>
      <c r="ER1045" s="773"/>
      <c r="ES1045" s="773"/>
      <c r="ET1045" s="773"/>
      <c r="EU1045" s="773"/>
      <c r="EV1045" s="773"/>
      <c r="EW1045" s="773"/>
      <c r="EX1045" s="773"/>
      <c r="EY1045" s="773"/>
      <c r="EZ1045" s="773"/>
      <c r="FA1045" s="773"/>
      <c r="FB1045" s="773"/>
      <c r="FC1045" s="773"/>
      <c r="FD1045" s="773"/>
      <c r="FE1045" s="773"/>
      <c r="FF1045" s="773"/>
      <c r="FG1045" s="773"/>
      <c r="FH1045" s="773"/>
      <c r="FI1045" s="773"/>
      <c r="FJ1045" s="773"/>
      <c r="FK1045" s="773"/>
      <c r="FL1045" s="773"/>
      <c r="FM1045" s="773"/>
      <c r="FN1045" s="773"/>
      <c r="FO1045" s="773"/>
      <c r="FP1045" s="773"/>
      <c r="FQ1045" s="773"/>
      <c r="FR1045" s="773"/>
      <c r="FS1045" s="773"/>
      <c r="FT1045" s="773"/>
      <c r="FU1045" s="773"/>
      <c r="FV1045" s="773"/>
      <c r="FW1045" s="773"/>
      <c r="FX1045" s="773"/>
      <c r="FY1045" s="773"/>
      <c r="FZ1045" s="773"/>
      <c r="GA1045" s="773"/>
      <c r="GB1045" s="773"/>
      <c r="GC1045" s="773"/>
      <c r="GD1045" s="773"/>
      <c r="GE1045" s="773"/>
      <c r="GF1045" s="773"/>
      <c r="GG1045" s="773"/>
      <c r="GH1045" s="773"/>
      <c r="GI1045" s="773"/>
      <c r="GJ1045" s="773"/>
      <c r="GK1045" s="773"/>
      <c r="GL1045" s="773"/>
      <c r="GM1045" s="773"/>
      <c r="GN1045" s="773"/>
      <c r="GO1045" s="773"/>
      <c r="GP1045" s="773"/>
      <c r="GQ1045" s="773"/>
      <c r="GR1045" s="773"/>
      <c r="GS1045" s="773"/>
      <c r="GT1045" s="773"/>
      <c r="GU1045" s="773"/>
      <c r="GV1045" s="773"/>
      <c r="GW1045" s="773"/>
      <c r="GX1045" s="773"/>
      <c r="GY1045" s="773"/>
      <c r="GZ1045" s="773"/>
      <c r="HA1045" s="773"/>
      <c r="HB1045" s="773"/>
      <c r="HC1045" s="773"/>
      <c r="HD1045" s="773"/>
      <c r="HE1045" s="773"/>
      <c r="HF1045" s="773"/>
      <c r="HG1045" s="773"/>
      <c r="HH1045" s="773"/>
      <c r="HI1045" s="773"/>
      <c r="HJ1045" s="773"/>
      <c r="HK1045" s="773"/>
      <c r="HL1045" s="773"/>
      <c r="HM1045" s="773"/>
      <c r="HN1045" s="773"/>
      <c r="HO1045" s="773"/>
      <c r="HP1045" s="773"/>
      <c r="HQ1045" s="773"/>
      <c r="HR1045" s="773"/>
      <c r="HS1045" s="773"/>
      <c r="HT1045" s="773"/>
      <c r="HU1045" s="773"/>
      <c r="HV1045" s="773"/>
      <c r="HW1045" s="773"/>
      <c r="HX1045" s="773"/>
      <c r="HY1045" s="773"/>
      <c r="HZ1045" s="773"/>
      <c r="IA1045" s="773"/>
      <c r="IB1045" s="773"/>
      <c r="IC1045" s="773"/>
      <c r="ID1045" s="773"/>
      <c r="IE1045" s="773"/>
      <c r="IF1045" s="773"/>
      <c r="IG1045" s="773"/>
      <c r="IH1045" s="773"/>
      <c r="II1045" s="773"/>
      <c r="IJ1045" s="773"/>
      <c r="IK1045" s="773"/>
      <c r="IL1045" s="773"/>
      <c r="IM1045" s="773"/>
      <c r="IN1045" s="773"/>
      <c r="IO1045" s="773"/>
      <c r="IP1045" s="773"/>
      <c r="IQ1045" s="773"/>
      <c r="IR1045" s="773"/>
    </row>
    <row r="1046" spans="1:252" ht="13.5" x14ac:dyDescent="0.2">
      <c r="A1046" s="606">
        <v>115</v>
      </c>
      <c r="B1046" s="637" t="s">
        <v>2131</v>
      </c>
      <c r="C1046" s="660" t="s">
        <v>701</v>
      </c>
      <c r="D1046" s="575">
        <v>2</v>
      </c>
      <c r="E1046" s="575">
        <v>2007</v>
      </c>
      <c r="F1046" s="1074">
        <v>42</v>
      </c>
      <c r="G1046" s="784">
        <f t="shared" si="33"/>
        <v>42</v>
      </c>
      <c r="H1046" s="1075">
        <v>100</v>
      </c>
      <c r="I1046" s="784">
        <f t="shared" si="34"/>
        <v>0</v>
      </c>
      <c r="J1046" s="635"/>
      <c r="K1046" s="693"/>
      <c r="L1046" s="693"/>
      <c r="M1046" s="635"/>
      <c r="N1046" s="693"/>
      <c r="O1046" s="693"/>
      <c r="P1046" s="1841"/>
      <c r="Q1046" s="773"/>
      <c r="R1046" s="773"/>
      <c r="S1046" s="773"/>
      <c r="T1046" s="773"/>
      <c r="U1046" s="773"/>
      <c r="V1046" s="773"/>
      <c r="W1046" s="773"/>
      <c r="X1046" s="773"/>
      <c r="Y1046" s="773"/>
      <c r="Z1046" s="773"/>
      <c r="AA1046" s="773"/>
      <c r="AB1046" s="773"/>
      <c r="AC1046" s="773"/>
      <c r="AD1046" s="773"/>
      <c r="AE1046" s="773"/>
      <c r="AF1046" s="773"/>
      <c r="AG1046" s="773"/>
      <c r="AH1046" s="773"/>
      <c r="AI1046" s="773"/>
      <c r="AJ1046" s="773"/>
      <c r="AK1046" s="773"/>
      <c r="AL1046" s="773"/>
      <c r="AM1046" s="773"/>
      <c r="AN1046" s="773"/>
      <c r="AO1046" s="773"/>
      <c r="AP1046" s="773"/>
      <c r="AQ1046" s="773"/>
      <c r="AR1046" s="773"/>
      <c r="AS1046" s="773"/>
      <c r="AT1046" s="773"/>
      <c r="AU1046" s="773"/>
      <c r="AV1046" s="773"/>
      <c r="AW1046" s="773"/>
      <c r="AX1046" s="773"/>
      <c r="AY1046" s="773"/>
      <c r="AZ1046" s="773"/>
      <c r="BA1046" s="773"/>
      <c r="BB1046" s="773"/>
      <c r="BC1046" s="773"/>
      <c r="BD1046" s="773"/>
      <c r="BE1046" s="773"/>
      <c r="BF1046" s="773"/>
      <c r="BG1046" s="773"/>
      <c r="BH1046" s="773"/>
      <c r="BI1046" s="773"/>
      <c r="BJ1046" s="773"/>
      <c r="BK1046" s="773"/>
      <c r="BL1046" s="773"/>
      <c r="BM1046" s="773"/>
      <c r="BN1046" s="773"/>
      <c r="BO1046" s="773"/>
      <c r="BP1046" s="773"/>
      <c r="BQ1046" s="773"/>
      <c r="BR1046" s="773"/>
      <c r="BS1046" s="773"/>
      <c r="BT1046" s="773"/>
      <c r="BU1046" s="773"/>
      <c r="BV1046" s="773"/>
      <c r="BW1046" s="773"/>
      <c r="BX1046" s="773"/>
      <c r="BY1046" s="773"/>
      <c r="BZ1046" s="773"/>
      <c r="CA1046" s="773"/>
      <c r="CB1046" s="773"/>
      <c r="CC1046" s="773"/>
      <c r="CD1046" s="773"/>
      <c r="CE1046" s="773"/>
      <c r="CF1046" s="773"/>
      <c r="CG1046" s="773"/>
      <c r="CH1046" s="773"/>
      <c r="CI1046" s="773"/>
      <c r="CJ1046" s="773"/>
      <c r="CK1046" s="773"/>
      <c r="CL1046" s="773"/>
      <c r="CM1046" s="773"/>
      <c r="CN1046" s="773"/>
      <c r="CO1046" s="773"/>
      <c r="CP1046" s="773"/>
      <c r="CQ1046" s="773"/>
      <c r="CR1046" s="773"/>
      <c r="CS1046" s="773"/>
      <c r="CT1046" s="773"/>
      <c r="CU1046" s="773"/>
      <c r="CV1046" s="773"/>
      <c r="CW1046" s="773"/>
      <c r="CX1046" s="773"/>
      <c r="CY1046" s="773"/>
      <c r="CZ1046" s="773"/>
      <c r="DA1046" s="773"/>
      <c r="DB1046" s="773"/>
      <c r="DC1046" s="773"/>
      <c r="DD1046" s="773"/>
      <c r="DE1046" s="773"/>
      <c r="DF1046" s="773"/>
      <c r="DG1046" s="773"/>
      <c r="DH1046" s="773"/>
      <c r="DI1046" s="773"/>
      <c r="DJ1046" s="773"/>
      <c r="DK1046" s="773"/>
      <c r="DL1046" s="773"/>
      <c r="DM1046" s="773"/>
      <c r="DN1046" s="773"/>
      <c r="DO1046" s="773"/>
      <c r="DP1046" s="773"/>
      <c r="DQ1046" s="773"/>
      <c r="DR1046" s="773"/>
      <c r="DS1046" s="773"/>
      <c r="DT1046" s="773"/>
      <c r="DU1046" s="773"/>
      <c r="DV1046" s="773"/>
      <c r="DW1046" s="773"/>
      <c r="DX1046" s="773"/>
      <c r="DY1046" s="773"/>
      <c r="DZ1046" s="773"/>
      <c r="EA1046" s="773"/>
      <c r="EB1046" s="773"/>
      <c r="EC1046" s="773"/>
      <c r="ED1046" s="773"/>
      <c r="EE1046" s="773"/>
      <c r="EF1046" s="773"/>
      <c r="EG1046" s="773"/>
      <c r="EH1046" s="773"/>
      <c r="EI1046" s="773"/>
      <c r="EJ1046" s="773"/>
      <c r="EK1046" s="773"/>
      <c r="EL1046" s="773"/>
      <c r="EM1046" s="773"/>
      <c r="EN1046" s="773"/>
      <c r="EO1046" s="773"/>
      <c r="EP1046" s="773"/>
      <c r="EQ1046" s="773"/>
      <c r="ER1046" s="773"/>
      <c r="ES1046" s="773"/>
      <c r="ET1046" s="773"/>
      <c r="EU1046" s="773"/>
      <c r="EV1046" s="773"/>
      <c r="EW1046" s="773"/>
      <c r="EX1046" s="773"/>
      <c r="EY1046" s="773"/>
      <c r="EZ1046" s="773"/>
      <c r="FA1046" s="773"/>
      <c r="FB1046" s="773"/>
      <c r="FC1046" s="773"/>
      <c r="FD1046" s="773"/>
      <c r="FE1046" s="773"/>
      <c r="FF1046" s="773"/>
      <c r="FG1046" s="773"/>
      <c r="FH1046" s="773"/>
      <c r="FI1046" s="773"/>
      <c r="FJ1046" s="773"/>
      <c r="FK1046" s="773"/>
      <c r="FL1046" s="773"/>
      <c r="FM1046" s="773"/>
      <c r="FN1046" s="773"/>
      <c r="FO1046" s="773"/>
      <c r="FP1046" s="773"/>
      <c r="FQ1046" s="773"/>
      <c r="FR1046" s="773"/>
      <c r="FS1046" s="773"/>
      <c r="FT1046" s="773"/>
      <c r="FU1046" s="773"/>
      <c r="FV1046" s="773"/>
      <c r="FW1046" s="773"/>
      <c r="FX1046" s="773"/>
      <c r="FY1046" s="773"/>
      <c r="FZ1046" s="773"/>
      <c r="GA1046" s="773"/>
      <c r="GB1046" s="773"/>
      <c r="GC1046" s="773"/>
      <c r="GD1046" s="773"/>
      <c r="GE1046" s="773"/>
      <c r="GF1046" s="773"/>
      <c r="GG1046" s="773"/>
      <c r="GH1046" s="773"/>
      <c r="GI1046" s="773"/>
      <c r="GJ1046" s="773"/>
      <c r="GK1046" s="773"/>
      <c r="GL1046" s="773"/>
      <c r="GM1046" s="773"/>
      <c r="GN1046" s="773"/>
      <c r="GO1046" s="773"/>
      <c r="GP1046" s="773"/>
      <c r="GQ1046" s="773"/>
      <c r="GR1046" s="773"/>
      <c r="GS1046" s="773"/>
      <c r="GT1046" s="773"/>
      <c r="GU1046" s="773"/>
      <c r="GV1046" s="773"/>
      <c r="GW1046" s="773"/>
      <c r="GX1046" s="773"/>
      <c r="GY1046" s="773"/>
      <c r="GZ1046" s="773"/>
      <c r="HA1046" s="773"/>
      <c r="HB1046" s="773"/>
      <c r="HC1046" s="773"/>
      <c r="HD1046" s="773"/>
      <c r="HE1046" s="773"/>
      <c r="HF1046" s="773"/>
      <c r="HG1046" s="773"/>
      <c r="HH1046" s="773"/>
      <c r="HI1046" s="773"/>
      <c r="HJ1046" s="773"/>
      <c r="HK1046" s="773"/>
      <c r="HL1046" s="773"/>
      <c r="HM1046" s="773"/>
      <c r="HN1046" s="773"/>
      <c r="HO1046" s="773"/>
      <c r="HP1046" s="773"/>
      <c r="HQ1046" s="773"/>
      <c r="HR1046" s="773"/>
      <c r="HS1046" s="773"/>
      <c r="HT1046" s="773"/>
      <c r="HU1046" s="773"/>
      <c r="HV1046" s="773"/>
      <c r="HW1046" s="773"/>
      <c r="HX1046" s="773"/>
      <c r="HY1046" s="773"/>
      <c r="HZ1046" s="773"/>
      <c r="IA1046" s="773"/>
      <c r="IB1046" s="773"/>
      <c r="IC1046" s="773"/>
      <c r="ID1046" s="773"/>
      <c r="IE1046" s="773"/>
      <c r="IF1046" s="773"/>
      <c r="IG1046" s="773"/>
      <c r="IH1046" s="773"/>
      <c r="II1046" s="773"/>
      <c r="IJ1046" s="773"/>
      <c r="IK1046" s="773"/>
      <c r="IL1046" s="773"/>
      <c r="IM1046" s="773"/>
      <c r="IN1046" s="773"/>
      <c r="IO1046" s="773"/>
      <c r="IP1046" s="773"/>
      <c r="IQ1046" s="773"/>
      <c r="IR1046" s="773"/>
    </row>
    <row r="1047" spans="1:252" ht="13.5" x14ac:dyDescent="0.2">
      <c r="A1047" s="606">
        <v>116</v>
      </c>
      <c r="B1047" s="637" t="s">
        <v>798</v>
      </c>
      <c r="C1047" s="660" t="s">
        <v>701</v>
      </c>
      <c r="D1047" s="575">
        <v>1</v>
      </c>
      <c r="E1047" s="575">
        <v>2009</v>
      </c>
      <c r="F1047" s="1074">
        <v>19.913</v>
      </c>
      <c r="G1047" s="784">
        <f t="shared" si="33"/>
        <v>19.913</v>
      </c>
      <c r="H1047" s="1075">
        <v>100</v>
      </c>
      <c r="I1047" s="784">
        <f t="shared" si="34"/>
        <v>0</v>
      </c>
      <c r="J1047" s="635"/>
      <c r="K1047" s="693"/>
      <c r="L1047" s="693"/>
      <c r="M1047" s="635"/>
      <c r="N1047" s="693"/>
      <c r="O1047" s="693"/>
      <c r="P1047" s="1841"/>
      <c r="Q1047" s="773"/>
      <c r="R1047" s="773"/>
      <c r="S1047" s="773"/>
      <c r="T1047" s="773"/>
      <c r="U1047" s="773"/>
      <c r="V1047" s="773"/>
      <c r="W1047" s="773"/>
      <c r="X1047" s="773"/>
      <c r="Y1047" s="773"/>
      <c r="Z1047" s="773"/>
      <c r="AA1047" s="773"/>
      <c r="AB1047" s="773"/>
      <c r="AC1047" s="773"/>
      <c r="AD1047" s="773"/>
      <c r="AE1047" s="773"/>
      <c r="AF1047" s="773"/>
      <c r="AG1047" s="773"/>
      <c r="AH1047" s="773"/>
      <c r="AI1047" s="773"/>
      <c r="AJ1047" s="773"/>
      <c r="AK1047" s="773"/>
      <c r="AL1047" s="773"/>
      <c r="AM1047" s="773"/>
      <c r="AN1047" s="773"/>
      <c r="AO1047" s="773"/>
      <c r="AP1047" s="773"/>
      <c r="AQ1047" s="773"/>
      <c r="AR1047" s="773"/>
      <c r="AS1047" s="773"/>
      <c r="AT1047" s="773"/>
      <c r="AU1047" s="773"/>
      <c r="AV1047" s="773"/>
      <c r="AW1047" s="773"/>
      <c r="AX1047" s="773"/>
      <c r="AY1047" s="773"/>
      <c r="AZ1047" s="773"/>
      <c r="BA1047" s="773"/>
      <c r="BB1047" s="773"/>
      <c r="BC1047" s="773"/>
      <c r="BD1047" s="773"/>
      <c r="BE1047" s="773"/>
      <c r="BF1047" s="773"/>
      <c r="BG1047" s="773"/>
      <c r="BH1047" s="773"/>
      <c r="BI1047" s="773"/>
      <c r="BJ1047" s="773"/>
      <c r="BK1047" s="773"/>
      <c r="BL1047" s="773"/>
      <c r="BM1047" s="773"/>
      <c r="BN1047" s="773"/>
      <c r="BO1047" s="773"/>
      <c r="BP1047" s="773"/>
      <c r="BQ1047" s="773"/>
      <c r="BR1047" s="773"/>
      <c r="BS1047" s="773"/>
      <c r="BT1047" s="773"/>
      <c r="BU1047" s="773"/>
      <c r="BV1047" s="773"/>
      <c r="BW1047" s="773"/>
      <c r="BX1047" s="773"/>
      <c r="BY1047" s="773"/>
      <c r="BZ1047" s="773"/>
      <c r="CA1047" s="773"/>
      <c r="CB1047" s="773"/>
      <c r="CC1047" s="773"/>
      <c r="CD1047" s="773"/>
      <c r="CE1047" s="773"/>
      <c r="CF1047" s="773"/>
      <c r="CG1047" s="773"/>
      <c r="CH1047" s="773"/>
      <c r="CI1047" s="773"/>
      <c r="CJ1047" s="773"/>
      <c r="CK1047" s="773"/>
      <c r="CL1047" s="773"/>
      <c r="CM1047" s="773"/>
      <c r="CN1047" s="773"/>
      <c r="CO1047" s="773"/>
      <c r="CP1047" s="773"/>
      <c r="CQ1047" s="773"/>
      <c r="CR1047" s="773"/>
      <c r="CS1047" s="773"/>
      <c r="CT1047" s="773"/>
      <c r="CU1047" s="773"/>
      <c r="CV1047" s="773"/>
      <c r="CW1047" s="773"/>
      <c r="CX1047" s="773"/>
      <c r="CY1047" s="773"/>
      <c r="CZ1047" s="773"/>
      <c r="DA1047" s="773"/>
      <c r="DB1047" s="773"/>
      <c r="DC1047" s="773"/>
      <c r="DD1047" s="773"/>
      <c r="DE1047" s="773"/>
      <c r="DF1047" s="773"/>
      <c r="DG1047" s="773"/>
      <c r="DH1047" s="773"/>
      <c r="DI1047" s="773"/>
      <c r="DJ1047" s="773"/>
      <c r="DK1047" s="773"/>
      <c r="DL1047" s="773"/>
      <c r="DM1047" s="773"/>
      <c r="DN1047" s="773"/>
      <c r="DO1047" s="773"/>
      <c r="DP1047" s="773"/>
      <c r="DQ1047" s="773"/>
      <c r="DR1047" s="773"/>
      <c r="DS1047" s="773"/>
      <c r="DT1047" s="773"/>
      <c r="DU1047" s="773"/>
      <c r="DV1047" s="773"/>
      <c r="DW1047" s="773"/>
      <c r="DX1047" s="773"/>
      <c r="DY1047" s="773"/>
      <c r="DZ1047" s="773"/>
      <c r="EA1047" s="773"/>
      <c r="EB1047" s="773"/>
      <c r="EC1047" s="773"/>
      <c r="ED1047" s="773"/>
      <c r="EE1047" s="773"/>
      <c r="EF1047" s="773"/>
      <c r="EG1047" s="773"/>
      <c r="EH1047" s="773"/>
      <c r="EI1047" s="773"/>
      <c r="EJ1047" s="773"/>
      <c r="EK1047" s="773"/>
      <c r="EL1047" s="773"/>
      <c r="EM1047" s="773"/>
      <c r="EN1047" s="773"/>
      <c r="EO1047" s="773"/>
      <c r="EP1047" s="773"/>
      <c r="EQ1047" s="773"/>
      <c r="ER1047" s="773"/>
      <c r="ES1047" s="773"/>
      <c r="ET1047" s="773"/>
      <c r="EU1047" s="773"/>
      <c r="EV1047" s="773"/>
      <c r="EW1047" s="773"/>
      <c r="EX1047" s="773"/>
      <c r="EY1047" s="773"/>
      <c r="EZ1047" s="773"/>
      <c r="FA1047" s="773"/>
      <c r="FB1047" s="773"/>
      <c r="FC1047" s="773"/>
      <c r="FD1047" s="773"/>
      <c r="FE1047" s="773"/>
      <c r="FF1047" s="773"/>
      <c r="FG1047" s="773"/>
      <c r="FH1047" s="773"/>
      <c r="FI1047" s="773"/>
      <c r="FJ1047" s="773"/>
      <c r="FK1047" s="773"/>
      <c r="FL1047" s="773"/>
      <c r="FM1047" s="773"/>
      <c r="FN1047" s="773"/>
      <c r="FO1047" s="773"/>
      <c r="FP1047" s="773"/>
      <c r="FQ1047" s="773"/>
      <c r="FR1047" s="773"/>
      <c r="FS1047" s="773"/>
      <c r="FT1047" s="773"/>
      <c r="FU1047" s="773"/>
      <c r="FV1047" s="773"/>
      <c r="FW1047" s="773"/>
      <c r="FX1047" s="773"/>
      <c r="FY1047" s="773"/>
      <c r="FZ1047" s="773"/>
      <c r="GA1047" s="773"/>
      <c r="GB1047" s="773"/>
      <c r="GC1047" s="773"/>
      <c r="GD1047" s="773"/>
      <c r="GE1047" s="773"/>
      <c r="GF1047" s="773"/>
      <c r="GG1047" s="773"/>
      <c r="GH1047" s="773"/>
      <c r="GI1047" s="773"/>
      <c r="GJ1047" s="773"/>
      <c r="GK1047" s="773"/>
      <c r="GL1047" s="773"/>
      <c r="GM1047" s="773"/>
      <c r="GN1047" s="773"/>
      <c r="GO1047" s="773"/>
      <c r="GP1047" s="773"/>
      <c r="GQ1047" s="773"/>
      <c r="GR1047" s="773"/>
      <c r="GS1047" s="773"/>
      <c r="GT1047" s="773"/>
      <c r="GU1047" s="773"/>
      <c r="GV1047" s="773"/>
      <c r="GW1047" s="773"/>
      <c r="GX1047" s="773"/>
      <c r="GY1047" s="773"/>
      <c r="GZ1047" s="773"/>
      <c r="HA1047" s="773"/>
      <c r="HB1047" s="773"/>
      <c r="HC1047" s="773"/>
      <c r="HD1047" s="773"/>
      <c r="HE1047" s="773"/>
      <c r="HF1047" s="773"/>
      <c r="HG1047" s="773"/>
      <c r="HH1047" s="773"/>
      <c r="HI1047" s="773"/>
      <c r="HJ1047" s="773"/>
      <c r="HK1047" s="773"/>
      <c r="HL1047" s="773"/>
      <c r="HM1047" s="773"/>
      <c r="HN1047" s="773"/>
      <c r="HO1047" s="773"/>
      <c r="HP1047" s="773"/>
      <c r="HQ1047" s="773"/>
      <c r="HR1047" s="773"/>
      <c r="HS1047" s="773"/>
      <c r="HT1047" s="773"/>
      <c r="HU1047" s="773"/>
      <c r="HV1047" s="773"/>
      <c r="HW1047" s="773"/>
      <c r="HX1047" s="773"/>
      <c r="HY1047" s="773"/>
      <c r="HZ1047" s="773"/>
      <c r="IA1047" s="773"/>
      <c r="IB1047" s="773"/>
      <c r="IC1047" s="773"/>
      <c r="ID1047" s="773"/>
      <c r="IE1047" s="773"/>
      <c r="IF1047" s="773"/>
      <c r="IG1047" s="773"/>
      <c r="IH1047" s="773"/>
      <c r="II1047" s="773"/>
      <c r="IJ1047" s="773"/>
      <c r="IK1047" s="773"/>
      <c r="IL1047" s="773"/>
      <c r="IM1047" s="773"/>
      <c r="IN1047" s="773"/>
      <c r="IO1047" s="773"/>
      <c r="IP1047" s="773"/>
      <c r="IQ1047" s="773"/>
      <c r="IR1047" s="773"/>
    </row>
    <row r="1048" spans="1:252" ht="13.5" x14ac:dyDescent="0.2">
      <c r="A1048" s="606">
        <v>117</v>
      </c>
      <c r="B1048" s="637" t="s">
        <v>2132</v>
      </c>
      <c r="C1048" s="660" t="s">
        <v>701</v>
      </c>
      <c r="D1048" s="575">
        <v>1</v>
      </c>
      <c r="E1048" s="575">
        <v>2008</v>
      </c>
      <c r="F1048" s="1074">
        <v>84</v>
      </c>
      <c r="G1048" s="784">
        <f t="shared" si="33"/>
        <v>84</v>
      </c>
      <c r="H1048" s="1075">
        <v>100</v>
      </c>
      <c r="I1048" s="784">
        <f t="shared" si="34"/>
        <v>0</v>
      </c>
      <c r="J1048" s="635"/>
      <c r="K1048" s="693"/>
      <c r="L1048" s="693"/>
      <c r="M1048" s="635"/>
      <c r="N1048" s="693"/>
      <c r="O1048" s="693"/>
      <c r="P1048" s="1841"/>
      <c r="Q1048" s="773"/>
      <c r="R1048" s="773"/>
      <c r="S1048" s="773"/>
      <c r="T1048" s="773"/>
      <c r="U1048" s="773"/>
      <c r="V1048" s="773"/>
      <c r="W1048" s="773"/>
      <c r="X1048" s="773"/>
      <c r="Y1048" s="773"/>
      <c r="Z1048" s="773"/>
      <c r="AA1048" s="773"/>
      <c r="AB1048" s="773"/>
      <c r="AC1048" s="773"/>
      <c r="AD1048" s="773"/>
      <c r="AE1048" s="773"/>
      <c r="AF1048" s="773"/>
      <c r="AG1048" s="773"/>
      <c r="AH1048" s="773"/>
      <c r="AI1048" s="773"/>
      <c r="AJ1048" s="773"/>
      <c r="AK1048" s="773"/>
      <c r="AL1048" s="773"/>
      <c r="AM1048" s="773"/>
      <c r="AN1048" s="773"/>
      <c r="AO1048" s="773"/>
      <c r="AP1048" s="773"/>
      <c r="AQ1048" s="773"/>
      <c r="AR1048" s="773"/>
      <c r="AS1048" s="773"/>
      <c r="AT1048" s="773"/>
      <c r="AU1048" s="773"/>
      <c r="AV1048" s="773"/>
      <c r="AW1048" s="773"/>
      <c r="AX1048" s="773"/>
      <c r="AY1048" s="773"/>
      <c r="AZ1048" s="773"/>
      <c r="BA1048" s="773"/>
      <c r="BB1048" s="773"/>
      <c r="BC1048" s="773"/>
      <c r="BD1048" s="773"/>
      <c r="BE1048" s="773"/>
      <c r="BF1048" s="773"/>
      <c r="BG1048" s="773"/>
      <c r="BH1048" s="773"/>
      <c r="BI1048" s="773"/>
      <c r="BJ1048" s="773"/>
      <c r="BK1048" s="773"/>
      <c r="BL1048" s="773"/>
      <c r="BM1048" s="773"/>
      <c r="BN1048" s="773"/>
      <c r="BO1048" s="773"/>
      <c r="BP1048" s="773"/>
      <c r="BQ1048" s="773"/>
      <c r="BR1048" s="773"/>
      <c r="BS1048" s="773"/>
      <c r="BT1048" s="773"/>
      <c r="BU1048" s="773"/>
      <c r="BV1048" s="773"/>
      <c r="BW1048" s="773"/>
      <c r="BX1048" s="773"/>
      <c r="BY1048" s="773"/>
      <c r="BZ1048" s="773"/>
      <c r="CA1048" s="773"/>
      <c r="CB1048" s="773"/>
      <c r="CC1048" s="773"/>
      <c r="CD1048" s="773"/>
      <c r="CE1048" s="773"/>
      <c r="CF1048" s="773"/>
      <c r="CG1048" s="773"/>
      <c r="CH1048" s="773"/>
      <c r="CI1048" s="773"/>
      <c r="CJ1048" s="773"/>
      <c r="CK1048" s="773"/>
      <c r="CL1048" s="773"/>
      <c r="CM1048" s="773"/>
      <c r="CN1048" s="773"/>
      <c r="CO1048" s="773"/>
      <c r="CP1048" s="773"/>
      <c r="CQ1048" s="773"/>
      <c r="CR1048" s="773"/>
      <c r="CS1048" s="773"/>
      <c r="CT1048" s="773"/>
      <c r="CU1048" s="773"/>
      <c r="CV1048" s="773"/>
      <c r="CW1048" s="773"/>
      <c r="CX1048" s="773"/>
      <c r="CY1048" s="773"/>
      <c r="CZ1048" s="773"/>
      <c r="DA1048" s="773"/>
      <c r="DB1048" s="773"/>
      <c r="DC1048" s="773"/>
      <c r="DD1048" s="773"/>
      <c r="DE1048" s="773"/>
      <c r="DF1048" s="773"/>
      <c r="DG1048" s="773"/>
      <c r="DH1048" s="773"/>
      <c r="DI1048" s="773"/>
      <c r="DJ1048" s="773"/>
      <c r="DK1048" s="773"/>
      <c r="DL1048" s="773"/>
      <c r="DM1048" s="773"/>
      <c r="DN1048" s="773"/>
      <c r="DO1048" s="773"/>
      <c r="DP1048" s="773"/>
      <c r="DQ1048" s="773"/>
      <c r="DR1048" s="773"/>
      <c r="DS1048" s="773"/>
      <c r="DT1048" s="773"/>
      <c r="DU1048" s="773"/>
      <c r="DV1048" s="773"/>
      <c r="DW1048" s="773"/>
      <c r="DX1048" s="773"/>
      <c r="DY1048" s="773"/>
      <c r="DZ1048" s="773"/>
      <c r="EA1048" s="773"/>
      <c r="EB1048" s="773"/>
      <c r="EC1048" s="773"/>
      <c r="ED1048" s="773"/>
      <c r="EE1048" s="773"/>
      <c r="EF1048" s="773"/>
      <c r="EG1048" s="773"/>
      <c r="EH1048" s="773"/>
      <c r="EI1048" s="773"/>
      <c r="EJ1048" s="773"/>
      <c r="EK1048" s="773"/>
      <c r="EL1048" s="773"/>
      <c r="EM1048" s="773"/>
      <c r="EN1048" s="773"/>
      <c r="EO1048" s="773"/>
      <c r="EP1048" s="773"/>
      <c r="EQ1048" s="773"/>
      <c r="ER1048" s="773"/>
      <c r="ES1048" s="773"/>
      <c r="ET1048" s="773"/>
      <c r="EU1048" s="773"/>
      <c r="EV1048" s="773"/>
      <c r="EW1048" s="773"/>
      <c r="EX1048" s="773"/>
      <c r="EY1048" s="773"/>
      <c r="EZ1048" s="773"/>
      <c r="FA1048" s="773"/>
      <c r="FB1048" s="773"/>
      <c r="FC1048" s="773"/>
      <c r="FD1048" s="773"/>
      <c r="FE1048" s="773"/>
      <c r="FF1048" s="773"/>
      <c r="FG1048" s="773"/>
      <c r="FH1048" s="773"/>
      <c r="FI1048" s="773"/>
      <c r="FJ1048" s="773"/>
      <c r="FK1048" s="773"/>
      <c r="FL1048" s="773"/>
      <c r="FM1048" s="773"/>
      <c r="FN1048" s="773"/>
      <c r="FO1048" s="773"/>
      <c r="FP1048" s="773"/>
      <c r="FQ1048" s="773"/>
      <c r="FR1048" s="773"/>
      <c r="FS1048" s="773"/>
      <c r="FT1048" s="773"/>
      <c r="FU1048" s="773"/>
      <c r="FV1048" s="773"/>
      <c r="FW1048" s="773"/>
      <c r="FX1048" s="773"/>
      <c r="FY1048" s="773"/>
      <c r="FZ1048" s="773"/>
      <c r="GA1048" s="773"/>
      <c r="GB1048" s="773"/>
      <c r="GC1048" s="773"/>
      <c r="GD1048" s="773"/>
      <c r="GE1048" s="773"/>
      <c r="GF1048" s="773"/>
      <c r="GG1048" s="773"/>
      <c r="GH1048" s="773"/>
      <c r="GI1048" s="773"/>
      <c r="GJ1048" s="773"/>
      <c r="GK1048" s="773"/>
      <c r="GL1048" s="773"/>
      <c r="GM1048" s="773"/>
      <c r="GN1048" s="773"/>
      <c r="GO1048" s="773"/>
      <c r="GP1048" s="773"/>
      <c r="GQ1048" s="773"/>
      <c r="GR1048" s="773"/>
      <c r="GS1048" s="773"/>
      <c r="GT1048" s="773"/>
      <c r="GU1048" s="773"/>
      <c r="GV1048" s="773"/>
      <c r="GW1048" s="773"/>
      <c r="GX1048" s="773"/>
      <c r="GY1048" s="773"/>
      <c r="GZ1048" s="773"/>
      <c r="HA1048" s="773"/>
      <c r="HB1048" s="773"/>
      <c r="HC1048" s="773"/>
      <c r="HD1048" s="773"/>
      <c r="HE1048" s="773"/>
      <c r="HF1048" s="773"/>
      <c r="HG1048" s="773"/>
      <c r="HH1048" s="773"/>
      <c r="HI1048" s="773"/>
      <c r="HJ1048" s="773"/>
      <c r="HK1048" s="773"/>
      <c r="HL1048" s="773"/>
      <c r="HM1048" s="773"/>
      <c r="HN1048" s="773"/>
      <c r="HO1048" s="773"/>
      <c r="HP1048" s="773"/>
      <c r="HQ1048" s="773"/>
      <c r="HR1048" s="773"/>
      <c r="HS1048" s="773"/>
      <c r="HT1048" s="773"/>
      <c r="HU1048" s="773"/>
      <c r="HV1048" s="773"/>
      <c r="HW1048" s="773"/>
      <c r="HX1048" s="773"/>
      <c r="HY1048" s="773"/>
      <c r="HZ1048" s="773"/>
      <c r="IA1048" s="773"/>
      <c r="IB1048" s="773"/>
      <c r="IC1048" s="773"/>
      <c r="ID1048" s="773"/>
      <c r="IE1048" s="773"/>
      <c r="IF1048" s="773"/>
      <c r="IG1048" s="773"/>
      <c r="IH1048" s="773"/>
      <c r="II1048" s="773"/>
      <c r="IJ1048" s="773"/>
      <c r="IK1048" s="773"/>
      <c r="IL1048" s="773"/>
      <c r="IM1048" s="773"/>
      <c r="IN1048" s="773"/>
      <c r="IO1048" s="773"/>
      <c r="IP1048" s="773"/>
      <c r="IQ1048" s="773"/>
      <c r="IR1048" s="773"/>
    </row>
    <row r="1049" spans="1:252" ht="13.5" x14ac:dyDescent="0.2">
      <c r="A1049" s="606">
        <v>118</v>
      </c>
      <c r="B1049" s="637" t="s">
        <v>2133</v>
      </c>
      <c r="C1049" s="660" t="s">
        <v>701</v>
      </c>
      <c r="D1049" s="575">
        <v>1</v>
      </c>
      <c r="E1049" s="575">
        <v>2008</v>
      </c>
      <c r="F1049" s="1074">
        <v>18</v>
      </c>
      <c r="G1049" s="784">
        <f t="shared" si="33"/>
        <v>18</v>
      </c>
      <c r="H1049" s="1075">
        <v>100</v>
      </c>
      <c r="I1049" s="784">
        <f t="shared" si="34"/>
        <v>0</v>
      </c>
      <c r="J1049" s="635"/>
      <c r="K1049" s="693"/>
      <c r="L1049" s="693"/>
      <c r="M1049" s="635"/>
      <c r="N1049" s="693"/>
      <c r="O1049" s="693"/>
      <c r="P1049" s="1841"/>
      <c r="Q1049" s="773"/>
      <c r="R1049" s="773"/>
      <c r="S1049" s="773"/>
      <c r="T1049" s="773"/>
      <c r="U1049" s="773"/>
      <c r="V1049" s="773"/>
      <c r="W1049" s="773"/>
      <c r="X1049" s="773"/>
      <c r="Y1049" s="773"/>
      <c r="Z1049" s="773"/>
      <c r="AA1049" s="773"/>
      <c r="AB1049" s="773"/>
      <c r="AC1049" s="773"/>
      <c r="AD1049" s="773"/>
      <c r="AE1049" s="773"/>
      <c r="AF1049" s="773"/>
      <c r="AG1049" s="773"/>
      <c r="AH1049" s="773"/>
      <c r="AI1049" s="773"/>
      <c r="AJ1049" s="773"/>
      <c r="AK1049" s="773"/>
      <c r="AL1049" s="773"/>
      <c r="AM1049" s="773"/>
      <c r="AN1049" s="773"/>
      <c r="AO1049" s="773"/>
      <c r="AP1049" s="773"/>
      <c r="AQ1049" s="773"/>
      <c r="AR1049" s="773"/>
      <c r="AS1049" s="773"/>
      <c r="AT1049" s="773"/>
      <c r="AU1049" s="773"/>
      <c r="AV1049" s="773"/>
      <c r="AW1049" s="773"/>
      <c r="AX1049" s="773"/>
      <c r="AY1049" s="773"/>
      <c r="AZ1049" s="773"/>
      <c r="BA1049" s="773"/>
      <c r="BB1049" s="773"/>
      <c r="BC1049" s="773"/>
      <c r="BD1049" s="773"/>
      <c r="BE1049" s="773"/>
      <c r="BF1049" s="773"/>
      <c r="BG1049" s="773"/>
      <c r="BH1049" s="773"/>
      <c r="BI1049" s="773"/>
      <c r="BJ1049" s="773"/>
      <c r="BK1049" s="773"/>
      <c r="BL1049" s="773"/>
      <c r="BM1049" s="773"/>
      <c r="BN1049" s="773"/>
      <c r="BO1049" s="773"/>
      <c r="BP1049" s="773"/>
      <c r="BQ1049" s="773"/>
      <c r="BR1049" s="773"/>
      <c r="BS1049" s="773"/>
      <c r="BT1049" s="773"/>
      <c r="BU1049" s="773"/>
      <c r="BV1049" s="773"/>
      <c r="BW1049" s="773"/>
      <c r="BX1049" s="773"/>
      <c r="BY1049" s="773"/>
      <c r="BZ1049" s="773"/>
      <c r="CA1049" s="773"/>
      <c r="CB1049" s="773"/>
      <c r="CC1049" s="773"/>
      <c r="CD1049" s="773"/>
      <c r="CE1049" s="773"/>
      <c r="CF1049" s="773"/>
      <c r="CG1049" s="773"/>
      <c r="CH1049" s="773"/>
      <c r="CI1049" s="773"/>
      <c r="CJ1049" s="773"/>
      <c r="CK1049" s="773"/>
      <c r="CL1049" s="773"/>
      <c r="CM1049" s="773"/>
      <c r="CN1049" s="773"/>
      <c r="CO1049" s="773"/>
      <c r="CP1049" s="773"/>
      <c r="CQ1049" s="773"/>
      <c r="CR1049" s="773"/>
      <c r="CS1049" s="773"/>
      <c r="CT1049" s="773"/>
      <c r="CU1049" s="773"/>
      <c r="CV1049" s="773"/>
      <c r="CW1049" s="773"/>
      <c r="CX1049" s="773"/>
      <c r="CY1049" s="773"/>
      <c r="CZ1049" s="773"/>
      <c r="DA1049" s="773"/>
      <c r="DB1049" s="773"/>
      <c r="DC1049" s="773"/>
      <c r="DD1049" s="773"/>
      <c r="DE1049" s="773"/>
      <c r="DF1049" s="773"/>
      <c r="DG1049" s="773"/>
      <c r="DH1049" s="773"/>
      <c r="DI1049" s="773"/>
      <c r="DJ1049" s="773"/>
      <c r="DK1049" s="773"/>
      <c r="DL1049" s="773"/>
      <c r="DM1049" s="773"/>
      <c r="DN1049" s="773"/>
      <c r="DO1049" s="773"/>
      <c r="DP1049" s="773"/>
      <c r="DQ1049" s="773"/>
      <c r="DR1049" s="773"/>
      <c r="DS1049" s="773"/>
      <c r="DT1049" s="773"/>
      <c r="DU1049" s="773"/>
      <c r="DV1049" s="773"/>
      <c r="DW1049" s="773"/>
      <c r="DX1049" s="773"/>
      <c r="DY1049" s="773"/>
      <c r="DZ1049" s="773"/>
      <c r="EA1049" s="773"/>
      <c r="EB1049" s="773"/>
      <c r="EC1049" s="773"/>
      <c r="ED1049" s="773"/>
      <c r="EE1049" s="773"/>
      <c r="EF1049" s="773"/>
      <c r="EG1049" s="773"/>
      <c r="EH1049" s="773"/>
      <c r="EI1049" s="773"/>
      <c r="EJ1049" s="773"/>
      <c r="EK1049" s="773"/>
      <c r="EL1049" s="773"/>
      <c r="EM1049" s="773"/>
      <c r="EN1049" s="773"/>
      <c r="EO1049" s="773"/>
      <c r="EP1049" s="773"/>
      <c r="EQ1049" s="773"/>
      <c r="ER1049" s="773"/>
      <c r="ES1049" s="773"/>
      <c r="ET1049" s="773"/>
      <c r="EU1049" s="773"/>
      <c r="EV1049" s="773"/>
      <c r="EW1049" s="773"/>
      <c r="EX1049" s="773"/>
      <c r="EY1049" s="773"/>
      <c r="EZ1049" s="773"/>
      <c r="FA1049" s="773"/>
      <c r="FB1049" s="773"/>
      <c r="FC1049" s="773"/>
      <c r="FD1049" s="773"/>
      <c r="FE1049" s="773"/>
      <c r="FF1049" s="773"/>
      <c r="FG1049" s="773"/>
      <c r="FH1049" s="773"/>
      <c r="FI1049" s="773"/>
      <c r="FJ1049" s="773"/>
      <c r="FK1049" s="773"/>
      <c r="FL1049" s="773"/>
      <c r="FM1049" s="773"/>
      <c r="FN1049" s="773"/>
      <c r="FO1049" s="773"/>
      <c r="FP1049" s="773"/>
      <c r="FQ1049" s="773"/>
      <c r="FR1049" s="773"/>
      <c r="FS1049" s="773"/>
      <c r="FT1049" s="773"/>
      <c r="FU1049" s="773"/>
      <c r="FV1049" s="773"/>
      <c r="FW1049" s="773"/>
      <c r="FX1049" s="773"/>
      <c r="FY1049" s="773"/>
      <c r="FZ1049" s="773"/>
      <c r="GA1049" s="773"/>
      <c r="GB1049" s="773"/>
      <c r="GC1049" s="773"/>
      <c r="GD1049" s="773"/>
      <c r="GE1049" s="773"/>
      <c r="GF1049" s="773"/>
      <c r="GG1049" s="773"/>
      <c r="GH1049" s="773"/>
      <c r="GI1049" s="773"/>
      <c r="GJ1049" s="773"/>
      <c r="GK1049" s="773"/>
      <c r="GL1049" s="773"/>
      <c r="GM1049" s="773"/>
      <c r="GN1049" s="773"/>
      <c r="GO1049" s="773"/>
      <c r="GP1049" s="773"/>
      <c r="GQ1049" s="773"/>
      <c r="GR1049" s="773"/>
      <c r="GS1049" s="773"/>
      <c r="GT1049" s="773"/>
      <c r="GU1049" s="773"/>
      <c r="GV1049" s="773"/>
      <c r="GW1049" s="773"/>
      <c r="GX1049" s="773"/>
      <c r="GY1049" s="773"/>
      <c r="GZ1049" s="773"/>
      <c r="HA1049" s="773"/>
      <c r="HB1049" s="773"/>
      <c r="HC1049" s="773"/>
      <c r="HD1049" s="773"/>
      <c r="HE1049" s="773"/>
      <c r="HF1049" s="773"/>
      <c r="HG1049" s="773"/>
      <c r="HH1049" s="773"/>
      <c r="HI1049" s="773"/>
      <c r="HJ1049" s="773"/>
      <c r="HK1049" s="773"/>
      <c r="HL1049" s="773"/>
      <c r="HM1049" s="773"/>
      <c r="HN1049" s="773"/>
      <c r="HO1049" s="773"/>
      <c r="HP1049" s="773"/>
      <c r="HQ1049" s="773"/>
      <c r="HR1049" s="773"/>
      <c r="HS1049" s="773"/>
      <c r="HT1049" s="773"/>
      <c r="HU1049" s="773"/>
      <c r="HV1049" s="773"/>
      <c r="HW1049" s="773"/>
      <c r="HX1049" s="773"/>
      <c r="HY1049" s="773"/>
      <c r="HZ1049" s="773"/>
      <c r="IA1049" s="773"/>
      <c r="IB1049" s="773"/>
      <c r="IC1049" s="773"/>
      <c r="ID1049" s="773"/>
      <c r="IE1049" s="773"/>
      <c r="IF1049" s="773"/>
      <c r="IG1049" s="773"/>
      <c r="IH1049" s="773"/>
      <c r="II1049" s="773"/>
      <c r="IJ1049" s="773"/>
      <c r="IK1049" s="773"/>
      <c r="IL1049" s="773"/>
      <c r="IM1049" s="773"/>
      <c r="IN1049" s="773"/>
      <c r="IO1049" s="773"/>
      <c r="IP1049" s="773"/>
      <c r="IQ1049" s="773"/>
      <c r="IR1049" s="773"/>
    </row>
    <row r="1050" spans="1:252" ht="13.5" x14ac:dyDescent="0.2">
      <c r="A1050" s="606">
        <v>119</v>
      </c>
      <c r="B1050" s="637" t="s">
        <v>2134</v>
      </c>
      <c r="C1050" s="660" t="s">
        <v>701</v>
      </c>
      <c r="D1050" s="575">
        <v>5</v>
      </c>
      <c r="E1050" s="575">
        <v>2008</v>
      </c>
      <c r="F1050" s="1074">
        <v>148.905</v>
      </c>
      <c r="G1050" s="784">
        <f t="shared" si="33"/>
        <v>148.905</v>
      </c>
      <c r="H1050" s="1075">
        <v>100</v>
      </c>
      <c r="I1050" s="784">
        <f t="shared" si="34"/>
        <v>0</v>
      </c>
      <c r="J1050" s="635"/>
      <c r="K1050" s="693"/>
      <c r="L1050" s="693"/>
      <c r="M1050" s="635"/>
      <c r="N1050" s="693"/>
      <c r="O1050" s="693"/>
      <c r="P1050" s="1841"/>
      <c r="Q1050" s="773"/>
      <c r="R1050" s="773"/>
      <c r="S1050" s="773"/>
      <c r="T1050" s="773"/>
      <c r="U1050" s="773"/>
      <c r="V1050" s="773"/>
      <c r="W1050" s="773"/>
      <c r="X1050" s="773"/>
      <c r="Y1050" s="773"/>
      <c r="Z1050" s="773"/>
      <c r="AA1050" s="773"/>
      <c r="AB1050" s="773"/>
      <c r="AC1050" s="773"/>
      <c r="AD1050" s="773"/>
      <c r="AE1050" s="773"/>
      <c r="AF1050" s="773"/>
      <c r="AG1050" s="773"/>
      <c r="AH1050" s="773"/>
      <c r="AI1050" s="773"/>
      <c r="AJ1050" s="773"/>
      <c r="AK1050" s="773"/>
      <c r="AL1050" s="773"/>
      <c r="AM1050" s="773"/>
      <c r="AN1050" s="773"/>
      <c r="AO1050" s="773"/>
      <c r="AP1050" s="773"/>
      <c r="AQ1050" s="773"/>
      <c r="AR1050" s="773"/>
      <c r="AS1050" s="773"/>
      <c r="AT1050" s="773"/>
      <c r="AU1050" s="773"/>
      <c r="AV1050" s="773"/>
      <c r="AW1050" s="773"/>
      <c r="AX1050" s="773"/>
      <c r="AY1050" s="773"/>
      <c r="AZ1050" s="773"/>
      <c r="BA1050" s="773"/>
      <c r="BB1050" s="773"/>
      <c r="BC1050" s="773"/>
      <c r="BD1050" s="773"/>
      <c r="BE1050" s="773"/>
      <c r="BF1050" s="773"/>
      <c r="BG1050" s="773"/>
      <c r="BH1050" s="773"/>
      <c r="BI1050" s="773"/>
      <c r="BJ1050" s="773"/>
      <c r="BK1050" s="773"/>
      <c r="BL1050" s="773"/>
      <c r="BM1050" s="773"/>
      <c r="BN1050" s="773"/>
      <c r="BO1050" s="773"/>
      <c r="BP1050" s="773"/>
      <c r="BQ1050" s="773"/>
      <c r="BR1050" s="773"/>
      <c r="BS1050" s="773"/>
      <c r="BT1050" s="773"/>
      <c r="BU1050" s="773"/>
      <c r="BV1050" s="773"/>
      <c r="BW1050" s="773"/>
      <c r="BX1050" s="773"/>
      <c r="BY1050" s="773"/>
      <c r="BZ1050" s="773"/>
      <c r="CA1050" s="773"/>
      <c r="CB1050" s="773"/>
      <c r="CC1050" s="773"/>
      <c r="CD1050" s="773"/>
      <c r="CE1050" s="773"/>
      <c r="CF1050" s="773"/>
      <c r="CG1050" s="773"/>
      <c r="CH1050" s="773"/>
      <c r="CI1050" s="773"/>
      <c r="CJ1050" s="773"/>
      <c r="CK1050" s="773"/>
      <c r="CL1050" s="773"/>
      <c r="CM1050" s="773"/>
      <c r="CN1050" s="773"/>
      <c r="CO1050" s="773"/>
      <c r="CP1050" s="773"/>
      <c r="CQ1050" s="773"/>
      <c r="CR1050" s="773"/>
      <c r="CS1050" s="773"/>
      <c r="CT1050" s="773"/>
      <c r="CU1050" s="773"/>
      <c r="CV1050" s="773"/>
      <c r="CW1050" s="773"/>
      <c r="CX1050" s="773"/>
      <c r="CY1050" s="773"/>
      <c r="CZ1050" s="773"/>
      <c r="DA1050" s="773"/>
      <c r="DB1050" s="773"/>
      <c r="DC1050" s="773"/>
      <c r="DD1050" s="773"/>
      <c r="DE1050" s="773"/>
      <c r="DF1050" s="773"/>
      <c r="DG1050" s="773"/>
      <c r="DH1050" s="773"/>
      <c r="DI1050" s="773"/>
      <c r="DJ1050" s="773"/>
      <c r="DK1050" s="773"/>
      <c r="DL1050" s="773"/>
      <c r="DM1050" s="773"/>
      <c r="DN1050" s="773"/>
      <c r="DO1050" s="773"/>
      <c r="DP1050" s="773"/>
      <c r="DQ1050" s="773"/>
      <c r="DR1050" s="773"/>
      <c r="DS1050" s="773"/>
      <c r="DT1050" s="773"/>
      <c r="DU1050" s="773"/>
      <c r="DV1050" s="773"/>
      <c r="DW1050" s="773"/>
      <c r="DX1050" s="773"/>
      <c r="DY1050" s="773"/>
      <c r="DZ1050" s="773"/>
      <c r="EA1050" s="773"/>
      <c r="EB1050" s="773"/>
      <c r="EC1050" s="773"/>
      <c r="ED1050" s="773"/>
      <c r="EE1050" s="773"/>
      <c r="EF1050" s="773"/>
      <c r="EG1050" s="773"/>
      <c r="EH1050" s="773"/>
      <c r="EI1050" s="773"/>
      <c r="EJ1050" s="773"/>
      <c r="EK1050" s="773"/>
      <c r="EL1050" s="773"/>
      <c r="EM1050" s="773"/>
      <c r="EN1050" s="773"/>
      <c r="EO1050" s="773"/>
      <c r="EP1050" s="773"/>
      <c r="EQ1050" s="773"/>
      <c r="ER1050" s="773"/>
      <c r="ES1050" s="773"/>
      <c r="ET1050" s="773"/>
      <c r="EU1050" s="773"/>
      <c r="EV1050" s="773"/>
      <c r="EW1050" s="773"/>
      <c r="EX1050" s="773"/>
      <c r="EY1050" s="773"/>
      <c r="EZ1050" s="773"/>
      <c r="FA1050" s="773"/>
      <c r="FB1050" s="773"/>
      <c r="FC1050" s="773"/>
      <c r="FD1050" s="773"/>
      <c r="FE1050" s="773"/>
      <c r="FF1050" s="773"/>
      <c r="FG1050" s="773"/>
      <c r="FH1050" s="773"/>
      <c r="FI1050" s="773"/>
      <c r="FJ1050" s="773"/>
      <c r="FK1050" s="773"/>
      <c r="FL1050" s="773"/>
      <c r="FM1050" s="773"/>
      <c r="FN1050" s="773"/>
      <c r="FO1050" s="773"/>
      <c r="FP1050" s="773"/>
      <c r="FQ1050" s="773"/>
      <c r="FR1050" s="773"/>
      <c r="FS1050" s="773"/>
      <c r="FT1050" s="773"/>
      <c r="FU1050" s="773"/>
      <c r="FV1050" s="773"/>
      <c r="FW1050" s="773"/>
      <c r="FX1050" s="773"/>
      <c r="FY1050" s="773"/>
      <c r="FZ1050" s="773"/>
      <c r="GA1050" s="773"/>
      <c r="GB1050" s="773"/>
      <c r="GC1050" s="773"/>
      <c r="GD1050" s="773"/>
      <c r="GE1050" s="773"/>
      <c r="GF1050" s="773"/>
      <c r="GG1050" s="773"/>
      <c r="GH1050" s="773"/>
      <c r="GI1050" s="773"/>
      <c r="GJ1050" s="773"/>
      <c r="GK1050" s="773"/>
      <c r="GL1050" s="773"/>
      <c r="GM1050" s="773"/>
      <c r="GN1050" s="773"/>
      <c r="GO1050" s="773"/>
      <c r="GP1050" s="773"/>
      <c r="GQ1050" s="773"/>
      <c r="GR1050" s="773"/>
      <c r="GS1050" s="773"/>
      <c r="GT1050" s="773"/>
      <c r="GU1050" s="773"/>
      <c r="GV1050" s="773"/>
      <c r="GW1050" s="773"/>
      <c r="GX1050" s="773"/>
      <c r="GY1050" s="773"/>
      <c r="GZ1050" s="773"/>
      <c r="HA1050" s="773"/>
      <c r="HB1050" s="773"/>
      <c r="HC1050" s="773"/>
      <c r="HD1050" s="773"/>
      <c r="HE1050" s="773"/>
      <c r="HF1050" s="773"/>
      <c r="HG1050" s="773"/>
      <c r="HH1050" s="773"/>
      <c r="HI1050" s="773"/>
      <c r="HJ1050" s="773"/>
      <c r="HK1050" s="773"/>
      <c r="HL1050" s="773"/>
      <c r="HM1050" s="773"/>
      <c r="HN1050" s="773"/>
      <c r="HO1050" s="773"/>
      <c r="HP1050" s="773"/>
      <c r="HQ1050" s="773"/>
      <c r="HR1050" s="773"/>
      <c r="HS1050" s="773"/>
      <c r="HT1050" s="773"/>
      <c r="HU1050" s="773"/>
      <c r="HV1050" s="773"/>
      <c r="HW1050" s="773"/>
      <c r="HX1050" s="773"/>
      <c r="HY1050" s="773"/>
      <c r="HZ1050" s="773"/>
      <c r="IA1050" s="773"/>
      <c r="IB1050" s="773"/>
      <c r="IC1050" s="773"/>
      <c r="ID1050" s="773"/>
      <c r="IE1050" s="773"/>
      <c r="IF1050" s="773"/>
      <c r="IG1050" s="773"/>
      <c r="IH1050" s="773"/>
      <c r="II1050" s="773"/>
      <c r="IJ1050" s="773"/>
      <c r="IK1050" s="773"/>
      <c r="IL1050" s="773"/>
      <c r="IM1050" s="773"/>
      <c r="IN1050" s="773"/>
      <c r="IO1050" s="773"/>
      <c r="IP1050" s="773"/>
      <c r="IQ1050" s="773"/>
      <c r="IR1050" s="773"/>
    </row>
    <row r="1051" spans="1:252" ht="13.5" x14ac:dyDescent="0.2">
      <c r="A1051" s="606">
        <v>120</v>
      </c>
      <c r="B1051" s="637" t="s">
        <v>2134</v>
      </c>
      <c r="C1051" s="660" t="s">
        <v>701</v>
      </c>
      <c r="D1051" s="575">
        <v>2</v>
      </c>
      <c r="E1051" s="575">
        <v>2008</v>
      </c>
      <c r="F1051" s="1074">
        <v>59.561999999999998</v>
      </c>
      <c r="G1051" s="784">
        <f t="shared" ref="G1051:G1114" si="35">F1051*H1051%</f>
        <v>59.561999999999998</v>
      </c>
      <c r="H1051" s="1075">
        <v>100</v>
      </c>
      <c r="I1051" s="784">
        <f t="shared" ref="I1051:I1114" si="36">F1051-G1051</f>
        <v>0</v>
      </c>
      <c r="J1051" s="635"/>
      <c r="K1051" s="693"/>
      <c r="L1051" s="693"/>
      <c r="M1051" s="635"/>
      <c r="N1051" s="693"/>
      <c r="O1051" s="693"/>
      <c r="P1051" s="1841"/>
      <c r="Q1051" s="773"/>
      <c r="R1051" s="773"/>
      <c r="S1051" s="773"/>
      <c r="T1051" s="773"/>
      <c r="U1051" s="773"/>
      <c r="V1051" s="773"/>
      <c r="W1051" s="773"/>
      <c r="X1051" s="773"/>
      <c r="Y1051" s="773"/>
      <c r="Z1051" s="773"/>
      <c r="AA1051" s="773"/>
      <c r="AB1051" s="773"/>
      <c r="AC1051" s="773"/>
      <c r="AD1051" s="773"/>
      <c r="AE1051" s="773"/>
      <c r="AF1051" s="773"/>
      <c r="AG1051" s="773"/>
      <c r="AH1051" s="773"/>
      <c r="AI1051" s="773"/>
      <c r="AJ1051" s="773"/>
      <c r="AK1051" s="773"/>
      <c r="AL1051" s="773"/>
      <c r="AM1051" s="773"/>
      <c r="AN1051" s="773"/>
      <c r="AO1051" s="773"/>
      <c r="AP1051" s="773"/>
      <c r="AQ1051" s="773"/>
      <c r="AR1051" s="773"/>
      <c r="AS1051" s="773"/>
      <c r="AT1051" s="773"/>
      <c r="AU1051" s="773"/>
      <c r="AV1051" s="773"/>
      <c r="AW1051" s="773"/>
      <c r="AX1051" s="773"/>
      <c r="AY1051" s="773"/>
      <c r="AZ1051" s="773"/>
      <c r="BA1051" s="773"/>
      <c r="BB1051" s="773"/>
      <c r="BC1051" s="773"/>
      <c r="BD1051" s="773"/>
      <c r="BE1051" s="773"/>
      <c r="BF1051" s="773"/>
      <c r="BG1051" s="773"/>
      <c r="BH1051" s="773"/>
      <c r="BI1051" s="773"/>
      <c r="BJ1051" s="773"/>
      <c r="BK1051" s="773"/>
      <c r="BL1051" s="773"/>
      <c r="BM1051" s="773"/>
      <c r="BN1051" s="773"/>
      <c r="BO1051" s="773"/>
      <c r="BP1051" s="773"/>
      <c r="BQ1051" s="773"/>
      <c r="BR1051" s="773"/>
      <c r="BS1051" s="773"/>
      <c r="BT1051" s="773"/>
      <c r="BU1051" s="773"/>
      <c r="BV1051" s="773"/>
      <c r="BW1051" s="773"/>
      <c r="BX1051" s="773"/>
      <c r="BY1051" s="773"/>
      <c r="BZ1051" s="773"/>
      <c r="CA1051" s="773"/>
      <c r="CB1051" s="773"/>
      <c r="CC1051" s="773"/>
      <c r="CD1051" s="773"/>
      <c r="CE1051" s="773"/>
      <c r="CF1051" s="773"/>
      <c r="CG1051" s="773"/>
      <c r="CH1051" s="773"/>
      <c r="CI1051" s="773"/>
      <c r="CJ1051" s="773"/>
      <c r="CK1051" s="773"/>
      <c r="CL1051" s="773"/>
      <c r="CM1051" s="773"/>
      <c r="CN1051" s="773"/>
      <c r="CO1051" s="773"/>
      <c r="CP1051" s="773"/>
      <c r="CQ1051" s="773"/>
      <c r="CR1051" s="773"/>
      <c r="CS1051" s="773"/>
      <c r="CT1051" s="773"/>
      <c r="CU1051" s="773"/>
      <c r="CV1051" s="773"/>
      <c r="CW1051" s="773"/>
      <c r="CX1051" s="773"/>
      <c r="CY1051" s="773"/>
      <c r="CZ1051" s="773"/>
      <c r="DA1051" s="773"/>
      <c r="DB1051" s="773"/>
      <c r="DC1051" s="773"/>
      <c r="DD1051" s="773"/>
      <c r="DE1051" s="773"/>
      <c r="DF1051" s="773"/>
      <c r="DG1051" s="773"/>
      <c r="DH1051" s="773"/>
      <c r="DI1051" s="773"/>
      <c r="DJ1051" s="773"/>
      <c r="DK1051" s="773"/>
      <c r="DL1051" s="773"/>
      <c r="DM1051" s="773"/>
      <c r="DN1051" s="773"/>
      <c r="DO1051" s="773"/>
      <c r="DP1051" s="773"/>
      <c r="DQ1051" s="773"/>
      <c r="DR1051" s="773"/>
      <c r="DS1051" s="773"/>
      <c r="DT1051" s="773"/>
      <c r="DU1051" s="773"/>
      <c r="DV1051" s="773"/>
      <c r="DW1051" s="773"/>
      <c r="DX1051" s="773"/>
      <c r="DY1051" s="773"/>
      <c r="DZ1051" s="773"/>
      <c r="EA1051" s="773"/>
      <c r="EB1051" s="773"/>
      <c r="EC1051" s="773"/>
      <c r="ED1051" s="773"/>
      <c r="EE1051" s="773"/>
      <c r="EF1051" s="773"/>
      <c r="EG1051" s="773"/>
      <c r="EH1051" s="773"/>
      <c r="EI1051" s="773"/>
      <c r="EJ1051" s="773"/>
      <c r="EK1051" s="773"/>
      <c r="EL1051" s="773"/>
      <c r="EM1051" s="773"/>
      <c r="EN1051" s="773"/>
      <c r="EO1051" s="773"/>
      <c r="EP1051" s="773"/>
      <c r="EQ1051" s="773"/>
      <c r="ER1051" s="773"/>
      <c r="ES1051" s="773"/>
      <c r="ET1051" s="773"/>
      <c r="EU1051" s="773"/>
      <c r="EV1051" s="773"/>
      <c r="EW1051" s="773"/>
      <c r="EX1051" s="773"/>
      <c r="EY1051" s="773"/>
      <c r="EZ1051" s="773"/>
      <c r="FA1051" s="773"/>
      <c r="FB1051" s="773"/>
      <c r="FC1051" s="773"/>
      <c r="FD1051" s="773"/>
      <c r="FE1051" s="773"/>
      <c r="FF1051" s="773"/>
      <c r="FG1051" s="773"/>
      <c r="FH1051" s="773"/>
      <c r="FI1051" s="773"/>
      <c r="FJ1051" s="773"/>
      <c r="FK1051" s="773"/>
      <c r="FL1051" s="773"/>
      <c r="FM1051" s="773"/>
      <c r="FN1051" s="773"/>
      <c r="FO1051" s="773"/>
      <c r="FP1051" s="773"/>
      <c r="FQ1051" s="773"/>
      <c r="FR1051" s="773"/>
      <c r="FS1051" s="773"/>
      <c r="FT1051" s="773"/>
      <c r="FU1051" s="773"/>
      <c r="FV1051" s="773"/>
      <c r="FW1051" s="773"/>
      <c r="FX1051" s="773"/>
      <c r="FY1051" s="773"/>
      <c r="FZ1051" s="773"/>
      <c r="GA1051" s="773"/>
      <c r="GB1051" s="773"/>
      <c r="GC1051" s="773"/>
      <c r="GD1051" s="773"/>
      <c r="GE1051" s="773"/>
      <c r="GF1051" s="773"/>
      <c r="GG1051" s="773"/>
      <c r="GH1051" s="773"/>
      <c r="GI1051" s="773"/>
      <c r="GJ1051" s="773"/>
      <c r="GK1051" s="773"/>
      <c r="GL1051" s="773"/>
      <c r="GM1051" s="773"/>
      <c r="GN1051" s="773"/>
      <c r="GO1051" s="773"/>
      <c r="GP1051" s="773"/>
      <c r="GQ1051" s="773"/>
      <c r="GR1051" s="773"/>
      <c r="GS1051" s="773"/>
      <c r="GT1051" s="773"/>
      <c r="GU1051" s="773"/>
      <c r="GV1051" s="773"/>
      <c r="GW1051" s="773"/>
      <c r="GX1051" s="773"/>
      <c r="GY1051" s="773"/>
      <c r="GZ1051" s="773"/>
      <c r="HA1051" s="773"/>
      <c r="HB1051" s="773"/>
      <c r="HC1051" s="773"/>
      <c r="HD1051" s="773"/>
      <c r="HE1051" s="773"/>
      <c r="HF1051" s="773"/>
      <c r="HG1051" s="773"/>
      <c r="HH1051" s="773"/>
      <c r="HI1051" s="773"/>
      <c r="HJ1051" s="773"/>
      <c r="HK1051" s="773"/>
      <c r="HL1051" s="773"/>
      <c r="HM1051" s="773"/>
      <c r="HN1051" s="773"/>
      <c r="HO1051" s="773"/>
      <c r="HP1051" s="773"/>
      <c r="HQ1051" s="773"/>
      <c r="HR1051" s="773"/>
      <c r="HS1051" s="773"/>
      <c r="HT1051" s="773"/>
      <c r="HU1051" s="773"/>
      <c r="HV1051" s="773"/>
      <c r="HW1051" s="773"/>
      <c r="HX1051" s="773"/>
      <c r="HY1051" s="773"/>
      <c r="HZ1051" s="773"/>
      <c r="IA1051" s="773"/>
      <c r="IB1051" s="773"/>
      <c r="IC1051" s="773"/>
      <c r="ID1051" s="773"/>
      <c r="IE1051" s="773"/>
      <c r="IF1051" s="773"/>
      <c r="IG1051" s="773"/>
      <c r="IH1051" s="773"/>
      <c r="II1051" s="773"/>
      <c r="IJ1051" s="773"/>
      <c r="IK1051" s="773"/>
      <c r="IL1051" s="773"/>
      <c r="IM1051" s="773"/>
      <c r="IN1051" s="773"/>
      <c r="IO1051" s="773"/>
      <c r="IP1051" s="773"/>
      <c r="IQ1051" s="773"/>
      <c r="IR1051" s="773"/>
    </row>
    <row r="1052" spans="1:252" ht="13.5" x14ac:dyDescent="0.2">
      <c r="A1052" s="606">
        <v>121</v>
      </c>
      <c r="B1052" s="637" t="s">
        <v>1761</v>
      </c>
      <c r="C1052" s="660" t="s">
        <v>701</v>
      </c>
      <c r="D1052" s="575">
        <v>1</v>
      </c>
      <c r="E1052" s="575">
        <v>2008</v>
      </c>
      <c r="F1052" s="1074">
        <v>44.3</v>
      </c>
      <c r="G1052" s="784">
        <f t="shared" si="35"/>
        <v>44.3</v>
      </c>
      <c r="H1052" s="1075">
        <v>100</v>
      </c>
      <c r="I1052" s="784">
        <f t="shared" si="36"/>
        <v>0</v>
      </c>
      <c r="J1052" s="635"/>
      <c r="K1052" s="693"/>
      <c r="L1052" s="693"/>
      <c r="M1052" s="635"/>
      <c r="N1052" s="693"/>
      <c r="O1052" s="693"/>
      <c r="P1052" s="1841"/>
      <c r="Q1052" s="773"/>
      <c r="R1052" s="773"/>
      <c r="S1052" s="773"/>
      <c r="T1052" s="773"/>
      <c r="U1052" s="773"/>
      <c r="V1052" s="773"/>
      <c r="W1052" s="773"/>
      <c r="X1052" s="773"/>
      <c r="Y1052" s="773"/>
      <c r="Z1052" s="773"/>
      <c r="AA1052" s="773"/>
      <c r="AB1052" s="773"/>
      <c r="AC1052" s="773"/>
      <c r="AD1052" s="773"/>
      <c r="AE1052" s="773"/>
      <c r="AF1052" s="773"/>
      <c r="AG1052" s="773"/>
      <c r="AH1052" s="773"/>
      <c r="AI1052" s="773"/>
      <c r="AJ1052" s="773"/>
      <c r="AK1052" s="773"/>
      <c r="AL1052" s="773"/>
      <c r="AM1052" s="773"/>
      <c r="AN1052" s="773"/>
      <c r="AO1052" s="773"/>
      <c r="AP1052" s="773"/>
      <c r="AQ1052" s="773"/>
      <c r="AR1052" s="773"/>
      <c r="AS1052" s="773"/>
      <c r="AT1052" s="773"/>
      <c r="AU1052" s="773"/>
      <c r="AV1052" s="773"/>
      <c r="AW1052" s="773"/>
      <c r="AX1052" s="773"/>
      <c r="AY1052" s="773"/>
      <c r="AZ1052" s="773"/>
      <c r="BA1052" s="773"/>
      <c r="BB1052" s="773"/>
      <c r="BC1052" s="773"/>
      <c r="BD1052" s="773"/>
      <c r="BE1052" s="773"/>
      <c r="BF1052" s="773"/>
      <c r="BG1052" s="773"/>
      <c r="BH1052" s="773"/>
      <c r="BI1052" s="773"/>
      <c r="BJ1052" s="773"/>
      <c r="BK1052" s="773"/>
      <c r="BL1052" s="773"/>
      <c r="BM1052" s="773"/>
      <c r="BN1052" s="773"/>
      <c r="BO1052" s="773"/>
      <c r="BP1052" s="773"/>
      <c r="BQ1052" s="773"/>
      <c r="BR1052" s="773"/>
      <c r="BS1052" s="773"/>
      <c r="BT1052" s="773"/>
      <c r="BU1052" s="773"/>
      <c r="BV1052" s="773"/>
      <c r="BW1052" s="773"/>
      <c r="BX1052" s="773"/>
      <c r="BY1052" s="773"/>
      <c r="BZ1052" s="773"/>
      <c r="CA1052" s="773"/>
      <c r="CB1052" s="773"/>
      <c r="CC1052" s="773"/>
      <c r="CD1052" s="773"/>
      <c r="CE1052" s="773"/>
      <c r="CF1052" s="773"/>
      <c r="CG1052" s="773"/>
      <c r="CH1052" s="773"/>
      <c r="CI1052" s="773"/>
      <c r="CJ1052" s="773"/>
      <c r="CK1052" s="773"/>
      <c r="CL1052" s="773"/>
      <c r="CM1052" s="773"/>
      <c r="CN1052" s="773"/>
      <c r="CO1052" s="773"/>
      <c r="CP1052" s="773"/>
      <c r="CQ1052" s="773"/>
      <c r="CR1052" s="773"/>
      <c r="CS1052" s="773"/>
      <c r="CT1052" s="773"/>
      <c r="CU1052" s="773"/>
      <c r="CV1052" s="773"/>
      <c r="CW1052" s="773"/>
      <c r="CX1052" s="773"/>
      <c r="CY1052" s="773"/>
      <c r="CZ1052" s="773"/>
      <c r="DA1052" s="773"/>
      <c r="DB1052" s="773"/>
      <c r="DC1052" s="773"/>
      <c r="DD1052" s="773"/>
      <c r="DE1052" s="773"/>
      <c r="DF1052" s="773"/>
      <c r="DG1052" s="773"/>
      <c r="DH1052" s="773"/>
      <c r="DI1052" s="773"/>
      <c r="DJ1052" s="773"/>
      <c r="DK1052" s="773"/>
      <c r="DL1052" s="773"/>
      <c r="DM1052" s="773"/>
      <c r="DN1052" s="773"/>
      <c r="DO1052" s="773"/>
      <c r="DP1052" s="773"/>
      <c r="DQ1052" s="773"/>
      <c r="DR1052" s="773"/>
      <c r="DS1052" s="773"/>
      <c r="DT1052" s="773"/>
      <c r="DU1052" s="773"/>
      <c r="DV1052" s="773"/>
      <c r="DW1052" s="773"/>
      <c r="DX1052" s="773"/>
      <c r="DY1052" s="773"/>
      <c r="DZ1052" s="773"/>
      <c r="EA1052" s="773"/>
      <c r="EB1052" s="773"/>
      <c r="EC1052" s="773"/>
      <c r="ED1052" s="773"/>
      <c r="EE1052" s="773"/>
      <c r="EF1052" s="773"/>
      <c r="EG1052" s="773"/>
      <c r="EH1052" s="773"/>
      <c r="EI1052" s="773"/>
      <c r="EJ1052" s="773"/>
      <c r="EK1052" s="773"/>
      <c r="EL1052" s="773"/>
      <c r="EM1052" s="773"/>
      <c r="EN1052" s="773"/>
      <c r="EO1052" s="773"/>
      <c r="EP1052" s="773"/>
      <c r="EQ1052" s="773"/>
      <c r="ER1052" s="773"/>
      <c r="ES1052" s="773"/>
      <c r="ET1052" s="773"/>
      <c r="EU1052" s="773"/>
      <c r="EV1052" s="773"/>
      <c r="EW1052" s="773"/>
      <c r="EX1052" s="773"/>
      <c r="EY1052" s="773"/>
      <c r="EZ1052" s="773"/>
      <c r="FA1052" s="773"/>
      <c r="FB1052" s="773"/>
      <c r="FC1052" s="773"/>
      <c r="FD1052" s="773"/>
      <c r="FE1052" s="773"/>
      <c r="FF1052" s="773"/>
      <c r="FG1052" s="773"/>
      <c r="FH1052" s="773"/>
      <c r="FI1052" s="773"/>
      <c r="FJ1052" s="773"/>
      <c r="FK1052" s="773"/>
      <c r="FL1052" s="773"/>
      <c r="FM1052" s="773"/>
      <c r="FN1052" s="773"/>
      <c r="FO1052" s="773"/>
      <c r="FP1052" s="773"/>
      <c r="FQ1052" s="773"/>
      <c r="FR1052" s="773"/>
      <c r="FS1052" s="773"/>
      <c r="FT1052" s="773"/>
      <c r="FU1052" s="773"/>
      <c r="FV1052" s="773"/>
      <c r="FW1052" s="773"/>
      <c r="FX1052" s="773"/>
      <c r="FY1052" s="773"/>
      <c r="FZ1052" s="773"/>
      <c r="GA1052" s="773"/>
      <c r="GB1052" s="773"/>
      <c r="GC1052" s="773"/>
      <c r="GD1052" s="773"/>
      <c r="GE1052" s="773"/>
      <c r="GF1052" s="773"/>
      <c r="GG1052" s="773"/>
      <c r="GH1052" s="773"/>
      <c r="GI1052" s="773"/>
      <c r="GJ1052" s="773"/>
      <c r="GK1052" s="773"/>
      <c r="GL1052" s="773"/>
      <c r="GM1052" s="773"/>
      <c r="GN1052" s="773"/>
      <c r="GO1052" s="773"/>
      <c r="GP1052" s="773"/>
      <c r="GQ1052" s="773"/>
      <c r="GR1052" s="773"/>
      <c r="GS1052" s="773"/>
      <c r="GT1052" s="773"/>
      <c r="GU1052" s="773"/>
      <c r="GV1052" s="773"/>
      <c r="GW1052" s="773"/>
      <c r="GX1052" s="773"/>
      <c r="GY1052" s="773"/>
      <c r="GZ1052" s="773"/>
      <c r="HA1052" s="773"/>
      <c r="HB1052" s="773"/>
      <c r="HC1052" s="773"/>
      <c r="HD1052" s="773"/>
      <c r="HE1052" s="773"/>
      <c r="HF1052" s="773"/>
      <c r="HG1052" s="773"/>
      <c r="HH1052" s="773"/>
      <c r="HI1052" s="773"/>
      <c r="HJ1052" s="773"/>
      <c r="HK1052" s="773"/>
      <c r="HL1052" s="773"/>
      <c r="HM1052" s="773"/>
      <c r="HN1052" s="773"/>
      <c r="HO1052" s="773"/>
      <c r="HP1052" s="773"/>
      <c r="HQ1052" s="773"/>
      <c r="HR1052" s="773"/>
      <c r="HS1052" s="773"/>
      <c r="HT1052" s="773"/>
      <c r="HU1052" s="773"/>
      <c r="HV1052" s="773"/>
      <c r="HW1052" s="773"/>
      <c r="HX1052" s="773"/>
      <c r="HY1052" s="773"/>
      <c r="HZ1052" s="773"/>
      <c r="IA1052" s="773"/>
      <c r="IB1052" s="773"/>
      <c r="IC1052" s="773"/>
      <c r="ID1052" s="773"/>
      <c r="IE1052" s="773"/>
      <c r="IF1052" s="773"/>
      <c r="IG1052" s="773"/>
      <c r="IH1052" s="773"/>
      <c r="II1052" s="773"/>
      <c r="IJ1052" s="773"/>
      <c r="IK1052" s="773"/>
      <c r="IL1052" s="773"/>
      <c r="IM1052" s="773"/>
      <c r="IN1052" s="773"/>
      <c r="IO1052" s="773"/>
      <c r="IP1052" s="773"/>
      <c r="IQ1052" s="773"/>
      <c r="IR1052" s="773"/>
    </row>
    <row r="1053" spans="1:252" ht="13.5" x14ac:dyDescent="0.2">
      <c r="A1053" s="606">
        <v>122</v>
      </c>
      <c r="B1053" s="637" t="s">
        <v>2134</v>
      </c>
      <c r="C1053" s="660" t="s">
        <v>701</v>
      </c>
      <c r="D1053" s="575">
        <v>1</v>
      </c>
      <c r="E1053" s="575">
        <v>2008</v>
      </c>
      <c r="F1053" s="1074">
        <v>29.780999999999999</v>
      </c>
      <c r="G1053" s="784">
        <f t="shared" si="35"/>
        <v>29.780999999999999</v>
      </c>
      <c r="H1053" s="1075">
        <v>100</v>
      </c>
      <c r="I1053" s="784">
        <f t="shared" si="36"/>
        <v>0</v>
      </c>
      <c r="J1053" s="635"/>
      <c r="K1053" s="693"/>
      <c r="L1053" s="693"/>
      <c r="M1053" s="635"/>
      <c r="N1053" s="693"/>
      <c r="O1053" s="693"/>
      <c r="P1053" s="1841"/>
      <c r="Q1053" s="773"/>
      <c r="R1053" s="773"/>
      <c r="S1053" s="773"/>
      <c r="T1053" s="773"/>
      <c r="U1053" s="773"/>
      <c r="V1053" s="773"/>
      <c r="W1053" s="773"/>
      <c r="X1053" s="773"/>
      <c r="Y1053" s="773"/>
      <c r="Z1053" s="773"/>
      <c r="AA1053" s="773"/>
      <c r="AB1053" s="773"/>
      <c r="AC1053" s="773"/>
      <c r="AD1053" s="773"/>
      <c r="AE1053" s="773"/>
      <c r="AF1053" s="773"/>
      <c r="AG1053" s="773"/>
      <c r="AH1053" s="773"/>
      <c r="AI1053" s="773"/>
      <c r="AJ1053" s="773"/>
      <c r="AK1053" s="773"/>
      <c r="AL1053" s="773"/>
      <c r="AM1053" s="773"/>
      <c r="AN1053" s="773"/>
      <c r="AO1053" s="773"/>
      <c r="AP1053" s="773"/>
      <c r="AQ1053" s="773"/>
      <c r="AR1053" s="773"/>
      <c r="AS1053" s="773"/>
      <c r="AT1053" s="773"/>
      <c r="AU1053" s="773"/>
      <c r="AV1053" s="773"/>
      <c r="AW1053" s="773"/>
      <c r="AX1053" s="773"/>
      <c r="AY1053" s="773"/>
      <c r="AZ1053" s="773"/>
      <c r="BA1053" s="773"/>
      <c r="BB1053" s="773"/>
      <c r="BC1053" s="773"/>
      <c r="BD1053" s="773"/>
      <c r="BE1053" s="773"/>
      <c r="BF1053" s="773"/>
      <c r="BG1053" s="773"/>
      <c r="BH1053" s="773"/>
      <c r="BI1053" s="773"/>
      <c r="BJ1053" s="773"/>
      <c r="BK1053" s="773"/>
      <c r="BL1053" s="773"/>
      <c r="BM1053" s="773"/>
      <c r="BN1053" s="773"/>
      <c r="BO1053" s="773"/>
      <c r="BP1053" s="773"/>
      <c r="BQ1053" s="773"/>
      <c r="BR1053" s="773"/>
      <c r="BS1053" s="773"/>
      <c r="BT1053" s="773"/>
      <c r="BU1053" s="773"/>
      <c r="BV1053" s="773"/>
      <c r="BW1053" s="773"/>
      <c r="BX1053" s="773"/>
      <c r="BY1053" s="773"/>
      <c r="BZ1053" s="773"/>
      <c r="CA1053" s="773"/>
      <c r="CB1053" s="773"/>
      <c r="CC1053" s="773"/>
      <c r="CD1053" s="773"/>
      <c r="CE1053" s="773"/>
      <c r="CF1053" s="773"/>
      <c r="CG1053" s="773"/>
      <c r="CH1053" s="773"/>
      <c r="CI1053" s="773"/>
      <c r="CJ1053" s="773"/>
      <c r="CK1053" s="773"/>
      <c r="CL1053" s="773"/>
      <c r="CM1053" s="773"/>
      <c r="CN1053" s="773"/>
      <c r="CO1053" s="773"/>
      <c r="CP1053" s="773"/>
      <c r="CQ1053" s="773"/>
      <c r="CR1053" s="773"/>
      <c r="CS1053" s="773"/>
      <c r="CT1053" s="773"/>
      <c r="CU1053" s="773"/>
      <c r="CV1053" s="773"/>
      <c r="CW1053" s="773"/>
      <c r="CX1053" s="773"/>
      <c r="CY1053" s="773"/>
      <c r="CZ1053" s="773"/>
      <c r="DA1053" s="773"/>
      <c r="DB1053" s="773"/>
      <c r="DC1053" s="773"/>
      <c r="DD1053" s="773"/>
      <c r="DE1053" s="773"/>
      <c r="DF1053" s="773"/>
      <c r="DG1053" s="773"/>
      <c r="DH1053" s="773"/>
      <c r="DI1053" s="773"/>
      <c r="DJ1053" s="773"/>
      <c r="DK1053" s="773"/>
      <c r="DL1053" s="773"/>
      <c r="DM1053" s="773"/>
      <c r="DN1053" s="773"/>
      <c r="DO1053" s="773"/>
      <c r="DP1053" s="773"/>
      <c r="DQ1053" s="773"/>
      <c r="DR1053" s="773"/>
      <c r="DS1053" s="773"/>
      <c r="DT1053" s="773"/>
      <c r="DU1053" s="773"/>
      <c r="DV1053" s="773"/>
      <c r="DW1053" s="773"/>
      <c r="DX1053" s="773"/>
      <c r="DY1053" s="773"/>
      <c r="DZ1053" s="773"/>
      <c r="EA1053" s="773"/>
      <c r="EB1053" s="773"/>
      <c r="EC1053" s="773"/>
      <c r="ED1053" s="773"/>
      <c r="EE1053" s="773"/>
      <c r="EF1053" s="773"/>
      <c r="EG1053" s="773"/>
      <c r="EH1053" s="773"/>
      <c r="EI1053" s="773"/>
      <c r="EJ1053" s="773"/>
      <c r="EK1053" s="773"/>
      <c r="EL1053" s="773"/>
      <c r="EM1053" s="773"/>
      <c r="EN1053" s="773"/>
      <c r="EO1053" s="773"/>
      <c r="EP1053" s="773"/>
      <c r="EQ1053" s="773"/>
      <c r="ER1053" s="773"/>
      <c r="ES1053" s="773"/>
      <c r="ET1053" s="773"/>
      <c r="EU1053" s="773"/>
      <c r="EV1053" s="773"/>
      <c r="EW1053" s="773"/>
      <c r="EX1053" s="773"/>
      <c r="EY1053" s="773"/>
      <c r="EZ1053" s="773"/>
      <c r="FA1053" s="773"/>
      <c r="FB1053" s="773"/>
      <c r="FC1053" s="773"/>
      <c r="FD1053" s="773"/>
      <c r="FE1053" s="773"/>
      <c r="FF1053" s="773"/>
      <c r="FG1053" s="773"/>
      <c r="FH1053" s="773"/>
      <c r="FI1053" s="773"/>
      <c r="FJ1053" s="773"/>
      <c r="FK1053" s="773"/>
      <c r="FL1053" s="773"/>
      <c r="FM1053" s="773"/>
      <c r="FN1053" s="773"/>
      <c r="FO1053" s="773"/>
      <c r="FP1053" s="773"/>
      <c r="FQ1053" s="773"/>
      <c r="FR1053" s="773"/>
      <c r="FS1053" s="773"/>
      <c r="FT1053" s="773"/>
      <c r="FU1053" s="773"/>
      <c r="FV1053" s="773"/>
      <c r="FW1053" s="773"/>
      <c r="FX1053" s="773"/>
      <c r="FY1053" s="773"/>
      <c r="FZ1053" s="773"/>
      <c r="GA1053" s="773"/>
      <c r="GB1053" s="773"/>
      <c r="GC1053" s="773"/>
      <c r="GD1053" s="773"/>
      <c r="GE1053" s="773"/>
      <c r="GF1053" s="773"/>
      <c r="GG1053" s="773"/>
      <c r="GH1053" s="773"/>
      <c r="GI1053" s="773"/>
      <c r="GJ1053" s="773"/>
      <c r="GK1053" s="773"/>
      <c r="GL1053" s="773"/>
      <c r="GM1053" s="773"/>
      <c r="GN1053" s="773"/>
      <c r="GO1053" s="773"/>
      <c r="GP1053" s="773"/>
      <c r="GQ1053" s="773"/>
      <c r="GR1053" s="773"/>
      <c r="GS1053" s="773"/>
      <c r="GT1053" s="773"/>
      <c r="GU1053" s="773"/>
      <c r="GV1053" s="773"/>
      <c r="GW1053" s="773"/>
      <c r="GX1053" s="773"/>
      <c r="GY1053" s="773"/>
      <c r="GZ1053" s="773"/>
      <c r="HA1053" s="773"/>
      <c r="HB1053" s="773"/>
      <c r="HC1053" s="773"/>
      <c r="HD1053" s="773"/>
      <c r="HE1053" s="773"/>
      <c r="HF1053" s="773"/>
      <c r="HG1053" s="773"/>
      <c r="HH1053" s="773"/>
      <c r="HI1053" s="773"/>
      <c r="HJ1053" s="773"/>
      <c r="HK1053" s="773"/>
      <c r="HL1053" s="773"/>
      <c r="HM1053" s="773"/>
      <c r="HN1053" s="773"/>
      <c r="HO1053" s="773"/>
      <c r="HP1053" s="773"/>
      <c r="HQ1053" s="773"/>
      <c r="HR1053" s="773"/>
      <c r="HS1053" s="773"/>
      <c r="HT1053" s="773"/>
      <c r="HU1053" s="773"/>
      <c r="HV1053" s="773"/>
      <c r="HW1053" s="773"/>
      <c r="HX1053" s="773"/>
      <c r="HY1053" s="773"/>
      <c r="HZ1053" s="773"/>
      <c r="IA1053" s="773"/>
      <c r="IB1053" s="773"/>
      <c r="IC1053" s="773"/>
      <c r="ID1053" s="773"/>
      <c r="IE1053" s="773"/>
      <c r="IF1053" s="773"/>
      <c r="IG1053" s="773"/>
      <c r="IH1053" s="773"/>
      <c r="II1053" s="773"/>
      <c r="IJ1053" s="773"/>
      <c r="IK1053" s="773"/>
      <c r="IL1053" s="773"/>
      <c r="IM1053" s="773"/>
      <c r="IN1053" s="773"/>
      <c r="IO1053" s="773"/>
      <c r="IP1053" s="773"/>
      <c r="IQ1053" s="773"/>
      <c r="IR1053" s="773"/>
    </row>
    <row r="1054" spans="1:252" ht="13.5" x14ac:dyDescent="0.2">
      <c r="A1054" s="606">
        <v>123</v>
      </c>
      <c r="B1054" s="637" t="s">
        <v>2134</v>
      </c>
      <c r="C1054" s="660" t="s">
        <v>701</v>
      </c>
      <c r="D1054" s="575">
        <v>1</v>
      </c>
      <c r="E1054" s="575">
        <v>2008</v>
      </c>
      <c r="F1054" s="1074">
        <v>29.780999999999999</v>
      </c>
      <c r="G1054" s="784">
        <f t="shared" si="35"/>
        <v>29.780999999999999</v>
      </c>
      <c r="H1054" s="1075">
        <v>100</v>
      </c>
      <c r="I1054" s="784">
        <f t="shared" si="36"/>
        <v>0</v>
      </c>
      <c r="J1054" s="635"/>
      <c r="K1054" s="693"/>
      <c r="L1054" s="693"/>
      <c r="M1054" s="635"/>
      <c r="N1054" s="693"/>
      <c r="O1054" s="693"/>
      <c r="P1054" s="1841"/>
      <c r="Q1054" s="773"/>
      <c r="R1054" s="773"/>
      <c r="S1054" s="773"/>
      <c r="T1054" s="773"/>
      <c r="U1054" s="773"/>
      <c r="V1054" s="773"/>
      <c r="W1054" s="773"/>
      <c r="X1054" s="773"/>
      <c r="Y1054" s="773"/>
      <c r="Z1054" s="773"/>
      <c r="AA1054" s="773"/>
      <c r="AB1054" s="773"/>
      <c r="AC1054" s="773"/>
      <c r="AD1054" s="773"/>
      <c r="AE1054" s="773"/>
      <c r="AF1054" s="773"/>
      <c r="AG1054" s="773"/>
      <c r="AH1054" s="773"/>
      <c r="AI1054" s="773"/>
      <c r="AJ1054" s="773"/>
      <c r="AK1054" s="773"/>
      <c r="AL1054" s="773"/>
      <c r="AM1054" s="773"/>
      <c r="AN1054" s="773"/>
      <c r="AO1054" s="773"/>
      <c r="AP1054" s="773"/>
      <c r="AQ1054" s="773"/>
      <c r="AR1054" s="773"/>
      <c r="AS1054" s="773"/>
      <c r="AT1054" s="773"/>
      <c r="AU1054" s="773"/>
      <c r="AV1054" s="773"/>
      <c r="AW1054" s="773"/>
      <c r="AX1054" s="773"/>
      <c r="AY1054" s="773"/>
      <c r="AZ1054" s="773"/>
      <c r="BA1054" s="773"/>
      <c r="BB1054" s="773"/>
      <c r="BC1054" s="773"/>
      <c r="BD1054" s="773"/>
      <c r="BE1054" s="773"/>
      <c r="BF1054" s="773"/>
      <c r="BG1054" s="773"/>
      <c r="BH1054" s="773"/>
      <c r="BI1054" s="773"/>
      <c r="BJ1054" s="773"/>
      <c r="BK1054" s="773"/>
      <c r="BL1054" s="773"/>
      <c r="BM1054" s="773"/>
      <c r="BN1054" s="773"/>
      <c r="BO1054" s="773"/>
      <c r="BP1054" s="773"/>
      <c r="BQ1054" s="773"/>
      <c r="BR1054" s="773"/>
      <c r="BS1054" s="773"/>
      <c r="BT1054" s="773"/>
      <c r="BU1054" s="773"/>
      <c r="BV1054" s="773"/>
      <c r="BW1054" s="773"/>
      <c r="BX1054" s="773"/>
      <c r="BY1054" s="773"/>
      <c r="BZ1054" s="773"/>
      <c r="CA1054" s="773"/>
      <c r="CB1054" s="773"/>
      <c r="CC1054" s="773"/>
      <c r="CD1054" s="773"/>
      <c r="CE1054" s="773"/>
      <c r="CF1054" s="773"/>
      <c r="CG1054" s="773"/>
      <c r="CH1054" s="773"/>
      <c r="CI1054" s="773"/>
      <c r="CJ1054" s="773"/>
      <c r="CK1054" s="773"/>
      <c r="CL1054" s="773"/>
      <c r="CM1054" s="773"/>
      <c r="CN1054" s="773"/>
      <c r="CO1054" s="773"/>
      <c r="CP1054" s="773"/>
      <c r="CQ1054" s="773"/>
      <c r="CR1054" s="773"/>
      <c r="CS1054" s="773"/>
      <c r="CT1054" s="773"/>
      <c r="CU1054" s="773"/>
      <c r="CV1054" s="773"/>
      <c r="CW1054" s="773"/>
      <c r="CX1054" s="773"/>
      <c r="CY1054" s="773"/>
      <c r="CZ1054" s="773"/>
      <c r="DA1054" s="773"/>
      <c r="DB1054" s="773"/>
      <c r="DC1054" s="773"/>
      <c r="DD1054" s="773"/>
      <c r="DE1054" s="773"/>
      <c r="DF1054" s="773"/>
      <c r="DG1054" s="773"/>
      <c r="DH1054" s="773"/>
      <c r="DI1054" s="773"/>
      <c r="DJ1054" s="773"/>
      <c r="DK1054" s="773"/>
      <c r="DL1054" s="773"/>
      <c r="DM1054" s="773"/>
      <c r="DN1054" s="773"/>
      <c r="DO1054" s="773"/>
      <c r="DP1054" s="773"/>
      <c r="DQ1054" s="773"/>
      <c r="DR1054" s="773"/>
      <c r="DS1054" s="773"/>
      <c r="DT1054" s="773"/>
      <c r="DU1054" s="773"/>
      <c r="DV1054" s="773"/>
      <c r="DW1054" s="773"/>
      <c r="DX1054" s="773"/>
      <c r="DY1054" s="773"/>
      <c r="DZ1054" s="773"/>
      <c r="EA1054" s="773"/>
      <c r="EB1054" s="773"/>
      <c r="EC1054" s="773"/>
      <c r="ED1054" s="773"/>
      <c r="EE1054" s="773"/>
      <c r="EF1054" s="773"/>
      <c r="EG1054" s="773"/>
      <c r="EH1054" s="773"/>
      <c r="EI1054" s="773"/>
      <c r="EJ1054" s="773"/>
      <c r="EK1054" s="773"/>
      <c r="EL1054" s="773"/>
      <c r="EM1054" s="773"/>
      <c r="EN1054" s="773"/>
      <c r="EO1054" s="773"/>
      <c r="EP1054" s="773"/>
      <c r="EQ1054" s="773"/>
      <c r="ER1054" s="773"/>
      <c r="ES1054" s="773"/>
      <c r="ET1054" s="773"/>
      <c r="EU1054" s="773"/>
      <c r="EV1054" s="773"/>
      <c r="EW1054" s="773"/>
      <c r="EX1054" s="773"/>
      <c r="EY1054" s="773"/>
      <c r="EZ1054" s="773"/>
      <c r="FA1054" s="773"/>
      <c r="FB1054" s="773"/>
      <c r="FC1054" s="773"/>
      <c r="FD1054" s="773"/>
      <c r="FE1054" s="773"/>
      <c r="FF1054" s="773"/>
      <c r="FG1054" s="773"/>
      <c r="FH1054" s="773"/>
      <c r="FI1054" s="773"/>
      <c r="FJ1054" s="773"/>
      <c r="FK1054" s="773"/>
      <c r="FL1054" s="773"/>
      <c r="FM1054" s="773"/>
      <c r="FN1054" s="773"/>
      <c r="FO1054" s="773"/>
      <c r="FP1054" s="773"/>
      <c r="FQ1054" s="773"/>
      <c r="FR1054" s="773"/>
      <c r="FS1054" s="773"/>
      <c r="FT1054" s="773"/>
      <c r="FU1054" s="773"/>
      <c r="FV1054" s="773"/>
      <c r="FW1054" s="773"/>
      <c r="FX1054" s="773"/>
      <c r="FY1054" s="773"/>
      <c r="FZ1054" s="773"/>
      <c r="GA1054" s="773"/>
      <c r="GB1054" s="773"/>
      <c r="GC1054" s="773"/>
      <c r="GD1054" s="773"/>
      <c r="GE1054" s="773"/>
      <c r="GF1054" s="773"/>
      <c r="GG1054" s="773"/>
      <c r="GH1054" s="773"/>
      <c r="GI1054" s="773"/>
      <c r="GJ1054" s="773"/>
      <c r="GK1054" s="773"/>
      <c r="GL1054" s="773"/>
      <c r="GM1054" s="773"/>
      <c r="GN1054" s="773"/>
      <c r="GO1054" s="773"/>
      <c r="GP1054" s="773"/>
      <c r="GQ1054" s="773"/>
      <c r="GR1054" s="773"/>
      <c r="GS1054" s="773"/>
      <c r="GT1054" s="773"/>
      <c r="GU1054" s="773"/>
      <c r="GV1054" s="773"/>
      <c r="GW1054" s="773"/>
      <c r="GX1054" s="773"/>
      <c r="GY1054" s="773"/>
      <c r="GZ1054" s="773"/>
      <c r="HA1054" s="773"/>
      <c r="HB1054" s="773"/>
      <c r="HC1054" s="773"/>
      <c r="HD1054" s="773"/>
      <c r="HE1054" s="773"/>
      <c r="HF1054" s="773"/>
      <c r="HG1054" s="773"/>
      <c r="HH1054" s="773"/>
      <c r="HI1054" s="773"/>
      <c r="HJ1054" s="773"/>
      <c r="HK1054" s="773"/>
      <c r="HL1054" s="773"/>
      <c r="HM1054" s="773"/>
      <c r="HN1054" s="773"/>
      <c r="HO1054" s="773"/>
      <c r="HP1054" s="773"/>
      <c r="HQ1054" s="773"/>
      <c r="HR1054" s="773"/>
      <c r="HS1054" s="773"/>
      <c r="HT1054" s="773"/>
      <c r="HU1054" s="773"/>
      <c r="HV1054" s="773"/>
      <c r="HW1054" s="773"/>
      <c r="HX1054" s="773"/>
      <c r="HY1054" s="773"/>
      <c r="HZ1054" s="773"/>
      <c r="IA1054" s="773"/>
      <c r="IB1054" s="773"/>
      <c r="IC1054" s="773"/>
      <c r="ID1054" s="773"/>
      <c r="IE1054" s="773"/>
      <c r="IF1054" s="773"/>
      <c r="IG1054" s="773"/>
      <c r="IH1054" s="773"/>
      <c r="II1054" s="773"/>
      <c r="IJ1054" s="773"/>
      <c r="IK1054" s="773"/>
      <c r="IL1054" s="773"/>
      <c r="IM1054" s="773"/>
      <c r="IN1054" s="773"/>
      <c r="IO1054" s="773"/>
      <c r="IP1054" s="773"/>
      <c r="IQ1054" s="773"/>
      <c r="IR1054" s="773"/>
    </row>
    <row r="1055" spans="1:252" ht="13.5" x14ac:dyDescent="0.2">
      <c r="A1055" s="606">
        <v>124</v>
      </c>
      <c r="B1055" s="637" t="s">
        <v>1761</v>
      </c>
      <c r="C1055" s="660" t="s">
        <v>701</v>
      </c>
      <c r="D1055" s="575">
        <v>1</v>
      </c>
      <c r="E1055" s="575">
        <v>2008</v>
      </c>
      <c r="F1055" s="1074">
        <v>44.3</v>
      </c>
      <c r="G1055" s="784">
        <f t="shared" si="35"/>
        <v>44.3</v>
      </c>
      <c r="H1055" s="1075">
        <v>100</v>
      </c>
      <c r="I1055" s="784">
        <f t="shared" si="36"/>
        <v>0</v>
      </c>
      <c r="J1055" s="635"/>
      <c r="K1055" s="693"/>
      <c r="L1055" s="693"/>
      <c r="M1055" s="635"/>
      <c r="N1055" s="693"/>
      <c r="O1055" s="693"/>
      <c r="P1055" s="1841"/>
      <c r="Q1055" s="773"/>
      <c r="R1055" s="773"/>
      <c r="S1055" s="773"/>
      <c r="T1055" s="773"/>
      <c r="U1055" s="773"/>
      <c r="V1055" s="773"/>
      <c r="W1055" s="773"/>
      <c r="X1055" s="773"/>
      <c r="Y1055" s="773"/>
      <c r="Z1055" s="773"/>
      <c r="AA1055" s="773"/>
      <c r="AB1055" s="773"/>
      <c r="AC1055" s="773"/>
      <c r="AD1055" s="773"/>
      <c r="AE1055" s="773"/>
      <c r="AF1055" s="773"/>
      <c r="AG1055" s="773"/>
      <c r="AH1055" s="773"/>
      <c r="AI1055" s="773"/>
      <c r="AJ1055" s="773"/>
      <c r="AK1055" s="773"/>
      <c r="AL1055" s="773"/>
      <c r="AM1055" s="773"/>
      <c r="AN1055" s="773"/>
      <c r="AO1055" s="773"/>
      <c r="AP1055" s="773"/>
      <c r="AQ1055" s="773"/>
      <c r="AR1055" s="773"/>
      <c r="AS1055" s="773"/>
      <c r="AT1055" s="773"/>
      <c r="AU1055" s="773"/>
      <c r="AV1055" s="773"/>
      <c r="AW1055" s="773"/>
      <c r="AX1055" s="773"/>
      <c r="AY1055" s="773"/>
      <c r="AZ1055" s="773"/>
      <c r="BA1055" s="773"/>
      <c r="BB1055" s="773"/>
      <c r="BC1055" s="773"/>
      <c r="BD1055" s="773"/>
      <c r="BE1055" s="773"/>
      <c r="BF1055" s="773"/>
      <c r="BG1055" s="773"/>
      <c r="BH1055" s="773"/>
      <c r="BI1055" s="773"/>
      <c r="BJ1055" s="773"/>
      <c r="BK1055" s="773"/>
      <c r="BL1055" s="773"/>
      <c r="BM1055" s="773"/>
      <c r="BN1055" s="773"/>
      <c r="BO1055" s="773"/>
      <c r="BP1055" s="773"/>
      <c r="BQ1055" s="773"/>
      <c r="BR1055" s="773"/>
      <c r="BS1055" s="773"/>
      <c r="BT1055" s="773"/>
      <c r="BU1055" s="773"/>
      <c r="BV1055" s="773"/>
      <c r="BW1055" s="773"/>
      <c r="BX1055" s="773"/>
      <c r="BY1055" s="773"/>
      <c r="BZ1055" s="773"/>
      <c r="CA1055" s="773"/>
      <c r="CB1055" s="773"/>
      <c r="CC1055" s="773"/>
      <c r="CD1055" s="773"/>
      <c r="CE1055" s="773"/>
      <c r="CF1055" s="773"/>
      <c r="CG1055" s="773"/>
      <c r="CH1055" s="773"/>
      <c r="CI1055" s="773"/>
      <c r="CJ1055" s="773"/>
      <c r="CK1055" s="773"/>
      <c r="CL1055" s="773"/>
      <c r="CM1055" s="773"/>
      <c r="CN1055" s="773"/>
      <c r="CO1055" s="773"/>
      <c r="CP1055" s="773"/>
      <c r="CQ1055" s="773"/>
      <c r="CR1055" s="773"/>
      <c r="CS1055" s="773"/>
      <c r="CT1055" s="773"/>
      <c r="CU1055" s="773"/>
      <c r="CV1055" s="773"/>
      <c r="CW1055" s="773"/>
      <c r="CX1055" s="773"/>
      <c r="CY1055" s="773"/>
      <c r="CZ1055" s="773"/>
      <c r="DA1055" s="773"/>
      <c r="DB1055" s="773"/>
      <c r="DC1055" s="773"/>
      <c r="DD1055" s="773"/>
      <c r="DE1055" s="773"/>
      <c r="DF1055" s="773"/>
      <c r="DG1055" s="773"/>
      <c r="DH1055" s="773"/>
      <c r="DI1055" s="773"/>
      <c r="DJ1055" s="773"/>
      <c r="DK1055" s="773"/>
      <c r="DL1055" s="773"/>
      <c r="DM1055" s="773"/>
      <c r="DN1055" s="773"/>
      <c r="DO1055" s="773"/>
      <c r="DP1055" s="773"/>
      <c r="DQ1055" s="773"/>
      <c r="DR1055" s="773"/>
      <c r="DS1055" s="773"/>
      <c r="DT1055" s="773"/>
      <c r="DU1055" s="773"/>
      <c r="DV1055" s="773"/>
      <c r="DW1055" s="773"/>
      <c r="DX1055" s="773"/>
      <c r="DY1055" s="773"/>
      <c r="DZ1055" s="773"/>
      <c r="EA1055" s="773"/>
      <c r="EB1055" s="773"/>
      <c r="EC1055" s="773"/>
      <c r="ED1055" s="773"/>
      <c r="EE1055" s="773"/>
      <c r="EF1055" s="773"/>
      <c r="EG1055" s="773"/>
      <c r="EH1055" s="773"/>
      <c r="EI1055" s="773"/>
      <c r="EJ1055" s="773"/>
      <c r="EK1055" s="773"/>
      <c r="EL1055" s="773"/>
      <c r="EM1055" s="773"/>
      <c r="EN1055" s="773"/>
      <c r="EO1055" s="773"/>
      <c r="EP1055" s="773"/>
      <c r="EQ1055" s="773"/>
      <c r="ER1055" s="773"/>
      <c r="ES1055" s="773"/>
      <c r="ET1055" s="773"/>
      <c r="EU1055" s="773"/>
      <c r="EV1055" s="773"/>
      <c r="EW1055" s="773"/>
      <c r="EX1055" s="773"/>
      <c r="EY1055" s="773"/>
      <c r="EZ1055" s="773"/>
      <c r="FA1055" s="773"/>
      <c r="FB1055" s="773"/>
      <c r="FC1055" s="773"/>
      <c r="FD1055" s="773"/>
      <c r="FE1055" s="773"/>
      <c r="FF1055" s="773"/>
      <c r="FG1055" s="773"/>
      <c r="FH1055" s="773"/>
      <c r="FI1055" s="773"/>
      <c r="FJ1055" s="773"/>
      <c r="FK1055" s="773"/>
      <c r="FL1055" s="773"/>
      <c r="FM1055" s="773"/>
      <c r="FN1055" s="773"/>
      <c r="FO1055" s="773"/>
      <c r="FP1055" s="773"/>
      <c r="FQ1055" s="773"/>
      <c r="FR1055" s="773"/>
      <c r="FS1055" s="773"/>
      <c r="FT1055" s="773"/>
      <c r="FU1055" s="773"/>
      <c r="FV1055" s="773"/>
      <c r="FW1055" s="773"/>
      <c r="FX1055" s="773"/>
      <c r="FY1055" s="773"/>
      <c r="FZ1055" s="773"/>
      <c r="GA1055" s="773"/>
      <c r="GB1055" s="773"/>
      <c r="GC1055" s="773"/>
      <c r="GD1055" s="773"/>
      <c r="GE1055" s="773"/>
      <c r="GF1055" s="773"/>
      <c r="GG1055" s="773"/>
      <c r="GH1055" s="773"/>
      <c r="GI1055" s="773"/>
      <c r="GJ1055" s="773"/>
      <c r="GK1055" s="773"/>
      <c r="GL1055" s="773"/>
      <c r="GM1055" s="773"/>
      <c r="GN1055" s="773"/>
      <c r="GO1055" s="773"/>
      <c r="GP1055" s="773"/>
      <c r="GQ1055" s="773"/>
      <c r="GR1055" s="773"/>
      <c r="GS1055" s="773"/>
      <c r="GT1055" s="773"/>
      <c r="GU1055" s="773"/>
      <c r="GV1055" s="773"/>
      <c r="GW1055" s="773"/>
      <c r="GX1055" s="773"/>
      <c r="GY1055" s="773"/>
      <c r="GZ1055" s="773"/>
      <c r="HA1055" s="773"/>
      <c r="HB1055" s="773"/>
      <c r="HC1055" s="773"/>
      <c r="HD1055" s="773"/>
      <c r="HE1055" s="773"/>
      <c r="HF1055" s="773"/>
      <c r="HG1055" s="773"/>
      <c r="HH1055" s="773"/>
      <c r="HI1055" s="773"/>
      <c r="HJ1055" s="773"/>
      <c r="HK1055" s="773"/>
      <c r="HL1055" s="773"/>
      <c r="HM1055" s="773"/>
      <c r="HN1055" s="773"/>
      <c r="HO1055" s="773"/>
      <c r="HP1055" s="773"/>
      <c r="HQ1055" s="773"/>
      <c r="HR1055" s="773"/>
      <c r="HS1055" s="773"/>
      <c r="HT1055" s="773"/>
      <c r="HU1055" s="773"/>
      <c r="HV1055" s="773"/>
      <c r="HW1055" s="773"/>
      <c r="HX1055" s="773"/>
      <c r="HY1055" s="773"/>
      <c r="HZ1055" s="773"/>
      <c r="IA1055" s="773"/>
      <c r="IB1055" s="773"/>
      <c r="IC1055" s="773"/>
      <c r="ID1055" s="773"/>
      <c r="IE1055" s="773"/>
      <c r="IF1055" s="773"/>
      <c r="IG1055" s="773"/>
      <c r="IH1055" s="773"/>
      <c r="II1055" s="773"/>
      <c r="IJ1055" s="773"/>
      <c r="IK1055" s="773"/>
      <c r="IL1055" s="773"/>
      <c r="IM1055" s="773"/>
      <c r="IN1055" s="773"/>
      <c r="IO1055" s="773"/>
      <c r="IP1055" s="773"/>
      <c r="IQ1055" s="773"/>
      <c r="IR1055" s="773"/>
    </row>
    <row r="1056" spans="1:252" ht="13.5" x14ac:dyDescent="0.2">
      <c r="A1056" s="606">
        <v>125</v>
      </c>
      <c r="B1056" s="637" t="s">
        <v>2135</v>
      </c>
      <c r="C1056" s="660" t="s">
        <v>701</v>
      </c>
      <c r="D1056" s="575">
        <v>2</v>
      </c>
      <c r="E1056" s="575">
        <v>2005</v>
      </c>
      <c r="F1056" s="1074">
        <v>72.742000000000004</v>
      </c>
      <c r="G1056" s="784">
        <f t="shared" si="35"/>
        <v>72.742000000000004</v>
      </c>
      <c r="H1056" s="1075">
        <v>100</v>
      </c>
      <c r="I1056" s="784">
        <f t="shared" si="36"/>
        <v>0</v>
      </c>
      <c r="J1056" s="635"/>
      <c r="K1056" s="693"/>
      <c r="L1056" s="693"/>
      <c r="M1056" s="635"/>
      <c r="N1056" s="693"/>
      <c r="O1056" s="693"/>
      <c r="P1056" s="1841"/>
      <c r="Q1056" s="773"/>
      <c r="R1056" s="773"/>
      <c r="S1056" s="773"/>
      <c r="T1056" s="773"/>
      <c r="U1056" s="773"/>
      <c r="V1056" s="773"/>
      <c r="W1056" s="773"/>
      <c r="X1056" s="773"/>
      <c r="Y1056" s="773"/>
      <c r="Z1056" s="773"/>
      <c r="AA1056" s="773"/>
      <c r="AB1056" s="773"/>
      <c r="AC1056" s="773"/>
      <c r="AD1056" s="773"/>
      <c r="AE1056" s="773"/>
      <c r="AF1056" s="773"/>
      <c r="AG1056" s="773"/>
      <c r="AH1056" s="773"/>
      <c r="AI1056" s="773"/>
      <c r="AJ1056" s="773"/>
      <c r="AK1056" s="773"/>
      <c r="AL1056" s="773"/>
      <c r="AM1056" s="773"/>
      <c r="AN1056" s="773"/>
      <c r="AO1056" s="773"/>
      <c r="AP1056" s="773"/>
      <c r="AQ1056" s="773"/>
      <c r="AR1056" s="773"/>
      <c r="AS1056" s="773"/>
      <c r="AT1056" s="773"/>
      <c r="AU1056" s="773"/>
      <c r="AV1056" s="773"/>
      <c r="AW1056" s="773"/>
      <c r="AX1056" s="773"/>
      <c r="AY1056" s="773"/>
      <c r="AZ1056" s="773"/>
      <c r="BA1056" s="773"/>
      <c r="BB1056" s="773"/>
      <c r="BC1056" s="773"/>
      <c r="BD1056" s="773"/>
      <c r="BE1056" s="773"/>
      <c r="BF1056" s="773"/>
      <c r="BG1056" s="773"/>
      <c r="BH1056" s="773"/>
      <c r="BI1056" s="773"/>
      <c r="BJ1056" s="773"/>
      <c r="BK1056" s="773"/>
      <c r="BL1056" s="773"/>
      <c r="BM1056" s="773"/>
      <c r="BN1056" s="773"/>
      <c r="BO1056" s="773"/>
      <c r="BP1056" s="773"/>
      <c r="BQ1056" s="773"/>
      <c r="BR1056" s="773"/>
      <c r="BS1056" s="773"/>
      <c r="BT1056" s="773"/>
      <c r="BU1056" s="773"/>
      <c r="BV1056" s="773"/>
      <c r="BW1056" s="773"/>
      <c r="BX1056" s="773"/>
      <c r="BY1056" s="773"/>
      <c r="BZ1056" s="773"/>
      <c r="CA1056" s="773"/>
      <c r="CB1056" s="773"/>
      <c r="CC1056" s="773"/>
      <c r="CD1056" s="773"/>
      <c r="CE1056" s="773"/>
      <c r="CF1056" s="773"/>
      <c r="CG1056" s="773"/>
      <c r="CH1056" s="773"/>
      <c r="CI1056" s="773"/>
      <c r="CJ1056" s="773"/>
      <c r="CK1056" s="773"/>
      <c r="CL1056" s="773"/>
      <c r="CM1056" s="773"/>
      <c r="CN1056" s="773"/>
      <c r="CO1056" s="773"/>
      <c r="CP1056" s="773"/>
      <c r="CQ1056" s="773"/>
      <c r="CR1056" s="773"/>
      <c r="CS1056" s="773"/>
      <c r="CT1056" s="773"/>
      <c r="CU1056" s="773"/>
      <c r="CV1056" s="773"/>
      <c r="CW1056" s="773"/>
      <c r="CX1056" s="773"/>
      <c r="CY1056" s="773"/>
      <c r="CZ1056" s="773"/>
      <c r="DA1056" s="773"/>
      <c r="DB1056" s="773"/>
      <c r="DC1056" s="773"/>
      <c r="DD1056" s="773"/>
      <c r="DE1056" s="773"/>
      <c r="DF1056" s="773"/>
      <c r="DG1056" s="773"/>
      <c r="DH1056" s="773"/>
      <c r="DI1056" s="773"/>
      <c r="DJ1056" s="773"/>
      <c r="DK1056" s="773"/>
      <c r="DL1056" s="773"/>
      <c r="DM1056" s="773"/>
      <c r="DN1056" s="773"/>
      <c r="DO1056" s="773"/>
      <c r="DP1056" s="773"/>
      <c r="DQ1056" s="773"/>
      <c r="DR1056" s="773"/>
      <c r="DS1056" s="773"/>
      <c r="DT1056" s="773"/>
      <c r="DU1056" s="773"/>
      <c r="DV1056" s="773"/>
      <c r="DW1056" s="773"/>
      <c r="DX1056" s="773"/>
      <c r="DY1056" s="773"/>
      <c r="DZ1056" s="773"/>
      <c r="EA1056" s="773"/>
      <c r="EB1056" s="773"/>
      <c r="EC1056" s="773"/>
      <c r="ED1056" s="773"/>
      <c r="EE1056" s="773"/>
      <c r="EF1056" s="773"/>
      <c r="EG1056" s="773"/>
      <c r="EH1056" s="773"/>
      <c r="EI1056" s="773"/>
      <c r="EJ1056" s="773"/>
      <c r="EK1056" s="773"/>
      <c r="EL1056" s="773"/>
      <c r="EM1056" s="773"/>
      <c r="EN1056" s="773"/>
      <c r="EO1056" s="773"/>
      <c r="EP1056" s="773"/>
      <c r="EQ1056" s="773"/>
      <c r="ER1056" s="773"/>
      <c r="ES1056" s="773"/>
      <c r="ET1056" s="773"/>
      <c r="EU1056" s="773"/>
      <c r="EV1056" s="773"/>
      <c r="EW1056" s="773"/>
      <c r="EX1056" s="773"/>
      <c r="EY1056" s="773"/>
      <c r="EZ1056" s="773"/>
      <c r="FA1056" s="773"/>
      <c r="FB1056" s="773"/>
      <c r="FC1056" s="773"/>
      <c r="FD1056" s="773"/>
      <c r="FE1056" s="773"/>
      <c r="FF1056" s="773"/>
      <c r="FG1056" s="773"/>
      <c r="FH1056" s="773"/>
      <c r="FI1056" s="773"/>
      <c r="FJ1056" s="773"/>
      <c r="FK1056" s="773"/>
      <c r="FL1056" s="773"/>
      <c r="FM1056" s="773"/>
      <c r="FN1056" s="773"/>
      <c r="FO1056" s="773"/>
      <c r="FP1056" s="773"/>
      <c r="FQ1056" s="773"/>
      <c r="FR1056" s="773"/>
      <c r="FS1056" s="773"/>
      <c r="FT1056" s="773"/>
      <c r="FU1056" s="773"/>
      <c r="FV1056" s="773"/>
      <c r="FW1056" s="773"/>
      <c r="FX1056" s="773"/>
      <c r="FY1056" s="773"/>
      <c r="FZ1056" s="773"/>
      <c r="GA1056" s="773"/>
      <c r="GB1056" s="773"/>
      <c r="GC1056" s="773"/>
      <c r="GD1056" s="773"/>
      <c r="GE1056" s="773"/>
      <c r="GF1056" s="773"/>
      <c r="GG1056" s="773"/>
      <c r="GH1056" s="773"/>
      <c r="GI1056" s="773"/>
      <c r="GJ1056" s="773"/>
      <c r="GK1056" s="773"/>
      <c r="GL1056" s="773"/>
      <c r="GM1056" s="773"/>
      <c r="GN1056" s="773"/>
      <c r="GO1056" s="773"/>
      <c r="GP1056" s="773"/>
      <c r="GQ1056" s="773"/>
      <c r="GR1056" s="773"/>
      <c r="GS1056" s="773"/>
      <c r="GT1056" s="773"/>
      <c r="GU1056" s="773"/>
      <c r="GV1056" s="773"/>
      <c r="GW1056" s="773"/>
      <c r="GX1056" s="773"/>
      <c r="GY1056" s="773"/>
      <c r="GZ1056" s="773"/>
      <c r="HA1056" s="773"/>
      <c r="HB1056" s="773"/>
      <c r="HC1056" s="773"/>
      <c r="HD1056" s="773"/>
      <c r="HE1056" s="773"/>
      <c r="HF1056" s="773"/>
      <c r="HG1056" s="773"/>
      <c r="HH1056" s="773"/>
      <c r="HI1056" s="773"/>
      <c r="HJ1056" s="773"/>
      <c r="HK1056" s="773"/>
      <c r="HL1056" s="773"/>
      <c r="HM1056" s="773"/>
      <c r="HN1056" s="773"/>
      <c r="HO1056" s="773"/>
      <c r="HP1056" s="773"/>
      <c r="HQ1056" s="773"/>
      <c r="HR1056" s="773"/>
      <c r="HS1056" s="773"/>
      <c r="HT1056" s="773"/>
      <c r="HU1056" s="773"/>
      <c r="HV1056" s="773"/>
      <c r="HW1056" s="773"/>
      <c r="HX1056" s="773"/>
      <c r="HY1056" s="773"/>
      <c r="HZ1056" s="773"/>
      <c r="IA1056" s="773"/>
      <c r="IB1056" s="773"/>
      <c r="IC1056" s="773"/>
      <c r="ID1056" s="773"/>
      <c r="IE1056" s="773"/>
      <c r="IF1056" s="773"/>
      <c r="IG1056" s="773"/>
      <c r="IH1056" s="773"/>
      <c r="II1056" s="773"/>
      <c r="IJ1056" s="773"/>
      <c r="IK1056" s="773"/>
      <c r="IL1056" s="773"/>
      <c r="IM1056" s="773"/>
      <c r="IN1056" s="773"/>
      <c r="IO1056" s="773"/>
      <c r="IP1056" s="773"/>
      <c r="IQ1056" s="773"/>
      <c r="IR1056" s="773"/>
    </row>
    <row r="1057" spans="1:252" ht="13.5" x14ac:dyDescent="0.2">
      <c r="A1057" s="606">
        <v>126</v>
      </c>
      <c r="B1057" s="637" t="s">
        <v>798</v>
      </c>
      <c r="C1057" s="660" t="s">
        <v>701</v>
      </c>
      <c r="D1057" s="575">
        <v>1</v>
      </c>
      <c r="E1057" s="575">
        <v>2008</v>
      </c>
      <c r="F1057" s="1074">
        <v>29.780999999999999</v>
      </c>
      <c r="G1057" s="784">
        <f t="shared" si="35"/>
        <v>29.780999999999999</v>
      </c>
      <c r="H1057" s="1075">
        <v>100</v>
      </c>
      <c r="I1057" s="784">
        <f t="shared" si="36"/>
        <v>0</v>
      </c>
      <c r="J1057" s="635"/>
      <c r="K1057" s="693"/>
      <c r="L1057" s="693"/>
      <c r="M1057" s="635"/>
      <c r="N1057" s="693"/>
      <c r="O1057" s="693"/>
      <c r="P1057" s="1841"/>
      <c r="Q1057" s="773"/>
      <c r="R1057" s="773"/>
      <c r="S1057" s="773"/>
      <c r="T1057" s="773"/>
      <c r="U1057" s="773"/>
      <c r="V1057" s="773"/>
      <c r="W1057" s="773"/>
      <c r="X1057" s="773"/>
      <c r="Y1057" s="773"/>
      <c r="Z1057" s="773"/>
      <c r="AA1057" s="773"/>
      <c r="AB1057" s="773"/>
      <c r="AC1057" s="773"/>
      <c r="AD1057" s="773"/>
      <c r="AE1057" s="773"/>
      <c r="AF1057" s="773"/>
      <c r="AG1057" s="773"/>
      <c r="AH1057" s="773"/>
      <c r="AI1057" s="773"/>
      <c r="AJ1057" s="773"/>
      <c r="AK1057" s="773"/>
      <c r="AL1057" s="773"/>
      <c r="AM1057" s="773"/>
      <c r="AN1057" s="773"/>
      <c r="AO1057" s="773"/>
      <c r="AP1057" s="773"/>
      <c r="AQ1057" s="773"/>
      <c r="AR1057" s="773"/>
      <c r="AS1057" s="773"/>
      <c r="AT1057" s="773"/>
      <c r="AU1057" s="773"/>
      <c r="AV1057" s="773"/>
      <c r="AW1057" s="773"/>
      <c r="AX1057" s="773"/>
      <c r="AY1057" s="773"/>
      <c r="AZ1057" s="773"/>
      <c r="BA1057" s="773"/>
      <c r="BB1057" s="773"/>
      <c r="BC1057" s="773"/>
      <c r="BD1057" s="773"/>
      <c r="BE1057" s="773"/>
      <c r="BF1057" s="773"/>
      <c r="BG1057" s="773"/>
      <c r="BH1057" s="773"/>
      <c r="BI1057" s="773"/>
      <c r="BJ1057" s="773"/>
      <c r="BK1057" s="773"/>
      <c r="BL1057" s="773"/>
      <c r="BM1057" s="773"/>
      <c r="BN1057" s="773"/>
      <c r="BO1057" s="773"/>
      <c r="BP1057" s="773"/>
      <c r="BQ1057" s="773"/>
      <c r="BR1057" s="773"/>
      <c r="BS1057" s="773"/>
      <c r="BT1057" s="773"/>
      <c r="BU1057" s="773"/>
      <c r="BV1057" s="773"/>
      <c r="BW1057" s="773"/>
      <c r="BX1057" s="773"/>
      <c r="BY1057" s="773"/>
      <c r="BZ1057" s="773"/>
      <c r="CA1057" s="773"/>
      <c r="CB1057" s="773"/>
      <c r="CC1057" s="773"/>
      <c r="CD1057" s="773"/>
      <c r="CE1057" s="773"/>
      <c r="CF1057" s="773"/>
      <c r="CG1057" s="773"/>
      <c r="CH1057" s="773"/>
      <c r="CI1057" s="773"/>
      <c r="CJ1057" s="773"/>
      <c r="CK1057" s="773"/>
      <c r="CL1057" s="773"/>
      <c r="CM1057" s="773"/>
      <c r="CN1057" s="773"/>
      <c r="CO1057" s="773"/>
      <c r="CP1057" s="773"/>
      <c r="CQ1057" s="773"/>
      <c r="CR1057" s="773"/>
      <c r="CS1057" s="773"/>
      <c r="CT1057" s="773"/>
      <c r="CU1057" s="773"/>
      <c r="CV1057" s="773"/>
      <c r="CW1057" s="773"/>
      <c r="CX1057" s="773"/>
      <c r="CY1057" s="773"/>
      <c r="CZ1057" s="773"/>
      <c r="DA1057" s="773"/>
      <c r="DB1057" s="773"/>
      <c r="DC1057" s="773"/>
      <c r="DD1057" s="773"/>
      <c r="DE1057" s="773"/>
      <c r="DF1057" s="773"/>
      <c r="DG1057" s="773"/>
      <c r="DH1057" s="773"/>
      <c r="DI1057" s="773"/>
      <c r="DJ1057" s="773"/>
      <c r="DK1057" s="773"/>
      <c r="DL1057" s="773"/>
      <c r="DM1057" s="773"/>
      <c r="DN1057" s="773"/>
      <c r="DO1057" s="773"/>
      <c r="DP1057" s="773"/>
      <c r="DQ1057" s="773"/>
      <c r="DR1057" s="773"/>
      <c r="DS1057" s="773"/>
      <c r="DT1057" s="773"/>
      <c r="DU1057" s="773"/>
      <c r="DV1057" s="773"/>
      <c r="DW1057" s="773"/>
      <c r="DX1057" s="773"/>
      <c r="DY1057" s="773"/>
      <c r="DZ1057" s="773"/>
      <c r="EA1057" s="773"/>
      <c r="EB1057" s="773"/>
      <c r="EC1057" s="773"/>
      <c r="ED1057" s="773"/>
      <c r="EE1057" s="773"/>
      <c r="EF1057" s="773"/>
      <c r="EG1057" s="773"/>
      <c r="EH1057" s="773"/>
      <c r="EI1057" s="773"/>
      <c r="EJ1057" s="773"/>
      <c r="EK1057" s="773"/>
      <c r="EL1057" s="773"/>
      <c r="EM1057" s="773"/>
      <c r="EN1057" s="773"/>
      <c r="EO1057" s="773"/>
      <c r="EP1057" s="773"/>
      <c r="EQ1057" s="773"/>
      <c r="ER1057" s="773"/>
      <c r="ES1057" s="773"/>
      <c r="ET1057" s="773"/>
      <c r="EU1057" s="773"/>
      <c r="EV1057" s="773"/>
      <c r="EW1057" s="773"/>
      <c r="EX1057" s="773"/>
      <c r="EY1057" s="773"/>
      <c r="EZ1057" s="773"/>
      <c r="FA1057" s="773"/>
      <c r="FB1057" s="773"/>
      <c r="FC1057" s="773"/>
      <c r="FD1057" s="773"/>
      <c r="FE1057" s="773"/>
      <c r="FF1057" s="773"/>
      <c r="FG1057" s="773"/>
      <c r="FH1057" s="773"/>
      <c r="FI1057" s="773"/>
      <c r="FJ1057" s="773"/>
      <c r="FK1057" s="773"/>
      <c r="FL1057" s="773"/>
      <c r="FM1057" s="773"/>
      <c r="FN1057" s="773"/>
      <c r="FO1057" s="773"/>
      <c r="FP1057" s="773"/>
      <c r="FQ1057" s="773"/>
      <c r="FR1057" s="773"/>
      <c r="FS1057" s="773"/>
      <c r="FT1057" s="773"/>
      <c r="FU1057" s="773"/>
      <c r="FV1057" s="773"/>
      <c r="FW1057" s="773"/>
      <c r="FX1057" s="773"/>
      <c r="FY1057" s="773"/>
      <c r="FZ1057" s="773"/>
      <c r="GA1057" s="773"/>
      <c r="GB1057" s="773"/>
      <c r="GC1057" s="773"/>
      <c r="GD1057" s="773"/>
      <c r="GE1057" s="773"/>
      <c r="GF1057" s="773"/>
      <c r="GG1057" s="773"/>
      <c r="GH1057" s="773"/>
      <c r="GI1057" s="773"/>
      <c r="GJ1057" s="773"/>
      <c r="GK1057" s="773"/>
      <c r="GL1057" s="773"/>
      <c r="GM1057" s="773"/>
      <c r="GN1057" s="773"/>
      <c r="GO1057" s="773"/>
      <c r="GP1057" s="773"/>
      <c r="GQ1057" s="773"/>
      <c r="GR1057" s="773"/>
      <c r="GS1057" s="773"/>
      <c r="GT1057" s="773"/>
      <c r="GU1057" s="773"/>
      <c r="GV1057" s="773"/>
      <c r="GW1057" s="773"/>
      <c r="GX1057" s="773"/>
      <c r="GY1057" s="773"/>
      <c r="GZ1057" s="773"/>
      <c r="HA1057" s="773"/>
      <c r="HB1057" s="773"/>
      <c r="HC1057" s="773"/>
      <c r="HD1057" s="773"/>
      <c r="HE1057" s="773"/>
      <c r="HF1057" s="773"/>
      <c r="HG1057" s="773"/>
      <c r="HH1057" s="773"/>
      <c r="HI1057" s="773"/>
      <c r="HJ1057" s="773"/>
      <c r="HK1057" s="773"/>
      <c r="HL1057" s="773"/>
      <c r="HM1057" s="773"/>
      <c r="HN1057" s="773"/>
      <c r="HO1057" s="773"/>
      <c r="HP1057" s="773"/>
      <c r="HQ1057" s="773"/>
      <c r="HR1057" s="773"/>
      <c r="HS1057" s="773"/>
      <c r="HT1057" s="773"/>
      <c r="HU1057" s="773"/>
      <c r="HV1057" s="773"/>
      <c r="HW1057" s="773"/>
      <c r="HX1057" s="773"/>
      <c r="HY1057" s="773"/>
      <c r="HZ1057" s="773"/>
      <c r="IA1057" s="773"/>
      <c r="IB1057" s="773"/>
      <c r="IC1057" s="773"/>
      <c r="ID1057" s="773"/>
      <c r="IE1057" s="773"/>
      <c r="IF1057" s="773"/>
      <c r="IG1057" s="773"/>
      <c r="IH1057" s="773"/>
      <c r="II1057" s="773"/>
      <c r="IJ1057" s="773"/>
      <c r="IK1057" s="773"/>
      <c r="IL1057" s="773"/>
      <c r="IM1057" s="773"/>
      <c r="IN1057" s="773"/>
      <c r="IO1057" s="773"/>
      <c r="IP1057" s="773"/>
      <c r="IQ1057" s="773"/>
      <c r="IR1057" s="773"/>
    </row>
    <row r="1058" spans="1:252" ht="13.5" x14ac:dyDescent="0.2">
      <c r="A1058" s="606">
        <v>127</v>
      </c>
      <c r="B1058" s="637" t="s">
        <v>778</v>
      </c>
      <c r="C1058" s="660" t="s">
        <v>701</v>
      </c>
      <c r="D1058" s="575">
        <v>18</v>
      </c>
      <c r="E1058" s="575">
        <v>2010</v>
      </c>
      <c r="F1058" s="1074">
        <v>1358.64</v>
      </c>
      <c r="G1058" s="784">
        <f t="shared" si="35"/>
        <v>1358.64</v>
      </c>
      <c r="H1058" s="1075">
        <v>100</v>
      </c>
      <c r="I1058" s="784">
        <f t="shared" si="36"/>
        <v>0</v>
      </c>
      <c r="J1058" s="635"/>
      <c r="K1058" s="693"/>
      <c r="L1058" s="693"/>
      <c r="M1058" s="635"/>
      <c r="N1058" s="693"/>
      <c r="O1058" s="693"/>
      <c r="P1058" s="1841"/>
      <c r="Q1058" s="773"/>
      <c r="R1058" s="773"/>
      <c r="S1058" s="773"/>
      <c r="T1058" s="773"/>
      <c r="U1058" s="773"/>
      <c r="V1058" s="773"/>
      <c r="W1058" s="773"/>
      <c r="X1058" s="773"/>
      <c r="Y1058" s="773"/>
      <c r="Z1058" s="773"/>
      <c r="AA1058" s="773"/>
      <c r="AB1058" s="773"/>
      <c r="AC1058" s="773"/>
      <c r="AD1058" s="773"/>
      <c r="AE1058" s="773"/>
      <c r="AF1058" s="773"/>
      <c r="AG1058" s="773"/>
      <c r="AH1058" s="773"/>
      <c r="AI1058" s="773"/>
      <c r="AJ1058" s="773"/>
      <c r="AK1058" s="773"/>
      <c r="AL1058" s="773"/>
      <c r="AM1058" s="773"/>
      <c r="AN1058" s="773"/>
      <c r="AO1058" s="773"/>
      <c r="AP1058" s="773"/>
      <c r="AQ1058" s="773"/>
      <c r="AR1058" s="773"/>
      <c r="AS1058" s="773"/>
      <c r="AT1058" s="773"/>
      <c r="AU1058" s="773"/>
      <c r="AV1058" s="773"/>
      <c r="AW1058" s="773"/>
      <c r="AX1058" s="773"/>
      <c r="AY1058" s="773"/>
      <c r="AZ1058" s="773"/>
      <c r="BA1058" s="773"/>
      <c r="BB1058" s="773"/>
      <c r="BC1058" s="773"/>
      <c r="BD1058" s="773"/>
      <c r="BE1058" s="773"/>
      <c r="BF1058" s="773"/>
      <c r="BG1058" s="773"/>
      <c r="BH1058" s="773"/>
      <c r="BI1058" s="773"/>
      <c r="BJ1058" s="773"/>
      <c r="BK1058" s="773"/>
      <c r="BL1058" s="773"/>
      <c r="BM1058" s="773"/>
      <c r="BN1058" s="773"/>
      <c r="BO1058" s="773"/>
      <c r="BP1058" s="773"/>
      <c r="BQ1058" s="773"/>
      <c r="BR1058" s="773"/>
      <c r="BS1058" s="773"/>
      <c r="BT1058" s="773"/>
      <c r="BU1058" s="773"/>
      <c r="BV1058" s="773"/>
      <c r="BW1058" s="773"/>
      <c r="BX1058" s="773"/>
      <c r="BY1058" s="773"/>
      <c r="BZ1058" s="773"/>
      <c r="CA1058" s="773"/>
      <c r="CB1058" s="773"/>
      <c r="CC1058" s="773"/>
      <c r="CD1058" s="773"/>
      <c r="CE1058" s="773"/>
      <c r="CF1058" s="773"/>
      <c r="CG1058" s="773"/>
      <c r="CH1058" s="773"/>
      <c r="CI1058" s="773"/>
      <c r="CJ1058" s="773"/>
      <c r="CK1058" s="773"/>
      <c r="CL1058" s="773"/>
      <c r="CM1058" s="773"/>
      <c r="CN1058" s="773"/>
      <c r="CO1058" s="773"/>
      <c r="CP1058" s="773"/>
      <c r="CQ1058" s="773"/>
      <c r="CR1058" s="773"/>
      <c r="CS1058" s="773"/>
      <c r="CT1058" s="773"/>
      <c r="CU1058" s="773"/>
      <c r="CV1058" s="773"/>
      <c r="CW1058" s="773"/>
      <c r="CX1058" s="773"/>
      <c r="CY1058" s="773"/>
      <c r="CZ1058" s="773"/>
      <c r="DA1058" s="773"/>
      <c r="DB1058" s="773"/>
      <c r="DC1058" s="773"/>
      <c r="DD1058" s="773"/>
      <c r="DE1058" s="773"/>
      <c r="DF1058" s="773"/>
      <c r="DG1058" s="773"/>
      <c r="DH1058" s="773"/>
      <c r="DI1058" s="773"/>
      <c r="DJ1058" s="773"/>
      <c r="DK1058" s="773"/>
      <c r="DL1058" s="773"/>
      <c r="DM1058" s="773"/>
      <c r="DN1058" s="773"/>
      <c r="DO1058" s="773"/>
      <c r="DP1058" s="773"/>
      <c r="DQ1058" s="773"/>
      <c r="DR1058" s="773"/>
      <c r="DS1058" s="773"/>
      <c r="DT1058" s="773"/>
      <c r="DU1058" s="773"/>
      <c r="DV1058" s="773"/>
      <c r="DW1058" s="773"/>
      <c r="DX1058" s="773"/>
      <c r="DY1058" s="773"/>
      <c r="DZ1058" s="773"/>
      <c r="EA1058" s="773"/>
      <c r="EB1058" s="773"/>
      <c r="EC1058" s="773"/>
      <c r="ED1058" s="773"/>
      <c r="EE1058" s="773"/>
      <c r="EF1058" s="773"/>
      <c r="EG1058" s="773"/>
      <c r="EH1058" s="773"/>
      <c r="EI1058" s="773"/>
      <c r="EJ1058" s="773"/>
      <c r="EK1058" s="773"/>
      <c r="EL1058" s="773"/>
      <c r="EM1058" s="773"/>
      <c r="EN1058" s="773"/>
      <c r="EO1058" s="773"/>
      <c r="EP1058" s="773"/>
      <c r="EQ1058" s="773"/>
      <c r="ER1058" s="773"/>
      <c r="ES1058" s="773"/>
      <c r="ET1058" s="773"/>
      <c r="EU1058" s="773"/>
      <c r="EV1058" s="773"/>
      <c r="EW1058" s="773"/>
      <c r="EX1058" s="773"/>
      <c r="EY1058" s="773"/>
      <c r="EZ1058" s="773"/>
      <c r="FA1058" s="773"/>
      <c r="FB1058" s="773"/>
      <c r="FC1058" s="773"/>
      <c r="FD1058" s="773"/>
      <c r="FE1058" s="773"/>
      <c r="FF1058" s="773"/>
      <c r="FG1058" s="773"/>
      <c r="FH1058" s="773"/>
      <c r="FI1058" s="773"/>
      <c r="FJ1058" s="773"/>
      <c r="FK1058" s="773"/>
      <c r="FL1058" s="773"/>
      <c r="FM1058" s="773"/>
      <c r="FN1058" s="773"/>
      <c r="FO1058" s="773"/>
      <c r="FP1058" s="773"/>
      <c r="FQ1058" s="773"/>
      <c r="FR1058" s="773"/>
      <c r="FS1058" s="773"/>
      <c r="FT1058" s="773"/>
      <c r="FU1058" s="773"/>
      <c r="FV1058" s="773"/>
      <c r="FW1058" s="773"/>
      <c r="FX1058" s="773"/>
      <c r="FY1058" s="773"/>
      <c r="FZ1058" s="773"/>
      <c r="GA1058" s="773"/>
      <c r="GB1058" s="773"/>
      <c r="GC1058" s="773"/>
      <c r="GD1058" s="773"/>
      <c r="GE1058" s="773"/>
      <c r="GF1058" s="773"/>
      <c r="GG1058" s="773"/>
      <c r="GH1058" s="773"/>
      <c r="GI1058" s="773"/>
      <c r="GJ1058" s="773"/>
      <c r="GK1058" s="773"/>
      <c r="GL1058" s="773"/>
      <c r="GM1058" s="773"/>
      <c r="GN1058" s="773"/>
      <c r="GO1058" s="773"/>
      <c r="GP1058" s="773"/>
      <c r="GQ1058" s="773"/>
      <c r="GR1058" s="773"/>
      <c r="GS1058" s="773"/>
      <c r="GT1058" s="773"/>
      <c r="GU1058" s="773"/>
      <c r="GV1058" s="773"/>
      <c r="GW1058" s="773"/>
      <c r="GX1058" s="773"/>
      <c r="GY1058" s="773"/>
      <c r="GZ1058" s="773"/>
      <c r="HA1058" s="773"/>
      <c r="HB1058" s="773"/>
      <c r="HC1058" s="773"/>
      <c r="HD1058" s="773"/>
      <c r="HE1058" s="773"/>
      <c r="HF1058" s="773"/>
      <c r="HG1058" s="773"/>
      <c r="HH1058" s="773"/>
      <c r="HI1058" s="773"/>
      <c r="HJ1058" s="773"/>
      <c r="HK1058" s="773"/>
      <c r="HL1058" s="773"/>
      <c r="HM1058" s="773"/>
      <c r="HN1058" s="773"/>
      <c r="HO1058" s="773"/>
      <c r="HP1058" s="773"/>
      <c r="HQ1058" s="773"/>
      <c r="HR1058" s="773"/>
      <c r="HS1058" s="773"/>
      <c r="HT1058" s="773"/>
      <c r="HU1058" s="773"/>
      <c r="HV1058" s="773"/>
      <c r="HW1058" s="773"/>
      <c r="HX1058" s="773"/>
      <c r="HY1058" s="773"/>
      <c r="HZ1058" s="773"/>
      <c r="IA1058" s="773"/>
      <c r="IB1058" s="773"/>
      <c r="IC1058" s="773"/>
      <c r="ID1058" s="773"/>
      <c r="IE1058" s="773"/>
      <c r="IF1058" s="773"/>
      <c r="IG1058" s="773"/>
      <c r="IH1058" s="773"/>
      <c r="II1058" s="773"/>
      <c r="IJ1058" s="773"/>
      <c r="IK1058" s="773"/>
      <c r="IL1058" s="773"/>
      <c r="IM1058" s="773"/>
      <c r="IN1058" s="773"/>
      <c r="IO1058" s="773"/>
      <c r="IP1058" s="773"/>
      <c r="IQ1058" s="773"/>
      <c r="IR1058" s="773"/>
    </row>
    <row r="1059" spans="1:252" ht="27" x14ac:dyDescent="0.2">
      <c r="A1059" s="606">
        <v>128</v>
      </c>
      <c r="B1059" s="637" t="s">
        <v>2136</v>
      </c>
      <c r="C1059" s="660" t="s">
        <v>701</v>
      </c>
      <c r="D1059" s="575">
        <v>13</v>
      </c>
      <c r="E1059" s="575">
        <v>2011</v>
      </c>
      <c r="F1059" s="1074">
        <v>700.44</v>
      </c>
      <c r="G1059" s="784">
        <f t="shared" si="35"/>
        <v>700.44</v>
      </c>
      <c r="H1059" s="1075">
        <v>100</v>
      </c>
      <c r="I1059" s="784">
        <f t="shared" si="36"/>
        <v>0</v>
      </c>
      <c r="J1059" s="635"/>
      <c r="K1059" s="693"/>
      <c r="L1059" s="693"/>
      <c r="M1059" s="635"/>
      <c r="N1059" s="693"/>
      <c r="O1059" s="693"/>
      <c r="P1059" s="1841"/>
      <c r="Q1059" s="773"/>
      <c r="R1059" s="773"/>
      <c r="S1059" s="773"/>
      <c r="T1059" s="773"/>
      <c r="U1059" s="773"/>
      <c r="V1059" s="773"/>
      <c r="W1059" s="773"/>
      <c r="X1059" s="773"/>
      <c r="Y1059" s="773"/>
      <c r="Z1059" s="773"/>
      <c r="AA1059" s="773"/>
      <c r="AB1059" s="773"/>
      <c r="AC1059" s="773"/>
      <c r="AD1059" s="773"/>
      <c r="AE1059" s="773"/>
      <c r="AF1059" s="773"/>
      <c r="AG1059" s="773"/>
      <c r="AH1059" s="773"/>
      <c r="AI1059" s="773"/>
      <c r="AJ1059" s="773"/>
      <c r="AK1059" s="773"/>
      <c r="AL1059" s="773"/>
      <c r="AM1059" s="773"/>
      <c r="AN1059" s="773"/>
      <c r="AO1059" s="773"/>
      <c r="AP1059" s="773"/>
      <c r="AQ1059" s="773"/>
      <c r="AR1059" s="773"/>
      <c r="AS1059" s="773"/>
      <c r="AT1059" s="773"/>
      <c r="AU1059" s="773"/>
      <c r="AV1059" s="773"/>
      <c r="AW1059" s="773"/>
      <c r="AX1059" s="773"/>
      <c r="AY1059" s="773"/>
      <c r="AZ1059" s="773"/>
      <c r="BA1059" s="773"/>
      <c r="BB1059" s="773"/>
      <c r="BC1059" s="773"/>
      <c r="BD1059" s="773"/>
      <c r="BE1059" s="773"/>
      <c r="BF1059" s="773"/>
      <c r="BG1059" s="773"/>
      <c r="BH1059" s="773"/>
      <c r="BI1059" s="773"/>
      <c r="BJ1059" s="773"/>
      <c r="BK1059" s="773"/>
      <c r="BL1059" s="773"/>
      <c r="BM1059" s="773"/>
      <c r="BN1059" s="773"/>
      <c r="BO1059" s="773"/>
      <c r="BP1059" s="773"/>
      <c r="BQ1059" s="773"/>
      <c r="BR1059" s="773"/>
      <c r="BS1059" s="773"/>
      <c r="BT1059" s="773"/>
      <c r="BU1059" s="773"/>
      <c r="BV1059" s="773"/>
      <c r="BW1059" s="773"/>
      <c r="BX1059" s="773"/>
      <c r="BY1059" s="773"/>
      <c r="BZ1059" s="773"/>
      <c r="CA1059" s="773"/>
      <c r="CB1059" s="773"/>
      <c r="CC1059" s="773"/>
      <c r="CD1059" s="773"/>
      <c r="CE1059" s="773"/>
      <c r="CF1059" s="773"/>
      <c r="CG1059" s="773"/>
      <c r="CH1059" s="773"/>
      <c r="CI1059" s="773"/>
      <c r="CJ1059" s="773"/>
      <c r="CK1059" s="773"/>
      <c r="CL1059" s="773"/>
      <c r="CM1059" s="773"/>
      <c r="CN1059" s="773"/>
      <c r="CO1059" s="773"/>
      <c r="CP1059" s="773"/>
      <c r="CQ1059" s="773"/>
      <c r="CR1059" s="773"/>
      <c r="CS1059" s="773"/>
      <c r="CT1059" s="773"/>
      <c r="CU1059" s="773"/>
      <c r="CV1059" s="773"/>
      <c r="CW1059" s="773"/>
      <c r="CX1059" s="773"/>
      <c r="CY1059" s="773"/>
      <c r="CZ1059" s="773"/>
      <c r="DA1059" s="773"/>
      <c r="DB1059" s="773"/>
      <c r="DC1059" s="773"/>
      <c r="DD1059" s="773"/>
      <c r="DE1059" s="773"/>
      <c r="DF1059" s="773"/>
      <c r="DG1059" s="773"/>
      <c r="DH1059" s="773"/>
      <c r="DI1059" s="773"/>
      <c r="DJ1059" s="773"/>
      <c r="DK1059" s="773"/>
      <c r="DL1059" s="773"/>
      <c r="DM1059" s="773"/>
      <c r="DN1059" s="773"/>
      <c r="DO1059" s="773"/>
      <c r="DP1059" s="773"/>
      <c r="DQ1059" s="773"/>
      <c r="DR1059" s="773"/>
      <c r="DS1059" s="773"/>
      <c r="DT1059" s="773"/>
      <c r="DU1059" s="773"/>
      <c r="DV1059" s="773"/>
      <c r="DW1059" s="773"/>
      <c r="DX1059" s="773"/>
      <c r="DY1059" s="773"/>
      <c r="DZ1059" s="773"/>
      <c r="EA1059" s="773"/>
      <c r="EB1059" s="773"/>
      <c r="EC1059" s="773"/>
      <c r="ED1059" s="773"/>
      <c r="EE1059" s="773"/>
      <c r="EF1059" s="773"/>
      <c r="EG1059" s="773"/>
      <c r="EH1059" s="773"/>
      <c r="EI1059" s="773"/>
      <c r="EJ1059" s="773"/>
      <c r="EK1059" s="773"/>
      <c r="EL1059" s="773"/>
      <c r="EM1059" s="773"/>
      <c r="EN1059" s="773"/>
      <c r="EO1059" s="773"/>
      <c r="EP1059" s="773"/>
      <c r="EQ1059" s="773"/>
      <c r="ER1059" s="773"/>
      <c r="ES1059" s="773"/>
      <c r="ET1059" s="773"/>
      <c r="EU1059" s="773"/>
      <c r="EV1059" s="773"/>
      <c r="EW1059" s="773"/>
      <c r="EX1059" s="773"/>
      <c r="EY1059" s="773"/>
      <c r="EZ1059" s="773"/>
      <c r="FA1059" s="773"/>
      <c r="FB1059" s="773"/>
      <c r="FC1059" s="773"/>
      <c r="FD1059" s="773"/>
      <c r="FE1059" s="773"/>
      <c r="FF1059" s="773"/>
      <c r="FG1059" s="773"/>
      <c r="FH1059" s="773"/>
      <c r="FI1059" s="773"/>
      <c r="FJ1059" s="773"/>
      <c r="FK1059" s="773"/>
      <c r="FL1059" s="773"/>
      <c r="FM1059" s="773"/>
      <c r="FN1059" s="773"/>
      <c r="FO1059" s="773"/>
      <c r="FP1059" s="773"/>
      <c r="FQ1059" s="773"/>
      <c r="FR1059" s="773"/>
      <c r="FS1059" s="773"/>
      <c r="FT1059" s="773"/>
      <c r="FU1059" s="773"/>
      <c r="FV1059" s="773"/>
      <c r="FW1059" s="773"/>
      <c r="FX1059" s="773"/>
      <c r="FY1059" s="773"/>
      <c r="FZ1059" s="773"/>
      <c r="GA1059" s="773"/>
      <c r="GB1059" s="773"/>
      <c r="GC1059" s="773"/>
      <c r="GD1059" s="773"/>
      <c r="GE1059" s="773"/>
      <c r="GF1059" s="773"/>
      <c r="GG1059" s="773"/>
      <c r="GH1059" s="773"/>
      <c r="GI1059" s="773"/>
      <c r="GJ1059" s="773"/>
      <c r="GK1059" s="773"/>
      <c r="GL1059" s="773"/>
      <c r="GM1059" s="773"/>
      <c r="GN1059" s="773"/>
      <c r="GO1059" s="773"/>
      <c r="GP1059" s="773"/>
      <c r="GQ1059" s="773"/>
      <c r="GR1059" s="773"/>
      <c r="GS1059" s="773"/>
      <c r="GT1059" s="773"/>
      <c r="GU1059" s="773"/>
      <c r="GV1059" s="773"/>
      <c r="GW1059" s="773"/>
      <c r="GX1059" s="773"/>
      <c r="GY1059" s="773"/>
      <c r="GZ1059" s="773"/>
      <c r="HA1059" s="773"/>
      <c r="HB1059" s="773"/>
      <c r="HC1059" s="773"/>
      <c r="HD1059" s="773"/>
      <c r="HE1059" s="773"/>
      <c r="HF1059" s="773"/>
      <c r="HG1059" s="773"/>
      <c r="HH1059" s="773"/>
      <c r="HI1059" s="773"/>
      <c r="HJ1059" s="773"/>
      <c r="HK1059" s="773"/>
      <c r="HL1059" s="773"/>
      <c r="HM1059" s="773"/>
      <c r="HN1059" s="773"/>
      <c r="HO1059" s="773"/>
      <c r="HP1059" s="773"/>
      <c r="HQ1059" s="773"/>
      <c r="HR1059" s="773"/>
      <c r="HS1059" s="773"/>
      <c r="HT1059" s="773"/>
      <c r="HU1059" s="773"/>
      <c r="HV1059" s="773"/>
      <c r="HW1059" s="773"/>
      <c r="HX1059" s="773"/>
      <c r="HY1059" s="773"/>
      <c r="HZ1059" s="773"/>
      <c r="IA1059" s="773"/>
      <c r="IB1059" s="773"/>
      <c r="IC1059" s="773"/>
      <c r="ID1059" s="773"/>
      <c r="IE1059" s="773"/>
      <c r="IF1059" s="773"/>
      <c r="IG1059" s="773"/>
      <c r="IH1059" s="773"/>
      <c r="II1059" s="773"/>
      <c r="IJ1059" s="773"/>
      <c r="IK1059" s="773"/>
      <c r="IL1059" s="773"/>
      <c r="IM1059" s="773"/>
      <c r="IN1059" s="773"/>
      <c r="IO1059" s="773"/>
      <c r="IP1059" s="773"/>
      <c r="IQ1059" s="773"/>
      <c r="IR1059" s="773"/>
    </row>
    <row r="1060" spans="1:252" ht="13.5" x14ac:dyDescent="0.2">
      <c r="A1060" s="606">
        <v>129</v>
      </c>
      <c r="B1060" s="637" t="s">
        <v>2137</v>
      </c>
      <c r="C1060" s="660" t="s">
        <v>701</v>
      </c>
      <c r="D1060" s="575">
        <v>4</v>
      </c>
      <c r="E1060" s="660">
        <v>2000</v>
      </c>
      <c r="F1060" s="1074">
        <v>760</v>
      </c>
      <c r="G1060" s="784">
        <f t="shared" si="35"/>
        <v>760</v>
      </c>
      <c r="H1060" s="1075">
        <v>100</v>
      </c>
      <c r="I1060" s="784">
        <f t="shared" si="36"/>
        <v>0</v>
      </c>
      <c r="J1060" s="635"/>
      <c r="K1060" s="693"/>
      <c r="L1060" s="693"/>
      <c r="M1060" s="635"/>
      <c r="N1060" s="693"/>
      <c r="O1060" s="693"/>
      <c r="P1060" s="1841"/>
      <c r="Q1060" s="773"/>
      <c r="R1060" s="773"/>
      <c r="S1060" s="773"/>
      <c r="T1060" s="773"/>
      <c r="U1060" s="773"/>
      <c r="V1060" s="773"/>
      <c r="W1060" s="773"/>
      <c r="X1060" s="773"/>
      <c r="Y1060" s="773"/>
      <c r="Z1060" s="773"/>
      <c r="AA1060" s="773"/>
      <c r="AB1060" s="773"/>
      <c r="AC1060" s="773"/>
      <c r="AD1060" s="773"/>
      <c r="AE1060" s="773"/>
      <c r="AF1060" s="773"/>
      <c r="AG1060" s="773"/>
      <c r="AH1060" s="773"/>
      <c r="AI1060" s="773"/>
      <c r="AJ1060" s="773"/>
      <c r="AK1060" s="773"/>
      <c r="AL1060" s="773"/>
      <c r="AM1060" s="773"/>
      <c r="AN1060" s="773"/>
      <c r="AO1060" s="773"/>
      <c r="AP1060" s="773"/>
      <c r="AQ1060" s="773"/>
      <c r="AR1060" s="773"/>
      <c r="AS1060" s="773"/>
      <c r="AT1060" s="773"/>
      <c r="AU1060" s="773"/>
      <c r="AV1060" s="773"/>
      <c r="AW1060" s="773"/>
      <c r="AX1060" s="773"/>
      <c r="AY1060" s="773"/>
      <c r="AZ1060" s="773"/>
      <c r="BA1060" s="773"/>
      <c r="BB1060" s="773"/>
      <c r="BC1060" s="773"/>
      <c r="BD1060" s="773"/>
      <c r="BE1060" s="773"/>
      <c r="BF1060" s="773"/>
      <c r="BG1060" s="773"/>
      <c r="BH1060" s="773"/>
      <c r="BI1060" s="773"/>
      <c r="BJ1060" s="773"/>
      <c r="BK1060" s="773"/>
      <c r="BL1060" s="773"/>
      <c r="BM1060" s="773"/>
      <c r="BN1060" s="773"/>
      <c r="BO1060" s="773"/>
      <c r="BP1060" s="773"/>
      <c r="BQ1060" s="773"/>
      <c r="BR1060" s="773"/>
      <c r="BS1060" s="773"/>
      <c r="BT1060" s="773"/>
      <c r="BU1060" s="773"/>
      <c r="BV1060" s="773"/>
      <c r="BW1060" s="773"/>
      <c r="BX1060" s="773"/>
      <c r="BY1060" s="773"/>
      <c r="BZ1060" s="773"/>
      <c r="CA1060" s="773"/>
      <c r="CB1060" s="773"/>
      <c r="CC1060" s="773"/>
      <c r="CD1060" s="773"/>
      <c r="CE1060" s="773"/>
      <c r="CF1060" s="773"/>
      <c r="CG1060" s="773"/>
      <c r="CH1060" s="773"/>
      <c r="CI1060" s="773"/>
      <c r="CJ1060" s="773"/>
      <c r="CK1060" s="773"/>
      <c r="CL1060" s="773"/>
      <c r="CM1060" s="773"/>
      <c r="CN1060" s="773"/>
      <c r="CO1060" s="773"/>
      <c r="CP1060" s="773"/>
      <c r="CQ1060" s="773"/>
      <c r="CR1060" s="773"/>
      <c r="CS1060" s="773"/>
      <c r="CT1060" s="773"/>
      <c r="CU1060" s="773"/>
      <c r="CV1060" s="773"/>
      <c r="CW1060" s="773"/>
      <c r="CX1060" s="773"/>
      <c r="CY1060" s="773"/>
      <c r="CZ1060" s="773"/>
      <c r="DA1060" s="773"/>
      <c r="DB1060" s="773"/>
      <c r="DC1060" s="773"/>
      <c r="DD1060" s="773"/>
      <c r="DE1060" s="773"/>
      <c r="DF1060" s="773"/>
      <c r="DG1060" s="773"/>
      <c r="DH1060" s="773"/>
      <c r="DI1060" s="773"/>
      <c r="DJ1060" s="773"/>
      <c r="DK1060" s="773"/>
      <c r="DL1060" s="773"/>
      <c r="DM1060" s="773"/>
      <c r="DN1060" s="773"/>
      <c r="DO1060" s="773"/>
      <c r="DP1060" s="773"/>
      <c r="DQ1060" s="773"/>
      <c r="DR1060" s="773"/>
      <c r="DS1060" s="773"/>
      <c r="DT1060" s="773"/>
      <c r="DU1060" s="773"/>
      <c r="DV1060" s="773"/>
      <c r="DW1060" s="773"/>
      <c r="DX1060" s="773"/>
      <c r="DY1060" s="773"/>
      <c r="DZ1060" s="773"/>
      <c r="EA1060" s="773"/>
      <c r="EB1060" s="773"/>
      <c r="EC1060" s="773"/>
      <c r="ED1060" s="773"/>
      <c r="EE1060" s="773"/>
      <c r="EF1060" s="773"/>
      <c r="EG1060" s="773"/>
      <c r="EH1060" s="773"/>
      <c r="EI1060" s="773"/>
      <c r="EJ1060" s="773"/>
      <c r="EK1060" s="773"/>
      <c r="EL1060" s="773"/>
      <c r="EM1060" s="773"/>
      <c r="EN1060" s="773"/>
      <c r="EO1060" s="773"/>
      <c r="EP1060" s="773"/>
      <c r="EQ1060" s="773"/>
      <c r="ER1060" s="773"/>
      <c r="ES1060" s="773"/>
      <c r="ET1060" s="773"/>
      <c r="EU1060" s="773"/>
      <c r="EV1060" s="773"/>
      <c r="EW1060" s="773"/>
      <c r="EX1060" s="773"/>
      <c r="EY1060" s="773"/>
      <c r="EZ1060" s="773"/>
      <c r="FA1060" s="773"/>
      <c r="FB1060" s="773"/>
      <c r="FC1060" s="773"/>
      <c r="FD1060" s="773"/>
      <c r="FE1060" s="773"/>
      <c r="FF1060" s="773"/>
      <c r="FG1060" s="773"/>
      <c r="FH1060" s="773"/>
      <c r="FI1060" s="773"/>
      <c r="FJ1060" s="773"/>
      <c r="FK1060" s="773"/>
      <c r="FL1060" s="773"/>
      <c r="FM1060" s="773"/>
      <c r="FN1060" s="773"/>
      <c r="FO1060" s="773"/>
      <c r="FP1060" s="773"/>
      <c r="FQ1060" s="773"/>
      <c r="FR1060" s="773"/>
      <c r="FS1060" s="773"/>
      <c r="FT1060" s="773"/>
      <c r="FU1060" s="773"/>
      <c r="FV1060" s="773"/>
      <c r="FW1060" s="773"/>
      <c r="FX1060" s="773"/>
      <c r="FY1060" s="773"/>
      <c r="FZ1060" s="773"/>
      <c r="GA1060" s="773"/>
      <c r="GB1060" s="773"/>
      <c r="GC1060" s="773"/>
      <c r="GD1060" s="773"/>
      <c r="GE1060" s="773"/>
      <c r="GF1060" s="773"/>
      <c r="GG1060" s="773"/>
      <c r="GH1060" s="773"/>
      <c r="GI1060" s="773"/>
      <c r="GJ1060" s="773"/>
      <c r="GK1060" s="773"/>
      <c r="GL1060" s="773"/>
      <c r="GM1060" s="773"/>
      <c r="GN1060" s="773"/>
      <c r="GO1060" s="773"/>
      <c r="GP1060" s="773"/>
      <c r="GQ1060" s="773"/>
      <c r="GR1060" s="773"/>
      <c r="GS1060" s="773"/>
      <c r="GT1060" s="773"/>
      <c r="GU1060" s="773"/>
      <c r="GV1060" s="773"/>
      <c r="GW1060" s="773"/>
      <c r="GX1060" s="773"/>
      <c r="GY1060" s="773"/>
      <c r="GZ1060" s="773"/>
      <c r="HA1060" s="773"/>
      <c r="HB1060" s="773"/>
      <c r="HC1060" s="773"/>
      <c r="HD1060" s="773"/>
      <c r="HE1060" s="773"/>
      <c r="HF1060" s="773"/>
      <c r="HG1060" s="773"/>
      <c r="HH1060" s="773"/>
      <c r="HI1060" s="773"/>
      <c r="HJ1060" s="773"/>
      <c r="HK1060" s="773"/>
      <c r="HL1060" s="773"/>
      <c r="HM1060" s="773"/>
      <c r="HN1060" s="773"/>
      <c r="HO1060" s="773"/>
      <c r="HP1060" s="773"/>
      <c r="HQ1060" s="773"/>
      <c r="HR1060" s="773"/>
      <c r="HS1060" s="773"/>
      <c r="HT1060" s="773"/>
      <c r="HU1060" s="773"/>
      <c r="HV1060" s="773"/>
      <c r="HW1060" s="773"/>
      <c r="HX1060" s="773"/>
      <c r="HY1060" s="773"/>
      <c r="HZ1060" s="773"/>
      <c r="IA1060" s="773"/>
      <c r="IB1060" s="773"/>
      <c r="IC1060" s="773"/>
      <c r="ID1060" s="773"/>
      <c r="IE1060" s="773"/>
      <c r="IF1060" s="773"/>
      <c r="IG1060" s="773"/>
      <c r="IH1060" s="773"/>
      <c r="II1060" s="773"/>
      <c r="IJ1060" s="773"/>
      <c r="IK1060" s="773"/>
      <c r="IL1060" s="773"/>
      <c r="IM1060" s="773"/>
      <c r="IN1060" s="773"/>
      <c r="IO1060" s="773"/>
      <c r="IP1060" s="773"/>
      <c r="IQ1060" s="773"/>
      <c r="IR1060" s="773"/>
    </row>
    <row r="1061" spans="1:252" ht="27" x14ac:dyDescent="0.2">
      <c r="A1061" s="606">
        <v>130</v>
      </c>
      <c r="B1061" s="637" t="s">
        <v>1891</v>
      </c>
      <c r="C1061" s="660" t="s">
        <v>701</v>
      </c>
      <c r="D1061" s="575">
        <v>8</v>
      </c>
      <c r="E1061" s="660">
        <v>2005</v>
      </c>
      <c r="F1061" s="1074">
        <v>700.072</v>
      </c>
      <c r="G1061" s="784">
        <f t="shared" si="35"/>
        <v>700.072</v>
      </c>
      <c r="H1061" s="1075">
        <v>100</v>
      </c>
      <c r="I1061" s="784">
        <f t="shared" si="36"/>
        <v>0</v>
      </c>
      <c r="J1061" s="635"/>
      <c r="K1061" s="693"/>
      <c r="L1061" s="693"/>
      <c r="M1061" s="635"/>
      <c r="N1061" s="693"/>
      <c r="O1061" s="693"/>
      <c r="P1061" s="1841"/>
      <c r="Q1061" s="773"/>
      <c r="R1061" s="773"/>
      <c r="S1061" s="773"/>
      <c r="T1061" s="773"/>
      <c r="U1061" s="773"/>
      <c r="V1061" s="773"/>
      <c r="W1061" s="773"/>
      <c r="X1061" s="773"/>
      <c r="Y1061" s="773"/>
      <c r="Z1061" s="773"/>
      <c r="AA1061" s="773"/>
      <c r="AB1061" s="773"/>
      <c r="AC1061" s="773"/>
      <c r="AD1061" s="773"/>
      <c r="AE1061" s="773"/>
      <c r="AF1061" s="773"/>
      <c r="AG1061" s="773"/>
      <c r="AH1061" s="773"/>
      <c r="AI1061" s="773"/>
      <c r="AJ1061" s="773"/>
      <c r="AK1061" s="773"/>
      <c r="AL1061" s="773"/>
      <c r="AM1061" s="773"/>
      <c r="AN1061" s="773"/>
      <c r="AO1061" s="773"/>
      <c r="AP1061" s="773"/>
      <c r="AQ1061" s="773"/>
      <c r="AR1061" s="773"/>
      <c r="AS1061" s="773"/>
      <c r="AT1061" s="773"/>
      <c r="AU1061" s="773"/>
      <c r="AV1061" s="773"/>
      <c r="AW1061" s="773"/>
      <c r="AX1061" s="773"/>
      <c r="AY1061" s="773"/>
      <c r="AZ1061" s="773"/>
      <c r="BA1061" s="773"/>
      <c r="BB1061" s="773"/>
      <c r="BC1061" s="773"/>
      <c r="BD1061" s="773"/>
      <c r="BE1061" s="773"/>
      <c r="BF1061" s="773"/>
      <c r="BG1061" s="773"/>
      <c r="BH1061" s="773"/>
      <c r="BI1061" s="773"/>
      <c r="BJ1061" s="773"/>
      <c r="BK1061" s="773"/>
      <c r="BL1061" s="773"/>
      <c r="BM1061" s="773"/>
      <c r="BN1061" s="773"/>
      <c r="BO1061" s="773"/>
      <c r="BP1061" s="773"/>
      <c r="BQ1061" s="773"/>
      <c r="BR1061" s="773"/>
      <c r="BS1061" s="773"/>
      <c r="BT1061" s="773"/>
      <c r="BU1061" s="773"/>
      <c r="BV1061" s="773"/>
      <c r="BW1061" s="773"/>
      <c r="BX1061" s="773"/>
      <c r="BY1061" s="773"/>
      <c r="BZ1061" s="773"/>
      <c r="CA1061" s="773"/>
      <c r="CB1061" s="773"/>
      <c r="CC1061" s="773"/>
      <c r="CD1061" s="773"/>
      <c r="CE1061" s="773"/>
      <c r="CF1061" s="773"/>
      <c r="CG1061" s="773"/>
      <c r="CH1061" s="773"/>
      <c r="CI1061" s="773"/>
      <c r="CJ1061" s="773"/>
      <c r="CK1061" s="773"/>
      <c r="CL1061" s="773"/>
      <c r="CM1061" s="773"/>
      <c r="CN1061" s="773"/>
      <c r="CO1061" s="773"/>
      <c r="CP1061" s="773"/>
      <c r="CQ1061" s="773"/>
      <c r="CR1061" s="773"/>
      <c r="CS1061" s="773"/>
      <c r="CT1061" s="773"/>
      <c r="CU1061" s="773"/>
      <c r="CV1061" s="773"/>
      <c r="CW1061" s="773"/>
      <c r="CX1061" s="773"/>
      <c r="CY1061" s="773"/>
      <c r="CZ1061" s="773"/>
      <c r="DA1061" s="773"/>
      <c r="DB1061" s="773"/>
      <c r="DC1061" s="773"/>
      <c r="DD1061" s="773"/>
      <c r="DE1061" s="773"/>
      <c r="DF1061" s="773"/>
      <c r="DG1061" s="773"/>
      <c r="DH1061" s="773"/>
      <c r="DI1061" s="773"/>
      <c r="DJ1061" s="773"/>
      <c r="DK1061" s="773"/>
      <c r="DL1061" s="773"/>
      <c r="DM1061" s="773"/>
      <c r="DN1061" s="773"/>
      <c r="DO1061" s="773"/>
      <c r="DP1061" s="773"/>
      <c r="DQ1061" s="773"/>
      <c r="DR1061" s="773"/>
      <c r="DS1061" s="773"/>
      <c r="DT1061" s="773"/>
      <c r="DU1061" s="773"/>
      <c r="DV1061" s="773"/>
      <c r="DW1061" s="773"/>
      <c r="DX1061" s="773"/>
      <c r="DY1061" s="773"/>
      <c r="DZ1061" s="773"/>
      <c r="EA1061" s="773"/>
      <c r="EB1061" s="773"/>
      <c r="EC1061" s="773"/>
      <c r="ED1061" s="773"/>
      <c r="EE1061" s="773"/>
      <c r="EF1061" s="773"/>
      <c r="EG1061" s="773"/>
      <c r="EH1061" s="773"/>
      <c r="EI1061" s="773"/>
      <c r="EJ1061" s="773"/>
      <c r="EK1061" s="773"/>
      <c r="EL1061" s="773"/>
      <c r="EM1061" s="773"/>
      <c r="EN1061" s="773"/>
      <c r="EO1061" s="773"/>
      <c r="EP1061" s="773"/>
      <c r="EQ1061" s="773"/>
      <c r="ER1061" s="773"/>
      <c r="ES1061" s="773"/>
      <c r="ET1061" s="773"/>
      <c r="EU1061" s="773"/>
      <c r="EV1061" s="773"/>
      <c r="EW1061" s="773"/>
      <c r="EX1061" s="773"/>
      <c r="EY1061" s="773"/>
      <c r="EZ1061" s="773"/>
      <c r="FA1061" s="773"/>
      <c r="FB1061" s="773"/>
      <c r="FC1061" s="773"/>
      <c r="FD1061" s="773"/>
      <c r="FE1061" s="773"/>
      <c r="FF1061" s="773"/>
      <c r="FG1061" s="773"/>
      <c r="FH1061" s="773"/>
      <c r="FI1061" s="773"/>
      <c r="FJ1061" s="773"/>
      <c r="FK1061" s="773"/>
      <c r="FL1061" s="773"/>
      <c r="FM1061" s="773"/>
      <c r="FN1061" s="773"/>
      <c r="FO1061" s="773"/>
      <c r="FP1061" s="773"/>
      <c r="FQ1061" s="773"/>
      <c r="FR1061" s="773"/>
      <c r="FS1061" s="773"/>
      <c r="FT1061" s="773"/>
      <c r="FU1061" s="773"/>
      <c r="FV1061" s="773"/>
      <c r="FW1061" s="773"/>
      <c r="FX1061" s="773"/>
      <c r="FY1061" s="773"/>
      <c r="FZ1061" s="773"/>
      <c r="GA1061" s="773"/>
      <c r="GB1061" s="773"/>
      <c r="GC1061" s="773"/>
      <c r="GD1061" s="773"/>
      <c r="GE1061" s="773"/>
      <c r="GF1061" s="773"/>
      <c r="GG1061" s="773"/>
      <c r="GH1061" s="773"/>
      <c r="GI1061" s="773"/>
      <c r="GJ1061" s="773"/>
      <c r="GK1061" s="773"/>
      <c r="GL1061" s="773"/>
      <c r="GM1061" s="773"/>
      <c r="GN1061" s="773"/>
      <c r="GO1061" s="773"/>
      <c r="GP1061" s="773"/>
      <c r="GQ1061" s="773"/>
      <c r="GR1061" s="773"/>
      <c r="GS1061" s="773"/>
      <c r="GT1061" s="773"/>
      <c r="GU1061" s="773"/>
      <c r="GV1061" s="773"/>
      <c r="GW1061" s="773"/>
      <c r="GX1061" s="773"/>
      <c r="GY1061" s="773"/>
      <c r="GZ1061" s="773"/>
      <c r="HA1061" s="773"/>
      <c r="HB1061" s="773"/>
      <c r="HC1061" s="773"/>
      <c r="HD1061" s="773"/>
      <c r="HE1061" s="773"/>
      <c r="HF1061" s="773"/>
      <c r="HG1061" s="773"/>
      <c r="HH1061" s="773"/>
      <c r="HI1061" s="773"/>
      <c r="HJ1061" s="773"/>
      <c r="HK1061" s="773"/>
      <c r="HL1061" s="773"/>
      <c r="HM1061" s="773"/>
      <c r="HN1061" s="773"/>
      <c r="HO1061" s="773"/>
      <c r="HP1061" s="773"/>
      <c r="HQ1061" s="773"/>
      <c r="HR1061" s="773"/>
      <c r="HS1061" s="773"/>
      <c r="HT1061" s="773"/>
      <c r="HU1061" s="773"/>
      <c r="HV1061" s="773"/>
      <c r="HW1061" s="773"/>
      <c r="HX1061" s="773"/>
      <c r="HY1061" s="773"/>
      <c r="HZ1061" s="773"/>
      <c r="IA1061" s="773"/>
      <c r="IB1061" s="773"/>
      <c r="IC1061" s="773"/>
      <c r="ID1061" s="773"/>
      <c r="IE1061" s="773"/>
      <c r="IF1061" s="773"/>
      <c r="IG1061" s="773"/>
      <c r="IH1061" s="773"/>
      <c r="II1061" s="773"/>
      <c r="IJ1061" s="773"/>
      <c r="IK1061" s="773"/>
      <c r="IL1061" s="773"/>
      <c r="IM1061" s="773"/>
      <c r="IN1061" s="773"/>
      <c r="IO1061" s="773"/>
      <c r="IP1061" s="773"/>
      <c r="IQ1061" s="773"/>
      <c r="IR1061" s="773"/>
    </row>
    <row r="1062" spans="1:252" ht="13.5" x14ac:dyDescent="0.2">
      <c r="A1062" s="606">
        <v>131</v>
      </c>
      <c r="B1062" s="637" t="s">
        <v>2138</v>
      </c>
      <c r="C1062" s="660" t="s">
        <v>701</v>
      </c>
      <c r="D1062" s="575">
        <v>3</v>
      </c>
      <c r="E1062" s="660">
        <v>2005</v>
      </c>
      <c r="F1062" s="1074">
        <v>276</v>
      </c>
      <c r="G1062" s="784">
        <f t="shared" si="35"/>
        <v>276</v>
      </c>
      <c r="H1062" s="1075">
        <v>100</v>
      </c>
      <c r="I1062" s="784">
        <f t="shared" si="36"/>
        <v>0</v>
      </c>
      <c r="J1062" s="635"/>
      <c r="K1062" s="693"/>
      <c r="L1062" s="693"/>
      <c r="M1062" s="635"/>
      <c r="N1062" s="693"/>
      <c r="O1062" s="693"/>
      <c r="P1062" s="1841"/>
      <c r="Q1062" s="773"/>
      <c r="R1062" s="773"/>
      <c r="S1062" s="773"/>
      <c r="T1062" s="773"/>
      <c r="U1062" s="773"/>
      <c r="V1062" s="773"/>
      <c r="W1062" s="773"/>
      <c r="X1062" s="773"/>
      <c r="Y1062" s="773"/>
      <c r="Z1062" s="773"/>
      <c r="AA1062" s="773"/>
      <c r="AB1062" s="773"/>
      <c r="AC1062" s="773"/>
      <c r="AD1062" s="773"/>
      <c r="AE1062" s="773"/>
      <c r="AF1062" s="773"/>
      <c r="AG1062" s="773"/>
      <c r="AH1062" s="773"/>
      <c r="AI1062" s="773"/>
      <c r="AJ1062" s="773"/>
      <c r="AK1062" s="773"/>
      <c r="AL1062" s="773"/>
      <c r="AM1062" s="773"/>
      <c r="AN1062" s="773"/>
      <c r="AO1062" s="773"/>
      <c r="AP1062" s="773"/>
      <c r="AQ1062" s="773"/>
      <c r="AR1062" s="773"/>
      <c r="AS1062" s="773"/>
      <c r="AT1062" s="773"/>
      <c r="AU1062" s="773"/>
      <c r="AV1062" s="773"/>
      <c r="AW1062" s="773"/>
      <c r="AX1062" s="773"/>
      <c r="AY1062" s="773"/>
      <c r="AZ1062" s="773"/>
      <c r="BA1062" s="773"/>
      <c r="BB1062" s="773"/>
      <c r="BC1062" s="773"/>
      <c r="BD1062" s="773"/>
      <c r="BE1062" s="773"/>
      <c r="BF1062" s="773"/>
      <c r="BG1062" s="773"/>
      <c r="BH1062" s="773"/>
      <c r="BI1062" s="773"/>
      <c r="BJ1062" s="773"/>
      <c r="BK1062" s="773"/>
      <c r="BL1062" s="773"/>
      <c r="BM1062" s="773"/>
      <c r="BN1062" s="773"/>
      <c r="BO1062" s="773"/>
      <c r="BP1062" s="773"/>
      <c r="BQ1062" s="773"/>
      <c r="BR1062" s="773"/>
      <c r="BS1062" s="773"/>
      <c r="BT1062" s="773"/>
      <c r="BU1062" s="773"/>
      <c r="BV1062" s="773"/>
      <c r="BW1062" s="773"/>
      <c r="BX1062" s="773"/>
      <c r="BY1062" s="773"/>
      <c r="BZ1062" s="773"/>
      <c r="CA1062" s="773"/>
      <c r="CB1062" s="773"/>
      <c r="CC1062" s="773"/>
      <c r="CD1062" s="773"/>
      <c r="CE1062" s="773"/>
      <c r="CF1062" s="773"/>
      <c r="CG1062" s="773"/>
      <c r="CH1062" s="773"/>
      <c r="CI1062" s="773"/>
      <c r="CJ1062" s="773"/>
      <c r="CK1062" s="773"/>
      <c r="CL1062" s="773"/>
      <c r="CM1062" s="773"/>
      <c r="CN1062" s="773"/>
      <c r="CO1062" s="773"/>
      <c r="CP1062" s="773"/>
      <c r="CQ1062" s="773"/>
      <c r="CR1062" s="773"/>
      <c r="CS1062" s="773"/>
      <c r="CT1062" s="773"/>
      <c r="CU1062" s="773"/>
      <c r="CV1062" s="773"/>
      <c r="CW1062" s="773"/>
      <c r="CX1062" s="773"/>
      <c r="CY1062" s="773"/>
      <c r="CZ1062" s="773"/>
      <c r="DA1062" s="773"/>
      <c r="DB1062" s="773"/>
      <c r="DC1062" s="773"/>
      <c r="DD1062" s="773"/>
      <c r="DE1062" s="773"/>
      <c r="DF1062" s="773"/>
      <c r="DG1062" s="773"/>
      <c r="DH1062" s="773"/>
      <c r="DI1062" s="773"/>
      <c r="DJ1062" s="773"/>
      <c r="DK1062" s="773"/>
      <c r="DL1062" s="773"/>
      <c r="DM1062" s="773"/>
      <c r="DN1062" s="773"/>
      <c r="DO1062" s="773"/>
      <c r="DP1062" s="773"/>
      <c r="DQ1062" s="773"/>
      <c r="DR1062" s="773"/>
      <c r="DS1062" s="773"/>
      <c r="DT1062" s="773"/>
      <c r="DU1062" s="773"/>
      <c r="DV1062" s="773"/>
      <c r="DW1062" s="773"/>
      <c r="DX1062" s="773"/>
      <c r="DY1062" s="773"/>
      <c r="DZ1062" s="773"/>
      <c r="EA1062" s="773"/>
      <c r="EB1062" s="773"/>
      <c r="EC1062" s="773"/>
      <c r="ED1062" s="773"/>
      <c r="EE1062" s="773"/>
      <c r="EF1062" s="773"/>
      <c r="EG1062" s="773"/>
      <c r="EH1062" s="773"/>
      <c r="EI1062" s="773"/>
      <c r="EJ1062" s="773"/>
      <c r="EK1062" s="773"/>
      <c r="EL1062" s="773"/>
      <c r="EM1062" s="773"/>
      <c r="EN1062" s="773"/>
      <c r="EO1062" s="773"/>
      <c r="EP1062" s="773"/>
      <c r="EQ1062" s="773"/>
      <c r="ER1062" s="773"/>
      <c r="ES1062" s="773"/>
      <c r="ET1062" s="773"/>
      <c r="EU1062" s="773"/>
      <c r="EV1062" s="773"/>
      <c r="EW1062" s="773"/>
      <c r="EX1062" s="773"/>
      <c r="EY1062" s="773"/>
      <c r="EZ1062" s="773"/>
      <c r="FA1062" s="773"/>
      <c r="FB1062" s="773"/>
      <c r="FC1062" s="773"/>
      <c r="FD1062" s="773"/>
      <c r="FE1062" s="773"/>
      <c r="FF1062" s="773"/>
      <c r="FG1062" s="773"/>
      <c r="FH1062" s="773"/>
      <c r="FI1062" s="773"/>
      <c r="FJ1062" s="773"/>
      <c r="FK1062" s="773"/>
      <c r="FL1062" s="773"/>
      <c r="FM1062" s="773"/>
      <c r="FN1062" s="773"/>
      <c r="FO1062" s="773"/>
      <c r="FP1062" s="773"/>
      <c r="FQ1062" s="773"/>
      <c r="FR1062" s="773"/>
      <c r="FS1062" s="773"/>
      <c r="FT1062" s="773"/>
      <c r="FU1062" s="773"/>
      <c r="FV1062" s="773"/>
      <c r="FW1062" s="773"/>
      <c r="FX1062" s="773"/>
      <c r="FY1062" s="773"/>
      <c r="FZ1062" s="773"/>
      <c r="GA1062" s="773"/>
      <c r="GB1062" s="773"/>
      <c r="GC1062" s="773"/>
      <c r="GD1062" s="773"/>
      <c r="GE1062" s="773"/>
      <c r="GF1062" s="773"/>
      <c r="GG1062" s="773"/>
      <c r="GH1062" s="773"/>
      <c r="GI1062" s="773"/>
      <c r="GJ1062" s="773"/>
      <c r="GK1062" s="773"/>
      <c r="GL1062" s="773"/>
      <c r="GM1062" s="773"/>
      <c r="GN1062" s="773"/>
      <c r="GO1062" s="773"/>
      <c r="GP1062" s="773"/>
      <c r="GQ1062" s="773"/>
      <c r="GR1062" s="773"/>
      <c r="GS1062" s="773"/>
      <c r="GT1062" s="773"/>
      <c r="GU1062" s="773"/>
      <c r="GV1062" s="773"/>
      <c r="GW1062" s="773"/>
      <c r="GX1062" s="773"/>
      <c r="GY1062" s="773"/>
      <c r="GZ1062" s="773"/>
      <c r="HA1062" s="773"/>
      <c r="HB1062" s="773"/>
      <c r="HC1062" s="773"/>
      <c r="HD1062" s="773"/>
      <c r="HE1062" s="773"/>
      <c r="HF1062" s="773"/>
      <c r="HG1062" s="773"/>
      <c r="HH1062" s="773"/>
      <c r="HI1062" s="773"/>
      <c r="HJ1062" s="773"/>
      <c r="HK1062" s="773"/>
      <c r="HL1062" s="773"/>
      <c r="HM1062" s="773"/>
      <c r="HN1062" s="773"/>
      <c r="HO1062" s="773"/>
      <c r="HP1062" s="773"/>
      <c r="HQ1062" s="773"/>
      <c r="HR1062" s="773"/>
      <c r="HS1062" s="773"/>
      <c r="HT1062" s="773"/>
      <c r="HU1062" s="773"/>
      <c r="HV1062" s="773"/>
      <c r="HW1062" s="773"/>
      <c r="HX1062" s="773"/>
      <c r="HY1062" s="773"/>
      <c r="HZ1062" s="773"/>
      <c r="IA1062" s="773"/>
      <c r="IB1062" s="773"/>
      <c r="IC1062" s="773"/>
      <c r="ID1062" s="773"/>
      <c r="IE1062" s="773"/>
      <c r="IF1062" s="773"/>
      <c r="IG1062" s="773"/>
      <c r="IH1062" s="773"/>
      <c r="II1062" s="773"/>
      <c r="IJ1062" s="773"/>
      <c r="IK1062" s="773"/>
      <c r="IL1062" s="773"/>
      <c r="IM1062" s="773"/>
      <c r="IN1062" s="773"/>
      <c r="IO1062" s="773"/>
      <c r="IP1062" s="773"/>
      <c r="IQ1062" s="773"/>
      <c r="IR1062" s="773"/>
    </row>
    <row r="1063" spans="1:252" ht="13.5" x14ac:dyDescent="0.2">
      <c r="A1063" s="606">
        <v>132</v>
      </c>
      <c r="B1063" s="637" t="s">
        <v>2139</v>
      </c>
      <c r="C1063" s="660" t="s">
        <v>701</v>
      </c>
      <c r="D1063" s="575">
        <v>1</v>
      </c>
      <c r="E1063" s="660">
        <v>2007</v>
      </c>
      <c r="F1063" s="1074">
        <v>58.9</v>
      </c>
      <c r="G1063" s="784">
        <f t="shared" si="35"/>
        <v>58.9</v>
      </c>
      <c r="H1063" s="1075">
        <v>100</v>
      </c>
      <c r="I1063" s="784">
        <f t="shared" si="36"/>
        <v>0</v>
      </c>
      <c r="J1063" s="635"/>
      <c r="K1063" s="693"/>
      <c r="L1063" s="693"/>
      <c r="M1063" s="635"/>
      <c r="N1063" s="693"/>
      <c r="O1063" s="693"/>
      <c r="P1063" s="1841"/>
      <c r="Q1063" s="773"/>
      <c r="R1063" s="773"/>
      <c r="S1063" s="773"/>
      <c r="T1063" s="773"/>
      <c r="U1063" s="773"/>
      <c r="V1063" s="773"/>
      <c r="W1063" s="773"/>
      <c r="X1063" s="773"/>
      <c r="Y1063" s="773"/>
      <c r="Z1063" s="773"/>
      <c r="AA1063" s="773"/>
      <c r="AB1063" s="773"/>
      <c r="AC1063" s="773"/>
      <c r="AD1063" s="773"/>
      <c r="AE1063" s="773"/>
      <c r="AF1063" s="773"/>
      <c r="AG1063" s="773"/>
      <c r="AH1063" s="773"/>
      <c r="AI1063" s="773"/>
      <c r="AJ1063" s="773"/>
      <c r="AK1063" s="773"/>
      <c r="AL1063" s="773"/>
      <c r="AM1063" s="773"/>
      <c r="AN1063" s="773"/>
      <c r="AO1063" s="773"/>
      <c r="AP1063" s="773"/>
      <c r="AQ1063" s="773"/>
      <c r="AR1063" s="773"/>
      <c r="AS1063" s="773"/>
      <c r="AT1063" s="773"/>
      <c r="AU1063" s="773"/>
      <c r="AV1063" s="773"/>
      <c r="AW1063" s="773"/>
      <c r="AX1063" s="773"/>
      <c r="AY1063" s="773"/>
      <c r="AZ1063" s="773"/>
      <c r="BA1063" s="773"/>
      <c r="BB1063" s="773"/>
      <c r="BC1063" s="773"/>
      <c r="BD1063" s="773"/>
      <c r="BE1063" s="773"/>
      <c r="BF1063" s="773"/>
      <c r="BG1063" s="773"/>
      <c r="BH1063" s="773"/>
      <c r="BI1063" s="773"/>
      <c r="BJ1063" s="773"/>
      <c r="BK1063" s="773"/>
      <c r="BL1063" s="773"/>
      <c r="BM1063" s="773"/>
      <c r="BN1063" s="773"/>
      <c r="BO1063" s="773"/>
      <c r="BP1063" s="773"/>
      <c r="BQ1063" s="773"/>
      <c r="BR1063" s="773"/>
      <c r="BS1063" s="773"/>
      <c r="BT1063" s="773"/>
      <c r="BU1063" s="773"/>
      <c r="BV1063" s="773"/>
      <c r="BW1063" s="773"/>
      <c r="BX1063" s="773"/>
      <c r="BY1063" s="773"/>
      <c r="BZ1063" s="773"/>
      <c r="CA1063" s="773"/>
      <c r="CB1063" s="773"/>
      <c r="CC1063" s="773"/>
      <c r="CD1063" s="773"/>
      <c r="CE1063" s="773"/>
      <c r="CF1063" s="773"/>
      <c r="CG1063" s="773"/>
      <c r="CH1063" s="773"/>
      <c r="CI1063" s="773"/>
      <c r="CJ1063" s="773"/>
      <c r="CK1063" s="773"/>
      <c r="CL1063" s="773"/>
      <c r="CM1063" s="773"/>
      <c r="CN1063" s="773"/>
      <c r="CO1063" s="773"/>
      <c r="CP1063" s="773"/>
      <c r="CQ1063" s="773"/>
      <c r="CR1063" s="773"/>
      <c r="CS1063" s="773"/>
      <c r="CT1063" s="773"/>
      <c r="CU1063" s="773"/>
      <c r="CV1063" s="773"/>
      <c r="CW1063" s="773"/>
      <c r="CX1063" s="773"/>
      <c r="CY1063" s="773"/>
      <c r="CZ1063" s="773"/>
      <c r="DA1063" s="773"/>
      <c r="DB1063" s="773"/>
      <c r="DC1063" s="773"/>
      <c r="DD1063" s="773"/>
      <c r="DE1063" s="773"/>
      <c r="DF1063" s="773"/>
      <c r="DG1063" s="773"/>
      <c r="DH1063" s="773"/>
      <c r="DI1063" s="773"/>
      <c r="DJ1063" s="773"/>
      <c r="DK1063" s="773"/>
      <c r="DL1063" s="773"/>
      <c r="DM1063" s="773"/>
      <c r="DN1063" s="773"/>
      <c r="DO1063" s="773"/>
      <c r="DP1063" s="773"/>
      <c r="DQ1063" s="773"/>
      <c r="DR1063" s="773"/>
      <c r="DS1063" s="773"/>
      <c r="DT1063" s="773"/>
      <c r="DU1063" s="773"/>
      <c r="DV1063" s="773"/>
      <c r="DW1063" s="773"/>
      <c r="DX1063" s="773"/>
      <c r="DY1063" s="773"/>
      <c r="DZ1063" s="773"/>
      <c r="EA1063" s="773"/>
      <c r="EB1063" s="773"/>
      <c r="EC1063" s="773"/>
      <c r="ED1063" s="773"/>
      <c r="EE1063" s="773"/>
      <c r="EF1063" s="773"/>
      <c r="EG1063" s="773"/>
      <c r="EH1063" s="773"/>
      <c r="EI1063" s="773"/>
      <c r="EJ1063" s="773"/>
      <c r="EK1063" s="773"/>
      <c r="EL1063" s="773"/>
      <c r="EM1063" s="773"/>
      <c r="EN1063" s="773"/>
      <c r="EO1063" s="773"/>
      <c r="EP1063" s="773"/>
      <c r="EQ1063" s="773"/>
      <c r="ER1063" s="773"/>
      <c r="ES1063" s="773"/>
      <c r="ET1063" s="773"/>
      <c r="EU1063" s="773"/>
      <c r="EV1063" s="773"/>
      <c r="EW1063" s="773"/>
      <c r="EX1063" s="773"/>
      <c r="EY1063" s="773"/>
      <c r="EZ1063" s="773"/>
      <c r="FA1063" s="773"/>
      <c r="FB1063" s="773"/>
      <c r="FC1063" s="773"/>
      <c r="FD1063" s="773"/>
      <c r="FE1063" s="773"/>
      <c r="FF1063" s="773"/>
      <c r="FG1063" s="773"/>
      <c r="FH1063" s="773"/>
      <c r="FI1063" s="773"/>
      <c r="FJ1063" s="773"/>
      <c r="FK1063" s="773"/>
      <c r="FL1063" s="773"/>
      <c r="FM1063" s="773"/>
      <c r="FN1063" s="773"/>
      <c r="FO1063" s="773"/>
      <c r="FP1063" s="773"/>
      <c r="FQ1063" s="773"/>
      <c r="FR1063" s="773"/>
      <c r="FS1063" s="773"/>
      <c r="FT1063" s="773"/>
      <c r="FU1063" s="773"/>
      <c r="FV1063" s="773"/>
      <c r="FW1063" s="773"/>
      <c r="FX1063" s="773"/>
      <c r="FY1063" s="773"/>
      <c r="FZ1063" s="773"/>
      <c r="GA1063" s="773"/>
      <c r="GB1063" s="773"/>
      <c r="GC1063" s="773"/>
      <c r="GD1063" s="773"/>
      <c r="GE1063" s="773"/>
      <c r="GF1063" s="773"/>
      <c r="GG1063" s="773"/>
      <c r="GH1063" s="773"/>
      <c r="GI1063" s="773"/>
      <c r="GJ1063" s="773"/>
      <c r="GK1063" s="773"/>
      <c r="GL1063" s="773"/>
      <c r="GM1063" s="773"/>
      <c r="GN1063" s="773"/>
      <c r="GO1063" s="773"/>
      <c r="GP1063" s="773"/>
      <c r="GQ1063" s="773"/>
      <c r="GR1063" s="773"/>
      <c r="GS1063" s="773"/>
      <c r="GT1063" s="773"/>
      <c r="GU1063" s="773"/>
      <c r="GV1063" s="773"/>
      <c r="GW1063" s="773"/>
      <c r="GX1063" s="773"/>
      <c r="GY1063" s="773"/>
      <c r="GZ1063" s="773"/>
      <c r="HA1063" s="773"/>
      <c r="HB1063" s="773"/>
      <c r="HC1063" s="773"/>
      <c r="HD1063" s="773"/>
      <c r="HE1063" s="773"/>
      <c r="HF1063" s="773"/>
      <c r="HG1063" s="773"/>
      <c r="HH1063" s="773"/>
      <c r="HI1063" s="773"/>
      <c r="HJ1063" s="773"/>
      <c r="HK1063" s="773"/>
      <c r="HL1063" s="773"/>
      <c r="HM1063" s="773"/>
      <c r="HN1063" s="773"/>
      <c r="HO1063" s="773"/>
      <c r="HP1063" s="773"/>
      <c r="HQ1063" s="773"/>
      <c r="HR1063" s="773"/>
      <c r="HS1063" s="773"/>
      <c r="HT1063" s="773"/>
      <c r="HU1063" s="773"/>
      <c r="HV1063" s="773"/>
      <c r="HW1063" s="773"/>
      <c r="HX1063" s="773"/>
      <c r="HY1063" s="773"/>
      <c r="HZ1063" s="773"/>
      <c r="IA1063" s="773"/>
      <c r="IB1063" s="773"/>
      <c r="IC1063" s="773"/>
      <c r="ID1063" s="773"/>
      <c r="IE1063" s="773"/>
      <c r="IF1063" s="773"/>
      <c r="IG1063" s="773"/>
      <c r="IH1063" s="773"/>
      <c r="II1063" s="773"/>
      <c r="IJ1063" s="773"/>
      <c r="IK1063" s="773"/>
      <c r="IL1063" s="773"/>
      <c r="IM1063" s="773"/>
      <c r="IN1063" s="773"/>
      <c r="IO1063" s="773"/>
      <c r="IP1063" s="773"/>
      <c r="IQ1063" s="773"/>
      <c r="IR1063" s="773"/>
    </row>
    <row r="1064" spans="1:252" ht="13.5" x14ac:dyDescent="0.2">
      <c r="A1064" s="606">
        <v>133</v>
      </c>
      <c r="B1064" s="637" t="s">
        <v>2140</v>
      </c>
      <c r="C1064" s="660" t="s">
        <v>701</v>
      </c>
      <c r="D1064" s="575">
        <v>6</v>
      </c>
      <c r="E1064" s="575">
        <v>2005</v>
      </c>
      <c r="F1064" s="1074">
        <v>928.14599999999996</v>
      </c>
      <c r="G1064" s="784">
        <f t="shared" si="35"/>
        <v>928.14599999999996</v>
      </c>
      <c r="H1064" s="1075">
        <v>100</v>
      </c>
      <c r="I1064" s="784">
        <f t="shared" si="36"/>
        <v>0</v>
      </c>
      <c r="J1064" s="635"/>
      <c r="K1064" s="693"/>
      <c r="L1064" s="693"/>
      <c r="M1064" s="635"/>
      <c r="N1064" s="693"/>
      <c r="O1064" s="693"/>
      <c r="P1064" s="1841"/>
      <c r="Q1064" s="773"/>
      <c r="R1064" s="773"/>
      <c r="S1064" s="773"/>
      <c r="T1064" s="773"/>
      <c r="U1064" s="773"/>
      <c r="V1064" s="773"/>
      <c r="W1064" s="773"/>
      <c r="X1064" s="773"/>
      <c r="Y1064" s="773"/>
      <c r="Z1064" s="773"/>
      <c r="AA1064" s="773"/>
      <c r="AB1064" s="773"/>
      <c r="AC1064" s="773"/>
      <c r="AD1064" s="773"/>
      <c r="AE1064" s="773"/>
      <c r="AF1064" s="773"/>
      <c r="AG1064" s="773"/>
      <c r="AH1064" s="773"/>
      <c r="AI1064" s="773"/>
      <c r="AJ1064" s="773"/>
      <c r="AK1064" s="773"/>
      <c r="AL1064" s="773"/>
      <c r="AM1064" s="773"/>
      <c r="AN1064" s="773"/>
      <c r="AO1064" s="773"/>
      <c r="AP1064" s="773"/>
      <c r="AQ1064" s="773"/>
      <c r="AR1064" s="773"/>
      <c r="AS1064" s="773"/>
      <c r="AT1064" s="773"/>
      <c r="AU1064" s="773"/>
      <c r="AV1064" s="773"/>
      <c r="AW1064" s="773"/>
      <c r="AX1064" s="773"/>
      <c r="AY1064" s="773"/>
      <c r="AZ1064" s="773"/>
      <c r="BA1064" s="773"/>
      <c r="BB1064" s="773"/>
      <c r="BC1064" s="773"/>
      <c r="BD1064" s="773"/>
      <c r="BE1064" s="773"/>
      <c r="BF1064" s="773"/>
      <c r="BG1064" s="773"/>
      <c r="BH1064" s="773"/>
      <c r="BI1064" s="773"/>
      <c r="BJ1064" s="773"/>
      <c r="BK1064" s="773"/>
      <c r="BL1064" s="773"/>
      <c r="BM1064" s="773"/>
      <c r="BN1064" s="773"/>
      <c r="BO1064" s="773"/>
      <c r="BP1064" s="773"/>
      <c r="BQ1064" s="773"/>
      <c r="BR1064" s="773"/>
      <c r="BS1064" s="773"/>
      <c r="BT1064" s="773"/>
      <c r="BU1064" s="773"/>
      <c r="BV1064" s="773"/>
      <c r="BW1064" s="773"/>
      <c r="BX1064" s="773"/>
      <c r="BY1064" s="773"/>
      <c r="BZ1064" s="773"/>
      <c r="CA1064" s="773"/>
      <c r="CB1064" s="773"/>
      <c r="CC1064" s="773"/>
      <c r="CD1064" s="773"/>
      <c r="CE1064" s="773"/>
      <c r="CF1064" s="773"/>
      <c r="CG1064" s="773"/>
      <c r="CH1064" s="773"/>
      <c r="CI1064" s="773"/>
      <c r="CJ1064" s="773"/>
      <c r="CK1064" s="773"/>
      <c r="CL1064" s="773"/>
      <c r="CM1064" s="773"/>
      <c r="CN1064" s="773"/>
      <c r="CO1064" s="773"/>
      <c r="CP1064" s="773"/>
      <c r="CQ1064" s="773"/>
      <c r="CR1064" s="773"/>
      <c r="CS1064" s="773"/>
      <c r="CT1064" s="773"/>
      <c r="CU1064" s="773"/>
      <c r="CV1064" s="773"/>
      <c r="CW1064" s="773"/>
      <c r="CX1064" s="773"/>
      <c r="CY1064" s="773"/>
      <c r="CZ1064" s="773"/>
      <c r="DA1064" s="773"/>
      <c r="DB1064" s="773"/>
      <c r="DC1064" s="773"/>
      <c r="DD1064" s="773"/>
      <c r="DE1064" s="773"/>
      <c r="DF1064" s="773"/>
      <c r="DG1064" s="773"/>
      <c r="DH1064" s="773"/>
      <c r="DI1064" s="773"/>
      <c r="DJ1064" s="773"/>
      <c r="DK1064" s="773"/>
      <c r="DL1064" s="773"/>
      <c r="DM1064" s="773"/>
      <c r="DN1064" s="773"/>
      <c r="DO1064" s="773"/>
      <c r="DP1064" s="773"/>
      <c r="DQ1064" s="773"/>
      <c r="DR1064" s="773"/>
      <c r="DS1064" s="773"/>
      <c r="DT1064" s="773"/>
      <c r="DU1064" s="773"/>
      <c r="DV1064" s="773"/>
      <c r="DW1064" s="773"/>
      <c r="DX1064" s="773"/>
      <c r="DY1064" s="773"/>
      <c r="DZ1064" s="773"/>
      <c r="EA1064" s="773"/>
      <c r="EB1064" s="773"/>
      <c r="EC1064" s="773"/>
      <c r="ED1064" s="773"/>
      <c r="EE1064" s="773"/>
      <c r="EF1064" s="773"/>
      <c r="EG1064" s="773"/>
      <c r="EH1064" s="773"/>
      <c r="EI1064" s="773"/>
      <c r="EJ1064" s="773"/>
      <c r="EK1064" s="773"/>
      <c r="EL1064" s="773"/>
      <c r="EM1064" s="773"/>
      <c r="EN1064" s="773"/>
      <c r="EO1064" s="773"/>
      <c r="EP1064" s="773"/>
      <c r="EQ1064" s="773"/>
      <c r="ER1064" s="773"/>
      <c r="ES1064" s="773"/>
      <c r="ET1064" s="773"/>
      <c r="EU1064" s="773"/>
      <c r="EV1064" s="773"/>
      <c r="EW1064" s="773"/>
      <c r="EX1064" s="773"/>
      <c r="EY1064" s="773"/>
      <c r="EZ1064" s="773"/>
      <c r="FA1064" s="773"/>
      <c r="FB1064" s="773"/>
      <c r="FC1064" s="773"/>
      <c r="FD1064" s="773"/>
      <c r="FE1064" s="773"/>
      <c r="FF1064" s="773"/>
      <c r="FG1064" s="773"/>
      <c r="FH1064" s="773"/>
      <c r="FI1064" s="773"/>
      <c r="FJ1064" s="773"/>
      <c r="FK1064" s="773"/>
      <c r="FL1064" s="773"/>
      <c r="FM1064" s="773"/>
      <c r="FN1064" s="773"/>
      <c r="FO1064" s="773"/>
      <c r="FP1064" s="773"/>
      <c r="FQ1064" s="773"/>
      <c r="FR1064" s="773"/>
      <c r="FS1064" s="773"/>
      <c r="FT1064" s="773"/>
      <c r="FU1064" s="773"/>
      <c r="FV1064" s="773"/>
      <c r="FW1064" s="773"/>
      <c r="FX1064" s="773"/>
      <c r="FY1064" s="773"/>
      <c r="FZ1064" s="773"/>
      <c r="GA1064" s="773"/>
      <c r="GB1064" s="773"/>
      <c r="GC1064" s="773"/>
      <c r="GD1064" s="773"/>
      <c r="GE1064" s="773"/>
      <c r="GF1064" s="773"/>
      <c r="GG1064" s="773"/>
      <c r="GH1064" s="773"/>
      <c r="GI1064" s="773"/>
      <c r="GJ1064" s="773"/>
      <c r="GK1064" s="773"/>
      <c r="GL1064" s="773"/>
      <c r="GM1064" s="773"/>
      <c r="GN1064" s="773"/>
      <c r="GO1064" s="773"/>
      <c r="GP1064" s="773"/>
      <c r="GQ1064" s="773"/>
      <c r="GR1064" s="773"/>
      <c r="GS1064" s="773"/>
      <c r="GT1064" s="773"/>
      <c r="GU1064" s="773"/>
      <c r="GV1064" s="773"/>
      <c r="GW1064" s="773"/>
      <c r="GX1064" s="773"/>
      <c r="GY1064" s="773"/>
      <c r="GZ1064" s="773"/>
      <c r="HA1064" s="773"/>
      <c r="HB1064" s="773"/>
      <c r="HC1064" s="773"/>
      <c r="HD1064" s="773"/>
      <c r="HE1064" s="773"/>
      <c r="HF1064" s="773"/>
      <c r="HG1064" s="773"/>
      <c r="HH1064" s="773"/>
      <c r="HI1064" s="773"/>
      <c r="HJ1064" s="773"/>
      <c r="HK1064" s="773"/>
      <c r="HL1064" s="773"/>
      <c r="HM1064" s="773"/>
      <c r="HN1064" s="773"/>
      <c r="HO1064" s="773"/>
      <c r="HP1064" s="773"/>
      <c r="HQ1064" s="773"/>
      <c r="HR1064" s="773"/>
      <c r="HS1064" s="773"/>
      <c r="HT1064" s="773"/>
      <c r="HU1064" s="773"/>
      <c r="HV1064" s="773"/>
      <c r="HW1064" s="773"/>
      <c r="HX1064" s="773"/>
      <c r="HY1064" s="773"/>
      <c r="HZ1064" s="773"/>
      <c r="IA1064" s="773"/>
      <c r="IB1064" s="773"/>
      <c r="IC1064" s="773"/>
      <c r="ID1064" s="773"/>
      <c r="IE1064" s="773"/>
      <c r="IF1064" s="773"/>
      <c r="IG1064" s="773"/>
      <c r="IH1064" s="773"/>
      <c r="II1064" s="773"/>
      <c r="IJ1064" s="773"/>
      <c r="IK1064" s="773"/>
      <c r="IL1064" s="773"/>
      <c r="IM1064" s="773"/>
      <c r="IN1064" s="773"/>
      <c r="IO1064" s="773"/>
      <c r="IP1064" s="773"/>
      <c r="IQ1064" s="773"/>
      <c r="IR1064" s="773"/>
    </row>
    <row r="1065" spans="1:252" ht="13.5" x14ac:dyDescent="0.2">
      <c r="A1065" s="606">
        <v>134</v>
      </c>
      <c r="B1065" s="637" t="s">
        <v>2141</v>
      </c>
      <c r="C1065" s="660" t="s">
        <v>701</v>
      </c>
      <c r="D1065" s="575">
        <v>4</v>
      </c>
      <c r="E1065" s="575">
        <v>2005</v>
      </c>
      <c r="F1065" s="1074">
        <v>352.89600000000002</v>
      </c>
      <c r="G1065" s="784">
        <f t="shared" si="35"/>
        <v>352.89600000000002</v>
      </c>
      <c r="H1065" s="1075">
        <v>100</v>
      </c>
      <c r="I1065" s="784">
        <f t="shared" si="36"/>
        <v>0</v>
      </c>
      <c r="J1065" s="635"/>
      <c r="K1065" s="693"/>
      <c r="L1065" s="693"/>
      <c r="M1065" s="635"/>
      <c r="N1065" s="693"/>
      <c r="O1065" s="693"/>
      <c r="P1065" s="1841"/>
      <c r="Q1065" s="773"/>
      <c r="R1065" s="773"/>
      <c r="S1065" s="773"/>
      <c r="T1065" s="773"/>
      <c r="U1065" s="773"/>
      <c r="V1065" s="773"/>
      <c r="W1065" s="773"/>
      <c r="X1065" s="773"/>
      <c r="Y1065" s="773"/>
      <c r="Z1065" s="773"/>
      <c r="AA1065" s="773"/>
      <c r="AB1065" s="773"/>
      <c r="AC1065" s="773"/>
      <c r="AD1065" s="773"/>
      <c r="AE1065" s="773"/>
      <c r="AF1065" s="773"/>
      <c r="AG1065" s="773"/>
      <c r="AH1065" s="773"/>
      <c r="AI1065" s="773"/>
      <c r="AJ1065" s="773"/>
      <c r="AK1065" s="773"/>
      <c r="AL1065" s="773"/>
      <c r="AM1065" s="773"/>
      <c r="AN1065" s="773"/>
      <c r="AO1065" s="773"/>
      <c r="AP1065" s="773"/>
      <c r="AQ1065" s="773"/>
      <c r="AR1065" s="773"/>
      <c r="AS1065" s="773"/>
      <c r="AT1065" s="773"/>
      <c r="AU1065" s="773"/>
      <c r="AV1065" s="773"/>
      <c r="AW1065" s="773"/>
      <c r="AX1065" s="773"/>
      <c r="AY1065" s="773"/>
      <c r="AZ1065" s="773"/>
      <c r="BA1065" s="773"/>
      <c r="BB1065" s="773"/>
      <c r="BC1065" s="773"/>
      <c r="BD1065" s="773"/>
      <c r="BE1065" s="773"/>
      <c r="BF1065" s="773"/>
      <c r="BG1065" s="773"/>
      <c r="BH1065" s="773"/>
      <c r="BI1065" s="773"/>
      <c r="BJ1065" s="773"/>
      <c r="BK1065" s="773"/>
      <c r="BL1065" s="773"/>
      <c r="BM1065" s="773"/>
      <c r="BN1065" s="773"/>
      <c r="BO1065" s="773"/>
      <c r="BP1065" s="773"/>
      <c r="BQ1065" s="773"/>
      <c r="BR1065" s="773"/>
      <c r="BS1065" s="773"/>
      <c r="BT1065" s="773"/>
      <c r="BU1065" s="773"/>
      <c r="BV1065" s="773"/>
      <c r="BW1065" s="773"/>
      <c r="BX1065" s="773"/>
      <c r="BY1065" s="773"/>
      <c r="BZ1065" s="773"/>
      <c r="CA1065" s="773"/>
      <c r="CB1065" s="773"/>
      <c r="CC1065" s="773"/>
      <c r="CD1065" s="773"/>
      <c r="CE1065" s="773"/>
      <c r="CF1065" s="773"/>
      <c r="CG1065" s="773"/>
      <c r="CH1065" s="773"/>
      <c r="CI1065" s="773"/>
      <c r="CJ1065" s="773"/>
      <c r="CK1065" s="773"/>
      <c r="CL1065" s="773"/>
      <c r="CM1065" s="773"/>
      <c r="CN1065" s="773"/>
      <c r="CO1065" s="773"/>
      <c r="CP1065" s="773"/>
      <c r="CQ1065" s="773"/>
      <c r="CR1065" s="773"/>
      <c r="CS1065" s="773"/>
      <c r="CT1065" s="773"/>
      <c r="CU1065" s="773"/>
      <c r="CV1065" s="773"/>
      <c r="CW1065" s="773"/>
      <c r="CX1065" s="773"/>
      <c r="CY1065" s="773"/>
      <c r="CZ1065" s="773"/>
      <c r="DA1065" s="773"/>
      <c r="DB1065" s="773"/>
      <c r="DC1065" s="773"/>
      <c r="DD1065" s="773"/>
      <c r="DE1065" s="773"/>
      <c r="DF1065" s="773"/>
      <c r="DG1065" s="773"/>
      <c r="DH1065" s="773"/>
      <c r="DI1065" s="773"/>
      <c r="DJ1065" s="773"/>
      <c r="DK1065" s="773"/>
      <c r="DL1065" s="773"/>
      <c r="DM1065" s="773"/>
      <c r="DN1065" s="773"/>
      <c r="DO1065" s="773"/>
      <c r="DP1065" s="773"/>
      <c r="DQ1065" s="773"/>
      <c r="DR1065" s="773"/>
      <c r="DS1065" s="773"/>
      <c r="DT1065" s="773"/>
      <c r="DU1065" s="773"/>
      <c r="DV1065" s="773"/>
      <c r="DW1065" s="773"/>
      <c r="DX1065" s="773"/>
      <c r="DY1065" s="773"/>
      <c r="DZ1065" s="773"/>
      <c r="EA1065" s="773"/>
      <c r="EB1065" s="773"/>
      <c r="EC1065" s="773"/>
      <c r="ED1065" s="773"/>
      <c r="EE1065" s="773"/>
      <c r="EF1065" s="773"/>
      <c r="EG1065" s="773"/>
      <c r="EH1065" s="773"/>
      <c r="EI1065" s="773"/>
      <c r="EJ1065" s="773"/>
      <c r="EK1065" s="773"/>
      <c r="EL1065" s="773"/>
      <c r="EM1065" s="773"/>
      <c r="EN1065" s="773"/>
      <c r="EO1065" s="773"/>
      <c r="EP1065" s="773"/>
      <c r="EQ1065" s="773"/>
      <c r="ER1065" s="773"/>
      <c r="ES1065" s="773"/>
      <c r="ET1065" s="773"/>
      <c r="EU1065" s="773"/>
      <c r="EV1065" s="773"/>
      <c r="EW1065" s="773"/>
      <c r="EX1065" s="773"/>
      <c r="EY1065" s="773"/>
      <c r="EZ1065" s="773"/>
      <c r="FA1065" s="773"/>
      <c r="FB1065" s="773"/>
      <c r="FC1065" s="773"/>
      <c r="FD1065" s="773"/>
      <c r="FE1065" s="773"/>
      <c r="FF1065" s="773"/>
      <c r="FG1065" s="773"/>
      <c r="FH1065" s="773"/>
      <c r="FI1065" s="773"/>
      <c r="FJ1065" s="773"/>
      <c r="FK1065" s="773"/>
      <c r="FL1065" s="773"/>
      <c r="FM1065" s="773"/>
      <c r="FN1065" s="773"/>
      <c r="FO1065" s="773"/>
      <c r="FP1065" s="773"/>
      <c r="FQ1065" s="773"/>
      <c r="FR1065" s="773"/>
      <c r="FS1065" s="773"/>
      <c r="FT1065" s="773"/>
      <c r="FU1065" s="773"/>
      <c r="FV1065" s="773"/>
      <c r="FW1065" s="773"/>
      <c r="FX1065" s="773"/>
      <c r="FY1065" s="773"/>
      <c r="FZ1065" s="773"/>
      <c r="GA1065" s="773"/>
      <c r="GB1065" s="773"/>
      <c r="GC1065" s="773"/>
      <c r="GD1065" s="773"/>
      <c r="GE1065" s="773"/>
      <c r="GF1065" s="773"/>
      <c r="GG1065" s="773"/>
      <c r="GH1065" s="773"/>
      <c r="GI1065" s="773"/>
      <c r="GJ1065" s="773"/>
      <c r="GK1065" s="773"/>
      <c r="GL1065" s="773"/>
      <c r="GM1065" s="773"/>
      <c r="GN1065" s="773"/>
      <c r="GO1065" s="773"/>
      <c r="GP1065" s="773"/>
      <c r="GQ1065" s="773"/>
      <c r="GR1065" s="773"/>
      <c r="GS1065" s="773"/>
      <c r="GT1065" s="773"/>
      <c r="GU1065" s="773"/>
      <c r="GV1065" s="773"/>
      <c r="GW1065" s="773"/>
      <c r="GX1065" s="773"/>
      <c r="GY1065" s="773"/>
      <c r="GZ1065" s="773"/>
      <c r="HA1065" s="773"/>
      <c r="HB1065" s="773"/>
      <c r="HC1065" s="773"/>
      <c r="HD1065" s="773"/>
      <c r="HE1065" s="773"/>
      <c r="HF1065" s="773"/>
      <c r="HG1065" s="773"/>
      <c r="HH1065" s="773"/>
      <c r="HI1065" s="773"/>
      <c r="HJ1065" s="773"/>
      <c r="HK1065" s="773"/>
      <c r="HL1065" s="773"/>
      <c r="HM1065" s="773"/>
      <c r="HN1065" s="773"/>
      <c r="HO1065" s="773"/>
      <c r="HP1065" s="773"/>
      <c r="HQ1065" s="773"/>
      <c r="HR1065" s="773"/>
      <c r="HS1065" s="773"/>
      <c r="HT1065" s="773"/>
      <c r="HU1065" s="773"/>
      <c r="HV1065" s="773"/>
      <c r="HW1065" s="773"/>
      <c r="HX1065" s="773"/>
      <c r="HY1065" s="773"/>
      <c r="HZ1065" s="773"/>
      <c r="IA1065" s="773"/>
      <c r="IB1065" s="773"/>
      <c r="IC1065" s="773"/>
      <c r="ID1065" s="773"/>
      <c r="IE1065" s="773"/>
      <c r="IF1065" s="773"/>
      <c r="IG1065" s="773"/>
      <c r="IH1065" s="773"/>
      <c r="II1065" s="773"/>
      <c r="IJ1065" s="773"/>
      <c r="IK1065" s="773"/>
      <c r="IL1065" s="773"/>
      <c r="IM1065" s="773"/>
      <c r="IN1065" s="773"/>
      <c r="IO1065" s="773"/>
      <c r="IP1065" s="773"/>
      <c r="IQ1065" s="773"/>
      <c r="IR1065" s="773"/>
    </row>
    <row r="1066" spans="1:252" ht="13.5" x14ac:dyDescent="0.2">
      <c r="A1066" s="606">
        <v>135</v>
      </c>
      <c r="B1066" s="637" t="s">
        <v>2142</v>
      </c>
      <c r="C1066" s="660" t="s">
        <v>701</v>
      </c>
      <c r="D1066" s="575">
        <v>1</v>
      </c>
      <c r="E1066" s="575">
        <v>2006</v>
      </c>
      <c r="F1066" s="1074">
        <v>147.30600000000001</v>
      </c>
      <c r="G1066" s="784">
        <f t="shared" si="35"/>
        <v>147.30600000000001</v>
      </c>
      <c r="H1066" s="1075">
        <v>100</v>
      </c>
      <c r="I1066" s="784">
        <f t="shared" si="36"/>
        <v>0</v>
      </c>
      <c r="J1066" s="635"/>
      <c r="K1066" s="693"/>
      <c r="L1066" s="693"/>
      <c r="M1066" s="635"/>
      <c r="N1066" s="693"/>
      <c r="O1066" s="693"/>
      <c r="P1066" s="1841"/>
      <c r="Q1066" s="773"/>
      <c r="R1066" s="773"/>
      <c r="S1066" s="773"/>
      <c r="T1066" s="773"/>
      <c r="U1066" s="773"/>
      <c r="V1066" s="773"/>
      <c r="W1066" s="773"/>
      <c r="X1066" s="773"/>
      <c r="Y1066" s="773"/>
      <c r="Z1066" s="773"/>
      <c r="AA1066" s="773"/>
      <c r="AB1066" s="773"/>
      <c r="AC1066" s="773"/>
      <c r="AD1066" s="773"/>
      <c r="AE1066" s="773"/>
      <c r="AF1066" s="773"/>
      <c r="AG1066" s="773"/>
      <c r="AH1066" s="773"/>
      <c r="AI1066" s="773"/>
      <c r="AJ1066" s="773"/>
      <c r="AK1066" s="773"/>
      <c r="AL1066" s="773"/>
      <c r="AM1066" s="773"/>
      <c r="AN1066" s="773"/>
      <c r="AO1066" s="773"/>
      <c r="AP1066" s="773"/>
      <c r="AQ1066" s="773"/>
      <c r="AR1066" s="773"/>
      <c r="AS1066" s="773"/>
      <c r="AT1066" s="773"/>
      <c r="AU1066" s="773"/>
      <c r="AV1066" s="773"/>
      <c r="AW1066" s="773"/>
      <c r="AX1066" s="773"/>
      <c r="AY1066" s="773"/>
      <c r="AZ1066" s="773"/>
      <c r="BA1066" s="773"/>
      <c r="BB1066" s="773"/>
      <c r="BC1066" s="773"/>
      <c r="BD1066" s="773"/>
      <c r="BE1066" s="773"/>
      <c r="BF1066" s="773"/>
      <c r="BG1066" s="773"/>
      <c r="BH1066" s="773"/>
      <c r="BI1066" s="773"/>
      <c r="BJ1066" s="773"/>
      <c r="BK1066" s="773"/>
      <c r="BL1066" s="773"/>
      <c r="BM1066" s="773"/>
      <c r="BN1066" s="773"/>
      <c r="BO1066" s="773"/>
      <c r="BP1066" s="773"/>
      <c r="BQ1066" s="773"/>
      <c r="BR1066" s="773"/>
      <c r="BS1066" s="773"/>
      <c r="BT1066" s="773"/>
      <c r="BU1066" s="773"/>
      <c r="BV1066" s="773"/>
      <c r="BW1066" s="773"/>
      <c r="BX1066" s="773"/>
      <c r="BY1066" s="773"/>
      <c r="BZ1066" s="773"/>
      <c r="CA1066" s="773"/>
      <c r="CB1066" s="773"/>
      <c r="CC1066" s="773"/>
      <c r="CD1066" s="773"/>
      <c r="CE1066" s="773"/>
      <c r="CF1066" s="773"/>
      <c r="CG1066" s="773"/>
      <c r="CH1066" s="773"/>
      <c r="CI1066" s="773"/>
      <c r="CJ1066" s="773"/>
      <c r="CK1066" s="773"/>
      <c r="CL1066" s="773"/>
      <c r="CM1066" s="773"/>
      <c r="CN1066" s="773"/>
      <c r="CO1066" s="773"/>
      <c r="CP1066" s="773"/>
      <c r="CQ1066" s="773"/>
      <c r="CR1066" s="773"/>
      <c r="CS1066" s="773"/>
      <c r="CT1066" s="773"/>
      <c r="CU1066" s="773"/>
      <c r="CV1066" s="773"/>
      <c r="CW1066" s="773"/>
      <c r="CX1066" s="773"/>
      <c r="CY1066" s="773"/>
      <c r="CZ1066" s="773"/>
      <c r="DA1066" s="773"/>
      <c r="DB1066" s="773"/>
      <c r="DC1066" s="773"/>
      <c r="DD1066" s="773"/>
      <c r="DE1066" s="773"/>
      <c r="DF1066" s="773"/>
      <c r="DG1066" s="773"/>
      <c r="DH1066" s="773"/>
      <c r="DI1066" s="773"/>
      <c r="DJ1066" s="773"/>
      <c r="DK1066" s="773"/>
      <c r="DL1066" s="773"/>
      <c r="DM1066" s="773"/>
      <c r="DN1066" s="773"/>
      <c r="DO1066" s="773"/>
      <c r="DP1066" s="773"/>
      <c r="DQ1066" s="773"/>
      <c r="DR1066" s="773"/>
      <c r="DS1066" s="773"/>
      <c r="DT1066" s="773"/>
      <c r="DU1066" s="773"/>
      <c r="DV1066" s="773"/>
      <c r="DW1066" s="773"/>
      <c r="DX1066" s="773"/>
      <c r="DY1066" s="773"/>
      <c r="DZ1066" s="773"/>
      <c r="EA1066" s="773"/>
      <c r="EB1066" s="773"/>
      <c r="EC1066" s="773"/>
      <c r="ED1066" s="773"/>
      <c r="EE1066" s="773"/>
      <c r="EF1066" s="773"/>
      <c r="EG1066" s="773"/>
      <c r="EH1066" s="773"/>
      <c r="EI1066" s="773"/>
      <c r="EJ1066" s="773"/>
      <c r="EK1066" s="773"/>
      <c r="EL1066" s="773"/>
      <c r="EM1066" s="773"/>
      <c r="EN1066" s="773"/>
      <c r="EO1066" s="773"/>
      <c r="EP1066" s="773"/>
      <c r="EQ1066" s="773"/>
      <c r="ER1066" s="773"/>
      <c r="ES1066" s="773"/>
      <c r="ET1066" s="773"/>
      <c r="EU1066" s="773"/>
      <c r="EV1066" s="773"/>
      <c r="EW1066" s="773"/>
      <c r="EX1066" s="773"/>
      <c r="EY1066" s="773"/>
      <c r="EZ1066" s="773"/>
      <c r="FA1066" s="773"/>
      <c r="FB1066" s="773"/>
      <c r="FC1066" s="773"/>
      <c r="FD1066" s="773"/>
      <c r="FE1066" s="773"/>
      <c r="FF1066" s="773"/>
      <c r="FG1066" s="773"/>
      <c r="FH1066" s="773"/>
      <c r="FI1066" s="773"/>
      <c r="FJ1066" s="773"/>
      <c r="FK1066" s="773"/>
      <c r="FL1066" s="773"/>
      <c r="FM1066" s="773"/>
      <c r="FN1066" s="773"/>
      <c r="FO1066" s="773"/>
      <c r="FP1066" s="773"/>
      <c r="FQ1066" s="773"/>
      <c r="FR1066" s="773"/>
      <c r="FS1066" s="773"/>
      <c r="FT1066" s="773"/>
      <c r="FU1066" s="773"/>
      <c r="FV1066" s="773"/>
      <c r="FW1066" s="773"/>
      <c r="FX1066" s="773"/>
      <c r="FY1066" s="773"/>
      <c r="FZ1066" s="773"/>
      <c r="GA1066" s="773"/>
      <c r="GB1066" s="773"/>
      <c r="GC1066" s="773"/>
      <c r="GD1066" s="773"/>
      <c r="GE1066" s="773"/>
      <c r="GF1066" s="773"/>
      <c r="GG1066" s="773"/>
      <c r="GH1066" s="773"/>
      <c r="GI1066" s="773"/>
      <c r="GJ1066" s="773"/>
      <c r="GK1066" s="773"/>
      <c r="GL1066" s="773"/>
      <c r="GM1066" s="773"/>
      <c r="GN1066" s="773"/>
      <c r="GO1066" s="773"/>
      <c r="GP1066" s="773"/>
      <c r="GQ1066" s="773"/>
      <c r="GR1066" s="773"/>
      <c r="GS1066" s="773"/>
      <c r="GT1066" s="773"/>
      <c r="GU1066" s="773"/>
      <c r="GV1066" s="773"/>
      <c r="GW1066" s="773"/>
      <c r="GX1066" s="773"/>
      <c r="GY1066" s="773"/>
      <c r="GZ1066" s="773"/>
      <c r="HA1066" s="773"/>
      <c r="HB1066" s="773"/>
      <c r="HC1066" s="773"/>
      <c r="HD1066" s="773"/>
      <c r="HE1066" s="773"/>
      <c r="HF1066" s="773"/>
      <c r="HG1066" s="773"/>
      <c r="HH1066" s="773"/>
      <c r="HI1066" s="773"/>
      <c r="HJ1066" s="773"/>
      <c r="HK1066" s="773"/>
      <c r="HL1066" s="773"/>
      <c r="HM1066" s="773"/>
      <c r="HN1066" s="773"/>
      <c r="HO1066" s="773"/>
      <c r="HP1066" s="773"/>
      <c r="HQ1066" s="773"/>
      <c r="HR1066" s="773"/>
      <c r="HS1066" s="773"/>
      <c r="HT1066" s="773"/>
      <c r="HU1066" s="773"/>
      <c r="HV1066" s="773"/>
      <c r="HW1066" s="773"/>
      <c r="HX1066" s="773"/>
      <c r="HY1066" s="773"/>
      <c r="HZ1066" s="773"/>
      <c r="IA1066" s="773"/>
      <c r="IB1066" s="773"/>
      <c r="IC1066" s="773"/>
      <c r="ID1066" s="773"/>
      <c r="IE1066" s="773"/>
      <c r="IF1066" s="773"/>
      <c r="IG1066" s="773"/>
      <c r="IH1066" s="773"/>
      <c r="II1066" s="773"/>
      <c r="IJ1066" s="773"/>
      <c r="IK1066" s="773"/>
      <c r="IL1066" s="773"/>
      <c r="IM1066" s="773"/>
      <c r="IN1066" s="773"/>
      <c r="IO1066" s="773"/>
      <c r="IP1066" s="773"/>
      <c r="IQ1066" s="773"/>
      <c r="IR1066" s="773"/>
    </row>
    <row r="1067" spans="1:252" ht="13.5" x14ac:dyDescent="0.2">
      <c r="A1067" s="606">
        <v>136</v>
      </c>
      <c r="B1067" s="637" t="s">
        <v>2139</v>
      </c>
      <c r="C1067" s="660" t="s">
        <v>701</v>
      </c>
      <c r="D1067" s="575">
        <v>9</v>
      </c>
      <c r="E1067" s="575">
        <v>2008</v>
      </c>
      <c r="F1067" s="1074">
        <v>450.9</v>
      </c>
      <c r="G1067" s="784">
        <f t="shared" si="35"/>
        <v>450.9</v>
      </c>
      <c r="H1067" s="1075">
        <v>100</v>
      </c>
      <c r="I1067" s="784">
        <f t="shared" si="36"/>
        <v>0</v>
      </c>
      <c r="J1067" s="635"/>
      <c r="K1067" s="693"/>
      <c r="L1067" s="693"/>
      <c r="M1067" s="635"/>
      <c r="N1067" s="693"/>
      <c r="O1067" s="693"/>
      <c r="P1067" s="1841"/>
      <c r="Q1067" s="773"/>
      <c r="R1067" s="773"/>
      <c r="S1067" s="773"/>
      <c r="T1067" s="773"/>
      <c r="U1067" s="773"/>
      <c r="V1067" s="773"/>
      <c r="W1067" s="773"/>
      <c r="X1067" s="773"/>
      <c r="Y1067" s="773"/>
      <c r="Z1067" s="773"/>
      <c r="AA1067" s="773"/>
      <c r="AB1067" s="773"/>
      <c r="AC1067" s="773"/>
      <c r="AD1067" s="773"/>
      <c r="AE1067" s="773"/>
      <c r="AF1067" s="773"/>
      <c r="AG1067" s="773"/>
      <c r="AH1067" s="773"/>
      <c r="AI1067" s="773"/>
      <c r="AJ1067" s="773"/>
      <c r="AK1067" s="773"/>
      <c r="AL1067" s="773"/>
      <c r="AM1067" s="773"/>
      <c r="AN1067" s="773"/>
      <c r="AO1067" s="773"/>
      <c r="AP1067" s="773"/>
      <c r="AQ1067" s="773"/>
      <c r="AR1067" s="773"/>
      <c r="AS1067" s="773"/>
      <c r="AT1067" s="773"/>
      <c r="AU1067" s="773"/>
      <c r="AV1067" s="773"/>
      <c r="AW1067" s="773"/>
      <c r="AX1067" s="773"/>
      <c r="AY1067" s="773"/>
      <c r="AZ1067" s="773"/>
      <c r="BA1067" s="773"/>
      <c r="BB1067" s="773"/>
      <c r="BC1067" s="773"/>
      <c r="BD1067" s="773"/>
      <c r="BE1067" s="773"/>
      <c r="BF1067" s="773"/>
      <c r="BG1067" s="773"/>
      <c r="BH1067" s="773"/>
      <c r="BI1067" s="773"/>
      <c r="BJ1067" s="773"/>
      <c r="BK1067" s="773"/>
      <c r="BL1067" s="773"/>
      <c r="BM1067" s="773"/>
      <c r="BN1067" s="773"/>
      <c r="BO1067" s="773"/>
      <c r="BP1067" s="773"/>
      <c r="BQ1067" s="773"/>
      <c r="BR1067" s="773"/>
      <c r="BS1067" s="773"/>
      <c r="BT1067" s="773"/>
      <c r="BU1067" s="773"/>
      <c r="BV1067" s="773"/>
      <c r="BW1067" s="773"/>
      <c r="BX1067" s="773"/>
      <c r="BY1067" s="773"/>
      <c r="BZ1067" s="773"/>
      <c r="CA1067" s="773"/>
      <c r="CB1067" s="773"/>
      <c r="CC1067" s="773"/>
      <c r="CD1067" s="773"/>
      <c r="CE1067" s="773"/>
      <c r="CF1067" s="773"/>
      <c r="CG1067" s="773"/>
      <c r="CH1067" s="773"/>
      <c r="CI1067" s="773"/>
      <c r="CJ1067" s="773"/>
      <c r="CK1067" s="773"/>
      <c r="CL1067" s="773"/>
      <c r="CM1067" s="773"/>
      <c r="CN1067" s="773"/>
      <c r="CO1067" s="773"/>
      <c r="CP1067" s="773"/>
      <c r="CQ1067" s="773"/>
      <c r="CR1067" s="773"/>
      <c r="CS1067" s="773"/>
      <c r="CT1067" s="773"/>
      <c r="CU1067" s="773"/>
      <c r="CV1067" s="773"/>
      <c r="CW1067" s="773"/>
      <c r="CX1067" s="773"/>
      <c r="CY1067" s="773"/>
      <c r="CZ1067" s="773"/>
      <c r="DA1067" s="773"/>
      <c r="DB1067" s="773"/>
      <c r="DC1067" s="773"/>
      <c r="DD1067" s="773"/>
      <c r="DE1067" s="773"/>
      <c r="DF1067" s="773"/>
      <c r="DG1067" s="773"/>
      <c r="DH1067" s="773"/>
      <c r="DI1067" s="773"/>
      <c r="DJ1067" s="773"/>
      <c r="DK1067" s="773"/>
      <c r="DL1067" s="773"/>
      <c r="DM1067" s="773"/>
      <c r="DN1067" s="773"/>
      <c r="DO1067" s="773"/>
      <c r="DP1067" s="773"/>
      <c r="DQ1067" s="773"/>
      <c r="DR1067" s="773"/>
      <c r="DS1067" s="773"/>
      <c r="DT1067" s="773"/>
      <c r="DU1067" s="773"/>
      <c r="DV1067" s="773"/>
      <c r="DW1067" s="773"/>
      <c r="DX1067" s="773"/>
      <c r="DY1067" s="773"/>
      <c r="DZ1067" s="773"/>
      <c r="EA1067" s="773"/>
      <c r="EB1067" s="773"/>
      <c r="EC1067" s="773"/>
      <c r="ED1067" s="773"/>
      <c r="EE1067" s="773"/>
      <c r="EF1067" s="773"/>
      <c r="EG1067" s="773"/>
      <c r="EH1067" s="773"/>
      <c r="EI1067" s="773"/>
      <c r="EJ1067" s="773"/>
      <c r="EK1067" s="773"/>
      <c r="EL1067" s="773"/>
      <c r="EM1067" s="773"/>
      <c r="EN1067" s="773"/>
      <c r="EO1067" s="773"/>
      <c r="EP1067" s="773"/>
      <c r="EQ1067" s="773"/>
      <c r="ER1067" s="773"/>
      <c r="ES1067" s="773"/>
      <c r="ET1067" s="773"/>
      <c r="EU1067" s="773"/>
      <c r="EV1067" s="773"/>
      <c r="EW1067" s="773"/>
      <c r="EX1067" s="773"/>
      <c r="EY1067" s="773"/>
      <c r="EZ1067" s="773"/>
      <c r="FA1067" s="773"/>
      <c r="FB1067" s="773"/>
      <c r="FC1067" s="773"/>
      <c r="FD1067" s="773"/>
      <c r="FE1067" s="773"/>
      <c r="FF1067" s="773"/>
      <c r="FG1067" s="773"/>
      <c r="FH1067" s="773"/>
      <c r="FI1067" s="773"/>
      <c r="FJ1067" s="773"/>
      <c r="FK1067" s="773"/>
      <c r="FL1067" s="773"/>
      <c r="FM1067" s="773"/>
      <c r="FN1067" s="773"/>
      <c r="FO1067" s="773"/>
      <c r="FP1067" s="773"/>
      <c r="FQ1067" s="773"/>
      <c r="FR1067" s="773"/>
      <c r="FS1067" s="773"/>
      <c r="FT1067" s="773"/>
      <c r="FU1067" s="773"/>
      <c r="FV1067" s="773"/>
      <c r="FW1067" s="773"/>
      <c r="FX1067" s="773"/>
      <c r="FY1067" s="773"/>
      <c r="FZ1067" s="773"/>
      <c r="GA1067" s="773"/>
      <c r="GB1067" s="773"/>
      <c r="GC1067" s="773"/>
      <c r="GD1067" s="773"/>
      <c r="GE1067" s="773"/>
      <c r="GF1067" s="773"/>
      <c r="GG1067" s="773"/>
      <c r="GH1067" s="773"/>
      <c r="GI1067" s="773"/>
      <c r="GJ1067" s="773"/>
      <c r="GK1067" s="773"/>
      <c r="GL1067" s="773"/>
      <c r="GM1067" s="773"/>
      <c r="GN1067" s="773"/>
      <c r="GO1067" s="773"/>
      <c r="GP1067" s="773"/>
      <c r="GQ1067" s="773"/>
      <c r="GR1067" s="773"/>
      <c r="GS1067" s="773"/>
      <c r="GT1067" s="773"/>
      <c r="GU1067" s="773"/>
      <c r="GV1067" s="773"/>
      <c r="GW1067" s="773"/>
      <c r="GX1067" s="773"/>
      <c r="GY1067" s="773"/>
      <c r="GZ1067" s="773"/>
      <c r="HA1067" s="773"/>
      <c r="HB1067" s="773"/>
      <c r="HC1067" s="773"/>
      <c r="HD1067" s="773"/>
      <c r="HE1067" s="773"/>
      <c r="HF1067" s="773"/>
      <c r="HG1067" s="773"/>
      <c r="HH1067" s="773"/>
      <c r="HI1067" s="773"/>
      <c r="HJ1067" s="773"/>
      <c r="HK1067" s="773"/>
      <c r="HL1067" s="773"/>
      <c r="HM1067" s="773"/>
      <c r="HN1067" s="773"/>
      <c r="HO1067" s="773"/>
      <c r="HP1067" s="773"/>
      <c r="HQ1067" s="773"/>
      <c r="HR1067" s="773"/>
      <c r="HS1067" s="773"/>
      <c r="HT1067" s="773"/>
      <c r="HU1067" s="773"/>
      <c r="HV1067" s="773"/>
      <c r="HW1067" s="773"/>
      <c r="HX1067" s="773"/>
      <c r="HY1067" s="773"/>
      <c r="HZ1067" s="773"/>
      <c r="IA1067" s="773"/>
      <c r="IB1067" s="773"/>
      <c r="IC1067" s="773"/>
      <c r="ID1067" s="773"/>
      <c r="IE1067" s="773"/>
      <c r="IF1067" s="773"/>
      <c r="IG1067" s="773"/>
      <c r="IH1067" s="773"/>
      <c r="II1067" s="773"/>
      <c r="IJ1067" s="773"/>
      <c r="IK1067" s="773"/>
      <c r="IL1067" s="773"/>
      <c r="IM1067" s="773"/>
      <c r="IN1067" s="773"/>
      <c r="IO1067" s="773"/>
      <c r="IP1067" s="773"/>
      <c r="IQ1067" s="773"/>
      <c r="IR1067" s="773"/>
    </row>
    <row r="1068" spans="1:252" ht="13.5" x14ac:dyDescent="0.2">
      <c r="A1068" s="606">
        <v>137</v>
      </c>
      <c r="B1068" s="637" t="s">
        <v>2143</v>
      </c>
      <c r="C1068" s="660" t="s">
        <v>701</v>
      </c>
      <c r="D1068" s="575">
        <v>3</v>
      </c>
      <c r="E1068" s="575">
        <v>2008</v>
      </c>
      <c r="F1068" s="1074">
        <v>280.8</v>
      </c>
      <c r="G1068" s="784">
        <f t="shared" si="35"/>
        <v>280.8</v>
      </c>
      <c r="H1068" s="1075">
        <v>100</v>
      </c>
      <c r="I1068" s="784">
        <f t="shared" si="36"/>
        <v>0</v>
      </c>
      <c r="J1068" s="635"/>
      <c r="K1068" s="693"/>
      <c r="L1068" s="693"/>
      <c r="M1068" s="635"/>
      <c r="N1068" s="693"/>
      <c r="O1068" s="693"/>
      <c r="P1068" s="1841"/>
      <c r="Q1068" s="773"/>
      <c r="R1068" s="773"/>
      <c r="S1068" s="773"/>
      <c r="T1068" s="773"/>
      <c r="U1068" s="773"/>
      <c r="V1068" s="773"/>
      <c r="W1068" s="773"/>
      <c r="X1068" s="773"/>
      <c r="Y1068" s="773"/>
      <c r="Z1068" s="773"/>
      <c r="AA1068" s="773"/>
      <c r="AB1068" s="773"/>
      <c r="AC1068" s="773"/>
      <c r="AD1068" s="773"/>
      <c r="AE1068" s="773"/>
      <c r="AF1068" s="773"/>
      <c r="AG1068" s="773"/>
      <c r="AH1068" s="773"/>
      <c r="AI1068" s="773"/>
      <c r="AJ1068" s="773"/>
      <c r="AK1068" s="773"/>
      <c r="AL1068" s="773"/>
      <c r="AM1068" s="773"/>
      <c r="AN1068" s="773"/>
      <c r="AO1068" s="773"/>
      <c r="AP1068" s="773"/>
      <c r="AQ1068" s="773"/>
      <c r="AR1068" s="773"/>
      <c r="AS1068" s="773"/>
      <c r="AT1068" s="773"/>
      <c r="AU1068" s="773"/>
      <c r="AV1068" s="773"/>
      <c r="AW1068" s="773"/>
      <c r="AX1068" s="773"/>
      <c r="AY1068" s="773"/>
      <c r="AZ1068" s="773"/>
      <c r="BA1068" s="773"/>
      <c r="BB1068" s="773"/>
      <c r="BC1068" s="773"/>
      <c r="BD1068" s="773"/>
      <c r="BE1068" s="773"/>
      <c r="BF1068" s="773"/>
      <c r="BG1068" s="773"/>
      <c r="BH1068" s="773"/>
      <c r="BI1068" s="773"/>
      <c r="BJ1068" s="773"/>
      <c r="BK1068" s="773"/>
      <c r="BL1068" s="773"/>
      <c r="BM1068" s="773"/>
      <c r="BN1068" s="773"/>
      <c r="BO1068" s="773"/>
      <c r="BP1068" s="773"/>
      <c r="BQ1068" s="773"/>
      <c r="BR1068" s="773"/>
      <c r="BS1068" s="773"/>
      <c r="BT1068" s="773"/>
      <c r="BU1068" s="773"/>
      <c r="BV1068" s="773"/>
      <c r="BW1068" s="773"/>
      <c r="BX1068" s="773"/>
      <c r="BY1068" s="773"/>
      <c r="BZ1068" s="773"/>
      <c r="CA1068" s="773"/>
      <c r="CB1068" s="773"/>
      <c r="CC1068" s="773"/>
      <c r="CD1068" s="773"/>
      <c r="CE1068" s="773"/>
      <c r="CF1068" s="773"/>
      <c r="CG1068" s="773"/>
      <c r="CH1068" s="773"/>
      <c r="CI1068" s="773"/>
      <c r="CJ1068" s="773"/>
      <c r="CK1068" s="773"/>
      <c r="CL1068" s="773"/>
      <c r="CM1068" s="773"/>
      <c r="CN1068" s="773"/>
      <c r="CO1068" s="773"/>
      <c r="CP1068" s="773"/>
      <c r="CQ1068" s="773"/>
      <c r="CR1068" s="773"/>
      <c r="CS1068" s="773"/>
      <c r="CT1068" s="773"/>
      <c r="CU1068" s="773"/>
      <c r="CV1068" s="773"/>
      <c r="CW1068" s="773"/>
      <c r="CX1068" s="773"/>
      <c r="CY1068" s="773"/>
      <c r="CZ1068" s="773"/>
      <c r="DA1068" s="773"/>
      <c r="DB1068" s="773"/>
      <c r="DC1068" s="773"/>
      <c r="DD1068" s="773"/>
      <c r="DE1068" s="773"/>
      <c r="DF1068" s="773"/>
      <c r="DG1068" s="773"/>
      <c r="DH1068" s="773"/>
      <c r="DI1068" s="773"/>
      <c r="DJ1068" s="773"/>
      <c r="DK1068" s="773"/>
      <c r="DL1068" s="773"/>
      <c r="DM1068" s="773"/>
      <c r="DN1068" s="773"/>
      <c r="DO1068" s="773"/>
      <c r="DP1068" s="773"/>
      <c r="DQ1068" s="773"/>
      <c r="DR1068" s="773"/>
      <c r="DS1068" s="773"/>
      <c r="DT1068" s="773"/>
      <c r="DU1068" s="773"/>
      <c r="DV1068" s="773"/>
      <c r="DW1068" s="773"/>
      <c r="DX1068" s="773"/>
      <c r="DY1068" s="773"/>
      <c r="DZ1068" s="773"/>
      <c r="EA1068" s="773"/>
      <c r="EB1068" s="773"/>
      <c r="EC1068" s="773"/>
      <c r="ED1068" s="773"/>
      <c r="EE1068" s="773"/>
      <c r="EF1068" s="773"/>
      <c r="EG1068" s="773"/>
      <c r="EH1068" s="773"/>
      <c r="EI1068" s="773"/>
      <c r="EJ1068" s="773"/>
      <c r="EK1068" s="773"/>
      <c r="EL1068" s="773"/>
      <c r="EM1068" s="773"/>
      <c r="EN1068" s="773"/>
      <c r="EO1068" s="773"/>
      <c r="EP1068" s="773"/>
      <c r="EQ1068" s="773"/>
      <c r="ER1068" s="773"/>
      <c r="ES1068" s="773"/>
      <c r="ET1068" s="773"/>
      <c r="EU1068" s="773"/>
      <c r="EV1068" s="773"/>
      <c r="EW1068" s="773"/>
      <c r="EX1068" s="773"/>
      <c r="EY1068" s="773"/>
      <c r="EZ1068" s="773"/>
      <c r="FA1068" s="773"/>
      <c r="FB1068" s="773"/>
      <c r="FC1068" s="773"/>
      <c r="FD1068" s="773"/>
      <c r="FE1068" s="773"/>
      <c r="FF1068" s="773"/>
      <c r="FG1068" s="773"/>
      <c r="FH1068" s="773"/>
      <c r="FI1068" s="773"/>
      <c r="FJ1068" s="773"/>
      <c r="FK1068" s="773"/>
      <c r="FL1068" s="773"/>
      <c r="FM1068" s="773"/>
      <c r="FN1068" s="773"/>
      <c r="FO1068" s="773"/>
      <c r="FP1068" s="773"/>
      <c r="FQ1068" s="773"/>
      <c r="FR1068" s="773"/>
      <c r="FS1068" s="773"/>
      <c r="FT1068" s="773"/>
      <c r="FU1068" s="773"/>
      <c r="FV1068" s="773"/>
      <c r="FW1068" s="773"/>
      <c r="FX1068" s="773"/>
      <c r="FY1068" s="773"/>
      <c r="FZ1068" s="773"/>
      <c r="GA1068" s="773"/>
      <c r="GB1068" s="773"/>
      <c r="GC1068" s="773"/>
      <c r="GD1068" s="773"/>
      <c r="GE1068" s="773"/>
      <c r="GF1068" s="773"/>
      <c r="GG1068" s="773"/>
      <c r="GH1068" s="773"/>
      <c r="GI1068" s="773"/>
      <c r="GJ1068" s="773"/>
      <c r="GK1068" s="773"/>
      <c r="GL1068" s="773"/>
      <c r="GM1068" s="773"/>
      <c r="GN1068" s="773"/>
      <c r="GO1068" s="773"/>
      <c r="GP1068" s="773"/>
      <c r="GQ1068" s="773"/>
      <c r="GR1068" s="773"/>
      <c r="GS1068" s="773"/>
      <c r="GT1068" s="773"/>
      <c r="GU1068" s="773"/>
      <c r="GV1068" s="773"/>
      <c r="GW1068" s="773"/>
      <c r="GX1068" s="773"/>
      <c r="GY1068" s="773"/>
      <c r="GZ1068" s="773"/>
      <c r="HA1068" s="773"/>
      <c r="HB1068" s="773"/>
      <c r="HC1068" s="773"/>
      <c r="HD1068" s="773"/>
      <c r="HE1068" s="773"/>
      <c r="HF1068" s="773"/>
      <c r="HG1068" s="773"/>
      <c r="HH1068" s="773"/>
      <c r="HI1068" s="773"/>
      <c r="HJ1068" s="773"/>
      <c r="HK1068" s="773"/>
      <c r="HL1068" s="773"/>
      <c r="HM1068" s="773"/>
      <c r="HN1068" s="773"/>
      <c r="HO1068" s="773"/>
      <c r="HP1068" s="773"/>
      <c r="HQ1068" s="773"/>
      <c r="HR1068" s="773"/>
      <c r="HS1068" s="773"/>
      <c r="HT1068" s="773"/>
      <c r="HU1068" s="773"/>
      <c r="HV1068" s="773"/>
      <c r="HW1068" s="773"/>
      <c r="HX1068" s="773"/>
      <c r="HY1068" s="773"/>
      <c r="HZ1068" s="773"/>
      <c r="IA1068" s="773"/>
      <c r="IB1068" s="773"/>
      <c r="IC1068" s="773"/>
      <c r="ID1068" s="773"/>
      <c r="IE1068" s="773"/>
      <c r="IF1068" s="773"/>
      <c r="IG1068" s="773"/>
      <c r="IH1068" s="773"/>
      <c r="II1068" s="773"/>
      <c r="IJ1068" s="773"/>
      <c r="IK1068" s="773"/>
      <c r="IL1068" s="773"/>
      <c r="IM1068" s="773"/>
      <c r="IN1068" s="773"/>
      <c r="IO1068" s="773"/>
      <c r="IP1068" s="773"/>
      <c r="IQ1068" s="773"/>
      <c r="IR1068" s="773"/>
    </row>
    <row r="1069" spans="1:252" ht="13.5" x14ac:dyDescent="0.2">
      <c r="A1069" s="606">
        <v>138</v>
      </c>
      <c r="B1069" s="637" t="s">
        <v>2144</v>
      </c>
      <c r="C1069" s="660" t="s">
        <v>701</v>
      </c>
      <c r="D1069" s="575">
        <v>1</v>
      </c>
      <c r="E1069" s="575">
        <v>2005</v>
      </c>
      <c r="F1069" s="1074">
        <v>88.224000000000004</v>
      </c>
      <c r="G1069" s="784">
        <f t="shared" si="35"/>
        <v>88.224000000000004</v>
      </c>
      <c r="H1069" s="1075">
        <v>100</v>
      </c>
      <c r="I1069" s="784">
        <f t="shared" si="36"/>
        <v>0</v>
      </c>
      <c r="J1069" s="635"/>
      <c r="K1069" s="693"/>
      <c r="L1069" s="693"/>
      <c r="M1069" s="635"/>
      <c r="N1069" s="693"/>
      <c r="O1069" s="693"/>
      <c r="P1069" s="1841"/>
      <c r="Q1069" s="773"/>
      <c r="R1069" s="773"/>
      <c r="S1069" s="773"/>
      <c r="T1069" s="773"/>
      <c r="U1069" s="773"/>
      <c r="V1069" s="773"/>
      <c r="W1069" s="773"/>
      <c r="X1069" s="773"/>
      <c r="Y1069" s="773"/>
      <c r="Z1069" s="773"/>
      <c r="AA1069" s="773"/>
      <c r="AB1069" s="773"/>
      <c r="AC1069" s="773"/>
      <c r="AD1069" s="773"/>
      <c r="AE1069" s="773"/>
      <c r="AF1069" s="773"/>
      <c r="AG1069" s="773"/>
      <c r="AH1069" s="773"/>
      <c r="AI1069" s="773"/>
      <c r="AJ1069" s="773"/>
      <c r="AK1069" s="773"/>
      <c r="AL1069" s="773"/>
      <c r="AM1069" s="773"/>
      <c r="AN1069" s="773"/>
      <c r="AO1069" s="773"/>
      <c r="AP1069" s="773"/>
      <c r="AQ1069" s="773"/>
      <c r="AR1069" s="773"/>
      <c r="AS1069" s="773"/>
      <c r="AT1069" s="773"/>
      <c r="AU1069" s="773"/>
      <c r="AV1069" s="773"/>
      <c r="AW1069" s="773"/>
      <c r="AX1069" s="773"/>
      <c r="AY1069" s="773"/>
      <c r="AZ1069" s="773"/>
      <c r="BA1069" s="773"/>
      <c r="BB1069" s="773"/>
      <c r="BC1069" s="773"/>
      <c r="BD1069" s="773"/>
      <c r="BE1069" s="773"/>
      <c r="BF1069" s="773"/>
      <c r="BG1069" s="773"/>
      <c r="BH1069" s="773"/>
      <c r="BI1069" s="773"/>
      <c r="BJ1069" s="773"/>
      <c r="BK1069" s="773"/>
      <c r="BL1069" s="773"/>
      <c r="BM1069" s="773"/>
      <c r="BN1069" s="773"/>
      <c r="BO1069" s="773"/>
      <c r="BP1069" s="773"/>
      <c r="BQ1069" s="773"/>
      <c r="BR1069" s="773"/>
      <c r="BS1069" s="773"/>
      <c r="BT1069" s="773"/>
      <c r="BU1069" s="773"/>
      <c r="BV1069" s="773"/>
      <c r="BW1069" s="773"/>
      <c r="BX1069" s="773"/>
      <c r="BY1069" s="773"/>
      <c r="BZ1069" s="773"/>
      <c r="CA1069" s="773"/>
      <c r="CB1069" s="773"/>
      <c r="CC1069" s="773"/>
      <c r="CD1069" s="773"/>
      <c r="CE1069" s="773"/>
      <c r="CF1069" s="773"/>
      <c r="CG1069" s="773"/>
      <c r="CH1069" s="773"/>
      <c r="CI1069" s="773"/>
      <c r="CJ1069" s="773"/>
      <c r="CK1069" s="773"/>
      <c r="CL1069" s="773"/>
      <c r="CM1069" s="773"/>
      <c r="CN1069" s="773"/>
      <c r="CO1069" s="773"/>
      <c r="CP1069" s="773"/>
      <c r="CQ1069" s="773"/>
      <c r="CR1069" s="773"/>
      <c r="CS1069" s="773"/>
      <c r="CT1069" s="773"/>
      <c r="CU1069" s="773"/>
      <c r="CV1069" s="773"/>
      <c r="CW1069" s="773"/>
      <c r="CX1069" s="773"/>
      <c r="CY1069" s="773"/>
      <c r="CZ1069" s="773"/>
      <c r="DA1069" s="773"/>
      <c r="DB1069" s="773"/>
      <c r="DC1069" s="773"/>
      <c r="DD1069" s="773"/>
      <c r="DE1069" s="773"/>
      <c r="DF1069" s="773"/>
      <c r="DG1069" s="773"/>
      <c r="DH1069" s="773"/>
      <c r="DI1069" s="773"/>
      <c r="DJ1069" s="773"/>
      <c r="DK1069" s="773"/>
      <c r="DL1069" s="773"/>
      <c r="DM1069" s="773"/>
      <c r="DN1069" s="773"/>
      <c r="DO1069" s="773"/>
      <c r="DP1069" s="773"/>
      <c r="DQ1069" s="773"/>
      <c r="DR1069" s="773"/>
      <c r="DS1069" s="773"/>
      <c r="DT1069" s="773"/>
      <c r="DU1069" s="773"/>
      <c r="DV1069" s="773"/>
      <c r="DW1069" s="773"/>
      <c r="DX1069" s="773"/>
      <c r="DY1069" s="773"/>
      <c r="DZ1069" s="773"/>
      <c r="EA1069" s="773"/>
      <c r="EB1069" s="773"/>
      <c r="EC1069" s="773"/>
      <c r="ED1069" s="773"/>
      <c r="EE1069" s="773"/>
      <c r="EF1069" s="773"/>
      <c r="EG1069" s="773"/>
      <c r="EH1069" s="773"/>
      <c r="EI1069" s="773"/>
      <c r="EJ1069" s="773"/>
      <c r="EK1069" s="773"/>
      <c r="EL1069" s="773"/>
      <c r="EM1069" s="773"/>
      <c r="EN1069" s="773"/>
      <c r="EO1069" s="773"/>
      <c r="EP1069" s="773"/>
      <c r="EQ1069" s="773"/>
      <c r="ER1069" s="773"/>
      <c r="ES1069" s="773"/>
      <c r="ET1069" s="773"/>
      <c r="EU1069" s="773"/>
      <c r="EV1069" s="773"/>
      <c r="EW1069" s="773"/>
      <c r="EX1069" s="773"/>
      <c r="EY1069" s="773"/>
      <c r="EZ1069" s="773"/>
      <c r="FA1069" s="773"/>
      <c r="FB1069" s="773"/>
      <c r="FC1069" s="773"/>
      <c r="FD1069" s="773"/>
      <c r="FE1069" s="773"/>
      <c r="FF1069" s="773"/>
      <c r="FG1069" s="773"/>
      <c r="FH1069" s="773"/>
      <c r="FI1069" s="773"/>
      <c r="FJ1069" s="773"/>
      <c r="FK1069" s="773"/>
      <c r="FL1069" s="773"/>
      <c r="FM1069" s="773"/>
      <c r="FN1069" s="773"/>
      <c r="FO1069" s="773"/>
      <c r="FP1069" s="773"/>
      <c r="FQ1069" s="773"/>
      <c r="FR1069" s="773"/>
      <c r="FS1069" s="773"/>
      <c r="FT1069" s="773"/>
      <c r="FU1069" s="773"/>
      <c r="FV1069" s="773"/>
      <c r="FW1069" s="773"/>
      <c r="FX1069" s="773"/>
      <c r="FY1069" s="773"/>
      <c r="FZ1069" s="773"/>
      <c r="GA1069" s="773"/>
      <c r="GB1069" s="773"/>
      <c r="GC1069" s="773"/>
      <c r="GD1069" s="773"/>
      <c r="GE1069" s="773"/>
      <c r="GF1069" s="773"/>
      <c r="GG1069" s="773"/>
      <c r="GH1069" s="773"/>
      <c r="GI1069" s="773"/>
      <c r="GJ1069" s="773"/>
      <c r="GK1069" s="773"/>
      <c r="GL1069" s="773"/>
      <c r="GM1069" s="773"/>
      <c r="GN1069" s="773"/>
      <c r="GO1069" s="773"/>
      <c r="GP1069" s="773"/>
      <c r="GQ1069" s="773"/>
      <c r="GR1069" s="773"/>
      <c r="GS1069" s="773"/>
      <c r="GT1069" s="773"/>
      <c r="GU1069" s="773"/>
      <c r="GV1069" s="773"/>
      <c r="GW1069" s="773"/>
      <c r="GX1069" s="773"/>
      <c r="GY1069" s="773"/>
      <c r="GZ1069" s="773"/>
      <c r="HA1069" s="773"/>
      <c r="HB1069" s="773"/>
      <c r="HC1069" s="773"/>
      <c r="HD1069" s="773"/>
      <c r="HE1069" s="773"/>
      <c r="HF1069" s="773"/>
      <c r="HG1069" s="773"/>
      <c r="HH1069" s="773"/>
      <c r="HI1069" s="773"/>
      <c r="HJ1069" s="773"/>
      <c r="HK1069" s="773"/>
      <c r="HL1069" s="773"/>
      <c r="HM1069" s="773"/>
      <c r="HN1069" s="773"/>
      <c r="HO1069" s="773"/>
      <c r="HP1069" s="773"/>
      <c r="HQ1069" s="773"/>
      <c r="HR1069" s="773"/>
      <c r="HS1069" s="773"/>
      <c r="HT1069" s="773"/>
      <c r="HU1069" s="773"/>
      <c r="HV1069" s="773"/>
      <c r="HW1069" s="773"/>
      <c r="HX1069" s="773"/>
      <c r="HY1069" s="773"/>
      <c r="HZ1069" s="773"/>
      <c r="IA1069" s="773"/>
      <c r="IB1069" s="773"/>
      <c r="IC1069" s="773"/>
      <c r="ID1069" s="773"/>
      <c r="IE1069" s="773"/>
      <c r="IF1069" s="773"/>
      <c r="IG1069" s="773"/>
      <c r="IH1069" s="773"/>
      <c r="II1069" s="773"/>
      <c r="IJ1069" s="773"/>
      <c r="IK1069" s="773"/>
      <c r="IL1069" s="773"/>
      <c r="IM1069" s="773"/>
      <c r="IN1069" s="773"/>
      <c r="IO1069" s="773"/>
      <c r="IP1069" s="773"/>
      <c r="IQ1069" s="773"/>
      <c r="IR1069" s="773"/>
    </row>
    <row r="1070" spans="1:252" ht="13.5" x14ac:dyDescent="0.2">
      <c r="A1070" s="606">
        <v>139</v>
      </c>
      <c r="B1070" s="637" t="s">
        <v>1912</v>
      </c>
      <c r="C1070" s="660" t="s">
        <v>701</v>
      </c>
      <c r="D1070" s="575">
        <v>1</v>
      </c>
      <c r="E1070" s="660">
        <v>2008</v>
      </c>
      <c r="F1070" s="1074">
        <v>65</v>
      </c>
      <c r="G1070" s="784">
        <f t="shared" si="35"/>
        <v>65</v>
      </c>
      <c r="H1070" s="1075">
        <v>100</v>
      </c>
      <c r="I1070" s="784">
        <f t="shared" si="36"/>
        <v>0</v>
      </c>
      <c r="J1070" s="635"/>
      <c r="K1070" s="693"/>
      <c r="L1070" s="693"/>
      <c r="M1070" s="635"/>
      <c r="N1070" s="693"/>
      <c r="O1070" s="693"/>
      <c r="P1070" s="1841"/>
      <c r="Q1070" s="773"/>
      <c r="R1070" s="773"/>
      <c r="S1070" s="773"/>
      <c r="T1070" s="773"/>
      <c r="U1070" s="773"/>
      <c r="V1070" s="773"/>
      <c r="W1070" s="773"/>
      <c r="X1070" s="773"/>
      <c r="Y1070" s="773"/>
      <c r="Z1070" s="773"/>
      <c r="AA1070" s="773"/>
      <c r="AB1070" s="773"/>
      <c r="AC1070" s="773"/>
      <c r="AD1070" s="773"/>
      <c r="AE1070" s="773"/>
      <c r="AF1070" s="773"/>
      <c r="AG1070" s="773"/>
      <c r="AH1070" s="773"/>
      <c r="AI1070" s="773"/>
      <c r="AJ1070" s="773"/>
      <c r="AK1070" s="773"/>
      <c r="AL1070" s="773"/>
      <c r="AM1070" s="773"/>
      <c r="AN1070" s="773"/>
      <c r="AO1070" s="773"/>
      <c r="AP1070" s="773"/>
      <c r="AQ1070" s="773"/>
      <c r="AR1070" s="773"/>
      <c r="AS1070" s="773"/>
      <c r="AT1070" s="773"/>
      <c r="AU1070" s="773"/>
      <c r="AV1070" s="773"/>
      <c r="AW1070" s="773"/>
      <c r="AX1070" s="773"/>
      <c r="AY1070" s="773"/>
      <c r="AZ1070" s="773"/>
      <c r="BA1070" s="773"/>
      <c r="BB1070" s="773"/>
      <c r="BC1070" s="773"/>
      <c r="BD1070" s="773"/>
      <c r="BE1070" s="773"/>
      <c r="BF1070" s="773"/>
      <c r="BG1070" s="773"/>
      <c r="BH1070" s="773"/>
      <c r="BI1070" s="773"/>
      <c r="BJ1070" s="773"/>
      <c r="BK1070" s="773"/>
      <c r="BL1070" s="773"/>
      <c r="BM1070" s="773"/>
      <c r="BN1070" s="773"/>
      <c r="BO1070" s="773"/>
      <c r="BP1070" s="773"/>
      <c r="BQ1070" s="773"/>
      <c r="BR1070" s="773"/>
      <c r="BS1070" s="773"/>
      <c r="BT1070" s="773"/>
      <c r="BU1070" s="773"/>
      <c r="BV1070" s="773"/>
      <c r="BW1070" s="773"/>
      <c r="BX1070" s="773"/>
      <c r="BY1070" s="773"/>
      <c r="BZ1070" s="773"/>
      <c r="CA1070" s="773"/>
      <c r="CB1070" s="773"/>
      <c r="CC1070" s="773"/>
      <c r="CD1070" s="773"/>
      <c r="CE1070" s="773"/>
      <c r="CF1070" s="773"/>
      <c r="CG1070" s="773"/>
      <c r="CH1070" s="773"/>
      <c r="CI1070" s="773"/>
      <c r="CJ1070" s="773"/>
      <c r="CK1070" s="773"/>
      <c r="CL1070" s="773"/>
      <c r="CM1070" s="773"/>
      <c r="CN1070" s="773"/>
      <c r="CO1070" s="773"/>
      <c r="CP1070" s="773"/>
      <c r="CQ1070" s="773"/>
      <c r="CR1070" s="773"/>
      <c r="CS1070" s="773"/>
      <c r="CT1070" s="773"/>
      <c r="CU1070" s="773"/>
      <c r="CV1070" s="773"/>
      <c r="CW1070" s="773"/>
      <c r="CX1070" s="773"/>
      <c r="CY1070" s="773"/>
      <c r="CZ1070" s="773"/>
      <c r="DA1070" s="773"/>
      <c r="DB1070" s="773"/>
      <c r="DC1070" s="773"/>
      <c r="DD1070" s="773"/>
      <c r="DE1070" s="773"/>
      <c r="DF1070" s="773"/>
      <c r="DG1070" s="773"/>
      <c r="DH1070" s="773"/>
      <c r="DI1070" s="773"/>
      <c r="DJ1070" s="773"/>
      <c r="DK1070" s="773"/>
      <c r="DL1070" s="773"/>
      <c r="DM1070" s="773"/>
      <c r="DN1070" s="773"/>
      <c r="DO1070" s="773"/>
      <c r="DP1070" s="773"/>
      <c r="DQ1070" s="773"/>
      <c r="DR1070" s="773"/>
      <c r="DS1070" s="773"/>
      <c r="DT1070" s="773"/>
      <c r="DU1070" s="773"/>
      <c r="DV1070" s="773"/>
      <c r="DW1070" s="773"/>
      <c r="DX1070" s="773"/>
      <c r="DY1070" s="773"/>
      <c r="DZ1070" s="773"/>
      <c r="EA1070" s="773"/>
      <c r="EB1070" s="773"/>
      <c r="EC1070" s="773"/>
      <c r="ED1070" s="773"/>
      <c r="EE1070" s="773"/>
      <c r="EF1070" s="773"/>
      <c r="EG1070" s="773"/>
      <c r="EH1070" s="773"/>
      <c r="EI1070" s="773"/>
      <c r="EJ1070" s="773"/>
      <c r="EK1070" s="773"/>
      <c r="EL1070" s="773"/>
      <c r="EM1070" s="773"/>
      <c r="EN1070" s="773"/>
      <c r="EO1070" s="773"/>
      <c r="EP1070" s="773"/>
      <c r="EQ1070" s="773"/>
      <c r="ER1070" s="773"/>
      <c r="ES1070" s="773"/>
      <c r="ET1070" s="773"/>
      <c r="EU1070" s="773"/>
      <c r="EV1070" s="773"/>
      <c r="EW1070" s="773"/>
      <c r="EX1070" s="773"/>
      <c r="EY1070" s="773"/>
      <c r="EZ1070" s="773"/>
      <c r="FA1070" s="773"/>
      <c r="FB1070" s="773"/>
      <c r="FC1070" s="773"/>
      <c r="FD1070" s="773"/>
      <c r="FE1070" s="773"/>
      <c r="FF1070" s="773"/>
      <c r="FG1070" s="773"/>
      <c r="FH1070" s="773"/>
      <c r="FI1070" s="773"/>
      <c r="FJ1070" s="773"/>
      <c r="FK1070" s="773"/>
      <c r="FL1070" s="773"/>
      <c r="FM1070" s="773"/>
      <c r="FN1070" s="773"/>
      <c r="FO1070" s="773"/>
      <c r="FP1070" s="773"/>
      <c r="FQ1070" s="773"/>
      <c r="FR1070" s="773"/>
      <c r="FS1070" s="773"/>
      <c r="FT1070" s="773"/>
      <c r="FU1070" s="773"/>
      <c r="FV1070" s="773"/>
      <c r="FW1070" s="773"/>
      <c r="FX1070" s="773"/>
      <c r="FY1070" s="773"/>
      <c r="FZ1070" s="773"/>
      <c r="GA1070" s="773"/>
      <c r="GB1070" s="773"/>
      <c r="GC1070" s="773"/>
      <c r="GD1070" s="773"/>
      <c r="GE1070" s="773"/>
      <c r="GF1070" s="773"/>
      <c r="GG1070" s="773"/>
      <c r="GH1070" s="773"/>
      <c r="GI1070" s="773"/>
      <c r="GJ1070" s="773"/>
      <c r="GK1070" s="773"/>
      <c r="GL1070" s="773"/>
      <c r="GM1070" s="773"/>
      <c r="GN1070" s="773"/>
      <c r="GO1070" s="773"/>
      <c r="GP1070" s="773"/>
      <c r="GQ1070" s="773"/>
      <c r="GR1070" s="773"/>
      <c r="GS1070" s="773"/>
      <c r="GT1070" s="773"/>
      <c r="GU1070" s="773"/>
      <c r="GV1070" s="773"/>
      <c r="GW1070" s="773"/>
      <c r="GX1070" s="773"/>
      <c r="GY1070" s="773"/>
      <c r="GZ1070" s="773"/>
      <c r="HA1070" s="773"/>
      <c r="HB1070" s="773"/>
      <c r="HC1070" s="773"/>
      <c r="HD1070" s="773"/>
      <c r="HE1070" s="773"/>
      <c r="HF1070" s="773"/>
      <c r="HG1070" s="773"/>
      <c r="HH1070" s="773"/>
      <c r="HI1070" s="773"/>
      <c r="HJ1070" s="773"/>
      <c r="HK1070" s="773"/>
      <c r="HL1070" s="773"/>
      <c r="HM1070" s="773"/>
      <c r="HN1070" s="773"/>
      <c r="HO1070" s="773"/>
      <c r="HP1070" s="773"/>
      <c r="HQ1070" s="773"/>
      <c r="HR1070" s="773"/>
      <c r="HS1070" s="773"/>
      <c r="HT1070" s="773"/>
      <c r="HU1070" s="773"/>
      <c r="HV1070" s="773"/>
      <c r="HW1070" s="773"/>
      <c r="HX1070" s="773"/>
      <c r="HY1070" s="773"/>
      <c r="HZ1070" s="773"/>
      <c r="IA1070" s="773"/>
      <c r="IB1070" s="773"/>
      <c r="IC1070" s="773"/>
      <c r="ID1070" s="773"/>
      <c r="IE1070" s="773"/>
      <c r="IF1070" s="773"/>
      <c r="IG1070" s="773"/>
      <c r="IH1070" s="773"/>
      <c r="II1070" s="773"/>
      <c r="IJ1070" s="773"/>
      <c r="IK1070" s="773"/>
      <c r="IL1070" s="773"/>
      <c r="IM1070" s="773"/>
      <c r="IN1070" s="773"/>
      <c r="IO1070" s="773"/>
      <c r="IP1070" s="773"/>
      <c r="IQ1070" s="773"/>
      <c r="IR1070" s="773"/>
    </row>
    <row r="1071" spans="1:252" ht="13.5" x14ac:dyDescent="0.2">
      <c r="A1071" s="606">
        <v>140</v>
      </c>
      <c r="B1071" s="637" t="s">
        <v>614</v>
      </c>
      <c r="C1071" s="660" t="s">
        <v>701</v>
      </c>
      <c r="D1071" s="575">
        <v>1</v>
      </c>
      <c r="E1071" s="660">
        <v>2009</v>
      </c>
      <c r="F1071" s="1074">
        <v>52.463999999999999</v>
      </c>
      <c r="G1071" s="784">
        <f t="shared" si="35"/>
        <v>52.463999999999999</v>
      </c>
      <c r="H1071" s="1075">
        <v>100</v>
      </c>
      <c r="I1071" s="784">
        <f t="shared" si="36"/>
        <v>0</v>
      </c>
      <c r="J1071" s="635"/>
      <c r="K1071" s="693"/>
      <c r="L1071" s="693"/>
      <c r="M1071" s="635"/>
      <c r="N1071" s="693"/>
      <c r="O1071" s="693"/>
      <c r="P1071" s="1841"/>
      <c r="Q1071" s="773"/>
      <c r="R1071" s="773"/>
      <c r="S1071" s="773"/>
      <c r="T1071" s="773"/>
      <c r="U1071" s="773"/>
      <c r="V1071" s="773"/>
      <c r="W1071" s="773"/>
      <c r="X1071" s="773"/>
      <c r="Y1071" s="773"/>
      <c r="Z1071" s="773"/>
      <c r="AA1071" s="773"/>
      <c r="AB1071" s="773"/>
      <c r="AC1071" s="773"/>
      <c r="AD1071" s="773"/>
      <c r="AE1071" s="773"/>
      <c r="AF1071" s="773"/>
      <c r="AG1071" s="773"/>
      <c r="AH1071" s="773"/>
      <c r="AI1071" s="773"/>
      <c r="AJ1071" s="773"/>
      <c r="AK1071" s="773"/>
      <c r="AL1071" s="773"/>
      <c r="AM1071" s="773"/>
      <c r="AN1071" s="773"/>
      <c r="AO1071" s="773"/>
      <c r="AP1071" s="773"/>
      <c r="AQ1071" s="773"/>
      <c r="AR1071" s="773"/>
      <c r="AS1071" s="773"/>
      <c r="AT1071" s="773"/>
      <c r="AU1071" s="773"/>
      <c r="AV1071" s="773"/>
      <c r="AW1071" s="773"/>
      <c r="AX1071" s="773"/>
      <c r="AY1071" s="773"/>
      <c r="AZ1071" s="773"/>
      <c r="BA1071" s="773"/>
      <c r="BB1071" s="773"/>
      <c r="BC1071" s="773"/>
      <c r="BD1071" s="773"/>
      <c r="BE1071" s="773"/>
      <c r="BF1071" s="773"/>
      <c r="BG1071" s="773"/>
      <c r="BH1071" s="773"/>
      <c r="BI1071" s="773"/>
      <c r="BJ1071" s="773"/>
      <c r="BK1071" s="773"/>
      <c r="BL1071" s="773"/>
      <c r="BM1071" s="773"/>
      <c r="BN1071" s="773"/>
      <c r="BO1071" s="773"/>
      <c r="BP1071" s="773"/>
      <c r="BQ1071" s="773"/>
      <c r="BR1071" s="773"/>
      <c r="BS1071" s="773"/>
      <c r="BT1071" s="773"/>
      <c r="BU1071" s="773"/>
      <c r="BV1071" s="773"/>
      <c r="BW1071" s="773"/>
      <c r="BX1071" s="773"/>
      <c r="BY1071" s="773"/>
      <c r="BZ1071" s="773"/>
      <c r="CA1071" s="773"/>
      <c r="CB1071" s="773"/>
      <c r="CC1071" s="773"/>
      <c r="CD1071" s="773"/>
      <c r="CE1071" s="773"/>
      <c r="CF1071" s="773"/>
      <c r="CG1071" s="773"/>
      <c r="CH1071" s="773"/>
      <c r="CI1071" s="773"/>
      <c r="CJ1071" s="773"/>
      <c r="CK1071" s="773"/>
      <c r="CL1071" s="773"/>
      <c r="CM1071" s="773"/>
      <c r="CN1071" s="773"/>
      <c r="CO1071" s="773"/>
      <c r="CP1071" s="773"/>
      <c r="CQ1071" s="773"/>
      <c r="CR1071" s="773"/>
      <c r="CS1071" s="773"/>
      <c r="CT1071" s="773"/>
      <c r="CU1071" s="773"/>
      <c r="CV1071" s="773"/>
      <c r="CW1071" s="773"/>
      <c r="CX1071" s="773"/>
      <c r="CY1071" s="773"/>
      <c r="CZ1071" s="773"/>
      <c r="DA1071" s="773"/>
      <c r="DB1071" s="773"/>
      <c r="DC1071" s="773"/>
      <c r="DD1071" s="773"/>
      <c r="DE1071" s="773"/>
      <c r="DF1071" s="773"/>
      <c r="DG1071" s="773"/>
      <c r="DH1071" s="773"/>
      <c r="DI1071" s="773"/>
      <c r="DJ1071" s="773"/>
      <c r="DK1071" s="773"/>
      <c r="DL1071" s="773"/>
      <c r="DM1071" s="773"/>
      <c r="DN1071" s="773"/>
      <c r="DO1071" s="773"/>
      <c r="DP1071" s="773"/>
      <c r="DQ1071" s="773"/>
      <c r="DR1071" s="773"/>
      <c r="DS1071" s="773"/>
      <c r="DT1071" s="773"/>
      <c r="DU1071" s="773"/>
      <c r="DV1071" s="773"/>
      <c r="DW1071" s="773"/>
      <c r="DX1071" s="773"/>
      <c r="DY1071" s="773"/>
      <c r="DZ1071" s="773"/>
      <c r="EA1071" s="773"/>
      <c r="EB1071" s="773"/>
      <c r="EC1071" s="773"/>
      <c r="ED1071" s="773"/>
      <c r="EE1071" s="773"/>
      <c r="EF1071" s="773"/>
      <c r="EG1071" s="773"/>
      <c r="EH1071" s="773"/>
      <c r="EI1071" s="773"/>
      <c r="EJ1071" s="773"/>
      <c r="EK1071" s="773"/>
      <c r="EL1071" s="773"/>
      <c r="EM1071" s="773"/>
      <c r="EN1071" s="773"/>
      <c r="EO1071" s="773"/>
      <c r="EP1071" s="773"/>
      <c r="EQ1071" s="773"/>
      <c r="ER1071" s="773"/>
      <c r="ES1071" s="773"/>
      <c r="ET1071" s="773"/>
      <c r="EU1071" s="773"/>
      <c r="EV1071" s="773"/>
      <c r="EW1071" s="773"/>
      <c r="EX1071" s="773"/>
      <c r="EY1071" s="773"/>
      <c r="EZ1071" s="773"/>
      <c r="FA1071" s="773"/>
      <c r="FB1071" s="773"/>
      <c r="FC1071" s="773"/>
      <c r="FD1071" s="773"/>
      <c r="FE1071" s="773"/>
      <c r="FF1071" s="773"/>
      <c r="FG1071" s="773"/>
      <c r="FH1071" s="773"/>
      <c r="FI1071" s="773"/>
      <c r="FJ1071" s="773"/>
      <c r="FK1071" s="773"/>
      <c r="FL1071" s="773"/>
      <c r="FM1071" s="773"/>
      <c r="FN1071" s="773"/>
      <c r="FO1071" s="773"/>
      <c r="FP1071" s="773"/>
      <c r="FQ1071" s="773"/>
      <c r="FR1071" s="773"/>
      <c r="FS1071" s="773"/>
      <c r="FT1071" s="773"/>
      <c r="FU1071" s="773"/>
      <c r="FV1071" s="773"/>
      <c r="FW1071" s="773"/>
      <c r="FX1071" s="773"/>
      <c r="FY1071" s="773"/>
      <c r="FZ1071" s="773"/>
      <c r="GA1071" s="773"/>
      <c r="GB1071" s="773"/>
      <c r="GC1071" s="773"/>
      <c r="GD1071" s="773"/>
      <c r="GE1071" s="773"/>
      <c r="GF1071" s="773"/>
      <c r="GG1071" s="773"/>
      <c r="GH1071" s="773"/>
      <c r="GI1071" s="773"/>
      <c r="GJ1071" s="773"/>
      <c r="GK1071" s="773"/>
      <c r="GL1071" s="773"/>
      <c r="GM1071" s="773"/>
      <c r="GN1071" s="773"/>
      <c r="GO1071" s="773"/>
      <c r="GP1071" s="773"/>
      <c r="GQ1071" s="773"/>
      <c r="GR1071" s="773"/>
      <c r="GS1071" s="773"/>
      <c r="GT1071" s="773"/>
      <c r="GU1071" s="773"/>
      <c r="GV1071" s="773"/>
      <c r="GW1071" s="773"/>
      <c r="GX1071" s="773"/>
      <c r="GY1071" s="773"/>
      <c r="GZ1071" s="773"/>
      <c r="HA1071" s="773"/>
      <c r="HB1071" s="773"/>
      <c r="HC1071" s="773"/>
      <c r="HD1071" s="773"/>
      <c r="HE1071" s="773"/>
      <c r="HF1071" s="773"/>
      <c r="HG1071" s="773"/>
      <c r="HH1071" s="773"/>
      <c r="HI1071" s="773"/>
      <c r="HJ1071" s="773"/>
      <c r="HK1071" s="773"/>
      <c r="HL1071" s="773"/>
      <c r="HM1071" s="773"/>
      <c r="HN1071" s="773"/>
      <c r="HO1071" s="773"/>
      <c r="HP1071" s="773"/>
      <c r="HQ1071" s="773"/>
      <c r="HR1071" s="773"/>
      <c r="HS1071" s="773"/>
      <c r="HT1071" s="773"/>
      <c r="HU1071" s="773"/>
      <c r="HV1071" s="773"/>
      <c r="HW1071" s="773"/>
      <c r="HX1071" s="773"/>
      <c r="HY1071" s="773"/>
      <c r="HZ1071" s="773"/>
      <c r="IA1071" s="773"/>
      <c r="IB1071" s="773"/>
      <c r="IC1071" s="773"/>
      <c r="ID1071" s="773"/>
      <c r="IE1071" s="773"/>
      <c r="IF1071" s="773"/>
      <c r="IG1071" s="773"/>
      <c r="IH1071" s="773"/>
      <c r="II1071" s="773"/>
      <c r="IJ1071" s="773"/>
      <c r="IK1071" s="773"/>
      <c r="IL1071" s="773"/>
      <c r="IM1071" s="773"/>
      <c r="IN1071" s="773"/>
      <c r="IO1071" s="773"/>
      <c r="IP1071" s="773"/>
      <c r="IQ1071" s="773"/>
      <c r="IR1071" s="773"/>
    </row>
    <row r="1072" spans="1:252" ht="13.5" x14ac:dyDescent="0.2">
      <c r="A1072" s="606">
        <v>141</v>
      </c>
      <c r="B1072" s="637" t="s">
        <v>2145</v>
      </c>
      <c r="C1072" s="660" t="s">
        <v>701</v>
      </c>
      <c r="D1072" s="575">
        <v>2</v>
      </c>
      <c r="E1072" s="661">
        <v>2008</v>
      </c>
      <c r="F1072" s="1074">
        <v>100.2</v>
      </c>
      <c r="G1072" s="784">
        <f t="shared" si="35"/>
        <v>100.2</v>
      </c>
      <c r="H1072" s="1075">
        <v>100</v>
      </c>
      <c r="I1072" s="784">
        <f t="shared" si="36"/>
        <v>0</v>
      </c>
      <c r="J1072" s="635"/>
      <c r="K1072" s="693"/>
      <c r="L1072" s="693"/>
      <c r="M1072" s="635"/>
      <c r="N1072" s="693"/>
      <c r="O1072" s="693"/>
      <c r="P1072" s="1841"/>
      <c r="Q1072" s="773"/>
      <c r="R1072" s="773"/>
      <c r="S1072" s="773"/>
      <c r="T1072" s="773"/>
      <c r="U1072" s="773"/>
      <c r="V1072" s="773"/>
      <c r="W1072" s="773"/>
      <c r="X1072" s="773"/>
      <c r="Y1072" s="773"/>
      <c r="Z1072" s="773"/>
      <c r="AA1072" s="773"/>
      <c r="AB1072" s="773"/>
      <c r="AC1072" s="773"/>
      <c r="AD1072" s="773"/>
      <c r="AE1072" s="773"/>
      <c r="AF1072" s="773"/>
      <c r="AG1072" s="773"/>
      <c r="AH1072" s="773"/>
      <c r="AI1072" s="773"/>
      <c r="AJ1072" s="773"/>
      <c r="AK1072" s="773"/>
      <c r="AL1072" s="773"/>
      <c r="AM1072" s="773"/>
      <c r="AN1072" s="773"/>
      <c r="AO1072" s="773"/>
      <c r="AP1072" s="773"/>
      <c r="AQ1072" s="773"/>
      <c r="AR1072" s="773"/>
      <c r="AS1072" s="773"/>
      <c r="AT1072" s="773"/>
      <c r="AU1072" s="773"/>
      <c r="AV1072" s="773"/>
      <c r="AW1072" s="773"/>
      <c r="AX1072" s="773"/>
      <c r="AY1072" s="773"/>
      <c r="AZ1072" s="773"/>
      <c r="BA1072" s="773"/>
      <c r="BB1072" s="773"/>
      <c r="BC1072" s="773"/>
      <c r="BD1072" s="773"/>
      <c r="BE1072" s="773"/>
      <c r="BF1072" s="773"/>
      <c r="BG1072" s="773"/>
      <c r="BH1072" s="773"/>
      <c r="BI1072" s="773"/>
      <c r="BJ1072" s="773"/>
      <c r="BK1072" s="773"/>
      <c r="BL1072" s="773"/>
      <c r="BM1072" s="773"/>
      <c r="BN1072" s="773"/>
      <c r="BO1072" s="773"/>
      <c r="BP1072" s="773"/>
      <c r="BQ1072" s="773"/>
      <c r="BR1072" s="773"/>
      <c r="BS1072" s="773"/>
      <c r="BT1072" s="773"/>
      <c r="BU1072" s="773"/>
      <c r="BV1072" s="773"/>
      <c r="BW1072" s="773"/>
      <c r="BX1072" s="773"/>
      <c r="BY1072" s="773"/>
      <c r="BZ1072" s="773"/>
      <c r="CA1072" s="773"/>
      <c r="CB1072" s="773"/>
      <c r="CC1072" s="773"/>
      <c r="CD1072" s="773"/>
      <c r="CE1072" s="773"/>
      <c r="CF1072" s="773"/>
      <c r="CG1072" s="773"/>
      <c r="CH1072" s="773"/>
      <c r="CI1072" s="773"/>
      <c r="CJ1072" s="773"/>
      <c r="CK1072" s="773"/>
      <c r="CL1072" s="773"/>
      <c r="CM1072" s="773"/>
      <c r="CN1072" s="773"/>
      <c r="CO1072" s="773"/>
      <c r="CP1072" s="773"/>
      <c r="CQ1072" s="773"/>
      <c r="CR1072" s="773"/>
      <c r="CS1072" s="773"/>
      <c r="CT1072" s="773"/>
      <c r="CU1072" s="773"/>
      <c r="CV1072" s="773"/>
      <c r="CW1072" s="773"/>
      <c r="CX1072" s="773"/>
      <c r="CY1072" s="773"/>
      <c r="CZ1072" s="773"/>
      <c r="DA1072" s="773"/>
      <c r="DB1072" s="773"/>
      <c r="DC1072" s="773"/>
      <c r="DD1072" s="773"/>
      <c r="DE1072" s="773"/>
      <c r="DF1072" s="773"/>
      <c r="DG1072" s="773"/>
      <c r="DH1072" s="773"/>
      <c r="DI1072" s="773"/>
      <c r="DJ1072" s="773"/>
      <c r="DK1072" s="773"/>
      <c r="DL1072" s="773"/>
      <c r="DM1072" s="773"/>
      <c r="DN1072" s="773"/>
      <c r="DO1072" s="773"/>
      <c r="DP1072" s="773"/>
      <c r="DQ1072" s="773"/>
      <c r="DR1072" s="773"/>
      <c r="DS1072" s="773"/>
      <c r="DT1072" s="773"/>
      <c r="DU1072" s="773"/>
      <c r="DV1072" s="773"/>
      <c r="DW1072" s="773"/>
      <c r="DX1072" s="773"/>
      <c r="DY1072" s="773"/>
      <c r="DZ1072" s="773"/>
      <c r="EA1072" s="773"/>
      <c r="EB1072" s="773"/>
      <c r="EC1072" s="773"/>
      <c r="ED1072" s="773"/>
      <c r="EE1072" s="773"/>
      <c r="EF1072" s="773"/>
      <c r="EG1072" s="773"/>
      <c r="EH1072" s="773"/>
      <c r="EI1072" s="773"/>
      <c r="EJ1072" s="773"/>
      <c r="EK1072" s="773"/>
      <c r="EL1072" s="773"/>
      <c r="EM1072" s="773"/>
      <c r="EN1072" s="773"/>
      <c r="EO1072" s="773"/>
      <c r="EP1072" s="773"/>
      <c r="EQ1072" s="773"/>
      <c r="ER1072" s="773"/>
      <c r="ES1072" s="773"/>
      <c r="ET1072" s="773"/>
      <c r="EU1072" s="773"/>
      <c r="EV1072" s="773"/>
      <c r="EW1072" s="773"/>
      <c r="EX1072" s="773"/>
      <c r="EY1072" s="773"/>
      <c r="EZ1072" s="773"/>
      <c r="FA1072" s="773"/>
      <c r="FB1072" s="773"/>
      <c r="FC1072" s="773"/>
      <c r="FD1072" s="773"/>
      <c r="FE1072" s="773"/>
      <c r="FF1072" s="773"/>
      <c r="FG1072" s="773"/>
      <c r="FH1072" s="773"/>
      <c r="FI1072" s="773"/>
      <c r="FJ1072" s="773"/>
      <c r="FK1072" s="773"/>
      <c r="FL1072" s="773"/>
      <c r="FM1072" s="773"/>
      <c r="FN1072" s="773"/>
      <c r="FO1072" s="773"/>
      <c r="FP1072" s="773"/>
      <c r="FQ1072" s="773"/>
      <c r="FR1072" s="773"/>
      <c r="FS1072" s="773"/>
      <c r="FT1072" s="773"/>
      <c r="FU1072" s="773"/>
      <c r="FV1072" s="773"/>
      <c r="FW1072" s="773"/>
      <c r="FX1072" s="773"/>
      <c r="FY1072" s="773"/>
      <c r="FZ1072" s="773"/>
      <c r="GA1072" s="773"/>
      <c r="GB1072" s="773"/>
      <c r="GC1072" s="773"/>
      <c r="GD1072" s="773"/>
      <c r="GE1072" s="773"/>
      <c r="GF1072" s="773"/>
      <c r="GG1072" s="773"/>
      <c r="GH1072" s="773"/>
      <c r="GI1072" s="773"/>
      <c r="GJ1072" s="773"/>
      <c r="GK1072" s="773"/>
      <c r="GL1072" s="773"/>
      <c r="GM1072" s="773"/>
      <c r="GN1072" s="773"/>
      <c r="GO1072" s="773"/>
      <c r="GP1072" s="773"/>
      <c r="GQ1072" s="773"/>
      <c r="GR1072" s="773"/>
      <c r="GS1072" s="773"/>
      <c r="GT1072" s="773"/>
      <c r="GU1072" s="773"/>
      <c r="GV1072" s="773"/>
      <c r="GW1072" s="773"/>
      <c r="GX1072" s="773"/>
      <c r="GY1072" s="773"/>
      <c r="GZ1072" s="773"/>
      <c r="HA1072" s="773"/>
      <c r="HB1072" s="773"/>
      <c r="HC1072" s="773"/>
      <c r="HD1072" s="773"/>
      <c r="HE1072" s="773"/>
      <c r="HF1072" s="773"/>
      <c r="HG1072" s="773"/>
      <c r="HH1072" s="773"/>
      <c r="HI1072" s="773"/>
      <c r="HJ1072" s="773"/>
      <c r="HK1072" s="773"/>
      <c r="HL1072" s="773"/>
      <c r="HM1072" s="773"/>
      <c r="HN1072" s="773"/>
      <c r="HO1072" s="773"/>
      <c r="HP1072" s="773"/>
      <c r="HQ1072" s="773"/>
      <c r="HR1072" s="773"/>
      <c r="HS1072" s="773"/>
      <c r="HT1072" s="773"/>
      <c r="HU1072" s="773"/>
      <c r="HV1072" s="773"/>
      <c r="HW1072" s="773"/>
      <c r="HX1072" s="773"/>
      <c r="HY1072" s="773"/>
      <c r="HZ1072" s="773"/>
      <c r="IA1072" s="773"/>
      <c r="IB1072" s="773"/>
      <c r="IC1072" s="773"/>
      <c r="ID1072" s="773"/>
      <c r="IE1072" s="773"/>
      <c r="IF1072" s="773"/>
      <c r="IG1072" s="773"/>
      <c r="IH1072" s="773"/>
      <c r="II1072" s="773"/>
      <c r="IJ1072" s="773"/>
      <c r="IK1072" s="773"/>
      <c r="IL1072" s="773"/>
      <c r="IM1072" s="773"/>
      <c r="IN1072" s="773"/>
      <c r="IO1072" s="773"/>
      <c r="IP1072" s="773"/>
      <c r="IQ1072" s="773"/>
      <c r="IR1072" s="773"/>
    </row>
    <row r="1073" spans="1:252" ht="13.5" x14ac:dyDescent="0.2">
      <c r="A1073" s="606">
        <v>142</v>
      </c>
      <c r="B1073" s="637" t="s">
        <v>2146</v>
      </c>
      <c r="C1073" s="660" t="s">
        <v>701</v>
      </c>
      <c r="D1073" s="575">
        <v>2</v>
      </c>
      <c r="E1073" s="661">
        <v>2008</v>
      </c>
      <c r="F1073" s="1074">
        <v>91.9</v>
      </c>
      <c r="G1073" s="784">
        <f t="shared" si="35"/>
        <v>91.9</v>
      </c>
      <c r="H1073" s="1075">
        <v>100</v>
      </c>
      <c r="I1073" s="784">
        <f t="shared" si="36"/>
        <v>0</v>
      </c>
      <c r="J1073" s="635"/>
      <c r="K1073" s="693"/>
      <c r="L1073" s="693"/>
      <c r="M1073" s="635"/>
      <c r="N1073" s="693"/>
      <c r="O1073" s="693"/>
      <c r="P1073" s="1841"/>
      <c r="Q1073" s="773"/>
      <c r="R1073" s="773"/>
      <c r="S1073" s="773"/>
      <c r="T1073" s="773"/>
      <c r="U1073" s="773"/>
      <c r="V1073" s="773"/>
      <c r="W1073" s="773"/>
      <c r="X1073" s="773"/>
      <c r="Y1073" s="773"/>
      <c r="Z1073" s="773"/>
      <c r="AA1073" s="773"/>
      <c r="AB1073" s="773"/>
      <c r="AC1073" s="773"/>
      <c r="AD1073" s="773"/>
      <c r="AE1073" s="773"/>
      <c r="AF1073" s="773"/>
      <c r="AG1073" s="773"/>
      <c r="AH1073" s="773"/>
      <c r="AI1073" s="773"/>
      <c r="AJ1073" s="773"/>
      <c r="AK1073" s="773"/>
      <c r="AL1073" s="773"/>
      <c r="AM1073" s="773"/>
      <c r="AN1073" s="773"/>
      <c r="AO1073" s="773"/>
      <c r="AP1073" s="773"/>
      <c r="AQ1073" s="773"/>
      <c r="AR1073" s="773"/>
      <c r="AS1073" s="773"/>
      <c r="AT1073" s="773"/>
      <c r="AU1073" s="773"/>
      <c r="AV1073" s="773"/>
      <c r="AW1073" s="773"/>
      <c r="AX1073" s="773"/>
      <c r="AY1073" s="773"/>
      <c r="AZ1073" s="773"/>
      <c r="BA1073" s="773"/>
      <c r="BB1073" s="773"/>
      <c r="BC1073" s="773"/>
      <c r="BD1073" s="773"/>
      <c r="BE1073" s="773"/>
      <c r="BF1073" s="773"/>
      <c r="BG1073" s="773"/>
      <c r="BH1073" s="773"/>
      <c r="BI1073" s="773"/>
      <c r="BJ1073" s="773"/>
      <c r="BK1073" s="773"/>
      <c r="BL1073" s="773"/>
      <c r="BM1073" s="773"/>
      <c r="BN1073" s="773"/>
      <c r="BO1073" s="773"/>
      <c r="BP1073" s="773"/>
      <c r="BQ1073" s="773"/>
      <c r="BR1073" s="773"/>
      <c r="BS1073" s="773"/>
      <c r="BT1073" s="773"/>
      <c r="BU1073" s="773"/>
      <c r="BV1073" s="773"/>
      <c r="BW1073" s="773"/>
      <c r="BX1073" s="773"/>
      <c r="BY1073" s="773"/>
      <c r="BZ1073" s="773"/>
      <c r="CA1073" s="773"/>
      <c r="CB1073" s="773"/>
      <c r="CC1073" s="773"/>
      <c r="CD1073" s="773"/>
      <c r="CE1073" s="773"/>
      <c r="CF1073" s="773"/>
      <c r="CG1073" s="773"/>
      <c r="CH1073" s="773"/>
      <c r="CI1073" s="773"/>
      <c r="CJ1073" s="773"/>
      <c r="CK1073" s="773"/>
      <c r="CL1073" s="773"/>
      <c r="CM1073" s="773"/>
      <c r="CN1073" s="773"/>
      <c r="CO1073" s="773"/>
      <c r="CP1073" s="773"/>
      <c r="CQ1073" s="773"/>
      <c r="CR1073" s="773"/>
      <c r="CS1073" s="773"/>
      <c r="CT1073" s="773"/>
      <c r="CU1073" s="773"/>
      <c r="CV1073" s="773"/>
      <c r="CW1073" s="773"/>
      <c r="CX1073" s="773"/>
      <c r="CY1073" s="773"/>
      <c r="CZ1073" s="773"/>
      <c r="DA1073" s="773"/>
      <c r="DB1073" s="773"/>
      <c r="DC1073" s="773"/>
      <c r="DD1073" s="773"/>
      <c r="DE1073" s="773"/>
      <c r="DF1073" s="773"/>
      <c r="DG1073" s="773"/>
      <c r="DH1073" s="773"/>
      <c r="DI1073" s="773"/>
      <c r="DJ1073" s="773"/>
      <c r="DK1073" s="773"/>
      <c r="DL1073" s="773"/>
      <c r="DM1073" s="773"/>
      <c r="DN1073" s="773"/>
      <c r="DO1073" s="773"/>
      <c r="DP1073" s="773"/>
      <c r="DQ1073" s="773"/>
      <c r="DR1073" s="773"/>
      <c r="DS1073" s="773"/>
      <c r="DT1073" s="773"/>
      <c r="DU1073" s="773"/>
      <c r="DV1073" s="773"/>
      <c r="DW1073" s="773"/>
      <c r="DX1073" s="773"/>
      <c r="DY1073" s="773"/>
      <c r="DZ1073" s="773"/>
      <c r="EA1073" s="773"/>
      <c r="EB1073" s="773"/>
      <c r="EC1073" s="773"/>
      <c r="ED1073" s="773"/>
      <c r="EE1073" s="773"/>
      <c r="EF1073" s="773"/>
      <c r="EG1073" s="773"/>
      <c r="EH1073" s="773"/>
      <c r="EI1073" s="773"/>
      <c r="EJ1073" s="773"/>
      <c r="EK1073" s="773"/>
      <c r="EL1073" s="773"/>
      <c r="EM1073" s="773"/>
      <c r="EN1073" s="773"/>
      <c r="EO1073" s="773"/>
      <c r="EP1073" s="773"/>
      <c r="EQ1073" s="773"/>
      <c r="ER1073" s="773"/>
      <c r="ES1073" s="773"/>
      <c r="ET1073" s="773"/>
      <c r="EU1073" s="773"/>
      <c r="EV1073" s="773"/>
      <c r="EW1073" s="773"/>
      <c r="EX1073" s="773"/>
      <c r="EY1073" s="773"/>
      <c r="EZ1073" s="773"/>
      <c r="FA1073" s="773"/>
      <c r="FB1073" s="773"/>
      <c r="FC1073" s="773"/>
      <c r="FD1073" s="773"/>
      <c r="FE1073" s="773"/>
      <c r="FF1073" s="773"/>
      <c r="FG1073" s="773"/>
      <c r="FH1073" s="773"/>
      <c r="FI1073" s="773"/>
      <c r="FJ1073" s="773"/>
      <c r="FK1073" s="773"/>
      <c r="FL1073" s="773"/>
      <c r="FM1073" s="773"/>
      <c r="FN1073" s="773"/>
      <c r="FO1073" s="773"/>
      <c r="FP1073" s="773"/>
      <c r="FQ1073" s="773"/>
      <c r="FR1073" s="773"/>
      <c r="FS1073" s="773"/>
      <c r="FT1073" s="773"/>
      <c r="FU1073" s="773"/>
      <c r="FV1073" s="773"/>
      <c r="FW1073" s="773"/>
      <c r="FX1073" s="773"/>
      <c r="FY1073" s="773"/>
      <c r="FZ1073" s="773"/>
      <c r="GA1073" s="773"/>
      <c r="GB1073" s="773"/>
      <c r="GC1073" s="773"/>
      <c r="GD1073" s="773"/>
      <c r="GE1073" s="773"/>
      <c r="GF1073" s="773"/>
      <c r="GG1073" s="773"/>
      <c r="GH1073" s="773"/>
      <c r="GI1073" s="773"/>
      <c r="GJ1073" s="773"/>
      <c r="GK1073" s="773"/>
      <c r="GL1073" s="773"/>
      <c r="GM1073" s="773"/>
      <c r="GN1073" s="773"/>
      <c r="GO1073" s="773"/>
      <c r="GP1073" s="773"/>
      <c r="GQ1073" s="773"/>
      <c r="GR1073" s="773"/>
      <c r="GS1073" s="773"/>
      <c r="GT1073" s="773"/>
      <c r="GU1073" s="773"/>
      <c r="GV1073" s="773"/>
      <c r="GW1073" s="773"/>
      <c r="GX1073" s="773"/>
      <c r="GY1073" s="773"/>
      <c r="GZ1073" s="773"/>
      <c r="HA1073" s="773"/>
      <c r="HB1073" s="773"/>
      <c r="HC1073" s="773"/>
      <c r="HD1073" s="773"/>
      <c r="HE1073" s="773"/>
      <c r="HF1073" s="773"/>
      <c r="HG1073" s="773"/>
      <c r="HH1073" s="773"/>
      <c r="HI1073" s="773"/>
      <c r="HJ1073" s="773"/>
      <c r="HK1073" s="773"/>
      <c r="HL1073" s="773"/>
      <c r="HM1073" s="773"/>
      <c r="HN1073" s="773"/>
      <c r="HO1073" s="773"/>
      <c r="HP1073" s="773"/>
      <c r="HQ1073" s="773"/>
      <c r="HR1073" s="773"/>
      <c r="HS1073" s="773"/>
      <c r="HT1073" s="773"/>
      <c r="HU1073" s="773"/>
      <c r="HV1073" s="773"/>
      <c r="HW1073" s="773"/>
      <c r="HX1073" s="773"/>
      <c r="HY1073" s="773"/>
      <c r="HZ1073" s="773"/>
      <c r="IA1073" s="773"/>
      <c r="IB1073" s="773"/>
      <c r="IC1073" s="773"/>
      <c r="ID1073" s="773"/>
      <c r="IE1073" s="773"/>
      <c r="IF1073" s="773"/>
      <c r="IG1073" s="773"/>
      <c r="IH1073" s="773"/>
      <c r="II1073" s="773"/>
      <c r="IJ1073" s="773"/>
      <c r="IK1073" s="773"/>
      <c r="IL1073" s="773"/>
      <c r="IM1073" s="773"/>
      <c r="IN1073" s="773"/>
      <c r="IO1073" s="773"/>
      <c r="IP1073" s="773"/>
      <c r="IQ1073" s="773"/>
      <c r="IR1073" s="773"/>
    </row>
    <row r="1074" spans="1:252" ht="13.5" x14ac:dyDescent="0.2">
      <c r="A1074" s="606">
        <v>143</v>
      </c>
      <c r="B1074" s="637" t="s">
        <v>2147</v>
      </c>
      <c r="C1074" s="660" t="s">
        <v>701</v>
      </c>
      <c r="D1074" s="575">
        <v>2</v>
      </c>
      <c r="E1074" s="661">
        <v>2008</v>
      </c>
      <c r="F1074" s="1074">
        <v>211.012</v>
      </c>
      <c r="G1074" s="784">
        <f t="shared" si="35"/>
        <v>211.012</v>
      </c>
      <c r="H1074" s="1075">
        <v>100</v>
      </c>
      <c r="I1074" s="784">
        <f t="shared" si="36"/>
        <v>0</v>
      </c>
      <c r="J1074" s="635"/>
      <c r="K1074" s="693"/>
      <c r="L1074" s="693"/>
      <c r="M1074" s="635"/>
      <c r="N1074" s="693"/>
      <c r="O1074" s="693"/>
      <c r="P1074" s="1841"/>
      <c r="Q1074" s="773"/>
      <c r="R1074" s="773"/>
      <c r="S1074" s="773"/>
      <c r="T1074" s="773"/>
      <c r="U1074" s="773"/>
      <c r="V1074" s="773"/>
      <c r="W1074" s="773"/>
      <c r="X1074" s="773"/>
      <c r="Y1074" s="773"/>
      <c r="Z1074" s="773"/>
      <c r="AA1074" s="773"/>
      <c r="AB1074" s="773"/>
      <c r="AC1074" s="773"/>
      <c r="AD1074" s="773"/>
      <c r="AE1074" s="773"/>
      <c r="AF1074" s="773"/>
      <c r="AG1074" s="773"/>
      <c r="AH1074" s="773"/>
      <c r="AI1074" s="773"/>
      <c r="AJ1074" s="773"/>
      <c r="AK1074" s="773"/>
      <c r="AL1074" s="773"/>
      <c r="AM1074" s="773"/>
      <c r="AN1074" s="773"/>
      <c r="AO1074" s="773"/>
      <c r="AP1074" s="773"/>
      <c r="AQ1074" s="773"/>
      <c r="AR1074" s="773"/>
      <c r="AS1074" s="773"/>
      <c r="AT1074" s="773"/>
      <c r="AU1074" s="773"/>
      <c r="AV1074" s="773"/>
      <c r="AW1074" s="773"/>
      <c r="AX1074" s="773"/>
      <c r="AY1074" s="773"/>
      <c r="AZ1074" s="773"/>
      <c r="BA1074" s="773"/>
      <c r="BB1074" s="773"/>
      <c r="BC1074" s="773"/>
      <c r="BD1074" s="773"/>
      <c r="BE1074" s="773"/>
      <c r="BF1074" s="773"/>
      <c r="BG1074" s="773"/>
      <c r="BH1074" s="773"/>
      <c r="BI1074" s="773"/>
      <c r="BJ1074" s="773"/>
      <c r="BK1074" s="773"/>
      <c r="BL1074" s="773"/>
      <c r="BM1074" s="773"/>
      <c r="BN1074" s="773"/>
      <c r="BO1074" s="773"/>
      <c r="BP1074" s="773"/>
      <c r="BQ1074" s="773"/>
      <c r="BR1074" s="773"/>
      <c r="BS1074" s="773"/>
      <c r="BT1074" s="773"/>
      <c r="BU1074" s="773"/>
      <c r="BV1074" s="773"/>
      <c r="BW1074" s="773"/>
      <c r="BX1074" s="773"/>
      <c r="BY1074" s="773"/>
      <c r="BZ1074" s="773"/>
      <c r="CA1074" s="773"/>
      <c r="CB1074" s="773"/>
      <c r="CC1074" s="773"/>
      <c r="CD1074" s="773"/>
      <c r="CE1074" s="773"/>
      <c r="CF1074" s="773"/>
      <c r="CG1074" s="773"/>
      <c r="CH1074" s="773"/>
      <c r="CI1074" s="773"/>
      <c r="CJ1074" s="773"/>
      <c r="CK1074" s="773"/>
      <c r="CL1074" s="773"/>
      <c r="CM1074" s="773"/>
      <c r="CN1074" s="773"/>
      <c r="CO1074" s="773"/>
      <c r="CP1074" s="773"/>
      <c r="CQ1074" s="773"/>
      <c r="CR1074" s="773"/>
      <c r="CS1074" s="773"/>
      <c r="CT1074" s="773"/>
      <c r="CU1074" s="773"/>
      <c r="CV1074" s="773"/>
      <c r="CW1074" s="773"/>
      <c r="CX1074" s="773"/>
      <c r="CY1074" s="773"/>
      <c r="CZ1074" s="773"/>
      <c r="DA1074" s="773"/>
      <c r="DB1074" s="773"/>
      <c r="DC1074" s="773"/>
      <c r="DD1074" s="773"/>
      <c r="DE1074" s="773"/>
      <c r="DF1074" s="773"/>
      <c r="DG1074" s="773"/>
      <c r="DH1074" s="773"/>
      <c r="DI1074" s="773"/>
      <c r="DJ1074" s="773"/>
      <c r="DK1074" s="773"/>
      <c r="DL1074" s="773"/>
      <c r="DM1074" s="773"/>
      <c r="DN1074" s="773"/>
      <c r="DO1074" s="773"/>
      <c r="DP1074" s="773"/>
      <c r="DQ1074" s="773"/>
      <c r="DR1074" s="773"/>
      <c r="DS1074" s="773"/>
      <c r="DT1074" s="773"/>
      <c r="DU1074" s="773"/>
      <c r="DV1074" s="773"/>
      <c r="DW1074" s="773"/>
      <c r="DX1074" s="773"/>
      <c r="DY1074" s="773"/>
      <c r="DZ1074" s="773"/>
      <c r="EA1074" s="773"/>
      <c r="EB1074" s="773"/>
      <c r="EC1074" s="773"/>
      <c r="ED1074" s="773"/>
      <c r="EE1074" s="773"/>
      <c r="EF1074" s="773"/>
      <c r="EG1074" s="773"/>
      <c r="EH1074" s="773"/>
      <c r="EI1074" s="773"/>
      <c r="EJ1074" s="773"/>
      <c r="EK1074" s="773"/>
      <c r="EL1074" s="773"/>
      <c r="EM1074" s="773"/>
      <c r="EN1074" s="773"/>
      <c r="EO1074" s="773"/>
      <c r="EP1074" s="773"/>
      <c r="EQ1074" s="773"/>
      <c r="ER1074" s="773"/>
      <c r="ES1074" s="773"/>
      <c r="ET1074" s="773"/>
      <c r="EU1074" s="773"/>
      <c r="EV1074" s="773"/>
      <c r="EW1074" s="773"/>
      <c r="EX1074" s="773"/>
      <c r="EY1074" s="773"/>
      <c r="EZ1074" s="773"/>
      <c r="FA1074" s="773"/>
      <c r="FB1074" s="773"/>
      <c r="FC1074" s="773"/>
      <c r="FD1074" s="773"/>
      <c r="FE1074" s="773"/>
      <c r="FF1074" s="773"/>
      <c r="FG1074" s="773"/>
      <c r="FH1074" s="773"/>
      <c r="FI1074" s="773"/>
      <c r="FJ1074" s="773"/>
      <c r="FK1074" s="773"/>
      <c r="FL1074" s="773"/>
      <c r="FM1074" s="773"/>
      <c r="FN1074" s="773"/>
      <c r="FO1074" s="773"/>
      <c r="FP1074" s="773"/>
      <c r="FQ1074" s="773"/>
      <c r="FR1074" s="773"/>
      <c r="FS1074" s="773"/>
      <c r="FT1074" s="773"/>
      <c r="FU1074" s="773"/>
      <c r="FV1074" s="773"/>
      <c r="FW1074" s="773"/>
      <c r="FX1074" s="773"/>
      <c r="FY1074" s="773"/>
      <c r="FZ1074" s="773"/>
      <c r="GA1074" s="773"/>
      <c r="GB1074" s="773"/>
      <c r="GC1074" s="773"/>
      <c r="GD1074" s="773"/>
      <c r="GE1074" s="773"/>
      <c r="GF1074" s="773"/>
      <c r="GG1074" s="773"/>
      <c r="GH1074" s="773"/>
      <c r="GI1074" s="773"/>
      <c r="GJ1074" s="773"/>
      <c r="GK1074" s="773"/>
      <c r="GL1074" s="773"/>
      <c r="GM1074" s="773"/>
      <c r="GN1074" s="773"/>
      <c r="GO1074" s="773"/>
      <c r="GP1074" s="773"/>
      <c r="GQ1074" s="773"/>
      <c r="GR1074" s="773"/>
      <c r="GS1074" s="773"/>
      <c r="GT1074" s="773"/>
      <c r="GU1074" s="773"/>
      <c r="GV1074" s="773"/>
      <c r="GW1074" s="773"/>
      <c r="GX1074" s="773"/>
      <c r="GY1074" s="773"/>
      <c r="GZ1074" s="773"/>
      <c r="HA1074" s="773"/>
      <c r="HB1074" s="773"/>
      <c r="HC1074" s="773"/>
      <c r="HD1074" s="773"/>
      <c r="HE1074" s="773"/>
      <c r="HF1074" s="773"/>
      <c r="HG1074" s="773"/>
      <c r="HH1074" s="773"/>
      <c r="HI1074" s="773"/>
      <c r="HJ1074" s="773"/>
      <c r="HK1074" s="773"/>
      <c r="HL1074" s="773"/>
      <c r="HM1074" s="773"/>
      <c r="HN1074" s="773"/>
      <c r="HO1074" s="773"/>
      <c r="HP1074" s="773"/>
      <c r="HQ1074" s="773"/>
      <c r="HR1074" s="773"/>
      <c r="HS1074" s="773"/>
      <c r="HT1074" s="773"/>
      <c r="HU1074" s="773"/>
      <c r="HV1074" s="773"/>
      <c r="HW1074" s="773"/>
      <c r="HX1074" s="773"/>
      <c r="HY1074" s="773"/>
      <c r="HZ1074" s="773"/>
      <c r="IA1074" s="773"/>
      <c r="IB1074" s="773"/>
      <c r="IC1074" s="773"/>
      <c r="ID1074" s="773"/>
      <c r="IE1074" s="773"/>
      <c r="IF1074" s="773"/>
      <c r="IG1074" s="773"/>
      <c r="IH1074" s="773"/>
      <c r="II1074" s="773"/>
      <c r="IJ1074" s="773"/>
      <c r="IK1074" s="773"/>
      <c r="IL1074" s="773"/>
      <c r="IM1074" s="773"/>
      <c r="IN1074" s="773"/>
      <c r="IO1074" s="773"/>
      <c r="IP1074" s="773"/>
      <c r="IQ1074" s="773"/>
      <c r="IR1074" s="773"/>
    </row>
    <row r="1075" spans="1:252" ht="13.5" x14ac:dyDescent="0.2">
      <c r="A1075" s="606">
        <v>144</v>
      </c>
      <c r="B1075" s="637" t="s">
        <v>2148</v>
      </c>
      <c r="C1075" s="660" t="s">
        <v>701</v>
      </c>
      <c r="D1075" s="575">
        <v>2</v>
      </c>
      <c r="E1075" s="661">
        <v>2008</v>
      </c>
      <c r="F1075" s="1074">
        <v>100.2</v>
      </c>
      <c r="G1075" s="784">
        <f t="shared" si="35"/>
        <v>100.2</v>
      </c>
      <c r="H1075" s="1075">
        <v>100</v>
      </c>
      <c r="I1075" s="784">
        <f t="shared" si="36"/>
        <v>0</v>
      </c>
      <c r="J1075" s="635"/>
      <c r="K1075" s="693"/>
      <c r="L1075" s="693"/>
      <c r="M1075" s="635"/>
      <c r="N1075" s="693"/>
      <c r="O1075" s="693"/>
      <c r="P1075" s="1841"/>
      <c r="Q1075" s="773"/>
      <c r="R1075" s="773"/>
      <c r="S1075" s="773"/>
      <c r="T1075" s="773"/>
      <c r="U1075" s="773"/>
      <c r="V1075" s="773"/>
      <c r="W1075" s="773"/>
      <c r="X1075" s="773"/>
      <c r="Y1075" s="773"/>
      <c r="Z1075" s="773"/>
      <c r="AA1075" s="773"/>
      <c r="AB1075" s="773"/>
      <c r="AC1075" s="773"/>
      <c r="AD1075" s="773"/>
      <c r="AE1075" s="773"/>
      <c r="AF1075" s="773"/>
      <c r="AG1075" s="773"/>
      <c r="AH1075" s="773"/>
      <c r="AI1075" s="773"/>
      <c r="AJ1075" s="773"/>
      <c r="AK1075" s="773"/>
      <c r="AL1075" s="773"/>
      <c r="AM1075" s="773"/>
      <c r="AN1075" s="773"/>
      <c r="AO1075" s="773"/>
      <c r="AP1075" s="773"/>
      <c r="AQ1075" s="773"/>
      <c r="AR1075" s="773"/>
      <c r="AS1075" s="773"/>
      <c r="AT1075" s="773"/>
      <c r="AU1075" s="773"/>
      <c r="AV1075" s="773"/>
      <c r="AW1075" s="773"/>
      <c r="AX1075" s="773"/>
      <c r="AY1075" s="773"/>
      <c r="AZ1075" s="773"/>
      <c r="BA1075" s="773"/>
      <c r="BB1075" s="773"/>
      <c r="BC1075" s="773"/>
      <c r="BD1075" s="773"/>
      <c r="BE1075" s="773"/>
      <c r="BF1075" s="773"/>
      <c r="BG1075" s="773"/>
      <c r="BH1075" s="773"/>
      <c r="BI1075" s="773"/>
      <c r="BJ1075" s="773"/>
      <c r="BK1075" s="773"/>
      <c r="BL1075" s="773"/>
      <c r="BM1075" s="773"/>
      <c r="BN1075" s="773"/>
      <c r="BO1075" s="773"/>
      <c r="BP1075" s="773"/>
      <c r="BQ1075" s="773"/>
      <c r="BR1075" s="773"/>
      <c r="BS1075" s="773"/>
      <c r="BT1075" s="773"/>
      <c r="BU1075" s="773"/>
      <c r="BV1075" s="773"/>
      <c r="BW1075" s="773"/>
      <c r="BX1075" s="773"/>
      <c r="BY1075" s="773"/>
      <c r="BZ1075" s="773"/>
      <c r="CA1075" s="773"/>
      <c r="CB1075" s="773"/>
      <c r="CC1075" s="773"/>
      <c r="CD1075" s="773"/>
      <c r="CE1075" s="773"/>
      <c r="CF1075" s="773"/>
      <c r="CG1075" s="773"/>
      <c r="CH1075" s="773"/>
      <c r="CI1075" s="773"/>
      <c r="CJ1075" s="773"/>
      <c r="CK1075" s="773"/>
      <c r="CL1075" s="773"/>
      <c r="CM1075" s="773"/>
      <c r="CN1075" s="773"/>
      <c r="CO1075" s="773"/>
      <c r="CP1075" s="773"/>
      <c r="CQ1075" s="773"/>
      <c r="CR1075" s="773"/>
      <c r="CS1075" s="773"/>
      <c r="CT1075" s="773"/>
      <c r="CU1075" s="773"/>
      <c r="CV1075" s="773"/>
      <c r="CW1075" s="773"/>
      <c r="CX1075" s="773"/>
      <c r="CY1075" s="773"/>
      <c r="CZ1075" s="773"/>
      <c r="DA1075" s="773"/>
      <c r="DB1075" s="773"/>
      <c r="DC1075" s="773"/>
      <c r="DD1075" s="773"/>
      <c r="DE1075" s="773"/>
      <c r="DF1075" s="773"/>
      <c r="DG1075" s="773"/>
      <c r="DH1075" s="773"/>
      <c r="DI1075" s="773"/>
      <c r="DJ1075" s="773"/>
      <c r="DK1075" s="773"/>
      <c r="DL1075" s="773"/>
      <c r="DM1075" s="773"/>
      <c r="DN1075" s="773"/>
      <c r="DO1075" s="773"/>
      <c r="DP1075" s="773"/>
      <c r="DQ1075" s="773"/>
      <c r="DR1075" s="773"/>
      <c r="DS1075" s="773"/>
      <c r="DT1075" s="773"/>
      <c r="DU1075" s="773"/>
      <c r="DV1075" s="773"/>
      <c r="DW1075" s="773"/>
      <c r="DX1075" s="773"/>
      <c r="DY1075" s="773"/>
      <c r="DZ1075" s="773"/>
      <c r="EA1075" s="773"/>
      <c r="EB1075" s="773"/>
      <c r="EC1075" s="773"/>
      <c r="ED1075" s="773"/>
      <c r="EE1075" s="773"/>
      <c r="EF1075" s="773"/>
      <c r="EG1075" s="773"/>
      <c r="EH1075" s="773"/>
      <c r="EI1075" s="773"/>
      <c r="EJ1075" s="773"/>
      <c r="EK1075" s="773"/>
      <c r="EL1075" s="773"/>
      <c r="EM1075" s="773"/>
      <c r="EN1075" s="773"/>
      <c r="EO1075" s="773"/>
      <c r="EP1075" s="773"/>
      <c r="EQ1075" s="773"/>
      <c r="ER1075" s="773"/>
      <c r="ES1075" s="773"/>
      <c r="ET1075" s="773"/>
      <c r="EU1075" s="773"/>
      <c r="EV1075" s="773"/>
      <c r="EW1075" s="773"/>
      <c r="EX1075" s="773"/>
      <c r="EY1075" s="773"/>
      <c r="EZ1075" s="773"/>
      <c r="FA1075" s="773"/>
      <c r="FB1075" s="773"/>
      <c r="FC1075" s="773"/>
      <c r="FD1075" s="773"/>
      <c r="FE1075" s="773"/>
      <c r="FF1075" s="773"/>
      <c r="FG1075" s="773"/>
      <c r="FH1075" s="773"/>
      <c r="FI1075" s="773"/>
      <c r="FJ1075" s="773"/>
      <c r="FK1075" s="773"/>
      <c r="FL1075" s="773"/>
      <c r="FM1075" s="773"/>
      <c r="FN1075" s="773"/>
      <c r="FO1075" s="773"/>
      <c r="FP1075" s="773"/>
      <c r="FQ1075" s="773"/>
      <c r="FR1075" s="773"/>
      <c r="FS1075" s="773"/>
      <c r="FT1075" s="773"/>
      <c r="FU1075" s="773"/>
      <c r="FV1075" s="773"/>
      <c r="FW1075" s="773"/>
      <c r="FX1075" s="773"/>
      <c r="FY1075" s="773"/>
      <c r="FZ1075" s="773"/>
      <c r="GA1075" s="773"/>
      <c r="GB1075" s="773"/>
      <c r="GC1075" s="773"/>
      <c r="GD1075" s="773"/>
      <c r="GE1075" s="773"/>
      <c r="GF1075" s="773"/>
      <c r="GG1075" s="773"/>
      <c r="GH1075" s="773"/>
      <c r="GI1075" s="773"/>
      <c r="GJ1075" s="773"/>
      <c r="GK1075" s="773"/>
      <c r="GL1075" s="773"/>
      <c r="GM1075" s="773"/>
      <c r="GN1075" s="773"/>
      <c r="GO1075" s="773"/>
      <c r="GP1075" s="773"/>
      <c r="GQ1075" s="773"/>
      <c r="GR1075" s="773"/>
      <c r="GS1075" s="773"/>
      <c r="GT1075" s="773"/>
      <c r="GU1075" s="773"/>
      <c r="GV1075" s="773"/>
      <c r="GW1075" s="773"/>
      <c r="GX1075" s="773"/>
      <c r="GY1075" s="773"/>
      <c r="GZ1075" s="773"/>
      <c r="HA1075" s="773"/>
      <c r="HB1075" s="773"/>
      <c r="HC1075" s="773"/>
      <c r="HD1075" s="773"/>
      <c r="HE1075" s="773"/>
      <c r="HF1075" s="773"/>
      <c r="HG1075" s="773"/>
      <c r="HH1075" s="773"/>
      <c r="HI1075" s="773"/>
      <c r="HJ1075" s="773"/>
      <c r="HK1075" s="773"/>
      <c r="HL1075" s="773"/>
      <c r="HM1075" s="773"/>
      <c r="HN1075" s="773"/>
      <c r="HO1075" s="773"/>
      <c r="HP1075" s="773"/>
      <c r="HQ1075" s="773"/>
      <c r="HR1075" s="773"/>
      <c r="HS1075" s="773"/>
      <c r="HT1075" s="773"/>
      <c r="HU1075" s="773"/>
      <c r="HV1075" s="773"/>
      <c r="HW1075" s="773"/>
      <c r="HX1075" s="773"/>
      <c r="HY1075" s="773"/>
      <c r="HZ1075" s="773"/>
      <c r="IA1075" s="773"/>
      <c r="IB1075" s="773"/>
      <c r="IC1075" s="773"/>
      <c r="ID1075" s="773"/>
      <c r="IE1075" s="773"/>
      <c r="IF1075" s="773"/>
      <c r="IG1075" s="773"/>
      <c r="IH1075" s="773"/>
      <c r="II1075" s="773"/>
      <c r="IJ1075" s="773"/>
      <c r="IK1075" s="773"/>
      <c r="IL1075" s="773"/>
      <c r="IM1075" s="773"/>
      <c r="IN1075" s="773"/>
      <c r="IO1075" s="773"/>
      <c r="IP1075" s="773"/>
      <c r="IQ1075" s="773"/>
      <c r="IR1075" s="773"/>
    </row>
    <row r="1076" spans="1:252" ht="13.5" x14ac:dyDescent="0.2">
      <c r="A1076" s="606">
        <v>145</v>
      </c>
      <c r="B1076" s="637" t="s">
        <v>2149</v>
      </c>
      <c r="C1076" s="660" t="s">
        <v>701</v>
      </c>
      <c r="D1076" s="575">
        <v>1</v>
      </c>
      <c r="E1076" s="661">
        <v>2007</v>
      </c>
      <c r="F1076" s="1074">
        <v>88.224000000000004</v>
      </c>
      <c r="G1076" s="784">
        <f t="shared" si="35"/>
        <v>88.224000000000004</v>
      </c>
      <c r="H1076" s="1075">
        <v>100</v>
      </c>
      <c r="I1076" s="784">
        <f t="shared" si="36"/>
        <v>0</v>
      </c>
      <c r="J1076" s="635"/>
      <c r="K1076" s="693"/>
      <c r="L1076" s="693"/>
      <c r="M1076" s="635"/>
      <c r="N1076" s="693"/>
      <c r="O1076" s="693"/>
      <c r="P1076" s="1841"/>
      <c r="Q1076" s="773"/>
      <c r="R1076" s="773"/>
      <c r="S1076" s="773"/>
      <c r="T1076" s="773"/>
      <c r="U1076" s="773"/>
      <c r="V1076" s="773"/>
      <c r="W1076" s="773"/>
      <c r="X1076" s="773"/>
      <c r="Y1076" s="773"/>
      <c r="Z1076" s="773"/>
      <c r="AA1076" s="773"/>
      <c r="AB1076" s="773"/>
      <c r="AC1076" s="773"/>
      <c r="AD1076" s="773"/>
      <c r="AE1076" s="773"/>
      <c r="AF1076" s="773"/>
      <c r="AG1076" s="773"/>
      <c r="AH1076" s="773"/>
      <c r="AI1076" s="773"/>
      <c r="AJ1076" s="773"/>
      <c r="AK1076" s="773"/>
      <c r="AL1076" s="773"/>
      <c r="AM1076" s="773"/>
      <c r="AN1076" s="773"/>
      <c r="AO1076" s="773"/>
      <c r="AP1076" s="773"/>
      <c r="AQ1076" s="773"/>
      <c r="AR1076" s="773"/>
      <c r="AS1076" s="773"/>
      <c r="AT1076" s="773"/>
      <c r="AU1076" s="773"/>
      <c r="AV1076" s="773"/>
      <c r="AW1076" s="773"/>
      <c r="AX1076" s="773"/>
      <c r="AY1076" s="773"/>
      <c r="AZ1076" s="773"/>
      <c r="BA1076" s="773"/>
      <c r="BB1076" s="773"/>
      <c r="BC1076" s="773"/>
      <c r="BD1076" s="773"/>
      <c r="BE1076" s="773"/>
      <c r="BF1076" s="773"/>
      <c r="BG1076" s="773"/>
      <c r="BH1076" s="773"/>
      <c r="BI1076" s="773"/>
      <c r="BJ1076" s="773"/>
      <c r="BK1076" s="773"/>
      <c r="BL1076" s="773"/>
      <c r="BM1076" s="773"/>
      <c r="BN1076" s="773"/>
      <c r="BO1076" s="773"/>
      <c r="BP1076" s="773"/>
      <c r="BQ1076" s="773"/>
      <c r="BR1076" s="773"/>
      <c r="BS1076" s="773"/>
      <c r="BT1076" s="773"/>
      <c r="BU1076" s="773"/>
      <c r="BV1076" s="773"/>
      <c r="BW1076" s="773"/>
      <c r="BX1076" s="773"/>
      <c r="BY1076" s="773"/>
      <c r="BZ1076" s="773"/>
      <c r="CA1076" s="773"/>
      <c r="CB1076" s="773"/>
      <c r="CC1076" s="773"/>
      <c r="CD1076" s="773"/>
      <c r="CE1076" s="773"/>
      <c r="CF1076" s="773"/>
      <c r="CG1076" s="773"/>
      <c r="CH1076" s="773"/>
      <c r="CI1076" s="773"/>
      <c r="CJ1076" s="773"/>
      <c r="CK1076" s="773"/>
      <c r="CL1076" s="773"/>
      <c r="CM1076" s="773"/>
      <c r="CN1076" s="773"/>
      <c r="CO1076" s="773"/>
      <c r="CP1076" s="773"/>
      <c r="CQ1076" s="773"/>
      <c r="CR1076" s="773"/>
      <c r="CS1076" s="773"/>
      <c r="CT1076" s="773"/>
      <c r="CU1076" s="773"/>
      <c r="CV1076" s="773"/>
      <c r="CW1076" s="773"/>
      <c r="CX1076" s="773"/>
      <c r="CY1076" s="773"/>
      <c r="CZ1076" s="773"/>
      <c r="DA1076" s="773"/>
      <c r="DB1076" s="773"/>
      <c r="DC1076" s="773"/>
      <c r="DD1076" s="773"/>
      <c r="DE1076" s="773"/>
      <c r="DF1076" s="773"/>
      <c r="DG1076" s="773"/>
      <c r="DH1076" s="773"/>
      <c r="DI1076" s="773"/>
      <c r="DJ1076" s="773"/>
      <c r="DK1076" s="773"/>
      <c r="DL1076" s="773"/>
      <c r="DM1076" s="773"/>
      <c r="DN1076" s="773"/>
      <c r="DO1076" s="773"/>
      <c r="DP1076" s="773"/>
      <c r="DQ1076" s="773"/>
      <c r="DR1076" s="773"/>
      <c r="DS1076" s="773"/>
      <c r="DT1076" s="773"/>
      <c r="DU1076" s="773"/>
      <c r="DV1076" s="773"/>
      <c r="DW1076" s="773"/>
      <c r="DX1076" s="773"/>
      <c r="DY1076" s="773"/>
      <c r="DZ1076" s="773"/>
      <c r="EA1076" s="773"/>
      <c r="EB1076" s="773"/>
      <c r="EC1076" s="773"/>
      <c r="ED1076" s="773"/>
      <c r="EE1076" s="773"/>
      <c r="EF1076" s="773"/>
      <c r="EG1076" s="773"/>
      <c r="EH1076" s="773"/>
      <c r="EI1076" s="773"/>
      <c r="EJ1076" s="773"/>
      <c r="EK1076" s="773"/>
      <c r="EL1076" s="773"/>
      <c r="EM1076" s="773"/>
      <c r="EN1076" s="773"/>
      <c r="EO1076" s="773"/>
      <c r="EP1076" s="773"/>
      <c r="EQ1076" s="773"/>
      <c r="ER1076" s="773"/>
      <c r="ES1076" s="773"/>
      <c r="ET1076" s="773"/>
      <c r="EU1076" s="773"/>
      <c r="EV1076" s="773"/>
      <c r="EW1076" s="773"/>
      <c r="EX1076" s="773"/>
      <c r="EY1076" s="773"/>
      <c r="EZ1076" s="773"/>
      <c r="FA1076" s="773"/>
      <c r="FB1076" s="773"/>
      <c r="FC1076" s="773"/>
      <c r="FD1076" s="773"/>
      <c r="FE1076" s="773"/>
      <c r="FF1076" s="773"/>
      <c r="FG1076" s="773"/>
      <c r="FH1076" s="773"/>
      <c r="FI1076" s="773"/>
      <c r="FJ1076" s="773"/>
      <c r="FK1076" s="773"/>
      <c r="FL1076" s="773"/>
      <c r="FM1076" s="773"/>
      <c r="FN1076" s="773"/>
      <c r="FO1076" s="773"/>
      <c r="FP1076" s="773"/>
      <c r="FQ1076" s="773"/>
      <c r="FR1076" s="773"/>
      <c r="FS1076" s="773"/>
      <c r="FT1076" s="773"/>
      <c r="FU1076" s="773"/>
      <c r="FV1076" s="773"/>
      <c r="FW1076" s="773"/>
      <c r="FX1076" s="773"/>
      <c r="FY1076" s="773"/>
      <c r="FZ1076" s="773"/>
      <c r="GA1076" s="773"/>
      <c r="GB1076" s="773"/>
      <c r="GC1076" s="773"/>
      <c r="GD1076" s="773"/>
      <c r="GE1076" s="773"/>
      <c r="GF1076" s="773"/>
      <c r="GG1076" s="773"/>
      <c r="GH1076" s="773"/>
      <c r="GI1076" s="773"/>
      <c r="GJ1076" s="773"/>
      <c r="GK1076" s="773"/>
      <c r="GL1076" s="773"/>
      <c r="GM1076" s="773"/>
      <c r="GN1076" s="773"/>
      <c r="GO1076" s="773"/>
      <c r="GP1076" s="773"/>
      <c r="GQ1076" s="773"/>
      <c r="GR1076" s="773"/>
      <c r="GS1076" s="773"/>
      <c r="GT1076" s="773"/>
      <c r="GU1076" s="773"/>
      <c r="GV1076" s="773"/>
      <c r="GW1076" s="773"/>
      <c r="GX1076" s="773"/>
      <c r="GY1076" s="773"/>
      <c r="GZ1076" s="773"/>
      <c r="HA1076" s="773"/>
      <c r="HB1076" s="773"/>
      <c r="HC1076" s="773"/>
      <c r="HD1076" s="773"/>
      <c r="HE1076" s="773"/>
      <c r="HF1076" s="773"/>
      <c r="HG1076" s="773"/>
      <c r="HH1076" s="773"/>
      <c r="HI1076" s="773"/>
      <c r="HJ1076" s="773"/>
      <c r="HK1076" s="773"/>
      <c r="HL1076" s="773"/>
      <c r="HM1076" s="773"/>
      <c r="HN1076" s="773"/>
      <c r="HO1076" s="773"/>
      <c r="HP1076" s="773"/>
      <c r="HQ1076" s="773"/>
      <c r="HR1076" s="773"/>
      <c r="HS1076" s="773"/>
      <c r="HT1076" s="773"/>
      <c r="HU1076" s="773"/>
      <c r="HV1076" s="773"/>
      <c r="HW1076" s="773"/>
      <c r="HX1076" s="773"/>
      <c r="HY1076" s="773"/>
      <c r="HZ1076" s="773"/>
      <c r="IA1076" s="773"/>
      <c r="IB1076" s="773"/>
      <c r="IC1076" s="773"/>
      <c r="ID1076" s="773"/>
      <c r="IE1076" s="773"/>
      <c r="IF1076" s="773"/>
      <c r="IG1076" s="773"/>
      <c r="IH1076" s="773"/>
      <c r="II1076" s="773"/>
      <c r="IJ1076" s="773"/>
      <c r="IK1076" s="773"/>
      <c r="IL1076" s="773"/>
      <c r="IM1076" s="773"/>
      <c r="IN1076" s="773"/>
      <c r="IO1076" s="773"/>
      <c r="IP1076" s="773"/>
      <c r="IQ1076" s="773"/>
      <c r="IR1076" s="773"/>
    </row>
    <row r="1077" spans="1:252" ht="13.5" x14ac:dyDescent="0.2">
      <c r="A1077" s="606">
        <v>146</v>
      </c>
      <c r="B1077" s="637" t="s">
        <v>2150</v>
      </c>
      <c r="C1077" s="660" t="s">
        <v>701</v>
      </c>
      <c r="D1077" s="575">
        <v>1</v>
      </c>
      <c r="E1077" s="661">
        <v>2007</v>
      </c>
      <c r="F1077" s="1074">
        <v>58.9</v>
      </c>
      <c r="G1077" s="784">
        <f t="shared" si="35"/>
        <v>58.9</v>
      </c>
      <c r="H1077" s="1075">
        <v>100</v>
      </c>
      <c r="I1077" s="784">
        <f t="shared" si="36"/>
        <v>0</v>
      </c>
      <c r="J1077" s="635"/>
      <c r="K1077" s="693"/>
      <c r="L1077" s="693"/>
      <c r="M1077" s="635"/>
      <c r="N1077" s="693"/>
      <c r="O1077" s="693"/>
      <c r="P1077" s="1841"/>
      <c r="Q1077" s="773"/>
      <c r="R1077" s="773"/>
      <c r="S1077" s="773"/>
      <c r="T1077" s="773"/>
      <c r="U1077" s="773"/>
      <c r="V1077" s="773"/>
      <c r="W1077" s="773"/>
      <c r="X1077" s="773"/>
      <c r="Y1077" s="773"/>
      <c r="Z1077" s="773"/>
      <c r="AA1077" s="773"/>
      <c r="AB1077" s="773"/>
      <c r="AC1077" s="773"/>
      <c r="AD1077" s="773"/>
      <c r="AE1077" s="773"/>
      <c r="AF1077" s="773"/>
      <c r="AG1077" s="773"/>
      <c r="AH1077" s="773"/>
      <c r="AI1077" s="773"/>
      <c r="AJ1077" s="773"/>
      <c r="AK1077" s="773"/>
      <c r="AL1077" s="773"/>
      <c r="AM1077" s="773"/>
      <c r="AN1077" s="773"/>
      <c r="AO1077" s="773"/>
      <c r="AP1077" s="773"/>
      <c r="AQ1077" s="773"/>
      <c r="AR1077" s="773"/>
      <c r="AS1077" s="773"/>
      <c r="AT1077" s="773"/>
      <c r="AU1077" s="773"/>
      <c r="AV1077" s="773"/>
      <c r="AW1077" s="773"/>
      <c r="AX1077" s="773"/>
      <c r="AY1077" s="773"/>
      <c r="AZ1077" s="773"/>
      <c r="BA1077" s="773"/>
      <c r="BB1077" s="773"/>
      <c r="BC1077" s="773"/>
      <c r="BD1077" s="773"/>
      <c r="BE1077" s="773"/>
      <c r="BF1077" s="773"/>
      <c r="BG1077" s="773"/>
      <c r="BH1077" s="773"/>
      <c r="BI1077" s="773"/>
      <c r="BJ1077" s="773"/>
      <c r="BK1077" s="773"/>
      <c r="BL1077" s="773"/>
      <c r="BM1077" s="773"/>
      <c r="BN1077" s="773"/>
      <c r="BO1077" s="773"/>
      <c r="BP1077" s="773"/>
      <c r="BQ1077" s="773"/>
      <c r="BR1077" s="773"/>
      <c r="BS1077" s="773"/>
      <c r="BT1077" s="773"/>
      <c r="BU1077" s="773"/>
      <c r="BV1077" s="773"/>
      <c r="BW1077" s="773"/>
      <c r="BX1077" s="773"/>
      <c r="BY1077" s="773"/>
      <c r="BZ1077" s="773"/>
      <c r="CA1077" s="773"/>
      <c r="CB1077" s="773"/>
      <c r="CC1077" s="773"/>
      <c r="CD1077" s="773"/>
      <c r="CE1077" s="773"/>
      <c r="CF1077" s="773"/>
      <c r="CG1077" s="773"/>
      <c r="CH1077" s="773"/>
      <c r="CI1077" s="773"/>
      <c r="CJ1077" s="773"/>
      <c r="CK1077" s="773"/>
      <c r="CL1077" s="773"/>
      <c r="CM1077" s="773"/>
      <c r="CN1077" s="773"/>
      <c r="CO1077" s="773"/>
      <c r="CP1077" s="773"/>
      <c r="CQ1077" s="773"/>
      <c r="CR1077" s="773"/>
      <c r="CS1077" s="773"/>
      <c r="CT1077" s="773"/>
      <c r="CU1077" s="773"/>
      <c r="CV1077" s="773"/>
      <c r="CW1077" s="773"/>
      <c r="CX1077" s="773"/>
      <c r="CY1077" s="773"/>
      <c r="CZ1077" s="773"/>
      <c r="DA1077" s="773"/>
      <c r="DB1077" s="773"/>
      <c r="DC1077" s="773"/>
      <c r="DD1077" s="773"/>
      <c r="DE1077" s="773"/>
      <c r="DF1077" s="773"/>
      <c r="DG1077" s="773"/>
      <c r="DH1077" s="773"/>
      <c r="DI1077" s="773"/>
      <c r="DJ1077" s="773"/>
      <c r="DK1077" s="773"/>
      <c r="DL1077" s="773"/>
      <c r="DM1077" s="773"/>
      <c r="DN1077" s="773"/>
      <c r="DO1077" s="773"/>
      <c r="DP1077" s="773"/>
      <c r="DQ1077" s="773"/>
      <c r="DR1077" s="773"/>
      <c r="DS1077" s="773"/>
      <c r="DT1077" s="773"/>
      <c r="DU1077" s="773"/>
      <c r="DV1077" s="773"/>
      <c r="DW1077" s="773"/>
      <c r="DX1077" s="773"/>
      <c r="DY1077" s="773"/>
      <c r="DZ1077" s="773"/>
      <c r="EA1077" s="773"/>
      <c r="EB1077" s="773"/>
      <c r="EC1077" s="773"/>
      <c r="ED1077" s="773"/>
      <c r="EE1077" s="773"/>
      <c r="EF1077" s="773"/>
      <c r="EG1077" s="773"/>
      <c r="EH1077" s="773"/>
      <c r="EI1077" s="773"/>
      <c r="EJ1077" s="773"/>
      <c r="EK1077" s="773"/>
      <c r="EL1077" s="773"/>
      <c r="EM1077" s="773"/>
      <c r="EN1077" s="773"/>
      <c r="EO1077" s="773"/>
      <c r="EP1077" s="773"/>
      <c r="EQ1077" s="773"/>
      <c r="ER1077" s="773"/>
      <c r="ES1077" s="773"/>
      <c r="ET1077" s="773"/>
      <c r="EU1077" s="773"/>
      <c r="EV1077" s="773"/>
      <c r="EW1077" s="773"/>
      <c r="EX1077" s="773"/>
      <c r="EY1077" s="773"/>
      <c r="EZ1077" s="773"/>
      <c r="FA1077" s="773"/>
      <c r="FB1077" s="773"/>
      <c r="FC1077" s="773"/>
      <c r="FD1077" s="773"/>
      <c r="FE1077" s="773"/>
      <c r="FF1077" s="773"/>
      <c r="FG1077" s="773"/>
      <c r="FH1077" s="773"/>
      <c r="FI1077" s="773"/>
      <c r="FJ1077" s="773"/>
      <c r="FK1077" s="773"/>
      <c r="FL1077" s="773"/>
      <c r="FM1077" s="773"/>
      <c r="FN1077" s="773"/>
      <c r="FO1077" s="773"/>
      <c r="FP1077" s="773"/>
      <c r="FQ1077" s="773"/>
      <c r="FR1077" s="773"/>
      <c r="FS1077" s="773"/>
      <c r="FT1077" s="773"/>
      <c r="FU1077" s="773"/>
      <c r="FV1077" s="773"/>
      <c r="FW1077" s="773"/>
      <c r="FX1077" s="773"/>
      <c r="FY1077" s="773"/>
      <c r="FZ1077" s="773"/>
      <c r="GA1077" s="773"/>
      <c r="GB1077" s="773"/>
      <c r="GC1077" s="773"/>
      <c r="GD1077" s="773"/>
      <c r="GE1077" s="773"/>
      <c r="GF1077" s="773"/>
      <c r="GG1077" s="773"/>
      <c r="GH1077" s="773"/>
      <c r="GI1077" s="773"/>
      <c r="GJ1077" s="773"/>
      <c r="GK1077" s="773"/>
      <c r="GL1077" s="773"/>
      <c r="GM1077" s="773"/>
      <c r="GN1077" s="773"/>
      <c r="GO1077" s="773"/>
      <c r="GP1077" s="773"/>
      <c r="GQ1077" s="773"/>
      <c r="GR1077" s="773"/>
      <c r="GS1077" s="773"/>
      <c r="GT1077" s="773"/>
      <c r="GU1077" s="773"/>
      <c r="GV1077" s="773"/>
      <c r="GW1077" s="773"/>
      <c r="GX1077" s="773"/>
      <c r="GY1077" s="773"/>
      <c r="GZ1077" s="773"/>
      <c r="HA1077" s="773"/>
      <c r="HB1077" s="773"/>
      <c r="HC1077" s="773"/>
      <c r="HD1077" s="773"/>
      <c r="HE1077" s="773"/>
      <c r="HF1077" s="773"/>
      <c r="HG1077" s="773"/>
      <c r="HH1077" s="773"/>
      <c r="HI1077" s="773"/>
      <c r="HJ1077" s="773"/>
      <c r="HK1077" s="773"/>
      <c r="HL1077" s="773"/>
      <c r="HM1077" s="773"/>
      <c r="HN1077" s="773"/>
      <c r="HO1077" s="773"/>
      <c r="HP1077" s="773"/>
      <c r="HQ1077" s="773"/>
      <c r="HR1077" s="773"/>
      <c r="HS1077" s="773"/>
      <c r="HT1077" s="773"/>
      <c r="HU1077" s="773"/>
      <c r="HV1077" s="773"/>
      <c r="HW1077" s="773"/>
      <c r="HX1077" s="773"/>
      <c r="HY1077" s="773"/>
      <c r="HZ1077" s="773"/>
      <c r="IA1077" s="773"/>
      <c r="IB1077" s="773"/>
      <c r="IC1077" s="773"/>
      <c r="ID1077" s="773"/>
      <c r="IE1077" s="773"/>
      <c r="IF1077" s="773"/>
      <c r="IG1077" s="773"/>
      <c r="IH1077" s="773"/>
      <c r="II1077" s="773"/>
      <c r="IJ1077" s="773"/>
      <c r="IK1077" s="773"/>
      <c r="IL1077" s="773"/>
      <c r="IM1077" s="773"/>
      <c r="IN1077" s="773"/>
      <c r="IO1077" s="773"/>
      <c r="IP1077" s="773"/>
      <c r="IQ1077" s="773"/>
      <c r="IR1077" s="773"/>
    </row>
    <row r="1078" spans="1:252" ht="13.5" x14ac:dyDescent="0.2">
      <c r="A1078" s="606">
        <v>147</v>
      </c>
      <c r="B1078" s="637" t="s">
        <v>2151</v>
      </c>
      <c r="C1078" s="660" t="s">
        <v>701</v>
      </c>
      <c r="D1078" s="575">
        <v>1</v>
      </c>
      <c r="E1078" s="661">
        <v>2005</v>
      </c>
      <c r="F1078" s="1074">
        <v>158.33000000000001</v>
      </c>
      <c r="G1078" s="784">
        <f t="shared" si="35"/>
        <v>158.33000000000001</v>
      </c>
      <c r="H1078" s="1075">
        <v>100</v>
      </c>
      <c r="I1078" s="784">
        <f t="shared" si="36"/>
        <v>0</v>
      </c>
      <c r="J1078" s="635"/>
      <c r="K1078" s="693"/>
      <c r="L1078" s="693"/>
      <c r="M1078" s="635"/>
      <c r="N1078" s="693"/>
      <c r="O1078" s="693"/>
      <c r="P1078" s="1841"/>
      <c r="Q1078" s="773"/>
      <c r="R1078" s="773"/>
      <c r="S1078" s="773"/>
      <c r="T1078" s="773"/>
      <c r="U1078" s="773"/>
      <c r="V1078" s="773"/>
      <c r="W1078" s="773"/>
      <c r="X1078" s="773"/>
      <c r="Y1078" s="773"/>
      <c r="Z1078" s="773"/>
      <c r="AA1078" s="773"/>
      <c r="AB1078" s="773"/>
      <c r="AC1078" s="773"/>
      <c r="AD1078" s="773"/>
      <c r="AE1078" s="773"/>
      <c r="AF1078" s="773"/>
      <c r="AG1078" s="773"/>
      <c r="AH1078" s="773"/>
      <c r="AI1078" s="773"/>
      <c r="AJ1078" s="773"/>
      <c r="AK1078" s="773"/>
      <c r="AL1078" s="773"/>
      <c r="AM1078" s="773"/>
      <c r="AN1078" s="773"/>
      <c r="AO1078" s="773"/>
      <c r="AP1078" s="773"/>
      <c r="AQ1078" s="773"/>
      <c r="AR1078" s="773"/>
      <c r="AS1078" s="773"/>
      <c r="AT1078" s="773"/>
      <c r="AU1078" s="773"/>
      <c r="AV1078" s="773"/>
      <c r="AW1078" s="773"/>
      <c r="AX1078" s="773"/>
      <c r="AY1078" s="773"/>
      <c r="AZ1078" s="773"/>
      <c r="BA1078" s="773"/>
      <c r="BB1078" s="773"/>
      <c r="BC1078" s="773"/>
      <c r="BD1078" s="773"/>
      <c r="BE1078" s="773"/>
      <c r="BF1078" s="773"/>
      <c r="BG1078" s="773"/>
      <c r="BH1078" s="773"/>
      <c r="BI1078" s="773"/>
      <c r="BJ1078" s="773"/>
      <c r="BK1078" s="773"/>
      <c r="BL1078" s="773"/>
      <c r="BM1078" s="773"/>
      <c r="BN1078" s="773"/>
      <c r="BO1078" s="773"/>
      <c r="BP1078" s="773"/>
      <c r="BQ1078" s="773"/>
      <c r="BR1078" s="773"/>
      <c r="BS1078" s="773"/>
      <c r="BT1078" s="773"/>
      <c r="BU1078" s="773"/>
      <c r="BV1078" s="773"/>
      <c r="BW1078" s="773"/>
      <c r="BX1078" s="773"/>
      <c r="BY1078" s="773"/>
      <c r="BZ1078" s="773"/>
      <c r="CA1078" s="773"/>
      <c r="CB1078" s="773"/>
      <c r="CC1078" s="773"/>
      <c r="CD1078" s="773"/>
      <c r="CE1078" s="773"/>
      <c r="CF1078" s="773"/>
      <c r="CG1078" s="773"/>
      <c r="CH1078" s="773"/>
      <c r="CI1078" s="773"/>
      <c r="CJ1078" s="773"/>
      <c r="CK1078" s="773"/>
      <c r="CL1078" s="773"/>
      <c r="CM1078" s="773"/>
      <c r="CN1078" s="773"/>
      <c r="CO1078" s="773"/>
      <c r="CP1078" s="773"/>
      <c r="CQ1078" s="773"/>
      <c r="CR1078" s="773"/>
      <c r="CS1078" s="773"/>
      <c r="CT1078" s="773"/>
      <c r="CU1078" s="773"/>
      <c r="CV1078" s="773"/>
      <c r="CW1078" s="773"/>
      <c r="CX1078" s="773"/>
      <c r="CY1078" s="773"/>
      <c r="CZ1078" s="773"/>
      <c r="DA1078" s="773"/>
      <c r="DB1078" s="773"/>
      <c r="DC1078" s="773"/>
      <c r="DD1078" s="773"/>
      <c r="DE1078" s="773"/>
      <c r="DF1078" s="773"/>
      <c r="DG1078" s="773"/>
      <c r="DH1078" s="773"/>
      <c r="DI1078" s="773"/>
      <c r="DJ1078" s="773"/>
      <c r="DK1078" s="773"/>
      <c r="DL1078" s="773"/>
      <c r="DM1078" s="773"/>
      <c r="DN1078" s="773"/>
      <c r="DO1078" s="773"/>
      <c r="DP1078" s="773"/>
      <c r="DQ1078" s="773"/>
      <c r="DR1078" s="773"/>
      <c r="DS1078" s="773"/>
      <c r="DT1078" s="773"/>
      <c r="DU1078" s="773"/>
      <c r="DV1078" s="773"/>
      <c r="DW1078" s="773"/>
      <c r="DX1078" s="773"/>
      <c r="DY1078" s="773"/>
      <c r="DZ1078" s="773"/>
      <c r="EA1078" s="773"/>
      <c r="EB1078" s="773"/>
      <c r="EC1078" s="773"/>
      <c r="ED1078" s="773"/>
      <c r="EE1078" s="773"/>
      <c r="EF1078" s="773"/>
      <c r="EG1078" s="773"/>
      <c r="EH1078" s="773"/>
      <c r="EI1078" s="773"/>
      <c r="EJ1078" s="773"/>
      <c r="EK1078" s="773"/>
      <c r="EL1078" s="773"/>
      <c r="EM1078" s="773"/>
      <c r="EN1078" s="773"/>
      <c r="EO1078" s="773"/>
      <c r="EP1078" s="773"/>
      <c r="EQ1078" s="773"/>
      <c r="ER1078" s="773"/>
      <c r="ES1078" s="773"/>
      <c r="ET1078" s="773"/>
      <c r="EU1078" s="773"/>
      <c r="EV1078" s="773"/>
      <c r="EW1078" s="773"/>
      <c r="EX1078" s="773"/>
      <c r="EY1078" s="773"/>
      <c r="EZ1078" s="773"/>
      <c r="FA1078" s="773"/>
      <c r="FB1078" s="773"/>
      <c r="FC1078" s="773"/>
      <c r="FD1078" s="773"/>
      <c r="FE1078" s="773"/>
      <c r="FF1078" s="773"/>
      <c r="FG1078" s="773"/>
      <c r="FH1078" s="773"/>
      <c r="FI1078" s="773"/>
      <c r="FJ1078" s="773"/>
      <c r="FK1078" s="773"/>
      <c r="FL1078" s="773"/>
      <c r="FM1078" s="773"/>
      <c r="FN1078" s="773"/>
      <c r="FO1078" s="773"/>
      <c r="FP1078" s="773"/>
      <c r="FQ1078" s="773"/>
      <c r="FR1078" s="773"/>
      <c r="FS1078" s="773"/>
      <c r="FT1078" s="773"/>
      <c r="FU1078" s="773"/>
      <c r="FV1078" s="773"/>
      <c r="FW1078" s="773"/>
      <c r="FX1078" s="773"/>
      <c r="FY1078" s="773"/>
      <c r="FZ1078" s="773"/>
      <c r="GA1078" s="773"/>
      <c r="GB1078" s="773"/>
      <c r="GC1078" s="773"/>
      <c r="GD1078" s="773"/>
      <c r="GE1078" s="773"/>
      <c r="GF1078" s="773"/>
      <c r="GG1078" s="773"/>
      <c r="GH1078" s="773"/>
      <c r="GI1078" s="773"/>
      <c r="GJ1078" s="773"/>
      <c r="GK1078" s="773"/>
      <c r="GL1078" s="773"/>
      <c r="GM1078" s="773"/>
      <c r="GN1078" s="773"/>
      <c r="GO1078" s="773"/>
      <c r="GP1078" s="773"/>
      <c r="GQ1078" s="773"/>
      <c r="GR1078" s="773"/>
      <c r="GS1078" s="773"/>
      <c r="GT1078" s="773"/>
      <c r="GU1078" s="773"/>
      <c r="GV1078" s="773"/>
      <c r="GW1078" s="773"/>
      <c r="GX1078" s="773"/>
      <c r="GY1078" s="773"/>
      <c r="GZ1078" s="773"/>
      <c r="HA1078" s="773"/>
      <c r="HB1078" s="773"/>
      <c r="HC1078" s="773"/>
      <c r="HD1078" s="773"/>
      <c r="HE1078" s="773"/>
      <c r="HF1078" s="773"/>
      <c r="HG1078" s="773"/>
      <c r="HH1078" s="773"/>
      <c r="HI1078" s="773"/>
      <c r="HJ1078" s="773"/>
      <c r="HK1078" s="773"/>
      <c r="HL1078" s="773"/>
      <c r="HM1078" s="773"/>
      <c r="HN1078" s="773"/>
      <c r="HO1078" s="773"/>
      <c r="HP1078" s="773"/>
      <c r="HQ1078" s="773"/>
      <c r="HR1078" s="773"/>
      <c r="HS1078" s="773"/>
      <c r="HT1078" s="773"/>
      <c r="HU1078" s="773"/>
      <c r="HV1078" s="773"/>
      <c r="HW1078" s="773"/>
      <c r="HX1078" s="773"/>
      <c r="HY1078" s="773"/>
      <c r="HZ1078" s="773"/>
      <c r="IA1078" s="773"/>
      <c r="IB1078" s="773"/>
      <c r="IC1078" s="773"/>
      <c r="ID1078" s="773"/>
      <c r="IE1078" s="773"/>
      <c r="IF1078" s="773"/>
      <c r="IG1078" s="773"/>
      <c r="IH1078" s="773"/>
      <c r="II1078" s="773"/>
      <c r="IJ1078" s="773"/>
      <c r="IK1078" s="773"/>
      <c r="IL1078" s="773"/>
      <c r="IM1078" s="773"/>
      <c r="IN1078" s="773"/>
      <c r="IO1078" s="773"/>
      <c r="IP1078" s="773"/>
      <c r="IQ1078" s="773"/>
      <c r="IR1078" s="773"/>
    </row>
    <row r="1079" spans="1:252" ht="13.5" x14ac:dyDescent="0.2">
      <c r="A1079" s="606">
        <v>148</v>
      </c>
      <c r="B1079" s="637" t="s">
        <v>2152</v>
      </c>
      <c r="C1079" s="660" t="s">
        <v>701</v>
      </c>
      <c r="D1079" s="575">
        <v>1</v>
      </c>
      <c r="E1079" s="660">
        <v>2008</v>
      </c>
      <c r="F1079" s="1074">
        <v>225.77199999999999</v>
      </c>
      <c r="G1079" s="784">
        <f t="shared" si="35"/>
        <v>225.77199999999999</v>
      </c>
      <c r="H1079" s="1075">
        <v>100</v>
      </c>
      <c r="I1079" s="784">
        <f t="shared" si="36"/>
        <v>0</v>
      </c>
      <c r="J1079" s="635"/>
      <c r="K1079" s="693"/>
      <c r="L1079" s="693"/>
      <c r="M1079" s="635"/>
      <c r="N1079" s="693"/>
      <c r="O1079" s="693"/>
      <c r="P1079" s="1841"/>
      <c r="Q1079" s="773"/>
      <c r="R1079" s="773"/>
      <c r="S1079" s="773"/>
      <c r="T1079" s="773"/>
      <c r="U1079" s="773"/>
      <c r="V1079" s="773"/>
      <c r="W1079" s="773"/>
      <c r="X1079" s="773"/>
      <c r="Y1079" s="773"/>
      <c r="Z1079" s="773"/>
      <c r="AA1079" s="773"/>
      <c r="AB1079" s="773"/>
      <c r="AC1079" s="773"/>
      <c r="AD1079" s="773"/>
      <c r="AE1079" s="773"/>
      <c r="AF1079" s="773"/>
      <c r="AG1079" s="773"/>
      <c r="AH1079" s="773"/>
      <c r="AI1079" s="773"/>
      <c r="AJ1079" s="773"/>
      <c r="AK1079" s="773"/>
      <c r="AL1079" s="773"/>
      <c r="AM1079" s="773"/>
      <c r="AN1079" s="773"/>
      <c r="AO1079" s="773"/>
      <c r="AP1079" s="773"/>
      <c r="AQ1079" s="773"/>
      <c r="AR1079" s="773"/>
      <c r="AS1079" s="773"/>
      <c r="AT1079" s="773"/>
      <c r="AU1079" s="773"/>
      <c r="AV1079" s="773"/>
      <c r="AW1079" s="773"/>
      <c r="AX1079" s="773"/>
      <c r="AY1079" s="773"/>
      <c r="AZ1079" s="773"/>
      <c r="BA1079" s="773"/>
      <c r="BB1079" s="773"/>
      <c r="BC1079" s="773"/>
      <c r="BD1079" s="773"/>
      <c r="BE1079" s="773"/>
      <c r="BF1079" s="773"/>
      <c r="BG1079" s="773"/>
      <c r="BH1079" s="773"/>
      <c r="BI1079" s="773"/>
      <c r="BJ1079" s="773"/>
      <c r="BK1079" s="773"/>
      <c r="BL1079" s="773"/>
      <c r="BM1079" s="773"/>
      <c r="BN1079" s="773"/>
      <c r="BO1079" s="773"/>
      <c r="BP1079" s="773"/>
      <c r="BQ1079" s="773"/>
      <c r="BR1079" s="773"/>
      <c r="BS1079" s="773"/>
      <c r="BT1079" s="773"/>
      <c r="BU1079" s="773"/>
      <c r="BV1079" s="773"/>
      <c r="BW1079" s="773"/>
      <c r="BX1079" s="773"/>
      <c r="BY1079" s="773"/>
      <c r="BZ1079" s="773"/>
      <c r="CA1079" s="773"/>
      <c r="CB1079" s="773"/>
      <c r="CC1079" s="773"/>
      <c r="CD1079" s="773"/>
      <c r="CE1079" s="773"/>
      <c r="CF1079" s="773"/>
      <c r="CG1079" s="773"/>
      <c r="CH1079" s="773"/>
      <c r="CI1079" s="773"/>
      <c r="CJ1079" s="773"/>
      <c r="CK1079" s="773"/>
      <c r="CL1079" s="773"/>
      <c r="CM1079" s="773"/>
      <c r="CN1079" s="773"/>
      <c r="CO1079" s="773"/>
      <c r="CP1079" s="773"/>
      <c r="CQ1079" s="773"/>
      <c r="CR1079" s="773"/>
      <c r="CS1079" s="773"/>
      <c r="CT1079" s="773"/>
      <c r="CU1079" s="773"/>
      <c r="CV1079" s="773"/>
      <c r="CW1079" s="773"/>
      <c r="CX1079" s="773"/>
      <c r="CY1079" s="773"/>
      <c r="CZ1079" s="773"/>
      <c r="DA1079" s="773"/>
      <c r="DB1079" s="773"/>
      <c r="DC1079" s="773"/>
      <c r="DD1079" s="773"/>
      <c r="DE1079" s="773"/>
      <c r="DF1079" s="773"/>
      <c r="DG1079" s="773"/>
      <c r="DH1079" s="773"/>
      <c r="DI1079" s="773"/>
      <c r="DJ1079" s="773"/>
      <c r="DK1079" s="773"/>
      <c r="DL1079" s="773"/>
      <c r="DM1079" s="773"/>
      <c r="DN1079" s="773"/>
      <c r="DO1079" s="773"/>
      <c r="DP1079" s="773"/>
      <c r="DQ1079" s="773"/>
      <c r="DR1079" s="773"/>
      <c r="DS1079" s="773"/>
      <c r="DT1079" s="773"/>
      <c r="DU1079" s="773"/>
      <c r="DV1079" s="773"/>
      <c r="DW1079" s="773"/>
      <c r="DX1079" s="773"/>
      <c r="DY1079" s="773"/>
      <c r="DZ1079" s="773"/>
      <c r="EA1079" s="773"/>
      <c r="EB1079" s="773"/>
      <c r="EC1079" s="773"/>
      <c r="ED1079" s="773"/>
      <c r="EE1079" s="773"/>
      <c r="EF1079" s="773"/>
      <c r="EG1079" s="773"/>
      <c r="EH1079" s="773"/>
      <c r="EI1079" s="773"/>
      <c r="EJ1079" s="773"/>
      <c r="EK1079" s="773"/>
      <c r="EL1079" s="773"/>
      <c r="EM1079" s="773"/>
      <c r="EN1079" s="773"/>
      <c r="EO1079" s="773"/>
      <c r="EP1079" s="773"/>
      <c r="EQ1079" s="773"/>
      <c r="ER1079" s="773"/>
      <c r="ES1079" s="773"/>
      <c r="ET1079" s="773"/>
      <c r="EU1079" s="773"/>
      <c r="EV1079" s="773"/>
      <c r="EW1079" s="773"/>
      <c r="EX1079" s="773"/>
      <c r="EY1079" s="773"/>
      <c r="EZ1079" s="773"/>
      <c r="FA1079" s="773"/>
      <c r="FB1079" s="773"/>
      <c r="FC1079" s="773"/>
      <c r="FD1079" s="773"/>
      <c r="FE1079" s="773"/>
      <c r="FF1079" s="773"/>
      <c r="FG1079" s="773"/>
      <c r="FH1079" s="773"/>
      <c r="FI1079" s="773"/>
      <c r="FJ1079" s="773"/>
      <c r="FK1079" s="773"/>
      <c r="FL1079" s="773"/>
      <c r="FM1079" s="773"/>
      <c r="FN1079" s="773"/>
      <c r="FO1079" s="773"/>
      <c r="FP1079" s="773"/>
      <c r="FQ1079" s="773"/>
      <c r="FR1079" s="773"/>
      <c r="FS1079" s="773"/>
      <c r="FT1079" s="773"/>
      <c r="FU1079" s="773"/>
      <c r="FV1079" s="773"/>
      <c r="FW1079" s="773"/>
      <c r="FX1079" s="773"/>
      <c r="FY1079" s="773"/>
      <c r="FZ1079" s="773"/>
      <c r="GA1079" s="773"/>
      <c r="GB1079" s="773"/>
      <c r="GC1079" s="773"/>
      <c r="GD1079" s="773"/>
      <c r="GE1079" s="773"/>
      <c r="GF1079" s="773"/>
      <c r="GG1079" s="773"/>
      <c r="GH1079" s="773"/>
      <c r="GI1079" s="773"/>
      <c r="GJ1079" s="773"/>
      <c r="GK1079" s="773"/>
      <c r="GL1079" s="773"/>
      <c r="GM1079" s="773"/>
      <c r="GN1079" s="773"/>
      <c r="GO1079" s="773"/>
      <c r="GP1079" s="773"/>
      <c r="GQ1079" s="773"/>
      <c r="GR1079" s="773"/>
      <c r="GS1079" s="773"/>
      <c r="GT1079" s="773"/>
      <c r="GU1079" s="773"/>
      <c r="GV1079" s="773"/>
      <c r="GW1079" s="773"/>
      <c r="GX1079" s="773"/>
      <c r="GY1079" s="773"/>
      <c r="GZ1079" s="773"/>
      <c r="HA1079" s="773"/>
      <c r="HB1079" s="773"/>
      <c r="HC1079" s="773"/>
      <c r="HD1079" s="773"/>
      <c r="HE1079" s="773"/>
      <c r="HF1079" s="773"/>
      <c r="HG1079" s="773"/>
      <c r="HH1079" s="773"/>
      <c r="HI1079" s="773"/>
      <c r="HJ1079" s="773"/>
      <c r="HK1079" s="773"/>
      <c r="HL1079" s="773"/>
      <c r="HM1079" s="773"/>
      <c r="HN1079" s="773"/>
      <c r="HO1079" s="773"/>
      <c r="HP1079" s="773"/>
      <c r="HQ1079" s="773"/>
      <c r="HR1079" s="773"/>
      <c r="HS1079" s="773"/>
      <c r="HT1079" s="773"/>
      <c r="HU1079" s="773"/>
      <c r="HV1079" s="773"/>
      <c r="HW1079" s="773"/>
      <c r="HX1079" s="773"/>
      <c r="HY1079" s="773"/>
      <c r="HZ1079" s="773"/>
      <c r="IA1079" s="773"/>
      <c r="IB1079" s="773"/>
      <c r="IC1079" s="773"/>
      <c r="ID1079" s="773"/>
      <c r="IE1079" s="773"/>
      <c r="IF1079" s="773"/>
      <c r="IG1079" s="773"/>
      <c r="IH1079" s="773"/>
      <c r="II1079" s="773"/>
      <c r="IJ1079" s="773"/>
      <c r="IK1079" s="773"/>
      <c r="IL1079" s="773"/>
      <c r="IM1079" s="773"/>
      <c r="IN1079" s="773"/>
      <c r="IO1079" s="773"/>
      <c r="IP1079" s="773"/>
      <c r="IQ1079" s="773"/>
      <c r="IR1079" s="773"/>
    </row>
    <row r="1080" spans="1:252" ht="13.5" x14ac:dyDescent="0.2">
      <c r="A1080" s="606">
        <v>149</v>
      </c>
      <c r="B1080" s="637" t="s">
        <v>2153</v>
      </c>
      <c r="C1080" s="660" t="s">
        <v>701</v>
      </c>
      <c r="D1080" s="575">
        <v>1</v>
      </c>
      <c r="E1080" s="651">
        <v>2008</v>
      </c>
      <c r="F1080" s="1074">
        <v>105.506</v>
      </c>
      <c r="G1080" s="784">
        <f t="shared" si="35"/>
        <v>105.506</v>
      </c>
      <c r="H1080" s="1075">
        <v>100</v>
      </c>
      <c r="I1080" s="784">
        <f t="shared" si="36"/>
        <v>0</v>
      </c>
      <c r="J1080" s="635"/>
      <c r="K1080" s="693"/>
      <c r="L1080" s="693"/>
      <c r="M1080" s="635"/>
      <c r="N1080" s="693"/>
      <c r="O1080" s="693"/>
      <c r="P1080" s="1841"/>
      <c r="Q1080" s="773"/>
      <c r="R1080" s="773"/>
      <c r="S1080" s="773"/>
      <c r="T1080" s="773"/>
      <c r="U1080" s="773"/>
      <c r="V1080" s="773"/>
      <c r="W1080" s="773"/>
      <c r="X1080" s="773"/>
      <c r="Y1080" s="773"/>
      <c r="Z1080" s="773"/>
      <c r="AA1080" s="773"/>
      <c r="AB1080" s="773"/>
      <c r="AC1080" s="773"/>
      <c r="AD1080" s="773"/>
      <c r="AE1080" s="773"/>
      <c r="AF1080" s="773"/>
      <c r="AG1080" s="773"/>
      <c r="AH1080" s="773"/>
      <c r="AI1080" s="773"/>
      <c r="AJ1080" s="773"/>
      <c r="AK1080" s="773"/>
      <c r="AL1080" s="773"/>
      <c r="AM1080" s="773"/>
      <c r="AN1080" s="773"/>
      <c r="AO1080" s="773"/>
      <c r="AP1080" s="773"/>
      <c r="AQ1080" s="773"/>
      <c r="AR1080" s="773"/>
      <c r="AS1080" s="773"/>
      <c r="AT1080" s="773"/>
      <c r="AU1080" s="773"/>
      <c r="AV1080" s="773"/>
      <c r="AW1080" s="773"/>
      <c r="AX1080" s="773"/>
      <c r="AY1080" s="773"/>
      <c r="AZ1080" s="773"/>
      <c r="BA1080" s="773"/>
      <c r="BB1080" s="773"/>
      <c r="BC1080" s="773"/>
      <c r="BD1080" s="773"/>
      <c r="BE1080" s="773"/>
      <c r="BF1080" s="773"/>
      <c r="BG1080" s="773"/>
      <c r="BH1080" s="773"/>
      <c r="BI1080" s="773"/>
      <c r="BJ1080" s="773"/>
      <c r="BK1080" s="773"/>
      <c r="BL1080" s="773"/>
      <c r="BM1080" s="773"/>
      <c r="BN1080" s="773"/>
      <c r="BO1080" s="773"/>
      <c r="BP1080" s="773"/>
      <c r="BQ1080" s="773"/>
      <c r="BR1080" s="773"/>
      <c r="BS1080" s="773"/>
      <c r="BT1080" s="773"/>
      <c r="BU1080" s="773"/>
      <c r="BV1080" s="773"/>
      <c r="BW1080" s="773"/>
      <c r="BX1080" s="773"/>
      <c r="BY1080" s="773"/>
      <c r="BZ1080" s="773"/>
      <c r="CA1080" s="773"/>
      <c r="CB1080" s="773"/>
      <c r="CC1080" s="773"/>
      <c r="CD1080" s="773"/>
      <c r="CE1080" s="773"/>
      <c r="CF1080" s="773"/>
      <c r="CG1080" s="773"/>
      <c r="CH1080" s="773"/>
      <c r="CI1080" s="773"/>
      <c r="CJ1080" s="773"/>
      <c r="CK1080" s="773"/>
      <c r="CL1080" s="773"/>
      <c r="CM1080" s="773"/>
      <c r="CN1080" s="773"/>
      <c r="CO1080" s="773"/>
      <c r="CP1080" s="773"/>
      <c r="CQ1080" s="773"/>
      <c r="CR1080" s="773"/>
      <c r="CS1080" s="773"/>
      <c r="CT1080" s="773"/>
      <c r="CU1080" s="773"/>
      <c r="CV1080" s="773"/>
      <c r="CW1080" s="773"/>
      <c r="CX1080" s="773"/>
      <c r="CY1080" s="773"/>
      <c r="CZ1080" s="773"/>
      <c r="DA1080" s="773"/>
      <c r="DB1080" s="773"/>
      <c r="DC1080" s="773"/>
      <c r="DD1080" s="773"/>
      <c r="DE1080" s="773"/>
      <c r="DF1080" s="773"/>
      <c r="DG1080" s="773"/>
      <c r="DH1080" s="773"/>
      <c r="DI1080" s="773"/>
      <c r="DJ1080" s="773"/>
      <c r="DK1080" s="773"/>
      <c r="DL1080" s="773"/>
      <c r="DM1080" s="773"/>
      <c r="DN1080" s="773"/>
      <c r="DO1080" s="773"/>
      <c r="DP1080" s="773"/>
      <c r="DQ1080" s="773"/>
      <c r="DR1080" s="773"/>
      <c r="DS1080" s="773"/>
      <c r="DT1080" s="773"/>
      <c r="DU1080" s="773"/>
      <c r="DV1080" s="773"/>
      <c r="DW1080" s="773"/>
      <c r="DX1080" s="773"/>
      <c r="DY1080" s="773"/>
      <c r="DZ1080" s="773"/>
      <c r="EA1080" s="773"/>
      <c r="EB1080" s="773"/>
      <c r="EC1080" s="773"/>
      <c r="ED1080" s="773"/>
      <c r="EE1080" s="773"/>
      <c r="EF1080" s="773"/>
      <c r="EG1080" s="773"/>
      <c r="EH1080" s="773"/>
      <c r="EI1080" s="773"/>
      <c r="EJ1080" s="773"/>
      <c r="EK1080" s="773"/>
      <c r="EL1080" s="773"/>
      <c r="EM1080" s="773"/>
      <c r="EN1080" s="773"/>
      <c r="EO1080" s="773"/>
      <c r="EP1080" s="773"/>
      <c r="EQ1080" s="773"/>
      <c r="ER1080" s="773"/>
      <c r="ES1080" s="773"/>
      <c r="ET1080" s="773"/>
      <c r="EU1080" s="773"/>
      <c r="EV1080" s="773"/>
      <c r="EW1080" s="773"/>
      <c r="EX1080" s="773"/>
      <c r="EY1080" s="773"/>
      <c r="EZ1080" s="773"/>
      <c r="FA1080" s="773"/>
      <c r="FB1080" s="773"/>
      <c r="FC1080" s="773"/>
      <c r="FD1080" s="773"/>
      <c r="FE1080" s="773"/>
      <c r="FF1080" s="773"/>
      <c r="FG1080" s="773"/>
      <c r="FH1080" s="773"/>
      <c r="FI1080" s="773"/>
      <c r="FJ1080" s="773"/>
      <c r="FK1080" s="773"/>
      <c r="FL1080" s="773"/>
      <c r="FM1080" s="773"/>
      <c r="FN1080" s="773"/>
      <c r="FO1080" s="773"/>
      <c r="FP1080" s="773"/>
      <c r="FQ1080" s="773"/>
      <c r="FR1080" s="773"/>
      <c r="FS1080" s="773"/>
      <c r="FT1080" s="773"/>
      <c r="FU1080" s="773"/>
      <c r="FV1080" s="773"/>
      <c r="FW1080" s="773"/>
      <c r="FX1080" s="773"/>
      <c r="FY1080" s="773"/>
      <c r="FZ1080" s="773"/>
      <c r="GA1080" s="773"/>
      <c r="GB1080" s="773"/>
      <c r="GC1080" s="773"/>
      <c r="GD1080" s="773"/>
      <c r="GE1080" s="773"/>
      <c r="GF1080" s="773"/>
      <c r="GG1080" s="773"/>
      <c r="GH1080" s="773"/>
      <c r="GI1080" s="773"/>
      <c r="GJ1080" s="773"/>
      <c r="GK1080" s="773"/>
      <c r="GL1080" s="773"/>
      <c r="GM1080" s="773"/>
      <c r="GN1080" s="773"/>
      <c r="GO1080" s="773"/>
      <c r="GP1080" s="773"/>
      <c r="GQ1080" s="773"/>
      <c r="GR1080" s="773"/>
      <c r="GS1080" s="773"/>
      <c r="GT1080" s="773"/>
      <c r="GU1080" s="773"/>
      <c r="GV1080" s="773"/>
      <c r="GW1080" s="773"/>
      <c r="GX1080" s="773"/>
      <c r="GY1080" s="773"/>
      <c r="GZ1080" s="773"/>
      <c r="HA1080" s="773"/>
      <c r="HB1080" s="773"/>
      <c r="HC1080" s="773"/>
      <c r="HD1080" s="773"/>
      <c r="HE1080" s="773"/>
      <c r="HF1080" s="773"/>
      <c r="HG1080" s="773"/>
      <c r="HH1080" s="773"/>
      <c r="HI1080" s="773"/>
      <c r="HJ1080" s="773"/>
      <c r="HK1080" s="773"/>
      <c r="HL1080" s="773"/>
      <c r="HM1080" s="773"/>
      <c r="HN1080" s="773"/>
      <c r="HO1080" s="773"/>
      <c r="HP1080" s="773"/>
      <c r="HQ1080" s="773"/>
      <c r="HR1080" s="773"/>
      <c r="HS1080" s="773"/>
      <c r="HT1080" s="773"/>
      <c r="HU1080" s="773"/>
      <c r="HV1080" s="773"/>
      <c r="HW1080" s="773"/>
      <c r="HX1080" s="773"/>
      <c r="HY1080" s="773"/>
      <c r="HZ1080" s="773"/>
      <c r="IA1080" s="773"/>
      <c r="IB1080" s="773"/>
      <c r="IC1080" s="773"/>
      <c r="ID1080" s="773"/>
      <c r="IE1080" s="773"/>
      <c r="IF1080" s="773"/>
      <c r="IG1080" s="773"/>
      <c r="IH1080" s="773"/>
      <c r="II1080" s="773"/>
      <c r="IJ1080" s="773"/>
      <c r="IK1080" s="773"/>
      <c r="IL1080" s="773"/>
      <c r="IM1080" s="773"/>
      <c r="IN1080" s="773"/>
      <c r="IO1080" s="773"/>
      <c r="IP1080" s="773"/>
      <c r="IQ1080" s="773"/>
      <c r="IR1080" s="773"/>
    </row>
    <row r="1081" spans="1:252" ht="13.5" x14ac:dyDescent="0.2">
      <c r="A1081" s="606">
        <v>150</v>
      </c>
      <c r="B1081" s="637" t="s">
        <v>2153</v>
      </c>
      <c r="C1081" s="660" t="s">
        <v>701</v>
      </c>
      <c r="D1081" s="575">
        <v>1</v>
      </c>
      <c r="E1081" s="651">
        <v>2008</v>
      </c>
      <c r="F1081" s="1074">
        <v>105.506</v>
      </c>
      <c r="G1081" s="784">
        <f t="shared" si="35"/>
        <v>105.506</v>
      </c>
      <c r="H1081" s="1075">
        <v>100</v>
      </c>
      <c r="I1081" s="784">
        <f t="shared" si="36"/>
        <v>0</v>
      </c>
      <c r="J1081" s="635"/>
      <c r="K1081" s="693"/>
      <c r="L1081" s="693"/>
      <c r="M1081" s="635"/>
      <c r="N1081" s="693"/>
      <c r="O1081" s="693"/>
      <c r="P1081" s="1841"/>
      <c r="Q1081" s="773"/>
      <c r="R1081" s="773"/>
      <c r="S1081" s="773"/>
      <c r="T1081" s="773"/>
      <c r="U1081" s="773"/>
      <c r="V1081" s="773"/>
      <c r="W1081" s="773"/>
      <c r="X1081" s="773"/>
      <c r="Y1081" s="773"/>
      <c r="Z1081" s="773"/>
      <c r="AA1081" s="773"/>
      <c r="AB1081" s="773"/>
      <c r="AC1081" s="773"/>
      <c r="AD1081" s="773"/>
      <c r="AE1081" s="773"/>
      <c r="AF1081" s="773"/>
      <c r="AG1081" s="773"/>
      <c r="AH1081" s="773"/>
      <c r="AI1081" s="773"/>
      <c r="AJ1081" s="773"/>
      <c r="AK1081" s="773"/>
      <c r="AL1081" s="773"/>
      <c r="AM1081" s="773"/>
      <c r="AN1081" s="773"/>
      <c r="AO1081" s="773"/>
      <c r="AP1081" s="773"/>
      <c r="AQ1081" s="773"/>
      <c r="AR1081" s="773"/>
      <c r="AS1081" s="773"/>
      <c r="AT1081" s="773"/>
      <c r="AU1081" s="773"/>
      <c r="AV1081" s="773"/>
      <c r="AW1081" s="773"/>
      <c r="AX1081" s="773"/>
      <c r="AY1081" s="773"/>
      <c r="AZ1081" s="773"/>
      <c r="BA1081" s="773"/>
      <c r="BB1081" s="773"/>
      <c r="BC1081" s="773"/>
      <c r="BD1081" s="773"/>
      <c r="BE1081" s="773"/>
      <c r="BF1081" s="773"/>
      <c r="BG1081" s="773"/>
      <c r="BH1081" s="773"/>
      <c r="BI1081" s="773"/>
      <c r="BJ1081" s="773"/>
      <c r="BK1081" s="773"/>
      <c r="BL1081" s="773"/>
      <c r="BM1081" s="773"/>
      <c r="BN1081" s="773"/>
      <c r="BO1081" s="773"/>
      <c r="BP1081" s="773"/>
      <c r="BQ1081" s="773"/>
      <c r="BR1081" s="773"/>
      <c r="BS1081" s="773"/>
      <c r="BT1081" s="773"/>
      <c r="BU1081" s="773"/>
      <c r="BV1081" s="773"/>
      <c r="BW1081" s="773"/>
      <c r="BX1081" s="773"/>
      <c r="BY1081" s="773"/>
      <c r="BZ1081" s="773"/>
      <c r="CA1081" s="773"/>
      <c r="CB1081" s="773"/>
      <c r="CC1081" s="773"/>
      <c r="CD1081" s="773"/>
      <c r="CE1081" s="773"/>
      <c r="CF1081" s="773"/>
      <c r="CG1081" s="773"/>
      <c r="CH1081" s="773"/>
      <c r="CI1081" s="773"/>
      <c r="CJ1081" s="773"/>
      <c r="CK1081" s="773"/>
      <c r="CL1081" s="773"/>
      <c r="CM1081" s="773"/>
      <c r="CN1081" s="773"/>
      <c r="CO1081" s="773"/>
      <c r="CP1081" s="773"/>
      <c r="CQ1081" s="773"/>
      <c r="CR1081" s="773"/>
      <c r="CS1081" s="773"/>
      <c r="CT1081" s="773"/>
      <c r="CU1081" s="773"/>
      <c r="CV1081" s="773"/>
      <c r="CW1081" s="773"/>
      <c r="CX1081" s="773"/>
      <c r="CY1081" s="773"/>
      <c r="CZ1081" s="773"/>
      <c r="DA1081" s="773"/>
      <c r="DB1081" s="773"/>
      <c r="DC1081" s="773"/>
      <c r="DD1081" s="773"/>
      <c r="DE1081" s="773"/>
      <c r="DF1081" s="773"/>
      <c r="DG1081" s="773"/>
      <c r="DH1081" s="773"/>
      <c r="DI1081" s="773"/>
      <c r="DJ1081" s="773"/>
      <c r="DK1081" s="773"/>
      <c r="DL1081" s="773"/>
      <c r="DM1081" s="773"/>
      <c r="DN1081" s="773"/>
      <c r="DO1081" s="773"/>
      <c r="DP1081" s="773"/>
      <c r="DQ1081" s="773"/>
      <c r="DR1081" s="773"/>
      <c r="DS1081" s="773"/>
      <c r="DT1081" s="773"/>
      <c r="DU1081" s="773"/>
      <c r="DV1081" s="773"/>
      <c r="DW1081" s="773"/>
      <c r="DX1081" s="773"/>
      <c r="DY1081" s="773"/>
      <c r="DZ1081" s="773"/>
      <c r="EA1081" s="773"/>
      <c r="EB1081" s="773"/>
      <c r="EC1081" s="773"/>
      <c r="ED1081" s="773"/>
      <c r="EE1081" s="773"/>
      <c r="EF1081" s="773"/>
      <c r="EG1081" s="773"/>
      <c r="EH1081" s="773"/>
      <c r="EI1081" s="773"/>
      <c r="EJ1081" s="773"/>
      <c r="EK1081" s="773"/>
      <c r="EL1081" s="773"/>
      <c r="EM1081" s="773"/>
      <c r="EN1081" s="773"/>
      <c r="EO1081" s="773"/>
      <c r="EP1081" s="773"/>
      <c r="EQ1081" s="773"/>
      <c r="ER1081" s="773"/>
      <c r="ES1081" s="773"/>
      <c r="ET1081" s="773"/>
      <c r="EU1081" s="773"/>
      <c r="EV1081" s="773"/>
      <c r="EW1081" s="773"/>
      <c r="EX1081" s="773"/>
      <c r="EY1081" s="773"/>
      <c r="EZ1081" s="773"/>
      <c r="FA1081" s="773"/>
      <c r="FB1081" s="773"/>
      <c r="FC1081" s="773"/>
      <c r="FD1081" s="773"/>
      <c r="FE1081" s="773"/>
      <c r="FF1081" s="773"/>
      <c r="FG1081" s="773"/>
      <c r="FH1081" s="773"/>
      <c r="FI1081" s="773"/>
      <c r="FJ1081" s="773"/>
      <c r="FK1081" s="773"/>
      <c r="FL1081" s="773"/>
      <c r="FM1081" s="773"/>
      <c r="FN1081" s="773"/>
      <c r="FO1081" s="773"/>
      <c r="FP1081" s="773"/>
      <c r="FQ1081" s="773"/>
      <c r="FR1081" s="773"/>
      <c r="FS1081" s="773"/>
      <c r="FT1081" s="773"/>
      <c r="FU1081" s="773"/>
      <c r="FV1081" s="773"/>
      <c r="FW1081" s="773"/>
      <c r="FX1081" s="773"/>
      <c r="FY1081" s="773"/>
      <c r="FZ1081" s="773"/>
      <c r="GA1081" s="773"/>
      <c r="GB1081" s="773"/>
      <c r="GC1081" s="773"/>
      <c r="GD1081" s="773"/>
      <c r="GE1081" s="773"/>
      <c r="GF1081" s="773"/>
      <c r="GG1081" s="773"/>
      <c r="GH1081" s="773"/>
      <c r="GI1081" s="773"/>
      <c r="GJ1081" s="773"/>
      <c r="GK1081" s="773"/>
      <c r="GL1081" s="773"/>
      <c r="GM1081" s="773"/>
      <c r="GN1081" s="773"/>
      <c r="GO1081" s="773"/>
      <c r="GP1081" s="773"/>
      <c r="GQ1081" s="773"/>
      <c r="GR1081" s="773"/>
      <c r="GS1081" s="773"/>
      <c r="GT1081" s="773"/>
      <c r="GU1081" s="773"/>
      <c r="GV1081" s="773"/>
      <c r="GW1081" s="773"/>
      <c r="GX1081" s="773"/>
      <c r="GY1081" s="773"/>
      <c r="GZ1081" s="773"/>
      <c r="HA1081" s="773"/>
      <c r="HB1081" s="773"/>
      <c r="HC1081" s="773"/>
      <c r="HD1081" s="773"/>
      <c r="HE1081" s="773"/>
      <c r="HF1081" s="773"/>
      <c r="HG1081" s="773"/>
      <c r="HH1081" s="773"/>
      <c r="HI1081" s="773"/>
      <c r="HJ1081" s="773"/>
      <c r="HK1081" s="773"/>
      <c r="HL1081" s="773"/>
      <c r="HM1081" s="773"/>
      <c r="HN1081" s="773"/>
      <c r="HO1081" s="773"/>
      <c r="HP1081" s="773"/>
      <c r="HQ1081" s="773"/>
      <c r="HR1081" s="773"/>
      <c r="HS1081" s="773"/>
      <c r="HT1081" s="773"/>
      <c r="HU1081" s="773"/>
      <c r="HV1081" s="773"/>
      <c r="HW1081" s="773"/>
      <c r="HX1081" s="773"/>
      <c r="HY1081" s="773"/>
      <c r="HZ1081" s="773"/>
      <c r="IA1081" s="773"/>
      <c r="IB1081" s="773"/>
      <c r="IC1081" s="773"/>
      <c r="ID1081" s="773"/>
      <c r="IE1081" s="773"/>
      <c r="IF1081" s="773"/>
      <c r="IG1081" s="773"/>
      <c r="IH1081" s="773"/>
      <c r="II1081" s="773"/>
      <c r="IJ1081" s="773"/>
      <c r="IK1081" s="773"/>
      <c r="IL1081" s="773"/>
      <c r="IM1081" s="773"/>
      <c r="IN1081" s="773"/>
      <c r="IO1081" s="773"/>
      <c r="IP1081" s="773"/>
      <c r="IQ1081" s="773"/>
      <c r="IR1081" s="773"/>
    </row>
    <row r="1082" spans="1:252" ht="13.5" x14ac:dyDescent="0.2">
      <c r="A1082" s="606">
        <v>151</v>
      </c>
      <c r="B1082" s="637" t="s">
        <v>2154</v>
      </c>
      <c r="C1082" s="660" t="s">
        <v>701</v>
      </c>
      <c r="D1082" s="575">
        <v>12</v>
      </c>
      <c r="E1082" s="651">
        <v>2012</v>
      </c>
      <c r="F1082" s="1074">
        <v>1007.8122000000001</v>
      </c>
      <c r="G1082" s="784">
        <f t="shared" si="35"/>
        <v>1007.8122000000001</v>
      </c>
      <c r="H1082" s="1075">
        <v>100</v>
      </c>
      <c r="I1082" s="784">
        <f t="shared" si="36"/>
        <v>0</v>
      </c>
      <c r="J1082" s="635"/>
      <c r="K1082" s="693"/>
      <c r="L1082" s="693"/>
      <c r="M1082" s="635"/>
      <c r="N1082" s="693"/>
      <c r="O1082" s="693"/>
      <c r="P1082" s="1841"/>
      <c r="Q1082" s="773"/>
      <c r="R1082" s="773"/>
      <c r="S1082" s="773"/>
      <c r="T1082" s="773"/>
      <c r="U1082" s="773"/>
      <c r="V1082" s="773"/>
      <c r="W1082" s="773"/>
      <c r="X1082" s="773"/>
      <c r="Y1082" s="773"/>
      <c r="Z1082" s="773"/>
      <c r="AA1082" s="773"/>
      <c r="AB1082" s="773"/>
      <c r="AC1082" s="773"/>
      <c r="AD1082" s="773"/>
      <c r="AE1082" s="773"/>
      <c r="AF1082" s="773"/>
      <c r="AG1082" s="773"/>
      <c r="AH1082" s="773"/>
      <c r="AI1082" s="773"/>
      <c r="AJ1082" s="773"/>
      <c r="AK1082" s="773"/>
      <c r="AL1082" s="773"/>
      <c r="AM1082" s="773"/>
      <c r="AN1082" s="773"/>
      <c r="AO1082" s="773"/>
      <c r="AP1082" s="773"/>
      <c r="AQ1082" s="773"/>
      <c r="AR1082" s="773"/>
      <c r="AS1082" s="773"/>
      <c r="AT1082" s="773"/>
      <c r="AU1082" s="773"/>
      <c r="AV1082" s="773"/>
      <c r="AW1082" s="773"/>
      <c r="AX1082" s="773"/>
      <c r="AY1082" s="773"/>
      <c r="AZ1082" s="773"/>
      <c r="BA1082" s="773"/>
      <c r="BB1082" s="773"/>
      <c r="BC1082" s="773"/>
      <c r="BD1082" s="773"/>
      <c r="BE1082" s="773"/>
      <c r="BF1082" s="773"/>
      <c r="BG1082" s="773"/>
      <c r="BH1082" s="773"/>
      <c r="BI1082" s="773"/>
      <c r="BJ1082" s="773"/>
      <c r="BK1082" s="773"/>
      <c r="BL1082" s="773"/>
      <c r="BM1082" s="773"/>
      <c r="BN1082" s="773"/>
      <c r="BO1082" s="773"/>
      <c r="BP1082" s="773"/>
      <c r="BQ1082" s="773"/>
      <c r="BR1082" s="773"/>
      <c r="BS1082" s="773"/>
      <c r="BT1082" s="773"/>
      <c r="BU1082" s="773"/>
      <c r="BV1082" s="773"/>
      <c r="BW1082" s="773"/>
      <c r="BX1082" s="773"/>
      <c r="BY1082" s="773"/>
      <c r="BZ1082" s="773"/>
      <c r="CA1082" s="773"/>
      <c r="CB1082" s="773"/>
      <c r="CC1082" s="773"/>
      <c r="CD1082" s="773"/>
      <c r="CE1082" s="773"/>
      <c r="CF1082" s="773"/>
      <c r="CG1082" s="773"/>
      <c r="CH1082" s="773"/>
      <c r="CI1082" s="773"/>
      <c r="CJ1082" s="773"/>
      <c r="CK1082" s="773"/>
      <c r="CL1082" s="773"/>
      <c r="CM1082" s="773"/>
      <c r="CN1082" s="773"/>
      <c r="CO1082" s="773"/>
      <c r="CP1082" s="773"/>
      <c r="CQ1082" s="773"/>
      <c r="CR1082" s="773"/>
      <c r="CS1082" s="773"/>
      <c r="CT1082" s="773"/>
      <c r="CU1082" s="773"/>
      <c r="CV1082" s="773"/>
      <c r="CW1082" s="773"/>
      <c r="CX1082" s="773"/>
      <c r="CY1082" s="773"/>
      <c r="CZ1082" s="773"/>
      <c r="DA1082" s="773"/>
      <c r="DB1082" s="773"/>
      <c r="DC1082" s="773"/>
      <c r="DD1082" s="773"/>
      <c r="DE1082" s="773"/>
      <c r="DF1082" s="773"/>
      <c r="DG1082" s="773"/>
      <c r="DH1082" s="773"/>
      <c r="DI1082" s="773"/>
      <c r="DJ1082" s="773"/>
      <c r="DK1082" s="773"/>
      <c r="DL1082" s="773"/>
      <c r="DM1082" s="773"/>
      <c r="DN1082" s="773"/>
      <c r="DO1082" s="773"/>
      <c r="DP1082" s="773"/>
      <c r="DQ1082" s="773"/>
      <c r="DR1082" s="773"/>
      <c r="DS1082" s="773"/>
      <c r="DT1082" s="773"/>
      <c r="DU1082" s="773"/>
      <c r="DV1082" s="773"/>
      <c r="DW1082" s="773"/>
      <c r="DX1082" s="773"/>
      <c r="DY1082" s="773"/>
      <c r="DZ1082" s="773"/>
      <c r="EA1082" s="773"/>
      <c r="EB1082" s="773"/>
      <c r="EC1082" s="773"/>
      <c r="ED1082" s="773"/>
      <c r="EE1082" s="773"/>
      <c r="EF1082" s="773"/>
      <c r="EG1082" s="773"/>
      <c r="EH1082" s="773"/>
      <c r="EI1082" s="773"/>
      <c r="EJ1082" s="773"/>
      <c r="EK1082" s="773"/>
      <c r="EL1082" s="773"/>
      <c r="EM1082" s="773"/>
      <c r="EN1082" s="773"/>
      <c r="EO1082" s="773"/>
      <c r="EP1082" s="773"/>
      <c r="EQ1082" s="773"/>
      <c r="ER1082" s="773"/>
      <c r="ES1082" s="773"/>
      <c r="ET1082" s="773"/>
      <c r="EU1082" s="773"/>
      <c r="EV1082" s="773"/>
      <c r="EW1082" s="773"/>
      <c r="EX1082" s="773"/>
      <c r="EY1082" s="773"/>
      <c r="EZ1082" s="773"/>
      <c r="FA1082" s="773"/>
      <c r="FB1082" s="773"/>
      <c r="FC1082" s="773"/>
      <c r="FD1082" s="773"/>
      <c r="FE1082" s="773"/>
      <c r="FF1082" s="773"/>
      <c r="FG1082" s="773"/>
      <c r="FH1082" s="773"/>
      <c r="FI1082" s="773"/>
      <c r="FJ1082" s="773"/>
      <c r="FK1082" s="773"/>
      <c r="FL1082" s="773"/>
      <c r="FM1082" s="773"/>
      <c r="FN1082" s="773"/>
      <c r="FO1082" s="773"/>
      <c r="FP1082" s="773"/>
      <c r="FQ1082" s="773"/>
      <c r="FR1082" s="773"/>
      <c r="FS1082" s="773"/>
      <c r="FT1082" s="773"/>
      <c r="FU1082" s="773"/>
      <c r="FV1082" s="773"/>
      <c r="FW1082" s="773"/>
      <c r="FX1082" s="773"/>
      <c r="FY1082" s="773"/>
      <c r="FZ1082" s="773"/>
      <c r="GA1082" s="773"/>
      <c r="GB1082" s="773"/>
      <c r="GC1082" s="773"/>
      <c r="GD1082" s="773"/>
      <c r="GE1082" s="773"/>
      <c r="GF1082" s="773"/>
      <c r="GG1082" s="773"/>
      <c r="GH1082" s="773"/>
      <c r="GI1082" s="773"/>
      <c r="GJ1082" s="773"/>
      <c r="GK1082" s="773"/>
      <c r="GL1082" s="773"/>
      <c r="GM1082" s="773"/>
      <c r="GN1082" s="773"/>
      <c r="GO1082" s="773"/>
      <c r="GP1082" s="773"/>
      <c r="GQ1082" s="773"/>
      <c r="GR1082" s="773"/>
      <c r="GS1082" s="773"/>
      <c r="GT1082" s="773"/>
      <c r="GU1082" s="773"/>
      <c r="GV1082" s="773"/>
      <c r="GW1082" s="773"/>
      <c r="GX1082" s="773"/>
      <c r="GY1082" s="773"/>
      <c r="GZ1082" s="773"/>
      <c r="HA1082" s="773"/>
      <c r="HB1082" s="773"/>
      <c r="HC1082" s="773"/>
      <c r="HD1082" s="773"/>
      <c r="HE1082" s="773"/>
      <c r="HF1082" s="773"/>
      <c r="HG1082" s="773"/>
      <c r="HH1082" s="773"/>
      <c r="HI1082" s="773"/>
      <c r="HJ1082" s="773"/>
      <c r="HK1082" s="773"/>
      <c r="HL1082" s="773"/>
      <c r="HM1082" s="773"/>
      <c r="HN1082" s="773"/>
      <c r="HO1082" s="773"/>
      <c r="HP1082" s="773"/>
      <c r="HQ1082" s="773"/>
      <c r="HR1082" s="773"/>
      <c r="HS1082" s="773"/>
      <c r="HT1082" s="773"/>
      <c r="HU1082" s="773"/>
      <c r="HV1082" s="773"/>
      <c r="HW1082" s="773"/>
      <c r="HX1082" s="773"/>
      <c r="HY1082" s="773"/>
      <c r="HZ1082" s="773"/>
      <c r="IA1082" s="773"/>
      <c r="IB1082" s="773"/>
      <c r="IC1082" s="773"/>
      <c r="ID1082" s="773"/>
      <c r="IE1082" s="773"/>
      <c r="IF1082" s="773"/>
      <c r="IG1082" s="773"/>
      <c r="IH1082" s="773"/>
      <c r="II1082" s="773"/>
      <c r="IJ1082" s="773"/>
      <c r="IK1082" s="773"/>
      <c r="IL1082" s="773"/>
      <c r="IM1082" s="773"/>
      <c r="IN1082" s="773"/>
      <c r="IO1082" s="773"/>
      <c r="IP1082" s="773"/>
      <c r="IQ1082" s="773"/>
      <c r="IR1082" s="773"/>
    </row>
    <row r="1083" spans="1:252" ht="13.5" x14ac:dyDescent="0.2">
      <c r="A1083" s="606">
        <v>152</v>
      </c>
      <c r="B1083" s="637" t="s">
        <v>2155</v>
      </c>
      <c r="C1083" s="660" t="s">
        <v>701</v>
      </c>
      <c r="D1083" s="575">
        <v>1</v>
      </c>
      <c r="E1083" s="651">
        <v>2012</v>
      </c>
      <c r="F1083" s="1074">
        <v>83.984350000000006</v>
      </c>
      <c r="G1083" s="784">
        <f t="shared" si="35"/>
        <v>83.984350000000006</v>
      </c>
      <c r="H1083" s="1075">
        <v>100</v>
      </c>
      <c r="I1083" s="784">
        <f t="shared" si="36"/>
        <v>0</v>
      </c>
      <c r="J1083" s="635"/>
      <c r="K1083" s="693"/>
      <c r="L1083" s="693"/>
      <c r="M1083" s="635"/>
      <c r="N1083" s="693"/>
      <c r="O1083" s="693"/>
      <c r="P1083" s="1841"/>
      <c r="Q1083" s="773"/>
      <c r="R1083" s="773"/>
      <c r="S1083" s="773"/>
      <c r="T1083" s="773"/>
      <c r="U1083" s="773"/>
      <c r="V1083" s="773"/>
      <c r="W1083" s="773"/>
      <c r="X1083" s="773"/>
      <c r="Y1083" s="773"/>
      <c r="Z1083" s="773"/>
      <c r="AA1083" s="773"/>
      <c r="AB1083" s="773"/>
      <c r="AC1083" s="773"/>
      <c r="AD1083" s="773"/>
      <c r="AE1083" s="773"/>
      <c r="AF1083" s="773"/>
      <c r="AG1083" s="773"/>
      <c r="AH1083" s="773"/>
      <c r="AI1083" s="773"/>
      <c r="AJ1083" s="773"/>
      <c r="AK1083" s="773"/>
      <c r="AL1083" s="773"/>
      <c r="AM1083" s="773"/>
      <c r="AN1083" s="773"/>
      <c r="AO1083" s="773"/>
      <c r="AP1083" s="773"/>
      <c r="AQ1083" s="773"/>
      <c r="AR1083" s="773"/>
      <c r="AS1083" s="773"/>
      <c r="AT1083" s="773"/>
      <c r="AU1083" s="773"/>
      <c r="AV1083" s="773"/>
      <c r="AW1083" s="773"/>
      <c r="AX1083" s="773"/>
      <c r="AY1083" s="773"/>
      <c r="AZ1083" s="773"/>
      <c r="BA1083" s="773"/>
      <c r="BB1083" s="773"/>
      <c r="BC1083" s="773"/>
      <c r="BD1083" s="773"/>
      <c r="BE1083" s="773"/>
      <c r="BF1083" s="773"/>
      <c r="BG1083" s="773"/>
      <c r="BH1083" s="773"/>
      <c r="BI1083" s="773"/>
      <c r="BJ1083" s="773"/>
      <c r="BK1083" s="773"/>
      <c r="BL1083" s="773"/>
      <c r="BM1083" s="773"/>
      <c r="BN1083" s="773"/>
      <c r="BO1083" s="773"/>
      <c r="BP1083" s="773"/>
      <c r="BQ1083" s="773"/>
      <c r="BR1083" s="773"/>
      <c r="BS1083" s="773"/>
      <c r="BT1083" s="773"/>
      <c r="BU1083" s="773"/>
      <c r="BV1083" s="773"/>
      <c r="BW1083" s="773"/>
      <c r="BX1083" s="773"/>
      <c r="BY1083" s="773"/>
      <c r="BZ1083" s="773"/>
      <c r="CA1083" s="773"/>
      <c r="CB1083" s="773"/>
      <c r="CC1083" s="773"/>
      <c r="CD1083" s="773"/>
      <c r="CE1083" s="773"/>
      <c r="CF1083" s="773"/>
      <c r="CG1083" s="773"/>
      <c r="CH1083" s="773"/>
      <c r="CI1083" s="773"/>
      <c r="CJ1083" s="773"/>
      <c r="CK1083" s="773"/>
      <c r="CL1083" s="773"/>
      <c r="CM1083" s="773"/>
      <c r="CN1083" s="773"/>
      <c r="CO1083" s="773"/>
      <c r="CP1083" s="773"/>
      <c r="CQ1083" s="773"/>
      <c r="CR1083" s="773"/>
      <c r="CS1083" s="773"/>
      <c r="CT1083" s="773"/>
      <c r="CU1083" s="773"/>
      <c r="CV1083" s="773"/>
      <c r="CW1083" s="773"/>
      <c r="CX1083" s="773"/>
      <c r="CY1083" s="773"/>
      <c r="CZ1083" s="773"/>
      <c r="DA1083" s="773"/>
      <c r="DB1083" s="773"/>
      <c r="DC1083" s="773"/>
      <c r="DD1083" s="773"/>
      <c r="DE1083" s="773"/>
      <c r="DF1083" s="773"/>
      <c r="DG1083" s="773"/>
      <c r="DH1083" s="773"/>
      <c r="DI1083" s="773"/>
      <c r="DJ1083" s="773"/>
      <c r="DK1083" s="773"/>
      <c r="DL1083" s="773"/>
      <c r="DM1083" s="773"/>
      <c r="DN1083" s="773"/>
      <c r="DO1083" s="773"/>
      <c r="DP1083" s="773"/>
      <c r="DQ1083" s="773"/>
      <c r="DR1083" s="773"/>
      <c r="DS1083" s="773"/>
      <c r="DT1083" s="773"/>
      <c r="DU1083" s="773"/>
      <c r="DV1083" s="773"/>
      <c r="DW1083" s="773"/>
      <c r="DX1083" s="773"/>
      <c r="DY1083" s="773"/>
      <c r="DZ1083" s="773"/>
      <c r="EA1083" s="773"/>
      <c r="EB1083" s="773"/>
      <c r="EC1083" s="773"/>
      <c r="ED1083" s="773"/>
      <c r="EE1083" s="773"/>
      <c r="EF1083" s="773"/>
      <c r="EG1083" s="773"/>
      <c r="EH1083" s="773"/>
      <c r="EI1083" s="773"/>
      <c r="EJ1083" s="773"/>
      <c r="EK1083" s="773"/>
      <c r="EL1083" s="773"/>
      <c r="EM1083" s="773"/>
      <c r="EN1083" s="773"/>
      <c r="EO1083" s="773"/>
      <c r="EP1083" s="773"/>
      <c r="EQ1083" s="773"/>
      <c r="ER1083" s="773"/>
      <c r="ES1083" s="773"/>
      <c r="ET1083" s="773"/>
      <c r="EU1083" s="773"/>
      <c r="EV1083" s="773"/>
      <c r="EW1083" s="773"/>
      <c r="EX1083" s="773"/>
      <c r="EY1083" s="773"/>
      <c r="EZ1083" s="773"/>
      <c r="FA1083" s="773"/>
      <c r="FB1083" s="773"/>
      <c r="FC1083" s="773"/>
      <c r="FD1083" s="773"/>
      <c r="FE1083" s="773"/>
      <c r="FF1083" s="773"/>
      <c r="FG1083" s="773"/>
      <c r="FH1083" s="773"/>
      <c r="FI1083" s="773"/>
      <c r="FJ1083" s="773"/>
      <c r="FK1083" s="773"/>
      <c r="FL1083" s="773"/>
      <c r="FM1083" s="773"/>
      <c r="FN1083" s="773"/>
      <c r="FO1083" s="773"/>
      <c r="FP1083" s="773"/>
      <c r="FQ1083" s="773"/>
      <c r="FR1083" s="773"/>
      <c r="FS1083" s="773"/>
      <c r="FT1083" s="773"/>
      <c r="FU1083" s="773"/>
      <c r="FV1083" s="773"/>
      <c r="FW1083" s="773"/>
      <c r="FX1083" s="773"/>
      <c r="FY1083" s="773"/>
      <c r="FZ1083" s="773"/>
      <c r="GA1083" s="773"/>
      <c r="GB1083" s="773"/>
      <c r="GC1083" s="773"/>
      <c r="GD1083" s="773"/>
      <c r="GE1083" s="773"/>
      <c r="GF1083" s="773"/>
      <c r="GG1083" s="773"/>
      <c r="GH1083" s="773"/>
      <c r="GI1083" s="773"/>
      <c r="GJ1083" s="773"/>
      <c r="GK1083" s="773"/>
      <c r="GL1083" s="773"/>
      <c r="GM1083" s="773"/>
      <c r="GN1083" s="773"/>
      <c r="GO1083" s="773"/>
      <c r="GP1083" s="773"/>
      <c r="GQ1083" s="773"/>
      <c r="GR1083" s="773"/>
      <c r="GS1083" s="773"/>
      <c r="GT1083" s="773"/>
      <c r="GU1083" s="773"/>
      <c r="GV1083" s="773"/>
      <c r="GW1083" s="773"/>
      <c r="GX1083" s="773"/>
      <c r="GY1083" s="773"/>
      <c r="GZ1083" s="773"/>
      <c r="HA1083" s="773"/>
      <c r="HB1083" s="773"/>
      <c r="HC1083" s="773"/>
      <c r="HD1083" s="773"/>
      <c r="HE1083" s="773"/>
      <c r="HF1083" s="773"/>
      <c r="HG1083" s="773"/>
      <c r="HH1083" s="773"/>
      <c r="HI1083" s="773"/>
      <c r="HJ1083" s="773"/>
      <c r="HK1083" s="773"/>
      <c r="HL1083" s="773"/>
      <c r="HM1083" s="773"/>
      <c r="HN1083" s="773"/>
      <c r="HO1083" s="773"/>
      <c r="HP1083" s="773"/>
      <c r="HQ1083" s="773"/>
      <c r="HR1083" s="773"/>
      <c r="HS1083" s="773"/>
      <c r="HT1083" s="773"/>
      <c r="HU1083" s="773"/>
      <c r="HV1083" s="773"/>
      <c r="HW1083" s="773"/>
      <c r="HX1083" s="773"/>
      <c r="HY1083" s="773"/>
      <c r="HZ1083" s="773"/>
      <c r="IA1083" s="773"/>
      <c r="IB1083" s="773"/>
      <c r="IC1083" s="773"/>
      <c r="ID1083" s="773"/>
      <c r="IE1083" s="773"/>
      <c r="IF1083" s="773"/>
      <c r="IG1083" s="773"/>
      <c r="IH1083" s="773"/>
      <c r="II1083" s="773"/>
      <c r="IJ1083" s="773"/>
      <c r="IK1083" s="773"/>
      <c r="IL1083" s="773"/>
      <c r="IM1083" s="773"/>
      <c r="IN1083" s="773"/>
      <c r="IO1083" s="773"/>
      <c r="IP1083" s="773"/>
      <c r="IQ1083" s="773"/>
      <c r="IR1083" s="773"/>
    </row>
    <row r="1084" spans="1:252" ht="13.5" x14ac:dyDescent="0.2">
      <c r="A1084" s="606">
        <v>153</v>
      </c>
      <c r="B1084" s="637" t="s">
        <v>2156</v>
      </c>
      <c r="C1084" s="660" t="s">
        <v>701</v>
      </c>
      <c r="D1084" s="575">
        <v>2</v>
      </c>
      <c r="E1084" s="651">
        <v>2008</v>
      </c>
      <c r="F1084" s="1074">
        <v>451.54508000000004</v>
      </c>
      <c r="G1084" s="784">
        <f t="shared" si="35"/>
        <v>451.54508000000004</v>
      </c>
      <c r="H1084" s="1075">
        <v>100</v>
      </c>
      <c r="I1084" s="784">
        <f t="shared" si="36"/>
        <v>0</v>
      </c>
      <c r="J1084" s="635"/>
      <c r="K1084" s="693"/>
      <c r="L1084" s="693"/>
      <c r="M1084" s="635"/>
      <c r="N1084" s="693"/>
      <c r="O1084" s="693"/>
      <c r="P1084" s="1841"/>
      <c r="Q1084" s="773"/>
      <c r="R1084" s="773"/>
      <c r="S1084" s="773"/>
      <c r="T1084" s="773"/>
      <c r="U1084" s="773"/>
      <c r="V1084" s="773"/>
      <c r="W1084" s="773"/>
      <c r="X1084" s="773"/>
      <c r="Y1084" s="773"/>
      <c r="Z1084" s="773"/>
      <c r="AA1084" s="773"/>
      <c r="AB1084" s="773"/>
      <c r="AC1084" s="773"/>
      <c r="AD1084" s="773"/>
      <c r="AE1084" s="773"/>
      <c r="AF1084" s="773"/>
      <c r="AG1084" s="773"/>
      <c r="AH1084" s="773"/>
      <c r="AI1084" s="773"/>
      <c r="AJ1084" s="773"/>
      <c r="AK1084" s="773"/>
      <c r="AL1084" s="773"/>
      <c r="AM1084" s="773"/>
      <c r="AN1084" s="773"/>
      <c r="AO1084" s="773"/>
      <c r="AP1084" s="773"/>
      <c r="AQ1084" s="773"/>
      <c r="AR1084" s="773"/>
      <c r="AS1084" s="773"/>
      <c r="AT1084" s="773"/>
      <c r="AU1084" s="773"/>
      <c r="AV1084" s="773"/>
      <c r="AW1084" s="773"/>
      <c r="AX1084" s="773"/>
      <c r="AY1084" s="773"/>
      <c r="AZ1084" s="773"/>
      <c r="BA1084" s="773"/>
      <c r="BB1084" s="773"/>
      <c r="BC1084" s="773"/>
      <c r="BD1084" s="773"/>
      <c r="BE1084" s="773"/>
      <c r="BF1084" s="773"/>
      <c r="BG1084" s="773"/>
      <c r="BH1084" s="773"/>
      <c r="BI1084" s="773"/>
      <c r="BJ1084" s="773"/>
      <c r="BK1084" s="773"/>
      <c r="BL1084" s="773"/>
      <c r="BM1084" s="773"/>
      <c r="BN1084" s="773"/>
      <c r="BO1084" s="773"/>
      <c r="BP1084" s="773"/>
      <c r="BQ1084" s="773"/>
      <c r="BR1084" s="773"/>
      <c r="BS1084" s="773"/>
      <c r="BT1084" s="773"/>
      <c r="BU1084" s="773"/>
      <c r="BV1084" s="773"/>
      <c r="BW1084" s="773"/>
      <c r="BX1084" s="773"/>
      <c r="BY1084" s="773"/>
      <c r="BZ1084" s="773"/>
      <c r="CA1084" s="773"/>
      <c r="CB1084" s="773"/>
      <c r="CC1084" s="773"/>
      <c r="CD1084" s="773"/>
      <c r="CE1084" s="773"/>
      <c r="CF1084" s="773"/>
      <c r="CG1084" s="773"/>
      <c r="CH1084" s="773"/>
      <c r="CI1084" s="773"/>
      <c r="CJ1084" s="773"/>
      <c r="CK1084" s="773"/>
      <c r="CL1084" s="773"/>
      <c r="CM1084" s="773"/>
      <c r="CN1084" s="773"/>
      <c r="CO1084" s="773"/>
      <c r="CP1084" s="773"/>
      <c r="CQ1084" s="773"/>
      <c r="CR1084" s="773"/>
      <c r="CS1084" s="773"/>
      <c r="CT1084" s="773"/>
      <c r="CU1084" s="773"/>
      <c r="CV1084" s="773"/>
      <c r="CW1084" s="773"/>
      <c r="CX1084" s="773"/>
      <c r="CY1084" s="773"/>
      <c r="CZ1084" s="773"/>
      <c r="DA1084" s="773"/>
      <c r="DB1084" s="773"/>
      <c r="DC1084" s="773"/>
      <c r="DD1084" s="773"/>
      <c r="DE1084" s="773"/>
      <c r="DF1084" s="773"/>
      <c r="DG1084" s="773"/>
      <c r="DH1084" s="773"/>
      <c r="DI1084" s="773"/>
      <c r="DJ1084" s="773"/>
      <c r="DK1084" s="773"/>
      <c r="DL1084" s="773"/>
      <c r="DM1084" s="773"/>
      <c r="DN1084" s="773"/>
      <c r="DO1084" s="773"/>
      <c r="DP1084" s="773"/>
      <c r="DQ1084" s="773"/>
      <c r="DR1084" s="773"/>
      <c r="DS1084" s="773"/>
      <c r="DT1084" s="773"/>
      <c r="DU1084" s="773"/>
      <c r="DV1084" s="773"/>
      <c r="DW1084" s="773"/>
      <c r="DX1084" s="773"/>
      <c r="DY1084" s="773"/>
      <c r="DZ1084" s="773"/>
      <c r="EA1084" s="773"/>
      <c r="EB1084" s="773"/>
      <c r="EC1084" s="773"/>
      <c r="ED1084" s="773"/>
      <c r="EE1084" s="773"/>
      <c r="EF1084" s="773"/>
      <c r="EG1084" s="773"/>
      <c r="EH1084" s="773"/>
      <c r="EI1084" s="773"/>
      <c r="EJ1084" s="773"/>
      <c r="EK1084" s="773"/>
      <c r="EL1084" s="773"/>
      <c r="EM1084" s="773"/>
      <c r="EN1084" s="773"/>
      <c r="EO1084" s="773"/>
      <c r="EP1084" s="773"/>
      <c r="EQ1084" s="773"/>
      <c r="ER1084" s="773"/>
      <c r="ES1084" s="773"/>
      <c r="ET1084" s="773"/>
      <c r="EU1084" s="773"/>
      <c r="EV1084" s="773"/>
      <c r="EW1084" s="773"/>
      <c r="EX1084" s="773"/>
      <c r="EY1084" s="773"/>
      <c r="EZ1084" s="773"/>
      <c r="FA1084" s="773"/>
      <c r="FB1084" s="773"/>
      <c r="FC1084" s="773"/>
      <c r="FD1084" s="773"/>
      <c r="FE1084" s="773"/>
      <c r="FF1084" s="773"/>
      <c r="FG1084" s="773"/>
      <c r="FH1084" s="773"/>
      <c r="FI1084" s="773"/>
      <c r="FJ1084" s="773"/>
      <c r="FK1084" s="773"/>
      <c r="FL1084" s="773"/>
      <c r="FM1084" s="773"/>
      <c r="FN1084" s="773"/>
      <c r="FO1084" s="773"/>
      <c r="FP1084" s="773"/>
      <c r="FQ1084" s="773"/>
      <c r="FR1084" s="773"/>
      <c r="FS1084" s="773"/>
      <c r="FT1084" s="773"/>
      <c r="FU1084" s="773"/>
      <c r="FV1084" s="773"/>
      <c r="FW1084" s="773"/>
      <c r="FX1084" s="773"/>
      <c r="FY1084" s="773"/>
      <c r="FZ1084" s="773"/>
      <c r="GA1084" s="773"/>
      <c r="GB1084" s="773"/>
      <c r="GC1084" s="773"/>
      <c r="GD1084" s="773"/>
      <c r="GE1084" s="773"/>
      <c r="GF1084" s="773"/>
      <c r="GG1084" s="773"/>
      <c r="GH1084" s="773"/>
      <c r="GI1084" s="773"/>
      <c r="GJ1084" s="773"/>
      <c r="GK1084" s="773"/>
      <c r="GL1084" s="773"/>
      <c r="GM1084" s="773"/>
      <c r="GN1084" s="773"/>
      <c r="GO1084" s="773"/>
      <c r="GP1084" s="773"/>
      <c r="GQ1084" s="773"/>
      <c r="GR1084" s="773"/>
      <c r="GS1084" s="773"/>
      <c r="GT1084" s="773"/>
      <c r="GU1084" s="773"/>
      <c r="GV1084" s="773"/>
      <c r="GW1084" s="773"/>
      <c r="GX1084" s="773"/>
      <c r="GY1084" s="773"/>
      <c r="GZ1084" s="773"/>
      <c r="HA1084" s="773"/>
      <c r="HB1084" s="773"/>
      <c r="HC1084" s="773"/>
      <c r="HD1084" s="773"/>
      <c r="HE1084" s="773"/>
      <c r="HF1084" s="773"/>
      <c r="HG1084" s="773"/>
      <c r="HH1084" s="773"/>
      <c r="HI1084" s="773"/>
      <c r="HJ1084" s="773"/>
      <c r="HK1084" s="773"/>
      <c r="HL1084" s="773"/>
      <c r="HM1084" s="773"/>
      <c r="HN1084" s="773"/>
      <c r="HO1084" s="773"/>
      <c r="HP1084" s="773"/>
      <c r="HQ1084" s="773"/>
      <c r="HR1084" s="773"/>
      <c r="HS1084" s="773"/>
      <c r="HT1084" s="773"/>
      <c r="HU1084" s="773"/>
      <c r="HV1084" s="773"/>
      <c r="HW1084" s="773"/>
      <c r="HX1084" s="773"/>
      <c r="HY1084" s="773"/>
      <c r="HZ1084" s="773"/>
      <c r="IA1084" s="773"/>
      <c r="IB1084" s="773"/>
      <c r="IC1084" s="773"/>
      <c r="ID1084" s="773"/>
      <c r="IE1084" s="773"/>
      <c r="IF1084" s="773"/>
      <c r="IG1084" s="773"/>
      <c r="IH1084" s="773"/>
      <c r="II1084" s="773"/>
      <c r="IJ1084" s="773"/>
      <c r="IK1084" s="773"/>
      <c r="IL1084" s="773"/>
      <c r="IM1084" s="773"/>
      <c r="IN1084" s="773"/>
      <c r="IO1084" s="773"/>
      <c r="IP1084" s="773"/>
      <c r="IQ1084" s="773"/>
      <c r="IR1084" s="773"/>
    </row>
    <row r="1085" spans="1:252" ht="13.5" x14ac:dyDescent="0.2">
      <c r="A1085" s="606">
        <v>154</v>
      </c>
      <c r="B1085" s="637" t="s">
        <v>2156</v>
      </c>
      <c r="C1085" s="660" t="s">
        <v>701</v>
      </c>
      <c r="D1085" s="575">
        <v>2</v>
      </c>
      <c r="E1085" s="670">
        <v>2008</v>
      </c>
      <c r="F1085" s="1074">
        <v>451.536</v>
      </c>
      <c r="G1085" s="784">
        <f t="shared" si="35"/>
        <v>451.536</v>
      </c>
      <c r="H1085" s="1075">
        <v>100</v>
      </c>
      <c r="I1085" s="784">
        <f t="shared" si="36"/>
        <v>0</v>
      </c>
      <c r="J1085" s="635"/>
      <c r="K1085" s="693"/>
      <c r="L1085" s="693"/>
      <c r="M1085" s="635"/>
      <c r="N1085" s="693"/>
      <c r="O1085" s="693"/>
      <c r="P1085" s="1841"/>
      <c r="Q1085" s="773"/>
      <c r="R1085" s="773"/>
      <c r="S1085" s="773"/>
      <c r="T1085" s="773"/>
      <c r="U1085" s="773"/>
      <c r="V1085" s="773"/>
      <c r="W1085" s="773"/>
      <c r="X1085" s="773"/>
      <c r="Y1085" s="773"/>
      <c r="Z1085" s="773"/>
      <c r="AA1085" s="773"/>
      <c r="AB1085" s="773"/>
      <c r="AC1085" s="773"/>
      <c r="AD1085" s="773"/>
      <c r="AE1085" s="773"/>
      <c r="AF1085" s="773"/>
      <c r="AG1085" s="773"/>
      <c r="AH1085" s="773"/>
      <c r="AI1085" s="773"/>
      <c r="AJ1085" s="773"/>
      <c r="AK1085" s="773"/>
      <c r="AL1085" s="773"/>
      <c r="AM1085" s="773"/>
      <c r="AN1085" s="773"/>
      <c r="AO1085" s="773"/>
      <c r="AP1085" s="773"/>
      <c r="AQ1085" s="773"/>
      <c r="AR1085" s="773"/>
      <c r="AS1085" s="773"/>
      <c r="AT1085" s="773"/>
      <c r="AU1085" s="773"/>
      <c r="AV1085" s="773"/>
      <c r="AW1085" s="773"/>
      <c r="AX1085" s="773"/>
      <c r="AY1085" s="773"/>
      <c r="AZ1085" s="773"/>
      <c r="BA1085" s="773"/>
      <c r="BB1085" s="773"/>
      <c r="BC1085" s="773"/>
      <c r="BD1085" s="773"/>
      <c r="BE1085" s="773"/>
      <c r="BF1085" s="773"/>
      <c r="BG1085" s="773"/>
      <c r="BH1085" s="773"/>
      <c r="BI1085" s="773"/>
      <c r="BJ1085" s="773"/>
      <c r="BK1085" s="773"/>
      <c r="BL1085" s="773"/>
      <c r="BM1085" s="773"/>
      <c r="BN1085" s="773"/>
      <c r="BO1085" s="773"/>
      <c r="BP1085" s="773"/>
      <c r="BQ1085" s="773"/>
      <c r="BR1085" s="773"/>
      <c r="BS1085" s="773"/>
      <c r="BT1085" s="773"/>
      <c r="BU1085" s="773"/>
      <c r="BV1085" s="773"/>
      <c r="BW1085" s="773"/>
      <c r="BX1085" s="773"/>
      <c r="BY1085" s="773"/>
      <c r="BZ1085" s="773"/>
      <c r="CA1085" s="773"/>
      <c r="CB1085" s="773"/>
      <c r="CC1085" s="773"/>
      <c r="CD1085" s="773"/>
      <c r="CE1085" s="773"/>
      <c r="CF1085" s="773"/>
      <c r="CG1085" s="773"/>
      <c r="CH1085" s="773"/>
      <c r="CI1085" s="773"/>
      <c r="CJ1085" s="773"/>
      <c r="CK1085" s="773"/>
      <c r="CL1085" s="773"/>
      <c r="CM1085" s="773"/>
      <c r="CN1085" s="773"/>
      <c r="CO1085" s="773"/>
      <c r="CP1085" s="773"/>
      <c r="CQ1085" s="773"/>
      <c r="CR1085" s="773"/>
      <c r="CS1085" s="773"/>
      <c r="CT1085" s="773"/>
      <c r="CU1085" s="773"/>
      <c r="CV1085" s="773"/>
      <c r="CW1085" s="773"/>
      <c r="CX1085" s="773"/>
      <c r="CY1085" s="773"/>
      <c r="CZ1085" s="773"/>
      <c r="DA1085" s="773"/>
      <c r="DB1085" s="773"/>
      <c r="DC1085" s="773"/>
      <c r="DD1085" s="773"/>
      <c r="DE1085" s="773"/>
      <c r="DF1085" s="773"/>
      <c r="DG1085" s="773"/>
      <c r="DH1085" s="773"/>
      <c r="DI1085" s="773"/>
      <c r="DJ1085" s="773"/>
      <c r="DK1085" s="773"/>
      <c r="DL1085" s="773"/>
      <c r="DM1085" s="773"/>
      <c r="DN1085" s="773"/>
      <c r="DO1085" s="773"/>
      <c r="DP1085" s="773"/>
      <c r="DQ1085" s="773"/>
      <c r="DR1085" s="773"/>
      <c r="DS1085" s="773"/>
      <c r="DT1085" s="773"/>
      <c r="DU1085" s="773"/>
      <c r="DV1085" s="773"/>
      <c r="DW1085" s="773"/>
      <c r="DX1085" s="773"/>
      <c r="DY1085" s="773"/>
      <c r="DZ1085" s="773"/>
      <c r="EA1085" s="773"/>
      <c r="EB1085" s="773"/>
      <c r="EC1085" s="773"/>
      <c r="ED1085" s="773"/>
      <c r="EE1085" s="773"/>
      <c r="EF1085" s="773"/>
      <c r="EG1085" s="773"/>
      <c r="EH1085" s="773"/>
      <c r="EI1085" s="773"/>
      <c r="EJ1085" s="773"/>
      <c r="EK1085" s="773"/>
      <c r="EL1085" s="773"/>
      <c r="EM1085" s="773"/>
      <c r="EN1085" s="773"/>
      <c r="EO1085" s="773"/>
      <c r="EP1085" s="773"/>
      <c r="EQ1085" s="773"/>
      <c r="ER1085" s="773"/>
      <c r="ES1085" s="773"/>
      <c r="ET1085" s="773"/>
      <c r="EU1085" s="773"/>
      <c r="EV1085" s="773"/>
      <c r="EW1085" s="773"/>
      <c r="EX1085" s="773"/>
      <c r="EY1085" s="773"/>
      <c r="EZ1085" s="773"/>
      <c r="FA1085" s="773"/>
      <c r="FB1085" s="773"/>
      <c r="FC1085" s="773"/>
      <c r="FD1085" s="773"/>
      <c r="FE1085" s="773"/>
      <c r="FF1085" s="773"/>
      <c r="FG1085" s="773"/>
      <c r="FH1085" s="773"/>
      <c r="FI1085" s="773"/>
      <c r="FJ1085" s="773"/>
      <c r="FK1085" s="773"/>
      <c r="FL1085" s="773"/>
      <c r="FM1085" s="773"/>
      <c r="FN1085" s="773"/>
      <c r="FO1085" s="773"/>
      <c r="FP1085" s="773"/>
      <c r="FQ1085" s="773"/>
      <c r="FR1085" s="773"/>
      <c r="FS1085" s="773"/>
      <c r="FT1085" s="773"/>
      <c r="FU1085" s="773"/>
      <c r="FV1085" s="773"/>
      <c r="FW1085" s="773"/>
      <c r="FX1085" s="773"/>
      <c r="FY1085" s="773"/>
      <c r="FZ1085" s="773"/>
      <c r="GA1085" s="773"/>
      <c r="GB1085" s="773"/>
      <c r="GC1085" s="773"/>
      <c r="GD1085" s="773"/>
      <c r="GE1085" s="773"/>
      <c r="GF1085" s="773"/>
      <c r="GG1085" s="773"/>
      <c r="GH1085" s="773"/>
      <c r="GI1085" s="773"/>
      <c r="GJ1085" s="773"/>
      <c r="GK1085" s="773"/>
      <c r="GL1085" s="773"/>
      <c r="GM1085" s="773"/>
      <c r="GN1085" s="773"/>
      <c r="GO1085" s="773"/>
      <c r="GP1085" s="773"/>
      <c r="GQ1085" s="773"/>
      <c r="GR1085" s="773"/>
      <c r="GS1085" s="773"/>
      <c r="GT1085" s="773"/>
      <c r="GU1085" s="773"/>
      <c r="GV1085" s="773"/>
      <c r="GW1085" s="773"/>
      <c r="GX1085" s="773"/>
      <c r="GY1085" s="773"/>
      <c r="GZ1085" s="773"/>
      <c r="HA1085" s="773"/>
      <c r="HB1085" s="773"/>
      <c r="HC1085" s="773"/>
      <c r="HD1085" s="773"/>
      <c r="HE1085" s="773"/>
      <c r="HF1085" s="773"/>
      <c r="HG1085" s="773"/>
      <c r="HH1085" s="773"/>
      <c r="HI1085" s="773"/>
      <c r="HJ1085" s="773"/>
      <c r="HK1085" s="773"/>
      <c r="HL1085" s="773"/>
      <c r="HM1085" s="773"/>
      <c r="HN1085" s="773"/>
      <c r="HO1085" s="773"/>
      <c r="HP1085" s="773"/>
      <c r="HQ1085" s="773"/>
      <c r="HR1085" s="773"/>
      <c r="HS1085" s="773"/>
      <c r="HT1085" s="773"/>
      <c r="HU1085" s="773"/>
      <c r="HV1085" s="773"/>
      <c r="HW1085" s="773"/>
      <c r="HX1085" s="773"/>
      <c r="HY1085" s="773"/>
      <c r="HZ1085" s="773"/>
      <c r="IA1085" s="773"/>
      <c r="IB1085" s="773"/>
      <c r="IC1085" s="773"/>
      <c r="ID1085" s="773"/>
      <c r="IE1085" s="773"/>
      <c r="IF1085" s="773"/>
      <c r="IG1085" s="773"/>
      <c r="IH1085" s="773"/>
      <c r="II1085" s="773"/>
      <c r="IJ1085" s="773"/>
      <c r="IK1085" s="773"/>
      <c r="IL1085" s="773"/>
      <c r="IM1085" s="773"/>
      <c r="IN1085" s="773"/>
      <c r="IO1085" s="773"/>
      <c r="IP1085" s="773"/>
      <c r="IQ1085" s="773"/>
      <c r="IR1085" s="773"/>
    </row>
    <row r="1086" spans="1:252" ht="13.5" x14ac:dyDescent="0.2">
      <c r="A1086" s="606">
        <v>155</v>
      </c>
      <c r="B1086" s="637" t="s">
        <v>2157</v>
      </c>
      <c r="C1086" s="660" t="s">
        <v>701</v>
      </c>
      <c r="D1086" s="575">
        <v>2</v>
      </c>
      <c r="E1086" s="670">
        <v>2008</v>
      </c>
      <c r="F1086" s="1074">
        <v>211.012</v>
      </c>
      <c r="G1086" s="784">
        <f t="shared" si="35"/>
        <v>211.012</v>
      </c>
      <c r="H1086" s="1075">
        <v>100</v>
      </c>
      <c r="I1086" s="784">
        <f t="shared" si="36"/>
        <v>0</v>
      </c>
      <c r="J1086" s="635"/>
      <c r="K1086" s="693"/>
      <c r="L1086" s="693"/>
      <c r="M1086" s="635"/>
      <c r="N1086" s="693"/>
      <c r="O1086" s="693"/>
      <c r="P1086" s="1841"/>
      <c r="Q1086" s="773"/>
      <c r="R1086" s="773"/>
      <c r="S1086" s="773"/>
      <c r="T1086" s="773"/>
      <c r="U1086" s="773"/>
      <c r="V1086" s="773"/>
      <c r="W1086" s="773"/>
      <c r="X1086" s="773"/>
      <c r="Y1086" s="773"/>
      <c r="Z1086" s="773"/>
      <c r="AA1086" s="773"/>
      <c r="AB1086" s="773"/>
      <c r="AC1086" s="773"/>
      <c r="AD1086" s="773"/>
      <c r="AE1086" s="773"/>
      <c r="AF1086" s="773"/>
      <c r="AG1086" s="773"/>
      <c r="AH1086" s="773"/>
      <c r="AI1086" s="773"/>
      <c r="AJ1086" s="773"/>
      <c r="AK1086" s="773"/>
      <c r="AL1086" s="773"/>
      <c r="AM1086" s="773"/>
      <c r="AN1086" s="773"/>
      <c r="AO1086" s="773"/>
      <c r="AP1086" s="773"/>
      <c r="AQ1086" s="773"/>
      <c r="AR1086" s="773"/>
      <c r="AS1086" s="773"/>
      <c r="AT1086" s="773"/>
      <c r="AU1086" s="773"/>
      <c r="AV1086" s="773"/>
      <c r="AW1086" s="773"/>
      <c r="AX1086" s="773"/>
      <c r="AY1086" s="773"/>
      <c r="AZ1086" s="773"/>
      <c r="BA1086" s="773"/>
      <c r="BB1086" s="773"/>
      <c r="BC1086" s="773"/>
      <c r="BD1086" s="773"/>
      <c r="BE1086" s="773"/>
      <c r="BF1086" s="773"/>
      <c r="BG1086" s="773"/>
      <c r="BH1086" s="773"/>
      <c r="BI1086" s="773"/>
      <c r="BJ1086" s="773"/>
      <c r="BK1086" s="773"/>
      <c r="BL1086" s="773"/>
      <c r="BM1086" s="773"/>
      <c r="BN1086" s="773"/>
      <c r="BO1086" s="773"/>
      <c r="BP1086" s="773"/>
      <c r="BQ1086" s="773"/>
      <c r="BR1086" s="773"/>
      <c r="BS1086" s="773"/>
      <c r="BT1086" s="773"/>
      <c r="BU1086" s="773"/>
      <c r="BV1086" s="773"/>
      <c r="BW1086" s="773"/>
      <c r="BX1086" s="773"/>
      <c r="BY1086" s="773"/>
      <c r="BZ1086" s="773"/>
      <c r="CA1086" s="773"/>
      <c r="CB1086" s="773"/>
      <c r="CC1086" s="773"/>
      <c r="CD1086" s="773"/>
      <c r="CE1086" s="773"/>
      <c r="CF1086" s="773"/>
      <c r="CG1086" s="773"/>
      <c r="CH1086" s="773"/>
      <c r="CI1086" s="773"/>
      <c r="CJ1086" s="773"/>
      <c r="CK1086" s="773"/>
      <c r="CL1086" s="773"/>
      <c r="CM1086" s="773"/>
      <c r="CN1086" s="773"/>
      <c r="CO1086" s="773"/>
      <c r="CP1086" s="773"/>
      <c r="CQ1086" s="773"/>
      <c r="CR1086" s="773"/>
      <c r="CS1086" s="773"/>
      <c r="CT1086" s="773"/>
      <c r="CU1086" s="773"/>
      <c r="CV1086" s="773"/>
      <c r="CW1086" s="773"/>
      <c r="CX1086" s="773"/>
      <c r="CY1086" s="773"/>
      <c r="CZ1086" s="773"/>
      <c r="DA1086" s="773"/>
      <c r="DB1086" s="773"/>
      <c r="DC1086" s="773"/>
      <c r="DD1086" s="773"/>
      <c r="DE1086" s="773"/>
      <c r="DF1086" s="773"/>
      <c r="DG1086" s="773"/>
      <c r="DH1086" s="773"/>
      <c r="DI1086" s="773"/>
      <c r="DJ1086" s="773"/>
      <c r="DK1086" s="773"/>
      <c r="DL1086" s="773"/>
      <c r="DM1086" s="773"/>
      <c r="DN1086" s="773"/>
      <c r="DO1086" s="773"/>
      <c r="DP1086" s="773"/>
      <c r="DQ1086" s="773"/>
      <c r="DR1086" s="773"/>
      <c r="DS1086" s="773"/>
      <c r="DT1086" s="773"/>
      <c r="DU1086" s="773"/>
      <c r="DV1086" s="773"/>
      <c r="DW1086" s="773"/>
      <c r="DX1086" s="773"/>
      <c r="DY1086" s="773"/>
      <c r="DZ1086" s="773"/>
      <c r="EA1086" s="773"/>
      <c r="EB1086" s="773"/>
      <c r="EC1086" s="773"/>
      <c r="ED1086" s="773"/>
      <c r="EE1086" s="773"/>
      <c r="EF1086" s="773"/>
      <c r="EG1086" s="773"/>
      <c r="EH1086" s="773"/>
      <c r="EI1086" s="773"/>
      <c r="EJ1086" s="773"/>
      <c r="EK1086" s="773"/>
      <c r="EL1086" s="773"/>
      <c r="EM1086" s="773"/>
      <c r="EN1086" s="773"/>
      <c r="EO1086" s="773"/>
      <c r="EP1086" s="773"/>
      <c r="EQ1086" s="773"/>
      <c r="ER1086" s="773"/>
      <c r="ES1086" s="773"/>
      <c r="ET1086" s="773"/>
      <c r="EU1086" s="773"/>
      <c r="EV1086" s="773"/>
      <c r="EW1086" s="773"/>
      <c r="EX1086" s="773"/>
      <c r="EY1086" s="773"/>
      <c r="EZ1086" s="773"/>
      <c r="FA1086" s="773"/>
      <c r="FB1086" s="773"/>
      <c r="FC1086" s="773"/>
      <c r="FD1086" s="773"/>
      <c r="FE1086" s="773"/>
      <c r="FF1086" s="773"/>
      <c r="FG1086" s="773"/>
      <c r="FH1086" s="773"/>
      <c r="FI1086" s="773"/>
      <c r="FJ1086" s="773"/>
      <c r="FK1086" s="773"/>
      <c r="FL1086" s="773"/>
      <c r="FM1086" s="773"/>
      <c r="FN1086" s="773"/>
      <c r="FO1086" s="773"/>
      <c r="FP1086" s="773"/>
      <c r="FQ1086" s="773"/>
      <c r="FR1086" s="773"/>
      <c r="FS1086" s="773"/>
      <c r="FT1086" s="773"/>
      <c r="FU1086" s="773"/>
      <c r="FV1086" s="773"/>
      <c r="FW1086" s="773"/>
      <c r="FX1086" s="773"/>
      <c r="FY1086" s="773"/>
      <c r="FZ1086" s="773"/>
      <c r="GA1086" s="773"/>
      <c r="GB1086" s="773"/>
      <c r="GC1086" s="773"/>
      <c r="GD1086" s="773"/>
      <c r="GE1086" s="773"/>
      <c r="GF1086" s="773"/>
      <c r="GG1086" s="773"/>
      <c r="GH1086" s="773"/>
      <c r="GI1086" s="773"/>
      <c r="GJ1086" s="773"/>
      <c r="GK1086" s="773"/>
      <c r="GL1086" s="773"/>
      <c r="GM1086" s="773"/>
      <c r="GN1086" s="773"/>
      <c r="GO1086" s="773"/>
      <c r="GP1086" s="773"/>
      <c r="GQ1086" s="773"/>
      <c r="GR1086" s="773"/>
      <c r="GS1086" s="773"/>
      <c r="GT1086" s="773"/>
      <c r="GU1086" s="773"/>
      <c r="GV1086" s="773"/>
      <c r="GW1086" s="773"/>
      <c r="GX1086" s="773"/>
      <c r="GY1086" s="773"/>
      <c r="GZ1086" s="773"/>
      <c r="HA1086" s="773"/>
      <c r="HB1086" s="773"/>
      <c r="HC1086" s="773"/>
      <c r="HD1086" s="773"/>
      <c r="HE1086" s="773"/>
      <c r="HF1086" s="773"/>
      <c r="HG1086" s="773"/>
      <c r="HH1086" s="773"/>
      <c r="HI1086" s="773"/>
      <c r="HJ1086" s="773"/>
      <c r="HK1086" s="773"/>
      <c r="HL1086" s="773"/>
      <c r="HM1086" s="773"/>
      <c r="HN1086" s="773"/>
      <c r="HO1086" s="773"/>
      <c r="HP1086" s="773"/>
      <c r="HQ1086" s="773"/>
      <c r="HR1086" s="773"/>
      <c r="HS1086" s="773"/>
      <c r="HT1086" s="773"/>
      <c r="HU1086" s="773"/>
      <c r="HV1086" s="773"/>
      <c r="HW1086" s="773"/>
      <c r="HX1086" s="773"/>
      <c r="HY1086" s="773"/>
      <c r="HZ1086" s="773"/>
      <c r="IA1086" s="773"/>
      <c r="IB1086" s="773"/>
      <c r="IC1086" s="773"/>
      <c r="ID1086" s="773"/>
      <c r="IE1086" s="773"/>
      <c r="IF1086" s="773"/>
      <c r="IG1086" s="773"/>
      <c r="IH1086" s="773"/>
      <c r="II1086" s="773"/>
      <c r="IJ1086" s="773"/>
      <c r="IK1086" s="773"/>
      <c r="IL1086" s="773"/>
      <c r="IM1086" s="773"/>
      <c r="IN1086" s="773"/>
      <c r="IO1086" s="773"/>
      <c r="IP1086" s="773"/>
      <c r="IQ1086" s="773"/>
      <c r="IR1086" s="773"/>
    </row>
    <row r="1087" spans="1:252" ht="13.5" x14ac:dyDescent="0.2">
      <c r="A1087" s="606">
        <v>156</v>
      </c>
      <c r="B1087" s="637" t="s">
        <v>2158</v>
      </c>
      <c r="C1087" s="660" t="s">
        <v>701</v>
      </c>
      <c r="D1087" s="575">
        <v>1</v>
      </c>
      <c r="E1087" s="670">
        <v>2008</v>
      </c>
      <c r="F1087" s="1074">
        <v>58.9</v>
      </c>
      <c r="G1087" s="784">
        <f t="shared" si="35"/>
        <v>58.9</v>
      </c>
      <c r="H1087" s="1075">
        <v>100</v>
      </c>
      <c r="I1087" s="784">
        <f t="shared" si="36"/>
        <v>0</v>
      </c>
      <c r="J1087" s="635"/>
      <c r="K1087" s="693"/>
      <c r="L1087" s="693"/>
      <c r="M1087" s="635"/>
      <c r="N1087" s="693"/>
      <c r="O1087" s="693"/>
      <c r="P1087" s="1841"/>
      <c r="Q1087" s="773"/>
      <c r="R1087" s="773"/>
      <c r="S1087" s="773"/>
      <c r="T1087" s="773"/>
      <c r="U1087" s="773"/>
      <c r="V1087" s="773"/>
      <c r="W1087" s="773"/>
      <c r="X1087" s="773"/>
      <c r="Y1087" s="773"/>
      <c r="Z1087" s="773"/>
      <c r="AA1087" s="773"/>
      <c r="AB1087" s="773"/>
      <c r="AC1087" s="773"/>
      <c r="AD1087" s="773"/>
      <c r="AE1087" s="773"/>
      <c r="AF1087" s="773"/>
      <c r="AG1087" s="773"/>
      <c r="AH1087" s="773"/>
      <c r="AI1087" s="773"/>
      <c r="AJ1087" s="773"/>
      <c r="AK1087" s="773"/>
      <c r="AL1087" s="773"/>
      <c r="AM1087" s="773"/>
      <c r="AN1087" s="773"/>
      <c r="AO1087" s="773"/>
      <c r="AP1087" s="773"/>
      <c r="AQ1087" s="773"/>
      <c r="AR1087" s="773"/>
      <c r="AS1087" s="773"/>
      <c r="AT1087" s="773"/>
      <c r="AU1087" s="773"/>
      <c r="AV1087" s="773"/>
      <c r="AW1087" s="773"/>
      <c r="AX1087" s="773"/>
      <c r="AY1087" s="773"/>
      <c r="AZ1087" s="773"/>
      <c r="BA1087" s="773"/>
      <c r="BB1087" s="773"/>
      <c r="BC1087" s="773"/>
      <c r="BD1087" s="773"/>
      <c r="BE1087" s="773"/>
      <c r="BF1087" s="773"/>
      <c r="BG1087" s="773"/>
      <c r="BH1087" s="773"/>
      <c r="BI1087" s="773"/>
      <c r="BJ1087" s="773"/>
      <c r="BK1087" s="773"/>
      <c r="BL1087" s="773"/>
      <c r="BM1087" s="773"/>
      <c r="BN1087" s="773"/>
      <c r="BO1087" s="773"/>
      <c r="BP1087" s="773"/>
      <c r="BQ1087" s="773"/>
      <c r="BR1087" s="773"/>
      <c r="BS1087" s="773"/>
      <c r="BT1087" s="773"/>
      <c r="BU1087" s="773"/>
      <c r="BV1087" s="773"/>
      <c r="BW1087" s="773"/>
      <c r="BX1087" s="773"/>
      <c r="BY1087" s="773"/>
      <c r="BZ1087" s="773"/>
      <c r="CA1087" s="773"/>
      <c r="CB1087" s="773"/>
      <c r="CC1087" s="773"/>
      <c r="CD1087" s="773"/>
      <c r="CE1087" s="773"/>
      <c r="CF1087" s="773"/>
      <c r="CG1087" s="773"/>
      <c r="CH1087" s="773"/>
      <c r="CI1087" s="773"/>
      <c r="CJ1087" s="773"/>
      <c r="CK1087" s="773"/>
      <c r="CL1087" s="773"/>
      <c r="CM1087" s="773"/>
      <c r="CN1087" s="773"/>
      <c r="CO1087" s="773"/>
      <c r="CP1087" s="773"/>
      <c r="CQ1087" s="773"/>
      <c r="CR1087" s="773"/>
      <c r="CS1087" s="773"/>
      <c r="CT1087" s="773"/>
      <c r="CU1087" s="773"/>
      <c r="CV1087" s="773"/>
      <c r="CW1087" s="773"/>
      <c r="CX1087" s="773"/>
      <c r="CY1087" s="773"/>
      <c r="CZ1087" s="773"/>
      <c r="DA1087" s="773"/>
      <c r="DB1087" s="773"/>
      <c r="DC1087" s="773"/>
      <c r="DD1087" s="773"/>
      <c r="DE1087" s="773"/>
      <c r="DF1087" s="773"/>
      <c r="DG1087" s="773"/>
      <c r="DH1087" s="773"/>
      <c r="DI1087" s="773"/>
      <c r="DJ1087" s="773"/>
      <c r="DK1087" s="773"/>
      <c r="DL1087" s="773"/>
      <c r="DM1087" s="773"/>
      <c r="DN1087" s="773"/>
      <c r="DO1087" s="773"/>
      <c r="DP1087" s="773"/>
      <c r="DQ1087" s="773"/>
      <c r="DR1087" s="773"/>
      <c r="DS1087" s="773"/>
      <c r="DT1087" s="773"/>
      <c r="DU1087" s="773"/>
      <c r="DV1087" s="773"/>
      <c r="DW1087" s="773"/>
      <c r="DX1087" s="773"/>
      <c r="DY1087" s="773"/>
      <c r="DZ1087" s="773"/>
      <c r="EA1087" s="773"/>
      <c r="EB1087" s="773"/>
      <c r="EC1087" s="773"/>
      <c r="ED1087" s="773"/>
      <c r="EE1087" s="773"/>
      <c r="EF1087" s="773"/>
      <c r="EG1087" s="773"/>
      <c r="EH1087" s="773"/>
      <c r="EI1087" s="773"/>
      <c r="EJ1087" s="773"/>
      <c r="EK1087" s="773"/>
      <c r="EL1087" s="773"/>
      <c r="EM1087" s="773"/>
      <c r="EN1087" s="773"/>
      <c r="EO1087" s="773"/>
      <c r="EP1087" s="773"/>
      <c r="EQ1087" s="773"/>
      <c r="ER1087" s="773"/>
      <c r="ES1087" s="773"/>
      <c r="ET1087" s="773"/>
      <c r="EU1087" s="773"/>
      <c r="EV1087" s="773"/>
      <c r="EW1087" s="773"/>
      <c r="EX1087" s="773"/>
      <c r="EY1087" s="773"/>
      <c r="EZ1087" s="773"/>
      <c r="FA1087" s="773"/>
      <c r="FB1087" s="773"/>
      <c r="FC1087" s="773"/>
      <c r="FD1087" s="773"/>
      <c r="FE1087" s="773"/>
      <c r="FF1087" s="773"/>
      <c r="FG1087" s="773"/>
      <c r="FH1087" s="773"/>
      <c r="FI1087" s="773"/>
      <c r="FJ1087" s="773"/>
      <c r="FK1087" s="773"/>
      <c r="FL1087" s="773"/>
      <c r="FM1087" s="773"/>
      <c r="FN1087" s="773"/>
      <c r="FO1087" s="773"/>
      <c r="FP1087" s="773"/>
      <c r="FQ1087" s="773"/>
      <c r="FR1087" s="773"/>
      <c r="FS1087" s="773"/>
      <c r="FT1087" s="773"/>
      <c r="FU1087" s="773"/>
      <c r="FV1087" s="773"/>
      <c r="FW1087" s="773"/>
      <c r="FX1087" s="773"/>
      <c r="FY1087" s="773"/>
      <c r="FZ1087" s="773"/>
      <c r="GA1087" s="773"/>
      <c r="GB1087" s="773"/>
      <c r="GC1087" s="773"/>
      <c r="GD1087" s="773"/>
      <c r="GE1087" s="773"/>
      <c r="GF1087" s="773"/>
      <c r="GG1087" s="773"/>
      <c r="GH1087" s="773"/>
      <c r="GI1087" s="773"/>
      <c r="GJ1087" s="773"/>
      <c r="GK1087" s="773"/>
      <c r="GL1087" s="773"/>
      <c r="GM1087" s="773"/>
      <c r="GN1087" s="773"/>
      <c r="GO1087" s="773"/>
      <c r="GP1087" s="773"/>
      <c r="GQ1087" s="773"/>
      <c r="GR1087" s="773"/>
      <c r="GS1087" s="773"/>
      <c r="GT1087" s="773"/>
      <c r="GU1087" s="773"/>
      <c r="GV1087" s="773"/>
      <c r="GW1087" s="773"/>
      <c r="GX1087" s="773"/>
      <c r="GY1087" s="773"/>
      <c r="GZ1087" s="773"/>
      <c r="HA1087" s="773"/>
      <c r="HB1087" s="773"/>
      <c r="HC1087" s="773"/>
      <c r="HD1087" s="773"/>
      <c r="HE1087" s="773"/>
      <c r="HF1087" s="773"/>
      <c r="HG1087" s="773"/>
      <c r="HH1087" s="773"/>
      <c r="HI1087" s="773"/>
      <c r="HJ1087" s="773"/>
      <c r="HK1087" s="773"/>
      <c r="HL1087" s="773"/>
      <c r="HM1087" s="773"/>
      <c r="HN1087" s="773"/>
      <c r="HO1087" s="773"/>
      <c r="HP1087" s="773"/>
      <c r="HQ1087" s="773"/>
      <c r="HR1087" s="773"/>
      <c r="HS1087" s="773"/>
      <c r="HT1087" s="773"/>
      <c r="HU1087" s="773"/>
      <c r="HV1087" s="773"/>
      <c r="HW1087" s="773"/>
      <c r="HX1087" s="773"/>
      <c r="HY1087" s="773"/>
      <c r="HZ1087" s="773"/>
      <c r="IA1087" s="773"/>
      <c r="IB1087" s="773"/>
      <c r="IC1087" s="773"/>
      <c r="ID1087" s="773"/>
      <c r="IE1087" s="773"/>
      <c r="IF1087" s="773"/>
      <c r="IG1087" s="773"/>
      <c r="IH1087" s="773"/>
      <c r="II1087" s="773"/>
      <c r="IJ1087" s="773"/>
      <c r="IK1087" s="773"/>
      <c r="IL1087" s="773"/>
      <c r="IM1087" s="773"/>
      <c r="IN1087" s="773"/>
      <c r="IO1087" s="773"/>
      <c r="IP1087" s="773"/>
      <c r="IQ1087" s="773"/>
      <c r="IR1087" s="773"/>
    </row>
    <row r="1088" spans="1:252" ht="27" x14ac:dyDescent="0.2">
      <c r="A1088" s="606">
        <v>157</v>
      </c>
      <c r="B1088" s="637" t="s">
        <v>2159</v>
      </c>
      <c r="C1088" s="660" t="s">
        <v>701</v>
      </c>
      <c r="D1088" s="575">
        <v>2</v>
      </c>
      <c r="E1088" s="670">
        <v>2011</v>
      </c>
      <c r="F1088" s="1074">
        <v>5317.2</v>
      </c>
      <c r="G1088" s="784">
        <f t="shared" si="35"/>
        <v>5317.2</v>
      </c>
      <c r="H1088" s="1075">
        <v>100</v>
      </c>
      <c r="I1088" s="784">
        <f t="shared" si="36"/>
        <v>0</v>
      </c>
      <c r="J1088" s="635"/>
      <c r="K1088" s="693"/>
      <c r="L1088" s="693"/>
      <c r="M1088" s="635"/>
      <c r="N1088" s="693"/>
      <c r="O1088" s="693"/>
      <c r="P1088" s="1841"/>
      <c r="Q1088" s="773"/>
      <c r="R1088" s="773"/>
      <c r="S1088" s="773"/>
      <c r="T1088" s="773"/>
      <c r="U1088" s="773"/>
      <c r="V1088" s="773"/>
      <c r="W1088" s="773"/>
      <c r="X1088" s="773"/>
      <c r="Y1088" s="773"/>
      <c r="Z1088" s="773"/>
      <c r="AA1088" s="773"/>
      <c r="AB1088" s="773"/>
      <c r="AC1088" s="773"/>
      <c r="AD1088" s="773"/>
      <c r="AE1088" s="773"/>
      <c r="AF1088" s="773"/>
      <c r="AG1088" s="773"/>
      <c r="AH1088" s="773"/>
      <c r="AI1088" s="773"/>
      <c r="AJ1088" s="773"/>
      <c r="AK1088" s="773"/>
      <c r="AL1088" s="773"/>
      <c r="AM1088" s="773"/>
      <c r="AN1088" s="773"/>
      <c r="AO1088" s="773"/>
      <c r="AP1088" s="773"/>
      <c r="AQ1088" s="773"/>
      <c r="AR1088" s="773"/>
      <c r="AS1088" s="773"/>
      <c r="AT1088" s="773"/>
      <c r="AU1088" s="773"/>
      <c r="AV1088" s="773"/>
      <c r="AW1088" s="773"/>
      <c r="AX1088" s="773"/>
      <c r="AY1088" s="773"/>
      <c r="AZ1088" s="773"/>
      <c r="BA1088" s="773"/>
      <c r="BB1088" s="773"/>
      <c r="BC1088" s="773"/>
      <c r="BD1088" s="773"/>
      <c r="BE1088" s="773"/>
      <c r="BF1088" s="773"/>
      <c r="BG1088" s="773"/>
      <c r="BH1088" s="773"/>
      <c r="BI1088" s="773"/>
      <c r="BJ1088" s="773"/>
      <c r="BK1088" s="773"/>
      <c r="BL1088" s="773"/>
      <c r="BM1088" s="773"/>
      <c r="BN1088" s="773"/>
      <c r="BO1088" s="773"/>
      <c r="BP1088" s="773"/>
      <c r="BQ1088" s="773"/>
      <c r="BR1088" s="773"/>
      <c r="BS1088" s="773"/>
      <c r="BT1088" s="773"/>
      <c r="BU1088" s="773"/>
      <c r="BV1088" s="773"/>
      <c r="BW1088" s="773"/>
      <c r="BX1088" s="773"/>
      <c r="BY1088" s="773"/>
      <c r="BZ1088" s="773"/>
      <c r="CA1088" s="773"/>
      <c r="CB1088" s="773"/>
      <c r="CC1088" s="773"/>
      <c r="CD1088" s="773"/>
      <c r="CE1088" s="773"/>
      <c r="CF1088" s="773"/>
      <c r="CG1088" s="773"/>
      <c r="CH1088" s="773"/>
      <c r="CI1088" s="773"/>
      <c r="CJ1088" s="773"/>
      <c r="CK1088" s="773"/>
      <c r="CL1088" s="773"/>
      <c r="CM1088" s="773"/>
      <c r="CN1088" s="773"/>
      <c r="CO1088" s="773"/>
      <c r="CP1088" s="773"/>
      <c r="CQ1088" s="773"/>
      <c r="CR1088" s="773"/>
      <c r="CS1088" s="773"/>
      <c r="CT1088" s="773"/>
      <c r="CU1088" s="773"/>
      <c r="CV1088" s="773"/>
      <c r="CW1088" s="773"/>
      <c r="CX1088" s="773"/>
      <c r="CY1088" s="773"/>
      <c r="CZ1088" s="773"/>
      <c r="DA1088" s="773"/>
      <c r="DB1088" s="773"/>
      <c r="DC1088" s="773"/>
      <c r="DD1088" s="773"/>
      <c r="DE1088" s="773"/>
      <c r="DF1088" s="773"/>
      <c r="DG1088" s="773"/>
      <c r="DH1088" s="773"/>
      <c r="DI1088" s="773"/>
      <c r="DJ1088" s="773"/>
      <c r="DK1088" s="773"/>
      <c r="DL1088" s="773"/>
      <c r="DM1088" s="773"/>
      <c r="DN1088" s="773"/>
      <c r="DO1088" s="773"/>
      <c r="DP1088" s="773"/>
      <c r="DQ1088" s="773"/>
      <c r="DR1088" s="773"/>
      <c r="DS1088" s="773"/>
      <c r="DT1088" s="773"/>
      <c r="DU1088" s="773"/>
      <c r="DV1088" s="773"/>
      <c r="DW1088" s="773"/>
      <c r="DX1088" s="773"/>
      <c r="DY1088" s="773"/>
      <c r="DZ1088" s="773"/>
      <c r="EA1088" s="773"/>
      <c r="EB1088" s="773"/>
      <c r="EC1088" s="773"/>
      <c r="ED1088" s="773"/>
      <c r="EE1088" s="773"/>
      <c r="EF1088" s="773"/>
      <c r="EG1088" s="773"/>
      <c r="EH1088" s="773"/>
      <c r="EI1088" s="773"/>
      <c r="EJ1088" s="773"/>
      <c r="EK1088" s="773"/>
      <c r="EL1088" s="773"/>
      <c r="EM1088" s="773"/>
      <c r="EN1088" s="773"/>
      <c r="EO1088" s="773"/>
      <c r="EP1088" s="773"/>
      <c r="EQ1088" s="773"/>
      <c r="ER1088" s="773"/>
      <c r="ES1088" s="773"/>
      <c r="ET1088" s="773"/>
      <c r="EU1088" s="773"/>
      <c r="EV1088" s="773"/>
      <c r="EW1088" s="773"/>
      <c r="EX1088" s="773"/>
      <c r="EY1088" s="773"/>
      <c r="EZ1088" s="773"/>
      <c r="FA1088" s="773"/>
      <c r="FB1088" s="773"/>
      <c r="FC1088" s="773"/>
      <c r="FD1088" s="773"/>
      <c r="FE1088" s="773"/>
      <c r="FF1088" s="773"/>
      <c r="FG1088" s="773"/>
      <c r="FH1088" s="773"/>
      <c r="FI1088" s="773"/>
      <c r="FJ1088" s="773"/>
      <c r="FK1088" s="773"/>
      <c r="FL1088" s="773"/>
      <c r="FM1088" s="773"/>
      <c r="FN1088" s="773"/>
      <c r="FO1088" s="773"/>
      <c r="FP1088" s="773"/>
      <c r="FQ1088" s="773"/>
      <c r="FR1088" s="773"/>
      <c r="FS1088" s="773"/>
      <c r="FT1088" s="773"/>
      <c r="FU1088" s="773"/>
      <c r="FV1088" s="773"/>
      <c r="FW1088" s="773"/>
      <c r="FX1088" s="773"/>
      <c r="FY1088" s="773"/>
      <c r="FZ1088" s="773"/>
      <c r="GA1088" s="773"/>
      <c r="GB1088" s="773"/>
      <c r="GC1088" s="773"/>
      <c r="GD1088" s="773"/>
      <c r="GE1088" s="773"/>
      <c r="GF1088" s="773"/>
      <c r="GG1088" s="773"/>
      <c r="GH1088" s="773"/>
      <c r="GI1088" s="773"/>
      <c r="GJ1088" s="773"/>
      <c r="GK1088" s="773"/>
      <c r="GL1088" s="773"/>
      <c r="GM1088" s="773"/>
      <c r="GN1088" s="773"/>
      <c r="GO1088" s="773"/>
      <c r="GP1088" s="773"/>
      <c r="GQ1088" s="773"/>
      <c r="GR1088" s="773"/>
      <c r="GS1088" s="773"/>
      <c r="GT1088" s="773"/>
      <c r="GU1088" s="773"/>
      <c r="GV1088" s="773"/>
      <c r="GW1088" s="773"/>
      <c r="GX1088" s="773"/>
      <c r="GY1088" s="773"/>
      <c r="GZ1088" s="773"/>
      <c r="HA1088" s="773"/>
      <c r="HB1088" s="773"/>
      <c r="HC1088" s="773"/>
      <c r="HD1088" s="773"/>
      <c r="HE1088" s="773"/>
      <c r="HF1088" s="773"/>
      <c r="HG1088" s="773"/>
      <c r="HH1088" s="773"/>
      <c r="HI1088" s="773"/>
      <c r="HJ1088" s="773"/>
      <c r="HK1088" s="773"/>
      <c r="HL1088" s="773"/>
      <c r="HM1088" s="773"/>
      <c r="HN1088" s="773"/>
      <c r="HO1088" s="773"/>
      <c r="HP1088" s="773"/>
      <c r="HQ1088" s="773"/>
      <c r="HR1088" s="773"/>
      <c r="HS1088" s="773"/>
      <c r="HT1088" s="773"/>
      <c r="HU1088" s="773"/>
      <c r="HV1088" s="773"/>
      <c r="HW1088" s="773"/>
      <c r="HX1088" s="773"/>
      <c r="HY1088" s="773"/>
      <c r="HZ1088" s="773"/>
      <c r="IA1088" s="773"/>
      <c r="IB1088" s="773"/>
      <c r="IC1088" s="773"/>
      <c r="ID1088" s="773"/>
      <c r="IE1088" s="773"/>
      <c r="IF1088" s="773"/>
      <c r="IG1088" s="773"/>
      <c r="IH1088" s="773"/>
      <c r="II1088" s="773"/>
      <c r="IJ1088" s="773"/>
      <c r="IK1088" s="773"/>
      <c r="IL1088" s="773"/>
      <c r="IM1088" s="773"/>
      <c r="IN1088" s="773"/>
      <c r="IO1088" s="773"/>
      <c r="IP1088" s="773"/>
      <c r="IQ1088" s="773"/>
      <c r="IR1088" s="773"/>
    </row>
    <row r="1089" spans="1:252" ht="27" x14ac:dyDescent="0.2">
      <c r="A1089" s="606">
        <v>158</v>
      </c>
      <c r="B1089" s="637" t="s">
        <v>2160</v>
      </c>
      <c r="C1089" s="660" t="s">
        <v>701</v>
      </c>
      <c r="D1089" s="575">
        <v>1</v>
      </c>
      <c r="E1089" s="670">
        <v>2011</v>
      </c>
      <c r="F1089" s="1074">
        <v>2658.6</v>
      </c>
      <c r="G1089" s="784">
        <f t="shared" si="35"/>
        <v>2658.6</v>
      </c>
      <c r="H1089" s="1075">
        <v>100</v>
      </c>
      <c r="I1089" s="784">
        <f t="shared" si="36"/>
        <v>0</v>
      </c>
      <c r="J1089" s="635"/>
      <c r="K1089" s="693"/>
      <c r="L1089" s="693"/>
      <c r="M1089" s="635"/>
      <c r="N1089" s="693"/>
      <c r="O1089" s="693"/>
      <c r="P1089" s="1841"/>
      <c r="Q1089" s="773"/>
      <c r="R1089" s="773"/>
      <c r="S1089" s="773"/>
      <c r="T1089" s="773"/>
      <c r="U1089" s="773"/>
      <c r="V1089" s="773"/>
      <c r="W1089" s="773"/>
      <c r="X1089" s="773"/>
      <c r="Y1089" s="773"/>
      <c r="Z1089" s="773"/>
      <c r="AA1089" s="773"/>
      <c r="AB1089" s="773"/>
      <c r="AC1089" s="773"/>
      <c r="AD1089" s="773"/>
      <c r="AE1089" s="773"/>
      <c r="AF1089" s="773"/>
      <c r="AG1089" s="773"/>
      <c r="AH1089" s="773"/>
      <c r="AI1089" s="773"/>
      <c r="AJ1089" s="773"/>
      <c r="AK1089" s="773"/>
      <c r="AL1089" s="773"/>
      <c r="AM1089" s="773"/>
      <c r="AN1089" s="773"/>
      <c r="AO1089" s="773"/>
      <c r="AP1089" s="773"/>
      <c r="AQ1089" s="773"/>
      <c r="AR1089" s="773"/>
      <c r="AS1089" s="773"/>
      <c r="AT1089" s="773"/>
      <c r="AU1089" s="773"/>
      <c r="AV1089" s="773"/>
      <c r="AW1089" s="773"/>
      <c r="AX1089" s="773"/>
      <c r="AY1089" s="773"/>
      <c r="AZ1089" s="773"/>
      <c r="BA1089" s="773"/>
      <c r="BB1089" s="773"/>
      <c r="BC1089" s="773"/>
      <c r="BD1089" s="773"/>
      <c r="BE1089" s="773"/>
      <c r="BF1089" s="773"/>
      <c r="BG1089" s="773"/>
      <c r="BH1089" s="773"/>
      <c r="BI1089" s="773"/>
      <c r="BJ1089" s="773"/>
      <c r="BK1089" s="773"/>
      <c r="BL1089" s="773"/>
      <c r="BM1089" s="773"/>
      <c r="BN1089" s="773"/>
      <c r="BO1089" s="773"/>
      <c r="BP1089" s="773"/>
      <c r="BQ1089" s="773"/>
      <c r="BR1089" s="773"/>
      <c r="BS1089" s="773"/>
      <c r="BT1089" s="773"/>
      <c r="BU1089" s="773"/>
      <c r="BV1089" s="773"/>
      <c r="BW1089" s="773"/>
      <c r="BX1089" s="773"/>
      <c r="BY1089" s="773"/>
      <c r="BZ1089" s="773"/>
      <c r="CA1089" s="773"/>
      <c r="CB1089" s="773"/>
      <c r="CC1089" s="773"/>
      <c r="CD1089" s="773"/>
      <c r="CE1089" s="773"/>
      <c r="CF1089" s="773"/>
      <c r="CG1089" s="773"/>
      <c r="CH1089" s="773"/>
      <c r="CI1089" s="773"/>
      <c r="CJ1089" s="773"/>
      <c r="CK1089" s="773"/>
      <c r="CL1089" s="773"/>
      <c r="CM1089" s="773"/>
      <c r="CN1089" s="773"/>
      <c r="CO1089" s="773"/>
      <c r="CP1089" s="773"/>
      <c r="CQ1089" s="773"/>
      <c r="CR1089" s="773"/>
      <c r="CS1089" s="773"/>
      <c r="CT1089" s="773"/>
      <c r="CU1089" s="773"/>
      <c r="CV1089" s="773"/>
      <c r="CW1089" s="773"/>
      <c r="CX1089" s="773"/>
      <c r="CY1089" s="773"/>
      <c r="CZ1089" s="773"/>
      <c r="DA1089" s="773"/>
      <c r="DB1089" s="773"/>
      <c r="DC1089" s="773"/>
      <c r="DD1089" s="773"/>
      <c r="DE1089" s="773"/>
      <c r="DF1089" s="773"/>
      <c r="DG1089" s="773"/>
      <c r="DH1089" s="773"/>
      <c r="DI1089" s="773"/>
      <c r="DJ1089" s="773"/>
      <c r="DK1089" s="773"/>
      <c r="DL1089" s="773"/>
      <c r="DM1089" s="773"/>
      <c r="DN1089" s="773"/>
      <c r="DO1089" s="773"/>
      <c r="DP1089" s="773"/>
      <c r="DQ1089" s="773"/>
      <c r="DR1089" s="773"/>
      <c r="DS1089" s="773"/>
      <c r="DT1089" s="773"/>
      <c r="DU1089" s="773"/>
      <c r="DV1089" s="773"/>
      <c r="DW1089" s="773"/>
      <c r="DX1089" s="773"/>
      <c r="DY1089" s="773"/>
      <c r="DZ1089" s="773"/>
      <c r="EA1089" s="773"/>
      <c r="EB1089" s="773"/>
      <c r="EC1089" s="773"/>
      <c r="ED1089" s="773"/>
      <c r="EE1089" s="773"/>
      <c r="EF1089" s="773"/>
      <c r="EG1089" s="773"/>
      <c r="EH1089" s="773"/>
      <c r="EI1089" s="773"/>
      <c r="EJ1089" s="773"/>
      <c r="EK1089" s="773"/>
      <c r="EL1089" s="773"/>
      <c r="EM1089" s="773"/>
      <c r="EN1089" s="773"/>
      <c r="EO1089" s="773"/>
      <c r="EP1089" s="773"/>
      <c r="EQ1089" s="773"/>
      <c r="ER1089" s="773"/>
      <c r="ES1089" s="773"/>
      <c r="ET1089" s="773"/>
      <c r="EU1089" s="773"/>
      <c r="EV1089" s="773"/>
      <c r="EW1089" s="773"/>
      <c r="EX1089" s="773"/>
      <c r="EY1089" s="773"/>
      <c r="EZ1089" s="773"/>
      <c r="FA1089" s="773"/>
      <c r="FB1089" s="773"/>
      <c r="FC1089" s="773"/>
      <c r="FD1089" s="773"/>
      <c r="FE1089" s="773"/>
      <c r="FF1089" s="773"/>
      <c r="FG1089" s="773"/>
      <c r="FH1089" s="773"/>
      <c r="FI1089" s="773"/>
      <c r="FJ1089" s="773"/>
      <c r="FK1089" s="773"/>
      <c r="FL1089" s="773"/>
      <c r="FM1089" s="773"/>
      <c r="FN1089" s="773"/>
      <c r="FO1089" s="773"/>
      <c r="FP1089" s="773"/>
      <c r="FQ1089" s="773"/>
      <c r="FR1089" s="773"/>
      <c r="FS1089" s="773"/>
      <c r="FT1089" s="773"/>
      <c r="FU1089" s="773"/>
      <c r="FV1089" s="773"/>
      <c r="FW1089" s="773"/>
      <c r="FX1089" s="773"/>
      <c r="FY1089" s="773"/>
      <c r="FZ1089" s="773"/>
      <c r="GA1089" s="773"/>
      <c r="GB1089" s="773"/>
      <c r="GC1089" s="773"/>
      <c r="GD1089" s="773"/>
      <c r="GE1089" s="773"/>
      <c r="GF1089" s="773"/>
      <c r="GG1089" s="773"/>
      <c r="GH1089" s="773"/>
      <c r="GI1089" s="773"/>
      <c r="GJ1089" s="773"/>
      <c r="GK1089" s="773"/>
      <c r="GL1089" s="773"/>
      <c r="GM1089" s="773"/>
      <c r="GN1089" s="773"/>
      <c r="GO1089" s="773"/>
      <c r="GP1089" s="773"/>
      <c r="GQ1089" s="773"/>
      <c r="GR1089" s="773"/>
      <c r="GS1089" s="773"/>
      <c r="GT1089" s="773"/>
      <c r="GU1089" s="773"/>
      <c r="GV1089" s="773"/>
      <c r="GW1089" s="773"/>
      <c r="GX1089" s="773"/>
      <c r="GY1089" s="773"/>
      <c r="GZ1089" s="773"/>
      <c r="HA1089" s="773"/>
      <c r="HB1089" s="773"/>
      <c r="HC1089" s="773"/>
      <c r="HD1089" s="773"/>
      <c r="HE1089" s="773"/>
      <c r="HF1089" s="773"/>
      <c r="HG1089" s="773"/>
      <c r="HH1089" s="773"/>
      <c r="HI1089" s="773"/>
      <c r="HJ1089" s="773"/>
      <c r="HK1089" s="773"/>
      <c r="HL1089" s="773"/>
      <c r="HM1089" s="773"/>
      <c r="HN1089" s="773"/>
      <c r="HO1089" s="773"/>
      <c r="HP1089" s="773"/>
      <c r="HQ1089" s="773"/>
      <c r="HR1089" s="773"/>
      <c r="HS1089" s="773"/>
      <c r="HT1089" s="773"/>
      <c r="HU1089" s="773"/>
      <c r="HV1089" s="773"/>
      <c r="HW1089" s="773"/>
      <c r="HX1089" s="773"/>
      <c r="HY1089" s="773"/>
      <c r="HZ1089" s="773"/>
      <c r="IA1089" s="773"/>
      <c r="IB1089" s="773"/>
      <c r="IC1089" s="773"/>
      <c r="ID1089" s="773"/>
      <c r="IE1089" s="773"/>
      <c r="IF1089" s="773"/>
      <c r="IG1089" s="773"/>
      <c r="IH1089" s="773"/>
      <c r="II1089" s="773"/>
      <c r="IJ1089" s="773"/>
      <c r="IK1089" s="773"/>
      <c r="IL1089" s="773"/>
      <c r="IM1089" s="773"/>
      <c r="IN1089" s="773"/>
      <c r="IO1089" s="773"/>
      <c r="IP1089" s="773"/>
      <c r="IQ1089" s="773"/>
      <c r="IR1089" s="773"/>
    </row>
    <row r="1090" spans="1:252" ht="13.5" x14ac:dyDescent="0.2">
      <c r="A1090" s="606">
        <v>159</v>
      </c>
      <c r="B1090" s="637" t="s">
        <v>2161</v>
      </c>
      <c r="C1090" s="660" t="s">
        <v>701</v>
      </c>
      <c r="D1090" s="575">
        <v>1</v>
      </c>
      <c r="E1090" s="670">
        <v>2011</v>
      </c>
      <c r="F1090" s="1074">
        <v>50.1</v>
      </c>
      <c r="G1090" s="784">
        <f t="shared" si="35"/>
        <v>50.1</v>
      </c>
      <c r="H1090" s="1075">
        <v>100</v>
      </c>
      <c r="I1090" s="784">
        <f t="shared" si="36"/>
        <v>0</v>
      </c>
      <c r="J1090" s="635"/>
      <c r="K1090" s="693"/>
      <c r="L1090" s="693"/>
      <c r="M1090" s="635"/>
      <c r="N1090" s="693"/>
      <c r="O1090" s="693"/>
      <c r="P1090" s="1841"/>
      <c r="Q1090" s="773"/>
      <c r="R1090" s="773"/>
      <c r="S1090" s="773"/>
      <c r="T1090" s="773"/>
      <c r="U1090" s="773"/>
      <c r="V1090" s="773"/>
      <c r="W1090" s="773"/>
      <c r="X1090" s="773"/>
      <c r="Y1090" s="773"/>
      <c r="Z1090" s="773"/>
      <c r="AA1090" s="773"/>
      <c r="AB1090" s="773"/>
      <c r="AC1090" s="773"/>
      <c r="AD1090" s="773"/>
      <c r="AE1090" s="773"/>
      <c r="AF1090" s="773"/>
      <c r="AG1090" s="773"/>
      <c r="AH1090" s="773"/>
      <c r="AI1090" s="773"/>
      <c r="AJ1090" s="773"/>
      <c r="AK1090" s="773"/>
      <c r="AL1090" s="773"/>
      <c r="AM1090" s="773"/>
      <c r="AN1090" s="773"/>
      <c r="AO1090" s="773"/>
      <c r="AP1090" s="773"/>
      <c r="AQ1090" s="773"/>
      <c r="AR1090" s="773"/>
      <c r="AS1090" s="773"/>
      <c r="AT1090" s="773"/>
      <c r="AU1090" s="773"/>
      <c r="AV1090" s="773"/>
      <c r="AW1090" s="773"/>
      <c r="AX1090" s="773"/>
      <c r="AY1090" s="773"/>
      <c r="AZ1090" s="773"/>
      <c r="BA1090" s="773"/>
      <c r="BB1090" s="773"/>
      <c r="BC1090" s="773"/>
      <c r="BD1090" s="773"/>
      <c r="BE1090" s="773"/>
      <c r="BF1090" s="773"/>
      <c r="BG1090" s="773"/>
      <c r="BH1090" s="773"/>
      <c r="BI1090" s="773"/>
      <c r="BJ1090" s="773"/>
      <c r="BK1090" s="773"/>
      <c r="BL1090" s="773"/>
      <c r="BM1090" s="773"/>
      <c r="BN1090" s="773"/>
      <c r="BO1090" s="773"/>
      <c r="BP1090" s="773"/>
      <c r="BQ1090" s="773"/>
      <c r="BR1090" s="773"/>
      <c r="BS1090" s="773"/>
      <c r="BT1090" s="773"/>
      <c r="BU1090" s="773"/>
      <c r="BV1090" s="773"/>
      <c r="BW1090" s="773"/>
      <c r="BX1090" s="773"/>
      <c r="BY1090" s="773"/>
      <c r="BZ1090" s="773"/>
      <c r="CA1090" s="773"/>
      <c r="CB1090" s="773"/>
      <c r="CC1090" s="773"/>
      <c r="CD1090" s="773"/>
      <c r="CE1090" s="773"/>
      <c r="CF1090" s="773"/>
      <c r="CG1090" s="773"/>
      <c r="CH1090" s="773"/>
      <c r="CI1090" s="773"/>
      <c r="CJ1090" s="773"/>
      <c r="CK1090" s="773"/>
      <c r="CL1090" s="773"/>
      <c r="CM1090" s="773"/>
      <c r="CN1090" s="773"/>
      <c r="CO1090" s="773"/>
      <c r="CP1090" s="773"/>
      <c r="CQ1090" s="773"/>
      <c r="CR1090" s="773"/>
      <c r="CS1090" s="773"/>
      <c r="CT1090" s="773"/>
      <c r="CU1090" s="773"/>
      <c r="CV1090" s="773"/>
      <c r="CW1090" s="773"/>
      <c r="CX1090" s="773"/>
      <c r="CY1090" s="773"/>
      <c r="CZ1090" s="773"/>
      <c r="DA1090" s="773"/>
      <c r="DB1090" s="773"/>
      <c r="DC1090" s="773"/>
      <c r="DD1090" s="773"/>
      <c r="DE1090" s="773"/>
      <c r="DF1090" s="773"/>
      <c r="DG1090" s="773"/>
      <c r="DH1090" s="773"/>
      <c r="DI1090" s="773"/>
      <c r="DJ1090" s="773"/>
      <c r="DK1090" s="773"/>
      <c r="DL1090" s="773"/>
      <c r="DM1090" s="773"/>
      <c r="DN1090" s="773"/>
      <c r="DO1090" s="773"/>
      <c r="DP1090" s="773"/>
      <c r="DQ1090" s="773"/>
      <c r="DR1090" s="773"/>
      <c r="DS1090" s="773"/>
      <c r="DT1090" s="773"/>
      <c r="DU1090" s="773"/>
      <c r="DV1090" s="773"/>
      <c r="DW1090" s="773"/>
      <c r="DX1090" s="773"/>
      <c r="DY1090" s="773"/>
      <c r="DZ1090" s="773"/>
      <c r="EA1090" s="773"/>
      <c r="EB1090" s="773"/>
      <c r="EC1090" s="773"/>
      <c r="ED1090" s="773"/>
      <c r="EE1090" s="773"/>
      <c r="EF1090" s="773"/>
      <c r="EG1090" s="773"/>
      <c r="EH1090" s="773"/>
      <c r="EI1090" s="773"/>
      <c r="EJ1090" s="773"/>
      <c r="EK1090" s="773"/>
      <c r="EL1090" s="773"/>
      <c r="EM1090" s="773"/>
      <c r="EN1090" s="773"/>
      <c r="EO1090" s="773"/>
      <c r="EP1090" s="773"/>
      <c r="EQ1090" s="773"/>
      <c r="ER1090" s="773"/>
      <c r="ES1090" s="773"/>
      <c r="ET1090" s="773"/>
      <c r="EU1090" s="773"/>
      <c r="EV1090" s="773"/>
      <c r="EW1090" s="773"/>
      <c r="EX1090" s="773"/>
      <c r="EY1090" s="773"/>
      <c r="EZ1090" s="773"/>
      <c r="FA1090" s="773"/>
      <c r="FB1090" s="773"/>
      <c r="FC1090" s="773"/>
      <c r="FD1090" s="773"/>
      <c r="FE1090" s="773"/>
      <c r="FF1090" s="773"/>
      <c r="FG1090" s="773"/>
      <c r="FH1090" s="773"/>
      <c r="FI1090" s="773"/>
      <c r="FJ1090" s="773"/>
      <c r="FK1090" s="773"/>
      <c r="FL1090" s="773"/>
      <c r="FM1090" s="773"/>
      <c r="FN1090" s="773"/>
      <c r="FO1090" s="773"/>
      <c r="FP1090" s="773"/>
      <c r="FQ1090" s="773"/>
      <c r="FR1090" s="773"/>
      <c r="FS1090" s="773"/>
      <c r="FT1090" s="773"/>
      <c r="FU1090" s="773"/>
      <c r="FV1090" s="773"/>
      <c r="FW1090" s="773"/>
      <c r="FX1090" s="773"/>
      <c r="FY1090" s="773"/>
      <c r="FZ1090" s="773"/>
      <c r="GA1090" s="773"/>
      <c r="GB1090" s="773"/>
      <c r="GC1090" s="773"/>
      <c r="GD1090" s="773"/>
      <c r="GE1090" s="773"/>
      <c r="GF1090" s="773"/>
      <c r="GG1090" s="773"/>
      <c r="GH1090" s="773"/>
      <c r="GI1090" s="773"/>
      <c r="GJ1090" s="773"/>
      <c r="GK1090" s="773"/>
      <c r="GL1090" s="773"/>
      <c r="GM1090" s="773"/>
      <c r="GN1090" s="773"/>
      <c r="GO1090" s="773"/>
      <c r="GP1090" s="773"/>
      <c r="GQ1090" s="773"/>
      <c r="GR1090" s="773"/>
      <c r="GS1090" s="773"/>
      <c r="GT1090" s="773"/>
      <c r="GU1090" s="773"/>
      <c r="GV1090" s="773"/>
      <c r="GW1090" s="773"/>
      <c r="GX1090" s="773"/>
      <c r="GY1090" s="773"/>
      <c r="GZ1090" s="773"/>
      <c r="HA1090" s="773"/>
      <c r="HB1090" s="773"/>
      <c r="HC1090" s="773"/>
      <c r="HD1090" s="773"/>
      <c r="HE1090" s="773"/>
      <c r="HF1090" s="773"/>
      <c r="HG1090" s="773"/>
      <c r="HH1090" s="773"/>
      <c r="HI1090" s="773"/>
      <c r="HJ1090" s="773"/>
      <c r="HK1090" s="773"/>
      <c r="HL1090" s="773"/>
      <c r="HM1090" s="773"/>
      <c r="HN1090" s="773"/>
      <c r="HO1090" s="773"/>
      <c r="HP1090" s="773"/>
      <c r="HQ1090" s="773"/>
      <c r="HR1090" s="773"/>
      <c r="HS1090" s="773"/>
      <c r="HT1090" s="773"/>
      <c r="HU1090" s="773"/>
      <c r="HV1090" s="773"/>
      <c r="HW1090" s="773"/>
      <c r="HX1090" s="773"/>
      <c r="HY1090" s="773"/>
      <c r="HZ1090" s="773"/>
      <c r="IA1090" s="773"/>
      <c r="IB1090" s="773"/>
      <c r="IC1090" s="773"/>
      <c r="ID1090" s="773"/>
      <c r="IE1090" s="773"/>
      <c r="IF1090" s="773"/>
      <c r="IG1090" s="773"/>
      <c r="IH1090" s="773"/>
      <c r="II1090" s="773"/>
      <c r="IJ1090" s="773"/>
      <c r="IK1090" s="773"/>
      <c r="IL1090" s="773"/>
      <c r="IM1090" s="773"/>
      <c r="IN1090" s="773"/>
      <c r="IO1090" s="773"/>
      <c r="IP1090" s="773"/>
      <c r="IQ1090" s="773"/>
      <c r="IR1090" s="773"/>
    </row>
    <row r="1091" spans="1:252" ht="13.5" x14ac:dyDescent="0.2">
      <c r="A1091" s="606">
        <v>160</v>
      </c>
      <c r="B1091" s="637" t="s">
        <v>2162</v>
      </c>
      <c r="C1091" s="660" t="s">
        <v>701</v>
      </c>
      <c r="D1091" s="575">
        <v>3</v>
      </c>
      <c r="E1091" s="670">
        <v>2011</v>
      </c>
      <c r="F1091" s="1074">
        <v>201.6</v>
      </c>
      <c r="G1091" s="784">
        <f t="shared" si="35"/>
        <v>201.6</v>
      </c>
      <c r="H1091" s="1075">
        <v>100</v>
      </c>
      <c r="I1091" s="784">
        <f t="shared" si="36"/>
        <v>0</v>
      </c>
      <c r="J1091" s="635"/>
      <c r="K1091" s="693"/>
      <c r="L1091" s="693"/>
      <c r="M1091" s="635"/>
      <c r="N1091" s="693"/>
      <c r="O1091" s="693"/>
      <c r="P1091" s="1841"/>
      <c r="Q1091" s="773"/>
      <c r="R1091" s="773"/>
      <c r="S1091" s="773"/>
      <c r="T1091" s="773"/>
      <c r="U1091" s="773"/>
      <c r="V1091" s="773"/>
      <c r="W1091" s="773"/>
      <c r="X1091" s="773"/>
      <c r="Y1091" s="773"/>
      <c r="Z1091" s="773"/>
      <c r="AA1091" s="773"/>
      <c r="AB1091" s="773"/>
      <c r="AC1091" s="773"/>
      <c r="AD1091" s="773"/>
      <c r="AE1091" s="773"/>
      <c r="AF1091" s="773"/>
      <c r="AG1091" s="773"/>
      <c r="AH1091" s="773"/>
      <c r="AI1091" s="773"/>
      <c r="AJ1091" s="773"/>
      <c r="AK1091" s="773"/>
      <c r="AL1091" s="773"/>
      <c r="AM1091" s="773"/>
      <c r="AN1091" s="773"/>
      <c r="AO1091" s="773"/>
      <c r="AP1091" s="773"/>
      <c r="AQ1091" s="773"/>
      <c r="AR1091" s="773"/>
      <c r="AS1091" s="773"/>
      <c r="AT1091" s="773"/>
      <c r="AU1091" s="773"/>
      <c r="AV1091" s="773"/>
      <c r="AW1091" s="773"/>
      <c r="AX1091" s="773"/>
      <c r="AY1091" s="773"/>
      <c r="AZ1091" s="773"/>
      <c r="BA1091" s="773"/>
      <c r="BB1091" s="773"/>
      <c r="BC1091" s="773"/>
      <c r="BD1091" s="773"/>
      <c r="BE1091" s="773"/>
      <c r="BF1091" s="773"/>
      <c r="BG1091" s="773"/>
      <c r="BH1091" s="773"/>
      <c r="BI1091" s="773"/>
      <c r="BJ1091" s="773"/>
      <c r="BK1091" s="773"/>
      <c r="BL1091" s="773"/>
      <c r="BM1091" s="773"/>
      <c r="BN1091" s="773"/>
      <c r="BO1091" s="773"/>
      <c r="BP1091" s="773"/>
      <c r="BQ1091" s="773"/>
      <c r="BR1091" s="773"/>
      <c r="BS1091" s="773"/>
      <c r="BT1091" s="773"/>
      <c r="BU1091" s="773"/>
      <c r="BV1091" s="773"/>
      <c r="BW1091" s="773"/>
      <c r="BX1091" s="773"/>
      <c r="BY1091" s="773"/>
      <c r="BZ1091" s="773"/>
      <c r="CA1091" s="773"/>
      <c r="CB1091" s="773"/>
      <c r="CC1091" s="773"/>
      <c r="CD1091" s="773"/>
      <c r="CE1091" s="773"/>
      <c r="CF1091" s="773"/>
      <c r="CG1091" s="773"/>
      <c r="CH1091" s="773"/>
      <c r="CI1091" s="773"/>
      <c r="CJ1091" s="773"/>
      <c r="CK1091" s="773"/>
      <c r="CL1091" s="773"/>
      <c r="CM1091" s="773"/>
      <c r="CN1091" s="773"/>
      <c r="CO1091" s="773"/>
      <c r="CP1091" s="773"/>
      <c r="CQ1091" s="773"/>
      <c r="CR1091" s="773"/>
      <c r="CS1091" s="773"/>
      <c r="CT1091" s="773"/>
      <c r="CU1091" s="773"/>
      <c r="CV1091" s="773"/>
      <c r="CW1091" s="773"/>
      <c r="CX1091" s="773"/>
      <c r="CY1091" s="773"/>
      <c r="CZ1091" s="773"/>
      <c r="DA1091" s="773"/>
      <c r="DB1091" s="773"/>
      <c r="DC1091" s="773"/>
      <c r="DD1091" s="773"/>
      <c r="DE1091" s="773"/>
      <c r="DF1091" s="773"/>
      <c r="DG1091" s="773"/>
      <c r="DH1091" s="773"/>
      <c r="DI1091" s="773"/>
      <c r="DJ1091" s="773"/>
      <c r="DK1091" s="773"/>
      <c r="DL1091" s="773"/>
      <c r="DM1091" s="773"/>
      <c r="DN1091" s="773"/>
      <c r="DO1091" s="773"/>
      <c r="DP1091" s="773"/>
      <c r="DQ1091" s="773"/>
      <c r="DR1091" s="773"/>
      <c r="DS1091" s="773"/>
      <c r="DT1091" s="773"/>
      <c r="DU1091" s="773"/>
      <c r="DV1091" s="773"/>
      <c r="DW1091" s="773"/>
      <c r="DX1091" s="773"/>
      <c r="DY1091" s="773"/>
      <c r="DZ1091" s="773"/>
      <c r="EA1091" s="773"/>
      <c r="EB1091" s="773"/>
      <c r="EC1091" s="773"/>
      <c r="ED1091" s="773"/>
      <c r="EE1091" s="773"/>
      <c r="EF1091" s="773"/>
      <c r="EG1091" s="773"/>
      <c r="EH1091" s="773"/>
      <c r="EI1091" s="773"/>
      <c r="EJ1091" s="773"/>
      <c r="EK1091" s="773"/>
      <c r="EL1091" s="773"/>
      <c r="EM1091" s="773"/>
      <c r="EN1091" s="773"/>
      <c r="EO1091" s="773"/>
      <c r="EP1091" s="773"/>
      <c r="EQ1091" s="773"/>
      <c r="ER1091" s="773"/>
      <c r="ES1091" s="773"/>
      <c r="ET1091" s="773"/>
      <c r="EU1091" s="773"/>
      <c r="EV1091" s="773"/>
      <c r="EW1091" s="773"/>
      <c r="EX1091" s="773"/>
      <c r="EY1091" s="773"/>
      <c r="EZ1091" s="773"/>
      <c r="FA1091" s="773"/>
      <c r="FB1091" s="773"/>
      <c r="FC1091" s="773"/>
      <c r="FD1091" s="773"/>
      <c r="FE1091" s="773"/>
      <c r="FF1091" s="773"/>
      <c r="FG1091" s="773"/>
      <c r="FH1091" s="773"/>
      <c r="FI1091" s="773"/>
      <c r="FJ1091" s="773"/>
      <c r="FK1091" s="773"/>
      <c r="FL1091" s="773"/>
      <c r="FM1091" s="773"/>
      <c r="FN1091" s="773"/>
      <c r="FO1091" s="773"/>
      <c r="FP1091" s="773"/>
      <c r="FQ1091" s="773"/>
      <c r="FR1091" s="773"/>
      <c r="FS1091" s="773"/>
      <c r="FT1091" s="773"/>
      <c r="FU1091" s="773"/>
      <c r="FV1091" s="773"/>
      <c r="FW1091" s="773"/>
      <c r="FX1091" s="773"/>
      <c r="FY1091" s="773"/>
      <c r="FZ1091" s="773"/>
      <c r="GA1091" s="773"/>
      <c r="GB1091" s="773"/>
      <c r="GC1091" s="773"/>
      <c r="GD1091" s="773"/>
      <c r="GE1091" s="773"/>
      <c r="GF1091" s="773"/>
      <c r="GG1091" s="773"/>
      <c r="GH1091" s="773"/>
      <c r="GI1091" s="773"/>
      <c r="GJ1091" s="773"/>
      <c r="GK1091" s="773"/>
      <c r="GL1091" s="773"/>
      <c r="GM1091" s="773"/>
      <c r="GN1091" s="773"/>
      <c r="GO1091" s="773"/>
      <c r="GP1091" s="773"/>
      <c r="GQ1091" s="773"/>
      <c r="GR1091" s="773"/>
      <c r="GS1091" s="773"/>
      <c r="GT1091" s="773"/>
      <c r="GU1091" s="773"/>
      <c r="GV1091" s="773"/>
      <c r="GW1091" s="773"/>
      <c r="GX1091" s="773"/>
      <c r="GY1091" s="773"/>
      <c r="GZ1091" s="773"/>
      <c r="HA1091" s="773"/>
      <c r="HB1091" s="773"/>
      <c r="HC1091" s="773"/>
      <c r="HD1091" s="773"/>
      <c r="HE1091" s="773"/>
      <c r="HF1091" s="773"/>
      <c r="HG1091" s="773"/>
      <c r="HH1091" s="773"/>
      <c r="HI1091" s="773"/>
      <c r="HJ1091" s="773"/>
      <c r="HK1091" s="773"/>
      <c r="HL1091" s="773"/>
      <c r="HM1091" s="773"/>
      <c r="HN1091" s="773"/>
      <c r="HO1091" s="773"/>
      <c r="HP1091" s="773"/>
      <c r="HQ1091" s="773"/>
      <c r="HR1091" s="773"/>
      <c r="HS1091" s="773"/>
      <c r="HT1091" s="773"/>
      <c r="HU1091" s="773"/>
      <c r="HV1091" s="773"/>
      <c r="HW1091" s="773"/>
      <c r="HX1091" s="773"/>
      <c r="HY1091" s="773"/>
      <c r="HZ1091" s="773"/>
      <c r="IA1091" s="773"/>
      <c r="IB1091" s="773"/>
      <c r="IC1091" s="773"/>
      <c r="ID1091" s="773"/>
      <c r="IE1091" s="773"/>
      <c r="IF1091" s="773"/>
      <c r="IG1091" s="773"/>
      <c r="IH1091" s="773"/>
      <c r="II1091" s="773"/>
      <c r="IJ1091" s="773"/>
      <c r="IK1091" s="773"/>
      <c r="IL1091" s="773"/>
      <c r="IM1091" s="773"/>
      <c r="IN1091" s="773"/>
      <c r="IO1091" s="773"/>
      <c r="IP1091" s="773"/>
      <c r="IQ1091" s="773"/>
      <c r="IR1091" s="773"/>
    </row>
    <row r="1092" spans="1:252" ht="13.5" x14ac:dyDescent="0.2">
      <c r="A1092" s="606">
        <v>161</v>
      </c>
      <c r="B1092" s="637" t="s">
        <v>2163</v>
      </c>
      <c r="C1092" s="660" t="s">
        <v>701</v>
      </c>
      <c r="D1092" s="575">
        <v>16</v>
      </c>
      <c r="E1092" s="670">
        <v>2013</v>
      </c>
      <c r="F1092" s="1074">
        <v>704</v>
      </c>
      <c r="G1092" s="784">
        <f t="shared" si="35"/>
        <v>704</v>
      </c>
      <c r="H1092" s="1075">
        <v>100</v>
      </c>
      <c r="I1092" s="784">
        <f t="shared" si="36"/>
        <v>0</v>
      </c>
      <c r="J1092" s="635"/>
      <c r="K1092" s="693"/>
      <c r="L1092" s="693"/>
      <c r="M1092" s="635"/>
      <c r="N1092" s="693"/>
      <c r="O1092" s="693"/>
      <c r="P1092" s="1841"/>
      <c r="Q1092" s="773"/>
      <c r="R1092" s="773"/>
      <c r="S1092" s="773"/>
      <c r="T1092" s="773"/>
      <c r="U1092" s="773"/>
      <c r="V1092" s="773"/>
      <c r="W1092" s="773"/>
      <c r="X1092" s="773"/>
      <c r="Y1092" s="773"/>
      <c r="Z1092" s="773"/>
      <c r="AA1092" s="773"/>
      <c r="AB1092" s="773"/>
      <c r="AC1092" s="773"/>
      <c r="AD1092" s="773"/>
      <c r="AE1092" s="773"/>
      <c r="AF1092" s="773"/>
      <c r="AG1092" s="773"/>
      <c r="AH1092" s="773"/>
      <c r="AI1092" s="773"/>
      <c r="AJ1092" s="773"/>
      <c r="AK1092" s="773"/>
      <c r="AL1092" s="773"/>
      <c r="AM1092" s="773"/>
      <c r="AN1092" s="773"/>
      <c r="AO1092" s="773"/>
      <c r="AP1092" s="773"/>
      <c r="AQ1092" s="773"/>
      <c r="AR1092" s="773"/>
      <c r="AS1092" s="773"/>
      <c r="AT1092" s="773"/>
      <c r="AU1092" s="773"/>
      <c r="AV1092" s="773"/>
      <c r="AW1092" s="773"/>
      <c r="AX1092" s="773"/>
      <c r="AY1092" s="773"/>
      <c r="AZ1092" s="773"/>
      <c r="BA1092" s="773"/>
      <c r="BB1092" s="773"/>
      <c r="BC1092" s="773"/>
      <c r="BD1092" s="773"/>
      <c r="BE1092" s="773"/>
      <c r="BF1092" s="773"/>
      <c r="BG1092" s="773"/>
      <c r="BH1092" s="773"/>
      <c r="BI1092" s="773"/>
      <c r="BJ1092" s="773"/>
      <c r="BK1092" s="773"/>
      <c r="BL1092" s="773"/>
      <c r="BM1092" s="773"/>
      <c r="BN1092" s="773"/>
      <c r="BO1092" s="773"/>
      <c r="BP1092" s="773"/>
      <c r="BQ1092" s="773"/>
      <c r="BR1092" s="773"/>
      <c r="BS1092" s="773"/>
      <c r="BT1092" s="773"/>
      <c r="BU1092" s="773"/>
      <c r="BV1092" s="773"/>
      <c r="BW1092" s="773"/>
      <c r="BX1092" s="773"/>
      <c r="BY1092" s="773"/>
      <c r="BZ1092" s="773"/>
      <c r="CA1092" s="773"/>
      <c r="CB1092" s="773"/>
      <c r="CC1092" s="773"/>
      <c r="CD1092" s="773"/>
      <c r="CE1092" s="773"/>
      <c r="CF1092" s="773"/>
      <c r="CG1092" s="773"/>
      <c r="CH1092" s="773"/>
      <c r="CI1092" s="773"/>
      <c r="CJ1092" s="773"/>
      <c r="CK1092" s="773"/>
      <c r="CL1092" s="773"/>
      <c r="CM1092" s="773"/>
      <c r="CN1092" s="773"/>
      <c r="CO1092" s="773"/>
      <c r="CP1092" s="773"/>
      <c r="CQ1092" s="773"/>
      <c r="CR1092" s="773"/>
      <c r="CS1092" s="773"/>
      <c r="CT1092" s="773"/>
      <c r="CU1092" s="773"/>
      <c r="CV1092" s="773"/>
      <c r="CW1092" s="773"/>
      <c r="CX1092" s="773"/>
      <c r="CY1092" s="773"/>
      <c r="CZ1092" s="773"/>
      <c r="DA1092" s="773"/>
      <c r="DB1092" s="773"/>
      <c r="DC1092" s="773"/>
      <c r="DD1092" s="773"/>
      <c r="DE1092" s="773"/>
      <c r="DF1092" s="773"/>
      <c r="DG1092" s="773"/>
      <c r="DH1092" s="773"/>
      <c r="DI1092" s="773"/>
      <c r="DJ1092" s="773"/>
      <c r="DK1092" s="773"/>
      <c r="DL1092" s="773"/>
      <c r="DM1092" s="773"/>
      <c r="DN1092" s="773"/>
      <c r="DO1092" s="773"/>
      <c r="DP1092" s="773"/>
      <c r="DQ1092" s="773"/>
      <c r="DR1092" s="773"/>
      <c r="DS1092" s="773"/>
      <c r="DT1092" s="773"/>
      <c r="DU1092" s="773"/>
      <c r="DV1092" s="773"/>
      <c r="DW1092" s="773"/>
      <c r="DX1092" s="773"/>
      <c r="DY1092" s="773"/>
      <c r="DZ1092" s="773"/>
      <c r="EA1092" s="773"/>
      <c r="EB1092" s="773"/>
      <c r="EC1092" s="773"/>
      <c r="ED1092" s="773"/>
      <c r="EE1092" s="773"/>
      <c r="EF1092" s="773"/>
      <c r="EG1092" s="773"/>
      <c r="EH1092" s="773"/>
      <c r="EI1092" s="773"/>
      <c r="EJ1092" s="773"/>
      <c r="EK1092" s="773"/>
      <c r="EL1092" s="773"/>
      <c r="EM1092" s="773"/>
      <c r="EN1092" s="773"/>
      <c r="EO1092" s="773"/>
      <c r="EP1092" s="773"/>
      <c r="EQ1092" s="773"/>
      <c r="ER1092" s="773"/>
      <c r="ES1092" s="773"/>
      <c r="ET1092" s="773"/>
      <c r="EU1092" s="773"/>
      <c r="EV1092" s="773"/>
      <c r="EW1092" s="773"/>
      <c r="EX1092" s="773"/>
      <c r="EY1092" s="773"/>
      <c r="EZ1092" s="773"/>
      <c r="FA1092" s="773"/>
      <c r="FB1092" s="773"/>
      <c r="FC1092" s="773"/>
      <c r="FD1092" s="773"/>
      <c r="FE1092" s="773"/>
      <c r="FF1092" s="773"/>
      <c r="FG1092" s="773"/>
      <c r="FH1092" s="773"/>
      <c r="FI1092" s="773"/>
      <c r="FJ1092" s="773"/>
      <c r="FK1092" s="773"/>
      <c r="FL1092" s="773"/>
      <c r="FM1092" s="773"/>
      <c r="FN1092" s="773"/>
      <c r="FO1092" s="773"/>
      <c r="FP1092" s="773"/>
      <c r="FQ1092" s="773"/>
      <c r="FR1092" s="773"/>
      <c r="FS1092" s="773"/>
      <c r="FT1092" s="773"/>
      <c r="FU1092" s="773"/>
      <c r="FV1092" s="773"/>
      <c r="FW1092" s="773"/>
      <c r="FX1092" s="773"/>
      <c r="FY1092" s="773"/>
      <c r="FZ1092" s="773"/>
      <c r="GA1092" s="773"/>
      <c r="GB1092" s="773"/>
      <c r="GC1092" s="773"/>
      <c r="GD1092" s="773"/>
      <c r="GE1092" s="773"/>
      <c r="GF1092" s="773"/>
      <c r="GG1092" s="773"/>
      <c r="GH1092" s="773"/>
      <c r="GI1092" s="773"/>
      <c r="GJ1092" s="773"/>
      <c r="GK1092" s="773"/>
      <c r="GL1092" s="773"/>
      <c r="GM1092" s="773"/>
      <c r="GN1092" s="773"/>
      <c r="GO1092" s="773"/>
      <c r="GP1092" s="773"/>
      <c r="GQ1092" s="773"/>
      <c r="GR1092" s="773"/>
      <c r="GS1092" s="773"/>
      <c r="GT1092" s="773"/>
      <c r="GU1092" s="773"/>
      <c r="GV1092" s="773"/>
      <c r="GW1092" s="773"/>
      <c r="GX1092" s="773"/>
      <c r="GY1092" s="773"/>
      <c r="GZ1092" s="773"/>
      <c r="HA1092" s="773"/>
      <c r="HB1092" s="773"/>
      <c r="HC1092" s="773"/>
      <c r="HD1092" s="773"/>
      <c r="HE1092" s="773"/>
      <c r="HF1092" s="773"/>
      <c r="HG1092" s="773"/>
      <c r="HH1092" s="773"/>
      <c r="HI1092" s="773"/>
      <c r="HJ1092" s="773"/>
      <c r="HK1092" s="773"/>
      <c r="HL1092" s="773"/>
      <c r="HM1092" s="773"/>
      <c r="HN1092" s="773"/>
      <c r="HO1092" s="773"/>
      <c r="HP1092" s="773"/>
      <c r="HQ1092" s="773"/>
      <c r="HR1092" s="773"/>
      <c r="HS1092" s="773"/>
      <c r="HT1092" s="773"/>
      <c r="HU1092" s="773"/>
      <c r="HV1092" s="773"/>
      <c r="HW1092" s="773"/>
      <c r="HX1092" s="773"/>
      <c r="HY1092" s="773"/>
      <c r="HZ1092" s="773"/>
      <c r="IA1092" s="773"/>
      <c r="IB1092" s="773"/>
      <c r="IC1092" s="773"/>
      <c r="ID1092" s="773"/>
      <c r="IE1092" s="773"/>
      <c r="IF1092" s="773"/>
      <c r="IG1092" s="773"/>
      <c r="IH1092" s="773"/>
      <c r="II1092" s="773"/>
      <c r="IJ1092" s="773"/>
      <c r="IK1092" s="773"/>
      <c r="IL1092" s="773"/>
      <c r="IM1092" s="773"/>
      <c r="IN1092" s="773"/>
      <c r="IO1092" s="773"/>
      <c r="IP1092" s="773"/>
      <c r="IQ1092" s="773"/>
      <c r="IR1092" s="773"/>
    </row>
    <row r="1093" spans="1:252" ht="13.5" x14ac:dyDescent="0.2">
      <c r="A1093" s="606">
        <v>162</v>
      </c>
      <c r="B1093" s="637" t="s">
        <v>2164</v>
      </c>
      <c r="C1093" s="660" t="s">
        <v>701</v>
      </c>
      <c r="D1093" s="575">
        <v>6</v>
      </c>
      <c r="E1093" s="670">
        <v>2013</v>
      </c>
      <c r="F1093" s="1074">
        <v>500.4</v>
      </c>
      <c r="G1093" s="784">
        <f t="shared" si="35"/>
        <v>500.4</v>
      </c>
      <c r="H1093" s="1075">
        <v>100</v>
      </c>
      <c r="I1093" s="784">
        <f t="shared" si="36"/>
        <v>0</v>
      </c>
      <c r="J1093" s="635"/>
      <c r="K1093" s="693"/>
      <c r="L1093" s="693"/>
      <c r="M1093" s="635"/>
      <c r="N1093" s="693"/>
      <c r="O1093" s="693"/>
      <c r="P1093" s="1841"/>
      <c r="Q1093" s="773"/>
      <c r="R1093" s="773"/>
      <c r="S1093" s="773"/>
      <c r="T1093" s="773"/>
      <c r="U1093" s="773"/>
      <c r="V1093" s="773"/>
      <c r="W1093" s="773"/>
      <c r="X1093" s="773"/>
      <c r="Y1093" s="773"/>
      <c r="Z1093" s="773"/>
      <c r="AA1093" s="773"/>
      <c r="AB1093" s="773"/>
      <c r="AC1093" s="773"/>
      <c r="AD1093" s="773"/>
      <c r="AE1093" s="773"/>
      <c r="AF1093" s="773"/>
      <c r="AG1093" s="773"/>
      <c r="AH1093" s="773"/>
      <c r="AI1093" s="773"/>
      <c r="AJ1093" s="773"/>
      <c r="AK1093" s="773"/>
      <c r="AL1093" s="773"/>
      <c r="AM1093" s="773"/>
      <c r="AN1093" s="773"/>
      <c r="AO1093" s="773"/>
      <c r="AP1093" s="773"/>
      <c r="AQ1093" s="773"/>
      <c r="AR1093" s="773"/>
      <c r="AS1093" s="773"/>
      <c r="AT1093" s="773"/>
      <c r="AU1093" s="773"/>
      <c r="AV1093" s="773"/>
      <c r="AW1093" s="773"/>
      <c r="AX1093" s="773"/>
      <c r="AY1093" s="773"/>
      <c r="AZ1093" s="773"/>
      <c r="BA1093" s="773"/>
      <c r="BB1093" s="773"/>
      <c r="BC1093" s="773"/>
      <c r="BD1093" s="773"/>
      <c r="BE1093" s="773"/>
      <c r="BF1093" s="773"/>
      <c r="BG1093" s="773"/>
      <c r="BH1093" s="773"/>
      <c r="BI1093" s="773"/>
      <c r="BJ1093" s="773"/>
      <c r="BK1093" s="773"/>
      <c r="BL1093" s="773"/>
      <c r="BM1093" s="773"/>
      <c r="BN1093" s="773"/>
      <c r="BO1093" s="773"/>
      <c r="BP1093" s="773"/>
      <c r="BQ1093" s="773"/>
      <c r="BR1093" s="773"/>
      <c r="BS1093" s="773"/>
      <c r="BT1093" s="773"/>
      <c r="BU1093" s="773"/>
      <c r="BV1093" s="773"/>
      <c r="BW1093" s="773"/>
      <c r="BX1093" s="773"/>
      <c r="BY1093" s="773"/>
      <c r="BZ1093" s="773"/>
      <c r="CA1093" s="773"/>
      <c r="CB1093" s="773"/>
      <c r="CC1093" s="773"/>
      <c r="CD1093" s="773"/>
      <c r="CE1093" s="773"/>
      <c r="CF1093" s="773"/>
      <c r="CG1093" s="773"/>
      <c r="CH1093" s="773"/>
      <c r="CI1093" s="773"/>
      <c r="CJ1093" s="773"/>
      <c r="CK1093" s="773"/>
      <c r="CL1093" s="773"/>
      <c r="CM1093" s="773"/>
      <c r="CN1093" s="773"/>
      <c r="CO1093" s="773"/>
      <c r="CP1093" s="773"/>
      <c r="CQ1093" s="773"/>
      <c r="CR1093" s="773"/>
      <c r="CS1093" s="773"/>
      <c r="CT1093" s="773"/>
      <c r="CU1093" s="773"/>
      <c r="CV1093" s="773"/>
      <c r="CW1093" s="773"/>
      <c r="CX1093" s="773"/>
      <c r="CY1093" s="773"/>
      <c r="CZ1093" s="773"/>
      <c r="DA1093" s="773"/>
      <c r="DB1093" s="773"/>
      <c r="DC1093" s="773"/>
      <c r="DD1093" s="773"/>
      <c r="DE1093" s="773"/>
      <c r="DF1093" s="773"/>
      <c r="DG1093" s="773"/>
      <c r="DH1093" s="773"/>
      <c r="DI1093" s="773"/>
      <c r="DJ1093" s="773"/>
      <c r="DK1093" s="773"/>
      <c r="DL1093" s="773"/>
      <c r="DM1093" s="773"/>
      <c r="DN1093" s="773"/>
      <c r="DO1093" s="773"/>
      <c r="DP1093" s="773"/>
      <c r="DQ1093" s="773"/>
      <c r="DR1093" s="773"/>
      <c r="DS1093" s="773"/>
      <c r="DT1093" s="773"/>
      <c r="DU1093" s="773"/>
      <c r="DV1093" s="773"/>
      <c r="DW1093" s="773"/>
      <c r="DX1093" s="773"/>
      <c r="DY1093" s="773"/>
      <c r="DZ1093" s="773"/>
      <c r="EA1093" s="773"/>
      <c r="EB1093" s="773"/>
      <c r="EC1093" s="773"/>
      <c r="ED1093" s="773"/>
      <c r="EE1093" s="773"/>
      <c r="EF1093" s="773"/>
      <c r="EG1093" s="773"/>
      <c r="EH1093" s="773"/>
      <c r="EI1093" s="773"/>
      <c r="EJ1093" s="773"/>
      <c r="EK1093" s="773"/>
      <c r="EL1093" s="773"/>
      <c r="EM1093" s="773"/>
      <c r="EN1093" s="773"/>
      <c r="EO1093" s="773"/>
      <c r="EP1093" s="773"/>
      <c r="EQ1093" s="773"/>
      <c r="ER1093" s="773"/>
      <c r="ES1093" s="773"/>
      <c r="ET1093" s="773"/>
      <c r="EU1093" s="773"/>
      <c r="EV1093" s="773"/>
      <c r="EW1093" s="773"/>
      <c r="EX1093" s="773"/>
      <c r="EY1093" s="773"/>
      <c r="EZ1093" s="773"/>
      <c r="FA1093" s="773"/>
      <c r="FB1093" s="773"/>
      <c r="FC1093" s="773"/>
      <c r="FD1093" s="773"/>
      <c r="FE1093" s="773"/>
      <c r="FF1093" s="773"/>
      <c r="FG1093" s="773"/>
      <c r="FH1093" s="773"/>
      <c r="FI1093" s="773"/>
      <c r="FJ1093" s="773"/>
      <c r="FK1093" s="773"/>
      <c r="FL1093" s="773"/>
      <c r="FM1093" s="773"/>
      <c r="FN1093" s="773"/>
      <c r="FO1093" s="773"/>
      <c r="FP1093" s="773"/>
      <c r="FQ1093" s="773"/>
      <c r="FR1093" s="773"/>
      <c r="FS1093" s="773"/>
      <c r="FT1093" s="773"/>
      <c r="FU1093" s="773"/>
      <c r="FV1093" s="773"/>
      <c r="FW1093" s="773"/>
      <c r="FX1093" s="773"/>
      <c r="FY1093" s="773"/>
      <c r="FZ1093" s="773"/>
      <c r="GA1093" s="773"/>
      <c r="GB1093" s="773"/>
      <c r="GC1093" s="773"/>
      <c r="GD1093" s="773"/>
      <c r="GE1093" s="773"/>
      <c r="GF1093" s="773"/>
      <c r="GG1093" s="773"/>
      <c r="GH1093" s="773"/>
      <c r="GI1093" s="773"/>
      <c r="GJ1093" s="773"/>
      <c r="GK1093" s="773"/>
      <c r="GL1093" s="773"/>
      <c r="GM1093" s="773"/>
      <c r="GN1093" s="773"/>
      <c r="GO1093" s="773"/>
      <c r="GP1093" s="773"/>
      <c r="GQ1093" s="773"/>
      <c r="GR1093" s="773"/>
      <c r="GS1093" s="773"/>
      <c r="GT1093" s="773"/>
      <c r="GU1093" s="773"/>
      <c r="GV1093" s="773"/>
      <c r="GW1093" s="773"/>
      <c r="GX1093" s="773"/>
      <c r="GY1093" s="773"/>
      <c r="GZ1093" s="773"/>
      <c r="HA1093" s="773"/>
      <c r="HB1093" s="773"/>
      <c r="HC1093" s="773"/>
      <c r="HD1093" s="773"/>
      <c r="HE1093" s="773"/>
      <c r="HF1093" s="773"/>
      <c r="HG1093" s="773"/>
      <c r="HH1093" s="773"/>
      <c r="HI1093" s="773"/>
      <c r="HJ1093" s="773"/>
      <c r="HK1093" s="773"/>
      <c r="HL1093" s="773"/>
      <c r="HM1093" s="773"/>
      <c r="HN1093" s="773"/>
      <c r="HO1093" s="773"/>
      <c r="HP1093" s="773"/>
      <c r="HQ1093" s="773"/>
      <c r="HR1093" s="773"/>
      <c r="HS1093" s="773"/>
      <c r="HT1093" s="773"/>
      <c r="HU1093" s="773"/>
      <c r="HV1093" s="773"/>
      <c r="HW1093" s="773"/>
      <c r="HX1093" s="773"/>
      <c r="HY1093" s="773"/>
      <c r="HZ1093" s="773"/>
      <c r="IA1093" s="773"/>
      <c r="IB1093" s="773"/>
      <c r="IC1093" s="773"/>
      <c r="ID1093" s="773"/>
      <c r="IE1093" s="773"/>
      <c r="IF1093" s="773"/>
      <c r="IG1093" s="773"/>
      <c r="IH1093" s="773"/>
      <c r="II1093" s="773"/>
      <c r="IJ1093" s="773"/>
      <c r="IK1093" s="773"/>
      <c r="IL1093" s="773"/>
      <c r="IM1093" s="773"/>
      <c r="IN1093" s="773"/>
      <c r="IO1093" s="773"/>
      <c r="IP1093" s="773"/>
      <c r="IQ1093" s="773"/>
      <c r="IR1093" s="773"/>
    </row>
    <row r="1094" spans="1:252" ht="27" x14ac:dyDescent="0.2">
      <c r="A1094" s="606">
        <v>163</v>
      </c>
      <c r="B1094" s="637" t="s">
        <v>2165</v>
      </c>
      <c r="C1094" s="660" t="s">
        <v>701</v>
      </c>
      <c r="D1094" s="575">
        <v>3</v>
      </c>
      <c r="E1094" s="670">
        <v>2011</v>
      </c>
      <c r="F1094" s="1074">
        <v>265.30559999999997</v>
      </c>
      <c r="G1094" s="784">
        <f t="shared" si="35"/>
        <v>265.30559999999997</v>
      </c>
      <c r="H1094" s="1075">
        <v>100</v>
      </c>
      <c r="I1094" s="784">
        <f t="shared" si="36"/>
        <v>0</v>
      </c>
      <c r="J1094" s="635"/>
      <c r="K1094" s="693"/>
      <c r="L1094" s="693"/>
      <c r="M1094" s="635"/>
      <c r="N1094" s="693"/>
      <c r="O1094" s="693"/>
      <c r="P1094" s="1841"/>
      <c r="Q1094" s="773"/>
      <c r="R1094" s="773"/>
      <c r="S1094" s="773"/>
      <c r="T1094" s="773"/>
      <c r="U1094" s="773"/>
      <c r="V1094" s="773"/>
      <c r="W1094" s="773"/>
      <c r="X1094" s="773"/>
      <c r="Y1094" s="773"/>
      <c r="Z1094" s="773"/>
      <c r="AA1094" s="773"/>
      <c r="AB1094" s="773"/>
      <c r="AC1094" s="773"/>
      <c r="AD1094" s="773"/>
      <c r="AE1094" s="773"/>
      <c r="AF1094" s="773"/>
      <c r="AG1094" s="773"/>
      <c r="AH1094" s="773"/>
      <c r="AI1094" s="773"/>
      <c r="AJ1094" s="773"/>
      <c r="AK1094" s="773"/>
      <c r="AL1094" s="773"/>
      <c r="AM1094" s="773"/>
      <c r="AN1094" s="773"/>
      <c r="AO1094" s="773"/>
      <c r="AP1094" s="773"/>
      <c r="AQ1094" s="773"/>
      <c r="AR1094" s="773"/>
      <c r="AS1094" s="773"/>
      <c r="AT1094" s="773"/>
      <c r="AU1094" s="773"/>
      <c r="AV1094" s="773"/>
      <c r="AW1094" s="773"/>
      <c r="AX1094" s="773"/>
      <c r="AY1094" s="773"/>
      <c r="AZ1094" s="773"/>
      <c r="BA1094" s="773"/>
      <c r="BB1094" s="773"/>
      <c r="BC1094" s="773"/>
      <c r="BD1094" s="773"/>
      <c r="BE1094" s="773"/>
      <c r="BF1094" s="773"/>
      <c r="BG1094" s="773"/>
      <c r="BH1094" s="773"/>
      <c r="BI1094" s="773"/>
      <c r="BJ1094" s="773"/>
      <c r="BK1094" s="773"/>
      <c r="BL1094" s="773"/>
      <c r="BM1094" s="773"/>
      <c r="BN1094" s="773"/>
      <c r="BO1094" s="773"/>
      <c r="BP1094" s="773"/>
      <c r="BQ1094" s="773"/>
      <c r="BR1094" s="773"/>
      <c r="BS1094" s="773"/>
      <c r="BT1094" s="773"/>
      <c r="BU1094" s="773"/>
      <c r="BV1094" s="773"/>
      <c r="BW1094" s="773"/>
      <c r="BX1094" s="773"/>
      <c r="BY1094" s="773"/>
      <c r="BZ1094" s="773"/>
      <c r="CA1094" s="773"/>
      <c r="CB1094" s="773"/>
      <c r="CC1094" s="773"/>
      <c r="CD1094" s="773"/>
      <c r="CE1094" s="773"/>
      <c r="CF1094" s="773"/>
      <c r="CG1094" s="773"/>
      <c r="CH1094" s="773"/>
      <c r="CI1094" s="773"/>
      <c r="CJ1094" s="773"/>
      <c r="CK1094" s="773"/>
      <c r="CL1094" s="773"/>
      <c r="CM1094" s="773"/>
      <c r="CN1094" s="773"/>
      <c r="CO1094" s="773"/>
      <c r="CP1094" s="773"/>
      <c r="CQ1094" s="773"/>
      <c r="CR1094" s="773"/>
      <c r="CS1094" s="773"/>
      <c r="CT1094" s="773"/>
      <c r="CU1094" s="773"/>
      <c r="CV1094" s="773"/>
      <c r="CW1094" s="773"/>
      <c r="CX1094" s="773"/>
      <c r="CY1094" s="773"/>
      <c r="CZ1094" s="773"/>
      <c r="DA1094" s="773"/>
      <c r="DB1094" s="773"/>
      <c r="DC1094" s="773"/>
      <c r="DD1094" s="773"/>
      <c r="DE1094" s="773"/>
      <c r="DF1094" s="773"/>
      <c r="DG1094" s="773"/>
      <c r="DH1094" s="773"/>
      <c r="DI1094" s="773"/>
      <c r="DJ1094" s="773"/>
      <c r="DK1094" s="773"/>
      <c r="DL1094" s="773"/>
      <c r="DM1094" s="773"/>
      <c r="DN1094" s="773"/>
      <c r="DO1094" s="773"/>
      <c r="DP1094" s="773"/>
      <c r="DQ1094" s="773"/>
      <c r="DR1094" s="773"/>
      <c r="DS1094" s="773"/>
      <c r="DT1094" s="773"/>
      <c r="DU1094" s="773"/>
      <c r="DV1094" s="773"/>
      <c r="DW1094" s="773"/>
      <c r="DX1094" s="773"/>
      <c r="DY1094" s="773"/>
      <c r="DZ1094" s="773"/>
      <c r="EA1094" s="773"/>
      <c r="EB1094" s="773"/>
      <c r="EC1094" s="773"/>
      <c r="ED1094" s="773"/>
      <c r="EE1094" s="773"/>
      <c r="EF1094" s="773"/>
      <c r="EG1094" s="773"/>
      <c r="EH1094" s="773"/>
      <c r="EI1094" s="773"/>
      <c r="EJ1094" s="773"/>
      <c r="EK1094" s="773"/>
      <c r="EL1094" s="773"/>
      <c r="EM1094" s="773"/>
      <c r="EN1094" s="773"/>
      <c r="EO1094" s="773"/>
      <c r="EP1094" s="773"/>
      <c r="EQ1094" s="773"/>
      <c r="ER1094" s="773"/>
      <c r="ES1094" s="773"/>
      <c r="ET1094" s="773"/>
      <c r="EU1094" s="773"/>
      <c r="EV1094" s="773"/>
      <c r="EW1094" s="773"/>
      <c r="EX1094" s="773"/>
      <c r="EY1094" s="773"/>
      <c r="EZ1094" s="773"/>
      <c r="FA1094" s="773"/>
      <c r="FB1094" s="773"/>
      <c r="FC1094" s="773"/>
      <c r="FD1094" s="773"/>
      <c r="FE1094" s="773"/>
      <c r="FF1094" s="773"/>
      <c r="FG1094" s="773"/>
      <c r="FH1094" s="773"/>
      <c r="FI1094" s="773"/>
      <c r="FJ1094" s="773"/>
      <c r="FK1094" s="773"/>
      <c r="FL1094" s="773"/>
      <c r="FM1094" s="773"/>
      <c r="FN1094" s="773"/>
      <c r="FO1094" s="773"/>
      <c r="FP1094" s="773"/>
      <c r="FQ1094" s="773"/>
      <c r="FR1094" s="773"/>
      <c r="FS1094" s="773"/>
      <c r="FT1094" s="773"/>
      <c r="FU1094" s="773"/>
      <c r="FV1094" s="773"/>
      <c r="FW1094" s="773"/>
      <c r="FX1094" s="773"/>
      <c r="FY1094" s="773"/>
      <c r="FZ1094" s="773"/>
      <c r="GA1094" s="773"/>
      <c r="GB1094" s="773"/>
      <c r="GC1094" s="773"/>
      <c r="GD1094" s="773"/>
      <c r="GE1094" s="773"/>
      <c r="GF1094" s="773"/>
      <c r="GG1094" s="773"/>
      <c r="GH1094" s="773"/>
      <c r="GI1094" s="773"/>
      <c r="GJ1094" s="773"/>
      <c r="GK1094" s="773"/>
      <c r="GL1094" s="773"/>
      <c r="GM1094" s="773"/>
      <c r="GN1094" s="773"/>
      <c r="GO1094" s="773"/>
      <c r="GP1094" s="773"/>
      <c r="GQ1094" s="773"/>
      <c r="GR1094" s="773"/>
      <c r="GS1094" s="773"/>
      <c r="GT1094" s="773"/>
      <c r="GU1094" s="773"/>
      <c r="GV1094" s="773"/>
      <c r="GW1094" s="773"/>
      <c r="GX1094" s="773"/>
      <c r="GY1094" s="773"/>
      <c r="GZ1094" s="773"/>
      <c r="HA1094" s="773"/>
      <c r="HB1094" s="773"/>
      <c r="HC1094" s="773"/>
      <c r="HD1094" s="773"/>
      <c r="HE1094" s="773"/>
      <c r="HF1094" s="773"/>
      <c r="HG1094" s="773"/>
      <c r="HH1094" s="773"/>
      <c r="HI1094" s="773"/>
      <c r="HJ1094" s="773"/>
      <c r="HK1094" s="773"/>
      <c r="HL1094" s="773"/>
      <c r="HM1094" s="773"/>
      <c r="HN1094" s="773"/>
      <c r="HO1094" s="773"/>
      <c r="HP1094" s="773"/>
      <c r="HQ1094" s="773"/>
      <c r="HR1094" s="773"/>
      <c r="HS1094" s="773"/>
      <c r="HT1094" s="773"/>
      <c r="HU1094" s="773"/>
      <c r="HV1094" s="773"/>
      <c r="HW1094" s="773"/>
      <c r="HX1094" s="773"/>
      <c r="HY1094" s="773"/>
      <c r="HZ1094" s="773"/>
      <c r="IA1094" s="773"/>
      <c r="IB1094" s="773"/>
      <c r="IC1094" s="773"/>
      <c r="ID1094" s="773"/>
      <c r="IE1094" s="773"/>
      <c r="IF1094" s="773"/>
      <c r="IG1094" s="773"/>
      <c r="IH1094" s="773"/>
      <c r="II1094" s="773"/>
      <c r="IJ1094" s="773"/>
      <c r="IK1094" s="773"/>
      <c r="IL1094" s="773"/>
      <c r="IM1094" s="773"/>
      <c r="IN1094" s="773"/>
      <c r="IO1094" s="773"/>
      <c r="IP1094" s="773"/>
      <c r="IQ1094" s="773"/>
      <c r="IR1094" s="773"/>
    </row>
    <row r="1095" spans="1:252" ht="27" x14ac:dyDescent="0.2">
      <c r="A1095" s="606">
        <v>164</v>
      </c>
      <c r="B1095" s="637" t="s">
        <v>2166</v>
      </c>
      <c r="C1095" s="660" t="s">
        <v>701</v>
      </c>
      <c r="D1095" s="575">
        <v>1</v>
      </c>
      <c r="E1095" s="670">
        <v>2016</v>
      </c>
      <c r="F1095" s="1074">
        <v>550.49400000000003</v>
      </c>
      <c r="G1095" s="784">
        <f t="shared" si="35"/>
        <v>550.49400000000003</v>
      </c>
      <c r="H1095" s="1075">
        <v>100</v>
      </c>
      <c r="I1095" s="784">
        <f t="shared" si="36"/>
        <v>0</v>
      </c>
      <c r="J1095" s="635"/>
      <c r="K1095" s="693"/>
      <c r="L1095" s="693"/>
      <c r="M1095" s="635"/>
      <c r="N1095" s="693"/>
      <c r="O1095" s="693"/>
      <c r="P1095" s="1841"/>
      <c r="Q1095" s="773"/>
      <c r="R1095" s="773"/>
      <c r="S1095" s="773"/>
      <c r="T1095" s="773"/>
      <c r="U1095" s="773"/>
      <c r="V1095" s="773"/>
      <c r="W1095" s="773"/>
      <c r="X1095" s="773"/>
      <c r="Y1095" s="773"/>
      <c r="Z1095" s="773"/>
      <c r="AA1095" s="773"/>
      <c r="AB1095" s="773"/>
      <c r="AC1095" s="773"/>
      <c r="AD1095" s="773"/>
      <c r="AE1095" s="773"/>
      <c r="AF1095" s="773"/>
      <c r="AG1095" s="773"/>
      <c r="AH1095" s="773"/>
      <c r="AI1095" s="773"/>
      <c r="AJ1095" s="773"/>
      <c r="AK1095" s="773"/>
      <c r="AL1095" s="773"/>
      <c r="AM1095" s="773"/>
      <c r="AN1095" s="773"/>
      <c r="AO1095" s="773"/>
      <c r="AP1095" s="773"/>
      <c r="AQ1095" s="773"/>
      <c r="AR1095" s="773"/>
      <c r="AS1095" s="773"/>
      <c r="AT1095" s="773"/>
      <c r="AU1095" s="773"/>
      <c r="AV1095" s="773"/>
      <c r="AW1095" s="773"/>
      <c r="AX1095" s="773"/>
      <c r="AY1095" s="773"/>
      <c r="AZ1095" s="773"/>
      <c r="BA1095" s="773"/>
      <c r="BB1095" s="773"/>
      <c r="BC1095" s="773"/>
      <c r="BD1095" s="773"/>
      <c r="BE1095" s="773"/>
      <c r="BF1095" s="773"/>
      <c r="BG1095" s="773"/>
      <c r="BH1095" s="773"/>
      <c r="BI1095" s="773"/>
      <c r="BJ1095" s="773"/>
      <c r="BK1095" s="773"/>
      <c r="BL1095" s="773"/>
      <c r="BM1095" s="773"/>
      <c r="BN1095" s="773"/>
      <c r="BO1095" s="773"/>
      <c r="BP1095" s="773"/>
      <c r="BQ1095" s="773"/>
      <c r="BR1095" s="773"/>
      <c r="BS1095" s="773"/>
      <c r="BT1095" s="773"/>
      <c r="BU1095" s="773"/>
      <c r="BV1095" s="773"/>
      <c r="BW1095" s="773"/>
      <c r="BX1095" s="773"/>
      <c r="BY1095" s="773"/>
      <c r="BZ1095" s="773"/>
      <c r="CA1095" s="773"/>
      <c r="CB1095" s="773"/>
      <c r="CC1095" s="773"/>
      <c r="CD1095" s="773"/>
      <c r="CE1095" s="773"/>
      <c r="CF1095" s="773"/>
      <c r="CG1095" s="773"/>
      <c r="CH1095" s="773"/>
      <c r="CI1095" s="773"/>
      <c r="CJ1095" s="773"/>
      <c r="CK1095" s="773"/>
      <c r="CL1095" s="773"/>
      <c r="CM1095" s="773"/>
      <c r="CN1095" s="773"/>
      <c r="CO1095" s="773"/>
      <c r="CP1095" s="773"/>
      <c r="CQ1095" s="773"/>
      <c r="CR1095" s="773"/>
      <c r="CS1095" s="773"/>
      <c r="CT1095" s="773"/>
      <c r="CU1095" s="773"/>
      <c r="CV1095" s="773"/>
      <c r="CW1095" s="773"/>
      <c r="CX1095" s="773"/>
      <c r="CY1095" s="773"/>
      <c r="CZ1095" s="773"/>
      <c r="DA1095" s="773"/>
      <c r="DB1095" s="773"/>
      <c r="DC1095" s="773"/>
      <c r="DD1095" s="773"/>
      <c r="DE1095" s="773"/>
      <c r="DF1095" s="773"/>
      <c r="DG1095" s="773"/>
      <c r="DH1095" s="773"/>
      <c r="DI1095" s="773"/>
      <c r="DJ1095" s="773"/>
      <c r="DK1095" s="773"/>
      <c r="DL1095" s="773"/>
      <c r="DM1095" s="773"/>
      <c r="DN1095" s="773"/>
      <c r="DO1095" s="773"/>
      <c r="DP1095" s="773"/>
      <c r="DQ1095" s="773"/>
      <c r="DR1095" s="773"/>
      <c r="DS1095" s="773"/>
      <c r="DT1095" s="773"/>
      <c r="DU1095" s="773"/>
      <c r="DV1095" s="773"/>
      <c r="DW1095" s="773"/>
      <c r="DX1095" s="773"/>
      <c r="DY1095" s="773"/>
      <c r="DZ1095" s="773"/>
      <c r="EA1095" s="773"/>
      <c r="EB1095" s="773"/>
      <c r="EC1095" s="773"/>
      <c r="ED1095" s="773"/>
      <c r="EE1095" s="773"/>
      <c r="EF1095" s="773"/>
      <c r="EG1095" s="773"/>
      <c r="EH1095" s="773"/>
      <c r="EI1095" s="773"/>
      <c r="EJ1095" s="773"/>
      <c r="EK1095" s="773"/>
      <c r="EL1095" s="773"/>
      <c r="EM1095" s="773"/>
      <c r="EN1095" s="773"/>
      <c r="EO1095" s="773"/>
      <c r="EP1095" s="773"/>
      <c r="EQ1095" s="773"/>
      <c r="ER1095" s="773"/>
      <c r="ES1095" s="773"/>
      <c r="ET1095" s="773"/>
      <c r="EU1095" s="773"/>
      <c r="EV1095" s="773"/>
      <c r="EW1095" s="773"/>
      <c r="EX1095" s="773"/>
      <c r="EY1095" s="773"/>
      <c r="EZ1095" s="773"/>
      <c r="FA1095" s="773"/>
      <c r="FB1095" s="773"/>
      <c r="FC1095" s="773"/>
      <c r="FD1095" s="773"/>
      <c r="FE1095" s="773"/>
      <c r="FF1095" s="773"/>
      <c r="FG1095" s="773"/>
      <c r="FH1095" s="773"/>
      <c r="FI1095" s="773"/>
      <c r="FJ1095" s="773"/>
      <c r="FK1095" s="773"/>
      <c r="FL1095" s="773"/>
      <c r="FM1095" s="773"/>
      <c r="FN1095" s="773"/>
      <c r="FO1095" s="773"/>
      <c r="FP1095" s="773"/>
      <c r="FQ1095" s="773"/>
      <c r="FR1095" s="773"/>
      <c r="FS1095" s="773"/>
      <c r="FT1095" s="773"/>
      <c r="FU1095" s="773"/>
      <c r="FV1095" s="773"/>
      <c r="FW1095" s="773"/>
      <c r="FX1095" s="773"/>
      <c r="FY1095" s="773"/>
      <c r="FZ1095" s="773"/>
      <c r="GA1095" s="773"/>
      <c r="GB1095" s="773"/>
      <c r="GC1095" s="773"/>
      <c r="GD1095" s="773"/>
      <c r="GE1095" s="773"/>
      <c r="GF1095" s="773"/>
      <c r="GG1095" s="773"/>
      <c r="GH1095" s="773"/>
      <c r="GI1095" s="773"/>
      <c r="GJ1095" s="773"/>
      <c r="GK1095" s="773"/>
      <c r="GL1095" s="773"/>
      <c r="GM1095" s="773"/>
      <c r="GN1095" s="773"/>
      <c r="GO1095" s="773"/>
      <c r="GP1095" s="773"/>
      <c r="GQ1095" s="773"/>
      <c r="GR1095" s="773"/>
      <c r="GS1095" s="773"/>
      <c r="GT1095" s="773"/>
      <c r="GU1095" s="773"/>
      <c r="GV1095" s="773"/>
      <c r="GW1095" s="773"/>
      <c r="GX1095" s="773"/>
      <c r="GY1095" s="773"/>
      <c r="GZ1095" s="773"/>
      <c r="HA1095" s="773"/>
      <c r="HB1095" s="773"/>
      <c r="HC1095" s="773"/>
      <c r="HD1095" s="773"/>
      <c r="HE1095" s="773"/>
      <c r="HF1095" s="773"/>
      <c r="HG1095" s="773"/>
      <c r="HH1095" s="773"/>
      <c r="HI1095" s="773"/>
      <c r="HJ1095" s="773"/>
      <c r="HK1095" s="773"/>
      <c r="HL1095" s="773"/>
      <c r="HM1095" s="773"/>
      <c r="HN1095" s="773"/>
      <c r="HO1095" s="773"/>
      <c r="HP1095" s="773"/>
      <c r="HQ1095" s="773"/>
      <c r="HR1095" s="773"/>
      <c r="HS1095" s="773"/>
      <c r="HT1095" s="773"/>
      <c r="HU1095" s="773"/>
      <c r="HV1095" s="773"/>
      <c r="HW1095" s="773"/>
      <c r="HX1095" s="773"/>
      <c r="HY1095" s="773"/>
      <c r="HZ1095" s="773"/>
      <c r="IA1095" s="773"/>
      <c r="IB1095" s="773"/>
      <c r="IC1095" s="773"/>
      <c r="ID1095" s="773"/>
      <c r="IE1095" s="773"/>
      <c r="IF1095" s="773"/>
      <c r="IG1095" s="773"/>
      <c r="IH1095" s="773"/>
      <c r="II1095" s="773"/>
      <c r="IJ1095" s="773"/>
      <c r="IK1095" s="773"/>
      <c r="IL1095" s="773"/>
      <c r="IM1095" s="773"/>
      <c r="IN1095" s="773"/>
      <c r="IO1095" s="773"/>
      <c r="IP1095" s="773"/>
      <c r="IQ1095" s="773"/>
      <c r="IR1095" s="773"/>
    </row>
    <row r="1096" spans="1:252" ht="13.5" x14ac:dyDescent="0.2">
      <c r="A1096" s="606">
        <v>165</v>
      </c>
      <c r="B1096" s="637" t="s">
        <v>2167</v>
      </c>
      <c r="C1096" s="660" t="s">
        <v>701</v>
      </c>
      <c r="D1096" s="575">
        <v>1</v>
      </c>
      <c r="E1096" s="660">
        <v>2008</v>
      </c>
      <c r="F1096" s="1074">
        <v>80</v>
      </c>
      <c r="G1096" s="784">
        <f t="shared" si="35"/>
        <v>80</v>
      </c>
      <c r="H1096" s="1075">
        <v>100</v>
      </c>
      <c r="I1096" s="784">
        <f t="shared" si="36"/>
        <v>0</v>
      </c>
      <c r="J1096" s="635"/>
      <c r="K1096" s="693"/>
      <c r="L1096" s="693"/>
      <c r="M1096" s="635"/>
      <c r="N1096" s="693"/>
      <c r="O1096" s="693"/>
      <c r="P1096" s="1841"/>
      <c r="Q1096" s="773"/>
      <c r="R1096" s="773"/>
      <c r="S1096" s="773"/>
      <c r="T1096" s="773"/>
      <c r="U1096" s="773"/>
      <c r="V1096" s="773"/>
      <c r="W1096" s="773"/>
      <c r="X1096" s="773"/>
      <c r="Y1096" s="773"/>
      <c r="Z1096" s="773"/>
      <c r="AA1096" s="773"/>
      <c r="AB1096" s="773"/>
      <c r="AC1096" s="773"/>
      <c r="AD1096" s="773"/>
      <c r="AE1096" s="773"/>
      <c r="AF1096" s="773"/>
      <c r="AG1096" s="773"/>
      <c r="AH1096" s="773"/>
      <c r="AI1096" s="773"/>
      <c r="AJ1096" s="773"/>
      <c r="AK1096" s="773"/>
      <c r="AL1096" s="773"/>
      <c r="AM1096" s="773"/>
      <c r="AN1096" s="773"/>
      <c r="AO1096" s="773"/>
      <c r="AP1096" s="773"/>
      <c r="AQ1096" s="773"/>
      <c r="AR1096" s="773"/>
      <c r="AS1096" s="773"/>
      <c r="AT1096" s="773"/>
      <c r="AU1096" s="773"/>
      <c r="AV1096" s="773"/>
      <c r="AW1096" s="773"/>
      <c r="AX1096" s="773"/>
      <c r="AY1096" s="773"/>
      <c r="AZ1096" s="773"/>
      <c r="BA1096" s="773"/>
      <c r="BB1096" s="773"/>
      <c r="BC1096" s="773"/>
      <c r="BD1096" s="773"/>
      <c r="BE1096" s="773"/>
      <c r="BF1096" s="773"/>
      <c r="BG1096" s="773"/>
      <c r="BH1096" s="773"/>
      <c r="BI1096" s="773"/>
      <c r="BJ1096" s="773"/>
      <c r="BK1096" s="773"/>
      <c r="BL1096" s="773"/>
      <c r="BM1096" s="773"/>
      <c r="BN1096" s="773"/>
      <c r="BO1096" s="773"/>
      <c r="BP1096" s="773"/>
      <c r="BQ1096" s="773"/>
      <c r="BR1096" s="773"/>
      <c r="BS1096" s="773"/>
      <c r="BT1096" s="773"/>
      <c r="BU1096" s="773"/>
      <c r="BV1096" s="773"/>
      <c r="BW1096" s="773"/>
      <c r="BX1096" s="773"/>
      <c r="BY1096" s="773"/>
      <c r="BZ1096" s="773"/>
      <c r="CA1096" s="773"/>
      <c r="CB1096" s="773"/>
      <c r="CC1096" s="773"/>
      <c r="CD1096" s="773"/>
      <c r="CE1096" s="773"/>
      <c r="CF1096" s="773"/>
      <c r="CG1096" s="773"/>
      <c r="CH1096" s="773"/>
      <c r="CI1096" s="773"/>
      <c r="CJ1096" s="773"/>
      <c r="CK1096" s="773"/>
      <c r="CL1096" s="773"/>
      <c r="CM1096" s="773"/>
      <c r="CN1096" s="773"/>
      <c r="CO1096" s="773"/>
      <c r="CP1096" s="773"/>
      <c r="CQ1096" s="773"/>
      <c r="CR1096" s="773"/>
      <c r="CS1096" s="773"/>
      <c r="CT1096" s="773"/>
      <c r="CU1096" s="773"/>
      <c r="CV1096" s="773"/>
      <c r="CW1096" s="773"/>
      <c r="CX1096" s="773"/>
      <c r="CY1096" s="773"/>
      <c r="CZ1096" s="773"/>
      <c r="DA1096" s="773"/>
      <c r="DB1096" s="773"/>
      <c r="DC1096" s="773"/>
      <c r="DD1096" s="773"/>
      <c r="DE1096" s="773"/>
      <c r="DF1096" s="773"/>
      <c r="DG1096" s="773"/>
      <c r="DH1096" s="773"/>
      <c r="DI1096" s="773"/>
      <c r="DJ1096" s="773"/>
      <c r="DK1096" s="773"/>
      <c r="DL1096" s="773"/>
      <c r="DM1096" s="773"/>
      <c r="DN1096" s="773"/>
      <c r="DO1096" s="773"/>
      <c r="DP1096" s="773"/>
      <c r="DQ1096" s="773"/>
      <c r="DR1096" s="773"/>
      <c r="DS1096" s="773"/>
      <c r="DT1096" s="773"/>
      <c r="DU1096" s="773"/>
      <c r="DV1096" s="773"/>
      <c r="DW1096" s="773"/>
      <c r="DX1096" s="773"/>
      <c r="DY1096" s="773"/>
      <c r="DZ1096" s="773"/>
      <c r="EA1096" s="773"/>
      <c r="EB1096" s="773"/>
      <c r="EC1096" s="773"/>
      <c r="ED1096" s="773"/>
      <c r="EE1096" s="773"/>
      <c r="EF1096" s="773"/>
      <c r="EG1096" s="773"/>
      <c r="EH1096" s="773"/>
      <c r="EI1096" s="773"/>
      <c r="EJ1096" s="773"/>
      <c r="EK1096" s="773"/>
      <c r="EL1096" s="773"/>
      <c r="EM1096" s="773"/>
      <c r="EN1096" s="773"/>
      <c r="EO1096" s="773"/>
      <c r="EP1096" s="773"/>
      <c r="EQ1096" s="773"/>
      <c r="ER1096" s="773"/>
      <c r="ES1096" s="773"/>
      <c r="ET1096" s="773"/>
      <c r="EU1096" s="773"/>
      <c r="EV1096" s="773"/>
      <c r="EW1096" s="773"/>
      <c r="EX1096" s="773"/>
      <c r="EY1096" s="773"/>
      <c r="EZ1096" s="773"/>
      <c r="FA1096" s="773"/>
      <c r="FB1096" s="773"/>
      <c r="FC1096" s="773"/>
      <c r="FD1096" s="773"/>
      <c r="FE1096" s="773"/>
      <c r="FF1096" s="773"/>
      <c r="FG1096" s="773"/>
      <c r="FH1096" s="773"/>
      <c r="FI1096" s="773"/>
      <c r="FJ1096" s="773"/>
      <c r="FK1096" s="773"/>
      <c r="FL1096" s="773"/>
      <c r="FM1096" s="773"/>
      <c r="FN1096" s="773"/>
      <c r="FO1096" s="773"/>
      <c r="FP1096" s="773"/>
      <c r="FQ1096" s="773"/>
      <c r="FR1096" s="773"/>
      <c r="FS1096" s="773"/>
      <c r="FT1096" s="773"/>
      <c r="FU1096" s="773"/>
      <c r="FV1096" s="773"/>
      <c r="FW1096" s="773"/>
      <c r="FX1096" s="773"/>
      <c r="FY1096" s="773"/>
      <c r="FZ1096" s="773"/>
      <c r="GA1096" s="773"/>
      <c r="GB1096" s="773"/>
      <c r="GC1096" s="773"/>
      <c r="GD1096" s="773"/>
      <c r="GE1096" s="773"/>
      <c r="GF1096" s="773"/>
      <c r="GG1096" s="773"/>
      <c r="GH1096" s="773"/>
      <c r="GI1096" s="773"/>
      <c r="GJ1096" s="773"/>
      <c r="GK1096" s="773"/>
      <c r="GL1096" s="773"/>
      <c r="GM1096" s="773"/>
      <c r="GN1096" s="773"/>
      <c r="GO1096" s="773"/>
      <c r="GP1096" s="773"/>
      <c r="GQ1096" s="773"/>
      <c r="GR1096" s="773"/>
      <c r="GS1096" s="773"/>
      <c r="GT1096" s="773"/>
      <c r="GU1096" s="773"/>
      <c r="GV1096" s="773"/>
      <c r="GW1096" s="773"/>
      <c r="GX1096" s="773"/>
      <c r="GY1096" s="773"/>
      <c r="GZ1096" s="773"/>
      <c r="HA1096" s="773"/>
      <c r="HB1096" s="773"/>
      <c r="HC1096" s="773"/>
      <c r="HD1096" s="773"/>
      <c r="HE1096" s="773"/>
      <c r="HF1096" s="773"/>
      <c r="HG1096" s="773"/>
      <c r="HH1096" s="773"/>
      <c r="HI1096" s="773"/>
      <c r="HJ1096" s="773"/>
      <c r="HK1096" s="773"/>
      <c r="HL1096" s="773"/>
      <c r="HM1096" s="773"/>
      <c r="HN1096" s="773"/>
      <c r="HO1096" s="773"/>
      <c r="HP1096" s="773"/>
      <c r="HQ1096" s="773"/>
      <c r="HR1096" s="773"/>
      <c r="HS1096" s="773"/>
      <c r="HT1096" s="773"/>
      <c r="HU1096" s="773"/>
      <c r="HV1096" s="773"/>
      <c r="HW1096" s="773"/>
      <c r="HX1096" s="773"/>
      <c r="HY1096" s="773"/>
      <c r="HZ1096" s="773"/>
      <c r="IA1096" s="773"/>
      <c r="IB1096" s="773"/>
      <c r="IC1096" s="773"/>
      <c r="ID1096" s="773"/>
      <c r="IE1096" s="773"/>
      <c r="IF1096" s="773"/>
      <c r="IG1096" s="773"/>
      <c r="IH1096" s="773"/>
      <c r="II1096" s="773"/>
      <c r="IJ1096" s="773"/>
      <c r="IK1096" s="773"/>
      <c r="IL1096" s="773"/>
      <c r="IM1096" s="773"/>
      <c r="IN1096" s="773"/>
      <c r="IO1096" s="773"/>
      <c r="IP1096" s="773"/>
      <c r="IQ1096" s="773"/>
      <c r="IR1096" s="773"/>
    </row>
    <row r="1097" spans="1:252" ht="13.5" x14ac:dyDescent="0.2">
      <c r="A1097" s="606">
        <v>166</v>
      </c>
      <c r="B1097" s="637" t="s">
        <v>2168</v>
      </c>
      <c r="C1097" s="660" t="s">
        <v>701</v>
      </c>
      <c r="D1097" s="575">
        <v>1</v>
      </c>
      <c r="E1097" s="660">
        <v>1999</v>
      </c>
      <c r="F1097" s="1074">
        <v>244.26900000000001</v>
      </c>
      <c r="G1097" s="784">
        <f t="shared" si="35"/>
        <v>244.26900000000001</v>
      </c>
      <c r="H1097" s="1075">
        <v>100</v>
      </c>
      <c r="I1097" s="784">
        <f t="shared" si="36"/>
        <v>0</v>
      </c>
      <c r="J1097" s="635"/>
      <c r="K1097" s="693"/>
      <c r="L1097" s="693"/>
      <c r="M1097" s="635"/>
      <c r="N1097" s="693"/>
      <c r="O1097" s="693"/>
      <c r="P1097" s="1841"/>
      <c r="Q1097" s="773"/>
      <c r="R1097" s="773"/>
      <c r="S1097" s="773"/>
      <c r="T1097" s="773"/>
      <c r="U1097" s="773"/>
      <c r="V1097" s="773"/>
      <c r="W1097" s="773"/>
      <c r="X1097" s="773"/>
      <c r="Y1097" s="773"/>
      <c r="Z1097" s="773"/>
      <c r="AA1097" s="773"/>
      <c r="AB1097" s="773"/>
      <c r="AC1097" s="773"/>
      <c r="AD1097" s="773"/>
      <c r="AE1097" s="773"/>
      <c r="AF1097" s="773"/>
      <c r="AG1097" s="773"/>
      <c r="AH1097" s="773"/>
      <c r="AI1097" s="773"/>
      <c r="AJ1097" s="773"/>
      <c r="AK1097" s="773"/>
      <c r="AL1097" s="773"/>
      <c r="AM1097" s="773"/>
      <c r="AN1097" s="773"/>
      <c r="AO1097" s="773"/>
      <c r="AP1097" s="773"/>
      <c r="AQ1097" s="773"/>
      <c r="AR1097" s="773"/>
      <c r="AS1097" s="773"/>
      <c r="AT1097" s="773"/>
      <c r="AU1097" s="773"/>
      <c r="AV1097" s="773"/>
      <c r="AW1097" s="773"/>
      <c r="AX1097" s="773"/>
      <c r="AY1097" s="773"/>
      <c r="AZ1097" s="773"/>
      <c r="BA1097" s="773"/>
      <c r="BB1097" s="773"/>
      <c r="BC1097" s="773"/>
      <c r="BD1097" s="773"/>
      <c r="BE1097" s="773"/>
      <c r="BF1097" s="773"/>
      <c r="BG1097" s="773"/>
      <c r="BH1097" s="773"/>
      <c r="BI1097" s="773"/>
      <c r="BJ1097" s="773"/>
      <c r="BK1097" s="773"/>
      <c r="BL1097" s="773"/>
      <c r="BM1097" s="773"/>
      <c r="BN1097" s="773"/>
      <c r="BO1097" s="773"/>
      <c r="BP1097" s="773"/>
      <c r="BQ1097" s="773"/>
      <c r="BR1097" s="773"/>
      <c r="BS1097" s="773"/>
      <c r="BT1097" s="773"/>
      <c r="BU1097" s="773"/>
      <c r="BV1097" s="773"/>
      <c r="BW1097" s="773"/>
      <c r="BX1097" s="773"/>
      <c r="BY1097" s="773"/>
      <c r="BZ1097" s="773"/>
      <c r="CA1097" s="773"/>
      <c r="CB1097" s="773"/>
      <c r="CC1097" s="773"/>
      <c r="CD1097" s="773"/>
      <c r="CE1097" s="773"/>
      <c r="CF1097" s="773"/>
      <c r="CG1097" s="773"/>
      <c r="CH1097" s="773"/>
      <c r="CI1097" s="773"/>
      <c r="CJ1097" s="773"/>
      <c r="CK1097" s="773"/>
      <c r="CL1097" s="773"/>
      <c r="CM1097" s="773"/>
      <c r="CN1097" s="773"/>
      <c r="CO1097" s="773"/>
      <c r="CP1097" s="773"/>
      <c r="CQ1097" s="773"/>
      <c r="CR1097" s="773"/>
      <c r="CS1097" s="773"/>
      <c r="CT1097" s="773"/>
      <c r="CU1097" s="773"/>
      <c r="CV1097" s="773"/>
      <c r="CW1097" s="773"/>
      <c r="CX1097" s="773"/>
      <c r="CY1097" s="773"/>
      <c r="CZ1097" s="773"/>
      <c r="DA1097" s="773"/>
      <c r="DB1097" s="773"/>
      <c r="DC1097" s="773"/>
      <c r="DD1097" s="773"/>
      <c r="DE1097" s="773"/>
      <c r="DF1097" s="773"/>
      <c r="DG1097" s="773"/>
      <c r="DH1097" s="773"/>
      <c r="DI1097" s="773"/>
      <c r="DJ1097" s="773"/>
      <c r="DK1097" s="773"/>
      <c r="DL1097" s="773"/>
      <c r="DM1097" s="773"/>
      <c r="DN1097" s="773"/>
      <c r="DO1097" s="773"/>
      <c r="DP1097" s="773"/>
      <c r="DQ1097" s="773"/>
      <c r="DR1097" s="773"/>
      <c r="DS1097" s="773"/>
      <c r="DT1097" s="773"/>
      <c r="DU1097" s="773"/>
      <c r="DV1097" s="773"/>
      <c r="DW1097" s="773"/>
      <c r="DX1097" s="773"/>
      <c r="DY1097" s="773"/>
      <c r="DZ1097" s="773"/>
      <c r="EA1097" s="773"/>
      <c r="EB1097" s="773"/>
      <c r="EC1097" s="773"/>
      <c r="ED1097" s="773"/>
      <c r="EE1097" s="773"/>
      <c r="EF1097" s="773"/>
      <c r="EG1097" s="773"/>
      <c r="EH1097" s="773"/>
      <c r="EI1097" s="773"/>
      <c r="EJ1097" s="773"/>
      <c r="EK1097" s="773"/>
      <c r="EL1097" s="773"/>
      <c r="EM1097" s="773"/>
      <c r="EN1097" s="773"/>
      <c r="EO1097" s="773"/>
      <c r="EP1097" s="773"/>
      <c r="EQ1097" s="773"/>
      <c r="ER1097" s="773"/>
      <c r="ES1097" s="773"/>
      <c r="ET1097" s="773"/>
      <c r="EU1097" s="773"/>
      <c r="EV1097" s="773"/>
      <c r="EW1097" s="773"/>
      <c r="EX1097" s="773"/>
      <c r="EY1097" s="773"/>
      <c r="EZ1097" s="773"/>
      <c r="FA1097" s="773"/>
      <c r="FB1097" s="773"/>
      <c r="FC1097" s="773"/>
      <c r="FD1097" s="773"/>
      <c r="FE1097" s="773"/>
      <c r="FF1097" s="773"/>
      <c r="FG1097" s="773"/>
      <c r="FH1097" s="773"/>
      <c r="FI1097" s="773"/>
      <c r="FJ1097" s="773"/>
      <c r="FK1097" s="773"/>
      <c r="FL1097" s="773"/>
      <c r="FM1097" s="773"/>
      <c r="FN1097" s="773"/>
      <c r="FO1097" s="773"/>
      <c r="FP1097" s="773"/>
      <c r="FQ1097" s="773"/>
      <c r="FR1097" s="773"/>
      <c r="FS1097" s="773"/>
      <c r="FT1097" s="773"/>
      <c r="FU1097" s="773"/>
      <c r="FV1097" s="773"/>
      <c r="FW1097" s="773"/>
      <c r="FX1097" s="773"/>
      <c r="FY1097" s="773"/>
      <c r="FZ1097" s="773"/>
      <c r="GA1097" s="773"/>
      <c r="GB1097" s="773"/>
      <c r="GC1097" s="773"/>
      <c r="GD1097" s="773"/>
      <c r="GE1097" s="773"/>
      <c r="GF1097" s="773"/>
      <c r="GG1097" s="773"/>
      <c r="GH1097" s="773"/>
      <c r="GI1097" s="773"/>
      <c r="GJ1097" s="773"/>
      <c r="GK1097" s="773"/>
      <c r="GL1097" s="773"/>
      <c r="GM1097" s="773"/>
      <c r="GN1097" s="773"/>
      <c r="GO1097" s="773"/>
      <c r="GP1097" s="773"/>
      <c r="GQ1097" s="773"/>
      <c r="GR1097" s="773"/>
      <c r="GS1097" s="773"/>
      <c r="GT1097" s="773"/>
      <c r="GU1097" s="773"/>
      <c r="GV1097" s="773"/>
      <c r="GW1097" s="773"/>
      <c r="GX1097" s="773"/>
      <c r="GY1097" s="773"/>
      <c r="GZ1097" s="773"/>
      <c r="HA1097" s="773"/>
      <c r="HB1097" s="773"/>
      <c r="HC1097" s="773"/>
      <c r="HD1097" s="773"/>
      <c r="HE1097" s="773"/>
      <c r="HF1097" s="773"/>
      <c r="HG1097" s="773"/>
      <c r="HH1097" s="773"/>
      <c r="HI1097" s="773"/>
      <c r="HJ1097" s="773"/>
      <c r="HK1097" s="773"/>
      <c r="HL1097" s="773"/>
      <c r="HM1097" s="773"/>
      <c r="HN1097" s="773"/>
      <c r="HO1097" s="773"/>
      <c r="HP1097" s="773"/>
      <c r="HQ1097" s="773"/>
      <c r="HR1097" s="773"/>
      <c r="HS1097" s="773"/>
      <c r="HT1097" s="773"/>
      <c r="HU1097" s="773"/>
      <c r="HV1097" s="773"/>
      <c r="HW1097" s="773"/>
      <c r="HX1097" s="773"/>
      <c r="HY1097" s="773"/>
      <c r="HZ1097" s="773"/>
      <c r="IA1097" s="773"/>
      <c r="IB1097" s="773"/>
      <c r="IC1097" s="773"/>
      <c r="ID1097" s="773"/>
      <c r="IE1097" s="773"/>
      <c r="IF1097" s="773"/>
      <c r="IG1097" s="773"/>
      <c r="IH1097" s="773"/>
      <c r="II1097" s="773"/>
      <c r="IJ1097" s="773"/>
      <c r="IK1097" s="773"/>
      <c r="IL1097" s="773"/>
      <c r="IM1097" s="773"/>
      <c r="IN1097" s="773"/>
      <c r="IO1097" s="773"/>
      <c r="IP1097" s="773"/>
      <c r="IQ1097" s="773"/>
      <c r="IR1097" s="773"/>
    </row>
    <row r="1098" spans="1:252" ht="13.5" x14ac:dyDescent="0.2">
      <c r="A1098" s="606">
        <v>167</v>
      </c>
      <c r="B1098" s="637" t="s">
        <v>1918</v>
      </c>
      <c r="C1098" s="660" t="s">
        <v>701</v>
      </c>
      <c r="D1098" s="575">
        <v>1</v>
      </c>
      <c r="E1098" s="660">
        <v>2008</v>
      </c>
      <c r="F1098" s="1074">
        <v>119</v>
      </c>
      <c r="G1098" s="784">
        <f t="shared" si="35"/>
        <v>119</v>
      </c>
      <c r="H1098" s="1075">
        <v>100</v>
      </c>
      <c r="I1098" s="784">
        <f t="shared" si="36"/>
        <v>0</v>
      </c>
      <c r="J1098" s="635"/>
      <c r="K1098" s="693"/>
      <c r="L1098" s="693"/>
      <c r="M1098" s="635"/>
      <c r="N1098" s="693"/>
      <c r="O1098" s="693"/>
      <c r="P1098" s="1841"/>
      <c r="Q1098" s="773"/>
      <c r="R1098" s="773"/>
      <c r="S1098" s="773"/>
      <c r="T1098" s="773"/>
      <c r="U1098" s="773"/>
      <c r="V1098" s="773"/>
      <c r="W1098" s="773"/>
      <c r="X1098" s="773"/>
      <c r="Y1098" s="773"/>
      <c r="Z1098" s="773"/>
      <c r="AA1098" s="773"/>
      <c r="AB1098" s="773"/>
      <c r="AC1098" s="773"/>
      <c r="AD1098" s="773"/>
      <c r="AE1098" s="773"/>
      <c r="AF1098" s="773"/>
      <c r="AG1098" s="773"/>
      <c r="AH1098" s="773"/>
      <c r="AI1098" s="773"/>
      <c r="AJ1098" s="773"/>
      <c r="AK1098" s="773"/>
      <c r="AL1098" s="773"/>
      <c r="AM1098" s="773"/>
      <c r="AN1098" s="773"/>
      <c r="AO1098" s="773"/>
      <c r="AP1098" s="773"/>
      <c r="AQ1098" s="773"/>
      <c r="AR1098" s="773"/>
      <c r="AS1098" s="773"/>
      <c r="AT1098" s="773"/>
      <c r="AU1098" s="773"/>
      <c r="AV1098" s="773"/>
      <c r="AW1098" s="773"/>
      <c r="AX1098" s="773"/>
      <c r="AY1098" s="773"/>
      <c r="AZ1098" s="773"/>
      <c r="BA1098" s="773"/>
      <c r="BB1098" s="773"/>
      <c r="BC1098" s="773"/>
      <c r="BD1098" s="773"/>
      <c r="BE1098" s="773"/>
      <c r="BF1098" s="773"/>
      <c r="BG1098" s="773"/>
      <c r="BH1098" s="773"/>
      <c r="BI1098" s="773"/>
      <c r="BJ1098" s="773"/>
      <c r="BK1098" s="773"/>
      <c r="BL1098" s="773"/>
      <c r="BM1098" s="773"/>
      <c r="BN1098" s="773"/>
      <c r="BO1098" s="773"/>
      <c r="BP1098" s="773"/>
      <c r="BQ1098" s="773"/>
      <c r="BR1098" s="773"/>
      <c r="BS1098" s="773"/>
      <c r="BT1098" s="773"/>
      <c r="BU1098" s="773"/>
      <c r="BV1098" s="773"/>
      <c r="BW1098" s="773"/>
      <c r="BX1098" s="773"/>
      <c r="BY1098" s="773"/>
      <c r="BZ1098" s="773"/>
      <c r="CA1098" s="773"/>
      <c r="CB1098" s="773"/>
      <c r="CC1098" s="773"/>
      <c r="CD1098" s="773"/>
      <c r="CE1098" s="773"/>
      <c r="CF1098" s="773"/>
      <c r="CG1098" s="773"/>
      <c r="CH1098" s="773"/>
      <c r="CI1098" s="773"/>
      <c r="CJ1098" s="773"/>
      <c r="CK1098" s="773"/>
      <c r="CL1098" s="773"/>
      <c r="CM1098" s="773"/>
      <c r="CN1098" s="773"/>
      <c r="CO1098" s="773"/>
      <c r="CP1098" s="773"/>
      <c r="CQ1098" s="773"/>
      <c r="CR1098" s="773"/>
      <c r="CS1098" s="773"/>
      <c r="CT1098" s="773"/>
      <c r="CU1098" s="773"/>
      <c r="CV1098" s="773"/>
      <c r="CW1098" s="773"/>
      <c r="CX1098" s="773"/>
      <c r="CY1098" s="773"/>
      <c r="CZ1098" s="773"/>
      <c r="DA1098" s="773"/>
      <c r="DB1098" s="773"/>
      <c r="DC1098" s="773"/>
      <c r="DD1098" s="773"/>
      <c r="DE1098" s="773"/>
      <c r="DF1098" s="773"/>
      <c r="DG1098" s="773"/>
      <c r="DH1098" s="773"/>
      <c r="DI1098" s="773"/>
      <c r="DJ1098" s="773"/>
      <c r="DK1098" s="773"/>
      <c r="DL1098" s="773"/>
      <c r="DM1098" s="773"/>
      <c r="DN1098" s="773"/>
      <c r="DO1098" s="773"/>
      <c r="DP1098" s="773"/>
      <c r="DQ1098" s="773"/>
      <c r="DR1098" s="773"/>
      <c r="DS1098" s="773"/>
      <c r="DT1098" s="773"/>
      <c r="DU1098" s="773"/>
      <c r="DV1098" s="773"/>
      <c r="DW1098" s="773"/>
      <c r="DX1098" s="773"/>
      <c r="DY1098" s="773"/>
      <c r="DZ1098" s="773"/>
      <c r="EA1098" s="773"/>
      <c r="EB1098" s="773"/>
      <c r="EC1098" s="773"/>
      <c r="ED1098" s="773"/>
      <c r="EE1098" s="773"/>
      <c r="EF1098" s="773"/>
      <c r="EG1098" s="773"/>
      <c r="EH1098" s="773"/>
      <c r="EI1098" s="773"/>
      <c r="EJ1098" s="773"/>
      <c r="EK1098" s="773"/>
      <c r="EL1098" s="773"/>
      <c r="EM1098" s="773"/>
      <c r="EN1098" s="773"/>
      <c r="EO1098" s="773"/>
      <c r="EP1098" s="773"/>
      <c r="EQ1098" s="773"/>
      <c r="ER1098" s="773"/>
      <c r="ES1098" s="773"/>
      <c r="ET1098" s="773"/>
      <c r="EU1098" s="773"/>
      <c r="EV1098" s="773"/>
      <c r="EW1098" s="773"/>
      <c r="EX1098" s="773"/>
      <c r="EY1098" s="773"/>
      <c r="EZ1098" s="773"/>
      <c r="FA1098" s="773"/>
      <c r="FB1098" s="773"/>
      <c r="FC1098" s="773"/>
      <c r="FD1098" s="773"/>
      <c r="FE1098" s="773"/>
      <c r="FF1098" s="773"/>
      <c r="FG1098" s="773"/>
      <c r="FH1098" s="773"/>
      <c r="FI1098" s="773"/>
      <c r="FJ1098" s="773"/>
      <c r="FK1098" s="773"/>
      <c r="FL1098" s="773"/>
      <c r="FM1098" s="773"/>
      <c r="FN1098" s="773"/>
      <c r="FO1098" s="773"/>
      <c r="FP1098" s="773"/>
      <c r="FQ1098" s="773"/>
      <c r="FR1098" s="773"/>
      <c r="FS1098" s="773"/>
      <c r="FT1098" s="773"/>
      <c r="FU1098" s="773"/>
      <c r="FV1098" s="773"/>
      <c r="FW1098" s="773"/>
      <c r="FX1098" s="773"/>
      <c r="FY1098" s="773"/>
      <c r="FZ1098" s="773"/>
      <c r="GA1098" s="773"/>
      <c r="GB1098" s="773"/>
      <c r="GC1098" s="773"/>
      <c r="GD1098" s="773"/>
      <c r="GE1098" s="773"/>
      <c r="GF1098" s="773"/>
      <c r="GG1098" s="773"/>
      <c r="GH1098" s="773"/>
      <c r="GI1098" s="773"/>
      <c r="GJ1098" s="773"/>
      <c r="GK1098" s="773"/>
      <c r="GL1098" s="773"/>
      <c r="GM1098" s="773"/>
      <c r="GN1098" s="773"/>
      <c r="GO1098" s="773"/>
      <c r="GP1098" s="773"/>
      <c r="GQ1098" s="773"/>
      <c r="GR1098" s="773"/>
      <c r="GS1098" s="773"/>
      <c r="GT1098" s="773"/>
      <c r="GU1098" s="773"/>
      <c r="GV1098" s="773"/>
      <c r="GW1098" s="773"/>
      <c r="GX1098" s="773"/>
      <c r="GY1098" s="773"/>
      <c r="GZ1098" s="773"/>
      <c r="HA1098" s="773"/>
      <c r="HB1098" s="773"/>
      <c r="HC1098" s="773"/>
      <c r="HD1098" s="773"/>
      <c r="HE1098" s="773"/>
      <c r="HF1098" s="773"/>
      <c r="HG1098" s="773"/>
      <c r="HH1098" s="773"/>
      <c r="HI1098" s="773"/>
      <c r="HJ1098" s="773"/>
      <c r="HK1098" s="773"/>
      <c r="HL1098" s="773"/>
      <c r="HM1098" s="773"/>
      <c r="HN1098" s="773"/>
      <c r="HO1098" s="773"/>
      <c r="HP1098" s="773"/>
      <c r="HQ1098" s="773"/>
      <c r="HR1098" s="773"/>
      <c r="HS1098" s="773"/>
      <c r="HT1098" s="773"/>
      <c r="HU1098" s="773"/>
      <c r="HV1098" s="773"/>
      <c r="HW1098" s="773"/>
      <c r="HX1098" s="773"/>
      <c r="HY1098" s="773"/>
      <c r="HZ1098" s="773"/>
      <c r="IA1098" s="773"/>
      <c r="IB1098" s="773"/>
      <c r="IC1098" s="773"/>
      <c r="ID1098" s="773"/>
      <c r="IE1098" s="773"/>
      <c r="IF1098" s="773"/>
      <c r="IG1098" s="773"/>
      <c r="IH1098" s="773"/>
      <c r="II1098" s="773"/>
      <c r="IJ1098" s="773"/>
      <c r="IK1098" s="773"/>
      <c r="IL1098" s="773"/>
      <c r="IM1098" s="773"/>
      <c r="IN1098" s="773"/>
      <c r="IO1098" s="773"/>
      <c r="IP1098" s="773"/>
      <c r="IQ1098" s="773"/>
      <c r="IR1098" s="773"/>
    </row>
    <row r="1099" spans="1:252" ht="40.5" x14ac:dyDescent="0.2">
      <c r="A1099" s="606">
        <v>168</v>
      </c>
      <c r="B1099" s="637" t="s">
        <v>2169</v>
      </c>
      <c r="C1099" s="660" t="s">
        <v>701</v>
      </c>
      <c r="D1099" s="575">
        <v>1</v>
      </c>
      <c r="E1099" s="660">
        <v>2006</v>
      </c>
      <c r="F1099" s="1074">
        <v>322.33699999999999</v>
      </c>
      <c r="G1099" s="784">
        <f t="shared" si="35"/>
        <v>322.33699999999999</v>
      </c>
      <c r="H1099" s="1075">
        <v>100</v>
      </c>
      <c r="I1099" s="784">
        <f t="shared" si="36"/>
        <v>0</v>
      </c>
      <c r="J1099" s="635"/>
      <c r="K1099" s="693"/>
      <c r="L1099" s="693"/>
      <c r="M1099" s="635"/>
      <c r="N1099" s="693"/>
      <c r="O1099" s="693"/>
      <c r="P1099" s="1841"/>
      <c r="Q1099" s="773"/>
      <c r="R1099" s="773"/>
      <c r="S1099" s="773"/>
      <c r="T1099" s="773"/>
      <c r="U1099" s="773"/>
      <c r="V1099" s="773"/>
      <c r="W1099" s="773"/>
      <c r="X1099" s="773"/>
      <c r="Y1099" s="773"/>
      <c r="Z1099" s="773"/>
      <c r="AA1099" s="773"/>
      <c r="AB1099" s="773"/>
      <c r="AC1099" s="773"/>
      <c r="AD1099" s="773"/>
      <c r="AE1099" s="773"/>
      <c r="AF1099" s="773"/>
      <c r="AG1099" s="773"/>
      <c r="AH1099" s="773"/>
      <c r="AI1099" s="773"/>
      <c r="AJ1099" s="773"/>
      <c r="AK1099" s="773"/>
      <c r="AL1099" s="773"/>
      <c r="AM1099" s="773"/>
      <c r="AN1099" s="773"/>
      <c r="AO1099" s="773"/>
      <c r="AP1099" s="773"/>
      <c r="AQ1099" s="773"/>
      <c r="AR1099" s="773"/>
      <c r="AS1099" s="773"/>
      <c r="AT1099" s="773"/>
      <c r="AU1099" s="773"/>
      <c r="AV1099" s="773"/>
      <c r="AW1099" s="773"/>
      <c r="AX1099" s="773"/>
      <c r="AY1099" s="773"/>
      <c r="AZ1099" s="773"/>
      <c r="BA1099" s="773"/>
      <c r="BB1099" s="773"/>
      <c r="BC1099" s="773"/>
      <c r="BD1099" s="773"/>
      <c r="BE1099" s="773"/>
      <c r="BF1099" s="773"/>
      <c r="BG1099" s="773"/>
      <c r="BH1099" s="773"/>
      <c r="BI1099" s="773"/>
      <c r="BJ1099" s="773"/>
      <c r="BK1099" s="773"/>
      <c r="BL1099" s="773"/>
      <c r="BM1099" s="773"/>
      <c r="BN1099" s="773"/>
      <c r="BO1099" s="773"/>
      <c r="BP1099" s="773"/>
      <c r="BQ1099" s="773"/>
      <c r="BR1099" s="773"/>
      <c r="BS1099" s="773"/>
      <c r="BT1099" s="773"/>
      <c r="BU1099" s="773"/>
      <c r="BV1099" s="773"/>
      <c r="BW1099" s="773"/>
      <c r="BX1099" s="773"/>
      <c r="BY1099" s="773"/>
      <c r="BZ1099" s="773"/>
      <c r="CA1099" s="773"/>
      <c r="CB1099" s="773"/>
      <c r="CC1099" s="773"/>
      <c r="CD1099" s="773"/>
      <c r="CE1099" s="773"/>
      <c r="CF1099" s="773"/>
      <c r="CG1099" s="773"/>
      <c r="CH1099" s="773"/>
      <c r="CI1099" s="773"/>
      <c r="CJ1099" s="773"/>
      <c r="CK1099" s="773"/>
      <c r="CL1099" s="773"/>
      <c r="CM1099" s="773"/>
      <c r="CN1099" s="773"/>
      <c r="CO1099" s="773"/>
      <c r="CP1099" s="773"/>
      <c r="CQ1099" s="773"/>
      <c r="CR1099" s="773"/>
      <c r="CS1099" s="773"/>
      <c r="CT1099" s="773"/>
      <c r="CU1099" s="773"/>
      <c r="CV1099" s="773"/>
      <c r="CW1099" s="773"/>
      <c r="CX1099" s="773"/>
      <c r="CY1099" s="773"/>
      <c r="CZ1099" s="773"/>
      <c r="DA1099" s="773"/>
      <c r="DB1099" s="773"/>
      <c r="DC1099" s="773"/>
      <c r="DD1099" s="773"/>
      <c r="DE1099" s="773"/>
      <c r="DF1099" s="773"/>
      <c r="DG1099" s="773"/>
      <c r="DH1099" s="773"/>
      <c r="DI1099" s="773"/>
      <c r="DJ1099" s="773"/>
      <c r="DK1099" s="773"/>
      <c r="DL1099" s="773"/>
      <c r="DM1099" s="773"/>
      <c r="DN1099" s="773"/>
      <c r="DO1099" s="773"/>
      <c r="DP1099" s="773"/>
      <c r="DQ1099" s="773"/>
      <c r="DR1099" s="773"/>
      <c r="DS1099" s="773"/>
      <c r="DT1099" s="773"/>
      <c r="DU1099" s="773"/>
      <c r="DV1099" s="773"/>
      <c r="DW1099" s="773"/>
      <c r="DX1099" s="773"/>
      <c r="DY1099" s="773"/>
      <c r="DZ1099" s="773"/>
      <c r="EA1099" s="773"/>
      <c r="EB1099" s="773"/>
      <c r="EC1099" s="773"/>
      <c r="ED1099" s="773"/>
      <c r="EE1099" s="773"/>
      <c r="EF1099" s="773"/>
      <c r="EG1099" s="773"/>
      <c r="EH1099" s="773"/>
      <c r="EI1099" s="773"/>
      <c r="EJ1099" s="773"/>
      <c r="EK1099" s="773"/>
      <c r="EL1099" s="773"/>
      <c r="EM1099" s="773"/>
      <c r="EN1099" s="773"/>
      <c r="EO1099" s="773"/>
      <c r="EP1099" s="773"/>
      <c r="EQ1099" s="773"/>
      <c r="ER1099" s="773"/>
      <c r="ES1099" s="773"/>
      <c r="ET1099" s="773"/>
      <c r="EU1099" s="773"/>
      <c r="EV1099" s="773"/>
      <c r="EW1099" s="773"/>
      <c r="EX1099" s="773"/>
      <c r="EY1099" s="773"/>
      <c r="EZ1099" s="773"/>
      <c r="FA1099" s="773"/>
      <c r="FB1099" s="773"/>
      <c r="FC1099" s="773"/>
      <c r="FD1099" s="773"/>
      <c r="FE1099" s="773"/>
      <c r="FF1099" s="773"/>
      <c r="FG1099" s="773"/>
      <c r="FH1099" s="773"/>
      <c r="FI1099" s="773"/>
      <c r="FJ1099" s="773"/>
      <c r="FK1099" s="773"/>
      <c r="FL1099" s="773"/>
      <c r="FM1099" s="773"/>
      <c r="FN1099" s="773"/>
      <c r="FO1099" s="773"/>
      <c r="FP1099" s="773"/>
      <c r="FQ1099" s="773"/>
      <c r="FR1099" s="773"/>
      <c r="FS1099" s="773"/>
      <c r="FT1099" s="773"/>
      <c r="FU1099" s="773"/>
      <c r="FV1099" s="773"/>
      <c r="FW1099" s="773"/>
      <c r="FX1099" s="773"/>
      <c r="FY1099" s="773"/>
      <c r="FZ1099" s="773"/>
      <c r="GA1099" s="773"/>
      <c r="GB1099" s="773"/>
      <c r="GC1099" s="773"/>
      <c r="GD1099" s="773"/>
      <c r="GE1099" s="773"/>
      <c r="GF1099" s="773"/>
      <c r="GG1099" s="773"/>
      <c r="GH1099" s="773"/>
      <c r="GI1099" s="773"/>
      <c r="GJ1099" s="773"/>
      <c r="GK1099" s="773"/>
      <c r="GL1099" s="773"/>
      <c r="GM1099" s="773"/>
      <c r="GN1099" s="773"/>
      <c r="GO1099" s="773"/>
      <c r="GP1099" s="773"/>
      <c r="GQ1099" s="773"/>
      <c r="GR1099" s="773"/>
      <c r="GS1099" s="773"/>
      <c r="GT1099" s="773"/>
      <c r="GU1099" s="773"/>
      <c r="GV1099" s="773"/>
      <c r="GW1099" s="773"/>
      <c r="GX1099" s="773"/>
      <c r="GY1099" s="773"/>
      <c r="GZ1099" s="773"/>
      <c r="HA1099" s="773"/>
      <c r="HB1099" s="773"/>
      <c r="HC1099" s="773"/>
      <c r="HD1099" s="773"/>
      <c r="HE1099" s="773"/>
      <c r="HF1099" s="773"/>
      <c r="HG1099" s="773"/>
      <c r="HH1099" s="773"/>
      <c r="HI1099" s="773"/>
      <c r="HJ1099" s="773"/>
      <c r="HK1099" s="773"/>
      <c r="HL1099" s="773"/>
      <c r="HM1099" s="773"/>
      <c r="HN1099" s="773"/>
      <c r="HO1099" s="773"/>
      <c r="HP1099" s="773"/>
      <c r="HQ1099" s="773"/>
      <c r="HR1099" s="773"/>
      <c r="HS1099" s="773"/>
      <c r="HT1099" s="773"/>
      <c r="HU1099" s="773"/>
      <c r="HV1099" s="773"/>
      <c r="HW1099" s="773"/>
      <c r="HX1099" s="773"/>
      <c r="HY1099" s="773"/>
      <c r="HZ1099" s="773"/>
      <c r="IA1099" s="773"/>
      <c r="IB1099" s="773"/>
      <c r="IC1099" s="773"/>
      <c r="ID1099" s="773"/>
      <c r="IE1099" s="773"/>
      <c r="IF1099" s="773"/>
      <c r="IG1099" s="773"/>
      <c r="IH1099" s="773"/>
      <c r="II1099" s="773"/>
      <c r="IJ1099" s="773"/>
      <c r="IK1099" s="773"/>
      <c r="IL1099" s="773"/>
      <c r="IM1099" s="773"/>
      <c r="IN1099" s="773"/>
      <c r="IO1099" s="773"/>
      <c r="IP1099" s="773"/>
      <c r="IQ1099" s="773"/>
      <c r="IR1099" s="773"/>
    </row>
    <row r="1100" spans="1:252" ht="13.5" x14ac:dyDescent="0.2">
      <c r="A1100" s="606">
        <v>169</v>
      </c>
      <c r="B1100" s="637" t="s">
        <v>2170</v>
      </c>
      <c r="C1100" s="660" t="s">
        <v>701</v>
      </c>
      <c r="D1100" s="575">
        <v>1</v>
      </c>
      <c r="E1100" s="651">
        <v>2009</v>
      </c>
      <c r="F1100" s="1074">
        <v>30.69</v>
      </c>
      <c r="G1100" s="784">
        <f t="shared" si="35"/>
        <v>30.69</v>
      </c>
      <c r="H1100" s="1075">
        <v>100</v>
      </c>
      <c r="I1100" s="784">
        <f t="shared" si="36"/>
        <v>0</v>
      </c>
      <c r="J1100" s="635"/>
      <c r="K1100" s="693"/>
      <c r="L1100" s="693"/>
      <c r="M1100" s="635"/>
      <c r="N1100" s="693"/>
      <c r="O1100" s="693"/>
      <c r="P1100" s="1841"/>
      <c r="Q1100" s="773"/>
      <c r="R1100" s="773"/>
      <c r="S1100" s="773"/>
      <c r="T1100" s="773"/>
      <c r="U1100" s="773"/>
      <c r="V1100" s="773"/>
      <c r="W1100" s="773"/>
      <c r="X1100" s="773"/>
      <c r="Y1100" s="773"/>
      <c r="Z1100" s="773"/>
      <c r="AA1100" s="773"/>
      <c r="AB1100" s="773"/>
      <c r="AC1100" s="773"/>
      <c r="AD1100" s="773"/>
      <c r="AE1100" s="773"/>
      <c r="AF1100" s="773"/>
      <c r="AG1100" s="773"/>
      <c r="AH1100" s="773"/>
      <c r="AI1100" s="773"/>
      <c r="AJ1100" s="773"/>
      <c r="AK1100" s="773"/>
      <c r="AL1100" s="773"/>
      <c r="AM1100" s="773"/>
      <c r="AN1100" s="773"/>
      <c r="AO1100" s="773"/>
      <c r="AP1100" s="773"/>
      <c r="AQ1100" s="773"/>
      <c r="AR1100" s="773"/>
      <c r="AS1100" s="773"/>
      <c r="AT1100" s="773"/>
      <c r="AU1100" s="773"/>
      <c r="AV1100" s="773"/>
      <c r="AW1100" s="773"/>
      <c r="AX1100" s="773"/>
      <c r="AY1100" s="773"/>
      <c r="AZ1100" s="773"/>
      <c r="BA1100" s="773"/>
      <c r="BB1100" s="773"/>
      <c r="BC1100" s="773"/>
      <c r="BD1100" s="773"/>
      <c r="BE1100" s="773"/>
      <c r="BF1100" s="773"/>
      <c r="BG1100" s="773"/>
      <c r="BH1100" s="773"/>
      <c r="BI1100" s="773"/>
      <c r="BJ1100" s="773"/>
      <c r="BK1100" s="773"/>
      <c r="BL1100" s="773"/>
      <c r="BM1100" s="773"/>
      <c r="BN1100" s="773"/>
      <c r="BO1100" s="773"/>
      <c r="BP1100" s="773"/>
      <c r="BQ1100" s="773"/>
      <c r="BR1100" s="773"/>
      <c r="BS1100" s="773"/>
      <c r="BT1100" s="773"/>
      <c r="BU1100" s="773"/>
      <c r="BV1100" s="773"/>
      <c r="BW1100" s="773"/>
      <c r="BX1100" s="773"/>
      <c r="BY1100" s="773"/>
      <c r="BZ1100" s="773"/>
      <c r="CA1100" s="773"/>
      <c r="CB1100" s="773"/>
      <c r="CC1100" s="773"/>
      <c r="CD1100" s="773"/>
      <c r="CE1100" s="773"/>
      <c r="CF1100" s="773"/>
      <c r="CG1100" s="773"/>
      <c r="CH1100" s="773"/>
      <c r="CI1100" s="773"/>
      <c r="CJ1100" s="773"/>
      <c r="CK1100" s="773"/>
      <c r="CL1100" s="773"/>
      <c r="CM1100" s="773"/>
      <c r="CN1100" s="773"/>
      <c r="CO1100" s="773"/>
      <c r="CP1100" s="773"/>
      <c r="CQ1100" s="773"/>
      <c r="CR1100" s="773"/>
      <c r="CS1100" s="773"/>
      <c r="CT1100" s="773"/>
      <c r="CU1100" s="773"/>
      <c r="CV1100" s="773"/>
      <c r="CW1100" s="773"/>
      <c r="CX1100" s="773"/>
      <c r="CY1100" s="773"/>
      <c r="CZ1100" s="773"/>
      <c r="DA1100" s="773"/>
      <c r="DB1100" s="773"/>
      <c r="DC1100" s="773"/>
      <c r="DD1100" s="773"/>
      <c r="DE1100" s="773"/>
      <c r="DF1100" s="773"/>
      <c r="DG1100" s="773"/>
      <c r="DH1100" s="773"/>
      <c r="DI1100" s="773"/>
      <c r="DJ1100" s="773"/>
      <c r="DK1100" s="773"/>
      <c r="DL1100" s="773"/>
      <c r="DM1100" s="773"/>
      <c r="DN1100" s="773"/>
      <c r="DO1100" s="773"/>
      <c r="DP1100" s="773"/>
      <c r="DQ1100" s="773"/>
      <c r="DR1100" s="773"/>
      <c r="DS1100" s="773"/>
      <c r="DT1100" s="773"/>
      <c r="DU1100" s="773"/>
      <c r="DV1100" s="773"/>
      <c r="DW1100" s="773"/>
      <c r="DX1100" s="773"/>
      <c r="DY1100" s="773"/>
      <c r="DZ1100" s="773"/>
      <c r="EA1100" s="773"/>
      <c r="EB1100" s="773"/>
      <c r="EC1100" s="773"/>
      <c r="ED1100" s="773"/>
      <c r="EE1100" s="773"/>
      <c r="EF1100" s="773"/>
      <c r="EG1100" s="773"/>
      <c r="EH1100" s="773"/>
      <c r="EI1100" s="773"/>
      <c r="EJ1100" s="773"/>
      <c r="EK1100" s="773"/>
      <c r="EL1100" s="773"/>
      <c r="EM1100" s="773"/>
      <c r="EN1100" s="773"/>
      <c r="EO1100" s="773"/>
      <c r="EP1100" s="773"/>
      <c r="EQ1100" s="773"/>
      <c r="ER1100" s="773"/>
      <c r="ES1100" s="773"/>
      <c r="ET1100" s="773"/>
      <c r="EU1100" s="773"/>
      <c r="EV1100" s="773"/>
      <c r="EW1100" s="773"/>
      <c r="EX1100" s="773"/>
      <c r="EY1100" s="773"/>
      <c r="EZ1100" s="773"/>
      <c r="FA1100" s="773"/>
      <c r="FB1100" s="773"/>
      <c r="FC1100" s="773"/>
      <c r="FD1100" s="773"/>
      <c r="FE1100" s="773"/>
      <c r="FF1100" s="773"/>
      <c r="FG1100" s="773"/>
      <c r="FH1100" s="773"/>
      <c r="FI1100" s="773"/>
      <c r="FJ1100" s="773"/>
      <c r="FK1100" s="773"/>
      <c r="FL1100" s="773"/>
      <c r="FM1100" s="773"/>
      <c r="FN1100" s="773"/>
      <c r="FO1100" s="773"/>
      <c r="FP1100" s="773"/>
      <c r="FQ1100" s="773"/>
      <c r="FR1100" s="773"/>
      <c r="FS1100" s="773"/>
      <c r="FT1100" s="773"/>
      <c r="FU1100" s="773"/>
      <c r="FV1100" s="773"/>
      <c r="FW1100" s="773"/>
      <c r="FX1100" s="773"/>
      <c r="FY1100" s="773"/>
      <c r="FZ1100" s="773"/>
      <c r="GA1100" s="773"/>
      <c r="GB1100" s="773"/>
      <c r="GC1100" s="773"/>
      <c r="GD1100" s="773"/>
      <c r="GE1100" s="773"/>
      <c r="GF1100" s="773"/>
      <c r="GG1100" s="773"/>
      <c r="GH1100" s="773"/>
      <c r="GI1100" s="773"/>
      <c r="GJ1100" s="773"/>
      <c r="GK1100" s="773"/>
      <c r="GL1100" s="773"/>
      <c r="GM1100" s="773"/>
      <c r="GN1100" s="773"/>
      <c r="GO1100" s="773"/>
      <c r="GP1100" s="773"/>
      <c r="GQ1100" s="773"/>
      <c r="GR1100" s="773"/>
      <c r="GS1100" s="773"/>
      <c r="GT1100" s="773"/>
      <c r="GU1100" s="773"/>
      <c r="GV1100" s="773"/>
      <c r="GW1100" s="773"/>
      <c r="GX1100" s="773"/>
      <c r="GY1100" s="773"/>
      <c r="GZ1100" s="773"/>
      <c r="HA1100" s="773"/>
      <c r="HB1100" s="773"/>
      <c r="HC1100" s="773"/>
      <c r="HD1100" s="773"/>
      <c r="HE1100" s="773"/>
      <c r="HF1100" s="773"/>
      <c r="HG1100" s="773"/>
      <c r="HH1100" s="773"/>
      <c r="HI1100" s="773"/>
      <c r="HJ1100" s="773"/>
      <c r="HK1100" s="773"/>
      <c r="HL1100" s="773"/>
      <c r="HM1100" s="773"/>
      <c r="HN1100" s="773"/>
      <c r="HO1100" s="773"/>
      <c r="HP1100" s="773"/>
      <c r="HQ1100" s="773"/>
      <c r="HR1100" s="773"/>
      <c r="HS1100" s="773"/>
      <c r="HT1100" s="773"/>
      <c r="HU1100" s="773"/>
      <c r="HV1100" s="773"/>
      <c r="HW1100" s="773"/>
      <c r="HX1100" s="773"/>
      <c r="HY1100" s="773"/>
      <c r="HZ1100" s="773"/>
      <c r="IA1100" s="773"/>
      <c r="IB1100" s="773"/>
      <c r="IC1100" s="773"/>
      <c r="ID1100" s="773"/>
      <c r="IE1100" s="773"/>
      <c r="IF1100" s="773"/>
      <c r="IG1100" s="773"/>
      <c r="IH1100" s="773"/>
      <c r="II1100" s="773"/>
      <c r="IJ1100" s="773"/>
      <c r="IK1100" s="773"/>
      <c r="IL1100" s="773"/>
      <c r="IM1100" s="773"/>
      <c r="IN1100" s="773"/>
      <c r="IO1100" s="773"/>
      <c r="IP1100" s="773"/>
      <c r="IQ1100" s="773"/>
      <c r="IR1100" s="773"/>
    </row>
    <row r="1101" spans="1:252" ht="13.5" x14ac:dyDescent="0.2">
      <c r="A1101" s="606">
        <v>170</v>
      </c>
      <c r="B1101" s="637" t="s">
        <v>2171</v>
      </c>
      <c r="C1101" s="660" t="s">
        <v>701</v>
      </c>
      <c r="D1101" s="575">
        <v>2</v>
      </c>
      <c r="E1101" s="660">
        <v>2011</v>
      </c>
      <c r="F1101" s="1074">
        <v>85.8</v>
      </c>
      <c r="G1101" s="784">
        <f t="shared" si="35"/>
        <v>85.8</v>
      </c>
      <c r="H1101" s="1075">
        <v>100</v>
      </c>
      <c r="I1101" s="784">
        <f t="shared" si="36"/>
        <v>0</v>
      </c>
      <c r="J1101" s="635"/>
      <c r="K1101" s="693"/>
      <c r="L1101" s="693"/>
      <c r="M1101" s="635"/>
      <c r="N1101" s="693"/>
      <c r="O1101" s="693"/>
      <c r="P1101" s="1841"/>
      <c r="Q1101" s="773"/>
      <c r="R1101" s="773"/>
      <c r="S1101" s="773"/>
      <c r="T1101" s="773"/>
      <c r="U1101" s="773"/>
      <c r="V1101" s="773"/>
      <c r="W1101" s="773"/>
      <c r="X1101" s="773"/>
      <c r="Y1101" s="773"/>
      <c r="Z1101" s="773"/>
      <c r="AA1101" s="773"/>
      <c r="AB1101" s="773"/>
      <c r="AC1101" s="773"/>
      <c r="AD1101" s="773"/>
      <c r="AE1101" s="773"/>
      <c r="AF1101" s="773"/>
      <c r="AG1101" s="773"/>
      <c r="AH1101" s="773"/>
      <c r="AI1101" s="773"/>
      <c r="AJ1101" s="773"/>
      <c r="AK1101" s="773"/>
      <c r="AL1101" s="773"/>
      <c r="AM1101" s="773"/>
      <c r="AN1101" s="773"/>
      <c r="AO1101" s="773"/>
      <c r="AP1101" s="773"/>
      <c r="AQ1101" s="773"/>
      <c r="AR1101" s="773"/>
      <c r="AS1101" s="773"/>
      <c r="AT1101" s="773"/>
      <c r="AU1101" s="773"/>
      <c r="AV1101" s="773"/>
      <c r="AW1101" s="773"/>
      <c r="AX1101" s="773"/>
      <c r="AY1101" s="773"/>
      <c r="AZ1101" s="773"/>
      <c r="BA1101" s="773"/>
      <c r="BB1101" s="773"/>
      <c r="BC1101" s="773"/>
      <c r="BD1101" s="773"/>
      <c r="BE1101" s="773"/>
      <c r="BF1101" s="773"/>
      <c r="BG1101" s="773"/>
      <c r="BH1101" s="773"/>
      <c r="BI1101" s="773"/>
      <c r="BJ1101" s="773"/>
      <c r="BK1101" s="773"/>
      <c r="BL1101" s="773"/>
      <c r="BM1101" s="773"/>
      <c r="BN1101" s="773"/>
      <c r="BO1101" s="773"/>
      <c r="BP1101" s="773"/>
      <c r="BQ1101" s="773"/>
      <c r="BR1101" s="773"/>
      <c r="BS1101" s="773"/>
      <c r="BT1101" s="773"/>
      <c r="BU1101" s="773"/>
      <c r="BV1101" s="773"/>
      <c r="BW1101" s="773"/>
      <c r="BX1101" s="773"/>
      <c r="BY1101" s="773"/>
      <c r="BZ1101" s="773"/>
      <c r="CA1101" s="773"/>
      <c r="CB1101" s="773"/>
      <c r="CC1101" s="773"/>
      <c r="CD1101" s="773"/>
      <c r="CE1101" s="773"/>
      <c r="CF1101" s="773"/>
      <c r="CG1101" s="773"/>
      <c r="CH1101" s="773"/>
      <c r="CI1101" s="773"/>
      <c r="CJ1101" s="773"/>
      <c r="CK1101" s="773"/>
      <c r="CL1101" s="773"/>
      <c r="CM1101" s="773"/>
      <c r="CN1101" s="773"/>
      <c r="CO1101" s="773"/>
      <c r="CP1101" s="773"/>
      <c r="CQ1101" s="773"/>
      <c r="CR1101" s="773"/>
      <c r="CS1101" s="773"/>
      <c r="CT1101" s="773"/>
      <c r="CU1101" s="773"/>
      <c r="CV1101" s="773"/>
      <c r="CW1101" s="773"/>
      <c r="CX1101" s="773"/>
      <c r="CY1101" s="773"/>
      <c r="CZ1101" s="773"/>
      <c r="DA1101" s="773"/>
      <c r="DB1101" s="773"/>
      <c r="DC1101" s="773"/>
      <c r="DD1101" s="773"/>
      <c r="DE1101" s="773"/>
      <c r="DF1101" s="773"/>
      <c r="DG1101" s="773"/>
      <c r="DH1101" s="773"/>
      <c r="DI1101" s="773"/>
      <c r="DJ1101" s="773"/>
      <c r="DK1101" s="773"/>
      <c r="DL1101" s="773"/>
      <c r="DM1101" s="773"/>
      <c r="DN1101" s="773"/>
      <c r="DO1101" s="773"/>
      <c r="DP1101" s="773"/>
      <c r="DQ1101" s="773"/>
      <c r="DR1101" s="773"/>
      <c r="DS1101" s="773"/>
      <c r="DT1101" s="773"/>
      <c r="DU1101" s="773"/>
      <c r="DV1101" s="773"/>
      <c r="DW1101" s="773"/>
      <c r="DX1101" s="773"/>
      <c r="DY1101" s="773"/>
      <c r="DZ1101" s="773"/>
      <c r="EA1101" s="773"/>
      <c r="EB1101" s="773"/>
      <c r="EC1101" s="773"/>
      <c r="ED1101" s="773"/>
      <c r="EE1101" s="773"/>
      <c r="EF1101" s="773"/>
      <c r="EG1101" s="773"/>
      <c r="EH1101" s="773"/>
      <c r="EI1101" s="773"/>
      <c r="EJ1101" s="773"/>
      <c r="EK1101" s="773"/>
      <c r="EL1101" s="773"/>
      <c r="EM1101" s="773"/>
      <c r="EN1101" s="773"/>
      <c r="EO1101" s="773"/>
      <c r="EP1101" s="773"/>
      <c r="EQ1101" s="773"/>
      <c r="ER1101" s="773"/>
      <c r="ES1101" s="773"/>
      <c r="ET1101" s="773"/>
      <c r="EU1101" s="773"/>
      <c r="EV1101" s="773"/>
      <c r="EW1101" s="773"/>
      <c r="EX1101" s="773"/>
      <c r="EY1101" s="773"/>
      <c r="EZ1101" s="773"/>
      <c r="FA1101" s="773"/>
      <c r="FB1101" s="773"/>
      <c r="FC1101" s="773"/>
      <c r="FD1101" s="773"/>
      <c r="FE1101" s="773"/>
      <c r="FF1101" s="773"/>
      <c r="FG1101" s="773"/>
      <c r="FH1101" s="773"/>
      <c r="FI1101" s="773"/>
      <c r="FJ1101" s="773"/>
      <c r="FK1101" s="773"/>
      <c r="FL1101" s="773"/>
      <c r="FM1101" s="773"/>
      <c r="FN1101" s="773"/>
      <c r="FO1101" s="773"/>
      <c r="FP1101" s="773"/>
      <c r="FQ1101" s="773"/>
      <c r="FR1101" s="773"/>
      <c r="FS1101" s="773"/>
      <c r="FT1101" s="773"/>
      <c r="FU1101" s="773"/>
      <c r="FV1101" s="773"/>
      <c r="FW1101" s="773"/>
      <c r="FX1101" s="773"/>
      <c r="FY1101" s="773"/>
      <c r="FZ1101" s="773"/>
      <c r="GA1101" s="773"/>
      <c r="GB1101" s="773"/>
      <c r="GC1101" s="773"/>
      <c r="GD1101" s="773"/>
      <c r="GE1101" s="773"/>
      <c r="GF1101" s="773"/>
      <c r="GG1101" s="773"/>
      <c r="GH1101" s="773"/>
      <c r="GI1101" s="773"/>
      <c r="GJ1101" s="773"/>
      <c r="GK1101" s="773"/>
      <c r="GL1101" s="773"/>
      <c r="GM1101" s="773"/>
      <c r="GN1101" s="773"/>
      <c r="GO1101" s="773"/>
      <c r="GP1101" s="773"/>
      <c r="GQ1101" s="773"/>
      <c r="GR1101" s="773"/>
      <c r="GS1101" s="773"/>
      <c r="GT1101" s="773"/>
      <c r="GU1101" s="773"/>
      <c r="GV1101" s="773"/>
      <c r="GW1101" s="773"/>
      <c r="GX1101" s="773"/>
      <c r="GY1101" s="773"/>
      <c r="GZ1101" s="773"/>
      <c r="HA1101" s="773"/>
      <c r="HB1101" s="773"/>
      <c r="HC1101" s="773"/>
      <c r="HD1101" s="773"/>
      <c r="HE1101" s="773"/>
      <c r="HF1101" s="773"/>
      <c r="HG1101" s="773"/>
      <c r="HH1101" s="773"/>
      <c r="HI1101" s="773"/>
      <c r="HJ1101" s="773"/>
      <c r="HK1101" s="773"/>
      <c r="HL1101" s="773"/>
      <c r="HM1101" s="773"/>
      <c r="HN1101" s="773"/>
      <c r="HO1101" s="773"/>
      <c r="HP1101" s="773"/>
      <c r="HQ1101" s="773"/>
      <c r="HR1101" s="773"/>
      <c r="HS1101" s="773"/>
      <c r="HT1101" s="773"/>
      <c r="HU1101" s="773"/>
      <c r="HV1101" s="773"/>
      <c r="HW1101" s="773"/>
      <c r="HX1101" s="773"/>
      <c r="HY1101" s="773"/>
      <c r="HZ1101" s="773"/>
      <c r="IA1101" s="773"/>
      <c r="IB1101" s="773"/>
      <c r="IC1101" s="773"/>
      <c r="ID1101" s="773"/>
      <c r="IE1101" s="773"/>
      <c r="IF1101" s="773"/>
      <c r="IG1101" s="773"/>
      <c r="IH1101" s="773"/>
      <c r="II1101" s="773"/>
      <c r="IJ1101" s="773"/>
      <c r="IK1101" s="773"/>
      <c r="IL1101" s="773"/>
      <c r="IM1101" s="773"/>
      <c r="IN1101" s="773"/>
      <c r="IO1101" s="773"/>
      <c r="IP1101" s="773"/>
      <c r="IQ1101" s="773"/>
      <c r="IR1101" s="773"/>
    </row>
    <row r="1102" spans="1:252" ht="13.5" x14ac:dyDescent="0.2">
      <c r="A1102" s="606">
        <v>171</v>
      </c>
      <c r="B1102" s="637" t="s">
        <v>2172</v>
      </c>
      <c r="C1102" s="660" t="s">
        <v>701</v>
      </c>
      <c r="D1102" s="575">
        <v>2</v>
      </c>
      <c r="E1102" s="660">
        <v>2008</v>
      </c>
      <c r="F1102" s="1074">
        <v>288</v>
      </c>
      <c r="G1102" s="784">
        <f t="shared" si="35"/>
        <v>288</v>
      </c>
      <c r="H1102" s="1075">
        <v>100</v>
      </c>
      <c r="I1102" s="784">
        <f t="shared" si="36"/>
        <v>0</v>
      </c>
      <c r="J1102" s="635"/>
      <c r="K1102" s="693"/>
      <c r="L1102" s="693"/>
      <c r="M1102" s="635"/>
      <c r="N1102" s="693"/>
      <c r="O1102" s="693"/>
      <c r="P1102" s="1841"/>
      <c r="Q1102" s="773"/>
      <c r="R1102" s="773"/>
      <c r="S1102" s="773"/>
      <c r="T1102" s="773"/>
      <c r="U1102" s="773"/>
      <c r="V1102" s="773"/>
      <c r="W1102" s="773"/>
      <c r="X1102" s="773"/>
      <c r="Y1102" s="773"/>
      <c r="Z1102" s="773"/>
      <c r="AA1102" s="773"/>
      <c r="AB1102" s="773"/>
      <c r="AC1102" s="773"/>
      <c r="AD1102" s="773"/>
      <c r="AE1102" s="773"/>
      <c r="AF1102" s="773"/>
      <c r="AG1102" s="773"/>
      <c r="AH1102" s="773"/>
      <c r="AI1102" s="773"/>
      <c r="AJ1102" s="773"/>
      <c r="AK1102" s="773"/>
      <c r="AL1102" s="773"/>
      <c r="AM1102" s="773"/>
      <c r="AN1102" s="773"/>
      <c r="AO1102" s="773"/>
      <c r="AP1102" s="773"/>
      <c r="AQ1102" s="773"/>
      <c r="AR1102" s="773"/>
      <c r="AS1102" s="773"/>
      <c r="AT1102" s="773"/>
      <c r="AU1102" s="773"/>
      <c r="AV1102" s="773"/>
      <c r="AW1102" s="773"/>
      <c r="AX1102" s="773"/>
      <c r="AY1102" s="773"/>
      <c r="AZ1102" s="773"/>
      <c r="BA1102" s="773"/>
      <c r="BB1102" s="773"/>
      <c r="BC1102" s="773"/>
      <c r="BD1102" s="773"/>
      <c r="BE1102" s="773"/>
      <c r="BF1102" s="773"/>
      <c r="BG1102" s="773"/>
      <c r="BH1102" s="773"/>
      <c r="BI1102" s="773"/>
      <c r="BJ1102" s="773"/>
      <c r="BK1102" s="773"/>
      <c r="BL1102" s="773"/>
      <c r="BM1102" s="773"/>
      <c r="BN1102" s="773"/>
      <c r="BO1102" s="773"/>
      <c r="BP1102" s="773"/>
      <c r="BQ1102" s="773"/>
      <c r="BR1102" s="773"/>
      <c r="BS1102" s="773"/>
      <c r="BT1102" s="773"/>
      <c r="BU1102" s="773"/>
      <c r="BV1102" s="773"/>
      <c r="BW1102" s="773"/>
      <c r="BX1102" s="773"/>
      <c r="BY1102" s="773"/>
      <c r="BZ1102" s="773"/>
      <c r="CA1102" s="773"/>
      <c r="CB1102" s="773"/>
      <c r="CC1102" s="773"/>
      <c r="CD1102" s="773"/>
      <c r="CE1102" s="773"/>
      <c r="CF1102" s="773"/>
      <c r="CG1102" s="773"/>
      <c r="CH1102" s="773"/>
      <c r="CI1102" s="773"/>
      <c r="CJ1102" s="773"/>
      <c r="CK1102" s="773"/>
      <c r="CL1102" s="773"/>
      <c r="CM1102" s="773"/>
      <c r="CN1102" s="773"/>
      <c r="CO1102" s="773"/>
      <c r="CP1102" s="773"/>
      <c r="CQ1102" s="773"/>
      <c r="CR1102" s="773"/>
      <c r="CS1102" s="773"/>
      <c r="CT1102" s="773"/>
      <c r="CU1102" s="773"/>
      <c r="CV1102" s="773"/>
      <c r="CW1102" s="773"/>
      <c r="CX1102" s="773"/>
      <c r="CY1102" s="773"/>
      <c r="CZ1102" s="773"/>
      <c r="DA1102" s="773"/>
      <c r="DB1102" s="773"/>
      <c r="DC1102" s="773"/>
      <c r="DD1102" s="773"/>
      <c r="DE1102" s="773"/>
      <c r="DF1102" s="773"/>
      <c r="DG1102" s="773"/>
      <c r="DH1102" s="773"/>
      <c r="DI1102" s="773"/>
      <c r="DJ1102" s="773"/>
      <c r="DK1102" s="773"/>
      <c r="DL1102" s="773"/>
      <c r="DM1102" s="773"/>
      <c r="DN1102" s="773"/>
      <c r="DO1102" s="773"/>
      <c r="DP1102" s="773"/>
      <c r="DQ1102" s="773"/>
      <c r="DR1102" s="773"/>
      <c r="DS1102" s="773"/>
      <c r="DT1102" s="773"/>
      <c r="DU1102" s="773"/>
      <c r="DV1102" s="773"/>
      <c r="DW1102" s="773"/>
      <c r="DX1102" s="773"/>
      <c r="DY1102" s="773"/>
      <c r="DZ1102" s="773"/>
      <c r="EA1102" s="773"/>
      <c r="EB1102" s="773"/>
      <c r="EC1102" s="773"/>
      <c r="ED1102" s="773"/>
      <c r="EE1102" s="773"/>
      <c r="EF1102" s="773"/>
      <c r="EG1102" s="773"/>
      <c r="EH1102" s="773"/>
      <c r="EI1102" s="773"/>
      <c r="EJ1102" s="773"/>
      <c r="EK1102" s="773"/>
      <c r="EL1102" s="773"/>
      <c r="EM1102" s="773"/>
      <c r="EN1102" s="773"/>
      <c r="EO1102" s="773"/>
      <c r="EP1102" s="773"/>
      <c r="EQ1102" s="773"/>
      <c r="ER1102" s="773"/>
      <c r="ES1102" s="773"/>
      <c r="ET1102" s="773"/>
      <c r="EU1102" s="773"/>
      <c r="EV1102" s="773"/>
      <c r="EW1102" s="773"/>
      <c r="EX1102" s="773"/>
      <c r="EY1102" s="773"/>
      <c r="EZ1102" s="773"/>
      <c r="FA1102" s="773"/>
      <c r="FB1102" s="773"/>
      <c r="FC1102" s="773"/>
      <c r="FD1102" s="773"/>
      <c r="FE1102" s="773"/>
      <c r="FF1102" s="773"/>
      <c r="FG1102" s="773"/>
      <c r="FH1102" s="773"/>
      <c r="FI1102" s="773"/>
      <c r="FJ1102" s="773"/>
      <c r="FK1102" s="773"/>
      <c r="FL1102" s="773"/>
      <c r="FM1102" s="773"/>
      <c r="FN1102" s="773"/>
      <c r="FO1102" s="773"/>
      <c r="FP1102" s="773"/>
      <c r="FQ1102" s="773"/>
      <c r="FR1102" s="773"/>
      <c r="FS1102" s="773"/>
      <c r="FT1102" s="773"/>
      <c r="FU1102" s="773"/>
      <c r="FV1102" s="773"/>
      <c r="FW1102" s="773"/>
      <c r="FX1102" s="773"/>
      <c r="FY1102" s="773"/>
      <c r="FZ1102" s="773"/>
      <c r="GA1102" s="773"/>
      <c r="GB1102" s="773"/>
      <c r="GC1102" s="773"/>
      <c r="GD1102" s="773"/>
      <c r="GE1102" s="773"/>
      <c r="GF1102" s="773"/>
      <c r="GG1102" s="773"/>
      <c r="GH1102" s="773"/>
      <c r="GI1102" s="773"/>
      <c r="GJ1102" s="773"/>
      <c r="GK1102" s="773"/>
      <c r="GL1102" s="773"/>
      <c r="GM1102" s="773"/>
      <c r="GN1102" s="773"/>
      <c r="GO1102" s="773"/>
      <c r="GP1102" s="773"/>
      <c r="GQ1102" s="773"/>
      <c r="GR1102" s="773"/>
      <c r="GS1102" s="773"/>
      <c r="GT1102" s="773"/>
      <c r="GU1102" s="773"/>
      <c r="GV1102" s="773"/>
      <c r="GW1102" s="773"/>
      <c r="GX1102" s="773"/>
      <c r="GY1102" s="773"/>
      <c r="GZ1102" s="773"/>
      <c r="HA1102" s="773"/>
      <c r="HB1102" s="773"/>
      <c r="HC1102" s="773"/>
      <c r="HD1102" s="773"/>
      <c r="HE1102" s="773"/>
      <c r="HF1102" s="773"/>
      <c r="HG1102" s="773"/>
      <c r="HH1102" s="773"/>
      <c r="HI1102" s="773"/>
      <c r="HJ1102" s="773"/>
      <c r="HK1102" s="773"/>
      <c r="HL1102" s="773"/>
      <c r="HM1102" s="773"/>
      <c r="HN1102" s="773"/>
      <c r="HO1102" s="773"/>
      <c r="HP1102" s="773"/>
      <c r="HQ1102" s="773"/>
      <c r="HR1102" s="773"/>
      <c r="HS1102" s="773"/>
      <c r="HT1102" s="773"/>
      <c r="HU1102" s="773"/>
      <c r="HV1102" s="773"/>
      <c r="HW1102" s="773"/>
      <c r="HX1102" s="773"/>
      <c r="HY1102" s="773"/>
      <c r="HZ1102" s="773"/>
      <c r="IA1102" s="773"/>
      <c r="IB1102" s="773"/>
      <c r="IC1102" s="773"/>
      <c r="ID1102" s="773"/>
      <c r="IE1102" s="773"/>
      <c r="IF1102" s="773"/>
      <c r="IG1102" s="773"/>
      <c r="IH1102" s="773"/>
      <c r="II1102" s="773"/>
      <c r="IJ1102" s="773"/>
      <c r="IK1102" s="773"/>
      <c r="IL1102" s="773"/>
      <c r="IM1102" s="773"/>
      <c r="IN1102" s="773"/>
      <c r="IO1102" s="773"/>
      <c r="IP1102" s="773"/>
      <c r="IQ1102" s="773"/>
      <c r="IR1102" s="773"/>
    </row>
    <row r="1103" spans="1:252" ht="27" x14ac:dyDescent="0.2">
      <c r="A1103" s="606">
        <v>172</v>
      </c>
      <c r="B1103" s="637" t="s">
        <v>2173</v>
      </c>
      <c r="C1103" s="660" t="s">
        <v>701</v>
      </c>
      <c r="D1103" s="575">
        <v>1</v>
      </c>
      <c r="E1103" s="660">
        <v>2008</v>
      </c>
      <c r="F1103" s="1074">
        <v>93.6</v>
      </c>
      <c r="G1103" s="784">
        <f t="shared" si="35"/>
        <v>93.6</v>
      </c>
      <c r="H1103" s="1075">
        <v>100</v>
      </c>
      <c r="I1103" s="784">
        <f t="shared" si="36"/>
        <v>0</v>
      </c>
      <c r="J1103" s="635"/>
      <c r="K1103" s="693"/>
      <c r="L1103" s="693"/>
      <c r="M1103" s="635"/>
      <c r="N1103" s="693"/>
      <c r="O1103" s="693"/>
      <c r="P1103" s="1841"/>
      <c r="Q1103" s="773"/>
      <c r="R1103" s="773"/>
      <c r="S1103" s="773"/>
      <c r="T1103" s="773"/>
      <c r="U1103" s="773"/>
      <c r="V1103" s="773"/>
      <c r="W1103" s="773"/>
      <c r="X1103" s="773"/>
      <c r="Y1103" s="773"/>
      <c r="Z1103" s="773"/>
      <c r="AA1103" s="773"/>
      <c r="AB1103" s="773"/>
      <c r="AC1103" s="773"/>
      <c r="AD1103" s="773"/>
      <c r="AE1103" s="773"/>
      <c r="AF1103" s="773"/>
      <c r="AG1103" s="773"/>
      <c r="AH1103" s="773"/>
      <c r="AI1103" s="773"/>
      <c r="AJ1103" s="773"/>
      <c r="AK1103" s="773"/>
      <c r="AL1103" s="773"/>
      <c r="AM1103" s="773"/>
      <c r="AN1103" s="773"/>
      <c r="AO1103" s="773"/>
      <c r="AP1103" s="773"/>
      <c r="AQ1103" s="773"/>
      <c r="AR1103" s="773"/>
      <c r="AS1103" s="773"/>
      <c r="AT1103" s="773"/>
      <c r="AU1103" s="773"/>
      <c r="AV1103" s="773"/>
      <c r="AW1103" s="773"/>
      <c r="AX1103" s="773"/>
      <c r="AY1103" s="773"/>
      <c r="AZ1103" s="773"/>
      <c r="BA1103" s="773"/>
      <c r="BB1103" s="773"/>
      <c r="BC1103" s="773"/>
      <c r="BD1103" s="773"/>
      <c r="BE1103" s="773"/>
      <c r="BF1103" s="773"/>
      <c r="BG1103" s="773"/>
      <c r="BH1103" s="773"/>
      <c r="BI1103" s="773"/>
      <c r="BJ1103" s="773"/>
      <c r="BK1103" s="773"/>
      <c r="BL1103" s="773"/>
      <c r="BM1103" s="773"/>
      <c r="BN1103" s="773"/>
      <c r="BO1103" s="773"/>
      <c r="BP1103" s="773"/>
      <c r="BQ1103" s="773"/>
      <c r="BR1103" s="773"/>
      <c r="BS1103" s="773"/>
      <c r="BT1103" s="773"/>
      <c r="BU1103" s="773"/>
      <c r="BV1103" s="773"/>
      <c r="BW1103" s="773"/>
      <c r="BX1103" s="773"/>
      <c r="BY1103" s="773"/>
      <c r="BZ1103" s="773"/>
      <c r="CA1103" s="773"/>
      <c r="CB1103" s="773"/>
      <c r="CC1103" s="773"/>
      <c r="CD1103" s="773"/>
      <c r="CE1103" s="773"/>
      <c r="CF1103" s="773"/>
      <c r="CG1103" s="773"/>
      <c r="CH1103" s="773"/>
      <c r="CI1103" s="773"/>
      <c r="CJ1103" s="773"/>
      <c r="CK1103" s="773"/>
      <c r="CL1103" s="773"/>
      <c r="CM1103" s="773"/>
      <c r="CN1103" s="773"/>
      <c r="CO1103" s="773"/>
      <c r="CP1103" s="773"/>
      <c r="CQ1103" s="773"/>
      <c r="CR1103" s="773"/>
      <c r="CS1103" s="773"/>
      <c r="CT1103" s="773"/>
      <c r="CU1103" s="773"/>
      <c r="CV1103" s="773"/>
      <c r="CW1103" s="773"/>
      <c r="CX1103" s="773"/>
      <c r="CY1103" s="773"/>
      <c r="CZ1103" s="773"/>
      <c r="DA1103" s="773"/>
      <c r="DB1103" s="773"/>
      <c r="DC1103" s="773"/>
      <c r="DD1103" s="773"/>
      <c r="DE1103" s="773"/>
      <c r="DF1103" s="773"/>
      <c r="DG1103" s="773"/>
      <c r="DH1103" s="773"/>
      <c r="DI1103" s="773"/>
      <c r="DJ1103" s="773"/>
      <c r="DK1103" s="773"/>
      <c r="DL1103" s="773"/>
      <c r="DM1103" s="773"/>
      <c r="DN1103" s="773"/>
      <c r="DO1103" s="773"/>
      <c r="DP1103" s="773"/>
      <c r="DQ1103" s="773"/>
      <c r="DR1103" s="773"/>
      <c r="DS1103" s="773"/>
      <c r="DT1103" s="773"/>
      <c r="DU1103" s="773"/>
      <c r="DV1103" s="773"/>
      <c r="DW1103" s="773"/>
      <c r="DX1103" s="773"/>
      <c r="DY1103" s="773"/>
      <c r="DZ1103" s="773"/>
      <c r="EA1103" s="773"/>
      <c r="EB1103" s="773"/>
      <c r="EC1103" s="773"/>
      <c r="ED1103" s="773"/>
      <c r="EE1103" s="773"/>
      <c r="EF1103" s="773"/>
      <c r="EG1103" s="773"/>
      <c r="EH1103" s="773"/>
      <c r="EI1103" s="773"/>
      <c r="EJ1103" s="773"/>
      <c r="EK1103" s="773"/>
      <c r="EL1103" s="773"/>
      <c r="EM1103" s="773"/>
      <c r="EN1103" s="773"/>
      <c r="EO1103" s="773"/>
      <c r="EP1103" s="773"/>
      <c r="EQ1103" s="773"/>
      <c r="ER1103" s="773"/>
      <c r="ES1103" s="773"/>
      <c r="ET1103" s="773"/>
      <c r="EU1103" s="773"/>
      <c r="EV1103" s="773"/>
      <c r="EW1103" s="773"/>
      <c r="EX1103" s="773"/>
      <c r="EY1103" s="773"/>
      <c r="EZ1103" s="773"/>
      <c r="FA1103" s="773"/>
      <c r="FB1103" s="773"/>
      <c r="FC1103" s="773"/>
      <c r="FD1103" s="773"/>
      <c r="FE1103" s="773"/>
      <c r="FF1103" s="773"/>
      <c r="FG1103" s="773"/>
      <c r="FH1103" s="773"/>
      <c r="FI1103" s="773"/>
      <c r="FJ1103" s="773"/>
      <c r="FK1103" s="773"/>
      <c r="FL1103" s="773"/>
      <c r="FM1103" s="773"/>
      <c r="FN1103" s="773"/>
      <c r="FO1103" s="773"/>
      <c r="FP1103" s="773"/>
      <c r="FQ1103" s="773"/>
      <c r="FR1103" s="773"/>
      <c r="FS1103" s="773"/>
      <c r="FT1103" s="773"/>
      <c r="FU1103" s="773"/>
      <c r="FV1103" s="773"/>
      <c r="FW1103" s="773"/>
      <c r="FX1103" s="773"/>
      <c r="FY1103" s="773"/>
      <c r="FZ1103" s="773"/>
      <c r="GA1103" s="773"/>
      <c r="GB1103" s="773"/>
      <c r="GC1103" s="773"/>
      <c r="GD1103" s="773"/>
      <c r="GE1103" s="773"/>
      <c r="GF1103" s="773"/>
      <c r="GG1103" s="773"/>
      <c r="GH1103" s="773"/>
      <c r="GI1103" s="773"/>
      <c r="GJ1103" s="773"/>
      <c r="GK1103" s="773"/>
      <c r="GL1103" s="773"/>
      <c r="GM1103" s="773"/>
      <c r="GN1103" s="773"/>
      <c r="GO1103" s="773"/>
      <c r="GP1103" s="773"/>
      <c r="GQ1103" s="773"/>
      <c r="GR1103" s="773"/>
      <c r="GS1103" s="773"/>
      <c r="GT1103" s="773"/>
      <c r="GU1103" s="773"/>
      <c r="GV1103" s="773"/>
      <c r="GW1103" s="773"/>
      <c r="GX1103" s="773"/>
      <c r="GY1103" s="773"/>
      <c r="GZ1103" s="773"/>
      <c r="HA1103" s="773"/>
      <c r="HB1103" s="773"/>
      <c r="HC1103" s="773"/>
      <c r="HD1103" s="773"/>
      <c r="HE1103" s="773"/>
      <c r="HF1103" s="773"/>
      <c r="HG1103" s="773"/>
      <c r="HH1103" s="773"/>
      <c r="HI1103" s="773"/>
      <c r="HJ1103" s="773"/>
      <c r="HK1103" s="773"/>
      <c r="HL1103" s="773"/>
      <c r="HM1103" s="773"/>
      <c r="HN1103" s="773"/>
      <c r="HO1103" s="773"/>
      <c r="HP1103" s="773"/>
      <c r="HQ1103" s="773"/>
      <c r="HR1103" s="773"/>
      <c r="HS1103" s="773"/>
      <c r="HT1103" s="773"/>
      <c r="HU1103" s="773"/>
      <c r="HV1103" s="773"/>
      <c r="HW1103" s="773"/>
      <c r="HX1103" s="773"/>
      <c r="HY1103" s="773"/>
      <c r="HZ1103" s="773"/>
      <c r="IA1103" s="773"/>
      <c r="IB1103" s="773"/>
      <c r="IC1103" s="773"/>
      <c r="ID1103" s="773"/>
      <c r="IE1103" s="773"/>
      <c r="IF1103" s="773"/>
      <c r="IG1103" s="773"/>
      <c r="IH1103" s="773"/>
      <c r="II1103" s="773"/>
      <c r="IJ1103" s="773"/>
      <c r="IK1103" s="773"/>
      <c r="IL1103" s="773"/>
      <c r="IM1103" s="773"/>
      <c r="IN1103" s="773"/>
      <c r="IO1103" s="773"/>
      <c r="IP1103" s="773"/>
      <c r="IQ1103" s="773"/>
      <c r="IR1103" s="773"/>
    </row>
    <row r="1104" spans="1:252" ht="13.5" x14ac:dyDescent="0.2">
      <c r="A1104" s="606">
        <v>173</v>
      </c>
      <c r="B1104" s="637" t="s">
        <v>2174</v>
      </c>
      <c r="C1104" s="660" t="s">
        <v>701</v>
      </c>
      <c r="D1104" s="575">
        <v>1</v>
      </c>
      <c r="E1104" s="660">
        <v>2008</v>
      </c>
      <c r="F1104" s="1074">
        <v>19</v>
      </c>
      <c r="G1104" s="784">
        <f t="shared" si="35"/>
        <v>19</v>
      </c>
      <c r="H1104" s="1075">
        <v>100</v>
      </c>
      <c r="I1104" s="784">
        <f t="shared" si="36"/>
        <v>0</v>
      </c>
      <c r="J1104" s="635"/>
      <c r="K1104" s="693"/>
      <c r="L1104" s="693"/>
      <c r="M1104" s="635"/>
      <c r="N1104" s="693"/>
      <c r="O1104" s="693"/>
      <c r="P1104" s="1841"/>
      <c r="Q1104" s="773"/>
      <c r="R1104" s="773"/>
      <c r="S1104" s="773"/>
      <c r="T1104" s="773"/>
      <c r="U1104" s="773"/>
      <c r="V1104" s="773"/>
      <c r="W1104" s="773"/>
      <c r="X1104" s="773"/>
      <c r="Y1104" s="773"/>
      <c r="Z1104" s="773"/>
      <c r="AA1104" s="773"/>
      <c r="AB1104" s="773"/>
      <c r="AC1104" s="773"/>
      <c r="AD1104" s="773"/>
      <c r="AE1104" s="773"/>
      <c r="AF1104" s="773"/>
      <c r="AG1104" s="773"/>
      <c r="AH1104" s="773"/>
      <c r="AI1104" s="773"/>
      <c r="AJ1104" s="773"/>
      <c r="AK1104" s="773"/>
      <c r="AL1104" s="773"/>
      <c r="AM1104" s="773"/>
      <c r="AN1104" s="773"/>
      <c r="AO1104" s="773"/>
      <c r="AP1104" s="773"/>
      <c r="AQ1104" s="773"/>
      <c r="AR1104" s="773"/>
      <c r="AS1104" s="773"/>
      <c r="AT1104" s="773"/>
      <c r="AU1104" s="773"/>
      <c r="AV1104" s="773"/>
      <c r="AW1104" s="773"/>
      <c r="AX1104" s="773"/>
      <c r="AY1104" s="773"/>
      <c r="AZ1104" s="773"/>
      <c r="BA1104" s="773"/>
      <c r="BB1104" s="773"/>
      <c r="BC1104" s="773"/>
      <c r="BD1104" s="773"/>
      <c r="BE1104" s="773"/>
      <c r="BF1104" s="773"/>
      <c r="BG1104" s="773"/>
      <c r="BH1104" s="773"/>
      <c r="BI1104" s="773"/>
      <c r="BJ1104" s="773"/>
      <c r="BK1104" s="773"/>
      <c r="BL1104" s="773"/>
      <c r="BM1104" s="773"/>
      <c r="BN1104" s="773"/>
      <c r="BO1104" s="773"/>
      <c r="BP1104" s="773"/>
      <c r="BQ1104" s="773"/>
      <c r="BR1104" s="773"/>
      <c r="BS1104" s="773"/>
      <c r="BT1104" s="773"/>
      <c r="BU1104" s="773"/>
      <c r="BV1104" s="773"/>
      <c r="BW1104" s="773"/>
      <c r="BX1104" s="773"/>
      <c r="BY1104" s="773"/>
      <c r="BZ1104" s="773"/>
      <c r="CA1104" s="773"/>
      <c r="CB1104" s="773"/>
      <c r="CC1104" s="773"/>
      <c r="CD1104" s="773"/>
      <c r="CE1104" s="773"/>
      <c r="CF1104" s="773"/>
      <c r="CG1104" s="773"/>
      <c r="CH1104" s="773"/>
      <c r="CI1104" s="773"/>
      <c r="CJ1104" s="773"/>
      <c r="CK1104" s="773"/>
      <c r="CL1104" s="773"/>
      <c r="CM1104" s="773"/>
      <c r="CN1104" s="773"/>
      <c r="CO1104" s="773"/>
      <c r="CP1104" s="773"/>
      <c r="CQ1104" s="773"/>
      <c r="CR1104" s="773"/>
      <c r="CS1104" s="773"/>
      <c r="CT1104" s="773"/>
      <c r="CU1104" s="773"/>
      <c r="CV1104" s="773"/>
      <c r="CW1104" s="773"/>
      <c r="CX1104" s="773"/>
      <c r="CY1104" s="773"/>
      <c r="CZ1104" s="773"/>
      <c r="DA1104" s="773"/>
      <c r="DB1104" s="773"/>
      <c r="DC1104" s="773"/>
      <c r="DD1104" s="773"/>
      <c r="DE1104" s="773"/>
      <c r="DF1104" s="773"/>
      <c r="DG1104" s="773"/>
      <c r="DH1104" s="773"/>
      <c r="DI1104" s="773"/>
      <c r="DJ1104" s="773"/>
      <c r="DK1104" s="773"/>
      <c r="DL1104" s="773"/>
      <c r="DM1104" s="773"/>
      <c r="DN1104" s="773"/>
      <c r="DO1104" s="773"/>
      <c r="DP1104" s="773"/>
      <c r="DQ1104" s="773"/>
      <c r="DR1104" s="773"/>
      <c r="DS1104" s="773"/>
      <c r="DT1104" s="773"/>
      <c r="DU1104" s="773"/>
      <c r="DV1104" s="773"/>
      <c r="DW1104" s="773"/>
      <c r="DX1104" s="773"/>
      <c r="DY1104" s="773"/>
      <c r="DZ1104" s="773"/>
      <c r="EA1104" s="773"/>
      <c r="EB1104" s="773"/>
      <c r="EC1104" s="773"/>
      <c r="ED1104" s="773"/>
      <c r="EE1104" s="773"/>
      <c r="EF1104" s="773"/>
      <c r="EG1104" s="773"/>
      <c r="EH1104" s="773"/>
      <c r="EI1104" s="773"/>
      <c r="EJ1104" s="773"/>
      <c r="EK1104" s="773"/>
      <c r="EL1104" s="773"/>
      <c r="EM1104" s="773"/>
      <c r="EN1104" s="773"/>
      <c r="EO1104" s="773"/>
      <c r="EP1104" s="773"/>
      <c r="EQ1104" s="773"/>
      <c r="ER1104" s="773"/>
      <c r="ES1104" s="773"/>
      <c r="ET1104" s="773"/>
      <c r="EU1104" s="773"/>
      <c r="EV1104" s="773"/>
      <c r="EW1104" s="773"/>
      <c r="EX1104" s="773"/>
      <c r="EY1104" s="773"/>
      <c r="EZ1104" s="773"/>
      <c r="FA1104" s="773"/>
      <c r="FB1104" s="773"/>
      <c r="FC1104" s="773"/>
      <c r="FD1104" s="773"/>
      <c r="FE1104" s="773"/>
      <c r="FF1104" s="773"/>
      <c r="FG1104" s="773"/>
      <c r="FH1104" s="773"/>
      <c r="FI1104" s="773"/>
      <c r="FJ1104" s="773"/>
      <c r="FK1104" s="773"/>
      <c r="FL1104" s="773"/>
      <c r="FM1104" s="773"/>
      <c r="FN1104" s="773"/>
      <c r="FO1104" s="773"/>
      <c r="FP1104" s="773"/>
      <c r="FQ1104" s="773"/>
      <c r="FR1104" s="773"/>
      <c r="FS1104" s="773"/>
      <c r="FT1104" s="773"/>
      <c r="FU1104" s="773"/>
      <c r="FV1104" s="773"/>
      <c r="FW1104" s="773"/>
      <c r="FX1104" s="773"/>
      <c r="FY1104" s="773"/>
      <c r="FZ1104" s="773"/>
      <c r="GA1104" s="773"/>
      <c r="GB1104" s="773"/>
      <c r="GC1104" s="773"/>
      <c r="GD1104" s="773"/>
      <c r="GE1104" s="773"/>
      <c r="GF1104" s="773"/>
      <c r="GG1104" s="773"/>
      <c r="GH1104" s="773"/>
      <c r="GI1104" s="773"/>
      <c r="GJ1104" s="773"/>
      <c r="GK1104" s="773"/>
      <c r="GL1104" s="773"/>
      <c r="GM1104" s="773"/>
      <c r="GN1104" s="773"/>
      <c r="GO1104" s="773"/>
      <c r="GP1104" s="773"/>
      <c r="GQ1104" s="773"/>
      <c r="GR1104" s="773"/>
      <c r="GS1104" s="773"/>
      <c r="GT1104" s="773"/>
      <c r="GU1104" s="773"/>
      <c r="GV1104" s="773"/>
      <c r="GW1104" s="773"/>
      <c r="GX1104" s="773"/>
      <c r="GY1104" s="773"/>
      <c r="GZ1104" s="773"/>
      <c r="HA1104" s="773"/>
      <c r="HB1104" s="773"/>
      <c r="HC1104" s="773"/>
      <c r="HD1104" s="773"/>
      <c r="HE1104" s="773"/>
      <c r="HF1104" s="773"/>
      <c r="HG1104" s="773"/>
      <c r="HH1104" s="773"/>
      <c r="HI1104" s="773"/>
      <c r="HJ1104" s="773"/>
      <c r="HK1104" s="773"/>
      <c r="HL1104" s="773"/>
      <c r="HM1104" s="773"/>
      <c r="HN1104" s="773"/>
      <c r="HO1104" s="773"/>
      <c r="HP1104" s="773"/>
      <c r="HQ1104" s="773"/>
      <c r="HR1104" s="773"/>
      <c r="HS1104" s="773"/>
      <c r="HT1104" s="773"/>
      <c r="HU1104" s="773"/>
      <c r="HV1104" s="773"/>
      <c r="HW1104" s="773"/>
      <c r="HX1104" s="773"/>
      <c r="HY1104" s="773"/>
      <c r="HZ1104" s="773"/>
      <c r="IA1104" s="773"/>
      <c r="IB1104" s="773"/>
      <c r="IC1104" s="773"/>
      <c r="ID1104" s="773"/>
      <c r="IE1104" s="773"/>
      <c r="IF1104" s="773"/>
      <c r="IG1104" s="773"/>
      <c r="IH1104" s="773"/>
      <c r="II1104" s="773"/>
      <c r="IJ1104" s="773"/>
      <c r="IK1104" s="773"/>
      <c r="IL1104" s="773"/>
      <c r="IM1104" s="773"/>
      <c r="IN1104" s="773"/>
      <c r="IO1104" s="773"/>
      <c r="IP1104" s="773"/>
      <c r="IQ1104" s="773"/>
      <c r="IR1104" s="773"/>
    </row>
    <row r="1105" spans="1:252" ht="13.5" x14ac:dyDescent="0.2">
      <c r="A1105" s="606">
        <v>174</v>
      </c>
      <c r="B1105" s="637" t="s">
        <v>2175</v>
      </c>
      <c r="C1105" s="660" t="s">
        <v>701</v>
      </c>
      <c r="D1105" s="575">
        <v>1</v>
      </c>
      <c r="E1105" s="660">
        <v>2007</v>
      </c>
      <c r="F1105" s="1074">
        <v>36.799999999999997</v>
      </c>
      <c r="G1105" s="784">
        <f t="shared" si="35"/>
        <v>36.799999999999997</v>
      </c>
      <c r="H1105" s="1075">
        <v>100</v>
      </c>
      <c r="I1105" s="784">
        <f t="shared" si="36"/>
        <v>0</v>
      </c>
      <c r="J1105" s="635"/>
      <c r="K1105" s="693"/>
      <c r="L1105" s="693"/>
      <c r="M1105" s="635"/>
      <c r="N1105" s="693"/>
      <c r="O1105" s="693"/>
      <c r="P1105" s="1841"/>
      <c r="Q1105" s="773"/>
      <c r="R1105" s="773"/>
      <c r="S1105" s="773"/>
      <c r="T1105" s="773"/>
      <c r="U1105" s="773"/>
      <c r="V1105" s="773"/>
      <c r="W1105" s="773"/>
      <c r="X1105" s="773"/>
      <c r="Y1105" s="773"/>
      <c r="Z1105" s="773"/>
      <c r="AA1105" s="773"/>
      <c r="AB1105" s="773"/>
      <c r="AC1105" s="773"/>
      <c r="AD1105" s="773"/>
      <c r="AE1105" s="773"/>
      <c r="AF1105" s="773"/>
      <c r="AG1105" s="773"/>
      <c r="AH1105" s="773"/>
      <c r="AI1105" s="773"/>
      <c r="AJ1105" s="773"/>
      <c r="AK1105" s="773"/>
      <c r="AL1105" s="773"/>
      <c r="AM1105" s="773"/>
      <c r="AN1105" s="773"/>
      <c r="AO1105" s="773"/>
      <c r="AP1105" s="773"/>
      <c r="AQ1105" s="773"/>
      <c r="AR1105" s="773"/>
      <c r="AS1105" s="773"/>
      <c r="AT1105" s="773"/>
      <c r="AU1105" s="773"/>
      <c r="AV1105" s="773"/>
      <c r="AW1105" s="773"/>
      <c r="AX1105" s="773"/>
      <c r="AY1105" s="773"/>
      <c r="AZ1105" s="773"/>
      <c r="BA1105" s="773"/>
      <c r="BB1105" s="773"/>
      <c r="BC1105" s="773"/>
      <c r="BD1105" s="773"/>
      <c r="BE1105" s="773"/>
      <c r="BF1105" s="773"/>
      <c r="BG1105" s="773"/>
      <c r="BH1105" s="773"/>
      <c r="BI1105" s="773"/>
      <c r="BJ1105" s="773"/>
      <c r="BK1105" s="773"/>
      <c r="BL1105" s="773"/>
      <c r="BM1105" s="773"/>
      <c r="BN1105" s="773"/>
      <c r="BO1105" s="773"/>
      <c r="BP1105" s="773"/>
      <c r="BQ1105" s="773"/>
      <c r="BR1105" s="773"/>
      <c r="BS1105" s="773"/>
      <c r="BT1105" s="773"/>
      <c r="BU1105" s="773"/>
      <c r="BV1105" s="773"/>
      <c r="BW1105" s="773"/>
      <c r="BX1105" s="773"/>
      <c r="BY1105" s="773"/>
      <c r="BZ1105" s="773"/>
      <c r="CA1105" s="773"/>
      <c r="CB1105" s="773"/>
      <c r="CC1105" s="773"/>
      <c r="CD1105" s="773"/>
      <c r="CE1105" s="773"/>
      <c r="CF1105" s="773"/>
      <c r="CG1105" s="773"/>
      <c r="CH1105" s="773"/>
      <c r="CI1105" s="773"/>
      <c r="CJ1105" s="773"/>
      <c r="CK1105" s="773"/>
      <c r="CL1105" s="773"/>
      <c r="CM1105" s="773"/>
      <c r="CN1105" s="773"/>
      <c r="CO1105" s="773"/>
      <c r="CP1105" s="773"/>
      <c r="CQ1105" s="773"/>
      <c r="CR1105" s="773"/>
      <c r="CS1105" s="773"/>
      <c r="CT1105" s="773"/>
      <c r="CU1105" s="773"/>
      <c r="CV1105" s="773"/>
      <c r="CW1105" s="773"/>
      <c r="CX1105" s="773"/>
      <c r="CY1105" s="773"/>
      <c r="CZ1105" s="773"/>
      <c r="DA1105" s="773"/>
      <c r="DB1105" s="773"/>
      <c r="DC1105" s="773"/>
      <c r="DD1105" s="773"/>
      <c r="DE1105" s="773"/>
      <c r="DF1105" s="773"/>
      <c r="DG1105" s="773"/>
      <c r="DH1105" s="773"/>
      <c r="DI1105" s="773"/>
      <c r="DJ1105" s="773"/>
      <c r="DK1105" s="773"/>
      <c r="DL1105" s="773"/>
      <c r="DM1105" s="773"/>
      <c r="DN1105" s="773"/>
      <c r="DO1105" s="773"/>
      <c r="DP1105" s="773"/>
      <c r="DQ1105" s="773"/>
      <c r="DR1105" s="773"/>
      <c r="DS1105" s="773"/>
      <c r="DT1105" s="773"/>
      <c r="DU1105" s="773"/>
      <c r="DV1105" s="773"/>
      <c r="DW1105" s="773"/>
      <c r="DX1105" s="773"/>
      <c r="DY1105" s="773"/>
      <c r="DZ1105" s="773"/>
      <c r="EA1105" s="773"/>
      <c r="EB1105" s="773"/>
      <c r="EC1105" s="773"/>
      <c r="ED1105" s="773"/>
      <c r="EE1105" s="773"/>
      <c r="EF1105" s="773"/>
      <c r="EG1105" s="773"/>
      <c r="EH1105" s="773"/>
      <c r="EI1105" s="773"/>
      <c r="EJ1105" s="773"/>
      <c r="EK1105" s="773"/>
      <c r="EL1105" s="773"/>
      <c r="EM1105" s="773"/>
      <c r="EN1105" s="773"/>
      <c r="EO1105" s="773"/>
      <c r="EP1105" s="773"/>
      <c r="EQ1105" s="773"/>
      <c r="ER1105" s="773"/>
      <c r="ES1105" s="773"/>
      <c r="ET1105" s="773"/>
      <c r="EU1105" s="773"/>
      <c r="EV1105" s="773"/>
      <c r="EW1105" s="773"/>
      <c r="EX1105" s="773"/>
      <c r="EY1105" s="773"/>
      <c r="EZ1105" s="773"/>
      <c r="FA1105" s="773"/>
      <c r="FB1105" s="773"/>
      <c r="FC1105" s="773"/>
      <c r="FD1105" s="773"/>
      <c r="FE1105" s="773"/>
      <c r="FF1105" s="773"/>
      <c r="FG1105" s="773"/>
      <c r="FH1105" s="773"/>
      <c r="FI1105" s="773"/>
      <c r="FJ1105" s="773"/>
      <c r="FK1105" s="773"/>
      <c r="FL1105" s="773"/>
      <c r="FM1105" s="773"/>
      <c r="FN1105" s="773"/>
      <c r="FO1105" s="773"/>
      <c r="FP1105" s="773"/>
      <c r="FQ1105" s="773"/>
      <c r="FR1105" s="773"/>
      <c r="FS1105" s="773"/>
      <c r="FT1105" s="773"/>
      <c r="FU1105" s="773"/>
      <c r="FV1105" s="773"/>
      <c r="FW1105" s="773"/>
      <c r="FX1105" s="773"/>
      <c r="FY1105" s="773"/>
      <c r="FZ1105" s="773"/>
      <c r="GA1105" s="773"/>
      <c r="GB1105" s="773"/>
      <c r="GC1105" s="773"/>
      <c r="GD1105" s="773"/>
      <c r="GE1105" s="773"/>
      <c r="GF1105" s="773"/>
      <c r="GG1105" s="773"/>
      <c r="GH1105" s="773"/>
      <c r="GI1105" s="773"/>
      <c r="GJ1105" s="773"/>
      <c r="GK1105" s="773"/>
      <c r="GL1105" s="773"/>
      <c r="GM1105" s="773"/>
      <c r="GN1105" s="773"/>
      <c r="GO1105" s="773"/>
      <c r="GP1105" s="773"/>
      <c r="GQ1105" s="773"/>
      <c r="GR1105" s="773"/>
      <c r="GS1105" s="773"/>
      <c r="GT1105" s="773"/>
      <c r="GU1105" s="773"/>
      <c r="GV1105" s="773"/>
      <c r="GW1105" s="773"/>
      <c r="GX1105" s="773"/>
      <c r="GY1105" s="773"/>
      <c r="GZ1105" s="773"/>
      <c r="HA1105" s="773"/>
      <c r="HB1105" s="773"/>
      <c r="HC1105" s="773"/>
      <c r="HD1105" s="773"/>
      <c r="HE1105" s="773"/>
      <c r="HF1105" s="773"/>
      <c r="HG1105" s="773"/>
      <c r="HH1105" s="773"/>
      <c r="HI1105" s="773"/>
      <c r="HJ1105" s="773"/>
      <c r="HK1105" s="773"/>
      <c r="HL1105" s="773"/>
      <c r="HM1105" s="773"/>
      <c r="HN1105" s="773"/>
      <c r="HO1105" s="773"/>
      <c r="HP1105" s="773"/>
      <c r="HQ1105" s="773"/>
      <c r="HR1105" s="773"/>
      <c r="HS1105" s="773"/>
      <c r="HT1105" s="773"/>
      <c r="HU1105" s="773"/>
      <c r="HV1105" s="773"/>
      <c r="HW1105" s="773"/>
      <c r="HX1105" s="773"/>
      <c r="HY1105" s="773"/>
      <c r="HZ1105" s="773"/>
      <c r="IA1105" s="773"/>
      <c r="IB1105" s="773"/>
      <c r="IC1105" s="773"/>
      <c r="ID1105" s="773"/>
      <c r="IE1105" s="773"/>
      <c r="IF1105" s="773"/>
      <c r="IG1105" s="773"/>
      <c r="IH1105" s="773"/>
      <c r="II1105" s="773"/>
      <c r="IJ1105" s="773"/>
      <c r="IK1105" s="773"/>
      <c r="IL1105" s="773"/>
      <c r="IM1105" s="773"/>
      <c r="IN1105" s="773"/>
      <c r="IO1105" s="773"/>
      <c r="IP1105" s="773"/>
      <c r="IQ1105" s="773"/>
      <c r="IR1105" s="773"/>
    </row>
    <row r="1106" spans="1:252" ht="13.5" x14ac:dyDescent="0.2">
      <c r="A1106" s="606">
        <v>175</v>
      </c>
      <c r="B1106" s="637" t="s">
        <v>1906</v>
      </c>
      <c r="C1106" s="660" t="s">
        <v>701</v>
      </c>
      <c r="D1106" s="575">
        <v>3</v>
      </c>
      <c r="E1106" s="660">
        <v>2008</v>
      </c>
      <c r="F1106" s="1074">
        <v>217.5</v>
      </c>
      <c r="G1106" s="784">
        <f t="shared" si="35"/>
        <v>217.5</v>
      </c>
      <c r="H1106" s="1075">
        <v>100</v>
      </c>
      <c r="I1106" s="784">
        <f t="shared" si="36"/>
        <v>0</v>
      </c>
      <c r="J1106" s="635"/>
      <c r="K1106" s="693"/>
      <c r="L1106" s="693"/>
      <c r="M1106" s="635"/>
      <c r="N1106" s="693"/>
      <c r="O1106" s="693"/>
      <c r="P1106" s="1841"/>
      <c r="Q1106" s="773"/>
      <c r="R1106" s="773"/>
      <c r="S1106" s="773"/>
      <c r="T1106" s="773"/>
      <c r="U1106" s="773"/>
      <c r="V1106" s="773"/>
      <c r="W1106" s="773"/>
      <c r="X1106" s="773"/>
      <c r="Y1106" s="773"/>
      <c r="Z1106" s="773"/>
      <c r="AA1106" s="773"/>
      <c r="AB1106" s="773"/>
      <c r="AC1106" s="773"/>
      <c r="AD1106" s="773"/>
      <c r="AE1106" s="773"/>
      <c r="AF1106" s="773"/>
      <c r="AG1106" s="773"/>
      <c r="AH1106" s="773"/>
      <c r="AI1106" s="773"/>
      <c r="AJ1106" s="773"/>
      <c r="AK1106" s="773"/>
      <c r="AL1106" s="773"/>
      <c r="AM1106" s="773"/>
      <c r="AN1106" s="773"/>
      <c r="AO1106" s="773"/>
      <c r="AP1106" s="773"/>
      <c r="AQ1106" s="773"/>
      <c r="AR1106" s="773"/>
      <c r="AS1106" s="773"/>
      <c r="AT1106" s="773"/>
      <c r="AU1106" s="773"/>
      <c r="AV1106" s="773"/>
      <c r="AW1106" s="773"/>
      <c r="AX1106" s="773"/>
      <c r="AY1106" s="773"/>
      <c r="AZ1106" s="773"/>
      <c r="BA1106" s="773"/>
      <c r="BB1106" s="773"/>
      <c r="BC1106" s="773"/>
      <c r="BD1106" s="773"/>
      <c r="BE1106" s="773"/>
      <c r="BF1106" s="773"/>
      <c r="BG1106" s="773"/>
      <c r="BH1106" s="773"/>
      <c r="BI1106" s="773"/>
      <c r="BJ1106" s="773"/>
      <c r="BK1106" s="773"/>
      <c r="BL1106" s="773"/>
      <c r="BM1106" s="773"/>
      <c r="BN1106" s="773"/>
      <c r="BO1106" s="773"/>
      <c r="BP1106" s="773"/>
      <c r="BQ1106" s="773"/>
      <c r="BR1106" s="773"/>
      <c r="BS1106" s="773"/>
      <c r="BT1106" s="773"/>
      <c r="BU1106" s="773"/>
      <c r="BV1106" s="773"/>
      <c r="BW1106" s="773"/>
      <c r="BX1106" s="773"/>
      <c r="BY1106" s="773"/>
      <c r="BZ1106" s="773"/>
      <c r="CA1106" s="773"/>
      <c r="CB1106" s="773"/>
      <c r="CC1106" s="773"/>
      <c r="CD1106" s="773"/>
      <c r="CE1106" s="773"/>
      <c r="CF1106" s="773"/>
      <c r="CG1106" s="773"/>
      <c r="CH1106" s="773"/>
      <c r="CI1106" s="773"/>
      <c r="CJ1106" s="773"/>
      <c r="CK1106" s="773"/>
      <c r="CL1106" s="773"/>
      <c r="CM1106" s="773"/>
      <c r="CN1106" s="773"/>
      <c r="CO1106" s="773"/>
      <c r="CP1106" s="773"/>
      <c r="CQ1106" s="773"/>
      <c r="CR1106" s="773"/>
      <c r="CS1106" s="773"/>
      <c r="CT1106" s="773"/>
      <c r="CU1106" s="773"/>
      <c r="CV1106" s="773"/>
      <c r="CW1106" s="773"/>
      <c r="CX1106" s="773"/>
      <c r="CY1106" s="773"/>
      <c r="CZ1106" s="773"/>
      <c r="DA1106" s="773"/>
      <c r="DB1106" s="773"/>
      <c r="DC1106" s="773"/>
      <c r="DD1106" s="773"/>
      <c r="DE1106" s="773"/>
      <c r="DF1106" s="773"/>
      <c r="DG1106" s="773"/>
      <c r="DH1106" s="773"/>
      <c r="DI1106" s="773"/>
      <c r="DJ1106" s="773"/>
      <c r="DK1106" s="773"/>
      <c r="DL1106" s="773"/>
      <c r="DM1106" s="773"/>
      <c r="DN1106" s="773"/>
      <c r="DO1106" s="773"/>
      <c r="DP1106" s="773"/>
      <c r="DQ1106" s="773"/>
      <c r="DR1106" s="773"/>
      <c r="DS1106" s="773"/>
      <c r="DT1106" s="773"/>
      <c r="DU1106" s="773"/>
      <c r="DV1106" s="773"/>
      <c r="DW1106" s="773"/>
      <c r="DX1106" s="773"/>
      <c r="DY1106" s="773"/>
      <c r="DZ1106" s="773"/>
      <c r="EA1106" s="773"/>
      <c r="EB1106" s="773"/>
      <c r="EC1106" s="773"/>
      <c r="ED1106" s="773"/>
      <c r="EE1106" s="773"/>
      <c r="EF1106" s="773"/>
      <c r="EG1106" s="773"/>
      <c r="EH1106" s="773"/>
      <c r="EI1106" s="773"/>
      <c r="EJ1106" s="773"/>
      <c r="EK1106" s="773"/>
      <c r="EL1106" s="773"/>
      <c r="EM1106" s="773"/>
      <c r="EN1106" s="773"/>
      <c r="EO1106" s="773"/>
      <c r="EP1106" s="773"/>
      <c r="EQ1106" s="773"/>
      <c r="ER1106" s="773"/>
      <c r="ES1106" s="773"/>
      <c r="ET1106" s="773"/>
      <c r="EU1106" s="773"/>
      <c r="EV1106" s="773"/>
      <c r="EW1106" s="773"/>
      <c r="EX1106" s="773"/>
      <c r="EY1106" s="773"/>
      <c r="EZ1106" s="773"/>
      <c r="FA1106" s="773"/>
      <c r="FB1106" s="773"/>
      <c r="FC1106" s="773"/>
      <c r="FD1106" s="773"/>
      <c r="FE1106" s="773"/>
      <c r="FF1106" s="773"/>
      <c r="FG1106" s="773"/>
      <c r="FH1106" s="773"/>
      <c r="FI1106" s="773"/>
      <c r="FJ1106" s="773"/>
      <c r="FK1106" s="773"/>
      <c r="FL1106" s="773"/>
      <c r="FM1106" s="773"/>
      <c r="FN1106" s="773"/>
      <c r="FO1106" s="773"/>
      <c r="FP1106" s="773"/>
      <c r="FQ1106" s="773"/>
      <c r="FR1106" s="773"/>
      <c r="FS1106" s="773"/>
      <c r="FT1106" s="773"/>
      <c r="FU1106" s="773"/>
      <c r="FV1106" s="773"/>
      <c r="FW1106" s="773"/>
      <c r="FX1106" s="773"/>
      <c r="FY1106" s="773"/>
      <c r="FZ1106" s="773"/>
      <c r="GA1106" s="773"/>
      <c r="GB1106" s="773"/>
      <c r="GC1106" s="773"/>
      <c r="GD1106" s="773"/>
      <c r="GE1106" s="773"/>
      <c r="GF1106" s="773"/>
      <c r="GG1106" s="773"/>
      <c r="GH1106" s="773"/>
      <c r="GI1106" s="773"/>
      <c r="GJ1106" s="773"/>
      <c r="GK1106" s="773"/>
      <c r="GL1106" s="773"/>
      <c r="GM1106" s="773"/>
      <c r="GN1106" s="773"/>
      <c r="GO1106" s="773"/>
      <c r="GP1106" s="773"/>
      <c r="GQ1106" s="773"/>
      <c r="GR1106" s="773"/>
      <c r="GS1106" s="773"/>
      <c r="GT1106" s="773"/>
      <c r="GU1106" s="773"/>
      <c r="GV1106" s="773"/>
      <c r="GW1106" s="773"/>
      <c r="GX1106" s="773"/>
      <c r="GY1106" s="773"/>
      <c r="GZ1106" s="773"/>
      <c r="HA1106" s="773"/>
      <c r="HB1106" s="773"/>
      <c r="HC1106" s="773"/>
      <c r="HD1106" s="773"/>
      <c r="HE1106" s="773"/>
      <c r="HF1106" s="773"/>
      <c r="HG1106" s="773"/>
      <c r="HH1106" s="773"/>
      <c r="HI1106" s="773"/>
      <c r="HJ1106" s="773"/>
      <c r="HK1106" s="773"/>
      <c r="HL1106" s="773"/>
      <c r="HM1106" s="773"/>
      <c r="HN1106" s="773"/>
      <c r="HO1106" s="773"/>
      <c r="HP1106" s="773"/>
      <c r="HQ1106" s="773"/>
      <c r="HR1106" s="773"/>
      <c r="HS1106" s="773"/>
      <c r="HT1106" s="773"/>
      <c r="HU1106" s="773"/>
      <c r="HV1106" s="773"/>
      <c r="HW1106" s="773"/>
      <c r="HX1106" s="773"/>
      <c r="HY1106" s="773"/>
      <c r="HZ1106" s="773"/>
      <c r="IA1106" s="773"/>
      <c r="IB1106" s="773"/>
      <c r="IC1106" s="773"/>
      <c r="ID1106" s="773"/>
      <c r="IE1106" s="773"/>
      <c r="IF1106" s="773"/>
      <c r="IG1106" s="773"/>
      <c r="IH1106" s="773"/>
      <c r="II1106" s="773"/>
      <c r="IJ1106" s="773"/>
      <c r="IK1106" s="773"/>
      <c r="IL1106" s="773"/>
      <c r="IM1106" s="773"/>
      <c r="IN1106" s="773"/>
      <c r="IO1106" s="773"/>
      <c r="IP1106" s="773"/>
      <c r="IQ1106" s="773"/>
      <c r="IR1106" s="773"/>
    </row>
    <row r="1107" spans="1:252" ht="13.5" x14ac:dyDescent="0.2">
      <c r="A1107" s="606">
        <v>176</v>
      </c>
      <c r="B1107" s="637" t="s">
        <v>2176</v>
      </c>
      <c r="C1107" s="660" t="s">
        <v>701</v>
      </c>
      <c r="D1107" s="575">
        <v>17</v>
      </c>
      <c r="E1107" s="660">
        <v>2012</v>
      </c>
      <c r="F1107" s="1074">
        <v>521.9</v>
      </c>
      <c r="G1107" s="784">
        <f t="shared" si="35"/>
        <v>521.9</v>
      </c>
      <c r="H1107" s="1075">
        <v>100</v>
      </c>
      <c r="I1107" s="784">
        <f t="shared" si="36"/>
        <v>0</v>
      </c>
      <c r="J1107" s="635"/>
      <c r="K1107" s="693"/>
      <c r="L1107" s="693"/>
      <c r="M1107" s="635"/>
      <c r="N1107" s="693"/>
      <c r="O1107" s="693"/>
      <c r="P1107" s="1841"/>
      <c r="Q1107" s="773"/>
      <c r="R1107" s="773"/>
      <c r="S1107" s="773"/>
      <c r="T1107" s="773"/>
      <c r="U1107" s="773"/>
      <c r="V1107" s="773"/>
      <c r="W1107" s="773"/>
      <c r="X1107" s="773"/>
      <c r="Y1107" s="773"/>
      <c r="Z1107" s="773"/>
      <c r="AA1107" s="773"/>
      <c r="AB1107" s="773"/>
      <c r="AC1107" s="773"/>
      <c r="AD1107" s="773"/>
      <c r="AE1107" s="773"/>
      <c r="AF1107" s="773"/>
      <c r="AG1107" s="773"/>
      <c r="AH1107" s="773"/>
      <c r="AI1107" s="773"/>
      <c r="AJ1107" s="773"/>
      <c r="AK1107" s="773"/>
      <c r="AL1107" s="773"/>
      <c r="AM1107" s="773"/>
      <c r="AN1107" s="773"/>
      <c r="AO1107" s="773"/>
      <c r="AP1107" s="773"/>
      <c r="AQ1107" s="773"/>
      <c r="AR1107" s="773"/>
      <c r="AS1107" s="773"/>
      <c r="AT1107" s="773"/>
      <c r="AU1107" s="773"/>
      <c r="AV1107" s="773"/>
      <c r="AW1107" s="773"/>
      <c r="AX1107" s="773"/>
      <c r="AY1107" s="773"/>
      <c r="AZ1107" s="773"/>
      <c r="BA1107" s="773"/>
      <c r="BB1107" s="773"/>
      <c r="BC1107" s="773"/>
      <c r="BD1107" s="773"/>
      <c r="BE1107" s="773"/>
      <c r="BF1107" s="773"/>
      <c r="BG1107" s="773"/>
      <c r="BH1107" s="773"/>
      <c r="BI1107" s="773"/>
      <c r="BJ1107" s="773"/>
      <c r="BK1107" s="773"/>
      <c r="BL1107" s="773"/>
      <c r="BM1107" s="773"/>
      <c r="BN1107" s="773"/>
      <c r="BO1107" s="773"/>
      <c r="BP1107" s="773"/>
      <c r="BQ1107" s="773"/>
      <c r="BR1107" s="773"/>
      <c r="BS1107" s="773"/>
      <c r="BT1107" s="773"/>
      <c r="BU1107" s="773"/>
      <c r="BV1107" s="773"/>
      <c r="BW1107" s="773"/>
      <c r="BX1107" s="773"/>
      <c r="BY1107" s="773"/>
      <c r="BZ1107" s="773"/>
      <c r="CA1107" s="773"/>
      <c r="CB1107" s="773"/>
      <c r="CC1107" s="773"/>
      <c r="CD1107" s="773"/>
      <c r="CE1107" s="773"/>
      <c r="CF1107" s="773"/>
      <c r="CG1107" s="773"/>
      <c r="CH1107" s="773"/>
      <c r="CI1107" s="773"/>
      <c r="CJ1107" s="773"/>
      <c r="CK1107" s="773"/>
      <c r="CL1107" s="773"/>
      <c r="CM1107" s="773"/>
      <c r="CN1107" s="773"/>
      <c r="CO1107" s="773"/>
      <c r="CP1107" s="773"/>
      <c r="CQ1107" s="773"/>
      <c r="CR1107" s="773"/>
      <c r="CS1107" s="773"/>
      <c r="CT1107" s="773"/>
      <c r="CU1107" s="773"/>
      <c r="CV1107" s="773"/>
      <c r="CW1107" s="773"/>
      <c r="CX1107" s="773"/>
      <c r="CY1107" s="773"/>
      <c r="CZ1107" s="773"/>
      <c r="DA1107" s="773"/>
      <c r="DB1107" s="773"/>
      <c r="DC1107" s="773"/>
      <c r="DD1107" s="773"/>
      <c r="DE1107" s="773"/>
      <c r="DF1107" s="773"/>
      <c r="DG1107" s="773"/>
      <c r="DH1107" s="773"/>
      <c r="DI1107" s="773"/>
      <c r="DJ1107" s="773"/>
      <c r="DK1107" s="773"/>
      <c r="DL1107" s="773"/>
      <c r="DM1107" s="773"/>
      <c r="DN1107" s="773"/>
      <c r="DO1107" s="773"/>
      <c r="DP1107" s="773"/>
      <c r="DQ1107" s="773"/>
      <c r="DR1107" s="773"/>
      <c r="DS1107" s="773"/>
      <c r="DT1107" s="773"/>
      <c r="DU1107" s="773"/>
      <c r="DV1107" s="773"/>
      <c r="DW1107" s="773"/>
      <c r="DX1107" s="773"/>
      <c r="DY1107" s="773"/>
      <c r="DZ1107" s="773"/>
      <c r="EA1107" s="773"/>
      <c r="EB1107" s="773"/>
      <c r="EC1107" s="773"/>
      <c r="ED1107" s="773"/>
      <c r="EE1107" s="773"/>
      <c r="EF1107" s="773"/>
      <c r="EG1107" s="773"/>
      <c r="EH1107" s="773"/>
      <c r="EI1107" s="773"/>
      <c r="EJ1107" s="773"/>
      <c r="EK1107" s="773"/>
      <c r="EL1107" s="773"/>
      <c r="EM1107" s="773"/>
      <c r="EN1107" s="773"/>
      <c r="EO1107" s="773"/>
      <c r="EP1107" s="773"/>
      <c r="EQ1107" s="773"/>
      <c r="ER1107" s="773"/>
      <c r="ES1107" s="773"/>
      <c r="ET1107" s="773"/>
      <c r="EU1107" s="773"/>
      <c r="EV1107" s="773"/>
      <c r="EW1107" s="773"/>
      <c r="EX1107" s="773"/>
      <c r="EY1107" s="773"/>
      <c r="EZ1107" s="773"/>
      <c r="FA1107" s="773"/>
      <c r="FB1107" s="773"/>
      <c r="FC1107" s="773"/>
      <c r="FD1107" s="773"/>
      <c r="FE1107" s="773"/>
      <c r="FF1107" s="773"/>
      <c r="FG1107" s="773"/>
      <c r="FH1107" s="773"/>
      <c r="FI1107" s="773"/>
      <c r="FJ1107" s="773"/>
      <c r="FK1107" s="773"/>
      <c r="FL1107" s="773"/>
      <c r="FM1107" s="773"/>
      <c r="FN1107" s="773"/>
      <c r="FO1107" s="773"/>
      <c r="FP1107" s="773"/>
      <c r="FQ1107" s="773"/>
      <c r="FR1107" s="773"/>
      <c r="FS1107" s="773"/>
      <c r="FT1107" s="773"/>
      <c r="FU1107" s="773"/>
      <c r="FV1107" s="773"/>
      <c r="FW1107" s="773"/>
      <c r="FX1107" s="773"/>
      <c r="FY1107" s="773"/>
      <c r="FZ1107" s="773"/>
      <c r="GA1107" s="773"/>
      <c r="GB1107" s="773"/>
      <c r="GC1107" s="773"/>
      <c r="GD1107" s="773"/>
      <c r="GE1107" s="773"/>
      <c r="GF1107" s="773"/>
      <c r="GG1107" s="773"/>
      <c r="GH1107" s="773"/>
      <c r="GI1107" s="773"/>
      <c r="GJ1107" s="773"/>
      <c r="GK1107" s="773"/>
      <c r="GL1107" s="773"/>
      <c r="GM1107" s="773"/>
      <c r="GN1107" s="773"/>
      <c r="GO1107" s="773"/>
      <c r="GP1107" s="773"/>
      <c r="GQ1107" s="773"/>
      <c r="GR1107" s="773"/>
      <c r="GS1107" s="773"/>
      <c r="GT1107" s="773"/>
      <c r="GU1107" s="773"/>
      <c r="GV1107" s="773"/>
      <c r="GW1107" s="773"/>
      <c r="GX1107" s="773"/>
      <c r="GY1107" s="773"/>
      <c r="GZ1107" s="773"/>
      <c r="HA1107" s="773"/>
      <c r="HB1107" s="773"/>
      <c r="HC1107" s="773"/>
      <c r="HD1107" s="773"/>
      <c r="HE1107" s="773"/>
      <c r="HF1107" s="773"/>
      <c r="HG1107" s="773"/>
      <c r="HH1107" s="773"/>
      <c r="HI1107" s="773"/>
      <c r="HJ1107" s="773"/>
      <c r="HK1107" s="773"/>
      <c r="HL1107" s="773"/>
      <c r="HM1107" s="773"/>
      <c r="HN1107" s="773"/>
      <c r="HO1107" s="773"/>
      <c r="HP1107" s="773"/>
      <c r="HQ1107" s="773"/>
      <c r="HR1107" s="773"/>
      <c r="HS1107" s="773"/>
      <c r="HT1107" s="773"/>
      <c r="HU1107" s="773"/>
      <c r="HV1107" s="773"/>
      <c r="HW1107" s="773"/>
      <c r="HX1107" s="773"/>
      <c r="HY1107" s="773"/>
      <c r="HZ1107" s="773"/>
      <c r="IA1107" s="773"/>
      <c r="IB1107" s="773"/>
      <c r="IC1107" s="773"/>
      <c r="ID1107" s="773"/>
      <c r="IE1107" s="773"/>
      <c r="IF1107" s="773"/>
      <c r="IG1107" s="773"/>
      <c r="IH1107" s="773"/>
      <c r="II1107" s="773"/>
      <c r="IJ1107" s="773"/>
      <c r="IK1107" s="773"/>
      <c r="IL1107" s="773"/>
      <c r="IM1107" s="773"/>
      <c r="IN1107" s="773"/>
      <c r="IO1107" s="773"/>
      <c r="IP1107" s="773"/>
      <c r="IQ1107" s="773"/>
      <c r="IR1107" s="773"/>
    </row>
    <row r="1108" spans="1:252" ht="27" x14ac:dyDescent="0.2">
      <c r="A1108" s="606">
        <v>177</v>
      </c>
      <c r="B1108" s="637" t="s">
        <v>2177</v>
      </c>
      <c r="C1108" s="660" t="s">
        <v>701</v>
      </c>
      <c r="D1108" s="575">
        <v>1</v>
      </c>
      <c r="E1108" s="575">
        <v>2012</v>
      </c>
      <c r="F1108" s="1074">
        <v>488.76</v>
      </c>
      <c r="G1108" s="784">
        <f t="shared" si="35"/>
        <v>488.76</v>
      </c>
      <c r="H1108" s="1075">
        <v>100</v>
      </c>
      <c r="I1108" s="784">
        <f t="shared" si="36"/>
        <v>0</v>
      </c>
      <c r="J1108" s="635"/>
      <c r="K1108" s="693"/>
      <c r="L1108" s="693"/>
      <c r="M1108" s="635"/>
      <c r="N1108" s="693"/>
      <c r="O1108" s="693"/>
      <c r="P1108" s="1841"/>
      <c r="Q1108" s="773"/>
      <c r="R1108" s="773"/>
      <c r="S1108" s="773"/>
      <c r="T1108" s="773"/>
      <c r="U1108" s="773"/>
      <c r="V1108" s="773"/>
      <c r="W1108" s="773"/>
      <c r="X1108" s="773"/>
      <c r="Y1108" s="773"/>
      <c r="Z1108" s="773"/>
      <c r="AA1108" s="773"/>
      <c r="AB1108" s="773"/>
      <c r="AC1108" s="773"/>
      <c r="AD1108" s="773"/>
      <c r="AE1108" s="773"/>
      <c r="AF1108" s="773"/>
      <c r="AG1108" s="773"/>
      <c r="AH1108" s="773"/>
      <c r="AI1108" s="773"/>
      <c r="AJ1108" s="773"/>
      <c r="AK1108" s="773"/>
      <c r="AL1108" s="773"/>
      <c r="AM1108" s="773"/>
      <c r="AN1108" s="773"/>
      <c r="AO1108" s="773"/>
      <c r="AP1108" s="773"/>
      <c r="AQ1108" s="773"/>
      <c r="AR1108" s="773"/>
      <c r="AS1108" s="773"/>
      <c r="AT1108" s="773"/>
      <c r="AU1108" s="773"/>
      <c r="AV1108" s="773"/>
      <c r="AW1108" s="773"/>
      <c r="AX1108" s="773"/>
      <c r="AY1108" s="773"/>
      <c r="AZ1108" s="773"/>
      <c r="BA1108" s="773"/>
      <c r="BB1108" s="773"/>
      <c r="BC1108" s="773"/>
      <c r="BD1108" s="773"/>
      <c r="BE1108" s="773"/>
      <c r="BF1108" s="773"/>
      <c r="BG1108" s="773"/>
      <c r="BH1108" s="773"/>
      <c r="BI1108" s="773"/>
      <c r="BJ1108" s="773"/>
      <c r="BK1108" s="773"/>
      <c r="BL1108" s="773"/>
      <c r="BM1108" s="773"/>
      <c r="BN1108" s="773"/>
      <c r="BO1108" s="773"/>
      <c r="BP1108" s="773"/>
      <c r="BQ1108" s="773"/>
      <c r="BR1108" s="773"/>
      <c r="BS1108" s="773"/>
      <c r="BT1108" s="773"/>
      <c r="BU1108" s="773"/>
      <c r="BV1108" s="773"/>
      <c r="BW1108" s="773"/>
      <c r="BX1108" s="773"/>
      <c r="BY1108" s="773"/>
      <c r="BZ1108" s="773"/>
      <c r="CA1108" s="773"/>
      <c r="CB1108" s="773"/>
      <c r="CC1108" s="773"/>
      <c r="CD1108" s="773"/>
      <c r="CE1108" s="773"/>
      <c r="CF1108" s="773"/>
      <c r="CG1108" s="773"/>
      <c r="CH1108" s="773"/>
      <c r="CI1108" s="773"/>
      <c r="CJ1108" s="773"/>
      <c r="CK1108" s="773"/>
      <c r="CL1108" s="773"/>
      <c r="CM1108" s="773"/>
      <c r="CN1108" s="773"/>
      <c r="CO1108" s="773"/>
      <c r="CP1108" s="773"/>
      <c r="CQ1108" s="773"/>
      <c r="CR1108" s="773"/>
      <c r="CS1108" s="773"/>
      <c r="CT1108" s="773"/>
      <c r="CU1108" s="773"/>
      <c r="CV1108" s="773"/>
      <c r="CW1108" s="773"/>
      <c r="CX1108" s="773"/>
      <c r="CY1108" s="773"/>
      <c r="CZ1108" s="773"/>
      <c r="DA1108" s="773"/>
      <c r="DB1108" s="773"/>
      <c r="DC1108" s="773"/>
      <c r="DD1108" s="773"/>
      <c r="DE1108" s="773"/>
      <c r="DF1108" s="773"/>
      <c r="DG1108" s="773"/>
      <c r="DH1108" s="773"/>
      <c r="DI1108" s="773"/>
      <c r="DJ1108" s="773"/>
      <c r="DK1108" s="773"/>
      <c r="DL1108" s="773"/>
      <c r="DM1108" s="773"/>
      <c r="DN1108" s="773"/>
      <c r="DO1108" s="773"/>
      <c r="DP1108" s="773"/>
      <c r="DQ1108" s="773"/>
      <c r="DR1108" s="773"/>
      <c r="DS1108" s="773"/>
      <c r="DT1108" s="773"/>
      <c r="DU1108" s="773"/>
      <c r="DV1108" s="773"/>
      <c r="DW1108" s="773"/>
      <c r="DX1108" s="773"/>
      <c r="DY1108" s="773"/>
      <c r="DZ1108" s="773"/>
      <c r="EA1108" s="773"/>
      <c r="EB1108" s="773"/>
      <c r="EC1108" s="773"/>
      <c r="ED1108" s="773"/>
      <c r="EE1108" s="773"/>
      <c r="EF1108" s="773"/>
      <c r="EG1108" s="773"/>
      <c r="EH1108" s="773"/>
      <c r="EI1108" s="773"/>
      <c r="EJ1108" s="773"/>
      <c r="EK1108" s="773"/>
      <c r="EL1108" s="773"/>
      <c r="EM1108" s="773"/>
      <c r="EN1108" s="773"/>
      <c r="EO1108" s="773"/>
      <c r="EP1108" s="773"/>
      <c r="EQ1108" s="773"/>
      <c r="ER1108" s="773"/>
      <c r="ES1108" s="773"/>
      <c r="ET1108" s="773"/>
      <c r="EU1108" s="773"/>
      <c r="EV1108" s="773"/>
      <c r="EW1108" s="773"/>
      <c r="EX1108" s="773"/>
      <c r="EY1108" s="773"/>
      <c r="EZ1108" s="773"/>
      <c r="FA1108" s="773"/>
      <c r="FB1108" s="773"/>
      <c r="FC1108" s="773"/>
      <c r="FD1108" s="773"/>
      <c r="FE1108" s="773"/>
      <c r="FF1108" s="773"/>
      <c r="FG1108" s="773"/>
      <c r="FH1108" s="773"/>
      <c r="FI1108" s="773"/>
      <c r="FJ1108" s="773"/>
      <c r="FK1108" s="773"/>
      <c r="FL1108" s="773"/>
      <c r="FM1108" s="773"/>
      <c r="FN1108" s="773"/>
      <c r="FO1108" s="773"/>
      <c r="FP1108" s="773"/>
      <c r="FQ1108" s="773"/>
      <c r="FR1108" s="773"/>
      <c r="FS1108" s="773"/>
      <c r="FT1108" s="773"/>
      <c r="FU1108" s="773"/>
      <c r="FV1108" s="773"/>
      <c r="FW1108" s="773"/>
      <c r="FX1108" s="773"/>
      <c r="FY1108" s="773"/>
      <c r="FZ1108" s="773"/>
      <c r="GA1108" s="773"/>
      <c r="GB1108" s="773"/>
      <c r="GC1108" s="773"/>
      <c r="GD1108" s="773"/>
      <c r="GE1108" s="773"/>
      <c r="GF1108" s="773"/>
      <c r="GG1108" s="773"/>
      <c r="GH1108" s="773"/>
      <c r="GI1108" s="773"/>
      <c r="GJ1108" s="773"/>
      <c r="GK1108" s="773"/>
      <c r="GL1108" s="773"/>
      <c r="GM1108" s="773"/>
      <c r="GN1108" s="773"/>
      <c r="GO1108" s="773"/>
      <c r="GP1108" s="773"/>
      <c r="GQ1108" s="773"/>
      <c r="GR1108" s="773"/>
      <c r="GS1108" s="773"/>
      <c r="GT1108" s="773"/>
      <c r="GU1108" s="773"/>
      <c r="GV1108" s="773"/>
      <c r="GW1108" s="773"/>
      <c r="GX1108" s="773"/>
      <c r="GY1108" s="773"/>
      <c r="GZ1108" s="773"/>
      <c r="HA1108" s="773"/>
      <c r="HB1108" s="773"/>
      <c r="HC1108" s="773"/>
      <c r="HD1108" s="773"/>
      <c r="HE1108" s="773"/>
      <c r="HF1108" s="773"/>
      <c r="HG1108" s="773"/>
      <c r="HH1108" s="773"/>
      <c r="HI1108" s="773"/>
      <c r="HJ1108" s="773"/>
      <c r="HK1108" s="773"/>
      <c r="HL1108" s="773"/>
      <c r="HM1108" s="773"/>
      <c r="HN1108" s="773"/>
      <c r="HO1108" s="773"/>
      <c r="HP1108" s="773"/>
      <c r="HQ1108" s="773"/>
      <c r="HR1108" s="773"/>
      <c r="HS1108" s="773"/>
      <c r="HT1108" s="773"/>
      <c r="HU1108" s="773"/>
      <c r="HV1108" s="773"/>
      <c r="HW1108" s="773"/>
      <c r="HX1108" s="773"/>
      <c r="HY1108" s="773"/>
      <c r="HZ1108" s="773"/>
      <c r="IA1108" s="773"/>
      <c r="IB1108" s="773"/>
      <c r="IC1108" s="773"/>
      <c r="ID1108" s="773"/>
      <c r="IE1108" s="773"/>
      <c r="IF1108" s="773"/>
      <c r="IG1108" s="773"/>
      <c r="IH1108" s="773"/>
      <c r="II1108" s="773"/>
      <c r="IJ1108" s="773"/>
      <c r="IK1108" s="773"/>
      <c r="IL1108" s="773"/>
      <c r="IM1108" s="773"/>
      <c r="IN1108" s="773"/>
      <c r="IO1108" s="773"/>
      <c r="IP1108" s="773"/>
      <c r="IQ1108" s="773"/>
      <c r="IR1108" s="773"/>
    </row>
    <row r="1109" spans="1:252" ht="13.5" x14ac:dyDescent="0.2">
      <c r="A1109" s="606">
        <v>178</v>
      </c>
      <c r="B1109" s="637" t="s">
        <v>2178</v>
      </c>
      <c r="C1109" s="660" t="s">
        <v>701</v>
      </c>
      <c r="D1109" s="575">
        <v>1</v>
      </c>
      <c r="E1109" s="575">
        <v>2011</v>
      </c>
      <c r="F1109" s="1074">
        <v>57.384</v>
      </c>
      <c r="G1109" s="784">
        <f t="shared" si="35"/>
        <v>57.384</v>
      </c>
      <c r="H1109" s="1075">
        <v>100</v>
      </c>
      <c r="I1109" s="784">
        <f t="shared" si="36"/>
        <v>0</v>
      </c>
      <c r="J1109" s="635"/>
      <c r="K1109" s="693"/>
      <c r="L1109" s="693"/>
      <c r="M1109" s="635"/>
      <c r="N1109" s="693"/>
      <c r="O1109" s="693"/>
      <c r="P1109" s="1841"/>
      <c r="Q1109" s="773"/>
      <c r="R1109" s="773"/>
      <c r="S1109" s="773"/>
      <c r="T1109" s="773"/>
      <c r="U1109" s="773"/>
      <c r="V1109" s="773"/>
      <c r="W1109" s="773"/>
      <c r="X1109" s="773"/>
      <c r="Y1109" s="773"/>
      <c r="Z1109" s="773"/>
      <c r="AA1109" s="773"/>
      <c r="AB1109" s="773"/>
      <c r="AC1109" s="773"/>
      <c r="AD1109" s="773"/>
      <c r="AE1109" s="773"/>
      <c r="AF1109" s="773"/>
      <c r="AG1109" s="773"/>
      <c r="AH1109" s="773"/>
      <c r="AI1109" s="773"/>
      <c r="AJ1109" s="773"/>
      <c r="AK1109" s="773"/>
      <c r="AL1109" s="773"/>
      <c r="AM1109" s="773"/>
      <c r="AN1109" s="773"/>
      <c r="AO1109" s="773"/>
      <c r="AP1109" s="773"/>
      <c r="AQ1109" s="773"/>
      <c r="AR1109" s="773"/>
      <c r="AS1109" s="773"/>
      <c r="AT1109" s="773"/>
      <c r="AU1109" s="773"/>
      <c r="AV1109" s="773"/>
      <c r="AW1109" s="773"/>
      <c r="AX1109" s="773"/>
      <c r="AY1109" s="773"/>
      <c r="AZ1109" s="773"/>
      <c r="BA1109" s="773"/>
      <c r="BB1109" s="773"/>
      <c r="BC1109" s="773"/>
      <c r="BD1109" s="773"/>
      <c r="BE1109" s="773"/>
      <c r="BF1109" s="773"/>
      <c r="BG1109" s="773"/>
      <c r="BH1109" s="773"/>
      <c r="BI1109" s="773"/>
      <c r="BJ1109" s="773"/>
      <c r="BK1109" s="773"/>
      <c r="BL1109" s="773"/>
      <c r="BM1109" s="773"/>
      <c r="BN1109" s="773"/>
      <c r="BO1109" s="773"/>
      <c r="BP1109" s="773"/>
      <c r="BQ1109" s="773"/>
      <c r="BR1109" s="773"/>
      <c r="BS1109" s="773"/>
      <c r="BT1109" s="773"/>
      <c r="BU1109" s="773"/>
      <c r="BV1109" s="773"/>
      <c r="BW1109" s="773"/>
      <c r="BX1109" s="773"/>
      <c r="BY1109" s="773"/>
      <c r="BZ1109" s="773"/>
      <c r="CA1109" s="773"/>
      <c r="CB1109" s="773"/>
      <c r="CC1109" s="773"/>
      <c r="CD1109" s="773"/>
      <c r="CE1109" s="773"/>
      <c r="CF1109" s="773"/>
      <c r="CG1109" s="773"/>
      <c r="CH1109" s="773"/>
      <c r="CI1109" s="773"/>
      <c r="CJ1109" s="773"/>
      <c r="CK1109" s="773"/>
      <c r="CL1109" s="773"/>
      <c r="CM1109" s="773"/>
      <c r="CN1109" s="773"/>
      <c r="CO1109" s="773"/>
      <c r="CP1109" s="773"/>
      <c r="CQ1109" s="773"/>
      <c r="CR1109" s="773"/>
      <c r="CS1109" s="773"/>
      <c r="CT1109" s="773"/>
      <c r="CU1109" s="773"/>
      <c r="CV1109" s="773"/>
      <c r="CW1109" s="773"/>
      <c r="CX1109" s="773"/>
      <c r="CY1109" s="773"/>
      <c r="CZ1109" s="773"/>
      <c r="DA1109" s="773"/>
      <c r="DB1109" s="773"/>
      <c r="DC1109" s="773"/>
      <c r="DD1109" s="773"/>
      <c r="DE1109" s="773"/>
      <c r="DF1109" s="773"/>
      <c r="DG1109" s="773"/>
      <c r="DH1109" s="773"/>
      <c r="DI1109" s="773"/>
      <c r="DJ1109" s="773"/>
      <c r="DK1109" s="773"/>
      <c r="DL1109" s="773"/>
      <c r="DM1109" s="773"/>
      <c r="DN1109" s="773"/>
      <c r="DO1109" s="773"/>
      <c r="DP1109" s="773"/>
      <c r="DQ1109" s="773"/>
      <c r="DR1109" s="773"/>
      <c r="DS1109" s="773"/>
      <c r="DT1109" s="773"/>
      <c r="DU1109" s="773"/>
      <c r="DV1109" s="773"/>
      <c r="DW1109" s="773"/>
      <c r="DX1109" s="773"/>
      <c r="DY1109" s="773"/>
      <c r="DZ1109" s="773"/>
      <c r="EA1109" s="773"/>
      <c r="EB1109" s="773"/>
      <c r="EC1109" s="773"/>
      <c r="ED1109" s="773"/>
      <c r="EE1109" s="773"/>
      <c r="EF1109" s="773"/>
      <c r="EG1109" s="773"/>
      <c r="EH1109" s="773"/>
      <c r="EI1109" s="773"/>
      <c r="EJ1109" s="773"/>
      <c r="EK1109" s="773"/>
      <c r="EL1109" s="773"/>
      <c r="EM1109" s="773"/>
      <c r="EN1109" s="773"/>
      <c r="EO1109" s="773"/>
      <c r="EP1109" s="773"/>
      <c r="EQ1109" s="773"/>
      <c r="ER1109" s="773"/>
      <c r="ES1109" s="773"/>
      <c r="ET1109" s="773"/>
      <c r="EU1109" s="773"/>
      <c r="EV1109" s="773"/>
      <c r="EW1109" s="773"/>
      <c r="EX1109" s="773"/>
      <c r="EY1109" s="773"/>
      <c r="EZ1109" s="773"/>
      <c r="FA1109" s="773"/>
      <c r="FB1109" s="773"/>
      <c r="FC1109" s="773"/>
      <c r="FD1109" s="773"/>
      <c r="FE1109" s="773"/>
      <c r="FF1109" s="773"/>
      <c r="FG1109" s="773"/>
      <c r="FH1109" s="773"/>
      <c r="FI1109" s="773"/>
      <c r="FJ1109" s="773"/>
      <c r="FK1109" s="773"/>
      <c r="FL1109" s="773"/>
      <c r="FM1109" s="773"/>
      <c r="FN1109" s="773"/>
      <c r="FO1109" s="773"/>
      <c r="FP1109" s="773"/>
      <c r="FQ1109" s="773"/>
      <c r="FR1109" s="773"/>
      <c r="FS1109" s="773"/>
      <c r="FT1109" s="773"/>
      <c r="FU1109" s="773"/>
      <c r="FV1109" s="773"/>
      <c r="FW1109" s="773"/>
      <c r="FX1109" s="773"/>
      <c r="FY1109" s="773"/>
      <c r="FZ1109" s="773"/>
      <c r="GA1109" s="773"/>
      <c r="GB1109" s="773"/>
      <c r="GC1109" s="773"/>
      <c r="GD1109" s="773"/>
      <c r="GE1109" s="773"/>
      <c r="GF1109" s="773"/>
      <c r="GG1109" s="773"/>
      <c r="GH1109" s="773"/>
      <c r="GI1109" s="773"/>
      <c r="GJ1109" s="773"/>
      <c r="GK1109" s="773"/>
      <c r="GL1109" s="773"/>
      <c r="GM1109" s="773"/>
      <c r="GN1109" s="773"/>
      <c r="GO1109" s="773"/>
      <c r="GP1109" s="773"/>
      <c r="GQ1109" s="773"/>
      <c r="GR1109" s="773"/>
      <c r="GS1109" s="773"/>
      <c r="GT1109" s="773"/>
      <c r="GU1109" s="773"/>
      <c r="GV1109" s="773"/>
      <c r="GW1109" s="773"/>
      <c r="GX1109" s="773"/>
      <c r="GY1109" s="773"/>
      <c r="GZ1109" s="773"/>
      <c r="HA1109" s="773"/>
      <c r="HB1109" s="773"/>
      <c r="HC1109" s="773"/>
      <c r="HD1109" s="773"/>
      <c r="HE1109" s="773"/>
      <c r="HF1109" s="773"/>
      <c r="HG1109" s="773"/>
      <c r="HH1109" s="773"/>
      <c r="HI1109" s="773"/>
      <c r="HJ1109" s="773"/>
      <c r="HK1109" s="773"/>
      <c r="HL1109" s="773"/>
      <c r="HM1109" s="773"/>
      <c r="HN1109" s="773"/>
      <c r="HO1109" s="773"/>
      <c r="HP1109" s="773"/>
      <c r="HQ1109" s="773"/>
      <c r="HR1109" s="773"/>
      <c r="HS1109" s="773"/>
      <c r="HT1109" s="773"/>
      <c r="HU1109" s="773"/>
      <c r="HV1109" s="773"/>
      <c r="HW1109" s="773"/>
      <c r="HX1109" s="773"/>
      <c r="HY1109" s="773"/>
      <c r="HZ1109" s="773"/>
      <c r="IA1109" s="773"/>
      <c r="IB1109" s="773"/>
      <c r="IC1109" s="773"/>
      <c r="ID1109" s="773"/>
      <c r="IE1109" s="773"/>
      <c r="IF1109" s="773"/>
      <c r="IG1109" s="773"/>
      <c r="IH1109" s="773"/>
      <c r="II1109" s="773"/>
      <c r="IJ1109" s="773"/>
      <c r="IK1109" s="773"/>
      <c r="IL1109" s="773"/>
      <c r="IM1109" s="773"/>
      <c r="IN1109" s="773"/>
      <c r="IO1109" s="773"/>
      <c r="IP1109" s="773"/>
      <c r="IQ1109" s="773"/>
      <c r="IR1109" s="773"/>
    </row>
    <row r="1110" spans="1:252" ht="13.5" x14ac:dyDescent="0.2">
      <c r="A1110" s="606">
        <v>179</v>
      </c>
      <c r="B1110" s="637" t="s">
        <v>2178</v>
      </c>
      <c r="C1110" s="660" t="s">
        <v>701</v>
      </c>
      <c r="D1110" s="575">
        <v>1</v>
      </c>
      <c r="E1110" s="575">
        <v>2011</v>
      </c>
      <c r="F1110" s="1074">
        <v>57.384</v>
      </c>
      <c r="G1110" s="784">
        <f t="shared" si="35"/>
        <v>57.384</v>
      </c>
      <c r="H1110" s="1075">
        <v>100</v>
      </c>
      <c r="I1110" s="784">
        <f t="shared" si="36"/>
        <v>0</v>
      </c>
      <c r="J1110" s="635"/>
      <c r="K1110" s="693"/>
      <c r="L1110" s="693"/>
      <c r="M1110" s="635"/>
      <c r="N1110" s="693"/>
      <c r="O1110" s="693"/>
      <c r="P1110" s="1841"/>
      <c r="Q1110" s="773"/>
      <c r="R1110" s="773"/>
      <c r="S1110" s="773"/>
      <c r="T1110" s="773"/>
      <c r="U1110" s="773"/>
      <c r="V1110" s="773"/>
      <c r="W1110" s="773"/>
      <c r="X1110" s="773"/>
      <c r="Y1110" s="773"/>
      <c r="Z1110" s="773"/>
      <c r="AA1110" s="773"/>
      <c r="AB1110" s="773"/>
      <c r="AC1110" s="773"/>
      <c r="AD1110" s="773"/>
      <c r="AE1110" s="773"/>
      <c r="AF1110" s="773"/>
      <c r="AG1110" s="773"/>
      <c r="AH1110" s="773"/>
      <c r="AI1110" s="773"/>
      <c r="AJ1110" s="773"/>
      <c r="AK1110" s="773"/>
      <c r="AL1110" s="773"/>
      <c r="AM1110" s="773"/>
      <c r="AN1110" s="773"/>
      <c r="AO1110" s="773"/>
      <c r="AP1110" s="773"/>
      <c r="AQ1110" s="773"/>
      <c r="AR1110" s="773"/>
      <c r="AS1110" s="773"/>
      <c r="AT1110" s="773"/>
      <c r="AU1110" s="773"/>
      <c r="AV1110" s="773"/>
      <c r="AW1110" s="773"/>
      <c r="AX1110" s="773"/>
      <c r="AY1110" s="773"/>
      <c r="AZ1110" s="773"/>
      <c r="BA1110" s="773"/>
      <c r="BB1110" s="773"/>
      <c r="BC1110" s="773"/>
      <c r="BD1110" s="773"/>
      <c r="BE1110" s="773"/>
      <c r="BF1110" s="773"/>
      <c r="BG1110" s="773"/>
      <c r="BH1110" s="773"/>
      <c r="BI1110" s="773"/>
      <c r="BJ1110" s="773"/>
      <c r="BK1110" s="773"/>
      <c r="BL1110" s="773"/>
      <c r="BM1110" s="773"/>
      <c r="BN1110" s="773"/>
      <c r="BO1110" s="773"/>
      <c r="BP1110" s="773"/>
      <c r="BQ1110" s="773"/>
      <c r="BR1110" s="773"/>
      <c r="BS1110" s="773"/>
      <c r="BT1110" s="773"/>
      <c r="BU1110" s="773"/>
      <c r="BV1110" s="773"/>
      <c r="BW1110" s="773"/>
      <c r="BX1110" s="773"/>
      <c r="BY1110" s="773"/>
      <c r="BZ1110" s="773"/>
      <c r="CA1110" s="773"/>
      <c r="CB1110" s="773"/>
      <c r="CC1110" s="773"/>
      <c r="CD1110" s="773"/>
      <c r="CE1110" s="773"/>
      <c r="CF1110" s="773"/>
      <c r="CG1110" s="773"/>
      <c r="CH1110" s="773"/>
      <c r="CI1110" s="773"/>
      <c r="CJ1110" s="773"/>
      <c r="CK1110" s="773"/>
      <c r="CL1110" s="773"/>
      <c r="CM1110" s="773"/>
      <c r="CN1110" s="773"/>
      <c r="CO1110" s="773"/>
      <c r="CP1110" s="773"/>
      <c r="CQ1110" s="773"/>
      <c r="CR1110" s="773"/>
      <c r="CS1110" s="773"/>
      <c r="CT1110" s="773"/>
      <c r="CU1110" s="773"/>
      <c r="CV1110" s="773"/>
      <c r="CW1110" s="773"/>
      <c r="CX1110" s="773"/>
      <c r="CY1110" s="773"/>
      <c r="CZ1110" s="773"/>
      <c r="DA1110" s="773"/>
      <c r="DB1110" s="773"/>
      <c r="DC1110" s="773"/>
      <c r="DD1110" s="773"/>
      <c r="DE1110" s="773"/>
      <c r="DF1110" s="773"/>
      <c r="DG1110" s="773"/>
      <c r="DH1110" s="773"/>
      <c r="DI1110" s="773"/>
      <c r="DJ1110" s="773"/>
      <c r="DK1110" s="773"/>
      <c r="DL1110" s="773"/>
      <c r="DM1110" s="773"/>
      <c r="DN1110" s="773"/>
      <c r="DO1110" s="773"/>
      <c r="DP1110" s="773"/>
      <c r="DQ1110" s="773"/>
      <c r="DR1110" s="773"/>
      <c r="DS1110" s="773"/>
      <c r="DT1110" s="773"/>
      <c r="DU1110" s="773"/>
      <c r="DV1110" s="773"/>
      <c r="DW1110" s="773"/>
      <c r="DX1110" s="773"/>
      <c r="DY1110" s="773"/>
      <c r="DZ1110" s="773"/>
      <c r="EA1110" s="773"/>
      <c r="EB1110" s="773"/>
      <c r="EC1110" s="773"/>
      <c r="ED1110" s="773"/>
      <c r="EE1110" s="773"/>
      <c r="EF1110" s="773"/>
      <c r="EG1110" s="773"/>
      <c r="EH1110" s="773"/>
      <c r="EI1110" s="773"/>
      <c r="EJ1110" s="773"/>
      <c r="EK1110" s="773"/>
      <c r="EL1110" s="773"/>
      <c r="EM1110" s="773"/>
      <c r="EN1110" s="773"/>
      <c r="EO1110" s="773"/>
      <c r="EP1110" s="773"/>
      <c r="EQ1110" s="773"/>
      <c r="ER1110" s="773"/>
      <c r="ES1110" s="773"/>
      <c r="ET1110" s="773"/>
      <c r="EU1110" s="773"/>
      <c r="EV1110" s="773"/>
      <c r="EW1110" s="773"/>
      <c r="EX1110" s="773"/>
      <c r="EY1110" s="773"/>
      <c r="EZ1110" s="773"/>
      <c r="FA1110" s="773"/>
      <c r="FB1110" s="773"/>
      <c r="FC1110" s="773"/>
      <c r="FD1110" s="773"/>
      <c r="FE1110" s="773"/>
      <c r="FF1110" s="773"/>
      <c r="FG1110" s="773"/>
      <c r="FH1110" s="773"/>
      <c r="FI1110" s="773"/>
      <c r="FJ1110" s="773"/>
      <c r="FK1110" s="773"/>
      <c r="FL1110" s="773"/>
      <c r="FM1110" s="773"/>
      <c r="FN1110" s="773"/>
      <c r="FO1110" s="773"/>
      <c r="FP1110" s="773"/>
      <c r="FQ1110" s="773"/>
      <c r="FR1110" s="773"/>
      <c r="FS1110" s="773"/>
      <c r="FT1110" s="773"/>
      <c r="FU1110" s="773"/>
      <c r="FV1110" s="773"/>
      <c r="FW1110" s="773"/>
      <c r="FX1110" s="773"/>
      <c r="FY1110" s="773"/>
      <c r="FZ1110" s="773"/>
      <c r="GA1110" s="773"/>
      <c r="GB1110" s="773"/>
      <c r="GC1110" s="773"/>
      <c r="GD1110" s="773"/>
      <c r="GE1110" s="773"/>
      <c r="GF1110" s="773"/>
      <c r="GG1110" s="773"/>
      <c r="GH1110" s="773"/>
      <c r="GI1110" s="773"/>
      <c r="GJ1110" s="773"/>
      <c r="GK1110" s="773"/>
      <c r="GL1110" s="773"/>
      <c r="GM1110" s="773"/>
      <c r="GN1110" s="773"/>
      <c r="GO1110" s="773"/>
      <c r="GP1110" s="773"/>
      <c r="GQ1110" s="773"/>
      <c r="GR1110" s="773"/>
      <c r="GS1110" s="773"/>
      <c r="GT1110" s="773"/>
      <c r="GU1110" s="773"/>
      <c r="GV1110" s="773"/>
      <c r="GW1110" s="773"/>
      <c r="GX1110" s="773"/>
      <c r="GY1110" s="773"/>
      <c r="GZ1110" s="773"/>
      <c r="HA1110" s="773"/>
      <c r="HB1110" s="773"/>
      <c r="HC1110" s="773"/>
      <c r="HD1110" s="773"/>
      <c r="HE1110" s="773"/>
      <c r="HF1110" s="773"/>
      <c r="HG1110" s="773"/>
      <c r="HH1110" s="773"/>
      <c r="HI1110" s="773"/>
      <c r="HJ1110" s="773"/>
      <c r="HK1110" s="773"/>
      <c r="HL1110" s="773"/>
      <c r="HM1110" s="773"/>
      <c r="HN1110" s="773"/>
      <c r="HO1110" s="773"/>
      <c r="HP1110" s="773"/>
      <c r="HQ1110" s="773"/>
      <c r="HR1110" s="773"/>
      <c r="HS1110" s="773"/>
      <c r="HT1110" s="773"/>
      <c r="HU1110" s="773"/>
      <c r="HV1110" s="773"/>
      <c r="HW1110" s="773"/>
      <c r="HX1110" s="773"/>
      <c r="HY1110" s="773"/>
      <c r="HZ1110" s="773"/>
      <c r="IA1110" s="773"/>
      <c r="IB1110" s="773"/>
      <c r="IC1110" s="773"/>
      <c r="ID1110" s="773"/>
      <c r="IE1110" s="773"/>
      <c r="IF1110" s="773"/>
      <c r="IG1110" s="773"/>
      <c r="IH1110" s="773"/>
      <c r="II1110" s="773"/>
      <c r="IJ1110" s="773"/>
      <c r="IK1110" s="773"/>
      <c r="IL1110" s="773"/>
      <c r="IM1110" s="773"/>
      <c r="IN1110" s="773"/>
      <c r="IO1110" s="773"/>
      <c r="IP1110" s="773"/>
      <c r="IQ1110" s="773"/>
      <c r="IR1110" s="773"/>
    </row>
    <row r="1111" spans="1:252" ht="13.5" x14ac:dyDescent="0.2">
      <c r="A1111" s="606">
        <v>180</v>
      </c>
      <c r="B1111" s="637" t="s">
        <v>799</v>
      </c>
      <c r="C1111" s="660" t="s">
        <v>701</v>
      </c>
      <c r="D1111" s="575">
        <v>1</v>
      </c>
      <c r="E1111" s="575">
        <v>2012</v>
      </c>
      <c r="F1111" s="1074">
        <v>51.627279999999999</v>
      </c>
      <c r="G1111" s="784">
        <f t="shared" si="35"/>
        <v>51.627279999999999</v>
      </c>
      <c r="H1111" s="1075">
        <v>100</v>
      </c>
      <c r="I1111" s="784">
        <f t="shared" si="36"/>
        <v>0</v>
      </c>
      <c r="J1111" s="635"/>
      <c r="K1111" s="693"/>
      <c r="L1111" s="693"/>
      <c r="M1111" s="635"/>
      <c r="N1111" s="693"/>
      <c r="O1111" s="693"/>
      <c r="P1111" s="1841"/>
      <c r="Q1111" s="773"/>
      <c r="R1111" s="773"/>
      <c r="S1111" s="773"/>
      <c r="T1111" s="773"/>
      <c r="U1111" s="773"/>
      <c r="V1111" s="773"/>
      <c r="W1111" s="773"/>
      <c r="X1111" s="773"/>
      <c r="Y1111" s="773"/>
      <c r="Z1111" s="773"/>
      <c r="AA1111" s="773"/>
      <c r="AB1111" s="773"/>
      <c r="AC1111" s="773"/>
      <c r="AD1111" s="773"/>
      <c r="AE1111" s="773"/>
      <c r="AF1111" s="773"/>
      <c r="AG1111" s="773"/>
      <c r="AH1111" s="773"/>
      <c r="AI1111" s="773"/>
      <c r="AJ1111" s="773"/>
      <c r="AK1111" s="773"/>
      <c r="AL1111" s="773"/>
      <c r="AM1111" s="773"/>
      <c r="AN1111" s="773"/>
      <c r="AO1111" s="773"/>
      <c r="AP1111" s="773"/>
      <c r="AQ1111" s="773"/>
      <c r="AR1111" s="773"/>
      <c r="AS1111" s="773"/>
      <c r="AT1111" s="773"/>
      <c r="AU1111" s="773"/>
      <c r="AV1111" s="773"/>
      <c r="AW1111" s="773"/>
      <c r="AX1111" s="773"/>
      <c r="AY1111" s="773"/>
      <c r="AZ1111" s="773"/>
      <c r="BA1111" s="773"/>
      <c r="BB1111" s="773"/>
      <c r="BC1111" s="773"/>
      <c r="BD1111" s="773"/>
      <c r="BE1111" s="773"/>
      <c r="BF1111" s="773"/>
      <c r="BG1111" s="773"/>
      <c r="BH1111" s="773"/>
      <c r="BI1111" s="773"/>
      <c r="BJ1111" s="773"/>
      <c r="BK1111" s="773"/>
      <c r="BL1111" s="773"/>
      <c r="BM1111" s="773"/>
      <c r="BN1111" s="773"/>
      <c r="BO1111" s="773"/>
      <c r="BP1111" s="773"/>
      <c r="BQ1111" s="773"/>
      <c r="BR1111" s="773"/>
      <c r="BS1111" s="773"/>
      <c r="BT1111" s="773"/>
      <c r="BU1111" s="773"/>
      <c r="BV1111" s="773"/>
      <c r="BW1111" s="773"/>
      <c r="BX1111" s="773"/>
      <c r="BY1111" s="773"/>
      <c r="BZ1111" s="773"/>
      <c r="CA1111" s="773"/>
      <c r="CB1111" s="773"/>
      <c r="CC1111" s="773"/>
      <c r="CD1111" s="773"/>
      <c r="CE1111" s="773"/>
      <c r="CF1111" s="773"/>
      <c r="CG1111" s="773"/>
      <c r="CH1111" s="773"/>
      <c r="CI1111" s="773"/>
      <c r="CJ1111" s="773"/>
      <c r="CK1111" s="773"/>
      <c r="CL1111" s="773"/>
      <c r="CM1111" s="773"/>
      <c r="CN1111" s="773"/>
      <c r="CO1111" s="773"/>
      <c r="CP1111" s="773"/>
      <c r="CQ1111" s="773"/>
      <c r="CR1111" s="773"/>
      <c r="CS1111" s="773"/>
      <c r="CT1111" s="773"/>
      <c r="CU1111" s="773"/>
      <c r="CV1111" s="773"/>
      <c r="CW1111" s="773"/>
      <c r="CX1111" s="773"/>
      <c r="CY1111" s="773"/>
      <c r="CZ1111" s="773"/>
      <c r="DA1111" s="773"/>
      <c r="DB1111" s="773"/>
      <c r="DC1111" s="773"/>
      <c r="DD1111" s="773"/>
      <c r="DE1111" s="773"/>
      <c r="DF1111" s="773"/>
      <c r="DG1111" s="773"/>
      <c r="DH1111" s="773"/>
      <c r="DI1111" s="773"/>
      <c r="DJ1111" s="773"/>
      <c r="DK1111" s="773"/>
      <c r="DL1111" s="773"/>
      <c r="DM1111" s="773"/>
      <c r="DN1111" s="773"/>
      <c r="DO1111" s="773"/>
      <c r="DP1111" s="773"/>
      <c r="DQ1111" s="773"/>
      <c r="DR1111" s="773"/>
      <c r="DS1111" s="773"/>
      <c r="DT1111" s="773"/>
      <c r="DU1111" s="773"/>
      <c r="DV1111" s="773"/>
      <c r="DW1111" s="773"/>
      <c r="DX1111" s="773"/>
      <c r="DY1111" s="773"/>
      <c r="DZ1111" s="773"/>
      <c r="EA1111" s="773"/>
      <c r="EB1111" s="773"/>
      <c r="EC1111" s="773"/>
      <c r="ED1111" s="773"/>
      <c r="EE1111" s="773"/>
      <c r="EF1111" s="773"/>
      <c r="EG1111" s="773"/>
      <c r="EH1111" s="773"/>
      <c r="EI1111" s="773"/>
      <c r="EJ1111" s="773"/>
      <c r="EK1111" s="773"/>
      <c r="EL1111" s="773"/>
      <c r="EM1111" s="773"/>
      <c r="EN1111" s="773"/>
      <c r="EO1111" s="773"/>
      <c r="EP1111" s="773"/>
      <c r="EQ1111" s="773"/>
      <c r="ER1111" s="773"/>
      <c r="ES1111" s="773"/>
      <c r="ET1111" s="773"/>
      <c r="EU1111" s="773"/>
      <c r="EV1111" s="773"/>
      <c r="EW1111" s="773"/>
      <c r="EX1111" s="773"/>
      <c r="EY1111" s="773"/>
      <c r="EZ1111" s="773"/>
      <c r="FA1111" s="773"/>
      <c r="FB1111" s="773"/>
      <c r="FC1111" s="773"/>
      <c r="FD1111" s="773"/>
      <c r="FE1111" s="773"/>
      <c r="FF1111" s="773"/>
      <c r="FG1111" s="773"/>
      <c r="FH1111" s="773"/>
      <c r="FI1111" s="773"/>
      <c r="FJ1111" s="773"/>
      <c r="FK1111" s="773"/>
      <c r="FL1111" s="773"/>
      <c r="FM1111" s="773"/>
      <c r="FN1111" s="773"/>
      <c r="FO1111" s="773"/>
      <c r="FP1111" s="773"/>
      <c r="FQ1111" s="773"/>
      <c r="FR1111" s="773"/>
      <c r="FS1111" s="773"/>
      <c r="FT1111" s="773"/>
      <c r="FU1111" s="773"/>
      <c r="FV1111" s="773"/>
      <c r="FW1111" s="773"/>
      <c r="FX1111" s="773"/>
      <c r="FY1111" s="773"/>
      <c r="FZ1111" s="773"/>
      <c r="GA1111" s="773"/>
      <c r="GB1111" s="773"/>
      <c r="GC1111" s="773"/>
      <c r="GD1111" s="773"/>
      <c r="GE1111" s="773"/>
      <c r="GF1111" s="773"/>
      <c r="GG1111" s="773"/>
      <c r="GH1111" s="773"/>
      <c r="GI1111" s="773"/>
      <c r="GJ1111" s="773"/>
      <c r="GK1111" s="773"/>
      <c r="GL1111" s="773"/>
      <c r="GM1111" s="773"/>
      <c r="GN1111" s="773"/>
      <c r="GO1111" s="773"/>
      <c r="GP1111" s="773"/>
      <c r="GQ1111" s="773"/>
      <c r="GR1111" s="773"/>
      <c r="GS1111" s="773"/>
      <c r="GT1111" s="773"/>
      <c r="GU1111" s="773"/>
      <c r="GV1111" s="773"/>
      <c r="GW1111" s="773"/>
      <c r="GX1111" s="773"/>
      <c r="GY1111" s="773"/>
      <c r="GZ1111" s="773"/>
      <c r="HA1111" s="773"/>
      <c r="HB1111" s="773"/>
      <c r="HC1111" s="773"/>
      <c r="HD1111" s="773"/>
      <c r="HE1111" s="773"/>
      <c r="HF1111" s="773"/>
      <c r="HG1111" s="773"/>
      <c r="HH1111" s="773"/>
      <c r="HI1111" s="773"/>
      <c r="HJ1111" s="773"/>
      <c r="HK1111" s="773"/>
      <c r="HL1111" s="773"/>
      <c r="HM1111" s="773"/>
      <c r="HN1111" s="773"/>
      <c r="HO1111" s="773"/>
      <c r="HP1111" s="773"/>
      <c r="HQ1111" s="773"/>
      <c r="HR1111" s="773"/>
      <c r="HS1111" s="773"/>
      <c r="HT1111" s="773"/>
      <c r="HU1111" s="773"/>
      <c r="HV1111" s="773"/>
      <c r="HW1111" s="773"/>
      <c r="HX1111" s="773"/>
      <c r="HY1111" s="773"/>
      <c r="HZ1111" s="773"/>
      <c r="IA1111" s="773"/>
      <c r="IB1111" s="773"/>
      <c r="IC1111" s="773"/>
      <c r="ID1111" s="773"/>
      <c r="IE1111" s="773"/>
      <c r="IF1111" s="773"/>
      <c r="IG1111" s="773"/>
      <c r="IH1111" s="773"/>
      <c r="II1111" s="773"/>
      <c r="IJ1111" s="773"/>
      <c r="IK1111" s="773"/>
      <c r="IL1111" s="773"/>
      <c r="IM1111" s="773"/>
      <c r="IN1111" s="773"/>
      <c r="IO1111" s="773"/>
      <c r="IP1111" s="773"/>
      <c r="IQ1111" s="773"/>
      <c r="IR1111" s="773"/>
    </row>
    <row r="1112" spans="1:252" ht="13.5" x14ac:dyDescent="0.2">
      <c r="A1112" s="606">
        <v>181</v>
      </c>
      <c r="B1112" s="637" t="s">
        <v>695</v>
      </c>
      <c r="C1112" s="660" t="s">
        <v>701</v>
      </c>
      <c r="D1112" s="575">
        <v>16</v>
      </c>
      <c r="E1112" s="575">
        <v>2017</v>
      </c>
      <c r="F1112" s="1074">
        <v>475.2</v>
      </c>
      <c r="G1112" s="784">
        <f t="shared" si="35"/>
        <v>427.68</v>
      </c>
      <c r="H1112" s="1075">
        <v>90</v>
      </c>
      <c r="I1112" s="784">
        <f t="shared" si="36"/>
        <v>47.519999999999982</v>
      </c>
      <c r="J1112" s="635"/>
      <c r="K1112" s="693"/>
      <c r="L1112" s="693"/>
      <c r="M1112" s="635"/>
      <c r="N1112" s="693"/>
      <c r="O1112" s="693"/>
      <c r="P1112" s="1841"/>
      <c r="Q1112" s="773"/>
      <c r="R1112" s="773"/>
      <c r="S1112" s="773"/>
      <c r="T1112" s="773"/>
      <c r="U1112" s="773"/>
      <c r="V1112" s="773"/>
      <c r="W1112" s="773"/>
      <c r="X1112" s="773"/>
      <c r="Y1112" s="773"/>
      <c r="Z1112" s="773"/>
      <c r="AA1112" s="773"/>
      <c r="AB1112" s="773"/>
      <c r="AC1112" s="773"/>
      <c r="AD1112" s="773"/>
      <c r="AE1112" s="773"/>
      <c r="AF1112" s="773"/>
      <c r="AG1112" s="773"/>
      <c r="AH1112" s="773"/>
      <c r="AI1112" s="773"/>
      <c r="AJ1112" s="773"/>
      <c r="AK1112" s="773"/>
      <c r="AL1112" s="773"/>
      <c r="AM1112" s="773"/>
      <c r="AN1112" s="773"/>
      <c r="AO1112" s="773"/>
      <c r="AP1112" s="773"/>
      <c r="AQ1112" s="773"/>
      <c r="AR1112" s="773"/>
      <c r="AS1112" s="773"/>
      <c r="AT1112" s="773"/>
      <c r="AU1112" s="773"/>
      <c r="AV1112" s="773"/>
      <c r="AW1112" s="773"/>
      <c r="AX1112" s="773"/>
      <c r="AY1112" s="773"/>
      <c r="AZ1112" s="773"/>
      <c r="BA1112" s="773"/>
      <c r="BB1112" s="773"/>
      <c r="BC1112" s="773"/>
      <c r="BD1112" s="773"/>
      <c r="BE1112" s="773"/>
      <c r="BF1112" s="773"/>
      <c r="BG1112" s="773"/>
      <c r="BH1112" s="773"/>
      <c r="BI1112" s="773"/>
      <c r="BJ1112" s="773"/>
      <c r="BK1112" s="773"/>
      <c r="BL1112" s="773"/>
      <c r="BM1112" s="773"/>
      <c r="BN1112" s="773"/>
      <c r="BO1112" s="773"/>
      <c r="BP1112" s="773"/>
      <c r="BQ1112" s="773"/>
      <c r="BR1112" s="773"/>
      <c r="BS1112" s="773"/>
      <c r="BT1112" s="773"/>
      <c r="BU1112" s="773"/>
      <c r="BV1112" s="773"/>
      <c r="BW1112" s="773"/>
      <c r="BX1112" s="773"/>
      <c r="BY1112" s="773"/>
      <c r="BZ1112" s="773"/>
      <c r="CA1112" s="773"/>
      <c r="CB1112" s="773"/>
      <c r="CC1112" s="773"/>
      <c r="CD1112" s="773"/>
      <c r="CE1112" s="773"/>
      <c r="CF1112" s="773"/>
      <c r="CG1112" s="773"/>
      <c r="CH1112" s="773"/>
      <c r="CI1112" s="773"/>
      <c r="CJ1112" s="773"/>
      <c r="CK1112" s="773"/>
      <c r="CL1112" s="773"/>
      <c r="CM1112" s="773"/>
      <c r="CN1112" s="773"/>
      <c r="CO1112" s="773"/>
      <c r="CP1112" s="773"/>
      <c r="CQ1112" s="773"/>
      <c r="CR1112" s="773"/>
      <c r="CS1112" s="773"/>
      <c r="CT1112" s="773"/>
      <c r="CU1112" s="773"/>
      <c r="CV1112" s="773"/>
      <c r="CW1112" s="773"/>
      <c r="CX1112" s="773"/>
      <c r="CY1112" s="773"/>
      <c r="CZ1112" s="773"/>
      <c r="DA1112" s="773"/>
      <c r="DB1112" s="773"/>
      <c r="DC1112" s="773"/>
      <c r="DD1112" s="773"/>
      <c r="DE1112" s="773"/>
      <c r="DF1112" s="773"/>
      <c r="DG1112" s="773"/>
      <c r="DH1112" s="773"/>
      <c r="DI1112" s="773"/>
      <c r="DJ1112" s="773"/>
      <c r="DK1112" s="773"/>
      <c r="DL1112" s="773"/>
      <c r="DM1112" s="773"/>
      <c r="DN1112" s="773"/>
      <c r="DO1112" s="773"/>
      <c r="DP1112" s="773"/>
      <c r="DQ1112" s="773"/>
      <c r="DR1112" s="773"/>
      <c r="DS1112" s="773"/>
      <c r="DT1112" s="773"/>
      <c r="DU1112" s="773"/>
      <c r="DV1112" s="773"/>
      <c r="DW1112" s="773"/>
      <c r="DX1112" s="773"/>
      <c r="DY1112" s="773"/>
      <c r="DZ1112" s="773"/>
      <c r="EA1112" s="773"/>
      <c r="EB1112" s="773"/>
      <c r="EC1112" s="773"/>
      <c r="ED1112" s="773"/>
      <c r="EE1112" s="773"/>
      <c r="EF1112" s="773"/>
      <c r="EG1112" s="773"/>
      <c r="EH1112" s="773"/>
      <c r="EI1112" s="773"/>
      <c r="EJ1112" s="773"/>
      <c r="EK1112" s="773"/>
      <c r="EL1112" s="773"/>
      <c r="EM1112" s="773"/>
      <c r="EN1112" s="773"/>
      <c r="EO1112" s="773"/>
      <c r="EP1112" s="773"/>
      <c r="EQ1112" s="773"/>
      <c r="ER1112" s="773"/>
      <c r="ES1112" s="773"/>
      <c r="ET1112" s="773"/>
      <c r="EU1112" s="773"/>
      <c r="EV1112" s="773"/>
      <c r="EW1112" s="773"/>
      <c r="EX1112" s="773"/>
      <c r="EY1112" s="773"/>
      <c r="EZ1112" s="773"/>
      <c r="FA1112" s="773"/>
      <c r="FB1112" s="773"/>
      <c r="FC1112" s="773"/>
      <c r="FD1112" s="773"/>
      <c r="FE1112" s="773"/>
      <c r="FF1112" s="773"/>
      <c r="FG1112" s="773"/>
      <c r="FH1112" s="773"/>
      <c r="FI1112" s="773"/>
      <c r="FJ1112" s="773"/>
      <c r="FK1112" s="773"/>
      <c r="FL1112" s="773"/>
      <c r="FM1112" s="773"/>
      <c r="FN1112" s="773"/>
      <c r="FO1112" s="773"/>
      <c r="FP1112" s="773"/>
      <c r="FQ1112" s="773"/>
      <c r="FR1112" s="773"/>
      <c r="FS1112" s="773"/>
      <c r="FT1112" s="773"/>
      <c r="FU1112" s="773"/>
      <c r="FV1112" s="773"/>
      <c r="FW1112" s="773"/>
      <c r="FX1112" s="773"/>
      <c r="FY1112" s="773"/>
      <c r="FZ1112" s="773"/>
      <c r="GA1112" s="773"/>
      <c r="GB1112" s="773"/>
      <c r="GC1112" s="773"/>
      <c r="GD1112" s="773"/>
      <c r="GE1112" s="773"/>
      <c r="GF1112" s="773"/>
      <c r="GG1112" s="773"/>
      <c r="GH1112" s="773"/>
      <c r="GI1112" s="773"/>
      <c r="GJ1112" s="773"/>
      <c r="GK1112" s="773"/>
      <c r="GL1112" s="773"/>
      <c r="GM1112" s="773"/>
      <c r="GN1112" s="773"/>
      <c r="GO1112" s="773"/>
      <c r="GP1112" s="773"/>
      <c r="GQ1112" s="773"/>
      <c r="GR1112" s="773"/>
      <c r="GS1112" s="773"/>
      <c r="GT1112" s="773"/>
      <c r="GU1112" s="773"/>
      <c r="GV1112" s="773"/>
      <c r="GW1112" s="773"/>
      <c r="GX1112" s="773"/>
      <c r="GY1112" s="773"/>
      <c r="GZ1112" s="773"/>
      <c r="HA1112" s="773"/>
      <c r="HB1112" s="773"/>
      <c r="HC1112" s="773"/>
      <c r="HD1112" s="773"/>
      <c r="HE1112" s="773"/>
      <c r="HF1112" s="773"/>
      <c r="HG1112" s="773"/>
      <c r="HH1112" s="773"/>
      <c r="HI1112" s="773"/>
      <c r="HJ1112" s="773"/>
      <c r="HK1112" s="773"/>
      <c r="HL1112" s="773"/>
      <c r="HM1112" s="773"/>
      <c r="HN1112" s="773"/>
      <c r="HO1112" s="773"/>
      <c r="HP1112" s="773"/>
      <c r="HQ1112" s="773"/>
      <c r="HR1112" s="773"/>
      <c r="HS1112" s="773"/>
      <c r="HT1112" s="773"/>
      <c r="HU1112" s="773"/>
      <c r="HV1112" s="773"/>
      <c r="HW1112" s="773"/>
      <c r="HX1112" s="773"/>
      <c r="HY1112" s="773"/>
      <c r="HZ1112" s="773"/>
      <c r="IA1112" s="773"/>
      <c r="IB1112" s="773"/>
      <c r="IC1112" s="773"/>
      <c r="ID1112" s="773"/>
      <c r="IE1112" s="773"/>
      <c r="IF1112" s="773"/>
      <c r="IG1112" s="773"/>
      <c r="IH1112" s="773"/>
      <c r="II1112" s="773"/>
      <c r="IJ1112" s="773"/>
      <c r="IK1112" s="773"/>
      <c r="IL1112" s="773"/>
      <c r="IM1112" s="773"/>
      <c r="IN1112" s="773"/>
      <c r="IO1112" s="773"/>
      <c r="IP1112" s="773"/>
      <c r="IQ1112" s="773"/>
      <c r="IR1112" s="773"/>
    </row>
    <row r="1113" spans="1:252" ht="27" x14ac:dyDescent="0.2">
      <c r="A1113" s="606">
        <v>182</v>
      </c>
      <c r="B1113" s="637" t="s">
        <v>2179</v>
      </c>
      <c r="C1113" s="660" t="s">
        <v>701</v>
      </c>
      <c r="D1113" s="575">
        <v>3</v>
      </c>
      <c r="E1113" s="575">
        <v>2005</v>
      </c>
      <c r="F1113" s="1074">
        <v>354.428</v>
      </c>
      <c r="G1113" s="784">
        <f t="shared" si="35"/>
        <v>354.428</v>
      </c>
      <c r="H1113" s="1075">
        <v>100</v>
      </c>
      <c r="I1113" s="784">
        <f t="shared" si="36"/>
        <v>0</v>
      </c>
      <c r="J1113" s="635"/>
      <c r="K1113" s="693"/>
      <c r="L1113" s="693"/>
      <c r="M1113" s="635"/>
      <c r="N1113" s="693"/>
      <c r="O1113" s="693"/>
      <c r="P1113" s="1841"/>
      <c r="Q1113" s="773"/>
      <c r="R1113" s="773"/>
      <c r="S1113" s="773"/>
      <c r="T1113" s="773"/>
      <c r="U1113" s="773"/>
      <c r="V1113" s="773"/>
      <c r="W1113" s="773"/>
      <c r="X1113" s="773"/>
      <c r="Y1113" s="773"/>
      <c r="Z1113" s="773"/>
      <c r="AA1113" s="773"/>
      <c r="AB1113" s="773"/>
      <c r="AC1113" s="773"/>
      <c r="AD1113" s="773"/>
      <c r="AE1113" s="773"/>
      <c r="AF1113" s="773"/>
      <c r="AG1113" s="773"/>
      <c r="AH1113" s="773"/>
      <c r="AI1113" s="773"/>
      <c r="AJ1113" s="773"/>
      <c r="AK1113" s="773"/>
      <c r="AL1113" s="773"/>
      <c r="AM1113" s="773"/>
      <c r="AN1113" s="773"/>
      <c r="AO1113" s="773"/>
      <c r="AP1113" s="773"/>
      <c r="AQ1113" s="773"/>
      <c r="AR1113" s="773"/>
      <c r="AS1113" s="773"/>
      <c r="AT1113" s="773"/>
      <c r="AU1113" s="773"/>
      <c r="AV1113" s="773"/>
      <c r="AW1113" s="773"/>
      <c r="AX1113" s="773"/>
      <c r="AY1113" s="773"/>
      <c r="AZ1113" s="773"/>
      <c r="BA1113" s="773"/>
      <c r="BB1113" s="773"/>
      <c r="BC1113" s="773"/>
      <c r="BD1113" s="773"/>
      <c r="BE1113" s="773"/>
      <c r="BF1113" s="773"/>
      <c r="BG1113" s="773"/>
      <c r="BH1113" s="773"/>
      <c r="BI1113" s="773"/>
      <c r="BJ1113" s="773"/>
      <c r="BK1113" s="773"/>
      <c r="BL1113" s="773"/>
      <c r="BM1113" s="773"/>
      <c r="BN1113" s="773"/>
      <c r="BO1113" s="773"/>
      <c r="BP1113" s="773"/>
      <c r="BQ1113" s="773"/>
      <c r="BR1113" s="773"/>
      <c r="BS1113" s="773"/>
      <c r="BT1113" s="773"/>
      <c r="BU1113" s="773"/>
      <c r="BV1113" s="773"/>
      <c r="BW1113" s="773"/>
      <c r="BX1113" s="773"/>
      <c r="BY1113" s="773"/>
      <c r="BZ1113" s="773"/>
      <c r="CA1113" s="773"/>
      <c r="CB1113" s="773"/>
      <c r="CC1113" s="773"/>
      <c r="CD1113" s="773"/>
      <c r="CE1113" s="773"/>
      <c r="CF1113" s="773"/>
      <c r="CG1113" s="773"/>
      <c r="CH1113" s="773"/>
      <c r="CI1113" s="773"/>
      <c r="CJ1113" s="773"/>
      <c r="CK1113" s="773"/>
      <c r="CL1113" s="773"/>
      <c r="CM1113" s="773"/>
      <c r="CN1113" s="773"/>
      <c r="CO1113" s="773"/>
      <c r="CP1113" s="773"/>
      <c r="CQ1113" s="773"/>
      <c r="CR1113" s="773"/>
      <c r="CS1113" s="773"/>
      <c r="CT1113" s="773"/>
      <c r="CU1113" s="773"/>
      <c r="CV1113" s="773"/>
      <c r="CW1113" s="773"/>
      <c r="CX1113" s="773"/>
      <c r="CY1113" s="773"/>
      <c r="CZ1113" s="773"/>
      <c r="DA1113" s="773"/>
      <c r="DB1113" s="773"/>
      <c r="DC1113" s="773"/>
      <c r="DD1113" s="773"/>
      <c r="DE1113" s="773"/>
      <c r="DF1113" s="773"/>
      <c r="DG1113" s="773"/>
      <c r="DH1113" s="773"/>
      <c r="DI1113" s="773"/>
      <c r="DJ1113" s="773"/>
      <c r="DK1113" s="773"/>
      <c r="DL1113" s="773"/>
      <c r="DM1113" s="773"/>
      <c r="DN1113" s="773"/>
      <c r="DO1113" s="773"/>
      <c r="DP1113" s="773"/>
      <c r="DQ1113" s="773"/>
      <c r="DR1113" s="773"/>
      <c r="DS1113" s="773"/>
      <c r="DT1113" s="773"/>
      <c r="DU1113" s="773"/>
      <c r="DV1113" s="773"/>
      <c r="DW1113" s="773"/>
      <c r="DX1113" s="773"/>
      <c r="DY1113" s="773"/>
      <c r="DZ1113" s="773"/>
      <c r="EA1113" s="773"/>
      <c r="EB1113" s="773"/>
      <c r="EC1113" s="773"/>
      <c r="ED1113" s="773"/>
      <c r="EE1113" s="773"/>
      <c r="EF1113" s="773"/>
      <c r="EG1113" s="773"/>
      <c r="EH1113" s="773"/>
      <c r="EI1113" s="773"/>
      <c r="EJ1113" s="773"/>
      <c r="EK1113" s="773"/>
      <c r="EL1113" s="773"/>
      <c r="EM1113" s="773"/>
      <c r="EN1113" s="773"/>
      <c r="EO1113" s="773"/>
      <c r="EP1113" s="773"/>
      <c r="EQ1113" s="773"/>
      <c r="ER1113" s="773"/>
      <c r="ES1113" s="773"/>
      <c r="ET1113" s="773"/>
      <c r="EU1113" s="773"/>
      <c r="EV1113" s="773"/>
      <c r="EW1113" s="773"/>
      <c r="EX1113" s="773"/>
      <c r="EY1113" s="773"/>
      <c r="EZ1113" s="773"/>
      <c r="FA1113" s="773"/>
      <c r="FB1113" s="773"/>
      <c r="FC1113" s="773"/>
      <c r="FD1113" s="773"/>
      <c r="FE1113" s="773"/>
      <c r="FF1113" s="773"/>
      <c r="FG1113" s="773"/>
      <c r="FH1113" s="773"/>
      <c r="FI1113" s="773"/>
      <c r="FJ1113" s="773"/>
      <c r="FK1113" s="773"/>
      <c r="FL1113" s="773"/>
      <c r="FM1113" s="773"/>
      <c r="FN1113" s="773"/>
      <c r="FO1113" s="773"/>
      <c r="FP1113" s="773"/>
      <c r="FQ1113" s="773"/>
      <c r="FR1113" s="773"/>
      <c r="FS1113" s="773"/>
      <c r="FT1113" s="773"/>
      <c r="FU1113" s="773"/>
      <c r="FV1113" s="773"/>
      <c r="FW1113" s="773"/>
      <c r="FX1113" s="773"/>
      <c r="FY1113" s="773"/>
      <c r="FZ1113" s="773"/>
      <c r="GA1113" s="773"/>
      <c r="GB1113" s="773"/>
      <c r="GC1113" s="773"/>
      <c r="GD1113" s="773"/>
      <c r="GE1113" s="773"/>
      <c r="GF1113" s="773"/>
      <c r="GG1113" s="773"/>
      <c r="GH1113" s="773"/>
      <c r="GI1113" s="773"/>
      <c r="GJ1113" s="773"/>
      <c r="GK1113" s="773"/>
      <c r="GL1113" s="773"/>
      <c r="GM1113" s="773"/>
      <c r="GN1113" s="773"/>
      <c r="GO1113" s="773"/>
      <c r="GP1113" s="773"/>
      <c r="GQ1113" s="773"/>
      <c r="GR1113" s="773"/>
      <c r="GS1113" s="773"/>
      <c r="GT1113" s="773"/>
      <c r="GU1113" s="773"/>
      <c r="GV1113" s="773"/>
      <c r="GW1113" s="773"/>
      <c r="GX1113" s="773"/>
      <c r="GY1113" s="773"/>
      <c r="GZ1113" s="773"/>
      <c r="HA1113" s="773"/>
      <c r="HB1113" s="773"/>
      <c r="HC1113" s="773"/>
      <c r="HD1113" s="773"/>
      <c r="HE1113" s="773"/>
      <c r="HF1113" s="773"/>
      <c r="HG1113" s="773"/>
      <c r="HH1113" s="773"/>
      <c r="HI1113" s="773"/>
      <c r="HJ1113" s="773"/>
      <c r="HK1113" s="773"/>
      <c r="HL1113" s="773"/>
      <c r="HM1113" s="773"/>
      <c r="HN1113" s="773"/>
      <c r="HO1113" s="773"/>
      <c r="HP1113" s="773"/>
      <c r="HQ1113" s="773"/>
      <c r="HR1113" s="773"/>
      <c r="HS1113" s="773"/>
      <c r="HT1113" s="773"/>
      <c r="HU1113" s="773"/>
      <c r="HV1113" s="773"/>
      <c r="HW1113" s="773"/>
      <c r="HX1113" s="773"/>
      <c r="HY1113" s="773"/>
      <c r="HZ1113" s="773"/>
      <c r="IA1113" s="773"/>
      <c r="IB1113" s="773"/>
      <c r="IC1113" s="773"/>
      <c r="ID1113" s="773"/>
      <c r="IE1113" s="773"/>
      <c r="IF1113" s="773"/>
      <c r="IG1113" s="773"/>
      <c r="IH1113" s="773"/>
      <c r="II1113" s="773"/>
      <c r="IJ1113" s="773"/>
      <c r="IK1113" s="773"/>
      <c r="IL1113" s="773"/>
      <c r="IM1113" s="773"/>
      <c r="IN1113" s="773"/>
      <c r="IO1113" s="773"/>
      <c r="IP1113" s="773"/>
      <c r="IQ1113" s="773"/>
      <c r="IR1113" s="773"/>
    </row>
    <row r="1114" spans="1:252" ht="27" x14ac:dyDescent="0.2">
      <c r="A1114" s="606">
        <v>183</v>
      </c>
      <c r="B1114" s="637" t="s">
        <v>2180</v>
      </c>
      <c r="C1114" s="660" t="s">
        <v>701</v>
      </c>
      <c r="D1114" s="575">
        <v>17</v>
      </c>
      <c r="E1114" s="575">
        <v>2005</v>
      </c>
      <c r="F1114" s="1074">
        <v>2249.433</v>
      </c>
      <c r="G1114" s="784">
        <f t="shared" si="35"/>
        <v>2249.433</v>
      </c>
      <c r="H1114" s="1075">
        <v>100</v>
      </c>
      <c r="I1114" s="784">
        <f t="shared" si="36"/>
        <v>0</v>
      </c>
      <c r="J1114" s="635"/>
      <c r="K1114" s="693"/>
      <c r="L1114" s="693"/>
      <c r="M1114" s="635"/>
      <c r="N1114" s="693"/>
      <c r="O1114" s="693"/>
      <c r="P1114" s="1841"/>
      <c r="Q1114" s="773"/>
      <c r="R1114" s="773"/>
      <c r="S1114" s="773"/>
      <c r="T1114" s="773"/>
      <c r="U1114" s="773"/>
      <c r="V1114" s="773"/>
      <c r="W1114" s="773"/>
      <c r="X1114" s="773"/>
      <c r="Y1114" s="773"/>
      <c r="Z1114" s="773"/>
      <c r="AA1114" s="773"/>
      <c r="AB1114" s="773"/>
      <c r="AC1114" s="773"/>
      <c r="AD1114" s="773"/>
      <c r="AE1114" s="773"/>
      <c r="AF1114" s="773"/>
      <c r="AG1114" s="773"/>
      <c r="AH1114" s="773"/>
      <c r="AI1114" s="773"/>
      <c r="AJ1114" s="773"/>
      <c r="AK1114" s="773"/>
      <c r="AL1114" s="773"/>
      <c r="AM1114" s="773"/>
      <c r="AN1114" s="773"/>
      <c r="AO1114" s="773"/>
      <c r="AP1114" s="773"/>
      <c r="AQ1114" s="773"/>
      <c r="AR1114" s="773"/>
      <c r="AS1114" s="773"/>
      <c r="AT1114" s="773"/>
      <c r="AU1114" s="773"/>
      <c r="AV1114" s="773"/>
      <c r="AW1114" s="773"/>
      <c r="AX1114" s="773"/>
      <c r="AY1114" s="773"/>
      <c r="AZ1114" s="773"/>
      <c r="BA1114" s="773"/>
      <c r="BB1114" s="773"/>
      <c r="BC1114" s="773"/>
      <c r="BD1114" s="773"/>
      <c r="BE1114" s="773"/>
      <c r="BF1114" s="773"/>
      <c r="BG1114" s="773"/>
      <c r="BH1114" s="773"/>
      <c r="BI1114" s="773"/>
      <c r="BJ1114" s="773"/>
      <c r="BK1114" s="773"/>
      <c r="BL1114" s="773"/>
      <c r="BM1114" s="773"/>
      <c r="BN1114" s="773"/>
      <c r="BO1114" s="773"/>
      <c r="BP1114" s="773"/>
      <c r="BQ1114" s="773"/>
      <c r="BR1114" s="773"/>
      <c r="BS1114" s="773"/>
      <c r="BT1114" s="773"/>
      <c r="BU1114" s="773"/>
      <c r="BV1114" s="773"/>
      <c r="BW1114" s="773"/>
      <c r="BX1114" s="773"/>
      <c r="BY1114" s="773"/>
      <c r="BZ1114" s="773"/>
      <c r="CA1114" s="773"/>
      <c r="CB1114" s="773"/>
      <c r="CC1114" s="773"/>
      <c r="CD1114" s="773"/>
      <c r="CE1114" s="773"/>
      <c r="CF1114" s="773"/>
      <c r="CG1114" s="773"/>
      <c r="CH1114" s="773"/>
      <c r="CI1114" s="773"/>
      <c r="CJ1114" s="773"/>
      <c r="CK1114" s="773"/>
      <c r="CL1114" s="773"/>
      <c r="CM1114" s="773"/>
      <c r="CN1114" s="773"/>
      <c r="CO1114" s="773"/>
      <c r="CP1114" s="773"/>
      <c r="CQ1114" s="773"/>
      <c r="CR1114" s="773"/>
      <c r="CS1114" s="773"/>
      <c r="CT1114" s="773"/>
      <c r="CU1114" s="773"/>
      <c r="CV1114" s="773"/>
      <c r="CW1114" s="773"/>
      <c r="CX1114" s="773"/>
      <c r="CY1114" s="773"/>
      <c r="CZ1114" s="773"/>
      <c r="DA1114" s="773"/>
      <c r="DB1114" s="773"/>
      <c r="DC1114" s="773"/>
      <c r="DD1114" s="773"/>
      <c r="DE1114" s="773"/>
      <c r="DF1114" s="773"/>
      <c r="DG1114" s="773"/>
      <c r="DH1114" s="773"/>
      <c r="DI1114" s="773"/>
      <c r="DJ1114" s="773"/>
      <c r="DK1114" s="773"/>
      <c r="DL1114" s="773"/>
      <c r="DM1114" s="773"/>
      <c r="DN1114" s="773"/>
      <c r="DO1114" s="773"/>
      <c r="DP1114" s="773"/>
      <c r="DQ1114" s="773"/>
      <c r="DR1114" s="773"/>
      <c r="DS1114" s="773"/>
      <c r="DT1114" s="773"/>
      <c r="DU1114" s="773"/>
      <c r="DV1114" s="773"/>
      <c r="DW1114" s="773"/>
      <c r="DX1114" s="773"/>
      <c r="DY1114" s="773"/>
      <c r="DZ1114" s="773"/>
      <c r="EA1114" s="773"/>
      <c r="EB1114" s="773"/>
      <c r="EC1114" s="773"/>
      <c r="ED1114" s="773"/>
      <c r="EE1114" s="773"/>
      <c r="EF1114" s="773"/>
      <c r="EG1114" s="773"/>
      <c r="EH1114" s="773"/>
      <c r="EI1114" s="773"/>
      <c r="EJ1114" s="773"/>
      <c r="EK1114" s="773"/>
      <c r="EL1114" s="773"/>
      <c r="EM1114" s="773"/>
      <c r="EN1114" s="773"/>
      <c r="EO1114" s="773"/>
      <c r="EP1114" s="773"/>
      <c r="EQ1114" s="773"/>
      <c r="ER1114" s="773"/>
      <c r="ES1114" s="773"/>
      <c r="ET1114" s="773"/>
      <c r="EU1114" s="773"/>
      <c r="EV1114" s="773"/>
      <c r="EW1114" s="773"/>
      <c r="EX1114" s="773"/>
      <c r="EY1114" s="773"/>
      <c r="EZ1114" s="773"/>
      <c r="FA1114" s="773"/>
      <c r="FB1114" s="773"/>
      <c r="FC1114" s="773"/>
      <c r="FD1114" s="773"/>
      <c r="FE1114" s="773"/>
      <c r="FF1114" s="773"/>
      <c r="FG1114" s="773"/>
      <c r="FH1114" s="773"/>
      <c r="FI1114" s="773"/>
      <c r="FJ1114" s="773"/>
      <c r="FK1114" s="773"/>
      <c r="FL1114" s="773"/>
      <c r="FM1114" s="773"/>
      <c r="FN1114" s="773"/>
      <c r="FO1114" s="773"/>
      <c r="FP1114" s="773"/>
      <c r="FQ1114" s="773"/>
      <c r="FR1114" s="773"/>
      <c r="FS1114" s="773"/>
      <c r="FT1114" s="773"/>
      <c r="FU1114" s="773"/>
      <c r="FV1114" s="773"/>
      <c r="FW1114" s="773"/>
      <c r="FX1114" s="773"/>
      <c r="FY1114" s="773"/>
      <c r="FZ1114" s="773"/>
      <c r="GA1114" s="773"/>
      <c r="GB1114" s="773"/>
      <c r="GC1114" s="773"/>
      <c r="GD1114" s="773"/>
      <c r="GE1114" s="773"/>
      <c r="GF1114" s="773"/>
      <c r="GG1114" s="773"/>
      <c r="GH1114" s="773"/>
      <c r="GI1114" s="773"/>
      <c r="GJ1114" s="773"/>
      <c r="GK1114" s="773"/>
      <c r="GL1114" s="773"/>
      <c r="GM1114" s="773"/>
      <c r="GN1114" s="773"/>
      <c r="GO1114" s="773"/>
      <c r="GP1114" s="773"/>
      <c r="GQ1114" s="773"/>
      <c r="GR1114" s="773"/>
      <c r="GS1114" s="773"/>
      <c r="GT1114" s="773"/>
      <c r="GU1114" s="773"/>
      <c r="GV1114" s="773"/>
      <c r="GW1114" s="773"/>
      <c r="GX1114" s="773"/>
      <c r="GY1114" s="773"/>
      <c r="GZ1114" s="773"/>
      <c r="HA1114" s="773"/>
      <c r="HB1114" s="773"/>
      <c r="HC1114" s="773"/>
      <c r="HD1114" s="773"/>
      <c r="HE1114" s="773"/>
      <c r="HF1114" s="773"/>
      <c r="HG1114" s="773"/>
      <c r="HH1114" s="773"/>
      <c r="HI1114" s="773"/>
      <c r="HJ1114" s="773"/>
      <c r="HK1114" s="773"/>
      <c r="HL1114" s="773"/>
      <c r="HM1114" s="773"/>
      <c r="HN1114" s="773"/>
      <c r="HO1114" s="773"/>
      <c r="HP1114" s="773"/>
      <c r="HQ1114" s="773"/>
      <c r="HR1114" s="773"/>
      <c r="HS1114" s="773"/>
      <c r="HT1114" s="773"/>
      <c r="HU1114" s="773"/>
      <c r="HV1114" s="773"/>
      <c r="HW1114" s="773"/>
      <c r="HX1114" s="773"/>
      <c r="HY1114" s="773"/>
      <c r="HZ1114" s="773"/>
      <c r="IA1114" s="773"/>
      <c r="IB1114" s="773"/>
      <c r="IC1114" s="773"/>
      <c r="ID1114" s="773"/>
      <c r="IE1114" s="773"/>
      <c r="IF1114" s="773"/>
      <c r="IG1114" s="773"/>
      <c r="IH1114" s="773"/>
      <c r="II1114" s="773"/>
      <c r="IJ1114" s="773"/>
      <c r="IK1114" s="773"/>
      <c r="IL1114" s="773"/>
      <c r="IM1114" s="773"/>
      <c r="IN1114" s="773"/>
      <c r="IO1114" s="773"/>
      <c r="IP1114" s="773"/>
      <c r="IQ1114" s="773"/>
      <c r="IR1114" s="773"/>
    </row>
    <row r="1115" spans="1:252" ht="27" x14ac:dyDescent="0.2">
      <c r="A1115" s="606">
        <v>184</v>
      </c>
      <c r="B1115" s="637" t="s">
        <v>2181</v>
      </c>
      <c r="C1115" s="660" t="s">
        <v>701</v>
      </c>
      <c r="D1115" s="575">
        <v>17</v>
      </c>
      <c r="E1115" s="575">
        <v>2005</v>
      </c>
      <c r="F1115" s="1074">
        <v>2892.125</v>
      </c>
      <c r="G1115" s="784">
        <f t="shared" ref="G1115:G1178" si="37">F1115*H1115%</f>
        <v>2892.125</v>
      </c>
      <c r="H1115" s="1075">
        <v>100</v>
      </c>
      <c r="I1115" s="784">
        <f t="shared" ref="I1115:I1178" si="38">F1115-G1115</f>
        <v>0</v>
      </c>
      <c r="J1115" s="635"/>
      <c r="K1115" s="693"/>
      <c r="L1115" s="693"/>
      <c r="M1115" s="635"/>
      <c r="N1115" s="693"/>
      <c r="O1115" s="693"/>
      <c r="P1115" s="1841"/>
      <c r="Q1115" s="773"/>
      <c r="R1115" s="773"/>
      <c r="S1115" s="773"/>
      <c r="T1115" s="773"/>
      <c r="U1115" s="773"/>
      <c r="V1115" s="773"/>
      <c r="W1115" s="773"/>
      <c r="X1115" s="773"/>
      <c r="Y1115" s="773"/>
      <c r="Z1115" s="773"/>
      <c r="AA1115" s="773"/>
      <c r="AB1115" s="773"/>
      <c r="AC1115" s="773"/>
      <c r="AD1115" s="773"/>
      <c r="AE1115" s="773"/>
      <c r="AF1115" s="773"/>
      <c r="AG1115" s="773"/>
      <c r="AH1115" s="773"/>
      <c r="AI1115" s="773"/>
      <c r="AJ1115" s="773"/>
      <c r="AK1115" s="773"/>
      <c r="AL1115" s="773"/>
      <c r="AM1115" s="773"/>
      <c r="AN1115" s="773"/>
      <c r="AO1115" s="773"/>
      <c r="AP1115" s="773"/>
      <c r="AQ1115" s="773"/>
      <c r="AR1115" s="773"/>
      <c r="AS1115" s="773"/>
      <c r="AT1115" s="773"/>
      <c r="AU1115" s="773"/>
      <c r="AV1115" s="773"/>
      <c r="AW1115" s="773"/>
      <c r="AX1115" s="773"/>
      <c r="AY1115" s="773"/>
      <c r="AZ1115" s="773"/>
      <c r="BA1115" s="773"/>
      <c r="BB1115" s="773"/>
      <c r="BC1115" s="773"/>
      <c r="BD1115" s="773"/>
      <c r="BE1115" s="773"/>
      <c r="BF1115" s="773"/>
      <c r="BG1115" s="773"/>
      <c r="BH1115" s="773"/>
      <c r="BI1115" s="773"/>
      <c r="BJ1115" s="773"/>
      <c r="BK1115" s="773"/>
      <c r="BL1115" s="773"/>
      <c r="BM1115" s="773"/>
      <c r="BN1115" s="773"/>
      <c r="BO1115" s="773"/>
      <c r="BP1115" s="773"/>
      <c r="BQ1115" s="773"/>
      <c r="BR1115" s="773"/>
      <c r="BS1115" s="773"/>
      <c r="BT1115" s="773"/>
      <c r="BU1115" s="773"/>
      <c r="BV1115" s="773"/>
      <c r="BW1115" s="773"/>
      <c r="BX1115" s="773"/>
      <c r="BY1115" s="773"/>
      <c r="BZ1115" s="773"/>
      <c r="CA1115" s="773"/>
      <c r="CB1115" s="773"/>
      <c r="CC1115" s="773"/>
      <c r="CD1115" s="773"/>
      <c r="CE1115" s="773"/>
      <c r="CF1115" s="773"/>
      <c r="CG1115" s="773"/>
      <c r="CH1115" s="773"/>
      <c r="CI1115" s="773"/>
      <c r="CJ1115" s="773"/>
      <c r="CK1115" s="773"/>
      <c r="CL1115" s="773"/>
      <c r="CM1115" s="773"/>
      <c r="CN1115" s="773"/>
      <c r="CO1115" s="773"/>
      <c r="CP1115" s="773"/>
      <c r="CQ1115" s="773"/>
      <c r="CR1115" s="773"/>
      <c r="CS1115" s="773"/>
      <c r="CT1115" s="773"/>
      <c r="CU1115" s="773"/>
      <c r="CV1115" s="773"/>
      <c r="CW1115" s="773"/>
      <c r="CX1115" s="773"/>
      <c r="CY1115" s="773"/>
      <c r="CZ1115" s="773"/>
      <c r="DA1115" s="773"/>
      <c r="DB1115" s="773"/>
      <c r="DC1115" s="773"/>
      <c r="DD1115" s="773"/>
      <c r="DE1115" s="773"/>
      <c r="DF1115" s="773"/>
      <c r="DG1115" s="773"/>
      <c r="DH1115" s="773"/>
      <c r="DI1115" s="773"/>
      <c r="DJ1115" s="773"/>
      <c r="DK1115" s="773"/>
      <c r="DL1115" s="773"/>
      <c r="DM1115" s="773"/>
      <c r="DN1115" s="773"/>
      <c r="DO1115" s="773"/>
      <c r="DP1115" s="773"/>
      <c r="DQ1115" s="773"/>
      <c r="DR1115" s="773"/>
      <c r="DS1115" s="773"/>
      <c r="DT1115" s="773"/>
      <c r="DU1115" s="773"/>
      <c r="DV1115" s="773"/>
      <c r="DW1115" s="773"/>
      <c r="DX1115" s="773"/>
      <c r="DY1115" s="773"/>
      <c r="DZ1115" s="773"/>
      <c r="EA1115" s="773"/>
      <c r="EB1115" s="773"/>
      <c r="EC1115" s="773"/>
      <c r="ED1115" s="773"/>
      <c r="EE1115" s="773"/>
      <c r="EF1115" s="773"/>
      <c r="EG1115" s="773"/>
      <c r="EH1115" s="773"/>
      <c r="EI1115" s="773"/>
      <c r="EJ1115" s="773"/>
      <c r="EK1115" s="773"/>
      <c r="EL1115" s="773"/>
      <c r="EM1115" s="773"/>
      <c r="EN1115" s="773"/>
      <c r="EO1115" s="773"/>
      <c r="EP1115" s="773"/>
      <c r="EQ1115" s="773"/>
      <c r="ER1115" s="773"/>
      <c r="ES1115" s="773"/>
      <c r="ET1115" s="773"/>
      <c r="EU1115" s="773"/>
      <c r="EV1115" s="773"/>
      <c r="EW1115" s="773"/>
      <c r="EX1115" s="773"/>
      <c r="EY1115" s="773"/>
      <c r="EZ1115" s="773"/>
      <c r="FA1115" s="773"/>
      <c r="FB1115" s="773"/>
      <c r="FC1115" s="773"/>
      <c r="FD1115" s="773"/>
      <c r="FE1115" s="773"/>
      <c r="FF1115" s="773"/>
      <c r="FG1115" s="773"/>
      <c r="FH1115" s="773"/>
      <c r="FI1115" s="773"/>
      <c r="FJ1115" s="773"/>
      <c r="FK1115" s="773"/>
      <c r="FL1115" s="773"/>
      <c r="FM1115" s="773"/>
      <c r="FN1115" s="773"/>
      <c r="FO1115" s="773"/>
      <c r="FP1115" s="773"/>
      <c r="FQ1115" s="773"/>
      <c r="FR1115" s="773"/>
      <c r="FS1115" s="773"/>
      <c r="FT1115" s="773"/>
      <c r="FU1115" s="773"/>
      <c r="FV1115" s="773"/>
      <c r="FW1115" s="773"/>
      <c r="FX1115" s="773"/>
      <c r="FY1115" s="773"/>
      <c r="FZ1115" s="773"/>
      <c r="GA1115" s="773"/>
      <c r="GB1115" s="773"/>
      <c r="GC1115" s="773"/>
      <c r="GD1115" s="773"/>
      <c r="GE1115" s="773"/>
      <c r="GF1115" s="773"/>
      <c r="GG1115" s="773"/>
      <c r="GH1115" s="773"/>
      <c r="GI1115" s="773"/>
      <c r="GJ1115" s="773"/>
      <c r="GK1115" s="773"/>
      <c r="GL1115" s="773"/>
      <c r="GM1115" s="773"/>
      <c r="GN1115" s="773"/>
      <c r="GO1115" s="773"/>
      <c r="GP1115" s="773"/>
      <c r="GQ1115" s="773"/>
      <c r="GR1115" s="773"/>
      <c r="GS1115" s="773"/>
      <c r="GT1115" s="773"/>
      <c r="GU1115" s="773"/>
      <c r="GV1115" s="773"/>
      <c r="GW1115" s="773"/>
      <c r="GX1115" s="773"/>
      <c r="GY1115" s="773"/>
      <c r="GZ1115" s="773"/>
      <c r="HA1115" s="773"/>
      <c r="HB1115" s="773"/>
      <c r="HC1115" s="773"/>
      <c r="HD1115" s="773"/>
      <c r="HE1115" s="773"/>
      <c r="HF1115" s="773"/>
      <c r="HG1115" s="773"/>
      <c r="HH1115" s="773"/>
      <c r="HI1115" s="773"/>
      <c r="HJ1115" s="773"/>
      <c r="HK1115" s="773"/>
      <c r="HL1115" s="773"/>
      <c r="HM1115" s="773"/>
      <c r="HN1115" s="773"/>
      <c r="HO1115" s="773"/>
      <c r="HP1115" s="773"/>
      <c r="HQ1115" s="773"/>
      <c r="HR1115" s="773"/>
      <c r="HS1115" s="773"/>
      <c r="HT1115" s="773"/>
      <c r="HU1115" s="773"/>
      <c r="HV1115" s="773"/>
      <c r="HW1115" s="773"/>
      <c r="HX1115" s="773"/>
      <c r="HY1115" s="773"/>
      <c r="HZ1115" s="773"/>
      <c r="IA1115" s="773"/>
      <c r="IB1115" s="773"/>
      <c r="IC1115" s="773"/>
      <c r="ID1115" s="773"/>
      <c r="IE1115" s="773"/>
      <c r="IF1115" s="773"/>
      <c r="IG1115" s="773"/>
      <c r="IH1115" s="773"/>
      <c r="II1115" s="773"/>
      <c r="IJ1115" s="773"/>
      <c r="IK1115" s="773"/>
      <c r="IL1115" s="773"/>
      <c r="IM1115" s="773"/>
      <c r="IN1115" s="773"/>
      <c r="IO1115" s="773"/>
      <c r="IP1115" s="773"/>
      <c r="IQ1115" s="773"/>
      <c r="IR1115" s="773"/>
    </row>
    <row r="1116" spans="1:252" ht="40.5" x14ac:dyDescent="0.2">
      <c r="A1116" s="606">
        <v>185</v>
      </c>
      <c r="B1116" s="637" t="s">
        <v>2182</v>
      </c>
      <c r="C1116" s="660" t="s">
        <v>701</v>
      </c>
      <c r="D1116" s="575">
        <v>6</v>
      </c>
      <c r="E1116" s="575">
        <v>2005</v>
      </c>
      <c r="F1116" s="1074">
        <v>1332.6479999999999</v>
      </c>
      <c r="G1116" s="784">
        <f t="shared" si="37"/>
        <v>1332.6479999999999</v>
      </c>
      <c r="H1116" s="1075">
        <v>100</v>
      </c>
      <c r="I1116" s="784">
        <f t="shared" si="38"/>
        <v>0</v>
      </c>
      <c r="J1116" s="635"/>
      <c r="K1116" s="693"/>
      <c r="L1116" s="693"/>
      <c r="M1116" s="635"/>
      <c r="N1116" s="693"/>
      <c r="O1116" s="693"/>
      <c r="P1116" s="1841"/>
      <c r="Q1116" s="773"/>
      <c r="R1116" s="773"/>
      <c r="S1116" s="773"/>
      <c r="T1116" s="773"/>
      <c r="U1116" s="773"/>
      <c r="V1116" s="773"/>
      <c r="W1116" s="773"/>
      <c r="X1116" s="773"/>
      <c r="Y1116" s="773"/>
      <c r="Z1116" s="773"/>
      <c r="AA1116" s="773"/>
      <c r="AB1116" s="773"/>
      <c r="AC1116" s="773"/>
      <c r="AD1116" s="773"/>
      <c r="AE1116" s="773"/>
      <c r="AF1116" s="773"/>
      <c r="AG1116" s="773"/>
      <c r="AH1116" s="773"/>
      <c r="AI1116" s="773"/>
      <c r="AJ1116" s="773"/>
      <c r="AK1116" s="773"/>
      <c r="AL1116" s="773"/>
      <c r="AM1116" s="773"/>
      <c r="AN1116" s="773"/>
      <c r="AO1116" s="773"/>
      <c r="AP1116" s="773"/>
      <c r="AQ1116" s="773"/>
      <c r="AR1116" s="773"/>
      <c r="AS1116" s="773"/>
      <c r="AT1116" s="773"/>
      <c r="AU1116" s="773"/>
      <c r="AV1116" s="773"/>
      <c r="AW1116" s="773"/>
      <c r="AX1116" s="773"/>
      <c r="AY1116" s="773"/>
      <c r="AZ1116" s="773"/>
      <c r="BA1116" s="773"/>
      <c r="BB1116" s="773"/>
      <c r="BC1116" s="773"/>
      <c r="BD1116" s="773"/>
      <c r="BE1116" s="773"/>
      <c r="BF1116" s="773"/>
      <c r="BG1116" s="773"/>
      <c r="BH1116" s="773"/>
      <c r="BI1116" s="773"/>
      <c r="BJ1116" s="773"/>
      <c r="BK1116" s="773"/>
      <c r="BL1116" s="773"/>
      <c r="BM1116" s="773"/>
      <c r="BN1116" s="773"/>
      <c r="BO1116" s="773"/>
      <c r="BP1116" s="773"/>
      <c r="BQ1116" s="773"/>
      <c r="BR1116" s="773"/>
      <c r="BS1116" s="773"/>
      <c r="BT1116" s="773"/>
      <c r="BU1116" s="773"/>
      <c r="BV1116" s="773"/>
      <c r="BW1116" s="773"/>
      <c r="BX1116" s="773"/>
      <c r="BY1116" s="773"/>
      <c r="BZ1116" s="773"/>
      <c r="CA1116" s="773"/>
      <c r="CB1116" s="773"/>
      <c r="CC1116" s="773"/>
      <c r="CD1116" s="773"/>
      <c r="CE1116" s="773"/>
      <c r="CF1116" s="773"/>
      <c r="CG1116" s="773"/>
      <c r="CH1116" s="773"/>
      <c r="CI1116" s="773"/>
      <c r="CJ1116" s="773"/>
      <c r="CK1116" s="773"/>
      <c r="CL1116" s="773"/>
      <c r="CM1116" s="773"/>
      <c r="CN1116" s="773"/>
      <c r="CO1116" s="773"/>
      <c r="CP1116" s="773"/>
      <c r="CQ1116" s="773"/>
      <c r="CR1116" s="773"/>
      <c r="CS1116" s="773"/>
      <c r="CT1116" s="773"/>
      <c r="CU1116" s="773"/>
      <c r="CV1116" s="773"/>
      <c r="CW1116" s="773"/>
      <c r="CX1116" s="773"/>
      <c r="CY1116" s="773"/>
      <c r="CZ1116" s="773"/>
      <c r="DA1116" s="773"/>
      <c r="DB1116" s="773"/>
      <c r="DC1116" s="773"/>
      <c r="DD1116" s="773"/>
      <c r="DE1116" s="773"/>
      <c r="DF1116" s="773"/>
      <c r="DG1116" s="773"/>
      <c r="DH1116" s="773"/>
      <c r="DI1116" s="773"/>
      <c r="DJ1116" s="773"/>
      <c r="DK1116" s="773"/>
      <c r="DL1116" s="773"/>
      <c r="DM1116" s="773"/>
      <c r="DN1116" s="773"/>
      <c r="DO1116" s="773"/>
      <c r="DP1116" s="773"/>
      <c r="DQ1116" s="773"/>
      <c r="DR1116" s="773"/>
      <c r="DS1116" s="773"/>
      <c r="DT1116" s="773"/>
      <c r="DU1116" s="773"/>
      <c r="DV1116" s="773"/>
      <c r="DW1116" s="773"/>
      <c r="DX1116" s="773"/>
      <c r="DY1116" s="773"/>
      <c r="DZ1116" s="773"/>
      <c r="EA1116" s="773"/>
      <c r="EB1116" s="773"/>
      <c r="EC1116" s="773"/>
      <c r="ED1116" s="773"/>
      <c r="EE1116" s="773"/>
      <c r="EF1116" s="773"/>
      <c r="EG1116" s="773"/>
      <c r="EH1116" s="773"/>
      <c r="EI1116" s="773"/>
      <c r="EJ1116" s="773"/>
      <c r="EK1116" s="773"/>
      <c r="EL1116" s="773"/>
      <c r="EM1116" s="773"/>
      <c r="EN1116" s="773"/>
      <c r="EO1116" s="773"/>
      <c r="EP1116" s="773"/>
      <c r="EQ1116" s="773"/>
      <c r="ER1116" s="773"/>
      <c r="ES1116" s="773"/>
      <c r="ET1116" s="773"/>
      <c r="EU1116" s="773"/>
      <c r="EV1116" s="773"/>
      <c r="EW1116" s="773"/>
      <c r="EX1116" s="773"/>
      <c r="EY1116" s="773"/>
      <c r="EZ1116" s="773"/>
      <c r="FA1116" s="773"/>
      <c r="FB1116" s="773"/>
      <c r="FC1116" s="773"/>
      <c r="FD1116" s="773"/>
      <c r="FE1116" s="773"/>
      <c r="FF1116" s="773"/>
      <c r="FG1116" s="773"/>
      <c r="FH1116" s="773"/>
      <c r="FI1116" s="773"/>
      <c r="FJ1116" s="773"/>
      <c r="FK1116" s="773"/>
      <c r="FL1116" s="773"/>
      <c r="FM1116" s="773"/>
      <c r="FN1116" s="773"/>
      <c r="FO1116" s="773"/>
      <c r="FP1116" s="773"/>
      <c r="FQ1116" s="773"/>
      <c r="FR1116" s="773"/>
      <c r="FS1116" s="773"/>
      <c r="FT1116" s="773"/>
      <c r="FU1116" s="773"/>
      <c r="FV1116" s="773"/>
      <c r="FW1116" s="773"/>
      <c r="FX1116" s="773"/>
      <c r="FY1116" s="773"/>
      <c r="FZ1116" s="773"/>
      <c r="GA1116" s="773"/>
      <c r="GB1116" s="773"/>
      <c r="GC1116" s="773"/>
      <c r="GD1116" s="773"/>
      <c r="GE1116" s="773"/>
      <c r="GF1116" s="773"/>
      <c r="GG1116" s="773"/>
      <c r="GH1116" s="773"/>
      <c r="GI1116" s="773"/>
      <c r="GJ1116" s="773"/>
      <c r="GK1116" s="773"/>
      <c r="GL1116" s="773"/>
      <c r="GM1116" s="773"/>
      <c r="GN1116" s="773"/>
      <c r="GO1116" s="773"/>
      <c r="GP1116" s="773"/>
      <c r="GQ1116" s="773"/>
      <c r="GR1116" s="773"/>
      <c r="GS1116" s="773"/>
      <c r="GT1116" s="773"/>
      <c r="GU1116" s="773"/>
      <c r="GV1116" s="773"/>
      <c r="GW1116" s="773"/>
      <c r="GX1116" s="773"/>
      <c r="GY1116" s="773"/>
      <c r="GZ1116" s="773"/>
      <c r="HA1116" s="773"/>
      <c r="HB1116" s="773"/>
      <c r="HC1116" s="773"/>
      <c r="HD1116" s="773"/>
      <c r="HE1116" s="773"/>
      <c r="HF1116" s="773"/>
      <c r="HG1116" s="773"/>
      <c r="HH1116" s="773"/>
      <c r="HI1116" s="773"/>
      <c r="HJ1116" s="773"/>
      <c r="HK1116" s="773"/>
      <c r="HL1116" s="773"/>
      <c r="HM1116" s="773"/>
      <c r="HN1116" s="773"/>
      <c r="HO1116" s="773"/>
      <c r="HP1116" s="773"/>
      <c r="HQ1116" s="773"/>
      <c r="HR1116" s="773"/>
      <c r="HS1116" s="773"/>
      <c r="HT1116" s="773"/>
      <c r="HU1116" s="773"/>
      <c r="HV1116" s="773"/>
      <c r="HW1116" s="773"/>
      <c r="HX1116" s="773"/>
      <c r="HY1116" s="773"/>
      <c r="HZ1116" s="773"/>
      <c r="IA1116" s="773"/>
      <c r="IB1116" s="773"/>
      <c r="IC1116" s="773"/>
      <c r="ID1116" s="773"/>
      <c r="IE1116" s="773"/>
      <c r="IF1116" s="773"/>
      <c r="IG1116" s="773"/>
      <c r="IH1116" s="773"/>
      <c r="II1116" s="773"/>
      <c r="IJ1116" s="773"/>
      <c r="IK1116" s="773"/>
      <c r="IL1116" s="773"/>
      <c r="IM1116" s="773"/>
      <c r="IN1116" s="773"/>
      <c r="IO1116" s="773"/>
      <c r="IP1116" s="773"/>
      <c r="IQ1116" s="773"/>
      <c r="IR1116" s="773"/>
    </row>
    <row r="1117" spans="1:252" ht="27" x14ac:dyDescent="0.2">
      <c r="A1117" s="606">
        <v>186</v>
      </c>
      <c r="B1117" s="637" t="s">
        <v>2183</v>
      </c>
      <c r="C1117" s="660" t="s">
        <v>701</v>
      </c>
      <c r="D1117" s="575">
        <v>2</v>
      </c>
      <c r="E1117" s="575">
        <v>2005</v>
      </c>
      <c r="F1117" s="1074">
        <v>260.30500000000001</v>
      </c>
      <c r="G1117" s="784">
        <f t="shared" si="37"/>
        <v>260.30500000000001</v>
      </c>
      <c r="H1117" s="1075">
        <v>100</v>
      </c>
      <c r="I1117" s="784">
        <f t="shared" si="38"/>
        <v>0</v>
      </c>
      <c r="J1117" s="635"/>
      <c r="K1117" s="693"/>
      <c r="L1117" s="693"/>
      <c r="M1117" s="635"/>
      <c r="N1117" s="693"/>
      <c r="O1117" s="693"/>
      <c r="P1117" s="1841"/>
      <c r="Q1117" s="773"/>
      <c r="R1117" s="773"/>
      <c r="S1117" s="773"/>
      <c r="T1117" s="773"/>
      <c r="U1117" s="773"/>
      <c r="V1117" s="773"/>
      <c r="W1117" s="773"/>
      <c r="X1117" s="773"/>
      <c r="Y1117" s="773"/>
      <c r="Z1117" s="773"/>
      <c r="AA1117" s="773"/>
      <c r="AB1117" s="773"/>
      <c r="AC1117" s="773"/>
      <c r="AD1117" s="773"/>
      <c r="AE1117" s="773"/>
      <c r="AF1117" s="773"/>
      <c r="AG1117" s="773"/>
      <c r="AH1117" s="773"/>
      <c r="AI1117" s="773"/>
      <c r="AJ1117" s="773"/>
      <c r="AK1117" s="773"/>
      <c r="AL1117" s="773"/>
      <c r="AM1117" s="773"/>
      <c r="AN1117" s="773"/>
      <c r="AO1117" s="773"/>
      <c r="AP1117" s="773"/>
      <c r="AQ1117" s="773"/>
      <c r="AR1117" s="773"/>
      <c r="AS1117" s="773"/>
      <c r="AT1117" s="773"/>
      <c r="AU1117" s="773"/>
      <c r="AV1117" s="773"/>
      <c r="AW1117" s="773"/>
      <c r="AX1117" s="773"/>
      <c r="AY1117" s="773"/>
      <c r="AZ1117" s="773"/>
      <c r="BA1117" s="773"/>
      <c r="BB1117" s="773"/>
      <c r="BC1117" s="773"/>
      <c r="BD1117" s="773"/>
      <c r="BE1117" s="773"/>
      <c r="BF1117" s="773"/>
      <c r="BG1117" s="773"/>
      <c r="BH1117" s="773"/>
      <c r="BI1117" s="773"/>
      <c r="BJ1117" s="773"/>
      <c r="BK1117" s="773"/>
      <c r="BL1117" s="773"/>
      <c r="BM1117" s="773"/>
      <c r="BN1117" s="773"/>
      <c r="BO1117" s="773"/>
      <c r="BP1117" s="773"/>
      <c r="BQ1117" s="773"/>
      <c r="BR1117" s="773"/>
      <c r="BS1117" s="773"/>
      <c r="BT1117" s="773"/>
      <c r="BU1117" s="773"/>
      <c r="BV1117" s="773"/>
      <c r="BW1117" s="773"/>
      <c r="BX1117" s="773"/>
      <c r="BY1117" s="773"/>
      <c r="BZ1117" s="773"/>
      <c r="CA1117" s="773"/>
      <c r="CB1117" s="773"/>
      <c r="CC1117" s="773"/>
      <c r="CD1117" s="773"/>
      <c r="CE1117" s="773"/>
      <c r="CF1117" s="773"/>
      <c r="CG1117" s="773"/>
      <c r="CH1117" s="773"/>
      <c r="CI1117" s="773"/>
      <c r="CJ1117" s="773"/>
      <c r="CK1117" s="773"/>
      <c r="CL1117" s="773"/>
      <c r="CM1117" s="773"/>
      <c r="CN1117" s="773"/>
      <c r="CO1117" s="773"/>
      <c r="CP1117" s="773"/>
      <c r="CQ1117" s="773"/>
      <c r="CR1117" s="773"/>
      <c r="CS1117" s="773"/>
      <c r="CT1117" s="773"/>
      <c r="CU1117" s="773"/>
      <c r="CV1117" s="773"/>
      <c r="CW1117" s="773"/>
      <c r="CX1117" s="773"/>
      <c r="CY1117" s="773"/>
      <c r="CZ1117" s="773"/>
      <c r="DA1117" s="773"/>
      <c r="DB1117" s="773"/>
      <c r="DC1117" s="773"/>
      <c r="DD1117" s="773"/>
      <c r="DE1117" s="773"/>
      <c r="DF1117" s="773"/>
      <c r="DG1117" s="773"/>
      <c r="DH1117" s="773"/>
      <c r="DI1117" s="773"/>
      <c r="DJ1117" s="773"/>
      <c r="DK1117" s="773"/>
      <c r="DL1117" s="773"/>
      <c r="DM1117" s="773"/>
      <c r="DN1117" s="773"/>
      <c r="DO1117" s="773"/>
      <c r="DP1117" s="773"/>
      <c r="DQ1117" s="773"/>
      <c r="DR1117" s="773"/>
      <c r="DS1117" s="773"/>
      <c r="DT1117" s="773"/>
      <c r="DU1117" s="773"/>
      <c r="DV1117" s="773"/>
      <c r="DW1117" s="773"/>
      <c r="DX1117" s="773"/>
      <c r="DY1117" s="773"/>
      <c r="DZ1117" s="773"/>
      <c r="EA1117" s="773"/>
      <c r="EB1117" s="773"/>
      <c r="EC1117" s="773"/>
      <c r="ED1117" s="773"/>
      <c r="EE1117" s="773"/>
      <c r="EF1117" s="773"/>
      <c r="EG1117" s="773"/>
      <c r="EH1117" s="773"/>
      <c r="EI1117" s="773"/>
      <c r="EJ1117" s="773"/>
      <c r="EK1117" s="773"/>
      <c r="EL1117" s="773"/>
      <c r="EM1117" s="773"/>
      <c r="EN1117" s="773"/>
      <c r="EO1117" s="773"/>
      <c r="EP1117" s="773"/>
      <c r="EQ1117" s="773"/>
      <c r="ER1117" s="773"/>
      <c r="ES1117" s="773"/>
      <c r="ET1117" s="773"/>
      <c r="EU1117" s="773"/>
      <c r="EV1117" s="773"/>
      <c r="EW1117" s="773"/>
      <c r="EX1117" s="773"/>
      <c r="EY1117" s="773"/>
      <c r="EZ1117" s="773"/>
      <c r="FA1117" s="773"/>
      <c r="FB1117" s="773"/>
      <c r="FC1117" s="773"/>
      <c r="FD1117" s="773"/>
      <c r="FE1117" s="773"/>
      <c r="FF1117" s="773"/>
      <c r="FG1117" s="773"/>
      <c r="FH1117" s="773"/>
      <c r="FI1117" s="773"/>
      <c r="FJ1117" s="773"/>
      <c r="FK1117" s="773"/>
      <c r="FL1117" s="773"/>
      <c r="FM1117" s="773"/>
      <c r="FN1117" s="773"/>
      <c r="FO1117" s="773"/>
      <c r="FP1117" s="773"/>
      <c r="FQ1117" s="773"/>
      <c r="FR1117" s="773"/>
      <c r="FS1117" s="773"/>
      <c r="FT1117" s="773"/>
      <c r="FU1117" s="773"/>
      <c r="FV1117" s="773"/>
      <c r="FW1117" s="773"/>
      <c r="FX1117" s="773"/>
      <c r="FY1117" s="773"/>
      <c r="FZ1117" s="773"/>
      <c r="GA1117" s="773"/>
      <c r="GB1117" s="773"/>
      <c r="GC1117" s="773"/>
      <c r="GD1117" s="773"/>
      <c r="GE1117" s="773"/>
      <c r="GF1117" s="773"/>
      <c r="GG1117" s="773"/>
      <c r="GH1117" s="773"/>
      <c r="GI1117" s="773"/>
      <c r="GJ1117" s="773"/>
      <c r="GK1117" s="773"/>
      <c r="GL1117" s="773"/>
      <c r="GM1117" s="773"/>
      <c r="GN1117" s="773"/>
      <c r="GO1117" s="773"/>
      <c r="GP1117" s="773"/>
      <c r="GQ1117" s="773"/>
      <c r="GR1117" s="773"/>
      <c r="GS1117" s="773"/>
      <c r="GT1117" s="773"/>
      <c r="GU1117" s="773"/>
      <c r="GV1117" s="773"/>
      <c r="GW1117" s="773"/>
      <c r="GX1117" s="773"/>
      <c r="GY1117" s="773"/>
      <c r="GZ1117" s="773"/>
      <c r="HA1117" s="773"/>
      <c r="HB1117" s="773"/>
      <c r="HC1117" s="773"/>
      <c r="HD1117" s="773"/>
      <c r="HE1117" s="773"/>
      <c r="HF1117" s="773"/>
      <c r="HG1117" s="773"/>
      <c r="HH1117" s="773"/>
      <c r="HI1117" s="773"/>
      <c r="HJ1117" s="773"/>
      <c r="HK1117" s="773"/>
      <c r="HL1117" s="773"/>
      <c r="HM1117" s="773"/>
      <c r="HN1117" s="773"/>
      <c r="HO1117" s="773"/>
      <c r="HP1117" s="773"/>
      <c r="HQ1117" s="773"/>
      <c r="HR1117" s="773"/>
      <c r="HS1117" s="773"/>
      <c r="HT1117" s="773"/>
      <c r="HU1117" s="773"/>
      <c r="HV1117" s="773"/>
      <c r="HW1117" s="773"/>
      <c r="HX1117" s="773"/>
      <c r="HY1117" s="773"/>
      <c r="HZ1117" s="773"/>
      <c r="IA1117" s="773"/>
      <c r="IB1117" s="773"/>
      <c r="IC1117" s="773"/>
      <c r="ID1117" s="773"/>
      <c r="IE1117" s="773"/>
      <c r="IF1117" s="773"/>
      <c r="IG1117" s="773"/>
      <c r="IH1117" s="773"/>
      <c r="II1117" s="773"/>
      <c r="IJ1117" s="773"/>
      <c r="IK1117" s="773"/>
      <c r="IL1117" s="773"/>
      <c r="IM1117" s="773"/>
      <c r="IN1117" s="773"/>
      <c r="IO1117" s="773"/>
      <c r="IP1117" s="773"/>
      <c r="IQ1117" s="773"/>
      <c r="IR1117" s="773"/>
    </row>
    <row r="1118" spans="1:252" ht="27" x14ac:dyDescent="0.2">
      <c r="A1118" s="606">
        <v>187</v>
      </c>
      <c r="B1118" s="637" t="s">
        <v>2184</v>
      </c>
      <c r="C1118" s="660" t="s">
        <v>701</v>
      </c>
      <c r="D1118" s="575">
        <v>5</v>
      </c>
      <c r="E1118" s="575">
        <v>2005</v>
      </c>
      <c r="F1118" s="1074">
        <v>836.69399999999996</v>
      </c>
      <c r="G1118" s="784">
        <f t="shared" si="37"/>
        <v>836.69399999999996</v>
      </c>
      <c r="H1118" s="1075">
        <v>100</v>
      </c>
      <c r="I1118" s="784">
        <f t="shared" si="38"/>
        <v>0</v>
      </c>
      <c r="J1118" s="635"/>
      <c r="K1118" s="693"/>
      <c r="L1118" s="693"/>
      <c r="M1118" s="635"/>
      <c r="N1118" s="693"/>
      <c r="O1118" s="693"/>
      <c r="P1118" s="1841"/>
      <c r="Q1118" s="773"/>
      <c r="R1118" s="773"/>
      <c r="S1118" s="773"/>
      <c r="T1118" s="773"/>
      <c r="U1118" s="773"/>
      <c r="V1118" s="773"/>
      <c r="W1118" s="773"/>
      <c r="X1118" s="773"/>
      <c r="Y1118" s="773"/>
      <c r="Z1118" s="773"/>
      <c r="AA1118" s="773"/>
      <c r="AB1118" s="773"/>
      <c r="AC1118" s="773"/>
      <c r="AD1118" s="773"/>
      <c r="AE1118" s="773"/>
      <c r="AF1118" s="773"/>
      <c r="AG1118" s="773"/>
      <c r="AH1118" s="773"/>
      <c r="AI1118" s="773"/>
      <c r="AJ1118" s="773"/>
      <c r="AK1118" s="773"/>
      <c r="AL1118" s="773"/>
      <c r="AM1118" s="773"/>
      <c r="AN1118" s="773"/>
      <c r="AO1118" s="773"/>
      <c r="AP1118" s="773"/>
      <c r="AQ1118" s="773"/>
      <c r="AR1118" s="773"/>
      <c r="AS1118" s="773"/>
      <c r="AT1118" s="773"/>
      <c r="AU1118" s="773"/>
      <c r="AV1118" s="773"/>
      <c r="AW1118" s="773"/>
      <c r="AX1118" s="773"/>
      <c r="AY1118" s="773"/>
      <c r="AZ1118" s="773"/>
      <c r="BA1118" s="773"/>
      <c r="BB1118" s="773"/>
      <c r="BC1118" s="773"/>
      <c r="BD1118" s="773"/>
      <c r="BE1118" s="773"/>
      <c r="BF1118" s="773"/>
      <c r="BG1118" s="773"/>
      <c r="BH1118" s="773"/>
      <c r="BI1118" s="773"/>
      <c r="BJ1118" s="773"/>
      <c r="BK1118" s="773"/>
      <c r="BL1118" s="773"/>
      <c r="BM1118" s="773"/>
      <c r="BN1118" s="773"/>
      <c r="BO1118" s="773"/>
      <c r="BP1118" s="773"/>
      <c r="BQ1118" s="773"/>
      <c r="BR1118" s="773"/>
      <c r="BS1118" s="773"/>
      <c r="BT1118" s="773"/>
      <c r="BU1118" s="773"/>
      <c r="BV1118" s="773"/>
      <c r="BW1118" s="773"/>
      <c r="BX1118" s="773"/>
      <c r="BY1118" s="773"/>
      <c r="BZ1118" s="773"/>
      <c r="CA1118" s="773"/>
      <c r="CB1118" s="773"/>
      <c r="CC1118" s="773"/>
      <c r="CD1118" s="773"/>
      <c r="CE1118" s="773"/>
      <c r="CF1118" s="773"/>
      <c r="CG1118" s="773"/>
      <c r="CH1118" s="773"/>
      <c r="CI1118" s="773"/>
      <c r="CJ1118" s="773"/>
      <c r="CK1118" s="773"/>
      <c r="CL1118" s="773"/>
      <c r="CM1118" s="773"/>
      <c r="CN1118" s="773"/>
      <c r="CO1118" s="773"/>
      <c r="CP1118" s="773"/>
      <c r="CQ1118" s="773"/>
      <c r="CR1118" s="773"/>
      <c r="CS1118" s="773"/>
      <c r="CT1118" s="773"/>
      <c r="CU1118" s="773"/>
      <c r="CV1118" s="773"/>
      <c r="CW1118" s="773"/>
      <c r="CX1118" s="773"/>
      <c r="CY1118" s="773"/>
      <c r="CZ1118" s="773"/>
      <c r="DA1118" s="773"/>
      <c r="DB1118" s="773"/>
      <c r="DC1118" s="773"/>
      <c r="DD1118" s="773"/>
      <c r="DE1118" s="773"/>
      <c r="DF1118" s="773"/>
      <c r="DG1118" s="773"/>
      <c r="DH1118" s="773"/>
      <c r="DI1118" s="773"/>
      <c r="DJ1118" s="773"/>
      <c r="DK1118" s="773"/>
      <c r="DL1118" s="773"/>
      <c r="DM1118" s="773"/>
      <c r="DN1118" s="773"/>
      <c r="DO1118" s="773"/>
      <c r="DP1118" s="773"/>
      <c r="DQ1118" s="773"/>
      <c r="DR1118" s="773"/>
      <c r="DS1118" s="773"/>
      <c r="DT1118" s="773"/>
      <c r="DU1118" s="773"/>
      <c r="DV1118" s="773"/>
      <c r="DW1118" s="773"/>
      <c r="DX1118" s="773"/>
      <c r="DY1118" s="773"/>
      <c r="DZ1118" s="773"/>
      <c r="EA1118" s="773"/>
      <c r="EB1118" s="773"/>
      <c r="EC1118" s="773"/>
      <c r="ED1118" s="773"/>
      <c r="EE1118" s="773"/>
      <c r="EF1118" s="773"/>
      <c r="EG1118" s="773"/>
      <c r="EH1118" s="773"/>
      <c r="EI1118" s="773"/>
      <c r="EJ1118" s="773"/>
      <c r="EK1118" s="773"/>
      <c r="EL1118" s="773"/>
      <c r="EM1118" s="773"/>
      <c r="EN1118" s="773"/>
      <c r="EO1118" s="773"/>
      <c r="EP1118" s="773"/>
      <c r="EQ1118" s="773"/>
      <c r="ER1118" s="773"/>
      <c r="ES1118" s="773"/>
      <c r="ET1118" s="773"/>
      <c r="EU1118" s="773"/>
      <c r="EV1118" s="773"/>
      <c r="EW1118" s="773"/>
      <c r="EX1118" s="773"/>
      <c r="EY1118" s="773"/>
      <c r="EZ1118" s="773"/>
      <c r="FA1118" s="773"/>
      <c r="FB1118" s="773"/>
      <c r="FC1118" s="773"/>
      <c r="FD1118" s="773"/>
      <c r="FE1118" s="773"/>
      <c r="FF1118" s="773"/>
      <c r="FG1118" s="773"/>
      <c r="FH1118" s="773"/>
      <c r="FI1118" s="773"/>
      <c r="FJ1118" s="773"/>
      <c r="FK1118" s="773"/>
      <c r="FL1118" s="773"/>
      <c r="FM1118" s="773"/>
      <c r="FN1118" s="773"/>
      <c r="FO1118" s="773"/>
      <c r="FP1118" s="773"/>
      <c r="FQ1118" s="773"/>
      <c r="FR1118" s="773"/>
      <c r="FS1118" s="773"/>
      <c r="FT1118" s="773"/>
      <c r="FU1118" s="773"/>
      <c r="FV1118" s="773"/>
      <c r="FW1118" s="773"/>
      <c r="FX1118" s="773"/>
      <c r="FY1118" s="773"/>
      <c r="FZ1118" s="773"/>
      <c r="GA1118" s="773"/>
      <c r="GB1118" s="773"/>
      <c r="GC1118" s="773"/>
      <c r="GD1118" s="773"/>
      <c r="GE1118" s="773"/>
      <c r="GF1118" s="773"/>
      <c r="GG1118" s="773"/>
      <c r="GH1118" s="773"/>
      <c r="GI1118" s="773"/>
      <c r="GJ1118" s="773"/>
      <c r="GK1118" s="773"/>
      <c r="GL1118" s="773"/>
      <c r="GM1118" s="773"/>
      <c r="GN1118" s="773"/>
      <c r="GO1118" s="773"/>
      <c r="GP1118" s="773"/>
      <c r="GQ1118" s="773"/>
      <c r="GR1118" s="773"/>
      <c r="GS1118" s="773"/>
      <c r="GT1118" s="773"/>
      <c r="GU1118" s="773"/>
      <c r="GV1118" s="773"/>
      <c r="GW1118" s="773"/>
      <c r="GX1118" s="773"/>
      <c r="GY1118" s="773"/>
      <c r="GZ1118" s="773"/>
      <c r="HA1118" s="773"/>
      <c r="HB1118" s="773"/>
      <c r="HC1118" s="773"/>
      <c r="HD1118" s="773"/>
      <c r="HE1118" s="773"/>
      <c r="HF1118" s="773"/>
      <c r="HG1118" s="773"/>
      <c r="HH1118" s="773"/>
      <c r="HI1118" s="773"/>
      <c r="HJ1118" s="773"/>
      <c r="HK1118" s="773"/>
      <c r="HL1118" s="773"/>
      <c r="HM1118" s="773"/>
      <c r="HN1118" s="773"/>
      <c r="HO1118" s="773"/>
      <c r="HP1118" s="773"/>
      <c r="HQ1118" s="773"/>
      <c r="HR1118" s="773"/>
      <c r="HS1118" s="773"/>
      <c r="HT1118" s="773"/>
      <c r="HU1118" s="773"/>
      <c r="HV1118" s="773"/>
      <c r="HW1118" s="773"/>
      <c r="HX1118" s="773"/>
      <c r="HY1118" s="773"/>
      <c r="HZ1118" s="773"/>
      <c r="IA1118" s="773"/>
      <c r="IB1118" s="773"/>
      <c r="IC1118" s="773"/>
      <c r="ID1118" s="773"/>
      <c r="IE1118" s="773"/>
      <c r="IF1118" s="773"/>
      <c r="IG1118" s="773"/>
      <c r="IH1118" s="773"/>
      <c r="II1118" s="773"/>
      <c r="IJ1118" s="773"/>
      <c r="IK1118" s="773"/>
      <c r="IL1118" s="773"/>
      <c r="IM1118" s="773"/>
      <c r="IN1118" s="773"/>
      <c r="IO1118" s="773"/>
      <c r="IP1118" s="773"/>
      <c r="IQ1118" s="773"/>
      <c r="IR1118" s="773"/>
    </row>
    <row r="1119" spans="1:252" ht="27" x14ac:dyDescent="0.2">
      <c r="A1119" s="606">
        <v>188</v>
      </c>
      <c r="B1119" s="637" t="s">
        <v>2185</v>
      </c>
      <c r="C1119" s="660" t="s">
        <v>701</v>
      </c>
      <c r="D1119" s="575">
        <v>8</v>
      </c>
      <c r="E1119" s="575">
        <v>2005</v>
      </c>
      <c r="F1119" s="1074">
        <v>1747.761</v>
      </c>
      <c r="G1119" s="784">
        <f t="shared" si="37"/>
        <v>1747.761</v>
      </c>
      <c r="H1119" s="1075">
        <v>100</v>
      </c>
      <c r="I1119" s="784">
        <f t="shared" si="38"/>
        <v>0</v>
      </c>
      <c r="J1119" s="635"/>
      <c r="K1119" s="693"/>
      <c r="L1119" s="693"/>
      <c r="M1119" s="635"/>
      <c r="N1119" s="693"/>
      <c r="O1119" s="693"/>
      <c r="P1119" s="1841"/>
      <c r="Q1119" s="773"/>
      <c r="R1119" s="773"/>
      <c r="S1119" s="773"/>
      <c r="T1119" s="773"/>
      <c r="U1119" s="773"/>
      <c r="V1119" s="773"/>
      <c r="W1119" s="773"/>
      <c r="X1119" s="773"/>
      <c r="Y1119" s="773"/>
      <c r="Z1119" s="773"/>
      <c r="AA1119" s="773"/>
      <c r="AB1119" s="773"/>
      <c r="AC1119" s="773"/>
      <c r="AD1119" s="773"/>
      <c r="AE1119" s="773"/>
      <c r="AF1119" s="773"/>
      <c r="AG1119" s="773"/>
      <c r="AH1119" s="773"/>
      <c r="AI1119" s="773"/>
      <c r="AJ1119" s="773"/>
      <c r="AK1119" s="773"/>
      <c r="AL1119" s="773"/>
      <c r="AM1119" s="773"/>
      <c r="AN1119" s="773"/>
      <c r="AO1119" s="773"/>
      <c r="AP1119" s="773"/>
      <c r="AQ1119" s="773"/>
      <c r="AR1119" s="773"/>
      <c r="AS1119" s="773"/>
      <c r="AT1119" s="773"/>
      <c r="AU1119" s="773"/>
      <c r="AV1119" s="773"/>
      <c r="AW1119" s="773"/>
      <c r="AX1119" s="773"/>
      <c r="AY1119" s="773"/>
      <c r="AZ1119" s="773"/>
      <c r="BA1119" s="773"/>
      <c r="BB1119" s="773"/>
      <c r="BC1119" s="773"/>
      <c r="BD1119" s="773"/>
      <c r="BE1119" s="773"/>
      <c r="BF1119" s="773"/>
      <c r="BG1119" s="773"/>
      <c r="BH1119" s="773"/>
      <c r="BI1119" s="773"/>
      <c r="BJ1119" s="773"/>
      <c r="BK1119" s="773"/>
      <c r="BL1119" s="773"/>
      <c r="BM1119" s="773"/>
      <c r="BN1119" s="773"/>
      <c r="BO1119" s="773"/>
      <c r="BP1119" s="773"/>
      <c r="BQ1119" s="773"/>
      <c r="BR1119" s="773"/>
      <c r="BS1119" s="773"/>
      <c r="BT1119" s="773"/>
      <c r="BU1119" s="773"/>
      <c r="BV1119" s="773"/>
      <c r="BW1119" s="773"/>
      <c r="BX1119" s="773"/>
      <c r="BY1119" s="773"/>
      <c r="BZ1119" s="773"/>
      <c r="CA1119" s="773"/>
      <c r="CB1119" s="773"/>
      <c r="CC1119" s="773"/>
      <c r="CD1119" s="773"/>
      <c r="CE1119" s="773"/>
      <c r="CF1119" s="773"/>
      <c r="CG1119" s="773"/>
      <c r="CH1119" s="773"/>
      <c r="CI1119" s="773"/>
      <c r="CJ1119" s="773"/>
      <c r="CK1119" s="773"/>
      <c r="CL1119" s="773"/>
      <c r="CM1119" s="773"/>
      <c r="CN1119" s="773"/>
      <c r="CO1119" s="773"/>
      <c r="CP1119" s="773"/>
      <c r="CQ1119" s="773"/>
      <c r="CR1119" s="773"/>
      <c r="CS1119" s="773"/>
      <c r="CT1119" s="773"/>
      <c r="CU1119" s="773"/>
      <c r="CV1119" s="773"/>
      <c r="CW1119" s="773"/>
      <c r="CX1119" s="773"/>
      <c r="CY1119" s="773"/>
      <c r="CZ1119" s="773"/>
      <c r="DA1119" s="773"/>
      <c r="DB1119" s="773"/>
      <c r="DC1119" s="773"/>
      <c r="DD1119" s="773"/>
      <c r="DE1119" s="773"/>
      <c r="DF1119" s="773"/>
      <c r="DG1119" s="773"/>
      <c r="DH1119" s="773"/>
      <c r="DI1119" s="773"/>
      <c r="DJ1119" s="773"/>
      <c r="DK1119" s="773"/>
      <c r="DL1119" s="773"/>
      <c r="DM1119" s="773"/>
      <c r="DN1119" s="773"/>
      <c r="DO1119" s="773"/>
      <c r="DP1119" s="773"/>
      <c r="DQ1119" s="773"/>
      <c r="DR1119" s="773"/>
      <c r="DS1119" s="773"/>
      <c r="DT1119" s="773"/>
      <c r="DU1119" s="773"/>
      <c r="DV1119" s="773"/>
      <c r="DW1119" s="773"/>
      <c r="DX1119" s="773"/>
      <c r="DY1119" s="773"/>
      <c r="DZ1119" s="773"/>
      <c r="EA1119" s="773"/>
      <c r="EB1119" s="773"/>
      <c r="EC1119" s="773"/>
      <c r="ED1119" s="773"/>
      <c r="EE1119" s="773"/>
      <c r="EF1119" s="773"/>
      <c r="EG1119" s="773"/>
      <c r="EH1119" s="773"/>
      <c r="EI1119" s="773"/>
      <c r="EJ1119" s="773"/>
      <c r="EK1119" s="773"/>
      <c r="EL1119" s="773"/>
      <c r="EM1119" s="773"/>
      <c r="EN1119" s="773"/>
      <c r="EO1119" s="773"/>
      <c r="EP1119" s="773"/>
      <c r="EQ1119" s="773"/>
      <c r="ER1119" s="773"/>
      <c r="ES1119" s="773"/>
      <c r="ET1119" s="773"/>
      <c r="EU1119" s="773"/>
      <c r="EV1119" s="773"/>
      <c r="EW1119" s="773"/>
      <c r="EX1119" s="773"/>
      <c r="EY1119" s="773"/>
      <c r="EZ1119" s="773"/>
      <c r="FA1119" s="773"/>
      <c r="FB1119" s="773"/>
      <c r="FC1119" s="773"/>
      <c r="FD1119" s="773"/>
      <c r="FE1119" s="773"/>
      <c r="FF1119" s="773"/>
      <c r="FG1119" s="773"/>
      <c r="FH1119" s="773"/>
      <c r="FI1119" s="773"/>
      <c r="FJ1119" s="773"/>
      <c r="FK1119" s="773"/>
      <c r="FL1119" s="773"/>
      <c r="FM1119" s="773"/>
      <c r="FN1119" s="773"/>
      <c r="FO1119" s="773"/>
      <c r="FP1119" s="773"/>
      <c r="FQ1119" s="773"/>
      <c r="FR1119" s="773"/>
      <c r="FS1119" s="773"/>
      <c r="FT1119" s="773"/>
      <c r="FU1119" s="773"/>
      <c r="FV1119" s="773"/>
      <c r="FW1119" s="773"/>
      <c r="FX1119" s="773"/>
      <c r="FY1119" s="773"/>
      <c r="FZ1119" s="773"/>
      <c r="GA1119" s="773"/>
      <c r="GB1119" s="773"/>
      <c r="GC1119" s="773"/>
      <c r="GD1119" s="773"/>
      <c r="GE1119" s="773"/>
      <c r="GF1119" s="773"/>
      <c r="GG1119" s="773"/>
      <c r="GH1119" s="773"/>
      <c r="GI1119" s="773"/>
      <c r="GJ1119" s="773"/>
      <c r="GK1119" s="773"/>
      <c r="GL1119" s="773"/>
      <c r="GM1119" s="773"/>
      <c r="GN1119" s="773"/>
      <c r="GO1119" s="773"/>
      <c r="GP1119" s="773"/>
      <c r="GQ1119" s="773"/>
      <c r="GR1119" s="773"/>
      <c r="GS1119" s="773"/>
      <c r="GT1119" s="773"/>
      <c r="GU1119" s="773"/>
      <c r="GV1119" s="773"/>
      <c r="GW1119" s="773"/>
      <c r="GX1119" s="773"/>
      <c r="GY1119" s="773"/>
      <c r="GZ1119" s="773"/>
      <c r="HA1119" s="773"/>
      <c r="HB1119" s="773"/>
      <c r="HC1119" s="773"/>
      <c r="HD1119" s="773"/>
      <c r="HE1119" s="773"/>
      <c r="HF1119" s="773"/>
      <c r="HG1119" s="773"/>
      <c r="HH1119" s="773"/>
      <c r="HI1119" s="773"/>
      <c r="HJ1119" s="773"/>
      <c r="HK1119" s="773"/>
      <c r="HL1119" s="773"/>
      <c r="HM1119" s="773"/>
      <c r="HN1119" s="773"/>
      <c r="HO1119" s="773"/>
      <c r="HP1119" s="773"/>
      <c r="HQ1119" s="773"/>
      <c r="HR1119" s="773"/>
      <c r="HS1119" s="773"/>
      <c r="HT1119" s="773"/>
      <c r="HU1119" s="773"/>
      <c r="HV1119" s="773"/>
      <c r="HW1119" s="773"/>
      <c r="HX1119" s="773"/>
      <c r="HY1119" s="773"/>
      <c r="HZ1119" s="773"/>
      <c r="IA1119" s="773"/>
      <c r="IB1119" s="773"/>
      <c r="IC1119" s="773"/>
      <c r="ID1119" s="773"/>
      <c r="IE1119" s="773"/>
      <c r="IF1119" s="773"/>
      <c r="IG1119" s="773"/>
      <c r="IH1119" s="773"/>
      <c r="II1119" s="773"/>
      <c r="IJ1119" s="773"/>
      <c r="IK1119" s="773"/>
      <c r="IL1119" s="773"/>
      <c r="IM1119" s="773"/>
      <c r="IN1119" s="773"/>
      <c r="IO1119" s="773"/>
      <c r="IP1119" s="773"/>
      <c r="IQ1119" s="773"/>
      <c r="IR1119" s="773"/>
    </row>
    <row r="1120" spans="1:252" ht="13.5" x14ac:dyDescent="0.2">
      <c r="A1120" s="606">
        <v>189</v>
      </c>
      <c r="B1120" s="637" t="s">
        <v>2186</v>
      </c>
      <c r="C1120" s="660" t="s">
        <v>701</v>
      </c>
      <c r="D1120" s="575">
        <v>2</v>
      </c>
      <c r="E1120" s="575">
        <v>2005</v>
      </c>
      <c r="F1120" s="1074">
        <v>436.94</v>
      </c>
      <c r="G1120" s="784">
        <f t="shared" si="37"/>
        <v>436.94</v>
      </c>
      <c r="H1120" s="1075">
        <v>100</v>
      </c>
      <c r="I1120" s="784">
        <f t="shared" si="38"/>
        <v>0</v>
      </c>
      <c r="J1120" s="635"/>
      <c r="K1120" s="693"/>
      <c r="L1120" s="693"/>
      <c r="M1120" s="635"/>
      <c r="N1120" s="693"/>
      <c r="O1120" s="693"/>
      <c r="P1120" s="1841"/>
      <c r="Q1120" s="773"/>
      <c r="R1120" s="773"/>
      <c r="S1120" s="773"/>
      <c r="T1120" s="773"/>
      <c r="U1120" s="773"/>
      <c r="V1120" s="773"/>
      <c r="W1120" s="773"/>
      <c r="X1120" s="773"/>
      <c r="Y1120" s="773"/>
      <c r="Z1120" s="773"/>
      <c r="AA1120" s="773"/>
      <c r="AB1120" s="773"/>
      <c r="AC1120" s="773"/>
      <c r="AD1120" s="773"/>
      <c r="AE1120" s="773"/>
      <c r="AF1120" s="773"/>
      <c r="AG1120" s="773"/>
      <c r="AH1120" s="773"/>
      <c r="AI1120" s="773"/>
      <c r="AJ1120" s="773"/>
      <c r="AK1120" s="773"/>
      <c r="AL1120" s="773"/>
      <c r="AM1120" s="773"/>
      <c r="AN1120" s="773"/>
      <c r="AO1120" s="773"/>
      <c r="AP1120" s="773"/>
      <c r="AQ1120" s="773"/>
      <c r="AR1120" s="773"/>
      <c r="AS1120" s="773"/>
      <c r="AT1120" s="773"/>
      <c r="AU1120" s="773"/>
      <c r="AV1120" s="773"/>
      <c r="AW1120" s="773"/>
      <c r="AX1120" s="773"/>
      <c r="AY1120" s="773"/>
      <c r="AZ1120" s="773"/>
      <c r="BA1120" s="773"/>
      <c r="BB1120" s="773"/>
      <c r="BC1120" s="773"/>
      <c r="BD1120" s="773"/>
      <c r="BE1120" s="773"/>
      <c r="BF1120" s="773"/>
      <c r="BG1120" s="773"/>
      <c r="BH1120" s="773"/>
      <c r="BI1120" s="773"/>
      <c r="BJ1120" s="773"/>
      <c r="BK1120" s="773"/>
      <c r="BL1120" s="773"/>
      <c r="BM1120" s="773"/>
      <c r="BN1120" s="773"/>
      <c r="BO1120" s="773"/>
      <c r="BP1120" s="773"/>
      <c r="BQ1120" s="773"/>
      <c r="BR1120" s="773"/>
      <c r="BS1120" s="773"/>
      <c r="BT1120" s="773"/>
      <c r="BU1120" s="773"/>
      <c r="BV1120" s="773"/>
      <c r="BW1120" s="773"/>
      <c r="BX1120" s="773"/>
      <c r="BY1120" s="773"/>
      <c r="BZ1120" s="773"/>
      <c r="CA1120" s="773"/>
      <c r="CB1120" s="773"/>
      <c r="CC1120" s="773"/>
      <c r="CD1120" s="773"/>
      <c r="CE1120" s="773"/>
      <c r="CF1120" s="773"/>
      <c r="CG1120" s="773"/>
      <c r="CH1120" s="773"/>
      <c r="CI1120" s="773"/>
      <c r="CJ1120" s="773"/>
      <c r="CK1120" s="773"/>
      <c r="CL1120" s="773"/>
      <c r="CM1120" s="773"/>
      <c r="CN1120" s="773"/>
      <c r="CO1120" s="773"/>
      <c r="CP1120" s="773"/>
      <c r="CQ1120" s="773"/>
      <c r="CR1120" s="773"/>
      <c r="CS1120" s="773"/>
      <c r="CT1120" s="773"/>
      <c r="CU1120" s="773"/>
      <c r="CV1120" s="773"/>
      <c r="CW1120" s="773"/>
      <c r="CX1120" s="773"/>
      <c r="CY1120" s="773"/>
      <c r="CZ1120" s="773"/>
      <c r="DA1120" s="773"/>
      <c r="DB1120" s="773"/>
      <c r="DC1120" s="773"/>
      <c r="DD1120" s="773"/>
      <c r="DE1120" s="773"/>
      <c r="DF1120" s="773"/>
      <c r="DG1120" s="773"/>
      <c r="DH1120" s="773"/>
      <c r="DI1120" s="773"/>
      <c r="DJ1120" s="773"/>
      <c r="DK1120" s="773"/>
      <c r="DL1120" s="773"/>
      <c r="DM1120" s="773"/>
      <c r="DN1120" s="773"/>
      <c r="DO1120" s="773"/>
      <c r="DP1120" s="773"/>
      <c r="DQ1120" s="773"/>
      <c r="DR1120" s="773"/>
      <c r="DS1120" s="773"/>
      <c r="DT1120" s="773"/>
      <c r="DU1120" s="773"/>
      <c r="DV1120" s="773"/>
      <c r="DW1120" s="773"/>
      <c r="DX1120" s="773"/>
      <c r="DY1120" s="773"/>
      <c r="DZ1120" s="773"/>
      <c r="EA1120" s="773"/>
      <c r="EB1120" s="773"/>
      <c r="EC1120" s="773"/>
      <c r="ED1120" s="773"/>
      <c r="EE1120" s="773"/>
      <c r="EF1120" s="773"/>
      <c r="EG1120" s="773"/>
      <c r="EH1120" s="773"/>
      <c r="EI1120" s="773"/>
      <c r="EJ1120" s="773"/>
      <c r="EK1120" s="773"/>
      <c r="EL1120" s="773"/>
      <c r="EM1120" s="773"/>
      <c r="EN1120" s="773"/>
      <c r="EO1120" s="773"/>
      <c r="EP1120" s="773"/>
      <c r="EQ1120" s="773"/>
      <c r="ER1120" s="773"/>
      <c r="ES1120" s="773"/>
      <c r="ET1120" s="773"/>
      <c r="EU1120" s="773"/>
      <c r="EV1120" s="773"/>
      <c r="EW1120" s="773"/>
      <c r="EX1120" s="773"/>
      <c r="EY1120" s="773"/>
      <c r="EZ1120" s="773"/>
      <c r="FA1120" s="773"/>
      <c r="FB1120" s="773"/>
      <c r="FC1120" s="773"/>
      <c r="FD1120" s="773"/>
      <c r="FE1120" s="773"/>
      <c r="FF1120" s="773"/>
      <c r="FG1120" s="773"/>
      <c r="FH1120" s="773"/>
      <c r="FI1120" s="773"/>
      <c r="FJ1120" s="773"/>
      <c r="FK1120" s="773"/>
      <c r="FL1120" s="773"/>
      <c r="FM1120" s="773"/>
      <c r="FN1120" s="773"/>
      <c r="FO1120" s="773"/>
      <c r="FP1120" s="773"/>
      <c r="FQ1120" s="773"/>
      <c r="FR1120" s="773"/>
      <c r="FS1120" s="773"/>
      <c r="FT1120" s="773"/>
      <c r="FU1120" s="773"/>
      <c r="FV1120" s="773"/>
      <c r="FW1120" s="773"/>
      <c r="FX1120" s="773"/>
      <c r="FY1120" s="773"/>
      <c r="FZ1120" s="773"/>
      <c r="GA1120" s="773"/>
      <c r="GB1120" s="773"/>
      <c r="GC1120" s="773"/>
      <c r="GD1120" s="773"/>
      <c r="GE1120" s="773"/>
      <c r="GF1120" s="773"/>
      <c r="GG1120" s="773"/>
      <c r="GH1120" s="773"/>
      <c r="GI1120" s="773"/>
      <c r="GJ1120" s="773"/>
      <c r="GK1120" s="773"/>
      <c r="GL1120" s="773"/>
      <c r="GM1120" s="773"/>
      <c r="GN1120" s="773"/>
      <c r="GO1120" s="773"/>
      <c r="GP1120" s="773"/>
      <c r="GQ1120" s="773"/>
      <c r="GR1120" s="773"/>
      <c r="GS1120" s="773"/>
      <c r="GT1120" s="773"/>
      <c r="GU1120" s="773"/>
      <c r="GV1120" s="773"/>
      <c r="GW1120" s="773"/>
      <c r="GX1120" s="773"/>
      <c r="GY1120" s="773"/>
      <c r="GZ1120" s="773"/>
      <c r="HA1120" s="773"/>
      <c r="HB1120" s="773"/>
      <c r="HC1120" s="773"/>
      <c r="HD1120" s="773"/>
      <c r="HE1120" s="773"/>
      <c r="HF1120" s="773"/>
      <c r="HG1120" s="773"/>
      <c r="HH1120" s="773"/>
      <c r="HI1120" s="773"/>
      <c r="HJ1120" s="773"/>
      <c r="HK1120" s="773"/>
      <c r="HL1120" s="773"/>
      <c r="HM1120" s="773"/>
      <c r="HN1120" s="773"/>
      <c r="HO1120" s="773"/>
      <c r="HP1120" s="773"/>
      <c r="HQ1120" s="773"/>
      <c r="HR1120" s="773"/>
      <c r="HS1120" s="773"/>
      <c r="HT1120" s="773"/>
      <c r="HU1120" s="773"/>
      <c r="HV1120" s="773"/>
      <c r="HW1120" s="773"/>
      <c r="HX1120" s="773"/>
      <c r="HY1120" s="773"/>
      <c r="HZ1120" s="773"/>
      <c r="IA1120" s="773"/>
      <c r="IB1120" s="773"/>
      <c r="IC1120" s="773"/>
      <c r="ID1120" s="773"/>
      <c r="IE1120" s="773"/>
      <c r="IF1120" s="773"/>
      <c r="IG1120" s="773"/>
      <c r="IH1120" s="773"/>
      <c r="II1120" s="773"/>
      <c r="IJ1120" s="773"/>
      <c r="IK1120" s="773"/>
      <c r="IL1120" s="773"/>
      <c r="IM1120" s="773"/>
      <c r="IN1120" s="773"/>
      <c r="IO1120" s="773"/>
      <c r="IP1120" s="773"/>
      <c r="IQ1120" s="773"/>
      <c r="IR1120" s="773"/>
    </row>
    <row r="1121" spans="1:252" ht="13.5" x14ac:dyDescent="0.2">
      <c r="A1121" s="606">
        <v>190</v>
      </c>
      <c r="B1121" s="637" t="s">
        <v>2187</v>
      </c>
      <c r="C1121" s="660" t="s">
        <v>701</v>
      </c>
      <c r="D1121" s="575">
        <v>1</v>
      </c>
      <c r="E1121" s="575">
        <v>2012</v>
      </c>
      <c r="F1121" s="1074">
        <v>156</v>
      </c>
      <c r="G1121" s="784">
        <f t="shared" si="37"/>
        <v>156</v>
      </c>
      <c r="H1121" s="1075">
        <v>100</v>
      </c>
      <c r="I1121" s="784">
        <f t="shared" si="38"/>
        <v>0</v>
      </c>
      <c r="J1121" s="635"/>
      <c r="K1121" s="693"/>
      <c r="L1121" s="693"/>
      <c r="M1121" s="635"/>
      <c r="N1121" s="693"/>
      <c r="O1121" s="693"/>
      <c r="P1121" s="1841"/>
      <c r="Q1121" s="773"/>
      <c r="R1121" s="773"/>
      <c r="S1121" s="773"/>
      <c r="T1121" s="773"/>
      <c r="U1121" s="773"/>
      <c r="V1121" s="773"/>
      <c r="W1121" s="773"/>
      <c r="X1121" s="773"/>
      <c r="Y1121" s="773"/>
      <c r="Z1121" s="773"/>
      <c r="AA1121" s="773"/>
      <c r="AB1121" s="773"/>
      <c r="AC1121" s="773"/>
      <c r="AD1121" s="773"/>
      <c r="AE1121" s="773"/>
      <c r="AF1121" s="773"/>
      <c r="AG1121" s="773"/>
      <c r="AH1121" s="773"/>
      <c r="AI1121" s="773"/>
      <c r="AJ1121" s="773"/>
      <c r="AK1121" s="773"/>
      <c r="AL1121" s="773"/>
      <c r="AM1121" s="773"/>
      <c r="AN1121" s="773"/>
      <c r="AO1121" s="773"/>
      <c r="AP1121" s="773"/>
      <c r="AQ1121" s="773"/>
      <c r="AR1121" s="773"/>
      <c r="AS1121" s="773"/>
      <c r="AT1121" s="773"/>
      <c r="AU1121" s="773"/>
      <c r="AV1121" s="773"/>
      <c r="AW1121" s="773"/>
      <c r="AX1121" s="773"/>
      <c r="AY1121" s="773"/>
      <c r="AZ1121" s="773"/>
      <c r="BA1121" s="773"/>
      <c r="BB1121" s="773"/>
      <c r="BC1121" s="773"/>
      <c r="BD1121" s="773"/>
      <c r="BE1121" s="773"/>
      <c r="BF1121" s="773"/>
      <c r="BG1121" s="773"/>
      <c r="BH1121" s="773"/>
      <c r="BI1121" s="773"/>
      <c r="BJ1121" s="773"/>
      <c r="BK1121" s="773"/>
      <c r="BL1121" s="773"/>
      <c r="BM1121" s="773"/>
      <c r="BN1121" s="773"/>
      <c r="BO1121" s="773"/>
      <c r="BP1121" s="773"/>
      <c r="BQ1121" s="773"/>
      <c r="BR1121" s="773"/>
      <c r="BS1121" s="773"/>
      <c r="BT1121" s="773"/>
      <c r="BU1121" s="773"/>
      <c r="BV1121" s="773"/>
      <c r="BW1121" s="773"/>
      <c r="BX1121" s="773"/>
      <c r="BY1121" s="773"/>
      <c r="BZ1121" s="773"/>
      <c r="CA1121" s="773"/>
      <c r="CB1121" s="773"/>
      <c r="CC1121" s="773"/>
      <c r="CD1121" s="773"/>
      <c r="CE1121" s="773"/>
      <c r="CF1121" s="773"/>
      <c r="CG1121" s="773"/>
      <c r="CH1121" s="773"/>
      <c r="CI1121" s="773"/>
      <c r="CJ1121" s="773"/>
      <c r="CK1121" s="773"/>
      <c r="CL1121" s="773"/>
      <c r="CM1121" s="773"/>
      <c r="CN1121" s="773"/>
      <c r="CO1121" s="773"/>
      <c r="CP1121" s="773"/>
      <c r="CQ1121" s="773"/>
      <c r="CR1121" s="773"/>
      <c r="CS1121" s="773"/>
      <c r="CT1121" s="773"/>
      <c r="CU1121" s="773"/>
      <c r="CV1121" s="773"/>
      <c r="CW1121" s="773"/>
      <c r="CX1121" s="773"/>
      <c r="CY1121" s="773"/>
      <c r="CZ1121" s="773"/>
      <c r="DA1121" s="773"/>
      <c r="DB1121" s="773"/>
      <c r="DC1121" s="773"/>
      <c r="DD1121" s="773"/>
      <c r="DE1121" s="773"/>
      <c r="DF1121" s="773"/>
      <c r="DG1121" s="773"/>
      <c r="DH1121" s="773"/>
      <c r="DI1121" s="773"/>
      <c r="DJ1121" s="773"/>
      <c r="DK1121" s="773"/>
      <c r="DL1121" s="773"/>
      <c r="DM1121" s="773"/>
      <c r="DN1121" s="773"/>
      <c r="DO1121" s="773"/>
      <c r="DP1121" s="773"/>
      <c r="DQ1121" s="773"/>
      <c r="DR1121" s="773"/>
      <c r="DS1121" s="773"/>
      <c r="DT1121" s="773"/>
      <c r="DU1121" s="773"/>
      <c r="DV1121" s="773"/>
      <c r="DW1121" s="773"/>
      <c r="DX1121" s="773"/>
      <c r="DY1121" s="773"/>
      <c r="DZ1121" s="773"/>
      <c r="EA1121" s="773"/>
      <c r="EB1121" s="773"/>
      <c r="EC1121" s="773"/>
      <c r="ED1121" s="773"/>
      <c r="EE1121" s="773"/>
      <c r="EF1121" s="773"/>
      <c r="EG1121" s="773"/>
      <c r="EH1121" s="773"/>
      <c r="EI1121" s="773"/>
      <c r="EJ1121" s="773"/>
      <c r="EK1121" s="773"/>
      <c r="EL1121" s="773"/>
      <c r="EM1121" s="773"/>
      <c r="EN1121" s="773"/>
      <c r="EO1121" s="773"/>
      <c r="EP1121" s="773"/>
      <c r="EQ1121" s="773"/>
      <c r="ER1121" s="773"/>
      <c r="ES1121" s="773"/>
      <c r="ET1121" s="773"/>
      <c r="EU1121" s="773"/>
      <c r="EV1121" s="773"/>
      <c r="EW1121" s="773"/>
      <c r="EX1121" s="773"/>
      <c r="EY1121" s="773"/>
      <c r="EZ1121" s="773"/>
      <c r="FA1121" s="773"/>
      <c r="FB1121" s="773"/>
      <c r="FC1121" s="773"/>
      <c r="FD1121" s="773"/>
      <c r="FE1121" s="773"/>
      <c r="FF1121" s="773"/>
      <c r="FG1121" s="773"/>
      <c r="FH1121" s="773"/>
      <c r="FI1121" s="773"/>
      <c r="FJ1121" s="773"/>
      <c r="FK1121" s="773"/>
      <c r="FL1121" s="773"/>
      <c r="FM1121" s="773"/>
      <c r="FN1121" s="773"/>
      <c r="FO1121" s="773"/>
      <c r="FP1121" s="773"/>
      <c r="FQ1121" s="773"/>
      <c r="FR1121" s="773"/>
      <c r="FS1121" s="773"/>
      <c r="FT1121" s="773"/>
      <c r="FU1121" s="773"/>
      <c r="FV1121" s="773"/>
      <c r="FW1121" s="773"/>
      <c r="FX1121" s="773"/>
      <c r="FY1121" s="773"/>
      <c r="FZ1121" s="773"/>
      <c r="GA1121" s="773"/>
      <c r="GB1121" s="773"/>
      <c r="GC1121" s="773"/>
      <c r="GD1121" s="773"/>
      <c r="GE1121" s="773"/>
      <c r="GF1121" s="773"/>
      <c r="GG1121" s="773"/>
      <c r="GH1121" s="773"/>
      <c r="GI1121" s="773"/>
      <c r="GJ1121" s="773"/>
      <c r="GK1121" s="773"/>
      <c r="GL1121" s="773"/>
      <c r="GM1121" s="773"/>
      <c r="GN1121" s="773"/>
      <c r="GO1121" s="773"/>
      <c r="GP1121" s="773"/>
      <c r="GQ1121" s="773"/>
      <c r="GR1121" s="773"/>
      <c r="GS1121" s="773"/>
      <c r="GT1121" s="773"/>
      <c r="GU1121" s="773"/>
      <c r="GV1121" s="773"/>
      <c r="GW1121" s="773"/>
      <c r="GX1121" s="773"/>
      <c r="GY1121" s="773"/>
      <c r="GZ1121" s="773"/>
      <c r="HA1121" s="773"/>
      <c r="HB1121" s="773"/>
      <c r="HC1121" s="773"/>
      <c r="HD1121" s="773"/>
      <c r="HE1121" s="773"/>
      <c r="HF1121" s="773"/>
      <c r="HG1121" s="773"/>
      <c r="HH1121" s="773"/>
      <c r="HI1121" s="773"/>
      <c r="HJ1121" s="773"/>
      <c r="HK1121" s="773"/>
      <c r="HL1121" s="773"/>
      <c r="HM1121" s="773"/>
      <c r="HN1121" s="773"/>
      <c r="HO1121" s="773"/>
      <c r="HP1121" s="773"/>
      <c r="HQ1121" s="773"/>
      <c r="HR1121" s="773"/>
      <c r="HS1121" s="773"/>
      <c r="HT1121" s="773"/>
      <c r="HU1121" s="773"/>
      <c r="HV1121" s="773"/>
      <c r="HW1121" s="773"/>
      <c r="HX1121" s="773"/>
      <c r="HY1121" s="773"/>
      <c r="HZ1121" s="773"/>
      <c r="IA1121" s="773"/>
      <c r="IB1121" s="773"/>
      <c r="IC1121" s="773"/>
      <c r="ID1121" s="773"/>
      <c r="IE1121" s="773"/>
      <c r="IF1121" s="773"/>
      <c r="IG1121" s="773"/>
      <c r="IH1121" s="773"/>
      <c r="II1121" s="773"/>
      <c r="IJ1121" s="773"/>
      <c r="IK1121" s="773"/>
      <c r="IL1121" s="773"/>
      <c r="IM1121" s="773"/>
      <c r="IN1121" s="773"/>
      <c r="IO1121" s="773"/>
      <c r="IP1121" s="773"/>
      <c r="IQ1121" s="773"/>
      <c r="IR1121" s="773"/>
    </row>
    <row r="1122" spans="1:252" ht="13.5" x14ac:dyDescent="0.2">
      <c r="A1122" s="606">
        <v>191</v>
      </c>
      <c r="B1122" s="637" t="s">
        <v>690</v>
      </c>
      <c r="C1122" s="660" t="s">
        <v>701</v>
      </c>
      <c r="D1122" s="575">
        <v>5</v>
      </c>
      <c r="E1122" s="575">
        <v>2014</v>
      </c>
      <c r="F1122" s="1074">
        <v>688</v>
      </c>
      <c r="G1122" s="784">
        <f t="shared" si="37"/>
        <v>688</v>
      </c>
      <c r="H1122" s="1075">
        <v>100</v>
      </c>
      <c r="I1122" s="784">
        <f t="shared" si="38"/>
        <v>0</v>
      </c>
      <c r="J1122" s="635"/>
      <c r="K1122" s="693"/>
      <c r="L1122" s="693"/>
      <c r="M1122" s="635"/>
      <c r="N1122" s="693"/>
      <c r="O1122" s="693"/>
      <c r="P1122" s="1841"/>
      <c r="Q1122" s="773"/>
      <c r="R1122" s="773"/>
      <c r="S1122" s="773"/>
      <c r="T1122" s="773"/>
      <c r="U1122" s="773"/>
      <c r="V1122" s="773"/>
      <c r="W1122" s="773"/>
      <c r="X1122" s="773"/>
      <c r="Y1122" s="773"/>
      <c r="Z1122" s="773"/>
      <c r="AA1122" s="773"/>
      <c r="AB1122" s="773"/>
      <c r="AC1122" s="773"/>
      <c r="AD1122" s="773"/>
      <c r="AE1122" s="773"/>
      <c r="AF1122" s="773"/>
      <c r="AG1122" s="773"/>
      <c r="AH1122" s="773"/>
      <c r="AI1122" s="773"/>
      <c r="AJ1122" s="773"/>
      <c r="AK1122" s="773"/>
      <c r="AL1122" s="773"/>
      <c r="AM1122" s="773"/>
      <c r="AN1122" s="773"/>
      <c r="AO1122" s="773"/>
      <c r="AP1122" s="773"/>
      <c r="AQ1122" s="773"/>
      <c r="AR1122" s="773"/>
      <c r="AS1122" s="773"/>
      <c r="AT1122" s="773"/>
      <c r="AU1122" s="773"/>
      <c r="AV1122" s="773"/>
      <c r="AW1122" s="773"/>
      <c r="AX1122" s="773"/>
      <c r="AY1122" s="773"/>
      <c r="AZ1122" s="773"/>
      <c r="BA1122" s="773"/>
      <c r="BB1122" s="773"/>
      <c r="BC1122" s="773"/>
      <c r="BD1122" s="773"/>
      <c r="BE1122" s="773"/>
      <c r="BF1122" s="773"/>
      <c r="BG1122" s="773"/>
      <c r="BH1122" s="773"/>
      <c r="BI1122" s="773"/>
      <c r="BJ1122" s="773"/>
      <c r="BK1122" s="773"/>
      <c r="BL1122" s="773"/>
      <c r="BM1122" s="773"/>
      <c r="BN1122" s="773"/>
      <c r="BO1122" s="773"/>
      <c r="BP1122" s="773"/>
      <c r="BQ1122" s="773"/>
      <c r="BR1122" s="773"/>
      <c r="BS1122" s="773"/>
      <c r="BT1122" s="773"/>
      <c r="BU1122" s="773"/>
      <c r="BV1122" s="773"/>
      <c r="BW1122" s="773"/>
      <c r="BX1122" s="773"/>
      <c r="BY1122" s="773"/>
      <c r="BZ1122" s="773"/>
      <c r="CA1122" s="773"/>
      <c r="CB1122" s="773"/>
      <c r="CC1122" s="773"/>
      <c r="CD1122" s="773"/>
      <c r="CE1122" s="773"/>
      <c r="CF1122" s="773"/>
      <c r="CG1122" s="773"/>
      <c r="CH1122" s="773"/>
      <c r="CI1122" s="773"/>
      <c r="CJ1122" s="773"/>
      <c r="CK1122" s="773"/>
      <c r="CL1122" s="773"/>
      <c r="CM1122" s="773"/>
      <c r="CN1122" s="773"/>
      <c r="CO1122" s="773"/>
      <c r="CP1122" s="773"/>
      <c r="CQ1122" s="773"/>
      <c r="CR1122" s="773"/>
      <c r="CS1122" s="773"/>
      <c r="CT1122" s="773"/>
      <c r="CU1122" s="773"/>
      <c r="CV1122" s="773"/>
      <c r="CW1122" s="773"/>
      <c r="CX1122" s="773"/>
      <c r="CY1122" s="773"/>
      <c r="CZ1122" s="773"/>
      <c r="DA1122" s="773"/>
      <c r="DB1122" s="773"/>
      <c r="DC1122" s="773"/>
      <c r="DD1122" s="773"/>
      <c r="DE1122" s="773"/>
      <c r="DF1122" s="773"/>
      <c r="DG1122" s="773"/>
      <c r="DH1122" s="773"/>
      <c r="DI1122" s="773"/>
      <c r="DJ1122" s="773"/>
      <c r="DK1122" s="773"/>
      <c r="DL1122" s="773"/>
      <c r="DM1122" s="773"/>
      <c r="DN1122" s="773"/>
      <c r="DO1122" s="773"/>
      <c r="DP1122" s="773"/>
      <c r="DQ1122" s="773"/>
      <c r="DR1122" s="773"/>
      <c r="DS1122" s="773"/>
      <c r="DT1122" s="773"/>
      <c r="DU1122" s="773"/>
      <c r="DV1122" s="773"/>
      <c r="DW1122" s="773"/>
      <c r="DX1122" s="773"/>
      <c r="DY1122" s="773"/>
      <c r="DZ1122" s="773"/>
      <c r="EA1122" s="773"/>
      <c r="EB1122" s="773"/>
      <c r="EC1122" s="773"/>
      <c r="ED1122" s="773"/>
      <c r="EE1122" s="773"/>
      <c r="EF1122" s="773"/>
      <c r="EG1122" s="773"/>
      <c r="EH1122" s="773"/>
      <c r="EI1122" s="773"/>
      <c r="EJ1122" s="773"/>
      <c r="EK1122" s="773"/>
      <c r="EL1122" s="773"/>
      <c r="EM1122" s="773"/>
      <c r="EN1122" s="773"/>
      <c r="EO1122" s="773"/>
      <c r="EP1122" s="773"/>
      <c r="EQ1122" s="773"/>
      <c r="ER1122" s="773"/>
      <c r="ES1122" s="773"/>
      <c r="ET1122" s="773"/>
      <c r="EU1122" s="773"/>
      <c r="EV1122" s="773"/>
      <c r="EW1122" s="773"/>
      <c r="EX1122" s="773"/>
      <c r="EY1122" s="773"/>
      <c r="EZ1122" s="773"/>
      <c r="FA1122" s="773"/>
      <c r="FB1122" s="773"/>
      <c r="FC1122" s="773"/>
      <c r="FD1122" s="773"/>
      <c r="FE1122" s="773"/>
      <c r="FF1122" s="773"/>
      <c r="FG1122" s="773"/>
      <c r="FH1122" s="773"/>
      <c r="FI1122" s="773"/>
      <c r="FJ1122" s="773"/>
      <c r="FK1122" s="773"/>
      <c r="FL1122" s="773"/>
      <c r="FM1122" s="773"/>
      <c r="FN1122" s="773"/>
      <c r="FO1122" s="773"/>
      <c r="FP1122" s="773"/>
      <c r="FQ1122" s="773"/>
      <c r="FR1122" s="773"/>
      <c r="FS1122" s="773"/>
      <c r="FT1122" s="773"/>
      <c r="FU1122" s="773"/>
      <c r="FV1122" s="773"/>
      <c r="FW1122" s="773"/>
      <c r="FX1122" s="773"/>
      <c r="FY1122" s="773"/>
      <c r="FZ1122" s="773"/>
      <c r="GA1122" s="773"/>
      <c r="GB1122" s="773"/>
      <c r="GC1122" s="773"/>
      <c r="GD1122" s="773"/>
      <c r="GE1122" s="773"/>
      <c r="GF1122" s="773"/>
      <c r="GG1122" s="773"/>
      <c r="GH1122" s="773"/>
      <c r="GI1122" s="773"/>
      <c r="GJ1122" s="773"/>
      <c r="GK1122" s="773"/>
      <c r="GL1122" s="773"/>
      <c r="GM1122" s="773"/>
      <c r="GN1122" s="773"/>
      <c r="GO1122" s="773"/>
      <c r="GP1122" s="773"/>
      <c r="GQ1122" s="773"/>
      <c r="GR1122" s="773"/>
      <c r="GS1122" s="773"/>
      <c r="GT1122" s="773"/>
      <c r="GU1122" s="773"/>
      <c r="GV1122" s="773"/>
      <c r="GW1122" s="773"/>
      <c r="GX1122" s="773"/>
      <c r="GY1122" s="773"/>
      <c r="GZ1122" s="773"/>
      <c r="HA1122" s="773"/>
      <c r="HB1122" s="773"/>
      <c r="HC1122" s="773"/>
      <c r="HD1122" s="773"/>
      <c r="HE1122" s="773"/>
      <c r="HF1122" s="773"/>
      <c r="HG1122" s="773"/>
      <c r="HH1122" s="773"/>
      <c r="HI1122" s="773"/>
      <c r="HJ1122" s="773"/>
      <c r="HK1122" s="773"/>
      <c r="HL1122" s="773"/>
      <c r="HM1122" s="773"/>
      <c r="HN1122" s="773"/>
      <c r="HO1122" s="773"/>
      <c r="HP1122" s="773"/>
      <c r="HQ1122" s="773"/>
      <c r="HR1122" s="773"/>
      <c r="HS1122" s="773"/>
      <c r="HT1122" s="773"/>
      <c r="HU1122" s="773"/>
      <c r="HV1122" s="773"/>
      <c r="HW1122" s="773"/>
      <c r="HX1122" s="773"/>
      <c r="HY1122" s="773"/>
      <c r="HZ1122" s="773"/>
      <c r="IA1122" s="773"/>
      <c r="IB1122" s="773"/>
      <c r="IC1122" s="773"/>
      <c r="ID1122" s="773"/>
      <c r="IE1122" s="773"/>
      <c r="IF1122" s="773"/>
      <c r="IG1122" s="773"/>
      <c r="IH1122" s="773"/>
      <c r="II1122" s="773"/>
      <c r="IJ1122" s="773"/>
      <c r="IK1122" s="773"/>
      <c r="IL1122" s="773"/>
      <c r="IM1122" s="773"/>
      <c r="IN1122" s="773"/>
      <c r="IO1122" s="773"/>
      <c r="IP1122" s="773"/>
      <c r="IQ1122" s="773"/>
      <c r="IR1122" s="773"/>
    </row>
    <row r="1123" spans="1:252" ht="13.5" x14ac:dyDescent="0.2">
      <c r="A1123" s="606">
        <v>192</v>
      </c>
      <c r="B1123" s="637" t="s">
        <v>690</v>
      </c>
      <c r="C1123" s="660" t="s">
        <v>701</v>
      </c>
      <c r="D1123" s="575">
        <v>6</v>
      </c>
      <c r="E1123" s="575">
        <v>2015</v>
      </c>
      <c r="F1123" s="1074">
        <v>980.56799999999998</v>
      </c>
      <c r="G1123" s="784">
        <f t="shared" si="37"/>
        <v>980.56799999999998</v>
      </c>
      <c r="H1123" s="1075">
        <v>100</v>
      </c>
      <c r="I1123" s="784">
        <f t="shared" si="38"/>
        <v>0</v>
      </c>
      <c r="J1123" s="635"/>
      <c r="K1123" s="693"/>
      <c r="L1123" s="693"/>
      <c r="M1123" s="635"/>
      <c r="N1123" s="693"/>
      <c r="O1123" s="693"/>
      <c r="P1123" s="1841"/>
      <c r="Q1123" s="773"/>
      <c r="R1123" s="773"/>
      <c r="S1123" s="773"/>
      <c r="T1123" s="773"/>
      <c r="U1123" s="773"/>
      <c r="V1123" s="773"/>
      <c r="W1123" s="773"/>
      <c r="X1123" s="773"/>
      <c r="Y1123" s="773"/>
      <c r="Z1123" s="773"/>
      <c r="AA1123" s="773"/>
      <c r="AB1123" s="773"/>
      <c r="AC1123" s="773"/>
      <c r="AD1123" s="773"/>
      <c r="AE1123" s="773"/>
      <c r="AF1123" s="773"/>
      <c r="AG1123" s="773"/>
      <c r="AH1123" s="773"/>
      <c r="AI1123" s="773"/>
      <c r="AJ1123" s="773"/>
      <c r="AK1123" s="773"/>
      <c r="AL1123" s="773"/>
      <c r="AM1123" s="773"/>
      <c r="AN1123" s="773"/>
      <c r="AO1123" s="773"/>
      <c r="AP1123" s="773"/>
      <c r="AQ1123" s="773"/>
      <c r="AR1123" s="773"/>
      <c r="AS1123" s="773"/>
      <c r="AT1123" s="773"/>
      <c r="AU1123" s="773"/>
      <c r="AV1123" s="773"/>
      <c r="AW1123" s="773"/>
      <c r="AX1123" s="773"/>
      <c r="AY1123" s="773"/>
      <c r="AZ1123" s="773"/>
      <c r="BA1123" s="773"/>
      <c r="BB1123" s="773"/>
      <c r="BC1123" s="773"/>
      <c r="BD1123" s="773"/>
      <c r="BE1123" s="773"/>
      <c r="BF1123" s="773"/>
      <c r="BG1123" s="773"/>
      <c r="BH1123" s="773"/>
      <c r="BI1123" s="773"/>
      <c r="BJ1123" s="773"/>
      <c r="BK1123" s="773"/>
      <c r="BL1123" s="773"/>
      <c r="BM1123" s="773"/>
      <c r="BN1123" s="773"/>
      <c r="BO1123" s="773"/>
      <c r="BP1123" s="773"/>
      <c r="BQ1123" s="773"/>
      <c r="BR1123" s="773"/>
      <c r="BS1123" s="773"/>
      <c r="BT1123" s="773"/>
      <c r="BU1123" s="773"/>
      <c r="BV1123" s="773"/>
      <c r="BW1123" s="773"/>
      <c r="BX1123" s="773"/>
      <c r="BY1123" s="773"/>
      <c r="BZ1123" s="773"/>
      <c r="CA1123" s="773"/>
      <c r="CB1123" s="773"/>
      <c r="CC1123" s="773"/>
      <c r="CD1123" s="773"/>
      <c r="CE1123" s="773"/>
      <c r="CF1123" s="773"/>
      <c r="CG1123" s="773"/>
      <c r="CH1123" s="773"/>
      <c r="CI1123" s="773"/>
      <c r="CJ1123" s="773"/>
      <c r="CK1123" s="773"/>
      <c r="CL1123" s="773"/>
      <c r="CM1123" s="773"/>
      <c r="CN1123" s="773"/>
      <c r="CO1123" s="773"/>
      <c r="CP1123" s="773"/>
      <c r="CQ1123" s="773"/>
      <c r="CR1123" s="773"/>
      <c r="CS1123" s="773"/>
      <c r="CT1123" s="773"/>
      <c r="CU1123" s="773"/>
      <c r="CV1123" s="773"/>
      <c r="CW1123" s="773"/>
      <c r="CX1123" s="773"/>
      <c r="CY1123" s="773"/>
      <c r="CZ1123" s="773"/>
      <c r="DA1123" s="773"/>
      <c r="DB1123" s="773"/>
      <c r="DC1123" s="773"/>
      <c r="DD1123" s="773"/>
      <c r="DE1123" s="773"/>
      <c r="DF1123" s="773"/>
      <c r="DG1123" s="773"/>
      <c r="DH1123" s="773"/>
      <c r="DI1123" s="773"/>
      <c r="DJ1123" s="773"/>
      <c r="DK1123" s="773"/>
      <c r="DL1123" s="773"/>
      <c r="DM1123" s="773"/>
      <c r="DN1123" s="773"/>
      <c r="DO1123" s="773"/>
      <c r="DP1123" s="773"/>
      <c r="DQ1123" s="773"/>
      <c r="DR1123" s="773"/>
      <c r="DS1123" s="773"/>
      <c r="DT1123" s="773"/>
      <c r="DU1123" s="773"/>
      <c r="DV1123" s="773"/>
      <c r="DW1123" s="773"/>
      <c r="DX1123" s="773"/>
      <c r="DY1123" s="773"/>
      <c r="DZ1123" s="773"/>
      <c r="EA1123" s="773"/>
      <c r="EB1123" s="773"/>
      <c r="EC1123" s="773"/>
      <c r="ED1123" s="773"/>
      <c r="EE1123" s="773"/>
      <c r="EF1123" s="773"/>
      <c r="EG1123" s="773"/>
      <c r="EH1123" s="773"/>
      <c r="EI1123" s="773"/>
      <c r="EJ1123" s="773"/>
      <c r="EK1123" s="773"/>
      <c r="EL1123" s="773"/>
      <c r="EM1123" s="773"/>
      <c r="EN1123" s="773"/>
      <c r="EO1123" s="773"/>
      <c r="EP1123" s="773"/>
      <c r="EQ1123" s="773"/>
      <c r="ER1123" s="773"/>
      <c r="ES1123" s="773"/>
      <c r="ET1123" s="773"/>
      <c r="EU1123" s="773"/>
      <c r="EV1123" s="773"/>
      <c r="EW1123" s="773"/>
      <c r="EX1123" s="773"/>
      <c r="EY1123" s="773"/>
      <c r="EZ1123" s="773"/>
      <c r="FA1123" s="773"/>
      <c r="FB1123" s="773"/>
      <c r="FC1123" s="773"/>
      <c r="FD1123" s="773"/>
      <c r="FE1123" s="773"/>
      <c r="FF1123" s="773"/>
      <c r="FG1123" s="773"/>
      <c r="FH1123" s="773"/>
      <c r="FI1123" s="773"/>
      <c r="FJ1123" s="773"/>
      <c r="FK1123" s="773"/>
      <c r="FL1123" s="773"/>
      <c r="FM1123" s="773"/>
      <c r="FN1123" s="773"/>
      <c r="FO1123" s="773"/>
      <c r="FP1123" s="773"/>
      <c r="FQ1123" s="773"/>
      <c r="FR1123" s="773"/>
      <c r="FS1123" s="773"/>
      <c r="FT1123" s="773"/>
      <c r="FU1123" s="773"/>
      <c r="FV1123" s="773"/>
      <c r="FW1123" s="773"/>
      <c r="FX1123" s="773"/>
      <c r="FY1123" s="773"/>
      <c r="FZ1123" s="773"/>
      <c r="GA1123" s="773"/>
      <c r="GB1123" s="773"/>
      <c r="GC1123" s="773"/>
      <c r="GD1123" s="773"/>
      <c r="GE1123" s="773"/>
      <c r="GF1123" s="773"/>
      <c r="GG1123" s="773"/>
      <c r="GH1123" s="773"/>
      <c r="GI1123" s="773"/>
      <c r="GJ1123" s="773"/>
      <c r="GK1123" s="773"/>
      <c r="GL1123" s="773"/>
      <c r="GM1123" s="773"/>
      <c r="GN1123" s="773"/>
      <c r="GO1123" s="773"/>
      <c r="GP1123" s="773"/>
      <c r="GQ1123" s="773"/>
      <c r="GR1123" s="773"/>
      <c r="GS1123" s="773"/>
      <c r="GT1123" s="773"/>
      <c r="GU1123" s="773"/>
      <c r="GV1123" s="773"/>
      <c r="GW1123" s="773"/>
      <c r="GX1123" s="773"/>
      <c r="GY1123" s="773"/>
      <c r="GZ1123" s="773"/>
      <c r="HA1123" s="773"/>
      <c r="HB1123" s="773"/>
      <c r="HC1123" s="773"/>
      <c r="HD1123" s="773"/>
      <c r="HE1123" s="773"/>
      <c r="HF1123" s="773"/>
      <c r="HG1123" s="773"/>
      <c r="HH1123" s="773"/>
      <c r="HI1123" s="773"/>
      <c r="HJ1123" s="773"/>
      <c r="HK1123" s="773"/>
      <c r="HL1123" s="773"/>
      <c r="HM1123" s="773"/>
      <c r="HN1123" s="773"/>
      <c r="HO1123" s="773"/>
      <c r="HP1123" s="773"/>
      <c r="HQ1123" s="773"/>
      <c r="HR1123" s="773"/>
      <c r="HS1123" s="773"/>
      <c r="HT1123" s="773"/>
      <c r="HU1123" s="773"/>
      <c r="HV1123" s="773"/>
      <c r="HW1123" s="773"/>
      <c r="HX1123" s="773"/>
      <c r="HY1123" s="773"/>
      <c r="HZ1123" s="773"/>
      <c r="IA1123" s="773"/>
      <c r="IB1123" s="773"/>
      <c r="IC1123" s="773"/>
      <c r="ID1123" s="773"/>
      <c r="IE1123" s="773"/>
      <c r="IF1123" s="773"/>
      <c r="IG1123" s="773"/>
      <c r="IH1123" s="773"/>
      <c r="II1123" s="773"/>
      <c r="IJ1123" s="773"/>
      <c r="IK1123" s="773"/>
      <c r="IL1123" s="773"/>
      <c r="IM1123" s="773"/>
      <c r="IN1123" s="773"/>
      <c r="IO1123" s="773"/>
      <c r="IP1123" s="773"/>
      <c r="IQ1123" s="773"/>
      <c r="IR1123" s="773"/>
    </row>
    <row r="1124" spans="1:252" ht="13.5" x14ac:dyDescent="0.2">
      <c r="A1124" s="606">
        <v>193</v>
      </c>
      <c r="B1124" s="637" t="s">
        <v>690</v>
      </c>
      <c r="C1124" s="660" t="s">
        <v>701</v>
      </c>
      <c r="D1124" s="575">
        <v>2</v>
      </c>
      <c r="E1124" s="575">
        <v>2015</v>
      </c>
      <c r="F1124" s="1074">
        <v>329.88</v>
      </c>
      <c r="G1124" s="784">
        <f t="shared" si="37"/>
        <v>329.88</v>
      </c>
      <c r="H1124" s="1075">
        <v>100</v>
      </c>
      <c r="I1124" s="784">
        <f t="shared" si="38"/>
        <v>0</v>
      </c>
      <c r="J1124" s="635"/>
      <c r="K1124" s="693"/>
      <c r="L1124" s="693"/>
      <c r="M1124" s="635"/>
      <c r="N1124" s="693"/>
      <c r="O1124" s="693"/>
      <c r="P1124" s="1841"/>
      <c r="Q1124" s="773"/>
      <c r="R1124" s="773"/>
      <c r="S1124" s="773"/>
      <c r="T1124" s="773"/>
      <c r="U1124" s="773"/>
      <c r="V1124" s="773"/>
      <c r="W1124" s="773"/>
      <c r="X1124" s="773"/>
      <c r="Y1124" s="773"/>
      <c r="Z1124" s="773"/>
      <c r="AA1124" s="773"/>
      <c r="AB1124" s="773"/>
      <c r="AC1124" s="773"/>
      <c r="AD1124" s="773"/>
      <c r="AE1124" s="773"/>
      <c r="AF1124" s="773"/>
      <c r="AG1124" s="773"/>
      <c r="AH1124" s="773"/>
      <c r="AI1124" s="773"/>
      <c r="AJ1124" s="773"/>
      <c r="AK1124" s="773"/>
      <c r="AL1124" s="773"/>
      <c r="AM1124" s="773"/>
      <c r="AN1124" s="773"/>
      <c r="AO1124" s="773"/>
      <c r="AP1124" s="773"/>
      <c r="AQ1124" s="773"/>
      <c r="AR1124" s="773"/>
      <c r="AS1124" s="773"/>
      <c r="AT1124" s="773"/>
      <c r="AU1124" s="773"/>
      <c r="AV1124" s="773"/>
      <c r="AW1124" s="773"/>
      <c r="AX1124" s="773"/>
      <c r="AY1124" s="773"/>
      <c r="AZ1124" s="773"/>
      <c r="BA1124" s="773"/>
      <c r="BB1124" s="773"/>
      <c r="BC1124" s="773"/>
      <c r="BD1124" s="773"/>
      <c r="BE1124" s="773"/>
      <c r="BF1124" s="773"/>
      <c r="BG1124" s="773"/>
      <c r="BH1124" s="773"/>
      <c r="BI1124" s="773"/>
      <c r="BJ1124" s="773"/>
      <c r="BK1124" s="773"/>
      <c r="BL1124" s="773"/>
      <c r="BM1124" s="773"/>
      <c r="BN1124" s="773"/>
      <c r="BO1124" s="773"/>
      <c r="BP1124" s="773"/>
      <c r="BQ1124" s="773"/>
      <c r="BR1124" s="773"/>
      <c r="BS1124" s="773"/>
      <c r="BT1124" s="773"/>
      <c r="BU1124" s="773"/>
      <c r="BV1124" s="773"/>
      <c r="BW1124" s="773"/>
      <c r="BX1124" s="773"/>
      <c r="BY1124" s="773"/>
      <c r="BZ1124" s="773"/>
      <c r="CA1124" s="773"/>
      <c r="CB1124" s="773"/>
      <c r="CC1124" s="773"/>
      <c r="CD1124" s="773"/>
      <c r="CE1124" s="773"/>
      <c r="CF1124" s="773"/>
      <c r="CG1124" s="773"/>
      <c r="CH1124" s="773"/>
      <c r="CI1124" s="773"/>
      <c r="CJ1124" s="773"/>
      <c r="CK1124" s="773"/>
      <c r="CL1124" s="773"/>
      <c r="CM1124" s="773"/>
      <c r="CN1124" s="773"/>
      <c r="CO1124" s="773"/>
      <c r="CP1124" s="773"/>
      <c r="CQ1124" s="773"/>
      <c r="CR1124" s="773"/>
      <c r="CS1124" s="773"/>
      <c r="CT1124" s="773"/>
      <c r="CU1124" s="773"/>
      <c r="CV1124" s="773"/>
      <c r="CW1124" s="773"/>
      <c r="CX1124" s="773"/>
      <c r="CY1124" s="773"/>
      <c r="CZ1124" s="773"/>
      <c r="DA1124" s="773"/>
      <c r="DB1124" s="773"/>
      <c r="DC1124" s="773"/>
      <c r="DD1124" s="773"/>
      <c r="DE1124" s="773"/>
      <c r="DF1124" s="773"/>
      <c r="DG1124" s="773"/>
      <c r="DH1124" s="773"/>
      <c r="DI1124" s="773"/>
      <c r="DJ1124" s="773"/>
      <c r="DK1124" s="773"/>
      <c r="DL1124" s="773"/>
      <c r="DM1124" s="773"/>
      <c r="DN1124" s="773"/>
      <c r="DO1124" s="773"/>
      <c r="DP1124" s="773"/>
      <c r="DQ1124" s="773"/>
      <c r="DR1124" s="773"/>
      <c r="DS1124" s="773"/>
      <c r="DT1124" s="773"/>
      <c r="DU1124" s="773"/>
      <c r="DV1124" s="773"/>
      <c r="DW1124" s="773"/>
      <c r="DX1124" s="773"/>
      <c r="DY1124" s="773"/>
      <c r="DZ1124" s="773"/>
      <c r="EA1124" s="773"/>
      <c r="EB1124" s="773"/>
      <c r="EC1124" s="773"/>
      <c r="ED1124" s="773"/>
      <c r="EE1124" s="773"/>
      <c r="EF1124" s="773"/>
      <c r="EG1124" s="773"/>
      <c r="EH1124" s="773"/>
      <c r="EI1124" s="773"/>
      <c r="EJ1124" s="773"/>
      <c r="EK1124" s="773"/>
      <c r="EL1124" s="773"/>
      <c r="EM1124" s="773"/>
      <c r="EN1124" s="773"/>
      <c r="EO1124" s="773"/>
      <c r="EP1124" s="773"/>
      <c r="EQ1124" s="773"/>
      <c r="ER1124" s="773"/>
      <c r="ES1124" s="773"/>
      <c r="ET1124" s="773"/>
      <c r="EU1124" s="773"/>
      <c r="EV1124" s="773"/>
      <c r="EW1124" s="773"/>
      <c r="EX1124" s="773"/>
      <c r="EY1124" s="773"/>
      <c r="EZ1124" s="773"/>
      <c r="FA1124" s="773"/>
      <c r="FB1124" s="773"/>
      <c r="FC1124" s="773"/>
      <c r="FD1124" s="773"/>
      <c r="FE1124" s="773"/>
      <c r="FF1124" s="773"/>
      <c r="FG1124" s="773"/>
      <c r="FH1124" s="773"/>
      <c r="FI1124" s="773"/>
      <c r="FJ1124" s="773"/>
      <c r="FK1124" s="773"/>
      <c r="FL1124" s="773"/>
      <c r="FM1124" s="773"/>
      <c r="FN1124" s="773"/>
      <c r="FO1124" s="773"/>
      <c r="FP1124" s="773"/>
      <c r="FQ1124" s="773"/>
      <c r="FR1124" s="773"/>
      <c r="FS1124" s="773"/>
      <c r="FT1124" s="773"/>
      <c r="FU1124" s="773"/>
      <c r="FV1124" s="773"/>
      <c r="FW1124" s="773"/>
      <c r="FX1124" s="773"/>
      <c r="FY1124" s="773"/>
      <c r="FZ1124" s="773"/>
      <c r="GA1124" s="773"/>
      <c r="GB1124" s="773"/>
      <c r="GC1124" s="773"/>
      <c r="GD1124" s="773"/>
      <c r="GE1124" s="773"/>
      <c r="GF1124" s="773"/>
      <c r="GG1124" s="773"/>
      <c r="GH1124" s="773"/>
      <c r="GI1124" s="773"/>
      <c r="GJ1124" s="773"/>
      <c r="GK1124" s="773"/>
      <c r="GL1124" s="773"/>
      <c r="GM1124" s="773"/>
      <c r="GN1124" s="773"/>
      <c r="GO1124" s="773"/>
      <c r="GP1124" s="773"/>
      <c r="GQ1124" s="773"/>
      <c r="GR1124" s="773"/>
      <c r="GS1124" s="773"/>
      <c r="GT1124" s="773"/>
      <c r="GU1124" s="773"/>
      <c r="GV1124" s="773"/>
      <c r="GW1124" s="773"/>
      <c r="GX1124" s="773"/>
      <c r="GY1124" s="773"/>
      <c r="GZ1124" s="773"/>
      <c r="HA1124" s="773"/>
      <c r="HB1124" s="773"/>
      <c r="HC1124" s="773"/>
      <c r="HD1124" s="773"/>
      <c r="HE1124" s="773"/>
      <c r="HF1124" s="773"/>
      <c r="HG1124" s="773"/>
      <c r="HH1124" s="773"/>
      <c r="HI1124" s="773"/>
      <c r="HJ1124" s="773"/>
      <c r="HK1124" s="773"/>
      <c r="HL1124" s="773"/>
      <c r="HM1124" s="773"/>
      <c r="HN1124" s="773"/>
      <c r="HO1124" s="773"/>
      <c r="HP1124" s="773"/>
      <c r="HQ1124" s="773"/>
      <c r="HR1124" s="773"/>
      <c r="HS1124" s="773"/>
      <c r="HT1124" s="773"/>
      <c r="HU1124" s="773"/>
      <c r="HV1124" s="773"/>
      <c r="HW1124" s="773"/>
      <c r="HX1124" s="773"/>
      <c r="HY1124" s="773"/>
      <c r="HZ1124" s="773"/>
      <c r="IA1124" s="773"/>
      <c r="IB1124" s="773"/>
      <c r="IC1124" s="773"/>
      <c r="ID1124" s="773"/>
      <c r="IE1124" s="773"/>
      <c r="IF1124" s="773"/>
      <c r="IG1124" s="773"/>
      <c r="IH1124" s="773"/>
      <c r="II1124" s="773"/>
      <c r="IJ1124" s="773"/>
      <c r="IK1124" s="773"/>
      <c r="IL1124" s="773"/>
      <c r="IM1124" s="773"/>
      <c r="IN1124" s="773"/>
      <c r="IO1124" s="773"/>
      <c r="IP1124" s="773"/>
      <c r="IQ1124" s="773"/>
      <c r="IR1124" s="773"/>
    </row>
    <row r="1125" spans="1:252" ht="13.5" x14ac:dyDescent="0.2">
      <c r="A1125" s="606">
        <v>194</v>
      </c>
      <c r="B1125" s="637" t="s">
        <v>690</v>
      </c>
      <c r="C1125" s="660" t="s">
        <v>701</v>
      </c>
      <c r="D1125" s="575">
        <v>1</v>
      </c>
      <c r="E1125" s="575">
        <v>2016</v>
      </c>
      <c r="F1125" s="1074">
        <v>146.1</v>
      </c>
      <c r="G1125" s="784">
        <f t="shared" si="37"/>
        <v>146.1</v>
      </c>
      <c r="H1125" s="1075">
        <v>100</v>
      </c>
      <c r="I1125" s="784">
        <f t="shared" si="38"/>
        <v>0</v>
      </c>
      <c r="J1125" s="635"/>
      <c r="K1125" s="693"/>
      <c r="L1125" s="693"/>
      <c r="M1125" s="635"/>
      <c r="N1125" s="693"/>
      <c r="O1125" s="693"/>
      <c r="P1125" s="1841"/>
      <c r="Q1125" s="773"/>
      <c r="R1125" s="773"/>
      <c r="S1125" s="773"/>
      <c r="T1125" s="773"/>
      <c r="U1125" s="773"/>
      <c r="V1125" s="773"/>
      <c r="W1125" s="773"/>
      <c r="X1125" s="773"/>
      <c r="Y1125" s="773"/>
      <c r="Z1125" s="773"/>
      <c r="AA1125" s="773"/>
      <c r="AB1125" s="773"/>
      <c r="AC1125" s="773"/>
      <c r="AD1125" s="773"/>
      <c r="AE1125" s="773"/>
      <c r="AF1125" s="773"/>
      <c r="AG1125" s="773"/>
      <c r="AH1125" s="773"/>
      <c r="AI1125" s="773"/>
      <c r="AJ1125" s="773"/>
      <c r="AK1125" s="773"/>
      <c r="AL1125" s="773"/>
      <c r="AM1125" s="773"/>
      <c r="AN1125" s="773"/>
      <c r="AO1125" s="773"/>
      <c r="AP1125" s="773"/>
      <c r="AQ1125" s="773"/>
      <c r="AR1125" s="773"/>
      <c r="AS1125" s="773"/>
      <c r="AT1125" s="773"/>
      <c r="AU1125" s="773"/>
      <c r="AV1125" s="773"/>
      <c r="AW1125" s="773"/>
      <c r="AX1125" s="773"/>
      <c r="AY1125" s="773"/>
      <c r="AZ1125" s="773"/>
      <c r="BA1125" s="773"/>
      <c r="BB1125" s="773"/>
      <c r="BC1125" s="773"/>
      <c r="BD1125" s="773"/>
      <c r="BE1125" s="773"/>
      <c r="BF1125" s="773"/>
      <c r="BG1125" s="773"/>
      <c r="BH1125" s="773"/>
      <c r="BI1125" s="773"/>
      <c r="BJ1125" s="773"/>
      <c r="BK1125" s="773"/>
      <c r="BL1125" s="773"/>
      <c r="BM1125" s="773"/>
      <c r="BN1125" s="773"/>
      <c r="BO1125" s="773"/>
      <c r="BP1125" s="773"/>
      <c r="BQ1125" s="773"/>
      <c r="BR1125" s="773"/>
      <c r="BS1125" s="773"/>
      <c r="BT1125" s="773"/>
      <c r="BU1125" s="773"/>
      <c r="BV1125" s="773"/>
      <c r="BW1125" s="773"/>
      <c r="BX1125" s="773"/>
      <c r="BY1125" s="773"/>
      <c r="BZ1125" s="773"/>
      <c r="CA1125" s="773"/>
      <c r="CB1125" s="773"/>
      <c r="CC1125" s="773"/>
      <c r="CD1125" s="773"/>
      <c r="CE1125" s="773"/>
      <c r="CF1125" s="773"/>
      <c r="CG1125" s="773"/>
      <c r="CH1125" s="773"/>
      <c r="CI1125" s="773"/>
      <c r="CJ1125" s="773"/>
      <c r="CK1125" s="773"/>
      <c r="CL1125" s="773"/>
      <c r="CM1125" s="773"/>
      <c r="CN1125" s="773"/>
      <c r="CO1125" s="773"/>
      <c r="CP1125" s="773"/>
      <c r="CQ1125" s="773"/>
      <c r="CR1125" s="773"/>
      <c r="CS1125" s="773"/>
      <c r="CT1125" s="773"/>
      <c r="CU1125" s="773"/>
      <c r="CV1125" s="773"/>
      <c r="CW1125" s="773"/>
      <c r="CX1125" s="773"/>
      <c r="CY1125" s="773"/>
      <c r="CZ1125" s="773"/>
      <c r="DA1125" s="773"/>
      <c r="DB1125" s="773"/>
      <c r="DC1125" s="773"/>
      <c r="DD1125" s="773"/>
      <c r="DE1125" s="773"/>
      <c r="DF1125" s="773"/>
      <c r="DG1125" s="773"/>
      <c r="DH1125" s="773"/>
      <c r="DI1125" s="773"/>
      <c r="DJ1125" s="773"/>
      <c r="DK1125" s="773"/>
      <c r="DL1125" s="773"/>
      <c r="DM1125" s="773"/>
      <c r="DN1125" s="773"/>
      <c r="DO1125" s="773"/>
      <c r="DP1125" s="773"/>
      <c r="DQ1125" s="773"/>
      <c r="DR1125" s="773"/>
      <c r="DS1125" s="773"/>
      <c r="DT1125" s="773"/>
      <c r="DU1125" s="773"/>
      <c r="DV1125" s="773"/>
      <c r="DW1125" s="773"/>
      <c r="DX1125" s="773"/>
      <c r="DY1125" s="773"/>
      <c r="DZ1125" s="773"/>
      <c r="EA1125" s="773"/>
      <c r="EB1125" s="773"/>
      <c r="EC1125" s="773"/>
      <c r="ED1125" s="773"/>
      <c r="EE1125" s="773"/>
      <c r="EF1125" s="773"/>
      <c r="EG1125" s="773"/>
      <c r="EH1125" s="773"/>
      <c r="EI1125" s="773"/>
      <c r="EJ1125" s="773"/>
      <c r="EK1125" s="773"/>
      <c r="EL1125" s="773"/>
      <c r="EM1125" s="773"/>
      <c r="EN1125" s="773"/>
      <c r="EO1125" s="773"/>
      <c r="EP1125" s="773"/>
      <c r="EQ1125" s="773"/>
      <c r="ER1125" s="773"/>
      <c r="ES1125" s="773"/>
      <c r="ET1125" s="773"/>
      <c r="EU1125" s="773"/>
      <c r="EV1125" s="773"/>
      <c r="EW1125" s="773"/>
      <c r="EX1125" s="773"/>
      <c r="EY1125" s="773"/>
      <c r="EZ1125" s="773"/>
      <c r="FA1125" s="773"/>
      <c r="FB1125" s="773"/>
      <c r="FC1125" s="773"/>
      <c r="FD1125" s="773"/>
      <c r="FE1125" s="773"/>
      <c r="FF1125" s="773"/>
      <c r="FG1125" s="773"/>
      <c r="FH1125" s="773"/>
      <c r="FI1125" s="773"/>
      <c r="FJ1125" s="773"/>
      <c r="FK1125" s="773"/>
      <c r="FL1125" s="773"/>
      <c r="FM1125" s="773"/>
      <c r="FN1125" s="773"/>
      <c r="FO1125" s="773"/>
      <c r="FP1125" s="773"/>
      <c r="FQ1125" s="773"/>
      <c r="FR1125" s="773"/>
      <c r="FS1125" s="773"/>
      <c r="FT1125" s="773"/>
      <c r="FU1125" s="773"/>
      <c r="FV1125" s="773"/>
      <c r="FW1125" s="773"/>
      <c r="FX1125" s="773"/>
      <c r="FY1125" s="773"/>
      <c r="FZ1125" s="773"/>
      <c r="GA1125" s="773"/>
      <c r="GB1125" s="773"/>
      <c r="GC1125" s="773"/>
      <c r="GD1125" s="773"/>
      <c r="GE1125" s="773"/>
      <c r="GF1125" s="773"/>
      <c r="GG1125" s="773"/>
      <c r="GH1125" s="773"/>
      <c r="GI1125" s="773"/>
      <c r="GJ1125" s="773"/>
      <c r="GK1125" s="773"/>
      <c r="GL1125" s="773"/>
      <c r="GM1125" s="773"/>
      <c r="GN1125" s="773"/>
      <c r="GO1125" s="773"/>
      <c r="GP1125" s="773"/>
      <c r="GQ1125" s="773"/>
      <c r="GR1125" s="773"/>
      <c r="GS1125" s="773"/>
      <c r="GT1125" s="773"/>
      <c r="GU1125" s="773"/>
      <c r="GV1125" s="773"/>
      <c r="GW1125" s="773"/>
      <c r="GX1125" s="773"/>
      <c r="GY1125" s="773"/>
      <c r="GZ1125" s="773"/>
      <c r="HA1125" s="773"/>
      <c r="HB1125" s="773"/>
      <c r="HC1125" s="773"/>
      <c r="HD1125" s="773"/>
      <c r="HE1125" s="773"/>
      <c r="HF1125" s="773"/>
      <c r="HG1125" s="773"/>
      <c r="HH1125" s="773"/>
      <c r="HI1125" s="773"/>
      <c r="HJ1125" s="773"/>
      <c r="HK1125" s="773"/>
      <c r="HL1125" s="773"/>
      <c r="HM1125" s="773"/>
      <c r="HN1125" s="773"/>
      <c r="HO1125" s="773"/>
      <c r="HP1125" s="773"/>
      <c r="HQ1125" s="773"/>
      <c r="HR1125" s="773"/>
      <c r="HS1125" s="773"/>
      <c r="HT1125" s="773"/>
      <c r="HU1125" s="773"/>
      <c r="HV1125" s="773"/>
      <c r="HW1125" s="773"/>
      <c r="HX1125" s="773"/>
      <c r="HY1125" s="773"/>
      <c r="HZ1125" s="773"/>
      <c r="IA1125" s="773"/>
      <c r="IB1125" s="773"/>
      <c r="IC1125" s="773"/>
      <c r="ID1125" s="773"/>
      <c r="IE1125" s="773"/>
      <c r="IF1125" s="773"/>
      <c r="IG1125" s="773"/>
      <c r="IH1125" s="773"/>
      <c r="II1125" s="773"/>
      <c r="IJ1125" s="773"/>
      <c r="IK1125" s="773"/>
      <c r="IL1125" s="773"/>
      <c r="IM1125" s="773"/>
      <c r="IN1125" s="773"/>
      <c r="IO1125" s="773"/>
      <c r="IP1125" s="773"/>
      <c r="IQ1125" s="773"/>
      <c r="IR1125" s="773"/>
    </row>
    <row r="1126" spans="1:252" ht="13.5" x14ac:dyDescent="0.2">
      <c r="A1126" s="606">
        <v>195</v>
      </c>
      <c r="B1126" s="637" t="s">
        <v>2188</v>
      </c>
      <c r="C1126" s="660" t="s">
        <v>701</v>
      </c>
      <c r="D1126" s="575">
        <v>2</v>
      </c>
      <c r="E1126" s="575">
        <v>2005</v>
      </c>
      <c r="F1126" s="1074">
        <v>262.94099999999997</v>
      </c>
      <c r="G1126" s="784">
        <f t="shared" si="37"/>
        <v>262.94099999999997</v>
      </c>
      <c r="H1126" s="1075">
        <v>100</v>
      </c>
      <c r="I1126" s="784">
        <f t="shared" si="38"/>
        <v>0</v>
      </c>
      <c r="J1126" s="635"/>
      <c r="K1126" s="693"/>
      <c r="L1126" s="693"/>
      <c r="M1126" s="635"/>
      <c r="N1126" s="693"/>
      <c r="O1126" s="693"/>
      <c r="P1126" s="1841"/>
      <c r="Q1126" s="773"/>
      <c r="R1126" s="773"/>
      <c r="S1126" s="773"/>
      <c r="T1126" s="773"/>
      <c r="U1126" s="773"/>
      <c r="V1126" s="773"/>
      <c r="W1126" s="773"/>
      <c r="X1126" s="773"/>
      <c r="Y1126" s="773"/>
      <c r="Z1126" s="773"/>
      <c r="AA1126" s="773"/>
      <c r="AB1126" s="773"/>
      <c r="AC1126" s="773"/>
      <c r="AD1126" s="773"/>
      <c r="AE1126" s="773"/>
      <c r="AF1126" s="773"/>
      <c r="AG1126" s="773"/>
      <c r="AH1126" s="773"/>
      <c r="AI1126" s="773"/>
      <c r="AJ1126" s="773"/>
      <c r="AK1126" s="773"/>
      <c r="AL1126" s="773"/>
      <c r="AM1126" s="773"/>
      <c r="AN1126" s="773"/>
      <c r="AO1126" s="773"/>
      <c r="AP1126" s="773"/>
      <c r="AQ1126" s="773"/>
      <c r="AR1126" s="773"/>
      <c r="AS1126" s="773"/>
      <c r="AT1126" s="773"/>
      <c r="AU1126" s="773"/>
      <c r="AV1126" s="773"/>
      <c r="AW1126" s="773"/>
      <c r="AX1126" s="773"/>
      <c r="AY1126" s="773"/>
      <c r="AZ1126" s="773"/>
      <c r="BA1126" s="773"/>
      <c r="BB1126" s="773"/>
      <c r="BC1126" s="773"/>
      <c r="BD1126" s="773"/>
      <c r="BE1126" s="773"/>
      <c r="BF1126" s="773"/>
      <c r="BG1126" s="773"/>
      <c r="BH1126" s="773"/>
      <c r="BI1126" s="773"/>
      <c r="BJ1126" s="773"/>
      <c r="BK1126" s="773"/>
      <c r="BL1126" s="773"/>
      <c r="BM1126" s="773"/>
      <c r="BN1126" s="773"/>
      <c r="BO1126" s="773"/>
      <c r="BP1126" s="773"/>
      <c r="BQ1126" s="773"/>
      <c r="BR1126" s="773"/>
      <c r="BS1126" s="773"/>
      <c r="BT1126" s="773"/>
      <c r="BU1126" s="773"/>
      <c r="BV1126" s="773"/>
      <c r="BW1126" s="773"/>
      <c r="BX1126" s="773"/>
      <c r="BY1126" s="773"/>
      <c r="BZ1126" s="773"/>
      <c r="CA1126" s="773"/>
      <c r="CB1126" s="773"/>
      <c r="CC1126" s="773"/>
      <c r="CD1126" s="773"/>
      <c r="CE1126" s="773"/>
      <c r="CF1126" s="773"/>
      <c r="CG1126" s="773"/>
      <c r="CH1126" s="773"/>
      <c r="CI1126" s="773"/>
      <c r="CJ1126" s="773"/>
      <c r="CK1126" s="773"/>
      <c r="CL1126" s="773"/>
      <c r="CM1126" s="773"/>
      <c r="CN1126" s="773"/>
      <c r="CO1126" s="773"/>
      <c r="CP1126" s="773"/>
      <c r="CQ1126" s="773"/>
      <c r="CR1126" s="773"/>
      <c r="CS1126" s="773"/>
      <c r="CT1126" s="773"/>
      <c r="CU1126" s="773"/>
      <c r="CV1126" s="773"/>
      <c r="CW1126" s="773"/>
      <c r="CX1126" s="773"/>
      <c r="CY1126" s="773"/>
      <c r="CZ1126" s="773"/>
      <c r="DA1126" s="773"/>
      <c r="DB1126" s="773"/>
      <c r="DC1126" s="773"/>
      <c r="DD1126" s="773"/>
      <c r="DE1126" s="773"/>
      <c r="DF1126" s="773"/>
      <c r="DG1126" s="773"/>
      <c r="DH1126" s="773"/>
      <c r="DI1126" s="773"/>
      <c r="DJ1126" s="773"/>
      <c r="DK1126" s="773"/>
      <c r="DL1126" s="773"/>
      <c r="DM1126" s="773"/>
      <c r="DN1126" s="773"/>
      <c r="DO1126" s="773"/>
      <c r="DP1126" s="773"/>
      <c r="DQ1126" s="773"/>
      <c r="DR1126" s="773"/>
      <c r="DS1126" s="773"/>
      <c r="DT1126" s="773"/>
      <c r="DU1126" s="773"/>
      <c r="DV1126" s="773"/>
      <c r="DW1126" s="773"/>
      <c r="DX1126" s="773"/>
      <c r="DY1126" s="773"/>
      <c r="DZ1126" s="773"/>
      <c r="EA1126" s="773"/>
      <c r="EB1126" s="773"/>
      <c r="EC1126" s="773"/>
      <c r="ED1126" s="773"/>
      <c r="EE1126" s="773"/>
      <c r="EF1126" s="773"/>
      <c r="EG1126" s="773"/>
      <c r="EH1126" s="773"/>
      <c r="EI1126" s="773"/>
      <c r="EJ1126" s="773"/>
      <c r="EK1126" s="773"/>
      <c r="EL1126" s="773"/>
      <c r="EM1126" s="773"/>
      <c r="EN1126" s="773"/>
      <c r="EO1126" s="773"/>
      <c r="EP1126" s="773"/>
      <c r="EQ1126" s="773"/>
      <c r="ER1126" s="773"/>
      <c r="ES1126" s="773"/>
      <c r="ET1126" s="773"/>
      <c r="EU1126" s="773"/>
      <c r="EV1126" s="773"/>
      <c r="EW1126" s="773"/>
      <c r="EX1126" s="773"/>
      <c r="EY1126" s="773"/>
      <c r="EZ1126" s="773"/>
      <c r="FA1126" s="773"/>
      <c r="FB1126" s="773"/>
      <c r="FC1126" s="773"/>
      <c r="FD1126" s="773"/>
      <c r="FE1126" s="773"/>
      <c r="FF1126" s="773"/>
      <c r="FG1126" s="773"/>
      <c r="FH1126" s="773"/>
      <c r="FI1126" s="773"/>
      <c r="FJ1126" s="773"/>
      <c r="FK1126" s="773"/>
      <c r="FL1126" s="773"/>
      <c r="FM1126" s="773"/>
      <c r="FN1126" s="773"/>
      <c r="FO1126" s="773"/>
      <c r="FP1126" s="773"/>
      <c r="FQ1126" s="773"/>
      <c r="FR1126" s="773"/>
      <c r="FS1126" s="773"/>
      <c r="FT1126" s="773"/>
      <c r="FU1126" s="773"/>
      <c r="FV1126" s="773"/>
      <c r="FW1126" s="773"/>
      <c r="FX1126" s="773"/>
      <c r="FY1126" s="773"/>
      <c r="FZ1126" s="773"/>
      <c r="GA1126" s="773"/>
      <c r="GB1126" s="773"/>
      <c r="GC1126" s="773"/>
      <c r="GD1126" s="773"/>
      <c r="GE1126" s="773"/>
      <c r="GF1126" s="773"/>
      <c r="GG1126" s="773"/>
      <c r="GH1126" s="773"/>
      <c r="GI1126" s="773"/>
      <c r="GJ1126" s="773"/>
      <c r="GK1126" s="773"/>
      <c r="GL1126" s="773"/>
      <c r="GM1126" s="773"/>
      <c r="GN1126" s="773"/>
      <c r="GO1126" s="773"/>
      <c r="GP1126" s="773"/>
      <c r="GQ1126" s="773"/>
      <c r="GR1126" s="773"/>
      <c r="GS1126" s="773"/>
      <c r="GT1126" s="773"/>
      <c r="GU1126" s="773"/>
      <c r="GV1126" s="773"/>
      <c r="GW1126" s="773"/>
      <c r="GX1126" s="773"/>
      <c r="GY1126" s="773"/>
      <c r="GZ1126" s="773"/>
      <c r="HA1126" s="773"/>
      <c r="HB1126" s="773"/>
      <c r="HC1126" s="773"/>
      <c r="HD1126" s="773"/>
      <c r="HE1126" s="773"/>
      <c r="HF1126" s="773"/>
      <c r="HG1126" s="773"/>
      <c r="HH1126" s="773"/>
      <c r="HI1126" s="773"/>
      <c r="HJ1126" s="773"/>
      <c r="HK1126" s="773"/>
      <c r="HL1126" s="773"/>
      <c r="HM1126" s="773"/>
      <c r="HN1126" s="773"/>
      <c r="HO1126" s="773"/>
      <c r="HP1126" s="773"/>
      <c r="HQ1126" s="773"/>
      <c r="HR1126" s="773"/>
      <c r="HS1126" s="773"/>
      <c r="HT1126" s="773"/>
      <c r="HU1126" s="773"/>
      <c r="HV1126" s="773"/>
      <c r="HW1126" s="773"/>
      <c r="HX1126" s="773"/>
      <c r="HY1126" s="773"/>
      <c r="HZ1126" s="773"/>
      <c r="IA1126" s="773"/>
      <c r="IB1126" s="773"/>
      <c r="IC1126" s="773"/>
      <c r="ID1126" s="773"/>
      <c r="IE1126" s="773"/>
      <c r="IF1126" s="773"/>
      <c r="IG1126" s="773"/>
      <c r="IH1126" s="773"/>
      <c r="II1126" s="773"/>
      <c r="IJ1126" s="773"/>
      <c r="IK1126" s="773"/>
      <c r="IL1126" s="773"/>
      <c r="IM1126" s="773"/>
      <c r="IN1126" s="773"/>
      <c r="IO1126" s="773"/>
      <c r="IP1126" s="773"/>
      <c r="IQ1126" s="773"/>
      <c r="IR1126" s="773"/>
    </row>
    <row r="1127" spans="1:252" ht="27" x14ac:dyDescent="0.2">
      <c r="A1127" s="606">
        <v>196</v>
      </c>
      <c r="B1127" s="637" t="s">
        <v>2189</v>
      </c>
      <c r="C1127" s="660" t="s">
        <v>701</v>
      </c>
      <c r="D1127" s="575">
        <v>1</v>
      </c>
      <c r="E1127" s="575">
        <v>2005</v>
      </c>
      <c r="F1127" s="1074">
        <v>89.531999999999996</v>
      </c>
      <c r="G1127" s="784">
        <f t="shared" si="37"/>
        <v>89.531999999999996</v>
      </c>
      <c r="H1127" s="1075">
        <v>100</v>
      </c>
      <c r="I1127" s="784">
        <f t="shared" si="38"/>
        <v>0</v>
      </c>
      <c r="J1127" s="635"/>
      <c r="K1127" s="693"/>
      <c r="L1127" s="693"/>
      <c r="M1127" s="635"/>
      <c r="N1127" s="693"/>
      <c r="O1127" s="693"/>
      <c r="P1127" s="1841"/>
      <c r="Q1127" s="773"/>
      <c r="R1127" s="773"/>
      <c r="S1127" s="773"/>
      <c r="T1127" s="773"/>
      <c r="U1127" s="773"/>
      <c r="V1127" s="773"/>
      <c r="W1127" s="773"/>
      <c r="X1127" s="773"/>
      <c r="Y1127" s="773"/>
      <c r="Z1127" s="773"/>
      <c r="AA1127" s="773"/>
      <c r="AB1127" s="773"/>
      <c r="AC1127" s="773"/>
      <c r="AD1127" s="773"/>
      <c r="AE1127" s="773"/>
      <c r="AF1127" s="773"/>
      <c r="AG1127" s="773"/>
      <c r="AH1127" s="773"/>
      <c r="AI1127" s="773"/>
      <c r="AJ1127" s="773"/>
      <c r="AK1127" s="773"/>
      <c r="AL1127" s="773"/>
      <c r="AM1127" s="773"/>
      <c r="AN1127" s="773"/>
      <c r="AO1127" s="773"/>
      <c r="AP1127" s="773"/>
      <c r="AQ1127" s="773"/>
      <c r="AR1127" s="773"/>
      <c r="AS1127" s="773"/>
      <c r="AT1127" s="773"/>
      <c r="AU1127" s="773"/>
      <c r="AV1127" s="773"/>
      <c r="AW1127" s="773"/>
      <c r="AX1127" s="773"/>
      <c r="AY1127" s="773"/>
      <c r="AZ1127" s="773"/>
      <c r="BA1127" s="773"/>
      <c r="BB1127" s="773"/>
      <c r="BC1127" s="773"/>
      <c r="BD1127" s="773"/>
      <c r="BE1127" s="773"/>
      <c r="BF1127" s="773"/>
      <c r="BG1127" s="773"/>
      <c r="BH1127" s="773"/>
      <c r="BI1127" s="773"/>
      <c r="BJ1127" s="773"/>
      <c r="BK1127" s="773"/>
      <c r="BL1127" s="773"/>
      <c r="BM1127" s="773"/>
      <c r="BN1127" s="773"/>
      <c r="BO1127" s="773"/>
      <c r="BP1127" s="773"/>
      <c r="BQ1127" s="773"/>
      <c r="BR1127" s="773"/>
      <c r="BS1127" s="773"/>
      <c r="BT1127" s="773"/>
      <c r="BU1127" s="773"/>
      <c r="BV1127" s="773"/>
      <c r="BW1127" s="773"/>
      <c r="BX1127" s="773"/>
      <c r="BY1127" s="773"/>
      <c r="BZ1127" s="773"/>
      <c r="CA1127" s="773"/>
      <c r="CB1127" s="773"/>
      <c r="CC1127" s="773"/>
      <c r="CD1127" s="773"/>
      <c r="CE1127" s="773"/>
      <c r="CF1127" s="773"/>
      <c r="CG1127" s="773"/>
      <c r="CH1127" s="773"/>
      <c r="CI1127" s="773"/>
      <c r="CJ1127" s="773"/>
      <c r="CK1127" s="773"/>
      <c r="CL1127" s="773"/>
      <c r="CM1127" s="773"/>
      <c r="CN1127" s="773"/>
      <c r="CO1127" s="773"/>
      <c r="CP1127" s="773"/>
      <c r="CQ1127" s="773"/>
      <c r="CR1127" s="773"/>
      <c r="CS1127" s="773"/>
      <c r="CT1127" s="773"/>
      <c r="CU1127" s="773"/>
      <c r="CV1127" s="773"/>
      <c r="CW1127" s="773"/>
      <c r="CX1127" s="773"/>
      <c r="CY1127" s="773"/>
      <c r="CZ1127" s="773"/>
      <c r="DA1127" s="773"/>
      <c r="DB1127" s="773"/>
      <c r="DC1127" s="773"/>
      <c r="DD1127" s="773"/>
      <c r="DE1127" s="773"/>
      <c r="DF1127" s="773"/>
      <c r="DG1127" s="773"/>
      <c r="DH1127" s="773"/>
      <c r="DI1127" s="773"/>
      <c r="DJ1127" s="773"/>
      <c r="DK1127" s="773"/>
      <c r="DL1127" s="773"/>
      <c r="DM1127" s="773"/>
      <c r="DN1127" s="773"/>
      <c r="DO1127" s="773"/>
      <c r="DP1127" s="773"/>
      <c r="DQ1127" s="773"/>
      <c r="DR1127" s="773"/>
      <c r="DS1127" s="773"/>
      <c r="DT1127" s="773"/>
      <c r="DU1127" s="773"/>
      <c r="DV1127" s="773"/>
      <c r="DW1127" s="773"/>
      <c r="DX1127" s="773"/>
      <c r="DY1127" s="773"/>
      <c r="DZ1127" s="773"/>
      <c r="EA1127" s="773"/>
      <c r="EB1127" s="773"/>
      <c r="EC1127" s="773"/>
      <c r="ED1127" s="773"/>
      <c r="EE1127" s="773"/>
      <c r="EF1127" s="773"/>
      <c r="EG1127" s="773"/>
      <c r="EH1127" s="773"/>
      <c r="EI1127" s="773"/>
      <c r="EJ1127" s="773"/>
      <c r="EK1127" s="773"/>
      <c r="EL1127" s="773"/>
      <c r="EM1127" s="773"/>
      <c r="EN1127" s="773"/>
      <c r="EO1127" s="773"/>
      <c r="EP1127" s="773"/>
      <c r="EQ1127" s="773"/>
      <c r="ER1127" s="773"/>
      <c r="ES1127" s="773"/>
      <c r="ET1127" s="773"/>
      <c r="EU1127" s="773"/>
      <c r="EV1127" s="773"/>
      <c r="EW1127" s="773"/>
      <c r="EX1127" s="773"/>
      <c r="EY1127" s="773"/>
      <c r="EZ1127" s="773"/>
      <c r="FA1127" s="773"/>
      <c r="FB1127" s="773"/>
      <c r="FC1127" s="773"/>
      <c r="FD1127" s="773"/>
      <c r="FE1127" s="773"/>
      <c r="FF1127" s="773"/>
      <c r="FG1127" s="773"/>
      <c r="FH1127" s="773"/>
      <c r="FI1127" s="773"/>
      <c r="FJ1127" s="773"/>
      <c r="FK1127" s="773"/>
      <c r="FL1127" s="773"/>
      <c r="FM1127" s="773"/>
      <c r="FN1127" s="773"/>
      <c r="FO1127" s="773"/>
      <c r="FP1127" s="773"/>
      <c r="FQ1127" s="773"/>
      <c r="FR1127" s="773"/>
      <c r="FS1127" s="773"/>
      <c r="FT1127" s="773"/>
      <c r="FU1127" s="773"/>
      <c r="FV1127" s="773"/>
      <c r="FW1127" s="773"/>
      <c r="FX1127" s="773"/>
      <c r="FY1127" s="773"/>
      <c r="FZ1127" s="773"/>
      <c r="GA1127" s="773"/>
      <c r="GB1127" s="773"/>
      <c r="GC1127" s="773"/>
      <c r="GD1127" s="773"/>
      <c r="GE1127" s="773"/>
      <c r="GF1127" s="773"/>
      <c r="GG1127" s="773"/>
      <c r="GH1127" s="773"/>
      <c r="GI1127" s="773"/>
      <c r="GJ1127" s="773"/>
      <c r="GK1127" s="773"/>
      <c r="GL1127" s="773"/>
      <c r="GM1127" s="773"/>
      <c r="GN1127" s="773"/>
      <c r="GO1127" s="773"/>
      <c r="GP1127" s="773"/>
      <c r="GQ1127" s="773"/>
      <c r="GR1127" s="773"/>
      <c r="GS1127" s="773"/>
      <c r="GT1127" s="773"/>
      <c r="GU1127" s="773"/>
      <c r="GV1127" s="773"/>
      <c r="GW1127" s="773"/>
      <c r="GX1127" s="773"/>
      <c r="GY1127" s="773"/>
      <c r="GZ1127" s="773"/>
      <c r="HA1127" s="773"/>
      <c r="HB1127" s="773"/>
      <c r="HC1127" s="773"/>
      <c r="HD1127" s="773"/>
      <c r="HE1127" s="773"/>
      <c r="HF1127" s="773"/>
      <c r="HG1127" s="773"/>
      <c r="HH1127" s="773"/>
      <c r="HI1127" s="773"/>
      <c r="HJ1127" s="773"/>
      <c r="HK1127" s="773"/>
      <c r="HL1127" s="773"/>
      <c r="HM1127" s="773"/>
      <c r="HN1127" s="773"/>
      <c r="HO1127" s="773"/>
      <c r="HP1127" s="773"/>
      <c r="HQ1127" s="773"/>
      <c r="HR1127" s="773"/>
      <c r="HS1127" s="773"/>
      <c r="HT1127" s="773"/>
      <c r="HU1127" s="773"/>
      <c r="HV1127" s="773"/>
      <c r="HW1127" s="773"/>
      <c r="HX1127" s="773"/>
      <c r="HY1127" s="773"/>
      <c r="HZ1127" s="773"/>
      <c r="IA1127" s="773"/>
      <c r="IB1127" s="773"/>
      <c r="IC1127" s="773"/>
      <c r="ID1127" s="773"/>
      <c r="IE1127" s="773"/>
      <c r="IF1127" s="773"/>
      <c r="IG1127" s="773"/>
      <c r="IH1127" s="773"/>
      <c r="II1127" s="773"/>
      <c r="IJ1127" s="773"/>
      <c r="IK1127" s="773"/>
      <c r="IL1127" s="773"/>
      <c r="IM1127" s="773"/>
      <c r="IN1127" s="773"/>
      <c r="IO1127" s="773"/>
      <c r="IP1127" s="773"/>
      <c r="IQ1127" s="773"/>
      <c r="IR1127" s="773"/>
    </row>
    <row r="1128" spans="1:252" ht="13.5" x14ac:dyDescent="0.2">
      <c r="A1128" s="606">
        <v>197</v>
      </c>
      <c r="B1128" s="637" t="s">
        <v>2190</v>
      </c>
      <c r="C1128" s="660" t="s">
        <v>701</v>
      </c>
      <c r="D1128" s="575">
        <v>9</v>
      </c>
      <c r="E1128" s="575">
        <v>2005</v>
      </c>
      <c r="F1128" s="1074">
        <v>1156.039</v>
      </c>
      <c r="G1128" s="784">
        <f t="shared" si="37"/>
        <v>1156.039</v>
      </c>
      <c r="H1128" s="1075">
        <v>100</v>
      </c>
      <c r="I1128" s="784">
        <f t="shared" si="38"/>
        <v>0</v>
      </c>
      <c r="J1128" s="635"/>
      <c r="K1128" s="693"/>
      <c r="L1128" s="693"/>
      <c r="M1128" s="635"/>
      <c r="N1128" s="693"/>
      <c r="O1128" s="693"/>
      <c r="P1128" s="1841"/>
      <c r="Q1128" s="773"/>
      <c r="R1128" s="773"/>
      <c r="S1128" s="773"/>
      <c r="T1128" s="773"/>
      <c r="U1128" s="773"/>
      <c r="V1128" s="773"/>
      <c r="W1128" s="773"/>
      <c r="X1128" s="773"/>
      <c r="Y1128" s="773"/>
      <c r="Z1128" s="773"/>
      <c r="AA1128" s="773"/>
      <c r="AB1128" s="773"/>
      <c r="AC1128" s="773"/>
      <c r="AD1128" s="773"/>
      <c r="AE1128" s="773"/>
      <c r="AF1128" s="773"/>
      <c r="AG1128" s="773"/>
      <c r="AH1128" s="773"/>
      <c r="AI1128" s="773"/>
      <c r="AJ1128" s="773"/>
      <c r="AK1128" s="773"/>
      <c r="AL1128" s="773"/>
      <c r="AM1128" s="773"/>
      <c r="AN1128" s="773"/>
      <c r="AO1128" s="773"/>
      <c r="AP1128" s="773"/>
      <c r="AQ1128" s="773"/>
      <c r="AR1128" s="773"/>
      <c r="AS1128" s="773"/>
      <c r="AT1128" s="773"/>
      <c r="AU1128" s="773"/>
      <c r="AV1128" s="773"/>
      <c r="AW1128" s="773"/>
      <c r="AX1128" s="773"/>
      <c r="AY1128" s="773"/>
      <c r="AZ1128" s="773"/>
      <c r="BA1128" s="773"/>
      <c r="BB1128" s="773"/>
      <c r="BC1128" s="773"/>
      <c r="BD1128" s="773"/>
      <c r="BE1128" s="773"/>
      <c r="BF1128" s="773"/>
      <c r="BG1128" s="773"/>
      <c r="BH1128" s="773"/>
      <c r="BI1128" s="773"/>
      <c r="BJ1128" s="773"/>
      <c r="BK1128" s="773"/>
      <c r="BL1128" s="773"/>
      <c r="BM1128" s="773"/>
      <c r="BN1128" s="773"/>
      <c r="BO1128" s="773"/>
      <c r="BP1128" s="773"/>
      <c r="BQ1128" s="773"/>
      <c r="BR1128" s="773"/>
      <c r="BS1128" s="773"/>
      <c r="BT1128" s="773"/>
      <c r="BU1128" s="773"/>
      <c r="BV1128" s="773"/>
      <c r="BW1128" s="773"/>
      <c r="BX1128" s="773"/>
      <c r="BY1128" s="773"/>
      <c r="BZ1128" s="773"/>
      <c r="CA1128" s="773"/>
      <c r="CB1128" s="773"/>
      <c r="CC1128" s="773"/>
      <c r="CD1128" s="773"/>
      <c r="CE1128" s="773"/>
      <c r="CF1128" s="773"/>
      <c r="CG1128" s="773"/>
      <c r="CH1128" s="773"/>
      <c r="CI1128" s="773"/>
      <c r="CJ1128" s="773"/>
      <c r="CK1128" s="773"/>
      <c r="CL1128" s="773"/>
      <c r="CM1128" s="773"/>
      <c r="CN1128" s="773"/>
      <c r="CO1128" s="773"/>
      <c r="CP1128" s="773"/>
      <c r="CQ1128" s="773"/>
      <c r="CR1128" s="773"/>
      <c r="CS1128" s="773"/>
      <c r="CT1128" s="773"/>
      <c r="CU1128" s="773"/>
      <c r="CV1128" s="773"/>
      <c r="CW1128" s="773"/>
      <c r="CX1128" s="773"/>
      <c r="CY1128" s="773"/>
      <c r="CZ1128" s="773"/>
      <c r="DA1128" s="773"/>
      <c r="DB1128" s="773"/>
      <c r="DC1128" s="773"/>
      <c r="DD1128" s="773"/>
      <c r="DE1128" s="773"/>
      <c r="DF1128" s="773"/>
      <c r="DG1128" s="773"/>
      <c r="DH1128" s="773"/>
      <c r="DI1128" s="773"/>
      <c r="DJ1128" s="773"/>
      <c r="DK1128" s="773"/>
      <c r="DL1128" s="773"/>
      <c r="DM1128" s="773"/>
      <c r="DN1128" s="773"/>
      <c r="DO1128" s="773"/>
      <c r="DP1128" s="773"/>
      <c r="DQ1128" s="773"/>
      <c r="DR1128" s="773"/>
      <c r="DS1128" s="773"/>
      <c r="DT1128" s="773"/>
      <c r="DU1128" s="773"/>
      <c r="DV1128" s="773"/>
      <c r="DW1128" s="773"/>
      <c r="DX1128" s="773"/>
      <c r="DY1128" s="773"/>
      <c r="DZ1128" s="773"/>
      <c r="EA1128" s="773"/>
      <c r="EB1128" s="773"/>
      <c r="EC1128" s="773"/>
      <c r="ED1128" s="773"/>
      <c r="EE1128" s="773"/>
      <c r="EF1128" s="773"/>
      <c r="EG1128" s="773"/>
      <c r="EH1128" s="773"/>
      <c r="EI1128" s="773"/>
      <c r="EJ1128" s="773"/>
      <c r="EK1128" s="773"/>
      <c r="EL1128" s="773"/>
      <c r="EM1128" s="773"/>
      <c r="EN1128" s="773"/>
      <c r="EO1128" s="773"/>
      <c r="EP1128" s="773"/>
      <c r="EQ1128" s="773"/>
      <c r="ER1128" s="773"/>
      <c r="ES1128" s="773"/>
      <c r="ET1128" s="773"/>
      <c r="EU1128" s="773"/>
      <c r="EV1128" s="773"/>
      <c r="EW1128" s="773"/>
      <c r="EX1128" s="773"/>
      <c r="EY1128" s="773"/>
      <c r="EZ1128" s="773"/>
      <c r="FA1128" s="773"/>
      <c r="FB1128" s="773"/>
      <c r="FC1128" s="773"/>
      <c r="FD1128" s="773"/>
      <c r="FE1128" s="773"/>
      <c r="FF1128" s="773"/>
      <c r="FG1128" s="773"/>
      <c r="FH1128" s="773"/>
      <c r="FI1128" s="773"/>
      <c r="FJ1128" s="773"/>
      <c r="FK1128" s="773"/>
      <c r="FL1128" s="773"/>
      <c r="FM1128" s="773"/>
      <c r="FN1128" s="773"/>
      <c r="FO1128" s="773"/>
      <c r="FP1128" s="773"/>
      <c r="FQ1128" s="773"/>
      <c r="FR1128" s="773"/>
      <c r="FS1128" s="773"/>
      <c r="FT1128" s="773"/>
      <c r="FU1128" s="773"/>
      <c r="FV1128" s="773"/>
      <c r="FW1128" s="773"/>
      <c r="FX1128" s="773"/>
      <c r="FY1128" s="773"/>
      <c r="FZ1128" s="773"/>
      <c r="GA1128" s="773"/>
      <c r="GB1128" s="773"/>
      <c r="GC1128" s="773"/>
      <c r="GD1128" s="773"/>
      <c r="GE1128" s="773"/>
      <c r="GF1128" s="773"/>
      <c r="GG1128" s="773"/>
      <c r="GH1128" s="773"/>
      <c r="GI1128" s="773"/>
      <c r="GJ1128" s="773"/>
      <c r="GK1128" s="773"/>
      <c r="GL1128" s="773"/>
      <c r="GM1128" s="773"/>
      <c r="GN1128" s="773"/>
      <c r="GO1128" s="773"/>
      <c r="GP1128" s="773"/>
      <c r="GQ1128" s="773"/>
      <c r="GR1128" s="773"/>
      <c r="GS1128" s="773"/>
      <c r="GT1128" s="773"/>
      <c r="GU1128" s="773"/>
      <c r="GV1128" s="773"/>
      <c r="GW1128" s="773"/>
      <c r="GX1128" s="773"/>
      <c r="GY1128" s="773"/>
      <c r="GZ1128" s="773"/>
      <c r="HA1128" s="773"/>
      <c r="HB1128" s="773"/>
      <c r="HC1128" s="773"/>
      <c r="HD1128" s="773"/>
      <c r="HE1128" s="773"/>
      <c r="HF1128" s="773"/>
      <c r="HG1128" s="773"/>
      <c r="HH1128" s="773"/>
      <c r="HI1128" s="773"/>
      <c r="HJ1128" s="773"/>
      <c r="HK1128" s="773"/>
      <c r="HL1128" s="773"/>
      <c r="HM1128" s="773"/>
      <c r="HN1128" s="773"/>
      <c r="HO1128" s="773"/>
      <c r="HP1128" s="773"/>
      <c r="HQ1128" s="773"/>
      <c r="HR1128" s="773"/>
      <c r="HS1128" s="773"/>
      <c r="HT1128" s="773"/>
      <c r="HU1128" s="773"/>
      <c r="HV1128" s="773"/>
      <c r="HW1128" s="773"/>
      <c r="HX1128" s="773"/>
      <c r="HY1128" s="773"/>
      <c r="HZ1128" s="773"/>
      <c r="IA1128" s="773"/>
      <c r="IB1128" s="773"/>
      <c r="IC1128" s="773"/>
      <c r="ID1128" s="773"/>
      <c r="IE1128" s="773"/>
      <c r="IF1128" s="773"/>
      <c r="IG1128" s="773"/>
      <c r="IH1128" s="773"/>
      <c r="II1128" s="773"/>
      <c r="IJ1128" s="773"/>
      <c r="IK1128" s="773"/>
      <c r="IL1128" s="773"/>
      <c r="IM1128" s="773"/>
      <c r="IN1128" s="773"/>
      <c r="IO1128" s="773"/>
      <c r="IP1128" s="773"/>
      <c r="IQ1128" s="773"/>
      <c r="IR1128" s="773"/>
    </row>
    <row r="1129" spans="1:252" ht="27" x14ac:dyDescent="0.2">
      <c r="A1129" s="606">
        <v>198</v>
      </c>
      <c r="B1129" s="637" t="s">
        <v>2191</v>
      </c>
      <c r="C1129" s="660" t="s">
        <v>701</v>
      </c>
      <c r="D1129" s="575">
        <v>9</v>
      </c>
      <c r="E1129" s="575">
        <v>2005</v>
      </c>
      <c r="F1129" s="1074">
        <v>787.26700000000005</v>
      </c>
      <c r="G1129" s="784">
        <f t="shared" si="37"/>
        <v>787.26700000000005</v>
      </c>
      <c r="H1129" s="1075">
        <v>100</v>
      </c>
      <c r="I1129" s="784">
        <f t="shared" si="38"/>
        <v>0</v>
      </c>
      <c r="J1129" s="635"/>
      <c r="K1129" s="693"/>
      <c r="L1129" s="693"/>
      <c r="M1129" s="635"/>
      <c r="N1129" s="693"/>
      <c r="O1129" s="693"/>
      <c r="P1129" s="1841"/>
      <c r="Q1129" s="773"/>
      <c r="R1129" s="773"/>
      <c r="S1129" s="773"/>
      <c r="T1129" s="773"/>
      <c r="U1129" s="773"/>
      <c r="V1129" s="773"/>
      <c r="W1129" s="773"/>
      <c r="X1129" s="773"/>
      <c r="Y1129" s="773"/>
      <c r="Z1129" s="773"/>
      <c r="AA1129" s="773"/>
      <c r="AB1129" s="773"/>
      <c r="AC1129" s="773"/>
      <c r="AD1129" s="773"/>
      <c r="AE1129" s="773"/>
      <c r="AF1129" s="773"/>
      <c r="AG1129" s="773"/>
      <c r="AH1129" s="773"/>
      <c r="AI1129" s="773"/>
      <c r="AJ1129" s="773"/>
      <c r="AK1129" s="773"/>
      <c r="AL1129" s="773"/>
      <c r="AM1129" s="773"/>
      <c r="AN1129" s="773"/>
      <c r="AO1129" s="773"/>
      <c r="AP1129" s="773"/>
      <c r="AQ1129" s="773"/>
      <c r="AR1129" s="773"/>
      <c r="AS1129" s="773"/>
      <c r="AT1129" s="773"/>
      <c r="AU1129" s="773"/>
      <c r="AV1129" s="773"/>
      <c r="AW1129" s="773"/>
      <c r="AX1129" s="773"/>
      <c r="AY1129" s="773"/>
      <c r="AZ1129" s="773"/>
      <c r="BA1129" s="773"/>
      <c r="BB1129" s="773"/>
      <c r="BC1129" s="773"/>
      <c r="BD1129" s="773"/>
      <c r="BE1129" s="773"/>
      <c r="BF1129" s="773"/>
      <c r="BG1129" s="773"/>
      <c r="BH1129" s="773"/>
      <c r="BI1129" s="773"/>
      <c r="BJ1129" s="773"/>
      <c r="BK1129" s="773"/>
      <c r="BL1129" s="773"/>
      <c r="BM1129" s="773"/>
      <c r="BN1129" s="773"/>
      <c r="BO1129" s="773"/>
      <c r="BP1129" s="773"/>
      <c r="BQ1129" s="773"/>
      <c r="BR1129" s="773"/>
      <c r="BS1129" s="773"/>
      <c r="BT1129" s="773"/>
      <c r="BU1129" s="773"/>
      <c r="BV1129" s="773"/>
      <c r="BW1129" s="773"/>
      <c r="BX1129" s="773"/>
      <c r="BY1129" s="773"/>
      <c r="BZ1129" s="773"/>
      <c r="CA1129" s="773"/>
      <c r="CB1129" s="773"/>
      <c r="CC1129" s="773"/>
      <c r="CD1129" s="773"/>
      <c r="CE1129" s="773"/>
      <c r="CF1129" s="773"/>
      <c r="CG1129" s="773"/>
      <c r="CH1129" s="773"/>
      <c r="CI1129" s="773"/>
      <c r="CJ1129" s="773"/>
      <c r="CK1129" s="773"/>
      <c r="CL1129" s="773"/>
      <c r="CM1129" s="773"/>
      <c r="CN1129" s="773"/>
      <c r="CO1129" s="773"/>
      <c r="CP1129" s="773"/>
      <c r="CQ1129" s="773"/>
      <c r="CR1129" s="773"/>
      <c r="CS1129" s="773"/>
      <c r="CT1129" s="773"/>
      <c r="CU1129" s="773"/>
      <c r="CV1129" s="773"/>
      <c r="CW1129" s="773"/>
      <c r="CX1129" s="773"/>
      <c r="CY1129" s="773"/>
      <c r="CZ1129" s="773"/>
      <c r="DA1129" s="773"/>
      <c r="DB1129" s="773"/>
      <c r="DC1129" s="773"/>
      <c r="DD1129" s="773"/>
      <c r="DE1129" s="773"/>
      <c r="DF1129" s="773"/>
      <c r="DG1129" s="773"/>
      <c r="DH1129" s="773"/>
      <c r="DI1129" s="773"/>
      <c r="DJ1129" s="773"/>
      <c r="DK1129" s="773"/>
      <c r="DL1129" s="773"/>
      <c r="DM1129" s="773"/>
      <c r="DN1129" s="773"/>
      <c r="DO1129" s="773"/>
      <c r="DP1129" s="773"/>
      <c r="DQ1129" s="773"/>
      <c r="DR1129" s="773"/>
      <c r="DS1129" s="773"/>
      <c r="DT1129" s="773"/>
      <c r="DU1129" s="773"/>
      <c r="DV1129" s="773"/>
      <c r="DW1129" s="773"/>
      <c r="DX1129" s="773"/>
      <c r="DY1129" s="773"/>
      <c r="DZ1129" s="773"/>
      <c r="EA1129" s="773"/>
      <c r="EB1129" s="773"/>
      <c r="EC1129" s="773"/>
      <c r="ED1129" s="773"/>
      <c r="EE1129" s="773"/>
      <c r="EF1129" s="773"/>
      <c r="EG1129" s="773"/>
      <c r="EH1129" s="773"/>
      <c r="EI1129" s="773"/>
      <c r="EJ1129" s="773"/>
      <c r="EK1129" s="773"/>
      <c r="EL1129" s="773"/>
      <c r="EM1129" s="773"/>
      <c r="EN1129" s="773"/>
      <c r="EO1129" s="773"/>
      <c r="EP1129" s="773"/>
      <c r="EQ1129" s="773"/>
      <c r="ER1129" s="773"/>
      <c r="ES1129" s="773"/>
      <c r="ET1129" s="773"/>
      <c r="EU1129" s="773"/>
      <c r="EV1129" s="773"/>
      <c r="EW1129" s="773"/>
      <c r="EX1129" s="773"/>
      <c r="EY1129" s="773"/>
      <c r="EZ1129" s="773"/>
      <c r="FA1129" s="773"/>
      <c r="FB1129" s="773"/>
      <c r="FC1129" s="773"/>
      <c r="FD1129" s="773"/>
      <c r="FE1129" s="773"/>
      <c r="FF1129" s="773"/>
      <c r="FG1129" s="773"/>
      <c r="FH1129" s="773"/>
      <c r="FI1129" s="773"/>
      <c r="FJ1129" s="773"/>
      <c r="FK1129" s="773"/>
      <c r="FL1129" s="773"/>
      <c r="FM1129" s="773"/>
      <c r="FN1129" s="773"/>
      <c r="FO1129" s="773"/>
      <c r="FP1129" s="773"/>
      <c r="FQ1129" s="773"/>
      <c r="FR1129" s="773"/>
      <c r="FS1129" s="773"/>
      <c r="FT1129" s="773"/>
      <c r="FU1129" s="773"/>
      <c r="FV1129" s="773"/>
      <c r="FW1129" s="773"/>
      <c r="FX1129" s="773"/>
      <c r="FY1129" s="773"/>
      <c r="FZ1129" s="773"/>
      <c r="GA1129" s="773"/>
      <c r="GB1129" s="773"/>
      <c r="GC1129" s="773"/>
      <c r="GD1129" s="773"/>
      <c r="GE1129" s="773"/>
      <c r="GF1129" s="773"/>
      <c r="GG1129" s="773"/>
      <c r="GH1129" s="773"/>
      <c r="GI1129" s="773"/>
      <c r="GJ1129" s="773"/>
      <c r="GK1129" s="773"/>
      <c r="GL1129" s="773"/>
      <c r="GM1129" s="773"/>
      <c r="GN1129" s="773"/>
      <c r="GO1129" s="773"/>
      <c r="GP1129" s="773"/>
      <c r="GQ1129" s="773"/>
      <c r="GR1129" s="773"/>
      <c r="GS1129" s="773"/>
      <c r="GT1129" s="773"/>
      <c r="GU1129" s="773"/>
      <c r="GV1129" s="773"/>
      <c r="GW1129" s="773"/>
      <c r="GX1129" s="773"/>
      <c r="GY1129" s="773"/>
      <c r="GZ1129" s="773"/>
      <c r="HA1129" s="773"/>
      <c r="HB1129" s="773"/>
      <c r="HC1129" s="773"/>
      <c r="HD1129" s="773"/>
      <c r="HE1129" s="773"/>
      <c r="HF1129" s="773"/>
      <c r="HG1129" s="773"/>
      <c r="HH1129" s="773"/>
      <c r="HI1129" s="773"/>
      <c r="HJ1129" s="773"/>
      <c r="HK1129" s="773"/>
      <c r="HL1129" s="773"/>
      <c r="HM1129" s="773"/>
      <c r="HN1129" s="773"/>
      <c r="HO1129" s="773"/>
      <c r="HP1129" s="773"/>
      <c r="HQ1129" s="773"/>
      <c r="HR1129" s="773"/>
      <c r="HS1129" s="773"/>
      <c r="HT1129" s="773"/>
      <c r="HU1129" s="773"/>
      <c r="HV1129" s="773"/>
      <c r="HW1129" s="773"/>
      <c r="HX1129" s="773"/>
      <c r="HY1129" s="773"/>
      <c r="HZ1129" s="773"/>
      <c r="IA1129" s="773"/>
      <c r="IB1129" s="773"/>
      <c r="IC1129" s="773"/>
      <c r="ID1129" s="773"/>
      <c r="IE1129" s="773"/>
      <c r="IF1129" s="773"/>
      <c r="IG1129" s="773"/>
      <c r="IH1129" s="773"/>
      <c r="II1129" s="773"/>
      <c r="IJ1129" s="773"/>
      <c r="IK1129" s="773"/>
      <c r="IL1129" s="773"/>
      <c r="IM1129" s="773"/>
      <c r="IN1129" s="773"/>
      <c r="IO1129" s="773"/>
      <c r="IP1129" s="773"/>
      <c r="IQ1129" s="773"/>
      <c r="IR1129" s="773"/>
    </row>
    <row r="1130" spans="1:252" ht="13.5" x14ac:dyDescent="0.2">
      <c r="A1130" s="606">
        <v>199</v>
      </c>
      <c r="B1130" s="637" t="s">
        <v>2192</v>
      </c>
      <c r="C1130" s="660" t="s">
        <v>701</v>
      </c>
      <c r="D1130" s="575">
        <v>1</v>
      </c>
      <c r="E1130" s="575">
        <v>2006</v>
      </c>
      <c r="F1130" s="1074">
        <v>724.779</v>
      </c>
      <c r="G1130" s="784">
        <f t="shared" si="37"/>
        <v>724.779</v>
      </c>
      <c r="H1130" s="1075">
        <v>100</v>
      </c>
      <c r="I1130" s="784">
        <f t="shared" si="38"/>
        <v>0</v>
      </c>
      <c r="J1130" s="635"/>
      <c r="K1130" s="693"/>
      <c r="L1130" s="693"/>
      <c r="M1130" s="635"/>
      <c r="N1130" s="693"/>
      <c r="O1130" s="693"/>
      <c r="P1130" s="1841"/>
      <c r="Q1130" s="773"/>
      <c r="R1130" s="773"/>
      <c r="S1130" s="773"/>
      <c r="T1130" s="773"/>
      <c r="U1130" s="773"/>
      <c r="V1130" s="773"/>
      <c r="W1130" s="773"/>
      <c r="X1130" s="773"/>
      <c r="Y1130" s="773"/>
      <c r="Z1130" s="773"/>
      <c r="AA1130" s="773"/>
      <c r="AB1130" s="773"/>
      <c r="AC1130" s="773"/>
      <c r="AD1130" s="773"/>
      <c r="AE1130" s="773"/>
      <c r="AF1130" s="773"/>
      <c r="AG1130" s="773"/>
      <c r="AH1130" s="773"/>
      <c r="AI1130" s="773"/>
      <c r="AJ1130" s="773"/>
      <c r="AK1130" s="773"/>
      <c r="AL1130" s="773"/>
      <c r="AM1130" s="773"/>
      <c r="AN1130" s="773"/>
      <c r="AO1130" s="773"/>
      <c r="AP1130" s="773"/>
      <c r="AQ1130" s="773"/>
      <c r="AR1130" s="773"/>
      <c r="AS1130" s="773"/>
      <c r="AT1130" s="773"/>
      <c r="AU1130" s="773"/>
      <c r="AV1130" s="773"/>
      <c r="AW1130" s="773"/>
      <c r="AX1130" s="773"/>
      <c r="AY1130" s="773"/>
      <c r="AZ1130" s="773"/>
      <c r="BA1130" s="773"/>
      <c r="BB1130" s="773"/>
      <c r="BC1130" s="773"/>
      <c r="BD1130" s="773"/>
      <c r="BE1130" s="773"/>
      <c r="BF1130" s="773"/>
      <c r="BG1130" s="773"/>
      <c r="BH1130" s="773"/>
      <c r="BI1130" s="773"/>
      <c r="BJ1130" s="773"/>
      <c r="BK1130" s="773"/>
      <c r="BL1130" s="773"/>
      <c r="BM1130" s="773"/>
      <c r="BN1130" s="773"/>
      <c r="BO1130" s="773"/>
      <c r="BP1130" s="773"/>
      <c r="BQ1130" s="773"/>
      <c r="BR1130" s="773"/>
      <c r="BS1130" s="773"/>
      <c r="BT1130" s="773"/>
      <c r="BU1130" s="773"/>
      <c r="BV1130" s="773"/>
      <c r="BW1130" s="773"/>
      <c r="BX1130" s="773"/>
      <c r="BY1130" s="773"/>
      <c r="BZ1130" s="773"/>
      <c r="CA1130" s="773"/>
      <c r="CB1130" s="773"/>
      <c r="CC1130" s="773"/>
      <c r="CD1130" s="773"/>
      <c r="CE1130" s="773"/>
      <c r="CF1130" s="773"/>
      <c r="CG1130" s="773"/>
      <c r="CH1130" s="773"/>
      <c r="CI1130" s="773"/>
      <c r="CJ1130" s="773"/>
      <c r="CK1130" s="773"/>
      <c r="CL1130" s="773"/>
      <c r="CM1130" s="773"/>
      <c r="CN1130" s="773"/>
      <c r="CO1130" s="773"/>
      <c r="CP1130" s="773"/>
      <c r="CQ1130" s="773"/>
      <c r="CR1130" s="773"/>
      <c r="CS1130" s="773"/>
      <c r="CT1130" s="773"/>
      <c r="CU1130" s="773"/>
      <c r="CV1130" s="773"/>
      <c r="CW1130" s="773"/>
      <c r="CX1130" s="773"/>
      <c r="CY1130" s="773"/>
      <c r="CZ1130" s="773"/>
      <c r="DA1130" s="773"/>
      <c r="DB1130" s="773"/>
      <c r="DC1130" s="773"/>
      <c r="DD1130" s="773"/>
      <c r="DE1130" s="773"/>
      <c r="DF1130" s="773"/>
      <c r="DG1130" s="773"/>
      <c r="DH1130" s="773"/>
      <c r="DI1130" s="773"/>
      <c r="DJ1130" s="773"/>
      <c r="DK1130" s="773"/>
      <c r="DL1130" s="773"/>
      <c r="DM1130" s="773"/>
      <c r="DN1130" s="773"/>
      <c r="DO1130" s="773"/>
      <c r="DP1130" s="773"/>
      <c r="DQ1130" s="773"/>
      <c r="DR1130" s="773"/>
      <c r="DS1130" s="773"/>
      <c r="DT1130" s="773"/>
      <c r="DU1130" s="773"/>
      <c r="DV1130" s="773"/>
      <c r="DW1130" s="773"/>
      <c r="DX1130" s="773"/>
      <c r="DY1130" s="773"/>
      <c r="DZ1130" s="773"/>
      <c r="EA1130" s="773"/>
      <c r="EB1130" s="773"/>
      <c r="EC1130" s="773"/>
      <c r="ED1130" s="773"/>
      <c r="EE1130" s="773"/>
      <c r="EF1130" s="773"/>
      <c r="EG1130" s="773"/>
      <c r="EH1130" s="773"/>
      <c r="EI1130" s="773"/>
      <c r="EJ1130" s="773"/>
      <c r="EK1130" s="773"/>
      <c r="EL1130" s="773"/>
      <c r="EM1130" s="773"/>
      <c r="EN1130" s="773"/>
      <c r="EO1130" s="773"/>
      <c r="EP1130" s="773"/>
      <c r="EQ1130" s="773"/>
      <c r="ER1130" s="773"/>
      <c r="ES1130" s="773"/>
      <c r="ET1130" s="773"/>
      <c r="EU1130" s="773"/>
      <c r="EV1130" s="773"/>
      <c r="EW1130" s="773"/>
      <c r="EX1130" s="773"/>
      <c r="EY1130" s="773"/>
      <c r="EZ1130" s="773"/>
      <c r="FA1130" s="773"/>
      <c r="FB1130" s="773"/>
      <c r="FC1130" s="773"/>
      <c r="FD1130" s="773"/>
      <c r="FE1130" s="773"/>
      <c r="FF1130" s="773"/>
      <c r="FG1130" s="773"/>
      <c r="FH1130" s="773"/>
      <c r="FI1130" s="773"/>
      <c r="FJ1130" s="773"/>
      <c r="FK1130" s="773"/>
      <c r="FL1130" s="773"/>
      <c r="FM1130" s="773"/>
      <c r="FN1130" s="773"/>
      <c r="FO1130" s="773"/>
      <c r="FP1130" s="773"/>
      <c r="FQ1130" s="773"/>
      <c r="FR1130" s="773"/>
      <c r="FS1130" s="773"/>
      <c r="FT1130" s="773"/>
      <c r="FU1130" s="773"/>
      <c r="FV1130" s="773"/>
      <c r="FW1130" s="773"/>
      <c r="FX1130" s="773"/>
      <c r="FY1130" s="773"/>
      <c r="FZ1130" s="773"/>
      <c r="GA1130" s="773"/>
      <c r="GB1130" s="773"/>
      <c r="GC1130" s="773"/>
      <c r="GD1130" s="773"/>
      <c r="GE1130" s="773"/>
      <c r="GF1130" s="773"/>
      <c r="GG1130" s="773"/>
      <c r="GH1130" s="773"/>
      <c r="GI1130" s="773"/>
      <c r="GJ1130" s="773"/>
      <c r="GK1130" s="773"/>
      <c r="GL1130" s="773"/>
      <c r="GM1130" s="773"/>
      <c r="GN1130" s="773"/>
      <c r="GO1130" s="773"/>
      <c r="GP1130" s="773"/>
      <c r="GQ1130" s="773"/>
      <c r="GR1130" s="773"/>
      <c r="GS1130" s="773"/>
      <c r="GT1130" s="773"/>
      <c r="GU1130" s="773"/>
      <c r="GV1130" s="773"/>
      <c r="GW1130" s="773"/>
      <c r="GX1130" s="773"/>
      <c r="GY1130" s="773"/>
      <c r="GZ1130" s="773"/>
      <c r="HA1130" s="773"/>
      <c r="HB1130" s="773"/>
      <c r="HC1130" s="773"/>
      <c r="HD1130" s="773"/>
      <c r="HE1130" s="773"/>
      <c r="HF1130" s="773"/>
      <c r="HG1130" s="773"/>
      <c r="HH1130" s="773"/>
      <c r="HI1130" s="773"/>
      <c r="HJ1130" s="773"/>
      <c r="HK1130" s="773"/>
      <c r="HL1130" s="773"/>
      <c r="HM1130" s="773"/>
      <c r="HN1130" s="773"/>
      <c r="HO1130" s="773"/>
      <c r="HP1130" s="773"/>
      <c r="HQ1130" s="773"/>
      <c r="HR1130" s="773"/>
      <c r="HS1130" s="773"/>
      <c r="HT1130" s="773"/>
      <c r="HU1130" s="773"/>
      <c r="HV1130" s="773"/>
      <c r="HW1130" s="773"/>
      <c r="HX1130" s="773"/>
      <c r="HY1130" s="773"/>
      <c r="HZ1130" s="773"/>
      <c r="IA1130" s="773"/>
      <c r="IB1130" s="773"/>
      <c r="IC1130" s="773"/>
      <c r="ID1130" s="773"/>
      <c r="IE1130" s="773"/>
      <c r="IF1130" s="773"/>
      <c r="IG1130" s="773"/>
      <c r="IH1130" s="773"/>
      <c r="II1130" s="773"/>
      <c r="IJ1130" s="773"/>
      <c r="IK1130" s="773"/>
      <c r="IL1130" s="773"/>
      <c r="IM1130" s="773"/>
      <c r="IN1130" s="773"/>
      <c r="IO1130" s="773"/>
      <c r="IP1130" s="773"/>
      <c r="IQ1130" s="773"/>
      <c r="IR1130" s="773"/>
    </row>
    <row r="1131" spans="1:252" ht="13.5" x14ac:dyDescent="0.2">
      <c r="A1131" s="606">
        <v>200</v>
      </c>
      <c r="B1131" s="637" t="s">
        <v>2193</v>
      </c>
      <c r="C1131" s="660" t="s">
        <v>701</v>
      </c>
      <c r="D1131" s="575">
        <v>4</v>
      </c>
      <c r="E1131" s="575">
        <v>2006</v>
      </c>
      <c r="F1131" s="1074">
        <v>1185.03</v>
      </c>
      <c r="G1131" s="784">
        <f t="shared" si="37"/>
        <v>1185.03</v>
      </c>
      <c r="H1131" s="1075">
        <v>100</v>
      </c>
      <c r="I1131" s="784">
        <f t="shared" si="38"/>
        <v>0</v>
      </c>
      <c r="J1131" s="635"/>
      <c r="K1131" s="693"/>
      <c r="L1131" s="693"/>
      <c r="M1131" s="635"/>
      <c r="N1131" s="693"/>
      <c r="O1131" s="693"/>
      <c r="P1131" s="1841"/>
      <c r="Q1131" s="773"/>
      <c r="R1131" s="773"/>
      <c r="S1131" s="773"/>
      <c r="T1131" s="773"/>
      <c r="U1131" s="773"/>
      <c r="V1131" s="773"/>
      <c r="W1131" s="773"/>
      <c r="X1131" s="773"/>
      <c r="Y1131" s="773"/>
      <c r="Z1131" s="773"/>
      <c r="AA1131" s="773"/>
      <c r="AB1131" s="773"/>
      <c r="AC1131" s="773"/>
      <c r="AD1131" s="773"/>
      <c r="AE1131" s="773"/>
      <c r="AF1131" s="773"/>
      <c r="AG1131" s="773"/>
      <c r="AH1131" s="773"/>
      <c r="AI1131" s="773"/>
      <c r="AJ1131" s="773"/>
      <c r="AK1131" s="773"/>
      <c r="AL1131" s="773"/>
      <c r="AM1131" s="773"/>
      <c r="AN1131" s="773"/>
      <c r="AO1131" s="773"/>
      <c r="AP1131" s="773"/>
      <c r="AQ1131" s="773"/>
      <c r="AR1131" s="773"/>
      <c r="AS1131" s="773"/>
      <c r="AT1131" s="773"/>
      <c r="AU1131" s="773"/>
      <c r="AV1131" s="773"/>
      <c r="AW1131" s="773"/>
      <c r="AX1131" s="773"/>
      <c r="AY1131" s="773"/>
      <c r="AZ1131" s="773"/>
      <c r="BA1131" s="773"/>
      <c r="BB1131" s="773"/>
      <c r="BC1131" s="773"/>
      <c r="BD1131" s="773"/>
      <c r="BE1131" s="773"/>
      <c r="BF1131" s="773"/>
      <c r="BG1131" s="773"/>
      <c r="BH1131" s="773"/>
      <c r="BI1131" s="773"/>
      <c r="BJ1131" s="773"/>
      <c r="BK1131" s="773"/>
      <c r="BL1131" s="773"/>
      <c r="BM1131" s="773"/>
      <c r="BN1131" s="773"/>
      <c r="BO1131" s="773"/>
      <c r="BP1131" s="773"/>
      <c r="BQ1131" s="773"/>
      <c r="BR1131" s="773"/>
      <c r="BS1131" s="773"/>
      <c r="BT1131" s="773"/>
      <c r="BU1131" s="773"/>
      <c r="BV1131" s="773"/>
      <c r="BW1131" s="773"/>
      <c r="BX1131" s="773"/>
      <c r="BY1131" s="773"/>
      <c r="BZ1131" s="773"/>
      <c r="CA1131" s="773"/>
      <c r="CB1131" s="773"/>
      <c r="CC1131" s="773"/>
      <c r="CD1131" s="773"/>
      <c r="CE1131" s="773"/>
      <c r="CF1131" s="773"/>
      <c r="CG1131" s="773"/>
      <c r="CH1131" s="773"/>
      <c r="CI1131" s="773"/>
      <c r="CJ1131" s="773"/>
      <c r="CK1131" s="773"/>
      <c r="CL1131" s="773"/>
      <c r="CM1131" s="773"/>
      <c r="CN1131" s="773"/>
      <c r="CO1131" s="773"/>
      <c r="CP1131" s="773"/>
      <c r="CQ1131" s="773"/>
      <c r="CR1131" s="773"/>
      <c r="CS1131" s="773"/>
      <c r="CT1131" s="773"/>
      <c r="CU1131" s="773"/>
      <c r="CV1131" s="773"/>
      <c r="CW1131" s="773"/>
      <c r="CX1131" s="773"/>
      <c r="CY1131" s="773"/>
      <c r="CZ1131" s="773"/>
      <c r="DA1131" s="773"/>
      <c r="DB1131" s="773"/>
      <c r="DC1131" s="773"/>
      <c r="DD1131" s="773"/>
      <c r="DE1131" s="773"/>
      <c r="DF1131" s="773"/>
      <c r="DG1131" s="773"/>
      <c r="DH1131" s="773"/>
      <c r="DI1131" s="773"/>
      <c r="DJ1131" s="773"/>
      <c r="DK1131" s="773"/>
      <c r="DL1131" s="773"/>
      <c r="DM1131" s="773"/>
      <c r="DN1131" s="773"/>
      <c r="DO1131" s="773"/>
      <c r="DP1131" s="773"/>
      <c r="DQ1131" s="773"/>
      <c r="DR1131" s="773"/>
      <c r="DS1131" s="773"/>
      <c r="DT1131" s="773"/>
      <c r="DU1131" s="773"/>
      <c r="DV1131" s="773"/>
      <c r="DW1131" s="773"/>
      <c r="DX1131" s="773"/>
      <c r="DY1131" s="773"/>
      <c r="DZ1131" s="773"/>
      <c r="EA1131" s="773"/>
      <c r="EB1131" s="773"/>
      <c r="EC1131" s="773"/>
      <c r="ED1131" s="773"/>
      <c r="EE1131" s="773"/>
      <c r="EF1131" s="773"/>
      <c r="EG1131" s="773"/>
      <c r="EH1131" s="773"/>
      <c r="EI1131" s="773"/>
      <c r="EJ1131" s="773"/>
      <c r="EK1131" s="773"/>
      <c r="EL1131" s="773"/>
      <c r="EM1131" s="773"/>
      <c r="EN1131" s="773"/>
      <c r="EO1131" s="773"/>
      <c r="EP1131" s="773"/>
      <c r="EQ1131" s="773"/>
      <c r="ER1131" s="773"/>
      <c r="ES1131" s="773"/>
      <c r="ET1131" s="773"/>
      <c r="EU1131" s="773"/>
      <c r="EV1131" s="773"/>
      <c r="EW1131" s="773"/>
      <c r="EX1131" s="773"/>
      <c r="EY1131" s="773"/>
      <c r="EZ1131" s="773"/>
      <c r="FA1131" s="773"/>
      <c r="FB1131" s="773"/>
      <c r="FC1131" s="773"/>
      <c r="FD1131" s="773"/>
      <c r="FE1131" s="773"/>
      <c r="FF1131" s="773"/>
      <c r="FG1131" s="773"/>
      <c r="FH1131" s="773"/>
      <c r="FI1131" s="773"/>
      <c r="FJ1131" s="773"/>
      <c r="FK1131" s="773"/>
      <c r="FL1131" s="773"/>
      <c r="FM1131" s="773"/>
      <c r="FN1131" s="773"/>
      <c r="FO1131" s="773"/>
      <c r="FP1131" s="773"/>
      <c r="FQ1131" s="773"/>
      <c r="FR1131" s="773"/>
      <c r="FS1131" s="773"/>
      <c r="FT1131" s="773"/>
      <c r="FU1131" s="773"/>
      <c r="FV1131" s="773"/>
      <c r="FW1131" s="773"/>
      <c r="FX1131" s="773"/>
      <c r="FY1131" s="773"/>
      <c r="FZ1131" s="773"/>
      <c r="GA1131" s="773"/>
      <c r="GB1131" s="773"/>
      <c r="GC1131" s="773"/>
      <c r="GD1131" s="773"/>
      <c r="GE1131" s="773"/>
      <c r="GF1131" s="773"/>
      <c r="GG1131" s="773"/>
      <c r="GH1131" s="773"/>
      <c r="GI1131" s="773"/>
      <c r="GJ1131" s="773"/>
      <c r="GK1131" s="773"/>
      <c r="GL1131" s="773"/>
      <c r="GM1131" s="773"/>
      <c r="GN1131" s="773"/>
      <c r="GO1131" s="773"/>
      <c r="GP1131" s="773"/>
      <c r="GQ1131" s="773"/>
      <c r="GR1131" s="773"/>
      <c r="GS1131" s="773"/>
      <c r="GT1131" s="773"/>
      <c r="GU1131" s="773"/>
      <c r="GV1131" s="773"/>
      <c r="GW1131" s="773"/>
      <c r="GX1131" s="773"/>
      <c r="GY1131" s="773"/>
      <c r="GZ1131" s="773"/>
      <c r="HA1131" s="773"/>
      <c r="HB1131" s="773"/>
      <c r="HC1131" s="773"/>
      <c r="HD1131" s="773"/>
      <c r="HE1131" s="773"/>
      <c r="HF1131" s="773"/>
      <c r="HG1131" s="773"/>
      <c r="HH1131" s="773"/>
      <c r="HI1131" s="773"/>
      <c r="HJ1131" s="773"/>
      <c r="HK1131" s="773"/>
      <c r="HL1131" s="773"/>
      <c r="HM1131" s="773"/>
      <c r="HN1131" s="773"/>
      <c r="HO1131" s="773"/>
      <c r="HP1131" s="773"/>
      <c r="HQ1131" s="773"/>
      <c r="HR1131" s="773"/>
      <c r="HS1131" s="773"/>
      <c r="HT1131" s="773"/>
      <c r="HU1131" s="773"/>
      <c r="HV1131" s="773"/>
      <c r="HW1131" s="773"/>
      <c r="HX1131" s="773"/>
      <c r="HY1131" s="773"/>
      <c r="HZ1131" s="773"/>
      <c r="IA1131" s="773"/>
      <c r="IB1131" s="773"/>
      <c r="IC1131" s="773"/>
      <c r="ID1131" s="773"/>
      <c r="IE1131" s="773"/>
      <c r="IF1131" s="773"/>
      <c r="IG1131" s="773"/>
      <c r="IH1131" s="773"/>
      <c r="II1131" s="773"/>
      <c r="IJ1131" s="773"/>
      <c r="IK1131" s="773"/>
      <c r="IL1131" s="773"/>
      <c r="IM1131" s="773"/>
      <c r="IN1131" s="773"/>
      <c r="IO1131" s="773"/>
      <c r="IP1131" s="773"/>
      <c r="IQ1131" s="773"/>
      <c r="IR1131" s="773"/>
    </row>
    <row r="1132" spans="1:252" ht="13.5" x14ac:dyDescent="0.2">
      <c r="A1132" s="606">
        <v>201</v>
      </c>
      <c r="B1132" s="637" t="s">
        <v>2193</v>
      </c>
      <c r="C1132" s="660" t="s">
        <v>701</v>
      </c>
      <c r="D1132" s="575">
        <v>2</v>
      </c>
      <c r="E1132" s="575">
        <v>2008</v>
      </c>
      <c r="F1132" s="1074">
        <v>1245</v>
      </c>
      <c r="G1132" s="784">
        <f t="shared" si="37"/>
        <v>1245</v>
      </c>
      <c r="H1132" s="1075">
        <v>100</v>
      </c>
      <c r="I1132" s="784">
        <f t="shared" si="38"/>
        <v>0</v>
      </c>
      <c r="J1132" s="635"/>
      <c r="K1132" s="693"/>
      <c r="L1132" s="693"/>
      <c r="M1132" s="635"/>
      <c r="N1132" s="693"/>
      <c r="O1132" s="693"/>
      <c r="P1132" s="1841"/>
      <c r="Q1132" s="773"/>
      <c r="R1132" s="773"/>
      <c r="S1132" s="773"/>
      <c r="T1132" s="773"/>
      <c r="U1132" s="773"/>
      <c r="V1132" s="773"/>
      <c r="W1132" s="773"/>
      <c r="X1132" s="773"/>
      <c r="Y1132" s="773"/>
      <c r="Z1132" s="773"/>
      <c r="AA1132" s="773"/>
      <c r="AB1132" s="773"/>
      <c r="AC1132" s="773"/>
      <c r="AD1132" s="773"/>
      <c r="AE1132" s="773"/>
      <c r="AF1132" s="773"/>
      <c r="AG1132" s="773"/>
      <c r="AH1132" s="773"/>
      <c r="AI1132" s="773"/>
      <c r="AJ1132" s="773"/>
      <c r="AK1132" s="773"/>
      <c r="AL1132" s="773"/>
      <c r="AM1132" s="773"/>
      <c r="AN1132" s="773"/>
      <c r="AO1132" s="773"/>
      <c r="AP1132" s="773"/>
      <c r="AQ1132" s="773"/>
      <c r="AR1132" s="773"/>
      <c r="AS1132" s="773"/>
      <c r="AT1132" s="773"/>
      <c r="AU1132" s="773"/>
      <c r="AV1132" s="773"/>
      <c r="AW1132" s="773"/>
      <c r="AX1132" s="773"/>
      <c r="AY1132" s="773"/>
      <c r="AZ1132" s="773"/>
      <c r="BA1132" s="773"/>
      <c r="BB1132" s="773"/>
      <c r="BC1132" s="773"/>
      <c r="BD1132" s="773"/>
      <c r="BE1132" s="773"/>
      <c r="BF1132" s="773"/>
      <c r="BG1132" s="773"/>
      <c r="BH1132" s="773"/>
      <c r="BI1132" s="773"/>
      <c r="BJ1132" s="773"/>
      <c r="BK1132" s="773"/>
      <c r="BL1132" s="773"/>
      <c r="BM1132" s="773"/>
      <c r="BN1132" s="773"/>
      <c r="BO1132" s="773"/>
      <c r="BP1132" s="773"/>
      <c r="BQ1132" s="773"/>
      <c r="BR1132" s="773"/>
      <c r="BS1132" s="773"/>
      <c r="BT1132" s="773"/>
      <c r="BU1132" s="773"/>
      <c r="BV1132" s="773"/>
      <c r="BW1132" s="773"/>
      <c r="BX1132" s="773"/>
      <c r="BY1132" s="773"/>
      <c r="BZ1132" s="773"/>
      <c r="CA1132" s="773"/>
      <c r="CB1132" s="773"/>
      <c r="CC1132" s="773"/>
      <c r="CD1132" s="773"/>
      <c r="CE1132" s="773"/>
      <c r="CF1132" s="773"/>
      <c r="CG1132" s="773"/>
      <c r="CH1132" s="773"/>
      <c r="CI1132" s="773"/>
      <c r="CJ1132" s="773"/>
      <c r="CK1132" s="773"/>
      <c r="CL1132" s="773"/>
      <c r="CM1132" s="773"/>
      <c r="CN1132" s="773"/>
      <c r="CO1132" s="773"/>
      <c r="CP1132" s="773"/>
      <c r="CQ1132" s="773"/>
      <c r="CR1132" s="773"/>
      <c r="CS1132" s="773"/>
      <c r="CT1132" s="773"/>
      <c r="CU1132" s="773"/>
      <c r="CV1132" s="773"/>
      <c r="CW1132" s="773"/>
      <c r="CX1132" s="773"/>
      <c r="CY1132" s="773"/>
      <c r="CZ1132" s="773"/>
      <c r="DA1132" s="773"/>
      <c r="DB1132" s="773"/>
      <c r="DC1132" s="773"/>
      <c r="DD1132" s="773"/>
      <c r="DE1132" s="773"/>
      <c r="DF1132" s="773"/>
      <c r="DG1132" s="773"/>
      <c r="DH1132" s="773"/>
      <c r="DI1132" s="773"/>
      <c r="DJ1132" s="773"/>
      <c r="DK1132" s="773"/>
      <c r="DL1132" s="773"/>
      <c r="DM1132" s="773"/>
      <c r="DN1132" s="773"/>
      <c r="DO1132" s="773"/>
      <c r="DP1132" s="773"/>
      <c r="DQ1132" s="773"/>
      <c r="DR1132" s="773"/>
      <c r="DS1132" s="773"/>
      <c r="DT1132" s="773"/>
      <c r="DU1132" s="773"/>
      <c r="DV1132" s="773"/>
      <c r="DW1132" s="773"/>
      <c r="DX1132" s="773"/>
      <c r="DY1132" s="773"/>
      <c r="DZ1132" s="773"/>
      <c r="EA1132" s="773"/>
      <c r="EB1132" s="773"/>
      <c r="EC1132" s="773"/>
      <c r="ED1132" s="773"/>
      <c r="EE1132" s="773"/>
      <c r="EF1132" s="773"/>
      <c r="EG1132" s="773"/>
      <c r="EH1132" s="773"/>
      <c r="EI1132" s="773"/>
      <c r="EJ1132" s="773"/>
      <c r="EK1132" s="773"/>
      <c r="EL1132" s="773"/>
      <c r="EM1132" s="773"/>
      <c r="EN1132" s="773"/>
      <c r="EO1132" s="773"/>
      <c r="EP1132" s="773"/>
      <c r="EQ1132" s="773"/>
      <c r="ER1132" s="773"/>
      <c r="ES1132" s="773"/>
      <c r="ET1132" s="773"/>
      <c r="EU1132" s="773"/>
      <c r="EV1132" s="773"/>
      <c r="EW1132" s="773"/>
      <c r="EX1132" s="773"/>
      <c r="EY1132" s="773"/>
      <c r="EZ1132" s="773"/>
      <c r="FA1132" s="773"/>
      <c r="FB1132" s="773"/>
      <c r="FC1132" s="773"/>
      <c r="FD1132" s="773"/>
      <c r="FE1132" s="773"/>
      <c r="FF1132" s="773"/>
      <c r="FG1132" s="773"/>
      <c r="FH1132" s="773"/>
      <c r="FI1132" s="773"/>
      <c r="FJ1132" s="773"/>
      <c r="FK1132" s="773"/>
      <c r="FL1132" s="773"/>
      <c r="FM1132" s="773"/>
      <c r="FN1132" s="773"/>
      <c r="FO1132" s="773"/>
      <c r="FP1132" s="773"/>
      <c r="FQ1132" s="773"/>
      <c r="FR1132" s="773"/>
      <c r="FS1132" s="773"/>
      <c r="FT1132" s="773"/>
      <c r="FU1132" s="773"/>
      <c r="FV1132" s="773"/>
      <c r="FW1132" s="773"/>
      <c r="FX1132" s="773"/>
      <c r="FY1132" s="773"/>
      <c r="FZ1132" s="773"/>
      <c r="GA1132" s="773"/>
      <c r="GB1132" s="773"/>
      <c r="GC1132" s="773"/>
      <c r="GD1132" s="773"/>
      <c r="GE1132" s="773"/>
      <c r="GF1132" s="773"/>
      <c r="GG1132" s="773"/>
      <c r="GH1132" s="773"/>
      <c r="GI1132" s="773"/>
      <c r="GJ1132" s="773"/>
      <c r="GK1132" s="773"/>
      <c r="GL1132" s="773"/>
      <c r="GM1132" s="773"/>
      <c r="GN1132" s="773"/>
      <c r="GO1132" s="773"/>
      <c r="GP1132" s="773"/>
      <c r="GQ1132" s="773"/>
      <c r="GR1132" s="773"/>
      <c r="GS1132" s="773"/>
      <c r="GT1132" s="773"/>
      <c r="GU1132" s="773"/>
      <c r="GV1132" s="773"/>
      <c r="GW1132" s="773"/>
      <c r="GX1132" s="773"/>
      <c r="GY1132" s="773"/>
      <c r="GZ1132" s="773"/>
      <c r="HA1132" s="773"/>
      <c r="HB1132" s="773"/>
      <c r="HC1132" s="773"/>
      <c r="HD1132" s="773"/>
      <c r="HE1132" s="773"/>
      <c r="HF1132" s="773"/>
      <c r="HG1132" s="773"/>
      <c r="HH1132" s="773"/>
      <c r="HI1132" s="773"/>
      <c r="HJ1132" s="773"/>
      <c r="HK1132" s="773"/>
      <c r="HL1132" s="773"/>
      <c r="HM1132" s="773"/>
      <c r="HN1132" s="773"/>
      <c r="HO1132" s="773"/>
      <c r="HP1132" s="773"/>
      <c r="HQ1132" s="773"/>
      <c r="HR1132" s="773"/>
      <c r="HS1132" s="773"/>
      <c r="HT1132" s="773"/>
      <c r="HU1132" s="773"/>
      <c r="HV1132" s="773"/>
      <c r="HW1132" s="773"/>
      <c r="HX1132" s="773"/>
      <c r="HY1132" s="773"/>
      <c r="HZ1132" s="773"/>
      <c r="IA1132" s="773"/>
      <c r="IB1132" s="773"/>
      <c r="IC1132" s="773"/>
      <c r="ID1132" s="773"/>
      <c r="IE1132" s="773"/>
      <c r="IF1132" s="773"/>
      <c r="IG1132" s="773"/>
      <c r="IH1132" s="773"/>
      <c r="II1132" s="773"/>
      <c r="IJ1132" s="773"/>
      <c r="IK1132" s="773"/>
      <c r="IL1132" s="773"/>
      <c r="IM1132" s="773"/>
      <c r="IN1132" s="773"/>
      <c r="IO1132" s="773"/>
      <c r="IP1132" s="773"/>
      <c r="IQ1132" s="773"/>
      <c r="IR1132" s="773"/>
    </row>
    <row r="1133" spans="1:252" ht="13.5" x14ac:dyDescent="0.2">
      <c r="A1133" s="606">
        <v>202</v>
      </c>
      <c r="B1133" s="637" t="s">
        <v>2193</v>
      </c>
      <c r="C1133" s="660" t="s">
        <v>701</v>
      </c>
      <c r="D1133" s="575">
        <v>1</v>
      </c>
      <c r="E1133" s="575">
        <v>2011</v>
      </c>
      <c r="F1133" s="1074">
        <v>1907.33142</v>
      </c>
      <c r="G1133" s="784">
        <f t="shared" si="37"/>
        <v>1907.33142</v>
      </c>
      <c r="H1133" s="1075">
        <v>100</v>
      </c>
      <c r="I1133" s="784">
        <f t="shared" si="38"/>
        <v>0</v>
      </c>
      <c r="J1133" s="635"/>
      <c r="K1133" s="693"/>
      <c r="L1133" s="693"/>
      <c r="M1133" s="635"/>
      <c r="N1133" s="693"/>
      <c r="O1133" s="693"/>
      <c r="P1133" s="1841"/>
      <c r="Q1133" s="773"/>
      <c r="R1133" s="773"/>
      <c r="S1133" s="773"/>
      <c r="T1133" s="773"/>
      <c r="U1133" s="773"/>
      <c r="V1133" s="773"/>
      <c r="W1133" s="773"/>
      <c r="X1133" s="773"/>
      <c r="Y1133" s="773"/>
      <c r="Z1133" s="773"/>
      <c r="AA1133" s="773"/>
      <c r="AB1133" s="773"/>
      <c r="AC1133" s="773"/>
      <c r="AD1133" s="773"/>
      <c r="AE1133" s="773"/>
      <c r="AF1133" s="773"/>
      <c r="AG1133" s="773"/>
      <c r="AH1133" s="773"/>
      <c r="AI1133" s="773"/>
      <c r="AJ1133" s="773"/>
      <c r="AK1133" s="773"/>
      <c r="AL1133" s="773"/>
      <c r="AM1133" s="773"/>
      <c r="AN1133" s="773"/>
      <c r="AO1133" s="773"/>
      <c r="AP1133" s="773"/>
      <c r="AQ1133" s="773"/>
      <c r="AR1133" s="773"/>
      <c r="AS1133" s="773"/>
      <c r="AT1133" s="773"/>
      <c r="AU1133" s="773"/>
      <c r="AV1133" s="773"/>
      <c r="AW1133" s="773"/>
      <c r="AX1133" s="773"/>
      <c r="AY1133" s="773"/>
      <c r="AZ1133" s="773"/>
      <c r="BA1133" s="773"/>
      <c r="BB1133" s="773"/>
      <c r="BC1133" s="773"/>
      <c r="BD1133" s="773"/>
      <c r="BE1133" s="773"/>
      <c r="BF1133" s="773"/>
      <c r="BG1133" s="773"/>
      <c r="BH1133" s="773"/>
      <c r="BI1133" s="773"/>
      <c r="BJ1133" s="773"/>
      <c r="BK1133" s="773"/>
      <c r="BL1133" s="773"/>
      <c r="BM1133" s="773"/>
      <c r="BN1133" s="773"/>
      <c r="BO1133" s="773"/>
      <c r="BP1133" s="773"/>
      <c r="BQ1133" s="773"/>
      <c r="BR1133" s="773"/>
      <c r="BS1133" s="773"/>
      <c r="BT1133" s="773"/>
      <c r="BU1133" s="773"/>
      <c r="BV1133" s="773"/>
      <c r="BW1133" s="773"/>
      <c r="BX1133" s="773"/>
      <c r="BY1133" s="773"/>
      <c r="BZ1133" s="773"/>
      <c r="CA1133" s="773"/>
      <c r="CB1133" s="773"/>
      <c r="CC1133" s="773"/>
      <c r="CD1133" s="773"/>
      <c r="CE1133" s="773"/>
      <c r="CF1133" s="773"/>
      <c r="CG1133" s="773"/>
      <c r="CH1133" s="773"/>
      <c r="CI1133" s="773"/>
      <c r="CJ1133" s="773"/>
      <c r="CK1133" s="773"/>
      <c r="CL1133" s="773"/>
      <c r="CM1133" s="773"/>
      <c r="CN1133" s="773"/>
      <c r="CO1133" s="773"/>
      <c r="CP1133" s="773"/>
      <c r="CQ1133" s="773"/>
      <c r="CR1133" s="773"/>
      <c r="CS1133" s="773"/>
      <c r="CT1133" s="773"/>
      <c r="CU1133" s="773"/>
      <c r="CV1133" s="773"/>
      <c r="CW1133" s="773"/>
      <c r="CX1133" s="773"/>
      <c r="CY1133" s="773"/>
      <c r="CZ1133" s="773"/>
      <c r="DA1133" s="773"/>
      <c r="DB1133" s="773"/>
      <c r="DC1133" s="773"/>
      <c r="DD1133" s="773"/>
      <c r="DE1133" s="773"/>
      <c r="DF1133" s="773"/>
      <c r="DG1133" s="773"/>
      <c r="DH1133" s="773"/>
      <c r="DI1133" s="773"/>
      <c r="DJ1133" s="773"/>
      <c r="DK1133" s="773"/>
      <c r="DL1133" s="773"/>
      <c r="DM1133" s="773"/>
      <c r="DN1133" s="773"/>
      <c r="DO1133" s="773"/>
      <c r="DP1133" s="773"/>
      <c r="DQ1133" s="773"/>
      <c r="DR1133" s="773"/>
      <c r="DS1133" s="773"/>
      <c r="DT1133" s="773"/>
      <c r="DU1133" s="773"/>
      <c r="DV1133" s="773"/>
      <c r="DW1133" s="773"/>
      <c r="DX1133" s="773"/>
      <c r="DY1133" s="773"/>
      <c r="DZ1133" s="773"/>
      <c r="EA1133" s="773"/>
      <c r="EB1133" s="773"/>
      <c r="EC1133" s="773"/>
      <c r="ED1133" s="773"/>
      <c r="EE1133" s="773"/>
      <c r="EF1133" s="773"/>
      <c r="EG1133" s="773"/>
      <c r="EH1133" s="773"/>
      <c r="EI1133" s="773"/>
      <c r="EJ1133" s="773"/>
      <c r="EK1133" s="773"/>
      <c r="EL1133" s="773"/>
      <c r="EM1133" s="773"/>
      <c r="EN1133" s="773"/>
      <c r="EO1133" s="773"/>
      <c r="EP1133" s="773"/>
      <c r="EQ1133" s="773"/>
      <c r="ER1133" s="773"/>
      <c r="ES1133" s="773"/>
      <c r="ET1133" s="773"/>
      <c r="EU1133" s="773"/>
      <c r="EV1133" s="773"/>
      <c r="EW1133" s="773"/>
      <c r="EX1133" s="773"/>
      <c r="EY1133" s="773"/>
      <c r="EZ1133" s="773"/>
      <c r="FA1133" s="773"/>
      <c r="FB1133" s="773"/>
      <c r="FC1133" s="773"/>
      <c r="FD1133" s="773"/>
      <c r="FE1133" s="773"/>
      <c r="FF1133" s="773"/>
      <c r="FG1133" s="773"/>
      <c r="FH1133" s="773"/>
      <c r="FI1133" s="773"/>
      <c r="FJ1133" s="773"/>
      <c r="FK1133" s="773"/>
      <c r="FL1133" s="773"/>
      <c r="FM1133" s="773"/>
      <c r="FN1133" s="773"/>
      <c r="FO1133" s="773"/>
      <c r="FP1133" s="773"/>
      <c r="FQ1133" s="773"/>
      <c r="FR1133" s="773"/>
      <c r="FS1133" s="773"/>
      <c r="FT1133" s="773"/>
      <c r="FU1133" s="773"/>
      <c r="FV1133" s="773"/>
      <c r="FW1133" s="773"/>
      <c r="FX1133" s="773"/>
      <c r="FY1133" s="773"/>
      <c r="FZ1133" s="773"/>
      <c r="GA1133" s="773"/>
      <c r="GB1133" s="773"/>
      <c r="GC1133" s="773"/>
      <c r="GD1133" s="773"/>
      <c r="GE1133" s="773"/>
      <c r="GF1133" s="773"/>
      <c r="GG1133" s="773"/>
      <c r="GH1133" s="773"/>
      <c r="GI1133" s="773"/>
      <c r="GJ1133" s="773"/>
      <c r="GK1133" s="773"/>
      <c r="GL1133" s="773"/>
      <c r="GM1133" s="773"/>
      <c r="GN1133" s="773"/>
      <c r="GO1133" s="773"/>
      <c r="GP1133" s="773"/>
      <c r="GQ1133" s="773"/>
      <c r="GR1133" s="773"/>
      <c r="GS1133" s="773"/>
      <c r="GT1133" s="773"/>
      <c r="GU1133" s="773"/>
      <c r="GV1133" s="773"/>
      <c r="GW1133" s="773"/>
      <c r="GX1133" s="773"/>
      <c r="GY1133" s="773"/>
      <c r="GZ1133" s="773"/>
      <c r="HA1133" s="773"/>
      <c r="HB1133" s="773"/>
      <c r="HC1133" s="773"/>
      <c r="HD1133" s="773"/>
      <c r="HE1133" s="773"/>
      <c r="HF1133" s="773"/>
      <c r="HG1133" s="773"/>
      <c r="HH1133" s="773"/>
      <c r="HI1133" s="773"/>
      <c r="HJ1133" s="773"/>
      <c r="HK1133" s="773"/>
      <c r="HL1133" s="773"/>
      <c r="HM1133" s="773"/>
      <c r="HN1133" s="773"/>
      <c r="HO1133" s="773"/>
      <c r="HP1133" s="773"/>
      <c r="HQ1133" s="773"/>
      <c r="HR1133" s="773"/>
      <c r="HS1133" s="773"/>
      <c r="HT1133" s="773"/>
      <c r="HU1133" s="773"/>
      <c r="HV1133" s="773"/>
      <c r="HW1133" s="773"/>
      <c r="HX1133" s="773"/>
      <c r="HY1133" s="773"/>
      <c r="HZ1133" s="773"/>
      <c r="IA1133" s="773"/>
      <c r="IB1133" s="773"/>
      <c r="IC1133" s="773"/>
      <c r="ID1133" s="773"/>
      <c r="IE1133" s="773"/>
      <c r="IF1133" s="773"/>
      <c r="IG1133" s="773"/>
      <c r="IH1133" s="773"/>
      <c r="II1133" s="773"/>
      <c r="IJ1133" s="773"/>
      <c r="IK1133" s="773"/>
      <c r="IL1133" s="773"/>
      <c r="IM1133" s="773"/>
      <c r="IN1133" s="773"/>
      <c r="IO1133" s="773"/>
      <c r="IP1133" s="773"/>
      <c r="IQ1133" s="773"/>
      <c r="IR1133" s="773"/>
    </row>
    <row r="1134" spans="1:252" ht="13.5" x14ac:dyDescent="0.2">
      <c r="A1134" s="606">
        <v>203</v>
      </c>
      <c r="B1134" s="637" t="s">
        <v>2194</v>
      </c>
      <c r="C1134" s="660" t="s">
        <v>701</v>
      </c>
      <c r="D1134" s="575">
        <v>2</v>
      </c>
      <c r="E1134" s="575">
        <v>2008</v>
      </c>
      <c r="F1134" s="1074">
        <v>202.1</v>
      </c>
      <c r="G1134" s="784">
        <f t="shared" si="37"/>
        <v>202.1</v>
      </c>
      <c r="H1134" s="1075">
        <v>100</v>
      </c>
      <c r="I1134" s="784">
        <f t="shared" si="38"/>
        <v>0</v>
      </c>
      <c r="J1134" s="635"/>
      <c r="K1134" s="693"/>
      <c r="L1134" s="693"/>
      <c r="M1134" s="635"/>
      <c r="N1134" s="693"/>
      <c r="O1134" s="693"/>
      <c r="P1134" s="1841"/>
      <c r="Q1134" s="773"/>
      <c r="R1134" s="773"/>
      <c r="S1134" s="773"/>
      <c r="T1134" s="773"/>
      <c r="U1134" s="773"/>
      <c r="V1134" s="773"/>
      <c r="W1134" s="773"/>
      <c r="X1134" s="773"/>
      <c r="Y1134" s="773"/>
      <c r="Z1134" s="773"/>
      <c r="AA1134" s="773"/>
      <c r="AB1134" s="773"/>
      <c r="AC1134" s="773"/>
      <c r="AD1134" s="773"/>
      <c r="AE1134" s="773"/>
      <c r="AF1134" s="773"/>
      <c r="AG1134" s="773"/>
      <c r="AH1134" s="773"/>
      <c r="AI1134" s="773"/>
      <c r="AJ1134" s="773"/>
      <c r="AK1134" s="773"/>
      <c r="AL1134" s="773"/>
      <c r="AM1134" s="773"/>
      <c r="AN1134" s="773"/>
      <c r="AO1134" s="773"/>
      <c r="AP1134" s="773"/>
      <c r="AQ1134" s="773"/>
      <c r="AR1134" s="773"/>
      <c r="AS1134" s="773"/>
      <c r="AT1134" s="773"/>
      <c r="AU1134" s="773"/>
      <c r="AV1134" s="773"/>
      <c r="AW1134" s="773"/>
      <c r="AX1134" s="773"/>
      <c r="AY1134" s="773"/>
      <c r="AZ1134" s="773"/>
      <c r="BA1134" s="773"/>
      <c r="BB1134" s="773"/>
      <c r="BC1134" s="773"/>
      <c r="BD1134" s="773"/>
      <c r="BE1134" s="773"/>
      <c r="BF1134" s="773"/>
      <c r="BG1134" s="773"/>
      <c r="BH1134" s="773"/>
      <c r="BI1134" s="773"/>
      <c r="BJ1134" s="773"/>
      <c r="BK1134" s="773"/>
      <c r="BL1134" s="773"/>
      <c r="BM1134" s="773"/>
      <c r="BN1134" s="773"/>
      <c r="BO1134" s="773"/>
      <c r="BP1134" s="773"/>
      <c r="BQ1134" s="773"/>
      <c r="BR1134" s="773"/>
      <c r="BS1134" s="773"/>
      <c r="BT1134" s="773"/>
      <c r="BU1134" s="773"/>
      <c r="BV1134" s="773"/>
      <c r="BW1134" s="773"/>
      <c r="BX1134" s="773"/>
      <c r="BY1134" s="773"/>
      <c r="BZ1134" s="773"/>
      <c r="CA1134" s="773"/>
      <c r="CB1134" s="773"/>
      <c r="CC1134" s="773"/>
      <c r="CD1134" s="773"/>
      <c r="CE1134" s="773"/>
      <c r="CF1134" s="773"/>
      <c r="CG1134" s="773"/>
      <c r="CH1134" s="773"/>
      <c r="CI1134" s="773"/>
      <c r="CJ1134" s="773"/>
      <c r="CK1134" s="773"/>
      <c r="CL1134" s="773"/>
      <c r="CM1134" s="773"/>
      <c r="CN1134" s="773"/>
      <c r="CO1134" s="773"/>
      <c r="CP1134" s="773"/>
      <c r="CQ1134" s="773"/>
      <c r="CR1134" s="773"/>
      <c r="CS1134" s="773"/>
      <c r="CT1134" s="773"/>
      <c r="CU1134" s="773"/>
      <c r="CV1134" s="773"/>
      <c r="CW1134" s="773"/>
      <c r="CX1134" s="773"/>
      <c r="CY1134" s="773"/>
      <c r="CZ1134" s="773"/>
      <c r="DA1134" s="773"/>
      <c r="DB1134" s="773"/>
      <c r="DC1134" s="773"/>
      <c r="DD1134" s="773"/>
      <c r="DE1134" s="773"/>
      <c r="DF1134" s="773"/>
      <c r="DG1134" s="773"/>
      <c r="DH1134" s="773"/>
      <c r="DI1134" s="773"/>
      <c r="DJ1134" s="773"/>
      <c r="DK1134" s="773"/>
      <c r="DL1134" s="773"/>
      <c r="DM1134" s="773"/>
      <c r="DN1134" s="773"/>
      <c r="DO1134" s="773"/>
      <c r="DP1134" s="773"/>
      <c r="DQ1134" s="773"/>
      <c r="DR1134" s="773"/>
      <c r="DS1134" s="773"/>
      <c r="DT1134" s="773"/>
      <c r="DU1134" s="773"/>
      <c r="DV1134" s="773"/>
      <c r="DW1134" s="773"/>
      <c r="DX1134" s="773"/>
      <c r="DY1134" s="773"/>
      <c r="DZ1134" s="773"/>
      <c r="EA1134" s="773"/>
      <c r="EB1134" s="773"/>
      <c r="EC1134" s="773"/>
      <c r="ED1134" s="773"/>
      <c r="EE1134" s="773"/>
      <c r="EF1134" s="773"/>
      <c r="EG1134" s="773"/>
      <c r="EH1134" s="773"/>
      <c r="EI1134" s="773"/>
      <c r="EJ1134" s="773"/>
      <c r="EK1134" s="773"/>
      <c r="EL1134" s="773"/>
      <c r="EM1134" s="773"/>
      <c r="EN1134" s="773"/>
      <c r="EO1134" s="773"/>
      <c r="EP1134" s="773"/>
      <c r="EQ1134" s="773"/>
      <c r="ER1134" s="773"/>
      <c r="ES1134" s="773"/>
      <c r="ET1134" s="773"/>
      <c r="EU1134" s="773"/>
      <c r="EV1134" s="773"/>
      <c r="EW1134" s="773"/>
      <c r="EX1134" s="773"/>
      <c r="EY1134" s="773"/>
      <c r="EZ1134" s="773"/>
      <c r="FA1134" s="773"/>
      <c r="FB1134" s="773"/>
      <c r="FC1134" s="773"/>
      <c r="FD1134" s="773"/>
      <c r="FE1134" s="773"/>
      <c r="FF1134" s="773"/>
      <c r="FG1134" s="773"/>
      <c r="FH1134" s="773"/>
      <c r="FI1134" s="773"/>
      <c r="FJ1134" s="773"/>
      <c r="FK1134" s="773"/>
      <c r="FL1134" s="773"/>
      <c r="FM1134" s="773"/>
      <c r="FN1134" s="773"/>
      <c r="FO1134" s="773"/>
      <c r="FP1134" s="773"/>
      <c r="FQ1134" s="773"/>
      <c r="FR1134" s="773"/>
      <c r="FS1134" s="773"/>
      <c r="FT1134" s="773"/>
      <c r="FU1134" s="773"/>
      <c r="FV1134" s="773"/>
      <c r="FW1134" s="773"/>
      <c r="FX1134" s="773"/>
      <c r="FY1134" s="773"/>
      <c r="FZ1134" s="773"/>
      <c r="GA1134" s="773"/>
      <c r="GB1134" s="773"/>
      <c r="GC1134" s="773"/>
      <c r="GD1134" s="773"/>
      <c r="GE1134" s="773"/>
      <c r="GF1134" s="773"/>
      <c r="GG1134" s="773"/>
      <c r="GH1134" s="773"/>
      <c r="GI1134" s="773"/>
      <c r="GJ1134" s="773"/>
      <c r="GK1134" s="773"/>
      <c r="GL1134" s="773"/>
      <c r="GM1134" s="773"/>
      <c r="GN1134" s="773"/>
      <c r="GO1134" s="773"/>
      <c r="GP1134" s="773"/>
      <c r="GQ1134" s="773"/>
      <c r="GR1134" s="773"/>
      <c r="GS1134" s="773"/>
      <c r="GT1134" s="773"/>
      <c r="GU1134" s="773"/>
      <c r="GV1134" s="773"/>
      <c r="GW1134" s="773"/>
      <c r="GX1134" s="773"/>
      <c r="GY1134" s="773"/>
      <c r="GZ1134" s="773"/>
      <c r="HA1134" s="773"/>
      <c r="HB1134" s="773"/>
      <c r="HC1134" s="773"/>
      <c r="HD1134" s="773"/>
      <c r="HE1134" s="773"/>
      <c r="HF1134" s="773"/>
      <c r="HG1134" s="773"/>
      <c r="HH1134" s="773"/>
      <c r="HI1134" s="773"/>
      <c r="HJ1134" s="773"/>
      <c r="HK1134" s="773"/>
      <c r="HL1134" s="773"/>
      <c r="HM1134" s="773"/>
      <c r="HN1134" s="773"/>
      <c r="HO1134" s="773"/>
      <c r="HP1134" s="773"/>
      <c r="HQ1134" s="773"/>
      <c r="HR1134" s="773"/>
      <c r="HS1134" s="773"/>
      <c r="HT1134" s="773"/>
      <c r="HU1134" s="773"/>
      <c r="HV1134" s="773"/>
      <c r="HW1134" s="773"/>
      <c r="HX1134" s="773"/>
      <c r="HY1134" s="773"/>
      <c r="HZ1134" s="773"/>
      <c r="IA1134" s="773"/>
      <c r="IB1134" s="773"/>
      <c r="IC1134" s="773"/>
      <c r="ID1134" s="773"/>
      <c r="IE1134" s="773"/>
      <c r="IF1134" s="773"/>
      <c r="IG1134" s="773"/>
      <c r="IH1134" s="773"/>
      <c r="II1134" s="773"/>
      <c r="IJ1134" s="773"/>
      <c r="IK1134" s="773"/>
      <c r="IL1134" s="773"/>
      <c r="IM1134" s="773"/>
      <c r="IN1134" s="773"/>
      <c r="IO1134" s="773"/>
      <c r="IP1134" s="773"/>
      <c r="IQ1134" s="773"/>
      <c r="IR1134" s="773"/>
    </row>
    <row r="1135" spans="1:252" ht="13.5" x14ac:dyDescent="0.2">
      <c r="A1135" s="606">
        <v>204</v>
      </c>
      <c r="B1135" s="637" t="s">
        <v>2195</v>
      </c>
      <c r="C1135" s="660" t="s">
        <v>701</v>
      </c>
      <c r="D1135" s="575">
        <v>37</v>
      </c>
      <c r="E1135" s="575">
        <v>2005</v>
      </c>
      <c r="F1135" s="1074">
        <v>851.72199999999998</v>
      </c>
      <c r="G1135" s="784">
        <f t="shared" si="37"/>
        <v>851.72199999999998</v>
      </c>
      <c r="H1135" s="1075">
        <v>100</v>
      </c>
      <c r="I1135" s="784">
        <f t="shared" si="38"/>
        <v>0</v>
      </c>
      <c r="J1135" s="635"/>
      <c r="K1135" s="693"/>
      <c r="L1135" s="693"/>
      <c r="M1135" s="635"/>
      <c r="N1135" s="693"/>
      <c r="O1135" s="693"/>
      <c r="P1135" s="1841"/>
      <c r="Q1135" s="773"/>
      <c r="R1135" s="773"/>
      <c r="S1135" s="773"/>
      <c r="T1135" s="773"/>
      <c r="U1135" s="773"/>
      <c r="V1135" s="773"/>
      <c r="W1135" s="773"/>
      <c r="X1135" s="773"/>
      <c r="Y1135" s="773"/>
      <c r="Z1135" s="773"/>
      <c r="AA1135" s="773"/>
      <c r="AB1135" s="773"/>
      <c r="AC1135" s="773"/>
      <c r="AD1135" s="773"/>
      <c r="AE1135" s="773"/>
      <c r="AF1135" s="773"/>
      <c r="AG1135" s="773"/>
      <c r="AH1135" s="773"/>
      <c r="AI1135" s="773"/>
      <c r="AJ1135" s="773"/>
      <c r="AK1135" s="773"/>
      <c r="AL1135" s="773"/>
      <c r="AM1135" s="773"/>
      <c r="AN1135" s="773"/>
      <c r="AO1135" s="773"/>
      <c r="AP1135" s="773"/>
      <c r="AQ1135" s="773"/>
      <c r="AR1135" s="773"/>
      <c r="AS1135" s="773"/>
      <c r="AT1135" s="773"/>
      <c r="AU1135" s="773"/>
      <c r="AV1135" s="773"/>
      <c r="AW1135" s="773"/>
      <c r="AX1135" s="773"/>
      <c r="AY1135" s="773"/>
      <c r="AZ1135" s="773"/>
      <c r="BA1135" s="773"/>
      <c r="BB1135" s="773"/>
      <c r="BC1135" s="773"/>
      <c r="BD1135" s="773"/>
      <c r="BE1135" s="773"/>
      <c r="BF1135" s="773"/>
      <c r="BG1135" s="773"/>
      <c r="BH1135" s="773"/>
      <c r="BI1135" s="773"/>
      <c r="BJ1135" s="773"/>
      <c r="BK1135" s="773"/>
      <c r="BL1135" s="773"/>
      <c r="BM1135" s="773"/>
      <c r="BN1135" s="773"/>
      <c r="BO1135" s="773"/>
      <c r="BP1135" s="773"/>
      <c r="BQ1135" s="773"/>
      <c r="BR1135" s="773"/>
      <c r="BS1135" s="773"/>
      <c r="BT1135" s="773"/>
      <c r="BU1135" s="773"/>
      <c r="BV1135" s="773"/>
      <c r="BW1135" s="773"/>
      <c r="BX1135" s="773"/>
      <c r="BY1135" s="773"/>
      <c r="BZ1135" s="773"/>
      <c r="CA1135" s="773"/>
      <c r="CB1135" s="773"/>
      <c r="CC1135" s="773"/>
      <c r="CD1135" s="773"/>
      <c r="CE1135" s="773"/>
      <c r="CF1135" s="773"/>
      <c r="CG1135" s="773"/>
      <c r="CH1135" s="773"/>
      <c r="CI1135" s="773"/>
      <c r="CJ1135" s="773"/>
      <c r="CK1135" s="773"/>
      <c r="CL1135" s="773"/>
      <c r="CM1135" s="773"/>
      <c r="CN1135" s="773"/>
      <c r="CO1135" s="773"/>
      <c r="CP1135" s="773"/>
      <c r="CQ1135" s="773"/>
      <c r="CR1135" s="773"/>
      <c r="CS1135" s="773"/>
      <c r="CT1135" s="773"/>
      <c r="CU1135" s="773"/>
      <c r="CV1135" s="773"/>
      <c r="CW1135" s="773"/>
      <c r="CX1135" s="773"/>
      <c r="CY1135" s="773"/>
      <c r="CZ1135" s="773"/>
      <c r="DA1135" s="773"/>
      <c r="DB1135" s="773"/>
      <c r="DC1135" s="773"/>
      <c r="DD1135" s="773"/>
      <c r="DE1135" s="773"/>
      <c r="DF1135" s="773"/>
      <c r="DG1135" s="773"/>
      <c r="DH1135" s="773"/>
      <c r="DI1135" s="773"/>
      <c r="DJ1135" s="773"/>
      <c r="DK1135" s="773"/>
      <c r="DL1135" s="773"/>
      <c r="DM1135" s="773"/>
      <c r="DN1135" s="773"/>
      <c r="DO1135" s="773"/>
      <c r="DP1135" s="773"/>
      <c r="DQ1135" s="773"/>
      <c r="DR1135" s="773"/>
      <c r="DS1135" s="773"/>
      <c r="DT1135" s="773"/>
      <c r="DU1135" s="773"/>
      <c r="DV1135" s="773"/>
      <c r="DW1135" s="773"/>
      <c r="DX1135" s="773"/>
      <c r="DY1135" s="773"/>
      <c r="DZ1135" s="773"/>
      <c r="EA1135" s="773"/>
      <c r="EB1135" s="773"/>
      <c r="EC1135" s="773"/>
      <c r="ED1135" s="773"/>
      <c r="EE1135" s="773"/>
      <c r="EF1135" s="773"/>
      <c r="EG1135" s="773"/>
      <c r="EH1135" s="773"/>
      <c r="EI1135" s="773"/>
      <c r="EJ1135" s="773"/>
      <c r="EK1135" s="773"/>
      <c r="EL1135" s="773"/>
      <c r="EM1135" s="773"/>
      <c r="EN1135" s="773"/>
      <c r="EO1135" s="773"/>
      <c r="EP1135" s="773"/>
      <c r="EQ1135" s="773"/>
      <c r="ER1135" s="773"/>
      <c r="ES1135" s="773"/>
      <c r="ET1135" s="773"/>
      <c r="EU1135" s="773"/>
      <c r="EV1135" s="773"/>
      <c r="EW1135" s="773"/>
      <c r="EX1135" s="773"/>
      <c r="EY1135" s="773"/>
      <c r="EZ1135" s="773"/>
      <c r="FA1135" s="773"/>
      <c r="FB1135" s="773"/>
      <c r="FC1135" s="773"/>
      <c r="FD1135" s="773"/>
      <c r="FE1135" s="773"/>
      <c r="FF1135" s="773"/>
      <c r="FG1135" s="773"/>
      <c r="FH1135" s="773"/>
      <c r="FI1135" s="773"/>
      <c r="FJ1135" s="773"/>
      <c r="FK1135" s="773"/>
      <c r="FL1135" s="773"/>
      <c r="FM1135" s="773"/>
      <c r="FN1135" s="773"/>
      <c r="FO1135" s="773"/>
      <c r="FP1135" s="773"/>
      <c r="FQ1135" s="773"/>
      <c r="FR1135" s="773"/>
      <c r="FS1135" s="773"/>
      <c r="FT1135" s="773"/>
      <c r="FU1135" s="773"/>
      <c r="FV1135" s="773"/>
      <c r="FW1135" s="773"/>
      <c r="FX1135" s="773"/>
      <c r="FY1135" s="773"/>
      <c r="FZ1135" s="773"/>
      <c r="GA1135" s="773"/>
      <c r="GB1135" s="773"/>
      <c r="GC1135" s="773"/>
      <c r="GD1135" s="773"/>
      <c r="GE1135" s="773"/>
      <c r="GF1135" s="773"/>
      <c r="GG1135" s="773"/>
      <c r="GH1135" s="773"/>
      <c r="GI1135" s="773"/>
      <c r="GJ1135" s="773"/>
      <c r="GK1135" s="773"/>
      <c r="GL1135" s="773"/>
      <c r="GM1135" s="773"/>
      <c r="GN1135" s="773"/>
      <c r="GO1135" s="773"/>
      <c r="GP1135" s="773"/>
      <c r="GQ1135" s="773"/>
      <c r="GR1135" s="773"/>
      <c r="GS1135" s="773"/>
      <c r="GT1135" s="773"/>
      <c r="GU1135" s="773"/>
      <c r="GV1135" s="773"/>
      <c r="GW1135" s="773"/>
      <c r="GX1135" s="773"/>
      <c r="GY1135" s="773"/>
      <c r="GZ1135" s="773"/>
      <c r="HA1135" s="773"/>
      <c r="HB1135" s="773"/>
      <c r="HC1135" s="773"/>
      <c r="HD1135" s="773"/>
      <c r="HE1135" s="773"/>
      <c r="HF1135" s="773"/>
      <c r="HG1135" s="773"/>
      <c r="HH1135" s="773"/>
      <c r="HI1135" s="773"/>
      <c r="HJ1135" s="773"/>
      <c r="HK1135" s="773"/>
      <c r="HL1135" s="773"/>
      <c r="HM1135" s="773"/>
      <c r="HN1135" s="773"/>
      <c r="HO1135" s="773"/>
      <c r="HP1135" s="773"/>
      <c r="HQ1135" s="773"/>
      <c r="HR1135" s="773"/>
      <c r="HS1135" s="773"/>
      <c r="HT1135" s="773"/>
      <c r="HU1135" s="773"/>
      <c r="HV1135" s="773"/>
      <c r="HW1135" s="773"/>
      <c r="HX1135" s="773"/>
      <c r="HY1135" s="773"/>
      <c r="HZ1135" s="773"/>
      <c r="IA1135" s="773"/>
      <c r="IB1135" s="773"/>
      <c r="IC1135" s="773"/>
      <c r="ID1135" s="773"/>
      <c r="IE1135" s="773"/>
      <c r="IF1135" s="773"/>
      <c r="IG1135" s="773"/>
      <c r="IH1135" s="773"/>
      <c r="II1135" s="773"/>
      <c r="IJ1135" s="773"/>
      <c r="IK1135" s="773"/>
      <c r="IL1135" s="773"/>
      <c r="IM1135" s="773"/>
      <c r="IN1135" s="773"/>
      <c r="IO1135" s="773"/>
      <c r="IP1135" s="773"/>
      <c r="IQ1135" s="773"/>
      <c r="IR1135" s="773"/>
    </row>
    <row r="1136" spans="1:252" ht="13.5" x14ac:dyDescent="0.2">
      <c r="A1136" s="606">
        <v>205</v>
      </c>
      <c r="B1136" s="637" t="s">
        <v>2196</v>
      </c>
      <c r="C1136" s="660" t="s">
        <v>701</v>
      </c>
      <c r="D1136" s="575">
        <v>20</v>
      </c>
      <c r="E1136" s="660">
        <v>2005</v>
      </c>
      <c r="F1136" s="1074">
        <v>88.394999999999996</v>
      </c>
      <c r="G1136" s="784">
        <f t="shared" si="37"/>
        <v>88.394999999999996</v>
      </c>
      <c r="H1136" s="1075">
        <v>100</v>
      </c>
      <c r="I1136" s="784">
        <f t="shared" si="38"/>
        <v>0</v>
      </c>
      <c r="J1136" s="635"/>
      <c r="K1136" s="693"/>
      <c r="L1136" s="693"/>
      <c r="M1136" s="635"/>
      <c r="N1136" s="693"/>
      <c r="O1136" s="693"/>
      <c r="P1136" s="1841"/>
      <c r="Q1136" s="773"/>
      <c r="R1136" s="773"/>
      <c r="S1136" s="773"/>
      <c r="T1136" s="773"/>
      <c r="U1136" s="773"/>
      <c r="V1136" s="773"/>
      <c r="W1136" s="773"/>
      <c r="X1136" s="773"/>
      <c r="Y1136" s="773"/>
      <c r="Z1136" s="773"/>
      <c r="AA1136" s="773"/>
      <c r="AB1136" s="773"/>
      <c r="AC1136" s="773"/>
      <c r="AD1136" s="773"/>
      <c r="AE1136" s="773"/>
      <c r="AF1136" s="773"/>
      <c r="AG1136" s="773"/>
      <c r="AH1136" s="773"/>
      <c r="AI1136" s="773"/>
      <c r="AJ1136" s="773"/>
      <c r="AK1136" s="773"/>
      <c r="AL1136" s="773"/>
      <c r="AM1136" s="773"/>
      <c r="AN1136" s="773"/>
      <c r="AO1136" s="773"/>
      <c r="AP1136" s="773"/>
      <c r="AQ1136" s="773"/>
      <c r="AR1136" s="773"/>
      <c r="AS1136" s="773"/>
      <c r="AT1136" s="773"/>
      <c r="AU1136" s="773"/>
      <c r="AV1136" s="773"/>
      <c r="AW1136" s="773"/>
      <c r="AX1136" s="773"/>
      <c r="AY1136" s="773"/>
      <c r="AZ1136" s="773"/>
      <c r="BA1136" s="773"/>
      <c r="BB1136" s="773"/>
      <c r="BC1136" s="773"/>
      <c r="BD1136" s="773"/>
      <c r="BE1136" s="773"/>
      <c r="BF1136" s="773"/>
      <c r="BG1136" s="773"/>
      <c r="BH1136" s="773"/>
      <c r="BI1136" s="773"/>
      <c r="BJ1136" s="773"/>
      <c r="BK1136" s="773"/>
      <c r="BL1136" s="773"/>
      <c r="BM1136" s="773"/>
      <c r="BN1136" s="773"/>
      <c r="BO1136" s="773"/>
      <c r="BP1136" s="773"/>
      <c r="BQ1136" s="773"/>
      <c r="BR1136" s="773"/>
      <c r="BS1136" s="773"/>
      <c r="BT1136" s="773"/>
      <c r="BU1136" s="773"/>
      <c r="BV1136" s="773"/>
      <c r="BW1136" s="773"/>
      <c r="BX1136" s="773"/>
      <c r="BY1136" s="773"/>
      <c r="BZ1136" s="773"/>
      <c r="CA1136" s="773"/>
      <c r="CB1136" s="773"/>
      <c r="CC1136" s="773"/>
      <c r="CD1136" s="773"/>
      <c r="CE1136" s="773"/>
      <c r="CF1136" s="773"/>
      <c r="CG1136" s="773"/>
      <c r="CH1136" s="773"/>
      <c r="CI1136" s="773"/>
      <c r="CJ1136" s="773"/>
      <c r="CK1136" s="773"/>
      <c r="CL1136" s="773"/>
      <c r="CM1136" s="773"/>
      <c r="CN1136" s="773"/>
      <c r="CO1136" s="773"/>
      <c r="CP1136" s="773"/>
      <c r="CQ1136" s="773"/>
      <c r="CR1136" s="773"/>
      <c r="CS1136" s="773"/>
      <c r="CT1136" s="773"/>
      <c r="CU1136" s="773"/>
      <c r="CV1136" s="773"/>
      <c r="CW1136" s="773"/>
      <c r="CX1136" s="773"/>
      <c r="CY1136" s="773"/>
      <c r="CZ1136" s="773"/>
      <c r="DA1136" s="773"/>
      <c r="DB1136" s="773"/>
      <c r="DC1136" s="773"/>
      <c r="DD1136" s="773"/>
      <c r="DE1136" s="773"/>
      <c r="DF1136" s="773"/>
      <c r="DG1136" s="773"/>
      <c r="DH1136" s="773"/>
      <c r="DI1136" s="773"/>
      <c r="DJ1136" s="773"/>
      <c r="DK1136" s="773"/>
      <c r="DL1136" s="773"/>
      <c r="DM1136" s="773"/>
      <c r="DN1136" s="773"/>
      <c r="DO1136" s="773"/>
      <c r="DP1136" s="773"/>
      <c r="DQ1136" s="773"/>
      <c r="DR1136" s="773"/>
      <c r="DS1136" s="773"/>
      <c r="DT1136" s="773"/>
      <c r="DU1136" s="773"/>
      <c r="DV1136" s="773"/>
      <c r="DW1136" s="773"/>
      <c r="DX1136" s="773"/>
      <c r="DY1136" s="773"/>
      <c r="DZ1136" s="773"/>
      <c r="EA1136" s="773"/>
      <c r="EB1136" s="773"/>
      <c r="EC1136" s="773"/>
      <c r="ED1136" s="773"/>
      <c r="EE1136" s="773"/>
      <c r="EF1136" s="773"/>
      <c r="EG1136" s="773"/>
      <c r="EH1136" s="773"/>
      <c r="EI1136" s="773"/>
      <c r="EJ1136" s="773"/>
      <c r="EK1136" s="773"/>
      <c r="EL1136" s="773"/>
      <c r="EM1136" s="773"/>
      <c r="EN1136" s="773"/>
      <c r="EO1136" s="773"/>
      <c r="EP1136" s="773"/>
      <c r="EQ1136" s="773"/>
      <c r="ER1136" s="773"/>
      <c r="ES1136" s="773"/>
      <c r="ET1136" s="773"/>
      <c r="EU1136" s="773"/>
      <c r="EV1136" s="773"/>
      <c r="EW1136" s="773"/>
      <c r="EX1136" s="773"/>
      <c r="EY1136" s="773"/>
      <c r="EZ1136" s="773"/>
      <c r="FA1136" s="773"/>
      <c r="FB1136" s="773"/>
      <c r="FC1136" s="773"/>
      <c r="FD1136" s="773"/>
      <c r="FE1136" s="773"/>
      <c r="FF1136" s="773"/>
      <c r="FG1136" s="773"/>
      <c r="FH1136" s="773"/>
      <c r="FI1136" s="773"/>
      <c r="FJ1136" s="773"/>
      <c r="FK1136" s="773"/>
      <c r="FL1136" s="773"/>
      <c r="FM1136" s="773"/>
      <c r="FN1136" s="773"/>
      <c r="FO1136" s="773"/>
      <c r="FP1136" s="773"/>
      <c r="FQ1136" s="773"/>
      <c r="FR1136" s="773"/>
      <c r="FS1136" s="773"/>
      <c r="FT1136" s="773"/>
      <c r="FU1136" s="773"/>
      <c r="FV1136" s="773"/>
      <c r="FW1136" s="773"/>
      <c r="FX1136" s="773"/>
      <c r="FY1136" s="773"/>
      <c r="FZ1136" s="773"/>
      <c r="GA1136" s="773"/>
      <c r="GB1136" s="773"/>
      <c r="GC1136" s="773"/>
      <c r="GD1136" s="773"/>
      <c r="GE1136" s="773"/>
      <c r="GF1136" s="773"/>
      <c r="GG1136" s="773"/>
      <c r="GH1136" s="773"/>
      <c r="GI1136" s="773"/>
      <c r="GJ1136" s="773"/>
      <c r="GK1136" s="773"/>
      <c r="GL1136" s="773"/>
      <c r="GM1136" s="773"/>
      <c r="GN1136" s="773"/>
      <c r="GO1136" s="773"/>
      <c r="GP1136" s="773"/>
      <c r="GQ1136" s="773"/>
      <c r="GR1136" s="773"/>
      <c r="GS1136" s="773"/>
      <c r="GT1136" s="773"/>
      <c r="GU1136" s="773"/>
      <c r="GV1136" s="773"/>
      <c r="GW1136" s="773"/>
      <c r="GX1136" s="773"/>
      <c r="GY1136" s="773"/>
      <c r="GZ1136" s="773"/>
      <c r="HA1136" s="773"/>
      <c r="HB1136" s="773"/>
      <c r="HC1136" s="773"/>
      <c r="HD1136" s="773"/>
      <c r="HE1136" s="773"/>
      <c r="HF1136" s="773"/>
      <c r="HG1136" s="773"/>
      <c r="HH1136" s="773"/>
      <c r="HI1136" s="773"/>
      <c r="HJ1136" s="773"/>
      <c r="HK1136" s="773"/>
      <c r="HL1136" s="773"/>
      <c r="HM1136" s="773"/>
      <c r="HN1136" s="773"/>
      <c r="HO1136" s="773"/>
      <c r="HP1136" s="773"/>
      <c r="HQ1136" s="773"/>
      <c r="HR1136" s="773"/>
      <c r="HS1136" s="773"/>
      <c r="HT1136" s="773"/>
      <c r="HU1136" s="773"/>
      <c r="HV1136" s="773"/>
      <c r="HW1136" s="773"/>
      <c r="HX1136" s="773"/>
      <c r="HY1136" s="773"/>
      <c r="HZ1136" s="773"/>
      <c r="IA1136" s="773"/>
      <c r="IB1136" s="773"/>
      <c r="IC1136" s="773"/>
      <c r="ID1136" s="773"/>
      <c r="IE1136" s="773"/>
      <c r="IF1136" s="773"/>
      <c r="IG1136" s="773"/>
      <c r="IH1136" s="773"/>
      <c r="II1136" s="773"/>
      <c r="IJ1136" s="773"/>
      <c r="IK1136" s="773"/>
      <c r="IL1136" s="773"/>
      <c r="IM1136" s="773"/>
      <c r="IN1136" s="773"/>
      <c r="IO1136" s="773"/>
      <c r="IP1136" s="773"/>
      <c r="IQ1136" s="773"/>
      <c r="IR1136" s="773"/>
    </row>
    <row r="1137" spans="1:252" ht="13.5" x14ac:dyDescent="0.2">
      <c r="A1137" s="606">
        <v>206</v>
      </c>
      <c r="B1137" s="637" t="s">
        <v>2197</v>
      </c>
      <c r="C1137" s="660" t="s">
        <v>701</v>
      </c>
      <c r="D1137" s="575">
        <v>17</v>
      </c>
      <c r="E1137" s="575">
        <v>2005</v>
      </c>
      <c r="F1137" s="1074">
        <v>281.75900000000001</v>
      </c>
      <c r="G1137" s="784">
        <f t="shared" si="37"/>
        <v>281.75900000000001</v>
      </c>
      <c r="H1137" s="1075">
        <v>100</v>
      </c>
      <c r="I1137" s="784">
        <f t="shared" si="38"/>
        <v>0</v>
      </c>
      <c r="J1137" s="635"/>
      <c r="K1137" s="693"/>
      <c r="L1137" s="693"/>
      <c r="M1137" s="635"/>
      <c r="N1137" s="693"/>
      <c r="O1137" s="693"/>
      <c r="P1137" s="1841"/>
      <c r="Q1137" s="773"/>
      <c r="R1137" s="773"/>
      <c r="S1137" s="773"/>
      <c r="T1137" s="773"/>
      <c r="U1137" s="773"/>
      <c r="V1137" s="773"/>
      <c r="W1137" s="773"/>
      <c r="X1137" s="773"/>
      <c r="Y1137" s="773"/>
      <c r="Z1137" s="773"/>
      <c r="AA1137" s="773"/>
      <c r="AB1137" s="773"/>
      <c r="AC1137" s="773"/>
      <c r="AD1137" s="773"/>
      <c r="AE1137" s="773"/>
      <c r="AF1137" s="773"/>
      <c r="AG1137" s="773"/>
      <c r="AH1137" s="773"/>
      <c r="AI1137" s="773"/>
      <c r="AJ1137" s="773"/>
      <c r="AK1137" s="773"/>
      <c r="AL1137" s="773"/>
      <c r="AM1137" s="773"/>
      <c r="AN1137" s="773"/>
      <c r="AO1137" s="773"/>
      <c r="AP1137" s="773"/>
      <c r="AQ1137" s="773"/>
      <c r="AR1137" s="773"/>
      <c r="AS1137" s="773"/>
      <c r="AT1137" s="773"/>
      <c r="AU1137" s="773"/>
      <c r="AV1137" s="773"/>
      <c r="AW1137" s="773"/>
      <c r="AX1137" s="773"/>
      <c r="AY1137" s="773"/>
      <c r="AZ1137" s="773"/>
      <c r="BA1137" s="773"/>
      <c r="BB1137" s="773"/>
      <c r="BC1137" s="773"/>
      <c r="BD1137" s="773"/>
      <c r="BE1137" s="773"/>
      <c r="BF1137" s="773"/>
      <c r="BG1137" s="773"/>
      <c r="BH1137" s="773"/>
      <c r="BI1137" s="773"/>
      <c r="BJ1137" s="773"/>
      <c r="BK1137" s="773"/>
      <c r="BL1137" s="773"/>
      <c r="BM1137" s="773"/>
      <c r="BN1137" s="773"/>
      <c r="BO1137" s="773"/>
      <c r="BP1137" s="773"/>
      <c r="BQ1137" s="773"/>
      <c r="BR1137" s="773"/>
      <c r="BS1137" s="773"/>
      <c r="BT1137" s="773"/>
      <c r="BU1137" s="773"/>
      <c r="BV1137" s="773"/>
      <c r="BW1137" s="773"/>
      <c r="BX1137" s="773"/>
      <c r="BY1137" s="773"/>
      <c r="BZ1137" s="773"/>
      <c r="CA1137" s="773"/>
      <c r="CB1137" s="773"/>
      <c r="CC1137" s="773"/>
      <c r="CD1137" s="773"/>
      <c r="CE1137" s="773"/>
      <c r="CF1137" s="773"/>
      <c r="CG1137" s="773"/>
      <c r="CH1137" s="773"/>
      <c r="CI1137" s="773"/>
      <c r="CJ1137" s="773"/>
      <c r="CK1137" s="773"/>
      <c r="CL1137" s="773"/>
      <c r="CM1137" s="773"/>
      <c r="CN1137" s="773"/>
      <c r="CO1137" s="773"/>
      <c r="CP1137" s="773"/>
      <c r="CQ1137" s="773"/>
      <c r="CR1137" s="773"/>
      <c r="CS1137" s="773"/>
      <c r="CT1137" s="773"/>
      <c r="CU1137" s="773"/>
      <c r="CV1137" s="773"/>
      <c r="CW1137" s="773"/>
      <c r="CX1137" s="773"/>
      <c r="CY1137" s="773"/>
      <c r="CZ1137" s="773"/>
      <c r="DA1137" s="773"/>
      <c r="DB1137" s="773"/>
      <c r="DC1137" s="773"/>
      <c r="DD1137" s="773"/>
      <c r="DE1137" s="773"/>
      <c r="DF1137" s="773"/>
      <c r="DG1137" s="773"/>
      <c r="DH1137" s="773"/>
      <c r="DI1137" s="773"/>
      <c r="DJ1137" s="773"/>
      <c r="DK1137" s="773"/>
      <c r="DL1137" s="773"/>
      <c r="DM1137" s="773"/>
      <c r="DN1137" s="773"/>
      <c r="DO1137" s="773"/>
      <c r="DP1137" s="773"/>
      <c r="DQ1137" s="773"/>
      <c r="DR1137" s="773"/>
      <c r="DS1137" s="773"/>
      <c r="DT1137" s="773"/>
      <c r="DU1137" s="773"/>
      <c r="DV1137" s="773"/>
      <c r="DW1137" s="773"/>
      <c r="DX1137" s="773"/>
      <c r="DY1137" s="773"/>
      <c r="DZ1137" s="773"/>
      <c r="EA1137" s="773"/>
      <c r="EB1137" s="773"/>
      <c r="EC1137" s="773"/>
      <c r="ED1137" s="773"/>
      <c r="EE1137" s="773"/>
      <c r="EF1137" s="773"/>
      <c r="EG1137" s="773"/>
      <c r="EH1137" s="773"/>
      <c r="EI1137" s="773"/>
      <c r="EJ1137" s="773"/>
      <c r="EK1137" s="773"/>
      <c r="EL1137" s="773"/>
      <c r="EM1137" s="773"/>
      <c r="EN1137" s="773"/>
      <c r="EO1137" s="773"/>
      <c r="EP1137" s="773"/>
      <c r="EQ1137" s="773"/>
      <c r="ER1137" s="773"/>
      <c r="ES1137" s="773"/>
      <c r="ET1137" s="773"/>
      <c r="EU1137" s="773"/>
      <c r="EV1137" s="773"/>
      <c r="EW1137" s="773"/>
      <c r="EX1137" s="773"/>
      <c r="EY1137" s="773"/>
      <c r="EZ1137" s="773"/>
      <c r="FA1137" s="773"/>
      <c r="FB1137" s="773"/>
      <c r="FC1137" s="773"/>
      <c r="FD1137" s="773"/>
      <c r="FE1137" s="773"/>
      <c r="FF1137" s="773"/>
      <c r="FG1137" s="773"/>
      <c r="FH1137" s="773"/>
      <c r="FI1137" s="773"/>
      <c r="FJ1137" s="773"/>
      <c r="FK1137" s="773"/>
      <c r="FL1137" s="773"/>
      <c r="FM1137" s="773"/>
      <c r="FN1137" s="773"/>
      <c r="FO1137" s="773"/>
      <c r="FP1137" s="773"/>
      <c r="FQ1137" s="773"/>
      <c r="FR1137" s="773"/>
      <c r="FS1137" s="773"/>
      <c r="FT1137" s="773"/>
      <c r="FU1137" s="773"/>
      <c r="FV1137" s="773"/>
      <c r="FW1137" s="773"/>
      <c r="FX1137" s="773"/>
      <c r="FY1137" s="773"/>
      <c r="FZ1137" s="773"/>
      <c r="GA1137" s="773"/>
      <c r="GB1137" s="773"/>
      <c r="GC1137" s="773"/>
      <c r="GD1137" s="773"/>
      <c r="GE1137" s="773"/>
      <c r="GF1137" s="773"/>
      <c r="GG1137" s="773"/>
      <c r="GH1137" s="773"/>
      <c r="GI1137" s="773"/>
      <c r="GJ1137" s="773"/>
      <c r="GK1137" s="773"/>
      <c r="GL1137" s="773"/>
      <c r="GM1137" s="773"/>
      <c r="GN1137" s="773"/>
      <c r="GO1137" s="773"/>
      <c r="GP1137" s="773"/>
      <c r="GQ1137" s="773"/>
      <c r="GR1137" s="773"/>
      <c r="GS1137" s="773"/>
      <c r="GT1137" s="773"/>
      <c r="GU1137" s="773"/>
      <c r="GV1137" s="773"/>
      <c r="GW1137" s="773"/>
      <c r="GX1137" s="773"/>
      <c r="GY1137" s="773"/>
      <c r="GZ1137" s="773"/>
      <c r="HA1137" s="773"/>
      <c r="HB1137" s="773"/>
      <c r="HC1137" s="773"/>
      <c r="HD1137" s="773"/>
      <c r="HE1137" s="773"/>
      <c r="HF1137" s="773"/>
      <c r="HG1137" s="773"/>
      <c r="HH1137" s="773"/>
      <c r="HI1137" s="773"/>
      <c r="HJ1137" s="773"/>
      <c r="HK1137" s="773"/>
      <c r="HL1137" s="773"/>
      <c r="HM1137" s="773"/>
      <c r="HN1137" s="773"/>
      <c r="HO1137" s="773"/>
      <c r="HP1137" s="773"/>
      <c r="HQ1137" s="773"/>
      <c r="HR1137" s="773"/>
      <c r="HS1137" s="773"/>
      <c r="HT1137" s="773"/>
      <c r="HU1137" s="773"/>
      <c r="HV1137" s="773"/>
      <c r="HW1137" s="773"/>
      <c r="HX1137" s="773"/>
      <c r="HY1137" s="773"/>
      <c r="HZ1137" s="773"/>
      <c r="IA1137" s="773"/>
      <c r="IB1137" s="773"/>
      <c r="IC1137" s="773"/>
      <c r="ID1137" s="773"/>
      <c r="IE1137" s="773"/>
      <c r="IF1137" s="773"/>
      <c r="IG1137" s="773"/>
      <c r="IH1137" s="773"/>
      <c r="II1137" s="773"/>
      <c r="IJ1137" s="773"/>
      <c r="IK1137" s="773"/>
      <c r="IL1137" s="773"/>
      <c r="IM1137" s="773"/>
      <c r="IN1137" s="773"/>
      <c r="IO1137" s="773"/>
      <c r="IP1137" s="773"/>
      <c r="IQ1137" s="773"/>
      <c r="IR1137" s="773"/>
    </row>
    <row r="1138" spans="1:252" ht="13.5" x14ac:dyDescent="0.2">
      <c r="A1138" s="606">
        <v>207</v>
      </c>
      <c r="B1138" s="637" t="s">
        <v>2198</v>
      </c>
      <c r="C1138" s="660" t="s">
        <v>2199</v>
      </c>
      <c r="D1138" s="575">
        <v>37</v>
      </c>
      <c r="E1138" s="575">
        <v>2005</v>
      </c>
      <c r="F1138" s="1074">
        <v>119.241</v>
      </c>
      <c r="G1138" s="784">
        <f t="shared" si="37"/>
        <v>119.241</v>
      </c>
      <c r="H1138" s="1075">
        <v>100</v>
      </c>
      <c r="I1138" s="784">
        <f t="shared" si="38"/>
        <v>0</v>
      </c>
      <c r="J1138" s="635"/>
      <c r="K1138" s="693"/>
      <c r="L1138" s="693"/>
      <c r="M1138" s="635"/>
      <c r="N1138" s="693"/>
      <c r="O1138" s="693"/>
      <c r="P1138" s="1841"/>
      <c r="Q1138" s="773"/>
      <c r="R1138" s="773"/>
      <c r="S1138" s="773"/>
      <c r="T1138" s="773"/>
      <c r="U1138" s="773"/>
      <c r="V1138" s="773"/>
      <c r="W1138" s="773"/>
      <c r="X1138" s="773"/>
      <c r="Y1138" s="773"/>
      <c r="Z1138" s="773"/>
      <c r="AA1138" s="773"/>
      <c r="AB1138" s="773"/>
      <c r="AC1138" s="773"/>
      <c r="AD1138" s="773"/>
      <c r="AE1138" s="773"/>
      <c r="AF1138" s="773"/>
      <c r="AG1138" s="773"/>
      <c r="AH1138" s="773"/>
      <c r="AI1138" s="773"/>
      <c r="AJ1138" s="773"/>
      <c r="AK1138" s="773"/>
      <c r="AL1138" s="773"/>
      <c r="AM1138" s="773"/>
      <c r="AN1138" s="773"/>
      <c r="AO1138" s="773"/>
      <c r="AP1138" s="773"/>
      <c r="AQ1138" s="773"/>
      <c r="AR1138" s="773"/>
      <c r="AS1138" s="773"/>
      <c r="AT1138" s="773"/>
      <c r="AU1138" s="773"/>
      <c r="AV1138" s="773"/>
      <c r="AW1138" s="773"/>
      <c r="AX1138" s="773"/>
      <c r="AY1138" s="773"/>
      <c r="AZ1138" s="773"/>
      <c r="BA1138" s="773"/>
      <c r="BB1138" s="773"/>
      <c r="BC1138" s="773"/>
      <c r="BD1138" s="773"/>
      <c r="BE1138" s="773"/>
      <c r="BF1138" s="773"/>
      <c r="BG1138" s="773"/>
      <c r="BH1138" s="773"/>
      <c r="BI1138" s="773"/>
      <c r="BJ1138" s="773"/>
      <c r="BK1138" s="773"/>
      <c r="BL1138" s="773"/>
      <c r="BM1138" s="773"/>
      <c r="BN1138" s="773"/>
      <c r="BO1138" s="773"/>
      <c r="BP1138" s="773"/>
      <c r="BQ1138" s="773"/>
      <c r="BR1138" s="773"/>
      <c r="BS1138" s="773"/>
      <c r="BT1138" s="773"/>
      <c r="BU1138" s="773"/>
      <c r="BV1138" s="773"/>
      <c r="BW1138" s="773"/>
      <c r="BX1138" s="773"/>
      <c r="BY1138" s="773"/>
      <c r="BZ1138" s="773"/>
      <c r="CA1138" s="773"/>
      <c r="CB1138" s="773"/>
      <c r="CC1138" s="773"/>
      <c r="CD1138" s="773"/>
      <c r="CE1138" s="773"/>
      <c r="CF1138" s="773"/>
      <c r="CG1138" s="773"/>
      <c r="CH1138" s="773"/>
      <c r="CI1138" s="773"/>
      <c r="CJ1138" s="773"/>
      <c r="CK1138" s="773"/>
      <c r="CL1138" s="773"/>
      <c r="CM1138" s="773"/>
      <c r="CN1138" s="773"/>
      <c r="CO1138" s="773"/>
      <c r="CP1138" s="773"/>
      <c r="CQ1138" s="773"/>
      <c r="CR1138" s="773"/>
      <c r="CS1138" s="773"/>
      <c r="CT1138" s="773"/>
      <c r="CU1138" s="773"/>
      <c r="CV1138" s="773"/>
      <c r="CW1138" s="773"/>
      <c r="CX1138" s="773"/>
      <c r="CY1138" s="773"/>
      <c r="CZ1138" s="773"/>
      <c r="DA1138" s="773"/>
      <c r="DB1138" s="773"/>
      <c r="DC1138" s="773"/>
      <c r="DD1138" s="773"/>
      <c r="DE1138" s="773"/>
      <c r="DF1138" s="773"/>
      <c r="DG1138" s="773"/>
      <c r="DH1138" s="773"/>
      <c r="DI1138" s="773"/>
      <c r="DJ1138" s="773"/>
      <c r="DK1138" s="773"/>
      <c r="DL1138" s="773"/>
      <c r="DM1138" s="773"/>
      <c r="DN1138" s="773"/>
      <c r="DO1138" s="773"/>
      <c r="DP1138" s="773"/>
      <c r="DQ1138" s="773"/>
      <c r="DR1138" s="773"/>
      <c r="DS1138" s="773"/>
      <c r="DT1138" s="773"/>
      <c r="DU1138" s="773"/>
      <c r="DV1138" s="773"/>
      <c r="DW1138" s="773"/>
      <c r="DX1138" s="773"/>
      <c r="DY1138" s="773"/>
      <c r="DZ1138" s="773"/>
      <c r="EA1138" s="773"/>
      <c r="EB1138" s="773"/>
      <c r="EC1138" s="773"/>
      <c r="ED1138" s="773"/>
      <c r="EE1138" s="773"/>
      <c r="EF1138" s="773"/>
      <c r="EG1138" s="773"/>
      <c r="EH1138" s="773"/>
      <c r="EI1138" s="773"/>
      <c r="EJ1138" s="773"/>
      <c r="EK1138" s="773"/>
      <c r="EL1138" s="773"/>
      <c r="EM1138" s="773"/>
      <c r="EN1138" s="773"/>
      <c r="EO1138" s="773"/>
      <c r="EP1138" s="773"/>
      <c r="EQ1138" s="773"/>
      <c r="ER1138" s="773"/>
      <c r="ES1138" s="773"/>
      <c r="ET1138" s="773"/>
      <c r="EU1138" s="773"/>
      <c r="EV1138" s="773"/>
      <c r="EW1138" s="773"/>
      <c r="EX1138" s="773"/>
      <c r="EY1138" s="773"/>
      <c r="EZ1138" s="773"/>
      <c r="FA1138" s="773"/>
      <c r="FB1138" s="773"/>
      <c r="FC1138" s="773"/>
      <c r="FD1138" s="773"/>
      <c r="FE1138" s="773"/>
      <c r="FF1138" s="773"/>
      <c r="FG1138" s="773"/>
      <c r="FH1138" s="773"/>
      <c r="FI1138" s="773"/>
      <c r="FJ1138" s="773"/>
      <c r="FK1138" s="773"/>
      <c r="FL1138" s="773"/>
      <c r="FM1138" s="773"/>
      <c r="FN1138" s="773"/>
      <c r="FO1138" s="773"/>
      <c r="FP1138" s="773"/>
      <c r="FQ1138" s="773"/>
      <c r="FR1138" s="773"/>
      <c r="FS1138" s="773"/>
      <c r="FT1138" s="773"/>
      <c r="FU1138" s="773"/>
      <c r="FV1138" s="773"/>
      <c r="FW1138" s="773"/>
      <c r="FX1138" s="773"/>
      <c r="FY1138" s="773"/>
      <c r="FZ1138" s="773"/>
      <c r="GA1138" s="773"/>
      <c r="GB1138" s="773"/>
      <c r="GC1138" s="773"/>
      <c r="GD1138" s="773"/>
      <c r="GE1138" s="773"/>
      <c r="GF1138" s="773"/>
      <c r="GG1138" s="773"/>
      <c r="GH1138" s="773"/>
      <c r="GI1138" s="773"/>
      <c r="GJ1138" s="773"/>
      <c r="GK1138" s="773"/>
      <c r="GL1138" s="773"/>
      <c r="GM1138" s="773"/>
      <c r="GN1138" s="773"/>
      <c r="GO1138" s="773"/>
      <c r="GP1138" s="773"/>
      <c r="GQ1138" s="773"/>
      <c r="GR1138" s="773"/>
      <c r="GS1138" s="773"/>
      <c r="GT1138" s="773"/>
      <c r="GU1138" s="773"/>
      <c r="GV1138" s="773"/>
      <c r="GW1138" s="773"/>
      <c r="GX1138" s="773"/>
      <c r="GY1138" s="773"/>
      <c r="GZ1138" s="773"/>
      <c r="HA1138" s="773"/>
      <c r="HB1138" s="773"/>
      <c r="HC1138" s="773"/>
      <c r="HD1138" s="773"/>
      <c r="HE1138" s="773"/>
      <c r="HF1138" s="773"/>
      <c r="HG1138" s="773"/>
      <c r="HH1138" s="773"/>
      <c r="HI1138" s="773"/>
      <c r="HJ1138" s="773"/>
      <c r="HK1138" s="773"/>
      <c r="HL1138" s="773"/>
      <c r="HM1138" s="773"/>
      <c r="HN1138" s="773"/>
      <c r="HO1138" s="773"/>
      <c r="HP1138" s="773"/>
      <c r="HQ1138" s="773"/>
      <c r="HR1138" s="773"/>
      <c r="HS1138" s="773"/>
      <c r="HT1138" s="773"/>
      <c r="HU1138" s="773"/>
      <c r="HV1138" s="773"/>
      <c r="HW1138" s="773"/>
      <c r="HX1138" s="773"/>
      <c r="HY1138" s="773"/>
      <c r="HZ1138" s="773"/>
      <c r="IA1138" s="773"/>
      <c r="IB1138" s="773"/>
      <c r="IC1138" s="773"/>
      <c r="ID1138" s="773"/>
      <c r="IE1138" s="773"/>
      <c r="IF1138" s="773"/>
      <c r="IG1138" s="773"/>
      <c r="IH1138" s="773"/>
      <c r="II1138" s="773"/>
      <c r="IJ1138" s="773"/>
      <c r="IK1138" s="773"/>
      <c r="IL1138" s="773"/>
      <c r="IM1138" s="773"/>
      <c r="IN1138" s="773"/>
      <c r="IO1138" s="773"/>
      <c r="IP1138" s="773"/>
      <c r="IQ1138" s="773"/>
      <c r="IR1138" s="773"/>
    </row>
    <row r="1139" spans="1:252" ht="13.5" x14ac:dyDescent="0.2">
      <c r="A1139" s="606">
        <v>208</v>
      </c>
      <c r="B1139" s="637" t="s">
        <v>2200</v>
      </c>
      <c r="C1139" s="660" t="s">
        <v>701</v>
      </c>
      <c r="D1139" s="575">
        <v>10</v>
      </c>
      <c r="E1139" s="575">
        <v>2008</v>
      </c>
      <c r="F1139" s="1074">
        <v>372.5</v>
      </c>
      <c r="G1139" s="784">
        <f t="shared" si="37"/>
        <v>372.5</v>
      </c>
      <c r="H1139" s="1075">
        <v>100</v>
      </c>
      <c r="I1139" s="784">
        <f t="shared" si="38"/>
        <v>0</v>
      </c>
      <c r="J1139" s="635"/>
      <c r="K1139" s="693"/>
      <c r="L1139" s="693"/>
      <c r="M1139" s="635"/>
      <c r="N1139" s="693"/>
      <c r="O1139" s="693"/>
      <c r="P1139" s="1841"/>
      <c r="Q1139" s="773"/>
      <c r="R1139" s="773"/>
      <c r="S1139" s="773"/>
      <c r="T1139" s="773"/>
      <c r="U1139" s="773"/>
      <c r="V1139" s="773"/>
      <c r="W1139" s="773"/>
      <c r="X1139" s="773"/>
      <c r="Y1139" s="773"/>
      <c r="Z1139" s="773"/>
      <c r="AA1139" s="773"/>
      <c r="AB1139" s="773"/>
      <c r="AC1139" s="773"/>
      <c r="AD1139" s="773"/>
      <c r="AE1139" s="773"/>
      <c r="AF1139" s="773"/>
      <c r="AG1139" s="773"/>
      <c r="AH1139" s="773"/>
      <c r="AI1139" s="773"/>
      <c r="AJ1139" s="773"/>
      <c r="AK1139" s="773"/>
      <c r="AL1139" s="773"/>
      <c r="AM1139" s="773"/>
      <c r="AN1139" s="773"/>
      <c r="AO1139" s="773"/>
      <c r="AP1139" s="773"/>
      <c r="AQ1139" s="773"/>
      <c r="AR1139" s="773"/>
      <c r="AS1139" s="773"/>
      <c r="AT1139" s="773"/>
      <c r="AU1139" s="773"/>
      <c r="AV1139" s="773"/>
      <c r="AW1139" s="773"/>
      <c r="AX1139" s="773"/>
      <c r="AY1139" s="773"/>
      <c r="AZ1139" s="773"/>
      <c r="BA1139" s="773"/>
      <c r="BB1139" s="773"/>
      <c r="BC1139" s="773"/>
      <c r="BD1139" s="773"/>
      <c r="BE1139" s="773"/>
      <c r="BF1139" s="773"/>
      <c r="BG1139" s="773"/>
      <c r="BH1139" s="773"/>
      <c r="BI1139" s="773"/>
      <c r="BJ1139" s="773"/>
      <c r="BK1139" s="773"/>
      <c r="BL1139" s="773"/>
      <c r="BM1139" s="773"/>
      <c r="BN1139" s="773"/>
      <c r="BO1139" s="773"/>
      <c r="BP1139" s="773"/>
      <c r="BQ1139" s="773"/>
      <c r="BR1139" s="773"/>
      <c r="BS1139" s="773"/>
      <c r="BT1139" s="773"/>
      <c r="BU1139" s="773"/>
      <c r="BV1139" s="773"/>
      <c r="BW1139" s="773"/>
      <c r="BX1139" s="773"/>
      <c r="BY1139" s="773"/>
      <c r="BZ1139" s="773"/>
      <c r="CA1139" s="773"/>
      <c r="CB1139" s="773"/>
      <c r="CC1139" s="773"/>
      <c r="CD1139" s="773"/>
      <c r="CE1139" s="773"/>
      <c r="CF1139" s="773"/>
      <c r="CG1139" s="773"/>
      <c r="CH1139" s="773"/>
      <c r="CI1139" s="773"/>
      <c r="CJ1139" s="773"/>
      <c r="CK1139" s="773"/>
      <c r="CL1139" s="773"/>
      <c r="CM1139" s="773"/>
      <c r="CN1139" s="773"/>
      <c r="CO1139" s="773"/>
      <c r="CP1139" s="773"/>
      <c r="CQ1139" s="773"/>
      <c r="CR1139" s="773"/>
      <c r="CS1139" s="773"/>
      <c r="CT1139" s="773"/>
      <c r="CU1139" s="773"/>
      <c r="CV1139" s="773"/>
      <c r="CW1139" s="773"/>
      <c r="CX1139" s="773"/>
      <c r="CY1139" s="773"/>
      <c r="CZ1139" s="773"/>
      <c r="DA1139" s="773"/>
      <c r="DB1139" s="773"/>
      <c r="DC1139" s="773"/>
      <c r="DD1139" s="773"/>
      <c r="DE1139" s="773"/>
      <c r="DF1139" s="773"/>
      <c r="DG1139" s="773"/>
      <c r="DH1139" s="773"/>
      <c r="DI1139" s="773"/>
      <c r="DJ1139" s="773"/>
      <c r="DK1139" s="773"/>
      <c r="DL1139" s="773"/>
      <c r="DM1139" s="773"/>
      <c r="DN1139" s="773"/>
      <c r="DO1139" s="773"/>
      <c r="DP1139" s="773"/>
      <c r="DQ1139" s="773"/>
      <c r="DR1139" s="773"/>
      <c r="DS1139" s="773"/>
      <c r="DT1139" s="773"/>
      <c r="DU1139" s="773"/>
      <c r="DV1139" s="773"/>
      <c r="DW1139" s="773"/>
      <c r="DX1139" s="773"/>
      <c r="DY1139" s="773"/>
      <c r="DZ1139" s="773"/>
      <c r="EA1139" s="773"/>
      <c r="EB1139" s="773"/>
      <c r="EC1139" s="773"/>
      <c r="ED1139" s="773"/>
      <c r="EE1139" s="773"/>
      <c r="EF1139" s="773"/>
      <c r="EG1139" s="773"/>
      <c r="EH1139" s="773"/>
      <c r="EI1139" s="773"/>
      <c r="EJ1139" s="773"/>
      <c r="EK1139" s="773"/>
      <c r="EL1139" s="773"/>
      <c r="EM1139" s="773"/>
      <c r="EN1139" s="773"/>
      <c r="EO1139" s="773"/>
      <c r="EP1139" s="773"/>
      <c r="EQ1139" s="773"/>
      <c r="ER1139" s="773"/>
      <c r="ES1139" s="773"/>
      <c r="ET1139" s="773"/>
      <c r="EU1139" s="773"/>
      <c r="EV1139" s="773"/>
      <c r="EW1139" s="773"/>
      <c r="EX1139" s="773"/>
      <c r="EY1139" s="773"/>
      <c r="EZ1139" s="773"/>
      <c r="FA1139" s="773"/>
      <c r="FB1139" s="773"/>
      <c r="FC1139" s="773"/>
      <c r="FD1139" s="773"/>
      <c r="FE1139" s="773"/>
      <c r="FF1139" s="773"/>
      <c r="FG1139" s="773"/>
      <c r="FH1139" s="773"/>
      <c r="FI1139" s="773"/>
      <c r="FJ1139" s="773"/>
      <c r="FK1139" s="773"/>
      <c r="FL1139" s="773"/>
      <c r="FM1139" s="773"/>
      <c r="FN1139" s="773"/>
      <c r="FO1139" s="773"/>
      <c r="FP1139" s="773"/>
      <c r="FQ1139" s="773"/>
      <c r="FR1139" s="773"/>
      <c r="FS1139" s="773"/>
      <c r="FT1139" s="773"/>
      <c r="FU1139" s="773"/>
      <c r="FV1139" s="773"/>
      <c r="FW1139" s="773"/>
      <c r="FX1139" s="773"/>
      <c r="FY1139" s="773"/>
      <c r="FZ1139" s="773"/>
      <c r="GA1139" s="773"/>
      <c r="GB1139" s="773"/>
      <c r="GC1139" s="773"/>
      <c r="GD1139" s="773"/>
      <c r="GE1139" s="773"/>
      <c r="GF1139" s="773"/>
      <c r="GG1139" s="773"/>
      <c r="GH1139" s="773"/>
      <c r="GI1139" s="773"/>
      <c r="GJ1139" s="773"/>
      <c r="GK1139" s="773"/>
      <c r="GL1139" s="773"/>
      <c r="GM1139" s="773"/>
      <c r="GN1139" s="773"/>
      <c r="GO1139" s="773"/>
      <c r="GP1139" s="773"/>
      <c r="GQ1139" s="773"/>
      <c r="GR1139" s="773"/>
      <c r="GS1139" s="773"/>
      <c r="GT1139" s="773"/>
      <c r="GU1139" s="773"/>
      <c r="GV1139" s="773"/>
      <c r="GW1139" s="773"/>
      <c r="GX1139" s="773"/>
      <c r="GY1139" s="773"/>
      <c r="GZ1139" s="773"/>
      <c r="HA1139" s="773"/>
      <c r="HB1139" s="773"/>
      <c r="HC1139" s="773"/>
      <c r="HD1139" s="773"/>
      <c r="HE1139" s="773"/>
      <c r="HF1139" s="773"/>
      <c r="HG1139" s="773"/>
      <c r="HH1139" s="773"/>
      <c r="HI1139" s="773"/>
      <c r="HJ1139" s="773"/>
      <c r="HK1139" s="773"/>
      <c r="HL1139" s="773"/>
      <c r="HM1139" s="773"/>
      <c r="HN1139" s="773"/>
      <c r="HO1139" s="773"/>
      <c r="HP1139" s="773"/>
      <c r="HQ1139" s="773"/>
      <c r="HR1139" s="773"/>
      <c r="HS1139" s="773"/>
      <c r="HT1139" s="773"/>
      <c r="HU1139" s="773"/>
      <c r="HV1139" s="773"/>
      <c r="HW1139" s="773"/>
      <c r="HX1139" s="773"/>
      <c r="HY1139" s="773"/>
      <c r="HZ1139" s="773"/>
      <c r="IA1139" s="773"/>
      <c r="IB1139" s="773"/>
      <c r="IC1139" s="773"/>
      <c r="ID1139" s="773"/>
      <c r="IE1139" s="773"/>
      <c r="IF1139" s="773"/>
      <c r="IG1139" s="773"/>
      <c r="IH1139" s="773"/>
      <c r="II1139" s="773"/>
      <c r="IJ1139" s="773"/>
      <c r="IK1139" s="773"/>
      <c r="IL1139" s="773"/>
      <c r="IM1139" s="773"/>
      <c r="IN1139" s="773"/>
      <c r="IO1139" s="773"/>
      <c r="IP1139" s="773"/>
      <c r="IQ1139" s="773"/>
      <c r="IR1139" s="773"/>
    </row>
    <row r="1140" spans="1:252" ht="27" x14ac:dyDescent="0.2">
      <c r="A1140" s="606">
        <v>209</v>
      </c>
      <c r="B1140" s="637" t="s">
        <v>2201</v>
      </c>
      <c r="C1140" s="660" t="s">
        <v>701</v>
      </c>
      <c r="D1140" s="575">
        <v>1</v>
      </c>
      <c r="E1140" s="575">
        <v>2005</v>
      </c>
      <c r="F1140" s="1074">
        <v>1755.962</v>
      </c>
      <c r="G1140" s="784">
        <f t="shared" si="37"/>
        <v>1755.962</v>
      </c>
      <c r="H1140" s="1075">
        <v>100</v>
      </c>
      <c r="I1140" s="784">
        <f t="shared" si="38"/>
        <v>0</v>
      </c>
      <c r="J1140" s="635"/>
      <c r="K1140" s="693"/>
      <c r="L1140" s="693"/>
      <c r="M1140" s="635"/>
      <c r="N1140" s="693"/>
      <c r="O1140" s="693"/>
      <c r="P1140" s="1841"/>
      <c r="Q1140" s="773"/>
      <c r="R1140" s="773"/>
      <c r="S1140" s="773"/>
      <c r="T1140" s="773"/>
      <c r="U1140" s="773"/>
      <c r="V1140" s="773"/>
      <c r="W1140" s="773"/>
      <c r="X1140" s="773"/>
      <c r="Y1140" s="773"/>
      <c r="Z1140" s="773"/>
      <c r="AA1140" s="773"/>
      <c r="AB1140" s="773"/>
      <c r="AC1140" s="773"/>
      <c r="AD1140" s="773"/>
      <c r="AE1140" s="773"/>
      <c r="AF1140" s="773"/>
      <c r="AG1140" s="773"/>
      <c r="AH1140" s="773"/>
      <c r="AI1140" s="773"/>
      <c r="AJ1140" s="773"/>
      <c r="AK1140" s="773"/>
      <c r="AL1140" s="773"/>
      <c r="AM1140" s="773"/>
      <c r="AN1140" s="773"/>
      <c r="AO1140" s="773"/>
      <c r="AP1140" s="773"/>
      <c r="AQ1140" s="773"/>
      <c r="AR1140" s="773"/>
      <c r="AS1140" s="773"/>
      <c r="AT1140" s="773"/>
      <c r="AU1140" s="773"/>
      <c r="AV1140" s="773"/>
      <c r="AW1140" s="773"/>
      <c r="AX1140" s="773"/>
      <c r="AY1140" s="773"/>
      <c r="AZ1140" s="773"/>
      <c r="BA1140" s="773"/>
      <c r="BB1140" s="773"/>
      <c r="BC1140" s="773"/>
      <c r="BD1140" s="773"/>
      <c r="BE1140" s="773"/>
      <c r="BF1140" s="773"/>
      <c r="BG1140" s="773"/>
      <c r="BH1140" s="773"/>
      <c r="BI1140" s="773"/>
      <c r="BJ1140" s="773"/>
      <c r="BK1140" s="773"/>
      <c r="BL1140" s="773"/>
      <c r="BM1140" s="773"/>
      <c r="BN1140" s="773"/>
      <c r="BO1140" s="773"/>
      <c r="BP1140" s="773"/>
      <c r="BQ1140" s="773"/>
      <c r="BR1140" s="773"/>
      <c r="BS1140" s="773"/>
      <c r="BT1140" s="773"/>
      <c r="BU1140" s="773"/>
      <c r="BV1140" s="773"/>
      <c r="BW1140" s="773"/>
      <c r="BX1140" s="773"/>
      <c r="BY1140" s="773"/>
      <c r="BZ1140" s="773"/>
      <c r="CA1140" s="773"/>
      <c r="CB1140" s="773"/>
      <c r="CC1140" s="773"/>
      <c r="CD1140" s="773"/>
      <c r="CE1140" s="773"/>
      <c r="CF1140" s="773"/>
      <c r="CG1140" s="773"/>
      <c r="CH1140" s="773"/>
      <c r="CI1140" s="773"/>
      <c r="CJ1140" s="773"/>
      <c r="CK1140" s="773"/>
      <c r="CL1140" s="773"/>
      <c r="CM1140" s="773"/>
      <c r="CN1140" s="773"/>
      <c r="CO1140" s="773"/>
      <c r="CP1140" s="773"/>
      <c r="CQ1140" s="773"/>
      <c r="CR1140" s="773"/>
      <c r="CS1140" s="773"/>
      <c r="CT1140" s="773"/>
      <c r="CU1140" s="773"/>
      <c r="CV1140" s="773"/>
      <c r="CW1140" s="773"/>
      <c r="CX1140" s="773"/>
      <c r="CY1140" s="773"/>
      <c r="CZ1140" s="773"/>
      <c r="DA1140" s="773"/>
      <c r="DB1140" s="773"/>
      <c r="DC1140" s="773"/>
      <c r="DD1140" s="773"/>
      <c r="DE1140" s="773"/>
      <c r="DF1140" s="773"/>
      <c r="DG1140" s="773"/>
      <c r="DH1140" s="773"/>
      <c r="DI1140" s="773"/>
      <c r="DJ1140" s="773"/>
      <c r="DK1140" s="773"/>
      <c r="DL1140" s="773"/>
      <c r="DM1140" s="773"/>
      <c r="DN1140" s="773"/>
      <c r="DO1140" s="773"/>
      <c r="DP1140" s="773"/>
      <c r="DQ1140" s="773"/>
      <c r="DR1140" s="773"/>
      <c r="DS1140" s="773"/>
      <c r="DT1140" s="773"/>
      <c r="DU1140" s="773"/>
      <c r="DV1140" s="773"/>
      <c r="DW1140" s="773"/>
      <c r="DX1140" s="773"/>
      <c r="DY1140" s="773"/>
      <c r="DZ1140" s="773"/>
      <c r="EA1140" s="773"/>
      <c r="EB1140" s="773"/>
      <c r="EC1140" s="773"/>
      <c r="ED1140" s="773"/>
      <c r="EE1140" s="773"/>
      <c r="EF1140" s="773"/>
      <c r="EG1140" s="773"/>
      <c r="EH1140" s="773"/>
      <c r="EI1140" s="773"/>
      <c r="EJ1140" s="773"/>
      <c r="EK1140" s="773"/>
      <c r="EL1140" s="773"/>
      <c r="EM1140" s="773"/>
      <c r="EN1140" s="773"/>
      <c r="EO1140" s="773"/>
      <c r="EP1140" s="773"/>
      <c r="EQ1140" s="773"/>
      <c r="ER1140" s="773"/>
      <c r="ES1140" s="773"/>
      <c r="ET1140" s="773"/>
      <c r="EU1140" s="773"/>
      <c r="EV1140" s="773"/>
      <c r="EW1140" s="773"/>
      <c r="EX1140" s="773"/>
      <c r="EY1140" s="773"/>
      <c r="EZ1140" s="773"/>
      <c r="FA1140" s="773"/>
      <c r="FB1140" s="773"/>
      <c r="FC1140" s="773"/>
      <c r="FD1140" s="773"/>
      <c r="FE1140" s="773"/>
      <c r="FF1140" s="773"/>
      <c r="FG1140" s="773"/>
      <c r="FH1140" s="773"/>
      <c r="FI1140" s="773"/>
      <c r="FJ1140" s="773"/>
      <c r="FK1140" s="773"/>
      <c r="FL1140" s="773"/>
      <c r="FM1140" s="773"/>
      <c r="FN1140" s="773"/>
      <c r="FO1140" s="773"/>
      <c r="FP1140" s="773"/>
      <c r="FQ1140" s="773"/>
      <c r="FR1140" s="773"/>
      <c r="FS1140" s="773"/>
      <c r="FT1140" s="773"/>
      <c r="FU1140" s="773"/>
      <c r="FV1140" s="773"/>
      <c r="FW1140" s="773"/>
      <c r="FX1140" s="773"/>
      <c r="FY1140" s="773"/>
      <c r="FZ1140" s="773"/>
      <c r="GA1140" s="773"/>
      <c r="GB1140" s="773"/>
      <c r="GC1140" s="773"/>
      <c r="GD1140" s="773"/>
      <c r="GE1140" s="773"/>
      <c r="GF1140" s="773"/>
      <c r="GG1140" s="773"/>
      <c r="GH1140" s="773"/>
      <c r="GI1140" s="773"/>
      <c r="GJ1140" s="773"/>
      <c r="GK1140" s="773"/>
      <c r="GL1140" s="773"/>
      <c r="GM1140" s="773"/>
      <c r="GN1140" s="773"/>
      <c r="GO1140" s="773"/>
      <c r="GP1140" s="773"/>
      <c r="GQ1140" s="773"/>
      <c r="GR1140" s="773"/>
      <c r="GS1140" s="773"/>
      <c r="GT1140" s="773"/>
      <c r="GU1140" s="773"/>
      <c r="GV1140" s="773"/>
      <c r="GW1140" s="773"/>
      <c r="GX1140" s="773"/>
      <c r="GY1140" s="773"/>
      <c r="GZ1140" s="773"/>
      <c r="HA1140" s="773"/>
      <c r="HB1140" s="773"/>
      <c r="HC1140" s="773"/>
      <c r="HD1140" s="773"/>
      <c r="HE1140" s="773"/>
      <c r="HF1140" s="773"/>
      <c r="HG1140" s="773"/>
      <c r="HH1140" s="773"/>
      <c r="HI1140" s="773"/>
      <c r="HJ1140" s="773"/>
      <c r="HK1140" s="773"/>
      <c r="HL1140" s="773"/>
      <c r="HM1140" s="773"/>
      <c r="HN1140" s="773"/>
      <c r="HO1140" s="773"/>
      <c r="HP1140" s="773"/>
      <c r="HQ1140" s="773"/>
      <c r="HR1140" s="773"/>
      <c r="HS1140" s="773"/>
      <c r="HT1140" s="773"/>
      <c r="HU1140" s="773"/>
      <c r="HV1140" s="773"/>
      <c r="HW1140" s="773"/>
      <c r="HX1140" s="773"/>
      <c r="HY1140" s="773"/>
      <c r="HZ1140" s="773"/>
      <c r="IA1140" s="773"/>
      <c r="IB1140" s="773"/>
      <c r="IC1140" s="773"/>
      <c r="ID1140" s="773"/>
      <c r="IE1140" s="773"/>
      <c r="IF1140" s="773"/>
      <c r="IG1140" s="773"/>
      <c r="IH1140" s="773"/>
      <c r="II1140" s="773"/>
      <c r="IJ1140" s="773"/>
      <c r="IK1140" s="773"/>
      <c r="IL1140" s="773"/>
      <c r="IM1140" s="773"/>
      <c r="IN1140" s="773"/>
      <c r="IO1140" s="773"/>
      <c r="IP1140" s="773"/>
      <c r="IQ1140" s="773"/>
      <c r="IR1140" s="773"/>
    </row>
    <row r="1141" spans="1:252" ht="27" x14ac:dyDescent="0.2">
      <c r="A1141" s="606">
        <v>210</v>
      </c>
      <c r="B1141" s="637" t="s">
        <v>2202</v>
      </c>
      <c r="C1141" s="660" t="s">
        <v>701</v>
      </c>
      <c r="D1141" s="575">
        <v>1</v>
      </c>
      <c r="E1141" s="575">
        <v>2005</v>
      </c>
      <c r="F1141" s="1074">
        <v>1593.825</v>
      </c>
      <c r="G1141" s="784">
        <f t="shared" si="37"/>
        <v>1593.825</v>
      </c>
      <c r="H1141" s="1075">
        <v>100</v>
      </c>
      <c r="I1141" s="784">
        <f t="shared" si="38"/>
        <v>0</v>
      </c>
      <c r="J1141" s="635"/>
      <c r="K1141" s="693"/>
      <c r="L1141" s="693"/>
      <c r="M1141" s="635"/>
      <c r="N1141" s="693"/>
      <c r="O1141" s="693"/>
      <c r="P1141" s="1841"/>
      <c r="Q1141" s="773"/>
      <c r="R1141" s="773"/>
      <c r="S1141" s="773"/>
      <c r="T1141" s="773"/>
      <c r="U1141" s="773"/>
      <c r="V1141" s="773"/>
      <c r="W1141" s="773"/>
      <c r="X1141" s="773"/>
      <c r="Y1141" s="773"/>
      <c r="Z1141" s="773"/>
      <c r="AA1141" s="773"/>
      <c r="AB1141" s="773"/>
      <c r="AC1141" s="773"/>
      <c r="AD1141" s="773"/>
      <c r="AE1141" s="773"/>
      <c r="AF1141" s="773"/>
      <c r="AG1141" s="773"/>
      <c r="AH1141" s="773"/>
      <c r="AI1141" s="773"/>
      <c r="AJ1141" s="773"/>
      <c r="AK1141" s="773"/>
      <c r="AL1141" s="773"/>
      <c r="AM1141" s="773"/>
      <c r="AN1141" s="773"/>
      <c r="AO1141" s="773"/>
      <c r="AP1141" s="773"/>
      <c r="AQ1141" s="773"/>
      <c r="AR1141" s="773"/>
      <c r="AS1141" s="773"/>
      <c r="AT1141" s="773"/>
      <c r="AU1141" s="773"/>
      <c r="AV1141" s="773"/>
      <c r="AW1141" s="773"/>
      <c r="AX1141" s="773"/>
      <c r="AY1141" s="773"/>
      <c r="AZ1141" s="773"/>
      <c r="BA1141" s="773"/>
      <c r="BB1141" s="773"/>
      <c r="BC1141" s="773"/>
      <c r="BD1141" s="773"/>
      <c r="BE1141" s="773"/>
      <c r="BF1141" s="773"/>
      <c r="BG1141" s="773"/>
      <c r="BH1141" s="773"/>
      <c r="BI1141" s="773"/>
      <c r="BJ1141" s="773"/>
      <c r="BK1141" s="773"/>
      <c r="BL1141" s="773"/>
      <c r="BM1141" s="773"/>
      <c r="BN1141" s="773"/>
      <c r="BO1141" s="773"/>
      <c r="BP1141" s="773"/>
      <c r="BQ1141" s="773"/>
      <c r="BR1141" s="773"/>
      <c r="BS1141" s="773"/>
      <c r="BT1141" s="773"/>
      <c r="BU1141" s="773"/>
      <c r="BV1141" s="773"/>
      <c r="BW1141" s="773"/>
      <c r="BX1141" s="773"/>
      <c r="BY1141" s="773"/>
      <c r="BZ1141" s="773"/>
      <c r="CA1141" s="773"/>
      <c r="CB1141" s="773"/>
      <c r="CC1141" s="773"/>
      <c r="CD1141" s="773"/>
      <c r="CE1141" s="773"/>
      <c r="CF1141" s="773"/>
      <c r="CG1141" s="773"/>
      <c r="CH1141" s="773"/>
      <c r="CI1141" s="773"/>
      <c r="CJ1141" s="773"/>
      <c r="CK1141" s="773"/>
      <c r="CL1141" s="773"/>
      <c r="CM1141" s="773"/>
      <c r="CN1141" s="773"/>
      <c r="CO1141" s="773"/>
      <c r="CP1141" s="773"/>
      <c r="CQ1141" s="773"/>
      <c r="CR1141" s="773"/>
      <c r="CS1141" s="773"/>
      <c r="CT1141" s="773"/>
      <c r="CU1141" s="773"/>
      <c r="CV1141" s="773"/>
      <c r="CW1141" s="773"/>
      <c r="CX1141" s="773"/>
      <c r="CY1141" s="773"/>
      <c r="CZ1141" s="773"/>
      <c r="DA1141" s="773"/>
      <c r="DB1141" s="773"/>
      <c r="DC1141" s="773"/>
      <c r="DD1141" s="773"/>
      <c r="DE1141" s="773"/>
      <c r="DF1141" s="773"/>
      <c r="DG1141" s="773"/>
      <c r="DH1141" s="773"/>
      <c r="DI1141" s="773"/>
      <c r="DJ1141" s="773"/>
      <c r="DK1141" s="773"/>
      <c r="DL1141" s="773"/>
      <c r="DM1141" s="773"/>
      <c r="DN1141" s="773"/>
      <c r="DO1141" s="773"/>
      <c r="DP1141" s="773"/>
      <c r="DQ1141" s="773"/>
      <c r="DR1141" s="773"/>
      <c r="DS1141" s="773"/>
      <c r="DT1141" s="773"/>
      <c r="DU1141" s="773"/>
      <c r="DV1141" s="773"/>
      <c r="DW1141" s="773"/>
      <c r="DX1141" s="773"/>
      <c r="DY1141" s="773"/>
      <c r="DZ1141" s="773"/>
      <c r="EA1141" s="773"/>
      <c r="EB1141" s="773"/>
      <c r="EC1141" s="773"/>
      <c r="ED1141" s="773"/>
      <c r="EE1141" s="773"/>
      <c r="EF1141" s="773"/>
      <c r="EG1141" s="773"/>
      <c r="EH1141" s="773"/>
      <c r="EI1141" s="773"/>
      <c r="EJ1141" s="773"/>
      <c r="EK1141" s="773"/>
      <c r="EL1141" s="773"/>
      <c r="EM1141" s="773"/>
      <c r="EN1141" s="773"/>
      <c r="EO1141" s="773"/>
      <c r="EP1141" s="773"/>
      <c r="EQ1141" s="773"/>
      <c r="ER1141" s="773"/>
      <c r="ES1141" s="773"/>
      <c r="ET1141" s="773"/>
      <c r="EU1141" s="773"/>
      <c r="EV1141" s="773"/>
      <c r="EW1141" s="773"/>
      <c r="EX1141" s="773"/>
      <c r="EY1141" s="773"/>
      <c r="EZ1141" s="773"/>
      <c r="FA1141" s="773"/>
      <c r="FB1141" s="773"/>
      <c r="FC1141" s="773"/>
      <c r="FD1141" s="773"/>
      <c r="FE1141" s="773"/>
      <c r="FF1141" s="773"/>
      <c r="FG1141" s="773"/>
      <c r="FH1141" s="773"/>
      <c r="FI1141" s="773"/>
      <c r="FJ1141" s="773"/>
      <c r="FK1141" s="773"/>
      <c r="FL1141" s="773"/>
      <c r="FM1141" s="773"/>
      <c r="FN1141" s="773"/>
      <c r="FO1141" s="773"/>
      <c r="FP1141" s="773"/>
      <c r="FQ1141" s="773"/>
      <c r="FR1141" s="773"/>
      <c r="FS1141" s="773"/>
      <c r="FT1141" s="773"/>
      <c r="FU1141" s="773"/>
      <c r="FV1141" s="773"/>
      <c r="FW1141" s="773"/>
      <c r="FX1141" s="773"/>
      <c r="FY1141" s="773"/>
      <c r="FZ1141" s="773"/>
      <c r="GA1141" s="773"/>
      <c r="GB1141" s="773"/>
      <c r="GC1141" s="773"/>
      <c r="GD1141" s="773"/>
      <c r="GE1141" s="773"/>
      <c r="GF1141" s="773"/>
      <c r="GG1141" s="773"/>
      <c r="GH1141" s="773"/>
      <c r="GI1141" s="773"/>
      <c r="GJ1141" s="773"/>
      <c r="GK1141" s="773"/>
      <c r="GL1141" s="773"/>
      <c r="GM1141" s="773"/>
      <c r="GN1141" s="773"/>
      <c r="GO1141" s="773"/>
      <c r="GP1141" s="773"/>
      <c r="GQ1141" s="773"/>
      <c r="GR1141" s="773"/>
      <c r="GS1141" s="773"/>
      <c r="GT1141" s="773"/>
      <c r="GU1141" s="773"/>
      <c r="GV1141" s="773"/>
      <c r="GW1141" s="773"/>
      <c r="GX1141" s="773"/>
      <c r="GY1141" s="773"/>
      <c r="GZ1141" s="773"/>
      <c r="HA1141" s="773"/>
      <c r="HB1141" s="773"/>
      <c r="HC1141" s="773"/>
      <c r="HD1141" s="773"/>
      <c r="HE1141" s="773"/>
      <c r="HF1141" s="773"/>
      <c r="HG1141" s="773"/>
      <c r="HH1141" s="773"/>
      <c r="HI1141" s="773"/>
      <c r="HJ1141" s="773"/>
      <c r="HK1141" s="773"/>
      <c r="HL1141" s="773"/>
      <c r="HM1141" s="773"/>
      <c r="HN1141" s="773"/>
      <c r="HO1141" s="773"/>
      <c r="HP1141" s="773"/>
      <c r="HQ1141" s="773"/>
      <c r="HR1141" s="773"/>
      <c r="HS1141" s="773"/>
      <c r="HT1141" s="773"/>
      <c r="HU1141" s="773"/>
      <c r="HV1141" s="773"/>
      <c r="HW1141" s="773"/>
      <c r="HX1141" s="773"/>
      <c r="HY1141" s="773"/>
      <c r="HZ1141" s="773"/>
      <c r="IA1141" s="773"/>
      <c r="IB1141" s="773"/>
      <c r="IC1141" s="773"/>
      <c r="ID1141" s="773"/>
      <c r="IE1141" s="773"/>
      <c r="IF1141" s="773"/>
      <c r="IG1141" s="773"/>
      <c r="IH1141" s="773"/>
      <c r="II1141" s="773"/>
      <c r="IJ1141" s="773"/>
      <c r="IK1141" s="773"/>
      <c r="IL1141" s="773"/>
      <c r="IM1141" s="773"/>
      <c r="IN1141" s="773"/>
      <c r="IO1141" s="773"/>
      <c r="IP1141" s="773"/>
      <c r="IQ1141" s="773"/>
      <c r="IR1141" s="773"/>
    </row>
    <row r="1142" spans="1:252" ht="13.5" x14ac:dyDescent="0.2">
      <c r="A1142" s="606">
        <v>211</v>
      </c>
      <c r="B1142" s="637" t="s">
        <v>2203</v>
      </c>
      <c r="C1142" s="660" t="s">
        <v>701</v>
      </c>
      <c r="D1142" s="575">
        <v>1</v>
      </c>
      <c r="E1142" s="575">
        <v>2008</v>
      </c>
      <c r="F1142" s="1074">
        <v>1689.5709999999999</v>
      </c>
      <c r="G1142" s="784">
        <f t="shared" si="37"/>
        <v>1689.5709999999999</v>
      </c>
      <c r="H1142" s="1075">
        <v>100</v>
      </c>
      <c r="I1142" s="784">
        <f t="shared" si="38"/>
        <v>0</v>
      </c>
      <c r="J1142" s="635"/>
      <c r="K1142" s="693"/>
      <c r="L1142" s="693"/>
      <c r="M1142" s="635"/>
      <c r="N1142" s="693"/>
      <c r="O1142" s="693"/>
      <c r="P1142" s="1841"/>
      <c r="Q1142" s="773"/>
      <c r="R1142" s="773"/>
      <c r="S1142" s="773"/>
      <c r="T1142" s="773"/>
      <c r="U1142" s="773"/>
      <c r="V1142" s="773"/>
      <c r="W1142" s="773"/>
      <c r="X1142" s="773"/>
      <c r="Y1142" s="773"/>
      <c r="Z1142" s="773"/>
      <c r="AA1142" s="773"/>
      <c r="AB1142" s="773"/>
      <c r="AC1142" s="773"/>
      <c r="AD1142" s="773"/>
      <c r="AE1142" s="773"/>
      <c r="AF1142" s="773"/>
      <c r="AG1142" s="773"/>
      <c r="AH1142" s="773"/>
      <c r="AI1142" s="773"/>
      <c r="AJ1142" s="773"/>
      <c r="AK1142" s="773"/>
      <c r="AL1142" s="773"/>
      <c r="AM1142" s="773"/>
      <c r="AN1142" s="773"/>
      <c r="AO1142" s="773"/>
      <c r="AP1142" s="773"/>
      <c r="AQ1142" s="773"/>
      <c r="AR1142" s="773"/>
      <c r="AS1142" s="773"/>
      <c r="AT1142" s="773"/>
      <c r="AU1142" s="773"/>
      <c r="AV1142" s="773"/>
      <c r="AW1142" s="773"/>
      <c r="AX1142" s="773"/>
      <c r="AY1142" s="773"/>
      <c r="AZ1142" s="773"/>
      <c r="BA1142" s="773"/>
      <c r="BB1142" s="773"/>
      <c r="BC1142" s="773"/>
      <c r="BD1142" s="773"/>
      <c r="BE1142" s="773"/>
      <c r="BF1142" s="773"/>
      <c r="BG1142" s="773"/>
      <c r="BH1142" s="773"/>
      <c r="BI1142" s="773"/>
      <c r="BJ1142" s="773"/>
      <c r="BK1142" s="773"/>
      <c r="BL1142" s="773"/>
      <c r="BM1142" s="773"/>
      <c r="BN1142" s="773"/>
      <c r="BO1142" s="773"/>
      <c r="BP1142" s="773"/>
      <c r="BQ1142" s="773"/>
      <c r="BR1142" s="773"/>
      <c r="BS1142" s="773"/>
      <c r="BT1142" s="773"/>
      <c r="BU1142" s="773"/>
      <c r="BV1142" s="773"/>
      <c r="BW1142" s="773"/>
      <c r="BX1142" s="773"/>
      <c r="BY1142" s="773"/>
      <c r="BZ1142" s="773"/>
      <c r="CA1142" s="773"/>
      <c r="CB1142" s="773"/>
      <c r="CC1142" s="773"/>
      <c r="CD1142" s="773"/>
      <c r="CE1142" s="773"/>
      <c r="CF1142" s="773"/>
      <c r="CG1142" s="773"/>
      <c r="CH1142" s="773"/>
      <c r="CI1142" s="773"/>
      <c r="CJ1142" s="773"/>
      <c r="CK1142" s="773"/>
      <c r="CL1142" s="773"/>
      <c r="CM1142" s="773"/>
      <c r="CN1142" s="773"/>
      <c r="CO1142" s="773"/>
      <c r="CP1142" s="773"/>
      <c r="CQ1142" s="773"/>
      <c r="CR1142" s="773"/>
      <c r="CS1142" s="773"/>
      <c r="CT1142" s="773"/>
      <c r="CU1142" s="773"/>
      <c r="CV1142" s="773"/>
      <c r="CW1142" s="773"/>
      <c r="CX1142" s="773"/>
      <c r="CY1142" s="773"/>
      <c r="CZ1142" s="773"/>
      <c r="DA1142" s="773"/>
      <c r="DB1142" s="773"/>
      <c r="DC1142" s="773"/>
      <c r="DD1142" s="773"/>
      <c r="DE1142" s="773"/>
      <c r="DF1142" s="773"/>
      <c r="DG1142" s="773"/>
      <c r="DH1142" s="773"/>
      <c r="DI1142" s="773"/>
      <c r="DJ1142" s="773"/>
      <c r="DK1142" s="773"/>
      <c r="DL1142" s="773"/>
      <c r="DM1142" s="773"/>
      <c r="DN1142" s="773"/>
      <c r="DO1142" s="773"/>
      <c r="DP1142" s="773"/>
      <c r="DQ1142" s="773"/>
      <c r="DR1142" s="773"/>
      <c r="DS1142" s="773"/>
      <c r="DT1142" s="773"/>
      <c r="DU1142" s="773"/>
      <c r="DV1142" s="773"/>
      <c r="DW1142" s="773"/>
      <c r="DX1142" s="773"/>
      <c r="DY1142" s="773"/>
      <c r="DZ1142" s="773"/>
      <c r="EA1142" s="773"/>
      <c r="EB1142" s="773"/>
      <c r="EC1142" s="773"/>
      <c r="ED1142" s="773"/>
      <c r="EE1142" s="773"/>
      <c r="EF1142" s="773"/>
      <c r="EG1142" s="773"/>
      <c r="EH1142" s="773"/>
      <c r="EI1142" s="773"/>
      <c r="EJ1142" s="773"/>
      <c r="EK1142" s="773"/>
      <c r="EL1142" s="773"/>
      <c r="EM1142" s="773"/>
      <c r="EN1142" s="773"/>
      <c r="EO1142" s="773"/>
      <c r="EP1142" s="773"/>
      <c r="EQ1142" s="773"/>
      <c r="ER1142" s="773"/>
      <c r="ES1142" s="773"/>
      <c r="ET1142" s="773"/>
      <c r="EU1142" s="773"/>
      <c r="EV1142" s="773"/>
      <c r="EW1142" s="773"/>
      <c r="EX1142" s="773"/>
      <c r="EY1142" s="773"/>
      <c r="EZ1142" s="773"/>
      <c r="FA1142" s="773"/>
      <c r="FB1142" s="773"/>
      <c r="FC1142" s="773"/>
      <c r="FD1142" s="773"/>
      <c r="FE1142" s="773"/>
      <c r="FF1142" s="773"/>
      <c r="FG1142" s="773"/>
      <c r="FH1142" s="773"/>
      <c r="FI1142" s="773"/>
      <c r="FJ1142" s="773"/>
      <c r="FK1142" s="773"/>
      <c r="FL1142" s="773"/>
      <c r="FM1142" s="773"/>
      <c r="FN1142" s="773"/>
      <c r="FO1142" s="773"/>
      <c r="FP1142" s="773"/>
      <c r="FQ1142" s="773"/>
      <c r="FR1142" s="773"/>
      <c r="FS1142" s="773"/>
      <c r="FT1142" s="773"/>
      <c r="FU1142" s="773"/>
      <c r="FV1142" s="773"/>
      <c r="FW1142" s="773"/>
      <c r="FX1142" s="773"/>
      <c r="FY1142" s="773"/>
      <c r="FZ1142" s="773"/>
      <c r="GA1142" s="773"/>
      <c r="GB1142" s="773"/>
      <c r="GC1142" s="773"/>
      <c r="GD1142" s="773"/>
      <c r="GE1142" s="773"/>
      <c r="GF1142" s="773"/>
      <c r="GG1142" s="773"/>
      <c r="GH1142" s="773"/>
      <c r="GI1142" s="773"/>
      <c r="GJ1142" s="773"/>
      <c r="GK1142" s="773"/>
      <c r="GL1142" s="773"/>
      <c r="GM1142" s="773"/>
      <c r="GN1142" s="773"/>
      <c r="GO1142" s="773"/>
      <c r="GP1142" s="773"/>
      <c r="GQ1142" s="773"/>
      <c r="GR1142" s="773"/>
      <c r="GS1142" s="773"/>
      <c r="GT1142" s="773"/>
      <c r="GU1142" s="773"/>
      <c r="GV1142" s="773"/>
      <c r="GW1142" s="773"/>
      <c r="GX1142" s="773"/>
      <c r="GY1142" s="773"/>
      <c r="GZ1142" s="773"/>
      <c r="HA1142" s="773"/>
      <c r="HB1142" s="773"/>
      <c r="HC1142" s="773"/>
      <c r="HD1142" s="773"/>
      <c r="HE1142" s="773"/>
      <c r="HF1142" s="773"/>
      <c r="HG1142" s="773"/>
      <c r="HH1142" s="773"/>
      <c r="HI1142" s="773"/>
      <c r="HJ1142" s="773"/>
      <c r="HK1142" s="773"/>
      <c r="HL1142" s="773"/>
      <c r="HM1142" s="773"/>
      <c r="HN1142" s="773"/>
      <c r="HO1142" s="773"/>
      <c r="HP1142" s="773"/>
      <c r="HQ1142" s="773"/>
      <c r="HR1142" s="773"/>
      <c r="HS1142" s="773"/>
      <c r="HT1142" s="773"/>
      <c r="HU1142" s="773"/>
      <c r="HV1142" s="773"/>
      <c r="HW1142" s="773"/>
      <c r="HX1142" s="773"/>
      <c r="HY1142" s="773"/>
      <c r="HZ1142" s="773"/>
      <c r="IA1142" s="773"/>
      <c r="IB1142" s="773"/>
      <c r="IC1142" s="773"/>
      <c r="ID1142" s="773"/>
      <c r="IE1142" s="773"/>
      <c r="IF1142" s="773"/>
      <c r="IG1142" s="773"/>
      <c r="IH1142" s="773"/>
      <c r="II1142" s="773"/>
      <c r="IJ1142" s="773"/>
      <c r="IK1142" s="773"/>
      <c r="IL1142" s="773"/>
      <c r="IM1142" s="773"/>
      <c r="IN1142" s="773"/>
      <c r="IO1142" s="773"/>
      <c r="IP1142" s="773"/>
      <c r="IQ1142" s="773"/>
      <c r="IR1142" s="773"/>
    </row>
    <row r="1143" spans="1:252" ht="13.5" x14ac:dyDescent="0.2">
      <c r="A1143" s="606">
        <v>212</v>
      </c>
      <c r="B1143" s="637" t="s">
        <v>2204</v>
      </c>
      <c r="C1143" s="660" t="s">
        <v>701</v>
      </c>
      <c r="D1143" s="575">
        <v>2</v>
      </c>
      <c r="E1143" s="575">
        <v>2008</v>
      </c>
      <c r="F1143" s="1074">
        <v>3379.1419999999998</v>
      </c>
      <c r="G1143" s="784">
        <f t="shared" si="37"/>
        <v>3379.1419999999998</v>
      </c>
      <c r="H1143" s="1075">
        <v>100</v>
      </c>
      <c r="I1143" s="784">
        <f t="shared" si="38"/>
        <v>0</v>
      </c>
      <c r="J1143" s="635"/>
      <c r="K1143" s="693"/>
      <c r="L1143" s="693"/>
      <c r="M1143" s="635"/>
      <c r="N1143" s="693"/>
      <c r="O1143" s="693"/>
      <c r="P1143" s="1841"/>
      <c r="Q1143" s="773"/>
      <c r="R1143" s="773"/>
      <c r="S1143" s="773"/>
      <c r="T1143" s="773"/>
      <c r="U1143" s="773"/>
      <c r="V1143" s="773"/>
      <c r="W1143" s="773"/>
      <c r="X1143" s="773"/>
      <c r="Y1143" s="773"/>
      <c r="Z1143" s="773"/>
      <c r="AA1143" s="773"/>
      <c r="AB1143" s="773"/>
      <c r="AC1143" s="773"/>
      <c r="AD1143" s="773"/>
      <c r="AE1143" s="773"/>
      <c r="AF1143" s="773"/>
      <c r="AG1143" s="773"/>
      <c r="AH1143" s="773"/>
      <c r="AI1143" s="773"/>
      <c r="AJ1143" s="773"/>
      <c r="AK1143" s="773"/>
      <c r="AL1143" s="773"/>
      <c r="AM1143" s="773"/>
      <c r="AN1143" s="773"/>
      <c r="AO1143" s="773"/>
      <c r="AP1143" s="773"/>
      <c r="AQ1143" s="773"/>
      <c r="AR1143" s="773"/>
      <c r="AS1143" s="773"/>
      <c r="AT1143" s="773"/>
      <c r="AU1143" s="773"/>
      <c r="AV1143" s="773"/>
      <c r="AW1143" s="773"/>
      <c r="AX1143" s="773"/>
      <c r="AY1143" s="773"/>
      <c r="AZ1143" s="773"/>
      <c r="BA1143" s="773"/>
      <c r="BB1143" s="773"/>
      <c r="BC1143" s="773"/>
      <c r="BD1143" s="773"/>
      <c r="BE1143" s="773"/>
      <c r="BF1143" s="773"/>
      <c r="BG1143" s="773"/>
      <c r="BH1143" s="773"/>
      <c r="BI1143" s="773"/>
      <c r="BJ1143" s="773"/>
      <c r="BK1143" s="773"/>
      <c r="BL1143" s="773"/>
      <c r="BM1143" s="773"/>
      <c r="BN1143" s="773"/>
      <c r="BO1143" s="773"/>
      <c r="BP1143" s="773"/>
      <c r="BQ1143" s="773"/>
      <c r="BR1143" s="773"/>
      <c r="BS1143" s="773"/>
      <c r="BT1143" s="773"/>
      <c r="BU1143" s="773"/>
      <c r="BV1143" s="773"/>
      <c r="BW1143" s="773"/>
      <c r="BX1143" s="773"/>
      <c r="BY1143" s="773"/>
      <c r="BZ1143" s="773"/>
      <c r="CA1143" s="773"/>
      <c r="CB1143" s="773"/>
      <c r="CC1143" s="773"/>
      <c r="CD1143" s="773"/>
      <c r="CE1143" s="773"/>
      <c r="CF1143" s="773"/>
      <c r="CG1143" s="773"/>
      <c r="CH1143" s="773"/>
      <c r="CI1143" s="773"/>
      <c r="CJ1143" s="773"/>
      <c r="CK1143" s="773"/>
      <c r="CL1143" s="773"/>
      <c r="CM1143" s="773"/>
      <c r="CN1143" s="773"/>
      <c r="CO1143" s="773"/>
      <c r="CP1143" s="773"/>
      <c r="CQ1143" s="773"/>
      <c r="CR1143" s="773"/>
      <c r="CS1143" s="773"/>
      <c r="CT1143" s="773"/>
      <c r="CU1143" s="773"/>
      <c r="CV1143" s="773"/>
      <c r="CW1143" s="773"/>
      <c r="CX1143" s="773"/>
      <c r="CY1143" s="773"/>
      <c r="CZ1143" s="773"/>
      <c r="DA1143" s="773"/>
      <c r="DB1143" s="773"/>
      <c r="DC1143" s="773"/>
      <c r="DD1143" s="773"/>
      <c r="DE1143" s="773"/>
      <c r="DF1143" s="773"/>
      <c r="DG1143" s="773"/>
      <c r="DH1143" s="773"/>
      <c r="DI1143" s="773"/>
      <c r="DJ1143" s="773"/>
      <c r="DK1143" s="773"/>
      <c r="DL1143" s="773"/>
      <c r="DM1143" s="773"/>
      <c r="DN1143" s="773"/>
      <c r="DO1143" s="773"/>
      <c r="DP1143" s="773"/>
      <c r="DQ1143" s="773"/>
      <c r="DR1143" s="773"/>
      <c r="DS1143" s="773"/>
      <c r="DT1143" s="773"/>
      <c r="DU1143" s="773"/>
      <c r="DV1143" s="773"/>
      <c r="DW1143" s="773"/>
      <c r="DX1143" s="773"/>
      <c r="DY1143" s="773"/>
      <c r="DZ1143" s="773"/>
      <c r="EA1143" s="773"/>
      <c r="EB1143" s="773"/>
      <c r="EC1143" s="773"/>
      <c r="ED1143" s="773"/>
      <c r="EE1143" s="773"/>
      <c r="EF1143" s="773"/>
      <c r="EG1143" s="773"/>
      <c r="EH1143" s="773"/>
      <c r="EI1143" s="773"/>
      <c r="EJ1143" s="773"/>
      <c r="EK1143" s="773"/>
      <c r="EL1143" s="773"/>
      <c r="EM1143" s="773"/>
      <c r="EN1143" s="773"/>
      <c r="EO1143" s="773"/>
      <c r="EP1143" s="773"/>
      <c r="EQ1143" s="773"/>
      <c r="ER1143" s="773"/>
      <c r="ES1143" s="773"/>
      <c r="ET1143" s="773"/>
      <c r="EU1143" s="773"/>
      <c r="EV1143" s="773"/>
      <c r="EW1143" s="773"/>
      <c r="EX1143" s="773"/>
      <c r="EY1143" s="773"/>
      <c r="EZ1143" s="773"/>
      <c r="FA1143" s="773"/>
      <c r="FB1143" s="773"/>
      <c r="FC1143" s="773"/>
      <c r="FD1143" s="773"/>
      <c r="FE1143" s="773"/>
      <c r="FF1143" s="773"/>
      <c r="FG1143" s="773"/>
      <c r="FH1143" s="773"/>
      <c r="FI1143" s="773"/>
      <c r="FJ1143" s="773"/>
      <c r="FK1143" s="773"/>
      <c r="FL1143" s="773"/>
      <c r="FM1143" s="773"/>
      <c r="FN1143" s="773"/>
      <c r="FO1143" s="773"/>
      <c r="FP1143" s="773"/>
      <c r="FQ1143" s="773"/>
      <c r="FR1143" s="773"/>
      <c r="FS1143" s="773"/>
      <c r="FT1143" s="773"/>
      <c r="FU1143" s="773"/>
      <c r="FV1143" s="773"/>
      <c r="FW1143" s="773"/>
      <c r="FX1143" s="773"/>
      <c r="FY1143" s="773"/>
      <c r="FZ1143" s="773"/>
      <c r="GA1143" s="773"/>
      <c r="GB1143" s="773"/>
      <c r="GC1143" s="773"/>
      <c r="GD1143" s="773"/>
      <c r="GE1143" s="773"/>
      <c r="GF1143" s="773"/>
      <c r="GG1143" s="773"/>
      <c r="GH1143" s="773"/>
      <c r="GI1143" s="773"/>
      <c r="GJ1143" s="773"/>
      <c r="GK1143" s="773"/>
      <c r="GL1143" s="773"/>
      <c r="GM1143" s="773"/>
      <c r="GN1143" s="773"/>
      <c r="GO1143" s="773"/>
      <c r="GP1143" s="773"/>
      <c r="GQ1143" s="773"/>
      <c r="GR1143" s="773"/>
      <c r="GS1143" s="773"/>
      <c r="GT1143" s="773"/>
      <c r="GU1143" s="773"/>
      <c r="GV1143" s="773"/>
      <c r="GW1143" s="773"/>
      <c r="GX1143" s="773"/>
      <c r="GY1143" s="773"/>
      <c r="GZ1143" s="773"/>
      <c r="HA1143" s="773"/>
      <c r="HB1143" s="773"/>
      <c r="HC1143" s="773"/>
      <c r="HD1143" s="773"/>
      <c r="HE1143" s="773"/>
      <c r="HF1143" s="773"/>
      <c r="HG1143" s="773"/>
      <c r="HH1143" s="773"/>
      <c r="HI1143" s="773"/>
      <c r="HJ1143" s="773"/>
      <c r="HK1143" s="773"/>
      <c r="HL1143" s="773"/>
      <c r="HM1143" s="773"/>
      <c r="HN1143" s="773"/>
      <c r="HO1143" s="773"/>
      <c r="HP1143" s="773"/>
      <c r="HQ1143" s="773"/>
      <c r="HR1143" s="773"/>
      <c r="HS1143" s="773"/>
      <c r="HT1143" s="773"/>
      <c r="HU1143" s="773"/>
      <c r="HV1143" s="773"/>
      <c r="HW1143" s="773"/>
      <c r="HX1143" s="773"/>
      <c r="HY1143" s="773"/>
      <c r="HZ1143" s="773"/>
      <c r="IA1143" s="773"/>
      <c r="IB1143" s="773"/>
      <c r="IC1143" s="773"/>
      <c r="ID1143" s="773"/>
      <c r="IE1143" s="773"/>
      <c r="IF1143" s="773"/>
      <c r="IG1143" s="773"/>
      <c r="IH1143" s="773"/>
      <c r="II1143" s="773"/>
      <c r="IJ1143" s="773"/>
      <c r="IK1143" s="773"/>
      <c r="IL1143" s="773"/>
      <c r="IM1143" s="773"/>
      <c r="IN1143" s="773"/>
      <c r="IO1143" s="773"/>
      <c r="IP1143" s="773"/>
      <c r="IQ1143" s="773"/>
      <c r="IR1143" s="773"/>
    </row>
    <row r="1144" spans="1:252" ht="13.5" x14ac:dyDescent="0.2">
      <c r="A1144" s="606">
        <v>213</v>
      </c>
      <c r="B1144" s="637" t="s">
        <v>2205</v>
      </c>
      <c r="C1144" s="660" t="s">
        <v>701</v>
      </c>
      <c r="D1144" s="575">
        <v>2</v>
      </c>
      <c r="E1144" s="575">
        <v>2007</v>
      </c>
      <c r="F1144" s="1074">
        <v>1084</v>
      </c>
      <c r="G1144" s="784">
        <f t="shared" si="37"/>
        <v>1084</v>
      </c>
      <c r="H1144" s="1075">
        <v>100</v>
      </c>
      <c r="I1144" s="784">
        <f t="shared" si="38"/>
        <v>0</v>
      </c>
      <c r="J1144" s="635"/>
      <c r="K1144" s="693"/>
      <c r="L1144" s="693"/>
      <c r="M1144" s="635"/>
      <c r="N1144" s="693"/>
      <c r="O1144" s="693"/>
      <c r="P1144" s="1841"/>
      <c r="Q1144" s="773"/>
      <c r="R1144" s="773"/>
      <c r="S1144" s="773"/>
      <c r="T1144" s="773"/>
      <c r="U1144" s="773"/>
      <c r="V1144" s="773"/>
      <c r="W1144" s="773"/>
      <c r="X1144" s="773"/>
      <c r="Y1144" s="773"/>
      <c r="Z1144" s="773"/>
      <c r="AA1144" s="773"/>
      <c r="AB1144" s="773"/>
      <c r="AC1144" s="773"/>
      <c r="AD1144" s="773"/>
      <c r="AE1144" s="773"/>
      <c r="AF1144" s="773"/>
      <c r="AG1144" s="773"/>
      <c r="AH1144" s="773"/>
      <c r="AI1144" s="773"/>
      <c r="AJ1144" s="773"/>
      <c r="AK1144" s="773"/>
      <c r="AL1144" s="773"/>
      <c r="AM1144" s="773"/>
      <c r="AN1144" s="773"/>
      <c r="AO1144" s="773"/>
      <c r="AP1144" s="773"/>
      <c r="AQ1144" s="773"/>
      <c r="AR1144" s="773"/>
      <c r="AS1144" s="773"/>
      <c r="AT1144" s="773"/>
      <c r="AU1144" s="773"/>
      <c r="AV1144" s="773"/>
      <c r="AW1144" s="773"/>
      <c r="AX1144" s="773"/>
      <c r="AY1144" s="773"/>
      <c r="AZ1144" s="773"/>
      <c r="BA1144" s="773"/>
      <c r="BB1144" s="773"/>
      <c r="BC1144" s="773"/>
      <c r="BD1144" s="773"/>
      <c r="BE1144" s="773"/>
      <c r="BF1144" s="773"/>
      <c r="BG1144" s="773"/>
      <c r="BH1144" s="773"/>
      <c r="BI1144" s="773"/>
      <c r="BJ1144" s="773"/>
      <c r="BK1144" s="773"/>
      <c r="BL1144" s="773"/>
      <c r="BM1144" s="773"/>
      <c r="BN1144" s="773"/>
      <c r="BO1144" s="773"/>
      <c r="BP1144" s="773"/>
      <c r="BQ1144" s="773"/>
      <c r="BR1144" s="773"/>
      <c r="BS1144" s="773"/>
      <c r="BT1144" s="773"/>
      <c r="BU1144" s="773"/>
      <c r="BV1144" s="773"/>
      <c r="BW1144" s="773"/>
      <c r="BX1144" s="773"/>
      <c r="BY1144" s="773"/>
      <c r="BZ1144" s="773"/>
      <c r="CA1144" s="773"/>
      <c r="CB1144" s="773"/>
      <c r="CC1144" s="773"/>
      <c r="CD1144" s="773"/>
      <c r="CE1144" s="773"/>
      <c r="CF1144" s="773"/>
      <c r="CG1144" s="773"/>
      <c r="CH1144" s="773"/>
      <c r="CI1144" s="773"/>
      <c r="CJ1144" s="773"/>
      <c r="CK1144" s="773"/>
      <c r="CL1144" s="773"/>
      <c r="CM1144" s="773"/>
      <c r="CN1144" s="773"/>
      <c r="CO1144" s="773"/>
      <c r="CP1144" s="773"/>
      <c r="CQ1144" s="773"/>
      <c r="CR1144" s="773"/>
      <c r="CS1144" s="773"/>
      <c r="CT1144" s="773"/>
      <c r="CU1144" s="773"/>
      <c r="CV1144" s="773"/>
      <c r="CW1144" s="773"/>
      <c r="CX1144" s="773"/>
      <c r="CY1144" s="773"/>
      <c r="CZ1144" s="773"/>
      <c r="DA1144" s="773"/>
      <c r="DB1144" s="773"/>
      <c r="DC1144" s="773"/>
      <c r="DD1144" s="773"/>
      <c r="DE1144" s="773"/>
      <c r="DF1144" s="773"/>
      <c r="DG1144" s="773"/>
      <c r="DH1144" s="773"/>
      <c r="DI1144" s="773"/>
      <c r="DJ1144" s="773"/>
      <c r="DK1144" s="773"/>
      <c r="DL1144" s="773"/>
      <c r="DM1144" s="773"/>
      <c r="DN1144" s="773"/>
      <c r="DO1144" s="773"/>
      <c r="DP1144" s="773"/>
      <c r="DQ1144" s="773"/>
      <c r="DR1144" s="773"/>
      <c r="DS1144" s="773"/>
      <c r="DT1144" s="773"/>
      <c r="DU1144" s="773"/>
      <c r="DV1144" s="773"/>
      <c r="DW1144" s="773"/>
      <c r="DX1144" s="773"/>
      <c r="DY1144" s="773"/>
      <c r="DZ1144" s="773"/>
      <c r="EA1144" s="773"/>
      <c r="EB1144" s="773"/>
      <c r="EC1144" s="773"/>
      <c r="ED1144" s="773"/>
      <c r="EE1144" s="773"/>
      <c r="EF1144" s="773"/>
      <c r="EG1144" s="773"/>
      <c r="EH1144" s="773"/>
      <c r="EI1144" s="773"/>
      <c r="EJ1144" s="773"/>
      <c r="EK1144" s="773"/>
      <c r="EL1144" s="773"/>
      <c r="EM1144" s="773"/>
      <c r="EN1144" s="773"/>
      <c r="EO1144" s="773"/>
      <c r="EP1144" s="773"/>
      <c r="EQ1144" s="773"/>
      <c r="ER1144" s="773"/>
      <c r="ES1144" s="773"/>
      <c r="ET1144" s="773"/>
      <c r="EU1144" s="773"/>
      <c r="EV1144" s="773"/>
      <c r="EW1144" s="773"/>
      <c r="EX1144" s="773"/>
      <c r="EY1144" s="773"/>
      <c r="EZ1144" s="773"/>
      <c r="FA1144" s="773"/>
      <c r="FB1144" s="773"/>
      <c r="FC1144" s="773"/>
      <c r="FD1144" s="773"/>
      <c r="FE1144" s="773"/>
      <c r="FF1144" s="773"/>
      <c r="FG1144" s="773"/>
      <c r="FH1144" s="773"/>
      <c r="FI1144" s="773"/>
      <c r="FJ1144" s="773"/>
      <c r="FK1144" s="773"/>
      <c r="FL1144" s="773"/>
      <c r="FM1144" s="773"/>
      <c r="FN1144" s="773"/>
      <c r="FO1144" s="773"/>
      <c r="FP1144" s="773"/>
      <c r="FQ1144" s="773"/>
      <c r="FR1144" s="773"/>
      <c r="FS1144" s="773"/>
      <c r="FT1144" s="773"/>
      <c r="FU1144" s="773"/>
      <c r="FV1144" s="773"/>
      <c r="FW1144" s="773"/>
      <c r="FX1144" s="773"/>
      <c r="FY1144" s="773"/>
      <c r="FZ1144" s="773"/>
      <c r="GA1144" s="773"/>
      <c r="GB1144" s="773"/>
      <c r="GC1144" s="773"/>
      <c r="GD1144" s="773"/>
      <c r="GE1144" s="773"/>
      <c r="GF1144" s="773"/>
      <c r="GG1144" s="773"/>
      <c r="GH1144" s="773"/>
      <c r="GI1144" s="773"/>
      <c r="GJ1144" s="773"/>
      <c r="GK1144" s="773"/>
      <c r="GL1144" s="773"/>
      <c r="GM1144" s="773"/>
      <c r="GN1144" s="773"/>
      <c r="GO1144" s="773"/>
      <c r="GP1144" s="773"/>
      <c r="GQ1144" s="773"/>
      <c r="GR1144" s="773"/>
      <c r="GS1144" s="773"/>
      <c r="GT1144" s="773"/>
      <c r="GU1144" s="773"/>
      <c r="GV1144" s="773"/>
      <c r="GW1144" s="773"/>
      <c r="GX1144" s="773"/>
      <c r="GY1144" s="773"/>
      <c r="GZ1144" s="773"/>
      <c r="HA1144" s="773"/>
      <c r="HB1144" s="773"/>
      <c r="HC1144" s="773"/>
      <c r="HD1144" s="773"/>
      <c r="HE1144" s="773"/>
      <c r="HF1144" s="773"/>
      <c r="HG1144" s="773"/>
      <c r="HH1144" s="773"/>
      <c r="HI1144" s="773"/>
      <c r="HJ1144" s="773"/>
      <c r="HK1144" s="773"/>
      <c r="HL1144" s="773"/>
      <c r="HM1144" s="773"/>
      <c r="HN1144" s="773"/>
      <c r="HO1144" s="773"/>
      <c r="HP1144" s="773"/>
      <c r="HQ1144" s="773"/>
      <c r="HR1144" s="773"/>
      <c r="HS1144" s="773"/>
      <c r="HT1144" s="773"/>
      <c r="HU1144" s="773"/>
      <c r="HV1144" s="773"/>
      <c r="HW1144" s="773"/>
      <c r="HX1144" s="773"/>
      <c r="HY1144" s="773"/>
      <c r="HZ1144" s="773"/>
      <c r="IA1144" s="773"/>
      <c r="IB1144" s="773"/>
      <c r="IC1144" s="773"/>
      <c r="ID1144" s="773"/>
      <c r="IE1144" s="773"/>
      <c r="IF1144" s="773"/>
      <c r="IG1144" s="773"/>
      <c r="IH1144" s="773"/>
      <c r="II1144" s="773"/>
      <c r="IJ1144" s="773"/>
      <c r="IK1144" s="773"/>
      <c r="IL1144" s="773"/>
      <c r="IM1144" s="773"/>
      <c r="IN1144" s="773"/>
      <c r="IO1144" s="773"/>
      <c r="IP1144" s="773"/>
      <c r="IQ1144" s="773"/>
      <c r="IR1144" s="773"/>
    </row>
    <row r="1145" spans="1:252" ht="13.5" x14ac:dyDescent="0.2">
      <c r="A1145" s="606">
        <v>214</v>
      </c>
      <c r="B1145" s="637" t="s">
        <v>2206</v>
      </c>
      <c r="C1145" s="660" t="s">
        <v>701</v>
      </c>
      <c r="D1145" s="575">
        <v>4</v>
      </c>
      <c r="E1145" s="575">
        <v>2007</v>
      </c>
      <c r="F1145" s="1074">
        <v>2168</v>
      </c>
      <c r="G1145" s="784">
        <f t="shared" si="37"/>
        <v>2168</v>
      </c>
      <c r="H1145" s="1075">
        <v>100</v>
      </c>
      <c r="I1145" s="784">
        <f t="shared" si="38"/>
        <v>0</v>
      </c>
      <c r="J1145" s="635"/>
      <c r="K1145" s="693"/>
      <c r="L1145" s="693"/>
      <c r="M1145" s="635"/>
      <c r="N1145" s="693"/>
      <c r="O1145" s="693"/>
      <c r="P1145" s="1841"/>
      <c r="Q1145" s="773"/>
      <c r="R1145" s="773"/>
      <c r="S1145" s="773"/>
      <c r="T1145" s="773"/>
      <c r="U1145" s="773"/>
      <c r="V1145" s="773"/>
      <c r="W1145" s="773"/>
      <c r="X1145" s="773"/>
      <c r="Y1145" s="773"/>
      <c r="Z1145" s="773"/>
      <c r="AA1145" s="773"/>
      <c r="AB1145" s="773"/>
      <c r="AC1145" s="773"/>
      <c r="AD1145" s="773"/>
      <c r="AE1145" s="773"/>
      <c r="AF1145" s="773"/>
      <c r="AG1145" s="773"/>
      <c r="AH1145" s="773"/>
      <c r="AI1145" s="773"/>
      <c r="AJ1145" s="773"/>
      <c r="AK1145" s="773"/>
      <c r="AL1145" s="773"/>
      <c r="AM1145" s="773"/>
      <c r="AN1145" s="773"/>
      <c r="AO1145" s="773"/>
      <c r="AP1145" s="773"/>
      <c r="AQ1145" s="773"/>
      <c r="AR1145" s="773"/>
      <c r="AS1145" s="773"/>
      <c r="AT1145" s="773"/>
      <c r="AU1145" s="773"/>
      <c r="AV1145" s="773"/>
      <c r="AW1145" s="773"/>
      <c r="AX1145" s="773"/>
      <c r="AY1145" s="773"/>
      <c r="AZ1145" s="773"/>
      <c r="BA1145" s="773"/>
      <c r="BB1145" s="773"/>
      <c r="BC1145" s="773"/>
      <c r="BD1145" s="773"/>
      <c r="BE1145" s="773"/>
      <c r="BF1145" s="773"/>
      <c r="BG1145" s="773"/>
      <c r="BH1145" s="773"/>
      <c r="BI1145" s="773"/>
      <c r="BJ1145" s="773"/>
      <c r="BK1145" s="773"/>
      <c r="BL1145" s="773"/>
      <c r="BM1145" s="773"/>
      <c r="BN1145" s="773"/>
      <c r="BO1145" s="773"/>
      <c r="BP1145" s="773"/>
      <c r="BQ1145" s="773"/>
      <c r="BR1145" s="773"/>
      <c r="BS1145" s="773"/>
      <c r="BT1145" s="773"/>
      <c r="BU1145" s="773"/>
      <c r="BV1145" s="773"/>
      <c r="BW1145" s="773"/>
      <c r="BX1145" s="773"/>
      <c r="BY1145" s="773"/>
      <c r="BZ1145" s="773"/>
      <c r="CA1145" s="773"/>
      <c r="CB1145" s="773"/>
      <c r="CC1145" s="773"/>
      <c r="CD1145" s="773"/>
      <c r="CE1145" s="773"/>
      <c r="CF1145" s="773"/>
      <c r="CG1145" s="773"/>
      <c r="CH1145" s="773"/>
      <c r="CI1145" s="773"/>
      <c r="CJ1145" s="773"/>
      <c r="CK1145" s="773"/>
      <c r="CL1145" s="773"/>
      <c r="CM1145" s="773"/>
      <c r="CN1145" s="773"/>
      <c r="CO1145" s="773"/>
      <c r="CP1145" s="773"/>
      <c r="CQ1145" s="773"/>
      <c r="CR1145" s="773"/>
      <c r="CS1145" s="773"/>
      <c r="CT1145" s="773"/>
      <c r="CU1145" s="773"/>
      <c r="CV1145" s="773"/>
      <c r="CW1145" s="773"/>
      <c r="CX1145" s="773"/>
      <c r="CY1145" s="773"/>
      <c r="CZ1145" s="773"/>
      <c r="DA1145" s="773"/>
      <c r="DB1145" s="773"/>
      <c r="DC1145" s="773"/>
      <c r="DD1145" s="773"/>
      <c r="DE1145" s="773"/>
      <c r="DF1145" s="773"/>
      <c r="DG1145" s="773"/>
      <c r="DH1145" s="773"/>
      <c r="DI1145" s="773"/>
      <c r="DJ1145" s="773"/>
      <c r="DK1145" s="773"/>
      <c r="DL1145" s="773"/>
      <c r="DM1145" s="773"/>
      <c r="DN1145" s="773"/>
      <c r="DO1145" s="773"/>
      <c r="DP1145" s="773"/>
      <c r="DQ1145" s="773"/>
      <c r="DR1145" s="773"/>
      <c r="DS1145" s="773"/>
      <c r="DT1145" s="773"/>
      <c r="DU1145" s="773"/>
      <c r="DV1145" s="773"/>
      <c r="DW1145" s="773"/>
      <c r="DX1145" s="773"/>
      <c r="DY1145" s="773"/>
      <c r="DZ1145" s="773"/>
      <c r="EA1145" s="773"/>
      <c r="EB1145" s="773"/>
      <c r="EC1145" s="773"/>
      <c r="ED1145" s="773"/>
      <c r="EE1145" s="773"/>
      <c r="EF1145" s="773"/>
      <c r="EG1145" s="773"/>
      <c r="EH1145" s="773"/>
      <c r="EI1145" s="773"/>
      <c r="EJ1145" s="773"/>
      <c r="EK1145" s="773"/>
      <c r="EL1145" s="773"/>
      <c r="EM1145" s="773"/>
      <c r="EN1145" s="773"/>
      <c r="EO1145" s="773"/>
      <c r="EP1145" s="773"/>
      <c r="EQ1145" s="773"/>
      <c r="ER1145" s="773"/>
      <c r="ES1145" s="773"/>
      <c r="ET1145" s="773"/>
      <c r="EU1145" s="773"/>
      <c r="EV1145" s="773"/>
      <c r="EW1145" s="773"/>
      <c r="EX1145" s="773"/>
      <c r="EY1145" s="773"/>
      <c r="EZ1145" s="773"/>
      <c r="FA1145" s="773"/>
      <c r="FB1145" s="773"/>
      <c r="FC1145" s="773"/>
      <c r="FD1145" s="773"/>
      <c r="FE1145" s="773"/>
      <c r="FF1145" s="773"/>
      <c r="FG1145" s="773"/>
      <c r="FH1145" s="773"/>
      <c r="FI1145" s="773"/>
      <c r="FJ1145" s="773"/>
      <c r="FK1145" s="773"/>
      <c r="FL1145" s="773"/>
      <c r="FM1145" s="773"/>
      <c r="FN1145" s="773"/>
      <c r="FO1145" s="773"/>
      <c r="FP1145" s="773"/>
      <c r="FQ1145" s="773"/>
      <c r="FR1145" s="773"/>
      <c r="FS1145" s="773"/>
      <c r="FT1145" s="773"/>
      <c r="FU1145" s="773"/>
      <c r="FV1145" s="773"/>
      <c r="FW1145" s="773"/>
      <c r="FX1145" s="773"/>
      <c r="FY1145" s="773"/>
      <c r="FZ1145" s="773"/>
      <c r="GA1145" s="773"/>
      <c r="GB1145" s="773"/>
      <c r="GC1145" s="773"/>
      <c r="GD1145" s="773"/>
      <c r="GE1145" s="773"/>
      <c r="GF1145" s="773"/>
      <c r="GG1145" s="773"/>
      <c r="GH1145" s="773"/>
      <c r="GI1145" s="773"/>
      <c r="GJ1145" s="773"/>
      <c r="GK1145" s="773"/>
      <c r="GL1145" s="773"/>
      <c r="GM1145" s="773"/>
      <c r="GN1145" s="773"/>
      <c r="GO1145" s="773"/>
      <c r="GP1145" s="773"/>
      <c r="GQ1145" s="773"/>
      <c r="GR1145" s="773"/>
      <c r="GS1145" s="773"/>
      <c r="GT1145" s="773"/>
      <c r="GU1145" s="773"/>
      <c r="GV1145" s="773"/>
      <c r="GW1145" s="773"/>
      <c r="GX1145" s="773"/>
      <c r="GY1145" s="773"/>
      <c r="GZ1145" s="773"/>
      <c r="HA1145" s="773"/>
      <c r="HB1145" s="773"/>
      <c r="HC1145" s="773"/>
      <c r="HD1145" s="773"/>
      <c r="HE1145" s="773"/>
      <c r="HF1145" s="773"/>
      <c r="HG1145" s="773"/>
      <c r="HH1145" s="773"/>
      <c r="HI1145" s="773"/>
      <c r="HJ1145" s="773"/>
      <c r="HK1145" s="773"/>
      <c r="HL1145" s="773"/>
      <c r="HM1145" s="773"/>
      <c r="HN1145" s="773"/>
      <c r="HO1145" s="773"/>
      <c r="HP1145" s="773"/>
      <c r="HQ1145" s="773"/>
      <c r="HR1145" s="773"/>
      <c r="HS1145" s="773"/>
      <c r="HT1145" s="773"/>
      <c r="HU1145" s="773"/>
      <c r="HV1145" s="773"/>
      <c r="HW1145" s="773"/>
      <c r="HX1145" s="773"/>
      <c r="HY1145" s="773"/>
      <c r="HZ1145" s="773"/>
      <c r="IA1145" s="773"/>
      <c r="IB1145" s="773"/>
      <c r="IC1145" s="773"/>
      <c r="ID1145" s="773"/>
      <c r="IE1145" s="773"/>
      <c r="IF1145" s="773"/>
      <c r="IG1145" s="773"/>
      <c r="IH1145" s="773"/>
      <c r="II1145" s="773"/>
      <c r="IJ1145" s="773"/>
      <c r="IK1145" s="773"/>
      <c r="IL1145" s="773"/>
      <c r="IM1145" s="773"/>
      <c r="IN1145" s="773"/>
      <c r="IO1145" s="773"/>
      <c r="IP1145" s="773"/>
      <c r="IQ1145" s="773"/>
      <c r="IR1145" s="773"/>
    </row>
    <row r="1146" spans="1:252" ht="13.5" x14ac:dyDescent="0.2">
      <c r="A1146" s="606">
        <v>215</v>
      </c>
      <c r="B1146" s="637" t="s">
        <v>2207</v>
      </c>
      <c r="C1146" s="660" t="s">
        <v>701</v>
      </c>
      <c r="D1146" s="575">
        <v>1</v>
      </c>
      <c r="E1146" s="575">
        <v>2012</v>
      </c>
      <c r="F1146" s="1074">
        <v>3968.64</v>
      </c>
      <c r="G1146" s="784">
        <f t="shared" si="37"/>
        <v>3968.64</v>
      </c>
      <c r="H1146" s="1075">
        <v>100</v>
      </c>
      <c r="I1146" s="784">
        <f t="shared" si="38"/>
        <v>0</v>
      </c>
      <c r="J1146" s="635"/>
      <c r="K1146" s="693"/>
      <c r="L1146" s="693"/>
      <c r="M1146" s="635"/>
      <c r="N1146" s="693"/>
      <c r="O1146" s="693"/>
      <c r="P1146" s="1841"/>
      <c r="Q1146" s="773"/>
      <c r="R1146" s="773"/>
      <c r="S1146" s="773"/>
      <c r="T1146" s="773"/>
      <c r="U1146" s="773"/>
      <c r="V1146" s="773"/>
      <c r="W1146" s="773"/>
      <c r="X1146" s="773"/>
      <c r="Y1146" s="773"/>
      <c r="Z1146" s="773"/>
      <c r="AA1146" s="773"/>
      <c r="AB1146" s="773"/>
      <c r="AC1146" s="773"/>
      <c r="AD1146" s="773"/>
      <c r="AE1146" s="773"/>
      <c r="AF1146" s="773"/>
      <c r="AG1146" s="773"/>
      <c r="AH1146" s="773"/>
      <c r="AI1146" s="773"/>
      <c r="AJ1146" s="773"/>
      <c r="AK1146" s="773"/>
      <c r="AL1146" s="773"/>
      <c r="AM1146" s="773"/>
      <c r="AN1146" s="773"/>
      <c r="AO1146" s="773"/>
      <c r="AP1146" s="773"/>
      <c r="AQ1146" s="773"/>
      <c r="AR1146" s="773"/>
      <c r="AS1146" s="773"/>
      <c r="AT1146" s="773"/>
      <c r="AU1146" s="773"/>
      <c r="AV1146" s="773"/>
      <c r="AW1146" s="773"/>
      <c r="AX1146" s="773"/>
      <c r="AY1146" s="773"/>
      <c r="AZ1146" s="773"/>
      <c r="BA1146" s="773"/>
      <c r="BB1146" s="773"/>
      <c r="BC1146" s="773"/>
      <c r="BD1146" s="773"/>
      <c r="BE1146" s="773"/>
      <c r="BF1146" s="773"/>
      <c r="BG1146" s="773"/>
      <c r="BH1146" s="773"/>
      <c r="BI1146" s="773"/>
      <c r="BJ1146" s="773"/>
      <c r="BK1146" s="773"/>
      <c r="BL1146" s="773"/>
      <c r="BM1146" s="773"/>
      <c r="BN1146" s="773"/>
      <c r="BO1146" s="773"/>
      <c r="BP1146" s="773"/>
      <c r="BQ1146" s="773"/>
      <c r="BR1146" s="773"/>
      <c r="BS1146" s="773"/>
      <c r="BT1146" s="773"/>
      <c r="BU1146" s="773"/>
      <c r="BV1146" s="773"/>
      <c r="BW1146" s="773"/>
      <c r="BX1146" s="773"/>
      <c r="BY1146" s="773"/>
      <c r="BZ1146" s="773"/>
      <c r="CA1146" s="773"/>
      <c r="CB1146" s="773"/>
      <c r="CC1146" s="773"/>
      <c r="CD1146" s="773"/>
      <c r="CE1146" s="773"/>
      <c r="CF1146" s="773"/>
      <c r="CG1146" s="773"/>
      <c r="CH1146" s="773"/>
      <c r="CI1146" s="773"/>
      <c r="CJ1146" s="773"/>
      <c r="CK1146" s="773"/>
      <c r="CL1146" s="773"/>
      <c r="CM1146" s="773"/>
      <c r="CN1146" s="773"/>
      <c r="CO1146" s="773"/>
      <c r="CP1146" s="773"/>
      <c r="CQ1146" s="773"/>
      <c r="CR1146" s="773"/>
      <c r="CS1146" s="773"/>
      <c r="CT1146" s="773"/>
      <c r="CU1146" s="773"/>
      <c r="CV1146" s="773"/>
      <c r="CW1146" s="773"/>
      <c r="CX1146" s="773"/>
      <c r="CY1146" s="773"/>
      <c r="CZ1146" s="773"/>
      <c r="DA1146" s="773"/>
      <c r="DB1146" s="773"/>
      <c r="DC1146" s="773"/>
      <c r="DD1146" s="773"/>
      <c r="DE1146" s="773"/>
      <c r="DF1146" s="773"/>
      <c r="DG1146" s="773"/>
      <c r="DH1146" s="773"/>
      <c r="DI1146" s="773"/>
      <c r="DJ1146" s="773"/>
      <c r="DK1146" s="773"/>
      <c r="DL1146" s="773"/>
      <c r="DM1146" s="773"/>
      <c r="DN1146" s="773"/>
      <c r="DO1146" s="773"/>
      <c r="DP1146" s="773"/>
      <c r="DQ1146" s="773"/>
      <c r="DR1146" s="773"/>
      <c r="DS1146" s="773"/>
      <c r="DT1146" s="773"/>
      <c r="DU1146" s="773"/>
      <c r="DV1146" s="773"/>
      <c r="DW1146" s="773"/>
      <c r="DX1146" s="773"/>
      <c r="DY1146" s="773"/>
      <c r="DZ1146" s="773"/>
      <c r="EA1146" s="773"/>
      <c r="EB1146" s="773"/>
      <c r="EC1146" s="773"/>
      <c r="ED1146" s="773"/>
      <c r="EE1146" s="773"/>
      <c r="EF1146" s="773"/>
      <c r="EG1146" s="773"/>
      <c r="EH1146" s="773"/>
      <c r="EI1146" s="773"/>
      <c r="EJ1146" s="773"/>
      <c r="EK1146" s="773"/>
      <c r="EL1146" s="773"/>
      <c r="EM1146" s="773"/>
      <c r="EN1146" s="773"/>
      <c r="EO1146" s="773"/>
      <c r="EP1146" s="773"/>
      <c r="EQ1146" s="773"/>
      <c r="ER1146" s="773"/>
      <c r="ES1146" s="773"/>
      <c r="ET1146" s="773"/>
      <c r="EU1146" s="773"/>
      <c r="EV1146" s="773"/>
      <c r="EW1146" s="773"/>
      <c r="EX1146" s="773"/>
      <c r="EY1146" s="773"/>
      <c r="EZ1146" s="773"/>
      <c r="FA1146" s="773"/>
      <c r="FB1146" s="773"/>
      <c r="FC1146" s="773"/>
      <c r="FD1146" s="773"/>
      <c r="FE1146" s="773"/>
      <c r="FF1146" s="773"/>
      <c r="FG1146" s="773"/>
      <c r="FH1146" s="773"/>
      <c r="FI1146" s="773"/>
      <c r="FJ1146" s="773"/>
      <c r="FK1146" s="773"/>
      <c r="FL1146" s="773"/>
      <c r="FM1146" s="773"/>
      <c r="FN1146" s="773"/>
      <c r="FO1146" s="773"/>
      <c r="FP1146" s="773"/>
      <c r="FQ1146" s="773"/>
      <c r="FR1146" s="773"/>
      <c r="FS1146" s="773"/>
      <c r="FT1146" s="773"/>
      <c r="FU1146" s="773"/>
      <c r="FV1146" s="773"/>
      <c r="FW1146" s="773"/>
      <c r="FX1146" s="773"/>
      <c r="FY1146" s="773"/>
      <c r="FZ1146" s="773"/>
      <c r="GA1146" s="773"/>
      <c r="GB1146" s="773"/>
      <c r="GC1146" s="773"/>
      <c r="GD1146" s="773"/>
      <c r="GE1146" s="773"/>
      <c r="GF1146" s="773"/>
      <c r="GG1146" s="773"/>
      <c r="GH1146" s="773"/>
      <c r="GI1146" s="773"/>
      <c r="GJ1146" s="773"/>
      <c r="GK1146" s="773"/>
      <c r="GL1146" s="773"/>
      <c r="GM1146" s="773"/>
      <c r="GN1146" s="773"/>
      <c r="GO1146" s="773"/>
      <c r="GP1146" s="773"/>
      <c r="GQ1146" s="773"/>
      <c r="GR1146" s="773"/>
      <c r="GS1146" s="773"/>
      <c r="GT1146" s="773"/>
      <c r="GU1146" s="773"/>
      <c r="GV1146" s="773"/>
      <c r="GW1146" s="773"/>
      <c r="GX1146" s="773"/>
      <c r="GY1146" s="773"/>
      <c r="GZ1146" s="773"/>
      <c r="HA1146" s="773"/>
      <c r="HB1146" s="773"/>
      <c r="HC1146" s="773"/>
      <c r="HD1146" s="773"/>
      <c r="HE1146" s="773"/>
      <c r="HF1146" s="773"/>
      <c r="HG1146" s="773"/>
      <c r="HH1146" s="773"/>
      <c r="HI1146" s="773"/>
      <c r="HJ1146" s="773"/>
      <c r="HK1146" s="773"/>
      <c r="HL1146" s="773"/>
      <c r="HM1146" s="773"/>
      <c r="HN1146" s="773"/>
      <c r="HO1146" s="773"/>
      <c r="HP1146" s="773"/>
      <c r="HQ1146" s="773"/>
      <c r="HR1146" s="773"/>
      <c r="HS1146" s="773"/>
      <c r="HT1146" s="773"/>
      <c r="HU1146" s="773"/>
      <c r="HV1146" s="773"/>
      <c r="HW1146" s="773"/>
      <c r="HX1146" s="773"/>
      <c r="HY1146" s="773"/>
      <c r="HZ1146" s="773"/>
      <c r="IA1146" s="773"/>
      <c r="IB1146" s="773"/>
      <c r="IC1146" s="773"/>
      <c r="ID1146" s="773"/>
      <c r="IE1146" s="773"/>
      <c r="IF1146" s="773"/>
      <c r="IG1146" s="773"/>
      <c r="IH1146" s="773"/>
      <c r="II1146" s="773"/>
      <c r="IJ1146" s="773"/>
      <c r="IK1146" s="773"/>
      <c r="IL1146" s="773"/>
      <c r="IM1146" s="773"/>
      <c r="IN1146" s="773"/>
      <c r="IO1146" s="773"/>
      <c r="IP1146" s="773"/>
      <c r="IQ1146" s="773"/>
      <c r="IR1146" s="773"/>
    </row>
    <row r="1147" spans="1:252" ht="13.5" x14ac:dyDescent="0.2">
      <c r="A1147" s="606">
        <v>216</v>
      </c>
      <c r="B1147" s="637" t="s">
        <v>2208</v>
      </c>
      <c r="C1147" s="660" t="s">
        <v>701</v>
      </c>
      <c r="D1147" s="575">
        <v>1</v>
      </c>
      <c r="E1147" s="575">
        <v>2007</v>
      </c>
      <c r="F1147" s="1074">
        <v>347</v>
      </c>
      <c r="G1147" s="784">
        <f t="shared" si="37"/>
        <v>347</v>
      </c>
      <c r="H1147" s="1075">
        <v>100</v>
      </c>
      <c r="I1147" s="784">
        <f t="shared" si="38"/>
        <v>0</v>
      </c>
      <c r="J1147" s="635"/>
      <c r="K1147" s="693"/>
      <c r="L1147" s="693"/>
      <c r="M1147" s="635"/>
      <c r="N1147" s="693"/>
      <c r="O1147" s="693"/>
      <c r="P1147" s="1841"/>
      <c r="Q1147" s="773"/>
      <c r="R1147" s="773"/>
      <c r="S1147" s="773"/>
      <c r="T1147" s="773"/>
      <c r="U1147" s="773"/>
      <c r="V1147" s="773"/>
      <c r="W1147" s="773"/>
      <c r="X1147" s="773"/>
      <c r="Y1147" s="773"/>
      <c r="Z1147" s="773"/>
      <c r="AA1147" s="773"/>
      <c r="AB1147" s="773"/>
      <c r="AC1147" s="773"/>
      <c r="AD1147" s="773"/>
      <c r="AE1147" s="773"/>
      <c r="AF1147" s="773"/>
      <c r="AG1147" s="773"/>
      <c r="AH1147" s="773"/>
      <c r="AI1147" s="773"/>
      <c r="AJ1147" s="773"/>
      <c r="AK1147" s="773"/>
      <c r="AL1147" s="773"/>
      <c r="AM1147" s="773"/>
      <c r="AN1147" s="773"/>
      <c r="AO1147" s="773"/>
      <c r="AP1147" s="773"/>
      <c r="AQ1147" s="773"/>
      <c r="AR1147" s="773"/>
      <c r="AS1147" s="773"/>
      <c r="AT1147" s="773"/>
      <c r="AU1147" s="773"/>
      <c r="AV1147" s="773"/>
      <c r="AW1147" s="773"/>
      <c r="AX1147" s="773"/>
      <c r="AY1147" s="773"/>
      <c r="AZ1147" s="773"/>
      <c r="BA1147" s="773"/>
      <c r="BB1147" s="773"/>
      <c r="BC1147" s="773"/>
      <c r="BD1147" s="773"/>
      <c r="BE1147" s="773"/>
      <c r="BF1147" s="773"/>
      <c r="BG1147" s="773"/>
      <c r="BH1147" s="773"/>
      <c r="BI1147" s="773"/>
      <c r="BJ1147" s="773"/>
      <c r="BK1147" s="773"/>
      <c r="BL1147" s="773"/>
      <c r="BM1147" s="773"/>
      <c r="BN1147" s="773"/>
      <c r="BO1147" s="773"/>
      <c r="BP1147" s="773"/>
      <c r="BQ1147" s="773"/>
      <c r="BR1147" s="773"/>
      <c r="BS1147" s="773"/>
      <c r="BT1147" s="773"/>
      <c r="BU1147" s="773"/>
      <c r="BV1147" s="773"/>
      <c r="BW1147" s="773"/>
      <c r="BX1147" s="773"/>
      <c r="BY1147" s="773"/>
      <c r="BZ1147" s="773"/>
      <c r="CA1147" s="773"/>
      <c r="CB1147" s="773"/>
      <c r="CC1147" s="773"/>
      <c r="CD1147" s="773"/>
      <c r="CE1147" s="773"/>
      <c r="CF1147" s="773"/>
      <c r="CG1147" s="773"/>
      <c r="CH1147" s="773"/>
      <c r="CI1147" s="773"/>
      <c r="CJ1147" s="773"/>
      <c r="CK1147" s="773"/>
      <c r="CL1147" s="773"/>
      <c r="CM1147" s="773"/>
      <c r="CN1147" s="773"/>
      <c r="CO1147" s="773"/>
      <c r="CP1147" s="773"/>
      <c r="CQ1147" s="773"/>
      <c r="CR1147" s="773"/>
      <c r="CS1147" s="773"/>
      <c r="CT1147" s="773"/>
      <c r="CU1147" s="773"/>
      <c r="CV1147" s="773"/>
      <c r="CW1147" s="773"/>
      <c r="CX1147" s="773"/>
      <c r="CY1147" s="773"/>
      <c r="CZ1147" s="773"/>
      <c r="DA1147" s="773"/>
      <c r="DB1147" s="773"/>
      <c r="DC1147" s="773"/>
      <c r="DD1147" s="773"/>
      <c r="DE1147" s="773"/>
      <c r="DF1147" s="773"/>
      <c r="DG1147" s="773"/>
      <c r="DH1147" s="773"/>
      <c r="DI1147" s="773"/>
      <c r="DJ1147" s="773"/>
      <c r="DK1147" s="773"/>
      <c r="DL1147" s="773"/>
      <c r="DM1147" s="773"/>
      <c r="DN1147" s="773"/>
      <c r="DO1147" s="773"/>
      <c r="DP1147" s="773"/>
      <c r="DQ1147" s="773"/>
      <c r="DR1147" s="773"/>
      <c r="DS1147" s="773"/>
      <c r="DT1147" s="773"/>
      <c r="DU1147" s="773"/>
      <c r="DV1147" s="773"/>
      <c r="DW1147" s="773"/>
      <c r="DX1147" s="773"/>
      <c r="DY1147" s="773"/>
      <c r="DZ1147" s="773"/>
      <c r="EA1147" s="773"/>
      <c r="EB1147" s="773"/>
      <c r="EC1147" s="773"/>
      <c r="ED1147" s="773"/>
      <c r="EE1147" s="773"/>
      <c r="EF1147" s="773"/>
      <c r="EG1147" s="773"/>
      <c r="EH1147" s="773"/>
      <c r="EI1147" s="773"/>
      <c r="EJ1147" s="773"/>
      <c r="EK1147" s="773"/>
      <c r="EL1147" s="773"/>
      <c r="EM1147" s="773"/>
      <c r="EN1147" s="773"/>
      <c r="EO1147" s="773"/>
      <c r="EP1147" s="773"/>
      <c r="EQ1147" s="773"/>
      <c r="ER1147" s="773"/>
      <c r="ES1147" s="773"/>
      <c r="ET1147" s="773"/>
      <c r="EU1147" s="773"/>
      <c r="EV1147" s="773"/>
      <c r="EW1147" s="773"/>
      <c r="EX1147" s="773"/>
      <c r="EY1147" s="773"/>
      <c r="EZ1147" s="773"/>
      <c r="FA1147" s="773"/>
      <c r="FB1147" s="773"/>
      <c r="FC1147" s="773"/>
      <c r="FD1147" s="773"/>
      <c r="FE1147" s="773"/>
      <c r="FF1147" s="773"/>
      <c r="FG1147" s="773"/>
      <c r="FH1147" s="773"/>
      <c r="FI1147" s="773"/>
      <c r="FJ1147" s="773"/>
      <c r="FK1147" s="773"/>
      <c r="FL1147" s="773"/>
      <c r="FM1147" s="773"/>
      <c r="FN1147" s="773"/>
      <c r="FO1147" s="773"/>
      <c r="FP1147" s="773"/>
      <c r="FQ1147" s="773"/>
      <c r="FR1147" s="773"/>
      <c r="FS1147" s="773"/>
      <c r="FT1147" s="773"/>
      <c r="FU1147" s="773"/>
      <c r="FV1147" s="773"/>
      <c r="FW1147" s="773"/>
      <c r="FX1147" s="773"/>
      <c r="FY1147" s="773"/>
      <c r="FZ1147" s="773"/>
      <c r="GA1147" s="773"/>
      <c r="GB1147" s="773"/>
      <c r="GC1147" s="773"/>
      <c r="GD1147" s="773"/>
      <c r="GE1147" s="773"/>
      <c r="GF1147" s="773"/>
      <c r="GG1147" s="773"/>
      <c r="GH1147" s="773"/>
      <c r="GI1147" s="773"/>
      <c r="GJ1147" s="773"/>
      <c r="GK1147" s="773"/>
      <c r="GL1147" s="773"/>
      <c r="GM1147" s="773"/>
      <c r="GN1147" s="773"/>
      <c r="GO1147" s="773"/>
      <c r="GP1147" s="773"/>
      <c r="GQ1147" s="773"/>
      <c r="GR1147" s="773"/>
      <c r="GS1147" s="773"/>
      <c r="GT1147" s="773"/>
      <c r="GU1147" s="773"/>
      <c r="GV1147" s="773"/>
      <c r="GW1147" s="773"/>
      <c r="GX1147" s="773"/>
      <c r="GY1147" s="773"/>
      <c r="GZ1147" s="773"/>
      <c r="HA1147" s="773"/>
      <c r="HB1147" s="773"/>
      <c r="HC1147" s="773"/>
      <c r="HD1147" s="773"/>
      <c r="HE1147" s="773"/>
      <c r="HF1147" s="773"/>
      <c r="HG1147" s="773"/>
      <c r="HH1147" s="773"/>
      <c r="HI1147" s="773"/>
      <c r="HJ1147" s="773"/>
      <c r="HK1147" s="773"/>
      <c r="HL1147" s="773"/>
      <c r="HM1147" s="773"/>
      <c r="HN1147" s="773"/>
      <c r="HO1147" s="773"/>
      <c r="HP1147" s="773"/>
      <c r="HQ1147" s="773"/>
      <c r="HR1147" s="773"/>
      <c r="HS1147" s="773"/>
      <c r="HT1147" s="773"/>
      <c r="HU1147" s="773"/>
      <c r="HV1147" s="773"/>
      <c r="HW1147" s="773"/>
      <c r="HX1147" s="773"/>
      <c r="HY1147" s="773"/>
      <c r="HZ1147" s="773"/>
      <c r="IA1147" s="773"/>
      <c r="IB1147" s="773"/>
      <c r="IC1147" s="773"/>
      <c r="ID1147" s="773"/>
      <c r="IE1147" s="773"/>
      <c r="IF1147" s="773"/>
      <c r="IG1147" s="773"/>
      <c r="IH1147" s="773"/>
      <c r="II1147" s="773"/>
      <c r="IJ1147" s="773"/>
      <c r="IK1147" s="773"/>
      <c r="IL1147" s="773"/>
      <c r="IM1147" s="773"/>
      <c r="IN1147" s="773"/>
      <c r="IO1147" s="773"/>
      <c r="IP1147" s="773"/>
      <c r="IQ1147" s="773"/>
      <c r="IR1147" s="773"/>
    </row>
    <row r="1148" spans="1:252" s="806" customFormat="1" ht="13.5" x14ac:dyDescent="0.25">
      <c r="A1148" s="606">
        <v>1</v>
      </c>
      <c r="B1148" s="802" t="s">
        <v>2209</v>
      </c>
      <c r="C1148" s="102" t="s">
        <v>701</v>
      </c>
      <c r="D1148" s="803">
        <v>1</v>
      </c>
      <c r="E1148" s="803">
        <v>1999</v>
      </c>
      <c r="F1148" s="784">
        <v>0</v>
      </c>
      <c r="G1148" s="784">
        <f t="shared" si="37"/>
        <v>0</v>
      </c>
      <c r="H1148" s="1075">
        <v>100</v>
      </c>
      <c r="I1148" s="784">
        <f t="shared" si="38"/>
        <v>0</v>
      </c>
      <c r="J1148" s="804"/>
      <c r="K1148" s="805"/>
      <c r="L1148" s="805"/>
      <c r="M1148" s="804"/>
      <c r="N1148" s="805"/>
      <c r="O1148" s="805"/>
      <c r="P1148" s="1839" t="s">
        <v>1146</v>
      </c>
    </row>
    <row r="1149" spans="1:252" s="806" customFormat="1" ht="13.5" customHeight="1" x14ac:dyDescent="0.25">
      <c r="A1149" s="606">
        <v>2</v>
      </c>
      <c r="B1149" s="802" t="s">
        <v>2210</v>
      </c>
      <c r="C1149" s="102" t="s">
        <v>701</v>
      </c>
      <c r="D1149" s="803">
        <v>1</v>
      </c>
      <c r="E1149" s="803">
        <v>1999</v>
      </c>
      <c r="F1149" s="784">
        <v>0</v>
      </c>
      <c r="G1149" s="784">
        <f t="shared" si="37"/>
        <v>0</v>
      </c>
      <c r="H1149" s="1075">
        <v>100</v>
      </c>
      <c r="I1149" s="784">
        <f t="shared" si="38"/>
        <v>0</v>
      </c>
      <c r="J1149" s="804"/>
      <c r="K1149" s="805"/>
      <c r="L1149" s="805"/>
      <c r="M1149" s="804"/>
      <c r="N1149" s="805"/>
      <c r="O1149" s="805"/>
      <c r="P1149" s="1839"/>
    </row>
    <row r="1150" spans="1:252" s="806" customFormat="1" ht="13.5" customHeight="1" x14ac:dyDescent="0.25">
      <c r="A1150" s="606">
        <v>3</v>
      </c>
      <c r="B1150" s="802" t="s">
        <v>2211</v>
      </c>
      <c r="C1150" s="102" t="s">
        <v>701</v>
      </c>
      <c r="D1150" s="803">
        <v>1</v>
      </c>
      <c r="E1150" s="803">
        <v>1999</v>
      </c>
      <c r="F1150" s="784">
        <v>0</v>
      </c>
      <c r="G1150" s="784">
        <f t="shared" si="37"/>
        <v>0</v>
      </c>
      <c r="H1150" s="1075">
        <v>100</v>
      </c>
      <c r="I1150" s="784">
        <f t="shared" si="38"/>
        <v>0</v>
      </c>
      <c r="J1150" s="804"/>
      <c r="K1150" s="805"/>
      <c r="L1150" s="805"/>
      <c r="M1150" s="804"/>
      <c r="N1150" s="805"/>
      <c r="O1150" s="805"/>
      <c r="P1150" s="1839"/>
    </row>
    <row r="1151" spans="1:252" s="806" customFormat="1" ht="40.5" x14ac:dyDescent="0.25">
      <c r="A1151" s="606">
        <v>4</v>
      </c>
      <c r="B1151" s="807" t="s">
        <v>2212</v>
      </c>
      <c r="C1151" s="808" t="s">
        <v>701</v>
      </c>
      <c r="D1151" s="809">
        <v>1</v>
      </c>
      <c r="E1151" s="809">
        <v>2002</v>
      </c>
      <c r="F1151" s="1083">
        <v>359.68</v>
      </c>
      <c r="G1151" s="784">
        <f t="shared" si="37"/>
        <v>359.68</v>
      </c>
      <c r="H1151" s="1075">
        <v>100</v>
      </c>
      <c r="I1151" s="784">
        <f t="shared" si="38"/>
        <v>0</v>
      </c>
      <c r="J1151" s="804"/>
      <c r="K1151" s="805"/>
      <c r="L1151" s="805"/>
      <c r="M1151" s="804"/>
      <c r="N1151" s="805"/>
      <c r="O1151" s="805"/>
      <c r="P1151" s="1839"/>
    </row>
    <row r="1152" spans="1:252" s="806" customFormat="1" ht="13.5" customHeight="1" x14ac:dyDescent="0.25">
      <c r="A1152" s="606">
        <v>5</v>
      </c>
      <c r="B1152" s="807" t="s">
        <v>2213</v>
      </c>
      <c r="C1152" s="808" t="s">
        <v>701</v>
      </c>
      <c r="D1152" s="809">
        <v>1</v>
      </c>
      <c r="E1152" s="809">
        <v>2002</v>
      </c>
      <c r="F1152" s="1083">
        <v>98.91</v>
      </c>
      <c r="G1152" s="784">
        <f t="shared" si="37"/>
        <v>98.91</v>
      </c>
      <c r="H1152" s="1075">
        <v>100</v>
      </c>
      <c r="I1152" s="784">
        <f t="shared" si="38"/>
        <v>0</v>
      </c>
      <c r="J1152" s="804"/>
      <c r="K1152" s="805"/>
      <c r="L1152" s="805"/>
      <c r="M1152" s="804"/>
      <c r="N1152" s="805"/>
      <c r="O1152" s="805"/>
      <c r="P1152" s="1839"/>
    </row>
    <row r="1153" spans="1:16" s="806" customFormat="1" ht="13.5" customHeight="1" x14ac:dyDescent="0.25">
      <c r="A1153" s="606">
        <v>6</v>
      </c>
      <c r="B1153" s="807" t="s">
        <v>2214</v>
      </c>
      <c r="C1153" s="808" t="s">
        <v>701</v>
      </c>
      <c r="D1153" s="809">
        <v>1</v>
      </c>
      <c r="E1153" s="809">
        <v>2002</v>
      </c>
      <c r="F1153" s="1083">
        <v>54.51</v>
      </c>
      <c r="G1153" s="784">
        <f t="shared" si="37"/>
        <v>54.51</v>
      </c>
      <c r="H1153" s="1075">
        <v>100</v>
      </c>
      <c r="I1153" s="784">
        <f t="shared" si="38"/>
        <v>0</v>
      </c>
      <c r="J1153" s="804"/>
      <c r="K1153" s="805"/>
      <c r="L1153" s="805"/>
      <c r="M1153" s="804"/>
      <c r="N1153" s="805"/>
      <c r="O1153" s="805"/>
      <c r="P1153" s="1839"/>
    </row>
    <row r="1154" spans="1:16" s="806" customFormat="1" ht="13.5" x14ac:dyDescent="0.25">
      <c r="A1154" s="606">
        <v>7</v>
      </c>
      <c r="B1154" s="807" t="s">
        <v>2215</v>
      </c>
      <c r="C1154" s="808" t="s">
        <v>701</v>
      </c>
      <c r="D1154" s="809">
        <v>1</v>
      </c>
      <c r="E1154" s="809">
        <v>2002</v>
      </c>
      <c r="F1154" s="1083">
        <v>34.28</v>
      </c>
      <c r="G1154" s="784">
        <f t="shared" si="37"/>
        <v>34.28</v>
      </c>
      <c r="H1154" s="1075">
        <v>100</v>
      </c>
      <c r="I1154" s="784">
        <f t="shared" si="38"/>
        <v>0</v>
      </c>
      <c r="J1154" s="804"/>
      <c r="K1154" s="805"/>
      <c r="L1154" s="805"/>
      <c r="M1154" s="804"/>
      <c r="N1154" s="805"/>
      <c r="O1154" s="805"/>
      <c r="P1154" s="1839"/>
    </row>
    <row r="1155" spans="1:16" s="806" customFormat="1" ht="13.5" customHeight="1" x14ac:dyDescent="0.25">
      <c r="A1155" s="606">
        <v>8</v>
      </c>
      <c r="B1155" s="807" t="s">
        <v>2216</v>
      </c>
      <c r="C1155" s="808" t="s">
        <v>701</v>
      </c>
      <c r="D1155" s="809">
        <v>1</v>
      </c>
      <c r="E1155" s="809">
        <v>2002</v>
      </c>
      <c r="F1155" s="1083">
        <v>72.5</v>
      </c>
      <c r="G1155" s="784">
        <f t="shared" si="37"/>
        <v>72.5</v>
      </c>
      <c r="H1155" s="1075">
        <v>100</v>
      </c>
      <c r="I1155" s="784">
        <f t="shared" si="38"/>
        <v>0</v>
      </c>
      <c r="J1155" s="804"/>
      <c r="K1155" s="805"/>
      <c r="L1155" s="805"/>
      <c r="M1155" s="804"/>
      <c r="N1155" s="805"/>
      <c r="O1155" s="805"/>
      <c r="P1155" s="1839"/>
    </row>
    <row r="1156" spans="1:16" s="806" customFormat="1" ht="13.5" customHeight="1" x14ac:dyDescent="0.25">
      <c r="A1156" s="606">
        <v>9</v>
      </c>
      <c r="B1156" s="807" t="s">
        <v>2217</v>
      </c>
      <c r="C1156" s="808" t="s">
        <v>701</v>
      </c>
      <c r="D1156" s="809">
        <v>5</v>
      </c>
      <c r="E1156" s="809">
        <v>2002</v>
      </c>
      <c r="F1156" s="1083">
        <v>0</v>
      </c>
      <c r="G1156" s="784">
        <f t="shared" si="37"/>
        <v>0</v>
      </c>
      <c r="H1156" s="1075">
        <v>100</v>
      </c>
      <c r="I1156" s="784">
        <f t="shared" si="38"/>
        <v>0</v>
      </c>
      <c r="J1156" s="804"/>
      <c r="K1156" s="805"/>
      <c r="L1156" s="805"/>
      <c r="M1156" s="804"/>
      <c r="N1156" s="805"/>
      <c r="O1156" s="805"/>
      <c r="P1156" s="1839"/>
    </row>
    <row r="1157" spans="1:16" s="806" customFormat="1" ht="13.5" customHeight="1" x14ac:dyDescent="0.25">
      <c r="A1157" s="606">
        <v>10</v>
      </c>
      <c r="B1157" s="807" t="s">
        <v>2218</v>
      </c>
      <c r="C1157" s="808" t="s">
        <v>701</v>
      </c>
      <c r="D1157" s="809">
        <v>1</v>
      </c>
      <c r="E1157" s="809">
        <v>2002</v>
      </c>
      <c r="F1157" s="1083">
        <v>0</v>
      </c>
      <c r="G1157" s="784">
        <f t="shared" si="37"/>
        <v>0</v>
      </c>
      <c r="H1157" s="1075">
        <v>100</v>
      </c>
      <c r="I1157" s="784">
        <f t="shared" si="38"/>
        <v>0</v>
      </c>
      <c r="J1157" s="804"/>
      <c r="K1157" s="805"/>
      <c r="L1157" s="805"/>
      <c r="M1157" s="804"/>
      <c r="N1157" s="805"/>
      <c r="O1157" s="805"/>
      <c r="P1157" s="1839"/>
    </row>
    <row r="1158" spans="1:16" s="806" customFormat="1" ht="13.5" customHeight="1" x14ac:dyDescent="0.25">
      <c r="A1158" s="606">
        <v>11</v>
      </c>
      <c r="B1158" s="810" t="s">
        <v>2219</v>
      </c>
      <c r="C1158" s="808" t="s">
        <v>701</v>
      </c>
      <c r="D1158" s="811">
        <v>2</v>
      </c>
      <c r="E1158" s="809">
        <v>2006</v>
      </c>
      <c r="F1158" s="1083">
        <v>510</v>
      </c>
      <c r="G1158" s="784">
        <f t="shared" si="37"/>
        <v>510</v>
      </c>
      <c r="H1158" s="1075">
        <v>100</v>
      </c>
      <c r="I1158" s="784">
        <f t="shared" si="38"/>
        <v>0</v>
      </c>
      <c r="J1158" s="804"/>
      <c r="K1158" s="805"/>
      <c r="L1158" s="805"/>
      <c r="M1158" s="804"/>
      <c r="N1158" s="805"/>
      <c r="O1158" s="805"/>
      <c r="P1158" s="1839"/>
    </row>
    <row r="1159" spans="1:16" s="806" customFormat="1" ht="13.5" customHeight="1" x14ac:dyDescent="0.25">
      <c r="A1159" s="606">
        <v>12</v>
      </c>
      <c r="B1159" s="807" t="s">
        <v>2220</v>
      </c>
      <c r="C1159" s="808" t="s">
        <v>701</v>
      </c>
      <c r="D1159" s="809">
        <v>4</v>
      </c>
      <c r="E1159" s="809">
        <v>2005</v>
      </c>
      <c r="F1159" s="1083">
        <v>119.6</v>
      </c>
      <c r="G1159" s="784">
        <f t="shared" si="37"/>
        <v>119.6</v>
      </c>
      <c r="H1159" s="1075">
        <v>100</v>
      </c>
      <c r="I1159" s="784">
        <f t="shared" si="38"/>
        <v>0</v>
      </c>
      <c r="J1159" s="804"/>
      <c r="K1159" s="805"/>
      <c r="L1159" s="805"/>
      <c r="M1159" s="804"/>
      <c r="N1159" s="805"/>
      <c r="O1159" s="805"/>
      <c r="P1159" s="1839"/>
    </row>
    <row r="1160" spans="1:16" s="806" customFormat="1" ht="13.5" customHeight="1" x14ac:dyDescent="0.25">
      <c r="A1160" s="606">
        <v>13</v>
      </c>
      <c r="B1160" s="812" t="s">
        <v>2221</v>
      </c>
      <c r="C1160" s="808" t="s">
        <v>701</v>
      </c>
      <c r="D1160" s="813">
        <v>1</v>
      </c>
      <c r="E1160" s="809">
        <v>2002</v>
      </c>
      <c r="F1160" s="1083">
        <v>38.6</v>
      </c>
      <c r="G1160" s="784">
        <f t="shared" si="37"/>
        <v>38.6</v>
      </c>
      <c r="H1160" s="1075">
        <v>100</v>
      </c>
      <c r="I1160" s="784">
        <f t="shared" si="38"/>
        <v>0</v>
      </c>
      <c r="J1160" s="804"/>
      <c r="K1160" s="805"/>
      <c r="L1160" s="805"/>
      <c r="M1160" s="804"/>
      <c r="N1160" s="805"/>
      <c r="O1160" s="805"/>
      <c r="P1160" s="1839"/>
    </row>
    <row r="1161" spans="1:16" s="806" customFormat="1" ht="13.5" customHeight="1" x14ac:dyDescent="0.25">
      <c r="A1161" s="606">
        <v>14</v>
      </c>
      <c r="B1161" s="812" t="s">
        <v>2222</v>
      </c>
      <c r="C1161" s="808" t="s">
        <v>701</v>
      </c>
      <c r="D1161" s="813">
        <v>3</v>
      </c>
      <c r="E1161" s="809">
        <v>2005</v>
      </c>
      <c r="F1161" s="1083">
        <v>748.5</v>
      </c>
      <c r="G1161" s="784">
        <f t="shared" si="37"/>
        <v>748.5</v>
      </c>
      <c r="H1161" s="1075">
        <v>100</v>
      </c>
      <c r="I1161" s="784">
        <f t="shared" si="38"/>
        <v>0</v>
      </c>
      <c r="J1161" s="804"/>
      <c r="K1161" s="805"/>
      <c r="L1161" s="805"/>
      <c r="M1161" s="804"/>
      <c r="N1161" s="805"/>
      <c r="O1161" s="805"/>
      <c r="P1161" s="1839"/>
    </row>
    <row r="1162" spans="1:16" s="806" customFormat="1" ht="13.5" customHeight="1" x14ac:dyDescent="0.25">
      <c r="A1162" s="606">
        <v>15</v>
      </c>
      <c r="B1162" s="812" t="s">
        <v>2223</v>
      </c>
      <c r="C1162" s="808" t="s">
        <v>701</v>
      </c>
      <c r="D1162" s="813">
        <v>3</v>
      </c>
      <c r="E1162" s="809">
        <v>2005</v>
      </c>
      <c r="F1162" s="1083">
        <v>510.6</v>
      </c>
      <c r="G1162" s="784">
        <f t="shared" si="37"/>
        <v>510.6</v>
      </c>
      <c r="H1162" s="1075">
        <v>100</v>
      </c>
      <c r="I1162" s="784">
        <f t="shared" si="38"/>
        <v>0</v>
      </c>
      <c r="J1162" s="804"/>
      <c r="K1162" s="805"/>
      <c r="L1162" s="805"/>
      <c r="M1162" s="804"/>
      <c r="N1162" s="805"/>
      <c r="O1162" s="805"/>
      <c r="P1162" s="1839"/>
    </row>
    <row r="1163" spans="1:16" s="806" customFormat="1" ht="13.5" x14ac:dyDescent="0.25">
      <c r="A1163" s="606">
        <v>16</v>
      </c>
      <c r="B1163" s="807" t="s">
        <v>2224</v>
      </c>
      <c r="C1163" s="808" t="s">
        <v>701</v>
      </c>
      <c r="D1163" s="814">
        <v>5</v>
      </c>
      <c r="E1163" s="813">
        <v>2005</v>
      </c>
      <c r="F1163" s="1083">
        <v>460</v>
      </c>
      <c r="G1163" s="784">
        <f t="shared" si="37"/>
        <v>460</v>
      </c>
      <c r="H1163" s="1075">
        <v>100</v>
      </c>
      <c r="I1163" s="784">
        <f t="shared" si="38"/>
        <v>0</v>
      </c>
      <c r="J1163" s="804"/>
      <c r="K1163" s="805"/>
      <c r="L1163" s="805"/>
      <c r="M1163" s="804"/>
      <c r="N1163" s="805"/>
      <c r="O1163" s="805"/>
      <c r="P1163" s="1839"/>
    </row>
    <row r="1164" spans="1:16" s="806" customFormat="1" ht="13.5" customHeight="1" x14ac:dyDescent="0.25">
      <c r="A1164" s="606">
        <v>17</v>
      </c>
      <c r="B1164" s="807" t="s">
        <v>2225</v>
      </c>
      <c r="C1164" s="808" t="s">
        <v>701</v>
      </c>
      <c r="D1164" s="815">
        <v>2</v>
      </c>
      <c r="E1164" s="813">
        <v>2005</v>
      </c>
      <c r="F1164" s="1083">
        <v>458.8</v>
      </c>
      <c r="G1164" s="784">
        <f t="shared" si="37"/>
        <v>458.8</v>
      </c>
      <c r="H1164" s="1075">
        <v>100</v>
      </c>
      <c r="I1164" s="784">
        <f t="shared" si="38"/>
        <v>0</v>
      </c>
      <c r="J1164" s="804"/>
      <c r="K1164" s="805"/>
      <c r="L1164" s="805"/>
      <c r="M1164" s="804"/>
      <c r="N1164" s="805"/>
      <c r="O1164" s="805"/>
      <c r="P1164" s="1839"/>
    </row>
    <row r="1165" spans="1:16" s="806" customFormat="1" ht="13.5" customHeight="1" x14ac:dyDescent="0.25">
      <c r="A1165" s="606">
        <v>18</v>
      </c>
      <c r="B1165" s="816" t="s">
        <v>2226</v>
      </c>
      <c r="C1165" s="808" t="s">
        <v>701</v>
      </c>
      <c r="D1165" s="817">
        <v>2</v>
      </c>
      <c r="E1165" s="813">
        <v>2005</v>
      </c>
      <c r="F1165" s="1083">
        <v>234.37</v>
      </c>
      <c r="G1165" s="784">
        <f t="shared" si="37"/>
        <v>234.37</v>
      </c>
      <c r="H1165" s="1075">
        <v>100</v>
      </c>
      <c r="I1165" s="784">
        <f t="shared" si="38"/>
        <v>0</v>
      </c>
      <c r="J1165" s="804"/>
      <c r="K1165" s="805"/>
      <c r="L1165" s="805"/>
      <c r="M1165" s="804"/>
      <c r="N1165" s="805"/>
      <c r="O1165" s="805"/>
      <c r="P1165" s="1839"/>
    </row>
    <row r="1166" spans="1:16" s="806" customFormat="1" ht="13.5" customHeight="1" x14ac:dyDescent="0.25">
      <c r="A1166" s="606">
        <v>19</v>
      </c>
      <c r="B1166" s="818" t="s">
        <v>2226</v>
      </c>
      <c r="C1166" s="808" t="s">
        <v>701</v>
      </c>
      <c r="D1166" s="819">
        <v>1</v>
      </c>
      <c r="E1166" s="813">
        <v>2005</v>
      </c>
      <c r="F1166" s="1083">
        <v>166</v>
      </c>
      <c r="G1166" s="784">
        <f t="shared" si="37"/>
        <v>166</v>
      </c>
      <c r="H1166" s="1075">
        <v>100</v>
      </c>
      <c r="I1166" s="784">
        <f t="shared" si="38"/>
        <v>0</v>
      </c>
      <c r="J1166" s="804"/>
      <c r="K1166" s="805"/>
      <c r="L1166" s="805"/>
      <c r="M1166" s="804"/>
      <c r="N1166" s="805"/>
      <c r="O1166" s="805"/>
      <c r="P1166" s="1839"/>
    </row>
    <row r="1167" spans="1:16" s="806" customFormat="1" ht="13.5" customHeight="1" x14ac:dyDescent="0.25">
      <c r="A1167" s="606">
        <v>20</v>
      </c>
      <c r="B1167" s="807" t="s">
        <v>2227</v>
      </c>
      <c r="C1167" s="808" t="s">
        <v>701</v>
      </c>
      <c r="D1167" s="819">
        <v>1</v>
      </c>
      <c r="E1167" s="813">
        <v>2006</v>
      </c>
      <c r="F1167" s="1083">
        <v>1793.97</v>
      </c>
      <c r="G1167" s="784">
        <f t="shared" si="37"/>
        <v>1793.97</v>
      </c>
      <c r="H1167" s="1075">
        <v>100</v>
      </c>
      <c r="I1167" s="784">
        <f t="shared" si="38"/>
        <v>0</v>
      </c>
      <c r="J1167" s="804"/>
      <c r="K1167" s="805"/>
      <c r="L1167" s="805"/>
      <c r="M1167" s="804"/>
      <c r="N1167" s="805"/>
      <c r="O1167" s="805"/>
      <c r="P1167" s="1839"/>
    </row>
    <row r="1168" spans="1:16" s="806" customFormat="1" ht="13.5" customHeight="1" x14ac:dyDescent="0.25">
      <c r="A1168" s="606">
        <v>21</v>
      </c>
      <c r="B1168" s="816" t="s">
        <v>2228</v>
      </c>
      <c r="C1168" s="808" t="s">
        <v>701</v>
      </c>
      <c r="D1168" s="817">
        <v>1</v>
      </c>
      <c r="E1168" s="809">
        <v>2006</v>
      </c>
      <c r="F1168" s="1083">
        <v>1508.07</v>
      </c>
      <c r="G1168" s="784">
        <f t="shared" si="37"/>
        <v>1508.07</v>
      </c>
      <c r="H1168" s="1075">
        <v>100</v>
      </c>
      <c r="I1168" s="784">
        <f t="shared" si="38"/>
        <v>0</v>
      </c>
      <c r="J1168" s="804"/>
      <c r="K1168" s="805"/>
      <c r="L1168" s="805"/>
      <c r="M1168" s="804"/>
      <c r="N1168" s="805"/>
      <c r="O1168" s="805"/>
      <c r="P1168" s="1839"/>
    </row>
    <row r="1169" spans="1:16" s="806" customFormat="1" ht="13.5" customHeight="1" x14ac:dyDescent="0.25">
      <c r="A1169" s="606">
        <v>22</v>
      </c>
      <c r="B1169" s="816" t="s">
        <v>2229</v>
      </c>
      <c r="C1169" s="808" t="s">
        <v>701</v>
      </c>
      <c r="D1169" s="817">
        <v>1</v>
      </c>
      <c r="E1169" s="809">
        <v>2006</v>
      </c>
      <c r="F1169" s="1083">
        <v>1368.82</v>
      </c>
      <c r="G1169" s="784">
        <f t="shared" si="37"/>
        <v>1368.82</v>
      </c>
      <c r="H1169" s="1075">
        <v>100</v>
      </c>
      <c r="I1169" s="784">
        <f t="shared" si="38"/>
        <v>0</v>
      </c>
      <c r="J1169" s="804"/>
      <c r="K1169" s="805"/>
      <c r="L1169" s="805"/>
      <c r="M1169" s="804"/>
      <c r="N1169" s="805"/>
      <c r="O1169" s="805"/>
      <c r="P1169" s="1839"/>
    </row>
    <row r="1170" spans="1:16" s="806" customFormat="1" ht="13.5" customHeight="1" x14ac:dyDescent="0.25">
      <c r="A1170" s="606">
        <v>23</v>
      </c>
      <c r="B1170" s="816" t="s">
        <v>2230</v>
      </c>
      <c r="C1170" s="808" t="s">
        <v>701</v>
      </c>
      <c r="D1170" s="817">
        <v>6</v>
      </c>
      <c r="E1170" s="809">
        <v>2006</v>
      </c>
      <c r="F1170" s="1083">
        <v>2797.16</v>
      </c>
      <c r="G1170" s="784">
        <f t="shared" si="37"/>
        <v>2797.16</v>
      </c>
      <c r="H1170" s="1075">
        <v>100</v>
      </c>
      <c r="I1170" s="784">
        <f t="shared" si="38"/>
        <v>0</v>
      </c>
      <c r="J1170" s="804"/>
      <c r="K1170" s="805"/>
      <c r="L1170" s="805"/>
      <c r="M1170" s="804"/>
      <c r="N1170" s="805"/>
      <c r="O1170" s="805"/>
      <c r="P1170" s="1839"/>
    </row>
    <row r="1171" spans="1:16" s="806" customFormat="1" ht="13.5" customHeight="1" x14ac:dyDescent="0.25">
      <c r="A1171" s="606">
        <v>24</v>
      </c>
      <c r="B1171" s="816" t="s">
        <v>2231</v>
      </c>
      <c r="C1171" s="808" t="s">
        <v>701</v>
      </c>
      <c r="D1171" s="817">
        <v>8</v>
      </c>
      <c r="E1171" s="809">
        <v>2006</v>
      </c>
      <c r="F1171" s="1083">
        <v>3622.72</v>
      </c>
      <c r="G1171" s="784">
        <f t="shared" si="37"/>
        <v>3622.72</v>
      </c>
      <c r="H1171" s="1075">
        <v>100</v>
      </c>
      <c r="I1171" s="784">
        <f t="shared" si="38"/>
        <v>0</v>
      </c>
      <c r="J1171" s="804"/>
      <c r="K1171" s="805"/>
      <c r="L1171" s="805"/>
      <c r="M1171" s="804"/>
      <c r="N1171" s="805"/>
      <c r="O1171" s="805"/>
      <c r="P1171" s="1839"/>
    </row>
    <row r="1172" spans="1:16" s="806" customFormat="1" ht="13.5" customHeight="1" x14ac:dyDescent="0.25">
      <c r="A1172" s="606">
        <v>25</v>
      </c>
      <c r="B1172" s="816" t="s">
        <v>2232</v>
      </c>
      <c r="C1172" s="808" t="s">
        <v>701</v>
      </c>
      <c r="D1172" s="817">
        <v>15</v>
      </c>
      <c r="E1172" s="809">
        <v>2006</v>
      </c>
      <c r="F1172" s="1083">
        <v>1493.57</v>
      </c>
      <c r="G1172" s="784">
        <f t="shared" si="37"/>
        <v>1493.57</v>
      </c>
      <c r="H1172" s="1075">
        <v>100</v>
      </c>
      <c r="I1172" s="784">
        <f t="shared" si="38"/>
        <v>0</v>
      </c>
      <c r="J1172" s="804"/>
      <c r="K1172" s="805"/>
      <c r="L1172" s="805"/>
      <c r="M1172" s="804"/>
      <c r="N1172" s="805"/>
      <c r="O1172" s="805"/>
      <c r="P1172" s="1839"/>
    </row>
    <row r="1173" spans="1:16" s="806" customFormat="1" ht="13.5" customHeight="1" x14ac:dyDescent="0.25">
      <c r="A1173" s="606">
        <v>26</v>
      </c>
      <c r="B1173" s="816" t="s">
        <v>2233</v>
      </c>
      <c r="C1173" s="808" t="s">
        <v>701</v>
      </c>
      <c r="D1173" s="817">
        <v>7</v>
      </c>
      <c r="E1173" s="809">
        <v>2006</v>
      </c>
      <c r="F1173" s="1083">
        <v>526.09</v>
      </c>
      <c r="G1173" s="784">
        <f t="shared" si="37"/>
        <v>526.09</v>
      </c>
      <c r="H1173" s="1075">
        <v>100</v>
      </c>
      <c r="I1173" s="784">
        <f t="shared" si="38"/>
        <v>0</v>
      </c>
      <c r="J1173" s="804"/>
      <c r="K1173" s="805"/>
      <c r="L1173" s="805"/>
      <c r="M1173" s="804"/>
      <c r="N1173" s="805"/>
      <c r="O1173" s="805"/>
      <c r="P1173" s="1839"/>
    </row>
    <row r="1174" spans="1:16" s="806" customFormat="1" ht="13.5" customHeight="1" x14ac:dyDescent="0.25">
      <c r="A1174" s="606">
        <v>27</v>
      </c>
      <c r="B1174" s="816" t="s">
        <v>2234</v>
      </c>
      <c r="C1174" s="808" t="s">
        <v>701</v>
      </c>
      <c r="D1174" s="817">
        <v>1</v>
      </c>
      <c r="E1174" s="809">
        <v>2006</v>
      </c>
      <c r="F1174" s="1083">
        <v>347.93</v>
      </c>
      <c r="G1174" s="784">
        <f t="shared" si="37"/>
        <v>347.93</v>
      </c>
      <c r="H1174" s="1075">
        <v>100</v>
      </c>
      <c r="I1174" s="784">
        <f t="shared" si="38"/>
        <v>0</v>
      </c>
      <c r="J1174" s="804"/>
      <c r="K1174" s="805"/>
      <c r="L1174" s="805"/>
      <c r="M1174" s="804"/>
      <c r="N1174" s="805"/>
      <c r="O1174" s="805"/>
      <c r="P1174" s="1839"/>
    </row>
    <row r="1175" spans="1:16" s="806" customFormat="1" ht="13.5" customHeight="1" x14ac:dyDescent="0.25">
      <c r="A1175" s="606">
        <v>28</v>
      </c>
      <c r="B1175" s="816" t="s">
        <v>2235</v>
      </c>
      <c r="C1175" s="808" t="s">
        <v>701</v>
      </c>
      <c r="D1175" s="817">
        <v>1</v>
      </c>
      <c r="E1175" s="809">
        <v>2006</v>
      </c>
      <c r="F1175" s="1083">
        <v>1475.64</v>
      </c>
      <c r="G1175" s="784">
        <f t="shared" si="37"/>
        <v>1475.64</v>
      </c>
      <c r="H1175" s="1075">
        <v>100</v>
      </c>
      <c r="I1175" s="784">
        <f t="shared" si="38"/>
        <v>0</v>
      </c>
      <c r="J1175" s="804"/>
      <c r="K1175" s="805"/>
      <c r="L1175" s="805"/>
      <c r="M1175" s="804"/>
      <c r="N1175" s="805"/>
      <c r="O1175" s="805"/>
      <c r="P1175" s="1839"/>
    </row>
    <row r="1176" spans="1:16" s="806" customFormat="1" ht="13.5" customHeight="1" x14ac:dyDescent="0.25">
      <c r="A1176" s="606">
        <v>29</v>
      </c>
      <c r="B1176" s="816" t="s">
        <v>2236</v>
      </c>
      <c r="C1176" s="808" t="s">
        <v>701</v>
      </c>
      <c r="D1176" s="817">
        <v>1</v>
      </c>
      <c r="E1176" s="809">
        <v>2006</v>
      </c>
      <c r="F1176" s="1083">
        <v>538.29999999999995</v>
      </c>
      <c r="G1176" s="784">
        <f t="shared" si="37"/>
        <v>538.29999999999995</v>
      </c>
      <c r="H1176" s="1075">
        <v>100</v>
      </c>
      <c r="I1176" s="784">
        <f t="shared" si="38"/>
        <v>0</v>
      </c>
      <c r="J1176" s="804"/>
      <c r="K1176" s="805"/>
      <c r="L1176" s="805"/>
      <c r="M1176" s="804"/>
      <c r="N1176" s="805"/>
      <c r="O1176" s="805"/>
      <c r="P1176" s="1839"/>
    </row>
    <row r="1177" spans="1:16" s="806" customFormat="1" ht="13.5" customHeight="1" x14ac:dyDescent="0.25">
      <c r="A1177" s="606">
        <v>30</v>
      </c>
      <c r="B1177" s="816" t="s">
        <v>2237</v>
      </c>
      <c r="C1177" s="808" t="s">
        <v>701</v>
      </c>
      <c r="D1177" s="817">
        <v>5</v>
      </c>
      <c r="E1177" s="809">
        <v>2006</v>
      </c>
      <c r="F1177" s="1083">
        <v>366.53</v>
      </c>
      <c r="G1177" s="784">
        <f t="shared" si="37"/>
        <v>366.53</v>
      </c>
      <c r="H1177" s="1075">
        <v>100</v>
      </c>
      <c r="I1177" s="784">
        <f t="shared" si="38"/>
        <v>0</v>
      </c>
      <c r="J1177" s="804"/>
      <c r="K1177" s="805"/>
      <c r="L1177" s="805"/>
      <c r="M1177" s="804"/>
      <c r="N1177" s="805"/>
      <c r="O1177" s="805"/>
      <c r="P1177" s="1839"/>
    </row>
    <row r="1178" spans="1:16" s="806" customFormat="1" ht="13.5" customHeight="1" x14ac:dyDescent="0.25">
      <c r="A1178" s="606">
        <v>31</v>
      </c>
      <c r="B1178" s="816" t="s">
        <v>2238</v>
      </c>
      <c r="C1178" s="808" t="s">
        <v>701</v>
      </c>
      <c r="D1178" s="817">
        <v>1</v>
      </c>
      <c r="E1178" s="809">
        <v>2006</v>
      </c>
      <c r="F1178" s="1083">
        <v>141.6</v>
      </c>
      <c r="G1178" s="784">
        <f t="shared" si="37"/>
        <v>141.6</v>
      </c>
      <c r="H1178" s="1075">
        <v>100</v>
      </c>
      <c r="I1178" s="784">
        <f t="shared" si="38"/>
        <v>0</v>
      </c>
      <c r="J1178" s="804"/>
      <c r="K1178" s="805"/>
      <c r="L1178" s="805"/>
      <c r="M1178" s="804"/>
      <c r="N1178" s="805"/>
      <c r="O1178" s="805"/>
      <c r="P1178" s="1839"/>
    </row>
    <row r="1179" spans="1:16" s="806" customFormat="1" ht="13.5" customHeight="1" x14ac:dyDescent="0.25">
      <c r="A1179" s="606">
        <v>32</v>
      </c>
      <c r="B1179" s="816" t="s">
        <v>2238</v>
      </c>
      <c r="C1179" s="808" t="s">
        <v>701</v>
      </c>
      <c r="D1179" s="817">
        <v>1</v>
      </c>
      <c r="E1179" s="809">
        <v>2006</v>
      </c>
      <c r="F1179" s="1083">
        <v>141.6</v>
      </c>
      <c r="G1179" s="784">
        <f t="shared" ref="G1179:G1242" si="39">F1179*H1179%</f>
        <v>141.6</v>
      </c>
      <c r="H1179" s="1075">
        <v>100</v>
      </c>
      <c r="I1179" s="784">
        <f t="shared" ref="I1179:I1242" si="40">F1179-G1179</f>
        <v>0</v>
      </c>
      <c r="J1179" s="804"/>
      <c r="K1179" s="805"/>
      <c r="L1179" s="805"/>
      <c r="M1179" s="804"/>
      <c r="N1179" s="805"/>
      <c r="O1179" s="805"/>
      <c r="P1179" s="1839"/>
    </row>
    <row r="1180" spans="1:16" s="806" customFormat="1" ht="13.5" customHeight="1" x14ac:dyDescent="0.25">
      <c r="A1180" s="606">
        <v>33</v>
      </c>
      <c r="B1180" s="816" t="s">
        <v>2239</v>
      </c>
      <c r="C1180" s="808" t="s">
        <v>701</v>
      </c>
      <c r="D1180" s="820">
        <v>1</v>
      </c>
      <c r="E1180" s="809">
        <v>2006</v>
      </c>
      <c r="F1180" s="1083">
        <v>73</v>
      </c>
      <c r="G1180" s="784">
        <f t="shared" si="39"/>
        <v>73</v>
      </c>
      <c r="H1180" s="1075">
        <v>100</v>
      </c>
      <c r="I1180" s="784">
        <f t="shared" si="40"/>
        <v>0</v>
      </c>
      <c r="J1180" s="804"/>
      <c r="K1180" s="805"/>
      <c r="L1180" s="805"/>
      <c r="M1180" s="804"/>
      <c r="N1180" s="805"/>
      <c r="O1180" s="805"/>
      <c r="P1180" s="1839"/>
    </row>
    <row r="1181" spans="1:16" s="806" customFormat="1" ht="13.5" customHeight="1" x14ac:dyDescent="0.25">
      <c r="A1181" s="606">
        <v>34</v>
      </c>
      <c r="B1181" s="816" t="s">
        <v>2240</v>
      </c>
      <c r="C1181" s="808" t="s">
        <v>701</v>
      </c>
      <c r="D1181" s="820">
        <v>1</v>
      </c>
      <c r="E1181" s="809">
        <v>2006</v>
      </c>
      <c r="F1181" s="1083">
        <v>141.6</v>
      </c>
      <c r="G1181" s="784">
        <f t="shared" si="39"/>
        <v>141.6</v>
      </c>
      <c r="H1181" s="1075">
        <v>100</v>
      </c>
      <c r="I1181" s="784">
        <f t="shared" si="40"/>
        <v>0</v>
      </c>
      <c r="J1181" s="804"/>
      <c r="K1181" s="805"/>
      <c r="L1181" s="805"/>
      <c r="M1181" s="804"/>
      <c r="N1181" s="805"/>
      <c r="O1181" s="805"/>
      <c r="P1181" s="1839"/>
    </row>
    <row r="1182" spans="1:16" s="806" customFormat="1" ht="13.5" customHeight="1" x14ac:dyDescent="0.25">
      <c r="A1182" s="606">
        <v>35</v>
      </c>
      <c r="B1182" s="816" t="s">
        <v>2241</v>
      </c>
      <c r="C1182" s="808" t="s">
        <v>701</v>
      </c>
      <c r="D1182" s="820">
        <v>1</v>
      </c>
      <c r="E1182" s="809">
        <v>2006</v>
      </c>
      <c r="F1182" s="1083">
        <v>124.03</v>
      </c>
      <c r="G1182" s="784">
        <f t="shared" si="39"/>
        <v>124.03</v>
      </c>
      <c r="H1182" s="1075">
        <v>100</v>
      </c>
      <c r="I1182" s="784">
        <f t="shared" si="40"/>
        <v>0</v>
      </c>
      <c r="J1182" s="804"/>
      <c r="K1182" s="805"/>
      <c r="L1182" s="805"/>
      <c r="M1182" s="804"/>
      <c r="N1182" s="805"/>
      <c r="O1182" s="805"/>
      <c r="P1182" s="1839"/>
    </row>
    <row r="1183" spans="1:16" s="806" customFormat="1" ht="13.5" customHeight="1" x14ac:dyDescent="0.25">
      <c r="A1183" s="606">
        <v>36</v>
      </c>
      <c r="B1183" s="816" t="s">
        <v>2242</v>
      </c>
      <c r="C1183" s="808" t="s">
        <v>701</v>
      </c>
      <c r="D1183" s="820">
        <v>1</v>
      </c>
      <c r="E1183" s="809">
        <v>2006</v>
      </c>
      <c r="F1183" s="1083">
        <v>255</v>
      </c>
      <c r="G1183" s="784">
        <f t="shared" si="39"/>
        <v>255</v>
      </c>
      <c r="H1183" s="1075">
        <v>100</v>
      </c>
      <c r="I1183" s="784">
        <f t="shared" si="40"/>
        <v>0</v>
      </c>
      <c r="J1183" s="804"/>
      <c r="K1183" s="805"/>
      <c r="L1183" s="805"/>
      <c r="M1183" s="804"/>
      <c r="N1183" s="805"/>
      <c r="O1183" s="805"/>
      <c r="P1183" s="1839"/>
    </row>
    <row r="1184" spans="1:16" s="806" customFormat="1" ht="13.5" customHeight="1" x14ac:dyDescent="0.25">
      <c r="A1184" s="606">
        <v>37</v>
      </c>
      <c r="B1184" s="816" t="s">
        <v>2243</v>
      </c>
      <c r="C1184" s="808" t="s">
        <v>701</v>
      </c>
      <c r="D1184" s="820">
        <v>2</v>
      </c>
      <c r="E1184" s="809">
        <v>2007</v>
      </c>
      <c r="F1184" s="1083">
        <v>518.20000000000005</v>
      </c>
      <c r="G1184" s="784">
        <f t="shared" si="39"/>
        <v>518.20000000000005</v>
      </c>
      <c r="H1184" s="1075">
        <v>100</v>
      </c>
      <c r="I1184" s="784">
        <f t="shared" si="40"/>
        <v>0</v>
      </c>
      <c r="J1184" s="804"/>
      <c r="K1184" s="805"/>
      <c r="L1184" s="805"/>
      <c r="M1184" s="804"/>
      <c r="N1184" s="805"/>
      <c r="O1184" s="805"/>
      <c r="P1184" s="1839"/>
    </row>
    <row r="1185" spans="1:16" s="806" customFormat="1" ht="13.5" customHeight="1" x14ac:dyDescent="0.25">
      <c r="A1185" s="606">
        <v>38</v>
      </c>
      <c r="B1185" s="816" t="s">
        <v>2243</v>
      </c>
      <c r="C1185" s="808" t="s">
        <v>701</v>
      </c>
      <c r="D1185" s="821">
        <v>1</v>
      </c>
      <c r="E1185" s="809">
        <v>2007</v>
      </c>
      <c r="F1185" s="1083">
        <v>259.10000000000002</v>
      </c>
      <c r="G1185" s="784">
        <f t="shared" si="39"/>
        <v>259.10000000000002</v>
      </c>
      <c r="H1185" s="1075">
        <v>100</v>
      </c>
      <c r="I1185" s="784">
        <f t="shared" si="40"/>
        <v>0</v>
      </c>
      <c r="J1185" s="804"/>
      <c r="K1185" s="805"/>
      <c r="L1185" s="805"/>
      <c r="M1185" s="804"/>
      <c r="N1185" s="805"/>
      <c r="O1185" s="805"/>
      <c r="P1185" s="1839"/>
    </row>
    <row r="1186" spans="1:16" s="806" customFormat="1" ht="13.5" customHeight="1" x14ac:dyDescent="0.25">
      <c r="A1186" s="606">
        <v>39</v>
      </c>
      <c r="B1186" s="816" t="s">
        <v>2244</v>
      </c>
      <c r="C1186" s="808" t="s">
        <v>701</v>
      </c>
      <c r="D1186" s="820">
        <v>1</v>
      </c>
      <c r="E1186" s="809">
        <v>2007</v>
      </c>
      <c r="F1186" s="1083">
        <v>125.4</v>
      </c>
      <c r="G1186" s="784">
        <f t="shared" si="39"/>
        <v>125.4</v>
      </c>
      <c r="H1186" s="1075">
        <v>100</v>
      </c>
      <c r="I1186" s="784">
        <f t="shared" si="40"/>
        <v>0</v>
      </c>
      <c r="J1186" s="804"/>
      <c r="K1186" s="805"/>
      <c r="L1186" s="805"/>
      <c r="M1186" s="804"/>
      <c r="N1186" s="805"/>
      <c r="O1186" s="805"/>
      <c r="P1186" s="1839"/>
    </row>
    <row r="1187" spans="1:16" s="806" customFormat="1" ht="13.5" customHeight="1" x14ac:dyDescent="0.25">
      <c r="A1187" s="606">
        <v>40</v>
      </c>
      <c r="B1187" s="816" t="s">
        <v>2062</v>
      </c>
      <c r="C1187" s="808" t="s">
        <v>701</v>
      </c>
      <c r="D1187" s="820">
        <v>6</v>
      </c>
      <c r="E1187" s="809">
        <v>2007</v>
      </c>
      <c r="F1187" s="1083">
        <v>2350.5500000000002</v>
      </c>
      <c r="G1187" s="784">
        <f t="shared" si="39"/>
        <v>2350.5500000000002</v>
      </c>
      <c r="H1187" s="1075">
        <v>100</v>
      </c>
      <c r="I1187" s="784">
        <f t="shared" si="40"/>
        <v>0</v>
      </c>
      <c r="J1187" s="804"/>
      <c r="K1187" s="805"/>
      <c r="L1187" s="805"/>
      <c r="M1187" s="804"/>
      <c r="N1187" s="805"/>
      <c r="O1187" s="805"/>
      <c r="P1187" s="1839"/>
    </row>
    <row r="1188" spans="1:16" s="806" customFormat="1" ht="13.5" customHeight="1" x14ac:dyDescent="0.25">
      <c r="A1188" s="606">
        <v>41</v>
      </c>
      <c r="B1188" s="816" t="s">
        <v>2245</v>
      </c>
      <c r="C1188" s="808" t="s">
        <v>701</v>
      </c>
      <c r="D1188" s="820">
        <v>6</v>
      </c>
      <c r="E1188" s="809">
        <v>2007</v>
      </c>
      <c r="F1188" s="1083">
        <v>579.02</v>
      </c>
      <c r="G1188" s="784">
        <f t="shared" si="39"/>
        <v>579.02</v>
      </c>
      <c r="H1188" s="1075">
        <v>100</v>
      </c>
      <c r="I1188" s="784">
        <f t="shared" si="40"/>
        <v>0</v>
      </c>
      <c r="J1188" s="804"/>
      <c r="K1188" s="805"/>
      <c r="L1188" s="805"/>
      <c r="M1188" s="804"/>
      <c r="N1188" s="805"/>
      <c r="O1188" s="805"/>
      <c r="P1188" s="1839"/>
    </row>
    <row r="1189" spans="1:16" s="806" customFormat="1" ht="13.5" customHeight="1" x14ac:dyDescent="0.25">
      <c r="A1189" s="606">
        <v>42</v>
      </c>
      <c r="B1189" s="822" t="s">
        <v>2246</v>
      </c>
      <c r="C1189" s="808" t="s">
        <v>701</v>
      </c>
      <c r="D1189" s="820">
        <v>6</v>
      </c>
      <c r="E1189" s="809">
        <v>2007</v>
      </c>
      <c r="F1189" s="1083">
        <v>119.48</v>
      </c>
      <c r="G1189" s="784">
        <f t="shared" si="39"/>
        <v>119.48</v>
      </c>
      <c r="H1189" s="1075">
        <v>100</v>
      </c>
      <c r="I1189" s="784">
        <f t="shared" si="40"/>
        <v>0</v>
      </c>
      <c r="J1189" s="804"/>
      <c r="K1189" s="805"/>
      <c r="L1189" s="805"/>
      <c r="M1189" s="804"/>
      <c r="N1189" s="805"/>
      <c r="O1189" s="805"/>
      <c r="P1189" s="1839"/>
    </row>
    <row r="1190" spans="1:16" s="806" customFormat="1" ht="13.5" customHeight="1" x14ac:dyDescent="0.25">
      <c r="A1190" s="606">
        <v>43</v>
      </c>
      <c r="B1190" s="822" t="s">
        <v>2247</v>
      </c>
      <c r="C1190" s="808" t="s">
        <v>701</v>
      </c>
      <c r="D1190" s="820">
        <v>6</v>
      </c>
      <c r="E1190" s="809">
        <v>2007</v>
      </c>
      <c r="F1190" s="1083">
        <v>314.77999999999997</v>
      </c>
      <c r="G1190" s="784">
        <f t="shared" si="39"/>
        <v>314.77999999999997</v>
      </c>
      <c r="H1190" s="1075">
        <v>100</v>
      </c>
      <c r="I1190" s="784">
        <f t="shared" si="40"/>
        <v>0</v>
      </c>
      <c r="J1190" s="804"/>
      <c r="K1190" s="805"/>
      <c r="L1190" s="805"/>
      <c r="M1190" s="804"/>
      <c r="N1190" s="805"/>
      <c r="O1190" s="805"/>
      <c r="P1190" s="1839"/>
    </row>
    <row r="1191" spans="1:16" s="806" customFormat="1" ht="13.5" customHeight="1" x14ac:dyDescent="0.25">
      <c r="A1191" s="606">
        <v>44</v>
      </c>
      <c r="B1191" s="822" t="s">
        <v>2248</v>
      </c>
      <c r="C1191" s="808" t="s">
        <v>701</v>
      </c>
      <c r="D1191" s="820">
        <v>36</v>
      </c>
      <c r="E1191" s="809">
        <v>2007</v>
      </c>
      <c r="F1191" s="1083">
        <v>772.02</v>
      </c>
      <c r="G1191" s="784">
        <f t="shared" si="39"/>
        <v>772.02</v>
      </c>
      <c r="H1191" s="1075">
        <v>100</v>
      </c>
      <c r="I1191" s="784">
        <f t="shared" si="40"/>
        <v>0</v>
      </c>
      <c r="J1191" s="804"/>
      <c r="K1191" s="805"/>
      <c r="L1191" s="805"/>
      <c r="M1191" s="804"/>
      <c r="N1191" s="805"/>
      <c r="O1191" s="805"/>
      <c r="P1191" s="1839"/>
    </row>
    <row r="1192" spans="1:16" s="806" customFormat="1" ht="13.5" customHeight="1" x14ac:dyDescent="0.25">
      <c r="A1192" s="606">
        <v>45</v>
      </c>
      <c r="B1192" s="822" t="s">
        <v>2243</v>
      </c>
      <c r="C1192" s="808" t="s">
        <v>701</v>
      </c>
      <c r="D1192" s="820">
        <v>1</v>
      </c>
      <c r="E1192" s="809">
        <v>2007</v>
      </c>
      <c r="F1192" s="1083">
        <v>259.10000000000002</v>
      </c>
      <c r="G1192" s="784">
        <f t="shared" si="39"/>
        <v>259.10000000000002</v>
      </c>
      <c r="H1192" s="1075">
        <v>100</v>
      </c>
      <c r="I1192" s="784">
        <f t="shared" si="40"/>
        <v>0</v>
      </c>
      <c r="J1192" s="804"/>
      <c r="K1192" s="805"/>
      <c r="L1192" s="805"/>
      <c r="M1192" s="804"/>
      <c r="N1192" s="805"/>
      <c r="O1192" s="805"/>
      <c r="P1192" s="1839"/>
    </row>
    <row r="1193" spans="1:16" s="806" customFormat="1" ht="13.5" customHeight="1" x14ac:dyDescent="0.25">
      <c r="A1193" s="606">
        <v>46</v>
      </c>
      <c r="B1193" s="822" t="s">
        <v>2244</v>
      </c>
      <c r="C1193" s="808" t="s">
        <v>701</v>
      </c>
      <c r="D1193" s="820">
        <v>1</v>
      </c>
      <c r="E1193" s="809">
        <v>2007</v>
      </c>
      <c r="F1193" s="1083">
        <v>125.4</v>
      </c>
      <c r="G1193" s="784">
        <f t="shared" si="39"/>
        <v>125.4</v>
      </c>
      <c r="H1193" s="1075">
        <v>100</v>
      </c>
      <c r="I1193" s="784">
        <f t="shared" si="40"/>
        <v>0</v>
      </c>
      <c r="J1193" s="804"/>
      <c r="K1193" s="805"/>
      <c r="L1193" s="805"/>
      <c r="M1193" s="804"/>
      <c r="N1193" s="805"/>
      <c r="O1193" s="805"/>
      <c r="P1193" s="1839"/>
    </row>
    <row r="1194" spans="1:16" s="806" customFormat="1" ht="13.5" customHeight="1" x14ac:dyDescent="0.25">
      <c r="A1194" s="606">
        <v>47</v>
      </c>
      <c r="B1194" s="822" t="s">
        <v>2249</v>
      </c>
      <c r="C1194" s="808" t="s">
        <v>701</v>
      </c>
      <c r="D1194" s="820">
        <v>7</v>
      </c>
      <c r="E1194" s="809">
        <v>2007</v>
      </c>
      <c r="F1194" s="1083">
        <v>1691.9</v>
      </c>
      <c r="G1194" s="784">
        <f t="shared" si="39"/>
        <v>1691.9</v>
      </c>
      <c r="H1194" s="1075">
        <v>100</v>
      </c>
      <c r="I1194" s="784">
        <f t="shared" si="40"/>
        <v>0</v>
      </c>
      <c r="J1194" s="804"/>
      <c r="K1194" s="805"/>
      <c r="L1194" s="805"/>
      <c r="M1194" s="804"/>
      <c r="N1194" s="805"/>
      <c r="O1194" s="805"/>
      <c r="P1194" s="1839"/>
    </row>
    <row r="1195" spans="1:16" s="806" customFormat="1" ht="13.5" customHeight="1" x14ac:dyDescent="0.25">
      <c r="A1195" s="606">
        <v>48</v>
      </c>
      <c r="B1195" s="822" t="s">
        <v>2250</v>
      </c>
      <c r="C1195" s="808" t="s">
        <v>701</v>
      </c>
      <c r="D1195" s="821">
        <v>7</v>
      </c>
      <c r="E1195" s="809">
        <v>2007</v>
      </c>
      <c r="F1195" s="1083">
        <v>789.6</v>
      </c>
      <c r="G1195" s="784">
        <f t="shared" si="39"/>
        <v>789.6</v>
      </c>
      <c r="H1195" s="1075">
        <v>100</v>
      </c>
      <c r="I1195" s="784">
        <f t="shared" si="40"/>
        <v>0</v>
      </c>
      <c r="J1195" s="804"/>
      <c r="K1195" s="805"/>
      <c r="L1195" s="805"/>
      <c r="M1195" s="804"/>
      <c r="N1195" s="805"/>
      <c r="O1195" s="805"/>
      <c r="P1195" s="1839"/>
    </row>
    <row r="1196" spans="1:16" s="806" customFormat="1" ht="13.5" customHeight="1" x14ac:dyDescent="0.25">
      <c r="A1196" s="606">
        <v>49</v>
      </c>
      <c r="B1196" s="822" t="s">
        <v>2251</v>
      </c>
      <c r="C1196" s="808" t="s">
        <v>701</v>
      </c>
      <c r="D1196" s="821">
        <v>1</v>
      </c>
      <c r="E1196" s="809">
        <v>2007</v>
      </c>
      <c r="F1196" s="1083">
        <v>58.9</v>
      </c>
      <c r="G1196" s="784">
        <f t="shared" si="39"/>
        <v>58.9</v>
      </c>
      <c r="H1196" s="1075">
        <v>100</v>
      </c>
      <c r="I1196" s="784">
        <f t="shared" si="40"/>
        <v>0</v>
      </c>
      <c r="J1196" s="804"/>
      <c r="K1196" s="805"/>
      <c r="L1196" s="805"/>
      <c r="M1196" s="804"/>
      <c r="N1196" s="805"/>
      <c r="O1196" s="805"/>
      <c r="P1196" s="1839"/>
    </row>
    <row r="1197" spans="1:16" s="806" customFormat="1" ht="13.5" customHeight="1" x14ac:dyDescent="0.25">
      <c r="A1197" s="606">
        <v>50</v>
      </c>
      <c r="B1197" s="822" t="s">
        <v>2252</v>
      </c>
      <c r="C1197" s="808" t="s">
        <v>701</v>
      </c>
      <c r="D1197" s="821">
        <v>1</v>
      </c>
      <c r="E1197" s="809">
        <v>2007</v>
      </c>
      <c r="F1197" s="1083">
        <v>241.7</v>
      </c>
      <c r="G1197" s="784">
        <f t="shared" si="39"/>
        <v>241.7</v>
      </c>
      <c r="H1197" s="1075">
        <v>100</v>
      </c>
      <c r="I1197" s="784">
        <f t="shared" si="40"/>
        <v>0</v>
      </c>
      <c r="J1197" s="804"/>
      <c r="K1197" s="805"/>
      <c r="L1197" s="805"/>
      <c r="M1197" s="804"/>
      <c r="N1197" s="805"/>
      <c r="O1197" s="805"/>
      <c r="P1197" s="1839"/>
    </row>
    <row r="1198" spans="1:16" s="806" customFormat="1" ht="13.5" customHeight="1" x14ac:dyDescent="0.25">
      <c r="A1198" s="606">
        <v>51</v>
      </c>
      <c r="B1198" s="822" t="s">
        <v>2250</v>
      </c>
      <c r="C1198" s="808" t="s">
        <v>701</v>
      </c>
      <c r="D1198" s="821">
        <v>1</v>
      </c>
      <c r="E1198" s="809">
        <v>2007</v>
      </c>
      <c r="F1198" s="1083">
        <v>112.8</v>
      </c>
      <c r="G1198" s="784">
        <f t="shared" si="39"/>
        <v>112.8</v>
      </c>
      <c r="H1198" s="1075">
        <v>100</v>
      </c>
      <c r="I1198" s="784">
        <f t="shared" si="40"/>
        <v>0</v>
      </c>
      <c r="J1198" s="804"/>
      <c r="K1198" s="805"/>
      <c r="L1198" s="805"/>
      <c r="M1198" s="804"/>
      <c r="N1198" s="805"/>
      <c r="O1198" s="805"/>
      <c r="P1198" s="1839"/>
    </row>
    <row r="1199" spans="1:16" s="806" customFormat="1" ht="13.5" x14ac:dyDescent="0.25">
      <c r="A1199" s="606">
        <v>52</v>
      </c>
      <c r="B1199" s="816" t="s">
        <v>2253</v>
      </c>
      <c r="C1199" s="808" t="s">
        <v>701</v>
      </c>
      <c r="D1199" s="820">
        <v>1</v>
      </c>
      <c r="E1199" s="809">
        <v>2007</v>
      </c>
      <c r="F1199" s="1083">
        <v>58.9</v>
      </c>
      <c r="G1199" s="784">
        <f t="shared" si="39"/>
        <v>58.9</v>
      </c>
      <c r="H1199" s="1075">
        <v>100</v>
      </c>
      <c r="I1199" s="784">
        <f t="shared" si="40"/>
        <v>0</v>
      </c>
      <c r="J1199" s="804"/>
      <c r="K1199" s="805"/>
      <c r="L1199" s="805"/>
      <c r="M1199" s="804"/>
      <c r="N1199" s="805"/>
      <c r="O1199" s="805"/>
      <c r="P1199" s="1839"/>
    </row>
    <row r="1200" spans="1:16" s="806" customFormat="1" ht="13.5" customHeight="1" x14ac:dyDescent="0.25">
      <c r="A1200" s="606">
        <v>53</v>
      </c>
      <c r="B1200" s="816" t="s">
        <v>2254</v>
      </c>
      <c r="C1200" s="808" t="s">
        <v>701</v>
      </c>
      <c r="D1200" s="817">
        <v>2</v>
      </c>
      <c r="E1200" s="809">
        <v>2007</v>
      </c>
      <c r="F1200" s="1083">
        <v>483.4</v>
      </c>
      <c r="G1200" s="784">
        <f t="shared" si="39"/>
        <v>483.4</v>
      </c>
      <c r="H1200" s="1075">
        <v>100</v>
      </c>
      <c r="I1200" s="784">
        <f t="shared" si="40"/>
        <v>0</v>
      </c>
      <c r="J1200" s="804"/>
      <c r="K1200" s="805"/>
      <c r="L1200" s="805"/>
      <c r="M1200" s="804"/>
      <c r="N1200" s="805"/>
      <c r="O1200" s="805"/>
      <c r="P1200" s="1839"/>
    </row>
    <row r="1201" spans="1:16" s="806" customFormat="1" ht="27" x14ac:dyDescent="0.25">
      <c r="A1201" s="606">
        <v>54</v>
      </c>
      <c r="B1201" s="816" t="s">
        <v>2255</v>
      </c>
      <c r="C1201" s="808" t="s">
        <v>701</v>
      </c>
      <c r="D1201" s="817">
        <v>1</v>
      </c>
      <c r="E1201" s="809">
        <v>2007</v>
      </c>
      <c r="F1201" s="1083">
        <v>290.2</v>
      </c>
      <c r="G1201" s="784">
        <f t="shared" si="39"/>
        <v>290.2</v>
      </c>
      <c r="H1201" s="1075">
        <v>100</v>
      </c>
      <c r="I1201" s="784">
        <f t="shared" si="40"/>
        <v>0</v>
      </c>
      <c r="J1201" s="804"/>
      <c r="K1201" s="805"/>
      <c r="L1201" s="805"/>
      <c r="M1201" s="804"/>
      <c r="N1201" s="805"/>
      <c r="O1201" s="805"/>
      <c r="P1201" s="1839"/>
    </row>
    <row r="1202" spans="1:16" s="806" customFormat="1" ht="13.5" x14ac:dyDescent="0.25">
      <c r="A1202" s="606">
        <v>55</v>
      </c>
      <c r="B1202" s="816" t="s">
        <v>2256</v>
      </c>
      <c r="C1202" s="808" t="s">
        <v>701</v>
      </c>
      <c r="D1202" s="817">
        <v>1</v>
      </c>
      <c r="E1202" s="809">
        <v>2007</v>
      </c>
      <c r="F1202" s="1083">
        <v>112.8</v>
      </c>
      <c r="G1202" s="784">
        <f t="shared" si="39"/>
        <v>112.8</v>
      </c>
      <c r="H1202" s="1075">
        <v>100</v>
      </c>
      <c r="I1202" s="784">
        <f t="shared" si="40"/>
        <v>0</v>
      </c>
      <c r="J1202" s="804"/>
      <c r="K1202" s="805"/>
      <c r="L1202" s="805"/>
      <c r="M1202" s="804"/>
      <c r="N1202" s="805"/>
      <c r="O1202" s="805"/>
      <c r="P1202" s="1839"/>
    </row>
    <row r="1203" spans="1:16" s="806" customFormat="1" ht="13.5" customHeight="1" x14ac:dyDescent="0.25">
      <c r="A1203" s="606">
        <v>56</v>
      </c>
      <c r="B1203" s="816" t="s">
        <v>2257</v>
      </c>
      <c r="C1203" s="808" t="s">
        <v>701</v>
      </c>
      <c r="D1203" s="817">
        <v>1</v>
      </c>
      <c r="E1203" s="809">
        <v>2007</v>
      </c>
      <c r="F1203" s="1083">
        <v>283.3</v>
      </c>
      <c r="G1203" s="784">
        <f t="shared" si="39"/>
        <v>283.3</v>
      </c>
      <c r="H1203" s="1075">
        <v>100</v>
      </c>
      <c r="I1203" s="784">
        <f t="shared" si="40"/>
        <v>0</v>
      </c>
      <c r="J1203" s="804"/>
      <c r="K1203" s="805"/>
      <c r="L1203" s="805"/>
      <c r="M1203" s="804"/>
      <c r="N1203" s="805"/>
      <c r="O1203" s="805"/>
      <c r="P1203" s="1839"/>
    </row>
    <row r="1204" spans="1:16" s="806" customFormat="1" ht="13.5" x14ac:dyDescent="0.25">
      <c r="A1204" s="606">
        <v>57</v>
      </c>
      <c r="B1204" s="816" t="s">
        <v>2258</v>
      </c>
      <c r="C1204" s="808" t="s">
        <v>701</v>
      </c>
      <c r="D1204" s="823">
        <v>2</v>
      </c>
      <c r="E1204" s="809">
        <v>2008</v>
      </c>
      <c r="F1204" s="1083">
        <v>534.6</v>
      </c>
      <c r="G1204" s="784">
        <f t="shared" si="39"/>
        <v>534.6</v>
      </c>
      <c r="H1204" s="1075">
        <v>100</v>
      </c>
      <c r="I1204" s="784">
        <f t="shared" si="40"/>
        <v>0</v>
      </c>
      <c r="J1204" s="804"/>
      <c r="K1204" s="805"/>
      <c r="L1204" s="805"/>
      <c r="M1204" s="804"/>
      <c r="N1204" s="805"/>
      <c r="O1204" s="805"/>
      <c r="P1204" s="1839"/>
    </row>
    <row r="1205" spans="1:16" s="806" customFormat="1" ht="13.5" x14ac:dyDescent="0.25">
      <c r="A1205" s="606">
        <v>58</v>
      </c>
      <c r="B1205" s="816" t="s">
        <v>2259</v>
      </c>
      <c r="C1205" s="808" t="s">
        <v>701</v>
      </c>
      <c r="D1205" s="817">
        <v>2</v>
      </c>
      <c r="E1205" s="811">
        <v>2008</v>
      </c>
      <c r="F1205" s="1083">
        <v>201.6</v>
      </c>
      <c r="G1205" s="784">
        <f t="shared" si="39"/>
        <v>201.6</v>
      </c>
      <c r="H1205" s="1075">
        <v>100</v>
      </c>
      <c r="I1205" s="784">
        <f t="shared" si="40"/>
        <v>0</v>
      </c>
      <c r="J1205" s="804"/>
      <c r="K1205" s="805"/>
      <c r="L1205" s="805"/>
      <c r="M1205" s="804"/>
      <c r="N1205" s="805"/>
      <c r="O1205" s="805"/>
      <c r="P1205" s="1839"/>
    </row>
    <row r="1206" spans="1:16" s="806" customFormat="1" ht="13.5" x14ac:dyDescent="0.25">
      <c r="A1206" s="606">
        <v>59</v>
      </c>
      <c r="B1206" s="816" t="s">
        <v>2260</v>
      </c>
      <c r="C1206" s="808" t="s">
        <v>701</v>
      </c>
      <c r="D1206" s="817">
        <v>4</v>
      </c>
      <c r="E1206" s="811">
        <v>2008</v>
      </c>
      <c r="F1206" s="1083">
        <v>200.4</v>
      </c>
      <c r="G1206" s="784">
        <f t="shared" si="39"/>
        <v>200.4</v>
      </c>
      <c r="H1206" s="1075">
        <v>100</v>
      </c>
      <c r="I1206" s="784">
        <f t="shared" si="40"/>
        <v>0</v>
      </c>
      <c r="J1206" s="804"/>
      <c r="K1206" s="805"/>
      <c r="L1206" s="805"/>
      <c r="M1206" s="804"/>
      <c r="N1206" s="805"/>
      <c r="O1206" s="805"/>
      <c r="P1206" s="1839"/>
    </row>
    <row r="1207" spans="1:16" s="806" customFormat="1" ht="13.5" x14ac:dyDescent="0.25">
      <c r="A1207" s="606">
        <v>60</v>
      </c>
      <c r="B1207" s="816" t="s">
        <v>2261</v>
      </c>
      <c r="C1207" s="808" t="s">
        <v>701</v>
      </c>
      <c r="D1207" s="817">
        <v>10</v>
      </c>
      <c r="E1207" s="811">
        <v>2008</v>
      </c>
      <c r="F1207" s="1083">
        <v>4046.85</v>
      </c>
      <c r="G1207" s="784">
        <f t="shared" si="39"/>
        <v>4046.85</v>
      </c>
      <c r="H1207" s="1075">
        <v>100</v>
      </c>
      <c r="I1207" s="784">
        <f t="shared" si="40"/>
        <v>0</v>
      </c>
      <c r="J1207" s="804"/>
      <c r="K1207" s="805"/>
      <c r="L1207" s="805"/>
      <c r="M1207" s="804"/>
      <c r="N1207" s="805"/>
      <c r="O1207" s="805"/>
      <c r="P1207" s="1839"/>
    </row>
    <row r="1208" spans="1:16" s="806" customFormat="1" ht="13.5" x14ac:dyDescent="0.25">
      <c r="A1208" s="606">
        <v>61</v>
      </c>
      <c r="B1208" s="816" t="s">
        <v>796</v>
      </c>
      <c r="C1208" s="808" t="s">
        <v>701</v>
      </c>
      <c r="D1208" s="817">
        <v>10</v>
      </c>
      <c r="E1208" s="811">
        <v>2008</v>
      </c>
      <c r="F1208" s="1083">
        <v>1036.6199999999999</v>
      </c>
      <c r="G1208" s="784">
        <f t="shared" si="39"/>
        <v>1036.6199999999999</v>
      </c>
      <c r="H1208" s="1075">
        <v>100</v>
      </c>
      <c r="I1208" s="784">
        <f t="shared" si="40"/>
        <v>0</v>
      </c>
      <c r="J1208" s="804"/>
      <c r="K1208" s="805"/>
      <c r="L1208" s="805"/>
      <c r="M1208" s="804"/>
      <c r="N1208" s="805"/>
      <c r="O1208" s="805"/>
      <c r="P1208" s="1839"/>
    </row>
    <row r="1209" spans="1:16" s="806" customFormat="1" ht="13.5" customHeight="1" x14ac:dyDescent="0.25">
      <c r="A1209" s="606">
        <v>62</v>
      </c>
      <c r="B1209" s="816" t="s">
        <v>2262</v>
      </c>
      <c r="C1209" s="808" t="s">
        <v>701</v>
      </c>
      <c r="D1209" s="817">
        <v>12</v>
      </c>
      <c r="E1209" s="811">
        <v>2008</v>
      </c>
      <c r="F1209" s="1083">
        <v>1266.07</v>
      </c>
      <c r="G1209" s="784">
        <f t="shared" si="39"/>
        <v>1266.07</v>
      </c>
      <c r="H1209" s="1075">
        <v>100</v>
      </c>
      <c r="I1209" s="784">
        <f t="shared" si="40"/>
        <v>0</v>
      </c>
      <c r="J1209" s="804"/>
      <c r="K1209" s="805"/>
      <c r="L1209" s="805"/>
      <c r="M1209" s="804"/>
      <c r="N1209" s="805"/>
      <c r="O1209" s="805"/>
      <c r="P1209" s="1839"/>
    </row>
    <row r="1210" spans="1:16" s="806" customFormat="1" ht="13.5" x14ac:dyDescent="0.25">
      <c r="A1210" s="606">
        <v>63</v>
      </c>
      <c r="B1210" s="816" t="s">
        <v>2263</v>
      </c>
      <c r="C1210" s="808" t="s">
        <v>701</v>
      </c>
      <c r="D1210" s="823">
        <v>1</v>
      </c>
      <c r="E1210" s="811">
        <v>2008</v>
      </c>
      <c r="F1210" s="1083">
        <v>225.77</v>
      </c>
      <c r="G1210" s="784">
        <f t="shared" si="39"/>
        <v>225.77</v>
      </c>
      <c r="H1210" s="1075">
        <v>100</v>
      </c>
      <c r="I1210" s="784">
        <f t="shared" si="40"/>
        <v>0</v>
      </c>
      <c r="J1210" s="804"/>
      <c r="K1210" s="805"/>
      <c r="L1210" s="805"/>
      <c r="M1210" s="804"/>
      <c r="N1210" s="805"/>
      <c r="O1210" s="805"/>
      <c r="P1210" s="1839"/>
    </row>
    <row r="1211" spans="1:16" s="806" customFormat="1" ht="13.5" customHeight="1" x14ac:dyDescent="0.25">
      <c r="A1211" s="606">
        <v>64</v>
      </c>
      <c r="B1211" s="824" t="s">
        <v>2264</v>
      </c>
      <c r="C1211" s="808" t="s">
        <v>701</v>
      </c>
      <c r="D1211" s="817">
        <v>1</v>
      </c>
      <c r="E1211" s="811">
        <v>2008</v>
      </c>
      <c r="F1211" s="1083">
        <v>2200.13</v>
      </c>
      <c r="G1211" s="784">
        <f t="shared" si="39"/>
        <v>2200.13</v>
      </c>
      <c r="H1211" s="1075">
        <v>100</v>
      </c>
      <c r="I1211" s="784">
        <f t="shared" si="40"/>
        <v>0</v>
      </c>
      <c r="J1211" s="804"/>
      <c r="K1211" s="805"/>
      <c r="L1211" s="805"/>
      <c r="M1211" s="804"/>
      <c r="N1211" s="805"/>
      <c r="O1211" s="805"/>
      <c r="P1211" s="1839"/>
    </row>
    <row r="1212" spans="1:16" s="806" customFormat="1" ht="13.5" customHeight="1" x14ac:dyDescent="0.25">
      <c r="A1212" s="606">
        <v>65</v>
      </c>
      <c r="B1212" s="825" t="s">
        <v>2265</v>
      </c>
      <c r="C1212" s="808" t="s">
        <v>701</v>
      </c>
      <c r="D1212" s="817">
        <v>11</v>
      </c>
      <c r="E1212" s="809">
        <v>2008</v>
      </c>
      <c r="F1212" s="1083">
        <v>1108.8</v>
      </c>
      <c r="G1212" s="784">
        <f t="shared" si="39"/>
        <v>1108.8</v>
      </c>
      <c r="H1212" s="1075">
        <v>100</v>
      </c>
      <c r="I1212" s="784">
        <f t="shared" si="40"/>
        <v>0</v>
      </c>
      <c r="J1212" s="804"/>
      <c r="K1212" s="805"/>
      <c r="L1212" s="805"/>
      <c r="M1212" s="804"/>
      <c r="N1212" s="805"/>
      <c r="O1212" s="805"/>
      <c r="P1212" s="1839"/>
    </row>
    <row r="1213" spans="1:16" s="806" customFormat="1" ht="13.5" x14ac:dyDescent="0.25">
      <c r="A1213" s="606">
        <v>66</v>
      </c>
      <c r="B1213" s="824" t="s">
        <v>2266</v>
      </c>
      <c r="C1213" s="808" t="s">
        <v>701</v>
      </c>
      <c r="D1213" s="577">
        <v>9</v>
      </c>
      <c r="E1213" s="809">
        <v>2008</v>
      </c>
      <c r="F1213" s="1083">
        <v>2405.6999999999998</v>
      </c>
      <c r="G1213" s="784">
        <f t="shared" si="39"/>
        <v>2405.6999999999998</v>
      </c>
      <c r="H1213" s="1075">
        <v>100</v>
      </c>
      <c r="I1213" s="784">
        <f t="shared" si="40"/>
        <v>0</v>
      </c>
      <c r="J1213" s="804"/>
      <c r="K1213" s="805"/>
      <c r="L1213" s="805"/>
      <c r="M1213" s="804"/>
      <c r="N1213" s="805"/>
      <c r="O1213" s="805"/>
      <c r="P1213" s="1839"/>
    </row>
    <row r="1214" spans="1:16" s="806" customFormat="1" ht="13.5" x14ac:dyDescent="0.25">
      <c r="A1214" s="606">
        <v>67</v>
      </c>
      <c r="B1214" s="816" t="s">
        <v>2267</v>
      </c>
      <c r="C1214" s="808" t="s">
        <v>701</v>
      </c>
      <c r="D1214" s="577">
        <v>1</v>
      </c>
      <c r="E1214" s="809">
        <v>2008</v>
      </c>
      <c r="F1214" s="1083">
        <v>493.3</v>
      </c>
      <c r="G1214" s="784">
        <f t="shared" si="39"/>
        <v>493.3</v>
      </c>
      <c r="H1214" s="1075">
        <v>100</v>
      </c>
      <c r="I1214" s="784">
        <f t="shared" si="40"/>
        <v>0</v>
      </c>
      <c r="J1214" s="804"/>
      <c r="K1214" s="805"/>
      <c r="L1214" s="805"/>
      <c r="M1214" s="804"/>
      <c r="N1214" s="805"/>
      <c r="O1214" s="805"/>
      <c r="P1214" s="1839"/>
    </row>
    <row r="1215" spans="1:16" s="806" customFormat="1" ht="13.5" x14ac:dyDescent="0.25">
      <c r="A1215" s="606">
        <v>68</v>
      </c>
      <c r="B1215" s="816" t="s">
        <v>2268</v>
      </c>
      <c r="C1215" s="808" t="s">
        <v>701</v>
      </c>
      <c r="D1215" s="577">
        <v>6</v>
      </c>
      <c r="E1215" s="809">
        <v>2008</v>
      </c>
      <c r="F1215" s="1083">
        <v>300.60000000000002</v>
      </c>
      <c r="G1215" s="784">
        <f t="shared" si="39"/>
        <v>300.60000000000002</v>
      </c>
      <c r="H1215" s="1075">
        <v>100</v>
      </c>
      <c r="I1215" s="784">
        <f t="shared" si="40"/>
        <v>0</v>
      </c>
      <c r="J1215" s="804"/>
      <c r="K1215" s="805"/>
      <c r="L1215" s="805"/>
      <c r="M1215" s="804"/>
      <c r="N1215" s="805"/>
      <c r="O1215" s="805"/>
      <c r="P1215" s="1839"/>
    </row>
    <row r="1216" spans="1:16" s="806" customFormat="1" ht="13.5" x14ac:dyDescent="0.25">
      <c r="A1216" s="606">
        <v>69</v>
      </c>
      <c r="B1216" s="816" t="s">
        <v>2269</v>
      </c>
      <c r="C1216" s="808" t="s">
        <v>701</v>
      </c>
      <c r="D1216" s="577">
        <v>5</v>
      </c>
      <c r="E1216" s="811">
        <v>2008</v>
      </c>
      <c r="F1216" s="1083">
        <v>1571</v>
      </c>
      <c r="G1216" s="784">
        <f t="shared" si="39"/>
        <v>1571</v>
      </c>
      <c r="H1216" s="1075">
        <v>100</v>
      </c>
      <c r="I1216" s="784">
        <f t="shared" si="40"/>
        <v>0</v>
      </c>
      <c r="J1216" s="804"/>
      <c r="K1216" s="805"/>
      <c r="L1216" s="805"/>
      <c r="M1216" s="804"/>
      <c r="N1216" s="805"/>
      <c r="O1216" s="805"/>
      <c r="P1216" s="1839"/>
    </row>
    <row r="1217" spans="1:16" s="806" customFormat="1" ht="15.75" customHeight="1" x14ac:dyDescent="0.25">
      <c r="A1217" s="606">
        <v>70</v>
      </c>
      <c r="B1217" s="816" t="s">
        <v>2270</v>
      </c>
      <c r="C1217" s="808" t="s">
        <v>701</v>
      </c>
      <c r="D1217" s="817">
        <v>5</v>
      </c>
      <c r="E1217" s="809">
        <v>2008</v>
      </c>
      <c r="F1217" s="1083">
        <v>411</v>
      </c>
      <c r="G1217" s="784">
        <f t="shared" si="39"/>
        <v>411</v>
      </c>
      <c r="H1217" s="1075">
        <v>100</v>
      </c>
      <c r="I1217" s="784">
        <f t="shared" si="40"/>
        <v>0</v>
      </c>
      <c r="J1217" s="804"/>
      <c r="K1217" s="805"/>
      <c r="L1217" s="805"/>
      <c r="M1217" s="804"/>
      <c r="N1217" s="805"/>
      <c r="O1217" s="805"/>
      <c r="P1217" s="1839"/>
    </row>
    <row r="1218" spans="1:16" s="806" customFormat="1" ht="13.5" x14ac:dyDescent="0.25">
      <c r="A1218" s="606">
        <v>71</v>
      </c>
      <c r="B1218" s="816" t="s">
        <v>2268</v>
      </c>
      <c r="C1218" s="808" t="s">
        <v>701</v>
      </c>
      <c r="D1218" s="817">
        <v>5</v>
      </c>
      <c r="E1218" s="809">
        <v>2008</v>
      </c>
      <c r="F1218" s="1083">
        <v>229.75</v>
      </c>
      <c r="G1218" s="784">
        <f t="shared" si="39"/>
        <v>229.75</v>
      </c>
      <c r="H1218" s="1075">
        <v>100</v>
      </c>
      <c r="I1218" s="784">
        <f t="shared" si="40"/>
        <v>0</v>
      </c>
      <c r="J1218" s="804"/>
      <c r="K1218" s="805"/>
      <c r="L1218" s="805"/>
      <c r="M1218" s="804"/>
      <c r="N1218" s="805"/>
      <c r="O1218" s="805"/>
      <c r="P1218" s="1839"/>
    </row>
    <row r="1219" spans="1:16" s="806" customFormat="1" ht="13.5" x14ac:dyDescent="0.25">
      <c r="A1219" s="606">
        <v>72</v>
      </c>
      <c r="B1219" s="816" t="s">
        <v>2271</v>
      </c>
      <c r="C1219" s="808" t="s">
        <v>701</v>
      </c>
      <c r="D1219" s="826">
        <v>10</v>
      </c>
      <c r="E1219" s="809">
        <v>2008</v>
      </c>
      <c r="F1219" s="1083">
        <v>4046.85</v>
      </c>
      <c r="G1219" s="784">
        <f t="shared" si="39"/>
        <v>4046.85</v>
      </c>
      <c r="H1219" s="1075">
        <v>100</v>
      </c>
      <c r="I1219" s="784">
        <f t="shared" si="40"/>
        <v>0</v>
      </c>
      <c r="J1219" s="804"/>
      <c r="K1219" s="805"/>
      <c r="L1219" s="805"/>
      <c r="M1219" s="804"/>
      <c r="N1219" s="805"/>
      <c r="O1219" s="805"/>
      <c r="P1219" s="1839"/>
    </row>
    <row r="1220" spans="1:16" s="806" customFormat="1" ht="13.5" x14ac:dyDescent="0.25">
      <c r="A1220" s="606">
        <v>73</v>
      </c>
      <c r="B1220" s="816" t="s">
        <v>2272</v>
      </c>
      <c r="C1220" s="808" t="s">
        <v>701</v>
      </c>
      <c r="D1220" s="826">
        <v>9</v>
      </c>
      <c r="E1220" s="827">
        <v>2008</v>
      </c>
      <c r="F1220" s="1083">
        <v>932.96</v>
      </c>
      <c r="G1220" s="784">
        <f t="shared" si="39"/>
        <v>932.96</v>
      </c>
      <c r="H1220" s="1075">
        <v>100</v>
      </c>
      <c r="I1220" s="784">
        <f t="shared" si="40"/>
        <v>0</v>
      </c>
      <c r="J1220" s="804"/>
      <c r="K1220" s="805"/>
      <c r="L1220" s="805"/>
      <c r="M1220" s="804"/>
      <c r="N1220" s="805"/>
      <c r="O1220" s="805"/>
      <c r="P1220" s="1839"/>
    </row>
    <row r="1221" spans="1:16" s="806" customFormat="1" ht="19.5" customHeight="1" x14ac:dyDescent="0.25">
      <c r="A1221" s="606">
        <v>74</v>
      </c>
      <c r="B1221" s="807" t="s">
        <v>2273</v>
      </c>
      <c r="C1221" s="808" t="s">
        <v>701</v>
      </c>
      <c r="D1221" s="809">
        <v>3</v>
      </c>
      <c r="E1221" s="827">
        <v>2008</v>
      </c>
      <c r="F1221" s="1083">
        <v>316.52</v>
      </c>
      <c r="G1221" s="784">
        <f t="shared" si="39"/>
        <v>316.52</v>
      </c>
      <c r="H1221" s="1075">
        <v>100</v>
      </c>
      <c r="I1221" s="784">
        <f t="shared" si="40"/>
        <v>0</v>
      </c>
      <c r="J1221" s="804"/>
      <c r="K1221" s="805"/>
      <c r="L1221" s="805"/>
      <c r="M1221" s="804"/>
      <c r="N1221" s="805"/>
      <c r="O1221" s="805"/>
      <c r="P1221" s="1839"/>
    </row>
    <row r="1222" spans="1:16" s="806" customFormat="1" ht="27" x14ac:dyDescent="0.25">
      <c r="A1222" s="606">
        <v>75</v>
      </c>
      <c r="B1222" s="807" t="s">
        <v>2274</v>
      </c>
      <c r="C1222" s="808" t="s">
        <v>701</v>
      </c>
      <c r="D1222" s="809">
        <v>1</v>
      </c>
      <c r="E1222" s="827">
        <v>2008</v>
      </c>
      <c r="F1222" s="1083">
        <v>2200.13</v>
      </c>
      <c r="G1222" s="784">
        <f t="shared" si="39"/>
        <v>2200.13</v>
      </c>
      <c r="H1222" s="1075">
        <v>100</v>
      </c>
      <c r="I1222" s="784">
        <f t="shared" si="40"/>
        <v>0</v>
      </c>
      <c r="J1222" s="804"/>
      <c r="K1222" s="805"/>
      <c r="L1222" s="805"/>
      <c r="M1222" s="804"/>
      <c r="N1222" s="805"/>
      <c r="O1222" s="805"/>
      <c r="P1222" s="1839"/>
    </row>
    <row r="1223" spans="1:16" s="806" customFormat="1" ht="13.5" customHeight="1" x14ac:dyDescent="0.25">
      <c r="A1223" s="606">
        <v>76</v>
      </c>
      <c r="B1223" s="828" t="s">
        <v>2273</v>
      </c>
      <c r="C1223" s="808" t="s">
        <v>701</v>
      </c>
      <c r="D1223" s="809">
        <v>1</v>
      </c>
      <c r="E1223" s="809">
        <v>2008</v>
      </c>
      <c r="F1223" s="1083">
        <v>105.51</v>
      </c>
      <c r="G1223" s="784">
        <f t="shared" si="39"/>
        <v>105.51</v>
      </c>
      <c r="H1223" s="1075">
        <v>100</v>
      </c>
      <c r="I1223" s="784">
        <f t="shared" si="40"/>
        <v>0</v>
      </c>
      <c r="J1223" s="804"/>
      <c r="K1223" s="805"/>
      <c r="L1223" s="805"/>
      <c r="M1223" s="804"/>
      <c r="N1223" s="805"/>
      <c r="O1223" s="805"/>
      <c r="P1223" s="1839"/>
    </row>
    <row r="1224" spans="1:16" s="806" customFormat="1" ht="13.5" customHeight="1" x14ac:dyDescent="0.25">
      <c r="A1224" s="606">
        <v>77</v>
      </c>
      <c r="B1224" s="828" t="s">
        <v>2266</v>
      </c>
      <c r="C1224" s="808" t="s">
        <v>701</v>
      </c>
      <c r="D1224" s="814">
        <v>1</v>
      </c>
      <c r="E1224" s="809">
        <v>2008</v>
      </c>
      <c r="F1224" s="1083">
        <v>267.3</v>
      </c>
      <c r="G1224" s="784">
        <f t="shared" si="39"/>
        <v>267.3</v>
      </c>
      <c r="H1224" s="1075">
        <v>100</v>
      </c>
      <c r="I1224" s="784">
        <f t="shared" si="40"/>
        <v>0</v>
      </c>
      <c r="J1224" s="804"/>
      <c r="K1224" s="805"/>
      <c r="L1224" s="805"/>
      <c r="M1224" s="804"/>
      <c r="N1224" s="805"/>
      <c r="O1224" s="805"/>
      <c r="P1224" s="1839"/>
    </row>
    <row r="1225" spans="1:16" s="806" customFormat="1" ht="13.5" customHeight="1" x14ac:dyDescent="0.25">
      <c r="A1225" s="606">
        <v>78</v>
      </c>
      <c r="B1225" s="828" t="s">
        <v>2265</v>
      </c>
      <c r="C1225" s="808" t="s">
        <v>701</v>
      </c>
      <c r="D1225" s="814">
        <v>1</v>
      </c>
      <c r="E1225" s="811">
        <v>2008</v>
      </c>
      <c r="F1225" s="1083">
        <v>100.8</v>
      </c>
      <c r="G1225" s="784">
        <f t="shared" si="39"/>
        <v>100.8</v>
      </c>
      <c r="H1225" s="1075">
        <v>100</v>
      </c>
      <c r="I1225" s="784">
        <f t="shared" si="40"/>
        <v>0</v>
      </c>
      <c r="J1225" s="804"/>
      <c r="K1225" s="805"/>
      <c r="L1225" s="805"/>
      <c r="M1225" s="804"/>
      <c r="N1225" s="805"/>
      <c r="O1225" s="805"/>
      <c r="P1225" s="1839"/>
    </row>
    <row r="1226" spans="1:16" s="806" customFormat="1" ht="13.5" customHeight="1" x14ac:dyDescent="0.25">
      <c r="A1226" s="606">
        <v>79</v>
      </c>
      <c r="B1226" s="828" t="s">
        <v>2275</v>
      </c>
      <c r="C1226" s="808" t="s">
        <v>701</v>
      </c>
      <c r="D1226" s="814">
        <v>1</v>
      </c>
      <c r="E1226" s="809">
        <v>2008</v>
      </c>
      <c r="F1226" s="1083">
        <v>100.8</v>
      </c>
      <c r="G1226" s="784">
        <f t="shared" si="39"/>
        <v>100.8</v>
      </c>
      <c r="H1226" s="1075">
        <v>100</v>
      </c>
      <c r="I1226" s="784">
        <f t="shared" si="40"/>
        <v>0</v>
      </c>
      <c r="J1226" s="804"/>
      <c r="K1226" s="805"/>
      <c r="L1226" s="805"/>
      <c r="M1226" s="804"/>
      <c r="N1226" s="805"/>
      <c r="O1226" s="805"/>
      <c r="P1226" s="1839"/>
    </row>
    <row r="1227" spans="1:16" s="806" customFormat="1" ht="13.5" customHeight="1" x14ac:dyDescent="0.25">
      <c r="A1227" s="606">
        <v>80</v>
      </c>
      <c r="B1227" s="828" t="s">
        <v>2260</v>
      </c>
      <c r="C1227" s="808" t="s">
        <v>701</v>
      </c>
      <c r="D1227" s="814">
        <v>1</v>
      </c>
      <c r="E1227" s="809">
        <v>2008</v>
      </c>
      <c r="F1227" s="1083">
        <v>50.1</v>
      </c>
      <c r="G1227" s="784">
        <f t="shared" si="39"/>
        <v>50.1</v>
      </c>
      <c r="H1227" s="1075">
        <v>100</v>
      </c>
      <c r="I1227" s="784">
        <f t="shared" si="40"/>
        <v>0</v>
      </c>
      <c r="J1227" s="804"/>
      <c r="K1227" s="805"/>
      <c r="L1227" s="805"/>
      <c r="M1227" s="804"/>
      <c r="N1227" s="805"/>
      <c r="O1227" s="805"/>
      <c r="P1227" s="1839"/>
    </row>
    <row r="1228" spans="1:16" s="806" customFormat="1" ht="13.5" customHeight="1" x14ac:dyDescent="0.25">
      <c r="A1228" s="606">
        <v>81</v>
      </c>
      <c r="B1228" s="828" t="s">
        <v>2276</v>
      </c>
      <c r="C1228" s="808" t="s">
        <v>701</v>
      </c>
      <c r="D1228" s="814">
        <v>1</v>
      </c>
      <c r="E1228" s="813">
        <v>2008</v>
      </c>
      <c r="F1228" s="1083">
        <v>82.2</v>
      </c>
      <c r="G1228" s="784">
        <f t="shared" si="39"/>
        <v>82.2</v>
      </c>
      <c r="H1228" s="1075">
        <v>100</v>
      </c>
      <c r="I1228" s="784">
        <f t="shared" si="40"/>
        <v>0</v>
      </c>
      <c r="J1228" s="804"/>
      <c r="K1228" s="805"/>
      <c r="L1228" s="805"/>
      <c r="M1228" s="804"/>
      <c r="N1228" s="805"/>
      <c r="O1228" s="805"/>
      <c r="P1228" s="1839"/>
    </row>
    <row r="1229" spans="1:16" s="806" customFormat="1" ht="13.5" customHeight="1" x14ac:dyDescent="0.25">
      <c r="A1229" s="606">
        <v>82</v>
      </c>
      <c r="B1229" s="828" t="s">
        <v>2277</v>
      </c>
      <c r="C1229" s="808" t="s">
        <v>701</v>
      </c>
      <c r="D1229" s="814">
        <v>1</v>
      </c>
      <c r="E1229" s="813">
        <v>2008</v>
      </c>
      <c r="F1229" s="1083">
        <v>37</v>
      </c>
      <c r="G1229" s="784">
        <f t="shared" si="39"/>
        <v>37</v>
      </c>
      <c r="H1229" s="1075">
        <v>100</v>
      </c>
      <c r="I1229" s="784">
        <f t="shared" si="40"/>
        <v>0</v>
      </c>
      <c r="J1229" s="804"/>
      <c r="K1229" s="805"/>
      <c r="L1229" s="805"/>
      <c r="M1229" s="804"/>
      <c r="N1229" s="805"/>
      <c r="O1229" s="805"/>
      <c r="P1229" s="1839"/>
    </row>
    <row r="1230" spans="1:16" s="806" customFormat="1" ht="13.5" customHeight="1" x14ac:dyDescent="0.25">
      <c r="A1230" s="606">
        <v>83</v>
      </c>
      <c r="B1230" s="828" t="s">
        <v>2278</v>
      </c>
      <c r="C1230" s="808" t="s">
        <v>701</v>
      </c>
      <c r="D1230" s="811">
        <v>1</v>
      </c>
      <c r="E1230" s="813">
        <v>2008</v>
      </c>
      <c r="F1230" s="1083">
        <v>60</v>
      </c>
      <c r="G1230" s="784">
        <f t="shared" si="39"/>
        <v>60</v>
      </c>
      <c r="H1230" s="1075">
        <v>100</v>
      </c>
      <c r="I1230" s="784">
        <f t="shared" si="40"/>
        <v>0</v>
      </c>
      <c r="J1230" s="804"/>
      <c r="K1230" s="805"/>
      <c r="L1230" s="805"/>
      <c r="M1230" s="804"/>
      <c r="N1230" s="805"/>
      <c r="O1230" s="805"/>
      <c r="P1230" s="1839"/>
    </row>
    <row r="1231" spans="1:16" s="806" customFormat="1" ht="13.5" customHeight="1" x14ac:dyDescent="0.25">
      <c r="A1231" s="606">
        <v>84</v>
      </c>
      <c r="B1231" s="828" t="s">
        <v>1787</v>
      </c>
      <c r="C1231" s="808" t="s">
        <v>701</v>
      </c>
      <c r="D1231" s="811">
        <v>6</v>
      </c>
      <c r="E1231" s="813">
        <v>2008</v>
      </c>
      <c r="F1231" s="1083">
        <v>223.5</v>
      </c>
      <c r="G1231" s="784">
        <f t="shared" si="39"/>
        <v>223.5</v>
      </c>
      <c r="H1231" s="1075">
        <v>100</v>
      </c>
      <c r="I1231" s="784">
        <f t="shared" si="40"/>
        <v>0</v>
      </c>
      <c r="J1231" s="804"/>
      <c r="K1231" s="805"/>
      <c r="L1231" s="805"/>
      <c r="M1231" s="804"/>
      <c r="N1231" s="805"/>
      <c r="O1231" s="805"/>
      <c r="P1231" s="1839"/>
    </row>
    <row r="1232" spans="1:16" s="806" customFormat="1" ht="13.5" customHeight="1" x14ac:dyDescent="0.25">
      <c r="A1232" s="606">
        <v>85</v>
      </c>
      <c r="B1232" s="828" t="s">
        <v>2279</v>
      </c>
      <c r="C1232" s="808" t="s">
        <v>701</v>
      </c>
      <c r="D1232" s="811">
        <v>1</v>
      </c>
      <c r="E1232" s="813">
        <v>2008</v>
      </c>
      <c r="F1232" s="1083">
        <v>314.2</v>
      </c>
      <c r="G1232" s="784">
        <f t="shared" si="39"/>
        <v>314.2</v>
      </c>
      <c r="H1232" s="1075">
        <v>100</v>
      </c>
      <c r="I1232" s="784">
        <f t="shared" si="40"/>
        <v>0</v>
      </c>
      <c r="J1232" s="804"/>
      <c r="K1232" s="805"/>
      <c r="L1232" s="805"/>
      <c r="M1232" s="804"/>
      <c r="N1232" s="805"/>
      <c r="O1232" s="805"/>
      <c r="P1232" s="1839"/>
    </row>
    <row r="1233" spans="1:16" s="806" customFormat="1" ht="13.5" customHeight="1" x14ac:dyDescent="0.25">
      <c r="A1233" s="606">
        <v>86</v>
      </c>
      <c r="B1233" s="829" t="s">
        <v>1910</v>
      </c>
      <c r="C1233" s="808" t="s">
        <v>701</v>
      </c>
      <c r="D1233" s="811">
        <v>1</v>
      </c>
      <c r="E1233" s="813">
        <v>2008</v>
      </c>
      <c r="F1233" s="1083">
        <v>100.8</v>
      </c>
      <c r="G1233" s="784">
        <f t="shared" si="39"/>
        <v>100.8</v>
      </c>
      <c r="H1233" s="1075">
        <v>100</v>
      </c>
      <c r="I1233" s="784">
        <f t="shared" si="40"/>
        <v>0</v>
      </c>
      <c r="J1233" s="804"/>
      <c r="K1233" s="805"/>
      <c r="L1233" s="805"/>
      <c r="M1233" s="804"/>
      <c r="N1233" s="805"/>
      <c r="O1233" s="805"/>
      <c r="P1233" s="1839"/>
    </row>
    <row r="1234" spans="1:16" s="806" customFormat="1" ht="13.5" customHeight="1" x14ac:dyDescent="0.25">
      <c r="A1234" s="606">
        <v>87</v>
      </c>
      <c r="B1234" s="824" t="s">
        <v>777</v>
      </c>
      <c r="C1234" s="808" t="s">
        <v>701</v>
      </c>
      <c r="D1234" s="817">
        <v>7</v>
      </c>
      <c r="E1234" s="813">
        <v>2008</v>
      </c>
      <c r="F1234" s="1083">
        <v>208.47</v>
      </c>
      <c r="G1234" s="784">
        <f t="shared" si="39"/>
        <v>208.47</v>
      </c>
      <c r="H1234" s="1075">
        <v>100</v>
      </c>
      <c r="I1234" s="784">
        <f t="shared" si="40"/>
        <v>0</v>
      </c>
      <c r="J1234" s="804"/>
      <c r="K1234" s="805"/>
      <c r="L1234" s="805"/>
      <c r="M1234" s="804"/>
      <c r="N1234" s="805"/>
      <c r="O1234" s="805"/>
      <c r="P1234" s="1839"/>
    </row>
    <row r="1235" spans="1:16" s="806" customFormat="1" ht="13.5" customHeight="1" x14ac:dyDescent="0.25">
      <c r="A1235" s="606">
        <v>88</v>
      </c>
      <c r="B1235" s="824" t="s">
        <v>777</v>
      </c>
      <c r="C1235" s="808" t="s">
        <v>701</v>
      </c>
      <c r="D1235" s="820">
        <v>5</v>
      </c>
      <c r="E1235" s="813">
        <v>2008</v>
      </c>
      <c r="F1235" s="1083">
        <v>148.91</v>
      </c>
      <c r="G1235" s="784">
        <f t="shared" si="39"/>
        <v>148.91</v>
      </c>
      <c r="H1235" s="1075">
        <v>100</v>
      </c>
      <c r="I1235" s="784">
        <f t="shared" si="40"/>
        <v>0</v>
      </c>
      <c r="J1235" s="804"/>
      <c r="K1235" s="805"/>
      <c r="L1235" s="805"/>
      <c r="M1235" s="804"/>
      <c r="N1235" s="805"/>
      <c r="O1235" s="805"/>
      <c r="P1235" s="1839"/>
    </row>
    <row r="1236" spans="1:16" s="806" customFormat="1" ht="13.5" customHeight="1" x14ac:dyDescent="0.25">
      <c r="A1236" s="606">
        <v>89</v>
      </c>
      <c r="B1236" s="830" t="s">
        <v>2265</v>
      </c>
      <c r="C1236" s="808" t="s">
        <v>701</v>
      </c>
      <c r="D1236" s="817">
        <v>2</v>
      </c>
      <c r="E1236" s="813">
        <v>2008</v>
      </c>
      <c r="F1236" s="1083">
        <v>201.6</v>
      </c>
      <c r="G1236" s="784">
        <f t="shared" si="39"/>
        <v>201.6</v>
      </c>
      <c r="H1236" s="1075">
        <v>100</v>
      </c>
      <c r="I1236" s="784">
        <f t="shared" si="40"/>
        <v>0</v>
      </c>
      <c r="J1236" s="804"/>
      <c r="K1236" s="805"/>
      <c r="L1236" s="805"/>
      <c r="M1236" s="804"/>
      <c r="N1236" s="805"/>
      <c r="O1236" s="805"/>
      <c r="P1236" s="1839"/>
    </row>
    <row r="1237" spans="1:16" s="806" customFormat="1" ht="13.5" customHeight="1" x14ac:dyDescent="0.25">
      <c r="A1237" s="606">
        <v>90</v>
      </c>
      <c r="B1237" s="824" t="s">
        <v>2268</v>
      </c>
      <c r="C1237" s="808" t="s">
        <v>701</v>
      </c>
      <c r="D1237" s="817">
        <v>1</v>
      </c>
      <c r="E1237" s="826">
        <v>2008</v>
      </c>
      <c r="F1237" s="1083">
        <v>50.1</v>
      </c>
      <c r="G1237" s="784">
        <f t="shared" si="39"/>
        <v>50.1</v>
      </c>
      <c r="H1237" s="1075">
        <v>100</v>
      </c>
      <c r="I1237" s="784">
        <f t="shared" si="40"/>
        <v>0</v>
      </c>
      <c r="J1237" s="804"/>
      <c r="K1237" s="805"/>
      <c r="L1237" s="805"/>
      <c r="M1237" s="804"/>
      <c r="N1237" s="805"/>
      <c r="O1237" s="805"/>
      <c r="P1237" s="1839"/>
    </row>
    <row r="1238" spans="1:16" s="806" customFormat="1" ht="13.5" customHeight="1" x14ac:dyDescent="0.25">
      <c r="A1238" s="606">
        <v>91</v>
      </c>
      <c r="B1238" s="824" t="s">
        <v>2266</v>
      </c>
      <c r="C1238" s="808" t="s">
        <v>701</v>
      </c>
      <c r="D1238" s="831">
        <v>2</v>
      </c>
      <c r="E1238" s="813">
        <v>2008</v>
      </c>
      <c r="F1238" s="1083">
        <v>534.6</v>
      </c>
      <c r="G1238" s="784">
        <f t="shared" si="39"/>
        <v>534.6</v>
      </c>
      <c r="H1238" s="1075">
        <v>100</v>
      </c>
      <c r="I1238" s="784">
        <f t="shared" si="40"/>
        <v>0</v>
      </c>
      <c r="J1238" s="804"/>
      <c r="K1238" s="805"/>
      <c r="L1238" s="805"/>
      <c r="M1238" s="804"/>
      <c r="N1238" s="805"/>
      <c r="O1238" s="805"/>
      <c r="P1238" s="1839"/>
    </row>
    <row r="1239" spans="1:16" s="806" customFormat="1" ht="13.5" customHeight="1" x14ac:dyDescent="0.25">
      <c r="A1239" s="606">
        <v>92</v>
      </c>
      <c r="B1239" s="824" t="s">
        <v>2280</v>
      </c>
      <c r="C1239" s="808" t="s">
        <v>701</v>
      </c>
      <c r="D1239" s="831">
        <v>2</v>
      </c>
      <c r="E1239" s="813">
        <v>2008</v>
      </c>
      <c r="F1239" s="1083">
        <v>88.6</v>
      </c>
      <c r="G1239" s="784">
        <f t="shared" si="39"/>
        <v>88.6</v>
      </c>
      <c r="H1239" s="1075">
        <v>100</v>
      </c>
      <c r="I1239" s="784">
        <f t="shared" si="40"/>
        <v>0</v>
      </c>
      <c r="J1239" s="804"/>
      <c r="K1239" s="805"/>
      <c r="L1239" s="805"/>
      <c r="M1239" s="804"/>
      <c r="N1239" s="805"/>
      <c r="O1239" s="805"/>
      <c r="P1239" s="1839"/>
    </row>
    <row r="1240" spans="1:16" s="806" customFormat="1" ht="13.5" customHeight="1" x14ac:dyDescent="0.25">
      <c r="A1240" s="606">
        <v>93</v>
      </c>
      <c r="B1240" s="824" t="s">
        <v>777</v>
      </c>
      <c r="C1240" s="808" t="s">
        <v>701</v>
      </c>
      <c r="D1240" s="831">
        <v>6</v>
      </c>
      <c r="E1240" s="813">
        <v>2008</v>
      </c>
      <c r="F1240" s="1083">
        <v>178.69</v>
      </c>
      <c r="G1240" s="784">
        <f t="shared" si="39"/>
        <v>178.69</v>
      </c>
      <c r="H1240" s="1075">
        <v>100</v>
      </c>
      <c r="I1240" s="784">
        <f t="shared" si="40"/>
        <v>0</v>
      </c>
      <c r="J1240" s="804"/>
      <c r="K1240" s="805"/>
      <c r="L1240" s="805"/>
      <c r="M1240" s="804"/>
      <c r="N1240" s="805"/>
      <c r="O1240" s="805"/>
      <c r="P1240" s="1839"/>
    </row>
    <row r="1241" spans="1:16" s="806" customFormat="1" ht="13.5" customHeight="1" x14ac:dyDescent="0.25">
      <c r="A1241" s="606">
        <v>94</v>
      </c>
      <c r="B1241" s="824" t="s">
        <v>777</v>
      </c>
      <c r="C1241" s="808" t="s">
        <v>701</v>
      </c>
      <c r="D1241" s="831">
        <v>1</v>
      </c>
      <c r="E1241" s="813">
        <v>2008</v>
      </c>
      <c r="F1241" s="1083">
        <v>29.78</v>
      </c>
      <c r="G1241" s="784">
        <f t="shared" si="39"/>
        <v>29.78</v>
      </c>
      <c r="H1241" s="1075">
        <v>100</v>
      </c>
      <c r="I1241" s="784">
        <f t="shared" si="40"/>
        <v>0</v>
      </c>
      <c r="J1241" s="804"/>
      <c r="K1241" s="805"/>
      <c r="L1241" s="805"/>
      <c r="M1241" s="804"/>
      <c r="N1241" s="805"/>
      <c r="O1241" s="805"/>
      <c r="P1241" s="1839"/>
    </row>
    <row r="1242" spans="1:16" s="806" customFormat="1" ht="13.5" x14ac:dyDescent="0.25">
      <c r="A1242" s="606">
        <v>95</v>
      </c>
      <c r="B1242" s="824" t="s">
        <v>2271</v>
      </c>
      <c r="C1242" s="808" t="s">
        <v>701</v>
      </c>
      <c r="D1242" s="831">
        <v>1</v>
      </c>
      <c r="E1242" s="813">
        <v>2008</v>
      </c>
      <c r="F1242" s="1083">
        <v>404.69</v>
      </c>
      <c r="G1242" s="784">
        <f t="shared" si="39"/>
        <v>404.69</v>
      </c>
      <c r="H1242" s="1075">
        <v>100</v>
      </c>
      <c r="I1242" s="784">
        <f t="shared" si="40"/>
        <v>0</v>
      </c>
      <c r="J1242" s="804"/>
      <c r="K1242" s="805"/>
      <c r="L1242" s="805"/>
      <c r="M1242" s="804"/>
      <c r="N1242" s="805"/>
      <c r="O1242" s="805"/>
      <c r="P1242" s="1839"/>
    </row>
    <row r="1243" spans="1:16" s="806" customFormat="1" ht="13.5" x14ac:dyDescent="0.25">
      <c r="A1243" s="606">
        <v>96</v>
      </c>
      <c r="B1243" s="824" t="s">
        <v>2272</v>
      </c>
      <c r="C1243" s="808" t="s">
        <v>701</v>
      </c>
      <c r="D1243" s="831">
        <v>1</v>
      </c>
      <c r="E1243" s="813">
        <v>2008</v>
      </c>
      <c r="F1243" s="1083">
        <v>103.66</v>
      </c>
      <c r="G1243" s="784">
        <f t="shared" ref="G1243:G1306" si="41">F1243*H1243%</f>
        <v>103.66</v>
      </c>
      <c r="H1243" s="1075">
        <v>100</v>
      </c>
      <c r="I1243" s="784">
        <f t="shared" ref="I1243:I1306" si="42">F1243-G1243</f>
        <v>0</v>
      </c>
      <c r="J1243" s="804"/>
      <c r="K1243" s="805"/>
      <c r="L1243" s="805"/>
      <c r="M1243" s="804"/>
      <c r="N1243" s="805"/>
      <c r="O1243" s="805"/>
      <c r="P1243" s="1839"/>
    </row>
    <row r="1244" spans="1:16" s="806" customFormat="1" ht="13.5" x14ac:dyDescent="0.25">
      <c r="A1244" s="606">
        <v>97</v>
      </c>
      <c r="B1244" s="824" t="s">
        <v>2281</v>
      </c>
      <c r="C1244" s="808" t="s">
        <v>701</v>
      </c>
      <c r="D1244" s="831">
        <v>1</v>
      </c>
      <c r="E1244" s="832">
        <v>2010</v>
      </c>
      <c r="F1244" s="1083">
        <v>3446.25</v>
      </c>
      <c r="G1244" s="784">
        <f t="shared" si="41"/>
        <v>3446.25</v>
      </c>
      <c r="H1244" s="1075">
        <v>100</v>
      </c>
      <c r="I1244" s="784">
        <f t="shared" si="42"/>
        <v>0</v>
      </c>
      <c r="J1244" s="804"/>
      <c r="K1244" s="805"/>
      <c r="L1244" s="805"/>
      <c r="M1244" s="804"/>
      <c r="N1244" s="805"/>
      <c r="O1244" s="805"/>
      <c r="P1244" s="1839"/>
    </row>
    <row r="1245" spans="1:16" s="806" customFormat="1" ht="13.5" x14ac:dyDescent="0.25">
      <c r="A1245" s="606">
        <v>98</v>
      </c>
      <c r="B1245" s="824" t="s">
        <v>778</v>
      </c>
      <c r="C1245" s="808" t="s">
        <v>701</v>
      </c>
      <c r="D1245" s="831">
        <v>12</v>
      </c>
      <c r="E1245" s="809">
        <v>2010</v>
      </c>
      <c r="F1245" s="1083">
        <v>905.76</v>
      </c>
      <c r="G1245" s="784">
        <f t="shared" si="41"/>
        <v>905.76</v>
      </c>
      <c r="H1245" s="1075">
        <v>100</v>
      </c>
      <c r="I1245" s="784">
        <f t="shared" si="42"/>
        <v>0</v>
      </c>
      <c r="J1245" s="804"/>
      <c r="K1245" s="805"/>
      <c r="L1245" s="805"/>
      <c r="M1245" s="804"/>
      <c r="N1245" s="805"/>
      <c r="O1245" s="805"/>
      <c r="P1245" s="1839"/>
    </row>
    <row r="1246" spans="1:16" s="806" customFormat="1" ht="27" x14ac:dyDescent="0.25">
      <c r="A1246" s="606">
        <v>99</v>
      </c>
      <c r="B1246" s="824" t="s">
        <v>949</v>
      </c>
      <c r="C1246" s="808" t="s">
        <v>701</v>
      </c>
      <c r="D1246" s="831">
        <v>1</v>
      </c>
      <c r="E1246" s="809">
        <v>2011</v>
      </c>
      <c r="F1246" s="1083">
        <v>57.38</v>
      </c>
      <c r="G1246" s="784">
        <f t="shared" si="41"/>
        <v>57.38</v>
      </c>
      <c r="H1246" s="1075">
        <v>100</v>
      </c>
      <c r="I1246" s="784">
        <f t="shared" si="42"/>
        <v>0</v>
      </c>
      <c r="J1246" s="804"/>
      <c r="K1246" s="805"/>
      <c r="L1246" s="805"/>
      <c r="M1246" s="804"/>
      <c r="N1246" s="805"/>
      <c r="O1246" s="805"/>
      <c r="P1246" s="1839"/>
    </row>
    <row r="1247" spans="1:16" s="806" customFormat="1" ht="13.5" customHeight="1" x14ac:dyDescent="0.25">
      <c r="A1247" s="606">
        <v>100</v>
      </c>
      <c r="B1247" s="824" t="s">
        <v>2282</v>
      </c>
      <c r="C1247" s="808" t="s">
        <v>701</v>
      </c>
      <c r="D1247" s="831">
        <v>1</v>
      </c>
      <c r="E1247" s="809">
        <v>2011</v>
      </c>
      <c r="F1247" s="1083">
        <v>267.95999999999998</v>
      </c>
      <c r="G1247" s="784">
        <f t="shared" si="41"/>
        <v>267.95999999999998</v>
      </c>
      <c r="H1247" s="1075">
        <v>100</v>
      </c>
      <c r="I1247" s="784">
        <f t="shared" si="42"/>
        <v>0</v>
      </c>
      <c r="J1247" s="804"/>
      <c r="K1247" s="805"/>
      <c r="L1247" s="805"/>
      <c r="M1247" s="804"/>
      <c r="N1247" s="805"/>
      <c r="O1247" s="805"/>
      <c r="P1247" s="1839"/>
    </row>
    <row r="1248" spans="1:16" s="806" customFormat="1" ht="13.5" customHeight="1" x14ac:dyDescent="0.25">
      <c r="A1248" s="606">
        <v>101</v>
      </c>
      <c r="B1248" s="824" t="s">
        <v>2283</v>
      </c>
      <c r="C1248" s="808" t="s">
        <v>701</v>
      </c>
      <c r="D1248" s="831">
        <v>1</v>
      </c>
      <c r="E1248" s="809">
        <v>2007</v>
      </c>
      <c r="F1248" s="1083">
        <v>347.6</v>
      </c>
      <c r="G1248" s="784">
        <f t="shared" si="41"/>
        <v>347.6</v>
      </c>
      <c r="H1248" s="1075">
        <v>100</v>
      </c>
      <c r="I1248" s="784">
        <f t="shared" si="42"/>
        <v>0</v>
      </c>
      <c r="J1248" s="804"/>
      <c r="K1248" s="805"/>
      <c r="L1248" s="805"/>
      <c r="M1248" s="804"/>
      <c r="N1248" s="805"/>
      <c r="O1248" s="805"/>
      <c r="P1248" s="1839"/>
    </row>
    <row r="1249" spans="1:16" s="806" customFormat="1" ht="13.5" customHeight="1" x14ac:dyDescent="0.25">
      <c r="A1249" s="606">
        <v>102</v>
      </c>
      <c r="B1249" s="824" t="s">
        <v>2219</v>
      </c>
      <c r="C1249" s="808" t="s">
        <v>701</v>
      </c>
      <c r="D1249" s="831">
        <v>1</v>
      </c>
      <c r="E1249" s="809">
        <v>2006</v>
      </c>
      <c r="F1249" s="1083">
        <v>255</v>
      </c>
      <c r="G1249" s="784">
        <f t="shared" si="41"/>
        <v>255</v>
      </c>
      <c r="H1249" s="1075">
        <v>100</v>
      </c>
      <c r="I1249" s="784">
        <f t="shared" si="42"/>
        <v>0</v>
      </c>
      <c r="J1249" s="804"/>
      <c r="K1249" s="805"/>
      <c r="L1249" s="805"/>
      <c r="M1249" s="804"/>
      <c r="N1249" s="805"/>
      <c r="O1249" s="805"/>
      <c r="P1249" s="1839"/>
    </row>
    <row r="1250" spans="1:16" s="806" customFormat="1" ht="13.5" customHeight="1" x14ac:dyDescent="0.25">
      <c r="A1250" s="606">
        <v>103</v>
      </c>
      <c r="B1250" s="824" t="s">
        <v>2284</v>
      </c>
      <c r="C1250" s="808" t="s">
        <v>701</v>
      </c>
      <c r="D1250" s="831">
        <v>1</v>
      </c>
      <c r="E1250" s="809">
        <v>2006</v>
      </c>
      <c r="F1250" s="1083">
        <v>165.1</v>
      </c>
      <c r="G1250" s="784">
        <f t="shared" si="41"/>
        <v>165.1</v>
      </c>
      <c r="H1250" s="1075">
        <v>100</v>
      </c>
      <c r="I1250" s="784">
        <f t="shared" si="42"/>
        <v>0</v>
      </c>
      <c r="J1250" s="804"/>
      <c r="K1250" s="805"/>
      <c r="L1250" s="805"/>
      <c r="M1250" s="804"/>
      <c r="N1250" s="805"/>
      <c r="O1250" s="805"/>
      <c r="P1250" s="1839"/>
    </row>
    <row r="1251" spans="1:16" s="806" customFormat="1" ht="13.5" customHeight="1" x14ac:dyDescent="0.25">
      <c r="A1251" s="606">
        <v>104</v>
      </c>
      <c r="B1251" s="824" t="s">
        <v>2262</v>
      </c>
      <c r="C1251" s="808" t="s">
        <v>701</v>
      </c>
      <c r="D1251" s="831">
        <v>1</v>
      </c>
      <c r="E1251" s="809">
        <v>2008</v>
      </c>
      <c r="F1251" s="1083">
        <v>105.51</v>
      </c>
      <c r="G1251" s="784">
        <f t="shared" si="41"/>
        <v>105.51</v>
      </c>
      <c r="H1251" s="1075">
        <v>100</v>
      </c>
      <c r="I1251" s="784">
        <f t="shared" si="42"/>
        <v>0</v>
      </c>
      <c r="J1251" s="804"/>
      <c r="K1251" s="805"/>
      <c r="L1251" s="805"/>
      <c r="M1251" s="804"/>
      <c r="N1251" s="805"/>
      <c r="O1251" s="805"/>
      <c r="P1251" s="1839"/>
    </row>
    <row r="1252" spans="1:16" s="806" customFormat="1" ht="13.5" customHeight="1" x14ac:dyDescent="0.25">
      <c r="A1252" s="606">
        <v>105</v>
      </c>
      <c r="B1252" s="824" t="s">
        <v>2282</v>
      </c>
      <c r="C1252" s="808" t="s">
        <v>701</v>
      </c>
      <c r="D1252" s="831">
        <v>1</v>
      </c>
      <c r="E1252" s="809">
        <v>2010</v>
      </c>
      <c r="F1252" s="1083">
        <v>75.48</v>
      </c>
      <c r="G1252" s="784">
        <f t="shared" si="41"/>
        <v>75.48</v>
      </c>
      <c r="H1252" s="1075">
        <v>100</v>
      </c>
      <c r="I1252" s="784">
        <f t="shared" si="42"/>
        <v>0</v>
      </c>
      <c r="J1252" s="804"/>
      <c r="K1252" s="805"/>
      <c r="L1252" s="805"/>
      <c r="M1252" s="804"/>
      <c r="N1252" s="805"/>
      <c r="O1252" s="805"/>
      <c r="P1252" s="1839"/>
    </row>
    <row r="1253" spans="1:16" s="806" customFormat="1" ht="13.5" customHeight="1" x14ac:dyDescent="0.25">
      <c r="A1253" s="606">
        <v>106</v>
      </c>
      <c r="B1253" s="824" t="s">
        <v>2285</v>
      </c>
      <c r="C1253" s="808" t="s">
        <v>701</v>
      </c>
      <c r="D1253" s="831">
        <v>1</v>
      </c>
      <c r="E1253" s="809">
        <v>2007</v>
      </c>
      <c r="F1253" s="1083">
        <v>198</v>
      </c>
      <c r="G1253" s="784">
        <f t="shared" si="41"/>
        <v>198</v>
      </c>
      <c r="H1253" s="1075">
        <v>100</v>
      </c>
      <c r="I1253" s="784">
        <f t="shared" si="42"/>
        <v>0</v>
      </c>
      <c r="J1253" s="804"/>
      <c r="K1253" s="805"/>
      <c r="L1253" s="805"/>
      <c r="M1253" s="804"/>
      <c r="N1253" s="805"/>
      <c r="O1253" s="805"/>
      <c r="P1253" s="1839"/>
    </row>
    <row r="1254" spans="1:16" s="806" customFormat="1" ht="13.5" customHeight="1" x14ac:dyDescent="0.25">
      <c r="A1254" s="606">
        <v>107</v>
      </c>
      <c r="B1254" s="824" t="s">
        <v>2286</v>
      </c>
      <c r="C1254" s="808" t="s">
        <v>701</v>
      </c>
      <c r="D1254" s="831">
        <v>1</v>
      </c>
      <c r="E1254" s="809">
        <v>2012</v>
      </c>
      <c r="F1254" s="1083">
        <v>468.36</v>
      </c>
      <c r="G1254" s="784">
        <f t="shared" si="41"/>
        <v>468.36</v>
      </c>
      <c r="H1254" s="1075">
        <v>100</v>
      </c>
      <c r="I1254" s="784">
        <f t="shared" si="42"/>
        <v>0</v>
      </c>
      <c r="J1254" s="804"/>
      <c r="K1254" s="805"/>
      <c r="L1254" s="805"/>
      <c r="M1254" s="804"/>
      <c r="N1254" s="805"/>
      <c r="O1254" s="805"/>
      <c r="P1254" s="1839"/>
    </row>
    <row r="1255" spans="1:16" s="806" customFormat="1" ht="13.5" customHeight="1" x14ac:dyDescent="0.25">
      <c r="A1255" s="606">
        <v>108</v>
      </c>
      <c r="B1255" s="824" t="s">
        <v>2287</v>
      </c>
      <c r="C1255" s="808" t="s">
        <v>701</v>
      </c>
      <c r="D1255" s="831">
        <v>1</v>
      </c>
      <c r="E1255" s="809">
        <v>2012</v>
      </c>
      <c r="F1255" s="1083">
        <v>80.52</v>
      </c>
      <c r="G1255" s="784">
        <f t="shared" si="41"/>
        <v>80.52</v>
      </c>
      <c r="H1255" s="1075">
        <v>100</v>
      </c>
      <c r="I1255" s="784">
        <f t="shared" si="42"/>
        <v>0</v>
      </c>
      <c r="J1255" s="804"/>
      <c r="K1255" s="805"/>
      <c r="L1255" s="805"/>
      <c r="M1255" s="804"/>
      <c r="N1255" s="805"/>
      <c r="O1255" s="805"/>
      <c r="P1255" s="1839"/>
    </row>
    <row r="1256" spans="1:16" s="806" customFormat="1" ht="13.5" customHeight="1" x14ac:dyDescent="0.25">
      <c r="A1256" s="606">
        <v>109</v>
      </c>
      <c r="B1256" s="824" t="s">
        <v>2288</v>
      </c>
      <c r="C1256" s="808" t="s">
        <v>701</v>
      </c>
      <c r="D1256" s="831">
        <v>1</v>
      </c>
      <c r="E1256" s="809">
        <v>2012</v>
      </c>
      <c r="F1256" s="1083">
        <v>37.08</v>
      </c>
      <c r="G1256" s="784">
        <f t="shared" si="41"/>
        <v>37.08</v>
      </c>
      <c r="H1256" s="1075">
        <v>100</v>
      </c>
      <c r="I1256" s="784">
        <f t="shared" si="42"/>
        <v>0</v>
      </c>
      <c r="J1256" s="804"/>
      <c r="K1256" s="805"/>
      <c r="L1256" s="805"/>
      <c r="M1256" s="804"/>
      <c r="N1256" s="805"/>
      <c r="O1256" s="805"/>
      <c r="P1256" s="1839"/>
    </row>
    <row r="1257" spans="1:16" s="806" customFormat="1" ht="13.5" customHeight="1" x14ac:dyDescent="0.25">
      <c r="A1257" s="606">
        <v>110</v>
      </c>
      <c r="B1257" s="824" t="s">
        <v>781</v>
      </c>
      <c r="C1257" s="808" t="s">
        <v>701</v>
      </c>
      <c r="D1257" s="831">
        <v>1</v>
      </c>
      <c r="E1257" s="809">
        <v>2012</v>
      </c>
      <c r="F1257" s="1083">
        <v>488.76</v>
      </c>
      <c r="G1257" s="784">
        <f t="shared" si="41"/>
        <v>488.76</v>
      </c>
      <c r="H1257" s="1075">
        <v>100</v>
      </c>
      <c r="I1257" s="784">
        <f t="shared" si="42"/>
        <v>0</v>
      </c>
      <c r="J1257" s="804"/>
      <c r="K1257" s="805"/>
      <c r="L1257" s="805"/>
      <c r="M1257" s="804"/>
      <c r="N1257" s="805"/>
      <c r="O1257" s="805"/>
      <c r="P1257" s="1839"/>
    </row>
    <row r="1258" spans="1:16" s="806" customFormat="1" ht="13.5" customHeight="1" x14ac:dyDescent="0.25">
      <c r="A1258" s="606">
        <v>111</v>
      </c>
      <c r="B1258" s="824" t="s">
        <v>2289</v>
      </c>
      <c r="C1258" s="808" t="s">
        <v>701</v>
      </c>
      <c r="D1258" s="817">
        <v>2</v>
      </c>
      <c r="E1258" s="809">
        <v>2010</v>
      </c>
      <c r="F1258" s="1083">
        <v>132</v>
      </c>
      <c r="G1258" s="784">
        <f t="shared" si="41"/>
        <v>132</v>
      </c>
      <c r="H1258" s="1075">
        <v>100</v>
      </c>
      <c r="I1258" s="784">
        <f t="shared" si="42"/>
        <v>0</v>
      </c>
      <c r="J1258" s="804"/>
      <c r="K1258" s="805"/>
      <c r="L1258" s="805"/>
      <c r="M1258" s="804"/>
      <c r="N1258" s="805"/>
      <c r="O1258" s="805"/>
      <c r="P1258" s="1839"/>
    </row>
    <row r="1259" spans="1:16" s="806" customFormat="1" ht="13.5" customHeight="1" x14ac:dyDescent="0.25">
      <c r="A1259" s="606">
        <v>112</v>
      </c>
      <c r="B1259" s="824" t="s">
        <v>2290</v>
      </c>
      <c r="C1259" s="808" t="s">
        <v>701</v>
      </c>
      <c r="D1259" s="817">
        <v>2</v>
      </c>
      <c r="E1259" s="809">
        <v>2012</v>
      </c>
      <c r="F1259" s="1083">
        <v>312</v>
      </c>
      <c r="G1259" s="784">
        <f t="shared" si="41"/>
        <v>312</v>
      </c>
      <c r="H1259" s="1075">
        <v>100</v>
      </c>
      <c r="I1259" s="784">
        <f t="shared" si="42"/>
        <v>0</v>
      </c>
      <c r="J1259" s="804"/>
      <c r="K1259" s="805"/>
      <c r="L1259" s="805"/>
      <c r="M1259" s="804"/>
      <c r="N1259" s="805"/>
      <c r="O1259" s="805"/>
      <c r="P1259" s="1839"/>
    </row>
    <row r="1260" spans="1:16" s="806" customFormat="1" ht="13.5" customHeight="1" x14ac:dyDescent="0.25">
      <c r="A1260" s="606">
        <v>113</v>
      </c>
      <c r="B1260" s="824" t="s">
        <v>2291</v>
      </c>
      <c r="C1260" s="808" t="s">
        <v>701</v>
      </c>
      <c r="D1260" s="817">
        <v>25</v>
      </c>
      <c r="E1260" s="809">
        <v>2008</v>
      </c>
      <c r="F1260" s="1083">
        <v>931.25</v>
      </c>
      <c r="G1260" s="784">
        <f t="shared" si="41"/>
        <v>931.25</v>
      </c>
      <c r="H1260" s="1075">
        <v>100</v>
      </c>
      <c r="I1260" s="784">
        <f t="shared" si="42"/>
        <v>0</v>
      </c>
      <c r="J1260" s="804"/>
      <c r="K1260" s="805"/>
      <c r="L1260" s="805"/>
      <c r="M1260" s="804"/>
      <c r="N1260" s="805"/>
      <c r="O1260" s="805"/>
      <c r="P1260" s="1839"/>
    </row>
    <row r="1261" spans="1:16" s="806" customFormat="1" ht="13.5" customHeight="1" x14ac:dyDescent="0.25">
      <c r="A1261" s="606">
        <v>114</v>
      </c>
      <c r="B1261" s="824" t="s">
        <v>2292</v>
      </c>
      <c r="C1261" s="808" t="s">
        <v>701</v>
      </c>
      <c r="D1261" s="817">
        <v>2</v>
      </c>
      <c r="E1261" s="809">
        <v>2013</v>
      </c>
      <c r="F1261" s="1083">
        <v>154.35</v>
      </c>
      <c r="G1261" s="784">
        <f t="shared" si="41"/>
        <v>154.35</v>
      </c>
      <c r="H1261" s="1075">
        <v>100</v>
      </c>
      <c r="I1261" s="784">
        <f t="shared" si="42"/>
        <v>0</v>
      </c>
      <c r="J1261" s="804"/>
      <c r="K1261" s="805"/>
      <c r="L1261" s="805"/>
      <c r="M1261" s="804"/>
      <c r="N1261" s="805"/>
      <c r="O1261" s="805"/>
      <c r="P1261" s="1839"/>
    </row>
    <row r="1262" spans="1:16" s="806" customFormat="1" ht="13.5" customHeight="1" x14ac:dyDescent="0.25">
      <c r="A1262" s="606">
        <v>115</v>
      </c>
      <c r="B1262" s="824" t="s">
        <v>2293</v>
      </c>
      <c r="C1262" s="808" t="s">
        <v>701</v>
      </c>
      <c r="D1262" s="817">
        <v>2</v>
      </c>
      <c r="E1262" s="809">
        <v>2013</v>
      </c>
      <c r="F1262" s="1083">
        <v>1024.03</v>
      </c>
      <c r="G1262" s="784">
        <f t="shared" si="41"/>
        <v>1024.03</v>
      </c>
      <c r="H1262" s="1075">
        <v>100</v>
      </c>
      <c r="I1262" s="784">
        <f t="shared" si="42"/>
        <v>0</v>
      </c>
      <c r="J1262" s="804"/>
      <c r="K1262" s="805"/>
      <c r="L1262" s="805"/>
      <c r="M1262" s="804"/>
      <c r="N1262" s="805"/>
      <c r="O1262" s="805"/>
      <c r="P1262" s="1839"/>
    </row>
    <row r="1263" spans="1:16" s="806" customFormat="1" ht="13.5" x14ac:dyDescent="0.25">
      <c r="A1263" s="606">
        <v>116</v>
      </c>
      <c r="B1263" s="824" t="s">
        <v>1787</v>
      </c>
      <c r="C1263" s="808" t="s">
        <v>701</v>
      </c>
      <c r="D1263" s="817">
        <v>2</v>
      </c>
      <c r="E1263" s="809">
        <v>2008</v>
      </c>
      <c r="F1263" s="1083">
        <v>74.5</v>
      </c>
      <c r="G1263" s="784">
        <f t="shared" si="41"/>
        <v>74.5</v>
      </c>
      <c r="H1263" s="1075">
        <v>100</v>
      </c>
      <c r="I1263" s="784">
        <f t="shared" si="42"/>
        <v>0</v>
      </c>
      <c r="J1263" s="804"/>
      <c r="K1263" s="805"/>
      <c r="L1263" s="805"/>
      <c r="M1263" s="804"/>
      <c r="N1263" s="805"/>
      <c r="O1263" s="805"/>
      <c r="P1263" s="1839"/>
    </row>
    <row r="1264" spans="1:16" s="806" customFormat="1" ht="24.75" customHeight="1" x14ac:dyDescent="0.25">
      <c r="A1264" s="606">
        <v>117</v>
      </c>
      <c r="B1264" s="824" t="s">
        <v>2294</v>
      </c>
      <c r="C1264" s="833" t="s">
        <v>701</v>
      </c>
      <c r="D1264" s="817">
        <v>2</v>
      </c>
      <c r="E1264" s="809">
        <v>2008</v>
      </c>
      <c r="F1264" s="1083">
        <v>74.5</v>
      </c>
      <c r="G1264" s="784">
        <f t="shared" si="41"/>
        <v>74.5</v>
      </c>
      <c r="H1264" s="1075">
        <v>100</v>
      </c>
      <c r="I1264" s="784">
        <f t="shared" si="42"/>
        <v>0</v>
      </c>
      <c r="J1264" s="804"/>
      <c r="K1264" s="805"/>
      <c r="L1264" s="805"/>
      <c r="M1264" s="804"/>
      <c r="N1264" s="805"/>
      <c r="O1264" s="805"/>
      <c r="P1264" s="1839"/>
    </row>
    <row r="1265" spans="1:18" s="806" customFormat="1" ht="13.5" customHeight="1" x14ac:dyDescent="0.25">
      <c r="A1265" s="606">
        <v>118</v>
      </c>
      <c r="B1265" s="824" t="s">
        <v>2292</v>
      </c>
      <c r="C1265" s="834" t="s">
        <v>701</v>
      </c>
      <c r="D1265" s="817">
        <v>1</v>
      </c>
      <c r="E1265" s="809">
        <v>2013</v>
      </c>
      <c r="F1265" s="1083">
        <v>77.17</v>
      </c>
      <c r="G1265" s="784">
        <f t="shared" si="41"/>
        <v>77.17</v>
      </c>
      <c r="H1265" s="1075">
        <v>100</v>
      </c>
      <c r="I1265" s="784">
        <f t="shared" si="42"/>
        <v>0</v>
      </c>
      <c r="J1265" s="804"/>
      <c r="K1265" s="805"/>
      <c r="L1265" s="805"/>
      <c r="M1265" s="804"/>
      <c r="N1265" s="805"/>
      <c r="O1265" s="805"/>
      <c r="P1265" s="1839"/>
    </row>
    <row r="1266" spans="1:18" s="806" customFormat="1" ht="13.5" customHeight="1" x14ac:dyDescent="0.25">
      <c r="A1266" s="606">
        <v>119</v>
      </c>
      <c r="B1266" s="824" t="s">
        <v>2293</v>
      </c>
      <c r="C1266" s="808" t="s">
        <v>701</v>
      </c>
      <c r="D1266" s="817">
        <v>1</v>
      </c>
      <c r="E1266" s="809">
        <v>2013</v>
      </c>
      <c r="F1266" s="1083">
        <v>512.01</v>
      </c>
      <c r="G1266" s="784">
        <f t="shared" si="41"/>
        <v>512.01</v>
      </c>
      <c r="H1266" s="1075">
        <v>100</v>
      </c>
      <c r="I1266" s="784">
        <f t="shared" si="42"/>
        <v>0</v>
      </c>
      <c r="J1266" s="804"/>
      <c r="K1266" s="805"/>
      <c r="L1266" s="805"/>
      <c r="M1266" s="804"/>
      <c r="N1266" s="805"/>
      <c r="O1266" s="805"/>
      <c r="P1266" s="1839"/>
    </row>
    <row r="1267" spans="1:18" s="806" customFormat="1" ht="13.5" customHeight="1" x14ac:dyDescent="0.25">
      <c r="A1267" s="606">
        <v>120</v>
      </c>
      <c r="B1267" s="835" t="s">
        <v>2295</v>
      </c>
      <c r="C1267" s="808" t="s">
        <v>701</v>
      </c>
      <c r="D1267" s="820">
        <v>1</v>
      </c>
      <c r="E1267" s="809">
        <v>2013</v>
      </c>
      <c r="F1267" s="1083">
        <v>59.9</v>
      </c>
      <c r="G1267" s="784">
        <f t="shared" si="41"/>
        <v>59.9</v>
      </c>
      <c r="H1267" s="1075">
        <v>100</v>
      </c>
      <c r="I1267" s="784">
        <f t="shared" si="42"/>
        <v>0</v>
      </c>
      <c r="J1267" s="804"/>
      <c r="K1267" s="805"/>
      <c r="L1267" s="805"/>
      <c r="M1267" s="804"/>
      <c r="N1267" s="805"/>
      <c r="O1267" s="805"/>
      <c r="P1267" s="1839"/>
    </row>
    <row r="1268" spans="1:18" s="806" customFormat="1" ht="13.5" customHeight="1" x14ac:dyDescent="0.25">
      <c r="A1268" s="606">
        <v>121</v>
      </c>
      <c r="B1268" s="835" t="s">
        <v>1787</v>
      </c>
      <c r="C1268" s="808" t="s">
        <v>701</v>
      </c>
      <c r="D1268" s="820">
        <v>4</v>
      </c>
      <c r="E1268" s="809">
        <v>2008</v>
      </c>
      <c r="F1268" s="1083">
        <v>149</v>
      </c>
      <c r="G1268" s="784">
        <f t="shared" si="41"/>
        <v>149</v>
      </c>
      <c r="H1268" s="1075">
        <v>100</v>
      </c>
      <c r="I1268" s="784">
        <f t="shared" si="42"/>
        <v>0</v>
      </c>
      <c r="J1268" s="804"/>
      <c r="K1268" s="805"/>
      <c r="L1268" s="805"/>
      <c r="M1268" s="804"/>
      <c r="N1268" s="805"/>
      <c r="O1268" s="805"/>
      <c r="P1268" s="1839"/>
    </row>
    <row r="1269" spans="1:18" s="806" customFormat="1" ht="27" customHeight="1" x14ac:dyDescent="0.25">
      <c r="A1269" s="606">
        <v>122</v>
      </c>
      <c r="B1269" s="835" t="s">
        <v>2296</v>
      </c>
      <c r="C1269" s="808" t="s">
        <v>701</v>
      </c>
      <c r="D1269" s="821">
        <v>1</v>
      </c>
      <c r="E1269" s="809">
        <v>2012</v>
      </c>
      <c r="F1269" s="1083">
        <v>468.36</v>
      </c>
      <c r="G1269" s="784">
        <f t="shared" si="41"/>
        <v>468.36</v>
      </c>
      <c r="H1269" s="1075">
        <v>100</v>
      </c>
      <c r="I1269" s="784">
        <f t="shared" si="42"/>
        <v>0</v>
      </c>
      <c r="J1269" s="804"/>
      <c r="K1269" s="805"/>
      <c r="L1269" s="805"/>
      <c r="M1269" s="804"/>
      <c r="N1269" s="805"/>
      <c r="O1269" s="805"/>
      <c r="P1269" s="1839"/>
    </row>
    <row r="1270" spans="1:18" s="806" customFormat="1" ht="27" x14ac:dyDescent="0.25">
      <c r="A1270" s="606">
        <v>123</v>
      </c>
      <c r="B1270" s="835" t="s">
        <v>2297</v>
      </c>
      <c r="C1270" s="808" t="s">
        <v>701</v>
      </c>
      <c r="D1270" s="820">
        <v>1</v>
      </c>
      <c r="E1270" s="809">
        <v>2012</v>
      </c>
      <c r="F1270" s="1083">
        <v>1302.6600000000001</v>
      </c>
      <c r="G1270" s="784">
        <f t="shared" si="41"/>
        <v>1302.6600000000001</v>
      </c>
      <c r="H1270" s="1075">
        <v>100</v>
      </c>
      <c r="I1270" s="784">
        <f t="shared" si="42"/>
        <v>0</v>
      </c>
      <c r="J1270" s="804"/>
      <c r="K1270" s="805"/>
      <c r="L1270" s="805"/>
      <c r="M1270" s="804"/>
      <c r="N1270" s="805"/>
      <c r="O1270" s="805"/>
      <c r="P1270" s="1839"/>
    </row>
    <row r="1271" spans="1:18" s="806" customFormat="1" ht="27" x14ac:dyDescent="0.25">
      <c r="A1271" s="606">
        <v>124</v>
      </c>
      <c r="B1271" s="835" t="s">
        <v>2298</v>
      </c>
      <c r="C1271" s="808" t="s">
        <v>701</v>
      </c>
      <c r="D1271" s="820">
        <v>1</v>
      </c>
      <c r="E1271" s="809">
        <v>2012</v>
      </c>
      <c r="F1271" s="1083">
        <v>95.09</v>
      </c>
      <c r="G1271" s="784">
        <f t="shared" si="41"/>
        <v>95.09</v>
      </c>
      <c r="H1271" s="1075">
        <v>100</v>
      </c>
      <c r="I1271" s="784">
        <f t="shared" si="42"/>
        <v>0</v>
      </c>
      <c r="J1271" s="804"/>
      <c r="K1271" s="805"/>
      <c r="L1271" s="805"/>
      <c r="M1271" s="804"/>
      <c r="N1271" s="805"/>
      <c r="O1271" s="805"/>
      <c r="P1271" s="1839"/>
    </row>
    <row r="1272" spans="1:18" s="806" customFormat="1" ht="13.5" customHeight="1" x14ac:dyDescent="0.25">
      <c r="A1272" s="606">
        <v>125</v>
      </c>
      <c r="B1272" s="835" t="s">
        <v>2299</v>
      </c>
      <c r="C1272" s="808" t="s">
        <v>701</v>
      </c>
      <c r="D1272" s="817">
        <v>1</v>
      </c>
      <c r="E1272" s="809">
        <v>2014</v>
      </c>
      <c r="F1272" s="1083">
        <v>27</v>
      </c>
      <c r="G1272" s="784">
        <f t="shared" si="41"/>
        <v>27</v>
      </c>
      <c r="H1272" s="1075">
        <v>100</v>
      </c>
      <c r="I1272" s="784">
        <f t="shared" si="42"/>
        <v>0</v>
      </c>
      <c r="J1272" s="804"/>
      <c r="K1272" s="805"/>
      <c r="L1272" s="805"/>
      <c r="M1272" s="804"/>
      <c r="N1272" s="805"/>
      <c r="O1272" s="805"/>
      <c r="P1272" s="1839"/>
    </row>
    <row r="1273" spans="1:18" s="806" customFormat="1" ht="13.5" customHeight="1" x14ac:dyDescent="0.25">
      <c r="A1273" s="606">
        <v>126</v>
      </c>
      <c r="B1273" s="807" t="s">
        <v>2300</v>
      </c>
      <c r="C1273" s="808" t="s">
        <v>701</v>
      </c>
      <c r="D1273" s="809">
        <v>1</v>
      </c>
      <c r="E1273" s="827">
        <v>2015</v>
      </c>
      <c r="F1273" s="1083">
        <v>2221.6799999999998</v>
      </c>
      <c r="G1273" s="784">
        <f t="shared" si="41"/>
        <v>2221.6799999999998</v>
      </c>
      <c r="H1273" s="1075">
        <v>100</v>
      </c>
      <c r="I1273" s="784">
        <f t="shared" si="42"/>
        <v>0</v>
      </c>
      <c r="J1273" s="804"/>
      <c r="K1273" s="805"/>
      <c r="L1273" s="805"/>
      <c r="M1273" s="804"/>
      <c r="N1273" s="805"/>
      <c r="O1273" s="805"/>
      <c r="P1273" s="1839"/>
    </row>
    <row r="1274" spans="1:18" s="806" customFormat="1" ht="27" x14ac:dyDescent="0.25">
      <c r="A1274" s="606">
        <v>127</v>
      </c>
      <c r="B1274" s="807" t="s">
        <v>2301</v>
      </c>
      <c r="C1274" s="808" t="s">
        <v>701</v>
      </c>
      <c r="D1274" s="809">
        <v>1</v>
      </c>
      <c r="E1274" s="827">
        <v>2014</v>
      </c>
      <c r="F1274" s="1083">
        <v>283</v>
      </c>
      <c r="G1274" s="784">
        <f t="shared" si="41"/>
        <v>283</v>
      </c>
      <c r="H1274" s="1075">
        <v>100</v>
      </c>
      <c r="I1274" s="784">
        <f t="shared" si="42"/>
        <v>0</v>
      </c>
      <c r="J1274" s="804"/>
      <c r="K1274" s="805"/>
      <c r="L1274" s="805"/>
      <c r="M1274" s="804"/>
      <c r="N1274" s="805"/>
      <c r="O1274" s="805"/>
      <c r="P1274" s="1839"/>
    </row>
    <row r="1275" spans="1:18" s="806" customFormat="1" ht="20.100000000000001" customHeight="1" x14ac:dyDescent="0.25">
      <c r="A1275" s="606">
        <v>128</v>
      </c>
      <c r="B1275" s="835" t="s">
        <v>2302</v>
      </c>
      <c r="C1275" s="808" t="s">
        <v>701</v>
      </c>
      <c r="D1275" s="809">
        <v>10</v>
      </c>
      <c r="E1275" s="827">
        <v>2015</v>
      </c>
      <c r="F1275" s="1083">
        <v>4590</v>
      </c>
      <c r="G1275" s="784">
        <f t="shared" si="41"/>
        <v>4590</v>
      </c>
      <c r="H1275" s="1075">
        <v>100</v>
      </c>
      <c r="I1275" s="784">
        <f t="shared" si="42"/>
        <v>0</v>
      </c>
      <c r="J1275" s="804"/>
      <c r="K1275" s="805"/>
      <c r="L1275" s="805"/>
      <c r="M1275" s="836"/>
      <c r="N1275" s="837"/>
      <c r="O1275" s="838"/>
      <c r="P1275" s="1839"/>
    </row>
    <row r="1276" spans="1:18" s="806" customFormat="1" ht="20.100000000000001" customHeight="1" x14ac:dyDescent="0.25">
      <c r="A1276" s="606">
        <v>129</v>
      </c>
      <c r="B1276" s="835" t="s">
        <v>2303</v>
      </c>
      <c r="C1276" s="808" t="s">
        <v>701</v>
      </c>
      <c r="D1276" s="809">
        <v>10</v>
      </c>
      <c r="E1276" s="827">
        <v>2015</v>
      </c>
      <c r="F1276" s="1083">
        <v>590</v>
      </c>
      <c r="G1276" s="784">
        <f t="shared" si="41"/>
        <v>590</v>
      </c>
      <c r="H1276" s="1075">
        <v>100</v>
      </c>
      <c r="I1276" s="784">
        <f t="shared" si="42"/>
        <v>0</v>
      </c>
      <c r="J1276" s="804"/>
      <c r="K1276" s="805"/>
      <c r="L1276" s="805"/>
      <c r="M1276" s="836"/>
      <c r="N1276" s="837"/>
      <c r="O1276" s="838"/>
      <c r="P1276" s="1839"/>
    </row>
    <row r="1277" spans="1:18" s="806" customFormat="1" ht="20.100000000000001" customHeight="1" x14ac:dyDescent="0.25">
      <c r="A1277" s="606">
        <v>130</v>
      </c>
      <c r="B1277" s="835" t="s">
        <v>2304</v>
      </c>
      <c r="C1277" s="808" t="s">
        <v>701</v>
      </c>
      <c r="D1277" s="809">
        <v>1</v>
      </c>
      <c r="E1277" s="827">
        <v>2007</v>
      </c>
      <c r="F1277" s="1083">
        <v>132.22</v>
      </c>
      <c r="G1277" s="784">
        <f t="shared" si="41"/>
        <v>132.22</v>
      </c>
      <c r="H1277" s="1451">
        <v>100</v>
      </c>
      <c r="I1277" s="784">
        <f t="shared" si="42"/>
        <v>0</v>
      </c>
      <c r="J1277" s="804"/>
      <c r="K1277" s="805"/>
      <c r="L1277" s="805"/>
      <c r="M1277" s="836"/>
      <c r="N1277" s="837"/>
      <c r="O1277" s="838"/>
      <c r="P1277" s="1839"/>
      <c r="R1277" s="806">
        <f>+G1277/F1277*100</f>
        <v>100</v>
      </c>
    </row>
    <row r="1278" spans="1:18" s="806" customFormat="1" ht="20.100000000000001" customHeight="1" x14ac:dyDescent="0.25">
      <c r="A1278" s="606">
        <v>131</v>
      </c>
      <c r="B1278" s="835" t="s">
        <v>2305</v>
      </c>
      <c r="C1278" s="808" t="s">
        <v>701</v>
      </c>
      <c r="D1278" s="809">
        <v>1</v>
      </c>
      <c r="E1278" s="827">
        <v>2007</v>
      </c>
      <c r="F1278" s="1083">
        <v>542</v>
      </c>
      <c r="G1278" s="784">
        <f t="shared" si="41"/>
        <v>542</v>
      </c>
      <c r="H1278" s="1451">
        <v>100</v>
      </c>
      <c r="I1278" s="784">
        <f t="shared" si="42"/>
        <v>0</v>
      </c>
      <c r="J1278" s="804"/>
      <c r="K1278" s="805"/>
      <c r="L1278" s="805"/>
      <c r="M1278" s="836"/>
      <c r="N1278" s="837"/>
      <c r="O1278" s="838"/>
      <c r="P1278" s="1839"/>
    </row>
    <row r="1279" spans="1:18" s="806" customFormat="1" ht="20.100000000000001" customHeight="1" x14ac:dyDescent="0.25">
      <c r="A1279" s="606">
        <v>132</v>
      </c>
      <c r="B1279" s="835" t="s">
        <v>2300</v>
      </c>
      <c r="C1279" s="808" t="s">
        <v>701</v>
      </c>
      <c r="D1279" s="809">
        <v>3</v>
      </c>
      <c r="E1279" s="827">
        <v>2015</v>
      </c>
      <c r="F1279" s="1083">
        <v>7050</v>
      </c>
      <c r="G1279" s="784">
        <f t="shared" si="41"/>
        <v>7050</v>
      </c>
      <c r="H1279" s="1451">
        <v>100</v>
      </c>
      <c r="I1279" s="784">
        <f t="shared" si="42"/>
        <v>0</v>
      </c>
      <c r="J1279" s="804"/>
      <c r="K1279" s="805"/>
      <c r="L1279" s="805"/>
      <c r="M1279" s="836"/>
      <c r="N1279" s="837"/>
      <c r="O1279" s="838"/>
      <c r="P1279" s="1839"/>
    </row>
    <row r="1280" spans="1:18" s="806" customFormat="1" ht="20.100000000000001" customHeight="1" x14ac:dyDescent="0.25">
      <c r="A1280" s="606">
        <v>133</v>
      </c>
      <c r="B1280" s="835" t="s">
        <v>779</v>
      </c>
      <c r="C1280" s="808" t="s">
        <v>701</v>
      </c>
      <c r="D1280" s="809">
        <v>1</v>
      </c>
      <c r="E1280" s="827">
        <v>2011</v>
      </c>
      <c r="F1280" s="1083">
        <v>60</v>
      </c>
      <c r="G1280" s="784">
        <f t="shared" si="41"/>
        <v>60</v>
      </c>
      <c r="H1280" s="1451">
        <v>100</v>
      </c>
      <c r="I1280" s="784">
        <f t="shared" si="42"/>
        <v>0</v>
      </c>
      <c r="J1280" s="804"/>
      <c r="K1280" s="805"/>
      <c r="L1280" s="805"/>
      <c r="M1280" s="836"/>
      <c r="N1280" s="837"/>
      <c r="O1280" s="838"/>
      <c r="P1280" s="1839"/>
    </row>
    <row r="1281" spans="1:16" s="806" customFormat="1" ht="13.5" x14ac:dyDescent="0.25">
      <c r="A1281" s="606">
        <v>134</v>
      </c>
      <c r="B1281" s="835" t="s">
        <v>2306</v>
      </c>
      <c r="C1281" s="839" t="s">
        <v>701</v>
      </c>
      <c r="D1281" s="809">
        <v>3</v>
      </c>
      <c r="E1281" s="827">
        <v>2015</v>
      </c>
      <c r="F1281" s="1083">
        <v>494.82</v>
      </c>
      <c r="G1281" s="784">
        <f t="shared" si="41"/>
        <v>494.82</v>
      </c>
      <c r="H1281" s="1451">
        <v>100</v>
      </c>
      <c r="I1281" s="784">
        <f t="shared" si="42"/>
        <v>0</v>
      </c>
      <c r="J1281" s="840">
        <v>0</v>
      </c>
      <c r="K1281" s="805"/>
      <c r="L1281" s="805"/>
      <c r="M1281" s="804"/>
      <c r="N1281" s="805"/>
      <c r="O1281" s="805"/>
      <c r="P1281" s="1839"/>
    </row>
    <row r="1282" spans="1:16" s="806" customFormat="1" ht="13.5" x14ac:dyDescent="0.25">
      <c r="A1282" s="606">
        <v>135</v>
      </c>
      <c r="B1282" s="835" t="s">
        <v>2307</v>
      </c>
      <c r="C1282" s="839" t="s">
        <v>701</v>
      </c>
      <c r="D1282" s="809">
        <v>2</v>
      </c>
      <c r="E1282" s="827">
        <v>2016</v>
      </c>
      <c r="F1282" s="1083">
        <v>4678</v>
      </c>
      <c r="G1282" s="784">
        <f t="shared" si="41"/>
        <v>4678</v>
      </c>
      <c r="H1282" s="1451">
        <v>100</v>
      </c>
      <c r="I1282" s="784">
        <f t="shared" si="42"/>
        <v>0</v>
      </c>
      <c r="J1282" s="840"/>
      <c r="K1282" s="805"/>
      <c r="L1282" s="805"/>
      <c r="M1282" s="804"/>
      <c r="N1282" s="805"/>
      <c r="O1282" s="805"/>
      <c r="P1282" s="1839"/>
    </row>
    <row r="1283" spans="1:16" s="806" customFormat="1" ht="13.5" x14ac:dyDescent="0.25">
      <c r="A1283" s="606">
        <v>136</v>
      </c>
      <c r="B1283" s="835" t="s">
        <v>695</v>
      </c>
      <c r="C1283" s="839" t="s">
        <v>701</v>
      </c>
      <c r="D1283" s="809">
        <v>1</v>
      </c>
      <c r="E1283" s="827">
        <v>2016</v>
      </c>
      <c r="F1283" s="1083">
        <v>28.5</v>
      </c>
      <c r="G1283" s="784">
        <f t="shared" si="41"/>
        <v>28.5</v>
      </c>
      <c r="H1283" s="1451">
        <v>100</v>
      </c>
      <c r="I1283" s="784">
        <f t="shared" si="42"/>
        <v>0</v>
      </c>
      <c r="J1283" s="840"/>
      <c r="K1283" s="805"/>
      <c r="L1283" s="805"/>
      <c r="M1283" s="804"/>
      <c r="N1283" s="805"/>
      <c r="O1283" s="805"/>
      <c r="P1283" s="1839"/>
    </row>
    <row r="1284" spans="1:16" s="806" customFormat="1" ht="24.75" customHeight="1" x14ac:dyDescent="0.25">
      <c r="A1284" s="606">
        <v>137</v>
      </c>
      <c r="B1284" s="841" t="s">
        <v>2307</v>
      </c>
      <c r="C1284" s="839" t="s">
        <v>701</v>
      </c>
      <c r="D1284" s="842">
        <v>2</v>
      </c>
      <c r="E1284" s="842">
        <v>2016</v>
      </c>
      <c r="F1284" s="1085">
        <v>4794</v>
      </c>
      <c r="G1284" s="784">
        <f t="shared" si="41"/>
        <v>4794</v>
      </c>
      <c r="H1284" s="1451">
        <v>100</v>
      </c>
      <c r="I1284" s="784">
        <f t="shared" si="42"/>
        <v>0</v>
      </c>
      <c r="J1284" s="840"/>
      <c r="K1284" s="805"/>
      <c r="L1284" s="805"/>
      <c r="M1284" s="804"/>
      <c r="N1284" s="805"/>
      <c r="O1284" s="805"/>
      <c r="P1284" s="1839"/>
    </row>
    <row r="1285" spans="1:16" s="806" customFormat="1" ht="27" x14ac:dyDescent="0.25">
      <c r="A1285" s="606">
        <v>138</v>
      </c>
      <c r="B1285" s="841" t="s">
        <v>2308</v>
      </c>
      <c r="C1285" s="839" t="s">
        <v>701</v>
      </c>
      <c r="D1285" s="842">
        <v>2</v>
      </c>
      <c r="E1285" s="842">
        <v>2017</v>
      </c>
      <c r="F1285" s="1085">
        <v>1077.5999999999999</v>
      </c>
      <c r="G1285" s="784">
        <f t="shared" si="41"/>
        <v>969.84</v>
      </c>
      <c r="H1285" s="1451">
        <v>90.000000000000014</v>
      </c>
      <c r="I1285" s="784">
        <f t="shared" si="42"/>
        <v>107.75999999999988</v>
      </c>
      <c r="J1285" s="840"/>
      <c r="K1285" s="805"/>
      <c r="L1285" s="805"/>
      <c r="M1285" s="804"/>
      <c r="N1285" s="805"/>
      <c r="O1285" s="805"/>
      <c r="P1285" s="1839"/>
    </row>
    <row r="1286" spans="1:16" s="806" customFormat="1" ht="13.5" x14ac:dyDescent="0.25">
      <c r="A1286" s="606">
        <v>139</v>
      </c>
      <c r="B1286" s="841" t="s">
        <v>2309</v>
      </c>
      <c r="C1286" s="839" t="s">
        <v>701</v>
      </c>
      <c r="D1286" s="842">
        <v>1</v>
      </c>
      <c r="E1286" s="842">
        <v>1999</v>
      </c>
      <c r="F1286" s="1085">
        <v>244.22</v>
      </c>
      <c r="G1286" s="784">
        <f t="shared" si="41"/>
        <v>244.22</v>
      </c>
      <c r="H1286" s="1451">
        <v>100</v>
      </c>
      <c r="I1286" s="784">
        <f t="shared" si="42"/>
        <v>0</v>
      </c>
      <c r="J1286" s="840"/>
      <c r="K1286" s="805"/>
      <c r="L1286" s="805"/>
      <c r="M1286" s="804"/>
      <c r="N1286" s="805"/>
      <c r="O1286" s="805"/>
      <c r="P1286" s="1839"/>
    </row>
    <row r="1287" spans="1:16" s="806" customFormat="1" ht="13.5" x14ac:dyDescent="0.25">
      <c r="A1287" s="606">
        <v>140</v>
      </c>
      <c r="B1287" s="841" t="s">
        <v>2310</v>
      </c>
      <c r="C1287" s="839" t="s">
        <v>701</v>
      </c>
      <c r="D1287" s="842">
        <v>3</v>
      </c>
      <c r="E1287" s="842">
        <v>2001</v>
      </c>
      <c r="F1287" s="1085">
        <v>686.1</v>
      </c>
      <c r="G1287" s="784">
        <f t="shared" si="41"/>
        <v>686.1</v>
      </c>
      <c r="H1287" s="1451">
        <v>100</v>
      </c>
      <c r="I1287" s="784">
        <f t="shared" si="42"/>
        <v>0</v>
      </c>
      <c r="J1287" s="840"/>
      <c r="K1287" s="805"/>
      <c r="L1287" s="805"/>
      <c r="M1287" s="804"/>
      <c r="N1287" s="805"/>
      <c r="O1287" s="805"/>
      <c r="P1287" s="1839"/>
    </row>
    <row r="1288" spans="1:16" s="806" customFormat="1" ht="13.5" x14ac:dyDescent="0.25">
      <c r="A1288" s="606">
        <v>141</v>
      </c>
      <c r="B1288" s="841" t="s">
        <v>2311</v>
      </c>
      <c r="C1288" s="839" t="s">
        <v>701</v>
      </c>
      <c r="D1288" s="842">
        <v>12</v>
      </c>
      <c r="E1288" s="842">
        <v>2006</v>
      </c>
      <c r="F1288" s="1085">
        <v>6060.96</v>
      </c>
      <c r="G1288" s="784">
        <f t="shared" si="41"/>
        <v>6060.96</v>
      </c>
      <c r="H1288" s="1451">
        <v>100</v>
      </c>
      <c r="I1288" s="784">
        <f t="shared" si="42"/>
        <v>0</v>
      </c>
      <c r="J1288" s="840"/>
      <c r="K1288" s="805"/>
      <c r="L1288" s="805"/>
      <c r="M1288" s="804"/>
      <c r="N1288" s="805"/>
      <c r="O1288" s="805"/>
      <c r="P1288" s="1839"/>
    </row>
    <row r="1289" spans="1:16" s="806" customFormat="1" ht="13.5" x14ac:dyDescent="0.25">
      <c r="A1289" s="606">
        <v>142</v>
      </c>
      <c r="B1289" s="841" t="s">
        <v>796</v>
      </c>
      <c r="C1289" s="839" t="s">
        <v>701</v>
      </c>
      <c r="D1289" s="842">
        <v>14</v>
      </c>
      <c r="E1289" s="842">
        <v>2006</v>
      </c>
      <c r="F1289" s="1085">
        <v>1867.77</v>
      </c>
      <c r="G1289" s="784">
        <f t="shared" si="41"/>
        <v>1867.77</v>
      </c>
      <c r="H1289" s="1451">
        <v>100</v>
      </c>
      <c r="I1289" s="784">
        <f t="shared" si="42"/>
        <v>0</v>
      </c>
      <c r="J1289" s="840"/>
      <c r="K1289" s="805"/>
      <c r="L1289" s="805"/>
      <c r="M1289" s="804"/>
      <c r="N1289" s="805"/>
      <c r="O1289" s="805"/>
      <c r="P1289" s="1839"/>
    </row>
    <row r="1290" spans="1:16" s="806" customFormat="1" ht="25.5" customHeight="1" x14ac:dyDescent="0.25">
      <c r="A1290" s="606">
        <v>143</v>
      </c>
      <c r="B1290" s="841" t="s">
        <v>2312</v>
      </c>
      <c r="C1290" s="839" t="s">
        <v>701</v>
      </c>
      <c r="D1290" s="842">
        <v>8</v>
      </c>
      <c r="E1290" s="842">
        <v>2006</v>
      </c>
      <c r="F1290" s="1085">
        <v>687.47</v>
      </c>
      <c r="G1290" s="784">
        <f t="shared" si="41"/>
        <v>687.47</v>
      </c>
      <c r="H1290" s="1451">
        <v>100</v>
      </c>
      <c r="I1290" s="784">
        <f t="shared" si="42"/>
        <v>0</v>
      </c>
      <c r="J1290" s="840"/>
      <c r="K1290" s="805"/>
      <c r="L1290" s="805"/>
      <c r="M1290" s="804"/>
      <c r="N1290" s="805"/>
      <c r="O1290" s="805"/>
      <c r="P1290" s="1839"/>
    </row>
    <row r="1291" spans="1:16" s="806" customFormat="1" ht="13.5" x14ac:dyDescent="0.25">
      <c r="A1291" s="606">
        <v>144</v>
      </c>
      <c r="B1291" s="841" t="s">
        <v>2313</v>
      </c>
      <c r="C1291" s="839" t="s">
        <v>701</v>
      </c>
      <c r="D1291" s="842">
        <v>1</v>
      </c>
      <c r="E1291" s="842">
        <v>2006</v>
      </c>
      <c r="F1291" s="1085">
        <v>1658.34</v>
      </c>
      <c r="G1291" s="784">
        <f t="shared" si="41"/>
        <v>1658.34</v>
      </c>
      <c r="H1291" s="1451">
        <v>100</v>
      </c>
      <c r="I1291" s="784">
        <f t="shared" si="42"/>
        <v>0</v>
      </c>
      <c r="J1291" s="840"/>
      <c r="K1291" s="805"/>
      <c r="L1291" s="805"/>
      <c r="M1291" s="804"/>
      <c r="N1291" s="805"/>
      <c r="O1291" s="805"/>
      <c r="P1291" s="1839"/>
    </row>
    <row r="1292" spans="1:16" s="806" customFormat="1" ht="13.5" x14ac:dyDescent="0.25">
      <c r="A1292" s="606">
        <v>145</v>
      </c>
      <c r="B1292" s="841" t="s">
        <v>2314</v>
      </c>
      <c r="C1292" s="839" t="s">
        <v>701</v>
      </c>
      <c r="D1292" s="842">
        <v>1</v>
      </c>
      <c r="E1292" s="842">
        <v>2006</v>
      </c>
      <c r="F1292" s="1085">
        <v>1474.55</v>
      </c>
      <c r="G1292" s="784">
        <f t="shared" si="41"/>
        <v>1474.55</v>
      </c>
      <c r="H1292" s="1451">
        <v>100</v>
      </c>
      <c r="I1292" s="784">
        <f t="shared" si="42"/>
        <v>0</v>
      </c>
      <c r="J1292" s="840"/>
      <c r="K1292" s="805"/>
      <c r="L1292" s="805"/>
      <c r="M1292" s="804"/>
      <c r="N1292" s="805"/>
      <c r="O1292" s="805"/>
      <c r="P1292" s="1839"/>
    </row>
    <row r="1293" spans="1:16" s="806" customFormat="1" ht="13.5" x14ac:dyDescent="0.25">
      <c r="A1293" s="606">
        <v>146</v>
      </c>
      <c r="B1293" s="841" t="s">
        <v>2315</v>
      </c>
      <c r="C1293" s="839" t="s">
        <v>701</v>
      </c>
      <c r="D1293" s="842">
        <v>3</v>
      </c>
      <c r="E1293" s="842">
        <v>2006</v>
      </c>
      <c r="F1293" s="1085">
        <v>148.5</v>
      </c>
      <c r="G1293" s="784">
        <f t="shared" si="41"/>
        <v>148.5</v>
      </c>
      <c r="H1293" s="1451">
        <v>100</v>
      </c>
      <c r="I1293" s="784">
        <f t="shared" si="42"/>
        <v>0</v>
      </c>
      <c r="J1293" s="840"/>
      <c r="K1293" s="805"/>
      <c r="L1293" s="805"/>
      <c r="M1293" s="804"/>
      <c r="N1293" s="805"/>
      <c r="O1293" s="805"/>
      <c r="P1293" s="1839"/>
    </row>
    <row r="1294" spans="1:16" s="806" customFormat="1" ht="13.5" x14ac:dyDescent="0.25">
      <c r="A1294" s="606">
        <v>147</v>
      </c>
      <c r="B1294" s="841" t="s">
        <v>1713</v>
      </c>
      <c r="C1294" s="839" t="s">
        <v>701</v>
      </c>
      <c r="D1294" s="842">
        <v>3</v>
      </c>
      <c r="E1294" s="842">
        <v>2006</v>
      </c>
      <c r="F1294" s="1085">
        <v>128.25</v>
      </c>
      <c r="G1294" s="784">
        <f t="shared" si="41"/>
        <v>128.25</v>
      </c>
      <c r="H1294" s="1451">
        <v>100</v>
      </c>
      <c r="I1294" s="784">
        <f t="shared" si="42"/>
        <v>0</v>
      </c>
      <c r="J1294" s="840"/>
      <c r="K1294" s="805"/>
      <c r="L1294" s="805"/>
      <c r="M1294" s="804"/>
      <c r="N1294" s="805"/>
      <c r="O1294" s="805"/>
      <c r="P1294" s="1839"/>
    </row>
    <row r="1295" spans="1:16" s="806" customFormat="1" ht="13.5" x14ac:dyDescent="0.25">
      <c r="A1295" s="606">
        <v>148</v>
      </c>
      <c r="B1295" s="841" t="s">
        <v>2316</v>
      </c>
      <c r="C1295" s="839" t="s">
        <v>701</v>
      </c>
      <c r="D1295" s="842">
        <v>2</v>
      </c>
      <c r="E1295" s="842">
        <v>2005</v>
      </c>
      <c r="F1295" s="1085">
        <v>3010.06</v>
      </c>
      <c r="G1295" s="784">
        <f t="shared" si="41"/>
        <v>3010.06</v>
      </c>
      <c r="H1295" s="1451">
        <v>100</v>
      </c>
      <c r="I1295" s="784">
        <f t="shared" si="42"/>
        <v>0</v>
      </c>
      <c r="J1295" s="840"/>
      <c r="K1295" s="805"/>
      <c r="L1295" s="805"/>
      <c r="M1295" s="804"/>
      <c r="N1295" s="805"/>
      <c r="O1295" s="805"/>
      <c r="P1295" s="1839"/>
    </row>
    <row r="1296" spans="1:16" s="806" customFormat="1" ht="13.5" x14ac:dyDescent="0.25">
      <c r="A1296" s="606">
        <v>149</v>
      </c>
      <c r="B1296" s="843" t="s">
        <v>2317</v>
      </c>
      <c r="C1296" s="839" t="s">
        <v>701</v>
      </c>
      <c r="D1296" s="844">
        <v>2</v>
      </c>
      <c r="E1296" s="842">
        <v>2005</v>
      </c>
      <c r="F1296" s="1085">
        <v>211.42</v>
      </c>
      <c r="G1296" s="784">
        <f t="shared" si="41"/>
        <v>211.42</v>
      </c>
      <c r="H1296" s="1451">
        <v>100</v>
      </c>
      <c r="I1296" s="784">
        <f t="shared" si="42"/>
        <v>0</v>
      </c>
      <c r="J1296" s="840"/>
      <c r="K1296" s="805"/>
      <c r="L1296" s="805"/>
      <c r="M1296" s="804"/>
      <c r="N1296" s="805"/>
      <c r="O1296" s="805"/>
      <c r="P1296" s="1839"/>
    </row>
    <row r="1297" spans="1:16" s="806" customFormat="1" ht="13.5" x14ac:dyDescent="0.25">
      <c r="A1297" s="606">
        <v>150</v>
      </c>
      <c r="B1297" s="843" t="s">
        <v>2318</v>
      </c>
      <c r="C1297" s="839" t="s">
        <v>701</v>
      </c>
      <c r="D1297" s="844">
        <v>2</v>
      </c>
      <c r="E1297" s="842">
        <v>2005</v>
      </c>
      <c r="F1297" s="1085">
        <v>1770.25</v>
      </c>
      <c r="G1297" s="784">
        <f t="shared" si="41"/>
        <v>1770.25</v>
      </c>
      <c r="H1297" s="1451">
        <v>100</v>
      </c>
      <c r="I1297" s="784">
        <f t="shared" si="42"/>
        <v>0</v>
      </c>
      <c r="J1297" s="840"/>
      <c r="K1297" s="805"/>
      <c r="L1297" s="805"/>
      <c r="M1297" s="804"/>
      <c r="N1297" s="805"/>
      <c r="O1297" s="805"/>
      <c r="P1297" s="1839"/>
    </row>
    <row r="1298" spans="1:16" s="806" customFormat="1" ht="13.5" x14ac:dyDescent="0.25">
      <c r="A1298" s="606">
        <v>151</v>
      </c>
      <c r="B1298" s="843" t="s">
        <v>2319</v>
      </c>
      <c r="C1298" s="839" t="s">
        <v>701</v>
      </c>
      <c r="D1298" s="844">
        <v>2</v>
      </c>
      <c r="E1298" s="842">
        <v>2005</v>
      </c>
      <c r="F1298" s="1085">
        <v>2248.8200000000002</v>
      </c>
      <c r="G1298" s="784">
        <f t="shared" si="41"/>
        <v>2248.8200000000002</v>
      </c>
      <c r="H1298" s="1451">
        <v>100</v>
      </c>
      <c r="I1298" s="784">
        <f t="shared" si="42"/>
        <v>0</v>
      </c>
      <c r="J1298" s="840"/>
      <c r="K1298" s="805"/>
      <c r="L1298" s="805"/>
      <c r="M1298" s="804"/>
      <c r="N1298" s="805"/>
      <c r="O1298" s="805"/>
      <c r="P1298" s="1839"/>
    </row>
    <row r="1299" spans="1:16" s="806" customFormat="1" ht="13.5" x14ac:dyDescent="0.25">
      <c r="A1299" s="606">
        <v>152</v>
      </c>
      <c r="B1299" s="841" t="s">
        <v>2320</v>
      </c>
      <c r="C1299" s="839" t="s">
        <v>701</v>
      </c>
      <c r="D1299" s="842">
        <v>1</v>
      </c>
      <c r="E1299" s="844">
        <v>2006</v>
      </c>
      <c r="F1299" s="1085">
        <v>141.6</v>
      </c>
      <c r="G1299" s="784">
        <f t="shared" si="41"/>
        <v>141.6</v>
      </c>
      <c r="H1299" s="1451">
        <v>100</v>
      </c>
      <c r="I1299" s="784">
        <f t="shared" si="42"/>
        <v>0</v>
      </c>
      <c r="J1299" s="840"/>
      <c r="K1299" s="805"/>
      <c r="L1299" s="805"/>
      <c r="M1299" s="804"/>
      <c r="N1299" s="805"/>
      <c r="O1299" s="805"/>
      <c r="P1299" s="1839"/>
    </row>
    <row r="1300" spans="1:16" s="806" customFormat="1" ht="13.5" x14ac:dyDescent="0.25">
      <c r="A1300" s="606">
        <v>153</v>
      </c>
      <c r="B1300" s="841" t="s">
        <v>2321</v>
      </c>
      <c r="C1300" s="839" t="s">
        <v>701</v>
      </c>
      <c r="D1300" s="845">
        <v>1</v>
      </c>
      <c r="E1300" s="844">
        <v>2006</v>
      </c>
      <c r="F1300" s="1085">
        <v>73</v>
      </c>
      <c r="G1300" s="784">
        <f t="shared" si="41"/>
        <v>73</v>
      </c>
      <c r="H1300" s="1451">
        <v>100</v>
      </c>
      <c r="I1300" s="784">
        <f t="shared" si="42"/>
        <v>0</v>
      </c>
      <c r="J1300" s="840"/>
      <c r="K1300" s="805"/>
      <c r="L1300" s="805"/>
      <c r="M1300" s="804"/>
      <c r="N1300" s="805"/>
      <c r="O1300" s="805"/>
      <c r="P1300" s="1839"/>
    </row>
    <row r="1301" spans="1:16" s="806" customFormat="1" ht="13.5" x14ac:dyDescent="0.25">
      <c r="A1301" s="606">
        <v>154</v>
      </c>
      <c r="B1301" s="846" t="s">
        <v>2322</v>
      </c>
      <c r="C1301" s="839" t="s">
        <v>701</v>
      </c>
      <c r="D1301" s="845">
        <v>1</v>
      </c>
      <c r="E1301" s="844">
        <v>2006</v>
      </c>
      <c r="F1301" s="1085">
        <v>983</v>
      </c>
      <c r="G1301" s="784">
        <f t="shared" si="41"/>
        <v>983</v>
      </c>
      <c r="H1301" s="1451">
        <v>100</v>
      </c>
      <c r="I1301" s="784">
        <f t="shared" si="42"/>
        <v>0</v>
      </c>
      <c r="J1301" s="840"/>
      <c r="K1301" s="805"/>
      <c r="L1301" s="805"/>
      <c r="M1301" s="804"/>
      <c r="N1301" s="805"/>
      <c r="O1301" s="805"/>
      <c r="P1301" s="1839"/>
    </row>
    <row r="1302" spans="1:16" s="806" customFormat="1" ht="13.5" x14ac:dyDescent="0.25">
      <c r="A1302" s="606">
        <v>155</v>
      </c>
      <c r="B1302" s="846" t="s">
        <v>2323</v>
      </c>
      <c r="C1302" s="839" t="s">
        <v>701</v>
      </c>
      <c r="D1302" s="845">
        <v>1</v>
      </c>
      <c r="E1302" s="844">
        <v>2006</v>
      </c>
      <c r="F1302" s="1085">
        <v>932</v>
      </c>
      <c r="G1302" s="784">
        <f t="shared" si="41"/>
        <v>932</v>
      </c>
      <c r="H1302" s="1451">
        <v>100</v>
      </c>
      <c r="I1302" s="784">
        <f t="shared" si="42"/>
        <v>0</v>
      </c>
      <c r="J1302" s="840"/>
      <c r="K1302" s="805"/>
      <c r="L1302" s="805"/>
      <c r="M1302" s="804"/>
      <c r="N1302" s="805"/>
      <c r="O1302" s="805"/>
      <c r="P1302" s="1839"/>
    </row>
    <row r="1303" spans="1:16" s="806" customFormat="1" ht="13.5" x14ac:dyDescent="0.25">
      <c r="A1303" s="606">
        <v>156</v>
      </c>
      <c r="B1303" s="841" t="s">
        <v>2324</v>
      </c>
      <c r="C1303" s="839" t="s">
        <v>701</v>
      </c>
      <c r="D1303" s="845">
        <v>1</v>
      </c>
      <c r="E1303" s="844">
        <v>2006</v>
      </c>
      <c r="F1303" s="1085">
        <v>1675</v>
      </c>
      <c r="G1303" s="784">
        <f t="shared" si="41"/>
        <v>1675</v>
      </c>
      <c r="H1303" s="1451">
        <v>100</v>
      </c>
      <c r="I1303" s="784">
        <f t="shared" si="42"/>
        <v>0</v>
      </c>
      <c r="J1303" s="840"/>
      <c r="K1303" s="805"/>
      <c r="L1303" s="805"/>
      <c r="M1303" s="804"/>
      <c r="N1303" s="805"/>
      <c r="O1303" s="805"/>
      <c r="P1303" s="1839"/>
    </row>
    <row r="1304" spans="1:16" s="806" customFormat="1" ht="13.5" x14ac:dyDescent="0.25">
      <c r="A1304" s="606">
        <v>157</v>
      </c>
      <c r="B1304" s="846" t="s">
        <v>2325</v>
      </c>
      <c r="C1304" s="839" t="s">
        <v>701</v>
      </c>
      <c r="D1304" s="845">
        <v>3</v>
      </c>
      <c r="E1304" s="842">
        <v>2006</v>
      </c>
      <c r="F1304" s="1085">
        <v>124.75</v>
      </c>
      <c r="G1304" s="784">
        <f t="shared" si="41"/>
        <v>124.75</v>
      </c>
      <c r="H1304" s="1451">
        <v>100</v>
      </c>
      <c r="I1304" s="784">
        <f t="shared" si="42"/>
        <v>0</v>
      </c>
      <c r="J1304" s="840"/>
      <c r="K1304" s="805"/>
      <c r="L1304" s="805"/>
      <c r="M1304" s="804"/>
      <c r="N1304" s="805"/>
      <c r="O1304" s="805"/>
      <c r="P1304" s="1839"/>
    </row>
    <row r="1305" spans="1:16" s="806" customFormat="1" ht="54" x14ac:dyDescent="0.25">
      <c r="A1305" s="606">
        <v>158</v>
      </c>
      <c r="B1305" s="846" t="s">
        <v>2326</v>
      </c>
      <c r="C1305" s="839" t="s">
        <v>701</v>
      </c>
      <c r="D1305" s="845">
        <v>13</v>
      </c>
      <c r="E1305" s="842">
        <v>2007</v>
      </c>
      <c r="F1305" s="1085">
        <v>3368.31</v>
      </c>
      <c r="G1305" s="784">
        <f t="shared" si="41"/>
        <v>3368.31</v>
      </c>
      <c r="H1305" s="1451">
        <v>100</v>
      </c>
      <c r="I1305" s="784">
        <f t="shared" si="42"/>
        <v>0</v>
      </c>
      <c r="J1305" s="840"/>
      <c r="K1305" s="805"/>
      <c r="L1305" s="805"/>
      <c r="M1305" s="804"/>
      <c r="N1305" s="805"/>
      <c r="O1305" s="805"/>
      <c r="P1305" s="1839"/>
    </row>
    <row r="1306" spans="1:16" s="806" customFormat="1" ht="13.5" x14ac:dyDescent="0.25">
      <c r="A1306" s="606">
        <v>159</v>
      </c>
      <c r="B1306" s="846" t="s">
        <v>2327</v>
      </c>
      <c r="C1306" s="839" t="s">
        <v>701</v>
      </c>
      <c r="D1306" s="845">
        <v>13</v>
      </c>
      <c r="E1306" s="842">
        <v>2007</v>
      </c>
      <c r="F1306" s="1085">
        <v>1575.6</v>
      </c>
      <c r="G1306" s="784">
        <f t="shared" si="41"/>
        <v>1575.6</v>
      </c>
      <c r="H1306" s="1451">
        <v>100</v>
      </c>
      <c r="I1306" s="784">
        <f t="shared" si="42"/>
        <v>0</v>
      </c>
      <c r="J1306" s="840"/>
      <c r="K1306" s="805"/>
      <c r="L1306" s="805"/>
      <c r="M1306" s="804"/>
      <c r="N1306" s="805"/>
      <c r="O1306" s="805"/>
      <c r="P1306" s="1839"/>
    </row>
    <row r="1307" spans="1:16" s="806" customFormat="1" ht="13.5" x14ac:dyDescent="0.25">
      <c r="A1307" s="606">
        <v>160</v>
      </c>
      <c r="B1307" s="846" t="s">
        <v>2328</v>
      </c>
      <c r="C1307" s="839" t="s">
        <v>701</v>
      </c>
      <c r="D1307" s="845">
        <v>10</v>
      </c>
      <c r="E1307" s="842">
        <v>2007</v>
      </c>
      <c r="F1307" s="1085">
        <v>972</v>
      </c>
      <c r="G1307" s="784">
        <f t="shared" ref="G1307:G1370" si="43">F1307*H1307%</f>
        <v>972</v>
      </c>
      <c r="H1307" s="1451">
        <v>100</v>
      </c>
      <c r="I1307" s="784">
        <f t="shared" ref="I1307:I1370" si="44">F1307-G1307</f>
        <v>0</v>
      </c>
      <c r="J1307" s="840"/>
      <c r="K1307" s="805"/>
      <c r="L1307" s="805"/>
      <c r="M1307" s="804"/>
      <c r="N1307" s="805"/>
      <c r="O1307" s="805"/>
      <c r="P1307" s="1839"/>
    </row>
    <row r="1308" spans="1:16" s="806" customFormat="1" ht="27" x14ac:dyDescent="0.25">
      <c r="A1308" s="606">
        <v>161</v>
      </c>
      <c r="B1308" s="846" t="s">
        <v>2329</v>
      </c>
      <c r="C1308" s="839" t="s">
        <v>701</v>
      </c>
      <c r="D1308" s="845">
        <v>1</v>
      </c>
      <c r="E1308" s="842">
        <v>2007</v>
      </c>
      <c r="F1308" s="1085">
        <v>651.70000000000005</v>
      </c>
      <c r="G1308" s="784">
        <f t="shared" si="43"/>
        <v>651.70000000000005</v>
      </c>
      <c r="H1308" s="1451">
        <v>100</v>
      </c>
      <c r="I1308" s="784">
        <f t="shared" si="44"/>
        <v>0</v>
      </c>
      <c r="J1308" s="840"/>
      <c r="K1308" s="805"/>
      <c r="L1308" s="805"/>
      <c r="M1308" s="804"/>
      <c r="N1308" s="805"/>
      <c r="O1308" s="805"/>
      <c r="P1308" s="1839"/>
    </row>
    <row r="1309" spans="1:16" s="806" customFormat="1" ht="13.5" x14ac:dyDescent="0.25">
      <c r="A1309" s="606">
        <v>162</v>
      </c>
      <c r="B1309" s="846" t="s">
        <v>2330</v>
      </c>
      <c r="C1309" s="839" t="s">
        <v>701</v>
      </c>
      <c r="D1309" s="845">
        <v>2</v>
      </c>
      <c r="E1309" s="842">
        <v>2007</v>
      </c>
      <c r="F1309" s="1085">
        <v>396</v>
      </c>
      <c r="G1309" s="784">
        <f t="shared" si="43"/>
        <v>396</v>
      </c>
      <c r="H1309" s="1451">
        <v>100</v>
      </c>
      <c r="I1309" s="784">
        <f t="shared" si="44"/>
        <v>0</v>
      </c>
      <c r="J1309" s="840"/>
      <c r="K1309" s="805"/>
      <c r="L1309" s="805"/>
      <c r="M1309" s="804"/>
      <c r="N1309" s="805"/>
      <c r="O1309" s="805"/>
      <c r="P1309" s="1839"/>
    </row>
    <row r="1310" spans="1:16" s="806" customFormat="1" ht="13.5" x14ac:dyDescent="0.25">
      <c r="A1310" s="606">
        <v>163</v>
      </c>
      <c r="B1310" s="846" t="s">
        <v>2331</v>
      </c>
      <c r="C1310" s="839" t="s">
        <v>701</v>
      </c>
      <c r="D1310" s="845">
        <v>5</v>
      </c>
      <c r="E1310" s="842">
        <v>2007</v>
      </c>
      <c r="F1310" s="1085">
        <v>1738</v>
      </c>
      <c r="G1310" s="784">
        <f t="shared" si="43"/>
        <v>1738</v>
      </c>
      <c r="H1310" s="1451">
        <v>100</v>
      </c>
      <c r="I1310" s="784">
        <f t="shared" si="44"/>
        <v>0</v>
      </c>
      <c r="J1310" s="840"/>
      <c r="K1310" s="805"/>
      <c r="L1310" s="805"/>
      <c r="M1310" s="804"/>
      <c r="N1310" s="805"/>
      <c r="O1310" s="805"/>
      <c r="P1310" s="1839"/>
    </row>
    <row r="1311" spans="1:16" s="806" customFormat="1" ht="13.5" x14ac:dyDescent="0.25">
      <c r="A1311" s="606">
        <v>164</v>
      </c>
      <c r="B1311" s="846" t="s">
        <v>2332</v>
      </c>
      <c r="C1311" s="839" t="s">
        <v>701</v>
      </c>
      <c r="D1311" s="845">
        <v>1</v>
      </c>
      <c r="E1311" s="842">
        <v>2007</v>
      </c>
      <c r="F1311" s="1085">
        <v>198</v>
      </c>
      <c r="G1311" s="784">
        <f t="shared" si="43"/>
        <v>198</v>
      </c>
      <c r="H1311" s="1451">
        <v>100</v>
      </c>
      <c r="I1311" s="784">
        <f t="shared" si="44"/>
        <v>0</v>
      </c>
      <c r="J1311" s="840"/>
      <c r="K1311" s="805"/>
      <c r="L1311" s="805"/>
      <c r="M1311" s="804"/>
      <c r="N1311" s="805"/>
      <c r="O1311" s="805"/>
      <c r="P1311" s="1839"/>
    </row>
    <row r="1312" spans="1:16" s="806" customFormat="1" ht="27" x14ac:dyDescent="0.25">
      <c r="A1312" s="606">
        <v>165</v>
      </c>
      <c r="B1312" s="846" t="s">
        <v>2333</v>
      </c>
      <c r="C1312" s="839" t="s">
        <v>701</v>
      </c>
      <c r="D1312" s="845">
        <v>1</v>
      </c>
      <c r="E1312" s="842">
        <v>2007</v>
      </c>
      <c r="F1312" s="1085">
        <v>220.59</v>
      </c>
      <c r="G1312" s="784">
        <f t="shared" si="43"/>
        <v>220.59</v>
      </c>
      <c r="H1312" s="1451">
        <v>100</v>
      </c>
      <c r="I1312" s="784">
        <f t="shared" si="44"/>
        <v>0</v>
      </c>
      <c r="J1312" s="840"/>
      <c r="K1312" s="805"/>
      <c r="L1312" s="805"/>
      <c r="M1312" s="804"/>
      <c r="N1312" s="805"/>
      <c r="O1312" s="805"/>
      <c r="P1312" s="1839"/>
    </row>
    <row r="1313" spans="1:16" s="806" customFormat="1" ht="13.5" x14ac:dyDescent="0.25">
      <c r="A1313" s="606">
        <v>166</v>
      </c>
      <c r="B1313" s="846" t="s">
        <v>2334</v>
      </c>
      <c r="C1313" s="839" t="s">
        <v>701</v>
      </c>
      <c r="D1313" s="845">
        <v>2</v>
      </c>
      <c r="E1313" s="842">
        <v>2007</v>
      </c>
      <c r="F1313" s="1085">
        <v>396</v>
      </c>
      <c r="G1313" s="784">
        <f t="shared" si="43"/>
        <v>396</v>
      </c>
      <c r="H1313" s="1451">
        <v>100</v>
      </c>
      <c r="I1313" s="784">
        <f t="shared" si="44"/>
        <v>0</v>
      </c>
      <c r="J1313" s="840"/>
      <c r="K1313" s="805"/>
      <c r="L1313" s="805"/>
      <c r="M1313" s="804"/>
      <c r="N1313" s="805"/>
      <c r="O1313" s="805"/>
      <c r="P1313" s="1839"/>
    </row>
    <row r="1314" spans="1:16" s="806" customFormat="1" ht="27" x14ac:dyDescent="0.25">
      <c r="A1314" s="606">
        <v>167</v>
      </c>
      <c r="B1314" s="846" t="s">
        <v>2335</v>
      </c>
      <c r="C1314" s="839" t="s">
        <v>701</v>
      </c>
      <c r="D1314" s="845">
        <v>1</v>
      </c>
      <c r="E1314" s="842">
        <v>2007</v>
      </c>
      <c r="F1314" s="1085">
        <v>209</v>
      </c>
      <c r="G1314" s="784">
        <f t="shared" si="43"/>
        <v>209</v>
      </c>
      <c r="H1314" s="1451">
        <v>100</v>
      </c>
      <c r="I1314" s="784">
        <f t="shared" si="44"/>
        <v>0</v>
      </c>
      <c r="J1314" s="840"/>
      <c r="K1314" s="805"/>
      <c r="L1314" s="805"/>
      <c r="M1314" s="804"/>
      <c r="N1314" s="805"/>
      <c r="O1314" s="805"/>
      <c r="P1314" s="1839"/>
    </row>
    <row r="1315" spans="1:16" s="806" customFormat="1" ht="13.5" x14ac:dyDescent="0.25">
      <c r="A1315" s="606">
        <v>168</v>
      </c>
      <c r="B1315" s="846" t="s">
        <v>2336</v>
      </c>
      <c r="C1315" s="839" t="s">
        <v>701</v>
      </c>
      <c r="D1315" s="845">
        <v>1</v>
      </c>
      <c r="E1315" s="842">
        <v>2007</v>
      </c>
      <c r="F1315" s="1085">
        <v>349.8</v>
      </c>
      <c r="G1315" s="784">
        <f t="shared" si="43"/>
        <v>349.8</v>
      </c>
      <c r="H1315" s="1451">
        <v>100</v>
      </c>
      <c r="I1315" s="784">
        <f t="shared" si="44"/>
        <v>0</v>
      </c>
      <c r="J1315" s="840"/>
      <c r="K1315" s="805"/>
      <c r="L1315" s="805"/>
      <c r="M1315" s="804"/>
      <c r="N1315" s="805"/>
      <c r="O1315" s="805"/>
      <c r="P1315" s="1839"/>
    </row>
    <row r="1316" spans="1:16" s="806" customFormat="1" ht="13.5" x14ac:dyDescent="0.25">
      <c r="A1316" s="606">
        <v>169</v>
      </c>
      <c r="B1316" s="846" t="s">
        <v>2337</v>
      </c>
      <c r="C1316" s="839" t="s">
        <v>701</v>
      </c>
      <c r="D1316" s="845">
        <v>3</v>
      </c>
      <c r="E1316" s="842">
        <v>2007</v>
      </c>
      <c r="F1316" s="1085">
        <v>1042.8</v>
      </c>
      <c r="G1316" s="784">
        <f t="shared" si="43"/>
        <v>1042.8</v>
      </c>
      <c r="H1316" s="1451">
        <v>100</v>
      </c>
      <c r="I1316" s="784">
        <f t="shared" si="44"/>
        <v>0</v>
      </c>
      <c r="J1316" s="840"/>
      <c r="K1316" s="805"/>
      <c r="L1316" s="805"/>
      <c r="M1316" s="804"/>
      <c r="N1316" s="805"/>
      <c r="O1316" s="805"/>
      <c r="P1316" s="1839"/>
    </row>
    <row r="1317" spans="1:16" s="806" customFormat="1" ht="27" x14ac:dyDescent="0.25">
      <c r="A1317" s="606">
        <v>170</v>
      </c>
      <c r="B1317" s="846" t="s">
        <v>2338</v>
      </c>
      <c r="C1317" s="839" t="s">
        <v>701</v>
      </c>
      <c r="D1317" s="845">
        <v>1</v>
      </c>
      <c r="E1317" s="842">
        <v>2007</v>
      </c>
      <c r="F1317" s="1085">
        <v>103.4</v>
      </c>
      <c r="G1317" s="784">
        <f t="shared" si="43"/>
        <v>103.4</v>
      </c>
      <c r="H1317" s="1451">
        <v>100</v>
      </c>
      <c r="I1317" s="784">
        <f t="shared" si="44"/>
        <v>0</v>
      </c>
      <c r="J1317" s="840"/>
      <c r="K1317" s="805"/>
      <c r="L1317" s="805"/>
      <c r="M1317" s="804"/>
      <c r="N1317" s="805"/>
      <c r="O1317" s="805"/>
      <c r="P1317" s="1839"/>
    </row>
    <row r="1318" spans="1:16" s="806" customFormat="1" ht="27" x14ac:dyDescent="0.25">
      <c r="A1318" s="606">
        <v>171</v>
      </c>
      <c r="B1318" s="846" t="s">
        <v>2339</v>
      </c>
      <c r="C1318" s="839" t="s">
        <v>701</v>
      </c>
      <c r="D1318" s="845">
        <v>1</v>
      </c>
      <c r="E1318" s="842">
        <v>2007</v>
      </c>
      <c r="F1318" s="1085">
        <v>209</v>
      </c>
      <c r="G1318" s="784">
        <f t="shared" si="43"/>
        <v>209</v>
      </c>
      <c r="H1318" s="1451">
        <v>100</v>
      </c>
      <c r="I1318" s="784">
        <f t="shared" si="44"/>
        <v>0</v>
      </c>
      <c r="J1318" s="840"/>
      <c r="K1318" s="805"/>
      <c r="L1318" s="805"/>
      <c r="M1318" s="804"/>
      <c r="N1318" s="805"/>
      <c r="O1318" s="805"/>
      <c r="P1318" s="1839"/>
    </row>
    <row r="1319" spans="1:16" s="806" customFormat="1" ht="27" x14ac:dyDescent="0.25">
      <c r="A1319" s="606">
        <v>172</v>
      </c>
      <c r="B1319" s="846" t="s">
        <v>2340</v>
      </c>
      <c r="C1319" s="839" t="s">
        <v>701</v>
      </c>
      <c r="D1319" s="845">
        <v>1</v>
      </c>
      <c r="E1319" s="842">
        <v>2007</v>
      </c>
      <c r="F1319" s="1085">
        <v>198.8</v>
      </c>
      <c r="G1319" s="784">
        <f t="shared" si="43"/>
        <v>198.8</v>
      </c>
      <c r="H1319" s="1451">
        <v>100</v>
      </c>
      <c r="I1319" s="784">
        <f t="shared" si="44"/>
        <v>0</v>
      </c>
      <c r="J1319" s="840"/>
      <c r="K1319" s="805"/>
      <c r="L1319" s="805"/>
      <c r="M1319" s="804"/>
      <c r="N1319" s="805"/>
      <c r="O1319" s="805"/>
      <c r="P1319" s="1839"/>
    </row>
    <row r="1320" spans="1:16" s="806" customFormat="1" ht="27" x14ac:dyDescent="0.25">
      <c r="A1320" s="606">
        <v>173</v>
      </c>
      <c r="B1320" s="846" t="s">
        <v>2341</v>
      </c>
      <c r="C1320" s="839" t="s">
        <v>701</v>
      </c>
      <c r="D1320" s="845">
        <v>2</v>
      </c>
      <c r="E1320" s="842">
        <v>2007</v>
      </c>
      <c r="F1320" s="1085">
        <v>396</v>
      </c>
      <c r="G1320" s="784">
        <f t="shared" si="43"/>
        <v>396</v>
      </c>
      <c r="H1320" s="1451">
        <v>100</v>
      </c>
      <c r="I1320" s="784">
        <f t="shared" si="44"/>
        <v>0</v>
      </c>
      <c r="J1320" s="840"/>
      <c r="K1320" s="805"/>
      <c r="L1320" s="805"/>
      <c r="M1320" s="804"/>
      <c r="N1320" s="805"/>
      <c r="O1320" s="805"/>
      <c r="P1320" s="1839"/>
    </row>
    <row r="1321" spans="1:16" s="806" customFormat="1" ht="54" x14ac:dyDescent="0.25">
      <c r="A1321" s="606">
        <v>174</v>
      </c>
      <c r="B1321" s="846" t="s">
        <v>2342</v>
      </c>
      <c r="C1321" s="839" t="s">
        <v>701</v>
      </c>
      <c r="D1321" s="845">
        <v>5</v>
      </c>
      <c r="E1321" s="842">
        <v>2007</v>
      </c>
      <c r="F1321" s="1085">
        <v>1958.79</v>
      </c>
      <c r="G1321" s="784">
        <f t="shared" si="43"/>
        <v>1958.79</v>
      </c>
      <c r="H1321" s="1451">
        <v>100</v>
      </c>
      <c r="I1321" s="784">
        <f t="shared" si="44"/>
        <v>0</v>
      </c>
      <c r="J1321" s="840"/>
      <c r="K1321" s="805"/>
      <c r="L1321" s="805"/>
      <c r="M1321" s="804"/>
      <c r="N1321" s="805"/>
      <c r="O1321" s="805"/>
      <c r="P1321" s="1839"/>
    </row>
    <row r="1322" spans="1:16" s="806" customFormat="1" ht="13.5" x14ac:dyDescent="0.25">
      <c r="A1322" s="606">
        <v>175</v>
      </c>
      <c r="B1322" s="846" t="s">
        <v>2343</v>
      </c>
      <c r="C1322" s="839" t="s">
        <v>701</v>
      </c>
      <c r="D1322" s="845">
        <v>6</v>
      </c>
      <c r="E1322" s="842">
        <v>2007</v>
      </c>
      <c r="F1322" s="1085">
        <v>579.02</v>
      </c>
      <c r="G1322" s="784">
        <f t="shared" si="43"/>
        <v>579.02</v>
      </c>
      <c r="H1322" s="1451">
        <v>100</v>
      </c>
      <c r="I1322" s="784">
        <f t="shared" si="44"/>
        <v>0</v>
      </c>
      <c r="J1322" s="840"/>
      <c r="K1322" s="805"/>
      <c r="L1322" s="805"/>
      <c r="M1322" s="804"/>
      <c r="N1322" s="805"/>
      <c r="O1322" s="805"/>
      <c r="P1322" s="1839"/>
    </row>
    <row r="1323" spans="1:16" s="806" customFormat="1" ht="13.5" x14ac:dyDescent="0.25">
      <c r="A1323" s="606">
        <v>176</v>
      </c>
      <c r="B1323" s="846" t="s">
        <v>2344</v>
      </c>
      <c r="C1323" s="839" t="s">
        <v>701</v>
      </c>
      <c r="D1323" s="845">
        <v>6</v>
      </c>
      <c r="E1323" s="842">
        <v>2007</v>
      </c>
      <c r="F1323" s="1085">
        <v>314.77999999999997</v>
      </c>
      <c r="G1323" s="784">
        <f t="shared" si="43"/>
        <v>314.77999999999997</v>
      </c>
      <c r="H1323" s="1451">
        <v>100</v>
      </c>
      <c r="I1323" s="784">
        <f t="shared" si="44"/>
        <v>0</v>
      </c>
      <c r="J1323" s="840"/>
      <c r="K1323" s="805"/>
      <c r="L1323" s="805"/>
      <c r="M1323" s="804"/>
      <c r="N1323" s="805"/>
      <c r="O1323" s="805"/>
      <c r="P1323" s="1839"/>
    </row>
    <row r="1324" spans="1:16" s="806" customFormat="1" ht="13.5" x14ac:dyDescent="0.25">
      <c r="A1324" s="606">
        <v>177</v>
      </c>
      <c r="B1324" s="846" t="s">
        <v>2345</v>
      </c>
      <c r="C1324" s="839" t="s">
        <v>701</v>
      </c>
      <c r="D1324" s="845">
        <v>5</v>
      </c>
      <c r="E1324" s="842">
        <v>2007</v>
      </c>
      <c r="F1324" s="1085">
        <v>3258.91</v>
      </c>
      <c r="G1324" s="784">
        <f t="shared" si="43"/>
        <v>3258.91</v>
      </c>
      <c r="H1324" s="1451">
        <v>100</v>
      </c>
      <c r="I1324" s="784">
        <f t="shared" si="44"/>
        <v>0</v>
      </c>
      <c r="J1324" s="840"/>
      <c r="K1324" s="805"/>
      <c r="L1324" s="805"/>
      <c r="M1324" s="804"/>
      <c r="N1324" s="805"/>
      <c r="O1324" s="805"/>
      <c r="P1324" s="1839"/>
    </row>
    <row r="1325" spans="1:16" s="806" customFormat="1" ht="13.5" x14ac:dyDescent="0.25">
      <c r="A1325" s="606">
        <v>178</v>
      </c>
      <c r="B1325" s="846" t="s">
        <v>2346</v>
      </c>
      <c r="C1325" s="839" t="s">
        <v>701</v>
      </c>
      <c r="D1325" s="845">
        <v>5</v>
      </c>
      <c r="E1325" s="842">
        <v>2007</v>
      </c>
      <c r="F1325" s="1085">
        <v>576.33000000000004</v>
      </c>
      <c r="G1325" s="784">
        <f t="shared" si="43"/>
        <v>576.33000000000004</v>
      </c>
      <c r="H1325" s="1451">
        <v>100</v>
      </c>
      <c r="I1325" s="784">
        <f t="shared" si="44"/>
        <v>0</v>
      </c>
      <c r="J1325" s="840"/>
      <c r="K1325" s="805"/>
      <c r="L1325" s="805"/>
      <c r="M1325" s="804"/>
      <c r="N1325" s="805"/>
      <c r="O1325" s="805"/>
      <c r="P1325" s="1839"/>
    </row>
    <row r="1326" spans="1:16" s="806" customFormat="1" ht="13.5" x14ac:dyDescent="0.25">
      <c r="A1326" s="606">
        <v>179</v>
      </c>
      <c r="B1326" s="846" t="s">
        <v>2002</v>
      </c>
      <c r="C1326" s="839" t="s">
        <v>701</v>
      </c>
      <c r="D1326" s="845">
        <v>5</v>
      </c>
      <c r="E1326" s="842">
        <v>2007</v>
      </c>
      <c r="F1326" s="1085">
        <v>792.71</v>
      </c>
      <c r="G1326" s="784">
        <f t="shared" si="43"/>
        <v>792.71</v>
      </c>
      <c r="H1326" s="1451">
        <v>100</v>
      </c>
      <c r="I1326" s="784">
        <f t="shared" si="44"/>
        <v>0</v>
      </c>
      <c r="J1326" s="840"/>
      <c r="K1326" s="805"/>
      <c r="L1326" s="805"/>
      <c r="M1326" s="804"/>
      <c r="N1326" s="805"/>
      <c r="O1326" s="805"/>
      <c r="P1326" s="1839"/>
    </row>
    <row r="1327" spans="1:16" s="806" customFormat="1" ht="13.5" x14ac:dyDescent="0.25">
      <c r="A1327" s="606">
        <v>180</v>
      </c>
      <c r="B1327" s="846" t="s">
        <v>2347</v>
      </c>
      <c r="C1327" s="839" t="s">
        <v>701</v>
      </c>
      <c r="D1327" s="845">
        <v>5</v>
      </c>
      <c r="E1327" s="842">
        <v>2007</v>
      </c>
      <c r="F1327" s="1085">
        <v>128.29</v>
      </c>
      <c r="G1327" s="784">
        <f t="shared" si="43"/>
        <v>128.29</v>
      </c>
      <c r="H1327" s="1451">
        <v>100</v>
      </c>
      <c r="I1327" s="784">
        <f t="shared" si="44"/>
        <v>0</v>
      </c>
      <c r="J1327" s="840"/>
      <c r="K1327" s="805"/>
      <c r="L1327" s="805"/>
      <c r="M1327" s="804"/>
      <c r="N1327" s="805"/>
      <c r="O1327" s="805"/>
      <c r="P1327" s="1839"/>
    </row>
    <row r="1328" spans="1:16" s="806" customFormat="1" ht="13.5" x14ac:dyDescent="0.25">
      <c r="A1328" s="606">
        <v>181</v>
      </c>
      <c r="B1328" s="846" t="s">
        <v>2348</v>
      </c>
      <c r="C1328" s="839" t="s">
        <v>701</v>
      </c>
      <c r="D1328" s="845">
        <v>5</v>
      </c>
      <c r="E1328" s="842">
        <v>2007</v>
      </c>
      <c r="F1328" s="1085">
        <v>134.04</v>
      </c>
      <c r="G1328" s="784">
        <f t="shared" si="43"/>
        <v>134.04</v>
      </c>
      <c r="H1328" s="1451">
        <v>100</v>
      </c>
      <c r="I1328" s="784">
        <f t="shared" si="44"/>
        <v>0</v>
      </c>
      <c r="J1328" s="840"/>
      <c r="K1328" s="805"/>
      <c r="L1328" s="805"/>
      <c r="M1328" s="804"/>
      <c r="N1328" s="805"/>
      <c r="O1328" s="805"/>
      <c r="P1328" s="1839"/>
    </row>
    <row r="1329" spans="1:16" s="806" customFormat="1" ht="27" x14ac:dyDescent="0.25">
      <c r="A1329" s="606">
        <v>182</v>
      </c>
      <c r="B1329" s="846" t="s">
        <v>2349</v>
      </c>
      <c r="C1329" s="839" t="s">
        <v>701</v>
      </c>
      <c r="D1329" s="845">
        <v>1</v>
      </c>
      <c r="E1329" s="842">
        <v>2007</v>
      </c>
      <c r="F1329" s="1085">
        <v>205.59</v>
      </c>
      <c r="G1329" s="784">
        <f t="shared" si="43"/>
        <v>205.59</v>
      </c>
      <c r="H1329" s="1451">
        <v>100</v>
      </c>
      <c r="I1329" s="784">
        <f t="shared" si="44"/>
        <v>0</v>
      </c>
      <c r="J1329" s="840"/>
      <c r="K1329" s="805"/>
      <c r="L1329" s="805"/>
      <c r="M1329" s="804"/>
      <c r="N1329" s="805"/>
      <c r="O1329" s="805"/>
      <c r="P1329" s="1839"/>
    </row>
    <row r="1330" spans="1:16" s="806" customFormat="1" ht="54" x14ac:dyDescent="0.25">
      <c r="A1330" s="606">
        <v>183</v>
      </c>
      <c r="B1330" s="846" t="s">
        <v>2350</v>
      </c>
      <c r="C1330" s="839" t="s">
        <v>701</v>
      </c>
      <c r="D1330" s="845">
        <v>1</v>
      </c>
      <c r="E1330" s="842">
        <v>2008</v>
      </c>
      <c r="F1330" s="1085">
        <v>267.3</v>
      </c>
      <c r="G1330" s="784">
        <f t="shared" si="43"/>
        <v>267.3</v>
      </c>
      <c r="H1330" s="1451">
        <v>100</v>
      </c>
      <c r="I1330" s="784">
        <f t="shared" si="44"/>
        <v>0</v>
      </c>
      <c r="J1330" s="840"/>
      <c r="K1330" s="805"/>
      <c r="L1330" s="805"/>
      <c r="M1330" s="804"/>
      <c r="N1330" s="805"/>
      <c r="O1330" s="805"/>
      <c r="P1330" s="1839"/>
    </row>
    <row r="1331" spans="1:16" s="806" customFormat="1" ht="13.5" x14ac:dyDescent="0.25">
      <c r="A1331" s="606">
        <v>184</v>
      </c>
      <c r="B1331" s="846" t="s">
        <v>2118</v>
      </c>
      <c r="C1331" s="839" t="s">
        <v>701</v>
      </c>
      <c r="D1331" s="845">
        <v>1</v>
      </c>
      <c r="E1331" s="842">
        <v>2008</v>
      </c>
      <c r="F1331" s="1085">
        <v>100.8</v>
      </c>
      <c r="G1331" s="784">
        <f t="shared" si="43"/>
        <v>100.8</v>
      </c>
      <c r="H1331" s="1451">
        <v>100</v>
      </c>
      <c r="I1331" s="784">
        <f t="shared" si="44"/>
        <v>0</v>
      </c>
      <c r="J1331" s="840"/>
      <c r="K1331" s="805"/>
      <c r="L1331" s="805"/>
      <c r="M1331" s="804"/>
      <c r="N1331" s="805"/>
      <c r="O1331" s="805"/>
      <c r="P1331" s="1839"/>
    </row>
    <row r="1332" spans="1:16" s="806" customFormat="1" ht="13.5" x14ac:dyDescent="0.25">
      <c r="A1332" s="606">
        <v>185</v>
      </c>
      <c r="B1332" s="846" t="s">
        <v>2260</v>
      </c>
      <c r="C1332" s="839" t="s">
        <v>701</v>
      </c>
      <c r="D1332" s="845">
        <v>1</v>
      </c>
      <c r="E1332" s="842">
        <v>2008</v>
      </c>
      <c r="F1332" s="1085">
        <v>50.1</v>
      </c>
      <c r="G1332" s="784">
        <f t="shared" si="43"/>
        <v>50.1</v>
      </c>
      <c r="H1332" s="1451">
        <v>100</v>
      </c>
      <c r="I1332" s="784">
        <f t="shared" si="44"/>
        <v>0</v>
      </c>
      <c r="J1332" s="840"/>
      <c r="K1332" s="805"/>
      <c r="L1332" s="805"/>
      <c r="M1332" s="804"/>
      <c r="N1332" s="805"/>
      <c r="O1332" s="805"/>
      <c r="P1332" s="1839"/>
    </row>
    <row r="1333" spans="1:16" s="806" customFormat="1" ht="13.5" x14ac:dyDescent="0.25">
      <c r="A1333" s="606">
        <v>186</v>
      </c>
      <c r="B1333" s="846" t="s">
        <v>2351</v>
      </c>
      <c r="C1333" s="839" t="s">
        <v>701</v>
      </c>
      <c r="D1333" s="845">
        <v>1</v>
      </c>
      <c r="E1333" s="842">
        <v>2008</v>
      </c>
      <c r="F1333" s="1085">
        <v>72.5</v>
      </c>
      <c r="G1333" s="784">
        <f t="shared" si="43"/>
        <v>72.5</v>
      </c>
      <c r="H1333" s="1451">
        <v>100</v>
      </c>
      <c r="I1333" s="784">
        <f t="shared" si="44"/>
        <v>0</v>
      </c>
      <c r="J1333" s="840"/>
      <c r="K1333" s="805"/>
      <c r="L1333" s="805"/>
      <c r="M1333" s="804"/>
      <c r="N1333" s="805"/>
      <c r="O1333" s="805"/>
      <c r="P1333" s="1839"/>
    </row>
    <row r="1334" spans="1:16" s="806" customFormat="1" ht="27" x14ac:dyDescent="0.25">
      <c r="A1334" s="606">
        <v>187</v>
      </c>
      <c r="B1334" s="846" t="s">
        <v>2352</v>
      </c>
      <c r="C1334" s="839" t="s">
        <v>701</v>
      </c>
      <c r="D1334" s="845">
        <v>1</v>
      </c>
      <c r="E1334" s="842">
        <v>2008</v>
      </c>
      <c r="F1334" s="1085">
        <v>44.3</v>
      </c>
      <c r="G1334" s="784">
        <f t="shared" si="43"/>
        <v>44.3</v>
      </c>
      <c r="H1334" s="1451">
        <v>100</v>
      </c>
      <c r="I1334" s="784">
        <f t="shared" si="44"/>
        <v>0</v>
      </c>
      <c r="J1334" s="840"/>
      <c r="K1334" s="805"/>
      <c r="L1334" s="805"/>
      <c r="M1334" s="804"/>
      <c r="N1334" s="805"/>
      <c r="O1334" s="805"/>
      <c r="P1334" s="1839"/>
    </row>
    <row r="1335" spans="1:16" s="806" customFormat="1" ht="27" x14ac:dyDescent="0.25">
      <c r="A1335" s="606">
        <v>188</v>
      </c>
      <c r="B1335" s="846" t="s">
        <v>2353</v>
      </c>
      <c r="C1335" s="839" t="s">
        <v>701</v>
      </c>
      <c r="D1335" s="845">
        <v>1</v>
      </c>
      <c r="E1335" s="842">
        <v>2008</v>
      </c>
      <c r="F1335" s="1085">
        <v>60.8</v>
      </c>
      <c r="G1335" s="784">
        <f t="shared" si="43"/>
        <v>60.8</v>
      </c>
      <c r="H1335" s="1451">
        <v>100</v>
      </c>
      <c r="I1335" s="784">
        <f t="shared" si="44"/>
        <v>0</v>
      </c>
      <c r="J1335" s="840"/>
      <c r="K1335" s="805"/>
      <c r="L1335" s="805"/>
      <c r="M1335" s="804"/>
      <c r="N1335" s="805"/>
      <c r="O1335" s="805"/>
      <c r="P1335" s="1839"/>
    </row>
    <row r="1336" spans="1:16" s="806" customFormat="1" ht="27" x14ac:dyDescent="0.25">
      <c r="A1336" s="606">
        <v>189</v>
      </c>
      <c r="B1336" s="846" t="s">
        <v>2354</v>
      </c>
      <c r="C1336" s="839" t="s">
        <v>701</v>
      </c>
      <c r="D1336" s="845">
        <v>1</v>
      </c>
      <c r="E1336" s="842">
        <v>2008</v>
      </c>
      <c r="F1336" s="1085">
        <v>488.25</v>
      </c>
      <c r="G1336" s="784">
        <f t="shared" si="43"/>
        <v>488.25</v>
      </c>
      <c r="H1336" s="1451">
        <v>100</v>
      </c>
      <c r="I1336" s="784">
        <f t="shared" si="44"/>
        <v>0</v>
      </c>
      <c r="J1336" s="840"/>
      <c r="K1336" s="805"/>
      <c r="L1336" s="805"/>
      <c r="M1336" s="804"/>
      <c r="N1336" s="805"/>
      <c r="O1336" s="805"/>
      <c r="P1336" s="1839"/>
    </row>
    <row r="1337" spans="1:16" s="806" customFormat="1" ht="13.5" x14ac:dyDescent="0.25">
      <c r="A1337" s="606">
        <v>190</v>
      </c>
      <c r="B1337" s="846" t="s">
        <v>2355</v>
      </c>
      <c r="C1337" s="839" t="s">
        <v>701</v>
      </c>
      <c r="D1337" s="845">
        <v>1</v>
      </c>
      <c r="E1337" s="842">
        <v>2008</v>
      </c>
      <c r="F1337" s="1085">
        <v>50</v>
      </c>
      <c r="G1337" s="784">
        <f t="shared" si="43"/>
        <v>50</v>
      </c>
      <c r="H1337" s="1451">
        <v>100</v>
      </c>
      <c r="I1337" s="784">
        <f t="shared" si="44"/>
        <v>0</v>
      </c>
      <c r="J1337" s="840"/>
      <c r="K1337" s="805"/>
      <c r="L1337" s="805"/>
      <c r="M1337" s="804"/>
      <c r="N1337" s="805"/>
      <c r="O1337" s="805"/>
      <c r="P1337" s="1839"/>
    </row>
    <row r="1338" spans="1:16" s="806" customFormat="1" ht="13.5" x14ac:dyDescent="0.25">
      <c r="A1338" s="606">
        <v>191</v>
      </c>
      <c r="B1338" s="846" t="s">
        <v>2356</v>
      </c>
      <c r="C1338" s="839" t="s">
        <v>701</v>
      </c>
      <c r="D1338" s="845">
        <v>3</v>
      </c>
      <c r="E1338" s="842">
        <v>2008</v>
      </c>
      <c r="F1338" s="1085">
        <v>302.39999999999998</v>
      </c>
      <c r="G1338" s="784">
        <f t="shared" si="43"/>
        <v>302.39999999999998</v>
      </c>
      <c r="H1338" s="1451">
        <v>100</v>
      </c>
      <c r="I1338" s="784">
        <f t="shared" si="44"/>
        <v>0</v>
      </c>
      <c r="J1338" s="840"/>
      <c r="K1338" s="805"/>
      <c r="L1338" s="805"/>
      <c r="M1338" s="804"/>
      <c r="N1338" s="805"/>
      <c r="O1338" s="805"/>
      <c r="P1338" s="1839"/>
    </row>
    <row r="1339" spans="1:16" s="806" customFormat="1" ht="54" x14ac:dyDescent="0.25">
      <c r="A1339" s="606">
        <v>192</v>
      </c>
      <c r="B1339" s="846" t="s">
        <v>2357</v>
      </c>
      <c r="C1339" s="839" t="s">
        <v>701</v>
      </c>
      <c r="D1339" s="845">
        <v>4</v>
      </c>
      <c r="E1339" s="842">
        <v>2008</v>
      </c>
      <c r="F1339" s="1085">
        <v>1069.2</v>
      </c>
      <c r="G1339" s="784">
        <f t="shared" si="43"/>
        <v>1069.2</v>
      </c>
      <c r="H1339" s="1451">
        <v>100</v>
      </c>
      <c r="I1339" s="784">
        <f t="shared" si="44"/>
        <v>0</v>
      </c>
      <c r="J1339" s="840"/>
      <c r="K1339" s="805"/>
      <c r="L1339" s="805"/>
      <c r="M1339" s="804"/>
      <c r="N1339" s="805"/>
      <c r="O1339" s="805"/>
      <c r="P1339" s="1839"/>
    </row>
    <row r="1340" spans="1:16" s="806" customFormat="1" ht="13.5" x14ac:dyDescent="0.25">
      <c r="A1340" s="606">
        <v>193</v>
      </c>
      <c r="B1340" s="846" t="s">
        <v>2358</v>
      </c>
      <c r="C1340" s="839" t="s">
        <v>701</v>
      </c>
      <c r="D1340" s="845">
        <v>3</v>
      </c>
      <c r="E1340" s="842">
        <v>2008</v>
      </c>
      <c r="F1340" s="1085">
        <v>150.30000000000001</v>
      </c>
      <c r="G1340" s="784">
        <f t="shared" si="43"/>
        <v>150.30000000000001</v>
      </c>
      <c r="H1340" s="1451">
        <v>100</v>
      </c>
      <c r="I1340" s="784">
        <f t="shared" si="44"/>
        <v>0</v>
      </c>
      <c r="J1340" s="840"/>
      <c r="K1340" s="805"/>
      <c r="L1340" s="805"/>
      <c r="M1340" s="804"/>
      <c r="N1340" s="805"/>
      <c r="O1340" s="805"/>
      <c r="P1340" s="1839"/>
    </row>
    <row r="1341" spans="1:16" s="806" customFormat="1" ht="27" x14ac:dyDescent="0.25">
      <c r="A1341" s="606">
        <v>194</v>
      </c>
      <c r="B1341" s="846" t="s">
        <v>2359</v>
      </c>
      <c r="C1341" s="839" t="s">
        <v>701</v>
      </c>
      <c r="D1341" s="845">
        <v>2</v>
      </c>
      <c r="E1341" s="842">
        <v>2008</v>
      </c>
      <c r="F1341" s="1085">
        <v>88.6</v>
      </c>
      <c r="G1341" s="784">
        <f t="shared" si="43"/>
        <v>88.6</v>
      </c>
      <c r="H1341" s="1451">
        <v>100</v>
      </c>
      <c r="I1341" s="784">
        <f t="shared" si="44"/>
        <v>0</v>
      </c>
      <c r="J1341" s="840"/>
      <c r="K1341" s="805"/>
      <c r="L1341" s="805"/>
      <c r="M1341" s="804"/>
      <c r="N1341" s="805"/>
      <c r="O1341" s="805"/>
      <c r="P1341" s="1839"/>
    </row>
    <row r="1342" spans="1:16" s="806" customFormat="1" ht="13.5" x14ac:dyDescent="0.25">
      <c r="A1342" s="606">
        <v>195</v>
      </c>
      <c r="B1342" s="846" t="s">
        <v>2300</v>
      </c>
      <c r="C1342" s="839" t="s">
        <v>701</v>
      </c>
      <c r="D1342" s="845">
        <v>4</v>
      </c>
      <c r="E1342" s="842">
        <v>2008</v>
      </c>
      <c r="F1342" s="1085">
        <v>2490</v>
      </c>
      <c r="G1342" s="784">
        <f t="shared" si="43"/>
        <v>2490</v>
      </c>
      <c r="H1342" s="1451">
        <v>100</v>
      </c>
      <c r="I1342" s="784">
        <f t="shared" si="44"/>
        <v>0</v>
      </c>
      <c r="J1342" s="840"/>
      <c r="K1342" s="805"/>
      <c r="L1342" s="805"/>
      <c r="M1342" s="804"/>
      <c r="N1342" s="805"/>
      <c r="O1342" s="805"/>
      <c r="P1342" s="1839"/>
    </row>
    <row r="1343" spans="1:16" s="806" customFormat="1" ht="13.5" x14ac:dyDescent="0.25">
      <c r="A1343" s="606">
        <v>196</v>
      </c>
      <c r="B1343" s="846" t="s">
        <v>2194</v>
      </c>
      <c r="C1343" s="839" t="s">
        <v>701</v>
      </c>
      <c r="D1343" s="845">
        <v>4</v>
      </c>
      <c r="E1343" s="842">
        <v>2008</v>
      </c>
      <c r="F1343" s="1085">
        <v>404.2</v>
      </c>
      <c r="G1343" s="784">
        <f t="shared" si="43"/>
        <v>404.2</v>
      </c>
      <c r="H1343" s="1451">
        <v>100</v>
      </c>
      <c r="I1343" s="784">
        <f t="shared" si="44"/>
        <v>0</v>
      </c>
      <c r="J1343" s="840"/>
      <c r="K1343" s="805"/>
      <c r="L1343" s="805"/>
      <c r="M1343" s="804"/>
      <c r="N1343" s="805"/>
      <c r="O1343" s="805"/>
      <c r="P1343" s="1839"/>
    </row>
    <row r="1344" spans="1:16" s="806" customFormat="1" ht="13.5" x14ac:dyDescent="0.25">
      <c r="A1344" s="606">
        <v>197</v>
      </c>
      <c r="B1344" s="846" t="s">
        <v>2360</v>
      </c>
      <c r="C1344" s="839" t="s">
        <v>701</v>
      </c>
      <c r="D1344" s="845">
        <v>4</v>
      </c>
      <c r="E1344" s="842">
        <v>2008</v>
      </c>
      <c r="F1344" s="1085">
        <v>555.20000000000005</v>
      </c>
      <c r="G1344" s="784">
        <f t="shared" si="43"/>
        <v>555.20000000000005</v>
      </c>
      <c r="H1344" s="1451">
        <v>100</v>
      </c>
      <c r="I1344" s="784">
        <f t="shared" si="44"/>
        <v>0</v>
      </c>
      <c r="J1344" s="840"/>
      <c r="K1344" s="805"/>
      <c r="L1344" s="805"/>
      <c r="M1344" s="804"/>
      <c r="N1344" s="805"/>
      <c r="O1344" s="805"/>
      <c r="P1344" s="1839"/>
    </row>
    <row r="1345" spans="1:16" s="806" customFormat="1" ht="13.5" x14ac:dyDescent="0.25">
      <c r="A1345" s="606">
        <v>198</v>
      </c>
      <c r="B1345" s="846" t="s">
        <v>2291</v>
      </c>
      <c r="C1345" s="839" t="s">
        <v>701</v>
      </c>
      <c r="D1345" s="845">
        <v>20</v>
      </c>
      <c r="E1345" s="842">
        <v>2008</v>
      </c>
      <c r="F1345" s="1085">
        <v>745</v>
      </c>
      <c r="G1345" s="784">
        <f t="shared" si="43"/>
        <v>745</v>
      </c>
      <c r="H1345" s="1451">
        <v>100</v>
      </c>
      <c r="I1345" s="784">
        <f t="shared" si="44"/>
        <v>0</v>
      </c>
      <c r="J1345" s="840"/>
      <c r="K1345" s="805"/>
      <c r="L1345" s="805"/>
      <c r="M1345" s="804"/>
      <c r="N1345" s="805"/>
      <c r="O1345" s="805"/>
      <c r="P1345" s="1839"/>
    </row>
    <row r="1346" spans="1:16" s="806" customFormat="1" ht="67.5" x14ac:dyDescent="0.25">
      <c r="A1346" s="606">
        <v>199</v>
      </c>
      <c r="B1346" s="846" t="s">
        <v>2361</v>
      </c>
      <c r="C1346" s="839" t="s">
        <v>701</v>
      </c>
      <c r="D1346" s="847">
        <v>4</v>
      </c>
      <c r="E1346" s="842">
        <v>2008</v>
      </c>
      <c r="F1346" s="1085">
        <v>1256.8</v>
      </c>
      <c r="G1346" s="784">
        <f t="shared" si="43"/>
        <v>1256.8</v>
      </c>
      <c r="H1346" s="1451">
        <v>100</v>
      </c>
      <c r="I1346" s="784">
        <f t="shared" si="44"/>
        <v>0</v>
      </c>
      <c r="J1346" s="840"/>
      <c r="K1346" s="805"/>
      <c r="L1346" s="805"/>
      <c r="M1346" s="804"/>
      <c r="N1346" s="805"/>
      <c r="O1346" s="805"/>
      <c r="P1346" s="1839"/>
    </row>
    <row r="1347" spans="1:16" s="806" customFormat="1" ht="13.5" x14ac:dyDescent="0.25">
      <c r="A1347" s="606">
        <v>200</v>
      </c>
      <c r="B1347" s="846" t="s">
        <v>2362</v>
      </c>
      <c r="C1347" s="839" t="s">
        <v>701</v>
      </c>
      <c r="D1347" s="847">
        <v>4</v>
      </c>
      <c r="E1347" s="842">
        <v>2008</v>
      </c>
      <c r="F1347" s="1085">
        <v>328.8</v>
      </c>
      <c r="G1347" s="784">
        <f t="shared" si="43"/>
        <v>328.8</v>
      </c>
      <c r="H1347" s="1451">
        <v>100</v>
      </c>
      <c r="I1347" s="784">
        <f t="shared" si="44"/>
        <v>0</v>
      </c>
      <c r="J1347" s="840"/>
      <c r="K1347" s="805"/>
      <c r="L1347" s="805"/>
      <c r="M1347" s="804"/>
      <c r="N1347" s="805"/>
      <c r="O1347" s="805"/>
      <c r="P1347" s="1839"/>
    </row>
    <row r="1348" spans="1:16" s="806" customFormat="1" ht="13.5" x14ac:dyDescent="0.25">
      <c r="A1348" s="606">
        <v>201</v>
      </c>
      <c r="B1348" s="846" t="s">
        <v>2363</v>
      </c>
      <c r="C1348" s="839" t="s">
        <v>701</v>
      </c>
      <c r="D1348" s="847">
        <v>4</v>
      </c>
      <c r="E1348" s="842">
        <v>2008</v>
      </c>
      <c r="F1348" s="1085">
        <v>183.8</v>
      </c>
      <c r="G1348" s="784">
        <f t="shared" si="43"/>
        <v>183.8</v>
      </c>
      <c r="H1348" s="1451">
        <v>100</v>
      </c>
      <c r="I1348" s="784">
        <f t="shared" si="44"/>
        <v>0</v>
      </c>
      <c r="J1348" s="840"/>
      <c r="K1348" s="805"/>
      <c r="L1348" s="805"/>
      <c r="M1348" s="804"/>
      <c r="N1348" s="805"/>
      <c r="O1348" s="805"/>
      <c r="P1348" s="1839"/>
    </row>
    <row r="1349" spans="1:16" s="806" customFormat="1" ht="13.5" x14ac:dyDescent="0.25">
      <c r="A1349" s="606">
        <v>202</v>
      </c>
      <c r="B1349" s="846" t="s">
        <v>2364</v>
      </c>
      <c r="C1349" s="839" t="s">
        <v>701</v>
      </c>
      <c r="D1349" s="847">
        <v>3</v>
      </c>
      <c r="E1349" s="842">
        <v>2008</v>
      </c>
      <c r="F1349" s="1085">
        <v>1214.06</v>
      </c>
      <c r="G1349" s="784">
        <f t="shared" si="43"/>
        <v>1214.06</v>
      </c>
      <c r="H1349" s="1451">
        <v>100</v>
      </c>
      <c r="I1349" s="784">
        <f t="shared" si="44"/>
        <v>0</v>
      </c>
      <c r="J1349" s="840"/>
      <c r="K1349" s="805"/>
      <c r="L1349" s="805"/>
      <c r="M1349" s="804"/>
      <c r="N1349" s="805"/>
      <c r="O1349" s="805"/>
      <c r="P1349" s="1839"/>
    </row>
    <row r="1350" spans="1:16" s="806" customFormat="1" ht="13.5" x14ac:dyDescent="0.25">
      <c r="A1350" s="606">
        <v>203</v>
      </c>
      <c r="B1350" s="846" t="s">
        <v>1754</v>
      </c>
      <c r="C1350" s="839" t="s">
        <v>701</v>
      </c>
      <c r="D1350" s="845">
        <v>3</v>
      </c>
      <c r="E1350" s="842">
        <v>2008</v>
      </c>
      <c r="F1350" s="1085">
        <v>310.99</v>
      </c>
      <c r="G1350" s="784">
        <f t="shared" si="43"/>
        <v>310.99</v>
      </c>
      <c r="H1350" s="1451">
        <v>100</v>
      </c>
      <c r="I1350" s="784">
        <f t="shared" si="44"/>
        <v>0</v>
      </c>
      <c r="J1350" s="840"/>
      <c r="K1350" s="805"/>
      <c r="L1350" s="805"/>
      <c r="M1350" s="804"/>
      <c r="N1350" s="805"/>
      <c r="O1350" s="805"/>
      <c r="P1350" s="1839"/>
    </row>
    <row r="1351" spans="1:16" s="806" customFormat="1" ht="13.5" x14ac:dyDescent="0.25">
      <c r="A1351" s="606">
        <v>204</v>
      </c>
      <c r="B1351" s="846" t="s">
        <v>2365</v>
      </c>
      <c r="C1351" s="839" t="s">
        <v>701</v>
      </c>
      <c r="D1351" s="845">
        <v>2</v>
      </c>
      <c r="E1351" s="842">
        <v>2008</v>
      </c>
      <c r="F1351" s="1085">
        <v>211.01</v>
      </c>
      <c r="G1351" s="784">
        <f t="shared" si="43"/>
        <v>211.01</v>
      </c>
      <c r="H1351" s="1451">
        <v>100</v>
      </c>
      <c r="I1351" s="784">
        <f t="shared" si="44"/>
        <v>0</v>
      </c>
      <c r="J1351" s="840"/>
      <c r="K1351" s="805"/>
      <c r="L1351" s="805"/>
      <c r="M1351" s="804"/>
      <c r="N1351" s="805"/>
      <c r="O1351" s="805"/>
      <c r="P1351" s="1839"/>
    </row>
    <row r="1352" spans="1:16" s="806" customFormat="1" ht="13.5" x14ac:dyDescent="0.25">
      <c r="A1352" s="606">
        <v>205</v>
      </c>
      <c r="B1352" s="846" t="s">
        <v>777</v>
      </c>
      <c r="C1352" s="839" t="s">
        <v>701</v>
      </c>
      <c r="D1352" s="844">
        <v>3</v>
      </c>
      <c r="E1352" s="842">
        <v>2008</v>
      </c>
      <c r="F1352" s="1085">
        <v>89.34</v>
      </c>
      <c r="G1352" s="784">
        <f t="shared" si="43"/>
        <v>89.34</v>
      </c>
      <c r="H1352" s="1451">
        <v>100</v>
      </c>
      <c r="I1352" s="784">
        <f t="shared" si="44"/>
        <v>0</v>
      </c>
      <c r="J1352" s="840"/>
      <c r="K1352" s="805"/>
      <c r="L1352" s="805"/>
      <c r="M1352" s="804"/>
      <c r="N1352" s="805"/>
      <c r="O1352" s="805"/>
      <c r="P1352" s="1839"/>
    </row>
    <row r="1353" spans="1:16" s="806" customFormat="1" ht="27" x14ac:dyDescent="0.25">
      <c r="A1353" s="606">
        <v>206</v>
      </c>
      <c r="B1353" s="846" t="s">
        <v>2366</v>
      </c>
      <c r="C1353" s="839" t="s">
        <v>701</v>
      </c>
      <c r="D1353" s="844">
        <v>1</v>
      </c>
      <c r="E1353" s="848">
        <v>2008</v>
      </c>
      <c r="F1353" s="1085">
        <v>44.3</v>
      </c>
      <c r="G1353" s="784">
        <f t="shared" si="43"/>
        <v>44.3</v>
      </c>
      <c r="H1353" s="1451">
        <v>100</v>
      </c>
      <c r="I1353" s="784">
        <f t="shared" si="44"/>
        <v>0</v>
      </c>
      <c r="J1353" s="840"/>
      <c r="K1353" s="805"/>
      <c r="L1353" s="805"/>
      <c r="M1353" s="804"/>
      <c r="N1353" s="805"/>
      <c r="O1353" s="805"/>
      <c r="P1353" s="1839"/>
    </row>
    <row r="1354" spans="1:16" s="806" customFormat="1" ht="13.5" x14ac:dyDescent="0.25">
      <c r="A1354" s="606">
        <v>207</v>
      </c>
      <c r="B1354" s="841" t="s">
        <v>777</v>
      </c>
      <c r="C1354" s="839" t="s">
        <v>701</v>
      </c>
      <c r="D1354" s="842">
        <v>1</v>
      </c>
      <c r="E1354" s="848">
        <v>2008</v>
      </c>
      <c r="F1354" s="1085">
        <v>29.78</v>
      </c>
      <c r="G1354" s="784">
        <f t="shared" si="43"/>
        <v>29.78</v>
      </c>
      <c r="H1354" s="1451">
        <v>100</v>
      </c>
      <c r="I1354" s="784">
        <f t="shared" si="44"/>
        <v>0</v>
      </c>
      <c r="J1354" s="840"/>
      <c r="K1354" s="805"/>
      <c r="L1354" s="805"/>
      <c r="M1354" s="804"/>
      <c r="N1354" s="805"/>
      <c r="O1354" s="805"/>
      <c r="P1354" s="1839"/>
    </row>
    <row r="1355" spans="1:16" s="806" customFormat="1" ht="13.5" x14ac:dyDescent="0.25">
      <c r="A1355" s="606">
        <v>208</v>
      </c>
      <c r="B1355" s="841" t="s">
        <v>1754</v>
      </c>
      <c r="C1355" s="839" t="s">
        <v>701</v>
      </c>
      <c r="D1355" s="842">
        <v>2</v>
      </c>
      <c r="E1355" s="848">
        <v>2008</v>
      </c>
      <c r="F1355" s="1085">
        <v>207.32</v>
      </c>
      <c r="G1355" s="784">
        <f t="shared" si="43"/>
        <v>207.32</v>
      </c>
      <c r="H1355" s="1451">
        <v>100</v>
      </c>
      <c r="I1355" s="784">
        <f t="shared" si="44"/>
        <v>0</v>
      </c>
      <c r="J1355" s="840"/>
      <c r="K1355" s="805"/>
      <c r="L1355" s="805"/>
      <c r="M1355" s="804"/>
      <c r="N1355" s="805"/>
      <c r="O1355" s="805"/>
      <c r="P1355" s="1839"/>
    </row>
    <row r="1356" spans="1:16" s="806" customFormat="1" ht="13.5" x14ac:dyDescent="0.25">
      <c r="A1356" s="606">
        <v>209</v>
      </c>
      <c r="B1356" s="846" t="s">
        <v>2118</v>
      </c>
      <c r="C1356" s="839" t="s">
        <v>701</v>
      </c>
      <c r="D1356" s="842">
        <v>2</v>
      </c>
      <c r="E1356" s="848">
        <v>2008</v>
      </c>
      <c r="F1356" s="1083">
        <v>201.6</v>
      </c>
      <c r="G1356" s="784">
        <f t="shared" si="43"/>
        <v>201.6</v>
      </c>
      <c r="H1356" s="1451">
        <v>100</v>
      </c>
      <c r="I1356" s="784">
        <f t="shared" si="44"/>
        <v>0</v>
      </c>
      <c r="J1356" s="840"/>
      <c r="K1356" s="805"/>
      <c r="L1356" s="805"/>
      <c r="M1356" s="804"/>
      <c r="N1356" s="805"/>
      <c r="O1356" s="805"/>
      <c r="P1356" s="1839"/>
    </row>
    <row r="1357" spans="1:16" s="806" customFormat="1" ht="27" x14ac:dyDescent="0.25">
      <c r="A1357" s="606">
        <v>210</v>
      </c>
      <c r="B1357" s="846" t="s">
        <v>2367</v>
      </c>
      <c r="C1357" s="839" t="s">
        <v>701</v>
      </c>
      <c r="D1357" s="842">
        <v>2</v>
      </c>
      <c r="E1357" s="848">
        <v>2008</v>
      </c>
      <c r="F1357" s="1083">
        <v>809.37</v>
      </c>
      <c r="G1357" s="784">
        <f t="shared" si="43"/>
        <v>809.37</v>
      </c>
      <c r="H1357" s="1451">
        <v>100</v>
      </c>
      <c r="I1357" s="784">
        <f t="shared" si="44"/>
        <v>0</v>
      </c>
      <c r="J1357" s="840"/>
      <c r="K1357" s="805"/>
      <c r="L1357" s="805"/>
      <c r="M1357" s="804"/>
      <c r="N1357" s="805"/>
      <c r="O1357" s="805"/>
      <c r="P1357" s="1839"/>
    </row>
    <row r="1358" spans="1:16" s="806" customFormat="1" ht="13.5" x14ac:dyDescent="0.25">
      <c r="A1358" s="606">
        <v>211</v>
      </c>
      <c r="B1358" s="846" t="s">
        <v>2368</v>
      </c>
      <c r="C1358" s="839" t="s">
        <v>701</v>
      </c>
      <c r="D1358" s="842">
        <v>2</v>
      </c>
      <c r="E1358" s="848">
        <v>2008</v>
      </c>
      <c r="F1358" s="1083">
        <v>534.6</v>
      </c>
      <c r="G1358" s="784">
        <f t="shared" si="43"/>
        <v>534.6</v>
      </c>
      <c r="H1358" s="1451">
        <v>100</v>
      </c>
      <c r="I1358" s="784">
        <f t="shared" si="44"/>
        <v>0</v>
      </c>
      <c r="J1358" s="840"/>
      <c r="K1358" s="805"/>
      <c r="L1358" s="805"/>
      <c r="M1358" s="804"/>
      <c r="N1358" s="805"/>
      <c r="O1358" s="805"/>
      <c r="P1358" s="1839"/>
    </row>
    <row r="1359" spans="1:16" s="806" customFormat="1" ht="13.5" x14ac:dyDescent="0.25">
      <c r="A1359" s="606">
        <v>212</v>
      </c>
      <c r="B1359" s="846" t="s">
        <v>2369</v>
      </c>
      <c r="C1359" s="839" t="s">
        <v>701</v>
      </c>
      <c r="D1359" s="842">
        <v>1</v>
      </c>
      <c r="E1359" s="848">
        <v>2008</v>
      </c>
      <c r="F1359" s="1083">
        <v>45.95</v>
      </c>
      <c r="G1359" s="784">
        <f t="shared" si="43"/>
        <v>45.95</v>
      </c>
      <c r="H1359" s="1451">
        <v>100</v>
      </c>
      <c r="I1359" s="784">
        <f t="shared" si="44"/>
        <v>0</v>
      </c>
      <c r="J1359" s="840"/>
      <c r="K1359" s="805"/>
      <c r="L1359" s="805"/>
      <c r="M1359" s="804"/>
      <c r="N1359" s="805"/>
      <c r="O1359" s="805"/>
      <c r="P1359" s="1839"/>
    </row>
    <row r="1360" spans="1:16" s="806" customFormat="1" ht="27" x14ac:dyDescent="0.25">
      <c r="A1360" s="606">
        <v>213</v>
      </c>
      <c r="B1360" s="846" t="s">
        <v>2366</v>
      </c>
      <c r="C1360" s="839" t="s">
        <v>701</v>
      </c>
      <c r="D1360" s="842">
        <v>1</v>
      </c>
      <c r="E1360" s="848">
        <v>2008</v>
      </c>
      <c r="F1360" s="1083">
        <v>44.3</v>
      </c>
      <c r="G1360" s="784">
        <f t="shared" si="43"/>
        <v>44.3</v>
      </c>
      <c r="H1360" s="1451">
        <v>100</v>
      </c>
      <c r="I1360" s="784">
        <f t="shared" si="44"/>
        <v>0</v>
      </c>
      <c r="J1360" s="840"/>
      <c r="K1360" s="805"/>
      <c r="L1360" s="805"/>
      <c r="M1360" s="804"/>
      <c r="N1360" s="805"/>
      <c r="O1360" s="805"/>
      <c r="P1360" s="1839"/>
    </row>
    <row r="1361" spans="1:16" s="806" customFormat="1" ht="13.5" x14ac:dyDescent="0.25">
      <c r="A1361" s="606">
        <v>214</v>
      </c>
      <c r="B1361" s="846" t="s">
        <v>777</v>
      </c>
      <c r="C1361" s="839" t="s">
        <v>701</v>
      </c>
      <c r="D1361" s="842">
        <v>2</v>
      </c>
      <c r="E1361" s="848">
        <v>2008</v>
      </c>
      <c r="F1361" s="1083">
        <v>59.56</v>
      </c>
      <c r="G1361" s="784">
        <f t="shared" si="43"/>
        <v>59.56</v>
      </c>
      <c r="H1361" s="1451">
        <v>100</v>
      </c>
      <c r="I1361" s="784">
        <f t="shared" si="44"/>
        <v>0</v>
      </c>
      <c r="J1361" s="840"/>
      <c r="K1361" s="805"/>
      <c r="L1361" s="805"/>
      <c r="M1361" s="804"/>
      <c r="N1361" s="805"/>
      <c r="O1361" s="805"/>
      <c r="P1361" s="1839"/>
    </row>
    <row r="1362" spans="1:16" s="806" customFormat="1" ht="67.5" x14ac:dyDescent="0.25">
      <c r="A1362" s="606">
        <v>215</v>
      </c>
      <c r="B1362" s="846" t="s">
        <v>2370</v>
      </c>
      <c r="C1362" s="839" t="s">
        <v>701</v>
      </c>
      <c r="D1362" s="842">
        <v>1</v>
      </c>
      <c r="E1362" s="848">
        <v>2006</v>
      </c>
      <c r="F1362" s="1083">
        <v>452.84</v>
      </c>
      <c r="G1362" s="784">
        <f t="shared" si="43"/>
        <v>452.84</v>
      </c>
      <c r="H1362" s="1451">
        <v>100</v>
      </c>
      <c r="I1362" s="784">
        <f t="shared" si="44"/>
        <v>0</v>
      </c>
      <c r="J1362" s="840"/>
      <c r="K1362" s="805"/>
      <c r="L1362" s="805"/>
      <c r="M1362" s="804"/>
      <c r="N1362" s="805"/>
      <c r="O1362" s="805"/>
      <c r="P1362" s="1839"/>
    </row>
    <row r="1363" spans="1:16" s="806" customFormat="1" ht="13.5" x14ac:dyDescent="0.25">
      <c r="A1363" s="606">
        <v>216</v>
      </c>
      <c r="B1363" s="846" t="s">
        <v>2371</v>
      </c>
      <c r="C1363" s="839" t="s">
        <v>701</v>
      </c>
      <c r="D1363" s="842">
        <v>2</v>
      </c>
      <c r="E1363" s="848">
        <v>2008</v>
      </c>
      <c r="F1363" s="1083">
        <v>207.32</v>
      </c>
      <c r="G1363" s="784">
        <f t="shared" si="43"/>
        <v>207.32</v>
      </c>
      <c r="H1363" s="1451">
        <v>100</v>
      </c>
      <c r="I1363" s="784">
        <f t="shared" si="44"/>
        <v>0</v>
      </c>
      <c r="J1363" s="840"/>
      <c r="K1363" s="805"/>
      <c r="L1363" s="805"/>
      <c r="M1363" s="804"/>
      <c r="N1363" s="805"/>
      <c r="O1363" s="805"/>
      <c r="P1363" s="1839"/>
    </row>
    <row r="1364" spans="1:16" s="806" customFormat="1" ht="13.5" x14ac:dyDescent="0.25">
      <c r="A1364" s="606">
        <v>217</v>
      </c>
      <c r="B1364" s="846" t="s">
        <v>2372</v>
      </c>
      <c r="C1364" s="839" t="s">
        <v>701</v>
      </c>
      <c r="D1364" s="842">
        <v>2</v>
      </c>
      <c r="E1364" s="848">
        <v>2008</v>
      </c>
      <c r="F1364" s="1083">
        <v>809.37</v>
      </c>
      <c r="G1364" s="784">
        <f t="shared" si="43"/>
        <v>809.37</v>
      </c>
      <c r="H1364" s="1451">
        <v>100</v>
      </c>
      <c r="I1364" s="784">
        <f t="shared" si="44"/>
        <v>0</v>
      </c>
      <c r="J1364" s="840"/>
      <c r="K1364" s="805"/>
      <c r="L1364" s="805"/>
      <c r="M1364" s="804"/>
      <c r="N1364" s="805"/>
      <c r="O1364" s="805"/>
      <c r="P1364" s="1839"/>
    </row>
    <row r="1365" spans="1:16" s="806" customFormat="1" ht="54" x14ac:dyDescent="0.25">
      <c r="A1365" s="606">
        <v>218</v>
      </c>
      <c r="B1365" s="846" t="s">
        <v>2373</v>
      </c>
      <c r="C1365" s="839" t="s">
        <v>701</v>
      </c>
      <c r="D1365" s="842">
        <v>1</v>
      </c>
      <c r="E1365" s="848">
        <v>2005</v>
      </c>
      <c r="F1365" s="1083">
        <v>255</v>
      </c>
      <c r="G1365" s="784">
        <f t="shared" si="43"/>
        <v>255</v>
      </c>
      <c r="H1365" s="1451">
        <v>100</v>
      </c>
      <c r="I1365" s="784">
        <f t="shared" si="44"/>
        <v>0</v>
      </c>
      <c r="J1365" s="840"/>
      <c r="K1365" s="805"/>
      <c r="L1365" s="805"/>
      <c r="M1365" s="804"/>
      <c r="N1365" s="805"/>
      <c r="O1365" s="805"/>
      <c r="P1365" s="1839"/>
    </row>
    <row r="1366" spans="1:16" s="806" customFormat="1" ht="13.5" x14ac:dyDescent="0.25">
      <c r="A1366" s="606">
        <v>219</v>
      </c>
      <c r="B1366" s="846" t="s">
        <v>2374</v>
      </c>
      <c r="C1366" s="839" t="s">
        <v>701</v>
      </c>
      <c r="D1366" s="842">
        <v>1</v>
      </c>
      <c r="E1366" s="848">
        <v>2007</v>
      </c>
      <c r="F1366" s="1083">
        <v>125.4</v>
      </c>
      <c r="G1366" s="784">
        <f t="shared" si="43"/>
        <v>125.4</v>
      </c>
      <c r="H1366" s="1451">
        <v>100</v>
      </c>
      <c r="I1366" s="784">
        <f t="shared" si="44"/>
        <v>0</v>
      </c>
      <c r="J1366" s="840"/>
      <c r="K1366" s="805"/>
      <c r="L1366" s="805"/>
      <c r="M1366" s="804"/>
      <c r="N1366" s="805"/>
      <c r="O1366" s="805"/>
      <c r="P1366" s="1839"/>
    </row>
    <row r="1367" spans="1:16" s="806" customFormat="1" ht="13.5" x14ac:dyDescent="0.25">
      <c r="A1367" s="606">
        <v>220</v>
      </c>
      <c r="B1367" s="846" t="s">
        <v>2375</v>
      </c>
      <c r="C1367" s="839" t="s">
        <v>701</v>
      </c>
      <c r="D1367" s="842">
        <v>1</v>
      </c>
      <c r="E1367" s="848">
        <v>2006</v>
      </c>
      <c r="F1367" s="1083">
        <v>75.16</v>
      </c>
      <c r="G1367" s="784">
        <f t="shared" si="43"/>
        <v>75.16</v>
      </c>
      <c r="H1367" s="1451">
        <v>100</v>
      </c>
      <c r="I1367" s="784">
        <f t="shared" si="44"/>
        <v>0</v>
      </c>
      <c r="J1367" s="840"/>
      <c r="K1367" s="805"/>
      <c r="L1367" s="805"/>
      <c r="M1367" s="804"/>
      <c r="N1367" s="805"/>
      <c r="O1367" s="805"/>
      <c r="P1367" s="1839"/>
    </row>
    <row r="1368" spans="1:16" s="806" customFormat="1" ht="13.5" x14ac:dyDescent="0.25">
      <c r="A1368" s="606">
        <v>221</v>
      </c>
      <c r="B1368" s="846" t="s">
        <v>2376</v>
      </c>
      <c r="C1368" s="839" t="s">
        <v>701</v>
      </c>
      <c r="D1368" s="842">
        <v>1</v>
      </c>
      <c r="E1368" s="848">
        <v>2008</v>
      </c>
      <c r="F1368" s="1083">
        <v>44.3</v>
      </c>
      <c r="G1368" s="784">
        <f t="shared" si="43"/>
        <v>44.3</v>
      </c>
      <c r="H1368" s="1451">
        <v>100</v>
      </c>
      <c r="I1368" s="784">
        <f t="shared" si="44"/>
        <v>0</v>
      </c>
      <c r="J1368" s="840"/>
      <c r="K1368" s="805"/>
      <c r="L1368" s="805"/>
      <c r="M1368" s="804"/>
      <c r="N1368" s="805"/>
      <c r="O1368" s="805"/>
      <c r="P1368" s="1839"/>
    </row>
    <row r="1369" spans="1:16" s="806" customFormat="1" ht="13.5" x14ac:dyDescent="0.25">
      <c r="A1369" s="606">
        <v>222</v>
      </c>
      <c r="B1369" s="846" t="s">
        <v>2377</v>
      </c>
      <c r="C1369" s="839" t="s">
        <v>701</v>
      </c>
      <c r="D1369" s="842">
        <v>1</v>
      </c>
      <c r="E1369" s="848">
        <v>2008</v>
      </c>
      <c r="F1369" s="1083">
        <v>100.8</v>
      </c>
      <c r="G1369" s="784">
        <f t="shared" si="43"/>
        <v>100.8</v>
      </c>
      <c r="H1369" s="1451">
        <v>100</v>
      </c>
      <c r="I1369" s="784">
        <f t="shared" si="44"/>
        <v>0</v>
      </c>
      <c r="J1369" s="840"/>
      <c r="K1369" s="805"/>
      <c r="L1369" s="805"/>
      <c r="M1369" s="804"/>
      <c r="N1369" s="805"/>
      <c r="O1369" s="805"/>
      <c r="P1369" s="1839"/>
    </row>
    <row r="1370" spans="1:16" s="806" customFormat="1" ht="13.5" x14ac:dyDescent="0.25">
      <c r="A1370" s="606">
        <v>223</v>
      </c>
      <c r="B1370" s="846" t="s">
        <v>2378</v>
      </c>
      <c r="C1370" s="839" t="s">
        <v>701</v>
      </c>
      <c r="D1370" s="842">
        <v>1</v>
      </c>
      <c r="E1370" s="848">
        <v>2008</v>
      </c>
      <c r="F1370" s="1083">
        <v>50.1</v>
      </c>
      <c r="G1370" s="784">
        <f t="shared" si="43"/>
        <v>50.1</v>
      </c>
      <c r="H1370" s="1451">
        <v>100</v>
      </c>
      <c r="I1370" s="784">
        <f t="shared" si="44"/>
        <v>0</v>
      </c>
      <c r="J1370" s="840"/>
      <c r="K1370" s="805"/>
      <c r="L1370" s="805"/>
      <c r="M1370" s="804"/>
      <c r="N1370" s="805"/>
      <c r="O1370" s="805"/>
      <c r="P1370" s="1839"/>
    </row>
    <row r="1371" spans="1:16" s="806" customFormat="1" ht="54" x14ac:dyDescent="0.25">
      <c r="A1371" s="606">
        <v>224</v>
      </c>
      <c r="B1371" s="846" t="s">
        <v>2379</v>
      </c>
      <c r="C1371" s="839" t="s">
        <v>701</v>
      </c>
      <c r="D1371" s="842">
        <v>1</v>
      </c>
      <c r="E1371" s="848">
        <v>2008</v>
      </c>
      <c r="F1371" s="1083">
        <v>267.3</v>
      </c>
      <c r="G1371" s="784">
        <f t="shared" ref="G1371:G1434" si="45">F1371*H1371%</f>
        <v>267.3</v>
      </c>
      <c r="H1371" s="1451">
        <v>100</v>
      </c>
      <c r="I1371" s="784">
        <f t="shared" ref="I1371:I1434" si="46">F1371-G1371</f>
        <v>0</v>
      </c>
      <c r="J1371" s="840"/>
      <c r="K1371" s="805"/>
      <c r="L1371" s="805"/>
      <c r="M1371" s="804"/>
      <c r="N1371" s="805"/>
      <c r="O1371" s="805"/>
      <c r="P1371" s="1839"/>
    </row>
    <row r="1372" spans="1:16" s="806" customFormat="1" ht="13.5" x14ac:dyDescent="0.25">
      <c r="A1372" s="606">
        <v>225</v>
      </c>
      <c r="B1372" s="846" t="s">
        <v>2380</v>
      </c>
      <c r="C1372" s="839" t="s">
        <v>701</v>
      </c>
      <c r="D1372" s="842">
        <v>1</v>
      </c>
      <c r="E1372" s="848">
        <v>2007</v>
      </c>
      <c r="F1372" s="1083">
        <v>112.8</v>
      </c>
      <c r="G1372" s="784">
        <f t="shared" si="45"/>
        <v>112.8</v>
      </c>
      <c r="H1372" s="1451">
        <v>100</v>
      </c>
      <c r="I1372" s="784">
        <f t="shared" si="46"/>
        <v>0</v>
      </c>
      <c r="J1372" s="840"/>
      <c r="K1372" s="805"/>
      <c r="L1372" s="805"/>
      <c r="M1372" s="804"/>
      <c r="N1372" s="805"/>
      <c r="O1372" s="805"/>
      <c r="P1372" s="1839"/>
    </row>
    <row r="1373" spans="1:16" s="806" customFormat="1" ht="27" x14ac:dyDescent="0.25">
      <c r="A1373" s="606">
        <v>226</v>
      </c>
      <c r="B1373" s="846" t="s">
        <v>2381</v>
      </c>
      <c r="C1373" s="839" t="s">
        <v>701</v>
      </c>
      <c r="D1373" s="842">
        <v>1</v>
      </c>
      <c r="E1373" s="848">
        <v>2007</v>
      </c>
      <c r="F1373" s="1083">
        <v>241.7</v>
      </c>
      <c r="G1373" s="784">
        <f t="shared" si="45"/>
        <v>241.7</v>
      </c>
      <c r="H1373" s="1451">
        <v>100</v>
      </c>
      <c r="I1373" s="784">
        <f t="shared" si="46"/>
        <v>0</v>
      </c>
      <c r="J1373" s="840"/>
      <c r="K1373" s="805"/>
      <c r="L1373" s="805"/>
      <c r="M1373" s="804"/>
      <c r="N1373" s="805"/>
      <c r="O1373" s="805"/>
      <c r="P1373" s="1839"/>
    </row>
    <row r="1374" spans="1:16" s="806" customFormat="1" ht="13.5" x14ac:dyDescent="0.25">
      <c r="A1374" s="606">
        <v>227</v>
      </c>
      <c r="B1374" s="846" t="s">
        <v>777</v>
      </c>
      <c r="C1374" s="839" t="s">
        <v>701</v>
      </c>
      <c r="D1374" s="842">
        <v>1</v>
      </c>
      <c r="E1374" s="848">
        <v>2008</v>
      </c>
      <c r="F1374" s="1083">
        <v>29.78</v>
      </c>
      <c r="G1374" s="784">
        <f t="shared" si="45"/>
        <v>29.78</v>
      </c>
      <c r="H1374" s="1451">
        <v>100</v>
      </c>
      <c r="I1374" s="784">
        <f t="shared" si="46"/>
        <v>0</v>
      </c>
      <c r="J1374" s="840"/>
      <c r="K1374" s="805"/>
      <c r="L1374" s="805"/>
      <c r="M1374" s="804"/>
      <c r="N1374" s="805"/>
      <c r="O1374" s="805"/>
      <c r="P1374" s="1839"/>
    </row>
    <row r="1375" spans="1:16" s="806" customFormat="1" ht="67.5" x14ac:dyDescent="0.25">
      <c r="A1375" s="606">
        <v>228</v>
      </c>
      <c r="B1375" s="846" t="s">
        <v>2382</v>
      </c>
      <c r="C1375" s="839" t="s">
        <v>701</v>
      </c>
      <c r="D1375" s="842">
        <v>1</v>
      </c>
      <c r="E1375" s="848">
        <v>2010</v>
      </c>
      <c r="F1375" s="1083">
        <v>3446.25</v>
      </c>
      <c r="G1375" s="784">
        <f t="shared" si="45"/>
        <v>3446.25</v>
      </c>
      <c r="H1375" s="1451">
        <v>100</v>
      </c>
      <c r="I1375" s="784">
        <f t="shared" si="46"/>
        <v>0</v>
      </c>
      <c r="J1375" s="840"/>
      <c r="K1375" s="805"/>
      <c r="L1375" s="805"/>
      <c r="M1375" s="804"/>
      <c r="N1375" s="805"/>
      <c r="O1375" s="805"/>
      <c r="P1375" s="1839"/>
    </row>
    <row r="1376" spans="1:16" s="806" customFormat="1" ht="13.5" x14ac:dyDescent="0.25">
      <c r="A1376" s="606">
        <v>229</v>
      </c>
      <c r="B1376" s="846" t="s">
        <v>664</v>
      </c>
      <c r="C1376" s="839" t="s">
        <v>701</v>
      </c>
      <c r="D1376" s="842">
        <v>1</v>
      </c>
      <c r="E1376" s="848">
        <v>2010</v>
      </c>
      <c r="F1376" s="1083">
        <v>450.12</v>
      </c>
      <c r="G1376" s="784">
        <f t="shared" si="45"/>
        <v>450.12</v>
      </c>
      <c r="H1376" s="1451">
        <v>100</v>
      </c>
      <c r="I1376" s="784">
        <f t="shared" si="46"/>
        <v>0</v>
      </c>
      <c r="J1376" s="840"/>
      <c r="K1376" s="805"/>
      <c r="L1376" s="805"/>
      <c r="M1376" s="804"/>
      <c r="N1376" s="805"/>
      <c r="O1376" s="805"/>
      <c r="P1376" s="1839"/>
    </row>
    <row r="1377" spans="1:16" s="806" customFormat="1" ht="13.5" x14ac:dyDescent="0.25">
      <c r="A1377" s="606">
        <v>230</v>
      </c>
      <c r="B1377" s="846" t="s">
        <v>778</v>
      </c>
      <c r="C1377" s="839" t="s">
        <v>701</v>
      </c>
      <c r="D1377" s="842">
        <v>12</v>
      </c>
      <c r="E1377" s="848">
        <v>2010</v>
      </c>
      <c r="F1377" s="1083">
        <v>905.76</v>
      </c>
      <c r="G1377" s="784">
        <f t="shared" si="45"/>
        <v>905.76</v>
      </c>
      <c r="H1377" s="1451">
        <v>100</v>
      </c>
      <c r="I1377" s="784">
        <f t="shared" si="46"/>
        <v>0</v>
      </c>
      <c r="J1377" s="840"/>
      <c r="K1377" s="805"/>
      <c r="L1377" s="805"/>
      <c r="M1377" s="804"/>
      <c r="N1377" s="805"/>
      <c r="O1377" s="805"/>
      <c r="P1377" s="1839"/>
    </row>
    <row r="1378" spans="1:16" s="806" customFormat="1" ht="13.5" x14ac:dyDescent="0.25">
      <c r="A1378" s="606">
        <v>231</v>
      </c>
      <c r="B1378" s="846" t="s">
        <v>2383</v>
      </c>
      <c r="C1378" s="839" t="s">
        <v>701</v>
      </c>
      <c r="D1378" s="842">
        <v>3</v>
      </c>
      <c r="E1378" s="848">
        <v>2010</v>
      </c>
      <c r="F1378" s="1083">
        <v>89.34</v>
      </c>
      <c r="G1378" s="784">
        <f t="shared" si="45"/>
        <v>89.34</v>
      </c>
      <c r="H1378" s="1451">
        <v>100</v>
      </c>
      <c r="I1378" s="784">
        <f t="shared" si="46"/>
        <v>0</v>
      </c>
      <c r="J1378" s="840"/>
      <c r="K1378" s="805"/>
      <c r="L1378" s="805"/>
      <c r="M1378" s="804"/>
      <c r="N1378" s="805"/>
      <c r="O1378" s="805"/>
      <c r="P1378" s="1839"/>
    </row>
    <row r="1379" spans="1:16" s="806" customFormat="1" ht="13.5" x14ac:dyDescent="0.25">
      <c r="A1379" s="606">
        <v>232</v>
      </c>
      <c r="B1379" s="846" t="s">
        <v>2384</v>
      </c>
      <c r="C1379" s="839" t="s">
        <v>701</v>
      </c>
      <c r="D1379" s="842">
        <v>2</v>
      </c>
      <c r="E1379" s="848">
        <v>2010</v>
      </c>
      <c r="F1379" s="1083">
        <v>100.2</v>
      </c>
      <c r="G1379" s="784">
        <f t="shared" si="45"/>
        <v>100.2</v>
      </c>
      <c r="H1379" s="1451">
        <v>100</v>
      </c>
      <c r="I1379" s="784">
        <f t="shared" si="46"/>
        <v>0</v>
      </c>
      <c r="J1379" s="840"/>
      <c r="K1379" s="805"/>
      <c r="L1379" s="805"/>
      <c r="M1379" s="804"/>
      <c r="N1379" s="805"/>
      <c r="O1379" s="805"/>
      <c r="P1379" s="1839"/>
    </row>
    <row r="1380" spans="1:16" s="806" customFormat="1" ht="27" x14ac:dyDescent="0.25">
      <c r="A1380" s="606">
        <v>233</v>
      </c>
      <c r="B1380" s="846" t="s">
        <v>2385</v>
      </c>
      <c r="C1380" s="839" t="s">
        <v>701</v>
      </c>
      <c r="D1380" s="842">
        <v>1</v>
      </c>
      <c r="E1380" s="848">
        <v>2010</v>
      </c>
      <c r="F1380" s="1083">
        <v>651.70000000000005</v>
      </c>
      <c r="G1380" s="784">
        <f t="shared" si="45"/>
        <v>651.70000000000005</v>
      </c>
      <c r="H1380" s="1451">
        <v>100</v>
      </c>
      <c r="I1380" s="784">
        <f t="shared" si="46"/>
        <v>0</v>
      </c>
      <c r="J1380" s="840"/>
      <c r="K1380" s="805"/>
      <c r="L1380" s="805"/>
      <c r="M1380" s="804"/>
      <c r="N1380" s="805"/>
      <c r="O1380" s="805"/>
      <c r="P1380" s="1839"/>
    </row>
    <row r="1381" spans="1:16" s="806" customFormat="1" ht="27" x14ac:dyDescent="0.25">
      <c r="A1381" s="606">
        <v>234</v>
      </c>
      <c r="B1381" s="846" t="s">
        <v>2386</v>
      </c>
      <c r="C1381" s="839" t="s">
        <v>701</v>
      </c>
      <c r="D1381" s="842">
        <v>1</v>
      </c>
      <c r="E1381" s="848">
        <v>2011</v>
      </c>
      <c r="F1381" s="1083">
        <v>53.88</v>
      </c>
      <c r="G1381" s="784">
        <f t="shared" si="45"/>
        <v>53.88</v>
      </c>
      <c r="H1381" s="1451">
        <v>100</v>
      </c>
      <c r="I1381" s="784">
        <f t="shared" si="46"/>
        <v>0</v>
      </c>
      <c r="J1381" s="840"/>
      <c r="K1381" s="805"/>
      <c r="L1381" s="805"/>
      <c r="M1381" s="804"/>
      <c r="N1381" s="805"/>
      <c r="O1381" s="805"/>
      <c r="P1381" s="1839"/>
    </row>
    <row r="1382" spans="1:16" s="806" customFormat="1" ht="27" x14ac:dyDescent="0.25">
      <c r="A1382" s="606">
        <v>235</v>
      </c>
      <c r="B1382" s="846" t="s">
        <v>2387</v>
      </c>
      <c r="C1382" s="839" t="s">
        <v>701</v>
      </c>
      <c r="D1382" s="842">
        <v>1</v>
      </c>
      <c r="E1382" s="848">
        <v>2011</v>
      </c>
      <c r="F1382" s="1083">
        <v>57.38</v>
      </c>
      <c r="G1382" s="784">
        <f t="shared" si="45"/>
        <v>57.38</v>
      </c>
      <c r="H1382" s="1451">
        <v>100</v>
      </c>
      <c r="I1382" s="784">
        <f t="shared" si="46"/>
        <v>0</v>
      </c>
      <c r="J1382" s="840"/>
      <c r="K1382" s="805"/>
      <c r="L1382" s="805"/>
      <c r="M1382" s="804"/>
      <c r="N1382" s="805"/>
      <c r="O1382" s="805"/>
      <c r="P1382" s="1839"/>
    </row>
    <row r="1383" spans="1:16" s="806" customFormat="1" ht="13.5" x14ac:dyDescent="0.25">
      <c r="A1383" s="606">
        <v>236</v>
      </c>
      <c r="B1383" s="846" t="s">
        <v>2388</v>
      </c>
      <c r="C1383" s="839" t="s">
        <v>701</v>
      </c>
      <c r="D1383" s="842">
        <v>1</v>
      </c>
      <c r="E1383" s="848">
        <v>2011</v>
      </c>
      <c r="F1383" s="1083">
        <v>60</v>
      </c>
      <c r="G1383" s="784">
        <f t="shared" si="45"/>
        <v>60</v>
      </c>
      <c r="H1383" s="1451">
        <v>100</v>
      </c>
      <c r="I1383" s="784">
        <f t="shared" si="46"/>
        <v>0</v>
      </c>
      <c r="J1383" s="840"/>
      <c r="K1383" s="805"/>
      <c r="L1383" s="805"/>
      <c r="M1383" s="804"/>
      <c r="N1383" s="805"/>
      <c r="O1383" s="805"/>
      <c r="P1383" s="1839"/>
    </row>
    <row r="1384" spans="1:16" s="806" customFormat="1" ht="13.5" x14ac:dyDescent="0.25">
      <c r="A1384" s="606">
        <v>237</v>
      </c>
      <c r="B1384" s="846" t="s">
        <v>2389</v>
      </c>
      <c r="C1384" s="839" t="s">
        <v>701</v>
      </c>
      <c r="D1384" s="842">
        <v>1</v>
      </c>
      <c r="E1384" s="848">
        <v>2008</v>
      </c>
      <c r="F1384" s="1083">
        <v>404.69</v>
      </c>
      <c r="G1384" s="784">
        <f t="shared" si="45"/>
        <v>404.69</v>
      </c>
      <c r="H1384" s="1451">
        <v>100</v>
      </c>
      <c r="I1384" s="784">
        <f t="shared" si="46"/>
        <v>0</v>
      </c>
      <c r="J1384" s="840"/>
      <c r="K1384" s="805"/>
      <c r="L1384" s="805"/>
      <c r="M1384" s="804"/>
      <c r="N1384" s="805"/>
      <c r="O1384" s="805"/>
      <c r="P1384" s="1839"/>
    </row>
    <row r="1385" spans="1:16" s="806" customFormat="1" ht="13.5" x14ac:dyDescent="0.25">
      <c r="A1385" s="606">
        <v>238</v>
      </c>
      <c r="B1385" s="846" t="s">
        <v>2390</v>
      </c>
      <c r="C1385" s="839" t="s">
        <v>701</v>
      </c>
      <c r="D1385" s="842">
        <v>1</v>
      </c>
      <c r="E1385" s="848">
        <v>2008</v>
      </c>
      <c r="F1385" s="1083">
        <v>103.66</v>
      </c>
      <c r="G1385" s="784">
        <f t="shared" si="45"/>
        <v>103.66</v>
      </c>
      <c r="H1385" s="1451">
        <v>100</v>
      </c>
      <c r="I1385" s="784">
        <f t="shared" si="46"/>
        <v>0</v>
      </c>
      <c r="J1385" s="840"/>
      <c r="K1385" s="805"/>
      <c r="L1385" s="805"/>
      <c r="M1385" s="804"/>
      <c r="N1385" s="805"/>
      <c r="O1385" s="805"/>
      <c r="P1385" s="1839"/>
    </row>
    <row r="1386" spans="1:16" s="806" customFormat="1" ht="13.5" x14ac:dyDescent="0.25">
      <c r="A1386" s="606">
        <v>239</v>
      </c>
      <c r="B1386" s="846" t="s">
        <v>2391</v>
      </c>
      <c r="C1386" s="839" t="s">
        <v>701</v>
      </c>
      <c r="D1386" s="842">
        <v>1</v>
      </c>
      <c r="E1386" s="848">
        <v>2011</v>
      </c>
      <c r="F1386" s="1083">
        <v>436.32</v>
      </c>
      <c r="G1386" s="784">
        <f t="shared" si="45"/>
        <v>436.32</v>
      </c>
      <c r="H1386" s="1451">
        <v>100</v>
      </c>
      <c r="I1386" s="784">
        <f t="shared" si="46"/>
        <v>0</v>
      </c>
      <c r="J1386" s="840"/>
      <c r="K1386" s="805"/>
      <c r="L1386" s="805"/>
      <c r="M1386" s="804"/>
      <c r="N1386" s="805"/>
      <c r="O1386" s="805"/>
      <c r="P1386" s="1839"/>
    </row>
    <row r="1387" spans="1:16" s="806" customFormat="1" ht="13.5" x14ac:dyDescent="0.25">
      <c r="A1387" s="606">
        <v>240</v>
      </c>
      <c r="B1387" s="846" t="s">
        <v>2392</v>
      </c>
      <c r="C1387" s="839" t="s">
        <v>701</v>
      </c>
      <c r="D1387" s="842">
        <v>1</v>
      </c>
      <c r="E1387" s="848">
        <v>2011</v>
      </c>
      <c r="F1387" s="1083">
        <v>83.64</v>
      </c>
      <c r="G1387" s="784">
        <f t="shared" si="45"/>
        <v>83.64</v>
      </c>
      <c r="H1387" s="1451">
        <v>100</v>
      </c>
      <c r="I1387" s="784">
        <f t="shared" si="46"/>
        <v>0</v>
      </c>
      <c r="J1387" s="840"/>
      <c r="K1387" s="805"/>
      <c r="L1387" s="805"/>
      <c r="M1387" s="804"/>
      <c r="N1387" s="805"/>
      <c r="O1387" s="805"/>
      <c r="P1387" s="1839"/>
    </row>
    <row r="1388" spans="1:16" s="806" customFormat="1" ht="27" x14ac:dyDescent="0.25">
      <c r="A1388" s="606">
        <v>241</v>
      </c>
      <c r="B1388" s="846" t="s">
        <v>2393</v>
      </c>
      <c r="C1388" s="839" t="s">
        <v>701</v>
      </c>
      <c r="D1388" s="842">
        <v>1</v>
      </c>
      <c r="E1388" s="848">
        <v>2011</v>
      </c>
      <c r="F1388" s="1083">
        <v>75.48</v>
      </c>
      <c r="G1388" s="784">
        <f t="shared" si="45"/>
        <v>75.48</v>
      </c>
      <c r="H1388" s="1451">
        <v>100</v>
      </c>
      <c r="I1388" s="784">
        <f t="shared" si="46"/>
        <v>0</v>
      </c>
      <c r="J1388" s="840"/>
      <c r="K1388" s="805"/>
      <c r="L1388" s="805"/>
      <c r="M1388" s="804"/>
      <c r="N1388" s="805"/>
      <c r="O1388" s="805"/>
      <c r="P1388" s="1839"/>
    </row>
    <row r="1389" spans="1:16" s="806" customFormat="1" ht="13.5" x14ac:dyDescent="0.25">
      <c r="A1389" s="606">
        <v>242</v>
      </c>
      <c r="B1389" s="846" t="s">
        <v>2394</v>
      </c>
      <c r="C1389" s="839" t="s">
        <v>701</v>
      </c>
      <c r="D1389" s="842">
        <v>1</v>
      </c>
      <c r="E1389" s="848">
        <v>2011</v>
      </c>
      <c r="F1389" s="1083">
        <v>88.44</v>
      </c>
      <c r="G1389" s="784">
        <f t="shared" si="45"/>
        <v>88.44</v>
      </c>
      <c r="H1389" s="1451">
        <v>100</v>
      </c>
      <c r="I1389" s="784">
        <f t="shared" si="46"/>
        <v>0</v>
      </c>
      <c r="J1389" s="840"/>
      <c r="K1389" s="805"/>
      <c r="L1389" s="805"/>
      <c r="M1389" s="804"/>
      <c r="N1389" s="805"/>
      <c r="O1389" s="805"/>
      <c r="P1389" s="1839"/>
    </row>
    <row r="1390" spans="1:16" s="806" customFormat="1" ht="13.5" x14ac:dyDescent="0.25">
      <c r="A1390" s="606">
        <v>243</v>
      </c>
      <c r="B1390" s="846" t="s">
        <v>2395</v>
      </c>
      <c r="C1390" s="839" t="s">
        <v>701</v>
      </c>
      <c r="D1390" s="842">
        <v>1</v>
      </c>
      <c r="E1390" s="848">
        <v>2006</v>
      </c>
      <c r="F1390" s="1083">
        <v>225.77</v>
      </c>
      <c r="G1390" s="784">
        <f t="shared" si="45"/>
        <v>225.77</v>
      </c>
      <c r="H1390" s="1451">
        <v>100</v>
      </c>
      <c r="I1390" s="784">
        <f t="shared" si="46"/>
        <v>0</v>
      </c>
      <c r="J1390" s="840"/>
      <c r="K1390" s="805"/>
      <c r="L1390" s="805"/>
      <c r="M1390" s="804"/>
      <c r="N1390" s="805"/>
      <c r="O1390" s="805"/>
      <c r="P1390" s="1839"/>
    </row>
    <row r="1391" spans="1:16" s="806" customFormat="1" ht="13.5" x14ac:dyDescent="0.25">
      <c r="A1391" s="606">
        <v>244</v>
      </c>
      <c r="B1391" s="846" t="s">
        <v>2396</v>
      </c>
      <c r="C1391" s="839" t="s">
        <v>701</v>
      </c>
      <c r="D1391" s="842">
        <v>3</v>
      </c>
      <c r="E1391" s="848">
        <v>2008</v>
      </c>
      <c r="F1391" s="1083">
        <v>5068.71</v>
      </c>
      <c r="G1391" s="784">
        <f t="shared" si="45"/>
        <v>5068.71</v>
      </c>
      <c r="H1391" s="1451">
        <v>100</v>
      </c>
      <c r="I1391" s="784">
        <f t="shared" si="46"/>
        <v>0</v>
      </c>
      <c r="J1391" s="840"/>
      <c r="K1391" s="805"/>
      <c r="L1391" s="805"/>
      <c r="M1391" s="804"/>
      <c r="N1391" s="805"/>
      <c r="O1391" s="805"/>
      <c r="P1391" s="1839"/>
    </row>
    <row r="1392" spans="1:16" s="806" customFormat="1" ht="13.5" x14ac:dyDescent="0.25">
      <c r="A1392" s="606">
        <v>245</v>
      </c>
      <c r="B1392" s="846" t="s">
        <v>2397</v>
      </c>
      <c r="C1392" s="839" t="s">
        <v>701</v>
      </c>
      <c r="D1392" s="842">
        <v>1</v>
      </c>
      <c r="E1392" s="848">
        <v>2008</v>
      </c>
      <c r="F1392" s="1083">
        <v>3187.68</v>
      </c>
      <c r="G1392" s="784">
        <f t="shared" si="45"/>
        <v>3187.68</v>
      </c>
      <c r="H1392" s="1451">
        <v>100</v>
      </c>
      <c r="I1392" s="784">
        <f t="shared" si="46"/>
        <v>0</v>
      </c>
      <c r="J1392" s="840"/>
      <c r="K1392" s="805"/>
      <c r="L1392" s="805"/>
      <c r="M1392" s="804"/>
      <c r="N1392" s="805"/>
      <c r="O1392" s="805"/>
      <c r="P1392" s="1839"/>
    </row>
    <row r="1393" spans="1:16" s="806" customFormat="1" ht="27" x14ac:dyDescent="0.25">
      <c r="A1393" s="606">
        <v>246</v>
      </c>
      <c r="B1393" s="846" t="s">
        <v>2398</v>
      </c>
      <c r="C1393" s="839" t="s">
        <v>701</v>
      </c>
      <c r="D1393" s="842">
        <v>1</v>
      </c>
      <c r="E1393" s="848">
        <v>2008</v>
      </c>
      <c r="F1393" s="1083">
        <v>459.37</v>
      </c>
      <c r="G1393" s="784">
        <f t="shared" si="45"/>
        <v>459.37</v>
      </c>
      <c r="H1393" s="1451">
        <v>100</v>
      </c>
      <c r="I1393" s="784">
        <f t="shared" si="46"/>
        <v>0</v>
      </c>
      <c r="J1393" s="840"/>
      <c r="K1393" s="805"/>
      <c r="L1393" s="805"/>
      <c r="M1393" s="804"/>
      <c r="N1393" s="805"/>
      <c r="O1393" s="805"/>
      <c r="P1393" s="1839"/>
    </row>
    <row r="1394" spans="1:16" s="806" customFormat="1" ht="13.5" x14ac:dyDescent="0.25">
      <c r="A1394" s="606">
        <v>247</v>
      </c>
      <c r="B1394" s="846" t="s">
        <v>2399</v>
      </c>
      <c r="C1394" s="839" t="s">
        <v>701</v>
      </c>
      <c r="D1394" s="842">
        <v>2</v>
      </c>
      <c r="E1394" s="848">
        <v>2006</v>
      </c>
      <c r="F1394" s="1083">
        <v>185</v>
      </c>
      <c r="G1394" s="784">
        <f t="shared" si="45"/>
        <v>185</v>
      </c>
      <c r="H1394" s="1451">
        <v>100</v>
      </c>
      <c r="I1394" s="784">
        <f t="shared" si="46"/>
        <v>0</v>
      </c>
      <c r="J1394" s="840"/>
      <c r="K1394" s="805"/>
      <c r="L1394" s="805"/>
      <c r="M1394" s="804"/>
      <c r="N1394" s="805"/>
      <c r="O1394" s="805"/>
      <c r="P1394" s="1839"/>
    </row>
    <row r="1395" spans="1:16" s="806" customFormat="1" ht="13.5" x14ac:dyDescent="0.25">
      <c r="A1395" s="606">
        <v>248</v>
      </c>
      <c r="B1395" s="846" t="s">
        <v>2400</v>
      </c>
      <c r="C1395" s="839" t="s">
        <v>701</v>
      </c>
      <c r="D1395" s="842">
        <v>1</v>
      </c>
      <c r="E1395" s="848">
        <v>2011</v>
      </c>
      <c r="F1395" s="1083">
        <v>31</v>
      </c>
      <c r="G1395" s="784">
        <f t="shared" si="45"/>
        <v>31</v>
      </c>
      <c r="H1395" s="1451">
        <v>100</v>
      </c>
      <c r="I1395" s="784">
        <f t="shared" si="46"/>
        <v>0</v>
      </c>
      <c r="J1395" s="840"/>
      <c r="K1395" s="805"/>
      <c r="L1395" s="805"/>
      <c r="M1395" s="804"/>
      <c r="N1395" s="805"/>
      <c r="O1395" s="805"/>
      <c r="P1395" s="1839"/>
    </row>
    <row r="1396" spans="1:16" s="806" customFormat="1" ht="13.5" x14ac:dyDescent="0.25">
      <c r="A1396" s="606">
        <v>249</v>
      </c>
      <c r="B1396" s="846" t="s">
        <v>2401</v>
      </c>
      <c r="C1396" s="839" t="s">
        <v>701</v>
      </c>
      <c r="D1396" s="842">
        <v>1</v>
      </c>
      <c r="E1396" s="848">
        <v>2012</v>
      </c>
      <c r="F1396" s="1083">
        <v>468.36</v>
      </c>
      <c r="G1396" s="784">
        <f t="shared" si="45"/>
        <v>468.36</v>
      </c>
      <c r="H1396" s="1451">
        <v>100</v>
      </c>
      <c r="I1396" s="784">
        <f t="shared" si="46"/>
        <v>0</v>
      </c>
      <c r="J1396" s="840"/>
      <c r="K1396" s="805"/>
      <c r="L1396" s="805"/>
      <c r="M1396" s="804"/>
      <c r="N1396" s="805"/>
      <c r="O1396" s="805"/>
      <c r="P1396" s="1839"/>
    </row>
    <row r="1397" spans="1:16" s="806" customFormat="1" ht="27" x14ac:dyDescent="0.25">
      <c r="A1397" s="606">
        <v>250</v>
      </c>
      <c r="B1397" s="846" t="s">
        <v>2402</v>
      </c>
      <c r="C1397" s="839" t="s">
        <v>701</v>
      </c>
      <c r="D1397" s="842">
        <v>1</v>
      </c>
      <c r="E1397" s="848">
        <v>2012</v>
      </c>
      <c r="F1397" s="1083">
        <v>80.52</v>
      </c>
      <c r="G1397" s="784">
        <f t="shared" si="45"/>
        <v>80.52</v>
      </c>
      <c r="H1397" s="1451">
        <v>100</v>
      </c>
      <c r="I1397" s="784">
        <f t="shared" si="46"/>
        <v>0</v>
      </c>
      <c r="J1397" s="840"/>
      <c r="K1397" s="805"/>
      <c r="L1397" s="805"/>
      <c r="M1397" s="804"/>
      <c r="N1397" s="805"/>
      <c r="O1397" s="805"/>
      <c r="P1397" s="1839"/>
    </row>
    <row r="1398" spans="1:16" s="806" customFormat="1" ht="13.5" x14ac:dyDescent="0.25">
      <c r="A1398" s="606">
        <v>251</v>
      </c>
      <c r="B1398" s="846" t="s">
        <v>2403</v>
      </c>
      <c r="C1398" s="839" t="s">
        <v>701</v>
      </c>
      <c r="D1398" s="842">
        <v>1</v>
      </c>
      <c r="E1398" s="848">
        <v>2012</v>
      </c>
      <c r="F1398" s="1083">
        <v>37.08</v>
      </c>
      <c r="G1398" s="784">
        <f t="shared" si="45"/>
        <v>37.08</v>
      </c>
      <c r="H1398" s="1451">
        <v>100</v>
      </c>
      <c r="I1398" s="784">
        <f t="shared" si="46"/>
        <v>0</v>
      </c>
      <c r="J1398" s="840"/>
      <c r="K1398" s="805"/>
      <c r="L1398" s="805"/>
      <c r="M1398" s="804"/>
      <c r="N1398" s="805"/>
      <c r="O1398" s="805"/>
      <c r="P1398" s="1839"/>
    </row>
    <row r="1399" spans="1:16" s="806" customFormat="1" ht="13.5" x14ac:dyDescent="0.25">
      <c r="A1399" s="606">
        <v>252</v>
      </c>
      <c r="B1399" s="846" t="s">
        <v>2404</v>
      </c>
      <c r="C1399" s="839" t="s">
        <v>701</v>
      </c>
      <c r="D1399" s="842">
        <v>1</v>
      </c>
      <c r="E1399" s="848">
        <v>2012</v>
      </c>
      <c r="F1399" s="1083">
        <v>488.76</v>
      </c>
      <c r="G1399" s="784">
        <f t="shared" si="45"/>
        <v>488.76</v>
      </c>
      <c r="H1399" s="1451">
        <v>100</v>
      </c>
      <c r="I1399" s="784">
        <f t="shared" si="46"/>
        <v>0</v>
      </c>
      <c r="J1399" s="840"/>
      <c r="K1399" s="805"/>
      <c r="L1399" s="805"/>
      <c r="M1399" s="804"/>
      <c r="N1399" s="805"/>
      <c r="O1399" s="805"/>
      <c r="P1399" s="1839"/>
    </row>
    <row r="1400" spans="1:16" s="806" customFormat="1" ht="13.5" x14ac:dyDescent="0.25">
      <c r="A1400" s="606">
        <v>253</v>
      </c>
      <c r="B1400" s="846" t="s">
        <v>2405</v>
      </c>
      <c r="C1400" s="839" t="s">
        <v>701</v>
      </c>
      <c r="D1400" s="842">
        <v>1</v>
      </c>
      <c r="E1400" s="848">
        <v>2012</v>
      </c>
      <c r="F1400" s="1083">
        <v>156</v>
      </c>
      <c r="G1400" s="784">
        <f t="shared" si="45"/>
        <v>156</v>
      </c>
      <c r="H1400" s="1451">
        <v>100</v>
      </c>
      <c r="I1400" s="784">
        <f t="shared" si="46"/>
        <v>0</v>
      </c>
      <c r="J1400" s="840"/>
      <c r="K1400" s="805"/>
      <c r="L1400" s="805"/>
      <c r="M1400" s="804"/>
      <c r="N1400" s="805"/>
      <c r="O1400" s="805"/>
      <c r="P1400" s="1839"/>
    </row>
    <row r="1401" spans="1:16" s="806" customFormat="1" ht="13.5" x14ac:dyDescent="0.25">
      <c r="A1401" s="606">
        <v>254</v>
      </c>
      <c r="B1401" s="846" t="s">
        <v>2406</v>
      </c>
      <c r="C1401" s="839" t="s">
        <v>701</v>
      </c>
      <c r="D1401" s="842">
        <v>1</v>
      </c>
      <c r="E1401" s="848">
        <v>2013</v>
      </c>
      <c r="F1401" s="1083">
        <v>512.02</v>
      </c>
      <c r="G1401" s="784">
        <f t="shared" si="45"/>
        <v>512.02</v>
      </c>
      <c r="H1401" s="1451">
        <v>100</v>
      </c>
      <c r="I1401" s="784">
        <f t="shared" si="46"/>
        <v>0</v>
      </c>
      <c r="J1401" s="840"/>
      <c r="K1401" s="805"/>
      <c r="L1401" s="805"/>
      <c r="M1401" s="804"/>
      <c r="N1401" s="805"/>
      <c r="O1401" s="805"/>
      <c r="P1401" s="1839"/>
    </row>
    <row r="1402" spans="1:16" s="806" customFormat="1" ht="13.5" x14ac:dyDescent="0.25">
      <c r="A1402" s="606">
        <v>255</v>
      </c>
      <c r="B1402" s="846" t="s">
        <v>2407</v>
      </c>
      <c r="C1402" s="839" t="s">
        <v>701</v>
      </c>
      <c r="D1402" s="842">
        <v>1</v>
      </c>
      <c r="E1402" s="848">
        <v>2013</v>
      </c>
      <c r="F1402" s="1083">
        <v>77.180000000000007</v>
      </c>
      <c r="G1402" s="784">
        <f t="shared" si="45"/>
        <v>77.180000000000007</v>
      </c>
      <c r="H1402" s="1451">
        <v>100</v>
      </c>
      <c r="I1402" s="784">
        <f t="shared" si="46"/>
        <v>0</v>
      </c>
      <c r="J1402" s="840"/>
      <c r="K1402" s="805"/>
      <c r="L1402" s="805"/>
      <c r="M1402" s="804"/>
      <c r="N1402" s="805"/>
      <c r="O1402" s="805"/>
      <c r="P1402" s="1839"/>
    </row>
    <row r="1403" spans="1:16" s="806" customFormat="1" ht="13.5" x14ac:dyDescent="0.25">
      <c r="A1403" s="606">
        <v>256</v>
      </c>
      <c r="B1403" s="846" t="s">
        <v>2408</v>
      </c>
      <c r="C1403" s="839" t="s">
        <v>701</v>
      </c>
      <c r="D1403" s="842">
        <v>1</v>
      </c>
      <c r="E1403" s="848">
        <v>2013</v>
      </c>
      <c r="F1403" s="1083">
        <v>383.64</v>
      </c>
      <c r="G1403" s="784">
        <f t="shared" si="45"/>
        <v>383.64</v>
      </c>
      <c r="H1403" s="1451">
        <v>100</v>
      </c>
      <c r="I1403" s="784">
        <f t="shared" si="46"/>
        <v>0</v>
      </c>
      <c r="J1403" s="840"/>
      <c r="K1403" s="805"/>
      <c r="L1403" s="805"/>
      <c r="M1403" s="804"/>
      <c r="N1403" s="805"/>
      <c r="O1403" s="805"/>
      <c r="P1403" s="1839"/>
    </row>
    <row r="1404" spans="1:16" s="806" customFormat="1" ht="13.5" x14ac:dyDescent="0.25">
      <c r="A1404" s="606">
        <v>257</v>
      </c>
      <c r="B1404" s="846" t="s">
        <v>2409</v>
      </c>
      <c r="C1404" s="839" t="s">
        <v>701</v>
      </c>
      <c r="D1404" s="842">
        <v>1</v>
      </c>
      <c r="E1404" s="848">
        <v>2013</v>
      </c>
      <c r="F1404" s="1083">
        <v>290.2</v>
      </c>
      <c r="G1404" s="784">
        <f t="shared" si="45"/>
        <v>290.2</v>
      </c>
      <c r="H1404" s="1451">
        <v>100</v>
      </c>
      <c r="I1404" s="784">
        <f t="shared" si="46"/>
        <v>0</v>
      </c>
      <c r="J1404" s="840"/>
      <c r="K1404" s="805"/>
      <c r="L1404" s="805"/>
      <c r="M1404" s="804"/>
      <c r="N1404" s="805"/>
      <c r="O1404" s="805"/>
      <c r="P1404" s="1839"/>
    </row>
    <row r="1405" spans="1:16" s="806" customFormat="1" ht="13.5" x14ac:dyDescent="0.25">
      <c r="A1405" s="606">
        <v>258</v>
      </c>
      <c r="B1405" s="846" t="s">
        <v>2410</v>
      </c>
      <c r="C1405" s="839" t="s">
        <v>701</v>
      </c>
      <c r="D1405" s="842">
        <v>1</v>
      </c>
      <c r="E1405" s="848">
        <v>2013</v>
      </c>
      <c r="F1405" s="1083">
        <v>112.8</v>
      </c>
      <c r="G1405" s="784">
        <f t="shared" si="45"/>
        <v>112.8</v>
      </c>
      <c r="H1405" s="1451">
        <v>100</v>
      </c>
      <c r="I1405" s="784">
        <f t="shared" si="46"/>
        <v>0</v>
      </c>
      <c r="J1405" s="840"/>
      <c r="K1405" s="805"/>
      <c r="L1405" s="805"/>
      <c r="M1405" s="804"/>
      <c r="N1405" s="805"/>
      <c r="O1405" s="805"/>
      <c r="P1405" s="1839"/>
    </row>
    <row r="1406" spans="1:16" s="806" customFormat="1" ht="13.5" x14ac:dyDescent="0.25">
      <c r="A1406" s="606">
        <v>259</v>
      </c>
      <c r="B1406" s="846" t="s">
        <v>2395</v>
      </c>
      <c r="C1406" s="839" t="s">
        <v>701</v>
      </c>
      <c r="D1406" s="842">
        <v>1</v>
      </c>
      <c r="E1406" s="848">
        <v>2013</v>
      </c>
      <c r="F1406" s="1083">
        <v>225.77</v>
      </c>
      <c r="G1406" s="784">
        <f t="shared" si="45"/>
        <v>225.77</v>
      </c>
      <c r="H1406" s="1451">
        <v>100</v>
      </c>
      <c r="I1406" s="784">
        <f t="shared" si="46"/>
        <v>0</v>
      </c>
      <c r="J1406" s="840"/>
      <c r="K1406" s="805"/>
      <c r="L1406" s="805"/>
      <c r="M1406" s="804"/>
      <c r="N1406" s="805"/>
      <c r="O1406" s="805"/>
      <c r="P1406" s="1839"/>
    </row>
    <row r="1407" spans="1:16" s="806" customFormat="1" ht="13.5" x14ac:dyDescent="0.25">
      <c r="A1407" s="606">
        <v>260</v>
      </c>
      <c r="B1407" s="846" t="s">
        <v>2411</v>
      </c>
      <c r="C1407" s="839" t="s">
        <v>701</v>
      </c>
      <c r="D1407" s="842">
        <v>1</v>
      </c>
      <c r="E1407" s="848">
        <v>2013</v>
      </c>
      <c r="F1407" s="1083">
        <v>47.3</v>
      </c>
      <c r="G1407" s="784">
        <f t="shared" si="45"/>
        <v>47.3</v>
      </c>
      <c r="H1407" s="1451">
        <v>100</v>
      </c>
      <c r="I1407" s="784">
        <f t="shared" si="46"/>
        <v>0</v>
      </c>
      <c r="J1407" s="840"/>
      <c r="K1407" s="805"/>
      <c r="L1407" s="805"/>
      <c r="M1407" s="804"/>
      <c r="N1407" s="805"/>
      <c r="O1407" s="805"/>
      <c r="P1407" s="1839"/>
    </row>
    <row r="1408" spans="1:16" s="806" customFormat="1" ht="13.5" x14ac:dyDescent="0.25">
      <c r="A1408" s="606">
        <v>261</v>
      </c>
      <c r="B1408" s="846" t="s">
        <v>2293</v>
      </c>
      <c r="C1408" s="839" t="s">
        <v>701</v>
      </c>
      <c r="D1408" s="842">
        <v>2</v>
      </c>
      <c r="E1408" s="848">
        <v>2013</v>
      </c>
      <c r="F1408" s="1083">
        <v>1024.03</v>
      </c>
      <c r="G1408" s="784">
        <f t="shared" si="45"/>
        <v>1024.03</v>
      </c>
      <c r="H1408" s="1451">
        <v>100</v>
      </c>
      <c r="I1408" s="784">
        <f t="shared" si="46"/>
        <v>0</v>
      </c>
      <c r="J1408" s="840"/>
      <c r="K1408" s="805"/>
      <c r="L1408" s="805"/>
      <c r="M1408" s="804"/>
      <c r="N1408" s="805"/>
      <c r="O1408" s="805"/>
      <c r="P1408" s="1839"/>
    </row>
    <row r="1409" spans="1:16" s="806" customFormat="1" ht="13.5" x14ac:dyDescent="0.25">
      <c r="A1409" s="606">
        <v>262</v>
      </c>
      <c r="B1409" s="846" t="s">
        <v>2412</v>
      </c>
      <c r="C1409" s="839" t="s">
        <v>701</v>
      </c>
      <c r="D1409" s="842">
        <v>2</v>
      </c>
      <c r="E1409" s="848">
        <v>2013</v>
      </c>
      <c r="F1409" s="1083">
        <v>154.35</v>
      </c>
      <c r="G1409" s="784">
        <f t="shared" si="45"/>
        <v>154.35</v>
      </c>
      <c r="H1409" s="1451">
        <v>100</v>
      </c>
      <c r="I1409" s="784">
        <f t="shared" si="46"/>
        <v>0</v>
      </c>
      <c r="J1409" s="840"/>
      <c r="K1409" s="805"/>
      <c r="L1409" s="805"/>
      <c r="M1409" s="804"/>
      <c r="N1409" s="805"/>
      <c r="O1409" s="805"/>
      <c r="P1409" s="1839"/>
    </row>
    <row r="1410" spans="1:16" s="806" customFormat="1" ht="27" x14ac:dyDescent="0.25">
      <c r="A1410" s="606">
        <v>263</v>
      </c>
      <c r="B1410" s="846" t="s">
        <v>2413</v>
      </c>
      <c r="C1410" s="839" t="s">
        <v>701</v>
      </c>
      <c r="D1410" s="842">
        <v>1</v>
      </c>
      <c r="E1410" s="848">
        <v>2013</v>
      </c>
      <c r="F1410" s="1083">
        <v>414.23</v>
      </c>
      <c r="G1410" s="784">
        <f t="shared" si="45"/>
        <v>414.23</v>
      </c>
      <c r="H1410" s="1451">
        <v>100</v>
      </c>
      <c r="I1410" s="784">
        <f t="shared" si="46"/>
        <v>0</v>
      </c>
      <c r="J1410" s="840"/>
      <c r="K1410" s="805"/>
      <c r="L1410" s="805"/>
      <c r="M1410" s="804"/>
      <c r="N1410" s="805"/>
      <c r="O1410" s="805"/>
      <c r="P1410" s="1839"/>
    </row>
    <row r="1411" spans="1:16" s="806" customFormat="1" ht="13.5" x14ac:dyDescent="0.25">
      <c r="A1411" s="606">
        <v>264</v>
      </c>
      <c r="B1411" s="846" t="s">
        <v>2414</v>
      </c>
      <c r="C1411" s="839" t="s">
        <v>701</v>
      </c>
      <c r="D1411" s="842">
        <v>1</v>
      </c>
      <c r="E1411" s="848">
        <v>2013</v>
      </c>
      <c r="F1411" s="1083">
        <v>48.97</v>
      </c>
      <c r="G1411" s="784">
        <f t="shared" si="45"/>
        <v>48.97</v>
      </c>
      <c r="H1411" s="1451">
        <v>100</v>
      </c>
      <c r="I1411" s="784">
        <f t="shared" si="46"/>
        <v>0</v>
      </c>
      <c r="J1411" s="840"/>
      <c r="K1411" s="805"/>
      <c r="L1411" s="805"/>
      <c r="M1411" s="804"/>
      <c r="N1411" s="805"/>
      <c r="O1411" s="805"/>
      <c r="P1411" s="1839"/>
    </row>
    <row r="1412" spans="1:16" s="806" customFormat="1" ht="13.5" x14ac:dyDescent="0.25">
      <c r="A1412" s="606">
        <v>265</v>
      </c>
      <c r="B1412" s="846" t="s">
        <v>2415</v>
      </c>
      <c r="C1412" s="839" t="s">
        <v>701</v>
      </c>
      <c r="D1412" s="842">
        <v>2</v>
      </c>
      <c r="E1412" s="848">
        <v>2013</v>
      </c>
      <c r="F1412" s="1083">
        <v>74.16</v>
      </c>
      <c r="G1412" s="784">
        <f t="shared" si="45"/>
        <v>74.16</v>
      </c>
      <c r="H1412" s="1451">
        <v>100</v>
      </c>
      <c r="I1412" s="784">
        <f t="shared" si="46"/>
        <v>0</v>
      </c>
      <c r="J1412" s="840"/>
      <c r="K1412" s="805"/>
      <c r="L1412" s="805"/>
      <c r="M1412" s="804"/>
      <c r="N1412" s="805"/>
      <c r="O1412" s="805"/>
      <c r="P1412" s="1839"/>
    </row>
    <row r="1413" spans="1:16" s="806" customFormat="1" ht="13.5" x14ac:dyDescent="0.25">
      <c r="A1413" s="606">
        <v>266</v>
      </c>
      <c r="B1413" s="846" t="s">
        <v>2416</v>
      </c>
      <c r="C1413" s="839" t="s">
        <v>701</v>
      </c>
      <c r="D1413" s="842">
        <v>1</v>
      </c>
      <c r="E1413" s="848">
        <v>2013</v>
      </c>
      <c r="F1413" s="1083">
        <v>56.95</v>
      </c>
      <c r="G1413" s="784">
        <f t="shared" si="45"/>
        <v>56.95</v>
      </c>
      <c r="H1413" s="1451">
        <v>100</v>
      </c>
      <c r="I1413" s="784">
        <f t="shared" si="46"/>
        <v>0</v>
      </c>
      <c r="J1413" s="840"/>
      <c r="K1413" s="805"/>
      <c r="L1413" s="805"/>
      <c r="M1413" s="804"/>
      <c r="N1413" s="805"/>
      <c r="O1413" s="805"/>
      <c r="P1413" s="1839"/>
    </row>
    <row r="1414" spans="1:16" s="806" customFormat="1" ht="27" x14ac:dyDescent="0.25">
      <c r="A1414" s="606">
        <v>267</v>
      </c>
      <c r="B1414" s="846" t="s">
        <v>2417</v>
      </c>
      <c r="C1414" s="839" t="s">
        <v>701</v>
      </c>
      <c r="D1414" s="842">
        <v>1</v>
      </c>
      <c r="E1414" s="848">
        <v>2013</v>
      </c>
      <c r="F1414" s="1083">
        <v>1020</v>
      </c>
      <c r="G1414" s="784">
        <f t="shared" si="45"/>
        <v>1020</v>
      </c>
      <c r="H1414" s="1451">
        <v>100</v>
      </c>
      <c r="I1414" s="784">
        <f t="shared" si="46"/>
        <v>0</v>
      </c>
      <c r="J1414" s="840"/>
      <c r="K1414" s="805"/>
      <c r="L1414" s="805"/>
      <c r="M1414" s="804"/>
      <c r="N1414" s="805"/>
      <c r="O1414" s="805"/>
      <c r="P1414" s="1839"/>
    </row>
    <row r="1415" spans="1:16" s="806" customFormat="1" ht="13.5" x14ac:dyDescent="0.25">
      <c r="A1415" s="606">
        <v>268</v>
      </c>
      <c r="B1415" s="846" t="s">
        <v>2418</v>
      </c>
      <c r="C1415" s="839" t="s">
        <v>701</v>
      </c>
      <c r="D1415" s="842">
        <v>1</v>
      </c>
      <c r="E1415" s="848">
        <v>2006</v>
      </c>
      <c r="F1415" s="1083">
        <v>150</v>
      </c>
      <c r="G1415" s="784">
        <f t="shared" si="45"/>
        <v>150</v>
      </c>
      <c r="H1415" s="1451">
        <v>100</v>
      </c>
      <c r="I1415" s="784">
        <f t="shared" si="46"/>
        <v>0</v>
      </c>
      <c r="J1415" s="840"/>
      <c r="K1415" s="805"/>
      <c r="L1415" s="805"/>
      <c r="M1415" s="804"/>
      <c r="N1415" s="805"/>
      <c r="O1415" s="805"/>
      <c r="P1415" s="1839"/>
    </row>
    <row r="1416" spans="1:16" s="806" customFormat="1" ht="13.5" x14ac:dyDescent="0.25">
      <c r="A1416" s="606">
        <v>269</v>
      </c>
      <c r="B1416" s="846" t="s">
        <v>2419</v>
      </c>
      <c r="C1416" s="839" t="s">
        <v>701</v>
      </c>
      <c r="D1416" s="842">
        <v>1</v>
      </c>
      <c r="E1416" s="848">
        <v>2007</v>
      </c>
      <c r="F1416" s="1083">
        <v>116.89</v>
      </c>
      <c r="G1416" s="784">
        <f t="shared" si="45"/>
        <v>116.89</v>
      </c>
      <c r="H1416" s="1451">
        <v>100</v>
      </c>
      <c r="I1416" s="784">
        <f t="shared" si="46"/>
        <v>0</v>
      </c>
      <c r="J1416" s="840"/>
      <c r="K1416" s="805"/>
      <c r="L1416" s="805"/>
      <c r="M1416" s="804"/>
      <c r="N1416" s="805"/>
      <c r="O1416" s="805"/>
      <c r="P1416" s="1839"/>
    </row>
    <row r="1417" spans="1:16" s="806" customFormat="1" ht="13.5" x14ac:dyDescent="0.25">
      <c r="A1417" s="606">
        <v>270</v>
      </c>
      <c r="B1417" s="846" t="s">
        <v>812</v>
      </c>
      <c r="C1417" s="839" t="s">
        <v>701</v>
      </c>
      <c r="D1417" s="842">
        <v>1</v>
      </c>
      <c r="E1417" s="848">
        <v>2006</v>
      </c>
      <c r="F1417" s="1083">
        <v>576</v>
      </c>
      <c r="G1417" s="784">
        <f t="shared" si="45"/>
        <v>576</v>
      </c>
      <c r="H1417" s="1451">
        <v>100</v>
      </c>
      <c r="I1417" s="784">
        <f t="shared" si="46"/>
        <v>0</v>
      </c>
      <c r="J1417" s="840"/>
      <c r="K1417" s="805"/>
      <c r="L1417" s="805"/>
      <c r="M1417" s="804"/>
      <c r="N1417" s="805"/>
      <c r="O1417" s="805"/>
      <c r="P1417" s="1839"/>
    </row>
    <row r="1418" spans="1:16" s="806" customFormat="1" ht="13.5" x14ac:dyDescent="0.25">
      <c r="A1418" s="606">
        <v>271</v>
      </c>
      <c r="B1418" s="846" t="s">
        <v>2420</v>
      </c>
      <c r="C1418" s="839" t="s">
        <v>701</v>
      </c>
      <c r="D1418" s="842">
        <v>2</v>
      </c>
      <c r="E1418" s="848">
        <v>2007</v>
      </c>
      <c r="F1418" s="1083">
        <v>108.02</v>
      </c>
      <c r="G1418" s="784">
        <f t="shared" si="45"/>
        <v>108.02</v>
      </c>
      <c r="H1418" s="1451">
        <v>100</v>
      </c>
      <c r="I1418" s="784">
        <f t="shared" si="46"/>
        <v>0</v>
      </c>
      <c r="J1418" s="840"/>
      <c r="K1418" s="805"/>
      <c r="L1418" s="805"/>
      <c r="M1418" s="804"/>
      <c r="N1418" s="805"/>
      <c r="O1418" s="805"/>
      <c r="P1418" s="1839"/>
    </row>
    <row r="1419" spans="1:16" s="806" customFormat="1" ht="13.5" x14ac:dyDescent="0.25">
      <c r="A1419" s="606">
        <v>272</v>
      </c>
      <c r="B1419" s="846" t="s">
        <v>2261</v>
      </c>
      <c r="C1419" s="839" t="s">
        <v>701</v>
      </c>
      <c r="D1419" s="842">
        <v>5</v>
      </c>
      <c r="E1419" s="848">
        <v>2015</v>
      </c>
      <c r="F1419" s="1083">
        <v>2295</v>
      </c>
      <c r="G1419" s="784">
        <f t="shared" si="45"/>
        <v>2295</v>
      </c>
      <c r="H1419" s="1451">
        <v>100</v>
      </c>
      <c r="I1419" s="784">
        <f t="shared" si="46"/>
        <v>0</v>
      </c>
      <c r="J1419" s="840"/>
      <c r="K1419" s="805"/>
      <c r="L1419" s="805"/>
      <c r="M1419" s="804"/>
      <c r="N1419" s="805"/>
      <c r="O1419" s="805"/>
      <c r="P1419" s="1839"/>
    </row>
    <row r="1420" spans="1:16" s="806" customFormat="1" ht="13.5" x14ac:dyDescent="0.25">
      <c r="A1420" s="606">
        <v>273</v>
      </c>
      <c r="B1420" s="846" t="s">
        <v>2261</v>
      </c>
      <c r="C1420" s="839" t="s">
        <v>701</v>
      </c>
      <c r="D1420" s="842">
        <v>5</v>
      </c>
      <c r="E1420" s="848">
        <v>2015</v>
      </c>
      <c r="F1420" s="1083">
        <v>1723.08</v>
      </c>
      <c r="G1420" s="784">
        <f t="shared" si="45"/>
        <v>1723.08</v>
      </c>
      <c r="H1420" s="1451">
        <v>100</v>
      </c>
      <c r="I1420" s="784">
        <f t="shared" si="46"/>
        <v>0</v>
      </c>
      <c r="J1420" s="840"/>
      <c r="K1420" s="805"/>
      <c r="L1420" s="805"/>
      <c r="M1420" s="804"/>
      <c r="N1420" s="805"/>
      <c r="O1420" s="805"/>
      <c r="P1420" s="1839"/>
    </row>
    <row r="1421" spans="1:16" s="806" customFormat="1" ht="13.5" x14ac:dyDescent="0.25">
      <c r="A1421" s="606">
        <v>274</v>
      </c>
      <c r="B1421" s="846" t="s">
        <v>1948</v>
      </c>
      <c r="C1421" s="839" t="s">
        <v>701</v>
      </c>
      <c r="D1421" s="842">
        <v>10</v>
      </c>
      <c r="E1421" s="848">
        <v>2015</v>
      </c>
      <c r="F1421" s="1083">
        <v>590</v>
      </c>
      <c r="G1421" s="784">
        <f t="shared" si="45"/>
        <v>590</v>
      </c>
      <c r="H1421" s="1451">
        <v>100</v>
      </c>
      <c r="I1421" s="784">
        <f t="shared" si="46"/>
        <v>0</v>
      </c>
      <c r="J1421" s="840"/>
      <c r="K1421" s="805"/>
      <c r="L1421" s="805"/>
      <c r="M1421" s="804"/>
      <c r="N1421" s="805"/>
      <c r="O1421" s="805"/>
      <c r="P1421" s="1839"/>
    </row>
    <row r="1422" spans="1:16" s="806" customFormat="1" ht="13.5" x14ac:dyDescent="0.25">
      <c r="A1422" s="606">
        <v>275</v>
      </c>
      <c r="B1422" s="846" t="s">
        <v>2421</v>
      </c>
      <c r="C1422" s="839" t="s">
        <v>701</v>
      </c>
      <c r="D1422" s="842">
        <v>1</v>
      </c>
      <c r="E1422" s="848">
        <v>2014</v>
      </c>
      <c r="F1422" s="1083">
        <v>283</v>
      </c>
      <c r="G1422" s="784">
        <f t="shared" si="45"/>
        <v>283</v>
      </c>
      <c r="H1422" s="1451">
        <v>100</v>
      </c>
      <c r="I1422" s="784">
        <f t="shared" si="46"/>
        <v>0</v>
      </c>
      <c r="J1422" s="840"/>
      <c r="K1422" s="805"/>
      <c r="L1422" s="805"/>
      <c r="M1422" s="804"/>
      <c r="N1422" s="805"/>
      <c r="O1422" s="805"/>
      <c r="P1422" s="1839"/>
    </row>
    <row r="1423" spans="1:16" s="806" customFormat="1" ht="13.5" x14ac:dyDescent="0.25">
      <c r="A1423" s="606">
        <v>276</v>
      </c>
      <c r="B1423" s="846" t="s">
        <v>2422</v>
      </c>
      <c r="C1423" s="839" t="s">
        <v>701</v>
      </c>
      <c r="D1423" s="842">
        <v>1</v>
      </c>
      <c r="E1423" s="848">
        <v>2015</v>
      </c>
      <c r="F1423" s="1083">
        <v>47.3</v>
      </c>
      <c r="G1423" s="784">
        <f t="shared" si="45"/>
        <v>47.3</v>
      </c>
      <c r="H1423" s="1451">
        <v>100</v>
      </c>
      <c r="I1423" s="784">
        <f t="shared" si="46"/>
        <v>0</v>
      </c>
      <c r="J1423" s="840"/>
      <c r="K1423" s="805"/>
      <c r="L1423" s="805"/>
      <c r="M1423" s="804"/>
      <c r="N1423" s="805"/>
      <c r="O1423" s="805"/>
      <c r="P1423" s="1839"/>
    </row>
    <row r="1424" spans="1:16" s="806" customFormat="1" ht="27" x14ac:dyDescent="0.25">
      <c r="A1424" s="606">
        <v>277</v>
      </c>
      <c r="B1424" s="846" t="s">
        <v>2423</v>
      </c>
      <c r="C1424" s="839" t="s">
        <v>701</v>
      </c>
      <c r="D1424" s="842">
        <v>1</v>
      </c>
      <c r="E1424" s="848">
        <v>2015</v>
      </c>
      <c r="F1424" s="1083">
        <v>2350</v>
      </c>
      <c r="G1424" s="784">
        <f t="shared" si="45"/>
        <v>2350</v>
      </c>
      <c r="H1424" s="1451">
        <v>100</v>
      </c>
      <c r="I1424" s="784">
        <f t="shared" si="46"/>
        <v>0</v>
      </c>
      <c r="J1424" s="840"/>
      <c r="K1424" s="805"/>
      <c r="L1424" s="805"/>
      <c r="M1424" s="804"/>
      <c r="N1424" s="805"/>
      <c r="O1424" s="805"/>
      <c r="P1424" s="1839"/>
    </row>
    <row r="1425" spans="1:16" s="806" customFormat="1" ht="27" x14ac:dyDescent="0.25">
      <c r="A1425" s="606">
        <v>278</v>
      </c>
      <c r="B1425" s="846" t="s">
        <v>2424</v>
      </c>
      <c r="C1425" s="839" t="s">
        <v>701</v>
      </c>
      <c r="D1425" s="842">
        <v>2</v>
      </c>
      <c r="E1425" s="848">
        <v>2016</v>
      </c>
      <c r="F1425" s="1083">
        <v>918</v>
      </c>
      <c r="G1425" s="784">
        <f t="shared" si="45"/>
        <v>918</v>
      </c>
      <c r="H1425" s="1451">
        <v>100</v>
      </c>
      <c r="I1425" s="784">
        <f t="shared" si="46"/>
        <v>0</v>
      </c>
      <c r="J1425" s="840"/>
      <c r="K1425" s="805"/>
      <c r="L1425" s="805"/>
      <c r="M1425" s="804"/>
      <c r="N1425" s="805"/>
      <c r="O1425" s="805"/>
      <c r="P1425" s="1839"/>
    </row>
    <row r="1426" spans="1:16" s="806" customFormat="1" ht="13.5" x14ac:dyDescent="0.25">
      <c r="A1426" s="606">
        <v>279</v>
      </c>
      <c r="B1426" s="846" t="s">
        <v>1948</v>
      </c>
      <c r="C1426" s="839" t="s">
        <v>701</v>
      </c>
      <c r="D1426" s="842">
        <v>2</v>
      </c>
      <c r="E1426" s="848">
        <v>2016</v>
      </c>
      <c r="F1426" s="1083">
        <v>118</v>
      </c>
      <c r="G1426" s="784">
        <f t="shared" si="45"/>
        <v>118</v>
      </c>
      <c r="H1426" s="1451">
        <v>100</v>
      </c>
      <c r="I1426" s="784">
        <f t="shared" si="46"/>
        <v>0</v>
      </c>
      <c r="J1426" s="840"/>
      <c r="K1426" s="805"/>
      <c r="L1426" s="805"/>
      <c r="M1426" s="804"/>
      <c r="N1426" s="805"/>
      <c r="O1426" s="805"/>
      <c r="P1426" s="1839"/>
    </row>
    <row r="1427" spans="1:16" s="806" customFormat="1" ht="13.5" x14ac:dyDescent="0.25">
      <c r="A1427" s="606">
        <v>280</v>
      </c>
      <c r="B1427" s="846" t="s">
        <v>2425</v>
      </c>
      <c r="C1427" s="839" t="s">
        <v>701</v>
      </c>
      <c r="D1427" s="842">
        <v>4</v>
      </c>
      <c r="E1427" s="848">
        <v>2016</v>
      </c>
      <c r="F1427" s="1083">
        <v>168</v>
      </c>
      <c r="G1427" s="784">
        <f t="shared" si="45"/>
        <v>168</v>
      </c>
      <c r="H1427" s="1451">
        <v>100</v>
      </c>
      <c r="I1427" s="784">
        <f t="shared" si="46"/>
        <v>0</v>
      </c>
      <c r="J1427" s="840"/>
      <c r="K1427" s="805"/>
      <c r="L1427" s="805"/>
      <c r="M1427" s="804"/>
      <c r="N1427" s="805"/>
      <c r="O1427" s="805"/>
      <c r="P1427" s="1839"/>
    </row>
    <row r="1428" spans="1:16" s="806" customFormat="1" ht="13.5" x14ac:dyDescent="0.25">
      <c r="A1428" s="606">
        <v>281</v>
      </c>
      <c r="B1428" s="846" t="s">
        <v>2426</v>
      </c>
      <c r="C1428" s="839" t="s">
        <v>701</v>
      </c>
      <c r="D1428" s="842">
        <v>2</v>
      </c>
      <c r="E1428" s="848">
        <v>2016</v>
      </c>
      <c r="F1428" s="1083">
        <v>57</v>
      </c>
      <c r="G1428" s="784">
        <f t="shared" si="45"/>
        <v>57</v>
      </c>
      <c r="H1428" s="1451">
        <v>100</v>
      </c>
      <c r="I1428" s="784">
        <f t="shared" si="46"/>
        <v>0</v>
      </c>
      <c r="J1428" s="840"/>
      <c r="K1428" s="805"/>
      <c r="L1428" s="805"/>
      <c r="M1428" s="804"/>
      <c r="N1428" s="805"/>
      <c r="O1428" s="805"/>
      <c r="P1428" s="1839"/>
    </row>
    <row r="1429" spans="1:16" s="806" customFormat="1" ht="27" x14ac:dyDescent="0.25">
      <c r="A1429" s="606">
        <v>282</v>
      </c>
      <c r="B1429" s="846" t="s">
        <v>2427</v>
      </c>
      <c r="C1429" s="839" t="s">
        <v>701</v>
      </c>
      <c r="D1429" s="842">
        <v>1</v>
      </c>
      <c r="E1429" s="848">
        <v>2016</v>
      </c>
      <c r="F1429" s="1083">
        <v>149.88</v>
      </c>
      <c r="G1429" s="784">
        <f t="shared" si="45"/>
        <v>149.88</v>
      </c>
      <c r="H1429" s="1451">
        <v>100</v>
      </c>
      <c r="I1429" s="784">
        <f t="shared" si="46"/>
        <v>0</v>
      </c>
      <c r="J1429" s="840"/>
      <c r="K1429" s="805"/>
      <c r="L1429" s="805"/>
      <c r="M1429" s="804"/>
      <c r="N1429" s="805"/>
      <c r="O1429" s="805"/>
      <c r="P1429" s="1839"/>
    </row>
    <row r="1430" spans="1:16" s="806" customFormat="1" ht="27" x14ac:dyDescent="0.25">
      <c r="A1430" s="606">
        <v>283</v>
      </c>
      <c r="B1430" s="846" t="s">
        <v>2423</v>
      </c>
      <c r="C1430" s="839" t="s">
        <v>701</v>
      </c>
      <c r="D1430" s="842">
        <v>2</v>
      </c>
      <c r="E1430" s="848">
        <v>2016</v>
      </c>
      <c r="F1430" s="1083">
        <v>4794</v>
      </c>
      <c r="G1430" s="784">
        <f t="shared" si="45"/>
        <v>4794</v>
      </c>
      <c r="H1430" s="1451">
        <v>100</v>
      </c>
      <c r="I1430" s="784">
        <f t="shared" si="46"/>
        <v>0</v>
      </c>
      <c r="J1430" s="840"/>
      <c r="K1430" s="805"/>
      <c r="L1430" s="805"/>
      <c r="M1430" s="804"/>
      <c r="N1430" s="805"/>
      <c r="O1430" s="805"/>
      <c r="P1430" s="1839"/>
    </row>
    <row r="1431" spans="1:16" s="806" customFormat="1" ht="13.5" x14ac:dyDescent="0.25">
      <c r="A1431" s="606">
        <v>284</v>
      </c>
      <c r="B1431" s="846" t="s">
        <v>2428</v>
      </c>
      <c r="C1431" s="839" t="s">
        <v>701</v>
      </c>
      <c r="D1431" s="842">
        <v>2</v>
      </c>
      <c r="E1431" s="848">
        <v>2016</v>
      </c>
      <c r="F1431" s="1083">
        <v>1020</v>
      </c>
      <c r="G1431" s="784">
        <f t="shared" si="45"/>
        <v>1020</v>
      </c>
      <c r="H1431" s="1451">
        <v>100</v>
      </c>
      <c r="I1431" s="784">
        <f t="shared" si="46"/>
        <v>0</v>
      </c>
      <c r="J1431" s="840"/>
      <c r="K1431" s="805"/>
      <c r="L1431" s="805"/>
      <c r="M1431" s="804"/>
      <c r="N1431" s="805"/>
      <c r="O1431" s="805"/>
      <c r="P1431" s="1839"/>
    </row>
    <row r="1432" spans="1:16" s="806" customFormat="1" ht="13.5" x14ac:dyDescent="0.25">
      <c r="A1432" s="606">
        <v>285</v>
      </c>
      <c r="B1432" s="846" t="s">
        <v>2293</v>
      </c>
      <c r="C1432" s="839" t="s">
        <v>701</v>
      </c>
      <c r="D1432" s="842">
        <v>2</v>
      </c>
      <c r="E1432" s="848">
        <v>2016</v>
      </c>
      <c r="F1432" s="1083">
        <v>1024.03</v>
      </c>
      <c r="G1432" s="784">
        <f t="shared" si="45"/>
        <v>1024.03</v>
      </c>
      <c r="H1432" s="1451">
        <v>100</v>
      </c>
      <c r="I1432" s="784">
        <f t="shared" si="46"/>
        <v>0</v>
      </c>
      <c r="J1432" s="840"/>
      <c r="K1432" s="805"/>
      <c r="L1432" s="805"/>
      <c r="M1432" s="804"/>
      <c r="N1432" s="805"/>
      <c r="O1432" s="805"/>
      <c r="P1432" s="1839"/>
    </row>
    <row r="1433" spans="1:16" s="806" customFormat="1" ht="13.5" x14ac:dyDescent="0.25">
      <c r="A1433" s="606">
        <v>286</v>
      </c>
      <c r="B1433" s="846" t="s">
        <v>2412</v>
      </c>
      <c r="C1433" s="839" t="s">
        <v>701</v>
      </c>
      <c r="D1433" s="842">
        <v>2</v>
      </c>
      <c r="E1433" s="848">
        <v>2016</v>
      </c>
      <c r="F1433" s="1083">
        <v>154.35</v>
      </c>
      <c r="G1433" s="784">
        <f t="shared" si="45"/>
        <v>154.35</v>
      </c>
      <c r="H1433" s="1451">
        <v>100</v>
      </c>
      <c r="I1433" s="784">
        <f t="shared" si="46"/>
        <v>0</v>
      </c>
      <c r="J1433" s="840"/>
      <c r="K1433" s="805"/>
      <c r="L1433" s="805"/>
      <c r="M1433" s="804"/>
      <c r="N1433" s="805"/>
      <c r="O1433" s="805"/>
      <c r="P1433" s="1839"/>
    </row>
    <row r="1434" spans="1:16" s="806" customFormat="1" ht="13.5" x14ac:dyDescent="0.25">
      <c r="A1434" s="606">
        <v>287</v>
      </c>
      <c r="B1434" s="846" t="s">
        <v>2429</v>
      </c>
      <c r="C1434" s="839" t="s">
        <v>701</v>
      </c>
      <c r="D1434" s="842">
        <v>1</v>
      </c>
      <c r="E1434" s="848">
        <v>2016</v>
      </c>
      <c r="F1434" s="1083">
        <v>112.3</v>
      </c>
      <c r="G1434" s="784">
        <f t="shared" si="45"/>
        <v>112.3</v>
      </c>
      <c r="H1434" s="1451">
        <v>100</v>
      </c>
      <c r="I1434" s="784">
        <f t="shared" si="46"/>
        <v>0</v>
      </c>
      <c r="J1434" s="840"/>
      <c r="K1434" s="805"/>
      <c r="L1434" s="805"/>
      <c r="M1434" s="804"/>
      <c r="N1434" s="805"/>
      <c r="O1434" s="805"/>
      <c r="P1434" s="1839"/>
    </row>
    <row r="1435" spans="1:16" s="806" customFormat="1" ht="27" x14ac:dyDescent="0.25">
      <c r="A1435" s="606">
        <v>288</v>
      </c>
      <c r="B1435" s="846" t="s">
        <v>2430</v>
      </c>
      <c r="C1435" s="839" t="s">
        <v>701</v>
      </c>
      <c r="D1435" s="842">
        <v>1</v>
      </c>
      <c r="E1435" s="848">
        <v>2016</v>
      </c>
      <c r="F1435" s="1083">
        <v>550.49</v>
      </c>
      <c r="G1435" s="784">
        <f t="shared" ref="G1435:G1498" si="47">F1435*H1435%</f>
        <v>550.49</v>
      </c>
      <c r="H1435" s="1451">
        <v>100</v>
      </c>
      <c r="I1435" s="784">
        <f t="shared" ref="I1435:I1498" si="48">F1435-G1435</f>
        <v>0</v>
      </c>
      <c r="J1435" s="840"/>
      <c r="K1435" s="805"/>
      <c r="L1435" s="805"/>
      <c r="M1435" s="804"/>
      <c r="N1435" s="805"/>
      <c r="O1435" s="805"/>
      <c r="P1435" s="1839"/>
    </row>
    <row r="1436" spans="1:16" s="806" customFormat="1" ht="27" x14ac:dyDescent="0.25">
      <c r="A1436" s="606">
        <v>289</v>
      </c>
      <c r="B1436" s="846" t="s">
        <v>2431</v>
      </c>
      <c r="C1436" s="839" t="s">
        <v>701</v>
      </c>
      <c r="D1436" s="842">
        <v>1</v>
      </c>
      <c r="E1436" s="848">
        <v>2017</v>
      </c>
      <c r="F1436" s="1083">
        <v>97.8</v>
      </c>
      <c r="G1436" s="784">
        <f t="shared" si="47"/>
        <v>88.02</v>
      </c>
      <c r="H1436" s="1451">
        <v>90</v>
      </c>
      <c r="I1436" s="784">
        <f t="shared" si="48"/>
        <v>9.7800000000000011</v>
      </c>
      <c r="J1436" s="840"/>
      <c r="K1436" s="805"/>
      <c r="L1436" s="805"/>
      <c r="M1436" s="804"/>
      <c r="N1436" s="805"/>
      <c r="O1436" s="805"/>
      <c r="P1436" s="1839"/>
    </row>
    <row r="1437" spans="1:16" s="806" customFormat="1" ht="67.5" x14ac:dyDescent="0.25">
      <c r="A1437" s="606">
        <v>290</v>
      </c>
      <c r="B1437" s="846" t="s">
        <v>2432</v>
      </c>
      <c r="C1437" s="839" t="s">
        <v>701</v>
      </c>
      <c r="D1437" s="842">
        <v>6</v>
      </c>
      <c r="E1437" s="848">
        <v>2017</v>
      </c>
      <c r="F1437" s="1083">
        <v>3232.8</v>
      </c>
      <c r="G1437" s="784">
        <f t="shared" si="47"/>
        <v>2909.52</v>
      </c>
      <c r="H1437" s="1451">
        <v>89.999999999999986</v>
      </c>
      <c r="I1437" s="784">
        <f t="shared" si="48"/>
        <v>323.2800000000002</v>
      </c>
      <c r="J1437" s="840"/>
      <c r="K1437" s="805"/>
      <c r="L1437" s="805"/>
      <c r="M1437" s="804"/>
      <c r="N1437" s="805"/>
      <c r="O1437" s="805"/>
      <c r="P1437" s="1839"/>
    </row>
    <row r="1438" spans="1:16" s="806" customFormat="1" ht="13.5" x14ac:dyDescent="0.25">
      <c r="A1438" s="606">
        <v>291</v>
      </c>
      <c r="B1438" s="846" t="s">
        <v>2433</v>
      </c>
      <c r="C1438" s="839" t="s">
        <v>701</v>
      </c>
      <c r="D1438" s="842">
        <v>1</v>
      </c>
      <c r="E1438" s="848">
        <v>2016</v>
      </c>
      <c r="F1438" s="1083">
        <v>732.27</v>
      </c>
      <c r="G1438" s="784">
        <f t="shared" si="47"/>
        <v>732.27</v>
      </c>
      <c r="H1438" s="1451">
        <v>100</v>
      </c>
      <c r="I1438" s="784">
        <f t="shared" si="48"/>
        <v>0</v>
      </c>
      <c r="J1438" s="840"/>
      <c r="K1438" s="805"/>
      <c r="L1438" s="805"/>
      <c r="M1438" s="804"/>
      <c r="N1438" s="805"/>
      <c r="O1438" s="805"/>
      <c r="P1438" s="1839"/>
    </row>
    <row r="1439" spans="1:16" s="806" customFormat="1" ht="54" x14ac:dyDescent="0.25">
      <c r="A1439" s="606">
        <v>292</v>
      </c>
      <c r="B1439" s="846" t="s">
        <v>2434</v>
      </c>
      <c r="C1439" s="839" t="s">
        <v>701</v>
      </c>
      <c r="D1439" s="842">
        <v>4</v>
      </c>
      <c r="E1439" s="848">
        <v>2006</v>
      </c>
      <c r="F1439" s="1083">
        <v>1020</v>
      </c>
      <c r="G1439" s="784">
        <f t="shared" si="47"/>
        <v>1020</v>
      </c>
      <c r="H1439" s="1451">
        <v>100</v>
      </c>
      <c r="I1439" s="784">
        <f t="shared" si="48"/>
        <v>0</v>
      </c>
      <c r="J1439" s="840"/>
      <c r="K1439" s="805"/>
      <c r="L1439" s="805"/>
      <c r="M1439" s="804"/>
      <c r="N1439" s="805"/>
      <c r="O1439" s="805"/>
      <c r="P1439" s="1839"/>
    </row>
    <row r="1440" spans="1:16" s="806" customFormat="1" ht="13.5" x14ac:dyDescent="0.25">
      <c r="A1440" s="606">
        <v>293</v>
      </c>
      <c r="B1440" s="846" t="s">
        <v>2435</v>
      </c>
      <c r="C1440" s="839" t="s">
        <v>701</v>
      </c>
      <c r="D1440" s="842">
        <v>4</v>
      </c>
      <c r="E1440" s="848">
        <v>2006</v>
      </c>
      <c r="F1440" s="1083">
        <v>566.4</v>
      </c>
      <c r="G1440" s="784">
        <f t="shared" si="47"/>
        <v>566.4</v>
      </c>
      <c r="H1440" s="1451">
        <v>100</v>
      </c>
      <c r="I1440" s="784">
        <f t="shared" si="48"/>
        <v>0</v>
      </c>
      <c r="J1440" s="840"/>
      <c r="K1440" s="805"/>
      <c r="L1440" s="805"/>
      <c r="M1440" s="804"/>
      <c r="N1440" s="805"/>
      <c r="O1440" s="805"/>
      <c r="P1440" s="1839"/>
    </row>
    <row r="1441" spans="1:16" s="806" customFormat="1" ht="13.5" x14ac:dyDescent="0.25">
      <c r="A1441" s="606">
        <v>294</v>
      </c>
      <c r="B1441" s="846" t="s">
        <v>2436</v>
      </c>
      <c r="C1441" s="839" t="s">
        <v>701</v>
      </c>
      <c r="D1441" s="842">
        <v>3</v>
      </c>
      <c r="E1441" s="848">
        <v>2006</v>
      </c>
      <c r="F1441" s="1083">
        <v>219</v>
      </c>
      <c r="G1441" s="784">
        <f t="shared" si="47"/>
        <v>219</v>
      </c>
      <c r="H1441" s="1451">
        <v>100</v>
      </c>
      <c r="I1441" s="784">
        <f t="shared" si="48"/>
        <v>0</v>
      </c>
      <c r="J1441" s="840"/>
      <c r="K1441" s="805"/>
      <c r="L1441" s="805"/>
      <c r="M1441" s="804"/>
      <c r="N1441" s="805"/>
      <c r="O1441" s="805"/>
      <c r="P1441" s="1839"/>
    </row>
    <row r="1442" spans="1:16" s="806" customFormat="1" ht="13.5" x14ac:dyDescent="0.25">
      <c r="A1442" s="606">
        <v>295</v>
      </c>
      <c r="B1442" s="846" t="s">
        <v>2437</v>
      </c>
      <c r="C1442" s="839" t="s">
        <v>701</v>
      </c>
      <c r="D1442" s="842">
        <v>5</v>
      </c>
      <c r="E1442" s="848">
        <v>2007</v>
      </c>
      <c r="F1442" s="1083">
        <v>627</v>
      </c>
      <c r="G1442" s="784">
        <f t="shared" si="47"/>
        <v>627</v>
      </c>
      <c r="H1442" s="1451">
        <v>100</v>
      </c>
      <c r="I1442" s="784">
        <f t="shared" si="48"/>
        <v>0</v>
      </c>
      <c r="J1442" s="840"/>
      <c r="K1442" s="805"/>
      <c r="L1442" s="805"/>
      <c r="M1442" s="804"/>
      <c r="N1442" s="805"/>
      <c r="O1442" s="805"/>
      <c r="P1442" s="1839"/>
    </row>
    <row r="1443" spans="1:16" s="806" customFormat="1" ht="13.5" x14ac:dyDescent="0.25">
      <c r="A1443" s="606">
        <v>296</v>
      </c>
      <c r="B1443" s="846" t="s">
        <v>2438</v>
      </c>
      <c r="C1443" s="839" t="s">
        <v>701</v>
      </c>
      <c r="D1443" s="842">
        <v>5</v>
      </c>
      <c r="E1443" s="848">
        <v>2007</v>
      </c>
      <c r="F1443" s="1083">
        <v>627</v>
      </c>
      <c r="G1443" s="784">
        <f t="shared" si="47"/>
        <v>627</v>
      </c>
      <c r="H1443" s="1451">
        <v>100</v>
      </c>
      <c r="I1443" s="784">
        <f t="shared" si="48"/>
        <v>0</v>
      </c>
      <c r="J1443" s="840"/>
      <c r="K1443" s="805"/>
      <c r="L1443" s="805"/>
      <c r="M1443" s="804"/>
      <c r="N1443" s="805"/>
      <c r="O1443" s="805"/>
      <c r="P1443" s="1839"/>
    </row>
    <row r="1444" spans="1:16" s="806" customFormat="1" ht="13.5" x14ac:dyDescent="0.25">
      <c r="A1444" s="606">
        <v>297</v>
      </c>
      <c r="B1444" s="846" t="s">
        <v>2439</v>
      </c>
      <c r="C1444" s="839" t="s">
        <v>701</v>
      </c>
      <c r="D1444" s="842">
        <v>7</v>
      </c>
      <c r="E1444" s="848">
        <v>2007</v>
      </c>
      <c r="F1444" s="1083">
        <v>412.3</v>
      </c>
      <c r="G1444" s="784">
        <f t="shared" si="47"/>
        <v>412.3</v>
      </c>
      <c r="H1444" s="1451">
        <v>100</v>
      </c>
      <c r="I1444" s="784">
        <f t="shared" si="48"/>
        <v>0</v>
      </c>
      <c r="J1444" s="840"/>
      <c r="K1444" s="805"/>
      <c r="L1444" s="805"/>
      <c r="M1444" s="804"/>
      <c r="N1444" s="805"/>
      <c r="O1444" s="805"/>
      <c r="P1444" s="1839"/>
    </row>
    <row r="1445" spans="1:16" s="806" customFormat="1" ht="54" x14ac:dyDescent="0.25">
      <c r="A1445" s="606">
        <v>298</v>
      </c>
      <c r="B1445" s="846" t="s">
        <v>2440</v>
      </c>
      <c r="C1445" s="839" t="s">
        <v>701</v>
      </c>
      <c r="D1445" s="842">
        <v>10</v>
      </c>
      <c r="E1445" s="848">
        <v>2007</v>
      </c>
      <c r="F1445" s="1083">
        <v>2417</v>
      </c>
      <c r="G1445" s="784">
        <f t="shared" si="47"/>
        <v>2417</v>
      </c>
      <c r="H1445" s="1451">
        <v>100</v>
      </c>
      <c r="I1445" s="784">
        <f t="shared" si="48"/>
        <v>0</v>
      </c>
      <c r="J1445" s="840"/>
      <c r="K1445" s="805"/>
      <c r="L1445" s="805"/>
      <c r="M1445" s="804"/>
      <c r="N1445" s="805"/>
      <c r="O1445" s="805"/>
      <c r="P1445" s="1839"/>
    </row>
    <row r="1446" spans="1:16" s="806" customFormat="1" ht="13.5" x14ac:dyDescent="0.25">
      <c r="A1446" s="606">
        <v>299</v>
      </c>
      <c r="B1446" s="846" t="s">
        <v>2441</v>
      </c>
      <c r="C1446" s="839" t="s">
        <v>701</v>
      </c>
      <c r="D1446" s="842">
        <v>1</v>
      </c>
      <c r="E1446" s="848">
        <v>2007</v>
      </c>
      <c r="F1446" s="1083">
        <v>635.4</v>
      </c>
      <c r="G1446" s="784">
        <f t="shared" si="47"/>
        <v>635.4</v>
      </c>
      <c r="H1446" s="1451">
        <v>100</v>
      </c>
      <c r="I1446" s="784">
        <f t="shared" si="48"/>
        <v>0</v>
      </c>
      <c r="J1446" s="840"/>
      <c r="K1446" s="805"/>
      <c r="L1446" s="805"/>
      <c r="M1446" s="804"/>
      <c r="N1446" s="805"/>
      <c r="O1446" s="805"/>
      <c r="P1446" s="1839"/>
    </row>
    <row r="1447" spans="1:16" s="806" customFormat="1" ht="27" x14ac:dyDescent="0.25">
      <c r="A1447" s="606">
        <v>300</v>
      </c>
      <c r="B1447" s="846" t="s">
        <v>2442</v>
      </c>
      <c r="C1447" s="839" t="s">
        <v>701</v>
      </c>
      <c r="D1447" s="842">
        <v>1</v>
      </c>
      <c r="E1447" s="848">
        <v>2007</v>
      </c>
      <c r="F1447" s="1083">
        <v>520.6</v>
      </c>
      <c r="G1447" s="784">
        <f t="shared" si="47"/>
        <v>520.6</v>
      </c>
      <c r="H1447" s="1451">
        <v>100</v>
      </c>
      <c r="I1447" s="784">
        <f t="shared" si="48"/>
        <v>0</v>
      </c>
      <c r="J1447" s="840"/>
      <c r="K1447" s="805"/>
      <c r="L1447" s="805"/>
      <c r="M1447" s="804"/>
      <c r="N1447" s="805"/>
      <c r="O1447" s="805"/>
      <c r="P1447" s="1839"/>
    </row>
    <row r="1448" spans="1:16" s="806" customFormat="1" ht="13.5" x14ac:dyDescent="0.25">
      <c r="A1448" s="606">
        <v>301</v>
      </c>
      <c r="B1448" s="846" t="s">
        <v>2443</v>
      </c>
      <c r="C1448" s="839" t="s">
        <v>701</v>
      </c>
      <c r="D1448" s="842">
        <v>1</v>
      </c>
      <c r="E1448" s="848">
        <v>2007</v>
      </c>
      <c r="F1448" s="1083">
        <v>165</v>
      </c>
      <c r="G1448" s="784">
        <f t="shared" si="47"/>
        <v>165</v>
      </c>
      <c r="H1448" s="1451">
        <v>100</v>
      </c>
      <c r="I1448" s="784">
        <f t="shared" si="48"/>
        <v>0</v>
      </c>
      <c r="J1448" s="840"/>
      <c r="K1448" s="805"/>
      <c r="L1448" s="805"/>
      <c r="M1448" s="804"/>
      <c r="N1448" s="805"/>
      <c r="O1448" s="805"/>
      <c r="P1448" s="1839"/>
    </row>
    <row r="1449" spans="1:16" s="806" customFormat="1" ht="13.5" x14ac:dyDescent="0.25">
      <c r="A1449" s="606">
        <v>302</v>
      </c>
      <c r="B1449" s="846" t="s">
        <v>2444</v>
      </c>
      <c r="C1449" s="839" t="s">
        <v>701</v>
      </c>
      <c r="D1449" s="842">
        <v>3</v>
      </c>
      <c r="E1449" s="848">
        <v>2007</v>
      </c>
      <c r="F1449" s="1083">
        <v>1914</v>
      </c>
      <c r="G1449" s="784">
        <f t="shared" si="47"/>
        <v>1914</v>
      </c>
      <c r="H1449" s="1451">
        <v>100</v>
      </c>
      <c r="I1449" s="784">
        <f t="shared" si="48"/>
        <v>0</v>
      </c>
      <c r="J1449" s="840"/>
      <c r="K1449" s="805"/>
      <c r="L1449" s="805"/>
      <c r="M1449" s="804"/>
      <c r="N1449" s="805"/>
      <c r="O1449" s="805"/>
      <c r="P1449" s="1839"/>
    </row>
    <row r="1450" spans="1:16" s="806" customFormat="1" ht="13.5" x14ac:dyDescent="0.25">
      <c r="A1450" s="606">
        <v>303</v>
      </c>
      <c r="B1450" s="846" t="s">
        <v>2445</v>
      </c>
      <c r="C1450" s="839" t="s">
        <v>701</v>
      </c>
      <c r="D1450" s="842">
        <v>2</v>
      </c>
      <c r="E1450" s="848">
        <v>2007</v>
      </c>
      <c r="F1450" s="1083">
        <v>129.19999999999999</v>
      </c>
      <c r="G1450" s="784">
        <f t="shared" si="47"/>
        <v>129.19999999999999</v>
      </c>
      <c r="H1450" s="1451">
        <v>100</v>
      </c>
      <c r="I1450" s="784">
        <f t="shared" si="48"/>
        <v>0</v>
      </c>
      <c r="J1450" s="840"/>
      <c r="K1450" s="805"/>
      <c r="L1450" s="805"/>
      <c r="M1450" s="804"/>
      <c r="N1450" s="805"/>
      <c r="O1450" s="805"/>
      <c r="P1450" s="1839"/>
    </row>
    <row r="1451" spans="1:16" s="806" customFormat="1" ht="13.5" x14ac:dyDescent="0.25">
      <c r="A1451" s="606">
        <v>304</v>
      </c>
      <c r="B1451" s="846" t="s">
        <v>2446</v>
      </c>
      <c r="C1451" s="839" t="s">
        <v>701</v>
      </c>
      <c r="D1451" s="842">
        <v>1</v>
      </c>
      <c r="E1451" s="848">
        <v>2007</v>
      </c>
      <c r="F1451" s="1083">
        <v>547.79999999999995</v>
      </c>
      <c r="G1451" s="784">
        <f t="shared" si="47"/>
        <v>547.79999999999995</v>
      </c>
      <c r="H1451" s="1451">
        <v>100</v>
      </c>
      <c r="I1451" s="784">
        <f t="shared" si="48"/>
        <v>0</v>
      </c>
      <c r="J1451" s="840"/>
      <c r="K1451" s="805"/>
      <c r="L1451" s="805"/>
      <c r="M1451" s="804"/>
      <c r="N1451" s="805"/>
      <c r="O1451" s="805"/>
      <c r="P1451" s="1839"/>
    </row>
    <row r="1452" spans="1:16" s="806" customFormat="1" ht="13.5" x14ac:dyDescent="0.25">
      <c r="A1452" s="606">
        <v>305</v>
      </c>
      <c r="B1452" s="846" t="s">
        <v>2447</v>
      </c>
      <c r="C1452" s="839" t="s">
        <v>701</v>
      </c>
      <c r="D1452" s="842">
        <v>10</v>
      </c>
      <c r="E1452" s="848">
        <v>2007</v>
      </c>
      <c r="F1452" s="1083">
        <v>260</v>
      </c>
      <c r="G1452" s="784">
        <f t="shared" si="47"/>
        <v>260</v>
      </c>
      <c r="H1452" s="1451">
        <v>100</v>
      </c>
      <c r="I1452" s="784">
        <f t="shared" si="48"/>
        <v>0</v>
      </c>
      <c r="J1452" s="840"/>
      <c r="K1452" s="805"/>
      <c r="L1452" s="805"/>
      <c r="M1452" s="804"/>
      <c r="N1452" s="805"/>
      <c r="O1452" s="805"/>
      <c r="P1452" s="1839"/>
    </row>
    <row r="1453" spans="1:16" s="806" customFormat="1" ht="13.5" x14ac:dyDescent="0.25">
      <c r="A1453" s="606">
        <v>306</v>
      </c>
      <c r="B1453" s="846" t="s">
        <v>2448</v>
      </c>
      <c r="C1453" s="839" t="s">
        <v>701</v>
      </c>
      <c r="D1453" s="842">
        <v>30</v>
      </c>
      <c r="E1453" s="848">
        <v>2007</v>
      </c>
      <c r="F1453" s="1083">
        <v>799.5</v>
      </c>
      <c r="G1453" s="784">
        <f t="shared" si="47"/>
        <v>799.5</v>
      </c>
      <c r="H1453" s="1451">
        <v>100</v>
      </c>
      <c r="I1453" s="784">
        <f t="shared" si="48"/>
        <v>0</v>
      </c>
      <c r="J1453" s="840"/>
      <c r="K1453" s="805"/>
      <c r="L1453" s="805"/>
      <c r="M1453" s="804"/>
      <c r="N1453" s="805"/>
      <c r="O1453" s="805"/>
      <c r="P1453" s="1839"/>
    </row>
    <row r="1454" spans="1:16" s="806" customFormat="1" ht="67.5" x14ac:dyDescent="0.25">
      <c r="A1454" s="606">
        <v>307</v>
      </c>
      <c r="B1454" s="846" t="s">
        <v>2449</v>
      </c>
      <c r="C1454" s="839" t="s">
        <v>701</v>
      </c>
      <c r="D1454" s="842">
        <v>1</v>
      </c>
      <c r="E1454" s="848">
        <v>2008</v>
      </c>
      <c r="F1454" s="1083">
        <v>267.3</v>
      </c>
      <c r="G1454" s="784">
        <f t="shared" si="47"/>
        <v>267.3</v>
      </c>
      <c r="H1454" s="1451">
        <v>100</v>
      </c>
      <c r="I1454" s="784">
        <f t="shared" si="48"/>
        <v>0</v>
      </c>
      <c r="J1454" s="840"/>
      <c r="K1454" s="805"/>
      <c r="L1454" s="805"/>
      <c r="M1454" s="804"/>
      <c r="N1454" s="805"/>
      <c r="O1454" s="805"/>
      <c r="P1454" s="1839"/>
    </row>
    <row r="1455" spans="1:16" s="806" customFormat="1" ht="13.5" x14ac:dyDescent="0.25">
      <c r="A1455" s="606">
        <v>308</v>
      </c>
      <c r="B1455" s="846" t="s">
        <v>2118</v>
      </c>
      <c r="C1455" s="839" t="s">
        <v>701</v>
      </c>
      <c r="D1455" s="842">
        <v>1</v>
      </c>
      <c r="E1455" s="848">
        <v>2008</v>
      </c>
      <c r="F1455" s="1083">
        <v>100.8</v>
      </c>
      <c r="G1455" s="784">
        <f t="shared" si="47"/>
        <v>100.8</v>
      </c>
      <c r="H1455" s="1451">
        <v>100</v>
      </c>
      <c r="I1455" s="784">
        <f t="shared" si="48"/>
        <v>0</v>
      </c>
      <c r="J1455" s="840"/>
      <c r="K1455" s="805"/>
      <c r="L1455" s="805"/>
      <c r="M1455" s="804"/>
      <c r="N1455" s="805"/>
      <c r="O1455" s="805"/>
      <c r="P1455" s="1839"/>
    </row>
    <row r="1456" spans="1:16" s="806" customFormat="1" ht="13.5" x14ac:dyDescent="0.25">
      <c r="A1456" s="606">
        <v>309</v>
      </c>
      <c r="B1456" s="846" t="s">
        <v>2450</v>
      </c>
      <c r="C1456" s="839" t="s">
        <v>701</v>
      </c>
      <c r="D1456" s="842">
        <v>1</v>
      </c>
      <c r="E1456" s="848">
        <v>2008</v>
      </c>
      <c r="F1456" s="1083">
        <v>50.1</v>
      </c>
      <c r="G1456" s="784">
        <f t="shared" si="47"/>
        <v>50.1</v>
      </c>
      <c r="H1456" s="1451">
        <v>100</v>
      </c>
      <c r="I1456" s="784">
        <f t="shared" si="48"/>
        <v>0</v>
      </c>
      <c r="J1456" s="840"/>
      <c r="K1456" s="805"/>
      <c r="L1456" s="805"/>
      <c r="M1456" s="804"/>
      <c r="N1456" s="805"/>
      <c r="O1456" s="805"/>
      <c r="P1456" s="1839"/>
    </row>
    <row r="1457" spans="1:16" s="806" customFormat="1" ht="13.5" x14ac:dyDescent="0.25">
      <c r="A1457" s="606">
        <v>310</v>
      </c>
      <c r="B1457" s="846" t="s">
        <v>2351</v>
      </c>
      <c r="C1457" s="839" t="s">
        <v>701</v>
      </c>
      <c r="D1457" s="842">
        <v>1</v>
      </c>
      <c r="E1457" s="848">
        <v>2008</v>
      </c>
      <c r="F1457" s="1083">
        <v>72.5</v>
      </c>
      <c r="G1457" s="784">
        <f t="shared" si="47"/>
        <v>72.5</v>
      </c>
      <c r="H1457" s="1451">
        <v>100</v>
      </c>
      <c r="I1457" s="784">
        <f t="shared" si="48"/>
        <v>0</v>
      </c>
      <c r="J1457" s="840"/>
      <c r="K1457" s="805"/>
      <c r="L1457" s="805"/>
      <c r="M1457" s="804"/>
      <c r="N1457" s="805"/>
      <c r="O1457" s="805"/>
      <c r="P1457" s="1839"/>
    </row>
    <row r="1458" spans="1:16" s="806" customFormat="1" ht="27" x14ac:dyDescent="0.25">
      <c r="A1458" s="606">
        <v>311</v>
      </c>
      <c r="B1458" s="846" t="s">
        <v>2451</v>
      </c>
      <c r="C1458" s="839" t="s">
        <v>701</v>
      </c>
      <c r="D1458" s="842">
        <v>1</v>
      </c>
      <c r="E1458" s="848">
        <v>2008</v>
      </c>
      <c r="F1458" s="1083">
        <v>60.8</v>
      </c>
      <c r="G1458" s="784">
        <f t="shared" si="47"/>
        <v>60.8</v>
      </c>
      <c r="H1458" s="1451">
        <v>100</v>
      </c>
      <c r="I1458" s="784">
        <f t="shared" si="48"/>
        <v>0</v>
      </c>
      <c r="J1458" s="840"/>
      <c r="K1458" s="805"/>
      <c r="L1458" s="805"/>
      <c r="M1458" s="804"/>
      <c r="N1458" s="805"/>
      <c r="O1458" s="805"/>
      <c r="P1458" s="1839"/>
    </row>
    <row r="1459" spans="1:16" s="806" customFormat="1" ht="13.5" x14ac:dyDescent="0.25">
      <c r="A1459" s="606">
        <v>312</v>
      </c>
      <c r="B1459" s="846" t="s">
        <v>2452</v>
      </c>
      <c r="C1459" s="839" t="s">
        <v>701</v>
      </c>
      <c r="D1459" s="842">
        <v>16</v>
      </c>
      <c r="E1459" s="848">
        <v>2008</v>
      </c>
      <c r="F1459" s="1083">
        <v>1996.8</v>
      </c>
      <c r="G1459" s="784">
        <f t="shared" si="47"/>
        <v>1996.8</v>
      </c>
      <c r="H1459" s="1451">
        <v>100</v>
      </c>
      <c r="I1459" s="784">
        <f t="shared" si="48"/>
        <v>0</v>
      </c>
      <c r="J1459" s="840"/>
      <c r="K1459" s="805"/>
      <c r="L1459" s="805"/>
      <c r="M1459" s="804"/>
      <c r="N1459" s="805"/>
      <c r="O1459" s="805"/>
      <c r="P1459" s="1839"/>
    </row>
    <row r="1460" spans="1:16" s="806" customFormat="1" ht="13.5" x14ac:dyDescent="0.25">
      <c r="A1460" s="606">
        <v>313</v>
      </c>
      <c r="B1460" s="846" t="s">
        <v>2453</v>
      </c>
      <c r="C1460" s="839" t="s">
        <v>701</v>
      </c>
      <c r="D1460" s="842">
        <v>8</v>
      </c>
      <c r="E1460" s="848">
        <v>2008</v>
      </c>
      <c r="F1460" s="1083">
        <v>310.08</v>
      </c>
      <c r="G1460" s="784">
        <f t="shared" si="47"/>
        <v>310.08</v>
      </c>
      <c r="H1460" s="1451">
        <v>100</v>
      </c>
      <c r="I1460" s="784">
        <f t="shared" si="48"/>
        <v>0</v>
      </c>
      <c r="J1460" s="840"/>
      <c r="K1460" s="805"/>
      <c r="L1460" s="805"/>
      <c r="M1460" s="804"/>
      <c r="N1460" s="805"/>
      <c r="O1460" s="805"/>
      <c r="P1460" s="1839"/>
    </row>
    <row r="1461" spans="1:16" s="806" customFormat="1" ht="13.5" x14ac:dyDescent="0.25">
      <c r="A1461" s="606">
        <v>314</v>
      </c>
      <c r="B1461" s="846" t="s">
        <v>2454</v>
      </c>
      <c r="C1461" s="839" t="s">
        <v>701</v>
      </c>
      <c r="D1461" s="842">
        <v>8</v>
      </c>
      <c r="E1461" s="848">
        <v>2008</v>
      </c>
      <c r="F1461" s="1083">
        <v>300.48</v>
      </c>
      <c r="G1461" s="784">
        <f t="shared" si="47"/>
        <v>300.48</v>
      </c>
      <c r="H1461" s="1451">
        <v>100</v>
      </c>
      <c r="I1461" s="784">
        <f t="shared" si="48"/>
        <v>0</v>
      </c>
      <c r="J1461" s="840"/>
      <c r="K1461" s="805"/>
      <c r="L1461" s="805"/>
      <c r="M1461" s="804"/>
      <c r="N1461" s="805"/>
      <c r="O1461" s="805"/>
      <c r="P1461" s="1839"/>
    </row>
    <row r="1462" spans="1:16" s="806" customFormat="1" ht="13.5" x14ac:dyDescent="0.25">
      <c r="A1462" s="606">
        <v>315</v>
      </c>
      <c r="B1462" s="846" t="s">
        <v>2282</v>
      </c>
      <c r="C1462" s="839" t="s">
        <v>701</v>
      </c>
      <c r="D1462" s="842">
        <v>8</v>
      </c>
      <c r="E1462" s="848">
        <v>2008</v>
      </c>
      <c r="F1462" s="1083">
        <v>337.92</v>
      </c>
      <c r="G1462" s="784">
        <f t="shared" si="47"/>
        <v>337.92</v>
      </c>
      <c r="H1462" s="1451">
        <v>100</v>
      </c>
      <c r="I1462" s="784">
        <f t="shared" si="48"/>
        <v>0</v>
      </c>
      <c r="J1462" s="840"/>
      <c r="K1462" s="805"/>
      <c r="L1462" s="805"/>
      <c r="M1462" s="804"/>
      <c r="N1462" s="805"/>
      <c r="O1462" s="805"/>
      <c r="P1462" s="1839"/>
    </row>
    <row r="1463" spans="1:16" s="806" customFormat="1" ht="13.5" x14ac:dyDescent="0.25">
      <c r="A1463" s="606">
        <v>316</v>
      </c>
      <c r="B1463" s="846" t="s">
        <v>2455</v>
      </c>
      <c r="C1463" s="839" t="s">
        <v>701</v>
      </c>
      <c r="D1463" s="842">
        <v>6</v>
      </c>
      <c r="E1463" s="848">
        <v>2008</v>
      </c>
      <c r="F1463" s="1083">
        <v>3910.69</v>
      </c>
      <c r="G1463" s="784">
        <f t="shared" si="47"/>
        <v>3910.69</v>
      </c>
      <c r="H1463" s="1451">
        <v>100</v>
      </c>
      <c r="I1463" s="784">
        <f t="shared" si="48"/>
        <v>0</v>
      </c>
      <c r="J1463" s="840"/>
      <c r="K1463" s="805"/>
      <c r="L1463" s="805"/>
      <c r="M1463" s="804"/>
      <c r="N1463" s="805"/>
      <c r="O1463" s="805"/>
      <c r="P1463" s="1839"/>
    </row>
    <row r="1464" spans="1:16" s="806" customFormat="1" ht="27" x14ac:dyDescent="0.25">
      <c r="A1464" s="606">
        <v>317</v>
      </c>
      <c r="B1464" s="846" t="s">
        <v>2456</v>
      </c>
      <c r="C1464" s="839" t="s">
        <v>701</v>
      </c>
      <c r="D1464" s="842">
        <v>6</v>
      </c>
      <c r="E1464" s="848">
        <v>2008</v>
      </c>
      <c r="F1464" s="1083">
        <v>691.61</v>
      </c>
      <c r="G1464" s="784">
        <f t="shared" si="47"/>
        <v>691.61</v>
      </c>
      <c r="H1464" s="1451">
        <v>100</v>
      </c>
      <c r="I1464" s="784">
        <f t="shared" si="48"/>
        <v>0</v>
      </c>
      <c r="J1464" s="840"/>
      <c r="K1464" s="805"/>
      <c r="L1464" s="805"/>
      <c r="M1464" s="804"/>
      <c r="N1464" s="805"/>
      <c r="O1464" s="805"/>
      <c r="P1464" s="1839"/>
    </row>
    <row r="1465" spans="1:16" s="806" customFormat="1" ht="13.5" x14ac:dyDescent="0.25">
      <c r="A1465" s="606">
        <v>318</v>
      </c>
      <c r="B1465" s="846" t="s">
        <v>2457</v>
      </c>
      <c r="C1465" s="839" t="s">
        <v>701</v>
      </c>
      <c r="D1465" s="842">
        <v>6</v>
      </c>
      <c r="E1465" s="848">
        <v>2008</v>
      </c>
      <c r="F1465" s="1083">
        <v>951.25</v>
      </c>
      <c r="G1465" s="784">
        <f t="shared" si="47"/>
        <v>951.25</v>
      </c>
      <c r="H1465" s="1451">
        <v>100</v>
      </c>
      <c r="I1465" s="784">
        <f t="shared" si="48"/>
        <v>0</v>
      </c>
      <c r="J1465" s="840"/>
      <c r="K1465" s="805"/>
      <c r="L1465" s="805"/>
      <c r="M1465" s="804"/>
      <c r="N1465" s="805"/>
      <c r="O1465" s="805"/>
      <c r="P1465" s="1839"/>
    </row>
    <row r="1466" spans="1:16" s="806" customFormat="1" ht="13.5" x14ac:dyDescent="0.25">
      <c r="A1466" s="606">
        <v>319</v>
      </c>
      <c r="B1466" s="846" t="s">
        <v>2347</v>
      </c>
      <c r="C1466" s="839" t="s">
        <v>701</v>
      </c>
      <c r="D1466" s="842">
        <v>6</v>
      </c>
      <c r="E1466" s="848">
        <v>2008</v>
      </c>
      <c r="F1466" s="1083">
        <v>153.94999999999999</v>
      </c>
      <c r="G1466" s="784">
        <f t="shared" si="47"/>
        <v>153.94999999999999</v>
      </c>
      <c r="H1466" s="1451">
        <v>100</v>
      </c>
      <c r="I1466" s="784">
        <f t="shared" si="48"/>
        <v>0</v>
      </c>
      <c r="J1466" s="840"/>
      <c r="K1466" s="805"/>
      <c r="L1466" s="805"/>
      <c r="M1466" s="804"/>
      <c r="N1466" s="805"/>
      <c r="O1466" s="805"/>
      <c r="P1466" s="1839"/>
    </row>
    <row r="1467" spans="1:16" s="806" customFormat="1" ht="13.5" x14ac:dyDescent="0.25">
      <c r="A1467" s="606">
        <v>320</v>
      </c>
      <c r="B1467" s="846" t="s">
        <v>2458</v>
      </c>
      <c r="C1467" s="839" t="s">
        <v>701</v>
      </c>
      <c r="D1467" s="842">
        <v>6</v>
      </c>
      <c r="E1467" s="848">
        <v>2008</v>
      </c>
      <c r="F1467" s="1083">
        <v>160.84</v>
      </c>
      <c r="G1467" s="784">
        <f t="shared" si="47"/>
        <v>160.84</v>
      </c>
      <c r="H1467" s="1451">
        <v>100</v>
      </c>
      <c r="I1467" s="784">
        <f t="shared" si="48"/>
        <v>0</v>
      </c>
      <c r="J1467" s="840"/>
      <c r="K1467" s="805"/>
      <c r="L1467" s="805"/>
      <c r="M1467" s="804"/>
      <c r="N1467" s="805"/>
      <c r="O1467" s="805"/>
      <c r="P1467" s="1839"/>
    </row>
    <row r="1468" spans="1:16" s="806" customFormat="1" ht="13.5" x14ac:dyDescent="0.25">
      <c r="A1468" s="606">
        <v>321</v>
      </c>
      <c r="B1468" s="846" t="s">
        <v>2459</v>
      </c>
      <c r="C1468" s="839" t="s">
        <v>701</v>
      </c>
      <c r="D1468" s="842">
        <v>6</v>
      </c>
      <c r="E1468" s="848">
        <v>2008</v>
      </c>
      <c r="F1468" s="1083">
        <v>2350.5500000000002</v>
      </c>
      <c r="G1468" s="784">
        <f t="shared" si="47"/>
        <v>2350.5500000000002</v>
      </c>
      <c r="H1468" s="1451">
        <v>100</v>
      </c>
      <c r="I1468" s="784">
        <f t="shared" si="48"/>
        <v>0</v>
      </c>
      <c r="J1468" s="840"/>
      <c r="K1468" s="805"/>
      <c r="L1468" s="805"/>
      <c r="M1468" s="804"/>
      <c r="N1468" s="805"/>
      <c r="O1468" s="805"/>
      <c r="P1468" s="1839"/>
    </row>
    <row r="1469" spans="1:16" s="806" customFormat="1" ht="13.5" x14ac:dyDescent="0.25">
      <c r="A1469" s="606">
        <v>322</v>
      </c>
      <c r="B1469" s="846" t="s">
        <v>2460</v>
      </c>
      <c r="C1469" s="839" t="s">
        <v>701</v>
      </c>
      <c r="D1469" s="842">
        <v>6</v>
      </c>
      <c r="E1469" s="848">
        <v>2008</v>
      </c>
      <c r="F1469" s="1083">
        <v>579.02</v>
      </c>
      <c r="G1469" s="784">
        <f t="shared" si="47"/>
        <v>579.02</v>
      </c>
      <c r="H1469" s="1451">
        <v>100</v>
      </c>
      <c r="I1469" s="784">
        <f t="shared" si="48"/>
        <v>0</v>
      </c>
      <c r="J1469" s="840"/>
      <c r="K1469" s="805"/>
      <c r="L1469" s="805"/>
      <c r="M1469" s="804"/>
      <c r="N1469" s="805"/>
      <c r="O1469" s="805"/>
      <c r="P1469" s="1839"/>
    </row>
    <row r="1470" spans="1:16" s="806" customFormat="1" ht="13.5" x14ac:dyDescent="0.25">
      <c r="A1470" s="606">
        <v>323</v>
      </c>
      <c r="B1470" s="846" t="s">
        <v>2461</v>
      </c>
      <c r="C1470" s="839" t="s">
        <v>701</v>
      </c>
      <c r="D1470" s="842">
        <v>6</v>
      </c>
      <c r="E1470" s="848">
        <v>2008</v>
      </c>
      <c r="F1470" s="1083">
        <v>314.77999999999997</v>
      </c>
      <c r="G1470" s="784">
        <f t="shared" si="47"/>
        <v>314.77999999999997</v>
      </c>
      <c r="H1470" s="1451">
        <v>100</v>
      </c>
      <c r="I1470" s="784">
        <f t="shared" si="48"/>
        <v>0</v>
      </c>
      <c r="J1470" s="840"/>
      <c r="K1470" s="805"/>
      <c r="L1470" s="805"/>
      <c r="M1470" s="804"/>
      <c r="N1470" s="805"/>
      <c r="O1470" s="805"/>
      <c r="P1470" s="1839"/>
    </row>
    <row r="1471" spans="1:16" s="806" customFormat="1" ht="27" x14ac:dyDescent="0.25">
      <c r="A1471" s="606">
        <v>324</v>
      </c>
      <c r="B1471" s="846" t="s">
        <v>2462</v>
      </c>
      <c r="C1471" s="839" t="s">
        <v>701</v>
      </c>
      <c r="D1471" s="842">
        <v>2</v>
      </c>
      <c r="E1471" s="848">
        <v>2008</v>
      </c>
      <c r="F1471" s="1083">
        <v>2557.44</v>
      </c>
      <c r="G1471" s="784">
        <f t="shared" si="47"/>
        <v>2557.44</v>
      </c>
      <c r="H1471" s="1451">
        <v>100</v>
      </c>
      <c r="I1471" s="784">
        <f t="shared" si="48"/>
        <v>0</v>
      </c>
      <c r="J1471" s="840"/>
      <c r="K1471" s="805"/>
      <c r="L1471" s="805"/>
      <c r="M1471" s="804"/>
      <c r="N1471" s="805"/>
      <c r="O1471" s="805"/>
      <c r="P1471" s="1839"/>
    </row>
    <row r="1472" spans="1:16" s="806" customFormat="1" ht="13.5" x14ac:dyDescent="0.25">
      <c r="A1472" s="606">
        <v>325</v>
      </c>
      <c r="B1472" s="846" t="s">
        <v>2463</v>
      </c>
      <c r="C1472" s="839" t="s">
        <v>701</v>
      </c>
      <c r="D1472" s="842">
        <v>1</v>
      </c>
      <c r="E1472" s="848">
        <v>2008</v>
      </c>
      <c r="F1472" s="1083">
        <v>1278.72</v>
      </c>
      <c r="G1472" s="784">
        <f t="shared" si="47"/>
        <v>1278.72</v>
      </c>
      <c r="H1472" s="1451">
        <v>100</v>
      </c>
      <c r="I1472" s="784">
        <f t="shared" si="48"/>
        <v>0</v>
      </c>
      <c r="J1472" s="840"/>
      <c r="K1472" s="805"/>
      <c r="L1472" s="805"/>
      <c r="M1472" s="804"/>
      <c r="N1472" s="805"/>
      <c r="O1472" s="805"/>
      <c r="P1472" s="1839"/>
    </row>
    <row r="1473" spans="1:16" s="806" customFormat="1" ht="13.5" x14ac:dyDescent="0.25">
      <c r="A1473" s="606">
        <v>326</v>
      </c>
      <c r="B1473" s="846" t="s">
        <v>2464</v>
      </c>
      <c r="C1473" s="839" t="s">
        <v>701</v>
      </c>
      <c r="D1473" s="842">
        <v>20</v>
      </c>
      <c r="E1473" s="848">
        <v>2008</v>
      </c>
      <c r="F1473" s="1083">
        <v>926.4</v>
      </c>
      <c r="G1473" s="784">
        <f t="shared" si="47"/>
        <v>926.4</v>
      </c>
      <c r="H1473" s="1451">
        <v>100</v>
      </c>
      <c r="I1473" s="784">
        <f t="shared" si="48"/>
        <v>0</v>
      </c>
      <c r="J1473" s="840"/>
      <c r="K1473" s="805"/>
      <c r="L1473" s="805"/>
      <c r="M1473" s="804"/>
      <c r="N1473" s="805"/>
      <c r="O1473" s="805"/>
      <c r="P1473" s="1839"/>
    </row>
    <row r="1474" spans="1:16" s="806" customFormat="1" ht="40.5" x14ac:dyDescent="0.25">
      <c r="A1474" s="606">
        <v>327</v>
      </c>
      <c r="B1474" s="846" t="s">
        <v>2465</v>
      </c>
      <c r="C1474" s="839" t="s">
        <v>701</v>
      </c>
      <c r="D1474" s="842">
        <v>30</v>
      </c>
      <c r="E1474" s="848">
        <v>2008</v>
      </c>
      <c r="F1474" s="1083">
        <v>12438</v>
      </c>
      <c r="G1474" s="784">
        <f t="shared" si="47"/>
        <v>12438</v>
      </c>
      <c r="H1474" s="1451">
        <v>100</v>
      </c>
      <c r="I1474" s="784">
        <f t="shared" si="48"/>
        <v>0</v>
      </c>
      <c r="J1474" s="840"/>
      <c r="K1474" s="805"/>
      <c r="L1474" s="805"/>
      <c r="M1474" s="804"/>
      <c r="N1474" s="805"/>
      <c r="O1474" s="805"/>
      <c r="P1474" s="1839"/>
    </row>
    <row r="1475" spans="1:16" s="806" customFormat="1" ht="13.5" x14ac:dyDescent="0.25">
      <c r="A1475" s="606">
        <v>328</v>
      </c>
      <c r="B1475" s="846" t="s">
        <v>2466</v>
      </c>
      <c r="C1475" s="839" t="s">
        <v>701</v>
      </c>
      <c r="D1475" s="842">
        <v>33</v>
      </c>
      <c r="E1475" s="848">
        <v>2008</v>
      </c>
      <c r="F1475" s="1083">
        <v>3409.56</v>
      </c>
      <c r="G1475" s="784">
        <f t="shared" si="47"/>
        <v>3409.56</v>
      </c>
      <c r="H1475" s="1451">
        <v>100</v>
      </c>
      <c r="I1475" s="784">
        <f t="shared" si="48"/>
        <v>0</v>
      </c>
      <c r="J1475" s="840"/>
      <c r="K1475" s="805"/>
      <c r="L1475" s="805"/>
      <c r="M1475" s="804"/>
      <c r="N1475" s="805"/>
      <c r="O1475" s="805"/>
      <c r="P1475" s="1839"/>
    </row>
    <row r="1476" spans="1:16" s="806" customFormat="1" ht="27" x14ac:dyDescent="0.25">
      <c r="A1476" s="606">
        <v>329</v>
      </c>
      <c r="B1476" s="846" t="s">
        <v>2467</v>
      </c>
      <c r="C1476" s="839" t="s">
        <v>701</v>
      </c>
      <c r="D1476" s="842">
        <v>1</v>
      </c>
      <c r="E1476" s="848">
        <v>2008</v>
      </c>
      <c r="F1476" s="1083">
        <v>2243.16</v>
      </c>
      <c r="G1476" s="784">
        <f t="shared" si="47"/>
        <v>2243.16</v>
      </c>
      <c r="H1476" s="1451">
        <v>100</v>
      </c>
      <c r="I1476" s="784">
        <f t="shared" si="48"/>
        <v>0</v>
      </c>
      <c r="J1476" s="840"/>
      <c r="K1476" s="805"/>
      <c r="L1476" s="805"/>
      <c r="M1476" s="804"/>
      <c r="N1476" s="805"/>
      <c r="O1476" s="805"/>
      <c r="P1476" s="1839"/>
    </row>
    <row r="1477" spans="1:16" s="806" customFormat="1" ht="13.5" x14ac:dyDescent="0.25">
      <c r="A1477" s="606">
        <v>330</v>
      </c>
      <c r="B1477" s="846" t="s">
        <v>2468</v>
      </c>
      <c r="C1477" s="839" t="s">
        <v>701</v>
      </c>
      <c r="D1477" s="842">
        <v>1</v>
      </c>
      <c r="E1477" s="848">
        <v>2008</v>
      </c>
      <c r="F1477" s="1083">
        <v>196.08</v>
      </c>
      <c r="G1477" s="784">
        <f t="shared" si="47"/>
        <v>196.08</v>
      </c>
      <c r="H1477" s="1451">
        <v>100</v>
      </c>
      <c r="I1477" s="784">
        <f t="shared" si="48"/>
        <v>0</v>
      </c>
      <c r="J1477" s="840"/>
      <c r="K1477" s="805"/>
      <c r="L1477" s="805"/>
      <c r="M1477" s="804"/>
      <c r="N1477" s="805"/>
      <c r="O1477" s="805"/>
      <c r="P1477" s="1839"/>
    </row>
    <row r="1478" spans="1:16" s="806" customFormat="1" ht="27" x14ac:dyDescent="0.25">
      <c r="A1478" s="606">
        <v>331</v>
      </c>
      <c r="B1478" s="846" t="s">
        <v>2469</v>
      </c>
      <c r="C1478" s="839" t="s">
        <v>701</v>
      </c>
      <c r="D1478" s="842">
        <v>1</v>
      </c>
      <c r="E1478" s="848">
        <v>2008</v>
      </c>
      <c r="F1478" s="1083">
        <v>3878.52</v>
      </c>
      <c r="G1478" s="784">
        <f t="shared" si="47"/>
        <v>3878.52</v>
      </c>
      <c r="H1478" s="1451">
        <v>100</v>
      </c>
      <c r="I1478" s="784">
        <f t="shared" si="48"/>
        <v>0</v>
      </c>
      <c r="J1478" s="840"/>
      <c r="K1478" s="805"/>
      <c r="L1478" s="805"/>
      <c r="M1478" s="804"/>
      <c r="N1478" s="805"/>
      <c r="O1478" s="805"/>
      <c r="P1478" s="1839"/>
    </row>
    <row r="1479" spans="1:16" s="806" customFormat="1" ht="40.5" x14ac:dyDescent="0.25">
      <c r="A1479" s="606">
        <v>332</v>
      </c>
      <c r="B1479" s="846" t="s">
        <v>2470</v>
      </c>
      <c r="C1479" s="839" t="s">
        <v>701</v>
      </c>
      <c r="D1479" s="842">
        <v>1</v>
      </c>
      <c r="E1479" s="848">
        <v>2008</v>
      </c>
      <c r="F1479" s="1083">
        <v>267.3</v>
      </c>
      <c r="G1479" s="784">
        <f t="shared" si="47"/>
        <v>267.3</v>
      </c>
      <c r="H1479" s="1451">
        <v>100</v>
      </c>
      <c r="I1479" s="784">
        <f t="shared" si="48"/>
        <v>0</v>
      </c>
      <c r="J1479" s="840"/>
      <c r="K1479" s="805"/>
      <c r="L1479" s="805"/>
      <c r="M1479" s="804"/>
      <c r="N1479" s="805"/>
      <c r="O1479" s="805"/>
      <c r="P1479" s="1839"/>
    </row>
    <row r="1480" spans="1:16" s="806" customFormat="1" ht="13.5" x14ac:dyDescent="0.25">
      <c r="A1480" s="606">
        <v>333</v>
      </c>
      <c r="B1480" s="846" t="s">
        <v>2471</v>
      </c>
      <c r="C1480" s="839" t="s">
        <v>701</v>
      </c>
      <c r="D1480" s="842">
        <v>1</v>
      </c>
      <c r="E1480" s="848">
        <v>2008</v>
      </c>
      <c r="F1480" s="1083">
        <v>100.8</v>
      </c>
      <c r="G1480" s="784">
        <f t="shared" si="47"/>
        <v>100.8</v>
      </c>
      <c r="H1480" s="1451">
        <v>100</v>
      </c>
      <c r="I1480" s="784">
        <f t="shared" si="48"/>
        <v>0</v>
      </c>
      <c r="J1480" s="840"/>
      <c r="K1480" s="805"/>
      <c r="L1480" s="805"/>
      <c r="M1480" s="804"/>
      <c r="N1480" s="805"/>
      <c r="O1480" s="805"/>
      <c r="P1480" s="1839"/>
    </row>
    <row r="1481" spans="1:16" s="806" customFormat="1" ht="54" x14ac:dyDescent="0.25">
      <c r="A1481" s="606">
        <v>334</v>
      </c>
      <c r="B1481" s="846" t="s">
        <v>2472</v>
      </c>
      <c r="C1481" s="839" t="s">
        <v>701</v>
      </c>
      <c r="D1481" s="842">
        <v>1</v>
      </c>
      <c r="E1481" s="848">
        <v>2008</v>
      </c>
      <c r="F1481" s="1083">
        <v>404.69</v>
      </c>
      <c r="G1481" s="784">
        <f t="shared" si="47"/>
        <v>404.69</v>
      </c>
      <c r="H1481" s="1451">
        <v>100</v>
      </c>
      <c r="I1481" s="784">
        <f t="shared" si="48"/>
        <v>0</v>
      </c>
      <c r="J1481" s="840"/>
      <c r="K1481" s="805"/>
      <c r="L1481" s="805"/>
      <c r="M1481" s="804"/>
      <c r="N1481" s="805"/>
      <c r="O1481" s="805"/>
      <c r="P1481" s="1839"/>
    </row>
    <row r="1482" spans="1:16" s="806" customFormat="1" ht="13.5" x14ac:dyDescent="0.25">
      <c r="A1482" s="606">
        <v>335</v>
      </c>
      <c r="B1482" s="846" t="s">
        <v>2473</v>
      </c>
      <c r="C1482" s="839" t="s">
        <v>701</v>
      </c>
      <c r="D1482" s="842">
        <v>1</v>
      </c>
      <c r="E1482" s="848">
        <v>2008</v>
      </c>
      <c r="F1482" s="1083">
        <v>103.66</v>
      </c>
      <c r="G1482" s="784">
        <f t="shared" si="47"/>
        <v>103.66</v>
      </c>
      <c r="H1482" s="1451">
        <v>100</v>
      </c>
      <c r="I1482" s="784">
        <f t="shared" si="48"/>
        <v>0</v>
      </c>
      <c r="J1482" s="840"/>
      <c r="K1482" s="805"/>
      <c r="L1482" s="805"/>
      <c r="M1482" s="804"/>
      <c r="N1482" s="805"/>
      <c r="O1482" s="805"/>
      <c r="P1482" s="1839"/>
    </row>
    <row r="1483" spans="1:16" s="806" customFormat="1" ht="13.5" x14ac:dyDescent="0.25">
      <c r="A1483" s="606">
        <v>336</v>
      </c>
      <c r="B1483" s="846" t="s">
        <v>2461</v>
      </c>
      <c r="C1483" s="839" t="s">
        <v>701</v>
      </c>
      <c r="D1483" s="842">
        <v>3</v>
      </c>
      <c r="E1483" s="848">
        <v>2008</v>
      </c>
      <c r="F1483" s="1083">
        <v>150.30000000000001</v>
      </c>
      <c r="G1483" s="784">
        <f t="shared" si="47"/>
        <v>150.30000000000001</v>
      </c>
      <c r="H1483" s="1451">
        <v>100</v>
      </c>
      <c r="I1483" s="784">
        <f t="shared" si="48"/>
        <v>0</v>
      </c>
      <c r="J1483" s="840"/>
      <c r="K1483" s="805"/>
      <c r="L1483" s="805"/>
      <c r="M1483" s="804"/>
      <c r="N1483" s="805"/>
      <c r="O1483" s="805"/>
      <c r="P1483" s="1839"/>
    </row>
    <row r="1484" spans="1:16" s="806" customFormat="1" ht="67.5" x14ac:dyDescent="0.25">
      <c r="A1484" s="606">
        <v>337</v>
      </c>
      <c r="B1484" s="846" t="s">
        <v>2474</v>
      </c>
      <c r="C1484" s="839" t="s">
        <v>701</v>
      </c>
      <c r="D1484" s="842">
        <v>1</v>
      </c>
      <c r="E1484" s="848">
        <v>2010</v>
      </c>
      <c r="F1484" s="1083">
        <v>3446.25</v>
      </c>
      <c r="G1484" s="784">
        <f t="shared" si="47"/>
        <v>3446.25</v>
      </c>
      <c r="H1484" s="1451">
        <v>100</v>
      </c>
      <c r="I1484" s="784">
        <f t="shared" si="48"/>
        <v>0</v>
      </c>
      <c r="J1484" s="840"/>
      <c r="K1484" s="805"/>
      <c r="L1484" s="805"/>
      <c r="M1484" s="804"/>
      <c r="N1484" s="805"/>
      <c r="O1484" s="805"/>
      <c r="P1484" s="1839"/>
    </row>
    <row r="1485" spans="1:16" s="806" customFormat="1" ht="13.5" x14ac:dyDescent="0.25">
      <c r="A1485" s="606">
        <v>338</v>
      </c>
      <c r="B1485" s="846" t="s">
        <v>778</v>
      </c>
      <c r="C1485" s="839" t="s">
        <v>701</v>
      </c>
      <c r="D1485" s="842">
        <v>4</v>
      </c>
      <c r="E1485" s="848">
        <v>2010</v>
      </c>
      <c r="F1485" s="1083">
        <v>301.92</v>
      </c>
      <c r="G1485" s="784">
        <f t="shared" si="47"/>
        <v>301.92</v>
      </c>
      <c r="H1485" s="1451">
        <v>100</v>
      </c>
      <c r="I1485" s="784">
        <f t="shared" si="48"/>
        <v>0</v>
      </c>
      <c r="J1485" s="840"/>
      <c r="K1485" s="805"/>
      <c r="L1485" s="805"/>
      <c r="M1485" s="804"/>
      <c r="N1485" s="805"/>
      <c r="O1485" s="805"/>
      <c r="P1485" s="1839"/>
    </row>
    <row r="1486" spans="1:16" s="806" customFormat="1" ht="27" x14ac:dyDescent="0.25">
      <c r="A1486" s="606">
        <v>339</v>
      </c>
      <c r="B1486" s="846" t="s">
        <v>2475</v>
      </c>
      <c r="C1486" s="839" t="s">
        <v>701</v>
      </c>
      <c r="D1486" s="842">
        <v>1</v>
      </c>
      <c r="E1486" s="848">
        <v>2010</v>
      </c>
      <c r="F1486" s="1083">
        <v>658.32</v>
      </c>
      <c r="G1486" s="784">
        <f t="shared" si="47"/>
        <v>658.32</v>
      </c>
      <c r="H1486" s="1451">
        <v>100</v>
      </c>
      <c r="I1486" s="784">
        <f t="shared" si="48"/>
        <v>0</v>
      </c>
      <c r="J1486" s="840"/>
      <c r="K1486" s="805"/>
      <c r="L1486" s="805"/>
      <c r="M1486" s="804"/>
      <c r="N1486" s="805"/>
      <c r="O1486" s="805"/>
      <c r="P1486" s="1839"/>
    </row>
    <row r="1487" spans="1:16" s="806" customFormat="1" ht="27" x14ac:dyDescent="0.25">
      <c r="A1487" s="606">
        <v>340</v>
      </c>
      <c r="B1487" s="846" t="s">
        <v>2476</v>
      </c>
      <c r="C1487" s="839" t="s">
        <v>701</v>
      </c>
      <c r="D1487" s="842">
        <v>1</v>
      </c>
      <c r="E1487" s="848">
        <v>2010</v>
      </c>
      <c r="F1487" s="1083">
        <v>76.92</v>
      </c>
      <c r="G1487" s="784">
        <f t="shared" si="47"/>
        <v>76.92</v>
      </c>
      <c r="H1487" s="1451">
        <v>100</v>
      </c>
      <c r="I1487" s="784">
        <f t="shared" si="48"/>
        <v>0</v>
      </c>
      <c r="J1487" s="840"/>
      <c r="K1487" s="805"/>
      <c r="L1487" s="805"/>
      <c r="M1487" s="804"/>
      <c r="N1487" s="805"/>
      <c r="O1487" s="805"/>
      <c r="P1487" s="1839"/>
    </row>
    <row r="1488" spans="1:16" s="806" customFormat="1" ht="40.5" x14ac:dyDescent="0.25">
      <c r="A1488" s="606">
        <v>341</v>
      </c>
      <c r="B1488" s="846" t="s">
        <v>2477</v>
      </c>
      <c r="C1488" s="839" t="s">
        <v>701</v>
      </c>
      <c r="D1488" s="842">
        <v>2</v>
      </c>
      <c r="E1488" s="848">
        <v>2011</v>
      </c>
      <c r="F1488" s="1083">
        <v>872.64</v>
      </c>
      <c r="G1488" s="784">
        <f t="shared" si="47"/>
        <v>872.64</v>
      </c>
      <c r="H1488" s="1451">
        <v>100</v>
      </c>
      <c r="I1488" s="784">
        <f t="shared" si="48"/>
        <v>0</v>
      </c>
      <c r="J1488" s="840"/>
      <c r="K1488" s="805"/>
      <c r="L1488" s="805"/>
      <c r="M1488" s="804"/>
      <c r="N1488" s="805"/>
      <c r="O1488" s="805"/>
      <c r="P1488" s="1839"/>
    </row>
    <row r="1489" spans="1:16" s="806" customFormat="1" ht="13.5" x14ac:dyDescent="0.25">
      <c r="A1489" s="606">
        <v>342</v>
      </c>
      <c r="B1489" s="846" t="s">
        <v>2478</v>
      </c>
      <c r="C1489" s="839" t="s">
        <v>701</v>
      </c>
      <c r="D1489" s="842">
        <v>2</v>
      </c>
      <c r="E1489" s="848">
        <v>2011</v>
      </c>
      <c r="F1489" s="1083">
        <v>167.28</v>
      </c>
      <c r="G1489" s="784">
        <f t="shared" si="47"/>
        <v>167.28</v>
      </c>
      <c r="H1489" s="1451">
        <v>100</v>
      </c>
      <c r="I1489" s="784">
        <f t="shared" si="48"/>
        <v>0</v>
      </c>
      <c r="J1489" s="840"/>
      <c r="K1489" s="805"/>
      <c r="L1489" s="805"/>
      <c r="M1489" s="804"/>
      <c r="N1489" s="805"/>
      <c r="O1489" s="805"/>
      <c r="P1489" s="1839"/>
    </row>
    <row r="1490" spans="1:16" s="806" customFormat="1" ht="27" x14ac:dyDescent="0.25">
      <c r="A1490" s="606">
        <v>343</v>
      </c>
      <c r="B1490" s="846" t="s">
        <v>2479</v>
      </c>
      <c r="C1490" s="839" t="s">
        <v>701</v>
      </c>
      <c r="D1490" s="842">
        <v>2</v>
      </c>
      <c r="E1490" s="848">
        <v>2011</v>
      </c>
      <c r="F1490" s="1083">
        <v>107.76</v>
      </c>
      <c r="G1490" s="784">
        <f t="shared" si="47"/>
        <v>107.76</v>
      </c>
      <c r="H1490" s="1451">
        <v>100</v>
      </c>
      <c r="I1490" s="784">
        <f t="shared" si="48"/>
        <v>0</v>
      </c>
      <c r="J1490" s="840"/>
      <c r="K1490" s="805"/>
      <c r="L1490" s="805"/>
      <c r="M1490" s="804"/>
      <c r="N1490" s="805"/>
      <c r="O1490" s="805"/>
      <c r="P1490" s="1839"/>
    </row>
    <row r="1491" spans="1:16" s="806" customFormat="1" ht="13.5" x14ac:dyDescent="0.25">
      <c r="A1491" s="606">
        <v>344</v>
      </c>
      <c r="B1491" s="846" t="s">
        <v>2480</v>
      </c>
      <c r="C1491" s="839" t="s">
        <v>701</v>
      </c>
      <c r="D1491" s="842">
        <v>1</v>
      </c>
      <c r="E1491" s="848">
        <v>2011</v>
      </c>
      <c r="F1491" s="1083">
        <v>50.1</v>
      </c>
      <c r="G1491" s="784">
        <f t="shared" si="47"/>
        <v>50.1</v>
      </c>
      <c r="H1491" s="1451">
        <v>100</v>
      </c>
      <c r="I1491" s="784">
        <f t="shared" si="48"/>
        <v>0</v>
      </c>
      <c r="J1491" s="840"/>
      <c r="K1491" s="805"/>
      <c r="L1491" s="805"/>
      <c r="M1491" s="804"/>
      <c r="N1491" s="805"/>
      <c r="O1491" s="805"/>
      <c r="P1491" s="1839"/>
    </row>
    <row r="1492" spans="1:16" s="806" customFormat="1" ht="13.5" x14ac:dyDescent="0.25">
      <c r="A1492" s="606">
        <v>345</v>
      </c>
      <c r="B1492" s="846" t="s">
        <v>2289</v>
      </c>
      <c r="C1492" s="839" t="s">
        <v>701</v>
      </c>
      <c r="D1492" s="842">
        <v>1</v>
      </c>
      <c r="E1492" s="848">
        <v>2011</v>
      </c>
      <c r="F1492" s="1083">
        <v>60</v>
      </c>
      <c r="G1492" s="784">
        <f t="shared" si="47"/>
        <v>60</v>
      </c>
      <c r="H1492" s="1451">
        <v>100</v>
      </c>
      <c r="I1492" s="784">
        <f t="shared" si="48"/>
        <v>0</v>
      </c>
      <c r="J1492" s="840"/>
      <c r="K1492" s="805"/>
      <c r="L1492" s="805"/>
      <c r="M1492" s="804"/>
      <c r="N1492" s="805"/>
      <c r="O1492" s="805"/>
      <c r="P1492" s="1839"/>
    </row>
    <row r="1493" spans="1:16" s="806" customFormat="1" ht="27" x14ac:dyDescent="0.25">
      <c r="A1493" s="606">
        <v>346</v>
      </c>
      <c r="B1493" s="846" t="s">
        <v>2481</v>
      </c>
      <c r="C1493" s="839" t="s">
        <v>701</v>
      </c>
      <c r="D1493" s="842">
        <v>1</v>
      </c>
      <c r="E1493" s="848">
        <v>2012</v>
      </c>
      <c r="F1493" s="1083">
        <v>450.12</v>
      </c>
      <c r="G1493" s="784">
        <f t="shared" si="47"/>
        <v>450.12</v>
      </c>
      <c r="H1493" s="1451">
        <v>100</v>
      </c>
      <c r="I1493" s="784">
        <f t="shared" si="48"/>
        <v>0</v>
      </c>
      <c r="J1493" s="840"/>
      <c r="K1493" s="805"/>
      <c r="L1493" s="805"/>
      <c r="M1493" s="804"/>
      <c r="N1493" s="805"/>
      <c r="O1493" s="805"/>
      <c r="P1493" s="1839"/>
    </row>
    <row r="1494" spans="1:16" s="806" customFormat="1" ht="27" x14ac:dyDescent="0.25">
      <c r="A1494" s="606">
        <v>347</v>
      </c>
      <c r="B1494" s="846" t="s">
        <v>2482</v>
      </c>
      <c r="C1494" s="839" t="s">
        <v>701</v>
      </c>
      <c r="D1494" s="842">
        <v>1</v>
      </c>
      <c r="E1494" s="848">
        <v>2012</v>
      </c>
      <c r="F1494" s="1083">
        <v>49</v>
      </c>
      <c r="G1494" s="784">
        <f t="shared" si="47"/>
        <v>49</v>
      </c>
      <c r="H1494" s="1451">
        <v>100</v>
      </c>
      <c r="I1494" s="784">
        <f t="shared" si="48"/>
        <v>0</v>
      </c>
      <c r="J1494" s="840"/>
      <c r="K1494" s="805"/>
      <c r="L1494" s="805"/>
      <c r="M1494" s="804"/>
      <c r="N1494" s="805"/>
      <c r="O1494" s="805"/>
      <c r="P1494" s="1839"/>
    </row>
    <row r="1495" spans="1:16" s="806" customFormat="1" ht="27" x14ac:dyDescent="0.25">
      <c r="A1495" s="606">
        <v>348</v>
      </c>
      <c r="B1495" s="846" t="s">
        <v>2483</v>
      </c>
      <c r="C1495" s="839" t="s">
        <v>701</v>
      </c>
      <c r="D1495" s="842">
        <v>1</v>
      </c>
      <c r="E1495" s="848">
        <v>2012</v>
      </c>
      <c r="F1495" s="1083">
        <v>468.36</v>
      </c>
      <c r="G1495" s="784">
        <f t="shared" si="47"/>
        <v>468.36</v>
      </c>
      <c r="H1495" s="1451">
        <v>100</v>
      </c>
      <c r="I1495" s="784">
        <f t="shared" si="48"/>
        <v>0</v>
      </c>
      <c r="J1495" s="840"/>
      <c r="K1495" s="805"/>
      <c r="L1495" s="805"/>
      <c r="M1495" s="804"/>
      <c r="N1495" s="805"/>
      <c r="O1495" s="805"/>
      <c r="P1495" s="1839"/>
    </row>
    <row r="1496" spans="1:16" s="806" customFormat="1" ht="27" x14ac:dyDescent="0.25">
      <c r="A1496" s="606">
        <v>349</v>
      </c>
      <c r="B1496" s="846" t="s">
        <v>1784</v>
      </c>
      <c r="C1496" s="839" t="s">
        <v>701</v>
      </c>
      <c r="D1496" s="842">
        <v>1</v>
      </c>
      <c r="E1496" s="848">
        <v>2012</v>
      </c>
      <c r="F1496" s="1083">
        <v>80.52</v>
      </c>
      <c r="G1496" s="784">
        <f t="shared" si="47"/>
        <v>80.52</v>
      </c>
      <c r="H1496" s="1451">
        <v>100</v>
      </c>
      <c r="I1496" s="784">
        <f t="shared" si="48"/>
        <v>0</v>
      </c>
      <c r="J1496" s="840"/>
      <c r="K1496" s="805"/>
      <c r="L1496" s="805"/>
      <c r="M1496" s="804"/>
      <c r="N1496" s="805"/>
      <c r="O1496" s="805"/>
      <c r="P1496" s="1839"/>
    </row>
    <row r="1497" spans="1:16" s="806" customFormat="1" ht="13.5" x14ac:dyDescent="0.25">
      <c r="A1497" s="606">
        <v>350</v>
      </c>
      <c r="B1497" s="846" t="s">
        <v>781</v>
      </c>
      <c r="C1497" s="839" t="s">
        <v>701</v>
      </c>
      <c r="D1497" s="842">
        <v>1</v>
      </c>
      <c r="E1497" s="848">
        <v>2012</v>
      </c>
      <c r="F1497" s="1083">
        <v>488.76</v>
      </c>
      <c r="G1497" s="784">
        <f t="shared" si="47"/>
        <v>488.76</v>
      </c>
      <c r="H1497" s="1451">
        <v>100</v>
      </c>
      <c r="I1497" s="784">
        <f t="shared" si="48"/>
        <v>0</v>
      </c>
      <c r="J1497" s="840"/>
      <c r="K1497" s="805"/>
      <c r="L1497" s="805"/>
      <c r="M1497" s="804"/>
      <c r="N1497" s="805"/>
      <c r="O1497" s="805"/>
      <c r="P1497" s="1839"/>
    </row>
    <row r="1498" spans="1:16" s="806" customFormat="1" ht="13.5" x14ac:dyDescent="0.25">
      <c r="A1498" s="606">
        <v>351</v>
      </c>
      <c r="B1498" s="846" t="s">
        <v>780</v>
      </c>
      <c r="C1498" s="839" t="s">
        <v>701</v>
      </c>
      <c r="D1498" s="842">
        <v>1</v>
      </c>
      <c r="E1498" s="848">
        <v>2012</v>
      </c>
      <c r="F1498" s="1083">
        <v>37.08</v>
      </c>
      <c r="G1498" s="784">
        <f t="shared" si="47"/>
        <v>37.08</v>
      </c>
      <c r="H1498" s="1451">
        <v>100</v>
      </c>
      <c r="I1498" s="784">
        <f t="shared" si="48"/>
        <v>0</v>
      </c>
      <c r="J1498" s="840"/>
      <c r="K1498" s="805"/>
      <c r="L1498" s="805"/>
      <c r="M1498" s="804"/>
      <c r="N1498" s="805"/>
      <c r="O1498" s="805"/>
      <c r="P1498" s="1839"/>
    </row>
    <row r="1499" spans="1:16" s="806" customFormat="1" ht="27" x14ac:dyDescent="0.25">
      <c r="A1499" s="606">
        <v>352</v>
      </c>
      <c r="B1499" s="846" t="s">
        <v>2484</v>
      </c>
      <c r="C1499" s="839" t="s">
        <v>701</v>
      </c>
      <c r="D1499" s="842">
        <v>1</v>
      </c>
      <c r="E1499" s="848">
        <v>2013</v>
      </c>
      <c r="F1499" s="1083">
        <v>211.56</v>
      </c>
      <c r="G1499" s="784">
        <f t="shared" ref="G1499:G1562" si="49">F1499*H1499%</f>
        <v>211.56</v>
      </c>
      <c r="H1499" s="1451">
        <v>100</v>
      </c>
      <c r="I1499" s="784">
        <f t="shared" ref="I1499:I1562" si="50">F1499-G1499</f>
        <v>0</v>
      </c>
      <c r="J1499" s="840"/>
      <c r="K1499" s="805"/>
      <c r="L1499" s="805"/>
      <c r="M1499" s="804"/>
      <c r="N1499" s="805"/>
      <c r="O1499" s="805"/>
      <c r="P1499" s="1839"/>
    </row>
    <row r="1500" spans="1:16" s="806" customFormat="1" ht="256.5" x14ac:dyDescent="0.25">
      <c r="A1500" s="606">
        <v>353</v>
      </c>
      <c r="B1500" s="846" t="s">
        <v>2485</v>
      </c>
      <c r="C1500" s="839" t="s">
        <v>701</v>
      </c>
      <c r="D1500" s="842">
        <v>1</v>
      </c>
      <c r="E1500" s="848">
        <v>2015</v>
      </c>
      <c r="F1500" s="1083">
        <v>2221.6799999999998</v>
      </c>
      <c r="G1500" s="784">
        <f t="shared" si="49"/>
        <v>2221.6799999999998</v>
      </c>
      <c r="H1500" s="1451">
        <v>100</v>
      </c>
      <c r="I1500" s="784">
        <f t="shared" si="50"/>
        <v>0</v>
      </c>
      <c r="J1500" s="840"/>
      <c r="K1500" s="805"/>
      <c r="L1500" s="805"/>
      <c r="M1500" s="804"/>
      <c r="N1500" s="805"/>
      <c r="O1500" s="805"/>
      <c r="P1500" s="1839"/>
    </row>
    <row r="1501" spans="1:16" s="806" customFormat="1" ht="27" x14ac:dyDescent="0.25">
      <c r="A1501" s="606">
        <v>354</v>
      </c>
      <c r="B1501" s="846" t="s">
        <v>2486</v>
      </c>
      <c r="C1501" s="839" t="s">
        <v>701</v>
      </c>
      <c r="D1501" s="842">
        <v>2</v>
      </c>
      <c r="E1501" s="848">
        <v>2015</v>
      </c>
      <c r="F1501" s="1083">
        <v>918</v>
      </c>
      <c r="G1501" s="784">
        <f t="shared" si="49"/>
        <v>918</v>
      </c>
      <c r="H1501" s="1451">
        <v>100</v>
      </c>
      <c r="I1501" s="784">
        <f t="shared" si="50"/>
        <v>0</v>
      </c>
      <c r="J1501" s="840"/>
      <c r="K1501" s="805"/>
      <c r="L1501" s="805"/>
      <c r="M1501" s="804"/>
      <c r="N1501" s="805"/>
      <c r="O1501" s="805"/>
      <c r="P1501" s="1839"/>
    </row>
    <row r="1502" spans="1:16" s="806" customFormat="1" ht="27" x14ac:dyDescent="0.25">
      <c r="A1502" s="606">
        <v>355</v>
      </c>
      <c r="B1502" s="846" t="s">
        <v>2487</v>
      </c>
      <c r="C1502" s="839" t="s">
        <v>701</v>
      </c>
      <c r="D1502" s="842">
        <v>2</v>
      </c>
      <c r="E1502" s="848">
        <v>2015</v>
      </c>
      <c r="F1502" s="1083">
        <v>118</v>
      </c>
      <c r="G1502" s="784">
        <f t="shared" si="49"/>
        <v>118</v>
      </c>
      <c r="H1502" s="1451">
        <v>100</v>
      </c>
      <c r="I1502" s="784">
        <f t="shared" si="50"/>
        <v>0</v>
      </c>
      <c r="J1502" s="840"/>
      <c r="K1502" s="805"/>
      <c r="L1502" s="805"/>
      <c r="M1502" s="804"/>
      <c r="N1502" s="805"/>
      <c r="O1502" s="805"/>
      <c r="P1502" s="1839"/>
    </row>
    <row r="1503" spans="1:16" s="806" customFormat="1" ht="27" x14ac:dyDescent="0.25">
      <c r="A1503" s="606">
        <v>356</v>
      </c>
      <c r="B1503" s="846" t="s">
        <v>2488</v>
      </c>
      <c r="C1503" s="839" t="s">
        <v>701</v>
      </c>
      <c r="D1503" s="842">
        <v>1</v>
      </c>
      <c r="E1503" s="848">
        <v>2015</v>
      </c>
      <c r="F1503" s="1083">
        <v>459</v>
      </c>
      <c r="G1503" s="784">
        <f t="shared" si="49"/>
        <v>459</v>
      </c>
      <c r="H1503" s="1451">
        <v>100</v>
      </c>
      <c r="I1503" s="784">
        <f t="shared" si="50"/>
        <v>0</v>
      </c>
      <c r="J1503" s="840"/>
      <c r="K1503" s="805"/>
      <c r="L1503" s="805"/>
      <c r="M1503" s="804"/>
      <c r="N1503" s="805"/>
      <c r="O1503" s="805"/>
      <c r="P1503" s="1839"/>
    </row>
    <row r="1504" spans="1:16" s="806" customFormat="1" ht="13.5" x14ac:dyDescent="0.25">
      <c r="A1504" s="606">
        <v>357</v>
      </c>
      <c r="B1504" s="846" t="s">
        <v>1948</v>
      </c>
      <c r="C1504" s="839" t="s">
        <v>701</v>
      </c>
      <c r="D1504" s="842">
        <v>1</v>
      </c>
      <c r="E1504" s="848">
        <v>2015</v>
      </c>
      <c r="F1504" s="1083">
        <v>59</v>
      </c>
      <c r="G1504" s="784">
        <f t="shared" si="49"/>
        <v>59</v>
      </c>
      <c r="H1504" s="1451">
        <v>100</v>
      </c>
      <c r="I1504" s="784">
        <f t="shared" si="50"/>
        <v>0</v>
      </c>
      <c r="J1504" s="840"/>
      <c r="K1504" s="805"/>
      <c r="L1504" s="805"/>
      <c r="M1504" s="804"/>
      <c r="N1504" s="805"/>
      <c r="O1504" s="805"/>
      <c r="P1504" s="1839"/>
    </row>
    <row r="1505" spans="1:16" s="806" customFormat="1" ht="13.5" x14ac:dyDescent="0.25">
      <c r="A1505" s="606">
        <v>358</v>
      </c>
      <c r="B1505" s="846" t="s">
        <v>2489</v>
      </c>
      <c r="C1505" s="839" t="s">
        <v>701</v>
      </c>
      <c r="D1505" s="842">
        <v>1</v>
      </c>
      <c r="E1505" s="848">
        <v>2013</v>
      </c>
      <c r="F1505" s="1083">
        <v>327.33</v>
      </c>
      <c r="G1505" s="784">
        <f t="shared" si="49"/>
        <v>327.33</v>
      </c>
      <c r="H1505" s="1451">
        <v>100</v>
      </c>
      <c r="I1505" s="784">
        <f t="shared" si="50"/>
        <v>0</v>
      </c>
      <c r="J1505" s="840"/>
      <c r="K1505" s="805"/>
      <c r="L1505" s="805"/>
      <c r="M1505" s="804"/>
      <c r="N1505" s="805"/>
      <c r="O1505" s="805"/>
      <c r="P1505" s="1839"/>
    </row>
    <row r="1506" spans="1:16" s="806" customFormat="1" ht="108" x14ac:dyDescent="0.25">
      <c r="A1506" s="606">
        <v>359</v>
      </c>
      <c r="B1506" s="846" t="s">
        <v>2490</v>
      </c>
      <c r="C1506" s="839" t="s">
        <v>701</v>
      </c>
      <c r="D1506" s="842">
        <v>1</v>
      </c>
      <c r="E1506" s="848">
        <v>2016</v>
      </c>
      <c r="F1506" s="1083">
        <v>732.27</v>
      </c>
      <c r="G1506" s="784">
        <f t="shared" si="49"/>
        <v>732.27</v>
      </c>
      <c r="H1506" s="1451">
        <v>100</v>
      </c>
      <c r="I1506" s="784">
        <f t="shared" si="50"/>
        <v>0</v>
      </c>
      <c r="J1506" s="840"/>
      <c r="K1506" s="805"/>
      <c r="L1506" s="805"/>
      <c r="M1506" s="804"/>
      <c r="N1506" s="805"/>
      <c r="O1506" s="805"/>
      <c r="P1506" s="1839"/>
    </row>
    <row r="1507" spans="1:16" s="806" customFormat="1" ht="13.5" x14ac:dyDescent="0.25">
      <c r="A1507" s="606">
        <v>360</v>
      </c>
      <c r="B1507" s="846" t="s">
        <v>2491</v>
      </c>
      <c r="C1507" s="839" t="s">
        <v>701</v>
      </c>
      <c r="D1507" s="842">
        <v>2</v>
      </c>
      <c r="E1507" s="848">
        <v>2016</v>
      </c>
      <c r="F1507" s="1083">
        <v>84</v>
      </c>
      <c r="G1507" s="784">
        <f t="shared" si="49"/>
        <v>84</v>
      </c>
      <c r="H1507" s="1451">
        <v>100</v>
      </c>
      <c r="I1507" s="784">
        <f t="shared" si="50"/>
        <v>0</v>
      </c>
      <c r="J1507" s="840"/>
      <c r="K1507" s="805"/>
      <c r="L1507" s="805"/>
      <c r="M1507" s="804"/>
      <c r="N1507" s="805"/>
      <c r="O1507" s="805"/>
      <c r="P1507" s="1839"/>
    </row>
    <row r="1508" spans="1:16" s="806" customFormat="1" ht="13.5" x14ac:dyDescent="0.25">
      <c r="A1508" s="606">
        <v>361</v>
      </c>
      <c r="B1508" s="846" t="s">
        <v>2492</v>
      </c>
      <c r="C1508" s="839" t="s">
        <v>701</v>
      </c>
      <c r="D1508" s="842">
        <v>1</v>
      </c>
      <c r="E1508" s="848">
        <v>2016</v>
      </c>
      <c r="F1508" s="1083">
        <v>26.52</v>
      </c>
      <c r="G1508" s="784">
        <f t="shared" si="49"/>
        <v>26.52</v>
      </c>
      <c r="H1508" s="1451">
        <v>100</v>
      </c>
      <c r="I1508" s="784">
        <f t="shared" si="50"/>
        <v>0</v>
      </c>
      <c r="J1508" s="840"/>
      <c r="K1508" s="805"/>
      <c r="L1508" s="805"/>
      <c r="M1508" s="804"/>
      <c r="N1508" s="805"/>
      <c r="O1508" s="805"/>
      <c r="P1508" s="1839"/>
    </row>
    <row r="1509" spans="1:16" s="806" customFormat="1" ht="13.5" x14ac:dyDescent="0.25">
      <c r="A1509" s="606">
        <v>362</v>
      </c>
      <c r="B1509" s="841" t="s">
        <v>699</v>
      </c>
      <c r="C1509" s="839" t="s">
        <v>701</v>
      </c>
      <c r="D1509" s="842">
        <v>1</v>
      </c>
      <c r="E1509" s="842">
        <v>2015</v>
      </c>
      <c r="F1509" s="1083">
        <v>28.74</v>
      </c>
      <c r="G1509" s="784">
        <f t="shared" si="49"/>
        <v>28.74</v>
      </c>
      <c r="H1509" s="1451">
        <v>100</v>
      </c>
      <c r="I1509" s="784">
        <f t="shared" si="50"/>
        <v>0</v>
      </c>
      <c r="J1509" s="840"/>
      <c r="K1509" s="805"/>
      <c r="L1509" s="805"/>
      <c r="M1509" s="804"/>
      <c r="N1509" s="805"/>
      <c r="O1509" s="805"/>
      <c r="P1509" s="1839"/>
    </row>
    <row r="1510" spans="1:16" s="806" customFormat="1" ht="54" x14ac:dyDescent="0.25">
      <c r="A1510" s="606">
        <v>363</v>
      </c>
      <c r="B1510" s="841" t="s">
        <v>2493</v>
      </c>
      <c r="C1510" s="839" t="s">
        <v>701</v>
      </c>
      <c r="D1510" s="842">
        <v>1</v>
      </c>
      <c r="E1510" s="842">
        <v>2017</v>
      </c>
      <c r="F1510" s="1083">
        <v>2342</v>
      </c>
      <c r="G1510" s="784">
        <f t="shared" si="49"/>
        <v>2107.8000000000002</v>
      </c>
      <c r="H1510" s="1451">
        <v>90</v>
      </c>
      <c r="I1510" s="784">
        <f t="shared" si="50"/>
        <v>234.19999999999982</v>
      </c>
      <c r="J1510" s="840"/>
      <c r="K1510" s="805"/>
      <c r="L1510" s="805"/>
      <c r="M1510" s="804"/>
      <c r="N1510" s="805"/>
      <c r="O1510" s="805"/>
      <c r="P1510" s="1839"/>
    </row>
    <row r="1511" spans="1:16" s="806" customFormat="1" ht="13.5" x14ac:dyDescent="0.25">
      <c r="A1511" s="606">
        <v>364</v>
      </c>
      <c r="B1511" s="841" t="s">
        <v>2494</v>
      </c>
      <c r="C1511" s="839" t="s">
        <v>701</v>
      </c>
      <c r="D1511" s="842">
        <v>1</v>
      </c>
      <c r="E1511" s="842">
        <v>1982</v>
      </c>
      <c r="F1511" s="1083">
        <v>16.420000000000002</v>
      </c>
      <c r="G1511" s="784">
        <f t="shared" si="49"/>
        <v>16.420000000000002</v>
      </c>
      <c r="H1511" s="1451">
        <v>100</v>
      </c>
      <c r="I1511" s="784">
        <f t="shared" si="50"/>
        <v>0</v>
      </c>
      <c r="J1511" s="840"/>
      <c r="K1511" s="805"/>
      <c r="L1511" s="805"/>
      <c r="M1511" s="804"/>
      <c r="N1511" s="805"/>
      <c r="O1511" s="805"/>
      <c r="P1511" s="1839"/>
    </row>
    <row r="1512" spans="1:16" s="806" customFormat="1" ht="13.5" x14ac:dyDescent="0.25">
      <c r="A1512" s="606">
        <v>365</v>
      </c>
      <c r="B1512" s="841" t="s">
        <v>2495</v>
      </c>
      <c r="C1512" s="839" t="s">
        <v>701</v>
      </c>
      <c r="D1512" s="842">
        <v>1</v>
      </c>
      <c r="E1512" s="842">
        <v>1987</v>
      </c>
      <c r="F1512" s="1083">
        <v>9.23</v>
      </c>
      <c r="G1512" s="784">
        <f t="shared" si="49"/>
        <v>9.23</v>
      </c>
      <c r="H1512" s="1451">
        <v>100</v>
      </c>
      <c r="I1512" s="784">
        <f t="shared" si="50"/>
        <v>0</v>
      </c>
      <c r="J1512" s="840"/>
      <c r="K1512" s="805"/>
      <c r="L1512" s="805"/>
      <c r="M1512" s="804"/>
      <c r="N1512" s="805"/>
      <c r="O1512" s="805"/>
      <c r="P1512" s="1839"/>
    </row>
    <row r="1513" spans="1:16" s="806" customFormat="1" ht="13.5" x14ac:dyDescent="0.25">
      <c r="A1513" s="606">
        <v>366</v>
      </c>
      <c r="B1513" s="841" t="s">
        <v>2496</v>
      </c>
      <c r="C1513" s="839" t="s">
        <v>701</v>
      </c>
      <c r="D1513" s="842">
        <v>1</v>
      </c>
      <c r="E1513" s="842">
        <v>1987</v>
      </c>
      <c r="F1513" s="1083">
        <v>24.2</v>
      </c>
      <c r="G1513" s="784">
        <f t="shared" si="49"/>
        <v>24.2</v>
      </c>
      <c r="H1513" s="1451">
        <v>100</v>
      </c>
      <c r="I1513" s="784">
        <f t="shared" si="50"/>
        <v>0</v>
      </c>
      <c r="J1513" s="840"/>
      <c r="K1513" s="805"/>
      <c r="L1513" s="805"/>
      <c r="M1513" s="804"/>
      <c r="N1513" s="805"/>
      <c r="O1513" s="805"/>
      <c r="P1513" s="1839"/>
    </row>
    <row r="1514" spans="1:16" s="806" customFormat="1" ht="13.5" x14ac:dyDescent="0.25">
      <c r="A1514" s="606">
        <v>367</v>
      </c>
      <c r="B1514" s="841" t="s">
        <v>2497</v>
      </c>
      <c r="C1514" s="839" t="s">
        <v>701</v>
      </c>
      <c r="D1514" s="842">
        <v>1</v>
      </c>
      <c r="E1514" s="842">
        <v>1984</v>
      </c>
      <c r="F1514" s="1083">
        <v>16</v>
      </c>
      <c r="G1514" s="784">
        <f t="shared" si="49"/>
        <v>16</v>
      </c>
      <c r="H1514" s="1451">
        <v>100</v>
      </c>
      <c r="I1514" s="784">
        <f t="shared" si="50"/>
        <v>0</v>
      </c>
      <c r="J1514" s="840"/>
      <c r="K1514" s="805"/>
      <c r="L1514" s="805"/>
      <c r="M1514" s="804"/>
      <c r="N1514" s="805"/>
      <c r="O1514" s="805"/>
      <c r="P1514" s="1839"/>
    </row>
    <row r="1515" spans="1:16" s="806" customFormat="1" ht="13.5" x14ac:dyDescent="0.25">
      <c r="A1515" s="606">
        <v>368</v>
      </c>
      <c r="B1515" s="841" t="s">
        <v>2498</v>
      </c>
      <c r="C1515" s="839" t="s">
        <v>701</v>
      </c>
      <c r="D1515" s="842">
        <v>2</v>
      </c>
      <c r="E1515" s="842">
        <v>1980</v>
      </c>
      <c r="F1515" s="1083">
        <v>10.77</v>
      </c>
      <c r="G1515" s="784">
        <f t="shared" si="49"/>
        <v>10.77</v>
      </c>
      <c r="H1515" s="1451">
        <v>100</v>
      </c>
      <c r="I1515" s="784">
        <f t="shared" si="50"/>
        <v>0</v>
      </c>
      <c r="J1515" s="840"/>
      <c r="K1515" s="805"/>
      <c r="L1515" s="805"/>
      <c r="M1515" s="804"/>
      <c r="N1515" s="805"/>
      <c r="O1515" s="805"/>
      <c r="P1515" s="1839"/>
    </row>
    <row r="1516" spans="1:16" s="806" customFormat="1" ht="13.5" x14ac:dyDescent="0.25">
      <c r="A1516" s="606">
        <v>369</v>
      </c>
      <c r="B1516" s="841" t="s">
        <v>2499</v>
      </c>
      <c r="C1516" s="839" t="s">
        <v>701</v>
      </c>
      <c r="D1516" s="842">
        <v>11</v>
      </c>
      <c r="E1516" s="842">
        <v>1980</v>
      </c>
      <c r="F1516" s="1083">
        <v>4.1399999999999997</v>
      </c>
      <c r="G1516" s="784">
        <f t="shared" si="49"/>
        <v>4.1399999999999997</v>
      </c>
      <c r="H1516" s="1451">
        <v>100</v>
      </c>
      <c r="I1516" s="784">
        <f t="shared" si="50"/>
        <v>0</v>
      </c>
      <c r="J1516" s="840"/>
      <c r="K1516" s="805"/>
      <c r="L1516" s="805"/>
      <c r="M1516" s="804"/>
      <c r="N1516" s="805"/>
      <c r="O1516" s="805"/>
      <c r="P1516" s="1839"/>
    </row>
    <row r="1517" spans="1:16" s="806" customFormat="1" ht="13.5" x14ac:dyDescent="0.25">
      <c r="A1517" s="606">
        <v>370</v>
      </c>
      <c r="B1517" s="841" t="s">
        <v>1094</v>
      </c>
      <c r="C1517" s="839" t="s">
        <v>701</v>
      </c>
      <c r="D1517" s="842">
        <v>1</v>
      </c>
      <c r="E1517" s="842">
        <v>1980</v>
      </c>
      <c r="F1517" s="1083">
        <v>1.98</v>
      </c>
      <c r="G1517" s="784">
        <f t="shared" si="49"/>
        <v>1.98</v>
      </c>
      <c r="H1517" s="1451">
        <v>100</v>
      </c>
      <c r="I1517" s="784">
        <f t="shared" si="50"/>
        <v>0</v>
      </c>
      <c r="J1517" s="840"/>
      <c r="K1517" s="805"/>
      <c r="L1517" s="805"/>
      <c r="M1517" s="804"/>
      <c r="N1517" s="805"/>
      <c r="O1517" s="805"/>
      <c r="P1517" s="1839"/>
    </row>
    <row r="1518" spans="1:16" s="806" customFormat="1" ht="13.5" x14ac:dyDescent="0.25">
      <c r="A1518" s="606">
        <v>371</v>
      </c>
      <c r="B1518" s="841" t="s">
        <v>2498</v>
      </c>
      <c r="C1518" s="839" t="s">
        <v>701</v>
      </c>
      <c r="D1518" s="842">
        <v>2</v>
      </c>
      <c r="E1518" s="842">
        <v>1982</v>
      </c>
      <c r="F1518" s="1083">
        <v>134.44</v>
      </c>
      <c r="G1518" s="784">
        <f t="shared" si="49"/>
        <v>134.44</v>
      </c>
      <c r="H1518" s="1451">
        <v>100</v>
      </c>
      <c r="I1518" s="784">
        <f t="shared" si="50"/>
        <v>0</v>
      </c>
      <c r="J1518" s="840"/>
      <c r="K1518" s="805"/>
      <c r="L1518" s="805"/>
      <c r="M1518" s="804"/>
      <c r="N1518" s="805"/>
      <c r="O1518" s="805"/>
      <c r="P1518" s="1839"/>
    </row>
    <row r="1519" spans="1:16" s="806" customFormat="1" ht="13.5" x14ac:dyDescent="0.25">
      <c r="A1519" s="606">
        <v>372</v>
      </c>
      <c r="B1519" s="841" t="s">
        <v>658</v>
      </c>
      <c r="C1519" s="839" t="s">
        <v>701</v>
      </c>
      <c r="D1519" s="842">
        <v>1</v>
      </c>
      <c r="E1519" s="842">
        <v>1999</v>
      </c>
      <c r="F1519" s="1083">
        <v>244.35</v>
      </c>
      <c r="G1519" s="784">
        <f t="shared" si="49"/>
        <v>244.35</v>
      </c>
      <c r="H1519" s="1451">
        <v>100</v>
      </c>
      <c r="I1519" s="784">
        <f t="shared" si="50"/>
        <v>0</v>
      </c>
      <c r="J1519" s="840"/>
      <c r="K1519" s="805"/>
      <c r="L1519" s="805"/>
      <c r="M1519" s="804"/>
      <c r="N1519" s="805"/>
      <c r="O1519" s="805"/>
      <c r="P1519" s="1839"/>
    </row>
    <row r="1520" spans="1:16" s="806" customFormat="1" ht="13.5" x14ac:dyDescent="0.25">
      <c r="A1520" s="606">
        <v>373</v>
      </c>
      <c r="B1520" s="841" t="s">
        <v>2500</v>
      </c>
      <c r="C1520" s="839" t="s">
        <v>701</v>
      </c>
      <c r="D1520" s="842">
        <v>1</v>
      </c>
      <c r="E1520" s="842">
        <v>1997</v>
      </c>
      <c r="F1520" s="1083">
        <v>735.6</v>
      </c>
      <c r="G1520" s="784">
        <f t="shared" si="49"/>
        <v>735.6</v>
      </c>
      <c r="H1520" s="1451">
        <v>100</v>
      </c>
      <c r="I1520" s="784">
        <f t="shared" si="50"/>
        <v>0</v>
      </c>
      <c r="J1520" s="840"/>
      <c r="K1520" s="805"/>
      <c r="L1520" s="805"/>
      <c r="M1520" s="804"/>
      <c r="N1520" s="805"/>
      <c r="O1520" s="805"/>
      <c r="P1520" s="1839"/>
    </row>
    <row r="1521" spans="1:16" s="806" customFormat="1" ht="54" x14ac:dyDescent="0.25">
      <c r="A1521" s="606">
        <v>374</v>
      </c>
      <c r="B1521" s="841" t="s">
        <v>2501</v>
      </c>
      <c r="C1521" s="839" t="s">
        <v>701</v>
      </c>
      <c r="D1521" s="842">
        <v>1</v>
      </c>
      <c r="E1521" s="842">
        <v>2002</v>
      </c>
      <c r="F1521" s="1083">
        <v>384.91</v>
      </c>
      <c r="G1521" s="784">
        <f t="shared" si="49"/>
        <v>384.91</v>
      </c>
      <c r="H1521" s="1451">
        <v>100</v>
      </c>
      <c r="I1521" s="784">
        <f t="shared" si="50"/>
        <v>0</v>
      </c>
      <c r="J1521" s="840"/>
      <c r="K1521" s="805"/>
      <c r="L1521" s="805"/>
      <c r="M1521" s="804"/>
      <c r="N1521" s="805"/>
      <c r="O1521" s="805"/>
      <c r="P1521" s="1839"/>
    </row>
    <row r="1522" spans="1:16" s="806" customFormat="1" ht="13.5" x14ac:dyDescent="0.25">
      <c r="A1522" s="606">
        <v>375</v>
      </c>
      <c r="B1522" s="841" t="s">
        <v>2502</v>
      </c>
      <c r="C1522" s="839" t="s">
        <v>701</v>
      </c>
      <c r="D1522" s="842">
        <v>1</v>
      </c>
      <c r="E1522" s="842">
        <v>2002</v>
      </c>
      <c r="F1522" s="1083">
        <v>98.91</v>
      </c>
      <c r="G1522" s="784">
        <f t="shared" si="49"/>
        <v>98.91</v>
      </c>
      <c r="H1522" s="1451">
        <v>100</v>
      </c>
      <c r="I1522" s="784">
        <f t="shared" si="50"/>
        <v>0</v>
      </c>
      <c r="J1522" s="840"/>
      <c r="K1522" s="805"/>
      <c r="L1522" s="805"/>
      <c r="M1522" s="804"/>
      <c r="N1522" s="805"/>
      <c r="O1522" s="805"/>
      <c r="P1522" s="1839"/>
    </row>
    <row r="1523" spans="1:16" s="806" customFormat="1" ht="13.5" x14ac:dyDescent="0.25">
      <c r="A1523" s="606">
        <v>376</v>
      </c>
      <c r="B1523" s="841" t="s">
        <v>2503</v>
      </c>
      <c r="C1523" s="839" t="s">
        <v>701</v>
      </c>
      <c r="D1523" s="842">
        <v>1</v>
      </c>
      <c r="E1523" s="842">
        <v>2002</v>
      </c>
      <c r="F1523" s="1083">
        <v>54.51</v>
      </c>
      <c r="G1523" s="784">
        <f t="shared" si="49"/>
        <v>54.51</v>
      </c>
      <c r="H1523" s="1451">
        <v>100</v>
      </c>
      <c r="I1523" s="784">
        <f t="shared" si="50"/>
        <v>0</v>
      </c>
      <c r="J1523" s="840"/>
      <c r="K1523" s="805"/>
      <c r="L1523" s="805"/>
      <c r="M1523" s="804"/>
      <c r="N1523" s="805"/>
      <c r="O1523" s="805"/>
      <c r="P1523" s="1839"/>
    </row>
    <row r="1524" spans="1:16" s="806" customFormat="1" ht="13.5" x14ac:dyDescent="0.25">
      <c r="A1524" s="606">
        <v>377</v>
      </c>
      <c r="B1524" s="841" t="s">
        <v>2215</v>
      </c>
      <c r="C1524" s="839" t="s">
        <v>701</v>
      </c>
      <c r="D1524" s="842">
        <v>1</v>
      </c>
      <c r="E1524" s="842">
        <v>2002</v>
      </c>
      <c r="F1524" s="1083">
        <v>34.28</v>
      </c>
      <c r="G1524" s="784">
        <f t="shared" si="49"/>
        <v>34.28</v>
      </c>
      <c r="H1524" s="1451">
        <v>100</v>
      </c>
      <c r="I1524" s="784">
        <f t="shared" si="50"/>
        <v>0</v>
      </c>
      <c r="J1524" s="840"/>
      <c r="K1524" s="805"/>
      <c r="L1524" s="805"/>
      <c r="M1524" s="804"/>
      <c r="N1524" s="805"/>
      <c r="O1524" s="805"/>
      <c r="P1524" s="1839"/>
    </row>
    <row r="1525" spans="1:16" s="806" customFormat="1" ht="13.5" x14ac:dyDescent="0.25">
      <c r="A1525" s="606">
        <v>378</v>
      </c>
      <c r="B1525" s="841" t="s">
        <v>2504</v>
      </c>
      <c r="C1525" s="839" t="s">
        <v>701</v>
      </c>
      <c r="D1525" s="842">
        <v>1</v>
      </c>
      <c r="E1525" s="842">
        <v>2002</v>
      </c>
      <c r="F1525" s="1083">
        <v>72.5</v>
      </c>
      <c r="G1525" s="784">
        <f t="shared" si="49"/>
        <v>72.5</v>
      </c>
      <c r="H1525" s="1451">
        <v>100</v>
      </c>
      <c r="I1525" s="784">
        <f t="shared" si="50"/>
        <v>0</v>
      </c>
      <c r="J1525" s="840"/>
      <c r="K1525" s="805"/>
      <c r="L1525" s="805"/>
      <c r="M1525" s="804"/>
      <c r="N1525" s="805"/>
      <c r="O1525" s="805"/>
      <c r="P1525" s="1839"/>
    </row>
    <row r="1526" spans="1:16" s="806" customFormat="1" ht="13.5" x14ac:dyDescent="0.25">
      <c r="A1526" s="606">
        <v>379</v>
      </c>
      <c r="B1526" s="841" t="s">
        <v>2505</v>
      </c>
      <c r="C1526" s="839" t="s">
        <v>701</v>
      </c>
      <c r="D1526" s="842">
        <v>1</v>
      </c>
      <c r="E1526" s="842">
        <v>2004</v>
      </c>
      <c r="F1526" s="1083">
        <v>579.64</v>
      </c>
      <c r="G1526" s="784">
        <f t="shared" si="49"/>
        <v>579.64</v>
      </c>
      <c r="H1526" s="1451">
        <v>100</v>
      </c>
      <c r="I1526" s="784">
        <f t="shared" si="50"/>
        <v>0</v>
      </c>
      <c r="J1526" s="840"/>
      <c r="K1526" s="805"/>
      <c r="L1526" s="805"/>
      <c r="M1526" s="804"/>
      <c r="N1526" s="805"/>
      <c r="O1526" s="805"/>
      <c r="P1526" s="1839"/>
    </row>
    <row r="1527" spans="1:16" s="806" customFormat="1" ht="27" x14ac:dyDescent="0.25">
      <c r="A1527" s="606">
        <v>380</v>
      </c>
      <c r="B1527" s="841" t="s">
        <v>2506</v>
      </c>
      <c r="C1527" s="839" t="s">
        <v>701</v>
      </c>
      <c r="D1527" s="842">
        <v>5</v>
      </c>
      <c r="E1527" s="842">
        <v>2005</v>
      </c>
      <c r="F1527" s="1083">
        <v>1618.84</v>
      </c>
      <c r="G1527" s="784">
        <f t="shared" si="49"/>
        <v>1618.84</v>
      </c>
      <c r="H1527" s="1451">
        <v>100</v>
      </c>
      <c r="I1527" s="784">
        <f t="shared" si="50"/>
        <v>0</v>
      </c>
      <c r="J1527" s="840"/>
      <c r="K1527" s="805"/>
      <c r="L1527" s="805"/>
      <c r="M1527" s="804"/>
      <c r="N1527" s="805"/>
      <c r="O1527" s="805"/>
      <c r="P1527" s="1839"/>
    </row>
    <row r="1528" spans="1:16" s="806" customFormat="1" ht="13.5" x14ac:dyDescent="0.25">
      <c r="A1528" s="606">
        <v>381</v>
      </c>
      <c r="B1528" s="841" t="s">
        <v>2507</v>
      </c>
      <c r="C1528" s="839" t="s">
        <v>701</v>
      </c>
      <c r="D1528" s="842">
        <v>5</v>
      </c>
      <c r="E1528" s="842">
        <v>2005</v>
      </c>
      <c r="F1528" s="1083">
        <v>759.12</v>
      </c>
      <c r="G1528" s="784">
        <f t="shared" si="49"/>
        <v>759.12</v>
      </c>
      <c r="H1528" s="1451">
        <v>100</v>
      </c>
      <c r="I1528" s="784">
        <f t="shared" si="50"/>
        <v>0</v>
      </c>
      <c r="J1528" s="840"/>
      <c r="K1528" s="805"/>
      <c r="L1528" s="805"/>
      <c r="M1528" s="804"/>
      <c r="N1528" s="805"/>
      <c r="O1528" s="805"/>
      <c r="P1528" s="1839"/>
    </row>
    <row r="1529" spans="1:16" s="806" customFormat="1" ht="13.5" x14ac:dyDescent="0.25">
      <c r="A1529" s="606">
        <v>382</v>
      </c>
      <c r="B1529" s="841" t="s">
        <v>2508</v>
      </c>
      <c r="C1529" s="839" t="s">
        <v>701</v>
      </c>
      <c r="D1529" s="842">
        <v>5</v>
      </c>
      <c r="E1529" s="842">
        <v>2005</v>
      </c>
      <c r="F1529" s="1083">
        <v>768.26</v>
      </c>
      <c r="G1529" s="784">
        <f t="shared" si="49"/>
        <v>768.26</v>
      </c>
      <c r="H1529" s="1451">
        <v>100</v>
      </c>
      <c r="I1529" s="784">
        <f t="shared" si="50"/>
        <v>0</v>
      </c>
      <c r="J1529" s="840"/>
      <c r="K1529" s="805"/>
      <c r="L1529" s="805"/>
      <c r="M1529" s="804"/>
      <c r="N1529" s="805"/>
      <c r="O1529" s="805"/>
      <c r="P1529" s="1839"/>
    </row>
    <row r="1530" spans="1:16" s="806" customFormat="1" ht="13.5" x14ac:dyDescent="0.25">
      <c r="A1530" s="606">
        <v>383</v>
      </c>
      <c r="B1530" s="841" t="s">
        <v>2509</v>
      </c>
      <c r="C1530" s="839" t="s">
        <v>701</v>
      </c>
      <c r="D1530" s="842">
        <v>5</v>
      </c>
      <c r="E1530" s="842">
        <v>2005</v>
      </c>
      <c r="F1530" s="1083">
        <v>180.63</v>
      </c>
      <c r="G1530" s="784">
        <f t="shared" si="49"/>
        <v>180.63</v>
      </c>
      <c r="H1530" s="1451">
        <v>100</v>
      </c>
      <c r="I1530" s="784">
        <f t="shared" si="50"/>
        <v>0</v>
      </c>
      <c r="J1530" s="840"/>
      <c r="K1530" s="805"/>
      <c r="L1530" s="805"/>
      <c r="M1530" s="804"/>
      <c r="N1530" s="805"/>
      <c r="O1530" s="805"/>
      <c r="P1530" s="1839"/>
    </row>
    <row r="1531" spans="1:16" s="806" customFormat="1" ht="27" x14ac:dyDescent="0.25">
      <c r="A1531" s="606">
        <v>384</v>
      </c>
      <c r="B1531" s="841" t="s">
        <v>2510</v>
      </c>
      <c r="C1531" s="839" t="s">
        <v>701</v>
      </c>
      <c r="D1531" s="842">
        <v>5</v>
      </c>
      <c r="E1531" s="842">
        <v>2005</v>
      </c>
      <c r="F1531" s="1083">
        <v>510.35</v>
      </c>
      <c r="G1531" s="784">
        <f t="shared" si="49"/>
        <v>510.35</v>
      </c>
      <c r="H1531" s="1451">
        <v>100</v>
      </c>
      <c r="I1531" s="784">
        <f t="shared" si="50"/>
        <v>0</v>
      </c>
      <c r="J1531" s="840"/>
      <c r="K1531" s="805"/>
      <c r="L1531" s="805"/>
      <c r="M1531" s="804"/>
      <c r="N1531" s="805"/>
      <c r="O1531" s="805"/>
      <c r="P1531" s="1839"/>
    </row>
    <row r="1532" spans="1:16" s="806" customFormat="1" ht="27" x14ac:dyDescent="0.25">
      <c r="A1532" s="606">
        <v>385</v>
      </c>
      <c r="B1532" s="841" t="s">
        <v>2511</v>
      </c>
      <c r="C1532" s="839" t="s">
        <v>701</v>
      </c>
      <c r="D1532" s="842">
        <v>5</v>
      </c>
      <c r="E1532" s="842">
        <v>2005</v>
      </c>
      <c r="F1532" s="1083">
        <v>347.55</v>
      </c>
      <c r="G1532" s="784">
        <f t="shared" si="49"/>
        <v>347.55</v>
      </c>
      <c r="H1532" s="1451">
        <v>100</v>
      </c>
      <c r="I1532" s="784">
        <f t="shared" si="50"/>
        <v>0</v>
      </c>
      <c r="J1532" s="840"/>
      <c r="K1532" s="805"/>
      <c r="L1532" s="805"/>
      <c r="M1532" s="804"/>
      <c r="N1532" s="805"/>
      <c r="O1532" s="805"/>
      <c r="P1532" s="1839"/>
    </row>
    <row r="1533" spans="1:16" s="806" customFormat="1" ht="27" x14ac:dyDescent="0.25">
      <c r="A1533" s="606">
        <v>386</v>
      </c>
      <c r="B1533" s="841" t="s">
        <v>2512</v>
      </c>
      <c r="C1533" s="839" t="s">
        <v>701</v>
      </c>
      <c r="D1533" s="842">
        <v>30</v>
      </c>
      <c r="E1533" s="842">
        <v>2005</v>
      </c>
      <c r="F1533" s="1083">
        <v>685.95</v>
      </c>
      <c r="G1533" s="784">
        <f t="shared" si="49"/>
        <v>685.95</v>
      </c>
      <c r="H1533" s="1451">
        <v>100</v>
      </c>
      <c r="I1533" s="784">
        <f t="shared" si="50"/>
        <v>0</v>
      </c>
      <c r="J1533" s="840"/>
      <c r="K1533" s="805"/>
      <c r="L1533" s="805"/>
      <c r="M1533" s="804"/>
      <c r="N1533" s="805"/>
      <c r="O1533" s="805"/>
      <c r="P1533" s="1839"/>
    </row>
    <row r="1534" spans="1:16" s="806" customFormat="1" ht="27" x14ac:dyDescent="0.25">
      <c r="A1534" s="606">
        <v>387</v>
      </c>
      <c r="B1534" s="841" t="s">
        <v>2513</v>
      </c>
      <c r="C1534" s="839" t="s">
        <v>701</v>
      </c>
      <c r="D1534" s="842">
        <v>20</v>
      </c>
      <c r="E1534" s="842">
        <v>2005</v>
      </c>
      <c r="F1534" s="1083">
        <v>87.8</v>
      </c>
      <c r="G1534" s="784">
        <f t="shared" si="49"/>
        <v>87.8</v>
      </c>
      <c r="H1534" s="1451">
        <v>100</v>
      </c>
      <c r="I1534" s="784">
        <f t="shared" si="50"/>
        <v>0</v>
      </c>
      <c r="J1534" s="840"/>
      <c r="K1534" s="805"/>
      <c r="L1534" s="805"/>
      <c r="M1534" s="804"/>
      <c r="N1534" s="805"/>
      <c r="O1534" s="805"/>
      <c r="P1534" s="1839"/>
    </row>
    <row r="1535" spans="1:16" s="806" customFormat="1" ht="27" x14ac:dyDescent="0.25">
      <c r="A1535" s="606">
        <v>388</v>
      </c>
      <c r="B1535" s="841" t="s">
        <v>2514</v>
      </c>
      <c r="C1535" s="839" t="s">
        <v>701</v>
      </c>
      <c r="D1535" s="842">
        <v>10</v>
      </c>
      <c r="E1535" s="842">
        <v>2005</v>
      </c>
      <c r="F1535" s="1083">
        <v>164.63</v>
      </c>
      <c r="G1535" s="784">
        <f t="shared" si="49"/>
        <v>164.63</v>
      </c>
      <c r="H1535" s="1451">
        <v>100</v>
      </c>
      <c r="I1535" s="784">
        <f t="shared" si="50"/>
        <v>0</v>
      </c>
      <c r="J1535" s="840"/>
      <c r="K1535" s="805"/>
      <c r="L1535" s="805"/>
      <c r="M1535" s="804"/>
      <c r="N1535" s="805"/>
      <c r="O1535" s="805"/>
      <c r="P1535" s="1839"/>
    </row>
    <row r="1536" spans="1:16" s="806" customFormat="1" ht="13.5" x14ac:dyDescent="0.25">
      <c r="A1536" s="606">
        <v>389</v>
      </c>
      <c r="B1536" s="841" t="s">
        <v>2515</v>
      </c>
      <c r="C1536" s="839" t="s">
        <v>701</v>
      </c>
      <c r="D1536" s="842">
        <v>30</v>
      </c>
      <c r="E1536" s="842">
        <v>2005</v>
      </c>
      <c r="F1536" s="1083">
        <v>65.849999999999994</v>
      </c>
      <c r="G1536" s="784">
        <f t="shared" si="49"/>
        <v>65.849999999999994</v>
      </c>
      <c r="H1536" s="1451">
        <v>100</v>
      </c>
      <c r="I1536" s="784">
        <f t="shared" si="50"/>
        <v>0</v>
      </c>
      <c r="J1536" s="840"/>
      <c r="K1536" s="805"/>
      <c r="L1536" s="805"/>
      <c r="M1536" s="804"/>
      <c r="N1536" s="805"/>
      <c r="O1536" s="805"/>
      <c r="P1536" s="1839"/>
    </row>
    <row r="1537" spans="1:16" s="806" customFormat="1" ht="13.5" x14ac:dyDescent="0.25">
      <c r="A1537" s="606">
        <v>390</v>
      </c>
      <c r="B1537" s="841" t="s">
        <v>2516</v>
      </c>
      <c r="C1537" s="839" t="s">
        <v>701</v>
      </c>
      <c r="D1537" s="842">
        <v>30</v>
      </c>
      <c r="E1537" s="842">
        <v>2005</v>
      </c>
      <c r="F1537" s="1083">
        <v>96.03</v>
      </c>
      <c r="G1537" s="784">
        <f t="shared" si="49"/>
        <v>96.03</v>
      </c>
      <c r="H1537" s="1451">
        <v>100</v>
      </c>
      <c r="I1537" s="784">
        <f t="shared" si="50"/>
        <v>0</v>
      </c>
      <c r="J1537" s="840"/>
      <c r="K1537" s="805"/>
      <c r="L1537" s="805"/>
      <c r="M1537" s="804"/>
      <c r="N1537" s="805"/>
      <c r="O1537" s="805"/>
      <c r="P1537" s="1839"/>
    </row>
    <row r="1538" spans="1:16" s="806" customFormat="1" ht="13.5" x14ac:dyDescent="0.25">
      <c r="A1538" s="606">
        <v>391</v>
      </c>
      <c r="B1538" s="841" t="s">
        <v>2517</v>
      </c>
      <c r="C1538" s="839" t="s">
        <v>701</v>
      </c>
      <c r="D1538" s="842">
        <v>5</v>
      </c>
      <c r="E1538" s="842">
        <v>2005</v>
      </c>
      <c r="F1538" s="1083">
        <v>75.45</v>
      </c>
      <c r="G1538" s="784">
        <f t="shared" si="49"/>
        <v>75.45</v>
      </c>
      <c r="H1538" s="1451">
        <v>100</v>
      </c>
      <c r="I1538" s="784">
        <f t="shared" si="50"/>
        <v>0</v>
      </c>
      <c r="J1538" s="840"/>
      <c r="K1538" s="805"/>
      <c r="L1538" s="805"/>
      <c r="M1538" s="804"/>
      <c r="N1538" s="805"/>
      <c r="O1538" s="805"/>
      <c r="P1538" s="1839"/>
    </row>
    <row r="1539" spans="1:16" s="806" customFormat="1" ht="13.5" x14ac:dyDescent="0.25">
      <c r="A1539" s="606">
        <v>392</v>
      </c>
      <c r="B1539" s="841" t="s">
        <v>2518</v>
      </c>
      <c r="C1539" s="839" t="s">
        <v>701</v>
      </c>
      <c r="D1539" s="842">
        <v>5</v>
      </c>
      <c r="E1539" s="842">
        <v>2005</v>
      </c>
      <c r="F1539" s="1083">
        <v>91.46</v>
      </c>
      <c r="G1539" s="784">
        <f t="shared" si="49"/>
        <v>91.46</v>
      </c>
      <c r="H1539" s="1451">
        <v>100</v>
      </c>
      <c r="I1539" s="784">
        <f t="shared" si="50"/>
        <v>0</v>
      </c>
      <c r="J1539" s="840"/>
      <c r="K1539" s="805"/>
      <c r="L1539" s="805"/>
      <c r="M1539" s="804"/>
      <c r="N1539" s="805"/>
      <c r="O1539" s="805"/>
      <c r="P1539" s="1839"/>
    </row>
    <row r="1540" spans="1:16" s="806" customFormat="1" ht="40.5" x14ac:dyDescent="0.25">
      <c r="A1540" s="606">
        <v>393</v>
      </c>
      <c r="B1540" s="841" t="s">
        <v>2519</v>
      </c>
      <c r="C1540" s="839" t="s">
        <v>701</v>
      </c>
      <c r="D1540" s="842">
        <v>5</v>
      </c>
      <c r="E1540" s="842">
        <v>2005</v>
      </c>
      <c r="F1540" s="1083">
        <v>1434.38</v>
      </c>
      <c r="G1540" s="784">
        <f t="shared" si="49"/>
        <v>1434.38</v>
      </c>
      <c r="H1540" s="1451">
        <v>100</v>
      </c>
      <c r="I1540" s="784">
        <f t="shared" si="50"/>
        <v>0</v>
      </c>
      <c r="J1540" s="840"/>
      <c r="K1540" s="805"/>
      <c r="L1540" s="805"/>
      <c r="M1540" s="804"/>
      <c r="N1540" s="805"/>
      <c r="O1540" s="805"/>
      <c r="P1540" s="1839"/>
    </row>
    <row r="1541" spans="1:16" s="806" customFormat="1" ht="13.5" x14ac:dyDescent="0.25">
      <c r="A1541" s="606">
        <v>394</v>
      </c>
      <c r="B1541" s="841" t="s">
        <v>2520</v>
      </c>
      <c r="C1541" s="839" t="s">
        <v>701</v>
      </c>
      <c r="D1541" s="842">
        <v>1</v>
      </c>
      <c r="E1541" s="842">
        <v>2005</v>
      </c>
      <c r="F1541" s="1083">
        <v>1768.93</v>
      </c>
      <c r="G1541" s="784">
        <f t="shared" si="49"/>
        <v>1768.93</v>
      </c>
      <c r="H1541" s="1451">
        <v>100</v>
      </c>
      <c r="I1541" s="784">
        <f t="shared" si="50"/>
        <v>0</v>
      </c>
      <c r="J1541" s="840"/>
      <c r="K1541" s="805"/>
      <c r="L1541" s="805"/>
      <c r="M1541" s="804"/>
      <c r="N1541" s="805"/>
      <c r="O1541" s="805"/>
      <c r="P1541" s="1839"/>
    </row>
    <row r="1542" spans="1:16" s="806" customFormat="1" ht="13.5" x14ac:dyDescent="0.25">
      <c r="A1542" s="606">
        <v>395</v>
      </c>
      <c r="B1542" s="841" t="s">
        <v>2521</v>
      </c>
      <c r="C1542" s="839" t="s">
        <v>701</v>
      </c>
      <c r="D1542" s="842">
        <v>6</v>
      </c>
      <c r="E1542" s="842">
        <v>2005</v>
      </c>
      <c r="F1542" s="1083">
        <v>3281</v>
      </c>
      <c r="G1542" s="784">
        <f t="shared" si="49"/>
        <v>3281</v>
      </c>
      <c r="H1542" s="1451">
        <v>100</v>
      </c>
      <c r="I1542" s="784">
        <f t="shared" si="50"/>
        <v>0</v>
      </c>
      <c r="J1542" s="840"/>
      <c r="K1542" s="805"/>
      <c r="L1542" s="805"/>
      <c r="M1542" s="804"/>
      <c r="N1542" s="805"/>
      <c r="O1542" s="805"/>
      <c r="P1542" s="1839"/>
    </row>
    <row r="1543" spans="1:16" s="806" customFormat="1" ht="13.5" x14ac:dyDescent="0.25">
      <c r="A1543" s="606">
        <v>396</v>
      </c>
      <c r="B1543" s="841" t="s">
        <v>2522</v>
      </c>
      <c r="C1543" s="839" t="s">
        <v>701</v>
      </c>
      <c r="D1543" s="842">
        <v>6</v>
      </c>
      <c r="E1543" s="842">
        <v>2005</v>
      </c>
      <c r="F1543" s="1083">
        <v>3187.02</v>
      </c>
      <c r="G1543" s="784">
        <f t="shared" si="49"/>
        <v>3187.02</v>
      </c>
      <c r="H1543" s="1451">
        <v>100</v>
      </c>
      <c r="I1543" s="784">
        <f t="shared" si="50"/>
        <v>0</v>
      </c>
      <c r="J1543" s="840"/>
      <c r="K1543" s="805"/>
      <c r="L1543" s="805"/>
      <c r="M1543" s="804"/>
      <c r="N1543" s="805"/>
      <c r="O1543" s="805"/>
      <c r="P1543" s="1839"/>
    </row>
    <row r="1544" spans="1:16" s="806" customFormat="1" ht="13.5" x14ac:dyDescent="0.25">
      <c r="A1544" s="606">
        <v>397</v>
      </c>
      <c r="B1544" s="841" t="s">
        <v>2523</v>
      </c>
      <c r="C1544" s="839" t="s">
        <v>701</v>
      </c>
      <c r="D1544" s="842">
        <v>14</v>
      </c>
      <c r="E1544" s="842">
        <v>2005</v>
      </c>
      <c r="F1544" s="1083">
        <v>1635.13</v>
      </c>
      <c r="G1544" s="784">
        <f t="shared" si="49"/>
        <v>1635.13</v>
      </c>
      <c r="H1544" s="1451">
        <v>100</v>
      </c>
      <c r="I1544" s="784">
        <f t="shared" si="50"/>
        <v>0</v>
      </c>
      <c r="J1544" s="840"/>
      <c r="K1544" s="805"/>
      <c r="L1544" s="805"/>
      <c r="M1544" s="804"/>
      <c r="N1544" s="805"/>
      <c r="O1544" s="805"/>
      <c r="P1544" s="1839"/>
    </row>
    <row r="1545" spans="1:16" s="806" customFormat="1" ht="13.5" x14ac:dyDescent="0.25">
      <c r="A1545" s="606">
        <v>398</v>
      </c>
      <c r="B1545" s="841" t="s">
        <v>2524</v>
      </c>
      <c r="C1545" s="839" t="s">
        <v>701</v>
      </c>
      <c r="D1545" s="842">
        <v>8</v>
      </c>
      <c r="E1545" s="842">
        <v>2005</v>
      </c>
      <c r="F1545" s="1083">
        <v>705.24</v>
      </c>
      <c r="G1545" s="784">
        <f t="shared" si="49"/>
        <v>705.24</v>
      </c>
      <c r="H1545" s="1451">
        <v>100</v>
      </c>
      <c r="I1545" s="784">
        <f t="shared" si="50"/>
        <v>0</v>
      </c>
      <c r="J1545" s="840"/>
      <c r="K1545" s="805"/>
      <c r="L1545" s="805"/>
      <c r="M1545" s="804"/>
      <c r="N1545" s="805"/>
      <c r="O1545" s="805"/>
      <c r="P1545" s="1839"/>
    </row>
    <row r="1546" spans="1:16" s="806" customFormat="1" ht="13.5" x14ac:dyDescent="0.25">
      <c r="A1546" s="606">
        <v>399</v>
      </c>
      <c r="B1546" s="841" t="s">
        <v>2525</v>
      </c>
      <c r="C1546" s="839" t="s">
        <v>701</v>
      </c>
      <c r="D1546" s="842">
        <v>1</v>
      </c>
      <c r="E1546" s="842">
        <v>2005</v>
      </c>
      <c r="F1546" s="1083">
        <v>408.11</v>
      </c>
      <c r="G1546" s="784">
        <f t="shared" si="49"/>
        <v>408.11</v>
      </c>
      <c r="H1546" s="1451">
        <v>100</v>
      </c>
      <c r="I1546" s="784">
        <f t="shared" si="50"/>
        <v>0</v>
      </c>
      <c r="J1546" s="840"/>
      <c r="K1546" s="805"/>
      <c r="L1546" s="805"/>
      <c r="M1546" s="804"/>
      <c r="N1546" s="805"/>
      <c r="O1546" s="805"/>
      <c r="P1546" s="1839"/>
    </row>
    <row r="1547" spans="1:16" s="806" customFormat="1" ht="13.5" x14ac:dyDescent="0.25">
      <c r="A1547" s="606">
        <v>400</v>
      </c>
      <c r="B1547" s="841" t="s">
        <v>2526</v>
      </c>
      <c r="C1547" s="839" t="s">
        <v>701</v>
      </c>
      <c r="D1547" s="842">
        <v>1</v>
      </c>
      <c r="E1547" s="842">
        <v>2005</v>
      </c>
      <c r="F1547" s="1083">
        <v>1730.89</v>
      </c>
      <c r="G1547" s="784">
        <f t="shared" si="49"/>
        <v>1730.89</v>
      </c>
      <c r="H1547" s="1451">
        <v>100</v>
      </c>
      <c r="I1547" s="784">
        <f t="shared" si="50"/>
        <v>0</v>
      </c>
      <c r="J1547" s="840"/>
      <c r="K1547" s="805"/>
      <c r="L1547" s="805"/>
      <c r="M1547" s="804"/>
      <c r="N1547" s="805"/>
      <c r="O1547" s="805"/>
      <c r="P1547" s="1839"/>
    </row>
    <row r="1548" spans="1:16" s="806" customFormat="1" ht="13.5" x14ac:dyDescent="0.25">
      <c r="A1548" s="606">
        <v>401</v>
      </c>
      <c r="B1548" s="841" t="s">
        <v>2527</v>
      </c>
      <c r="C1548" s="839" t="s">
        <v>701</v>
      </c>
      <c r="D1548" s="842">
        <v>1</v>
      </c>
      <c r="E1548" s="842">
        <v>2005</v>
      </c>
      <c r="F1548" s="1083">
        <v>631.41</v>
      </c>
      <c r="G1548" s="784">
        <f t="shared" si="49"/>
        <v>631.41</v>
      </c>
      <c r="H1548" s="1451">
        <v>100</v>
      </c>
      <c r="I1548" s="784">
        <f t="shared" si="50"/>
        <v>0</v>
      </c>
      <c r="J1548" s="840"/>
      <c r="K1548" s="805"/>
      <c r="L1548" s="805"/>
      <c r="M1548" s="804"/>
      <c r="N1548" s="805"/>
      <c r="O1548" s="805"/>
      <c r="P1548" s="1839"/>
    </row>
    <row r="1549" spans="1:16" s="806" customFormat="1" ht="13.5" x14ac:dyDescent="0.25">
      <c r="A1549" s="606">
        <v>402</v>
      </c>
      <c r="B1549" s="841" t="s">
        <v>798</v>
      </c>
      <c r="C1549" s="839" t="s">
        <v>701</v>
      </c>
      <c r="D1549" s="842">
        <v>2</v>
      </c>
      <c r="E1549" s="842">
        <v>2005</v>
      </c>
      <c r="F1549" s="1083">
        <v>576.37</v>
      </c>
      <c r="G1549" s="784">
        <f t="shared" si="49"/>
        <v>576.37</v>
      </c>
      <c r="H1549" s="1451">
        <v>100</v>
      </c>
      <c r="I1549" s="784">
        <f t="shared" si="50"/>
        <v>0</v>
      </c>
      <c r="J1549" s="840"/>
      <c r="K1549" s="805"/>
      <c r="L1549" s="805"/>
      <c r="M1549" s="804"/>
      <c r="N1549" s="805"/>
      <c r="O1549" s="805"/>
      <c r="P1549" s="1839"/>
    </row>
    <row r="1550" spans="1:16" s="806" customFormat="1" ht="40.5" x14ac:dyDescent="0.25">
      <c r="A1550" s="606">
        <v>403</v>
      </c>
      <c r="B1550" s="841" t="s">
        <v>2528</v>
      </c>
      <c r="C1550" s="839" t="s">
        <v>701</v>
      </c>
      <c r="D1550" s="842">
        <v>1</v>
      </c>
      <c r="E1550" s="842">
        <v>2005</v>
      </c>
      <c r="F1550" s="1083">
        <v>286.62</v>
      </c>
      <c r="G1550" s="784">
        <f t="shared" si="49"/>
        <v>286.62</v>
      </c>
      <c r="H1550" s="1451">
        <v>100</v>
      </c>
      <c r="I1550" s="784">
        <f t="shared" si="50"/>
        <v>0</v>
      </c>
      <c r="J1550" s="840"/>
      <c r="K1550" s="805"/>
      <c r="L1550" s="805"/>
      <c r="M1550" s="804"/>
      <c r="N1550" s="805"/>
      <c r="O1550" s="805"/>
      <c r="P1550" s="1839"/>
    </row>
    <row r="1551" spans="1:16" s="806" customFormat="1" ht="54" x14ac:dyDescent="0.25">
      <c r="A1551" s="606">
        <v>404</v>
      </c>
      <c r="B1551" s="841" t="s">
        <v>2529</v>
      </c>
      <c r="C1551" s="839" t="s">
        <v>701</v>
      </c>
      <c r="D1551" s="842">
        <v>4</v>
      </c>
      <c r="E1551" s="842">
        <v>2007</v>
      </c>
      <c r="F1551" s="1083">
        <v>1036.4000000000001</v>
      </c>
      <c r="G1551" s="784">
        <f t="shared" si="49"/>
        <v>1036.4000000000001</v>
      </c>
      <c r="H1551" s="1451">
        <v>100</v>
      </c>
      <c r="I1551" s="784">
        <f t="shared" si="50"/>
        <v>0</v>
      </c>
      <c r="J1551" s="840"/>
      <c r="K1551" s="805"/>
      <c r="L1551" s="805"/>
      <c r="M1551" s="804"/>
      <c r="N1551" s="805"/>
      <c r="O1551" s="805"/>
      <c r="P1551" s="1839"/>
    </row>
    <row r="1552" spans="1:16" s="806" customFormat="1" ht="27" x14ac:dyDescent="0.25">
      <c r="A1552" s="606">
        <v>405</v>
      </c>
      <c r="B1552" s="841" t="s">
        <v>2530</v>
      </c>
      <c r="C1552" s="839" t="s">
        <v>701</v>
      </c>
      <c r="D1552" s="842">
        <v>2</v>
      </c>
      <c r="E1552" s="842">
        <v>2007</v>
      </c>
      <c r="F1552" s="1083">
        <v>225.6</v>
      </c>
      <c r="G1552" s="784">
        <f t="shared" si="49"/>
        <v>225.6</v>
      </c>
      <c r="H1552" s="1451">
        <v>100</v>
      </c>
      <c r="I1552" s="784">
        <f t="shared" si="50"/>
        <v>0</v>
      </c>
      <c r="J1552" s="840"/>
      <c r="K1552" s="805"/>
      <c r="L1552" s="805"/>
      <c r="M1552" s="804"/>
      <c r="N1552" s="805"/>
      <c r="O1552" s="805"/>
      <c r="P1552" s="1839"/>
    </row>
    <row r="1553" spans="1:16" s="806" customFormat="1" ht="27" x14ac:dyDescent="0.25">
      <c r="A1553" s="606">
        <v>406</v>
      </c>
      <c r="B1553" s="841" t="s">
        <v>2531</v>
      </c>
      <c r="C1553" s="839" t="s">
        <v>701</v>
      </c>
      <c r="D1553" s="842">
        <v>1</v>
      </c>
      <c r="E1553" s="842">
        <v>2007</v>
      </c>
      <c r="F1553" s="1083">
        <v>265.39999999999998</v>
      </c>
      <c r="G1553" s="784">
        <f t="shared" si="49"/>
        <v>265.39999999999998</v>
      </c>
      <c r="H1553" s="1451">
        <v>100</v>
      </c>
      <c r="I1553" s="784">
        <f t="shared" si="50"/>
        <v>0</v>
      </c>
      <c r="J1553" s="840"/>
      <c r="K1553" s="805"/>
      <c r="L1553" s="805"/>
      <c r="M1553" s="804"/>
      <c r="N1553" s="805"/>
      <c r="O1553" s="805"/>
      <c r="P1553" s="1839"/>
    </row>
    <row r="1554" spans="1:16" s="806" customFormat="1" ht="13.5" x14ac:dyDescent="0.25">
      <c r="A1554" s="606">
        <v>407</v>
      </c>
      <c r="B1554" s="841" t="s">
        <v>798</v>
      </c>
      <c r="C1554" s="839" t="s">
        <v>701</v>
      </c>
      <c r="D1554" s="842">
        <v>2</v>
      </c>
      <c r="E1554" s="842">
        <v>2007</v>
      </c>
      <c r="F1554" s="1083">
        <v>48.2</v>
      </c>
      <c r="G1554" s="784">
        <f t="shared" si="49"/>
        <v>48.2</v>
      </c>
      <c r="H1554" s="1451">
        <v>100</v>
      </c>
      <c r="I1554" s="784">
        <f t="shared" si="50"/>
        <v>0</v>
      </c>
      <c r="J1554" s="840"/>
      <c r="K1554" s="805"/>
      <c r="L1554" s="805"/>
      <c r="M1554" s="804"/>
      <c r="N1554" s="805"/>
      <c r="O1554" s="805"/>
      <c r="P1554" s="1839"/>
    </row>
    <row r="1555" spans="1:16" s="806" customFormat="1" ht="13.5" x14ac:dyDescent="0.25">
      <c r="A1555" s="606">
        <v>408</v>
      </c>
      <c r="B1555" s="841" t="s">
        <v>2532</v>
      </c>
      <c r="C1555" s="839" t="s">
        <v>701</v>
      </c>
      <c r="D1555" s="842">
        <v>2</v>
      </c>
      <c r="E1555" s="842">
        <v>2007</v>
      </c>
      <c r="F1555" s="1083">
        <v>146</v>
      </c>
      <c r="G1555" s="784">
        <f t="shared" si="49"/>
        <v>146</v>
      </c>
      <c r="H1555" s="1451">
        <v>100</v>
      </c>
      <c r="I1555" s="784">
        <f t="shared" si="50"/>
        <v>0</v>
      </c>
      <c r="J1555" s="840"/>
      <c r="K1555" s="805"/>
      <c r="L1555" s="805"/>
      <c r="M1555" s="804"/>
      <c r="N1555" s="805"/>
      <c r="O1555" s="805"/>
      <c r="P1555" s="1839"/>
    </row>
    <row r="1556" spans="1:16" s="806" customFormat="1" ht="13.5" x14ac:dyDescent="0.25">
      <c r="A1556" s="606">
        <v>409</v>
      </c>
      <c r="B1556" s="841" t="s">
        <v>2533</v>
      </c>
      <c r="C1556" s="839" t="s">
        <v>701</v>
      </c>
      <c r="D1556" s="842">
        <v>2</v>
      </c>
      <c r="E1556" s="842">
        <v>2007</v>
      </c>
      <c r="F1556" s="1083">
        <v>283.2</v>
      </c>
      <c r="G1556" s="784">
        <f t="shared" si="49"/>
        <v>283.2</v>
      </c>
      <c r="H1556" s="1451">
        <v>100</v>
      </c>
      <c r="I1556" s="784">
        <f t="shared" si="50"/>
        <v>0</v>
      </c>
      <c r="J1556" s="840"/>
      <c r="K1556" s="805"/>
      <c r="L1556" s="805"/>
      <c r="M1556" s="804"/>
      <c r="N1556" s="805"/>
      <c r="O1556" s="805"/>
      <c r="P1556" s="1839"/>
    </row>
    <row r="1557" spans="1:16" s="806" customFormat="1" ht="13.5" x14ac:dyDescent="0.25">
      <c r="A1557" s="606">
        <v>410</v>
      </c>
      <c r="B1557" s="841" t="s">
        <v>2534</v>
      </c>
      <c r="C1557" s="839" t="s">
        <v>701</v>
      </c>
      <c r="D1557" s="842">
        <v>2</v>
      </c>
      <c r="E1557" s="842">
        <v>2007</v>
      </c>
      <c r="F1557" s="1083">
        <v>510</v>
      </c>
      <c r="G1557" s="784">
        <f t="shared" si="49"/>
        <v>510</v>
      </c>
      <c r="H1557" s="1451">
        <v>100</v>
      </c>
      <c r="I1557" s="784">
        <f t="shared" si="50"/>
        <v>0</v>
      </c>
      <c r="J1557" s="840"/>
      <c r="K1557" s="805"/>
      <c r="L1557" s="805"/>
      <c r="M1557" s="804"/>
      <c r="N1557" s="805"/>
      <c r="O1557" s="805"/>
      <c r="P1557" s="1839"/>
    </row>
    <row r="1558" spans="1:16" s="806" customFormat="1" ht="27" x14ac:dyDescent="0.25">
      <c r="A1558" s="606">
        <v>411</v>
      </c>
      <c r="B1558" s="841" t="s">
        <v>2535</v>
      </c>
      <c r="C1558" s="839" t="s">
        <v>701</v>
      </c>
      <c r="D1558" s="842">
        <v>1</v>
      </c>
      <c r="E1558" s="842">
        <v>2007</v>
      </c>
      <c r="F1558" s="1083">
        <v>112.8</v>
      </c>
      <c r="G1558" s="784">
        <f t="shared" si="49"/>
        <v>112.8</v>
      </c>
      <c r="H1558" s="1451">
        <v>100</v>
      </c>
      <c r="I1558" s="784">
        <f t="shared" si="50"/>
        <v>0</v>
      </c>
      <c r="J1558" s="840"/>
      <c r="K1558" s="805"/>
      <c r="L1558" s="805"/>
      <c r="M1558" s="804"/>
      <c r="N1558" s="805"/>
      <c r="O1558" s="805"/>
      <c r="P1558" s="1839"/>
    </row>
    <row r="1559" spans="1:16" s="806" customFormat="1" ht="27" x14ac:dyDescent="0.25">
      <c r="A1559" s="606">
        <v>412</v>
      </c>
      <c r="B1559" s="841" t="s">
        <v>2536</v>
      </c>
      <c r="C1559" s="839" t="s">
        <v>701</v>
      </c>
      <c r="D1559" s="842">
        <v>2</v>
      </c>
      <c r="E1559" s="842">
        <v>2007</v>
      </c>
      <c r="F1559" s="1083">
        <v>117.8</v>
      </c>
      <c r="G1559" s="784">
        <f t="shared" si="49"/>
        <v>117.8</v>
      </c>
      <c r="H1559" s="1451">
        <v>100</v>
      </c>
      <c r="I1559" s="784">
        <f t="shared" si="50"/>
        <v>0</v>
      </c>
      <c r="J1559" s="840"/>
      <c r="K1559" s="805"/>
      <c r="L1559" s="805"/>
      <c r="M1559" s="804"/>
      <c r="N1559" s="805"/>
      <c r="O1559" s="805"/>
      <c r="P1559" s="1839"/>
    </row>
    <row r="1560" spans="1:16" s="806" customFormat="1" ht="27" x14ac:dyDescent="0.25">
      <c r="A1560" s="606">
        <v>413</v>
      </c>
      <c r="B1560" s="841" t="s">
        <v>2537</v>
      </c>
      <c r="C1560" s="839" t="s">
        <v>701</v>
      </c>
      <c r="D1560" s="842">
        <v>1</v>
      </c>
      <c r="E1560" s="842">
        <v>2007</v>
      </c>
      <c r="F1560" s="1083">
        <v>651.70000000000005</v>
      </c>
      <c r="G1560" s="784">
        <f t="shared" si="49"/>
        <v>651.70000000000005</v>
      </c>
      <c r="H1560" s="1451">
        <v>100</v>
      </c>
      <c r="I1560" s="784">
        <f t="shared" si="50"/>
        <v>0</v>
      </c>
      <c r="J1560" s="804"/>
      <c r="K1560" s="805"/>
      <c r="L1560" s="805"/>
      <c r="M1560" s="804"/>
      <c r="N1560" s="805"/>
      <c r="O1560" s="805"/>
      <c r="P1560" s="1839"/>
    </row>
    <row r="1561" spans="1:16" s="806" customFormat="1" ht="67.5" x14ac:dyDescent="0.25">
      <c r="A1561" s="606">
        <v>414</v>
      </c>
      <c r="B1561" s="841" t="s">
        <v>2538</v>
      </c>
      <c r="C1561" s="839" t="s">
        <v>701</v>
      </c>
      <c r="D1561" s="842">
        <v>1</v>
      </c>
      <c r="E1561" s="842">
        <v>2008</v>
      </c>
      <c r="F1561" s="1083">
        <v>267.3</v>
      </c>
      <c r="G1561" s="784">
        <f t="shared" si="49"/>
        <v>267.3</v>
      </c>
      <c r="H1561" s="1451">
        <v>100</v>
      </c>
      <c r="I1561" s="784">
        <f t="shared" si="50"/>
        <v>0</v>
      </c>
      <c r="J1561" s="804"/>
      <c r="K1561" s="805"/>
      <c r="L1561" s="805"/>
      <c r="M1561" s="804"/>
      <c r="N1561" s="805"/>
      <c r="O1561" s="805"/>
      <c r="P1561" s="1839"/>
    </row>
    <row r="1562" spans="1:16" s="806" customFormat="1" ht="13.5" x14ac:dyDescent="0.25">
      <c r="A1562" s="606">
        <v>415</v>
      </c>
      <c r="B1562" s="841" t="s">
        <v>2539</v>
      </c>
      <c r="C1562" s="839" t="s">
        <v>701</v>
      </c>
      <c r="D1562" s="842">
        <v>1</v>
      </c>
      <c r="E1562" s="842">
        <v>2008</v>
      </c>
      <c r="F1562" s="1083">
        <v>100.8</v>
      </c>
      <c r="G1562" s="784">
        <f t="shared" si="49"/>
        <v>100.8</v>
      </c>
      <c r="H1562" s="1451">
        <v>100</v>
      </c>
      <c r="I1562" s="784">
        <f t="shared" si="50"/>
        <v>0</v>
      </c>
      <c r="J1562" s="804"/>
      <c r="K1562" s="805"/>
      <c r="L1562" s="805"/>
      <c r="M1562" s="804"/>
      <c r="N1562" s="805"/>
      <c r="O1562" s="805"/>
      <c r="P1562" s="1839"/>
    </row>
    <row r="1563" spans="1:16" s="806" customFormat="1" ht="27" x14ac:dyDescent="0.25">
      <c r="A1563" s="606">
        <v>416</v>
      </c>
      <c r="B1563" s="841" t="s">
        <v>2540</v>
      </c>
      <c r="C1563" s="839" t="s">
        <v>701</v>
      </c>
      <c r="D1563" s="842">
        <v>1</v>
      </c>
      <c r="E1563" s="842">
        <v>2008</v>
      </c>
      <c r="F1563" s="1083">
        <v>50.1</v>
      </c>
      <c r="G1563" s="784">
        <f t="shared" ref="G1563:G1626" si="51">F1563*H1563%</f>
        <v>50.1</v>
      </c>
      <c r="H1563" s="1451">
        <v>100</v>
      </c>
      <c r="I1563" s="784">
        <f t="shared" ref="I1563:I1626" si="52">F1563-G1563</f>
        <v>0</v>
      </c>
      <c r="J1563" s="804"/>
      <c r="K1563" s="805"/>
      <c r="L1563" s="805"/>
      <c r="M1563" s="804"/>
      <c r="N1563" s="805"/>
      <c r="O1563" s="805"/>
      <c r="P1563" s="1839"/>
    </row>
    <row r="1564" spans="1:16" s="806" customFormat="1" ht="13.5" x14ac:dyDescent="0.25">
      <c r="A1564" s="606">
        <v>417</v>
      </c>
      <c r="B1564" s="841" t="s">
        <v>2351</v>
      </c>
      <c r="C1564" s="839" t="s">
        <v>701</v>
      </c>
      <c r="D1564" s="842">
        <v>1</v>
      </c>
      <c r="E1564" s="842">
        <v>2008</v>
      </c>
      <c r="F1564" s="1083">
        <v>72.5</v>
      </c>
      <c r="G1564" s="784">
        <f t="shared" si="51"/>
        <v>72.5</v>
      </c>
      <c r="H1564" s="1451">
        <v>100</v>
      </c>
      <c r="I1564" s="784">
        <f t="shared" si="52"/>
        <v>0</v>
      </c>
      <c r="J1564" s="804"/>
      <c r="K1564" s="805"/>
      <c r="L1564" s="805"/>
      <c r="M1564" s="804"/>
      <c r="N1564" s="805"/>
      <c r="O1564" s="805"/>
      <c r="P1564" s="1839"/>
    </row>
    <row r="1565" spans="1:16" s="806" customFormat="1" ht="27" x14ac:dyDescent="0.25">
      <c r="A1565" s="606">
        <v>418</v>
      </c>
      <c r="B1565" s="841" t="s">
        <v>2352</v>
      </c>
      <c r="C1565" s="839" t="s">
        <v>701</v>
      </c>
      <c r="D1565" s="842">
        <v>1</v>
      </c>
      <c r="E1565" s="842">
        <v>2008</v>
      </c>
      <c r="F1565" s="1083">
        <v>44.3</v>
      </c>
      <c r="G1565" s="784">
        <f t="shared" si="51"/>
        <v>44.3</v>
      </c>
      <c r="H1565" s="1451">
        <v>100</v>
      </c>
      <c r="I1565" s="784">
        <f t="shared" si="52"/>
        <v>0</v>
      </c>
      <c r="J1565" s="804"/>
      <c r="K1565" s="805"/>
      <c r="L1565" s="805"/>
      <c r="M1565" s="804"/>
      <c r="N1565" s="805"/>
      <c r="O1565" s="805"/>
      <c r="P1565" s="1839"/>
    </row>
    <row r="1566" spans="1:16" s="806" customFormat="1" ht="13.5" x14ac:dyDescent="0.25">
      <c r="A1566" s="606">
        <v>419</v>
      </c>
      <c r="B1566" s="841" t="s">
        <v>2541</v>
      </c>
      <c r="C1566" s="839" t="s">
        <v>701</v>
      </c>
      <c r="D1566" s="842">
        <v>1</v>
      </c>
      <c r="E1566" s="842">
        <v>2008</v>
      </c>
      <c r="F1566" s="1083">
        <v>60.8</v>
      </c>
      <c r="G1566" s="784">
        <f t="shared" si="51"/>
        <v>60.8</v>
      </c>
      <c r="H1566" s="1451">
        <v>100</v>
      </c>
      <c r="I1566" s="784">
        <f t="shared" si="52"/>
        <v>0</v>
      </c>
      <c r="J1566" s="804"/>
      <c r="K1566" s="805"/>
      <c r="L1566" s="805"/>
      <c r="M1566" s="804"/>
      <c r="N1566" s="805"/>
      <c r="O1566" s="805"/>
      <c r="P1566" s="1839"/>
    </row>
    <row r="1567" spans="1:16" s="806" customFormat="1" ht="13.5" x14ac:dyDescent="0.25">
      <c r="A1567" s="606">
        <v>420</v>
      </c>
      <c r="B1567" s="841" t="s">
        <v>2542</v>
      </c>
      <c r="C1567" s="839" t="s">
        <v>701</v>
      </c>
      <c r="D1567" s="842">
        <v>5</v>
      </c>
      <c r="E1567" s="842">
        <v>2008</v>
      </c>
      <c r="F1567" s="1083">
        <v>2023.43</v>
      </c>
      <c r="G1567" s="784">
        <f t="shared" si="51"/>
        <v>2023.43</v>
      </c>
      <c r="H1567" s="1451">
        <v>100</v>
      </c>
      <c r="I1567" s="784">
        <f t="shared" si="52"/>
        <v>0</v>
      </c>
      <c r="J1567" s="804"/>
      <c r="K1567" s="805"/>
      <c r="L1567" s="805"/>
      <c r="M1567" s="804"/>
      <c r="N1567" s="805"/>
      <c r="O1567" s="805"/>
      <c r="P1567" s="1839"/>
    </row>
    <row r="1568" spans="1:16" s="806" customFormat="1" ht="13.5" x14ac:dyDescent="0.25">
      <c r="A1568" s="606">
        <v>421</v>
      </c>
      <c r="B1568" s="841" t="s">
        <v>2543</v>
      </c>
      <c r="C1568" s="839" t="s">
        <v>701</v>
      </c>
      <c r="D1568" s="842">
        <v>5</v>
      </c>
      <c r="E1568" s="842">
        <v>2008</v>
      </c>
      <c r="F1568" s="1083">
        <v>518.30999999999995</v>
      </c>
      <c r="G1568" s="784">
        <f t="shared" si="51"/>
        <v>518.30999999999995</v>
      </c>
      <c r="H1568" s="1451">
        <v>100</v>
      </c>
      <c r="I1568" s="784">
        <f t="shared" si="52"/>
        <v>0</v>
      </c>
      <c r="J1568" s="804"/>
      <c r="K1568" s="805"/>
      <c r="L1568" s="805"/>
      <c r="M1568" s="804"/>
      <c r="N1568" s="805"/>
      <c r="O1568" s="805"/>
      <c r="P1568" s="1839"/>
    </row>
    <row r="1569" spans="1:16" s="806" customFormat="1" ht="13.5" x14ac:dyDescent="0.25">
      <c r="A1569" s="606">
        <v>422</v>
      </c>
      <c r="B1569" s="841" t="s">
        <v>2544</v>
      </c>
      <c r="C1569" s="839" t="s">
        <v>701</v>
      </c>
      <c r="D1569" s="842">
        <v>3</v>
      </c>
      <c r="E1569" s="842">
        <v>2008</v>
      </c>
      <c r="F1569" s="1083">
        <v>316.52</v>
      </c>
      <c r="G1569" s="784">
        <f t="shared" si="51"/>
        <v>316.52</v>
      </c>
      <c r="H1569" s="1451">
        <v>100</v>
      </c>
      <c r="I1569" s="784">
        <f t="shared" si="52"/>
        <v>0</v>
      </c>
      <c r="J1569" s="804"/>
      <c r="K1569" s="805"/>
      <c r="L1569" s="805"/>
      <c r="M1569" s="804"/>
      <c r="N1569" s="805"/>
      <c r="O1569" s="805"/>
      <c r="P1569" s="1839"/>
    </row>
    <row r="1570" spans="1:16" s="806" customFormat="1" ht="13.5" x14ac:dyDescent="0.25">
      <c r="A1570" s="606">
        <v>423</v>
      </c>
      <c r="B1570" s="841" t="s">
        <v>777</v>
      </c>
      <c r="C1570" s="839" t="s">
        <v>701</v>
      </c>
      <c r="D1570" s="842">
        <v>5</v>
      </c>
      <c r="E1570" s="842">
        <v>2008</v>
      </c>
      <c r="F1570" s="1083">
        <v>148.91</v>
      </c>
      <c r="G1570" s="784">
        <f t="shared" si="51"/>
        <v>148.91</v>
      </c>
      <c r="H1570" s="1451">
        <v>100</v>
      </c>
      <c r="I1570" s="784">
        <f t="shared" si="52"/>
        <v>0</v>
      </c>
      <c r="J1570" s="804"/>
      <c r="K1570" s="805"/>
      <c r="L1570" s="805"/>
      <c r="M1570" s="804"/>
      <c r="N1570" s="805"/>
      <c r="O1570" s="805"/>
      <c r="P1570" s="1839"/>
    </row>
    <row r="1571" spans="1:16" s="806" customFormat="1" ht="13.5" x14ac:dyDescent="0.25">
      <c r="A1571" s="606">
        <v>424</v>
      </c>
      <c r="B1571" s="841" t="s">
        <v>2539</v>
      </c>
      <c r="C1571" s="839" t="s">
        <v>701</v>
      </c>
      <c r="D1571" s="842">
        <v>1</v>
      </c>
      <c r="E1571" s="842">
        <v>2008</v>
      </c>
      <c r="F1571" s="1083">
        <v>100.8</v>
      </c>
      <c r="G1571" s="784">
        <f t="shared" si="51"/>
        <v>100.8</v>
      </c>
      <c r="H1571" s="1451">
        <v>100</v>
      </c>
      <c r="I1571" s="784">
        <f t="shared" si="52"/>
        <v>0</v>
      </c>
      <c r="J1571" s="804"/>
      <c r="K1571" s="805"/>
      <c r="L1571" s="805"/>
      <c r="M1571" s="804"/>
      <c r="N1571" s="805"/>
      <c r="O1571" s="805"/>
      <c r="P1571" s="1839"/>
    </row>
    <row r="1572" spans="1:16" s="806" customFormat="1" ht="13.5" x14ac:dyDescent="0.25">
      <c r="A1572" s="606">
        <v>425</v>
      </c>
      <c r="B1572" s="841" t="s">
        <v>2545</v>
      </c>
      <c r="C1572" s="839" t="s">
        <v>701</v>
      </c>
      <c r="D1572" s="842">
        <v>1</v>
      </c>
      <c r="E1572" s="842">
        <v>2007</v>
      </c>
      <c r="F1572" s="1083">
        <v>112.8</v>
      </c>
      <c r="G1572" s="784">
        <f t="shared" si="51"/>
        <v>112.8</v>
      </c>
      <c r="H1572" s="1451">
        <v>100</v>
      </c>
      <c r="I1572" s="784">
        <f t="shared" si="52"/>
        <v>0</v>
      </c>
      <c r="J1572" s="804"/>
      <c r="K1572" s="805"/>
      <c r="L1572" s="805"/>
      <c r="M1572" s="804"/>
      <c r="N1572" s="805"/>
      <c r="O1572" s="805"/>
      <c r="P1572" s="1839"/>
    </row>
    <row r="1573" spans="1:16" s="806" customFormat="1" ht="13.5" x14ac:dyDescent="0.25">
      <c r="A1573" s="606">
        <v>426</v>
      </c>
      <c r="B1573" s="841" t="s">
        <v>2543</v>
      </c>
      <c r="C1573" s="839" t="s">
        <v>701</v>
      </c>
      <c r="D1573" s="842">
        <v>1</v>
      </c>
      <c r="E1573" s="842">
        <v>2008</v>
      </c>
      <c r="F1573" s="1083">
        <v>103.66</v>
      </c>
      <c r="G1573" s="784">
        <f t="shared" si="51"/>
        <v>103.66</v>
      </c>
      <c r="H1573" s="1451">
        <v>100</v>
      </c>
      <c r="I1573" s="784">
        <f t="shared" si="52"/>
        <v>0</v>
      </c>
      <c r="J1573" s="804"/>
      <c r="K1573" s="805"/>
      <c r="L1573" s="805"/>
      <c r="M1573" s="804"/>
      <c r="N1573" s="805"/>
      <c r="O1573" s="805"/>
      <c r="P1573" s="1839"/>
    </row>
    <row r="1574" spans="1:16" s="806" customFormat="1" ht="13.5" x14ac:dyDescent="0.25">
      <c r="A1574" s="606">
        <v>427</v>
      </c>
      <c r="B1574" s="841" t="s">
        <v>2546</v>
      </c>
      <c r="C1574" s="839" t="s">
        <v>701</v>
      </c>
      <c r="D1574" s="842">
        <v>1</v>
      </c>
      <c r="E1574" s="842">
        <v>2008</v>
      </c>
      <c r="F1574" s="1083">
        <v>50.1</v>
      </c>
      <c r="G1574" s="784">
        <f t="shared" si="51"/>
        <v>50.1</v>
      </c>
      <c r="H1574" s="1451">
        <v>100</v>
      </c>
      <c r="I1574" s="784">
        <f t="shared" si="52"/>
        <v>0</v>
      </c>
      <c r="J1574" s="804"/>
      <c r="K1574" s="805"/>
      <c r="L1574" s="805"/>
      <c r="M1574" s="804"/>
      <c r="N1574" s="805"/>
      <c r="O1574" s="805"/>
      <c r="P1574" s="1839"/>
    </row>
    <row r="1575" spans="1:16" s="806" customFormat="1" ht="13.5" x14ac:dyDescent="0.25">
      <c r="A1575" s="606">
        <v>428</v>
      </c>
      <c r="B1575" s="841" t="s">
        <v>2544</v>
      </c>
      <c r="C1575" s="839" t="s">
        <v>701</v>
      </c>
      <c r="D1575" s="842">
        <v>1</v>
      </c>
      <c r="E1575" s="842">
        <v>2008</v>
      </c>
      <c r="F1575" s="1083">
        <v>105.51</v>
      </c>
      <c r="G1575" s="784">
        <f t="shared" si="51"/>
        <v>105.51</v>
      </c>
      <c r="H1575" s="1451">
        <v>100</v>
      </c>
      <c r="I1575" s="784">
        <f t="shared" si="52"/>
        <v>0</v>
      </c>
      <c r="J1575" s="804"/>
      <c r="K1575" s="805"/>
      <c r="L1575" s="805"/>
      <c r="M1575" s="804"/>
      <c r="N1575" s="805"/>
      <c r="O1575" s="805"/>
      <c r="P1575" s="1839"/>
    </row>
    <row r="1576" spans="1:16" s="806" customFormat="1" ht="67.5" x14ac:dyDescent="0.25">
      <c r="A1576" s="606">
        <v>429</v>
      </c>
      <c r="B1576" s="841" t="s">
        <v>2538</v>
      </c>
      <c r="C1576" s="839" t="s">
        <v>701</v>
      </c>
      <c r="D1576" s="842">
        <v>1</v>
      </c>
      <c r="E1576" s="842">
        <v>2008</v>
      </c>
      <c r="F1576" s="1083">
        <v>267.3</v>
      </c>
      <c r="G1576" s="784">
        <f t="shared" si="51"/>
        <v>267.3</v>
      </c>
      <c r="H1576" s="1451">
        <v>100</v>
      </c>
      <c r="I1576" s="784">
        <f t="shared" si="52"/>
        <v>0</v>
      </c>
      <c r="J1576" s="804"/>
      <c r="K1576" s="805"/>
      <c r="L1576" s="805"/>
      <c r="M1576" s="804"/>
      <c r="N1576" s="805"/>
      <c r="O1576" s="805"/>
      <c r="P1576" s="1839"/>
    </row>
    <row r="1577" spans="1:16" s="806" customFormat="1" ht="40.5" x14ac:dyDescent="0.25">
      <c r="A1577" s="606">
        <v>430</v>
      </c>
      <c r="B1577" s="841" t="s">
        <v>2547</v>
      </c>
      <c r="C1577" s="839" t="s">
        <v>701</v>
      </c>
      <c r="D1577" s="842">
        <v>1</v>
      </c>
      <c r="E1577" s="842">
        <v>2007</v>
      </c>
      <c r="F1577" s="1083">
        <v>241.7</v>
      </c>
      <c r="G1577" s="784">
        <f t="shared" si="51"/>
        <v>241.7</v>
      </c>
      <c r="H1577" s="1451">
        <v>100</v>
      </c>
      <c r="I1577" s="784">
        <f t="shared" si="52"/>
        <v>0</v>
      </c>
      <c r="J1577" s="804"/>
      <c r="K1577" s="805"/>
      <c r="L1577" s="805"/>
      <c r="M1577" s="804"/>
      <c r="N1577" s="805"/>
      <c r="O1577" s="805"/>
      <c r="P1577" s="1839"/>
    </row>
    <row r="1578" spans="1:16" s="806" customFormat="1" ht="13.5" x14ac:dyDescent="0.25">
      <c r="A1578" s="606">
        <v>431</v>
      </c>
      <c r="B1578" s="841" t="s">
        <v>2548</v>
      </c>
      <c r="C1578" s="839" t="s">
        <v>701</v>
      </c>
      <c r="D1578" s="842">
        <v>1</v>
      </c>
      <c r="E1578" s="842">
        <v>2008</v>
      </c>
      <c r="F1578" s="1083">
        <v>404.69</v>
      </c>
      <c r="G1578" s="784">
        <f t="shared" si="51"/>
        <v>404.69</v>
      </c>
      <c r="H1578" s="1451">
        <v>100</v>
      </c>
      <c r="I1578" s="784">
        <f t="shared" si="52"/>
        <v>0</v>
      </c>
      <c r="J1578" s="804"/>
      <c r="K1578" s="805"/>
      <c r="L1578" s="805"/>
      <c r="M1578" s="804"/>
      <c r="N1578" s="805"/>
      <c r="O1578" s="805"/>
      <c r="P1578" s="1839"/>
    </row>
    <row r="1579" spans="1:16" s="806" customFormat="1" ht="13.5" x14ac:dyDescent="0.25">
      <c r="A1579" s="606">
        <v>432</v>
      </c>
      <c r="B1579" s="841" t="s">
        <v>777</v>
      </c>
      <c r="C1579" s="839" t="s">
        <v>701</v>
      </c>
      <c r="D1579" s="842">
        <v>1</v>
      </c>
      <c r="E1579" s="842">
        <v>2008</v>
      </c>
      <c r="F1579" s="1083">
        <v>29.78</v>
      </c>
      <c r="G1579" s="784">
        <f t="shared" si="51"/>
        <v>29.78</v>
      </c>
      <c r="H1579" s="1451">
        <v>100</v>
      </c>
      <c r="I1579" s="784">
        <f t="shared" si="52"/>
        <v>0</v>
      </c>
      <c r="J1579" s="804"/>
      <c r="K1579" s="805"/>
      <c r="L1579" s="805"/>
      <c r="M1579" s="804"/>
      <c r="N1579" s="805"/>
      <c r="O1579" s="805"/>
      <c r="P1579" s="1839"/>
    </row>
    <row r="1580" spans="1:16" s="806" customFormat="1" ht="27" x14ac:dyDescent="0.25">
      <c r="A1580" s="606">
        <v>433</v>
      </c>
      <c r="B1580" s="841" t="s">
        <v>2549</v>
      </c>
      <c r="C1580" s="839" t="s">
        <v>701</v>
      </c>
      <c r="D1580" s="842">
        <v>1</v>
      </c>
      <c r="E1580" s="842">
        <v>2010</v>
      </c>
      <c r="F1580" s="1083">
        <v>3446.25</v>
      </c>
      <c r="G1580" s="784">
        <f t="shared" si="51"/>
        <v>3446.25</v>
      </c>
      <c r="H1580" s="1451">
        <v>100</v>
      </c>
      <c r="I1580" s="784">
        <f t="shared" si="52"/>
        <v>0</v>
      </c>
      <c r="J1580" s="804"/>
      <c r="K1580" s="805"/>
      <c r="L1580" s="805"/>
      <c r="M1580" s="804"/>
      <c r="N1580" s="805"/>
      <c r="O1580" s="805"/>
      <c r="P1580" s="1839"/>
    </row>
    <row r="1581" spans="1:16" s="806" customFormat="1" ht="13.5" x14ac:dyDescent="0.25">
      <c r="A1581" s="606">
        <v>434</v>
      </c>
      <c r="B1581" s="841" t="s">
        <v>664</v>
      </c>
      <c r="C1581" s="839" t="s">
        <v>701</v>
      </c>
      <c r="D1581" s="842">
        <v>1</v>
      </c>
      <c r="E1581" s="842">
        <v>2010</v>
      </c>
      <c r="F1581" s="1083">
        <v>450.12</v>
      </c>
      <c r="G1581" s="784">
        <f t="shared" si="51"/>
        <v>450.12</v>
      </c>
      <c r="H1581" s="1451">
        <v>100</v>
      </c>
      <c r="I1581" s="784">
        <f t="shared" si="52"/>
        <v>0</v>
      </c>
      <c r="J1581" s="804"/>
      <c r="K1581" s="805"/>
      <c r="L1581" s="805"/>
      <c r="M1581" s="804"/>
      <c r="N1581" s="805"/>
      <c r="O1581" s="805"/>
      <c r="P1581" s="1839"/>
    </row>
    <row r="1582" spans="1:16" s="806" customFormat="1" ht="13.5" x14ac:dyDescent="0.25">
      <c r="A1582" s="606">
        <v>435</v>
      </c>
      <c r="B1582" s="841" t="s">
        <v>778</v>
      </c>
      <c r="C1582" s="839" t="s">
        <v>701</v>
      </c>
      <c r="D1582" s="842">
        <v>5</v>
      </c>
      <c r="E1582" s="842">
        <v>2010</v>
      </c>
      <c r="F1582" s="1083">
        <v>377.4</v>
      </c>
      <c r="G1582" s="784">
        <f t="shared" si="51"/>
        <v>377.4</v>
      </c>
      <c r="H1582" s="1451">
        <v>100</v>
      </c>
      <c r="I1582" s="784">
        <f t="shared" si="52"/>
        <v>0</v>
      </c>
      <c r="J1582" s="804"/>
      <c r="K1582" s="805"/>
      <c r="L1582" s="805"/>
      <c r="M1582" s="804"/>
      <c r="N1582" s="805"/>
      <c r="O1582" s="805"/>
      <c r="P1582" s="1839"/>
    </row>
    <row r="1583" spans="1:16" s="806" customFormat="1" ht="67.5" x14ac:dyDescent="0.25">
      <c r="A1583" s="606">
        <v>436</v>
      </c>
      <c r="B1583" s="841" t="s">
        <v>2550</v>
      </c>
      <c r="C1583" s="839" t="s">
        <v>701</v>
      </c>
      <c r="D1583" s="842">
        <v>2</v>
      </c>
      <c r="E1583" s="842">
        <v>2011</v>
      </c>
      <c r="F1583" s="1083">
        <v>872.64</v>
      </c>
      <c r="G1583" s="784">
        <f t="shared" si="51"/>
        <v>872.64</v>
      </c>
      <c r="H1583" s="1451">
        <v>100</v>
      </c>
      <c r="I1583" s="784">
        <f t="shared" si="52"/>
        <v>0</v>
      </c>
      <c r="J1583" s="804"/>
      <c r="K1583" s="805"/>
      <c r="L1583" s="805"/>
      <c r="M1583" s="804"/>
      <c r="N1583" s="805"/>
      <c r="O1583" s="805"/>
      <c r="P1583" s="1839"/>
    </row>
    <row r="1584" spans="1:16" s="806" customFormat="1" ht="13.5" x14ac:dyDescent="0.25">
      <c r="A1584" s="606">
        <v>437</v>
      </c>
      <c r="B1584" s="841" t="s">
        <v>2551</v>
      </c>
      <c r="C1584" s="839" t="s">
        <v>701</v>
      </c>
      <c r="D1584" s="842">
        <v>3</v>
      </c>
      <c r="E1584" s="842">
        <v>2011</v>
      </c>
      <c r="F1584" s="1083">
        <v>250.92</v>
      </c>
      <c r="G1584" s="784">
        <f t="shared" si="51"/>
        <v>250.92</v>
      </c>
      <c r="H1584" s="1451">
        <v>100</v>
      </c>
      <c r="I1584" s="784">
        <f t="shared" si="52"/>
        <v>0</v>
      </c>
      <c r="J1584" s="804"/>
      <c r="K1584" s="805"/>
      <c r="L1584" s="805"/>
      <c r="M1584" s="804"/>
      <c r="N1584" s="805"/>
      <c r="O1584" s="805"/>
      <c r="P1584" s="1839"/>
    </row>
    <row r="1585" spans="1:16" s="806" customFormat="1" ht="108" x14ac:dyDescent="0.25">
      <c r="A1585" s="606">
        <v>438</v>
      </c>
      <c r="B1585" s="841" t="s">
        <v>2552</v>
      </c>
      <c r="C1585" s="839" t="s">
        <v>701</v>
      </c>
      <c r="D1585" s="842">
        <v>1</v>
      </c>
      <c r="E1585" s="842">
        <v>2011</v>
      </c>
      <c r="F1585" s="1083">
        <v>1218.3599999999999</v>
      </c>
      <c r="G1585" s="784">
        <f t="shared" si="51"/>
        <v>1218.3599999999999</v>
      </c>
      <c r="H1585" s="1451">
        <v>100</v>
      </c>
      <c r="I1585" s="784">
        <f t="shared" si="52"/>
        <v>0</v>
      </c>
      <c r="J1585" s="804"/>
      <c r="K1585" s="805"/>
      <c r="L1585" s="805"/>
      <c r="M1585" s="804"/>
      <c r="N1585" s="805"/>
      <c r="O1585" s="805"/>
      <c r="P1585" s="1839"/>
    </row>
    <row r="1586" spans="1:16" s="806" customFormat="1" ht="40.5" x14ac:dyDescent="0.25">
      <c r="A1586" s="606">
        <v>439</v>
      </c>
      <c r="B1586" s="841" t="s">
        <v>2553</v>
      </c>
      <c r="C1586" s="839" t="s">
        <v>701</v>
      </c>
      <c r="D1586" s="842">
        <v>1</v>
      </c>
      <c r="E1586" s="842">
        <v>2008</v>
      </c>
      <c r="F1586" s="1083">
        <v>641.5</v>
      </c>
      <c r="G1586" s="784">
        <f t="shared" si="51"/>
        <v>641.5</v>
      </c>
      <c r="H1586" s="1451">
        <v>100</v>
      </c>
      <c r="I1586" s="784">
        <f t="shared" si="52"/>
        <v>0</v>
      </c>
      <c r="J1586" s="804"/>
      <c r="K1586" s="805"/>
      <c r="L1586" s="805"/>
      <c r="M1586" s="804"/>
      <c r="N1586" s="805"/>
      <c r="O1586" s="805"/>
      <c r="P1586" s="1839"/>
    </row>
    <row r="1587" spans="1:16" s="806" customFormat="1" ht="13.5" x14ac:dyDescent="0.25">
      <c r="A1587" s="606">
        <v>440</v>
      </c>
      <c r="B1587" s="841" t="s">
        <v>2554</v>
      </c>
      <c r="C1587" s="839" t="s">
        <v>701</v>
      </c>
      <c r="D1587" s="842">
        <v>1</v>
      </c>
      <c r="E1587" s="842">
        <v>2008</v>
      </c>
      <c r="F1587" s="1083">
        <v>100.8</v>
      </c>
      <c r="G1587" s="784">
        <f t="shared" si="51"/>
        <v>100.8</v>
      </c>
      <c r="H1587" s="1451">
        <v>100</v>
      </c>
      <c r="I1587" s="784">
        <f t="shared" si="52"/>
        <v>0</v>
      </c>
      <c r="J1587" s="804"/>
      <c r="K1587" s="805"/>
      <c r="L1587" s="805"/>
      <c r="M1587" s="804"/>
      <c r="N1587" s="805"/>
      <c r="O1587" s="805"/>
      <c r="P1587" s="1839"/>
    </row>
    <row r="1588" spans="1:16" s="806" customFormat="1" ht="27" x14ac:dyDescent="0.25">
      <c r="A1588" s="606">
        <v>441</v>
      </c>
      <c r="B1588" s="841" t="s">
        <v>2555</v>
      </c>
      <c r="C1588" s="839" t="s">
        <v>701</v>
      </c>
      <c r="D1588" s="842">
        <v>3</v>
      </c>
      <c r="E1588" s="842">
        <v>2011</v>
      </c>
      <c r="F1588" s="1083">
        <v>161.63999999999999</v>
      </c>
      <c r="G1588" s="784">
        <f t="shared" si="51"/>
        <v>161.63999999999999</v>
      </c>
      <c r="H1588" s="1451">
        <v>100</v>
      </c>
      <c r="I1588" s="784">
        <f t="shared" si="52"/>
        <v>0</v>
      </c>
      <c r="J1588" s="804"/>
      <c r="K1588" s="805"/>
      <c r="L1588" s="805"/>
      <c r="M1588" s="804"/>
      <c r="N1588" s="805"/>
      <c r="O1588" s="805"/>
      <c r="P1588" s="1839"/>
    </row>
    <row r="1589" spans="1:16" s="806" customFormat="1" ht="27" x14ac:dyDescent="0.25">
      <c r="A1589" s="606">
        <v>442</v>
      </c>
      <c r="B1589" s="841" t="s">
        <v>2556</v>
      </c>
      <c r="C1589" s="839" t="s">
        <v>701</v>
      </c>
      <c r="D1589" s="842">
        <v>1</v>
      </c>
      <c r="E1589" s="842">
        <v>2011</v>
      </c>
      <c r="F1589" s="1083">
        <v>267.95999999999998</v>
      </c>
      <c r="G1589" s="784">
        <f t="shared" si="51"/>
        <v>267.95999999999998</v>
      </c>
      <c r="H1589" s="1451">
        <v>100</v>
      </c>
      <c r="I1589" s="784">
        <f t="shared" si="52"/>
        <v>0</v>
      </c>
      <c r="J1589" s="804"/>
      <c r="K1589" s="805"/>
      <c r="L1589" s="805"/>
      <c r="M1589" s="804"/>
      <c r="N1589" s="805"/>
      <c r="O1589" s="805"/>
      <c r="P1589" s="1839"/>
    </row>
    <row r="1590" spans="1:16" s="806" customFormat="1" ht="27" x14ac:dyDescent="0.25">
      <c r="A1590" s="606">
        <v>443</v>
      </c>
      <c r="B1590" s="841" t="s">
        <v>2557</v>
      </c>
      <c r="C1590" s="839" t="s">
        <v>701</v>
      </c>
      <c r="D1590" s="842">
        <v>1</v>
      </c>
      <c r="E1590" s="842">
        <v>2011</v>
      </c>
      <c r="F1590" s="1083">
        <v>57.384</v>
      </c>
      <c r="G1590" s="784">
        <f t="shared" si="51"/>
        <v>57.384</v>
      </c>
      <c r="H1590" s="1451">
        <v>100</v>
      </c>
      <c r="I1590" s="784">
        <f t="shared" si="52"/>
        <v>0</v>
      </c>
      <c r="J1590" s="804"/>
      <c r="K1590" s="805"/>
      <c r="L1590" s="805"/>
      <c r="M1590" s="804"/>
      <c r="N1590" s="805"/>
      <c r="O1590" s="805"/>
      <c r="P1590" s="1839"/>
    </row>
    <row r="1591" spans="1:16" s="806" customFormat="1" ht="13.5" x14ac:dyDescent="0.25">
      <c r="A1591" s="606">
        <v>444</v>
      </c>
      <c r="B1591" s="841" t="s">
        <v>2558</v>
      </c>
      <c r="C1591" s="839" t="s">
        <v>701</v>
      </c>
      <c r="D1591" s="842">
        <v>2</v>
      </c>
      <c r="E1591" s="842">
        <v>2011</v>
      </c>
      <c r="F1591" s="1083">
        <v>176.8706</v>
      </c>
      <c r="G1591" s="784">
        <f t="shared" si="51"/>
        <v>176.8706</v>
      </c>
      <c r="H1591" s="1451">
        <v>100</v>
      </c>
      <c r="I1591" s="784">
        <f t="shared" si="52"/>
        <v>0</v>
      </c>
      <c r="J1591" s="804"/>
      <c r="K1591" s="805"/>
      <c r="L1591" s="805"/>
      <c r="M1591" s="804"/>
      <c r="N1591" s="805"/>
      <c r="O1591" s="805"/>
      <c r="P1591" s="1839"/>
    </row>
    <row r="1592" spans="1:16" s="806" customFormat="1" ht="13.5" x14ac:dyDescent="0.25">
      <c r="A1592" s="606">
        <v>445</v>
      </c>
      <c r="B1592" s="841" t="s">
        <v>2289</v>
      </c>
      <c r="C1592" s="839" t="s">
        <v>701</v>
      </c>
      <c r="D1592" s="842">
        <v>1</v>
      </c>
      <c r="E1592" s="842">
        <v>2011</v>
      </c>
      <c r="F1592" s="1083">
        <v>60</v>
      </c>
      <c r="G1592" s="784">
        <f t="shared" si="51"/>
        <v>60</v>
      </c>
      <c r="H1592" s="1451">
        <v>100</v>
      </c>
      <c r="I1592" s="784">
        <f t="shared" si="52"/>
        <v>0</v>
      </c>
      <c r="J1592" s="804"/>
      <c r="K1592" s="805"/>
      <c r="L1592" s="805"/>
      <c r="M1592" s="804"/>
      <c r="N1592" s="805"/>
      <c r="O1592" s="805"/>
      <c r="P1592" s="1839"/>
    </row>
    <row r="1593" spans="1:16" s="806" customFormat="1" ht="13.5" x14ac:dyDescent="0.25">
      <c r="A1593" s="606">
        <v>446</v>
      </c>
      <c r="B1593" s="841" t="s">
        <v>2559</v>
      </c>
      <c r="C1593" s="839" t="s">
        <v>701</v>
      </c>
      <c r="D1593" s="842">
        <v>1</v>
      </c>
      <c r="E1593" s="842">
        <v>2012</v>
      </c>
      <c r="F1593" s="1083">
        <v>30.7</v>
      </c>
      <c r="G1593" s="784">
        <f t="shared" si="51"/>
        <v>30.7</v>
      </c>
      <c r="H1593" s="1451">
        <v>100</v>
      </c>
      <c r="I1593" s="784">
        <f t="shared" si="52"/>
        <v>0</v>
      </c>
      <c r="J1593" s="804"/>
      <c r="K1593" s="805"/>
      <c r="L1593" s="805"/>
      <c r="M1593" s="804"/>
      <c r="N1593" s="805"/>
      <c r="O1593" s="805"/>
      <c r="P1593" s="1839"/>
    </row>
    <row r="1594" spans="1:16" s="806" customFormat="1" ht="27" x14ac:dyDescent="0.25">
      <c r="A1594" s="606">
        <v>447</v>
      </c>
      <c r="B1594" s="841" t="s">
        <v>2560</v>
      </c>
      <c r="C1594" s="839" t="s">
        <v>701</v>
      </c>
      <c r="D1594" s="842">
        <v>1</v>
      </c>
      <c r="E1594" s="842">
        <v>2012</v>
      </c>
      <c r="F1594" s="1083">
        <v>468.36</v>
      </c>
      <c r="G1594" s="784">
        <f t="shared" si="51"/>
        <v>468.36</v>
      </c>
      <c r="H1594" s="1451">
        <v>100</v>
      </c>
      <c r="I1594" s="784">
        <f t="shared" si="52"/>
        <v>0</v>
      </c>
      <c r="J1594" s="804"/>
      <c r="K1594" s="805"/>
      <c r="L1594" s="805"/>
      <c r="M1594" s="804"/>
      <c r="N1594" s="805"/>
      <c r="O1594" s="805"/>
      <c r="P1594" s="1839"/>
    </row>
    <row r="1595" spans="1:16" s="806" customFormat="1" ht="27" x14ac:dyDescent="0.25">
      <c r="A1595" s="606">
        <v>448</v>
      </c>
      <c r="B1595" s="841" t="s">
        <v>2561</v>
      </c>
      <c r="C1595" s="839" t="s">
        <v>701</v>
      </c>
      <c r="D1595" s="842">
        <v>1</v>
      </c>
      <c r="E1595" s="842">
        <v>2012</v>
      </c>
      <c r="F1595" s="1083">
        <v>80.52</v>
      </c>
      <c r="G1595" s="784">
        <f t="shared" si="51"/>
        <v>80.52</v>
      </c>
      <c r="H1595" s="1451">
        <v>100</v>
      </c>
      <c r="I1595" s="784">
        <f t="shared" si="52"/>
        <v>0</v>
      </c>
      <c r="J1595" s="804"/>
      <c r="K1595" s="805"/>
      <c r="L1595" s="805"/>
      <c r="M1595" s="804"/>
      <c r="N1595" s="805"/>
      <c r="O1595" s="805"/>
      <c r="P1595" s="1839"/>
    </row>
    <row r="1596" spans="1:16" s="806" customFormat="1" ht="13.5" x14ac:dyDescent="0.25">
      <c r="A1596" s="606">
        <v>449</v>
      </c>
      <c r="B1596" s="841" t="s">
        <v>2562</v>
      </c>
      <c r="C1596" s="839" t="s">
        <v>701</v>
      </c>
      <c r="D1596" s="842">
        <v>1</v>
      </c>
      <c r="E1596" s="842">
        <v>2012</v>
      </c>
      <c r="F1596" s="1083">
        <v>37.08</v>
      </c>
      <c r="G1596" s="784">
        <f t="shared" si="51"/>
        <v>37.08</v>
      </c>
      <c r="H1596" s="1451">
        <v>100</v>
      </c>
      <c r="I1596" s="784">
        <f t="shared" si="52"/>
        <v>0</v>
      </c>
      <c r="J1596" s="804"/>
      <c r="K1596" s="805"/>
      <c r="L1596" s="805"/>
      <c r="M1596" s="804"/>
      <c r="N1596" s="805"/>
      <c r="O1596" s="805"/>
      <c r="P1596" s="1839"/>
    </row>
    <row r="1597" spans="1:16" s="806" customFormat="1" ht="13.5" x14ac:dyDescent="0.25">
      <c r="A1597" s="606">
        <v>450</v>
      </c>
      <c r="B1597" s="841" t="s">
        <v>2563</v>
      </c>
      <c r="C1597" s="839" t="s">
        <v>701</v>
      </c>
      <c r="D1597" s="842">
        <v>1</v>
      </c>
      <c r="E1597" s="842">
        <v>2012</v>
      </c>
      <c r="F1597" s="1083">
        <v>488.76</v>
      </c>
      <c r="G1597" s="784">
        <f t="shared" si="51"/>
        <v>488.76</v>
      </c>
      <c r="H1597" s="1451">
        <v>100</v>
      </c>
      <c r="I1597" s="784">
        <f t="shared" si="52"/>
        <v>0</v>
      </c>
      <c r="J1597" s="804"/>
      <c r="K1597" s="805"/>
      <c r="L1597" s="805"/>
      <c r="M1597" s="804"/>
      <c r="N1597" s="805"/>
      <c r="O1597" s="805"/>
      <c r="P1597" s="1839"/>
    </row>
    <row r="1598" spans="1:16" s="806" customFormat="1" ht="13.5" x14ac:dyDescent="0.25">
      <c r="A1598" s="606">
        <v>451</v>
      </c>
      <c r="B1598" s="841" t="s">
        <v>2564</v>
      </c>
      <c r="C1598" s="839" t="s">
        <v>701</v>
      </c>
      <c r="D1598" s="842">
        <v>1</v>
      </c>
      <c r="E1598" s="842">
        <v>2012</v>
      </c>
      <c r="F1598" s="1083">
        <v>51.627279999999999</v>
      </c>
      <c r="G1598" s="784">
        <f t="shared" si="51"/>
        <v>51.627279999999999</v>
      </c>
      <c r="H1598" s="1451">
        <v>100</v>
      </c>
      <c r="I1598" s="784">
        <f t="shared" si="52"/>
        <v>0</v>
      </c>
      <c r="J1598" s="804"/>
      <c r="K1598" s="805"/>
      <c r="L1598" s="805"/>
      <c r="M1598" s="804"/>
      <c r="N1598" s="805"/>
      <c r="O1598" s="805"/>
      <c r="P1598" s="1839"/>
    </row>
    <row r="1599" spans="1:16" s="806" customFormat="1" ht="13.5" x14ac:dyDescent="0.25">
      <c r="A1599" s="606">
        <v>452</v>
      </c>
      <c r="B1599" s="841" t="s">
        <v>2565</v>
      </c>
      <c r="C1599" s="839" t="s">
        <v>701</v>
      </c>
      <c r="D1599" s="842">
        <v>1</v>
      </c>
      <c r="E1599" s="842">
        <v>2012</v>
      </c>
      <c r="F1599" s="1083">
        <v>156</v>
      </c>
      <c r="G1599" s="784">
        <f t="shared" si="51"/>
        <v>156</v>
      </c>
      <c r="H1599" s="1451">
        <v>100</v>
      </c>
      <c r="I1599" s="784">
        <f t="shared" si="52"/>
        <v>0</v>
      </c>
      <c r="J1599" s="804"/>
      <c r="K1599" s="805"/>
      <c r="L1599" s="805"/>
      <c r="M1599" s="804"/>
      <c r="N1599" s="805"/>
      <c r="O1599" s="805"/>
      <c r="P1599" s="1839"/>
    </row>
    <row r="1600" spans="1:16" s="806" customFormat="1" ht="13.5" x14ac:dyDescent="0.25">
      <c r="A1600" s="606">
        <v>453</v>
      </c>
      <c r="B1600" s="841" t="s">
        <v>2566</v>
      </c>
      <c r="C1600" s="839" t="s">
        <v>701</v>
      </c>
      <c r="D1600" s="842">
        <v>1</v>
      </c>
      <c r="E1600" s="842">
        <v>2013</v>
      </c>
      <c r="F1600" s="1083">
        <v>77.174800000000005</v>
      </c>
      <c r="G1600" s="784">
        <f t="shared" si="51"/>
        <v>77.174800000000005</v>
      </c>
      <c r="H1600" s="1451">
        <v>100</v>
      </c>
      <c r="I1600" s="784">
        <f t="shared" si="52"/>
        <v>0</v>
      </c>
      <c r="J1600" s="804"/>
      <c r="K1600" s="805"/>
      <c r="L1600" s="805"/>
      <c r="M1600" s="804"/>
      <c r="N1600" s="805"/>
      <c r="O1600" s="805"/>
      <c r="P1600" s="1839"/>
    </row>
    <row r="1601" spans="1:16" s="806" customFormat="1" ht="13.5" x14ac:dyDescent="0.25">
      <c r="A1601" s="606">
        <v>454</v>
      </c>
      <c r="B1601" s="841" t="s">
        <v>2567</v>
      </c>
      <c r="C1601" s="839" t="s">
        <v>701</v>
      </c>
      <c r="D1601" s="842">
        <v>1</v>
      </c>
      <c r="E1601" s="842">
        <v>2013</v>
      </c>
      <c r="F1601" s="1083">
        <v>512.01487999999995</v>
      </c>
      <c r="G1601" s="784">
        <f t="shared" si="51"/>
        <v>512.01487999999995</v>
      </c>
      <c r="H1601" s="1451">
        <v>100</v>
      </c>
      <c r="I1601" s="784">
        <f t="shared" si="52"/>
        <v>0</v>
      </c>
      <c r="J1601" s="804"/>
      <c r="K1601" s="805"/>
      <c r="L1601" s="805"/>
      <c r="M1601" s="804"/>
      <c r="N1601" s="805"/>
      <c r="O1601" s="805"/>
      <c r="P1601" s="1839"/>
    </row>
    <row r="1602" spans="1:16" s="806" customFormat="1" ht="13.5" x14ac:dyDescent="0.25">
      <c r="A1602" s="606">
        <v>455</v>
      </c>
      <c r="B1602" s="841" t="s">
        <v>2568</v>
      </c>
      <c r="C1602" s="839" t="s">
        <v>701</v>
      </c>
      <c r="D1602" s="842">
        <v>1</v>
      </c>
      <c r="E1602" s="842">
        <v>2013</v>
      </c>
      <c r="F1602" s="1083">
        <v>83.984350000000006</v>
      </c>
      <c r="G1602" s="784">
        <f t="shared" si="51"/>
        <v>83.984350000000006</v>
      </c>
      <c r="H1602" s="1451">
        <v>100</v>
      </c>
      <c r="I1602" s="784">
        <f t="shared" si="52"/>
        <v>0</v>
      </c>
      <c r="J1602" s="804"/>
      <c r="K1602" s="805"/>
      <c r="L1602" s="805"/>
      <c r="M1602" s="804"/>
      <c r="N1602" s="805"/>
      <c r="O1602" s="805"/>
      <c r="P1602" s="1839"/>
    </row>
    <row r="1603" spans="1:16" s="806" customFormat="1" ht="148.5" x14ac:dyDescent="0.25">
      <c r="A1603" s="606">
        <v>456</v>
      </c>
      <c r="B1603" s="841" t="s">
        <v>2569</v>
      </c>
      <c r="C1603" s="839" t="s">
        <v>701</v>
      </c>
      <c r="D1603" s="842">
        <v>1</v>
      </c>
      <c r="E1603" s="842">
        <v>2013</v>
      </c>
      <c r="F1603" s="1083">
        <v>629.62599999999998</v>
      </c>
      <c r="G1603" s="784">
        <f t="shared" si="51"/>
        <v>629.62599999999998</v>
      </c>
      <c r="H1603" s="1451">
        <v>100</v>
      </c>
      <c r="I1603" s="784">
        <f t="shared" si="52"/>
        <v>0</v>
      </c>
      <c r="J1603" s="804"/>
      <c r="K1603" s="805"/>
      <c r="L1603" s="805"/>
      <c r="M1603" s="804"/>
      <c r="N1603" s="805"/>
      <c r="O1603" s="805"/>
      <c r="P1603" s="1839"/>
    </row>
    <row r="1604" spans="1:16" s="806" customFormat="1" ht="148.5" x14ac:dyDescent="0.25">
      <c r="A1604" s="606">
        <v>457</v>
      </c>
      <c r="B1604" s="841" t="s">
        <v>2570</v>
      </c>
      <c r="C1604" s="839" t="s">
        <v>701</v>
      </c>
      <c r="D1604" s="842">
        <v>1</v>
      </c>
      <c r="E1604" s="842">
        <v>2012</v>
      </c>
      <c r="F1604" s="1083">
        <v>458.64</v>
      </c>
      <c r="G1604" s="784">
        <f t="shared" si="51"/>
        <v>458.64</v>
      </c>
      <c r="H1604" s="1451">
        <v>100</v>
      </c>
      <c r="I1604" s="784">
        <f t="shared" si="52"/>
        <v>0</v>
      </c>
      <c r="J1604" s="804"/>
      <c r="K1604" s="805"/>
      <c r="L1604" s="805"/>
      <c r="M1604" s="804"/>
      <c r="N1604" s="805"/>
      <c r="O1604" s="805"/>
      <c r="P1604" s="1839"/>
    </row>
    <row r="1605" spans="1:16" s="806" customFormat="1" ht="27" x14ac:dyDescent="0.25">
      <c r="A1605" s="606">
        <v>458</v>
      </c>
      <c r="B1605" s="841" t="s">
        <v>2571</v>
      </c>
      <c r="C1605" s="839" t="s">
        <v>701</v>
      </c>
      <c r="D1605" s="842">
        <v>1</v>
      </c>
      <c r="E1605" s="842">
        <v>2014</v>
      </c>
      <c r="F1605" s="1083">
        <v>164.37</v>
      </c>
      <c r="G1605" s="784">
        <f t="shared" si="51"/>
        <v>164.37</v>
      </c>
      <c r="H1605" s="1451">
        <v>100</v>
      </c>
      <c r="I1605" s="784">
        <f t="shared" si="52"/>
        <v>0</v>
      </c>
      <c r="J1605" s="804"/>
      <c r="K1605" s="805"/>
      <c r="L1605" s="805"/>
      <c r="M1605" s="804"/>
      <c r="N1605" s="805"/>
      <c r="O1605" s="805"/>
      <c r="P1605" s="1839"/>
    </row>
    <row r="1606" spans="1:16" s="806" customFormat="1" ht="13.5" x14ac:dyDescent="0.25">
      <c r="A1606" s="606">
        <v>459</v>
      </c>
      <c r="B1606" s="841" t="s">
        <v>2572</v>
      </c>
      <c r="C1606" s="839" t="s">
        <v>701</v>
      </c>
      <c r="D1606" s="842">
        <v>1</v>
      </c>
      <c r="E1606" s="842">
        <v>2014</v>
      </c>
      <c r="F1606" s="1083">
        <v>58.8</v>
      </c>
      <c r="G1606" s="784">
        <f t="shared" si="51"/>
        <v>58.8</v>
      </c>
      <c r="H1606" s="1451">
        <v>100</v>
      </c>
      <c r="I1606" s="784">
        <f t="shared" si="52"/>
        <v>0</v>
      </c>
      <c r="J1606" s="804"/>
      <c r="K1606" s="805"/>
      <c r="L1606" s="805"/>
      <c r="M1606" s="804"/>
      <c r="N1606" s="805"/>
      <c r="O1606" s="805"/>
      <c r="P1606" s="1839"/>
    </row>
    <row r="1607" spans="1:16" s="806" customFormat="1" ht="27" x14ac:dyDescent="0.25">
      <c r="A1607" s="606">
        <v>460</v>
      </c>
      <c r="B1607" s="841" t="s">
        <v>963</v>
      </c>
      <c r="C1607" s="839" t="s">
        <v>701</v>
      </c>
      <c r="D1607" s="842">
        <v>1</v>
      </c>
      <c r="E1607" s="842">
        <v>2014</v>
      </c>
      <c r="F1607" s="1083">
        <v>1183.08</v>
      </c>
      <c r="G1607" s="784">
        <f t="shared" si="51"/>
        <v>1183.08</v>
      </c>
      <c r="H1607" s="1451">
        <v>100</v>
      </c>
      <c r="I1607" s="784">
        <f t="shared" si="52"/>
        <v>0</v>
      </c>
      <c r="J1607" s="804"/>
      <c r="K1607" s="805"/>
      <c r="L1607" s="805"/>
      <c r="M1607" s="804"/>
      <c r="N1607" s="805"/>
      <c r="O1607" s="805"/>
      <c r="P1607" s="1839"/>
    </row>
    <row r="1608" spans="1:16" s="806" customFormat="1" ht="229.5" x14ac:dyDescent="0.25">
      <c r="A1608" s="606">
        <v>461</v>
      </c>
      <c r="B1608" s="841" t="s">
        <v>2573</v>
      </c>
      <c r="C1608" s="839" t="s">
        <v>701</v>
      </c>
      <c r="D1608" s="842">
        <v>1</v>
      </c>
      <c r="E1608" s="842">
        <v>2015</v>
      </c>
      <c r="F1608" s="1083">
        <v>2221.6799999999998</v>
      </c>
      <c r="G1608" s="784">
        <f t="shared" si="51"/>
        <v>2221.6799999999998</v>
      </c>
      <c r="H1608" s="1451">
        <v>100</v>
      </c>
      <c r="I1608" s="784">
        <f t="shared" si="52"/>
        <v>0</v>
      </c>
      <c r="J1608" s="804"/>
      <c r="K1608" s="805"/>
      <c r="L1608" s="805"/>
      <c r="M1608" s="804"/>
      <c r="N1608" s="805"/>
      <c r="O1608" s="805"/>
      <c r="P1608" s="1839"/>
    </row>
    <row r="1609" spans="1:16" s="806" customFormat="1" ht="27" x14ac:dyDescent="0.25">
      <c r="A1609" s="606">
        <v>462</v>
      </c>
      <c r="B1609" s="841" t="s">
        <v>1795</v>
      </c>
      <c r="C1609" s="839" t="s">
        <v>701</v>
      </c>
      <c r="D1609" s="842">
        <v>5</v>
      </c>
      <c r="E1609" s="842">
        <v>2015</v>
      </c>
      <c r="F1609" s="1083">
        <v>1723.0768999999998</v>
      </c>
      <c r="G1609" s="784">
        <f t="shared" si="51"/>
        <v>1723.0768999999998</v>
      </c>
      <c r="H1609" s="1451">
        <v>100</v>
      </c>
      <c r="I1609" s="784">
        <f t="shared" si="52"/>
        <v>0</v>
      </c>
      <c r="J1609" s="804"/>
      <c r="K1609" s="805"/>
      <c r="L1609" s="805"/>
      <c r="M1609" s="804"/>
      <c r="N1609" s="805"/>
      <c r="O1609" s="805"/>
      <c r="P1609" s="1839"/>
    </row>
    <row r="1610" spans="1:16" s="806" customFormat="1" ht="13.5" x14ac:dyDescent="0.25">
      <c r="A1610" s="606">
        <v>463</v>
      </c>
      <c r="B1610" s="841" t="s">
        <v>2574</v>
      </c>
      <c r="C1610" s="839" t="s">
        <v>701</v>
      </c>
      <c r="D1610" s="842">
        <v>5</v>
      </c>
      <c r="E1610" s="842">
        <v>2015</v>
      </c>
      <c r="F1610" s="1083">
        <v>295</v>
      </c>
      <c r="G1610" s="784">
        <f t="shared" si="51"/>
        <v>295</v>
      </c>
      <c r="H1610" s="1451">
        <v>100</v>
      </c>
      <c r="I1610" s="784">
        <f t="shared" si="52"/>
        <v>0</v>
      </c>
      <c r="J1610" s="804"/>
      <c r="K1610" s="805"/>
      <c r="L1610" s="805"/>
      <c r="M1610" s="804"/>
      <c r="N1610" s="805"/>
      <c r="O1610" s="805"/>
      <c r="P1610" s="1839"/>
    </row>
    <row r="1611" spans="1:16" s="806" customFormat="1" ht="13.5" x14ac:dyDescent="0.25">
      <c r="A1611" s="606">
        <v>464</v>
      </c>
      <c r="B1611" s="841" t="s">
        <v>687</v>
      </c>
      <c r="C1611" s="839" t="s">
        <v>701</v>
      </c>
      <c r="D1611" s="842">
        <v>1</v>
      </c>
      <c r="E1611" s="842">
        <v>2013</v>
      </c>
      <c r="F1611" s="1083">
        <v>44</v>
      </c>
      <c r="G1611" s="784">
        <f t="shared" si="51"/>
        <v>44</v>
      </c>
      <c r="H1611" s="1451">
        <v>100</v>
      </c>
      <c r="I1611" s="784">
        <f t="shared" si="52"/>
        <v>0</v>
      </c>
      <c r="J1611" s="804"/>
      <c r="K1611" s="805"/>
      <c r="L1611" s="805"/>
      <c r="M1611" s="804"/>
      <c r="N1611" s="805"/>
      <c r="O1611" s="805"/>
      <c r="P1611" s="1839"/>
    </row>
    <row r="1612" spans="1:16" s="806" customFormat="1" ht="283.5" x14ac:dyDescent="0.25">
      <c r="A1612" s="606">
        <v>465</v>
      </c>
      <c r="B1612" s="841" t="s">
        <v>2575</v>
      </c>
      <c r="C1612" s="839" t="s">
        <v>701</v>
      </c>
      <c r="D1612" s="842">
        <v>3</v>
      </c>
      <c r="E1612" s="842">
        <v>2015</v>
      </c>
      <c r="F1612" s="1083">
        <v>7050</v>
      </c>
      <c r="G1612" s="784">
        <f t="shared" si="51"/>
        <v>7050</v>
      </c>
      <c r="H1612" s="1451">
        <v>100</v>
      </c>
      <c r="I1612" s="784">
        <f t="shared" si="52"/>
        <v>0</v>
      </c>
      <c r="J1612" s="804"/>
      <c r="K1612" s="805"/>
      <c r="L1612" s="805"/>
      <c r="M1612" s="804"/>
      <c r="N1612" s="805"/>
      <c r="O1612" s="805"/>
      <c r="P1612" s="1839"/>
    </row>
    <row r="1613" spans="1:16" s="806" customFormat="1" ht="13.5" x14ac:dyDescent="0.25">
      <c r="A1613" s="606">
        <v>466</v>
      </c>
      <c r="B1613" s="841" t="s">
        <v>811</v>
      </c>
      <c r="C1613" s="839" t="s">
        <v>701</v>
      </c>
      <c r="D1613" s="842">
        <v>1</v>
      </c>
      <c r="E1613" s="842">
        <v>2015</v>
      </c>
      <c r="F1613" s="1083">
        <v>164.94</v>
      </c>
      <c r="G1613" s="784">
        <f t="shared" si="51"/>
        <v>164.94</v>
      </c>
      <c r="H1613" s="1451">
        <v>100</v>
      </c>
      <c r="I1613" s="784">
        <f t="shared" si="52"/>
        <v>0</v>
      </c>
      <c r="J1613" s="804"/>
      <c r="K1613" s="805"/>
      <c r="L1613" s="805"/>
      <c r="M1613" s="804"/>
      <c r="N1613" s="805"/>
      <c r="O1613" s="805"/>
      <c r="P1613" s="1839"/>
    </row>
    <row r="1614" spans="1:16" s="806" customFormat="1" ht="13.5" x14ac:dyDescent="0.25">
      <c r="A1614" s="606">
        <v>467</v>
      </c>
      <c r="B1614" s="841" t="s">
        <v>2576</v>
      </c>
      <c r="C1614" s="839" t="s">
        <v>701</v>
      </c>
      <c r="D1614" s="842">
        <v>1</v>
      </c>
      <c r="E1614" s="842">
        <v>2015</v>
      </c>
      <c r="F1614" s="1083">
        <v>199.86</v>
      </c>
      <c r="G1614" s="784">
        <f t="shared" si="51"/>
        <v>199.86</v>
      </c>
      <c r="H1614" s="1451">
        <v>100</v>
      </c>
      <c r="I1614" s="784">
        <f t="shared" si="52"/>
        <v>0</v>
      </c>
      <c r="J1614" s="804"/>
      <c r="K1614" s="805"/>
      <c r="L1614" s="805"/>
      <c r="M1614" s="804"/>
      <c r="N1614" s="805"/>
      <c r="O1614" s="805"/>
      <c r="P1614" s="1839"/>
    </row>
    <row r="1615" spans="1:16" s="806" customFormat="1" ht="13.5" x14ac:dyDescent="0.25">
      <c r="A1615" s="606">
        <v>468</v>
      </c>
      <c r="B1615" s="841" t="s">
        <v>2577</v>
      </c>
      <c r="C1615" s="839" t="s">
        <v>701</v>
      </c>
      <c r="D1615" s="842">
        <v>1</v>
      </c>
      <c r="E1615" s="842">
        <v>2007</v>
      </c>
      <c r="F1615" s="1083">
        <v>510.45</v>
      </c>
      <c r="G1615" s="784">
        <f t="shared" si="51"/>
        <v>510.45</v>
      </c>
      <c r="H1615" s="1451">
        <v>100</v>
      </c>
      <c r="I1615" s="784">
        <f t="shared" si="52"/>
        <v>0</v>
      </c>
      <c r="J1615" s="804"/>
      <c r="K1615" s="805"/>
      <c r="L1615" s="805"/>
      <c r="M1615" s="804"/>
      <c r="N1615" s="805"/>
      <c r="O1615" s="805"/>
      <c r="P1615" s="1839"/>
    </row>
    <row r="1616" spans="1:16" s="806" customFormat="1" ht="135" x14ac:dyDescent="0.25">
      <c r="A1616" s="606">
        <v>469</v>
      </c>
      <c r="B1616" s="841" t="s">
        <v>2578</v>
      </c>
      <c r="C1616" s="839" t="s">
        <v>701</v>
      </c>
      <c r="D1616" s="842">
        <v>1</v>
      </c>
      <c r="E1616" s="842">
        <v>2016</v>
      </c>
      <c r="F1616" s="1083">
        <v>2339</v>
      </c>
      <c r="G1616" s="784">
        <f t="shared" si="51"/>
        <v>2339</v>
      </c>
      <c r="H1616" s="1451">
        <v>100</v>
      </c>
      <c r="I1616" s="784">
        <f t="shared" si="52"/>
        <v>0</v>
      </c>
      <c r="J1616" s="804"/>
      <c r="K1616" s="805"/>
      <c r="L1616" s="805"/>
      <c r="M1616" s="804"/>
      <c r="N1616" s="805"/>
      <c r="O1616" s="805"/>
      <c r="P1616" s="1839"/>
    </row>
    <row r="1617" spans="1:16" s="806" customFormat="1" ht="13.5" x14ac:dyDescent="0.25">
      <c r="A1617" s="606">
        <v>470</v>
      </c>
      <c r="B1617" s="841" t="s">
        <v>2579</v>
      </c>
      <c r="C1617" s="839" t="s">
        <v>701</v>
      </c>
      <c r="D1617" s="842">
        <v>2</v>
      </c>
      <c r="E1617" s="842">
        <v>2016</v>
      </c>
      <c r="F1617" s="1083">
        <v>53.04</v>
      </c>
      <c r="G1617" s="784">
        <f t="shared" si="51"/>
        <v>53.04</v>
      </c>
      <c r="H1617" s="1451">
        <v>100</v>
      </c>
      <c r="I1617" s="784">
        <f t="shared" si="52"/>
        <v>0</v>
      </c>
      <c r="J1617" s="804"/>
      <c r="K1617" s="805"/>
      <c r="L1617" s="805"/>
      <c r="M1617" s="804"/>
      <c r="N1617" s="805"/>
      <c r="O1617" s="805"/>
      <c r="P1617" s="1839"/>
    </row>
    <row r="1618" spans="1:16" s="806" customFormat="1" ht="27" x14ac:dyDescent="0.25">
      <c r="A1618" s="606">
        <v>471</v>
      </c>
      <c r="B1618" s="841" t="s">
        <v>2580</v>
      </c>
      <c r="C1618" s="839" t="s">
        <v>701</v>
      </c>
      <c r="D1618" s="842">
        <v>1</v>
      </c>
      <c r="E1618" s="842">
        <v>2016</v>
      </c>
      <c r="F1618" s="1083">
        <v>208.65</v>
      </c>
      <c r="G1618" s="784">
        <f t="shared" si="51"/>
        <v>208.65</v>
      </c>
      <c r="H1618" s="1451">
        <v>100</v>
      </c>
      <c r="I1618" s="784">
        <f t="shared" si="52"/>
        <v>0</v>
      </c>
      <c r="J1618" s="804"/>
      <c r="K1618" s="805"/>
      <c r="L1618" s="805"/>
      <c r="M1618" s="804"/>
      <c r="N1618" s="805"/>
      <c r="O1618" s="805"/>
      <c r="P1618" s="1839"/>
    </row>
    <row r="1619" spans="1:16" s="806" customFormat="1" ht="13.5" x14ac:dyDescent="0.25">
      <c r="A1619" s="606">
        <v>472</v>
      </c>
      <c r="B1619" s="841" t="s">
        <v>690</v>
      </c>
      <c r="C1619" s="839" t="s">
        <v>701</v>
      </c>
      <c r="D1619" s="842">
        <v>1</v>
      </c>
      <c r="E1619" s="842">
        <v>2016</v>
      </c>
      <c r="F1619" s="1083">
        <v>146.1</v>
      </c>
      <c r="G1619" s="784">
        <f t="shared" si="51"/>
        <v>146.1</v>
      </c>
      <c r="H1619" s="1451">
        <v>100</v>
      </c>
      <c r="I1619" s="784">
        <f t="shared" si="52"/>
        <v>0</v>
      </c>
      <c r="J1619" s="804"/>
      <c r="K1619" s="805"/>
      <c r="L1619" s="805"/>
      <c r="M1619" s="804"/>
      <c r="N1619" s="805"/>
      <c r="O1619" s="805"/>
      <c r="P1619" s="1839"/>
    </row>
    <row r="1620" spans="1:16" s="806" customFormat="1" ht="27" x14ac:dyDescent="0.25">
      <c r="A1620" s="606">
        <v>473</v>
      </c>
      <c r="B1620" s="841" t="s">
        <v>2581</v>
      </c>
      <c r="C1620" s="839" t="s">
        <v>701</v>
      </c>
      <c r="D1620" s="842">
        <v>1</v>
      </c>
      <c r="E1620" s="842">
        <v>2015</v>
      </c>
      <c r="F1620" s="1083">
        <v>149.88</v>
      </c>
      <c r="G1620" s="784">
        <f t="shared" si="51"/>
        <v>149.88</v>
      </c>
      <c r="H1620" s="1451">
        <v>100</v>
      </c>
      <c r="I1620" s="784">
        <f t="shared" si="52"/>
        <v>0</v>
      </c>
      <c r="J1620" s="804"/>
      <c r="K1620" s="805"/>
      <c r="L1620" s="805"/>
      <c r="M1620" s="804"/>
      <c r="N1620" s="805"/>
      <c r="O1620" s="805"/>
      <c r="P1620" s="1839"/>
    </row>
    <row r="1621" spans="1:16" s="806" customFormat="1" ht="13.5" x14ac:dyDescent="0.25">
      <c r="A1621" s="606">
        <v>474</v>
      </c>
      <c r="B1621" s="841" t="s">
        <v>695</v>
      </c>
      <c r="C1621" s="839" t="s">
        <v>701</v>
      </c>
      <c r="D1621" s="842">
        <v>1</v>
      </c>
      <c r="E1621" s="842">
        <v>2016</v>
      </c>
      <c r="F1621" s="1083">
        <v>29.7</v>
      </c>
      <c r="G1621" s="784">
        <f t="shared" si="51"/>
        <v>29.7</v>
      </c>
      <c r="H1621" s="1451">
        <v>100</v>
      </c>
      <c r="I1621" s="784">
        <f t="shared" si="52"/>
        <v>0</v>
      </c>
      <c r="J1621" s="804"/>
      <c r="K1621" s="805"/>
      <c r="L1621" s="805"/>
      <c r="M1621" s="804"/>
      <c r="N1621" s="805"/>
      <c r="O1621" s="805"/>
      <c r="P1621" s="1839"/>
    </row>
    <row r="1622" spans="1:16" s="806" customFormat="1" ht="13.5" x14ac:dyDescent="0.25">
      <c r="A1622" s="606">
        <v>475</v>
      </c>
      <c r="B1622" s="841" t="s">
        <v>2582</v>
      </c>
      <c r="C1622" s="839" t="s">
        <v>701</v>
      </c>
      <c r="D1622" s="842">
        <v>1</v>
      </c>
      <c r="E1622" s="842">
        <v>2016</v>
      </c>
      <c r="F1622" s="1083">
        <v>112.3</v>
      </c>
      <c r="G1622" s="784">
        <f t="shared" si="51"/>
        <v>112.3</v>
      </c>
      <c r="H1622" s="1451">
        <v>100</v>
      </c>
      <c r="I1622" s="784">
        <f t="shared" si="52"/>
        <v>0</v>
      </c>
      <c r="J1622" s="804"/>
      <c r="K1622" s="805"/>
      <c r="L1622" s="805"/>
      <c r="M1622" s="804"/>
      <c r="N1622" s="805"/>
      <c r="O1622" s="805"/>
      <c r="P1622" s="1839"/>
    </row>
    <row r="1623" spans="1:16" s="806" customFormat="1" ht="67.5" x14ac:dyDescent="0.25">
      <c r="A1623" s="606">
        <v>476</v>
      </c>
      <c r="B1623" s="851" t="s">
        <v>2583</v>
      </c>
      <c r="C1623" s="839" t="s">
        <v>701</v>
      </c>
      <c r="D1623" s="849">
        <v>4</v>
      </c>
      <c r="E1623" s="850">
        <v>2017</v>
      </c>
      <c r="F1623" s="1083">
        <v>2155.1999999999998</v>
      </c>
      <c r="G1623" s="784">
        <f t="shared" si="51"/>
        <v>1939.68</v>
      </c>
      <c r="H1623" s="1451">
        <v>90.000000000000014</v>
      </c>
      <c r="I1623" s="784">
        <f t="shared" si="52"/>
        <v>215.51999999999975</v>
      </c>
      <c r="J1623" s="804"/>
      <c r="K1623" s="805"/>
      <c r="L1623" s="805"/>
      <c r="M1623" s="804"/>
      <c r="N1623" s="805"/>
      <c r="O1623" s="805"/>
      <c r="P1623" s="1839"/>
    </row>
    <row r="1624" spans="1:16" s="806" customFormat="1" ht="27" x14ac:dyDescent="0.25">
      <c r="A1624" s="606">
        <v>477</v>
      </c>
      <c r="B1624" s="851" t="s">
        <v>2584</v>
      </c>
      <c r="C1624" s="839" t="s">
        <v>701</v>
      </c>
      <c r="D1624" s="850">
        <v>1</v>
      </c>
      <c r="E1624" s="850">
        <v>2016</v>
      </c>
      <c r="F1624" s="1083">
        <v>550.49400000000003</v>
      </c>
      <c r="G1624" s="784">
        <f t="shared" si="51"/>
        <v>550.49400000000003</v>
      </c>
      <c r="H1624" s="1451">
        <v>100</v>
      </c>
      <c r="I1624" s="784">
        <f t="shared" si="52"/>
        <v>0</v>
      </c>
      <c r="J1624" s="804"/>
      <c r="K1624" s="805"/>
      <c r="L1624" s="805"/>
      <c r="M1624" s="804"/>
      <c r="N1624" s="805"/>
      <c r="O1624" s="805"/>
      <c r="P1624" s="1839"/>
    </row>
    <row r="1625" spans="1:16" s="806" customFormat="1" ht="13.5" x14ac:dyDescent="0.25">
      <c r="A1625" s="606">
        <v>478</v>
      </c>
      <c r="B1625" s="851" t="s">
        <v>2585</v>
      </c>
      <c r="C1625" s="839" t="s">
        <v>701</v>
      </c>
      <c r="D1625" s="850">
        <v>1</v>
      </c>
      <c r="E1625" s="850">
        <v>1999</v>
      </c>
      <c r="F1625" s="1083">
        <v>244.16900000000001</v>
      </c>
      <c r="G1625" s="784">
        <f t="shared" si="51"/>
        <v>244.16900000000001</v>
      </c>
      <c r="H1625" s="1451">
        <v>100</v>
      </c>
      <c r="I1625" s="784">
        <f t="shared" si="52"/>
        <v>0</v>
      </c>
      <c r="J1625" s="804"/>
      <c r="K1625" s="805"/>
      <c r="L1625" s="805"/>
      <c r="M1625" s="804"/>
      <c r="N1625" s="805"/>
      <c r="O1625" s="805"/>
      <c r="P1625" s="1839"/>
    </row>
    <row r="1626" spans="1:16" s="806" customFormat="1" ht="13.5" x14ac:dyDescent="0.25">
      <c r="A1626" s="606">
        <v>479</v>
      </c>
      <c r="B1626" s="851" t="s">
        <v>2586</v>
      </c>
      <c r="C1626" s="839" t="s">
        <v>701</v>
      </c>
      <c r="D1626" s="850">
        <v>5</v>
      </c>
      <c r="E1626" s="850">
        <v>2005</v>
      </c>
      <c r="F1626" s="1083">
        <v>781.86</v>
      </c>
      <c r="G1626" s="784">
        <f t="shared" si="51"/>
        <v>781.86</v>
      </c>
      <c r="H1626" s="1451">
        <v>100</v>
      </c>
      <c r="I1626" s="784">
        <f t="shared" si="52"/>
        <v>0</v>
      </c>
      <c r="J1626" s="804"/>
      <c r="K1626" s="805"/>
      <c r="L1626" s="805"/>
      <c r="M1626" s="804"/>
      <c r="N1626" s="805"/>
      <c r="O1626" s="805"/>
      <c r="P1626" s="1839"/>
    </row>
    <row r="1627" spans="1:16" s="806" customFormat="1" ht="40.5" x14ac:dyDescent="0.25">
      <c r="A1627" s="606">
        <v>480</v>
      </c>
      <c r="B1627" s="851" t="s">
        <v>2587</v>
      </c>
      <c r="C1627" s="839" t="s">
        <v>701</v>
      </c>
      <c r="D1627" s="850">
        <v>5</v>
      </c>
      <c r="E1627" s="850">
        <v>2005</v>
      </c>
      <c r="F1627" s="1083">
        <v>1667.34</v>
      </c>
      <c r="G1627" s="784">
        <f t="shared" ref="G1627:G1690" si="53">F1627*H1627%</f>
        <v>1667.34</v>
      </c>
      <c r="H1627" s="1451">
        <v>100</v>
      </c>
      <c r="I1627" s="784">
        <f t="shared" ref="I1627:I1690" si="54">F1627-G1627</f>
        <v>0</v>
      </c>
      <c r="J1627" s="804"/>
      <c r="K1627" s="805"/>
      <c r="L1627" s="805"/>
      <c r="M1627" s="804"/>
      <c r="N1627" s="805"/>
      <c r="O1627" s="805"/>
      <c r="P1627" s="1839"/>
    </row>
    <row r="1628" spans="1:16" s="806" customFormat="1" ht="13.5" x14ac:dyDescent="0.25">
      <c r="A1628" s="606">
        <v>481</v>
      </c>
      <c r="B1628" s="851" t="s">
        <v>2588</v>
      </c>
      <c r="C1628" s="839" t="s">
        <v>701</v>
      </c>
      <c r="D1628" s="850">
        <v>5</v>
      </c>
      <c r="E1628" s="850">
        <v>2005</v>
      </c>
      <c r="F1628" s="1083">
        <v>791.28</v>
      </c>
      <c r="G1628" s="784">
        <f t="shared" si="53"/>
        <v>791.28</v>
      </c>
      <c r="H1628" s="1451">
        <v>100</v>
      </c>
      <c r="I1628" s="784">
        <f t="shared" si="54"/>
        <v>0</v>
      </c>
      <c r="J1628" s="804"/>
      <c r="K1628" s="805"/>
      <c r="L1628" s="805"/>
      <c r="M1628" s="804"/>
      <c r="N1628" s="805"/>
      <c r="O1628" s="805"/>
      <c r="P1628" s="1839"/>
    </row>
    <row r="1629" spans="1:16" s="806" customFormat="1" ht="13.5" x14ac:dyDescent="0.25">
      <c r="A1629" s="606">
        <v>482</v>
      </c>
      <c r="B1629" s="851" t="s">
        <v>2589</v>
      </c>
      <c r="C1629" s="839" t="s">
        <v>701</v>
      </c>
      <c r="D1629" s="850">
        <v>5</v>
      </c>
      <c r="E1629" s="850">
        <v>2005</v>
      </c>
      <c r="F1629" s="1083">
        <v>186.04499999999999</v>
      </c>
      <c r="G1629" s="784">
        <f t="shared" si="53"/>
        <v>186.04499999999999</v>
      </c>
      <c r="H1629" s="1451">
        <v>100</v>
      </c>
      <c r="I1629" s="784">
        <f t="shared" si="54"/>
        <v>0</v>
      </c>
      <c r="J1629" s="804"/>
      <c r="K1629" s="805"/>
      <c r="L1629" s="805"/>
      <c r="M1629" s="804"/>
      <c r="N1629" s="805"/>
      <c r="O1629" s="805"/>
      <c r="P1629" s="1839"/>
    </row>
    <row r="1630" spans="1:16" s="806" customFormat="1" ht="13.5" x14ac:dyDescent="0.25">
      <c r="A1630" s="606">
        <v>483</v>
      </c>
      <c r="B1630" s="851" t="s">
        <v>2590</v>
      </c>
      <c r="C1630" s="839" t="s">
        <v>701</v>
      </c>
      <c r="D1630" s="850">
        <v>5</v>
      </c>
      <c r="E1630" s="850">
        <v>2005</v>
      </c>
      <c r="F1630" s="1083">
        <v>657.04499999999996</v>
      </c>
      <c r="G1630" s="784">
        <f t="shared" si="53"/>
        <v>657.04499999999996</v>
      </c>
      <c r="H1630" s="1451">
        <v>100</v>
      </c>
      <c r="I1630" s="784">
        <f t="shared" si="54"/>
        <v>0</v>
      </c>
      <c r="J1630" s="804"/>
      <c r="K1630" s="805"/>
      <c r="L1630" s="805"/>
      <c r="M1630" s="804"/>
      <c r="N1630" s="805"/>
      <c r="O1630" s="805"/>
      <c r="P1630" s="1839"/>
    </row>
    <row r="1631" spans="1:16" s="806" customFormat="1" ht="13.5" x14ac:dyDescent="0.25">
      <c r="A1631" s="606">
        <v>484</v>
      </c>
      <c r="B1631" s="851" t="s">
        <v>2591</v>
      </c>
      <c r="C1631" s="839" t="s">
        <v>701</v>
      </c>
      <c r="D1631" s="850">
        <v>5</v>
      </c>
      <c r="E1631" s="850">
        <v>2005</v>
      </c>
      <c r="F1631" s="1083">
        <v>447.45</v>
      </c>
      <c r="G1631" s="784">
        <f t="shared" si="53"/>
        <v>447.45</v>
      </c>
      <c r="H1631" s="1451">
        <v>100</v>
      </c>
      <c r="I1631" s="784">
        <f t="shared" si="54"/>
        <v>0</v>
      </c>
      <c r="J1631" s="804"/>
      <c r="K1631" s="805"/>
      <c r="L1631" s="805"/>
      <c r="M1631" s="804"/>
      <c r="N1631" s="805"/>
      <c r="O1631" s="805"/>
      <c r="P1631" s="1839"/>
    </row>
    <row r="1632" spans="1:16" s="806" customFormat="1" ht="13.5" x14ac:dyDescent="0.25">
      <c r="A1632" s="606">
        <v>485</v>
      </c>
      <c r="B1632" s="851" t="s">
        <v>2592</v>
      </c>
      <c r="C1632" s="839" t="s">
        <v>701</v>
      </c>
      <c r="D1632" s="850">
        <v>3</v>
      </c>
      <c r="E1632" s="850">
        <v>1997</v>
      </c>
      <c r="F1632" s="1083">
        <v>204.91200000000001</v>
      </c>
      <c r="G1632" s="784">
        <f t="shared" si="53"/>
        <v>204.91200000000001</v>
      </c>
      <c r="H1632" s="1451">
        <v>100</v>
      </c>
      <c r="I1632" s="784">
        <f t="shared" si="54"/>
        <v>0</v>
      </c>
      <c r="J1632" s="804"/>
      <c r="K1632" s="805"/>
      <c r="L1632" s="805"/>
      <c r="M1632" s="804"/>
      <c r="N1632" s="805"/>
      <c r="O1632" s="805"/>
      <c r="P1632" s="1839"/>
    </row>
    <row r="1633" spans="1:16" s="806" customFormat="1" ht="13.5" x14ac:dyDescent="0.25">
      <c r="A1633" s="606">
        <v>486</v>
      </c>
      <c r="B1633" s="851" t="s">
        <v>2592</v>
      </c>
      <c r="C1633" s="839" t="s">
        <v>701</v>
      </c>
      <c r="D1633" s="850">
        <v>1</v>
      </c>
      <c r="E1633" s="850">
        <v>1998</v>
      </c>
      <c r="F1633" s="1083">
        <v>68.304000000000002</v>
      </c>
      <c r="G1633" s="784">
        <f t="shared" si="53"/>
        <v>68.304000000000002</v>
      </c>
      <c r="H1633" s="1451">
        <v>100</v>
      </c>
      <c r="I1633" s="784">
        <f t="shared" si="54"/>
        <v>0</v>
      </c>
      <c r="J1633" s="804"/>
      <c r="K1633" s="805"/>
      <c r="L1633" s="805"/>
      <c r="M1633" s="804"/>
      <c r="N1633" s="805"/>
      <c r="O1633" s="805"/>
      <c r="P1633" s="1839"/>
    </row>
    <row r="1634" spans="1:16" s="806" customFormat="1" ht="13.5" x14ac:dyDescent="0.25">
      <c r="A1634" s="606">
        <v>487</v>
      </c>
      <c r="B1634" s="851" t="s">
        <v>2593</v>
      </c>
      <c r="C1634" s="839" t="s">
        <v>701</v>
      </c>
      <c r="D1634" s="850">
        <v>1</v>
      </c>
      <c r="E1634" s="850">
        <v>1998</v>
      </c>
      <c r="F1634" s="1083">
        <v>36.429000000000002</v>
      </c>
      <c r="G1634" s="784">
        <f t="shared" si="53"/>
        <v>36.429000000000002</v>
      </c>
      <c r="H1634" s="1451">
        <v>100</v>
      </c>
      <c r="I1634" s="784">
        <f t="shared" si="54"/>
        <v>0</v>
      </c>
      <c r="J1634" s="804"/>
      <c r="K1634" s="805"/>
      <c r="L1634" s="805"/>
      <c r="M1634" s="804"/>
      <c r="N1634" s="805"/>
      <c r="O1634" s="805"/>
      <c r="P1634" s="1839"/>
    </row>
    <row r="1635" spans="1:16" s="806" customFormat="1" ht="13.5" x14ac:dyDescent="0.25">
      <c r="A1635" s="606">
        <v>488</v>
      </c>
      <c r="B1635" s="851" t="s">
        <v>2593</v>
      </c>
      <c r="C1635" s="839" t="s">
        <v>701</v>
      </c>
      <c r="D1635" s="850">
        <v>1</v>
      </c>
      <c r="E1635" s="850">
        <v>1997</v>
      </c>
      <c r="F1635" s="1083">
        <v>36.429000000000002</v>
      </c>
      <c r="G1635" s="784">
        <f t="shared" si="53"/>
        <v>36.429000000000002</v>
      </c>
      <c r="H1635" s="1451">
        <v>100</v>
      </c>
      <c r="I1635" s="784">
        <f t="shared" si="54"/>
        <v>0</v>
      </c>
      <c r="J1635" s="804"/>
      <c r="K1635" s="805"/>
      <c r="L1635" s="805"/>
      <c r="M1635" s="804"/>
      <c r="N1635" s="805"/>
      <c r="O1635" s="805"/>
      <c r="P1635" s="1839"/>
    </row>
    <row r="1636" spans="1:16" s="806" customFormat="1" ht="13.5" x14ac:dyDescent="0.25">
      <c r="A1636" s="606">
        <v>489</v>
      </c>
      <c r="B1636" s="851" t="s">
        <v>2594</v>
      </c>
      <c r="C1636" s="839" t="s">
        <v>701</v>
      </c>
      <c r="D1636" s="850">
        <v>4</v>
      </c>
      <c r="E1636" s="850">
        <v>2005</v>
      </c>
      <c r="F1636" s="1083">
        <v>962</v>
      </c>
      <c r="G1636" s="784">
        <f t="shared" si="53"/>
        <v>962</v>
      </c>
      <c r="H1636" s="1451">
        <v>100</v>
      </c>
      <c r="I1636" s="784">
        <f t="shared" si="54"/>
        <v>0</v>
      </c>
      <c r="J1636" s="804"/>
      <c r="K1636" s="805"/>
      <c r="L1636" s="805"/>
      <c r="M1636" s="804"/>
      <c r="N1636" s="805"/>
      <c r="O1636" s="805"/>
      <c r="P1636" s="1839"/>
    </row>
    <row r="1637" spans="1:16" s="806" customFormat="1" ht="13.5" x14ac:dyDescent="0.25">
      <c r="A1637" s="606">
        <v>490</v>
      </c>
      <c r="B1637" s="851" t="s">
        <v>2595</v>
      </c>
      <c r="C1637" s="839" t="s">
        <v>701</v>
      </c>
      <c r="D1637" s="850">
        <v>4</v>
      </c>
      <c r="E1637" s="850">
        <v>2005</v>
      </c>
      <c r="F1637" s="1083">
        <v>680.8</v>
      </c>
      <c r="G1637" s="784">
        <f t="shared" si="53"/>
        <v>680.8</v>
      </c>
      <c r="H1637" s="1451">
        <v>100</v>
      </c>
      <c r="I1637" s="784">
        <f t="shared" si="54"/>
        <v>0</v>
      </c>
      <c r="J1637" s="804"/>
      <c r="K1637" s="805"/>
      <c r="L1637" s="805"/>
      <c r="M1637" s="804"/>
      <c r="N1637" s="805"/>
      <c r="O1637" s="805"/>
      <c r="P1637" s="1839"/>
    </row>
    <row r="1638" spans="1:16" s="806" customFormat="1" ht="13.5" x14ac:dyDescent="0.25">
      <c r="A1638" s="606">
        <v>491</v>
      </c>
      <c r="B1638" s="851" t="s">
        <v>2596</v>
      </c>
      <c r="C1638" s="839" t="s">
        <v>701</v>
      </c>
      <c r="D1638" s="850">
        <v>2</v>
      </c>
      <c r="E1638" s="850">
        <v>2005</v>
      </c>
      <c r="F1638" s="1083">
        <v>184</v>
      </c>
      <c r="G1638" s="784">
        <f t="shared" si="53"/>
        <v>184</v>
      </c>
      <c r="H1638" s="1451">
        <v>100</v>
      </c>
      <c r="I1638" s="784">
        <f t="shared" si="54"/>
        <v>0</v>
      </c>
      <c r="J1638" s="804"/>
      <c r="K1638" s="805"/>
      <c r="L1638" s="805"/>
      <c r="M1638" s="804"/>
      <c r="N1638" s="805"/>
      <c r="O1638" s="805"/>
      <c r="P1638" s="1839"/>
    </row>
    <row r="1639" spans="1:16" s="806" customFormat="1" ht="13.5" x14ac:dyDescent="0.25">
      <c r="A1639" s="606">
        <v>492</v>
      </c>
      <c r="B1639" s="851" t="s">
        <v>2597</v>
      </c>
      <c r="C1639" s="839" t="s">
        <v>701</v>
      </c>
      <c r="D1639" s="850">
        <v>3</v>
      </c>
      <c r="E1639" s="850">
        <v>2005</v>
      </c>
      <c r="F1639" s="1083">
        <v>89.7</v>
      </c>
      <c r="G1639" s="784">
        <f t="shared" si="53"/>
        <v>89.7</v>
      </c>
      <c r="H1639" s="1451">
        <v>100</v>
      </c>
      <c r="I1639" s="784">
        <f t="shared" si="54"/>
        <v>0</v>
      </c>
      <c r="J1639" s="804"/>
      <c r="K1639" s="805"/>
      <c r="L1639" s="805"/>
      <c r="M1639" s="804"/>
      <c r="N1639" s="805"/>
      <c r="O1639" s="805"/>
      <c r="P1639" s="1839"/>
    </row>
    <row r="1640" spans="1:16" s="806" customFormat="1" ht="13.5" x14ac:dyDescent="0.25">
      <c r="A1640" s="606">
        <v>493</v>
      </c>
      <c r="B1640" s="851" t="s">
        <v>2598</v>
      </c>
      <c r="C1640" s="839" t="s">
        <v>701</v>
      </c>
      <c r="D1640" s="850">
        <v>12</v>
      </c>
      <c r="E1640" s="850">
        <v>2006</v>
      </c>
      <c r="F1640" s="1083">
        <v>6082.2089999999998</v>
      </c>
      <c r="G1640" s="784">
        <f t="shared" si="53"/>
        <v>6082.2089999999998</v>
      </c>
      <c r="H1640" s="1451">
        <v>100</v>
      </c>
      <c r="I1640" s="784">
        <f t="shared" si="54"/>
        <v>0</v>
      </c>
      <c r="J1640" s="804"/>
      <c r="K1640" s="805"/>
      <c r="L1640" s="805"/>
      <c r="M1640" s="804"/>
      <c r="N1640" s="805"/>
      <c r="O1640" s="805"/>
      <c r="P1640" s="1839"/>
    </row>
    <row r="1641" spans="1:16" s="806" customFormat="1" ht="13.5" x14ac:dyDescent="0.25">
      <c r="A1641" s="606">
        <v>494</v>
      </c>
      <c r="B1641" s="851" t="s">
        <v>2523</v>
      </c>
      <c r="C1641" s="839" t="s">
        <v>701</v>
      </c>
      <c r="D1641" s="850">
        <v>14</v>
      </c>
      <c r="E1641" s="850">
        <v>2006</v>
      </c>
      <c r="F1641" s="1083">
        <v>1875.5470000000003</v>
      </c>
      <c r="G1641" s="784">
        <f t="shared" si="53"/>
        <v>1875.5470000000003</v>
      </c>
      <c r="H1641" s="1451">
        <v>100</v>
      </c>
      <c r="I1641" s="784">
        <f t="shared" si="54"/>
        <v>0</v>
      </c>
      <c r="J1641" s="804"/>
      <c r="K1641" s="805"/>
      <c r="L1641" s="805"/>
      <c r="M1641" s="804"/>
      <c r="N1641" s="805"/>
      <c r="O1641" s="805"/>
      <c r="P1641" s="1839"/>
    </row>
    <row r="1642" spans="1:16" s="806" customFormat="1" ht="13.5" x14ac:dyDescent="0.25">
      <c r="A1642" s="606">
        <v>495</v>
      </c>
      <c r="B1642" s="851" t="s">
        <v>2599</v>
      </c>
      <c r="C1642" s="839" t="s">
        <v>701</v>
      </c>
      <c r="D1642" s="850">
        <v>8</v>
      </c>
      <c r="E1642" s="850">
        <v>2006</v>
      </c>
      <c r="F1642" s="1083">
        <v>690.11199999999997</v>
      </c>
      <c r="G1642" s="784">
        <f t="shared" si="53"/>
        <v>690.11199999999997</v>
      </c>
      <c r="H1642" s="1451">
        <v>100</v>
      </c>
      <c r="I1642" s="784">
        <f t="shared" si="54"/>
        <v>0</v>
      </c>
      <c r="J1642" s="804"/>
      <c r="K1642" s="805"/>
      <c r="L1642" s="805"/>
      <c r="M1642" s="804"/>
      <c r="N1642" s="805"/>
      <c r="O1642" s="805"/>
      <c r="P1642" s="1839"/>
    </row>
    <row r="1643" spans="1:16" s="806" customFormat="1" ht="27" x14ac:dyDescent="0.25">
      <c r="A1643" s="606">
        <v>496</v>
      </c>
      <c r="B1643" s="851" t="s">
        <v>2600</v>
      </c>
      <c r="C1643" s="839" t="s">
        <v>701</v>
      </c>
      <c r="D1643" s="850">
        <v>1</v>
      </c>
      <c r="E1643" s="850">
        <v>2006</v>
      </c>
      <c r="F1643" s="1083">
        <v>1665.2529999999999</v>
      </c>
      <c r="G1643" s="784">
        <f t="shared" si="53"/>
        <v>1665.2529999999999</v>
      </c>
      <c r="H1643" s="1451">
        <v>100</v>
      </c>
      <c r="I1643" s="784">
        <f t="shared" si="54"/>
        <v>0</v>
      </c>
      <c r="J1643" s="804"/>
      <c r="K1643" s="805"/>
      <c r="L1643" s="805"/>
      <c r="M1643" s="804"/>
      <c r="N1643" s="805"/>
      <c r="O1643" s="805"/>
      <c r="P1643" s="1839"/>
    </row>
    <row r="1644" spans="1:16" s="806" customFormat="1" ht="13.5" x14ac:dyDescent="0.25">
      <c r="A1644" s="606">
        <v>497</v>
      </c>
      <c r="B1644" s="851" t="s">
        <v>2601</v>
      </c>
      <c r="C1644" s="839" t="s">
        <v>701</v>
      </c>
      <c r="D1644" s="850">
        <v>1</v>
      </c>
      <c r="E1644" s="850">
        <v>2006</v>
      </c>
      <c r="F1644" s="1083">
        <v>983.63681999999994</v>
      </c>
      <c r="G1644" s="784">
        <f t="shared" si="53"/>
        <v>983.63681999999994</v>
      </c>
      <c r="H1644" s="1451">
        <v>100</v>
      </c>
      <c r="I1644" s="784">
        <f t="shared" si="54"/>
        <v>0</v>
      </c>
      <c r="J1644" s="804"/>
      <c r="K1644" s="805"/>
      <c r="L1644" s="805"/>
      <c r="M1644" s="804"/>
      <c r="N1644" s="805"/>
      <c r="O1644" s="805"/>
      <c r="P1644" s="1839"/>
    </row>
    <row r="1645" spans="1:16" s="806" customFormat="1" ht="13.5" x14ac:dyDescent="0.25">
      <c r="A1645" s="606">
        <v>498</v>
      </c>
      <c r="B1645" s="851" t="s">
        <v>2602</v>
      </c>
      <c r="C1645" s="839" t="s">
        <v>701</v>
      </c>
      <c r="D1645" s="850">
        <v>1</v>
      </c>
      <c r="E1645" s="850">
        <v>2006</v>
      </c>
      <c r="F1645" s="1083">
        <v>932.28687000000002</v>
      </c>
      <c r="G1645" s="784">
        <f t="shared" si="53"/>
        <v>932.28687000000002</v>
      </c>
      <c r="H1645" s="1451">
        <v>100</v>
      </c>
      <c r="I1645" s="784">
        <f t="shared" si="54"/>
        <v>0</v>
      </c>
      <c r="J1645" s="804"/>
      <c r="K1645" s="805"/>
      <c r="L1645" s="805"/>
      <c r="M1645" s="804"/>
      <c r="N1645" s="805"/>
      <c r="O1645" s="805"/>
      <c r="P1645" s="1839"/>
    </row>
    <row r="1646" spans="1:16" s="806" customFormat="1" ht="13.5" x14ac:dyDescent="0.25">
      <c r="A1646" s="606">
        <v>499</v>
      </c>
      <c r="B1646" s="851" t="s">
        <v>798</v>
      </c>
      <c r="C1646" s="839" t="s">
        <v>701</v>
      </c>
      <c r="D1646" s="850">
        <v>2</v>
      </c>
      <c r="E1646" s="850">
        <v>2006</v>
      </c>
      <c r="F1646" s="1083">
        <v>439.70771999999999</v>
      </c>
      <c r="G1646" s="784">
        <f t="shared" si="53"/>
        <v>439.70771999999999</v>
      </c>
      <c r="H1646" s="1451">
        <v>100</v>
      </c>
      <c r="I1646" s="784">
        <f t="shared" si="54"/>
        <v>0</v>
      </c>
      <c r="J1646" s="804"/>
      <c r="K1646" s="805"/>
      <c r="L1646" s="805"/>
      <c r="M1646" s="804"/>
      <c r="N1646" s="805"/>
      <c r="O1646" s="805"/>
      <c r="P1646" s="1839"/>
    </row>
    <row r="1647" spans="1:16" s="806" customFormat="1" ht="13.5" x14ac:dyDescent="0.25">
      <c r="A1647" s="606">
        <v>500</v>
      </c>
      <c r="B1647" s="851" t="s">
        <v>2603</v>
      </c>
      <c r="C1647" s="839" t="s">
        <v>701</v>
      </c>
      <c r="D1647" s="850">
        <v>1</v>
      </c>
      <c r="E1647" s="850">
        <v>2006</v>
      </c>
      <c r="F1647" s="1083">
        <v>1675.14948</v>
      </c>
      <c r="G1647" s="784">
        <f t="shared" si="53"/>
        <v>1675.14948</v>
      </c>
      <c r="H1647" s="1451">
        <v>100</v>
      </c>
      <c r="I1647" s="784">
        <f t="shared" si="54"/>
        <v>0</v>
      </c>
      <c r="J1647" s="804"/>
      <c r="K1647" s="805"/>
      <c r="L1647" s="805"/>
      <c r="M1647" s="804"/>
      <c r="N1647" s="805"/>
      <c r="O1647" s="805"/>
      <c r="P1647" s="1839"/>
    </row>
    <row r="1648" spans="1:16" s="806" customFormat="1" ht="13.5" x14ac:dyDescent="0.25">
      <c r="A1648" s="606">
        <v>501</v>
      </c>
      <c r="B1648" s="851" t="s">
        <v>2604</v>
      </c>
      <c r="C1648" s="839" t="s">
        <v>701</v>
      </c>
      <c r="D1648" s="850">
        <v>1</v>
      </c>
      <c r="E1648" s="850">
        <v>2006</v>
      </c>
      <c r="F1648" s="1083">
        <v>141.6</v>
      </c>
      <c r="G1648" s="784">
        <f t="shared" si="53"/>
        <v>141.6</v>
      </c>
      <c r="H1648" s="1451">
        <v>100</v>
      </c>
      <c r="I1648" s="784">
        <f t="shared" si="54"/>
        <v>0</v>
      </c>
      <c r="J1648" s="804"/>
      <c r="K1648" s="805"/>
      <c r="L1648" s="805"/>
      <c r="M1648" s="804"/>
      <c r="N1648" s="805"/>
      <c r="O1648" s="805"/>
      <c r="P1648" s="1839"/>
    </row>
    <row r="1649" spans="1:16" s="806" customFormat="1" ht="27" x14ac:dyDescent="0.25">
      <c r="A1649" s="606">
        <v>502</v>
      </c>
      <c r="B1649" s="851" t="s">
        <v>2605</v>
      </c>
      <c r="C1649" s="839" t="s">
        <v>701</v>
      </c>
      <c r="D1649" s="850">
        <v>1</v>
      </c>
      <c r="E1649" s="850">
        <v>2006</v>
      </c>
      <c r="F1649" s="1083">
        <v>249.7</v>
      </c>
      <c r="G1649" s="784">
        <f t="shared" si="53"/>
        <v>249.7</v>
      </c>
      <c r="H1649" s="1451">
        <v>100</v>
      </c>
      <c r="I1649" s="784">
        <f t="shared" si="54"/>
        <v>0</v>
      </c>
      <c r="J1649" s="804"/>
      <c r="K1649" s="805"/>
      <c r="L1649" s="805"/>
      <c r="M1649" s="804"/>
      <c r="N1649" s="805"/>
      <c r="O1649" s="805"/>
      <c r="P1649" s="1839"/>
    </row>
    <row r="1650" spans="1:16" s="806" customFormat="1" ht="13.5" x14ac:dyDescent="0.25">
      <c r="A1650" s="606">
        <v>503</v>
      </c>
      <c r="B1650" s="851" t="s">
        <v>2606</v>
      </c>
      <c r="C1650" s="839" t="s">
        <v>701</v>
      </c>
      <c r="D1650" s="850">
        <v>1</v>
      </c>
      <c r="E1650" s="850">
        <v>2006</v>
      </c>
      <c r="F1650" s="1083">
        <v>73</v>
      </c>
      <c r="G1650" s="784">
        <f t="shared" si="53"/>
        <v>73</v>
      </c>
      <c r="H1650" s="1451">
        <v>100</v>
      </c>
      <c r="I1650" s="784">
        <f t="shared" si="54"/>
        <v>0</v>
      </c>
      <c r="J1650" s="804"/>
      <c r="K1650" s="805"/>
      <c r="L1650" s="805"/>
      <c r="M1650" s="804"/>
      <c r="N1650" s="805"/>
      <c r="O1650" s="805"/>
      <c r="P1650" s="1839"/>
    </row>
    <row r="1651" spans="1:16" s="806" customFormat="1" ht="13.5" x14ac:dyDescent="0.25">
      <c r="A1651" s="606">
        <v>504</v>
      </c>
      <c r="B1651" s="851" t="s">
        <v>2607</v>
      </c>
      <c r="C1651" s="839" t="s">
        <v>701</v>
      </c>
      <c r="D1651" s="850">
        <v>1</v>
      </c>
      <c r="E1651" s="850">
        <v>2007</v>
      </c>
      <c r="F1651" s="1083">
        <v>133.69999999999999</v>
      </c>
      <c r="G1651" s="784">
        <f t="shared" si="53"/>
        <v>133.69999999999999</v>
      </c>
      <c r="H1651" s="1451">
        <v>100</v>
      </c>
      <c r="I1651" s="784">
        <f t="shared" si="54"/>
        <v>0</v>
      </c>
      <c r="J1651" s="804"/>
      <c r="K1651" s="805"/>
      <c r="L1651" s="805"/>
      <c r="M1651" s="804"/>
      <c r="N1651" s="805"/>
      <c r="O1651" s="805"/>
      <c r="P1651" s="1839"/>
    </row>
    <row r="1652" spans="1:16" s="806" customFormat="1" ht="13.5" x14ac:dyDescent="0.25">
      <c r="A1652" s="606">
        <v>505</v>
      </c>
      <c r="B1652" s="851" t="s">
        <v>2608</v>
      </c>
      <c r="C1652" s="839" t="s">
        <v>701</v>
      </c>
      <c r="D1652" s="850">
        <v>4</v>
      </c>
      <c r="E1652" s="850">
        <v>2007</v>
      </c>
      <c r="F1652" s="1083">
        <v>484.8</v>
      </c>
      <c r="G1652" s="784">
        <f t="shared" si="53"/>
        <v>484.8</v>
      </c>
      <c r="H1652" s="1451">
        <v>100</v>
      </c>
      <c r="I1652" s="784">
        <f t="shared" si="54"/>
        <v>0</v>
      </c>
      <c r="J1652" s="804"/>
      <c r="K1652" s="805"/>
      <c r="L1652" s="805"/>
      <c r="M1652" s="804"/>
      <c r="N1652" s="805"/>
      <c r="O1652" s="805"/>
      <c r="P1652" s="1839"/>
    </row>
    <row r="1653" spans="1:16" s="806" customFormat="1" ht="13.5" x14ac:dyDescent="0.25">
      <c r="A1653" s="606">
        <v>506</v>
      </c>
      <c r="B1653" s="851" t="s">
        <v>2609</v>
      </c>
      <c r="C1653" s="839" t="s">
        <v>701</v>
      </c>
      <c r="D1653" s="850">
        <v>7</v>
      </c>
      <c r="E1653" s="850">
        <v>2007</v>
      </c>
      <c r="F1653" s="1083">
        <v>532</v>
      </c>
      <c r="G1653" s="784">
        <f t="shared" si="53"/>
        <v>532</v>
      </c>
      <c r="H1653" s="1451">
        <v>100</v>
      </c>
      <c r="I1653" s="784">
        <f t="shared" si="54"/>
        <v>0</v>
      </c>
      <c r="J1653" s="804"/>
      <c r="K1653" s="805"/>
      <c r="L1653" s="805"/>
      <c r="M1653" s="804"/>
      <c r="N1653" s="805"/>
      <c r="O1653" s="805"/>
      <c r="P1653" s="1839"/>
    </row>
    <row r="1654" spans="1:16" s="806" customFormat="1" ht="27" x14ac:dyDescent="0.25">
      <c r="A1654" s="606">
        <v>507</v>
      </c>
      <c r="B1654" s="851" t="s">
        <v>2610</v>
      </c>
      <c r="C1654" s="839" t="s">
        <v>701</v>
      </c>
      <c r="D1654" s="850">
        <v>1</v>
      </c>
      <c r="E1654" s="850">
        <v>2007</v>
      </c>
      <c r="F1654" s="1083">
        <v>651.70000000000005</v>
      </c>
      <c r="G1654" s="784">
        <f t="shared" si="53"/>
        <v>651.70000000000005</v>
      </c>
      <c r="H1654" s="1451">
        <v>100</v>
      </c>
      <c r="I1654" s="784">
        <f t="shared" si="54"/>
        <v>0</v>
      </c>
      <c r="J1654" s="804"/>
      <c r="K1654" s="805"/>
      <c r="L1654" s="805"/>
      <c r="M1654" s="804"/>
      <c r="N1654" s="805"/>
      <c r="O1654" s="805"/>
      <c r="P1654" s="1839"/>
    </row>
    <row r="1655" spans="1:16" s="806" customFormat="1" ht="27" x14ac:dyDescent="0.25">
      <c r="A1655" s="606">
        <v>508</v>
      </c>
      <c r="B1655" s="851" t="s">
        <v>2611</v>
      </c>
      <c r="C1655" s="839" t="s">
        <v>701</v>
      </c>
      <c r="D1655" s="850">
        <v>5</v>
      </c>
      <c r="E1655" s="850">
        <v>2007</v>
      </c>
      <c r="F1655" s="1083">
        <v>1295.5</v>
      </c>
      <c r="G1655" s="784">
        <f t="shared" si="53"/>
        <v>1295.5</v>
      </c>
      <c r="H1655" s="1451">
        <v>100</v>
      </c>
      <c r="I1655" s="784">
        <f t="shared" si="54"/>
        <v>0</v>
      </c>
      <c r="J1655" s="804"/>
      <c r="K1655" s="805"/>
      <c r="L1655" s="805"/>
      <c r="M1655" s="804"/>
      <c r="N1655" s="805"/>
      <c r="O1655" s="805"/>
      <c r="P1655" s="1839"/>
    </row>
    <row r="1656" spans="1:16" s="806" customFormat="1" ht="13.5" x14ac:dyDescent="0.25">
      <c r="A1656" s="606">
        <v>509</v>
      </c>
      <c r="B1656" s="851" t="s">
        <v>2612</v>
      </c>
      <c r="C1656" s="839" t="s">
        <v>701</v>
      </c>
      <c r="D1656" s="850">
        <v>2</v>
      </c>
      <c r="E1656" s="850">
        <v>2007</v>
      </c>
      <c r="F1656" s="1083">
        <v>180.4</v>
      </c>
      <c r="G1656" s="784">
        <f t="shared" si="53"/>
        <v>180.4</v>
      </c>
      <c r="H1656" s="1451">
        <v>100</v>
      </c>
      <c r="I1656" s="784">
        <f t="shared" si="54"/>
        <v>0</v>
      </c>
      <c r="J1656" s="804"/>
      <c r="K1656" s="805"/>
      <c r="L1656" s="805"/>
      <c r="M1656" s="804"/>
      <c r="N1656" s="805"/>
      <c r="O1656" s="805"/>
      <c r="P1656" s="1839"/>
    </row>
    <row r="1657" spans="1:16" s="806" customFormat="1" ht="13.5" x14ac:dyDescent="0.25">
      <c r="A1657" s="606">
        <v>510</v>
      </c>
      <c r="B1657" s="851" t="s">
        <v>1761</v>
      </c>
      <c r="C1657" s="839" t="s">
        <v>701</v>
      </c>
      <c r="D1657" s="850">
        <v>5</v>
      </c>
      <c r="E1657" s="850">
        <v>2007</v>
      </c>
      <c r="F1657" s="1083">
        <v>228</v>
      </c>
      <c r="G1657" s="784">
        <f t="shared" si="53"/>
        <v>228</v>
      </c>
      <c r="H1657" s="1451">
        <v>100</v>
      </c>
      <c r="I1657" s="784">
        <f t="shared" si="54"/>
        <v>0</v>
      </c>
      <c r="J1657" s="804"/>
      <c r="K1657" s="805"/>
      <c r="L1657" s="805"/>
      <c r="M1657" s="804"/>
      <c r="N1657" s="805"/>
      <c r="O1657" s="805"/>
      <c r="P1657" s="1839"/>
    </row>
    <row r="1658" spans="1:16" s="806" customFormat="1" ht="54" x14ac:dyDescent="0.25">
      <c r="A1658" s="606">
        <v>511</v>
      </c>
      <c r="B1658" s="851" t="s">
        <v>2613</v>
      </c>
      <c r="C1658" s="839" t="s">
        <v>701</v>
      </c>
      <c r="D1658" s="850">
        <v>1</v>
      </c>
      <c r="E1658" s="850">
        <v>2008</v>
      </c>
      <c r="F1658" s="1083">
        <v>267.3</v>
      </c>
      <c r="G1658" s="784">
        <f t="shared" si="53"/>
        <v>267.3</v>
      </c>
      <c r="H1658" s="1451">
        <v>100</v>
      </c>
      <c r="I1658" s="784">
        <f t="shared" si="54"/>
        <v>0</v>
      </c>
      <c r="J1658" s="804"/>
      <c r="K1658" s="805"/>
      <c r="L1658" s="805"/>
      <c r="M1658" s="804"/>
      <c r="N1658" s="805"/>
      <c r="O1658" s="805"/>
      <c r="P1658" s="1839"/>
    </row>
    <row r="1659" spans="1:16" s="806" customFormat="1" ht="13.5" x14ac:dyDescent="0.25">
      <c r="A1659" s="606">
        <v>512</v>
      </c>
      <c r="B1659" s="851" t="s">
        <v>2614</v>
      </c>
      <c r="C1659" s="839" t="s">
        <v>701</v>
      </c>
      <c r="D1659" s="850">
        <v>1</v>
      </c>
      <c r="E1659" s="850">
        <v>2008</v>
      </c>
      <c r="F1659" s="1083">
        <v>100.8</v>
      </c>
      <c r="G1659" s="784">
        <f t="shared" si="53"/>
        <v>100.8</v>
      </c>
      <c r="H1659" s="1451">
        <v>100</v>
      </c>
      <c r="I1659" s="784">
        <f t="shared" si="54"/>
        <v>0</v>
      </c>
      <c r="J1659" s="804"/>
      <c r="K1659" s="805"/>
      <c r="L1659" s="805"/>
      <c r="M1659" s="804"/>
      <c r="N1659" s="805"/>
      <c r="O1659" s="805"/>
      <c r="P1659" s="1839"/>
    </row>
    <row r="1660" spans="1:16" s="806" customFormat="1" ht="13.5" x14ac:dyDescent="0.25">
      <c r="A1660" s="606">
        <v>513</v>
      </c>
      <c r="B1660" s="851" t="s">
        <v>2615</v>
      </c>
      <c r="C1660" s="839" t="s">
        <v>701</v>
      </c>
      <c r="D1660" s="850">
        <v>1</v>
      </c>
      <c r="E1660" s="850">
        <v>2008</v>
      </c>
      <c r="F1660" s="1083">
        <v>72.5</v>
      </c>
      <c r="G1660" s="784">
        <f t="shared" si="53"/>
        <v>72.5</v>
      </c>
      <c r="H1660" s="1451">
        <v>100</v>
      </c>
      <c r="I1660" s="784">
        <f t="shared" si="54"/>
        <v>0</v>
      </c>
      <c r="J1660" s="804"/>
      <c r="K1660" s="805"/>
      <c r="L1660" s="805"/>
      <c r="M1660" s="804"/>
      <c r="N1660" s="805"/>
      <c r="O1660" s="805"/>
      <c r="P1660" s="1839"/>
    </row>
    <row r="1661" spans="1:16" s="806" customFormat="1" ht="13.5" x14ac:dyDescent="0.25">
      <c r="A1661" s="606">
        <v>514</v>
      </c>
      <c r="B1661" s="851" t="s">
        <v>1761</v>
      </c>
      <c r="C1661" s="839" t="s">
        <v>701</v>
      </c>
      <c r="D1661" s="850">
        <v>1</v>
      </c>
      <c r="E1661" s="850">
        <v>2008</v>
      </c>
      <c r="F1661" s="1083">
        <v>44.3</v>
      </c>
      <c r="G1661" s="784">
        <f t="shared" si="53"/>
        <v>44.3</v>
      </c>
      <c r="H1661" s="1451">
        <v>100</v>
      </c>
      <c r="I1661" s="784">
        <f t="shared" si="54"/>
        <v>0</v>
      </c>
      <c r="J1661" s="804"/>
      <c r="K1661" s="805"/>
      <c r="L1661" s="805"/>
      <c r="M1661" s="804"/>
      <c r="N1661" s="805"/>
      <c r="O1661" s="805"/>
      <c r="P1661" s="1839"/>
    </row>
    <row r="1662" spans="1:16" s="806" customFormat="1" ht="27" x14ac:dyDescent="0.25">
      <c r="A1662" s="606">
        <v>515</v>
      </c>
      <c r="B1662" s="851" t="s">
        <v>2616</v>
      </c>
      <c r="C1662" s="839" t="s">
        <v>701</v>
      </c>
      <c r="D1662" s="850">
        <v>1</v>
      </c>
      <c r="E1662" s="850">
        <v>2008</v>
      </c>
      <c r="F1662" s="1083">
        <v>60.8</v>
      </c>
      <c r="G1662" s="784">
        <f t="shared" si="53"/>
        <v>60.8</v>
      </c>
      <c r="H1662" s="1451">
        <v>100</v>
      </c>
      <c r="I1662" s="784">
        <f t="shared" si="54"/>
        <v>0</v>
      </c>
      <c r="J1662" s="804"/>
      <c r="K1662" s="805"/>
      <c r="L1662" s="805"/>
      <c r="M1662" s="804"/>
      <c r="N1662" s="805"/>
      <c r="O1662" s="805"/>
      <c r="P1662" s="1839"/>
    </row>
    <row r="1663" spans="1:16" s="806" customFormat="1" ht="13.5" x14ac:dyDescent="0.25">
      <c r="A1663" s="606">
        <v>516</v>
      </c>
      <c r="B1663" s="851" t="s">
        <v>2271</v>
      </c>
      <c r="C1663" s="839" t="s">
        <v>701</v>
      </c>
      <c r="D1663" s="850">
        <v>10</v>
      </c>
      <c r="E1663" s="850">
        <v>2008</v>
      </c>
      <c r="F1663" s="1083">
        <v>4046.85</v>
      </c>
      <c r="G1663" s="784">
        <f t="shared" si="53"/>
        <v>4046.85</v>
      </c>
      <c r="H1663" s="1451">
        <v>100</v>
      </c>
      <c r="I1663" s="784">
        <f t="shared" si="54"/>
        <v>0</v>
      </c>
      <c r="J1663" s="804"/>
      <c r="K1663" s="805"/>
      <c r="L1663" s="805"/>
      <c r="M1663" s="804"/>
      <c r="N1663" s="805"/>
      <c r="O1663" s="805"/>
      <c r="P1663" s="1839"/>
    </row>
    <row r="1664" spans="1:16" s="806" customFormat="1" ht="13.5" x14ac:dyDescent="0.25">
      <c r="A1664" s="606">
        <v>517</v>
      </c>
      <c r="B1664" s="851" t="s">
        <v>2543</v>
      </c>
      <c r="C1664" s="839" t="s">
        <v>701</v>
      </c>
      <c r="D1664" s="850">
        <v>10</v>
      </c>
      <c r="E1664" s="850">
        <v>2008</v>
      </c>
      <c r="F1664" s="1083">
        <v>1036.6199999999999</v>
      </c>
      <c r="G1664" s="784">
        <f t="shared" si="53"/>
        <v>1036.6199999999999</v>
      </c>
      <c r="H1664" s="1451">
        <v>100</v>
      </c>
      <c r="I1664" s="784">
        <f t="shared" si="54"/>
        <v>0</v>
      </c>
      <c r="J1664" s="804"/>
      <c r="K1664" s="805"/>
      <c r="L1664" s="805"/>
      <c r="M1664" s="804"/>
      <c r="N1664" s="805"/>
      <c r="O1664" s="805"/>
      <c r="P1664" s="1839"/>
    </row>
    <row r="1665" spans="1:16" s="806" customFormat="1" ht="13.5" x14ac:dyDescent="0.25">
      <c r="A1665" s="606">
        <v>518</v>
      </c>
      <c r="B1665" s="851" t="s">
        <v>2617</v>
      </c>
      <c r="C1665" s="839" t="s">
        <v>701</v>
      </c>
      <c r="D1665" s="852">
        <v>5</v>
      </c>
      <c r="E1665" s="853">
        <v>2008</v>
      </c>
      <c r="F1665" s="1083">
        <v>527.53</v>
      </c>
      <c r="G1665" s="784">
        <f t="shared" si="53"/>
        <v>527.53</v>
      </c>
      <c r="H1665" s="1451">
        <v>100</v>
      </c>
      <c r="I1665" s="784">
        <f t="shared" si="54"/>
        <v>0</v>
      </c>
      <c r="J1665" s="804"/>
      <c r="K1665" s="805"/>
      <c r="L1665" s="805"/>
      <c r="M1665" s="804"/>
      <c r="N1665" s="805"/>
      <c r="O1665" s="805"/>
      <c r="P1665" s="1839"/>
    </row>
    <row r="1666" spans="1:16" s="806" customFormat="1" ht="13.5" x14ac:dyDescent="0.25">
      <c r="A1666" s="606">
        <v>519</v>
      </c>
      <c r="B1666" s="851" t="s">
        <v>2618</v>
      </c>
      <c r="C1666" s="839" t="s">
        <v>701</v>
      </c>
      <c r="D1666" s="854">
        <v>10</v>
      </c>
      <c r="E1666" s="853">
        <v>2008</v>
      </c>
      <c r="F1666" s="1083">
        <v>297.81</v>
      </c>
      <c r="G1666" s="784">
        <f t="shared" si="53"/>
        <v>297.81</v>
      </c>
      <c r="H1666" s="1451">
        <v>100</v>
      </c>
      <c r="I1666" s="784">
        <f t="shared" si="54"/>
        <v>0</v>
      </c>
      <c r="J1666" s="804"/>
      <c r="K1666" s="805"/>
      <c r="L1666" s="805"/>
      <c r="M1666" s="804"/>
      <c r="N1666" s="805"/>
      <c r="O1666" s="805"/>
      <c r="P1666" s="1839"/>
    </row>
    <row r="1667" spans="1:16" s="806" customFormat="1" ht="27" x14ac:dyDescent="0.25">
      <c r="A1667" s="606">
        <v>520</v>
      </c>
      <c r="B1667" s="851" t="s">
        <v>2619</v>
      </c>
      <c r="C1667" s="839" t="s">
        <v>701</v>
      </c>
      <c r="D1667" s="854">
        <v>1</v>
      </c>
      <c r="E1667" s="853">
        <v>2007</v>
      </c>
      <c r="F1667" s="1083">
        <v>241.7</v>
      </c>
      <c r="G1667" s="784">
        <f t="shared" si="53"/>
        <v>241.7</v>
      </c>
      <c r="H1667" s="1451">
        <v>100</v>
      </c>
      <c r="I1667" s="784">
        <f t="shared" si="54"/>
        <v>0</v>
      </c>
      <c r="J1667" s="804"/>
      <c r="K1667" s="805"/>
      <c r="L1667" s="805"/>
      <c r="M1667" s="804"/>
      <c r="N1667" s="805"/>
      <c r="O1667" s="805"/>
      <c r="P1667" s="1839"/>
    </row>
    <row r="1668" spans="1:16" s="806" customFormat="1" ht="40.5" x14ac:dyDescent="0.25">
      <c r="A1668" s="606">
        <v>521</v>
      </c>
      <c r="B1668" s="851" t="s">
        <v>2620</v>
      </c>
      <c r="C1668" s="839" t="s">
        <v>701</v>
      </c>
      <c r="D1668" s="854">
        <v>1</v>
      </c>
      <c r="E1668" s="853">
        <v>2006</v>
      </c>
      <c r="F1668" s="1083">
        <v>249.7</v>
      </c>
      <c r="G1668" s="784">
        <f t="shared" si="53"/>
        <v>249.7</v>
      </c>
      <c r="H1668" s="1451">
        <v>100</v>
      </c>
      <c r="I1668" s="784">
        <f t="shared" si="54"/>
        <v>0</v>
      </c>
      <c r="J1668" s="804"/>
      <c r="K1668" s="805"/>
      <c r="L1668" s="805"/>
      <c r="M1668" s="804"/>
      <c r="N1668" s="805"/>
      <c r="O1668" s="805"/>
      <c r="P1668" s="1839"/>
    </row>
    <row r="1669" spans="1:16" s="806" customFormat="1" ht="13.5" x14ac:dyDescent="0.25">
      <c r="A1669" s="606">
        <v>522</v>
      </c>
      <c r="B1669" s="851" t="s">
        <v>2621</v>
      </c>
      <c r="C1669" s="839" t="s">
        <v>701</v>
      </c>
      <c r="D1669" s="855">
        <v>1</v>
      </c>
      <c r="E1669" s="856">
        <v>2008</v>
      </c>
      <c r="F1669" s="1083">
        <v>531.58600000000001</v>
      </c>
      <c r="G1669" s="784">
        <f t="shared" si="53"/>
        <v>531.58600000000001</v>
      </c>
      <c r="H1669" s="1451">
        <v>100</v>
      </c>
      <c r="I1669" s="784">
        <f t="shared" si="54"/>
        <v>0</v>
      </c>
      <c r="J1669" s="804"/>
      <c r="K1669" s="805"/>
      <c r="L1669" s="805"/>
      <c r="M1669" s="804"/>
      <c r="N1669" s="805"/>
      <c r="O1669" s="805"/>
      <c r="P1669" s="1839"/>
    </row>
    <row r="1670" spans="1:16" s="806" customFormat="1" ht="40.5" x14ac:dyDescent="0.25">
      <c r="A1670" s="606">
        <v>523</v>
      </c>
      <c r="B1670" s="851" t="s">
        <v>2622</v>
      </c>
      <c r="C1670" s="839" t="s">
        <v>701</v>
      </c>
      <c r="D1670" s="854">
        <v>1</v>
      </c>
      <c r="E1670" s="856">
        <v>2006</v>
      </c>
      <c r="F1670" s="1083">
        <v>249.7</v>
      </c>
      <c r="G1670" s="784">
        <f t="shared" si="53"/>
        <v>249.7</v>
      </c>
      <c r="H1670" s="1451">
        <v>100</v>
      </c>
      <c r="I1670" s="784">
        <f t="shared" si="54"/>
        <v>0</v>
      </c>
      <c r="J1670" s="804"/>
      <c r="K1670" s="805"/>
      <c r="L1670" s="805"/>
      <c r="M1670" s="804"/>
      <c r="N1670" s="805"/>
      <c r="O1670" s="805"/>
      <c r="P1670" s="1839"/>
    </row>
    <row r="1671" spans="1:16" s="806" customFormat="1" ht="13.5" x14ac:dyDescent="0.25">
      <c r="A1671" s="606">
        <v>524</v>
      </c>
      <c r="B1671" s="851" t="s">
        <v>2623</v>
      </c>
      <c r="C1671" s="839" t="s">
        <v>701</v>
      </c>
      <c r="D1671" s="854">
        <v>1</v>
      </c>
      <c r="E1671" s="857">
        <v>2008</v>
      </c>
      <c r="F1671" s="1083">
        <v>404.685</v>
      </c>
      <c r="G1671" s="784">
        <f t="shared" si="53"/>
        <v>404.685</v>
      </c>
      <c r="H1671" s="1451">
        <v>100</v>
      </c>
      <c r="I1671" s="784">
        <f t="shared" si="54"/>
        <v>0</v>
      </c>
      <c r="J1671" s="804"/>
      <c r="K1671" s="805"/>
      <c r="L1671" s="805"/>
      <c r="M1671" s="804"/>
      <c r="N1671" s="805"/>
      <c r="O1671" s="805"/>
      <c r="P1671" s="1839"/>
    </row>
    <row r="1672" spans="1:16" s="806" customFormat="1" ht="13.5" x14ac:dyDescent="0.25">
      <c r="A1672" s="606">
        <v>525</v>
      </c>
      <c r="B1672" s="851" t="s">
        <v>2624</v>
      </c>
      <c r="C1672" s="839" t="s">
        <v>701</v>
      </c>
      <c r="D1672" s="850">
        <v>1</v>
      </c>
      <c r="E1672" s="856">
        <v>2008</v>
      </c>
      <c r="F1672" s="1083">
        <v>404.685</v>
      </c>
      <c r="G1672" s="784">
        <f t="shared" si="53"/>
        <v>404.685</v>
      </c>
      <c r="H1672" s="1451">
        <v>100</v>
      </c>
      <c r="I1672" s="784">
        <f t="shared" si="54"/>
        <v>0</v>
      </c>
      <c r="J1672" s="804"/>
      <c r="K1672" s="805"/>
      <c r="L1672" s="805"/>
      <c r="M1672" s="804"/>
      <c r="N1672" s="805"/>
      <c r="O1672" s="805"/>
      <c r="P1672" s="1839"/>
    </row>
    <row r="1673" spans="1:16" s="806" customFormat="1" ht="54" x14ac:dyDescent="0.25">
      <c r="A1673" s="606">
        <v>526</v>
      </c>
      <c r="B1673" s="851" t="s">
        <v>2625</v>
      </c>
      <c r="C1673" s="839" t="s">
        <v>701</v>
      </c>
      <c r="D1673" s="850">
        <v>1</v>
      </c>
      <c r="E1673" s="856">
        <v>2008</v>
      </c>
      <c r="F1673" s="1083">
        <v>267.3</v>
      </c>
      <c r="G1673" s="784">
        <f t="shared" si="53"/>
        <v>267.3</v>
      </c>
      <c r="H1673" s="1451">
        <v>100</v>
      </c>
      <c r="I1673" s="784">
        <f t="shared" si="54"/>
        <v>0</v>
      </c>
      <c r="J1673" s="804"/>
      <c r="K1673" s="805"/>
      <c r="L1673" s="805"/>
      <c r="M1673" s="804"/>
      <c r="N1673" s="805"/>
      <c r="O1673" s="805"/>
      <c r="P1673" s="1839"/>
    </row>
    <row r="1674" spans="1:16" s="806" customFormat="1" ht="67.5" x14ac:dyDescent="0.25">
      <c r="A1674" s="606">
        <v>527</v>
      </c>
      <c r="B1674" s="851" t="s">
        <v>2626</v>
      </c>
      <c r="C1674" s="839" t="s">
        <v>701</v>
      </c>
      <c r="D1674" s="850">
        <v>3</v>
      </c>
      <c r="E1674" s="856">
        <v>2008</v>
      </c>
      <c r="F1674" s="1083">
        <v>801.9</v>
      </c>
      <c r="G1674" s="784">
        <f t="shared" si="53"/>
        <v>801.9</v>
      </c>
      <c r="H1674" s="1451">
        <v>100</v>
      </c>
      <c r="I1674" s="784">
        <f t="shared" si="54"/>
        <v>0</v>
      </c>
      <c r="J1674" s="804"/>
      <c r="K1674" s="805"/>
      <c r="L1674" s="805"/>
      <c r="M1674" s="804"/>
      <c r="N1674" s="805"/>
      <c r="O1674" s="805"/>
      <c r="P1674" s="1839"/>
    </row>
    <row r="1675" spans="1:16" s="806" customFormat="1" ht="27" x14ac:dyDescent="0.25">
      <c r="A1675" s="606">
        <v>528</v>
      </c>
      <c r="B1675" s="851" t="s">
        <v>2627</v>
      </c>
      <c r="C1675" s="839" t="s">
        <v>701</v>
      </c>
      <c r="D1675" s="858">
        <v>1</v>
      </c>
      <c r="E1675" s="856">
        <v>2007</v>
      </c>
      <c r="F1675" s="1083">
        <v>241.7</v>
      </c>
      <c r="G1675" s="784">
        <f t="shared" si="53"/>
        <v>241.7</v>
      </c>
      <c r="H1675" s="1451">
        <v>100</v>
      </c>
      <c r="I1675" s="784">
        <f t="shared" si="54"/>
        <v>0</v>
      </c>
      <c r="J1675" s="804"/>
      <c r="K1675" s="805"/>
      <c r="L1675" s="805"/>
      <c r="M1675" s="804"/>
      <c r="N1675" s="805"/>
      <c r="O1675" s="805"/>
      <c r="P1675" s="1839"/>
    </row>
    <row r="1676" spans="1:16" s="806" customFormat="1" ht="13.5" x14ac:dyDescent="0.25">
      <c r="A1676" s="606">
        <v>529</v>
      </c>
      <c r="B1676" s="851" t="s">
        <v>2628</v>
      </c>
      <c r="C1676" s="839" t="s">
        <v>701</v>
      </c>
      <c r="D1676" s="850">
        <v>3</v>
      </c>
      <c r="E1676" s="856">
        <v>2008</v>
      </c>
      <c r="F1676" s="1083">
        <v>1214.0550000000001</v>
      </c>
      <c r="G1676" s="784">
        <f t="shared" si="53"/>
        <v>1214.0550000000001</v>
      </c>
      <c r="H1676" s="1451">
        <v>100</v>
      </c>
      <c r="I1676" s="784">
        <f t="shared" si="54"/>
        <v>0</v>
      </c>
      <c r="J1676" s="804"/>
      <c r="K1676" s="805"/>
      <c r="L1676" s="805"/>
      <c r="M1676" s="804"/>
      <c r="N1676" s="805"/>
      <c r="O1676" s="805"/>
      <c r="P1676" s="1839"/>
    </row>
    <row r="1677" spans="1:16" s="806" customFormat="1" ht="40.5" x14ac:dyDescent="0.25">
      <c r="A1677" s="606">
        <v>530</v>
      </c>
      <c r="B1677" s="851" t="s">
        <v>2629</v>
      </c>
      <c r="C1677" s="839" t="s">
        <v>701</v>
      </c>
      <c r="D1677" s="854">
        <v>2</v>
      </c>
      <c r="E1677" s="853">
        <v>2006</v>
      </c>
      <c r="F1677" s="1083">
        <v>932.38599999999997</v>
      </c>
      <c r="G1677" s="784">
        <f t="shared" si="53"/>
        <v>932.38599999999997</v>
      </c>
      <c r="H1677" s="1451">
        <v>100</v>
      </c>
      <c r="I1677" s="784">
        <f t="shared" si="54"/>
        <v>0</v>
      </c>
      <c r="J1677" s="804"/>
      <c r="K1677" s="805"/>
      <c r="L1677" s="805"/>
      <c r="M1677" s="804"/>
      <c r="N1677" s="805"/>
      <c r="O1677" s="805"/>
      <c r="P1677" s="1839"/>
    </row>
    <row r="1678" spans="1:16" s="806" customFormat="1" ht="13.5" x14ac:dyDescent="0.25">
      <c r="A1678" s="606">
        <v>531</v>
      </c>
      <c r="B1678" s="851" t="s">
        <v>2062</v>
      </c>
      <c r="C1678" s="839" t="s">
        <v>701</v>
      </c>
      <c r="D1678" s="854">
        <v>3</v>
      </c>
      <c r="E1678" s="853">
        <v>2008</v>
      </c>
      <c r="F1678" s="1083">
        <v>942.6</v>
      </c>
      <c r="G1678" s="784">
        <f t="shared" si="53"/>
        <v>942.6</v>
      </c>
      <c r="H1678" s="1451">
        <v>100</v>
      </c>
      <c r="I1678" s="784">
        <f t="shared" si="54"/>
        <v>0</v>
      </c>
      <c r="J1678" s="804"/>
      <c r="K1678" s="805"/>
      <c r="L1678" s="805"/>
      <c r="M1678" s="804"/>
      <c r="N1678" s="805"/>
      <c r="O1678" s="805"/>
      <c r="P1678" s="1839"/>
    </row>
    <row r="1679" spans="1:16" s="806" customFormat="1" ht="13.5" x14ac:dyDescent="0.25">
      <c r="A1679" s="606">
        <v>532</v>
      </c>
      <c r="B1679" s="851" t="s">
        <v>2630</v>
      </c>
      <c r="C1679" s="839" t="s">
        <v>701</v>
      </c>
      <c r="D1679" s="854">
        <v>1</v>
      </c>
      <c r="E1679" s="853">
        <v>2007</v>
      </c>
      <c r="F1679" s="1083">
        <v>112.8</v>
      </c>
      <c r="G1679" s="784">
        <f t="shared" si="53"/>
        <v>112.8</v>
      </c>
      <c r="H1679" s="1451">
        <v>100</v>
      </c>
      <c r="I1679" s="784">
        <f t="shared" si="54"/>
        <v>0</v>
      </c>
      <c r="J1679" s="804"/>
      <c r="K1679" s="805"/>
      <c r="L1679" s="805"/>
      <c r="M1679" s="804"/>
      <c r="N1679" s="805"/>
      <c r="O1679" s="805"/>
      <c r="P1679" s="1839"/>
    </row>
    <row r="1680" spans="1:16" s="806" customFormat="1" ht="13.5" x14ac:dyDescent="0.25">
      <c r="A1680" s="606">
        <v>533</v>
      </c>
      <c r="B1680" s="851" t="s">
        <v>2631</v>
      </c>
      <c r="C1680" s="839" t="s">
        <v>701</v>
      </c>
      <c r="D1680" s="854">
        <v>1</v>
      </c>
      <c r="E1680" s="853">
        <v>2006</v>
      </c>
      <c r="F1680" s="1083">
        <v>141.6</v>
      </c>
      <c r="G1680" s="784">
        <f t="shared" si="53"/>
        <v>141.6</v>
      </c>
      <c r="H1680" s="1451">
        <v>100</v>
      </c>
      <c r="I1680" s="784">
        <f t="shared" si="54"/>
        <v>0</v>
      </c>
      <c r="J1680" s="804"/>
      <c r="K1680" s="805"/>
      <c r="L1680" s="805"/>
      <c r="M1680" s="804"/>
      <c r="N1680" s="805"/>
      <c r="O1680" s="805"/>
      <c r="P1680" s="1839"/>
    </row>
    <row r="1681" spans="1:16" s="806" customFormat="1" ht="13.5" x14ac:dyDescent="0.25">
      <c r="A1681" s="606">
        <v>534</v>
      </c>
      <c r="B1681" s="851" t="s">
        <v>2632</v>
      </c>
      <c r="C1681" s="839" t="s">
        <v>701</v>
      </c>
      <c r="D1681" s="852">
        <v>1</v>
      </c>
      <c r="E1681" s="853">
        <v>2007</v>
      </c>
      <c r="F1681" s="1083">
        <v>116.886</v>
      </c>
      <c r="G1681" s="784">
        <f t="shared" si="53"/>
        <v>116.886</v>
      </c>
      <c r="H1681" s="1451">
        <v>100</v>
      </c>
      <c r="I1681" s="784">
        <f t="shared" si="54"/>
        <v>0</v>
      </c>
      <c r="J1681" s="804"/>
      <c r="K1681" s="805"/>
      <c r="L1681" s="805"/>
      <c r="M1681" s="804"/>
      <c r="N1681" s="805"/>
      <c r="O1681" s="805"/>
      <c r="P1681" s="1839"/>
    </row>
    <row r="1682" spans="1:16" s="806" customFormat="1" ht="13.5" x14ac:dyDescent="0.25">
      <c r="A1682" s="606">
        <v>535</v>
      </c>
      <c r="B1682" s="851" t="s">
        <v>2633</v>
      </c>
      <c r="C1682" s="839" t="s">
        <v>701</v>
      </c>
      <c r="D1682" s="855">
        <v>1</v>
      </c>
      <c r="E1682" s="856">
        <v>2007</v>
      </c>
      <c r="F1682" s="1083">
        <v>112.8</v>
      </c>
      <c r="G1682" s="784">
        <f t="shared" si="53"/>
        <v>112.8</v>
      </c>
      <c r="H1682" s="1451">
        <v>100</v>
      </c>
      <c r="I1682" s="784">
        <f t="shared" si="54"/>
        <v>0</v>
      </c>
      <c r="J1682" s="804"/>
      <c r="K1682" s="805"/>
      <c r="L1682" s="805"/>
      <c r="M1682" s="804"/>
      <c r="N1682" s="805"/>
      <c r="O1682" s="805"/>
      <c r="P1682" s="1839"/>
    </row>
    <row r="1683" spans="1:16" s="806" customFormat="1" ht="13.5" x14ac:dyDescent="0.25">
      <c r="A1683" s="606">
        <v>536</v>
      </c>
      <c r="B1683" s="851" t="s">
        <v>2634</v>
      </c>
      <c r="C1683" s="839" t="s">
        <v>701</v>
      </c>
      <c r="D1683" s="854">
        <v>1</v>
      </c>
      <c r="E1683" s="856">
        <v>2008</v>
      </c>
      <c r="F1683" s="1083">
        <v>82.2</v>
      </c>
      <c r="G1683" s="784">
        <f t="shared" si="53"/>
        <v>82.2</v>
      </c>
      <c r="H1683" s="1451">
        <v>100</v>
      </c>
      <c r="I1683" s="784">
        <f t="shared" si="54"/>
        <v>0</v>
      </c>
      <c r="J1683" s="804"/>
      <c r="K1683" s="805"/>
      <c r="L1683" s="805"/>
      <c r="M1683" s="804"/>
      <c r="N1683" s="805"/>
      <c r="O1683" s="805"/>
      <c r="P1683" s="1839"/>
    </row>
    <row r="1684" spans="1:16" s="806" customFormat="1" ht="13.5" x14ac:dyDescent="0.25">
      <c r="A1684" s="606">
        <v>537</v>
      </c>
      <c r="B1684" s="851" t="s">
        <v>2635</v>
      </c>
      <c r="C1684" s="839" t="s">
        <v>701</v>
      </c>
      <c r="D1684" s="854">
        <v>1</v>
      </c>
      <c r="E1684" s="857">
        <v>2008</v>
      </c>
      <c r="F1684" s="1083">
        <v>103.66200000000001</v>
      </c>
      <c r="G1684" s="784">
        <f t="shared" si="53"/>
        <v>103.66200000000001</v>
      </c>
      <c r="H1684" s="1451">
        <v>100</v>
      </c>
      <c r="I1684" s="784">
        <f t="shared" si="54"/>
        <v>0</v>
      </c>
      <c r="J1684" s="804"/>
      <c r="K1684" s="805"/>
      <c r="L1684" s="805"/>
      <c r="M1684" s="804"/>
      <c r="N1684" s="805"/>
      <c r="O1684" s="805"/>
      <c r="P1684" s="1839"/>
    </row>
    <row r="1685" spans="1:16" s="806" customFormat="1" ht="13.5" x14ac:dyDescent="0.25">
      <c r="A1685" s="606">
        <v>538</v>
      </c>
      <c r="B1685" s="851" t="s">
        <v>1754</v>
      </c>
      <c r="C1685" s="839" t="s">
        <v>701</v>
      </c>
      <c r="D1685" s="852">
        <v>1</v>
      </c>
      <c r="E1685" s="856">
        <v>2008</v>
      </c>
      <c r="F1685" s="1083">
        <v>103.66200000000001</v>
      </c>
      <c r="G1685" s="784">
        <f t="shared" si="53"/>
        <v>103.66200000000001</v>
      </c>
      <c r="H1685" s="1451">
        <v>100</v>
      </c>
      <c r="I1685" s="784">
        <f t="shared" si="54"/>
        <v>0</v>
      </c>
      <c r="J1685" s="804"/>
      <c r="K1685" s="805"/>
      <c r="L1685" s="805"/>
      <c r="M1685" s="804"/>
      <c r="N1685" s="805"/>
      <c r="O1685" s="805"/>
      <c r="P1685" s="1839"/>
    </row>
    <row r="1686" spans="1:16" s="806" customFormat="1" ht="13.5" x14ac:dyDescent="0.25">
      <c r="A1686" s="606">
        <v>539</v>
      </c>
      <c r="B1686" s="851" t="s">
        <v>2636</v>
      </c>
      <c r="C1686" s="839" t="s">
        <v>701</v>
      </c>
      <c r="D1686" s="852">
        <v>1</v>
      </c>
      <c r="E1686" s="856">
        <v>2008</v>
      </c>
      <c r="F1686" s="1083">
        <v>100.8</v>
      </c>
      <c r="G1686" s="784">
        <f t="shared" si="53"/>
        <v>100.8</v>
      </c>
      <c r="H1686" s="1451">
        <v>100</v>
      </c>
      <c r="I1686" s="784">
        <f t="shared" si="54"/>
        <v>0</v>
      </c>
      <c r="J1686" s="804"/>
      <c r="K1686" s="805"/>
      <c r="L1686" s="805"/>
      <c r="M1686" s="804"/>
      <c r="N1686" s="805"/>
      <c r="O1686" s="805"/>
      <c r="P1686" s="1839"/>
    </row>
    <row r="1687" spans="1:16" s="806" customFormat="1" ht="13.5" x14ac:dyDescent="0.25">
      <c r="A1687" s="606">
        <v>540</v>
      </c>
      <c r="B1687" s="851" t="s">
        <v>2637</v>
      </c>
      <c r="C1687" s="839" t="s">
        <v>701</v>
      </c>
      <c r="D1687" s="852">
        <v>3</v>
      </c>
      <c r="E1687" s="856">
        <v>2008</v>
      </c>
      <c r="F1687" s="1083">
        <v>302.39999999999998</v>
      </c>
      <c r="G1687" s="784">
        <f t="shared" si="53"/>
        <v>302.39999999999998</v>
      </c>
      <c r="H1687" s="1451">
        <v>100</v>
      </c>
      <c r="I1687" s="784">
        <f t="shared" si="54"/>
        <v>0</v>
      </c>
      <c r="J1687" s="804"/>
      <c r="K1687" s="805"/>
      <c r="L1687" s="805"/>
      <c r="M1687" s="804"/>
      <c r="N1687" s="805"/>
      <c r="O1687" s="805"/>
      <c r="P1687" s="1839"/>
    </row>
    <row r="1688" spans="1:16" s="806" customFormat="1" ht="13.5" x14ac:dyDescent="0.25">
      <c r="A1688" s="606">
        <v>541</v>
      </c>
      <c r="B1688" s="851" t="s">
        <v>2638</v>
      </c>
      <c r="C1688" s="839" t="s">
        <v>701</v>
      </c>
      <c r="D1688" s="855">
        <v>1</v>
      </c>
      <c r="E1688" s="856">
        <v>2007</v>
      </c>
      <c r="F1688" s="1083">
        <v>112.8</v>
      </c>
      <c r="G1688" s="784">
        <f t="shared" si="53"/>
        <v>112.8</v>
      </c>
      <c r="H1688" s="1451">
        <v>100</v>
      </c>
      <c r="I1688" s="784">
        <f t="shared" si="54"/>
        <v>0</v>
      </c>
      <c r="J1688" s="804"/>
      <c r="K1688" s="805"/>
      <c r="L1688" s="805"/>
      <c r="M1688" s="804"/>
      <c r="N1688" s="805"/>
      <c r="O1688" s="805"/>
      <c r="P1688" s="1839"/>
    </row>
    <row r="1689" spans="1:16" s="806" customFormat="1" ht="13.5" x14ac:dyDescent="0.25">
      <c r="A1689" s="606">
        <v>542</v>
      </c>
      <c r="B1689" s="851" t="s">
        <v>2639</v>
      </c>
      <c r="C1689" s="839" t="s">
        <v>701</v>
      </c>
      <c r="D1689" s="852">
        <v>2</v>
      </c>
      <c r="E1689" s="856">
        <v>2008</v>
      </c>
      <c r="F1689" s="1083">
        <v>164.4</v>
      </c>
      <c r="G1689" s="784">
        <f t="shared" si="53"/>
        <v>164.4</v>
      </c>
      <c r="H1689" s="1451">
        <v>100</v>
      </c>
      <c r="I1689" s="784">
        <f t="shared" si="54"/>
        <v>0</v>
      </c>
      <c r="J1689" s="804"/>
      <c r="K1689" s="805"/>
      <c r="L1689" s="805"/>
      <c r="M1689" s="804"/>
      <c r="N1689" s="805"/>
      <c r="O1689" s="805"/>
      <c r="P1689" s="1839"/>
    </row>
    <row r="1690" spans="1:16" s="806" customFormat="1" ht="13.5" x14ac:dyDescent="0.25">
      <c r="A1690" s="606">
        <v>543</v>
      </c>
      <c r="B1690" s="851" t="s">
        <v>2640</v>
      </c>
      <c r="C1690" s="839" t="s">
        <v>701</v>
      </c>
      <c r="D1690" s="852">
        <v>3</v>
      </c>
      <c r="E1690" s="853">
        <v>2008</v>
      </c>
      <c r="F1690" s="1083">
        <v>310.98599999999999</v>
      </c>
      <c r="G1690" s="784">
        <f t="shared" si="53"/>
        <v>310.98599999999999</v>
      </c>
      <c r="H1690" s="1451">
        <v>100</v>
      </c>
      <c r="I1690" s="784">
        <f t="shared" si="54"/>
        <v>0</v>
      </c>
      <c r="J1690" s="804"/>
      <c r="K1690" s="805"/>
      <c r="L1690" s="805"/>
      <c r="M1690" s="804"/>
      <c r="N1690" s="805"/>
      <c r="O1690" s="805"/>
      <c r="P1690" s="1839"/>
    </row>
    <row r="1691" spans="1:16" s="806" customFormat="1" ht="13.5" x14ac:dyDescent="0.25">
      <c r="A1691" s="606">
        <v>544</v>
      </c>
      <c r="B1691" s="851" t="s">
        <v>2641</v>
      </c>
      <c r="C1691" s="839" t="s">
        <v>701</v>
      </c>
      <c r="D1691" s="852">
        <v>2</v>
      </c>
      <c r="E1691" s="856">
        <v>2006</v>
      </c>
      <c r="F1691" s="1083">
        <v>199.143</v>
      </c>
      <c r="G1691" s="784">
        <f t="shared" ref="G1691:G1754" si="55">F1691*H1691%</f>
        <v>199.143</v>
      </c>
      <c r="H1691" s="1451">
        <v>100</v>
      </c>
      <c r="I1691" s="784">
        <f t="shared" ref="I1691:I1754" si="56">F1691-G1691</f>
        <v>0</v>
      </c>
      <c r="J1691" s="804"/>
      <c r="K1691" s="805"/>
      <c r="L1691" s="805"/>
      <c r="M1691" s="804"/>
      <c r="N1691" s="805"/>
      <c r="O1691" s="805"/>
      <c r="P1691" s="1839"/>
    </row>
    <row r="1692" spans="1:16" s="806" customFormat="1" ht="13.5" x14ac:dyDescent="0.25">
      <c r="A1692" s="606">
        <v>545</v>
      </c>
      <c r="B1692" s="851" t="s">
        <v>2642</v>
      </c>
      <c r="C1692" s="839" t="s">
        <v>701</v>
      </c>
      <c r="D1692" s="852">
        <v>2</v>
      </c>
      <c r="E1692" s="856">
        <v>2008</v>
      </c>
      <c r="F1692" s="1083">
        <v>100.2</v>
      </c>
      <c r="G1692" s="784">
        <f t="shared" si="55"/>
        <v>100.2</v>
      </c>
      <c r="H1692" s="1451">
        <v>100</v>
      </c>
      <c r="I1692" s="784">
        <f t="shared" si="56"/>
        <v>0</v>
      </c>
      <c r="J1692" s="804"/>
      <c r="K1692" s="805"/>
      <c r="L1692" s="805"/>
      <c r="M1692" s="804"/>
      <c r="N1692" s="805"/>
      <c r="O1692" s="805"/>
      <c r="P1692" s="1839"/>
    </row>
    <row r="1693" spans="1:16" s="806" customFormat="1" ht="13.5" x14ac:dyDescent="0.25">
      <c r="A1693" s="606">
        <v>546</v>
      </c>
      <c r="B1693" s="851" t="s">
        <v>2643</v>
      </c>
      <c r="C1693" s="839" t="s">
        <v>701</v>
      </c>
      <c r="D1693" s="852">
        <v>1</v>
      </c>
      <c r="E1693" s="856">
        <v>2008</v>
      </c>
      <c r="F1693" s="1083">
        <v>50.1</v>
      </c>
      <c r="G1693" s="784">
        <f t="shared" si="55"/>
        <v>50.1</v>
      </c>
      <c r="H1693" s="1451">
        <v>100</v>
      </c>
      <c r="I1693" s="784">
        <f t="shared" si="56"/>
        <v>0</v>
      </c>
      <c r="J1693" s="804"/>
      <c r="K1693" s="805"/>
      <c r="L1693" s="805"/>
      <c r="M1693" s="804"/>
      <c r="N1693" s="805"/>
      <c r="O1693" s="805"/>
      <c r="P1693" s="1839"/>
    </row>
    <row r="1694" spans="1:16" s="806" customFormat="1" ht="13.5" x14ac:dyDescent="0.25">
      <c r="A1694" s="606">
        <v>547</v>
      </c>
      <c r="B1694" s="851" t="s">
        <v>2644</v>
      </c>
      <c r="C1694" s="839" t="s">
        <v>701</v>
      </c>
      <c r="D1694" s="852">
        <v>1</v>
      </c>
      <c r="E1694" s="856">
        <v>2007</v>
      </c>
      <c r="F1694" s="1083">
        <v>58.9</v>
      </c>
      <c r="G1694" s="784">
        <f t="shared" si="55"/>
        <v>58.9</v>
      </c>
      <c r="H1694" s="1451">
        <v>100</v>
      </c>
      <c r="I1694" s="784">
        <f t="shared" si="56"/>
        <v>0</v>
      </c>
      <c r="J1694" s="804"/>
      <c r="K1694" s="805"/>
      <c r="L1694" s="805"/>
      <c r="M1694" s="804"/>
      <c r="N1694" s="805"/>
      <c r="O1694" s="805"/>
      <c r="P1694" s="1839"/>
    </row>
    <row r="1695" spans="1:16" s="806" customFormat="1" ht="13.5" x14ac:dyDescent="0.25">
      <c r="A1695" s="606">
        <v>548</v>
      </c>
      <c r="B1695" s="851" t="s">
        <v>2645</v>
      </c>
      <c r="C1695" s="839" t="s">
        <v>701</v>
      </c>
      <c r="D1695" s="852">
        <v>3</v>
      </c>
      <c r="E1695" s="856">
        <v>2008</v>
      </c>
      <c r="F1695" s="1083">
        <v>150.30000000000001</v>
      </c>
      <c r="G1695" s="784">
        <f t="shared" si="55"/>
        <v>150.30000000000001</v>
      </c>
      <c r="H1695" s="1451">
        <v>100</v>
      </c>
      <c r="I1695" s="784">
        <f t="shared" si="56"/>
        <v>0</v>
      </c>
      <c r="J1695" s="804"/>
      <c r="K1695" s="805"/>
      <c r="L1695" s="805"/>
      <c r="M1695" s="804"/>
      <c r="N1695" s="805"/>
      <c r="O1695" s="805"/>
      <c r="P1695" s="1839"/>
    </row>
    <row r="1696" spans="1:16" s="806" customFormat="1" ht="13.5" x14ac:dyDescent="0.25">
      <c r="A1696" s="606">
        <v>549</v>
      </c>
      <c r="B1696" s="851" t="s">
        <v>2646</v>
      </c>
      <c r="C1696" s="839" t="s">
        <v>701</v>
      </c>
      <c r="D1696" s="854">
        <v>1</v>
      </c>
      <c r="E1696" s="853">
        <v>2008</v>
      </c>
      <c r="F1696" s="1083">
        <v>105.506</v>
      </c>
      <c r="G1696" s="784">
        <f t="shared" si="55"/>
        <v>105.506</v>
      </c>
      <c r="H1696" s="1451">
        <v>100</v>
      </c>
      <c r="I1696" s="784">
        <f t="shared" si="56"/>
        <v>0</v>
      </c>
      <c r="J1696" s="804"/>
      <c r="K1696" s="805"/>
      <c r="L1696" s="805"/>
      <c r="M1696" s="804"/>
      <c r="N1696" s="805"/>
      <c r="O1696" s="805"/>
      <c r="P1696" s="1839"/>
    </row>
    <row r="1697" spans="1:16" s="806" customFormat="1" ht="13.5" x14ac:dyDescent="0.25">
      <c r="A1697" s="606">
        <v>550</v>
      </c>
      <c r="B1697" s="851" t="s">
        <v>2647</v>
      </c>
      <c r="C1697" s="839" t="s">
        <v>701</v>
      </c>
      <c r="D1697" s="852">
        <v>1</v>
      </c>
      <c r="E1697" s="853">
        <v>2006</v>
      </c>
      <c r="F1697" s="1083">
        <v>73</v>
      </c>
      <c r="G1697" s="784">
        <f t="shared" si="55"/>
        <v>73</v>
      </c>
      <c r="H1697" s="1451">
        <v>100</v>
      </c>
      <c r="I1697" s="784">
        <f t="shared" si="56"/>
        <v>0</v>
      </c>
      <c r="J1697" s="804"/>
      <c r="K1697" s="805"/>
      <c r="L1697" s="805"/>
      <c r="M1697" s="804"/>
      <c r="N1697" s="805"/>
      <c r="O1697" s="805"/>
      <c r="P1697" s="1839"/>
    </row>
    <row r="1698" spans="1:16" s="806" customFormat="1" ht="13.5" x14ac:dyDescent="0.25">
      <c r="A1698" s="606">
        <v>551</v>
      </c>
      <c r="B1698" s="851" t="s">
        <v>2648</v>
      </c>
      <c r="C1698" s="839" t="s">
        <v>701</v>
      </c>
      <c r="D1698" s="852">
        <v>2</v>
      </c>
      <c r="E1698" s="856">
        <v>2008</v>
      </c>
      <c r="F1698" s="1083">
        <v>211.012</v>
      </c>
      <c r="G1698" s="784">
        <f t="shared" si="55"/>
        <v>211.012</v>
      </c>
      <c r="H1698" s="1451">
        <v>100</v>
      </c>
      <c r="I1698" s="784">
        <f t="shared" si="56"/>
        <v>0</v>
      </c>
      <c r="J1698" s="804"/>
      <c r="K1698" s="805"/>
      <c r="L1698" s="805"/>
      <c r="M1698" s="804"/>
      <c r="N1698" s="805"/>
      <c r="O1698" s="805"/>
      <c r="P1698" s="1839"/>
    </row>
    <row r="1699" spans="1:16" s="806" customFormat="1" ht="13.5" x14ac:dyDescent="0.25">
      <c r="A1699" s="606">
        <v>552</v>
      </c>
      <c r="B1699" s="851" t="s">
        <v>2649</v>
      </c>
      <c r="C1699" s="839" t="s">
        <v>701</v>
      </c>
      <c r="D1699" s="854">
        <v>1</v>
      </c>
      <c r="E1699" s="853">
        <v>2007</v>
      </c>
      <c r="F1699" s="1083">
        <v>58.9</v>
      </c>
      <c r="G1699" s="784">
        <f t="shared" si="55"/>
        <v>58.9</v>
      </c>
      <c r="H1699" s="1451">
        <v>100</v>
      </c>
      <c r="I1699" s="784">
        <f t="shared" si="56"/>
        <v>0</v>
      </c>
      <c r="J1699" s="804"/>
      <c r="K1699" s="805"/>
      <c r="L1699" s="805"/>
      <c r="M1699" s="804"/>
      <c r="N1699" s="805"/>
      <c r="O1699" s="805"/>
      <c r="P1699" s="1839"/>
    </row>
    <row r="1700" spans="1:16" s="806" customFormat="1" ht="13.5" x14ac:dyDescent="0.25">
      <c r="A1700" s="606">
        <v>553</v>
      </c>
      <c r="B1700" s="851" t="s">
        <v>2650</v>
      </c>
      <c r="C1700" s="839" t="s">
        <v>701</v>
      </c>
      <c r="D1700" s="855">
        <v>1</v>
      </c>
      <c r="E1700" s="856">
        <v>2008</v>
      </c>
      <c r="F1700" s="1083">
        <v>44.3</v>
      </c>
      <c r="G1700" s="784">
        <f t="shared" si="55"/>
        <v>44.3</v>
      </c>
      <c r="H1700" s="1451">
        <v>100</v>
      </c>
      <c r="I1700" s="784">
        <f t="shared" si="56"/>
        <v>0</v>
      </c>
      <c r="J1700" s="804"/>
      <c r="K1700" s="805"/>
      <c r="L1700" s="805"/>
      <c r="M1700" s="804"/>
      <c r="N1700" s="805"/>
      <c r="O1700" s="805"/>
      <c r="P1700" s="1839"/>
    </row>
    <row r="1701" spans="1:16" s="806" customFormat="1" ht="14.25" x14ac:dyDescent="0.25">
      <c r="A1701" s="606">
        <v>554</v>
      </c>
      <c r="B1701" s="851" t="s">
        <v>2650</v>
      </c>
      <c r="C1701" s="839" t="s">
        <v>701</v>
      </c>
      <c r="D1701" s="849">
        <v>2</v>
      </c>
      <c r="E1701" s="857">
        <v>2008</v>
      </c>
      <c r="F1701" s="1083">
        <v>88.6</v>
      </c>
      <c r="G1701" s="784">
        <f t="shared" si="55"/>
        <v>88.6</v>
      </c>
      <c r="H1701" s="1451">
        <v>100</v>
      </c>
      <c r="I1701" s="784">
        <f t="shared" si="56"/>
        <v>0</v>
      </c>
      <c r="J1701" s="804"/>
      <c r="K1701" s="805"/>
      <c r="L1701" s="805"/>
      <c r="M1701" s="804"/>
      <c r="N1701" s="805"/>
      <c r="O1701" s="805"/>
      <c r="P1701" s="1839"/>
    </row>
    <row r="1702" spans="1:16" s="806" customFormat="1" ht="27" x14ac:dyDescent="0.25">
      <c r="A1702" s="606">
        <v>555</v>
      </c>
      <c r="B1702" s="851" t="s">
        <v>2651</v>
      </c>
      <c r="C1702" s="839" t="s">
        <v>701</v>
      </c>
      <c r="D1702" s="850">
        <v>1</v>
      </c>
      <c r="E1702" s="850">
        <v>2008</v>
      </c>
      <c r="F1702" s="1083">
        <v>29.780999999999999</v>
      </c>
      <c r="G1702" s="784">
        <f t="shared" si="55"/>
        <v>29.780999999999999</v>
      </c>
      <c r="H1702" s="1451">
        <v>100</v>
      </c>
      <c r="I1702" s="784">
        <f t="shared" si="56"/>
        <v>0</v>
      </c>
      <c r="J1702" s="804"/>
      <c r="K1702" s="805"/>
      <c r="L1702" s="805"/>
      <c r="M1702" s="804"/>
      <c r="N1702" s="805"/>
      <c r="O1702" s="805"/>
      <c r="P1702" s="1839"/>
    </row>
    <row r="1703" spans="1:16" s="806" customFormat="1" ht="13.5" x14ac:dyDescent="0.25">
      <c r="A1703" s="606">
        <v>556</v>
      </c>
      <c r="B1703" s="851" t="s">
        <v>2351</v>
      </c>
      <c r="C1703" s="839" t="s">
        <v>701</v>
      </c>
      <c r="D1703" s="850">
        <v>1</v>
      </c>
      <c r="E1703" s="850">
        <v>2008</v>
      </c>
      <c r="F1703" s="1083">
        <v>72.5</v>
      </c>
      <c r="G1703" s="784">
        <f t="shared" si="55"/>
        <v>72.5</v>
      </c>
      <c r="H1703" s="1451">
        <v>100</v>
      </c>
      <c r="I1703" s="784">
        <f t="shared" si="56"/>
        <v>0</v>
      </c>
      <c r="J1703" s="804"/>
      <c r="K1703" s="805"/>
      <c r="L1703" s="805"/>
      <c r="M1703" s="804"/>
      <c r="N1703" s="805"/>
      <c r="O1703" s="805"/>
      <c r="P1703" s="1839"/>
    </row>
    <row r="1704" spans="1:16" s="806" customFormat="1" ht="27" x14ac:dyDescent="0.25">
      <c r="A1704" s="606">
        <v>557</v>
      </c>
      <c r="B1704" s="851" t="s">
        <v>2652</v>
      </c>
      <c r="C1704" s="839" t="s">
        <v>701</v>
      </c>
      <c r="D1704" s="850">
        <v>3</v>
      </c>
      <c r="E1704" s="850">
        <v>2008</v>
      </c>
      <c r="F1704" s="1083">
        <v>303.14999999999998</v>
      </c>
      <c r="G1704" s="784">
        <f t="shared" si="55"/>
        <v>303.14999999999998</v>
      </c>
      <c r="H1704" s="1451">
        <v>100</v>
      </c>
      <c r="I1704" s="784">
        <f t="shared" si="56"/>
        <v>0</v>
      </c>
      <c r="J1704" s="804"/>
      <c r="K1704" s="805"/>
      <c r="L1704" s="805"/>
      <c r="M1704" s="804"/>
      <c r="N1704" s="805"/>
      <c r="O1704" s="805"/>
      <c r="P1704" s="1839"/>
    </row>
    <row r="1705" spans="1:16" s="806" customFormat="1" ht="13.5" x14ac:dyDescent="0.25">
      <c r="A1705" s="606">
        <v>558</v>
      </c>
      <c r="B1705" s="851" t="s">
        <v>2002</v>
      </c>
      <c r="C1705" s="839" t="s">
        <v>701</v>
      </c>
      <c r="D1705" s="850">
        <v>3</v>
      </c>
      <c r="E1705" s="850">
        <v>2008</v>
      </c>
      <c r="F1705" s="1083">
        <v>416.4</v>
      </c>
      <c r="G1705" s="784">
        <f t="shared" si="55"/>
        <v>416.4</v>
      </c>
      <c r="H1705" s="1451">
        <v>100</v>
      </c>
      <c r="I1705" s="784">
        <f t="shared" si="56"/>
        <v>0</v>
      </c>
      <c r="J1705" s="804"/>
      <c r="K1705" s="805"/>
      <c r="L1705" s="805"/>
      <c r="M1705" s="804"/>
      <c r="N1705" s="805"/>
      <c r="O1705" s="805"/>
      <c r="P1705" s="1839"/>
    </row>
    <row r="1706" spans="1:16" s="806" customFormat="1" ht="13.5" x14ac:dyDescent="0.25">
      <c r="A1706" s="606">
        <v>559</v>
      </c>
      <c r="B1706" s="851" t="s">
        <v>2653</v>
      </c>
      <c r="C1706" s="839" t="s">
        <v>701</v>
      </c>
      <c r="D1706" s="850">
        <v>18</v>
      </c>
      <c r="E1706" s="850">
        <v>2008</v>
      </c>
      <c r="F1706" s="1083">
        <v>670.5</v>
      </c>
      <c r="G1706" s="784">
        <f t="shared" si="55"/>
        <v>670.5</v>
      </c>
      <c r="H1706" s="1451">
        <v>100</v>
      </c>
      <c r="I1706" s="784">
        <f t="shared" si="56"/>
        <v>0</v>
      </c>
      <c r="J1706" s="804"/>
      <c r="K1706" s="805"/>
      <c r="L1706" s="805"/>
      <c r="M1706" s="804"/>
      <c r="N1706" s="805"/>
      <c r="O1706" s="805"/>
      <c r="P1706" s="1839"/>
    </row>
    <row r="1707" spans="1:16" s="806" customFormat="1" ht="13.5" x14ac:dyDescent="0.25">
      <c r="A1707" s="606">
        <v>560</v>
      </c>
      <c r="B1707" s="851" t="s">
        <v>2654</v>
      </c>
      <c r="C1707" s="839" t="s">
        <v>701</v>
      </c>
      <c r="D1707" s="850">
        <v>1</v>
      </c>
      <c r="E1707" s="852">
        <v>2009</v>
      </c>
      <c r="F1707" s="1083">
        <v>3446.25108</v>
      </c>
      <c r="G1707" s="784">
        <f t="shared" si="55"/>
        <v>3446.25108</v>
      </c>
      <c r="H1707" s="1451">
        <v>100</v>
      </c>
      <c r="I1707" s="784">
        <f t="shared" si="56"/>
        <v>0</v>
      </c>
      <c r="J1707" s="804"/>
      <c r="K1707" s="805"/>
      <c r="L1707" s="805"/>
      <c r="M1707" s="804"/>
      <c r="N1707" s="805"/>
      <c r="O1707" s="805"/>
      <c r="P1707" s="1839"/>
    </row>
    <row r="1708" spans="1:16" s="806" customFormat="1" ht="13.5" x14ac:dyDescent="0.25">
      <c r="A1708" s="606">
        <v>561</v>
      </c>
      <c r="B1708" s="851" t="s">
        <v>2655</v>
      </c>
      <c r="C1708" s="839" t="s">
        <v>701</v>
      </c>
      <c r="D1708" s="850">
        <v>3</v>
      </c>
      <c r="E1708" s="850">
        <v>2010</v>
      </c>
      <c r="F1708" s="1083">
        <v>226.44</v>
      </c>
      <c r="G1708" s="784">
        <f t="shared" si="55"/>
        <v>226.44</v>
      </c>
      <c r="H1708" s="1451">
        <v>100</v>
      </c>
      <c r="I1708" s="784">
        <f t="shared" si="56"/>
        <v>0</v>
      </c>
      <c r="J1708" s="804"/>
      <c r="K1708" s="805"/>
      <c r="L1708" s="805"/>
      <c r="M1708" s="804"/>
      <c r="N1708" s="805"/>
      <c r="O1708" s="805"/>
      <c r="P1708" s="1839"/>
    </row>
    <row r="1709" spans="1:16" s="806" customFormat="1" ht="13.5" x14ac:dyDescent="0.25">
      <c r="A1709" s="606">
        <v>562</v>
      </c>
      <c r="B1709" s="851" t="s">
        <v>2656</v>
      </c>
      <c r="C1709" s="839" t="s">
        <v>701</v>
      </c>
      <c r="D1709" s="850">
        <v>1</v>
      </c>
      <c r="E1709" s="850">
        <v>2008</v>
      </c>
      <c r="F1709" s="1083">
        <v>404.685</v>
      </c>
      <c r="G1709" s="784">
        <f t="shared" si="55"/>
        <v>404.685</v>
      </c>
      <c r="H1709" s="1451">
        <v>100</v>
      </c>
      <c r="I1709" s="784">
        <f t="shared" si="56"/>
        <v>0</v>
      </c>
      <c r="J1709" s="804"/>
      <c r="K1709" s="805"/>
      <c r="L1709" s="805"/>
      <c r="M1709" s="804"/>
      <c r="N1709" s="805"/>
      <c r="O1709" s="805"/>
      <c r="P1709" s="1839"/>
    </row>
    <row r="1710" spans="1:16" s="806" customFormat="1" ht="13.5" x14ac:dyDescent="0.25">
      <c r="A1710" s="606">
        <v>563</v>
      </c>
      <c r="B1710" s="851" t="s">
        <v>2657</v>
      </c>
      <c r="C1710" s="839" t="s">
        <v>701</v>
      </c>
      <c r="D1710" s="850">
        <v>1</v>
      </c>
      <c r="E1710" s="850">
        <v>2008</v>
      </c>
      <c r="F1710" s="1083">
        <v>103.66200000000001</v>
      </c>
      <c r="G1710" s="784">
        <f t="shared" si="55"/>
        <v>103.66200000000001</v>
      </c>
      <c r="H1710" s="1451">
        <v>100</v>
      </c>
      <c r="I1710" s="784">
        <f t="shared" si="56"/>
        <v>0</v>
      </c>
      <c r="J1710" s="804"/>
      <c r="K1710" s="805"/>
      <c r="L1710" s="805"/>
      <c r="M1710" s="804"/>
      <c r="N1710" s="805"/>
      <c r="O1710" s="805"/>
      <c r="P1710" s="1839"/>
    </row>
    <row r="1711" spans="1:16" s="806" customFormat="1" ht="13.5" x14ac:dyDescent="0.25">
      <c r="A1711" s="606">
        <v>564</v>
      </c>
      <c r="B1711" s="851" t="s">
        <v>2658</v>
      </c>
      <c r="C1711" s="839" t="s">
        <v>701</v>
      </c>
      <c r="D1711" s="850">
        <v>1</v>
      </c>
      <c r="E1711" s="850">
        <v>2008</v>
      </c>
      <c r="F1711" s="1083">
        <v>58.9</v>
      </c>
      <c r="G1711" s="784">
        <f t="shared" si="55"/>
        <v>58.9</v>
      </c>
      <c r="H1711" s="1451">
        <v>100</v>
      </c>
      <c r="I1711" s="784">
        <f t="shared" si="56"/>
        <v>0</v>
      </c>
      <c r="J1711" s="804"/>
      <c r="K1711" s="805"/>
      <c r="L1711" s="805"/>
      <c r="M1711" s="804"/>
      <c r="N1711" s="805"/>
      <c r="O1711" s="805"/>
      <c r="P1711" s="1839"/>
    </row>
    <row r="1712" spans="1:16" s="806" customFormat="1" ht="13.5" x14ac:dyDescent="0.25">
      <c r="A1712" s="606">
        <v>565</v>
      </c>
      <c r="B1712" s="851" t="s">
        <v>2659</v>
      </c>
      <c r="C1712" s="839" t="s">
        <v>701</v>
      </c>
      <c r="D1712" s="850">
        <v>2</v>
      </c>
      <c r="E1712" s="850">
        <v>2008</v>
      </c>
      <c r="F1712" s="1083">
        <v>1084</v>
      </c>
      <c r="G1712" s="784">
        <f t="shared" si="55"/>
        <v>1084</v>
      </c>
      <c r="H1712" s="1451">
        <v>100</v>
      </c>
      <c r="I1712" s="784">
        <f t="shared" si="56"/>
        <v>0</v>
      </c>
      <c r="J1712" s="804"/>
      <c r="K1712" s="805"/>
      <c r="L1712" s="805"/>
      <c r="M1712" s="804"/>
      <c r="N1712" s="805"/>
      <c r="O1712" s="805"/>
      <c r="P1712" s="1839"/>
    </row>
    <row r="1713" spans="1:16" s="806" customFormat="1" ht="13.5" x14ac:dyDescent="0.25">
      <c r="A1713" s="606">
        <v>566</v>
      </c>
      <c r="B1713" s="851" t="s">
        <v>2660</v>
      </c>
      <c r="C1713" s="839" t="s">
        <v>701</v>
      </c>
      <c r="D1713" s="850">
        <v>2</v>
      </c>
      <c r="E1713" s="850">
        <v>2007</v>
      </c>
      <c r="F1713" s="1083">
        <v>220</v>
      </c>
      <c r="G1713" s="784">
        <f t="shared" si="55"/>
        <v>220</v>
      </c>
      <c r="H1713" s="1451">
        <v>100</v>
      </c>
      <c r="I1713" s="784">
        <f t="shared" si="56"/>
        <v>0</v>
      </c>
      <c r="J1713" s="804"/>
      <c r="K1713" s="805"/>
      <c r="L1713" s="805"/>
      <c r="M1713" s="804"/>
      <c r="N1713" s="805"/>
      <c r="O1713" s="805"/>
      <c r="P1713" s="1839"/>
    </row>
    <row r="1714" spans="1:16" s="806" customFormat="1" ht="34.5" customHeight="1" x14ac:dyDescent="0.25">
      <c r="A1714" s="606">
        <v>567</v>
      </c>
      <c r="B1714" s="851" t="s">
        <v>2661</v>
      </c>
      <c r="C1714" s="839" t="s">
        <v>701</v>
      </c>
      <c r="D1714" s="850">
        <v>2</v>
      </c>
      <c r="E1714" s="850">
        <v>2010</v>
      </c>
      <c r="F1714" s="1083">
        <v>900.24</v>
      </c>
      <c r="G1714" s="784">
        <f t="shared" si="55"/>
        <v>900.24</v>
      </c>
      <c r="H1714" s="1451">
        <v>100</v>
      </c>
      <c r="I1714" s="784">
        <f t="shared" si="56"/>
        <v>0</v>
      </c>
      <c r="J1714" s="804"/>
      <c r="K1714" s="805"/>
      <c r="L1714" s="805"/>
      <c r="M1714" s="804"/>
      <c r="N1714" s="805"/>
      <c r="O1714" s="805"/>
      <c r="P1714" s="1839"/>
    </row>
    <row r="1715" spans="1:16" s="806" customFormat="1" ht="108" x14ac:dyDescent="0.25">
      <c r="A1715" s="606">
        <v>568</v>
      </c>
      <c r="B1715" s="851" t="s">
        <v>2662</v>
      </c>
      <c r="C1715" s="839" t="s">
        <v>701</v>
      </c>
      <c r="D1715" s="850">
        <v>1</v>
      </c>
      <c r="E1715" s="850">
        <v>2011</v>
      </c>
      <c r="F1715" s="1083">
        <v>1907.33142</v>
      </c>
      <c r="G1715" s="784">
        <f t="shared" si="55"/>
        <v>1907.33142</v>
      </c>
      <c r="H1715" s="1451">
        <v>100</v>
      </c>
      <c r="I1715" s="784">
        <f t="shared" si="56"/>
        <v>0</v>
      </c>
      <c r="J1715" s="804"/>
      <c r="K1715" s="805"/>
      <c r="L1715" s="805"/>
      <c r="M1715" s="804"/>
      <c r="N1715" s="805"/>
      <c r="O1715" s="805"/>
      <c r="P1715" s="1839"/>
    </row>
    <row r="1716" spans="1:16" s="806" customFormat="1" ht="67.5" x14ac:dyDescent="0.25">
      <c r="A1716" s="606">
        <v>569</v>
      </c>
      <c r="B1716" s="851" t="s">
        <v>2663</v>
      </c>
      <c r="C1716" s="839" t="s">
        <v>701</v>
      </c>
      <c r="D1716" s="850">
        <v>1</v>
      </c>
      <c r="E1716" s="850">
        <v>2011</v>
      </c>
      <c r="F1716" s="1083">
        <v>436.32</v>
      </c>
      <c r="G1716" s="784">
        <f t="shared" si="55"/>
        <v>436.32</v>
      </c>
      <c r="H1716" s="1451">
        <v>100</v>
      </c>
      <c r="I1716" s="784">
        <f t="shared" si="56"/>
        <v>0</v>
      </c>
      <c r="J1716" s="804"/>
      <c r="K1716" s="805"/>
      <c r="L1716" s="805"/>
      <c r="M1716" s="804"/>
      <c r="N1716" s="805"/>
      <c r="O1716" s="805"/>
      <c r="P1716" s="1839"/>
    </row>
    <row r="1717" spans="1:16" s="806" customFormat="1" ht="13.5" x14ac:dyDescent="0.25">
      <c r="A1717" s="606">
        <v>570</v>
      </c>
      <c r="B1717" s="851" t="s">
        <v>2664</v>
      </c>
      <c r="C1717" s="839" t="s">
        <v>701</v>
      </c>
      <c r="D1717" s="850">
        <v>1</v>
      </c>
      <c r="E1717" s="850">
        <v>2011</v>
      </c>
      <c r="F1717" s="1083">
        <v>83.64</v>
      </c>
      <c r="G1717" s="784">
        <f t="shared" si="55"/>
        <v>83.64</v>
      </c>
      <c r="H1717" s="1451">
        <v>100</v>
      </c>
      <c r="I1717" s="784">
        <f t="shared" si="56"/>
        <v>0</v>
      </c>
      <c r="J1717" s="804"/>
      <c r="K1717" s="805"/>
      <c r="L1717" s="805"/>
      <c r="M1717" s="804"/>
      <c r="N1717" s="805"/>
      <c r="O1717" s="805"/>
      <c r="P1717" s="1839"/>
    </row>
    <row r="1718" spans="1:16" s="806" customFormat="1" ht="13.5" x14ac:dyDescent="0.25">
      <c r="A1718" s="606">
        <v>571</v>
      </c>
      <c r="B1718" s="851" t="s">
        <v>2665</v>
      </c>
      <c r="C1718" s="839" t="s">
        <v>701</v>
      </c>
      <c r="D1718" s="850">
        <v>1</v>
      </c>
      <c r="E1718" s="850">
        <v>2011</v>
      </c>
      <c r="F1718" s="1083">
        <v>53.88</v>
      </c>
      <c r="G1718" s="784">
        <f t="shared" si="55"/>
        <v>53.88</v>
      </c>
      <c r="H1718" s="1451">
        <v>100</v>
      </c>
      <c r="I1718" s="784">
        <f t="shared" si="56"/>
        <v>0</v>
      </c>
      <c r="J1718" s="804"/>
      <c r="K1718" s="805"/>
      <c r="L1718" s="805"/>
      <c r="M1718" s="804"/>
      <c r="N1718" s="805"/>
      <c r="O1718" s="805"/>
      <c r="P1718" s="1839"/>
    </row>
    <row r="1719" spans="1:16" s="806" customFormat="1" ht="13.5" x14ac:dyDescent="0.25">
      <c r="A1719" s="606">
        <v>572</v>
      </c>
      <c r="B1719" s="851" t="s">
        <v>2666</v>
      </c>
      <c r="C1719" s="839" t="s">
        <v>701</v>
      </c>
      <c r="D1719" s="850">
        <v>2</v>
      </c>
      <c r="E1719" s="850">
        <v>2011</v>
      </c>
      <c r="F1719" s="1083">
        <v>176.8706</v>
      </c>
      <c r="G1719" s="784">
        <f t="shared" si="55"/>
        <v>176.8706</v>
      </c>
      <c r="H1719" s="1451">
        <v>100</v>
      </c>
      <c r="I1719" s="784">
        <f t="shared" si="56"/>
        <v>0</v>
      </c>
      <c r="J1719" s="804"/>
      <c r="K1719" s="805"/>
      <c r="L1719" s="805"/>
      <c r="M1719" s="804"/>
      <c r="N1719" s="805"/>
      <c r="O1719" s="805"/>
      <c r="P1719" s="1839"/>
    </row>
    <row r="1720" spans="1:16" s="806" customFormat="1" ht="27" x14ac:dyDescent="0.25">
      <c r="A1720" s="606">
        <v>573</v>
      </c>
      <c r="B1720" s="851" t="s">
        <v>2667</v>
      </c>
      <c r="C1720" s="839" t="s">
        <v>701</v>
      </c>
      <c r="D1720" s="850">
        <v>1</v>
      </c>
      <c r="E1720" s="850">
        <v>2012</v>
      </c>
      <c r="F1720" s="1083">
        <v>468.36</v>
      </c>
      <c r="G1720" s="784">
        <f t="shared" si="55"/>
        <v>468.36</v>
      </c>
      <c r="H1720" s="1451">
        <v>100</v>
      </c>
      <c r="I1720" s="784">
        <f t="shared" si="56"/>
        <v>0</v>
      </c>
      <c r="J1720" s="804"/>
      <c r="K1720" s="805"/>
      <c r="L1720" s="805"/>
      <c r="M1720" s="804"/>
      <c r="N1720" s="805"/>
      <c r="O1720" s="805"/>
      <c r="P1720" s="1839"/>
    </row>
    <row r="1721" spans="1:16" s="806" customFormat="1" ht="27" x14ac:dyDescent="0.25">
      <c r="A1721" s="606">
        <v>574</v>
      </c>
      <c r="B1721" s="851" t="s">
        <v>2668</v>
      </c>
      <c r="C1721" s="839" t="s">
        <v>701</v>
      </c>
      <c r="D1721" s="850">
        <v>1</v>
      </c>
      <c r="E1721" s="850">
        <v>2012</v>
      </c>
      <c r="F1721" s="1083">
        <v>80.52</v>
      </c>
      <c r="G1721" s="784">
        <f t="shared" si="55"/>
        <v>80.52</v>
      </c>
      <c r="H1721" s="1451">
        <v>100</v>
      </c>
      <c r="I1721" s="784">
        <f t="shared" si="56"/>
        <v>0</v>
      </c>
      <c r="J1721" s="804"/>
      <c r="K1721" s="805"/>
      <c r="L1721" s="805"/>
      <c r="M1721" s="804"/>
      <c r="N1721" s="805"/>
      <c r="O1721" s="805"/>
      <c r="P1721" s="1839"/>
    </row>
    <row r="1722" spans="1:16" s="806" customFormat="1" ht="13.5" x14ac:dyDescent="0.25">
      <c r="A1722" s="606">
        <v>575</v>
      </c>
      <c r="B1722" s="851" t="s">
        <v>780</v>
      </c>
      <c r="C1722" s="839" t="s">
        <v>701</v>
      </c>
      <c r="D1722" s="850">
        <v>1</v>
      </c>
      <c r="E1722" s="850">
        <v>2012</v>
      </c>
      <c r="F1722" s="1083">
        <v>37.08</v>
      </c>
      <c r="G1722" s="784">
        <f t="shared" si="55"/>
        <v>37.08</v>
      </c>
      <c r="H1722" s="1451">
        <v>100</v>
      </c>
      <c r="I1722" s="784">
        <f t="shared" si="56"/>
        <v>0</v>
      </c>
      <c r="J1722" s="804"/>
      <c r="K1722" s="805"/>
      <c r="L1722" s="805"/>
      <c r="M1722" s="804"/>
      <c r="N1722" s="805"/>
      <c r="O1722" s="805"/>
      <c r="P1722" s="1839"/>
    </row>
    <row r="1723" spans="1:16" s="806" customFormat="1" ht="27" x14ac:dyDescent="0.25">
      <c r="A1723" s="606">
        <v>576</v>
      </c>
      <c r="B1723" s="851" t="s">
        <v>2669</v>
      </c>
      <c r="C1723" s="839" t="s">
        <v>701</v>
      </c>
      <c r="D1723" s="850">
        <v>1</v>
      </c>
      <c r="E1723" s="850">
        <v>2012</v>
      </c>
      <c r="F1723" s="1083">
        <v>488.76</v>
      </c>
      <c r="G1723" s="784">
        <f t="shared" si="55"/>
        <v>488.76</v>
      </c>
      <c r="H1723" s="1451">
        <v>100</v>
      </c>
      <c r="I1723" s="784">
        <f t="shared" si="56"/>
        <v>0</v>
      </c>
      <c r="J1723" s="804"/>
      <c r="K1723" s="805"/>
      <c r="L1723" s="805"/>
      <c r="M1723" s="804"/>
      <c r="N1723" s="805"/>
      <c r="O1723" s="805"/>
      <c r="P1723" s="1839"/>
    </row>
    <row r="1724" spans="1:16" s="806" customFormat="1" ht="13.5" x14ac:dyDescent="0.25">
      <c r="A1724" s="606">
        <v>577</v>
      </c>
      <c r="B1724" s="851" t="s">
        <v>2670</v>
      </c>
      <c r="C1724" s="839" t="s">
        <v>701</v>
      </c>
      <c r="D1724" s="850">
        <v>2</v>
      </c>
      <c r="E1724" s="850">
        <v>2013</v>
      </c>
      <c r="F1724" s="1083">
        <v>154.34960000000001</v>
      </c>
      <c r="G1724" s="784">
        <f t="shared" si="55"/>
        <v>154.34960000000001</v>
      </c>
      <c r="H1724" s="1451">
        <v>100</v>
      </c>
      <c r="I1724" s="784">
        <f t="shared" si="56"/>
        <v>0</v>
      </c>
      <c r="J1724" s="804"/>
      <c r="K1724" s="805"/>
      <c r="L1724" s="805"/>
      <c r="M1724" s="804"/>
      <c r="N1724" s="805"/>
      <c r="O1724" s="805"/>
      <c r="P1724" s="1839"/>
    </row>
    <row r="1725" spans="1:16" s="806" customFormat="1" ht="13.5" x14ac:dyDescent="0.25">
      <c r="A1725" s="606">
        <v>578</v>
      </c>
      <c r="B1725" s="851" t="s">
        <v>2671</v>
      </c>
      <c r="C1725" s="839" t="s">
        <v>701</v>
      </c>
      <c r="D1725" s="850">
        <v>2</v>
      </c>
      <c r="E1725" s="850">
        <v>2013</v>
      </c>
      <c r="F1725" s="1083">
        <v>1024.0297599999999</v>
      </c>
      <c r="G1725" s="784">
        <f t="shared" si="55"/>
        <v>1024.0297599999999</v>
      </c>
      <c r="H1725" s="1451">
        <v>100</v>
      </c>
      <c r="I1725" s="784">
        <f t="shared" si="56"/>
        <v>0</v>
      </c>
      <c r="J1725" s="804"/>
      <c r="K1725" s="805"/>
      <c r="L1725" s="805"/>
      <c r="M1725" s="804"/>
      <c r="N1725" s="805"/>
      <c r="O1725" s="805"/>
      <c r="P1725" s="1839"/>
    </row>
    <row r="1726" spans="1:16" s="806" customFormat="1" ht="13.5" x14ac:dyDescent="0.25">
      <c r="A1726" s="606">
        <v>579</v>
      </c>
      <c r="B1726" s="851" t="s">
        <v>2672</v>
      </c>
      <c r="C1726" s="839" t="s">
        <v>701</v>
      </c>
      <c r="D1726" s="850">
        <v>1</v>
      </c>
      <c r="E1726" s="850">
        <v>2012</v>
      </c>
      <c r="F1726" s="1083">
        <v>83.64</v>
      </c>
      <c r="G1726" s="784">
        <f t="shared" si="55"/>
        <v>83.64</v>
      </c>
      <c r="H1726" s="1451">
        <v>100</v>
      </c>
      <c r="I1726" s="784">
        <f t="shared" si="56"/>
        <v>0</v>
      </c>
      <c r="J1726" s="804"/>
      <c r="K1726" s="805"/>
      <c r="L1726" s="805"/>
      <c r="M1726" s="804"/>
      <c r="N1726" s="805"/>
      <c r="O1726" s="805"/>
      <c r="P1726" s="1839"/>
    </row>
    <row r="1727" spans="1:16" s="806" customFormat="1" ht="27" x14ac:dyDescent="0.25">
      <c r="A1727" s="606">
        <v>580</v>
      </c>
      <c r="B1727" s="851" t="s">
        <v>2673</v>
      </c>
      <c r="C1727" s="839" t="s">
        <v>701</v>
      </c>
      <c r="D1727" s="850">
        <v>1</v>
      </c>
      <c r="E1727" s="850">
        <v>2012</v>
      </c>
      <c r="F1727" s="1083">
        <v>436.32</v>
      </c>
      <c r="G1727" s="784">
        <f t="shared" si="55"/>
        <v>436.32</v>
      </c>
      <c r="H1727" s="1451">
        <v>100</v>
      </c>
      <c r="I1727" s="784">
        <f t="shared" si="56"/>
        <v>0</v>
      </c>
      <c r="J1727" s="804"/>
      <c r="K1727" s="805"/>
      <c r="L1727" s="805"/>
      <c r="M1727" s="804"/>
      <c r="N1727" s="805"/>
      <c r="O1727" s="805"/>
      <c r="P1727" s="1839"/>
    </row>
    <row r="1728" spans="1:16" s="806" customFormat="1" ht="13.5" x14ac:dyDescent="0.25">
      <c r="A1728" s="606">
        <v>581</v>
      </c>
      <c r="B1728" s="851" t="s">
        <v>2674</v>
      </c>
      <c r="C1728" s="839" t="s">
        <v>701</v>
      </c>
      <c r="D1728" s="850">
        <v>1</v>
      </c>
      <c r="E1728" s="850">
        <v>2008</v>
      </c>
      <c r="F1728" s="1083">
        <v>112.8</v>
      </c>
      <c r="G1728" s="784">
        <f t="shared" si="55"/>
        <v>112.8</v>
      </c>
      <c r="H1728" s="1451">
        <v>100</v>
      </c>
      <c r="I1728" s="784">
        <f t="shared" si="56"/>
        <v>0</v>
      </c>
      <c r="J1728" s="804"/>
      <c r="K1728" s="805"/>
      <c r="L1728" s="805"/>
      <c r="M1728" s="804"/>
      <c r="N1728" s="805"/>
      <c r="O1728" s="805"/>
      <c r="P1728" s="1839"/>
    </row>
    <row r="1729" spans="1:16" s="806" customFormat="1" ht="27" x14ac:dyDescent="0.25">
      <c r="A1729" s="606">
        <v>582</v>
      </c>
      <c r="B1729" s="851" t="s">
        <v>2675</v>
      </c>
      <c r="C1729" s="839" t="s">
        <v>701</v>
      </c>
      <c r="D1729" s="852">
        <v>1</v>
      </c>
      <c r="E1729" s="850">
        <v>2008</v>
      </c>
      <c r="F1729" s="1083">
        <v>241.7</v>
      </c>
      <c r="G1729" s="784">
        <f t="shared" si="55"/>
        <v>241.7</v>
      </c>
      <c r="H1729" s="1451">
        <v>100</v>
      </c>
      <c r="I1729" s="784">
        <f t="shared" si="56"/>
        <v>0</v>
      </c>
      <c r="J1729" s="804"/>
      <c r="K1729" s="805"/>
      <c r="L1729" s="805"/>
      <c r="M1729" s="804"/>
      <c r="N1729" s="805"/>
      <c r="O1729" s="805"/>
      <c r="P1729" s="1839"/>
    </row>
    <row r="1730" spans="1:16" s="806" customFormat="1" ht="216" x14ac:dyDescent="0.25">
      <c r="A1730" s="606">
        <v>583</v>
      </c>
      <c r="B1730" s="851" t="s">
        <v>2676</v>
      </c>
      <c r="C1730" s="839" t="s">
        <v>701</v>
      </c>
      <c r="D1730" s="852">
        <v>1</v>
      </c>
      <c r="E1730" s="850">
        <v>2015</v>
      </c>
      <c r="F1730" s="1083">
        <v>2221.6799999999998</v>
      </c>
      <c r="G1730" s="784">
        <f t="shared" si="55"/>
        <v>2221.6799999999998</v>
      </c>
      <c r="H1730" s="1451">
        <v>100</v>
      </c>
      <c r="I1730" s="784">
        <f t="shared" si="56"/>
        <v>0</v>
      </c>
      <c r="J1730" s="804"/>
      <c r="K1730" s="805"/>
      <c r="L1730" s="805"/>
      <c r="M1730" s="804"/>
      <c r="N1730" s="805"/>
      <c r="O1730" s="805"/>
      <c r="P1730" s="1839"/>
    </row>
    <row r="1731" spans="1:16" s="806" customFormat="1" ht="27" x14ac:dyDescent="0.25">
      <c r="A1731" s="606">
        <v>584</v>
      </c>
      <c r="B1731" s="851" t="s">
        <v>2677</v>
      </c>
      <c r="C1731" s="839" t="s">
        <v>701</v>
      </c>
      <c r="D1731" s="852">
        <v>2</v>
      </c>
      <c r="E1731" s="850">
        <v>2016</v>
      </c>
      <c r="F1731" s="1083">
        <v>918</v>
      </c>
      <c r="G1731" s="784">
        <f t="shared" si="55"/>
        <v>918</v>
      </c>
      <c r="H1731" s="1451">
        <v>100</v>
      </c>
      <c r="I1731" s="784">
        <f t="shared" si="56"/>
        <v>0</v>
      </c>
      <c r="J1731" s="804"/>
      <c r="K1731" s="805"/>
      <c r="L1731" s="805"/>
      <c r="M1731" s="804"/>
      <c r="N1731" s="805"/>
      <c r="O1731" s="805"/>
      <c r="P1731" s="1839"/>
    </row>
    <row r="1732" spans="1:16" s="806" customFormat="1" ht="13.5" x14ac:dyDescent="0.25">
      <c r="A1732" s="606">
        <v>585</v>
      </c>
      <c r="B1732" s="851" t="s">
        <v>1948</v>
      </c>
      <c r="C1732" s="839" t="s">
        <v>701</v>
      </c>
      <c r="D1732" s="852">
        <v>2</v>
      </c>
      <c r="E1732" s="850">
        <v>2016</v>
      </c>
      <c r="F1732" s="1083">
        <v>118</v>
      </c>
      <c r="G1732" s="784">
        <f t="shared" si="55"/>
        <v>118</v>
      </c>
      <c r="H1732" s="1451">
        <v>100</v>
      </c>
      <c r="I1732" s="784">
        <f t="shared" si="56"/>
        <v>0</v>
      </c>
      <c r="J1732" s="804"/>
      <c r="K1732" s="805"/>
      <c r="L1732" s="805"/>
      <c r="M1732" s="804"/>
      <c r="N1732" s="805"/>
      <c r="O1732" s="805"/>
      <c r="P1732" s="1839"/>
    </row>
    <row r="1733" spans="1:16" s="806" customFormat="1" ht="13.5" x14ac:dyDescent="0.25">
      <c r="A1733" s="606">
        <v>586</v>
      </c>
      <c r="B1733" s="851" t="s">
        <v>695</v>
      </c>
      <c r="C1733" s="839" t="s">
        <v>701</v>
      </c>
      <c r="D1733" s="852">
        <v>1</v>
      </c>
      <c r="E1733" s="850">
        <v>2016</v>
      </c>
      <c r="F1733" s="1083">
        <v>28.5</v>
      </c>
      <c r="G1733" s="784">
        <f t="shared" si="55"/>
        <v>28.5</v>
      </c>
      <c r="H1733" s="1451">
        <v>100</v>
      </c>
      <c r="I1733" s="784">
        <f t="shared" si="56"/>
        <v>0</v>
      </c>
      <c r="J1733" s="804"/>
      <c r="K1733" s="805"/>
      <c r="L1733" s="805"/>
      <c r="M1733" s="804"/>
      <c r="N1733" s="805"/>
      <c r="O1733" s="805"/>
      <c r="P1733" s="1839"/>
    </row>
    <row r="1734" spans="1:16" s="806" customFormat="1" ht="27" x14ac:dyDescent="0.25">
      <c r="A1734" s="606">
        <v>587</v>
      </c>
      <c r="B1734" s="851" t="s">
        <v>2678</v>
      </c>
      <c r="C1734" s="839" t="s">
        <v>701</v>
      </c>
      <c r="D1734" s="850">
        <v>1</v>
      </c>
      <c r="E1734" s="850">
        <v>2016</v>
      </c>
      <c r="F1734" s="1083">
        <v>149.88</v>
      </c>
      <c r="G1734" s="784">
        <f t="shared" si="55"/>
        <v>149.88</v>
      </c>
      <c r="H1734" s="1451">
        <v>100</v>
      </c>
      <c r="I1734" s="784">
        <f t="shared" si="56"/>
        <v>0</v>
      </c>
      <c r="J1734" s="804"/>
      <c r="K1734" s="805"/>
      <c r="L1734" s="805"/>
      <c r="M1734" s="804"/>
      <c r="N1734" s="805"/>
      <c r="O1734" s="805"/>
      <c r="P1734" s="1839"/>
    </row>
    <row r="1735" spans="1:16" s="806" customFormat="1" ht="27" x14ac:dyDescent="0.25">
      <c r="A1735" s="606">
        <v>588</v>
      </c>
      <c r="B1735" s="851" t="s">
        <v>2679</v>
      </c>
      <c r="C1735" s="839" t="s">
        <v>701</v>
      </c>
      <c r="D1735" s="850">
        <v>7</v>
      </c>
      <c r="E1735" s="859">
        <v>2016</v>
      </c>
      <c r="F1735" s="1083">
        <v>278.88</v>
      </c>
      <c r="G1735" s="784">
        <f t="shared" si="55"/>
        <v>278.88</v>
      </c>
      <c r="H1735" s="1451">
        <v>100</v>
      </c>
      <c r="I1735" s="784">
        <f t="shared" si="56"/>
        <v>0</v>
      </c>
      <c r="J1735" s="804"/>
      <c r="K1735" s="805"/>
      <c r="L1735" s="805"/>
      <c r="M1735" s="804"/>
      <c r="N1735" s="805"/>
      <c r="O1735" s="805"/>
      <c r="P1735" s="1839"/>
    </row>
    <row r="1736" spans="1:16" s="806" customFormat="1" ht="27" x14ac:dyDescent="0.25">
      <c r="A1736" s="606">
        <v>589</v>
      </c>
      <c r="B1736" s="851" t="s">
        <v>2680</v>
      </c>
      <c r="C1736" s="839" t="s">
        <v>701</v>
      </c>
      <c r="D1736" s="850">
        <v>1</v>
      </c>
      <c r="E1736" s="859">
        <v>2016</v>
      </c>
      <c r="F1736" s="1083">
        <v>2397</v>
      </c>
      <c r="G1736" s="784">
        <f t="shared" si="55"/>
        <v>2397</v>
      </c>
      <c r="H1736" s="1451">
        <v>100</v>
      </c>
      <c r="I1736" s="784">
        <f t="shared" si="56"/>
        <v>0</v>
      </c>
      <c r="J1736" s="804"/>
      <c r="K1736" s="805"/>
      <c r="L1736" s="805"/>
      <c r="M1736" s="804"/>
      <c r="N1736" s="805"/>
      <c r="O1736" s="805"/>
      <c r="P1736" s="1839"/>
    </row>
    <row r="1737" spans="1:16" s="806" customFormat="1" ht="40.5" x14ac:dyDescent="0.25">
      <c r="A1737" s="606">
        <v>590</v>
      </c>
      <c r="B1737" s="851" t="s">
        <v>2681</v>
      </c>
      <c r="C1737" s="839" t="s">
        <v>701</v>
      </c>
      <c r="D1737" s="850">
        <v>1</v>
      </c>
      <c r="E1737" s="850">
        <v>2008</v>
      </c>
      <c r="F1737" s="1083">
        <v>510.45</v>
      </c>
      <c r="G1737" s="784">
        <f t="shared" si="55"/>
        <v>510.45</v>
      </c>
      <c r="H1737" s="1451">
        <v>100</v>
      </c>
      <c r="I1737" s="784">
        <f t="shared" si="56"/>
        <v>0</v>
      </c>
      <c r="J1737" s="804"/>
      <c r="K1737" s="805"/>
      <c r="L1737" s="805"/>
      <c r="M1737" s="804"/>
      <c r="N1737" s="805"/>
      <c r="O1737" s="805"/>
      <c r="P1737" s="1839"/>
    </row>
    <row r="1738" spans="1:16" s="806" customFormat="1" ht="14.25" x14ac:dyDescent="0.25">
      <c r="A1738" s="606">
        <v>591</v>
      </c>
      <c r="B1738" s="860" t="s">
        <v>2682</v>
      </c>
      <c r="C1738" s="839" t="s">
        <v>701</v>
      </c>
      <c r="D1738" s="861">
        <v>2</v>
      </c>
      <c r="E1738" s="850">
        <v>2008</v>
      </c>
      <c r="F1738" s="1083">
        <v>1245</v>
      </c>
      <c r="G1738" s="784">
        <f t="shared" si="55"/>
        <v>1245</v>
      </c>
      <c r="H1738" s="1451">
        <v>100</v>
      </c>
      <c r="I1738" s="784">
        <f t="shared" si="56"/>
        <v>0</v>
      </c>
      <c r="J1738" s="804"/>
      <c r="K1738" s="805"/>
      <c r="L1738" s="805"/>
      <c r="M1738" s="804"/>
      <c r="N1738" s="805"/>
      <c r="O1738" s="805"/>
      <c r="P1738" s="1839"/>
    </row>
    <row r="1739" spans="1:16" s="806" customFormat="1" ht="71.25" x14ac:dyDescent="0.25">
      <c r="A1739" s="606">
        <v>592</v>
      </c>
      <c r="B1739" s="860" t="s">
        <v>2683</v>
      </c>
      <c r="C1739" s="839" t="s">
        <v>701</v>
      </c>
      <c r="D1739" s="861">
        <v>5</v>
      </c>
      <c r="E1739" s="850">
        <v>2017</v>
      </c>
      <c r="F1739" s="1083">
        <v>2694</v>
      </c>
      <c r="G1739" s="784">
        <f t="shared" si="55"/>
        <v>2424.6</v>
      </c>
      <c r="H1739" s="1451">
        <v>89.999999999999986</v>
      </c>
      <c r="I1739" s="784">
        <f t="shared" si="56"/>
        <v>269.40000000000009</v>
      </c>
      <c r="J1739" s="804"/>
      <c r="K1739" s="805"/>
      <c r="L1739" s="805"/>
      <c r="M1739" s="804"/>
      <c r="N1739" s="805"/>
      <c r="O1739" s="805"/>
      <c r="P1739" s="1839"/>
    </row>
    <row r="1740" spans="1:16" s="806" customFormat="1" ht="67.5" x14ac:dyDescent="0.25">
      <c r="A1740" s="606">
        <v>593</v>
      </c>
      <c r="B1740" s="862" t="s">
        <v>2684</v>
      </c>
      <c r="C1740" s="839" t="s">
        <v>701</v>
      </c>
      <c r="D1740" s="863">
        <v>2</v>
      </c>
      <c r="E1740" s="863">
        <v>2017</v>
      </c>
      <c r="F1740" s="1083">
        <v>4684</v>
      </c>
      <c r="G1740" s="784">
        <f t="shared" si="55"/>
        <v>4215.6000000000004</v>
      </c>
      <c r="H1740" s="1451">
        <v>90</v>
      </c>
      <c r="I1740" s="784">
        <f t="shared" si="56"/>
        <v>468.39999999999964</v>
      </c>
      <c r="J1740" s="804"/>
      <c r="K1740" s="805"/>
      <c r="L1740" s="805"/>
      <c r="M1740" s="804"/>
      <c r="N1740" s="805"/>
      <c r="O1740" s="805"/>
      <c r="P1740" s="1839"/>
    </row>
    <row r="1741" spans="1:16" s="806" customFormat="1" ht="13.5" x14ac:dyDescent="0.25">
      <c r="A1741" s="606">
        <v>594</v>
      </c>
      <c r="B1741" s="862" t="s">
        <v>2685</v>
      </c>
      <c r="C1741" s="839" t="s">
        <v>701</v>
      </c>
      <c r="D1741" s="863">
        <v>1</v>
      </c>
      <c r="E1741" s="863">
        <v>2017</v>
      </c>
      <c r="F1741" s="1083">
        <v>112.3</v>
      </c>
      <c r="G1741" s="784">
        <f t="shared" si="55"/>
        <v>101.07</v>
      </c>
      <c r="H1741" s="1451">
        <v>89.999999999999986</v>
      </c>
      <c r="I1741" s="784">
        <f t="shared" si="56"/>
        <v>11.230000000000004</v>
      </c>
      <c r="J1741" s="804"/>
      <c r="K1741" s="805"/>
      <c r="L1741" s="805"/>
      <c r="M1741" s="804"/>
      <c r="N1741" s="805"/>
      <c r="O1741" s="805"/>
      <c r="P1741" s="1839"/>
    </row>
    <row r="1742" spans="1:16" s="806" customFormat="1" ht="13.5" x14ac:dyDescent="0.25">
      <c r="A1742" s="606">
        <v>595</v>
      </c>
      <c r="B1742" s="862" t="s">
        <v>2686</v>
      </c>
      <c r="C1742" s="839" t="s">
        <v>701</v>
      </c>
      <c r="D1742" s="863">
        <v>1</v>
      </c>
      <c r="E1742" s="863">
        <v>1995</v>
      </c>
      <c r="F1742" s="1083">
        <v>25</v>
      </c>
      <c r="G1742" s="784">
        <f t="shared" si="55"/>
        <v>25</v>
      </c>
      <c r="H1742" s="1451">
        <v>100</v>
      </c>
      <c r="I1742" s="784">
        <f t="shared" si="56"/>
        <v>0</v>
      </c>
      <c r="J1742" s="804"/>
      <c r="K1742" s="805"/>
      <c r="L1742" s="805"/>
      <c r="M1742" s="804"/>
      <c r="N1742" s="805"/>
      <c r="O1742" s="805"/>
      <c r="P1742" s="1839"/>
    </row>
    <row r="1743" spans="1:16" s="806" customFormat="1" ht="13.5" x14ac:dyDescent="0.25">
      <c r="A1743" s="606">
        <v>596</v>
      </c>
      <c r="B1743" s="862" t="s">
        <v>2687</v>
      </c>
      <c r="C1743" s="839" t="s">
        <v>701</v>
      </c>
      <c r="D1743" s="863">
        <v>1</v>
      </c>
      <c r="E1743" s="863">
        <v>1995</v>
      </c>
      <c r="F1743" s="1083">
        <v>40</v>
      </c>
      <c r="G1743" s="784">
        <f t="shared" si="55"/>
        <v>40</v>
      </c>
      <c r="H1743" s="1451">
        <v>100</v>
      </c>
      <c r="I1743" s="784">
        <f t="shared" si="56"/>
        <v>0</v>
      </c>
      <c r="J1743" s="804"/>
      <c r="K1743" s="805"/>
      <c r="L1743" s="805"/>
      <c r="M1743" s="804"/>
      <c r="N1743" s="805"/>
      <c r="O1743" s="805"/>
      <c r="P1743" s="1839"/>
    </row>
    <row r="1744" spans="1:16" s="806" customFormat="1" ht="13.5" x14ac:dyDescent="0.25">
      <c r="A1744" s="606">
        <v>597</v>
      </c>
      <c r="B1744" s="862" t="s">
        <v>2688</v>
      </c>
      <c r="C1744" s="839" t="s">
        <v>701</v>
      </c>
      <c r="D1744" s="863">
        <v>3</v>
      </c>
      <c r="E1744" s="863">
        <v>2005</v>
      </c>
      <c r="F1744" s="1083">
        <v>927.95435999999995</v>
      </c>
      <c r="G1744" s="784">
        <f t="shared" si="55"/>
        <v>927.95435999999995</v>
      </c>
      <c r="H1744" s="1451">
        <v>100</v>
      </c>
      <c r="I1744" s="784">
        <f t="shared" si="56"/>
        <v>0</v>
      </c>
      <c r="J1744" s="804"/>
      <c r="K1744" s="805"/>
      <c r="L1744" s="805"/>
      <c r="M1744" s="804"/>
      <c r="N1744" s="805"/>
      <c r="O1744" s="805"/>
      <c r="P1744" s="1839"/>
    </row>
    <row r="1745" spans="1:16" s="806" customFormat="1" ht="13.5" x14ac:dyDescent="0.25">
      <c r="A1745" s="606">
        <v>598</v>
      </c>
      <c r="B1745" s="862" t="s">
        <v>2689</v>
      </c>
      <c r="C1745" s="839" t="s">
        <v>701</v>
      </c>
      <c r="D1745" s="863">
        <v>3</v>
      </c>
      <c r="E1745" s="863">
        <v>2005</v>
      </c>
      <c r="F1745" s="1083">
        <v>435.14414999999997</v>
      </c>
      <c r="G1745" s="784">
        <f t="shared" si="55"/>
        <v>435.14414999999997</v>
      </c>
      <c r="H1745" s="1451">
        <v>100</v>
      </c>
      <c r="I1745" s="784">
        <f t="shared" si="56"/>
        <v>0</v>
      </c>
      <c r="J1745" s="804"/>
      <c r="K1745" s="805"/>
      <c r="L1745" s="805"/>
      <c r="M1745" s="804"/>
      <c r="N1745" s="805"/>
      <c r="O1745" s="805"/>
      <c r="P1745" s="1839"/>
    </row>
    <row r="1746" spans="1:16" s="806" customFormat="1" ht="13.5" x14ac:dyDescent="0.25">
      <c r="A1746" s="606">
        <v>599</v>
      </c>
      <c r="B1746" s="862" t="s">
        <v>2690</v>
      </c>
      <c r="C1746" s="839" t="s">
        <v>701</v>
      </c>
      <c r="D1746" s="863">
        <v>3</v>
      </c>
      <c r="E1746" s="863">
        <v>2005</v>
      </c>
      <c r="F1746" s="1083">
        <v>440.38511999999997</v>
      </c>
      <c r="G1746" s="784">
        <f t="shared" si="55"/>
        <v>440.38511999999997</v>
      </c>
      <c r="H1746" s="1451">
        <v>100</v>
      </c>
      <c r="I1746" s="784">
        <f t="shared" si="56"/>
        <v>0</v>
      </c>
      <c r="J1746" s="804"/>
      <c r="K1746" s="805"/>
      <c r="L1746" s="805"/>
      <c r="M1746" s="804"/>
      <c r="N1746" s="805"/>
      <c r="O1746" s="805"/>
      <c r="P1746" s="1839"/>
    </row>
    <row r="1747" spans="1:16" s="806" customFormat="1" ht="13.5" x14ac:dyDescent="0.25">
      <c r="A1747" s="606">
        <v>600</v>
      </c>
      <c r="B1747" s="862" t="s">
        <v>2691</v>
      </c>
      <c r="C1747" s="839" t="s">
        <v>701</v>
      </c>
      <c r="D1747" s="863">
        <v>3</v>
      </c>
      <c r="E1747" s="863">
        <v>2005</v>
      </c>
      <c r="F1747" s="1083">
        <v>103.53993</v>
      </c>
      <c r="G1747" s="784">
        <f t="shared" si="55"/>
        <v>103.53993</v>
      </c>
      <c r="H1747" s="1451">
        <v>100</v>
      </c>
      <c r="I1747" s="784">
        <f t="shared" si="56"/>
        <v>0</v>
      </c>
      <c r="J1747" s="804"/>
      <c r="K1747" s="805"/>
      <c r="L1747" s="805"/>
      <c r="M1747" s="804"/>
      <c r="N1747" s="805"/>
      <c r="O1747" s="805"/>
      <c r="P1747" s="1839"/>
    </row>
    <row r="1748" spans="1:16" s="806" customFormat="1" ht="13.5" x14ac:dyDescent="0.25">
      <c r="A1748" s="606">
        <v>601</v>
      </c>
      <c r="B1748" s="862" t="s">
        <v>2692</v>
      </c>
      <c r="C1748" s="839" t="s">
        <v>701</v>
      </c>
      <c r="D1748" s="863">
        <v>3</v>
      </c>
      <c r="E1748" s="863">
        <v>2005</v>
      </c>
      <c r="F1748" s="1083">
        <v>2166.7999199999999</v>
      </c>
      <c r="G1748" s="784">
        <f t="shared" si="55"/>
        <v>2166.7999199999999</v>
      </c>
      <c r="H1748" s="1451">
        <v>100</v>
      </c>
      <c r="I1748" s="784">
        <f t="shared" si="56"/>
        <v>0</v>
      </c>
      <c r="J1748" s="804"/>
      <c r="K1748" s="805"/>
      <c r="L1748" s="805"/>
      <c r="M1748" s="804"/>
      <c r="N1748" s="805"/>
      <c r="O1748" s="805"/>
      <c r="P1748" s="1839"/>
    </row>
    <row r="1749" spans="1:16" s="806" customFormat="1" ht="13.5" x14ac:dyDescent="0.25">
      <c r="A1749" s="606">
        <v>602</v>
      </c>
      <c r="B1749" s="862" t="s">
        <v>2693</v>
      </c>
      <c r="C1749" s="839" t="s">
        <v>701</v>
      </c>
      <c r="D1749" s="863">
        <v>8</v>
      </c>
      <c r="E1749" s="863">
        <v>2006</v>
      </c>
      <c r="F1749" s="1083">
        <v>4048.9920000000002</v>
      </c>
      <c r="G1749" s="784">
        <f t="shared" si="55"/>
        <v>4048.9920000000002</v>
      </c>
      <c r="H1749" s="1451">
        <v>100</v>
      </c>
      <c r="I1749" s="784">
        <f t="shared" si="56"/>
        <v>0</v>
      </c>
      <c r="J1749" s="804"/>
      <c r="K1749" s="805"/>
      <c r="L1749" s="805"/>
      <c r="M1749" s="804"/>
      <c r="N1749" s="805"/>
      <c r="O1749" s="805"/>
      <c r="P1749" s="1839"/>
    </row>
    <row r="1750" spans="1:16" s="806" customFormat="1" ht="13.5" x14ac:dyDescent="0.25">
      <c r="A1750" s="606">
        <v>603</v>
      </c>
      <c r="B1750" s="862" t="s">
        <v>2694</v>
      </c>
      <c r="C1750" s="839" t="s">
        <v>701</v>
      </c>
      <c r="D1750" s="863">
        <v>10</v>
      </c>
      <c r="E1750" s="863">
        <v>2006</v>
      </c>
      <c r="F1750" s="1083">
        <v>1337.7552000000001</v>
      </c>
      <c r="G1750" s="784">
        <f t="shared" si="55"/>
        <v>1337.7552000000001</v>
      </c>
      <c r="H1750" s="1451">
        <v>100</v>
      </c>
      <c r="I1750" s="784">
        <f t="shared" si="56"/>
        <v>0</v>
      </c>
      <c r="J1750" s="804"/>
      <c r="K1750" s="805"/>
      <c r="L1750" s="805"/>
      <c r="M1750" s="804"/>
      <c r="N1750" s="805"/>
      <c r="O1750" s="805"/>
      <c r="P1750" s="1839"/>
    </row>
    <row r="1751" spans="1:16" s="806" customFormat="1" ht="13.5" x14ac:dyDescent="0.25">
      <c r="A1751" s="606">
        <v>604</v>
      </c>
      <c r="B1751" s="862" t="s">
        <v>2695</v>
      </c>
      <c r="C1751" s="839" t="s">
        <v>701</v>
      </c>
      <c r="D1751" s="863">
        <v>5</v>
      </c>
      <c r="E1751" s="863">
        <v>2006</v>
      </c>
      <c r="F1751" s="1083">
        <v>430.70160000000004</v>
      </c>
      <c r="G1751" s="784">
        <f t="shared" si="55"/>
        <v>430.70160000000004</v>
      </c>
      <c r="H1751" s="1451">
        <v>100</v>
      </c>
      <c r="I1751" s="784">
        <f t="shared" si="56"/>
        <v>0</v>
      </c>
      <c r="J1751" s="804"/>
      <c r="K1751" s="805"/>
      <c r="L1751" s="805"/>
      <c r="M1751" s="804"/>
      <c r="N1751" s="805"/>
      <c r="O1751" s="805"/>
      <c r="P1751" s="1839"/>
    </row>
    <row r="1752" spans="1:16" s="806" customFormat="1" ht="13.5" x14ac:dyDescent="0.25">
      <c r="A1752" s="606">
        <v>605</v>
      </c>
      <c r="B1752" s="862" t="s">
        <v>2696</v>
      </c>
      <c r="C1752" s="839" t="s">
        <v>701</v>
      </c>
      <c r="D1752" s="863">
        <v>1</v>
      </c>
      <c r="E1752" s="863">
        <v>2006</v>
      </c>
      <c r="F1752" s="1083">
        <v>1662.86544</v>
      </c>
      <c r="G1752" s="784">
        <f t="shared" si="55"/>
        <v>1662.86544</v>
      </c>
      <c r="H1752" s="1451">
        <v>100</v>
      </c>
      <c r="I1752" s="784">
        <f t="shared" si="56"/>
        <v>0</v>
      </c>
      <c r="J1752" s="804"/>
      <c r="K1752" s="805"/>
      <c r="L1752" s="805"/>
      <c r="M1752" s="804"/>
      <c r="N1752" s="805"/>
      <c r="O1752" s="805"/>
      <c r="P1752" s="1839"/>
    </row>
    <row r="1753" spans="1:16" s="806" customFormat="1" ht="13.5" x14ac:dyDescent="0.25">
      <c r="A1753" s="606">
        <v>606</v>
      </c>
      <c r="B1753" s="862" t="s">
        <v>2697</v>
      </c>
      <c r="C1753" s="839" t="s">
        <v>701</v>
      </c>
      <c r="D1753" s="863">
        <v>6</v>
      </c>
      <c r="E1753" s="863">
        <v>2006</v>
      </c>
      <c r="F1753" s="1083">
        <v>297</v>
      </c>
      <c r="G1753" s="784">
        <f t="shared" si="55"/>
        <v>297</v>
      </c>
      <c r="H1753" s="1451">
        <v>100</v>
      </c>
      <c r="I1753" s="784">
        <f t="shared" si="56"/>
        <v>0</v>
      </c>
      <c r="J1753" s="804"/>
      <c r="K1753" s="805"/>
      <c r="L1753" s="805"/>
      <c r="M1753" s="804"/>
      <c r="N1753" s="805"/>
      <c r="O1753" s="805"/>
      <c r="P1753" s="1839"/>
    </row>
    <row r="1754" spans="1:16" s="806" customFormat="1" ht="13.5" x14ac:dyDescent="0.25">
      <c r="A1754" s="606">
        <v>607</v>
      </c>
      <c r="B1754" s="862" t="s">
        <v>1713</v>
      </c>
      <c r="C1754" s="839" t="s">
        <v>701</v>
      </c>
      <c r="D1754" s="863">
        <v>6</v>
      </c>
      <c r="E1754" s="863">
        <v>2006</v>
      </c>
      <c r="F1754" s="1083">
        <v>256.5</v>
      </c>
      <c r="G1754" s="784">
        <f t="shared" si="55"/>
        <v>256.5</v>
      </c>
      <c r="H1754" s="1451">
        <v>100</v>
      </c>
      <c r="I1754" s="784">
        <f t="shared" si="56"/>
        <v>0</v>
      </c>
      <c r="J1754" s="804"/>
      <c r="K1754" s="805"/>
      <c r="L1754" s="805"/>
      <c r="M1754" s="804"/>
      <c r="N1754" s="805"/>
      <c r="O1754" s="805"/>
      <c r="P1754" s="1839"/>
    </row>
    <row r="1755" spans="1:16" s="806" customFormat="1" ht="13.5" x14ac:dyDescent="0.25">
      <c r="A1755" s="606">
        <v>608</v>
      </c>
      <c r="B1755" s="862" t="s">
        <v>2698</v>
      </c>
      <c r="C1755" s="839" t="s">
        <v>701</v>
      </c>
      <c r="D1755" s="863">
        <v>6</v>
      </c>
      <c r="E1755" s="863">
        <v>2006</v>
      </c>
      <c r="F1755" s="1083">
        <v>167.4</v>
      </c>
      <c r="G1755" s="784">
        <f t="shared" ref="G1755:G1818" si="57">F1755*H1755%</f>
        <v>167.4</v>
      </c>
      <c r="H1755" s="1451">
        <v>100</v>
      </c>
      <c r="I1755" s="784">
        <f t="shared" ref="I1755:I1818" si="58">F1755-G1755</f>
        <v>0</v>
      </c>
      <c r="J1755" s="804"/>
      <c r="K1755" s="805"/>
      <c r="L1755" s="805"/>
      <c r="M1755" s="804"/>
      <c r="N1755" s="805"/>
      <c r="O1755" s="805"/>
      <c r="P1755" s="1839"/>
    </row>
    <row r="1756" spans="1:16" s="806" customFormat="1" ht="13.5" x14ac:dyDescent="0.25">
      <c r="A1756" s="606">
        <v>609</v>
      </c>
      <c r="B1756" s="862" t="s">
        <v>2699</v>
      </c>
      <c r="C1756" s="839" t="s">
        <v>701</v>
      </c>
      <c r="D1756" s="863">
        <v>2</v>
      </c>
      <c r="E1756" s="863">
        <v>2006</v>
      </c>
      <c r="F1756" s="1083">
        <v>273.39999999999998</v>
      </c>
      <c r="G1756" s="784">
        <f t="shared" si="57"/>
        <v>273.39999999999998</v>
      </c>
      <c r="H1756" s="1451">
        <v>100</v>
      </c>
      <c r="I1756" s="784">
        <f t="shared" si="58"/>
        <v>0</v>
      </c>
      <c r="J1756" s="804"/>
      <c r="K1756" s="805"/>
      <c r="L1756" s="805"/>
      <c r="M1756" s="804"/>
      <c r="N1756" s="805"/>
      <c r="O1756" s="805"/>
      <c r="P1756" s="1839"/>
    </row>
    <row r="1757" spans="1:16" s="806" customFormat="1" ht="13.5" x14ac:dyDescent="0.25">
      <c r="A1757" s="606">
        <v>610</v>
      </c>
      <c r="B1757" s="862" t="s">
        <v>2700</v>
      </c>
      <c r="C1757" s="839" t="s">
        <v>701</v>
      </c>
      <c r="D1757" s="863">
        <v>10</v>
      </c>
      <c r="E1757" s="863">
        <v>2006</v>
      </c>
      <c r="F1757" s="1083">
        <v>1128</v>
      </c>
      <c r="G1757" s="784">
        <f t="shared" si="57"/>
        <v>1128</v>
      </c>
      <c r="H1757" s="1451">
        <v>100</v>
      </c>
      <c r="I1757" s="784">
        <f t="shared" si="58"/>
        <v>0</v>
      </c>
      <c r="J1757" s="804"/>
      <c r="K1757" s="805"/>
      <c r="L1757" s="805"/>
      <c r="M1757" s="804"/>
      <c r="N1757" s="805"/>
      <c r="O1757" s="805"/>
      <c r="P1757" s="1839"/>
    </row>
    <row r="1758" spans="1:16" s="806" customFormat="1" ht="13.5" x14ac:dyDescent="0.25">
      <c r="A1758" s="606">
        <v>611</v>
      </c>
      <c r="B1758" s="862" t="s">
        <v>2701</v>
      </c>
      <c r="C1758" s="839" t="s">
        <v>701</v>
      </c>
      <c r="D1758" s="863">
        <v>2</v>
      </c>
      <c r="E1758" s="863">
        <v>2006</v>
      </c>
      <c r="F1758" s="1083">
        <v>169.8</v>
      </c>
      <c r="G1758" s="784">
        <f t="shared" si="57"/>
        <v>169.8</v>
      </c>
      <c r="H1758" s="1451">
        <v>100</v>
      </c>
      <c r="I1758" s="784">
        <f t="shared" si="58"/>
        <v>0</v>
      </c>
      <c r="J1758" s="804"/>
      <c r="K1758" s="805"/>
      <c r="L1758" s="805"/>
      <c r="M1758" s="804"/>
      <c r="N1758" s="805"/>
      <c r="O1758" s="805"/>
      <c r="P1758" s="1839"/>
    </row>
    <row r="1759" spans="1:16" s="806" customFormat="1" ht="13.5" x14ac:dyDescent="0.25">
      <c r="A1759" s="606">
        <v>612</v>
      </c>
      <c r="B1759" s="862" t="s">
        <v>2701</v>
      </c>
      <c r="C1759" s="839" t="s">
        <v>701</v>
      </c>
      <c r="D1759" s="863">
        <v>12</v>
      </c>
      <c r="E1759" s="863">
        <v>2006</v>
      </c>
      <c r="F1759" s="1083">
        <v>706.8</v>
      </c>
      <c r="G1759" s="784">
        <f t="shared" si="57"/>
        <v>706.8</v>
      </c>
      <c r="H1759" s="1451">
        <v>100</v>
      </c>
      <c r="I1759" s="784">
        <f t="shared" si="58"/>
        <v>0</v>
      </c>
      <c r="J1759" s="804"/>
      <c r="K1759" s="805"/>
      <c r="L1759" s="805"/>
      <c r="M1759" s="804"/>
      <c r="N1759" s="805"/>
      <c r="O1759" s="805"/>
      <c r="P1759" s="1839"/>
    </row>
    <row r="1760" spans="1:16" s="806" customFormat="1" ht="13.5" x14ac:dyDescent="0.25">
      <c r="A1760" s="606">
        <v>613</v>
      </c>
      <c r="B1760" s="862" t="s">
        <v>2702</v>
      </c>
      <c r="C1760" s="839" t="s">
        <v>701</v>
      </c>
      <c r="D1760" s="863">
        <v>1</v>
      </c>
      <c r="E1760" s="863">
        <v>2006</v>
      </c>
      <c r="F1760" s="1083">
        <v>50</v>
      </c>
      <c r="G1760" s="784">
        <f t="shared" si="57"/>
        <v>50</v>
      </c>
      <c r="H1760" s="1451">
        <v>100</v>
      </c>
      <c r="I1760" s="784">
        <f t="shared" si="58"/>
        <v>0</v>
      </c>
      <c r="J1760" s="804"/>
      <c r="K1760" s="805"/>
      <c r="L1760" s="805"/>
      <c r="M1760" s="804"/>
      <c r="N1760" s="805"/>
      <c r="O1760" s="805"/>
      <c r="P1760" s="1839"/>
    </row>
    <row r="1761" spans="1:16" s="806" customFormat="1" ht="54" x14ac:dyDescent="0.25">
      <c r="A1761" s="606">
        <v>614</v>
      </c>
      <c r="B1761" s="862" t="s">
        <v>2703</v>
      </c>
      <c r="C1761" s="839" t="s">
        <v>701</v>
      </c>
      <c r="D1761" s="863">
        <v>1</v>
      </c>
      <c r="E1761" s="863">
        <v>2006</v>
      </c>
      <c r="F1761" s="1083">
        <v>255</v>
      </c>
      <c r="G1761" s="784">
        <f t="shared" si="57"/>
        <v>255</v>
      </c>
      <c r="H1761" s="1451">
        <v>100</v>
      </c>
      <c r="I1761" s="784">
        <f t="shared" si="58"/>
        <v>0</v>
      </c>
      <c r="J1761" s="804"/>
      <c r="K1761" s="805"/>
      <c r="L1761" s="805"/>
      <c r="M1761" s="804"/>
      <c r="N1761" s="805"/>
      <c r="O1761" s="805"/>
      <c r="P1761" s="1839"/>
    </row>
    <row r="1762" spans="1:16" s="806" customFormat="1" ht="13.5" x14ac:dyDescent="0.25">
      <c r="A1762" s="606">
        <v>615</v>
      </c>
      <c r="B1762" s="862" t="s">
        <v>2704</v>
      </c>
      <c r="C1762" s="839" t="s">
        <v>701</v>
      </c>
      <c r="D1762" s="863">
        <v>1</v>
      </c>
      <c r="E1762" s="863">
        <v>2006</v>
      </c>
      <c r="F1762" s="1083">
        <v>141.6</v>
      </c>
      <c r="G1762" s="784">
        <f t="shared" si="57"/>
        <v>141.6</v>
      </c>
      <c r="H1762" s="1451">
        <v>100</v>
      </c>
      <c r="I1762" s="784">
        <f t="shared" si="58"/>
        <v>0</v>
      </c>
      <c r="J1762" s="804"/>
      <c r="K1762" s="805"/>
      <c r="L1762" s="805"/>
      <c r="M1762" s="804"/>
      <c r="N1762" s="805"/>
      <c r="O1762" s="805"/>
      <c r="P1762" s="1839"/>
    </row>
    <row r="1763" spans="1:16" s="806" customFormat="1" ht="13.5" x14ac:dyDescent="0.25">
      <c r="A1763" s="606">
        <v>616</v>
      </c>
      <c r="B1763" s="862" t="s">
        <v>2701</v>
      </c>
      <c r="C1763" s="839" t="s">
        <v>701</v>
      </c>
      <c r="D1763" s="863">
        <v>1</v>
      </c>
      <c r="E1763" s="863">
        <v>2006</v>
      </c>
      <c r="F1763" s="1083">
        <v>72.999960000000002</v>
      </c>
      <c r="G1763" s="784">
        <f t="shared" si="57"/>
        <v>72.999960000000002</v>
      </c>
      <c r="H1763" s="1451">
        <v>100</v>
      </c>
      <c r="I1763" s="784">
        <f t="shared" si="58"/>
        <v>0</v>
      </c>
      <c r="J1763" s="804"/>
      <c r="K1763" s="805"/>
      <c r="L1763" s="805"/>
      <c r="M1763" s="804"/>
      <c r="N1763" s="805"/>
      <c r="O1763" s="805"/>
      <c r="P1763" s="1839"/>
    </row>
    <row r="1764" spans="1:16" s="806" customFormat="1" ht="27" x14ac:dyDescent="0.25">
      <c r="A1764" s="606">
        <v>617</v>
      </c>
      <c r="B1764" s="862" t="s">
        <v>2705</v>
      </c>
      <c r="C1764" s="839" t="s">
        <v>701</v>
      </c>
      <c r="D1764" s="863">
        <v>1</v>
      </c>
      <c r="E1764" s="863">
        <v>2006</v>
      </c>
      <c r="F1764" s="1083">
        <v>651.70000000000005</v>
      </c>
      <c r="G1764" s="784">
        <f t="shared" si="57"/>
        <v>651.70000000000005</v>
      </c>
      <c r="H1764" s="1451">
        <v>100</v>
      </c>
      <c r="I1764" s="784">
        <f t="shared" si="58"/>
        <v>0</v>
      </c>
      <c r="J1764" s="804"/>
      <c r="K1764" s="805"/>
      <c r="L1764" s="805"/>
      <c r="M1764" s="804"/>
      <c r="N1764" s="805"/>
      <c r="O1764" s="805"/>
      <c r="P1764" s="1839"/>
    </row>
    <row r="1765" spans="1:16" s="806" customFormat="1" ht="13.5" x14ac:dyDescent="0.25">
      <c r="A1765" s="606">
        <v>618</v>
      </c>
      <c r="B1765" s="862" t="s">
        <v>2706</v>
      </c>
      <c r="C1765" s="839" t="s">
        <v>701</v>
      </c>
      <c r="D1765" s="863">
        <v>1</v>
      </c>
      <c r="E1765" s="863">
        <v>2007</v>
      </c>
      <c r="F1765" s="1083">
        <v>77.849999999999994</v>
      </c>
      <c r="G1765" s="784">
        <f t="shared" si="57"/>
        <v>77.849999999999994</v>
      </c>
      <c r="H1765" s="1451">
        <v>100</v>
      </c>
      <c r="I1765" s="784">
        <f t="shared" si="58"/>
        <v>0</v>
      </c>
      <c r="J1765" s="804"/>
      <c r="K1765" s="805"/>
      <c r="L1765" s="805"/>
      <c r="M1765" s="804"/>
      <c r="N1765" s="805"/>
      <c r="O1765" s="805"/>
      <c r="P1765" s="1839"/>
    </row>
    <row r="1766" spans="1:16" s="806" customFormat="1" ht="13.5" x14ac:dyDescent="0.25">
      <c r="A1766" s="606">
        <v>619</v>
      </c>
      <c r="B1766" s="862" t="s">
        <v>2707</v>
      </c>
      <c r="C1766" s="839" t="s">
        <v>701</v>
      </c>
      <c r="D1766" s="863">
        <v>2</v>
      </c>
      <c r="E1766" s="863">
        <v>2006</v>
      </c>
      <c r="F1766" s="1083">
        <v>468.4</v>
      </c>
      <c r="G1766" s="784">
        <f t="shared" si="57"/>
        <v>468.4</v>
      </c>
      <c r="H1766" s="1451">
        <v>100</v>
      </c>
      <c r="I1766" s="784">
        <f t="shared" si="58"/>
        <v>0</v>
      </c>
      <c r="J1766" s="804"/>
      <c r="K1766" s="805"/>
      <c r="L1766" s="805"/>
      <c r="M1766" s="804"/>
      <c r="N1766" s="805"/>
      <c r="O1766" s="805"/>
      <c r="P1766" s="1839"/>
    </row>
    <row r="1767" spans="1:16" s="806" customFormat="1" ht="13.5" x14ac:dyDescent="0.25">
      <c r="A1767" s="606">
        <v>620</v>
      </c>
      <c r="B1767" s="862" t="s">
        <v>2708</v>
      </c>
      <c r="C1767" s="839" t="s">
        <v>701</v>
      </c>
      <c r="D1767" s="863">
        <v>10</v>
      </c>
      <c r="E1767" s="863">
        <v>2007</v>
      </c>
      <c r="F1767" s="1083">
        <v>2340</v>
      </c>
      <c r="G1767" s="784">
        <f t="shared" si="57"/>
        <v>2340</v>
      </c>
      <c r="H1767" s="1451">
        <v>100</v>
      </c>
      <c r="I1767" s="784">
        <f t="shared" si="58"/>
        <v>0</v>
      </c>
      <c r="J1767" s="804"/>
      <c r="K1767" s="805"/>
      <c r="L1767" s="805"/>
      <c r="M1767" s="804"/>
      <c r="N1767" s="805"/>
      <c r="O1767" s="805"/>
      <c r="P1767" s="1839"/>
    </row>
    <row r="1768" spans="1:16" s="806" customFormat="1" ht="13.5" x14ac:dyDescent="0.25">
      <c r="A1768" s="606">
        <v>621</v>
      </c>
      <c r="B1768" s="862" t="s">
        <v>2709</v>
      </c>
      <c r="C1768" s="839" t="s">
        <v>701</v>
      </c>
      <c r="D1768" s="863">
        <v>1</v>
      </c>
      <c r="E1768" s="863">
        <v>2007</v>
      </c>
      <c r="F1768" s="1083">
        <v>27</v>
      </c>
      <c r="G1768" s="784">
        <f t="shared" si="57"/>
        <v>27</v>
      </c>
      <c r="H1768" s="1451">
        <v>100</v>
      </c>
      <c r="I1768" s="784">
        <f t="shared" si="58"/>
        <v>0</v>
      </c>
      <c r="J1768" s="804"/>
      <c r="K1768" s="805"/>
      <c r="L1768" s="805"/>
      <c r="M1768" s="804"/>
      <c r="N1768" s="805"/>
      <c r="O1768" s="805"/>
      <c r="P1768" s="1839"/>
    </row>
    <row r="1769" spans="1:16" s="806" customFormat="1" ht="13.5" x14ac:dyDescent="0.25">
      <c r="A1769" s="606">
        <v>622</v>
      </c>
      <c r="B1769" s="862" t="s">
        <v>2710</v>
      </c>
      <c r="C1769" s="839" t="s">
        <v>701</v>
      </c>
      <c r="D1769" s="863">
        <v>1</v>
      </c>
      <c r="E1769" s="863">
        <v>2007</v>
      </c>
      <c r="F1769" s="1083">
        <v>94.5</v>
      </c>
      <c r="G1769" s="784">
        <f t="shared" si="57"/>
        <v>94.5</v>
      </c>
      <c r="H1769" s="1451">
        <v>100</v>
      </c>
      <c r="I1769" s="784">
        <f t="shared" si="58"/>
        <v>0</v>
      </c>
      <c r="J1769" s="804"/>
      <c r="K1769" s="805"/>
      <c r="L1769" s="805"/>
      <c r="M1769" s="804"/>
      <c r="N1769" s="805"/>
      <c r="O1769" s="805"/>
      <c r="P1769" s="1839"/>
    </row>
    <row r="1770" spans="1:16" s="806" customFormat="1" ht="13.5" x14ac:dyDescent="0.25">
      <c r="A1770" s="606">
        <v>623</v>
      </c>
      <c r="B1770" s="862" t="s">
        <v>2711</v>
      </c>
      <c r="C1770" s="839" t="s">
        <v>701</v>
      </c>
      <c r="D1770" s="863">
        <v>15</v>
      </c>
      <c r="E1770" s="863">
        <v>2007</v>
      </c>
      <c r="F1770" s="1083">
        <v>4554</v>
      </c>
      <c r="G1770" s="784">
        <f t="shared" si="57"/>
        <v>4554</v>
      </c>
      <c r="H1770" s="1451">
        <v>100</v>
      </c>
      <c r="I1770" s="784">
        <f t="shared" si="58"/>
        <v>0</v>
      </c>
      <c r="J1770" s="804"/>
      <c r="K1770" s="805"/>
      <c r="L1770" s="805"/>
      <c r="M1770" s="804"/>
      <c r="N1770" s="805"/>
      <c r="O1770" s="805"/>
      <c r="P1770" s="1839"/>
    </row>
    <row r="1771" spans="1:16" s="806" customFormat="1" ht="13.5" x14ac:dyDescent="0.25">
      <c r="A1771" s="606">
        <v>624</v>
      </c>
      <c r="B1771" s="862" t="s">
        <v>2712</v>
      </c>
      <c r="C1771" s="839" t="s">
        <v>701</v>
      </c>
      <c r="D1771" s="863">
        <v>1</v>
      </c>
      <c r="E1771" s="863">
        <v>2007</v>
      </c>
      <c r="F1771" s="1083">
        <v>261.8</v>
      </c>
      <c r="G1771" s="784">
        <f t="shared" si="57"/>
        <v>261.8</v>
      </c>
      <c r="H1771" s="1451">
        <v>100</v>
      </c>
      <c r="I1771" s="784">
        <f t="shared" si="58"/>
        <v>0</v>
      </c>
      <c r="J1771" s="804"/>
      <c r="K1771" s="805"/>
      <c r="L1771" s="805"/>
      <c r="M1771" s="804"/>
      <c r="N1771" s="805"/>
      <c r="O1771" s="805"/>
      <c r="P1771" s="1839"/>
    </row>
    <row r="1772" spans="1:16" s="806" customFormat="1" ht="13.5" x14ac:dyDescent="0.25">
      <c r="A1772" s="606">
        <v>625</v>
      </c>
      <c r="B1772" s="862" t="s">
        <v>2713</v>
      </c>
      <c r="C1772" s="839" t="s">
        <v>701</v>
      </c>
      <c r="D1772" s="863">
        <v>1</v>
      </c>
      <c r="E1772" s="863">
        <v>2007</v>
      </c>
      <c r="F1772" s="1083">
        <v>60.75</v>
      </c>
      <c r="G1772" s="784">
        <f t="shared" si="57"/>
        <v>60.75</v>
      </c>
      <c r="H1772" s="1451">
        <v>100</v>
      </c>
      <c r="I1772" s="784">
        <f t="shared" si="58"/>
        <v>0</v>
      </c>
      <c r="J1772" s="804"/>
      <c r="K1772" s="805"/>
      <c r="L1772" s="805"/>
      <c r="M1772" s="804"/>
      <c r="N1772" s="805"/>
      <c r="O1772" s="805"/>
      <c r="P1772" s="1839"/>
    </row>
    <row r="1773" spans="1:16" s="806" customFormat="1" ht="13.5" x14ac:dyDescent="0.25">
      <c r="A1773" s="606">
        <v>626</v>
      </c>
      <c r="B1773" s="862" t="s">
        <v>2714</v>
      </c>
      <c r="C1773" s="839" t="s">
        <v>701</v>
      </c>
      <c r="D1773" s="863">
        <v>1</v>
      </c>
      <c r="E1773" s="863">
        <v>2006</v>
      </c>
      <c r="F1773" s="1083">
        <v>1474.55</v>
      </c>
      <c r="G1773" s="784">
        <f t="shared" si="57"/>
        <v>1474.55</v>
      </c>
      <c r="H1773" s="1451">
        <v>100</v>
      </c>
      <c r="I1773" s="784">
        <f t="shared" si="58"/>
        <v>0</v>
      </c>
      <c r="J1773" s="804"/>
      <c r="K1773" s="805"/>
      <c r="L1773" s="805"/>
      <c r="M1773" s="804"/>
      <c r="N1773" s="805"/>
      <c r="O1773" s="805"/>
      <c r="P1773" s="1839"/>
    </row>
    <row r="1774" spans="1:16" s="806" customFormat="1" ht="13.5" x14ac:dyDescent="0.25">
      <c r="A1774" s="606">
        <v>627</v>
      </c>
      <c r="B1774" s="862" t="s">
        <v>2715</v>
      </c>
      <c r="C1774" s="839" t="s">
        <v>701</v>
      </c>
      <c r="D1774" s="863">
        <v>1</v>
      </c>
      <c r="E1774" s="863">
        <v>2006</v>
      </c>
      <c r="F1774" s="1083">
        <v>983.63681999999994</v>
      </c>
      <c r="G1774" s="784">
        <f t="shared" si="57"/>
        <v>983.63681999999994</v>
      </c>
      <c r="H1774" s="1451">
        <v>100</v>
      </c>
      <c r="I1774" s="784">
        <f t="shared" si="58"/>
        <v>0</v>
      </c>
      <c r="J1774" s="804"/>
      <c r="K1774" s="805"/>
      <c r="L1774" s="805"/>
      <c r="M1774" s="804"/>
      <c r="N1774" s="805"/>
      <c r="O1774" s="805"/>
      <c r="P1774" s="1839"/>
    </row>
    <row r="1775" spans="1:16" s="806" customFormat="1" ht="13.5" x14ac:dyDescent="0.25">
      <c r="A1775" s="606">
        <v>628</v>
      </c>
      <c r="B1775" s="862" t="s">
        <v>2716</v>
      </c>
      <c r="C1775" s="839" t="s">
        <v>701</v>
      </c>
      <c r="D1775" s="864">
        <v>1</v>
      </c>
      <c r="E1775" s="863">
        <v>2006</v>
      </c>
      <c r="F1775" s="1083">
        <v>932.28687000000002</v>
      </c>
      <c r="G1775" s="784">
        <f t="shared" si="57"/>
        <v>932.28687000000002</v>
      </c>
      <c r="H1775" s="1451">
        <v>100</v>
      </c>
      <c r="I1775" s="784">
        <f t="shared" si="58"/>
        <v>0</v>
      </c>
      <c r="J1775" s="804"/>
      <c r="K1775" s="805"/>
      <c r="L1775" s="805"/>
      <c r="M1775" s="804"/>
      <c r="N1775" s="805"/>
      <c r="O1775" s="805"/>
      <c r="P1775" s="1839"/>
    </row>
    <row r="1776" spans="1:16" s="806" customFormat="1" ht="27" x14ac:dyDescent="0.25">
      <c r="A1776" s="606">
        <v>629</v>
      </c>
      <c r="B1776" s="862" t="s">
        <v>2717</v>
      </c>
      <c r="C1776" s="839" t="s">
        <v>701</v>
      </c>
      <c r="D1776" s="863">
        <v>2</v>
      </c>
      <c r="E1776" s="863">
        <v>2006</v>
      </c>
      <c r="F1776" s="1083">
        <v>439.70771999999999</v>
      </c>
      <c r="G1776" s="784">
        <f t="shared" si="57"/>
        <v>439.70771999999999</v>
      </c>
      <c r="H1776" s="1451">
        <v>100</v>
      </c>
      <c r="I1776" s="784">
        <f t="shared" si="58"/>
        <v>0</v>
      </c>
      <c r="J1776" s="804"/>
      <c r="K1776" s="805"/>
      <c r="L1776" s="805"/>
      <c r="M1776" s="804"/>
      <c r="N1776" s="805"/>
      <c r="O1776" s="805"/>
      <c r="P1776" s="1839"/>
    </row>
    <row r="1777" spans="1:16" s="806" customFormat="1" ht="13.5" x14ac:dyDescent="0.25">
      <c r="A1777" s="606">
        <v>630</v>
      </c>
      <c r="B1777" s="862" t="s">
        <v>2718</v>
      </c>
      <c r="C1777" s="839" t="s">
        <v>701</v>
      </c>
      <c r="D1777" s="863">
        <v>18.91</v>
      </c>
      <c r="E1777" s="863">
        <v>2006</v>
      </c>
      <c r="F1777" s="1083">
        <v>723.23185999999998</v>
      </c>
      <c r="G1777" s="784">
        <f t="shared" si="57"/>
        <v>723.23185999999998</v>
      </c>
      <c r="H1777" s="1451">
        <v>100</v>
      </c>
      <c r="I1777" s="784">
        <f t="shared" si="58"/>
        <v>0</v>
      </c>
      <c r="J1777" s="804"/>
      <c r="K1777" s="805"/>
      <c r="L1777" s="805"/>
      <c r="M1777" s="804"/>
      <c r="N1777" s="805"/>
      <c r="O1777" s="805"/>
      <c r="P1777" s="1839"/>
    </row>
    <row r="1778" spans="1:16" s="806" customFormat="1" ht="13.5" x14ac:dyDescent="0.25">
      <c r="A1778" s="606">
        <v>631</v>
      </c>
      <c r="B1778" s="862" t="s">
        <v>2719</v>
      </c>
      <c r="C1778" s="839" t="s">
        <v>701</v>
      </c>
      <c r="D1778" s="863">
        <v>1</v>
      </c>
      <c r="E1778" s="863">
        <v>2006</v>
      </c>
      <c r="F1778" s="1083">
        <v>1675.14948</v>
      </c>
      <c r="G1778" s="784">
        <f t="shared" si="57"/>
        <v>1675.14948</v>
      </c>
      <c r="H1778" s="1451">
        <v>100</v>
      </c>
      <c r="I1778" s="784">
        <f t="shared" si="58"/>
        <v>0</v>
      </c>
      <c r="J1778" s="804"/>
      <c r="K1778" s="805"/>
      <c r="L1778" s="805"/>
      <c r="M1778" s="804"/>
      <c r="N1778" s="805"/>
      <c r="O1778" s="805"/>
      <c r="P1778" s="1839"/>
    </row>
    <row r="1779" spans="1:16" s="806" customFormat="1" ht="13.5" x14ac:dyDescent="0.25">
      <c r="A1779" s="606">
        <v>632</v>
      </c>
      <c r="B1779" s="862" t="s">
        <v>2720</v>
      </c>
      <c r="C1779" s="839" t="s">
        <v>701</v>
      </c>
      <c r="D1779" s="863">
        <v>2</v>
      </c>
      <c r="E1779" s="863">
        <v>2007</v>
      </c>
      <c r="F1779" s="1083">
        <v>95</v>
      </c>
      <c r="G1779" s="784">
        <f t="shared" si="57"/>
        <v>95</v>
      </c>
      <c r="H1779" s="1451">
        <v>100</v>
      </c>
      <c r="I1779" s="784">
        <f t="shared" si="58"/>
        <v>0</v>
      </c>
      <c r="J1779" s="804"/>
      <c r="K1779" s="805"/>
      <c r="L1779" s="805"/>
      <c r="M1779" s="804"/>
      <c r="N1779" s="805"/>
      <c r="O1779" s="805"/>
      <c r="P1779" s="1839"/>
    </row>
    <row r="1780" spans="1:16" s="806" customFormat="1" ht="13.5" x14ac:dyDescent="0.25">
      <c r="A1780" s="606">
        <v>633</v>
      </c>
      <c r="B1780" s="862" t="s">
        <v>2721</v>
      </c>
      <c r="C1780" s="839" t="s">
        <v>701</v>
      </c>
      <c r="D1780" s="863">
        <v>1</v>
      </c>
      <c r="E1780" s="863">
        <v>2007</v>
      </c>
      <c r="F1780" s="1083">
        <v>381.3</v>
      </c>
      <c r="G1780" s="784">
        <f t="shared" si="57"/>
        <v>381.3</v>
      </c>
      <c r="H1780" s="1451">
        <v>100</v>
      </c>
      <c r="I1780" s="784">
        <f t="shared" si="58"/>
        <v>0</v>
      </c>
      <c r="J1780" s="804"/>
      <c r="K1780" s="805"/>
      <c r="L1780" s="805"/>
      <c r="M1780" s="804"/>
      <c r="N1780" s="805"/>
      <c r="O1780" s="805"/>
      <c r="P1780" s="1839"/>
    </row>
    <row r="1781" spans="1:16" s="806" customFormat="1" ht="13.5" x14ac:dyDescent="0.25">
      <c r="A1781" s="606">
        <v>634</v>
      </c>
      <c r="B1781" s="862" t="s">
        <v>2722</v>
      </c>
      <c r="C1781" s="839" t="s">
        <v>701</v>
      </c>
      <c r="D1781" s="863">
        <v>2</v>
      </c>
      <c r="E1781" s="863">
        <v>2007</v>
      </c>
      <c r="F1781" s="1083">
        <v>600</v>
      </c>
      <c r="G1781" s="784">
        <f t="shared" si="57"/>
        <v>600</v>
      </c>
      <c r="H1781" s="1451">
        <v>100</v>
      </c>
      <c r="I1781" s="784">
        <f t="shared" si="58"/>
        <v>0</v>
      </c>
      <c r="J1781" s="804"/>
      <c r="K1781" s="805"/>
      <c r="L1781" s="805"/>
      <c r="M1781" s="804"/>
      <c r="N1781" s="805"/>
      <c r="O1781" s="805"/>
      <c r="P1781" s="1839"/>
    </row>
    <row r="1782" spans="1:16" s="806" customFormat="1" ht="13.5" x14ac:dyDescent="0.25">
      <c r="A1782" s="606">
        <v>635</v>
      </c>
      <c r="B1782" s="862" t="s">
        <v>2723</v>
      </c>
      <c r="C1782" s="839" t="s">
        <v>701</v>
      </c>
      <c r="D1782" s="863">
        <v>1</v>
      </c>
      <c r="E1782" s="863">
        <v>2007</v>
      </c>
      <c r="F1782" s="1083">
        <v>86.4</v>
      </c>
      <c r="G1782" s="784">
        <f t="shared" si="57"/>
        <v>86.4</v>
      </c>
      <c r="H1782" s="1451">
        <v>100</v>
      </c>
      <c r="I1782" s="784">
        <f t="shared" si="58"/>
        <v>0</v>
      </c>
      <c r="J1782" s="804"/>
      <c r="K1782" s="805"/>
      <c r="L1782" s="805"/>
      <c r="M1782" s="804"/>
      <c r="N1782" s="805"/>
      <c r="O1782" s="805"/>
      <c r="P1782" s="1839"/>
    </row>
    <row r="1783" spans="1:16" s="806" customFormat="1" ht="13.5" x14ac:dyDescent="0.25">
      <c r="A1783" s="606">
        <v>636</v>
      </c>
      <c r="B1783" s="862" t="s">
        <v>2724</v>
      </c>
      <c r="C1783" s="839" t="s">
        <v>701</v>
      </c>
      <c r="D1783" s="863">
        <v>3</v>
      </c>
      <c r="E1783" s="863">
        <v>2007</v>
      </c>
      <c r="F1783" s="1083">
        <v>456</v>
      </c>
      <c r="G1783" s="784">
        <f t="shared" si="57"/>
        <v>456</v>
      </c>
      <c r="H1783" s="1451">
        <v>100</v>
      </c>
      <c r="I1783" s="784">
        <f t="shared" si="58"/>
        <v>0</v>
      </c>
      <c r="J1783" s="804"/>
      <c r="K1783" s="805"/>
      <c r="L1783" s="805"/>
      <c r="M1783" s="804"/>
      <c r="N1783" s="805"/>
      <c r="O1783" s="805"/>
      <c r="P1783" s="1839"/>
    </row>
    <row r="1784" spans="1:16" s="806" customFormat="1" ht="27" x14ac:dyDescent="0.25">
      <c r="A1784" s="606">
        <v>637</v>
      </c>
      <c r="B1784" s="862" t="s">
        <v>2725</v>
      </c>
      <c r="C1784" s="839" t="s">
        <v>701</v>
      </c>
      <c r="D1784" s="863">
        <v>1</v>
      </c>
      <c r="E1784" s="863">
        <v>2007</v>
      </c>
      <c r="F1784" s="1083">
        <v>1755.444</v>
      </c>
      <c r="G1784" s="784">
        <f t="shared" si="57"/>
        <v>1755.444</v>
      </c>
      <c r="H1784" s="1451">
        <v>100</v>
      </c>
      <c r="I1784" s="784">
        <f t="shared" si="58"/>
        <v>0</v>
      </c>
      <c r="J1784" s="804"/>
      <c r="K1784" s="805"/>
      <c r="L1784" s="805"/>
      <c r="M1784" s="804"/>
      <c r="N1784" s="805"/>
      <c r="O1784" s="805"/>
      <c r="P1784" s="1839"/>
    </row>
    <row r="1785" spans="1:16" s="806" customFormat="1" ht="13.5" x14ac:dyDescent="0.25">
      <c r="A1785" s="606">
        <v>638</v>
      </c>
      <c r="B1785" s="862" t="s">
        <v>2726</v>
      </c>
      <c r="C1785" s="839" t="s">
        <v>701</v>
      </c>
      <c r="D1785" s="863">
        <v>1</v>
      </c>
      <c r="E1785" s="863">
        <v>2007</v>
      </c>
      <c r="F1785" s="1083">
        <v>60.8</v>
      </c>
      <c r="G1785" s="784">
        <f t="shared" si="57"/>
        <v>60.8</v>
      </c>
      <c r="H1785" s="1451">
        <v>100</v>
      </c>
      <c r="I1785" s="784">
        <f t="shared" si="58"/>
        <v>0</v>
      </c>
      <c r="J1785" s="804"/>
      <c r="K1785" s="805"/>
      <c r="L1785" s="805"/>
      <c r="M1785" s="804"/>
      <c r="N1785" s="805"/>
      <c r="O1785" s="805"/>
      <c r="P1785" s="1839"/>
    </row>
    <row r="1786" spans="1:16" s="806" customFormat="1" ht="13.5" x14ac:dyDescent="0.25">
      <c r="A1786" s="606">
        <v>639</v>
      </c>
      <c r="B1786" s="862" t="s">
        <v>2727</v>
      </c>
      <c r="C1786" s="839" t="s">
        <v>701</v>
      </c>
      <c r="D1786" s="863">
        <v>1</v>
      </c>
      <c r="E1786" s="863">
        <v>2007</v>
      </c>
      <c r="F1786" s="1083">
        <v>384.24</v>
      </c>
      <c r="G1786" s="784">
        <f t="shared" si="57"/>
        <v>384.24</v>
      </c>
      <c r="H1786" s="1451">
        <v>100</v>
      </c>
      <c r="I1786" s="784">
        <f t="shared" si="58"/>
        <v>0</v>
      </c>
      <c r="J1786" s="804"/>
      <c r="K1786" s="805"/>
      <c r="L1786" s="805"/>
      <c r="M1786" s="804"/>
      <c r="N1786" s="805"/>
      <c r="O1786" s="805"/>
      <c r="P1786" s="1839"/>
    </row>
    <row r="1787" spans="1:16" s="806" customFormat="1" ht="13.5" x14ac:dyDescent="0.25">
      <c r="A1787" s="606">
        <v>640</v>
      </c>
      <c r="B1787" s="862" t="s">
        <v>2728</v>
      </c>
      <c r="C1787" s="839" t="s">
        <v>701</v>
      </c>
      <c r="D1787" s="863">
        <v>1</v>
      </c>
      <c r="E1787" s="863">
        <v>2007</v>
      </c>
      <c r="F1787" s="1083">
        <v>99.771000000000001</v>
      </c>
      <c r="G1787" s="784">
        <f t="shared" si="57"/>
        <v>99.771000000000001</v>
      </c>
      <c r="H1787" s="1451">
        <v>100</v>
      </c>
      <c r="I1787" s="784">
        <f t="shared" si="58"/>
        <v>0</v>
      </c>
      <c r="J1787" s="804"/>
      <c r="K1787" s="805"/>
      <c r="L1787" s="805"/>
      <c r="M1787" s="804"/>
      <c r="N1787" s="805"/>
      <c r="O1787" s="805"/>
      <c r="P1787" s="1839"/>
    </row>
    <row r="1788" spans="1:16" s="806" customFormat="1" ht="13.5" x14ac:dyDescent="0.25">
      <c r="A1788" s="606">
        <v>641</v>
      </c>
      <c r="B1788" s="862" t="s">
        <v>2729</v>
      </c>
      <c r="C1788" s="839" t="s">
        <v>701</v>
      </c>
      <c r="D1788" s="863">
        <v>1</v>
      </c>
      <c r="E1788" s="863">
        <v>2007</v>
      </c>
      <c r="F1788" s="1083">
        <v>404.685</v>
      </c>
      <c r="G1788" s="784">
        <f t="shared" si="57"/>
        <v>404.685</v>
      </c>
      <c r="H1788" s="1451">
        <v>100</v>
      </c>
      <c r="I1788" s="784">
        <f t="shared" si="58"/>
        <v>0</v>
      </c>
      <c r="J1788" s="804"/>
      <c r="K1788" s="805"/>
      <c r="L1788" s="805"/>
      <c r="M1788" s="804"/>
      <c r="N1788" s="805"/>
      <c r="O1788" s="805"/>
      <c r="P1788" s="1839"/>
    </row>
    <row r="1789" spans="1:16" s="806" customFormat="1" ht="13.5" x14ac:dyDescent="0.25">
      <c r="A1789" s="606">
        <v>642</v>
      </c>
      <c r="B1789" s="862" t="s">
        <v>2730</v>
      </c>
      <c r="C1789" s="839" t="s">
        <v>701</v>
      </c>
      <c r="D1789" s="863">
        <v>1</v>
      </c>
      <c r="E1789" s="863">
        <v>2007</v>
      </c>
      <c r="F1789" s="1083">
        <v>103.66200000000001</v>
      </c>
      <c r="G1789" s="784">
        <f t="shared" si="57"/>
        <v>103.66200000000001</v>
      </c>
      <c r="H1789" s="1451">
        <v>100</v>
      </c>
      <c r="I1789" s="784">
        <f t="shared" si="58"/>
        <v>0</v>
      </c>
      <c r="J1789" s="804"/>
      <c r="K1789" s="805"/>
      <c r="L1789" s="805"/>
      <c r="M1789" s="804"/>
      <c r="N1789" s="805"/>
      <c r="O1789" s="805"/>
      <c r="P1789" s="1839"/>
    </row>
    <row r="1790" spans="1:16" s="806" customFormat="1" ht="13.5" x14ac:dyDescent="0.25">
      <c r="A1790" s="606">
        <v>643</v>
      </c>
      <c r="B1790" s="862" t="s">
        <v>2731</v>
      </c>
      <c r="C1790" s="839" t="s">
        <v>701</v>
      </c>
      <c r="D1790" s="863">
        <v>1</v>
      </c>
      <c r="E1790" s="863">
        <v>2007</v>
      </c>
      <c r="F1790" s="1083">
        <v>105.506</v>
      </c>
      <c r="G1790" s="784">
        <f t="shared" si="57"/>
        <v>105.506</v>
      </c>
      <c r="H1790" s="1451">
        <v>100</v>
      </c>
      <c r="I1790" s="784">
        <f t="shared" si="58"/>
        <v>0</v>
      </c>
      <c r="J1790" s="804"/>
      <c r="K1790" s="805"/>
      <c r="L1790" s="805"/>
      <c r="M1790" s="804"/>
      <c r="N1790" s="805"/>
      <c r="O1790" s="805"/>
      <c r="P1790" s="1839"/>
    </row>
    <row r="1791" spans="1:16" s="806" customFormat="1" ht="13.5" x14ac:dyDescent="0.25">
      <c r="A1791" s="606">
        <v>644</v>
      </c>
      <c r="B1791" s="862" t="s">
        <v>2732</v>
      </c>
      <c r="C1791" s="839" t="s">
        <v>701</v>
      </c>
      <c r="D1791" s="863">
        <v>1</v>
      </c>
      <c r="E1791" s="863">
        <v>2007</v>
      </c>
      <c r="F1791" s="1083">
        <v>29.780999999999999</v>
      </c>
      <c r="G1791" s="784">
        <f t="shared" si="57"/>
        <v>29.780999999999999</v>
      </c>
      <c r="H1791" s="1451">
        <v>100</v>
      </c>
      <c r="I1791" s="784">
        <f t="shared" si="58"/>
        <v>0</v>
      </c>
      <c r="J1791" s="804"/>
      <c r="K1791" s="805"/>
      <c r="L1791" s="805"/>
      <c r="M1791" s="804"/>
      <c r="N1791" s="805"/>
      <c r="O1791" s="805"/>
      <c r="P1791" s="1839"/>
    </row>
    <row r="1792" spans="1:16" s="806" customFormat="1" ht="13.5" x14ac:dyDescent="0.25">
      <c r="A1792" s="606">
        <v>645</v>
      </c>
      <c r="B1792" s="862" t="s">
        <v>2733</v>
      </c>
      <c r="C1792" s="839" t="s">
        <v>701</v>
      </c>
      <c r="D1792" s="863">
        <v>1</v>
      </c>
      <c r="E1792" s="863">
        <v>2007</v>
      </c>
      <c r="F1792" s="1083">
        <v>267.3</v>
      </c>
      <c r="G1792" s="784">
        <f t="shared" si="57"/>
        <v>267.3</v>
      </c>
      <c r="H1792" s="1451">
        <v>100</v>
      </c>
      <c r="I1792" s="784">
        <f t="shared" si="58"/>
        <v>0</v>
      </c>
      <c r="J1792" s="804"/>
      <c r="K1792" s="805"/>
      <c r="L1792" s="805"/>
      <c r="M1792" s="804"/>
      <c r="N1792" s="805"/>
      <c r="O1792" s="805"/>
      <c r="P1792" s="1839"/>
    </row>
    <row r="1793" spans="1:16" s="806" customFormat="1" ht="13.5" x14ac:dyDescent="0.25">
      <c r="A1793" s="606">
        <v>646</v>
      </c>
      <c r="B1793" s="862" t="s">
        <v>2734</v>
      </c>
      <c r="C1793" s="839" t="s">
        <v>701</v>
      </c>
      <c r="D1793" s="863">
        <v>1</v>
      </c>
      <c r="E1793" s="863">
        <v>2007</v>
      </c>
      <c r="F1793" s="1083">
        <v>112.8</v>
      </c>
      <c r="G1793" s="784">
        <f t="shared" si="57"/>
        <v>112.8</v>
      </c>
      <c r="H1793" s="1451">
        <v>100</v>
      </c>
      <c r="I1793" s="784">
        <f t="shared" si="58"/>
        <v>0</v>
      </c>
      <c r="J1793" s="804"/>
      <c r="K1793" s="805"/>
      <c r="L1793" s="805"/>
      <c r="M1793" s="804"/>
      <c r="N1793" s="805"/>
      <c r="O1793" s="805"/>
      <c r="P1793" s="1839"/>
    </row>
    <row r="1794" spans="1:16" s="806" customFormat="1" ht="13.5" x14ac:dyDescent="0.25">
      <c r="A1794" s="606">
        <v>647</v>
      </c>
      <c r="B1794" s="862" t="s">
        <v>2735</v>
      </c>
      <c r="C1794" s="839" t="s">
        <v>701</v>
      </c>
      <c r="D1794" s="863">
        <v>1</v>
      </c>
      <c r="E1794" s="863">
        <v>2008</v>
      </c>
      <c r="F1794" s="1083">
        <v>50.1</v>
      </c>
      <c r="G1794" s="784">
        <f t="shared" si="57"/>
        <v>50.1</v>
      </c>
      <c r="H1794" s="1451">
        <v>100</v>
      </c>
      <c r="I1794" s="784">
        <f t="shared" si="58"/>
        <v>0</v>
      </c>
      <c r="J1794" s="804"/>
      <c r="K1794" s="805"/>
      <c r="L1794" s="805"/>
      <c r="M1794" s="804"/>
      <c r="N1794" s="805"/>
      <c r="O1794" s="805"/>
      <c r="P1794" s="1839"/>
    </row>
    <row r="1795" spans="1:16" s="806" customFormat="1" ht="13.5" x14ac:dyDescent="0.25">
      <c r="A1795" s="606">
        <v>648</v>
      </c>
      <c r="B1795" s="862" t="s">
        <v>2732</v>
      </c>
      <c r="C1795" s="839" t="s">
        <v>701</v>
      </c>
      <c r="D1795" s="863">
        <v>1</v>
      </c>
      <c r="E1795" s="863">
        <v>2008</v>
      </c>
      <c r="F1795" s="1083">
        <v>29.780999999999999</v>
      </c>
      <c r="G1795" s="784">
        <f t="shared" si="57"/>
        <v>29.780999999999999</v>
      </c>
      <c r="H1795" s="1451">
        <v>100</v>
      </c>
      <c r="I1795" s="784">
        <f t="shared" si="58"/>
        <v>0</v>
      </c>
      <c r="J1795" s="804"/>
      <c r="K1795" s="805"/>
      <c r="L1795" s="805"/>
      <c r="M1795" s="804"/>
      <c r="N1795" s="805"/>
      <c r="O1795" s="805"/>
      <c r="P1795" s="1839"/>
    </row>
    <row r="1796" spans="1:16" s="806" customFormat="1" ht="13.5" x14ac:dyDescent="0.25">
      <c r="A1796" s="606">
        <v>649</v>
      </c>
      <c r="B1796" s="862" t="s">
        <v>2733</v>
      </c>
      <c r="C1796" s="839" t="s">
        <v>701</v>
      </c>
      <c r="D1796" s="863">
        <v>1</v>
      </c>
      <c r="E1796" s="863">
        <v>2008</v>
      </c>
      <c r="F1796" s="1083">
        <v>241.7</v>
      </c>
      <c r="G1796" s="784">
        <f t="shared" si="57"/>
        <v>241.7</v>
      </c>
      <c r="H1796" s="1451">
        <v>100</v>
      </c>
      <c r="I1796" s="784">
        <f t="shared" si="58"/>
        <v>0</v>
      </c>
      <c r="J1796" s="804"/>
      <c r="K1796" s="805"/>
      <c r="L1796" s="805"/>
      <c r="M1796" s="804"/>
      <c r="N1796" s="805"/>
      <c r="O1796" s="805"/>
      <c r="P1796" s="1839"/>
    </row>
    <row r="1797" spans="1:16" s="806" customFormat="1" ht="13.5" x14ac:dyDescent="0.25">
      <c r="A1797" s="606">
        <v>650</v>
      </c>
      <c r="B1797" s="862" t="s">
        <v>2736</v>
      </c>
      <c r="C1797" s="839" t="s">
        <v>701</v>
      </c>
      <c r="D1797" s="863">
        <v>1</v>
      </c>
      <c r="E1797" s="863">
        <v>2008</v>
      </c>
      <c r="F1797" s="1083">
        <v>100.8</v>
      </c>
      <c r="G1797" s="784">
        <f t="shared" si="57"/>
        <v>100.8</v>
      </c>
      <c r="H1797" s="1451">
        <v>100</v>
      </c>
      <c r="I1797" s="784">
        <f t="shared" si="58"/>
        <v>0</v>
      </c>
      <c r="J1797" s="804"/>
      <c r="K1797" s="805"/>
      <c r="L1797" s="805"/>
      <c r="M1797" s="804"/>
      <c r="N1797" s="805"/>
      <c r="O1797" s="805"/>
      <c r="P1797" s="1839"/>
    </row>
    <row r="1798" spans="1:16" s="806" customFormat="1" ht="13.5" x14ac:dyDescent="0.25">
      <c r="A1798" s="606">
        <v>651</v>
      </c>
      <c r="B1798" s="862" t="s">
        <v>2737</v>
      </c>
      <c r="C1798" s="839" t="s">
        <v>701</v>
      </c>
      <c r="D1798" s="863">
        <v>1</v>
      </c>
      <c r="E1798" s="863">
        <v>2008</v>
      </c>
      <c r="F1798" s="1083">
        <v>105.506</v>
      </c>
      <c r="G1798" s="784">
        <f t="shared" si="57"/>
        <v>105.506</v>
      </c>
      <c r="H1798" s="1451">
        <v>100</v>
      </c>
      <c r="I1798" s="784">
        <f t="shared" si="58"/>
        <v>0</v>
      </c>
      <c r="J1798" s="804"/>
      <c r="K1798" s="805"/>
      <c r="L1798" s="805"/>
      <c r="M1798" s="804"/>
      <c r="N1798" s="805"/>
      <c r="O1798" s="805"/>
      <c r="P1798" s="1839"/>
    </row>
    <row r="1799" spans="1:16" s="806" customFormat="1" ht="13.5" x14ac:dyDescent="0.25">
      <c r="A1799" s="606">
        <v>652</v>
      </c>
      <c r="B1799" s="862" t="s">
        <v>2738</v>
      </c>
      <c r="C1799" s="839" t="s">
        <v>701</v>
      </c>
      <c r="D1799" s="863">
        <v>1</v>
      </c>
      <c r="E1799" s="863">
        <v>2008</v>
      </c>
      <c r="F1799" s="1083">
        <v>404.685</v>
      </c>
      <c r="G1799" s="784">
        <f t="shared" si="57"/>
        <v>404.685</v>
      </c>
      <c r="H1799" s="1451">
        <v>100</v>
      </c>
      <c r="I1799" s="784">
        <f t="shared" si="58"/>
        <v>0</v>
      </c>
      <c r="J1799" s="804"/>
      <c r="K1799" s="805"/>
      <c r="L1799" s="805"/>
      <c r="M1799" s="804"/>
      <c r="N1799" s="805"/>
      <c r="O1799" s="805"/>
      <c r="P1799" s="1839"/>
    </row>
    <row r="1800" spans="1:16" s="806" customFormat="1" ht="13.5" x14ac:dyDescent="0.25">
      <c r="A1800" s="606">
        <v>653</v>
      </c>
      <c r="B1800" s="862" t="s">
        <v>2739</v>
      </c>
      <c r="C1800" s="839" t="s">
        <v>701</v>
      </c>
      <c r="D1800" s="863">
        <v>1</v>
      </c>
      <c r="E1800" s="863">
        <v>2008</v>
      </c>
      <c r="F1800" s="1083">
        <v>103.66200000000001</v>
      </c>
      <c r="G1800" s="784">
        <f t="shared" si="57"/>
        <v>103.66200000000001</v>
      </c>
      <c r="H1800" s="1451">
        <v>100</v>
      </c>
      <c r="I1800" s="784">
        <f t="shared" si="58"/>
        <v>0</v>
      </c>
      <c r="J1800" s="804"/>
      <c r="K1800" s="805"/>
      <c r="L1800" s="805"/>
      <c r="M1800" s="804"/>
      <c r="N1800" s="805"/>
      <c r="O1800" s="805"/>
      <c r="P1800" s="1839"/>
    </row>
    <row r="1801" spans="1:16" s="806" customFormat="1" ht="13.5" x14ac:dyDescent="0.25">
      <c r="A1801" s="606">
        <v>654</v>
      </c>
      <c r="B1801" s="862" t="s">
        <v>2733</v>
      </c>
      <c r="C1801" s="839" t="s">
        <v>701</v>
      </c>
      <c r="D1801" s="863">
        <v>4</v>
      </c>
      <c r="E1801" s="863">
        <v>2008</v>
      </c>
      <c r="F1801" s="1083">
        <v>1069.2</v>
      </c>
      <c r="G1801" s="784">
        <f t="shared" si="57"/>
        <v>1069.2</v>
      </c>
      <c r="H1801" s="1451">
        <v>100</v>
      </c>
      <c r="I1801" s="784">
        <f t="shared" si="58"/>
        <v>0</v>
      </c>
      <c r="J1801" s="804"/>
      <c r="K1801" s="805"/>
      <c r="L1801" s="805"/>
      <c r="M1801" s="804"/>
      <c r="N1801" s="805"/>
      <c r="O1801" s="805"/>
      <c r="P1801" s="1839"/>
    </row>
    <row r="1802" spans="1:16" s="806" customFormat="1" ht="13.5" x14ac:dyDescent="0.25">
      <c r="A1802" s="606">
        <v>655</v>
      </c>
      <c r="B1802" s="862" t="s">
        <v>2736</v>
      </c>
      <c r="C1802" s="839" t="s">
        <v>701</v>
      </c>
      <c r="D1802" s="863">
        <v>4</v>
      </c>
      <c r="E1802" s="863">
        <v>2008</v>
      </c>
      <c r="F1802" s="1083">
        <v>403.2</v>
      </c>
      <c r="G1802" s="784">
        <f t="shared" si="57"/>
        <v>403.2</v>
      </c>
      <c r="H1802" s="1451">
        <v>100</v>
      </c>
      <c r="I1802" s="784">
        <f t="shared" si="58"/>
        <v>0</v>
      </c>
      <c r="J1802" s="804"/>
      <c r="K1802" s="805"/>
      <c r="L1802" s="805"/>
      <c r="M1802" s="804"/>
      <c r="N1802" s="805"/>
      <c r="O1802" s="805"/>
      <c r="P1802" s="1839"/>
    </row>
    <row r="1803" spans="1:16" s="806" customFormat="1" ht="13.5" x14ac:dyDescent="0.25">
      <c r="A1803" s="606">
        <v>656</v>
      </c>
      <c r="B1803" s="862" t="s">
        <v>2733</v>
      </c>
      <c r="C1803" s="839" t="s">
        <v>701</v>
      </c>
      <c r="D1803" s="863">
        <v>2</v>
      </c>
      <c r="E1803" s="863">
        <v>2007</v>
      </c>
      <c r="F1803" s="1083">
        <v>483.4</v>
      </c>
      <c r="G1803" s="784">
        <f t="shared" si="57"/>
        <v>483.4</v>
      </c>
      <c r="H1803" s="1451">
        <v>100</v>
      </c>
      <c r="I1803" s="784">
        <f t="shared" si="58"/>
        <v>0</v>
      </c>
      <c r="J1803" s="804"/>
      <c r="K1803" s="805"/>
      <c r="L1803" s="805"/>
      <c r="M1803" s="804"/>
      <c r="N1803" s="805"/>
      <c r="O1803" s="805"/>
      <c r="P1803" s="1839"/>
    </row>
    <row r="1804" spans="1:16" s="806" customFormat="1" ht="13.5" x14ac:dyDescent="0.25">
      <c r="A1804" s="606">
        <v>657</v>
      </c>
      <c r="B1804" s="862" t="s">
        <v>2734</v>
      </c>
      <c r="C1804" s="839" t="s">
        <v>701</v>
      </c>
      <c r="D1804" s="863">
        <v>2</v>
      </c>
      <c r="E1804" s="863">
        <v>2007</v>
      </c>
      <c r="F1804" s="1083">
        <v>225.6</v>
      </c>
      <c r="G1804" s="784">
        <f t="shared" si="57"/>
        <v>225.6</v>
      </c>
      <c r="H1804" s="1451">
        <v>100</v>
      </c>
      <c r="I1804" s="784">
        <f t="shared" si="58"/>
        <v>0</v>
      </c>
      <c r="J1804" s="804"/>
      <c r="K1804" s="805"/>
      <c r="L1804" s="805"/>
      <c r="M1804" s="804"/>
      <c r="N1804" s="805"/>
      <c r="O1804" s="805"/>
      <c r="P1804" s="1839"/>
    </row>
    <row r="1805" spans="1:16" s="806" customFormat="1" ht="13.5" x14ac:dyDescent="0.25">
      <c r="A1805" s="606">
        <v>658</v>
      </c>
      <c r="B1805" s="862" t="s">
        <v>2738</v>
      </c>
      <c r="C1805" s="839" t="s">
        <v>701</v>
      </c>
      <c r="D1805" s="863">
        <v>7</v>
      </c>
      <c r="E1805" s="863">
        <v>2008</v>
      </c>
      <c r="F1805" s="1083">
        <v>2832.7950000000001</v>
      </c>
      <c r="G1805" s="784">
        <f t="shared" si="57"/>
        <v>2832.7950000000001</v>
      </c>
      <c r="H1805" s="1451">
        <v>100</v>
      </c>
      <c r="I1805" s="784">
        <f t="shared" si="58"/>
        <v>0</v>
      </c>
      <c r="J1805" s="804"/>
      <c r="K1805" s="805"/>
      <c r="L1805" s="805"/>
      <c r="M1805" s="804"/>
      <c r="N1805" s="805"/>
      <c r="O1805" s="805"/>
      <c r="P1805" s="1839"/>
    </row>
    <row r="1806" spans="1:16" s="806" customFormat="1" ht="13.5" x14ac:dyDescent="0.25">
      <c r="A1806" s="606">
        <v>659</v>
      </c>
      <c r="B1806" s="862" t="s">
        <v>2740</v>
      </c>
      <c r="C1806" s="839" t="s">
        <v>701</v>
      </c>
      <c r="D1806" s="863">
        <v>7</v>
      </c>
      <c r="E1806" s="863">
        <v>2008</v>
      </c>
      <c r="F1806" s="1083">
        <v>725.63400000000001</v>
      </c>
      <c r="G1806" s="784">
        <f t="shared" si="57"/>
        <v>725.63400000000001</v>
      </c>
      <c r="H1806" s="1451">
        <v>100</v>
      </c>
      <c r="I1806" s="784">
        <f t="shared" si="58"/>
        <v>0</v>
      </c>
      <c r="J1806" s="804"/>
      <c r="K1806" s="805"/>
      <c r="L1806" s="805"/>
      <c r="M1806" s="804"/>
      <c r="N1806" s="805"/>
      <c r="O1806" s="805"/>
      <c r="P1806" s="1839"/>
    </row>
    <row r="1807" spans="1:16" s="806" customFormat="1" ht="13.5" x14ac:dyDescent="0.25">
      <c r="A1807" s="606">
        <v>660</v>
      </c>
      <c r="B1807" s="862" t="s">
        <v>2735</v>
      </c>
      <c r="C1807" s="839" t="s">
        <v>701</v>
      </c>
      <c r="D1807" s="863">
        <v>4</v>
      </c>
      <c r="E1807" s="863">
        <v>2008</v>
      </c>
      <c r="F1807" s="1083">
        <v>200.4</v>
      </c>
      <c r="G1807" s="784">
        <f t="shared" si="57"/>
        <v>200.4</v>
      </c>
      <c r="H1807" s="1451">
        <v>100</v>
      </c>
      <c r="I1807" s="784">
        <f t="shared" si="58"/>
        <v>0</v>
      </c>
      <c r="J1807" s="804"/>
      <c r="K1807" s="805"/>
      <c r="L1807" s="805"/>
      <c r="M1807" s="804"/>
      <c r="N1807" s="805"/>
      <c r="O1807" s="805"/>
      <c r="P1807" s="1839"/>
    </row>
    <row r="1808" spans="1:16" s="806" customFormat="1" ht="13.5" x14ac:dyDescent="0.25">
      <c r="A1808" s="606">
        <v>661</v>
      </c>
      <c r="B1808" s="862" t="s">
        <v>2741</v>
      </c>
      <c r="C1808" s="839" t="s">
        <v>701</v>
      </c>
      <c r="D1808" s="863">
        <v>1</v>
      </c>
      <c r="E1808" s="863">
        <v>2007</v>
      </c>
      <c r="F1808" s="1083">
        <v>58.9</v>
      </c>
      <c r="G1808" s="784">
        <f t="shared" si="57"/>
        <v>58.9</v>
      </c>
      <c r="H1808" s="1451">
        <v>100</v>
      </c>
      <c r="I1808" s="784">
        <f t="shared" si="58"/>
        <v>0</v>
      </c>
      <c r="J1808" s="804"/>
      <c r="K1808" s="805"/>
      <c r="L1808" s="805"/>
      <c r="M1808" s="804"/>
      <c r="N1808" s="805"/>
      <c r="O1808" s="805"/>
      <c r="P1808" s="1839"/>
    </row>
    <row r="1809" spans="1:16" s="806" customFormat="1" ht="13.5" x14ac:dyDescent="0.25">
      <c r="A1809" s="606">
        <v>662</v>
      </c>
      <c r="B1809" s="862" t="s">
        <v>2731</v>
      </c>
      <c r="C1809" s="839" t="s">
        <v>701</v>
      </c>
      <c r="D1809" s="863">
        <v>3</v>
      </c>
      <c r="E1809" s="863">
        <v>2008</v>
      </c>
      <c r="F1809" s="1083">
        <v>316.51799999999997</v>
      </c>
      <c r="G1809" s="784">
        <f t="shared" si="57"/>
        <v>316.51799999999997</v>
      </c>
      <c r="H1809" s="1451">
        <v>100</v>
      </c>
      <c r="I1809" s="784">
        <f t="shared" si="58"/>
        <v>0</v>
      </c>
      <c r="J1809" s="804"/>
      <c r="K1809" s="805"/>
      <c r="L1809" s="805"/>
      <c r="M1809" s="804"/>
      <c r="N1809" s="805"/>
      <c r="O1809" s="805"/>
      <c r="P1809" s="1839"/>
    </row>
    <row r="1810" spans="1:16" s="806" customFormat="1" ht="13.5" x14ac:dyDescent="0.25">
      <c r="A1810" s="606">
        <v>663</v>
      </c>
      <c r="B1810" s="862" t="s">
        <v>2742</v>
      </c>
      <c r="C1810" s="839" t="s">
        <v>701</v>
      </c>
      <c r="D1810" s="863">
        <v>1</v>
      </c>
      <c r="E1810" s="863">
        <v>2008</v>
      </c>
      <c r="F1810" s="1083">
        <v>225.768</v>
      </c>
      <c r="G1810" s="784">
        <f t="shared" si="57"/>
        <v>225.768</v>
      </c>
      <c r="H1810" s="1451">
        <v>100</v>
      </c>
      <c r="I1810" s="784">
        <f t="shared" si="58"/>
        <v>0</v>
      </c>
      <c r="J1810" s="804"/>
      <c r="K1810" s="805"/>
      <c r="L1810" s="805"/>
      <c r="M1810" s="804"/>
      <c r="N1810" s="805"/>
      <c r="O1810" s="805"/>
      <c r="P1810" s="1839"/>
    </row>
    <row r="1811" spans="1:16" s="806" customFormat="1" ht="13.5" x14ac:dyDescent="0.25">
      <c r="A1811" s="606">
        <v>664</v>
      </c>
      <c r="B1811" s="862" t="s">
        <v>2743</v>
      </c>
      <c r="C1811" s="839" t="s">
        <v>701</v>
      </c>
      <c r="D1811" s="863">
        <v>1</v>
      </c>
      <c r="E1811" s="863">
        <v>2008</v>
      </c>
      <c r="F1811" s="1083">
        <v>72.5</v>
      </c>
      <c r="G1811" s="784">
        <f t="shared" si="57"/>
        <v>72.5</v>
      </c>
      <c r="H1811" s="1451">
        <v>100</v>
      </c>
      <c r="I1811" s="784">
        <f t="shared" si="58"/>
        <v>0</v>
      </c>
      <c r="J1811" s="804"/>
      <c r="K1811" s="805"/>
      <c r="L1811" s="805"/>
      <c r="M1811" s="804"/>
      <c r="N1811" s="805"/>
      <c r="O1811" s="805"/>
      <c r="P1811" s="1839"/>
    </row>
    <row r="1812" spans="1:16" s="806" customFormat="1" ht="27" x14ac:dyDescent="0.25">
      <c r="A1812" s="606">
        <v>665</v>
      </c>
      <c r="B1812" s="862" t="s">
        <v>2744</v>
      </c>
      <c r="C1812" s="839" t="s">
        <v>701</v>
      </c>
      <c r="D1812" s="863">
        <v>1</v>
      </c>
      <c r="E1812" s="863">
        <v>2008</v>
      </c>
      <c r="F1812" s="1083">
        <v>456.8</v>
      </c>
      <c r="G1812" s="784">
        <f t="shared" si="57"/>
        <v>456.8</v>
      </c>
      <c r="H1812" s="1451">
        <v>100</v>
      </c>
      <c r="I1812" s="784">
        <f t="shared" si="58"/>
        <v>0</v>
      </c>
      <c r="J1812" s="804"/>
      <c r="K1812" s="805"/>
      <c r="L1812" s="805"/>
      <c r="M1812" s="804"/>
      <c r="N1812" s="805"/>
      <c r="O1812" s="805"/>
      <c r="P1812" s="1839"/>
    </row>
    <row r="1813" spans="1:16" s="806" customFormat="1" ht="13.5" x14ac:dyDescent="0.25">
      <c r="A1813" s="606">
        <v>666</v>
      </c>
      <c r="B1813" s="862" t="s">
        <v>2745</v>
      </c>
      <c r="C1813" s="839" t="s">
        <v>701</v>
      </c>
      <c r="D1813" s="863">
        <v>1</v>
      </c>
      <c r="E1813" s="863">
        <v>2008</v>
      </c>
      <c r="F1813" s="1083">
        <v>80</v>
      </c>
      <c r="G1813" s="784">
        <f t="shared" si="57"/>
        <v>80</v>
      </c>
      <c r="H1813" s="1451">
        <v>100</v>
      </c>
      <c r="I1813" s="784">
        <f t="shared" si="58"/>
        <v>0</v>
      </c>
      <c r="J1813" s="804"/>
      <c r="K1813" s="805"/>
      <c r="L1813" s="805"/>
      <c r="M1813" s="804"/>
      <c r="N1813" s="805"/>
      <c r="O1813" s="805"/>
      <c r="P1813" s="1839"/>
    </row>
    <row r="1814" spans="1:16" s="806" customFormat="1" ht="13.5" x14ac:dyDescent="0.25">
      <c r="A1814" s="606">
        <v>667</v>
      </c>
      <c r="B1814" s="862" t="s">
        <v>2732</v>
      </c>
      <c r="C1814" s="839" t="s">
        <v>701</v>
      </c>
      <c r="D1814" s="863">
        <v>9</v>
      </c>
      <c r="E1814" s="863">
        <v>2008</v>
      </c>
      <c r="F1814" s="1083">
        <v>268.029</v>
      </c>
      <c r="G1814" s="784">
        <f t="shared" si="57"/>
        <v>268.029</v>
      </c>
      <c r="H1814" s="1451">
        <v>100</v>
      </c>
      <c r="I1814" s="784">
        <f t="shared" si="58"/>
        <v>0</v>
      </c>
      <c r="J1814" s="804"/>
      <c r="K1814" s="805"/>
      <c r="L1814" s="805"/>
      <c r="M1814" s="804"/>
      <c r="N1814" s="805"/>
      <c r="O1814" s="805"/>
      <c r="P1814" s="1839"/>
    </row>
    <row r="1815" spans="1:16" s="806" customFormat="1" ht="13.5" x14ac:dyDescent="0.25">
      <c r="A1815" s="606">
        <v>668</v>
      </c>
      <c r="B1815" s="862" t="s">
        <v>1761</v>
      </c>
      <c r="C1815" s="839" t="s">
        <v>701</v>
      </c>
      <c r="D1815" s="863">
        <v>3</v>
      </c>
      <c r="E1815" s="863">
        <v>2008</v>
      </c>
      <c r="F1815" s="1083">
        <v>132.9</v>
      </c>
      <c r="G1815" s="784">
        <f t="shared" si="57"/>
        <v>132.9</v>
      </c>
      <c r="H1815" s="1451">
        <v>100</v>
      </c>
      <c r="I1815" s="784">
        <f t="shared" si="58"/>
        <v>0</v>
      </c>
      <c r="J1815" s="804"/>
      <c r="K1815" s="805"/>
      <c r="L1815" s="805"/>
      <c r="M1815" s="804"/>
      <c r="N1815" s="805"/>
      <c r="O1815" s="805"/>
      <c r="P1815" s="1839"/>
    </row>
    <row r="1816" spans="1:16" s="806" customFormat="1" ht="13.5" x14ac:dyDescent="0.25">
      <c r="A1816" s="606">
        <v>669</v>
      </c>
      <c r="B1816" s="862" t="s">
        <v>2746</v>
      </c>
      <c r="C1816" s="839" t="s">
        <v>701</v>
      </c>
      <c r="D1816" s="863">
        <v>3</v>
      </c>
      <c r="E1816" s="863">
        <v>2009</v>
      </c>
      <c r="F1816" s="1083">
        <v>5068.7160000000003</v>
      </c>
      <c r="G1816" s="784">
        <f t="shared" si="57"/>
        <v>5068.7160000000003</v>
      </c>
      <c r="H1816" s="1451">
        <v>100</v>
      </c>
      <c r="I1816" s="784">
        <f t="shared" si="58"/>
        <v>0</v>
      </c>
      <c r="J1816" s="804"/>
      <c r="K1816" s="805"/>
      <c r="L1816" s="805"/>
      <c r="M1816" s="804"/>
      <c r="N1816" s="805"/>
      <c r="O1816" s="805"/>
      <c r="P1816" s="1839"/>
    </row>
    <row r="1817" spans="1:16" s="806" customFormat="1" ht="13.5" x14ac:dyDescent="0.25">
      <c r="A1817" s="606">
        <v>670</v>
      </c>
      <c r="B1817" s="862" t="s">
        <v>2747</v>
      </c>
      <c r="C1817" s="839" t="s">
        <v>701</v>
      </c>
      <c r="D1817" s="863">
        <v>1</v>
      </c>
      <c r="E1817" s="863">
        <v>2009</v>
      </c>
      <c r="F1817" s="1083">
        <v>3187.683</v>
      </c>
      <c r="G1817" s="784">
        <f t="shared" si="57"/>
        <v>3187.683</v>
      </c>
      <c r="H1817" s="1451">
        <v>100</v>
      </c>
      <c r="I1817" s="784">
        <f t="shared" si="58"/>
        <v>0</v>
      </c>
      <c r="J1817" s="804"/>
      <c r="K1817" s="805"/>
      <c r="L1817" s="805"/>
      <c r="M1817" s="804"/>
      <c r="N1817" s="805"/>
      <c r="O1817" s="805"/>
      <c r="P1817" s="1839"/>
    </row>
    <row r="1818" spans="1:16" s="806" customFormat="1" ht="13.5" x14ac:dyDescent="0.25">
      <c r="A1818" s="606">
        <v>671</v>
      </c>
      <c r="B1818" s="862" t="s">
        <v>2748</v>
      </c>
      <c r="C1818" s="839" t="s">
        <v>701</v>
      </c>
      <c r="D1818" s="863">
        <v>1</v>
      </c>
      <c r="E1818" s="863">
        <v>2009</v>
      </c>
      <c r="F1818" s="1083">
        <v>459.37</v>
      </c>
      <c r="G1818" s="784">
        <f t="shared" si="57"/>
        <v>459.37</v>
      </c>
      <c r="H1818" s="1451">
        <v>100</v>
      </c>
      <c r="I1818" s="784">
        <f t="shared" si="58"/>
        <v>0</v>
      </c>
      <c r="J1818" s="804"/>
      <c r="K1818" s="805"/>
      <c r="L1818" s="805"/>
      <c r="M1818" s="804"/>
      <c r="N1818" s="805"/>
      <c r="O1818" s="805"/>
      <c r="P1818" s="1839"/>
    </row>
    <row r="1819" spans="1:16" s="806" customFormat="1" ht="27" x14ac:dyDescent="0.25">
      <c r="A1819" s="606">
        <v>672</v>
      </c>
      <c r="B1819" s="862" t="s">
        <v>2749</v>
      </c>
      <c r="C1819" s="839" t="s">
        <v>701</v>
      </c>
      <c r="D1819" s="863">
        <v>1</v>
      </c>
      <c r="E1819" s="863">
        <v>2010</v>
      </c>
      <c r="F1819" s="1083">
        <v>3446.2511</v>
      </c>
      <c r="G1819" s="784">
        <f t="shared" ref="G1819:G1882" si="59">F1819*H1819%</f>
        <v>3446.2511</v>
      </c>
      <c r="H1819" s="1451">
        <v>100</v>
      </c>
      <c r="I1819" s="784">
        <f t="shared" ref="I1819:I1882" si="60">F1819-G1819</f>
        <v>0</v>
      </c>
      <c r="J1819" s="804"/>
      <c r="K1819" s="805"/>
      <c r="L1819" s="805"/>
      <c r="M1819" s="804"/>
      <c r="N1819" s="805"/>
      <c r="O1819" s="805"/>
      <c r="P1819" s="1839"/>
    </row>
    <row r="1820" spans="1:16" s="806" customFormat="1" ht="13.5" x14ac:dyDescent="0.25">
      <c r="A1820" s="606">
        <v>673</v>
      </c>
      <c r="B1820" s="862" t="s">
        <v>664</v>
      </c>
      <c r="C1820" s="839" t="s">
        <v>701</v>
      </c>
      <c r="D1820" s="863">
        <v>1</v>
      </c>
      <c r="E1820" s="863">
        <v>2010</v>
      </c>
      <c r="F1820" s="1083">
        <v>450.12</v>
      </c>
      <c r="G1820" s="784">
        <f t="shared" si="59"/>
        <v>450.12</v>
      </c>
      <c r="H1820" s="1451">
        <v>100</v>
      </c>
      <c r="I1820" s="784">
        <f t="shared" si="60"/>
        <v>0</v>
      </c>
      <c r="J1820" s="804"/>
      <c r="K1820" s="805"/>
      <c r="L1820" s="805"/>
      <c r="M1820" s="804"/>
      <c r="N1820" s="805"/>
      <c r="O1820" s="805"/>
      <c r="P1820" s="1839"/>
    </row>
    <row r="1821" spans="1:16" s="806" customFormat="1" ht="27" x14ac:dyDescent="0.25">
      <c r="A1821" s="606">
        <v>674</v>
      </c>
      <c r="B1821" s="862" t="s">
        <v>2750</v>
      </c>
      <c r="C1821" s="839" t="s">
        <v>701</v>
      </c>
      <c r="D1821" s="863">
        <v>1</v>
      </c>
      <c r="E1821" s="863">
        <v>2010</v>
      </c>
      <c r="F1821" s="1083">
        <v>110</v>
      </c>
      <c r="G1821" s="784">
        <f t="shared" si="59"/>
        <v>110</v>
      </c>
      <c r="H1821" s="1451">
        <v>100</v>
      </c>
      <c r="I1821" s="784">
        <f t="shared" si="60"/>
        <v>0</v>
      </c>
      <c r="J1821" s="804"/>
      <c r="K1821" s="805"/>
      <c r="L1821" s="805"/>
      <c r="M1821" s="804"/>
      <c r="N1821" s="805"/>
      <c r="O1821" s="805"/>
      <c r="P1821" s="1839"/>
    </row>
    <row r="1822" spans="1:16" s="806" customFormat="1" ht="13.5" x14ac:dyDescent="0.25">
      <c r="A1822" s="606">
        <v>675</v>
      </c>
      <c r="B1822" s="862" t="s">
        <v>2318</v>
      </c>
      <c r="C1822" s="839" t="s">
        <v>701</v>
      </c>
      <c r="D1822" s="863">
        <v>1</v>
      </c>
      <c r="E1822" s="863">
        <v>2010</v>
      </c>
      <c r="F1822" s="1083">
        <v>127</v>
      </c>
      <c r="G1822" s="784">
        <f t="shared" si="59"/>
        <v>127</v>
      </c>
      <c r="H1822" s="1451">
        <v>100</v>
      </c>
      <c r="I1822" s="784">
        <f t="shared" si="60"/>
        <v>0</v>
      </c>
      <c r="J1822" s="804"/>
      <c r="K1822" s="805"/>
      <c r="L1822" s="805"/>
      <c r="M1822" s="804"/>
      <c r="N1822" s="805"/>
      <c r="O1822" s="805"/>
      <c r="P1822" s="1839"/>
    </row>
    <row r="1823" spans="1:16" s="806" customFormat="1" ht="13.5" x14ac:dyDescent="0.25">
      <c r="A1823" s="606">
        <v>676</v>
      </c>
      <c r="B1823" s="862" t="s">
        <v>2751</v>
      </c>
      <c r="C1823" s="839" t="s">
        <v>701</v>
      </c>
      <c r="D1823" s="863">
        <v>1</v>
      </c>
      <c r="E1823" s="863">
        <v>2010</v>
      </c>
      <c r="F1823" s="1083">
        <v>54</v>
      </c>
      <c r="G1823" s="784">
        <f t="shared" si="59"/>
        <v>54</v>
      </c>
      <c r="H1823" s="1451">
        <v>100</v>
      </c>
      <c r="I1823" s="784">
        <f t="shared" si="60"/>
        <v>0</v>
      </c>
      <c r="J1823" s="804"/>
      <c r="K1823" s="805"/>
      <c r="L1823" s="805"/>
      <c r="M1823" s="804"/>
      <c r="N1823" s="805"/>
      <c r="O1823" s="805"/>
      <c r="P1823" s="1839"/>
    </row>
    <row r="1824" spans="1:16" s="806" customFormat="1" ht="13.5" x14ac:dyDescent="0.25">
      <c r="A1824" s="606">
        <v>677</v>
      </c>
      <c r="B1824" s="862" t="s">
        <v>2752</v>
      </c>
      <c r="C1824" s="839" t="s">
        <v>701</v>
      </c>
      <c r="D1824" s="863">
        <v>1</v>
      </c>
      <c r="E1824" s="863">
        <v>2010</v>
      </c>
      <c r="F1824" s="1083">
        <v>31</v>
      </c>
      <c r="G1824" s="784">
        <f t="shared" si="59"/>
        <v>31</v>
      </c>
      <c r="H1824" s="1451">
        <v>100</v>
      </c>
      <c r="I1824" s="784">
        <f t="shared" si="60"/>
        <v>0</v>
      </c>
      <c r="J1824" s="804"/>
      <c r="K1824" s="805"/>
      <c r="L1824" s="805"/>
      <c r="M1824" s="804"/>
      <c r="N1824" s="805"/>
      <c r="O1824" s="805"/>
      <c r="P1824" s="1839"/>
    </row>
    <row r="1825" spans="1:16" s="806" customFormat="1" ht="13.5" x14ac:dyDescent="0.25">
      <c r="A1825" s="606">
        <v>678</v>
      </c>
      <c r="B1825" s="862" t="s">
        <v>2753</v>
      </c>
      <c r="C1825" s="839" t="s">
        <v>701</v>
      </c>
      <c r="D1825" s="863">
        <v>2</v>
      </c>
      <c r="E1825" s="863">
        <v>2010</v>
      </c>
      <c r="F1825" s="1083">
        <v>61.4</v>
      </c>
      <c r="G1825" s="784">
        <f t="shared" si="59"/>
        <v>61.4</v>
      </c>
      <c r="H1825" s="1451">
        <v>100</v>
      </c>
      <c r="I1825" s="784">
        <f t="shared" si="60"/>
        <v>0</v>
      </c>
      <c r="J1825" s="804"/>
      <c r="K1825" s="805"/>
      <c r="L1825" s="805"/>
      <c r="M1825" s="804"/>
      <c r="N1825" s="805"/>
      <c r="O1825" s="805"/>
      <c r="P1825" s="1839"/>
    </row>
    <row r="1826" spans="1:16" s="806" customFormat="1" ht="27" x14ac:dyDescent="0.25">
      <c r="A1826" s="606">
        <v>679</v>
      </c>
      <c r="B1826" s="862" t="s">
        <v>2754</v>
      </c>
      <c r="C1826" s="839" t="s">
        <v>701</v>
      </c>
      <c r="D1826" s="863">
        <v>1</v>
      </c>
      <c r="E1826" s="863">
        <v>2010</v>
      </c>
      <c r="F1826" s="1083">
        <v>42.9</v>
      </c>
      <c r="G1826" s="784">
        <f t="shared" si="59"/>
        <v>42.9</v>
      </c>
      <c r="H1826" s="1451">
        <v>100</v>
      </c>
      <c r="I1826" s="784">
        <f t="shared" si="60"/>
        <v>0</v>
      </c>
      <c r="J1826" s="804"/>
      <c r="K1826" s="805"/>
      <c r="L1826" s="805"/>
      <c r="M1826" s="804"/>
      <c r="N1826" s="805"/>
      <c r="O1826" s="805"/>
      <c r="P1826" s="1839"/>
    </row>
    <row r="1827" spans="1:16" s="806" customFormat="1" ht="27" x14ac:dyDescent="0.25">
      <c r="A1827" s="606">
        <v>680</v>
      </c>
      <c r="B1827" s="862" t="s">
        <v>2755</v>
      </c>
      <c r="C1827" s="839" t="s">
        <v>701</v>
      </c>
      <c r="D1827" s="863">
        <v>1</v>
      </c>
      <c r="E1827" s="863">
        <v>2012</v>
      </c>
      <c r="F1827" s="1083">
        <v>468.36</v>
      </c>
      <c r="G1827" s="784">
        <f t="shared" si="59"/>
        <v>468.36</v>
      </c>
      <c r="H1827" s="1451">
        <v>100</v>
      </c>
      <c r="I1827" s="784">
        <f t="shared" si="60"/>
        <v>0</v>
      </c>
      <c r="J1827" s="804"/>
      <c r="K1827" s="805"/>
      <c r="L1827" s="805"/>
      <c r="M1827" s="804"/>
      <c r="N1827" s="805"/>
      <c r="O1827" s="805"/>
      <c r="P1827" s="1839"/>
    </row>
    <row r="1828" spans="1:16" s="806" customFormat="1" ht="27" x14ac:dyDescent="0.25">
      <c r="A1828" s="606">
        <v>681</v>
      </c>
      <c r="B1828" s="862" t="s">
        <v>2756</v>
      </c>
      <c r="C1828" s="839" t="s">
        <v>701</v>
      </c>
      <c r="D1828" s="863">
        <v>1</v>
      </c>
      <c r="E1828" s="863">
        <v>2012</v>
      </c>
      <c r="F1828" s="1083">
        <v>80.52</v>
      </c>
      <c r="G1828" s="784">
        <f t="shared" si="59"/>
        <v>80.52</v>
      </c>
      <c r="H1828" s="1451">
        <v>100</v>
      </c>
      <c r="I1828" s="784">
        <f t="shared" si="60"/>
        <v>0</v>
      </c>
      <c r="J1828" s="804"/>
      <c r="K1828" s="805"/>
      <c r="L1828" s="805"/>
      <c r="M1828" s="804"/>
      <c r="N1828" s="805"/>
      <c r="O1828" s="805"/>
      <c r="P1828" s="1839"/>
    </row>
    <row r="1829" spans="1:16" s="806" customFormat="1" ht="13.5" x14ac:dyDescent="0.25">
      <c r="A1829" s="606">
        <v>682</v>
      </c>
      <c r="B1829" s="862" t="s">
        <v>780</v>
      </c>
      <c r="C1829" s="839" t="s">
        <v>701</v>
      </c>
      <c r="D1829" s="863">
        <v>1</v>
      </c>
      <c r="E1829" s="863">
        <v>2012</v>
      </c>
      <c r="F1829" s="1083">
        <v>37.08</v>
      </c>
      <c r="G1829" s="784">
        <f t="shared" si="59"/>
        <v>37.08</v>
      </c>
      <c r="H1829" s="1451">
        <v>100</v>
      </c>
      <c r="I1829" s="784">
        <f t="shared" si="60"/>
        <v>0</v>
      </c>
      <c r="J1829" s="804"/>
      <c r="K1829" s="805"/>
      <c r="L1829" s="805"/>
      <c r="M1829" s="840"/>
      <c r="N1829" s="793"/>
      <c r="O1829" s="793"/>
      <c r="P1829" s="1839"/>
    </row>
    <row r="1830" spans="1:16" s="806" customFormat="1" ht="13.5" x14ac:dyDescent="0.25">
      <c r="A1830" s="606">
        <v>683</v>
      </c>
      <c r="B1830" s="862" t="s">
        <v>781</v>
      </c>
      <c r="C1830" s="839" t="s">
        <v>701</v>
      </c>
      <c r="D1830" s="863">
        <v>1</v>
      </c>
      <c r="E1830" s="863">
        <v>2012</v>
      </c>
      <c r="F1830" s="1083">
        <v>488.76</v>
      </c>
      <c r="G1830" s="784">
        <f t="shared" si="59"/>
        <v>488.76</v>
      </c>
      <c r="H1830" s="1451">
        <v>100</v>
      </c>
      <c r="I1830" s="784">
        <f t="shared" si="60"/>
        <v>0</v>
      </c>
      <c r="J1830" s="804"/>
      <c r="K1830" s="805"/>
      <c r="L1830" s="805"/>
      <c r="M1830" s="840"/>
      <c r="N1830" s="793"/>
      <c r="O1830" s="793"/>
      <c r="P1830" s="1839"/>
    </row>
    <row r="1831" spans="1:16" s="806" customFormat="1" ht="13.5" x14ac:dyDescent="0.25">
      <c r="A1831" s="606">
        <v>684</v>
      </c>
      <c r="B1831" s="862" t="s">
        <v>2757</v>
      </c>
      <c r="C1831" s="839" t="s">
        <v>701</v>
      </c>
      <c r="D1831" s="863">
        <v>1</v>
      </c>
      <c r="E1831" s="863">
        <v>2013</v>
      </c>
      <c r="F1831" s="1083">
        <v>512.01487999999995</v>
      </c>
      <c r="G1831" s="784">
        <f t="shared" si="59"/>
        <v>512.01487999999995</v>
      </c>
      <c r="H1831" s="1451">
        <v>100</v>
      </c>
      <c r="I1831" s="784">
        <f t="shared" si="60"/>
        <v>0</v>
      </c>
      <c r="J1831" s="804"/>
      <c r="K1831" s="805"/>
      <c r="L1831" s="805"/>
      <c r="M1831" s="840"/>
      <c r="N1831" s="793"/>
      <c r="O1831" s="793"/>
      <c r="P1831" s="1839"/>
    </row>
    <row r="1832" spans="1:16" s="806" customFormat="1" ht="13.5" x14ac:dyDescent="0.25">
      <c r="A1832" s="606">
        <v>685</v>
      </c>
      <c r="B1832" s="862" t="s">
        <v>2758</v>
      </c>
      <c r="C1832" s="839" t="s">
        <v>701</v>
      </c>
      <c r="D1832" s="863">
        <v>1</v>
      </c>
      <c r="E1832" s="863">
        <v>2013</v>
      </c>
      <c r="F1832" s="1083">
        <v>77.174800000000005</v>
      </c>
      <c r="G1832" s="784">
        <f t="shared" si="59"/>
        <v>77.174800000000005</v>
      </c>
      <c r="H1832" s="1451">
        <v>100</v>
      </c>
      <c r="I1832" s="784">
        <f t="shared" si="60"/>
        <v>0</v>
      </c>
      <c r="J1832" s="804"/>
      <c r="K1832" s="805"/>
      <c r="L1832" s="805"/>
      <c r="M1832" s="840"/>
      <c r="N1832" s="793"/>
      <c r="O1832" s="793"/>
      <c r="P1832" s="1839"/>
    </row>
    <row r="1833" spans="1:16" s="806" customFormat="1" ht="13.5" x14ac:dyDescent="0.25">
      <c r="A1833" s="606">
        <v>686</v>
      </c>
      <c r="B1833" s="862" t="s">
        <v>2759</v>
      </c>
      <c r="C1833" s="839" t="s">
        <v>701</v>
      </c>
      <c r="D1833" s="863">
        <v>1</v>
      </c>
      <c r="E1833" s="863">
        <v>2013</v>
      </c>
      <c r="F1833" s="1083">
        <v>512.01487999999995</v>
      </c>
      <c r="G1833" s="784">
        <f t="shared" si="59"/>
        <v>512.01487999999995</v>
      </c>
      <c r="H1833" s="1451">
        <v>100</v>
      </c>
      <c r="I1833" s="784">
        <f t="shared" si="60"/>
        <v>0</v>
      </c>
      <c r="J1833" s="804"/>
      <c r="K1833" s="805"/>
      <c r="L1833" s="805"/>
      <c r="M1833" s="840"/>
      <c r="N1833" s="793"/>
      <c r="O1833" s="793"/>
      <c r="P1833" s="1839"/>
    </row>
    <row r="1834" spans="1:16" s="806" customFormat="1" ht="13.5" x14ac:dyDescent="0.25">
      <c r="A1834" s="606">
        <v>687</v>
      </c>
      <c r="B1834" s="862" t="s">
        <v>2758</v>
      </c>
      <c r="C1834" s="839" t="s">
        <v>701</v>
      </c>
      <c r="D1834" s="863">
        <v>1</v>
      </c>
      <c r="E1834" s="863">
        <v>2013</v>
      </c>
      <c r="F1834" s="1083">
        <v>77.174800000000005</v>
      </c>
      <c r="G1834" s="784">
        <f t="shared" si="59"/>
        <v>77.174800000000005</v>
      </c>
      <c r="H1834" s="1451">
        <v>100</v>
      </c>
      <c r="I1834" s="784">
        <f t="shared" si="60"/>
        <v>0</v>
      </c>
      <c r="J1834" s="804"/>
      <c r="K1834" s="805"/>
      <c r="L1834" s="805"/>
      <c r="M1834" s="840"/>
      <c r="N1834" s="793"/>
      <c r="O1834" s="793"/>
      <c r="P1834" s="1839"/>
    </row>
    <row r="1835" spans="1:16" s="806" customFormat="1" ht="13.5" x14ac:dyDescent="0.25">
      <c r="A1835" s="606">
        <v>688</v>
      </c>
      <c r="B1835" s="862" t="s">
        <v>2760</v>
      </c>
      <c r="C1835" s="839" t="s">
        <v>701</v>
      </c>
      <c r="D1835" s="863">
        <v>1</v>
      </c>
      <c r="E1835" s="863">
        <v>2013</v>
      </c>
      <c r="F1835" s="1083">
        <v>83.995380000000011</v>
      </c>
      <c r="G1835" s="784">
        <f t="shared" si="59"/>
        <v>83.995380000000011</v>
      </c>
      <c r="H1835" s="1451">
        <v>100</v>
      </c>
      <c r="I1835" s="784">
        <f t="shared" si="60"/>
        <v>0</v>
      </c>
      <c r="J1835" s="804"/>
      <c r="K1835" s="805"/>
      <c r="L1835" s="805"/>
      <c r="M1835" s="840"/>
      <c r="N1835" s="793"/>
      <c r="O1835" s="793"/>
      <c r="P1835" s="1839"/>
    </row>
    <row r="1836" spans="1:16" s="806" customFormat="1" ht="13.5" x14ac:dyDescent="0.25">
      <c r="A1836" s="606">
        <v>689</v>
      </c>
      <c r="B1836" s="862" t="s">
        <v>2761</v>
      </c>
      <c r="C1836" s="839" t="s">
        <v>701</v>
      </c>
      <c r="D1836" s="863">
        <v>1</v>
      </c>
      <c r="E1836" s="863">
        <v>2013</v>
      </c>
      <c r="F1836" s="1086">
        <v>51.627279999999999</v>
      </c>
      <c r="G1836" s="784">
        <f t="shared" si="59"/>
        <v>51.627279999999999</v>
      </c>
      <c r="H1836" s="1451">
        <v>100</v>
      </c>
      <c r="I1836" s="784">
        <f t="shared" si="60"/>
        <v>0</v>
      </c>
      <c r="J1836" s="804"/>
      <c r="K1836" s="805"/>
      <c r="L1836" s="805"/>
      <c r="M1836" s="840"/>
      <c r="N1836" s="793"/>
      <c r="O1836" s="793"/>
      <c r="P1836" s="1839"/>
    </row>
    <row r="1837" spans="1:16" s="806" customFormat="1" ht="13.5" x14ac:dyDescent="0.25">
      <c r="A1837" s="606">
        <v>690</v>
      </c>
      <c r="B1837" s="862" t="s">
        <v>2762</v>
      </c>
      <c r="C1837" s="839" t="s">
        <v>701</v>
      </c>
      <c r="D1837" s="863">
        <v>1</v>
      </c>
      <c r="E1837" s="863">
        <v>2013</v>
      </c>
      <c r="F1837" s="1086">
        <v>60</v>
      </c>
      <c r="G1837" s="784">
        <f t="shared" si="59"/>
        <v>60</v>
      </c>
      <c r="H1837" s="1451">
        <v>100</v>
      </c>
      <c r="I1837" s="784">
        <f t="shared" si="60"/>
        <v>0</v>
      </c>
      <c r="J1837" s="804"/>
      <c r="K1837" s="805"/>
      <c r="L1837" s="805"/>
      <c r="M1837" s="840"/>
      <c r="N1837" s="793"/>
      <c r="O1837" s="793"/>
      <c r="P1837" s="1839"/>
    </row>
    <row r="1838" spans="1:16" s="806" customFormat="1" ht="13.5" x14ac:dyDescent="0.25">
      <c r="A1838" s="606">
        <v>691</v>
      </c>
      <c r="B1838" s="862" t="s">
        <v>2763</v>
      </c>
      <c r="C1838" s="839" t="s">
        <v>701</v>
      </c>
      <c r="D1838" s="863">
        <v>1</v>
      </c>
      <c r="E1838" s="863">
        <v>2015</v>
      </c>
      <c r="F1838" s="1086">
        <v>2221.6799999999998</v>
      </c>
      <c r="G1838" s="784">
        <f t="shared" si="59"/>
        <v>2221.6799999999998</v>
      </c>
      <c r="H1838" s="1451">
        <v>100</v>
      </c>
      <c r="I1838" s="784">
        <f t="shared" si="60"/>
        <v>0</v>
      </c>
      <c r="J1838" s="804"/>
      <c r="K1838" s="805"/>
      <c r="L1838" s="805"/>
      <c r="M1838" s="840"/>
      <c r="N1838" s="793"/>
      <c r="O1838" s="793"/>
      <c r="P1838" s="1839"/>
    </row>
    <row r="1839" spans="1:16" s="806" customFormat="1" ht="27" x14ac:dyDescent="0.25">
      <c r="A1839" s="606">
        <v>692</v>
      </c>
      <c r="B1839" s="862" t="s">
        <v>2764</v>
      </c>
      <c r="C1839" s="839" t="s">
        <v>701</v>
      </c>
      <c r="D1839" s="863">
        <v>3</v>
      </c>
      <c r="E1839" s="863">
        <v>2015</v>
      </c>
      <c r="F1839" s="1086">
        <v>1033.8461400000001</v>
      </c>
      <c r="G1839" s="784">
        <f t="shared" si="59"/>
        <v>1033.8461400000001</v>
      </c>
      <c r="H1839" s="1451">
        <v>100</v>
      </c>
      <c r="I1839" s="784">
        <f t="shared" si="60"/>
        <v>0</v>
      </c>
      <c r="J1839" s="804"/>
      <c r="K1839" s="805"/>
      <c r="L1839" s="805"/>
      <c r="M1839" s="840"/>
      <c r="N1839" s="793"/>
      <c r="O1839" s="793"/>
      <c r="P1839" s="1839"/>
    </row>
    <row r="1840" spans="1:16" s="806" customFormat="1" ht="13.5" x14ac:dyDescent="0.25">
      <c r="A1840" s="606">
        <v>693</v>
      </c>
      <c r="B1840" s="862" t="s">
        <v>2765</v>
      </c>
      <c r="C1840" s="839" t="s">
        <v>701</v>
      </c>
      <c r="D1840" s="863">
        <v>3</v>
      </c>
      <c r="E1840" s="863">
        <v>2015</v>
      </c>
      <c r="F1840" s="1086">
        <v>177</v>
      </c>
      <c r="G1840" s="784">
        <f t="shared" si="59"/>
        <v>177</v>
      </c>
      <c r="H1840" s="1451">
        <v>100</v>
      </c>
      <c r="I1840" s="784">
        <f t="shared" si="60"/>
        <v>0</v>
      </c>
      <c r="J1840" s="804"/>
      <c r="K1840" s="805"/>
      <c r="L1840" s="805"/>
      <c r="M1840" s="840"/>
      <c r="N1840" s="793"/>
      <c r="O1840" s="793"/>
      <c r="P1840" s="1839"/>
    </row>
    <row r="1841" spans="1:16" s="806" customFormat="1" ht="27" x14ac:dyDescent="0.25">
      <c r="A1841" s="606">
        <v>694</v>
      </c>
      <c r="B1841" s="862" t="s">
        <v>2766</v>
      </c>
      <c r="C1841" s="839" t="s">
        <v>701</v>
      </c>
      <c r="D1841" s="863">
        <v>1</v>
      </c>
      <c r="E1841" s="863">
        <v>2015</v>
      </c>
      <c r="F1841" s="1086">
        <v>459</v>
      </c>
      <c r="G1841" s="784">
        <f t="shared" si="59"/>
        <v>459</v>
      </c>
      <c r="H1841" s="1451">
        <v>100</v>
      </c>
      <c r="I1841" s="784">
        <f t="shared" si="60"/>
        <v>0</v>
      </c>
      <c r="J1841" s="804"/>
      <c r="K1841" s="805"/>
      <c r="L1841" s="805"/>
      <c r="M1841" s="840"/>
      <c r="N1841" s="793"/>
      <c r="O1841" s="793"/>
      <c r="P1841" s="1839"/>
    </row>
    <row r="1842" spans="1:16" s="806" customFormat="1" ht="13.5" x14ac:dyDescent="0.25">
      <c r="A1842" s="606">
        <v>695</v>
      </c>
      <c r="B1842" s="862" t="s">
        <v>2765</v>
      </c>
      <c r="C1842" s="839" t="s">
        <v>701</v>
      </c>
      <c r="D1842" s="863">
        <v>1</v>
      </c>
      <c r="E1842" s="863">
        <v>2015</v>
      </c>
      <c r="F1842" s="1086">
        <v>59</v>
      </c>
      <c r="G1842" s="784">
        <f t="shared" si="59"/>
        <v>59</v>
      </c>
      <c r="H1842" s="1451">
        <v>100</v>
      </c>
      <c r="I1842" s="784">
        <f t="shared" si="60"/>
        <v>0</v>
      </c>
      <c r="J1842" s="804"/>
      <c r="K1842" s="805"/>
      <c r="L1842" s="805"/>
      <c r="M1842" s="840"/>
      <c r="N1842" s="793"/>
      <c r="O1842" s="793"/>
      <c r="P1842" s="1839"/>
    </row>
    <row r="1843" spans="1:16" s="806" customFormat="1" ht="13.5" x14ac:dyDescent="0.25">
      <c r="A1843" s="606">
        <v>696</v>
      </c>
      <c r="B1843" s="862" t="s">
        <v>2763</v>
      </c>
      <c r="C1843" s="839" t="s">
        <v>701</v>
      </c>
      <c r="D1843" s="863">
        <v>1</v>
      </c>
      <c r="E1843" s="863">
        <v>2015</v>
      </c>
      <c r="F1843" s="1086">
        <v>2350</v>
      </c>
      <c r="G1843" s="784">
        <f t="shared" si="59"/>
        <v>2350</v>
      </c>
      <c r="H1843" s="1451">
        <v>100</v>
      </c>
      <c r="I1843" s="784">
        <f t="shared" si="60"/>
        <v>0</v>
      </c>
      <c r="J1843" s="804"/>
      <c r="K1843" s="805"/>
      <c r="L1843" s="805"/>
      <c r="M1843" s="840"/>
      <c r="N1843" s="793"/>
      <c r="O1843" s="793"/>
      <c r="P1843" s="1839"/>
    </row>
    <row r="1844" spans="1:16" s="806" customFormat="1" ht="27" x14ac:dyDescent="0.25">
      <c r="A1844" s="606">
        <v>697</v>
      </c>
      <c r="B1844" s="862" t="s">
        <v>1789</v>
      </c>
      <c r="C1844" s="839" t="s">
        <v>701</v>
      </c>
      <c r="D1844" s="863">
        <v>2</v>
      </c>
      <c r="E1844" s="863">
        <v>2014</v>
      </c>
      <c r="F1844" s="1086">
        <v>328.74</v>
      </c>
      <c r="G1844" s="784">
        <f t="shared" si="59"/>
        <v>328.74</v>
      </c>
      <c r="H1844" s="1451">
        <v>100</v>
      </c>
      <c r="I1844" s="784">
        <f t="shared" si="60"/>
        <v>0</v>
      </c>
      <c r="J1844" s="804"/>
      <c r="K1844" s="805"/>
      <c r="L1844" s="805"/>
      <c r="M1844" s="804"/>
      <c r="N1844" s="805"/>
      <c r="O1844" s="805"/>
      <c r="P1844" s="1839"/>
    </row>
    <row r="1845" spans="1:16" s="806" customFormat="1" ht="13.5" x14ac:dyDescent="0.25">
      <c r="A1845" s="606">
        <v>698</v>
      </c>
      <c r="B1845" s="862" t="s">
        <v>2767</v>
      </c>
      <c r="C1845" s="839" t="s">
        <v>701</v>
      </c>
      <c r="D1845" s="863">
        <v>2</v>
      </c>
      <c r="E1845" s="863">
        <v>2013</v>
      </c>
      <c r="F1845" s="1086">
        <v>117.6</v>
      </c>
      <c r="G1845" s="784">
        <f t="shared" si="59"/>
        <v>117.6</v>
      </c>
      <c r="H1845" s="1451">
        <v>100</v>
      </c>
      <c r="I1845" s="784">
        <f t="shared" si="60"/>
        <v>0</v>
      </c>
      <c r="J1845" s="804"/>
      <c r="K1845" s="805"/>
      <c r="L1845" s="805"/>
      <c r="M1845" s="804"/>
      <c r="N1845" s="805"/>
      <c r="O1845" s="805"/>
      <c r="P1845" s="1839"/>
    </row>
    <row r="1846" spans="1:16" s="806" customFormat="1" ht="13.5" x14ac:dyDescent="0.25">
      <c r="A1846" s="606">
        <v>699</v>
      </c>
      <c r="B1846" s="862" t="s">
        <v>2768</v>
      </c>
      <c r="C1846" s="839" t="s">
        <v>701</v>
      </c>
      <c r="D1846" s="863">
        <v>2</v>
      </c>
      <c r="E1846" s="863">
        <v>2015</v>
      </c>
      <c r="F1846" s="1086">
        <v>84</v>
      </c>
      <c r="G1846" s="784">
        <f t="shared" si="59"/>
        <v>84</v>
      </c>
      <c r="H1846" s="1451">
        <v>100</v>
      </c>
      <c r="I1846" s="784">
        <f t="shared" si="60"/>
        <v>0</v>
      </c>
      <c r="J1846" s="804"/>
      <c r="K1846" s="805"/>
      <c r="L1846" s="805"/>
      <c r="M1846" s="804"/>
      <c r="N1846" s="805"/>
      <c r="O1846" s="805"/>
      <c r="P1846" s="1839"/>
    </row>
    <row r="1847" spans="1:16" s="806" customFormat="1" ht="27" x14ac:dyDescent="0.25">
      <c r="A1847" s="606">
        <v>700</v>
      </c>
      <c r="B1847" s="862" t="s">
        <v>2769</v>
      </c>
      <c r="C1847" s="839" t="s">
        <v>701</v>
      </c>
      <c r="D1847" s="863">
        <v>1</v>
      </c>
      <c r="E1847" s="863">
        <v>2016</v>
      </c>
      <c r="F1847" s="1086">
        <v>2339</v>
      </c>
      <c r="G1847" s="784">
        <f t="shared" si="59"/>
        <v>2339</v>
      </c>
      <c r="H1847" s="1451">
        <v>100</v>
      </c>
      <c r="I1847" s="784">
        <f t="shared" si="60"/>
        <v>0</v>
      </c>
      <c r="J1847" s="804"/>
      <c r="K1847" s="805"/>
      <c r="L1847" s="805"/>
      <c r="M1847" s="804"/>
      <c r="N1847" s="805"/>
      <c r="O1847" s="805"/>
      <c r="P1847" s="1839"/>
    </row>
    <row r="1848" spans="1:16" s="806" customFormat="1" ht="13.5" x14ac:dyDescent="0.25">
      <c r="A1848" s="606">
        <v>701</v>
      </c>
      <c r="B1848" s="862" t="s">
        <v>2770</v>
      </c>
      <c r="C1848" s="839" t="s">
        <v>701</v>
      </c>
      <c r="D1848" s="863">
        <v>2</v>
      </c>
      <c r="E1848" s="863">
        <v>2013</v>
      </c>
      <c r="F1848" s="1086">
        <v>3639.45712</v>
      </c>
      <c r="G1848" s="784">
        <f t="shared" si="59"/>
        <v>3639.45712</v>
      </c>
      <c r="H1848" s="1451">
        <v>100</v>
      </c>
      <c r="I1848" s="784">
        <f t="shared" si="60"/>
        <v>0</v>
      </c>
      <c r="J1848" s="804"/>
      <c r="K1848" s="805"/>
      <c r="L1848" s="805"/>
      <c r="M1848" s="804"/>
      <c r="N1848" s="805"/>
      <c r="O1848" s="805"/>
      <c r="P1848" s="1839"/>
    </row>
    <row r="1849" spans="1:16" s="806" customFormat="1" ht="13.5" x14ac:dyDescent="0.25">
      <c r="A1849" s="606">
        <v>702</v>
      </c>
      <c r="B1849" s="862" t="s">
        <v>2771</v>
      </c>
      <c r="C1849" s="839" t="s">
        <v>701</v>
      </c>
      <c r="D1849" s="863">
        <v>2</v>
      </c>
      <c r="E1849" s="863">
        <v>2016</v>
      </c>
      <c r="F1849" s="1086">
        <v>79.680000000000007</v>
      </c>
      <c r="G1849" s="784">
        <f t="shared" si="59"/>
        <v>71.712000000000003</v>
      </c>
      <c r="H1849" s="1451">
        <v>89.999999999999986</v>
      </c>
      <c r="I1849" s="784">
        <f t="shared" si="60"/>
        <v>7.9680000000000035</v>
      </c>
      <c r="J1849" s="804"/>
      <c r="K1849" s="805"/>
      <c r="L1849" s="805"/>
      <c r="M1849" s="804"/>
      <c r="N1849" s="805"/>
      <c r="O1849" s="805"/>
      <c r="P1849" s="1839"/>
    </row>
    <row r="1850" spans="1:16" s="806" customFormat="1" ht="13.5" x14ac:dyDescent="0.25">
      <c r="A1850" s="606">
        <v>703</v>
      </c>
      <c r="B1850" s="862" t="s">
        <v>1787</v>
      </c>
      <c r="C1850" s="839" t="s">
        <v>2772</v>
      </c>
      <c r="D1850" s="863">
        <v>1</v>
      </c>
      <c r="E1850" s="863">
        <v>2008</v>
      </c>
      <c r="F1850" s="1086">
        <v>37.25</v>
      </c>
      <c r="G1850" s="784">
        <f t="shared" si="59"/>
        <v>37.25</v>
      </c>
      <c r="H1850" s="1451">
        <v>100</v>
      </c>
      <c r="I1850" s="784">
        <f t="shared" si="60"/>
        <v>0</v>
      </c>
      <c r="J1850" s="804"/>
      <c r="K1850" s="805"/>
      <c r="L1850" s="805"/>
      <c r="M1850" s="804"/>
      <c r="N1850" s="805"/>
      <c r="O1850" s="805"/>
      <c r="P1850" s="1839"/>
    </row>
    <row r="1851" spans="1:16" s="806" customFormat="1" ht="13.5" x14ac:dyDescent="0.25">
      <c r="A1851" s="606">
        <v>704</v>
      </c>
      <c r="B1851" s="862" t="s">
        <v>782</v>
      </c>
      <c r="C1851" s="839" t="s">
        <v>701</v>
      </c>
      <c r="D1851" s="863">
        <v>2</v>
      </c>
      <c r="E1851" s="863">
        <v>2016</v>
      </c>
      <c r="F1851" s="1086">
        <v>1020</v>
      </c>
      <c r="G1851" s="784">
        <f t="shared" si="59"/>
        <v>918</v>
      </c>
      <c r="H1851" s="1451">
        <v>90</v>
      </c>
      <c r="I1851" s="784">
        <f t="shared" si="60"/>
        <v>102</v>
      </c>
      <c r="J1851" s="804"/>
      <c r="K1851" s="805"/>
      <c r="L1851" s="805"/>
      <c r="M1851" s="804"/>
      <c r="N1851" s="805"/>
      <c r="O1851" s="805"/>
      <c r="P1851" s="1839"/>
    </row>
    <row r="1852" spans="1:16" s="806" customFormat="1" ht="27" x14ac:dyDescent="0.25">
      <c r="A1852" s="606">
        <v>705</v>
      </c>
      <c r="B1852" s="865" t="s">
        <v>2773</v>
      </c>
      <c r="C1852" s="839" t="s">
        <v>701</v>
      </c>
      <c r="D1852" s="863">
        <v>1</v>
      </c>
      <c r="E1852" s="863">
        <v>2016</v>
      </c>
      <c r="F1852" s="1086">
        <v>2397</v>
      </c>
      <c r="G1852" s="784">
        <f t="shared" si="59"/>
        <v>2157.3000000000002</v>
      </c>
      <c r="H1852" s="1451">
        <v>90</v>
      </c>
      <c r="I1852" s="784">
        <f t="shared" si="60"/>
        <v>239.69999999999982</v>
      </c>
      <c r="J1852" s="804"/>
      <c r="K1852" s="805"/>
      <c r="L1852" s="805"/>
      <c r="M1852" s="804"/>
      <c r="N1852" s="805"/>
      <c r="O1852" s="805"/>
      <c r="P1852" s="1839"/>
    </row>
    <row r="1853" spans="1:16" s="806" customFormat="1" ht="13.5" x14ac:dyDescent="0.25">
      <c r="A1853" s="606">
        <v>706</v>
      </c>
      <c r="B1853" s="865" t="s">
        <v>811</v>
      </c>
      <c r="C1853" s="839" t="s">
        <v>701</v>
      </c>
      <c r="D1853" s="863">
        <v>1</v>
      </c>
      <c r="E1853" s="863">
        <v>2016</v>
      </c>
      <c r="F1853" s="1086">
        <v>146.1</v>
      </c>
      <c r="G1853" s="784">
        <f t="shared" si="59"/>
        <v>131.49</v>
      </c>
      <c r="H1853" s="1451">
        <v>90.000000000000014</v>
      </c>
      <c r="I1853" s="784">
        <f t="shared" si="60"/>
        <v>14.609999999999985</v>
      </c>
      <c r="J1853" s="804"/>
      <c r="K1853" s="805"/>
      <c r="L1853" s="805"/>
      <c r="M1853" s="804"/>
      <c r="N1853" s="805"/>
      <c r="O1853" s="805"/>
      <c r="P1853" s="1839"/>
    </row>
    <row r="1854" spans="1:16" s="806" customFormat="1" ht="13.5" x14ac:dyDescent="0.25">
      <c r="A1854" s="606">
        <v>707</v>
      </c>
      <c r="B1854" s="865" t="s">
        <v>2774</v>
      </c>
      <c r="C1854" s="839" t="s">
        <v>701</v>
      </c>
      <c r="D1854" s="863">
        <v>2</v>
      </c>
      <c r="E1854" s="863">
        <v>2017</v>
      </c>
      <c r="F1854" s="1086">
        <v>400</v>
      </c>
      <c r="G1854" s="784">
        <f t="shared" si="59"/>
        <v>360</v>
      </c>
      <c r="H1854" s="1451">
        <v>90</v>
      </c>
      <c r="I1854" s="784">
        <f t="shared" si="60"/>
        <v>40</v>
      </c>
      <c r="J1854" s="804"/>
      <c r="K1854" s="805"/>
      <c r="L1854" s="805"/>
      <c r="M1854" s="804"/>
      <c r="N1854" s="805"/>
      <c r="O1854" s="805"/>
      <c r="P1854" s="1839"/>
    </row>
    <row r="1855" spans="1:16" s="806" customFormat="1" ht="13.5" x14ac:dyDescent="0.25">
      <c r="A1855" s="606">
        <v>708</v>
      </c>
      <c r="B1855" s="862" t="s">
        <v>2775</v>
      </c>
      <c r="C1855" s="839" t="s">
        <v>701</v>
      </c>
      <c r="D1855" s="866">
        <v>1</v>
      </c>
      <c r="E1855" s="866">
        <v>2017</v>
      </c>
      <c r="F1855" s="1086">
        <v>28.74</v>
      </c>
      <c r="G1855" s="784">
        <f t="shared" si="59"/>
        <v>25.866</v>
      </c>
      <c r="H1855" s="1451">
        <v>90</v>
      </c>
      <c r="I1855" s="784">
        <f t="shared" si="60"/>
        <v>2.8739999999999988</v>
      </c>
      <c r="J1855" s="804"/>
      <c r="K1855" s="805"/>
      <c r="L1855" s="805"/>
      <c r="M1855" s="804"/>
      <c r="N1855" s="805"/>
      <c r="O1855" s="805"/>
      <c r="P1855" s="1839"/>
    </row>
    <row r="1856" spans="1:16" s="806" customFormat="1" ht="27" x14ac:dyDescent="0.25">
      <c r="A1856" s="606">
        <v>709</v>
      </c>
      <c r="B1856" s="862" t="s">
        <v>2776</v>
      </c>
      <c r="C1856" s="839" t="s">
        <v>701</v>
      </c>
      <c r="D1856" s="866">
        <v>3</v>
      </c>
      <c r="E1856" s="866">
        <v>2017</v>
      </c>
      <c r="F1856" s="1086">
        <v>1616.4</v>
      </c>
      <c r="G1856" s="784">
        <f t="shared" si="59"/>
        <v>1454.76</v>
      </c>
      <c r="H1856" s="1451">
        <v>89.999999999999986</v>
      </c>
      <c r="I1856" s="784">
        <f t="shared" si="60"/>
        <v>161.6400000000001</v>
      </c>
      <c r="J1856" s="804"/>
      <c r="K1856" s="805"/>
      <c r="L1856" s="805"/>
      <c r="M1856" s="804"/>
      <c r="N1856" s="805"/>
      <c r="O1856" s="805"/>
      <c r="P1856" s="1839"/>
    </row>
    <row r="1857" spans="1:16" s="806" customFormat="1" ht="13.5" x14ac:dyDescent="0.25">
      <c r="A1857" s="606">
        <v>710</v>
      </c>
      <c r="B1857" s="862" t="s">
        <v>2777</v>
      </c>
      <c r="C1857" s="839" t="s">
        <v>701</v>
      </c>
      <c r="D1857" s="866">
        <v>1</v>
      </c>
      <c r="E1857" s="866">
        <v>1999</v>
      </c>
      <c r="F1857" s="1086">
        <v>244.26900000000001</v>
      </c>
      <c r="G1857" s="784">
        <f t="shared" si="59"/>
        <v>244.26900000000001</v>
      </c>
      <c r="H1857" s="1451">
        <v>100</v>
      </c>
      <c r="I1857" s="784">
        <f t="shared" si="60"/>
        <v>0</v>
      </c>
      <c r="J1857" s="804"/>
      <c r="K1857" s="805"/>
      <c r="L1857" s="805"/>
      <c r="M1857" s="804"/>
      <c r="N1857" s="805"/>
      <c r="O1857" s="805"/>
      <c r="P1857" s="1839"/>
    </row>
    <row r="1858" spans="1:16" s="806" customFormat="1" ht="13.5" x14ac:dyDescent="0.25">
      <c r="A1858" s="606">
        <v>711</v>
      </c>
      <c r="B1858" s="862" t="s">
        <v>2778</v>
      </c>
      <c r="C1858" s="839" t="s">
        <v>701</v>
      </c>
      <c r="D1858" s="866">
        <v>1</v>
      </c>
      <c r="E1858" s="866">
        <v>2003</v>
      </c>
      <c r="F1858" s="1086">
        <v>359.68</v>
      </c>
      <c r="G1858" s="784">
        <f t="shared" si="59"/>
        <v>359.68</v>
      </c>
      <c r="H1858" s="1451">
        <v>100</v>
      </c>
      <c r="I1858" s="784">
        <f t="shared" si="60"/>
        <v>0</v>
      </c>
      <c r="J1858" s="804"/>
      <c r="K1858" s="805"/>
      <c r="L1858" s="805"/>
      <c r="M1858" s="804"/>
      <c r="N1858" s="805"/>
      <c r="O1858" s="805"/>
      <c r="P1858" s="1839"/>
    </row>
    <row r="1859" spans="1:16" s="806" customFormat="1" ht="13.5" x14ac:dyDescent="0.25">
      <c r="A1859" s="606">
        <v>712</v>
      </c>
      <c r="B1859" s="862" t="s">
        <v>2779</v>
      </c>
      <c r="C1859" s="839" t="s">
        <v>701</v>
      </c>
      <c r="D1859" s="866">
        <v>1</v>
      </c>
      <c r="E1859" s="866">
        <v>2003</v>
      </c>
      <c r="F1859" s="1086">
        <v>98.912000000000006</v>
      </c>
      <c r="G1859" s="784">
        <f t="shared" si="59"/>
        <v>98.912000000000006</v>
      </c>
      <c r="H1859" s="1451">
        <v>100</v>
      </c>
      <c r="I1859" s="784">
        <f t="shared" si="60"/>
        <v>0</v>
      </c>
      <c r="J1859" s="804"/>
      <c r="K1859" s="805"/>
      <c r="L1859" s="805"/>
      <c r="M1859" s="804"/>
      <c r="N1859" s="805"/>
      <c r="O1859" s="805"/>
      <c r="P1859" s="1839"/>
    </row>
    <row r="1860" spans="1:16" s="806" customFormat="1" ht="13.5" x14ac:dyDescent="0.25">
      <c r="A1860" s="606">
        <v>713</v>
      </c>
      <c r="B1860" s="862" t="s">
        <v>2780</v>
      </c>
      <c r="C1860" s="839" t="s">
        <v>701</v>
      </c>
      <c r="D1860" s="866">
        <v>1</v>
      </c>
      <c r="E1860" s="866">
        <v>2003</v>
      </c>
      <c r="F1860" s="1086">
        <v>34.281999999999996</v>
      </c>
      <c r="G1860" s="784">
        <f t="shared" si="59"/>
        <v>34.281999999999996</v>
      </c>
      <c r="H1860" s="1451">
        <v>100</v>
      </c>
      <c r="I1860" s="784">
        <f t="shared" si="60"/>
        <v>0</v>
      </c>
      <c r="J1860" s="804"/>
      <c r="K1860" s="805"/>
      <c r="L1860" s="805"/>
      <c r="M1860" s="804"/>
      <c r="N1860" s="805"/>
      <c r="O1860" s="805"/>
      <c r="P1860" s="1839"/>
    </row>
    <row r="1861" spans="1:16" s="806" customFormat="1" ht="13.5" x14ac:dyDescent="0.25">
      <c r="A1861" s="606">
        <v>714</v>
      </c>
      <c r="B1861" s="862" t="s">
        <v>2781</v>
      </c>
      <c r="C1861" s="839" t="s">
        <v>701</v>
      </c>
      <c r="D1861" s="866">
        <v>1</v>
      </c>
      <c r="E1861" s="866">
        <v>2003</v>
      </c>
      <c r="F1861" s="1086">
        <v>72.498000000000005</v>
      </c>
      <c r="G1861" s="784">
        <f t="shared" si="59"/>
        <v>72.498000000000005</v>
      </c>
      <c r="H1861" s="1451">
        <v>100</v>
      </c>
      <c r="I1861" s="784">
        <f t="shared" si="60"/>
        <v>0</v>
      </c>
      <c r="J1861" s="804"/>
      <c r="K1861" s="805"/>
      <c r="L1861" s="805"/>
      <c r="M1861" s="804"/>
      <c r="N1861" s="805"/>
      <c r="O1861" s="805"/>
      <c r="P1861" s="1839"/>
    </row>
    <row r="1862" spans="1:16" s="806" customFormat="1" ht="27" x14ac:dyDescent="0.25">
      <c r="A1862" s="606">
        <v>715</v>
      </c>
      <c r="B1862" s="862" t="s">
        <v>2782</v>
      </c>
      <c r="C1862" s="839" t="s">
        <v>701</v>
      </c>
      <c r="D1862" s="866">
        <v>9</v>
      </c>
      <c r="E1862" s="866">
        <v>2007</v>
      </c>
      <c r="F1862" s="1086">
        <v>13053.884</v>
      </c>
      <c r="G1862" s="784">
        <f t="shared" si="59"/>
        <v>13053.884</v>
      </c>
      <c r="H1862" s="1451">
        <v>100</v>
      </c>
      <c r="I1862" s="784">
        <f t="shared" si="60"/>
        <v>0</v>
      </c>
      <c r="J1862" s="804"/>
      <c r="K1862" s="805"/>
      <c r="L1862" s="805"/>
      <c r="M1862" s="804"/>
      <c r="N1862" s="805"/>
      <c r="O1862" s="805"/>
      <c r="P1862" s="1839"/>
    </row>
    <row r="1863" spans="1:16" s="806" customFormat="1" ht="27" x14ac:dyDescent="0.25">
      <c r="A1863" s="606">
        <v>716</v>
      </c>
      <c r="B1863" s="862" t="s">
        <v>2783</v>
      </c>
      <c r="C1863" s="839" t="s">
        <v>701</v>
      </c>
      <c r="D1863" s="866">
        <v>23</v>
      </c>
      <c r="E1863" s="866">
        <v>2007</v>
      </c>
      <c r="F1863" s="1086">
        <v>3137.5569999999998</v>
      </c>
      <c r="G1863" s="784">
        <f t="shared" si="59"/>
        <v>3137.5569999999998</v>
      </c>
      <c r="H1863" s="1451">
        <v>100</v>
      </c>
      <c r="I1863" s="784">
        <f t="shared" si="60"/>
        <v>0</v>
      </c>
      <c r="J1863" s="804"/>
      <c r="K1863" s="805"/>
      <c r="L1863" s="805"/>
      <c r="M1863" s="804"/>
      <c r="N1863" s="805"/>
      <c r="O1863" s="805"/>
      <c r="P1863" s="1839"/>
    </row>
    <row r="1864" spans="1:16" s="806" customFormat="1" ht="27" x14ac:dyDescent="0.25">
      <c r="A1864" s="606">
        <v>717</v>
      </c>
      <c r="B1864" s="862" t="s">
        <v>2784</v>
      </c>
      <c r="C1864" s="839" t="s">
        <v>701</v>
      </c>
      <c r="D1864" s="866">
        <v>7</v>
      </c>
      <c r="E1864" s="866">
        <v>2007</v>
      </c>
      <c r="F1864" s="1086">
        <v>1170.5329999999999</v>
      </c>
      <c r="G1864" s="784">
        <f t="shared" si="59"/>
        <v>1170.5329999999999</v>
      </c>
      <c r="H1864" s="1451">
        <v>100</v>
      </c>
      <c r="I1864" s="784">
        <f t="shared" si="60"/>
        <v>0</v>
      </c>
      <c r="J1864" s="804"/>
      <c r="K1864" s="805"/>
      <c r="L1864" s="805"/>
      <c r="M1864" s="804"/>
      <c r="N1864" s="805"/>
      <c r="O1864" s="805"/>
      <c r="P1864" s="1839"/>
    </row>
    <row r="1865" spans="1:16" s="806" customFormat="1" ht="27" x14ac:dyDescent="0.25">
      <c r="A1865" s="606">
        <v>718</v>
      </c>
      <c r="B1865" s="862" t="s">
        <v>2785</v>
      </c>
      <c r="C1865" s="839" t="s">
        <v>701</v>
      </c>
      <c r="D1865" s="866">
        <v>1</v>
      </c>
      <c r="E1865" s="866">
        <v>2007</v>
      </c>
      <c r="F1865" s="1086">
        <v>594.0675</v>
      </c>
      <c r="G1865" s="784">
        <f t="shared" si="59"/>
        <v>594.0675</v>
      </c>
      <c r="H1865" s="1451">
        <v>100</v>
      </c>
      <c r="I1865" s="784">
        <f t="shared" si="60"/>
        <v>0</v>
      </c>
      <c r="J1865" s="804"/>
      <c r="K1865" s="805"/>
      <c r="L1865" s="805"/>
      <c r="M1865" s="804"/>
      <c r="N1865" s="805"/>
      <c r="O1865" s="805"/>
      <c r="P1865" s="1839"/>
    </row>
    <row r="1866" spans="1:16" s="806" customFormat="1" ht="13.5" x14ac:dyDescent="0.25">
      <c r="A1866" s="606">
        <v>719</v>
      </c>
      <c r="B1866" s="862" t="s">
        <v>2786</v>
      </c>
      <c r="C1866" s="839" t="s">
        <v>701</v>
      </c>
      <c r="D1866" s="866">
        <v>11</v>
      </c>
      <c r="E1866" s="866">
        <v>2007</v>
      </c>
      <c r="F1866" s="1086">
        <v>1580.691</v>
      </c>
      <c r="G1866" s="784">
        <f t="shared" si="59"/>
        <v>1580.691</v>
      </c>
      <c r="H1866" s="1451">
        <v>100</v>
      </c>
      <c r="I1866" s="784">
        <f t="shared" si="60"/>
        <v>0</v>
      </c>
      <c r="J1866" s="804"/>
      <c r="K1866" s="805"/>
      <c r="L1866" s="805"/>
      <c r="M1866" s="804"/>
      <c r="N1866" s="805"/>
      <c r="O1866" s="805"/>
      <c r="P1866" s="1839"/>
    </row>
    <row r="1867" spans="1:16" s="806" customFormat="1" ht="13.5" x14ac:dyDescent="0.25">
      <c r="A1867" s="606">
        <v>720</v>
      </c>
      <c r="B1867" s="862" t="s">
        <v>2787</v>
      </c>
      <c r="C1867" s="839" t="s">
        <v>701</v>
      </c>
      <c r="D1867" s="866">
        <v>8</v>
      </c>
      <c r="E1867" s="866">
        <v>2007</v>
      </c>
      <c r="F1867" s="1086">
        <v>1077.7439999999999</v>
      </c>
      <c r="G1867" s="784">
        <f t="shared" si="59"/>
        <v>1077.7439999999999</v>
      </c>
      <c r="H1867" s="1451">
        <v>100</v>
      </c>
      <c r="I1867" s="784">
        <f t="shared" si="60"/>
        <v>0</v>
      </c>
      <c r="J1867" s="804"/>
      <c r="K1867" s="805"/>
      <c r="L1867" s="805"/>
      <c r="M1867" s="804"/>
      <c r="N1867" s="805"/>
      <c r="O1867" s="805"/>
      <c r="P1867" s="1839"/>
    </row>
    <row r="1868" spans="1:16" s="806" customFormat="1" ht="13.5" x14ac:dyDescent="0.25">
      <c r="A1868" s="606">
        <v>721</v>
      </c>
      <c r="B1868" s="862" t="s">
        <v>2788</v>
      </c>
      <c r="C1868" s="839" t="s">
        <v>701</v>
      </c>
      <c r="D1868" s="866">
        <v>5</v>
      </c>
      <c r="E1868" s="866">
        <v>2007</v>
      </c>
      <c r="F1868" s="1086">
        <v>561.32500000000005</v>
      </c>
      <c r="G1868" s="784">
        <f t="shared" si="59"/>
        <v>561.32500000000005</v>
      </c>
      <c r="H1868" s="1451">
        <v>100</v>
      </c>
      <c r="I1868" s="784">
        <f t="shared" si="60"/>
        <v>0</v>
      </c>
      <c r="J1868" s="804"/>
      <c r="K1868" s="805"/>
      <c r="L1868" s="805"/>
      <c r="M1868" s="804"/>
      <c r="N1868" s="805"/>
      <c r="O1868" s="805"/>
      <c r="P1868" s="1839"/>
    </row>
    <row r="1869" spans="1:16" s="806" customFormat="1" ht="13.5" x14ac:dyDescent="0.25">
      <c r="A1869" s="606">
        <v>722</v>
      </c>
      <c r="B1869" s="862" t="s">
        <v>2789</v>
      </c>
      <c r="C1869" s="839" t="s">
        <v>701</v>
      </c>
      <c r="D1869" s="866">
        <v>7</v>
      </c>
      <c r="E1869" s="866">
        <v>2007</v>
      </c>
      <c r="F1869" s="1086">
        <v>628.68399999999997</v>
      </c>
      <c r="G1869" s="784">
        <f t="shared" si="59"/>
        <v>628.68399999999997</v>
      </c>
      <c r="H1869" s="1451">
        <v>100</v>
      </c>
      <c r="I1869" s="784">
        <f t="shared" si="60"/>
        <v>0</v>
      </c>
      <c r="J1869" s="804"/>
      <c r="K1869" s="805"/>
      <c r="L1869" s="805"/>
      <c r="M1869" s="804"/>
      <c r="N1869" s="805"/>
      <c r="O1869" s="805"/>
      <c r="P1869" s="1839"/>
    </row>
    <row r="1870" spans="1:16" s="806" customFormat="1" ht="13.5" x14ac:dyDescent="0.25">
      <c r="A1870" s="606">
        <v>723</v>
      </c>
      <c r="B1870" s="862" t="s">
        <v>2790</v>
      </c>
      <c r="C1870" s="839" t="s">
        <v>701</v>
      </c>
      <c r="D1870" s="866">
        <v>1</v>
      </c>
      <c r="E1870" s="866">
        <v>2007</v>
      </c>
      <c r="F1870" s="1086">
        <v>67.358999999999995</v>
      </c>
      <c r="G1870" s="784">
        <f t="shared" si="59"/>
        <v>67.358999999999995</v>
      </c>
      <c r="H1870" s="1451">
        <v>100</v>
      </c>
      <c r="I1870" s="784">
        <f t="shared" si="60"/>
        <v>0</v>
      </c>
      <c r="J1870" s="804"/>
      <c r="K1870" s="805"/>
      <c r="L1870" s="805"/>
      <c r="M1870" s="804"/>
      <c r="N1870" s="805"/>
      <c r="O1870" s="805"/>
      <c r="P1870" s="1839"/>
    </row>
    <row r="1871" spans="1:16" s="806" customFormat="1" ht="13.5" x14ac:dyDescent="0.25">
      <c r="A1871" s="606">
        <v>724</v>
      </c>
      <c r="B1871" s="862" t="s">
        <v>2791</v>
      </c>
      <c r="C1871" s="839" t="s">
        <v>701</v>
      </c>
      <c r="D1871" s="866">
        <v>1</v>
      </c>
      <c r="E1871" s="866">
        <v>2007</v>
      </c>
      <c r="F1871" s="1086">
        <v>2150</v>
      </c>
      <c r="G1871" s="784">
        <f t="shared" si="59"/>
        <v>2150</v>
      </c>
      <c r="H1871" s="1451">
        <v>100</v>
      </c>
      <c r="I1871" s="784">
        <f t="shared" si="60"/>
        <v>0</v>
      </c>
      <c r="J1871" s="804"/>
      <c r="K1871" s="805"/>
      <c r="L1871" s="805"/>
      <c r="M1871" s="804"/>
      <c r="N1871" s="805"/>
      <c r="O1871" s="805"/>
      <c r="P1871" s="1839"/>
    </row>
    <row r="1872" spans="1:16" s="806" customFormat="1" ht="13.5" x14ac:dyDescent="0.25">
      <c r="A1872" s="606">
        <v>725</v>
      </c>
      <c r="B1872" s="862" t="s">
        <v>2792</v>
      </c>
      <c r="C1872" s="839" t="s">
        <v>701</v>
      </c>
      <c r="D1872" s="866">
        <v>1</v>
      </c>
      <c r="E1872" s="866">
        <v>2007</v>
      </c>
      <c r="F1872" s="1086">
        <v>107.8</v>
      </c>
      <c r="G1872" s="784">
        <f t="shared" si="59"/>
        <v>107.8</v>
      </c>
      <c r="H1872" s="1451">
        <v>100</v>
      </c>
      <c r="I1872" s="784">
        <f t="shared" si="60"/>
        <v>0</v>
      </c>
      <c r="J1872" s="804"/>
      <c r="K1872" s="805"/>
      <c r="L1872" s="805"/>
      <c r="M1872" s="804"/>
      <c r="N1872" s="805"/>
      <c r="O1872" s="805"/>
      <c r="P1872" s="1839"/>
    </row>
    <row r="1873" spans="1:16" s="806" customFormat="1" ht="27" x14ac:dyDescent="0.25">
      <c r="A1873" s="606">
        <v>726</v>
      </c>
      <c r="B1873" s="862" t="s">
        <v>2793</v>
      </c>
      <c r="C1873" s="839" t="s">
        <v>701</v>
      </c>
      <c r="D1873" s="866">
        <v>2</v>
      </c>
      <c r="E1873" s="866">
        <v>2007</v>
      </c>
      <c r="F1873" s="1086">
        <v>672</v>
      </c>
      <c r="G1873" s="784">
        <f t="shared" si="59"/>
        <v>672</v>
      </c>
      <c r="H1873" s="1451">
        <v>100</v>
      </c>
      <c r="I1873" s="784">
        <f t="shared" si="60"/>
        <v>0</v>
      </c>
      <c r="J1873" s="804"/>
      <c r="K1873" s="805"/>
      <c r="L1873" s="805"/>
      <c r="M1873" s="804"/>
      <c r="N1873" s="805"/>
      <c r="O1873" s="805"/>
      <c r="P1873" s="1839"/>
    </row>
    <row r="1874" spans="1:16" s="806" customFormat="1" ht="13.5" x14ac:dyDescent="0.25">
      <c r="A1874" s="606">
        <v>727</v>
      </c>
      <c r="B1874" s="862" t="s">
        <v>2794</v>
      </c>
      <c r="C1874" s="839" t="s">
        <v>701</v>
      </c>
      <c r="D1874" s="866">
        <v>1</v>
      </c>
      <c r="E1874" s="866">
        <v>2007</v>
      </c>
      <c r="F1874" s="1086">
        <v>890.4</v>
      </c>
      <c r="G1874" s="784">
        <f t="shared" si="59"/>
        <v>890.4</v>
      </c>
      <c r="H1874" s="1451">
        <v>100</v>
      </c>
      <c r="I1874" s="784">
        <f t="shared" si="60"/>
        <v>0</v>
      </c>
      <c r="J1874" s="804"/>
      <c r="K1874" s="805"/>
      <c r="L1874" s="805"/>
      <c r="M1874" s="804"/>
      <c r="N1874" s="805"/>
      <c r="O1874" s="805"/>
      <c r="P1874" s="1839"/>
    </row>
    <row r="1875" spans="1:16" s="806" customFormat="1" ht="13.5" x14ac:dyDescent="0.25">
      <c r="A1875" s="606">
        <v>728</v>
      </c>
      <c r="B1875" s="862" t="s">
        <v>2795</v>
      </c>
      <c r="C1875" s="839" t="s">
        <v>701</v>
      </c>
      <c r="D1875" s="866">
        <v>1</v>
      </c>
      <c r="E1875" s="866">
        <v>2007</v>
      </c>
      <c r="F1875" s="1086">
        <v>364</v>
      </c>
      <c r="G1875" s="784">
        <f t="shared" si="59"/>
        <v>364</v>
      </c>
      <c r="H1875" s="1451">
        <v>100</v>
      </c>
      <c r="I1875" s="784">
        <f t="shared" si="60"/>
        <v>0</v>
      </c>
      <c r="J1875" s="804"/>
      <c r="K1875" s="805"/>
      <c r="L1875" s="805"/>
      <c r="M1875" s="804"/>
      <c r="N1875" s="805"/>
      <c r="O1875" s="805"/>
      <c r="P1875" s="1839"/>
    </row>
    <row r="1876" spans="1:16" s="806" customFormat="1" ht="13.5" x14ac:dyDescent="0.25">
      <c r="A1876" s="606">
        <v>729</v>
      </c>
      <c r="B1876" s="862" t="s">
        <v>2796</v>
      </c>
      <c r="C1876" s="839" t="s">
        <v>701</v>
      </c>
      <c r="D1876" s="866">
        <v>1</v>
      </c>
      <c r="E1876" s="866">
        <v>2007</v>
      </c>
      <c r="F1876" s="1086">
        <v>88.2</v>
      </c>
      <c r="G1876" s="784">
        <f t="shared" si="59"/>
        <v>88.2</v>
      </c>
      <c r="H1876" s="1451">
        <v>100</v>
      </c>
      <c r="I1876" s="784">
        <f t="shared" si="60"/>
        <v>0</v>
      </c>
      <c r="J1876" s="804"/>
      <c r="K1876" s="805"/>
      <c r="L1876" s="805"/>
      <c r="M1876" s="804"/>
      <c r="N1876" s="805"/>
      <c r="O1876" s="805"/>
      <c r="P1876" s="1839"/>
    </row>
    <row r="1877" spans="1:16" s="806" customFormat="1" ht="13.5" x14ac:dyDescent="0.25">
      <c r="A1877" s="606">
        <v>730</v>
      </c>
      <c r="B1877" s="862" t="s">
        <v>2797</v>
      </c>
      <c r="C1877" s="839" t="s">
        <v>701</v>
      </c>
      <c r="D1877" s="866">
        <v>24</v>
      </c>
      <c r="E1877" s="866">
        <v>2007</v>
      </c>
      <c r="F1877" s="1086">
        <v>960</v>
      </c>
      <c r="G1877" s="784">
        <f t="shared" si="59"/>
        <v>960</v>
      </c>
      <c r="H1877" s="1451">
        <v>100</v>
      </c>
      <c r="I1877" s="784">
        <f t="shared" si="60"/>
        <v>0</v>
      </c>
      <c r="J1877" s="804"/>
      <c r="K1877" s="805"/>
      <c r="L1877" s="805"/>
      <c r="M1877" s="804"/>
      <c r="N1877" s="805"/>
      <c r="O1877" s="805"/>
      <c r="P1877" s="1839"/>
    </row>
    <row r="1878" spans="1:16" s="806" customFormat="1" ht="27" x14ac:dyDescent="0.25">
      <c r="A1878" s="606">
        <v>731</v>
      </c>
      <c r="B1878" s="862" t="s">
        <v>2798</v>
      </c>
      <c r="C1878" s="839" t="s">
        <v>701</v>
      </c>
      <c r="D1878" s="866">
        <v>4</v>
      </c>
      <c r="E1878" s="866">
        <v>2007</v>
      </c>
      <c r="F1878" s="1086">
        <v>198</v>
      </c>
      <c r="G1878" s="784">
        <f t="shared" si="59"/>
        <v>198</v>
      </c>
      <c r="H1878" s="1451">
        <v>100</v>
      </c>
      <c r="I1878" s="784">
        <f t="shared" si="60"/>
        <v>0</v>
      </c>
      <c r="J1878" s="804"/>
      <c r="K1878" s="805"/>
      <c r="L1878" s="805"/>
      <c r="M1878" s="804"/>
      <c r="N1878" s="805"/>
      <c r="O1878" s="805"/>
      <c r="P1878" s="1839"/>
    </row>
    <row r="1879" spans="1:16" s="806" customFormat="1" ht="13.5" x14ac:dyDescent="0.25">
      <c r="A1879" s="606">
        <v>732</v>
      </c>
      <c r="B1879" s="862" t="s">
        <v>2799</v>
      </c>
      <c r="C1879" s="839" t="s">
        <v>701</v>
      </c>
      <c r="D1879" s="866">
        <v>4</v>
      </c>
      <c r="E1879" s="866">
        <v>2007</v>
      </c>
      <c r="F1879" s="1086">
        <v>171</v>
      </c>
      <c r="G1879" s="784">
        <f t="shared" si="59"/>
        <v>171</v>
      </c>
      <c r="H1879" s="1451">
        <v>100</v>
      </c>
      <c r="I1879" s="784">
        <f t="shared" si="60"/>
        <v>0</v>
      </c>
      <c r="J1879" s="804"/>
      <c r="K1879" s="805"/>
      <c r="L1879" s="805"/>
      <c r="M1879" s="804"/>
      <c r="N1879" s="805"/>
      <c r="O1879" s="805"/>
      <c r="P1879" s="1839"/>
    </row>
    <row r="1880" spans="1:16" s="806" customFormat="1" ht="13.5" x14ac:dyDescent="0.25">
      <c r="A1880" s="606">
        <v>733</v>
      </c>
      <c r="B1880" s="862" t="s">
        <v>2698</v>
      </c>
      <c r="C1880" s="839" t="s">
        <v>701</v>
      </c>
      <c r="D1880" s="866">
        <v>4</v>
      </c>
      <c r="E1880" s="866">
        <v>2007</v>
      </c>
      <c r="F1880" s="1086">
        <v>111.6</v>
      </c>
      <c r="G1880" s="784">
        <f t="shared" si="59"/>
        <v>111.6</v>
      </c>
      <c r="H1880" s="1451">
        <v>100</v>
      </c>
      <c r="I1880" s="784">
        <f t="shared" si="60"/>
        <v>0</v>
      </c>
      <c r="J1880" s="804"/>
      <c r="K1880" s="805"/>
      <c r="L1880" s="805"/>
      <c r="M1880" s="804"/>
      <c r="N1880" s="805"/>
      <c r="O1880" s="805"/>
      <c r="P1880" s="1839"/>
    </row>
    <row r="1881" spans="1:16" s="806" customFormat="1" ht="27" x14ac:dyDescent="0.25">
      <c r="A1881" s="606">
        <v>734</v>
      </c>
      <c r="B1881" s="862" t="s">
        <v>2800</v>
      </c>
      <c r="C1881" s="839" t="s">
        <v>701</v>
      </c>
      <c r="D1881" s="866">
        <v>1</v>
      </c>
      <c r="E1881" s="866">
        <v>2007</v>
      </c>
      <c r="F1881" s="1086">
        <v>2184.1999999999998</v>
      </c>
      <c r="G1881" s="784">
        <f t="shared" si="59"/>
        <v>2184.1999999999998</v>
      </c>
      <c r="H1881" s="1451">
        <v>100</v>
      </c>
      <c r="I1881" s="784">
        <f t="shared" si="60"/>
        <v>0</v>
      </c>
      <c r="J1881" s="804"/>
      <c r="K1881" s="805"/>
      <c r="L1881" s="805"/>
      <c r="M1881" s="804"/>
      <c r="N1881" s="805"/>
      <c r="O1881" s="805"/>
      <c r="P1881" s="1839"/>
    </row>
    <row r="1882" spans="1:16" s="806" customFormat="1" ht="27" x14ac:dyDescent="0.25">
      <c r="A1882" s="606">
        <v>735</v>
      </c>
      <c r="B1882" s="862" t="s">
        <v>2801</v>
      </c>
      <c r="C1882" s="839" t="s">
        <v>701</v>
      </c>
      <c r="D1882" s="866">
        <v>1</v>
      </c>
      <c r="E1882" s="866">
        <v>2007</v>
      </c>
      <c r="F1882" s="1086">
        <v>4035.84</v>
      </c>
      <c r="G1882" s="784">
        <f t="shared" si="59"/>
        <v>4035.84</v>
      </c>
      <c r="H1882" s="1451">
        <v>100</v>
      </c>
      <c r="I1882" s="784">
        <f t="shared" si="60"/>
        <v>0</v>
      </c>
      <c r="J1882" s="804"/>
      <c r="K1882" s="805"/>
      <c r="L1882" s="805"/>
      <c r="M1882" s="804"/>
      <c r="N1882" s="805"/>
      <c r="O1882" s="805"/>
      <c r="P1882" s="1839"/>
    </row>
    <row r="1883" spans="1:16" s="806" customFormat="1" ht="13.5" x14ac:dyDescent="0.25">
      <c r="A1883" s="606">
        <v>736</v>
      </c>
      <c r="B1883" s="862" t="s">
        <v>2802</v>
      </c>
      <c r="C1883" s="839" t="s">
        <v>701</v>
      </c>
      <c r="D1883" s="866">
        <v>1</v>
      </c>
      <c r="E1883" s="866">
        <v>2007</v>
      </c>
      <c r="F1883" s="1086">
        <v>76</v>
      </c>
      <c r="G1883" s="784">
        <f t="shared" ref="G1883:G1947" si="61">F1883*H1883%</f>
        <v>76</v>
      </c>
      <c r="H1883" s="1451">
        <v>100</v>
      </c>
      <c r="I1883" s="784">
        <f t="shared" ref="I1883:I1947" si="62">F1883-G1883</f>
        <v>0</v>
      </c>
      <c r="J1883" s="804"/>
      <c r="K1883" s="805"/>
      <c r="L1883" s="805"/>
      <c r="M1883" s="804"/>
      <c r="N1883" s="805"/>
      <c r="O1883" s="805"/>
      <c r="P1883" s="1839"/>
    </row>
    <row r="1884" spans="1:16" s="806" customFormat="1" ht="27" x14ac:dyDescent="0.25">
      <c r="A1884" s="606">
        <v>737</v>
      </c>
      <c r="B1884" s="862" t="s">
        <v>2803</v>
      </c>
      <c r="C1884" s="839" t="s">
        <v>701</v>
      </c>
      <c r="D1884" s="866">
        <v>1</v>
      </c>
      <c r="E1884" s="866">
        <v>2007</v>
      </c>
      <c r="F1884" s="1086">
        <v>651.70000000000005</v>
      </c>
      <c r="G1884" s="784">
        <f t="shared" si="61"/>
        <v>651.70000000000005</v>
      </c>
      <c r="H1884" s="1451">
        <v>100</v>
      </c>
      <c r="I1884" s="784">
        <f t="shared" si="62"/>
        <v>0</v>
      </c>
      <c r="J1884" s="804"/>
      <c r="K1884" s="805"/>
      <c r="L1884" s="805"/>
      <c r="M1884" s="804"/>
      <c r="N1884" s="805"/>
      <c r="O1884" s="805"/>
      <c r="P1884" s="1839"/>
    </row>
    <row r="1885" spans="1:16" s="806" customFormat="1" ht="13.5" x14ac:dyDescent="0.25">
      <c r="A1885" s="606">
        <v>738</v>
      </c>
      <c r="B1885" s="862" t="s">
        <v>2804</v>
      </c>
      <c r="C1885" s="839" t="s">
        <v>701</v>
      </c>
      <c r="D1885" s="866">
        <v>2</v>
      </c>
      <c r="E1885" s="866">
        <v>2007</v>
      </c>
      <c r="F1885" s="1086">
        <v>484.6</v>
      </c>
      <c r="G1885" s="784">
        <f t="shared" si="61"/>
        <v>484.6</v>
      </c>
      <c r="H1885" s="1451">
        <v>100</v>
      </c>
      <c r="I1885" s="784">
        <f t="shared" si="62"/>
        <v>0</v>
      </c>
      <c r="J1885" s="804"/>
      <c r="K1885" s="805"/>
      <c r="L1885" s="805"/>
      <c r="M1885" s="804"/>
      <c r="N1885" s="805"/>
      <c r="O1885" s="805"/>
      <c r="P1885" s="1839"/>
    </row>
    <row r="1886" spans="1:16" s="806" customFormat="1" ht="13.5" x14ac:dyDescent="0.25">
      <c r="A1886" s="606">
        <v>739</v>
      </c>
      <c r="B1886" s="862" t="s">
        <v>2805</v>
      </c>
      <c r="C1886" s="839" t="s">
        <v>701</v>
      </c>
      <c r="D1886" s="866">
        <v>2</v>
      </c>
      <c r="E1886" s="866">
        <v>2007</v>
      </c>
      <c r="F1886" s="1086">
        <v>283.2</v>
      </c>
      <c r="G1886" s="784">
        <f t="shared" si="61"/>
        <v>283.2</v>
      </c>
      <c r="H1886" s="1451">
        <v>100</v>
      </c>
      <c r="I1886" s="784">
        <f t="shared" si="62"/>
        <v>0</v>
      </c>
      <c r="J1886" s="804"/>
      <c r="K1886" s="805"/>
      <c r="L1886" s="805"/>
      <c r="M1886" s="804"/>
      <c r="N1886" s="805"/>
      <c r="O1886" s="805"/>
      <c r="P1886" s="1839"/>
    </row>
    <row r="1887" spans="1:16" s="806" customFormat="1" ht="13.5" x14ac:dyDescent="0.25">
      <c r="A1887" s="606">
        <v>740</v>
      </c>
      <c r="B1887" s="862" t="s">
        <v>2806</v>
      </c>
      <c r="C1887" s="839" t="s">
        <v>701</v>
      </c>
      <c r="D1887" s="866">
        <v>1</v>
      </c>
      <c r="E1887" s="866">
        <v>2007</v>
      </c>
      <c r="F1887" s="1086">
        <v>2161</v>
      </c>
      <c r="G1887" s="784">
        <f t="shared" si="61"/>
        <v>2161</v>
      </c>
      <c r="H1887" s="1451">
        <v>100</v>
      </c>
      <c r="I1887" s="784">
        <f t="shared" si="62"/>
        <v>0</v>
      </c>
      <c r="J1887" s="804"/>
      <c r="K1887" s="805"/>
      <c r="L1887" s="805"/>
      <c r="M1887" s="804"/>
      <c r="N1887" s="805"/>
      <c r="O1887" s="805"/>
      <c r="P1887" s="1839"/>
    </row>
    <row r="1888" spans="1:16" s="806" customFormat="1" ht="13.5" x14ac:dyDescent="0.25">
      <c r="A1888" s="606">
        <v>741</v>
      </c>
      <c r="B1888" s="862" t="s">
        <v>2807</v>
      </c>
      <c r="C1888" s="839" t="s">
        <v>701</v>
      </c>
      <c r="D1888" s="866">
        <v>2</v>
      </c>
      <c r="E1888" s="866">
        <v>2007</v>
      </c>
      <c r="F1888" s="1086">
        <v>3555.78</v>
      </c>
      <c r="G1888" s="784">
        <f t="shared" si="61"/>
        <v>3555.78</v>
      </c>
      <c r="H1888" s="1451">
        <v>100</v>
      </c>
      <c r="I1888" s="784">
        <f t="shared" si="62"/>
        <v>0</v>
      </c>
      <c r="J1888" s="804"/>
      <c r="K1888" s="805"/>
      <c r="L1888" s="805"/>
      <c r="M1888" s="804"/>
      <c r="N1888" s="805"/>
      <c r="O1888" s="805"/>
      <c r="P1888" s="1839"/>
    </row>
    <row r="1889" spans="1:16" s="806" customFormat="1" ht="13.5" x14ac:dyDescent="0.25">
      <c r="A1889" s="606">
        <v>742</v>
      </c>
      <c r="B1889" s="862" t="s">
        <v>2808</v>
      </c>
      <c r="C1889" s="839" t="s">
        <v>701</v>
      </c>
      <c r="D1889" s="866">
        <v>1</v>
      </c>
      <c r="E1889" s="866">
        <v>2007</v>
      </c>
      <c r="F1889" s="1086">
        <v>1732.4</v>
      </c>
      <c r="G1889" s="784">
        <f t="shared" si="61"/>
        <v>1732.4</v>
      </c>
      <c r="H1889" s="1451">
        <v>100</v>
      </c>
      <c r="I1889" s="784">
        <f t="shared" si="62"/>
        <v>0</v>
      </c>
      <c r="J1889" s="804"/>
      <c r="K1889" s="805"/>
      <c r="L1889" s="805"/>
      <c r="M1889" s="804"/>
      <c r="N1889" s="805"/>
      <c r="O1889" s="805"/>
      <c r="P1889" s="1839"/>
    </row>
    <row r="1890" spans="1:16" s="806" customFormat="1" ht="27" x14ac:dyDescent="0.25">
      <c r="A1890" s="606">
        <v>743</v>
      </c>
      <c r="B1890" s="862" t="s">
        <v>2809</v>
      </c>
      <c r="C1890" s="839" t="s">
        <v>701</v>
      </c>
      <c r="D1890" s="866">
        <v>12</v>
      </c>
      <c r="E1890" s="866">
        <v>2007</v>
      </c>
      <c r="F1890" s="1086">
        <v>5646.36</v>
      </c>
      <c r="G1890" s="784">
        <f t="shared" si="61"/>
        <v>5646.36</v>
      </c>
      <c r="H1890" s="1451">
        <v>100</v>
      </c>
      <c r="I1890" s="784">
        <f t="shared" si="62"/>
        <v>0</v>
      </c>
      <c r="J1890" s="804"/>
      <c r="K1890" s="805"/>
      <c r="L1890" s="805"/>
      <c r="M1890" s="804"/>
      <c r="N1890" s="805"/>
      <c r="O1890" s="805"/>
      <c r="P1890" s="1839"/>
    </row>
    <row r="1891" spans="1:16" s="806" customFormat="1" ht="27" x14ac:dyDescent="0.25">
      <c r="A1891" s="606">
        <v>744</v>
      </c>
      <c r="B1891" s="862" t="s">
        <v>2810</v>
      </c>
      <c r="C1891" s="839" t="s">
        <v>701</v>
      </c>
      <c r="D1891" s="866">
        <v>13</v>
      </c>
      <c r="E1891" s="866">
        <v>2007</v>
      </c>
      <c r="F1891" s="1086">
        <v>6258.72</v>
      </c>
      <c r="G1891" s="784">
        <f t="shared" si="61"/>
        <v>6258.72</v>
      </c>
      <c r="H1891" s="1451">
        <v>100</v>
      </c>
      <c r="I1891" s="784">
        <f t="shared" si="62"/>
        <v>0</v>
      </c>
      <c r="J1891" s="804"/>
      <c r="K1891" s="805"/>
      <c r="L1891" s="805"/>
      <c r="M1891" s="804"/>
      <c r="N1891" s="805"/>
      <c r="O1891" s="805"/>
      <c r="P1891" s="1839"/>
    </row>
    <row r="1892" spans="1:16" s="806" customFormat="1" ht="13.5" x14ac:dyDescent="0.25">
      <c r="A1892" s="606">
        <v>745</v>
      </c>
      <c r="B1892" s="862" t="s">
        <v>2811</v>
      </c>
      <c r="C1892" s="839" t="s">
        <v>701</v>
      </c>
      <c r="D1892" s="866">
        <v>16</v>
      </c>
      <c r="E1892" s="866">
        <v>2007</v>
      </c>
      <c r="F1892" s="1086">
        <v>796</v>
      </c>
      <c r="G1892" s="784">
        <f t="shared" si="61"/>
        <v>796</v>
      </c>
      <c r="H1892" s="1451">
        <v>100</v>
      </c>
      <c r="I1892" s="784">
        <f t="shared" si="62"/>
        <v>0</v>
      </c>
      <c r="J1892" s="804"/>
      <c r="K1892" s="805"/>
      <c r="L1892" s="805"/>
      <c r="M1892" s="804"/>
      <c r="N1892" s="805"/>
      <c r="O1892" s="805"/>
      <c r="P1892" s="1839"/>
    </row>
    <row r="1893" spans="1:16" s="806" customFormat="1" ht="13.5" x14ac:dyDescent="0.25">
      <c r="A1893" s="606">
        <v>746</v>
      </c>
      <c r="B1893" s="862" t="s">
        <v>2812</v>
      </c>
      <c r="C1893" s="839" t="s">
        <v>701</v>
      </c>
      <c r="D1893" s="866">
        <v>27</v>
      </c>
      <c r="E1893" s="866">
        <v>2007</v>
      </c>
      <c r="F1893" s="1086">
        <v>2834.73</v>
      </c>
      <c r="G1893" s="784">
        <f t="shared" si="61"/>
        <v>2834.73</v>
      </c>
      <c r="H1893" s="1451">
        <v>100</v>
      </c>
      <c r="I1893" s="784">
        <f t="shared" si="62"/>
        <v>0</v>
      </c>
      <c r="J1893" s="804"/>
      <c r="K1893" s="805"/>
      <c r="L1893" s="805"/>
      <c r="M1893" s="804"/>
      <c r="N1893" s="805"/>
      <c r="O1893" s="805"/>
      <c r="P1893" s="1839"/>
    </row>
    <row r="1894" spans="1:16" s="806" customFormat="1" ht="40.5" x14ac:dyDescent="0.25">
      <c r="A1894" s="606">
        <v>747</v>
      </c>
      <c r="B1894" s="862" t="s">
        <v>2813</v>
      </c>
      <c r="C1894" s="839" t="s">
        <v>701</v>
      </c>
      <c r="D1894" s="866">
        <v>1</v>
      </c>
      <c r="E1894" s="866">
        <v>2007</v>
      </c>
      <c r="F1894" s="1086">
        <v>2779.6</v>
      </c>
      <c r="G1894" s="784">
        <f t="shared" si="61"/>
        <v>2779.6</v>
      </c>
      <c r="H1894" s="1451">
        <v>100</v>
      </c>
      <c r="I1894" s="784">
        <f t="shared" si="62"/>
        <v>0</v>
      </c>
      <c r="J1894" s="804"/>
      <c r="K1894" s="805"/>
      <c r="L1894" s="805"/>
      <c r="M1894" s="804"/>
      <c r="N1894" s="805"/>
      <c r="O1894" s="805"/>
      <c r="P1894" s="1839"/>
    </row>
    <row r="1895" spans="1:16" s="806" customFormat="1" ht="13.5" x14ac:dyDescent="0.25">
      <c r="A1895" s="606">
        <v>748</v>
      </c>
      <c r="B1895" s="862" t="s">
        <v>2814</v>
      </c>
      <c r="C1895" s="839" t="s">
        <v>701</v>
      </c>
      <c r="D1895" s="866">
        <v>1</v>
      </c>
      <c r="E1895" s="866">
        <v>2007</v>
      </c>
      <c r="F1895" s="1086">
        <v>1137.4000000000001</v>
      </c>
      <c r="G1895" s="784">
        <f t="shared" si="61"/>
        <v>1137.4000000000001</v>
      </c>
      <c r="H1895" s="1451">
        <v>100</v>
      </c>
      <c r="I1895" s="784">
        <f t="shared" si="62"/>
        <v>0</v>
      </c>
      <c r="J1895" s="804"/>
      <c r="K1895" s="805"/>
      <c r="L1895" s="805"/>
      <c r="M1895" s="804"/>
      <c r="N1895" s="805"/>
      <c r="O1895" s="805"/>
      <c r="P1895" s="1839"/>
    </row>
    <row r="1896" spans="1:16" s="806" customFormat="1" ht="13.5" x14ac:dyDescent="0.25">
      <c r="A1896" s="606">
        <v>749</v>
      </c>
      <c r="B1896" s="862" t="s">
        <v>2815</v>
      </c>
      <c r="C1896" s="839" t="s">
        <v>701</v>
      </c>
      <c r="D1896" s="866">
        <v>6</v>
      </c>
      <c r="E1896" s="866">
        <v>2007</v>
      </c>
      <c r="F1896" s="1086">
        <v>2350.5479999999998</v>
      </c>
      <c r="G1896" s="784">
        <f t="shared" si="61"/>
        <v>2350.5479999999998</v>
      </c>
      <c r="H1896" s="1451">
        <v>100</v>
      </c>
      <c r="I1896" s="784">
        <f t="shared" si="62"/>
        <v>0</v>
      </c>
      <c r="J1896" s="804"/>
      <c r="K1896" s="805"/>
      <c r="L1896" s="805"/>
      <c r="M1896" s="804"/>
      <c r="N1896" s="805"/>
      <c r="O1896" s="805"/>
      <c r="P1896" s="1839"/>
    </row>
    <row r="1897" spans="1:16" s="806" customFormat="1" ht="13.5" x14ac:dyDescent="0.25">
      <c r="A1897" s="606">
        <v>750</v>
      </c>
      <c r="B1897" s="862" t="s">
        <v>2816</v>
      </c>
      <c r="C1897" s="839" t="s">
        <v>701</v>
      </c>
      <c r="D1897" s="866">
        <v>6</v>
      </c>
      <c r="E1897" s="866">
        <v>2007</v>
      </c>
      <c r="F1897" s="1086">
        <v>579.01800000000003</v>
      </c>
      <c r="G1897" s="784">
        <f t="shared" si="61"/>
        <v>579.01800000000003</v>
      </c>
      <c r="H1897" s="1451">
        <v>100</v>
      </c>
      <c r="I1897" s="784">
        <f t="shared" si="62"/>
        <v>0</v>
      </c>
      <c r="J1897" s="804"/>
      <c r="K1897" s="805"/>
      <c r="L1897" s="805"/>
      <c r="M1897" s="804"/>
      <c r="N1897" s="805"/>
      <c r="O1897" s="805"/>
      <c r="P1897" s="1839"/>
    </row>
    <row r="1898" spans="1:16" s="806" customFormat="1" ht="13.5" x14ac:dyDescent="0.25">
      <c r="A1898" s="606">
        <v>751</v>
      </c>
      <c r="B1898" s="862" t="s">
        <v>2817</v>
      </c>
      <c r="C1898" s="839" t="s">
        <v>701</v>
      </c>
      <c r="D1898" s="866">
        <v>6</v>
      </c>
      <c r="E1898" s="866">
        <v>2007</v>
      </c>
      <c r="F1898" s="1086">
        <v>314.78399999999999</v>
      </c>
      <c r="G1898" s="784">
        <f t="shared" si="61"/>
        <v>314.78399999999999</v>
      </c>
      <c r="H1898" s="1451">
        <v>100</v>
      </c>
      <c r="I1898" s="784">
        <f t="shared" si="62"/>
        <v>0</v>
      </c>
      <c r="J1898" s="804"/>
      <c r="K1898" s="805"/>
      <c r="L1898" s="805"/>
      <c r="M1898" s="804"/>
      <c r="N1898" s="805"/>
      <c r="O1898" s="805"/>
      <c r="P1898" s="1839"/>
    </row>
    <row r="1899" spans="1:16" s="806" customFormat="1" ht="27" x14ac:dyDescent="0.25">
      <c r="A1899" s="606">
        <v>752</v>
      </c>
      <c r="B1899" s="862" t="s">
        <v>2818</v>
      </c>
      <c r="C1899" s="839" t="s">
        <v>701</v>
      </c>
      <c r="D1899" s="866">
        <v>1</v>
      </c>
      <c r="E1899" s="866">
        <v>2007</v>
      </c>
      <c r="F1899" s="1086">
        <v>73.8</v>
      </c>
      <c r="G1899" s="784">
        <f t="shared" si="61"/>
        <v>73.8</v>
      </c>
      <c r="H1899" s="1451">
        <v>100</v>
      </c>
      <c r="I1899" s="784">
        <f t="shared" si="62"/>
        <v>0</v>
      </c>
      <c r="J1899" s="804"/>
      <c r="K1899" s="805"/>
      <c r="L1899" s="805"/>
      <c r="M1899" s="804"/>
      <c r="N1899" s="805"/>
      <c r="O1899" s="805"/>
      <c r="P1899" s="1839"/>
    </row>
    <row r="1900" spans="1:16" s="806" customFormat="1" ht="27" x14ac:dyDescent="0.25">
      <c r="A1900" s="606">
        <v>753</v>
      </c>
      <c r="B1900" s="862" t="s">
        <v>2819</v>
      </c>
      <c r="C1900" s="839" t="s">
        <v>701</v>
      </c>
      <c r="D1900" s="866">
        <v>3</v>
      </c>
      <c r="E1900" s="866">
        <v>2007</v>
      </c>
      <c r="F1900" s="1086">
        <v>110.7</v>
      </c>
      <c r="G1900" s="784">
        <f t="shared" si="61"/>
        <v>110.7</v>
      </c>
      <c r="H1900" s="1451">
        <v>100</v>
      </c>
      <c r="I1900" s="784">
        <f t="shared" si="62"/>
        <v>0</v>
      </c>
      <c r="J1900" s="804"/>
      <c r="K1900" s="805"/>
      <c r="L1900" s="805"/>
      <c r="M1900" s="804"/>
      <c r="N1900" s="805"/>
      <c r="O1900" s="805"/>
      <c r="P1900" s="1839"/>
    </row>
    <row r="1901" spans="1:16" s="806" customFormat="1" ht="27" x14ac:dyDescent="0.25">
      <c r="A1901" s="606">
        <v>754</v>
      </c>
      <c r="B1901" s="862" t="s">
        <v>2820</v>
      </c>
      <c r="C1901" s="839" t="s">
        <v>701</v>
      </c>
      <c r="D1901" s="866">
        <v>24</v>
      </c>
      <c r="E1901" s="866">
        <v>2007</v>
      </c>
      <c r="F1901" s="1086">
        <v>624</v>
      </c>
      <c r="G1901" s="784">
        <f t="shared" si="61"/>
        <v>624</v>
      </c>
      <c r="H1901" s="1451">
        <v>100</v>
      </c>
      <c r="I1901" s="784">
        <f t="shared" si="62"/>
        <v>0</v>
      </c>
      <c r="J1901" s="804"/>
      <c r="K1901" s="805"/>
      <c r="L1901" s="805"/>
      <c r="M1901" s="804"/>
      <c r="N1901" s="805"/>
      <c r="O1901" s="805"/>
      <c r="P1901" s="1839"/>
    </row>
    <row r="1902" spans="1:16" s="806" customFormat="1" ht="40.5" x14ac:dyDescent="0.25">
      <c r="A1902" s="606">
        <v>755</v>
      </c>
      <c r="B1902" s="862" t="s">
        <v>2821</v>
      </c>
      <c r="C1902" s="839" t="s">
        <v>701</v>
      </c>
      <c r="D1902" s="866">
        <v>6</v>
      </c>
      <c r="E1902" s="866">
        <v>2007</v>
      </c>
      <c r="F1902" s="1086">
        <v>691.60799999999995</v>
      </c>
      <c r="G1902" s="784">
        <f t="shared" si="61"/>
        <v>691.60799999999995</v>
      </c>
      <c r="H1902" s="1451">
        <v>100</v>
      </c>
      <c r="I1902" s="784">
        <f t="shared" si="62"/>
        <v>0</v>
      </c>
      <c r="J1902" s="804"/>
      <c r="K1902" s="805"/>
      <c r="L1902" s="805"/>
      <c r="M1902" s="804"/>
      <c r="N1902" s="805"/>
      <c r="O1902" s="805"/>
      <c r="P1902" s="1839"/>
    </row>
    <row r="1903" spans="1:16" s="806" customFormat="1" ht="27" x14ac:dyDescent="0.25">
      <c r="A1903" s="606">
        <v>756</v>
      </c>
      <c r="B1903" s="862" t="s">
        <v>2822</v>
      </c>
      <c r="C1903" s="839" t="s">
        <v>701</v>
      </c>
      <c r="D1903" s="866">
        <v>6</v>
      </c>
      <c r="E1903" s="866">
        <v>2007</v>
      </c>
      <c r="F1903" s="1086">
        <v>951.24599999999998</v>
      </c>
      <c r="G1903" s="784">
        <f t="shared" si="61"/>
        <v>951.24599999999998</v>
      </c>
      <c r="H1903" s="1451">
        <v>100</v>
      </c>
      <c r="I1903" s="784">
        <f t="shared" si="62"/>
        <v>0</v>
      </c>
      <c r="J1903" s="804"/>
      <c r="K1903" s="805"/>
      <c r="L1903" s="805"/>
      <c r="M1903" s="804"/>
      <c r="N1903" s="805"/>
      <c r="O1903" s="805"/>
      <c r="P1903" s="1839"/>
    </row>
    <row r="1904" spans="1:16" s="806" customFormat="1" ht="27" x14ac:dyDescent="0.25">
      <c r="A1904" s="606">
        <v>757</v>
      </c>
      <c r="B1904" s="862" t="s">
        <v>2823</v>
      </c>
      <c r="C1904" s="839" t="s">
        <v>701</v>
      </c>
      <c r="D1904" s="866">
        <v>6</v>
      </c>
      <c r="E1904" s="866">
        <v>2007</v>
      </c>
      <c r="F1904" s="1086">
        <v>153.94800000000001</v>
      </c>
      <c r="G1904" s="784">
        <f t="shared" si="61"/>
        <v>153.94800000000001</v>
      </c>
      <c r="H1904" s="1451">
        <v>100</v>
      </c>
      <c r="I1904" s="784">
        <f t="shared" si="62"/>
        <v>0</v>
      </c>
      <c r="J1904" s="804"/>
      <c r="K1904" s="805"/>
      <c r="L1904" s="805"/>
      <c r="M1904" s="804"/>
      <c r="N1904" s="805"/>
      <c r="O1904" s="805"/>
      <c r="P1904" s="1839"/>
    </row>
    <row r="1905" spans="1:16" s="806" customFormat="1" ht="13.5" x14ac:dyDescent="0.25">
      <c r="A1905" s="606">
        <v>758</v>
      </c>
      <c r="B1905" s="862" t="s">
        <v>2824</v>
      </c>
      <c r="C1905" s="839" t="s">
        <v>701</v>
      </c>
      <c r="D1905" s="866">
        <v>2</v>
      </c>
      <c r="E1905" s="866">
        <v>2008</v>
      </c>
      <c r="F1905" s="1086">
        <v>534.6</v>
      </c>
      <c r="G1905" s="784">
        <f t="shared" si="61"/>
        <v>534.6</v>
      </c>
      <c r="H1905" s="1451">
        <v>100</v>
      </c>
      <c r="I1905" s="784">
        <f t="shared" si="62"/>
        <v>0</v>
      </c>
      <c r="J1905" s="804"/>
      <c r="K1905" s="805"/>
      <c r="L1905" s="805"/>
      <c r="M1905" s="804"/>
      <c r="N1905" s="805"/>
      <c r="O1905" s="805"/>
      <c r="P1905" s="1839"/>
    </row>
    <row r="1906" spans="1:16" s="806" customFormat="1" ht="13.5" x14ac:dyDescent="0.25">
      <c r="A1906" s="606">
        <v>759</v>
      </c>
      <c r="B1906" s="862" t="s">
        <v>2825</v>
      </c>
      <c r="C1906" s="839" t="s">
        <v>701</v>
      </c>
      <c r="D1906" s="866">
        <v>2</v>
      </c>
      <c r="E1906" s="866">
        <v>2008</v>
      </c>
      <c r="F1906" s="1086">
        <v>201.6</v>
      </c>
      <c r="G1906" s="784">
        <f t="shared" si="61"/>
        <v>201.6</v>
      </c>
      <c r="H1906" s="1451">
        <v>100</v>
      </c>
      <c r="I1906" s="784">
        <f t="shared" si="62"/>
        <v>0</v>
      </c>
      <c r="J1906" s="804"/>
      <c r="K1906" s="805"/>
      <c r="L1906" s="805"/>
      <c r="M1906" s="804"/>
      <c r="N1906" s="805"/>
      <c r="O1906" s="805"/>
      <c r="P1906" s="1839"/>
    </row>
    <row r="1907" spans="1:16" s="806" customFormat="1" ht="13.5" x14ac:dyDescent="0.25">
      <c r="A1907" s="606">
        <v>760</v>
      </c>
      <c r="B1907" s="862" t="s">
        <v>2826</v>
      </c>
      <c r="C1907" s="839" t="s">
        <v>701</v>
      </c>
      <c r="D1907" s="866">
        <v>25</v>
      </c>
      <c r="E1907" s="866">
        <v>2007</v>
      </c>
      <c r="F1907" s="1086">
        <v>914.5</v>
      </c>
      <c r="G1907" s="784">
        <f t="shared" si="61"/>
        <v>914.5</v>
      </c>
      <c r="H1907" s="1451">
        <v>100</v>
      </c>
      <c r="I1907" s="784">
        <f t="shared" si="62"/>
        <v>0</v>
      </c>
      <c r="J1907" s="804"/>
      <c r="K1907" s="805"/>
      <c r="L1907" s="805"/>
      <c r="M1907" s="804"/>
      <c r="N1907" s="805"/>
      <c r="O1907" s="805"/>
      <c r="P1907" s="1839"/>
    </row>
    <row r="1908" spans="1:16" s="806" customFormat="1" ht="13.5" x14ac:dyDescent="0.25">
      <c r="A1908" s="606">
        <v>761</v>
      </c>
      <c r="B1908" s="862" t="s">
        <v>2827</v>
      </c>
      <c r="C1908" s="839" t="s">
        <v>701</v>
      </c>
      <c r="D1908" s="866">
        <v>1</v>
      </c>
      <c r="E1908" s="866">
        <v>2008</v>
      </c>
      <c r="F1908" s="1086">
        <v>72.5</v>
      </c>
      <c r="G1908" s="784">
        <f t="shared" si="61"/>
        <v>72.5</v>
      </c>
      <c r="H1908" s="1451">
        <v>100</v>
      </c>
      <c r="I1908" s="784">
        <f t="shared" si="62"/>
        <v>0</v>
      </c>
      <c r="J1908" s="804"/>
      <c r="K1908" s="805"/>
      <c r="L1908" s="805"/>
      <c r="M1908" s="804"/>
      <c r="N1908" s="805"/>
      <c r="O1908" s="805"/>
      <c r="P1908" s="1839"/>
    </row>
    <row r="1909" spans="1:16" s="806" customFormat="1" ht="27" x14ac:dyDescent="0.25">
      <c r="A1909" s="606">
        <v>762</v>
      </c>
      <c r="B1909" s="862" t="s">
        <v>2828</v>
      </c>
      <c r="C1909" s="839" t="s">
        <v>701</v>
      </c>
      <c r="D1909" s="866">
        <v>1</v>
      </c>
      <c r="E1909" s="866">
        <v>2008</v>
      </c>
      <c r="F1909" s="1086">
        <v>60.8</v>
      </c>
      <c r="G1909" s="784">
        <f t="shared" si="61"/>
        <v>60.8</v>
      </c>
      <c r="H1909" s="1451">
        <v>100</v>
      </c>
      <c r="I1909" s="784">
        <f t="shared" si="62"/>
        <v>0</v>
      </c>
      <c r="J1909" s="804"/>
      <c r="K1909" s="805"/>
      <c r="L1909" s="805"/>
      <c r="M1909" s="804"/>
      <c r="N1909" s="805"/>
      <c r="O1909" s="805"/>
      <c r="P1909" s="1839"/>
    </row>
    <row r="1910" spans="1:16" s="806" customFormat="1" ht="27" x14ac:dyDescent="0.25">
      <c r="A1910" s="606">
        <v>763</v>
      </c>
      <c r="B1910" s="862" t="s">
        <v>2829</v>
      </c>
      <c r="C1910" s="839" t="s">
        <v>701</v>
      </c>
      <c r="D1910" s="866">
        <v>5</v>
      </c>
      <c r="E1910" s="866">
        <v>2008</v>
      </c>
      <c r="F1910" s="1086">
        <v>2023.425</v>
      </c>
      <c r="G1910" s="784">
        <f t="shared" si="61"/>
        <v>2023.425</v>
      </c>
      <c r="H1910" s="1451">
        <v>100</v>
      </c>
      <c r="I1910" s="784">
        <f t="shared" si="62"/>
        <v>0</v>
      </c>
      <c r="J1910" s="804"/>
      <c r="K1910" s="805"/>
      <c r="L1910" s="805"/>
      <c r="M1910" s="804"/>
      <c r="N1910" s="805"/>
      <c r="O1910" s="805"/>
      <c r="P1910" s="1839"/>
    </row>
    <row r="1911" spans="1:16" s="806" customFormat="1" ht="13.5" x14ac:dyDescent="0.25">
      <c r="A1911" s="606">
        <v>764</v>
      </c>
      <c r="B1911" s="862" t="s">
        <v>2830</v>
      </c>
      <c r="C1911" s="839" t="s">
        <v>701</v>
      </c>
      <c r="D1911" s="866">
        <v>5</v>
      </c>
      <c r="E1911" s="866">
        <v>2008</v>
      </c>
      <c r="F1911" s="1086">
        <v>518.30999999999995</v>
      </c>
      <c r="G1911" s="784">
        <f t="shared" si="61"/>
        <v>518.30999999999995</v>
      </c>
      <c r="H1911" s="1451">
        <v>100</v>
      </c>
      <c r="I1911" s="784">
        <f t="shared" si="62"/>
        <v>0</v>
      </c>
      <c r="J1911" s="804"/>
      <c r="K1911" s="805"/>
      <c r="L1911" s="805"/>
      <c r="M1911" s="804"/>
      <c r="N1911" s="805"/>
      <c r="O1911" s="805"/>
      <c r="P1911" s="1839"/>
    </row>
    <row r="1912" spans="1:16" s="806" customFormat="1" ht="13.5" x14ac:dyDescent="0.25">
      <c r="A1912" s="606">
        <v>765</v>
      </c>
      <c r="B1912" s="862" t="s">
        <v>2831</v>
      </c>
      <c r="C1912" s="839" t="s">
        <v>701</v>
      </c>
      <c r="D1912" s="866">
        <v>3</v>
      </c>
      <c r="E1912" s="866">
        <v>2008</v>
      </c>
      <c r="F1912" s="1086">
        <v>338.4</v>
      </c>
      <c r="G1912" s="784">
        <f t="shared" si="61"/>
        <v>338.4</v>
      </c>
      <c r="H1912" s="1451">
        <v>100</v>
      </c>
      <c r="I1912" s="784">
        <f t="shared" si="62"/>
        <v>0</v>
      </c>
      <c r="J1912" s="804"/>
      <c r="K1912" s="805"/>
      <c r="L1912" s="805"/>
      <c r="M1912" s="804"/>
      <c r="N1912" s="805"/>
      <c r="O1912" s="805"/>
      <c r="P1912" s="1839"/>
    </row>
    <row r="1913" spans="1:16" s="806" customFormat="1" ht="13.5" x14ac:dyDescent="0.25">
      <c r="A1913" s="606">
        <v>766</v>
      </c>
      <c r="B1913" s="862" t="s">
        <v>2832</v>
      </c>
      <c r="C1913" s="839" t="s">
        <v>701</v>
      </c>
      <c r="D1913" s="866">
        <v>3</v>
      </c>
      <c r="E1913" s="866">
        <v>2008</v>
      </c>
      <c r="F1913" s="1086">
        <v>316.51799999999997</v>
      </c>
      <c r="G1913" s="784">
        <f t="shared" si="61"/>
        <v>316.51799999999997</v>
      </c>
      <c r="H1913" s="1451">
        <v>100</v>
      </c>
      <c r="I1913" s="784">
        <f t="shared" si="62"/>
        <v>0</v>
      </c>
      <c r="J1913" s="804"/>
      <c r="K1913" s="805"/>
      <c r="L1913" s="805"/>
      <c r="M1913" s="804"/>
      <c r="N1913" s="805"/>
      <c r="O1913" s="805"/>
      <c r="P1913" s="1839"/>
    </row>
    <row r="1914" spans="1:16" s="806" customFormat="1" ht="27" x14ac:dyDescent="0.25">
      <c r="A1914" s="606">
        <v>767</v>
      </c>
      <c r="B1914" s="862" t="s">
        <v>2651</v>
      </c>
      <c r="C1914" s="839" t="s">
        <v>701</v>
      </c>
      <c r="D1914" s="866">
        <v>5</v>
      </c>
      <c r="E1914" s="866">
        <v>2008</v>
      </c>
      <c r="F1914" s="1086">
        <v>148.905</v>
      </c>
      <c r="G1914" s="784">
        <f t="shared" si="61"/>
        <v>148.905</v>
      </c>
      <c r="H1914" s="1451">
        <v>100</v>
      </c>
      <c r="I1914" s="784">
        <f t="shared" si="62"/>
        <v>0</v>
      </c>
      <c r="J1914" s="804"/>
      <c r="K1914" s="805"/>
      <c r="L1914" s="805"/>
      <c r="M1914" s="804"/>
      <c r="N1914" s="805"/>
      <c r="O1914" s="805"/>
      <c r="P1914" s="1839"/>
    </row>
    <row r="1915" spans="1:16" s="806" customFormat="1" ht="13.5" x14ac:dyDescent="0.25">
      <c r="A1915" s="606">
        <v>768</v>
      </c>
      <c r="B1915" s="862" t="s">
        <v>2833</v>
      </c>
      <c r="C1915" s="839" t="s">
        <v>701</v>
      </c>
      <c r="D1915" s="866">
        <v>8</v>
      </c>
      <c r="E1915" s="866">
        <v>2008</v>
      </c>
      <c r="F1915" s="1086">
        <v>1963.2</v>
      </c>
      <c r="G1915" s="784">
        <f t="shared" si="61"/>
        <v>1963.2</v>
      </c>
      <c r="H1915" s="1451">
        <v>100</v>
      </c>
      <c r="I1915" s="784">
        <f t="shared" si="62"/>
        <v>0</v>
      </c>
      <c r="J1915" s="804"/>
      <c r="K1915" s="805"/>
      <c r="L1915" s="805"/>
      <c r="M1915" s="804"/>
      <c r="N1915" s="805"/>
      <c r="O1915" s="805"/>
      <c r="P1915" s="1839"/>
    </row>
    <row r="1916" spans="1:16" s="806" customFormat="1" ht="13.5" x14ac:dyDescent="0.25">
      <c r="A1916" s="606">
        <v>769</v>
      </c>
      <c r="B1916" s="862" t="s">
        <v>2834</v>
      </c>
      <c r="C1916" s="839" t="s">
        <v>701</v>
      </c>
      <c r="D1916" s="866">
        <v>2</v>
      </c>
      <c r="E1916" s="866">
        <v>2008</v>
      </c>
      <c r="F1916" s="1086">
        <v>154.08000000000001</v>
      </c>
      <c r="G1916" s="784">
        <f t="shared" si="61"/>
        <v>154.08000000000001</v>
      </c>
      <c r="H1916" s="1451">
        <v>100</v>
      </c>
      <c r="I1916" s="784">
        <f t="shared" si="62"/>
        <v>0</v>
      </c>
      <c r="J1916" s="804"/>
      <c r="K1916" s="805"/>
      <c r="L1916" s="805"/>
      <c r="M1916" s="804"/>
      <c r="N1916" s="805"/>
      <c r="O1916" s="805"/>
      <c r="P1916" s="1839"/>
    </row>
    <row r="1917" spans="1:16" s="806" customFormat="1" ht="27" x14ac:dyDescent="0.25">
      <c r="A1917" s="606">
        <v>770</v>
      </c>
      <c r="B1917" s="862" t="s">
        <v>2835</v>
      </c>
      <c r="C1917" s="839" t="s">
        <v>701</v>
      </c>
      <c r="D1917" s="866">
        <v>3</v>
      </c>
      <c r="E1917" s="866">
        <v>2008</v>
      </c>
      <c r="F1917" s="1086">
        <v>623.20000000000005</v>
      </c>
      <c r="G1917" s="784">
        <f t="shared" si="61"/>
        <v>623.20000000000005</v>
      </c>
      <c r="H1917" s="1451">
        <v>100</v>
      </c>
      <c r="I1917" s="784">
        <f t="shared" si="62"/>
        <v>0</v>
      </c>
      <c r="J1917" s="804"/>
      <c r="K1917" s="805"/>
      <c r="L1917" s="805"/>
      <c r="M1917" s="804"/>
      <c r="N1917" s="805"/>
      <c r="O1917" s="805"/>
      <c r="P1917" s="1839"/>
    </row>
    <row r="1918" spans="1:16" s="806" customFormat="1" ht="27" x14ac:dyDescent="0.25">
      <c r="A1918" s="606">
        <v>771</v>
      </c>
      <c r="B1918" s="862" t="s">
        <v>2836</v>
      </c>
      <c r="C1918" s="839" t="s">
        <v>701</v>
      </c>
      <c r="D1918" s="866">
        <v>2</v>
      </c>
      <c r="E1918" s="866">
        <v>2008</v>
      </c>
      <c r="F1918" s="1086">
        <v>510</v>
      </c>
      <c r="G1918" s="784">
        <f t="shared" si="61"/>
        <v>510</v>
      </c>
      <c r="H1918" s="1451">
        <v>100</v>
      </c>
      <c r="I1918" s="784">
        <f t="shared" si="62"/>
        <v>0</v>
      </c>
      <c r="J1918" s="804"/>
      <c r="K1918" s="805"/>
      <c r="L1918" s="805"/>
      <c r="M1918" s="804"/>
      <c r="N1918" s="805"/>
      <c r="O1918" s="805"/>
      <c r="P1918" s="1839"/>
    </row>
    <row r="1919" spans="1:16" s="806" customFormat="1" ht="13.5" x14ac:dyDescent="0.25">
      <c r="A1919" s="606">
        <v>772</v>
      </c>
      <c r="B1919" s="862" t="s">
        <v>2837</v>
      </c>
      <c r="C1919" s="839" t="s">
        <v>701</v>
      </c>
      <c r="D1919" s="866">
        <v>1</v>
      </c>
      <c r="E1919" s="866">
        <v>2008</v>
      </c>
      <c r="F1919" s="1086">
        <v>35.520000000000003</v>
      </c>
      <c r="G1919" s="784">
        <f t="shared" si="61"/>
        <v>35.520000000000003</v>
      </c>
      <c r="H1919" s="1451">
        <v>100</v>
      </c>
      <c r="I1919" s="784">
        <f t="shared" si="62"/>
        <v>0</v>
      </c>
      <c r="J1919" s="804"/>
      <c r="K1919" s="805"/>
      <c r="L1919" s="805"/>
      <c r="M1919" s="804"/>
      <c r="N1919" s="805"/>
      <c r="O1919" s="805"/>
      <c r="P1919" s="1839"/>
    </row>
    <row r="1920" spans="1:16" s="806" customFormat="1" ht="27" x14ac:dyDescent="0.25">
      <c r="A1920" s="606">
        <v>773</v>
      </c>
      <c r="B1920" s="862" t="s">
        <v>2838</v>
      </c>
      <c r="C1920" s="839" t="s">
        <v>701</v>
      </c>
      <c r="D1920" s="866">
        <v>2</v>
      </c>
      <c r="E1920" s="866">
        <v>2008</v>
      </c>
      <c r="F1920" s="1086">
        <v>67.2</v>
      </c>
      <c r="G1920" s="784">
        <f t="shared" si="61"/>
        <v>67.2</v>
      </c>
      <c r="H1920" s="1451">
        <v>100</v>
      </c>
      <c r="I1920" s="784">
        <f t="shared" si="62"/>
        <v>0</v>
      </c>
      <c r="J1920" s="804"/>
      <c r="K1920" s="805"/>
      <c r="L1920" s="805"/>
      <c r="M1920" s="804"/>
      <c r="N1920" s="805"/>
      <c r="O1920" s="805"/>
      <c r="P1920" s="1839"/>
    </row>
    <row r="1921" spans="1:16" s="806" customFormat="1" ht="27" x14ac:dyDescent="0.25">
      <c r="A1921" s="606">
        <v>774</v>
      </c>
      <c r="B1921" s="862" t="s">
        <v>2839</v>
      </c>
      <c r="C1921" s="839" t="s">
        <v>701</v>
      </c>
      <c r="D1921" s="866">
        <v>6</v>
      </c>
      <c r="E1921" s="866">
        <v>2008</v>
      </c>
      <c r="F1921" s="1086">
        <v>172.8</v>
      </c>
      <c r="G1921" s="784">
        <f t="shared" si="61"/>
        <v>172.8</v>
      </c>
      <c r="H1921" s="1451">
        <v>100</v>
      </c>
      <c r="I1921" s="784">
        <f t="shared" si="62"/>
        <v>0</v>
      </c>
      <c r="J1921" s="804"/>
      <c r="K1921" s="805"/>
      <c r="L1921" s="805"/>
      <c r="M1921" s="804"/>
      <c r="N1921" s="805"/>
      <c r="O1921" s="805"/>
      <c r="P1921" s="1839"/>
    </row>
    <row r="1922" spans="1:16" s="806" customFormat="1" ht="27" x14ac:dyDescent="0.25">
      <c r="A1922" s="606">
        <v>775</v>
      </c>
      <c r="B1922" s="862" t="s">
        <v>2840</v>
      </c>
      <c r="C1922" s="839" t="s">
        <v>701</v>
      </c>
      <c r="D1922" s="866">
        <v>1</v>
      </c>
      <c r="E1922" s="866">
        <v>2009</v>
      </c>
      <c r="F1922" s="1086">
        <v>241.7</v>
      </c>
      <c r="G1922" s="784">
        <f t="shared" si="61"/>
        <v>241.7</v>
      </c>
      <c r="H1922" s="1451">
        <v>100</v>
      </c>
      <c r="I1922" s="784">
        <f t="shared" si="62"/>
        <v>0</v>
      </c>
      <c r="J1922" s="804"/>
      <c r="K1922" s="805"/>
      <c r="L1922" s="805"/>
      <c r="M1922" s="804"/>
      <c r="N1922" s="805"/>
      <c r="O1922" s="805"/>
      <c r="P1922" s="1839"/>
    </row>
    <row r="1923" spans="1:16" s="806" customFormat="1" ht="13.5" x14ac:dyDescent="0.25">
      <c r="A1923" s="606">
        <v>776</v>
      </c>
      <c r="B1923" s="862" t="s">
        <v>2841</v>
      </c>
      <c r="C1923" s="839" t="s">
        <v>701</v>
      </c>
      <c r="D1923" s="866">
        <v>1</v>
      </c>
      <c r="E1923" s="866">
        <v>2009</v>
      </c>
      <c r="F1923" s="1086">
        <v>112.8</v>
      </c>
      <c r="G1923" s="784">
        <f t="shared" si="61"/>
        <v>112.8</v>
      </c>
      <c r="H1923" s="1451">
        <v>100</v>
      </c>
      <c r="I1923" s="784">
        <f t="shared" si="62"/>
        <v>0</v>
      </c>
      <c r="J1923" s="804"/>
      <c r="K1923" s="805"/>
      <c r="L1923" s="805"/>
      <c r="M1923" s="804"/>
      <c r="N1923" s="805"/>
      <c r="O1923" s="805"/>
      <c r="P1923" s="1839"/>
    </row>
    <row r="1924" spans="1:16" s="806" customFormat="1" ht="13.5" x14ac:dyDescent="0.25">
      <c r="A1924" s="606">
        <v>777</v>
      </c>
      <c r="B1924" s="862" t="s">
        <v>2842</v>
      </c>
      <c r="C1924" s="839" t="s">
        <v>701</v>
      </c>
      <c r="D1924" s="866">
        <v>1</v>
      </c>
      <c r="E1924" s="866">
        <v>2009</v>
      </c>
      <c r="F1924" s="1086">
        <v>58.9</v>
      </c>
      <c r="G1924" s="784">
        <f t="shared" si="61"/>
        <v>58.9</v>
      </c>
      <c r="H1924" s="1451">
        <v>100</v>
      </c>
      <c r="I1924" s="784">
        <f t="shared" si="62"/>
        <v>0</v>
      </c>
      <c r="J1924" s="804"/>
      <c r="K1924" s="805"/>
      <c r="L1924" s="805"/>
      <c r="M1924" s="804"/>
      <c r="N1924" s="805"/>
      <c r="O1924" s="805"/>
      <c r="P1924" s="1839"/>
    </row>
    <row r="1925" spans="1:16" s="806" customFormat="1" ht="81" x14ac:dyDescent="0.25">
      <c r="A1925" s="606">
        <v>778</v>
      </c>
      <c r="B1925" s="862" t="s">
        <v>2843</v>
      </c>
      <c r="C1925" s="839" t="s">
        <v>701</v>
      </c>
      <c r="D1925" s="866">
        <v>1</v>
      </c>
      <c r="E1925" s="866">
        <v>2010</v>
      </c>
      <c r="F1925" s="1086">
        <v>3446.2510000000002</v>
      </c>
      <c r="G1925" s="784">
        <f t="shared" si="61"/>
        <v>3446.2510000000002</v>
      </c>
      <c r="H1925" s="1451">
        <v>100</v>
      </c>
      <c r="I1925" s="784">
        <f t="shared" si="62"/>
        <v>0</v>
      </c>
      <c r="J1925" s="804"/>
      <c r="K1925" s="805"/>
      <c r="L1925" s="805"/>
      <c r="M1925" s="804"/>
      <c r="N1925" s="805"/>
      <c r="O1925" s="805"/>
      <c r="P1925" s="1839"/>
    </row>
    <row r="1926" spans="1:16" s="806" customFormat="1" ht="13.5" x14ac:dyDescent="0.25">
      <c r="A1926" s="606">
        <v>779</v>
      </c>
      <c r="B1926" s="862" t="s">
        <v>778</v>
      </c>
      <c r="C1926" s="839" t="s">
        <v>701</v>
      </c>
      <c r="D1926" s="866">
        <v>2</v>
      </c>
      <c r="E1926" s="866">
        <v>2010</v>
      </c>
      <c r="F1926" s="1086">
        <v>150.96</v>
      </c>
      <c r="G1926" s="784">
        <f t="shared" si="61"/>
        <v>150.96</v>
      </c>
      <c r="H1926" s="1451">
        <v>100</v>
      </c>
      <c r="I1926" s="784">
        <f t="shared" si="62"/>
        <v>0</v>
      </c>
      <c r="J1926" s="804"/>
      <c r="K1926" s="805"/>
      <c r="L1926" s="805"/>
      <c r="M1926" s="804"/>
      <c r="N1926" s="805"/>
      <c r="O1926" s="805"/>
      <c r="P1926" s="1839"/>
    </row>
    <row r="1927" spans="1:16" s="806" customFormat="1" ht="54" x14ac:dyDescent="0.25">
      <c r="A1927" s="606">
        <v>780</v>
      </c>
      <c r="B1927" s="862" t="s">
        <v>2844</v>
      </c>
      <c r="C1927" s="839" t="s">
        <v>701</v>
      </c>
      <c r="D1927" s="866">
        <v>2</v>
      </c>
      <c r="E1927" s="866">
        <v>2010</v>
      </c>
      <c r="F1927" s="1086">
        <v>566.6</v>
      </c>
      <c r="G1927" s="784">
        <f t="shared" si="61"/>
        <v>566.6</v>
      </c>
      <c r="H1927" s="1451">
        <v>100</v>
      </c>
      <c r="I1927" s="784">
        <f t="shared" si="62"/>
        <v>0</v>
      </c>
      <c r="J1927" s="804"/>
      <c r="K1927" s="805"/>
      <c r="L1927" s="805"/>
      <c r="M1927" s="804"/>
      <c r="N1927" s="805"/>
      <c r="O1927" s="805"/>
      <c r="P1927" s="1839"/>
    </row>
    <row r="1928" spans="1:16" s="806" customFormat="1" ht="13.5" x14ac:dyDescent="0.25">
      <c r="A1928" s="606">
        <v>781</v>
      </c>
      <c r="B1928" s="862" t="s">
        <v>2845</v>
      </c>
      <c r="C1928" s="839" t="s">
        <v>701</v>
      </c>
      <c r="D1928" s="866">
        <v>1</v>
      </c>
      <c r="E1928" s="866">
        <v>2011</v>
      </c>
      <c r="F1928" s="1086">
        <v>456.8</v>
      </c>
      <c r="G1928" s="784">
        <f t="shared" si="61"/>
        <v>456.8</v>
      </c>
      <c r="H1928" s="1451">
        <v>100</v>
      </c>
      <c r="I1928" s="784">
        <f t="shared" si="62"/>
        <v>0</v>
      </c>
      <c r="J1928" s="804"/>
      <c r="K1928" s="805"/>
      <c r="L1928" s="805"/>
      <c r="M1928" s="804"/>
      <c r="N1928" s="805"/>
      <c r="O1928" s="805"/>
      <c r="P1928" s="1839"/>
    </row>
    <row r="1929" spans="1:16" s="806" customFormat="1" ht="27" x14ac:dyDescent="0.25">
      <c r="A1929" s="606">
        <v>782</v>
      </c>
      <c r="B1929" s="862" t="s">
        <v>2846</v>
      </c>
      <c r="C1929" s="839" t="s">
        <v>701</v>
      </c>
      <c r="D1929" s="866">
        <v>1</v>
      </c>
      <c r="E1929" s="866">
        <v>2012</v>
      </c>
      <c r="F1929" s="1086">
        <v>468.36</v>
      </c>
      <c r="G1929" s="784">
        <f t="shared" si="61"/>
        <v>468.36</v>
      </c>
      <c r="H1929" s="1451">
        <v>100</v>
      </c>
      <c r="I1929" s="784">
        <f t="shared" si="62"/>
        <v>0</v>
      </c>
      <c r="J1929" s="804"/>
      <c r="K1929" s="805"/>
      <c r="L1929" s="805"/>
      <c r="M1929" s="804"/>
      <c r="N1929" s="805"/>
      <c r="O1929" s="805"/>
      <c r="P1929" s="1839"/>
    </row>
    <row r="1930" spans="1:16" s="806" customFormat="1" ht="27" x14ac:dyDescent="0.25">
      <c r="A1930" s="606">
        <v>783</v>
      </c>
      <c r="B1930" s="862" t="s">
        <v>2847</v>
      </c>
      <c r="C1930" s="839" t="s">
        <v>701</v>
      </c>
      <c r="D1930" s="866">
        <v>1</v>
      </c>
      <c r="E1930" s="866">
        <v>2012</v>
      </c>
      <c r="F1930" s="1086">
        <v>80.52</v>
      </c>
      <c r="G1930" s="784">
        <f t="shared" si="61"/>
        <v>80.52</v>
      </c>
      <c r="H1930" s="1451">
        <v>100</v>
      </c>
      <c r="I1930" s="784">
        <f t="shared" si="62"/>
        <v>0</v>
      </c>
      <c r="J1930" s="804"/>
      <c r="K1930" s="805"/>
      <c r="L1930" s="805"/>
      <c r="M1930" s="804"/>
      <c r="N1930" s="805"/>
      <c r="O1930" s="805"/>
      <c r="P1930" s="1839"/>
    </row>
    <row r="1931" spans="1:16" s="806" customFormat="1" ht="13.5" x14ac:dyDescent="0.25">
      <c r="A1931" s="606">
        <v>784</v>
      </c>
      <c r="B1931" s="862" t="s">
        <v>781</v>
      </c>
      <c r="C1931" s="839" t="s">
        <v>701</v>
      </c>
      <c r="D1931" s="866">
        <v>1</v>
      </c>
      <c r="E1931" s="866">
        <v>2012</v>
      </c>
      <c r="F1931" s="1086">
        <v>488.76</v>
      </c>
      <c r="G1931" s="784">
        <f t="shared" si="61"/>
        <v>488.76</v>
      </c>
      <c r="H1931" s="1451">
        <v>100</v>
      </c>
      <c r="I1931" s="784">
        <f t="shared" si="62"/>
        <v>0</v>
      </c>
      <c r="J1931" s="804"/>
      <c r="K1931" s="805"/>
      <c r="L1931" s="805"/>
      <c r="M1931" s="804"/>
      <c r="N1931" s="805"/>
      <c r="O1931" s="805"/>
      <c r="P1931" s="1839"/>
    </row>
    <row r="1932" spans="1:16" s="806" customFormat="1" ht="13.5" x14ac:dyDescent="0.25">
      <c r="A1932" s="606">
        <v>785</v>
      </c>
      <c r="B1932" s="862" t="s">
        <v>780</v>
      </c>
      <c r="C1932" s="839" t="s">
        <v>701</v>
      </c>
      <c r="D1932" s="866">
        <v>1</v>
      </c>
      <c r="E1932" s="866">
        <v>2012</v>
      </c>
      <c r="F1932" s="1086">
        <v>37.08</v>
      </c>
      <c r="G1932" s="784">
        <f t="shared" si="61"/>
        <v>37.08</v>
      </c>
      <c r="H1932" s="1451">
        <v>100</v>
      </c>
      <c r="I1932" s="784">
        <f t="shared" si="62"/>
        <v>0</v>
      </c>
      <c r="J1932" s="804"/>
      <c r="K1932" s="805"/>
      <c r="L1932" s="805"/>
      <c r="M1932" s="804"/>
      <c r="N1932" s="805"/>
      <c r="O1932" s="805"/>
      <c r="P1932" s="1839"/>
    </row>
    <row r="1933" spans="1:16" s="806" customFormat="1" ht="13.5" x14ac:dyDescent="0.25">
      <c r="A1933" s="606">
        <v>786</v>
      </c>
      <c r="B1933" s="862" t="s">
        <v>2848</v>
      </c>
      <c r="C1933" s="839" t="s">
        <v>701</v>
      </c>
      <c r="D1933" s="859">
        <v>1</v>
      </c>
      <c r="E1933" s="859">
        <v>2013</v>
      </c>
      <c r="F1933" s="1086">
        <v>512.01499999999999</v>
      </c>
      <c r="G1933" s="784">
        <f t="shared" si="61"/>
        <v>512.01499999999999</v>
      </c>
      <c r="H1933" s="1451">
        <v>100</v>
      </c>
      <c r="I1933" s="784">
        <f t="shared" si="62"/>
        <v>0</v>
      </c>
      <c r="J1933" s="804"/>
      <c r="K1933" s="805"/>
      <c r="L1933" s="805"/>
      <c r="M1933" s="804"/>
      <c r="N1933" s="805"/>
      <c r="O1933" s="805"/>
      <c r="P1933" s="1839"/>
    </row>
    <row r="1934" spans="1:16" s="806" customFormat="1" ht="13.5" x14ac:dyDescent="0.25">
      <c r="A1934" s="606">
        <v>787</v>
      </c>
      <c r="B1934" s="862" t="s">
        <v>2849</v>
      </c>
      <c r="C1934" s="839" t="s">
        <v>701</v>
      </c>
      <c r="D1934" s="866">
        <v>1</v>
      </c>
      <c r="E1934" s="866">
        <v>2013</v>
      </c>
      <c r="F1934" s="1086">
        <v>77.174999999999997</v>
      </c>
      <c r="G1934" s="784">
        <f t="shared" si="61"/>
        <v>77.174999999999997</v>
      </c>
      <c r="H1934" s="1451">
        <v>100</v>
      </c>
      <c r="I1934" s="784">
        <f t="shared" si="62"/>
        <v>0</v>
      </c>
      <c r="J1934" s="804"/>
      <c r="K1934" s="805"/>
      <c r="L1934" s="805"/>
      <c r="M1934" s="804"/>
      <c r="N1934" s="805"/>
      <c r="O1934" s="805"/>
      <c r="P1934" s="1839"/>
    </row>
    <row r="1935" spans="1:16" s="806" customFormat="1" ht="13.5" x14ac:dyDescent="0.25">
      <c r="A1935" s="606">
        <v>788</v>
      </c>
      <c r="B1935" s="862" t="s">
        <v>2850</v>
      </c>
      <c r="C1935" s="839" t="s">
        <v>701</v>
      </c>
      <c r="D1935" s="866">
        <v>1</v>
      </c>
      <c r="E1935" s="866">
        <v>2014</v>
      </c>
      <c r="F1935" s="1086">
        <v>1819.7280000000001</v>
      </c>
      <c r="G1935" s="784">
        <f t="shared" si="61"/>
        <v>1819.7280000000001</v>
      </c>
      <c r="H1935" s="1451">
        <v>100</v>
      </c>
      <c r="I1935" s="784">
        <f t="shared" si="62"/>
        <v>0</v>
      </c>
      <c r="J1935" s="804"/>
      <c r="K1935" s="805"/>
      <c r="L1935" s="805"/>
      <c r="M1935" s="804"/>
      <c r="N1935" s="805"/>
      <c r="O1935" s="805"/>
      <c r="P1935" s="1839"/>
    </row>
    <row r="1936" spans="1:16" s="806" customFormat="1" ht="27" x14ac:dyDescent="0.25">
      <c r="A1936" s="606">
        <v>789</v>
      </c>
      <c r="B1936" s="862" t="s">
        <v>2851</v>
      </c>
      <c r="C1936" s="839" t="s">
        <v>701</v>
      </c>
      <c r="D1936" s="866">
        <v>5</v>
      </c>
      <c r="E1936" s="866">
        <v>2015</v>
      </c>
      <c r="F1936" s="1086">
        <v>1723.075</v>
      </c>
      <c r="G1936" s="784">
        <f t="shared" si="61"/>
        <v>1723.075</v>
      </c>
      <c r="H1936" s="1451">
        <v>100</v>
      </c>
      <c r="I1936" s="784">
        <f t="shared" si="62"/>
        <v>0</v>
      </c>
      <c r="J1936" s="804"/>
      <c r="K1936" s="805"/>
      <c r="L1936" s="805"/>
      <c r="M1936" s="804"/>
      <c r="N1936" s="805"/>
      <c r="O1936" s="805"/>
      <c r="P1936" s="1839"/>
    </row>
    <row r="1937" spans="1:16" s="806" customFormat="1" ht="13.5" x14ac:dyDescent="0.25">
      <c r="A1937" s="606">
        <v>790</v>
      </c>
      <c r="B1937" s="862" t="s">
        <v>1948</v>
      </c>
      <c r="C1937" s="839" t="s">
        <v>701</v>
      </c>
      <c r="D1937" s="866">
        <v>5</v>
      </c>
      <c r="E1937" s="866">
        <v>2015</v>
      </c>
      <c r="F1937" s="1086">
        <v>295</v>
      </c>
      <c r="G1937" s="784">
        <f t="shared" si="61"/>
        <v>295</v>
      </c>
      <c r="H1937" s="1451">
        <v>100</v>
      </c>
      <c r="I1937" s="784">
        <f t="shared" si="62"/>
        <v>0</v>
      </c>
      <c r="J1937" s="804"/>
      <c r="K1937" s="805"/>
      <c r="L1937" s="805"/>
      <c r="M1937" s="804"/>
      <c r="N1937" s="805"/>
      <c r="O1937" s="805"/>
      <c r="P1937" s="1839"/>
    </row>
    <row r="1938" spans="1:16" s="806" customFormat="1" ht="13.5" x14ac:dyDescent="0.25">
      <c r="A1938" s="606">
        <v>791</v>
      </c>
      <c r="B1938" s="862" t="s">
        <v>2852</v>
      </c>
      <c r="C1938" s="839" t="s">
        <v>701</v>
      </c>
      <c r="D1938" s="866">
        <v>1</v>
      </c>
      <c r="E1938" s="866">
        <v>2015</v>
      </c>
      <c r="F1938" s="1086">
        <v>54.008000000000003</v>
      </c>
      <c r="G1938" s="784">
        <f t="shared" si="61"/>
        <v>54.008000000000003</v>
      </c>
      <c r="H1938" s="1451">
        <v>100</v>
      </c>
      <c r="I1938" s="784">
        <f t="shared" si="62"/>
        <v>0</v>
      </c>
      <c r="J1938" s="804"/>
      <c r="K1938" s="805"/>
      <c r="L1938" s="805"/>
      <c r="M1938" s="804"/>
      <c r="N1938" s="805"/>
      <c r="O1938" s="805"/>
      <c r="P1938" s="1839"/>
    </row>
    <row r="1939" spans="1:16" s="806" customFormat="1" ht="27" x14ac:dyDescent="0.25">
      <c r="A1939" s="606">
        <v>792</v>
      </c>
      <c r="B1939" s="862" t="s">
        <v>2853</v>
      </c>
      <c r="C1939" s="839" t="s">
        <v>701</v>
      </c>
      <c r="D1939" s="866">
        <v>3</v>
      </c>
      <c r="E1939" s="866">
        <v>2016</v>
      </c>
      <c r="F1939" s="1086">
        <v>119.52</v>
      </c>
      <c r="G1939" s="784">
        <f t="shared" si="61"/>
        <v>119.52</v>
      </c>
      <c r="H1939" s="1451">
        <v>100</v>
      </c>
      <c r="I1939" s="784">
        <f t="shared" si="62"/>
        <v>0</v>
      </c>
      <c r="J1939" s="804"/>
      <c r="K1939" s="805"/>
      <c r="L1939" s="805"/>
      <c r="M1939" s="770"/>
      <c r="N1939" s="790"/>
      <c r="O1939" s="790"/>
      <c r="P1939" s="1839"/>
    </row>
    <row r="1940" spans="1:16" s="806" customFormat="1" ht="27" x14ac:dyDescent="0.25">
      <c r="A1940" s="606">
        <v>793</v>
      </c>
      <c r="B1940" s="862" t="s">
        <v>2854</v>
      </c>
      <c r="C1940" s="839" t="s">
        <v>701</v>
      </c>
      <c r="D1940" s="866">
        <v>1</v>
      </c>
      <c r="E1940" s="866">
        <v>2016</v>
      </c>
      <c r="F1940" s="1086">
        <v>2397</v>
      </c>
      <c r="G1940" s="784">
        <f t="shared" si="61"/>
        <v>2397</v>
      </c>
      <c r="H1940" s="1451">
        <v>100</v>
      </c>
      <c r="I1940" s="784">
        <f t="shared" si="62"/>
        <v>0</v>
      </c>
      <c r="J1940" s="804"/>
      <c r="K1940" s="805"/>
      <c r="L1940" s="805"/>
      <c r="M1940" s="770"/>
      <c r="N1940" s="790"/>
      <c r="O1940" s="790"/>
      <c r="P1940" s="1839"/>
    </row>
    <row r="1941" spans="1:16" s="806" customFormat="1" ht="13.5" x14ac:dyDescent="0.25">
      <c r="A1941" s="606">
        <v>794</v>
      </c>
      <c r="B1941" s="862" t="s">
        <v>2855</v>
      </c>
      <c r="C1941" s="839" t="s">
        <v>701</v>
      </c>
      <c r="D1941" s="866">
        <v>1</v>
      </c>
      <c r="E1941" s="866">
        <v>2017</v>
      </c>
      <c r="F1941" s="1086">
        <v>538.79999999999995</v>
      </c>
      <c r="G1941" s="784">
        <f t="shared" si="61"/>
        <v>484.92</v>
      </c>
      <c r="H1941" s="1451">
        <v>90.000000000000014</v>
      </c>
      <c r="I1941" s="784">
        <f t="shared" si="62"/>
        <v>53.879999999999939</v>
      </c>
      <c r="J1941" s="804"/>
      <c r="K1941" s="805"/>
      <c r="L1941" s="805"/>
      <c r="M1941" s="770"/>
      <c r="N1941" s="867"/>
      <c r="O1941" s="790"/>
      <c r="P1941" s="1839"/>
    </row>
    <row r="1942" spans="1:16" s="806" customFormat="1" ht="13.5" x14ac:dyDescent="0.25">
      <c r="A1942" s="606">
        <v>795</v>
      </c>
      <c r="B1942" s="862" t="s">
        <v>2856</v>
      </c>
      <c r="C1942" s="839" t="s">
        <v>701</v>
      </c>
      <c r="D1942" s="859">
        <v>1</v>
      </c>
      <c r="E1942" s="866">
        <v>2017</v>
      </c>
      <c r="F1942" s="1086">
        <v>28.74</v>
      </c>
      <c r="G1942" s="784">
        <f t="shared" si="61"/>
        <v>25.866</v>
      </c>
      <c r="H1942" s="1451">
        <v>90</v>
      </c>
      <c r="I1942" s="784">
        <f t="shared" si="62"/>
        <v>2.8739999999999988</v>
      </c>
      <c r="J1942" s="804"/>
      <c r="K1942" s="805"/>
      <c r="L1942" s="805"/>
      <c r="M1942" s="770"/>
      <c r="N1942" s="790"/>
      <c r="O1942" s="790"/>
      <c r="P1942" s="1839"/>
    </row>
    <row r="1943" spans="1:16" s="806" customFormat="1" ht="13.5" x14ac:dyDescent="0.25">
      <c r="A1943" s="606">
        <v>796</v>
      </c>
      <c r="B1943" s="862" t="s">
        <v>2857</v>
      </c>
      <c r="C1943" s="839" t="s">
        <v>701</v>
      </c>
      <c r="D1943" s="859">
        <v>1</v>
      </c>
      <c r="E1943" s="866">
        <v>2017</v>
      </c>
      <c r="F1943" s="1086">
        <v>97.8</v>
      </c>
      <c r="G1943" s="784">
        <f t="shared" si="61"/>
        <v>88.02</v>
      </c>
      <c r="H1943" s="1451">
        <v>90</v>
      </c>
      <c r="I1943" s="784">
        <f t="shared" si="62"/>
        <v>9.7800000000000011</v>
      </c>
      <c r="J1943" s="804"/>
      <c r="K1943" s="805"/>
      <c r="L1943" s="805"/>
      <c r="M1943" s="804"/>
      <c r="N1943" s="805"/>
      <c r="O1943" s="805"/>
      <c r="P1943" s="1839"/>
    </row>
    <row r="1944" spans="1:16" s="806" customFormat="1" ht="13.5" x14ac:dyDescent="0.25">
      <c r="A1944" s="606">
        <v>797</v>
      </c>
      <c r="B1944" s="862" t="s">
        <v>2858</v>
      </c>
      <c r="C1944" s="839" t="s">
        <v>701</v>
      </c>
      <c r="D1944" s="859">
        <v>4</v>
      </c>
      <c r="E1944" s="866">
        <v>2016</v>
      </c>
      <c r="F1944" s="1086">
        <v>449.2</v>
      </c>
      <c r="G1944" s="784">
        <f t="shared" si="61"/>
        <v>449.2</v>
      </c>
      <c r="H1944" s="1451">
        <v>100</v>
      </c>
      <c r="I1944" s="784">
        <f t="shared" si="62"/>
        <v>0</v>
      </c>
      <c r="J1944" s="804"/>
      <c r="K1944" s="805"/>
      <c r="L1944" s="805"/>
      <c r="M1944" s="804"/>
      <c r="N1944" s="805"/>
      <c r="O1944" s="805"/>
      <c r="P1944" s="1839"/>
    </row>
    <row r="1945" spans="1:16" s="806" customFormat="1" ht="67.5" x14ac:dyDescent="0.25">
      <c r="A1945" s="606">
        <v>798</v>
      </c>
      <c r="B1945" s="279" t="s">
        <v>2859</v>
      </c>
      <c r="C1945" s="839" t="s">
        <v>701</v>
      </c>
      <c r="D1945" s="859">
        <v>3</v>
      </c>
      <c r="E1945" s="866">
        <v>2017</v>
      </c>
      <c r="F1945" s="1086">
        <v>2187</v>
      </c>
      <c r="G1945" s="784">
        <f t="shared" si="61"/>
        <v>1968.3</v>
      </c>
      <c r="H1945" s="1451">
        <v>90</v>
      </c>
      <c r="I1945" s="784">
        <f t="shared" si="62"/>
        <v>218.70000000000005</v>
      </c>
      <c r="J1945" s="804"/>
      <c r="K1945" s="805"/>
      <c r="L1945" s="805"/>
      <c r="M1945" s="804"/>
      <c r="N1945" s="805"/>
      <c r="O1945" s="805"/>
      <c r="P1945" s="1839"/>
    </row>
    <row r="1946" spans="1:16" s="806" customFormat="1" ht="27" x14ac:dyDescent="0.25">
      <c r="A1946" s="606">
        <v>799</v>
      </c>
      <c r="B1946" s="279" t="s">
        <v>2854</v>
      </c>
      <c r="C1946" s="839" t="s">
        <v>701</v>
      </c>
      <c r="D1946" s="859">
        <v>2</v>
      </c>
      <c r="E1946" s="866">
        <v>2017</v>
      </c>
      <c r="F1946" s="1086">
        <v>4684</v>
      </c>
      <c r="G1946" s="784">
        <f t="shared" si="61"/>
        <v>4215.6000000000004</v>
      </c>
      <c r="H1946" s="1451">
        <v>90</v>
      </c>
      <c r="I1946" s="784">
        <f t="shared" si="62"/>
        <v>468.39999999999964</v>
      </c>
      <c r="J1946" s="804"/>
      <c r="K1946" s="805"/>
      <c r="L1946" s="805"/>
      <c r="M1946" s="804"/>
      <c r="N1946" s="805"/>
      <c r="O1946" s="805"/>
      <c r="P1946" s="1839"/>
    </row>
    <row r="1947" spans="1:16" s="806" customFormat="1" ht="27" x14ac:dyDescent="0.25">
      <c r="A1947" s="606">
        <v>800</v>
      </c>
      <c r="B1947" s="279" t="s">
        <v>2860</v>
      </c>
      <c r="C1947" s="839" t="s">
        <v>701</v>
      </c>
      <c r="D1947" s="859">
        <v>1</v>
      </c>
      <c r="E1947" s="866">
        <v>2018</v>
      </c>
      <c r="F1947" s="1086">
        <v>16833.599999999999</v>
      </c>
      <c r="G1947" s="784">
        <f t="shared" si="61"/>
        <v>10100.16</v>
      </c>
      <c r="H1947" s="1451">
        <v>60.000000000000007</v>
      </c>
      <c r="I1947" s="784">
        <f t="shared" si="62"/>
        <v>6733.4399999999987</v>
      </c>
      <c r="J1947" s="804"/>
      <c r="K1947" s="805"/>
      <c r="L1947" s="805"/>
      <c r="M1947" s="804"/>
      <c r="N1947" s="805"/>
      <c r="O1947" s="805"/>
      <c r="P1947" s="1839"/>
    </row>
    <row r="1948" spans="1:16" s="806" customFormat="1" ht="27" x14ac:dyDescent="0.25">
      <c r="A1948" s="606">
        <v>801</v>
      </c>
      <c r="B1948" s="279" t="s">
        <v>2860</v>
      </c>
      <c r="C1948" s="839" t="s">
        <v>701</v>
      </c>
      <c r="D1948" s="859">
        <v>1</v>
      </c>
      <c r="E1948" s="866">
        <v>2018</v>
      </c>
      <c r="F1948" s="1086">
        <v>16833.599999999999</v>
      </c>
      <c r="G1948" s="784">
        <f t="shared" ref="G1948:G1950" si="63">F1948*H1948%</f>
        <v>10100.16</v>
      </c>
      <c r="H1948" s="1451">
        <v>60.000000000000007</v>
      </c>
      <c r="I1948" s="784">
        <f t="shared" ref="I1948:I1950" si="64">F1948-G1948</f>
        <v>6733.4399999999987</v>
      </c>
      <c r="J1948" s="804"/>
      <c r="K1948" s="805"/>
      <c r="L1948" s="805"/>
      <c r="M1948" s="804"/>
      <c r="N1948" s="805"/>
      <c r="O1948" s="805"/>
      <c r="P1948" s="1839"/>
    </row>
    <row r="1949" spans="1:16" s="806" customFormat="1" ht="27" x14ac:dyDescent="0.25">
      <c r="A1949" s="606">
        <v>802</v>
      </c>
      <c r="B1949" s="279" t="s">
        <v>2861</v>
      </c>
      <c r="C1949" s="839" t="s">
        <v>701</v>
      </c>
      <c r="D1949" s="859">
        <v>7</v>
      </c>
      <c r="E1949" s="866">
        <v>2018</v>
      </c>
      <c r="F1949" s="1086">
        <v>17499.72</v>
      </c>
      <c r="G1949" s="784">
        <f t="shared" si="63"/>
        <v>10499.832</v>
      </c>
      <c r="H1949" s="1451">
        <v>60</v>
      </c>
      <c r="I1949" s="784">
        <f t="shared" si="64"/>
        <v>6999.8880000000008</v>
      </c>
      <c r="J1949" s="804"/>
      <c r="K1949" s="805"/>
      <c r="L1949" s="805"/>
      <c r="M1949" s="804"/>
      <c r="N1949" s="805"/>
      <c r="O1949" s="805"/>
      <c r="P1949" s="1839"/>
    </row>
    <row r="1950" spans="1:16" s="806" customFormat="1" ht="27" x14ac:dyDescent="0.25">
      <c r="A1950" s="606">
        <v>803</v>
      </c>
      <c r="B1950" s="279" t="s">
        <v>2862</v>
      </c>
      <c r="C1950" s="839" t="s">
        <v>701</v>
      </c>
      <c r="D1950" s="859">
        <v>1</v>
      </c>
      <c r="E1950" s="866">
        <v>2019</v>
      </c>
      <c r="F1950" s="1086">
        <v>660</v>
      </c>
      <c r="G1950" s="784">
        <f t="shared" si="63"/>
        <v>198</v>
      </c>
      <c r="H1950" s="1451">
        <v>30</v>
      </c>
      <c r="I1950" s="784">
        <f t="shared" si="64"/>
        <v>462</v>
      </c>
      <c r="J1950" s="804"/>
      <c r="K1950" s="805"/>
      <c r="L1950" s="805"/>
      <c r="M1950" s="804"/>
      <c r="N1950" s="805"/>
      <c r="O1950" s="805"/>
      <c r="P1950" s="1839"/>
    </row>
    <row r="1951" spans="1:16" s="797" customFormat="1" ht="13.5" x14ac:dyDescent="0.2">
      <c r="A1951" s="606">
        <v>1</v>
      </c>
      <c r="B1951" s="786" t="s">
        <v>3191</v>
      </c>
      <c r="C1951" s="606" t="s">
        <v>701</v>
      </c>
      <c r="D1951" s="606">
        <v>1</v>
      </c>
      <c r="E1951" s="606">
        <v>1999</v>
      </c>
      <c r="F1951" s="1080">
        <v>244.22399999999999</v>
      </c>
      <c r="G1951" s="784">
        <f t="shared" ref="G1951:G2013" si="65">F1951*H1951%</f>
        <v>244.22399999999999</v>
      </c>
      <c r="H1951" s="1081">
        <v>100</v>
      </c>
      <c r="I1951" s="784">
        <f t="shared" ref="I1951:I2013" si="66">F1951-G1951</f>
        <v>0</v>
      </c>
      <c r="J1951" s="785"/>
      <c r="K1951" s="792"/>
      <c r="L1951" s="792"/>
      <c r="M1951" s="785"/>
      <c r="N1951" s="792"/>
      <c r="O1951" s="792"/>
      <c r="P1951" s="1840" t="s">
        <v>1142</v>
      </c>
    </row>
    <row r="1952" spans="1:16" s="797" customFormat="1" ht="13.5" x14ac:dyDescent="0.2">
      <c r="A1952" s="606">
        <v>2</v>
      </c>
      <c r="B1952" s="786" t="s">
        <v>3192</v>
      </c>
      <c r="C1952" s="606" t="s">
        <v>701</v>
      </c>
      <c r="D1952" s="606">
        <v>2</v>
      </c>
      <c r="E1952" s="606">
        <v>2006</v>
      </c>
      <c r="F1952" s="1080">
        <v>240.3</v>
      </c>
      <c r="G1952" s="784">
        <f t="shared" si="65"/>
        <v>240.3</v>
      </c>
      <c r="H1952" s="1081">
        <v>100</v>
      </c>
      <c r="I1952" s="784">
        <f t="shared" si="66"/>
        <v>0</v>
      </c>
      <c r="J1952" s="785"/>
      <c r="K1952" s="792"/>
      <c r="L1952" s="792"/>
      <c r="M1952" s="785"/>
      <c r="N1952" s="792"/>
      <c r="O1952" s="792"/>
      <c r="P1952" s="1840"/>
    </row>
    <row r="1953" spans="1:16" s="797" customFormat="1" ht="13.5" x14ac:dyDescent="0.2">
      <c r="A1953" s="606">
        <v>3</v>
      </c>
      <c r="B1953" s="786" t="s">
        <v>3193</v>
      </c>
      <c r="C1953" s="606" t="s">
        <v>701</v>
      </c>
      <c r="D1953" s="606">
        <v>1</v>
      </c>
      <c r="E1953" s="606">
        <v>1998</v>
      </c>
      <c r="F1953" s="1080">
        <v>50</v>
      </c>
      <c r="G1953" s="784">
        <f t="shared" si="65"/>
        <v>50</v>
      </c>
      <c r="H1953" s="1081">
        <v>100</v>
      </c>
      <c r="I1953" s="784">
        <f t="shared" si="66"/>
        <v>0</v>
      </c>
      <c r="J1953" s="785"/>
      <c r="K1953" s="792"/>
      <c r="L1953" s="792"/>
      <c r="M1953" s="785"/>
      <c r="N1953" s="792"/>
      <c r="O1953" s="792"/>
      <c r="P1953" s="1840"/>
    </row>
    <row r="1954" spans="1:16" s="797" customFormat="1" ht="13.5" x14ac:dyDescent="0.2">
      <c r="A1954" s="606">
        <v>4</v>
      </c>
      <c r="B1954" s="786" t="s">
        <v>3194</v>
      </c>
      <c r="C1954" s="606" t="s">
        <v>701</v>
      </c>
      <c r="D1954" s="606">
        <v>1</v>
      </c>
      <c r="E1954" s="606">
        <v>1998</v>
      </c>
      <c r="F1954" s="1080">
        <v>10</v>
      </c>
      <c r="G1954" s="784">
        <f t="shared" si="65"/>
        <v>10</v>
      </c>
      <c r="H1954" s="1081">
        <v>100</v>
      </c>
      <c r="I1954" s="784">
        <f t="shared" si="66"/>
        <v>0</v>
      </c>
      <c r="J1954" s="785"/>
      <c r="K1954" s="792"/>
      <c r="L1954" s="792"/>
      <c r="M1954" s="785"/>
      <c r="N1954" s="792"/>
      <c r="O1954" s="792"/>
      <c r="P1954" s="1840"/>
    </row>
    <row r="1955" spans="1:16" s="797" customFormat="1" ht="13.5" x14ac:dyDescent="0.2">
      <c r="A1955" s="606">
        <v>5</v>
      </c>
      <c r="B1955" s="786" t="s">
        <v>3195</v>
      </c>
      <c r="C1955" s="606" t="s">
        <v>701</v>
      </c>
      <c r="D1955" s="606">
        <v>1</v>
      </c>
      <c r="E1955" s="606">
        <v>2003</v>
      </c>
      <c r="F1955" s="1080">
        <v>50</v>
      </c>
      <c r="G1955" s="784">
        <f t="shared" si="65"/>
        <v>50</v>
      </c>
      <c r="H1955" s="1081">
        <v>100</v>
      </c>
      <c r="I1955" s="784">
        <f t="shared" si="66"/>
        <v>0</v>
      </c>
      <c r="J1955" s="785"/>
      <c r="K1955" s="792"/>
      <c r="L1955" s="792"/>
      <c r="M1955" s="785"/>
      <c r="N1955" s="792"/>
      <c r="O1955" s="792"/>
      <c r="P1955" s="1840"/>
    </row>
    <row r="1956" spans="1:16" s="797" customFormat="1" ht="13.5" x14ac:dyDescent="0.2">
      <c r="A1956" s="606">
        <v>6</v>
      </c>
      <c r="B1956" s="786" t="s">
        <v>614</v>
      </c>
      <c r="C1956" s="606" t="s">
        <v>701</v>
      </c>
      <c r="D1956" s="606">
        <v>1</v>
      </c>
      <c r="E1956" s="606">
        <v>2003</v>
      </c>
      <c r="F1956" s="1080">
        <v>10</v>
      </c>
      <c r="G1956" s="784">
        <f t="shared" si="65"/>
        <v>10</v>
      </c>
      <c r="H1956" s="1081">
        <v>100</v>
      </c>
      <c r="I1956" s="784">
        <f t="shared" si="66"/>
        <v>0</v>
      </c>
      <c r="J1956" s="785"/>
      <c r="K1956" s="792"/>
      <c r="L1956" s="792"/>
      <c r="M1956" s="785"/>
      <c r="N1956" s="792"/>
      <c r="O1956" s="792"/>
      <c r="P1956" s="1840"/>
    </row>
    <row r="1957" spans="1:16" s="797" customFormat="1" ht="27" x14ac:dyDescent="0.2">
      <c r="A1957" s="606">
        <v>7</v>
      </c>
      <c r="B1957" s="786" t="s">
        <v>3196</v>
      </c>
      <c r="C1957" s="606" t="s">
        <v>701</v>
      </c>
      <c r="D1957" s="606">
        <v>1</v>
      </c>
      <c r="E1957" s="606">
        <v>2004</v>
      </c>
      <c r="F1957" s="1080">
        <v>400</v>
      </c>
      <c r="G1957" s="784">
        <f t="shared" si="65"/>
        <v>400</v>
      </c>
      <c r="H1957" s="1081">
        <v>100</v>
      </c>
      <c r="I1957" s="784">
        <f t="shared" si="66"/>
        <v>0</v>
      </c>
      <c r="J1957" s="785"/>
      <c r="K1957" s="792"/>
      <c r="L1957" s="792"/>
      <c r="M1957" s="785"/>
      <c r="N1957" s="792"/>
      <c r="O1957" s="792"/>
      <c r="P1957" s="1840"/>
    </row>
    <row r="1958" spans="1:16" s="797" customFormat="1" ht="27" x14ac:dyDescent="0.2">
      <c r="A1958" s="606">
        <v>8</v>
      </c>
      <c r="B1958" s="786" t="s">
        <v>3197</v>
      </c>
      <c r="C1958" s="606" t="s">
        <v>701</v>
      </c>
      <c r="D1958" s="606">
        <v>2</v>
      </c>
      <c r="E1958" s="606">
        <v>2005</v>
      </c>
      <c r="F1958" s="1080">
        <v>2280</v>
      </c>
      <c r="G1958" s="784">
        <f t="shared" si="65"/>
        <v>2280</v>
      </c>
      <c r="H1958" s="1081">
        <v>100</v>
      </c>
      <c r="I1958" s="784">
        <f t="shared" si="66"/>
        <v>0</v>
      </c>
      <c r="J1958" s="785"/>
      <c r="K1958" s="792"/>
      <c r="L1958" s="792"/>
      <c r="M1958" s="785"/>
      <c r="N1958" s="792"/>
      <c r="O1958" s="792"/>
      <c r="P1958" s="1840"/>
    </row>
    <row r="1959" spans="1:16" s="797" customFormat="1" ht="13.5" x14ac:dyDescent="0.2">
      <c r="A1959" s="606">
        <v>9</v>
      </c>
      <c r="B1959" s="786" t="s">
        <v>3198</v>
      </c>
      <c r="C1959" s="606" t="s">
        <v>701</v>
      </c>
      <c r="D1959" s="606">
        <v>2</v>
      </c>
      <c r="E1959" s="606">
        <v>2005</v>
      </c>
      <c r="F1959" s="1080">
        <v>579.6</v>
      </c>
      <c r="G1959" s="784">
        <f t="shared" si="65"/>
        <v>579.6</v>
      </c>
      <c r="H1959" s="1081">
        <v>100</v>
      </c>
      <c r="I1959" s="784">
        <f t="shared" si="66"/>
        <v>0</v>
      </c>
      <c r="J1959" s="785"/>
      <c r="K1959" s="792"/>
      <c r="L1959" s="792"/>
      <c r="M1959" s="785"/>
      <c r="N1959" s="792"/>
      <c r="O1959" s="792"/>
      <c r="P1959" s="1840"/>
    </row>
    <row r="1960" spans="1:16" s="797" customFormat="1" ht="13.5" x14ac:dyDescent="0.2">
      <c r="A1960" s="606">
        <v>10</v>
      </c>
      <c r="B1960" s="786" t="s">
        <v>796</v>
      </c>
      <c r="C1960" s="606" t="s">
        <v>701</v>
      </c>
      <c r="D1960" s="606">
        <v>1</v>
      </c>
      <c r="E1960" s="606">
        <v>2005</v>
      </c>
      <c r="F1960" s="1080">
        <v>142.6</v>
      </c>
      <c r="G1960" s="784">
        <f t="shared" si="65"/>
        <v>142.6</v>
      </c>
      <c r="H1960" s="1081">
        <v>100</v>
      </c>
      <c r="I1960" s="784">
        <f t="shared" si="66"/>
        <v>0</v>
      </c>
      <c r="J1960" s="785"/>
      <c r="K1960" s="792"/>
      <c r="L1960" s="792"/>
      <c r="M1960" s="785"/>
      <c r="N1960" s="792"/>
      <c r="O1960" s="792"/>
      <c r="P1960" s="1840"/>
    </row>
    <row r="1961" spans="1:16" s="797" customFormat="1" ht="13.5" x14ac:dyDescent="0.2">
      <c r="A1961" s="606">
        <v>11</v>
      </c>
      <c r="B1961" s="786" t="s">
        <v>3199</v>
      </c>
      <c r="C1961" s="606" t="s">
        <v>701</v>
      </c>
      <c r="D1961" s="606">
        <v>0</v>
      </c>
      <c r="E1961" s="606">
        <v>2005</v>
      </c>
      <c r="F1961" s="1080">
        <v>0</v>
      </c>
      <c r="G1961" s="784">
        <f t="shared" si="65"/>
        <v>0</v>
      </c>
      <c r="H1961" s="1081">
        <v>100</v>
      </c>
      <c r="I1961" s="784">
        <f t="shared" si="66"/>
        <v>0</v>
      </c>
      <c r="J1961" s="785"/>
      <c r="K1961" s="792"/>
      <c r="L1961" s="792"/>
      <c r="M1961" s="785"/>
      <c r="N1961" s="792"/>
      <c r="O1961" s="792"/>
      <c r="P1961" s="1840"/>
    </row>
    <row r="1962" spans="1:16" s="797" customFormat="1" ht="13.5" x14ac:dyDescent="0.2">
      <c r="A1962" s="606">
        <v>12</v>
      </c>
      <c r="B1962" s="786" t="s">
        <v>3200</v>
      </c>
      <c r="C1962" s="606" t="s">
        <v>701</v>
      </c>
      <c r="D1962" s="606">
        <v>1</v>
      </c>
      <c r="E1962" s="606">
        <v>2005</v>
      </c>
      <c r="F1962" s="1080">
        <v>235.3</v>
      </c>
      <c r="G1962" s="784">
        <f t="shared" si="65"/>
        <v>235.3</v>
      </c>
      <c r="H1962" s="1081">
        <v>100</v>
      </c>
      <c r="I1962" s="784">
        <f t="shared" si="66"/>
        <v>0</v>
      </c>
      <c r="J1962" s="785"/>
      <c r="K1962" s="792"/>
      <c r="L1962" s="792"/>
      <c r="M1962" s="785"/>
      <c r="N1962" s="792"/>
      <c r="O1962" s="792"/>
      <c r="P1962" s="1840"/>
    </row>
    <row r="1963" spans="1:16" s="797" customFormat="1" ht="13.5" x14ac:dyDescent="0.2">
      <c r="A1963" s="606">
        <v>13</v>
      </c>
      <c r="B1963" s="786" t="s">
        <v>3201</v>
      </c>
      <c r="C1963" s="606" t="s">
        <v>701</v>
      </c>
      <c r="D1963" s="606">
        <v>2</v>
      </c>
      <c r="E1963" s="606">
        <v>2006</v>
      </c>
      <c r="F1963" s="1080">
        <v>676.8</v>
      </c>
      <c r="G1963" s="784">
        <f t="shared" si="65"/>
        <v>676.8</v>
      </c>
      <c r="H1963" s="1081">
        <v>100</v>
      </c>
      <c r="I1963" s="784">
        <f t="shared" si="66"/>
        <v>0</v>
      </c>
      <c r="J1963" s="785"/>
      <c r="K1963" s="792"/>
      <c r="L1963" s="792"/>
      <c r="M1963" s="785"/>
      <c r="N1963" s="792"/>
      <c r="O1963" s="792"/>
      <c r="P1963" s="1840"/>
    </row>
    <row r="1964" spans="1:16" s="797" customFormat="1" ht="13.5" x14ac:dyDescent="0.2">
      <c r="A1964" s="606">
        <v>14</v>
      </c>
      <c r="B1964" s="786" t="s">
        <v>3202</v>
      </c>
      <c r="C1964" s="606" t="s">
        <v>701</v>
      </c>
      <c r="D1964" s="606">
        <v>9</v>
      </c>
      <c r="E1964" s="606">
        <v>2006</v>
      </c>
      <c r="F1964" s="1080">
        <v>1759.5</v>
      </c>
      <c r="G1964" s="784">
        <f t="shared" si="65"/>
        <v>1759.5</v>
      </c>
      <c r="H1964" s="1081">
        <v>100</v>
      </c>
      <c r="I1964" s="784">
        <f t="shared" si="66"/>
        <v>0</v>
      </c>
      <c r="J1964" s="785"/>
      <c r="K1964" s="792"/>
      <c r="L1964" s="792"/>
      <c r="M1964" s="785"/>
      <c r="N1964" s="792"/>
      <c r="O1964" s="792"/>
      <c r="P1964" s="1840"/>
    </row>
    <row r="1965" spans="1:16" s="797" customFormat="1" ht="13.5" x14ac:dyDescent="0.2">
      <c r="A1965" s="606">
        <v>15</v>
      </c>
      <c r="B1965" s="786" t="s">
        <v>3203</v>
      </c>
      <c r="C1965" s="606" t="s">
        <v>701</v>
      </c>
      <c r="D1965" s="606">
        <v>7</v>
      </c>
      <c r="E1965" s="606">
        <v>2006</v>
      </c>
      <c r="F1965" s="1080">
        <v>3570</v>
      </c>
      <c r="G1965" s="784">
        <f t="shared" si="65"/>
        <v>3570</v>
      </c>
      <c r="H1965" s="1081">
        <v>100</v>
      </c>
      <c r="I1965" s="784">
        <f t="shared" si="66"/>
        <v>0</v>
      </c>
      <c r="J1965" s="785"/>
      <c r="K1965" s="792"/>
      <c r="L1965" s="792"/>
      <c r="M1965" s="785"/>
      <c r="N1965" s="792"/>
      <c r="O1965" s="792"/>
      <c r="P1965" s="1840"/>
    </row>
    <row r="1966" spans="1:16" s="797" customFormat="1" ht="13.5" x14ac:dyDescent="0.2">
      <c r="A1966" s="606">
        <v>16</v>
      </c>
      <c r="B1966" s="786" t="s">
        <v>3204</v>
      </c>
      <c r="C1966" s="606" t="s">
        <v>701</v>
      </c>
      <c r="D1966" s="606">
        <v>4</v>
      </c>
      <c r="E1966" s="606">
        <v>2006</v>
      </c>
      <c r="F1966" s="1080">
        <v>347.2</v>
      </c>
      <c r="G1966" s="784">
        <f t="shared" si="65"/>
        <v>347.2</v>
      </c>
      <c r="H1966" s="1081">
        <v>100</v>
      </c>
      <c r="I1966" s="784">
        <f t="shared" si="66"/>
        <v>0</v>
      </c>
      <c r="J1966" s="785"/>
      <c r="K1966" s="792"/>
      <c r="L1966" s="792"/>
      <c r="M1966" s="785"/>
      <c r="N1966" s="792"/>
      <c r="O1966" s="792"/>
      <c r="P1966" s="1840"/>
    </row>
    <row r="1967" spans="1:16" s="797" customFormat="1" ht="13.5" x14ac:dyDescent="0.2">
      <c r="A1967" s="606">
        <v>17</v>
      </c>
      <c r="B1967" s="786" t="s">
        <v>3205</v>
      </c>
      <c r="C1967" s="606" t="s">
        <v>701</v>
      </c>
      <c r="D1967" s="606">
        <v>1</v>
      </c>
      <c r="E1967" s="606">
        <v>2006</v>
      </c>
      <c r="F1967" s="1080">
        <v>1675.6</v>
      </c>
      <c r="G1967" s="784">
        <f t="shared" si="65"/>
        <v>1675.6</v>
      </c>
      <c r="H1967" s="1081">
        <v>100</v>
      </c>
      <c r="I1967" s="784">
        <f t="shared" si="66"/>
        <v>0</v>
      </c>
      <c r="J1967" s="785"/>
      <c r="K1967" s="792"/>
      <c r="L1967" s="792"/>
      <c r="M1967" s="785"/>
      <c r="N1967" s="792"/>
      <c r="O1967" s="792"/>
      <c r="P1967" s="1840"/>
    </row>
    <row r="1968" spans="1:16" s="797" customFormat="1" ht="13.5" x14ac:dyDescent="0.2">
      <c r="A1968" s="606">
        <v>18</v>
      </c>
      <c r="B1968" s="786" t="s">
        <v>3206</v>
      </c>
      <c r="C1968" s="606" t="s">
        <v>701</v>
      </c>
      <c r="D1968" s="606">
        <v>9</v>
      </c>
      <c r="E1968" s="606">
        <v>2006</v>
      </c>
      <c r="F1968" s="1080">
        <v>1213.2</v>
      </c>
      <c r="G1968" s="784">
        <f t="shared" si="65"/>
        <v>1213.2</v>
      </c>
      <c r="H1968" s="1081">
        <v>100</v>
      </c>
      <c r="I1968" s="784">
        <f t="shared" si="66"/>
        <v>0</v>
      </c>
      <c r="J1968" s="785"/>
      <c r="K1968" s="792"/>
      <c r="L1968" s="792"/>
      <c r="M1968" s="785"/>
      <c r="N1968" s="792"/>
      <c r="O1968" s="792"/>
      <c r="P1968" s="1840"/>
    </row>
    <row r="1969" spans="1:16" s="797" customFormat="1" ht="13.5" x14ac:dyDescent="0.2">
      <c r="A1969" s="606">
        <v>19</v>
      </c>
      <c r="B1969" s="786" t="s">
        <v>3207</v>
      </c>
      <c r="C1969" s="606" t="s">
        <v>701</v>
      </c>
      <c r="D1969" s="606">
        <v>1</v>
      </c>
      <c r="E1969" s="606">
        <v>2006</v>
      </c>
      <c r="F1969" s="1080">
        <v>819.62</v>
      </c>
      <c r="G1969" s="784">
        <f t="shared" si="65"/>
        <v>819.62</v>
      </c>
      <c r="H1969" s="1081">
        <v>100</v>
      </c>
      <c r="I1969" s="784">
        <f t="shared" si="66"/>
        <v>0</v>
      </c>
      <c r="J1969" s="785"/>
      <c r="K1969" s="792"/>
      <c r="L1969" s="792"/>
      <c r="M1969" s="785"/>
      <c r="N1969" s="792"/>
      <c r="O1969" s="792"/>
      <c r="P1969" s="1840"/>
    </row>
    <row r="1970" spans="1:16" s="797" customFormat="1" ht="13.5" x14ac:dyDescent="0.2">
      <c r="A1970" s="606">
        <v>20</v>
      </c>
      <c r="B1970" s="786" t="s">
        <v>3208</v>
      </c>
      <c r="C1970" s="606" t="s">
        <v>701</v>
      </c>
      <c r="D1970" s="606">
        <v>1</v>
      </c>
      <c r="E1970" s="606">
        <v>2006</v>
      </c>
      <c r="F1970" s="1080">
        <v>983.7</v>
      </c>
      <c r="G1970" s="784">
        <f t="shared" si="65"/>
        <v>983.7</v>
      </c>
      <c r="H1970" s="1081">
        <v>100</v>
      </c>
      <c r="I1970" s="784">
        <f t="shared" si="66"/>
        <v>0</v>
      </c>
      <c r="J1970" s="785"/>
      <c r="K1970" s="792"/>
      <c r="L1970" s="792"/>
      <c r="M1970" s="785"/>
      <c r="N1970" s="792"/>
      <c r="O1970" s="792"/>
      <c r="P1970" s="1840"/>
    </row>
    <row r="1971" spans="1:16" s="797" customFormat="1" ht="13.5" x14ac:dyDescent="0.2">
      <c r="A1971" s="606">
        <v>21</v>
      </c>
      <c r="B1971" s="786" t="s">
        <v>3208</v>
      </c>
      <c r="C1971" s="606" t="s">
        <v>701</v>
      </c>
      <c r="D1971" s="606">
        <v>1</v>
      </c>
      <c r="E1971" s="606">
        <v>2006</v>
      </c>
      <c r="F1971" s="1080">
        <v>932.3</v>
      </c>
      <c r="G1971" s="784">
        <f t="shared" si="65"/>
        <v>932.3</v>
      </c>
      <c r="H1971" s="1081">
        <v>100</v>
      </c>
      <c r="I1971" s="784">
        <f t="shared" si="66"/>
        <v>0</v>
      </c>
      <c r="J1971" s="785"/>
      <c r="K1971" s="792"/>
      <c r="L1971" s="792"/>
      <c r="M1971" s="785"/>
      <c r="N1971" s="792"/>
      <c r="O1971" s="792"/>
      <c r="P1971" s="1840"/>
    </row>
    <row r="1972" spans="1:16" s="797" customFormat="1" ht="13.5" x14ac:dyDescent="0.2">
      <c r="A1972" s="606">
        <v>22</v>
      </c>
      <c r="B1972" s="786" t="s">
        <v>3194</v>
      </c>
      <c r="C1972" s="606" t="s">
        <v>701</v>
      </c>
      <c r="D1972" s="606">
        <v>2</v>
      </c>
      <c r="E1972" s="606">
        <v>2006</v>
      </c>
      <c r="F1972" s="1080">
        <v>439.4</v>
      </c>
      <c r="G1972" s="784">
        <f t="shared" si="65"/>
        <v>439.4</v>
      </c>
      <c r="H1972" s="1081">
        <v>100</v>
      </c>
      <c r="I1972" s="784">
        <f t="shared" si="66"/>
        <v>0</v>
      </c>
      <c r="J1972" s="785"/>
      <c r="K1972" s="792"/>
      <c r="L1972" s="792"/>
      <c r="M1972" s="785"/>
      <c r="N1972" s="792"/>
      <c r="O1972" s="792"/>
      <c r="P1972" s="1840"/>
    </row>
    <row r="1973" spans="1:16" s="797" customFormat="1" ht="13.5" x14ac:dyDescent="0.2">
      <c r="A1973" s="606">
        <v>23</v>
      </c>
      <c r="B1973" s="786" t="s">
        <v>3209</v>
      </c>
      <c r="C1973" s="606" t="s">
        <v>701</v>
      </c>
      <c r="D1973" s="606">
        <v>1</v>
      </c>
      <c r="E1973" s="606">
        <v>2007</v>
      </c>
      <c r="F1973" s="1080">
        <v>1675.3810000000001</v>
      </c>
      <c r="G1973" s="784">
        <f t="shared" si="65"/>
        <v>1675.3810000000001</v>
      </c>
      <c r="H1973" s="1081">
        <v>100</v>
      </c>
      <c r="I1973" s="784">
        <f t="shared" si="66"/>
        <v>0</v>
      </c>
      <c r="J1973" s="785"/>
      <c r="K1973" s="792"/>
      <c r="L1973" s="792"/>
      <c r="M1973" s="785"/>
      <c r="N1973" s="792"/>
      <c r="O1973" s="792"/>
      <c r="P1973" s="1840"/>
    </row>
    <row r="1974" spans="1:16" s="797" customFormat="1" ht="13.5" x14ac:dyDescent="0.2">
      <c r="A1974" s="606">
        <v>24</v>
      </c>
      <c r="B1974" s="786" t="s">
        <v>3195</v>
      </c>
      <c r="C1974" s="606" t="s">
        <v>701</v>
      </c>
      <c r="D1974" s="606">
        <v>1</v>
      </c>
      <c r="E1974" s="606">
        <v>2003</v>
      </c>
      <c r="F1974" s="1080">
        <v>50</v>
      </c>
      <c r="G1974" s="784">
        <f t="shared" si="65"/>
        <v>50</v>
      </c>
      <c r="H1974" s="1081">
        <v>100</v>
      </c>
      <c r="I1974" s="784">
        <f t="shared" si="66"/>
        <v>0</v>
      </c>
      <c r="J1974" s="785"/>
      <c r="K1974" s="792"/>
      <c r="L1974" s="792"/>
      <c r="M1974" s="785"/>
      <c r="N1974" s="792"/>
      <c r="O1974" s="792"/>
      <c r="P1974" s="1840"/>
    </row>
    <row r="1975" spans="1:16" s="797" customFormat="1" ht="13.5" x14ac:dyDescent="0.2">
      <c r="A1975" s="606">
        <v>25</v>
      </c>
      <c r="B1975" s="786" t="s">
        <v>813</v>
      </c>
      <c r="C1975" s="606" t="s">
        <v>701</v>
      </c>
      <c r="D1975" s="606">
        <v>1</v>
      </c>
      <c r="E1975" s="606">
        <v>2003</v>
      </c>
      <c r="F1975" s="1080">
        <v>20</v>
      </c>
      <c r="G1975" s="784">
        <f t="shared" si="65"/>
        <v>20</v>
      </c>
      <c r="H1975" s="1081">
        <v>100</v>
      </c>
      <c r="I1975" s="784">
        <f t="shared" si="66"/>
        <v>0</v>
      </c>
      <c r="J1975" s="785"/>
      <c r="K1975" s="792"/>
      <c r="L1975" s="792"/>
      <c r="M1975" s="785"/>
      <c r="N1975" s="792"/>
      <c r="O1975" s="792"/>
      <c r="P1975" s="1840"/>
    </row>
    <row r="1976" spans="1:16" s="797" customFormat="1" ht="13.5" x14ac:dyDescent="0.2">
      <c r="A1976" s="606">
        <v>26</v>
      </c>
      <c r="B1976" s="786" t="s">
        <v>3195</v>
      </c>
      <c r="C1976" s="606" t="s">
        <v>701</v>
      </c>
      <c r="D1976" s="606">
        <v>1</v>
      </c>
      <c r="E1976" s="606">
        <v>2003</v>
      </c>
      <c r="F1976" s="1080">
        <v>50</v>
      </c>
      <c r="G1976" s="784">
        <f t="shared" si="65"/>
        <v>50</v>
      </c>
      <c r="H1976" s="1081">
        <v>100</v>
      </c>
      <c r="I1976" s="784">
        <f t="shared" si="66"/>
        <v>0</v>
      </c>
      <c r="J1976" s="785"/>
      <c r="K1976" s="792"/>
      <c r="L1976" s="792"/>
      <c r="M1976" s="785"/>
      <c r="N1976" s="792"/>
      <c r="O1976" s="792"/>
      <c r="P1976" s="1840"/>
    </row>
    <row r="1977" spans="1:16" s="797" customFormat="1" ht="13.5" x14ac:dyDescent="0.2">
      <c r="A1977" s="606">
        <v>27</v>
      </c>
      <c r="B1977" s="786" t="s">
        <v>813</v>
      </c>
      <c r="C1977" s="606" t="s">
        <v>701</v>
      </c>
      <c r="D1977" s="606">
        <v>1</v>
      </c>
      <c r="E1977" s="606">
        <v>2003</v>
      </c>
      <c r="F1977" s="1080">
        <v>20</v>
      </c>
      <c r="G1977" s="784">
        <f t="shared" si="65"/>
        <v>20</v>
      </c>
      <c r="H1977" s="1081">
        <v>100</v>
      </c>
      <c r="I1977" s="784">
        <f t="shared" si="66"/>
        <v>0</v>
      </c>
      <c r="J1977" s="785"/>
      <c r="K1977" s="792"/>
      <c r="L1977" s="792"/>
      <c r="M1977" s="785"/>
      <c r="N1977" s="792"/>
      <c r="O1977" s="792"/>
      <c r="P1977" s="1840"/>
    </row>
    <row r="1978" spans="1:16" s="797" customFormat="1" ht="13.5" x14ac:dyDescent="0.2">
      <c r="A1978" s="606">
        <v>28</v>
      </c>
      <c r="B1978" s="786" t="s">
        <v>3210</v>
      </c>
      <c r="C1978" s="606" t="s">
        <v>701</v>
      </c>
      <c r="D1978" s="606">
        <v>1</v>
      </c>
      <c r="E1978" s="606">
        <v>2006</v>
      </c>
      <c r="F1978" s="1080">
        <v>86.9</v>
      </c>
      <c r="G1978" s="784">
        <f t="shared" si="65"/>
        <v>86.9</v>
      </c>
      <c r="H1978" s="1081">
        <v>100</v>
      </c>
      <c r="I1978" s="784">
        <f t="shared" si="66"/>
        <v>0</v>
      </c>
      <c r="J1978" s="785"/>
      <c r="K1978" s="792"/>
      <c r="L1978" s="792"/>
      <c r="M1978" s="785"/>
      <c r="N1978" s="792"/>
      <c r="O1978" s="792"/>
      <c r="P1978" s="1840"/>
    </row>
    <row r="1979" spans="1:16" s="797" customFormat="1" ht="13.5" x14ac:dyDescent="0.2">
      <c r="A1979" s="606">
        <v>29</v>
      </c>
      <c r="B1979" s="786" t="s">
        <v>3194</v>
      </c>
      <c r="C1979" s="606" t="s">
        <v>701</v>
      </c>
      <c r="D1979" s="606">
        <v>1</v>
      </c>
      <c r="E1979" s="606">
        <v>2007</v>
      </c>
      <c r="F1979" s="1080">
        <v>24.1</v>
      </c>
      <c r="G1979" s="784">
        <f t="shared" si="65"/>
        <v>24.1</v>
      </c>
      <c r="H1979" s="1081">
        <v>100</v>
      </c>
      <c r="I1979" s="784">
        <f t="shared" si="66"/>
        <v>0</v>
      </c>
      <c r="J1979" s="785"/>
      <c r="K1979" s="792"/>
      <c r="L1979" s="792"/>
      <c r="M1979" s="785"/>
      <c r="N1979" s="792"/>
      <c r="O1979" s="792"/>
      <c r="P1979" s="1840"/>
    </row>
    <row r="1980" spans="1:16" s="797" customFormat="1" ht="13.5" x14ac:dyDescent="0.2">
      <c r="A1980" s="606">
        <v>30</v>
      </c>
      <c r="B1980" s="786" t="s">
        <v>3194</v>
      </c>
      <c r="C1980" s="606" t="s">
        <v>701</v>
      </c>
      <c r="D1980" s="606">
        <v>1</v>
      </c>
      <c r="E1980" s="606">
        <v>2007</v>
      </c>
      <c r="F1980" s="1080">
        <v>24.1</v>
      </c>
      <c r="G1980" s="784">
        <f t="shared" si="65"/>
        <v>24.1</v>
      </c>
      <c r="H1980" s="1081">
        <v>100</v>
      </c>
      <c r="I1980" s="784">
        <f t="shared" si="66"/>
        <v>0</v>
      </c>
      <c r="J1980" s="785"/>
      <c r="K1980" s="792"/>
      <c r="L1980" s="792"/>
      <c r="M1980" s="785"/>
      <c r="N1980" s="792"/>
      <c r="O1980" s="792"/>
      <c r="P1980" s="1840"/>
    </row>
    <row r="1981" spans="1:16" s="797" customFormat="1" ht="27" x14ac:dyDescent="0.2">
      <c r="A1981" s="606">
        <v>31</v>
      </c>
      <c r="B1981" s="786" t="s">
        <v>3211</v>
      </c>
      <c r="C1981" s="606" t="s">
        <v>701</v>
      </c>
      <c r="D1981" s="606">
        <v>1</v>
      </c>
      <c r="E1981" s="606">
        <v>2006</v>
      </c>
      <c r="F1981" s="1080">
        <v>255</v>
      </c>
      <c r="G1981" s="784">
        <f t="shared" si="65"/>
        <v>255</v>
      </c>
      <c r="H1981" s="1081">
        <v>100</v>
      </c>
      <c r="I1981" s="784">
        <f t="shared" si="66"/>
        <v>0</v>
      </c>
      <c r="J1981" s="785"/>
      <c r="K1981" s="792"/>
      <c r="L1981" s="792"/>
      <c r="M1981" s="785"/>
      <c r="N1981" s="792"/>
      <c r="O1981" s="792"/>
      <c r="P1981" s="1840"/>
    </row>
    <row r="1982" spans="1:16" s="797" customFormat="1" ht="13.5" x14ac:dyDescent="0.2">
      <c r="A1982" s="606">
        <v>32</v>
      </c>
      <c r="B1982" s="786" t="s">
        <v>796</v>
      </c>
      <c r="C1982" s="606" t="s">
        <v>701</v>
      </c>
      <c r="D1982" s="606">
        <v>2</v>
      </c>
      <c r="E1982" s="606">
        <v>2006</v>
      </c>
      <c r="F1982" s="1080">
        <v>283.2</v>
      </c>
      <c r="G1982" s="784">
        <f t="shared" si="65"/>
        <v>283.2</v>
      </c>
      <c r="H1982" s="1081">
        <v>100</v>
      </c>
      <c r="I1982" s="784">
        <f t="shared" si="66"/>
        <v>0</v>
      </c>
      <c r="J1982" s="785"/>
      <c r="K1982" s="792"/>
      <c r="L1982" s="792"/>
      <c r="M1982" s="785"/>
      <c r="N1982" s="792"/>
      <c r="O1982" s="792"/>
      <c r="P1982" s="1840"/>
    </row>
    <row r="1983" spans="1:16" s="797" customFormat="1" ht="13.5" x14ac:dyDescent="0.2">
      <c r="A1983" s="606">
        <v>33</v>
      </c>
      <c r="B1983" s="786" t="s">
        <v>614</v>
      </c>
      <c r="C1983" s="606" t="s">
        <v>701</v>
      </c>
      <c r="D1983" s="606">
        <v>2</v>
      </c>
      <c r="E1983" s="606">
        <v>2006</v>
      </c>
      <c r="F1983" s="1080">
        <v>146</v>
      </c>
      <c r="G1983" s="784">
        <f t="shared" si="65"/>
        <v>146</v>
      </c>
      <c r="H1983" s="1081">
        <v>100</v>
      </c>
      <c r="I1983" s="784">
        <f t="shared" si="66"/>
        <v>0</v>
      </c>
      <c r="J1983" s="785"/>
      <c r="K1983" s="792"/>
      <c r="L1983" s="792"/>
      <c r="M1983" s="785"/>
      <c r="N1983" s="792"/>
      <c r="O1983" s="792"/>
      <c r="P1983" s="1840"/>
    </row>
    <row r="1984" spans="1:16" s="797" customFormat="1" ht="27" x14ac:dyDescent="0.2">
      <c r="A1984" s="606">
        <v>34</v>
      </c>
      <c r="B1984" s="786" t="s">
        <v>3212</v>
      </c>
      <c r="C1984" s="606" t="s">
        <v>701</v>
      </c>
      <c r="D1984" s="606">
        <v>1</v>
      </c>
      <c r="E1984" s="606">
        <v>2006</v>
      </c>
      <c r="F1984" s="1080">
        <v>144.80000000000001</v>
      </c>
      <c r="G1984" s="784">
        <f t="shared" si="65"/>
        <v>144.80000000000001</v>
      </c>
      <c r="H1984" s="1081">
        <v>100</v>
      </c>
      <c r="I1984" s="784">
        <f t="shared" si="66"/>
        <v>0</v>
      </c>
      <c r="J1984" s="785"/>
      <c r="K1984" s="792"/>
      <c r="L1984" s="792"/>
      <c r="M1984" s="785"/>
      <c r="N1984" s="792"/>
      <c r="O1984" s="792"/>
      <c r="P1984" s="1840"/>
    </row>
    <row r="1985" spans="1:16" s="797" customFormat="1" ht="27" x14ac:dyDescent="0.2">
      <c r="A1985" s="606">
        <v>35</v>
      </c>
      <c r="B1985" s="786" t="s">
        <v>3212</v>
      </c>
      <c r="C1985" s="606" t="s">
        <v>701</v>
      </c>
      <c r="D1985" s="606">
        <v>1</v>
      </c>
      <c r="E1985" s="606">
        <v>2006</v>
      </c>
      <c r="F1985" s="1080">
        <v>144.80000000000001</v>
      </c>
      <c r="G1985" s="784">
        <f t="shared" si="65"/>
        <v>144.80000000000001</v>
      </c>
      <c r="H1985" s="1081">
        <v>100</v>
      </c>
      <c r="I1985" s="784">
        <f t="shared" si="66"/>
        <v>0</v>
      </c>
      <c r="J1985" s="785"/>
      <c r="K1985" s="792"/>
      <c r="L1985" s="792"/>
      <c r="M1985" s="785"/>
      <c r="N1985" s="792"/>
      <c r="O1985" s="792"/>
      <c r="P1985" s="1840"/>
    </row>
    <row r="1986" spans="1:16" s="797" customFormat="1" ht="13.5" x14ac:dyDescent="0.2">
      <c r="A1986" s="606">
        <v>36</v>
      </c>
      <c r="B1986" s="786" t="s">
        <v>3213</v>
      </c>
      <c r="C1986" s="606" t="s">
        <v>701</v>
      </c>
      <c r="D1986" s="606">
        <v>2</v>
      </c>
      <c r="E1986" s="606">
        <v>2007</v>
      </c>
      <c r="F1986" s="1080">
        <v>580.4</v>
      </c>
      <c r="G1986" s="784">
        <f t="shared" si="65"/>
        <v>580.4</v>
      </c>
      <c r="H1986" s="1081">
        <v>100</v>
      </c>
      <c r="I1986" s="784">
        <f t="shared" si="66"/>
        <v>0</v>
      </c>
      <c r="J1986" s="785"/>
      <c r="K1986" s="792"/>
      <c r="L1986" s="792"/>
      <c r="M1986" s="785"/>
      <c r="N1986" s="792"/>
      <c r="O1986" s="792"/>
      <c r="P1986" s="1840"/>
    </row>
    <row r="1987" spans="1:16" s="797" customFormat="1" ht="13.5" x14ac:dyDescent="0.2">
      <c r="A1987" s="606">
        <v>37</v>
      </c>
      <c r="B1987" s="786" t="s">
        <v>3214</v>
      </c>
      <c r="C1987" s="606" t="s">
        <v>701</v>
      </c>
      <c r="D1987" s="606">
        <v>2</v>
      </c>
      <c r="E1987" s="606">
        <v>2007</v>
      </c>
      <c r="F1987" s="1080">
        <v>858.28</v>
      </c>
      <c r="G1987" s="784">
        <f t="shared" si="65"/>
        <v>858.28</v>
      </c>
      <c r="H1987" s="1081">
        <v>100</v>
      </c>
      <c r="I1987" s="784">
        <f t="shared" si="66"/>
        <v>0</v>
      </c>
      <c r="J1987" s="785"/>
      <c r="K1987" s="792"/>
      <c r="L1987" s="792"/>
      <c r="M1987" s="785"/>
      <c r="N1987" s="792"/>
      <c r="O1987" s="792"/>
      <c r="P1987" s="1840"/>
    </row>
    <row r="1988" spans="1:16" s="797" customFormat="1" ht="13.5" x14ac:dyDescent="0.2">
      <c r="A1988" s="606">
        <v>38</v>
      </c>
      <c r="B1988" s="786" t="s">
        <v>3215</v>
      </c>
      <c r="C1988" s="606" t="s">
        <v>701</v>
      </c>
      <c r="D1988" s="606">
        <v>2</v>
      </c>
      <c r="E1988" s="606">
        <v>2007</v>
      </c>
      <c r="F1988" s="1080">
        <v>1023.4</v>
      </c>
      <c r="G1988" s="784">
        <f t="shared" si="65"/>
        <v>1023.4</v>
      </c>
      <c r="H1988" s="1081">
        <v>100</v>
      </c>
      <c r="I1988" s="784">
        <f t="shared" si="66"/>
        <v>0</v>
      </c>
      <c r="J1988" s="785"/>
      <c r="K1988" s="792"/>
      <c r="L1988" s="792"/>
      <c r="M1988" s="785"/>
      <c r="N1988" s="792"/>
      <c r="O1988" s="792"/>
      <c r="P1988" s="1840"/>
    </row>
    <row r="1989" spans="1:16" s="797" customFormat="1" ht="13.5" x14ac:dyDescent="0.2">
      <c r="A1989" s="606">
        <v>39</v>
      </c>
      <c r="B1989" s="786" t="s">
        <v>3216</v>
      </c>
      <c r="C1989" s="606" t="s">
        <v>701</v>
      </c>
      <c r="D1989" s="606">
        <v>5</v>
      </c>
      <c r="E1989" s="606">
        <v>2007</v>
      </c>
      <c r="F1989" s="1080">
        <v>698.75</v>
      </c>
      <c r="G1989" s="784">
        <f t="shared" si="65"/>
        <v>698.75</v>
      </c>
      <c r="H1989" s="1081">
        <v>100</v>
      </c>
      <c r="I1989" s="784">
        <f t="shared" si="66"/>
        <v>0</v>
      </c>
      <c r="J1989" s="785"/>
      <c r="K1989" s="792"/>
      <c r="L1989" s="792"/>
      <c r="M1989" s="785"/>
      <c r="N1989" s="792"/>
      <c r="O1989" s="792"/>
      <c r="P1989" s="1840"/>
    </row>
    <row r="1990" spans="1:16" s="797" customFormat="1" ht="13.5" x14ac:dyDescent="0.2">
      <c r="A1990" s="606">
        <v>40</v>
      </c>
      <c r="B1990" s="786" t="s">
        <v>3217</v>
      </c>
      <c r="C1990" s="606" t="s">
        <v>701</v>
      </c>
      <c r="D1990" s="606">
        <v>1</v>
      </c>
      <c r="E1990" s="606">
        <v>2007</v>
      </c>
      <c r="F1990" s="1080">
        <v>189.2</v>
      </c>
      <c r="G1990" s="784">
        <f t="shared" si="65"/>
        <v>189.2</v>
      </c>
      <c r="H1990" s="1081">
        <v>100</v>
      </c>
      <c r="I1990" s="784">
        <f t="shared" si="66"/>
        <v>0</v>
      </c>
      <c r="J1990" s="785"/>
      <c r="K1990" s="792"/>
      <c r="L1990" s="792"/>
      <c r="M1990" s="785"/>
      <c r="N1990" s="792"/>
      <c r="O1990" s="792"/>
      <c r="P1990" s="1840"/>
    </row>
    <row r="1991" spans="1:16" s="797" customFormat="1" ht="13.5" x14ac:dyDescent="0.2">
      <c r="A1991" s="606">
        <v>41</v>
      </c>
      <c r="B1991" s="786" t="s">
        <v>3218</v>
      </c>
      <c r="C1991" s="606" t="s">
        <v>701</v>
      </c>
      <c r="D1991" s="606">
        <v>4</v>
      </c>
      <c r="E1991" s="606">
        <v>2007</v>
      </c>
      <c r="F1991" s="1080">
        <v>243</v>
      </c>
      <c r="G1991" s="784">
        <f t="shared" si="65"/>
        <v>243</v>
      </c>
      <c r="H1991" s="1081">
        <v>100</v>
      </c>
      <c r="I1991" s="784">
        <f t="shared" si="66"/>
        <v>0</v>
      </c>
      <c r="J1991" s="785"/>
      <c r="K1991" s="792"/>
      <c r="L1991" s="792"/>
      <c r="M1991" s="785"/>
      <c r="N1991" s="792"/>
      <c r="O1991" s="792"/>
      <c r="P1991" s="1840"/>
    </row>
    <row r="1992" spans="1:16" s="797" customFormat="1" ht="13.5" x14ac:dyDescent="0.2">
      <c r="A1992" s="606">
        <v>42</v>
      </c>
      <c r="B1992" s="786" t="s">
        <v>3219</v>
      </c>
      <c r="C1992" s="606" t="s">
        <v>701</v>
      </c>
      <c r="D1992" s="606">
        <v>2</v>
      </c>
      <c r="E1992" s="606">
        <v>2007</v>
      </c>
      <c r="F1992" s="1080">
        <v>91.2</v>
      </c>
      <c r="G1992" s="784">
        <f t="shared" si="65"/>
        <v>91.2</v>
      </c>
      <c r="H1992" s="1081">
        <v>100</v>
      </c>
      <c r="I1992" s="784">
        <f t="shared" si="66"/>
        <v>0</v>
      </c>
      <c r="J1992" s="785"/>
      <c r="K1992" s="792"/>
      <c r="L1992" s="792"/>
      <c r="M1992" s="785"/>
      <c r="N1992" s="792"/>
      <c r="O1992" s="792"/>
      <c r="P1992" s="1840"/>
    </row>
    <row r="1993" spans="1:16" s="797" customFormat="1" ht="13.5" x14ac:dyDescent="0.2">
      <c r="A1993" s="606">
        <v>43</v>
      </c>
      <c r="B1993" s="786" t="s">
        <v>3220</v>
      </c>
      <c r="C1993" s="606" t="s">
        <v>701</v>
      </c>
      <c r="D1993" s="606">
        <v>2</v>
      </c>
      <c r="E1993" s="606">
        <v>2007</v>
      </c>
      <c r="F1993" s="1080">
        <v>250.8</v>
      </c>
      <c r="G1993" s="784">
        <f t="shared" si="65"/>
        <v>250.8</v>
      </c>
      <c r="H1993" s="1081">
        <v>100</v>
      </c>
      <c r="I1993" s="784">
        <f t="shared" si="66"/>
        <v>0</v>
      </c>
      <c r="J1993" s="785"/>
      <c r="K1993" s="792"/>
      <c r="L1993" s="792"/>
      <c r="M1993" s="785"/>
      <c r="N1993" s="792"/>
      <c r="O1993" s="792"/>
      <c r="P1993" s="1840"/>
    </row>
    <row r="1994" spans="1:16" s="797" customFormat="1" ht="13.5" x14ac:dyDescent="0.2">
      <c r="A1994" s="606">
        <v>44</v>
      </c>
      <c r="B1994" s="786" t="s">
        <v>3221</v>
      </c>
      <c r="C1994" s="606" t="s">
        <v>701</v>
      </c>
      <c r="D1994" s="606">
        <v>2</v>
      </c>
      <c r="E1994" s="606">
        <v>2007</v>
      </c>
      <c r="F1994" s="1080">
        <v>152</v>
      </c>
      <c r="G1994" s="784">
        <f t="shared" si="65"/>
        <v>152</v>
      </c>
      <c r="H1994" s="1081">
        <v>100</v>
      </c>
      <c r="I1994" s="784">
        <f t="shared" si="66"/>
        <v>0</v>
      </c>
      <c r="J1994" s="785"/>
      <c r="K1994" s="792"/>
      <c r="L1994" s="792"/>
      <c r="M1994" s="785"/>
      <c r="N1994" s="792"/>
      <c r="O1994" s="792"/>
      <c r="P1994" s="1840"/>
    </row>
    <row r="1995" spans="1:16" s="797" customFormat="1" ht="27" x14ac:dyDescent="0.2">
      <c r="A1995" s="606">
        <v>45</v>
      </c>
      <c r="B1995" s="786" t="s">
        <v>3222</v>
      </c>
      <c r="C1995" s="606" t="s">
        <v>701</v>
      </c>
      <c r="D1995" s="606">
        <v>1</v>
      </c>
      <c r="E1995" s="606">
        <v>2007</v>
      </c>
      <c r="F1995" s="1080">
        <v>651.70000000000005</v>
      </c>
      <c r="G1995" s="784">
        <f t="shared" si="65"/>
        <v>651.70000000000005</v>
      </c>
      <c r="H1995" s="1081">
        <v>100</v>
      </c>
      <c r="I1995" s="784">
        <f t="shared" si="66"/>
        <v>0</v>
      </c>
      <c r="J1995" s="785"/>
      <c r="K1995" s="792"/>
      <c r="L1995" s="792"/>
      <c r="M1995" s="785"/>
      <c r="N1995" s="792"/>
      <c r="O1995" s="792"/>
      <c r="P1995" s="1840"/>
    </row>
    <row r="1996" spans="1:16" s="797" customFormat="1" ht="13.5" x14ac:dyDescent="0.2">
      <c r="A1996" s="606">
        <v>46</v>
      </c>
      <c r="B1996" s="786" t="s">
        <v>3223</v>
      </c>
      <c r="C1996" s="606" t="s">
        <v>701</v>
      </c>
      <c r="D1996" s="606">
        <v>2</v>
      </c>
      <c r="E1996" s="606">
        <v>2007</v>
      </c>
      <c r="F1996" s="1080">
        <v>250.8</v>
      </c>
      <c r="G1996" s="784">
        <f t="shared" si="65"/>
        <v>250.8</v>
      </c>
      <c r="H1996" s="1081">
        <v>100</v>
      </c>
      <c r="I1996" s="784">
        <f t="shared" si="66"/>
        <v>0</v>
      </c>
      <c r="J1996" s="785"/>
      <c r="K1996" s="792"/>
      <c r="L1996" s="792"/>
      <c r="M1996" s="785"/>
      <c r="N1996" s="792"/>
      <c r="O1996" s="792"/>
      <c r="P1996" s="1840"/>
    </row>
    <row r="1997" spans="1:16" s="797" customFormat="1" ht="13.5" x14ac:dyDescent="0.2">
      <c r="A1997" s="606">
        <v>47</v>
      </c>
      <c r="B1997" s="786" t="s">
        <v>3221</v>
      </c>
      <c r="C1997" s="606" t="s">
        <v>701</v>
      </c>
      <c r="D1997" s="606">
        <v>2</v>
      </c>
      <c r="E1997" s="606">
        <v>2007</v>
      </c>
      <c r="F1997" s="1080">
        <v>152</v>
      </c>
      <c r="G1997" s="784">
        <f t="shared" si="65"/>
        <v>152</v>
      </c>
      <c r="H1997" s="1081">
        <v>100</v>
      </c>
      <c r="I1997" s="784">
        <f t="shared" si="66"/>
        <v>0</v>
      </c>
      <c r="J1997" s="785"/>
      <c r="K1997" s="792"/>
      <c r="L1997" s="792"/>
      <c r="M1997" s="785"/>
      <c r="N1997" s="792"/>
      <c r="O1997" s="792"/>
      <c r="P1997" s="1840"/>
    </row>
    <row r="1998" spans="1:16" s="797" customFormat="1" ht="13.5" x14ac:dyDescent="0.2">
      <c r="A1998" s="606">
        <v>48</v>
      </c>
      <c r="B1998" s="786" t="s">
        <v>3213</v>
      </c>
      <c r="C1998" s="606" t="s">
        <v>701</v>
      </c>
      <c r="D1998" s="606">
        <v>2</v>
      </c>
      <c r="E1998" s="606">
        <v>2007</v>
      </c>
      <c r="F1998" s="1080">
        <v>483.4</v>
      </c>
      <c r="G1998" s="784">
        <f t="shared" si="65"/>
        <v>483.4</v>
      </c>
      <c r="H1998" s="1081">
        <v>100</v>
      </c>
      <c r="I1998" s="784">
        <f t="shared" si="66"/>
        <v>0</v>
      </c>
      <c r="J1998" s="785"/>
      <c r="K1998" s="792"/>
      <c r="L1998" s="792"/>
      <c r="M1998" s="785"/>
      <c r="N1998" s="792"/>
      <c r="O1998" s="792"/>
      <c r="P1998" s="1840"/>
    </row>
    <row r="1999" spans="1:16" s="797" customFormat="1" ht="13.5" x14ac:dyDescent="0.2">
      <c r="A1999" s="606">
        <v>49</v>
      </c>
      <c r="B1999" s="786" t="s">
        <v>906</v>
      </c>
      <c r="C1999" s="606" t="s">
        <v>701</v>
      </c>
      <c r="D1999" s="606">
        <v>2</v>
      </c>
      <c r="E1999" s="606">
        <v>2007</v>
      </c>
      <c r="F1999" s="1080">
        <v>242.4</v>
      </c>
      <c r="G1999" s="784">
        <f t="shared" si="65"/>
        <v>242.4</v>
      </c>
      <c r="H1999" s="1081">
        <v>100</v>
      </c>
      <c r="I1999" s="784">
        <f t="shared" si="66"/>
        <v>0</v>
      </c>
      <c r="J1999" s="785"/>
      <c r="K1999" s="792"/>
      <c r="L1999" s="792"/>
      <c r="M1999" s="785"/>
      <c r="N1999" s="792"/>
      <c r="O1999" s="792"/>
      <c r="P1999" s="1840"/>
    </row>
    <row r="2000" spans="1:16" s="797" customFormat="1" ht="13.5" x14ac:dyDescent="0.2">
      <c r="A2000" s="606">
        <v>50</v>
      </c>
      <c r="B2000" s="786" t="s">
        <v>3224</v>
      </c>
      <c r="C2000" s="606" t="s">
        <v>701</v>
      </c>
      <c r="D2000" s="606">
        <v>1</v>
      </c>
      <c r="E2000" s="606">
        <v>2007</v>
      </c>
      <c r="F2000" s="1080">
        <v>851.6</v>
      </c>
      <c r="G2000" s="784">
        <f t="shared" si="65"/>
        <v>851.6</v>
      </c>
      <c r="H2000" s="1081">
        <v>100</v>
      </c>
      <c r="I2000" s="784">
        <f t="shared" si="66"/>
        <v>0</v>
      </c>
      <c r="J2000" s="785"/>
      <c r="K2000" s="792"/>
      <c r="L2000" s="792"/>
      <c r="M2000" s="785"/>
      <c r="N2000" s="792"/>
      <c r="O2000" s="792"/>
      <c r="P2000" s="1840"/>
    </row>
    <row r="2001" spans="1:16" s="797" customFormat="1" ht="27" x14ac:dyDescent="0.2">
      <c r="A2001" s="606">
        <v>51</v>
      </c>
      <c r="B2001" s="786" t="s">
        <v>3225</v>
      </c>
      <c r="C2001" s="606" t="s">
        <v>701</v>
      </c>
      <c r="D2001" s="606">
        <v>2</v>
      </c>
      <c r="E2001" s="606">
        <v>2007</v>
      </c>
      <c r="F2001" s="1080">
        <v>580.4</v>
      </c>
      <c r="G2001" s="784">
        <f t="shared" si="65"/>
        <v>580.4</v>
      </c>
      <c r="H2001" s="1081">
        <v>100</v>
      </c>
      <c r="I2001" s="784">
        <f t="shared" si="66"/>
        <v>0</v>
      </c>
      <c r="J2001" s="785"/>
      <c r="K2001" s="792"/>
      <c r="L2001" s="792"/>
      <c r="M2001" s="785"/>
      <c r="N2001" s="792"/>
      <c r="O2001" s="792"/>
      <c r="P2001" s="1840"/>
    </row>
    <row r="2002" spans="1:16" s="797" customFormat="1" ht="13.5" x14ac:dyDescent="0.2">
      <c r="A2002" s="606">
        <v>52</v>
      </c>
      <c r="B2002" s="786" t="s">
        <v>3226</v>
      </c>
      <c r="C2002" s="606" t="s">
        <v>701</v>
      </c>
      <c r="D2002" s="606">
        <v>1</v>
      </c>
      <c r="E2002" s="606">
        <v>2008</v>
      </c>
      <c r="F2002" s="1080">
        <v>267.3</v>
      </c>
      <c r="G2002" s="784">
        <f t="shared" si="65"/>
        <v>267.3</v>
      </c>
      <c r="H2002" s="1081">
        <v>100</v>
      </c>
      <c r="I2002" s="784">
        <f t="shared" si="66"/>
        <v>0</v>
      </c>
      <c r="J2002" s="785"/>
      <c r="K2002" s="792"/>
      <c r="L2002" s="792"/>
      <c r="M2002" s="785"/>
      <c r="N2002" s="792"/>
      <c r="O2002" s="792"/>
      <c r="P2002" s="1840"/>
    </row>
    <row r="2003" spans="1:16" s="797" customFormat="1" ht="13.5" x14ac:dyDescent="0.2">
      <c r="A2003" s="606">
        <v>53</v>
      </c>
      <c r="B2003" s="786" t="s">
        <v>2118</v>
      </c>
      <c r="C2003" s="606" t="s">
        <v>701</v>
      </c>
      <c r="D2003" s="606">
        <v>2</v>
      </c>
      <c r="E2003" s="606">
        <v>2008</v>
      </c>
      <c r="F2003" s="1080">
        <v>201.6</v>
      </c>
      <c r="G2003" s="784">
        <f t="shared" si="65"/>
        <v>201.6</v>
      </c>
      <c r="H2003" s="1081">
        <v>100</v>
      </c>
      <c r="I2003" s="784">
        <f t="shared" si="66"/>
        <v>0</v>
      </c>
      <c r="J2003" s="785"/>
      <c r="K2003" s="792"/>
      <c r="L2003" s="792"/>
      <c r="M2003" s="785"/>
      <c r="N2003" s="792"/>
      <c r="O2003" s="792"/>
      <c r="P2003" s="1840"/>
    </row>
    <row r="2004" spans="1:16" s="797" customFormat="1" ht="13.5" x14ac:dyDescent="0.2">
      <c r="A2004" s="606">
        <v>54</v>
      </c>
      <c r="B2004" s="786" t="s">
        <v>3133</v>
      </c>
      <c r="C2004" s="606" t="s">
        <v>701</v>
      </c>
      <c r="D2004" s="606">
        <v>1</v>
      </c>
      <c r="E2004" s="606">
        <v>2008</v>
      </c>
      <c r="F2004" s="1080">
        <v>50.1</v>
      </c>
      <c r="G2004" s="784">
        <f t="shared" si="65"/>
        <v>50.1</v>
      </c>
      <c r="H2004" s="1081">
        <v>100</v>
      </c>
      <c r="I2004" s="784">
        <f t="shared" si="66"/>
        <v>0</v>
      </c>
      <c r="J2004" s="785"/>
      <c r="K2004" s="792"/>
      <c r="L2004" s="792"/>
      <c r="M2004" s="785"/>
      <c r="N2004" s="792"/>
      <c r="O2004" s="792"/>
      <c r="P2004" s="1840"/>
    </row>
    <row r="2005" spans="1:16" s="797" customFormat="1" ht="13.5" x14ac:dyDescent="0.2">
      <c r="A2005" s="606">
        <v>55</v>
      </c>
      <c r="B2005" s="786" t="s">
        <v>2351</v>
      </c>
      <c r="C2005" s="606" t="s">
        <v>701</v>
      </c>
      <c r="D2005" s="606">
        <v>2</v>
      </c>
      <c r="E2005" s="606">
        <v>2008</v>
      </c>
      <c r="F2005" s="1080">
        <v>145</v>
      </c>
      <c r="G2005" s="784">
        <f t="shared" si="65"/>
        <v>145</v>
      </c>
      <c r="H2005" s="1081">
        <v>100</v>
      </c>
      <c r="I2005" s="784">
        <f t="shared" si="66"/>
        <v>0</v>
      </c>
      <c r="J2005" s="785"/>
      <c r="K2005" s="792"/>
      <c r="L2005" s="792"/>
      <c r="M2005" s="785"/>
      <c r="N2005" s="792"/>
      <c r="O2005" s="792"/>
      <c r="P2005" s="1840"/>
    </row>
    <row r="2006" spans="1:16" s="797" customFormat="1" ht="27" x14ac:dyDescent="0.2">
      <c r="A2006" s="606">
        <v>56</v>
      </c>
      <c r="B2006" s="786" t="s">
        <v>3134</v>
      </c>
      <c r="C2006" s="606" t="s">
        <v>701</v>
      </c>
      <c r="D2006" s="606">
        <v>1</v>
      </c>
      <c r="E2006" s="606">
        <v>2008</v>
      </c>
      <c r="F2006" s="1080">
        <v>58</v>
      </c>
      <c r="G2006" s="784">
        <f t="shared" si="65"/>
        <v>58</v>
      </c>
      <c r="H2006" s="1081">
        <v>100</v>
      </c>
      <c r="I2006" s="784">
        <f t="shared" si="66"/>
        <v>0</v>
      </c>
      <c r="J2006" s="785"/>
      <c r="K2006" s="792"/>
      <c r="L2006" s="792"/>
      <c r="M2006" s="785"/>
      <c r="N2006" s="792"/>
      <c r="O2006" s="792"/>
      <c r="P2006" s="1840"/>
    </row>
    <row r="2007" spans="1:16" s="797" customFormat="1" ht="27" x14ac:dyDescent="0.2">
      <c r="A2007" s="606">
        <v>57</v>
      </c>
      <c r="B2007" s="786" t="s">
        <v>3135</v>
      </c>
      <c r="C2007" s="606" t="s">
        <v>701</v>
      </c>
      <c r="D2007" s="606">
        <v>1</v>
      </c>
      <c r="E2007" s="606">
        <v>2008</v>
      </c>
      <c r="F2007" s="1080">
        <v>384.24</v>
      </c>
      <c r="G2007" s="784">
        <f t="shared" si="65"/>
        <v>384.24</v>
      </c>
      <c r="H2007" s="1081">
        <v>100</v>
      </c>
      <c r="I2007" s="784">
        <f t="shared" si="66"/>
        <v>0</v>
      </c>
      <c r="J2007" s="785"/>
      <c r="K2007" s="792"/>
      <c r="L2007" s="792"/>
      <c r="M2007" s="785"/>
      <c r="N2007" s="792"/>
      <c r="O2007" s="792"/>
      <c r="P2007" s="1840"/>
    </row>
    <row r="2008" spans="1:16" s="797" customFormat="1" ht="27" x14ac:dyDescent="0.2">
      <c r="A2008" s="606">
        <v>58</v>
      </c>
      <c r="B2008" s="786" t="s">
        <v>3136</v>
      </c>
      <c r="C2008" s="606" t="s">
        <v>701</v>
      </c>
      <c r="D2008" s="606">
        <v>1</v>
      </c>
      <c r="E2008" s="606">
        <v>2008</v>
      </c>
      <c r="F2008" s="1080">
        <v>99.771000000000001</v>
      </c>
      <c r="G2008" s="784">
        <f t="shared" si="65"/>
        <v>99.771000000000001</v>
      </c>
      <c r="H2008" s="1081">
        <v>100</v>
      </c>
      <c r="I2008" s="784">
        <f t="shared" si="66"/>
        <v>0</v>
      </c>
      <c r="J2008" s="785"/>
      <c r="K2008" s="792"/>
      <c r="L2008" s="792"/>
      <c r="M2008" s="785"/>
      <c r="N2008" s="792"/>
      <c r="O2008" s="792"/>
      <c r="P2008" s="1840"/>
    </row>
    <row r="2009" spans="1:16" s="797" customFormat="1" ht="13.5" x14ac:dyDescent="0.2">
      <c r="A2009" s="606">
        <v>59</v>
      </c>
      <c r="B2009" s="786" t="s">
        <v>3227</v>
      </c>
      <c r="C2009" s="606" t="s">
        <v>701</v>
      </c>
      <c r="D2009" s="606">
        <v>3</v>
      </c>
      <c r="E2009" s="606">
        <v>2008</v>
      </c>
      <c r="F2009" s="1080">
        <v>162.024</v>
      </c>
      <c r="G2009" s="784">
        <f t="shared" si="65"/>
        <v>162.024</v>
      </c>
      <c r="H2009" s="1081">
        <v>100</v>
      </c>
      <c r="I2009" s="784">
        <f t="shared" si="66"/>
        <v>0</v>
      </c>
      <c r="J2009" s="785"/>
      <c r="K2009" s="792"/>
      <c r="L2009" s="792"/>
      <c r="M2009" s="785"/>
      <c r="N2009" s="792"/>
      <c r="O2009" s="792"/>
      <c r="P2009" s="1840"/>
    </row>
    <row r="2010" spans="1:16" s="797" customFormat="1" ht="27" x14ac:dyDescent="0.2">
      <c r="A2010" s="606">
        <v>60</v>
      </c>
      <c r="B2010" s="786" t="s">
        <v>3135</v>
      </c>
      <c r="C2010" s="606" t="s">
        <v>701</v>
      </c>
      <c r="D2010" s="606">
        <v>5</v>
      </c>
      <c r="E2010" s="606">
        <v>2008</v>
      </c>
      <c r="F2010" s="1080">
        <v>1921.2</v>
      </c>
      <c r="G2010" s="784">
        <f t="shared" si="65"/>
        <v>1921.2</v>
      </c>
      <c r="H2010" s="1081">
        <v>100</v>
      </c>
      <c r="I2010" s="784">
        <f t="shared" si="66"/>
        <v>0</v>
      </c>
      <c r="J2010" s="785"/>
      <c r="K2010" s="792"/>
      <c r="L2010" s="792"/>
      <c r="M2010" s="785"/>
      <c r="N2010" s="792"/>
      <c r="O2010" s="792"/>
      <c r="P2010" s="1840"/>
    </row>
    <row r="2011" spans="1:16" s="797" customFormat="1" ht="27" x14ac:dyDescent="0.2">
      <c r="A2011" s="606">
        <v>61</v>
      </c>
      <c r="B2011" s="786" t="s">
        <v>3137</v>
      </c>
      <c r="C2011" s="606" t="s">
        <v>701</v>
      </c>
      <c r="D2011" s="606">
        <v>5</v>
      </c>
      <c r="E2011" s="606">
        <v>2008</v>
      </c>
      <c r="F2011" s="1080">
        <v>498.85500000000002</v>
      </c>
      <c r="G2011" s="784">
        <f t="shared" si="65"/>
        <v>498.85500000000002</v>
      </c>
      <c r="H2011" s="1081">
        <v>100</v>
      </c>
      <c r="I2011" s="784">
        <f t="shared" si="66"/>
        <v>0</v>
      </c>
      <c r="J2011" s="785"/>
      <c r="K2011" s="792"/>
      <c r="L2011" s="792"/>
      <c r="M2011" s="785"/>
      <c r="N2011" s="792"/>
      <c r="O2011" s="792"/>
      <c r="P2011" s="1840"/>
    </row>
    <row r="2012" spans="1:16" s="797" customFormat="1" ht="13.5" x14ac:dyDescent="0.2">
      <c r="A2012" s="606">
        <v>62</v>
      </c>
      <c r="B2012" s="786" t="s">
        <v>3138</v>
      </c>
      <c r="C2012" s="606" t="s">
        <v>701</v>
      </c>
      <c r="D2012" s="606">
        <v>2</v>
      </c>
      <c r="E2012" s="606">
        <v>2007</v>
      </c>
      <c r="F2012" s="1080">
        <v>1084</v>
      </c>
      <c r="G2012" s="784">
        <f t="shared" si="65"/>
        <v>1084</v>
      </c>
      <c r="H2012" s="1081">
        <v>100</v>
      </c>
      <c r="I2012" s="784">
        <f t="shared" si="66"/>
        <v>0</v>
      </c>
      <c r="J2012" s="785"/>
      <c r="K2012" s="792"/>
      <c r="L2012" s="792"/>
      <c r="M2012" s="785"/>
      <c r="N2012" s="792"/>
      <c r="O2012" s="792"/>
      <c r="P2012" s="1840"/>
    </row>
    <row r="2013" spans="1:16" s="797" customFormat="1" ht="13.5" x14ac:dyDescent="0.2">
      <c r="A2013" s="606">
        <v>63</v>
      </c>
      <c r="B2013" s="786" t="s">
        <v>3139</v>
      </c>
      <c r="C2013" s="606" t="s">
        <v>701</v>
      </c>
      <c r="D2013" s="606">
        <v>2</v>
      </c>
      <c r="E2013" s="606">
        <v>2007</v>
      </c>
      <c r="F2013" s="1080">
        <v>220</v>
      </c>
      <c r="G2013" s="784">
        <f t="shared" si="65"/>
        <v>220</v>
      </c>
      <c r="H2013" s="1081">
        <v>100</v>
      </c>
      <c r="I2013" s="784">
        <f t="shared" si="66"/>
        <v>0</v>
      </c>
      <c r="J2013" s="785"/>
      <c r="K2013" s="792"/>
      <c r="L2013" s="792"/>
      <c r="M2013" s="785"/>
      <c r="N2013" s="792"/>
      <c r="O2013" s="792"/>
      <c r="P2013" s="1840"/>
    </row>
    <row r="2014" spans="1:16" s="797" customFormat="1" ht="27" x14ac:dyDescent="0.2">
      <c r="A2014" s="606">
        <v>64</v>
      </c>
      <c r="B2014" s="786" t="s">
        <v>2366</v>
      </c>
      <c r="C2014" s="606" t="s">
        <v>701</v>
      </c>
      <c r="D2014" s="606">
        <v>0</v>
      </c>
      <c r="E2014" s="606">
        <v>2008</v>
      </c>
      <c r="F2014" s="1080">
        <v>0</v>
      </c>
      <c r="G2014" s="784">
        <f t="shared" ref="G2014:G2077" si="67">F2014*H2014%</f>
        <v>0</v>
      </c>
      <c r="H2014" s="1081">
        <v>100</v>
      </c>
      <c r="I2014" s="784">
        <f t="shared" ref="I2014:I2077" si="68">F2014-G2014</f>
        <v>0</v>
      </c>
      <c r="J2014" s="785"/>
      <c r="K2014" s="792"/>
      <c r="L2014" s="792"/>
      <c r="M2014" s="785"/>
      <c r="N2014" s="792"/>
      <c r="O2014" s="792"/>
      <c r="P2014" s="1840"/>
    </row>
    <row r="2015" spans="1:16" s="797" customFormat="1" ht="13.5" x14ac:dyDescent="0.2">
      <c r="A2015" s="606">
        <v>65</v>
      </c>
      <c r="B2015" s="786" t="s">
        <v>1750</v>
      </c>
      <c r="C2015" s="606" t="s">
        <v>701</v>
      </c>
      <c r="D2015" s="606">
        <v>1</v>
      </c>
      <c r="E2015" s="606">
        <v>2008</v>
      </c>
      <c r="F2015" s="1080">
        <v>50.1</v>
      </c>
      <c r="G2015" s="784">
        <f t="shared" si="67"/>
        <v>50.1</v>
      </c>
      <c r="H2015" s="1081">
        <v>100</v>
      </c>
      <c r="I2015" s="784">
        <f t="shared" si="68"/>
        <v>0</v>
      </c>
      <c r="J2015" s="785"/>
      <c r="K2015" s="792"/>
      <c r="L2015" s="792"/>
      <c r="M2015" s="785"/>
      <c r="N2015" s="792"/>
      <c r="O2015" s="792"/>
      <c r="P2015" s="1840"/>
    </row>
    <row r="2016" spans="1:16" s="797" customFormat="1" ht="13.5" x14ac:dyDescent="0.2">
      <c r="A2016" s="606">
        <v>66</v>
      </c>
      <c r="B2016" s="786" t="s">
        <v>3140</v>
      </c>
      <c r="C2016" s="606" t="s">
        <v>701</v>
      </c>
      <c r="D2016" s="606">
        <v>2</v>
      </c>
      <c r="E2016" s="606">
        <v>2008</v>
      </c>
      <c r="F2016" s="1080">
        <v>201.6</v>
      </c>
      <c r="G2016" s="784">
        <f t="shared" si="67"/>
        <v>201.6</v>
      </c>
      <c r="H2016" s="1081">
        <v>100</v>
      </c>
      <c r="I2016" s="784">
        <f t="shared" si="68"/>
        <v>0</v>
      </c>
      <c r="J2016" s="785"/>
      <c r="K2016" s="792"/>
      <c r="L2016" s="792"/>
      <c r="M2016" s="785"/>
      <c r="N2016" s="792"/>
      <c r="O2016" s="792"/>
      <c r="P2016" s="1840"/>
    </row>
    <row r="2017" spans="1:16" s="797" customFormat="1" ht="13.5" x14ac:dyDescent="0.2">
      <c r="A2017" s="606">
        <v>67</v>
      </c>
      <c r="B2017" s="786" t="s">
        <v>794</v>
      </c>
      <c r="C2017" s="606" t="s">
        <v>701</v>
      </c>
      <c r="D2017" s="606">
        <v>2</v>
      </c>
      <c r="E2017" s="606">
        <v>2008</v>
      </c>
      <c r="F2017" s="1080">
        <v>534.6</v>
      </c>
      <c r="G2017" s="784">
        <f t="shared" si="67"/>
        <v>534.6</v>
      </c>
      <c r="H2017" s="1081">
        <v>100</v>
      </c>
      <c r="I2017" s="784">
        <f t="shared" si="68"/>
        <v>0</v>
      </c>
      <c r="J2017" s="785"/>
      <c r="K2017" s="792"/>
      <c r="L2017" s="792"/>
      <c r="M2017" s="785"/>
      <c r="N2017" s="792"/>
      <c r="O2017" s="792"/>
      <c r="P2017" s="1840"/>
    </row>
    <row r="2018" spans="1:16" s="797" customFormat="1" ht="13.5" x14ac:dyDescent="0.2">
      <c r="A2018" s="606">
        <v>68</v>
      </c>
      <c r="B2018" s="786" t="s">
        <v>3133</v>
      </c>
      <c r="C2018" s="606" t="s">
        <v>701</v>
      </c>
      <c r="D2018" s="606">
        <v>1</v>
      </c>
      <c r="E2018" s="606">
        <v>2008</v>
      </c>
      <c r="F2018" s="1080">
        <v>50.1</v>
      </c>
      <c r="G2018" s="784">
        <f t="shared" si="67"/>
        <v>50.1</v>
      </c>
      <c r="H2018" s="1081">
        <v>100</v>
      </c>
      <c r="I2018" s="784">
        <f t="shared" si="68"/>
        <v>0</v>
      </c>
      <c r="J2018" s="785"/>
      <c r="K2018" s="792"/>
      <c r="L2018" s="792"/>
      <c r="M2018" s="785"/>
      <c r="N2018" s="792"/>
      <c r="O2018" s="792"/>
      <c r="P2018" s="1840"/>
    </row>
    <row r="2019" spans="1:16" s="797" customFormat="1" ht="13.5" x14ac:dyDescent="0.2">
      <c r="A2019" s="606">
        <v>69</v>
      </c>
      <c r="B2019" s="786" t="s">
        <v>3141</v>
      </c>
      <c r="C2019" s="606" t="s">
        <v>701</v>
      </c>
      <c r="D2019" s="606">
        <v>2</v>
      </c>
      <c r="E2019" s="606">
        <v>2008</v>
      </c>
      <c r="F2019" s="1080">
        <v>809.37</v>
      </c>
      <c r="G2019" s="784">
        <f t="shared" si="67"/>
        <v>809.37</v>
      </c>
      <c r="H2019" s="1081">
        <v>100</v>
      </c>
      <c r="I2019" s="784">
        <f t="shared" si="68"/>
        <v>0</v>
      </c>
      <c r="J2019" s="785"/>
      <c r="K2019" s="792"/>
      <c r="L2019" s="792"/>
      <c r="M2019" s="785"/>
      <c r="N2019" s="792"/>
      <c r="O2019" s="792"/>
      <c r="P2019" s="1840"/>
    </row>
    <row r="2020" spans="1:16" s="797" customFormat="1" ht="13.5" x14ac:dyDescent="0.2">
      <c r="A2020" s="606">
        <v>70</v>
      </c>
      <c r="B2020" s="786" t="s">
        <v>3142</v>
      </c>
      <c r="C2020" s="606" t="s">
        <v>701</v>
      </c>
      <c r="D2020" s="606">
        <v>2</v>
      </c>
      <c r="E2020" s="606">
        <v>2008</v>
      </c>
      <c r="F2020" s="1080">
        <v>207.32400000000001</v>
      </c>
      <c r="G2020" s="784">
        <f t="shared" si="67"/>
        <v>207.32400000000001</v>
      </c>
      <c r="H2020" s="1081">
        <v>100</v>
      </c>
      <c r="I2020" s="784">
        <f t="shared" si="68"/>
        <v>0</v>
      </c>
      <c r="J2020" s="785"/>
      <c r="K2020" s="792"/>
      <c r="L2020" s="792"/>
      <c r="M2020" s="785"/>
      <c r="N2020" s="792"/>
      <c r="O2020" s="792"/>
      <c r="P2020" s="1840"/>
    </row>
    <row r="2021" spans="1:16" s="797" customFormat="1" ht="13.5" x14ac:dyDescent="0.2">
      <c r="A2021" s="606">
        <v>71</v>
      </c>
      <c r="B2021" s="786" t="s">
        <v>3143</v>
      </c>
      <c r="C2021" s="606" t="s">
        <v>701</v>
      </c>
      <c r="D2021" s="606">
        <v>2</v>
      </c>
      <c r="E2021" s="606">
        <v>2008</v>
      </c>
      <c r="F2021" s="1080">
        <v>211.012</v>
      </c>
      <c r="G2021" s="784">
        <f t="shared" si="67"/>
        <v>211.012</v>
      </c>
      <c r="H2021" s="1081">
        <v>100</v>
      </c>
      <c r="I2021" s="784">
        <f t="shared" si="68"/>
        <v>0</v>
      </c>
      <c r="J2021" s="785"/>
      <c r="K2021" s="792"/>
      <c r="L2021" s="792"/>
      <c r="M2021" s="785"/>
      <c r="N2021" s="792"/>
      <c r="O2021" s="792"/>
      <c r="P2021" s="1840"/>
    </row>
    <row r="2022" spans="1:16" s="797" customFormat="1" ht="13.5" x14ac:dyDescent="0.2">
      <c r="A2022" s="606">
        <v>72</v>
      </c>
      <c r="B2022" s="786" t="s">
        <v>777</v>
      </c>
      <c r="C2022" s="606" t="s">
        <v>701</v>
      </c>
      <c r="D2022" s="606">
        <v>1</v>
      </c>
      <c r="E2022" s="606">
        <v>2008</v>
      </c>
      <c r="F2022" s="1080">
        <v>29.780999999999999</v>
      </c>
      <c r="G2022" s="784">
        <f t="shared" si="67"/>
        <v>29.780999999999999</v>
      </c>
      <c r="H2022" s="1081">
        <v>100</v>
      </c>
      <c r="I2022" s="784">
        <f t="shared" si="68"/>
        <v>0</v>
      </c>
      <c r="J2022" s="785"/>
      <c r="K2022" s="792"/>
      <c r="L2022" s="792"/>
      <c r="M2022" s="785"/>
      <c r="N2022" s="792"/>
      <c r="O2022" s="792"/>
      <c r="P2022" s="1840"/>
    </row>
    <row r="2023" spans="1:16" s="797" customFormat="1" ht="13.5" x14ac:dyDescent="0.2">
      <c r="A2023" s="606">
        <v>73</v>
      </c>
      <c r="B2023" s="786" t="s">
        <v>2118</v>
      </c>
      <c r="C2023" s="606" t="s">
        <v>701</v>
      </c>
      <c r="D2023" s="606">
        <v>1</v>
      </c>
      <c r="E2023" s="606">
        <v>2008</v>
      </c>
      <c r="F2023" s="1080">
        <v>100.8</v>
      </c>
      <c r="G2023" s="784">
        <f t="shared" si="67"/>
        <v>100.8</v>
      </c>
      <c r="H2023" s="1081">
        <v>100</v>
      </c>
      <c r="I2023" s="784">
        <f t="shared" si="68"/>
        <v>0</v>
      </c>
      <c r="J2023" s="785"/>
      <c r="K2023" s="792"/>
      <c r="L2023" s="792"/>
      <c r="M2023" s="785"/>
      <c r="N2023" s="792"/>
      <c r="O2023" s="792"/>
      <c r="P2023" s="1840"/>
    </row>
    <row r="2024" spans="1:16" s="797" customFormat="1" ht="67.5" x14ac:dyDescent="0.2">
      <c r="A2024" s="606">
        <v>74</v>
      </c>
      <c r="B2024" s="786" t="s">
        <v>3144</v>
      </c>
      <c r="C2024" s="606" t="s">
        <v>701</v>
      </c>
      <c r="D2024" s="606">
        <v>1</v>
      </c>
      <c r="E2024" s="606">
        <v>2008</v>
      </c>
      <c r="F2024" s="1080">
        <v>267.3</v>
      </c>
      <c r="G2024" s="784">
        <f t="shared" si="67"/>
        <v>267.3</v>
      </c>
      <c r="H2024" s="1081">
        <v>100</v>
      </c>
      <c r="I2024" s="784">
        <f t="shared" si="68"/>
        <v>0</v>
      </c>
      <c r="J2024" s="785"/>
      <c r="K2024" s="792"/>
      <c r="L2024" s="792"/>
      <c r="M2024" s="785"/>
      <c r="N2024" s="792"/>
      <c r="O2024" s="792"/>
      <c r="P2024" s="1840"/>
    </row>
    <row r="2025" spans="1:16" s="797" customFormat="1" ht="67.5" x14ac:dyDescent="0.2">
      <c r="A2025" s="606">
        <v>75</v>
      </c>
      <c r="B2025" s="786" t="s">
        <v>3144</v>
      </c>
      <c r="C2025" s="606" t="s">
        <v>701</v>
      </c>
      <c r="D2025" s="606">
        <v>1</v>
      </c>
      <c r="E2025" s="606">
        <v>2008</v>
      </c>
      <c r="F2025" s="1080">
        <v>267.3</v>
      </c>
      <c r="G2025" s="784">
        <f t="shared" si="67"/>
        <v>267.3</v>
      </c>
      <c r="H2025" s="1081">
        <v>100</v>
      </c>
      <c r="I2025" s="784">
        <f t="shared" si="68"/>
        <v>0</v>
      </c>
      <c r="J2025" s="785"/>
      <c r="K2025" s="792"/>
      <c r="L2025" s="792"/>
      <c r="M2025" s="785"/>
      <c r="N2025" s="792"/>
      <c r="O2025" s="792"/>
      <c r="P2025" s="1840"/>
    </row>
    <row r="2026" spans="1:16" s="797" customFormat="1" ht="13.5" x14ac:dyDescent="0.2">
      <c r="A2026" s="606">
        <v>76</v>
      </c>
      <c r="B2026" s="786" t="s">
        <v>3145</v>
      </c>
      <c r="C2026" s="606" t="s">
        <v>701</v>
      </c>
      <c r="D2026" s="606">
        <v>1</v>
      </c>
      <c r="E2026" s="606">
        <v>2008</v>
      </c>
      <c r="F2026" s="1080">
        <v>100.8</v>
      </c>
      <c r="G2026" s="784">
        <f t="shared" si="67"/>
        <v>100.8</v>
      </c>
      <c r="H2026" s="1081">
        <v>100</v>
      </c>
      <c r="I2026" s="784">
        <f t="shared" si="68"/>
        <v>0</v>
      </c>
      <c r="J2026" s="785"/>
      <c r="K2026" s="792"/>
      <c r="L2026" s="792"/>
      <c r="M2026" s="785"/>
      <c r="N2026" s="792"/>
      <c r="O2026" s="792"/>
      <c r="P2026" s="1840"/>
    </row>
    <row r="2027" spans="1:16" s="797" customFormat="1" ht="27" x14ac:dyDescent="0.2">
      <c r="A2027" s="606">
        <v>77</v>
      </c>
      <c r="B2027" s="786" t="s">
        <v>2366</v>
      </c>
      <c r="C2027" s="606" t="s">
        <v>701</v>
      </c>
      <c r="D2027" s="606">
        <v>0</v>
      </c>
      <c r="E2027" s="606">
        <v>2008</v>
      </c>
      <c r="F2027" s="1080">
        <v>0</v>
      </c>
      <c r="G2027" s="784">
        <f t="shared" si="67"/>
        <v>0</v>
      </c>
      <c r="H2027" s="1081">
        <v>100</v>
      </c>
      <c r="I2027" s="784">
        <f t="shared" si="68"/>
        <v>0</v>
      </c>
      <c r="J2027" s="785"/>
      <c r="K2027" s="792"/>
      <c r="L2027" s="792"/>
      <c r="M2027" s="785"/>
      <c r="N2027" s="792"/>
      <c r="O2027" s="792"/>
      <c r="P2027" s="1840"/>
    </row>
    <row r="2028" spans="1:16" s="797" customFormat="1" ht="13.5" x14ac:dyDescent="0.2">
      <c r="A2028" s="606">
        <v>78</v>
      </c>
      <c r="B2028" s="786" t="s">
        <v>777</v>
      </c>
      <c r="C2028" s="606" t="s">
        <v>701</v>
      </c>
      <c r="D2028" s="606">
        <v>0</v>
      </c>
      <c r="E2028" s="606">
        <v>2008</v>
      </c>
      <c r="F2028" s="1080">
        <v>0</v>
      </c>
      <c r="G2028" s="784">
        <f t="shared" si="67"/>
        <v>0</v>
      </c>
      <c r="H2028" s="1081">
        <v>100</v>
      </c>
      <c r="I2028" s="784">
        <f t="shared" si="68"/>
        <v>0</v>
      </c>
      <c r="J2028" s="785"/>
      <c r="K2028" s="792"/>
      <c r="L2028" s="792"/>
      <c r="M2028" s="785"/>
      <c r="N2028" s="792"/>
      <c r="O2028" s="792"/>
      <c r="P2028" s="1840"/>
    </row>
    <row r="2029" spans="1:16" s="797" customFormat="1" ht="13.5" x14ac:dyDescent="0.2">
      <c r="A2029" s="606">
        <v>79</v>
      </c>
      <c r="B2029" s="786" t="s">
        <v>3146</v>
      </c>
      <c r="C2029" s="606" t="s">
        <v>701</v>
      </c>
      <c r="D2029" s="606">
        <v>1</v>
      </c>
      <c r="E2029" s="606">
        <v>2008</v>
      </c>
      <c r="F2029" s="1080">
        <v>404.685</v>
      </c>
      <c r="G2029" s="784">
        <f t="shared" si="67"/>
        <v>404.685</v>
      </c>
      <c r="H2029" s="1081">
        <v>100</v>
      </c>
      <c r="I2029" s="784">
        <f t="shared" si="68"/>
        <v>0</v>
      </c>
      <c r="J2029" s="785"/>
      <c r="K2029" s="792"/>
      <c r="L2029" s="792"/>
      <c r="M2029" s="785"/>
      <c r="N2029" s="792"/>
      <c r="O2029" s="792"/>
      <c r="P2029" s="1840"/>
    </row>
    <row r="2030" spans="1:16" s="797" customFormat="1" ht="13.5" x14ac:dyDescent="0.2">
      <c r="A2030" s="606">
        <v>80</v>
      </c>
      <c r="B2030" s="786" t="s">
        <v>3147</v>
      </c>
      <c r="C2030" s="606" t="s">
        <v>701</v>
      </c>
      <c r="D2030" s="606">
        <v>1</v>
      </c>
      <c r="E2030" s="606">
        <v>2009</v>
      </c>
      <c r="F2030" s="1080">
        <v>103.66200000000001</v>
      </c>
      <c r="G2030" s="784">
        <f t="shared" si="67"/>
        <v>103.66200000000001</v>
      </c>
      <c r="H2030" s="1081">
        <v>100</v>
      </c>
      <c r="I2030" s="784">
        <f t="shared" si="68"/>
        <v>0</v>
      </c>
      <c r="J2030" s="785"/>
      <c r="K2030" s="792"/>
      <c r="L2030" s="792"/>
      <c r="M2030" s="785"/>
      <c r="N2030" s="792"/>
      <c r="O2030" s="792"/>
      <c r="P2030" s="1840"/>
    </row>
    <row r="2031" spans="1:16" s="797" customFormat="1" ht="13.5" x14ac:dyDescent="0.2">
      <c r="A2031" s="606">
        <v>81</v>
      </c>
      <c r="B2031" s="786" t="s">
        <v>777</v>
      </c>
      <c r="C2031" s="606" t="s">
        <v>701</v>
      </c>
      <c r="D2031" s="606">
        <v>0</v>
      </c>
      <c r="E2031" s="606">
        <v>2008</v>
      </c>
      <c r="F2031" s="1080">
        <v>0</v>
      </c>
      <c r="G2031" s="784">
        <f t="shared" si="67"/>
        <v>0</v>
      </c>
      <c r="H2031" s="1081">
        <v>100</v>
      </c>
      <c r="I2031" s="784">
        <f t="shared" si="68"/>
        <v>0</v>
      </c>
      <c r="J2031" s="785"/>
      <c r="K2031" s="792"/>
      <c r="L2031" s="792"/>
      <c r="M2031" s="785"/>
      <c r="N2031" s="792"/>
      <c r="O2031" s="792"/>
      <c r="P2031" s="1840"/>
    </row>
    <row r="2032" spans="1:16" s="797" customFormat="1" ht="27" x14ac:dyDescent="0.2">
      <c r="A2032" s="606">
        <v>82</v>
      </c>
      <c r="B2032" s="786" t="s">
        <v>3148</v>
      </c>
      <c r="C2032" s="606" t="s">
        <v>701</v>
      </c>
      <c r="D2032" s="606">
        <v>2</v>
      </c>
      <c r="E2032" s="606">
        <v>2010</v>
      </c>
      <c r="F2032" s="1080">
        <v>900.24</v>
      </c>
      <c r="G2032" s="784">
        <f t="shared" si="67"/>
        <v>900.24</v>
      </c>
      <c r="H2032" s="1081">
        <v>100</v>
      </c>
      <c r="I2032" s="784">
        <f t="shared" si="68"/>
        <v>0</v>
      </c>
      <c r="J2032" s="785"/>
      <c r="K2032" s="792"/>
      <c r="L2032" s="792"/>
      <c r="M2032" s="785"/>
      <c r="N2032" s="792"/>
      <c r="O2032" s="792"/>
      <c r="P2032" s="1840"/>
    </row>
    <row r="2033" spans="1:16" s="797" customFormat="1" ht="27" x14ac:dyDescent="0.2">
      <c r="A2033" s="606">
        <v>83</v>
      </c>
      <c r="B2033" s="786" t="s">
        <v>3149</v>
      </c>
      <c r="C2033" s="606" t="s">
        <v>701</v>
      </c>
      <c r="D2033" s="606">
        <v>2</v>
      </c>
      <c r="E2033" s="606">
        <v>2010</v>
      </c>
      <c r="F2033" s="1080">
        <v>150.96</v>
      </c>
      <c r="G2033" s="784">
        <f t="shared" si="67"/>
        <v>150.96</v>
      </c>
      <c r="H2033" s="1081">
        <v>100</v>
      </c>
      <c r="I2033" s="784">
        <f t="shared" si="68"/>
        <v>0</v>
      </c>
      <c r="J2033" s="785"/>
      <c r="K2033" s="792"/>
      <c r="L2033" s="792"/>
      <c r="M2033" s="785"/>
      <c r="N2033" s="792"/>
      <c r="O2033" s="792"/>
      <c r="P2033" s="1840"/>
    </row>
    <row r="2034" spans="1:16" s="797" customFormat="1" ht="27" x14ac:dyDescent="0.2">
      <c r="A2034" s="606">
        <v>84</v>
      </c>
      <c r="B2034" s="786" t="s">
        <v>3150</v>
      </c>
      <c r="C2034" s="606" t="s">
        <v>701</v>
      </c>
      <c r="D2034" s="606">
        <v>1</v>
      </c>
      <c r="E2034" s="606">
        <v>2007</v>
      </c>
      <c r="F2034" s="1080">
        <v>241.7</v>
      </c>
      <c r="G2034" s="784">
        <f t="shared" si="67"/>
        <v>241.7</v>
      </c>
      <c r="H2034" s="1081">
        <v>100</v>
      </c>
      <c r="I2034" s="784">
        <f t="shared" si="68"/>
        <v>0</v>
      </c>
      <c r="J2034" s="785"/>
      <c r="K2034" s="792"/>
      <c r="L2034" s="792"/>
      <c r="M2034" s="785"/>
      <c r="N2034" s="792"/>
      <c r="O2034" s="792"/>
      <c r="P2034" s="1840"/>
    </row>
    <row r="2035" spans="1:16" s="797" customFormat="1" ht="40.5" x14ac:dyDescent="0.2">
      <c r="A2035" s="606">
        <v>85</v>
      </c>
      <c r="B2035" s="786" t="s">
        <v>3151</v>
      </c>
      <c r="C2035" s="606" t="s">
        <v>701</v>
      </c>
      <c r="D2035" s="606">
        <v>1</v>
      </c>
      <c r="E2035" s="606">
        <v>2008</v>
      </c>
      <c r="F2035" s="1080">
        <v>641.5</v>
      </c>
      <c r="G2035" s="784">
        <f t="shared" si="67"/>
        <v>641.5</v>
      </c>
      <c r="H2035" s="1081">
        <v>100</v>
      </c>
      <c r="I2035" s="784">
        <f t="shared" si="68"/>
        <v>0</v>
      </c>
      <c r="J2035" s="785"/>
      <c r="K2035" s="792"/>
      <c r="L2035" s="792"/>
      <c r="M2035" s="785"/>
      <c r="N2035" s="792"/>
      <c r="O2035" s="792"/>
      <c r="P2035" s="1840"/>
    </row>
    <row r="2036" spans="1:16" s="797" customFormat="1" ht="13.5" x14ac:dyDescent="0.2">
      <c r="A2036" s="606">
        <v>86</v>
      </c>
      <c r="B2036" s="786" t="s">
        <v>796</v>
      </c>
      <c r="C2036" s="606" t="s">
        <v>701</v>
      </c>
      <c r="D2036" s="606">
        <v>1</v>
      </c>
      <c r="E2036" s="606">
        <v>2009</v>
      </c>
      <c r="F2036" s="1080">
        <v>80.592500000000001</v>
      </c>
      <c r="G2036" s="784">
        <f t="shared" si="67"/>
        <v>80.592500000000001</v>
      </c>
      <c r="H2036" s="1081">
        <v>100</v>
      </c>
      <c r="I2036" s="784">
        <f t="shared" si="68"/>
        <v>0</v>
      </c>
      <c r="J2036" s="785"/>
      <c r="K2036" s="792"/>
      <c r="L2036" s="792"/>
      <c r="M2036" s="785"/>
      <c r="N2036" s="792"/>
      <c r="O2036" s="792"/>
      <c r="P2036" s="1840"/>
    </row>
    <row r="2037" spans="1:16" s="797" customFormat="1" ht="27" x14ac:dyDescent="0.2">
      <c r="A2037" s="606">
        <v>87</v>
      </c>
      <c r="B2037" s="786" t="s">
        <v>3152</v>
      </c>
      <c r="C2037" s="606" t="s">
        <v>701</v>
      </c>
      <c r="D2037" s="606">
        <v>1</v>
      </c>
      <c r="E2037" s="606">
        <v>2008</v>
      </c>
      <c r="F2037" s="1080">
        <v>50.1</v>
      </c>
      <c r="G2037" s="784">
        <f t="shared" si="67"/>
        <v>50.1</v>
      </c>
      <c r="H2037" s="1081">
        <v>100</v>
      </c>
      <c r="I2037" s="784">
        <f t="shared" si="68"/>
        <v>0</v>
      </c>
      <c r="J2037" s="785"/>
      <c r="K2037" s="792"/>
      <c r="L2037" s="792"/>
      <c r="M2037" s="785"/>
      <c r="N2037" s="792"/>
      <c r="O2037" s="792"/>
      <c r="P2037" s="1840"/>
    </row>
    <row r="2038" spans="1:16" s="797" customFormat="1" ht="13.5" x14ac:dyDescent="0.2">
      <c r="A2038" s="606">
        <v>88</v>
      </c>
      <c r="B2038" s="786" t="s">
        <v>2118</v>
      </c>
      <c r="C2038" s="606" t="s">
        <v>701</v>
      </c>
      <c r="D2038" s="606">
        <v>2</v>
      </c>
      <c r="E2038" s="606">
        <v>2008</v>
      </c>
      <c r="F2038" s="1080">
        <v>201.6</v>
      </c>
      <c r="G2038" s="784">
        <f t="shared" si="67"/>
        <v>201.6</v>
      </c>
      <c r="H2038" s="1081">
        <v>100</v>
      </c>
      <c r="I2038" s="784">
        <f t="shared" si="68"/>
        <v>0</v>
      </c>
      <c r="J2038" s="785"/>
      <c r="K2038" s="792"/>
      <c r="L2038" s="792"/>
      <c r="M2038" s="785"/>
      <c r="N2038" s="792"/>
      <c r="O2038" s="792"/>
      <c r="P2038" s="1840"/>
    </row>
    <row r="2039" spans="1:16" s="797" customFormat="1" ht="27" x14ac:dyDescent="0.2">
      <c r="A2039" s="606">
        <v>89</v>
      </c>
      <c r="B2039" s="786" t="s">
        <v>3153</v>
      </c>
      <c r="C2039" s="606" t="s">
        <v>701</v>
      </c>
      <c r="D2039" s="606">
        <v>1</v>
      </c>
      <c r="E2039" s="606">
        <v>2007</v>
      </c>
      <c r="F2039" s="1080">
        <v>283.3</v>
      </c>
      <c r="G2039" s="784">
        <f t="shared" si="67"/>
        <v>283.3</v>
      </c>
      <c r="H2039" s="1081">
        <v>100</v>
      </c>
      <c r="I2039" s="784">
        <f t="shared" si="68"/>
        <v>0</v>
      </c>
      <c r="J2039" s="785"/>
      <c r="K2039" s="792"/>
      <c r="L2039" s="792"/>
      <c r="M2039" s="785"/>
      <c r="N2039" s="792"/>
      <c r="O2039" s="792"/>
      <c r="P2039" s="1840"/>
    </row>
    <row r="2040" spans="1:16" s="797" customFormat="1" ht="13.5" x14ac:dyDescent="0.2">
      <c r="A2040" s="606">
        <v>90</v>
      </c>
      <c r="B2040" s="786" t="s">
        <v>3154</v>
      </c>
      <c r="C2040" s="606" t="s">
        <v>701</v>
      </c>
      <c r="D2040" s="606">
        <v>1</v>
      </c>
      <c r="E2040" s="606">
        <v>2008</v>
      </c>
      <c r="F2040" s="1080">
        <v>267.3</v>
      </c>
      <c r="G2040" s="784">
        <f t="shared" si="67"/>
        <v>267.3</v>
      </c>
      <c r="H2040" s="1081">
        <v>100</v>
      </c>
      <c r="I2040" s="784">
        <f t="shared" si="68"/>
        <v>0</v>
      </c>
      <c r="J2040" s="785"/>
      <c r="K2040" s="792"/>
      <c r="L2040" s="792"/>
      <c r="M2040" s="785"/>
      <c r="N2040" s="792"/>
      <c r="O2040" s="792"/>
      <c r="P2040" s="1840"/>
    </row>
    <row r="2041" spans="1:16" s="797" customFormat="1" ht="27" x14ac:dyDescent="0.2">
      <c r="A2041" s="606">
        <v>91</v>
      </c>
      <c r="B2041" s="786" t="s">
        <v>3155</v>
      </c>
      <c r="C2041" s="606" t="s">
        <v>701</v>
      </c>
      <c r="D2041" s="606">
        <v>2</v>
      </c>
      <c r="E2041" s="606">
        <v>2011</v>
      </c>
      <c r="F2041" s="1080">
        <v>872.64</v>
      </c>
      <c r="G2041" s="784">
        <f t="shared" si="67"/>
        <v>872.64</v>
      </c>
      <c r="H2041" s="1081">
        <v>100</v>
      </c>
      <c r="I2041" s="784">
        <f t="shared" si="68"/>
        <v>0</v>
      </c>
      <c r="J2041" s="785"/>
      <c r="K2041" s="792"/>
      <c r="L2041" s="792"/>
      <c r="M2041" s="785"/>
      <c r="N2041" s="792"/>
      <c r="O2041" s="792"/>
      <c r="P2041" s="1840"/>
    </row>
    <row r="2042" spans="1:16" s="797" customFormat="1" ht="13.5" x14ac:dyDescent="0.2">
      <c r="A2042" s="606">
        <v>92</v>
      </c>
      <c r="B2042" s="786" t="s">
        <v>3156</v>
      </c>
      <c r="C2042" s="606" t="s">
        <v>701</v>
      </c>
      <c r="D2042" s="606">
        <v>4</v>
      </c>
      <c r="E2042" s="606">
        <v>2011</v>
      </c>
      <c r="F2042" s="1080">
        <v>334.56</v>
      </c>
      <c r="G2042" s="784">
        <f t="shared" si="67"/>
        <v>334.56</v>
      </c>
      <c r="H2042" s="1081">
        <v>100</v>
      </c>
      <c r="I2042" s="784">
        <f t="shared" si="68"/>
        <v>0</v>
      </c>
      <c r="J2042" s="785"/>
      <c r="K2042" s="792"/>
      <c r="L2042" s="792"/>
      <c r="M2042" s="785"/>
      <c r="N2042" s="792"/>
      <c r="O2042" s="792"/>
      <c r="P2042" s="1840"/>
    </row>
    <row r="2043" spans="1:16" s="797" customFormat="1" ht="27" x14ac:dyDescent="0.2">
      <c r="A2043" s="606">
        <v>93</v>
      </c>
      <c r="B2043" s="786" t="s">
        <v>3157</v>
      </c>
      <c r="C2043" s="606" t="s">
        <v>701</v>
      </c>
      <c r="D2043" s="606">
        <v>1</v>
      </c>
      <c r="E2043" s="606">
        <v>2011</v>
      </c>
      <c r="F2043" s="1080">
        <v>2658.6</v>
      </c>
      <c r="G2043" s="784">
        <f t="shared" si="67"/>
        <v>2658.6</v>
      </c>
      <c r="H2043" s="1081">
        <v>100</v>
      </c>
      <c r="I2043" s="784">
        <f t="shared" si="68"/>
        <v>0</v>
      </c>
      <c r="J2043" s="785"/>
      <c r="K2043" s="792"/>
      <c r="L2043" s="792"/>
      <c r="M2043" s="785"/>
      <c r="N2043" s="792"/>
      <c r="O2043" s="792"/>
      <c r="P2043" s="1840"/>
    </row>
    <row r="2044" spans="1:16" s="797" customFormat="1" ht="27" x14ac:dyDescent="0.2">
      <c r="A2044" s="606">
        <v>94</v>
      </c>
      <c r="B2044" s="786" t="s">
        <v>3148</v>
      </c>
      <c r="C2044" s="606" t="s">
        <v>701</v>
      </c>
      <c r="D2044" s="606">
        <v>1</v>
      </c>
      <c r="E2044" s="606">
        <v>2010</v>
      </c>
      <c r="F2044" s="1080">
        <v>267.95999999999998</v>
      </c>
      <c r="G2044" s="784">
        <f t="shared" si="67"/>
        <v>267.95999999999998</v>
      </c>
      <c r="H2044" s="1081">
        <v>100</v>
      </c>
      <c r="I2044" s="784">
        <f t="shared" si="68"/>
        <v>0</v>
      </c>
      <c r="J2044" s="785"/>
      <c r="K2044" s="792"/>
      <c r="L2044" s="792"/>
      <c r="M2044" s="785"/>
      <c r="N2044" s="792"/>
      <c r="O2044" s="792"/>
      <c r="P2044" s="1840"/>
    </row>
    <row r="2045" spans="1:16" s="797" customFormat="1" ht="54" x14ac:dyDescent="0.2">
      <c r="A2045" s="606">
        <v>95</v>
      </c>
      <c r="B2045" s="786" t="s">
        <v>3158</v>
      </c>
      <c r="C2045" s="606" t="s">
        <v>701</v>
      </c>
      <c r="D2045" s="606">
        <v>1</v>
      </c>
      <c r="E2045" s="606">
        <v>2011</v>
      </c>
      <c r="F2045" s="1080">
        <v>1183.08</v>
      </c>
      <c r="G2045" s="784">
        <f t="shared" si="67"/>
        <v>1183.08</v>
      </c>
      <c r="H2045" s="1081">
        <v>100</v>
      </c>
      <c r="I2045" s="784">
        <f t="shared" si="68"/>
        <v>0</v>
      </c>
      <c r="J2045" s="785"/>
      <c r="K2045" s="792"/>
      <c r="L2045" s="792"/>
      <c r="M2045" s="785"/>
      <c r="N2045" s="792"/>
      <c r="O2045" s="792"/>
      <c r="P2045" s="1840"/>
    </row>
    <row r="2046" spans="1:16" s="797" customFormat="1" ht="67.5" x14ac:dyDescent="0.2">
      <c r="A2046" s="606">
        <v>96</v>
      </c>
      <c r="B2046" s="786" t="s">
        <v>3159</v>
      </c>
      <c r="C2046" s="606" t="s">
        <v>701</v>
      </c>
      <c r="D2046" s="606">
        <v>1</v>
      </c>
      <c r="E2046" s="606">
        <v>2011</v>
      </c>
      <c r="F2046" s="1080">
        <v>1218.3599999999999</v>
      </c>
      <c r="G2046" s="784">
        <f t="shared" si="67"/>
        <v>1218.3599999999999</v>
      </c>
      <c r="H2046" s="1081">
        <v>100</v>
      </c>
      <c r="I2046" s="784">
        <f t="shared" si="68"/>
        <v>0</v>
      </c>
      <c r="J2046" s="785"/>
      <c r="K2046" s="792"/>
      <c r="L2046" s="792"/>
      <c r="M2046" s="785"/>
      <c r="N2046" s="792"/>
      <c r="O2046" s="792"/>
      <c r="P2046" s="1840"/>
    </row>
    <row r="2047" spans="1:16" s="797" customFormat="1" ht="27" x14ac:dyDescent="0.2">
      <c r="A2047" s="606">
        <v>97</v>
      </c>
      <c r="B2047" s="786" t="s">
        <v>3160</v>
      </c>
      <c r="C2047" s="606" t="s">
        <v>701</v>
      </c>
      <c r="D2047" s="606">
        <v>4</v>
      </c>
      <c r="E2047" s="606">
        <v>2011</v>
      </c>
      <c r="F2047" s="1080">
        <v>215.52</v>
      </c>
      <c r="G2047" s="784">
        <f t="shared" si="67"/>
        <v>215.52</v>
      </c>
      <c r="H2047" s="1081">
        <v>100</v>
      </c>
      <c r="I2047" s="784">
        <f t="shared" si="68"/>
        <v>0</v>
      </c>
      <c r="J2047" s="785"/>
      <c r="K2047" s="792"/>
      <c r="L2047" s="792"/>
      <c r="M2047" s="785"/>
      <c r="N2047" s="792"/>
      <c r="O2047" s="792"/>
      <c r="P2047" s="1840"/>
    </row>
    <row r="2048" spans="1:16" s="797" customFormat="1" ht="27" x14ac:dyDescent="0.2">
      <c r="A2048" s="606">
        <v>98</v>
      </c>
      <c r="B2048" s="786" t="s">
        <v>3148</v>
      </c>
      <c r="C2048" s="606" t="s">
        <v>701</v>
      </c>
      <c r="D2048" s="606">
        <v>1</v>
      </c>
      <c r="E2048" s="606">
        <v>2010</v>
      </c>
      <c r="F2048" s="1080">
        <v>267.95999999999998</v>
      </c>
      <c r="G2048" s="784">
        <f t="shared" si="67"/>
        <v>267.95999999999998</v>
      </c>
      <c r="H2048" s="1081">
        <v>100</v>
      </c>
      <c r="I2048" s="784">
        <f t="shared" si="68"/>
        <v>0</v>
      </c>
      <c r="J2048" s="785"/>
      <c r="K2048" s="792"/>
      <c r="L2048" s="792"/>
      <c r="M2048" s="785"/>
      <c r="N2048" s="792"/>
      <c r="O2048" s="792"/>
      <c r="P2048" s="1840"/>
    </row>
    <row r="2049" spans="1:16" s="797" customFormat="1" ht="13.5" x14ac:dyDescent="0.2">
      <c r="A2049" s="606">
        <v>99</v>
      </c>
      <c r="B2049" s="786" t="s">
        <v>3161</v>
      </c>
      <c r="C2049" s="606" t="s">
        <v>701</v>
      </c>
      <c r="D2049" s="606">
        <v>6</v>
      </c>
      <c r="E2049" s="606">
        <v>2011</v>
      </c>
      <c r="F2049" s="1080">
        <v>530.61180000000002</v>
      </c>
      <c r="G2049" s="784">
        <f t="shared" si="67"/>
        <v>530.61180000000002</v>
      </c>
      <c r="H2049" s="1081">
        <v>100</v>
      </c>
      <c r="I2049" s="784">
        <f t="shared" si="68"/>
        <v>0</v>
      </c>
      <c r="J2049" s="785"/>
      <c r="K2049" s="792"/>
      <c r="L2049" s="792"/>
      <c r="M2049" s="785"/>
      <c r="N2049" s="792"/>
      <c r="O2049" s="792"/>
      <c r="P2049" s="1840"/>
    </row>
    <row r="2050" spans="1:16" s="797" customFormat="1" ht="13.5" x14ac:dyDescent="0.2">
      <c r="A2050" s="606">
        <v>100</v>
      </c>
      <c r="B2050" s="786" t="s">
        <v>3162</v>
      </c>
      <c r="C2050" s="606" t="s">
        <v>701</v>
      </c>
      <c r="D2050" s="606">
        <v>1</v>
      </c>
      <c r="E2050" s="606">
        <v>2011</v>
      </c>
      <c r="F2050" s="1080">
        <v>57.384</v>
      </c>
      <c r="G2050" s="784">
        <f t="shared" si="67"/>
        <v>57.384</v>
      </c>
      <c r="H2050" s="1081">
        <v>100</v>
      </c>
      <c r="I2050" s="784">
        <f t="shared" si="68"/>
        <v>0</v>
      </c>
      <c r="J2050" s="785"/>
      <c r="K2050" s="792"/>
      <c r="L2050" s="792"/>
      <c r="M2050" s="785"/>
      <c r="N2050" s="792"/>
      <c r="O2050" s="792"/>
      <c r="P2050" s="1840"/>
    </row>
    <row r="2051" spans="1:16" s="797" customFormat="1" ht="40.5" x14ac:dyDescent="0.2">
      <c r="A2051" s="606">
        <v>101</v>
      </c>
      <c r="B2051" s="786" t="s">
        <v>3163</v>
      </c>
      <c r="C2051" s="606" t="s">
        <v>701</v>
      </c>
      <c r="D2051" s="606">
        <v>1</v>
      </c>
      <c r="E2051" s="606">
        <v>2007</v>
      </c>
      <c r="F2051" s="1080">
        <v>414.23250000000002</v>
      </c>
      <c r="G2051" s="784">
        <f t="shared" si="67"/>
        <v>414.23250000000002</v>
      </c>
      <c r="H2051" s="1081">
        <v>100</v>
      </c>
      <c r="I2051" s="784">
        <f t="shared" si="68"/>
        <v>0</v>
      </c>
      <c r="J2051" s="785"/>
      <c r="K2051" s="792"/>
      <c r="L2051" s="792"/>
      <c r="M2051" s="785"/>
      <c r="N2051" s="792"/>
      <c r="O2051" s="792"/>
      <c r="P2051" s="1840"/>
    </row>
    <row r="2052" spans="1:16" s="797" customFormat="1" ht="27" x14ac:dyDescent="0.2">
      <c r="A2052" s="606">
        <v>102</v>
      </c>
      <c r="B2052" s="786" t="s">
        <v>3164</v>
      </c>
      <c r="C2052" s="606" t="s">
        <v>701</v>
      </c>
      <c r="D2052" s="606">
        <v>8</v>
      </c>
      <c r="E2052" s="606">
        <v>2011</v>
      </c>
      <c r="F2052" s="1080">
        <v>602.4</v>
      </c>
      <c r="G2052" s="784">
        <f t="shared" si="67"/>
        <v>602.4</v>
      </c>
      <c r="H2052" s="1081">
        <v>100</v>
      </c>
      <c r="I2052" s="784">
        <f t="shared" si="68"/>
        <v>0</v>
      </c>
      <c r="J2052" s="785"/>
      <c r="K2052" s="792"/>
      <c r="L2052" s="792"/>
      <c r="M2052" s="785"/>
      <c r="N2052" s="792"/>
      <c r="O2052" s="792"/>
      <c r="P2052" s="1840"/>
    </row>
    <row r="2053" spans="1:16" s="797" customFormat="1" ht="13.5" x14ac:dyDescent="0.2">
      <c r="A2053" s="606">
        <v>103</v>
      </c>
      <c r="B2053" s="786" t="s">
        <v>3165</v>
      </c>
      <c r="C2053" s="606" t="s">
        <v>701</v>
      </c>
      <c r="D2053" s="606">
        <v>4</v>
      </c>
      <c r="E2053" s="606">
        <v>2011</v>
      </c>
      <c r="F2053" s="1080">
        <v>154.80000000000001</v>
      </c>
      <c r="G2053" s="784">
        <f t="shared" si="67"/>
        <v>154.80000000000001</v>
      </c>
      <c r="H2053" s="1081">
        <v>100</v>
      </c>
      <c r="I2053" s="784">
        <f t="shared" si="68"/>
        <v>0</v>
      </c>
      <c r="J2053" s="785"/>
      <c r="K2053" s="792"/>
      <c r="L2053" s="792"/>
      <c r="M2053" s="785"/>
      <c r="N2053" s="792"/>
      <c r="O2053" s="792"/>
      <c r="P2053" s="1840"/>
    </row>
    <row r="2054" spans="1:16" s="797" customFormat="1" ht="13.5" x14ac:dyDescent="0.2">
      <c r="A2054" s="606">
        <v>104</v>
      </c>
      <c r="B2054" s="786" t="s">
        <v>3166</v>
      </c>
      <c r="C2054" s="606" t="s">
        <v>701</v>
      </c>
      <c r="D2054" s="606">
        <v>4</v>
      </c>
      <c r="E2054" s="606">
        <v>2011</v>
      </c>
      <c r="F2054" s="1080">
        <v>150</v>
      </c>
      <c r="G2054" s="784">
        <f t="shared" si="67"/>
        <v>150</v>
      </c>
      <c r="H2054" s="1081">
        <v>100</v>
      </c>
      <c r="I2054" s="784">
        <f t="shared" si="68"/>
        <v>0</v>
      </c>
      <c r="J2054" s="785"/>
      <c r="K2054" s="792"/>
      <c r="L2054" s="792"/>
      <c r="M2054" s="785"/>
      <c r="N2054" s="792"/>
      <c r="O2054" s="792"/>
      <c r="P2054" s="1840"/>
    </row>
    <row r="2055" spans="1:16" s="797" customFormat="1" ht="67.5" x14ac:dyDescent="0.2">
      <c r="A2055" s="606">
        <v>105</v>
      </c>
      <c r="B2055" s="786" t="s">
        <v>3167</v>
      </c>
      <c r="C2055" s="606" t="s">
        <v>701</v>
      </c>
      <c r="D2055" s="606">
        <v>2</v>
      </c>
      <c r="E2055" s="606">
        <v>2011</v>
      </c>
      <c r="F2055" s="1080">
        <v>3814.66284</v>
      </c>
      <c r="G2055" s="784">
        <f t="shared" si="67"/>
        <v>3814.66284</v>
      </c>
      <c r="H2055" s="1081">
        <v>100</v>
      </c>
      <c r="I2055" s="784">
        <f t="shared" si="68"/>
        <v>0</v>
      </c>
      <c r="J2055" s="785"/>
      <c r="K2055" s="792"/>
      <c r="L2055" s="792"/>
      <c r="M2055" s="785"/>
      <c r="N2055" s="792"/>
      <c r="O2055" s="792"/>
      <c r="P2055" s="1840"/>
    </row>
    <row r="2056" spans="1:16" s="797" customFormat="1" ht="27" x14ac:dyDescent="0.2">
      <c r="A2056" s="606">
        <v>106</v>
      </c>
      <c r="B2056" s="786" t="s">
        <v>3168</v>
      </c>
      <c r="C2056" s="606" t="s">
        <v>701</v>
      </c>
      <c r="D2056" s="606">
        <v>4</v>
      </c>
      <c r="E2056" s="606">
        <v>2011</v>
      </c>
      <c r="F2056" s="1080">
        <v>162</v>
      </c>
      <c r="G2056" s="784">
        <f t="shared" si="67"/>
        <v>162</v>
      </c>
      <c r="H2056" s="1081">
        <v>100</v>
      </c>
      <c r="I2056" s="784">
        <f t="shared" si="68"/>
        <v>0</v>
      </c>
      <c r="J2056" s="785"/>
      <c r="K2056" s="792"/>
      <c r="L2056" s="792"/>
      <c r="M2056" s="785"/>
      <c r="N2056" s="792"/>
      <c r="O2056" s="792"/>
      <c r="P2056" s="1840"/>
    </row>
    <row r="2057" spans="1:16" s="797" customFormat="1" ht="40.5" x14ac:dyDescent="0.2">
      <c r="A2057" s="606">
        <v>107</v>
      </c>
      <c r="B2057" s="786" t="s">
        <v>3169</v>
      </c>
      <c r="C2057" s="606" t="s">
        <v>701</v>
      </c>
      <c r="D2057" s="606">
        <v>1</v>
      </c>
      <c r="E2057" s="606">
        <v>2011</v>
      </c>
      <c r="F2057" s="1080">
        <v>308</v>
      </c>
      <c r="G2057" s="784">
        <f t="shared" si="67"/>
        <v>308</v>
      </c>
      <c r="H2057" s="1081">
        <v>100</v>
      </c>
      <c r="I2057" s="784">
        <f t="shared" si="68"/>
        <v>0</v>
      </c>
      <c r="J2057" s="785"/>
      <c r="K2057" s="792"/>
      <c r="L2057" s="792"/>
      <c r="M2057" s="785"/>
      <c r="N2057" s="792"/>
      <c r="O2057" s="792"/>
      <c r="P2057" s="1840"/>
    </row>
    <row r="2058" spans="1:16" s="797" customFormat="1" ht="27" x14ac:dyDescent="0.2">
      <c r="A2058" s="606">
        <v>108</v>
      </c>
      <c r="B2058" s="786" t="s">
        <v>3170</v>
      </c>
      <c r="C2058" s="606" t="s">
        <v>701</v>
      </c>
      <c r="D2058" s="606">
        <v>1</v>
      </c>
      <c r="E2058" s="606">
        <v>2012</v>
      </c>
      <c r="F2058" s="1080">
        <v>468.36</v>
      </c>
      <c r="G2058" s="784">
        <f t="shared" si="67"/>
        <v>468.36</v>
      </c>
      <c r="H2058" s="1081">
        <v>100</v>
      </c>
      <c r="I2058" s="784">
        <f t="shared" si="68"/>
        <v>0</v>
      </c>
      <c r="J2058" s="785"/>
      <c r="K2058" s="792"/>
      <c r="L2058" s="792"/>
      <c r="M2058" s="785"/>
      <c r="N2058" s="792"/>
      <c r="O2058" s="792"/>
      <c r="P2058" s="1840"/>
    </row>
    <row r="2059" spans="1:16" s="797" customFormat="1" ht="13.5" x14ac:dyDescent="0.2">
      <c r="A2059" s="606">
        <v>109</v>
      </c>
      <c r="B2059" s="786" t="s">
        <v>3171</v>
      </c>
      <c r="C2059" s="606" t="s">
        <v>701</v>
      </c>
      <c r="D2059" s="606">
        <v>1</v>
      </c>
      <c r="E2059" s="606">
        <v>2012</v>
      </c>
      <c r="F2059" s="1080">
        <v>80.52</v>
      </c>
      <c r="G2059" s="784">
        <f t="shared" si="67"/>
        <v>80.52</v>
      </c>
      <c r="H2059" s="1081">
        <v>100</v>
      </c>
      <c r="I2059" s="784">
        <f t="shared" si="68"/>
        <v>0</v>
      </c>
      <c r="J2059" s="785"/>
      <c r="K2059" s="792"/>
      <c r="L2059" s="792"/>
      <c r="M2059" s="785"/>
      <c r="N2059" s="792"/>
      <c r="O2059" s="792"/>
      <c r="P2059" s="1840"/>
    </row>
    <row r="2060" spans="1:16" s="797" customFormat="1" ht="13.5" x14ac:dyDescent="0.2">
      <c r="A2060" s="606">
        <v>110</v>
      </c>
      <c r="B2060" s="786" t="s">
        <v>780</v>
      </c>
      <c r="C2060" s="606" t="s">
        <v>701</v>
      </c>
      <c r="D2060" s="606">
        <v>1</v>
      </c>
      <c r="E2060" s="606">
        <v>2012</v>
      </c>
      <c r="F2060" s="1080">
        <v>37.08</v>
      </c>
      <c r="G2060" s="784">
        <f t="shared" si="67"/>
        <v>37.08</v>
      </c>
      <c r="H2060" s="1081">
        <v>100</v>
      </c>
      <c r="I2060" s="784">
        <f t="shared" si="68"/>
        <v>0</v>
      </c>
      <c r="J2060" s="785"/>
      <c r="K2060" s="792"/>
      <c r="L2060" s="792"/>
      <c r="M2060" s="785"/>
      <c r="N2060" s="792"/>
      <c r="O2060" s="792"/>
      <c r="P2060" s="1840"/>
    </row>
    <row r="2061" spans="1:16" s="797" customFormat="1" ht="27" x14ac:dyDescent="0.2">
      <c r="A2061" s="606">
        <v>111</v>
      </c>
      <c r="B2061" s="786" t="s">
        <v>3172</v>
      </c>
      <c r="C2061" s="606" t="s">
        <v>701</v>
      </c>
      <c r="D2061" s="606">
        <v>1</v>
      </c>
      <c r="E2061" s="606">
        <v>2012</v>
      </c>
      <c r="F2061" s="1080">
        <v>488.76</v>
      </c>
      <c r="G2061" s="784">
        <f t="shared" si="67"/>
        <v>488.76</v>
      </c>
      <c r="H2061" s="1081">
        <v>100</v>
      </c>
      <c r="I2061" s="784">
        <f t="shared" si="68"/>
        <v>0</v>
      </c>
      <c r="J2061" s="785"/>
      <c r="K2061" s="792"/>
      <c r="L2061" s="792"/>
      <c r="M2061" s="785"/>
      <c r="N2061" s="792"/>
      <c r="O2061" s="792"/>
      <c r="P2061" s="1840"/>
    </row>
    <row r="2062" spans="1:16" s="797" customFormat="1" ht="13.5" x14ac:dyDescent="0.2">
      <c r="A2062" s="606">
        <v>112</v>
      </c>
      <c r="B2062" s="786" t="s">
        <v>3173</v>
      </c>
      <c r="C2062" s="606" t="s">
        <v>701</v>
      </c>
      <c r="D2062" s="606">
        <v>1</v>
      </c>
      <c r="E2062" s="606">
        <v>2012</v>
      </c>
      <c r="F2062" s="1080">
        <v>30.7</v>
      </c>
      <c r="G2062" s="784">
        <f t="shared" si="67"/>
        <v>30.7</v>
      </c>
      <c r="H2062" s="1081">
        <v>100</v>
      </c>
      <c r="I2062" s="784">
        <f t="shared" si="68"/>
        <v>0</v>
      </c>
      <c r="J2062" s="785"/>
      <c r="K2062" s="792"/>
      <c r="L2062" s="792"/>
      <c r="M2062" s="785"/>
      <c r="N2062" s="792"/>
      <c r="O2062" s="792"/>
      <c r="P2062" s="1840"/>
    </row>
    <row r="2063" spans="1:16" s="797" customFormat="1" ht="40.5" x14ac:dyDescent="0.2">
      <c r="A2063" s="606">
        <v>113</v>
      </c>
      <c r="B2063" s="786" t="s">
        <v>3174</v>
      </c>
      <c r="C2063" s="606" t="s">
        <v>701</v>
      </c>
      <c r="D2063" s="606">
        <v>1</v>
      </c>
      <c r="E2063" s="606">
        <v>2013</v>
      </c>
      <c r="F2063" s="1080">
        <v>637.09136000000001</v>
      </c>
      <c r="G2063" s="784">
        <f t="shared" si="67"/>
        <v>637.09136000000001</v>
      </c>
      <c r="H2063" s="1081">
        <v>100</v>
      </c>
      <c r="I2063" s="784">
        <f t="shared" si="68"/>
        <v>0</v>
      </c>
      <c r="J2063" s="785"/>
      <c r="K2063" s="792"/>
      <c r="L2063" s="792"/>
      <c r="M2063" s="785"/>
      <c r="N2063" s="792"/>
      <c r="O2063" s="792"/>
      <c r="P2063" s="1840"/>
    </row>
    <row r="2064" spans="1:16" s="797" customFormat="1" ht="13.5" x14ac:dyDescent="0.2">
      <c r="A2064" s="606">
        <v>114</v>
      </c>
      <c r="B2064" s="786" t="s">
        <v>3175</v>
      </c>
      <c r="C2064" s="606" t="s">
        <v>701</v>
      </c>
      <c r="D2064" s="606">
        <v>2</v>
      </c>
      <c r="E2064" s="606">
        <v>2013</v>
      </c>
      <c r="F2064" s="1080">
        <v>154.34960000000001</v>
      </c>
      <c r="G2064" s="784">
        <f t="shared" si="67"/>
        <v>154.34960000000001</v>
      </c>
      <c r="H2064" s="1081">
        <v>100</v>
      </c>
      <c r="I2064" s="784">
        <f t="shared" si="68"/>
        <v>0</v>
      </c>
      <c r="J2064" s="785"/>
      <c r="K2064" s="792"/>
      <c r="L2064" s="792"/>
      <c r="M2064" s="785"/>
      <c r="N2064" s="792"/>
      <c r="O2064" s="792"/>
      <c r="P2064" s="1840"/>
    </row>
    <row r="2065" spans="1:16" s="797" customFormat="1" ht="27" x14ac:dyDescent="0.2">
      <c r="A2065" s="606">
        <v>115</v>
      </c>
      <c r="B2065" s="786" t="s">
        <v>3176</v>
      </c>
      <c r="C2065" s="606" t="s">
        <v>701</v>
      </c>
      <c r="D2065" s="606">
        <v>2</v>
      </c>
      <c r="E2065" s="606">
        <v>2013</v>
      </c>
      <c r="F2065" s="1080">
        <v>1024.0297599999999</v>
      </c>
      <c r="G2065" s="784">
        <f t="shared" si="67"/>
        <v>1024.0297599999999</v>
      </c>
      <c r="H2065" s="1081">
        <v>100</v>
      </c>
      <c r="I2065" s="784">
        <f t="shared" si="68"/>
        <v>0</v>
      </c>
      <c r="J2065" s="785"/>
      <c r="K2065" s="792"/>
      <c r="L2065" s="792"/>
      <c r="M2065" s="785"/>
      <c r="N2065" s="792"/>
      <c r="O2065" s="792"/>
      <c r="P2065" s="1840"/>
    </row>
    <row r="2066" spans="1:16" s="797" customFormat="1" ht="13.5" x14ac:dyDescent="0.2">
      <c r="A2066" s="606">
        <v>116</v>
      </c>
      <c r="B2066" s="786" t="s">
        <v>3177</v>
      </c>
      <c r="C2066" s="606" t="s">
        <v>701</v>
      </c>
      <c r="D2066" s="606">
        <v>1</v>
      </c>
      <c r="E2066" s="606">
        <v>2014</v>
      </c>
      <c r="F2066" s="1080">
        <v>80.52</v>
      </c>
      <c r="G2066" s="784">
        <f t="shared" si="67"/>
        <v>80.52</v>
      </c>
      <c r="H2066" s="1081">
        <v>100</v>
      </c>
      <c r="I2066" s="784">
        <f t="shared" si="68"/>
        <v>0</v>
      </c>
      <c r="J2066" s="785"/>
      <c r="K2066" s="792"/>
      <c r="L2066" s="792"/>
      <c r="M2066" s="785"/>
      <c r="N2066" s="792"/>
      <c r="O2066" s="792"/>
      <c r="P2066" s="1840"/>
    </row>
    <row r="2067" spans="1:16" s="797" customFormat="1" ht="13.5" x14ac:dyDescent="0.2">
      <c r="A2067" s="606">
        <v>117</v>
      </c>
      <c r="B2067" s="786" t="s">
        <v>3178</v>
      </c>
      <c r="C2067" s="606" t="s">
        <v>701</v>
      </c>
      <c r="D2067" s="606">
        <v>1</v>
      </c>
      <c r="E2067" s="606">
        <v>2014</v>
      </c>
      <c r="F2067" s="1080">
        <v>383.64</v>
      </c>
      <c r="G2067" s="784">
        <f t="shared" si="67"/>
        <v>383.64</v>
      </c>
      <c r="H2067" s="1081">
        <v>100</v>
      </c>
      <c r="I2067" s="784">
        <f t="shared" si="68"/>
        <v>0</v>
      </c>
      <c r="J2067" s="785"/>
      <c r="K2067" s="792"/>
      <c r="L2067" s="792"/>
      <c r="M2067" s="785"/>
      <c r="N2067" s="792"/>
      <c r="O2067" s="792"/>
      <c r="P2067" s="1840"/>
    </row>
    <row r="2068" spans="1:16" s="797" customFormat="1" ht="27" x14ac:dyDescent="0.2">
      <c r="A2068" s="606">
        <v>118</v>
      </c>
      <c r="B2068" s="786" t="s">
        <v>3179</v>
      </c>
      <c r="C2068" s="606" t="s">
        <v>701</v>
      </c>
      <c r="D2068" s="606">
        <v>2</v>
      </c>
      <c r="E2068" s="606">
        <v>2015</v>
      </c>
      <c r="F2068" s="1080">
        <v>918</v>
      </c>
      <c r="G2068" s="784">
        <f t="shared" si="67"/>
        <v>918</v>
      </c>
      <c r="H2068" s="1081">
        <v>100</v>
      </c>
      <c r="I2068" s="784">
        <f t="shared" si="68"/>
        <v>0</v>
      </c>
      <c r="J2068" s="785"/>
      <c r="K2068" s="792"/>
      <c r="L2068" s="792"/>
      <c r="M2068" s="785"/>
      <c r="N2068" s="792"/>
      <c r="O2068" s="792"/>
      <c r="P2068" s="1840"/>
    </row>
    <row r="2069" spans="1:16" s="797" customFormat="1" ht="27" x14ac:dyDescent="0.2">
      <c r="A2069" s="606">
        <v>119</v>
      </c>
      <c r="B2069" s="786" t="s">
        <v>3180</v>
      </c>
      <c r="C2069" s="606" t="s">
        <v>701</v>
      </c>
      <c r="D2069" s="606">
        <v>4</v>
      </c>
      <c r="E2069" s="606">
        <v>2015</v>
      </c>
      <c r="F2069" s="1080">
        <v>1378.46156</v>
      </c>
      <c r="G2069" s="784">
        <f t="shared" si="67"/>
        <v>1378.46156</v>
      </c>
      <c r="H2069" s="1081">
        <v>100</v>
      </c>
      <c r="I2069" s="784">
        <f t="shared" si="68"/>
        <v>0</v>
      </c>
      <c r="J2069" s="785"/>
      <c r="K2069" s="792"/>
      <c r="L2069" s="792"/>
      <c r="M2069" s="785"/>
      <c r="N2069" s="792"/>
      <c r="O2069" s="792"/>
      <c r="P2069" s="1840"/>
    </row>
    <row r="2070" spans="1:16" s="797" customFormat="1" ht="27" x14ac:dyDescent="0.2">
      <c r="A2070" s="606">
        <v>120</v>
      </c>
      <c r="B2070" s="786" t="s">
        <v>3181</v>
      </c>
      <c r="C2070" s="606" t="s">
        <v>701</v>
      </c>
      <c r="D2070" s="606">
        <v>6</v>
      </c>
      <c r="E2070" s="606">
        <v>2015</v>
      </c>
      <c r="F2070" s="1080">
        <v>354</v>
      </c>
      <c r="G2070" s="784">
        <f t="shared" si="67"/>
        <v>354</v>
      </c>
      <c r="H2070" s="1081">
        <v>100</v>
      </c>
      <c r="I2070" s="784">
        <f t="shared" si="68"/>
        <v>0</v>
      </c>
      <c r="J2070" s="785"/>
      <c r="K2070" s="792"/>
      <c r="L2070" s="792"/>
      <c r="M2070" s="785"/>
      <c r="N2070" s="792"/>
      <c r="O2070" s="792"/>
      <c r="P2070" s="1840"/>
    </row>
    <row r="2071" spans="1:16" s="797" customFormat="1" ht="13.5" x14ac:dyDescent="0.2">
      <c r="A2071" s="606">
        <v>121</v>
      </c>
      <c r="B2071" s="786" t="s">
        <v>811</v>
      </c>
      <c r="C2071" s="606" t="s">
        <v>701</v>
      </c>
      <c r="D2071" s="606">
        <v>1</v>
      </c>
      <c r="E2071" s="606">
        <v>2015</v>
      </c>
      <c r="F2071" s="1080">
        <v>164.94</v>
      </c>
      <c r="G2071" s="784">
        <f t="shared" si="67"/>
        <v>123.705</v>
      </c>
      <c r="H2071" s="1081">
        <v>75</v>
      </c>
      <c r="I2071" s="784">
        <f t="shared" si="68"/>
        <v>41.234999999999999</v>
      </c>
      <c r="J2071" s="785"/>
      <c r="K2071" s="792"/>
      <c r="L2071" s="792"/>
      <c r="M2071" s="785"/>
      <c r="N2071" s="792"/>
      <c r="O2071" s="792"/>
      <c r="P2071" s="1840"/>
    </row>
    <row r="2072" spans="1:16" s="797" customFormat="1" ht="13.5" x14ac:dyDescent="0.2">
      <c r="A2072" s="606">
        <v>122</v>
      </c>
      <c r="B2072" s="786" t="s">
        <v>3182</v>
      </c>
      <c r="C2072" s="606" t="s">
        <v>701</v>
      </c>
      <c r="D2072" s="606">
        <v>2</v>
      </c>
      <c r="E2072" s="606">
        <v>2015</v>
      </c>
      <c r="F2072" s="1080">
        <v>654.65519999999992</v>
      </c>
      <c r="G2072" s="784">
        <f t="shared" si="67"/>
        <v>654.65519999999992</v>
      </c>
      <c r="H2072" s="1081">
        <v>100</v>
      </c>
      <c r="I2072" s="784">
        <f t="shared" si="68"/>
        <v>0</v>
      </c>
      <c r="J2072" s="785"/>
      <c r="K2072" s="792"/>
      <c r="L2072" s="792"/>
      <c r="M2072" s="785"/>
      <c r="N2072" s="792"/>
      <c r="O2072" s="792"/>
      <c r="P2072" s="1840"/>
    </row>
    <row r="2073" spans="1:16" s="797" customFormat="1" ht="29.25" customHeight="1" x14ac:dyDescent="0.2">
      <c r="A2073" s="606">
        <v>123</v>
      </c>
      <c r="B2073" s="786" t="s">
        <v>3183</v>
      </c>
      <c r="C2073" s="606" t="s">
        <v>701</v>
      </c>
      <c r="D2073" s="606">
        <v>2</v>
      </c>
      <c r="E2073" s="606">
        <v>2016</v>
      </c>
      <c r="F2073" s="1080">
        <v>4678</v>
      </c>
      <c r="G2073" s="784">
        <f t="shared" si="67"/>
        <v>2806.7999999999997</v>
      </c>
      <c r="H2073" s="1081">
        <v>60</v>
      </c>
      <c r="I2073" s="784">
        <f t="shared" si="68"/>
        <v>1871.2000000000003</v>
      </c>
      <c r="J2073" s="785"/>
      <c r="K2073" s="792"/>
      <c r="L2073" s="792"/>
      <c r="M2073" s="785"/>
      <c r="N2073" s="792"/>
      <c r="O2073" s="792"/>
      <c r="P2073" s="1840"/>
    </row>
    <row r="2074" spans="1:16" s="797" customFormat="1" ht="40.5" x14ac:dyDescent="0.2">
      <c r="A2074" s="606">
        <v>124</v>
      </c>
      <c r="B2074" s="786" t="s">
        <v>3184</v>
      </c>
      <c r="C2074" s="606" t="s">
        <v>701</v>
      </c>
      <c r="D2074" s="606">
        <v>2</v>
      </c>
      <c r="E2074" s="606">
        <v>2016</v>
      </c>
      <c r="F2074" s="1080">
        <v>4794</v>
      </c>
      <c r="G2074" s="784">
        <f t="shared" si="67"/>
        <v>2876.4</v>
      </c>
      <c r="H2074" s="1081">
        <v>60</v>
      </c>
      <c r="I2074" s="784">
        <f t="shared" si="68"/>
        <v>1917.6</v>
      </c>
      <c r="J2074" s="785"/>
      <c r="K2074" s="792"/>
      <c r="L2074" s="792"/>
      <c r="M2074" s="785"/>
      <c r="N2074" s="792"/>
      <c r="O2074" s="792"/>
      <c r="P2074" s="1840"/>
    </row>
    <row r="2075" spans="1:16" s="797" customFormat="1" ht="13.5" x14ac:dyDescent="0.2">
      <c r="A2075" s="606">
        <v>125</v>
      </c>
      <c r="B2075" s="786" t="s">
        <v>811</v>
      </c>
      <c r="C2075" s="606" t="s">
        <v>701</v>
      </c>
      <c r="D2075" s="606">
        <v>2</v>
      </c>
      <c r="E2075" s="606">
        <v>2016</v>
      </c>
      <c r="F2075" s="1080">
        <v>292.2</v>
      </c>
      <c r="G2075" s="784">
        <f t="shared" si="67"/>
        <v>175.32</v>
      </c>
      <c r="H2075" s="1081">
        <v>60</v>
      </c>
      <c r="I2075" s="784">
        <f t="shared" si="68"/>
        <v>116.88</v>
      </c>
      <c r="J2075" s="785"/>
      <c r="K2075" s="792"/>
      <c r="L2075" s="792"/>
      <c r="M2075" s="785"/>
      <c r="N2075" s="792"/>
      <c r="O2075" s="792"/>
      <c r="P2075" s="1840"/>
    </row>
    <row r="2076" spans="1:16" s="797" customFormat="1" ht="27" x14ac:dyDescent="0.2">
      <c r="A2076" s="606">
        <v>126</v>
      </c>
      <c r="B2076" s="798" t="s">
        <v>3185</v>
      </c>
      <c r="C2076" s="606" t="s">
        <v>701</v>
      </c>
      <c r="D2076" s="799">
        <v>5</v>
      </c>
      <c r="E2076" s="606">
        <v>2017</v>
      </c>
      <c r="F2076" s="1080">
        <v>3645</v>
      </c>
      <c r="G2076" s="784">
        <f t="shared" si="67"/>
        <v>3280.5</v>
      </c>
      <c r="H2076" s="1081">
        <v>90</v>
      </c>
      <c r="I2076" s="784">
        <f t="shared" si="68"/>
        <v>364.5</v>
      </c>
      <c r="J2076" s="785"/>
      <c r="K2076" s="792"/>
      <c r="L2076" s="792"/>
      <c r="M2076" s="785"/>
      <c r="N2076" s="792"/>
      <c r="O2076" s="792"/>
      <c r="P2076" s="1840"/>
    </row>
    <row r="2077" spans="1:16" s="797" customFormat="1" ht="40.5" x14ac:dyDescent="0.2">
      <c r="A2077" s="606">
        <v>127</v>
      </c>
      <c r="B2077" s="786" t="s">
        <v>3186</v>
      </c>
      <c r="C2077" s="606" t="s">
        <v>701</v>
      </c>
      <c r="D2077" s="799">
        <v>1</v>
      </c>
      <c r="E2077" s="606">
        <v>2017</v>
      </c>
      <c r="F2077" s="1080">
        <v>2342</v>
      </c>
      <c r="G2077" s="784">
        <f t="shared" si="67"/>
        <v>2107.8000000000002</v>
      </c>
      <c r="H2077" s="1081">
        <v>90</v>
      </c>
      <c r="I2077" s="784">
        <f t="shared" si="68"/>
        <v>234.19999999999982</v>
      </c>
      <c r="J2077" s="785"/>
      <c r="K2077" s="792"/>
      <c r="L2077" s="792"/>
      <c r="M2077" s="785"/>
      <c r="N2077" s="792"/>
      <c r="O2077" s="792"/>
      <c r="P2077" s="1840"/>
    </row>
    <row r="2078" spans="1:16" s="797" customFormat="1" ht="27" x14ac:dyDescent="0.2">
      <c r="A2078" s="606">
        <v>128</v>
      </c>
      <c r="B2078" s="786" t="s">
        <v>3187</v>
      </c>
      <c r="C2078" s="606" t="s">
        <v>701</v>
      </c>
      <c r="D2078" s="799">
        <v>1</v>
      </c>
      <c r="E2078" s="606">
        <v>2016</v>
      </c>
      <c r="F2078" s="1080">
        <v>732.27</v>
      </c>
      <c r="G2078" s="784">
        <f t="shared" ref="G2078:G2145" si="69">F2078*H2078%</f>
        <v>732.27</v>
      </c>
      <c r="H2078" s="1081">
        <v>100</v>
      </c>
      <c r="I2078" s="784">
        <f t="shared" ref="I2078:I2145" si="70">F2078-G2078</f>
        <v>0</v>
      </c>
      <c r="J2078" s="785"/>
      <c r="K2078" s="792"/>
      <c r="L2078" s="792"/>
      <c r="M2078" s="785"/>
      <c r="N2078" s="792"/>
      <c r="O2078" s="792"/>
      <c r="P2078" s="1840"/>
    </row>
    <row r="2079" spans="1:16" s="797" customFormat="1" ht="13.5" x14ac:dyDescent="0.2">
      <c r="A2079" s="606">
        <v>129</v>
      </c>
      <c r="B2079" s="798" t="s">
        <v>3188</v>
      </c>
      <c r="C2079" s="606" t="s">
        <v>701</v>
      </c>
      <c r="D2079" s="799">
        <v>1</v>
      </c>
      <c r="E2079" s="606">
        <v>2016</v>
      </c>
      <c r="F2079" s="1080">
        <v>112.3</v>
      </c>
      <c r="G2079" s="784">
        <f t="shared" si="69"/>
        <v>112.3</v>
      </c>
      <c r="H2079" s="1081">
        <v>100</v>
      </c>
      <c r="I2079" s="784">
        <f t="shared" si="70"/>
        <v>0</v>
      </c>
      <c r="J2079" s="785"/>
      <c r="K2079" s="792"/>
      <c r="L2079" s="792"/>
      <c r="M2079" s="785"/>
      <c r="N2079" s="792"/>
      <c r="O2079" s="792"/>
      <c r="P2079" s="1840"/>
    </row>
    <row r="2080" spans="1:16" s="797" customFormat="1" ht="40.5" x14ac:dyDescent="0.2">
      <c r="A2080" s="606">
        <v>130</v>
      </c>
      <c r="B2080" s="798" t="s">
        <v>3314</v>
      </c>
      <c r="C2080" s="606" t="s">
        <v>701</v>
      </c>
      <c r="D2080" s="1444">
        <v>2</v>
      </c>
      <c r="E2080" s="606">
        <v>2017</v>
      </c>
      <c r="F2080" s="1080">
        <v>1500</v>
      </c>
      <c r="G2080" s="784">
        <f t="shared" si="69"/>
        <v>1350</v>
      </c>
      <c r="H2080" s="1081">
        <v>90</v>
      </c>
      <c r="I2080" s="784">
        <f t="shared" si="70"/>
        <v>150</v>
      </c>
      <c r="J2080" s="785"/>
      <c r="K2080" s="792"/>
      <c r="L2080" s="792"/>
      <c r="M2080" s="785"/>
      <c r="N2080" s="792"/>
      <c r="O2080" s="792"/>
      <c r="P2080" s="1840"/>
    </row>
    <row r="2081" spans="1:16" s="797" customFormat="1" ht="13.5" x14ac:dyDescent="0.2">
      <c r="A2081" s="606">
        <v>131</v>
      </c>
      <c r="B2081" s="798" t="s">
        <v>3189</v>
      </c>
      <c r="C2081" s="606" t="s">
        <v>701</v>
      </c>
      <c r="D2081" s="1444">
        <v>0</v>
      </c>
      <c r="E2081" s="606">
        <v>2018</v>
      </c>
      <c r="F2081" s="1080">
        <v>0</v>
      </c>
      <c r="G2081" s="784">
        <f t="shared" si="69"/>
        <v>0</v>
      </c>
      <c r="H2081" s="1081">
        <v>0</v>
      </c>
      <c r="I2081" s="784">
        <f t="shared" si="70"/>
        <v>0</v>
      </c>
      <c r="J2081" s="785"/>
      <c r="K2081" s="792"/>
      <c r="L2081" s="792"/>
      <c r="M2081" s="785"/>
      <c r="N2081" s="792"/>
      <c r="O2081" s="792"/>
      <c r="P2081" s="1840"/>
    </row>
    <row r="2082" spans="1:16" s="797" customFormat="1" ht="13.5" x14ac:dyDescent="0.2">
      <c r="A2082" s="606">
        <v>132</v>
      </c>
      <c r="B2082" s="798" t="s">
        <v>1753</v>
      </c>
      <c r="C2082" s="606" t="s">
        <v>701</v>
      </c>
      <c r="D2082" s="1444">
        <v>0</v>
      </c>
      <c r="E2082" s="606">
        <v>2018</v>
      </c>
      <c r="F2082" s="1080">
        <v>0</v>
      </c>
      <c r="G2082" s="784">
        <f t="shared" si="69"/>
        <v>0</v>
      </c>
      <c r="H2082" s="1081">
        <v>0</v>
      </c>
      <c r="I2082" s="784">
        <f t="shared" si="70"/>
        <v>0</v>
      </c>
      <c r="J2082" s="785"/>
      <c r="K2082" s="792"/>
      <c r="L2082" s="792"/>
      <c r="M2082" s="785"/>
      <c r="N2082" s="792"/>
      <c r="O2082" s="792"/>
      <c r="P2082" s="1840"/>
    </row>
    <row r="2083" spans="1:16" s="797" customFormat="1" ht="27" x14ac:dyDescent="0.2">
      <c r="A2083" s="606">
        <v>133</v>
      </c>
      <c r="B2083" s="798" t="s">
        <v>2484</v>
      </c>
      <c r="C2083" s="606" t="s">
        <v>701</v>
      </c>
      <c r="D2083" s="1444">
        <v>0</v>
      </c>
      <c r="E2083" s="606">
        <v>2018</v>
      </c>
      <c r="F2083" s="1080">
        <v>0</v>
      </c>
      <c r="G2083" s="784">
        <f t="shared" si="69"/>
        <v>0</v>
      </c>
      <c r="H2083" s="1081">
        <v>0</v>
      </c>
      <c r="I2083" s="784">
        <f t="shared" si="70"/>
        <v>0</v>
      </c>
      <c r="J2083" s="785"/>
      <c r="K2083" s="792"/>
      <c r="L2083" s="792"/>
      <c r="M2083" s="785"/>
      <c r="N2083" s="792"/>
      <c r="O2083" s="792"/>
      <c r="P2083" s="1840"/>
    </row>
    <row r="2084" spans="1:16" s="797" customFormat="1" ht="13.5" x14ac:dyDescent="0.2">
      <c r="A2084" s="606">
        <v>134</v>
      </c>
      <c r="B2084" s="786" t="s">
        <v>3190</v>
      </c>
      <c r="C2084" s="606" t="s">
        <v>701</v>
      </c>
      <c r="D2084" s="799">
        <v>0</v>
      </c>
      <c r="E2084" s="606">
        <v>2018</v>
      </c>
      <c r="F2084" s="1080">
        <v>0</v>
      </c>
      <c r="G2084" s="784">
        <f t="shared" si="69"/>
        <v>0</v>
      </c>
      <c r="H2084" s="1081">
        <v>0</v>
      </c>
      <c r="I2084" s="784">
        <f t="shared" si="70"/>
        <v>0</v>
      </c>
      <c r="J2084" s="785"/>
      <c r="K2084" s="792"/>
      <c r="L2084" s="792"/>
      <c r="M2084" s="785"/>
      <c r="N2084" s="792"/>
      <c r="O2084" s="792"/>
      <c r="P2084" s="1840"/>
    </row>
    <row r="2085" spans="1:16" ht="13.5" customHeight="1" x14ac:dyDescent="0.2">
      <c r="A2085" s="1457">
        <v>1</v>
      </c>
      <c r="B2085" s="674" t="s">
        <v>3308</v>
      </c>
      <c r="C2085" s="699" t="s">
        <v>701</v>
      </c>
      <c r="D2085" s="699">
        <v>1</v>
      </c>
      <c r="E2085" s="699">
        <v>1999</v>
      </c>
      <c r="F2085" s="1087">
        <v>244.35</v>
      </c>
      <c r="G2085" s="784">
        <f t="shared" si="69"/>
        <v>244.35</v>
      </c>
      <c r="H2085" s="1088">
        <v>100</v>
      </c>
      <c r="I2085" s="784">
        <f t="shared" si="70"/>
        <v>0</v>
      </c>
      <c r="J2085" s="644"/>
      <c r="K2085" s="692"/>
      <c r="L2085" s="692"/>
      <c r="M2085" s="644"/>
      <c r="N2085" s="692"/>
      <c r="O2085" s="692"/>
      <c r="P2085" s="1838" t="s">
        <v>816</v>
      </c>
    </row>
    <row r="2086" spans="1:16" ht="13.5" customHeight="1" x14ac:dyDescent="0.2">
      <c r="A2086" s="1457">
        <v>2</v>
      </c>
      <c r="B2086" s="674" t="s">
        <v>3309</v>
      </c>
      <c r="C2086" s="699" t="s">
        <v>701</v>
      </c>
      <c r="D2086" s="699">
        <v>1</v>
      </c>
      <c r="E2086" s="699">
        <v>2002</v>
      </c>
      <c r="F2086" s="1087">
        <v>145</v>
      </c>
      <c r="G2086" s="784">
        <f t="shared" si="69"/>
        <v>145</v>
      </c>
      <c r="H2086" s="1088">
        <v>100</v>
      </c>
      <c r="I2086" s="784">
        <f t="shared" si="70"/>
        <v>0</v>
      </c>
      <c r="J2086" s="644"/>
      <c r="K2086" s="692"/>
      <c r="L2086" s="692"/>
      <c r="M2086" s="644"/>
      <c r="N2086" s="692"/>
      <c r="O2086" s="692"/>
      <c r="P2086" s="1838"/>
    </row>
    <row r="2087" spans="1:16" ht="13.5" customHeight="1" x14ac:dyDescent="0.2">
      <c r="A2087" s="1457">
        <v>3</v>
      </c>
      <c r="B2087" s="674" t="s">
        <v>3310</v>
      </c>
      <c r="C2087" s="699" t="s">
        <v>701</v>
      </c>
      <c r="D2087" s="699">
        <v>1</v>
      </c>
      <c r="E2087" s="699">
        <v>2002</v>
      </c>
      <c r="F2087" s="1087">
        <v>35</v>
      </c>
      <c r="G2087" s="784">
        <f t="shared" si="69"/>
        <v>35</v>
      </c>
      <c r="H2087" s="1088">
        <v>100</v>
      </c>
      <c r="I2087" s="784">
        <f t="shared" si="70"/>
        <v>0</v>
      </c>
      <c r="J2087" s="644"/>
      <c r="K2087" s="692"/>
      <c r="L2087" s="692"/>
      <c r="M2087" s="644"/>
      <c r="N2087" s="692"/>
      <c r="O2087" s="692"/>
      <c r="P2087" s="1838"/>
    </row>
    <row r="2088" spans="1:16" ht="13.5" customHeight="1" x14ac:dyDescent="0.2">
      <c r="A2088" s="1457">
        <v>4</v>
      </c>
      <c r="B2088" s="674" t="s">
        <v>3311</v>
      </c>
      <c r="C2088" s="699" t="s">
        <v>701</v>
      </c>
      <c r="D2088" s="699">
        <v>1</v>
      </c>
      <c r="E2088" s="699">
        <v>2003</v>
      </c>
      <c r="F2088" s="1087">
        <v>69.959999999999994</v>
      </c>
      <c r="G2088" s="784">
        <f t="shared" si="69"/>
        <v>69.959999999999994</v>
      </c>
      <c r="H2088" s="1088">
        <v>100</v>
      </c>
      <c r="I2088" s="784">
        <f t="shared" si="70"/>
        <v>0</v>
      </c>
      <c r="J2088" s="644"/>
      <c r="K2088" s="692"/>
      <c r="L2088" s="692"/>
      <c r="M2088" s="644"/>
      <c r="N2088" s="692"/>
      <c r="O2088" s="692"/>
      <c r="P2088" s="1838"/>
    </row>
    <row r="2089" spans="1:16" ht="13.5" customHeight="1" x14ac:dyDescent="0.2">
      <c r="A2089" s="1457">
        <v>5</v>
      </c>
      <c r="B2089" s="674" t="s">
        <v>3312</v>
      </c>
      <c r="C2089" s="699" t="s">
        <v>701</v>
      </c>
      <c r="D2089" s="699">
        <v>1</v>
      </c>
      <c r="E2089" s="699">
        <v>2003</v>
      </c>
      <c r="F2089" s="1087">
        <v>69.959999999999994</v>
      </c>
      <c r="G2089" s="784">
        <f t="shared" si="69"/>
        <v>69.959999999999994</v>
      </c>
      <c r="H2089" s="1088">
        <v>100</v>
      </c>
      <c r="I2089" s="784">
        <f t="shared" si="70"/>
        <v>0</v>
      </c>
      <c r="J2089" s="644"/>
      <c r="K2089" s="692"/>
      <c r="L2089" s="692"/>
      <c r="M2089" s="644"/>
      <c r="N2089" s="692"/>
      <c r="O2089" s="692"/>
      <c r="P2089" s="1838"/>
    </row>
    <row r="2090" spans="1:16" ht="13.5" customHeight="1" x14ac:dyDescent="0.2">
      <c r="A2090" s="1457">
        <v>6</v>
      </c>
      <c r="B2090" s="674" t="s">
        <v>813</v>
      </c>
      <c r="C2090" s="699" t="s">
        <v>701</v>
      </c>
      <c r="D2090" s="699">
        <v>1</v>
      </c>
      <c r="E2090" s="699">
        <v>2003</v>
      </c>
      <c r="F2090" s="1087">
        <v>17.489999999999998</v>
      </c>
      <c r="G2090" s="784">
        <f t="shared" si="69"/>
        <v>17.489999999999998</v>
      </c>
      <c r="H2090" s="1088">
        <v>100</v>
      </c>
      <c r="I2090" s="784">
        <f t="shared" si="70"/>
        <v>0</v>
      </c>
      <c r="J2090" s="644"/>
      <c r="K2090" s="692"/>
      <c r="L2090" s="692"/>
      <c r="M2090" s="644"/>
      <c r="N2090" s="692"/>
      <c r="O2090" s="692"/>
      <c r="P2090" s="1838"/>
    </row>
    <row r="2091" spans="1:16" ht="13.5" x14ac:dyDescent="0.2">
      <c r="A2091" s="1457">
        <v>7</v>
      </c>
      <c r="B2091" s="674" t="s">
        <v>3311</v>
      </c>
      <c r="C2091" s="699" t="s">
        <v>701</v>
      </c>
      <c r="D2091" s="699">
        <v>1</v>
      </c>
      <c r="E2091" s="699">
        <v>2003</v>
      </c>
      <c r="F2091" s="1087">
        <v>69.959999999999994</v>
      </c>
      <c r="G2091" s="784">
        <f t="shared" si="69"/>
        <v>69.959999999999994</v>
      </c>
      <c r="H2091" s="1088">
        <v>100</v>
      </c>
      <c r="I2091" s="784">
        <f t="shared" si="70"/>
        <v>0</v>
      </c>
      <c r="J2091" s="644"/>
      <c r="K2091" s="692"/>
      <c r="L2091" s="692"/>
      <c r="M2091" s="644"/>
      <c r="N2091" s="692"/>
      <c r="O2091" s="692"/>
      <c r="P2091" s="1838"/>
    </row>
    <row r="2092" spans="1:16" ht="13.5" customHeight="1" x14ac:dyDescent="0.2">
      <c r="A2092" s="1457">
        <v>8</v>
      </c>
      <c r="B2092" s="674" t="s">
        <v>813</v>
      </c>
      <c r="C2092" s="699" t="s">
        <v>701</v>
      </c>
      <c r="D2092" s="699">
        <v>1</v>
      </c>
      <c r="E2092" s="699">
        <v>2003</v>
      </c>
      <c r="F2092" s="1087">
        <v>17.489999999999998</v>
      </c>
      <c r="G2092" s="784">
        <f t="shared" si="69"/>
        <v>17.489999999999998</v>
      </c>
      <c r="H2092" s="1088">
        <v>100</v>
      </c>
      <c r="I2092" s="784">
        <f t="shared" si="70"/>
        <v>0</v>
      </c>
      <c r="J2092" s="644"/>
      <c r="K2092" s="692"/>
      <c r="L2092" s="692"/>
      <c r="M2092" s="644"/>
      <c r="N2092" s="692"/>
      <c r="O2092" s="692"/>
      <c r="P2092" s="1838"/>
    </row>
    <row r="2093" spans="1:16" ht="13.5" customHeight="1" x14ac:dyDescent="0.2">
      <c r="A2093" s="1457">
        <v>9</v>
      </c>
      <c r="B2093" s="674" t="s">
        <v>3313</v>
      </c>
      <c r="C2093" s="699" t="s">
        <v>701</v>
      </c>
      <c r="D2093" s="699">
        <v>1</v>
      </c>
      <c r="E2093" s="699">
        <v>2004</v>
      </c>
      <c r="F2093" s="1087">
        <v>339</v>
      </c>
      <c r="G2093" s="784">
        <f t="shared" si="69"/>
        <v>339</v>
      </c>
      <c r="H2093" s="1088">
        <v>100</v>
      </c>
      <c r="I2093" s="784">
        <f t="shared" si="70"/>
        <v>0</v>
      </c>
      <c r="J2093" s="644"/>
      <c r="K2093" s="692"/>
      <c r="L2093" s="692"/>
      <c r="M2093" s="644"/>
      <c r="N2093" s="692"/>
      <c r="O2093" s="692"/>
      <c r="P2093" s="1838"/>
    </row>
    <row r="2094" spans="1:16" ht="13.5" x14ac:dyDescent="0.2">
      <c r="A2094" s="1457">
        <v>10</v>
      </c>
      <c r="B2094" s="674" t="s">
        <v>3228</v>
      </c>
      <c r="C2094" s="699" t="s">
        <v>701</v>
      </c>
      <c r="D2094" s="699">
        <v>1</v>
      </c>
      <c r="E2094" s="699">
        <v>2004</v>
      </c>
      <c r="F2094" s="1087">
        <v>107.5</v>
      </c>
      <c r="G2094" s="784">
        <f t="shared" si="69"/>
        <v>107.5</v>
      </c>
      <c r="H2094" s="1088">
        <v>100</v>
      </c>
      <c r="I2094" s="784">
        <f t="shared" si="70"/>
        <v>0</v>
      </c>
      <c r="J2094" s="644"/>
      <c r="K2094" s="692"/>
      <c r="L2094" s="692"/>
      <c r="M2094" s="644"/>
      <c r="N2094" s="692"/>
      <c r="O2094" s="692"/>
      <c r="P2094" s="1838"/>
    </row>
    <row r="2095" spans="1:16" ht="27" x14ac:dyDescent="0.2">
      <c r="A2095" s="1457">
        <v>11</v>
      </c>
      <c r="B2095" s="674" t="s">
        <v>3229</v>
      </c>
      <c r="C2095" s="699" t="s">
        <v>701</v>
      </c>
      <c r="D2095" s="699">
        <v>17</v>
      </c>
      <c r="E2095" s="699">
        <v>2005</v>
      </c>
      <c r="F2095" s="1087">
        <v>2273.42</v>
      </c>
      <c r="G2095" s="784">
        <f t="shared" si="69"/>
        <v>2273.42</v>
      </c>
      <c r="H2095" s="1088">
        <v>100</v>
      </c>
      <c r="I2095" s="784">
        <f t="shared" si="70"/>
        <v>0</v>
      </c>
      <c r="J2095" s="644"/>
      <c r="K2095" s="692"/>
      <c r="L2095" s="692"/>
      <c r="M2095" s="644"/>
      <c r="N2095" s="692"/>
      <c r="O2095" s="692"/>
      <c r="P2095" s="1838"/>
    </row>
    <row r="2096" spans="1:16" ht="27" x14ac:dyDescent="0.2">
      <c r="A2096" s="1457">
        <v>12</v>
      </c>
      <c r="B2096" s="674" t="s">
        <v>3230</v>
      </c>
      <c r="C2096" s="699" t="s">
        <v>701</v>
      </c>
      <c r="D2096" s="699">
        <v>4</v>
      </c>
      <c r="E2096" s="699">
        <v>2005</v>
      </c>
      <c r="F2096" s="1087">
        <v>592.24</v>
      </c>
      <c r="G2096" s="784">
        <f t="shared" si="69"/>
        <v>592.24</v>
      </c>
      <c r="H2096" s="1088">
        <v>100</v>
      </c>
      <c r="I2096" s="784">
        <f t="shared" si="70"/>
        <v>0</v>
      </c>
      <c r="J2096" s="644"/>
      <c r="K2096" s="692"/>
      <c r="L2096" s="692"/>
      <c r="M2096" s="644"/>
      <c r="N2096" s="692"/>
      <c r="O2096" s="692"/>
      <c r="P2096" s="1838"/>
    </row>
    <row r="2097" spans="1:16" ht="27" x14ac:dyDescent="0.2">
      <c r="A2097" s="1457">
        <v>13</v>
      </c>
      <c r="B2097" s="674" t="s">
        <v>3231</v>
      </c>
      <c r="C2097" s="699" t="s">
        <v>701</v>
      </c>
      <c r="D2097" s="699">
        <v>4</v>
      </c>
      <c r="E2097" s="699">
        <v>2005</v>
      </c>
      <c r="F2097" s="1087">
        <v>687.8</v>
      </c>
      <c r="G2097" s="784">
        <f t="shared" si="69"/>
        <v>687.8</v>
      </c>
      <c r="H2097" s="1088">
        <v>100</v>
      </c>
      <c r="I2097" s="784">
        <f t="shared" si="70"/>
        <v>0</v>
      </c>
      <c r="J2097" s="644"/>
      <c r="K2097" s="692"/>
      <c r="L2097" s="692"/>
      <c r="M2097" s="644"/>
      <c r="N2097" s="692"/>
      <c r="O2097" s="692"/>
      <c r="P2097" s="1838"/>
    </row>
    <row r="2098" spans="1:16" ht="27" x14ac:dyDescent="0.2">
      <c r="A2098" s="1457">
        <v>14</v>
      </c>
      <c r="B2098" s="674" t="s">
        <v>3232</v>
      </c>
      <c r="C2098" s="699" t="s">
        <v>701</v>
      </c>
      <c r="D2098" s="699">
        <v>3</v>
      </c>
      <c r="E2098" s="699">
        <v>2005</v>
      </c>
      <c r="F2098" s="1087">
        <v>888.4</v>
      </c>
      <c r="G2098" s="784">
        <f t="shared" si="69"/>
        <v>888.4</v>
      </c>
      <c r="H2098" s="1088">
        <v>100</v>
      </c>
      <c r="I2098" s="784">
        <f t="shared" si="70"/>
        <v>0</v>
      </c>
      <c r="J2098" s="644"/>
      <c r="K2098" s="692"/>
      <c r="L2098" s="692"/>
      <c r="M2098" s="644"/>
      <c r="N2098" s="692"/>
      <c r="O2098" s="692"/>
      <c r="P2098" s="1838"/>
    </row>
    <row r="2099" spans="1:16" ht="27" x14ac:dyDescent="0.2">
      <c r="A2099" s="1457">
        <v>15</v>
      </c>
      <c r="B2099" s="674" t="s">
        <v>3233</v>
      </c>
      <c r="C2099" s="699" t="s">
        <v>701</v>
      </c>
      <c r="D2099" s="699">
        <v>1</v>
      </c>
      <c r="E2099" s="699">
        <v>2005</v>
      </c>
      <c r="F2099" s="1087">
        <v>238.79</v>
      </c>
      <c r="G2099" s="784">
        <f t="shared" si="69"/>
        <v>238.79</v>
      </c>
      <c r="H2099" s="1088">
        <v>100</v>
      </c>
      <c r="I2099" s="784">
        <f t="shared" si="70"/>
        <v>0</v>
      </c>
      <c r="J2099" s="644"/>
      <c r="K2099" s="692"/>
      <c r="L2099" s="692"/>
      <c r="M2099" s="644"/>
      <c r="N2099" s="692"/>
      <c r="O2099" s="692"/>
      <c r="P2099" s="1838"/>
    </row>
    <row r="2100" spans="1:16" ht="27" x14ac:dyDescent="0.2">
      <c r="A2100" s="1457">
        <v>16</v>
      </c>
      <c r="B2100" s="674" t="s">
        <v>3234</v>
      </c>
      <c r="C2100" s="699" t="s">
        <v>701</v>
      </c>
      <c r="D2100" s="699">
        <v>1</v>
      </c>
      <c r="E2100" s="699">
        <v>2005</v>
      </c>
      <c r="F2100" s="1087">
        <v>315.31</v>
      </c>
      <c r="G2100" s="784">
        <f t="shared" si="69"/>
        <v>315.31</v>
      </c>
      <c r="H2100" s="1088">
        <v>100</v>
      </c>
      <c r="I2100" s="784">
        <f t="shared" si="70"/>
        <v>0</v>
      </c>
      <c r="J2100" s="644"/>
      <c r="K2100" s="692"/>
      <c r="L2100" s="692"/>
      <c r="M2100" s="644"/>
      <c r="N2100" s="692"/>
      <c r="O2100" s="692"/>
      <c r="P2100" s="1838"/>
    </row>
    <row r="2101" spans="1:16" ht="27" x14ac:dyDescent="0.2">
      <c r="A2101" s="1457">
        <v>17</v>
      </c>
      <c r="B2101" s="674" t="s">
        <v>3235</v>
      </c>
      <c r="C2101" s="699" t="s">
        <v>701</v>
      </c>
      <c r="D2101" s="699">
        <v>1</v>
      </c>
      <c r="E2101" s="699">
        <v>2005</v>
      </c>
      <c r="F2101" s="1087">
        <v>315.31</v>
      </c>
      <c r="G2101" s="784">
        <f t="shared" si="69"/>
        <v>315.31</v>
      </c>
      <c r="H2101" s="1088">
        <v>100</v>
      </c>
      <c r="I2101" s="784">
        <f t="shared" si="70"/>
        <v>0</v>
      </c>
      <c r="J2101" s="644"/>
      <c r="K2101" s="692"/>
      <c r="L2101" s="692"/>
      <c r="M2101" s="644"/>
      <c r="N2101" s="692"/>
      <c r="O2101" s="692"/>
      <c r="P2101" s="1838"/>
    </row>
    <row r="2102" spans="1:16" ht="27" x14ac:dyDescent="0.2">
      <c r="A2102" s="1457">
        <v>18</v>
      </c>
      <c r="B2102" s="674" t="s">
        <v>3236</v>
      </c>
      <c r="C2102" s="699" t="s">
        <v>701</v>
      </c>
      <c r="D2102" s="699">
        <v>1</v>
      </c>
      <c r="E2102" s="699">
        <v>2005</v>
      </c>
      <c r="F2102" s="1087">
        <v>315.32</v>
      </c>
      <c r="G2102" s="784">
        <f t="shared" si="69"/>
        <v>315.32</v>
      </c>
      <c r="H2102" s="1088">
        <v>100</v>
      </c>
      <c r="I2102" s="784">
        <f t="shared" si="70"/>
        <v>0</v>
      </c>
      <c r="J2102" s="644"/>
      <c r="K2102" s="692"/>
      <c r="L2102" s="692"/>
      <c r="M2102" s="644"/>
      <c r="N2102" s="692"/>
      <c r="O2102" s="692"/>
      <c r="P2102" s="1838"/>
    </row>
    <row r="2103" spans="1:16" ht="27" x14ac:dyDescent="0.2">
      <c r="A2103" s="1457">
        <v>19</v>
      </c>
      <c r="B2103" s="674" t="s">
        <v>3237</v>
      </c>
      <c r="C2103" s="699" t="s">
        <v>701</v>
      </c>
      <c r="D2103" s="699">
        <v>1</v>
      </c>
      <c r="E2103" s="699">
        <v>2005</v>
      </c>
      <c r="F2103" s="1087">
        <v>147.86000000000001</v>
      </c>
      <c r="G2103" s="784">
        <f t="shared" si="69"/>
        <v>147.86000000000001</v>
      </c>
      <c r="H2103" s="1088">
        <v>100</v>
      </c>
      <c r="I2103" s="784">
        <f t="shared" si="70"/>
        <v>0</v>
      </c>
      <c r="J2103" s="644"/>
      <c r="K2103" s="692"/>
      <c r="L2103" s="692"/>
      <c r="M2103" s="644"/>
      <c r="N2103" s="692"/>
      <c r="O2103" s="692"/>
      <c r="P2103" s="1838"/>
    </row>
    <row r="2104" spans="1:16" ht="27" x14ac:dyDescent="0.2">
      <c r="A2104" s="1457">
        <v>20</v>
      </c>
      <c r="B2104" s="674" t="s">
        <v>3238</v>
      </c>
      <c r="C2104" s="699" t="s">
        <v>701</v>
      </c>
      <c r="D2104" s="699">
        <v>1</v>
      </c>
      <c r="E2104" s="699">
        <v>2005</v>
      </c>
      <c r="F2104" s="1087">
        <v>147.86000000000001</v>
      </c>
      <c r="G2104" s="784">
        <f t="shared" si="69"/>
        <v>147.86000000000001</v>
      </c>
      <c r="H2104" s="1088">
        <v>100</v>
      </c>
      <c r="I2104" s="784">
        <f t="shared" si="70"/>
        <v>0</v>
      </c>
      <c r="J2104" s="644"/>
      <c r="K2104" s="692"/>
      <c r="L2104" s="692"/>
      <c r="M2104" s="644"/>
      <c r="N2104" s="692"/>
      <c r="O2104" s="692"/>
      <c r="P2104" s="1838"/>
    </row>
    <row r="2105" spans="1:16" ht="27" x14ac:dyDescent="0.2">
      <c r="A2105" s="1457">
        <v>21</v>
      </c>
      <c r="B2105" s="674" t="s">
        <v>3239</v>
      </c>
      <c r="C2105" s="699" t="s">
        <v>701</v>
      </c>
      <c r="D2105" s="699">
        <v>1</v>
      </c>
      <c r="E2105" s="699">
        <v>2005</v>
      </c>
      <c r="F2105" s="1087">
        <v>147.86000000000001</v>
      </c>
      <c r="G2105" s="784">
        <f t="shared" si="69"/>
        <v>147.86000000000001</v>
      </c>
      <c r="H2105" s="1088">
        <v>100</v>
      </c>
      <c r="I2105" s="784">
        <f t="shared" si="70"/>
        <v>0</v>
      </c>
      <c r="J2105" s="644"/>
      <c r="K2105" s="692"/>
      <c r="L2105" s="692"/>
      <c r="M2105" s="644"/>
      <c r="N2105" s="692"/>
      <c r="O2105" s="692"/>
      <c r="P2105" s="1838"/>
    </row>
    <row r="2106" spans="1:16" ht="13.5" x14ac:dyDescent="0.2">
      <c r="A2106" s="1457">
        <v>22</v>
      </c>
      <c r="B2106" s="674" t="s">
        <v>3240</v>
      </c>
      <c r="C2106" s="699" t="s">
        <v>701</v>
      </c>
      <c r="D2106" s="699">
        <v>1</v>
      </c>
      <c r="E2106" s="699">
        <v>2005</v>
      </c>
      <c r="F2106" s="1087">
        <v>149.63999999999999</v>
      </c>
      <c r="G2106" s="784">
        <f t="shared" si="69"/>
        <v>149.63999999999999</v>
      </c>
      <c r="H2106" s="1088">
        <v>100</v>
      </c>
      <c r="I2106" s="784">
        <f t="shared" si="70"/>
        <v>0</v>
      </c>
      <c r="J2106" s="644"/>
      <c r="K2106" s="692"/>
      <c r="L2106" s="692"/>
      <c r="M2106" s="644"/>
      <c r="N2106" s="692"/>
      <c r="O2106" s="692"/>
      <c r="P2106" s="1838"/>
    </row>
    <row r="2107" spans="1:16" ht="27" x14ac:dyDescent="0.2">
      <c r="A2107" s="1457">
        <v>23</v>
      </c>
      <c r="B2107" s="674" t="s">
        <v>3241</v>
      </c>
      <c r="C2107" s="699" t="s">
        <v>701</v>
      </c>
      <c r="D2107" s="699">
        <v>1</v>
      </c>
      <c r="E2107" s="699">
        <v>2005</v>
      </c>
      <c r="F2107" s="1087">
        <v>35.18</v>
      </c>
      <c r="G2107" s="784">
        <f t="shared" si="69"/>
        <v>35.18</v>
      </c>
      <c r="H2107" s="1088">
        <v>100</v>
      </c>
      <c r="I2107" s="784">
        <f t="shared" si="70"/>
        <v>0</v>
      </c>
      <c r="J2107" s="644"/>
      <c r="K2107" s="692"/>
      <c r="L2107" s="692"/>
      <c r="M2107" s="644"/>
      <c r="N2107" s="692"/>
      <c r="O2107" s="692"/>
      <c r="P2107" s="1838"/>
    </row>
    <row r="2108" spans="1:16" ht="27" x14ac:dyDescent="0.2">
      <c r="A2108" s="1457">
        <v>24</v>
      </c>
      <c r="B2108" s="674" t="s">
        <v>3242</v>
      </c>
      <c r="C2108" s="699" t="s">
        <v>701</v>
      </c>
      <c r="D2108" s="699">
        <v>1</v>
      </c>
      <c r="E2108" s="699">
        <v>2005</v>
      </c>
      <c r="F2108" s="1087">
        <v>35.18</v>
      </c>
      <c r="G2108" s="784">
        <f t="shared" si="69"/>
        <v>35.18</v>
      </c>
      <c r="H2108" s="1088">
        <v>100</v>
      </c>
      <c r="I2108" s="784">
        <f t="shared" si="70"/>
        <v>0</v>
      </c>
      <c r="J2108" s="644"/>
      <c r="K2108" s="692"/>
      <c r="L2108" s="692"/>
      <c r="M2108" s="644"/>
      <c r="N2108" s="692"/>
      <c r="O2108" s="692"/>
      <c r="P2108" s="1838"/>
    </row>
    <row r="2109" spans="1:16" ht="27" x14ac:dyDescent="0.2">
      <c r="A2109" s="1457">
        <v>25</v>
      </c>
      <c r="B2109" s="674" t="s">
        <v>3243</v>
      </c>
      <c r="C2109" s="699" t="s">
        <v>701</v>
      </c>
      <c r="D2109" s="699">
        <v>1</v>
      </c>
      <c r="E2109" s="699">
        <v>2005</v>
      </c>
      <c r="F2109" s="1087">
        <v>35.18</v>
      </c>
      <c r="G2109" s="784">
        <f t="shared" si="69"/>
        <v>35.18</v>
      </c>
      <c r="H2109" s="1088">
        <v>100</v>
      </c>
      <c r="I2109" s="784">
        <f t="shared" si="70"/>
        <v>0</v>
      </c>
      <c r="J2109" s="644"/>
      <c r="K2109" s="692"/>
      <c r="L2109" s="692"/>
      <c r="M2109" s="644"/>
      <c r="N2109" s="692"/>
      <c r="O2109" s="692"/>
      <c r="P2109" s="1838"/>
    </row>
    <row r="2110" spans="1:16" ht="40.5" x14ac:dyDescent="0.2">
      <c r="A2110" s="1457">
        <v>26</v>
      </c>
      <c r="B2110" s="674" t="s">
        <v>3244</v>
      </c>
      <c r="C2110" s="699" t="s">
        <v>701</v>
      </c>
      <c r="D2110" s="699">
        <v>3</v>
      </c>
      <c r="E2110" s="699">
        <v>2005</v>
      </c>
      <c r="F2110" s="1087">
        <v>841.73</v>
      </c>
      <c r="G2110" s="784">
        <f t="shared" si="69"/>
        <v>841.73</v>
      </c>
      <c r="H2110" s="1088">
        <v>100</v>
      </c>
      <c r="I2110" s="784">
        <f t="shared" si="70"/>
        <v>0</v>
      </c>
      <c r="J2110" s="644"/>
      <c r="K2110" s="692"/>
      <c r="L2110" s="692"/>
      <c r="M2110" s="644"/>
      <c r="N2110" s="692"/>
      <c r="O2110" s="692"/>
      <c r="P2110" s="1838"/>
    </row>
    <row r="2111" spans="1:16" ht="27" x14ac:dyDescent="0.2">
      <c r="A2111" s="1457">
        <v>27</v>
      </c>
      <c r="B2111" s="674" t="s">
        <v>3245</v>
      </c>
      <c r="C2111" s="699" t="s">
        <v>701</v>
      </c>
      <c r="D2111" s="699">
        <v>3</v>
      </c>
      <c r="E2111" s="699">
        <v>2005</v>
      </c>
      <c r="F2111" s="1087">
        <v>372.77</v>
      </c>
      <c r="G2111" s="784">
        <f t="shared" si="69"/>
        <v>372.77</v>
      </c>
      <c r="H2111" s="1088">
        <v>100</v>
      </c>
      <c r="I2111" s="784">
        <f t="shared" si="70"/>
        <v>0</v>
      </c>
      <c r="J2111" s="644"/>
      <c r="K2111" s="692"/>
      <c r="L2111" s="692"/>
      <c r="M2111" s="644"/>
      <c r="N2111" s="692"/>
      <c r="O2111" s="692"/>
      <c r="P2111" s="1838"/>
    </row>
    <row r="2112" spans="1:16" ht="27" x14ac:dyDescent="0.2">
      <c r="A2112" s="1457">
        <v>28</v>
      </c>
      <c r="B2112" s="674" t="s">
        <v>3246</v>
      </c>
      <c r="C2112" s="699" t="s">
        <v>701</v>
      </c>
      <c r="D2112" s="699">
        <v>3</v>
      </c>
      <c r="E2112" s="699">
        <v>2005</v>
      </c>
      <c r="F2112" s="1087">
        <v>253.86</v>
      </c>
      <c r="G2112" s="784">
        <f t="shared" si="69"/>
        <v>253.86</v>
      </c>
      <c r="H2112" s="1088">
        <v>100</v>
      </c>
      <c r="I2112" s="784">
        <f t="shared" si="70"/>
        <v>0</v>
      </c>
      <c r="J2112" s="644"/>
      <c r="K2112" s="692"/>
      <c r="L2112" s="692"/>
      <c r="M2112" s="644"/>
      <c r="N2112" s="692"/>
      <c r="O2112" s="692"/>
      <c r="P2112" s="1838"/>
    </row>
    <row r="2113" spans="1:16" ht="13.5" x14ac:dyDescent="0.2">
      <c r="A2113" s="1457">
        <v>29</v>
      </c>
      <c r="B2113" s="674" t="s">
        <v>3247</v>
      </c>
      <c r="C2113" s="699" t="s">
        <v>701</v>
      </c>
      <c r="D2113" s="699">
        <v>1</v>
      </c>
      <c r="E2113" s="699">
        <v>2005</v>
      </c>
      <c r="F2113" s="1087">
        <v>240.5</v>
      </c>
      <c r="G2113" s="784">
        <f t="shared" si="69"/>
        <v>240.5</v>
      </c>
      <c r="H2113" s="1088">
        <v>100</v>
      </c>
      <c r="I2113" s="784">
        <f t="shared" si="70"/>
        <v>0</v>
      </c>
      <c r="J2113" s="644"/>
      <c r="K2113" s="692"/>
      <c r="L2113" s="692"/>
      <c r="M2113" s="644"/>
      <c r="N2113" s="692"/>
      <c r="O2113" s="692"/>
      <c r="P2113" s="1838"/>
    </row>
    <row r="2114" spans="1:16" ht="13.5" x14ac:dyDescent="0.2">
      <c r="A2114" s="1457">
        <v>30</v>
      </c>
      <c r="B2114" s="674" t="s">
        <v>3315</v>
      </c>
      <c r="C2114" s="699" t="s">
        <v>701</v>
      </c>
      <c r="D2114" s="699">
        <v>1</v>
      </c>
      <c r="E2114" s="699">
        <v>2005</v>
      </c>
      <c r="F2114" s="1087">
        <v>170.2</v>
      </c>
      <c r="G2114" s="784">
        <f t="shared" si="69"/>
        <v>170.2</v>
      </c>
      <c r="H2114" s="1088">
        <v>100</v>
      </c>
      <c r="I2114" s="784">
        <f t="shared" si="70"/>
        <v>0</v>
      </c>
      <c r="J2114" s="644"/>
      <c r="K2114" s="692"/>
      <c r="L2114" s="692"/>
      <c r="M2114" s="644"/>
      <c r="N2114" s="692"/>
      <c r="O2114" s="692"/>
      <c r="P2114" s="1838"/>
    </row>
    <row r="2115" spans="1:16" ht="13.5" x14ac:dyDescent="0.2">
      <c r="A2115" s="1457">
        <v>31</v>
      </c>
      <c r="B2115" s="674" t="s">
        <v>3248</v>
      </c>
      <c r="C2115" s="699" t="s">
        <v>701</v>
      </c>
      <c r="D2115" s="699">
        <v>2</v>
      </c>
      <c r="E2115" s="699">
        <v>2005</v>
      </c>
      <c r="F2115" s="1087">
        <v>184</v>
      </c>
      <c r="G2115" s="784">
        <f t="shared" si="69"/>
        <v>184</v>
      </c>
      <c r="H2115" s="1088">
        <v>100</v>
      </c>
      <c r="I2115" s="784">
        <f t="shared" si="70"/>
        <v>0</v>
      </c>
      <c r="J2115" s="644"/>
      <c r="K2115" s="692"/>
      <c r="L2115" s="692"/>
      <c r="M2115" s="644"/>
      <c r="N2115" s="692"/>
      <c r="O2115" s="692"/>
      <c r="P2115" s="1838"/>
    </row>
    <row r="2116" spans="1:16" ht="13.5" customHeight="1" x14ac:dyDescent="0.2">
      <c r="A2116" s="1457">
        <v>32</v>
      </c>
      <c r="B2116" s="674" t="s">
        <v>3316</v>
      </c>
      <c r="C2116" s="699" t="s">
        <v>701</v>
      </c>
      <c r="D2116" s="699">
        <v>1</v>
      </c>
      <c r="E2116" s="699">
        <v>2005</v>
      </c>
      <c r="F2116" s="1087">
        <v>29.9</v>
      </c>
      <c r="G2116" s="784">
        <f t="shared" si="69"/>
        <v>29.9</v>
      </c>
      <c r="H2116" s="1088">
        <v>100</v>
      </c>
      <c r="I2116" s="784">
        <f t="shared" si="70"/>
        <v>0</v>
      </c>
      <c r="J2116" s="644"/>
      <c r="K2116" s="692"/>
      <c r="L2116" s="692"/>
      <c r="M2116" s="644"/>
      <c r="N2116" s="692"/>
      <c r="O2116" s="692"/>
      <c r="P2116" s="1838"/>
    </row>
    <row r="2117" spans="1:16" ht="27" x14ac:dyDescent="0.2">
      <c r="A2117" s="1457">
        <v>33</v>
      </c>
      <c r="B2117" s="674" t="s">
        <v>3317</v>
      </c>
      <c r="C2117" s="699" t="s">
        <v>701</v>
      </c>
      <c r="D2117" s="699">
        <v>1</v>
      </c>
      <c r="E2117" s="699">
        <v>2006</v>
      </c>
      <c r="F2117" s="1087">
        <v>49.5</v>
      </c>
      <c r="G2117" s="784">
        <f t="shared" si="69"/>
        <v>49.5</v>
      </c>
      <c r="H2117" s="1088">
        <v>100</v>
      </c>
      <c r="I2117" s="784">
        <f t="shared" si="70"/>
        <v>0</v>
      </c>
      <c r="J2117" s="644"/>
      <c r="K2117" s="692"/>
      <c r="L2117" s="692"/>
      <c r="M2117" s="644"/>
      <c r="N2117" s="692"/>
      <c r="O2117" s="692"/>
      <c r="P2117" s="1838"/>
    </row>
    <row r="2118" spans="1:16" ht="27" x14ac:dyDescent="0.2">
      <c r="A2118" s="1457">
        <v>34</v>
      </c>
      <c r="B2118" s="674" t="s">
        <v>3318</v>
      </c>
      <c r="C2118" s="699" t="s">
        <v>701</v>
      </c>
      <c r="D2118" s="699">
        <v>1</v>
      </c>
      <c r="E2118" s="699">
        <v>2006</v>
      </c>
      <c r="F2118" s="1087">
        <v>49.5</v>
      </c>
      <c r="G2118" s="784">
        <f t="shared" si="69"/>
        <v>49.5</v>
      </c>
      <c r="H2118" s="1088">
        <v>100</v>
      </c>
      <c r="I2118" s="784">
        <f t="shared" si="70"/>
        <v>0</v>
      </c>
      <c r="J2118" s="644"/>
      <c r="K2118" s="692"/>
      <c r="L2118" s="692"/>
      <c r="M2118" s="644"/>
      <c r="N2118" s="692"/>
      <c r="O2118" s="692"/>
      <c r="P2118" s="1838"/>
    </row>
    <row r="2119" spans="1:16" ht="27" x14ac:dyDescent="0.2">
      <c r="A2119" s="1457">
        <v>35</v>
      </c>
      <c r="B2119" s="674" t="s">
        <v>3319</v>
      </c>
      <c r="C2119" s="699" t="s">
        <v>701</v>
      </c>
      <c r="D2119" s="699">
        <v>1</v>
      </c>
      <c r="E2119" s="699">
        <v>2006</v>
      </c>
      <c r="F2119" s="1087">
        <v>49.5</v>
      </c>
      <c r="G2119" s="784">
        <f t="shared" si="69"/>
        <v>49.5</v>
      </c>
      <c r="H2119" s="1088">
        <v>100</v>
      </c>
      <c r="I2119" s="784">
        <f t="shared" si="70"/>
        <v>0</v>
      </c>
      <c r="J2119" s="644"/>
      <c r="K2119" s="692"/>
      <c r="L2119" s="692"/>
      <c r="M2119" s="644"/>
      <c r="N2119" s="692"/>
      <c r="O2119" s="692"/>
      <c r="P2119" s="1838"/>
    </row>
    <row r="2120" spans="1:16" ht="13.5" x14ac:dyDescent="0.2">
      <c r="A2120" s="1457">
        <v>36</v>
      </c>
      <c r="B2120" s="674" t="s">
        <v>3320</v>
      </c>
      <c r="C2120" s="699" t="s">
        <v>701</v>
      </c>
      <c r="D2120" s="699">
        <v>1</v>
      </c>
      <c r="E2120" s="699">
        <v>2006</v>
      </c>
      <c r="F2120" s="1087">
        <v>49.5</v>
      </c>
      <c r="G2120" s="784">
        <f t="shared" si="69"/>
        <v>49.5</v>
      </c>
      <c r="H2120" s="1088">
        <v>100</v>
      </c>
      <c r="I2120" s="784">
        <f t="shared" si="70"/>
        <v>0</v>
      </c>
      <c r="J2120" s="644"/>
      <c r="K2120" s="692"/>
      <c r="L2120" s="692"/>
      <c r="M2120" s="644"/>
      <c r="N2120" s="692"/>
      <c r="O2120" s="692"/>
      <c r="P2120" s="1838"/>
    </row>
    <row r="2121" spans="1:16" ht="13.5" x14ac:dyDescent="0.2">
      <c r="A2121" s="1457">
        <v>37</v>
      </c>
      <c r="B2121" s="674" t="s">
        <v>3321</v>
      </c>
      <c r="C2121" s="699" t="s">
        <v>701</v>
      </c>
      <c r="D2121" s="699">
        <v>1</v>
      </c>
      <c r="E2121" s="699">
        <v>2006</v>
      </c>
      <c r="F2121" s="1087">
        <v>42.7</v>
      </c>
      <c r="G2121" s="784">
        <f t="shared" si="69"/>
        <v>42.7</v>
      </c>
      <c r="H2121" s="1088">
        <v>100</v>
      </c>
      <c r="I2121" s="784">
        <f t="shared" si="70"/>
        <v>0</v>
      </c>
      <c r="J2121" s="644"/>
      <c r="K2121" s="692"/>
      <c r="L2121" s="692"/>
      <c r="M2121" s="644"/>
      <c r="N2121" s="692"/>
      <c r="O2121" s="692"/>
      <c r="P2121" s="1838"/>
    </row>
    <row r="2122" spans="1:16" ht="13.5" customHeight="1" x14ac:dyDescent="0.2">
      <c r="A2122" s="1457">
        <v>38</v>
      </c>
      <c r="B2122" s="674" t="s">
        <v>3322</v>
      </c>
      <c r="C2122" s="699" t="s">
        <v>701</v>
      </c>
      <c r="D2122" s="699">
        <v>1</v>
      </c>
      <c r="E2122" s="699">
        <v>2006</v>
      </c>
      <c r="F2122" s="1087">
        <v>42.7</v>
      </c>
      <c r="G2122" s="784">
        <f t="shared" si="69"/>
        <v>42.7</v>
      </c>
      <c r="H2122" s="1088">
        <v>100</v>
      </c>
      <c r="I2122" s="784">
        <f t="shared" si="70"/>
        <v>0</v>
      </c>
      <c r="J2122" s="644"/>
      <c r="K2122" s="692"/>
      <c r="L2122" s="692"/>
      <c r="M2122" s="644"/>
      <c r="N2122" s="692"/>
      <c r="O2122" s="692"/>
      <c r="P2122" s="1838"/>
    </row>
    <row r="2123" spans="1:16" ht="13.5" x14ac:dyDescent="0.2">
      <c r="A2123" s="1457">
        <v>39</v>
      </c>
      <c r="B2123" s="674" t="s">
        <v>3323</v>
      </c>
      <c r="C2123" s="699" t="s">
        <v>701</v>
      </c>
      <c r="D2123" s="699">
        <v>1</v>
      </c>
      <c r="E2123" s="699">
        <v>2006</v>
      </c>
      <c r="F2123" s="1087">
        <v>42.8</v>
      </c>
      <c r="G2123" s="784">
        <f t="shared" si="69"/>
        <v>42.8</v>
      </c>
      <c r="H2123" s="1088">
        <v>100</v>
      </c>
      <c r="I2123" s="784">
        <f t="shared" si="70"/>
        <v>0</v>
      </c>
      <c r="J2123" s="644"/>
      <c r="K2123" s="692"/>
      <c r="L2123" s="692"/>
      <c r="M2123" s="644"/>
      <c r="N2123" s="692"/>
      <c r="O2123" s="692"/>
      <c r="P2123" s="1838"/>
    </row>
    <row r="2124" spans="1:16" ht="40.5" x14ac:dyDescent="0.2">
      <c r="A2124" s="1457">
        <v>40</v>
      </c>
      <c r="B2124" s="674" t="s">
        <v>3324</v>
      </c>
      <c r="C2124" s="699" t="s">
        <v>701</v>
      </c>
      <c r="D2124" s="699">
        <v>1</v>
      </c>
      <c r="E2124" s="699">
        <v>2006</v>
      </c>
      <c r="F2124" s="1087">
        <v>42.8</v>
      </c>
      <c r="G2124" s="784">
        <f t="shared" si="69"/>
        <v>42.8</v>
      </c>
      <c r="H2124" s="1088">
        <v>100</v>
      </c>
      <c r="I2124" s="784">
        <f t="shared" si="70"/>
        <v>0</v>
      </c>
      <c r="J2124" s="644"/>
      <c r="K2124" s="692"/>
      <c r="L2124" s="692"/>
      <c r="M2124" s="644"/>
      <c r="N2124" s="692"/>
      <c r="O2124" s="692"/>
      <c r="P2124" s="1838"/>
    </row>
    <row r="2125" spans="1:16" ht="40.5" x14ac:dyDescent="0.2">
      <c r="A2125" s="1457">
        <v>41</v>
      </c>
      <c r="B2125" s="674" t="s">
        <v>3324</v>
      </c>
      <c r="C2125" s="699" t="s">
        <v>701</v>
      </c>
      <c r="D2125" s="699">
        <v>4</v>
      </c>
      <c r="E2125" s="699">
        <v>2006</v>
      </c>
      <c r="F2125" s="1087">
        <v>111.6</v>
      </c>
      <c r="G2125" s="784">
        <f t="shared" si="69"/>
        <v>111.6</v>
      </c>
      <c r="H2125" s="1088">
        <v>100</v>
      </c>
      <c r="I2125" s="784">
        <f t="shared" si="70"/>
        <v>0</v>
      </c>
      <c r="J2125" s="644"/>
      <c r="K2125" s="692"/>
      <c r="L2125" s="692"/>
      <c r="M2125" s="644"/>
      <c r="N2125" s="692"/>
      <c r="O2125" s="692"/>
      <c r="P2125" s="1838"/>
    </row>
    <row r="2126" spans="1:16" ht="54" x14ac:dyDescent="0.2">
      <c r="A2126" s="1457">
        <v>42</v>
      </c>
      <c r="B2126" s="674" t="s">
        <v>3249</v>
      </c>
      <c r="C2126" s="699" t="s">
        <v>701</v>
      </c>
      <c r="D2126" s="699">
        <v>1</v>
      </c>
      <c r="E2126" s="699">
        <v>2006</v>
      </c>
      <c r="F2126" s="1087">
        <v>501.88</v>
      </c>
      <c r="G2126" s="784">
        <f t="shared" si="69"/>
        <v>501.88</v>
      </c>
      <c r="H2126" s="1088">
        <v>100</v>
      </c>
      <c r="I2126" s="784">
        <f t="shared" si="70"/>
        <v>0</v>
      </c>
      <c r="J2126" s="644"/>
      <c r="K2126" s="692"/>
      <c r="L2126" s="692"/>
      <c r="M2126" s="644"/>
      <c r="N2126" s="692"/>
      <c r="O2126" s="692"/>
      <c r="P2126" s="1838"/>
    </row>
    <row r="2127" spans="1:16" ht="54" x14ac:dyDescent="0.2">
      <c r="A2127" s="1457">
        <v>43</v>
      </c>
      <c r="B2127" s="674" t="s">
        <v>3250</v>
      </c>
      <c r="C2127" s="699" t="s">
        <v>701</v>
      </c>
      <c r="D2127" s="699">
        <v>1</v>
      </c>
      <c r="E2127" s="699">
        <v>2006</v>
      </c>
      <c r="F2127" s="1087">
        <v>501.88</v>
      </c>
      <c r="G2127" s="784">
        <f t="shared" si="69"/>
        <v>501.88</v>
      </c>
      <c r="H2127" s="1088">
        <v>100</v>
      </c>
      <c r="I2127" s="784">
        <f t="shared" si="70"/>
        <v>0</v>
      </c>
      <c r="J2127" s="644"/>
      <c r="K2127" s="692"/>
      <c r="L2127" s="692"/>
      <c r="M2127" s="644"/>
      <c r="N2127" s="692"/>
      <c r="O2127" s="692"/>
      <c r="P2127" s="1838"/>
    </row>
    <row r="2128" spans="1:16" ht="54" x14ac:dyDescent="0.2">
      <c r="A2128" s="1457">
        <v>44</v>
      </c>
      <c r="B2128" s="674" t="s">
        <v>3251</v>
      </c>
      <c r="C2128" s="699" t="s">
        <v>701</v>
      </c>
      <c r="D2128" s="699">
        <v>1</v>
      </c>
      <c r="E2128" s="699">
        <v>2006</v>
      </c>
      <c r="F2128" s="1087">
        <v>501.88</v>
      </c>
      <c r="G2128" s="784">
        <f t="shared" si="69"/>
        <v>501.88</v>
      </c>
      <c r="H2128" s="1088">
        <v>100</v>
      </c>
      <c r="I2128" s="784">
        <f t="shared" si="70"/>
        <v>0</v>
      </c>
      <c r="J2128" s="644"/>
      <c r="K2128" s="692"/>
      <c r="L2128" s="692"/>
      <c r="M2128" s="644"/>
      <c r="N2128" s="692"/>
      <c r="O2128" s="692"/>
      <c r="P2128" s="1838"/>
    </row>
    <row r="2129" spans="1:16" ht="54" x14ac:dyDescent="0.2">
      <c r="A2129" s="1457">
        <v>45</v>
      </c>
      <c r="B2129" s="674" t="s">
        <v>3252</v>
      </c>
      <c r="C2129" s="699" t="s">
        <v>701</v>
      </c>
      <c r="D2129" s="699">
        <v>1</v>
      </c>
      <c r="E2129" s="699">
        <v>2006</v>
      </c>
      <c r="F2129" s="1087">
        <v>501.88</v>
      </c>
      <c r="G2129" s="784">
        <f t="shared" si="69"/>
        <v>501.88</v>
      </c>
      <c r="H2129" s="1088">
        <v>100</v>
      </c>
      <c r="I2129" s="784">
        <f t="shared" si="70"/>
        <v>0</v>
      </c>
      <c r="J2129" s="644"/>
      <c r="K2129" s="692"/>
      <c r="L2129" s="692"/>
      <c r="M2129" s="644"/>
      <c r="N2129" s="692"/>
      <c r="O2129" s="692"/>
      <c r="P2129" s="1838"/>
    </row>
    <row r="2130" spans="1:16" ht="54" x14ac:dyDescent="0.2">
      <c r="A2130" s="1457">
        <v>46</v>
      </c>
      <c r="B2130" s="674" t="s">
        <v>3253</v>
      </c>
      <c r="C2130" s="699" t="s">
        <v>701</v>
      </c>
      <c r="D2130" s="699">
        <v>1</v>
      </c>
      <c r="E2130" s="699">
        <v>2006</v>
      </c>
      <c r="F2130" s="1087">
        <v>501.88</v>
      </c>
      <c r="G2130" s="784">
        <f t="shared" si="69"/>
        <v>501.88</v>
      </c>
      <c r="H2130" s="1088">
        <v>100</v>
      </c>
      <c r="I2130" s="784">
        <f t="shared" si="70"/>
        <v>0</v>
      </c>
      <c r="J2130" s="644"/>
      <c r="K2130" s="692"/>
      <c r="L2130" s="692"/>
      <c r="M2130" s="644"/>
      <c r="N2130" s="692"/>
      <c r="O2130" s="692"/>
      <c r="P2130" s="1838"/>
    </row>
    <row r="2131" spans="1:16" ht="54" x14ac:dyDescent="0.2">
      <c r="A2131" s="1457">
        <v>47</v>
      </c>
      <c r="B2131" s="674" t="s">
        <v>3254</v>
      </c>
      <c r="C2131" s="699" t="s">
        <v>701</v>
      </c>
      <c r="D2131" s="699">
        <v>1</v>
      </c>
      <c r="E2131" s="699">
        <v>2006</v>
      </c>
      <c r="F2131" s="1087">
        <v>501.88</v>
      </c>
      <c r="G2131" s="784">
        <f t="shared" si="69"/>
        <v>501.88</v>
      </c>
      <c r="H2131" s="1088">
        <v>100</v>
      </c>
      <c r="I2131" s="784">
        <f t="shared" si="70"/>
        <v>0</v>
      </c>
      <c r="J2131" s="644"/>
      <c r="K2131" s="692"/>
      <c r="L2131" s="692"/>
      <c r="M2131" s="644"/>
      <c r="N2131" s="692"/>
      <c r="O2131" s="692"/>
      <c r="P2131" s="1838"/>
    </row>
    <row r="2132" spans="1:16" ht="54" x14ac:dyDescent="0.2">
      <c r="A2132" s="1457">
        <v>48</v>
      </c>
      <c r="B2132" s="674" t="s">
        <v>3255</v>
      </c>
      <c r="C2132" s="699" t="s">
        <v>701</v>
      </c>
      <c r="D2132" s="699">
        <v>1</v>
      </c>
      <c r="E2132" s="699">
        <v>2006</v>
      </c>
      <c r="F2132" s="1087">
        <v>501.87</v>
      </c>
      <c r="G2132" s="784">
        <f t="shared" si="69"/>
        <v>501.87</v>
      </c>
      <c r="H2132" s="1088">
        <v>100</v>
      </c>
      <c r="I2132" s="784">
        <f t="shared" si="70"/>
        <v>0</v>
      </c>
      <c r="J2132" s="644"/>
      <c r="K2132" s="692"/>
      <c r="L2132" s="692"/>
      <c r="M2132" s="644"/>
      <c r="N2132" s="692"/>
      <c r="O2132" s="692"/>
      <c r="P2132" s="1838"/>
    </row>
    <row r="2133" spans="1:16" ht="54" x14ac:dyDescent="0.2">
      <c r="A2133" s="1457">
        <v>49</v>
      </c>
      <c r="B2133" s="674" t="s">
        <v>3256</v>
      </c>
      <c r="C2133" s="699" t="s">
        <v>701</v>
      </c>
      <c r="D2133" s="699">
        <v>1</v>
      </c>
      <c r="E2133" s="699">
        <v>2006</v>
      </c>
      <c r="F2133" s="1087">
        <v>132.6</v>
      </c>
      <c r="G2133" s="784">
        <f t="shared" si="69"/>
        <v>132.6</v>
      </c>
      <c r="H2133" s="1088">
        <v>100</v>
      </c>
      <c r="I2133" s="784">
        <f t="shared" si="70"/>
        <v>0</v>
      </c>
      <c r="J2133" s="644"/>
      <c r="K2133" s="692"/>
      <c r="L2133" s="692"/>
      <c r="M2133" s="644"/>
      <c r="N2133" s="692"/>
      <c r="O2133" s="692"/>
      <c r="P2133" s="1838"/>
    </row>
    <row r="2134" spans="1:16" ht="54" x14ac:dyDescent="0.2">
      <c r="A2134" s="1457">
        <v>50</v>
      </c>
      <c r="B2134" s="674" t="s">
        <v>3257</v>
      </c>
      <c r="C2134" s="699" t="s">
        <v>701</v>
      </c>
      <c r="D2134" s="699">
        <v>1</v>
      </c>
      <c r="E2134" s="699">
        <v>2006</v>
      </c>
      <c r="F2134" s="1087">
        <v>132.6</v>
      </c>
      <c r="G2134" s="784">
        <f t="shared" si="69"/>
        <v>132.6</v>
      </c>
      <c r="H2134" s="1088">
        <v>100</v>
      </c>
      <c r="I2134" s="784">
        <f t="shared" si="70"/>
        <v>0</v>
      </c>
      <c r="J2134" s="644"/>
      <c r="K2134" s="692"/>
      <c r="L2134" s="692"/>
      <c r="M2134" s="644"/>
      <c r="N2134" s="692"/>
      <c r="O2134" s="692"/>
      <c r="P2134" s="1838"/>
    </row>
    <row r="2135" spans="1:16" ht="54" x14ac:dyDescent="0.2">
      <c r="A2135" s="1457">
        <v>51</v>
      </c>
      <c r="B2135" s="674" t="s">
        <v>3258</v>
      </c>
      <c r="C2135" s="699" t="s">
        <v>701</v>
      </c>
      <c r="D2135" s="699">
        <v>1</v>
      </c>
      <c r="E2135" s="699">
        <v>2006</v>
      </c>
      <c r="F2135" s="1087">
        <v>132.6</v>
      </c>
      <c r="G2135" s="784">
        <f t="shared" si="69"/>
        <v>132.6</v>
      </c>
      <c r="H2135" s="1088">
        <v>100</v>
      </c>
      <c r="I2135" s="784">
        <f t="shared" si="70"/>
        <v>0</v>
      </c>
      <c r="J2135" s="644"/>
      <c r="K2135" s="692"/>
      <c r="L2135" s="692"/>
      <c r="M2135" s="644"/>
      <c r="N2135" s="692"/>
      <c r="O2135" s="692"/>
      <c r="P2135" s="1838"/>
    </row>
    <row r="2136" spans="1:16" ht="54" x14ac:dyDescent="0.2">
      <c r="A2136" s="1457">
        <v>52</v>
      </c>
      <c r="B2136" s="674" t="s">
        <v>3259</v>
      </c>
      <c r="C2136" s="699" t="s">
        <v>701</v>
      </c>
      <c r="D2136" s="699">
        <v>1</v>
      </c>
      <c r="E2136" s="699">
        <v>2006</v>
      </c>
      <c r="F2136" s="1087">
        <v>132.6</v>
      </c>
      <c r="G2136" s="784">
        <f t="shared" si="69"/>
        <v>132.6</v>
      </c>
      <c r="H2136" s="1088">
        <v>100</v>
      </c>
      <c r="I2136" s="784">
        <f t="shared" si="70"/>
        <v>0</v>
      </c>
      <c r="J2136" s="644"/>
      <c r="K2136" s="692"/>
      <c r="L2136" s="692"/>
      <c r="M2136" s="644"/>
      <c r="N2136" s="692"/>
      <c r="O2136" s="692"/>
      <c r="P2136" s="1838"/>
    </row>
    <row r="2137" spans="1:16" ht="54" x14ac:dyDescent="0.2">
      <c r="A2137" s="1457">
        <v>53</v>
      </c>
      <c r="B2137" s="674" t="s">
        <v>3260</v>
      </c>
      <c r="C2137" s="699" t="s">
        <v>701</v>
      </c>
      <c r="D2137" s="699">
        <v>1</v>
      </c>
      <c r="E2137" s="699">
        <v>2006</v>
      </c>
      <c r="F2137" s="1087">
        <v>132.69999999999999</v>
      </c>
      <c r="G2137" s="784">
        <f t="shared" si="69"/>
        <v>132.69999999999999</v>
      </c>
      <c r="H2137" s="1088">
        <v>100</v>
      </c>
      <c r="I2137" s="784">
        <f t="shared" si="70"/>
        <v>0</v>
      </c>
      <c r="J2137" s="644"/>
      <c r="K2137" s="692"/>
      <c r="L2137" s="692"/>
      <c r="M2137" s="644"/>
      <c r="N2137" s="692"/>
      <c r="O2137" s="692"/>
      <c r="P2137" s="1838"/>
    </row>
    <row r="2138" spans="1:16" ht="54" x14ac:dyDescent="0.2">
      <c r="A2138" s="1457">
        <v>54</v>
      </c>
      <c r="B2138" s="674" t="s">
        <v>3261</v>
      </c>
      <c r="C2138" s="699" t="s">
        <v>701</v>
      </c>
      <c r="D2138" s="699">
        <v>1</v>
      </c>
      <c r="E2138" s="699">
        <v>2006</v>
      </c>
      <c r="F2138" s="1087">
        <v>132.69999999999999</v>
      </c>
      <c r="G2138" s="784">
        <f t="shared" si="69"/>
        <v>132.69999999999999</v>
      </c>
      <c r="H2138" s="1088">
        <v>100</v>
      </c>
      <c r="I2138" s="784">
        <f t="shared" si="70"/>
        <v>0</v>
      </c>
      <c r="J2138" s="644"/>
      <c r="K2138" s="692"/>
      <c r="L2138" s="692"/>
      <c r="M2138" s="644"/>
      <c r="N2138" s="692"/>
      <c r="O2138" s="692"/>
      <c r="P2138" s="1838"/>
    </row>
    <row r="2139" spans="1:16" ht="54" x14ac:dyDescent="0.2">
      <c r="A2139" s="1457">
        <v>55</v>
      </c>
      <c r="B2139" s="674" t="s">
        <v>3262</v>
      </c>
      <c r="C2139" s="699" t="s">
        <v>701</v>
      </c>
      <c r="D2139" s="699">
        <v>1</v>
      </c>
      <c r="E2139" s="699">
        <v>2006</v>
      </c>
      <c r="F2139" s="1087">
        <v>132.69999999999999</v>
      </c>
      <c r="G2139" s="784">
        <f t="shared" si="69"/>
        <v>132.69999999999999</v>
      </c>
      <c r="H2139" s="1088">
        <v>100</v>
      </c>
      <c r="I2139" s="784">
        <f t="shared" si="70"/>
        <v>0</v>
      </c>
      <c r="J2139" s="644"/>
      <c r="K2139" s="692"/>
      <c r="L2139" s="692"/>
      <c r="M2139" s="644"/>
      <c r="N2139" s="692"/>
      <c r="O2139" s="692"/>
      <c r="P2139" s="1838"/>
    </row>
    <row r="2140" spans="1:16" ht="54" x14ac:dyDescent="0.2">
      <c r="A2140" s="1457">
        <v>56</v>
      </c>
      <c r="B2140" s="674" t="s">
        <v>3263</v>
      </c>
      <c r="C2140" s="699" t="s">
        <v>701</v>
      </c>
      <c r="D2140" s="699">
        <v>1</v>
      </c>
      <c r="E2140" s="699">
        <v>2006</v>
      </c>
      <c r="F2140" s="1087">
        <v>132.69999999999999</v>
      </c>
      <c r="G2140" s="784">
        <f t="shared" si="69"/>
        <v>132.69999999999999</v>
      </c>
      <c r="H2140" s="1088">
        <v>100</v>
      </c>
      <c r="I2140" s="784">
        <f t="shared" si="70"/>
        <v>0</v>
      </c>
      <c r="J2140" s="644"/>
      <c r="K2140" s="692"/>
      <c r="L2140" s="692"/>
      <c r="M2140" s="644"/>
      <c r="N2140" s="692"/>
      <c r="O2140" s="692"/>
      <c r="P2140" s="1838"/>
    </row>
    <row r="2141" spans="1:16" ht="54" x14ac:dyDescent="0.2">
      <c r="A2141" s="1457">
        <v>57</v>
      </c>
      <c r="B2141" s="674" t="s">
        <v>3264</v>
      </c>
      <c r="C2141" s="699" t="s">
        <v>701</v>
      </c>
      <c r="D2141" s="699">
        <v>1</v>
      </c>
      <c r="E2141" s="699">
        <v>2006</v>
      </c>
      <c r="F2141" s="1087">
        <v>132.69999999999999</v>
      </c>
      <c r="G2141" s="784">
        <f t="shared" si="69"/>
        <v>132.69999999999999</v>
      </c>
      <c r="H2141" s="1088">
        <v>100</v>
      </c>
      <c r="I2141" s="784">
        <f t="shared" si="70"/>
        <v>0</v>
      </c>
      <c r="J2141" s="644"/>
      <c r="K2141" s="692"/>
      <c r="L2141" s="692"/>
      <c r="M2141" s="644"/>
      <c r="N2141" s="692"/>
      <c r="O2141" s="692"/>
      <c r="P2141" s="1838"/>
    </row>
    <row r="2142" spans="1:16" ht="27" x14ac:dyDescent="0.2">
      <c r="A2142" s="1457">
        <v>58</v>
      </c>
      <c r="B2142" s="674" t="s">
        <v>3265</v>
      </c>
      <c r="C2142" s="699" t="s">
        <v>701</v>
      </c>
      <c r="D2142" s="699">
        <v>1</v>
      </c>
      <c r="E2142" s="699">
        <v>2006</v>
      </c>
      <c r="F2142" s="1087">
        <v>85.4</v>
      </c>
      <c r="G2142" s="784">
        <f t="shared" si="69"/>
        <v>85.4</v>
      </c>
      <c r="H2142" s="1088">
        <v>100</v>
      </c>
      <c r="I2142" s="784">
        <f t="shared" si="70"/>
        <v>0</v>
      </c>
      <c r="J2142" s="644"/>
      <c r="K2142" s="692"/>
      <c r="L2142" s="692"/>
      <c r="M2142" s="644"/>
      <c r="N2142" s="692"/>
      <c r="O2142" s="692"/>
      <c r="P2142" s="1838"/>
    </row>
    <row r="2143" spans="1:16" ht="27" x14ac:dyDescent="0.2">
      <c r="A2143" s="1457">
        <v>59</v>
      </c>
      <c r="B2143" s="674" t="s">
        <v>3266</v>
      </c>
      <c r="C2143" s="699" t="s">
        <v>701</v>
      </c>
      <c r="D2143" s="699">
        <v>1</v>
      </c>
      <c r="E2143" s="699">
        <v>2006</v>
      </c>
      <c r="F2143" s="1087">
        <v>85.4</v>
      </c>
      <c r="G2143" s="784">
        <f t="shared" si="69"/>
        <v>85.4</v>
      </c>
      <c r="H2143" s="1088">
        <v>100</v>
      </c>
      <c r="I2143" s="784">
        <f t="shared" si="70"/>
        <v>0</v>
      </c>
      <c r="J2143" s="644"/>
      <c r="K2143" s="692"/>
      <c r="L2143" s="692"/>
      <c r="M2143" s="644"/>
      <c r="N2143" s="692"/>
      <c r="O2143" s="692"/>
      <c r="P2143" s="1838"/>
    </row>
    <row r="2144" spans="1:16" ht="27" x14ac:dyDescent="0.2">
      <c r="A2144" s="1457">
        <v>60</v>
      </c>
      <c r="B2144" s="674" t="s">
        <v>3267</v>
      </c>
      <c r="C2144" s="699" t="s">
        <v>701</v>
      </c>
      <c r="D2144" s="699">
        <v>1</v>
      </c>
      <c r="E2144" s="699">
        <v>2006</v>
      </c>
      <c r="F2144" s="1087">
        <v>85.4</v>
      </c>
      <c r="G2144" s="784">
        <f t="shared" si="69"/>
        <v>85.4</v>
      </c>
      <c r="H2144" s="1088">
        <v>100</v>
      </c>
      <c r="I2144" s="784">
        <f t="shared" si="70"/>
        <v>0</v>
      </c>
      <c r="J2144" s="644"/>
      <c r="K2144" s="692"/>
      <c r="L2144" s="692"/>
      <c r="M2144" s="644"/>
      <c r="N2144" s="692"/>
      <c r="O2144" s="692"/>
      <c r="P2144" s="1838"/>
    </row>
    <row r="2145" spans="1:16" ht="27" x14ac:dyDescent="0.2">
      <c r="A2145" s="1457">
        <v>61</v>
      </c>
      <c r="B2145" s="674" t="s">
        <v>3268</v>
      </c>
      <c r="C2145" s="699" t="s">
        <v>701</v>
      </c>
      <c r="D2145" s="699">
        <v>1</v>
      </c>
      <c r="E2145" s="699">
        <v>2006</v>
      </c>
      <c r="F2145" s="1087">
        <v>85.4</v>
      </c>
      <c r="G2145" s="784">
        <f t="shared" si="69"/>
        <v>85.4</v>
      </c>
      <c r="H2145" s="1088">
        <v>100</v>
      </c>
      <c r="I2145" s="784">
        <f t="shared" si="70"/>
        <v>0</v>
      </c>
      <c r="J2145" s="644"/>
      <c r="K2145" s="692"/>
      <c r="L2145" s="692"/>
      <c r="M2145" s="644"/>
      <c r="N2145" s="692"/>
      <c r="O2145" s="692"/>
      <c r="P2145" s="1838"/>
    </row>
    <row r="2146" spans="1:16" ht="27" x14ac:dyDescent="0.2">
      <c r="A2146" s="1457">
        <v>62</v>
      </c>
      <c r="B2146" s="674" t="s">
        <v>3269</v>
      </c>
      <c r="C2146" s="699" t="s">
        <v>701</v>
      </c>
      <c r="D2146" s="699">
        <v>1</v>
      </c>
      <c r="E2146" s="699">
        <v>2006</v>
      </c>
      <c r="F2146" s="1087">
        <v>85.5</v>
      </c>
      <c r="G2146" s="784">
        <f t="shared" ref="G2146:G2209" si="71">F2146*H2146%</f>
        <v>85.5</v>
      </c>
      <c r="H2146" s="1088">
        <v>100</v>
      </c>
      <c r="I2146" s="784">
        <f t="shared" ref="I2146:I2209" si="72">F2146-G2146</f>
        <v>0</v>
      </c>
      <c r="J2146" s="644"/>
      <c r="K2146" s="692"/>
      <c r="L2146" s="692"/>
      <c r="M2146" s="644"/>
      <c r="N2146" s="692"/>
      <c r="O2146" s="692"/>
      <c r="P2146" s="1838"/>
    </row>
    <row r="2147" spans="1:16" ht="27" x14ac:dyDescent="0.2">
      <c r="A2147" s="1457">
        <v>63</v>
      </c>
      <c r="B2147" s="674" t="s">
        <v>3270</v>
      </c>
      <c r="C2147" s="699" t="s">
        <v>701</v>
      </c>
      <c r="D2147" s="699">
        <v>1</v>
      </c>
      <c r="E2147" s="699">
        <v>2006</v>
      </c>
      <c r="F2147" s="1087">
        <v>819.62</v>
      </c>
      <c r="G2147" s="784">
        <f t="shared" si="71"/>
        <v>819.62</v>
      </c>
      <c r="H2147" s="1088">
        <v>100</v>
      </c>
      <c r="I2147" s="784">
        <f t="shared" si="72"/>
        <v>0</v>
      </c>
      <c r="J2147" s="644"/>
      <c r="K2147" s="692"/>
      <c r="L2147" s="692"/>
      <c r="M2147" s="644"/>
      <c r="N2147" s="692"/>
      <c r="O2147" s="692"/>
      <c r="P2147" s="1838"/>
    </row>
    <row r="2148" spans="1:16" ht="27" x14ac:dyDescent="0.2">
      <c r="A2148" s="1457">
        <v>64</v>
      </c>
      <c r="B2148" s="674" t="s">
        <v>3271</v>
      </c>
      <c r="C2148" s="699" t="s">
        <v>701</v>
      </c>
      <c r="D2148" s="699">
        <v>1</v>
      </c>
      <c r="E2148" s="699">
        <v>2006</v>
      </c>
      <c r="F2148" s="1087">
        <v>983.6</v>
      </c>
      <c r="G2148" s="784">
        <f t="shared" si="71"/>
        <v>983.6</v>
      </c>
      <c r="H2148" s="1088">
        <v>100</v>
      </c>
      <c r="I2148" s="784">
        <f t="shared" si="72"/>
        <v>0</v>
      </c>
      <c r="J2148" s="644"/>
      <c r="K2148" s="692"/>
      <c r="L2148" s="692"/>
      <c r="M2148" s="644"/>
      <c r="N2148" s="692"/>
      <c r="O2148" s="692"/>
      <c r="P2148" s="1838"/>
    </row>
    <row r="2149" spans="1:16" ht="27" x14ac:dyDescent="0.2">
      <c r="A2149" s="1457">
        <v>65</v>
      </c>
      <c r="B2149" s="674" t="s">
        <v>3272</v>
      </c>
      <c r="C2149" s="699" t="s">
        <v>701</v>
      </c>
      <c r="D2149" s="699">
        <v>1</v>
      </c>
      <c r="E2149" s="699">
        <v>2006</v>
      </c>
      <c r="F2149" s="1087">
        <v>932.3</v>
      </c>
      <c r="G2149" s="784">
        <f t="shared" si="71"/>
        <v>932.3</v>
      </c>
      <c r="H2149" s="1088">
        <v>100</v>
      </c>
      <c r="I2149" s="784">
        <f t="shared" si="72"/>
        <v>0</v>
      </c>
      <c r="J2149" s="644"/>
      <c r="K2149" s="692"/>
      <c r="L2149" s="692"/>
      <c r="M2149" s="644"/>
      <c r="N2149" s="692"/>
      <c r="O2149" s="692"/>
      <c r="P2149" s="1838"/>
    </row>
    <row r="2150" spans="1:16" ht="27" x14ac:dyDescent="0.2">
      <c r="A2150" s="1457">
        <v>66</v>
      </c>
      <c r="B2150" s="674" t="s">
        <v>3273</v>
      </c>
      <c r="C2150" s="699" t="s">
        <v>701</v>
      </c>
      <c r="D2150" s="699">
        <v>1</v>
      </c>
      <c r="E2150" s="699">
        <v>2006</v>
      </c>
      <c r="F2150" s="1087">
        <v>219.8</v>
      </c>
      <c r="G2150" s="784">
        <f t="shared" si="71"/>
        <v>219.8</v>
      </c>
      <c r="H2150" s="1088">
        <v>100</v>
      </c>
      <c r="I2150" s="784">
        <f t="shared" si="72"/>
        <v>0</v>
      </c>
      <c r="J2150" s="644"/>
      <c r="K2150" s="692"/>
      <c r="L2150" s="692"/>
      <c r="M2150" s="644"/>
      <c r="N2150" s="692"/>
      <c r="O2150" s="692"/>
      <c r="P2150" s="1838"/>
    </row>
    <row r="2151" spans="1:16" ht="27" x14ac:dyDescent="0.2">
      <c r="A2151" s="1457">
        <v>67</v>
      </c>
      <c r="B2151" s="674" t="s">
        <v>3274</v>
      </c>
      <c r="C2151" s="699" t="s">
        <v>701</v>
      </c>
      <c r="D2151" s="699">
        <v>1</v>
      </c>
      <c r="E2151" s="699">
        <v>2006</v>
      </c>
      <c r="F2151" s="1087">
        <v>219.9</v>
      </c>
      <c r="G2151" s="784">
        <f t="shared" si="71"/>
        <v>219.9</v>
      </c>
      <c r="H2151" s="1088">
        <v>100</v>
      </c>
      <c r="I2151" s="784">
        <f t="shared" si="72"/>
        <v>0</v>
      </c>
      <c r="J2151" s="644"/>
      <c r="K2151" s="692"/>
      <c r="L2151" s="692"/>
      <c r="M2151" s="644"/>
      <c r="N2151" s="692"/>
      <c r="O2151" s="692"/>
      <c r="P2151" s="1838"/>
    </row>
    <row r="2152" spans="1:16" ht="27" x14ac:dyDescent="0.2">
      <c r="A2152" s="1457">
        <v>68</v>
      </c>
      <c r="B2152" s="674" t="s">
        <v>3275</v>
      </c>
      <c r="C2152" s="699" t="s">
        <v>701</v>
      </c>
      <c r="D2152" s="699">
        <v>1</v>
      </c>
      <c r="E2152" s="699">
        <v>2006</v>
      </c>
      <c r="F2152" s="1087">
        <v>1675.1</v>
      </c>
      <c r="G2152" s="784">
        <f t="shared" si="71"/>
        <v>1675.1</v>
      </c>
      <c r="H2152" s="1088">
        <v>100</v>
      </c>
      <c r="I2152" s="784">
        <f t="shared" si="72"/>
        <v>0</v>
      </c>
      <c r="J2152" s="644"/>
      <c r="K2152" s="692"/>
      <c r="L2152" s="692"/>
      <c r="M2152" s="644"/>
      <c r="N2152" s="692"/>
      <c r="O2152" s="692"/>
      <c r="P2152" s="1838"/>
    </row>
    <row r="2153" spans="1:16" ht="67.5" x14ac:dyDescent="0.2">
      <c r="A2153" s="1457">
        <v>69</v>
      </c>
      <c r="B2153" s="674" t="s">
        <v>3325</v>
      </c>
      <c r="C2153" s="699" t="s">
        <v>701</v>
      </c>
      <c r="D2153" s="699">
        <v>13</v>
      </c>
      <c r="E2153" s="699">
        <v>2007</v>
      </c>
      <c r="F2153" s="1087">
        <v>3368.3</v>
      </c>
      <c r="G2153" s="784">
        <f t="shared" si="71"/>
        <v>3368.3</v>
      </c>
      <c r="H2153" s="1088">
        <v>100</v>
      </c>
      <c r="I2153" s="784">
        <f t="shared" si="72"/>
        <v>0</v>
      </c>
      <c r="J2153" s="644"/>
      <c r="K2153" s="692"/>
      <c r="L2153" s="692"/>
      <c r="M2153" s="644"/>
      <c r="N2153" s="692"/>
      <c r="O2153" s="692"/>
      <c r="P2153" s="1838"/>
    </row>
    <row r="2154" spans="1:16" ht="27" x14ac:dyDescent="0.2">
      <c r="A2154" s="1457">
        <v>70</v>
      </c>
      <c r="B2154" s="674" t="s">
        <v>3326</v>
      </c>
      <c r="C2154" s="699" t="s">
        <v>701</v>
      </c>
      <c r="D2154" s="699">
        <v>2</v>
      </c>
      <c r="E2154" s="699">
        <v>2007</v>
      </c>
      <c r="F2154" s="1087">
        <v>250.8</v>
      </c>
      <c r="G2154" s="784">
        <f t="shared" si="71"/>
        <v>250.8</v>
      </c>
      <c r="H2154" s="1088">
        <v>100</v>
      </c>
      <c r="I2154" s="784">
        <f t="shared" si="72"/>
        <v>0</v>
      </c>
      <c r="J2154" s="644"/>
      <c r="K2154" s="692"/>
      <c r="L2154" s="692"/>
      <c r="M2154" s="644"/>
      <c r="N2154" s="692"/>
      <c r="O2154" s="692"/>
      <c r="P2154" s="1838"/>
    </row>
    <row r="2155" spans="1:16" ht="13.5" x14ac:dyDescent="0.2">
      <c r="A2155" s="1457">
        <v>71</v>
      </c>
      <c r="B2155" s="674" t="s">
        <v>3276</v>
      </c>
      <c r="C2155" s="699" t="s">
        <v>701</v>
      </c>
      <c r="D2155" s="699">
        <v>12</v>
      </c>
      <c r="E2155" s="699">
        <v>2007</v>
      </c>
      <c r="F2155" s="1087">
        <v>706.8</v>
      </c>
      <c r="G2155" s="784">
        <f t="shared" si="71"/>
        <v>706.8</v>
      </c>
      <c r="H2155" s="1088">
        <v>100</v>
      </c>
      <c r="I2155" s="784">
        <f t="shared" si="72"/>
        <v>0</v>
      </c>
      <c r="J2155" s="644"/>
      <c r="K2155" s="692"/>
      <c r="L2155" s="692"/>
      <c r="M2155" s="644"/>
      <c r="N2155" s="692"/>
      <c r="O2155" s="692"/>
      <c r="P2155" s="1838"/>
    </row>
    <row r="2156" spans="1:16" ht="13.5" x14ac:dyDescent="0.2">
      <c r="A2156" s="1457">
        <v>72</v>
      </c>
      <c r="B2156" s="674" t="s">
        <v>3277</v>
      </c>
      <c r="C2156" s="699" t="s">
        <v>701</v>
      </c>
      <c r="D2156" s="699">
        <v>9</v>
      </c>
      <c r="E2156" s="699">
        <v>2007</v>
      </c>
      <c r="F2156" s="1087">
        <v>410.4</v>
      </c>
      <c r="G2156" s="784">
        <f t="shared" si="71"/>
        <v>410.4</v>
      </c>
      <c r="H2156" s="1088">
        <v>100</v>
      </c>
      <c r="I2156" s="784">
        <f t="shared" si="72"/>
        <v>0</v>
      </c>
      <c r="J2156" s="644"/>
      <c r="K2156" s="692"/>
      <c r="L2156" s="692"/>
      <c r="M2156" s="644"/>
      <c r="N2156" s="692"/>
      <c r="O2156" s="692"/>
      <c r="P2156" s="1838"/>
    </row>
    <row r="2157" spans="1:16" ht="13.5" x14ac:dyDescent="0.2">
      <c r="A2157" s="1457">
        <v>73</v>
      </c>
      <c r="B2157" s="674" t="s">
        <v>3327</v>
      </c>
      <c r="C2157" s="699" t="s">
        <v>701</v>
      </c>
      <c r="D2157" s="699">
        <v>2</v>
      </c>
      <c r="E2157" s="699">
        <v>2007</v>
      </c>
      <c r="F2157" s="1087">
        <v>510</v>
      </c>
      <c r="G2157" s="784">
        <f t="shared" si="71"/>
        <v>510</v>
      </c>
      <c r="H2157" s="1088">
        <v>100</v>
      </c>
      <c r="I2157" s="784">
        <f t="shared" si="72"/>
        <v>0</v>
      </c>
      <c r="J2157" s="644"/>
      <c r="K2157" s="692"/>
      <c r="L2157" s="692"/>
      <c r="M2157" s="644"/>
      <c r="N2157" s="692"/>
      <c r="O2157" s="692"/>
      <c r="P2157" s="1838"/>
    </row>
    <row r="2158" spans="1:16" ht="13.5" customHeight="1" x14ac:dyDescent="0.2">
      <c r="A2158" s="1457">
        <v>74</v>
      </c>
      <c r="B2158" s="674" t="s">
        <v>3278</v>
      </c>
      <c r="C2158" s="699" t="s">
        <v>701</v>
      </c>
      <c r="D2158" s="699">
        <v>2</v>
      </c>
      <c r="E2158" s="699">
        <v>2007</v>
      </c>
      <c r="F2158" s="1087">
        <v>283.2</v>
      </c>
      <c r="G2158" s="784">
        <f t="shared" si="71"/>
        <v>283.2</v>
      </c>
      <c r="H2158" s="1088">
        <v>100</v>
      </c>
      <c r="I2158" s="784">
        <f t="shared" si="72"/>
        <v>0</v>
      </c>
      <c r="J2158" s="644"/>
      <c r="K2158" s="692"/>
      <c r="L2158" s="692"/>
      <c r="M2158" s="644"/>
      <c r="N2158" s="692"/>
      <c r="O2158" s="692"/>
      <c r="P2158" s="1838"/>
    </row>
    <row r="2159" spans="1:16" ht="13.5" customHeight="1" x14ac:dyDescent="0.2">
      <c r="A2159" s="1457">
        <v>75</v>
      </c>
      <c r="B2159" s="674" t="s">
        <v>3279</v>
      </c>
      <c r="C2159" s="699" t="s">
        <v>701</v>
      </c>
      <c r="D2159" s="699">
        <v>2</v>
      </c>
      <c r="E2159" s="699">
        <v>2007</v>
      </c>
      <c r="F2159" s="1087">
        <v>146</v>
      </c>
      <c r="G2159" s="784">
        <f t="shared" si="71"/>
        <v>146</v>
      </c>
      <c r="H2159" s="1088">
        <v>100</v>
      </c>
      <c r="I2159" s="784">
        <f t="shared" si="72"/>
        <v>0</v>
      </c>
      <c r="J2159" s="644"/>
      <c r="K2159" s="692"/>
      <c r="L2159" s="692"/>
      <c r="M2159" s="644"/>
      <c r="N2159" s="692"/>
      <c r="O2159" s="692"/>
      <c r="P2159" s="1838"/>
    </row>
    <row r="2160" spans="1:16" ht="13.5" customHeight="1" x14ac:dyDescent="0.2">
      <c r="A2160" s="1457">
        <v>76</v>
      </c>
      <c r="B2160" s="674" t="s">
        <v>798</v>
      </c>
      <c r="C2160" s="699" t="s">
        <v>701</v>
      </c>
      <c r="D2160" s="699">
        <v>2</v>
      </c>
      <c r="E2160" s="699">
        <v>2007</v>
      </c>
      <c r="F2160" s="1087">
        <v>48.2</v>
      </c>
      <c r="G2160" s="784">
        <f t="shared" si="71"/>
        <v>48.2</v>
      </c>
      <c r="H2160" s="1088">
        <v>100</v>
      </c>
      <c r="I2160" s="784">
        <f t="shared" si="72"/>
        <v>0</v>
      </c>
      <c r="J2160" s="644"/>
      <c r="K2160" s="692"/>
      <c r="L2160" s="692"/>
      <c r="M2160" s="644"/>
      <c r="N2160" s="692"/>
      <c r="O2160" s="692"/>
      <c r="P2160" s="1838"/>
    </row>
    <row r="2161" spans="1:16" ht="13.5" customHeight="1" x14ac:dyDescent="0.2">
      <c r="A2161" s="1457">
        <v>77</v>
      </c>
      <c r="B2161" s="674" t="s">
        <v>3280</v>
      </c>
      <c r="C2161" s="699" t="s">
        <v>701</v>
      </c>
      <c r="D2161" s="699">
        <v>6</v>
      </c>
      <c r="E2161" s="699">
        <v>2007</v>
      </c>
      <c r="F2161" s="1087">
        <v>752.4</v>
      </c>
      <c r="G2161" s="784">
        <f t="shared" si="71"/>
        <v>752.4</v>
      </c>
      <c r="H2161" s="1088">
        <v>100</v>
      </c>
      <c r="I2161" s="784">
        <f t="shared" si="72"/>
        <v>0</v>
      </c>
      <c r="J2161" s="644"/>
      <c r="K2161" s="692"/>
      <c r="L2161" s="692"/>
      <c r="M2161" s="644"/>
      <c r="N2161" s="692"/>
      <c r="O2161" s="692"/>
      <c r="P2161" s="1838"/>
    </row>
    <row r="2162" spans="1:16" ht="13.5" customHeight="1" x14ac:dyDescent="0.2">
      <c r="A2162" s="1457">
        <v>78</v>
      </c>
      <c r="B2162" s="674" t="s">
        <v>3281</v>
      </c>
      <c r="C2162" s="699" t="s">
        <v>701</v>
      </c>
      <c r="D2162" s="699">
        <v>7</v>
      </c>
      <c r="E2162" s="699">
        <v>2007</v>
      </c>
      <c r="F2162" s="1087">
        <v>877.7</v>
      </c>
      <c r="G2162" s="784">
        <f t="shared" si="71"/>
        <v>877.7</v>
      </c>
      <c r="H2162" s="1088">
        <v>100</v>
      </c>
      <c r="I2162" s="784">
        <f t="shared" si="72"/>
        <v>0</v>
      </c>
      <c r="J2162" s="644"/>
      <c r="K2162" s="692"/>
      <c r="L2162" s="692"/>
      <c r="M2162" s="644"/>
      <c r="N2162" s="692"/>
      <c r="O2162" s="692"/>
      <c r="P2162" s="1838"/>
    </row>
    <row r="2163" spans="1:16" ht="27" x14ac:dyDescent="0.2">
      <c r="A2163" s="1457">
        <v>79</v>
      </c>
      <c r="B2163" s="674" t="s">
        <v>3328</v>
      </c>
      <c r="C2163" s="699" t="s">
        <v>701</v>
      </c>
      <c r="D2163" s="699">
        <v>1</v>
      </c>
      <c r="E2163" s="699">
        <v>2007</v>
      </c>
      <c r="F2163" s="1087">
        <v>651.70000000000005</v>
      </c>
      <c r="G2163" s="784">
        <f t="shared" si="71"/>
        <v>651.70000000000005</v>
      </c>
      <c r="H2163" s="1088">
        <v>100</v>
      </c>
      <c r="I2163" s="784">
        <f t="shared" si="72"/>
        <v>0</v>
      </c>
      <c r="J2163" s="644"/>
      <c r="K2163" s="692"/>
      <c r="L2163" s="692"/>
      <c r="M2163" s="644"/>
      <c r="N2163" s="692"/>
      <c r="O2163" s="692"/>
      <c r="P2163" s="1838"/>
    </row>
    <row r="2164" spans="1:16" ht="27" x14ac:dyDescent="0.2">
      <c r="A2164" s="1457">
        <v>80</v>
      </c>
      <c r="B2164" s="668" t="s">
        <v>3329</v>
      </c>
      <c r="C2164" s="699" t="s">
        <v>701</v>
      </c>
      <c r="D2164" s="699">
        <v>1</v>
      </c>
      <c r="E2164" s="699">
        <v>2007</v>
      </c>
      <c r="F2164" s="1087">
        <v>542</v>
      </c>
      <c r="G2164" s="784">
        <f t="shared" si="71"/>
        <v>542</v>
      </c>
      <c r="H2164" s="1088">
        <v>100</v>
      </c>
      <c r="I2164" s="784">
        <f t="shared" si="72"/>
        <v>0</v>
      </c>
      <c r="J2164" s="644"/>
      <c r="K2164" s="692"/>
      <c r="L2164" s="692"/>
      <c r="M2164" s="644"/>
      <c r="N2164" s="692"/>
      <c r="O2164" s="692"/>
      <c r="P2164" s="1838"/>
    </row>
    <row r="2165" spans="1:16" ht="13.5" x14ac:dyDescent="0.2">
      <c r="A2165" s="1457">
        <v>81</v>
      </c>
      <c r="B2165" s="668" t="s">
        <v>3330</v>
      </c>
      <c r="C2165" s="699" t="s">
        <v>701</v>
      </c>
      <c r="D2165" s="699">
        <v>1</v>
      </c>
      <c r="E2165" s="699">
        <v>2007</v>
      </c>
      <c r="F2165" s="1087">
        <v>110</v>
      </c>
      <c r="G2165" s="784">
        <f t="shared" si="71"/>
        <v>110</v>
      </c>
      <c r="H2165" s="1088">
        <v>100</v>
      </c>
      <c r="I2165" s="784">
        <f t="shared" si="72"/>
        <v>0</v>
      </c>
      <c r="J2165" s="644"/>
      <c r="K2165" s="692"/>
      <c r="L2165" s="692"/>
      <c r="M2165" s="644"/>
      <c r="N2165" s="692"/>
      <c r="O2165" s="692"/>
      <c r="P2165" s="1838"/>
    </row>
    <row r="2166" spans="1:16" ht="13.5" customHeight="1" x14ac:dyDescent="0.2">
      <c r="A2166" s="1457">
        <v>82</v>
      </c>
      <c r="B2166" s="668" t="s">
        <v>3329</v>
      </c>
      <c r="C2166" s="699" t="s">
        <v>701</v>
      </c>
      <c r="D2166" s="699">
        <v>1</v>
      </c>
      <c r="E2166" s="699">
        <v>2007</v>
      </c>
      <c r="F2166" s="1087">
        <v>542</v>
      </c>
      <c r="G2166" s="784">
        <f t="shared" si="71"/>
        <v>542</v>
      </c>
      <c r="H2166" s="1088">
        <v>100</v>
      </c>
      <c r="I2166" s="784">
        <f t="shared" si="72"/>
        <v>0</v>
      </c>
      <c r="J2166" s="644"/>
      <c r="K2166" s="692"/>
      <c r="L2166" s="692"/>
      <c r="M2166" s="644"/>
      <c r="N2166" s="692"/>
      <c r="O2166" s="692"/>
      <c r="P2166" s="1838"/>
    </row>
    <row r="2167" spans="1:16" ht="13.5" x14ac:dyDescent="0.2">
      <c r="A2167" s="1457">
        <v>83</v>
      </c>
      <c r="B2167" s="668" t="s">
        <v>3330</v>
      </c>
      <c r="C2167" s="699" t="s">
        <v>701</v>
      </c>
      <c r="D2167" s="699">
        <v>1</v>
      </c>
      <c r="E2167" s="699">
        <v>2007</v>
      </c>
      <c r="F2167" s="1087">
        <v>110</v>
      </c>
      <c r="G2167" s="784">
        <f t="shared" si="71"/>
        <v>110</v>
      </c>
      <c r="H2167" s="1088">
        <v>100</v>
      </c>
      <c r="I2167" s="784">
        <f t="shared" si="72"/>
        <v>0</v>
      </c>
      <c r="J2167" s="644"/>
      <c r="K2167" s="692"/>
      <c r="L2167" s="692"/>
      <c r="M2167" s="644"/>
      <c r="N2167" s="692"/>
      <c r="O2167" s="692"/>
      <c r="P2167" s="1838"/>
    </row>
    <row r="2168" spans="1:16" ht="13.5" customHeight="1" x14ac:dyDescent="0.2">
      <c r="A2168" s="1457">
        <v>84</v>
      </c>
      <c r="B2168" s="675" t="s">
        <v>3331</v>
      </c>
      <c r="C2168" s="699" t="s">
        <v>701</v>
      </c>
      <c r="D2168" s="699">
        <v>1</v>
      </c>
      <c r="E2168" s="699">
        <v>1999</v>
      </c>
      <c r="F2168" s="1087">
        <v>244.3</v>
      </c>
      <c r="G2168" s="784">
        <f t="shared" si="71"/>
        <v>244.3</v>
      </c>
      <c r="H2168" s="1088">
        <v>100</v>
      </c>
      <c r="I2168" s="784">
        <f t="shared" si="72"/>
        <v>0</v>
      </c>
      <c r="J2168" s="644"/>
      <c r="K2168" s="692"/>
      <c r="L2168" s="692"/>
      <c r="M2168" s="644"/>
      <c r="N2168" s="692"/>
      <c r="O2168" s="692"/>
      <c r="P2168" s="1838"/>
    </row>
    <row r="2169" spans="1:16" ht="13.5" x14ac:dyDescent="0.2">
      <c r="A2169" s="1457">
        <v>85</v>
      </c>
      <c r="B2169" s="674" t="s">
        <v>814</v>
      </c>
      <c r="C2169" s="699" t="s">
        <v>701</v>
      </c>
      <c r="D2169" s="699">
        <v>1</v>
      </c>
      <c r="E2169" s="699">
        <v>2002</v>
      </c>
      <c r="F2169" s="1087">
        <v>588.79999999999995</v>
      </c>
      <c r="G2169" s="784">
        <f t="shared" si="71"/>
        <v>588.79999999999995</v>
      </c>
      <c r="H2169" s="1088">
        <v>100</v>
      </c>
      <c r="I2169" s="784">
        <f t="shared" si="72"/>
        <v>0</v>
      </c>
      <c r="J2169" s="644"/>
      <c r="K2169" s="692"/>
      <c r="L2169" s="692"/>
      <c r="M2169" s="644"/>
      <c r="N2169" s="692"/>
      <c r="O2169" s="692"/>
      <c r="P2169" s="1838"/>
    </row>
    <row r="2170" spans="1:16" ht="13.5" x14ac:dyDescent="0.2">
      <c r="A2170" s="1457">
        <v>86</v>
      </c>
      <c r="B2170" s="674" t="s">
        <v>814</v>
      </c>
      <c r="C2170" s="699" t="s">
        <v>701</v>
      </c>
      <c r="D2170" s="699">
        <v>1</v>
      </c>
      <c r="E2170" s="699">
        <v>2004</v>
      </c>
      <c r="F2170" s="1087">
        <v>130</v>
      </c>
      <c r="G2170" s="784">
        <f t="shared" si="71"/>
        <v>130</v>
      </c>
      <c r="H2170" s="1088">
        <v>100</v>
      </c>
      <c r="I2170" s="784">
        <f t="shared" si="72"/>
        <v>0</v>
      </c>
      <c r="J2170" s="644"/>
      <c r="K2170" s="692"/>
      <c r="L2170" s="692"/>
      <c r="M2170" s="644"/>
      <c r="N2170" s="692"/>
      <c r="O2170" s="692"/>
      <c r="P2170" s="1838"/>
    </row>
    <row r="2171" spans="1:16" ht="13.5" customHeight="1" x14ac:dyDescent="0.2">
      <c r="A2171" s="1457">
        <v>87</v>
      </c>
      <c r="B2171" s="674" t="s">
        <v>776</v>
      </c>
      <c r="C2171" s="699" t="s">
        <v>701</v>
      </c>
      <c r="D2171" s="699">
        <v>1</v>
      </c>
      <c r="E2171" s="699">
        <v>2002</v>
      </c>
      <c r="F2171" s="1087">
        <v>58.2</v>
      </c>
      <c r="G2171" s="784">
        <f t="shared" si="71"/>
        <v>58.2</v>
      </c>
      <c r="H2171" s="1088">
        <v>100</v>
      </c>
      <c r="I2171" s="784">
        <f t="shared" si="72"/>
        <v>0</v>
      </c>
      <c r="J2171" s="644"/>
      <c r="K2171" s="692"/>
      <c r="L2171" s="692"/>
      <c r="M2171" s="644"/>
      <c r="N2171" s="692"/>
      <c r="O2171" s="692"/>
      <c r="P2171" s="1838"/>
    </row>
    <row r="2172" spans="1:16" ht="13.5" customHeight="1" x14ac:dyDescent="0.2">
      <c r="A2172" s="1457">
        <v>88</v>
      </c>
      <c r="B2172" s="674" t="s">
        <v>794</v>
      </c>
      <c r="C2172" s="699" t="s">
        <v>701</v>
      </c>
      <c r="D2172" s="699">
        <v>1</v>
      </c>
      <c r="E2172" s="699">
        <v>2004</v>
      </c>
      <c r="F2172" s="1087">
        <v>120</v>
      </c>
      <c r="G2172" s="784">
        <f t="shared" si="71"/>
        <v>120</v>
      </c>
      <c r="H2172" s="1088">
        <v>100</v>
      </c>
      <c r="I2172" s="784">
        <f t="shared" si="72"/>
        <v>0</v>
      </c>
      <c r="J2172" s="644"/>
      <c r="K2172" s="692"/>
      <c r="L2172" s="692"/>
      <c r="M2172" s="644"/>
      <c r="N2172" s="692"/>
      <c r="O2172" s="692"/>
      <c r="P2172" s="1838"/>
    </row>
    <row r="2173" spans="1:16" ht="13.5" customHeight="1" x14ac:dyDescent="0.2">
      <c r="A2173" s="1457">
        <v>89</v>
      </c>
      <c r="B2173" s="674" t="s">
        <v>794</v>
      </c>
      <c r="C2173" s="699" t="s">
        <v>701</v>
      </c>
      <c r="D2173" s="699">
        <v>1</v>
      </c>
      <c r="E2173" s="699">
        <v>2005</v>
      </c>
      <c r="F2173" s="1087">
        <v>308.89999999999998</v>
      </c>
      <c r="G2173" s="784">
        <f t="shared" si="71"/>
        <v>308.89999999999998</v>
      </c>
      <c r="H2173" s="1088">
        <v>100</v>
      </c>
      <c r="I2173" s="784">
        <f t="shared" si="72"/>
        <v>0</v>
      </c>
      <c r="J2173" s="644"/>
      <c r="K2173" s="692"/>
      <c r="L2173" s="692"/>
      <c r="M2173" s="644"/>
      <c r="N2173" s="692"/>
      <c r="O2173" s="692"/>
      <c r="P2173" s="1838"/>
    </row>
    <row r="2174" spans="1:16" ht="13.5" customHeight="1" x14ac:dyDescent="0.2">
      <c r="A2174" s="1457">
        <v>90</v>
      </c>
      <c r="B2174" s="674" t="s">
        <v>3332</v>
      </c>
      <c r="C2174" s="699" t="s">
        <v>701</v>
      </c>
      <c r="D2174" s="699">
        <v>2</v>
      </c>
      <c r="E2174" s="699">
        <v>2007</v>
      </c>
      <c r="F2174" s="1087">
        <v>51.4</v>
      </c>
      <c r="G2174" s="784">
        <f t="shared" si="71"/>
        <v>51.4</v>
      </c>
      <c r="H2174" s="1088">
        <v>100</v>
      </c>
      <c r="I2174" s="784">
        <f t="shared" si="72"/>
        <v>0</v>
      </c>
      <c r="J2174" s="644"/>
      <c r="K2174" s="692"/>
      <c r="L2174" s="692"/>
      <c r="M2174" s="644"/>
      <c r="N2174" s="692"/>
      <c r="O2174" s="692"/>
      <c r="P2174" s="1838"/>
    </row>
    <row r="2175" spans="1:16" ht="13.5" customHeight="1" x14ac:dyDescent="0.2">
      <c r="A2175" s="1457">
        <v>91</v>
      </c>
      <c r="B2175" s="674" t="s">
        <v>3333</v>
      </c>
      <c r="C2175" s="699" t="s">
        <v>701</v>
      </c>
      <c r="D2175" s="699">
        <v>1</v>
      </c>
      <c r="E2175" s="699">
        <v>2007</v>
      </c>
      <c r="F2175" s="1087">
        <v>384.5</v>
      </c>
      <c r="G2175" s="784">
        <f t="shared" si="71"/>
        <v>384.5</v>
      </c>
      <c r="H2175" s="1088">
        <v>100</v>
      </c>
      <c r="I2175" s="784">
        <f t="shared" si="72"/>
        <v>0</v>
      </c>
      <c r="J2175" s="644"/>
      <c r="K2175" s="692"/>
      <c r="L2175" s="692"/>
      <c r="M2175" s="644"/>
      <c r="N2175" s="692"/>
      <c r="O2175" s="692"/>
      <c r="P2175" s="1838"/>
    </row>
    <row r="2176" spans="1:16" ht="13.5" customHeight="1" x14ac:dyDescent="0.2">
      <c r="A2176" s="1457">
        <v>92</v>
      </c>
      <c r="B2176" s="674" t="s">
        <v>3334</v>
      </c>
      <c r="C2176" s="699" t="s">
        <v>701</v>
      </c>
      <c r="D2176" s="699">
        <v>1</v>
      </c>
      <c r="E2176" s="699">
        <v>2007</v>
      </c>
      <c r="F2176" s="1087">
        <v>58.9</v>
      </c>
      <c r="G2176" s="784">
        <f t="shared" si="71"/>
        <v>58.9</v>
      </c>
      <c r="H2176" s="1088">
        <v>100</v>
      </c>
      <c r="I2176" s="784">
        <f t="shared" si="72"/>
        <v>0</v>
      </c>
      <c r="J2176" s="644"/>
      <c r="K2176" s="692"/>
      <c r="L2176" s="692"/>
      <c r="M2176" s="644"/>
      <c r="N2176" s="692"/>
      <c r="O2176" s="692"/>
      <c r="P2176" s="1838"/>
    </row>
    <row r="2177" spans="1:16" ht="13.5" customHeight="1" x14ac:dyDescent="0.2">
      <c r="A2177" s="1457">
        <v>93</v>
      </c>
      <c r="B2177" s="674" t="s">
        <v>3335</v>
      </c>
      <c r="C2177" s="699" t="s">
        <v>701</v>
      </c>
      <c r="D2177" s="699">
        <v>1</v>
      </c>
      <c r="E2177" s="699">
        <v>2007</v>
      </c>
      <c r="F2177" s="1087">
        <v>651.70000000000005</v>
      </c>
      <c r="G2177" s="784">
        <f t="shared" si="71"/>
        <v>651.70000000000005</v>
      </c>
      <c r="H2177" s="1088">
        <v>100</v>
      </c>
      <c r="I2177" s="784">
        <f t="shared" si="72"/>
        <v>0</v>
      </c>
      <c r="J2177" s="644"/>
      <c r="K2177" s="692"/>
      <c r="L2177" s="692"/>
      <c r="M2177" s="644"/>
      <c r="N2177" s="692"/>
      <c r="O2177" s="692"/>
      <c r="P2177" s="1838"/>
    </row>
    <row r="2178" spans="1:16" ht="13.5" x14ac:dyDescent="0.2">
      <c r="A2178" s="1457">
        <v>94</v>
      </c>
      <c r="B2178" s="674" t="s">
        <v>796</v>
      </c>
      <c r="C2178" s="699" t="s">
        <v>701</v>
      </c>
      <c r="D2178" s="700">
        <v>1</v>
      </c>
      <c r="E2178" s="700">
        <v>2007</v>
      </c>
      <c r="F2178" s="1087">
        <v>125.4</v>
      </c>
      <c r="G2178" s="784">
        <f t="shared" si="71"/>
        <v>125.4</v>
      </c>
      <c r="H2178" s="1088">
        <v>100</v>
      </c>
      <c r="I2178" s="784">
        <f t="shared" si="72"/>
        <v>0</v>
      </c>
      <c r="J2178" s="644"/>
      <c r="K2178" s="692"/>
      <c r="L2178" s="692"/>
      <c r="M2178" s="644"/>
      <c r="N2178" s="692"/>
      <c r="O2178" s="692"/>
      <c r="P2178" s="1838"/>
    </row>
    <row r="2179" spans="1:16" ht="13.5" x14ac:dyDescent="0.2">
      <c r="A2179" s="1457">
        <v>95</v>
      </c>
      <c r="B2179" s="674" t="s">
        <v>3336</v>
      </c>
      <c r="C2179" s="699" t="s">
        <v>701</v>
      </c>
      <c r="D2179" s="700">
        <v>1</v>
      </c>
      <c r="E2179" s="700">
        <v>2007</v>
      </c>
      <c r="F2179" s="1087">
        <v>259.10000000000002</v>
      </c>
      <c r="G2179" s="784">
        <f t="shared" si="71"/>
        <v>259.10000000000002</v>
      </c>
      <c r="H2179" s="1088">
        <v>100</v>
      </c>
      <c r="I2179" s="784">
        <f t="shared" si="72"/>
        <v>0</v>
      </c>
      <c r="J2179" s="644"/>
      <c r="K2179" s="692"/>
      <c r="L2179" s="692"/>
      <c r="M2179" s="644"/>
      <c r="N2179" s="692"/>
      <c r="O2179" s="692"/>
      <c r="P2179" s="1838"/>
    </row>
    <row r="2180" spans="1:16" ht="13.5" customHeight="1" x14ac:dyDescent="0.2">
      <c r="A2180" s="1457">
        <v>96</v>
      </c>
      <c r="B2180" s="668" t="s">
        <v>3329</v>
      </c>
      <c r="C2180" s="699" t="s">
        <v>701</v>
      </c>
      <c r="D2180" s="700">
        <v>2</v>
      </c>
      <c r="E2180" s="700">
        <v>2007</v>
      </c>
      <c r="F2180" s="1087">
        <v>1084</v>
      </c>
      <c r="G2180" s="784">
        <f t="shared" si="71"/>
        <v>1084</v>
      </c>
      <c r="H2180" s="1088">
        <v>100</v>
      </c>
      <c r="I2180" s="784">
        <f t="shared" si="72"/>
        <v>0</v>
      </c>
      <c r="J2180" s="644"/>
      <c r="K2180" s="692"/>
      <c r="L2180" s="692"/>
      <c r="M2180" s="644"/>
      <c r="N2180" s="692"/>
      <c r="O2180" s="692"/>
      <c r="P2180" s="1838"/>
    </row>
    <row r="2181" spans="1:16" ht="13.5" x14ac:dyDescent="0.2">
      <c r="A2181" s="1457">
        <v>97</v>
      </c>
      <c r="B2181" s="668" t="s">
        <v>3330</v>
      </c>
      <c r="C2181" s="699" t="s">
        <v>701</v>
      </c>
      <c r="D2181" s="700">
        <v>2</v>
      </c>
      <c r="E2181" s="700">
        <v>2007</v>
      </c>
      <c r="F2181" s="1087">
        <v>220</v>
      </c>
      <c r="G2181" s="784">
        <f t="shared" si="71"/>
        <v>220</v>
      </c>
      <c r="H2181" s="1088">
        <v>100</v>
      </c>
      <c r="I2181" s="784">
        <f t="shared" si="72"/>
        <v>0</v>
      </c>
      <c r="J2181" s="644"/>
      <c r="K2181" s="692"/>
      <c r="L2181" s="692"/>
      <c r="M2181" s="644"/>
      <c r="N2181" s="692"/>
      <c r="O2181" s="692"/>
      <c r="P2181" s="1838"/>
    </row>
    <row r="2182" spans="1:16" ht="54" customHeight="1" x14ac:dyDescent="0.2">
      <c r="A2182" s="1457">
        <v>98</v>
      </c>
      <c r="B2182" s="674" t="s">
        <v>3337</v>
      </c>
      <c r="C2182" s="699" t="s">
        <v>701</v>
      </c>
      <c r="D2182" s="699">
        <v>2</v>
      </c>
      <c r="E2182" s="699">
        <v>2008</v>
      </c>
      <c r="F2182" s="1087">
        <v>1283</v>
      </c>
      <c r="G2182" s="784">
        <f t="shared" si="71"/>
        <v>1283</v>
      </c>
      <c r="H2182" s="1088">
        <v>100</v>
      </c>
      <c r="I2182" s="784">
        <f t="shared" si="72"/>
        <v>0</v>
      </c>
      <c r="J2182" s="644"/>
      <c r="K2182" s="692"/>
      <c r="L2182" s="692"/>
      <c r="M2182" s="644"/>
      <c r="N2182" s="692"/>
      <c r="O2182" s="692"/>
      <c r="P2182" s="1838"/>
    </row>
    <row r="2183" spans="1:16" ht="13.5" customHeight="1" x14ac:dyDescent="0.2">
      <c r="A2183" s="1457">
        <v>99</v>
      </c>
      <c r="B2183" s="674" t="s">
        <v>3338</v>
      </c>
      <c r="C2183" s="699" t="s">
        <v>701</v>
      </c>
      <c r="D2183" s="699">
        <v>2</v>
      </c>
      <c r="E2183" s="699">
        <v>2008</v>
      </c>
      <c r="F2183" s="1087">
        <v>201.6</v>
      </c>
      <c r="G2183" s="784">
        <f t="shared" si="71"/>
        <v>201.6</v>
      </c>
      <c r="H2183" s="1088">
        <v>100</v>
      </c>
      <c r="I2183" s="784">
        <f t="shared" si="72"/>
        <v>0</v>
      </c>
      <c r="J2183" s="644"/>
      <c r="K2183" s="692"/>
      <c r="L2183" s="692"/>
      <c r="M2183" s="644"/>
      <c r="N2183" s="692"/>
      <c r="O2183" s="692"/>
      <c r="P2183" s="1838"/>
    </row>
    <row r="2184" spans="1:16" ht="27" x14ac:dyDescent="0.2">
      <c r="A2184" s="1457">
        <v>100</v>
      </c>
      <c r="B2184" s="668" t="s">
        <v>3339</v>
      </c>
      <c r="C2184" s="699" t="s">
        <v>701</v>
      </c>
      <c r="D2184" s="699">
        <v>1</v>
      </c>
      <c r="E2184" s="699">
        <v>2008</v>
      </c>
      <c r="F2184" s="1087">
        <v>93.6</v>
      </c>
      <c r="G2184" s="784">
        <f t="shared" si="71"/>
        <v>93.6</v>
      </c>
      <c r="H2184" s="1088">
        <v>100</v>
      </c>
      <c r="I2184" s="784">
        <f t="shared" si="72"/>
        <v>0</v>
      </c>
      <c r="J2184" s="644"/>
      <c r="K2184" s="692"/>
      <c r="L2184" s="692"/>
      <c r="M2184" s="644"/>
      <c r="N2184" s="692"/>
      <c r="O2184" s="692"/>
      <c r="P2184" s="1838"/>
    </row>
    <row r="2185" spans="1:16" ht="13.5" x14ac:dyDescent="0.2">
      <c r="A2185" s="1457">
        <v>101</v>
      </c>
      <c r="B2185" s="674" t="s">
        <v>658</v>
      </c>
      <c r="C2185" s="699" t="s">
        <v>701</v>
      </c>
      <c r="D2185" s="699">
        <v>1</v>
      </c>
      <c r="E2185" s="699">
        <v>2008</v>
      </c>
      <c r="F2185" s="1087">
        <v>60.8</v>
      </c>
      <c r="G2185" s="784">
        <f t="shared" si="71"/>
        <v>60.8</v>
      </c>
      <c r="H2185" s="1088">
        <v>100</v>
      </c>
      <c r="I2185" s="784">
        <f t="shared" si="72"/>
        <v>0</v>
      </c>
      <c r="J2185" s="644"/>
      <c r="K2185" s="692"/>
      <c r="L2185" s="692"/>
      <c r="M2185" s="644"/>
      <c r="N2185" s="692"/>
      <c r="O2185" s="692"/>
      <c r="P2185" s="1838"/>
    </row>
    <row r="2186" spans="1:16" ht="13.5" x14ac:dyDescent="0.2">
      <c r="A2186" s="1457">
        <v>102</v>
      </c>
      <c r="B2186" s="662" t="s">
        <v>3146</v>
      </c>
      <c r="C2186" s="699" t="s">
        <v>701</v>
      </c>
      <c r="D2186" s="699">
        <v>1</v>
      </c>
      <c r="E2186" s="699">
        <v>2008</v>
      </c>
      <c r="F2186" s="1087">
        <v>404.7</v>
      </c>
      <c r="G2186" s="784">
        <f t="shared" si="71"/>
        <v>404.7</v>
      </c>
      <c r="H2186" s="1088">
        <v>100</v>
      </c>
      <c r="I2186" s="784">
        <f t="shared" si="72"/>
        <v>0</v>
      </c>
      <c r="J2186" s="644"/>
      <c r="K2186" s="692"/>
      <c r="L2186" s="692"/>
      <c r="M2186" s="644"/>
      <c r="N2186" s="692"/>
      <c r="O2186" s="692"/>
      <c r="P2186" s="1838"/>
    </row>
    <row r="2187" spans="1:16" ht="13.5" x14ac:dyDescent="0.2">
      <c r="A2187" s="1457">
        <v>103</v>
      </c>
      <c r="B2187" s="662" t="s">
        <v>3340</v>
      </c>
      <c r="C2187" s="699" t="s">
        <v>701</v>
      </c>
      <c r="D2187" s="699">
        <v>1</v>
      </c>
      <c r="E2187" s="699">
        <v>2008</v>
      </c>
      <c r="F2187" s="1087">
        <v>103.7</v>
      </c>
      <c r="G2187" s="784">
        <f t="shared" si="71"/>
        <v>103.7</v>
      </c>
      <c r="H2187" s="1088">
        <v>100</v>
      </c>
      <c r="I2187" s="784">
        <f t="shared" si="72"/>
        <v>0</v>
      </c>
      <c r="J2187" s="644"/>
      <c r="K2187" s="692"/>
      <c r="L2187" s="692"/>
      <c r="M2187" s="644"/>
      <c r="N2187" s="692"/>
      <c r="O2187" s="692"/>
      <c r="P2187" s="1838"/>
    </row>
    <row r="2188" spans="1:16" ht="13.5" x14ac:dyDescent="0.2">
      <c r="A2188" s="1457">
        <v>104</v>
      </c>
      <c r="B2188" s="662" t="s">
        <v>3341</v>
      </c>
      <c r="C2188" s="699" t="s">
        <v>701</v>
      </c>
      <c r="D2188" s="699">
        <v>1</v>
      </c>
      <c r="E2188" s="699">
        <v>2008</v>
      </c>
      <c r="F2188" s="1087">
        <v>29.8</v>
      </c>
      <c r="G2188" s="784">
        <f t="shared" si="71"/>
        <v>29.8</v>
      </c>
      <c r="H2188" s="1088">
        <v>100</v>
      </c>
      <c r="I2188" s="784">
        <f t="shared" si="72"/>
        <v>0</v>
      </c>
      <c r="J2188" s="644"/>
      <c r="K2188" s="692"/>
      <c r="L2188" s="692"/>
      <c r="M2188" s="644"/>
      <c r="N2188" s="692"/>
      <c r="O2188" s="692"/>
      <c r="P2188" s="1838"/>
    </row>
    <row r="2189" spans="1:16" ht="67.5" x14ac:dyDescent="0.2">
      <c r="A2189" s="1457">
        <v>105</v>
      </c>
      <c r="B2189" s="662" t="s">
        <v>3342</v>
      </c>
      <c r="C2189" s="699" t="s">
        <v>701</v>
      </c>
      <c r="D2189" s="699">
        <v>2</v>
      </c>
      <c r="E2189" s="699">
        <v>2008</v>
      </c>
      <c r="F2189" s="1087">
        <v>534.6</v>
      </c>
      <c r="G2189" s="784">
        <f t="shared" si="71"/>
        <v>534.6</v>
      </c>
      <c r="H2189" s="1088">
        <v>100</v>
      </c>
      <c r="I2189" s="784">
        <f t="shared" si="72"/>
        <v>0</v>
      </c>
      <c r="J2189" s="644"/>
      <c r="K2189" s="692"/>
      <c r="L2189" s="692"/>
      <c r="M2189" s="644"/>
      <c r="N2189" s="692"/>
      <c r="O2189" s="692"/>
      <c r="P2189" s="1838"/>
    </row>
    <row r="2190" spans="1:16" ht="13.5" x14ac:dyDescent="0.2">
      <c r="A2190" s="1457">
        <v>106</v>
      </c>
      <c r="B2190" s="662" t="s">
        <v>815</v>
      </c>
      <c r="C2190" s="699" t="s">
        <v>701</v>
      </c>
      <c r="D2190" s="699">
        <v>2</v>
      </c>
      <c r="E2190" s="699">
        <v>2008</v>
      </c>
      <c r="F2190" s="1087">
        <v>201.6</v>
      </c>
      <c r="G2190" s="784">
        <f t="shared" si="71"/>
        <v>201.6</v>
      </c>
      <c r="H2190" s="1088">
        <v>100</v>
      </c>
      <c r="I2190" s="784">
        <f t="shared" si="72"/>
        <v>0</v>
      </c>
      <c r="J2190" s="644"/>
      <c r="K2190" s="692"/>
      <c r="L2190" s="692"/>
      <c r="M2190" s="644"/>
      <c r="N2190" s="692"/>
      <c r="O2190" s="692"/>
      <c r="P2190" s="1838"/>
    </row>
    <row r="2191" spans="1:16" ht="13.5" x14ac:dyDescent="0.2">
      <c r="A2191" s="1457">
        <v>107</v>
      </c>
      <c r="B2191" s="662" t="s">
        <v>3343</v>
      </c>
      <c r="C2191" s="699" t="s">
        <v>701</v>
      </c>
      <c r="D2191" s="699">
        <v>1</v>
      </c>
      <c r="E2191" s="699">
        <v>2008</v>
      </c>
      <c r="F2191" s="1087">
        <v>50.1</v>
      </c>
      <c r="G2191" s="784">
        <f t="shared" si="71"/>
        <v>50.1</v>
      </c>
      <c r="H2191" s="1088">
        <v>100</v>
      </c>
      <c r="I2191" s="784">
        <f t="shared" si="72"/>
        <v>0</v>
      </c>
      <c r="J2191" s="644"/>
      <c r="K2191" s="692"/>
      <c r="L2191" s="692"/>
      <c r="M2191" s="644"/>
      <c r="N2191" s="692"/>
      <c r="O2191" s="692"/>
      <c r="P2191" s="1838"/>
    </row>
    <row r="2192" spans="1:16" ht="13.5" customHeight="1" x14ac:dyDescent="0.2">
      <c r="A2192" s="1457">
        <v>108</v>
      </c>
      <c r="B2192" s="662" t="s">
        <v>3282</v>
      </c>
      <c r="C2192" s="699" t="s">
        <v>701</v>
      </c>
      <c r="D2192" s="699">
        <v>1</v>
      </c>
      <c r="E2192" s="699">
        <v>2008</v>
      </c>
      <c r="F2192" s="1087">
        <v>44.3</v>
      </c>
      <c r="G2192" s="784">
        <f t="shared" si="71"/>
        <v>44.3</v>
      </c>
      <c r="H2192" s="1088">
        <v>100</v>
      </c>
      <c r="I2192" s="784">
        <f t="shared" si="72"/>
        <v>0</v>
      </c>
      <c r="J2192" s="644"/>
      <c r="K2192" s="692"/>
      <c r="L2192" s="692"/>
      <c r="M2192" s="644"/>
      <c r="N2192" s="692"/>
      <c r="O2192" s="692"/>
      <c r="P2192" s="1838"/>
    </row>
    <row r="2193" spans="1:16" ht="13.5" customHeight="1" x14ac:dyDescent="0.2">
      <c r="A2193" s="1457">
        <v>109</v>
      </c>
      <c r="B2193" s="662" t="s">
        <v>3344</v>
      </c>
      <c r="C2193" s="699" t="s">
        <v>701</v>
      </c>
      <c r="D2193" s="699">
        <v>2</v>
      </c>
      <c r="E2193" s="699">
        <v>2008</v>
      </c>
      <c r="F2193" s="1087">
        <v>201.6</v>
      </c>
      <c r="G2193" s="784">
        <f t="shared" si="71"/>
        <v>201.6</v>
      </c>
      <c r="H2193" s="1088">
        <v>100</v>
      </c>
      <c r="I2193" s="784">
        <f t="shared" si="72"/>
        <v>0</v>
      </c>
      <c r="J2193" s="644"/>
      <c r="K2193" s="692"/>
      <c r="L2193" s="692"/>
      <c r="M2193" s="644"/>
      <c r="N2193" s="692"/>
      <c r="O2193" s="692"/>
      <c r="P2193" s="1838"/>
    </row>
    <row r="2194" spans="1:16" ht="13.5" customHeight="1" x14ac:dyDescent="0.2">
      <c r="A2194" s="1457">
        <v>110</v>
      </c>
      <c r="B2194" s="662" t="s">
        <v>1767</v>
      </c>
      <c r="C2194" s="699" t="s">
        <v>701</v>
      </c>
      <c r="D2194" s="699">
        <v>2</v>
      </c>
      <c r="E2194" s="699">
        <v>2008</v>
      </c>
      <c r="F2194" s="1087">
        <v>207.3</v>
      </c>
      <c r="G2194" s="784">
        <f t="shared" si="71"/>
        <v>207.3</v>
      </c>
      <c r="H2194" s="1088">
        <v>100</v>
      </c>
      <c r="I2194" s="784">
        <f t="shared" si="72"/>
        <v>0</v>
      </c>
      <c r="J2194" s="644"/>
      <c r="K2194" s="692"/>
      <c r="L2194" s="692"/>
      <c r="M2194" s="644"/>
      <c r="N2194" s="692"/>
      <c r="O2194" s="692"/>
      <c r="P2194" s="1838"/>
    </row>
    <row r="2195" spans="1:16" ht="13.5" customHeight="1" x14ac:dyDescent="0.2">
      <c r="A2195" s="1457">
        <v>111</v>
      </c>
      <c r="B2195" s="662" t="s">
        <v>3345</v>
      </c>
      <c r="C2195" s="699" t="s">
        <v>701</v>
      </c>
      <c r="D2195" s="699">
        <v>2</v>
      </c>
      <c r="E2195" s="699">
        <v>2008</v>
      </c>
      <c r="F2195" s="1087">
        <v>809.4</v>
      </c>
      <c r="G2195" s="784">
        <f t="shared" si="71"/>
        <v>809.4</v>
      </c>
      <c r="H2195" s="1088">
        <v>100</v>
      </c>
      <c r="I2195" s="784">
        <f t="shared" si="72"/>
        <v>0</v>
      </c>
      <c r="J2195" s="644"/>
      <c r="K2195" s="692"/>
      <c r="L2195" s="692"/>
      <c r="M2195" s="644"/>
      <c r="N2195" s="692"/>
      <c r="O2195" s="692"/>
      <c r="P2195" s="1838"/>
    </row>
    <row r="2196" spans="1:16" ht="40.5" x14ac:dyDescent="0.2">
      <c r="A2196" s="1457">
        <v>112</v>
      </c>
      <c r="B2196" s="662" t="s">
        <v>3346</v>
      </c>
      <c r="C2196" s="699" t="s">
        <v>701</v>
      </c>
      <c r="D2196" s="699">
        <v>1</v>
      </c>
      <c r="E2196" s="699">
        <v>2008</v>
      </c>
      <c r="F2196" s="1087">
        <v>267.3</v>
      </c>
      <c r="G2196" s="784">
        <f t="shared" si="71"/>
        <v>267.3</v>
      </c>
      <c r="H2196" s="1088">
        <v>100</v>
      </c>
      <c r="I2196" s="784">
        <f t="shared" si="72"/>
        <v>0</v>
      </c>
      <c r="J2196" s="644"/>
      <c r="K2196" s="692"/>
      <c r="L2196" s="692"/>
      <c r="M2196" s="644"/>
      <c r="N2196" s="692"/>
      <c r="O2196" s="692"/>
      <c r="P2196" s="1838"/>
    </row>
    <row r="2197" spans="1:16" ht="27" x14ac:dyDescent="0.2">
      <c r="A2197" s="1457">
        <v>113</v>
      </c>
      <c r="B2197" s="662" t="s">
        <v>3347</v>
      </c>
      <c r="C2197" s="699" t="s">
        <v>701</v>
      </c>
      <c r="D2197" s="699">
        <v>1</v>
      </c>
      <c r="E2197" s="699">
        <v>2008</v>
      </c>
      <c r="F2197" s="1087">
        <v>493.3</v>
      </c>
      <c r="G2197" s="784">
        <f t="shared" si="71"/>
        <v>493.3</v>
      </c>
      <c r="H2197" s="1088">
        <v>100</v>
      </c>
      <c r="I2197" s="784">
        <f t="shared" si="72"/>
        <v>0</v>
      </c>
      <c r="J2197" s="644"/>
      <c r="K2197" s="692"/>
      <c r="L2197" s="692"/>
      <c r="M2197" s="644"/>
      <c r="N2197" s="692"/>
      <c r="O2197" s="692"/>
      <c r="P2197" s="1838"/>
    </row>
    <row r="2198" spans="1:16" ht="13.5" x14ac:dyDescent="0.2">
      <c r="A2198" s="1457">
        <v>114</v>
      </c>
      <c r="B2198" s="662" t="s">
        <v>3348</v>
      </c>
      <c r="C2198" s="699" t="s">
        <v>701</v>
      </c>
      <c r="D2198" s="699">
        <v>2</v>
      </c>
      <c r="E2198" s="699">
        <v>2008</v>
      </c>
      <c r="F2198" s="1087">
        <v>100.2</v>
      </c>
      <c r="G2198" s="784">
        <f t="shared" si="71"/>
        <v>100.2</v>
      </c>
      <c r="H2198" s="1088">
        <v>100</v>
      </c>
      <c r="I2198" s="784">
        <f t="shared" si="72"/>
        <v>0</v>
      </c>
      <c r="J2198" s="644"/>
      <c r="K2198" s="692"/>
      <c r="L2198" s="692"/>
      <c r="M2198" s="644"/>
      <c r="N2198" s="692"/>
      <c r="O2198" s="692"/>
      <c r="P2198" s="1838"/>
    </row>
    <row r="2199" spans="1:16" ht="13.5" customHeight="1" x14ac:dyDescent="0.2">
      <c r="A2199" s="1457">
        <v>115</v>
      </c>
      <c r="B2199" s="662" t="s">
        <v>3349</v>
      </c>
      <c r="C2199" s="699" t="s">
        <v>701</v>
      </c>
      <c r="D2199" s="699">
        <v>1</v>
      </c>
      <c r="E2199" s="699">
        <v>2008</v>
      </c>
      <c r="F2199" s="1087">
        <v>38.4</v>
      </c>
      <c r="G2199" s="784">
        <f t="shared" si="71"/>
        <v>38.4</v>
      </c>
      <c r="H2199" s="1088">
        <v>100</v>
      </c>
      <c r="I2199" s="784">
        <f t="shared" si="72"/>
        <v>0</v>
      </c>
      <c r="J2199" s="644"/>
      <c r="K2199" s="692"/>
      <c r="L2199" s="692"/>
      <c r="M2199" s="644"/>
      <c r="N2199" s="692"/>
      <c r="O2199" s="692"/>
      <c r="P2199" s="1838"/>
    </row>
    <row r="2200" spans="1:16" ht="13.5" customHeight="1" x14ac:dyDescent="0.2">
      <c r="A2200" s="1457">
        <v>116</v>
      </c>
      <c r="B2200" s="662" t="s">
        <v>3350</v>
      </c>
      <c r="C2200" s="699" t="s">
        <v>701</v>
      </c>
      <c r="D2200" s="699">
        <v>2</v>
      </c>
      <c r="E2200" s="699">
        <v>2008</v>
      </c>
      <c r="F2200" s="1087">
        <v>59.5</v>
      </c>
      <c r="G2200" s="784">
        <f t="shared" si="71"/>
        <v>59.5</v>
      </c>
      <c r="H2200" s="1088">
        <v>100</v>
      </c>
      <c r="I2200" s="784">
        <f t="shared" si="72"/>
        <v>0</v>
      </c>
      <c r="J2200" s="644"/>
      <c r="K2200" s="692"/>
      <c r="L2200" s="692"/>
      <c r="M2200" s="644"/>
      <c r="N2200" s="692"/>
      <c r="O2200" s="692"/>
      <c r="P2200" s="1838"/>
    </row>
    <row r="2201" spans="1:16" ht="54" x14ac:dyDescent="0.2">
      <c r="A2201" s="1457">
        <v>117</v>
      </c>
      <c r="B2201" s="662" t="s">
        <v>3351</v>
      </c>
      <c r="C2201" s="699" t="s">
        <v>701</v>
      </c>
      <c r="D2201" s="699">
        <v>2</v>
      </c>
      <c r="E2201" s="699">
        <v>2009</v>
      </c>
      <c r="F2201" s="1087">
        <v>2524.8000000000002</v>
      </c>
      <c r="G2201" s="784">
        <f t="shared" si="71"/>
        <v>2524.8000000000002</v>
      </c>
      <c r="H2201" s="1088">
        <v>100</v>
      </c>
      <c r="I2201" s="784">
        <f t="shared" si="72"/>
        <v>0</v>
      </c>
      <c r="J2201" s="644"/>
      <c r="K2201" s="692"/>
      <c r="L2201" s="692"/>
      <c r="M2201" s="644"/>
      <c r="N2201" s="692"/>
      <c r="O2201" s="692"/>
      <c r="P2201" s="1838"/>
    </row>
    <row r="2202" spans="1:16" ht="27.75" customHeight="1" x14ac:dyDescent="0.2">
      <c r="A2202" s="1457">
        <v>118</v>
      </c>
      <c r="B2202" s="662" t="s">
        <v>3352</v>
      </c>
      <c r="C2202" s="699" t="s">
        <v>701</v>
      </c>
      <c r="D2202" s="699">
        <v>2</v>
      </c>
      <c r="E2202" s="699">
        <v>2009</v>
      </c>
      <c r="F2202" s="1087">
        <v>898.5</v>
      </c>
      <c r="G2202" s="784">
        <f t="shared" si="71"/>
        <v>898.5</v>
      </c>
      <c r="H2202" s="1088">
        <v>100</v>
      </c>
      <c r="I2202" s="784">
        <f t="shared" si="72"/>
        <v>0</v>
      </c>
      <c r="J2202" s="644"/>
      <c r="K2202" s="692"/>
      <c r="L2202" s="692"/>
      <c r="M2202" s="644"/>
      <c r="N2202" s="692"/>
      <c r="O2202" s="692"/>
      <c r="P2202" s="1838"/>
    </row>
    <row r="2203" spans="1:16" ht="13.5" customHeight="1" x14ac:dyDescent="0.2">
      <c r="A2203" s="1457">
        <v>119</v>
      </c>
      <c r="B2203" s="662" t="s">
        <v>3353</v>
      </c>
      <c r="C2203" s="699" t="s">
        <v>701</v>
      </c>
      <c r="D2203" s="699">
        <v>2</v>
      </c>
      <c r="E2203" s="699">
        <v>2009</v>
      </c>
      <c r="F2203" s="1087">
        <v>161.19999999999999</v>
      </c>
      <c r="G2203" s="784">
        <f t="shared" si="71"/>
        <v>161.19999999999999</v>
      </c>
      <c r="H2203" s="1088">
        <v>100</v>
      </c>
      <c r="I2203" s="784">
        <f t="shared" si="72"/>
        <v>0</v>
      </c>
      <c r="J2203" s="644"/>
      <c r="K2203" s="692"/>
      <c r="L2203" s="692"/>
      <c r="M2203" s="644"/>
      <c r="N2203" s="692"/>
      <c r="O2203" s="692"/>
      <c r="P2203" s="1838"/>
    </row>
    <row r="2204" spans="1:16" ht="13.5" customHeight="1" x14ac:dyDescent="0.2">
      <c r="A2204" s="1457">
        <v>120</v>
      </c>
      <c r="B2204" s="662" t="s">
        <v>3354</v>
      </c>
      <c r="C2204" s="699" t="s">
        <v>701</v>
      </c>
      <c r="D2204" s="699">
        <v>2</v>
      </c>
      <c r="E2204" s="699">
        <v>2009</v>
      </c>
      <c r="F2204" s="1087">
        <v>92.5</v>
      </c>
      <c r="G2204" s="784">
        <f t="shared" si="71"/>
        <v>92.5</v>
      </c>
      <c r="H2204" s="1088">
        <v>100</v>
      </c>
      <c r="I2204" s="784">
        <f t="shared" si="72"/>
        <v>0</v>
      </c>
      <c r="J2204" s="644"/>
      <c r="K2204" s="692"/>
      <c r="L2204" s="692"/>
      <c r="M2204" s="644"/>
      <c r="N2204" s="692"/>
      <c r="O2204" s="692"/>
      <c r="P2204" s="1838"/>
    </row>
    <row r="2205" spans="1:16" ht="26.25" customHeight="1" x14ac:dyDescent="0.2">
      <c r="A2205" s="1457">
        <v>121</v>
      </c>
      <c r="B2205" s="668" t="s">
        <v>3355</v>
      </c>
      <c r="C2205" s="699" t="s">
        <v>701</v>
      </c>
      <c r="D2205" s="671">
        <v>10</v>
      </c>
      <c r="E2205" s="701">
        <v>2010</v>
      </c>
      <c r="F2205" s="1084">
        <v>1060</v>
      </c>
      <c r="G2205" s="784">
        <f t="shared" si="71"/>
        <v>1060</v>
      </c>
      <c r="H2205" s="1088">
        <v>100</v>
      </c>
      <c r="I2205" s="784">
        <f t="shared" si="72"/>
        <v>0</v>
      </c>
      <c r="J2205" s="644"/>
      <c r="K2205" s="692"/>
      <c r="L2205" s="692"/>
      <c r="M2205" s="644"/>
      <c r="N2205" s="692"/>
      <c r="O2205" s="692"/>
      <c r="P2205" s="1838"/>
    </row>
    <row r="2206" spans="1:16" ht="13.5" customHeight="1" x14ac:dyDescent="0.2">
      <c r="A2206" s="1457">
        <v>122</v>
      </c>
      <c r="B2206" s="668" t="s">
        <v>3356</v>
      </c>
      <c r="C2206" s="699" t="s">
        <v>701</v>
      </c>
      <c r="D2206" s="671">
        <v>5</v>
      </c>
      <c r="E2206" s="701">
        <v>2010</v>
      </c>
      <c r="F2206" s="1084">
        <v>193.8</v>
      </c>
      <c r="G2206" s="784">
        <f t="shared" si="71"/>
        <v>193.8</v>
      </c>
      <c r="H2206" s="1088">
        <v>100</v>
      </c>
      <c r="I2206" s="784">
        <f t="shared" si="72"/>
        <v>0</v>
      </c>
      <c r="J2206" s="644"/>
      <c r="K2206" s="692"/>
      <c r="L2206" s="692"/>
      <c r="M2206" s="644"/>
      <c r="N2206" s="692"/>
      <c r="O2206" s="692"/>
      <c r="P2206" s="1838"/>
    </row>
    <row r="2207" spans="1:16" ht="25.5" customHeight="1" x14ac:dyDescent="0.2">
      <c r="A2207" s="1457">
        <v>123</v>
      </c>
      <c r="B2207" s="668" t="s">
        <v>3357</v>
      </c>
      <c r="C2207" s="699" t="s">
        <v>701</v>
      </c>
      <c r="D2207" s="671">
        <v>5</v>
      </c>
      <c r="E2207" s="701">
        <v>2010</v>
      </c>
      <c r="F2207" s="1084">
        <v>187.8</v>
      </c>
      <c r="G2207" s="784">
        <f t="shared" si="71"/>
        <v>187.8</v>
      </c>
      <c r="H2207" s="1088">
        <v>100</v>
      </c>
      <c r="I2207" s="784">
        <f t="shared" si="72"/>
        <v>0</v>
      </c>
      <c r="J2207" s="644"/>
      <c r="K2207" s="692"/>
      <c r="L2207" s="692"/>
      <c r="M2207" s="644"/>
      <c r="N2207" s="692"/>
      <c r="O2207" s="692"/>
      <c r="P2207" s="1838"/>
    </row>
    <row r="2208" spans="1:16" ht="27.75" customHeight="1" x14ac:dyDescent="0.2">
      <c r="A2208" s="1457">
        <v>124</v>
      </c>
      <c r="B2208" s="668" t="s">
        <v>3358</v>
      </c>
      <c r="C2208" s="699" t="s">
        <v>701</v>
      </c>
      <c r="D2208" s="671">
        <v>5</v>
      </c>
      <c r="E2208" s="701">
        <v>2010</v>
      </c>
      <c r="F2208" s="1084">
        <v>211.2</v>
      </c>
      <c r="G2208" s="784">
        <f t="shared" si="71"/>
        <v>211.2</v>
      </c>
      <c r="H2208" s="1088">
        <v>100</v>
      </c>
      <c r="I2208" s="784">
        <f t="shared" si="72"/>
        <v>0</v>
      </c>
      <c r="J2208" s="644"/>
      <c r="K2208" s="692"/>
      <c r="L2208" s="692"/>
      <c r="M2208" s="644"/>
      <c r="N2208" s="692"/>
      <c r="O2208" s="692"/>
      <c r="P2208" s="1838"/>
    </row>
    <row r="2209" spans="1:16" ht="40.5" x14ac:dyDescent="0.2">
      <c r="A2209" s="1457">
        <v>125</v>
      </c>
      <c r="B2209" s="668" t="s">
        <v>3359</v>
      </c>
      <c r="C2209" s="699" t="s">
        <v>701</v>
      </c>
      <c r="D2209" s="671">
        <v>1</v>
      </c>
      <c r="E2209" s="671">
        <v>2010</v>
      </c>
      <c r="F2209" s="1084">
        <v>384</v>
      </c>
      <c r="G2209" s="784">
        <f t="shared" si="71"/>
        <v>384</v>
      </c>
      <c r="H2209" s="1088">
        <v>100</v>
      </c>
      <c r="I2209" s="784">
        <f t="shared" si="72"/>
        <v>0</v>
      </c>
      <c r="J2209" s="644"/>
      <c r="K2209" s="692"/>
      <c r="L2209" s="692"/>
      <c r="M2209" s="644"/>
      <c r="N2209" s="692"/>
      <c r="O2209" s="692"/>
      <c r="P2209" s="1838"/>
    </row>
    <row r="2210" spans="1:16" ht="27" x14ac:dyDescent="0.2">
      <c r="A2210" s="1457">
        <v>126</v>
      </c>
      <c r="B2210" s="668" t="s">
        <v>3360</v>
      </c>
      <c r="C2210" s="699" t="s">
        <v>701</v>
      </c>
      <c r="D2210" s="671">
        <v>8</v>
      </c>
      <c r="E2210" s="671">
        <v>2010</v>
      </c>
      <c r="F2210" s="1084">
        <v>848</v>
      </c>
      <c r="G2210" s="784">
        <f t="shared" ref="G2210:G2273" si="73">F2210*H2210%</f>
        <v>848</v>
      </c>
      <c r="H2210" s="1088">
        <v>100</v>
      </c>
      <c r="I2210" s="784">
        <f t="shared" ref="I2210:I2273" si="74">F2210-G2210</f>
        <v>0</v>
      </c>
      <c r="J2210" s="644"/>
      <c r="K2210" s="692"/>
      <c r="L2210" s="692"/>
      <c r="M2210" s="644"/>
      <c r="N2210" s="692"/>
      <c r="O2210" s="692"/>
      <c r="P2210" s="1838"/>
    </row>
    <row r="2211" spans="1:16" ht="13.5" customHeight="1" x14ac:dyDescent="0.2">
      <c r="A2211" s="1457">
        <v>127</v>
      </c>
      <c r="B2211" s="668" t="s">
        <v>3356</v>
      </c>
      <c r="C2211" s="699" t="s">
        <v>701</v>
      </c>
      <c r="D2211" s="671">
        <v>4</v>
      </c>
      <c r="E2211" s="671">
        <v>2010</v>
      </c>
      <c r="F2211" s="1084">
        <v>155.04</v>
      </c>
      <c r="G2211" s="784">
        <f t="shared" si="73"/>
        <v>155.04</v>
      </c>
      <c r="H2211" s="1088">
        <v>100</v>
      </c>
      <c r="I2211" s="784">
        <f t="shared" si="74"/>
        <v>0</v>
      </c>
      <c r="J2211" s="644"/>
      <c r="K2211" s="692"/>
      <c r="L2211" s="692"/>
      <c r="M2211" s="644"/>
      <c r="N2211" s="692"/>
      <c r="O2211" s="692"/>
      <c r="P2211" s="1838"/>
    </row>
    <row r="2212" spans="1:16" ht="20.25" customHeight="1" x14ac:dyDescent="0.2">
      <c r="A2212" s="1457">
        <v>128</v>
      </c>
      <c r="B2212" s="668" t="s">
        <v>3357</v>
      </c>
      <c r="C2212" s="699" t="s">
        <v>701</v>
      </c>
      <c r="D2212" s="671">
        <v>4</v>
      </c>
      <c r="E2212" s="671">
        <v>2010</v>
      </c>
      <c r="F2212" s="1084">
        <v>150.24</v>
      </c>
      <c r="G2212" s="784">
        <f t="shared" si="73"/>
        <v>150.24</v>
      </c>
      <c r="H2212" s="1088">
        <v>100</v>
      </c>
      <c r="I2212" s="784">
        <f t="shared" si="74"/>
        <v>0</v>
      </c>
      <c r="J2212" s="644"/>
      <c r="K2212" s="692"/>
      <c r="L2212" s="692"/>
      <c r="M2212" s="644"/>
      <c r="N2212" s="692"/>
      <c r="O2212" s="692"/>
      <c r="P2212" s="1838"/>
    </row>
    <row r="2213" spans="1:16" ht="27" x14ac:dyDescent="0.2">
      <c r="A2213" s="1457">
        <v>129</v>
      </c>
      <c r="B2213" s="668" t="s">
        <v>3361</v>
      </c>
      <c r="C2213" s="699" t="s">
        <v>701</v>
      </c>
      <c r="D2213" s="671">
        <v>4</v>
      </c>
      <c r="E2213" s="671">
        <v>2010</v>
      </c>
      <c r="F2213" s="1084">
        <v>168.96</v>
      </c>
      <c r="G2213" s="784">
        <f t="shared" si="73"/>
        <v>168.96</v>
      </c>
      <c r="H2213" s="1088">
        <v>100</v>
      </c>
      <c r="I2213" s="784">
        <f t="shared" si="74"/>
        <v>0</v>
      </c>
      <c r="J2213" s="644"/>
      <c r="K2213" s="692"/>
      <c r="L2213" s="692"/>
      <c r="M2213" s="644"/>
      <c r="N2213" s="692"/>
      <c r="O2213" s="692"/>
      <c r="P2213" s="1838"/>
    </row>
    <row r="2214" spans="1:16" ht="40.5" x14ac:dyDescent="0.2">
      <c r="A2214" s="1457">
        <v>130</v>
      </c>
      <c r="B2214" s="668" t="s">
        <v>3359</v>
      </c>
      <c r="C2214" s="699" t="s">
        <v>701</v>
      </c>
      <c r="D2214" s="671">
        <v>1</v>
      </c>
      <c r="E2214" s="671">
        <v>2010</v>
      </c>
      <c r="F2214" s="1084">
        <v>384</v>
      </c>
      <c r="G2214" s="784">
        <f t="shared" si="73"/>
        <v>384</v>
      </c>
      <c r="H2214" s="1088">
        <v>100</v>
      </c>
      <c r="I2214" s="784">
        <f t="shared" si="74"/>
        <v>0</v>
      </c>
      <c r="J2214" s="644"/>
      <c r="K2214" s="692"/>
      <c r="L2214" s="692"/>
      <c r="M2214" s="644"/>
      <c r="N2214" s="692"/>
      <c r="O2214" s="692"/>
      <c r="P2214" s="1838"/>
    </row>
    <row r="2215" spans="1:16" ht="27" x14ac:dyDescent="0.2">
      <c r="A2215" s="1457">
        <v>131</v>
      </c>
      <c r="B2215" s="662" t="s">
        <v>3283</v>
      </c>
      <c r="C2215" s="699" t="s">
        <v>701</v>
      </c>
      <c r="D2215" s="268">
        <v>1</v>
      </c>
      <c r="E2215" s="671">
        <v>2010</v>
      </c>
      <c r="F2215" s="1089">
        <v>997.56</v>
      </c>
      <c r="G2215" s="784">
        <f t="shared" si="73"/>
        <v>997.56</v>
      </c>
      <c r="H2215" s="1090">
        <v>100</v>
      </c>
      <c r="I2215" s="784">
        <f t="shared" si="74"/>
        <v>0</v>
      </c>
      <c r="J2215" s="644"/>
      <c r="K2215" s="692"/>
      <c r="L2215" s="692"/>
      <c r="M2215" s="644"/>
      <c r="N2215" s="692"/>
      <c r="O2215" s="692"/>
      <c r="P2215" s="1838"/>
    </row>
    <row r="2216" spans="1:16" ht="27" x14ac:dyDescent="0.2">
      <c r="A2216" s="1457">
        <v>132</v>
      </c>
      <c r="B2216" s="662" t="s">
        <v>3284</v>
      </c>
      <c r="C2216" s="699" t="s">
        <v>701</v>
      </c>
      <c r="D2216" s="268">
        <v>1</v>
      </c>
      <c r="E2216" s="671">
        <v>2010</v>
      </c>
      <c r="F2216" s="1089">
        <v>997.56</v>
      </c>
      <c r="G2216" s="784">
        <f t="shared" si="73"/>
        <v>997.56</v>
      </c>
      <c r="H2216" s="1090">
        <v>100</v>
      </c>
      <c r="I2216" s="784">
        <f t="shared" si="74"/>
        <v>0</v>
      </c>
      <c r="J2216" s="644"/>
      <c r="K2216" s="692"/>
      <c r="L2216" s="692"/>
      <c r="M2216" s="644"/>
      <c r="N2216" s="692"/>
      <c r="O2216" s="692"/>
      <c r="P2216" s="1838"/>
    </row>
    <row r="2217" spans="1:16" ht="27" x14ac:dyDescent="0.2">
      <c r="A2217" s="1457">
        <v>133</v>
      </c>
      <c r="B2217" s="662" t="s">
        <v>3285</v>
      </c>
      <c r="C2217" s="699" t="s">
        <v>701</v>
      </c>
      <c r="D2217" s="268">
        <v>6</v>
      </c>
      <c r="E2217" s="671">
        <v>2010</v>
      </c>
      <c r="F2217" s="1089">
        <v>461.52</v>
      </c>
      <c r="G2217" s="784">
        <f t="shared" si="73"/>
        <v>461.52</v>
      </c>
      <c r="H2217" s="1090">
        <v>100</v>
      </c>
      <c r="I2217" s="784">
        <f t="shared" si="74"/>
        <v>0</v>
      </c>
      <c r="J2217" s="644"/>
      <c r="K2217" s="692"/>
      <c r="L2217" s="692"/>
      <c r="M2217" s="644"/>
      <c r="N2217" s="692"/>
      <c r="O2217" s="692"/>
      <c r="P2217" s="1838"/>
    </row>
    <row r="2218" spans="1:16" ht="13.5" customHeight="1" x14ac:dyDescent="0.2">
      <c r="A2218" s="1457">
        <v>134</v>
      </c>
      <c r="B2218" s="662" t="s">
        <v>3286</v>
      </c>
      <c r="C2218" s="699" t="s">
        <v>701</v>
      </c>
      <c r="D2218" s="268">
        <v>4</v>
      </c>
      <c r="E2218" s="671">
        <v>2010</v>
      </c>
      <c r="F2218" s="1089">
        <v>301.92</v>
      </c>
      <c r="G2218" s="784">
        <f t="shared" si="73"/>
        <v>301.92</v>
      </c>
      <c r="H2218" s="1090">
        <v>100</v>
      </c>
      <c r="I2218" s="784">
        <f t="shared" si="74"/>
        <v>0</v>
      </c>
      <c r="J2218" s="644"/>
      <c r="K2218" s="692"/>
      <c r="L2218" s="692"/>
      <c r="M2218" s="644"/>
      <c r="N2218" s="692"/>
      <c r="O2218" s="692"/>
      <c r="P2218" s="1838"/>
    </row>
    <row r="2219" spans="1:16" ht="28.5" customHeight="1" x14ac:dyDescent="0.2">
      <c r="A2219" s="1457">
        <v>135</v>
      </c>
      <c r="B2219" s="662" t="s">
        <v>3287</v>
      </c>
      <c r="C2219" s="699" t="s">
        <v>701</v>
      </c>
      <c r="D2219" s="268">
        <v>4</v>
      </c>
      <c r="E2219" s="671">
        <v>2010</v>
      </c>
      <c r="F2219" s="1089">
        <v>2633.28</v>
      </c>
      <c r="G2219" s="784">
        <f t="shared" si="73"/>
        <v>2633.28</v>
      </c>
      <c r="H2219" s="1090">
        <v>100</v>
      </c>
      <c r="I2219" s="784">
        <f t="shared" si="74"/>
        <v>0</v>
      </c>
      <c r="J2219" s="644"/>
      <c r="K2219" s="692"/>
      <c r="L2219" s="692"/>
      <c r="M2219" s="644"/>
      <c r="N2219" s="692"/>
      <c r="O2219" s="692"/>
      <c r="P2219" s="1838"/>
    </row>
    <row r="2220" spans="1:16" ht="18" customHeight="1" x14ac:dyDescent="0.2">
      <c r="A2220" s="1457">
        <v>136</v>
      </c>
      <c r="B2220" s="662" t="s">
        <v>3288</v>
      </c>
      <c r="C2220" s="699" t="s">
        <v>701</v>
      </c>
      <c r="D2220" s="268">
        <v>4</v>
      </c>
      <c r="E2220" s="671">
        <v>2009</v>
      </c>
      <c r="F2220" s="1089">
        <v>200.4</v>
      </c>
      <c r="G2220" s="784">
        <f t="shared" si="73"/>
        <v>200.4</v>
      </c>
      <c r="H2220" s="1090">
        <v>100</v>
      </c>
      <c r="I2220" s="784">
        <f t="shared" si="74"/>
        <v>0</v>
      </c>
      <c r="J2220" s="644"/>
      <c r="K2220" s="692"/>
      <c r="L2220" s="692"/>
      <c r="M2220" s="644"/>
      <c r="N2220" s="692"/>
      <c r="O2220" s="692"/>
      <c r="P2220" s="1838"/>
    </row>
    <row r="2221" spans="1:16" ht="28.5" customHeight="1" x14ac:dyDescent="0.2">
      <c r="A2221" s="1457">
        <v>137</v>
      </c>
      <c r="B2221" s="662" t="s">
        <v>3289</v>
      </c>
      <c r="C2221" s="699" t="s">
        <v>701</v>
      </c>
      <c r="D2221" s="268">
        <v>1</v>
      </c>
      <c r="E2221" s="671">
        <v>2010</v>
      </c>
      <c r="F2221" s="1089">
        <v>2533.56</v>
      </c>
      <c r="G2221" s="784">
        <f t="shared" si="73"/>
        <v>2533.56</v>
      </c>
      <c r="H2221" s="1090">
        <v>100</v>
      </c>
      <c r="I2221" s="784">
        <f t="shared" si="74"/>
        <v>0</v>
      </c>
      <c r="J2221" s="644"/>
      <c r="K2221" s="692"/>
      <c r="L2221" s="692"/>
      <c r="M2221" s="644"/>
      <c r="N2221" s="692"/>
      <c r="O2221" s="692"/>
      <c r="P2221" s="1838"/>
    </row>
    <row r="2222" spans="1:16" ht="28.5" customHeight="1" x14ac:dyDescent="0.2">
      <c r="A2222" s="1457">
        <v>138</v>
      </c>
      <c r="B2222" s="662" t="s">
        <v>3283</v>
      </c>
      <c r="C2222" s="699" t="s">
        <v>701</v>
      </c>
      <c r="D2222" s="268">
        <v>1</v>
      </c>
      <c r="E2222" s="671">
        <v>2010</v>
      </c>
      <c r="F2222" s="1089">
        <v>997.56</v>
      </c>
      <c r="G2222" s="784">
        <f t="shared" si="73"/>
        <v>997.56</v>
      </c>
      <c r="H2222" s="1090">
        <v>100</v>
      </c>
      <c r="I2222" s="784">
        <f t="shared" si="74"/>
        <v>0</v>
      </c>
      <c r="J2222" s="644"/>
      <c r="K2222" s="692"/>
      <c r="L2222" s="692"/>
      <c r="M2222" s="644"/>
      <c r="N2222" s="692"/>
      <c r="O2222" s="692"/>
      <c r="P2222" s="1838"/>
    </row>
    <row r="2223" spans="1:16" ht="28.5" customHeight="1" x14ac:dyDescent="0.2">
      <c r="A2223" s="1457">
        <v>139</v>
      </c>
      <c r="B2223" s="662" t="s">
        <v>3284</v>
      </c>
      <c r="C2223" s="699" t="s">
        <v>701</v>
      </c>
      <c r="D2223" s="268">
        <v>1</v>
      </c>
      <c r="E2223" s="671">
        <v>2010</v>
      </c>
      <c r="F2223" s="1089">
        <v>997.56</v>
      </c>
      <c r="G2223" s="784">
        <f t="shared" si="73"/>
        <v>997.56</v>
      </c>
      <c r="H2223" s="1090">
        <v>100</v>
      </c>
      <c r="I2223" s="784">
        <f t="shared" si="74"/>
        <v>0</v>
      </c>
      <c r="J2223" s="644"/>
      <c r="K2223" s="692"/>
      <c r="L2223" s="692"/>
      <c r="M2223" s="644"/>
      <c r="N2223" s="692"/>
      <c r="O2223" s="692"/>
      <c r="P2223" s="1838"/>
    </row>
    <row r="2224" spans="1:16" ht="13.5" customHeight="1" x14ac:dyDescent="0.2">
      <c r="A2224" s="1457">
        <v>140</v>
      </c>
      <c r="B2224" s="662" t="s">
        <v>3290</v>
      </c>
      <c r="C2224" s="699" t="s">
        <v>701</v>
      </c>
      <c r="D2224" s="268">
        <v>6</v>
      </c>
      <c r="E2224" s="671">
        <v>2009</v>
      </c>
      <c r="F2224" s="1089">
        <v>483.55500000000001</v>
      </c>
      <c r="G2224" s="784">
        <f t="shared" si="73"/>
        <v>483.55500000000001</v>
      </c>
      <c r="H2224" s="1090">
        <v>100</v>
      </c>
      <c r="I2224" s="784">
        <f t="shared" si="74"/>
        <v>0</v>
      </c>
      <c r="J2224" s="644"/>
      <c r="K2224" s="692"/>
      <c r="L2224" s="692"/>
      <c r="M2224" s="644"/>
      <c r="N2224" s="692"/>
      <c r="O2224" s="692"/>
      <c r="P2224" s="1838"/>
    </row>
    <row r="2225" spans="1:16" ht="13.5" customHeight="1" x14ac:dyDescent="0.2">
      <c r="A2225" s="1457">
        <v>141</v>
      </c>
      <c r="B2225" s="662" t="s">
        <v>3291</v>
      </c>
      <c r="C2225" s="699" t="s">
        <v>701</v>
      </c>
      <c r="D2225" s="268">
        <v>6</v>
      </c>
      <c r="E2225" s="671">
        <v>2009</v>
      </c>
      <c r="F2225" s="1089">
        <v>277.63900000000001</v>
      </c>
      <c r="G2225" s="784">
        <f t="shared" si="73"/>
        <v>277.63900000000001</v>
      </c>
      <c r="H2225" s="1090">
        <v>100</v>
      </c>
      <c r="I2225" s="784">
        <f t="shared" si="74"/>
        <v>0</v>
      </c>
      <c r="J2225" s="644"/>
      <c r="K2225" s="692"/>
      <c r="L2225" s="692"/>
      <c r="M2225" s="644"/>
      <c r="N2225" s="692"/>
      <c r="O2225" s="692"/>
      <c r="P2225" s="1838"/>
    </row>
    <row r="2226" spans="1:16" ht="13.5" customHeight="1" x14ac:dyDescent="0.2">
      <c r="A2226" s="1457">
        <v>142</v>
      </c>
      <c r="B2226" s="662" t="s">
        <v>3292</v>
      </c>
      <c r="C2226" s="699" t="s">
        <v>701</v>
      </c>
      <c r="D2226" s="268">
        <v>6</v>
      </c>
      <c r="E2226" s="671">
        <v>2009</v>
      </c>
      <c r="F2226" s="1089">
        <v>2695.413</v>
      </c>
      <c r="G2226" s="784">
        <f t="shared" si="73"/>
        <v>2695.413</v>
      </c>
      <c r="H2226" s="1090">
        <v>100</v>
      </c>
      <c r="I2226" s="784">
        <f t="shared" si="74"/>
        <v>0</v>
      </c>
      <c r="J2226" s="644"/>
      <c r="K2226" s="692"/>
      <c r="L2226" s="692"/>
      <c r="M2226" s="644"/>
      <c r="N2226" s="692"/>
      <c r="O2226" s="692"/>
      <c r="P2226" s="1838"/>
    </row>
    <row r="2227" spans="1:16" ht="13.5" customHeight="1" x14ac:dyDescent="0.2">
      <c r="A2227" s="1457">
        <v>143</v>
      </c>
      <c r="B2227" s="662" t="s">
        <v>3288</v>
      </c>
      <c r="C2227" s="699" t="s">
        <v>701</v>
      </c>
      <c r="D2227" s="268">
        <v>6</v>
      </c>
      <c r="E2227" s="671">
        <v>2009</v>
      </c>
      <c r="F2227" s="1089">
        <v>300.60000000000002</v>
      </c>
      <c r="G2227" s="784">
        <f t="shared" si="73"/>
        <v>300.60000000000002</v>
      </c>
      <c r="H2227" s="1090">
        <v>100</v>
      </c>
      <c r="I2227" s="784">
        <f t="shared" si="74"/>
        <v>0</v>
      </c>
      <c r="J2227" s="644"/>
      <c r="K2227" s="692"/>
      <c r="L2227" s="692"/>
      <c r="M2227" s="644"/>
      <c r="N2227" s="692"/>
      <c r="O2227" s="692"/>
      <c r="P2227" s="1838"/>
    </row>
    <row r="2228" spans="1:16" ht="13.5" customHeight="1" x14ac:dyDescent="0.2">
      <c r="A2228" s="1457">
        <v>144</v>
      </c>
      <c r="B2228" s="662" t="s">
        <v>3293</v>
      </c>
      <c r="C2228" s="699" t="s">
        <v>701</v>
      </c>
      <c r="D2228" s="268">
        <v>1</v>
      </c>
      <c r="E2228" s="671">
        <v>2009</v>
      </c>
      <c r="F2228" s="1089">
        <v>2892.0030000000002</v>
      </c>
      <c r="G2228" s="784">
        <f t="shared" si="73"/>
        <v>2892.0030000000002</v>
      </c>
      <c r="H2228" s="1090">
        <v>100</v>
      </c>
      <c r="I2228" s="784">
        <f t="shared" si="74"/>
        <v>0</v>
      </c>
      <c r="J2228" s="644"/>
      <c r="K2228" s="692"/>
      <c r="L2228" s="692"/>
      <c r="M2228" s="644"/>
      <c r="N2228" s="692"/>
      <c r="O2228" s="692"/>
      <c r="P2228" s="1838"/>
    </row>
    <row r="2229" spans="1:16" ht="13.5" customHeight="1" x14ac:dyDescent="0.2">
      <c r="A2229" s="1457">
        <v>145</v>
      </c>
      <c r="B2229" s="662" t="s">
        <v>3294</v>
      </c>
      <c r="C2229" s="699" t="s">
        <v>701</v>
      </c>
      <c r="D2229" s="268">
        <v>2</v>
      </c>
      <c r="E2229" s="671">
        <v>2010</v>
      </c>
      <c r="F2229" s="1089">
        <v>153.84</v>
      </c>
      <c r="G2229" s="784">
        <f t="shared" si="73"/>
        <v>153.84</v>
      </c>
      <c r="H2229" s="1090">
        <v>100</v>
      </c>
      <c r="I2229" s="784">
        <f t="shared" si="74"/>
        <v>0</v>
      </c>
      <c r="J2229" s="644"/>
      <c r="K2229" s="692"/>
      <c r="L2229" s="692"/>
      <c r="M2229" s="644"/>
      <c r="N2229" s="692"/>
      <c r="O2229" s="692"/>
      <c r="P2229" s="1838"/>
    </row>
    <row r="2230" spans="1:16" ht="13.5" customHeight="1" x14ac:dyDescent="0.2">
      <c r="A2230" s="1457">
        <v>146</v>
      </c>
      <c r="B2230" s="662" t="s">
        <v>3362</v>
      </c>
      <c r="C2230" s="699" t="s">
        <v>701</v>
      </c>
      <c r="D2230" s="671">
        <v>2</v>
      </c>
      <c r="E2230" s="671">
        <v>2010</v>
      </c>
      <c r="F2230" s="1084">
        <v>900.24</v>
      </c>
      <c r="G2230" s="784">
        <f t="shared" si="73"/>
        <v>900.24</v>
      </c>
      <c r="H2230" s="1090">
        <v>100</v>
      </c>
      <c r="I2230" s="784">
        <f t="shared" si="74"/>
        <v>0</v>
      </c>
      <c r="J2230" s="644"/>
      <c r="K2230" s="692"/>
      <c r="L2230" s="692"/>
      <c r="M2230" s="644"/>
      <c r="N2230" s="692"/>
      <c r="O2230" s="692"/>
      <c r="P2230" s="1838"/>
    </row>
    <row r="2231" spans="1:16" ht="13.5" customHeight="1" x14ac:dyDescent="0.2">
      <c r="A2231" s="1457">
        <v>147</v>
      </c>
      <c r="B2231" s="662" t="s">
        <v>3363</v>
      </c>
      <c r="C2231" s="699" t="s">
        <v>701</v>
      </c>
      <c r="D2231" s="671">
        <v>3</v>
      </c>
      <c r="E2231" s="671">
        <v>2010</v>
      </c>
      <c r="F2231" s="1084">
        <v>226.44</v>
      </c>
      <c r="G2231" s="784">
        <f t="shared" si="73"/>
        <v>226.44</v>
      </c>
      <c r="H2231" s="1090">
        <v>100</v>
      </c>
      <c r="I2231" s="784">
        <f t="shared" si="74"/>
        <v>0</v>
      </c>
      <c r="J2231" s="644"/>
      <c r="K2231" s="692"/>
      <c r="L2231" s="692"/>
      <c r="M2231" s="644"/>
      <c r="N2231" s="692"/>
      <c r="O2231" s="692"/>
      <c r="P2231" s="1838"/>
    </row>
    <row r="2232" spans="1:16" ht="13.5" customHeight="1" x14ac:dyDescent="0.2">
      <c r="A2232" s="1457">
        <v>148</v>
      </c>
      <c r="B2232" s="662" t="s">
        <v>3364</v>
      </c>
      <c r="C2232" s="699" t="s">
        <v>701</v>
      </c>
      <c r="D2232" s="671">
        <v>4</v>
      </c>
      <c r="E2232" s="671">
        <v>2011</v>
      </c>
      <c r="F2232" s="1084">
        <v>215.5</v>
      </c>
      <c r="G2232" s="784">
        <f t="shared" si="73"/>
        <v>215.5</v>
      </c>
      <c r="H2232" s="1090">
        <v>100</v>
      </c>
      <c r="I2232" s="784">
        <f t="shared" si="74"/>
        <v>0</v>
      </c>
      <c r="J2232" s="644"/>
      <c r="K2232" s="692"/>
      <c r="L2232" s="692"/>
      <c r="M2232" s="644"/>
      <c r="N2232" s="692"/>
      <c r="O2232" s="692"/>
      <c r="P2232" s="1838"/>
    </row>
    <row r="2233" spans="1:16" ht="13.5" customHeight="1" x14ac:dyDescent="0.2">
      <c r="A2233" s="1457">
        <v>149</v>
      </c>
      <c r="B2233" s="662" t="s">
        <v>3365</v>
      </c>
      <c r="C2233" s="699" t="s">
        <v>701</v>
      </c>
      <c r="D2233" s="671">
        <v>1</v>
      </c>
      <c r="E2233" s="671">
        <v>2011</v>
      </c>
      <c r="F2233" s="1084">
        <v>57.4</v>
      </c>
      <c r="G2233" s="784">
        <f t="shared" si="73"/>
        <v>57.4</v>
      </c>
      <c r="H2233" s="1090">
        <v>100</v>
      </c>
      <c r="I2233" s="784">
        <f t="shared" si="74"/>
        <v>0</v>
      </c>
      <c r="J2233" s="644"/>
      <c r="K2233" s="692"/>
      <c r="L2233" s="692"/>
      <c r="M2233" s="644"/>
      <c r="N2233" s="692"/>
      <c r="O2233" s="692"/>
      <c r="P2233" s="1838"/>
    </row>
    <row r="2234" spans="1:16" ht="13.5" customHeight="1" x14ac:dyDescent="0.2">
      <c r="A2234" s="1457">
        <v>150</v>
      </c>
      <c r="B2234" s="662" t="s">
        <v>3366</v>
      </c>
      <c r="C2234" s="699" t="s">
        <v>701</v>
      </c>
      <c r="D2234" s="671">
        <v>1</v>
      </c>
      <c r="E2234" s="671">
        <v>2011</v>
      </c>
      <c r="F2234" s="1084">
        <v>270</v>
      </c>
      <c r="G2234" s="784">
        <f t="shared" si="73"/>
        <v>270</v>
      </c>
      <c r="H2234" s="1090">
        <v>100</v>
      </c>
      <c r="I2234" s="784">
        <f t="shared" si="74"/>
        <v>0</v>
      </c>
      <c r="J2234" s="644"/>
      <c r="K2234" s="692"/>
      <c r="L2234" s="692"/>
      <c r="M2234" s="644"/>
      <c r="N2234" s="692"/>
      <c r="O2234" s="692"/>
      <c r="P2234" s="1838"/>
    </row>
    <row r="2235" spans="1:16" ht="13.5" customHeight="1" x14ac:dyDescent="0.2">
      <c r="A2235" s="1457">
        <v>151</v>
      </c>
      <c r="B2235" s="662" t="s">
        <v>3367</v>
      </c>
      <c r="C2235" s="699" t="s">
        <v>701</v>
      </c>
      <c r="D2235" s="671">
        <v>1</v>
      </c>
      <c r="E2235" s="671">
        <v>2011</v>
      </c>
      <c r="F2235" s="1084">
        <v>106</v>
      </c>
      <c r="G2235" s="784">
        <f t="shared" si="73"/>
        <v>106</v>
      </c>
      <c r="H2235" s="1090">
        <v>100</v>
      </c>
      <c r="I2235" s="784">
        <f t="shared" si="74"/>
        <v>0</v>
      </c>
      <c r="J2235" s="644"/>
      <c r="K2235" s="692"/>
      <c r="L2235" s="692"/>
      <c r="M2235" s="644"/>
      <c r="N2235" s="692"/>
      <c r="O2235" s="692"/>
      <c r="P2235" s="1838"/>
    </row>
    <row r="2236" spans="1:16" ht="13.5" customHeight="1" x14ac:dyDescent="0.2">
      <c r="A2236" s="1457">
        <v>152</v>
      </c>
      <c r="B2236" s="662" t="s">
        <v>3368</v>
      </c>
      <c r="C2236" s="699" t="s">
        <v>701</v>
      </c>
      <c r="D2236" s="671">
        <v>2</v>
      </c>
      <c r="E2236" s="671">
        <v>2006</v>
      </c>
      <c r="F2236" s="1084">
        <v>612.6</v>
      </c>
      <c r="G2236" s="784">
        <f t="shared" si="73"/>
        <v>612.6</v>
      </c>
      <c r="H2236" s="1090">
        <v>100</v>
      </c>
      <c r="I2236" s="784">
        <f t="shared" si="74"/>
        <v>0</v>
      </c>
      <c r="J2236" s="644"/>
      <c r="K2236" s="692"/>
      <c r="L2236" s="692"/>
      <c r="M2236" s="644"/>
      <c r="N2236" s="692"/>
      <c r="O2236" s="692"/>
      <c r="P2236" s="1838"/>
    </row>
    <row r="2237" spans="1:16" ht="13.5" customHeight="1" x14ac:dyDescent="0.2">
      <c r="A2237" s="1457">
        <v>153</v>
      </c>
      <c r="B2237" s="662" t="s">
        <v>3369</v>
      </c>
      <c r="C2237" s="699" t="s">
        <v>701</v>
      </c>
      <c r="D2237" s="671">
        <v>2</v>
      </c>
      <c r="E2237" s="671">
        <v>2006</v>
      </c>
      <c r="F2237" s="1084">
        <v>271.3</v>
      </c>
      <c r="G2237" s="784">
        <f t="shared" si="73"/>
        <v>271.3</v>
      </c>
      <c r="H2237" s="1090">
        <v>100</v>
      </c>
      <c r="I2237" s="784">
        <f t="shared" si="74"/>
        <v>0</v>
      </c>
      <c r="J2237" s="644"/>
      <c r="K2237" s="692"/>
      <c r="L2237" s="692"/>
      <c r="M2237" s="644"/>
      <c r="N2237" s="692"/>
      <c r="O2237" s="692"/>
      <c r="P2237" s="1838"/>
    </row>
    <row r="2238" spans="1:16" ht="13.5" customHeight="1" x14ac:dyDescent="0.2">
      <c r="A2238" s="1457">
        <v>154</v>
      </c>
      <c r="B2238" s="662" t="s">
        <v>3370</v>
      </c>
      <c r="C2238" s="699" t="s">
        <v>701</v>
      </c>
      <c r="D2238" s="671">
        <v>1</v>
      </c>
      <c r="E2238" s="671">
        <v>2006</v>
      </c>
      <c r="F2238" s="1084">
        <v>184.7</v>
      </c>
      <c r="G2238" s="784">
        <f t="shared" si="73"/>
        <v>184.7</v>
      </c>
      <c r="H2238" s="1090">
        <v>100</v>
      </c>
      <c r="I2238" s="784">
        <f t="shared" si="74"/>
        <v>0</v>
      </c>
      <c r="J2238" s="644"/>
      <c r="K2238" s="692"/>
      <c r="L2238" s="692"/>
      <c r="M2238" s="644"/>
      <c r="N2238" s="692"/>
      <c r="O2238" s="692"/>
      <c r="P2238" s="1838"/>
    </row>
    <row r="2239" spans="1:16" ht="13.5" customHeight="1" x14ac:dyDescent="0.2">
      <c r="A2239" s="1457">
        <v>155</v>
      </c>
      <c r="B2239" s="662" t="s">
        <v>3371</v>
      </c>
      <c r="C2239" s="699" t="s">
        <v>701</v>
      </c>
      <c r="D2239" s="268">
        <v>2</v>
      </c>
      <c r="E2239" s="268">
        <v>2011</v>
      </c>
      <c r="F2239" s="1084">
        <v>176.9</v>
      </c>
      <c r="G2239" s="784">
        <f t="shared" si="73"/>
        <v>176.9</v>
      </c>
      <c r="H2239" s="1090">
        <v>100</v>
      </c>
      <c r="I2239" s="784">
        <f t="shared" si="74"/>
        <v>0</v>
      </c>
      <c r="J2239" s="644"/>
      <c r="K2239" s="692"/>
      <c r="L2239" s="692"/>
      <c r="M2239" s="644"/>
      <c r="N2239" s="692"/>
      <c r="O2239" s="692"/>
      <c r="P2239" s="1838"/>
    </row>
    <row r="2240" spans="1:16" ht="13.5" customHeight="1" x14ac:dyDescent="0.2">
      <c r="A2240" s="1457">
        <v>156</v>
      </c>
      <c r="B2240" s="668" t="s">
        <v>3372</v>
      </c>
      <c r="C2240" s="699" t="s">
        <v>701</v>
      </c>
      <c r="D2240" s="268">
        <v>1</v>
      </c>
      <c r="E2240" s="268">
        <v>2008</v>
      </c>
      <c r="F2240" s="1084">
        <v>2200.1</v>
      </c>
      <c r="G2240" s="784">
        <f t="shared" si="73"/>
        <v>2200.1</v>
      </c>
      <c r="H2240" s="1090">
        <v>100</v>
      </c>
      <c r="I2240" s="784">
        <f t="shared" si="74"/>
        <v>0</v>
      </c>
      <c r="J2240" s="644"/>
      <c r="K2240" s="692"/>
      <c r="L2240" s="692"/>
      <c r="M2240" s="644"/>
      <c r="N2240" s="692"/>
      <c r="O2240" s="692"/>
      <c r="P2240" s="1838"/>
    </row>
    <row r="2241" spans="1:16" ht="13.5" customHeight="1" x14ac:dyDescent="0.2">
      <c r="A2241" s="1457">
        <v>157</v>
      </c>
      <c r="B2241" s="668" t="s">
        <v>3295</v>
      </c>
      <c r="C2241" s="699" t="s">
        <v>701</v>
      </c>
      <c r="D2241" s="268">
        <v>2</v>
      </c>
      <c r="E2241" s="268">
        <v>2012</v>
      </c>
      <c r="F2241" s="1084">
        <v>5112</v>
      </c>
      <c r="G2241" s="784">
        <f t="shared" si="73"/>
        <v>5112</v>
      </c>
      <c r="H2241" s="1090">
        <v>100</v>
      </c>
      <c r="I2241" s="784">
        <f t="shared" si="74"/>
        <v>0</v>
      </c>
      <c r="J2241" s="644"/>
      <c r="K2241" s="692"/>
      <c r="L2241" s="692"/>
      <c r="M2241" s="644"/>
      <c r="N2241" s="692"/>
      <c r="O2241" s="692"/>
      <c r="P2241" s="1838"/>
    </row>
    <row r="2242" spans="1:16" ht="13.5" customHeight="1" x14ac:dyDescent="0.2">
      <c r="A2242" s="1457">
        <v>158</v>
      </c>
      <c r="B2242" s="668" t="s">
        <v>3373</v>
      </c>
      <c r="C2242" s="699" t="s">
        <v>701</v>
      </c>
      <c r="D2242" s="268">
        <v>1</v>
      </c>
      <c r="E2242" s="268">
        <v>2012</v>
      </c>
      <c r="F2242" s="1084">
        <v>468.4</v>
      </c>
      <c r="G2242" s="784">
        <f t="shared" si="73"/>
        <v>468.4</v>
      </c>
      <c r="H2242" s="1090">
        <v>100</v>
      </c>
      <c r="I2242" s="784">
        <f t="shared" si="74"/>
        <v>0</v>
      </c>
      <c r="J2242" s="644"/>
      <c r="K2242" s="692"/>
      <c r="L2242" s="692"/>
      <c r="M2242" s="644"/>
      <c r="N2242" s="692"/>
      <c r="O2242" s="692"/>
      <c r="P2242" s="1838"/>
    </row>
    <row r="2243" spans="1:16" ht="13.5" customHeight="1" x14ac:dyDescent="0.2">
      <c r="A2243" s="1457">
        <v>159</v>
      </c>
      <c r="B2243" s="668" t="s">
        <v>3296</v>
      </c>
      <c r="C2243" s="699" t="s">
        <v>701</v>
      </c>
      <c r="D2243" s="268">
        <v>1</v>
      </c>
      <c r="E2243" s="268">
        <v>2012</v>
      </c>
      <c r="F2243" s="1084">
        <v>80.5</v>
      </c>
      <c r="G2243" s="784">
        <f t="shared" si="73"/>
        <v>80.5</v>
      </c>
      <c r="H2243" s="1090">
        <v>100</v>
      </c>
      <c r="I2243" s="784">
        <f t="shared" si="74"/>
        <v>0</v>
      </c>
      <c r="J2243" s="644"/>
      <c r="K2243" s="692"/>
      <c r="L2243" s="692"/>
      <c r="M2243" s="644"/>
      <c r="N2243" s="692"/>
      <c r="O2243" s="692"/>
      <c r="P2243" s="1838"/>
    </row>
    <row r="2244" spans="1:16" ht="13.5" customHeight="1" x14ac:dyDescent="0.2">
      <c r="A2244" s="1457">
        <v>160</v>
      </c>
      <c r="B2244" s="668" t="s">
        <v>3297</v>
      </c>
      <c r="C2244" s="699" t="s">
        <v>701</v>
      </c>
      <c r="D2244" s="268">
        <v>1</v>
      </c>
      <c r="E2244" s="268">
        <v>2012</v>
      </c>
      <c r="F2244" s="1084">
        <v>37.1</v>
      </c>
      <c r="G2244" s="784">
        <f t="shared" si="73"/>
        <v>37.1</v>
      </c>
      <c r="H2244" s="1090">
        <v>100</v>
      </c>
      <c r="I2244" s="784">
        <f t="shared" si="74"/>
        <v>0</v>
      </c>
      <c r="J2244" s="644"/>
      <c r="K2244" s="692"/>
      <c r="L2244" s="692"/>
      <c r="M2244" s="644"/>
      <c r="N2244" s="692"/>
      <c r="O2244" s="692"/>
      <c r="P2244" s="1838"/>
    </row>
    <row r="2245" spans="1:16" ht="13.5" customHeight="1" x14ac:dyDescent="0.2">
      <c r="A2245" s="1457">
        <v>161</v>
      </c>
      <c r="B2245" s="668" t="s">
        <v>781</v>
      </c>
      <c r="C2245" s="699" t="s">
        <v>701</v>
      </c>
      <c r="D2245" s="268">
        <v>1</v>
      </c>
      <c r="E2245" s="268">
        <v>2012</v>
      </c>
      <c r="F2245" s="1084">
        <v>488.8</v>
      </c>
      <c r="G2245" s="784">
        <f t="shared" si="73"/>
        <v>488.8</v>
      </c>
      <c r="H2245" s="1090">
        <v>100</v>
      </c>
      <c r="I2245" s="784">
        <f t="shared" si="74"/>
        <v>0</v>
      </c>
      <c r="J2245" s="644"/>
      <c r="K2245" s="692"/>
      <c r="L2245" s="692"/>
      <c r="M2245" s="644"/>
      <c r="N2245" s="692"/>
      <c r="O2245" s="692"/>
      <c r="P2245" s="1838"/>
    </row>
    <row r="2246" spans="1:16" ht="13.5" customHeight="1" x14ac:dyDescent="0.2">
      <c r="A2246" s="1457">
        <v>162</v>
      </c>
      <c r="B2246" s="668" t="s">
        <v>3374</v>
      </c>
      <c r="C2246" s="699" t="s">
        <v>701</v>
      </c>
      <c r="D2246" s="268">
        <v>1</v>
      </c>
      <c r="E2246" s="268">
        <v>2008</v>
      </c>
      <c r="F2246" s="1084">
        <v>103.7</v>
      </c>
      <c r="G2246" s="784">
        <f t="shared" si="73"/>
        <v>103.7</v>
      </c>
      <c r="H2246" s="1090">
        <v>100</v>
      </c>
      <c r="I2246" s="784">
        <f t="shared" si="74"/>
        <v>0</v>
      </c>
      <c r="J2246" s="644"/>
      <c r="K2246" s="692"/>
      <c r="L2246" s="692"/>
      <c r="M2246" s="644"/>
      <c r="N2246" s="692"/>
      <c r="O2246" s="692"/>
      <c r="P2246" s="1838"/>
    </row>
    <row r="2247" spans="1:16" ht="13.5" customHeight="1" x14ac:dyDescent="0.2">
      <c r="A2247" s="1457">
        <v>163</v>
      </c>
      <c r="B2247" s="668" t="s">
        <v>3375</v>
      </c>
      <c r="C2247" s="699" t="s">
        <v>701</v>
      </c>
      <c r="D2247" s="268">
        <v>1</v>
      </c>
      <c r="E2247" s="268">
        <v>2008</v>
      </c>
      <c r="F2247" s="1084">
        <v>493.3</v>
      </c>
      <c r="G2247" s="784">
        <f t="shared" si="73"/>
        <v>493.3</v>
      </c>
      <c r="H2247" s="1088">
        <v>100</v>
      </c>
      <c r="I2247" s="784">
        <f t="shared" si="74"/>
        <v>0</v>
      </c>
      <c r="J2247" s="644"/>
      <c r="K2247" s="692"/>
      <c r="L2247" s="692"/>
      <c r="M2247" s="644"/>
      <c r="N2247" s="692"/>
      <c r="O2247" s="692"/>
      <c r="P2247" s="1838"/>
    </row>
    <row r="2248" spans="1:16" ht="13.5" customHeight="1" x14ac:dyDescent="0.2">
      <c r="A2248" s="1457">
        <v>164</v>
      </c>
      <c r="B2248" s="662" t="s">
        <v>3298</v>
      </c>
      <c r="C2248" s="699" t="s">
        <v>701</v>
      </c>
      <c r="D2248" s="660">
        <v>1</v>
      </c>
      <c r="E2248" s="660">
        <v>2013</v>
      </c>
      <c r="F2248" s="1083">
        <v>77.174999999999997</v>
      </c>
      <c r="G2248" s="784">
        <f t="shared" si="73"/>
        <v>77.174999999999997</v>
      </c>
      <c r="H2248" s="1088">
        <v>100</v>
      </c>
      <c r="I2248" s="784">
        <f t="shared" si="74"/>
        <v>0</v>
      </c>
      <c r="J2248" s="644"/>
      <c r="K2248" s="692"/>
      <c r="L2248" s="692"/>
      <c r="M2248" s="644"/>
      <c r="N2248" s="692"/>
      <c r="O2248" s="692"/>
      <c r="P2248" s="1838"/>
    </row>
    <row r="2249" spans="1:16" ht="13.5" customHeight="1" x14ac:dyDescent="0.2">
      <c r="A2249" s="1457">
        <v>165</v>
      </c>
      <c r="B2249" s="662" t="s">
        <v>2848</v>
      </c>
      <c r="C2249" s="699" t="s">
        <v>701</v>
      </c>
      <c r="D2249" s="660">
        <v>1</v>
      </c>
      <c r="E2249" s="660">
        <v>2013</v>
      </c>
      <c r="F2249" s="1083">
        <v>512.01487999999995</v>
      </c>
      <c r="G2249" s="784">
        <f t="shared" si="73"/>
        <v>512.01487999999995</v>
      </c>
      <c r="H2249" s="1088">
        <v>100</v>
      </c>
      <c r="I2249" s="784">
        <f t="shared" si="74"/>
        <v>0</v>
      </c>
      <c r="J2249" s="644"/>
      <c r="K2249" s="692"/>
      <c r="L2249" s="692"/>
      <c r="M2249" s="644"/>
      <c r="N2249" s="692"/>
      <c r="O2249" s="692"/>
      <c r="P2249" s="1838"/>
    </row>
    <row r="2250" spans="1:16" ht="13.5" customHeight="1" x14ac:dyDescent="0.2">
      <c r="A2250" s="1457">
        <v>166</v>
      </c>
      <c r="B2250" s="662" t="s">
        <v>2154</v>
      </c>
      <c r="C2250" s="699" t="s">
        <v>701</v>
      </c>
      <c r="D2250" s="660">
        <v>4</v>
      </c>
      <c r="E2250" s="660">
        <v>2012</v>
      </c>
      <c r="F2250" s="1083">
        <v>335.93740000000003</v>
      </c>
      <c r="G2250" s="784">
        <f t="shared" si="73"/>
        <v>335.93740000000003</v>
      </c>
      <c r="H2250" s="1088">
        <v>100</v>
      </c>
      <c r="I2250" s="784">
        <f t="shared" si="74"/>
        <v>0</v>
      </c>
      <c r="J2250" s="644"/>
      <c r="K2250" s="692"/>
      <c r="L2250" s="692"/>
      <c r="M2250" s="644"/>
      <c r="N2250" s="692"/>
      <c r="O2250" s="692"/>
      <c r="P2250" s="1838"/>
    </row>
    <row r="2251" spans="1:16" ht="13.5" customHeight="1" x14ac:dyDescent="0.2">
      <c r="A2251" s="1457">
        <v>167</v>
      </c>
      <c r="B2251" s="662" t="s">
        <v>1942</v>
      </c>
      <c r="C2251" s="699" t="s">
        <v>701</v>
      </c>
      <c r="D2251" s="660">
        <v>3</v>
      </c>
      <c r="E2251" s="660">
        <v>2012</v>
      </c>
      <c r="F2251" s="1083">
        <v>285.26400000000001</v>
      </c>
      <c r="G2251" s="784">
        <f t="shared" si="73"/>
        <v>285.26400000000001</v>
      </c>
      <c r="H2251" s="1088">
        <v>100</v>
      </c>
      <c r="I2251" s="784">
        <f t="shared" si="74"/>
        <v>0</v>
      </c>
      <c r="J2251" s="644"/>
      <c r="K2251" s="692"/>
      <c r="L2251" s="692"/>
      <c r="M2251" s="644"/>
      <c r="N2251" s="692"/>
      <c r="O2251" s="692"/>
      <c r="P2251" s="1838"/>
    </row>
    <row r="2252" spans="1:16" ht="13.5" customHeight="1" x14ac:dyDescent="0.2">
      <c r="A2252" s="1457">
        <v>168</v>
      </c>
      <c r="B2252" s="662" t="s">
        <v>3299</v>
      </c>
      <c r="C2252" s="699" t="s">
        <v>701</v>
      </c>
      <c r="D2252" s="660">
        <v>3</v>
      </c>
      <c r="E2252" s="660">
        <v>2012</v>
      </c>
      <c r="F2252" s="1083">
        <v>1568.5602899999999</v>
      </c>
      <c r="G2252" s="784">
        <f t="shared" si="73"/>
        <v>1568.5602899999999</v>
      </c>
      <c r="H2252" s="1088">
        <v>100</v>
      </c>
      <c r="I2252" s="784">
        <f t="shared" si="74"/>
        <v>0</v>
      </c>
      <c r="J2252" s="644"/>
      <c r="K2252" s="692"/>
      <c r="L2252" s="692"/>
      <c r="M2252" s="644"/>
      <c r="N2252" s="692"/>
      <c r="O2252" s="692"/>
      <c r="P2252" s="1838"/>
    </row>
    <row r="2253" spans="1:16" ht="13.5" customHeight="1" x14ac:dyDescent="0.2">
      <c r="A2253" s="1457">
        <v>169</v>
      </c>
      <c r="B2253" s="662" t="s">
        <v>3300</v>
      </c>
      <c r="C2253" s="699" t="s">
        <v>701</v>
      </c>
      <c r="D2253" s="660">
        <v>1</v>
      </c>
      <c r="E2253" s="660">
        <v>2011</v>
      </c>
      <c r="F2253" s="1083">
        <v>1218.3599999999999</v>
      </c>
      <c r="G2253" s="784">
        <f t="shared" si="73"/>
        <v>1218.3599999999999</v>
      </c>
      <c r="H2253" s="1088">
        <v>100</v>
      </c>
      <c r="I2253" s="784">
        <f t="shared" si="74"/>
        <v>0</v>
      </c>
      <c r="J2253" s="644"/>
      <c r="K2253" s="692"/>
      <c r="L2253" s="692"/>
      <c r="M2253" s="644"/>
      <c r="N2253" s="692"/>
      <c r="O2253" s="692"/>
      <c r="P2253" s="1838"/>
    </row>
    <row r="2254" spans="1:16" ht="13.5" customHeight="1" x14ac:dyDescent="0.2">
      <c r="A2254" s="1457">
        <v>170</v>
      </c>
      <c r="B2254" s="662" t="s">
        <v>3301</v>
      </c>
      <c r="C2254" s="699" t="s">
        <v>701</v>
      </c>
      <c r="D2254" s="660">
        <v>12</v>
      </c>
      <c r="E2254" s="660">
        <v>2013</v>
      </c>
      <c r="F2254" s="1083">
        <v>903.6</v>
      </c>
      <c r="G2254" s="784">
        <f t="shared" si="73"/>
        <v>903.6</v>
      </c>
      <c r="H2254" s="1088">
        <v>100</v>
      </c>
      <c r="I2254" s="784">
        <f t="shared" si="74"/>
        <v>0</v>
      </c>
      <c r="J2254" s="644"/>
      <c r="K2254" s="692"/>
      <c r="L2254" s="692"/>
      <c r="M2254" s="644"/>
      <c r="N2254" s="692"/>
      <c r="O2254" s="692"/>
      <c r="P2254" s="1838"/>
    </row>
    <row r="2255" spans="1:16" ht="13.5" customHeight="1" x14ac:dyDescent="0.2">
      <c r="A2255" s="1457">
        <v>171</v>
      </c>
      <c r="B2255" s="662" t="s">
        <v>3356</v>
      </c>
      <c r="C2255" s="699" t="s">
        <v>701</v>
      </c>
      <c r="D2255" s="660">
        <v>6</v>
      </c>
      <c r="E2255" s="660">
        <v>2013</v>
      </c>
      <c r="F2255" s="1083">
        <v>232.2</v>
      </c>
      <c r="G2255" s="784">
        <f t="shared" si="73"/>
        <v>232.2</v>
      </c>
      <c r="H2255" s="1088">
        <v>100</v>
      </c>
      <c r="I2255" s="784">
        <f t="shared" si="74"/>
        <v>0</v>
      </c>
      <c r="J2255" s="644"/>
      <c r="K2255" s="692"/>
      <c r="L2255" s="692"/>
      <c r="M2255" s="644"/>
      <c r="N2255" s="692"/>
      <c r="O2255" s="692"/>
      <c r="P2255" s="1838"/>
    </row>
    <row r="2256" spans="1:16" ht="13.5" customHeight="1" x14ac:dyDescent="0.2">
      <c r="A2256" s="1457">
        <v>172</v>
      </c>
      <c r="B2256" s="662" t="s">
        <v>3357</v>
      </c>
      <c r="C2256" s="699" t="s">
        <v>701</v>
      </c>
      <c r="D2256" s="660">
        <v>6</v>
      </c>
      <c r="E2256" s="660">
        <v>2013</v>
      </c>
      <c r="F2256" s="1083">
        <v>225</v>
      </c>
      <c r="G2256" s="784">
        <f t="shared" si="73"/>
        <v>225</v>
      </c>
      <c r="H2256" s="1088">
        <v>100</v>
      </c>
      <c r="I2256" s="784">
        <f t="shared" si="74"/>
        <v>0</v>
      </c>
      <c r="J2256" s="644"/>
      <c r="K2256" s="692"/>
      <c r="L2256" s="692"/>
      <c r="M2256" s="644"/>
      <c r="N2256" s="692"/>
      <c r="O2256" s="692"/>
      <c r="P2256" s="1838"/>
    </row>
    <row r="2257" spans="1:16" ht="27" x14ac:dyDescent="0.2">
      <c r="A2257" s="1457">
        <v>173</v>
      </c>
      <c r="B2257" s="662" t="s">
        <v>3376</v>
      </c>
      <c r="C2257" s="699" t="s">
        <v>701</v>
      </c>
      <c r="D2257" s="660">
        <v>6</v>
      </c>
      <c r="E2257" s="660">
        <v>2013</v>
      </c>
      <c r="F2257" s="1083">
        <v>243</v>
      </c>
      <c r="G2257" s="784">
        <f t="shared" si="73"/>
        <v>243</v>
      </c>
      <c r="H2257" s="1088">
        <v>100</v>
      </c>
      <c r="I2257" s="784">
        <f t="shared" si="74"/>
        <v>0</v>
      </c>
      <c r="J2257" s="644"/>
      <c r="K2257" s="692"/>
      <c r="L2257" s="692"/>
      <c r="M2257" s="644"/>
      <c r="N2257" s="692"/>
      <c r="O2257" s="692"/>
      <c r="P2257" s="1838"/>
    </row>
    <row r="2258" spans="1:16" ht="40.5" x14ac:dyDescent="0.2">
      <c r="A2258" s="1457">
        <v>174</v>
      </c>
      <c r="B2258" s="662" t="s">
        <v>3359</v>
      </c>
      <c r="C2258" s="699" t="s">
        <v>701</v>
      </c>
      <c r="D2258" s="660">
        <v>1</v>
      </c>
      <c r="E2258" s="660">
        <v>2013</v>
      </c>
      <c r="F2258" s="1083">
        <v>308</v>
      </c>
      <c r="G2258" s="784">
        <f t="shared" si="73"/>
        <v>308</v>
      </c>
      <c r="H2258" s="1088">
        <v>100</v>
      </c>
      <c r="I2258" s="784">
        <f t="shared" si="74"/>
        <v>0</v>
      </c>
      <c r="J2258" s="644"/>
      <c r="K2258" s="692"/>
      <c r="L2258" s="692"/>
      <c r="M2258" s="644"/>
      <c r="N2258" s="692"/>
      <c r="O2258" s="692"/>
      <c r="P2258" s="1838"/>
    </row>
    <row r="2259" spans="1:16" ht="13.5" customHeight="1" x14ac:dyDescent="0.2">
      <c r="A2259" s="1457">
        <v>175</v>
      </c>
      <c r="B2259" s="662" t="s">
        <v>1948</v>
      </c>
      <c r="C2259" s="699" t="s">
        <v>701</v>
      </c>
      <c r="D2259" s="660">
        <v>3</v>
      </c>
      <c r="E2259" s="660">
        <v>2015</v>
      </c>
      <c r="F2259" s="1092">
        <v>177</v>
      </c>
      <c r="G2259" s="784">
        <f t="shared" si="73"/>
        <v>177</v>
      </c>
      <c r="H2259" s="1088">
        <v>100</v>
      </c>
      <c r="I2259" s="784">
        <f t="shared" si="74"/>
        <v>0</v>
      </c>
      <c r="J2259" s="644"/>
      <c r="K2259" s="692"/>
      <c r="L2259" s="692"/>
      <c r="M2259" s="644"/>
      <c r="N2259" s="692"/>
      <c r="O2259" s="692"/>
      <c r="P2259" s="1838"/>
    </row>
    <row r="2260" spans="1:16" ht="13.5" customHeight="1" x14ac:dyDescent="0.2">
      <c r="A2260" s="1457">
        <v>176</v>
      </c>
      <c r="B2260" s="663" t="s">
        <v>3302</v>
      </c>
      <c r="C2260" s="699" t="s">
        <v>701</v>
      </c>
      <c r="D2260" s="661">
        <v>3</v>
      </c>
      <c r="E2260" s="660">
        <v>2015</v>
      </c>
      <c r="F2260" s="1092">
        <v>1033.8461600000001</v>
      </c>
      <c r="G2260" s="784">
        <f t="shared" si="73"/>
        <v>1033.8461600000001</v>
      </c>
      <c r="H2260" s="1088">
        <v>100</v>
      </c>
      <c r="I2260" s="784">
        <f t="shared" si="74"/>
        <v>0</v>
      </c>
      <c r="J2260" s="644"/>
      <c r="K2260" s="692"/>
      <c r="L2260" s="692"/>
      <c r="M2260" s="644"/>
      <c r="N2260" s="692"/>
      <c r="O2260" s="692"/>
      <c r="P2260" s="1838"/>
    </row>
    <row r="2261" spans="1:16" ht="13.5" customHeight="1" x14ac:dyDescent="0.2">
      <c r="A2261" s="1457">
        <v>177</v>
      </c>
      <c r="B2261" s="662" t="s">
        <v>1948</v>
      </c>
      <c r="C2261" s="699" t="s">
        <v>701</v>
      </c>
      <c r="D2261" s="660">
        <v>1</v>
      </c>
      <c r="E2261" s="660">
        <v>2015</v>
      </c>
      <c r="F2261" s="1092">
        <v>59</v>
      </c>
      <c r="G2261" s="784">
        <f t="shared" si="73"/>
        <v>59</v>
      </c>
      <c r="H2261" s="1088">
        <v>100</v>
      </c>
      <c r="I2261" s="784">
        <f t="shared" si="74"/>
        <v>0</v>
      </c>
      <c r="J2261" s="644"/>
      <c r="K2261" s="692"/>
      <c r="L2261" s="692"/>
      <c r="M2261" s="644"/>
      <c r="N2261" s="692"/>
      <c r="O2261" s="692"/>
      <c r="P2261" s="1838"/>
    </row>
    <row r="2262" spans="1:16" ht="13.5" customHeight="1" x14ac:dyDescent="0.2">
      <c r="A2262" s="1457">
        <v>178</v>
      </c>
      <c r="B2262" s="663" t="s">
        <v>3303</v>
      </c>
      <c r="C2262" s="699" t="s">
        <v>701</v>
      </c>
      <c r="D2262" s="660">
        <v>1</v>
      </c>
      <c r="E2262" s="660">
        <v>2015</v>
      </c>
      <c r="F2262" s="1092">
        <v>459</v>
      </c>
      <c r="G2262" s="784">
        <f t="shared" si="73"/>
        <v>459</v>
      </c>
      <c r="H2262" s="1088">
        <v>100</v>
      </c>
      <c r="I2262" s="784">
        <f t="shared" si="74"/>
        <v>0</v>
      </c>
      <c r="J2262" s="644"/>
      <c r="K2262" s="692"/>
      <c r="L2262" s="692"/>
      <c r="M2262" s="644"/>
      <c r="N2262" s="692"/>
      <c r="O2262" s="692"/>
      <c r="P2262" s="1838"/>
    </row>
    <row r="2263" spans="1:16" ht="13.5" customHeight="1" x14ac:dyDescent="0.2">
      <c r="A2263" s="1457">
        <v>179</v>
      </c>
      <c r="B2263" s="662" t="s">
        <v>811</v>
      </c>
      <c r="C2263" s="699" t="s">
        <v>701</v>
      </c>
      <c r="D2263" s="660">
        <v>1</v>
      </c>
      <c r="E2263" s="660">
        <v>2015</v>
      </c>
      <c r="F2263" s="1092">
        <v>164.94</v>
      </c>
      <c r="G2263" s="784">
        <f t="shared" si="73"/>
        <v>98.963999999999999</v>
      </c>
      <c r="H2263" s="1090">
        <v>60</v>
      </c>
      <c r="I2263" s="784">
        <f t="shared" si="74"/>
        <v>65.975999999999999</v>
      </c>
      <c r="J2263" s="644"/>
      <c r="K2263" s="692"/>
      <c r="L2263" s="692"/>
      <c r="M2263" s="644"/>
      <c r="N2263" s="692"/>
      <c r="O2263" s="692"/>
      <c r="P2263" s="1838"/>
    </row>
    <row r="2264" spans="1:16" ht="13.5" customHeight="1" x14ac:dyDescent="0.2">
      <c r="A2264" s="1457">
        <v>180</v>
      </c>
      <c r="B2264" s="662" t="s">
        <v>3304</v>
      </c>
      <c r="C2264" s="699" t="s">
        <v>701</v>
      </c>
      <c r="D2264" s="660">
        <v>2</v>
      </c>
      <c r="E2264" s="660">
        <v>2015</v>
      </c>
      <c r="F2264" s="1092">
        <v>4700</v>
      </c>
      <c r="G2264" s="784">
        <f t="shared" si="73"/>
        <v>4700</v>
      </c>
      <c r="H2264" s="1090">
        <v>100</v>
      </c>
      <c r="I2264" s="784">
        <f t="shared" si="74"/>
        <v>0</v>
      </c>
      <c r="J2264" s="644"/>
      <c r="K2264" s="692"/>
      <c r="L2264" s="692"/>
      <c r="M2264" s="644"/>
      <c r="N2264" s="692"/>
      <c r="O2264" s="692"/>
      <c r="P2264" s="1838"/>
    </row>
    <row r="2265" spans="1:16" ht="13.5" customHeight="1" x14ac:dyDescent="0.2">
      <c r="A2265" s="1457">
        <v>181</v>
      </c>
      <c r="B2265" s="662" t="s">
        <v>697</v>
      </c>
      <c r="C2265" s="699" t="s">
        <v>701</v>
      </c>
      <c r="D2265" s="660">
        <v>2</v>
      </c>
      <c r="E2265" s="660">
        <v>2016</v>
      </c>
      <c r="F2265" s="1092">
        <v>53.04</v>
      </c>
      <c r="G2265" s="784">
        <f t="shared" si="73"/>
        <v>53.04</v>
      </c>
      <c r="H2265" s="1090">
        <v>100</v>
      </c>
      <c r="I2265" s="784">
        <f t="shared" si="74"/>
        <v>0</v>
      </c>
      <c r="J2265" s="644"/>
      <c r="K2265" s="692"/>
      <c r="L2265" s="692"/>
      <c r="M2265" s="644"/>
      <c r="N2265" s="692"/>
      <c r="O2265" s="692"/>
      <c r="P2265" s="1838"/>
    </row>
    <row r="2266" spans="1:16" ht="13.5" customHeight="1" x14ac:dyDescent="0.2">
      <c r="A2266" s="1457">
        <v>182</v>
      </c>
      <c r="B2266" s="662" t="s">
        <v>3377</v>
      </c>
      <c r="C2266" s="699" t="s">
        <v>701</v>
      </c>
      <c r="D2266" s="660">
        <v>1</v>
      </c>
      <c r="E2266" s="660">
        <v>2016</v>
      </c>
      <c r="F2266" s="1092">
        <v>28.5</v>
      </c>
      <c r="G2266" s="784">
        <f t="shared" si="73"/>
        <v>28.5</v>
      </c>
      <c r="H2266" s="1090">
        <v>100</v>
      </c>
      <c r="I2266" s="784">
        <f t="shared" si="74"/>
        <v>0</v>
      </c>
      <c r="J2266" s="644"/>
      <c r="K2266" s="692"/>
      <c r="L2266" s="692"/>
      <c r="M2266" s="644"/>
      <c r="N2266" s="692"/>
      <c r="O2266" s="692"/>
      <c r="P2266" s="1838"/>
    </row>
    <row r="2267" spans="1:16" ht="13.5" customHeight="1" x14ac:dyDescent="0.2">
      <c r="A2267" s="1457">
        <v>183</v>
      </c>
      <c r="B2267" s="662" t="s">
        <v>3378</v>
      </c>
      <c r="C2267" s="699" t="s">
        <v>701</v>
      </c>
      <c r="D2267" s="660">
        <v>2</v>
      </c>
      <c r="E2267" s="660">
        <v>2016</v>
      </c>
      <c r="F2267" s="1092">
        <v>4794</v>
      </c>
      <c r="G2267" s="784">
        <f t="shared" si="73"/>
        <v>4794</v>
      </c>
      <c r="H2267" s="1090">
        <v>100</v>
      </c>
      <c r="I2267" s="784">
        <f t="shared" si="74"/>
        <v>0</v>
      </c>
      <c r="J2267" s="644"/>
      <c r="K2267" s="692"/>
      <c r="L2267" s="692"/>
      <c r="M2267" s="644"/>
      <c r="N2267" s="692"/>
      <c r="O2267" s="692"/>
      <c r="P2267" s="1838"/>
    </row>
    <row r="2268" spans="1:16" ht="13.5" x14ac:dyDescent="0.2">
      <c r="A2268" s="1457">
        <v>184</v>
      </c>
      <c r="B2268" s="662" t="s">
        <v>699</v>
      </c>
      <c r="C2268" s="699" t="s">
        <v>701</v>
      </c>
      <c r="D2268" s="660">
        <v>2</v>
      </c>
      <c r="E2268" s="660">
        <v>2015</v>
      </c>
      <c r="F2268" s="1092">
        <v>57.48</v>
      </c>
      <c r="G2268" s="784">
        <f t="shared" si="73"/>
        <v>57.48</v>
      </c>
      <c r="H2268" s="1090">
        <v>100</v>
      </c>
      <c r="I2268" s="784">
        <f t="shared" si="74"/>
        <v>0</v>
      </c>
      <c r="J2268" s="644"/>
      <c r="K2268" s="692"/>
      <c r="L2268" s="692"/>
      <c r="M2268" s="644"/>
      <c r="N2268" s="692"/>
      <c r="O2268" s="692"/>
      <c r="P2268" s="1838"/>
    </row>
    <row r="2269" spans="1:16" ht="81" x14ac:dyDescent="0.2">
      <c r="A2269" s="1457">
        <v>185</v>
      </c>
      <c r="B2269" s="662" t="s">
        <v>3305</v>
      </c>
      <c r="C2269" s="699" t="s">
        <v>701</v>
      </c>
      <c r="D2269" s="660">
        <v>5</v>
      </c>
      <c r="E2269" s="660">
        <v>2017</v>
      </c>
      <c r="F2269" s="1092">
        <v>3645</v>
      </c>
      <c r="G2269" s="784">
        <f t="shared" si="73"/>
        <v>3280.5</v>
      </c>
      <c r="H2269" s="1090">
        <v>90</v>
      </c>
      <c r="I2269" s="784">
        <f t="shared" si="74"/>
        <v>364.5</v>
      </c>
      <c r="J2269" s="644"/>
      <c r="K2269" s="692"/>
      <c r="L2269" s="692"/>
      <c r="M2269" s="644"/>
      <c r="N2269" s="692"/>
      <c r="O2269" s="692"/>
      <c r="P2269" s="1838"/>
    </row>
    <row r="2270" spans="1:16" ht="34.5" customHeight="1" x14ac:dyDescent="0.2">
      <c r="A2270" s="1457">
        <v>186</v>
      </c>
      <c r="B2270" s="662" t="s">
        <v>3306</v>
      </c>
      <c r="C2270" s="699" t="s">
        <v>701</v>
      </c>
      <c r="D2270" s="660">
        <v>1</v>
      </c>
      <c r="E2270" s="660">
        <v>2017</v>
      </c>
      <c r="F2270" s="1092">
        <v>97.8</v>
      </c>
      <c r="G2270" s="784">
        <f t="shared" si="73"/>
        <v>88.02</v>
      </c>
      <c r="H2270" s="1090">
        <v>90</v>
      </c>
      <c r="I2270" s="784">
        <f t="shared" si="74"/>
        <v>9.7800000000000011</v>
      </c>
      <c r="J2270" s="644"/>
      <c r="K2270" s="692"/>
      <c r="L2270" s="692"/>
      <c r="M2270" s="644"/>
      <c r="N2270" s="692"/>
      <c r="O2270" s="692"/>
      <c r="P2270" s="1838"/>
    </row>
    <row r="2271" spans="1:16" ht="81" x14ac:dyDescent="0.2">
      <c r="A2271" s="1457">
        <v>187</v>
      </c>
      <c r="B2271" s="662" t="s">
        <v>3379</v>
      </c>
      <c r="C2271" s="699" t="s">
        <v>701</v>
      </c>
      <c r="D2271" s="660">
        <v>1</v>
      </c>
      <c r="E2271" s="660">
        <v>2017</v>
      </c>
      <c r="F2271" s="1092">
        <v>2342</v>
      </c>
      <c r="G2271" s="784">
        <f t="shared" si="73"/>
        <v>2107.8000000000002</v>
      </c>
      <c r="H2271" s="1090">
        <v>90</v>
      </c>
      <c r="I2271" s="784">
        <f t="shared" si="74"/>
        <v>234.19999999999982</v>
      </c>
      <c r="J2271" s="644"/>
      <c r="K2271" s="692"/>
      <c r="L2271" s="692"/>
      <c r="M2271" s="644"/>
      <c r="N2271" s="692"/>
      <c r="O2271" s="692"/>
      <c r="P2271" s="1838"/>
    </row>
    <row r="2272" spans="1:16" ht="36.75" customHeight="1" x14ac:dyDescent="0.2">
      <c r="A2272" s="1457">
        <v>188</v>
      </c>
      <c r="B2272" s="662" t="s">
        <v>1806</v>
      </c>
      <c r="C2272" s="699" t="s">
        <v>701</v>
      </c>
      <c r="D2272" s="660">
        <v>1</v>
      </c>
      <c r="E2272" s="660">
        <v>2016</v>
      </c>
      <c r="F2272" s="1092">
        <v>550.49400000000003</v>
      </c>
      <c r="G2272" s="784">
        <f t="shared" si="73"/>
        <v>550.49400000000003</v>
      </c>
      <c r="H2272" s="1090">
        <v>100</v>
      </c>
      <c r="I2272" s="784">
        <f t="shared" si="74"/>
        <v>0</v>
      </c>
      <c r="J2272" s="644"/>
      <c r="K2272" s="692"/>
      <c r="L2272" s="692"/>
      <c r="M2272" s="644"/>
      <c r="N2272" s="692"/>
      <c r="O2272" s="692"/>
      <c r="P2272" s="1838"/>
    </row>
    <row r="2273" spans="1:16" ht="81" x14ac:dyDescent="0.2">
      <c r="A2273" s="1457">
        <v>189</v>
      </c>
      <c r="B2273" s="662" t="s">
        <v>3305</v>
      </c>
      <c r="C2273" s="699" t="s">
        <v>701</v>
      </c>
      <c r="D2273" s="660">
        <v>3</v>
      </c>
      <c r="E2273" s="660">
        <v>2017</v>
      </c>
      <c r="F2273" s="1092">
        <v>2187</v>
      </c>
      <c r="G2273" s="784">
        <f t="shared" si="73"/>
        <v>1968.3</v>
      </c>
      <c r="H2273" s="1090">
        <v>90</v>
      </c>
      <c r="I2273" s="784">
        <f t="shared" si="74"/>
        <v>218.70000000000005</v>
      </c>
      <c r="J2273" s="644"/>
      <c r="K2273" s="692"/>
      <c r="L2273" s="692"/>
      <c r="M2273" s="644"/>
      <c r="N2273" s="692"/>
      <c r="O2273" s="692"/>
      <c r="P2273" s="1838"/>
    </row>
    <row r="2274" spans="1:16" ht="81" x14ac:dyDescent="0.2">
      <c r="A2274" s="1457">
        <v>190</v>
      </c>
      <c r="B2274" s="662" t="s">
        <v>3380</v>
      </c>
      <c r="C2274" s="699" t="s">
        <v>701</v>
      </c>
      <c r="D2274" s="660">
        <v>1</v>
      </c>
      <c r="E2274" s="660">
        <v>2017</v>
      </c>
      <c r="F2274" s="1092">
        <v>2342</v>
      </c>
      <c r="G2274" s="784">
        <f t="shared" ref="G2274:G2337" si="75">F2274*H2274%</f>
        <v>2107.8000000000002</v>
      </c>
      <c r="H2274" s="1090">
        <v>90</v>
      </c>
      <c r="I2274" s="784">
        <f t="shared" ref="I2274:I2337" si="76">F2274-G2274</f>
        <v>234.19999999999982</v>
      </c>
      <c r="J2274" s="644"/>
      <c r="K2274" s="692"/>
      <c r="L2274" s="692"/>
      <c r="M2274" s="644"/>
      <c r="N2274" s="692"/>
      <c r="O2274" s="692"/>
      <c r="P2274" s="1838"/>
    </row>
    <row r="2275" spans="1:16" ht="34.5" customHeight="1" x14ac:dyDescent="0.2">
      <c r="A2275" s="1457">
        <v>191</v>
      </c>
      <c r="B2275" s="662" t="s">
        <v>3307</v>
      </c>
      <c r="C2275" s="699" t="s">
        <v>701</v>
      </c>
      <c r="D2275" s="660">
        <v>1</v>
      </c>
      <c r="E2275" s="660">
        <v>2016</v>
      </c>
      <c r="F2275" s="1092">
        <v>732.27</v>
      </c>
      <c r="G2275" s="784">
        <f t="shared" si="75"/>
        <v>732.27</v>
      </c>
      <c r="H2275" s="1090">
        <v>100</v>
      </c>
      <c r="I2275" s="784">
        <f t="shared" si="76"/>
        <v>0</v>
      </c>
      <c r="J2275" s="644"/>
      <c r="K2275" s="692"/>
      <c r="L2275" s="692"/>
      <c r="M2275" s="644"/>
      <c r="N2275" s="692"/>
      <c r="O2275" s="692"/>
      <c r="P2275" s="1838"/>
    </row>
    <row r="2276" spans="1:16" ht="38.25" customHeight="1" x14ac:dyDescent="0.2">
      <c r="A2276" s="1457">
        <v>192</v>
      </c>
      <c r="B2276" s="662" t="s">
        <v>1955</v>
      </c>
      <c r="C2276" s="699" t="s">
        <v>701</v>
      </c>
      <c r="D2276" s="660">
        <v>2</v>
      </c>
      <c r="E2276" s="660">
        <v>2017</v>
      </c>
      <c r="F2276" s="1092">
        <v>750</v>
      </c>
      <c r="G2276" s="784">
        <f t="shared" si="75"/>
        <v>675</v>
      </c>
      <c r="H2276" s="1090">
        <v>90</v>
      </c>
      <c r="I2276" s="784">
        <f t="shared" si="76"/>
        <v>75</v>
      </c>
      <c r="J2276" s="644"/>
      <c r="K2276" s="692"/>
      <c r="L2276" s="692"/>
      <c r="M2276" s="644"/>
      <c r="N2276" s="692"/>
      <c r="O2276" s="692"/>
      <c r="P2276" s="1838"/>
    </row>
    <row r="2277" spans="1:16" ht="13.5" x14ac:dyDescent="0.2">
      <c r="A2277" s="606">
        <v>1</v>
      </c>
      <c r="B2277" s="272" t="s">
        <v>3464</v>
      </c>
      <c r="C2277" s="575" t="s">
        <v>701</v>
      </c>
      <c r="D2277" s="647">
        <v>7</v>
      </c>
      <c r="E2277" s="647">
        <v>2006</v>
      </c>
      <c r="F2277" s="1093">
        <v>3493.9589999999998</v>
      </c>
      <c r="G2277" s="784">
        <f t="shared" si="75"/>
        <v>3493.9589999999998</v>
      </c>
      <c r="H2277" s="732">
        <v>100</v>
      </c>
      <c r="I2277" s="784">
        <f t="shared" si="76"/>
        <v>0</v>
      </c>
      <c r="J2277" s="771"/>
      <c r="K2277" s="713"/>
      <c r="L2277" s="713"/>
      <c r="M2277" s="771"/>
      <c r="N2277" s="713"/>
      <c r="O2277" s="692">
        <f>+M2277*N2277</f>
        <v>0</v>
      </c>
      <c r="P2277" s="1838" t="s">
        <v>1125</v>
      </c>
    </row>
    <row r="2278" spans="1:16" ht="13.5" customHeight="1" x14ac:dyDescent="0.2">
      <c r="A2278" s="606">
        <v>2</v>
      </c>
      <c r="B2278" s="272" t="s">
        <v>3465</v>
      </c>
      <c r="C2278" s="575" t="s">
        <v>701</v>
      </c>
      <c r="D2278" s="647">
        <v>6</v>
      </c>
      <c r="E2278" s="647">
        <v>2006</v>
      </c>
      <c r="F2278" s="1093">
        <v>791.57219999999995</v>
      </c>
      <c r="G2278" s="784">
        <f t="shared" si="75"/>
        <v>791.57219999999995</v>
      </c>
      <c r="H2278" s="732">
        <v>100</v>
      </c>
      <c r="I2278" s="784">
        <f t="shared" si="76"/>
        <v>0</v>
      </c>
      <c r="J2278" s="771"/>
      <c r="K2278" s="713"/>
      <c r="L2278" s="713"/>
      <c r="M2278" s="771"/>
      <c r="N2278" s="713"/>
      <c r="O2278" s="692">
        <f t="shared" ref="O2278:O2341" si="77">+M2278*N2278</f>
        <v>0</v>
      </c>
      <c r="P2278" s="1838"/>
    </row>
    <row r="2279" spans="1:16" ht="13.5" customHeight="1" x14ac:dyDescent="0.2">
      <c r="A2279" s="606">
        <v>3</v>
      </c>
      <c r="B2279" s="272" t="s">
        <v>3466</v>
      </c>
      <c r="C2279" s="575" t="s">
        <v>701</v>
      </c>
      <c r="D2279" s="647">
        <v>5</v>
      </c>
      <c r="E2279" s="647">
        <v>2006</v>
      </c>
      <c r="F2279" s="1093">
        <v>424.75584999999995</v>
      </c>
      <c r="G2279" s="784">
        <f t="shared" si="75"/>
        <v>424.75584999999995</v>
      </c>
      <c r="H2279" s="732">
        <v>100</v>
      </c>
      <c r="I2279" s="784">
        <f t="shared" si="76"/>
        <v>0</v>
      </c>
      <c r="J2279" s="771"/>
      <c r="K2279" s="713"/>
      <c r="L2279" s="713"/>
      <c r="M2279" s="771"/>
      <c r="N2279" s="713"/>
      <c r="O2279" s="692">
        <f t="shared" si="77"/>
        <v>0</v>
      </c>
      <c r="P2279" s="1838"/>
    </row>
    <row r="2280" spans="1:16" ht="13.5" customHeight="1" x14ac:dyDescent="0.2">
      <c r="A2280" s="606">
        <v>4</v>
      </c>
      <c r="B2280" s="272" t="s">
        <v>3467</v>
      </c>
      <c r="C2280" s="575" t="s">
        <v>701</v>
      </c>
      <c r="D2280" s="647">
        <v>2</v>
      </c>
      <c r="E2280" s="647">
        <v>2006</v>
      </c>
      <c r="F2280" s="1093">
        <v>263.61399999999998</v>
      </c>
      <c r="G2280" s="784">
        <f t="shared" si="75"/>
        <v>263.61399999999998</v>
      </c>
      <c r="H2280" s="732">
        <v>100</v>
      </c>
      <c r="I2280" s="784">
        <f t="shared" si="76"/>
        <v>0</v>
      </c>
      <c r="J2280" s="771"/>
      <c r="K2280" s="713"/>
      <c r="L2280" s="713"/>
      <c r="M2280" s="771"/>
      <c r="N2280" s="713"/>
      <c r="O2280" s="692">
        <f t="shared" si="77"/>
        <v>0</v>
      </c>
      <c r="P2280" s="1838"/>
    </row>
    <row r="2281" spans="1:16" ht="13.5" customHeight="1" x14ac:dyDescent="0.2">
      <c r="A2281" s="606">
        <v>5</v>
      </c>
      <c r="B2281" s="272" t="s">
        <v>1713</v>
      </c>
      <c r="C2281" s="575" t="s">
        <v>701</v>
      </c>
      <c r="D2281" s="647">
        <v>2</v>
      </c>
      <c r="E2281" s="647">
        <v>2006</v>
      </c>
      <c r="F2281" s="1093">
        <v>227.667</v>
      </c>
      <c r="G2281" s="784">
        <f t="shared" si="75"/>
        <v>227.667</v>
      </c>
      <c r="H2281" s="732">
        <v>100</v>
      </c>
      <c r="I2281" s="784">
        <f t="shared" si="76"/>
        <v>0</v>
      </c>
      <c r="J2281" s="771"/>
      <c r="K2281" s="713"/>
      <c r="L2281" s="713"/>
      <c r="M2281" s="771"/>
      <c r="N2281" s="713"/>
      <c r="O2281" s="692">
        <f t="shared" si="77"/>
        <v>0</v>
      </c>
      <c r="P2281" s="1838"/>
    </row>
    <row r="2282" spans="1:16" ht="13.5" customHeight="1" x14ac:dyDescent="0.2">
      <c r="A2282" s="606">
        <v>6</v>
      </c>
      <c r="B2282" s="272" t="s">
        <v>2453</v>
      </c>
      <c r="C2282" s="575" t="s">
        <v>701</v>
      </c>
      <c r="D2282" s="647">
        <v>2</v>
      </c>
      <c r="E2282" s="647">
        <v>2006</v>
      </c>
      <c r="F2282" s="1093">
        <v>95.86</v>
      </c>
      <c r="G2282" s="784">
        <f t="shared" si="75"/>
        <v>95.86</v>
      </c>
      <c r="H2282" s="732">
        <v>100</v>
      </c>
      <c r="I2282" s="784">
        <f t="shared" si="76"/>
        <v>0</v>
      </c>
      <c r="J2282" s="771"/>
      <c r="K2282" s="713"/>
      <c r="L2282" s="713"/>
      <c r="M2282" s="771"/>
      <c r="N2282" s="713"/>
      <c r="O2282" s="692">
        <f t="shared" si="77"/>
        <v>0</v>
      </c>
      <c r="P2282" s="1838"/>
    </row>
    <row r="2283" spans="1:16" ht="13.5" customHeight="1" x14ac:dyDescent="0.2">
      <c r="A2283" s="606">
        <v>7</v>
      </c>
      <c r="B2283" s="272" t="s">
        <v>3468</v>
      </c>
      <c r="C2283" s="575" t="s">
        <v>701</v>
      </c>
      <c r="D2283" s="647">
        <v>2</v>
      </c>
      <c r="E2283" s="647">
        <v>2006</v>
      </c>
      <c r="F2283" s="1093">
        <v>96.391999999999996</v>
      </c>
      <c r="G2283" s="784">
        <f t="shared" si="75"/>
        <v>96.391999999999996</v>
      </c>
      <c r="H2283" s="732">
        <v>100</v>
      </c>
      <c r="I2283" s="784">
        <f t="shared" si="76"/>
        <v>0</v>
      </c>
      <c r="J2283" s="771"/>
      <c r="K2283" s="713"/>
      <c r="L2283" s="713"/>
      <c r="M2283" s="771"/>
      <c r="N2283" s="713"/>
      <c r="O2283" s="692">
        <f t="shared" si="77"/>
        <v>0</v>
      </c>
      <c r="P2283" s="1838"/>
    </row>
    <row r="2284" spans="1:16" ht="13.5" customHeight="1" x14ac:dyDescent="0.2">
      <c r="A2284" s="606">
        <v>8</v>
      </c>
      <c r="B2284" s="272" t="s">
        <v>3469</v>
      </c>
      <c r="C2284" s="575" t="s">
        <v>701</v>
      </c>
      <c r="D2284" s="647">
        <v>1</v>
      </c>
      <c r="E2284" s="647">
        <v>2006</v>
      </c>
      <c r="F2284" s="1093">
        <v>148.47729999999999</v>
      </c>
      <c r="G2284" s="784">
        <f t="shared" si="75"/>
        <v>148.47729999999999</v>
      </c>
      <c r="H2284" s="732">
        <v>100</v>
      </c>
      <c r="I2284" s="784">
        <f t="shared" si="76"/>
        <v>0</v>
      </c>
      <c r="J2284" s="771"/>
      <c r="K2284" s="713"/>
      <c r="L2284" s="713"/>
      <c r="M2284" s="771"/>
      <c r="N2284" s="713"/>
      <c r="O2284" s="692">
        <f t="shared" si="77"/>
        <v>0</v>
      </c>
      <c r="P2284" s="1838"/>
    </row>
    <row r="2285" spans="1:16" ht="13.5" customHeight="1" x14ac:dyDescent="0.2">
      <c r="A2285" s="606">
        <v>9</v>
      </c>
      <c r="B2285" s="272" t="s">
        <v>3470</v>
      </c>
      <c r="C2285" s="575" t="s">
        <v>701</v>
      </c>
      <c r="D2285" s="647">
        <v>1</v>
      </c>
      <c r="E2285" s="647">
        <v>2006</v>
      </c>
      <c r="F2285" s="1093">
        <v>2015.395</v>
      </c>
      <c r="G2285" s="784">
        <f t="shared" si="75"/>
        <v>2015.395</v>
      </c>
      <c r="H2285" s="732">
        <v>100</v>
      </c>
      <c r="I2285" s="784">
        <f t="shared" si="76"/>
        <v>0</v>
      </c>
      <c r="J2285" s="771"/>
      <c r="K2285" s="713"/>
      <c r="L2285" s="713"/>
      <c r="M2285" s="771"/>
      <c r="N2285" s="713"/>
      <c r="O2285" s="692">
        <f t="shared" si="77"/>
        <v>0</v>
      </c>
      <c r="P2285" s="1838"/>
    </row>
    <row r="2286" spans="1:16" ht="13.5" customHeight="1" x14ac:dyDescent="0.2">
      <c r="A2286" s="606">
        <v>10</v>
      </c>
      <c r="B2286" s="272" t="s">
        <v>3471</v>
      </c>
      <c r="C2286" s="575" t="s">
        <v>701</v>
      </c>
      <c r="D2286" s="647">
        <v>4</v>
      </c>
      <c r="E2286" s="647">
        <v>2006</v>
      </c>
      <c r="F2286" s="1093">
        <v>644</v>
      </c>
      <c r="G2286" s="784">
        <f t="shared" si="75"/>
        <v>644</v>
      </c>
      <c r="H2286" s="732">
        <v>100</v>
      </c>
      <c r="I2286" s="784">
        <f t="shared" si="76"/>
        <v>0</v>
      </c>
      <c r="J2286" s="771"/>
      <c r="K2286" s="713"/>
      <c r="L2286" s="713"/>
      <c r="M2286" s="771"/>
      <c r="N2286" s="713"/>
      <c r="O2286" s="692">
        <f t="shared" si="77"/>
        <v>0</v>
      </c>
      <c r="P2286" s="1838"/>
    </row>
    <row r="2287" spans="1:16" ht="13.5" customHeight="1" x14ac:dyDescent="0.2">
      <c r="A2287" s="606">
        <v>11</v>
      </c>
      <c r="B2287" s="272" t="s">
        <v>3472</v>
      </c>
      <c r="C2287" s="575" t="s">
        <v>701</v>
      </c>
      <c r="D2287" s="647">
        <v>5</v>
      </c>
      <c r="E2287" s="647">
        <v>2006</v>
      </c>
      <c r="F2287" s="1093">
        <v>1295</v>
      </c>
      <c r="G2287" s="784">
        <f t="shared" si="75"/>
        <v>1295</v>
      </c>
      <c r="H2287" s="732">
        <v>100</v>
      </c>
      <c r="I2287" s="784">
        <f t="shared" si="76"/>
        <v>0</v>
      </c>
      <c r="J2287" s="771"/>
      <c r="K2287" s="713"/>
      <c r="L2287" s="713"/>
      <c r="M2287" s="771"/>
      <c r="N2287" s="713"/>
      <c r="O2287" s="692">
        <f t="shared" si="77"/>
        <v>0</v>
      </c>
      <c r="P2287" s="1838"/>
    </row>
    <row r="2288" spans="1:16" ht="13.5" customHeight="1" x14ac:dyDescent="0.2">
      <c r="A2288" s="606">
        <v>12</v>
      </c>
      <c r="B2288" s="272" t="s">
        <v>3473</v>
      </c>
      <c r="C2288" s="575" t="s">
        <v>701</v>
      </c>
      <c r="D2288" s="647">
        <v>1</v>
      </c>
      <c r="E2288" s="647">
        <v>2006</v>
      </c>
      <c r="F2288" s="1093">
        <v>662</v>
      </c>
      <c r="G2288" s="784">
        <f t="shared" si="75"/>
        <v>662</v>
      </c>
      <c r="H2288" s="732">
        <v>100</v>
      </c>
      <c r="I2288" s="784">
        <f t="shared" si="76"/>
        <v>0</v>
      </c>
      <c r="J2288" s="771"/>
      <c r="K2288" s="713"/>
      <c r="L2288" s="713"/>
      <c r="M2288" s="771"/>
      <c r="N2288" s="713"/>
      <c r="O2288" s="692">
        <f t="shared" si="77"/>
        <v>0</v>
      </c>
      <c r="P2288" s="1838"/>
    </row>
    <row r="2289" spans="1:16" ht="13.5" customHeight="1" x14ac:dyDescent="0.2">
      <c r="A2289" s="606">
        <v>13</v>
      </c>
      <c r="B2289" s="272" t="s">
        <v>3474</v>
      </c>
      <c r="C2289" s="575" t="s">
        <v>701</v>
      </c>
      <c r="D2289" s="647">
        <v>1</v>
      </c>
      <c r="E2289" s="647">
        <v>2006</v>
      </c>
      <c r="F2289" s="1093">
        <v>3692.9989999999998</v>
      </c>
      <c r="G2289" s="784">
        <f t="shared" si="75"/>
        <v>3692.9989999999998</v>
      </c>
      <c r="H2289" s="732">
        <v>100</v>
      </c>
      <c r="I2289" s="784">
        <f t="shared" si="76"/>
        <v>0</v>
      </c>
      <c r="J2289" s="771"/>
      <c r="K2289" s="713"/>
      <c r="L2289" s="713"/>
      <c r="M2289" s="771"/>
      <c r="N2289" s="713"/>
      <c r="O2289" s="692">
        <f t="shared" si="77"/>
        <v>0</v>
      </c>
      <c r="P2289" s="1838"/>
    </row>
    <row r="2290" spans="1:16" ht="13.5" customHeight="1" x14ac:dyDescent="0.2">
      <c r="A2290" s="606">
        <v>14</v>
      </c>
      <c r="B2290" s="272" t="s">
        <v>3475</v>
      </c>
      <c r="C2290" s="575" t="s">
        <v>701</v>
      </c>
      <c r="D2290" s="647">
        <v>8</v>
      </c>
      <c r="E2290" s="647">
        <v>2007</v>
      </c>
      <c r="F2290" s="1093">
        <v>2113.3000000000002</v>
      </c>
      <c r="G2290" s="784">
        <f t="shared" si="75"/>
        <v>2113.3000000000002</v>
      </c>
      <c r="H2290" s="732">
        <v>100</v>
      </c>
      <c r="I2290" s="784">
        <f t="shared" si="76"/>
        <v>0</v>
      </c>
      <c r="J2290" s="771"/>
      <c r="K2290" s="713"/>
      <c r="L2290" s="713"/>
      <c r="M2290" s="771"/>
      <c r="N2290" s="713"/>
      <c r="O2290" s="692">
        <f t="shared" si="77"/>
        <v>0</v>
      </c>
      <c r="P2290" s="1838"/>
    </row>
    <row r="2291" spans="1:16" ht="13.5" customHeight="1" x14ac:dyDescent="0.2">
      <c r="A2291" s="606">
        <v>15</v>
      </c>
      <c r="B2291" s="272" t="s">
        <v>3476</v>
      </c>
      <c r="C2291" s="575" t="s">
        <v>701</v>
      </c>
      <c r="D2291" s="647">
        <v>4</v>
      </c>
      <c r="E2291" s="647">
        <v>2007</v>
      </c>
      <c r="F2291" s="1093">
        <v>501.6</v>
      </c>
      <c r="G2291" s="784">
        <f t="shared" si="75"/>
        <v>501.6</v>
      </c>
      <c r="H2291" s="732">
        <v>100</v>
      </c>
      <c r="I2291" s="784">
        <f t="shared" si="76"/>
        <v>0</v>
      </c>
      <c r="J2291" s="771"/>
      <c r="K2291" s="713"/>
      <c r="L2291" s="713"/>
      <c r="M2291" s="771"/>
      <c r="N2291" s="713"/>
      <c r="O2291" s="692">
        <f t="shared" si="77"/>
        <v>0</v>
      </c>
      <c r="P2291" s="1838"/>
    </row>
    <row r="2292" spans="1:16" ht="13.5" customHeight="1" x14ac:dyDescent="0.2">
      <c r="A2292" s="606">
        <v>16</v>
      </c>
      <c r="B2292" s="272" t="s">
        <v>3477</v>
      </c>
      <c r="C2292" s="575" t="s">
        <v>701</v>
      </c>
      <c r="D2292" s="647">
        <v>5</v>
      </c>
      <c r="E2292" s="647">
        <v>2007</v>
      </c>
      <c r="F2292" s="1093">
        <v>294.5</v>
      </c>
      <c r="G2292" s="784">
        <f t="shared" si="75"/>
        <v>294.5</v>
      </c>
      <c r="H2292" s="732">
        <v>100</v>
      </c>
      <c r="I2292" s="784">
        <f t="shared" si="76"/>
        <v>0</v>
      </c>
      <c r="J2292" s="771"/>
      <c r="K2292" s="713"/>
      <c r="L2292" s="713"/>
      <c r="M2292" s="771"/>
      <c r="N2292" s="713"/>
      <c r="O2292" s="692">
        <f t="shared" si="77"/>
        <v>0</v>
      </c>
      <c r="P2292" s="1838"/>
    </row>
    <row r="2293" spans="1:16" ht="13.5" customHeight="1" x14ac:dyDescent="0.2">
      <c r="A2293" s="606">
        <v>17</v>
      </c>
      <c r="B2293" s="272" t="s">
        <v>3478</v>
      </c>
      <c r="C2293" s="575" t="s">
        <v>701</v>
      </c>
      <c r="D2293" s="647">
        <v>3</v>
      </c>
      <c r="E2293" s="647">
        <v>2007</v>
      </c>
      <c r="F2293" s="1093">
        <v>376.2</v>
      </c>
      <c r="G2293" s="784">
        <f t="shared" si="75"/>
        <v>376.2</v>
      </c>
      <c r="H2293" s="732">
        <v>100</v>
      </c>
      <c r="I2293" s="784">
        <f t="shared" si="76"/>
        <v>0</v>
      </c>
      <c r="J2293" s="771"/>
      <c r="K2293" s="713"/>
      <c r="L2293" s="713"/>
      <c r="M2293" s="771"/>
      <c r="N2293" s="713"/>
      <c r="O2293" s="692">
        <f t="shared" si="77"/>
        <v>0</v>
      </c>
      <c r="P2293" s="1838"/>
    </row>
    <row r="2294" spans="1:16" ht="13.5" customHeight="1" x14ac:dyDescent="0.2">
      <c r="A2294" s="606">
        <v>18</v>
      </c>
      <c r="B2294" s="272" t="s">
        <v>3479</v>
      </c>
      <c r="C2294" s="575" t="s">
        <v>701</v>
      </c>
      <c r="D2294" s="647">
        <v>1</v>
      </c>
      <c r="E2294" s="647">
        <v>2007</v>
      </c>
      <c r="F2294" s="1093">
        <v>651.70000000000005</v>
      </c>
      <c r="G2294" s="784">
        <f t="shared" si="75"/>
        <v>651.70000000000005</v>
      </c>
      <c r="H2294" s="732">
        <v>100</v>
      </c>
      <c r="I2294" s="784">
        <f t="shared" si="76"/>
        <v>0</v>
      </c>
      <c r="J2294" s="771"/>
      <c r="K2294" s="713"/>
      <c r="L2294" s="713"/>
      <c r="M2294" s="771"/>
      <c r="N2294" s="713"/>
      <c r="O2294" s="692">
        <f t="shared" si="77"/>
        <v>0</v>
      </c>
      <c r="P2294" s="1838"/>
    </row>
    <row r="2295" spans="1:16" ht="13.5" customHeight="1" x14ac:dyDescent="0.2">
      <c r="A2295" s="606">
        <v>19</v>
      </c>
      <c r="B2295" s="272" t="s">
        <v>3480</v>
      </c>
      <c r="C2295" s="575" t="s">
        <v>701</v>
      </c>
      <c r="D2295" s="647">
        <v>1</v>
      </c>
      <c r="E2295" s="647">
        <v>2007</v>
      </c>
      <c r="F2295" s="1093">
        <v>125.4</v>
      </c>
      <c r="G2295" s="784">
        <f t="shared" si="75"/>
        <v>125.4</v>
      </c>
      <c r="H2295" s="732">
        <v>100</v>
      </c>
      <c r="I2295" s="784">
        <f t="shared" si="76"/>
        <v>0</v>
      </c>
      <c r="J2295" s="771"/>
      <c r="K2295" s="713"/>
      <c r="L2295" s="713"/>
      <c r="M2295" s="771"/>
      <c r="N2295" s="713"/>
      <c r="O2295" s="692">
        <f t="shared" si="77"/>
        <v>0</v>
      </c>
      <c r="P2295" s="1838"/>
    </row>
    <row r="2296" spans="1:16" ht="13.5" customHeight="1" x14ac:dyDescent="0.2">
      <c r="A2296" s="606">
        <v>20</v>
      </c>
      <c r="B2296" s="272" t="s">
        <v>3481</v>
      </c>
      <c r="C2296" s="575" t="s">
        <v>701</v>
      </c>
      <c r="D2296" s="647">
        <v>5</v>
      </c>
      <c r="E2296" s="1459">
        <v>2007</v>
      </c>
      <c r="F2296" s="1093">
        <v>1440</v>
      </c>
      <c r="G2296" s="784">
        <f t="shared" si="75"/>
        <v>1440</v>
      </c>
      <c r="H2296" s="732">
        <v>100</v>
      </c>
      <c r="I2296" s="784">
        <f t="shared" si="76"/>
        <v>0</v>
      </c>
      <c r="J2296" s="771"/>
      <c r="K2296" s="713"/>
      <c r="L2296" s="713"/>
      <c r="M2296" s="771"/>
      <c r="N2296" s="713"/>
      <c r="O2296" s="692">
        <f t="shared" si="77"/>
        <v>0</v>
      </c>
      <c r="P2296" s="1838"/>
    </row>
    <row r="2297" spans="1:16" ht="13.5" customHeight="1" x14ac:dyDescent="0.2">
      <c r="A2297" s="606">
        <v>21</v>
      </c>
      <c r="B2297" s="272" t="s">
        <v>3482</v>
      </c>
      <c r="C2297" s="575" t="s">
        <v>701</v>
      </c>
      <c r="D2297" s="647">
        <v>1</v>
      </c>
      <c r="E2297" s="647">
        <v>2007</v>
      </c>
      <c r="F2297" s="1093">
        <v>1775.357</v>
      </c>
      <c r="G2297" s="784">
        <f t="shared" si="75"/>
        <v>1775.357</v>
      </c>
      <c r="H2297" s="732">
        <v>100</v>
      </c>
      <c r="I2297" s="784">
        <f t="shared" si="76"/>
        <v>0</v>
      </c>
      <c r="J2297" s="771"/>
      <c r="K2297" s="713"/>
      <c r="L2297" s="713"/>
      <c r="M2297" s="771"/>
      <c r="N2297" s="713"/>
      <c r="O2297" s="692">
        <f t="shared" si="77"/>
        <v>0</v>
      </c>
      <c r="P2297" s="1838"/>
    </row>
    <row r="2298" spans="1:16" ht="13.5" customHeight="1" x14ac:dyDescent="0.2">
      <c r="A2298" s="606">
        <v>22</v>
      </c>
      <c r="B2298" s="272" t="s">
        <v>3483</v>
      </c>
      <c r="C2298" s="575" t="s">
        <v>701</v>
      </c>
      <c r="D2298" s="647">
        <v>2</v>
      </c>
      <c r="E2298" s="647">
        <v>2008</v>
      </c>
      <c r="F2298" s="1093">
        <v>534.6</v>
      </c>
      <c r="G2298" s="784">
        <f t="shared" si="75"/>
        <v>534.6</v>
      </c>
      <c r="H2298" s="732">
        <v>100</v>
      </c>
      <c r="I2298" s="784">
        <f t="shared" si="76"/>
        <v>0</v>
      </c>
      <c r="J2298" s="771"/>
      <c r="K2298" s="713"/>
      <c r="L2298" s="713"/>
      <c r="M2298" s="771"/>
      <c r="N2298" s="713"/>
      <c r="O2298" s="692">
        <f t="shared" si="77"/>
        <v>0</v>
      </c>
      <c r="P2298" s="1838"/>
    </row>
    <row r="2299" spans="1:16" ht="13.5" customHeight="1" x14ac:dyDescent="0.2">
      <c r="A2299" s="606">
        <v>23</v>
      </c>
      <c r="B2299" s="272" t="s">
        <v>3338</v>
      </c>
      <c r="C2299" s="575" t="s">
        <v>701</v>
      </c>
      <c r="D2299" s="647">
        <v>2</v>
      </c>
      <c r="E2299" s="647">
        <v>2008</v>
      </c>
      <c r="F2299" s="1093">
        <v>201.6</v>
      </c>
      <c r="G2299" s="784">
        <f t="shared" si="75"/>
        <v>201.6</v>
      </c>
      <c r="H2299" s="732">
        <v>100</v>
      </c>
      <c r="I2299" s="784">
        <f t="shared" si="76"/>
        <v>0</v>
      </c>
      <c r="J2299" s="771"/>
      <c r="K2299" s="713"/>
      <c r="L2299" s="713"/>
      <c r="M2299" s="771"/>
      <c r="N2299" s="713"/>
      <c r="O2299" s="692">
        <f t="shared" si="77"/>
        <v>0</v>
      </c>
      <c r="P2299" s="1838"/>
    </row>
    <row r="2300" spans="1:16" ht="13.5" customHeight="1" x14ac:dyDescent="0.2">
      <c r="A2300" s="606">
        <v>24</v>
      </c>
      <c r="B2300" s="272" t="s">
        <v>2161</v>
      </c>
      <c r="C2300" s="575" t="s">
        <v>701</v>
      </c>
      <c r="D2300" s="647">
        <v>1</v>
      </c>
      <c r="E2300" s="647">
        <v>2008</v>
      </c>
      <c r="F2300" s="1093">
        <v>50.1</v>
      </c>
      <c r="G2300" s="784">
        <f t="shared" si="75"/>
        <v>50.1</v>
      </c>
      <c r="H2300" s="732">
        <v>100</v>
      </c>
      <c r="I2300" s="784">
        <f t="shared" si="76"/>
        <v>0</v>
      </c>
      <c r="J2300" s="771"/>
      <c r="K2300" s="713"/>
      <c r="L2300" s="713"/>
      <c r="M2300" s="771"/>
      <c r="N2300" s="713"/>
      <c r="O2300" s="692">
        <f t="shared" si="77"/>
        <v>0</v>
      </c>
      <c r="P2300" s="1838"/>
    </row>
    <row r="2301" spans="1:16" ht="13.5" customHeight="1" x14ac:dyDescent="0.2">
      <c r="A2301" s="606">
        <v>25</v>
      </c>
      <c r="B2301" s="272" t="s">
        <v>3484</v>
      </c>
      <c r="C2301" s="575" t="s">
        <v>701</v>
      </c>
      <c r="D2301" s="647">
        <v>1</v>
      </c>
      <c r="E2301" s="647">
        <v>2008</v>
      </c>
      <c r="F2301" s="1093">
        <v>72.5</v>
      </c>
      <c r="G2301" s="784">
        <f t="shared" si="75"/>
        <v>72.5</v>
      </c>
      <c r="H2301" s="732">
        <v>100</v>
      </c>
      <c r="I2301" s="784">
        <f t="shared" si="76"/>
        <v>0</v>
      </c>
      <c r="J2301" s="771"/>
      <c r="K2301" s="713"/>
      <c r="L2301" s="713"/>
      <c r="M2301" s="771"/>
      <c r="N2301" s="713"/>
      <c r="O2301" s="692">
        <f t="shared" si="77"/>
        <v>0</v>
      </c>
      <c r="P2301" s="1838"/>
    </row>
    <row r="2302" spans="1:16" ht="13.5" customHeight="1" x14ac:dyDescent="0.2">
      <c r="A2302" s="606">
        <v>26</v>
      </c>
      <c r="B2302" s="272" t="s">
        <v>3485</v>
      </c>
      <c r="C2302" s="575" t="s">
        <v>701</v>
      </c>
      <c r="D2302" s="647">
        <v>7</v>
      </c>
      <c r="E2302" s="647">
        <v>2008</v>
      </c>
      <c r="F2302" s="1093">
        <v>2832.7950000000001</v>
      </c>
      <c r="G2302" s="784">
        <f t="shared" si="75"/>
        <v>2832.7950000000001</v>
      </c>
      <c r="H2302" s="732">
        <v>100</v>
      </c>
      <c r="I2302" s="784">
        <f t="shared" si="76"/>
        <v>0</v>
      </c>
      <c r="J2302" s="771"/>
      <c r="K2302" s="713"/>
      <c r="L2302" s="713"/>
      <c r="M2302" s="771"/>
      <c r="N2302" s="713"/>
      <c r="O2302" s="692">
        <f t="shared" si="77"/>
        <v>0</v>
      </c>
      <c r="P2302" s="1838"/>
    </row>
    <row r="2303" spans="1:16" ht="13.5" customHeight="1" x14ac:dyDescent="0.2">
      <c r="A2303" s="606">
        <v>27</v>
      </c>
      <c r="B2303" s="272" t="s">
        <v>3486</v>
      </c>
      <c r="C2303" s="575" t="s">
        <v>701</v>
      </c>
      <c r="D2303" s="647">
        <v>8</v>
      </c>
      <c r="E2303" s="647">
        <v>2008</v>
      </c>
      <c r="F2303" s="1093">
        <v>829.29600000000005</v>
      </c>
      <c r="G2303" s="784">
        <f t="shared" si="75"/>
        <v>829.29600000000005</v>
      </c>
      <c r="H2303" s="732">
        <v>100</v>
      </c>
      <c r="I2303" s="784">
        <f t="shared" si="76"/>
        <v>0</v>
      </c>
      <c r="J2303" s="771"/>
      <c r="K2303" s="713"/>
      <c r="L2303" s="713"/>
      <c r="M2303" s="771"/>
      <c r="N2303" s="713"/>
      <c r="O2303" s="692">
        <f t="shared" si="77"/>
        <v>0</v>
      </c>
      <c r="P2303" s="1838"/>
    </row>
    <row r="2304" spans="1:16" ht="13.5" customHeight="1" x14ac:dyDescent="0.2">
      <c r="A2304" s="606">
        <v>28</v>
      </c>
      <c r="B2304" s="272" t="s">
        <v>3487</v>
      </c>
      <c r="C2304" s="575" t="s">
        <v>701</v>
      </c>
      <c r="D2304" s="647">
        <v>6</v>
      </c>
      <c r="E2304" s="647">
        <v>2008</v>
      </c>
      <c r="F2304" s="1093">
        <v>633.03599999999994</v>
      </c>
      <c r="G2304" s="784">
        <f t="shared" si="75"/>
        <v>633.03599999999994</v>
      </c>
      <c r="H2304" s="732">
        <v>100</v>
      </c>
      <c r="I2304" s="784">
        <f t="shared" si="76"/>
        <v>0</v>
      </c>
      <c r="J2304" s="771"/>
      <c r="K2304" s="713"/>
      <c r="L2304" s="713"/>
      <c r="M2304" s="771"/>
      <c r="N2304" s="713"/>
      <c r="O2304" s="692">
        <f t="shared" si="77"/>
        <v>0</v>
      </c>
      <c r="P2304" s="1838"/>
    </row>
    <row r="2305" spans="1:16" ht="13.5" customHeight="1" x14ac:dyDescent="0.2">
      <c r="A2305" s="606">
        <v>29</v>
      </c>
      <c r="B2305" s="272" t="s">
        <v>3488</v>
      </c>
      <c r="C2305" s="575" t="s">
        <v>701</v>
      </c>
      <c r="D2305" s="647">
        <v>1</v>
      </c>
      <c r="E2305" s="647">
        <v>2008</v>
      </c>
      <c r="F2305" s="1093">
        <v>60.8</v>
      </c>
      <c r="G2305" s="784">
        <f t="shared" si="75"/>
        <v>60.8</v>
      </c>
      <c r="H2305" s="732">
        <v>100</v>
      </c>
      <c r="I2305" s="784">
        <f t="shared" si="76"/>
        <v>0</v>
      </c>
      <c r="J2305" s="771"/>
      <c r="K2305" s="713"/>
      <c r="L2305" s="713"/>
      <c r="M2305" s="771"/>
      <c r="N2305" s="713"/>
      <c r="O2305" s="692">
        <f t="shared" si="77"/>
        <v>0</v>
      </c>
      <c r="P2305" s="1838"/>
    </row>
    <row r="2306" spans="1:16" ht="13.5" customHeight="1" x14ac:dyDescent="0.2">
      <c r="A2306" s="606">
        <v>30</v>
      </c>
      <c r="B2306" s="272" t="s">
        <v>3489</v>
      </c>
      <c r="C2306" s="575" t="s">
        <v>701</v>
      </c>
      <c r="D2306" s="647">
        <v>5</v>
      </c>
      <c r="E2306" s="647">
        <v>2008</v>
      </c>
      <c r="F2306" s="1093">
        <v>148.90600000000001</v>
      </c>
      <c r="G2306" s="784">
        <f t="shared" si="75"/>
        <v>148.90600000000001</v>
      </c>
      <c r="H2306" s="732">
        <v>100</v>
      </c>
      <c r="I2306" s="784">
        <f t="shared" si="76"/>
        <v>0</v>
      </c>
      <c r="J2306" s="771"/>
      <c r="K2306" s="713"/>
      <c r="L2306" s="713"/>
      <c r="M2306" s="771"/>
      <c r="N2306" s="713"/>
      <c r="O2306" s="692">
        <f t="shared" si="77"/>
        <v>0</v>
      </c>
      <c r="P2306" s="1838"/>
    </row>
    <row r="2307" spans="1:16" ht="13.5" customHeight="1" x14ac:dyDescent="0.2">
      <c r="A2307" s="606">
        <v>31</v>
      </c>
      <c r="B2307" s="738" t="s">
        <v>3490</v>
      </c>
      <c r="C2307" s="575" t="s">
        <v>701</v>
      </c>
      <c r="D2307" s="573">
        <v>1</v>
      </c>
      <c r="E2307" s="573">
        <v>2008</v>
      </c>
      <c r="F2307" s="1094">
        <v>236.25</v>
      </c>
      <c r="G2307" s="784">
        <f t="shared" si="75"/>
        <v>236.25</v>
      </c>
      <c r="H2307" s="1452">
        <v>100</v>
      </c>
      <c r="I2307" s="784">
        <f t="shared" si="76"/>
        <v>0</v>
      </c>
      <c r="J2307" s="771"/>
      <c r="K2307" s="713"/>
      <c r="L2307" s="713"/>
      <c r="M2307" s="771"/>
      <c r="N2307" s="713"/>
      <c r="O2307" s="692">
        <f t="shared" si="77"/>
        <v>0</v>
      </c>
      <c r="P2307" s="1838"/>
    </row>
    <row r="2308" spans="1:16" ht="13.5" customHeight="1" x14ac:dyDescent="0.2">
      <c r="A2308" s="606">
        <v>32</v>
      </c>
      <c r="B2308" s="738" t="s">
        <v>3490</v>
      </c>
      <c r="C2308" s="575" t="s">
        <v>701</v>
      </c>
      <c r="D2308" s="573">
        <v>1</v>
      </c>
      <c r="E2308" s="573">
        <v>2008</v>
      </c>
      <c r="F2308" s="1094">
        <v>236.25</v>
      </c>
      <c r="G2308" s="784">
        <f t="shared" si="75"/>
        <v>236.25</v>
      </c>
      <c r="H2308" s="1452">
        <v>100</v>
      </c>
      <c r="I2308" s="784">
        <f t="shared" si="76"/>
        <v>0</v>
      </c>
      <c r="J2308" s="771"/>
      <c r="K2308" s="713"/>
      <c r="L2308" s="713"/>
      <c r="M2308" s="771"/>
      <c r="N2308" s="713"/>
      <c r="O2308" s="692">
        <f t="shared" si="77"/>
        <v>0</v>
      </c>
      <c r="P2308" s="1838"/>
    </row>
    <row r="2309" spans="1:16" ht="13.5" customHeight="1" x14ac:dyDescent="0.2">
      <c r="A2309" s="606">
        <v>33</v>
      </c>
      <c r="B2309" s="738" t="s">
        <v>3491</v>
      </c>
      <c r="C2309" s="575" t="s">
        <v>701</v>
      </c>
      <c r="D2309" s="573">
        <v>1</v>
      </c>
      <c r="E2309" s="573">
        <v>2008</v>
      </c>
      <c r="F2309" s="1094">
        <v>330.75</v>
      </c>
      <c r="G2309" s="784">
        <f t="shared" si="75"/>
        <v>330.75</v>
      </c>
      <c r="H2309" s="1452">
        <v>100</v>
      </c>
      <c r="I2309" s="784">
        <f t="shared" si="76"/>
        <v>0</v>
      </c>
      <c r="J2309" s="771"/>
      <c r="K2309" s="713"/>
      <c r="L2309" s="713"/>
      <c r="M2309" s="771"/>
      <c r="N2309" s="713"/>
      <c r="O2309" s="692">
        <f t="shared" si="77"/>
        <v>0</v>
      </c>
      <c r="P2309" s="1838"/>
    </row>
    <row r="2310" spans="1:16" ht="13.5" customHeight="1" x14ac:dyDescent="0.2">
      <c r="A2310" s="606">
        <v>34</v>
      </c>
      <c r="B2310" s="738" t="s">
        <v>3491</v>
      </c>
      <c r="C2310" s="575" t="s">
        <v>701</v>
      </c>
      <c r="D2310" s="573">
        <v>1</v>
      </c>
      <c r="E2310" s="573">
        <v>2008</v>
      </c>
      <c r="F2310" s="1094">
        <v>330.75</v>
      </c>
      <c r="G2310" s="784">
        <f t="shared" si="75"/>
        <v>330.75</v>
      </c>
      <c r="H2310" s="1452">
        <v>100</v>
      </c>
      <c r="I2310" s="784">
        <f t="shared" si="76"/>
        <v>0</v>
      </c>
      <c r="J2310" s="771"/>
      <c r="K2310" s="713"/>
      <c r="L2310" s="713"/>
      <c r="M2310" s="771"/>
      <c r="N2310" s="713"/>
      <c r="O2310" s="692">
        <f t="shared" si="77"/>
        <v>0</v>
      </c>
      <c r="P2310" s="1838"/>
    </row>
    <row r="2311" spans="1:16" ht="13.5" customHeight="1" x14ac:dyDescent="0.2">
      <c r="A2311" s="606">
        <v>35</v>
      </c>
      <c r="B2311" s="738" t="s">
        <v>3491</v>
      </c>
      <c r="C2311" s="575" t="s">
        <v>701</v>
      </c>
      <c r="D2311" s="573">
        <v>1</v>
      </c>
      <c r="E2311" s="573">
        <v>2008</v>
      </c>
      <c r="F2311" s="1094">
        <v>330.75</v>
      </c>
      <c r="G2311" s="784">
        <f t="shared" si="75"/>
        <v>330.75</v>
      </c>
      <c r="H2311" s="1452">
        <v>100</v>
      </c>
      <c r="I2311" s="784">
        <f t="shared" si="76"/>
        <v>0</v>
      </c>
      <c r="J2311" s="771"/>
      <c r="K2311" s="713"/>
      <c r="L2311" s="713"/>
      <c r="M2311" s="771"/>
      <c r="N2311" s="713"/>
      <c r="O2311" s="692">
        <f t="shared" si="77"/>
        <v>0</v>
      </c>
      <c r="P2311" s="1838"/>
    </row>
    <row r="2312" spans="1:16" ht="13.5" customHeight="1" x14ac:dyDescent="0.2">
      <c r="A2312" s="606">
        <v>36</v>
      </c>
      <c r="B2312" s="738" t="s">
        <v>3492</v>
      </c>
      <c r="C2312" s="575" t="s">
        <v>701</v>
      </c>
      <c r="D2312" s="573">
        <v>1</v>
      </c>
      <c r="E2312" s="573">
        <v>2008</v>
      </c>
      <c r="F2312" s="1094">
        <v>181.05</v>
      </c>
      <c r="G2312" s="784">
        <f t="shared" si="75"/>
        <v>181.05</v>
      </c>
      <c r="H2312" s="1452">
        <v>100</v>
      </c>
      <c r="I2312" s="784">
        <f t="shared" si="76"/>
        <v>0</v>
      </c>
      <c r="J2312" s="771"/>
      <c r="K2312" s="713"/>
      <c r="L2312" s="713"/>
      <c r="M2312" s="771"/>
      <c r="N2312" s="713"/>
      <c r="O2312" s="692">
        <f t="shared" si="77"/>
        <v>0</v>
      </c>
      <c r="P2312" s="1838"/>
    </row>
    <row r="2313" spans="1:16" ht="13.5" customHeight="1" x14ac:dyDescent="0.2">
      <c r="A2313" s="606">
        <v>37</v>
      </c>
      <c r="B2313" s="738" t="s">
        <v>3492</v>
      </c>
      <c r="C2313" s="575" t="s">
        <v>701</v>
      </c>
      <c r="D2313" s="573">
        <v>1</v>
      </c>
      <c r="E2313" s="573">
        <v>2008</v>
      </c>
      <c r="F2313" s="1094">
        <v>181.05</v>
      </c>
      <c r="G2313" s="784">
        <f t="shared" si="75"/>
        <v>181.05</v>
      </c>
      <c r="H2313" s="1452">
        <v>100</v>
      </c>
      <c r="I2313" s="784">
        <f t="shared" si="76"/>
        <v>0</v>
      </c>
      <c r="J2313" s="771"/>
      <c r="K2313" s="713"/>
      <c r="L2313" s="713"/>
      <c r="M2313" s="771"/>
      <c r="N2313" s="713"/>
      <c r="O2313" s="692">
        <f t="shared" si="77"/>
        <v>0</v>
      </c>
      <c r="P2313" s="1838"/>
    </row>
    <row r="2314" spans="1:16" ht="13.5" customHeight="1" x14ac:dyDescent="0.2">
      <c r="A2314" s="606">
        <v>38</v>
      </c>
      <c r="B2314" s="738" t="s">
        <v>3492</v>
      </c>
      <c r="C2314" s="575" t="s">
        <v>701</v>
      </c>
      <c r="D2314" s="573">
        <v>1</v>
      </c>
      <c r="E2314" s="573">
        <v>2008</v>
      </c>
      <c r="F2314" s="1094">
        <v>181.05</v>
      </c>
      <c r="G2314" s="784">
        <f t="shared" si="75"/>
        <v>181.05</v>
      </c>
      <c r="H2314" s="1452">
        <v>100</v>
      </c>
      <c r="I2314" s="784">
        <f t="shared" si="76"/>
        <v>0</v>
      </c>
      <c r="J2314" s="771"/>
      <c r="K2314" s="713"/>
      <c r="L2314" s="713"/>
      <c r="M2314" s="771"/>
      <c r="N2314" s="713"/>
      <c r="O2314" s="692">
        <f t="shared" si="77"/>
        <v>0</v>
      </c>
      <c r="P2314" s="1838"/>
    </row>
    <row r="2315" spans="1:16" ht="13.5" customHeight="1" x14ac:dyDescent="0.2">
      <c r="A2315" s="606">
        <v>39</v>
      </c>
      <c r="B2315" s="738" t="s">
        <v>3492</v>
      </c>
      <c r="C2315" s="575" t="s">
        <v>701</v>
      </c>
      <c r="D2315" s="573">
        <v>1</v>
      </c>
      <c r="E2315" s="573">
        <v>2008</v>
      </c>
      <c r="F2315" s="1094">
        <v>181.05</v>
      </c>
      <c r="G2315" s="784">
        <f t="shared" si="75"/>
        <v>181.05</v>
      </c>
      <c r="H2315" s="1452">
        <v>100</v>
      </c>
      <c r="I2315" s="784">
        <f t="shared" si="76"/>
        <v>0</v>
      </c>
      <c r="J2315" s="771"/>
      <c r="K2315" s="713"/>
      <c r="L2315" s="713"/>
      <c r="M2315" s="771"/>
      <c r="N2315" s="713"/>
      <c r="O2315" s="692">
        <f t="shared" si="77"/>
        <v>0</v>
      </c>
      <c r="P2315" s="1838"/>
    </row>
    <row r="2316" spans="1:16" ht="13.5" customHeight="1" x14ac:dyDescent="0.2">
      <c r="A2316" s="606">
        <v>40</v>
      </c>
      <c r="B2316" s="738" t="s">
        <v>3493</v>
      </c>
      <c r="C2316" s="575" t="s">
        <v>701</v>
      </c>
      <c r="D2316" s="573">
        <v>1</v>
      </c>
      <c r="E2316" s="573">
        <v>2008</v>
      </c>
      <c r="F2316" s="1094">
        <v>45.68</v>
      </c>
      <c r="G2316" s="784">
        <f t="shared" si="75"/>
        <v>45.68</v>
      </c>
      <c r="H2316" s="1452">
        <v>100</v>
      </c>
      <c r="I2316" s="784">
        <f t="shared" si="76"/>
        <v>0</v>
      </c>
      <c r="J2316" s="771"/>
      <c r="K2316" s="713"/>
      <c r="L2316" s="713"/>
      <c r="M2316" s="771"/>
      <c r="N2316" s="713"/>
      <c r="O2316" s="692">
        <f t="shared" si="77"/>
        <v>0</v>
      </c>
      <c r="P2316" s="1838"/>
    </row>
    <row r="2317" spans="1:16" ht="13.5" customHeight="1" x14ac:dyDescent="0.2">
      <c r="A2317" s="606">
        <v>41</v>
      </c>
      <c r="B2317" s="738" t="s">
        <v>3493</v>
      </c>
      <c r="C2317" s="575" t="s">
        <v>701</v>
      </c>
      <c r="D2317" s="573">
        <v>1</v>
      </c>
      <c r="E2317" s="573">
        <v>2008</v>
      </c>
      <c r="F2317" s="1094">
        <v>45.68</v>
      </c>
      <c r="G2317" s="784">
        <f t="shared" si="75"/>
        <v>45.68</v>
      </c>
      <c r="H2317" s="1452">
        <v>100</v>
      </c>
      <c r="I2317" s="784">
        <f t="shared" si="76"/>
        <v>0</v>
      </c>
      <c r="J2317" s="771"/>
      <c r="K2317" s="713"/>
      <c r="L2317" s="713"/>
      <c r="M2317" s="771"/>
      <c r="N2317" s="713"/>
      <c r="O2317" s="692">
        <f t="shared" si="77"/>
        <v>0</v>
      </c>
      <c r="P2317" s="1838"/>
    </row>
    <row r="2318" spans="1:16" ht="13.5" customHeight="1" x14ac:dyDescent="0.2">
      <c r="A2318" s="606">
        <v>42</v>
      </c>
      <c r="B2318" s="738" t="s">
        <v>3493</v>
      </c>
      <c r="C2318" s="575" t="s">
        <v>701</v>
      </c>
      <c r="D2318" s="573">
        <v>1</v>
      </c>
      <c r="E2318" s="573">
        <v>2008</v>
      </c>
      <c r="F2318" s="1094">
        <v>45.68</v>
      </c>
      <c r="G2318" s="784">
        <f t="shared" si="75"/>
        <v>45.68</v>
      </c>
      <c r="H2318" s="1452">
        <v>100</v>
      </c>
      <c r="I2318" s="784">
        <f t="shared" si="76"/>
        <v>0</v>
      </c>
      <c r="J2318" s="771"/>
      <c r="K2318" s="713"/>
      <c r="L2318" s="713"/>
      <c r="M2318" s="771"/>
      <c r="N2318" s="713"/>
      <c r="O2318" s="692">
        <f t="shared" si="77"/>
        <v>0</v>
      </c>
      <c r="P2318" s="1838"/>
    </row>
    <row r="2319" spans="1:16" ht="13.5" customHeight="1" x14ac:dyDescent="0.2">
      <c r="A2319" s="606">
        <v>43</v>
      </c>
      <c r="B2319" s="738" t="s">
        <v>3494</v>
      </c>
      <c r="C2319" s="575" t="s">
        <v>701</v>
      </c>
      <c r="D2319" s="573">
        <v>1</v>
      </c>
      <c r="E2319" s="573">
        <v>2007</v>
      </c>
      <c r="F2319" s="1094">
        <v>542</v>
      </c>
      <c r="G2319" s="784">
        <f t="shared" si="75"/>
        <v>542</v>
      </c>
      <c r="H2319" s="1452">
        <v>100</v>
      </c>
      <c r="I2319" s="784">
        <f t="shared" si="76"/>
        <v>0</v>
      </c>
      <c r="J2319" s="771"/>
      <c r="K2319" s="713"/>
      <c r="L2319" s="713"/>
      <c r="M2319" s="771"/>
      <c r="N2319" s="713"/>
      <c r="O2319" s="692">
        <f t="shared" si="77"/>
        <v>0</v>
      </c>
      <c r="P2319" s="1838"/>
    </row>
    <row r="2320" spans="1:16" ht="13.5" customHeight="1" x14ac:dyDescent="0.2">
      <c r="A2320" s="606">
        <v>44</v>
      </c>
      <c r="B2320" s="738" t="s">
        <v>3495</v>
      </c>
      <c r="C2320" s="575" t="s">
        <v>701</v>
      </c>
      <c r="D2320" s="573">
        <v>1</v>
      </c>
      <c r="E2320" s="573">
        <v>2007</v>
      </c>
      <c r="F2320" s="1094">
        <v>110</v>
      </c>
      <c r="G2320" s="784">
        <f t="shared" si="75"/>
        <v>110</v>
      </c>
      <c r="H2320" s="1452">
        <v>100</v>
      </c>
      <c r="I2320" s="784">
        <f t="shared" si="76"/>
        <v>0</v>
      </c>
      <c r="J2320" s="771"/>
      <c r="K2320" s="713"/>
      <c r="L2320" s="713"/>
      <c r="M2320" s="771"/>
      <c r="N2320" s="713"/>
      <c r="O2320" s="692">
        <f t="shared" si="77"/>
        <v>0</v>
      </c>
      <c r="P2320" s="1838"/>
    </row>
    <row r="2321" spans="1:16" ht="13.5" customHeight="1" x14ac:dyDescent="0.2">
      <c r="A2321" s="606">
        <v>45</v>
      </c>
      <c r="B2321" s="272" t="s">
        <v>2118</v>
      </c>
      <c r="C2321" s="575" t="s">
        <v>701</v>
      </c>
      <c r="D2321" s="647">
        <v>2</v>
      </c>
      <c r="E2321" s="647">
        <v>2008</v>
      </c>
      <c r="F2321" s="1089">
        <v>201.6</v>
      </c>
      <c r="G2321" s="784">
        <f t="shared" si="75"/>
        <v>201.6</v>
      </c>
      <c r="H2321" s="732">
        <v>100</v>
      </c>
      <c r="I2321" s="784">
        <f t="shared" si="76"/>
        <v>0</v>
      </c>
      <c r="J2321" s="771"/>
      <c r="K2321" s="713"/>
      <c r="L2321" s="713"/>
      <c r="M2321" s="771"/>
      <c r="N2321" s="713"/>
      <c r="O2321" s="692">
        <f t="shared" si="77"/>
        <v>0</v>
      </c>
      <c r="P2321" s="1838"/>
    </row>
    <row r="2322" spans="1:16" ht="13.5" customHeight="1" x14ac:dyDescent="0.2">
      <c r="A2322" s="606">
        <v>46</v>
      </c>
      <c r="B2322" s="272" t="s">
        <v>3496</v>
      </c>
      <c r="C2322" s="575" t="s">
        <v>701</v>
      </c>
      <c r="D2322" s="647">
        <v>1</v>
      </c>
      <c r="E2322" s="647">
        <v>2008</v>
      </c>
      <c r="F2322" s="1089">
        <v>103.66200000000001</v>
      </c>
      <c r="G2322" s="784">
        <f t="shared" si="75"/>
        <v>103.66200000000001</v>
      </c>
      <c r="H2322" s="732">
        <v>100</v>
      </c>
      <c r="I2322" s="784">
        <f t="shared" si="76"/>
        <v>0</v>
      </c>
      <c r="J2322" s="771"/>
      <c r="K2322" s="713"/>
      <c r="L2322" s="713"/>
      <c r="M2322" s="771"/>
      <c r="N2322" s="713"/>
      <c r="O2322" s="692">
        <f t="shared" si="77"/>
        <v>0</v>
      </c>
      <c r="P2322" s="1838"/>
    </row>
    <row r="2323" spans="1:16" ht="13.5" customHeight="1" x14ac:dyDescent="0.2">
      <c r="A2323" s="606">
        <v>47</v>
      </c>
      <c r="B2323" s="272" t="s">
        <v>3497</v>
      </c>
      <c r="C2323" s="575" t="s">
        <v>701</v>
      </c>
      <c r="D2323" s="647">
        <v>2</v>
      </c>
      <c r="E2323" s="647">
        <v>2008</v>
      </c>
      <c r="F2323" s="1089">
        <v>534.6</v>
      </c>
      <c r="G2323" s="784">
        <f t="shared" si="75"/>
        <v>534.6</v>
      </c>
      <c r="H2323" s="732">
        <v>100</v>
      </c>
      <c r="I2323" s="784">
        <f t="shared" si="76"/>
        <v>0</v>
      </c>
      <c r="J2323" s="771"/>
      <c r="K2323" s="713"/>
      <c r="L2323" s="713"/>
      <c r="M2323" s="771"/>
      <c r="N2323" s="713"/>
      <c r="O2323" s="692">
        <f t="shared" si="77"/>
        <v>0</v>
      </c>
      <c r="P2323" s="1838"/>
    </row>
    <row r="2324" spans="1:16" ht="13.5" customHeight="1" x14ac:dyDescent="0.2">
      <c r="A2324" s="606">
        <v>48</v>
      </c>
      <c r="B2324" s="272" t="s">
        <v>3498</v>
      </c>
      <c r="C2324" s="575" t="s">
        <v>701</v>
      </c>
      <c r="D2324" s="647">
        <v>1</v>
      </c>
      <c r="E2324" s="647">
        <v>2008</v>
      </c>
      <c r="F2324" s="1089">
        <v>404.685</v>
      </c>
      <c r="G2324" s="784">
        <f t="shared" si="75"/>
        <v>404.685</v>
      </c>
      <c r="H2324" s="732">
        <v>100</v>
      </c>
      <c r="I2324" s="784">
        <f t="shared" si="76"/>
        <v>0</v>
      </c>
      <c r="J2324" s="771"/>
      <c r="K2324" s="713"/>
      <c r="L2324" s="713"/>
      <c r="M2324" s="771"/>
      <c r="N2324" s="713"/>
      <c r="O2324" s="692">
        <f t="shared" si="77"/>
        <v>0</v>
      </c>
      <c r="P2324" s="1838"/>
    </row>
    <row r="2325" spans="1:16" ht="13.5" customHeight="1" x14ac:dyDescent="0.2">
      <c r="A2325" s="606">
        <v>49</v>
      </c>
      <c r="B2325" s="272" t="s">
        <v>3499</v>
      </c>
      <c r="C2325" s="575" t="s">
        <v>701</v>
      </c>
      <c r="D2325" s="647">
        <v>2</v>
      </c>
      <c r="E2325" s="647">
        <v>2008</v>
      </c>
      <c r="F2325" s="1089">
        <v>100.2</v>
      </c>
      <c r="G2325" s="784">
        <f t="shared" si="75"/>
        <v>100.2</v>
      </c>
      <c r="H2325" s="732">
        <v>100</v>
      </c>
      <c r="I2325" s="784">
        <f t="shared" si="76"/>
        <v>0</v>
      </c>
      <c r="J2325" s="771"/>
      <c r="K2325" s="713"/>
      <c r="L2325" s="713"/>
      <c r="M2325" s="771"/>
      <c r="N2325" s="713"/>
      <c r="O2325" s="692">
        <f t="shared" si="77"/>
        <v>0</v>
      </c>
      <c r="P2325" s="1838"/>
    </row>
    <row r="2326" spans="1:16" ht="13.5" customHeight="1" x14ac:dyDescent="0.2">
      <c r="A2326" s="606">
        <v>50</v>
      </c>
      <c r="B2326" s="272" t="s">
        <v>3500</v>
      </c>
      <c r="C2326" s="575" t="s">
        <v>701</v>
      </c>
      <c r="D2326" s="647">
        <v>2</v>
      </c>
      <c r="E2326" s="647">
        <v>2008</v>
      </c>
      <c r="F2326" s="1089">
        <v>88.6</v>
      </c>
      <c r="G2326" s="784">
        <f t="shared" si="75"/>
        <v>88.6</v>
      </c>
      <c r="H2326" s="732">
        <v>100</v>
      </c>
      <c r="I2326" s="784">
        <f t="shared" si="76"/>
        <v>0</v>
      </c>
      <c r="J2326" s="771"/>
      <c r="K2326" s="713"/>
      <c r="L2326" s="713"/>
      <c r="M2326" s="771"/>
      <c r="N2326" s="713"/>
      <c r="O2326" s="692">
        <f t="shared" si="77"/>
        <v>0</v>
      </c>
      <c r="P2326" s="1838"/>
    </row>
    <row r="2327" spans="1:16" ht="13.5" customHeight="1" x14ac:dyDescent="0.2">
      <c r="A2327" s="606">
        <v>51</v>
      </c>
      <c r="B2327" s="272" t="s">
        <v>3501</v>
      </c>
      <c r="C2327" s="575" t="s">
        <v>701</v>
      </c>
      <c r="D2327" s="647">
        <v>1</v>
      </c>
      <c r="E2327" s="647">
        <v>2008</v>
      </c>
      <c r="F2327" s="1089">
        <v>225.768</v>
      </c>
      <c r="G2327" s="784">
        <f t="shared" si="75"/>
        <v>225.768</v>
      </c>
      <c r="H2327" s="732">
        <v>100</v>
      </c>
      <c r="I2327" s="784">
        <f t="shared" si="76"/>
        <v>0</v>
      </c>
      <c r="J2327" s="771"/>
      <c r="K2327" s="713"/>
      <c r="L2327" s="713"/>
      <c r="M2327" s="771"/>
      <c r="N2327" s="713"/>
      <c r="O2327" s="692">
        <f t="shared" si="77"/>
        <v>0</v>
      </c>
      <c r="P2327" s="1838"/>
    </row>
    <row r="2328" spans="1:16" ht="13.5" customHeight="1" x14ac:dyDescent="0.2">
      <c r="A2328" s="606">
        <v>52</v>
      </c>
      <c r="B2328" s="272" t="s">
        <v>3502</v>
      </c>
      <c r="C2328" s="575" t="s">
        <v>703</v>
      </c>
      <c r="D2328" s="647">
        <v>27</v>
      </c>
      <c r="E2328" s="647">
        <v>2008</v>
      </c>
      <c r="F2328" s="1089">
        <v>1755.22</v>
      </c>
      <c r="G2328" s="784">
        <f t="shared" si="75"/>
        <v>1755.22</v>
      </c>
      <c r="H2328" s="732">
        <v>100</v>
      </c>
      <c r="I2328" s="784">
        <f t="shared" si="76"/>
        <v>0</v>
      </c>
      <c r="J2328" s="771"/>
      <c r="K2328" s="713"/>
      <c r="L2328" s="713"/>
      <c r="M2328" s="771"/>
      <c r="N2328" s="713"/>
      <c r="O2328" s="692">
        <f t="shared" si="77"/>
        <v>0</v>
      </c>
      <c r="P2328" s="1838"/>
    </row>
    <row r="2329" spans="1:16" ht="13.5" customHeight="1" x14ac:dyDescent="0.2">
      <c r="A2329" s="606">
        <v>53</v>
      </c>
      <c r="B2329" s="272" t="s">
        <v>3503</v>
      </c>
      <c r="C2329" s="575" t="s">
        <v>701</v>
      </c>
      <c r="D2329" s="647">
        <v>1</v>
      </c>
      <c r="E2329" s="647">
        <v>2008</v>
      </c>
      <c r="F2329" s="1089">
        <v>456.8</v>
      </c>
      <c r="G2329" s="784">
        <f t="shared" si="75"/>
        <v>456.8</v>
      </c>
      <c r="H2329" s="732">
        <v>100</v>
      </c>
      <c r="I2329" s="784">
        <f t="shared" si="76"/>
        <v>0</v>
      </c>
      <c r="J2329" s="771"/>
      <c r="K2329" s="713"/>
      <c r="L2329" s="713"/>
      <c r="M2329" s="771"/>
      <c r="N2329" s="713"/>
      <c r="O2329" s="692">
        <f t="shared" si="77"/>
        <v>0</v>
      </c>
      <c r="P2329" s="1838"/>
    </row>
    <row r="2330" spans="1:16" ht="13.5" customHeight="1" x14ac:dyDescent="0.2">
      <c r="A2330" s="606">
        <v>54</v>
      </c>
      <c r="B2330" s="637" t="s">
        <v>3504</v>
      </c>
      <c r="C2330" s="575" t="s">
        <v>701</v>
      </c>
      <c r="D2330" s="647">
        <v>1</v>
      </c>
      <c r="E2330" s="647">
        <v>2008</v>
      </c>
      <c r="F2330" s="1089">
        <v>50.1</v>
      </c>
      <c r="G2330" s="784">
        <f t="shared" si="75"/>
        <v>50.1</v>
      </c>
      <c r="H2330" s="1453">
        <v>100</v>
      </c>
      <c r="I2330" s="784">
        <f t="shared" si="76"/>
        <v>0</v>
      </c>
      <c r="J2330" s="771"/>
      <c r="K2330" s="713"/>
      <c r="L2330" s="713"/>
      <c r="M2330" s="771"/>
      <c r="N2330" s="713"/>
      <c r="O2330" s="692">
        <f t="shared" si="77"/>
        <v>0</v>
      </c>
      <c r="P2330" s="1838"/>
    </row>
    <row r="2331" spans="1:16" ht="13.5" customHeight="1" x14ac:dyDescent="0.2">
      <c r="A2331" s="606">
        <v>55</v>
      </c>
      <c r="B2331" s="272" t="s">
        <v>3498</v>
      </c>
      <c r="C2331" s="575" t="s">
        <v>701</v>
      </c>
      <c r="D2331" s="647">
        <v>2</v>
      </c>
      <c r="E2331" s="647">
        <v>2008</v>
      </c>
      <c r="F2331" s="1089">
        <v>809.37</v>
      </c>
      <c r="G2331" s="784">
        <f t="shared" si="75"/>
        <v>809.37</v>
      </c>
      <c r="H2331" s="732">
        <v>100</v>
      </c>
      <c r="I2331" s="784">
        <f t="shared" si="76"/>
        <v>0</v>
      </c>
      <c r="J2331" s="771"/>
      <c r="K2331" s="713"/>
      <c r="L2331" s="713"/>
      <c r="M2331" s="771"/>
      <c r="N2331" s="713"/>
      <c r="O2331" s="692">
        <f t="shared" si="77"/>
        <v>0</v>
      </c>
      <c r="P2331" s="1838"/>
    </row>
    <row r="2332" spans="1:16" ht="13.5" customHeight="1" x14ac:dyDescent="0.2">
      <c r="A2332" s="606">
        <v>56</v>
      </c>
      <c r="B2332" s="272" t="s">
        <v>3505</v>
      </c>
      <c r="C2332" s="575" t="s">
        <v>701</v>
      </c>
      <c r="D2332" s="647">
        <v>2</v>
      </c>
      <c r="E2332" s="647">
        <v>2008</v>
      </c>
      <c r="F2332" s="1089">
        <v>207.32400000000001</v>
      </c>
      <c r="G2332" s="784">
        <f t="shared" si="75"/>
        <v>207.32400000000001</v>
      </c>
      <c r="H2332" s="732">
        <v>100</v>
      </c>
      <c r="I2332" s="784">
        <f t="shared" si="76"/>
        <v>0</v>
      </c>
      <c r="J2332" s="771"/>
      <c r="K2332" s="713"/>
      <c r="L2332" s="713"/>
      <c r="M2332" s="771"/>
      <c r="N2332" s="713"/>
      <c r="O2332" s="692">
        <f t="shared" si="77"/>
        <v>0</v>
      </c>
      <c r="P2332" s="1838"/>
    </row>
    <row r="2333" spans="1:16" ht="13.5" customHeight="1" x14ac:dyDescent="0.2">
      <c r="A2333" s="606">
        <v>57</v>
      </c>
      <c r="B2333" s="278" t="s">
        <v>777</v>
      </c>
      <c r="C2333" s="575" t="s">
        <v>701</v>
      </c>
      <c r="D2333" s="647">
        <v>2</v>
      </c>
      <c r="E2333" s="647">
        <v>2008</v>
      </c>
      <c r="F2333" s="1089">
        <v>59.741</v>
      </c>
      <c r="G2333" s="784">
        <f t="shared" si="75"/>
        <v>59.741</v>
      </c>
      <c r="H2333" s="732">
        <v>100</v>
      </c>
      <c r="I2333" s="784">
        <f t="shared" si="76"/>
        <v>0</v>
      </c>
      <c r="J2333" s="771"/>
      <c r="K2333" s="713"/>
      <c r="L2333" s="713"/>
      <c r="M2333" s="771"/>
      <c r="N2333" s="713"/>
      <c r="O2333" s="692">
        <f t="shared" si="77"/>
        <v>0</v>
      </c>
      <c r="P2333" s="1838"/>
    </row>
    <row r="2334" spans="1:16" ht="13.5" customHeight="1" x14ac:dyDescent="0.2">
      <c r="A2334" s="606">
        <v>58</v>
      </c>
      <c r="B2334" s="272" t="s">
        <v>824</v>
      </c>
      <c r="C2334" s="575" t="s">
        <v>701</v>
      </c>
      <c r="D2334" s="660">
        <v>2</v>
      </c>
      <c r="E2334" s="647">
        <v>2008</v>
      </c>
      <c r="F2334" s="1089">
        <v>100.2</v>
      </c>
      <c r="G2334" s="784">
        <f t="shared" si="75"/>
        <v>100.2</v>
      </c>
      <c r="H2334" s="732">
        <v>100</v>
      </c>
      <c r="I2334" s="784">
        <f t="shared" si="76"/>
        <v>0</v>
      </c>
      <c r="J2334" s="771"/>
      <c r="K2334" s="713"/>
      <c r="L2334" s="713"/>
      <c r="M2334" s="771"/>
      <c r="N2334" s="713"/>
      <c r="O2334" s="692">
        <f t="shared" si="77"/>
        <v>0</v>
      </c>
      <c r="P2334" s="1838"/>
    </row>
    <row r="2335" spans="1:16" ht="13.5" x14ac:dyDescent="0.2">
      <c r="A2335" s="606">
        <v>59</v>
      </c>
      <c r="B2335" s="272" t="s">
        <v>777</v>
      </c>
      <c r="C2335" s="575" t="s">
        <v>701</v>
      </c>
      <c r="D2335" s="647">
        <v>2</v>
      </c>
      <c r="E2335" s="647">
        <v>2008</v>
      </c>
      <c r="F2335" s="1089">
        <v>59.561999999999998</v>
      </c>
      <c r="G2335" s="784">
        <f t="shared" si="75"/>
        <v>59.561999999999998</v>
      </c>
      <c r="H2335" s="732">
        <v>100</v>
      </c>
      <c r="I2335" s="784">
        <f t="shared" si="76"/>
        <v>0</v>
      </c>
      <c r="J2335" s="771"/>
      <c r="K2335" s="713"/>
      <c r="L2335" s="713"/>
      <c r="M2335" s="771"/>
      <c r="N2335" s="713"/>
      <c r="O2335" s="692">
        <f t="shared" si="77"/>
        <v>0</v>
      </c>
      <c r="P2335" s="1838"/>
    </row>
    <row r="2336" spans="1:16" ht="13.5" x14ac:dyDescent="0.2">
      <c r="A2336" s="606">
        <v>60</v>
      </c>
      <c r="B2336" s="272" t="s">
        <v>3506</v>
      </c>
      <c r="C2336" s="575" t="s">
        <v>701</v>
      </c>
      <c r="D2336" s="647">
        <v>1</v>
      </c>
      <c r="E2336" s="647">
        <v>2008</v>
      </c>
      <c r="F2336" s="784">
        <v>30.69</v>
      </c>
      <c r="G2336" s="784">
        <f t="shared" si="75"/>
        <v>30.69</v>
      </c>
      <c r="H2336" s="1453">
        <v>100</v>
      </c>
      <c r="I2336" s="784">
        <f t="shared" si="76"/>
        <v>0</v>
      </c>
      <c r="J2336" s="771"/>
      <c r="K2336" s="713"/>
      <c r="L2336" s="713"/>
      <c r="M2336" s="771"/>
      <c r="N2336" s="713"/>
      <c r="O2336" s="692">
        <f t="shared" si="77"/>
        <v>0</v>
      </c>
      <c r="P2336" s="1838"/>
    </row>
    <row r="2337" spans="1:16" ht="13.5" customHeight="1" x14ac:dyDescent="0.2">
      <c r="A2337" s="606">
        <v>61</v>
      </c>
      <c r="B2337" s="272" t="s">
        <v>3507</v>
      </c>
      <c r="C2337" s="575" t="s">
        <v>701</v>
      </c>
      <c r="D2337" s="647">
        <v>5</v>
      </c>
      <c r="E2337" s="647">
        <v>2008</v>
      </c>
      <c r="F2337" s="784">
        <v>153.44999999999999</v>
      </c>
      <c r="G2337" s="784">
        <f t="shared" si="75"/>
        <v>153.44999999999999</v>
      </c>
      <c r="H2337" s="1453">
        <v>100</v>
      </c>
      <c r="I2337" s="784">
        <f t="shared" si="76"/>
        <v>0</v>
      </c>
      <c r="J2337" s="771"/>
      <c r="K2337" s="713"/>
      <c r="L2337" s="713"/>
      <c r="M2337" s="771"/>
      <c r="N2337" s="713"/>
      <c r="O2337" s="692">
        <f t="shared" si="77"/>
        <v>0</v>
      </c>
      <c r="P2337" s="1838"/>
    </row>
    <row r="2338" spans="1:16" ht="13.5" customHeight="1" x14ac:dyDescent="0.2">
      <c r="A2338" s="606">
        <v>62</v>
      </c>
      <c r="B2338" s="272" t="s">
        <v>3436</v>
      </c>
      <c r="C2338" s="575" t="s">
        <v>701</v>
      </c>
      <c r="D2338" s="647">
        <v>2</v>
      </c>
      <c r="E2338" s="647">
        <v>2010</v>
      </c>
      <c r="F2338" s="784">
        <v>900.24</v>
      </c>
      <c r="G2338" s="784">
        <f t="shared" ref="G2338:G2401" si="78">F2338*H2338%</f>
        <v>900.24</v>
      </c>
      <c r="H2338" s="1453">
        <v>100</v>
      </c>
      <c r="I2338" s="784">
        <f t="shared" ref="I2338:I2401" si="79">F2338-G2338</f>
        <v>0</v>
      </c>
      <c r="J2338" s="771"/>
      <c r="K2338" s="713"/>
      <c r="L2338" s="713"/>
      <c r="M2338" s="771"/>
      <c r="N2338" s="713"/>
      <c r="O2338" s="692">
        <f t="shared" si="77"/>
        <v>0</v>
      </c>
      <c r="P2338" s="1838"/>
    </row>
    <row r="2339" spans="1:16" ht="13.5" customHeight="1" x14ac:dyDescent="0.2">
      <c r="A2339" s="606">
        <v>63</v>
      </c>
      <c r="B2339" s="272" t="s">
        <v>3437</v>
      </c>
      <c r="C2339" s="575" t="s">
        <v>701</v>
      </c>
      <c r="D2339" s="647">
        <v>8</v>
      </c>
      <c r="E2339" s="647">
        <v>2010</v>
      </c>
      <c r="F2339" s="784">
        <v>603.84</v>
      </c>
      <c r="G2339" s="784">
        <f t="shared" si="78"/>
        <v>603.84</v>
      </c>
      <c r="H2339" s="1453">
        <v>100</v>
      </c>
      <c r="I2339" s="784">
        <f t="shared" si="79"/>
        <v>0</v>
      </c>
      <c r="J2339" s="771"/>
      <c r="K2339" s="713"/>
      <c r="L2339" s="713"/>
      <c r="M2339" s="771"/>
      <c r="N2339" s="713"/>
      <c r="O2339" s="692">
        <f t="shared" si="77"/>
        <v>0</v>
      </c>
      <c r="P2339" s="1838"/>
    </row>
    <row r="2340" spans="1:16" ht="13.5" customHeight="1" x14ac:dyDescent="0.2">
      <c r="A2340" s="606">
        <v>64</v>
      </c>
      <c r="B2340" s="272" t="s">
        <v>3508</v>
      </c>
      <c r="C2340" s="575" t="s">
        <v>701</v>
      </c>
      <c r="D2340" s="647">
        <v>1</v>
      </c>
      <c r="E2340" s="647">
        <v>2009</v>
      </c>
      <c r="F2340" s="784">
        <v>3446.25108</v>
      </c>
      <c r="G2340" s="784">
        <f t="shared" si="78"/>
        <v>3446.25108</v>
      </c>
      <c r="H2340" s="1453">
        <v>100</v>
      </c>
      <c r="I2340" s="784">
        <f t="shared" si="79"/>
        <v>0</v>
      </c>
      <c r="J2340" s="771"/>
      <c r="K2340" s="713"/>
      <c r="L2340" s="713"/>
      <c r="M2340" s="771"/>
      <c r="N2340" s="713"/>
      <c r="O2340" s="692">
        <f t="shared" si="77"/>
        <v>0</v>
      </c>
      <c r="P2340" s="1838"/>
    </row>
    <row r="2341" spans="1:16" ht="13.5" customHeight="1" x14ac:dyDescent="0.2">
      <c r="A2341" s="606">
        <v>65</v>
      </c>
      <c r="B2341" s="272" t="s">
        <v>3509</v>
      </c>
      <c r="C2341" s="575" t="s">
        <v>701</v>
      </c>
      <c r="D2341" s="647">
        <v>1</v>
      </c>
      <c r="E2341" s="647">
        <v>2010</v>
      </c>
      <c r="F2341" s="784">
        <v>450.12</v>
      </c>
      <c r="G2341" s="784">
        <f t="shared" si="78"/>
        <v>450.12</v>
      </c>
      <c r="H2341" s="1453">
        <v>100</v>
      </c>
      <c r="I2341" s="784">
        <f t="shared" si="79"/>
        <v>0</v>
      </c>
      <c r="J2341" s="771"/>
      <c r="K2341" s="713"/>
      <c r="L2341" s="713"/>
      <c r="M2341" s="771"/>
      <c r="N2341" s="713"/>
      <c r="O2341" s="692">
        <f t="shared" si="77"/>
        <v>0</v>
      </c>
      <c r="P2341" s="1838"/>
    </row>
    <row r="2342" spans="1:16" ht="13.5" customHeight="1" x14ac:dyDescent="0.2">
      <c r="A2342" s="606">
        <v>66</v>
      </c>
      <c r="B2342" s="272" t="s">
        <v>3510</v>
      </c>
      <c r="C2342" s="575" t="s">
        <v>701</v>
      </c>
      <c r="D2342" s="573">
        <v>2</v>
      </c>
      <c r="E2342" s="573">
        <v>2011</v>
      </c>
      <c r="F2342" s="1094">
        <v>107.76</v>
      </c>
      <c r="G2342" s="784">
        <f t="shared" si="78"/>
        <v>107.76</v>
      </c>
      <c r="H2342" s="1453">
        <v>100</v>
      </c>
      <c r="I2342" s="784">
        <f t="shared" si="79"/>
        <v>0</v>
      </c>
      <c r="J2342" s="771"/>
      <c r="K2342" s="713"/>
      <c r="L2342" s="713"/>
      <c r="M2342" s="771"/>
      <c r="N2342" s="713"/>
      <c r="O2342" s="692">
        <f t="shared" ref="O2342:O2389" si="80">+M2342*N2342</f>
        <v>0</v>
      </c>
      <c r="P2342" s="1838"/>
    </row>
    <row r="2343" spans="1:16" ht="13.5" customHeight="1" x14ac:dyDescent="0.2">
      <c r="A2343" s="606">
        <v>67</v>
      </c>
      <c r="B2343" s="272" t="s">
        <v>3511</v>
      </c>
      <c r="C2343" s="575" t="s">
        <v>701</v>
      </c>
      <c r="D2343" s="573">
        <v>1</v>
      </c>
      <c r="E2343" s="573">
        <v>2011</v>
      </c>
      <c r="F2343" s="1094">
        <v>57.384</v>
      </c>
      <c r="G2343" s="784">
        <f t="shared" si="78"/>
        <v>57.384</v>
      </c>
      <c r="H2343" s="1453">
        <v>100</v>
      </c>
      <c r="I2343" s="784">
        <f t="shared" si="79"/>
        <v>0</v>
      </c>
      <c r="J2343" s="771"/>
      <c r="K2343" s="713"/>
      <c r="L2343" s="713"/>
      <c r="M2343" s="771"/>
      <c r="N2343" s="713"/>
      <c r="O2343" s="692">
        <f t="shared" si="80"/>
        <v>0</v>
      </c>
      <c r="P2343" s="1838"/>
    </row>
    <row r="2344" spans="1:16" ht="13.5" customHeight="1" x14ac:dyDescent="0.2">
      <c r="A2344" s="606">
        <v>68</v>
      </c>
      <c r="B2344" s="272" t="s">
        <v>2291</v>
      </c>
      <c r="C2344" s="575" t="s">
        <v>701</v>
      </c>
      <c r="D2344" s="573">
        <v>1</v>
      </c>
      <c r="E2344" s="573">
        <v>2008</v>
      </c>
      <c r="F2344" s="1094">
        <v>37.25</v>
      </c>
      <c r="G2344" s="784">
        <f t="shared" si="78"/>
        <v>37.25</v>
      </c>
      <c r="H2344" s="1453">
        <v>100</v>
      </c>
      <c r="I2344" s="784">
        <f t="shared" si="79"/>
        <v>0</v>
      </c>
      <c r="J2344" s="771"/>
      <c r="K2344" s="713"/>
      <c r="L2344" s="713"/>
      <c r="M2344" s="771"/>
      <c r="N2344" s="713"/>
      <c r="O2344" s="692">
        <f t="shared" si="80"/>
        <v>0</v>
      </c>
      <c r="P2344" s="1838"/>
    </row>
    <row r="2345" spans="1:16" ht="13.5" customHeight="1" x14ac:dyDescent="0.2">
      <c r="A2345" s="606">
        <v>69</v>
      </c>
      <c r="B2345" s="272" t="s">
        <v>3512</v>
      </c>
      <c r="C2345" s="575" t="s">
        <v>701</v>
      </c>
      <c r="D2345" s="573">
        <v>3</v>
      </c>
      <c r="E2345" s="573">
        <v>2011</v>
      </c>
      <c r="F2345" s="1094">
        <v>161.63999999999999</v>
      </c>
      <c r="G2345" s="784">
        <f t="shared" si="78"/>
        <v>161.63999999999999</v>
      </c>
      <c r="H2345" s="1453">
        <v>100</v>
      </c>
      <c r="I2345" s="784">
        <f t="shared" si="79"/>
        <v>0</v>
      </c>
      <c r="J2345" s="771"/>
      <c r="K2345" s="713"/>
      <c r="L2345" s="713"/>
      <c r="M2345" s="771"/>
      <c r="N2345" s="713"/>
      <c r="O2345" s="692">
        <f t="shared" si="80"/>
        <v>0</v>
      </c>
      <c r="P2345" s="1838"/>
    </row>
    <row r="2346" spans="1:16" ht="13.5" customHeight="1" x14ac:dyDescent="0.2">
      <c r="A2346" s="606">
        <v>70</v>
      </c>
      <c r="B2346" s="272" t="s">
        <v>3513</v>
      </c>
      <c r="C2346" s="575" t="s">
        <v>701</v>
      </c>
      <c r="D2346" s="573">
        <v>1</v>
      </c>
      <c r="E2346" s="573">
        <v>2011</v>
      </c>
      <c r="F2346" s="1094">
        <v>180</v>
      </c>
      <c r="G2346" s="784">
        <f t="shared" si="78"/>
        <v>180</v>
      </c>
      <c r="H2346" s="1453">
        <v>100</v>
      </c>
      <c r="I2346" s="784">
        <f t="shared" si="79"/>
        <v>0</v>
      </c>
      <c r="J2346" s="771"/>
      <c r="K2346" s="713"/>
      <c r="L2346" s="713"/>
      <c r="M2346" s="771"/>
      <c r="N2346" s="713"/>
      <c r="O2346" s="692">
        <f t="shared" si="80"/>
        <v>0</v>
      </c>
      <c r="P2346" s="1838"/>
    </row>
    <row r="2347" spans="1:16" ht="13.5" customHeight="1" x14ac:dyDescent="0.2">
      <c r="A2347" s="606">
        <v>71</v>
      </c>
      <c r="B2347" s="272" t="s">
        <v>3512</v>
      </c>
      <c r="C2347" s="575" t="s">
        <v>701</v>
      </c>
      <c r="D2347" s="573">
        <v>3</v>
      </c>
      <c r="E2347" s="573">
        <v>2011</v>
      </c>
      <c r="F2347" s="1094">
        <v>161.63999999999999</v>
      </c>
      <c r="G2347" s="784">
        <f t="shared" si="78"/>
        <v>161.63999999999999</v>
      </c>
      <c r="H2347" s="1453">
        <v>100</v>
      </c>
      <c r="I2347" s="784">
        <f t="shared" si="79"/>
        <v>0</v>
      </c>
      <c r="J2347" s="771"/>
      <c r="K2347" s="713"/>
      <c r="L2347" s="713"/>
      <c r="M2347" s="771"/>
      <c r="N2347" s="713"/>
      <c r="O2347" s="692">
        <f t="shared" si="80"/>
        <v>0</v>
      </c>
      <c r="P2347" s="1838"/>
    </row>
    <row r="2348" spans="1:16" ht="13.5" customHeight="1" x14ac:dyDescent="0.2">
      <c r="A2348" s="606">
        <v>72</v>
      </c>
      <c r="B2348" s="272" t="s">
        <v>2291</v>
      </c>
      <c r="C2348" s="575" t="s">
        <v>701</v>
      </c>
      <c r="D2348" s="573">
        <v>5</v>
      </c>
      <c r="E2348" s="573">
        <v>2008</v>
      </c>
      <c r="F2348" s="1094">
        <v>186.25</v>
      </c>
      <c r="G2348" s="784">
        <f t="shared" si="78"/>
        <v>186.25</v>
      </c>
      <c r="H2348" s="1453">
        <v>100</v>
      </c>
      <c r="I2348" s="784">
        <f t="shared" si="79"/>
        <v>0</v>
      </c>
      <c r="J2348" s="771"/>
      <c r="K2348" s="713"/>
      <c r="L2348" s="713"/>
      <c r="M2348" s="771"/>
      <c r="N2348" s="713"/>
      <c r="O2348" s="692">
        <f t="shared" si="80"/>
        <v>0</v>
      </c>
      <c r="P2348" s="1838"/>
    </row>
    <row r="2349" spans="1:16" ht="13.5" customHeight="1" x14ac:dyDescent="0.2">
      <c r="A2349" s="606">
        <v>73</v>
      </c>
      <c r="B2349" s="272" t="s">
        <v>662</v>
      </c>
      <c r="C2349" s="575" t="s">
        <v>701</v>
      </c>
      <c r="D2349" s="633">
        <v>1</v>
      </c>
      <c r="E2349" s="633">
        <v>2011</v>
      </c>
      <c r="F2349" s="784">
        <v>60</v>
      </c>
      <c r="G2349" s="784">
        <f t="shared" si="78"/>
        <v>60</v>
      </c>
      <c r="H2349" s="1453">
        <v>100</v>
      </c>
      <c r="I2349" s="784">
        <f t="shared" si="79"/>
        <v>0</v>
      </c>
      <c r="J2349" s="771"/>
      <c r="K2349" s="713"/>
      <c r="L2349" s="713"/>
      <c r="M2349" s="771"/>
      <c r="N2349" s="713"/>
      <c r="O2349" s="692">
        <f t="shared" si="80"/>
        <v>0</v>
      </c>
      <c r="P2349" s="1838"/>
    </row>
    <row r="2350" spans="1:16" ht="13.5" customHeight="1" x14ac:dyDescent="0.2">
      <c r="A2350" s="606">
        <v>74</v>
      </c>
      <c r="B2350" s="272" t="s">
        <v>3514</v>
      </c>
      <c r="C2350" s="575" t="s">
        <v>701</v>
      </c>
      <c r="D2350" s="732">
        <v>1</v>
      </c>
      <c r="E2350" s="647">
        <v>2012</v>
      </c>
      <c r="F2350" s="1093">
        <v>468.36</v>
      </c>
      <c r="G2350" s="784">
        <f t="shared" si="78"/>
        <v>468.36</v>
      </c>
      <c r="H2350" s="1453">
        <v>100</v>
      </c>
      <c r="I2350" s="784">
        <f t="shared" si="79"/>
        <v>0</v>
      </c>
      <c r="J2350" s="771"/>
      <c r="K2350" s="713"/>
      <c r="L2350" s="713"/>
      <c r="M2350" s="771"/>
      <c r="N2350" s="713"/>
      <c r="O2350" s="692">
        <f t="shared" si="80"/>
        <v>0</v>
      </c>
      <c r="P2350" s="1838"/>
    </row>
    <row r="2351" spans="1:16" ht="13.5" customHeight="1" x14ac:dyDescent="0.2">
      <c r="A2351" s="606">
        <v>75</v>
      </c>
      <c r="B2351" s="272" t="s">
        <v>3515</v>
      </c>
      <c r="C2351" s="575" t="s">
        <v>701</v>
      </c>
      <c r="D2351" s="732">
        <v>1</v>
      </c>
      <c r="E2351" s="647">
        <v>2012</v>
      </c>
      <c r="F2351" s="1093">
        <v>80.52</v>
      </c>
      <c r="G2351" s="784">
        <f t="shared" si="78"/>
        <v>80.52</v>
      </c>
      <c r="H2351" s="1453">
        <v>100</v>
      </c>
      <c r="I2351" s="784">
        <f t="shared" si="79"/>
        <v>0</v>
      </c>
      <c r="J2351" s="771"/>
      <c r="K2351" s="713"/>
      <c r="L2351" s="713"/>
      <c r="M2351" s="771"/>
      <c r="N2351" s="713"/>
      <c r="O2351" s="692">
        <f t="shared" si="80"/>
        <v>0</v>
      </c>
      <c r="P2351" s="1838"/>
    </row>
    <row r="2352" spans="1:16" ht="27" x14ac:dyDescent="0.2">
      <c r="A2352" s="606">
        <v>76</v>
      </c>
      <c r="B2352" s="272" t="s">
        <v>3172</v>
      </c>
      <c r="C2352" s="575" t="s">
        <v>701</v>
      </c>
      <c r="D2352" s="732">
        <v>1</v>
      </c>
      <c r="E2352" s="647">
        <v>2012</v>
      </c>
      <c r="F2352" s="1093">
        <v>488.76</v>
      </c>
      <c r="G2352" s="784">
        <f t="shared" si="78"/>
        <v>488.76</v>
      </c>
      <c r="H2352" s="1453">
        <v>100</v>
      </c>
      <c r="I2352" s="784">
        <f t="shared" si="79"/>
        <v>0</v>
      </c>
      <c r="J2352" s="771"/>
      <c r="K2352" s="713"/>
      <c r="L2352" s="713"/>
      <c r="M2352" s="771"/>
      <c r="N2352" s="713"/>
      <c r="O2352" s="692">
        <f t="shared" si="80"/>
        <v>0</v>
      </c>
      <c r="P2352" s="1838"/>
    </row>
    <row r="2353" spans="1:16" ht="27" x14ac:dyDescent="0.2">
      <c r="A2353" s="606">
        <v>77</v>
      </c>
      <c r="B2353" s="272" t="s">
        <v>3516</v>
      </c>
      <c r="C2353" s="575" t="s">
        <v>701</v>
      </c>
      <c r="D2353" s="732">
        <v>1</v>
      </c>
      <c r="E2353" s="647">
        <v>2012</v>
      </c>
      <c r="F2353" s="1093">
        <v>37.08</v>
      </c>
      <c r="G2353" s="784">
        <f t="shared" si="78"/>
        <v>37.08</v>
      </c>
      <c r="H2353" s="1453">
        <v>100</v>
      </c>
      <c r="I2353" s="784">
        <f t="shared" si="79"/>
        <v>0</v>
      </c>
      <c r="J2353" s="771"/>
      <c r="K2353" s="713"/>
      <c r="L2353" s="713"/>
      <c r="M2353" s="771"/>
      <c r="N2353" s="713"/>
      <c r="O2353" s="692">
        <f t="shared" si="80"/>
        <v>0</v>
      </c>
      <c r="P2353" s="1838"/>
    </row>
    <row r="2354" spans="1:16" ht="13.5" x14ac:dyDescent="0.2">
      <c r="A2354" s="606">
        <v>78</v>
      </c>
      <c r="B2354" s="272" t="s">
        <v>3438</v>
      </c>
      <c r="C2354" s="575" t="s">
        <v>701</v>
      </c>
      <c r="D2354" s="732">
        <v>1</v>
      </c>
      <c r="E2354" s="647">
        <v>2013</v>
      </c>
      <c r="F2354" s="1095">
        <v>1455.6763999999998</v>
      </c>
      <c r="G2354" s="784">
        <f t="shared" si="78"/>
        <v>1455.6763999999998</v>
      </c>
      <c r="H2354" s="1453">
        <v>100</v>
      </c>
      <c r="I2354" s="784">
        <f t="shared" si="79"/>
        <v>0</v>
      </c>
      <c r="J2354" s="771"/>
      <c r="K2354" s="713"/>
      <c r="L2354" s="713"/>
      <c r="M2354" s="771"/>
      <c r="N2354" s="713"/>
      <c r="O2354" s="692">
        <f t="shared" si="80"/>
        <v>0</v>
      </c>
      <c r="P2354" s="1838"/>
    </row>
    <row r="2355" spans="1:16" ht="27" x14ac:dyDescent="0.2">
      <c r="A2355" s="606">
        <v>79</v>
      </c>
      <c r="B2355" s="272" t="s">
        <v>3439</v>
      </c>
      <c r="C2355" s="575" t="s">
        <v>701</v>
      </c>
      <c r="D2355" s="732">
        <v>1</v>
      </c>
      <c r="E2355" s="647">
        <v>2013</v>
      </c>
      <c r="F2355" s="1095">
        <v>512.01499999999999</v>
      </c>
      <c r="G2355" s="784">
        <f t="shared" si="78"/>
        <v>512.01499999999999</v>
      </c>
      <c r="H2355" s="1453">
        <v>100</v>
      </c>
      <c r="I2355" s="784">
        <f t="shared" si="79"/>
        <v>0</v>
      </c>
      <c r="J2355" s="771"/>
      <c r="K2355" s="713"/>
      <c r="L2355" s="713"/>
      <c r="M2355" s="771"/>
      <c r="N2355" s="713"/>
      <c r="O2355" s="692">
        <f t="shared" si="80"/>
        <v>0</v>
      </c>
      <c r="P2355" s="1838"/>
    </row>
    <row r="2356" spans="1:16" ht="13.5" x14ac:dyDescent="0.2">
      <c r="A2356" s="606">
        <v>80</v>
      </c>
      <c r="B2356" s="272" t="s">
        <v>3440</v>
      </c>
      <c r="C2356" s="575" t="s">
        <v>701</v>
      </c>
      <c r="D2356" s="732">
        <v>1</v>
      </c>
      <c r="E2356" s="647">
        <v>2013</v>
      </c>
      <c r="F2356" s="1095">
        <v>77.174999999999997</v>
      </c>
      <c r="G2356" s="784">
        <f t="shared" si="78"/>
        <v>77.174999999999997</v>
      </c>
      <c r="H2356" s="1453">
        <v>100</v>
      </c>
      <c r="I2356" s="784">
        <f t="shared" si="79"/>
        <v>0</v>
      </c>
      <c r="J2356" s="771"/>
      <c r="K2356" s="713"/>
      <c r="L2356" s="713"/>
      <c r="M2356" s="771"/>
      <c r="N2356" s="713"/>
      <c r="O2356" s="692">
        <f t="shared" si="80"/>
        <v>0</v>
      </c>
      <c r="P2356" s="1838"/>
    </row>
    <row r="2357" spans="1:16" ht="13.5" x14ac:dyDescent="0.2">
      <c r="A2357" s="606">
        <v>81</v>
      </c>
      <c r="B2357" s="272" t="s">
        <v>3441</v>
      </c>
      <c r="C2357" s="575" t="s">
        <v>701</v>
      </c>
      <c r="D2357" s="732">
        <v>1</v>
      </c>
      <c r="E2357" s="647">
        <v>2013</v>
      </c>
      <c r="F2357" s="1095">
        <v>404.685</v>
      </c>
      <c r="G2357" s="784">
        <f t="shared" si="78"/>
        <v>404.685</v>
      </c>
      <c r="H2357" s="1453">
        <v>100</v>
      </c>
      <c r="I2357" s="784">
        <f t="shared" si="79"/>
        <v>0</v>
      </c>
      <c r="J2357" s="771"/>
      <c r="K2357" s="713"/>
      <c r="L2357" s="713"/>
      <c r="M2357" s="771"/>
      <c r="N2357" s="713"/>
      <c r="O2357" s="692">
        <f t="shared" si="80"/>
        <v>0</v>
      </c>
      <c r="P2357" s="1838"/>
    </row>
    <row r="2358" spans="1:16" ht="13.5" customHeight="1" x14ac:dyDescent="0.2">
      <c r="A2358" s="606">
        <v>82</v>
      </c>
      <c r="B2358" s="272" t="s">
        <v>3442</v>
      </c>
      <c r="C2358" s="575" t="s">
        <v>701</v>
      </c>
      <c r="D2358" s="732">
        <v>1</v>
      </c>
      <c r="E2358" s="647">
        <v>2013</v>
      </c>
      <c r="F2358" s="1095">
        <v>112.8</v>
      </c>
      <c r="G2358" s="784">
        <f t="shared" si="78"/>
        <v>112.8</v>
      </c>
      <c r="H2358" s="1453">
        <v>100</v>
      </c>
      <c r="I2358" s="784">
        <f t="shared" si="79"/>
        <v>0</v>
      </c>
      <c r="J2358" s="771"/>
      <c r="K2358" s="713"/>
      <c r="L2358" s="713"/>
      <c r="M2358" s="771"/>
      <c r="N2358" s="713"/>
      <c r="O2358" s="692">
        <f t="shared" si="80"/>
        <v>0</v>
      </c>
      <c r="P2358" s="1838"/>
    </row>
    <row r="2359" spans="1:16" ht="13.5" customHeight="1" x14ac:dyDescent="0.2">
      <c r="A2359" s="606">
        <v>83</v>
      </c>
      <c r="B2359" s="272" t="s">
        <v>3443</v>
      </c>
      <c r="C2359" s="575" t="s">
        <v>701</v>
      </c>
      <c r="D2359" s="732">
        <v>1</v>
      </c>
      <c r="E2359" s="647">
        <v>2008</v>
      </c>
      <c r="F2359" s="1095">
        <v>47.3</v>
      </c>
      <c r="G2359" s="784">
        <f t="shared" si="78"/>
        <v>47.3</v>
      </c>
      <c r="H2359" s="1453">
        <v>100</v>
      </c>
      <c r="I2359" s="784">
        <f t="shared" si="79"/>
        <v>0</v>
      </c>
      <c r="J2359" s="771"/>
      <c r="K2359" s="713"/>
      <c r="L2359" s="713"/>
      <c r="M2359" s="771"/>
      <c r="N2359" s="713"/>
      <c r="O2359" s="692">
        <f t="shared" si="80"/>
        <v>0</v>
      </c>
      <c r="P2359" s="1838"/>
    </row>
    <row r="2360" spans="1:16" ht="13.5" customHeight="1" x14ac:dyDescent="0.2">
      <c r="A2360" s="606">
        <v>84</v>
      </c>
      <c r="B2360" s="272" t="s">
        <v>3444</v>
      </c>
      <c r="C2360" s="575" t="s">
        <v>701</v>
      </c>
      <c r="D2360" s="732">
        <v>1</v>
      </c>
      <c r="E2360" s="647">
        <v>2013</v>
      </c>
      <c r="F2360" s="1095">
        <v>120</v>
      </c>
      <c r="G2360" s="784">
        <f t="shared" si="78"/>
        <v>120</v>
      </c>
      <c r="H2360" s="1453">
        <v>100</v>
      </c>
      <c r="I2360" s="784">
        <f t="shared" si="79"/>
        <v>0</v>
      </c>
      <c r="J2360" s="771"/>
      <c r="K2360" s="713"/>
      <c r="L2360" s="713"/>
      <c r="M2360" s="771"/>
      <c r="N2360" s="713"/>
      <c r="O2360" s="692">
        <f t="shared" si="80"/>
        <v>0</v>
      </c>
      <c r="P2360" s="1838"/>
    </row>
    <row r="2361" spans="1:16" ht="13.5" customHeight="1" x14ac:dyDescent="0.2">
      <c r="A2361" s="606">
        <v>85</v>
      </c>
      <c r="B2361" s="272" t="s">
        <v>3514</v>
      </c>
      <c r="C2361" s="575" t="s">
        <v>701</v>
      </c>
      <c r="D2361" s="573">
        <v>1</v>
      </c>
      <c r="E2361" s="647">
        <v>2012</v>
      </c>
      <c r="F2361" s="1094">
        <v>468.36</v>
      </c>
      <c r="G2361" s="784">
        <f t="shared" si="78"/>
        <v>468.36</v>
      </c>
      <c r="H2361" s="1453">
        <v>100</v>
      </c>
      <c r="I2361" s="784">
        <f t="shared" si="79"/>
        <v>0</v>
      </c>
      <c r="J2361" s="771"/>
      <c r="K2361" s="713"/>
      <c r="L2361" s="713"/>
      <c r="M2361" s="771"/>
      <c r="N2361" s="713"/>
      <c r="O2361" s="692">
        <f t="shared" si="80"/>
        <v>0</v>
      </c>
      <c r="P2361" s="1838"/>
    </row>
    <row r="2362" spans="1:16" ht="13.5" customHeight="1" x14ac:dyDescent="0.2">
      <c r="A2362" s="606">
        <v>86</v>
      </c>
      <c r="B2362" s="272" t="s">
        <v>3517</v>
      </c>
      <c r="C2362" s="575" t="s">
        <v>701</v>
      </c>
      <c r="D2362" s="573">
        <v>1</v>
      </c>
      <c r="E2362" s="647">
        <v>2012</v>
      </c>
      <c r="F2362" s="1094">
        <v>83.64</v>
      </c>
      <c r="G2362" s="784">
        <f t="shared" si="78"/>
        <v>83.64</v>
      </c>
      <c r="H2362" s="1453">
        <v>100</v>
      </c>
      <c r="I2362" s="784">
        <f t="shared" si="79"/>
        <v>0</v>
      </c>
      <c r="J2362" s="771"/>
      <c r="K2362" s="713"/>
      <c r="L2362" s="713"/>
      <c r="M2362" s="771"/>
      <c r="N2362" s="713"/>
      <c r="O2362" s="692">
        <f t="shared" si="80"/>
        <v>0</v>
      </c>
      <c r="P2362" s="1838"/>
    </row>
    <row r="2363" spans="1:16" ht="13.5" customHeight="1" x14ac:dyDescent="0.2">
      <c r="A2363" s="606">
        <v>87</v>
      </c>
      <c r="B2363" s="272" t="s">
        <v>3518</v>
      </c>
      <c r="C2363" s="575" t="s">
        <v>701</v>
      </c>
      <c r="D2363" s="573">
        <v>1</v>
      </c>
      <c r="E2363" s="647">
        <v>2013</v>
      </c>
      <c r="F2363" s="1094">
        <v>45.55</v>
      </c>
      <c r="G2363" s="784">
        <f t="shared" si="78"/>
        <v>45.55</v>
      </c>
      <c r="H2363" s="1453">
        <v>100</v>
      </c>
      <c r="I2363" s="784">
        <f t="shared" si="79"/>
        <v>0</v>
      </c>
      <c r="J2363" s="771"/>
      <c r="K2363" s="713"/>
      <c r="L2363" s="713"/>
      <c r="M2363" s="771"/>
      <c r="N2363" s="713"/>
      <c r="O2363" s="692">
        <f t="shared" si="80"/>
        <v>0</v>
      </c>
      <c r="P2363" s="1838"/>
    </row>
    <row r="2364" spans="1:16" ht="23.25" customHeight="1" x14ac:dyDescent="0.2">
      <c r="A2364" s="606">
        <v>88</v>
      </c>
      <c r="B2364" s="272" t="s">
        <v>3445</v>
      </c>
      <c r="C2364" s="575" t="s">
        <v>701</v>
      </c>
      <c r="D2364" s="573">
        <v>3</v>
      </c>
      <c r="E2364" s="573">
        <v>2015</v>
      </c>
      <c r="F2364" s="1094">
        <v>1377</v>
      </c>
      <c r="G2364" s="784">
        <f t="shared" si="78"/>
        <v>1377</v>
      </c>
      <c r="H2364" s="1453">
        <v>100</v>
      </c>
      <c r="I2364" s="784">
        <f t="shared" si="79"/>
        <v>0</v>
      </c>
      <c r="J2364" s="771"/>
      <c r="K2364" s="713"/>
      <c r="L2364" s="713"/>
      <c r="M2364" s="771"/>
      <c r="N2364" s="713"/>
      <c r="O2364" s="692">
        <f t="shared" si="80"/>
        <v>0</v>
      </c>
      <c r="P2364" s="1838"/>
    </row>
    <row r="2365" spans="1:16" ht="13.5" customHeight="1" x14ac:dyDescent="0.2">
      <c r="A2365" s="606">
        <v>89</v>
      </c>
      <c r="B2365" s="272" t="s">
        <v>3446</v>
      </c>
      <c r="C2365" s="575" t="s">
        <v>701</v>
      </c>
      <c r="D2365" s="573">
        <v>3</v>
      </c>
      <c r="E2365" s="573">
        <v>2015</v>
      </c>
      <c r="F2365" s="1094">
        <v>1033.8461500000001</v>
      </c>
      <c r="G2365" s="784">
        <f t="shared" si="78"/>
        <v>930.46153500000014</v>
      </c>
      <c r="H2365" s="1453">
        <v>90</v>
      </c>
      <c r="I2365" s="784">
        <f t="shared" si="79"/>
        <v>103.38461499999994</v>
      </c>
      <c r="J2365" s="771"/>
      <c r="K2365" s="713"/>
      <c r="L2365" s="713"/>
      <c r="M2365" s="771"/>
      <c r="N2365" s="713"/>
      <c r="O2365" s="692">
        <f t="shared" si="80"/>
        <v>0</v>
      </c>
      <c r="P2365" s="1838"/>
    </row>
    <row r="2366" spans="1:16" ht="13.5" customHeight="1" x14ac:dyDescent="0.2">
      <c r="A2366" s="606">
        <v>90</v>
      </c>
      <c r="B2366" s="272" t="s">
        <v>1796</v>
      </c>
      <c r="C2366" s="575" t="s">
        <v>701</v>
      </c>
      <c r="D2366" s="573">
        <v>6</v>
      </c>
      <c r="E2366" s="573">
        <v>2015</v>
      </c>
      <c r="F2366" s="1094">
        <v>354</v>
      </c>
      <c r="G2366" s="784">
        <f t="shared" si="78"/>
        <v>318.60000000000002</v>
      </c>
      <c r="H2366" s="1453">
        <v>90</v>
      </c>
      <c r="I2366" s="784">
        <f t="shared" si="79"/>
        <v>35.399999999999977</v>
      </c>
      <c r="J2366" s="771"/>
      <c r="K2366" s="713"/>
      <c r="L2366" s="713"/>
      <c r="M2366" s="771"/>
      <c r="N2366" s="713"/>
      <c r="O2366" s="692">
        <f t="shared" si="80"/>
        <v>0</v>
      </c>
      <c r="P2366" s="1838"/>
    </row>
    <row r="2367" spans="1:16" ht="13.5" customHeight="1" x14ac:dyDescent="0.2">
      <c r="A2367" s="606">
        <v>91</v>
      </c>
      <c r="B2367" s="272" t="s">
        <v>3447</v>
      </c>
      <c r="C2367" s="575" t="s">
        <v>701</v>
      </c>
      <c r="D2367" s="573">
        <v>2</v>
      </c>
      <c r="E2367" s="573">
        <v>2015</v>
      </c>
      <c r="F2367" s="1094">
        <v>767.28</v>
      </c>
      <c r="G2367" s="784">
        <f t="shared" si="78"/>
        <v>690.55200000000002</v>
      </c>
      <c r="H2367" s="1453">
        <v>90</v>
      </c>
      <c r="I2367" s="784">
        <f t="shared" si="79"/>
        <v>76.727999999999952</v>
      </c>
      <c r="J2367" s="771"/>
      <c r="K2367" s="713"/>
      <c r="L2367" s="713"/>
      <c r="M2367" s="771"/>
      <c r="N2367" s="713"/>
      <c r="O2367" s="692">
        <f t="shared" si="80"/>
        <v>0</v>
      </c>
      <c r="P2367" s="1838"/>
    </row>
    <row r="2368" spans="1:16" ht="13.5" customHeight="1" x14ac:dyDescent="0.2">
      <c r="A2368" s="606">
        <v>92</v>
      </c>
      <c r="B2368" s="272" t="s">
        <v>811</v>
      </c>
      <c r="C2368" s="575" t="s">
        <v>701</v>
      </c>
      <c r="D2368" s="573">
        <v>1</v>
      </c>
      <c r="E2368" s="573">
        <v>2015</v>
      </c>
      <c r="F2368" s="1094">
        <v>164.94</v>
      </c>
      <c r="G2368" s="784">
        <f t="shared" si="78"/>
        <v>148.446</v>
      </c>
      <c r="H2368" s="1453">
        <v>90</v>
      </c>
      <c r="I2368" s="784">
        <f t="shared" si="79"/>
        <v>16.494</v>
      </c>
      <c r="J2368" s="771"/>
      <c r="K2368" s="713"/>
      <c r="L2368" s="713"/>
      <c r="M2368" s="771"/>
      <c r="N2368" s="713"/>
      <c r="O2368" s="692">
        <f t="shared" si="80"/>
        <v>0</v>
      </c>
      <c r="P2368" s="1838"/>
    </row>
    <row r="2369" spans="1:16" ht="13.5" customHeight="1" x14ac:dyDescent="0.2">
      <c r="A2369" s="606">
        <v>93</v>
      </c>
      <c r="B2369" s="739" t="s">
        <v>3448</v>
      </c>
      <c r="C2369" s="575" t="s">
        <v>703</v>
      </c>
      <c r="D2369" s="573">
        <v>1</v>
      </c>
      <c r="E2369" s="573">
        <v>2015</v>
      </c>
      <c r="F2369" s="1094">
        <v>2350</v>
      </c>
      <c r="G2369" s="784">
        <f t="shared" si="78"/>
        <v>2115</v>
      </c>
      <c r="H2369" s="1453">
        <v>90</v>
      </c>
      <c r="I2369" s="784">
        <f t="shared" si="79"/>
        <v>235</v>
      </c>
      <c r="J2369" s="771"/>
      <c r="K2369" s="713"/>
      <c r="L2369" s="713"/>
      <c r="M2369" s="771"/>
      <c r="N2369" s="713"/>
      <c r="O2369" s="692">
        <f t="shared" si="80"/>
        <v>0</v>
      </c>
      <c r="P2369" s="1838"/>
    </row>
    <row r="2370" spans="1:16" ht="13.5" customHeight="1" x14ac:dyDescent="0.2">
      <c r="A2370" s="606">
        <v>94</v>
      </c>
      <c r="B2370" s="739" t="s">
        <v>3449</v>
      </c>
      <c r="C2370" s="575" t="s">
        <v>701</v>
      </c>
      <c r="D2370" s="573">
        <v>4</v>
      </c>
      <c r="E2370" s="573">
        <v>2015</v>
      </c>
      <c r="F2370" s="1094">
        <v>168</v>
      </c>
      <c r="G2370" s="784">
        <f t="shared" si="78"/>
        <v>151.20000000000002</v>
      </c>
      <c r="H2370" s="1453">
        <v>90</v>
      </c>
      <c r="I2370" s="784">
        <f t="shared" si="79"/>
        <v>16.799999999999983</v>
      </c>
      <c r="J2370" s="771"/>
      <c r="K2370" s="713"/>
      <c r="L2370" s="713"/>
      <c r="M2370" s="771"/>
      <c r="N2370" s="713"/>
      <c r="O2370" s="692">
        <f t="shared" si="80"/>
        <v>0</v>
      </c>
      <c r="P2370" s="1838"/>
    </row>
    <row r="2371" spans="1:16" ht="13.5" customHeight="1" x14ac:dyDescent="0.2">
      <c r="A2371" s="606">
        <v>95</v>
      </c>
      <c r="B2371" s="739" t="s">
        <v>3450</v>
      </c>
      <c r="C2371" s="575" t="s">
        <v>701</v>
      </c>
      <c r="D2371" s="573">
        <v>2</v>
      </c>
      <c r="E2371" s="573">
        <v>2015</v>
      </c>
      <c r="F2371" s="1094">
        <v>299.76</v>
      </c>
      <c r="G2371" s="784">
        <f t="shared" si="78"/>
        <v>269.78399999999999</v>
      </c>
      <c r="H2371" s="1453">
        <v>90</v>
      </c>
      <c r="I2371" s="784">
        <f t="shared" si="79"/>
        <v>29.975999999999999</v>
      </c>
      <c r="J2371" s="771"/>
      <c r="K2371" s="713"/>
      <c r="L2371" s="713"/>
      <c r="M2371" s="771"/>
      <c r="N2371" s="713"/>
      <c r="O2371" s="692">
        <f t="shared" si="80"/>
        <v>0</v>
      </c>
      <c r="P2371" s="1838"/>
    </row>
    <row r="2372" spans="1:16" ht="13.5" customHeight="1" x14ac:dyDescent="0.2">
      <c r="A2372" s="606">
        <v>96</v>
      </c>
      <c r="B2372" s="739" t="s">
        <v>3451</v>
      </c>
      <c r="C2372" s="575" t="s">
        <v>701</v>
      </c>
      <c r="D2372" s="573">
        <v>6</v>
      </c>
      <c r="E2372" s="573">
        <v>2016</v>
      </c>
      <c r="F2372" s="1094">
        <v>239.04</v>
      </c>
      <c r="G2372" s="784">
        <f t="shared" si="78"/>
        <v>143.42399999999998</v>
      </c>
      <c r="H2372" s="1453">
        <v>60</v>
      </c>
      <c r="I2372" s="784">
        <f t="shared" si="79"/>
        <v>95.616000000000014</v>
      </c>
      <c r="J2372" s="771"/>
      <c r="K2372" s="713"/>
      <c r="L2372" s="713"/>
      <c r="M2372" s="771"/>
      <c r="N2372" s="713"/>
      <c r="O2372" s="692">
        <f t="shared" si="80"/>
        <v>0</v>
      </c>
      <c r="P2372" s="1838"/>
    </row>
    <row r="2373" spans="1:16" ht="13.5" customHeight="1" x14ac:dyDescent="0.2">
      <c r="A2373" s="606">
        <v>97</v>
      </c>
      <c r="B2373" s="739" t="s">
        <v>3452</v>
      </c>
      <c r="C2373" s="575" t="s">
        <v>703</v>
      </c>
      <c r="D2373" s="573">
        <v>1</v>
      </c>
      <c r="E2373" s="573">
        <v>2016</v>
      </c>
      <c r="F2373" s="1094">
        <v>2339</v>
      </c>
      <c r="G2373" s="784">
        <f t="shared" si="78"/>
        <v>1403.3999999999999</v>
      </c>
      <c r="H2373" s="1453">
        <v>60</v>
      </c>
      <c r="I2373" s="784">
        <f t="shared" si="79"/>
        <v>935.60000000000014</v>
      </c>
      <c r="J2373" s="771"/>
      <c r="K2373" s="713"/>
      <c r="L2373" s="713"/>
      <c r="M2373" s="771"/>
      <c r="N2373" s="713"/>
      <c r="O2373" s="692">
        <f t="shared" si="80"/>
        <v>0</v>
      </c>
      <c r="P2373" s="1838"/>
    </row>
    <row r="2374" spans="1:16" ht="13.5" customHeight="1" x14ac:dyDescent="0.2">
      <c r="A2374" s="606">
        <v>98</v>
      </c>
      <c r="B2374" s="739" t="s">
        <v>3453</v>
      </c>
      <c r="C2374" s="575" t="s">
        <v>703</v>
      </c>
      <c r="D2374" s="573">
        <v>1</v>
      </c>
      <c r="E2374" s="573">
        <v>2016</v>
      </c>
      <c r="F2374" s="1094">
        <v>2397</v>
      </c>
      <c r="G2374" s="784">
        <f t="shared" si="78"/>
        <v>1438.2</v>
      </c>
      <c r="H2374" s="1453">
        <v>60</v>
      </c>
      <c r="I2374" s="784">
        <f t="shared" si="79"/>
        <v>958.8</v>
      </c>
      <c r="J2374" s="771"/>
      <c r="K2374" s="713"/>
      <c r="L2374" s="713"/>
      <c r="M2374" s="771"/>
      <c r="N2374" s="713"/>
      <c r="O2374" s="692">
        <f t="shared" si="80"/>
        <v>0</v>
      </c>
      <c r="P2374" s="1838"/>
    </row>
    <row r="2375" spans="1:16" ht="13.5" customHeight="1" x14ac:dyDescent="0.2">
      <c r="A2375" s="606">
        <v>99</v>
      </c>
      <c r="B2375" s="739" t="s">
        <v>3454</v>
      </c>
      <c r="C2375" s="575" t="s">
        <v>703</v>
      </c>
      <c r="D2375" s="573">
        <v>1</v>
      </c>
      <c r="E2375" s="573">
        <v>2016</v>
      </c>
      <c r="F2375" s="1094">
        <v>2397</v>
      </c>
      <c r="G2375" s="784">
        <f t="shared" si="78"/>
        <v>1438.2</v>
      </c>
      <c r="H2375" s="1453">
        <v>60</v>
      </c>
      <c r="I2375" s="784">
        <f t="shared" si="79"/>
        <v>958.8</v>
      </c>
      <c r="J2375" s="771"/>
      <c r="K2375" s="713"/>
      <c r="L2375" s="713"/>
      <c r="M2375" s="771"/>
      <c r="N2375" s="713"/>
      <c r="O2375" s="692">
        <f t="shared" si="80"/>
        <v>0</v>
      </c>
      <c r="P2375" s="1838"/>
    </row>
    <row r="2376" spans="1:16" ht="13.5" customHeight="1" x14ac:dyDescent="0.2">
      <c r="A2376" s="606">
        <v>100</v>
      </c>
      <c r="B2376" s="739" t="s">
        <v>3455</v>
      </c>
      <c r="C2376" s="575" t="s">
        <v>701</v>
      </c>
      <c r="D2376" s="573">
        <v>1</v>
      </c>
      <c r="E2376" s="573">
        <v>2017</v>
      </c>
      <c r="F2376" s="1094">
        <v>729</v>
      </c>
      <c r="G2376" s="784">
        <f t="shared" si="78"/>
        <v>218.7</v>
      </c>
      <c r="H2376" s="1453">
        <v>30</v>
      </c>
      <c r="I2376" s="784">
        <f t="shared" si="79"/>
        <v>510.3</v>
      </c>
      <c r="J2376" s="771"/>
      <c r="K2376" s="713"/>
      <c r="L2376" s="713"/>
      <c r="M2376" s="771"/>
      <c r="N2376" s="713"/>
      <c r="O2376" s="692">
        <f t="shared" si="80"/>
        <v>0</v>
      </c>
      <c r="P2376" s="1838"/>
    </row>
    <row r="2377" spans="1:16" ht="13.5" customHeight="1" x14ac:dyDescent="0.2">
      <c r="A2377" s="606">
        <v>101</v>
      </c>
      <c r="B2377" s="739" t="s">
        <v>697</v>
      </c>
      <c r="C2377" s="575" t="s">
        <v>701</v>
      </c>
      <c r="D2377" s="573">
        <v>1</v>
      </c>
      <c r="E2377" s="573">
        <v>2017</v>
      </c>
      <c r="F2377" s="1094">
        <v>26.52</v>
      </c>
      <c r="G2377" s="784">
        <f t="shared" si="78"/>
        <v>7.9559999999999995</v>
      </c>
      <c r="H2377" s="1453">
        <v>30</v>
      </c>
      <c r="I2377" s="784">
        <f t="shared" si="79"/>
        <v>18.564</v>
      </c>
      <c r="J2377" s="771"/>
      <c r="K2377" s="713"/>
      <c r="L2377" s="713"/>
      <c r="M2377" s="771"/>
      <c r="N2377" s="713"/>
      <c r="O2377" s="692">
        <f t="shared" si="80"/>
        <v>0</v>
      </c>
      <c r="P2377" s="1838"/>
    </row>
    <row r="2378" spans="1:16" ht="13.5" customHeight="1" x14ac:dyDescent="0.2">
      <c r="A2378" s="606">
        <v>102</v>
      </c>
      <c r="B2378" s="739" t="s">
        <v>3455</v>
      </c>
      <c r="C2378" s="575" t="s">
        <v>701</v>
      </c>
      <c r="D2378" s="573">
        <v>1</v>
      </c>
      <c r="E2378" s="573">
        <v>2017</v>
      </c>
      <c r="F2378" s="1094">
        <v>729</v>
      </c>
      <c r="G2378" s="784">
        <f t="shared" si="78"/>
        <v>218.7</v>
      </c>
      <c r="H2378" s="1453">
        <v>30</v>
      </c>
      <c r="I2378" s="784">
        <f t="shared" si="79"/>
        <v>510.3</v>
      </c>
      <c r="J2378" s="771"/>
      <c r="K2378" s="713"/>
      <c r="L2378" s="713"/>
      <c r="M2378" s="771"/>
      <c r="N2378" s="713"/>
      <c r="O2378" s="692">
        <f t="shared" si="80"/>
        <v>0</v>
      </c>
      <c r="P2378" s="1838"/>
    </row>
    <row r="2379" spans="1:16" ht="13.5" customHeight="1" x14ac:dyDescent="0.2">
      <c r="A2379" s="606">
        <v>103</v>
      </c>
      <c r="B2379" s="739" t="s">
        <v>3455</v>
      </c>
      <c r="C2379" s="575" t="s">
        <v>701</v>
      </c>
      <c r="D2379" s="573">
        <v>1</v>
      </c>
      <c r="E2379" s="573">
        <v>2017</v>
      </c>
      <c r="F2379" s="1094">
        <v>729</v>
      </c>
      <c r="G2379" s="784">
        <f t="shared" si="78"/>
        <v>218.7</v>
      </c>
      <c r="H2379" s="1453">
        <v>30</v>
      </c>
      <c r="I2379" s="784">
        <f t="shared" si="79"/>
        <v>510.3</v>
      </c>
      <c r="J2379" s="771"/>
      <c r="K2379" s="713"/>
      <c r="L2379" s="713"/>
      <c r="M2379" s="771"/>
      <c r="N2379" s="713"/>
      <c r="O2379" s="692">
        <f t="shared" si="80"/>
        <v>0</v>
      </c>
      <c r="P2379" s="1838"/>
    </row>
    <row r="2380" spans="1:16" ht="13.5" customHeight="1" x14ac:dyDescent="0.2">
      <c r="A2380" s="606">
        <v>104</v>
      </c>
      <c r="B2380" s="739" t="s">
        <v>3456</v>
      </c>
      <c r="C2380" s="575" t="s">
        <v>703</v>
      </c>
      <c r="D2380" s="573">
        <v>1</v>
      </c>
      <c r="E2380" s="573">
        <v>2016</v>
      </c>
      <c r="F2380" s="1094">
        <v>2342</v>
      </c>
      <c r="G2380" s="784">
        <f t="shared" si="78"/>
        <v>1405.2</v>
      </c>
      <c r="H2380" s="1453">
        <v>60</v>
      </c>
      <c r="I2380" s="784">
        <f t="shared" si="79"/>
        <v>936.8</v>
      </c>
      <c r="J2380" s="771"/>
      <c r="K2380" s="713"/>
      <c r="L2380" s="713"/>
      <c r="M2380" s="771"/>
      <c r="N2380" s="713"/>
      <c r="O2380" s="692">
        <f t="shared" si="80"/>
        <v>0</v>
      </c>
      <c r="P2380" s="1838"/>
    </row>
    <row r="2381" spans="1:16" ht="13.5" customHeight="1" x14ac:dyDescent="0.2">
      <c r="A2381" s="606">
        <v>105</v>
      </c>
      <c r="B2381" s="739" t="s">
        <v>3457</v>
      </c>
      <c r="C2381" s="575" t="s">
        <v>701</v>
      </c>
      <c r="D2381" s="573">
        <v>1</v>
      </c>
      <c r="E2381" s="573">
        <v>2011</v>
      </c>
      <c r="F2381" s="1094">
        <v>112.8</v>
      </c>
      <c r="G2381" s="784">
        <f t="shared" si="78"/>
        <v>112.8</v>
      </c>
      <c r="H2381" s="1453">
        <v>100</v>
      </c>
      <c r="I2381" s="784">
        <f t="shared" si="79"/>
        <v>0</v>
      </c>
      <c r="J2381" s="771"/>
      <c r="K2381" s="713"/>
      <c r="L2381" s="713"/>
      <c r="M2381" s="771"/>
      <c r="N2381" s="713"/>
      <c r="O2381" s="692">
        <f t="shared" si="80"/>
        <v>0</v>
      </c>
      <c r="P2381" s="1838"/>
    </row>
    <row r="2382" spans="1:16" ht="13.5" customHeight="1" x14ac:dyDescent="0.2">
      <c r="A2382" s="606">
        <v>106</v>
      </c>
      <c r="B2382" s="637" t="s">
        <v>3458</v>
      </c>
      <c r="C2382" s="575" t="s">
        <v>701</v>
      </c>
      <c r="D2382" s="573">
        <v>1</v>
      </c>
      <c r="E2382" s="573">
        <v>2016</v>
      </c>
      <c r="F2382" s="1094">
        <v>550.49400000000003</v>
      </c>
      <c r="G2382" s="784">
        <f t="shared" si="78"/>
        <v>330.29640000000001</v>
      </c>
      <c r="H2382" s="1453">
        <v>60</v>
      </c>
      <c r="I2382" s="784">
        <f t="shared" si="79"/>
        <v>220.19760000000002</v>
      </c>
      <c r="J2382" s="771"/>
      <c r="K2382" s="713"/>
      <c r="L2382" s="713"/>
      <c r="M2382" s="771"/>
      <c r="N2382" s="713"/>
      <c r="O2382" s="692">
        <f t="shared" si="80"/>
        <v>0</v>
      </c>
      <c r="P2382" s="1838"/>
    </row>
    <row r="2383" spans="1:16" ht="13.5" customHeight="1" x14ac:dyDescent="0.2">
      <c r="A2383" s="606">
        <v>107</v>
      </c>
      <c r="B2383" s="637" t="s">
        <v>3459</v>
      </c>
      <c r="C2383" s="575" t="s">
        <v>701</v>
      </c>
      <c r="D2383" s="573">
        <v>1</v>
      </c>
      <c r="E2383" s="573">
        <v>2009</v>
      </c>
      <c r="F2383" s="1094">
        <v>50.1</v>
      </c>
      <c r="G2383" s="784">
        <f t="shared" si="78"/>
        <v>50.1</v>
      </c>
      <c r="H2383" s="1453">
        <v>100</v>
      </c>
      <c r="I2383" s="784">
        <f t="shared" si="79"/>
        <v>0</v>
      </c>
      <c r="J2383" s="771"/>
      <c r="K2383" s="713"/>
      <c r="L2383" s="713"/>
      <c r="M2383" s="771"/>
      <c r="N2383" s="713"/>
      <c r="O2383" s="692">
        <f t="shared" si="80"/>
        <v>0</v>
      </c>
      <c r="P2383" s="1838"/>
    </row>
    <row r="2384" spans="1:16" ht="13.5" customHeight="1" x14ac:dyDescent="0.2">
      <c r="A2384" s="606">
        <v>108</v>
      </c>
      <c r="B2384" s="637" t="s">
        <v>3460</v>
      </c>
      <c r="C2384" s="575" t="s">
        <v>701</v>
      </c>
      <c r="D2384" s="573">
        <v>1</v>
      </c>
      <c r="E2384" s="573">
        <v>2009</v>
      </c>
      <c r="F2384" s="1094">
        <v>50.1</v>
      </c>
      <c r="G2384" s="784">
        <f t="shared" si="78"/>
        <v>50.1</v>
      </c>
      <c r="H2384" s="1453">
        <v>100</v>
      </c>
      <c r="I2384" s="784">
        <f t="shared" si="79"/>
        <v>0</v>
      </c>
      <c r="J2384" s="771"/>
      <c r="K2384" s="713"/>
      <c r="L2384" s="713"/>
      <c r="M2384" s="771"/>
      <c r="N2384" s="713"/>
      <c r="O2384" s="692">
        <f t="shared" si="80"/>
        <v>0</v>
      </c>
      <c r="P2384" s="1838"/>
    </row>
    <row r="2385" spans="1:16" ht="13.5" customHeight="1" x14ac:dyDescent="0.2">
      <c r="A2385" s="606">
        <v>109</v>
      </c>
      <c r="B2385" s="739" t="s">
        <v>3461</v>
      </c>
      <c r="C2385" s="575" t="s">
        <v>701</v>
      </c>
      <c r="D2385" s="573">
        <v>1</v>
      </c>
      <c r="E2385" s="573">
        <v>2017</v>
      </c>
      <c r="F2385" s="1094">
        <v>750</v>
      </c>
      <c r="G2385" s="784">
        <f t="shared" si="78"/>
        <v>225</v>
      </c>
      <c r="H2385" s="1453">
        <v>30</v>
      </c>
      <c r="I2385" s="784">
        <f t="shared" si="79"/>
        <v>525</v>
      </c>
      <c r="J2385" s="771"/>
      <c r="K2385" s="713"/>
      <c r="L2385" s="713"/>
      <c r="M2385" s="771"/>
      <c r="N2385" s="713"/>
      <c r="O2385" s="692">
        <f t="shared" si="80"/>
        <v>0</v>
      </c>
      <c r="P2385" s="1838"/>
    </row>
    <row r="2386" spans="1:16" ht="13.5" customHeight="1" x14ac:dyDescent="0.2">
      <c r="A2386" s="606">
        <v>110</v>
      </c>
      <c r="B2386" s="739" t="s">
        <v>3461</v>
      </c>
      <c r="C2386" s="575" t="s">
        <v>701</v>
      </c>
      <c r="D2386" s="573">
        <v>1</v>
      </c>
      <c r="E2386" s="573">
        <v>2017</v>
      </c>
      <c r="F2386" s="1094">
        <v>750</v>
      </c>
      <c r="G2386" s="784">
        <f t="shared" si="78"/>
        <v>225</v>
      </c>
      <c r="H2386" s="1453">
        <v>30</v>
      </c>
      <c r="I2386" s="784">
        <f t="shared" si="79"/>
        <v>525</v>
      </c>
      <c r="J2386" s="771"/>
      <c r="K2386" s="713"/>
      <c r="L2386" s="713"/>
      <c r="M2386" s="771"/>
      <c r="N2386" s="713"/>
      <c r="O2386" s="692">
        <f t="shared" si="80"/>
        <v>0</v>
      </c>
      <c r="P2386" s="1838"/>
    </row>
    <row r="2387" spans="1:16" ht="13.5" customHeight="1" x14ac:dyDescent="0.2">
      <c r="A2387" s="606">
        <v>111</v>
      </c>
      <c r="B2387" s="272" t="s">
        <v>3445</v>
      </c>
      <c r="C2387" s="575" t="s">
        <v>701</v>
      </c>
      <c r="D2387" s="573">
        <v>1</v>
      </c>
      <c r="E2387" s="573">
        <v>2015</v>
      </c>
      <c r="F2387" s="1094">
        <v>459</v>
      </c>
      <c r="G2387" s="784">
        <f t="shared" si="78"/>
        <v>413.1</v>
      </c>
      <c r="H2387" s="1453">
        <v>90</v>
      </c>
      <c r="I2387" s="784">
        <f t="shared" si="79"/>
        <v>45.899999999999977</v>
      </c>
      <c r="J2387" s="771"/>
      <c r="K2387" s="713"/>
      <c r="L2387" s="713"/>
      <c r="M2387" s="771"/>
      <c r="N2387" s="713"/>
      <c r="O2387" s="692">
        <f t="shared" si="80"/>
        <v>0</v>
      </c>
      <c r="P2387" s="1838"/>
    </row>
    <row r="2388" spans="1:16" ht="13.5" customHeight="1" x14ac:dyDescent="0.2">
      <c r="A2388" s="606">
        <v>112</v>
      </c>
      <c r="B2388" s="272" t="s">
        <v>3462</v>
      </c>
      <c r="C2388" s="575" t="s">
        <v>701</v>
      </c>
      <c r="D2388" s="573">
        <v>1</v>
      </c>
      <c r="E2388" s="573">
        <v>2011</v>
      </c>
      <c r="F2388" s="1094">
        <v>436.32</v>
      </c>
      <c r="G2388" s="784">
        <f t="shared" si="78"/>
        <v>436.32</v>
      </c>
      <c r="H2388" s="1453">
        <v>100</v>
      </c>
      <c r="I2388" s="784">
        <f t="shared" si="79"/>
        <v>0</v>
      </c>
      <c r="J2388" s="771"/>
      <c r="K2388" s="713"/>
      <c r="L2388" s="713"/>
      <c r="M2388" s="771"/>
      <c r="N2388" s="713"/>
      <c r="O2388" s="692">
        <f t="shared" si="80"/>
        <v>0</v>
      </c>
      <c r="P2388" s="1838"/>
    </row>
    <row r="2389" spans="1:16" ht="13.5" customHeight="1" x14ac:dyDescent="0.2">
      <c r="A2389" s="606">
        <v>113</v>
      </c>
      <c r="B2389" s="739" t="s">
        <v>3463</v>
      </c>
      <c r="C2389" s="575" t="s">
        <v>701</v>
      </c>
      <c r="D2389" s="573">
        <v>1</v>
      </c>
      <c r="E2389" s="573">
        <v>2011</v>
      </c>
      <c r="F2389" s="1094">
        <v>83.64</v>
      </c>
      <c r="G2389" s="784">
        <f t="shared" si="78"/>
        <v>83.64</v>
      </c>
      <c r="H2389" s="1453">
        <v>100</v>
      </c>
      <c r="I2389" s="784">
        <f t="shared" si="79"/>
        <v>0</v>
      </c>
      <c r="J2389" s="771"/>
      <c r="K2389" s="713"/>
      <c r="L2389" s="713"/>
      <c r="M2389" s="771"/>
      <c r="N2389" s="713"/>
      <c r="O2389" s="692">
        <f t="shared" si="80"/>
        <v>0</v>
      </c>
      <c r="P2389" s="1838"/>
    </row>
    <row r="2390" spans="1:16" ht="13.5" x14ac:dyDescent="0.2">
      <c r="A2390" s="606">
        <v>1</v>
      </c>
      <c r="B2390" s="279" t="s">
        <v>3585</v>
      </c>
      <c r="C2390" s="709" t="s">
        <v>701</v>
      </c>
      <c r="D2390" s="656">
        <v>1</v>
      </c>
      <c r="E2390" s="656">
        <v>2006</v>
      </c>
      <c r="F2390" s="784">
        <v>820.15599999999995</v>
      </c>
      <c r="G2390" s="784">
        <f t="shared" si="78"/>
        <v>820.15599999999995</v>
      </c>
      <c r="H2390" s="711">
        <v>100</v>
      </c>
      <c r="I2390" s="784">
        <f t="shared" si="79"/>
        <v>0</v>
      </c>
      <c r="J2390" s="771"/>
      <c r="K2390" s="713"/>
      <c r="L2390" s="713"/>
      <c r="M2390" s="771"/>
      <c r="N2390" s="713"/>
      <c r="O2390" s="713"/>
      <c r="P2390" s="1838" t="s">
        <v>821</v>
      </c>
    </row>
    <row r="2391" spans="1:16" ht="13.5" x14ac:dyDescent="0.2">
      <c r="A2391" s="606">
        <v>2</v>
      </c>
      <c r="B2391" s="279" t="s">
        <v>3586</v>
      </c>
      <c r="C2391" s="709" t="s">
        <v>701</v>
      </c>
      <c r="D2391" s="656">
        <v>3</v>
      </c>
      <c r="E2391" s="656">
        <v>2006</v>
      </c>
      <c r="F2391" s="784">
        <v>124.75100999999999</v>
      </c>
      <c r="G2391" s="784">
        <f t="shared" si="78"/>
        <v>124.75100999999999</v>
      </c>
      <c r="H2391" s="711">
        <v>100</v>
      </c>
      <c r="I2391" s="784">
        <f t="shared" si="79"/>
        <v>0</v>
      </c>
      <c r="J2391" s="771"/>
      <c r="K2391" s="713"/>
      <c r="L2391" s="713"/>
      <c r="M2391" s="771"/>
      <c r="N2391" s="713"/>
      <c r="O2391" s="713"/>
      <c r="P2391" s="1838"/>
    </row>
    <row r="2392" spans="1:16" ht="27" x14ac:dyDescent="0.2">
      <c r="A2392" s="606">
        <v>3</v>
      </c>
      <c r="B2392" s="279" t="s">
        <v>3587</v>
      </c>
      <c r="C2392" s="709" t="s">
        <v>701</v>
      </c>
      <c r="D2392" s="656">
        <v>1</v>
      </c>
      <c r="E2392" s="656">
        <v>2008</v>
      </c>
      <c r="F2392" s="784">
        <v>58</v>
      </c>
      <c r="G2392" s="784">
        <f t="shared" si="78"/>
        <v>58</v>
      </c>
      <c r="H2392" s="711">
        <v>100</v>
      </c>
      <c r="I2392" s="784">
        <f t="shared" si="79"/>
        <v>0</v>
      </c>
      <c r="J2392" s="771"/>
      <c r="K2392" s="713"/>
      <c r="L2392" s="713"/>
      <c r="M2392" s="771"/>
      <c r="N2392" s="713"/>
      <c r="O2392" s="713"/>
      <c r="P2392" s="1838"/>
    </row>
    <row r="2393" spans="1:16" ht="13.5" x14ac:dyDescent="0.2">
      <c r="A2393" s="606">
        <v>4</v>
      </c>
      <c r="B2393" s="279" t="s">
        <v>3588</v>
      </c>
      <c r="C2393" s="709" t="s">
        <v>701</v>
      </c>
      <c r="D2393" s="656">
        <v>1</v>
      </c>
      <c r="E2393" s="656">
        <v>2006</v>
      </c>
      <c r="F2393" s="784">
        <v>255</v>
      </c>
      <c r="G2393" s="784">
        <f t="shared" si="78"/>
        <v>255</v>
      </c>
      <c r="H2393" s="711">
        <v>100</v>
      </c>
      <c r="I2393" s="784">
        <f t="shared" si="79"/>
        <v>0</v>
      </c>
      <c r="J2393" s="771"/>
      <c r="K2393" s="713"/>
      <c r="L2393" s="713"/>
      <c r="M2393" s="771"/>
      <c r="N2393" s="713"/>
      <c r="O2393" s="713"/>
      <c r="P2393" s="1838"/>
    </row>
    <row r="2394" spans="1:16" ht="13.5" x14ac:dyDescent="0.2">
      <c r="A2394" s="606">
        <v>5</v>
      </c>
      <c r="B2394" s="279" t="s">
        <v>3588</v>
      </c>
      <c r="C2394" s="709" t="s">
        <v>701</v>
      </c>
      <c r="D2394" s="656">
        <v>1</v>
      </c>
      <c r="E2394" s="656">
        <v>2006</v>
      </c>
      <c r="F2394" s="784">
        <v>245.5</v>
      </c>
      <c r="G2394" s="784">
        <f t="shared" si="78"/>
        <v>245.5</v>
      </c>
      <c r="H2394" s="711">
        <v>100</v>
      </c>
      <c r="I2394" s="784">
        <f t="shared" si="79"/>
        <v>0</v>
      </c>
      <c r="J2394" s="771"/>
      <c r="K2394" s="713"/>
      <c r="L2394" s="713"/>
      <c r="M2394" s="771"/>
      <c r="N2394" s="713"/>
      <c r="O2394" s="713"/>
      <c r="P2394" s="1838"/>
    </row>
    <row r="2395" spans="1:16" ht="13.5" x14ac:dyDescent="0.2">
      <c r="A2395" s="606">
        <v>6</v>
      </c>
      <c r="B2395" s="279" t="s">
        <v>3588</v>
      </c>
      <c r="C2395" s="709" t="s">
        <v>701</v>
      </c>
      <c r="D2395" s="656">
        <v>1</v>
      </c>
      <c r="E2395" s="656">
        <v>2006</v>
      </c>
      <c r="F2395" s="784">
        <v>255</v>
      </c>
      <c r="G2395" s="784">
        <f t="shared" si="78"/>
        <v>255</v>
      </c>
      <c r="H2395" s="711">
        <v>100</v>
      </c>
      <c r="I2395" s="784">
        <f t="shared" si="79"/>
        <v>0</v>
      </c>
      <c r="J2395" s="771"/>
      <c r="K2395" s="713"/>
      <c r="L2395" s="713"/>
      <c r="M2395" s="771"/>
      <c r="N2395" s="713"/>
      <c r="O2395" s="713"/>
      <c r="P2395" s="1838"/>
    </row>
    <row r="2396" spans="1:16" ht="13.5" x14ac:dyDescent="0.2">
      <c r="A2396" s="606">
        <v>7</v>
      </c>
      <c r="B2396" s="279" t="s">
        <v>3588</v>
      </c>
      <c r="C2396" s="709" t="s">
        <v>701</v>
      </c>
      <c r="D2396" s="656">
        <v>1</v>
      </c>
      <c r="E2396" s="656">
        <v>2006</v>
      </c>
      <c r="F2396" s="784">
        <v>255</v>
      </c>
      <c r="G2396" s="784">
        <f t="shared" si="78"/>
        <v>255</v>
      </c>
      <c r="H2396" s="711">
        <v>100</v>
      </c>
      <c r="I2396" s="784">
        <f t="shared" si="79"/>
        <v>0</v>
      </c>
      <c r="J2396" s="771"/>
      <c r="K2396" s="713"/>
      <c r="L2396" s="713"/>
      <c r="M2396" s="771"/>
      <c r="N2396" s="713"/>
      <c r="O2396" s="713"/>
      <c r="P2396" s="1838"/>
    </row>
    <row r="2397" spans="1:16" ht="13.5" x14ac:dyDescent="0.2">
      <c r="A2397" s="606">
        <v>8</v>
      </c>
      <c r="B2397" s="279" t="s">
        <v>3588</v>
      </c>
      <c r="C2397" s="709" t="s">
        <v>701</v>
      </c>
      <c r="D2397" s="656">
        <v>1</v>
      </c>
      <c r="E2397" s="656">
        <v>2007</v>
      </c>
      <c r="F2397" s="784">
        <v>245.5</v>
      </c>
      <c r="G2397" s="784">
        <f t="shared" si="78"/>
        <v>245.5</v>
      </c>
      <c r="H2397" s="711">
        <v>100</v>
      </c>
      <c r="I2397" s="784">
        <f t="shared" si="79"/>
        <v>0</v>
      </c>
      <c r="J2397" s="771"/>
      <c r="K2397" s="713"/>
      <c r="L2397" s="713"/>
      <c r="M2397" s="771"/>
      <c r="N2397" s="713"/>
      <c r="O2397" s="713"/>
      <c r="P2397" s="1838"/>
    </row>
    <row r="2398" spans="1:16" ht="13.5" x14ac:dyDescent="0.2">
      <c r="A2398" s="606">
        <v>9</v>
      </c>
      <c r="B2398" s="279" t="s">
        <v>3588</v>
      </c>
      <c r="C2398" s="709" t="s">
        <v>701</v>
      </c>
      <c r="D2398" s="656">
        <v>1</v>
      </c>
      <c r="E2398" s="656">
        <v>2007</v>
      </c>
      <c r="F2398" s="784">
        <v>245.5</v>
      </c>
      <c r="G2398" s="784">
        <f t="shared" si="78"/>
        <v>245.5</v>
      </c>
      <c r="H2398" s="711">
        <v>100</v>
      </c>
      <c r="I2398" s="784">
        <f t="shared" si="79"/>
        <v>0</v>
      </c>
      <c r="J2398" s="771"/>
      <c r="K2398" s="713"/>
      <c r="L2398" s="713"/>
      <c r="M2398" s="771"/>
      <c r="N2398" s="713"/>
      <c r="O2398" s="713"/>
      <c r="P2398" s="1838"/>
    </row>
    <row r="2399" spans="1:16" ht="13.5" x14ac:dyDescent="0.2">
      <c r="A2399" s="606">
        <v>10</v>
      </c>
      <c r="B2399" s="279" t="s">
        <v>3588</v>
      </c>
      <c r="C2399" s="709" t="s">
        <v>701</v>
      </c>
      <c r="D2399" s="656">
        <v>1</v>
      </c>
      <c r="E2399" s="656">
        <v>2007</v>
      </c>
      <c r="F2399" s="784">
        <v>245.5</v>
      </c>
      <c r="G2399" s="784">
        <f t="shared" si="78"/>
        <v>245.5</v>
      </c>
      <c r="H2399" s="711">
        <v>100</v>
      </c>
      <c r="I2399" s="784">
        <f t="shared" si="79"/>
        <v>0</v>
      </c>
      <c r="J2399" s="771"/>
      <c r="K2399" s="713"/>
      <c r="L2399" s="713"/>
      <c r="M2399" s="771"/>
      <c r="N2399" s="713"/>
      <c r="O2399" s="713"/>
      <c r="P2399" s="1838"/>
    </row>
    <row r="2400" spans="1:16" ht="13.5" x14ac:dyDescent="0.2">
      <c r="A2400" s="606">
        <v>11</v>
      </c>
      <c r="B2400" s="279" t="s">
        <v>3588</v>
      </c>
      <c r="C2400" s="709" t="s">
        <v>701</v>
      </c>
      <c r="D2400" s="656">
        <v>1</v>
      </c>
      <c r="E2400" s="656">
        <v>2007</v>
      </c>
      <c r="F2400" s="784">
        <v>298.60000000000002</v>
      </c>
      <c r="G2400" s="784">
        <f t="shared" si="78"/>
        <v>298.60000000000002</v>
      </c>
      <c r="H2400" s="711">
        <v>100</v>
      </c>
      <c r="I2400" s="784">
        <f t="shared" si="79"/>
        <v>0</v>
      </c>
      <c r="J2400" s="771"/>
      <c r="K2400" s="713"/>
      <c r="L2400" s="713"/>
      <c r="M2400" s="771"/>
      <c r="N2400" s="713"/>
      <c r="O2400" s="713"/>
      <c r="P2400" s="1838"/>
    </row>
    <row r="2401" spans="1:16" ht="13.5" x14ac:dyDescent="0.2">
      <c r="A2401" s="606">
        <v>12</v>
      </c>
      <c r="B2401" s="279" t="s">
        <v>3589</v>
      </c>
      <c r="C2401" s="709" t="s">
        <v>701</v>
      </c>
      <c r="D2401" s="656">
        <v>4</v>
      </c>
      <c r="E2401" s="656">
        <v>2007</v>
      </c>
      <c r="F2401" s="784">
        <v>982</v>
      </c>
      <c r="G2401" s="784">
        <f t="shared" si="78"/>
        <v>982</v>
      </c>
      <c r="H2401" s="711">
        <v>100</v>
      </c>
      <c r="I2401" s="784">
        <f t="shared" si="79"/>
        <v>0</v>
      </c>
      <c r="J2401" s="771"/>
      <c r="K2401" s="713"/>
      <c r="L2401" s="713"/>
      <c r="M2401" s="771"/>
      <c r="N2401" s="713"/>
      <c r="O2401" s="713"/>
      <c r="P2401" s="1838"/>
    </row>
    <row r="2402" spans="1:16" ht="13.5" x14ac:dyDescent="0.2">
      <c r="A2402" s="606">
        <v>13</v>
      </c>
      <c r="B2402" s="279" t="s">
        <v>3590</v>
      </c>
      <c r="C2402" s="709" t="s">
        <v>701</v>
      </c>
      <c r="D2402" s="656">
        <v>10</v>
      </c>
      <c r="E2402" s="656">
        <v>2008</v>
      </c>
      <c r="F2402" s="784">
        <v>2673</v>
      </c>
      <c r="G2402" s="784">
        <f t="shared" ref="G2402:G2465" si="81">F2402*H2402%</f>
        <v>2673</v>
      </c>
      <c r="H2402" s="711">
        <v>100</v>
      </c>
      <c r="I2402" s="784">
        <f t="shared" ref="I2402:I2465" si="82">F2402-G2402</f>
        <v>0</v>
      </c>
      <c r="J2402" s="771"/>
      <c r="K2402" s="713"/>
      <c r="L2402" s="713"/>
      <c r="M2402" s="771"/>
      <c r="N2402" s="713"/>
      <c r="O2402" s="713"/>
      <c r="P2402" s="1838"/>
    </row>
    <row r="2403" spans="1:16" ht="13.5" x14ac:dyDescent="0.2">
      <c r="A2403" s="606">
        <v>14</v>
      </c>
      <c r="B2403" s="279" t="s">
        <v>3591</v>
      </c>
      <c r="C2403" s="709" t="s">
        <v>701</v>
      </c>
      <c r="D2403" s="656">
        <v>13</v>
      </c>
      <c r="E2403" s="656">
        <v>2008</v>
      </c>
      <c r="F2403" s="784">
        <v>5260.9049999999997</v>
      </c>
      <c r="G2403" s="784">
        <f t="shared" si="81"/>
        <v>5260.9049999999997</v>
      </c>
      <c r="H2403" s="711">
        <v>100</v>
      </c>
      <c r="I2403" s="784">
        <f t="shared" si="82"/>
        <v>0</v>
      </c>
      <c r="J2403" s="771"/>
      <c r="K2403" s="713"/>
      <c r="L2403" s="713"/>
      <c r="M2403" s="771"/>
      <c r="N2403" s="713"/>
      <c r="O2403" s="713"/>
      <c r="P2403" s="1838"/>
    </row>
    <row r="2404" spans="1:16" ht="13.5" x14ac:dyDescent="0.2">
      <c r="A2404" s="606">
        <v>15</v>
      </c>
      <c r="B2404" s="279" t="s">
        <v>3592</v>
      </c>
      <c r="C2404" s="709" t="s">
        <v>701</v>
      </c>
      <c r="D2404" s="656">
        <v>4</v>
      </c>
      <c r="E2404" s="656">
        <v>2009</v>
      </c>
      <c r="F2404" s="784">
        <v>1069.2</v>
      </c>
      <c r="G2404" s="784">
        <f t="shared" si="81"/>
        <v>1069.2</v>
      </c>
      <c r="H2404" s="711">
        <v>100</v>
      </c>
      <c r="I2404" s="784">
        <f t="shared" si="82"/>
        <v>0</v>
      </c>
      <c r="J2404" s="771"/>
      <c r="K2404" s="713"/>
      <c r="L2404" s="713"/>
      <c r="M2404" s="771"/>
      <c r="N2404" s="713"/>
      <c r="O2404" s="713"/>
      <c r="P2404" s="1838"/>
    </row>
    <row r="2405" spans="1:16" ht="36" customHeight="1" x14ac:dyDescent="0.2">
      <c r="A2405" s="606">
        <v>16</v>
      </c>
      <c r="B2405" s="717" t="s">
        <v>3593</v>
      </c>
      <c r="C2405" s="709" t="s">
        <v>701</v>
      </c>
      <c r="D2405" s="656">
        <v>1</v>
      </c>
      <c r="E2405" s="656">
        <v>2012</v>
      </c>
      <c r="F2405" s="784">
        <v>468.36</v>
      </c>
      <c r="G2405" s="784">
        <f t="shared" si="81"/>
        <v>468.36</v>
      </c>
      <c r="H2405" s="711">
        <v>100</v>
      </c>
      <c r="I2405" s="784">
        <f t="shared" si="82"/>
        <v>0</v>
      </c>
      <c r="J2405" s="771"/>
      <c r="K2405" s="713"/>
      <c r="L2405" s="713"/>
      <c r="M2405" s="771"/>
      <c r="N2405" s="713"/>
      <c r="O2405" s="713"/>
      <c r="P2405" s="1838"/>
    </row>
    <row r="2406" spans="1:16" ht="13.5" x14ac:dyDescent="0.2">
      <c r="A2406" s="606">
        <v>17</v>
      </c>
      <c r="B2406" s="279" t="s">
        <v>3594</v>
      </c>
      <c r="C2406" s="709" t="s">
        <v>701</v>
      </c>
      <c r="D2406" s="656">
        <v>4</v>
      </c>
      <c r="E2406" s="656">
        <v>2009</v>
      </c>
      <c r="F2406" s="784">
        <v>1069.2</v>
      </c>
      <c r="G2406" s="784">
        <f t="shared" si="81"/>
        <v>1069.2</v>
      </c>
      <c r="H2406" s="711">
        <v>100</v>
      </c>
      <c r="I2406" s="784">
        <f t="shared" si="82"/>
        <v>0</v>
      </c>
      <c r="J2406" s="771"/>
      <c r="K2406" s="713"/>
      <c r="L2406" s="713"/>
      <c r="M2406" s="771"/>
      <c r="N2406" s="713"/>
      <c r="O2406" s="713"/>
      <c r="P2406" s="1838"/>
    </row>
    <row r="2407" spans="1:16" ht="13.5" x14ac:dyDescent="0.2">
      <c r="A2407" s="606">
        <v>18</v>
      </c>
      <c r="B2407" s="279" t="s">
        <v>3595</v>
      </c>
      <c r="C2407" s="709" t="s">
        <v>701</v>
      </c>
      <c r="D2407" s="656">
        <v>1</v>
      </c>
      <c r="E2407" s="656">
        <v>2009</v>
      </c>
      <c r="F2407" s="784">
        <v>249.7</v>
      </c>
      <c r="G2407" s="784">
        <f t="shared" si="81"/>
        <v>249.7</v>
      </c>
      <c r="H2407" s="711">
        <v>100</v>
      </c>
      <c r="I2407" s="784">
        <f t="shared" si="82"/>
        <v>0</v>
      </c>
      <c r="J2407" s="771"/>
      <c r="K2407" s="713"/>
      <c r="L2407" s="713"/>
      <c r="M2407" s="771"/>
      <c r="N2407" s="713"/>
      <c r="O2407" s="713"/>
      <c r="P2407" s="1838"/>
    </row>
    <row r="2408" spans="1:16" ht="27" x14ac:dyDescent="0.2">
      <c r="A2408" s="606">
        <v>19</v>
      </c>
      <c r="B2408" s="279" t="s">
        <v>3596</v>
      </c>
      <c r="C2408" s="709" t="s">
        <v>701</v>
      </c>
      <c r="D2408" s="656">
        <v>1</v>
      </c>
      <c r="E2408" s="656">
        <v>2011</v>
      </c>
      <c r="F2408" s="784">
        <v>290.2</v>
      </c>
      <c r="G2408" s="784">
        <f t="shared" si="81"/>
        <v>290.2</v>
      </c>
      <c r="H2408" s="711">
        <v>100</v>
      </c>
      <c r="I2408" s="784">
        <f t="shared" si="82"/>
        <v>0</v>
      </c>
      <c r="J2408" s="771"/>
      <c r="K2408" s="713"/>
      <c r="L2408" s="713"/>
      <c r="M2408" s="771"/>
      <c r="N2408" s="713"/>
      <c r="O2408" s="713"/>
      <c r="P2408" s="1838"/>
    </row>
    <row r="2409" spans="1:16" ht="27" x14ac:dyDescent="0.2">
      <c r="A2409" s="606">
        <v>20</v>
      </c>
      <c r="B2409" s="279" t="s">
        <v>3597</v>
      </c>
      <c r="C2409" s="709" t="s">
        <v>701</v>
      </c>
      <c r="D2409" s="656">
        <v>4</v>
      </c>
      <c r="E2409" s="656">
        <v>2010</v>
      </c>
      <c r="F2409" s="784">
        <v>1796.9426000000001</v>
      </c>
      <c r="G2409" s="784">
        <f t="shared" si="81"/>
        <v>1796.9426000000001</v>
      </c>
      <c r="H2409" s="711">
        <v>100</v>
      </c>
      <c r="I2409" s="784">
        <f t="shared" si="82"/>
        <v>0</v>
      </c>
      <c r="J2409" s="771"/>
      <c r="K2409" s="713"/>
      <c r="L2409" s="713"/>
      <c r="M2409" s="771"/>
      <c r="N2409" s="713"/>
      <c r="O2409" s="713"/>
      <c r="P2409" s="1838"/>
    </row>
    <row r="2410" spans="1:16" ht="67.5" x14ac:dyDescent="0.2">
      <c r="A2410" s="606">
        <v>21</v>
      </c>
      <c r="B2410" s="279" t="s">
        <v>3598</v>
      </c>
      <c r="C2410" s="709" t="s">
        <v>701</v>
      </c>
      <c r="D2410" s="656">
        <v>2</v>
      </c>
      <c r="E2410" s="656">
        <v>2011</v>
      </c>
      <c r="F2410" s="784">
        <v>872.64</v>
      </c>
      <c r="G2410" s="784">
        <f t="shared" si="81"/>
        <v>872.64</v>
      </c>
      <c r="H2410" s="711">
        <v>100</v>
      </c>
      <c r="I2410" s="784">
        <f t="shared" si="82"/>
        <v>0</v>
      </c>
      <c r="J2410" s="771"/>
      <c r="K2410" s="713"/>
      <c r="L2410" s="713"/>
      <c r="M2410" s="771"/>
      <c r="N2410" s="713"/>
      <c r="O2410" s="713"/>
      <c r="P2410" s="1838"/>
    </row>
    <row r="2411" spans="1:16" ht="27" x14ac:dyDescent="0.2">
      <c r="A2411" s="606">
        <v>22</v>
      </c>
      <c r="B2411" s="717" t="s">
        <v>3599</v>
      </c>
      <c r="C2411" s="709" t="s">
        <v>701</v>
      </c>
      <c r="D2411" s="656">
        <v>7</v>
      </c>
      <c r="E2411" s="656">
        <v>2013</v>
      </c>
      <c r="F2411" s="784">
        <v>3659.9740099999999</v>
      </c>
      <c r="G2411" s="784">
        <f t="shared" si="81"/>
        <v>3659.9740099999999</v>
      </c>
      <c r="H2411" s="711">
        <v>100</v>
      </c>
      <c r="I2411" s="784">
        <f t="shared" si="82"/>
        <v>0</v>
      </c>
      <c r="J2411" s="771"/>
      <c r="K2411" s="713"/>
      <c r="L2411" s="713"/>
      <c r="M2411" s="771"/>
      <c r="N2411" s="713"/>
      <c r="O2411" s="713"/>
      <c r="P2411" s="1838"/>
    </row>
    <row r="2412" spans="1:16" ht="27" x14ac:dyDescent="0.2">
      <c r="A2412" s="606">
        <v>23</v>
      </c>
      <c r="B2412" s="718" t="s">
        <v>3600</v>
      </c>
      <c r="C2412" s="709" t="s">
        <v>701</v>
      </c>
      <c r="D2412" s="707">
        <v>5</v>
      </c>
      <c r="E2412" s="656">
        <v>2015</v>
      </c>
      <c r="F2412" s="784">
        <v>1723.0768999999998</v>
      </c>
      <c r="G2412" s="784">
        <f t="shared" si="81"/>
        <v>1550.7692099999999</v>
      </c>
      <c r="H2412" s="711">
        <v>90</v>
      </c>
      <c r="I2412" s="784">
        <f t="shared" si="82"/>
        <v>172.30768999999987</v>
      </c>
      <c r="J2412" s="771"/>
      <c r="K2412" s="713"/>
      <c r="L2412" s="713"/>
      <c r="M2412" s="771"/>
      <c r="N2412" s="713"/>
      <c r="O2412" s="713"/>
      <c r="P2412" s="1838"/>
    </row>
    <row r="2413" spans="1:16" ht="13.5" x14ac:dyDescent="0.2">
      <c r="A2413" s="606">
        <v>24</v>
      </c>
      <c r="B2413" s="279" t="s">
        <v>796</v>
      </c>
      <c r="C2413" s="709" t="s">
        <v>701</v>
      </c>
      <c r="D2413" s="656">
        <v>1</v>
      </c>
      <c r="E2413" s="656">
        <v>2006</v>
      </c>
      <c r="F2413" s="784">
        <v>141.6</v>
      </c>
      <c r="G2413" s="784">
        <f t="shared" si="81"/>
        <v>141.6</v>
      </c>
      <c r="H2413" s="711">
        <v>100</v>
      </c>
      <c r="I2413" s="784">
        <f t="shared" si="82"/>
        <v>0</v>
      </c>
      <c r="J2413" s="771"/>
      <c r="K2413" s="713"/>
      <c r="L2413" s="713"/>
      <c r="M2413" s="771"/>
      <c r="N2413" s="713"/>
      <c r="O2413" s="713"/>
      <c r="P2413" s="1838"/>
    </row>
    <row r="2414" spans="1:16" ht="13.5" x14ac:dyDescent="0.2">
      <c r="A2414" s="606">
        <v>25</v>
      </c>
      <c r="B2414" s="279" t="s">
        <v>796</v>
      </c>
      <c r="C2414" s="709" t="s">
        <v>701</v>
      </c>
      <c r="D2414" s="656">
        <v>1</v>
      </c>
      <c r="E2414" s="656">
        <v>2006</v>
      </c>
      <c r="F2414" s="784">
        <v>128.69999999999999</v>
      </c>
      <c r="G2414" s="784">
        <f t="shared" si="81"/>
        <v>128.69999999999999</v>
      </c>
      <c r="H2414" s="711">
        <v>100</v>
      </c>
      <c r="I2414" s="784">
        <f t="shared" si="82"/>
        <v>0</v>
      </c>
      <c r="J2414" s="771"/>
      <c r="K2414" s="713"/>
      <c r="L2414" s="713"/>
      <c r="M2414" s="771"/>
      <c r="N2414" s="713"/>
      <c r="O2414" s="713"/>
      <c r="P2414" s="1838"/>
    </row>
    <row r="2415" spans="1:16" ht="13.5" x14ac:dyDescent="0.2">
      <c r="A2415" s="606">
        <v>26</v>
      </c>
      <c r="B2415" s="279" t="s">
        <v>796</v>
      </c>
      <c r="C2415" s="709" t="s">
        <v>701</v>
      </c>
      <c r="D2415" s="656">
        <v>1</v>
      </c>
      <c r="E2415" s="656">
        <v>2006</v>
      </c>
      <c r="F2415" s="784">
        <v>141.6</v>
      </c>
      <c r="G2415" s="784">
        <f t="shared" si="81"/>
        <v>141.6</v>
      </c>
      <c r="H2415" s="711">
        <v>100</v>
      </c>
      <c r="I2415" s="784">
        <f t="shared" si="82"/>
        <v>0</v>
      </c>
      <c r="J2415" s="771"/>
      <c r="K2415" s="713"/>
      <c r="L2415" s="713"/>
      <c r="M2415" s="771"/>
      <c r="N2415" s="713"/>
      <c r="O2415" s="713"/>
      <c r="P2415" s="1838"/>
    </row>
    <row r="2416" spans="1:16" ht="13.5" x14ac:dyDescent="0.2">
      <c r="A2416" s="606">
        <v>27</v>
      </c>
      <c r="B2416" s="279" t="s">
        <v>796</v>
      </c>
      <c r="C2416" s="709" t="s">
        <v>701</v>
      </c>
      <c r="D2416" s="656">
        <v>1</v>
      </c>
      <c r="E2416" s="656">
        <v>2006</v>
      </c>
      <c r="F2416" s="784">
        <v>141.6</v>
      </c>
      <c r="G2416" s="784">
        <f t="shared" si="81"/>
        <v>141.6</v>
      </c>
      <c r="H2416" s="711">
        <v>100</v>
      </c>
      <c r="I2416" s="784">
        <f t="shared" si="82"/>
        <v>0</v>
      </c>
      <c r="J2416" s="771"/>
      <c r="K2416" s="713"/>
      <c r="L2416" s="713"/>
      <c r="M2416" s="771"/>
      <c r="N2416" s="713"/>
      <c r="O2416" s="713"/>
      <c r="P2416" s="1838"/>
    </row>
    <row r="2417" spans="1:16" ht="13.5" x14ac:dyDescent="0.2">
      <c r="A2417" s="606">
        <v>28</v>
      </c>
      <c r="B2417" s="279" t="s">
        <v>796</v>
      </c>
      <c r="C2417" s="709" t="s">
        <v>701</v>
      </c>
      <c r="D2417" s="656">
        <v>1</v>
      </c>
      <c r="E2417" s="656">
        <v>2007</v>
      </c>
      <c r="F2417" s="784">
        <v>128.69999999999999</v>
      </c>
      <c r="G2417" s="784">
        <f t="shared" si="81"/>
        <v>128.69999999999999</v>
      </c>
      <c r="H2417" s="711">
        <v>100</v>
      </c>
      <c r="I2417" s="784">
        <f t="shared" si="82"/>
        <v>0</v>
      </c>
      <c r="J2417" s="771"/>
      <c r="K2417" s="713"/>
      <c r="L2417" s="713"/>
      <c r="M2417" s="771"/>
      <c r="N2417" s="713"/>
      <c r="O2417" s="713"/>
      <c r="P2417" s="1838"/>
    </row>
    <row r="2418" spans="1:16" ht="13.5" x14ac:dyDescent="0.2">
      <c r="A2418" s="606">
        <v>29</v>
      </c>
      <c r="B2418" s="279" t="s">
        <v>796</v>
      </c>
      <c r="C2418" s="709" t="s">
        <v>701</v>
      </c>
      <c r="D2418" s="656">
        <v>1</v>
      </c>
      <c r="E2418" s="656">
        <v>2007</v>
      </c>
      <c r="F2418" s="784">
        <v>128.69999999999999</v>
      </c>
      <c r="G2418" s="784">
        <f t="shared" si="81"/>
        <v>128.69999999999999</v>
      </c>
      <c r="H2418" s="711">
        <v>100</v>
      </c>
      <c r="I2418" s="784">
        <f t="shared" si="82"/>
        <v>0</v>
      </c>
      <c r="J2418" s="771"/>
      <c r="K2418" s="713"/>
      <c r="L2418" s="713"/>
      <c r="M2418" s="771"/>
      <c r="N2418" s="713"/>
      <c r="O2418" s="713"/>
      <c r="P2418" s="1838"/>
    </row>
    <row r="2419" spans="1:16" ht="13.5" x14ac:dyDescent="0.2">
      <c r="A2419" s="606">
        <v>30</v>
      </c>
      <c r="B2419" s="279" t="s">
        <v>796</v>
      </c>
      <c r="C2419" s="709" t="s">
        <v>701</v>
      </c>
      <c r="D2419" s="656">
        <v>1</v>
      </c>
      <c r="E2419" s="656">
        <v>2007</v>
      </c>
      <c r="F2419" s="784">
        <v>128.69999999999999</v>
      </c>
      <c r="G2419" s="784">
        <f t="shared" si="81"/>
        <v>128.69999999999999</v>
      </c>
      <c r="H2419" s="711">
        <v>100</v>
      </c>
      <c r="I2419" s="784">
        <f t="shared" si="82"/>
        <v>0</v>
      </c>
      <c r="J2419" s="771"/>
      <c r="K2419" s="713"/>
      <c r="L2419" s="713"/>
      <c r="M2419" s="771"/>
      <c r="N2419" s="713"/>
      <c r="O2419" s="713"/>
      <c r="P2419" s="1838"/>
    </row>
    <row r="2420" spans="1:16" ht="13.5" x14ac:dyDescent="0.2">
      <c r="A2420" s="606">
        <v>31</v>
      </c>
      <c r="B2420" s="279" t="s">
        <v>3601</v>
      </c>
      <c r="C2420" s="709" t="s">
        <v>701</v>
      </c>
      <c r="D2420" s="656">
        <v>1</v>
      </c>
      <c r="E2420" s="656">
        <v>2007</v>
      </c>
      <c r="F2420" s="784">
        <v>169.4</v>
      </c>
      <c r="G2420" s="784">
        <f t="shared" si="81"/>
        <v>169.4</v>
      </c>
      <c r="H2420" s="711">
        <v>100</v>
      </c>
      <c r="I2420" s="784">
        <f t="shared" si="82"/>
        <v>0</v>
      </c>
      <c r="J2420" s="771"/>
      <c r="K2420" s="713"/>
      <c r="L2420" s="713"/>
      <c r="M2420" s="771"/>
      <c r="N2420" s="713"/>
      <c r="O2420" s="713"/>
      <c r="P2420" s="1838"/>
    </row>
    <row r="2421" spans="1:16" ht="13.5" x14ac:dyDescent="0.2">
      <c r="A2421" s="606">
        <v>32</v>
      </c>
      <c r="B2421" s="279" t="s">
        <v>3602</v>
      </c>
      <c r="C2421" s="709" t="s">
        <v>701</v>
      </c>
      <c r="D2421" s="656">
        <v>4</v>
      </c>
      <c r="E2421" s="656">
        <v>2007</v>
      </c>
      <c r="F2421" s="784">
        <v>514.79999999999995</v>
      </c>
      <c r="G2421" s="784">
        <f t="shared" si="81"/>
        <v>514.79999999999995</v>
      </c>
      <c r="H2421" s="711">
        <v>100</v>
      </c>
      <c r="I2421" s="784">
        <f t="shared" si="82"/>
        <v>0</v>
      </c>
      <c r="J2421" s="771"/>
      <c r="K2421" s="713"/>
      <c r="L2421" s="713"/>
      <c r="M2421" s="771"/>
      <c r="N2421" s="713"/>
      <c r="O2421" s="713"/>
      <c r="P2421" s="1838"/>
    </row>
    <row r="2422" spans="1:16" ht="13.5" x14ac:dyDescent="0.2">
      <c r="A2422" s="606">
        <v>33</v>
      </c>
      <c r="B2422" s="279" t="s">
        <v>3603</v>
      </c>
      <c r="C2422" s="709" t="s">
        <v>701</v>
      </c>
      <c r="D2422" s="656">
        <v>10</v>
      </c>
      <c r="E2422" s="656">
        <v>2008</v>
      </c>
      <c r="F2422" s="784">
        <v>1008</v>
      </c>
      <c r="G2422" s="784">
        <f t="shared" si="81"/>
        <v>1008</v>
      </c>
      <c r="H2422" s="711">
        <v>100</v>
      </c>
      <c r="I2422" s="784">
        <f t="shared" si="82"/>
        <v>0</v>
      </c>
      <c r="J2422" s="771"/>
      <c r="K2422" s="713"/>
      <c r="L2422" s="713"/>
      <c r="M2422" s="771"/>
      <c r="N2422" s="713"/>
      <c r="O2422" s="713"/>
      <c r="P2422" s="1838"/>
    </row>
    <row r="2423" spans="1:16" ht="13.5" x14ac:dyDescent="0.2">
      <c r="A2423" s="606">
        <v>34</v>
      </c>
      <c r="B2423" s="279" t="s">
        <v>3604</v>
      </c>
      <c r="C2423" s="709" t="s">
        <v>701</v>
      </c>
      <c r="D2423" s="656">
        <v>1</v>
      </c>
      <c r="E2423" s="656">
        <v>2008</v>
      </c>
      <c r="F2423" s="784">
        <v>72.5</v>
      </c>
      <c r="G2423" s="784">
        <f t="shared" si="81"/>
        <v>72.5</v>
      </c>
      <c r="H2423" s="711">
        <v>100</v>
      </c>
      <c r="I2423" s="784">
        <f t="shared" si="82"/>
        <v>0</v>
      </c>
      <c r="J2423" s="771"/>
      <c r="K2423" s="713"/>
      <c r="L2423" s="713"/>
      <c r="M2423" s="771"/>
      <c r="N2423" s="713"/>
      <c r="O2423" s="713"/>
      <c r="P2423" s="1838"/>
    </row>
    <row r="2424" spans="1:16" ht="13.5" x14ac:dyDescent="0.2">
      <c r="A2424" s="606">
        <v>35</v>
      </c>
      <c r="B2424" s="279" t="s">
        <v>3605</v>
      </c>
      <c r="C2424" s="709" t="s">
        <v>701</v>
      </c>
      <c r="D2424" s="656">
        <v>13</v>
      </c>
      <c r="E2424" s="656">
        <v>2008</v>
      </c>
      <c r="F2424" s="784">
        <v>1347.606</v>
      </c>
      <c r="G2424" s="784">
        <f t="shared" si="81"/>
        <v>1347.606</v>
      </c>
      <c r="H2424" s="711">
        <v>100</v>
      </c>
      <c r="I2424" s="784">
        <f t="shared" si="82"/>
        <v>0</v>
      </c>
      <c r="J2424" s="771"/>
      <c r="K2424" s="713"/>
      <c r="L2424" s="713"/>
      <c r="M2424" s="771"/>
      <c r="N2424" s="713"/>
      <c r="O2424" s="713"/>
      <c r="P2424" s="1838"/>
    </row>
    <row r="2425" spans="1:16" ht="13.5" x14ac:dyDescent="0.2">
      <c r="A2425" s="606">
        <v>36</v>
      </c>
      <c r="B2425" s="279" t="s">
        <v>3606</v>
      </c>
      <c r="C2425" s="709" t="s">
        <v>701</v>
      </c>
      <c r="D2425" s="656">
        <v>1</v>
      </c>
      <c r="E2425" s="656">
        <v>2009</v>
      </c>
      <c r="F2425" s="784">
        <v>112.8</v>
      </c>
      <c r="G2425" s="784">
        <f t="shared" si="81"/>
        <v>112.8</v>
      </c>
      <c r="H2425" s="711">
        <v>100</v>
      </c>
      <c r="I2425" s="784">
        <f t="shared" si="82"/>
        <v>0</v>
      </c>
      <c r="J2425" s="771"/>
      <c r="K2425" s="713"/>
      <c r="L2425" s="713"/>
      <c r="M2425" s="771"/>
      <c r="N2425" s="713"/>
      <c r="O2425" s="713"/>
      <c r="P2425" s="1838"/>
    </row>
    <row r="2426" spans="1:16" ht="13.5" x14ac:dyDescent="0.2">
      <c r="A2426" s="606">
        <v>37</v>
      </c>
      <c r="B2426" s="279" t="s">
        <v>2118</v>
      </c>
      <c r="C2426" s="709" t="s">
        <v>701</v>
      </c>
      <c r="D2426" s="656">
        <v>2</v>
      </c>
      <c r="E2426" s="656">
        <v>2009</v>
      </c>
      <c r="F2426" s="784">
        <v>201.6</v>
      </c>
      <c r="G2426" s="784">
        <f t="shared" si="81"/>
        <v>201.6</v>
      </c>
      <c r="H2426" s="711">
        <v>100</v>
      </c>
      <c r="I2426" s="784">
        <f t="shared" si="82"/>
        <v>0</v>
      </c>
      <c r="J2426" s="771"/>
      <c r="K2426" s="713"/>
      <c r="L2426" s="713"/>
      <c r="M2426" s="771"/>
      <c r="N2426" s="713"/>
      <c r="O2426" s="713"/>
      <c r="P2426" s="1838"/>
    </row>
    <row r="2427" spans="1:16" ht="13.5" x14ac:dyDescent="0.2">
      <c r="A2427" s="606">
        <v>38</v>
      </c>
      <c r="B2427" s="279" t="s">
        <v>3606</v>
      </c>
      <c r="C2427" s="709" t="s">
        <v>701</v>
      </c>
      <c r="D2427" s="656">
        <v>1</v>
      </c>
      <c r="E2427" s="656">
        <v>2009</v>
      </c>
      <c r="F2427" s="784">
        <v>141.6</v>
      </c>
      <c r="G2427" s="784">
        <f t="shared" si="81"/>
        <v>141.6</v>
      </c>
      <c r="H2427" s="711">
        <v>100</v>
      </c>
      <c r="I2427" s="784">
        <f t="shared" si="82"/>
        <v>0</v>
      </c>
      <c r="J2427" s="771"/>
      <c r="K2427" s="713"/>
      <c r="L2427" s="713"/>
      <c r="M2427" s="771"/>
      <c r="N2427" s="713"/>
      <c r="O2427" s="713"/>
      <c r="P2427" s="1838"/>
    </row>
    <row r="2428" spans="1:16" ht="13.5" x14ac:dyDescent="0.2">
      <c r="A2428" s="606">
        <v>39</v>
      </c>
      <c r="B2428" s="279" t="s">
        <v>2118</v>
      </c>
      <c r="C2428" s="709" t="s">
        <v>701</v>
      </c>
      <c r="D2428" s="656">
        <v>4</v>
      </c>
      <c r="E2428" s="656">
        <v>2009</v>
      </c>
      <c r="F2428" s="784">
        <v>403.2</v>
      </c>
      <c r="G2428" s="784">
        <f t="shared" si="81"/>
        <v>403.2</v>
      </c>
      <c r="H2428" s="711">
        <v>100</v>
      </c>
      <c r="I2428" s="784">
        <f t="shared" si="82"/>
        <v>0</v>
      </c>
      <c r="J2428" s="771"/>
      <c r="K2428" s="713"/>
      <c r="L2428" s="713"/>
      <c r="M2428" s="771"/>
      <c r="N2428" s="713"/>
      <c r="O2428" s="713"/>
      <c r="P2428" s="1838"/>
    </row>
    <row r="2429" spans="1:16" ht="13.5" x14ac:dyDescent="0.2">
      <c r="A2429" s="606">
        <v>40</v>
      </c>
      <c r="B2429" s="279" t="s">
        <v>3607</v>
      </c>
      <c r="C2429" s="709" t="s">
        <v>701</v>
      </c>
      <c r="D2429" s="656">
        <v>1</v>
      </c>
      <c r="E2429" s="656">
        <v>2009</v>
      </c>
      <c r="F2429" s="784">
        <v>141.6</v>
      </c>
      <c r="G2429" s="784">
        <f t="shared" si="81"/>
        <v>141.6</v>
      </c>
      <c r="H2429" s="711">
        <v>100</v>
      </c>
      <c r="I2429" s="784">
        <f t="shared" si="82"/>
        <v>0</v>
      </c>
      <c r="J2429" s="771"/>
      <c r="K2429" s="713"/>
      <c r="L2429" s="713"/>
      <c r="M2429" s="771"/>
      <c r="N2429" s="713"/>
      <c r="O2429" s="713"/>
      <c r="P2429" s="1838"/>
    </row>
    <row r="2430" spans="1:16" ht="13.5" x14ac:dyDescent="0.2">
      <c r="A2430" s="606">
        <v>41</v>
      </c>
      <c r="B2430" s="279" t="s">
        <v>3608</v>
      </c>
      <c r="C2430" s="709" t="s">
        <v>701</v>
      </c>
      <c r="D2430" s="656">
        <v>4</v>
      </c>
      <c r="E2430" s="656">
        <v>2010</v>
      </c>
      <c r="F2430" s="784">
        <v>322.37</v>
      </c>
      <c r="G2430" s="784">
        <f t="shared" si="81"/>
        <v>322.37</v>
      </c>
      <c r="H2430" s="711">
        <v>100</v>
      </c>
      <c r="I2430" s="784">
        <f t="shared" si="82"/>
        <v>0</v>
      </c>
      <c r="J2430" s="771"/>
      <c r="K2430" s="713"/>
      <c r="L2430" s="713"/>
      <c r="M2430" s="771"/>
      <c r="N2430" s="713"/>
      <c r="O2430" s="713"/>
      <c r="P2430" s="1838"/>
    </row>
    <row r="2431" spans="1:16" ht="13.5" x14ac:dyDescent="0.2">
      <c r="A2431" s="606">
        <v>42</v>
      </c>
      <c r="B2431" s="279" t="s">
        <v>3609</v>
      </c>
      <c r="C2431" s="709" t="s">
        <v>701</v>
      </c>
      <c r="D2431" s="656">
        <v>1</v>
      </c>
      <c r="E2431" s="656">
        <v>2011</v>
      </c>
      <c r="F2431" s="784">
        <v>112.8</v>
      </c>
      <c r="G2431" s="784">
        <f t="shared" si="81"/>
        <v>112.8</v>
      </c>
      <c r="H2431" s="711">
        <v>100</v>
      </c>
      <c r="I2431" s="784">
        <f t="shared" si="82"/>
        <v>0</v>
      </c>
      <c r="J2431" s="771"/>
      <c r="K2431" s="713"/>
      <c r="L2431" s="713"/>
      <c r="M2431" s="771"/>
      <c r="N2431" s="713"/>
      <c r="O2431" s="713"/>
      <c r="P2431" s="1838"/>
    </row>
    <row r="2432" spans="1:16" ht="13.5" x14ac:dyDescent="0.2">
      <c r="A2432" s="606">
        <v>43</v>
      </c>
      <c r="B2432" s="279" t="s">
        <v>3610</v>
      </c>
      <c r="C2432" s="709" t="s">
        <v>701</v>
      </c>
      <c r="D2432" s="656">
        <v>1</v>
      </c>
      <c r="E2432" s="656">
        <v>2011</v>
      </c>
      <c r="F2432" s="784">
        <v>124.032</v>
      </c>
      <c r="G2432" s="784">
        <f t="shared" si="81"/>
        <v>124.032</v>
      </c>
      <c r="H2432" s="711">
        <v>100</v>
      </c>
      <c r="I2432" s="784">
        <f t="shared" si="82"/>
        <v>0</v>
      </c>
      <c r="J2432" s="771"/>
      <c r="K2432" s="713"/>
      <c r="L2432" s="713"/>
      <c r="M2432" s="771"/>
      <c r="N2432" s="713"/>
      <c r="O2432" s="713"/>
      <c r="P2432" s="1838"/>
    </row>
    <row r="2433" spans="1:16" ht="13.5" x14ac:dyDescent="0.2">
      <c r="A2433" s="606">
        <v>44</v>
      </c>
      <c r="B2433" s="279" t="s">
        <v>3611</v>
      </c>
      <c r="C2433" s="709" t="s">
        <v>701</v>
      </c>
      <c r="D2433" s="656">
        <v>2</v>
      </c>
      <c r="E2433" s="656">
        <v>2011</v>
      </c>
      <c r="F2433" s="784">
        <v>167.28</v>
      </c>
      <c r="G2433" s="784">
        <f t="shared" si="81"/>
        <v>167.28</v>
      </c>
      <c r="H2433" s="711">
        <v>100</v>
      </c>
      <c r="I2433" s="784">
        <f t="shared" si="82"/>
        <v>0</v>
      </c>
      <c r="J2433" s="771"/>
      <c r="K2433" s="713"/>
      <c r="L2433" s="713"/>
      <c r="M2433" s="771"/>
      <c r="N2433" s="713"/>
      <c r="O2433" s="713"/>
      <c r="P2433" s="1838"/>
    </row>
    <row r="2434" spans="1:16" ht="13.5" x14ac:dyDescent="0.2">
      <c r="A2434" s="606">
        <v>45</v>
      </c>
      <c r="B2434" s="279" t="s">
        <v>3612</v>
      </c>
      <c r="C2434" s="709" t="s">
        <v>701</v>
      </c>
      <c r="D2434" s="656">
        <v>1</v>
      </c>
      <c r="E2434" s="656">
        <v>2011</v>
      </c>
      <c r="F2434" s="784">
        <v>83.64</v>
      </c>
      <c r="G2434" s="784">
        <f t="shared" si="81"/>
        <v>83.64</v>
      </c>
      <c r="H2434" s="711">
        <v>100</v>
      </c>
      <c r="I2434" s="784">
        <f t="shared" si="82"/>
        <v>0</v>
      </c>
      <c r="J2434" s="771"/>
      <c r="K2434" s="713"/>
      <c r="L2434" s="713"/>
      <c r="M2434" s="771"/>
      <c r="N2434" s="713"/>
      <c r="O2434" s="713"/>
      <c r="P2434" s="1838"/>
    </row>
    <row r="2435" spans="1:16" ht="27" x14ac:dyDescent="0.2">
      <c r="A2435" s="606">
        <v>46</v>
      </c>
      <c r="B2435" s="717" t="s">
        <v>3613</v>
      </c>
      <c r="C2435" s="709" t="s">
        <v>701</v>
      </c>
      <c r="D2435" s="656">
        <v>1</v>
      </c>
      <c r="E2435" s="656">
        <v>2012</v>
      </c>
      <c r="F2435" s="784">
        <v>80.52</v>
      </c>
      <c r="G2435" s="784">
        <f t="shared" si="81"/>
        <v>80.52</v>
      </c>
      <c r="H2435" s="711">
        <v>100</v>
      </c>
      <c r="I2435" s="784">
        <f t="shared" si="82"/>
        <v>0</v>
      </c>
      <c r="J2435" s="771"/>
      <c r="K2435" s="713"/>
      <c r="L2435" s="713"/>
      <c r="M2435" s="771"/>
      <c r="N2435" s="713"/>
      <c r="O2435" s="713"/>
      <c r="P2435" s="1838"/>
    </row>
    <row r="2436" spans="1:16" ht="13.5" x14ac:dyDescent="0.2">
      <c r="A2436" s="606">
        <v>47</v>
      </c>
      <c r="B2436" s="717" t="s">
        <v>3614</v>
      </c>
      <c r="C2436" s="709" t="s">
        <v>701</v>
      </c>
      <c r="D2436" s="656">
        <v>7</v>
      </c>
      <c r="E2436" s="656">
        <v>2013</v>
      </c>
      <c r="F2436" s="784">
        <v>665.61599999999999</v>
      </c>
      <c r="G2436" s="784">
        <f t="shared" si="81"/>
        <v>665.61599999999999</v>
      </c>
      <c r="H2436" s="711">
        <v>100</v>
      </c>
      <c r="I2436" s="784">
        <f t="shared" si="82"/>
        <v>0</v>
      </c>
      <c r="J2436" s="771"/>
      <c r="K2436" s="713"/>
      <c r="L2436" s="713"/>
      <c r="M2436" s="771"/>
      <c r="N2436" s="713"/>
      <c r="O2436" s="713"/>
      <c r="P2436" s="1838"/>
    </row>
    <row r="2437" spans="1:16" ht="13.5" x14ac:dyDescent="0.2">
      <c r="A2437" s="606">
        <v>48</v>
      </c>
      <c r="B2437" s="279" t="s">
        <v>3615</v>
      </c>
      <c r="C2437" s="709" t="s">
        <v>701</v>
      </c>
      <c r="D2437" s="656">
        <v>1</v>
      </c>
      <c r="E2437" s="656">
        <v>2007</v>
      </c>
      <c r="F2437" s="784">
        <v>159.9</v>
      </c>
      <c r="G2437" s="784">
        <f t="shared" si="81"/>
        <v>159.9</v>
      </c>
      <c r="H2437" s="711">
        <v>100</v>
      </c>
      <c r="I2437" s="784">
        <f t="shared" si="82"/>
        <v>0</v>
      </c>
      <c r="J2437" s="771"/>
      <c r="K2437" s="713"/>
      <c r="L2437" s="713"/>
      <c r="M2437" s="771"/>
      <c r="N2437" s="713"/>
      <c r="O2437" s="713"/>
      <c r="P2437" s="1838"/>
    </row>
    <row r="2438" spans="1:16" ht="13.5" x14ac:dyDescent="0.2">
      <c r="A2438" s="606">
        <v>49</v>
      </c>
      <c r="B2438" s="279" t="s">
        <v>3616</v>
      </c>
      <c r="C2438" s="709" t="s">
        <v>701</v>
      </c>
      <c r="D2438" s="656">
        <v>3</v>
      </c>
      <c r="E2438" s="656">
        <v>2007</v>
      </c>
      <c r="F2438" s="784">
        <v>181.2</v>
      </c>
      <c r="G2438" s="784">
        <f t="shared" si="81"/>
        <v>181.2</v>
      </c>
      <c r="H2438" s="711">
        <v>100</v>
      </c>
      <c r="I2438" s="784">
        <f t="shared" si="82"/>
        <v>0</v>
      </c>
      <c r="J2438" s="771"/>
      <c r="K2438" s="713"/>
      <c r="L2438" s="713"/>
      <c r="M2438" s="771"/>
      <c r="N2438" s="713"/>
      <c r="O2438" s="713"/>
      <c r="P2438" s="1838"/>
    </row>
    <row r="2439" spans="1:16" ht="27" x14ac:dyDescent="0.2">
      <c r="A2439" s="606">
        <v>50</v>
      </c>
      <c r="B2439" s="279" t="s">
        <v>3617</v>
      </c>
      <c r="C2439" s="709" t="s">
        <v>701</v>
      </c>
      <c r="D2439" s="656">
        <v>2</v>
      </c>
      <c r="E2439" s="656">
        <v>2007</v>
      </c>
      <c r="F2439" s="784">
        <v>319.8</v>
      </c>
      <c r="G2439" s="784">
        <f t="shared" si="81"/>
        <v>319.8</v>
      </c>
      <c r="H2439" s="711">
        <v>100</v>
      </c>
      <c r="I2439" s="784">
        <f t="shared" si="82"/>
        <v>0</v>
      </c>
      <c r="J2439" s="771"/>
      <c r="K2439" s="713"/>
      <c r="L2439" s="713"/>
      <c r="M2439" s="771"/>
      <c r="N2439" s="713"/>
      <c r="O2439" s="713"/>
      <c r="P2439" s="1838"/>
    </row>
    <row r="2440" spans="1:16" ht="27" x14ac:dyDescent="0.2">
      <c r="A2440" s="606">
        <v>51</v>
      </c>
      <c r="B2440" s="279" t="s">
        <v>3618</v>
      </c>
      <c r="C2440" s="709" t="s">
        <v>701</v>
      </c>
      <c r="D2440" s="656">
        <v>2</v>
      </c>
      <c r="E2440" s="656">
        <v>2007</v>
      </c>
      <c r="F2440" s="784">
        <v>319.8</v>
      </c>
      <c r="G2440" s="784">
        <f t="shared" si="81"/>
        <v>319.8</v>
      </c>
      <c r="H2440" s="711">
        <v>100</v>
      </c>
      <c r="I2440" s="784">
        <f t="shared" si="82"/>
        <v>0</v>
      </c>
      <c r="J2440" s="771"/>
      <c r="K2440" s="713"/>
      <c r="L2440" s="713"/>
      <c r="M2440" s="771"/>
      <c r="N2440" s="713"/>
      <c r="O2440" s="713"/>
      <c r="P2440" s="1838"/>
    </row>
    <row r="2441" spans="1:16" ht="13.5" x14ac:dyDescent="0.2">
      <c r="A2441" s="606">
        <v>52</v>
      </c>
      <c r="B2441" s="279" t="s">
        <v>3133</v>
      </c>
      <c r="C2441" s="709" t="s">
        <v>701</v>
      </c>
      <c r="D2441" s="656">
        <v>9</v>
      </c>
      <c r="E2441" s="656">
        <v>2008</v>
      </c>
      <c r="F2441" s="784">
        <v>450.9</v>
      </c>
      <c r="G2441" s="784">
        <f t="shared" si="81"/>
        <v>450.9</v>
      </c>
      <c r="H2441" s="711">
        <v>100</v>
      </c>
      <c r="I2441" s="784">
        <f t="shared" si="82"/>
        <v>0</v>
      </c>
      <c r="J2441" s="771"/>
      <c r="K2441" s="713"/>
      <c r="L2441" s="713"/>
      <c r="M2441" s="771"/>
      <c r="N2441" s="713"/>
      <c r="O2441" s="713"/>
      <c r="P2441" s="1838"/>
    </row>
    <row r="2442" spans="1:16" ht="13.5" x14ac:dyDescent="0.2">
      <c r="A2442" s="606">
        <v>53</v>
      </c>
      <c r="B2442" s="279" t="s">
        <v>3619</v>
      </c>
      <c r="C2442" s="709" t="s">
        <v>701</v>
      </c>
      <c r="D2442" s="656">
        <v>4</v>
      </c>
      <c r="E2442" s="656">
        <v>2008</v>
      </c>
      <c r="F2442" s="784">
        <v>422.024</v>
      </c>
      <c r="G2442" s="784">
        <f t="shared" si="81"/>
        <v>422.024</v>
      </c>
      <c r="H2442" s="711">
        <v>100</v>
      </c>
      <c r="I2442" s="784">
        <f t="shared" si="82"/>
        <v>0</v>
      </c>
      <c r="J2442" s="771"/>
      <c r="K2442" s="713"/>
      <c r="L2442" s="713"/>
      <c r="M2442" s="771"/>
      <c r="N2442" s="713"/>
      <c r="O2442" s="713"/>
      <c r="P2442" s="1838"/>
    </row>
    <row r="2443" spans="1:16" ht="27" x14ac:dyDescent="0.2">
      <c r="A2443" s="606">
        <v>54</v>
      </c>
      <c r="B2443" s="279" t="s">
        <v>3620</v>
      </c>
      <c r="C2443" s="709" t="s">
        <v>701</v>
      </c>
      <c r="D2443" s="656">
        <v>5</v>
      </c>
      <c r="E2443" s="656">
        <v>2008</v>
      </c>
      <c r="F2443" s="784">
        <v>2710</v>
      </c>
      <c r="G2443" s="784">
        <f t="shared" si="81"/>
        <v>2710</v>
      </c>
      <c r="H2443" s="711">
        <v>100</v>
      </c>
      <c r="I2443" s="784">
        <f t="shared" si="82"/>
        <v>0</v>
      </c>
      <c r="J2443" s="771"/>
      <c r="K2443" s="713"/>
      <c r="L2443" s="713"/>
      <c r="M2443" s="771"/>
      <c r="N2443" s="713"/>
      <c r="O2443" s="713"/>
      <c r="P2443" s="1838"/>
    </row>
    <row r="2444" spans="1:16" ht="13.5" x14ac:dyDescent="0.2">
      <c r="A2444" s="606">
        <v>55</v>
      </c>
      <c r="B2444" s="279" t="s">
        <v>3621</v>
      </c>
      <c r="C2444" s="709" t="s">
        <v>701</v>
      </c>
      <c r="D2444" s="656">
        <v>5</v>
      </c>
      <c r="E2444" s="656">
        <v>2008</v>
      </c>
      <c r="F2444" s="784">
        <v>550</v>
      </c>
      <c r="G2444" s="784">
        <f t="shared" si="81"/>
        <v>550</v>
      </c>
      <c r="H2444" s="711">
        <v>100</v>
      </c>
      <c r="I2444" s="784">
        <f t="shared" si="82"/>
        <v>0</v>
      </c>
      <c r="J2444" s="771"/>
      <c r="K2444" s="713"/>
      <c r="L2444" s="713"/>
      <c r="M2444" s="771"/>
      <c r="N2444" s="713"/>
      <c r="O2444" s="713"/>
      <c r="P2444" s="1838"/>
    </row>
    <row r="2445" spans="1:16" ht="13.5" x14ac:dyDescent="0.2">
      <c r="A2445" s="606">
        <v>56</v>
      </c>
      <c r="B2445" s="279" t="s">
        <v>1750</v>
      </c>
      <c r="C2445" s="709" t="s">
        <v>701</v>
      </c>
      <c r="D2445" s="656">
        <v>2</v>
      </c>
      <c r="E2445" s="656">
        <v>2009</v>
      </c>
      <c r="F2445" s="784">
        <v>100.2</v>
      </c>
      <c r="G2445" s="784">
        <f t="shared" si="81"/>
        <v>100.2</v>
      </c>
      <c r="H2445" s="711">
        <v>100</v>
      </c>
      <c r="I2445" s="784">
        <f t="shared" si="82"/>
        <v>0</v>
      </c>
      <c r="J2445" s="771"/>
      <c r="K2445" s="713"/>
      <c r="L2445" s="713"/>
      <c r="M2445" s="771"/>
      <c r="N2445" s="713"/>
      <c r="O2445" s="713"/>
      <c r="P2445" s="1838"/>
    </row>
    <row r="2446" spans="1:16" ht="13.5" x14ac:dyDescent="0.2">
      <c r="A2446" s="606">
        <v>57</v>
      </c>
      <c r="B2446" s="279" t="s">
        <v>3622</v>
      </c>
      <c r="C2446" s="709" t="s">
        <v>701</v>
      </c>
      <c r="D2446" s="656">
        <v>1</v>
      </c>
      <c r="E2446" s="656">
        <v>2010</v>
      </c>
      <c r="F2446" s="784">
        <v>2533.56</v>
      </c>
      <c r="G2446" s="784">
        <f t="shared" si="81"/>
        <v>2533.56</v>
      </c>
      <c r="H2446" s="711">
        <v>100</v>
      </c>
      <c r="I2446" s="784">
        <f t="shared" si="82"/>
        <v>0</v>
      </c>
      <c r="J2446" s="771"/>
      <c r="K2446" s="713"/>
      <c r="L2446" s="713"/>
      <c r="M2446" s="771"/>
      <c r="N2446" s="713"/>
      <c r="O2446" s="713"/>
      <c r="P2446" s="1838"/>
    </row>
    <row r="2447" spans="1:16" ht="30.75" customHeight="1" x14ac:dyDescent="0.2">
      <c r="A2447" s="606">
        <v>58</v>
      </c>
      <c r="B2447" s="279" t="s">
        <v>3623</v>
      </c>
      <c r="C2447" s="709" t="s">
        <v>701</v>
      </c>
      <c r="D2447" s="656">
        <v>1</v>
      </c>
      <c r="E2447" s="656">
        <v>2010</v>
      </c>
      <c r="F2447" s="784">
        <v>1297.5777</v>
      </c>
      <c r="G2447" s="784">
        <f t="shared" si="81"/>
        <v>1297.5777</v>
      </c>
      <c r="H2447" s="711">
        <v>100</v>
      </c>
      <c r="I2447" s="784">
        <f t="shared" si="82"/>
        <v>0</v>
      </c>
      <c r="J2447" s="771"/>
      <c r="K2447" s="713"/>
      <c r="L2447" s="713"/>
      <c r="M2447" s="771"/>
      <c r="N2447" s="713"/>
      <c r="O2447" s="713"/>
      <c r="P2447" s="1838"/>
    </row>
    <row r="2448" spans="1:16" ht="30.75" customHeight="1" x14ac:dyDescent="0.2">
      <c r="A2448" s="606">
        <v>59</v>
      </c>
      <c r="B2448" s="279" t="s">
        <v>3624</v>
      </c>
      <c r="C2448" s="709" t="s">
        <v>701</v>
      </c>
      <c r="D2448" s="656">
        <v>1</v>
      </c>
      <c r="E2448" s="656">
        <v>2010</v>
      </c>
      <c r="F2448" s="784">
        <v>1297.5777</v>
      </c>
      <c r="G2448" s="784">
        <f t="shared" si="81"/>
        <v>1297.5777</v>
      </c>
      <c r="H2448" s="711">
        <v>100</v>
      </c>
      <c r="I2448" s="784">
        <f t="shared" si="82"/>
        <v>0</v>
      </c>
      <c r="J2448" s="771"/>
      <c r="K2448" s="713"/>
      <c r="L2448" s="713"/>
      <c r="M2448" s="771"/>
      <c r="N2448" s="713"/>
      <c r="O2448" s="713"/>
      <c r="P2448" s="1838"/>
    </row>
    <row r="2449" spans="1:16" ht="30.75" customHeight="1" x14ac:dyDescent="0.2">
      <c r="A2449" s="606">
        <v>60</v>
      </c>
      <c r="B2449" s="279" t="s">
        <v>3625</v>
      </c>
      <c r="C2449" s="709" t="s">
        <v>701</v>
      </c>
      <c r="D2449" s="656">
        <v>4</v>
      </c>
      <c r="E2449" s="656">
        <v>2010</v>
      </c>
      <c r="F2449" s="784">
        <v>185.09299999999999</v>
      </c>
      <c r="G2449" s="784">
        <f t="shared" si="81"/>
        <v>185.09299999999999</v>
      </c>
      <c r="H2449" s="711">
        <v>100</v>
      </c>
      <c r="I2449" s="784">
        <f t="shared" si="82"/>
        <v>0</v>
      </c>
      <c r="J2449" s="771"/>
      <c r="K2449" s="713"/>
      <c r="L2449" s="713"/>
      <c r="M2449" s="771"/>
      <c r="N2449" s="713"/>
      <c r="O2449" s="713"/>
      <c r="P2449" s="1838"/>
    </row>
    <row r="2450" spans="1:16" ht="30.75" customHeight="1" x14ac:dyDescent="0.2">
      <c r="A2450" s="606">
        <v>61</v>
      </c>
      <c r="B2450" s="279" t="s">
        <v>3626</v>
      </c>
      <c r="C2450" s="709" t="s">
        <v>701</v>
      </c>
      <c r="D2450" s="656">
        <v>2</v>
      </c>
      <c r="E2450" s="656">
        <v>2010</v>
      </c>
      <c r="F2450" s="784">
        <v>107.848</v>
      </c>
      <c r="G2450" s="784">
        <f t="shared" si="81"/>
        <v>107.848</v>
      </c>
      <c r="H2450" s="711">
        <v>100</v>
      </c>
      <c r="I2450" s="784">
        <f t="shared" si="82"/>
        <v>0</v>
      </c>
      <c r="J2450" s="771"/>
      <c r="K2450" s="713"/>
      <c r="L2450" s="713"/>
      <c r="M2450" s="771"/>
      <c r="N2450" s="713"/>
      <c r="O2450" s="713"/>
      <c r="P2450" s="1838"/>
    </row>
    <row r="2451" spans="1:16" ht="13.5" x14ac:dyDescent="0.2">
      <c r="A2451" s="606">
        <v>62</v>
      </c>
      <c r="B2451" s="279" t="s">
        <v>3627</v>
      </c>
      <c r="C2451" s="709" t="s">
        <v>701</v>
      </c>
      <c r="D2451" s="656">
        <v>4</v>
      </c>
      <c r="E2451" s="656">
        <v>2010</v>
      </c>
      <c r="F2451" s="784">
        <v>200.4</v>
      </c>
      <c r="G2451" s="784">
        <f t="shared" si="81"/>
        <v>200.4</v>
      </c>
      <c r="H2451" s="711">
        <v>100</v>
      </c>
      <c r="I2451" s="784">
        <f t="shared" si="82"/>
        <v>0</v>
      </c>
      <c r="J2451" s="771"/>
      <c r="K2451" s="713"/>
      <c r="L2451" s="713"/>
      <c r="M2451" s="771"/>
      <c r="N2451" s="713"/>
      <c r="O2451" s="713"/>
      <c r="P2451" s="1838"/>
    </row>
    <row r="2452" spans="1:16" ht="30.75" customHeight="1" x14ac:dyDescent="0.2">
      <c r="A2452" s="606">
        <v>63</v>
      </c>
      <c r="B2452" s="279" t="s">
        <v>3628</v>
      </c>
      <c r="C2452" s="709" t="s">
        <v>701</v>
      </c>
      <c r="D2452" s="656">
        <v>4</v>
      </c>
      <c r="E2452" s="656">
        <v>2010</v>
      </c>
      <c r="F2452" s="784">
        <v>1800.48</v>
      </c>
      <c r="G2452" s="784">
        <f t="shared" si="81"/>
        <v>1800.48</v>
      </c>
      <c r="H2452" s="711">
        <v>100</v>
      </c>
      <c r="I2452" s="784">
        <f t="shared" si="82"/>
        <v>0</v>
      </c>
      <c r="J2452" s="771"/>
      <c r="K2452" s="713"/>
      <c r="L2452" s="713"/>
      <c r="M2452" s="771"/>
      <c r="N2452" s="713"/>
      <c r="O2452" s="713"/>
      <c r="P2452" s="1838"/>
    </row>
    <row r="2453" spans="1:16" ht="13.5" x14ac:dyDescent="0.2">
      <c r="A2453" s="606">
        <v>64</v>
      </c>
      <c r="B2453" s="279" t="s">
        <v>3629</v>
      </c>
      <c r="C2453" s="709" t="s">
        <v>701</v>
      </c>
      <c r="D2453" s="656">
        <v>7</v>
      </c>
      <c r="E2453" s="656">
        <v>2010</v>
      </c>
      <c r="F2453" s="784">
        <v>528.36</v>
      </c>
      <c r="G2453" s="784">
        <f t="shared" si="81"/>
        <v>528.36</v>
      </c>
      <c r="H2453" s="711">
        <v>100</v>
      </c>
      <c r="I2453" s="784">
        <f t="shared" si="82"/>
        <v>0</v>
      </c>
      <c r="J2453" s="771"/>
      <c r="K2453" s="713"/>
      <c r="L2453" s="713"/>
      <c r="M2453" s="771"/>
      <c r="N2453" s="713"/>
      <c r="O2453" s="713"/>
      <c r="P2453" s="1838"/>
    </row>
    <row r="2454" spans="1:16" ht="30.75" customHeight="1" x14ac:dyDescent="0.2">
      <c r="A2454" s="606">
        <v>65</v>
      </c>
      <c r="B2454" s="279" t="s">
        <v>3630</v>
      </c>
      <c r="C2454" s="709" t="s">
        <v>701</v>
      </c>
      <c r="D2454" s="656">
        <v>1</v>
      </c>
      <c r="E2454" s="656">
        <v>2011</v>
      </c>
      <c r="F2454" s="784">
        <v>290.2</v>
      </c>
      <c r="G2454" s="784">
        <f t="shared" si="81"/>
        <v>290.2</v>
      </c>
      <c r="H2454" s="711">
        <v>100</v>
      </c>
      <c r="I2454" s="784">
        <f t="shared" si="82"/>
        <v>0</v>
      </c>
      <c r="J2454" s="771"/>
      <c r="K2454" s="713"/>
      <c r="L2454" s="713"/>
      <c r="M2454" s="771"/>
      <c r="N2454" s="713"/>
      <c r="O2454" s="713"/>
      <c r="P2454" s="1838"/>
    </row>
    <row r="2455" spans="1:16" ht="30.75" customHeight="1" x14ac:dyDescent="0.2">
      <c r="A2455" s="606">
        <v>66</v>
      </c>
      <c r="B2455" s="279" t="s">
        <v>3631</v>
      </c>
      <c r="C2455" s="709" t="s">
        <v>701</v>
      </c>
      <c r="D2455" s="656">
        <v>1</v>
      </c>
      <c r="E2455" s="656">
        <v>2011</v>
      </c>
      <c r="F2455" s="784">
        <v>57.384</v>
      </c>
      <c r="G2455" s="784">
        <f t="shared" si="81"/>
        <v>57.384</v>
      </c>
      <c r="H2455" s="711">
        <v>100</v>
      </c>
      <c r="I2455" s="784">
        <f t="shared" si="82"/>
        <v>0</v>
      </c>
      <c r="J2455" s="771"/>
      <c r="K2455" s="713"/>
      <c r="L2455" s="713"/>
      <c r="M2455" s="771"/>
      <c r="N2455" s="713"/>
      <c r="O2455" s="713"/>
      <c r="P2455" s="1838"/>
    </row>
    <row r="2456" spans="1:16" ht="30.75" customHeight="1" x14ac:dyDescent="0.2">
      <c r="A2456" s="606">
        <v>67</v>
      </c>
      <c r="B2456" s="279" t="s">
        <v>3632</v>
      </c>
      <c r="C2456" s="709" t="s">
        <v>701</v>
      </c>
      <c r="D2456" s="656">
        <v>8</v>
      </c>
      <c r="E2456" s="656">
        <v>2011</v>
      </c>
      <c r="F2456" s="784">
        <v>431.04</v>
      </c>
      <c r="G2456" s="784">
        <f t="shared" si="81"/>
        <v>431.04</v>
      </c>
      <c r="H2456" s="711">
        <v>100</v>
      </c>
      <c r="I2456" s="784">
        <f t="shared" si="82"/>
        <v>0</v>
      </c>
      <c r="J2456" s="771"/>
      <c r="K2456" s="713"/>
      <c r="L2456" s="713"/>
      <c r="M2456" s="771"/>
      <c r="N2456" s="713"/>
      <c r="O2456" s="713"/>
      <c r="P2456" s="1838"/>
    </row>
    <row r="2457" spans="1:16" ht="13.5" x14ac:dyDescent="0.2">
      <c r="A2457" s="606">
        <v>68</v>
      </c>
      <c r="B2457" s="279" t="s">
        <v>3633</v>
      </c>
      <c r="C2457" s="709" t="s">
        <v>701</v>
      </c>
      <c r="D2457" s="656">
        <v>7</v>
      </c>
      <c r="E2457" s="656">
        <v>2011</v>
      </c>
      <c r="F2457" s="784">
        <v>619.04702999999995</v>
      </c>
      <c r="G2457" s="784">
        <f t="shared" si="81"/>
        <v>619.04702999999995</v>
      </c>
      <c r="H2457" s="711">
        <v>100</v>
      </c>
      <c r="I2457" s="784">
        <f t="shared" si="82"/>
        <v>0</v>
      </c>
      <c r="J2457" s="771"/>
      <c r="K2457" s="713"/>
      <c r="L2457" s="713"/>
      <c r="M2457" s="771"/>
      <c r="N2457" s="713"/>
      <c r="O2457" s="713"/>
      <c r="P2457" s="1838"/>
    </row>
    <row r="2458" spans="1:16" ht="30.75" customHeight="1" x14ac:dyDescent="0.2">
      <c r="A2458" s="606">
        <v>69</v>
      </c>
      <c r="B2458" s="279" t="s">
        <v>3634</v>
      </c>
      <c r="C2458" s="709" t="s">
        <v>701</v>
      </c>
      <c r="D2458" s="656">
        <v>1</v>
      </c>
      <c r="E2458" s="656">
        <v>2011</v>
      </c>
      <c r="F2458" s="784">
        <v>2658.6</v>
      </c>
      <c r="G2458" s="784">
        <f t="shared" si="81"/>
        <v>2658.6</v>
      </c>
      <c r="H2458" s="711">
        <v>100</v>
      </c>
      <c r="I2458" s="784">
        <f t="shared" si="82"/>
        <v>0</v>
      </c>
      <c r="J2458" s="771"/>
      <c r="K2458" s="713"/>
      <c r="L2458" s="713"/>
      <c r="M2458" s="771"/>
      <c r="N2458" s="713"/>
      <c r="O2458" s="713"/>
      <c r="P2458" s="1838"/>
    </row>
    <row r="2459" spans="1:16" ht="13.5" x14ac:dyDescent="0.2">
      <c r="A2459" s="606">
        <v>70</v>
      </c>
      <c r="B2459" s="279" t="s">
        <v>3635</v>
      </c>
      <c r="C2459" s="709" t="s">
        <v>701</v>
      </c>
      <c r="D2459" s="656">
        <v>1</v>
      </c>
      <c r="E2459" s="656">
        <v>2011</v>
      </c>
      <c r="F2459" s="784">
        <v>267.95999999999998</v>
      </c>
      <c r="G2459" s="784">
        <f t="shared" si="81"/>
        <v>267.95999999999998</v>
      </c>
      <c r="H2459" s="711">
        <v>100</v>
      </c>
      <c r="I2459" s="784">
        <f t="shared" si="82"/>
        <v>0</v>
      </c>
      <c r="J2459" s="771"/>
      <c r="K2459" s="713"/>
      <c r="L2459" s="713"/>
      <c r="M2459" s="771"/>
      <c r="N2459" s="713"/>
      <c r="O2459" s="713"/>
      <c r="P2459" s="1838"/>
    </row>
    <row r="2460" spans="1:16" ht="30.75" customHeight="1" x14ac:dyDescent="0.2">
      <c r="A2460" s="606">
        <v>71</v>
      </c>
      <c r="B2460" s="279" t="s">
        <v>3631</v>
      </c>
      <c r="C2460" s="709" t="s">
        <v>701</v>
      </c>
      <c r="D2460" s="656">
        <v>1</v>
      </c>
      <c r="E2460" s="656">
        <v>2011</v>
      </c>
      <c r="F2460" s="784">
        <v>57.384</v>
      </c>
      <c r="G2460" s="784">
        <f t="shared" si="81"/>
        <v>57.384</v>
      </c>
      <c r="H2460" s="711">
        <v>100</v>
      </c>
      <c r="I2460" s="784">
        <f t="shared" si="82"/>
        <v>0</v>
      </c>
      <c r="J2460" s="771"/>
      <c r="K2460" s="713"/>
      <c r="L2460" s="713"/>
      <c r="M2460" s="771"/>
      <c r="N2460" s="713"/>
      <c r="O2460" s="713"/>
      <c r="P2460" s="1838"/>
    </row>
    <row r="2461" spans="1:16" ht="94.5" x14ac:dyDescent="0.2">
      <c r="A2461" s="606">
        <v>72</v>
      </c>
      <c r="B2461" s="279" t="s">
        <v>3636</v>
      </c>
      <c r="C2461" s="709" t="s">
        <v>701</v>
      </c>
      <c r="D2461" s="656">
        <v>1</v>
      </c>
      <c r="E2461" s="656">
        <v>2011</v>
      </c>
      <c r="F2461" s="784">
        <v>1183.08</v>
      </c>
      <c r="G2461" s="784">
        <f t="shared" si="81"/>
        <v>1183.08</v>
      </c>
      <c r="H2461" s="711">
        <v>100</v>
      </c>
      <c r="I2461" s="784">
        <f t="shared" si="82"/>
        <v>0</v>
      </c>
      <c r="J2461" s="771"/>
      <c r="K2461" s="713"/>
      <c r="L2461" s="713"/>
      <c r="M2461" s="771"/>
      <c r="N2461" s="713"/>
      <c r="O2461" s="713"/>
      <c r="P2461" s="1838"/>
    </row>
    <row r="2462" spans="1:16" ht="30.75" customHeight="1" x14ac:dyDescent="0.2">
      <c r="A2462" s="606">
        <v>73</v>
      </c>
      <c r="B2462" s="279" t="s">
        <v>3637</v>
      </c>
      <c r="C2462" s="709" t="s">
        <v>701</v>
      </c>
      <c r="D2462" s="707">
        <v>1</v>
      </c>
      <c r="E2462" s="656">
        <v>2012</v>
      </c>
      <c r="F2462" s="784">
        <v>2658.6</v>
      </c>
      <c r="G2462" s="784">
        <f t="shared" si="81"/>
        <v>2658.6</v>
      </c>
      <c r="H2462" s="711">
        <v>100</v>
      </c>
      <c r="I2462" s="784">
        <f t="shared" si="82"/>
        <v>0</v>
      </c>
      <c r="J2462" s="771"/>
      <c r="K2462" s="713"/>
      <c r="L2462" s="713"/>
      <c r="M2462" s="771"/>
      <c r="N2462" s="713"/>
      <c r="O2462" s="713"/>
      <c r="P2462" s="1838"/>
    </row>
    <row r="2463" spans="1:16" ht="30.75" customHeight="1" x14ac:dyDescent="0.2">
      <c r="A2463" s="606">
        <v>74</v>
      </c>
      <c r="B2463" s="717" t="s">
        <v>3638</v>
      </c>
      <c r="C2463" s="709" t="s">
        <v>701</v>
      </c>
      <c r="D2463" s="656">
        <v>1</v>
      </c>
      <c r="E2463" s="656">
        <v>2012</v>
      </c>
      <c r="F2463" s="784">
        <v>37.08</v>
      </c>
      <c r="G2463" s="784">
        <f t="shared" si="81"/>
        <v>37.08</v>
      </c>
      <c r="H2463" s="711">
        <v>100</v>
      </c>
      <c r="I2463" s="784">
        <f t="shared" si="82"/>
        <v>0</v>
      </c>
      <c r="J2463" s="771"/>
      <c r="K2463" s="713"/>
      <c r="L2463" s="713"/>
      <c r="M2463" s="771"/>
      <c r="N2463" s="713"/>
      <c r="O2463" s="713"/>
      <c r="P2463" s="1838"/>
    </row>
    <row r="2464" spans="1:16" ht="30.75" customHeight="1" x14ac:dyDescent="0.2">
      <c r="A2464" s="606">
        <v>75</v>
      </c>
      <c r="B2464" s="717" t="s">
        <v>3639</v>
      </c>
      <c r="C2464" s="709" t="s">
        <v>701</v>
      </c>
      <c r="D2464" s="656">
        <v>1</v>
      </c>
      <c r="E2464" s="656">
        <v>2012</v>
      </c>
      <c r="F2464" s="784">
        <v>488.76</v>
      </c>
      <c r="G2464" s="784">
        <f t="shared" si="81"/>
        <v>488.76</v>
      </c>
      <c r="H2464" s="711">
        <v>100</v>
      </c>
      <c r="I2464" s="784">
        <f t="shared" si="82"/>
        <v>0</v>
      </c>
      <c r="J2464" s="771"/>
      <c r="K2464" s="713"/>
      <c r="L2464" s="713"/>
      <c r="M2464" s="771"/>
      <c r="N2464" s="713"/>
      <c r="O2464" s="713"/>
      <c r="P2464" s="1838"/>
    </row>
    <row r="2465" spans="1:16" ht="13.5" x14ac:dyDescent="0.2">
      <c r="A2465" s="606">
        <v>76</v>
      </c>
      <c r="B2465" s="717" t="s">
        <v>3640</v>
      </c>
      <c r="C2465" s="709" t="s">
        <v>701</v>
      </c>
      <c r="D2465" s="656">
        <v>1</v>
      </c>
      <c r="E2465" s="656">
        <v>2012</v>
      </c>
      <c r="F2465" s="784">
        <v>1951.8</v>
      </c>
      <c r="G2465" s="784">
        <f t="shared" si="81"/>
        <v>1951.8</v>
      </c>
      <c r="H2465" s="711">
        <v>100</v>
      </c>
      <c r="I2465" s="784">
        <f t="shared" si="82"/>
        <v>0</v>
      </c>
      <c r="J2465" s="771"/>
      <c r="K2465" s="713"/>
      <c r="L2465" s="713"/>
      <c r="M2465" s="771"/>
      <c r="N2465" s="713"/>
      <c r="O2465" s="713"/>
      <c r="P2465" s="1838"/>
    </row>
    <row r="2466" spans="1:16" ht="13.5" x14ac:dyDescent="0.2">
      <c r="A2466" s="606">
        <v>77</v>
      </c>
      <c r="B2466" s="717" t="s">
        <v>3641</v>
      </c>
      <c r="C2466" s="709" t="s">
        <v>701</v>
      </c>
      <c r="D2466" s="656">
        <v>7</v>
      </c>
      <c r="E2466" s="656">
        <v>2013</v>
      </c>
      <c r="F2466" s="784">
        <v>587.889995</v>
      </c>
      <c r="G2466" s="784">
        <f t="shared" ref="G2466:G2529" si="83">F2466*H2466%</f>
        <v>587.889995</v>
      </c>
      <c r="H2466" s="711">
        <v>100</v>
      </c>
      <c r="I2466" s="784">
        <f t="shared" ref="I2466:I2529" si="84">F2466-G2466</f>
        <v>0</v>
      </c>
      <c r="J2466" s="771"/>
      <c r="K2466" s="713"/>
      <c r="L2466" s="713"/>
      <c r="M2466" s="771"/>
      <c r="N2466" s="713"/>
      <c r="O2466" s="713"/>
      <c r="P2466" s="1838"/>
    </row>
    <row r="2467" spans="1:16" ht="13.5" x14ac:dyDescent="0.2">
      <c r="A2467" s="606">
        <v>78</v>
      </c>
      <c r="B2467" s="717" t="s">
        <v>3642</v>
      </c>
      <c r="C2467" s="709" t="s">
        <v>701</v>
      </c>
      <c r="D2467" s="656">
        <v>1</v>
      </c>
      <c r="E2467" s="656">
        <v>2013</v>
      </c>
      <c r="F2467" s="784">
        <v>637.09100000000001</v>
      </c>
      <c r="G2467" s="784">
        <f t="shared" si="83"/>
        <v>637.09100000000001</v>
      </c>
      <c r="H2467" s="711">
        <v>100</v>
      </c>
      <c r="I2467" s="784">
        <f t="shared" si="84"/>
        <v>0</v>
      </c>
      <c r="J2467" s="771"/>
      <c r="K2467" s="713"/>
      <c r="L2467" s="713"/>
      <c r="M2467" s="771"/>
      <c r="N2467" s="713"/>
      <c r="O2467" s="713"/>
      <c r="P2467" s="1838"/>
    </row>
    <row r="2468" spans="1:16" ht="30.75" customHeight="1" x14ac:dyDescent="0.2">
      <c r="A2468" s="606">
        <v>79</v>
      </c>
      <c r="B2468" s="717" t="s">
        <v>3643</v>
      </c>
      <c r="C2468" s="709" t="s">
        <v>701</v>
      </c>
      <c r="D2468" s="656">
        <v>1</v>
      </c>
      <c r="E2468" s="656">
        <v>2013</v>
      </c>
      <c r="F2468" s="784">
        <v>177.96</v>
      </c>
      <c r="G2468" s="784">
        <f t="shared" si="83"/>
        <v>177.96</v>
      </c>
      <c r="H2468" s="711">
        <v>100</v>
      </c>
      <c r="I2468" s="784">
        <f t="shared" si="84"/>
        <v>0</v>
      </c>
      <c r="J2468" s="771"/>
      <c r="K2468" s="713"/>
      <c r="L2468" s="713"/>
      <c r="M2468" s="771"/>
      <c r="N2468" s="713"/>
      <c r="O2468" s="713"/>
      <c r="P2468" s="1838"/>
    </row>
    <row r="2469" spans="1:16" ht="30.75" customHeight="1" x14ac:dyDescent="0.2">
      <c r="A2469" s="606">
        <v>80</v>
      </c>
      <c r="B2469" s="718" t="s">
        <v>3644</v>
      </c>
      <c r="C2469" s="709" t="s">
        <v>701</v>
      </c>
      <c r="D2469" s="707">
        <v>5</v>
      </c>
      <c r="E2469" s="656">
        <v>2015</v>
      </c>
      <c r="F2469" s="784">
        <v>295</v>
      </c>
      <c r="G2469" s="784">
        <f t="shared" si="83"/>
        <v>265.5</v>
      </c>
      <c r="H2469" s="711">
        <v>90</v>
      </c>
      <c r="I2469" s="784">
        <f t="shared" si="84"/>
        <v>29.5</v>
      </c>
      <c r="J2469" s="771"/>
      <c r="K2469" s="713"/>
      <c r="L2469" s="713"/>
      <c r="M2469" s="771"/>
      <c r="N2469" s="713"/>
      <c r="O2469" s="713"/>
      <c r="P2469" s="1838"/>
    </row>
    <row r="2470" spans="1:16" ht="30.75" customHeight="1" x14ac:dyDescent="0.2">
      <c r="A2470" s="606">
        <v>81</v>
      </c>
      <c r="B2470" s="718" t="s">
        <v>3645</v>
      </c>
      <c r="C2470" s="709" t="s">
        <v>701</v>
      </c>
      <c r="D2470" s="707">
        <v>1</v>
      </c>
      <c r="E2470" s="656">
        <v>2016</v>
      </c>
      <c r="F2470" s="784">
        <v>283</v>
      </c>
      <c r="G2470" s="784">
        <f t="shared" si="83"/>
        <v>169.79999999999998</v>
      </c>
      <c r="H2470" s="711">
        <v>60</v>
      </c>
      <c r="I2470" s="784">
        <f t="shared" si="84"/>
        <v>113.20000000000002</v>
      </c>
      <c r="J2470" s="771"/>
      <c r="K2470" s="713"/>
      <c r="L2470" s="713"/>
      <c r="M2470" s="771"/>
      <c r="N2470" s="713"/>
      <c r="O2470" s="713"/>
      <c r="P2470" s="1838"/>
    </row>
    <row r="2471" spans="1:16" ht="30.75" customHeight="1" x14ac:dyDescent="0.2">
      <c r="A2471" s="606">
        <v>82</v>
      </c>
      <c r="B2471" s="718" t="s">
        <v>3646</v>
      </c>
      <c r="C2471" s="709" t="s">
        <v>701</v>
      </c>
      <c r="D2471" s="707">
        <v>1</v>
      </c>
      <c r="E2471" s="656">
        <v>2016</v>
      </c>
      <c r="F2471" s="784">
        <v>149.88</v>
      </c>
      <c r="G2471" s="784">
        <f t="shared" si="83"/>
        <v>89.927999999999997</v>
      </c>
      <c r="H2471" s="711">
        <v>60</v>
      </c>
      <c r="I2471" s="784">
        <f t="shared" si="84"/>
        <v>59.951999999999998</v>
      </c>
      <c r="J2471" s="771"/>
      <c r="K2471" s="713"/>
      <c r="L2471" s="713"/>
      <c r="M2471" s="771"/>
      <c r="N2471" s="713"/>
      <c r="O2471" s="713"/>
      <c r="P2471" s="1838"/>
    </row>
    <row r="2472" spans="1:16" ht="13.5" x14ac:dyDescent="0.2">
      <c r="A2472" s="606">
        <v>83</v>
      </c>
      <c r="B2472" s="718" t="s">
        <v>3647</v>
      </c>
      <c r="C2472" s="709" t="s">
        <v>701</v>
      </c>
      <c r="D2472" s="707">
        <v>3</v>
      </c>
      <c r="E2472" s="656">
        <v>2016</v>
      </c>
      <c r="F2472" s="784">
        <v>85.5</v>
      </c>
      <c r="G2472" s="784">
        <f t="shared" si="83"/>
        <v>51.3</v>
      </c>
      <c r="H2472" s="711">
        <v>60</v>
      </c>
      <c r="I2472" s="784">
        <f t="shared" si="84"/>
        <v>34.200000000000003</v>
      </c>
      <c r="J2472" s="771"/>
      <c r="K2472" s="713"/>
      <c r="L2472" s="713"/>
      <c r="M2472" s="771"/>
      <c r="N2472" s="713"/>
      <c r="O2472" s="713"/>
      <c r="P2472" s="1838"/>
    </row>
    <row r="2473" spans="1:16" ht="13.5" x14ac:dyDescent="0.2">
      <c r="A2473" s="606">
        <v>84</v>
      </c>
      <c r="B2473" s="718" t="s">
        <v>3648</v>
      </c>
      <c r="C2473" s="709" t="s">
        <v>701</v>
      </c>
      <c r="D2473" s="707">
        <v>3</v>
      </c>
      <c r="E2473" s="656">
        <v>2016</v>
      </c>
      <c r="F2473" s="784">
        <v>126</v>
      </c>
      <c r="G2473" s="784">
        <f t="shared" si="83"/>
        <v>75.599999999999994</v>
      </c>
      <c r="H2473" s="711">
        <v>60</v>
      </c>
      <c r="I2473" s="784">
        <f t="shared" si="84"/>
        <v>50.400000000000006</v>
      </c>
      <c r="J2473" s="771"/>
      <c r="K2473" s="713"/>
      <c r="L2473" s="713"/>
      <c r="M2473" s="771"/>
      <c r="N2473" s="713"/>
      <c r="O2473" s="713"/>
      <c r="P2473" s="1838"/>
    </row>
    <row r="2474" spans="1:16" ht="81" x14ac:dyDescent="0.2">
      <c r="A2474" s="606">
        <v>85</v>
      </c>
      <c r="B2474" s="279" t="s">
        <v>3649</v>
      </c>
      <c r="C2474" s="709" t="s">
        <v>3650</v>
      </c>
      <c r="D2474" s="707">
        <v>3</v>
      </c>
      <c r="E2474" s="656">
        <v>2017</v>
      </c>
      <c r="F2474" s="784">
        <v>2187</v>
      </c>
      <c r="G2474" s="784">
        <f t="shared" si="83"/>
        <v>656.1</v>
      </c>
      <c r="H2474" s="711">
        <v>30</v>
      </c>
      <c r="I2474" s="784">
        <f t="shared" si="84"/>
        <v>1530.9</v>
      </c>
      <c r="J2474" s="771"/>
      <c r="K2474" s="713"/>
      <c r="L2474" s="713"/>
      <c r="M2474" s="771"/>
      <c r="N2474" s="713"/>
      <c r="O2474" s="713"/>
      <c r="P2474" s="1838"/>
    </row>
    <row r="2475" spans="1:16" ht="13.5" x14ac:dyDescent="0.2">
      <c r="A2475" s="606">
        <v>86</v>
      </c>
      <c r="B2475" s="279" t="s">
        <v>3651</v>
      </c>
      <c r="C2475" s="709" t="s">
        <v>701</v>
      </c>
      <c r="D2475" s="707">
        <v>2</v>
      </c>
      <c r="E2475" s="656">
        <v>2015</v>
      </c>
      <c r="F2475" s="784">
        <v>53.04</v>
      </c>
      <c r="G2475" s="784">
        <f t="shared" si="83"/>
        <v>47.735999999999997</v>
      </c>
      <c r="H2475" s="711">
        <v>90</v>
      </c>
      <c r="I2475" s="784">
        <f t="shared" si="84"/>
        <v>5.304000000000002</v>
      </c>
      <c r="J2475" s="771"/>
      <c r="K2475" s="713"/>
      <c r="L2475" s="713"/>
      <c r="M2475" s="771"/>
      <c r="N2475" s="713"/>
      <c r="O2475" s="713"/>
      <c r="P2475" s="1838"/>
    </row>
    <row r="2476" spans="1:16" ht="13.5" x14ac:dyDescent="0.2">
      <c r="A2476" s="606">
        <v>87</v>
      </c>
      <c r="B2476" s="279" t="s">
        <v>3652</v>
      </c>
      <c r="C2476" s="709" t="s">
        <v>701</v>
      </c>
      <c r="D2476" s="707">
        <v>2</v>
      </c>
      <c r="E2476" s="656">
        <v>2010</v>
      </c>
      <c r="F2476" s="784">
        <v>4863</v>
      </c>
      <c r="G2476" s="784">
        <f t="shared" si="83"/>
        <v>4863</v>
      </c>
      <c r="H2476" s="711">
        <v>100</v>
      </c>
      <c r="I2476" s="784">
        <f t="shared" si="84"/>
        <v>0</v>
      </c>
      <c r="J2476" s="771"/>
      <c r="K2476" s="713"/>
      <c r="L2476" s="713"/>
      <c r="M2476" s="771"/>
      <c r="N2476" s="713"/>
      <c r="O2476" s="713"/>
      <c r="P2476" s="1838"/>
    </row>
    <row r="2477" spans="1:16" ht="13.5" x14ac:dyDescent="0.2">
      <c r="A2477" s="606">
        <v>88</v>
      </c>
      <c r="B2477" s="279" t="s">
        <v>3652</v>
      </c>
      <c r="C2477" s="709" t="s">
        <v>701</v>
      </c>
      <c r="D2477" s="707">
        <v>4</v>
      </c>
      <c r="E2477" s="656">
        <v>2012</v>
      </c>
      <c r="F2477" s="784">
        <v>10223.9692</v>
      </c>
      <c r="G2477" s="784">
        <f t="shared" si="83"/>
        <v>10223.9692</v>
      </c>
      <c r="H2477" s="711">
        <v>100</v>
      </c>
      <c r="I2477" s="784">
        <f t="shared" si="84"/>
        <v>0</v>
      </c>
      <c r="J2477" s="771"/>
      <c r="K2477" s="713"/>
      <c r="L2477" s="713"/>
      <c r="M2477" s="771"/>
      <c r="N2477" s="713"/>
      <c r="O2477" s="713"/>
      <c r="P2477" s="1838"/>
    </row>
    <row r="2478" spans="1:16" ht="13.5" x14ac:dyDescent="0.2">
      <c r="A2478" s="606">
        <v>89</v>
      </c>
      <c r="B2478" s="718" t="s">
        <v>3653</v>
      </c>
      <c r="C2478" s="709" t="s">
        <v>701</v>
      </c>
      <c r="D2478" s="707">
        <v>1</v>
      </c>
      <c r="E2478" s="656">
        <v>2015</v>
      </c>
      <c r="F2478" s="784">
        <v>2221.6799999999998</v>
      </c>
      <c r="G2478" s="784">
        <f t="shared" si="83"/>
        <v>1999.5119999999999</v>
      </c>
      <c r="H2478" s="711">
        <v>90</v>
      </c>
      <c r="I2478" s="784">
        <f t="shared" si="84"/>
        <v>222.16799999999989</v>
      </c>
      <c r="J2478" s="771"/>
      <c r="K2478" s="713"/>
      <c r="L2478" s="713"/>
      <c r="M2478" s="771"/>
      <c r="N2478" s="713"/>
      <c r="O2478" s="713"/>
      <c r="P2478" s="1838"/>
    </row>
    <row r="2479" spans="1:16" ht="30.75" customHeight="1" x14ac:dyDescent="0.2">
      <c r="A2479" s="606">
        <v>90</v>
      </c>
      <c r="B2479" s="279" t="s">
        <v>3654</v>
      </c>
      <c r="C2479" s="709" t="s">
        <v>701</v>
      </c>
      <c r="D2479" s="707">
        <v>2</v>
      </c>
      <c r="E2479" s="656">
        <v>2011</v>
      </c>
      <c r="F2479" s="784">
        <v>3814.663</v>
      </c>
      <c r="G2479" s="784">
        <f t="shared" si="83"/>
        <v>3814.663</v>
      </c>
      <c r="H2479" s="711">
        <v>100</v>
      </c>
      <c r="I2479" s="784">
        <f t="shared" si="84"/>
        <v>0</v>
      </c>
      <c r="J2479" s="771"/>
      <c r="K2479" s="713"/>
      <c r="L2479" s="713"/>
      <c r="M2479" s="771"/>
      <c r="N2479" s="713"/>
      <c r="O2479" s="713"/>
      <c r="P2479" s="1838"/>
    </row>
    <row r="2480" spans="1:16" s="5" customFormat="1" ht="13.5" x14ac:dyDescent="0.25">
      <c r="A2480" s="1048">
        <v>1</v>
      </c>
      <c r="B2480" s="795" t="s">
        <v>3655</v>
      </c>
      <c r="C2480" s="1442" t="s">
        <v>701</v>
      </c>
      <c r="D2480" s="1442">
        <v>1</v>
      </c>
      <c r="E2480" s="1442">
        <v>1999</v>
      </c>
      <c r="F2480" s="784">
        <v>244.3</v>
      </c>
      <c r="G2480" s="784">
        <f t="shared" si="83"/>
        <v>244.3</v>
      </c>
      <c r="H2480" s="711">
        <v>100</v>
      </c>
      <c r="I2480" s="784">
        <f t="shared" si="84"/>
        <v>0</v>
      </c>
      <c r="J2480" s="644"/>
      <c r="K2480" s="693"/>
      <c r="L2480" s="692"/>
      <c r="M2480" s="692"/>
      <c r="N2480" s="692"/>
      <c r="O2480" s="692"/>
      <c r="P2480" s="1838" t="s">
        <v>1147</v>
      </c>
    </row>
    <row r="2481" spans="1:16" s="5" customFormat="1" ht="13.5" x14ac:dyDescent="0.25">
      <c r="A2481" s="1048">
        <v>2</v>
      </c>
      <c r="B2481" s="795" t="s">
        <v>3656</v>
      </c>
      <c r="C2481" s="1442" t="s">
        <v>701</v>
      </c>
      <c r="D2481" s="1442">
        <v>4</v>
      </c>
      <c r="E2481" s="1442">
        <v>2005</v>
      </c>
      <c r="F2481" s="784">
        <v>1416</v>
      </c>
      <c r="G2481" s="784">
        <f t="shared" si="83"/>
        <v>1416</v>
      </c>
      <c r="H2481" s="711">
        <v>100</v>
      </c>
      <c r="I2481" s="784">
        <f t="shared" si="84"/>
        <v>0</v>
      </c>
      <c r="J2481" s="644"/>
      <c r="K2481" s="693"/>
      <c r="L2481" s="692"/>
      <c r="M2481" s="692"/>
      <c r="N2481" s="692"/>
      <c r="O2481" s="692"/>
      <c r="P2481" s="1838"/>
    </row>
    <row r="2482" spans="1:16" s="5" customFormat="1" ht="13.5" x14ac:dyDescent="0.25">
      <c r="A2482" s="1048">
        <v>3</v>
      </c>
      <c r="B2482" s="795" t="s">
        <v>3657</v>
      </c>
      <c r="C2482" s="1442" t="s">
        <v>701</v>
      </c>
      <c r="D2482" s="1442">
        <v>3</v>
      </c>
      <c r="E2482" s="1442">
        <v>2005</v>
      </c>
      <c r="F2482" s="784">
        <v>498</v>
      </c>
      <c r="G2482" s="784">
        <f t="shared" si="83"/>
        <v>498</v>
      </c>
      <c r="H2482" s="711">
        <v>100</v>
      </c>
      <c r="I2482" s="784">
        <f t="shared" si="84"/>
        <v>0</v>
      </c>
      <c r="J2482" s="644"/>
      <c r="K2482" s="693"/>
      <c r="L2482" s="692"/>
      <c r="M2482" s="692"/>
      <c r="N2482" s="692"/>
      <c r="O2482" s="692"/>
      <c r="P2482" s="1838"/>
    </row>
    <row r="2483" spans="1:16" s="5" customFormat="1" ht="13.5" x14ac:dyDescent="0.25">
      <c r="A2483" s="1048">
        <v>4</v>
      </c>
      <c r="B2483" s="795" t="s">
        <v>3658</v>
      </c>
      <c r="C2483" s="1442" t="s">
        <v>701</v>
      </c>
      <c r="D2483" s="1442">
        <v>4</v>
      </c>
      <c r="E2483" s="1442">
        <v>2005</v>
      </c>
      <c r="F2483" s="784">
        <v>672</v>
      </c>
      <c r="G2483" s="784">
        <f t="shared" si="83"/>
        <v>672</v>
      </c>
      <c r="H2483" s="711">
        <v>100</v>
      </c>
      <c r="I2483" s="784">
        <f t="shared" si="84"/>
        <v>0</v>
      </c>
      <c r="J2483" s="644"/>
      <c r="K2483" s="693"/>
      <c r="L2483" s="692"/>
      <c r="M2483" s="692"/>
      <c r="N2483" s="692"/>
      <c r="O2483" s="692"/>
      <c r="P2483" s="1838"/>
    </row>
    <row r="2484" spans="1:16" s="5" customFormat="1" ht="13.5" x14ac:dyDescent="0.25">
      <c r="A2484" s="1048">
        <v>5</v>
      </c>
      <c r="B2484" s="795" t="s">
        <v>798</v>
      </c>
      <c r="C2484" s="1442" t="s">
        <v>701</v>
      </c>
      <c r="D2484" s="1442">
        <v>4</v>
      </c>
      <c r="E2484" s="1442">
        <v>2005</v>
      </c>
      <c r="F2484" s="784">
        <v>158</v>
      </c>
      <c r="G2484" s="784">
        <f t="shared" si="83"/>
        <v>158</v>
      </c>
      <c r="H2484" s="711">
        <v>100</v>
      </c>
      <c r="I2484" s="784">
        <f t="shared" si="84"/>
        <v>0</v>
      </c>
      <c r="J2484" s="644"/>
      <c r="K2484" s="693"/>
      <c r="L2484" s="692"/>
      <c r="M2484" s="692"/>
      <c r="N2484" s="692"/>
      <c r="O2484" s="692"/>
      <c r="P2484" s="1838"/>
    </row>
    <row r="2485" spans="1:16" s="5" customFormat="1" ht="13.5" x14ac:dyDescent="0.25">
      <c r="A2485" s="1048">
        <v>6</v>
      </c>
      <c r="B2485" s="795" t="s">
        <v>3659</v>
      </c>
      <c r="C2485" s="1442" t="s">
        <v>701</v>
      </c>
      <c r="D2485" s="1442">
        <v>4</v>
      </c>
      <c r="E2485" s="1442">
        <v>2005</v>
      </c>
      <c r="F2485" s="784">
        <v>558</v>
      </c>
      <c r="G2485" s="784">
        <f t="shared" si="83"/>
        <v>558</v>
      </c>
      <c r="H2485" s="711">
        <v>100</v>
      </c>
      <c r="I2485" s="784">
        <f t="shared" si="84"/>
        <v>0</v>
      </c>
      <c r="J2485" s="644"/>
      <c r="K2485" s="693"/>
      <c r="L2485" s="692"/>
      <c r="M2485" s="692"/>
      <c r="N2485" s="692"/>
      <c r="O2485" s="692"/>
      <c r="P2485" s="1838"/>
    </row>
    <row r="2486" spans="1:16" s="5" customFormat="1" ht="13.5" x14ac:dyDescent="0.25">
      <c r="A2486" s="1048">
        <v>7</v>
      </c>
      <c r="B2486" s="795" t="s">
        <v>3660</v>
      </c>
      <c r="C2486" s="1442" t="s">
        <v>701</v>
      </c>
      <c r="D2486" s="1442">
        <v>4</v>
      </c>
      <c r="E2486" s="1442">
        <v>2005</v>
      </c>
      <c r="F2486" s="784">
        <v>380</v>
      </c>
      <c r="G2486" s="784">
        <f t="shared" si="83"/>
        <v>380</v>
      </c>
      <c r="H2486" s="711">
        <v>100</v>
      </c>
      <c r="I2486" s="784">
        <f t="shared" si="84"/>
        <v>0</v>
      </c>
      <c r="J2486" s="644"/>
      <c r="K2486" s="693"/>
      <c r="L2486" s="692"/>
      <c r="M2486" s="692"/>
      <c r="N2486" s="692"/>
      <c r="O2486" s="692"/>
      <c r="P2486" s="1838"/>
    </row>
    <row r="2487" spans="1:16" s="5" customFormat="1" ht="13.5" x14ac:dyDescent="0.25">
      <c r="A2487" s="1048">
        <v>8</v>
      </c>
      <c r="B2487" s="795" t="s">
        <v>3661</v>
      </c>
      <c r="C2487" s="1442" t="s">
        <v>701</v>
      </c>
      <c r="D2487" s="1442">
        <v>4</v>
      </c>
      <c r="E2487" s="1442">
        <v>2005</v>
      </c>
      <c r="F2487" s="784">
        <v>1134</v>
      </c>
      <c r="G2487" s="784">
        <f t="shared" si="83"/>
        <v>1134</v>
      </c>
      <c r="H2487" s="711">
        <v>100</v>
      </c>
      <c r="I2487" s="784">
        <f t="shared" si="84"/>
        <v>0</v>
      </c>
      <c r="J2487" s="644"/>
      <c r="K2487" s="693"/>
      <c r="L2487" s="692"/>
      <c r="M2487" s="692"/>
      <c r="N2487" s="692"/>
      <c r="O2487" s="692"/>
      <c r="P2487" s="1838"/>
    </row>
    <row r="2488" spans="1:16" s="5" customFormat="1" ht="13.5" x14ac:dyDescent="0.25">
      <c r="A2488" s="1048">
        <v>9</v>
      </c>
      <c r="B2488" s="795" t="s">
        <v>3662</v>
      </c>
      <c r="C2488" s="1442" t="s">
        <v>701</v>
      </c>
      <c r="D2488" s="1442">
        <v>1</v>
      </c>
      <c r="E2488" s="1442">
        <v>2005</v>
      </c>
      <c r="F2488" s="784">
        <v>1774.8</v>
      </c>
      <c r="G2488" s="784">
        <f t="shared" si="83"/>
        <v>1774.8</v>
      </c>
      <c r="H2488" s="711">
        <v>100</v>
      </c>
      <c r="I2488" s="784">
        <f t="shared" si="84"/>
        <v>0</v>
      </c>
      <c r="J2488" s="644"/>
      <c r="K2488" s="693"/>
      <c r="L2488" s="692"/>
      <c r="M2488" s="692"/>
      <c r="N2488" s="692"/>
      <c r="O2488" s="692"/>
      <c r="P2488" s="1838"/>
    </row>
    <row r="2489" spans="1:16" s="5" customFormat="1" ht="13.5" x14ac:dyDescent="0.25">
      <c r="A2489" s="1048">
        <v>10</v>
      </c>
      <c r="B2489" s="795" t="s">
        <v>3663</v>
      </c>
      <c r="C2489" s="1442" t="s">
        <v>701</v>
      </c>
      <c r="D2489" s="1442">
        <v>1</v>
      </c>
      <c r="E2489" s="1442">
        <v>2005</v>
      </c>
      <c r="F2489" s="784">
        <v>1610.9</v>
      </c>
      <c r="G2489" s="784">
        <f t="shared" si="83"/>
        <v>1610.9</v>
      </c>
      <c r="H2489" s="711">
        <v>100</v>
      </c>
      <c r="I2489" s="784">
        <f t="shared" si="84"/>
        <v>0</v>
      </c>
      <c r="J2489" s="644"/>
      <c r="K2489" s="693"/>
      <c r="L2489" s="692"/>
      <c r="M2489" s="692"/>
      <c r="N2489" s="692"/>
      <c r="O2489" s="692"/>
      <c r="P2489" s="1838"/>
    </row>
    <row r="2490" spans="1:16" s="5" customFormat="1" ht="13.5" x14ac:dyDescent="0.25">
      <c r="A2490" s="1048">
        <v>11</v>
      </c>
      <c r="B2490" s="795" t="s">
        <v>3664</v>
      </c>
      <c r="C2490" s="1442" t="s">
        <v>701</v>
      </c>
      <c r="D2490" s="1442">
        <v>7</v>
      </c>
      <c r="E2490" s="1442">
        <v>2005</v>
      </c>
      <c r="F2490" s="784">
        <v>3840.6</v>
      </c>
      <c r="G2490" s="784">
        <f t="shared" si="83"/>
        <v>3840.6</v>
      </c>
      <c r="H2490" s="711">
        <v>100</v>
      </c>
      <c r="I2490" s="784">
        <f t="shared" si="84"/>
        <v>0</v>
      </c>
      <c r="J2490" s="644"/>
      <c r="K2490" s="693"/>
      <c r="L2490" s="692"/>
      <c r="M2490" s="692"/>
      <c r="N2490" s="692"/>
      <c r="O2490" s="692"/>
      <c r="P2490" s="1838"/>
    </row>
    <row r="2491" spans="1:16" s="5" customFormat="1" ht="13.5" x14ac:dyDescent="0.25">
      <c r="A2491" s="1048">
        <v>12</v>
      </c>
      <c r="B2491" s="795" t="s">
        <v>3665</v>
      </c>
      <c r="C2491" s="1442" t="s">
        <v>701</v>
      </c>
      <c r="D2491" s="1442">
        <v>3</v>
      </c>
      <c r="E2491" s="1442">
        <v>2005</v>
      </c>
      <c r="F2491" s="784">
        <v>1598.8</v>
      </c>
      <c r="G2491" s="784">
        <f t="shared" si="83"/>
        <v>1598.8</v>
      </c>
      <c r="H2491" s="711">
        <v>100</v>
      </c>
      <c r="I2491" s="784">
        <f t="shared" si="84"/>
        <v>0</v>
      </c>
      <c r="J2491" s="644"/>
      <c r="K2491" s="693"/>
      <c r="L2491" s="692"/>
      <c r="M2491" s="692"/>
      <c r="N2491" s="692"/>
      <c r="O2491" s="692"/>
      <c r="P2491" s="1838"/>
    </row>
    <row r="2492" spans="1:16" s="5" customFormat="1" ht="13.5" x14ac:dyDescent="0.25">
      <c r="A2492" s="1048">
        <v>13</v>
      </c>
      <c r="B2492" s="795" t="s">
        <v>796</v>
      </c>
      <c r="C2492" s="1442" t="s">
        <v>701</v>
      </c>
      <c r="D2492" s="1442">
        <v>10</v>
      </c>
      <c r="E2492" s="1442">
        <v>2005</v>
      </c>
      <c r="F2492" s="784">
        <v>1171.8</v>
      </c>
      <c r="G2492" s="784">
        <f t="shared" si="83"/>
        <v>1171.8</v>
      </c>
      <c r="H2492" s="711">
        <v>100</v>
      </c>
      <c r="I2492" s="784">
        <f t="shared" si="84"/>
        <v>0</v>
      </c>
      <c r="J2492" s="644"/>
      <c r="K2492" s="693"/>
      <c r="L2492" s="692"/>
      <c r="M2492" s="692"/>
      <c r="N2492" s="692"/>
      <c r="O2492" s="692"/>
      <c r="P2492" s="1838"/>
    </row>
    <row r="2493" spans="1:16" s="5" customFormat="1" ht="13.5" x14ac:dyDescent="0.25">
      <c r="A2493" s="1048">
        <v>14</v>
      </c>
      <c r="B2493" s="795" t="s">
        <v>3666</v>
      </c>
      <c r="C2493" s="1442" t="s">
        <v>701</v>
      </c>
      <c r="D2493" s="1442">
        <v>8</v>
      </c>
      <c r="E2493" s="1442">
        <v>2005</v>
      </c>
      <c r="F2493" s="784">
        <v>707.6</v>
      </c>
      <c r="G2493" s="784">
        <f t="shared" si="83"/>
        <v>707.6</v>
      </c>
      <c r="H2493" s="711">
        <v>100</v>
      </c>
      <c r="I2493" s="784">
        <f t="shared" si="84"/>
        <v>0</v>
      </c>
      <c r="J2493" s="644"/>
      <c r="K2493" s="693"/>
      <c r="L2493" s="692"/>
      <c r="M2493" s="692"/>
      <c r="N2493" s="692"/>
      <c r="O2493" s="692"/>
      <c r="P2493" s="1838"/>
    </row>
    <row r="2494" spans="1:16" s="5" customFormat="1" ht="13.5" x14ac:dyDescent="0.25">
      <c r="A2494" s="1048">
        <v>15</v>
      </c>
      <c r="B2494" s="795" t="s">
        <v>3667</v>
      </c>
      <c r="C2494" s="1442" t="s">
        <v>701</v>
      </c>
      <c r="D2494" s="1442">
        <v>1</v>
      </c>
      <c r="E2494" s="1442">
        <v>2005</v>
      </c>
      <c r="F2494" s="784">
        <v>409.5</v>
      </c>
      <c r="G2494" s="784">
        <f t="shared" si="83"/>
        <v>409.5</v>
      </c>
      <c r="H2494" s="711">
        <v>100</v>
      </c>
      <c r="I2494" s="784">
        <f t="shared" si="84"/>
        <v>0</v>
      </c>
      <c r="J2494" s="644"/>
      <c r="K2494" s="693"/>
      <c r="L2494" s="692"/>
      <c r="M2494" s="692"/>
      <c r="N2494" s="692"/>
      <c r="O2494" s="692"/>
      <c r="P2494" s="1838"/>
    </row>
    <row r="2495" spans="1:16" s="5" customFormat="1" ht="13.5" x14ac:dyDescent="0.25">
      <c r="A2495" s="1048">
        <v>16</v>
      </c>
      <c r="B2495" s="795" t="s">
        <v>3668</v>
      </c>
      <c r="C2495" s="1442" t="s">
        <v>701</v>
      </c>
      <c r="D2495" s="1442">
        <v>1</v>
      </c>
      <c r="E2495" s="1442">
        <v>2005</v>
      </c>
      <c r="F2495" s="784">
        <v>1736.6</v>
      </c>
      <c r="G2495" s="784">
        <f t="shared" si="83"/>
        <v>1736.6</v>
      </c>
      <c r="H2495" s="711">
        <v>100</v>
      </c>
      <c r="I2495" s="784">
        <f t="shared" si="84"/>
        <v>0</v>
      </c>
      <c r="J2495" s="644"/>
      <c r="K2495" s="693"/>
      <c r="L2495" s="692"/>
      <c r="M2495" s="692"/>
      <c r="N2495" s="692"/>
      <c r="O2495" s="692"/>
      <c r="P2495" s="1838"/>
    </row>
    <row r="2496" spans="1:16" s="5" customFormat="1" ht="13.5" x14ac:dyDescent="0.25">
      <c r="A2496" s="1048">
        <v>17</v>
      </c>
      <c r="B2496" s="795" t="s">
        <v>3669</v>
      </c>
      <c r="C2496" s="1442" t="s">
        <v>701</v>
      </c>
      <c r="D2496" s="1442">
        <v>1</v>
      </c>
      <c r="E2496" s="1442">
        <v>2005</v>
      </c>
      <c r="F2496" s="784">
        <v>633.5</v>
      </c>
      <c r="G2496" s="784">
        <f t="shared" si="83"/>
        <v>633.5</v>
      </c>
      <c r="H2496" s="711">
        <v>100</v>
      </c>
      <c r="I2496" s="784">
        <f t="shared" si="84"/>
        <v>0</v>
      </c>
      <c r="J2496" s="644"/>
      <c r="K2496" s="693"/>
      <c r="L2496" s="692"/>
      <c r="M2496" s="692"/>
      <c r="N2496" s="692"/>
      <c r="O2496" s="692"/>
      <c r="P2496" s="1838"/>
    </row>
    <row r="2497" spans="1:16" s="5" customFormat="1" ht="13.5" x14ac:dyDescent="0.25">
      <c r="A2497" s="1048">
        <v>18</v>
      </c>
      <c r="B2497" s="795" t="s">
        <v>798</v>
      </c>
      <c r="C2497" s="1442" t="s">
        <v>701</v>
      </c>
      <c r="D2497" s="1442">
        <v>2</v>
      </c>
      <c r="E2497" s="1442">
        <v>2005</v>
      </c>
      <c r="F2497" s="784">
        <v>578.29999999999995</v>
      </c>
      <c r="G2497" s="784">
        <f t="shared" si="83"/>
        <v>578.29999999999995</v>
      </c>
      <c r="H2497" s="711">
        <v>100</v>
      </c>
      <c r="I2497" s="784">
        <f t="shared" si="84"/>
        <v>0</v>
      </c>
      <c r="J2497" s="644"/>
      <c r="K2497" s="693"/>
      <c r="L2497" s="692"/>
      <c r="M2497" s="692"/>
      <c r="N2497" s="692"/>
      <c r="O2497" s="692"/>
      <c r="P2497" s="1838"/>
    </row>
    <row r="2498" spans="1:16" s="5" customFormat="1" ht="13.5" x14ac:dyDescent="0.25">
      <c r="A2498" s="1048">
        <v>19</v>
      </c>
      <c r="B2498" s="795" t="s">
        <v>3670</v>
      </c>
      <c r="C2498" s="1442" t="s">
        <v>701</v>
      </c>
      <c r="D2498" s="1442">
        <v>1</v>
      </c>
      <c r="E2498" s="1442">
        <v>2005</v>
      </c>
      <c r="F2498" s="784">
        <v>170.2</v>
      </c>
      <c r="G2498" s="784">
        <f t="shared" si="83"/>
        <v>170.2</v>
      </c>
      <c r="H2498" s="711">
        <v>100</v>
      </c>
      <c r="I2498" s="784">
        <f t="shared" si="84"/>
        <v>0</v>
      </c>
      <c r="J2498" s="644"/>
      <c r="K2498" s="693"/>
      <c r="L2498" s="692"/>
      <c r="M2498" s="692"/>
      <c r="N2498" s="692"/>
      <c r="O2498" s="692"/>
      <c r="P2498" s="1838"/>
    </row>
    <row r="2499" spans="1:16" s="5" customFormat="1" ht="13.5" x14ac:dyDescent="0.25">
      <c r="A2499" s="1048">
        <v>20</v>
      </c>
      <c r="B2499" s="795" t="s">
        <v>3671</v>
      </c>
      <c r="C2499" s="1442" t="s">
        <v>701</v>
      </c>
      <c r="D2499" s="1442">
        <v>4</v>
      </c>
      <c r="E2499" s="1442">
        <v>2006</v>
      </c>
      <c r="F2499" s="784">
        <v>198</v>
      </c>
      <c r="G2499" s="784">
        <f t="shared" si="83"/>
        <v>198</v>
      </c>
      <c r="H2499" s="711">
        <v>100</v>
      </c>
      <c r="I2499" s="784">
        <f t="shared" si="84"/>
        <v>0</v>
      </c>
      <c r="J2499" s="644"/>
      <c r="K2499" s="693"/>
      <c r="L2499" s="692"/>
      <c r="M2499" s="692"/>
      <c r="N2499" s="692"/>
      <c r="O2499" s="692"/>
      <c r="P2499" s="1838"/>
    </row>
    <row r="2500" spans="1:16" s="5" customFormat="1" ht="13.5" x14ac:dyDescent="0.25">
      <c r="A2500" s="1048">
        <v>21</v>
      </c>
      <c r="B2500" s="795" t="s">
        <v>3672</v>
      </c>
      <c r="C2500" s="1442" t="s">
        <v>701</v>
      </c>
      <c r="D2500" s="1442">
        <v>4</v>
      </c>
      <c r="E2500" s="1442">
        <v>2006</v>
      </c>
      <c r="F2500" s="784">
        <v>171</v>
      </c>
      <c r="G2500" s="784">
        <f t="shared" si="83"/>
        <v>171</v>
      </c>
      <c r="H2500" s="711">
        <v>100</v>
      </c>
      <c r="I2500" s="784">
        <f t="shared" si="84"/>
        <v>0</v>
      </c>
      <c r="J2500" s="644"/>
      <c r="K2500" s="693"/>
      <c r="L2500" s="692"/>
      <c r="M2500" s="692"/>
      <c r="N2500" s="692"/>
      <c r="O2500" s="692"/>
      <c r="P2500" s="1838"/>
    </row>
    <row r="2501" spans="1:16" s="5" customFormat="1" ht="13.5" x14ac:dyDescent="0.25">
      <c r="A2501" s="1048">
        <v>22</v>
      </c>
      <c r="B2501" s="795" t="s">
        <v>3673</v>
      </c>
      <c r="C2501" s="1442" t="s">
        <v>701</v>
      </c>
      <c r="D2501" s="1442">
        <v>4</v>
      </c>
      <c r="E2501" s="1442">
        <v>2006</v>
      </c>
      <c r="F2501" s="784">
        <v>111.6</v>
      </c>
      <c r="G2501" s="784">
        <f t="shared" si="83"/>
        <v>111.6</v>
      </c>
      <c r="H2501" s="711">
        <v>100</v>
      </c>
      <c r="I2501" s="784">
        <f t="shared" si="84"/>
        <v>0</v>
      </c>
      <c r="J2501" s="644"/>
      <c r="K2501" s="693"/>
      <c r="L2501" s="692"/>
      <c r="M2501" s="692"/>
      <c r="N2501" s="692"/>
      <c r="O2501" s="692"/>
      <c r="P2501" s="1838"/>
    </row>
    <row r="2502" spans="1:16" s="5" customFormat="1" ht="13.5" x14ac:dyDescent="0.25">
      <c r="A2502" s="1048">
        <v>23</v>
      </c>
      <c r="B2502" s="795" t="s">
        <v>3674</v>
      </c>
      <c r="C2502" s="1442" t="s">
        <v>701</v>
      </c>
      <c r="D2502" s="1442">
        <v>1</v>
      </c>
      <c r="E2502" s="1442">
        <v>2006</v>
      </c>
      <c r="F2502" s="784">
        <v>60</v>
      </c>
      <c r="G2502" s="784">
        <f t="shared" si="83"/>
        <v>60</v>
      </c>
      <c r="H2502" s="711">
        <v>100</v>
      </c>
      <c r="I2502" s="784">
        <f t="shared" si="84"/>
        <v>0</v>
      </c>
      <c r="J2502" s="644"/>
      <c r="K2502" s="693"/>
      <c r="L2502" s="692"/>
      <c r="M2502" s="692"/>
      <c r="N2502" s="692"/>
      <c r="O2502" s="692"/>
      <c r="P2502" s="1838"/>
    </row>
    <row r="2503" spans="1:16" s="5" customFormat="1" ht="13.5" x14ac:dyDescent="0.25">
      <c r="A2503" s="1048">
        <v>24</v>
      </c>
      <c r="B2503" s="795" t="s">
        <v>3670</v>
      </c>
      <c r="C2503" s="1442" t="s">
        <v>701</v>
      </c>
      <c r="D2503" s="1442">
        <v>1</v>
      </c>
      <c r="E2503" s="1442">
        <v>2005</v>
      </c>
      <c r="F2503" s="784">
        <v>170.2</v>
      </c>
      <c r="G2503" s="784">
        <f t="shared" si="83"/>
        <v>170.2</v>
      </c>
      <c r="H2503" s="711">
        <v>100</v>
      </c>
      <c r="I2503" s="784">
        <f t="shared" si="84"/>
        <v>0</v>
      </c>
      <c r="J2503" s="644"/>
      <c r="K2503" s="693"/>
      <c r="L2503" s="692"/>
      <c r="M2503" s="692"/>
      <c r="N2503" s="692"/>
      <c r="O2503" s="692"/>
      <c r="P2503" s="1838"/>
    </row>
    <row r="2504" spans="1:16" s="5" customFormat="1" ht="13.5" x14ac:dyDescent="0.25">
      <c r="A2504" s="1048">
        <v>25</v>
      </c>
      <c r="B2504" s="795" t="s">
        <v>3675</v>
      </c>
      <c r="C2504" s="1442" t="s">
        <v>701</v>
      </c>
      <c r="D2504" s="1442">
        <v>1</v>
      </c>
      <c r="E2504" s="1442">
        <v>2006</v>
      </c>
      <c r="F2504" s="784">
        <v>73</v>
      </c>
      <c r="G2504" s="784">
        <f t="shared" si="83"/>
        <v>73</v>
      </c>
      <c r="H2504" s="711">
        <v>100</v>
      </c>
      <c r="I2504" s="784">
        <f t="shared" si="84"/>
        <v>0</v>
      </c>
      <c r="J2504" s="644"/>
      <c r="K2504" s="693"/>
      <c r="L2504" s="692"/>
      <c r="M2504" s="692"/>
      <c r="N2504" s="692"/>
      <c r="O2504" s="692"/>
      <c r="P2504" s="1838"/>
    </row>
    <row r="2505" spans="1:16" s="5" customFormat="1" ht="13.5" x14ac:dyDescent="0.25">
      <c r="A2505" s="1048">
        <v>26</v>
      </c>
      <c r="B2505" s="795" t="s">
        <v>3676</v>
      </c>
      <c r="C2505" s="1442" t="s">
        <v>701</v>
      </c>
      <c r="D2505" s="1442">
        <v>14</v>
      </c>
      <c r="E2505" s="1442">
        <v>2007</v>
      </c>
      <c r="F2505" s="784">
        <v>3966.2</v>
      </c>
      <c r="G2505" s="784">
        <f t="shared" si="83"/>
        <v>3966.2</v>
      </c>
      <c r="H2505" s="711">
        <v>100</v>
      </c>
      <c r="I2505" s="784">
        <f t="shared" si="84"/>
        <v>0</v>
      </c>
      <c r="J2505" s="644"/>
      <c r="K2505" s="693"/>
      <c r="L2505" s="692"/>
      <c r="M2505" s="692"/>
      <c r="N2505" s="692"/>
      <c r="O2505" s="692"/>
      <c r="P2505" s="1838"/>
    </row>
    <row r="2506" spans="1:16" s="5" customFormat="1" ht="27" x14ac:dyDescent="0.25">
      <c r="A2506" s="1048">
        <v>27</v>
      </c>
      <c r="B2506" s="795" t="s">
        <v>3677</v>
      </c>
      <c r="C2506" s="1442" t="s">
        <v>701</v>
      </c>
      <c r="D2506" s="1442">
        <v>7</v>
      </c>
      <c r="E2506" s="1442">
        <v>2007</v>
      </c>
      <c r="F2506" s="784">
        <v>179.9</v>
      </c>
      <c r="G2506" s="784">
        <f t="shared" si="83"/>
        <v>179.9</v>
      </c>
      <c r="H2506" s="711">
        <v>100</v>
      </c>
      <c r="I2506" s="784">
        <f t="shared" si="84"/>
        <v>0</v>
      </c>
      <c r="J2506" s="644"/>
      <c r="K2506" s="693"/>
      <c r="L2506" s="692"/>
      <c r="M2506" s="692"/>
      <c r="N2506" s="692"/>
      <c r="O2506" s="692"/>
      <c r="P2506" s="1838"/>
    </row>
    <row r="2507" spans="1:16" s="5" customFormat="1" ht="13.5" x14ac:dyDescent="0.25">
      <c r="A2507" s="1048">
        <v>28</v>
      </c>
      <c r="B2507" s="795" t="s">
        <v>3678</v>
      </c>
      <c r="C2507" s="1442" t="s">
        <v>701</v>
      </c>
      <c r="D2507" s="1442">
        <v>8</v>
      </c>
      <c r="E2507" s="1442">
        <v>2007</v>
      </c>
      <c r="F2507" s="784">
        <v>471.2</v>
      </c>
      <c r="G2507" s="784">
        <f t="shared" si="83"/>
        <v>471.2</v>
      </c>
      <c r="H2507" s="711">
        <v>100</v>
      </c>
      <c r="I2507" s="784">
        <f t="shared" si="84"/>
        <v>0</v>
      </c>
      <c r="J2507" s="644"/>
      <c r="K2507" s="693"/>
      <c r="L2507" s="692"/>
      <c r="M2507" s="692"/>
      <c r="N2507" s="692"/>
      <c r="O2507" s="692"/>
      <c r="P2507" s="1838"/>
    </row>
    <row r="2508" spans="1:16" s="5" customFormat="1" ht="13.5" x14ac:dyDescent="0.25">
      <c r="A2508" s="1048">
        <v>29</v>
      </c>
      <c r="B2508" s="795" t="s">
        <v>3679</v>
      </c>
      <c r="C2508" s="1442" t="s">
        <v>701</v>
      </c>
      <c r="D2508" s="1442">
        <v>1</v>
      </c>
      <c r="E2508" s="1442">
        <v>2007</v>
      </c>
      <c r="F2508" s="784">
        <v>58.9</v>
      </c>
      <c r="G2508" s="784">
        <f t="shared" si="83"/>
        <v>58.9</v>
      </c>
      <c r="H2508" s="711">
        <v>100</v>
      </c>
      <c r="I2508" s="784">
        <f t="shared" si="84"/>
        <v>0</v>
      </c>
      <c r="J2508" s="644"/>
      <c r="K2508" s="693"/>
      <c r="L2508" s="692"/>
      <c r="M2508" s="692"/>
      <c r="N2508" s="692"/>
      <c r="O2508" s="692"/>
      <c r="P2508" s="1838"/>
    </row>
    <row r="2509" spans="1:16" s="5" customFormat="1" ht="13.5" x14ac:dyDescent="0.25">
      <c r="A2509" s="1048">
        <v>30</v>
      </c>
      <c r="B2509" s="795" t="s">
        <v>3680</v>
      </c>
      <c r="C2509" s="1442" t="s">
        <v>701</v>
      </c>
      <c r="D2509" s="1442">
        <v>15</v>
      </c>
      <c r="E2509" s="1442">
        <v>2007</v>
      </c>
      <c r="F2509" s="784">
        <v>1692</v>
      </c>
      <c r="G2509" s="784">
        <f t="shared" si="83"/>
        <v>1692</v>
      </c>
      <c r="H2509" s="711">
        <v>100</v>
      </c>
      <c r="I2509" s="784">
        <f t="shared" si="84"/>
        <v>0</v>
      </c>
      <c r="J2509" s="644"/>
      <c r="K2509" s="693"/>
      <c r="L2509" s="692"/>
      <c r="M2509" s="692"/>
      <c r="N2509" s="692"/>
      <c r="O2509" s="692"/>
      <c r="P2509" s="1838"/>
    </row>
    <row r="2510" spans="1:16" s="5" customFormat="1" ht="27" x14ac:dyDescent="0.25">
      <c r="A2510" s="1048">
        <v>31</v>
      </c>
      <c r="B2510" s="795" t="s">
        <v>3681</v>
      </c>
      <c r="C2510" s="1442" t="s">
        <v>701</v>
      </c>
      <c r="D2510" s="1442">
        <v>1</v>
      </c>
      <c r="E2510" s="1442">
        <v>2007</v>
      </c>
      <c r="F2510" s="784">
        <v>651.70000000000005</v>
      </c>
      <c r="G2510" s="784">
        <f t="shared" si="83"/>
        <v>651.70000000000005</v>
      </c>
      <c r="H2510" s="711">
        <v>100</v>
      </c>
      <c r="I2510" s="784">
        <f t="shared" si="84"/>
        <v>0</v>
      </c>
      <c r="J2510" s="644"/>
      <c r="K2510" s="693"/>
      <c r="L2510" s="692"/>
      <c r="M2510" s="692"/>
      <c r="N2510" s="692"/>
      <c r="O2510" s="692"/>
      <c r="P2510" s="1838"/>
    </row>
    <row r="2511" spans="1:16" s="5" customFormat="1" ht="27" x14ac:dyDescent="0.25">
      <c r="A2511" s="1048">
        <v>32</v>
      </c>
      <c r="B2511" s="795" t="s">
        <v>3682</v>
      </c>
      <c r="C2511" s="1442" t="s">
        <v>701</v>
      </c>
      <c r="D2511" s="1442">
        <v>1</v>
      </c>
      <c r="E2511" s="1442">
        <v>2007</v>
      </c>
      <c r="F2511" s="784">
        <v>402.6</v>
      </c>
      <c r="G2511" s="784">
        <f t="shared" si="83"/>
        <v>402.6</v>
      </c>
      <c r="H2511" s="711">
        <v>100</v>
      </c>
      <c r="I2511" s="784">
        <f t="shared" si="84"/>
        <v>0</v>
      </c>
      <c r="J2511" s="644"/>
      <c r="K2511" s="693"/>
      <c r="L2511" s="692"/>
      <c r="M2511" s="692"/>
      <c r="N2511" s="692"/>
      <c r="O2511" s="692"/>
      <c r="P2511" s="1838"/>
    </row>
    <row r="2512" spans="1:16" s="5" customFormat="1" ht="13.5" x14ac:dyDescent="0.25">
      <c r="A2512" s="1048">
        <v>33</v>
      </c>
      <c r="B2512" s="795" t="s">
        <v>3683</v>
      </c>
      <c r="C2512" s="1442" t="s">
        <v>701</v>
      </c>
      <c r="D2512" s="1442">
        <v>1</v>
      </c>
      <c r="E2512" s="1442">
        <v>2007</v>
      </c>
      <c r="F2512" s="784">
        <v>261.89999999999998</v>
      </c>
      <c r="G2512" s="784">
        <f t="shared" si="83"/>
        <v>261.89999999999998</v>
      </c>
      <c r="H2512" s="711">
        <v>100</v>
      </c>
      <c r="I2512" s="784">
        <f t="shared" si="84"/>
        <v>0</v>
      </c>
      <c r="J2512" s="644"/>
      <c r="K2512" s="693"/>
      <c r="L2512" s="692"/>
      <c r="M2512" s="692"/>
      <c r="N2512" s="692"/>
      <c r="O2512" s="692"/>
      <c r="P2512" s="1838"/>
    </row>
    <row r="2513" spans="1:16" s="5" customFormat="1" ht="27" x14ac:dyDescent="0.25">
      <c r="A2513" s="1048">
        <v>34</v>
      </c>
      <c r="B2513" s="795" t="s">
        <v>3684</v>
      </c>
      <c r="C2513" s="1442" t="s">
        <v>701</v>
      </c>
      <c r="D2513" s="1442">
        <v>3</v>
      </c>
      <c r="E2513" s="1442">
        <v>2007</v>
      </c>
      <c r="F2513" s="784">
        <v>78</v>
      </c>
      <c r="G2513" s="784">
        <f t="shared" si="83"/>
        <v>78</v>
      </c>
      <c r="H2513" s="711">
        <v>100</v>
      </c>
      <c r="I2513" s="784">
        <f t="shared" si="84"/>
        <v>0</v>
      </c>
      <c r="J2513" s="644"/>
      <c r="K2513" s="693"/>
      <c r="L2513" s="692"/>
      <c r="M2513" s="692"/>
      <c r="N2513" s="692"/>
      <c r="O2513" s="692"/>
      <c r="P2513" s="1838"/>
    </row>
    <row r="2514" spans="1:16" s="5" customFormat="1" ht="27" x14ac:dyDescent="0.25">
      <c r="A2514" s="1048">
        <v>35</v>
      </c>
      <c r="B2514" s="795" t="s">
        <v>3685</v>
      </c>
      <c r="C2514" s="1442" t="s">
        <v>701</v>
      </c>
      <c r="D2514" s="1442">
        <v>1</v>
      </c>
      <c r="E2514" s="1442">
        <v>2007</v>
      </c>
      <c r="F2514" s="784">
        <v>70.900000000000006</v>
      </c>
      <c r="G2514" s="784">
        <f t="shared" si="83"/>
        <v>70.900000000000006</v>
      </c>
      <c r="H2514" s="711">
        <v>100</v>
      </c>
      <c r="I2514" s="784">
        <f t="shared" si="84"/>
        <v>0</v>
      </c>
      <c r="J2514" s="644"/>
      <c r="K2514" s="693"/>
      <c r="L2514" s="692"/>
      <c r="M2514" s="692"/>
      <c r="N2514" s="692"/>
      <c r="O2514" s="692"/>
      <c r="P2514" s="1838"/>
    </row>
    <row r="2515" spans="1:16" s="5" customFormat="1" ht="13.5" x14ac:dyDescent="0.25">
      <c r="A2515" s="1048">
        <v>36</v>
      </c>
      <c r="B2515" s="795" t="s">
        <v>3686</v>
      </c>
      <c r="C2515" s="1442" t="s">
        <v>701</v>
      </c>
      <c r="D2515" s="1442">
        <v>9</v>
      </c>
      <c r="E2515" s="1442">
        <v>2007</v>
      </c>
      <c r="F2515" s="784">
        <v>1108.8</v>
      </c>
      <c r="G2515" s="784">
        <f t="shared" si="83"/>
        <v>1108.8</v>
      </c>
      <c r="H2515" s="711">
        <v>100</v>
      </c>
      <c r="I2515" s="784">
        <f t="shared" si="84"/>
        <v>0</v>
      </c>
      <c r="J2515" s="644"/>
      <c r="K2515" s="693"/>
      <c r="L2515" s="692"/>
      <c r="M2515" s="692"/>
      <c r="N2515" s="692"/>
      <c r="O2515" s="692"/>
      <c r="P2515" s="1838"/>
    </row>
    <row r="2516" spans="1:16" s="5" customFormat="1" ht="13.5" x14ac:dyDescent="0.25">
      <c r="A2516" s="1048">
        <v>37</v>
      </c>
      <c r="B2516" s="795" t="s">
        <v>3687</v>
      </c>
      <c r="C2516" s="1442" t="s">
        <v>701</v>
      </c>
      <c r="D2516" s="1442">
        <v>1</v>
      </c>
      <c r="E2516" s="1442">
        <v>2007</v>
      </c>
      <c r="F2516" s="784">
        <v>123.2</v>
      </c>
      <c r="G2516" s="784">
        <f t="shared" si="83"/>
        <v>123.2</v>
      </c>
      <c r="H2516" s="711">
        <v>100</v>
      </c>
      <c r="I2516" s="784">
        <f t="shared" si="84"/>
        <v>0</v>
      </c>
      <c r="J2516" s="644"/>
      <c r="K2516" s="693"/>
      <c r="L2516" s="692"/>
      <c r="M2516" s="692"/>
      <c r="N2516" s="692"/>
      <c r="O2516" s="692"/>
      <c r="P2516" s="1838"/>
    </row>
    <row r="2517" spans="1:16" s="5" customFormat="1" ht="27" x14ac:dyDescent="0.25">
      <c r="A2517" s="1048">
        <v>38</v>
      </c>
      <c r="B2517" s="795" t="s">
        <v>3688</v>
      </c>
      <c r="C2517" s="1442" t="s">
        <v>701</v>
      </c>
      <c r="D2517" s="1442">
        <v>7</v>
      </c>
      <c r="E2517" s="1442">
        <v>2008</v>
      </c>
      <c r="F2517" s="784">
        <v>1871.1</v>
      </c>
      <c r="G2517" s="784">
        <f t="shared" si="83"/>
        <v>1871.1</v>
      </c>
      <c r="H2517" s="711">
        <v>100</v>
      </c>
      <c r="I2517" s="784">
        <f t="shared" si="84"/>
        <v>0</v>
      </c>
      <c r="J2517" s="644"/>
      <c r="K2517" s="693"/>
      <c r="L2517" s="692"/>
      <c r="M2517" s="692"/>
      <c r="N2517" s="692"/>
      <c r="O2517" s="692"/>
      <c r="P2517" s="1838"/>
    </row>
    <row r="2518" spans="1:16" s="5" customFormat="1" ht="13.5" x14ac:dyDescent="0.25">
      <c r="A2518" s="1048">
        <v>39</v>
      </c>
      <c r="B2518" s="795" t="s">
        <v>3689</v>
      </c>
      <c r="C2518" s="1442" t="s">
        <v>701</v>
      </c>
      <c r="D2518" s="1442">
        <v>6</v>
      </c>
      <c r="E2518" s="1442">
        <v>2008</v>
      </c>
      <c r="F2518" s="784">
        <v>604.79999999999995</v>
      </c>
      <c r="G2518" s="784">
        <f t="shared" si="83"/>
        <v>604.79999999999995</v>
      </c>
      <c r="H2518" s="711">
        <v>100</v>
      </c>
      <c r="I2518" s="784">
        <f t="shared" si="84"/>
        <v>0</v>
      </c>
      <c r="J2518" s="644"/>
      <c r="K2518" s="693"/>
      <c r="L2518" s="692"/>
      <c r="M2518" s="692"/>
      <c r="N2518" s="692"/>
      <c r="O2518" s="692"/>
      <c r="P2518" s="1838"/>
    </row>
    <row r="2519" spans="1:16" s="5" customFormat="1" ht="13.5" x14ac:dyDescent="0.25">
      <c r="A2519" s="1048">
        <v>40</v>
      </c>
      <c r="B2519" s="795" t="s">
        <v>3679</v>
      </c>
      <c r="C2519" s="1442" t="s">
        <v>701</v>
      </c>
      <c r="D2519" s="1442">
        <v>6</v>
      </c>
      <c r="E2519" s="1442">
        <v>2008</v>
      </c>
      <c r="F2519" s="784">
        <v>300.60000000000002</v>
      </c>
      <c r="G2519" s="784">
        <f t="shared" si="83"/>
        <v>300.60000000000002</v>
      </c>
      <c r="H2519" s="711">
        <v>100</v>
      </c>
      <c r="I2519" s="784">
        <f t="shared" si="84"/>
        <v>0</v>
      </c>
      <c r="J2519" s="644"/>
      <c r="K2519" s="693"/>
      <c r="L2519" s="692"/>
      <c r="M2519" s="692"/>
      <c r="N2519" s="692"/>
      <c r="O2519" s="692"/>
      <c r="P2519" s="1838"/>
    </row>
    <row r="2520" spans="1:16" s="5" customFormat="1" ht="13.5" x14ac:dyDescent="0.25">
      <c r="A2520" s="1048">
        <v>41</v>
      </c>
      <c r="B2520" s="795" t="s">
        <v>3690</v>
      </c>
      <c r="C2520" s="1442" t="s">
        <v>701</v>
      </c>
      <c r="D2520" s="1442">
        <v>2</v>
      </c>
      <c r="E2520" s="1442">
        <v>2008</v>
      </c>
      <c r="F2520" s="784">
        <v>145</v>
      </c>
      <c r="G2520" s="784">
        <f t="shared" si="83"/>
        <v>145</v>
      </c>
      <c r="H2520" s="711">
        <v>100</v>
      </c>
      <c r="I2520" s="784">
        <f t="shared" si="84"/>
        <v>0</v>
      </c>
      <c r="J2520" s="644"/>
      <c r="K2520" s="693"/>
      <c r="L2520" s="692"/>
      <c r="M2520" s="692"/>
      <c r="N2520" s="692"/>
      <c r="O2520" s="692"/>
      <c r="P2520" s="1838"/>
    </row>
    <row r="2521" spans="1:16" s="5" customFormat="1" ht="27" x14ac:dyDescent="0.25">
      <c r="A2521" s="1048">
        <v>42</v>
      </c>
      <c r="B2521" s="795" t="s">
        <v>3691</v>
      </c>
      <c r="C2521" s="1442" t="s">
        <v>701</v>
      </c>
      <c r="D2521" s="1442">
        <v>1</v>
      </c>
      <c r="E2521" s="1442">
        <v>2008</v>
      </c>
      <c r="F2521" s="784">
        <v>456.8</v>
      </c>
      <c r="G2521" s="784">
        <f t="shared" si="83"/>
        <v>456.8</v>
      </c>
      <c r="H2521" s="711">
        <v>100</v>
      </c>
      <c r="I2521" s="784">
        <f t="shared" si="84"/>
        <v>0</v>
      </c>
      <c r="J2521" s="644"/>
      <c r="K2521" s="693"/>
      <c r="L2521" s="692"/>
      <c r="M2521" s="692"/>
      <c r="N2521" s="692"/>
      <c r="O2521" s="692"/>
      <c r="P2521" s="1838"/>
    </row>
    <row r="2522" spans="1:16" s="5" customFormat="1" ht="27" x14ac:dyDescent="0.25">
      <c r="A2522" s="1048">
        <v>43</v>
      </c>
      <c r="B2522" s="795" t="s">
        <v>3692</v>
      </c>
      <c r="C2522" s="1442" t="s">
        <v>701</v>
      </c>
      <c r="D2522" s="1442">
        <v>1</v>
      </c>
      <c r="E2522" s="1442">
        <v>2008</v>
      </c>
      <c r="F2522" s="784">
        <v>93.6</v>
      </c>
      <c r="G2522" s="784">
        <f t="shared" si="83"/>
        <v>93.6</v>
      </c>
      <c r="H2522" s="711">
        <v>100</v>
      </c>
      <c r="I2522" s="784">
        <f t="shared" si="84"/>
        <v>0</v>
      </c>
      <c r="J2522" s="644"/>
      <c r="K2522" s="693"/>
      <c r="L2522" s="692"/>
      <c r="M2522" s="692"/>
      <c r="N2522" s="692"/>
      <c r="O2522" s="692"/>
      <c r="P2522" s="1838"/>
    </row>
    <row r="2523" spans="1:16" s="5" customFormat="1" ht="27" x14ac:dyDescent="0.25">
      <c r="A2523" s="1048">
        <v>44</v>
      </c>
      <c r="B2523" s="795" t="s">
        <v>3693</v>
      </c>
      <c r="C2523" s="1442" t="s">
        <v>701</v>
      </c>
      <c r="D2523" s="1442">
        <v>1</v>
      </c>
      <c r="E2523" s="1442">
        <v>2008</v>
      </c>
      <c r="F2523" s="784">
        <v>60.8</v>
      </c>
      <c r="G2523" s="784">
        <f t="shared" si="83"/>
        <v>60.8</v>
      </c>
      <c r="H2523" s="711">
        <v>100</v>
      </c>
      <c r="I2523" s="784">
        <f t="shared" si="84"/>
        <v>0</v>
      </c>
      <c r="J2523" s="644"/>
      <c r="K2523" s="693"/>
      <c r="L2523" s="692"/>
      <c r="M2523" s="692"/>
      <c r="N2523" s="692"/>
      <c r="O2523" s="692"/>
      <c r="P2523" s="1838"/>
    </row>
    <row r="2524" spans="1:16" s="5" customFormat="1" ht="13.5" x14ac:dyDescent="0.25">
      <c r="A2524" s="1048">
        <v>45</v>
      </c>
      <c r="B2524" s="795" t="s">
        <v>3694</v>
      </c>
      <c r="C2524" s="1442" t="s">
        <v>701</v>
      </c>
      <c r="D2524" s="1442">
        <v>7</v>
      </c>
      <c r="E2524" s="1442">
        <v>2008</v>
      </c>
      <c r="F2524" s="784">
        <v>2832.8</v>
      </c>
      <c r="G2524" s="784">
        <f t="shared" si="83"/>
        <v>2832.8</v>
      </c>
      <c r="H2524" s="711">
        <v>100</v>
      </c>
      <c r="I2524" s="784">
        <f t="shared" si="84"/>
        <v>0</v>
      </c>
      <c r="J2524" s="644"/>
      <c r="K2524" s="693"/>
      <c r="L2524" s="692"/>
      <c r="M2524" s="692"/>
      <c r="N2524" s="692"/>
      <c r="O2524" s="692"/>
      <c r="P2524" s="1838"/>
    </row>
    <row r="2525" spans="1:16" s="5" customFormat="1" ht="13.5" x14ac:dyDescent="0.25">
      <c r="A2525" s="1048">
        <v>46</v>
      </c>
      <c r="B2525" s="795" t="s">
        <v>3695</v>
      </c>
      <c r="C2525" s="1442" t="s">
        <v>701</v>
      </c>
      <c r="D2525" s="1442">
        <v>6</v>
      </c>
      <c r="E2525" s="1442">
        <v>2008</v>
      </c>
      <c r="F2525" s="784">
        <v>622</v>
      </c>
      <c r="G2525" s="784">
        <f t="shared" si="83"/>
        <v>622</v>
      </c>
      <c r="H2525" s="711">
        <v>100</v>
      </c>
      <c r="I2525" s="784">
        <f t="shared" si="84"/>
        <v>0</v>
      </c>
      <c r="J2525" s="644"/>
      <c r="K2525" s="693"/>
      <c r="L2525" s="692"/>
      <c r="M2525" s="692"/>
      <c r="N2525" s="692"/>
      <c r="O2525" s="692"/>
      <c r="P2525" s="1838"/>
    </row>
    <row r="2526" spans="1:16" s="5" customFormat="1" ht="13.5" x14ac:dyDescent="0.25">
      <c r="A2526" s="1048">
        <v>47</v>
      </c>
      <c r="B2526" s="795" t="s">
        <v>3696</v>
      </c>
      <c r="C2526" s="1442" t="s">
        <v>701</v>
      </c>
      <c r="D2526" s="1442">
        <v>3</v>
      </c>
      <c r="E2526" s="1442">
        <v>2008</v>
      </c>
      <c r="F2526" s="784">
        <v>316.5</v>
      </c>
      <c r="G2526" s="784">
        <f t="shared" si="83"/>
        <v>316.5</v>
      </c>
      <c r="H2526" s="711">
        <v>100</v>
      </c>
      <c r="I2526" s="784">
        <f t="shared" si="84"/>
        <v>0</v>
      </c>
      <c r="J2526" s="644"/>
      <c r="K2526" s="693"/>
      <c r="L2526" s="692"/>
      <c r="M2526" s="692"/>
      <c r="N2526" s="692"/>
      <c r="O2526" s="692"/>
      <c r="P2526" s="1838"/>
    </row>
    <row r="2527" spans="1:16" s="5" customFormat="1" ht="27" x14ac:dyDescent="0.25">
      <c r="A2527" s="1048">
        <v>48</v>
      </c>
      <c r="B2527" s="795" t="s">
        <v>3677</v>
      </c>
      <c r="C2527" s="1442" t="s">
        <v>701</v>
      </c>
      <c r="D2527" s="1442">
        <v>7</v>
      </c>
      <c r="E2527" s="1442">
        <v>2008</v>
      </c>
      <c r="F2527" s="784">
        <v>208.5</v>
      </c>
      <c r="G2527" s="784">
        <f t="shared" si="83"/>
        <v>208.5</v>
      </c>
      <c r="H2527" s="711">
        <v>100</v>
      </c>
      <c r="I2527" s="784">
        <f t="shared" si="84"/>
        <v>0</v>
      </c>
      <c r="J2527" s="644"/>
      <c r="K2527" s="693"/>
      <c r="L2527" s="692"/>
      <c r="M2527" s="692"/>
      <c r="N2527" s="692"/>
      <c r="O2527" s="692"/>
      <c r="P2527" s="1838"/>
    </row>
    <row r="2528" spans="1:16" s="5" customFormat="1" ht="27" x14ac:dyDescent="0.25">
      <c r="A2528" s="1048">
        <v>49</v>
      </c>
      <c r="B2528" s="795" t="s">
        <v>3697</v>
      </c>
      <c r="C2528" s="1442" t="s">
        <v>701</v>
      </c>
      <c r="D2528" s="1442">
        <v>4</v>
      </c>
      <c r="E2528" s="1442">
        <v>2008</v>
      </c>
      <c r="F2528" s="784">
        <v>2168</v>
      </c>
      <c r="G2528" s="784">
        <f t="shared" si="83"/>
        <v>2168</v>
      </c>
      <c r="H2528" s="711">
        <v>100</v>
      </c>
      <c r="I2528" s="784">
        <f t="shared" si="84"/>
        <v>0</v>
      </c>
      <c r="J2528" s="644"/>
      <c r="K2528" s="693"/>
      <c r="L2528" s="692"/>
      <c r="M2528" s="692"/>
      <c r="N2528" s="692"/>
      <c r="O2528" s="692"/>
      <c r="P2528" s="1838"/>
    </row>
    <row r="2529" spans="1:16" s="5" customFormat="1" ht="13.5" x14ac:dyDescent="0.25">
      <c r="A2529" s="1048">
        <v>50</v>
      </c>
      <c r="B2529" s="795" t="s">
        <v>3698</v>
      </c>
      <c r="C2529" s="1442" t="s">
        <v>701</v>
      </c>
      <c r="D2529" s="1442">
        <v>4</v>
      </c>
      <c r="E2529" s="1442">
        <v>2008</v>
      </c>
      <c r="F2529" s="784">
        <v>440</v>
      </c>
      <c r="G2529" s="784">
        <f t="shared" si="83"/>
        <v>440</v>
      </c>
      <c r="H2529" s="711">
        <v>100</v>
      </c>
      <c r="I2529" s="784">
        <f t="shared" si="84"/>
        <v>0</v>
      </c>
      <c r="J2529" s="644"/>
      <c r="K2529" s="693"/>
      <c r="L2529" s="692"/>
      <c r="M2529" s="692"/>
      <c r="N2529" s="692"/>
      <c r="O2529" s="692"/>
      <c r="P2529" s="1838"/>
    </row>
    <row r="2530" spans="1:16" s="5" customFormat="1" ht="27" x14ac:dyDescent="0.25">
      <c r="A2530" s="1048">
        <v>51</v>
      </c>
      <c r="B2530" s="795" t="s">
        <v>3497</v>
      </c>
      <c r="C2530" s="1442" t="s">
        <v>701</v>
      </c>
      <c r="D2530" s="1442">
        <v>2</v>
      </c>
      <c r="E2530" s="1442">
        <v>2009</v>
      </c>
      <c r="F2530" s="784">
        <v>534.6</v>
      </c>
      <c r="G2530" s="784">
        <f t="shared" ref="G2530:G2593" si="85">F2530*H2530%</f>
        <v>534.6</v>
      </c>
      <c r="H2530" s="711">
        <v>100</v>
      </c>
      <c r="I2530" s="784">
        <f t="shared" ref="I2530:I2593" si="86">F2530-G2530</f>
        <v>0</v>
      </c>
      <c r="J2530" s="644"/>
      <c r="K2530" s="693"/>
      <c r="L2530" s="692"/>
      <c r="M2530" s="692"/>
      <c r="N2530" s="692"/>
      <c r="O2530" s="692"/>
      <c r="P2530" s="1838"/>
    </row>
    <row r="2531" spans="1:16" s="5" customFormat="1" ht="13.5" x14ac:dyDescent="0.25">
      <c r="A2531" s="1048">
        <v>52</v>
      </c>
      <c r="B2531" s="795" t="s">
        <v>3699</v>
      </c>
      <c r="C2531" s="1442" t="s">
        <v>701</v>
      </c>
      <c r="D2531" s="1442">
        <v>2</v>
      </c>
      <c r="E2531" s="1442">
        <v>2009</v>
      </c>
      <c r="F2531" s="784">
        <v>201.6</v>
      </c>
      <c r="G2531" s="784">
        <f t="shared" si="85"/>
        <v>201.6</v>
      </c>
      <c r="H2531" s="711">
        <v>100</v>
      </c>
      <c r="I2531" s="784">
        <f t="shared" si="86"/>
        <v>0</v>
      </c>
      <c r="J2531" s="644"/>
      <c r="K2531" s="693"/>
      <c r="L2531" s="692"/>
      <c r="M2531" s="692"/>
      <c r="N2531" s="692"/>
      <c r="O2531" s="692"/>
      <c r="P2531" s="1838"/>
    </row>
    <row r="2532" spans="1:16" s="5" customFormat="1" ht="13.5" x14ac:dyDescent="0.25">
      <c r="A2532" s="1048">
        <v>53</v>
      </c>
      <c r="B2532" s="795" t="s">
        <v>920</v>
      </c>
      <c r="C2532" s="1442" t="s">
        <v>701</v>
      </c>
      <c r="D2532" s="1442">
        <v>2</v>
      </c>
      <c r="E2532" s="1442">
        <v>2009</v>
      </c>
      <c r="F2532" s="784">
        <v>100.2</v>
      </c>
      <c r="G2532" s="784">
        <f t="shared" si="85"/>
        <v>100.2</v>
      </c>
      <c r="H2532" s="711">
        <v>100</v>
      </c>
      <c r="I2532" s="784">
        <f t="shared" si="86"/>
        <v>0</v>
      </c>
      <c r="J2532" s="644"/>
      <c r="K2532" s="693"/>
      <c r="L2532" s="692"/>
      <c r="M2532" s="692"/>
      <c r="N2532" s="692"/>
      <c r="O2532" s="692"/>
      <c r="P2532" s="1838"/>
    </row>
    <row r="2533" spans="1:16" s="5" customFormat="1" ht="27" x14ac:dyDescent="0.25">
      <c r="A2533" s="1048">
        <v>54</v>
      </c>
      <c r="B2533" s="795" t="s">
        <v>3700</v>
      </c>
      <c r="C2533" s="1442" t="s">
        <v>701</v>
      </c>
      <c r="D2533" s="1442">
        <v>1</v>
      </c>
      <c r="E2533" s="1442">
        <v>2009</v>
      </c>
      <c r="F2533" s="784">
        <v>44.3</v>
      </c>
      <c r="G2533" s="784">
        <f t="shared" si="85"/>
        <v>44.3</v>
      </c>
      <c r="H2533" s="711">
        <v>100</v>
      </c>
      <c r="I2533" s="784">
        <f t="shared" si="86"/>
        <v>0</v>
      </c>
      <c r="J2533" s="644"/>
      <c r="K2533" s="693"/>
      <c r="L2533" s="692"/>
      <c r="M2533" s="692"/>
      <c r="N2533" s="692"/>
      <c r="O2533" s="692"/>
      <c r="P2533" s="1838"/>
    </row>
    <row r="2534" spans="1:16" s="5" customFormat="1" ht="13.5" x14ac:dyDescent="0.25">
      <c r="A2534" s="1048">
        <v>55</v>
      </c>
      <c r="B2534" s="795" t="s">
        <v>3591</v>
      </c>
      <c r="C2534" s="1442" t="s">
        <v>701</v>
      </c>
      <c r="D2534" s="1442">
        <v>5</v>
      </c>
      <c r="E2534" s="1442">
        <v>2009</v>
      </c>
      <c r="F2534" s="784">
        <v>2023.4</v>
      </c>
      <c r="G2534" s="784">
        <f t="shared" si="85"/>
        <v>2023.4</v>
      </c>
      <c r="H2534" s="711">
        <v>100</v>
      </c>
      <c r="I2534" s="784">
        <f t="shared" si="86"/>
        <v>0</v>
      </c>
      <c r="J2534" s="644"/>
      <c r="K2534" s="693"/>
      <c r="L2534" s="692"/>
      <c r="M2534" s="692"/>
      <c r="N2534" s="692"/>
      <c r="O2534" s="692"/>
      <c r="P2534" s="1838"/>
    </row>
    <row r="2535" spans="1:16" s="5" customFormat="1" ht="13.5" x14ac:dyDescent="0.25">
      <c r="A2535" s="1048">
        <v>56</v>
      </c>
      <c r="B2535" s="795" t="s">
        <v>3701</v>
      </c>
      <c r="C2535" s="1442" t="s">
        <v>701</v>
      </c>
      <c r="D2535" s="1442">
        <v>5</v>
      </c>
      <c r="E2535" s="1442">
        <v>2009</v>
      </c>
      <c r="F2535" s="784">
        <v>518.29999999999995</v>
      </c>
      <c r="G2535" s="784">
        <f t="shared" si="85"/>
        <v>518.29999999999995</v>
      </c>
      <c r="H2535" s="711">
        <v>100</v>
      </c>
      <c r="I2535" s="784">
        <f t="shared" si="86"/>
        <v>0</v>
      </c>
      <c r="J2535" s="644"/>
      <c r="K2535" s="693"/>
      <c r="L2535" s="692"/>
      <c r="M2535" s="692"/>
      <c r="N2535" s="692"/>
      <c r="O2535" s="692"/>
      <c r="P2535" s="1838"/>
    </row>
    <row r="2536" spans="1:16" s="5" customFormat="1" ht="13.5" x14ac:dyDescent="0.25">
      <c r="A2536" s="1048">
        <v>57</v>
      </c>
      <c r="B2536" s="795" t="s">
        <v>3702</v>
      </c>
      <c r="C2536" s="1442" t="s">
        <v>701</v>
      </c>
      <c r="D2536" s="1442">
        <v>1</v>
      </c>
      <c r="E2536" s="1442">
        <v>2009</v>
      </c>
      <c r="F2536" s="784">
        <v>105.5</v>
      </c>
      <c r="G2536" s="784">
        <f t="shared" si="85"/>
        <v>105.5</v>
      </c>
      <c r="H2536" s="711">
        <v>100</v>
      </c>
      <c r="I2536" s="784">
        <f t="shared" si="86"/>
        <v>0</v>
      </c>
      <c r="J2536" s="644"/>
      <c r="K2536" s="693"/>
      <c r="L2536" s="692"/>
      <c r="M2536" s="692"/>
      <c r="N2536" s="692"/>
      <c r="O2536" s="692"/>
      <c r="P2536" s="1838"/>
    </row>
    <row r="2537" spans="1:16" s="5" customFormat="1" ht="13.5" x14ac:dyDescent="0.25">
      <c r="A2537" s="1048">
        <v>58</v>
      </c>
      <c r="B2537" s="795" t="s">
        <v>3140</v>
      </c>
      <c r="C2537" s="1442" t="s">
        <v>701</v>
      </c>
      <c r="D2537" s="1442">
        <v>2</v>
      </c>
      <c r="E2537" s="1442">
        <v>2009</v>
      </c>
      <c r="F2537" s="784">
        <v>201.6</v>
      </c>
      <c r="G2537" s="784">
        <f t="shared" si="85"/>
        <v>201.6</v>
      </c>
      <c r="H2537" s="711">
        <v>100</v>
      </c>
      <c r="I2537" s="784">
        <f t="shared" si="86"/>
        <v>0</v>
      </c>
      <c r="J2537" s="644"/>
      <c r="K2537" s="693"/>
      <c r="L2537" s="692"/>
      <c r="M2537" s="692"/>
      <c r="N2537" s="692"/>
      <c r="O2537" s="692"/>
      <c r="P2537" s="1838"/>
    </row>
    <row r="2538" spans="1:16" s="5" customFormat="1" ht="13.5" x14ac:dyDescent="0.25">
      <c r="A2538" s="1048">
        <v>59</v>
      </c>
      <c r="B2538" s="795" t="s">
        <v>794</v>
      </c>
      <c r="C2538" s="70" t="s">
        <v>701</v>
      </c>
      <c r="D2538" s="70">
        <v>2</v>
      </c>
      <c r="E2538" s="70">
        <v>2009</v>
      </c>
      <c r="F2538" s="784">
        <v>534.6</v>
      </c>
      <c r="G2538" s="784">
        <f t="shared" si="85"/>
        <v>534.6</v>
      </c>
      <c r="H2538" s="711">
        <v>100</v>
      </c>
      <c r="I2538" s="784">
        <f t="shared" si="86"/>
        <v>0</v>
      </c>
      <c r="J2538" s="644"/>
      <c r="K2538" s="693"/>
      <c r="L2538" s="692"/>
      <c r="M2538" s="692"/>
      <c r="N2538" s="692"/>
      <c r="O2538" s="692"/>
      <c r="P2538" s="1838"/>
    </row>
    <row r="2539" spans="1:16" s="5" customFormat="1" ht="13.5" x14ac:dyDescent="0.25">
      <c r="A2539" s="1048">
        <v>60</v>
      </c>
      <c r="B2539" s="795" t="s">
        <v>614</v>
      </c>
      <c r="C2539" s="70" t="s">
        <v>701</v>
      </c>
      <c r="D2539" s="70">
        <v>1</v>
      </c>
      <c r="E2539" s="70">
        <v>2009</v>
      </c>
      <c r="F2539" s="784">
        <v>58.9</v>
      </c>
      <c r="G2539" s="784">
        <f t="shared" si="85"/>
        <v>58.9</v>
      </c>
      <c r="H2539" s="711">
        <v>100</v>
      </c>
      <c r="I2539" s="784">
        <f t="shared" si="86"/>
        <v>0</v>
      </c>
      <c r="J2539" s="644"/>
      <c r="K2539" s="693"/>
      <c r="L2539" s="692"/>
      <c r="M2539" s="692"/>
      <c r="N2539" s="692"/>
      <c r="O2539" s="692"/>
      <c r="P2539" s="1838"/>
    </row>
    <row r="2540" spans="1:16" s="5" customFormat="1" ht="13.5" x14ac:dyDescent="0.25">
      <c r="A2540" s="1048">
        <v>61</v>
      </c>
      <c r="B2540" s="795" t="s">
        <v>652</v>
      </c>
      <c r="C2540" s="70" t="s">
        <v>701</v>
      </c>
      <c r="D2540" s="70">
        <v>4</v>
      </c>
      <c r="E2540" s="70">
        <v>2009</v>
      </c>
      <c r="F2540" s="784">
        <v>119.1</v>
      </c>
      <c r="G2540" s="784">
        <f t="shared" si="85"/>
        <v>119.1</v>
      </c>
      <c r="H2540" s="711">
        <v>100</v>
      </c>
      <c r="I2540" s="784">
        <f t="shared" si="86"/>
        <v>0</v>
      </c>
      <c r="J2540" s="644"/>
      <c r="K2540" s="693"/>
      <c r="L2540" s="692"/>
      <c r="M2540" s="692"/>
      <c r="N2540" s="692"/>
      <c r="O2540" s="692"/>
      <c r="P2540" s="1838"/>
    </row>
    <row r="2541" spans="1:16" s="5" customFormat="1" ht="13.5" x14ac:dyDescent="0.25">
      <c r="A2541" s="1048">
        <v>62</v>
      </c>
      <c r="B2541" s="795" t="s">
        <v>3703</v>
      </c>
      <c r="C2541" s="70" t="s">
        <v>701</v>
      </c>
      <c r="D2541" s="70">
        <v>1</v>
      </c>
      <c r="E2541" s="70">
        <v>2009</v>
      </c>
      <c r="F2541" s="784">
        <v>622.5</v>
      </c>
      <c r="G2541" s="784">
        <f t="shared" si="85"/>
        <v>622.5</v>
      </c>
      <c r="H2541" s="711">
        <v>100</v>
      </c>
      <c r="I2541" s="784">
        <f t="shared" si="86"/>
        <v>0</v>
      </c>
      <c r="J2541" s="644"/>
      <c r="K2541" s="693"/>
      <c r="L2541" s="692"/>
      <c r="M2541" s="692"/>
      <c r="N2541" s="692"/>
      <c r="O2541" s="692"/>
      <c r="P2541" s="1838"/>
    </row>
    <row r="2542" spans="1:16" s="5" customFormat="1" ht="27" x14ac:dyDescent="0.25">
      <c r="A2542" s="1048">
        <v>63</v>
      </c>
      <c r="B2542" s="795" t="s">
        <v>3704</v>
      </c>
      <c r="C2542" s="70" t="s">
        <v>701</v>
      </c>
      <c r="D2542" s="70">
        <v>1</v>
      </c>
      <c r="E2542" s="70">
        <v>2009</v>
      </c>
      <c r="F2542" s="784">
        <v>101</v>
      </c>
      <c r="G2542" s="784">
        <f t="shared" si="85"/>
        <v>101</v>
      </c>
      <c r="H2542" s="711">
        <v>100</v>
      </c>
      <c r="I2542" s="784">
        <f t="shared" si="86"/>
        <v>0</v>
      </c>
      <c r="J2542" s="644"/>
      <c r="K2542" s="693"/>
      <c r="L2542" s="692"/>
      <c r="M2542" s="692"/>
      <c r="N2542" s="692"/>
      <c r="O2542" s="692"/>
      <c r="P2542" s="1838"/>
    </row>
    <row r="2543" spans="1:16" s="5" customFormat="1" ht="13.5" x14ac:dyDescent="0.25">
      <c r="A2543" s="1048">
        <v>64</v>
      </c>
      <c r="B2543" s="795" t="s">
        <v>2002</v>
      </c>
      <c r="C2543" s="70" t="s">
        <v>701</v>
      </c>
      <c r="D2543" s="70">
        <v>1</v>
      </c>
      <c r="E2543" s="70">
        <v>2009</v>
      </c>
      <c r="F2543" s="784">
        <v>138.80000000000001</v>
      </c>
      <c r="G2543" s="784">
        <f t="shared" si="85"/>
        <v>138.80000000000001</v>
      </c>
      <c r="H2543" s="711">
        <v>100</v>
      </c>
      <c r="I2543" s="784">
        <f t="shared" si="86"/>
        <v>0</v>
      </c>
      <c r="J2543" s="644"/>
      <c r="K2543" s="693"/>
      <c r="L2543" s="692"/>
      <c r="M2543" s="692"/>
      <c r="N2543" s="692"/>
      <c r="O2543" s="692"/>
      <c r="P2543" s="1838"/>
    </row>
    <row r="2544" spans="1:16" s="5" customFormat="1" ht="13.5" x14ac:dyDescent="0.25">
      <c r="A2544" s="1048">
        <v>65</v>
      </c>
      <c r="B2544" s="795" t="s">
        <v>3705</v>
      </c>
      <c r="C2544" s="70" t="s">
        <v>701</v>
      </c>
      <c r="D2544" s="70">
        <v>6</v>
      </c>
      <c r="E2544" s="70">
        <v>2009</v>
      </c>
      <c r="F2544" s="784">
        <v>223.5</v>
      </c>
      <c r="G2544" s="784">
        <f t="shared" si="85"/>
        <v>223.5</v>
      </c>
      <c r="H2544" s="711">
        <v>100</v>
      </c>
      <c r="I2544" s="784">
        <f t="shared" si="86"/>
        <v>0</v>
      </c>
      <c r="J2544" s="644"/>
      <c r="K2544" s="693"/>
      <c r="L2544" s="692"/>
      <c r="M2544" s="692"/>
      <c r="N2544" s="692"/>
      <c r="O2544" s="692"/>
      <c r="P2544" s="1838"/>
    </row>
    <row r="2545" spans="1:16" s="5" customFormat="1" ht="13.5" x14ac:dyDescent="0.25">
      <c r="A2545" s="1048">
        <v>66</v>
      </c>
      <c r="B2545" s="795" t="s">
        <v>2062</v>
      </c>
      <c r="C2545" s="70" t="s">
        <v>701</v>
      </c>
      <c r="D2545" s="70">
        <v>1</v>
      </c>
      <c r="E2545" s="70">
        <v>2009</v>
      </c>
      <c r="F2545" s="784">
        <v>314.2</v>
      </c>
      <c r="G2545" s="784">
        <f t="shared" si="85"/>
        <v>314.2</v>
      </c>
      <c r="H2545" s="711">
        <v>100</v>
      </c>
      <c r="I2545" s="784">
        <f t="shared" si="86"/>
        <v>0</v>
      </c>
      <c r="J2545" s="644"/>
      <c r="K2545" s="693"/>
      <c r="L2545" s="692"/>
      <c r="M2545" s="692"/>
      <c r="N2545" s="692"/>
      <c r="O2545" s="692"/>
      <c r="P2545" s="1838"/>
    </row>
    <row r="2546" spans="1:16" s="5" customFormat="1" ht="13.5" x14ac:dyDescent="0.25">
      <c r="A2546" s="1048">
        <v>67</v>
      </c>
      <c r="B2546" s="795" t="s">
        <v>2634</v>
      </c>
      <c r="C2546" s="70" t="s">
        <v>701</v>
      </c>
      <c r="D2546" s="70">
        <v>1</v>
      </c>
      <c r="E2546" s="70">
        <v>2009</v>
      </c>
      <c r="F2546" s="784">
        <v>82.2</v>
      </c>
      <c r="G2546" s="784">
        <f t="shared" si="85"/>
        <v>82.2</v>
      </c>
      <c r="H2546" s="711">
        <v>100</v>
      </c>
      <c r="I2546" s="784">
        <f t="shared" si="86"/>
        <v>0</v>
      </c>
      <c r="J2546" s="644"/>
      <c r="K2546" s="693"/>
      <c r="L2546" s="692"/>
      <c r="M2546" s="692"/>
      <c r="N2546" s="692"/>
      <c r="O2546" s="692"/>
      <c r="P2546" s="1838"/>
    </row>
    <row r="2547" spans="1:16" s="5" customFormat="1" ht="13.5" x14ac:dyDescent="0.25">
      <c r="A2547" s="1048">
        <v>68</v>
      </c>
      <c r="B2547" s="795" t="s">
        <v>3706</v>
      </c>
      <c r="C2547" s="70" t="s">
        <v>701</v>
      </c>
      <c r="D2547" s="70">
        <v>1</v>
      </c>
      <c r="E2547" s="70">
        <v>2009</v>
      </c>
      <c r="F2547" s="784">
        <v>46</v>
      </c>
      <c r="G2547" s="784">
        <f t="shared" si="85"/>
        <v>46</v>
      </c>
      <c r="H2547" s="711">
        <v>100</v>
      </c>
      <c r="I2547" s="784">
        <f t="shared" si="86"/>
        <v>0</v>
      </c>
      <c r="J2547" s="644"/>
      <c r="K2547" s="693"/>
      <c r="L2547" s="692"/>
      <c r="M2547" s="692"/>
      <c r="N2547" s="692"/>
      <c r="O2547" s="692"/>
      <c r="P2547" s="1838"/>
    </row>
    <row r="2548" spans="1:16" s="5" customFormat="1" ht="40.5" x14ac:dyDescent="0.25">
      <c r="A2548" s="1048">
        <v>69</v>
      </c>
      <c r="B2548" s="795" t="s">
        <v>3707</v>
      </c>
      <c r="C2548" s="70" t="s">
        <v>701</v>
      </c>
      <c r="D2548" s="70">
        <v>4</v>
      </c>
      <c r="E2548" s="70">
        <v>2009</v>
      </c>
      <c r="F2548" s="784">
        <v>5049.6000000000004</v>
      </c>
      <c r="G2548" s="784">
        <f t="shared" si="85"/>
        <v>5049.6000000000004</v>
      </c>
      <c r="H2548" s="711">
        <v>100</v>
      </c>
      <c r="I2548" s="784">
        <f t="shared" si="86"/>
        <v>0</v>
      </c>
      <c r="J2548" s="644"/>
      <c r="K2548" s="693"/>
      <c r="L2548" s="692"/>
      <c r="M2548" s="692"/>
      <c r="N2548" s="692"/>
      <c r="O2548" s="692"/>
      <c r="P2548" s="1838"/>
    </row>
    <row r="2549" spans="1:16" s="5" customFormat="1" ht="13.5" x14ac:dyDescent="0.25">
      <c r="A2549" s="1048">
        <v>70</v>
      </c>
      <c r="B2549" s="795" t="s">
        <v>3708</v>
      </c>
      <c r="C2549" s="70" t="s">
        <v>701</v>
      </c>
      <c r="D2549" s="70">
        <v>4</v>
      </c>
      <c r="E2549" s="70">
        <v>2009</v>
      </c>
      <c r="F2549" s="784">
        <v>1796.9</v>
      </c>
      <c r="G2549" s="784">
        <f t="shared" si="85"/>
        <v>1796.9</v>
      </c>
      <c r="H2549" s="711">
        <v>100</v>
      </c>
      <c r="I2549" s="784">
        <f t="shared" si="86"/>
        <v>0</v>
      </c>
      <c r="J2549" s="644"/>
      <c r="K2549" s="693"/>
      <c r="L2549" s="692"/>
      <c r="M2549" s="692"/>
      <c r="N2549" s="692"/>
      <c r="O2549" s="692"/>
      <c r="P2549" s="1838"/>
    </row>
    <row r="2550" spans="1:16" s="5" customFormat="1" ht="13.5" x14ac:dyDescent="0.25">
      <c r="A2550" s="1048">
        <v>71</v>
      </c>
      <c r="B2550" s="795" t="s">
        <v>3709</v>
      </c>
      <c r="C2550" s="70" t="s">
        <v>701</v>
      </c>
      <c r="D2550" s="70">
        <v>4</v>
      </c>
      <c r="E2550" s="70">
        <v>2009</v>
      </c>
      <c r="F2550" s="784">
        <v>322.39999999999998</v>
      </c>
      <c r="G2550" s="784">
        <f t="shared" si="85"/>
        <v>322.39999999999998</v>
      </c>
      <c r="H2550" s="711">
        <v>100</v>
      </c>
      <c r="I2550" s="784">
        <f t="shared" si="86"/>
        <v>0</v>
      </c>
      <c r="J2550" s="644"/>
      <c r="K2550" s="693"/>
      <c r="L2550" s="692"/>
      <c r="M2550" s="692"/>
      <c r="N2550" s="692"/>
      <c r="O2550" s="692"/>
      <c r="P2550" s="1838"/>
    </row>
    <row r="2551" spans="1:16" s="5" customFormat="1" ht="13.5" x14ac:dyDescent="0.25">
      <c r="A2551" s="1048">
        <v>72</v>
      </c>
      <c r="B2551" s="795" t="s">
        <v>3710</v>
      </c>
      <c r="C2551" s="70" t="s">
        <v>701</v>
      </c>
      <c r="D2551" s="70">
        <v>4</v>
      </c>
      <c r="E2551" s="70">
        <v>2009</v>
      </c>
      <c r="F2551" s="784">
        <v>185.1</v>
      </c>
      <c r="G2551" s="784">
        <f t="shared" si="85"/>
        <v>185.1</v>
      </c>
      <c r="H2551" s="711">
        <v>100</v>
      </c>
      <c r="I2551" s="784">
        <f t="shared" si="86"/>
        <v>0</v>
      </c>
      <c r="J2551" s="644"/>
      <c r="K2551" s="693"/>
      <c r="L2551" s="692"/>
      <c r="M2551" s="692"/>
      <c r="N2551" s="692"/>
      <c r="O2551" s="692"/>
      <c r="P2551" s="1838"/>
    </row>
    <row r="2552" spans="1:16" s="5" customFormat="1" ht="13.5" x14ac:dyDescent="0.25">
      <c r="A2552" s="1048">
        <v>73</v>
      </c>
      <c r="B2552" s="795" t="s">
        <v>3711</v>
      </c>
      <c r="C2552" s="70" t="s">
        <v>701</v>
      </c>
      <c r="D2552" s="70">
        <v>1</v>
      </c>
      <c r="E2552" s="70">
        <v>2009</v>
      </c>
      <c r="F2552" s="784">
        <v>48</v>
      </c>
      <c r="G2552" s="784">
        <f t="shared" si="85"/>
        <v>48</v>
      </c>
      <c r="H2552" s="711">
        <v>100</v>
      </c>
      <c r="I2552" s="784">
        <f t="shared" si="86"/>
        <v>0</v>
      </c>
      <c r="J2552" s="644"/>
      <c r="K2552" s="693"/>
      <c r="L2552" s="692"/>
      <c r="M2552" s="692"/>
      <c r="N2552" s="692"/>
      <c r="O2552" s="692"/>
      <c r="P2552" s="1838"/>
    </row>
    <row r="2553" spans="1:16" s="5" customFormat="1" ht="27" x14ac:dyDescent="0.25">
      <c r="A2553" s="1048">
        <v>74</v>
      </c>
      <c r="B2553" s="795" t="s">
        <v>3712</v>
      </c>
      <c r="C2553" s="70" t="s">
        <v>701</v>
      </c>
      <c r="D2553" s="70">
        <v>26</v>
      </c>
      <c r="E2553" s="70">
        <v>2010</v>
      </c>
      <c r="F2553" s="784">
        <v>2756</v>
      </c>
      <c r="G2553" s="784">
        <f t="shared" si="85"/>
        <v>2756</v>
      </c>
      <c r="H2553" s="711">
        <v>100</v>
      </c>
      <c r="I2553" s="784">
        <f t="shared" si="86"/>
        <v>0</v>
      </c>
      <c r="J2553" s="644"/>
      <c r="K2553" s="693"/>
      <c r="L2553" s="692"/>
      <c r="M2553" s="692"/>
      <c r="N2553" s="692"/>
      <c r="O2553" s="692"/>
      <c r="P2553" s="1838"/>
    </row>
    <row r="2554" spans="1:16" s="5" customFormat="1" ht="13.5" x14ac:dyDescent="0.25">
      <c r="A2554" s="1048">
        <v>75</v>
      </c>
      <c r="B2554" s="795" t="s">
        <v>3713</v>
      </c>
      <c r="C2554" s="70" t="s">
        <v>701</v>
      </c>
      <c r="D2554" s="70">
        <v>13</v>
      </c>
      <c r="E2554" s="70">
        <v>2010</v>
      </c>
      <c r="F2554" s="784">
        <v>503.9</v>
      </c>
      <c r="G2554" s="784">
        <f t="shared" si="85"/>
        <v>503.9</v>
      </c>
      <c r="H2554" s="711">
        <v>100</v>
      </c>
      <c r="I2554" s="784">
        <f t="shared" si="86"/>
        <v>0</v>
      </c>
      <c r="J2554" s="644"/>
      <c r="K2554" s="693"/>
      <c r="L2554" s="692"/>
      <c r="M2554" s="692"/>
      <c r="N2554" s="692"/>
      <c r="O2554" s="692"/>
      <c r="P2554" s="1838"/>
    </row>
    <row r="2555" spans="1:16" s="5" customFormat="1" ht="13.5" x14ac:dyDescent="0.25">
      <c r="A2555" s="1048">
        <v>76</v>
      </c>
      <c r="B2555" s="795" t="s">
        <v>3714</v>
      </c>
      <c r="C2555" s="70" t="s">
        <v>701</v>
      </c>
      <c r="D2555" s="70">
        <v>13</v>
      </c>
      <c r="E2555" s="70">
        <v>2010</v>
      </c>
      <c r="F2555" s="784">
        <v>488.3</v>
      </c>
      <c r="G2555" s="784">
        <f t="shared" si="85"/>
        <v>488.3</v>
      </c>
      <c r="H2555" s="711">
        <v>100</v>
      </c>
      <c r="I2555" s="784">
        <f t="shared" si="86"/>
        <v>0</v>
      </c>
      <c r="J2555" s="644"/>
      <c r="K2555" s="693"/>
      <c r="L2555" s="692"/>
      <c r="M2555" s="692"/>
      <c r="N2555" s="692"/>
      <c r="O2555" s="692"/>
      <c r="P2555" s="1838"/>
    </row>
    <row r="2556" spans="1:16" s="5" customFormat="1" ht="27" x14ac:dyDescent="0.25">
      <c r="A2556" s="1048">
        <v>77</v>
      </c>
      <c r="B2556" s="795" t="s">
        <v>3715</v>
      </c>
      <c r="C2556" s="70" t="s">
        <v>701</v>
      </c>
      <c r="D2556" s="70">
        <v>13</v>
      </c>
      <c r="E2556" s="70">
        <v>2010</v>
      </c>
      <c r="F2556" s="784">
        <v>549.1</v>
      </c>
      <c r="G2556" s="784">
        <f t="shared" si="85"/>
        <v>549.1</v>
      </c>
      <c r="H2556" s="711">
        <v>100</v>
      </c>
      <c r="I2556" s="784">
        <f t="shared" si="86"/>
        <v>0</v>
      </c>
      <c r="J2556" s="644"/>
      <c r="K2556" s="693"/>
      <c r="L2556" s="692"/>
      <c r="M2556" s="692"/>
      <c r="N2556" s="692"/>
      <c r="O2556" s="692"/>
      <c r="P2556" s="1838"/>
    </row>
    <row r="2557" spans="1:16" s="5" customFormat="1" ht="27" x14ac:dyDescent="0.25">
      <c r="A2557" s="1048">
        <v>78</v>
      </c>
      <c r="B2557" s="795" t="s">
        <v>3716</v>
      </c>
      <c r="C2557" s="70" t="s">
        <v>701</v>
      </c>
      <c r="D2557" s="70">
        <v>3</v>
      </c>
      <c r="E2557" s="70">
        <v>2010</v>
      </c>
      <c r="F2557" s="784">
        <v>1152</v>
      </c>
      <c r="G2557" s="784">
        <f t="shared" si="85"/>
        <v>1152</v>
      </c>
      <c r="H2557" s="711">
        <v>100</v>
      </c>
      <c r="I2557" s="784">
        <f t="shared" si="86"/>
        <v>0</v>
      </c>
      <c r="J2557" s="644"/>
      <c r="K2557" s="693"/>
      <c r="L2557" s="692"/>
      <c r="M2557" s="692"/>
      <c r="N2557" s="692"/>
      <c r="O2557" s="692"/>
      <c r="P2557" s="1838"/>
    </row>
    <row r="2558" spans="1:16" s="5" customFormat="1" ht="40.5" x14ac:dyDescent="0.25">
      <c r="A2558" s="1048">
        <v>79</v>
      </c>
      <c r="B2558" s="795" t="s">
        <v>3717</v>
      </c>
      <c r="C2558" s="70" t="s">
        <v>701</v>
      </c>
      <c r="D2558" s="70">
        <v>2</v>
      </c>
      <c r="E2558" s="70">
        <v>2010</v>
      </c>
      <c r="F2558" s="784">
        <v>4863</v>
      </c>
      <c r="G2558" s="784">
        <f t="shared" si="85"/>
        <v>4863</v>
      </c>
      <c r="H2558" s="711">
        <v>100</v>
      </c>
      <c r="I2558" s="784">
        <f t="shared" si="86"/>
        <v>0</v>
      </c>
      <c r="J2558" s="644"/>
      <c r="K2558" s="693"/>
      <c r="L2558" s="692"/>
      <c r="M2558" s="692"/>
      <c r="N2558" s="692"/>
      <c r="O2558" s="692"/>
      <c r="P2558" s="1838"/>
    </row>
    <row r="2559" spans="1:16" s="5" customFormat="1" ht="13.5" x14ac:dyDescent="0.25">
      <c r="A2559" s="1048">
        <v>80</v>
      </c>
      <c r="B2559" s="795" t="s">
        <v>3718</v>
      </c>
      <c r="C2559" s="70" t="s">
        <v>701</v>
      </c>
      <c r="D2559" s="70">
        <v>1</v>
      </c>
      <c r="E2559" s="70">
        <v>2010</v>
      </c>
      <c r="F2559" s="784">
        <v>2533.5</v>
      </c>
      <c r="G2559" s="784">
        <f t="shared" si="85"/>
        <v>2533.5</v>
      </c>
      <c r="H2559" s="711">
        <v>100</v>
      </c>
      <c r="I2559" s="784">
        <f t="shared" si="86"/>
        <v>0</v>
      </c>
      <c r="J2559" s="644"/>
      <c r="K2559" s="693"/>
      <c r="L2559" s="692"/>
      <c r="M2559" s="692"/>
      <c r="N2559" s="692"/>
      <c r="O2559" s="692"/>
      <c r="P2559" s="1838"/>
    </row>
    <row r="2560" spans="1:16" s="5" customFormat="1" ht="27" x14ac:dyDescent="0.25">
      <c r="A2560" s="1048">
        <v>81</v>
      </c>
      <c r="B2560" s="795" t="s">
        <v>3719</v>
      </c>
      <c r="C2560" s="70" t="s">
        <v>701</v>
      </c>
      <c r="D2560" s="70">
        <v>2</v>
      </c>
      <c r="E2560" s="70">
        <v>2010</v>
      </c>
      <c r="F2560" s="784">
        <v>2595.1</v>
      </c>
      <c r="G2560" s="784">
        <f t="shared" si="85"/>
        <v>2595.1</v>
      </c>
      <c r="H2560" s="711">
        <v>100</v>
      </c>
      <c r="I2560" s="784">
        <f t="shared" si="86"/>
        <v>0</v>
      </c>
      <c r="J2560" s="644"/>
      <c r="K2560" s="693"/>
      <c r="L2560" s="692"/>
      <c r="M2560" s="692"/>
      <c r="N2560" s="692"/>
      <c r="O2560" s="692"/>
      <c r="P2560" s="1838"/>
    </row>
    <row r="2561" spans="1:16" s="5" customFormat="1" ht="27" x14ac:dyDescent="0.25">
      <c r="A2561" s="1048">
        <v>82</v>
      </c>
      <c r="B2561" s="795" t="s">
        <v>3720</v>
      </c>
      <c r="C2561" s="70" t="s">
        <v>701</v>
      </c>
      <c r="D2561" s="70">
        <v>2</v>
      </c>
      <c r="E2561" s="70">
        <v>2010</v>
      </c>
      <c r="F2561" s="784">
        <v>2595.1</v>
      </c>
      <c r="G2561" s="784">
        <f t="shared" si="85"/>
        <v>2595.1</v>
      </c>
      <c r="H2561" s="711">
        <v>100</v>
      </c>
      <c r="I2561" s="784">
        <f t="shared" si="86"/>
        <v>0</v>
      </c>
      <c r="J2561" s="644"/>
      <c r="K2561" s="693"/>
      <c r="L2561" s="692"/>
      <c r="M2561" s="692"/>
      <c r="N2561" s="692"/>
      <c r="O2561" s="692"/>
      <c r="P2561" s="1838"/>
    </row>
    <row r="2562" spans="1:16" s="5" customFormat="1" ht="13.5" x14ac:dyDescent="0.25">
      <c r="A2562" s="1048">
        <v>83</v>
      </c>
      <c r="B2562" s="795" t="s">
        <v>3721</v>
      </c>
      <c r="C2562" s="70" t="s">
        <v>701</v>
      </c>
      <c r="D2562" s="70">
        <v>8</v>
      </c>
      <c r="E2562" s="70">
        <v>2010</v>
      </c>
      <c r="F2562" s="784">
        <v>644.70000000000005</v>
      </c>
      <c r="G2562" s="784">
        <f t="shared" si="85"/>
        <v>644.70000000000005</v>
      </c>
      <c r="H2562" s="711">
        <v>100</v>
      </c>
      <c r="I2562" s="784">
        <f t="shared" si="86"/>
        <v>0</v>
      </c>
      <c r="J2562" s="644"/>
      <c r="K2562" s="693"/>
      <c r="L2562" s="692"/>
      <c r="M2562" s="692"/>
      <c r="N2562" s="692"/>
      <c r="O2562" s="692"/>
      <c r="P2562" s="1838"/>
    </row>
    <row r="2563" spans="1:16" s="5" customFormat="1" ht="13.5" x14ac:dyDescent="0.25">
      <c r="A2563" s="1048">
        <v>84</v>
      </c>
      <c r="B2563" s="795" t="s">
        <v>3722</v>
      </c>
      <c r="C2563" s="70" t="s">
        <v>701</v>
      </c>
      <c r="D2563" s="70">
        <v>8</v>
      </c>
      <c r="E2563" s="70">
        <v>2010</v>
      </c>
      <c r="F2563" s="784">
        <v>370.2</v>
      </c>
      <c r="G2563" s="784">
        <f t="shared" si="85"/>
        <v>370.2</v>
      </c>
      <c r="H2563" s="711">
        <v>100</v>
      </c>
      <c r="I2563" s="784">
        <f t="shared" si="86"/>
        <v>0</v>
      </c>
      <c r="J2563" s="644"/>
      <c r="K2563" s="693"/>
      <c r="L2563" s="692"/>
      <c r="M2563" s="692"/>
      <c r="N2563" s="692"/>
      <c r="O2563" s="692"/>
      <c r="P2563" s="1838"/>
    </row>
    <row r="2564" spans="1:16" s="5" customFormat="1" ht="13.5" x14ac:dyDescent="0.25">
      <c r="A2564" s="1048">
        <v>85</v>
      </c>
      <c r="B2564" s="795" t="s">
        <v>3723</v>
      </c>
      <c r="C2564" s="70" t="s">
        <v>701</v>
      </c>
      <c r="D2564" s="70">
        <v>4</v>
      </c>
      <c r="E2564" s="70">
        <v>2010</v>
      </c>
      <c r="F2564" s="784">
        <v>215.7</v>
      </c>
      <c r="G2564" s="784">
        <f t="shared" si="85"/>
        <v>215.7</v>
      </c>
      <c r="H2564" s="711">
        <v>100</v>
      </c>
      <c r="I2564" s="784">
        <f t="shared" si="86"/>
        <v>0</v>
      </c>
      <c r="J2564" s="644"/>
      <c r="K2564" s="693"/>
      <c r="L2564" s="692"/>
      <c r="M2564" s="692"/>
      <c r="N2564" s="692"/>
      <c r="O2564" s="692"/>
      <c r="P2564" s="1838"/>
    </row>
    <row r="2565" spans="1:16" s="5" customFormat="1" ht="13.5" x14ac:dyDescent="0.25">
      <c r="A2565" s="1048">
        <v>86</v>
      </c>
      <c r="B2565" s="795" t="s">
        <v>3724</v>
      </c>
      <c r="C2565" s="70" t="s">
        <v>701</v>
      </c>
      <c r="D2565" s="70">
        <v>8</v>
      </c>
      <c r="E2565" s="70">
        <v>2010</v>
      </c>
      <c r="F2565" s="784">
        <v>3593.9</v>
      </c>
      <c r="G2565" s="784">
        <f t="shared" si="85"/>
        <v>3593.9</v>
      </c>
      <c r="H2565" s="711">
        <v>100</v>
      </c>
      <c r="I2565" s="784">
        <f t="shared" si="86"/>
        <v>0</v>
      </c>
      <c r="J2565" s="644"/>
      <c r="K2565" s="693"/>
      <c r="L2565" s="692"/>
      <c r="M2565" s="692"/>
      <c r="N2565" s="692"/>
      <c r="O2565" s="692"/>
      <c r="P2565" s="1838"/>
    </row>
    <row r="2566" spans="1:16" s="5" customFormat="1" ht="13.5" x14ac:dyDescent="0.25">
      <c r="A2566" s="1048">
        <v>87</v>
      </c>
      <c r="B2566" s="795" t="s">
        <v>3725</v>
      </c>
      <c r="C2566" s="70" t="s">
        <v>701</v>
      </c>
      <c r="D2566" s="70">
        <v>12</v>
      </c>
      <c r="E2566" s="70">
        <v>2010</v>
      </c>
      <c r="F2566" s="784">
        <v>601.20000000000005</v>
      </c>
      <c r="G2566" s="784">
        <f t="shared" si="85"/>
        <v>601.20000000000005</v>
      </c>
      <c r="H2566" s="711">
        <v>100</v>
      </c>
      <c r="I2566" s="784">
        <f t="shared" si="86"/>
        <v>0</v>
      </c>
      <c r="J2566" s="644"/>
      <c r="K2566" s="693"/>
      <c r="L2566" s="692"/>
      <c r="M2566" s="692"/>
      <c r="N2566" s="692"/>
      <c r="O2566" s="692"/>
      <c r="P2566" s="1838"/>
    </row>
    <row r="2567" spans="1:16" s="5" customFormat="1" ht="27" x14ac:dyDescent="0.25">
      <c r="A2567" s="1048">
        <v>88</v>
      </c>
      <c r="B2567" s="795" t="s">
        <v>3726</v>
      </c>
      <c r="C2567" s="70" t="s">
        <v>701</v>
      </c>
      <c r="D2567" s="70">
        <v>2</v>
      </c>
      <c r="E2567" s="70">
        <v>2010</v>
      </c>
      <c r="F2567" s="784">
        <v>5784</v>
      </c>
      <c r="G2567" s="784">
        <f t="shared" si="85"/>
        <v>5784</v>
      </c>
      <c r="H2567" s="711">
        <v>100</v>
      </c>
      <c r="I2567" s="784">
        <f t="shared" si="86"/>
        <v>0</v>
      </c>
      <c r="J2567" s="644"/>
      <c r="K2567" s="693"/>
      <c r="L2567" s="692"/>
      <c r="M2567" s="692"/>
      <c r="N2567" s="692"/>
      <c r="O2567" s="692"/>
      <c r="P2567" s="1838"/>
    </row>
    <row r="2568" spans="1:16" s="5" customFormat="1" ht="27" x14ac:dyDescent="0.25">
      <c r="A2568" s="1048">
        <v>89</v>
      </c>
      <c r="B2568" s="795" t="s">
        <v>3727</v>
      </c>
      <c r="C2568" s="70" t="s">
        <v>701</v>
      </c>
      <c r="D2568" s="70">
        <v>1</v>
      </c>
      <c r="E2568" s="70">
        <v>2010</v>
      </c>
      <c r="F2568" s="784">
        <v>997.5</v>
      </c>
      <c r="G2568" s="784">
        <f t="shared" si="85"/>
        <v>997.5</v>
      </c>
      <c r="H2568" s="711">
        <v>100</v>
      </c>
      <c r="I2568" s="784">
        <f t="shared" si="86"/>
        <v>0</v>
      </c>
      <c r="J2568" s="644"/>
      <c r="K2568" s="693"/>
      <c r="L2568" s="692"/>
      <c r="M2568" s="692"/>
      <c r="N2568" s="692"/>
      <c r="O2568" s="692"/>
      <c r="P2568" s="1838"/>
    </row>
    <row r="2569" spans="1:16" s="5" customFormat="1" ht="27" x14ac:dyDescent="0.25">
      <c r="A2569" s="1048">
        <v>90</v>
      </c>
      <c r="B2569" s="795" t="s">
        <v>3728</v>
      </c>
      <c r="C2569" s="70" t="s">
        <v>701</v>
      </c>
      <c r="D2569" s="70">
        <v>1</v>
      </c>
      <c r="E2569" s="70">
        <v>2010</v>
      </c>
      <c r="F2569" s="784">
        <v>997.6</v>
      </c>
      <c r="G2569" s="784">
        <f t="shared" si="85"/>
        <v>997.6</v>
      </c>
      <c r="H2569" s="711">
        <v>100</v>
      </c>
      <c r="I2569" s="784">
        <f t="shared" si="86"/>
        <v>0</v>
      </c>
      <c r="J2569" s="644"/>
      <c r="K2569" s="693"/>
      <c r="L2569" s="692"/>
      <c r="M2569" s="692"/>
      <c r="N2569" s="692"/>
      <c r="O2569" s="692"/>
      <c r="P2569" s="1838"/>
    </row>
    <row r="2570" spans="1:16" s="5" customFormat="1" ht="27" x14ac:dyDescent="0.25">
      <c r="A2570" s="1048">
        <v>91</v>
      </c>
      <c r="B2570" s="795" t="s">
        <v>3729</v>
      </c>
      <c r="C2570" s="70" t="s">
        <v>701</v>
      </c>
      <c r="D2570" s="70">
        <v>4</v>
      </c>
      <c r="E2570" s="70">
        <v>2010</v>
      </c>
      <c r="F2570" s="784">
        <v>2633.3</v>
      </c>
      <c r="G2570" s="784">
        <f t="shared" si="85"/>
        <v>2633.3</v>
      </c>
      <c r="H2570" s="711">
        <v>100</v>
      </c>
      <c r="I2570" s="784">
        <f t="shared" si="86"/>
        <v>0</v>
      </c>
      <c r="J2570" s="644"/>
      <c r="K2570" s="693"/>
      <c r="L2570" s="692"/>
      <c r="M2570" s="692"/>
      <c r="N2570" s="692"/>
      <c r="O2570" s="692"/>
      <c r="P2570" s="1838"/>
    </row>
    <row r="2571" spans="1:16" s="5" customFormat="1" ht="13.5" x14ac:dyDescent="0.25">
      <c r="A2571" s="1048">
        <v>92</v>
      </c>
      <c r="B2571" s="795" t="s">
        <v>778</v>
      </c>
      <c r="C2571" s="70" t="s">
        <v>701</v>
      </c>
      <c r="D2571" s="70">
        <v>20</v>
      </c>
      <c r="E2571" s="70">
        <v>2010</v>
      </c>
      <c r="F2571" s="784">
        <v>1509.6</v>
      </c>
      <c r="G2571" s="784">
        <f t="shared" si="85"/>
        <v>1509.6</v>
      </c>
      <c r="H2571" s="711">
        <v>100</v>
      </c>
      <c r="I2571" s="784">
        <f t="shared" si="86"/>
        <v>0</v>
      </c>
      <c r="J2571" s="644"/>
      <c r="K2571" s="693"/>
      <c r="L2571" s="692"/>
      <c r="M2571" s="692"/>
      <c r="N2571" s="692"/>
      <c r="O2571" s="692"/>
      <c r="P2571" s="1838"/>
    </row>
    <row r="2572" spans="1:16" s="5" customFormat="1" ht="13.5" x14ac:dyDescent="0.25">
      <c r="A2572" s="1048">
        <v>93</v>
      </c>
      <c r="B2572" s="795" t="s">
        <v>3730</v>
      </c>
      <c r="C2572" s="70" t="s">
        <v>701</v>
      </c>
      <c r="D2572" s="70">
        <v>6</v>
      </c>
      <c r="E2572" s="70">
        <v>2010</v>
      </c>
      <c r="F2572" s="784">
        <v>461.5</v>
      </c>
      <c r="G2572" s="784">
        <f t="shared" si="85"/>
        <v>461.5</v>
      </c>
      <c r="H2572" s="711">
        <v>100</v>
      </c>
      <c r="I2572" s="784">
        <f t="shared" si="86"/>
        <v>0</v>
      </c>
      <c r="J2572" s="644"/>
      <c r="K2572" s="693"/>
      <c r="L2572" s="692"/>
      <c r="M2572" s="692"/>
      <c r="N2572" s="692"/>
      <c r="O2572" s="692"/>
      <c r="P2572" s="1838"/>
    </row>
    <row r="2573" spans="1:16" s="5" customFormat="1" ht="27" x14ac:dyDescent="0.25">
      <c r="A2573" s="1048">
        <v>94</v>
      </c>
      <c r="B2573" s="795" t="s">
        <v>3731</v>
      </c>
      <c r="C2573" s="70" t="s">
        <v>701</v>
      </c>
      <c r="D2573" s="70">
        <v>4</v>
      </c>
      <c r="E2573" s="70">
        <v>2010</v>
      </c>
      <c r="F2573" s="784">
        <v>1800.5</v>
      </c>
      <c r="G2573" s="784">
        <f t="shared" si="85"/>
        <v>1800.5</v>
      </c>
      <c r="H2573" s="711">
        <v>100</v>
      </c>
      <c r="I2573" s="784">
        <f t="shared" si="86"/>
        <v>0</v>
      </c>
      <c r="J2573" s="644"/>
      <c r="K2573" s="693"/>
      <c r="L2573" s="692"/>
      <c r="M2573" s="692"/>
      <c r="N2573" s="692"/>
      <c r="O2573" s="692"/>
      <c r="P2573" s="1838"/>
    </row>
    <row r="2574" spans="1:16" s="5" customFormat="1" ht="27" x14ac:dyDescent="0.25">
      <c r="A2574" s="1048">
        <v>95</v>
      </c>
      <c r="B2574" s="795" t="s">
        <v>3732</v>
      </c>
      <c r="C2574" s="70" t="s">
        <v>701</v>
      </c>
      <c r="D2574" s="70">
        <v>4</v>
      </c>
      <c r="E2574" s="70">
        <v>2010</v>
      </c>
      <c r="F2574" s="784">
        <v>2633.3</v>
      </c>
      <c r="G2574" s="784">
        <f t="shared" si="85"/>
        <v>2633.3</v>
      </c>
      <c r="H2574" s="711">
        <v>100</v>
      </c>
      <c r="I2574" s="784">
        <f t="shared" si="86"/>
        <v>0</v>
      </c>
      <c r="J2574" s="644"/>
      <c r="K2574" s="693"/>
      <c r="L2574" s="692"/>
      <c r="M2574" s="692"/>
      <c r="N2574" s="692"/>
      <c r="O2574" s="692"/>
      <c r="P2574" s="1838"/>
    </row>
    <row r="2575" spans="1:16" s="5" customFormat="1" ht="27" x14ac:dyDescent="0.25">
      <c r="A2575" s="1048">
        <v>96</v>
      </c>
      <c r="B2575" s="795" t="s">
        <v>3733</v>
      </c>
      <c r="C2575" s="70" t="s">
        <v>701</v>
      </c>
      <c r="D2575" s="70">
        <v>4</v>
      </c>
      <c r="E2575" s="70">
        <v>2010</v>
      </c>
      <c r="F2575" s="784">
        <v>307.7</v>
      </c>
      <c r="G2575" s="784">
        <f t="shared" si="85"/>
        <v>307.7</v>
      </c>
      <c r="H2575" s="711">
        <v>100</v>
      </c>
      <c r="I2575" s="784">
        <f t="shared" si="86"/>
        <v>0</v>
      </c>
      <c r="J2575" s="644"/>
      <c r="K2575" s="693"/>
      <c r="L2575" s="692"/>
      <c r="M2575" s="692"/>
      <c r="N2575" s="692"/>
      <c r="O2575" s="692"/>
      <c r="P2575" s="1838"/>
    </row>
    <row r="2576" spans="1:16" s="5" customFormat="1" ht="27" x14ac:dyDescent="0.25">
      <c r="A2576" s="1048">
        <v>97</v>
      </c>
      <c r="B2576" s="795" t="s">
        <v>3734</v>
      </c>
      <c r="C2576" s="70" t="s">
        <v>701</v>
      </c>
      <c r="D2576" s="70">
        <v>4</v>
      </c>
      <c r="E2576" s="70">
        <v>2010</v>
      </c>
      <c r="F2576" s="784">
        <v>301.89999999999998</v>
      </c>
      <c r="G2576" s="784">
        <f t="shared" si="85"/>
        <v>301.89999999999998</v>
      </c>
      <c r="H2576" s="711">
        <v>100</v>
      </c>
      <c r="I2576" s="784">
        <f t="shared" si="86"/>
        <v>0</v>
      </c>
      <c r="J2576" s="644"/>
      <c r="K2576" s="693"/>
      <c r="L2576" s="692"/>
      <c r="M2576" s="692"/>
      <c r="N2576" s="692"/>
      <c r="O2576" s="692"/>
      <c r="P2576" s="1838"/>
    </row>
    <row r="2577" spans="1:16" s="5" customFormat="1" ht="13.5" x14ac:dyDescent="0.25">
      <c r="A2577" s="1048">
        <v>98</v>
      </c>
      <c r="B2577" s="795" t="s">
        <v>3735</v>
      </c>
      <c r="C2577" s="70" t="s">
        <v>701</v>
      </c>
      <c r="D2577" s="70">
        <v>4</v>
      </c>
      <c r="E2577" s="70">
        <v>2010</v>
      </c>
      <c r="F2577" s="784">
        <v>200.4</v>
      </c>
      <c r="G2577" s="784">
        <f t="shared" si="85"/>
        <v>200.4</v>
      </c>
      <c r="H2577" s="711">
        <v>100</v>
      </c>
      <c r="I2577" s="784">
        <f t="shared" si="86"/>
        <v>0</v>
      </c>
      <c r="J2577" s="644"/>
      <c r="K2577" s="693"/>
      <c r="L2577" s="692"/>
      <c r="M2577" s="692"/>
      <c r="N2577" s="692"/>
      <c r="O2577" s="692"/>
      <c r="P2577" s="1838"/>
    </row>
    <row r="2578" spans="1:16" s="5" customFormat="1" ht="40.5" x14ac:dyDescent="0.25">
      <c r="A2578" s="1048">
        <v>99</v>
      </c>
      <c r="B2578" s="795" t="s">
        <v>3736</v>
      </c>
      <c r="C2578" s="70" t="s">
        <v>701</v>
      </c>
      <c r="D2578" s="70">
        <v>2</v>
      </c>
      <c r="E2578" s="70">
        <v>2010</v>
      </c>
      <c r="F2578" s="784">
        <v>4863</v>
      </c>
      <c r="G2578" s="784">
        <f t="shared" si="85"/>
        <v>4863</v>
      </c>
      <c r="H2578" s="711">
        <v>100</v>
      </c>
      <c r="I2578" s="784">
        <f t="shared" si="86"/>
        <v>0</v>
      </c>
      <c r="J2578" s="644"/>
      <c r="K2578" s="693"/>
      <c r="L2578" s="692"/>
      <c r="M2578" s="692"/>
      <c r="N2578" s="692"/>
      <c r="O2578" s="692"/>
      <c r="P2578" s="1838"/>
    </row>
    <row r="2579" spans="1:16" s="5" customFormat="1" ht="13.5" x14ac:dyDescent="0.25">
      <c r="A2579" s="1048">
        <v>100</v>
      </c>
      <c r="B2579" s="795" t="s">
        <v>3138</v>
      </c>
      <c r="C2579" s="70" t="s">
        <v>701</v>
      </c>
      <c r="D2579" s="70">
        <v>1</v>
      </c>
      <c r="E2579" s="70">
        <v>2010</v>
      </c>
      <c r="F2579" s="784">
        <v>542</v>
      </c>
      <c r="G2579" s="784">
        <f t="shared" si="85"/>
        <v>542</v>
      </c>
      <c r="H2579" s="711">
        <v>100</v>
      </c>
      <c r="I2579" s="784">
        <f t="shared" si="86"/>
        <v>0</v>
      </c>
      <c r="J2579" s="644"/>
      <c r="K2579" s="693"/>
      <c r="L2579" s="692"/>
      <c r="M2579" s="692"/>
      <c r="N2579" s="692"/>
      <c r="O2579" s="692"/>
      <c r="P2579" s="1838"/>
    </row>
    <row r="2580" spans="1:16" s="5" customFormat="1" ht="13.5" x14ac:dyDescent="0.25">
      <c r="A2580" s="1048">
        <v>101</v>
      </c>
      <c r="B2580" s="795" t="s">
        <v>2660</v>
      </c>
      <c r="C2580" s="70" t="s">
        <v>701</v>
      </c>
      <c r="D2580" s="70">
        <v>1</v>
      </c>
      <c r="E2580" s="70">
        <v>2010</v>
      </c>
      <c r="F2580" s="784">
        <v>110</v>
      </c>
      <c r="G2580" s="784">
        <f t="shared" si="85"/>
        <v>110</v>
      </c>
      <c r="H2580" s="711">
        <v>100</v>
      </c>
      <c r="I2580" s="784">
        <f t="shared" si="86"/>
        <v>0</v>
      </c>
      <c r="J2580" s="644"/>
      <c r="K2580" s="693"/>
      <c r="L2580" s="692"/>
      <c r="M2580" s="692"/>
      <c r="N2580" s="692"/>
      <c r="O2580" s="692"/>
      <c r="P2580" s="1838"/>
    </row>
    <row r="2581" spans="1:16" s="5" customFormat="1" ht="27" x14ac:dyDescent="0.25">
      <c r="A2581" s="1048">
        <v>102</v>
      </c>
      <c r="B2581" s="795" t="s">
        <v>3737</v>
      </c>
      <c r="C2581" s="70" t="s">
        <v>701</v>
      </c>
      <c r="D2581" s="70">
        <v>5</v>
      </c>
      <c r="E2581" s="70">
        <v>2011</v>
      </c>
      <c r="F2581" s="784">
        <v>269.39999999999998</v>
      </c>
      <c r="G2581" s="784">
        <f t="shared" si="85"/>
        <v>269.39999999999998</v>
      </c>
      <c r="H2581" s="711">
        <v>100</v>
      </c>
      <c r="I2581" s="784">
        <f t="shared" si="86"/>
        <v>0</v>
      </c>
      <c r="J2581" s="644"/>
      <c r="K2581" s="693"/>
      <c r="L2581" s="692"/>
      <c r="M2581" s="692"/>
      <c r="N2581" s="692"/>
      <c r="O2581" s="692"/>
      <c r="P2581" s="1838"/>
    </row>
    <row r="2582" spans="1:16" s="5" customFormat="1" ht="27" x14ac:dyDescent="0.25">
      <c r="A2582" s="1048">
        <v>103</v>
      </c>
      <c r="B2582" s="795" t="s">
        <v>3738</v>
      </c>
      <c r="C2582" s="70" t="s">
        <v>701</v>
      </c>
      <c r="D2582" s="70">
        <v>1</v>
      </c>
      <c r="E2582" s="70">
        <v>2011</v>
      </c>
      <c r="F2582" s="784">
        <v>57.4</v>
      </c>
      <c r="G2582" s="784">
        <f t="shared" si="85"/>
        <v>57.4</v>
      </c>
      <c r="H2582" s="711">
        <v>100</v>
      </c>
      <c r="I2582" s="784">
        <f t="shared" si="86"/>
        <v>0</v>
      </c>
      <c r="J2582" s="644"/>
      <c r="K2582" s="693"/>
      <c r="L2582" s="692"/>
      <c r="M2582" s="692"/>
      <c r="N2582" s="692"/>
      <c r="O2582" s="692"/>
      <c r="P2582" s="1838"/>
    </row>
    <row r="2583" spans="1:16" s="5" customFormat="1" ht="40.5" x14ac:dyDescent="0.25">
      <c r="A2583" s="1048">
        <v>104</v>
      </c>
      <c r="B2583" s="795" t="s">
        <v>3739</v>
      </c>
      <c r="C2583" s="70" t="s">
        <v>701</v>
      </c>
      <c r="D2583" s="70">
        <v>1</v>
      </c>
      <c r="E2583" s="70">
        <v>2007</v>
      </c>
      <c r="F2583" s="784">
        <v>290.2</v>
      </c>
      <c r="G2583" s="784">
        <f t="shared" si="85"/>
        <v>290.2</v>
      </c>
      <c r="H2583" s="711">
        <v>100</v>
      </c>
      <c r="I2583" s="784">
        <f t="shared" si="86"/>
        <v>0</v>
      </c>
      <c r="J2583" s="644"/>
      <c r="K2583" s="693"/>
      <c r="L2583" s="692"/>
      <c r="M2583" s="692"/>
      <c r="N2583" s="692"/>
      <c r="O2583" s="692"/>
      <c r="P2583" s="1838"/>
    </row>
    <row r="2584" spans="1:16" s="5" customFormat="1" ht="27" x14ac:dyDescent="0.25">
      <c r="A2584" s="1048">
        <v>105</v>
      </c>
      <c r="B2584" s="795" t="s">
        <v>3740</v>
      </c>
      <c r="C2584" s="70" t="s">
        <v>701</v>
      </c>
      <c r="D2584" s="70">
        <v>1</v>
      </c>
      <c r="E2584" s="70">
        <v>2007</v>
      </c>
      <c r="F2584" s="784">
        <v>112.8</v>
      </c>
      <c r="G2584" s="784">
        <f t="shared" si="85"/>
        <v>112.8</v>
      </c>
      <c r="H2584" s="711">
        <v>100</v>
      </c>
      <c r="I2584" s="784">
        <f t="shared" si="86"/>
        <v>0</v>
      </c>
      <c r="J2584" s="644"/>
      <c r="K2584" s="693"/>
      <c r="L2584" s="692"/>
      <c r="M2584" s="692"/>
      <c r="N2584" s="692"/>
      <c r="O2584" s="692"/>
      <c r="P2584" s="1838"/>
    </row>
    <row r="2585" spans="1:16" s="5" customFormat="1" ht="40.5" x14ac:dyDescent="0.25">
      <c r="A2585" s="1048">
        <v>106</v>
      </c>
      <c r="B2585" s="795" t="s">
        <v>3741</v>
      </c>
      <c r="C2585" s="70" t="s">
        <v>701</v>
      </c>
      <c r="D2585" s="70">
        <v>2</v>
      </c>
      <c r="E2585" s="70">
        <v>2005</v>
      </c>
      <c r="F2585" s="784">
        <v>1065.9000000000001</v>
      </c>
      <c r="G2585" s="784">
        <f t="shared" si="85"/>
        <v>1065.9000000000001</v>
      </c>
      <c r="H2585" s="711">
        <v>100</v>
      </c>
      <c r="I2585" s="784">
        <f t="shared" si="86"/>
        <v>0</v>
      </c>
      <c r="J2585" s="644"/>
      <c r="K2585" s="693"/>
      <c r="L2585" s="692"/>
      <c r="M2585" s="692"/>
      <c r="N2585" s="692"/>
      <c r="O2585" s="692"/>
      <c r="P2585" s="1838"/>
    </row>
    <row r="2586" spans="1:16" s="5" customFormat="1" ht="27" x14ac:dyDescent="0.25">
      <c r="A2586" s="1048">
        <v>107</v>
      </c>
      <c r="B2586" s="795" t="s">
        <v>3742</v>
      </c>
      <c r="C2586" s="70" t="s">
        <v>701</v>
      </c>
      <c r="D2586" s="70">
        <v>2</v>
      </c>
      <c r="E2586" s="70">
        <v>2005</v>
      </c>
      <c r="F2586" s="784">
        <v>234.4</v>
      </c>
      <c r="G2586" s="784">
        <f t="shared" si="85"/>
        <v>234.4</v>
      </c>
      <c r="H2586" s="711">
        <v>100</v>
      </c>
      <c r="I2586" s="784">
        <f t="shared" si="86"/>
        <v>0</v>
      </c>
      <c r="J2586" s="644"/>
      <c r="K2586" s="693"/>
      <c r="L2586" s="692"/>
      <c r="M2586" s="692"/>
      <c r="N2586" s="692"/>
      <c r="O2586" s="692"/>
      <c r="P2586" s="1838"/>
    </row>
    <row r="2587" spans="1:16" s="5" customFormat="1" ht="27" x14ac:dyDescent="0.25">
      <c r="A2587" s="1048">
        <v>108</v>
      </c>
      <c r="B2587" s="795" t="s">
        <v>3743</v>
      </c>
      <c r="C2587" s="70" t="s">
        <v>701</v>
      </c>
      <c r="D2587" s="70">
        <v>2</v>
      </c>
      <c r="E2587" s="70">
        <v>2010</v>
      </c>
      <c r="F2587" s="784">
        <v>176.9</v>
      </c>
      <c r="G2587" s="784">
        <f t="shared" si="85"/>
        <v>176.9</v>
      </c>
      <c r="H2587" s="711">
        <v>100</v>
      </c>
      <c r="I2587" s="784">
        <f t="shared" si="86"/>
        <v>0</v>
      </c>
      <c r="J2587" s="644"/>
      <c r="K2587" s="693"/>
      <c r="L2587" s="692"/>
      <c r="M2587" s="692"/>
      <c r="N2587" s="692"/>
      <c r="O2587" s="692"/>
      <c r="P2587" s="1838"/>
    </row>
    <row r="2588" spans="1:16" s="5" customFormat="1" ht="40.5" x14ac:dyDescent="0.25">
      <c r="A2588" s="1048">
        <v>109</v>
      </c>
      <c r="B2588" s="795" t="s">
        <v>3744</v>
      </c>
      <c r="C2588" s="70" t="s">
        <v>701</v>
      </c>
      <c r="D2588" s="70">
        <v>2</v>
      </c>
      <c r="E2588" s="70">
        <v>2010</v>
      </c>
      <c r="F2588" s="784">
        <v>151</v>
      </c>
      <c r="G2588" s="784">
        <f t="shared" si="85"/>
        <v>151</v>
      </c>
      <c r="H2588" s="711">
        <v>100</v>
      </c>
      <c r="I2588" s="784">
        <f t="shared" si="86"/>
        <v>0</v>
      </c>
      <c r="J2588" s="644"/>
      <c r="K2588" s="693"/>
      <c r="L2588" s="692"/>
      <c r="M2588" s="692"/>
      <c r="N2588" s="692"/>
      <c r="O2588" s="692"/>
      <c r="P2588" s="1838"/>
    </row>
    <row r="2589" spans="1:16" s="5" customFormat="1" ht="27" x14ac:dyDescent="0.25">
      <c r="A2589" s="1048">
        <v>110</v>
      </c>
      <c r="B2589" s="795" t="s">
        <v>3745</v>
      </c>
      <c r="C2589" s="70" t="s">
        <v>701</v>
      </c>
      <c r="D2589" s="70">
        <v>1</v>
      </c>
      <c r="E2589" s="70">
        <v>2012</v>
      </c>
      <c r="F2589" s="784">
        <v>468.4</v>
      </c>
      <c r="G2589" s="784">
        <f t="shared" si="85"/>
        <v>468.4</v>
      </c>
      <c r="H2589" s="711">
        <v>100</v>
      </c>
      <c r="I2589" s="784">
        <f t="shared" si="86"/>
        <v>0</v>
      </c>
      <c r="J2589" s="644"/>
      <c r="K2589" s="693"/>
      <c r="L2589" s="692"/>
      <c r="M2589" s="692"/>
      <c r="N2589" s="692"/>
      <c r="O2589" s="692"/>
      <c r="P2589" s="1838"/>
    </row>
    <row r="2590" spans="1:16" s="5" customFormat="1" ht="27" x14ac:dyDescent="0.25">
      <c r="A2590" s="1048">
        <v>111</v>
      </c>
      <c r="B2590" s="795" t="s">
        <v>1784</v>
      </c>
      <c r="C2590" s="70" t="s">
        <v>701</v>
      </c>
      <c r="D2590" s="70">
        <v>1</v>
      </c>
      <c r="E2590" s="70">
        <v>2012</v>
      </c>
      <c r="F2590" s="784">
        <v>80.5</v>
      </c>
      <c r="G2590" s="784">
        <f t="shared" si="85"/>
        <v>80.5</v>
      </c>
      <c r="H2590" s="711">
        <v>100</v>
      </c>
      <c r="I2590" s="784">
        <f t="shared" si="86"/>
        <v>0</v>
      </c>
      <c r="J2590" s="644"/>
      <c r="K2590" s="693"/>
      <c r="L2590" s="692"/>
      <c r="M2590" s="692"/>
      <c r="N2590" s="692"/>
      <c r="O2590" s="692"/>
      <c r="P2590" s="1838"/>
    </row>
    <row r="2591" spans="1:16" s="5" customFormat="1" ht="13.5" x14ac:dyDescent="0.25">
      <c r="A2591" s="1048">
        <v>112</v>
      </c>
      <c r="B2591" s="795" t="s">
        <v>780</v>
      </c>
      <c r="C2591" s="70" t="s">
        <v>701</v>
      </c>
      <c r="D2591" s="70">
        <v>1</v>
      </c>
      <c r="E2591" s="70">
        <v>2012</v>
      </c>
      <c r="F2591" s="784">
        <v>37.1</v>
      </c>
      <c r="G2591" s="784">
        <f t="shared" si="85"/>
        <v>37.1</v>
      </c>
      <c r="H2591" s="711">
        <v>100</v>
      </c>
      <c r="I2591" s="784">
        <f t="shared" si="86"/>
        <v>0</v>
      </c>
      <c r="J2591" s="644"/>
      <c r="K2591" s="693"/>
      <c r="L2591" s="692"/>
      <c r="M2591" s="692"/>
      <c r="N2591" s="692"/>
      <c r="O2591" s="692"/>
      <c r="P2591" s="1838"/>
    </row>
    <row r="2592" spans="1:16" s="5" customFormat="1" ht="13.5" x14ac:dyDescent="0.25">
      <c r="A2592" s="1048">
        <v>113</v>
      </c>
      <c r="B2592" s="795" t="s">
        <v>781</v>
      </c>
      <c r="C2592" s="70" t="s">
        <v>701</v>
      </c>
      <c r="D2592" s="70">
        <v>1</v>
      </c>
      <c r="E2592" s="70">
        <v>2012</v>
      </c>
      <c r="F2592" s="784">
        <v>488.8</v>
      </c>
      <c r="G2592" s="784">
        <f t="shared" si="85"/>
        <v>488.8</v>
      </c>
      <c r="H2592" s="711">
        <v>100</v>
      </c>
      <c r="I2592" s="784">
        <f t="shared" si="86"/>
        <v>0</v>
      </c>
      <c r="J2592" s="644"/>
      <c r="K2592" s="693"/>
      <c r="L2592" s="692"/>
      <c r="M2592" s="692"/>
      <c r="N2592" s="692"/>
      <c r="O2592" s="692"/>
      <c r="P2592" s="1838"/>
    </row>
    <row r="2593" spans="1:16" s="5" customFormat="1" ht="13.5" x14ac:dyDescent="0.25">
      <c r="A2593" s="1048">
        <v>114</v>
      </c>
      <c r="B2593" s="795" t="s">
        <v>3746</v>
      </c>
      <c r="C2593" s="70" t="s">
        <v>701</v>
      </c>
      <c r="D2593" s="70">
        <v>1</v>
      </c>
      <c r="E2593" s="70">
        <v>2012</v>
      </c>
      <c r="F2593" s="784">
        <v>47.3</v>
      </c>
      <c r="G2593" s="784">
        <f t="shared" si="85"/>
        <v>47.3</v>
      </c>
      <c r="H2593" s="711">
        <v>100</v>
      </c>
      <c r="I2593" s="784">
        <f t="shared" si="86"/>
        <v>0</v>
      </c>
      <c r="J2593" s="644"/>
      <c r="K2593" s="693"/>
      <c r="L2593" s="692"/>
      <c r="M2593" s="692"/>
      <c r="N2593" s="692"/>
      <c r="O2593" s="692"/>
      <c r="P2593" s="1838"/>
    </row>
    <row r="2594" spans="1:16" s="5" customFormat="1" ht="27" x14ac:dyDescent="0.25">
      <c r="A2594" s="1048">
        <v>115</v>
      </c>
      <c r="B2594" s="795" t="s">
        <v>3747</v>
      </c>
      <c r="C2594" s="70" t="s">
        <v>701</v>
      </c>
      <c r="D2594" s="70">
        <v>1</v>
      </c>
      <c r="E2594" s="70">
        <v>2012</v>
      </c>
      <c r="F2594" s="784">
        <v>290.2</v>
      </c>
      <c r="G2594" s="784">
        <f t="shared" ref="G2594:G2657" si="87">F2594*H2594%</f>
        <v>290.2</v>
      </c>
      <c r="H2594" s="711">
        <v>100</v>
      </c>
      <c r="I2594" s="784">
        <f t="shared" ref="I2594:I2657" si="88">F2594-G2594</f>
        <v>0</v>
      </c>
      <c r="J2594" s="644"/>
      <c r="K2594" s="693"/>
      <c r="L2594" s="692"/>
      <c r="M2594" s="692"/>
      <c r="N2594" s="692"/>
      <c r="O2594" s="692"/>
      <c r="P2594" s="1838"/>
    </row>
    <row r="2595" spans="1:16" s="5" customFormat="1" ht="13.5" x14ac:dyDescent="0.25">
      <c r="A2595" s="1048">
        <v>116</v>
      </c>
      <c r="B2595" s="795" t="s">
        <v>3748</v>
      </c>
      <c r="C2595" s="70" t="s">
        <v>701</v>
      </c>
      <c r="D2595" s="70">
        <v>1</v>
      </c>
      <c r="E2595" s="70">
        <v>2012</v>
      </c>
      <c r="F2595" s="784">
        <v>112.8</v>
      </c>
      <c r="G2595" s="784">
        <f t="shared" si="87"/>
        <v>112.8</v>
      </c>
      <c r="H2595" s="711">
        <v>100</v>
      </c>
      <c r="I2595" s="784">
        <f t="shared" si="88"/>
        <v>0</v>
      </c>
      <c r="J2595" s="644"/>
      <c r="K2595" s="693"/>
      <c r="L2595" s="692"/>
      <c r="M2595" s="692"/>
      <c r="N2595" s="692"/>
      <c r="O2595" s="692"/>
      <c r="P2595" s="1838"/>
    </row>
    <row r="2596" spans="1:16" s="5" customFormat="1" ht="13.5" x14ac:dyDescent="0.25">
      <c r="A2596" s="1048">
        <v>117</v>
      </c>
      <c r="B2596" s="795" t="s">
        <v>3749</v>
      </c>
      <c r="C2596" s="70" t="s">
        <v>701</v>
      </c>
      <c r="D2596" s="70">
        <v>1</v>
      </c>
      <c r="E2596" s="70">
        <v>2013</v>
      </c>
      <c r="F2596" s="784">
        <v>95.1</v>
      </c>
      <c r="G2596" s="784">
        <f t="shared" si="87"/>
        <v>95.1</v>
      </c>
      <c r="H2596" s="711">
        <v>100</v>
      </c>
      <c r="I2596" s="784">
        <f t="shared" si="88"/>
        <v>0</v>
      </c>
      <c r="J2596" s="644"/>
      <c r="K2596" s="693"/>
      <c r="L2596" s="692"/>
      <c r="M2596" s="692"/>
      <c r="N2596" s="692"/>
      <c r="O2596" s="692"/>
      <c r="P2596" s="1838"/>
    </row>
    <row r="2597" spans="1:16" s="5" customFormat="1" ht="27" x14ac:dyDescent="0.25">
      <c r="A2597" s="1048">
        <v>118</v>
      </c>
      <c r="B2597" s="795" t="s">
        <v>3750</v>
      </c>
      <c r="C2597" s="70" t="s">
        <v>701</v>
      </c>
      <c r="D2597" s="70">
        <v>1</v>
      </c>
      <c r="E2597" s="70">
        <v>2013</v>
      </c>
      <c r="F2597" s="784">
        <v>522.79999999999995</v>
      </c>
      <c r="G2597" s="784">
        <f t="shared" si="87"/>
        <v>522.79999999999995</v>
      </c>
      <c r="H2597" s="711">
        <v>100</v>
      </c>
      <c r="I2597" s="784">
        <f t="shared" si="88"/>
        <v>0</v>
      </c>
      <c r="J2597" s="644"/>
      <c r="K2597" s="693"/>
      <c r="L2597" s="692"/>
      <c r="M2597" s="692"/>
      <c r="N2597" s="692"/>
      <c r="O2597" s="692"/>
      <c r="P2597" s="1838"/>
    </row>
    <row r="2598" spans="1:16" s="5" customFormat="1" ht="13.5" x14ac:dyDescent="0.25">
      <c r="A2598" s="1048">
        <v>119</v>
      </c>
      <c r="B2598" s="795" t="s">
        <v>2154</v>
      </c>
      <c r="C2598" s="70" t="s">
        <v>701</v>
      </c>
      <c r="D2598" s="70">
        <v>2</v>
      </c>
      <c r="E2598" s="70">
        <v>2013</v>
      </c>
      <c r="F2598" s="784">
        <v>168</v>
      </c>
      <c r="G2598" s="784">
        <f t="shared" si="87"/>
        <v>168</v>
      </c>
      <c r="H2598" s="711">
        <v>100</v>
      </c>
      <c r="I2598" s="784">
        <f t="shared" si="88"/>
        <v>0</v>
      </c>
      <c r="J2598" s="644"/>
      <c r="K2598" s="693"/>
      <c r="L2598" s="692"/>
      <c r="M2598" s="692"/>
      <c r="N2598" s="692"/>
      <c r="O2598" s="692"/>
      <c r="P2598" s="1838"/>
    </row>
    <row r="2599" spans="1:16" s="5" customFormat="1" ht="40.5" x14ac:dyDescent="0.25">
      <c r="A2599" s="1048">
        <v>120</v>
      </c>
      <c r="B2599" s="795" t="s">
        <v>3751</v>
      </c>
      <c r="C2599" s="70" t="s">
        <v>701</v>
      </c>
      <c r="D2599" s="70">
        <v>1</v>
      </c>
      <c r="E2599" s="70">
        <v>2013</v>
      </c>
      <c r="F2599" s="784">
        <v>404.7</v>
      </c>
      <c r="G2599" s="784">
        <f t="shared" si="87"/>
        <v>404.7</v>
      </c>
      <c r="H2599" s="711">
        <v>100</v>
      </c>
      <c r="I2599" s="784">
        <f t="shared" si="88"/>
        <v>0</v>
      </c>
      <c r="J2599" s="644"/>
      <c r="K2599" s="693"/>
      <c r="L2599" s="692"/>
      <c r="M2599" s="692"/>
      <c r="N2599" s="692"/>
      <c r="O2599" s="692"/>
      <c r="P2599" s="1838"/>
    </row>
    <row r="2600" spans="1:16" s="5" customFormat="1" ht="13.5" x14ac:dyDescent="0.25">
      <c r="A2600" s="1048">
        <v>121</v>
      </c>
      <c r="B2600" s="795" t="s">
        <v>3752</v>
      </c>
      <c r="C2600" s="70" t="s">
        <v>701</v>
      </c>
      <c r="D2600" s="70">
        <v>1</v>
      </c>
      <c r="E2600" s="70">
        <v>2013</v>
      </c>
      <c r="F2600" s="784">
        <v>103.7</v>
      </c>
      <c r="G2600" s="784">
        <f t="shared" si="87"/>
        <v>103.7</v>
      </c>
      <c r="H2600" s="711">
        <v>100</v>
      </c>
      <c r="I2600" s="784">
        <f t="shared" si="88"/>
        <v>0</v>
      </c>
      <c r="J2600" s="644"/>
      <c r="K2600" s="693"/>
      <c r="L2600" s="692"/>
      <c r="M2600" s="692"/>
      <c r="N2600" s="692"/>
      <c r="O2600" s="692"/>
      <c r="P2600" s="1838"/>
    </row>
    <row r="2601" spans="1:16" s="5" customFormat="1" ht="27" x14ac:dyDescent="0.25">
      <c r="A2601" s="1048">
        <v>122</v>
      </c>
      <c r="B2601" s="795" t="s">
        <v>3753</v>
      </c>
      <c r="C2601" s="70" t="s">
        <v>701</v>
      </c>
      <c r="D2601" s="70">
        <v>1</v>
      </c>
      <c r="E2601" s="70">
        <v>2013</v>
      </c>
      <c r="F2601" s="784">
        <v>45.6</v>
      </c>
      <c r="G2601" s="784">
        <f t="shared" si="87"/>
        <v>45.6</v>
      </c>
      <c r="H2601" s="711">
        <v>100</v>
      </c>
      <c r="I2601" s="784">
        <f t="shared" si="88"/>
        <v>0</v>
      </c>
      <c r="J2601" s="644"/>
      <c r="K2601" s="693"/>
      <c r="L2601" s="692"/>
      <c r="M2601" s="692"/>
      <c r="N2601" s="692"/>
      <c r="O2601" s="692"/>
      <c r="P2601" s="1838"/>
    </row>
    <row r="2602" spans="1:16" s="5" customFormat="1" ht="40.5" x14ac:dyDescent="0.25">
      <c r="A2602" s="1048">
        <v>123</v>
      </c>
      <c r="B2602" s="795" t="s">
        <v>3754</v>
      </c>
      <c r="C2602" s="70" t="s">
        <v>701</v>
      </c>
      <c r="D2602" s="70">
        <v>1</v>
      </c>
      <c r="E2602" s="70">
        <v>2013</v>
      </c>
      <c r="F2602" s="784">
        <v>436.3</v>
      </c>
      <c r="G2602" s="784">
        <f t="shared" si="87"/>
        <v>436.3</v>
      </c>
      <c r="H2602" s="711">
        <v>100</v>
      </c>
      <c r="I2602" s="784">
        <f t="shared" si="88"/>
        <v>0</v>
      </c>
      <c r="J2602" s="644"/>
      <c r="K2602" s="693"/>
      <c r="L2602" s="692"/>
      <c r="M2602" s="692"/>
      <c r="N2602" s="692"/>
      <c r="O2602" s="692"/>
      <c r="P2602" s="1838"/>
    </row>
    <row r="2603" spans="1:16" s="5" customFormat="1" ht="13.5" x14ac:dyDescent="0.25">
      <c r="A2603" s="1048">
        <v>124</v>
      </c>
      <c r="B2603" s="795" t="s">
        <v>3755</v>
      </c>
      <c r="C2603" s="70" t="s">
        <v>701</v>
      </c>
      <c r="D2603" s="70">
        <v>1</v>
      </c>
      <c r="E2603" s="70">
        <v>2013</v>
      </c>
      <c r="F2603" s="784">
        <v>83.6</v>
      </c>
      <c r="G2603" s="784">
        <f t="shared" si="87"/>
        <v>83.6</v>
      </c>
      <c r="H2603" s="711">
        <v>100</v>
      </c>
      <c r="I2603" s="784">
        <f t="shared" si="88"/>
        <v>0</v>
      </c>
      <c r="J2603" s="644"/>
      <c r="K2603" s="693"/>
      <c r="L2603" s="692"/>
      <c r="M2603" s="692"/>
      <c r="N2603" s="692"/>
      <c r="O2603" s="692"/>
      <c r="P2603" s="1838"/>
    </row>
    <row r="2604" spans="1:16" s="5" customFormat="1" ht="13.5" x14ac:dyDescent="0.25">
      <c r="A2604" s="1048">
        <v>125</v>
      </c>
      <c r="B2604" s="795" t="s">
        <v>3756</v>
      </c>
      <c r="C2604" s="70" t="s">
        <v>701</v>
      </c>
      <c r="D2604" s="70">
        <v>1</v>
      </c>
      <c r="E2604" s="70">
        <v>2013</v>
      </c>
      <c r="F2604" s="784">
        <v>29.8</v>
      </c>
      <c r="G2604" s="784">
        <f t="shared" si="87"/>
        <v>29.8</v>
      </c>
      <c r="H2604" s="711">
        <v>100</v>
      </c>
      <c r="I2604" s="784">
        <f t="shared" si="88"/>
        <v>0</v>
      </c>
      <c r="J2604" s="644"/>
      <c r="K2604" s="693"/>
      <c r="L2604" s="692"/>
      <c r="M2604" s="692"/>
      <c r="N2604" s="692"/>
      <c r="O2604" s="692"/>
      <c r="P2604" s="1838"/>
    </row>
    <row r="2605" spans="1:16" s="5" customFormat="1" ht="13.5" x14ac:dyDescent="0.25">
      <c r="A2605" s="1048">
        <v>126</v>
      </c>
      <c r="B2605" s="795" t="s">
        <v>799</v>
      </c>
      <c r="C2605" s="70" t="s">
        <v>701</v>
      </c>
      <c r="D2605" s="70">
        <v>1</v>
      </c>
      <c r="E2605" s="70">
        <v>2013</v>
      </c>
      <c r="F2605" s="784">
        <v>51.6</v>
      </c>
      <c r="G2605" s="784">
        <f t="shared" si="87"/>
        <v>51.6</v>
      </c>
      <c r="H2605" s="711">
        <v>100</v>
      </c>
      <c r="I2605" s="784">
        <f t="shared" si="88"/>
        <v>0</v>
      </c>
      <c r="J2605" s="644"/>
      <c r="K2605" s="693"/>
      <c r="L2605" s="692"/>
      <c r="M2605" s="692"/>
      <c r="N2605" s="692"/>
      <c r="O2605" s="692"/>
      <c r="P2605" s="1838"/>
    </row>
    <row r="2606" spans="1:16" s="5" customFormat="1" ht="13.5" x14ac:dyDescent="0.25">
      <c r="A2606" s="1048">
        <v>127</v>
      </c>
      <c r="B2606" s="795" t="s">
        <v>3757</v>
      </c>
      <c r="C2606" s="70" t="s">
        <v>701</v>
      </c>
      <c r="D2606" s="70">
        <v>1</v>
      </c>
      <c r="E2606" s="70">
        <v>2013</v>
      </c>
      <c r="F2606" s="784">
        <v>155</v>
      </c>
      <c r="G2606" s="784">
        <f t="shared" si="87"/>
        <v>155</v>
      </c>
      <c r="H2606" s="711">
        <v>100</v>
      </c>
      <c r="I2606" s="784">
        <f t="shared" si="88"/>
        <v>0</v>
      </c>
      <c r="J2606" s="644"/>
      <c r="K2606" s="693"/>
      <c r="L2606" s="692"/>
      <c r="M2606" s="692"/>
      <c r="N2606" s="692"/>
      <c r="O2606" s="692"/>
      <c r="P2606" s="1838"/>
    </row>
    <row r="2607" spans="1:16" s="5" customFormat="1" ht="27" x14ac:dyDescent="0.25">
      <c r="A2607" s="1048">
        <v>128</v>
      </c>
      <c r="B2607" s="795" t="s">
        <v>3758</v>
      </c>
      <c r="C2607" s="70" t="s">
        <v>701</v>
      </c>
      <c r="D2607" s="70">
        <v>2</v>
      </c>
      <c r="E2607" s="70">
        <v>2015</v>
      </c>
      <c r="F2607" s="784">
        <v>918</v>
      </c>
      <c r="G2607" s="784">
        <f t="shared" si="87"/>
        <v>918</v>
      </c>
      <c r="H2607" s="711">
        <v>100</v>
      </c>
      <c r="I2607" s="784">
        <f t="shared" si="88"/>
        <v>0</v>
      </c>
      <c r="J2607" s="644"/>
      <c r="K2607" s="693"/>
      <c r="L2607" s="692"/>
      <c r="M2607" s="692"/>
      <c r="N2607" s="692"/>
      <c r="O2607" s="692"/>
      <c r="P2607" s="1838"/>
    </row>
    <row r="2608" spans="1:16" s="5" customFormat="1" ht="27" x14ac:dyDescent="0.25">
      <c r="A2608" s="1048">
        <v>129</v>
      </c>
      <c r="B2608" s="795" t="s">
        <v>3759</v>
      </c>
      <c r="C2608" s="70" t="s">
        <v>701</v>
      </c>
      <c r="D2608" s="70">
        <v>2</v>
      </c>
      <c r="E2608" s="70">
        <v>2015</v>
      </c>
      <c r="F2608" s="784">
        <v>689.2</v>
      </c>
      <c r="G2608" s="784">
        <f t="shared" si="87"/>
        <v>689.2</v>
      </c>
      <c r="H2608" s="711">
        <v>100</v>
      </c>
      <c r="I2608" s="784">
        <f t="shared" si="88"/>
        <v>0</v>
      </c>
      <c r="J2608" s="644"/>
      <c r="K2608" s="693"/>
      <c r="L2608" s="692"/>
      <c r="M2608" s="692"/>
      <c r="N2608" s="692"/>
      <c r="O2608" s="692"/>
      <c r="P2608" s="1838"/>
    </row>
    <row r="2609" spans="1:16" s="5" customFormat="1" ht="13.5" x14ac:dyDescent="0.25">
      <c r="A2609" s="1048">
        <v>130</v>
      </c>
      <c r="B2609" s="795" t="s">
        <v>3760</v>
      </c>
      <c r="C2609" s="70" t="s">
        <v>701</v>
      </c>
      <c r="D2609" s="70">
        <v>4</v>
      </c>
      <c r="E2609" s="70">
        <v>2015</v>
      </c>
      <c r="F2609" s="784">
        <v>236</v>
      </c>
      <c r="G2609" s="784">
        <f t="shared" si="87"/>
        <v>236</v>
      </c>
      <c r="H2609" s="711">
        <v>100</v>
      </c>
      <c r="I2609" s="784">
        <f t="shared" si="88"/>
        <v>0</v>
      </c>
      <c r="J2609" s="644"/>
      <c r="K2609" s="693"/>
      <c r="L2609" s="692"/>
      <c r="M2609" s="692"/>
      <c r="N2609" s="692"/>
      <c r="O2609" s="692"/>
      <c r="P2609" s="1838"/>
    </row>
    <row r="2610" spans="1:16" s="5" customFormat="1" ht="27" x14ac:dyDescent="0.25">
      <c r="A2610" s="1048">
        <v>131</v>
      </c>
      <c r="B2610" s="795" t="s">
        <v>3761</v>
      </c>
      <c r="C2610" s="70" t="s">
        <v>701</v>
      </c>
      <c r="D2610" s="70">
        <v>1</v>
      </c>
      <c r="E2610" s="70">
        <v>2016</v>
      </c>
      <c r="F2610" s="784">
        <v>732.3</v>
      </c>
      <c r="G2610" s="784">
        <f t="shared" si="87"/>
        <v>732.3</v>
      </c>
      <c r="H2610" s="711">
        <v>100</v>
      </c>
      <c r="I2610" s="784">
        <f t="shared" si="88"/>
        <v>0</v>
      </c>
      <c r="J2610" s="644"/>
      <c r="K2610" s="693"/>
      <c r="L2610" s="692"/>
      <c r="M2610" s="692"/>
      <c r="N2610" s="692"/>
      <c r="O2610" s="692"/>
      <c r="P2610" s="1838"/>
    </row>
    <row r="2611" spans="1:16" s="5" customFormat="1" ht="27" x14ac:dyDescent="0.25">
      <c r="A2611" s="1048">
        <v>132</v>
      </c>
      <c r="B2611" s="795" t="s">
        <v>2481</v>
      </c>
      <c r="C2611" s="70" t="s">
        <v>701</v>
      </c>
      <c r="D2611" s="70">
        <v>1</v>
      </c>
      <c r="E2611" s="70">
        <v>2016</v>
      </c>
      <c r="F2611" s="784">
        <v>268</v>
      </c>
      <c r="G2611" s="784">
        <f t="shared" si="87"/>
        <v>268</v>
      </c>
      <c r="H2611" s="711">
        <v>100</v>
      </c>
      <c r="I2611" s="784">
        <f t="shared" si="88"/>
        <v>0</v>
      </c>
      <c r="J2611" s="644"/>
      <c r="K2611" s="693"/>
      <c r="L2611" s="692"/>
      <c r="M2611" s="692"/>
      <c r="N2611" s="692"/>
      <c r="O2611" s="692"/>
      <c r="P2611" s="1838"/>
    </row>
    <row r="2612" spans="1:16" s="5" customFormat="1" ht="27" x14ac:dyDescent="0.25">
      <c r="A2612" s="1048">
        <v>133</v>
      </c>
      <c r="B2612" s="795" t="s">
        <v>2481</v>
      </c>
      <c r="C2612" s="70" t="s">
        <v>701</v>
      </c>
      <c r="D2612" s="70">
        <v>1</v>
      </c>
      <c r="E2612" s="70">
        <v>2016</v>
      </c>
      <c r="F2612" s="784">
        <v>450.1</v>
      </c>
      <c r="G2612" s="784">
        <f t="shared" si="87"/>
        <v>450.1</v>
      </c>
      <c r="H2612" s="711">
        <v>100</v>
      </c>
      <c r="I2612" s="784">
        <f t="shared" si="88"/>
        <v>0</v>
      </c>
      <c r="J2612" s="644"/>
      <c r="K2612" s="693"/>
      <c r="L2612" s="692"/>
      <c r="M2612" s="692"/>
      <c r="N2612" s="692"/>
      <c r="O2612" s="692"/>
      <c r="P2612" s="1838"/>
    </row>
    <row r="2613" spans="1:16" s="5" customFormat="1" ht="81" x14ac:dyDescent="0.25">
      <c r="A2613" s="1048">
        <v>134</v>
      </c>
      <c r="B2613" s="795" t="s">
        <v>3762</v>
      </c>
      <c r="C2613" s="70" t="s">
        <v>701</v>
      </c>
      <c r="D2613" s="70">
        <v>2</v>
      </c>
      <c r="E2613" s="70">
        <v>2017</v>
      </c>
      <c r="F2613" s="784">
        <v>1458</v>
      </c>
      <c r="G2613" s="784">
        <f t="shared" si="87"/>
        <v>1312.2</v>
      </c>
      <c r="H2613" s="711">
        <v>90</v>
      </c>
      <c r="I2613" s="784">
        <f t="shared" si="88"/>
        <v>145.79999999999995</v>
      </c>
      <c r="J2613" s="644"/>
      <c r="K2613" s="693"/>
      <c r="L2613" s="692"/>
      <c r="M2613" s="692"/>
      <c r="N2613" s="692"/>
      <c r="O2613" s="692"/>
      <c r="P2613" s="1838"/>
    </row>
    <row r="2614" spans="1:16" s="5" customFormat="1" ht="81" x14ac:dyDescent="0.25">
      <c r="A2614" s="1048">
        <v>135</v>
      </c>
      <c r="B2614" s="795" t="s">
        <v>3762</v>
      </c>
      <c r="C2614" s="70" t="s">
        <v>701</v>
      </c>
      <c r="D2614" s="70">
        <v>5</v>
      </c>
      <c r="E2614" s="70">
        <v>2017</v>
      </c>
      <c r="F2614" s="784">
        <v>3645</v>
      </c>
      <c r="G2614" s="784">
        <f t="shared" si="87"/>
        <v>3280.5</v>
      </c>
      <c r="H2614" s="711">
        <v>90</v>
      </c>
      <c r="I2614" s="784">
        <f t="shared" si="88"/>
        <v>364.5</v>
      </c>
      <c r="J2614" s="644"/>
      <c r="K2614" s="693"/>
      <c r="L2614" s="692"/>
      <c r="M2614" s="692"/>
      <c r="N2614" s="692"/>
      <c r="O2614" s="692"/>
      <c r="P2614" s="1838"/>
    </row>
    <row r="2615" spans="1:16" s="5" customFormat="1" ht="13.5" x14ac:dyDescent="0.25">
      <c r="A2615" s="1048">
        <v>136</v>
      </c>
      <c r="B2615" s="795" t="s">
        <v>3763</v>
      </c>
      <c r="C2615" s="70" t="s">
        <v>701</v>
      </c>
      <c r="D2615" s="70">
        <v>2</v>
      </c>
      <c r="E2615" s="70">
        <v>2017</v>
      </c>
      <c r="F2615" s="784">
        <v>195.6</v>
      </c>
      <c r="G2615" s="784">
        <f t="shared" si="87"/>
        <v>176.04</v>
      </c>
      <c r="H2615" s="711">
        <v>90</v>
      </c>
      <c r="I2615" s="784">
        <f t="shared" si="88"/>
        <v>19.560000000000002</v>
      </c>
      <c r="J2615" s="644"/>
      <c r="K2615" s="693"/>
      <c r="L2615" s="692"/>
      <c r="M2615" s="692"/>
      <c r="N2615" s="692"/>
      <c r="O2615" s="692"/>
      <c r="P2615" s="1838"/>
    </row>
    <row r="2616" spans="1:16" s="5" customFormat="1" ht="67.5" x14ac:dyDescent="0.25">
      <c r="A2616" s="1048">
        <v>137</v>
      </c>
      <c r="B2616" s="795" t="s">
        <v>3764</v>
      </c>
      <c r="C2616" s="70" t="s">
        <v>701</v>
      </c>
      <c r="D2616" s="70">
        <v>3</v>
      </c>
      <c r="E2616" s="70">
        <v>2017</v>
      </c>
      <c r="F2616" s="784">
        <v>7026</v>
      </c>
      <c r="G2616" s="784">
        <f t="shared" si="87"/>
        <v>6323.4000000000005</v>
      </c>
      <c r="H2616" s="711">
        <v>90</v>
      </c>
      <c r="I2616" s="784">
        <f t="shared" si="88"/>
        <v>702.59999999999945</v>
      </c>
      <c r="J2616" s="644"/>
      <c r="K2616" s="693"/>
      <c r="L2616" s="692"/>
      <c r="M2616" s="692"/>
      <c r="N2616" s="692"/>
      <c r="O2616" s="692"/>
      <c r="P2616" s="1838"/>
    </row>
    <row r="2617" spans="1:16" s="5" customFormat="1" ht="40.5" x14ac:dyDescent="0.25">
      <c r="A2617" s="1048">
        <v>138</v>
      </c>
      <c r="B2617" s="795" t="s">
        <v>3765</v>
      </c>
      <c r="C2617" s="70" t="s">
        <v>701</v>
      </c>
      <c r="D2617" s="70">
        <v>2</v>
      </c>
      <c r="E2617" s="70">
        <v>2017</v>
      </c>
      <c r="F2617" s="784">
        <v>1500</v>
      </c>
      <c r="G2617" s="784">
        <f t="shared" si="87"/>
        <v>1350</v>
      </c>
      <c r="H2617" s="711">
        <v>90</v>
      </c>
      <c r="I2617" s="784">
        <f t="shared" si="88"/>
        <v>150</v>
      </c>
      <c r="J2617" s="644"/>
      <c r="K2617" s="693"/>
      <c r="L2617" s="692"/>
      <c r="M2617" s="692"/>
      <c r="N2617" s="692"/>
      <c r="O2617" s="692"/>
      <c r="P2617" s="1838"/>
    </row>
    <row r="2618" spans="1:16" s="5" customFormat="1" ht="27" x14ac:dyDescent="0.25">
      <c r="A2618" s="1048">
        <v>139</v>
      </c>
      <c r="B2618" s="795" t="s">
        <v>3766</v>
      </c>
      <c r="C2618" s="70" t="s">
        <v>701</v>
      </c>
      <c r="D2618" s="70">
        <v>1</v>
      </c>
      <c r="E2618" s="70">
        <v>2018</v>
      </c>
      <c r="F2618" s="784">
        <v>97.8</v>
      </c>
      <c r="G2618" s="784">
        <f t="shared" si="87"/>
        <v>58.679999999999993</v>
      </c>
      <c r="H2618" s="711">
        <v>60</v>
      </c>
      <c r="I2618" s="784">
        <f t="shared" si="88"/>
        <v>39.120000000000005</v>
      </c>
      <c r="J2618" s="644"/>
      <c r="K2618" s="693"/>
      <c r="L2618" s="692"/>
      <c r="M2618" s="692"/>
      <c r="N2618" s="692"/>
      <c r="O2618" s="692"/>
      <c r="P2618" s="1838"/>
    </row>
    <row r="2619" spans="1:16" s="5" customFormat="1" ht="13.5" x14ac:dyDescent="0.25">
      <c r="A2619" s="1048">
        <v>140</v>
      </c>
      <c r="B2619" s="795" t="s">
        <v>3767</v>
      </c>
      <c r="C2619" s="70" t="s">
        <v>701</v>
      </c>
      <c r="D2619" s="70">
        <v>1</v>
      </c>
      <c r="E2619" s="70">
        <v>2018</v>
      </c>
      <c r="F2619" s="784">
        <v>2500</v>
      </c>
      <c r="G2619" s="784">
        <f t="shared" si="87"/>
        <v>1500</v>
      </c>
      <c r="H2619" s="711">
        <v>60</v>
      </c>
      <c r="I2619" s="784">
        <f t="shared" si="88"/>
        <v>1000</v>
      </c>
      <c r="J2619" s="644"/>
      <c r="K2619" s="693"/>
      <c r="L2619" s="692"/>
      <c r="M2619" s="692"/>
      <c r="N2619" s="692"/>
      <c r="O2619" s="692"/>
      <c r="P2619" s="1838"/>
    </row>
    <row r="2620" spans="1:16" ht="13.5" x14ac:dyDescent="0.2">
      <c r="A2620" s="606">
        <v>1</v>
      </c>
      <c r="B2620" s="272" t="s">
        <v>3854</v>
      </c>
      <c r="C2620" s="633" t="s">
        <v>701</v>
      </c>
      <c r="D2620" s="633">
        <v>1</v>
      </c>
      <c r="E2620" s="633">
        <v>2004</v>
      </c>
      <c r="F2620" s="784">
        <v>840</v>
      </c>
      <c r="G2620" s="784">
        <f t="shared" si="87"/>
        <v>840</v>
      </c>
      <c r="H2620" s="711">
        <v>100</v>
      </c>
      <c r="I2620" s="784">
        <f t="shared" si="88"/>
        <v>0</v>
      </c>
      <c r="J2620" s="771"/>
      <c r="K2620" s="713"/>
      <c r="L2620" s="713"/>
      <c r="M2620" s="771"/>
      <c r="N2620" s="713"/>
      <c r="O2620" s="713"/>
      <c r="P2620" s="1838" t="s">
        <v>823</v>
      </c>
    </row>
    <row r="2621" spans="1:16" ht="13.5" x14ac:dyDescent="0.2">
      <c r="A2621" s="606">
        <v>2</v>
      </c>
      <c r="B2621" s="272" t="s">
        <v>3855</v>
      </c>
      <c r="C2621" s="633" t="s">
        <v>701</v>
      </c>
      <c r="D2621" s="633">
        <v>2</v>
      </c>
      <c r="E2621" s="633">
        <v>2005</v>
      </c>
      <c r="F2621" s="784">
        <v>466.4</v>
      </c>
      <c r="G2621" s="784">
        <f t="shared" si="87"/>
        <v>466.4</v>
      </c>
      <c r="H2621" s="711">
        <v>100</v>
      </c>
      <c r="I2621" s="784">
        <f t="shared" si="88"/>
        <v>0</v>
      </c>
      <c r="J2621" s="771"/>
      <c r="K2621" s="713"/>
      <c r="L2621" s="713"/>
      <c r="M2621" s="771"/>
      <c r="N2621" s="713"/>
      <c r="O2621" s="713"/>
      <c r="P2621" s="1838"/>
    </row>
    <row r="2622" spans="1:16" ht="13.5" x14ac:dyDescent="0.2">
      <c r="A2622" s="606">
        <v>3</v>
      </c>
      <c r="B2622" s="272" t="s">
        <v>3856</v>
      </c>
      <c r="C2622" s="633" t="s">
        <v>701</v>
      </c>
      <c r="D2622" s="633">
        <v>1</v>
      </c>
      <c r="E2622" s="633">
        <v>2005</v>
      </c>
      <c r="F2622" s="784">
        <v>177.1</v>
      </c>
      <c r="G2622" s="784">
        <f t="shared" si="87"/>
        <v>177.1</v>
      </c>
      <c r="H2622" s="711">
        <v>100</v>
      </c>
      <c r="I2622" s="784">
        <f t="shared" si="88"/>
        <v>0</v>
      </c>
      <c r="J2622" s="771"/>
      <c r="K2622" s="713"/>
      <c r="L2622" s="713"/>
      <c r="M2622" s="771"/>
      <c r="N2622" s="713"/>
      <c r="O2622" s="713"/>
      <c r="P2622" s="1838"/>
    </row>
    <row r="2623" spans="1:16" ht="13.5" x14ac:dyDescent="0.2">
      <c r="A2623" s="606">
        <v>4</v>
      </c>
      <c r="B2623" s="272" t="s">
        <v>3856</v>
      </c>
      <c r="C2623" s="633" t="s">
        <v>701</v>
      </c>
      <c r="D2623" s="633">
        <v>1</v>
      </c>
      <c r="E2623" s="633">
        <v>2005</v>
      </c>
      <c r="F2623" s="784">
        <v>170.2</v>
      </c>
      <c r="G2623" s="784">
        <f t="shared" si="87"/>
        <v>170.2</v>
      </c>
      <c r="H2623" s="711">
        <v>100</v>
      </c>
      <c r="I2623" s="784">
        <f t="shared" si="88"/>
        <v>0</v>
      </c>
      <c r="J2623" s="771"/>
      <c r="K2623" s="713"/>
      <c r="L2623" s="713"/>
      <c r="M2623" s="771"/>
      <c r="N2623" s="713"/>
      <c r="O2623" s="713"/>
      <c r="P2623" s="1838"/>
    </row>
    <row r="2624" spans="1:16" ht="13.5" x14ac:dyDescent="0.2">
      <c r="A2624" s="606">
        <v>5</v>
      </c>
      <c r="B2624" s="272" t="s">
        <v>3857</v>
      </c>
      <c r="C2624" s="633" t="s">
        <v>701</v>
      </c>
      <c r="D2624" s="633">
        <v>1</v>
      </c>
      <c r="E2624" s="633">
        <v>2005</v>
      </c>
      <c r="F2624" s="784">
        <v>197.8</v>
      </c>
      <c r="G2624" s="784">
        <f t="shared" si="87"/>
        <v>197.8</v>
      </c>
      <c r="H2624" s="711">
        <v>100</v>
      </c>
      <c r="I2624" s="784">
        <f t="shared" si="88"/>
        <v>0</v>
      </c>
      <c r="J2624" s="771"/>
      <c r="K2624" s="713"/>
      <c r="L2624" s="713"/>
      <c r="M2624" s="771"/>
      <c r="N2624" s="713"/>
      <c r="O2624" s="713"/>
      <c r="P2624" s="1838"/>
    </row>
    <row r="2625" spans="1:16" ht="13.5" x14ac:dyDescent="0.2">
      <c r="A2625" s="606">
        <v>6</v>
      </c>
      <c r="B2625" s="272" t="s">
        <v>3858</v>
      </c>
      <c r="C2625" s="633" t="s">
        <v>701</v>
      </c>
      <c r="D2625" s="633">
        <v>3</v>
      </c>
      <c r="E2625" s="633">
        <v>2006</v>
      </c>
      <c r="F2625" s="784">
        <v>765</v>
      </c>
      <c r="G2625" s="784">
        <f t="shared" si="87"/>
        <v>765</v>
      </c>
      <c r="H2625" s="711">
        <v>100</v>
      </c>
      <c r="I2625" s="784">
        <f t="shared" si="88"/>
        <v>0</v>
      </c>
      <c r="J2625" s="771"/>
      <c r="K2625" s="713"/>
      <c r="L2625" s="713"/>
      <c r="M2625" s="771"/>
      <c r="N2625" s="713"/>
      <c r="O2625" s="713"/>
      <c r="P2625" s="1838"/>
    </row>
    <row r="2626" spans="1:16" ht="13.7" customHeight="1" x14ac:dyDescent="0.2">
      <c r="A2626" s="606">
        <v>7</v>
      </c>
      <c r="B2626" s="272" t="s">
        <v>3859</v>
      </c>
      <c r="C2626" s="633" t="s">
        <v>701</v>
      </c>
      <c r="D2626" s="633">
        <v>3</v>
      </c>
      <c r="E2626" s="633">
        <v>2006</v>
      </c>
      <c r="F2626" s="784">
        <v>424.8</v>
      </c>
      <c r="G2626" s="784">
        <f t="shared" si="87"/>
        <v>424.8</v>
      </c>
      <c r="H2626" s="711">
        <v>100</v>
      </c>
      <c r="I2626" s="784">
        <f t="shared" si="88"/>
        <v>0</v>
      </c>
      <c r="J2626" s="771"/>
      <c r="K2626" s="713"/>
      <c r="L2626" s="713"/>
      <c r="M2626" s="771"/>
      <c r="N2626" s="713"/>
      <c r="O2626" s="713"/>
      <c r="P2626" s="1838"/>
    </row>
    <row r="2627" spans="1:16" ht="27" x14ac:dyDescent="0.2">
      <c r="A2627" s="606">
        <v>8</v>
      </c>
      <c r="B2627" s="272" t="s">
        <v>3860</v>
      </c>
      <c r="C2627" s="633" t="s">
        <v>701</v>
      </c>
      <c r="D2627" s="633">
        <v>1</v>
      </c>
      <c r="E2627" s="633">
        <v>2006</v>
      </c>
      <c r="F2627" s="784">
        <v>249.7</v>
      </c>
      <c r="G2627" s="784">
        <f t="shared" si="87"/>
        <v>249.7</v>
      </c>
      <c r="H2627" s="711">
        <v>100</v>
      </c>
      <c r="I2627" s="784">
        <f t="shared" si="88"/>
        <v>0</v>
      </c>
      <c r="J2627" s="771"/>
      <c r="K2627" s="713"/>
      <c r="L2627" s="713"/>
      <c r="M2627" s="771"/>
      <c r="N2627" s="713"/>
      <c r="O2627" s="713"/>
      <c r="P2627" s="1838"/>
    </row>
    <row r="2628" spans="1:16" ht="27" x14ac:dyDescent="0.2">
      <c r="A2628" s="606">
        <v>9</v>
      </c>
      <c r="B2628" s="272" t="s">
        <v>3860</v>
      </c>
      <c r="C2628" s="633" t="s">
        <v>701</v>
      </c>
      <c r="D2628" s="633">
        <v>3</v>
      </c>
      <c r="E2628" s="633">
        <v>2007</v>
      </c>
      <c r="F2628" s="784">
        <v>725.1</v>
      </c>
      <c r="G2628" s="784">
        <f t="shared" si="87"/>
        <v>725.1</v>
      </c>
      <c r="H2628" s="711">
        <v>100</v>
      </c>
      <c r="I2628" s="784">
        <f t="shared" si="88"/>
        <v>0</v>
      </c>
      <c r="J2628" s="771"/>
      <c r="K2628" s="713"/>
      <c r="L2628" s="713"/>
      <c r="M2628" s="771"/>
      <c r="N2628" s="713"/>
      <c r="O2628" s="713"/>
      <c r="P2628" s="1838"/>
    </row>
    <row r="2629" spans="1:16" ht="13.5" x14ac:dyDescent="0.2">
      <c r="A2629" s="606">
        <v>10</v>
      </c>
      <c r="B2629" s="272" t="s">
        <v>3480</v>
      </c>
      <c r="C2629" s="633" t="s">
        <v>701</v>
      </c>
      <c r="D2629" s="633">
        <v>1</v>
      </c>
      <c r="E2629" s="633">
        <v>2006</v>
      </c>
      <c r="F2629" s="784">
        <v>141.6</v>
      </c>
      <c r="G2629" s="784">
        <f t="shared" si="87"/>
        <v>141.6</v>
      </c>
      <c r="H2629" s="711">
        <v>100</v>
      </c>
      <c r="I2629" s="784">
        <f t="shared" si="88"/>
        <v>0</v>
      </c>
      <c r="J2629" s="771"/>
      <c r="K2629" s="713"/>
      <c r="L2629" s="713"/>
      <c r="M2629" s="771"/>
      <c r="N2629" s="713"/>
      <c r="O2629" s="713"/>
      <c r="P2629" s="1838"/>
    </row>
    <row r="2630" spans="1:16" ht="13.5" x14ac:dyDescent="0.2">
      <c r="A2630" s="606">
        <v>11</v>
      </c>
      <c r="B2630" s="272" t="s">
        <v>3678</v>
      </c>
      <c r="C2630" s="633" t="s">
        <v>701</v>
      </c>
      <c r="D2630" s="633">
        <v>2</v>
      </c>
      <c r="E2630" s="633">
        <v>2006</v>
      </c>
      <c r="F2630" s="784">
        <v>146</v>
      </c>
      <c r="G2630" s="784">
        <f t="shared" si="87"/>
        <v>146</v>
      </c>
      <c r="H2630" s="711">
        <v>100</v>
      </c>
      <c r="I2630" s="784">
        <f t="shared" si="88"/>
        <v>0</v>
      </c>
      <c r="J2630" s="771"/>
      <c r="K2630" s="713"/>
      <c r="L2630" s="713"/>
      <c r="M2630" s="771"/>
      <c r="N2630" s="713"/>
      <c r="O2630" s="713"/>
      <c r="P2630" s="1838"/>
    </row>
    <row r="2631" spans="1:16" ht="13.5" x14ac:dyDescent="0.2">
      <c r="A2631" s="606">
        <v>12</v>
      </c>
      <c r="B2631" s="272" t="s">
        <v>3861</v>
      </c>
      <c r="C2631" s="633" t="s">
        <v>701</v>
      </c>
      <c r="D2631" s="633">
        <v>7</v>
      </c>
      <c r="E2631" s="633">
        <v>2007</v>
      </c>
      <c r="F2631" s="784">
        <v>1813.7</v>
      </c>
      <c r="G2631" s="784">
        <f t="shared" si="87"/>
        <v>1813.7</v>
      </c>
      <c r="H2631" s="711">
        <v>100</v>
      </c>
      <c r="I2631" s="784">
        <f t="shared" si="88"/>
        <v>0</v>
      </c>
      <c r="J2631" s="771"/>
      <c r="K2631" s="713"/>
      <c r="L2631" s="713"/>
      <c r="M2631" s="771"/>
      <c r="N2631" s="713"/>
      <c r="O2631" s="713"/>
      <c r="P2631" s="1838"/>
    </row>
    <row r="2632" spans="1:16" ht="13.5" x14ac:dyDescent="0.2">
      <c r="A2632" s="606">
        <v>13</v>
      </c>
      <c r="B2632" s="272" t="s">
        <v>3862</v>
      </c>
      <c r="C2632" s="633" t="s">
        <v>701</v>
      </c>
      <c r="D2632" s="633">
        <v>2</v>
      </c>
      <c r="E2632" s="633">
        <v>2007</v>
      </c>
      <c r="F2632" s="784">
        <v>250.8</v>
      </c>
      <c r="G2632" s="784">
        <f t="shared" si="87"/>
        <v>250.8</v>
      </c>
      <c r="H2632" s="711">
        <v>100</v>
      </c>
      <c r="I2632" s="784">
        <f t="shared" si="88"/>
        <v>0</v>
      </c>
      <c r="J2632" s="771"/>
      <c r="K2632" s="713"/>
      <c r="L2632" s="713"/>
      <c r="M2632" s="771"/>
      <c r="N2632" s="713"/>
      <c r="O2632" s="713"/>
      <c r="P2632" s="1838"/>
    </row>
    <row r="2633" spans="1:16" ht="13.5" x14ac:dyDescent="0.2">
      <c r="A2633" s="606">
        <v>14</v>
      </c>
      <c r="B2633" s="272" t="s">
        <v>3863</v>
      </c>
      <c r="C2633" s="633" t="s">
        <v>701</v>
      </c>
      <c r="D2633" s="633">
        <v>4</v>
      </c>
      <c r="E2633" s="633">
        <v>2007</v>
      </c>
      <c r="F2633" s="784">
        <v>501.6</v>
      </c>
      <c r="G2633" s="784">
        <f t="shared" si="87"/>
        <v>501.6</v>
      </c>
      <c r="H2633" s="711">
        <v>100</v>
      </c>
      <c r="I2633" s="784">
        <f t="shared" si="88"/>
        <v>0</v>
      </c>
      <c r="J2633" s="771"/>
      <c r="K2633" s="713"/>
      <c r="L2633" s="713"/>
      <c r="M2633" s="771"/>
      <c r="N2633" s="713"/>
      <c r="O2633" s="713"/>
      <c r="P2633" s="1838"/>
    </row>
    <row r="2634" spans="1:16" ht="13.5" x14ac:dyDescent="0.2">
      <c r="A2634" s="606">
        <v>15</v>
      </c>
      <c r="B2634" s="272" t="s">
        <v>3864</v>
      </c>
      <c r="C2634" s="633" t="s">
        <v>701</v>
      </c>
      <c r="D2634" s="633">
        <v>1</v>
      </c>
      <c r="E2634" s="633">
        <v>2007</v>
      </c>
      <c r="F2634" s="784">
        <v>125.4</v>
      </c>
      <c r="G2634" s="784">
        <f t="shared" si="87"/>
        <v>125.4</v>
      </c>
      <c r="H2634" s="711">
        <v>100</v>
      </c>
      <c r="I2634" s="784">
        <f t="shared" si="88"/>
        <v>0</v>
      </c>
      <c r="J2634" s="771"/>
      <c r="K2634" s="713"/>
      <c r="L2634" s="713"/>
      <c r="M2634" s="771"/>
      <c r="N2634" s="713"/>
      <c r="O2634" s="713"/>
      <c r="P2634" s="1838"/>
    </row>
    <row r="2635" spans="1:16" ht="13.5" x14ac:dyDescent="0.2">
      <c r="A2635" s="606">
        <v>16</v>
      </c>
      <c r="B2635" s="272" t="s">
        <v>3678</v>
      </c>
      <c r="C2635" s="633" t="s">
        <v>701</v>
      </c>
      <c r="D2635" s="633">
        <v>10</v>
      </c>
      <c r="E2635" s="633">
        <v>2007</v>
      </c>
      <c r="F2635" s="784">
        <v>589</v>
      </c>
      <c r="G2635" s="784">
        <f t="shared" si="87"/>
        <v>589</v>
      </c>
      <c r="H2635" s="711">
        <v>100</v>
      </c>
      <c r="I2635" s="784">
        <f t="shared" si="88"/>
        <v>0</v>
      </c>
      <c r="J2635" s="771"/>
      <c r="K2635" s="713"/>
      <c r="L2635" s="713"/>
      <c r="M2635" s="771"/>
      <c r="N2635" s="713"/>
      <c r="O2635" s="713"/>
      <c r="P2635" s="1838"/>
    </row>
    <row r="2636" spans="1:16" ht="13.5" x14ac:dyDescent="0.2">
      <c r="A2636" s="606">
        <v>17</v>
      </c>
      <c r="B2636" s="272" t="s">
        <v>3865</v>
      </c>
      <c r="C2636" s="633" t="s">
        <v>701</v>
      </c>
      <c r="D2636" s="633">
        <v>17</v>
      </c>
      <c r="E2636" s="633">
        <v>2008</v>
      </c>
      <c r="F2636" s="784">
        <v>4544.1000000000004</v>
      </c>
      <c r="G2636" s="784">
        <f t="shared" si="87"/>
        <v>4544.1000000000004</v>
      </c>
      <c r="H2636" s="711">
        <v>100</v>
      </c>
      <c r="I2636" s="784">
        <f t="shared" si="88"/>
        <v>0</v>
      </c>
      <c r="J2636" s="771"/>
      <c r="K2636" s="713"/>
      <c r="L2636" s="713"/>
      <c r="M2636" s="771"/>
      <c r="N2636" s="713"/>
      <c r="O2636" s="713"/>
      <c r="P2636" s="1838"/>
    </row>
    <row r="2637" spans="1:16" ht="13.5" x14ac:dyDescent="0.2">
      <c r="A2637" s="606">
        <v>18</v>
      </c>
      <c r="B2637" s="272" t="s">
        <v>2118</v>
      </c>
      <c r="C2637" s="633" t="s">
        <v>701</v>
      </c>
      <c r="D2637" s="711">
        <v>20</v>
      </c>
      <c r="E2637" s="633">
        <v>2008</v>
      </c>
      <c r="F2637" s="784">
        <v>2016</v>
      </c>
      <c r="G2637" s="784">
        <f t="shared" si="87"/>
        <v>2016</v>
      </c>
      <c r="H2637" s="711">
        <v>100</v>
      </c>
      <c r="I2637" s="784">
        <f t="shared" si="88"/>
        <v>0</v>
      </c>
      <c r="J2637" s="771"/>
      <c r="K2637" s="713"/>
      <c r="L2637" s="713"/>
      <c r="M2637" s="771"/>
      <c r="N2637" s="713"/>
      <c r="O2637" s="713"/>
      <c r="P2637" s="1838"/>
    </row>
    <row r="2638" spans="1:16" ht="13.5" x14ac:dyDescent="0.2">
      <c r="A2638" s="606">
        <v>19</v>
      </c>
      <c r="B2638" s="272" t="s">
        <v>3866</v>
      </c>
      <c r="C2638" s="633" t="s">
        <v>701</v>
      </c>
      <c r="D2638" s="633">
        <v>10</v>
      </c>
      <c r="E2638" s="633">
        <v>2008</v>
      </c>
      <c r="F2638" s="784">
        <v>501</v>
      </c>
      <c r="G2638" s="784">
        <f t="shared" si="87"/>
        <v>501</v>
      </c>
      <c r="H2638" s="711">
        <v>100</v>
      </c>
      <c r="I2638" s="784">
        <f t="shared" si="88"/>
        <v>0</v>
      </c>
      <c r="J2638" s="771"/>
      <c r="K2638" s="713"/>
      <c r="L2638" s="713"/>
      <c r="M2638" s="771"/>
      <c r="N2638" s="713"/>
      <c r="O2638" s="713"/>
      <c r="P2638" s="1838"/>
    </row>
    <row r="2639" spans="1:16" ht="13.5" x14ac:dyDescent="0.2">
      <c r="A2639" s="606">
        <v>20</v>
      </c>
      <c r="B2639" s="272" t="s">
        <v>3867</v>
      </c>
      <c r="C2639" s="633" t="s">
        <v>701</v>
      </c>
      <c r="D2639" s="633">
        <v>1</v>
      </c>
      <c r="E2639" s="633">
        <v>2007</v>
      </c>
      <c r="F2639" s="784">
        <v>76</v>
      </c>
      <c r="G2639" s="784">
        <f t="shared" si="87"/>
        <v>76</v>
      </c>
      <c r="H2639" s="711">
        <v>100</v>
      </c>
      <c r="I2639" s="784">
        <f t="shared" si="88"/>
        <v>0</v>
      </c>
      <c r="J2639" s="771"/>
      <c r="K2639" s="713"/>
      <c r="L2639" s="713"/>
      <c r="M2639" s="771"/>
      <c r="N2639" s="713"/>
      <c r="O2639" s="713"/>
      <c r="P2639" s="1838"/>
    </row>
    <row r="2640" spans="1:16" ht="13.5" x14ac:dyDescent="0.2">
      <c r="A2640" s="606">
        <v>21</v>
      </c>
      <c r="B2640" s="272" t="s">
        <v>3868</v>
      </c>
      <c r="C2640" s="633" t="s">
        <v>701</v>
      </c>
      <c r="D2640" s="712">
        <v>1</v>
      </c>
      <c r="E2640" s="633">
        <v>2007</v>
      </c>
      <c r="F2640" s="1096">
        <v>635.4</v>
      </c>
      <c r="G2640" s="784">
        <f t="shared" si="87"/>
        <v>635.4</v>
      </c>
      <c r="H2640" s="711">
        <v>100</v>
      </c>
      <c r="I2640" s="784">
        <f t="shared" si="88"/>
        <v>0</v>
      </c>
      <c r="J2640" s="771"/>
      <c r="K2640" s="713"/>
      <c r="L2640" s="713"/>
      <c r="M2640" s="771"/>
      <c r="N2640" s="713"/>
      <c r="O2640" s="713"/>
      <c r="P2640" s="1838"/>
    </row>
    <row r="2641" spans="1:16" s="645" customFormat="1" ht="13.5" x14ac:dyDescent="0.2">
      <c r="A2641" s="606">
        <v>22</v>
      </c>
      <c r="B2641" s="272" t="s">
        <v>3868</v>
      </c>
      <c r="C2641" s="633" t="s">
        <v>701</v>
      </c>
      <c r="D2641" s="633">
        <v>1</v>
      </c>
      <c r="E2641" s="633">
        <v>2008</v>
      </c>
      <c r="F2641" s="784">
        <v>456.8</v>
      </c>
      <c r="G2641" s="784">
        <f t="shared" si="87"/>
        <v>456.8</v>
      </c>
      <c r="H2641" s="711">
        <v>100</v>
      </c>
      <c r="I2641" s="784">
        <f t="shared" si="88"/>
        <v>0</v>
      </c>
      <c r="J2641" s="771"/>
      <c r="K2641" s="713"/>
      <c r="L2641" s="713"/>
      <c r="M2641" s="771"/>
      <c r="N2641" s="713"/>
      <c r="O2641" s="778"/>
      <c r="P2641" s="1838"/>
    </row>
    <row r="2642" spans="1:16" ht="13.5" x14ac:dyDescent="0.2">
      <c r="A2642" s="606">
        <v>23</v>
      </c>
      <c r="B2642" s="272" t="s">
        <v>3869</v>
      </c>
      <c r="C2642" s="633" t="s">
        <v>701</v>
      </c>
      <c r="D2642" s="633">
        <v>1</v>
      </c>
      <c r="E2642" s="633">
        <v>2006</v>
      </c>
      <c r="F2642" s="784">
        <v>821.2</v>
      </c>
      <c r="G2642" s="784">
        <f t="shared" si="87"/>
        <v>821.2</v>
      </c>
      <c r="H2642" s="711">
        <v>100</v>
      </c>
      <c r="I2642" s="784">
        <f t="shared" si="88"/>
        <v>0</v>
      </c>
      <c r="J2642" s="771"/>
      <c r="K2642" s="713"/>
      <c r="L2642" s="713"/>
      <c r="M2642" s="771"/>
      <c r="N2642" s="713"/>
      <c r="O2642" s="713"/>
      <c r="P2642" s="1838"/>
    </row>
    <row r="2643" spans="1:16" ht="13.5" x14ac:dyDescent="0.2">
      <c r="A2643" s="606">
        <v>24</v>
      </c>
      <c r="B2643" s="272" t="s">
        <v>2585</v>
      </c>
      <c r="C2643" s="633" t="s">
        <v>701</v>
      </c>
      <c r="D2643" s="633">
        <v>1</v>
      </c>
      <c r="E2643" s="633">
        <v>1999</v>
      </c>
      <c r="F2643" s="784">
        <v>244.2</v>
      </c>
      <c r="G2643" s="784">
        <f t="shared" si="87"/>
        <v>244.2</v>
      </c>
      <c r="H2643" s="711">
        <v>100</v>
      </c>
      <c r="I2643" s="784">
        <f t="shared" si="88"/>
        <v>0</v>
      </c>
      <c r="J2643" s="771"/>
      <c r="K2643" s="713"/>
      <c r="L2643" s="713"/>
      <c r="M2643" s="771"/>
      <c r="N2643" s="713"/>
      <c r="O2643" s="713"/>
      <c r="P2643" s="1838"/>
    </row>
    <row r="2644" spans="1:16" ht="27" x14ac:dyDescent="0.2">
      <c r="A2644" s="606">
        <v>25</v>
      </c>
      <c r="B2644" s="272" t="s">
        <v>3870</v>
      </c>
      <c r="C2644" s="633" t="s">
        <v>701</v>
      </c>
      <c r="D2644" s="633">
        <v>1</v>
      </c>
      <c r="E2644" s="633">
        <v>2008</v>
      </c>
      <c r="F2644" s="784">
        <v>58</v>
      </c>
      <c r="G2644" s="784">
        <f t="shared" si="87"/>
        <v>58</v>
      </c>
      <c r="H2644" s="711">
        <v>100</v>
      </c>
      <c r="I2644" s="784">
        <f t="shared" si="88"/>
        <v>0</v>
      </c>
      <c r="J2644" s="771"/>
      <c r="K2644" s="713"/>
      <c r="L2644" s="713"/>
      <c r="M2644" s="771"/>
      <c r="N2644" s="713"/>
      <c r="O2644" s="713"/>
      <c r="P2644" s="1838"/>
    </row>
    <row r="2645" spans="1:16" ht="13.5" x14ac:dyDescent="0.2">
      <c r="A2645" s="606">
        <v>26</v>
      </c>
      <c r="B2645" s="272" t="s">
        <v>3871</v>
      </c>
      <c r="C2645" s="633" t="s">
        <v>701</v>
      </c>
      <c r="D2645" s="633">
        <v>2</v>
      </c>
      <c r="E2645" s="633">
        <v>2008</v>
      </c>
      <c r="F2645" s="784">
        <v>64</v>
      </c>
      <c r="G2645" s="784">
        <f t="shared" si="87"/>
        <v>64</v>
      </c>
      <c r="H2645" s="711">
        <v>100</v>
      </c>
      <c r="I2645" s="784">
        <f t="shared" si="88"/>
        <v>0</v>
      </c>
      <c r="J2645" s="771"/>
      <c r="K2645" s="713"/>
      <c r="L2645" s="713"/>
      <c r="M2645" s="771"/>
      <c r="N2645" s="713"/>
      <c r="O2645" s="713"/>
      <c r="P2645" s="1838"/>
    </row>
    <row r="2646" spans="1:16" ht="27" x14ac:dyDescent="0.2">
      <c r="A2646" s="606">
        <v>27</v>
      </c>
      <c r="B2646" s="272" t="s">
        <v>3872</v>
      </c>
      <c r="C2646" s="633" t="s">
        <v>701</v>
      </c>
      <c r="D2646" s="633">
        <v>1</v>
      </c>
      <c r="E2646" s="633">
        <v>2008</v>
      </c>
      <c r="F2646" s="784">
        <v>60.8</v>
      </c>
      <c r="G2646" s="784">
        <f t="shared" si="87"/>
        <v>60.8</v>
      </c>
      <c r="H2646" s="711">
        <v>100</v>
      </c>
      <c r="I2646" s="784">
        <f t="shared" si="88"/>
        <v>0</v>
      </c>
      <c r="J2646" s="771"/>
      <c r="K2646" s="713"/>
      <c r="L2646" s="713"/>
      <c r="M2646" s="771"/>
      <c r="N2646" s="713"/>
      <c r="O2646" s="713"/>
      <c r="P2646" s="1838"/>
    </row>
    <row r="2647" spans="1:16" ht="27" x14ac:dyDescent="0.2">
      <c r="A2647" s="606">
        <v>28</v>
      </c>
      <c r="B2647" s="272" t="s">
        <v>3873</v>
      </c>
      <c r="C2647" s="633" t="s">
        <v>701</v>
      </c>
      <c r="D2647" s="633">
        <v>1</v>
      </c>
      <c r="E2647" s="633">
        <v>2007</v>
      </c>
      <c r="F2647" s="784">
        <v>153.75</v>
      </c>
      <c r="G2647" s="784">
        <f t="shared" si="87"/>
        <v>153.75</v>
      </c>
      <c r="H2647" s="711">
        <v>100</v>
      </c>
      <c r="I2647" s="784">
        <f t="shared" si="88"/>
        <v>0</v>
      </c>
      <c r="J2647" s="771"/>
      <c r="K2647" s="713"/>
      <c r="L2647" s="713"/>
      <c r="M2647" s="771"/>
      <c r="N2647" s="713"/>
      <c r="O2647" s="713"/>
      <c r="P2647" s="1838"/>
    </row>
    <row r="2648" spans="1:16" ht="13.5" x14ac:dyDescent="0.2">
      <c r="A2648" s="606">
        <v>29</v>
      </c>
      <c r="B2648" s="272" t="s">
        <v>1766</v>
      </c>
      <c r="C2648" s="633" t="s">
        <v>701</v>
      </c>
      <c r="D2648" s="633">
        <v>10</v>
      </c>
      <c r="E2648" s="633">
        <v>2008</v>
      </c>
      <c r="F2648" s="784">
        <v>4046.85</v>
      </c>
      <c r="G2648" s="784">
        <f t="shared" si="87"/>
        <v>4046.85</v>
      </c>
      <c r="H2648" s="711">
        <v>100</v>
      </c>
      <c r="I2648" s="784">
        <f t="shared" si="88"/>
        <v>0</v>
      </c>
      <c r="J2648" s="771"/>
      <c r="K2648" s="713"/>
      <c r="L2648" s="713"/>
      <c r="M2648" s="771"/>
      <c r="N2648" s="713"/>
      <c r="O2648" s="713"/>
      <c r="P2648" s="1838"/>
    </row>
    <row r="2649" spans="1:16" ht="13.5" x14ac:dyDescent="0.2">
      <c r="A2649" s="606">
        <v>30</v>
      </c>
      <c r="B2649" s="272" t="s">
        <v>3874</v>
      </c>
      <c r="C2649" s="633" t="s">
        <v>701</v>
      </c>
      <c r="D2649" s="633">
        <v>11</v>
      </c>
      <c r="E2649" s="633">
        <v>2008</v>
      </c>
      <c r="F2649" s="784">
        <v>1140.3</v>
      </c>
      <c r="G2649" s="784">
        <f t="shared" si="87"/>
        <v>1140.3</v>
      </c>
      <c r="H2649" s="711">
        <v>100</v>
      </c>
      <c r="I2649" s="784">
        <f t="shared" si="88"/>
        <v>0</v>
      </c>
      <c r="J2649" s="771"/>
      <c r="K2649" s="713"/>
      <c r="L2649" s="713"/>
      <c r="M2649" s="771"/>
      <c r="N2649" s="713"/>
      <c r="O2649" s="713"/>
      <c r="P2649" s="1838"/>
    </row>
    <row r="2650" spans="1:16" ht="13.5" x14ac:dyDescent="0.2">
      <c r="A2650" s="606">
        <v>31</v>
      </c>
      <c r="B2650" s="272" t="s">
        <v>3875</v>
      </c>
      <c r="C2650" s="633" t="s">
        <v>701</v>
      </c>
      <c r="D2650" s="633">
        <v>3</v>
      </c>
      <c r="E2650" s="633">
        <v>2008</v>
      </c>
      <c r="F2650" s="784">
        <v>316.5</v>
      </c>
      <c r="G2650" s="784">
        <f t="shared" si="87"/>
        <v>316.5</v>
      </c>
      <c r="H2650" s="711">
        <v>100</v>
      </c>
      <c r="I2650" s="784">
        <f t="shared" si="88"/>
        <v>0</v>
      </c>
      <c r="J2650" s="771"/>
      <c r="K2650" s="713"/>
      <c r="L2650" s="713"/>
      <c r="M2650" s="771"/>
      <c r="N2650" s="713"/>
      <c r="O2650" s="713"/>
      <c r="P2650" s="1838"/>
    </row>
    <row r="2651" spans="1:16" ht="13.5" x14ac:dyDescent="0.2">
      <c r="A2651" s="606">
        <v>32</v>
      </c>
      <c r="B2651" s="272" t="s">
        <v>3876</v>
      </c>
      <c r="C2651" s="633" t="s">
        <v>701</v>
      </c>
      <c r="D2651" s="633">
        <v>4</v>
      </c>
      <c r="E2651" s="633">
        <v>2007</v>
      </c>
      <c r="F2651" s="784">
        <v>2168</v>
      </c>
      <c r="G2651" s="784">
        <f t="shared" si="87"/>
        <v>2168</v>
      </c>
      <c r="H2651" s="711">
        <v>100</v>
      </c>
      <c r="I2651" s="784">
        <f t="shared" si="88"/>
        <v>0</v>
      </c>
      <c r="J2651" s="771"/>
      <c r="K2651" s="713"/>
      <c r="L2651" s="713"/>
      <c r="M2651" s="771"/>
      <c r="N2651" s="713"/>
      <c r="O2651" s="713"/>
      <c r="P2651" s="1838"/>
    </row>
    <row r="2652" spans="1:16" ht="13.5" x14ac:dyDescent="0.2">
      <c r="A2652" s="606">
        <v>33</v>
      </c>
      <c r="B2652" s="272" t="s">
        <v>3877</v>
      </c>
      <c r="C2652" s="633" t="s">
        <v>701</v>
      </c>
      <c r="D2652" s="633">
        <v>4</v>
      </c>
      <c r="E2652" s="633">
        <v>2007</v>
      </c>
      <c r="F2652" s="784">
        <v>440</v>
      </c>
      <c r="G2652" s="784">
        <f t="shared" si="87"/>
        <v>440</v>
      </c>
      <c r="H2652" s="711">
        <v>100</v>
      </c>
      <c r="I2652" s="784">
        <f t="shared" si="88"/>
        <v>0</v>
      </c>
      <c r="J2652" s="771"/>
      <c r="K2652" s="713"/>
      <c r="L2652" s="713"/>
      <c r="M2652" s="771"/>
      <c r="N2652" s="713"/>
      <c r="O2652" s="713"/>
      <c r="P2652" s="1838"/>
    </row>
    <row r="2653" spans="1:16" ht="13.5" x14ac:dyDescent="0.2">
      <c r="A2653" s="606">
        <v>34</v>
      </c>
      <c r="B2653" s="272" t="s">
        <v>3878</v>
      </c>
      <c r="C2653" s="633" t="s">
        <v>701</v>
      </c>
      <c r="D2653" s="633">
        <v>1</v>
      </c>
      <c r="E2653" s="633">
        <v>2008</v>
      </c>
      <c r="F2653" s="784">
        <v>225.8</v>
      </c>
      <c r="G2653" s="784">
        <f t="shared" si="87"/>
        <v>225.8</v>
      </c>
      <c r="H2653" s="711">
        <v>100</v>
      </c>
      <c r="I2653" s="784">
        <f t="shared" si="88"/>
        <v>0</v>
      </c>
      <c r="J2653" s="771"/>
      <c r="K2653" s="713"/>
      <c r="L2653" s="713"/>
      <c r="M2653" s="771"/>
      <c r="N2653" s="713"/>
      <c r="O2653" s="713"/>
      <c r="P2653" s="1838"/>
    </row>
    <row r="2654" spans="1:16" ht="13.5" x14ac:dyDescent="0.2">
      <c r="A2654" s="606">
        <v>35</v>
      </c>
      <c r="B2654" s="272" t="s">
        <v>3879</v>
      </c>
      <c r="C2654" s="633" t="s">
        <v>701</v>
      </c>
      <c r="D2654" s="633">
        <v>3</v>
      </c>
      <c r="E2654" s="633">
        <v>2008</v>
      </c>
      <c r="F2654" s="784">
        <v>217.5</v>
      </c>
      <c r="G2654" s="784">
        <f t="shared" si="87"/>
        <v>217.5</v>
      </c>
      <c r="H2654" s="711">
        <v>100</v>
      </c>
      <c r="I2654" s="784">
        <f t="shared" si="88"/>
        <v>0</v>
      </c>
      <c r="J2654" s="771"/>
      <c r="K2654" s="713"/>
      <c r="L2654" s="713"/>
      <c r="M2654" s="771"/>
      <c r="N2654" s="713"/>
      <c r="O2654" s="713"/>
      <c r="P2654" s="1838"/>
    </row>
    <row r="2655" spans="1:16" ht="13.5" x14ac:dyDescent="0.2">
      <c r="A2655" s="606">
        <v>36</v>
      </c>
      <c r="B2655" s="272" t="s">
        <v>3880</v>
      </c>
      <c r="C2655" s="633" t="s">
        <v>701</v>
      </c>
      <c r="D2655" s="633">
        <v>14</v>
      </c>
      <c r="E2655" s="633">
        <v>2008</v>
      </c>
      <c r="F2655" s="784">
        <v>416.9</v>
      </c>
      <c r="G2655" s="784">
        <f t="shared" si="87"/>
        <v>416.9</v>
      </c>
      <c r="H2655" s="711">
        <v>100</v>
      </c>
      <c r="I2655" s="784">
        <f t="shared" si="88"/>
        <v>0</v>
      </c>
      <c r="J2655" s="771"/>
      <c r="K2655" s="713"/>
      <c r="L2655" s="713"/>
      <c r="M2655" s="771"/>
      <c r="N2655" s="713"/>
      <c r="O2655" s="713"/>
      <c r="P2655" s="1838"/>
    </row>
    <row r="2656" spans="1:16" ht="13.5" x14ac:dyDescent="0.2">
      <c r="A2656" s="606">
        <v>37</v>
      </c>
      <c r="B2656" s="272" t="s">
        <v>3866</v>
      </c>
      <c r="C2656" s="633" t="s">
        <v>701</v>
      </c>
      <c r="D2656" s="633">
        <v>8</v>
      </c>
      <c r="E2656" s="633">
        <v>2009</v>
      </c>
      <c r="F2656" s="784">
        <v>400.8</v>
      </c>
      <c r="G2656" s="784">
        <f t="shared" si="87"/>
        <v>400.8</v>
      </c>
      <c r="H2656" s="711">
        <v>100</v>
      </c>
      <c r="I2656" s="784">
        <f t="shared" si="88"/>
        <v>0</v>
      </c>
      <c r="J2656" s="771"/>
      <c r="K2656" s="713"/>
      <c r="L2656" s="713"/>
      <c r="M2656" s="771"/>
      <c r="N2656" s="713"/>
      <c r="O2656" s="713"/>
      <c r="P2656" s="1838"/>
    </row>
    <row r="2657" spans="1:16" s="645" customFormat="1" ht="13.5" x14ac:dyDescent="0.2">
      <c r="A2657" s="606">
        <v>38</v>
      </c>
      <c r="B2657" s="272" t="s">
        <v>3881</v>
      </c>
      <c r="C2657" s="633" t="s">
        <v>701</v>
      </c>
      <c r="D2657" s="633">
        <v>4</v>
      </c>
      <c r="E2657" s="633">
        <v>2009</v>
      </c>
      <c r="F2657" s="784">
        <v>1796.9</v>
      </c>
      <c r="G2657" s="784">
        <f t="shared" si="87"/>
        <v>1796.9</v>
      </c>
      <c r="H2657" s="711">
        <v>100</v>
      </c>
      <c r="I2657" s="784">
        <f t="shared" si="88"/>
        <v>0</v>
      </c>
      <c r="J2657" s="771"/>
      <c r="K2657" s="713"/>
      <c r="L2657" s="713"/>
      <c r="M2657" s="771"/>
      <c r="N2657" s="713"/>
      <c r="O2657" s="778"/>
      <c r="P2657" s="1838"/>
    </row>
    <row r="2658" spans="1:16" ht="13.5" x14ac:dyDescent="0.2">
      <c r="A2658" s="606">
        <v>39</v>
      </c>
      <c r="B2658" s="272" t="s">
        <v>3882</v>
      </c>
      <c r="C2658" s="633" t="s">
        <v>701</v>
      </c>
      <c r="D2658" s="633">
        <v>6</v>
      </c>
      <c r="E2658" s="633">
        <v>2010</v>
      </c>
      <c r="F2658" s="784">
        <v>461.5</v>
      </c>
      <c r="G2658" s="784">
        <f t="shared" ref="G2658:G2719" si="89">F2658*H2658%</f>
        <v>461.5</v>
      </c>
      <c r="H2658" s="711">
        <v>100</v>
      </c>
      <c r="I2658" s="784">
        <f t="shared" ref="I2658:I2719" si="90">F2658-G2658</f>
        <v>0</v>
      </c>
      <c r="J2658" s="771"/>
      <c r="K2658" s="713"/>
      <c r="L2658" s="713"/>
      <c r="M2658" s="771"/>
      <c r="N2658" s="713"/>
      <c r="O2658" s="713"/>
      <c r="P2658" s="1838"/>
    </row>
    <row r="2659" spans="1:16" ht="13.5" x14ac:dyDescent="0.2">
      <c r="A2659" s="606">
        <v>40</v>
      </c>
      <c r="B2659" s="272" t="s">
        <v>3883</v>
      </c>
      <c r="C2659" s="633" t="s">
        <v>701</v>
      </c>
      <c r="D2659" s="633">
        <v>2</v>
      </c>
      <c r="E2659" s="633">
        <v>2010</v>
      </c>
      <c r="F2659" s="784">
        <v>1995.1</v>
      </c>
      <c r="G2659" s="784">
        <f t="shared" si="89"/>
        <v>1995.1</v>
      </c>
      <c r="H2659" s="711">
        <v>100</v>
      </c>
      <c r="I2659" s="784">
        <f t="shared" si="90"/>
        <v>0</v>
      </c>
      <c r="J2659" s="771"/>
      <c r="K2659" s="713"/>
      <c r="L2659" s="713"/>
      <c r="M2659" s="771"/>
      <c r="N2659" s="713"/>
      <c r="O2659" s="713"/>
      <c r="P2659" s="1838"/>
    </row>
    <row r="2660" spans="1:16" ht="27" x14ac:dyDescent="0.2">
      <c r="A2660" s="606">
        <v>41</v>
      </c>
      <c r="B2660" s="272" t="s">
        <v>3884</v>
      </c>
      <c r="C2660" s="633" t="s">
        <v>701</v>
      </c>
      <c r="D2660" s="633">
        <v>2</v>
      </c>
      <c r="E2660" s="633">
        <v>2010</v>
      </c>
      <c r="F2660" s="784">
        <v>4863</v>
      </c>
      <c r="G2660" s="784">
        <f t="shared" si="89"/>
        <v>4863</v>
      </c>
      <c r="H2660" s="711">
        <v>100</v>
      </c>
      <c r="I2660" s="784">
        <f t="shared" si="90"/>
        <v>0</v>
      </c>
      <c r="J2660" s="771"/>
      <c r="K2660" s="713"/>
      <c r="L2660" s="713"/>
      <c r="M2660" s="771"/>
      <c r="N2660" s="713"/>
      <c r="O2660" s="713"/>
      <c r="P2660" s="1838"/>
    </row>
    <row r="2661" spans="1:16" ht="27" x14ac:dyDescent="0.2">
      <c r="A2661" s="606">
        <v>42</v>
      </c>
      <c r="B2661" s="272" t="s">
        <v>3885</v>
      </c>
      <c r="C2661" s="633" t="s">
        <v>701</v>
      </c>
      <c r="D2661" s="633">
        <v>1</v>
      </c>
      <c r="E2661" s="633">
        <v>2010</v>
      </c>
      <c r="F2661" s="784">
        <v>2533.6</v>
      </c>
      <c r="G2661" s="784">
        <f t="shared" si="89"/>
        <v>2533.6</v>
      </c>
      <c r="H2661" s="711">
        <v>100</v>
      </c>
      <c r="I2661" s="784">
        <f t="shared" si="90"/>
        <v>0</v>
      </c>
      <c r="J2661" s="771"/>
      <c r="K2661" s="713"/>
      <c r="L2661" s="713"/>
      <c r="M2661" s="771"/>
      <c r="N2661" s="713"/>
      <c r="O2661" s="713"/>
      <c r="P2661" s="1838"/>
    </row>
    <row r="2662" spans="1:16" ht="27" x14ac:dyDescent="0.2">
      <c r="A2662" s="606">
        <v>43</v>
      </c>
      <c r="B2662" s="272" t="s">
        <v>3886</v>
      </c>
      <c r="C2662" s="633" t="s">
        <v>701</v>
      </c>
      <c r="D2662" s="633">
        <v>5</v>
      </c>
      <c r="E2662" s="633">
        <v>2009</v>
      </c>
      <c r="F2662" s="784">
        <v>231.4</v>
      </c>
      <c r="G2662" s="784">
        <f t="shared" si="89"/>
        <v>231.4</v>
      </c>
      <c r="H2662" s="711">
        <v>100</v>
      </c>
      <c r="I2662" s="784">
        <f t="shared" si="90"/>
        <v>0</v>
      </c>
      <c r="J2662" s="771"/>
      <c r="K2662" s="713"/>
      <c r="L2662" s="713"/>
      <c r="M2662" s="771"/>
      <c r="N2662" s="713"/>
      <c r="O2662" s="713"/>
      <c r="P2662" s="1838"/>
    </row>
    <row r="2663" spans="1:16" ht="27" x14ac:dyDescent="0.2">
      <c r="A2663" s="606">
        <v>44</v>
      </c>
      <c r="B2663" s="272" t="s">
        <v>3887</v>
      </c>
      <c r="C2663" s="633" t="s">
        <v>701</v>
      </c>
      <c r="D2663" s="633">
        <v>3</v>
      </c>
      <c r="E2663" s="633">
        <v>2010</v>
      </c>
      <c r="F2663" s="784">
        <v>1350.4</v>
      </c>
      <c r="G2663" s="784">
        <f t="shared" si="89"/>
        <v>1350.4</v>
      </c>
      <c r="H2663" s="711">
        <v>100</v>
      </c>
      <c r="I2663" s="784">
        <f t="shared" si="90"/>
        <v>0</v>
      </c>
      <c r="J2663" s="771"/>
      <c r="K2663" s="713"/>
      <c r="L2663" s="713"/>
      <c r="M2663" s="771"/>
      <c r="N2663" s="713"/>
      <c r="O2663" s="713"/>
      <c r="P2663" s="1838"/>
    </row>
    <row r="2664" spans="1:16" s="645" customFormat="1" ht="27" x14ac:dyDescent="0.2">
      <c r="A2664" s="606">
        <v>45</v>
      </c>
      <c r="B2664" s="272" t="s">
        <v>3888</v>
      </c>
      <c r="C2664" s="633" t="s">
        <v>701</v>
      </c>
      <c r="D2664" s="633">
        <v>23</v>
      </c>
      <c r="E2664" s="633">
        <v>2010</v>
      </c>
      <c r="F2664" s="784">
        <v>1736</v>
      </c>
      <c r="G2664" s="784">
        <f t="shared" si="89"/>
        <v>1736</v>
      </c>
      <c r="H2664" s="711">
        <v>100</v>
      </c>
      <c r="I2664" s="784">
        <f t="shared" si="90"/>
        <v>0</v>
      </c>
      <c r="J2664" s="771"/>
      <c r="K2664" s="713"/>
      <c r="L2664" s="713"/>
      <c r="M2664" s="771"/>
      <c r="N2664" s="713"/>
      <c r="O2664" s="778"/>
      <c r="P2664" s="1838"/>
    </row>
    <row r="2665" spans="1:16" ht="13.5" x14ac:dyDescent="0.2">
      <c r="A2665" s="606">
        <v>46</v>
      </c>
      <c r="B2665" s="272" t="s">
        <v>3889</v>
      </c>
      <c r="C2665" s="633" t="s">
        <v>701</v>
      </c>
      <c r="D2665" s="633">
        <v>1</v>
      </c>
      <c r="E2665" s="633">
        <v>2010</v>
      </c>
      <c r="F2665" s="784">
        <v>1262.4000000000001</v>
      </c>
      <c r="G2665" s="784">
        <f t="shared" si="89"/>
        <v>1262.4000000000001</v>
      </c>
      <c r="H2665" s="711">
        <v>100</v>
      </c>
      <c r="I2665" s="784">
        <f t="shared" si="90"/>
        <v>0</v>
      </c>
      <c r="J2665" s="771"/>
      <c r="K2665" s="713"/>
      <c r="L2665" s="713"/>
      <c r="M2665" s="771"/>
      <c r="N2665" s="713"/>
      <c r="O2665" s="713"/>
      <c r="P2665" s="1838"/>
    </row>
    <row r="2666" spans="1:16" s="645" customFormat="1" ht="13.5" x14ac:dyDescent="0.2">
      <c r="A2666" s="606">
        <v>47</v>
      </c>
      <c r="B2666" s="272" t="s">
        <v>3890</v>
      </c>
      <c r="C2666" s="633" t="s">
        <v>701</v>
      </c>
      <c r="D2666" s="633">
        <v>1</v>
      </c>
      <c r="E2666" s="633">
        <v>2010</v>
      </c>
      <c r="F2666" s="784">
        <v>80.599999999999994</v>
      </c>
      <c r="G2666" s="784">
        <f t="shared" si="89"/>
        <v>80.599999999999994</v>
      </c>
      <c r="H2666" s="711">
        <v>100</v>
      </c>
      <c r="I2666" s="784">
        <f t="shared" si="90"/>
        <v>0</v>
      </c>
      <c r="J2666" s="771"/>
      <c r="K2666" s="713"/>
      <c r="L2666" s="713"/>
      <c r="M2666" s="771"/>
      <c r="N2666" s="713"/>
      <c r="O2666" s="778"/>
      <c r="P2666" s="1838"/>
    </row>
    <row r="2667" spans="1:16" ht="13.5" x14ac:dyDescent="0.2">
      <c r="A2667" s="606">
        <v>48</v>
      </c>
      <c r="B2667" s="272" t="s">
        <v>3891</v>
      </c>
      <c r="C2667" s="633" t="s">
        <v>701</v>
      </c>
      <c r="D2667" s="633">
        <v>4</v>
      </c>
      <c r="E2667" s="633">
        <v>2010</v>
      </c>
      <c r="F2667" s="784">
        <v>2633.3</v>
      </c>
      <c r="G2667" s="784">
        <f t="shared" si="89"/>
        <v>2633.3</v>
      </c>
      <c r="H2667" s="711">
        <v>100</v>
      </c>
      <c r="I2667" s="784">
        <f t="shared" si="90"/>
        <v>0</v>
      </c>
      <c r="J2667" s="771"/>
      <c r="K2667" s="713"/>
      <c r="L2667" s="713"/>
      <c r="M2667" s="771"/>
      <c r="N2667" s="713"/>
      <c r="O2667" s="713"/>
      <c r="P2667" s="1838"/>
    </row>
    <row r="2668" spans="1:16" ht="13.5" x14ac:dyDescent="0.2">
      <c r="A2668" s="606">
        <v>49</v>
      </c>
      <c r="B2668" s="272" t="s">
        <v>3892</v>
      </c>
      <c r="C2668" s="633" t="s">
        <v>701</v>
      </c>
      <c r="D2668" s="633">
        <v>1</v>
      </c>
      <c r="E2668" s="633">
        <v>2010</v>
      </c>
      <c r="F2668" s="784">
        <v>449.2</v>
      </c>
      <c r="G2668" s="784">
        <f t="shared" si="89"/>
        <v>449.2</v>
      </c>
      <c r="H2668" s="711">
        <v>100</v>
      </c>
      <c r="I2668" s="784">
        <f t="shared" si="90"/>
        <v>0</v>
      </c>
      <c r="J2668" s="771"/>
      <c r="K2668" s="713"/>
      <c r="L2668" s="713"/>
      <c r="M2668" s="771"/>
      <c r="N2668" s="713"/>
      <c r="O2668" s="713"/>
      <c r="P2668" s="1838"/>
    </row>
    <row r="2669" spans="1:16" ht="27" x14ac:dyDescent="0.2">
      <c r="A2669" s="606">
        <v>50</v>
      </c>
      <c r="B2669" s="272" t="s">
        <v>3884</v>
      </c>
      <c r="C2669" s="633" t="s">
        <v>701</v>
      </c>
      <c r="D2669" s="633">
        <v>1</v>
      </c>
      <c r="E2669" s="633">
        <v>2011</v>
      </c>
      <c r="F2669" s="784">
        <v>1907.3</v>
      </c>
      <c r="G2669" s="784">
        <f t="shared" si="89"/>
        <v>1907.3</v>
      </c>
      <c r="H2669" s="711">
        <v>100</v>
      </c>
      <c r="I2669" s="784">
        <f t="shared" si="90"/>
        <v>0</v>
      </c>
      <c r="J2669" s="771"/>
      <c r="K2669" s="713"/>
      <c r="L2669" s="713"/>
      <c r="M2669" s="771"/>
      <c r="N2669" s="713"/>
      <c r="O2669" s="713"/>
      <c r="P2669" s="1838"/>
    </row>
    <row r="2670" spans="1:16" ht="13.5" x14ac:dyDescent="0.2">
      <c r="A2670" s="606">
        <v>51</v>
      </c>
      <c r="B2670" s="272" t="s">
        <v>3893</v>
      </c>
      <c r="C2670" s="633" t="s">
        <v>701</v>
      </c>
      <c r="D2670" s="633">
        <v>4</v>
      </c>
      <c r="E2670" s="633">
        <v>2011</v>
      </c>
      <c r="F2670" s="784">
        <v>215.5</v>
      </c>
      <c r="G2670" s="784">
        <f t="shared" si="89"/>
        <v>215.5</v>
      </c>
      <c r="H2670" s="711">
        <v>100</v>
      </c>
      <c r="I2670" s="784">
        <f t="shared" si="90"/>
        <v>0</v>
      </c>
      <c r="J2670" s="771"/>
      <c r="K2670" s="713"/>
      <c r="L2670" s="713"/>
      <c r="M2670" s="771"/>
      <c r="N2670" s="713"/>
      <c r="O2670" s="713"/>
      <c r="P2670" s="1838"/>
    </row>
    <row r="2671" spans="1:16" ht="13.5" x14ac:dyDescent="0.2">
      <c r="A2671" s="606">
        <v>52</v>
      </c>
      <c r="B2671" s="272" t="s">
        <v>3894</v>
      </c>
      <c r="C2671" s="633" t="s">
        <v>701</v>
      </c>
      <c r="D2671" s="633">
        <v>4</v>
      </c>
      <c r="E2671" s="633">
        <v>2011</v>
      </c>
      <c r="F2671" s="784">
        <v>353.7</v>
      </c>
      <c r="G2671" s="784">
        <f t="shared" si="89"/>
        <v>353.7</v>
      </c>
      <c r="H2671" s="711">
        <v>100</v>
      </c>
      <c r="I2671" s="784">
        <f t="shared" si="90"/>
        <v>0</v>
      </c>
      <c r="J2671" s="771"/>
      <c r="K2671" s="713"/>
      <c r="L2671" s="713"/>
      <c r="M2671" s="771"/>
      <c r="N2671" s="713"/>
      <c r="O2671" s="713"/>
      <c r="P2671" s="1838"/>
    </row>
    <row r="2672" spans="1:16" s="645" customFormat="1" ht="27" x14ac:dyDescent="0.2">
      <c r="A2672" s="606">
        <v>53</v>
      </c>
      <c r="B2672" s="272" t="s">
        <v>3895</v>
      </c>
      <c r="C2672" s="633" t="s">
        <v>701</v>
      </c>
      <c r="D2672" s="633">
        <v>1</v>
      </c>
      <c r="E2672" s="633">
        <v>2011</v>
      </c>
      <c r="F2672" s="784">
        <v>2658.6</v>
      </c>
      <c r="G2672" s="784">
        <f t="shared" si="89"/>
        <v>2658.6</v>
      </c>
      <c r="H2672" s="711">
        <v>100</v>
      </c>
      <c r="I2672" s="784">
        <f t="shared" si="90"/>
        <v>0</v>
      </c>
      <c r="J2672" s="771"/>
      <c r="K2672" s="713"/>
      <c r="L2672" s="713"/>
      <c r="M2672" s="771"/>
      <c r="N2672" s="713"/>
      <c r="O2672" s="778"/>
      <c r="P2672" s="1838"/>
    </row>
    <row r="2673" spans="1:16" ht="13.5" x14ac:dyDescent="0.2">
      <c r="A2673" s="606">
        <v>54</v>
      </c>
      <c r="B2673" s="272" t="s">
        <v>3896</v>
      </c>
      <c r="C2673" s="633" t="s">
        <v>701</v>
      </c>
      <c r="D2673" s="633">
        <v>2</v>
      </c>
      <c r="E2673" s="633">
        <v>2011</v>
      </c>
      <c r="F2673" s="784">
        <v>114.8</v>
      </c>
      <c r="G2673" s="784">
        <f t="shared" si="89"/>
        <v>114.8</v>
      </c>
      <c r="H2673" s="711">
        <v>100</v>
      </c>
      <c r="I2673" s="784">
        <f t="shared" si="90"/>
        <v>0</v>
      </c>
      <c r="J2673" s="771"/>
      <c r="K2673" s="713"/>
      <c r="L2673" s="713"/>
      <c r="M2673" s="771"/>
      <c r="N2673" s="713"/>
      <c r="O2673" s="713"/>
      <c r="P2673" s="1838"/>
    </row>
    <row r="2674" spans="1:16" ht="13.5" x14ac:dyDescent="0.2">
      <c r="A2674" s="606">
        <v>55</v>
      </c>
      <c r="B2674" s="272" t="s">
        <v>3897</v>
      </c>
      <c r="C2674" s="633" t="s">
        <v>701</v>
      </c>
      <c r="D2674" s="633">
        <v>1</v>
      </c>
      <c r="E2674" s="633">
        <v>2011</v>
      </c>
      <c r="F2674" s="784">
        <v>436.3</v>
      </c>
      <c r="G2674" s="784">
        <f t="shared" si="89"/>
        <v>436.3</v>
      </c>
      <c r="H2674" s="711">
        <v>100</v>
      </c>
      <c r="I2674" s="784">
        <f t="shared" si="90"/>
        <v>0</v>
      </c>
      <c r="J2674" s="771"/>
      <c r="K2674" s="713"/>
      <c r="L2674" s="713"/>
      <c r="M2674" s="771"/>
      <c r="N2674" s="713"/>
      <c r="O2674" s="713"/>
      <c r="P2674" s="1838"/>
    </row>
    <row r="2675" spans="1:16" ht="13.5" x14ac:dyDescent="0.2">
      <c r="A2675" s="606">
        <v>56</v>
      </c>
      <c r="B2675" s="272" t="s">
        <v>3898</v>
      </c>
      <c r="C2675" s="633" t="s">
        <v>701</v>
      </c>
      <c r="D2675" s="633">
        <v>1</v>
      </c>
      <c r="E2675" s="633">
        <v>2011</v>
      </c>
      <c r="F2675" s="784">
        <v>83.6</v>
      </c>
      <c r="G2675" s="784">
        <f t="shared" si="89"/>
        <v>83.6</v>
      </c>
      <c r="H2675" s="711">
        <v>100</v>
      </c>
      <c r="I2675" s="784">
        <f t="shared" si="90"/>
        <v>0</v>
      </c>
      <c r="J2675" s="771"/>
      <c r="K2675" s="713"/>
      <c r="L2675" s="713"/>
      <c r="M2675" s="771"/>
      <c r="N2675" s="713"/>
      <c r="O2675" s="713"/>
      <c r="P2675" s="1838"/>
    </row>
    <row r="2676" spans="1:16" ht="13.5" x14ac:dyDescent="0.2">
      <c r="A2676" s="606">
        <v>57</v>
      </c>
      <c r="B2676" s="272" t="s">
        <v>3899</v>
      </c>
      <c r="C2676" s="633" t="s">
        <v>701</v>
      </c>
      <c r="D2676" s="633">
        <v>1</v>
      </c>
      <c r="E2676" s="633">
        <v>2009</v>
      </c>
      <c r="F2676" s="784">
        <v>404.7</v>
      </c>
      <c r="G2676" s="784">
        <f t="shared" si="89"/>
        <v>404.7</v>
      </c>
      <c r="H2676" s="711">
        <v>100</v>
      </c>
      <c r="I2676" s="784">
        <f t="shared" si="90"/>
        <v>0</v>
      </c>
      <c r="J2676" s="771"/>
      <c r="K2676" s="713"/>
      <c r="L2676" s="713"/>
      <c r="M2676" s="771"/>
      <c r="N2676" s="713"/>
      <c r="O2676" s="713"/>
      <c r="P2676" s="1838"/>
    </row>
    <row r="2677" spans="1:16" ht="13.5" x14ac:dyDescent="0.2">
      <c r="A2677" s="606">
        <v>58</v>
      </c>
      <c r="B2677" s="272" t="s">
        <v>3900</v>
      </c>
      <c r="C2677" s="633" t="s">
        <v>701</v>
      </c>
      <c r="D2677" s="633">
        <v>1</v>
      </c>
      <c r="E2677" s="633">
        <v>2012</v>
      </c>
      <c r="F2677" s="784">
        <v>30.7</v>
      </c>
      <c r="G2677" s="784">
        <f t="shared" si="89"/>
        <v>30.7</v>
      </c>
      <c r="H2677" s="711">
        <v>100</v>
      </c>
      <c r="I2677" s="784">
        <f t="shared" si="90"/>
        <v>0</v>
      </c>
      <c r="J2677" s="771"/>
      <c r="K2677" s="713"/>
      <c r="L2677" s="713"/>
      <c r="M2677" s="771"/>
      <c r="N2677" s="713"/>
      <c r="O2677" s="713"/>
      <c r="P2677" s="1838"/>
    </row>
    <row r="2678" spans="1:16" ht="13.5" x14ac:dyDescent="0.2">
      <c r="A2678" s="606">
        <v>59</v>
      </c>
      <c r="B2678" s="272" t="s">
        <v>3901</v>
      </c>
      <c r="C2678" s="633" t="s">
        <v>701</v>
      </c>
      <c r="D2678" s="633">
        <v>1</v>
      </c>
      <c r="E2678" s="633">
        <v>2012</v>
      </c>
      <c r="F2678" s="784">
        <v>468.4</v>
      </c>
      <c r="G2678" s="784">
        <f t="shared" si="89"/>
        <v>468.4</v>
      </c>
      <c r="H2678" s="711">
        <v>100</v>
      </c>
      <c r="I2678" s="784">
        <f t="shared" si="90"/>
        <v>0</v>
      </c>
      <c r="J2678" s="771"/>
      <c r="K2678" s="713"/>
      <c r="L2678" s="713"/>
      <c r="M2678" s="771"/>
      <c r="N2678" s="713"/>
      <c r="O2678" s="713"/>
      <c r="P2678" s="1838"/>
    </row>
    <row r="2679" spans="1:16" ht="27" x14ac:dyDescent="0.2">
      <c r="A2679" s="606">
        <v>60</v>
      </c>
      <c r="B2679" s="272" t="s">
        <v>3902</v>
      </c>
      <c r="C2679" s="633" t="s">
        <v>701</v>
      </c>
      <c r="D2679" s="633">
        <v>1</v>
      </c>
      <c r="E2679" s="633">
        <v>2012</v>
      </c>
      <c r="F2679" s="784">
        <v>80.5</v>
      </c>
      <c r="G2679" s="784">
        <f t="shared" si="89"/>
        <v>80.5</v>
      </c>
      <c r="H2679" s="711">
        <v>100</v>
      </c>
      <c r="I2679" s="784">
        <f t="shared" si="90"/>
        <v>0</v>
      </c>
      <c r="J2679" s="771"/>
      <c r="K2679" s="713"/>
      <c r="L2679" s="713"/>
      <c r="M2679" s="771"/>
      <c r="N2679" s="713"/>
      <c r="O2679" s="713"/>
      <c r="P2679" s="1838"/>
    </row>
    <row r="2680" spans="1:16" ht="27" x14ac:dyDescent="0.2">
      <c r="A2680" s="606">
        <v>61</v>
      </c>
      <c r="B2680" s="272" t="s">
        <v>3903</v>
      </c>
      <c r="C2680" s="633" t="s">
        <v>701</v>
      </c>
      <c r="D2680" s="633">
        <v>1</v>
      </c>
      <c r="E2680" s="633">
        <v>2012</v>
      </c>
      <c r="F2680" s="784">
        <v>37.1</v>
      </c>
      <c r="G2680" s="784">
        <f t="shared" si="89"/>
        <v>37.1</v>
      </c>
      <c r="H2680" s="711">
        <v>100</v>
      </c>
      <c r="I2680" s="784">
        <f t="shared" si="90"/>
        <v>0</v>
      </c>
      <c r="J2680" s="771"/>
      <c r="K2680" s="713"/>
      <c r="L2680" s="713"/>
      <c r="M2680" s="771"/>
      <c r="N2680" s="713"/>
      <c r="O2680" s="713"/>
      <c r="P2680" s="1838"/>
    </row>
    <row r="2681" spans="1:16" ht="13.5" x14ac:dyDescent="0.2">
      <c r="A2681" s="606">
        <v>62</v>
      </c>
      <c r="B2681" s="272" t="s">
        <v>3904</v>
      </c>
      <c r="C2681" s="633" t="s">
        <v>701</v>
      </c>
      <c r="D2681" s="633">
        <v>1</v>
      </c>
      <c r="E2681" s="633">
        <v>2012</v>
      </c>
      <c r="F2681" s="784">
        <v>488.8</v>
      </c>
      <c r="G2681" s="784">
        <f t="shared" si="89"/>
        <v>488.8</v>
      </c>
      <c r="H2681" s="711">
        <v>100</v>
      </c>
      <c r="I2681" s="784">
        <f t="shared" si="90"/>
        <v>0</v>
      </c>
      <c r="J2681" s="771"/>
      <c r="K2681" s="713"/>
      <c r="L2681" s="713"/>
      <c r="M2681" s="771"/>
      <c r="N2681" s="713"/>
      <c r="O2681" s="713"/>
      <c r="P2681" s="1838"/>
    </row>
    <row r="2682" spans="1:16" ht="13.5" x14ac:dyDescent="0.2">
      <c r="A2682" s="606">
        <v>63</v>
      </c>
      <c r="B2682" s="272" t="s">
        <v>2084</v>
      </c>
      <c r="C2682" s="633" t="s">
        <v>701</v>
      </c>
      <c r="D2682" s="633">
        <v>1</v>
      </c>
      <c r="E2682" s="633">
        <v>2013</v>
      </c>
      <c r="F2682" s="784">
        <v>1455.7</v>
      </c>
      <c r="G2682" s="784">
        <f t="shared" si="89"/>
        <v>1455.7</v>
      </c>
      <c r="H2682" s="711">
        <v>100</v>
      </c>
      <c r="I2682" s="784">
        <f t="shared" si="90"/>
        <v>0</v>
      </c>
      <c r="J2682" s="771"/>
      <c r="K2682" s="713"/>
      <c r="L2682" s="713"/>
      <c r="M2682" s="771"/>
      <c r="N2682" s="713"/>
      <c r="O2682" s="713"/>
      <c r="P2682" s="1838"/>
    </row>
    <row r="2683" spans="1:16" ht="13.5" x14ac:dyDescent="0.2">
      <c r="A2683" s="606">
        <v>64</v>
      </c>
      <c r="B2683" s="272" t="s">
        <v>3894</v>
      </c>
      <c r="C2683" s="633" t="s">
        <v>701</v>
      </c>
      <c r="D2683" s="633">
        <v>1</v>
      </c>
      <c r="E2683" s="633">
        <v>2013</v>
      </c>
      <c r="F2683" s="784">
        <v>84</v>
      </c>
      <c r="G2683" s="784">
        <f t="shared" si="89"/>
        <v>84</v>
      </c>
      <c r="H2683" s="711">
        <v>100</v>
      </c>
      <c r="I2683" s="784">
        <f t="shared" si="90"/>
        <v>0</v>
      </c>
      <c r="J2683" s="771"/>
      <c r="K2683" s="713"/>
      <c r="L2683" s="713"/>
      <c r="M2683" s="771"/>
      <c r="N2683" s="713"/>
      <c r="O2683" s="713"/>
      <c r="P2683" s="1838"/>
    </row>
    <row r="2684" spans="1:16" ht="13.5" x14ac:dyDescent="0.2">
      <c r="A2684" s="606">
        <v>65</v>
      </c>
      <c r="B2684" s="272" t="s">
        <v>3905</v>
      </c>
      <c r="C2684" s="633" t="s">
        <v>701</v>
      </c>
      <c r="D2684" s="633">
        <v>1</v>
      </c>
      <c r="E2684" s="633">
        <v>2013</v>
      </c>
      <c r="F2684" s="784">
        <v>77.2</v>
      </c>
      <c r="G2684" s="784">
        <f t="shared" si="89"/>
        <v>77.2</v>
      </c>
      <c r="H2684" s="711">
        <v>100</v>
      </c>
      <c r="I2684" s="784">
        <f t="shared" si="90"/>
        <v>0</v>
      </c>
      <c r="J2684" s="771"/>
      <c r="K2684" s="713"/>
      <c r="L2684" s="713"/>
      <c r="M2684" s="771"/>
      <c r="N2684" s="713"/>
      <c r="O2684" s="713"/>
      <c r="P2684" s="1838"/>
    </row>
    <row r="2685" spans="1:16" ht="13.5" x14ac:dyDescent="0.2">
      <c r="A2685" s="606">
        <v>66</v>
      </c>
      <c r="B2685" s="272" t="s">
        <v>3906</v>
      </c>
      <c r="C2685" s="633" t="s">
        <v>701</v>
      </c>
      <c r="D2685" s="633">
        <v>1</v>
      </c>
      <c r="E2685" s="633">
        <v>2013</v>
      </c>
      <c r="F2685" s="784">
        <v>512</v>
      </c>
      <c r="G2685" s="784">
        <f t="shared" si="89"/>
        <v>512</v>
      </c>
      <c r="H2685" s="711">
        <v>100</v>
      </c>
      <c r="I2685" s="784">
        <f t="shared" si="90"/>
        <v>0</v>
      </c>
      <c r="J2685" s="771"/>
      <c r="K2685" s="713"/>
      <c r="L2685" s="713"/>
      <c r="M2685" s="771"/>
      <c r="N2685" s="713"/>
      <c r="O2685" s="713"/>
      <c r="P2685" s="1838"/>
    </row>
    <row r="2686" spans="1:16" ht="27" x14ac:dyDescent="0.2">
      <c r="A2686" s="606">
        <v>67</v>
      </c>
      <c r="B2686" s="272" t="s">
        <v>3907</v>
      </c>
      <c r="C2686" s="633" t="s">
        <v>701</v>
      </c>
      <c r="D2686" s="633">
        <v>1</v>
      </c>
      <c r="E2686" s="633">
        <v>2010</v>
      </c>
      <c r="F2686" s="784">
        <v>641.5</v>
      </c>
      <c r="G2686" s="784">
        <f t="shared" si="89"/>
        <v>641.5</v>
      </c>
      <c r="H2686" s="711">
        <v>100</v>
      </c>
      <c r="I2686" s="784">
        <f t="shared" si="90"/>
        <v>0</v>
      </c>
      <c r="J2686" s="771"/>
      <c r="K2686" s="713"/>
      <c r="L2686" s="713"/>
      <c r="M2686" s="771"/>
      <c r="N2686" s="713"/>
      <c r="O2686" s="713"/>
      <c r="P2686" s="1838"/>
    </row>
    <row r="2687" spans="1:16" ht="13.5" x14ac:dyDescent="0.2">
      <c r="A2687" s="606">
        <v>68</v>
      </c>
      <c r="B2687" s="272" t="s">
        <v>3908</v>
      </c>
      <c r="C2687" s="633" t="s">
        <v>701</v>
      </c>
      <c r="D2687" s="633">
        <v>1</v>
      </c>
      <c r="E2687" s="633">
        <v>2011</v>
      </c>
      <c r="F2687" s="784">
        <v>83.6</v>
      </c>
      <c r="G2687" s="784">
        <f t="shared" si="89"/>
        <v>83.6</v>
      </c>
      <c r="H2687" s="711">
        <v>100</v>
      </c>
      <c r="I2687" s="784">
        <f t="shared" si="90"/>
        <v>0</v>
      </c>
      <c r="J2687" s="771"/>
      <c r="K2687" s="713"/>
      <c r="L2687" s="713"/>
      <c r="M2687" s="771"/>
      <c r="N2687" s="713"/>
      <c r="O2687" s="713"/>
      <c r="P2687" s="1838"/>
    </row>
    <row r="2688" spans="1:16" ht="13.5" x14ac:dyDescent="0.2">
      <c r="A2688" s="606">
        <v>69</v>
      </c>
      <c r="B2688" s="272" t="s">
        <v>3909</v>
      </c>
      <c r="C2688" s="633" t="s">
        <v>701</v>
      </c>
      <c r="D2688" s="633">
        <v>2</v>
      </c>
      <c r="E2688" s="633">
        <v>2015</v>
      </c>
      <c r="F2688" s="784">
        <v>4443.3999999999996</v>
      </c>
      <c r="G2688" s="784">
        <f t="shared" si="89"/>
        <v>4443.3999999999996</v>
      </c>
      <c r="H2688" s="711">
        <v>100</v>
      </c>
      <c r="I2688" s="784">
        <f t="shared" si="90"/>
        <v>0</v>
      </c>
      <c r="J2688" s="771"/>
      <c r="K2688" s="713"/>
      <c r="L2688" s="713"/>
      <c r="M2688" s="771"/>
      <c r="N2688" s="713"/>
      <c r="O2688" s="713"/>
      <c r="P2688" s="1838"/>
    </row>
    <row r="2689" spans="1:16" ht="13.5" x14ac:dyDescent="0.2">
      <c r="A2689" s="606">
        <v>70</v>
      </c>
      <c r="B2689" s="272" t="s">
        <v>1948</v>
      </c>
      <c r="C2689" s="633" t="s">
        <v>701</v>
      </c>
      <c r="D2689" s="633">
        <v>6</v>
      </c>
      <c r="E2689" s="633">
        <v>2015</v>
      </c>
      <c r="F2689" s="784">
        <v>354</v>
      </c>
      <c r="G2689" s="784">
        <f t="shared" si="89"/>
        <v>354</v>
      </c>
      <c r="H2689" s="711">
        <v>100</v>
      </c>
      <c r="I2689" s="784">
        <f t="shared" si="90"/>
        <v>0</v>
      </c>
      <c r="J2689" s="771"/>
      <c r="K2689" s="713"/>
      <c r="L2689" s="713"/>
      <c r="M2689" s="771"/>
      <c r="N2689" s="713"/>
      <c r="O2689" s="713"/>
      <c r="P2689" s="1838"/>
    </row>
    <row r="2690" spans="1:16" ht="13.5" x14ac:dyDescent="0.2">
      <c r="A2690" s="606">
        <v>71</v>
      </c>
      <c r="B2690" s="272" t="s">
        <v>3910</v>
      </c>
      <c r="C2690" s="633" t="s">
        <v>701</v>
      </c>
      <c r="D2690" s="633">
        <v>4</v>
      </c>
      <c r="E2690" s="633">
        <v>2015</v>
      </c>
      <c r="F2690" s="784">
        <v>1378.5</v>
      </c>
      <c r="G2690" s="784">
        <f t="shared" si="89"/>
        <v>1378.5</v>
      </c>
      <c r="H2690" s="711">
        <v>100</v>
      </c>
      <c r="I2690" s="784">
        <f t="shared" si="90"/>
        <v>0</v>
      </c>
      <c r="J2690" s="771"/>
      <c r="K2690" s="713"/>
      <c r="L2690" s="713"/>
      <c r="M2690" s="771"/>
      <c r="N2690" s="713"/>
      <c r="O2690" s="713"/>
      <c r="P2690" s="1838"/>
    </row>
    <row r="2691" spans="1:16" ht="13.5" x14ac:dyDescent="0.2">
      <c r="A2691" s="606">
        <v>72</v>
      </c>
      <c r="B2691" s="272" t="s">
        <v>3911</v>
      </c>
      <c r="C2691" s="633" t="s">
        <v>701</v>
      </c>
      <c r="D2691" s="633">
        <v>2</v>
      </c>
      <c r="E2691" s="633">
        <v>2015</v>
      </c>
      <c r="F2691" s="784">
        <v>918</v>
      </c>
      <c r="G2691" s="784">
        <f t="shared" si="89"/>
        <v>918</v>
      </c>
      <c r="H2691" s="711">
        <v>100</v>
      </c>
      <c r="I2691" s="784">
        <f t="shared" si="90"/>
        <v>0</v>
      </c>
      <c r="J2691" s="771"/>
      <c r="K2691" s="713"/>
      <c r="L2691" s="713"/>
      <c r="M2691" s="771"/>
      <c r="N2691" s="713"/>
      <c r="O2691" s="713"/>
      <c r="P2691" s="1838"/>
    </row>
    <row r="2692" spans="1:16" ht="13.5" x14ac:dyDescent="0.2">
      <c r="A2692" s="606">
        <v>73</v>
      </c>
      <c r="B2692" s="272" t="s">
        <v>3912</v>
      </c>
      <c r="C2692" s="633" t="s">
        <v>701</v>
      </c>
      <c r="D2692" s="633">
        <v>1</v>
      </c>
      <c r="E2692" s="633">
        <v>2014</v>
      </c>
      <c r="F2692" s="784">
        <v>283</v>
      </c>
      <c r="G2692" s="784">
        <f t="shared" si="89"/>
        <v>283</v>
      </c>
      <c r="H2692" s="711">
        <v>100</v>
      </c>
      <c r="I2692" s="784">
        <f t="shared" si="90"/>
        <v>0</v>
      </c>
      <c r="J2692" s="771"/>
      <c r="K2692" s="713"/>
      <c r="L2692" s="713"/>
      <c r="M2692" s="771"/>
      <c r="N2692" s="713"/>
      <c r="O2692" s="713"/>
      <c r="P2692" s="1838"/>
    </row>
    <row r="2693" spans="1:16" ht="13.5" x14ac:dyDescent="0.2">
      <c r="A2693" s="606">
        <v>74</v>
      </c>
      <c r="B2693" s="272" t="s">
        <v>3913</v>
      </c>
      <c r="C2693" s="633" t="s">
        <v>701</v>
      </c>
      <c r="D2693" s="633">
        <v>1</v>
      </c>
      <c r="E2693" s="633">
        <v>2011</v>
      </c>
      <c r="F2693" s="784">
        <v>57.4</v>
      </c>
      <c r="G2693" s="784">
        <f t="shared" si="89"/>
        <v>57.4</v>
      </c>
      <c r="H2693" s="711">
        <v>100</v>
      </c>
      <c r="I2693" s="784">
        <f t="shared" si="90"/>
        <v>0</v>
      </c>
      <c r="J2693" s="771"/>
      <c r="K2693" s="713"/>
      <c r="L2693" s="713"/>
      <c r="M2693" s="771"/>
      <c r="N2693" s="713"/>
      <c r="O2693" s="713"/>
      <c r="P2693" s="1838"/>
    </row>
    <row r="2694" spans="1:16" ht="13.5" x14ac:dyDescent="0.2">
      <c r="A2694" s="606">
        <v>75</v>
      </c>
      <c r="B2694" s="272" t="s">
        <v>687</v>
      </c>
      <c r="C2694" s="633" t="s">
        <v>701</v>
      </c>
      <c r="D2694" s="633">
        <v>2</v>
      </c>
      <c r="E2694" s="633">
        <v>2013</v>
      </c>
      <c r="F2694" s="784">
        <v>88</v>
      </c>
      <c r="G2694" s="784">
        <f t="shared" si="89"/>
        <v>88</v>
      </c>
      <c r="H2694" s="711">
        <v>100</v>
      </c>
      <c r="I2694" s="784">
        <f t="shared" si="90"/>
        <v>0</v>
      </c>
      <c r="J2694" s="771"/>
      <c r="K2694" s="713"/>
      <c r="L2694" s="713"/>
      <c r="M2694" s="771"/>
      <c r="N2694" s="713"/>
      <c r="O2694" s="713"/>
      <c r="P2694" s="1838"/>
    </row>
    <row r="2695" spans="1:16" ht="13.5" x14ac:dyDescent="0.2">
      <c r="A2695" s="606">
        <v>76</v>
      </c>
      <c r="B2695" s="272" t="s">
        <v>3914</v>
      </c>
      <c r="C2695" s="633" t="s">
        <v>701</v>
      </c>
      <c r="D2695" s="633">
        <v>1</v>
      </c>
      <c r="E2695" s="633">
        <v>2013</v>
      </c>
      <c r="F2695" s="784">
        <v>512</v>
      </c>
      <c r="G2695" s="784">
        <f t="shared" si="89"/>
        <v>512</v>
      </c>
      <c r="H2695" s="711">
        <v>100</v>
      </c>
      <c r="I2695" s="784">
        <f t="shared" si="90"/>
        <v>0</v>
      </c>
      <c r="J2695" s="771"/>
      <c r="K2695" s="713"/>
      <c r="L2695" s="713"/>
      <c r="M2695" s="771"/>
      <c r="N2695" s="713"/>
      <c r="O2695" s="713"/>
      <c r="P2695" s="1838"/>
    </row>
    <row r="2696" spans="1:16" ht="13.5" x14ac:dyDescent="0.2">
      <c r="A2696" s="606">
        <v>77</v>
      </c>
      <c r="B2696" s="272" t="s">
        <v>3915</v>
      </c>
      <c r="C2696" s="633" t="s">
        <v>701</v>
      </c>
      <c r="D2696" s="633">
        <v>1</v>
      </c>
      <c r="E2696" s="633">
        <v>2011</v>
      </c>
      <c r="F2696" s="784">
        <v>83.6</v>
      </c>
      <c r="G2696" s="784">
        <f t="shared" si="89"/>
        <v>83.6</v>
      </c>
      <c r="H2696" s="711">
        <v>100</v>
      </c>
      <c r="I2696" s="784">
        <f t="shared" si="90"/>
        <v>0</v>
      </c>
      <c r="J2696" s="771"/>
      <c r="K2696" s="713"/>
      <c r="L2696" s="713"/>
      <c r="M2696" s="771"/>
      <c r="N2696" s="713"/>
      <c r="O2696" s="713"/>
      <c r="P2696" s="1838"/>
    </row>
    <row r="2697" spans="1:16" ht="27" x14ac:dyDescent="0.2">
      <c r="A2697" s="606">
        <v>78</v>
      </c>
      <c r="B2697" s="272" t="s">
        <v>3916</v>
      </c>
      <c r="C2697" s="633" t="s">
        <v>701</v>
      </c>
      <c r="D2697" s="633">
        <v>2</v>
      </c>
      <c r="E2697" s="633">
        <v>2015</v>
      </c>
      <c r="F2697" s="784">
        <v>299.8</v>
      </c>
      <c r="G2697" s="784">
        <f t="shared" si="89"/>
        <v>299.8</v>
      </c>
      <c r="H2697" s="711">
        <v>100</v>
      </c>
      <c r="I2697" s="784">
        <f t="shared" si="90"/>
        <v>0</v>
      </c>
      <c r="J2697" s="771"/>
      <c r="K2697" s="713"/>
      <c r="L2697" s="713"/>
      <c r="M2697" s="771"/>
      <c r="N2697" s="713"/>
      <c r="O2697" s="713"/>
      <c r="P2697" s="1838"/>
    </row>
    <row r="2698" spans="1:16" ht="13.5" x14ac:dyDescent="0.2">
      <c r="A2698" s="606">
        <v>79</v>
      </c>
      <c r="B2698" s="272" t="s">
        <v>690</v>
      </c>
      <c r="C2698" s="633" t="s">
        <v>701</v>
      </c>
      <c r="D2698" s="633">
        <v>1</v>
      </c>
      <c r="E2698" s="633">
        <v>2015</v>
      </c>
      <c r="F2698" s="784">
        <v>164.9</v>
      </c>
      <c r="G2698" s="784">
        <f t="shared" si="89"/>
        <v>164.9</v>
      </c>
      <c r="H2698" s="711">
        <v>100</v>
      </c>
      <c r="I2698" s="784">
        <f t="shared" si="90"/>
        <v>0</v>
      </c>
      <c r="J2698" s="771"/>
      <c r="K2698" s="713"/>
      <c r="L2698" s="713"/>
      <c r="M2698" s="771"/>
      <c r="N2698" s="713"/>
      <c r="O2698" s="713"/>
      <c r="P2698" s="1838"/>
    </row>
    <row r="2699" spans="1:16" ht="13.5" x14ac:dyDescent="0.2">
      <c r="A2699" s="606">
        <v>80</v>
      </c>
      <c r="B2699" s="272" t="s">
        <v>3917</v>
      </c>
      <c r="C2699" s="633" t="s">
        <v>701</v>
      </c>
      <c r="D2699" s="633">
        <v>3</v>
      </c>
      <c r="E2699" s="633">
        <v>2015</v>
      </c>
      <c r="F2699" s="784">
        <v>79.599999999999994</v>
      </c>
      <c r="G2699" s="784">
        <f t="shared" si="89"/>
        <v>79.599999999999994</v>
      </c>
      <c r="H2699" s="711">
        <v>100</v>
      </c>
      <c r="I2699" s="784">
        <f t="shared" si="90"/>
        <v>0</v>
      </c>
      <c r="J2699" s="771"/>
      <c r="K2699" s="713"/>
      <c r="L2699" s="713"/>
      <c r="M2699" s="771"/>
      <c r="N2699" s="713"/>
      <c r="O2699" s="713"/>
      <c r="P2699" s="1838"/>
    </row>
    <row r="2700" spans="1:16" ht="13.5" x14ac:dyDescent="0.2">
      <c r="A2700" s="606">
        <v>81</v>
      </c>
      <c r="B2700" s="272" t="s">
        <v>3377</v>
      </c>
      <c r="C2700" s="633" t="s">
        <v>701</v>
      </c>
      <c r="D2700" s="633">
        <v>1</v>
      </c>
      <c r="E2700" s="633">
        <v>2015</v>
      </c>
      <c r="F2700" s="784">
        <v>28.5</v>
      </c>
      <c r="G2700" s="784">
        <f t="shared" si="89"/>
        <v>28.5</v>
      </c>
      <c r="H2700" s="711">
        <v>100</v>
      </c>
      <c r="I2700" s="784">
        <f t="shared" si="90"/>
        <v>0</v>
      </c>
      <c r="J2700" s="771"/>
      <c r="K2700" s="713"/>
      <c r="L2700" s="713"/>
      <c r="M2700" s="771"/>
      <c r="N2700" s="713"/>
      <c r="O2700" s="713"/>
      <c r="P2700" s="1838"/>
    </row>
    <row r="2701" spans="1:16" ht="13.5" x14ac:dyDescent="0.2">
      <c r="A2701" s="606">
        <v>82</v>
      </c>
      <c r="B2701" s="272" t="s">
        <v>3909</v>
      </c>
      <c r="C2701" s="633" t="s">
        <v>701</v>
      </c>
      <c r="D2701" s="633">
        <v>2</v>
      </c>
      <c r="E2701" s="633">
        <v>2016</v>
      </c>
      <c r="F2701" s="784">
        <v>4794</v>
      </c>
      <c r="G2701" s="784">
        <f t="shared" si="89"/>
        <v>4794</v>
      </c>
      <c r="H2701" s="711">
        <v>100</v>
      </c>
      <c r="I2701" s="784">
        <f t="shared" si="90"/>
        <v>0</v>
      </c>
      <c r="J2701" s="771"/>
      <c r="K2701" s="713"/>
      <c r="L2701" s="713"/>
      <c r="M2701" s="771"/>
      <c r="N2701" s="713"/>
      <c r="O2701" s="713"/>
      <c r="P2701" s="1838"/>
    </row>
    <row r="2702" spans="1:16" ht="13.5" x14ac:dyDescent="0.2">
      <c r="A2702" s="606">
        <v>83</v>
      </c>
      <c r="B2702" s="272" t="s">
        <v>2582</v>
      </c>
      <c r="C2702" s="633" t="s">
        <v>701</v>
      </c>
      <c r="D2702" s="633">
        <v>1</v>
      </c>
      <c r="E2702" s="633">
        <v>2016</v>
      </c>
      <c r="F2702" s="784">
        <v>112.3</v>
      </c>
      <c r="G2702" s="784">
        <f t="shared" si="89"/>
        <v>112.3</v>
      </c>
      <c r="H2702" s="711">
        <v>100</v>
      </c>
      <c r="I2702" s="784">
        <f t="shared" si="90"/>
        <v>0</v>
      </c>
      <c r="J2702" s="771"/>
      <c r="K2702" s="713"/>
      <c r="L2702" s="713"/>
      <c r="M2702" s="771"/>
      <c r="N2702" s="713"/>
      <c r="O2702" s="713"/>
      <c r="P2702" s="1838"/>
    </row>
    <row r="2703" spans="1:16" ht="13.5" x14ac:dyDescent="0.2">
      <c r="A2703" s="606">
        <v>84</v>
      </c>
      <c r="B2703" s="272" t="s">
        <v>3909</v>
      </c>
      <c r="C2703" s="633" t="s">
        <v>701</v>
      </c>
      <c r="D2703" s="633">
        <v>2</v>
      </c>
      <c r="E2703" s="633">
        <v>2017</v>
      </c>
      <c r="F2703" s="784">
        <v>4684</v>
      </c>
      <c r="G2703" s="784">
        <f t="shared" si="89"/>
        <v>2810.4</v>
      </c>
      <c r="H2703" s="711">
        <v>60</v>
      </c>
      <c r="I2703" s="784">
        <f t="shared" si="90"/>
        <v>1873.6</v>
      </c>
      <c r="J2703" s="771"/>
      <c r="K2703" s="713"/>
      <c r="L2703" s="713"/>
      <c r="M2703" s="771"/>
      <c r="N2703" s="713"/>
      <c r="O2703" s="713"/>
      <c r="P2703" s="1838"/>
    </row>
    <row r="2704" spans="1:16" ht="13.5" x14ac:dyDescent="0.2">
      <c r="A2704" s="606">
        <v>85</v>
      </c>
      <c r="B2704" s="272" t="s">
        <v>3918</v>
      </c>
      <c r="C2704" s="633" t="s">
        <v>701</v>
      </c>
      <c r="D2704" s="633">
        <v>3</v>
      </c>
      <c r="E2704" s="633">
        <v>2017</v>
      </c>
      <c r="F2704" s="784">
        <v>293.39999999999998</v>
      </c>
      <c r="G2704" s="784">
        <f t="shared" si="89"/>
        <v>264.06</v>
      </c>
      <c r="H2704" s="711">
        <v>90</v>
      </c>
      <c r="I2704" s="784">
        <f t="shared" si="90"/>
        <v>29.339999999999975</v>
      </c>
      <c r="J2704" s="771"/>
      <c r="K2704" s="713"/>
      <c r="L2704" s="713"/>
      <c r="M2704" s="771"/>
      <c r="N2704" s="713"/>
      <c r="O2704" s="713"/>
      <c r="P2704" s="1838"/>
    </row>
    <row r="2705" spans="1:16" ht="13.5" x14ac:dyDescent="0.2">
      <c r="A2705" s="606">
        <v>86</v>
      </c>
      <c r="B2705" s="272" t="s">
        <v>3919</v>
      </c>
      <c r="C2705" s="633" t="s">
        <v>701</v>
      </c>
      <c r="D2705" s="633">
        <v>5</v>
      </c>
      <c r="E2705" s="633">
        <v>2017</v>
      </c>
      <c r="F2705" s="784">
        <v>3645</v>
      </c>
      <c r="G2705" s="784">
        <f t="shared" si="89"/>
        <v>3280.5</v>
      </c>
      <c r="H2705" s="711">
        <v>90</v>
      </c>
      <c r="I2705" s="784">
        <f t="shared" si="90"/>
        <v>364.5</v>
      </c>
      <c r="J2705" s="771"/>
      <c r="K2705" s="713"/>
      <c r="L2705" s="713"/>
      <c r="M2705" s="771"/>
      <c r="N2705" s="713"/>
      <c r="O2705" s="713"/>
      <c r="P2705" s="1838"/>
    </row>
    <row r="2706" spans="1:16" ht="13.5" x14ac:dyDescent="0.2">
      <c r="A2706" s="606">
        <v>87</v>
      </c>
      <c r="B2706" s="272" t="s">
        <v>3920</v>
      </c>
      <c r="C2706" s="633" t="s">
        <v>701</v>
      </c>
      <c r="D2706" s="633">
        <v>1</v>
      </c>
      <c r="E2706" s="633">
        <v>2016</v>
      </c>
      <c r="F2706" s="784">
        <v>732.3</v>
      </c>
      <c r="G2706" s="784">
        <f t="shared" si="89"/>
        <v>732.3</v>
      </c>
      <c r="H2706" s="711">
        <v>100</v>
      </c>
      <c r="I2706" s="784">
        <f t="shared" si="90"/>
        <v>0</v>
      </c>
      <c r="J2706" s="771"/>
      <c r="K2706" s="713"/>
      <c r="L2706" s="713"/>
      <c r="M2706" s="771"/>
      <c r="N2706" s="713"/>
      <c r="O2706" s="713"/>
      <c r="P2706" s="1838"/>
    </row>
    <row r="2707" spans="1:16" ht="13.5" customHeight="1" x14ac:dyDescent="0.2">
      <c r="A2707" s="606">
        <v>1</v>
      </c>
      <c r="B2707" s="278" t="s">
        <v>3921</v>
      </c>
      <c r="C2707" s="575" t="s">
        <v>701</v>
      </c>
      <c r="D2707" s="633">
        <v>1</v>
      </c>
      <c r="E2707" s="633">
        <v>2005</v>
      </c>
      <c r="F2707" s="784">
        <v>359.68</v>
      </c>
      <c r="G2707" s="784">
        <f t="shared" si="89"/>
        <v>359.68</v>
      </c>
      <c r="H2707" s="711">
        <v>100</v>
      </c>
      <c r="I2707" s="784">
        <f t="shared" si="90"/>
        <v>0</v>
      </c>
      <c r="J2707" s="771"/>
      <c r="K2707" s="713"/>
      <c r="L2707" s="713"/>
      <c r="M2707" s="771"/>
      <c r="N2707" s="713"/>
      <c r="O2707" s="713"/>
      <c r="P2707" s="1838" t="s">
        <v>825</v>
      </c>
    </row>
    <row r="2708" spans="1:16" ht="13.5" customHeight="1" x14ac:dyDescent="0.2">
      <c r="A2708" s="606">
        <v>2</v>
      </c>
      <c r="B2708" s="278" t="s">
        <v>2282</v>
      </c>
      <c r="C2708" s="575" t="s">
        <v>701</v>
      </c>
      <c r="D2708" s="633">
        <v>1</v>
      </c>
      <c r="E2708" s="633">
        <v>2005</v>
      </c>
      <c r="F2708" s="784">
        <v>34.281999999999996</v>
      </c>
      <c r="G2708" s="784">
        <f t="shared" si="89"/>
        <v>34.281999999999996</v>
      </c>
      <c r="H2708" s="711">
        <v>100</v>
      </c>
      <c r="I2708" s="784">
        <f t="shared" si="90"/>
        <v>0</v>
      </c>
      <c r="J2708" s="771"/>
      <c r="K2708" s="713"/>
      <c r="L2708" s="713"/>
      <c r="M2708" s="771"/>
      <c r="N2708" s="713"/>
      <c r="O2708" s="713"/>
      <c r="P2708" s="1838"/>
    </row>
    <row r="2709" spans="1:16" ht="13.5" customHeight="1" x14ac:dyDescent="0.2">
      <c r="A2709" s="606">
        <v>3</v>
      </c>
      <c r="B2709" s="278" t="s">
        <v>3922</v>
      </c>
      <c r="C2709" s="575" t="s">
        <v>701</v>
      </c>
      <c r="D2709" s="633">
        <v>1</v>
      </c>
      <c r="E2709" s="633">
        <v>2005</v>
      </c>
      <c r="F2709" s="784">
        <v>98.912000000000006</v>
      </c>
      <c r="G2709" s="784">
        <f t="shared" si="89"/>
        <v>98.912000000000006</v>
      </c>
      <c r="H2709" s="711">
        <v>100</v>
      </c>
      <c r="I2709" s="784">
        <f t="shared" si="90"/>
        <v>0</v>
      </c>
      <c r="J2709" s="771"/>
      <c r="K2709" s="713"/>
      <c r="L2709" s="713"/>
      <c r="M2709" s="771"/>
      <c r="N2709" s="713"/>
      <c r="O2709" s="713"/>
      <c r="P2709" s="1838"/>
    </row>
    <row r="2710" spans="1:16" ht="13.5" customHeight="1" x14ac:dyDescent="0.2">
      <c r="A2710" s="606">
        <v>4</v>
      </c>
      <c r="B2710" s="278" t="s">
        <v>3923</v>
      </c>
      <c r="C2710" s="575" t="s">
        <v>701</v>
      </c>
      <c r="D2710" s="633">
        <v>1</v>
      </c>
      <c r="E2710" s="633">
        <v>2005</v>
      </c>
      <c r="F2710" s="784">
        <v>99</v>
      </c>
      <c r="G2710" s="784">
        <f t="shared" si="89"/>
        <v>99</v>
      </c>
      <c r="H2710" s="711">
        <v>100</v>
      </c>
      <c r="I2710" s="784">
        <f t="shared" si="90"/>
        <v>0</v>
      </c>
      <c r="J2710" s="771"/>
      <c r="K2710" s="713"/>
      <c r="L2710" s="713"/>
      <c r="M2710" s="771"/>
      <c r="N2710" s="713"/>
      <c r="O2710" s="713"/>
      <c r="P2710" s="1838"/>
    </row>
    <row r="2711" spans="1:16" ht="26.25" customHeight="1" x14ac:dyDescent="0.2">
      <c r="A2711" s="606">
        <v>5</v>
      </c>
      <c r="B2711" s="278" t="s">
        <v>3924</v>
      </c>
      <c r="C2711" s="575" t="s">
        <v>701</v>
      </c>
      <c r="D2711" s="633">
        <v>1</v>
      </c>
      <c r="E2711" s="633">
        <v>2002</v>
      </c>
      <c r="F2711" s="784">
        <v>359.68</v>
      </c>
      <c r="G2711" s="784">
        <f t="shared" si="89"/>
        <v>359.68</v>
      </c>
      <c r="H2711" s="711">
        <v>100</v>
      </c>
      <c r="I2711" s="784">
        <f t="shared" si="90"/>
        <v>0</v>
      </c>
      <c r="J2711" s="771"/>
      <c r="K2711" s="713"/>
      <c r="L2711" s="713"/>
      <c r="M2711" s="771"/>
      <c r="N2711" s="713"/>
      <c r="O2711" s="713"/>
      <c r="P2711" s="1838"/>
    </row>
    <row r="2712" spans="1:16" ht="13.5" customHeight="1" x14ac:dyDescent="0.2">
      <c r="A2712" s="606">
        <v>6</v>
      </c>
      <c r="B2712" s="278" t="s">
        <v>3925</v>
      </c>
      <c r="C2712" s="575" t="s">
        <v>701</v>
      </c>
      <c r="D2712" s="633">
        <v>1</v>
      </c>
      <c r="E2712" s="633">
        <v>2002</v>
      </c>
      <c r="F2712" s="784">
        <v>98.912000000000006</v>
      </c>
      <c r="G2712" s="784">
        <f t="shared" si="89"/>
        <v>98.912000000000006</v>
      </c>
      <c r="H2712" s="711">
        <v>100</v>
      </c>
      <c r="I2712" s="784">
        <f t="shared" si="90"/>
        <v>0</v>
      </c>
      <c r="J2712" s="771"/>
      <c r="K2712" s="713"/>
      <c r="L2712" s="713"/>
      <c r="M2712" s="771"/>
      <c r="N2712" s="713"/>
      <c r="O2712" s="713"/>
      <c r="P2712" s="1838"/>
    </row>
    <row r="2713" spans="1:16" ht="13.5" customHeight="1" x14ac:dyDescent="0.2">
      <c r="A2713" s="606">
        <v>7</v>
      </c>
      <c r="B2713" s="278" t="s">
        <v>3926</v>
      </c>
      <c r="C2713" s="575" t="s">
        <v>701</v>
      </c>
      <c r="D2713" s="633">
        <v>1</v>
      </c>
      <c r="E2713" s="633">
        <v>2002</v>
      </c>
      <c r="F2713" s="784">
        <v>54.514000000000003</v>
      </c>
      <c r="G2713" s="784">
        <f t="shared" si="89"/>
        <v>54.514000000000003</v>
      </c>
      <c r="H2713" s="711">
        <v>100</v>
      </c>
      <c r="I2713" s="784">
        <f t="shared" si="90"/>
        <v>0</v>
      </c>
      <c r="J2713" s="771"/>
      <c r="K2713" s="713"/>
      <c r="L2713" s="713"/>
      <c r="M2713" s="771"/>
      <c r="N2713" s="713"/>
      <c r="O2713" s="713"/>
      <c r="P2713" s="1838"/>
    </row>
    <row r="2714" spans="1:16" ht="13.5" customHeight="1" x14ac:dyDescent="0.2">
      <c r="A2714" s="606">
        <v>8</v>
      </c>
      <c r="B2714" s="278" t="s">
        <v>3927</v>
      </c>
      <c r="C2714" s="575" t="s">
        <v>701</v>
      </c>
      <c r="D2714" s="633">
        <v>1</v>
      </c>
      <c r="E2714" s="633">
        <v>2002</v>
      </c>
      <c r="F2714" s="784">
        <v>34.281999999999996</v>
      </c>
      <c r="G2714" s="784">
        <f t="shared" si="89"/>
        <v>34.281999999999996</v>
      </c>
      <c r="H2714" s="711">
        <v>100</v>
      </c>
      <c r="I2714" s="784">
        <f t="shared" si="90"/>
        <v>0</v>
      </c>
      <c r="J2714" s="771"/>
      <c r="K2714" s="713"/>
      <c r="L2714" s="713"/>
      <c r="M2714" s="771"/>
      <c r="N2714" s="713"/>
      <c r="O2714" s="713"/>
      <c r="P2714" s="1838"/>
    </row>
    <row r="2715" spans="1:16" ht="13.5" customHeight="1" x14ac:dyDescent="0.2">
      <c r="A2715" s="606">
        <v>9</v>
      </c>
      <c r="B2715" s="278" t="s">
        <v>3928</v>
      </c>
      <c r="C2715" s="575" t="s">
        <v>701</v>
      </c>
      <c r="D2715" s="633">
        <v>1</v>
      </c>
      <c r="E2715" s="633">
        <v>2002</v>
      </c>
      <c r="F2715" s="784">
        <v>72.492999999999995</v>
      </c>
      <c r="G2715" s="784">
        <f t="shared" si="89"/>
        <v>72.492999999999995</v>
      </c>
      <c r="H2715" s="711">
        <v>100</v>
      </c>
      <c r="I2715" s="784">
        <f t="shared" si="90"/>
        <v>0</v>
      </c>
      <c r="J2715" s="771"/>
      <c r="K2715" s="713"/>
      <c r="L2715" s="713"/>
      <c r="M2715" s="771"/>
      <c r="N2715" s="713"/>
      <c r="O2715" s="713"/>
      <c r="P2715" s="1838"/>
    </row>
    <row r="2716" spans="1:16" ht="30" customHeight="1" x14ac:dyDescent="0.2">
      <c r="A2716" s="606">
        <v>10</v>
      </c>
      <c r="B2716" s="278" t="s">
        <v>3929</v>
      </c>
      <c r="C2716" s="575" t="s">
        <v>701</v>
      </c>
      <c r="D2716" s="633">
        <v>1</v>
      </c>
      <c r="E2716" s="633">
        <v>2005</v>
      </c>
      <c r="F2716" s="784">
        <v>1774.8969999999999</v>
      </c>
      <c r="G2716" s="784">
        <f t="shared" si="89"/>
        <v>1774.8969999999999</v>
      </c>
      <c r="H2716" s="711">
        <v>100</v>
      </c>
      <c r="I2716" s="784">
        <f t="shared" si="90"/>
        <v>0</v>
      </c>
      <c r="J2716" s="771"/>
      <c r="K2716" s="713"/>
      <c r="L2716" s="713"/>
      <c r="M2716" s="771"/>
      <c r="N2716" s="713"/>
      <c r="O2716" s="713"/>
      <c r="P2716" s="1838"/>
    </row>
    <row r="2717" spans="1:16" ht="27.75" customHeight="1" x14ac:dyDescent="0.2">
      <c r="A2717" s="606">
        <v>11</v>
      </c>
      <c r="B2717" s="278" t="s">
        <v>3930</v>
      </c>
      <c r="C2717" s="575" t="s">
        <v>701</v>
      </c>
      <c r="D2717" s="633">
        <v>1</v>
      </c>
      <c r="E2717" s="633">
        <v>2005</v>
      </c>
      <c r="F2717" s="784">
        <v>1611.0119999999999</v>
      </c>
      <c r="G2717" s="784">
        <f t="shared" si="89"/>
        <v>1611.0119999999999</v>
      </c>
      <c r="H2717" s="711">
        <v>100</v>
      </c>
      <c r="I2717" s="784">
        <f t="shared" si="90"/>
        <v>0</v>
      </c>
      <c r="J2717" s="771"/>
      <c r="K2717" s="713"/>
      <c r="L2717" s="713"/>
      <c r="M2717" s="771"/>
      <c r="N2717" s="713"/>
      <c r="O2717" s="713"/>
      <c r="P2717" s="1838"/>
    </row>
    <row r="2718" spans="1:16" ht="13.5" customHeight="1" x14ac:dyDescent="0.2">
      <c r="A2718" s="606">
        <v>12</v>
      </c>
      <c r="B2718" s="278" t="s">
        <v>3931</v>
      </c>
      <c r="C2718" s="575" t="s">
        <v>701</v>
      </c>
      <c r="D2718" s="633">
        <v>3</v>
      </c>
      <c r="E2718" s="633">
        <v>2008</v>
      </c>
      <c r="F2718" s="784">
        <v>1626</v>
      </c>
      <c r="G2718" s="784">
        <f t="shared" si="89"/>
        <v>1626</v>
      </c>
      <c r="H2718" s="711">
        <v>100</v>
      </c>
      <c r="I2718" s="784">
        <f t="shared" si="90"/>
        <v>0</v>
      </c>
      <c r="J2718" s="771"/>
      <c r="K2718" s="713"/>
      <c r="L2718" s="713"/>
      <c r="M2718" s="771"/>
      <c r="N2718" s="713"/>
      <c r="O2718" s="713"/>
      <c r="P2718" s="1838"/>
    </row>
    <row r="2719" spans="1:16" ht="13.5" customHeight="1" x14ac:dyDescent="0.2">
      <c r="A2719" s="606">
        <v>13</v>
      </c>
      <c r="B2719" s="278" t="s">
        <v>3932</v>
      </c>
      <c r="C2719" s="575" t="s">
        <v>701</v>
      </c>
      <c r="D2719" s="633">
        <v>10</v>
      </c>
      <c r="E2719" s="633">
        <v>2005</v>
      </c>
      <c r="F2719" s="784">
        <v>5328.4430000000002</v>
      </c>
      <c r="G2719" s="784">
        <f t="shared" si="89"/>
        <v>5328.4430000000002</v>
      </c>
      <c r="H2719" s="711">
        <v>100</v>
      </c>
      <c r="I2719" s="784">
        <f t="shared" si="90"/>
        <v>0</v>
      </c>
      <c r="J2719" s="771"/>
      <c r="K2719" s="713"/>
      <c r="L2719" s="713"/>
      <c r="M2719" s="771"/>
      <c r="N2719" s="713"/>
      <c r="O2719" s="713"/>
      <c r="P2719" s="1838"/>
    </row>
    <row r="2720" spans="1:16" ht="13.5" customHeight="1" x14ac:dyDescent="0.2">
      <c r="A2720" s="606">
        <v>14</v>
      </c>
      <c r="B2720" s="278" t="s">
        <v>3933</v>
      </c>
      <c r="C2720" s="575" t="s">
        <v>701</v>
      </c>
      <c r="D2720" s="633">
        <v>22</v>
      </c>
      <c r="E2720" s="633">
        <v>2005</v>
      </c>
      <c r="F2720" s="784">
        <v>2578.1579999999999</v>
      </c>
      <c r="G2720" s="784">
        <f t="shared" ref="G2720:G2783" si="91">F2720*H2720%</f>
        <v>2578.1579999999999</v>
      </c>
      <c r="H2720" s="711">
        <v>100</v>
      </c>
      <c r="I2720" s="784">
        <f t="shared" ref="I2720:I2783" si="92">F2720-G2720</f>
        <v>0</v>
      </c>
      <c r="J2720" s="771"/>
      <c r="K2720" s="713"/>
      <c r="L2720" s="713"/>
      <c r="M2720" s="771"/>
      <c r="N2720" s="713"/>
      <c r="O2720" s="713"/>
      <c r="P2720" s="1838"/>
    </row>
    <row r="2721" spans="1:16" ht="13.5" customHeight="1" x14ac:dyDescent="0.2">
      <c r="A2721" s="606">
        <v>15</v>
      </c>
      <c r="B2721" s="278" t="s">
        <v>3934</v>
      </c>
      <c r="C2721" s="575" t="s">
        <v>701</v>
      </c>
      <c r="D2721" s="633">
        <v>12</v>
      </c>
      <c r="E2721" s="633">
        <v>2005</v>
      </c>
      <c r="F2721" s="784">
        <v>1061.4359999999999</v>
      </c>
      <c r="G2721" s="784">
        <f t="shared" si="91"/>
        <v>1061.4359999999999</v>
      </c>
      <c r="H2721" s="711">
        <v>100</v>
      </c>
      <c r="I2721" s="784">
        <f t="shared" si="92"/>
        <v>0</v>
      </c>
      <c r="J2721" s="771"/>
      <c r="K2721" s="713"/>
      <c r="L2721" s="713"/>
      <c r="M2721" s="771"/>
      <c r="N2721" s="713"/>
      <c r="O2721" s="713"/>
      <c r="P2721" s="1838"/>
    </row>
    <row r="2722" spans="1:16" ht="13.5" customHeight="1" x14ac:dyDescent="0.2">
      <c r="A2722" s="606">
        <v>16</v>
      </c>
      <c r="B2722" s="278" t="s">
        <v>3935</v>
      </c>
      <c r="C2722" s="575" t="s">
        <v>701</v>
      </c>
      <c r="D2722" s="633">
        <v>1</v>
      </c>
      <c r="E2722" s="633">
        <v>2005</v>
      </c>
      <c r="F2722" s="784">
        <v>1736.732</v>
      </c>
      <c r="G2722" s="784">
        <f t="shared" si="91"/>
        <v>1736.732</v>
      </c>
      <c r="H2722" s="711">
        <v>100</v>
      </c>
      <c r="I2722" s="784">
        <f t="shared" si="92"/>
        <v>0</v>
      </c>
      <c r="J2722" s="771"/>
      <c r="K2722" s="713"/>
      <c r="L2722" s="713"/>
      <c r="M2722" s="771"/>
      <c r="N2722" s="713"/>
      <c r="O2722" s="713"/>
      <c r="P2722" s="1838"/>
    </row>
    <row r="2723" spans="1:16" ht="13.5" customHeight="1" x14ac:dyDescent="0.2">
      <c r="A2723" s="606">
        <v>17</v>
      </c>
      <c r="B2723" s="278" t="s">
        <v>3936</v>
      </c>
      <c r="C2723" s="575" t="s">
        <v>701</v>
      </c>
      <c r="D2723" s="633">
        <v>1</v>
      </c>
      <c r="E2723" s="633">
        <v>2005</v>
      </c>
      <c r="F2723" s="784">
        <v>633.76199999999994</v>
      </c>
      <c r="G2723" s="784">
        <f t="shared" si="91"/>
        <v>633.76199999999994</v>
      </c>
      <c r="H2723" s="711">
        <v>100</v>
      </c>
      <c r="I2723" s="784">
        <f t="shared" si="92"/>
        <v>0</v>
      </c>
      <c r="J2723" s="771"/>
      <c r="K2723" s="713"/>
      <c r="L2723" s="713"/>
      <c r="M2723" s="771"/>
      <c r="N2723" s="713"/>
      <c r="O2723" s="713"/>
      <c r="P2723" s="1838"/>
    </row>
    <row r="2724" spans="1:16" ht="13.5" customHeight="1" x14ac:dyDescent="0.2">
      <c r="A2724" s="606">
        <v>18</v>
      </c>
      <c r="B2724" s="278" t="s">
        <v>3937</v>
      </c>
      <c r="C2724" s="575" t="s">
        <v>701</v>
      </c>
      <c r="D2724" s="633">
        <v>2</v>
      </c>
      <c r="E2724" s="633">
        <v>2009</v>
      </c>
      <c r="F2724" s="784">
        <v>92.546399999999991</v>
      </c>
      <c r="G2724" s="784">
        <f t="shared" si="91"/>
        <v>92.546399999999991</v>
      </c>
      <c r="H2724" s="711">
        <v>100</v>
      </c>
      <c r="I2724" s="784">
        <f t="shared" si="92"/>
        <v>0</v>
      </c>
      <c r="J2724" s="771"/>
      <c r="K2724" s="713"/>
      <c r="L2724" s="713"/>
      <c r="M2724" s="771"/>
      <c r="N2724" s="713"/>
      <c r="O2724" s="713"/>
      <c r="P2724" s="1838"/>
    </row>
    <row r="2725" spans="1:16" ht="26.25" customHeight="1" x14ac:dyDescent="0.2">
      <c r="A2725" s="606">
        <v>19</v>
      </c>
      <c r="B2725" s="278" t="s">
        <v>3938</v>
      </c>
      <c r="C2725" s="575" t="s">
        <v>701</v>
      </c>
      <c r="D2725" s="633">
        <v>4</v>
      </c>
      <c r="E2725" s="633">
        <v>2005</v>
      </c>
      <c r="F2725" s="784">
        <v>451.91800000000001</v>
      </c>
      <c r="G2725" s="784">
        <f t="shared" si="91"/>
        <v>451.91800000000001</v>
      </c>
      <c r="H2725" s="711">
        <v>100</v>
      </c>
      <c r="I2725" s="784">
        <f t="shared" si="92"/>
        <v>0</v>
      </c>
      <c r="J2725" s="771"/>
      <c r="K2725" s="713"/>
      <c r="L2725" s="713"/>
      <c r="M2725" s="771"/>
      <c r="N2725" s="713"/>
      <c r="O2725" s="713"/>
      <c r="P2725" s="1838"/>
    </row>
    <row r="2726" spans="1:16" ht="60" customHeight="1" x14ac:dyDescent="0.2">
      <c r="A2726" s="606">
        <v>20</v>
      </c>
      <c r="B2726" s="278" t="s">
        <v>3939</v>
      </c>
      <c r="C2726" s="575" t="s">
        <v>701</v>
      </c>
      <c r="D2726" s="633">
        <v>3</v>
      </c>
      <c r="E2726" s="633">
        <v>2005</v>
      </c>
      <c r="F2726" s="784">
        <v>748.5</v>
      </c>
      <c r="G2726" s="784">
        <f t="shared" si="91"/>
        <v>748.5</v>
      </c>
      <c r="H2726" s="711">
        <v>100</v>
      </c>
      <c r="I2726" s="784">
        <f t="shared" si="92"/>
        <v>0</v>
      </c>
      <c r="J2726" s="771"/>
      <c r="K2726" s="713"/>
      <c r="L2726" s="713"/>
      <c r="M2726" s="771"/>
      <c r="N2726" s="713"/>
      <c r="O2726" s="713"/>
      <c r="P2726" s="1838"/>
    </row>
    <row r="2727" spans="1:16" ht="13.5" customHeight="1" x14ac:dyDescent="0.2">
      <c r="A2727" s="606">
        <v>21</v>
      </c>
      <c r="B2727" s="278" t="s">
        <v>3940</v>
      </c>
      <c r="C2727" s="575" t="s">
        <v>701</v>
      </c>
      <c r="D2727" s="633">
        <v>3</v>
      </c>
      <c r="E2727" s="633">
        <v>2008</v>
      </c>
      <c r="F2727" s="784">
        <v>330</v>
      </c>
      <c r="G2727" s="784">
        <f t="shared" si="91"/>
        <v>330</v>
      </c>
      <c r="H2727" s="711">
        <v>100</v>
      </c>
      <c r="I2727" s="784">
        <f t="shared" si="92"/>
        <v>0</v>
      </c>
      <c r="J2727" s="771"/>
      <c r="K2727" s="713"/>
      <c r="L2727" s="713"/>
      <c r="M2727" s="771"/>
      <c r="N2727" s="713"/>
      <c r="O2727" s="713"/>
      <c r="P2727" s="1838"/>
    </row>
    <row r="2728" spans="1:16" ht="13.5" customHeight="1" x14ac:dyDescent="0.2">
      <c r="A2728" s="606">
        <v>22</v>
      </c>
      <c r="B2728" s="278" t="s">
        <v>3670</v>
      </c>
      <c r="C2728" s="575" t="s">
        <v>701</v>
      </c>
      <c r="D2728" s="633">
        <v>3</v>
      </c>
      <c r="E2728" s="633">
        <v>2005</v>
      </c>
      <c r="F2728" s="784">
        <v>510.6</v>
      </c>
      <c r="G2728" s="784">
        <f t="shared" si="91"/>
        <v>510.6</v>
      </c>
      <c r="H2728" s="711">
        <v>100</v>
      </c>
      <c r="I2728" s="784">
        <f t="shared" si="92"/>
        <v>0</v>
      </c>
      <c r="J2728" s="771"/>
      <c r="K2728" s="713"/>
      <c r="L2728" s="713"/>
      <c r="M2728" s="771"/>
      <c r="N2728" s="713"/>
      <c r="O2728" s="713"/>
      <c r="P2728" s="1838"/>
    </row>
    <row r="2729" spans="1:16" ht="13.5" customHeight="1" x14ac:dyDescent="0.2">
      <c r="A2729" s="606">
        <v>23</v>
      </c>
      <c r="B2729" s="278" t="s">
        <v>3941</v>
      </c>
      <c r="C2729" s="575" t="s">
        <v>701</v>
      </c>
      <c r="D2729" s="633">
        <v>3</v>
      </c>
      <c r="E2729" s="633">
        <v>2005</v>
      </c>
      <c r="F2729" s="784">
        <v>276</v>
      </c>
      <c r="G2729" s="784">
        <f t="shared" si="91"/>
        <v>276</v>
      </c>
      <c r="H2729" s="711">
        <v>100</v>
      </c>
      <c r="I2729" s="784">
        <f t="shared" si="92"/>
        <v>0</v>
      </c>
      <c r="J2729" s="771"/>
      <c r="K2729" s="713"/>
      <c r="L2729" s="713"/>
      <c r="M2729" s="771"/>
      <c r="N2729" s="713"/>
      <c r="O2729" s="713"/>
      <c r="P2729" s="1838"/>
    </row>
    <row r="2730" spans="1:16" ht="13.5" customHeight="1" x14ac:dyDescent="0.2">
      <c r="A2730" s="606">
        <v>24</v>
      </c>
      <c r="B2730" s="278" t="s">
        <v>3942</v>
      </c>
      <c r="C2730" s="575" t="s">
        <v>701</v>
      </c>
      <c r="D2730" s="633">
        <v>2</v>
      </c>
      <c r="E2730" s="633">
        <v>2005</v>
      </c>
      <c r="F2730" s="784">
        <v>74.599999999999994</v>
      </c>
      <c r="G2730" s="784">
        <f t="shared" si="91"/>
        <v>74.599999999999994</v>
      </c>
      <c r="H2730" s="711">
        <v>100</v>
      </c>
      <c r="I2730" s="784">
        <f t="shared" si="92"/>
        <v>0</v>
      </c>
      <c r="J2730" s="771"/>
      <c r="K2730" s="713"/>
      <c r="L2730" s="713"/>
      <c r="M2730" s="771"/>
      <c r="N2730" s="713"/>
      <c r="O2730" s="713"/>
      <c r="P2730" s="1838"/>
    </row>
    <row r="2731" spans="1:16" ht="13.5" customHeight="1" x14ac:dyDescent="0.2">
      <c r="A2731" s="606">
        <v>25</v>
      </c>
      <c r="B2731" s="278" t="s">
        <v>3943</v>
      </c>
      <c r="C2731" s="575" t="s">
        <v>701</v>
      </c>
      <c r="D2731" s="633">
        <v>11</v>
      </c>
      <c r="E2731" s="633">
        <v>2006</v>
      </c>
      <c r="F2731" s="784">
        <v>2990.5619999999999</v>
      </c>
      <c r="G2731" s="784">
        <f t="shared" si="91"/>
        <v>2990.5619999999999</v>
      </c>
      <c r="H2731" s="711">
        <v>100</v>
      </c>
      <c r="I2731" s="784">
        <f t="shared" si="92"/>
        <v>0</v>
      </c>
      <c r="J2731" s="771"/>
      <c r="K2731" s="713"/>
      <c r="L2731" s="713"/>
      <c r="M2731" s="771"/>
      <c r="N2731" s="713"/>
      <c r="O2731" s="713"/>
      <c r="P2731" s="1838"/>
    </row>
    <row r="2732" spans="1:16" ht="28.5" customHeight="1" x14ac:dyDescent="0.2">
      <c r="A2732" s="606">
        <v>26</v>
      </c>
      <c r="B2732" s="278" t="s">
        <v>3944</v>
      </c>
      <c r="C2732" s="575" t="s">
        <v>701</v>
      </c>
      <c r="D2732" s="633">
        <v>11</v>
      </c>
      <c r="E2732" s="633">
        <v>2006</v>
      </c>
      <c r="F2732" s="784">
        <v>1402.3679999999999</v>
      </c>
      <c r="G2732" s="784">
        <f t="shared" si="91"/>
        <v>1402.3679999999999</v>
      </c>
      <c r="H2732" s="711">
        <v>100</v>
      </c>
      <c r="I2732" s="784">
        <f t="shared" si="92"/>
        <v>0</v>
      </c>
      <c r="J2732" s="771"/>
      <c r="K2732" s="713"/>
      <c r="L2732" s="713"/>
      <c r="M2732" s="771"/>
      <c r="N2732" s="713"/>
      <c r="O2732" s="713"/>
      <c r="P2732" s="1838"/>
    </row>
    <row r="2733" spans="1:16" ht="13.5" customHeight="1" x14ac:dyDescent="0.2">
      <c r="A2733" s="606">
        <v>27</v>
      </c>
      <c r="B2733" s="278" t="s">
        <v>3945</v>
      </c>
      <c r="C2733" s="575" t="s">
        <v>701</v>
      </c>
      <c r="D2733" s="633">
        <v>11</v>
      </c>
      <c r="E2733" s="633">
        <v>2006</v>
      </c>
      <c r="F2733" s="784">
        <v>1419.2639999999999</v>
      </c>
      <c r="G2733" s="784">
        <f t="shared" si="91"/>
        <v>1419.2639999999999</v>
      </c>
      <c r="H2733" s="711">
        <v>100</v>
      </c>
      <c r="I2733" s="784">
        <f t="shared" si="92"/>
        <v>0</v>
      </c>
      <c r="J2733" s="771"/>
      <c r="K2733" s="713"/>
      <c r="L2733" s="713"/>
      <c r="M2733" s="771"/>
      <c r="N2733" s="713"/>
      <c r="O2733" s="713"/>
      <c r="P2733" s="1838"/>
    </row>
    <row r="2734" spans="1:16" ht="27.75" customHeight="1" x14ac:dyDescent="0.2">
      <c r="A2734" s="606">
        <v>28</v>
      </c>
      <c r="B2734" s="278" t="s">
        <v>3946</v>
      </c>
      <c r="C2734" s="575" t="s">
        <v>701</v>
      </c>
      <c r="D2734" s="633">
        <v>11</v>
      </c>
      <c r="E2734" s="633">
        <v>2006</v>
      </c>
      <c r="F2734" s="784">
        <v>334.702</v>
      </c>
      <c r="G2734" s="784">
        <f t="shared" si="91"/>
        <v>334.702</v>
      </c>
      <c r="H2734" s="711">
        <v>100</v>
      </c>
      <c r="I2734" s="784">
        <f t="shared" si="92"/>
        <v>0</v>
      </c>
      <c r="J2734" s="771"/>
      <c r="K2734" s="713"/>
      <c r="L2734" s="713"/>
      <c r="M2734" s="771"/>
      <c r="N2734" s="713"/>
      <c r="O2734" s="713"/>
      <c r="P2734" s="1838"/>
    </row>
    <row r="2735" spans="1:16" ht="27.75" customHeight="1" x14ac:dyDescent="0.2">
      <c r="A2735" s="606">
        <v>29</v>
      </c>
      <c r="B2735" s="278" t="s">
        <v>3947</v>
      </c>
      <c r="C2735" s="575" t="s">
        <v>701</v>
      </c>
      <c r="D2735" s="633">
        <v>11</v>
      </c>
      <c r="E2735" s="633">
        <v>2006</v>
      </c>
      <c r="F2735" s="784">
        <v>6983.116</v>
      </c>
      <c r="G2735" s="784">
        <f t="shared" si="91"/>
        <v>6983.116</v>
      </c>
      <c r="H2735" s="711">
        <v>100</v>
      </c>
      <c r="I2735" s="784">
        <f t="shared" si="92"/>
        <v>0</v>
      </c>
      <c r="J2735" s="771"/>
      <c r="K2735" s="713"/>
      <c r="L2735" s="713"/>
      <c r="M2735" s="771"/>
      <c r="N2735" s="713"/>
      <c r="O2735" s="713"/>
      <c r="P2735" s="1838"/>
    </row>
    <row r="2736" spans="1:16" ht="26.25" customHeight="1" x14ac:dyDescent="0.2">
      <c r="A2736" s="606">
        <v>30</v>
      </c>
      <c r="B2736" s="278" t="s">
        <v>3948</v>
      </c>
      <c r="C2736" s="575" t="s">
        <v>701</v>
      </c>
      <c r="D2736" s="633">
        <v>2</v>
      </c>
      <c r="E2736" s="633">
        <v>2009</v>
      </c>
      <c r="F2736" s="784">
        <v>898.47130000000004</v>
      </c>
      <c r="G2736" s="784">
        <f t="shared" si="91"/>
        <v>898.47130000000004</v>
      </c>
      <c r="H2736" s="711">
        <v>100</v>
      </c>
      <c r="I2736" s="784">
        <f t="shared" si="92"/>
        <v>0</v>
      </c>
      <c r="J2736" s="771"/>
      <c r="K2736" s="713"/>
      <c r="L2736" s="713"/>
      <c r="M2736" s="771"/>
      <c r="N2736" s="713"/>
      <c r="O2736" s="713"/>
      <c r="P2736" s="1838"/>
    </row>
    <row r="2737" spans="1:16" ht="13.5" customHeight="1" x14ac:dyDescent="0.2">
      <c r="A2737" s="606">
        <v>31</v>
      </c>
      <c r="B2737" s="278" t="s">
        <v>3949</v>
      </c>
      <c r="C2737" s="575" t="s">
        <v>701</v>
      </c>
      <c r="D2737" s="633">
        <v>2</v>
      </c>
      <c r="E2737" s="633">
        <v>2009</v>
      </c>
      <c r="F2737" s="784">
        <v>2524.808</v>
      </c>
      <c r="G2737" s="784">
        <f t="shared" si="91"/>
        <v>2524.808</v>
      </c>
      <c r="H2737" s="711">
        <v>100</v>
      </c>
      <c r="I2737" s="784">
        <f t="shared" si="92"/>
        <v>0</v>
      </c>
      <c r="J2737" s="771"/>
      <c r="K2737" s="713"/>
      <c r="L2737" s="713"/>
      <c r="M2737" s="771"/>
      <c r="N2737" s="713"/>
      <c r="O2737" s="713"/>
      <c r="P2737" s="1838"/>
    </row>
    <row r="2738" spans="1:16" ht="31.5" customHeight="1" x14ac:dyDescent="0.2">
      <c r="A2738" s="606">
        <v>32</v>
      </c>
      <c r="B2738" s="278" t="s">
        <v>3950</v>
      </c>
      <c r="C2738" s="575" t="s">
        <v>701</v>
      </c>
      <c r="D2738" s="633">
        <v>10</v>
      </c>
      <c r="E2738" s="633">
        <v>2005</v>
      </c>
      <c r="F2738" s="784">
        <v>5486.78</v>
      </c>
      <c r="G2738" s="784">
        <f t="shared" si="91"/>
        <v>5486.78</v>
      </c>
      <c r="H2738" s="711">
        <v>100</v>
      </c>
      <c r="I2738" s="784">
        <f t="shared" si="92"/>
        <v>0</v>
      </c>
      <c r="J2738" s="771"/>
      <c r="K2738" s="713"/>
      <c r="L2738" s="713"/>
      <c r="M2738" s="771"/>
      <c r="N2738" s="713"/>
      <c r="O2738" s="713"/>
      <c r="P2738" s="1838"/>
    </row>
    <row r="2739" spans="1:16" ht="27.75" customHeight="1" x14ac:dyDescent="0.2">
      <c r="A2739" s="606">
        <v>33</v>
      </c>
      <c r="B2739" s="278" t="s">
        <v>3951</v>
      </c>
      <c r="C2739" s="575" t="s">
        <v>701</v>
      </c>
      <c r="D2739" s="633">
        <v>1</v>
      </c>
      <c r="E2739" s="633">
        <v>2007</v>
      </c>
      <c r="F2739" s="784">
        <v>60.75</v>
      </c>
      <c r="G2739" s="784">
        <f t="shared" si="91"/>
        <v>60.75</v>
      </c>
      <c r="H2739" s="711">
        <v>100</v>
      </c>
      <c r="I2739" s="784">
        <f t="shared" si="92"/>
        <v>0</v>
      </c>
      <c r="J2739" s="771"/>
      <c r="K2739" s="713"/>
      <c r="L2739" s="713"/>
      <c r="M2739" s="771"/>
      <c r="N2739" s="713"/>
      <c r="O2739" s="713"/>
      <c r="P2739" s="1838"/>
    </row>
    <row r="2740" spans="1:16" ht="13.5" customHeight="1" x14ac:dyDescent="0.2">
      <c r="A2740" s="606">
        <v>34</v>
      </c>
      <c r="B2740" s="278" t="s">
        <v>3952</v>
      </c>
      <c r="C2740" s="575" t="s">
        <v>701</v>
      </c>
      <c r="D2740" s="633">
        <v>1</v>
      </c>
      <c r="E2740" s="633">
        <v>2007</v>
      </c>
      <c r="F2740" s="784">
        <v>109.65</v>
      </c>
      <c r="G2740" s="784">
        <f t="shared" si="91"/>
        <v>109.65</v>
      </c>
      <c r="H2740" s="711">
        <v>100</v>
      </c>
      <c r="I2740" s="784">
        <f t="shared" si="92"/>
        <v>0</v>
      </c>
      <c r="J2740" s="771"/>
      <c r="K2740" s="713"/>
      <c r="L2740" s="713"/>
      <c r="M2740" s="771"/>
      <c r="N2740" s="713"/>
      <c r="O2740" s="713"/>
      <c r="P2740" s="1838"/>
    </row>
    <row r="2741" spans="1:16" ht="13.5" customHeight="1" x14ac:dyDescent="0.2">
      <c r="A2741" s="606">
        <v>35</v>
      </c>
      <c r="B2741" s="278" t="s">
        <v>3953</v>
      </c>
      <c r="C2741" s="575" t="s">
        <v>701</v>
      </c>
      <c r="D2741" s="633">
        <v>2</v>
      </c>
      <c r="E2741" s="633">
        <v>2009</v>
      </c>
      <c r="F2741" s="784">
        <v>161.185</v>
      </c>
      <c r="G2741" s="784">
        <f t="shared" si="91"/>
        <v>161.185</v>
      </c>
      <c r="H2741" s="711">
        <v>100</v>
      </c>
      <c r="I2741" s="784">
        <f t="shared" si="92"/>
        <v>0</v>
      </c>
      <c r="J2741" s="771"/>
      <c r="K2741" s="713"/>
      <c r="L2741" s="713"/>
      <c r="M2741" s="771"/>
      <c r="N2741" s="713"/>
      <c r="O2741" s="713"/>
      <c r="P2741" s="1838"/>
    </row>
    <row r="2742" spans="1:16" ht="13.5" customHeight="1" x14ac:dyDescent="0.2">
      <c r="A2742" s="606">
        <v>36</v>
      </c>
      <c r="B2742" s="278" t="s">
        <v>3954</v>
      </c>
      <c r="C2742" s="575" t="s">
        <v>701</v>
      </c>
      <c r="D2742" s="633">
        <v>1</v>
      </c>
      <c r="E2742" s="633">
        <v>2007</v>
      </c>
      <c r="F2742" s="784">
        <v>125.4</v>
      </c>
      <c r="G2742" s="784">
        <f t="shared" si="91"/>
        <v>125.4</v>
      </c>
      <c r="H2742" s="711">
        <v>100</v>
      </c>
      <c r="I2742" s="784">
        <f t="shared" si="92"/>
        <v>0</v>
      </c>
      <c r="J2742" s="771"/>
      <c r="K2742" s="713"/>
      <c r="L2742" s="713"/>
      <c r="M2742" s="771"/>
      <c r="N2742" s="713"/>
      <c r="O2742" s="713"/>
      <c r="P2742" s="1838"/>
    </row>
    <row r="2743" spans="1:16" ht="13.5" customHeight="1" x14ac:dyDescent="0.2">
      <c r="A2743" s="606">
        <v>37</v>
      </c>
      <c r="B2743" s="278" t="s">
        <v>3955</v>
      </c>
      <c r="C2743" s="575" t="s">
        <v>701</v>
      </c>
      <c r="D2743" s="633">
        <v>1</v>
      </c>
      <c r="E2743" s="633">
        <v>2007</v>
      </c>
      <c r="F2743" s="784">
        <v>36.799999999999997</v>
      </c>
      <c r="G2743" s="784">
        <f t="shared" si="91"/>
        <v>36.799999999999997</v>
      </c>
      <c r="H2743" s="711">
        <v>100</v>
      </c>
      <c r="I2743" s="784">
        <f t="shared" si="92"/>
        <v>0</v>
      </c>
      <c r="J2743" s="771"/>
      <c r="K2743" s="713"/>
      <c r="L2743" s="713"/>
      <c r="M2743" s="771"/>
      <c r="N2743" s="713"/>
      <c r="O2743" s="713"/>
      <c r="P2743" s="1838"/>
    </row>
    <row r="2744" spans="1:16" ht="13.5" customHeight="1" x14ac:dyDescent="0.2">
      <c r="A2744" s="606">
        <v>38</v>
      </c>
      <c r="B2744" s="278" t="s">
        <v>3956</v>
      </c>
      <c r="C2744" s="575" t="s">
        <v>701</v>
      </c>
      <c r="D2744" s="633">
        <v>1</v>
      </c>
      <c r="E2744" s="633">
        <v>2007</v>
      </c>
      <c r="F2744" s="784">
        <v>651.70000000000005</v>
      </c>
      <c r="G2744" s="784">
        <f t="shared" si="91"/>
        <v>651.70000000000005</v>
      </c>
      <c r="H2744" s="711">
        <v>100</v>
      </c>
      <c r="I2744" s="784">
        <f t="shared" si="92"/>
        <v>0</v>
      </c>
      <c r="J2744" s="771"/>
      <c r="K2744" s="713"/>
      <c r="L2744" s="713"/>
      <c r="M2744" s="771"/>
      <c r="N2744" s="713"/>
      <c r="O2744" s="713"/>
      <c r="P2744" s="1838"/>
    </row>
    <row r="2745" spans="1:16" ht="71.25" customHeight="1" x14ac:dyDescent="0.2">
      <c r="A2745" s="606">
        <v>39</v>
      </c>
      <c r="B2745" s="278" t="s">
        <v>3957</v>
      </c>
      <c r="C2745" s="575" t="s">
        <v>701</v>
      </c>
      <c r="D2745" s="633">
        <v>2</v>
      </c>
      <c r="E2745" s="633">
        <v>2006</v>
      </c>
      <c r="F2745" s="784">
        <v>510</v>
      </c>
      <c r="G2745" s="784">
        <f t="shared" si="91"/>
        <v>510</v>
      </c>
      <c r="H2745" s="711">
        <v>100</v>
      </c>
      <c r="I2745" s="784">
        <f t="shared" si="92"/>
        <v>0</v>
      </c>
      <c r="J2745" s="771"/>
      <c r="K2745" s="713"/>
      <c r="L2745" s="713"/>
      <c r="M2745" s="771"/>
      <c r="N2745" s="713"/>
      <c r="O2745" s="713"/>
      <c r="P2745" s="1838"/>
    </row>
    <row r="2746" spans="1:16" ht="13.5" customHeight="1" x14ac:dyDescent="0.2">
      <c r="A2746" s="606">
        <v>40</v>
      </c>
      <c r="B2746" s="278" t="s">
        <v>3958</v>
      </c>
      <c r="C2746" s="575" t="s">
        <v>701</v>
      </c>
      <c r="D2746" s="633">
        <v>2</v>
      </c>
      <c r="E2746" s="633">
        <v>2006</v>
      </c>
      <c r="F2746" s="784">
        <v>283.2</v>
      </c>
      <c r="G2746" s="784">
        <f t="shared" si="91"/>
        <v>283.2</v>
      </c>
      <c r="H2746" s="711">
        <v>100</v>
      </c>
      <c r="I2746" s="784">
        <f t="shared" si="92"/>
        <v>0</v>
      </c>
      <c r="J2746" s="771"/>
      <c r="K2746" s="713"/>
      <c r="L2746" s="713"/>
      <c r="M2746" s="771"/>
      <c r="N2746" s="713"/>
      <c r="O2746" s="713"/>
      <c r="P2746" s="1838"/>
    </row>
    <row r="2747" spans="1:16" ht="28.5" customHeight="1" x14ac:dyDescent="0.2">
      <c r="A2747" s="606">
        <v>41</v>
      </c>
      <c r="B2747" s="278" t="s">
        <v>3959</v>
      </c>
      <c r="C2747" s="575" t="s">
        <v>701</v>
      </c>
      <c r="D2747" s="633">
        <v>2</v>
      </c>
      <c r="E2747" s="633">
        <v>2006</v>
      </c>
      <c r="F2747" s="784">
        <v>48.2</v>
      </c>
      <c r="G2747" s="784">
        <f t="shared" si="91"/>
        <v>48.2</v>
      </c>
      <c r="H2747" s="711">
        <v>100</v>
      </c>
      <c r="I2747" s="784">
        <f t="shared" si="92"/>
        <v>0</v>
      </c>
      <c r="J2747" s="771"/>
      <c r="K2747" s="713"/>
      <c r="L2747" s="713"/>
      <c r="M2747" s="771"/>
      <c r="N2747" s="713"/>
      <c r="O2747" s="713"/>
      <c r="P2747" s="1838"/>
    </row>
    <row r="2748" spans="1:16" ht="13.5" customHeight="1" x14ac:dyDescent="0.2">
      <c r="A2748" s="606">
        <v>42</v>
      </c>
      <c r="B2748" s="278" t="s">
        <v>3960</v>
      </c>
      <c r="C2748" s="575" t="s">
        <v>701</v>
      </c>
      <c r="D2748" s="633">
        <v>2</v>
      </c>
      <c r="E2748" s="633">
        <v>2006</v>
      </c>
      <c r="F2748" s="784">
        <v>146</v>
      </c>
      <c r="G2748" s="784">
        <f t="shared" si="91"/>
        <v>146</v>
      </c>
      <c r="H2748" s="711">
        <v>100</v>
      </c>
      <c r="I2748" s="784">
        <f t="shared" si="92"/>
        <v>0</v>
      </c>
      <c r="J2748" s="771"/>
      <c r="K2748" s="713"/>
      <c r="L2748" s="713"/>
      <c r="M2748" s="771"/>
      <c r="N2748" s="713"/>
      <c r="O2748" s="713"/>
      <c r="P2748" s="1838"/>
    </row>
    <row r="2749" spans="1:16" ht="71.25" customHeight="1" x14ac:dyDescent="0.2">
      <c r="A2749" s="606">
        <v>43</v>
      </c>
      <c r="B2749" s="278" t="s">
        <v>3961</v>
      </c>
      <c r="C2749" s="575" t="s">
        <v>701</v>
      </c>
      <c r="D2749" s="633">
        <v>1</v>
      </c>
      <c r="E2749" s="633">
        <v>2007</v>
      </c>
      <c r="F2749" s="784">
        <v>259.10000000000002</v>
      </c>
      <c r="G2749" s="784">
        <f t="shared" si="91"/>
        <v>259.10000000000002</v>
      </c>
      <c r="H2749" s="711">
        <v>100</v>
      </c>
      <c r="I2749" s="784">
        <f t="shared" si="92"/>
        <v>0</v>
      </c>
      <c r="J2749" s="771"/>
      <c r="K2749" s="713"/>
      <c r="L2749" s="713"/>
      <c r="M2749" s="771"/>
      <c r="N2749" s="713"/>
      <c r="O2749" s="713"/>
      <c r="P2749" s="1838"/>
    </row>
    <row r="2750" spans="1:16" ht="68.25" customHeight="1" x14ac:dyDescent="0.2">
      <c r="A2750" s="606">
        <v>44</v>
      </c>
      <c r="B2750" s="278" t="s">
        <v>3962</v>
      </c>
      <c r="C2750" s="575" t="s">
        <v>701</v>
      </c>
      <c r="D2750" s="633">
        <v>9</v>
      </c>
      <c r="E2750" s="633">
        <v>2007</v>
      </c>
      <c r="F2750" s="784">
        <v>2237.4</v>
      </c>
      <c r="G2750" s="784">
        <f t="shared" si="91"/>
        <v>2237.4</v>
      </c>
      <c r="H2750" s="711">
        <v>100</v>
      </c>
      <c r="I2750" s="784">
        <f t="shared" si="92"/>
        <v>0</v>
      </c>
      <c r="J2750" s="771"/>
      <c r="K2750" s="713"/>
      <c r="L2750" s="713"/>
      <c r="M2750" s="771"/>
      <c r="N2750" s="713"/>
      <c r="O2750" s="713"/>
      <c r="P2750" s="1838"/>
    </row>
    <row r="2751" spans="1:16" ht="13.5" customHeight="1" x14ac:dyDescent="0.2">
      <c r="A2751" s="606">
        <v>45</v>
      </c>
      <c r="B2751" s="278" t="s">
        <v>3963</v>
      </c>
      <c r="C2751" s="575" t="s">
        <v>701</v>
      </c>
      <c r="D2751" s="633">
        <v>9</v>
      </c>
      <c r="E2751" s="633">
        <v>2007</v>
      </c>
      <c r="F2751" s="784">
        <v>1053</v>
      </c>
      <c r="G2751" s="784">
        <f t="shared" si="91"/>
        <v>1053</v>
      </c>
      <c r="H2751" s="711">
        <v>100</v>
      </c>
      <c r="I2751" s="784">
        <f t="shared" si="92"/>
        <v>0</v>
      </c>
      <c r="J2751" s="771"/>
      <c r="K2751" s="713"/>
      <c r="L2751" s="713"/>
      <c r="M2751" s="771"/>
      <c r="N2751" s="713"/>
      <c r="O2751" s="713"/>
      <c r="P2751" s="1838"/>
    </row>
    <row r="2752" spans="1:16" ht="13.5" customHeight="1" x14ac:dyDescent="0.2">
      <c r="A2752" s="606">
        <v>46</v>
      </c>
      <c r="B2752" s="278" t="s">
        <v>3964</v>
      </c>
      <c r="C2752" s="575" t="s">
        <v>701</v>
      </c>
      <c r="D2752" s="633">
        <v>3</v>
      </c>
      <c r="E2752" s="633">
        <v>2007</v>
      </c>
      <c r="F2752" s="784">
        <v>228</v>
      </c>
      <c r="G2752" s="784">
        <f t="shared" si="91"/>
        <v>228</v>
      </c>
      <c r="H2752" s="711">
        <v>100</v>
      </c>
      <c r="I2752" s="784">
        <f t="shared" si="92"/>
        <v>0</v>
      </c>
      <c r="J2752" s="771"/>
      <c r="K2752" s="713"/>
      <c r="L2752" s="713"/>
      <c r="M2752" s="771"/>
      <c r="N2752" s="713"/>
      <c r="O2752" s="713"/>
      <c r="P2752" s="1838"/>
    </row>
    <row r="2753" spans="1:16" ht="13.5" customHeight="1" x14ac:dyDescent="0.2">
      <c r="A2753" s="606">
        <v>47</v>
      </c>
      <c r="B2753" s="279" t="s">
        <v>3965</v>
      </c>
      <c r="C2753" s="606" t="s">
        <v>701</v>
      </c>
      <c r="D2753" s="606">
        <v>1</v>
      </c>
      <c r="E2753" s="606">
        <v>2007</v>
      </c>
      <c r="F2753" s="1080">
        <v>58.9</v>
      </c>
      <c r="G2753" s="784">
        <f t="shared" si="91"/>
        <v>58.9</v>
      </c>
      <c r="H2753" s="1081">
        <v>100</v>
      </c>
      <c r="I2753" s="784">
        <f t="shared" si="92"/>
        <v>0</v>
      </c>
      <c r="J2753" s="771"/>
      <c r="K2753" s="713"/>
      <c r="L2753" s="713"/>
      <c r="M2753" s="771"/>
      <c r="N2753" s="713"/>
      <c r="O2753" s="713"/>
      <c r="P2753" s="1838"/>
    </row>
    <row r="2754" spans="1:16" ht="13.5" customHeight="1" x14ac:dyDescent="0.2">
      <c r="A2754" s="606">
        <v>48</v>
      </c>
      <c r="B2754" s="279" t="s">
        <v>3966</v>
      </c>
      <c r="C2754" s="606" t="s">
        <v>701</v>
      </c>
      <c r="D2754" s="606">
        <v>7</v>
      </c>
      <c r="E2754" s="606">
        <v>2007</v>
      </c>
      <c r="F2754" s="1080">
        <v>532</v>
      </c>
      <c r="G2754" s="784">
        <f t="shared" si="91"/>
        <v>532</v>
      </c>
      <c r="H2754" s="1081">
        <v>100</v>
      </c>
      <c r="I2754" s="784">
        <f t="shared" si="92"/>
        <v>0</v>
      </c>
      <c r="J2754" s="771"/>
      <c r="K2754" s="713"/>
      <c r="L2754" s="713"/>
      <c r="M2754" s="771"/>
      <c r="N2754" s="713"/>
      <c r="O2754" s="713"/>
      <c r="P2754" s="1838"/>
    </row>
    <row r="2755" spans="1:16" ht="13.5" customHeight="1" x14ac:dyDescent="0.2">
      <c r="A2755" s="606">
        <v>49</v>
      </c>
      <c r="B2755" s="279" t="s">
        <v>3967</v>
      </c>
      <c r="C2755" s="606" t="s">
        <v>701</v>
      </c>
      <c r="D2755" s="606">
        <v>2</v>
      </c>
      <c r="E2755" s="606">
        <v>2006</v>
      </c>
      <c r="F2755" s="1080">
        <v>155</v>
      </c>
      <c r="G2755" s="784">
        <f t="shared" si="91"/>
        <v>155</v>
      </c>
      <c r="H2755" s="1081">
        <v>100</v>
      </c>
      <c r="I2755" s="784">
        <f t="shared" si="92"/>
        <v>0</v>
      </c>
      <c r="J2755" s="771"/>
      <c r="K2755" s="713"/>
      <c r="L2755" s="713"/>
      <c r="M2755" s="771"/>
      <c r="N2755" s="713"/>
      <c r="O2755" s="713"/>
      <c r="P2755" s="1838"/>
    </row>
    <row r="2756" spans="1:16" ht="67.5" customHeight="1" x14ac:dyDescent="0.2">
      <c r="A2756" s="606">
        <v>50</v>
      </c>
      <c r="B2756" s="278" t="s">
        <v>3968</v>
      </c>
      <c r="C2756" s="575" t="s">
        <v>701</v>
      </c>
      <c r="D2756" s="633">
        <v>3</v>
      </c>
      <c r="E2756" s="633">
        <v>2008</v>
      </c>
      <c r="F2756" s="784">
        <v>801.9</v>
      </c>
      <c r="G2756" s="784">
        <f t="shared" si="91"/>
        <v>801.9</v>
      </c>
      <c r="H2756" s="711">
        <v>100</v>
      </c>
      <c r="I2756" s="784">
        <f t="shared" si="92"/>
        <v>0</v>
      </c>
      <c r="J2756" s="771"/>
      <c r="K2756" s="713"/>
      <c r="L2756" s="713"/>
      <c r="M2756" s="771"/>
      <c r="N2756" s="713"/>
      <c r="O2756" s="713"/>
      <c r="P2756" s="1838"/>
    </row>
    <row r="2757" spans="1:16" ht="13.5" customHeight="1" x14ac:dyDescent="0.2">
      <c r="A2757" s="606">
        <v>51</v>
      </c>
      <c r="B2757" s="278" t="s">
        <v>3969</v>
      </c>
      <c r="C2757" s="575" t="s">
        <v>701</v>
      </c>
      <c r="D2757" s="633">
        <v>3</v>
      </c>
      <c r="E2757" s="633">
        <v>2008</v>
      </c>
      <c r="F2757" s="784">
        <v>302.39999999999998</v>
      </c>
      <c r="G2757" s="784">
        <f t="shared" si="91"/>
        <v>302.39999999999998</v>
      </c>
      <c r="H2757" s="711">
        <v>100</v>
      </c>
      <c r="I2757" s="784">
        <f t="shared" si="92"/>
        <v>0</v>
      </c>
      <c r="J2757" s="771"/>
      <c r="K2757" s="713"/>
      <c r="L2757" s="713"/>
      <c r="M2757" s="771"/>
      <c r="N2757" s="713"/>
      <c r="O2757" s="713"/>
      <c r="P2757" s="1838"/>
    </row>
    <row r="2758" spans="1:16" ht="13.5" customHeight="1" x14ac:dyDescent="0.2">
      <c r="A2758" s="606">
        <v>52</v>
      </c>
      <c r="B2758" s="278" t="s">
        <v>3970</v>
      </c>
      <c r="C2758" s="575" t="s">
        <v>701</v>
      </c>
      <c r="D2758" s="633">
        <v>2</v>
      </c>
      <c r="E2758" s="633">
        <v>2008</v>
      </c>
      <c r="F2758" s="784">
        <v>145</v>
      </c>
      <c r="G2758" s="784">
        <f t="shared" si="91"/>
        <v>145</v>
      </c>
      <c r="H2758" s="711">
        <v>100</v>
      </c>
      <c r="I2758" s="784">
        <f t="shared" si="92"/>
        <v>0</v>
      </c>
      <c r="J2758" s="771"/>
      <c r="K2758" s="713"/>
      <c r="L2758" s="713"/>
      <c r="M2758" s="771"/>
      <c r="N2758" s="713"/>
      <c r="O2758" s="713"/>
      <c r="P2758" s="1838"/>
    </row>
    <row r="2759" spans="1:16" ht="13.5" customHeight="1" x14ac:dyDescent="0.2">
      <c r="A2759" s="606">
        <v>53</v>
      </c>
      <c r="B2759" s="278" t="s">
        <v>3971</v>
      </c>
      <c r="C2759" s="575" t="s">
        <v>701</v>
      </c>
      <c r="D2759" s="633">
        <v>2</v>
      </c>
      <c r="E2759" s="633">
        <v>2008</v>
      </c>
      <c r="F2759" s="784">
        <v>88.6</v>
      </c>
      <c r="G2759" s="784">
        <f t="shared" si="91"/>
        <v>88.6</v>
      </c>
      <c r="H2759" s="711">
        <v>100</v>
      </c>
      <c r="I2759" s="784">
        <f t="shared" si="92"/>
        <v>0</v>
      </c>
      <c r="J2759" s="771"/>
      <c r="K2759" s="713"/>
      <c r="L2759" s="713"/>
      <c r="M2759" s="771"/>
      <c r="N2759" s="713"/>
      <c r="O2759" s="713"/>
      <c r="P2759" s="1838"/>
    </row>
    <row r="2760" spans="1:16" ht="13.5" customHeight="1" x14ac:dyDescent="0.2">
      <c r="A2760" s="606">
        <v>54</v>
      </c>
      <c r="B2760" s="278" t="s">
        <v>3972</v>
      </c>
      <c r="C2760" s="575" t="s">
        <v>701</v>
      </c>
      <c r="D2760" s="633">
        <v>1</v>
      </c>
      <c r="E2760" s="633">
        <v>2008</v>
      </c>
      <c r="F2760" s="784">
        <v>456.8</v>
      </c>
      <c r="G2760" s="784">
        <f t="shared" si="91"/>
        <v>456.8</v>
      </c>
      <c r="H2760" s="711">
        <v>100</v>
      </c>
      <c r="I2760" s="784">
        <f t="shared" si="92"/>
        <v>0</v>
      </c>
      <c r="J2760" s="771"/>
      <c r="K2760" s="713"/>
      <c r="L2760" s="713"/>
      <c r="M2760" s="771"/>
      <c r="N2760" s="713"/>
      <c r="O2760" s="713"/>
      <c r="P2760" s="1838"/>
    </row>
    <row r="2761" spans="1:16" ht="29.25" customHeight="1" x14ac:dyDescent="0.2">
      <c r="A2761" s="606">
        <v>55</v>
      </c>
      <c r="B2761" s="278" t="s">
        <v>3973</v>
      </c>
      <c r="C2761" s="575" t="s">
        <v>701</v>
      </c>
      <c r="D2761" s="633">
        <v>1</v>
      </c>
      <c r="E2761" s="633">
        <v>2008</v>
      </c>
      <c r="F2761" s="784">
        <v>93.6</v>
      </c>
      <c r="G2761" s="784">
        <f t="shared" si="91"/>
        <v>93.6</v>
      </c>
      <c r="H2761" s="711">
        <v>100</v>
      </c>
      <c r="I2761" s="784">
        <f t="shared" si="92"/>
        <v>0</v>
      </c>
      <c r="J2761" s="771"/>
      <c r="K2761" s="713"/>
      <c r="L2761" s="713"/>
      <c r="M2761" s="771"/>
      <c r="N2761" s="713"/>
      <c r="O2761" s="713"/>
      <c r="P2761" s="1838"/>
    </row>
    <row r="2762" spans="1:16" ht="26.25" customHeight="1" x14ac:dyDescent="0.2">
      <c r="A2762" s="606">
        <v>56</v>
      </c>
      <c r="B2762" s="278" t="s">
        <v>3974</v>
      </c>
      <c r="C2762" s="575" t="s">
        <v>701</v>
      </c>
      <c r="D2762" s="633">
        <v>9</v>
      </c>
      <c r="E2762" s="633">
        <v>2008</v>
      </c>
      <c r="F2762" s="784">
        <v>3642.165</v>
      </c>
      <c r="G2762" s="784">
        <f t="shared" si="91"/>
        <v>3642.165</v>
      </c>
      <c r="H2762" s="711">
        <v>100</v>
      </c>
      <c r="I2762" s="784">
        <f t="shared" si="92"/>
        <v>0</v>
      </c>
      <c r="J2762" s="771"/>
      <c r="K2762" s="713"/>
      <c r="L2762" s="713"/>
      <c r="M2762" s="771"/>
      <c r="N2762" s="713"/>
      <c r="O2762" s="713"/>
      <c r="P2762" s="1838"/>
    </row>
    <row r="2763" spans="1:16" ht="13.5" customHeight="1" x14ac:dyDescent="0.2">
      <c r="A2763" s="606">
        <v>57</v>
      </c>
      <c r="B2763" s="278" t="s">
        <v>3975</v>
      </c>
      <c r="C2763" s="575" t="s">
        <v>701</v>
      </c>
      <c r="D2763" s="633">
        <v>9</v>
      </c>
      <c r="E2763" s="633">
        <v>2008</v>
      </c>
      <c r="F2763" s="784">
        <v>932.95799999999997</v>
      </c>
      <c r="G2763" s="784">
        <f t="shared" si="91"/>
        <v>932.95799999999997</v>
      </c>
      <c r="H2763" s="711">
        <v>100</v>
      </c>
      <c r="I2763" s="784">
        <f t="shared" si="92"/>
        <v>0</v>
      </c>
      <c r="J2763" s="771"/>
      <c r="K2763" s="713"/>
      <c r="L2763" s="713"/>
      <c r="M2763" s="771"/>
      <c r="N2763" s="713"/>
      <c r="O2763" s="713"/>
      <c r="P2763" s="1838"/>
    </row>
    <row r="2764" spans="1:16" ht="13.5" customHeight="1" x14ac:dyDescent="0.2">
      <c r="A2764" s="606">
        <v>58</v>
      </c>
      <c r="B2764" s="278" t="s">
        <v>3976</v>
      </c>
      <c r="C2764" s="575" t="s">
        <v>701</v>
      </c>
      <c r="D2764" s="633">
        <v>5</v>
      </c>
      <c r="E2764" s="633">
        <v>2008</v>
      </c>
      <c r="F2764" s="784">
        <v>527.53</v>
      </c>
      <c r="G2764" s="784">
        <f t="shared" si="91"/>
        <v>527.53</v>
      </c>
      <c r="H2764" s="711">
        <v>100</v>
      </c>
      <c r="I2764" s="784">
        <f t="shared" si="92"/>
        <v>0</v>
      </c>
      <c r="J2764" s="771"/>
      <c r="K2764" s="713"/>
      <c r="L2764" s="713"/>
      <c r="M2764" s="771"/>
      <c r="N2764" s="713"/>
      <c r="O2764" s="713"/>
      <c r="P2764" s="1838"/>
    </row>
    <row r="2765" spans="1:16" ht="26.25" customHeight="1" x14ac:dyDescent="0.2">
      <c r="A2765" s="606">
        <v>59</v>
      </c>
      <c r="B2765" s="278" t="s">
        <v>3977</v>
      </c>
      <c r="C2765" s="575" t="s">
        <v>701</v>
      </c>
      <c r="D2765" s="633">
        <v>1</v>
      </c>
      <c r="E2765" s="633">
        <v>2008</v>
      </c>
      <c r="F2765" s="784">
        <v>58</v>
      </c>
      <c r="G2765" s="784">
        <f t="shared" si="91"/>
        <v>58</v>
      </c>
      <c r="H2765" s="711">
        <v>100</v>
      </c>
      <c r="I2765" s="784">
        <f t="shared" si="92"/>
        <v>0</v>
      </c>
      <c r="J2765" s="771"/>
      <c r="K2765" s="713"/>
      <c r="L2765" s="713"/>
      <c r="M2765" s="771"/>
      <c r="N2765" s="713"/>
      <c r="O2765" s="713"/>
      <c r="P2765" s="1838"/>
    </row>
    <row r="2766" spans="1:16" ht="13.5" customHeight="1" x14ac:dyDescent="0.2">
      <c r="A2766" s="606">
        <v>60</v>
      </c>
      <c r="B2766" s="278" t="s">
        <v>3978</v>
      </c>
      <c r="C2766" s="575" t="s">
        <v>701</v>
      </c>
      <c r="D2766" s="633">
        <v>2</v>
      </c>
      <c r="E2766" s="633">
        <v>2008</v>
      </c>
      <c r="F2766" s="784">
        <v>201.6</v>
      </c>
      <c r="G2766" s="784">
        <f t="shared" si="91"/>
        <v>201.6</v>
      </c>
      <c r="H2766" s="711">
        <v>100</v>
      </c>
      <c r="I2766" s="784">
        <f t="shared" si="92"/>
        <v>0</v>
      </c>
      <c r="J2766" s="771"/>
      <c r="K2766" s="713"/>
      <c r="L2766" s="713"/>
      <c r="M2766" s="771"/>
      <c r="N2766" s="713"/>
      <c r="O2766" s="713"/>
      <c r="P2766" s="1838"/>
    </row>
    <row r="2767" spans="1:16" ht="13.5" customHeight="1" x14ac:dyDescent="0.2">
      <c r="A2767" s="606">
        <v>61</v>
      </c>
      <c r="B2767" s="278" t="s">
        <v>3975</v>
      </c>
      <c r="C2767" s="575" t="s">
        <v>701</v>
      </c>
      <c r="D2767" s="633">
        <v>1</v>
      </c>
      <c r="E2767" s="633">
        <v>2008</v>
      </c>
      <c r="F2767" s="784">
        <v>103.66200000000001</v>
      </c>
      <c r="G2767" s="784">
        <f t="shared" si="91"/>
        <v>103.66200000000001</v>
      </c>
      <c r="H2767" s="711">
        <v>100</v>
      </c>
      <c r="I2767" s="784">
        <f t="shared" si="92"/>
        <v>0</v>
      </c>
      <c r="J2767" s="771"/>
      <c r="K2767" s="713"/>
      <c r="L2767" s="713"/>
      <c r="M2767" s="771"/>
      <c r="N2767" s="713"/>
      <c r="O2767" s="713"/>
      <c r="P2767" s="1838"/>
    </row>
    <row r="2768" spans="1:16" ht="27" customHeight="1" x14ac:dyDescent="0.2">
      <c r="A2768" s="606">
        <v>62</v>
      </c>
      <c r="B2768" s="278" t="s">
        <v>3979</v>
      </c>
      <c r="C2768" s="575" t="s">
        <v>701</v>
      </c>
      <c r="D2768" s="633">
        <v>1</v>
      </c>
      <c r="E2768" s="633">
        <v>2008</v>
      </c>
      <c r="F2768" s="784">
        <v>404.685</v>
      </c>
      <c r="G2768" s="784">
        <f t="shared" si="91"/>
        <v>404.685</v>
      </c>
      <c r="H2768" s="711">
        <v>100</v>
      </c>
      <c r="I2768" s="784">
        <f t="shared" si="92"/>
        <v>0</v>
      </c>
      <c r="J2768" s="771"/>
      <c r="K2768" s="713"/>
      <c r="L2768" s="713"/>
      <c r="M2768" s="771"/>
      <c r="N2768" s="713"/>
      <c r="O2768" s="713"/>
      <c r="P2768" s="1838"/>
    </row>
    <row r="2769" spans="1:16" ht="27.75" customHeight="1" x14ac:dyDescent="0.2">
      <c r="A2769" s="606">
        <v>63</v>
      </c>
      <c r="B2769" s="278" t="s">
        <v>3980</v>
      </c>
      <c r="C2769" s="575" t="s">
        <v>701</v>
      </c>
      <c r="D2769" s="633">
        <v>2</v>
      </c>
      <c r="E2769" s="633">
        <v>2008</v>
      </c>
      <c r="F2769" s="784">
        <v>534.6</v>
      </c>
      <c r="G2769" s="784">
        <f t="shared" si="91"/>
        <v>534.6</v>
      </c>
      <c r="H2769" s="711">
        <v>100</v>
      </c>
      <c r="I2769" s="784">
        <f t="shared" si="92"/>
        <v>0</v>
      </c>
      <c r="J2769" s="771"/>
      <c r="K2769" s="713"/>
      <c r="L2769" s="713"/>
      <c r="M2769" s="771"/>
      <c r="N2769" s="713"/>
      <c r="O2769" s="713"/>
      <c r="P2769" s="1838"/>
    </row>
    <row r="2770" spans="1:16" ht="13.5" customHeight="1" x14ac:dyDescent="0.2">
      <c r="A2770" s="606">
        <v>64</v>
      </c>
      <c r="B2770" s="278" t="s">
        <v>824</v>
      </c>
      <c r="C2770" s="575" t="s">
        <v>701</v>
      </c>
      <c r="D2770" s="633">
        <v>1</v>
      </c>
      <c r="E2770" s="633">
        <v>2008</v>
      </c>
      <c r="F2770" s="784">
        <v>50.1</v>
      </c>
      <c r="G2770" s="784">
        <f t="shared" si="91"/>
        <v>50.1</v>
      </c>
      <c r="H2770" s="711">
        <v>100</v>
      </c>
      <c r="I2770" s="784">
        <f t="shared" si="92"/>
        <v>0</v>
      </c>
      <c r="J2770" s="771"/>
      <c r="K2770" s="713"/>
      <c r="L2770" s="713"/>
      <c r="M2770" s="771"/>
      <c r="N2770" s="713"/>
      <c r="O2770" s="713"/>
      <c r="P2770" s="1838"/>
    </row>
    <row r="2771" spans="1:16" ht="28.5" customHeight="1" x14ac:dyDescent="0.2">
      <c r="A2771" s="606">
        <v>65</v>
      </c>
      <c r="B2771" s="278" t="s">
        <v>3981</v>
      </c>
      <c r="C2771" s="575" t="s">
        <v>701</v>
      </c>
      <c r="D2771" s="633">
        <v>2</v>
      </c>
      <c r="E2771" s="633">
        <v>2008</v>
      </c>
      <c r="F2771" s="784">
        <v>59.561999999999998</v>
      </c>
      <c r="G2771" s="784">
        <f t="shared" si="91"/>
        <v>59.561999999999998</v>
      </c>
      <c r="H2771" s="711">
        <v>100</v>
      </c>
      <c r="I2771" s="784">
        <f t="shared" si="92"/>
        <v>0</v>
      </c>
      <c r="J2771" s="771"/>
      <c r="K2771" s="713"/>
      <c r="L2771" s="713"/>
      <c r="M2771" s="771"/>
      <c r="N2771" s="713"/>
      <c r="O2771" s="713"/>
      <c r="P2771" s="1838"/>
    </row>
    <row r="2772" spans="1:16" ht="26.25" customHeight="1" x14ac:dyDescent="0.2">
      <c r="A2772" s="606">
        <v>66</v>
      </c>
      <c r="B2772" s="278" t="s">
        <v>3980</v>
      </c>
      <c r="C2772" s="575" t="s">
        <v>701</v>
      </c>
      <c r="D2772" s="633">
        <v>2</v>
      </c>
      <c r="E2772" s="633">
        <v>2008</v>
      </c>
      <c r="F2772" s="784">
        <v>534.6</v>
      </c>
      <c r="G2772" s="784">
        <f t="shared" si="91"/>
        <v>534.6</v>
      </c>
      <c r="H2772" s="711">
        <v>100</v>
      </c>
      <c r="I2772" s="784">
        <f t="shared" si="92"/>
        <v>0</v>
      </c>
      <c r="J2772" s="771"/>
      <c r="K2772" s="713"/>
      <c r="L2772" s="713"/>
      <c r="M2772" s="771"/>
      <c r="N2772" s="713"/>
      <c r="O2772" s="713"/>
      <c r="P2772" s="1838"/>
    </row>
    <row r="2773" spans="1:16" ht="13.5" customHeight="1" x14ac:dyDescent="0.2">
      <c r="A2773" s="606">
        <v>67</v>
      </c>
      <c r="B2773" s="278" t="s">
        <v>3978</v>
      </c>
      <c r="C2773" s="575" t="s">
        <v>701</v>
      </c>
      <c r="D2773" s="633">
        <v>2</v>
      </c>
      <c r="E2773" s="633">
        <v>2008</v>
      </c>
      <c r="F2773" s="784">
        <v>201.6</v>
      </c>
      <c r="G2773" s="784">
        <f t="shared" si="91"/>
        <v>201.6</v>
      </c>
      <c r="H2773" s="711">
        <v>100</v>
      </c>
      <c r="I2773" s="784">
        <f t="shared" si="92"/>
        <v>0</v>
      </c>
      <c r="J2773" s="771"/>
      <c r="K2773" s="713"/>
      <c r="L2773" s="713"/>
      <c r="M2773" s="771"/>
      <c r="N2773" s="713"/>
      <c r="O2773" s="713"/>
      <c r="P2773" s="1838"/>
    </row>
    <row r="2774" spans="1:16" ht="13.5" customHeight="1" x14ac:dyDescent="0.2">
      <c r="A2774" s="606">
        <v>68</v>
      </c>
      <c r="B2774" s="278" t="s">
        <v>824</v>
      </c>
      <c r="C2774" s="575" t="s">
        <v>701</v>
      </c>
      <c r="D2774" s="633">
        <v>1</v>
      </c>
      <c r="E2774" s="633">
        <v>2008</v>
      </c>
      <c r="F2774" s="784">
        <v>50.1</v>
      </c>
      <c r="G2774" s="784">
        <f t="shared" si="91"/>
        <v>50.1</v>
      </c>
      <c r="H2774" s="711">
        <v>100</v>
      </c>
      <c r="I2774" s="784">
        <f t="shared" si="92"/>
        <v>0</v>
      </c>
      <c r="J2774" s="771"/>
      <c r="K2774" s="713"/>
      <c r="L2774" s="713"/>
      <c r="M2774" s="771"/>
      <c r="N2774" s="713"/>
      <c r="O2774" s="713"/>
      <c r="P2774" s="1838"/>
    </row>
    <row r="2775" spans="1:16" ht="26.25" customHeight="1" x14ac:dyDescent="0.2">
      <c r="A2775" s="606">
        <v>69</v>
      </c>
      <c r="B2775" s="278" t="s">
        <v>3979</v>
      </c>
      <c r="C2775" s="575" t="s">
        <v>701</v>
      </c>
      <c r="D2775" s="633">
        <v>1</v>
      </c>
      <c r="E2775" s="633">
        <v>2008</v>
      </c>
      <c r="F2775" s="784">
        <v>404.685</v>
      </c>
      <c r="G2775" s="784">
        <f t="shared" si="91"/>
        <v>404.685</v>
      </c>
      <c r="H2775" s="711">
        <v>100</v>
      </c>
      <c r="I2775" s="784">
        <f t="shared" si="92"/>
        <v>0</v>
      </c>
      <c r="J2775" s="771"/>
      <c r="K2775" s="713"/>
      <c r="L2775" s="713"/>
      <c r="M2775" s="771"/>
      <c r="N2775" s="713"/>
      <c r="O2775" s="713"/>
      <c r="P2775" s="1838"/>
    </row>
    <row r="2776" spans="1:16" ht="13.5" customHeight="1" x14ac:dyDescent="0.2">
      <c r="A2776" s="606">
        <v>70</v>
      </c>
      <c r="B2776" s="278" t="s">
        <v>3982</v>
      </c>
      <c r="C2776" s="575" t="s">
        <v>701</v>
      </c>
      <c r="D2776" s="633">
        <v>1</v>
      </c>
      <c r="E2776" s="633">
        <v>2008</v>
      </c>
      <c r="F2776" s="784">
        <v>103.66200000000001</v>
      </c>
      <c r="G2776" s="784">
        <f t="shared" si="91"/>
        <v>103.66200000000001</v>
      </c>
      <c r="H2776" s="711">
        <v>100</v>
      </c>
      <c r="I2776" s="784">
        <f t="shared" si="92"/>
        <v>0</v>
      </c>
      <c r="J2776" s="771"/>
      <c r="K2776" s="713"/>
      <c r="L2776" s="713"/>
      <c r="M2776" s="771"/>
      <c r="N2776" s="713"/>
      <c r="O2776" s="713"/>
      <c r="P2776" s="1838"/>
    </row>
    <row r="2777" spans="1:16" ht="29.25" customHeight="1" x14ac:dyDescent="0.2">
      <c r="A2777" s="606">
        <v>71</v>
      </c>
      <c r="B2777" s="278" t="s">
        <v>3983</v>
      </c>
      <c r="C2777" s="575" t="s">
        <v>701</v>
      </c>
      <c r="D2777" s="633">
        <v>1</v>
      </c>
      <c r="E2777" s="633">
        <v>2006</v>
      </c>
      <c r="F2777" s="784">
        <v>0</v>
      </c>
      <c r="G2777" s="784">
        <f t="shared" si="91"/>
        <v>0</v>
      </c>
      <c r="H2777" s="711">
        <v>100</v>
      </c>
      <c r="I2777" s="784">
        <f t="shared" si="92"/>
        <v>0</v>
      </c>
      <c r="J2777" s="771"/>
      <c r="K2777" s="713"/>
      <c r="L2777" s="713"/>
      <c r="M2777" s="771"/>
      <c r="N2777" s="713"/>
      <c r="O2777" s="713"/>
      <c r="P2777" s="1838"/>
    </row>
    <row r="2778" spans="1:16" ht="13.5" customHeight="1" x14ac:dyDescent="0.2">
      <c r="A2778" s="606">
        <v>72</v>
      </c>
      <c r="B2778" s="278" t="s">
        <v>3984</v>
      </c>
      <c r="C2778" s="575" t="s">
        <v>701</v>
      </c>
      <c r="D2778" s="633">
        <v>1</v>
      </c>
      <c r="E2778" s="633">
        <v>2007</v>
      </c>
      <c r="F2778" s="784">
        <v>547.26099999999997</v>
      </c>
      <c r="G2778" s="784">
        <f t="shared" si="91"/>
        <v>547.26099999999997</v>
      </c>
      <c r="H2778" s="711">
        <v>100</v>
      </c>
      <c r="I2778" s="784">
        <f t="shared" si="92"/>
        <v>0</v>
      </c>
      <c r="J2778" s="771"/>
      <c r="K2778" s="713"/>
      <c r="L2778" s="713"/>
      <c r="M2778" s="771"/>
      <c r="N2778" s="713"/>
      <c r="O2778" s="713"/>
      <c r="P2778" s="1838"/>
    </row>
    <row r="2779" spans="1:16" ht="13.5" customHeight="1" x14ac:dyDescent="0.2">
      <c r="A2779" s="606">
        <v>73</v>
      </c>
      <c r="B2779" s="278" t="s">
        <v>3985</v>
      </c>
      <c r="C2779" s="575" t="s">
        <v>701</v>
      </c>
      <c r="D2779" s="633">
        <v>1</v>
      </c>
      <c r="E2779" s="633">
        <v>2007</v>
      </c>
      <c r="F2779" s="784">
        <v>116.886</v>
      </c>
      <c r="G2779" s="784">
        <f t="shared" si="91"/>
        <v>116.886</v>
      </c>
      <c r="H2779" s="711">
        <v>100</v>
      </c>
      <c r="I2779" s="784">
        <f t="shared" si="92"/>
        <v>0</v>
      </c>
      <c r="J2779" s="771"/>
      <c r="K2779" s="713"/>
      <c r="L2779" s="713"/>
      <c r="M2779" s="771"/>
      <c r="N2779" s="713"/>
      <c r="O2779" s="713"/>
      <c r="P2779" s="1838"/>
    </row>
    <row r="2780" spans="1:16" ht="13.5" customHeight="1" x14ac:dyDescent="0.2">
      <c r="A2780" s="606">
        <v>74</v>
      </c>
      <c r="B2780" s="278" t="s">
        <v>3986</v>
      </c>
      <c r="C2780" s="575" t="s">
        <v>701</v>
      </c>
      <c r="D2780" s="633">
        <v>1</v>
      </c>
      <c r="E2780" s="633">
        <v>2007</v>
      </c>
      <c r="F2780" s="784">
        <v>88.224000000000004</v>
      </c>
      <c r="G2780" s="784">
        <f t="shared" si="91"/>
        <v>88.224000000000004</v>
      </c>
      <c r="H2780" s="711">
        <v>100</v>
      </c>
      <c r="I2780" s="784">
        <f t="shared" si="92"/>
        <v>0</v>
      </c>
      <c r="J2780" s="771"/>
      <c r="K2780" s="713"/>
      <c r="L2780" s="713"/>
      <c r="M2780" s="771"/>
      <c r="N2780" s="713"/>
      <c r="O2780" s="713"/>
      <c r="P2780" s="1838"/>
    </row>
    <row r="2781" spans="1:16" ht="13.5" customHeight="1" x14ac:dyDescent="0.2">
      <c r="A2781" s="606">
        <v>75</v>
      </c>
      <c r="B2781" s="278" t="s">
        <v>794</v>
      </c>
      <c r="C2781" s="575" t="s">
        <v>701</v>
      </c>
      <c r="D2781" s="633">
        <v>2</v>
      </c>
      <c r="E2781" s="633">
        <v>2007</v>
      </c>
      <c r="F2781" s="784">
        <v>483.4</v>
      </c>
      <c r="G2781" s="784">
        <f t="shared" si="91"/>
        <v>483.4</v>
      </c>
      <c r="H2781" s="711">
        <v>100</v>
      </c>
      <c r="I2781" s="784">
        <f t="shared" si="92"/>
        <v>0</v>
      </c>
      <c r="J2781" s="771"/>
      <c r="K2781" s="713"/>
      <c r="L2781" s="713"/>
      <c r="M2781" s="771"/>
      <c r="N2781" s="713"/>
      <c r="O2781" s="713"/>
      <c r="P2781" s="1838"/>
    </row>
    <row r="2782" spans="1:16" ht="13.5" customHeight="1" x14ac:dyDescent="0.2">
      <c r="A2782" s="606">
        <v>76</v>
      </c>
      <c r="B2782" s="278" t="s">
        <v>796</v>
      </c>
      <c r="C2782" s="575" t="s">
        <v>701</v>
      </c>
      <c r="D2782" s="633">
        <v>2</v>
      </c>
      <c r="E2782" s="633">
        <v>2007</v>
      </c>
      <c r="F2782" s="784">
        <v>225.6</v>
      </c>
      <c r="G2782" s="784">
        <f t="shared" si="91"/>
        <v>225.6</v>
      </c>
      <c r="H2782" s="711">
        <v>100</v>
      </c>
      <c r="I2782" s="784">
        <f t="shared" si="92"/>
        <v>0</v>
      </c>
      <c r="J2782" s="771"/>
      <c r="K2782" s="713"/>
      <c r="L2782" s="713"/>
      <c r="M2782" s="771"/>
      <c r="N2782" s="713"/>
      <c r="O2782" s="713"/>
      <c r="P2782" s="1838"/>
    </row>
    <row r="2783" spans="1:16" ht="13.5" customHeight="1" x14ac:dyDescent="0.2">
      <c r="A2783" s="606">
        <v>77</v>
      </c>
      <c r="B2783" s="278" t="s">
        <v>614</v>
      </c>
      <c r="C2783" s="575" t="s">
        <v>701</v>
      </c>
      <c r="D2783" s="633">
        <v>1</v>
      </c>
      <c r="E2783" s="633">
        <v>2007</v>
      </c>
      <c r="F2783" s="784">
        <v>58.9</v>
      </c>
      <c r="G2783" s="784">
        <f t="shared" si="91"/>
        <v>58.9</v>
      </c>
      <c r="H2783" s="711">
        <v>100</v>
      </c>
      <c r="I2783" s="784">
        <f t="shared" si="92"/>
        <v>0</v>
      </c>
      <c r="J2783" s="771"/>
      <c r="K2783" s="713"/>
      <c r="L2783" s="713"/>
      <c r="M2783" s="771"/>
      <c r="N2783" s="713"/>
      <c r="O2783" s="713"/>
      <c r="P2783" s="1838"/>
    </row>
    <row r="2784" spans="1:16" ht="13.5" customHeight="1" x14ac:dyDescent="0.2">
      <c r="A2784" s="606">
        <v>78</v>
      </c>
      <c r="B2784" s="278" t="s">
        <v>3987</v>
      </c>
      <c r="C2784" s="575" t="s">
        <v>701</v>
      </c>
      <c r="D2784" s="633">
        <v>1</v>
      </c>
      <c r="E2784" s="633">
        <v>2009</v>
      </c>
      <c r="F2784" s="784">
        <v>373</v>
      </c>
      <c r="G2784" s="784">
        <f t="shared" ref="G2784:G2848" si="93">F2784*H2784%</f>
        <v>373</v>
      </c>
      <c r="H2784" s="711">
        <v>100</v>
      </c>
      <c r="I2784" s="784">
        <f t="shared" ref="I2784:I2848" si="94">F2784-G2784</f>
        <v>0</v>
      </c>
      <c r="J2784" s="771"/>
      <c r="K2784" s="713"/>
      <c r="L2784" s="713"/>
      <c r="M2784" s="771"/>
      <c r="N2784" s="713"/>
      <c r="O2784" s="713"/>
      <c r="P2784" s="1838"/>
    </row>
    <row r="2785" spans="1:16" ht="39.75" customHeight="1" x14ac:dyDescent="0.2">
      <c r="A2785" s="606">
        <v>79</v>
      </c>
      <c r="B2785" s="278" t="s">
        <v>3988</v>
      </c>
      <c r="C2785" s="575" t="s">
        <v>701</v>
      </c>
      <c r="D2785" s="633">
        <v>1</v>
      </c>
      <c r="E2785" s="633">
        <v>2010</v>
      </c>
      <c r="F2785" s="784">
        <v>1297.58</v>
      </c>
      <c r="G2785" s="784">
        <f t="shared" si="93"/>
        <v>1297.58</v>
      </c>
      <c r="H2785" s="711">
        <v>100</v>
      </c>
      <c r="I2785" s="784">
        <f t="shared" si="94"/>
        <v>0</v>
      </c>
      <c r="J2785" s="771"/>
      <c r="K2785" s="713"/>
      <c r="L2785" s="713"/>
      <c r="M2785" s="771"/>
      <c r="N2785" s="713"/>
      <c r="O2785" s="713"/>
      <c r="P2785" s="1838"/>
    </row>
    <row r="2786" spans="1:16" ht="36.75" customHeight="1" x14ac:dyDescent="0.2">
      <c r="A2786" s="606">
        <v>80</v>
      </c>
      <c r="B2786" s="278" t="s">
        <v>3989</v>
      </c>
      <c r="C2786" s="575" t="s">
        <v>701</v>
      </c>
      <c r="D2786" s="633">
        <v>1</v>
      </c>
      <c r="E2786" s="633">
        <v>2010</v>
      </c>
      <c r="F2786" s="784">
        <v>1297.58</v>
      </c>
      <c r="G2786" s="784">
        <f t="shared" si="93"/>
        <v>1297.58</v>
      </c>
      <c r="H2786" s="711">
        <v>100</v>
      </c>
      <c r="I2786" s="784">
        <f t="shared" si="94"/>
        <v>0</v>
      </c>
      <c r="J2786" s="771"/>
      <c r="K2786" s="713"/>
      <c r="L2786" s="713"/>
      <c r="M2786" s="771"/>
      <c r="N2786" s="713"/>
      <c r="O2786" s="713"/>
      <c r="P2786" s="1838"/>
    </row>
    <row r="2787" spans="1:16" ht="13.5" customHeight="1" x14ac:dyDescent="0.2">
      <c r="A2787" s="606">
        <v>81</v>
      </c>
      <c r="B2787" s="278" t="s">
        <v>3990</v>
      </c>
      <c r="C2787" s="575" t="s">
        <v>701</v>
      </c>
      <c r="D2787" s="633">
        <v>4</v>
      </c>
      <c r="E2787" s="633">
        <v>2010</v>
      </c>
      <c r="F2787" s="784">
        <v>322.37</v>
      </c>
      <c r="G2787" s="784">
        <f t="shared" si="93"/>
        <v>322.37</v>
      </c>
      <c r="H2787" s="711">
        <v>100</v>
      </c>
      <c r="I2787" s="784">
        <f t="shared" si="94"/>
        <v>0</v>
      </c>
      <c r="J2787" s="771"/>
      <c r="K2787" s="713"/>
      <c r="L2787" s="713"/>
      <c r="M2787" s="771"/>
      <c r="N2787" s="713"/>
      <c r="O2787" s="713"/>
      <c r="P2787" s="1838"/>
    </row>
    <row r="2788" spans="1:16" ht="31.5" customHeight="1" x14ac:dyDescent="0.2">
      <c r="A2788" s="606">
        <v>82</v>
      </c>
      <c r="B2788" s="278" t="s">
        <v>3991</v>
      </c>
      <c r="C2788" s="575" t="s">
        <v>701</v>
      </c>
      <c r="D2788" s="633">
        <v>4</v>
      </c>
      <c r="E2788" s="633">
        <v>2010</v>
      </c>
      <c r="F2788" s="784">
        <v>185.10900000000001</v>
      </c>
      <c r="G2788" s="784">
        <f t="shared" si="93"/>
        <v>185.10900000000001</v>
      </c>
      <c r="H2788" s="711">
        <v>100</v>
      </c>
      <c r="I2788" s="784">
        <f t="shared" si="94"/>
        <v>0</v>
      </c>
      <c r="J2788" s="771"/>
      <c r="K2788" s="713"/>
      <c r="L2788" s="713"/>
      <c r="M2788" s="771"/>
      <c r="N2788" s="713"/>
      <c r="O2788" s="713"/>
      <c r="P2788" s="1838"/>
    </row>
    <row r="2789" spans="1:16" ht="27.75" customHeight="1" x14ac:dyDescent="0.2">
      <c r="A2789" s="606">
        <v>83</v>
      </c>
      <c r="B2789" s="278" t="s">
        <v>3992</v>
      </c>
      <c r="C2789" s="575" t="s">
        <v>701</v>
      </c>
      <c r="D2789" s="633">
        <v>2</v>
      </c>
      <c r="E2789" s="633">
        <v>2010</v>
      </c>
      <c r="F2789" s="784">
        <v>107.8485</v>
      </c>
      <c r="G2789" s="784">
        <f t="shared" si="93"/>
        <v>107.8485</v>
      </c>
      <c r="H2789" s="711">
        <v>100</v>
      </c>
      <c r="I2789" s="784">
        <f t="shared" si="94"/>
        <v>0</v>
      </c>
      <c r="J2789" s="771"/>
      <c r="K2789" s="713"/>
      <c r="L2789" s="713"/>
      <c r="M2789" s="771"/>
      <c r="N2789" s="713"/>
      <c r="O2789" s="713"/>
      <c r="P2789" s="1838"/>
    </row>
    <row r="2790" spans="1:16" ht="27" customHeight="1" x14ac:dyDescent="0.2">
      <c r="A2790" s="606">
        <v>84</v>
      </c>
      <c r="B2790" s="278" t="s">
        <v>3993</v>
      </c>
      <c r="C2790" s="575" t="s">
        <v>701</v>
      </c>
      <c r="D2790" s="633">
        <v>4</v>
      </c>
      <c r="E2790" s="633">
        <v>2010</v>
      </c>
      <c r="F2790" s="784">
        <v>1796.943</v>
      </c>
      <c r="G2790" s="784">
        <f t="shared" si="93"/>
        <v>1796.943</v>
      </c>
      <c r="H2790" s="711">
        <v>100</v>
      </c>
      <c r="I2790" s="784">
        <f t="shared" si="94"/>
        <v>0</v>
      </c>
      <c r="J2790" s="771"/>
      <c r="K2790" s="713"/>
      <c r="L2790" s="713"/>
      <c r="M2790" s="771"/>
      <c r="N2790" s="713"/>
      <c r="O2790" s="713"/>
      <c r="P2790" s="1838"/>
    </row>
    <row r="2791" spans="1:16" ht="13.5" customHeight="1" x14ac:dyDescent="0.2">
      <c r="A2791" s="606">
        <v>85</v>
      </c>
      <c r="B2791" s="278" t="s">
        <v>3994</v>
      </c>
      <c r="C2791" s="575" t="s">
        <v>701</v>
      </c>
      <c r="D2791" s="633">
        <v>4</v>
      </c>
      <c r="E2791" s="633">
        <v>2010</v>
      </c>
      <c r="F2791" s="784">
        <v>200.4</v>
      </c>
      <c r="G2791" s="784">
        <f t="shared" si="93"/>
        <v>200.4</v>
      </c>
      <c r="H2791" s="711">
        <v>100</v>
      </c>
      <c r="I2791" s="784">
        <f t="shared" si="94"/>
        <v>0</v>
      </c>
      <c r="J2791" s="771"/>
      <c r="K2791" s="713"/>
      <c r="L2791" s="713"/>
      <c r="M2791" s="771"/>
      <c r="N2791" s="713"/>
      <c r="O2791" s="713"/>
      <c r="P2791" s="1838"/>
    </row>
    <row r="2792" spans="1:16" ht="42" customHeight="1" x14ac:dyDescent="0.2">
      <c r="A2792" s="606">
        <v>86</v>
      </c>
      <c r="B2792" s="279" t="s">
        <v>3995</v>
      </c>
      <c r="C2792" s="606" t="s">
        <v>701</v>
      </c>
      <c r="D2792" s="606">
        <v>1</v>
      </c>
      <c r="E2792" s="606">
        <v>2010</v>
      </c>
      <c r="F2792" s="1080">
        <v>3446.2511</v>
      </c>
      <c r="G2792" s="784">
        <f t="shared" si="93"/>
        <v>3446.2511</v>
      </c>
      <c r="H2792" s="1081">
        <v>100</v>
      </c>
      <c r="I2792" s="784">
        <f t="shared" si="94"/>
        <v>0</v>
      </c>
      <c r="J2792" s="771"/>
      <c r="K2792" s="713"/>
      <c r="L2792" s="713"/>
      <c r="M2792" s="771"/>
      <c r="N2792" s="713"/>
      <c r="O2792" s="713"/>
      <c r="P2792" s="1838"/>
    </row>
    <row r="2793" spans="1:16" ht="27.75" customHeight="1" x14ac:dyDescent="0.2">
      <c r="A2793" s="606">
        <v>87</v>
      </c>
      <c r="B2793" s="279" t="s">
        <v>3996</v>
      </c>
      <c r="C2793" s="606" t="s">
        <v>701</v>
      </c>
      <c r="D2793" s="606">
        <v>2</v>
      </c>
      <c r="E2793" s="606">
        <v>2010</v>
      </c>
      <c r="F2793" s="1080">
        <v>900.24</v>
      </c>
      <c r="G2793" s="784">
        <f t="shared" si="93"/>
        <v>900.24</v>
      </c>
      <c r="H2793" s="1081">
        <v>100</v>
      </c>
      <c r="I2793" s="784">
        <f t="shared" si="94"/>
        <v>0</v>
      </c>
      <c r="J2793" s="771"/>
      <c r="K2793" s="713"/>
      <c r="L2793" s="713"/>
      <c r="M2793" s="771"/>
      <c r="N2793" s="713"/>
      <c r="O2793" s="713"/>
      <c r="P2793" s="1838"/>
    </row>
    <row r="2794" spans="1:16" ht="27.75" customHeight="1" x14ac:dyDescent="0.2">
      <c r="A2794" s="606">
        <v>88</v>
      </c>
      <c r="B2794" s="279" t="s">
        <v>3997</v>
      </c>
      <c r="C2794" s="606" t="s">
        <v>701</v>
      </c>
      <c r="D2794" s="606">
        <v>1</v>
      </c>
      <c r="E2794" s="606">
        <v>2010</v>
      </c>
      <c r="F2794" s="1080">
        <v>2892.0034000000001</v>
      </c>
      <c r="G2794" s="784">
        <f t="shared" si="93"/>
        <v>2892.0034000000001</v>
      </c>
      <c r="H2794" s="1081">
        <v>100</v>
      </c>
      <c r="I2794" s="784">
        <f t="shared" si="94"/>
        <v>0</v>
      </c>
      <c r="J2794" s="771"/>
      <c r="K2794" s="713"/>
      <c r="L2794" s="713"/>
      <c r="M2794" s="771"/>
      <c r="N2794" s="713"/>
      <c r="O2794" s="713"/>
      <c r="P2794" s="1838"/>
    </row>
    <row r="2795" spans="1:16" ht="29.25" customHeight="1" x14ac:dyDescent="0.2">
      <c r="A2795" s="606">
        <v>89</v>
      </c>
      <c r="B2795" s="279" t="s">
        <v>3998</v>
      </c>
      <c r="C2795" s="606" t="s">
        <v>701</v>
      </c>
      <c r="D2795" s="606">
        <v>12</v>
      </c>
      <c r="E2795" s="606">
        <v>2010</v>
      </c>
      <c r="F2795" s="1080">
        <v>1272</v>
      </c>
      <c r="G2795" s="784">
        <f t="shared" si="93"/>
        <v>1272</v>
      </c>
      <c r="H2795" s="1081">
        <v>100</v>
      </c>
      <c r="I2795" s="784">
        <f t="shared" si="94"/>
        <v>0</v>
      </c>
      <c r="J2795" s="771"/>
      <c r="K2795" s="713"/>
      <c r="L2795" s="713"/>
      <c r="M2795" s="771"/>
      <c r="N2795" s="713"/>
      <c r="O2795" s="713"/>
      <c r="P2795" s="1838"/>
    </row>
    <row r="2796" spans="1:16" ht="13.5" customHeight="1" x14ac:dyDescent="0.2">
      <c r="A2796" s="606">
        <v>90</v>
      </c>
      <c r="B2796" s="278" t="s">
        <v>3999</v>
      </c>
      <c r="C2796" s="575" t="s">
        <v>701</v>
      </c>
      <c r="D2796" s="633">
        <v>6</v>
      </c>
      <c r="E2796" s="633">
        <v>2010</v>
      </c>
      <c r="F2796" s="784">
        <v>232.56</v>
      </c>
      <c r="G2796" s="784">
        <f t="shared" si="93"/>
        <v>232.56</v>
      </c>
      <c r="H2796" s="711">
        <v>100</v>
      </c>
      <c r="I2796" s="784">
        <f t="shared" si="94"/>
        <v>0</v>
      </c>
      <c r="J2796" s="771"/>
      <c r="K2796" s="713"/>
      <c r="L2796" s="713"/>
      <c r="M2796" s="771"/>
      <c r="N2796" s="713"/>
      <c r="O2796" s="713"/>
      <c r="P2796" s="1838"/>
    </row>
    <row r="2797" spans="1:16" ht="13.5" customHeight="1" x14ac:dyDescent="0.2">
      <c r="A2797" s="606">
        <v>91</v>
      </c>
      <c r="B2797" s="278" t="s">
        <v>3166</v>
      </c>
      <c r="C2797" s="575" t="s">
        <v>701</v>
      </c>
      <c r="D2797" s="633">
        <v>6</v>
      </c>
      <c r="E2797" s="633">
        <v>2010</v>
      </c>
      <c r="F2797" s="784">
        <v>225.36</v>
      </c>
      <c r="G2797" s="784">
        <f t="shared" si="93"/>
        <v>225.36</v>
      </c>
      <c r="H2797" s="711">
        <v>100</v>
      </c>
      <c r="I2797" s="784">
        <f t="shared" si="94"/>
        <v>0</v>
      </c>
      <c r="J2797" s="771"/>
      <c r="K2797" s="713"/>
      <c r="L2797" s="713"/>
      <c r="M2797" s="771"/>
      <c r="N2797" s="713"/>
      <c r="O2797" s="713"/>
      <c r="P2797" s="1838"/>
    </row>
    <row r="2798" spans="1:16" ht="13.5" customHeight="1" x14ac:dyDescent="0.2">
      <c r="A2798" s="606">
        <v>92</v>
      </c>
      <c r="B2798" s="278" t="s">
        <v>4000</v>
      </c>
      <c r="C2798" s="575" t="s">
        <v>701</v>
      </c>
      <c r="D2798" s="633">
        <v>1</v>
      </c>
      <c r="E2798" s="633">
        <v>2005</v>
      </c>
      <c r="F2798" s="784">
        <v>547.26099999999997</v>
      </c>
      <c r="G2798" s="784">
        <f t="shared" si="93"/>
        <v>547.26099999999997</v>
      </c>
      <c r="H2798" s="711">
        <v>100</v>
      </c>
      <c r="I2798" s="784">
        <f t="shared" si="94"/>
        <v>0</v>
      </c>
      <c r="J2798" s="771"/>
      <c r="K2798" s="713"/>
      <c r="L2798" s="713"/>
      <c r="M2798" s="771"/>
      <c r="N2798" s="713"/>
      <c r="O2798" s="713"/>
      <c r="P2798" s="1838"/>
    </row>
    <row r="2799" spans="1:16" ht="13.5" customHeight="1" x14ac:dyDescent="0.2">
      <c r="A2799" s="606">
        <v>93</v>
      </c>
      <c r="B2799" s="278" t="s">
        <v>4001</v>
      </c>
      <c r="C2799" s="575" t="s">
        <v>701</v>
      </c>
      <c r="D2799" s="633">
        <v>1</v>
      </c>
      <c r="E2799" s="633">
        <v>2005</v>
      </c>
      <c r="F2799" s="784">
        <v>116.886</v>
      </c>
      <c r="G2799" s="784">
        <f t="shared" si="93"/>
        <v>116.886</v>
      </c>
      <c r="H2799" s="711">
        <v>100</v>
      </c>
      <c r="I2799" s="784">
        <f t="shared" si="94"/>
        <v>0</v>
      </c>
      <c r="J2799" s="771"/>
      <c r="K2799" s="713"/>
      <c r="L2799" s="713"/>
      <c r="M2799" s="771"/>
      <c r="N2799" s="713"/>
      <c r="O2799" s="713"/>
      <c r="P2799" s="1838"/>
    </row>
    <row r="2800" spans="1:16" ht="13.5" customHeight="1" x14ac:dyDescent="0.2">
      <c r="A2800" s="606">
        <v>94</v>
      </c>
      <c r="B2800" s="278" t="s">
        <v>4002</v>
      </c>
      <c r="C2800" s="575" t="s">
        <v>701</v>
      </c>
      <c r="D2800" s="633">
        <v>1</v>
      </c>
      <c r="E2800" s="633">
        <v>2005</v>
      </c>
      <c r="F2800" s="784">
        <v>88.224000000000004</v>
      </c>
      <c r="G2800" s="784">
        <f t="shared" si="93"/>
        <v>88.224000000000004</v>
      </c>
      <c r="H2800" s="711">
        <v>100</v>
      </c>
      <c r="I2800" s="784">
        <f t="shared" si="94"/>
        <v>0</v>
      </c>
      <c r="J2800" s="771"/>
      <c r="K2800" s="713"/>
      <c r="L2800" s="713"/>
      <c r="M2800" s="771"/>
      <c r="N2800" s="713"/>
      <c r="O2800" s="713"/>
      <c r="P2800" s="1838"/>
    </row>
    <row r="2801" spans="1:16" ht="25.5" customHeight="1" x14ac:dyDescent="0.2">
      <c r="A2801" s="606">
        <v>95</v>
      </c>
      <c r="B2801" s="278" t="s">
        <v>4003</v>
      </c>
      <c r="C2801" s="575" t="s">
        <v>701</v>
      </c>
      <c r="D2801" s="633">
        <v>6</v>
      </c>
      <c r="E2801" s="633">
        <v>2010</v>
      </c>
      <c r="F2801" s="784">
        <v>253.44</v>
      </c>
      <c r="G2801" s="784">
        <f t="shared" si="93"/>
        <v>253.44</v>
      </c>
      <c r="H2801" s="711">
        <v>100</v>
      </c>
      <c r="I2801" s="784">
        <f t="shared" si="94"/>
        <v>0</v>
      </c>
      <c r="J2801" s="771"/>
      <c r="K2801" s="713"/>
      <c r="L2801" s="713"/>
      <c r="M2801" s="771"/>
      <c r="N2801" s="713"/>
      <c r="O2801" s="713"/>
      <c r="P2801" s="1838"/>
    </row>
    <row r="2802" spans="1:16" ht="51.75" customHeight="1" x14ac:dyDescent="0.2">
      <c r="A2802" s="606">
        <v>96</v>
      </c>
      <c r="B2802" s="279" t="s">
        <v>4004</v>
      </c>
      <c r="C2802" s="606" t="s">
        <v>701</v>
      </c>
      <c r="D2802" s="606">
        <v>1</v>
      </c>
      <c r="E2802" s="606">
        <v>2010</v>
      </c>
      <c r="F2802" s="1080">
        <v>384</v>
      </c>
      <c r="G2802" s="784">
        <f t="shared" si="93"/>
        <v>384</v>
      </c>
      <c r="H2802" s="1081">
        <v>100</v>
      </c>
      <c r="I2802" s="784">
        <f t="shared" si="94"/>
        <v>0</v>
      </c>
      <c r="J2802" s="771"/>
      <c r="K2802" s="713"/>
      <c r="L2802" s="713"/>
      <c r="M2802" s="771"/>
      <c r="N2802" s="713"/>
      <c r="O2802" s="713"/>
      <c r="P2802" s="1838"/>
    </row>
    <row r="2803" spans="1:16" ht="29.25" customHeight="1" x14ac:dyDescent="0.2">
      <c r="A2803" s="606">
        <v>97</v>
      </c>
      <c r="B2803" s="279" t="s">
        <v>4005</v>
      </c>
      <c r="C2803" s="606" t="s">
        <v>701</v>
      </c>
      <c r="D2803" s="606">
        <v>8</v>
      </c>
      <c r="E2803" s="606">
        <v>2011</v>
      </c>
      <c r="F2803" s="1080">
        <v>431.04</v>
      </c>
      <c r="G2803" s="784">
        <f t="shared" si="93"/>
        <v>431.04</v>
      </c>
      <c r="H2803" s="1081">
        <v>100</v>
      </c>
      <c r="I2803" s="784">
        <f t="shared" si="94"/>
        <v>0</v>
      </c>
      <c r="J2803" s="771"/>
      <c r="K2803" s="713"/>
      <c r="L2803" s="713"/>
      <c r="M2803" s="771"/>
      <c r="N2803" s="713"/>
      <c r="O2803" s="713"/>
      <c r="P2803" s="1838"/>
    </row>
    <row r="2804" spans="1:16" ht="13.5" customHeight="1" x14ac:dyDescent="0.2">
      <c r="A2804" s="606">
        <v>98</v>
      </c>
      <c r="B2804" s="279" t="s">
        <v>2557</v>
      </c>
      <c r="C2804" s="606" t="s">
        <v>701</v>
      </c>
      <c r="D2804" s="606">
        <v>1</v>
      </c>
      <c r="E2804" s="606">
        <v>2011</v>
      </c>
      <c r="F2804" s="1080">
        <v>57.384</v>
      </c>
      <c r="G2804" s="784">
        <f t="shared" si="93"/>
        <v>57.384</v>
      </c>
      <c r="H2804" s="1081">
        <v>100</v>
      </c>
      <c r="I2804" s="784">
        <f t="shared" si="94"/>
        <v>0</v>
      </c>
      <c r="J2804" s="771"/>
      <c r="K2804" s="713"/>
      <c r="L2804" s="713"/>
      <c r="M2804" s="771"/>
      <c r="N2804" s="713"/>
      <c r="O2804" s="713"/>
      <c r="P2804" s="1838"/>
    </row>
    <row r="2805" spans="1:16" ht="29.25" customHeight="1" x14ac:dyDescent="0.2">
      <c r="A2805" s="606">
        <v>99</v>
      </c>
      <c r="B2805" s="279" t="s">
        <v>4006</v>
      </c>
      <c r="C2805" s="606" t="s">
        <v>701</v>
      </c>
      <c r="D2805" s="606">
        <v>1</v>
      </c>
      <c r="E2805" s="606">
        <v>2012</v>
      </c>
      <c r="F2805" s="1080">
        <v>468.36</v>
      </c>
      <c r="G2805" s="784">
        <f t="shared" si="93"/>
        <v>468.36</v>
      </c>
      <c r="H2805" s="1081">
        <v>100</v>
      </c>
      <c r="I2805" s="784">
        <f t="shared" si="94"/>
        <v>0</v>
      </c>
      <c r="J2805" s="771"/>
      <c r="K2805" s="713"/>
      <c r="L2805" s="713"/>
      <c r="M2805" s="771"/>
      <c r="N2805" s="713"/>
      <c r="O2805" s="713"/>
      <c r="P2805" s="1838"/>
    </row>
    <row r="2806" spans="1:16" ht="13.5" customHeight="1" x14ac:dyDescent="0.2">
      <c r="A2806" s="606">
        <v>100</v>
      </c>
      <c r="B2806" s="279" t="s">
        <v>4007</v>
      </c>
      <c r="C2806" s="606" t="s">
        <v>701</v>
      </c>
      <c r="D2806" s="606">
        <v>1</v>
      </c>
      <c r="E2806" s="606">
        <v>2012</v>
      </c>
      <c r="F2806" s="1080">
        <v>80.52</v>
      </c>
      <c r="G2806" s="784">
        <f t="shared" si="93"/>
        <v>80.52</v>
      </c>
      <c r="H2806" s="1081">
        <v>100</v>
      </c>
      <c r="I2806" s="784">
        <f t="shared" si="94"/>
        <v>0</v>
      </c>
      <c r="J2806" s="771"/>
      <c r="K2806" s="713"/>
      <c r="L2806" s="713"/>
      <c r="M2806" s="771"/>
      <c r="N2806" s="713"/>
      <c r="O2806" s="713"/>
      <c r="P2806" s="1838"/>
    </row>
    <row r="2807" spans="1:16" ht="13.5" customHeight="1" x14ac:dyDescent="0.2">
      <c r="A2807" s="606">
        <v>101</v>
      </c>
      <c r="B2807" s="279" t="s">
        <v>4008</v>
      </c>
      <c r="C2807" s="606" t="s">
        <v>701</v>
      </c>
      <c r="D2807" s="606">
        <v>1</v>
      </c>
      <c r="E2807" s="606">
        <v>2012</v>
      </c>
      <c r="F2807" s="1080">
        <v>488.76</v>
      </c>
      <c r="G2807" s="784">
        <f t="shared" si="93"/>
        <v>488.76</v>
      </c>
      <c r="H2807" s="1081">
        <v>100</v>
      </c>
      <c r="I2807" s="784">
        <f t="shared" si="94"/>
        <v>0</v>
      </c>
      <c r="J2807" s="771"/>
      <c r="K2807" s="713"/>
      <c r="L2807" s="713"/>
      <c r="M2807" s="771"/>
      <c r="N2807" s="713"/>
      <c r="O2807" s="713"/>
      <c r="P2807" s="1838"/>
    </row>
    <row r="2808" spans="1:16" ht="26.25" customHeight="1" x14ac:dyDescent="0.2">
      <c r="A2808" s="606">
        <v>102</v>
      </c>
      <c r="B2808" s="279" t="s">
        <v>4009</v>
      </c>
      <c r="C2808" s="606" t="s">
        <v>701</v>
      </c>
      <c r="D2808" s="606">
        <v>2</v>
      </c>
      <c r="E2808" s="606">
        <v>2015</v>
      </c>
      <c r="F2808" s="1080">
        <v>918</v>
      </c>
      <c r="G2808" s="784">
        <f t="shared" si="93"/>
        <v>826.2</v>
      </c>
      <c r="H2808" s="1081">
        <v>90</v>
      </c>
      <c r="I2808" s="784">
        <f t="shared" si="94"/>
        <v>91.799999999999955</v>
      </c>
      <c r="J2808" s="771"/>
      <c r="K2808" s="713"/>
      <c r="L2808" s="713"/>
      <c r="M2808" s="771"/>
      <c r="N2808" s="713"/>
      <c r="O2808" s="713"/>
      <c r="P2808" s="1838"/>
    </row>
    <row r="2809" spans="1:16" ht="27.75" customHeight="1" x14ac:dyDescent="0.2">
      <c r="A2809" s="606">
        <v>103</v>
      </c>
      <c r="B2809" s="279" t="s">
        <v>4010</v>
      </c>
      <c r="C2809" s="606" t="s">
        <v>701</v>
      </c>
      <c r="D2809" s="606">
        <v>8</v>
      </c>
      <c r="E2809" s="606">
        <v>2015</v>
      </c>
      <c r="F2809" s="1080">
        <v>2756.9229999999998</v>
      </c>
      <c r="G2809" s="784">
        <f t="shared" si="93"/>
        <v>2481.2307000000001</v>
      </c>
      <c r="H2809" s="1081">
        <v>90</v>
      </c>
      <c r="I2809" s="784">
        <f t="shared" si="94"/>
        <v>275.6922999999997</v>
      </c>
      <c r="J2809" s="771"/>
      <c r="K2809" s="713"/>
      <c r="L2809" s="713"/>
      <c r="M2809" s="771"/>
      <c r="N2809" s="713"/>
      <c r="O2809" s="713"/>
      <c r="P2809" s="1838"/>
    </row>
    <row r="2810" spans="1:16" ht="13.5" customHeight="1" x14ac:dyDescent="0.2">
      <c r="A2810" s="606">
        <v>104</v>
      </c>
      <c r="B2810" s="279" t="s">
        <v>797</v>
      </c>
      <c r="C2810" s="606" t="s">
        <v>701</v>
      </c>
      <c r="D2810" s="606">
        <v>10</v>
      </c>
      <c r="E2810" s="606">
        <v>2015</v>
      </c>
      <c r="F2810" s="1080">
        <v>590</v>
      </c>
      <c r="G2810" s="784">
        <f t="shared" si="93"/>
        <v>531</v>
      </c>
      <c r="H2810" s="1081">
        <v>90</v>
      </c>
      <c r="I2810" s="784">
        <f t="shared" si="94"/>
        <v>59</v>
      </c>
      <c r="J2810" s="771"/>
      <c r="K2810" s="713"/>
      <c r="L2810" s="713"/>
      <c r="M2810" s="771"/>
      <c r="N2810" s="713"/>
      <c r="O2810" s="713"/>
      <c r="P2810" s="1838"/>
    </row>
    <row r="2811" spans="1:16" ht="13.5" customHeight="1" x14ac:dyDescent="0.2">
      <c r="A2811" s="606">
        <v>105</v>
      </c>
      <c r="B2811" s="279" t="s">
        <v>4011</v>
      </c>
      <c r="C2811" s="606" t="s">
        <v>701</v>
      </c>
      <c r="D2811" s="606">
        <v>1</v>
      </c>
      <c r="E2811" s="606">
        <v>2013</v>
      </c>
      <c r="F2811" s="1080">
        <v>45.55</v>
      </c>
      <c r="G2811" s="784">
        <f t="shared" si="93"/>
        <v>45.55</v>
      </c>
      <c r="H2811" s="1081">
        <v>100</v>
      </c>
      <c r="I2811" s="784">
        <f t="shared" si="94"/>
        <v>0</v>
      </c>
      <c r="J2811" s="771"/>
      <c r="K2811" s="713"/>
      <c r="L2811" s="713"/>
      <c r="M2811" s="771"/>
      <c r="N2811" s="713"/>
      <c r="O2811" s="713"/>
      <c r="P2811" s="1838"/>
    </row>
    <row r="2812" spans="1:16" ht="30" customHeight="1" x14ac:dyDescent="0.2">
      <c r="A2812" s="606">
        <v>106</v>
      </c>
      <c r="B2812" s="279" t="s">
        <v>4012</v>
      </c>
      <c r="C2812" s="606" t="s">
        <v>701</v>
      </c>
      <c r="D2812" s="606">
        <v>1</v>
      </c>
      <c r="E2812" s="606">
        <v>2015</v>
      </c>
      <c r="F2812" s="1080">
        <v>2350</v>
      </c>
      <c r="G2812" s="784">
        <f t="shared" si="93"/>
        <v>2115</v>
      </c>
      <c r="H2812" s="1081">
        <v>90</v>
      </c>
      <c r="I2812" s="784">
        <f t="shared" si="94"/>
        <v>235</v>
      </c>
      <c r="J2812" s="771"/>
      <c r="K2812" s="713"/>
      <c r="L2812" s="713"/>
      <c r="M2812" s="771"/>
      <c r="N2812" s="713"/>
      <c r="O2812" s="713"/>
      <c r="P2812" s="1838"/>
    </row>
    <row r="2813" spans="1:16" ht="32.25" customHeight="1" x14ac:dyDescent="0.2">
      <c r="A2813" s="606">
        <v>107</v>
      </c>
      <c r="B2813" s="279" t="s">
        <v>4013</v>
      </c>
      <c r="C2813" s="606" t="s">
        <v>701</v>
      </c>
      <c r="D2813" s="606">
        <v>1</v>
      </c>
      <c r="E2813" s="606">
        <v>2012</v>
      </c>
      <c r="F2813" s="1080">
        <v>1302.6600000000001</v>
      </c>
      <c r="G2813" s="784">
        <f t="shared" si="93"/>
        <v>1302.6600000000001</v>
      </c>
      <c r="H2813" s="1081">
        <v>100</v>
      </c>
      <c r="I2813" s="784">
        <f t="shared" si="94"/>
        <v>0</v>
      </c>
      <c r="J2813" s="771"/>
      <c r="K2813" s="713"/>
      <c r="L2813" s="713"/>
      <c r="M2813" s="771"/>
      <c r="N2813" s="713"/>
      <c r="O2813" s="713"/>
      <c r="P2813" s="1838"/>
    </row>
    <row r="2814" spans="1:16" ht="13.5" customHeight="1" x14ac:dyDescent="0.2">
      <c r="A2814" s="606">
        <v>108</v>
      </c>
      <c r="B2814" s="279" t="s">
        <v>4014</v>
      </c>
      <c r="C2814" s="606" t="s">
        <v>701</v>
      </c>
      <c r="D2814" s="606">
        <v>6</v>
      </c>
      <c r="E2814" s="606">
        <v>2010</v>
      </c>
      <c r="F2814" s="1080">
        <v>452.88</v>
      </c>
      <c r="G2814" s="784">
        <f t="shared" si="93"/>
        <v>452.88</v>
      </c>
      <c r="H2814" s="1081">
        <v>100</v>
      </c>
      <c r="I2814" s="784">
        <f t="shared" si="94"/>
        <v>0</v>
      </c>
      <c r="J2814" s="771"/>
      <c r="K2814" s="713"/>
      <c r="L2814" s="713"/>
      <c r="M2814" s="771"/>
      <c r="N2814" s="713"/>
      <c r="O2814" s="713"/>
      <c r="P2814" s="1838"/>
    </row>
    <row r="2815" spans="1:16" ht="13.5" customHeight="1" x14ac:dyDescent="0.2">
      <c r="A2815" s="606">
        <v>109</v>
      </c>
      <c r="B2815" s="279" t="s">
        <v>4015</v>
      </c>
      <c r="C2815" s="606" t="s">
        <v>701</v>
      </c>
      <c r="D2815" s="606">
        <v>2</v>
      </c>
      <c r="E2815" s="606">
        <v>2016</v>
      </c>
      <c r="F2815" s="1080">
        <v>654.65519999999992</v>
      </c>
      <c r="G2815" s="784">
        <f t="shared" si="93"/>
        <v>392.79311999999993</v>
      </c>
      <c r="H2815" s="1081">
        <v>60</v>
      </c>
      <c r="I2815" s="784">
        <f t="shared" si="94"/>
        <v>261.86207999999999</v>
      </c>
      <c r="J2815" s="771"/>
      <c r="K2815" s="713"/>
      <c r="L2815" s="713"/>
      <c r="M2815" s="771"/>
      <c r="N2815" s="713"/>
      <c r="O2815" s="713"/>
      <c r="P2815" s="1838"/>
    </row>
    <row r="2816" spans="1:16" ht="13.5" customHeight="1" x14ac:dyDescent="0.2">
      <c r="A2816" s="606">
        <v>110</v>
      </c>
      <c r="B2816" s="278" t="s">
        <v>4016</v>
      </c>
      <c r="C2816" s="575" t="s">
        <v>701</v>
      </c>
      <c r="D2816" s="633">
        <v>5</v>
      </c>
      <c r="E2816" s="633">
        <v>2016</v>
      </c>
      <c r="F2816" s="784">
        <v>142.5</v>
      </c>
      <c r="G2816" s="784">
        <f t="shared" si="93"/>
        <v>85.5</v>
      </c>
      <c r="H2816" s="711">
        <v>60</v>
      </c>
      <c r="I2816" s="784">
        <f t="shared" si="94"/>
        <v>57</v>
      </c>
      <c r="J2816" s="771"/>
      <c r="K2816" s="713"/>
      <c r="L2816" s="713"/>
      <c r="M2816" s="771"/>
      <c r="N2816" s="713"/>
      <c r="O2816" s="713"/>
      <c r="P2816" s="1838"/>
    </row>
    <row r="2817" spans="1:16" ht="29.25" customHeight="1" x14ac:dyDescent="0.2">
      <c r="A2817" s="606">
        <v>111</v>
      </c>
      <c r="B2817" s="278" t="s">
        <v>4017</v>
      </c>
      <c r="C2817" s="575" t="s">
        <v>701</v>
      </c>
      <c r="D2817" s="633">
        <v>1</v>
      </c>
      <c r="E2817" s="633">
        <v>2016</v>
      </c>
      <c r="F2817" s="784">
        <v>149.88</v>
      </c>
      <c r="G2817" s="784">
        <f t="shared" si="93"/>
        <v>89.927999999999997</v>
      </c>
      <c r="H2817" s="711">
        <v>60</v>
      </c>
      <c r="I2817" s="784">
        <f t="shared" si="94"/>
        <v>59.951999999999998</v>
      </c>
      <c r="J2817" s="771"/>
      <c r="K2817" s="713"/>
      <c r="L2817" s="713"/>
      <c r="M2817" s="771"/>
      <c r="N2817" s="713"/>
      <c r="O2817" s="713"/>
      <c r="P2817" s="1838"/>
    </row>
    <row r="2818" spans="1:16" ht="90" customHeight="1" x14ac:dyDescent="0.2">
      <c r="A2818" s="606">
        <v>112</v>
      </c>
      <c r="B2818" s="278" t="s">
        <v>4018</v>
      </c>
      <c r="C2818" s="575" t="s">
        <v>701</v>
      </c>
      <c r="D2818" s="633">
        <v>3</v>
      </c>
      <c r="E2818" s="633">
        <v>2016</v>
      </c>
      <c r="F2818" s="784">
        <v>7017</v>
      </c>
      <c r="G2818" s="784">
        <f t="shared" si="93"/>
        <v>4210.2</v>
      </c>
      <c r="H2818" s="711">
        <v>60</v>
      </c>
      <c r="I2818" s="784">
        <f t="shared" si="94"/>
        <v>2806.8</v>
      </c>
      <c r="J2818" s="771"/>
      <c r="K2818" s="713"/>
      <c r="L2818" s="713"/>
      <c r="M2818" s="771"/>
      <c r="N2818" s="713"/>
      <c r="O2818" s="713"/>
      <c r="P2818" s="1838"/>
    </row>
    <row r="2819" spans="1:16" ht="13.5" customHeight="1" x14ac:dyDescent="0.2">
      <c r="A2819" s="606">
        <v>113</v>
      </c>
      <c r="B2819" s="278" t="s">
        <v>4019</v>
      </c>
      <c r="C2819" s="575" t="s">
        <v>701</v>
      </c>
      <c r="D2819" s="633">
        <v>5</v>
      </c>
      <c r="E2819" s="633">
        <v>2016</v>
      </c>
      <c r="F2819" s="784">
        <v>210</v>
      </c>
      <c r="G2819" s="784">
        <f t="shared" si="93"/>
        <v>126</v>
      </c>
      <c r="H2819" s="711">
        <v>60</v>
      </c>
      <c r="I2819" s="784">
        <f t="shared" si="94"/>
        <v>84</v>
      </c>
      <c r="J2819" s="771"/>
      <c r="K2819" s="713"/>
      <c r="L2819" s="713"/>
      <c r="M2819" s="771"/>
      <c r="N2819" s="713"/>
      <c r="O2819" s="713"/>
      <c r="P2819" s="1838"/>
    </row>
    <row r="2820" spans="1:16" ht="29.25" customHeight="1" x14ac:dyDescent="0.2">
      <c r="A2820" s="606">
        <v>114</v>
      </c>
      <c r="B2820" s="278" t="s">
        <v>4020</v>
      </c>
      <c r="C2820" s="575" t="s">
        <v>701</v>
      </c>
      <c r="D2820" s="633">
        <v>1</v>
      </c>
      <c r="E2820" s="633">
        <v>2016</v>
      </c>
      <c r="F2820" s="784">
        <v>283</v>
      </c>
      <c r="G2820" s="784">
        <f t="shared" si="93"/>
        <v>169.79999999999998</v>
      </c>
      <c r="H2820" s="711">
        <v>60</v>
      </c>
      <c r="I2820" s="784">
        <f t="shared" si="94"/>
        <v>113.20000000000002</v>
      </c>
      <c r="J2820" s="771"/>
      <c r="K2820" s="713"/>
      <c r="L2820" s="713"/>
      <c r="M2820" s="771"/>
      <c r="N2820" s="713"/>
      <c r="O2820" s="713"/>
      <c r="P2820" s="1838"/>
    </row>
    <row r="2821" spans="1:16" ht="27.75" customHeight="1" x14ac:dyDescent="0.2">
      <c r="A2821" s="606">
        <v>115</v>
      </c>
      <c r="B2821" s="278" t="s">
        <v>4021</v>
      </c>
      <c r="C2821" s="575" t="s">
        <v>701</v>
      </c>
      <c r="D2821" s="633">
        <v>2</v>
      </c>
      <c r="E2821" s="633">
        <v>2016</v>
      </c>
      <c r="F2821" s="784">
        <v>79.680000000000007</v>
      </c>
      <c r="G2821" s="784">
        <f t="shared" si="93"/>
        <v>47.808</v>
      </c>
      <c r="H2821" s="711">
        <v>60</v>
      </c>
      <c r="I2821" s="784">
        <f t="shared" si="94"/>
        <v>31.872000000000007</v>
      </c>
      <c r="J2821" s="771"/>
      <c r="K2821" s="713"/>
      <c r="L2821" s="713"/>
      <c r="M2821" s="771"/>
      <c r="N2821" s="713"/>
      <c r="O2821" s="713"/>
      <c r="P2821" s="1838"/>
    </row>
    <row r="2822" spans="1:16" ht="79.5" customHeight="1" x14ac:dyDescent="0.2">
      <c r="A2822" s="606">
        <v>116</v>
      </c>
      <c r="B2822" s="278" t="s">
        <v>4022</v>
      </c>
      <c r="C2822" s="575" t="s">
        <v>701</v>
      </c>
      <c r="D2822" s="633">
        <v>2</v>
      </c>
      <c r="E2822" s="633">
        <v>2016</v>
      </c>
      <c r="F2822" s="784">
        <v>4794</v>
      </c>
      <c r="G2822" s="784">
        <f t="shared" si="93"/>
        <v>2876.4</v>
      </c>
      <c r="H2822" s="711">
        <v>60</v>
      </c>
      <c r="I2822" s="784">
        <f t="shared" si="94"/>
        <v>1917.6</v>
      </c>
      <c r="J2822" s="771"/>
      <c r="K2822" s="713"/>
      <c r="L2822" s="713"/>
      <c r="M2822" s="771"/>
      <c r="N2822" s="713"/>
      <c r="O2822" s="713"/>
      <c r="P2822" s="1838"/>
    </row>
    <row r="2823" spans="1:16" ht="13.5" customHeight="1" x14ac:dyDescent="0.2">
      <c r="A2823" s="606">
        <v>117</v>
      </c>
      <c r="B2823" s="278" t="s">
        <v>4023</v>
      </c>
      <c r="C2823" s="575" t="s">
        <v>701</v>
      </c>
      <c r="D2823" s="633">
        <v>2</v>
      </c>
      <c r="E2823" s="633">
        <v>2016</v>
      </c>
      <c r="F2823" s="784">
        <v>224.6</v>
      </c>
      <c r="G2823" s="784">
        <f t="shared" si="93"/>
        <v>134.76</v>
      </c>
      <c r="H2823" s="711">
        <v>60</v>
      </c>
      <c r="I2823" s="784">
        <f t="shared" si="94"/>
        <v>89.84</v>
      </c>
      <c r="J2823" s="771"/>
      <c r="K2823" s="713"/>
      <c r="L2823" s="713"/>
      <c r="M2823" s="771"/>
      <c r="N2823" s="713"/>
      <c r="O2823" s="713"/>
      <c r="P2823" s="1838"/>
    </row>
    <row r="2824" spans="1:16" ht="55.5" customHeight="1" x14ac:dyDescent="0.2">
      <c r="A2824" s="606">
        <v>118</v>
      </c>
      <c r="B2824" s="278" t="s">
        <v>4024</v>
      </c>
      <c r="C2824" s="575" t="s">
        <v>701</v>
      </c>
      <c r="D2824" s="633">
        <v>5</v>
      </c>
      <c r="E2824" s="633">
        <v>2017</v>
      </c>
      <c r="F2824" s="784">
        <v>3645</v>
      </c>
      <c r="G2824" s="784">
        <f t="shared" si="93"/>
        <v>1093.5</v>
      </c>
      <c r="H2824" s="711">
        <v>30</v>
      </c>
      <c r="I2824" s="784">
        <f t="shared" si="94"/>
        <v>2551.5</v>
      </c>
      <c r="J2824" s="771"/>
      <c r="K2824" s="713"/>
      <c r="L2824" s="713"/>
      <c r="M2824" s="771"/>
      <c r="N2824" s="713"/>
      <c r="O2824" s="713"/>
      <c r="P2824" s="1838"/>
    </row>
    <row r="2825" spans="1:16" ht="13.5" customHeight="1" x14ac:dyDescent="0.2">
      <c r="A2825" s="606">
        <v>119</v>
      </c>
      <c r="B2825" s="278" t="s">
        <v>4025</v>
      </c>
      <c r="C2825" s="575" t="s">
        <v>701</v>
      </c>
      <c r="D2825" s="633">
        <v>2</v>
      </c>
      <c r="E2825" s="633">
        <v>2017</v>
      </c>
      <c r="F2825" s="784">
        <v>195.6</v>
      </c>
      <c r="G2825" s="784">
        <f t="shared" si="93"/>
        <v>58.679999999999993</v>
      </c>
      <c r="H2825" s="711">
        <v>30</v>
      </c>
      <c r="I2825" s="784">
        <f t="shared" si="94"/>
        <v>136.92000000000002</v>
      </c>
      <c r="J2825" s="771"/>
      <c r="K2825" s="713"/>
      <c r="L2825" s="713"/>
      <c r="M2825" s="771"/>
      <c r="N2825" s="713"/>
      <c r="O2825" s="713"/>
      <c r="P2825" s="1838"/>
    </row>
    <row r="2826" spans="1:16" ht="42.75" customHeight="1" x14ac:dyDescent="0.2">
      <c r="A2826" s="606">
        <v>120</v>
      </c>
      <c r="B2826" s="278" t="s">
        <v>4026</v>
      </c>
      <c r="C2826" s="575" t="s">
        <v>701</v>
      </c>
      <c r="D2826" s="633">
        <v>2</v>
      </c>
      <c r="E2826" s="633">
        <v>2017</v>
      </c>
      <c r="F2826" s="784">
        <v>4684</v>
      </c>
      <c r="G2826" s="784">
        <f t="shared" si="93"/>
        <v>1405.2</v>
      </c>
      <c r="H2826" s="711">
        <v>30</v>
      </c>
      <c r="I2826" s="784">
        <f t="shared" si="94"/>
        <v>3278.8</v>
      </c>
      <c r="J2826" s="771"/>
      <c r="K2826" s="713"/>
      <c r="L2826" s="713"/>
      <c r="M2826" s="771"/>
      <c r="N2826" s="713"/>
      <c r="O2826" s="713"/>
      <c r="P2826" s="1838"/>
    </row>
    <row r="2827" spans="1:16" ht="61.5" customHeight="1" x14ac:dyDescent="0.2">
      <c r="A2827" s="606">
        <v>121</v>
      </c>
      <c r="B2827" s="278" t="s">
        <v>4024</v>
      </c>
      <c r="C2827" s="575" t="s">
        <v>701</v>
      </c>
      <c r="D2827" s="633">
        <v>1</v>
      </c>
      <c r="E2827" s="633">
        <v>2017</v>
      </c>
      <c r="F2827" s="784">
        <v>729</v>
      </c>
      <c r="G2827" s="784">
        <f t="shared" si="93"/>
        <v>218.7</v>
      </c>
      <c r="H2827" s="711">
        <v>30</v>
      </c>
      <c r="I2827" s="784">
        <f t="shared" si="94"/>
        <v>510.3</v>
      </c>
      <c r="J2827" s="771"/>
      <c r="K2827" s="713"/>
      <c r="L2827" s="713"/>
      <c r="M2827" s="771"/>
      <c r="N2827" s="713"/>
      <c r="O2827" s="713"/>
      <c r="P2827" s="1838"/>
    </row>
    <row r="2828" spans="1:16" ht="13.5" customHeight="1" x14ac:dyDescent="0.2">
      <c r="A2828" s="606">
        <v>122</v>
      </c>
      <c r="B2828" s="278" t="s">
        <v>4027</v>
      </c>
      <c r="C2828" s="575" t="s">
        <v>701</v>
      </c>
      <c r="D2828" s="633">
        <v>2</v>
      </c>
      <c r="E2828" s="633">
        <v>2015</v>
      </c>
      <c r="F2828" s="784">
        <v>53.04</v>
      </c>
      <c r="G2828" s="784">
        <f t="shared" si="93"/>
        <v>47.735999999999997</v>
      </c>
      <c r="H2828" s="711">
        <v>90</v>
      </c>
      <c r="I2828" s="784">
        <f t="shared" si="94"/>
        <v>5.304000000000002</v>
      </c>
      <c r="J2828" s="771"/>
      <c r="K2828" s="713"/>
      <c r="L2828" s="713"/>
      <c r="M2828" s="771"/>
      <c r="N2828" s="713"/>
      <c r="O2828" s="713"/>
      <c r="P2828" s="1838"/>
    </row>
    <row r="2829" spans="1:16" ht="43.5" customHeight="1" x14ac:dyDescent="0.2">
      <c r="A2829" s="606">
        <v>123</v>
      </c>
      <c r="B2829" s="278" t="s">
        <v>4028</v>
      </c>
      <c r="C2829" s="575" t="s">
        <v>701</v>
      </c>
      <c r="D2829" s="633">
        <v>2</v>
      </c>
      <c r="E2829" s="633">
        <v>2017</v>
      </c>
      <c r="F2829" s="784">
        <v>1500</v>
      </c>
      <c r="G2829" s="784">
        <f t="shared" si="93"/>
        <v>450</v>
      </c>
      <c r="H2829" s="711">
        <v>30</v>
      </c>
      <c r="I2829" s="784">
        <f t="shared" si="94"/>
        <v>1050</v>
      </c>
      <c r="J2829" s="771"/>
      <c r="K2829" s="713"/>
      <c r="L2829" s="713"/>
      <c r="M2829" s="771"/>
      <c r="N2829" s="713"/>
      <c r="O2829" s="713"/>
      <c r="P2829" s="1838"/>
    </row>
    <row r="2830" spans="1:16" ht="13.5" customHeight="1" x14ac:dyDescent="0.2">
      <c r="A2830" s="606">
        <v>124</v>
      </c>
      <c r="B2830" s="278" t="s">
        <v>2848</v>
      </c>
      <c r="C2830" s="575" t="s">
        <v>701</v>
      </c>
      <c r="D2830" s="633">
        <v>1</v>
      </c>
      <c r="E2830" s="633">
        <v>2013</v>
      </c>
      <c r="F2830" s="784">
        <v>512.01487999999995</v>
      </c>
      <c r="G2830" s="784">
        <f t="shared" si="93"/>
        <v>512.01487999999995</v>
      </c>
      <c r="H2830" s="711">
        <v>100</v>
      </c>
      <c r="I2830" s="784">
        <f t="shared" si="94"/>
        <v>0</v>
      </c>
      <c r="J2830" s="771"/>
      <c r="K2830" s="713"/>
      <c r="L2830" s="713"/>
      <c r="M2830" s="771"/>
      <c r="N2830" s="713"/>
      <c r="O2830" s="713"/>
      <c r="P2830" s="1838"/>
    </row>
    <row r="2831" spans="1:16" ht="13.5" customHeight="1" x14ac:dyDescent="0.2">
      <c r="A2831" s="606">
        <v>125</v>
      </c>
      <c r="B2831" s="278" t="s">
        <v>4029</v>
      </c>
      <c r="C2831" s="575" t="s">
        <v>701</v>
      </c>
      <c r="D2831" s="633">
        <v>1</v>
      </c>
      <c r="E2831" s="633">
        <v>2011</v>
      </c>
      <c r="F2831" s="784">
        <v>83.64</v>
      </c>
      <c r="G2831" s="784">
        <f t="shared" si="93"/>
        <v>83.64</v>
      </c>
      <c r="H2831" s="711">
        <v>100</v>
      </c>
      <c r="I2831" s="784">
        <f t="shared" si="94"/>
        <v>0</v>
      </c>
      <c r="J2831" s="771"/>
      <c r="K2831" s="713"/>
      <c r="L2831" s="713"/>
      <c r="M2831" s="771"/>
      <c r="N2831" s="713"/>
      <c r="O2831" s="713"/>
      <c r="P2831" s="1838"/>
    </row>
    <row r="2832" spans="1:16" ht="28.5" customHeight="1" x14ac:dyDescent="0.2">
      <c r="A2832" s="606">
        <v>126</v>
      </c>
      <c r="B2832" s="278" t="s">
        <v>4030</v>
      </c>
      <c r="C2832" s="575" t="s">
        <v>701</v>
      </c>
      <c r="D2832" s="633">
        <v>1</v>
      </c>
      <c r="E2832" s="633">
        <v>2009</v>
      </c>
      <c r="F2832" s="784">
        <v>404.685</v>
      </c>
      <c r="G2832" s="784">
        <f t="shared" si="93"/>
        <v>404.685</v>
      </c>
      <c r="H2832" s="711">
        <v>100</v>
      </c>
      <c r="I2832" s="784">
        <f t="shared" si="94"/>
        <v>0</v>
      </c>
      <c r="J2832" s="771"/>
      <c r="K2832" s="713"/>
      <c r="L2832" s="713"/>
      <c r="M2832" s="771"/>
      <c r="N2832" s="713"/>
      <c r="O2832" s="713"/>
      <c r="P2832" s="1838"/>
    </row>
    <row r="2833" spans="1:16" ht="13.5" customHeight="1" x14ac:dyDescent="0.2">
      <c r="A2833" s="606">
        <v>127</v>
      </c>
      <c r="B2833" s="278" t="s">
        <v>4031</v>
      </c>
      <c r="C2833" s="575" t="s">
        <v>701</v>
      </c>
      <c r="D2833" s="633">
        <v>1</v>
      </c>
      <c r="E2833" s="633">
        <v>2009</v>
      </c>
      <c r="F2833" s="784">
        <v>103.66200000000001</v>
      </c>
      <c r="G2833" s="784">
        <f t="shared" si="93"/>
        <v>103.66200000000001</v>
      </c>
      <c r="H2833" s="711">
        <v>100</v>
      </c>
      <c r="I2833" s="784">
        <f t="shared" si="94"/>
        <v>0</v>
      </c>
      <c r="J2833" s="771"/>
      <c r="K2833" s="713"/>
      <c r="L2833" s="713"/>
      <c r="M2833" s="771"/>
      <c r="N2833" s="713"/>
      <c r="O2833" s="713"/>
      <c r="P2833" s="1838"/>
    </row>
    <row r="2834" spans="1:16" ht="25.5" customHeight="1" x14ac:dyDescent="0.2">
      <c r="A2834" s="606">
        <v>128</v>
      </c>
      <c r="B2834" s="278" t="s">
        <v>4032</v>
      </c>
      <c r="C2834" s="575" t="s">
        <v>701</v>
      </c>
      <c r="D2834" s="633">
        <v>1</v>
      </c>
      <c r="E2834" s="633">
        <v>2010</v>
      </c>
      <c r="F2834" s="784">
        <v>658.32</v>
      </c>
      <c r="G2834" s="784">
        <f t="shared" si="93"/>
        <v>658.32</v>
      </c>
      <c r="H2834" s="711">
        <v>100</v>
      </c>
      <c r="I2834" s="784">
        <f t="shared" si="94"/>
        <v>0</v>
      </c>
      <c r="J2834" s="771"/>
      <c r="K2834" s="713"/>
      <c r="L2834" s="713"/>
      <c r="M2834" s="771"/>
      <c r="N2834" s="713"/>
      <c r="O2834" s="713"/>
      <c r="P2834" s="1838"/>
    </row>
    <row r="2835" spans="1:16" ht="27" customHeight="1" x14ac:dyDescent="0.2">
      <c r="A2835" s="606">
        <v>129</v>
      </c>
      <c r="B2835" s="278" t="s">
        <v>4033</v>
      </c>
      <c r="C2835" s="575" t="s">
        <v>701</v>
      </c>
      <c r="D2835" s="633">
        <v>1</v>
      </c>
      <c r="E2835" s="633">
        <v>2010</v>
      </c>
      <c r="F2835" s="784">
        <v>76.92</v>
      </c>
      <c r="G2835" s="784">
        <f t="shared" si="93"/>
        <v>76.92</v>
      </c>
      <c r="H2835" s="711">
        <v>100</v>
      </c>
      <c r="I2835" s="784">
        <f t="shared" si="94"/>
        <v>0</v>
      </c>
      <c r="J2835" s="771"/>
      <c r="K2835" s="713"/>
      <c r="L2835" s="713"/>
      <c r="M2835" s="771"/>
      <c r="N2835" s="713"/>
      <c r="O2835" s="713"/>
      <c r="P2835" s="1838"/>
    </row>
    <row r="2836" spans="1:16" ht="27" customHeight="1" x14ac:dyDescent="0.2">
      <c r="A2836" s="606">
        <v>130</v>
      </c>
      <c r="B2836" s="278" t="s">
        <v>4034</v>
      </c>
      <c r="C2836" s="575" t="s">
        <v>701</v>
      </c>
      <c r="D2836" s="633">
        <v>1</v>
      </c>
      <c r="E2836" s="633">
        <v>2019</v>
      </c>
      <c r="F2836" s="784">
        <v>275</v>
      </c>
      <c r="G2836" s="784">
        <f t="shared" si="93"/>
        <v>27.5</v>
      </c>
      <c r="H2836" s="711">
        <v>10</v>
      </c>
      <c r="I2836" s="784">
        <f t="shared" ref="I2836" si="95">F2836-G2836</f>
        <v>247.5</v>
      </c>
      <c r="J2836" s="771"/>
      <c r="K2836" s="713"/>
      <c r="L2836" s="713"/>
      <c r="M2836" s="771"/>
      <c r="N2836" s="713"/>
      <c r="O2836" s="713"/>
      <c r="P2836" s="1838"/>
    </row>
    <row r="2837" spans="1:16" ht="27" customHeight="1" x14ac:dyDescent="0.2">
      <c r="A2837" s="606">
        <v>131</v>
      </c>
      <c r="B2837" s="637" t="s">
        <v>4035</v>
      </c>
      <c r="C2837" s="575" t="s">
        <v>701</v>
      </c>
      <c r="D2837" s="633">
        <v>1</v>
      </c>
      <c r="E2837" s="633">
        <v>2018</v>
      </c>
      <c r="F2837" s="784">
        <v>2499.96</v>
      </c>
      <c r="G2837" s="784">
        <f t="shared" si="93"/>
        <v>749.98799999999994</v>
      </c>
      <c r="H2837" s="711">
        <v>30</v>
      </c>
      <c r="I2837" s="784">
        <f t="shared" si="94"/>
        <v>1749.9720000000002</v>
      </c>
      <c r="J2837" s="771"/>
      <c r="K2837" s="713"/>
      <c r="L2837" s="713"/>
      <c r="M2837" s="771"/>
      <c r="N2837" s="713"/>
      <c r="O2837" s="713"/>
      <c r="P2837" s="1838"/>
    </row>
    <row r="2838" spans="1:16" ht="13.5" customHeight="1" x14ac:dyDescent="0.2">
      <c r="A2838" s="606">
        <v>1</v>
      </c>
      <c r="B2838" s="719" t="s">
        <v>794</v>
      </c>
      <c r="C2838" s="575" t="s">
        <v>701</v>
      </c>
      <c r="D2838" s="716">
        <v>3</v>
      </c>
      <c r="E2838" s="716">
        <v>2006</v>
      </c>
      <c r="F2838" s="1098">
        <v>749.1</v>
      </c>
      <c r="G2838" s="784">
        <f t="shared" si="93"/>
        <v>749.1</v>
      </c>
      <c r="H2838" s="711">
        <v>100</v>
      </c>
      <c r="I2838" s="784">
        <f t="shared" si="94"/>
        <v>0</v>
      </c>
      <c r="J2838" s="771"/>
      <c r="K2838" s="713"/>
      <c r="L2838" s="713"/>
      <c r="M2838" s="771"/>
      <c r="N2838" s="713"/>
      <c r="O2838" s="713"/>
      <c r="P2838" s="1838" t="s">
        <v>828</v>
      </c>
    </row>
    <row r="2839" spans="1:16" ht="13.5" customHeight="1" x14ac:dyDescent="0.2">
      <c r="A2839" s="606">
        <v>2</v>
      </c>
      <c r="B2839" s="719" t="s">
        <v>796</v>
      </c>
      <c r="C2839" s="575" t="s">
        <v>701</v>
      </c>
      <c r="D2839" s="716">
        <v>3</v>
      </c>
      <c r="E2839" s="716">
        <v>2006</v>
      </c>
      <c r="F2839" s="1098">
        <v>424.8</v>
      </c>
      <c r="G2839" s="784">
        <f t="shared" si="93"/>
        <v>424.8</v>
      </c>
      <c r="H2839" s="711">
        <v>100</v>
      </c>
      <c r="I2839" s="784">
        <f t="shared" si="94"/>
        <v>0</v>
      </c>
      <c r="J2839" s="771"/>
      <c r="K2839" s="713"/>
      <c r="L2839" s="713"/>
      <c r="M2839" s="771"/>
      <c r="N2839" s="713"/>
      <c r="O2839" s="713"/>
      <c r="P2839" s="1838"/>
    </row>
    <row r="2840" spans="1:16" ht="13.5" customHeight="1" x14ac:dyDescent="0.2">
      <c r="A2840" s="606">
        <v>3</v>
      </c>
      <c r="B2840" s="719" t="s">
        <v>794</v>
      </c>
      <c r="C2840" s="575" t="s">
        <v>701</v>
      </c>
      <c r="D2840" s="716">
        <v>1</v>
      </c>
      <c r="E2840" s="716">
        <v>2006</v>
      </c>
      <c r="F2840" s="1098">
        <v>255</v>
      </c>
      <c r="G2840" s="784">
        <f t="shared" si="93"/>
        <v>255</v>
      </c>
      <c r="H2840" s="711">
        <v>100</v>
      </c>
      <c r="I2840" s="784">
        <f t="shared" si="94"/>
        <v>0</v>
      </c>
      <c r="J2840" s="771"/>
      <c r="K2840" s="713"/>
      <c r="L2840" s="713"/>
      <c r="M2840" s="771"/>
      <c r="N2840" s="713"/>
      <c r="O2840" s="713"/>
      <c r="P2840" s="1838"/>
    </row>
    <row r="2841" spans="1:16" ht="13.5" customHeight="1" x14ac:dyDescent="0.2">
      <c r="A2841" s="606">
        <v>4</v>
      </c>
      <c r="B2841" s="719" t="s">
        <v>796</v>
      </c>
      <c r="C2841" s="575" t="s">
        <v>701</v>
      </c>
      <c r="D2841" s="716">
        <v>1</v>
      </c>
      <c r="E2841" s="716">
        <v>2006</v>
      </c>
      <c r="F2841" s="1098">
        <v>141.6</v>
      </c>
      <c r="G2841" s="784">
        <f t="shared" si="93"/>
        <v>141.6</v>
      </c>
      <c r="H2841" s="711">
        <v>100</v>
      </c>
      <c r="I2841" s="784">
        <f t="shared" si="94"/>
        <v>0</v>
      </c>
      <c r="J2841" s="771"/>
      <c r="K2841" s="713"/>
      <c r="L2841" s="713"/>
      <c r="M2841" s="771"/>
      <c r="N2841" s="713"/>
      <c r="O2841" s="713"/>
      <c r="P2841" s="1838"/>
    </row>
    <row r="2842" spans="1:16" ht="13.5" customHeight="1" x14ac:dyDescent="0.2">
      <c r="A2842" s="606">
        <v>5</v>
      </c>
      <c r="B2842" s="719" t="s">
        <v>794</v>
      </c>
      <c r="C2842" s="575" t="s">
        <v>701</v>
      </c>
      <c r="D2842" s="716">
        <v>1</v>
      </c>
      <c r="E2842" s="716">
        <v>2007</v>
      </c>
      <c r="F2842" s="1098">
        <v>293.7</v>
      </c>
      <c r="G2842" s="784">
        <f t="shared" si="93"/>
        <v>293.7</v>
      </c>
      <c r="H2842" s="711">
        <v>100</v>
      </c>
      <c r="I2842" s="784">
        <f t="shared" si="94"/>
        <v>0</v>
      </c>
      <c r="J2842" s="771"/>
      <c r="K2842" s="713"/>
      <c r="L2842" s="713"/>
      <c r="M2842" s="771"/>
      <c r="N2842" s="713"/>
      <c r="O2842" s="713"/>
      <c r="P2842" s="1838"/>
    </row>
    <row r="2843" spans="1:16" ht="13.5" customHeight="1" x14ac:dyDescent="0.2">
      <c r="A2843" s="606">
        <v>6</v>
      </c>
      <c r="B2843" s="719" t="s">
        <v>796</v>
      </c>
      <c r="C2843" s="575" t="s">
        <v>701</v>
      </c>
      <c r="D2843" s="716">
        <v>1</v>
      </c>
      <c r="E2843" s="716">
        <v>2007</v>
      </c>
      <c r="F2843" s="1098">
        <v>112.8</v>
      </c>
      <c r="G2843" s="784">
        <f t="shared" si="93"/>
        <v>112.8</v>
      </c>
      <c r="H2843" s="711">
        <v>100</v>
      </c>
      <c r="I2843" s="784">
        <f t="shared" si="94"/>
        <v>0</v>
      </c>
      <c r="J2843" s="771"/>
      <c r="K2843" s="713"/>
      <c r="L2843" s="713"/>
      <c r="M2843" s="771"/>
      <c r="N2843" s="713"/>
      <c r="O2843" s="713"/>
      <c r="P2843" s="1838"/>
    </row>
    <row r="2844" spans="1:16" ht="13.5" customHeight="1" x14ac:dyDescent="0.2">
      <c r="A2844" s="606">
        <v>7</v>
      </c>
      <c r="B2844" s="719" t="s">
        <v>794</v>
      </c>
      <c r="C2844" s="575" t="s">
        <v>701</v>
      </c>
      <c r="D2844" s="716">
        <v>2</v>
      </c>
      <c r="E2844" s="716">
        <v>2007</v>
      </c>
      <c r="F2844" s="1098">
        <v>587.4</v>
      </c>
      <c r="G2844" s="784">
        <f t="shared" si="93"/>
        <v>587.4</v>
      </c>
      <c r="H2844" s="711">
        <v>100</v>
      </c>
      <c r="I2844" s="784">
        <f t="shared" si="94"/>
        <v>0</v>
      </c>
      <c r="J2844" s="771"/>
      <c r="K2844" s="713"/>
      <c r="L2844" s="713"/>
      <c r="M2844" s="771"/>
      <c r="N2844" s="713"/>
      <c r="O2844" s="713"/>
      <c r="P2844" s="1838"/>
    </row>
    <row r="2845" spans="1:16" ht="13.5" customHeight="1" x14ac:dyDescent="0.2">
      <c r="A2845" s="606">
        <v>8</v>
      </c>
      <c r="B2845" s="719" t="s">
        <v>796</v>
      </c>
      <c r="C2845" s="575" t="s">
        <v>701</v>
      </c>
      <c r="D2845" s="716">
        <v>2</v>
      </c>
      <c r="E2845" s="716">
        <v>2007</v>
      </c>
      <c r="F2845" s="1098">
        <v>225.6</v>
      </c>
      <c r="G2845" s="784">
        <f t="shared" si="93"/>
        <v>225.6</v>
      </c>
      <c r="H2845" s="711">
        <v>100</v>
      </c>
      <c r="I2845" s="784">
        <f t="shared" si="94"/>
        <v>0</v>
      </c>
      <c r="J2845" s="771"/>
      <c r="K2845" s="713"/>
      <c r="L2845" s="713"/>
      <c r="M2845" s="771"/>
      <c r="N2845" s="713"/>
      <c r="O2845" s="713"/>
      <c r="P2845" s="1838"/>
    </row>
    <row r="2846" spans="1:16" ht="13.5" customHeight="1" x14ac:dyDescent="0.2">
      <c r="A2846" s="606">
        <v>9</v>
      </c>
      <c r="B2846" s="719" t="s">
        <v>796</v>
      </c>
      <c r="C2846" s="575" t="s">
        <v>701</v>
      </c>
      <c r="D2846" s="716">
        <v>2</v>
      </c>
      <c r="E2846" s="716">
        <v>2007</v>
      </c>
      <c r="F2846" s="1098">
        <v>225.6</v>
      </c>
      <c r="G2846" s="784">
        <f t="shared" si="93"/>
        <v>225.6</v>
      </c>
      <c r="H2846" s="711">
        <v>100</v>
      </c>
      <c r="I2846" s="784">
        <f t="shared" si="94"/>
        <v>0</v>
      </c>
      <c r="J2846" s="771"/>
      <c r="K2846" s="713"/>
      <c r="L2846" s="713"/>
      <c r="M2846" s="771"/>
      <c r="N2846" s="713"/>
      <c r="O2846" s="713"/>
      <c r="P2846" s="1838"/>
    </row>
    <row r="2847" spans="1:16" ht="13.5" customHeight="1" x14ac:dyDescent="0.2">
      <c r="A2847" s="606">
        <v>10</v>
      </c>
      <c r="B2847" s="719" t="s">
        <v>809</v>
      </c>
      <c r="C2847" s="575" t="s">
        <v>701</v>
      </c>
      <c r="D2847" s="716">
        <v>1</v>
      </c>
      <c r="E2847" s="716">
        <v>2007</v>
      </c>
      <c r="F2847" s="1098">
        <v>47.5</v>
      </c>
      <c r="G2847" s="784">
        <f t="shared" si="93"/>
        <v>47.5</v>
      </c>
      <c r="H2847" s="711">
        <v>100</v>
      </c>
      <c r="I2847" s="784">
        <f t="shared" si="94"/>
        <v>0</v>
      </c>
      <c r="J2847" s="771"/>
      <c r="K2847" s="713"/>
      <c r="L2847" s="713"/>
      <c r="M2847" s="771"/>
      <c r="N2847" s="713"/>
      <c r="O2847" s="713"/>
      <c r="P2847" s="1838"/>
    </row>
    <row r="2848" spans="1:16" ht="13.5" customHeight="1" x14ac:dyDescent="0.2">
      <c r="A2848" s="606">
        <v>11</v>
      </c>
      <c r="B2848" s="719" t="s">
        <v>796</v>
      </c>
      <c r="C2848" s="575" t="s">
        <v>701</v>
      </c>
      <c r="D2848" s="716">
        <v>6</v>
      </c>
      <c r="E2848" s="716">
        <v>2007</v>
      </c>
      <c r="F2848" s="1098">
        <v>676.8</v>
      </c>
      <c r="G2848" s="784">
        <f t="shared" si="93"/>
        <v>676.8</v>
      </c>
      <c r="H2848" s="711">
        <v>100</v>
      </c>
      <c r="I2848" s="784">
        <f t="shared" si="94"/>
        <v>0</v>
      </c>
      <c r="J2848" s="771"/>
      <c r="K2848" s="713"/>
      <c r="L2848" s="713"/>
      <c r="M2848" s="771"/>
      <c r="N2848" s="713"/>
      <c r="O2848" s="713"/>
      <c r="P2848" s="1838"/>
    </row>
    <row r="2849" spans="1:16" ht="13.5" customHeight="1" x14ac:dyDescent="0.2">
      <c r="A2849" s="606">
        <v>12</v>
      </c>
      <c r="B2849" s="719" t="s">
        <v>796</v>
      </c>
      <c r="C2849" s="575" t="s">
        <v>701</v>
      </c>
      <c r="D2849" s="716">
        <v>2</v>
      </c>
      <c r="E2849" s="716">
        <v>2007</v>
      </c>
      <c r="F2849" s="1098">
        <v>330.2</v>
      </c>
      <c r="G2849" s="784">
        <f t="shared" ref="G2849:G2912" si="96">F2849*H2849%</f>
        <v>330.2</v>
      </c>
      <c r="H2849" s="711">
        <v>100</v>
      </c>
      <c r="I2849" s="784">
        <f t="shared" ref="I2849:I2912" si="97">F2849-G2849</f>
        <v>0</v>
      </c>
      <c r="J2849" s="771"/>
      <c r="K2849" s="713"/>
      <c r="L2849" s="713"/>
      <c r="M2849" s="771"/>
      <c r="N2849" s="713"/>
      <c r="O2849" s="713"/>
      <c r="P2849" s="1838"/>
    </row>
    <row r="2850" spans="1:16" ht="13.5" customHeight="1" x14ac:dyDescent="0.2">
      <c r="A2850" s="606">
        <v>13</v>
      </c>
      <c r="B2850" s="719" t="s">
        <v>614</v>
      </c>
      <c r="C2850" s="575" t="s">
        <v>701</v>
      </c>
      <c r="D2850" s="716">
        <v>12</v>
      </c>
      <c r="E2850" s="716">
        <v>2007</v>
      </c>
      <c r="F2850" s="1098">
        <v>706.8</v>
      </c>
      <c r="G2850" s="784">
        <f t="shared" si="96"/>
        <v>706.8</v>
      </c>
      <c r="H2850" s="711">
        <v>100</v>
      </c>
      <c r="I2850" s="784">
        <f t="shared" si="97"/>
        <v>0</v>
      </c>
      <c r="J2850" s="771"/>
      <c r="K2850" s="713"/>
      <c r="L2850" s="713"/>
      <c r="M2850" s="771"/>
      <c r="N2850" s="713"/>
      <c r="O2850" s="713"/>
      <c r="P2850" s="1838"/>
    </row>
    <row r="2851" spans="1:16" ht="13.5" customHeight="1" x14ac:dyDescent="0.2">
      <c r="A2851" s="606">
        <v>14</v>
      </c>
      <c r="B2851" s="719" t="s">
        <v>809</v>
      </c>
      <c r="C2851" s="575" t="s">
        <v>701</v>
      </c>
      <c r="D2851" s="716">
        <v>3</v>
      </c>
      <c r="E2851" s="716">
        <v>2007</v>
      </c>
      <c r="F2851" s="1098">
        <v>142.5</v>
      </c>
      <c r="G2851" s="784">
        <f t="shared" si="96"/>
        <v>142.5</v>
      </c>
      <c r="H2851" s="711">
        <v>100</v>
      </c>
      <c r="I2851" s="784">
        <f t="shared" si="97"/>
        <v>0</v>
      </c>
      <c r="J2851" s="771"/>
      <c r="K2851" s="713"/>
      <c r="L2851" s="713"/>
      <c r="M2851" s="771"/>
      <c r="N2851" s="713"/>
      <c r="O2851" s="713"/>
      <c r="P2851" s="1838"/>
    </row>
    <row r="2852" spans="1:16" ht="13.5" customHeight="1" x14ac:dyDescent="0.2">
      <c r="A2852" s="606">
        <v>15</v>
      </c>
      <c r="B2852" s="719" t="s">
        <v>794</v>
      </c>
      <c r="C2852" s="575" t="s">
        <v>701</v>
      </c>
      <c r="D2852" s="716">
        <v>8</v>
      </c>
      <c r="E2852" s="716">
        <v>2007</v>
      </c>
      <c r="F2852" s="1098">
        <v>2349.6</v>
      </c>
      <c r="G2852" s="784">
        <f t="shared" si="96"/>
        <v>2349.6</v>
      </c>
      <c r="H2852" s="711">
        <v>100</v>
      </c>
      <c r="I2852" s="784">
        <f t="shared" si="97"/>
        <v>0</v>
      </c>
      <c r="J2852" s="771"/>
      <c r="K2852" s="713"/>
      <c r="L2852" s="713"/>
      <c r="M2852" s="771"/>
      <c r="N2852" s="713"/>
      <c r="O2852" s="713"/>
      <c r="P2852" s="1838"/>
    </row>
    <row r="2853" spans="1:16" ht="13.5" customHeight="1" x14ac:dyDescent="0.2">
      <c r="A2853" s="606">
        <v>16</v>
      </c>
      <c r="B2853" s="719" t="s">
        <v>794</v>
      </c>
      <c r="C2853" s="575" t="s">
        <v>701</v>
      </c>
      <c r="D2853" s="716">
        <v>2</v>
      </c>
      <c r="E2853" s="716">
        <v>2007</v>
      </c>
      <c r="F2853" s="1098">
        <v>587.4</v>
      </c>
      <c r="G2853" s="784">
        <f t="shared" si="96"/>
        <v>587.4</v>
      </c>
      <c r="H2853" s="711">
        <v>100</v>
      </c>
      <c r="I2853" s="784">
        <f t="shared" si="97"/>
        <v>0</v>
      </c>
      <c r="J2853" s="771"/>
      <c r="K2853" s="713"/>
      <c r="L2853" s="713"/>
      <c r="M2853" s="771"/>
      <c r="N2853" s="713"/>
      <c r="O2853" s="713"/>
      <c r="P2853" s="1838"/>
    </row>
    <row r="2854" spans="1:16" ht="13.5" customHeight="1" x14ac:dyDescent="0.2">
      <c r="A2854" s="606">
        <v>17</v>
      </c>
      <c r="B2854" s="719" t="s">
        <v>2282</v>
      </c>
      <c r="C2854" s="575" t="s">
        <v>701</v>
      </c>
      <c r="D2854" s="716">
        <v>6</v>
      </c>
      <c r="E2854" s="716">
        <v>2007</v>
      </c>
      <c r="F2854" s="1098">
        <v>592.79999999999995</v>
      </c>
      <c r="G2854" s="784">
        <f t="shared" si="96"/>
        <v>592.79999999999995</v>
      </c>
      <c r="H2854" s="711">
        <v>100</v>
      </c>
      <c r="I2854" s="784">
        <f t="shared" si="97"/>
        <v>0</v>
      </c>
      <c r="J2854" s="771"/>
      <c r="K2854" s="713"/>
      <c r="L2854" s="713"/>
      <c r="M2854" s="771"/>
      <c r="N2854" s="713"/>
      <c r="O2854" s="713"/>
      <c r="P2854" s="1838"/>
    </row>
    <row r="2855" spans="1:16" ht="13.5" customHeight="1" x14ac:dyDescent="0.2">
      <c r="A2855" s="606">
        <v>18</v>
      </c>
      <c r="B2855" s="719" t="s">
        <v>794</v>
      </c>
      <c r="C2855" s="575" t="s">
        <v>701</v>
      </c>
      <c r="D2855" s="716">
        <v>8</v>
      </c>
      <c r="E2855" s="716">
        <v>2008</v>
      </c>
      <c r="F2855" s="1098">
        <v>2138.4</v>
      </c>
      <c r="G2855" s="784">
        <f t="shared" si="96"/>
        <v>2138.4</v>
      </c>
      <c r="H2855" s="711">
        <v>100</v>
      </c>
      <c r="I2855" s="784">
        <f t="shared" si="97"/>
        <v>0</v>
      </c>
      <c r="J2855" s="771"/>
      <c r="K2855" s="713"/>
      <c r="L2855" s="713"/>
      <c r="M2855" s="771"/>
      <c r="N2855" s="713"/>
      <c r="O2855" s="713"/>
      <c r="P2855" s="1838"/>
    </row>
    <row r="2856" spans="1:16" ht="13.5" customHeight="1" x14ac:dyDescent="0.2">
      <c r="A2856" s="606">
        <v>19</v>
      </c>
      <c r="B2856" s="719" t="s">
        <v>614</v>
      </c>
      <c r="C2856" s="575" t="s">
        <v>701</v>
      </c>
      <c r="D2856" s="716">
        <v>5</v>
      </c>
      <c r="E2856" s="716">
        <v>2008</v>
      </c>
      <c r="F2856" s="1098">
        <v>250.5</v>
      </c>
      <c r="G2856" s="784">
        <f t="shared" si="96"/>
        <v>250.5</v>
      </c>
      <c r="H2856" s="711">
        <v>100</v>
      </c>
      <c r="I2856" s="784">
        <f t="shared" si="97"/>
        <v>0</v>
      </c>
      <c r="J2856" s="771"/>
      <c r="K2856" s="713"/>
      <c r="L2856" s="713"/>
      <c r="M2856" s="771"/>
      <c r="N2856" s="713"/>
      <c r="O2856" s="713"/>
      <c r="P2856" s="1838"/>
    </row>
    <row r="2857" spans="1:16" ht="13.5" customHeight="1" x14ac:dyDescent="0.2">
      <c r="A2857" s="606">
        <v>20</v>
      </c>
      <c r="B2857" s="719" t="s">
        <v>796</v>
      </c>
      <c r="C2857" s="575" t="s">
        <v>701</v>
      </c>
      <c r="D2857" s="716">
        <v>8</v>
      </c>
      <c r="E2857" s="716">
        <v>2008</v>
      </c>
      <c r="F2857" s="1098">
        <v>806.4</v>
      </c>
      <c r="G2857" s="784">
        <f t="shared" si="96"/>
        <v>806.4</v>
      </c>
      <c r="H2857" s="711">
        <v>100</v>
      </c>
      <c r="I2857" s="784">
        <f t="shared" si="97"/>
        <v>0</v>
      </c>
      <c r="J2857" s="771"/>
      <c r="K2857" s="713"/>
      <c r="L2857" s="713"/>
      <c r="M2857" s="771"/>
      <c r="N2857" s="713"/>
      <c r="O2857" s="713"/>
      <c r="P2857" s="1838"/>
    </row>
    <row r="2858" spans="1:16" ht="13.5" customHeight="1" x14ac:dyDescent="0.2">
      <c r="A2858" s="606">
        <v>21</v>
      </c>
      <c r="B2858" s="719" t="s">
        <v>827</v>
      </c>
      <c r="C2858" s="575" t="s">
        <v>701</v>
      </c>
      <c r="D2858" s="716">
        <v>1</v>
      </c>
      <c r="E2858" s="716">
        <v>2008</v>
      </c>
      <c r="F2858" s="1098">
        <v>60.8</v>
      </c>
      <c r="G2858" s="784">
        <f t="shared" si="96"/>
        <v>60.8</v>
      </c>
      <c r="H2858" s="711">
        <v>100</v>
      </c>
      <c r="I2858" s="784">
        <f t="shared" si="97"/>
        <v>0</v>
      </c>
      <c r="J2858" s="771"/>
      <c r="K2858" s="713"/>
      <c r="L2858" s="713"/>
      <c r="M2858" s="771"/>
      <c r="N2858" s="713"/>
      <c r="O2858" s="713"/>
      <c r="P2858" s="1838"/>
    </row>
    <row r="2859" spans="1:16" ht="13.5" customHeight="1" x14ac:dyDescent="0.2">
      <c r="A2859" s="606">
        <v>22</v>
      </c>
      <c r="B2859" s="719" t="s">
        <v>794</v>
      </c>
      <c r="C2859" s="575" t="s">
        <v>701</v>
      </c>
      <c r="D2859" s="716">
        <v>10</v>
      </c>
      <c r="E2859" s="716">
        <v>2008</v>
      </c>
      <c r="F2859" s="1098">
        <v>3842.4</v>
      </c>
      <c r="G2859" s="784">
        <f t="shared" si="96"/>
        <v>3842.4</v>
      </c>
      <c r="H2859" s="711">
        <v>100</v>
      </c>
      <c r="I2859" s="784">
        <f t="shared" si="97"/>
        <v>0</v>
      </c>
      <c r="J2859" s="771"/>
      <c r="K2859" s="713"/>
      <c r="L2859" s="713"/>
      <c r="M2859" s="771"/>
      <c r="N2859" s="713"/>
      <c r="O2859" s="713"/>
      <c r="P2859" s="1838"/>
    </row>
    <row r="2860" spans="1:16" ht="13.5" customHeight="1" x14ac:dyDescent="0.2">
      <c r="A2860" s="606">
        <v>23</v>
      </c>
      <c r="B2860" s="719" t="s">
        <v>796</v>
      </c>
      <c r="C2860" s="575" t="s">
        <v>701</v>
      </c>
      <c r="D2860" s="716">
        <v>10</v>
      </c>
      <c r="E2860" s="716">
        <v>2008</v>
      </c>
      <c r="F2860" s="1098">
        <v>997.71</v>
      </c>
      <c r="G2860" s="784">
        <f t="shared" si="96"/>
        <v>997.71</v>
      </c>
      <c r="H2860" s="711">
        <v>100</v>
      </c>
      <c r="I2860" s="784">
        <f t="shared" si="97"/>
        <v>0</v>
      </c>
      <c r="J2860" s="771"/>
      <c r="K2860" s="713"/>
      <c r="L2860" s="713"/>
      <c r="M2860" s="771"/>
      <c r="N2860" s="713"/>
      <c r="O2860" s="713"/>
      <c r="P2860" s="1838"/>
    </row>
    <row r="2861" spans="1:16" ht="13.5" customHeight="1" x14ac:dyDescent="0.2">
      <c r="A2861" s="606">
        <v>24</v>
      </c>
      <c r="B2861" s="719" t="s">
        <v>614</v>
      </c>
      <c r="C2861" s="575" t="s">
        <v>701</v>
      </c>
      <c r="D2861" s="716">
        <v>5</v>
      </c>
      <c r="E2861" s="716">
        <v>2008</v>
      </c>
      <c r="F2861" s="1098">
        <v>270.04000000000002</v>
      </c>
      <c r="G2861" s="784">
        <f t="shared" si="96"/>
        <v>270.04000000000002</v>
      </c>
      <c r="H2861" s="711">
        <v>100</v>
      </c>
      <c r="I2861" s="784">
        <f t="shared" si="97"/>
        <v>0</v>
      </c>
      <c r="J2861" s="771"/>
      <c r="K2861" s="713"/>
      <c r="L2861" s="713"/>
      <c r="M2861" s="771"/>
      <c r="N2861" s="713"/>
      <c r="O2861" s="713"/>
      <c r="P2861" s="1838"/>
    </row>
    <row r="2862" spans="1:16" ht="13.5" customHeight="1" x14ac:dyDescent="0.2">
      <c r="A2862" s="606">
        <v>25</v>
      </c>
      <c r="B2862" s="719" t="s">
        <v>4076</v>
      </c>
      <c r="C2862" s="575" t="s">
        <v>701</v>
      </c>
      <c r="D2862" s="716">
        <v>3</v>
      </c>
      <c r="E2862" s="716">
        <v>2008</v>
      </c>
      <c r="F2862" s="1098">
        <v>1626</v>
      </c>
      <c r="G2862" s="784">
        <f t="shared" si="96"/>
        <v>1626</v>
      </c>
      <c r="H2862" s="711">
        <v>100</v>
      </c>
      <c r="I2862" s="784">
        <f t="shared" si="97"/>
        <v>0</v>
      </c>
      <c r="J2862" s="771"/>
      <c r="K2862" s="713"/>
      <c r="L2862" s="713"/>
      <c r="M2862" s="771"/>
      <c r="N2862" s="713"/>
      <c r="O2862" s="713"/>
      <c r="P2862" s="1838"/>
    </row>
    <row r="2863" spans="1:16" ht="13.5" customHeight="1" x14ac:dyDescent="0.2">
      <c r="A2863" s="606">
        <v>26</v>
      </c>
      <c r="B2863" s="719" t="s">
        <v>4077</v>
      </c>
      <c r="C2863" s="575" t="s">
        <v>701</v>
      </c>
      <c r="D2863" s="716">
        <v>3</v>
      </c>
      <c r="E2863" s="716">
        <v>2008</v>
      </c>
      <c r="F2863" s="1098">
        <v>330</v>
      </c>
      <c r="G2863" s="784">
        <f t="shared" si="96"/>
        <v>330</v>
      </c>
      <c r="H2863" s="711">
        <v>100</v>
      </c>
      <c r="I2863" s="784">
        <f t="shared" si="97"/>
        <v>0</v>
      </c>
      <c r="J2863" s="771"/>
      <c r="K2863" s="713"/>
      <c r="L2863" s="713"/>
      <c r="M2863" s="771"/>
      <c r="N2863" s="713"/>
      <c r="O2863" s="713"/>
      <c r="P2863" s="1838"/>
    </row>
    <row r="2864" spans="1:16" ht="13.5" customHeight="1" x14ac:dyDescent="0.2">
      <c r="A2864" s="606">
        <v>27</v>
      </c>
      <c r="B2864" s="719" t="s">
        <v>794</v>
      </c>
      <c r="C2864" s="575" t="s">
        <v>701</v>
      </c>
      <c r="D2864" s="716">
        <v>1</v>
      </c>
      <c r="E2864" s="716">
        <v>2008</v>
      </c>
      <c r="F2864" s="1098">
        <v>404.685</v>
      </c>
      <c r="G2864" s="784">
        <f t="shared" si="96"/>
        <v>404.685</v>
      </c>
      <c r="H2864" s="711">
        <v>100</v>
      </c>
      <c r="I2864" s="784">
        <f t="shared" si="97"/>
        <v>0</v>
      </c>
      <c r="J2864" s="771"/>
      <c r="K2864" s="713"/>
      <c r="L2864" s="713"/>
      <c r="M2864" s="771"/>
      <c r="N2864" s="713"/>
      <c r="O2864" s="713"/>
      <c r="P2864" s="1838"/>
    </row>
    <row r="2865" spans="1:16" ht="13.5" customHeight="1" x14ac:dyDescent="0.2">
      <c r="A2865" s="606">
        <v>28</v>
      </c>
      <c r="B2865" s="719" t="s">
        <v>796</v>
      </c>
      <c r="C2865" s="575" t="s">
        <v>701</v>
      </c>
      <c r="D2865" s="716">
        <v>1</v>
      </c>
      <c r="E2865" s="716">
        <v>2008</v>
      </c>
      <c r="F2865" s="1098">
        <v>103.66200000000001</v>
      </c>
      <c r="G2865" s="784">
        <f t="shared" si="96"/>
        <v>103.66200000000001</v>
      </c>
      <c r="H2865" s="711">
        <v>100</v>
      </c>
      <c r="I2865" s="784">
        <f t="shared" si="97"/>
        <v>0</v>
      </c>
      <c r="J2865" s="771"/>
      <c r="K2865" s="713"/>
      <c r="L2865" s="713"/>
      <c r="M2865" s="771"/>
      <c r="N2865" s="713"/>
      <c r="O2865" s="713"/>
      <c r="P2865" s="1838"/>
    </row>
    <row r="2866" spans="1:16" ht="13.5" customHeight="1" x14ac:dyDescent="0.2">
      <c r="A2866" s="606">
        <v>29</v>
      </c>
      <c r="B2866" s="719" t="s">
        <v>2282</v>
      </c>
      <c r="C2866" s="575" t="s">
        <v>701</v>
      </c>
      <c r="D2866" s="716">
        <v>1</v>
      </c>
      <c r="E2866" s="716">
        <v>2008</v>
      </c>
      <c r="F2866" s="1098">
        <v>29.780999999999999</v>
      </c>
      <c r="G2866" s="784">
        <f t="shared" si="96"/>
        <v>29.780999999999999</v>
      </c>
      <c r="H2866" s="711">
        <v>100</v>
      </c>
      <c r="I2866" s="784">
        <f t="shared" si="97"/>
        <v>0</v>
      </c>
      <c r="J2866" s="771"/>
      <c r="K2866" s="713"/>
      <c r="L2866" s="713"/>
      <c r="M2866" s="771"/>
      <c r="N2866" s="713"/>
      <c r="O2866" s="713"/>
      <c r="P2866" s="1838"/>
    </row>
    <row r="2867" spans="1:16" ht="13.5" customHeight="1" x14ac:dyDescent="0.2">
      <c r="A2867" s="606">
        <v>30</v>
      </c>
      <c r="B2867" s="719" t="s">
        <v>794</v>
      </c>
      <c r="C2867" s="575" t="s">
        <v>701</v>
      </c>
      <c r="D2867" s="716">
        <v>2</v>
      </c>
      <c r="E2867" s="716">
        <v>2008</v>
      </c>
      <c r="F2867" s="1098">
        <v>534.6</v>
      </c>
      <c r="G2867" s="784">
        <f t="shared" si="96"/>
        <v>534.6</v>
      </c>
      <c r="H2867" s="711">
        <v>100</v>
      </c>
      <c r="I2867" s="784">
        <f t="shared" si="97"/>
        <v>0</v>
      </c>
      <c r="J2867" s="771"/>
      <c r="K2867" s="713"/>
      <c r="L2867" s="713"/>
      <c r="M2867" s="771"/>
      <c r="N2867" s="713"/>
      <c r="O2867" s="713"/>
      <c r="P2867" s="1838"/>
    </row>
    <row r="2868" spans="1:16" ht="13.5" customHeight="1" x14ac:dyDescent="0.2">
      <c r="A2868" s="606">
        <v>31</v>
      </c>
      <c r="B2868" s="719" t="s">
        <v>796</v>
      </c>
      <c r="C2868" s="575" t="s">
        <v>701</v>
      </c>
      <c r="D2868" s="716">
        <v>2</v>
      </c>
      <c r="E2868" s="716">
        <v>2008</v>
      </c>
      <c r="F2868" s="1098">
        <v>201.6</v>
      </c>
      <c r="G2868" s="784">
        <f t="shared" si="96"/>
        <v>201.6</v>
      </c>
      <c r="H2868" s="711">
        <v>100</v>
      </c>
      <c r="I2868" s="784">
        <f t="shared" si="97"/>
        <v>0</v>
      </c>
      <c r="J2868" s="771"/>
      <c r="K2868" s="713"/>
      <c r="L2868" s="713"/>
      <c r="M2868" s="771"/>
      <c r="N2868" s="713"/>
      <c r="O2868" s="713"/>
      <c r="P2868" s="1838"/>
    </row>
    <row r="2869" spans="1:16" ht="13.5" customHeight="1" x14ac:dyDescent="0.2">
      <c r="A2869" s="606">
        <v>32</v>
      </c>
      <c r="B2869" s="719" t="s">
        <v>614</v>
      </c>
      <c r="C2869" s="575" t="s">
        <v>701</v>
      </c>
      <c r="D2869" s="716">
        <v>1</v>
      </c>
      <c r="E2869" s="716">
        <v>2008</v>
      </c>
      <c r="F2869" s="1098">
        <v>50.1</v>
      </c>
      <c r="G2869" s="784">
        <f t="shared" si="96"/>
        <v>50.1</v>
      </c>
      <c r="H2869" s="711">
        <v>100</v>
      </c>
      <c r="I2869" s="784">
        <f t="shared" si="97"/>
        <v>0</v>
      </c>
      <c r="J2869" s="771"/>
      <c r="K2869" s="713"/>
      <c r="L2869" s="713"/>
      <c r="M2869" s="771"/>
      <c r="N2869" s="713"/>
      <c r="O2869" s="713"/>
      <c r="P2869" s="1838"/>
    </row>
    <row r="2870" spans="1:16" ht="13.5" customHeight="1" x14ac:dyDescent="0.2">
      <c r="A2870" s="606">
        <v>33</v>
      </c>
      <c r="B2870" s="719" t="s">
        <v>2282</v>
      </c>
      <c r="C2870" s="575" t="s">
        <v>701</v>
      </c>
      <c r="D2870" s="716">
        <v>1</v>
      </c>
      <c r="E2870" s="716">
        <v>2008</v>
      </c>
      <c r="F2870" s="1098">
        <v>44.3</v>
      </c>
      <c r="G2870" s="784">
        <f t="shared" si="96"/>
        <v>44.3</v>
      </c>
      <c r="H2870" s="711">
        <v>100</v>
      </c>
      <c r="I2870" s="784">
        <f t="shared" si="97"/>
        <v>0</v>
      </c>
      <c r="J2870" s="771"/>
      <c r="K2870" s="713"/>
      <c r="L2870" s="713"/>
      <c r="M2870" s="771"/>
      <c r="N2870" s="713"/>
      <c r="O2870" s="713"/>
      <c r="P2870" s="1838"/>
    </row>
    <row r="2871" spans="1:16" ht="13.5" customHeight="1" x14ac:dyDescent="0.2">
      <c r="A2871" s="606">
        <v>34</v>
      </c>
      <c r="B2871" s="719" t="s">
        <v>796</v>
      </c>
      <c r="C2871" s="575" t="s">
        <v>701</v>
      </c>
      <c r="D2871" s="716">
        <v>2</v>
      </c>
      <c r="E2871" s="716">
        <v>2008</v>
      </c>
      <c r="F2871" s="1098">
        <v>201.6</v>
      </c>
      <c r="G2871" s="784">
        <f t="shared" si="96"/>
        <v>201.6</v>
      </c>
      <c r="H2871" s="711">
        <v>100</v>
      </c>
      <c r="I2871" s="784">
        <f t="shared" si="97"/>
        <v>0</v>
      </c>
      <c r="J2871" s="771"/>
      <c r="K2871" s="713"/>
      <c r="L2871" s="713"/>
      <c r="M2871" s="771"/>
      <c r="N2871" s="713"/>
      <c r="O2871" s="713"/>
      <c r="P2871" s="1838"/>
    </row>
    <row r="2872" spans="1:16" ht="13.5" customHeight="1" x14ac:dyDescent="0.2">
      <c r="A2872" s="606">
        <v>35</v>
      </c>
      <c r="B2872" s="719" t="s">
        <v>796</v>
      </c>
      <c r="C2872" s="575" t="s">
        <v>701</v>
      </c>
      <c r="D2872" s="716">
        <v>2</v>
      </c>
      <c r="E2872" s="716">
        <v>2008</v>
      </c>
      <c r="F2872" s="1098">
        <v>207.32400000000001</v>
      </c>
      <c r="G2872" s="784">
        <f t="shared" si="96"/>
        <v>207.32400000000001</v>
      </c>
      <c r="H2872" s="711">
        <v>100</v>
      </c>
      <c r="I2872" s="784">
        <f t="shared" si="97"/>
        <v>0</v>
      </c>
      <c r="J2872" s="771"/>
      <c r="K2872" s="713"/>
      <c r="L2872" s="713"/>
      <c r="M2872" s="771"/>
      <c r="N2872" s="713"/>
      <c r="O2872" s="713"/>
      <c r="P2872" s="1838"/>
    </row>
    <row r="2873" spans="1:16" ht="13.5" customHeight="1" x14ac:dyDescent="0.2">
      <c r="A2873" s="606">
        <v>36</v>
      </c>
      <c r="B2873" s="719" t="s">
        <v>794</v>
      </c>
      <c r="C2873" s="575" t="s">
        <v>701</v>
      </c>
      <c r="D2873" s="716">
        <v>2</v>
      </c>
      <c r="E2873" s="716">
        <v>2008</v>
      </c>
      <c r="F2873" s="1098">
        <v>809.37</v>
      </c>
      <c r="G2873" s="784">
        <f t="shared" si="96"/>
        <v>809.37</v>
      </c>
      <c r="H2873" s="711">
        <v>100</v>
      </c>
      <c r="I2873" s="784">
        <f t="shared" si="97"/>
        <v>0</v>
      </c>
      <c r="J2873" s="771"/>
      <c r="K2873" s="713"/>
      <c r="L2873" s="713"/>
      <c r="M2873" s="771"/>
      <c r="N2873" s="713"/>
      <c r="O2873" s="713"/>
      <c r="P2873" s="1838"/>
    </row>
    <row r="2874" spans="1:16" ht="13.5" customHeight="1" x14ac:dyDescent="0.2">
      <c r="A2874" s="606">
        <v>37</v>
      </c>
      <c r="B2874" s="719" t="s">
        <v>794</v>
      </c>
      <c r="C2874" s="575" t="s">
        <v>701</v>
      </c>
      <c r="D2874" s="716">
        <v>1</v>
      </c>
      <c r="E2874" s="716">
        <v>2008</v>
      </c>
      <c r="F2874" s="1098">
        <v>267.3</v>
      </c>
      <c r="G2874" s="784">
        <f t="shared" si="96"/>
        <v>267.3</v>
      </c>
      <c r="H2874" s="711">
        <v>100</v>
      </c>
      <c r="I2874" s="784">
        <f t="shared" si="97"/>
        <v>0</v>
      </c>
      <c r="J2874" s="771"/>
      <c r="K2874" s="713"/>
      <c r="L2874" s="713"/>
      <c r="M2874" s="771"/>
      <c r="N2874" s="713"/>
      <c r="O2874" s="713"/>
      <c r="P2874" s="1838"/>
    </row>
    <row r="2875" spans="1:16" ht="13.5" customHeight="1" x14ac:dyDescent="0.2">
      <c r="A2875" s="606">
        <v>38</v>
      </c>
      <c r="B2875" s="719" t="s">
        <v>794</v>
      </c>
      <c r="C2875" s="575" t="s">
        <v>701</v>
      </c>
      <c r="D2875" s="716">
        <v>1</v>
      </c>
      <c r="E2875" s="716">
        <v>2008</v>
      </c>
      <c r="F2875" s="1098">
        <v>493.3</v>
      </c>
      <c r="G2875" s="784">
        <f t="shared" si="96"/>
        <v>493.3</v>
      </c>
      <c r="H2875" s="711">
        <v>100</v>
      </c>
      <c r="I2875" s="784">
        <f t="shared" si="97"/>
        <v>0</v>
      </c>
      <c r="J2875" s="771"/>
      <c r="K2875" s="713"/>
      <c r="L2875" s="713"/>
      <c r="M2875" s="771"/>
      <c r="N2875" s="713"/>
      <c r="O2875" s="713"/>
      <c r="P2875" s="1838"/>
    </row>
    <row r="2876" spans="1:16" ht="13.5" customHeight="1" x14ac:dyDescent="0.2">
      <c r="A2876" s="606">
        <v>39</v>
      </c>
      <c r="B2876" s="719" t="s">
        <v>614</v>
      </c>
      <c r="C2876" s="575" t="s">
        <v>701</v>
      </c>
      <c r="D2876" s="716">
        <v>2</v>
      </c>
      <c r="E2876" s="716">
        <v>2008</v>
      </c>
      <c r="F2876" s="1098">
        <v>100.2</v>
      </c>
      <c r="G2876" s="784">
        <f t="shared" si="96"/>
        <v>100.2</v>
      </c>
      <c r="H2876" s="711">
        <v>100</v>
      </c>
      <c r="I2876" s="784">
        <f t="shared" si="97"/>
        <v>0</v>
      </c>
      <c r="J2876" s="771"/>
      <c r="K2876" s="713"/>
      <c r="L2876" s="713"/>
      <c r="M2876" s="771"/>
      <c r="N2876" s="713"/>
      <c r="O2876" s="713"/>
      <c r="P2876" s="1838"/>
    </row>
    <row r="2877" spans="1:16" ht="13.5" customHeight="1" x14ac:dyDescent="0.2">
      <c r="A2877" s="606">
        <v>40</v>
      </c>
      <c r="B2877" s="719" t="s">
        <v>2282</v>
      </c>
      <c r="C2877" s="575" t="s">
        <v>701</v>
      </c>
      <c r="D2877" s="716">
        <v>1</v>
      </c>
      <c r="E2877" s="716">
        <v>2008</v>
      </c>
      <c r="F2877" s="1098">
        <v>44.3</v>
      </c>
      <c r="G2877" s="784">
        <f t="shared" si="96"/>
        <v>44.3</v>
      </c>
      <c r="H2877" s="711">
        <v>100</v>
      </c>
      <c r="I2877" s="784">
        <f t="shared" si="97"/>
        <v>0</v>
      </c>
      <c r="J2877" s="771"/>
      <c r="K2877" s="713"/>
      <c r="L2877" s="713"/>
      <c r="M2877" s="771"/>
      <c r="N2877" s="713"/>
      <c r="O2877" s="713"/>
      <c r="P2877" s="1838"/>
    </row>
    <row r="2878" spans="1:16" ht="13.5" customHeight="1" x14ac:dyDescent="0.2">
      <c r="A2878" s="606">
        <v>41</v>
      </c>
      <c r="B2878" s="719" t="s">
        <v>2282</v>
      </c>
      <c r="C2878" s="575" t="s">
        <v>701</v>
      </c>
      <c r="D2878" s="716">
        <v>2</v>
      </c>
      <c r="E2878" s="716">
        <v>2008</v>
      </c>
      <c r="F2878" s="1098">
        <v>59.561999999999998</v>
      </c>
      <c r="G2878" s="784">
        <f t="shared" si="96"/>
        <v>59.561999999999998</v>
      </c>
      <c r="H2878" s="711">
        <v>100</v>
      </c>
      <c r="I2878" s="784">
        <f t="shared" si="97"/>
        <v>0</v>
      </c>
      <c r="J2878" s="771"/>
      <c r="K2878" s="713"/>
      <c r="L2878" s="713"/>
      <c r="M2878" s="771"/>
      <c r="N2878" s="713"/>
      <c r="O2878" s="713"/>
      <c r="P2878" s="1838"/>
    </row>
    <row r="2879" spans="1:16" ht="13.5" customHeight="1" x14ac:dyDescent="0.2">
      <c r="A2879" s="606">
        <v>42</v>
      </c>
      <c r="B2879" s="719" t="s">
        <v>2282</v>
      </c>
      <c r="C2879" s="575" t="s">
        <v>701</v>
      </c>
      <c r="D2879" s="716">
        <v>10</v>
      </c>
      <c r="E2879" s="716">
        <v>2008</v>
      </c>
      <c r="F2879" s="1098">
        <v>754.8</v>
      </c>
      <c r="G2879" s="784">
        <f t="shared" si="96"/>
        <v>754.8</v>
      </c>
      <c r="H2879" s="711">
        <v>100</v>
      </c>
      <c r="I2879" s="784">
        <f t="shared" si="97"/>
        <v>0</v>
      </c>
      <c r="J2879" s="771"/>
      <c r="K2879" s="713"/>
      <c r="L2879" s="713"/>
      <c r="M2879" s="771"/>
      <c r="N2879" s="713"/>
      <c r="O2879" s="713"/>
      <c r="P2879" s="1838"/>
    </row>
    <row r="2880" spans="1:16" ht="13.5" customHeight="1" x14ac:dyDescent="0.2">
      <c r="A2880" s="606">
        <v>43</v>
      </c>
      <c r="B2880" s="719" t="s">
        <v>4078</v>
      </c>
      <c r="C2880" s="575" t="s">
        <v>701</v>
      </c>
      <c r="D2880" s="716">
        <v>10</v>
      </c>
      <c r="E2880" s="716">
        <v>2010</v>
      </c>
      <c r="F2880" s="1098">
        <v>1060</v>
      </c>
      <c r="G2880" s="784">
        <f t="shared" si="96"/>
        <v>1060</v>
      </c>
      <c r="H2880" s="711">
        <v>100</v>
      </c>
      <c r="I2880" s="784">
        <f t="shared" si="97"/>
        <v>0</v>
      </c>
      <c r="J2880" s="771"/>
      <c r="K2880" s="713"/>
      <c r="L2880" s="713"/>
      <c r="M2880" s="771"/>
      <c r="N2880" s="713"/>
      <c r="O2880" s="713"/>
      <c r="P2880" s="1838"/>
    </row>
    <row r="2881" spans="1:16" ht="13.5" customHeight="1" x14ac:dyDescent="0.2">
      <c r="A2881" s="606">
        <v>44</v>
      </c>
      <c r="B2881" s="719" t="s">
        <v>4079</v>
      </c>
      <c r="C2881" s="575" t="s">
        <v>701</v>
      </c>
      <c r="D2881" s="716">
        <v>5</v>
      </c>
      <c r="E2881" s="716">
        <v>2010</v>
      </c>
      <c r="F2881" s="1098">
        <v>193.8</v>
      </c>
      <c r="G2881" s="784">
        <f t="shared" si="96"/>
        <v>193.8</v>
      </c>
      <c r="H2881" s="711">
        <v>100</v>
      </c>
      <c r="I2881" s="784">
        <f t="shared" si="97"/>
        <v>0</v>
      </c>
      <c r="J2881" s="771"/>
      <c r="K2881" s="713"/>
      <c r="L2881" s="713"/>
      <c r="M2881" s="771"/>
      <c r="N2881" s="713"/>
      <c r="O2881" s="713"/>
      <c r="P2881" s="1838"/>
    </row>
    <row r="2882" spans="1:16" ht="13.5" customHeight="1" x14ac:dyDescent="0.2">
      <c r="A2882" s="606">
        <v>45</v>
      </c>
      <c r="B2882" s="719" t="s">
        <v>4080</v>
      </c>
      <c r="C2882" s="575" t="s">
        <v>701</v>
      </c>
      <c r="D2882" s="716">
        <v>5</v>
      </c>
      <c r="E2882" s="716">
        <v>2010</v>
      </c>
      <c r="F2882" s="1098">
        <v>187.8</v>
      </c>
      <c r="G2882" s="784">
        <f t="shared" si="96"/>
        <v>187.8</v>
      </c>
      <c r="H2882" s="711">
        <v>100</v>
      </c>
      <c r="I2882" s="784">
        <f t="shared" si="97"/>
        <v>0</v>
      </c>
      <c r="J2882" s="771"/>
      <c r="K2882" s="713"/>
      <c r="L2882" s="713"/>
      <c r="M2882" s="771"/>
      <c r="N2882" s="713"/>
      <c r="O2882" s="713"/>
      <c r="P2882" s="1838"/>
    </row>
    <row r="2883" spans="1:16" ht="13.5" customHeight="1" x14ac:dyDescent="0.2">
      <c r="A2883" s="606">
        <v>46</v>
      </c>
      <c r="B2883" s="719" t="s">
        <v>4081</v>
      </c>
      <c r="C2883" s="575" t="s">
        <v>701</v>
      </c>
      <c r="D2883" s="716">
        <v>5</v>
      </c>
      <c r="E2883" s="716">
        <v>2010</v>
      </c>
      <c r="F2883" s="1098">
        <v>211.2</v>
      </c>
      <c r="G2883" s="784">
        <f t="shared" si="96"/>
        <v>211.2</v>
      </c>
      <c r="H2883" s="711">
        <v>100</v>
      </c>
      <c r="I2883" s="784">
        <f t="shared" si="97"/>
        <v>0</v>
      </c>
      <c r="J2883" s="771"/>
      <c r="K2883" s="713"/>
      <c r="L2883" s="713"/>
      <c r="M2883" s="771"/>
      <c r="N2883" s="713"/>
      <c r="O2883" s="713"/>
      <c r="P2883" s="1838"/>
    </row>
    <row r="2884" spans="1:16" ht="13.5" customHeight="1" x14ac:dyDescent="0.2">
      <c r="A2884" s="606">
        <v>47</v>
      </c>
      <c r="B2884" s="719" t="s">
        <v>4082</v>
      </c>
      <c r="C2884" s="575" t="s">
        <v>701</v>
      </c>
      <c r="D2884" s="716">
        <v>1</v>
      </c>
      <c r="E2884" s="716">
        <v>2010</v>
      </c>
      <c r="F2884" s="1098">
        <v>384</v>
      </c>
      <c r="G2884" s="784">
        <f t="shared" si="96"/>
        <v>384</v>
      </c>
      <c r="H2884" s="711">
        <v>100</v>
      </c>
      <c r="I2884" s="784">
        <f t="shared" si="97"/>
        <v>0</v>
      </c>
      <c r="J2884" s="771"/>
      <c r="K2884" s="713"/>
      <c r="L2884" s="713"/>
      <c r="M2884" s="771"/>
      <c r="N2884" s="713"/>
      <c r="O2884" s="713"/>
      <c r="P2884" s="1838"/>
    </row>
    <row r="2885" spans="1:16" ht="13.5" customHeight="1" x14ac:dyDescent="0.2">
      <c r="A2885" s="606">
        <v>48</v>
      </c>
      <c r="B2885" s="719" t="s">
        <v>4083</v>
      </c>
      <c r="C2885" s="575" t="s">
        <v>701</v>
      </c>
      <c r="D2885" s="716">
        <v>4</v>
      </c>
      <c r="E2885" s="716">
        <v>2011</v>
      </c>
      <c r="F2885" s="1098">
        <v>7629.3</v>
      </c>
      <c r="G2885" s="784">
        <f t="shared" si="96"/>
        <v>7629.3</v>
      </c>
      <c r="H2885" s="711">
        <v>100</v>
      </c>
      <c r="I2885" s="784">
        <f t="shared" si="97"/>
        <v>0</v>
      </c>
      <c r="J2885" s="771"/>
      <c r="K2885" s="713"/>
      <c r="L2885" s="713"/>
      <c r="M2885" s="771"/>
      <c r="N2885" s="713"/>
      <c r="O2885" s="713"/>
      <c r="P2885" s="1838"/>
    </row>
    <row r="2886" spans="1:16" ht="13.5" customHeight="1" x14ac:dyDescent="0.2">
      <c r="A2886" s="606">
        <v>49</v>
      </c>
      <c r="B2886" s="719" t="s">
        <v>4078</v>
      </c>
      <c r="C2886" s="575" t="s">
        <v>701</v>
      </c>
      <c r="D2886" s="716">
        <v>12</v>
      </c>
      <c r="E2886" s="716">
        <v>2011</v>
      </c>
      <c r="F2886" s="1098">
        <v>903.6</v>
      </c>
      <c r="G2886" s="784">
        <f t="shared" si="96"/>
        <v>903.6</v>
      </c>
      <c r="H2886" s="711">
        <v>100</v>
      </c>
      <c r="I2886" s="784">
        <f t="shared" si="97"/>
        <v>0</v>
      </c>
      <c r="J2886" s="771"/>
      <c r="K2886" s="713"/>
      <c r="L2886" s="713"/>
      <c r="M2886" s="771"/>
      <c r="N2886" s="713"/>
      <c r="O2886" s="713"/>
      <c r="P2886" s="1838"/>
    </row>
    <row r="2887" spans="1:16" ht="13.5" customHeight="1" x14ac:dyDescent="0.2">
      <c r="A2887" s="606">
        <v>50</v>
      </c>
      <c r="B2887" s="719" t="s">
        <v>4079</v>
      </c>
      <c r="C2887" s="575" t="s">
        <v>701</v>
      </c>
      <c r="D2887" s="716">
        <v>6</v>
      </c>
      <c r="E2887" s="716">
        <v>2011</v>
      </c>
      <c r="F2887" s="1098">
        <v>232.2</v>
      </c>
      <c r="G2887" s="784">
        <f t="shared" si="96"/>
        <v>232.2</v>
      </c>
      <c r="H2887" s="711">
        <v>100</v>
      </c>
      <c r="I2887" s="784">
        <f t="shared" si="97"/>
        <v>0</v>
      </c>
      <c r="J2887" s="771"/>
      <c r="K2887" s="713"/>
      <c r="L2887" s="713"/>
      <c r="M2887" s="771"/>
      <c r="N2887" s="713"/>
      <c r="O2887" s="713"/>
      <c r="P2887" s="1838"/>
    </row>
    <row r="2888" spans="1:16" ht="13.5" customHeight="1" x14ac:dyDescent="0.2">
      <c r="A2888" s="606">
        <v>51</v>
      </c>
      <c r="B2888" s="719" t="s">
        <v>4080</v>
      </c>
      <c r="C2888" s="575" t="s">
        <v>701</v>
      </c>
      <c r="D2888" s="716">
        <v>6</v>
      </c>
      <c r="E2888" s="716">
        <v>2011</v>
      </c>
      <c r="F2888" s="1098">
        <v>225</v>
      </c>
      <c r="G2888" s="784">
        <f t="shared" si="96"/>
        <v>225</v>
      </c>
      <c r="H2888" s="711">
        <v>100</v>
      </c>
      <c r="I2888" s="784">
        <f t="shared" si="97"/>
        <v>0</v>
      </c>
      <c r="J2888" s="771"/>
      <c r="K2888" s="713"/>
      <c r="L2888" s="713"/>
      <c r="M2888" s="771"/>
      <c r="N2888" s="713"/>
      <c r="O2888" s="713"/>
      <c r="P2888" s="1838"/>
    </row>
    <row r="2889" spans="1:16" ht="13.5" customHeight="1" x14ac:dyDescent="0.2">
      <c r="A2889" s="606">
        <v>52</v>
      </c>
      <c r="B2889" s="719" t="s">
        <v>4081</v>
      </c>
      <c r="C2889" s="575" t="s">
        <v>701</v>
      </c>
      <c r="D2889" s="716">
        <v>6</v>
      </c>
      <c r="E2889" s="716">
        <v>2011</v>
      </c>
      <c r="F2889" s="1098">
        <v>243</v>
      </c>
      <c r="G2889" s="784">
        <f t="shared" si="96"/>
        <v>243</v>
      </c>
      <c r="H2889" s="711">
        <v>100</v>
      </c>
      <c r="I2889" s="784">
        <f t="shared" si="97"/>
        <v>0</v>
      </c>
      <c r="J2889" s="771"/>
      <c r="K2889" s="713"/>
      <c r="L2889" s="713"/>
      <c r="M2889" s="771"/>
      <c r="N2889" s="713"/>
      <c r="O2889" s="713"/>
      <c r="P2889" s="1838"/>
    </row>
    <row r="2890" spans="1:16" ht="13.5" customHeight="1" x14ac:dyDescent="0.2">
      <c r="A2890" s="606">
        <v>53</v>
      </c>
      <c r="B2890" s="719" t="s">
        <v>4082</v>
      </c>
      <c r="C2890" s="575" t="s">
        <v>701</v>
      </c>
      <c r="D2890" s="716">
        <v>1</v>
      </c>
      <c r="E2890" s="716">
        <v>2011</v>
      </c>
      <c r="F2890" s="1098">
        <v>308</v>
      </c>
      <c r="G2890" s="784">
        <f t="shared" si="96"/>
        <v>308</v>
      </c>
      <c r="H2890" s="711">
        <v>100</v>
      </c>
      <c r="I2890" s="784">
        <f t="shared" si="97"/>
        <v>0</v>
      </c>
      <c r="J2890" s="771"/>
      <c r="K2890" s="713"/>
      <c r="L2890" s="713"/>
      <c r="M2890" s="771"/>
      <c r="N2890" s="713"/>
      <c r="O2890" s="713"/>
      <c r="P2890" s="1838"/>
    </row>
    <row r="2891" spans="1:16" ht="13.5" customHeight="1" x14ac:dyDescent="0.2">
      <c r="A2891" s="606">
        <v>54</v>
      </c>
      <c r="B2891" s="719" t="s">
        <v>658</v>
      </c>
      <c r="C2891" s="575" t="s">
        <v>701</v>
      </c>
      <c r="D2891" s="716">
        <v>1</v>
      </c>
      <c r="E2891" s="716">
        <v>2011</v>
      </c>
      <c r="F2891" s="1098">
        <v>244.26900000000001</v>
      </c>
      <c r="G2891" s="784">
        <f t="shared" si="96"/>
        <v>244.26900000000001</v>
      </c>
      <c r="H2891" s="711">
        <v>100</v>
      </c>
      <c r="I2891" s="784">
        <f t="shared" si="97"/>
        <v>0</v>
      </c>
      <c r="J2891" s="771"/>
      <c r="K2891" s="713"/>
      <c r="L2891" s="713"/>
      <c r="M2891" s="771"/>
      <c r="N2891" s="713"/>
      <c r="O2891" s="713"/>
      <c r="P2891" s="1838"/>
    </row>
    <row r="2892" spans="1:16" ht="13.5" customHeight="1" x14ac:dyDescent="0.2">
      <c r="A2892" s="606">
        <v>55</v>
      </c>
      <c r="B2892" s="719" t="s">
        <v>794</v>
      </c>
      <c r="C2892" s="575" t="s">
        <v>701</v>
      </c>
      <c r="D2892" s="716">
        <v>4</v>
      </c>
      <c r="E2892" s="716">
        <v>2011</v>
      </c>
      <c r="F2892" s="1098">
        <v>1745.28</v>
      </c>
      <c r="G2892" s="784">
        <f t="shared" si="96"/>
        <v>1745.28</v>
      </c>
      <c r="H2892" s="711">
        <v>100</v>
      </c>
      <c r="I2892" s="784">
        <f t="shared" si="97"/>
        <v>0</v>
      </c>
      <c r="J2892" s="771"/>
      <c r="K2892" s="713"/>
      <c r="L2892" s="1097"/>
      <c r="M2892" s="771"/>
      <c r="N2892" s="713"/>
      <c r="O2892" s="713"/>
      <c r="P2892" s="1838"/>
    </row>
    <row r="2893" spans="1:16" ht="13.5" customHeight="1" x14ac:dyDescent="0.2">
      <c r="A2893" s="606">
        <v>56</v>
      </c>
      <c r="B2893" s="719" t="s">
        <v>797</v>
      </c>
      <c r="C2893" s="575" t="s">
        <v>701</v>
      </c>
      <c r="D2893" s="716">
        <v>4</v>
      </c>
      <c r="E2893" s="716">
        <v>2011</v>
      </c>
      <c r="F2893" s="1098">
        <v>334.56</v>
      </c>
      <c r="G2893" s="784">
        <f t="shared" si="96"/>
        <v>334.56</v>
      </c>
      <c r="H2893" s="711">
        <v>100</v>
      </c>
      <c r="I2893" s="784">
        <f t="shared" si="97"/>
        <v>0</v>
      </c>
      <c r="J2893" s="771"/>
      <c r="K2893" s="713"/>
      <c r="L2893" s="713"/>
      <c r="M2893" s="771"/>
      <c r="N2893" s="713"/>
      <c r="O2893" s="713"/>
      <c r="P2893" s="1838"/>
    </row>
    <row r="2894" spans="1:16" ht="13.5" customHeight="1" x14ac:dyDescent="0.2">
      <c r="A2894" s="606">
        <v>57</v>
      </c>
      <c r="B2894" s="719" t="s">
        <v>794</v>
      </c>
      <c r="C2894" s="575" t="s">
        <v>701</v>
      </c>
      <c r="D2894" s="716">
        <v>2</v>
      </c>
      <c r="E2894" s="716">
        <v>2011</v>
      </c>
      <c r="F2894" s="1098">
        <v>872.64</v>
      </c>
      <c r="G2894" s="784">
        <f t="shared" si="96"/>
        <v>872.64</v>
      </c>
      <c r="H2894" s="711">
        <v>100</v>
      </c>
      <c r="I2894" s="784">
        <f t="shared" si="97"/>
        <v>0</v>
      </c>
      <c r="J2894" s="771"/>
      <c r="K2894" s="713"/>
      <c r="L2894" s="713"/>
      <c r="M2894" s="771"/>
      <c r="N2894" s="713"/>
      <c r="O2894" s="713"/>
      <c r="P2894" s="1838"/>
    </row>
    <row r="2895" spans="1:16" ht="13.5" customHeight="1" x14ac:dyDescent="0.2">
      <c r="A2895" s="606">
        <v>58</v>
      </c>
      <c r="B2895" s="719" t="s">
        <v>797</v>
      </c>
      <c r="C2895" s="575" t="s">
        <v>701</v>
      </c>
      <c r="D2895" s="716">
        <v>2</v>
      </c>
      <c r="E2895" s="716">
        <v>2011</v>
      </c>
      <c r="F2895" s="1098">
        <v>167.28</v>
      </c>
      <c r="G2895" s="784">
        <f t="shared" si="96"/>
        <v>167.28</v>
      </c>
      <c r="H2895" s="711">
        <v>100</v>
      </c>
      <c r="I2895" s="784">
        <f t="shared" si="97"/>
        <v>0</v>
      </c>
      <c r="J2895" s="771"/>
      <c r="K2895" s="713"/>
      <c r="L2895" s="713"/>
      <c r="M2895" s="771"/>
      <c r="N2895" s="713"/>
      <c r="O2895" s="713"/>
      <c r="P2895" s="1838"/>
    </row>
    <row r="2896" spans="1:16" ht="13.5" customHeight="1" x14ac:dyDescent="0.2">
      <c r="A2896" s="606">
        <v>59</v>
      </c>
      <c r="B2896" s="719" t="s">
        <v>4084</v>
      </c>
      <c r="C2896" s="575" t="s">
        <v>701</v>
      </c>
      <c r="D2896" s="716">
        <v>1</v>
      </c>
      <c r="E2896" s="716">
        <v>2011</v>
      </c>
      <c r="F2896" s="1098">
        <v>1183.08</v>
      </c>
      <c r="G2896" s="784">
        <f t="shared" si="96"/>
        <v>1183.08</v>
      </c>
      <c r="H2896" s="711">
        <v>100</v>
      </c>
      <c r="I2896" s="784">
        <f t="shared" si="97"/>
        <v>0</v>
      </c>
      <c r="J2896" s="771"/>
      <c r="K2896" s="713"/>
      <c r="L2896" s="713"/>
      <c r="M2896" s="771"/>
      <c r="N2896" s="713"/>
      <c r="O2896" s="713"/>
      <c r="P2896" s="1838"/>
    </row>
    <row r="2897" spans="1:16" ht="13.5" customHeight="1" x14ac:dyDescent="0.2">
      <c r="A2897" s="606">
        <v>60</v>
      </c>
      <c r="B2897" s="719" t="s">
        <v>797</v>
      </c>
      <c r="C2897" s="575" t="s">
        <v>701</v>
      </c>
      <c r="D2897" s="716">
        <v>1</v>
      </c>
      <c r="E2897" s="716">
        <v>2011</v>
      </c>
      <c r="F2897" s="1098">
        <v>83.64</v>
      </c>
      <c r="G2897" s="784">
        <f t="shared" si="96"/>
        <v>83.64</v>
      </c>
      <c r="H2897" s="711">
        <v>100</v>
      </c>
      <c r="I2897" s="784">
        <f t="shared" si="97"/>
        <v>0</v>
      </c>
      <c r="J2897" s="771"/>
      <c r="K2897" s="713"/>
      <c r="L2897" s="713"/>
      <c r="M2897" s="771"/>
      <c r="N2897" s="713"/>
      <c r="O2897" s="713"/>
      <c r="P2897" s="1838"/>
    </row>
    <row r="2898" spans="1:16" ht="13.5" customHeight="1" x14ac:dyDescent="0.2">
      <c r="A2898" s="606">
        <v>61</v>
      </c>
      <c r="B2898" s="719" t="s">
        <v>4084</v>
      </c>
      <c r="C2898" s="575" t="s">
        <v>701</v>
      </c>
      <c r="D2898" s="716">
        <v>1</v>
      </c>
      <c r="E2898" s="716">
        <v>2011</v>
      </c>
      <c r="F2898" s="1098">
        <v>1183.08</v>
      </c>
      <c r="G2898" s="784">
        <f t="shared" si="96"/>
        <v>1183.08</v>
      </c>
      <c r="H2898" s="711">
        <v>100</v>
      </c>
      <c r="I2898" s="784">
        <f t="shared" si="97"/>
        <v>0</v>
      </c>
      <c r="J2898" s="771"/>
      <c r="K2898" s="713"/>
      <c r="L2898" s="713"/>
      <c r="M2898" s="771"/>
      <c r="N2898" s="713"/>
      <c r="O2898" s="713"/>
      <c r="P2898" s="1838"/>
    </row>
    <row r="2899" spans="1:16" ht="13.5" customHeight="1" x14ac:dyDescent="0.2">
      <c r="A2899" s="606">
        <v>62</v>
      </c>
      <c r="B2899" s="719" t="s">
        <v>797</v>
      </c>
      <c r="C2899" s="575" t="s">
        <v>701</v>
      </c>
      <c r="D2899" s="716">
        <v>1</v>
      </c>
      <c r="E2899" s="716">
        <v>2011</v>
      </c>
      <c r="F2899" s="1098">
        <v>83.64</v>
      </c>
      <c r="G2899" s="784">
        <f t="shared" si="96"/>
        <v>83.64</v>
      </c>
      <c r="H2899" s="711">
        <v>100</v>
      </c>
      <c r="I2899" s="784">
        <f t="shared" si="97"/>
        <v>0</v>
      </c>
      <c r="J2899" s="771"/>
      <c r="K2899" s="713"/>
      <c r="L2899" s="713"/>
      <c r="M2899" s="771"/>
      <c r="N2899" s="713"/>
      <c r="O2899" s="713"/>
      <c r="P2899" s="1838"/>
    </row>
    <row r="2900" spans="1:16" ht="13.5" customHeight="1" x14ac:dyDescent="0.2">
      <c r="A2900" s="606">
        <v>63</v>
      </c>
      <c r="B2900" s="719" t="s">
        <v>4085</v>
      </c>
      <c r="C2900" s="575" t="s">
        <v>701</v>
      </c>
      <c r="D2900" s="716">
        <v>1</v>
      </c>
      <c r="E2900" s="716">
        <v>2011</v>
      </c>
      <c r="F2900" s="1098">
        <v>1218.3599999999999</v>
      </c>
      <c r="G2900" s="784">
        <f t="shared" si="96"/>
        <v>1218.3599999999999</v>
      </c>
      <c r="H2900" s="711">
        <v>100</v>
      </c>
      <c r="I2900" s="784">
        <f t="shared" si="97"/>
        <v>0</v>
      </c>
      <c r="J2900" s="771"/>
      <c r="K2900" s="713"/>
      <c r="L2900" s="713"/>
      <c r="M2900" s="771"/>
      <c r="N2900" s="713"/>
      <c r="O2900" s="713"/>
      <c r="P2900" s="1838"/>
    </row>
    <row r="2901" spans="1:16" ht="13.5" customHeight="1" x14ac:dyDescent="0.2">
      <c r="A2901" s="606">
        <v>64</v>
      </c>
      <c r="B2901" s="719" t="s">
        <v>797</v>
      </c>
      <c r="C2901" s="575" t="s">
        <v>701</v>
      </c>
      <c r="D2901" s="716">
        <v>1</v>
      </c>
      <c r="E2901" s="716">
        <v>2011</v>
      </c>
      <c r="F2901" s="1098">
        <v>83.64</v>
      </c>
      <c r="G2901" s="784">
        <f t="shared" si="96"/>
        <v>83.64</v>
      </c>
      <c r="H2901" s="711">
        <v>100</v>
      </c>
      <c r="I2901" s="784">
        <f t="shared" si="97"/>
        <v>0</v>
      </c>
      <c r="J2901" s="771"/>
      <c r="K2901" s="713"/>
      <c r="L2901" s="713"/>
      <c r="M2901" s="771"/>
      <c r="N2901" s="713"/>
      <c r="O2901" s="713"/>
      <c r="P2901" s="1838"/>
    </row>
    <row r="2902" spans="1:16" ht="13.5" customHeight="1" x14ac:dyDescent="0.2">
      <c r="A2902" s="606">
        <v>65</v>
      </c>
      <c r="B2902" s="719" t="s">
        <v>4086</v>
      </c>
      <c r="C2902" s="575" t="s">
        <v>701</v>
      </c>
      <c r="D2902" s="716">
        <v>2</v>
      </c>
      <c r="E2902" s="716">
        <v>2011</v>
      </c>
      <c r="F2902" s="1098">
        <v>107.76</v>
      </c>
      <c r="G2902" s="784">
        <f t="shared" si="96"/>
        <v>107.76</v>
      </c>
      <c r="H2902" s="711">
        <v>100</v>
      </c>
      <c r="I2902" s="784">
        <f t="shared" si="97"/>
        <v>0</v>
      </c>
      <c r="J2902" s="771"/>
      <c r="K2902" s="713"/>
      <c r="L2902" s="713"/>
      <c r="M2902" s="771"/>
      <c r="N2902" s="713"/>
      <c r="O2902" s="713"/>
      <c r="P2902" s="1838"/>
    </row>
    <row r="2903" spans="1:16" ht="13.5" customHeight="1" x14ac:dyDescent="0.2">
      <c r="A2903" s="606">
        <v>66</v>
      </c>
      <c r="B2903" s="719" t="s">
        <v>4086</v>
      </c>
      <c r="C2903" s="575" t="s">
        <v>701</v>
      </c>
      <c r="D2903" s="716">
        <v>4</v>
      </c>
      <c r="E2903" s="716">
        <v>2011</v>
      </c>
      <c r="F2903" s="1098">
        <v>215.52</v>
      </c>
      <c r="G2903" s="784">
        <f t="shared" si="96"/>
        <v>215.52</v>
      </c>
      <c r="H2903" s="711">
        <v>100</v>
      </c>
      <c r="I2903" s="784">
        <f t="shared" si="97"/>
        <v>0</v>
      </c>
      <c r="J2903" s="771"/>
      <c r="K2903" s="713"/>
      <c r="L2903" s="713"/>
      <c r="M2903" s="771"/>
      <c r="N2903" s="713"/>
      <c r="O2903" s="713"/>
      <c r="P2903" s="1838"/>
    </row>
    <row r="2904" spans="1:16" ht="13.5" customHeight="1" x14ac:dyDescent="0.2">
      <c r="A2904" s="606">
        <v>67</v>
      </c>
      <c r="B2904" s="719" t="s">
        <v>4086</v>
      </c>
      <c r="C2904" s="575" t="s">
        <v>701</v>
      </c>
      <c r="D2904" s="716">
        <v>8</v>
      </c>
      <c r="E2904" s="716">
        <v>2011</v>
      </c>
      <c r="F2904" s="1098">
        <v>431.04</v>
      </c>
      <c r="G2904" s="784">
        <f t="shared" si="96"/>
        <v>431.04</v>
      </c>
      <c r="H2904" s="711">
        <v>100</v>
      </c>
      <c r="I2904" s="784">
        <f t="shared" si="97"/>
        <v>0</v>
      </c>
      <c r="J2904" s="771"/>
      <c r="K2904" s="713"/>
      <c r="L2904" s="713"/>
      <c r="M2904" s="771"/>
      <c r="N2904" s="713"/>
      <c r="O2904" s="713"/>
      <c r="P2904" s="1838"/>
    </row>
    <row r="2905" spans="1:16" ht="13.5" customHeight="1" x14ac:dyDescent="0.2">
      <c r="A2905" s="606">
        <v>68</v>
      </c>
      <c r="B2905" s="719" t="s">
        <v>4086</v>
      </c>
      <c r="C2905" s="575" t="s">
        <v>701</v>
      </c>
      <c r="D2905" s="716">
        <v>2</v>
      </c>
      <c r="E2905" s="716">
        <v>2011</v>
      </c>
      <c r="F2905" s="1098">
        <v>535.91999999999996</v>
      </c>
      <c r="G2905" s="784">
        <f t="shared" si="96"/>
        <v>535.91999999999996</v>
      </c>
      <c r="H2905" s="711">
        <v>100</v>
      </c>
      <c r="I2905" s="784">
        <f t="shared" si="97"/>
        <v>0</v>
      </c>
      <c r="J2905" s="771"/>
      <c r="K2905" s="713"/>
      <c r="L2905" s="713"/>
      <c r="M2905" s="771"/>
      <c r="N2905" s="713"/>
      <c r="O2905" s="713"/>
      <c r="P2905" s="1838"/>
    </row>
    <row r="2906" spans="1:16" ht="13.5" customHeight="1" x14ac:dyDescent="0.2">
      <c r="A2906" s="606">
        <v>69</v>
      </c>
      <c r="B2906" s="719" t="s">
        <v>4086</v>
      </c>
      <c r="C2906" s="575" t="s">
        <v>701</v>
      </c>
      <c r="D2906" s="716">
        <v>1</v>
      </c>
      <c r="E2906" s="716">
        <v>2011</v>
      </c>
      <c r="F2906" s="1098">
        <v>267.95999999999998</v>
      </c>
      <c r="G2906" s="784">
        <f t="shared" si="96"/>
        <v>267.95999999999998</v>
      </c>
      <c r="H2906" s="711">
        <v>100</v>
      </c>
      <c r="I2906" s="784">
        <f t="shared" si="97"/>
        <v>0</v>
      </c>
      <c r="J2906" s="771"/>
      <c r="K2906" s="713"/>
      <c r="L2906" s="713"/>
      <c r="M2906" s="771"/>
      <c r="N2906" s="713"/>
      <c r="O2906" s="713"/>
      <c r="P2906" s="1838"/>
    </row>
    <row r="2907" spans="1:16" ht="13.5" customHeight="1" x14ac:dyDescent="0.2">
      <c r="A2907" s="606">
        <v>70</v>
      </c>
      <c r="B2907" s="719" t="s">
        <v>614</v>
      </c>
      <c r="C2907" s="575" t="s">
        <v>701</v>
      </c>
      <c r="D2907" s="716">
        <v>5</v>
      </c>
      <c r="E2907" s="716">
        <v>2011</v>
      </c>
      <c r="F2907" s="1098">
        <v>442.18</v>
      </c>
      <c r="G2907" s="784">
        <f t="shared" si="96"/>
        <v>442.18</v>
      </c>
      <c r="H2907" s="711">
        <v>100</v>
      </c>
      <c r="I2907" s="784">
        <f t="shared" si="97"/>
        <v>0</v>
      </c>
      <c r="J2907" s="771"/>
      <c r="K2907" s="713"/>
      <c r="L2907" s="713"/>
      <c r="M2907" s="771"/>
      <c r="N2907" s="713"/>
      <c r="O2907" s="713"/>
      <c r="P2907" s="1838"/>
    </row>
    <row r="2908" spans="1:16" ht="13.5" customHeight="1" x14ac:dyDescent="0.2">
      <c r="A2908" s="606">
        <v>71</v>
      </c>
      <c r="B2908" s="719" t="s">
        <v>614</v>
      </c>
      <c r="C2908" s="575" t="s">
        <v>701</v>
      </c>
      <c r="D2908" s="716">
        <v>3</v>
      </c>
      <c r="E2908" s="716">
        <v>2011</v>
      </c>
      <c r="F2908" s="1098">
        <v>265.31</v>
      </c>
      <c r="G2908" s="784">
        <f t="shared" si="96"/>
        <v>265.31</v>
      </c>
      <c r="H2908" s="711">
        <v>100</v>
      </c>
      <c r="I2908" s="784">
        <f t="shared" si="97"/>
        <v>0</v>
      </c>
      <c r="J2908" s="771"/>
      <c r="K2908" s="713"/>
      <c r="L2908" s="713"/>
      <c r="M2908" s="771"/>
      <c r="N2908" s="713"/>
      <c r="O2908" s="713"/>
      <c r="P2908" s="1838"/>
    </row>
    <row r="2909" spans="1:16" ht="13.5" customHeight="1" x14ac:dyDescent="0.2">
      <c r="A2909" s="606">
        <v>72</v>
      </c>
      <c r="B2909" s="719" t="s">
        <v>4087</v>
      </c>
      <c r="C2909" s="575" t="s">
        <v>701</v>
      </c>
      <c r="D2909" s="716">
        <v>1</v>
      </c>
      <c r="E2909" s="716">
        <v>2011</v>
      </c>
      <c r="F2909" s="1098">
        <v>2658.6</v>
      </c>
      <c r="G2909" s="784">
        <f t="shared" si="96"/>
        <v>2658.6</v>
      </c>
      <c r="H2909" s="711">
        <v>100</v>
      </c>
      <c r="I2909" s="784">
        <f t="shared" si="97"/>
        <v>0</v>
      </c>
      <c r="J2909" s="771"/>
      <c r="K2909" s="713"/>
      <c r="L2909" s="713"/>
      <c r="M2909" s="771"/>
      <c r="N2909" s="713"/>
      <c r="O2909" s="713"/>
      <c r="P2909" s="1838"/>
    </row>
    <row r="2910" spans="1:16" ht="13.5" customHeight="1" x14ac:dyDescent="0.2">
      <c r="A2910" s="606">
        <v>73</v>
      </c>
      <c r="B2910" s="719" t="s">
        <v>4087</v>
      </c>
      <c r="C2910" s="575" t="s">
        <v>701</v>
      </c>
      <c r="D2910" s="716">
        <v>1</v>
      </c>
      <c r="E2910" s="716">
        <v>2011</v>
      </c>
      <c r="F2910" s="1098">
        <v>2658.6</v>
      </c>
      <c r="G2910" s="784">
        <f t="shared" si="96"/>
        <v>2658.6</v>
      </c>
      <c r="H2910" s="711">
        <v>100</v>
      </c>
      <c r="I2910" s="784">
        <f t="shared" si="97"/>
        <v>0</v>
      </c>
      <c r="J2910" s="771"/>
      <c r="K2910" s="713"/>
      <c r="L2910" s="713"/>
      <c r="M2910" s="771"/>
      <c r="N2910" s="713"/>
      <c r="O2910" s="713"/>
      <c r="P2910" s="1838"/>
    </row>
    <row r="2911" spans="1:16" ht="13.5" customHeight="1" x14ac:dyDescent="0.2">
      <c r="A2911" s="606">
        <v>74</v>
      </c>
      <c r="B2911" s="719" t="s">
        <v>809</v>
      </c>
      <c r="C2911" s="575" t="s">
        <v>701</v>
      </c>
      <c r="D2911" s="716">
        <v>1</v>
      </c>
      <c r="E2911" s="716">
        <v>2011</v>
      </c>
      <c r="F2911" s="1098">
        <v>57.384</v>
      </c>
      <c r="G2911" s="784">
        <f t="shared" si="96"/>
        <v>57.384</v>
      </c>
      <c r="H2911" s="711">
        <v>100</v>
      </c>
      <c r="I2911" s="784">
        <f t="shared" si="97"/>
        <v>0</v>
      </c>
      <c r="J2911" s="771"/>
      <c r="K2911" s="713"/>
      <c r="L2911" s="713"/>
      <c r="M2911" s="771"/>
      <c r="N2911" s="713"/>
      <c r="O2911" s="713"/>
      <c r="P2911" s="1838"/>
    </row>
    <row r="2912" spans="1:16" ht="13.5" customHeight="1" x14ac:dyDescent="0.2">
      <c r="A2912" s="606">
        <v>75</v>
      </c>
      <c r="B2912" s="719" t="s">
        <v>809</v>
      </c>
      <c r="C2912" s="575" t="s">
        <v>701</v>
      </c>
      <c r="D2912" s="716">
        <v>1</v>
      </c>
      <c r="E2912" s="716">
        <v>2011</v>
      </c>
      <c r="F2912" s="1098">
        <v>57.384</v>
      </c>
      <c r="G2912" s="784">
        <f t="shared" si="96"/>
        <v>57.384</v>
      </c>
      <c r="H2912" s="711">
        <v>100</v>
      </c>
      <c r="I2912" s="784">
        <f t="shared" si="97"/>
        <v>0</v>
      </c>
      <c r="J2912" s="771"/>
      <c r="K2912" s="713"/>
      <c r="L2912" s="713"/>
      <c r="M2912" s="771"/>
      <c r="N2912" s="713"/>
      <c r="O2912" s="713"/>
      <c r="P2912" s="1838"/>
    </row>
    <row r="2913" spans="1:16" ht="13.5" customHeight="1" x14ac:dyDescent="0.2">
      <c r="A2913" s="606">
        <v>76</v>
      </c>
      <c r="B2913" s="719" t="s">
        <v>794</v>
      </c>
      <c r="C2913" s="575" t="s">
        <v>701</v>
      </c>
      <c r="D2913" s="716">
        <v>1</v>
      </c>
      <c r="E2913" s="716">
        <v>2012</v>
      </c>
      <c r="F2913" s="1098">
        <v>468.36</v>
      </c>
      <c r="G2913" s="784">
        <f t="shared" ref="G2913:G2977" si="98">F2913*H2913%</f>
        <v>468.36</v>
      </c>
      <c r="H2913" s="711">
        <v>100</v>
      </c>
      <c r="I2913" s="784">
        <f t="shared" ref="I2913:I2977" si="99">F2913-G2913</f>
        <v>0</v>
      </c>
      <c r="J2913" s="785"/>
      <c r="K2913" s="1080"/>
      <c r="L2913" s="1131"/>
      <c r="M2913" s="606"/>
      <c r="N2913" s="792"/>
      <c r="O2913" s="1132"/>
      <c r="P2913" s="1838"/>
    </row>
    <row r="2914" spans="1:16" ht="13.5" customHeight="1" x14ac:dyDescent="0.2">
      <c r="A2914" s="606">
        <v>77</v>
      </c>
      <c r="B2914" s="719" t="s">
        <v>797</v>
      </c>
      <c r="C2914" s="575" t="s">
        <v>701</v>
      </c>
      <c r="D2914" s="716">
        <v>1</v>
      </c>
      <c r="E2914" s="716">
        <v>2012</v>
      </c>
      <c r="F2914" s="1098">
        <v>80.52</v>
      </c>
      <c r="G2914" s="784">
        <f t="shared" si="98"/>
        <v>80.52</v>
      </c>
      <c r="H2914" s="711">
        <v>100</v>
      </c>
      <c r="I2914" s="784">
        <f t="shared" si="99"/>
        <v>0</v>
      </c>
      <c r="J2914" s="785"/>
      <c r="K2914" s="1080"/>
      <c r="L2914" s="1080"/>
      <c r="M2914" s="606"/>
      <c r="N2914" s="792"/>
      <c r="O2914" s="792"/>
      <c r="P2914" s="1838"/>
    </row>
    <row r="2915" spans="1:16" ht="13.5" customHeight="1" x14ac:dyDescent="0.2">
      <c r="A2915" s="606">
        <v>78</v>
      </c>
      <c r="B2915" s="719" t="s">
        <v>4086</v>
      </c>
      <c r="C2915" s="575" t="s">
        <v>701</v>
      </c>
      <c r="D2915" s="716">
        <v>1</v>
      </c>
      <c r="E2915" s="716">
        <v>2012</v>
      </c>
      <c r="F2915" s="1098">
        <v>37.08</v>
      </c>
      <c r="G2915" s="784">
        <f t="shared" si="98"/>
        <v>37.08</v>
      </c>
      <c r="H2915" s="711">
        <v>100</v>
      </c>
      <c r="I2915" s="784">
        <f t="shared" si="99"/>
        <v>0</v>
      </c>
      <c r="J2915" s="785"/>
      <c r="K2915" s="1080"/>
      <c r="L2915" s="1080"/>
      <c r="M2915" s="606"/>
      <c r="N2915" s="792"/>
      <c r="O2915" s="792"/>
      <c r="P2915" s="1838"/>
    </row>
    <row r="2916" spans="1:16" ht="13.5" customHeight="1" x14ac:dyDescent="0.2">
      <c r="A2916" s="606">
        <v>79</v>
      </c>
      <c r="B2916" s="719" t="s">
        <v>809</v>
      </c>
      <c r="C2916" s="575" t="s">
        <v>701</v>
      </c>
      <c r="D2916" s="716">
        <v>1</v>
      </c>
      <c r="E2916" s="716">
        <v>2012</v>
      </c>
      <c r="F2916" s="1098">
        <v>488.76</v>
      </c>
      <c r="G2916" s="784">
        <f t="shared" si="98"/>
        <v>488.76</v>
      </c>
      <c r="H2916" s="711">
        <v>100</v>
      </c>
      <c r="I2916" s="784">
        <f t="shared" si="99"/>
        <v>0</v>
      </c>
      <c r="J2916" s="785"/>
      <c r="K2916" s="1080"/>
      <c r="L2916" s="1080"/>
      <c r="M2916" s="606"/>
      <c r="N2916" s="792"/>
      <c r="O2916" s="792"/>
      <c r="P2916" s="1838"/>
    </row>
    <row r="2917" spans="1:16" ht="13.5" customHeight="1" x14ac:dyDescent="0.2">
      <c r="A2917" s="606">
        <v>80</v>
      </c>
      <c r="B2917" s="719" t="s">
        <v>4087</v>
      </c>
      <c r="C2917" s="575" t="s">
        <v>701</v>
      </c>
      <c r="D2917" s="716">
        <v>1</v>
      </c>
      <c r="E2917" s="716">
        <v>2013</v>
      </c>
      <c r="F2917" s="1098">
        <v>637.09127999999998</v>
      </c>
      <c r="G2917" s="784">
        <f t="shared" si="98"/>
        <v>637.09127999999998</v>
      </c>
      <c r="H2917" s="711">
        <v>100</v>
      </c>
      <c r="I2917" s="784">
        <f t="shared" si="99"/>
        <v>0</v>
      </c>
      <c r="J2917" s="785"/>
      <c r="K2917" s="1080"/>
      <c r="L2917" s="1080"/>
      <c r="M2917" s="606"/>
      <c r="N2917" s="792"/>
      <c r="O2917" s="792"/>
      <c r="P2917" s="1838"/>
    </row>
    <row r="2918" spans="1:16" ht="13.5" customHeight="1" x14ac:dyDescent="0.2">
      <c r="A2918" s="606">
        <v>81</v>
      </c>
      <c r="B2918" s="719" t="s">
        <v>614</v>
      </c>
      <c r="C2918" s="575" t="s">
        <v>701</v>
      </c>
      <c r="D2918" s="716">
        <v>9</v>
      </c>
      <c r="E2918" s="716">
        <v>2013</v>
      </c>
      <c r="F2918" s="1098">
        <v>755.9</v>
      </c>
      <c r="G2918" s="784">
        <f t="shared" si="98"/>
        <v>755.9</v>
      </c>
      <c r="H2918" s="711">
        <v>100</v>
      </c>
      <c r="I2918" s="784">
        <f t="shared" si="99"/>
        <v>0</v>
      </c>
      <c r="J2918" s="785"/>
      <c r="K2918" s="1080"/>
      <c r="L2918" s="1080"/>
      <c r="M2918" s="606"/>
      <c r="N2918" s="792"/>
      <c r="O2918" s="792"/>
      <c r="P2918" s="1838"/>
    </row>
    <row r="2919" spans="1:16" ht="13.5" customHeight="1" x14ac:dyDescent="0.2">
      <c r="A2919" s="606">
        <v>82</v>
      </c>
      <c r="B2919" s="719" t="s">
        <v>797</v>
      </c>
      <c r="C2919" s="575" t="s">
        <v>701</v>
      </c>
      <c r="D2919" s="716">
        <v>9</v>
      </c>
      <c r="E2919" s="716">
        <v>2013</v>
      </c>
      <c r="F2919" s="1098">
        <v>855.8</v>
      </c>
      <c r="G2919" s="784">
        <f t="shared" si="98"/>
        <v>855.8</v>
      </c>
      <c r="H2919" s="711">
        <v>100</v>
      </c>
      <c r="I2919" s="784">
        <f t="shared" si="99"/>
        <v>0</v>
      </c>
      <c r="J2919" s="785"/>
      <c r="K2919" s="1080"/>
      <c r="L2919" s="1080"/>
      <c r="M2919" s="606"/>
      <c r="N2919" s="792"/>
      <c r="O2919" s="792"/>
      <c r="P2919" s="1838"/>
    </row>
    <row r="2920" spans="1:16" ht="13.5" customHeight="1" x14ac:dyDescent="0.2">
      <c r="A2920" s="606">
        <v>83</v>
      </c>
      <c r="B2920" s="719" t="s">
        <v>794</v>
      </c>
      <c r="C2920" s="575" t="s">
        <v>701</v>
      </c>
      <c r="D2920" s="716">
        <v>9</v>
      </c>
      <c r="E2920" s="716">
        <v>2013</v>
      </c>
      <c r="F2920" s="1098">
        <v>4705.7</v>
      </c>
      <c r="G2920" s="784">
        <f t="shared" si="98"/>
        <v>4705.7</v>
      </c>
      <c r="H2920" s="711">
        <v>100</v>
      </c>
      <c r="I2920" s="784">
        <f t="shared" si="99"/>
        <v>0</v>
      </c>
      <c r="J2920" s="785"/>
      <c r="K2920" s="1080"/>
      <c r="L2920" s="1080"/>
      <c r="M2920" s="606"/>
      <c r="N2920" s="792"/>
      <c r="O2920" s="792"/>
      <c r="P2920" s="1838"/>
    </row>
    <row r="2921" spans="1:16" ht="13.5" customHeight="1" x14ac:dyDescent="0.2">
      <c r="A2921" s="606">
        <v>84</v>
      </c>
      <c r="B2921" s="719" t="s">
        <v>4078</v>
      </c>
      <c r="C2921" s="575" t="s">
        <v>701</v>
      </c>
      <c r="D2921" s="716">
        <v>14</v>
      </c>
      <c r="E2921" s="716">
        <v>2013</v>
      </c>
      <c r="F2921" s="1098">
        <v>1054.2</v>
      </c>
      <c r="G2921" s="784">
        <f t="shared" si="98"/>
        <v>1054.2</v>
      </c>
      <c r="H2921" s="711">
        <v>100</v>
      </c>
      <c r="I2921" s="784">
        <f t="shared" si="99"/>
        <v>0</v>
      </c>
      <c r="J2921" s="785"/>
      <c r="K2921" s="1080"/>
      <c r="L2921" s="1080"/>
      <c r="M2921" s="606"/>
      <c r="N2921" s="792"/>
      <c r="O2921" s="792"/>
      <c r="P2921" s="1838"/>
    </row>
    <row r="2922" spans="1:16" ht="13.5" customHeight="1" x14ac:dyDescent="0.2">
      <c r="A2922" s="606">
        <v>85</v>
      </c>
      <c r="B2922" s="719" t="s">
        <v>4079</v>
      </c>
      <c r="C2922" s="575" t="s">
        <v>701</v>
      </c>
      <c r="D2922" s="716">
        <v>7</v>
      </c>
      <c r="E2922" s="716">
        <v>2013</v>
      </c>
      <c r="F2922" s="1098">
        <v>270.89999999999998</v>
      </c>
      <c r="G2922" s="784">
        <f t="shared" si="98"/>
        <v>270.89999999999998</v>
      </c>
      <c r="H2922" s="711">
        <v>100</v>
      </c>
      <c r="I2922" s="784">
        <f t="shared" si="99"/>
        <v>0</v>
      </c>
      <c r="J2922" s="785"/>
      <c r="K2922" s="1080"/>
      <c r="L2922" s="1080"/>
      <c r="M2922" s="606"/>
      <c r="N2922" s="792"/>
      <c r="O2922" s="792"/>
      <c r="P2922" s="1838"/>
    </row>
    <row r="2923" spans="1:16" ht="13.5" customHeight="1" x14ac:dyDescent="0.2">
      <c r="A2923" s="606">
        <v>86</v>
      </c>
      <c r="B2923" s="719" t="s">
        <v>4080</v>
      </c>
      <c r="C2923" s="575" t="s">
        <v>701</v>
      </c>
      <c r="D2923" s="716">
        <v>7</v>
      </c>
      <c r="E2923" s="716">
        <v>2013</v>
      </c>
      <c r="F2923" s="1098">
        <v>262.5</v>
      </c>
      <c r="G2923" s="784">
        <f t="shared" si="98"/>
        <v>262.5</v>
      </c>
      <c r="H2923" s="711">
        <v>100</v>
      </c>
      <c r="I2923" s="784">
        <f t="shared" si="99"/>
        <v>0</v>
      </c>
      <c r="J2923" s="785"/>
      <c r="K2923" s="1080"/>
      <c r="L2923" s="1080"/>
      <c r="M2923" s="606"/>
      <c r="N2923" s="792"/>
      <c r="O2923" s="792"/>
      <c r="P2923" s="1838"/>
    </row>
    <row r="2924" spans="1:16" ht="13.5" customHeight="1" x14ac:dyDescent="0.2">
      <c r="A2924" s="606">
        <v>87</v>
      </c>
      <c r="B2924" s="719" t="s">
        <v>4081</v>
      </c>
      <c r="C2924" s="575" t="s">
        <v>701</v>
      </c>
      <c r="D2924" s="716">
        <v>7</v>
      </c>
      <c r="E2924" s="716">
        <v>2013</v>
      </c>
      <c r="F2924" s="1098">
        <v>283.5</v>
      </c>
      <c r="G2924" s="784">
        <f t="shared" si="98"/>
        <v>283.5</v>
      </c>
      <c r="H2924" s="711">
        <v>100</v>
      </c>
      <c r="I2924" s="784">
        <f t="shared" si="99"/>
        <v>0</v>
      </c>
      <c r="J2924" s="785"/>
      <c r="K2924" s="1080"/>
      <c r="L2924" s="1080"/>
      <c r="M2924" s="606"/>
      <c r="N2924" s="792"/>
      <c r="O2924" s="792"/>
      <c r="P2924" s="1838"/>
    </row>
    <row r="2925" spans="1:16" ht="13.5" customHeight="1" x14ac:dyDescent="0.2">
      <c r="A2925" s="606">
        <v>88</v>
      </c>
      <c r="B2925" s="719" t="s">
        <v>4082</v>
      </c>
      <c r="C2925" s="575" t="s">
        <v>701</v>
      </c>
      <c r="D2925" s="716">
        <v>1</v>
      </c>
      <c r="E2925" s="716">
        <v>2013</v>
      </c>
      <c r="F2925" s="1098">
        <v>308</v>
      </c>
      <c r="G2925" s="784">
        <f t="shared" si="98"/>
        <v>308</v>
      </c>
      <c r="H2925" s="711">
        <v>100</v>
      </c>
      <c r="I2925" s="784">
        <f t="shared" si="99"/>
        <v>0</v>
      </c>
      <c r="J2925" s="785"/>
      <c r="K2925" s="1080"/>
      <c r="L2925" s="1080"/>
      <c r="M2925" s="606"/>
      <c r="N2925" s="792"/>
      <c r="O2925" s="792"/>
      <c r="P2925" s="1838"/>
    </row>
    <row r="2926" spans="1:16" ht="13.5" customHeight="1" x14ac:dyDescent="0.2">
      <c r="A2926" s="606">
        <v>89</v>
      </c>
      <c r="B2926" s="719" t="s">
        <v>4083</v>
      </c>
      <c r="C2926" s="575" t="s">
        <v>701</v>
      </c>
      <c r="D2926" s="716">
        <v>4</v>
      </c>
      <c r="E2926" s="716">
        <v>2013</v>
      </c>
      <c r="F2926" s="1098">
        <v>10224</v>
      </c>
      <c r="G2926" s="784">
        <f t="shared" si="98"/>
        <v>10224</v>
      </c>
      <c r="H2926" s="711">
        <v>100</v>
      </c>
      <c r="I2926" s="784">
        <f t="shared" si="99"/>
        <v>0</v>
      </c>
      <c r="J2926" s="785"/>
      <c r="K2926" s="1080"/>
      <c r="L2926" s="1080"/>
      <c r="M2926" s="606"/>
      <c r="N2926" s="792"/>
      <c r="O2926" s="792"/>
      <c r="P2926" s="1838"/>
    </row>
    <row r="2927" spans="1:16" ht="13.5" customHeight="1" x14ac:dyDescent="0.2">
      <c r="A2927" s="606">
        <v>90</v>
      </c>
      <c r="B2927" s="719" t="s">
        <v>794</v>
      </c>
      <c r="C2927" s="575" t="s">
        <v>701</v>
      </c>
      <c r="D2927" s="716">
        <v>2</v>
      </c>
      <c r="E2927" s="716">
        <v>2015</v>
      </c>
      <c r="F2927" s="1098">
        <v>918</v>
      </c>
      <c r="G2927" s="784">
        <f t="shared" si="98"/>
        <v>918</v>
      </c>
      <c r="H2927" s="711">
        <v>100</v>
      </c>
      <c r="I2927" s="784">
        <f t="shared" si="99"/>
        <v>0</v>
      </c>
      <c r="J2927" s="785"/>
      <c r="K2927" s="1080"/>
      <c r="L2927" s="1080"/>
      <c r="M2927" s="606"/>
      <c r="N2927" s="792"/>
      <c r="O2927" s="792"/>
      <c r="P2927" s="1838"/>
    </row>
    <row r="2928" spans="1:16" ht="13.5" x14ac:dyDescent="0.2">
      <c r="A2928" s="606">
        <v>91</v>
      </c>
      <c r="B2928" s="719" t="s">
        <v>794</v>
      </c>
      <c r="C2928" s="575" t="s">
        <v>701</v>
      </c>
      <c r="D2928" s="716">
        <v>2</v>
      </c>
      <c r="E2928" s="716">
        <v>2015</v>
      </c>
      <c r="F2928" s="1098">
        <v>689.24</v>
      </c>
      <c r="G2928" s="784">
        <f t="shared" si="98"/>
        <v>689.24</v>
      </c>
      <c r="H2928" s="711">
        <v>100</v>
      </c>
      <c r="I2928" s="784">
        <f t="shared" si="99"/>
        <v>0</v>
      </c>
      <c r="J2928" s="785"/>
      <c r="K2928" s="1080"/>
      <c r="L2928" s="1080"/>
      <c r="M2928" s="606"/>
      <c r="N2928" s="792"/>
      <c r="O2928" s="792"/>
      <c r="P2928" s="1838"/>
    </row>
    <row r="2929" spans="1:16" ht="13.5" x14ac:dyDescent="0.2">
      <c r="A2929" s="606">
        <v>92</v>
      </c>
      <c r="B2929" s="719" t="s">
        <v>797</v>
      </c>
      <c r="C2929" s="575" t="s">
        <v>701</v>
      </c>
      <c r="D2929" s="716">
        <v>4</v>
      </c>
      <c r="E2929" s="716">
        <v>2015</v>
      </c>
      <c r="F2929" s="1098">
        <v>236</v>
      </c>
      <c r="G2929" s="784">
        <f t="shared" si="98"/>
        <v>236</v>
      </c>
      <c r="H2929" s="711">
        <v>100</v>
      </c>
      <c r="I2929" s="784">
        <f t="shared" si="99"/>
        <v>0</v>
      </c>
      <c r="J2929" s="785"/>
      <c r="K2929" s="1080"/>
      <c r="L2929" s="1080"/>
      <c r="M2929" s="606"/>
      <c r="N2929" s="792"/>
      <c r="O2929" s="792"/>
      <c r="P2929" s="1838"/>
    </row>
    <row r="2930" spans="1:16" ht="13.5" x14ac:dyDescent="0.2">
      <c r="A2930" s="606">
        <v>93</v>
      </c>
      <c r="B2930" s="719" t="s">
        <v>4088</v>
      </c>
      <c r="C2930" s="575" t="s">
        <v>701</v>
      </c>
      <c r="D2930" s="716">
        <v>1</v>
      </c>
      <c r="E2930" s="716">
        <v>2016</v>
      </c>
      <c r="F2930" s="1098">
        <v>2397</v>
      </c>
      <c r="G2930" s="784">
        <f t="shared" si="98"/>
        <v>2397</v>
      </c>
      <c r="H2930" s="711">
        <v>100</v>
      </c>
      <c r="I2930" s="784">
        <f t="shared" si="99"/>
        <v>0</v>
      </c>
      <c r="J2930" s="792"/>
      <c r="K2930" s="1080"/>
      <c r="L2930" s="1080"/>
      <c r="M2930" s="606"/>
      <c r="N2930" s="792"/>
      <c r="O2930" s="792"/>
      <c r="P2930" s="1838"/>
    </row>
    <row r="2931" spans="1:16" ht="13.5" x14ac:dyDescent="0.2">
      <c r="A2931" s="606">
        <v>94</v>
      </c>
      <c r="B2931" s="719" t="s">
        <v>4089</v>
      </c>
      <c r="C2931" s="575" t="s">
        <v>701</v>
      </c>
      <c r="D2931" s="716">
        <v>1</v>
      </c>
      <c r="E2931" s="716">
        <v>2016</v>
      </c>
      <c r="F2931" s="1098">
        <v>208.65</v>
      </c>
      <c r="G2931" s="784">
        <f t="shared" si="98"/>
        <v>208.65</v>
      </c>
      <c r="H2931" s="711">
        <v>100</v>
      </c>
      <c r="I2931" s="784">
        <f t="shared" si="99"/>
        <v>0</v>
      </c>
      <c r="J2931" s="792"/>
      <c r="K2931" s="1080"/>
      <c r="L2931" s="1080"/>
      <c r="M2931" s="606"/>
      <c r="N2931" s="792"/>
      <c r="O2931" s="792"/>
      <c r="P2931" s="1838"/>
    </row>
    <row r="2932" spans="1:16" ht="13.5" x14ac:dyDescent="0.2">
      <c r="A2932" s="606">
        <v>95</v>
      </c>
      <c r="B2932" s="719" t="s">
        <v>4090</v>
      </c>
      <c r="C2932" s="575" t="s">
        <v>701</v>
      </c>
      <c r="D2932" s="716">
        <v>1</v>
      </c>
      <c r="E2932" s="716">
        <v>2016</v>
      </c>
      <c r="F2932" s="1098">
        <v>732.27</v>
      </c>
      <c r="G2932" s="784">
        <f t="shared" si="98"/>
        <v>732.27</v>
      </c>
      <c r="H2932" s="711">
        <v>100</v>
      </c>
      <c r="I2932" s="784">
        <f t="shared" si="99"/>
        <v>0</v>
      </c>
      <c r="J2932" s="792"/>
      <c r="K2932" s="1080"/>
      <c r="L2932" s="1080"/>
      <c r="M2932" s="606"/>
      <c r="N2932" s="792"/>
      <c r="O2932" s="792"/>
      <c r="P2932" s="1838"/>
    </row>
    <row r="2933" spans="1:16" ht="13.5" x14ac:dyDescent="0.2">
      <c r="A2933" s="606">
        <v>96</v>
      </c>
      <c r="B2933" s="719" t="s">
        <v>4089</v>
      </c>
      <c r="C2933" s="575" t="s">
        <v>701</v>
      </c>
      <c r="D2933" s="716">
        <v>1</v>
      </c>
      <c r="E2933" s="716">
        <v>2017</v>
      </c>
      <c r="F2933" s="1098">
        <v>550.49400000000003</v>
      </c>
      <c r="G2933" s="784">
        <f t="shared" si="98"/>
        <v>550.49400000000003</v>
      </c>
      <c r="H2933" s="711">
        <v>100</v>
      </c>
      <c r="I2933" s="784">
        <f t="shared" si="99"/>
        <v>0</v>
      </c>
      <c r="J2933" s="792"/>
      <c r="K2933" s="1080"/>
      <c r="L2933" s="1080"/>
      <c r="M2933" s="606"/>
      <c r="N2933" s="792"/>
      <c r="O2933" s="792"/>
      <c r="P2933" s="1838"/>
    </row>
    <row r="2934" spans="1:16" ht="13.5" x14ac:dyDescent="0.2">
      <c r="A2934" s="606">
        <v>97</v>
      </c>
      <c r="B2934" s="719" t="s">
        <v>809</v>
      </c>
      <c r="C2934" s="575" t="s">
        <v>701</v>
      </c>
      <c r="D2934" s="716">
        <v>2</v>
      </c>
      <c r="E2934" s="716">
        <v>2017</v>
      </c>
      <c r="F2934" s="1098">
        <v>59.4</v>
      </c>
      <c r="G2934" s="784">
        <f t="shared" si="98"/>
        <v>53.46</v>
      </c>
      <c r="H2934" s="711">
        <v>90</v>
      </c>
      <c r="I2934" s="784">
        <f t="shared" si="99"/>
        <v>5.9399999999999977</v>
      </c>
      <c r="J2934" s="792"/>
      <c r="K2934" s="1080"/>
      <c r="L2934" s="1080"/>
      <c r="M2934" s="606"/>
      <c r="N2934" s="792"/>
      <c r="O2934" s="792"/>
      <c r="P2934" s="1838"/>
    </row>
    <row r="2935" spans="1:16" ht="13.5" x14ac:dyDescent="0.2">
      <c r="A2935" s="606">
        <v>98</v>
      </c>
      <c r="B2935" s="719" t="s">
        <v>4091</v>
      </c>
      <c r="C2935" s="575" t="s">
        <v>701</v>
      </c>
      <c r="D2935" s="716">
        <v>3</v>
      </c>
      <c r="E2935" s="716">
        <v>2017</v>
      </c>
      <c r="F2935" s="1098">
        <v>2250</v>
      </c>
      <c r="G2935" s="784">
        <f t="shared" si="98"/>
        <v>2025</v>
      </c>
      <c r="H2935" s="711">
        <v>90</v>
      </c>
      <c r="I2935" s="784">
        <f t="shared" si="99"/>
        <v>225</v>
      </c>
      <c r="J2935" s="1133"/>
      <c r="K2935" s="1080"/>
      <c r="L2935" s="1080"/>
      <c r="M2935" s="606"/>
      <c r="N2935" s="792"/>
      <c r="O2935" s="792"/>
      <c r="P2935" s="1838"/>
    </row>
    <row r="2936" spans="1:16" ht="13.5" x14ac:dyDescent="0.2">
      <c r="A2936" s="606">
        <v>99</v>
      </c>
      <c r="B2936" s="719" t="s">
        <v>794</v>
      </c>
      <c r="C2936" s="575" t="s">
        <v>701</v>
      </c>
      <c r="D2936" s="716">
        <v>2</v>
      </c>
      <c r="E2936" s="716">
        <v>2017</v>
      </c>
      <c r="F2936" s="1098">
        <v>436.32</v>
      </c>
      <c r="G2936" s="784">
        <f t="shared" si="98"/>
        <v>436.32</v>
      </c>
      <c r="H2936" s="711">
        <v>100</v>
      </c>
      <c r="I2936" s="784">
        <f t="shared" si="99"/>
        <v>0</v>
      </c>
      <c r="J2936" s="1133"/>
      <c r="K2936" s="1080"/>
      <c r="L2936" s="1080"/>
      <c r="M2936" s="606"/>
      <c r="N2936" s="792"/>
      <c r="O2936" s="792"/>
      <c r="P2936" s="1838"/>
    </row>
    <row r="2937" spans="1:16" ht="13.5" x14ac:dyDescent="0.2">
      <c r="A2937" s="606">
        <v>100</v>
      </c>
      <c r="B2937" s="719" t="s">
        <v>796</v>
      </c>
      <c r="C2937" s="575" t="s">
        <v>701</v>
      </c>
      <c r="D2937" s="716">
        <v>2</v>
      </c>
      <c r="E2937" s="716">
        <v>2017</v>
      </c>
      <c r="F2937" s="1098">
        <v>83.64</v>
      </c>
      <c r="G2937" s="784">
        <f t="shared" si="98"/>
        <v>83.64</v>
      </c>
      <c r="H2937" s="711">
        <v>100</v>
      </c>
      <c r="I2937" s="784">
        <f t="shared" ref="I2937" si="100">F2937-G2937</f>
        <v>0</v>
      </c>
      <c r="J2937" s="1133"/>
      <c r="K2937" s="1080"/>
      <c r="L2937" s="1080"/>
      <c r="M2937" s="606"/>
      <c r="N2937" s="792"/>
      <c r="O2937" s="792"/>
      <c r="P2937" s="1838"/>
    </row>
    <row r="2938" spans="1:16" ht="13.5" x14ac:dyDescent="0.2">
      <c r="A2938" s="606">
        <v>101</v>
      </c>
      <c r="B2938" s="719" t="s">
        <v>4092</v>
      </c>
      <c r="C2938" s="575" t="s">
        <v>701</v>
      </c>
      <c r="D2938" s="716">
        <v>1</v>
      </c>
      <c r="E2938" s="716">
        <v>2019</v>
      </c>
      <c r="F2938" s="1098">
        <v>1900</v>
      </c>
      <c r="G2938" s="784">
        <f t="shared" si="98"/>
        <v>0</v>
      </c>
      <c r="H2938" s="711">
        <v>0</v>
      </c>
      <c r="I2938" s="784">
        <f t="shared" si="99"/>
        <v>1900</v>
      </c>
      <c r="J2938" s="1133"/>
      <c r="K2938" s="1080"/>
      <c r="L2938" s="1080"/>
      <c r="M2938" s="606"/>
      <c r="N2938" s="792"/>
      <c r="O2938" s="792"/>
      <c r="P2938" s="1838"/>
    </row>
    <row r="2939" spans="1:16" ht="27" x14ac:dyDescent="0.2">
      <c r="A2939" s="606">
        <v>1</v>
      </c>
      <c r="B2939" s="786" t="s">
        <v>4114</v>
      </c>
      <c r="C2939" s="606" t="s">
        <v>701</v>
      </c>
      <c r="D2939" s="606">
        <v>1</v>
      </c>
      <c r="E2939" s="606">
        <v>2007</v>
      </c>
      <c r="F2939" s="1080">
        <v>266</v>
      </c>
      <c r="G2939" s="784">
        <f t="shared" si="98"/>
        <v>266</v>
      </c>
      <c r="H2939" s="711">
        <v>100</v>
      </c>
      <c r="I2939" s="784">
        <f t="shared" si="99"/>
        <v>0</v>
      </c>
      <c r="J2939" s="771"/>
      <c r="K2939" s="713"/>
      <c r="L2939" s="713"/>
      <c r="M2939" s="771"/>
      <c r="N2939" s="713"/>
      <c r="O2939" s="713"/>
      <c r="P2939" s="1838" t="s">
        <v>1143</v>
      </c>
    </row>
    <row r="2940" spans="1:16" ht="27" x14ac:dyDescent="0.2">
      <c r="A2940" s="606">
        <v>2</v>
      </c>
      <c r="B2940" s="786" t="s">
        <v>4114</v>
      </c>
      <c r="C2940" s="606" t="s">
        <v>701</v>
      </c>
      <c r="D2940" s="606">
        <v>1</v>
      </c>
      <c r="E2940" s="606">
        <v>2007</v>
      </c>
      <c r="F2940" s="1080">
        <v>266</v>
      </c>
      <c r="G2940" s="784">
        <f t="shared" si="98"/>
        <v>266</v>
      </c>
      <c r="H2940" s="711">
        <v>100</v>
      </c>
      <c r="I2940" s="784">
        <f t="shared" si="99"/>
        <v>0</v>
      </c>
      <c r="J2940" s="771"/>
      <c r="K2940" s="713"/>
      <c r="L2940" s="713"/>
      <c r="M2940" s="771"/>
      <c r="N2940" s="713"/>
      <c r="O2940" s="713"/>
      <c r="P2940" s="1838"/>
    </row>
    <row r="2941" spans="1:16" ht="27" x14ac:dyDescent="0.2">
      <c r="A2941" s="606">
        <v>3</v>
      </c>
      <c r="B2941" s="786" t="s">
        <v>4114</v>
      </c>
      <c r="C2941" s="606" t="s">
        <v>701</v>
      </c>
      <c r="D2941" s="606">
        <v>1</v>
      </c>
      <c r="E2941" s="606">
        <v>2007</v>
      </c>
      <c r="F2941" s="1080">
        <v>266</v>
      </c>
      <c r="G2941" s="784">
        <f t="shared" si="98"/>
        <v>266</v>
      </c>
      <c r="H2941" s="711">
        <v>100</v>
      </c>
      <c r="I2941" s="784">
        <f t="shared" si="99"/>
        <v>0</v>
      </c>
      <c r="J2941" s="771"/>
      <c r="K2941" s="713"/>
      <c r="L2941" s="713"/>
      <c r="M2941" s="771"/>
      <c r="N2941" s="713"/>
      <c r="O2941" s="713"/>
      <c r="P2941" s="1838"/>
    </row>
    <row r="2942" spans="1:16" ht="27" x14ac:dyDescent="0.2">
      <c r="A2942" s="606">
        <v>4</v>
      </c>
      <c r="B2942" s="786" t="s">
        <v>4114</v>
      </c>
      <c r="C2942" s="606" t="s">
        <v>701</v>
      </c>
      <c r="D2942" s="606">
        <v>1</v>
      </c>
      <c r="E2942" s="606">
        <v>2007</v>
      </c>
      <c r="F2942" s="1080">
        <v>266</v>
      </c>
      <c r="G2942" s="784">
        <f t="shared" si="98"/>
        <v>266</v>
      </c>
      <c r="H2942" s="711">
        <v>100</v>
      </c>
      <c r="I2942" s="784">
        <f t="shared" si="99"/>
        <v>0</v>
      </c>
      <c r="J2942" s="771"/>
      <c r="K2942" s="713"/>
      <c r="L2942" s="713"/>
      <c r="M2942" s="771"/>
      <c r="N2942" s="713"/>
      <c r="O2942" s="713"/>
      <c r="P2942" s="1838"/>
    </row>
    <row r="2943" spans="1:16" ht="27" x14ac:dyDescent="0.2">
      <c r="A2943" s="606">
        <v>5</v>
      </c>
      <c r="B2943" s="786" t="s">
        <v>4114</v>
      </c>
      <c r="C2943" s="606" t="s">
        <v>701</v>
      </c>
      <c r="D2943" s="606">
        <v>1</v>
      </c>
      <c r="E2943" s="606">
        <v>2007</v>
      </c>
      <c r="F2943" s="1080">
        <v>266</v>
      </c>
      <c r="G2943" s="784">
        <f t="shared" si="98"/>
        <v>266</v>
      </c>
      <c r="H2943" s="711">
        <v>100</v>
      </c>
      <c r="I2943" s="784">
        <f t="shared" si="99"/>
        <v>0</v>
      </c>
      <c r="J2943" s="771"/>
      <c r="K2943" s="713"/>
      <c r="L2943" s="713"/>
      <c r="M2943" s="771"/>
      <c r="N2943" s="713"/>
      <c r="O2943" s="713"/>
      <c r="P2943" s="1838"/>
    </row>
    <row r="2944" spans="1:16" ht="13.5" x14ac:dyDescent="0.2">
      <c r="A2944" s="606">
        <v>6</v>
      </c>
      <c r="B2944" s="786" t="s">
        <v>4115</v>
      </c>
      <c r="C2944" s="606" t="s">
        <v>701</v>
      </c>
      <c r="D2944" s="606">
        <v>1</v>
      </c>
      <c r="E2944" s="606">
        <v>2008</v>
      </c>
      <c r="F2944" s="1080">
        <v>404.685</v>
      </c>
      <c r="G2944" s="784">
        <f t="shared" si="98"/>
        <v>404.685</v>
      </c>
      <c r="H2944" s="711">
        <v>100</v>
      </c>
      <c r="I2944" s="784">
        <f t="shared" si="99"/>
        <v>0</v>
      </c>
      <c r="J2944" s="771"/>
      <c r="K2944" s="713"/>
      <c r="L2944" s="713"/>
      <c r="M2944" s="771"/>
      <c r="N2944" s="713"/>
      <c r="O2944" s="713"/>
      <c r="P2944" s="1838"/>
    </row>
    <row r="2945" spans="1:16" ht="13.5" x14ac:dyDescent="0.2">
      <c r="A2945" s="606">
        <v>7</v>
      </c>
      <c r="B2945" s="786" t="s">
        <v>794</v>
      </c>
      <c r="C2945" s="606" t="s">
        <v>701</v>
      </c>
      <c r="D2945" s="606">
        <v>1</v>
      </c>
      <c r="E2945" s="606">
        <v>2007</v>
      </c>
      <c r="F2945" s="1080">
        <v>241.7</v>
      </c>
      <c r="G2945" s="784">
        <f t="shared" si="98"/>
        <v>241.7</v>
      </c>
      <c r="H2945" s="711">
        <v>100</v>
      </c>
      <c r="I2945" s="784">
        <f t="shared" si="99"/>
        <v>0</v>
      </c>
      <c r="J2945" s="771"/>
      <c r="K2945" s="713"/>
      <c r="L2945" s="713"/>
      <c r="M2945" s="771"/>
      <c r="N2945" s="713"/>
      <c r="O2945" s="713"/>
      <c r="P2945" s="1838"/>
    </row>
    <row r="2946" spans="1:16" ht="13.5" x14ac:dyDescent="0.2">
      <c r="A2946" s="606">
        <v>8</v>
      </c>
      <c r="B2946" s="786" t="s">
        <v>794</v>
      </c>
      <c r="C2946" s="606" t="s">
        <v>701</v>
      </c>
      <c r="D2946" s="606">
        <v>1</v>
      </c>
      <c r="E2946" s="606">
        <v>2008</v>
      </c>
      <c r="F2946" s="1080">
        <v>267.3</v>
      </c>
      <c r="G2946" s="784">
        <f t="shared" si="98"/>
        <v>267.3</v>
      </c>
      <c r="H2946" s="711">
        <v>100</v>
      </c>
      <c r="I2946" s="784">
        <f t="shared" si="99"/>
        <v>0</v>
      </c>
      <c r="J2946" s="771"/>
      <c r="K2946" s="713"/>
      <c r="L2946" s="713"/>
      <c r="M2946" s="771"/>
      <c r="N2946" s="713"/>
      <c r="O2946" s="713"/>
      <c r="P2946" s="1838"/>
    </row>
    <row r="2947" spans="1:16" ht="13.5" x14ac:dyDescent="0.2">
      <c r="A2947" s="606">
        <v>9</v>
      </c>
      <c r="B2947" s="786" t="s">
        <v>4116</v>
      </c>
      <c r="C2947" s="606" t="s">
        <v>701</v>
      </c>
      <c r="D2947" s="606">
        <v>1</v>
      </c>
      <c r="E2947" s="606">
        <v>2008</v>
      </c>
      <c r="F2947" s="1080">
        <v>493.3</v>
      </c>
      <c r="G2947" s="784">
        <f t="shared" si="98"/>
        <v>493.3</v>
      </c>
      <c r="H2947" s="711">
        <v>100</v>
      </c>
      <c r="I2947" s="784">
        <f t="shared" si="99"/>
        <v>0</v>
      </c>
      <c r="J2947" s="771"/>
      <c r="K2947" s="713"/>
      <c r="L2947" s="713"/>
      <c r="M2947" s="771"/>
      <c r="N2947" s="713"/>
      <c r="O2947" s="713"/>
      <c r="P2947" s="1838"/>
    </row>
    <row r="2948" spans="1:16" ht="27" x14ac:dyDescent="0.2">
      <c r="A2948" s="606">
        <v>10</v>
      </c>
      <c r="B2948" s="786" t="s">
        <v>4117</v>
      </c>
      <c r="C2948" s="606" t="s">
        <v>701</v>
      </c>
      <c r="D2948" s="606">
        <v>1</v>
      </c>
      <c r="E2948" s="606">
        <v>2008</v>
      </c>
      <c r="F2948" s="1080">
        <v>493.3</v>
      </c>
      <c r="G2948" s="784">
        <f t="shared" si="98"/>
        <v>493.3</v>
      </c>
      <c r="H2948" s="711">
        <v>100</v>
      </c>
      <c r="I2948" s="784">
        <f t="shared" si="99"/>
        <v>0</v>
      </c>
      <c r="J2948" s="771"/>
      <c r="K2948" s="713"/>
      <c r="L2948" s="713"/>
      <c r="M2948" s="771"/>
      <c r="N2948" s="713"/>
      <c r="O2948" s="713"/>
      <c r="P2948" s="1838"/>
    </row>
    <row r="2949" spans="1:16" ht="13.5" x14ac:dyDescent="0.2">
      <c r="A2949" s="606">
        <v>11</v>
      </c>
      <c r="B2949" s="786" t="s">
        <v>4118</v>
      </c>
      <c r="C2949" s="606" t="s">
        <v>701</v>
      </c>
      <c r="D2949" s="606">
        <v>1</v>
      </c>
      <c r="E2949" s="606">
        <v>2008</v>
      </c>
      <c r="F2949" s="1080">
        <v>404.685</v>
      </c>
      <c r="G2949" s="784">
        <f t="shared" si="98"/>
        <v>404.685</v>
      </c>
      <c r="H2949" s="711">
        <v>100</v>
      </c>
      <c r="I2949" s="784">
        <f t="shared" si="99"/>
        <v>0</v>
      </c>
      <c r="J2949" s="771"/>
      <c r="K2949" s="713"/>
      <c r="L2949" s="713"/>
      <c r="M2949" s="771"/>
      <c r="N2949" s="713"/>
      <c r="O2949" s="713"/>
      <c r="P2949" s="1838"/>
    </row>
    <row r="2950" spans="1:16" ht="13.5" x14ac:dyDescent="0.2">
      <c r="A2950" s="606">
        <v>12</v>
      </c>
      <c r="B2950" s="786" t="s">
        <v>4118</v>
      </c>
      <c r="C2950" s="606" t="s">
        <v>701</v>
      </c>
      <c r="D2950" s="606">
        <v>1</v>
      </c>
      <c r="E2950" s="606">
        <v>2009</v>
      </c>
      <c r="F2950" s="1080">
        <v>404.685</v>
      </c>
      <c r="G2950" s="784">
        <f t="shared" si="98"/>
        <v>404.685</v>
      </c>
      <c r="H2950" s="711">
        <v>100</v>
      </c>
      <c r="I2950" s="784">
        <f t="shared" si="99"/>
        <v>0</v>
      </c>
      <c r="J2950" s="771"/>
      <c r="K2950" s="713"/>
      <c r="L2950" s="713"/>
      <c r="M2950" s="771"/>
      <c r="N2950" s="713"/>
      <c r="O2950" s="713"/>
      <c r="P2950" s="1838"/>
    </row>
    <row r="2951" spans="1:16" ht="13.5" x14ac:dyDescent="0.2">
      <c r="A2951" s="606">
        <v>13</v>
      </c>
      <c r="B2951" s="786" t="s">
        <v>4118</v>
      </c>
      <c r="C2951" s="606" t="s">
        <v>701</v>
      </c>
      <c r="D2951" s="606">
        <v>1</v>
      </c>
      <c r="E2951" s="606">
        <v>2009</v>
      </c>
      <c r="F2951" s="1080">
        <v>404.685</v>
      </c>
      <c r="G2951" s="784">
        <f t="shared" si="98"/>
        <v>404.685</v>
      </c>
      <c r="H2951" s="711">
        <v>100</v>
      </c>
      <c r="I2951" s="784">
        <f t="shared" si="99"/>
        <v>0</v>
      </c>
      <c r="J2951" s="771"/>
      <c r="K2951" s="713"/>
      <c r="L2951" s="713"/>
      <c r="M2951" s="771"/>
      <c r="N2951" s="713"/>
      <c r="O2951" s="713"/>
      <c r="P2951" s="1838"/>
    </row>
    <row r="2952" spans="1:16" ht="13.5" x14ac:dyDescent="0.2">
      <c r="A2952" s="606">
        <v>14</v>
      </c>
      <c r="B2952" s="786" t="s">
        <v>4119</v>
      </c>
      <c r="C2952" s="606" t="s">
        <v>701</v>
      </c>
      <c r="D2952" s="606">
        <v>1</v>
      </c>
      <c r="E2952" s="606">
        <v>2007</v>
      </c>
      <c r="F2952" s="1080">
        <v>255</v>
      </c>
      <c r="G2952" s="784">
        <f t="shared" si="98"/>
        <v>255</v>
      </c>
      <c r="H2952" s="711">
        <v>100</v>
      </c>
      <c r="I2952" s="784">
        <f t="shared" si="99"/>
        <v>0</v>
      </c>
      <c r="J2952" s="771"/>
      <c r="K2952" s="713"/>
      <c r="L2952" s="713"/>
      <c r="M2952" s="771"/>
      <c r="N2952" s="713"/>
      <c r="O2952" s="713"/>
      <c r="P2952" s="1838"/>
    </row>
    <row r="2953" spans="1:16" ht="27" x14ac:dyDescent="0.2">
      <c r="A2953" s="606">
        <v>15</v>
      </c>
      <c r="B2953" s="786" t="s">
        <v>4120</v>
      </c>
      <c r="C2953" s="606" t="s">
        <v>701</v>
      </c>
      <c r="D2953" s="606">
        <v>1</v>
      </c>
      <c r="E2953" s="606">
        <v>2010</v>
      </c>
      <c r="F2953" s="1080">
        <v>658.32</v>
      </c>
      <c r="G2953" s="784">
        <f t="shared" si="98"/>
        <v>658.32</v>
      </c>
      <c r="H2953" s="711">
        <v>100</v>
      </c>
      <c r="I2953" s="784">
        <f t="shared" si="99"/>
        <v>0</v>
      </c>
      <c r="J2953" s="771"/>
      <c r="K2953" s="713"/>
      <c r="L2953" s="713"/>
      <c r="M2953" s="771"/>
      <c r="N2953" s="713"/>
      <c r="O2953" s="713"/>
      <c r="P2953" s="1838"/>
    </row>
    <row r="2954" spans="1:16" ht="13.5" x14ac:dyDescent="0.2">
      <c r="A2954" s="606">
        <v>16</v>
      </c>
      <c r="B2954" s="786" t="s">
        <v>4121</v>
      </c>
      <c r="C2954" s="606" t="s">
        <v>701</v>
      </c>
      <c r="D2954" s="606">
        <v>1</v>
      </c>
      <c r="E2954" s="606">
        <v>2010</v>
      </c>
      <c r="F2954" s="1080">
        <v>449.23565000000002</v>
      </c>
      <c r="G2954" s="784">
        <f t="shared" si="98"/>
        <v>449.23565000000002</v>
      </c>
      <c r="H2954" s="711">
        <v>100</v>
      </c>
      <c r="I2954" s="784">
        <f t="shared" si="99"/>
        <v>0</v>
      </c>
      <c r="J2954" s="771"/>
      <c r="K2954" s="713"/>
      <c r="L2954" s="713"/>
      <c r="M2954" s="771"/>
      <c r="N2954" s="713"/>
      <c r="O2954" s="713"/>
      <c r="P2954" s="1838"/>
    </row>
    <row r="2955" spans="1:16" ht="27" x14ac:dyDescent="0.2">
      <c r="A2955" s="606">
        <v>17</v>
      </c>
      <c r="B2955" s="786" t="s">
        <v>4120</v>
      </c>
      <c r="C2955" s="606" t="s">
        <v>701</v>
      </c>
      <c r="D2955" s="606">
        <v>1</v>
      </c>
      <c r="E2955" s="606">
        <v>2010</v>
      </c>
      <c r="F2955" s="1080">
        <v>658.32</v>
      </c>
      <c r="G2955" s="784">
        <f t="shared" si="98"/>
        <v>658.32</v>
      </c>
      <c r="H2955" s="711">
        <v>100</v>
      </c>
      <c r="I2955" s="784">
        <f t="shared" si="99"/>
        <v>0</v>
      </c>
      <c r="J2955" s="771"/>
      <c r="K2955" s="713"/>
      <c r="L2955" s="713"/>
      <c r="M2955" s="771"/>
      <c r="N2955" s="713"/>
      <c r="O2955" s="713"/>
      <c r="P2955" s="1838"/>
    </row>
    <row r="2956" spans="1:16" ht="27" x14ac:dyDescent="0.2">
      <c r="A2956" s="606">
        <v>18</v>
      </c>
      <c r="B2956" s="786" t="s">
        <v>4120</v>
      </c>
      <c r="C2956" s="606" t="s">
        <v>701</v>
      </c>
      <c r="D2956" s="606">
        <v>1</v>
      </c>
      <c r="E2956" s="606">
        <v>2010</v>
      </c>
      <c r="F2956" s="1080">
        <v>658.32</v>
      </c>
      <c r="G2956" s="784">
        <f t="shared" si="98"/>
        <v>658.32</v>
      </c>
      <c r="H2956" s="711">
        <v>100</v>
      </c>
      <c r="I2956" s="784">
        <f t="shared" si="99"/>
        <v>0</v>
      </c>
      <c r="J2956" s="771"/>
      <c r="K2956" s="713"/>
      <c r="L2956" s="713"/>
      <c r="M2956" s="771"/>
      <c r="N2956" s="713"/>
      <c r="O2956" s="713"/>
      <c r="P2956" s="1838"/>
    </row>
    <row r="2957" spans="1:16" ht="27" x14ac:dyDescent="0.2">
      <c r="A2957" s="606">
        <v>19</v>
      </c>
      <c r="B2957" s="786" t="s">
        <v>4120</v>
      </c>
      <c r="C2957" s="606" t="s">
        <v>701</v>
      </c>
      <c r="D2957" s="606">
        <v>1</v>
      </c>
      <c r="E2957" s="606">
        <v>2010</v>
      </c>
      <c r="F2957" s="1080">
        <v>658.32</v>
      </c>
      <c r="G2957" s="784">
        <f t="shared" si="98"/>
        <v>658.32</v>
      </c>
      <c r="H2957" s="711">
        <v>100</v>
      </c>
      <c r="I2957" s="784">
        <f t="shared" si="99"/>
        <v>0</v>
      </c>
      <c r="J2957" s="771"/>
      <c r="K2957" s="713"/>
      <c r="L2957" s="713"/>
      <c r="M2957" s="771"/>
      <c r="N2957" s="713"/>
      <c r="O2957" s="713"/>
      <c r="P2957" s="1838"/>
    </row>
    <row r="2958" spans="1:16" ht="13.5" x14ac:dyDescent="0.2">
      <c r="A2958" s="606">
        <v>20</v>
      </c>
      <c r="B2958" s="786" t="s">
        <v>4121</v>
      </c>
      <c r="C2958" s="606" t="s">
        <v>701</v>
      </c>
      <c r="D2958" s="606">
        <v>1</v>
      </c>
      <c r="E2958" s="606">
        <v>2010</v>
      </c>
      <c r="F2958" s="1080">
        <v>449.23565000000002</v>
      </c>
      <c r="G2958" s="784">
        <f t="shared" si="98"/>
        <v>449.23565000000002</v>
      </c>
      <c r="H2958" s="711">
        <v>100</v>
      </c>
      <c r="I2958" s="784">
        <f t="shared" si="99"/>
        <v>0</v>
      </c>
      <c r="J2958" s="771"/>
      <c r="K2958" s="713"/>
      <c r="L2958" s="713"/>
      <c r="M2958" s="771"/>
      <c r="N2958" s="713"/>
      <c r="O2958" s="713"/>
      <c r="P2958" s="1838"/>
    </row>
    <row r="2959" spans="1:16" s="797" customFormat="1" ht="13.5" x14ac:dyDescent="0.2">
      <c r="A2959" s="606">
        <v>21</v>
      </c>
      <c r="B2959" s="786" t="s">
        <v>4122</v>
      </c>
      <c r="C2959" s="606" t="s">
        <v>701</v>
      </c>
      <c r="D2959" s="606">
        <v>1</v>
      </c>
      <c r="E2959" s="606">
        <v>2008</v>
      </c>
      <c r="F2959" s="1080">
        <v>404.685</v>
      </c>
      <c r="G2959" s="784">
        <f t="shared" si="98"/>
        <v>404.685</v>
      </c>
      <c r="H2959" s="1081">
        <v>100</v>
      </c>
      <c r="I2959" s="784">
        <f t="shared" si="99"/>
        <v>0</v>
      </c>
      <c r="J2959" s="785"/>
      <c r="K2959" s="792"/>
      <c r="L2959" s="792"/>
      <c r="M2959" s="785"/>
      <c r="N2959" s="792"/>
      <c r="O2959" s="792"/>
      <c r="P2959" s="1838"/>
    </row>
    <row r="2960" spans="1:16" ht="27" x14ac:dyDescent="0.2">
      <c r="A2960" s="606">
        <v>22</v>
      </c>
      <c r="B2960" s="786" t="s">
        <v>4123</v>
      </c>
      <c r="C2960" s="606" t="s">
        <v>701</v>
      </c>
      <c r="D2960" s="606">
        <v>1</v>
      </c>
      <c r="E2960" s="606">
        <v>2013</v>
      </c>
      <c r="F2960" s="1080">
        <v>522.85343</v>
      </c>
      <c r="G2960" s="784">
        <f t="shared" si="98"/>
        <v>522.85343</v>
      </c>
      <c r="H2960" s="711">
        <v>100</v>
      </c>
      <c r="I2960" s="784">
        <f t="shared" si="99"/>
        <v>0</v>
      </c>
      <c r="J2960" s="771"/>
      <c r="K2960" s="713"/>
      <c r="L2960" s="713"/>
      <c r="M2960" s="771"/>
      <c r="N2960" s="713"/>
      <c r="O2960" s="713"/>
      <c r="P2960" s="1838"/>
    </row>
    <row r="2961" spans="1:16" ht="27" x14ac:dyDescent="0.2">
      <c r="A2961" s="606">
        <v>23</v>
      </c>
      <c r="B2961" s="786" t="s">
        <v>1943</v>
      </c>
      <c r="C2961" s="606" t="s">
        <v>701</v>
      </c>
      <c r="D2961" s="606">
        <v>1</v>
      </c>
      <c r="E2961" s="606">
        <v>2013</v>
      </c>
      <c r="F2961" s="1080">
        <v>522.85343</v>
      </c>
      <c r="G2961" s="784">
        <f t="shared" si="98"/>
        <v>522.85343</v>
      </c>
      <c r="H2961" s="711">
        <v>100</v>
      </c>
      <c r="I2961" s="784">
        <f t="shared" si="99"/>
        <v>0</v>
      </c>
      <c r="J2961" s="771"/>
      <c r="K2961" s="713"/>
      <c r="L2961" s="713"/>
      <c r="M2961" s="771"/>
      <c r="N2961" s="713"/>
      <c r="O2961" s="713"/>
      <c r="P2961" s="1838"/>
    </row>
    <row r="2962" spans="1:16" ht="27" x14ac:dyDescent="0.2">
      <c r="A2962" s="606">
        <v>24</v>
      </c>
      <c r="B2962" s="786" t="s">
        <v>1943</v>
      </c>
      <c r="C2962" s="606" t="s">
        <v>701</v>
      </c>
      <c r="D2962" s="606">
        <v>1</v>
      </c>
      <c r="E2962" s="606">
        <v>2013</v>
      </c>
      <c r="F2962" s="1080">
        <v>522.85343</v>
      </c>
      <c r="G2962" s="784">
        <f t="shared" si="98"/>
        <v>522.85343</v>
      </c>
      <c r="H2962" s="711">
        <v>100</v>
      </c>
      <c r="I2962" s="784">
        <f t="shared" si="99"/>
        <v>0</v>
      </c>
      <c r="J2962" s="771"/>
      <c r="K2962" s="713"/>
      <c r="L2962" s="713"/>
      <c r="M2962" s="771"/>
      <c r="N2962" s="713"/>
      <c r="O2962" s="713"/>
      <c r="P2962" s="1838"/>
    </row>
    <row r="2963" spans="1:16" ht="27" x14ac:dyDescent="0.2">
      <c r="A2963" s="606">
        <v>25</v>
      </c>
      <c r="B2963" s="786" t="s">
        <v>4124</v>
      </c>
      <c r="C2963" s="606" t="s">
        <v>701</v>
      </c>
      <c r="D2963" s="606">
        <v>1</v>
      </c>
      <c r="E2963" s="606">
        <v>2008</v>
      </c>
      <c r="F2963" s="1080">
        <v>542</v>
      </c>
      <c r="G2963" s="784">
        <f t="shared" si="98"/>
        <v>542</v>
      </c>
      <c r="H2963" s="711">
        <v>100</v>
      </c>
      <c r="I2963" s="784">
        <f t="shared" si="99"/>
        <v>0</v>
      </c>
      <c r="J2963" s="771"/>
      <c r="K2963" s="713"/>
      <c r="L2963" s="713"/>
      <c r="M2963" s="771"/>
      <c r="N2963" s="713"/>
      <c r="O2963" s="713"/>
      <c r="P2963" s="1838"/>
    </row>
    <row r="2964" spans="1:16" ht="13.5" x14ac:dyDescent="0.2">
      <c r="A2964" s="606">
        <v>26</v>
      </c>
      <c r="B2964" s="786" t="s">
        <v>1942</v>
      </c>
      <c r="C2964" s="606" t="s">
        <v>701</v>
      </c>
      <c r="D2964" s="606">
        <v>1</v>
      </c>
      <c r="E2964" s="606">
        <v>2013</v>
      </c>
      <c r="F2964" s="1080">
        <v>95.087999999999994</v>
      </c>
      <c r="G2964" s="784">
        <f t="shared" si="98"/>
        <v>95.087999999999994</v>
      </c>
      <c r="H2964" s="711">
        <v>100</v>
      </c>
      <c r="I2964" s="784">
        <f t="shared" si="99"/>
        <v>0</v>
      </c>
      <c r="J2964" s="771"/>
      <c r="K2964" s="713"/>
      <c r="L2964" s="713"/>
      <c r="M2964" s="771"/>
      <c r="N2964" s="713"/>
      <c r="O2964" s="713"/>
      <c r="P2964" s="1838"/>
    </row>
    <row r="2965" spans="1:16" ht="13.5" x14ac:dyDescent="0.2">
      <c r="A2965" s="606">
        <v>27</v>
      </c>
      <c r="B2965" s="786" t="s">
        <v>1942</v>
      </c>
      <c r="C2965" s="606" t="s">
        <v>701</v>
      </c>
      <c r="D2965" s="606">
        <v>1</v>
      </c>
      <c r="E2965" s="606">
        <v>2013</v>
      </c>
      <c r="F2965" s="1080">
        <v>95.087999999999994</v>
      </c>
      <c r="G2965" s="784">
        <f t="shared" si="98"/>
        <v>95.087999999999994</v>
      </c>
      <c r="H2965" s="711">
        <v>100</v>
      </c>
      <c r="I2965" s="784">
        <f t="shared" si="99"/>
        <v>0</v>
      </c>
      <c r="J2965" s="771"/>
      <c r="K2965" s="713"/>
      <c r="L2965" s="713"/>
      <c r="M2965" s="771"/>
      <c r="N2965" s="713"/>
      <c r="O2965" s="713"/>
      <c r="P2965" s="1838"/>
    </row>
    <row r="2966" spans="1:16" ht="13.5" x14ac:dyDescent="0.2">
      <c r="A2966" s="606">
        <v>28</v>
      </c>
      <c r="B2966" s="786" t="s">
        <v>1942</v>
      </c>
      <c r="C2966" s="606" t="s">
        <v>701</v>
      </c>
      <c r="D2966" s="606">
        <v>1</v>
      </c>
      <c r="E2966" s="606">
        <v>2013</v>
      </c>
      <c r="F2966" s="1080">
        <v>95.087999999999994</v>
      </c>
      <c r="G2966" s="784">
        <f t="shared" si="98"/>
        <v>95.087999999999994</v>
      </c>
      <c r="H2966" s="711">
        <v>100</v>
      </c>
      <c r="I2966" s="784">
        <f t="shared" si="99"/>
        <v>0</v>
      </c>
      <c r="J2966" s="771"/>
      <c r="K2966" s="713"/>
      <c r="L2966" s="713"/>
      <c r="M2966" s="771"/>
      <c r="N2966" s="713"/>
      <c r="O2966" s="713"/>
      <c r="P2966" s="1838"/>
    </row>
    <row r="2967" spans="1:16" ht="13.5" x14ac:dyDescent="0.2">
      <c r="A2967" s="606">
        <v>29</v>
      </c>
      <c r="B2967" s="786" t="s">
        <v>4125</v>
      </c>
      <c r="C2967" s="606" t="s">
        <v>701</v>
      </c>
      <c r="D2967" s="606">
        <v>1</v>
      </c>
      <c r="E2967" s="606">
        <v>2009</v>
      </c>
      <c r="F2967" s="1080">
        <v>103.66200000000001</v>
      </c>
      <c r="G2967" s="784">
        <f t="shared" si="98"/>
        <v>103.66200000000001</v>
      </c>
      <c r="H2967" s="711">
        <v>100</v>
      </c>
      <c r="I2967" s="784">
        <f t="shared" si="99"/>
        <v>0</v>
      </c>
      <c r="J2967" s="771"/>
      <c r="K2967" s="713"/>
      <c r="L2967" s="713"/>
      <c r="M2967" s="771"/>
      <c r="N2967" s="713"/>
      <c r="O2967" s="713"/>
      <c r="P2967" s="1838"/>
    </row>
    <row r="2968" spans="1:16" ht="13.5" x14ac:dyDescent="0.2">
      <c r="A2968" s="606">
        <v>30</v>
      </c>
      <c r="B2968" s="786" t="s">
        <v>4126</v>
      </c>
      <c r="C2968" s="606" t="s">
        <v>701</v>
      </c>
      <c r="D2968" s="606">
        <v>1</v>
      </c>
      <c r="E2968" s="606">
        <v>2009</v>
      </c>
      <c r="F2968" s="1080">
        <v>103.66200000000001</v>
      </c>
      <c r="G2968" s="784">
        <f t="shared" si="98"/>
        <v>103.66200000000001</v>
      </c>
      <c r="H2968" s="711">
        <v>100</v>
      </c>
      <c r="I2968" s="784">
        <f t="shared" si="99"/>
        <v>0</v>
      </c>
      <c r="J2968" s="771"/>
      <c r="K2968" s="713"/>
      <c r="L2968" s="713"/>
      <c r="M2968" s="771"/>
      <c r="N2968" s="713"/>
      <c r="O2968" s="713"/>
      <c r="P2968" s="1838"/>
    </row>
    <row r="2969" spans="1:16" ht="13.5" x14ac:dyDescent="0.2">
      <c r="A2969" s="606">
        <v>31</v>
      </c>
      <c r="B2969" s="786" t="s">
        <v>4127</v>
      </c>
      <c r="C2969" s="606" t="s">
        <v>701</v>
      </c>
      <c r="D2969" s="606">
        <v>1</v>
      </c>
      <c r="E2969" s="606">
        <v>2007</v>
      </c>
      <c r="F2969" s="1080">
        <v>112.8</v>
      </c>
      <c r="G2969" s="784">
        <f t="shared" si="98"/>
        <v>112.8</v>
      </c>
      <c r="H2969" s="711">
        <v>100</v>
      </c>
      <c r="I2969" s="784">
        <f t="shared" si="99"/>
        <v>0</v>
      </c>
      <c r="J2969" s="771"/>
      <c r="K2969" s="713"/>
      <c r="L2969" s="713"/>
      <c r="M2969" s="771"/>
      <c r="N2969" s="713"/>
      <c r="O2969" s="713"/>
      <c r="P2969" s="1838"/>
    </row>
    <row r="2970" spans="1:16" ht="13.5" x14ac:dyDescent="0.2">
      <c r="A2970" s="606">
        <v>32</v>
      </c>
      <c r="B2970" s="786" t="s">
        <v>4128</v>
      </c>
      <c r="C2970" s="606" t="s">
        <v>701</v>
      </c>
      <c r="D2970" s="606">
        <v>1</v>
      </c>
      <c r="E2970" s="606">
        <v>2010</v>
      </c>
      <c r="F2970" s="1080">
        <v>76.92</v>
      </c>
      <c r="G2970" s="784">
        <f t="shared" si="98"/>
        <v>76.92</v>
      </c>
      <c r="H2970" s="711">
        <v>100</v>
      </c>
      <c r="I2970" s="784">
        <f t="shared" si="99"/>
        <v>0</v>
      </c>
      <c r="J2970" s="771"/>
      <c r="K2970" s="713"/>
      <c r="L2970" s="713"/>
      <c r="M2970" s="771"/>
      <c r="N2970" s="713"/>
      <c r="O2970" s="713"/>
      <c r="P2970" s="1838"/>
    </row>
    <row r="2971" spans="1:16" ht="13.5" x14ac:dyDescent="0.2">
      <c r="A2971" s="606">
        <v>33</v>
      </c>
      <c r="B2971" s="786" t="s">
        <v>796</v>
      </c>
      <c r="C2971" s="606" t="s">
        <v>701</v>
      </c>
      <c r="D2971" s="606">
        <v>1</v>
      </c>
      <c r="E2971" s="606">
        <v>2008</v>
      </c>
      <c r="F2971" s="1080">
        <v>100.8</v>
      </c>
      <c r="G2971" s="784">
        <f t="shared" si="98"/>
        <v>100.8</v>
      </c>
      <c r="H2971" s="711">
        <v>100</v>
      </c>
      <c r="I2971" s="784">
        <f t="shared" si="99"/>
        <v>0</v>
      </c>
      <c r="J2971" s="771"/>
      <c r="K2971" s="713"/>
      <c r="L2971" s="713"/>
      <c r="M2971" s="771"/>
      <c r="N2971" s="713"/>
      <c r="O2971" s="713"/>
      <c r="P2971" s="1838"/>
    </row>
    <row r="2972" spans="1:16" ht="13.5" x14ac:dyDescent="0.2">
      <c r="A2972" s="606">
        <v>34</v>
      </c>
      <c r="B2972" s="786" t="s">
        <v>4129</v>
      </c>
      <c r="C2972" s="606" t="s">
        <v>701</v>
      </c>
      <c r="D2972" s="606">
        <v>1</v>
      </c>
      <c r="E2972" s="606">
        <v>2007</v>
      </c>
      <c r="F2972" s="1080">
        <v>141.6</v>
      </c>
      <c r="G2972" s="784">
        <f t="shared" si="98"/>
        <v>141.6</v>
      </c>
      <c r="H2972" s="711">
        <v>100</v>
      </c>
      <c r="I2972" s="784">
        <f t="shared" si="99"/>
        <v>0</v>
      </c>
      <c r="J2972" s="771"/>
      <c r="K2972" s="713"/>
      <c r="L2972" s="713"/>
      <c r="M2972" s="771"/>
      <c r="N2972" s="713"/>
      <c r="O2972" s="713"/>
      <c r="P2972" s="1838"/>
    </row>
    <row r="2973" spans="1:16" ht="13.5" x14ac:dyDescent="0.2">
      <c r="A2973" s="606">
        <v>35</v>
      </c>
      <c r="B2973" s="786" t="s">
        <v>2660</v>
      </c>
      <c r="C2973" s="606" t="s">
        <v>701</v>
      </c>
      <c r="D2973" s="606">
        <v>1</v>
      </c>
      <c r="E2973" s="606">
        <v>2007</v>
      </c>
      <c r="F2973" s="1080">
        <v>141.6</v>
      </c>
      <c r="G2973" s="784">
        <f t="shared" si="98"/>
        <v>141.6</v>
      </c>
      <c r="H2973" s="711">
        <v>100</v>
      </c>
      <c r="I2973" s="784">
        <f t="shared" si="99"/>
        <v>0</v>
      </c>
      <c r="J2973" s="771"/>
      <c r="K2973" s="713"/>
      <c r="L2973" s="713"/>
      <c r="M2973" s="771"/>
      <c r="N2973" s="713"/>
      <c r="O2973" s="713"/>
      <c r="P2973" s="1838"/>
    </row>
    <row r="2974" spans="1:16" ht="13.5" x14ac:dyDescent="0.2">
      <c r="A2974" s="606">
        <v>36</v>
      </c>
      <c r="B2974" s="786" t="s">
        <v>4130</v>
      </c>
      <c r="C2974" s="606" t="s">
        <v>701</v>
      </c>
      <c r="D2974" s="606">
        <v>1</v>
      </c>
      <c r="E2974" s="606">
        <v>2007</v>
      </c>
      <c r="F2974" s="1080">
        <v>165.1</v>
      </c>
      <c r="G2974" s="784">
        <f t="shared" si="98"/>
        <v>165.1</v>
      </c>
      <c r="H2974" s="711">
        <v>100</v>
      </c>
      <c r="I2974" s="784">
        <f t="shared" si="99"/>
        <v>0</v>
      </c>
      <c r="J2974" s="771"/>
      <c r="K2974" s="713"/>
      <c r="L2974" s="713"/>
      <c r="M2974" s="771"/>
      <c r="N2974" s="713"/>
      <c r="O2974" s="713"/>
      <c r="P2974" s="1838"/>
    </row>
    <row r="2975" spans="1:16" ht="13.5" x14ac:dyDescent="0.2">
      <c r="A2975" s="606">
        <v>37</v>
      </c>
      <c r="B2975" s="786" t="s">
        <v>4131</v>
      </c>
      <c r="C2975" s="606" t="s">
        <v>701</v>
      </c>
      <c r="D2975" s="606">
        <v>1</v>
      </c>
      <c r="E2975" s="606">
        <v>2007</v>
      </c>
      <c r="F2975" s="1080">
        <v>125.4</v>
      </c>
      <c r="G2975" s="784">
        <f t="shared" si="98"/>
        <v>125.4</v>
      </c>
      <c r="H2975" s="711">
        <v>100</v>
      </c>
      <c r="I2975" s="784">
        <f t="shared" si="99"/>
        <v>0</v>
      </c>
      <c r="J2975" s="771"/>
      <c r="K2975" s="713"/>
      <c r="L2975" s="713"/>
      <c r="M2975" s="771"/>
      <c r="N2975" s="713"/>
      <c r="O2975" s="713"/>
      <c r="P2975" s="1838"/>
    </row>
    <row r="2976" spans="1:16" ht="13.5" x14ac:dyDescent="0.2">
      <c r="A2976" s="606">
        <v>38</v>
      </c>
      <c r="B2976" s="786" t="s">
        <v>4131</v>
      </c>
      <c r="C2976" s="606" t="s">
        <v>701</v>
      </c>
      <c r="D2976" s="606">
        <v>1</v>
      </c>
      <c r="E2976" s="606">
        <v>2007</v>
      </c>
      <c r="F2976" s="1080">
        <v>125.4</v>
      </c>
      <c r="G2976" s="784">
        <f t="shared" si="98"/>
        <v>125.4</v>
      </c>
      <c r="H2976" s="711">
        <v>100</v>
      </c>
      <c r="I2976" s="784">
        <f t="shared" si="99"/>
        <v>0</v>
      </c>
      <c r="J2976" s="771"/>
      <c r="K2976" s="713"/>
      <c r="L2976" s="713"/>
      <c r="M2976" s="771"/>
      <c r="N2976" s="713"/>
      <c r="O2976" s="713"/>
      <c r="P2976" s="1838"/>
    </row>
    <row r="2977" spans="1:16" ht="13.5" x14ac:dyDescent="0.2">
      <c r="A2977" s="606">
        <v>39</v>
      </c>
      <c r="B2977" s="786" t="s">
        <v>4131</v>
      </c>
      <c r="C2977" s="606" t="s">
        <v>701</v>
      </c>
      <c r="D2977" s="606">
        <v>1</v>
      </c>
      <c r="E2977" s="606">
        <v>2007</v>
      </c>
      <c r="F2977" s="1080">
        <v>125.4</v>
      </c>
      <c r="G2977" s="784">
        <f t="shared" si="98"/>
        <v>125.4</v>
      </c>
      <c r="H2977" s="711">
        <v>100</v>
      </c>
      <c r="I2977" s="784">
        <f t="shared" si="99"/>
        <v>0</v>
      </c>
      <c r="J2977" s="771"/>
      <c r="K2977" s="713"/>
      <c r="L2977" s="713"/>
      <c r="M2977" s="771"/>
      <c r="N2977" s="713"/>
      <c r="O2977" s="713"/>
      <c r="P2977" s="1838"/>
    </row>
    <row r="2978" spans="1:16" ht="13.5" x14ac:dyDescent="0.2">
      <c r="A2978" s="606">
        <v>40</v>
      </c>
      <c r="B2978" s="786" t="s">
        <v>4132</v>
      </c>
      <c r="C2978" s="606" t="s">
        <v>701</v>
      </c>
      <c r="D2978" s="606">
        <v>1</v>
      </c>
      <c r="E2978" s="606">
        <v>2007</v>
      </c>
      <c r="F2978" s="1080">
        <v>125.4</v>
      </c>
      <c r="G2978" s="784">
        <f t="shared" ref="G2978:G3041" si="101">F2978*H2978%</f>
        <v>125.4</v>
      </c>
      <c r="H2978" s="711">
        <v>100</v>
      </c>
      <c r="I2978" s="784">
        <f t="shared" ref="I2978:I3041" si="102">F2978-G2978</f>
        <v>0</v>
      </c>
      <c r="J2978" s="771"/>
      <c r="K2978" s="713"/>
      <c r="L2978" s="713"/>
      <c r="M2978" s="771"/>
      <c r="N2978" s="713"/>
      <c r="O2978" s="713"/>
      <c r="P2978" s="1838"/>
    </row>
    <row r="2979" spans="1:16" ht="27" x14ac:dyDescent="0.2">
      <c r="A2979" s="606">
        <v>41</v>
      </c>
      <c r="B2979" s="786" t="s">
        <v>4133</v>
      </c>
      <c r="C2979" s="606" t="s">
        <v>701</v>
      </c>
      <c r="D2979" s="606">
        <v>1</v>
      </c>
      <c r="E2979" s="606">
        <v>2008</v>
      </c>
      <c r="F2979" s="1080">
        <v>110</v>
      </c>
      <c r="G2979" s="784">
        <f t="shared" si="101"/>
        <v>110</v>
      </c>
      <c r="H2979" s="711">
        <v>100</v>
      </c>
      <c r="I2979" s="784">
        <f t="shared" si="102"/>
        <v>0</v>
      </c>
      <c r="J2979" s="771"/>
      <c r="K2979" s="713"/>
      <c r="L2979" s="713"/>
      <c r="M2979" s="771"/>
      <c r="N2979" s="713"/>
      <c r="O2979" s="713"/>
      <c r="P2979" s="1838"/>
    </row>
    <row r="2980" spans="1:16" ht="13.5" x14ac:dyDescent="0.2">
      <c r="A2980" s="606">
        <v>42</v>
      </c>
      <c r="B2980" s="786" t="s">
        <v>4134</v>
      </c>
      <c r="C2980" s="606" t="s">
        <v>701</v>
      </c>
      <c r="D2980" s="606">
        <v>1</v>
      </c>
      <c r="E2980" s="606">
        <v>2010</v>
      </c>
      <c r="F2980" s="1080">
        <v>80.592500000000001</v>
      </c>
      <c r="G2980" s="784">
        <f t="shared" si="101"/>
        <v>80.592500000000001</v>
      </c>
      <c r="H2980" s="711">
        <v>100</v>
      </c>
      <c r="I2980" s="784">
        <f t="shared" si="102"/>
        <v>0</v>
      </c>
      <c r="J2980" s="771"/>
      <c r="K2980" s="713"/>
      <c r="L2980" s="713"/>
      <c r="M2980" s="771"/>
      <c r="N2980" s="713"/>
      <c r="O2980" s="713"/>
      <c r="P2980" s="1838"/>
    </row>
    <row r="2981" spans="1:16" ht="13.5" x14ac:dyDescent="0.2">
      <c r="A2981" s="606">
        <v>43</v>
      </c>
      <c r="B2981" s="786" t="s">
        <v>4125</v>
      </c>
      <c r="C2981" s="606" t="s">
        <v>701</v>
      </c>
      <c r="D2981" s="606">
        <v>1</v>
      </c>
      <c r="E2981" s="606">
        <v>2008</v>
      </c>
      <c r="F2981" s="1080">
        <v>103.66200000000001</v>
      </c>
      <c r="G2981" s="784">
        <f t="shared" si="101"/>
        <v>103.66200000000001</v>
      </c>
      <c r="H2981" s="711">
        <v>100</v>
      </c>
      <c r="I2981" s="784">
        <f t="shared" si="102"/>
        <v>0</v>
      </c>
      <c r="J2981" s="771"/>
      <c r="K2981" s="713"/>
      <c r="L2981" s="713"/>
      <c r="M2981" s="771"/>
      <c r="N2981" s="713"/>
      <c r="O2981" s="713"/>
      <c r="P2981" s="1838"/>
    </row>
    <row r="2982" spans="1:16" ht="13.5" x14ac:dyDescent="0.2">
      <c r="A2982" s="606">
        <v>44</v>
      </c>
      <c r="B2982" s="786" t="s">
        <v>4125</v>
      </c>
      <c r="C2982" s="606" t="s">
        <v>701</v>
      </c>
      <c r="D2982" s="606">
        <v>1</v>
      </c>
      <c r="E2982" s="606">
        <v>2008</v>
      </c>
      <c r="F2982" s="1080">
        <v>103.66200000000001</v>
      </c>
      <c r="G2982" s="784">
        <f t="shared" si="101"/>
        <v>103.66200000000001</v>
      </c>
      <c r="H2982" s="711">
        <v>100</v>
      </c>
      <c r="I2982" s="784">
        <f t="shared" si="102"/>
        <v>0</v>
      </c>
      <c r="J2982" s="771"/>
      <c r="K2982" s="713"/>
      <c r="L2982" s="713"/>
      <c r="M2982" s="771"/>
      <c r="N2982" s="713"/>
      <c r="O2982" s="713"/>
      <c r="P2982" s="1838"/>
    </row>
    <row r="2983" spans="1:16" ht="13.5" x14ac:dyDescent="0.2">
      <c r="A2983" s="606">
        <v>45</v>
      </c>
      <c r="B2983" s="786" t="s">
        <v>4125</v>
      </c>
      <c r="C2983" s="606" t="s">
        <v>701</v>
      </c>
      <c r="D2983" s="606">
        <v>1</v>
      </c>
      <c r="E2983" s="606">
        <v>2009</v>
      </c>
      <c r="F2983" s="1080">
        <v>103.66200000000001</v>
      </c>
      <c r="G2983" s="784">
        <f t="shared" si="101"/>
        <v>103.66200000000001</v>
      </c>
      <c r="H2983" s="711">
        <v>100</v>
      </c>
      <c r="I2983" s="784">
        <f t="shared" si="102"/>
        <v>0</v>
      </c>
      <c r="J2983" s="771"/>
      <c r="K2983" s="713"/>
      <c r="L2983" s="713"/>
      <c r="M2983" s="771"/>
      <c r="N2983" s="713"/>
      <c r="O2983" s="713"/>
      <c r="P2983" s="1838"/>
    </row>
    <row r="2984" spans="1:16" ht="13.5" x14ac:dyDescent="0.2">
      <c r="A2984" s="606">
        <v>46</v>
      </c>
      <c r="B2984" s="786" t="s">
        <v>4128</v>
      </c>
      <c r="C2984" s="606" t="s">
        <v>701</v>
      </c>
      <c r="D2984" s="606">
        <v>1</v>
      </c>
      <c r="E2984" s="606">
        <v>2010</v>
      </c>
      <c r="F2984" s="1080">
        <v>76.92</v>
      </c>
      <c r="G2984" s="784">
        <f t="shared" si="101"/>
        <v>76.92</v>
      </c>
      <c r="H2984" s="711">
        <v>100</v>
      </c>
      <c r="I2984" s="784">
        <f t="shared" si="102"/>
        <v>0</v>
      </c>
      <c r="J2984" s="771"/>
      <c r="K2984" s="713"/>
      <c r="L2984" s="713"/>
      <c r="M2984" s="771"/>
      <c r="N2984" s="713"/>
      <c r="O2984" s="713"/>
      <c r="P2984" s="1838"/>
    </row>
    <row r="2985" spans="1:16" ht="13.5" x14ac:dyDescent="0.2">
      <c r="A2985" s="606">
        <v>47</v>
      </c>
      <c r="B2985" s="786" t="s">
        <v>4128</v>
      </c>
      <c r="C2985" s="606" t="s">
        <v>701</v>
      </c>
      <c r="D2985" s="606">
        <v>1</v>
      </c>
      <c r="E2985" s="606">
        <v>2010</v>
      </c>
      <c r="F2985" s="1080">
        <v>76.92</v>
      </c>
      <c r="G2985" s="784">
        <f t="shared" si="101"/>
        <v>76.92</v>
      </c>
      <c r="H2985" s="711">
        <v>100</v>
      </c>
      <c r="I2985" s="784">
        <f t="shared" si="102"/>
        <v>0</v>
      </c>
      <c r="J2985" s="771"/>
      <c r="K2985" s="713"/>
      <c r="L2985" s="713"/>
      <c r="M2985" s="771"/>
      <c r="N2985" s="713"/>
      <c r="O2985" s="713"/>
      <c r="P2985" s="1838"/>
    </row>
    <row r="2986" spans="1:16" ht="13.5" x14ac:dyDescent="0.2">
      <c r="A2986" s="606">
        <v>48</v>
      </c>
      <c r="B2986" s="786" t="s">
        <v>4128</v>
      </c>
      <c r="C2986" s="606" t="s">
        <v>701</v>
      </c>
      <c r="D2986" s="606">
        <v>1</v>
      </c>
      <c r="E2986" s="606">
        <v>2010</v>
      </c>
      <c r="F2986" s="1080">
        <v>76.92</v>
      </c>
      <c r="G2986" s="784">
        <f t="shared" si="101"/>
        <v>76.92</v>
      </c>
      <c r="H2986" s="711">
        <v>100</v>
      </c>
      <c r="I2986" s="784">
        <f t="shared" si="102"/>
        <v>0</v>
      </c>
      <c r="J2986" s="771"/>
      <c r="K2986" s="713"/>
      <c r="L2986" s="713"/>
      <c r="M2986" s="771"/>
      <c r="N2986" s="713"/>
      <c r="O2986" s="713"/>
      <c r="P2986" s="1838"/>
    </row>
    <row r="2987" spans="1:16" ht="13.5" x14ac:dyDescent="0.2">
      <c r="A2987" s="606">
        <v>49</v>
      </c>
      <c r="B2987" s="786" t="s">
        <v>4134</v>
      </c>
      <c r="C2987" s="606" t="s">
        <v>701</v>
      </c>
      <c r="D2987" s="606">
        <v>1</v>
      </c>
      <c r="E2987" s="606">
        <v>2010</v>
      </c>
      <c r="F2987" s="1080">
        <v>80.592500000000001</v>
      </c>
      <c r="G2987" s="784">
        <f t="shared" si="101"/>
        <v>80.592500000000001</v>
      </c>
      <c r="H2987" s="711">
        <v>100</v>
      </c>
      <c r="I2987" s="784">
        <f t="shared" si="102"/>
        <v>0</v>
      </c>
      <c r="J2987" s="771"/>
      <c r="K2987" s="713"/>
      <c r="L2987" s="713"/>
      <c r="M2987" s="771"/>
      <c r="N2987" s="713"/>
      <c r="O2987" s="713"/>
      <c r="P2987" s="1838"/>
    </row>
    <row r="2988" spans="1:16" ht="13.5" x14ac:dyDescent="0.2">
      <c r="A2988" s="606">
        <v>50</v>
      </c>
      <c r="B2988" s="786" t="s">
        <v>4135</v>
      </c>
      <c r="C2988" s="606" t="s">
        <v>701</v>
      </c>
      <c r="D2988" s="606">
        <v>1</v>
      </c>
      <c r="E2988" s="606">
        <v>2008</v>
      </c>
      <c r="F2988" s="1080">
        <v>100.8</v>
      </c>
      <c r="G2988" s="784">
        <f t="shared" si="101"/>
        <v>100.8</v>
      </c>
      <c r="H2988" s="711">
        <v>100</v>
      </c>
      <c r="I2988" s="784">
        <f t="shared" si="102"/>
        <v>0</v>
      </c>
      <c r="J2988" s="771"/>
      <c r="K2988" s="713"/>
      <c r="L2988" s="713"/>
      <c r="M2988" s="771"/>
      <c r="N2988" s="713"/>
      <c r="O2988" s="713"/>
      <c r="P2988" s="1838"/>
    </row>
    <row r="2989" spans="1:16" ht="13.5" x14ac:dyDescent="0.2">
      <c r="A2989" s="606">
        <v>51</v>
      </c>
      <c r="B2989" s="786" t="s">
        <v>4132</v>
      </c>
      <c r="C2989" s="606" t="s">
        <v>701</v>
      </c>
      <c r="D2989" s="606">
        <v>1</v>
      </c>
      <c r="E2989" s="606">
        <v>2007</v>
      </c>
      <c r="F2989" s="1080">
        <v>125.4</v>
      </c>
      <c r="G2989" s="784">
        <f t="shared" si="101"/>
        <v>125.4</v>
      </c>
      <c r="H2989" s="711">
        <v>100</v>
      </c>
      <c r="I2989" s="784">
        <f t="shared" si="102"/>
        <v>0</v>
      </c>
      <c r="J2989" s="771"/>
      <c r="K2989" s="713"/>
      <c r="L2989" s="713"/>
      <c r="M2989" s="771"/>
      <c r="N2989" s="713"/>
      <c r="O2989" s="713"/>
      <c r="P2989" s="1838"/>
    </row>
    <row r="2990" spans="1:16" ht="13.5" x14ac:dyDescent="0.2">
      <c r="A2990" s="606">
        <v>52</v>
      </c>
      <c r="B2990" s="786" t="s">
        <v>4136</v>
      </c>
      <c r="C2990" s="606" t="s">
        <v>701</v>
      </c>
      <c r="D2990" s="606">
        <v>1</v>
      </c>
      <c r="E2990" s="606">
        <v>2013</v>
      </c>
      <c r="F2990" s="1080">
        <v>83.984350000000006</v>
      </c>
      <c r="G2990" s="784">
        <f t="shared" si="101"/>
        <v>83.984350000000006</v>
      </c>
      <c r="H2990" s="711">
        <v>100</v>
      </c>
      <c r="I2990" s="784">
        <f t="shared" si="102"/>
        <v>0</v>
      </c>
      <c r="J2990" s="771"/>
      <c r="K2990" s="713"/>
      <c r="L2990" s="713"/>
      <c r="M2990" s="771"/>
      <c r="N2990" s="713"/>
      <c r="O2990" s="713"/>
      <c r="P2990" s="1838"/>
    </row>
    <row r="2991" spans="1:16" ht="13.5" x14ac:dyDescent="0.2">
      <c r="A2991" s="606">
        <v>53</v>
      </c>
      <c r="B2991" s="786" t="s">
        <v>4136</v>
      </c>
      <c r="C2991" s="606" t="s">
        <v>701</v>
      </c>
      <c r="D2991" s="606">
        <v>1</v>
      </c>
      <c r="E2991" s="606">
        <v>2013</v>
      </c>
      <c r="F2991" s="1080">
        <v>83.984350000000006</v>
      </c>
      <c r="G2991" s="784">
        <f t="shared" si="101"/>
        <v>83.984350000000006</v>
      </c>
      <c r="H2991" s="711">
        <v>100</v>
      </c>
      <c r="I2991" s="784">
        <f t="shared" si="102"/>
        <v>0</v>
      </c>
      <c r="J2991" s="771"/>
      <c r="K2991" s="713"/>
      <c r="L2991" s="713"/>
      <c r="M2991" s="771"/>
      <c r="N2991" s="713"/>
      <c r="O2991" s="713"/>
      <c r="P2991" s="1838"/>
    </row>
    <row r="2992" spans="1:16" ht="13.5" x14ac:dyDescent="0.2">
      <c r="A2992" s="606">
        <v>54</v>
      </c>
      <c r="B2992" s="786" t="s">
        <v>4136</v>
      </c>
      <c r="C2992" s="606" t="s">
        <v>701</v>
      </c>
      <c r="D2992" s="606">
        <v>1</v>
      </c>
      <c r="E2992" s="606">
        <v>2013</v>
      </c>
      <c r="F2992" s="1080">
        <v>83.984350000000006</v>
      </c>
      <c r="G2992" s="784">
        <f t="shared" si="101"/>
        <v>83.984350000000006</v>
      </c>
      <c r="H2992" s="711">
        <v>100</v>
      </c>
      <c r="I2992" s="784">
        <f t="shared" si="102"/>
        <v>0</v>
      </c>
      <c r="J2992" s="771"/>
      <c r="K2992" s="713"/>
      <c r="L2992" s="713"/>
      <c r="M2992" s="771"/>
      <c r="N2992" s="713"/>
      <c r="O2992" s="713"/>
      <c r="P2992" s="1838"/>
    </row>
    <row r="2993" spans="1:16" ht="13.5" x14ac:dyDescent="0.2">
      <c r="A2993" s="606">
        <v>55</v>
      </c>
      <c r="B2993" s="786" t="s">
        <v>1750</v>
      </c>
      <c r="C2993" s="606" t="s">
        <v>701</v>
      </c>
      <c r="D2993" s="606">
        <v>1</v>
      </c>
      <c r="E2993" s="606">
        <v>2010</v>
      </c>
      <c r="F2993" s="1080">
        <v>50.1</v>
      </c>
      <c r="G2993" s="784">
        <f t="shared" si="101"/>
        <v>50.1</v>
      </c>
      <c r="H2993" s="711">
        <v>100</v>
      </c>
      <c r="I2993" s="784">
        <f t="shared" si="102"/>
        <v>0</v>
      </c>
      <c r="J2993" s="771"/>
      <c r="K2993" s="713"/>
      <c r="L2993" s="713"/>
      <c r="M2993" s="771"/>
      <c r="N2993" s="713"/>
      <c r="O2993" s="713"/>
      <c r="P2993" s="1838"/>
    </row>
    <row r="2994" spans="1:16" ht="13.5" x14ac:dyDescent="0.2">
      <c r="A2994" s="606">
        <v>56</v>
      </c>
      <c r="B2994" s="786" t="s">
        <v>4137</v>
      </c>
      <c r="C2994" s="606" t="s">
        <v>701</v>
      </c>
      <c r="D2994" s="606">
        <v>1</v>
      </c>
      <c r="E2994" s="606">
        <v>2007</v>
      </c>
      <c r="F2994" s="1080">
        <v>50.1</v>
      </c>
      <c r="G2994" s="784">
        <f t="shared" si="101"/>
        <v>50.1</v>
      </c>
      <c r="H2994" s="711">
        <v>100</v>
      </c>
      <c r="I2994" s="784">
        <f t="shared" si="102"/>
        <v>0</v>
      </c>
      <c r="J2994" s="771"/>
      <c r="K2994" s="713"/>
      <c r="L2994" s="713"/>
      <c r="M2994" s="771"/>
      <c r="N2994" s="713"/>
      <c r="O2994" s="713"/>
      <c r="P2994" s="1838"/>
    </row>
    <row r="2995" spans="1:16" ht="13.5" x14ac:dyDescent="0.2">
      <c r="A2995" s="606">
        <v>57</v>
      </c>
      <c r="B2995" s="786" t="s">
        <v>4137</v>
      </c>
      <c r="C2995" s="606" t="s">
        <v>701</v>
      </c>
      <c r="D2995" s="606">
        <v>1</v>
      </c>
      <c r="E2995" s="606">
        <v>2007</v>
      </c>
      <c r="F2995" s="1080">
        <v>50.1</v>
      </c>
      <c r="G2995" s="784">
        <f t="shared" si="101"/>
        <v>50.1</v>
      </c>
      <c r="H2995" s="711">
        <v>100</v>
      </c>
      <c r="I2995" s="784">
        <f t="shared" si="102"/>
        <v>0</v>
      </c>
      <c r="J2995" s="771"/>
      <c r="K2995" s="713"/>
      <c r="L2995" s="713"/>
      <c r="M2995" s="771"/>
      <c r="N2995" s="713"/>
      <c r="O2995" s="713"/>
      <c r="P2995" s="1838"/>
    </row>
    <row r="2996" spans="1:16" ht="13.5" x14ac:dyDescent="0.2">
      <c r="A2996" s="606">
        <v>58</v>
      </c>
      <c r="B2996" s="786" t="s">
        <v>4137</v>
      </c>
      <c r="C2996" s="606" t="s">
        <v>701</v>
      </c>
      <c r="D2996" s="606">
        <v>1</v>
      </c>
      <c r="E2996" s="606">
        <v>2007</v>
      </c>
      <c r="F2996" s="1080">
        <v>50.1</v>
      </c>
      <c r="G2996" s="784">
        <f t="shared" si="101"/>
        <v>50.1</v>
      </c>
      <c r="H2996" s="711">
        <v>100</v>
      </c>
      <c r="I2996" s="784">
        <f t="shared" si="102"/>
        <v>0</v>
      </c>
      <c r="J2996" s="771"/>
      <c r="K2996" s="713"/>
      <c r="L2996" s="713"/>
      <c r="M2996" s="771"/>
      <c r="N2996" s="713"/>
      <c r="O2996" s="713"/>
      <c r="P2996" s="1838"/>
    </row>
    <row r="2997" spans="1:16" ht="13.5" x14ac:dyDescent="0.2">
      <c r="A2997" s="606">
        <v>59</v>
      </c>
      <c r="B2997" s="786" t="s">
        <v>4137</v>
      </c>
      <c r="C2997" s="606" t="s">
        <v>701</v>
      </c>
      <c r="D2997" s="606">
        <v>1</v>
      </c>
      <c r="E2997" s="606">
        <v>2008</v>
      </c>
      <c r="F2997" s="1080">
        <v>54.008000000000003</v>
      </c>
      <c r="G2997" s="784">
        <f t="shared" si="101"/>
        <v>54.008000000000003</v>
      </c>
      <c r="H2997" s="711">
        <v>100</v>
      </c>
      <c r="I2997" s="784">
        <f t="shared" si="102"/>
        <v>0</v>
      </c>
      <c r="J2997" s="771"/>
      <c r="K2997" s="713"/>
      <c r="L2997" s="713"/>
      <c r="M2997" s="771"/>
      <c r="N2997" s="713"/>
      <c r="O2997" s="713"/>
      <c r="P2997" s="1838"/>
    </row>
    <row r="2998" spans="1:16" ht="13.5" x14ac:dyDescent="0.2">
      <c r="A2998" s="606">
        <v>60</v>
      </c>
      <c r="B2998" s="786" t="s">
        <v>4137</v>
      </c>
      <c r="C2998" s="606" t="s">
        <v>701</v>
      </c>
      <c r="D2998" s="606">
        <v>1</v>
      </c>
      <c r="E2998" s="606">
        <v>2008</v>
      </c>
      <c r="F2998" s="1080">
        <v>50.1</v>
      </c>
      <c r="G2998" s="784">
        <f t="shared" si="101"/>
        <v>50.1</v>
      </c>
      <c r="H2998" s="711">
        <v>100</v>
      </c>
      <c r="I2998" s="784">
        <f t="shared" si="102"/>
        <v>0</v>
      </c>
      <c r="J2998" s="771"/>
      <c r="K2998" s="713"/>
      <c r="L2998" s="713"/>
      <c r="M2998" s="771"/>
      <c r="N2998" s="713"/>
      <c r="O2998" s="713"/>
      <c r="P2998" s="1838"/>
    </row>
    <row r="2999" spans="1:16" ht="13.5" x14ac:dyDescent="0.2">
      <c r="A2999" s="606">
        <v>61</v>
      </c>
      <c r="B2999" s="786" t="s">
        <v>4137</v>
      </c>
      <c r="C2999" s="606" t="s">
        <v>701</v>
      </c>
      <c r="D2999" s="606">
        <v>1</v>
      </c>
      <c r="E2999" s="606">
        <v>2011</v>
      </c>
      <c r="F2999" s="1080">
        <v>54.008000000000003</v>
      </c>
      <c r="G2999" s="784">
        <f t="shared" si="101"/>
        <v>54.008000000000003</v>
      </c>
      <c r="H2999" s="711">
        <v>100</v>
      </c>
      <c r="I2999" s="784">
        <f t="shared" si="102"/>
        <v>0</v>
      </c>
      <c r="J2999" s="771"/>
      <c r="K2999" s="713"/>
      <c r="L2999" s="713"/>
      <c r="M2999" s="771"/>
      <c r="N2999" s="713"/>
      <c r="O2999" s="713"/>
      <c r="P2999" s="1838"/>
    </row>
    <row r="3000" spans="1:16" ht="13.5" x14ac:dyDescent="0.2">
      <c r="A3000" s="606">
        <v>62</v>
      </c>
      <c r="B3000" s="786" t="s">
        <v>4138</v>
      </c>
      <c r="C3000" s="606" t="s">
        <v>701</v>
      </c>
      <c r="D3000" s="606">
        <v>1</v>
      </c>
      <c r="E3000" s="606">
        <v>2007</v>
      </c>
      <c r="F3000" s="1080">
        <v>76</v>
      </c>
      <c r="G3000" s="784">
        <f t="shared" si="101"/>
        <v>76</v>
      </c>
      <c r="H3000" s="711">
        <v>100</v>
      </c>
      <c r="I3000" s="784">
        <f t="shared" si="102"/>
        <v>0</v>
      </c>
      <c r="J3000" s="771"/>
      <c r="K3000" s="713"/>
      <c r="L3000" s="713"/>
      <c r="M3000" s="771"/>
      <c r="N3000" s="713"/>
      <c r="O3000" s="713"/>
      <c r="P3000" s="1838"/>
    </row>
    <row r="3001" spans="1:16" ht="13.5" x14ac:dyDescent="0.2">
      <c r="A3001" s="606">
        <v>63</v>
      </c>
      <c r="B3001" s="786" t="s">
        <v>4138</v>
      </c>
      <c r="C3001" s="606" t="s">
        <v>701</v>
      </c>
      <c r="D3001" s="606">
        <v>1</v>
      </c>
      <c r="E3001" s="606">
        <v>2007</v>
      </c>
      <c r="F3001" s="1080">
        <v>76</v>
      </c>
      <c r="G3001" s="784">
        <f t="shared" si="101"/>
        <v>76</v>
      </c>
      <c r="H3001" s="711">
        <v>100</v>
      </c>
      <c r="I3001" s="784">
        <f t="shared" si="102"/>
        <v>0</v>
      </c>
      <c r="J3001" s="771"/>
      <c r="K3001" s="713"/>
      <c r="L3001" s="713"/>
      <c r="M3001" s="771"/>
      <c r="N3001" s="713"/>
      <c r="O3001" s="713"/>
      <c r="P3001" s="1838"/>
    </row>
    <row r="3002" spans="1:16" ht="13.5" x14ac:dyDescent="0.2">
      <c r="A3002" s="606">
        <v>64</v>
      </c>
      <c r="B3002" s="786" t="s">
        <v>4139</v>
      </c>
      <c r="C3002" s="606" t="s">
        <v>701</v>
      </c>
      <c r="D3002" s="606">
        <v>1</v>
      </c>
      <c r="E3002" s="606">
        <v>2007</v>
      </c>
      <c r="F3002" s="1080">
        <v>73</v>
      </c>
      <c r="G3002" s="784">
        <f t="shared" si="101"/>
        <v>73</v>
      </c>
      <c r="H3002" s="711">
        <v>100</v>
      </c>
      <c r="I3002" s="784">
        <f t="shared" si="102"/>
        <v>0</v>
      </c>
      <c r="J3002" s="771"/>
      <c r="K3002" s="713"/>
      <c r="L3002" s="713"/>
      <c r="M3002" s="771"/>
      <c r="N3002" s="713"/>
      <c r="O3002" s="713"/>
      <c r="P3002" s="1838"/>
    </row>
    <row r="3003" spans="1:16" ht="13.5" x14ac:dyDescent="0.2">
      <c r="A3003" s="606">
        <v>65</v>
      </c>
      <c r="B3003" s="786" t="s">
        <v>4140</v>
      </c>
      <c r="C3003" s="606" t="s">
        <v>701</v>
      </c>
      <c r="D3003" s="606">
        <v>1</v>
      </c>
      <c r="E3003" s="606">
        <v>2008</v>
      </c>
      <c r="F3003" s="1080">
        <v>105.506</v>
      </c>
      <c r="G3003" s="784">
        <f t="shared" si="101"/>
        <v>105.506</v>
      </c>
      <c r="H3003" s="711">
        <v>100</v>
      </c>
      <c r="I3003" s="784">
        <f t="shared" si="102"/>
        <v>0</v>
      </c>
      <c r="J3003" s="771"/>
      <c r="K3003" s="713"/>
      <c r="L3003" s="713"/>
      <c r="M3003" s="771"/>
      <c r="N3003" s="713"/>
      <c r="O3003" s="713"/>
      <c r="P3003" s="1838"/>
    </row>
    <row r="3004" spans="1:16" ht="13.5" x14ac:dyDescent="0.2">
      <c r="A3004" s="606">
        <v>66</v>
      </c>
      <c r="B3004" s="786" t="s">
        <v>4141</v>
      </c>
      <c r="C3004" s="606" t="s">
        <v>701</v>
      </c>
      <c r="D3004" s="606">
        <v>1</v>
      </c>
      <c r="E3004" s="606">
        <v>2007</v>
      </c>
      <c r="F3004" s="1080">
        <v>58.9</v>
      </c>
      <c r="G3004" s="784">
        <f t="shared" si="101"/>
        <v>58.9</v>
      </c>
      <c r="H3004" s="711">
        <v>100</v>
      </c>
      <c r="I3004" s="784">
        <f t="shared" si="102"/>
        <v>0</v>
      </c>
      <c r="J3004" s="771"/>
      <c r="K3004" s="713"/>
      <c r="L3004" s="713"/>
      <c r="M3004" s="771"/>
      <c r="N3004" s="713"/>
      <c r="O3004" s="713"/>
      <c r="P3004" s="1838"/>
    </row>
    <row r="3005" spans="1:16" ht="27" x14ac:dyDescent="0.2">
      <c r="A3005" s="606">
        <v>67</v>
      </c>
      <c r="B3005" s="786" t="s">
        <v>4142</v>
      </c>
      <c r="C3005" s="606" t="s">
        <v>701</v>
      </c>
      <c r="D3005" s="606">
        <v>1</v>
      </c>
      <c r="E3005" s="606">
        <v>2007</v>
      </c>
      <c r="F3005" s="1080">
        <v>651.70000000000005</v>
      </c>
      <c r="G3005" s="784">
        <f t="shared" si="101"/>
        <v>651.70000000000005</v>
      </c>
      <c r="H3005" s="711">
        <v>100</v>
      </c>
      <c r="I3005" s="784">
        <f t="shared" si="102"/>
        <v>0</v>
      </c>
      <c r="J3005" s="771"/>
      <c r="K3005" s="713"/>
      <c r="L3005" s="713"/>
      <c r="M3005" s="771"/>
      <c r="N3005" s="713"/>
      <c r="O3005" s="713"/>
      <c r="P3005" s="1838"/>
    </row>
    <row r="3006" spans="1:16" ht="13.5" x14ac:dyDescent="0.2">
      <c r="A3006" s="606">
        <v>68</v>
      </c>
      <c r="B3006" s="786" t="s">
        <v>4143</v>
      </c>
      <c r="C3006" s="606" t="s">
        <v>701</v>
      </c>
      <c r="D3006" s="606">
        <v>1</v>
      </c>
      <c r="E3006" s="606">
        <v>2010</v>
      </c>
      <c r="F3006" s="1080">
        <v>2533.56</v>
      </c>
      <c r="G3006" s="784">
        <f t="shared" si="101"/>
        <v>2533.56</v>
      </c>
      <c r="H3006" s="711">
        <v>100</v>
      </c>
      <c r="I3006" s="784">
        <f t="shared" si="102"/>
        <v>0</v>
      </c>
      <c r="J3006" s="771"/>
      <c r="K3006" s="713"/>
      <c r="L3006" s="713"/>
      <c r="M3006" s="771"/>
      <c r="N3006" s="713"/>
      <c r="O3006" s="713"/>
      <c r="P3006" s="1838"/>
    </row>
    <row r="3007" spans="1:16" ht="13.5" x14ac:dyDescent="0.2">
      <c r="A3007" s="606">
        <v>69</v>
      </c>
      <c r="B3007" s="786" t="s">
        <v>4144</v>
      </c>
      <c r="C3007" s="606" t="s">
        <v>701</v>
      </c>
      <c r="D3007" s="606">
        <v>1</v>
      </c>
      <c r="E3007" s="606">
        <v>2008</v>
      </c>
      <c r="F3007" s="1080">
        <v>72.5</v>
      </c>
      <c r="G3007" s="784">
        <f t="shared" si="101"/>
        <v>72.5</v>
      </c>
      <c r="H3007" s="711">
        <v>100</v>
      </c>
      <c r="I3007" s="784">
        <f t="shared" si="102"/>
        <v>0</v>
      </c>
      <c r="J3007" s="771"/>
      <c r="K3007" s="713"/>
      <c r="L3007" s="713"/>
      <c r="M3007" s="771"/>
      <c r="N3007" s="713"/>
      <c r="O3007" s="713"/>
      <c r="P3007" s="1838"/>
    </row>
    <row r="3008" spans="1:16" ht="13.5" x14ac:dyDescent="0.2">
      <c r="A3008" s="606">
        <v>70</v>
      </c>
      <c r="B3008" s="786" t="s">
        <v>4145</v>
      </c>
      <c r="C3008" s="606" t="s">
        <v>701</v>
      </c>
      <c r="D3008" s="606">
        <v>1</v>
      </c>
      <c r="E3008" s="606">
        <v>2011</v>
      </c>
      <c r="F3008" s="1080">
        <v>47.8</v>
      </c>
      <c r="G3008" s="784">
        <f t="shared" si="101"/>
        <v>47.8</v>
      </c>
      <c r="H3008" s="711">
        <v>100</v>
      </c>
      <c r="I3008" s="784">
        <f t="shared" si="102"/>
        <v>0</v>
      </c>
      <c r="J3008" s="771"/>
      <c r="K3008" s="713"/>
      <c r="L3008" s="713"/>
      <c r="M3008" s="771"/>
      <c r="N3008" s="713"/>
      <c r="O3008" s="713"/>
      <c r="P3008" s="1838"/>
    </row>
    <row r="3009" spans="1:16" ht="27" x14ac:dyDescent="0.2">
      <c r="A3009" s="606">
        <v>71</v>
      </c>
      <c r="B3009" s="786" t="s">
        <v>4146</v>
      </c>
      <c r="C3009" s="606" t="s">
        <v>701</v>
      </c>
      <c r="D3009" s="606">
        <v>1</v>
      </c>
      <c r="E3009" s="606">
        <v>2007</v>
      </c>
      <c r="F3009" s="1080">
        <v>153.75</v>
      </c>
      <c r="G3009" s="784">
        <f t="shared" si="101"/>
        <v>153.75</v>
      </c>
      <c r="H3009" s="711">
        <v>100</v>
      </c>
      <c r="I3009" s="784">
        <f t="shared" si="102"/>
        <v>0</v>
      </c>
      <c r="J3009" s="771"/>
      <c r="K3009" s="713"/>
      <c r="L3009" s="713"/>
      <c r="M3009" s="771"/>
      <c r="N3009" s="713"/>
      <c r="O3009" s="713"/>
      <c r="P3009" s="1838"/>
    </row>
    <row r="3010" spans="1:16" ht="27" x14ac:dyDescent="0.2">
      <c r="A3010" s="606">
        <v>72</v>
      </c>
      <c r="B3010" s="786" t="s">
        <v>4146</v>
      </c>
      <c r="C3010" s="606" t="s">
        <v>701</v>
      </c>
      <c r="D3010" s="606">
        <v>1</v>
      </c>
      <c r="E3010" s="606">
        <v>2007</v>
      </c>
      <c r="F3010" s="1080">
        <v>153.75</v>
      </c>
      <c r="G3010" s="784">
        <f t="shared" si="101"/>
        <v>153.75</v>
      </c>
      <c r="H3010" s="711">
        <v>100</v>
      </c>
      <c r="I3010" s="784">
        <f t="shared" si="102"/>
        <v>0</v>
      </c>
      <c r="J3010" s="771"/>
      <c r="K3010" s="713"/>
      <c r="L3010" s="713"/>
      <c r="M3010" s="771"/>
      <c r="N3010" s="713"/>
      <c r="O3010" s="713"/>
      <c r="P3010" s="1838"/>
    </row>
    <row r="3011" spans="1:16" ht="13.5" x14ac:dyDescent="0.2">
      <c r="A3011" s="606">
        <v>73</v>
      </c>
      <c r="B3011" s="786" t="s">
        <v>4147</v>
      </c>
      <c r="C3011" s="606" t="s">
        <v>701</v>
      </c>
      <c r="D3011" s="606">
        <v>1</v>
      </c>
      <c r="E3011" s="606">
        <v>2007</v>
      </c>
      <c r="F3011" s="1080">
        <v>34.85</v>
      </c>
      <c r="G3011" s="784">
        <f t="shared" si="101"/>
        <v>34.85</v>
      </c>
      <c r="H3011" s="711">
        <v>100</v>
      </c>
      <c r="I3011" s="784">
        <f t="shared" si="102"/>
        <v>0</v>
      </c>
      <c r="J3011" s="771"/>
      <c r="K3011" s="713"/>
      <c r="L3011" s="713"/>
      <c r="M3011" s="771"/>
      <c r="N3011" s="713"/>
      <c r="O3011" s="713"/>
      <c r="P3011" s="1838"/>
    </row>
    <row r="3012" spans="1:16" ht="13.5" x14ac:dyDescent="0.2">
      <c r="A3012" s="606">
        <v>74</v>
      </c>
      <c r="B3012" s="786" t="s">
        <v>4147</v>
      </c>
      <c r="C3012" s="606" t="s">
        <v>701</v>
      </c>
      <c r="D3012" s="606">
        <v>1</v>
      </c>
      <c r="E3012" s="606">
        <v>2007</v>
      </c>
      <c r="F3012" s="1080">
        <v>34.85</v>
      </c>
      <c r="G3012" s="784">
        <f t="shared" si="101"/>
        <v>34.85</v>
      </c>
      <c r="H3012" s="711">
        <v>100</v>
      </c>
      <c r="I3012" s="784">
        <f t="shared" si="102"/>
        <v>0</v>
      </c>
      <c r="J3012" s="771"/>
      <c r="K3012" s="713"/>
      <c r="L3012" s="713"/>
      <c r="M3012" s="771"/>
      <c r="N3012" s="713"/>
      <c r="O3012" s="713"/>
      <c r="P3012" s="1838"/>
    </row>
    <row r="3013" spans="1:16" ht="13.5" x14ac:dyDescent="0.2">
      <c r="A3013" s="606">
        <v>75</v>
      </c>
      <c r="B3013" s="786" t="s">
        <v>4148</v>
      </c>
      <c r="C3013" s="606" t="s">
        <v>701</v>
      </c>
      <c r="D3013" s="606">
        <v>1</v>
      </c>
      <c r="E3013" s="606">
        <v>2010</v>
      </c>
      <c r="F3013" s="1080">
        <v>75.48</v>
      </c>
      <c r="G3013" s="784">
        <f t="shared" si="101"/>
        <v>75.48</v>
      </c>
      <c r="H3013" s="711">
        <v>100</v>
      </c>
      <c r="I3013" s="784">
        <f t="shared" si="102"/>
        <v>0</v>
      </c>
      <c r="J3013" s="771"/>
      <c r="K3013" s="713"/>
      <c r="L3013" s="713"/>
      <c r="M3013" s="771"/>
      <c r="N3013" s="713"/>
      <c r="O3013" s="713"/>
      <c r="P3013" s="1838"/>
    </row>
    <row r="3014" spans="1:16" ht="27" x14ac:dyDescent="0.2">
      <c r="A3014" s="606">
        <v>76</v>
      </c>
      <c r="B3014" s="786" t="s">
        <v>4149</v>
      </c>
      <c r="C3014" s="606" t="s">
        <v>701</v>
      </c>
      <c r="D3014" s="606">
        <v>1</v>
      </c>
      <c r="E3014" s="606">
        <v>2011</v>
      </c>
      <c r="F3014" s="1080">
        <v>53.88</v>
      </c>
      <c r="G3014" s="784">
        <f t="shared" si="101"/>
        <v>53.88</v>
      </c>
      <c r="H3014" s="711">
        <v>100</v>
      </c>
      <c r="I3014" s="784">
        <f t="shared" si="102"/>
        <v>0</v>
      </c>
      <c r="J3014" s="771"/>
      <c r="K3014" s="713"/>
      <c r="L3014" s="713"/>
      <c r="M3014" s="771"/>
      <c r="N3014" s="713"/>
      <c r="O3014" s="713"/>
      <c r="P3014" s="1838"/>
    </row>
    <row r="3015" spans="1:16" ht="27" x14ac:dyDescent="0.2">
      <c r="A3015" s="606">
        <v>77</v>
      </c>
      <c r="B3015" s="786" t="s">
        <v>4150</v>
      </c>
      <c r="C3015" s="606" t="s">
        <v>701</v>
      </c>
      <c r="D3015" s="606">
        <v>1</v>
      </c>
      <c r="E3015" s="606">
        <v>2011</v>
      </c>
      <c r="F3015" s="1080">
        <v>53.88</v>
      </c>
      <c r="G3015" s="784">
        <f t="shared" si="101"/>
        <v>53.88</v>
      </c>
      <c r="H3015" s="711">
        <v>100</v>
      </c>
      <c r="I3015" s="784">
        <f t="shared" si="102"/>
        <v>0</v>
      </c>
      <c r="J3015" s="771"/>
      <c r="K3015" s="713"/>
      <c r="L3015" s="713"/>
      <c r="M3015" s="771"/>
      <c r="N3015" s="713"/>
      <c r="O3015" s="713"/>
      <c r="P3015" s="1838"/>
    </row>
    <row r="3016" spans="1:16" ht="27" x14ac:dyDescent="0.2">
      <c r="A3016" s="606">
        <v>78</v>
      </c>
      <c r="B3016" s="786" t="s">
        <v>4150</v>
      </c>
      <c r="C3016" s="606" t="s">
        <v>701</v>
      </c>
      <c r="D3016" s="606">
        <v>1</v>
      </c>
      <c r="E3016" s="606">
        <v>2011</v>
      </c>
      <c r="F3016" s="1080">
        <v>53.88</v>
      </c>
      <c r="G3016" s="784">
        <f t="shared" si="101"/>
        <v>53.88</v>
      </c>
      <c r="H3016" s="711">
        <v>100</v>
      </c>
      <c r="I3016" s="784">
        <f t="shared" si="102"/>
        <v>0</v>
      </c>
      <c r="J3016" s="771"/>
      <c r="K3016" s="713"/>
      <c r="L3016" s="713"/>
      <c r="M3016" s="771"/>
      <c r="N3016" s="713"/>
      <c r="O3016" s="713"/>
      <c r="P3016" s="1838"/>
    </row>
    <row r="3017" spans="1:16" ht="27" x14ac:dyDescent="0.2">
      <c r="A3017" s="606">
        <v>79</v>
      </c>
      <c r="B3017" s="786" t="s">
        <v>4151</v>
      </c>
      <c r="C3017" s="606" t="s">
        <v>701</v>
      </c>
      <c r="D3017" s="606">
        <v>1</v>
      </c>
      <c r="E3017" s="606">
        <v>2009</v>
      </c>
      <c r="F3017" s="1080">
        <v>29.780999999999999</v>
      </c>
      <c r="G3017" s="784">
        <f t="shared" si="101"/>
        <v>29.780999999999999</v>
      </c>
      <c r="H3017" s="711">
        <v>100</v>
      </c>
      <c r="I3017" s="784">
        <f t="shared" si="102"/>
        <v>0</v>
      </c>
      <c r="J3017" s="771"/>
      <c r="K3017" s="713"/>
      <c r="L3017" s="713"/>
      <c r="M3017" s="771"/>
      <c r="N3017" s="713"/>
      <c r="O3017" s="713"/>
      <c r="P3017" s="1838"/>
    </row>
    <row r="3018" spans="1:16" ht="27" x14ac:dyDescent="0.2">
      <c r="A3018" s="606">
        <v>80</v>
      </c>
      <c r="B3018" s="786" t="s">
        <v>4151</v>
      </c>
      <c r="C3018" s="606" t="s">
        <v>701</v>
      </c>
      <c r="D3018" s="606">
        <v>1</v>
      </c>
      <c r="E3018" s="606">
        <v>2009</v>
      </c>
      <c r="F3018" s="1080">
        <v>29.780999999999999</v>
      </c>
      <c r="G3018" s="784">
        <f t="shared" si="101"/>
        <v>29.780999999999999</v>
      </c>
      <c r="H3018" s="711">
        <v>100</v>
      </c>
      <c r="I3018" s="784">
        <f t="shared" si="102"/>
        <v>0</v>
      </c>
      <c r="J3018" s="771"/>
      <c r="K3018" s="713"/>
      <c r="L3018" s="713"/>
      <c r="M3018" s="771"/>
      <c r="N3018" s="713"/>
      <c r="O3018" s="713"/>
      <c r="P3018" s="1838"/>
    </row>
    <row r="3019" spans="1:16" ht="27" x14ac:dyDescent="0.2">
      <c r="A3019" s="606">
        <v>81</v>
      </c>
      <c r="B3019" s="786" t="s">
        <v>4151</v>
      </c>
      <c r="C3019" s="606" t="s">
        <v>701</v>
      </c>
      <c r="D3019" s="606">
        <v>1</v>
      </c>
      <c r="E3019" s="606">
        <v>2009</v>
      </c>
      <c r="F3019" s="1080">
        <v>29.780999999999999</v>
      </c>
      <c r="G3019" s="784">
        <f t="shared" si="101"/>
        <v>29.780999999999999</v>
      </c>
      <c r="H3019" s="711">
        <v>100</v>
      </c>
      <c r="I3019" s="784">
        <f t="shared" si="102"/>
        <v>0</v>
      </c>
      <c r="J3019" s="771"/>
      <c r="K3019" s="713"/>
      <c r="L3019" s="713"/>
      <c r="M3019" s="771"/>
      <c r="N3019" s="713"/>
      <c r="O3019" s="713"/>
      <c r="P3019" s="1838"/>
    </row>
    <row r="3020" spans="1:16" ht="27" x14ac:dyDescent="0.2">
      <c r="A3020" s="606">
        <v>82</v>
      </c>
      <c r="B3020" s="786" t="s">
        <v>4151</v>
      </c>
      <c r="C3020" s="606" t="s">
        <v>701</v>
      </c>
      <c r="D3020" s="606">
        <v>1</v>
      </c>
      <c r="E3020" s="606">
        <v>2011</v>
      </c>
      <c r="F3020" s="1080">
        <v>29.780999999999999</v>
      </c>
      <c r="G3020" s="784">
        <f t="shared" si="101"/>
        <v>29.780999999999999</v>
      </c>
      <c r="H3020" s="711">
        <v>100</v>
      </c>
      <c r="I3020" s="784">
        <f t="shared" si="102"/>
        <v>0</v>
      </c>
      <c r="J3020" s="771"/>
      <c r="K3020" s="713"/>
      <c r="L3020" s="713"/>
      <c r="M3020" s="771"/>
      <c r="N3020" s="713"/>
      <c r="O3020" s="713"/>
      <c r="P3020" s="1838"/>
    </row>
    <row r="3021" spans="1:16" ht="27" x14ac:dyDescent="0.2">
      <c r="A3021" s="606">
        <v>83</v>
      </c>
      <c r="B3021" s="786" t="s">
        <v>4151</v>
      </c>
      <c r="C3021" s="606" t="s">
        <v>701</v>
      </c>
      <c r="D3021" s="606">
        <v>1</v>
      </c>
      <c r="E3021" s="606">
        <v>2012</v>
      </c>
      <c r="F3021" s="1080">
        <v>29.780999999999999</v>
      </c>
      <c r="G3021" s="784">
        <f t="shared" si="101"/>
        <v>29.780999999999999</v>
      </c>
      <c r="H3021" s="711">
        <v>100</v>
      </c>
      <c r="I3021" s="784">
        <f t="shared" si="102"/>
        <v>0</v>
      </c>
      <c r="J3021" s="771"/>
      <c r="K3021" s="713"/>
      <c r="L3021" s="713"/>
      <c r="M3021" s="771"/>
      <c r="N3021" s="713"/>
      <c r="O3021" s="713"/>
      <c r="P3021" s="1838"/>
    </row>
    <row r="3022" spans="1:16" ht="27" x14ac:dyDescent="0.2">
      <c r="A3022" s="606">
        <v>84</v>
      </c>
      <c r="B3022" s="786" t="s">
        <v>4152</v>
      </c>
      <c r="C3022" s="606" t="s">
        <v>701</v>
      </c>
      <c r="D3022" s="606">
        <v>1</v>
      </c>
      <c r="E3022" s="606">
        <v>2012</v>
      </c>
      <c r="F3022" s="1080">
        <v>2658.6</v>
      </c>
      <c r="G3022" s="784">
        <f t="shared" si="101"/>
        <v>2658.6</v>
      </c>
      <c r="H3022" s="711">
        <v>100</v>
      </c>
      <c r="I3022" s="784">
        <f t="shared" si="102"/>
        <v>0</v>
      </c>
      <c r="J3022" s="771"/>
      <c r="K3022" s="713"/>
      <c r="L3022" s="713"/>
      <c r="M3022" s="771"/>
      <c r="N3022" s="713"/>
      <c r="O3022" s="713"/>
      <c r="P3022" s="1838"/>
    </row>
    <row r="3023" spans="1:16" ht="13.5" x14ac:dyDescent="0.2">
      <c r="A3023" s="606">
        <v>85</v>
      </c>
      <c r="B3023" s="786" t="s">
        <v>4153</v>
      </c>
      <c r="C3023" s="606" t="s">
        <v>701</v>
      </c>
      <c r="D3023" s="606">
        <v>1</v>
      </c>
      <c r="E3023" s="606">
        <v>2012</v>
      </c>
      <c r="F3023" s="1080">
        <v>88.435280000000006</v>
      </c>
      <c r="G3023" s="784">
        <f t="shared" si="101"/>
        <v>88.435280000000006</v>
      </c>
      <c r="H3023" s="711">
        <v>100</v>
      </c>
      <c r="I3023" s="784">
        <f t="shared" si="102"/>
        <v>0</v>
      </c>
      <c r="J3023" s="771"/>
      <c r="K3023" s="713"/>
      <c r="L3023" s="713"/>
      <c r="M3023" s="771"/>
      <c r="N3023" s="713"/>
      <c r="O3023" s="713"/>
      <c r="P3023" s="1838"/>
    </row>
    <row r="3024" spans="1:16" ht="13.5" x14ac:dyDescent="0.2">
      <c r="A3024" s="606">
        <v>86</v>
      </c>
      <c r="B3024" s="786" t="s">
        <v>4153</v>
      </c>
      <c r="C3024" s="606" t="s">
        <v>701</v>
      </c>
      <c r="D3024" s="606">
        <v>1</v>
      </c>
      <c r="E3024" s="606">
        <v>2012</v>
      </c>
      <c r="F3024" s="1080">
        <v>88.435280000000006</v>
      </c>
      <c r="G3024" s="784">
        <f t="shared" si="101"/>
        <v>88.435280000000006</v>
      </c>
      <c r="H3024" s="711">
        <v>100</v>
      </c>
      <c r="I3024" s="784">
        <f t="shared" si="102"/>
        <v>0</v>
      </c>
      <c r="J3024" s="771"/>
      <c r="K3024" s="713"/>
      <c r="L3024" s="713"/>
      <c r="M3024" s="771"/>
      <c r="N3024" s="713"/>
      <c r="O3024" s="713"/>
      <c r="P3024" s="1838"/>
    </row>
    <row r="3025" spans="1:16" ht="27" x14ac:dyDescent="0.2">
      <c r="A3025" s="606">
        <v>87</v>
      </c>
      <c r="B3025" s="786" t="s">
        <v>4154</v>
      </c>
      <c r="C3025" s="606" t="s">
        <v>701</v>
      </c>
      <c r="D3025" s="606">
        <v>1</v>
      </c>
      <c r="E3025" s="606">
        <v>2012</v>
      </c>
      <c r="F3025" s="1080">
        <v>468.36</v>
      </c>
      <c r="G3025" s="784">
        <f t="shared" si="101"/>
        <v>468.36</v>
      </c>
      <c r="H3025" s="711">
        <v>100</v>
      </c>
      <c r="I3025" s="784">
        <f t="shared" si="102"/>
        <v>0</v>
      </c>
      <c r="J3025" s="771"/>
      <c r="K3025" s="713"/>
      <c r="L3025" s="713"/>
      <c r="M3025" s="771"/>
      <c r="N3025" s="713"/>
      <c r="O3025" s="713"/>
      <c r="P3025" s="1838"/>
    </row>
    <row r="3026" spans="1:16" ht="27" x14ac:dyDescent="0.2">
      <c r="A3026" s="606">
        <v>88</v>
      </c>
      <c r="B3026" s="786" t="s">
        <v>4155</v>
      </c>
      <c r="C3026" s="606" t="s">
        <v>701</v>
      </c>
      <c r="D3026" s="606">
        <v>1</v>
      </c>
      <c r="E3026" s="606">
        <v>2012</v>
      </c>
      <c r="F3026" s="1080">
        <v>80.52</v>
      </c>
      <c r="G3026" s="784">
        <f t="shared" si="101"/>
        <v>80.52</v>
      </c>
      <c r="H3026" s="711">
        <v>100</v>
      </c>
      <c r="I3026" s="784">
        <f t="shared" si="102"/>
        <v>0</v>
      </c>
      <c r="J3026" s="771"/>
      <c r="K3026" s="713"/>
      <c r="L3026" s="713"/>
      <c r="M3026" s="771"/>
      <c r="N3026" s="713"/>
      <c r="O3026" s="713"/>
      <c r="P3026" s="1838"/>
    </row>
    <row r="3027" spans="1:16" ht="13.5" x14ac:dyDescent="0.2">
      <c r="A3027" s="606">
        <v>89</v>
      </c>
      <c r="B3027" s="786" t="s">
        <v>4156</v>
      </c>
      <c r="C3027" s="606" t="s">
        <v>701</v>
      </c>
      <c r="D3027" s="606">
        <v>1</v>
      </c>
      <c r="E3027" s="606">
        <v>2012</v>
      </c>
      <c r="F3027" s="1080">
        <v>37.08</v>
      </c>
      <c r="G3027" s="784">
        <f t="shared" si="101"/>
        <v>37.08</v>
      </c>
      <c r="H3027" s="711">
        <v>100</v>
      </c>
      <c r="I3027" s="784">
        <f t="shared" si="102"/>
        <v>0</v>
      </c>
      <c r="J3027" s="771"/>
      <c r="K3027" s="713"/>
      <c r="L3027" s="713"/>
      <c r="M3027" s="771"/>
      <c r="N3027" s="713"/>
      <c r="O3027" s="713"/>
      <c r="P3027" s="1838"/>
    </row>
    <row r="3028" spans="1:16" ht="13.5" x14ac:dyDescent="0.2">
      <c r="A3028" s="606">
        <v>90</v>
      </c>
      <c r="B3028" s="786" t="s">
        <v>4157</v>
      </c>
      <c r="C3028" s="606" t="s">
        <v>701</v>
      </c>
      <c r="D3028" s="606">
        <v>1</v>
      </c>
      <c r="E3028" s="606">
        <v>2012</v>
      </c>
      <c r="F3028" s="1080">
        <v>488.76</v>
      </c>
      <c r="G3028" s="784">
        <f t="shared" si="101"/>
        <v>488.76</v>
      </c>
      <c r="H3028" s="711">
        <v>100</v>
      </c>
      <c r="I3028" s="784">
        <f t="shared" si="102"/>
        <v>0</v>
      </c>
      <c r="J3028" s="771"/>
      <c r="K3028" s="713"/>
      <c r="L3028" s="713"/>
      <c r="M3028" s="771"/>
      <c r="N3028" s="713"/>
      <c r="O3028" s="713"/>
      <c r="P3028" s="1838"/>
    </row>
    <row r="3029" spans="1:16" ht="54" customHeight="1" x14ac:dyDescent="0.2">
      <c r="A3029" s="606">
        <v>91</v>
      </c>
      <c r="B3029" s="786" t="s">
        <v>4158</v>
      </c>
      <c r="C3029" s="606" t="s">
        <v>703</v>
      </c>
      <c r="D3029" s="606">
        <v>1</v>
      </c>
      <c r="E3029" s="606">
        <v>2012</v>
      </c>
      <c r="F3029" s="1080">
        <v>2555.9922999999999</v>
      </c>
      <c r="G3029" s="784">
        <f t="shared" si="101"/>
        <v>2555.9922999999999</v>
      </c>
      <c r="H3029" s="711">
        <v>100</v>
      </c>
      <c r="I3029" s="784">
        <f t="shared" si="102"/>
        <v>0</v>
      </c>
      <c r="J3029" s="771"/>
      <c r="K3029" s="713"/>
      <c r="L3029" s="713"/>
      <c r="M3029" s="771"/>
      <c r="N3029" s="713"/>
      <c r="O3029" s="713"/>
      <c r="P3029" s="1838"/>
    </row>
    <row r="3030" spans="1:16" ht="54" customHeight="1" x14ac:dyDescent="0.2">
      <c r="A3030" s="606">
        <v>92</v>
      </c>
      <c r="B3030" s="786" t="s">
        <v>4158</v>
      </c>
      <c r="C3030" s="606" t="s">
        <v>703</v>
      </c>
      <c r="D3030" s="606">
        <v>1</v>
      </c>
      <c r="E3030" s="606">
        <v>2012</v>
      </c>
      <c r="F3030" s="1080">
        <v>2555.9922999999999</v>
      </c>
      <c r="G3030" s="784">
        <f t="shared" si="101"/>
        <v>2555.9922999999999</v>
      </c>
      <c r="H3030" s="711">
        <v>100</v>
      </c>
      <c r="I3030" s="784">
        <f t="shared" si="102"/>
        <v>0</v>
      </c>
      <c r="J3030" s="771"/>
      <c r="K3030" s="713"/>
      <c r="L3030" s="713"/>
      <c r="M3030" s="771"/>
      <c r="N3030" s="713"/>
      <c r="O3030" s="713"/>
      <c r="P3030" s="1838"/>
    </row>
    <row r="3031" spans="1:16" ht="54" customHeight="1" x14ac:dyDescent="0.2">
      <c r="A3031" s="606">
        <v>93</v>
      </c>
      <c r="B3031" s="786" t="s">
        <v>4158</v>
      </c>
      <c r="C3031" s="606" t="s">
        <v>703</v>
      </c>
      <c r="D3031" s="606">
        <v>1</v>
      </c>
      <c r="E3031" s="606">
        <v>2012</v>
      </c>
      <c r="F3031" s="1080">
        <v>2555.9922999999999</v>
      </c>
      <c r="G3031" s="784">
        <f t="shared" si="101"/>
        <v>2555.9922999999999</v>
      </c>
      <c r="H3031" s="711">
        <v>100</v>
      </c>
      <c r="I3031" s="784">
        <f t="shared" si="102"/>
        <v>0</v>
      </c>
      <c r="J3031" s="771"/>
      <c r="K3031" s="713"/>
      <c r="L3031" s="713"/>
      <c r="M3031" s="771"/>
      <c r="N3031" s="713"/>
      <c r="O3031" s="713"/>
      <c r="P3031" s="1838"/>
    </row>
    <row r="3032" spans="1:16" ht="13.5" x14ac:dyDescent="0.2">
      <c r="A3032" s="606">
        <v>94</v>
      </c>
      <c r="B3032" s="786" t="s">
        <v>4159</v>
      </c>
      <c r="C3032" s="606" t="s">
        <v>701</v>
      </c>
      <c r="D3032" s="606">
        <v>1</v>
      </c>
      <c r="E3032" s="606">
        <v>2007</v>
      </c>
      <c r="F3032" s="1080">
        <v>165.1</v>
      </c>
      <c r="G3032" s="784">
        <f t="shared" si="101"/>
        <v>165.1</v>
      </c>
      <c r="H3032" s="711">
        <v>100</v>
      </c>
      <c r="I3032" s="784">
        <f t="shared" si="102"/>
        <v>0</v>
      </c>
      <c r="J3032" s="771"/>
      <c r="K3032" s="713"/>
      <c r="L3032" s="713"/>
      <c r="M3032" s="771"/>
      <c r="N3032" s="713"/>
      <c r="O3032" s="713"/>
      <c r="P3032" s="1838"/>
    </row>
    <row r="3033" spans="1:16" ht="27" x14ac:dyDescent="0.2">
      <c r="A3033" s="606">
        <v>95</v>
      </c>
      <c r="B3033" s="786" t="s">
        <v>4146</v>
      </c>
      <c r="C3033" s="606" t="s">
        <v>701</v>
      </c>
      <c r="D3033" s="606">
        <v>1</v>
      </c>
      <c r="E3033" s="606">
        <v>2007</v>
      </c>
      <c r="F3033" s="1080">
        <v>153.75</v>
      </c>
      <c r="G3033" s="784">
        <f t="shared" si="101"/>
        <v>153.75</v>
      </c>
      <c r="H3033" s="711">
        <v>100</v>
      </c>
      <c r="I3033" s="784">
        <f t="shared" si="102"/>
        <v>0</v>
      </c>
      <c r="J3033" s="771"/>
      <c r="K3033" s="713"/>
      <c r="L3033" s="713"/>
      <c r="M3033" s="771"/>
      <c r="N3033" s="713"/>
      <c r="O3033" s="713"/>
      <c r="P3033" s="1838"/>
    </row>
    <row r="3034" spans="1:16" ht="13.5" x14ac:dyDescent="0.2">
      <c r="A3034" s="606">
        <v>96</v>
      </c>
      <c r="B3034" s="786" t="s">
        <v>4160</v>
      </c>
      <c r="C3034" s="606" t="s">
        <v>701</v>
      </c>
      <c r="D3034" s="606">
        <v>1</v>
      </c>
      <c r="E3034" s="606">
        <v>2008</v>
      </c>
      <c r="F3034" s="1080">
        <v>100.8</v>
      </c>
      <c r="G3034" s="784">
        <f t="shared" si="101"/>
        <v>100.8</v>
      </c>
      <c r="H3034" s="711">
        <v>100</v>
      </c>
      <c r="I3034" s="784">
        <f t="shared" si="102"/>
        <v>0</v>
      </c>
      <c r="J3034" s="771"/>
      <c r="K3034" s="713"/>
      <c r="L3034" s="713"/>
      <c r="M3034" s="771"/>
      <c r="N3034" s="713"/>
      <c r="O3034" s="713"/>
      <c r="P3034" s="1838"/>
    </row>
    <row r="3035" spans="1:16" ht="13.5" x14ac:dyDescent="0.2">
      <c r="A3035" s="606">
        <v>97</v>
      </c>
      <c r="B3035" s="786" t="s">
        <v>1948</v>
      </c>
      <c r="C3035" s="606" t="s">
        <v>701</v>
      </c>
      <c r="D3035" s="606">
        <v>1</v>
      </c>
      <c r="E3035" s="606">
        <v>2015</v>
      </c>
      <c r="F3035" s="1080">
        <v>59</v>
      </c>
      <c r="G3035" s="784">
        <f t="shared" si="101"/>
        <v>59</v>
      </c>
      <c r="H3035" s="711">
        <v>100</v>
      </c>
      <c r="I3035" s="784">
        <f t="shared" si="102"/>
        <v>0</v>
      </c>
      <c r="J3035" s="771"/>
      <c r="K3035" s="713"/>
      <c r="L3035" s="713"/>
      <c r="M3035" s="771"/>
      <c r="N3035" s="713"/>
      <c r="O3035" s="713"/>
      <c r="P3035" s="1838"/>
    </row>
    <row r="3036" spans="1:16" ht="13.5" x14ac:dyDescent="0.2">
      <c r="A3036" s="606">
        <v>98</v>
      </c>
      <c r="B3036" s="786" t="s">
        <v>1948</v>
      </c>
      <c r="C3036" s="606" t="s">
        <v>701</v>
      </c>
      <c r="D3036" s="606">
        <v>1</v>
      </c>
      <c r="E3036" s="606">
        <v>2015</v>
      </c>
      <c r="F3036" s="1080">
        <v>59</v>
      </c>
      <c r="G3036" s="784">
        <f t="shared" si="101"/>
        <v>59</v>
      </c>
      <c r="H3036" s="711">
        <v>100</v>
      </c>
      <c r="I3036" s="784">
        <f t="shared" si="102"/>
        <v>0</v>
      </c>
      <c r="J3036" s="771"/>
      <c r="K3036" s="713"/>
      <c r="L3036" s="713"/>
      <c r="M3036" s="771"/>
      <c r="N3036" s="713"/>
      <c r="O3036" s="713"/>
      <c r="P3036" s="1838"/>
    </row>
    <row r="3037" spans="1:16" ht="13.5" x14ac:dyDescent="0.2">
      <c r="A3037" s="606">
        <v>99</v>
      </c>
      <c r="B3037" s="786" t="s">
        <v>1948</v>
      </c>
      <c r="C3037" s="606" t="s">
        <v>701</v>
      </c>
      <c r="D3037" s="606">
        <v>1</v>
      </c>
      <c r="E3037" s="606">
        <v>2015</v>
      </c>
      <c r="F3037" s="1080">
        <v>59</v>
      </c>
      <c r="G3037" s="784">
        <f t="shared" si="101"/>
        <v>59</v>
      </c>
      <c r="H3037" s="711">
        <v>100</v>
      </c>
      <c r="I3037" s="784">
        <f t="shared" si="102"/>
        <v>0</v>
      </c>
      <c r="J3037" s="771"/>
      <c r="K3037" s="713"/>
      <c r="L3037" s="713"/>
      <c r="M3037" s="771"/>
      <c r="N3037" s="713"/>
      <c r="O3037" s="713"/>
      <c r="P3037" s="1838"/>
    </row>
    <row r="3038" spans="1:16" ht="13.5" x14ac:dyDescent="0.2">
      <c r="A3038" s="606">
        <v>100</v>
      </c>
      <c r="B3038" s="786" t="s">
        <v>1948</v>
      </c>
      <c r="C3038" s="606" t="s">
        <v>701</v>
      </c>
      <c r="D3038" s="606">
        <v>1</v>
      </c>
      <c r="E3038" s="606">
        <v>2015</v>
      </c>
      <c r="F3038" s="1080">
        <v>59</v>
      </c>
      <c r="G3038" s="784">
        <f t="shared" si="101"/>
        <v>59</v>
      </c>
      <c r="H3038" s="711">
        <v>100</v>
      </c>
      <c r="I3038" s="784">
        <f t="shared" si="102"/>
        <v>0</v>
      </c>
      <c r="J3038" s="771"/>
      <c r="K3038" s="713"/>
      <c r="L3038" s="713"/>
      <c r="M3038" s="771"/>
      <c r="N3038" s="713"/>
      <c r="O3038" s="713"/>
      <c r="P3038" s="1838"/>
    </row>
    <row r="3039" spans="1:16" ht="13.5" x14ac:dyDescent="0.2">
      <c r="A3039" s="606">
        <v>101</v>
      </c>
      <c r="B3039" s="786" t="s">
        <v>1948</v>
      </c>
      <c r="C3039" s="606" t="s">
        <v>701</v>
      </c>
      <c r="D3039" s="606">
        <v>1</v>
      </c>
      <c r="E3039" s="606">
        <v>2015</v>
      </c>
      <c r="F3039" s="1080">
        <v>59</v>
      </c>
      <c r="G3039" s="784">
        <f t="shared" si="101"/>
        <v>59</v>
      </c>
      <c r="H3039" s="711">
        <v>100</v>
      </c>
      <c r="I3039" s="784">
        <f t="shared" si="102"/>
        <v>0</v>
      </c>
      <c r="J3039" s="771"/>
      <c r="K3039" s="713"/>
      <c r="L3039" s="713"/>
      <c r="M3039" s="771"/>
      <c r="N3039" s="713"/>
      <c r="O3039" s="713"/>
      <c r="P3039" s="1838"/>
    </row>
    <row r="3040" spans="1:16" ht="27" x14ac:dyDescent="0.2">
      <c r="A3040" s="606">
        <v>102</v>
      </c>
      <c r="B3040" s="786" t="s">
        <v>4161</v>
      </c>
      <c r="C3040" s="606" t="s">
        <v>701</v>
      </c>
      <c r="D3040" s="606">
        <v>1</v>
      </c>
      <c r="E3040" s="606">
        <v>2015</v>
      </c>
      <c r="F3040" s="1080">
        <v>459</v>
      </c>
      <c r="G3040" s="784">
        <f t="shared" si="101"/>
        <v>459</v>
      </c>
      <c r="H3040" s="711">
        <v>100</v>
      </c>
      <c r="I3040" s="784">
        <f t="shared" si="102"/>
        <v>0</v>
      </c>
      <c r="J3040" s="771"/>
      <c r="K3040" s="713"/>
      <c r="L3040" s="713"/>
      <c r="M3040" s="771"/>
      <c r="N3040" s="713"/>
      <c r="O3040" s="713"/>
      <c r="P3040" s="1838"/>
    </row>
    <row r="3041" spans="1:16" ht="27" x14ac:dyDescent="0.2">
      <c r="A3041" s="606">
        <v>103</v>
      </c>
      <c r="B3041" s="786" t="s">
        <v>4162</v>
      </c>
      <c r="C3041" s="606" t="s">
        <v>701</v>
      </c>
      <c r="D3041" s="606">
        <v>1</v>
      </c>
      <c r="E3041" s="606">
        <v>2015</v>
      </c>
      <c r="F3041" s="1080">
        <v>459</v>
      </c>
      <c r="G3041" s="784">
        <f t="shared" si="101"/>
        <v>459</v>
      </c>
      <c r="H3041" s="711">
        <v>100</v>
      </c>
      <c r="I3041" s="784">
        <f t="shared" si="102"/>
        <v>0</v>
      </c>
      <c r="J3041" s="771"/>
      <c r="K3041" s="713"/>
      <c r="L3041" s="713"/>
      <c r="M3041" s="771"/>
      <c r="N3041" s="713"/>
      <c r="O3041" s="713"/>
      <c r="P3041" s="1838"/>
    </row>
    <row r="3042" spans="1:16" ht="27" x14ac:dyDescent="0.2">
      <c r="A3042" s="606">
        <v>104</v>
      </c>
      <c r="B3042" s="786" t="s">
        <v>4163</v>
      </c>
      <c r="C3042" s="606" t="s">
        <v>701</v>
      </c>
      <c r="D3042" s="606">
        <v>1</v>
      </c>
      <c r="E3042" s="606">
        <v>2015</v>
      </c>
      <c r="F3042" s="1080">
        <v>344.61538999999999</v>
      </c>
      <c r="G3042" s="784">
        <f t="shared" ref="G3042:G3105" si="103">F3042*H3042%</f>
        <v>344.61538999999999</v>
      </c>
      <c r="H3042" s="711">
        <v>100</v>
      </c>
      <c r="I3042" s="784">
        <f t="shared" ref="I3042:I3105" si="104">F3042-G3042</f>
        <v>0</v>
      </c>
      <c r="J3042" s="771"/>
      <c r="K3042" s="713"/>
      <c r="L3042" s="713"/>
      <c r="M3042" s="771"/>
      <c r="N3042" s="713"/>
      <c r="O3042" s="713"/>
      <c r="P3042" s="1838"/>
    </row>
    <row r="3043" spans="1:16" ht="27" x14ac:dyDescent="0.2">
      <c r="A3043" s="606">
        <v>105</v>
      </c>
      <c r="B3043" s="786" t="s">
        <v>4164</v>
      </c>
      <c r="C3043" s="606" t="s">
        <v>701</v>
      </c>
      <c r="D3043" s="606">
        <v>1</v>
      </c>
      <c r="E3043" s="606">
        <v>2015</v>
      </c>
      <c r="F3043" s="1080">
        <v>344.61538999999999</v>
      </c>
      <c r="G3043" s="784">
        <f t="shared" si="103"/>
        <v>344.61538999999999</v>
      </c>
      <c r="H3043" s="711">
        <v>100</v>
      </c>
      <c r="I3043" s="784">
        <f t="shared" si="104"/>
        <v>0</v>
      </c>
      <c r="J3043" s="771"/>
      <c r="K3043" s="713"/>
      <c r="L3043" s="713"/>
      <c r="M3043" s="771"/>
      <c r="N3043" s="713"/>
      <c r="O3043" s="713"/>
      <c r="P3043" s="1838"/>
    </row>
    <row r="3044" spans="1:16" ht="27" x14ac:dyDescent="0.2">
      <c r="A3044" s="606">
        <v>106</v>
      </c>
      <c r="B3044" s="786" t="s">
        <v>4165</v>
      </c>
      <c r="C3044" s="606" t="s">
        <v>701</v>
      </c>
      <c r="D3044" s="606">
        <v>1</v>
      </c>
      <c r="E3044" s="606">
        <v>2015</v>
      </c>
      <c r="F3044" s="1080">
        <v>344.61538999999999</v>
      </c>
      <c r="G3044" s="784">
        <f t="shared" si="103"/>
        <v>344.61538999999999</v>
      </c>
      <c r="H3044" s="711">
        <v>100</v>
      </c>
      <c r="I3044" s="784">
        <f t="shared" si="104"/>
        <v>0</v>
      </c>
      <c r="J3044" s="771"/>
      <c r="K3044" s="713"/>
      <c r="L3044" s="713"/>
      <c r="M3044" s="771"/>
      <c r="N3044" s="713"/>
      <c r="O3044" s="713"/>
      <c r="P3044" s="1838"/>
    </row>
    <row r="3045" spans="1:16" ht="14.25" customHeight="1" x14ac:dyDescent="0.2">
      <c r="A3045" s="606">
        <v>107</v>
      </c>
      <c r="B3045" s="786" t="s">
        <v>4166</v>
      </c>
      <c r="C3045" s="606" t="s">
        <v>703</v>
      </c>
      <c r="D3045" s="606">
        <v>1</v>
      </c>
      <c r="E3045" s="606">
        <v>2015</v>
      </c>
      <c r="F3045" s="1080">
        <v>2350</v>
      </c>
      <c r="G3045" s="784">
        <f t="shared" si="103"/>
        <v>2350</v>
      </c>
      <c r="H3045" s="711">
        <v>100</v>
      </c>
      <c r="I3045" s="784">
        <f t="shared" si="104"/>
        <v>0</v>
      </c>
      <c r="J3045" s="771"/>
      <c r="K3045" s="713"/>
      <c r="L3045" s="713"/>
      <c r="M3045" s="771"/>
      <c r="N3045" s="713"/>
      <c r="O3045" s="713"/>
      <c r="P3045" s="1838"/>
    </row>
    <row r="3046" spans="1:16" ht="27" x14ac:dyDescent="0.2">
      <c r="A3046" s="606">
        <v>108</v>
      </c>
      <c r="B3046" s="786" t="s">
        <v>2481</v>
      </c>
      <c r="C3046" s="606" t="s">
        <v>701</v>
      </c>
      <c r="D3046" s="606">
        <v>1</v>
      </c>
      <c r="E3046" s="606">
        <v>2015</v>
      </c>
      <c r="F3046" s="1080">
        <v>267.95999999999998</v>
      </c>
      <c r="G3046" s="784">
        <f t="shared" si="103"/>
        <v>267.95999999999998</v>
      </c>
      <c r="H3046" s="711">
        <v>100</v>
      </c>
      <c r="I3046" s="784">
        <f t="shared" si="104"/>
        <v>0</v>
      </c>
      <c r="J3046" s="771"/>
      <c r="K3046" s="713"/>
      <c r="L3046" s="713"/>
      <c r="M3046" s="771"/>
      <c r="N3046" s="713"/>
      <c r="O3046" s="713"/>
      <c r="P3046" s="1838"/>
    </row>
    <row r="3047" spans="1:16" ht="27" x14ac:dyDescent="0.2">
      <c r="A3047" s="606">
        <v>109</v>
      </c>
      <c r="B3047" s="786" t="s">
        <v>2481</v>
      </c>
      <c r="C3047" s="606" t="s">
        <v>701</v>
      </c>
      <c r="D3047" s="606">
        <v>1</v>
      </c>
      <c r="E3047" s="606">
        <v>2016</v>
      </c>
      <c r="F3047" s="1080">
        <v>42</v>
      </c>
      <c r="G3047" s="784">
        <f t="shared" si="103"/>
        <v>42</v>
      </c>
      <c r="H3047" s="711">
        <v>100</v>
      </c>
      <c r="I3047" s="784">
        <f t="shared" si="104"/>
        <v>0</v>
      </c>
      <c r="J3047" s="771"/>
      <c r="K3047" s="713"/>
      <c r="L3047" s="713"/>
      <c r="M3047" s="771"/>
      <c r="N3047" s="713"/>
      <c r="O3047" s="713"/>
      <c r="P3047" s="1838"/>
    </row>
    <row r="3048" spans="1:16" ht="27" x14ac:dyDescent="0.2">
      <c r="A3048" s="606">
        <v>110</v>
      </c>
      <c r="B3048" s="786" t="s">
        <v>2481</v>
      </c>
      <c r="C3048" s="606" t="s">
        <v>701</v>
      </c>
      <c r="D3048" s="606">
        <v>1</v>
      </c>
      <c r="E3048" s="606">
        <v>2016</v>
      </c>
      <c r="F3048" s="1080">
        <v>42</v>
      </c>
      <c r="G3048" s="784">
        <f t="shared" si="103"/>
        <v>42</v>
      </c>
      <c r="H3048" s="711">
        <v>100</v>
      </c>
      <c r="I3048" s="784">
        <f t="shared" si="104"/>
        <v>0</v>
      </c>
      <c r="J3048" s="771"/>
      <c r="K3048" s="713"/>
      <c r="L3048" s="713"/>
      <c r="M3048" s="771"/>
      <c r="N3048" s="713"/>
      <c r="O3048" s="713"/>
      <c r="P3048" s="1838"/>
    </row>
    <row r="3049" spans="1:16" ht="27" x14ac:dyDescent="0.2">
      <c r="A3049" s="606">
        <v>111</v>
      </c>
      <c r="B3049" s="786" t="s">
        <v>2481</v>
      </c>
      <c r="C3049" s="606" t="s">
        <v>701</v>
      </c>
      <c r="D3049" s="606">
        <v>1</v>
      </c>
      <c r="E3049" s="606">
        <v>2016</v>
      </c>
      <c r="F3049" s="1080">
        <v>42</v>
      </c>
      <c r="G3049" s="784">
        <f t="shared" si="103"/>
        <v>42</v>
      </c>
      <c r="H3049" s="711">
        <v>100</v>
      </c>
      <c r="I3049" s="784">
        <f t="shared" si="104"/>
        <v>0</v>
      </c>
      <c r="J3049" s="771"/>
      <c r="K3049" s="713"/>
      <c r="L3049" s="713"/>
      <c r="M3049" s="771"/>
      <c r="N3049" s="713"/>
      <c r="O3049" s="713"/>
      <c r="P3049" s="1838"/>
    </row>
    <row r="3050" spans="1:16" ht="121.5" x14ac:dyDescent="0.2">
      <c r="A3050" s="606">
        <v>112</v>
      </c>
      <c r="B3050" s="786" t="s">
        <v>4167</v>
      </c>
      <c r="C3050" s="606" t="s">
        <v>703</v>
      </c>
      <c r="D3050" s="606">
        <v>1</v>
      </c>
      <c r="E3050" s="606">
        <v>2016</v>
      </c>
      <c r="F3050" s="1080">
        <v>2397</v>
      </c>
      <c r="G3050" s="784">
        <f t="shared" si="103"/>
        <v>2397</v>
      </c>
      <c r="H3050" s="711">
        <v>100</v>
      </c>
      <c r="I3050" s="784">
        <f t="shared" si="104"/>
        <v>0</v>
      </c>
      <c r="J3050" s="771"/>
      <c r="K3050" s="713"/>
      <c r="L3050" s="713"/>
      <c r="M3050" s="771"/>
      <c r="N3050" s="713"/>
      <c r="O3050" s="713"/>
      <c r="P3050" s="1838"/>
    </row>
    <row r="3051" spans="1:16" ht="27" x14ac:dyDescent="0.2">
      <c r="A3051" s="606">
        <v>113</v>
      </c>
      <c r="B3051" s="786" t="s">
        <v>4168</v>
      </c>
      <c r="C3051" s="606" t="s">
        <v>701</v>
      </c>
      <c r="D3051" s="606">
        <v>1</v>
      </c>
      <c r="E3051" s="606">
        <v>2016</v>
      </c>
      <c r="F3051" s="1080">
        <v>149.88</v>
      </c>
      <c r="G3051" s="784">
        <f t="shared" si="103"/>
        <v>149.88</v>
      </c>
      <c r="H3051" s="711">
        <v>100</v>
      </c>
      <c r="I3051" s="784">
        <f t="shared" si="104"/>
        <v>0</v>
      </c>
      <c r="J3051" s="771"/>
      <c r="K3051" s="713"/>
      <c r="L3051" s="713"/>
      <c r="M3051" s="771"/>
      <c r="N3051" s="713"/>
      <c r="O3051" s="713"/>
      <c r="P3051" s="1838"/>
    </row>
    <row r="3052" spans="1:16" ht="13.5" x14ac:dyDescent="0.2">
      <c r="A3052" s="606">
        <v>114</v>
      </c>
      <c r="B3052" s="786" t="s">
        <v>695</v>
      </c>
      <c r="C3052" s="606" t="s">
        <v>701</v>
      </c>
      <c r="D3052" s="606">
        <v>1</v>
      </c>
      <c r="E3052" s="606">
        <v>2016</v>
      </c>
      <c r="F3052" s="1080">
        <v>28.5</v>
      </c>
      <c r="G3052" s="784">
        <f t="shared" si="103"/>
        <v>28.5</v>
      </c>
      <c r="H3052" s="711">
        <v>100</v>
      </c>
      <c r="I3052" s="784">
        <f t="shared" si="104"/>
        <v>0</v>
      </c>
      <c r="J3052" s="771"/>
      <c r="K3052" s="713"/>
      <c r="L3052" s="713"/>
      <c r="M3052" s="771"/>
      <c r="N3052" s="713"/>
      <c r="O3052" s="713"/>
      <c r="P3052" s="1838"/>
    </row>
    <row r="3053" spans="1:16" ht="13.5" x14ac:dyDescent="0.2">
      <c r="A3053" s="606">
        <v>115</v>
      </c>
      <c r="B3053" s="786" t="s">
        <v>4169</v>
      </c>
      <c r="C3053" s="606" t="s">
        <v>701</v>
      </c>
      <c r="D3053" s="606">
        <v>1</v>
      </c>
      <c r="E3053" s="606">
        <v>2016</v>
      </c>
      <c r="F3053" s="1080">
        <v>510</v>
      </c>
      <c r="G3053" s="784">
        <f t="shared" si="103"/>
        <v>510</v>
      </c>
      <c r="H3053" s="711">
        <v>100</v>
      </c>
      <c r="I3053" s="784">
        <f t="shared" si="104"/>
        <v>0</v>
      </c>
      <c r="J3053" s="771"/>
      <c r="K3053" s="713"/>
      <c r="L3053" s="713"/>
      <c r="M3053" s="771"/>
      <c r="N3053" s="713"/>
      <c r="O3053" s="713"/>
      <c r="P3053" s="1838"/>
    </row>
    <row r="3054" spans="1:16" ht="27" x14ac:dyDescent="0.2">
      <c r="A3054" s="606">
        <v>116</v>
      </c>
      <c r="B3054" s="786" t="s">
        <v>4170</v>
      </c>
      <c r="C3054" s="606" t="s">
        <v>701</v>
      </c>
      <c r="D3054" s="606">
        <v>1</v>
      </c>
      <c r="E3054" s="606">
        <v>2016</v>
      </c>
      <c r="F3054" s="1080">
        <v>732.27</v>
      </c>
      <c r="G3054" s="784">
        <f t="shared" si="103"/>
        <v>732.27</v>
      </c>
      <c r="H3054" s="711">
        <v>100</v>
      </c>
      <c r="I3054" s="784">
        <f t="shared" si="104"/>
        <v>0</v>
      </c>
      <c r="J3054" s="771"/>
      <c r="K3054" s="713"/>
      <c r="L3054" s="713"/>
      <c r="M3054" s="771"/>
      <c r="N3054" s="713"/>
      <c r="O3054" s="713"/>
      <c r="P3054" s="1838"/>
    </row>
    <row r="3055" spans="1:16" ht="13.5" x14ac:dyDescent="0.2">
      <c r="A3055" s="606">
        <v>117</v>
      </c>
      <c r="B3055" s="786" t="s">
        <v>2582</v>
      </c>
      <c r="C3055" s="606" t="s">
        <v>701</v>
      </c>
      <c r="D3055" s="606">
        <v>1</v>
      </c>
      <c r="E3055" s="606">
        <v>2016</v>
      </c>
      <c r="F3055" s="1080">
        <v>112.3</v>
      </c>
      <c r="G3055" s="784">
        <f t="shared" si="103"/>
        <v>112.3</v>
      </c>
      <c r="H3055" s="711">
        <v>100</v>
      </c>
      <c r="I3055" s="784">
        <f t="shared" si="104"/>
        <v>0</v>
      </c>
      <c r="J3055" s="771"/>
      <c r="K3055" s="713"/>
      <c r="L3055" s="713"/>
      <c r="M3055" s="771"/>
      <c r="N3055" s="713"/>
      <c r="O3055" s="713"/>
      <c r="P3055" s="1838"/>
    </row>
    <row r="3056" spans="1:16" ht="27" x14ac:dyDescent="0.2">
      <c r="A3056" s="606">
        <v>118</v>
      </c>
      <c r="B3056" s="786" t="s">
        <v>4171</v>
      </c>
      <c r="C3056" s="606" t="s">
        <v>701</v>
      </c>
      <c r="D3056" s="606">
        <v>1</v>
      </c>
      <c r="E3056" s="606">
        <v>2017</v>
      </c>
      <c r="F3056" s="1080">
        <v>729</v>
      </c>
      <c r="G3056" s="784">
        <f t="shared" si="103"/>
        <v>656.1</v>
      </c>
      <c r="H3056" s="711">
        <v>90</v>
      </c>
      <c r="I3056" s="784">
        <f t="shared" si="104"/>
        <v>72.899999999999977</v>
      </c>
      <c r="J3056" s="771"/>
      <c r="K3056" s="713"/>
      <c r="L3056" s="713"/>
      <c r="M3056" s="771"/>
      <c r="N3056" s="713"/>
      <c r="O3056" s="713"/>
      <c r="P3056" s="1838"/>
    </row>
    <row r="3057" spans="1:16" ht="27" x14ac:dyDescent="0.2">
      <c r="A3057" s="606">
        <v>119</v>
      </c>
      <c r="B3057" s="786" t="s">
        <v>4171</v>
      </c>
      <c r="C3057" s="606" t="s">
        <v>701</v>
      </c>
      <c r="D3057" s="606">
        <v>1</v>
      </c>
      <c r="E3057" s="606">
        <v>2017</v>
      </c>
      <c r="F3057" s="1080">
        <v>538.79999999999995</v>
      </c>
      <c r="G3057" s="784">
        <f t="shared" si="103"/>
        <v>484.92</v>
      </c>
      <c r="H3057" s="711">
        <v>90.000000000000014</v>
      </c>
      <c r="I3057" s="784">
        <f t="shared" si="104"/>
        <v>53.879999999999939</v>
      </c>
      <c r="J3057" s="771"/>
      <c r="K3057" s="713"/>
      <c r="L3057" s="713"/>
      <c r="M3057" s="771"/>
      <c r="N3057" s="713"/>
      <c r="O3057" s="713"/>
      <c r="P3057" s="1838"/>
    </row>
    <row r="3058" spans="1:16" ht="27" x14ac:dyDescent="0.2">
      <c r="A3058" s="606">
        <v>120</v>
      </c>
      <c r="B3058" s="786" t="s">
        <v>4171</v>
      </c>
      <c r="C3058" s="606" t="s">
        <v>701</v>
      </c>
      <c r="D3058" s="606">
        <v>1</v>
      </c>
      <c r="E3058" s="606">
        <v>2017</v>
      </c>
      <c r="F3058" s="1080">
        <v>538.79999999999995</v>
      </c>
      <c r="G3058" s="784">
        <f t="shared" si="103"/>
        <v>484.92</v>
      </c>
      <c r="H3058" s="711">
        <v>90.000000000000014</v>
      </c>
      <c r="I3058" s="784">
        <f t="shared" si="104"/>
        <v>53.879999999999939</v>
      </c>
      <c r="J3058" s="771"/>
      <c r="K3058" s="713"/>
      <c r="L3058" s="713"/>
      <c r="M3058" s="771"/>
      <c r="N3058" s="713"/>
      <c r="O3058" s="713"/>
      <c r="P3058" s="1838"/>
    </row>
    <row r="3059" spans="1:16" ht="27" x14ac:dyDescent="0.2">
      <c r="A3059" s="606">
        <v>121</v>
      </c>
      <c r="B3059" s="786" t="s">
        <v>4171</v>
      </c>
      <c r="C3059" s="606" t="s">
        <v>701</v>
      </c>
      <c r="D3059" s="606">
        <v>1</v>
      </c>
      <c r="E3059" s="606">
        <v>2017</v>
      </c>
      <c r="F3059" s="1080">
        <v>538.79999999999995</v>
      </c>
      <c r="G3059" s="784">
        <f t="shared" si="103"/>
        <v>484.92</v>
      </c>
      <c r="H3059" s="711">
        <v>90.000000000000014</v>
      </c>
      <c r="I3059" s="784">
        <f t="shared" si="104"/>
        <v>53.879999999999939</v>
      </c>
      <c r="J3059" s="771"/>
      <c r="K3059" s="713"/>
      <c r="L3059" s="713"/>
      <c r="M3059" s="771"/>
      <c r="N3059" s="713"/>
      <c r="O3059" s="713"/>
      <c r="P3059" s="1838"/>
    </row>
    <row r="3060" spans="1:16" ht="27" x14ac:dyDescent="0.2">
      <c r="A3060" s="606">
        <v>122</v>
      </c>
      <c r="B3060" s="786" t="s">
        <v>4171</v>
      </c>
      <c r="C3060" s="606" t="s">
        <v>701</v>
      </c>
      <c r="D3060" s="606">
        <v>1</v>
      </c>
      <c r="E3060" s="606">
        <v>2017</v>
      </c>
      <c r="F3060" s="1080">
        <v>538.79999999999995</v>
      </c>
      <c r="G3060" s="784">
        <f t="shared" si="103"/>
        <v>484.92</v>
      </c>
      <c r="H3060" s="711">
        <v>90.000000000000014</v>
      </c>
      <c r="I3060" s="784">
        <f t="shared" si="104"/>
        <v>53.879999999999939</v>
      </c>
      <c r="J3060" s="771"/>
      <c r="K3060" s="713"/>
      <c r="L3060" s="713"/>
      <c r="M3060" s="771"/>
      <c r="N3060" s="713"/>
      <c r="O3060" s="713"/>
      <c r="P3060" s="1838"/>
    </row>
    <row r="3061" spans="1:16" ht="27" x14ac:dyDescent="0.2">
      <c r="A3061" s="606">
        <v>123</v>
      </c>
      <c r="B3061" s="786" t="s">
        <v>4171</v>
      </c>
      <c r="C3061" s="606" t="s">
        <v>701</v>
      </c>
      <c r="D3061" s="606">
        <v>1</v>
      </c>
      <c r="E3061" s="606">
        <v>2017</v>
      </c>
      <c r="F3061" s="1080">
        <v>538.79999999999995</v>
      </c>
      <c r="G3061" s="784">
        <f t="shared" si="103"/>
        <v>484.92</v>
      </c>
      <c r="H3061" s="711">
        <v>90.000000000000014</v>
      </c>
      <c r="I3061" s="784">
        <f t="shared" si="104"/>
        <v>53.879999999999939</v>
      </c>
      <c r="J3061" s="771"/>
      <c r="K3061" s="713"/>
      <c r="L3061" s="713"/>
      <c r="M3061" s="771"/>
      <c r="N3061" s="713"/>
      <c r="O3061" s="713"/>
      <c r="P3061" s="1838"/>
    </row>
    <row r="3062" spans="1:16" ht="27" x14ac:dyDescent="0.2">
      <c r="A3062" s="606">
        <v>124</v>
      </c>
      <c r="B3062" s="786" t="s">
        <v>1805</v>
      </c>
      <c r="C3062" s="606" t="s">
        <v>701</v>
      </c>
      <c r="D3062" s="606">
        <v>1</v>
      </c>
      <c r="E3062" s="606">
        <v>2017</v>
      </c>
      <c r="F3062" s="1080">
        <v>97.8</v>
      </c>
      <c r="G3062" s="784">
        <f t="shared" si="103"/>
        <v>88.02</v>
      </c>
      <c r="H3062" s="711">
        <v>90</v>
      </c>
      <c r="I3062" s="784">
        <f t="shared" si="104"/>
        <v>9.7800000000000011</v>
      </c>
      <c r="J3062" s="771"/>
      <c r="K3062" s="713"/>
      <c r="L3062" s="713"/>
      <c r="M3062" s="771"/>
      <c r="N3062" s="713"/>
      <c r="O3062" s="713"/>
      <c r="P3062" s="1838"/>
    </row>
    <row r="3063" spans="1:16" ht="27" x14ac:dyDescent="0.2">
      <c r="A3063" s="606">
        <v>125</v>
      </c>
      <c r="B3063" s="786" t="s">
        <v>1805</v>
      </c>
      <c r="C3063" s="606" t="s">
        <v>701</v>
      </c>
      <c r="D3063" s="606">
        <v>1</v>
      </c>
      <c r="E3063" s="606">
        <v>2017</v>
      </c>
      <c r="F3063" s="1080">
        <v>97.8</v>
      </c>
      <c r="G3063" s="784">
        <f t="shared" si="103"/>
        <v>88.02</v>
      </c>
      <c r="H3063" s="711">
        <v>90</v>
      </c>
      <c r="I3063" s="784">
        <f t="shared" si="104"/>
        <v>9.7800000000000011</v>
      </c>
      <c r="J3063" s="771"/>
      <c r="K3063" s="713"/>
      <c r="L3063" s="713"/>
      <c r="M3063" s="771"/>
      <c r="N3063" s="713"/>
      <c r="O3063" s="713"/>
      <c r="P3063" s="1838"/>
    </row>
    <row r="3064" spans="1:16" ht="27" x14ac:dyDescent="0.2">
      <c r="A3064" s="606">
        <v>126</v>
      </c>
      <c r="B3064" s="786" t="s">
        <v>1805</v>
      </c>
      <c r="C3064" s="606" t="s">
        <v>701</v>
      </c>
      <c r="D3064" s="606">
        <v>1</v>
      </c>
      <c r="E3064" s="606">
        <v>2017</v>
      </c>
      <c r="F3064" s="1080">
        <v>97.8</v>
      </c>
      <c r="G3064" s="784">
        <f t="shared" si="103"/>
        <v>88.02</v>
      </c>
      <c r="H3064" s="711">
        <v>90</v>
      </c>
      <c r="I3064" s="784">
        <f t="shared" si="104"/>
        <v>9.7800000000000011</v>
      </c>
      <c r="J3064" s="771"/>
      <c r="K3064" s="713"/>
      <c r="L3064" s="713"/>
      <c r="M3064" s="771"/>
      <c r="N3064" s="713"/>
      <c r="O3064" s="713"/>
      <c r="P3064" s="1838"/>
    </row>
    <row r="3065" spans="1:16" ht="27" x14ac:dyDescent="0.2">
      <c r="A3065" s="606">
        <v>127</v>
      </c>
      <c r="B3065" s="786" t="s">
        <v>1805</v>
      </c>
      <c r="C3065" s="606" t="s">
        <v>701</v>
      </c>
      <c r="D3065" s="606">
        <v>1</v>
      </c>
      <c r="E3065" s="606">
        <v>2017</v>
      </c>
      <c r="F3065" s="1080">
        <v>97.8</v>
      </c>
      <c r="G3065" s="784">
        <f t="shared" si="103"/>
        <v>88.02</v>
      </c>
      <c r="H3065" s="711">
        <v>90</v>
      </c>
      <c r="I3065" s="784">
        <f t="shared" si="104"/>
        <v>9.7800000000000011</v>
      </c>
      <c r="J3065" s="771"/>
      <c r="K3065" s="713"/>
      <c r="L3065" s="713"/>
      <c r="M3065" s="771"/>
      <c r="N3065" s="713"/>
      <c r="O3065" s="713"/>
      <c r="P3065" s="1838"/>
    </row>
    <row r="3066" spans="1:16" ht="27" x14ac:dyDescent="0.2">
      <c r="A3066" s="606">
        <v>128</v>
      </c>
      <c r="B3066" s="786" t="s">
        <v>1805</v>
      </c>
      <c r="C3066" s="606" t="s">
        <v>701</v>
      </c>
      <c r="D3066" s="606">
        <v>1</v>
      </c>
      <c r="E3066" s="606">
        <v>2017</v>
      </c>
      <c r="F3066" s="1080">
        <v>97.8</v>
      </c>
      <c r="G3066" s="784">
        <f t="shared" si="103"/>
        <v>88.02</v>
      </c>
      <c r="H3066" s="711">
        <v>90</v>
      </c>
      <c r="I3066" s="784">
        <f t="shared" si="104"/>
        <v>9.7800000000000011</v>
      </c>
      <c r="J3066" s="771"/>
      <c r="K3066" s="713"/>
      <c r="L3066" s="713"/>
      <c r="M3066" s="771"/>
      <c r="N3066" s="713"/>
      <c r="O3066" s="713"/>
      <c r="P3066" s="1838"/>
    </row>
    <row r="3067" spans="1:16" ht="27" x14ac:dyDescent="0.2">
      <c r="A3067" s="606">
        <v>129</v>
      </c>
      <c r="B3067" s="786" t="s">
        <v>4171</v>
      </c>
      <c r="C3067" s="606" t="s">
        <v>701</v>
      </c>
      <c r="D3067" s="606">
        <v>1</v>
      </c>
      <c r="E3067" s="606">
        <v>2017</v>
      </c>
      <c r="F3067" s="1080">
        <v>729</v>
      </c>
      <c r="G3067" s="784">
        <f t="shared" si="103"/>
        <v>656.1</v>
      </c>
      <c r="H3067" s="711">
        <v>90</v>
      </c>
      <c r="I3067" s="784">
        <f t="shared" si="104"/>
        <v>72.899999999999977</v>
      </c>
      <c r="J3067" s="771"/>
      <c r="K3067" s="713"/>
      <c r="L3067" s="713"/>
      <c r="M3067" s="771"/>
      <c r="N3067" s="713"/>
      <c r="O3067" s="713"/>
      <c r="P3067" s="1838"/>
    </row>
    <row r="3068" spans="1:16" ht="27" x14ac:dyDescent="0.2">
      <c r="A3068" s="606">
        <v>130</v>
      </c>
      <c r="B3068" s="786" t="s">
        <v>4171</v>
      </c>
      <c r="C3068" s="606" t="s">
        <v>701</v>
      </c>
      <c r="D3068" s="606">
        <v>1</v>
      </c>
      <c r="E3068" s="606">
        <v>2017</v>
      </c>
      <c r="F3068" s="1080">
        <v>729</v>
      </c>
      <c r="G3068" s="784">
        <f t="shared" si="103"/>
        <v>656.1</v>
      </c>
      <c r="H3068" s="711">
        <v>90</v>
      </c>
      <c r="I3068" s="784">
        <f t="shared" si="104"/>
        <v>72.899999999999977</v>
      </c>
      <c r="J3068" s="771"/>
      <c r="K3068" s="713"/>
      <c r="L3068" s="713"/>
      <c r="M3068" s="771"/>
      <c r="N3068" s="713"/>
      <c r="O3068" s="713"/>
      <c r="P3068" s="1838"/>
    </row>
    <row r="3069" spans="1:16" ht="27" x14ac:dyDescent="0.2">
      <c r="A3069" s="606">
        <v>131</v>
      </c>
      <c r="B3069" s="786" t="s">
        <v>4171</v>
      </c>
      <c r="C3069" s="606" t="s">
        <v>701</v>
      </c>
      <c r="D3069" s="606">
        <v>1</v>
      </c>
      <c r="E3069" s="606">
        <v>2017</v>
      </c>
      <c r="F3069" s="1080">
        <v>729</v>
      </c>
      <c r="G3069" s="784">
        <f t="shared" si="103"/>
        <v>656.1</v>
      </c>
      <c r="H3069" s="711">
        <v>90</v>
      </c>
      <c r="I3069" s="784">
        <f t="shared" si="104"/>
        <v>72.899999999999977</v>
      </c>
      <c r="J3069" s="771"/>
      <c r="K3069" s="713"/>
      <c r="L3069" s="713"/>
      <c r="M3069" s="771"/>
      <c r="N3069" s="713"/>
      <c r="O3069" s="713"/>
      <c r="P3069" s="1838"/>
    </row>
    <row r="3070" spans="1:16" ht="27" x14ac:dyDescent="0.2">
      <c r="A3070" s="606">
        <v>132</v>
      </c>
      <c r="B3070" s="786" t="s">
        <v>4171</v>
      </c>
      <c r="C3070" s="606" t="s">
        <v>701</v>
      </c>
      <c r="D3070" s="606">
        <v>1</v>
      </c>
      <c r="E3070" s="606">
        <v>2017</v>
      </c>
      <c r="F3070" s="1080">
        <v>729</v>
      </c>
      <c r="G3070" s="784">
        <f t="shared" si="103"/>
        <v>656.1</v>
      </c>
      <c r="H3070" s="711">
        <v>90</v>
      </c>
      <c r="I3070" s="784">
        <f t="shared" si="104"/>
        <v>72.899999999999977</v>
      </c>
      <c r="J3070" s="771"/>
      <c r="K3070" s="713"/>
      <c r="L3070" s="713"/>
      <c r="M3070" s="771"/>
      <c r="N3070" s="713"/>
      <c r="O3070" s="713"/>
      <c r="P3070" s="1838"/>
    </row>
    <row r="3071" spans="1:16" ht="27" x14ac:dyDescent="0.2">
      <c r="A3071" s="606">
        <v>133</v>
      </c>
      <c r="B3071" s="786" t="s">
        <v>4172</v>
      </c>
      <c r="C3071" s="606" t="s">
        <v>701</v>
      </c>
      <c r="D3071" s="606">
        <v>1</v>
      </c>
      <c r="E3071" s="606">
        <v>2016</v>
      </c>
      <c r="F3071" s="1080">
        <v>550.49400000000003</v>
      </c>
      <c r="G3071" s="784">
        <f t="shared" si="103"/>
        <v>550.49400000000003</v>
      </c>
      <c r="H3071" s="711">
        <v>100</v>
      </c>
      <c r="I3071" s="784">
        <f t="shared" si="104"/>
        <v>0</v>
      </c>
      <c r="J3071" s="771"/>
      <c r="K3071" s="713"/>
      <c r="L3071" s="713"/>
      <c r="M3071" s="771"/>
      <c r="N3071" s="713"/>
      <c r="O3071" s="713"/>
      <c r="P3071" s="1838"/>
    </row>
    <row r="3072" spans="1:16" ht="27" x14ac:dyDescent="0.2">
      <c r="A3072" s="606">
        <v>134</v>
      </c>
      <c r="B3072" s="786" t="s">
        <v>4173</v>
      </c>
      <c r="C3072" s="606" t="s">
        <v>701</v>
      </c>
      <c r="D3072" s="606">
        <v>1</v>
      </c>
      <c r="E3072" s="606">
        <v>2005</v>
      </c>
      <c r="F3072" s="1080">
        <v>497.084</v>
      </c>
      <c r="G3072" s="784">
        <f t="shared" si="103"/>
        <v>497.084</v>
      </c>
      <c r="H3072" s="711">
        <v>100</v>
      </c>
      <c r="I3072" s="784">
        <f t="shared" si="104"/>
        <v>0</v>
      </c>
      <c r="J3072" s="771"/>
      <c r="K3072" s="713"/>
      <c r="L3072" s="713"/>
      <c r="M3072" s="771"/>
      <c r="N3072" s="713"/>
      <c r="O3072" s="713"/>
      <c r="P3072" s="1838"/>
    </row>
    <row r="3073" spans="1:16" ht="27" x14ac:dyDescent="0.2">
      <c r="A3073" s="606">
        <v>135</v>
      </c>
      <c r="B3073" s="786" t="s">
        <v>4114</v>
      </c>
      <c r="C3073" s="606" t="s">
        <v>701</v>
      </c>
      <c r="D3073" s="606">
        <v>1</v>
      </c>
      <c r="E3073" s="606">
        <v>2007</v>
      </c>
      <c r="F3073" s="1080">
        <v>266</v>
      </c>
      <c r="G3073" s="784">
        <f t="shared" si="103"/>
        <v>266</v>
      </c>
      <c r="H3073" s="711">
        <v>100</v>
      </c>
      <c r="I3073" s="784">
        <f t="shared" si="104"/>
        <v>0</v>
      </c>
      <c r="J3073" s="771"/>
      <c r="K3073" s="713"/>
      <c r="L3073" s="713"/>
      <c r="M3073" s="771"/>
      <c r="N3073" s="713"/>
      <c r="O3073" s="713"/>
      <c r="P3073" s="1838"/>
    </row>
    <row r="3074" spans="1:16" ht="13.5" x14ac:dyDescent="0.2">
      <c r="A3074" s="606">
        <v>136</v>
      </c>
      <c r="B3074" s="786" t="s">
        <v>4174</v>
      </c>
      <c r="C3074" s="606" t="s">
        <v>701</v>
      </c>
      <c r="D3074" s="606">
        <v>1</v>
      </c>
      <c r="E3074" s="606">
        <v>2009</v>
      </c>
      <c r="F3074" s="1080">
        <v>404.685</v>
      </c>
      <c r="G3074" s="784">
        <f t="shared" si="103"/>
        <v>404.685</v>
      </c>
      <c r="H3074" s="711">
        <v>100</v>
      </c>
      <c r="I3074" s="784">
        <f t="shared" si="104"/>
        <v>0</v>
      </c>
      <c r="J3074" s="771"/>
      <c r="K3074" s="713"/>
      <c r="L3074" s="713"/>
      <c r="M3074" s="771"/>
      <c r="N3074" s="713"/>
      <c r="O3074" s="713"/>
      <c r="P3074" s="1838"/>
    </row>
    <row r="3075" spans="1:16" ht="13.5" x14ac:dyDescent="0.2">
      <c r="A3075" s="606">
        <v>137</v>
      </c>
      <c r="B3075" s="786" t="s">
        <v>4174</v>
      </c>
      <c r="C3075" s="606" t="s">
        <v>701</v>
      </c>
      <c r="D3075" s="606">
        <v>1</v>
      </c>
      <c r="E3075" s="656">
        <v>2008</v>
      </c>
      <c r="F3075" s="1099">
        <v>404.685</v>
      </c>
      <c r="G3075" s="784">
        <f t="shared" si="103"/>
        <v>404.685</v>
      </c>
      <c r="H3075" s="711">
        <v>100</v>
      </c>
      <c r="I3075" s="784">
        <f t="shared" si="104"/>
        <v>0</v>
      </c>
      <c r="J3075" s="771"/>
      <c r="K3075" s="713"/>
      <c r="L3075" s="713"/>
      <c r="M3075" s="771"/>
      <c r="N3075" s="713"/>
      <c r="O3075" s="713"/>
      <c r="P3075" s="1838"/>
    </row>
    <row r="3076" spans="1:16" ht="13.5" x14ac:dyDescent="0.2">
      <c r="A3076" s="606">
        <v>138</v>
      </c>
      <c r="B3076" s="786" t="s">
        <v>4174</v>
      </c>
      <c r="C3076" s="606" t="s">
        <v>701</v>
      </c>
      <c r="D3076" s="606">
        <v>1</v>
      </c>
      <c r="E3076" s="606">
        <v>2008</v>
      </c>
      <c r="F3076" s="1080">
        <v>404.685</v>
      </c>
      <c r="G3076" s="784">
        <f t="shared" si="103"/>
        <v>404.685</v>
      </c>
      <c r="H3076" s="711">
        <v>100</v>
      </c>
      <c r="I3076" s="784">
        <f t="shared" si="104"/>
        <v>0</v>
      </c>
      <c r="J3076" s="771"/>
      <c r="K3076" s="713"/>
      <c r="L3076" s="713"/>
      <c r="M3076" s="771"/>
      <c r="N3076" s="713"/>
      <c r="O3076" s="713"/>
      <c r="P3076" s="1838"/>
    </row>
    <row r="3077" spans="1:16" ht="13.5" x14ac:dyDescent="0.2">
      <c r="A3077" s="606">
        <v>139</v>
      </c>
      <c r="B3077" s="786" t="s">
        <v>4174</v>
      </c>
      <c r="C3077" s="606" t="s">
        <v>701</v>
      </c>
      <c r="D3077" s="606">
        <v>1</v>
      </c>
      <c r="E3077" s="606">
        <v>2008</v>
      </c>
      <c r="F3077" s="1080">
        <v>404.685</v>
      </c>
      <c r="G3077" s="784">
        <f t="shared" si="103"/>
        <v>404.685</v>
      </c>
      <c r="H3077" s="711">
        <v>100</v>
      </c>
      <c r="I3077" s="784">
        <f t="shared" si="104"/>
        <v>0</v>
      </c>
      <c r="J3077" s="771"/>
      <c r="K3077" s="713"/>
      <c r="L3077" s="713"/>
      <c r="M3077" s="771"/>
      <c r="N3077" s="713"/>
      <c r="O3077" s="713"/>
      <c r="P3077" s="1838"/>
    </row>
    <row r="3078" spans="1:16" ht="13.5" x14ac:dyDescent="0.2">
      <c r="A3078" s="606">
        <v>140</v>
      </c>
      <c r="B3078" s="786" t="s">
        <v>4174</v>
      </c>
      <c r="C3078" s="606" t="s">
        <v>701</v>
      </c>
      <c r="D3078" s="606">
        <v>1</v>
      </c>
      <c r="E3078" s="606">
        <v>2008</v>
      </c>
      <c r="F3078" s="1080">
        <v>404.685</v>
      </c>
      <c r="G3078" s="784">
        <f t="shared" si="103"/>
        <v>404.685</v>
      </c>
      <c r="H3078" s="711">
        <v>100</v>
      </c>
      <c r="I3078" s="784">
        <f t="shared" si="104"/>
        <v>0</v>
      </c>
      <c r="J3078" s="771"/>
      <c r="K3078" s="713"/>
      <c r="L3078" s="713"/>
      <c r="M3078" s="771"/>
      <c r="N3078" s="713"/>
      <c r="O3078" s="713"/>
      <c r="P3078" s="1838"/>
    </row>
    <row r="3079" spans="1:16" ht="13.5" x14ac:dyDescent="0.2">
      <c r="A3079" s="606">
        <v>141</v>
      </c>
      <c r="B3079" s="786" t="s">
        <v>794</v>
      </c>
      <c r="C3079" s="606" t="s">
        <v>701</v>
      </c>
      <c r="D3079" s="606">
        <v>1</v>
      </c>
      <c r="E3079" s="606">
        <v>2008</v>
      </c>
      <c r="F3079" s="1080">
        <v>267.3</v>
      </c>
      <c r="G3079" s="784">
        <f t="shared" si="103"/>
        <v>267.3</v>
      </c>
      <c r="H3079" s="711">
        <v>100</v>
      </c>
      <c r="I3079" s="784">
        <f t="shared" si="104"/>
        <v>0</v>
      </c>
      <c r="J3079" s="771"/>
      <c r="K3079" s="713"/>
      <c r="L3079" s="713"/>
      <c r="M3079" s="771"/>
      <c r="N3079" s="713"/>
      <c r="O3079" s="713"/>
      <c r="P3079" s="1838"/>
    </row>
    <row r="3080" spans="1:16" ht="13.5" x14ac:dyDescent="0.2">
      <c r="A3080" s="606">
        <v>142</v>
      </c>
      <c r="B3080" s="786" t="s">
        <v>794</v>
      </c>
      <c r="C3080" s="606" t="s">
        <v>701</v>
      </c>
      <c r="D3080" s="606">
        <v>1</v>
      </c>
      <c r="E3080" s="606">
        <v>2008</v>
      </c>
      <c r="F3080" s="1080">
        <v>267.3</v>
      </c>
      <c r="G3080" s="784">
        <f t="shared" si="103"/>
        <v>267.3</v>
      </c>
      <c r="H3080" s="711">
        <v>100</v>
      </c>
      <c r="I3080" s="784">
        <f t="shared" si="104"/>
        <v>0</v>
      </c>
      <c r="J3080" s="771"/>
      <c r="K3080" s="713"/>
      <c r="L3080" s="713"/>
      <c r="M3080" s="771"/>
      <c r="N3080" s="713"/>
      <c r="O3080" s="713"/>
      <c r="P3080" s="1838"/>
    </row>
    <row r="3081" spans="1:16" ht="13.5" x14ac:dyDescent="0.2">
      <c r="A3081" s="606">
        <v>143</v>
      </c>
      <c r="B3081" s="786" t="s">
        <v>794</v>
      </c>
      <c r="C3081" s="606" t="s">
        <v>701</v>
      </c>
      <c r="D3081" s="606">
        <v>1</v>
      </c>
      <c r="E3081" s="606">
        <v>2008</v>
      </c>
      <c r="F3081" s="1080">
        <v>267.3</v>
      </c>
      <c r="G3081" s="784">
        <f t="shared" si="103"/>
        <v>267.3</v>
      </c>
      <c r="H3081" s="711">
        <v>100</v>
      </c>
      <c r="I3081" s="784">
        <f t="shared" si="104"/>
        <v>0</v>
      </c>
      <c r="J3081" s="771"/>
      <c r="K3081" s="713"/>
      <c r="L3081" s="713"/>
      <c r="M3081" s="771"/>
      <c r="N3081" s="713"/>
      <c r="O3081" s="713"/>
      <c r="P3081" s="1838"/>
    </row>
    <row r="3082" spans="1:16" ht="13.5" x14ac:dyDescent="0.2">
      <c r="A3082" s="606">
        <v>144</v>
      </c>
      <c r="B3082" s="786" t="s">
        <v>794</v>
      </c>
      <c r="C3082" s="606" t="s">
        <v>701</v>
      </c>
      <c r="D3082" s="606">
        <v>1</v>
      </c>
      <c r="E3082" s="606">
        <v>2008</v>
      </c>
      <c r="F3082" s="1080">
        <v>267.3</v>
      </c>
      <c r="G3082" s="784">
        <f t="shared" si="103"/>
        <v>267.3</v>
      </c>
      <c r="H3082" s="711">
        <v>100</v>
      </c>
      <c r="I3082" s="784">
        <f t="shared" si="104"/>
        <v>0</v>
      </c>
      <c r="J3082" s="771"/>
      <c r="K3082" s="713"/>
      <c r="L3082" s="713"/>
      <c r="M3082" s="771"/>
      <c r="N3082" s="713"/>
      <c r="O3082" s="713"/>
      <c r="P3082" s="1838"/>
    </row>
    <row r="3083" spans="1:16" ht="27" x14ac:dyDescent="0.2">
      <c r="A3083" s="606">
        <v>145</v>
      </c>
      <c r="B3083" s="786" t="s">
        <v>4124</v>
      </c>
      <c r="C3083" s="606" t="s">
        <v>701</v>
      </c>
      <c r="D3083" s="606">
        <v>1</v>
      </c>
      <c r="E3083" s="606">
        <v>2008</v>
      </c>
      <c r="F3083" s="1080">
        <v>542</v>
      </c>
      <c r="G3083" s="784">
        <f t="shared" si="103"/>
        <v>542</v>
      </c>
      <c r="H3083" s="711">
        <v>100</v>
      </c>
      <c r="I3083" s="784">
        <f t="shared" si="104"/>
        <v>0</v>
      </c>
      <c r="J3083" s="771"/>
      <c r="K3083" s="713"/>
      <c r="L3083" s="713"/>
      <c r="M3083" s="771"/>
      <c r="N3083" s="713"/>
      <c r="O3083" s="713"/>
      <c r="P3083" s="1838"/>
    </row>
    <row r="3084" spans="1:16" ht="40.5" x14ac:dyDescent="0.2">
      <c r="A3084" s="606">
        <v>146</v>
      </c>
      <c r="B3084" s="786" t="s">
        <v>4175</v>
      </c>
      <c r="C3084" s="606" t="s">
        <v>703</v>
      </c>
      <c r="D3084" s="606">
        <v>1</v>
      </c>
      <c r="E3084" s="606">
        <v>2010</v>
      </c>
      <c r="F3084" s="1080">
        <v>2431.5</v>
      </c>
      <c r="G3084" s="784">
        <f t="shared" si="103"/>
        <v>2431.5</v>
      </c>
      <c r="H3084" s="711">
        <v>100</v>
      </c>
      <c r="I3084" s="784">
        <f t="shared" si="104"/>
        <v>0</v>
      </c>
      <c r="J3084" s="771"/>
      <c r="K3084" s="713"/>
      <c r="L3084" s="713"/>
      <c r="M3084" s="771"/>
      <c r="N3084" s="713"/>
      <c r="O3084" s="713"/>
      <c r="P3084" s="1838"/>
    </row>
    <row r="3085" spans="1:16" ht="13.5" x14ac:dyDescent="0.2">
      <c r="A3085" s="606">
        <v>147</v>
      </c>
      <c r="B3085" s="786" t="s">
        <v>4176</v>
      </c>
      <c r="C3085" s="606" t="s">
        <v>701</v>
      </c>
      <c r="D3085" s="606">
        <v>1</v>
      </c>
      <c r="E3085" s="606">
        <v>2007</v>
      </c>
      <c r="F3085" s="1080">
        <v>125.4</v>
      </c>
      <c r="G3085" s="784">
        <f t="shared" si="103"/>
        <v>125.4</v>
      </c>
      <c r="H3085" s="711">
        <v>100</v>
      </c>
      <c r="I3085" s="784">
        <f t="shared" si="104"/>
        <v>0</v>
      </c>
      <c r="J3085" s="771"/>
      <c r="K3085" s="713"/>
      <c r="L3085" s="713"/>
      <c r="M3085" s="771"/>
      <c r="N3085" s="713"/>
      <c r="O3085" s="713"/>
      <c r="P3085" s="1838"/>
    </row>
    <row r="3086" spans="1:16" ht="13.5" x14ac:dyDescent="0.2">
      <c r="A3086" s="606">
        <v>148</v>
      </c>
      <c r="B3086" s="786" t="s">
        <v>4125</v>
      </c>
      <c r="C3086" s="606" t="s">
        <v>701</v>
      </c>
      <c r="D3086" s="606">
        <v>1</v>
      </c>
      <c r="E3086" s="606">
        <v>2009</v>
      </c>
      <c r="F3086" s="1080">
        <v>103.66200000000001</v>
      </c>
      <c r="G3086" s="784">
        <f t="shared" si="103"/>
        <v>103.66200000000001</v>
      </c>
      <c r="H3086" s="711">
        <v>100</v>
      </c>
      <c r="I3086" s="784">
        <f t="shared" si="104"/>
        <v>0</v>
      </c>
      <c r="J3086" s="771"/>
      <c r="K3086" s="713"/>
      <c r="L3086" s="713"/>
      <c r="M3086" s="771"/>
      <c r="N3086" s="713"/>
      <c r="O3086" s="713"/>
      <c r="P3086" s="1838"/>
    </row>
    <row r="3087" spans="1:16" ht="13.5" x14ac:dyDescent="0.2">
      <c r="A3087" s="606">
        <v>149</v>
      </c>
      <c r="B3087" s="786" t="s">
        <v>4126</v>
      </c>
      <c r="C3087" s="606" t="s">
        <v>701</v>
      </c>
      <c r="D3087" s="606">
        <v>1</v>
      </c>
      <c r="E3087" s="606">
        <v>2009</v>
      </c>
      <c r="F3087" s="1080">
        <v>103.66200000000001</v>
      </c>
      <c r="G3087" s="784">
        <f t="shared" si="103"/>
        <v>103.66200000000001</v>
      </c>
      <c r="H3087" s="711">
        <v>100</v>
      </c>
      <c r="I3087" s="784">
        <f t="shared" si="104"/>
        <v>0</v>
      </c>
      <c r="J3087" s="771"/>
      <c r="K3087" s="713"/>
      <c r="L3087" s="713"/>
      <c r="M3087" s="771"/>
      <c r="N3087" s="713"/>
      <c r="O3087" s="713"/>
      <c r="P3087" s="1838"/>
    </row>
    <row r="3088" spans="1:16" ht="13.5" x14ac:dyDescent="0.2">
      <c r="A3088" s="606">
        <v>150</v>
      </c>
      <c r="B3088" s="786" t="s">
        <v>4126</v>
      </c>
      <c r="C3088" s="606" t="s">
        <v>701</v>
      </c>
      <c r="D3088" s="606">
        <v>1</v>
      </c>
      <c r="E3088" s="606">
        <v>2009</v>
      </c>
      <c r="F3088" s="1080">
        <v>103.66200000000001</v>
      </c>
      <c r="G3088" s="784">
        <f t="shared" si="103"/>
        <v>103.66200000000001</v>
      </c>
      <c r="H3088" s="711">
        <v>100</v>
      </c>
      <c r="I3088" s="784">
        <f t="shared" si="104"/>
        <v>0</v>
      </c>
      <c r="J3088" s="771"/>
      <c r="K3088" s="713"/>
      <c r="L3088" s="713"/>
      <c r="M3088" s="771"/>
      <c r="N3088" s="713"/>
      <c r="O3088" s="713"/>
      <c r="P3088" s="1838"/>
    </row>
    <row r="3089" spans="1:16" ht="13.5" x14ac:dyDescent="0.2">
      <c r="A3089" s="606">
        <v>151</v>
      </c>
      <c r="B3089" s="786" t="s">
        <v>4126</v>
      </c>
      <c r="C3089" s="606" t="s">
        <v>701</v>
      </c>
      <c r="D3089" s="606">
        <v>1</v>
      </c>
      <c r="E3089" s="606">
        <v>2009</v>
      </c>
      <c r="F3089" s="1080">
        <v>103.66200000000001</v>
      </c>
      <c r="G3089" s="784">
        <f t="shared" si="103"/>
        <v>103.66200000000001</v>
      </c>
      <c r="H3089" s="711">
        <v>100</v>
      </c>
      <c r="I3089" s="784">
        <f t="shared" si="104"/>
        <v>0</v>
      </c>
      <c r="J3089" s="771"/>
      <c r="K3089" s="713"/>
      <c r="L3089" s="713"/>
      <c r="M3089" s="771"/>
      <c r="N3089" s="713"/>
      <c r="O3089" s="713"/>
      <c r="P3089" s="1838"/>
    </row>
    <row r="3090" spans="1:16" ht="13.5" x14ac:dyDescent="0.2">
      <c r="A3090" s="606">
        <v>152</v>
      </c>
      <c r="B3090" s="786" t="s">
        <v>796</v>
      </c>
      <c r="C3090" s="606" t="s">
        <v>701</v>
      </c>
      <c r="D3090" s="606">
        <v>1</v>
      </c>
      <c r="E3090" s="606">
        <v>2007</v>
      </c>
      <c r="F3090" s="1080">
        <v>112.8</v>
      </c>
      <c r="G3090" s="784">
        <f t="shared" si="103"/>
        <v>112.8</v>
      </c>
      <c r="H3090" s="711">
        <v>100</v>
      </c>
      <c r="I3090" s="784">
        <f t="shared" si="104"/>
        <v>0</v>
      </c>
      <c r="J3090" s="771"/>
      <c r="K3090" s="713"/>
      <c r="L3090" s="713"/>
      <c r="M3090" s="771"/>
      <c r="N3090" s="713"/>
      <c r="O3090" s="713"/>
      <c r="P3090" s="1838"/>
    </row>
    <row r="3091" spans="1:16" ht="13.5" x14ac:dyDescent="0.2">
      <c r="A3091" s="606">
        <v>153</v>
      </c>
      <c r="B3091" s="786" t="s">
        <v>796</v>
      </c>
      <c r="C3091" s="606" t="s">
        <v>701</v>
      </c>
      <c r="D3091" s="606">
        <v>1</v>
      </c>
      <c r="E3091" s="606">
        <v>2008</v>
      </c>
      <c r="F3091" s="1080">
        <v>100.8</v>
      </c>
      <c r="G3091" s="784">
        <f t="shared" si="103"/>
        <v>100.8</v>
      </c>
      <c r="H3091" s="711">
        <v>100</v>
      </c>
      <c r="I3091" s="784">
        <f t="shared" si="104"/>
        <v>0</v>
      </c>
      <c r="J3091" s="771"/>
      <c r="K3091" s="713"/>
      <c r="L3091" s="713"/>
      <c r="M3091" s="771"/>
      <c r="N3091" s="713"/>
      <c r="O3091" s="713"/>
      <c r="P3091" s="1838"/>
    </row>
    <row r="3092" spans="1:16" ht="13.5" x14ac:dyDescent="0.2">
      <c r="A3092" s="606">
        <v>154</v>
      </c>
      <c r="B3092" s="786" t="s">
        <v>796</v>
      </c>
      <c r="C3092" s="606" t="s">
        <v>701</v>
      </c>
      <c r="D3092" s="606">
        <v>1</v>
      </c>
      <c r="E3092" s="606">
        <v>2008</v>
      </c>
      <c r="F3092" s="1080">
        <v>100.8</v>
      </c>
      <c r="G3092" s="784">
        <f t="shared" si="103"/>
        <v>100.8</v>
      </c>
      <c r="H3092" s="711">
        <v>100</v>
      </c>
      <c r="I3092" s="784">
        <f t="shared" si="104"/>
        <v>0</v>
      </c>
      <c r="J3092" s="771"/>
      <c r="K3092" s="713"/>
      <c r="L3092" s="713"/>
      <c r="M3092" s="771"/>
      <c r="N3092" s="713"/>
      <c r="O3092" s="713"/>
      <c r="P3092" s="1838"/>
    </row>
    <row r="3093" spans="1:16" ht="13.5" x14ac:dyDescent="0.2">
      <c r="A3093" s="606">
        <v>155</v>
      </c>
      <c r="B3093" s="786" t="s">
        <v>796</v>
      </c>
      <c r="C3093" s="606" t="s">
        <v>701</v>
      </c>
      <c r="D3093" s="606">
        <v>1</v>
      </c>
      <c r="E3093" s="606">
        <v>2008</v>
      </c>
      <c r="F3093" s="1080">
        <v>100.8</v>
      </c>
      <c r="G3093" s="784">
        <f t="shared" si="103"/>
        <v>100.8</v>
      </c>
      <c r="H3093" s="711">
        <v>100</v>
      </c>
      <c r="I3093" s="784">
        <f t="shared" si="104"/>
        <v>0</v>
      </c>
      <c r="J3093" s="771"/>
      <c r="K3093" s="713"/>
      <c r="L3093" s="713"/>
      <c r="M3093" s="771"/>
      <c r="N3093" s="713"/>
      <c r="O3093" s="713"/>
      <c r="P3093" s="1838"/>
    </row>
    <row r="3094" spans="1:16" ht="13.5" x14ac:dyDescent="0.2">
      <c r="A3094" s="606">
        <v>156</v>
      </c>
      <c r="B3094" s="786" t="s">
        <v>4132</v>
      </c>
      <c r="C3094" s="606" t="s">
        <v>701</v>
      </c>
      <c r="D3094" s="606">
        <v>1</v>
      </c>
      <c r="E3094" s="606">
        <v>2007</v>
      </c>
      <c r="F3094" s="1080">
        <v>125.4</v>
      </c>
      <c r="G3094" s="784">
        <f t="shared" si="103"/>
        <v>125.4</v>
      </c>
      <c r="H3094" s="711">
        <v>100</v>
      </c>
      <c r="I3094" s="784">
        <f t="shared" si="104"/>
        <v>0</v>
      </c>
      <c r="J3094" s="771"/>
      <c r="K3094" s="713"/>
      <c r="L3094" s="713"/>
      <c r="M3094" s="771"/>
      <c r="N3094" s="713"/>
      <c r="O3094" s="713"/>
      <c r="P3094" s="1838"/>
    </row>
    <row r="3095" spans="1:16" ht="13.5" x14ac:dyDescent="0.2">
      <c r="A3095" s="606">
        <v>157</v>
      </c>
      <c r="B3095" s="786" t="s">
        <v>4177</v>
      </c>
      <c r="C3095" s="606" t="s">
        <v>701</v>
      </c>
      <c r="D3095" s="606">
        <v>1</v>
      </c>
      <c r="E3095" s="606">
        <v>2008</v>
      </c>
      <c r="F3095" s="1080">
        <v>82.2</v>
      </c>
      <c r="G3095" s="784">
        <f t="shared" si="103"/>
        <v>82.2</v>
      </c>
      <c r="H3095" s="711">
        <v>100</v>
      </c>
      <c r="I3095" s="784">
        <f t="shared" si="104"/>
        <v>0</v>
      </c>
      <c r="J3095" s="771"/>
      <c r="K3095" s="713"/>
      <c r="L3095" s="713"/>
      <c r="M3095" s="771"/>
      <c r="N3095" s="713"/>
      <c r="O3095" s="713"/>
      <c r="P3095" s="1838"/>
    </row>
    <row r="3096" spans="1:16" ht="27" x14ac:dyDescent="0.2">
      <c r="A3096" s="606">
        <v>158</v>
      </c>
      <c r="B3096" s="786" t="s">
        <v>4133</v>
      </c>
      <c r="C3096" s="606" t="s">
        <v>701</v>
      </c>
      <c r="D3096" s="606">
        <v>1</v>
      </c>
      <c r="E3096" s="606">
        <v>2008</v>
      </c>
      <c r="F3096" s="1080">
        <v>110</v>
      </c>
      <c r="G3096" s="784">
        <f t="shared" si="103"/>
        <v>110</v>
      </c>
      <c r="H3096" s="711">
        <v>100</v>
      </c>
      <c r="I3096" s="784">
        <f t="shared" si="104"/>
        <v>0</v>
      </c>
      <c r="J3096" s="771"/>
      <c r="K3096" s="713"/>
      <c r="L3096" s="713"/>
      <c r="M3096" s="771"/>
      <c r="N3096" s="713"/>
      <c r="O3096" s="713"/>
      <c r="P3096" s="1838"/>
    </row>
    <row r="3097" spans="1:16" ht="13.5" x14ac:dyDescent="0.2">
      <c r="A3097" s="606">
        <v>159</v>
      </c>
      <c r="B3097" s="786" t="s">
        <v>4178</v>
      </c>
      <c r="C3097" s="606" t="s">
        <v>701</v>
      </c>
      <c r="D3097" s="606">
        <v>1</v>
      </c>
      <c r="E3097" s="606">
        <v>2008</v>
      </c>
      <c r="F3097" s="1080">
        <v>100.8</v>
      </c>
      <c r="G3097" s="784">
        <f t="shared" si="103"/>
        <v>100.8</v>
      </c>
      <c r="H3097" s="711">
        <v>100</v>
      </c>
      <c r="I3097" s="784">
        <f t="shared" si="104"/>
        <v>0</v>
      </c>
      <c r="J3097" s="771"/>
      <c r="K3097" s="713"/>
      <c r="L3097" s="713"/>
      <c r="M3097" s="771"/>
      <c r="N3097" s="713"/>
      <c r="O3097" s="713"/>
      <c r="P3097" s="1838"/>
    </row>
    <row r="3098" spans="1:16" ht="13.5" x14ac:dyDescent="0.2">
      <c r="A3098" s="606">
        <v>160</v>
      </c>
      <c r="B3098" s="786" t="s">
        <v>4139</v>
      </c>
      <c r="C3098" s="606" t="s">
        <v>701</v>
      </c>
      <c r="D3098" s="606">
        <v>1</v>
      </c>
      <c r="E3098" s="606">
        <v>2007</v>
      </c>
      <c r="F3098" s="1080">
        <v>73</v>
      </c>
      <c r="G3098" s="784">
        <f t="shared" si="103"/>
        <v>73</v>
      </c>
      <c r="H3098" s="711">
        <v>100</v>
      </c>
      <c r="I3098" s="784">
        <f t="shared" si="104"/>
        <v>0</v>
      </c>
      <c r="J3098" s="771"/>
      <c r="K3098" s="713"/>
      <c r="L3098" s="713"/>
      <c r="M3098" s="771"/>
      <c r="N3098" s="713"/>
      <c r="O3098" s="713"/>
      <c r="P3098" s="1838"/>
    </row>
    <row r="3099" spans="1:16" ht="13.5" x14ac:dyDescent="0.2">
      <c r="A3099" s="606">
        <v>161</v>
      </c>
      <c r="B3099" s="786" t="s">
        <v>4179</v>
      </c>
      <c r="C3099" s="606" t="s">
        <v>701</v>
      </c>
      <c r="D3099" s="606">
        <v>1</v>
      </c>
      <c r="E3099" s="606">
        <v>2008</v>
      </c>
      <c r="F3099" s="1080">
        <v>50.1</v>
      </c>
      <c r="G3099" s="784">
        <f t="shared" si="103"/>
        <v>50.1</v>
      </c>
      <c r="H3099" s="711">
        <v>100</v>
      </c>
      <c r="I3099" s="784">
        <f t="shared" si="104"/>
        <v>0</v>
      </c>
      <c r="J3099" s="771"/>
      <c r="K3099" s="713"/>
      <c r="L3099" s="713"/>
      <c r="M3099" s="771"/>
      <c r="N3099" s="713"/>
      <c r="O3099" s="713"/>
      <c r="P3099" s="1838"/>
    </row>
    <row r="3100" spans="1:16" ht="13.5" x14ac:dyDescent="0.2">
      <c r="A3100" s="606">
        <v>162</v>
      </c>
      <c r="B3100" s="786" t="s">
        <v>4179</v>
      </c>
      <c r="C3100" s="606" t="s">
        <v>701</v>
      </c>
      <c r="D3100" s="606">
        <v>1</v>
      </c>
      <c r="E3100" s="606">
        <v>2008</v>
      </c>
      <c r="F3100" s="1080">
        <v>50.1</v>
      </c>
      <c r="G3100" s="784">
        <f t="shared" si="103"/>
        <v>50.1</v>
      </c>
      <c r="H3100" s="711">
        <v>100</v>
      </c>
      <c r="I3100" s="784">
        <f t="shared" si="104"/>
        <v>0</v>
      </c>
      <c r="J3100" s="771"/>
      <c r="K3100" s="713"/>
      <c r="L3100" s="713"/>
      <c r="M3100" s="771"/>
      <c r="N3100" s="713"/>
      <c r="O3100" s="713"/>
      <c r="P3100" s="1838"/>
    </row>
    <row r="3101" spans="1:16" ht="13.5" x14ac:dyDescent="0.2">
      <c r="A3101" s="606">
        <v>163</v>
      </c>
      <c r="B3101" s="786" t="s">
        <v>4137</v>
      </c>
      <c r="C3101" s="606" t="s">
        <v>701</v>
      </c>
      <c r="D3101" s="606">
        <v>1</v>
      </c>
      <c r="E3101" s="606">
        <v>2008</v>
      </c>
      <c r="F3101" s="1099">
        <v>50.1</v>
      </c>
      <c r="G3101" s="784">
        <f t="shared" si="103"/>
        <v>50.1</v>
      </c>
      <c r="H3101" s="711">
        <v>100</v>
      </c>
      <c r="I3101" s="784">
        <f t="shared" si="104"/>
        <v>0</v>
      </c>
      <c r="J3101" s="771"/>
      <c r="K3101" s="713"/>
      <c r="L3101" s="713"/>
      <c r="M3101" s="771"/>
      <c r="N3101" s="713"/>
      <c r="O3101" s="713"/>
      <c r="P3101" s="1838"/>
    </row>
    <row r="3102" spans="1:16" ht="13.5" x14ac:dyDescent="0.2">
      <c r="A3102" s="606">
        <v>164</v>
      </c>
      <c r="B3102" s="786" t="s">
        <v>4137</v>
      </c>
      <c r="C3102" s="606" t="s">
        <v>701</v>
      </c>
      <c r="D3102" s="606">
        <v>1</v>
      </c>
      <c r="E3102" s="606">
        <v>2008</v>
      </c>
      <c r="F3102" s="1080">
        <v>50.1</v>
      </c>
      <c r="G3102" s="784">
        <f t="shared" si="103"/>
        <v>50.1</v>
      </c>
      <c r="H3102" s="711">
        <v>100</v>
      </c>
      <c r="I3102" s="784">
        <f t="shared" si="104"/>
        <v>0</v>
      </c>
      <c r="J3102" s="771"/>
      <c r="K3102" s="713"/>
      <c r="L3102" s="713"/>
      <c r="M3102" s="771"/>
      <c r="N3102" s="713"/>
      <c r="O3102" s="713"/>
      <c r="P3102" s="1838"/>
    </row>
    <row r="3103" spans="1:16" ht="13.5" x14ac:dyDescent="0.2">
      <c r="A3103" s="606">
        <v>165</v>
      </c>
      <c r="B3103" s="786" t="s">
        <v>4180</v>
      </c>
      <c r="C3103" s="606" t="s">
        <v>701</v>
      </c>
      <c r="D3103" s="606">
        <v>1</v>
      </c>
      <c r="E3103" s="606">
        <v>2008</v>
      </c>
      <c r="F3103" s="1080">
        <v>105.506</v>
      </c>
      <c r="G3103" s="784">
        <f t="shared" si="103"/>
        <v>105.506</v>
      </c>
      <c r="H3103" s="711">
        <v>100</v>
      </c>
      <c r="I3103" s="784">
        <f t="shared" si="104"/>
        <v>0</v>
      </c>
      <c r="J3103" s="771"/>
      <c r="K3103" s="713"/>
      <c r="L3103" s="713"/>
      <c r="M3103" s="771"/>
      <c r="N3103" s="713"/>
      <c r="O3103" s="713"/>
      <c r="P3103" s="1838"/>
    </row>
    <row r="3104" spans="1:16" ht="27" x14ac:dyDescent="0.2">
      <c r="A3104" s="606">
        <v>166</v>
      </c>
      <c r="B3104" s="786" t="s">
        <v>4181</v>
      </c>
      <c r="C3104" s="606" t="s">
        <v>701</v>
      </c>
      <c r="D3104" s="606">
        <v>1</v>
      </c>
      <c r="E3104" s="606">
        <v>2008</v>
      </c>
      <c r="F3104" s="1080">
        <v>45.95</v>
      </c>
      <c r="G3104" s="784">
        <f t="shared" si="103"/>
        <v>45.95</v>
      </c>
      <c r="H3104" s="711">
        <v>100</v>
      </c>
      <c r="I3104" s="784">
        <f t="shared" si="104"/>
        <v>0</v>
      </c>
      <c r="J3104" s="771"/>
      <c r="K3104" s="713"/>
      <c r="L3104" s="713"/>
      <c r="M3104" s="771"/>
      <c r="N3104" s="713"/>
      <c r="O3104" s="713"/>
      <c r="P3104" s="1838"/>
    </row>
    <row r="3105" spans="1:16" ht="27" x14ac:dyDescent="0.2">
      <c r="A3105" s="606">
        <v>167</v>
      </c>
      <c r="B3105" s="786" t="s">
        <v>4182</v>
      </c>
      <c r="C3105" s="606" t="s">
        <v>701</v>
      </c>
      <c r="D3105" s="606">
        <v>1</v>
      </c>
      <c r="E3105" s="606">
        <v>2006</v>
      </c>
      <c r="F3105" s="1080">
        <v>635.4</v>
      </c>
      <c r="G3105" s="784">
        <f t="shared" si="103"/>
        <v>635.4</v>
      </c>
      <c r="H3105" s="711">
        <v>100</v>
      </c>
      <c r="I3105" s="784">
        <f t="shared" si="104"/>
        <v>0</v>
      </c>
      <c r="J3105" s="771"/>
      <c r="K3105" s="713"/>
      <c r="L3105" s="713"/>
      <c r="M3105" s="771"/>
      <c r="N3105" s="713"/>
      <c r="O3105" s="713"/>
      <c r="P3105" s="1838"/>
    </row>
    <row r="3106" spans="1:16" ht="27" x14ac:dyDescent="0.2">
      <c r="A3106" s="606">
        <v>168</v>
      </c>
      <c r="B3106" s="786" t="s">
        <v>4183</v>
      </c>
      <c r="C3106" s="606" t="s">
        <v>701</v>
      </c>
      <c r="D3106" s="606">
        <v>1</v>
      </c>
      <c r="E3106" s="606">
        <v>2008</v>
      </c>
      <c r="F3106" s="1080">
        <v>456.8</v>
      </c>
      <c r="G3106" s="784">
        <f t="shared" ref="G3106:G3169" si="105">F3106*H3106%</f>
        <v>456.8</v>
      </c>
      <c r="H3106" s="711">
        <v>100</v>
      </c>
      <c r="I3106" s="784">
        <f t="shared" ref="I3106:I3169" si="106">F3106-G3106</f>
        <v>0</v>
      </c>
      <c r="J3106" s="771"/>
      <c r="K3106" s="713"/>
      <c r="L3106" s="713"/>
      <c r="M3106" s="771"/>
      <c r="N3106" s="713"/>
      <c r="O3106" s="713"/>
      <c r="P3106" s="1838"/>
    </row>
    <row r="3107" spans="1:16" ht="27" x14ac:dyDescent="0.2">
      <c r="A3107" s="606">
        <v>169</v>
      </c>
      <c r="B3107" s="786" t="s">
        <v>2366</v>
      </c>
      <c r="C3107" s="606" t="s">
        <v>701</v>
      </c>
      <c r="D3107" s="606">
        <v>1</v>
      </c>
      <c r="E3107" s="606">
        <v>2009</v>
      </c>
      <c r="F3107" s="1080">
        <v>44.3</v>
      </c>
      <c r="G3107" s="784">
        <f t="shared" si="105"/>
        <v>44.3</v>
      </c>
      <c r="H3107" s="711">
        <v>100</v>
      </c>
      <c r="I3107" s="784">
        <f t="shared" si="106"/>
        <v>0</v>
      </c>
      <c r="J3107" s="771"/>
      <c r="K3107" s="713"/>
      <c r="L3107" s="713"/>
      <c r="M3107" s="771"/>
      <c r="N3107" s="713"/>
      <c r="O3107" s="713"/>
      <c r="P3107" s="1838"/>
    </row>
    <row r="3108" spans="1:16" ht="27" x14ac:dyDescent="0.2">
      <c r="A3108" s="606">
        <v>170</v>
      </c>
      <c r="B3108" s="786" t="s">
        <v>2366</v>
      </c>
      <c r="C3108" s="606" t="s">
        <v>701</v>
      </c>
      <c r="D3108" s="606">
        <v>1</v>
      </c>
      <c r="E3108" s="606">
        <v>2009</v>
      </c>
      <c r="F3108" s="1080">
        <v>44.3</v>
      </c>
      <c r="G3108" s="784">
        <f t="shared" si="105"/>
        <v>44.3</v>
      </c>
      <c r="H3108" s="711">
        <v>100</v>
      </c>
      <c r="I3108" s="784">
        <f t="shared" si="106"/>
        <v>0</v>
      </c>
      <c r="J3108" s="771"/>
      <c r="K3108" s="713"/>
      <c r="L3108" s="713"/>
      <c r="M3108" s="771"/>
      <c r="N3108" s="713"/>
      <c r="O3108" s="713"/>
      <c r="P3108" s="1838"/>
    </row>
    <row r="3109" spans="1:16" ht="13.5" x14ac:dyDescent="0.2">
      <c r="A3109" s="606">
        <v>171</v>
      </c>
      <c r="B3109" s="786" t="s">
        <v>777</v>
      </c>
      <c r="C3109" s="606" t="s">
        <v>701</v>
      </c>
      <c r="D3109" s="606">
        <v>1</v>
      </c>
      <c r="E3109" s="606">
        <v>2009</v>
      </c>
      <c r="F3109" s="1080">
        <v>29.780999999999999</v>
      </c>
      <c r="G3109" s="784">
        <f t="shared" si="105"/>
        <v>29.780999999999999</v>
      </c>
      <c r="H3109" s="711">
        <v>100</v>
      </c>
      <c r="I3109" s="784">
        <f t="shared" si="106"/>
        <v>0</v>
      </c>
      <c r="J3109" s="771"/>
      <c r="K3109" s="713"/>
      <c r="L3109" s="713"/>
      <c r="M3109" s="771"/>
      <c r="N3109" s="713"/>
      <c r="O3109" s="713"/>
      <c r="P3109" s="1838"/>
    </row>
    <row r="3110" spans="1:16" ht="13.5" x14ac:dyDescent="0.2">
      <c r="A3110" s="606">
        <v>172</v>
      </c>
      <c r="B3110" s="786" t="s">
        <v>777</v>
      </c>
      <c r="C3110" s="606" t="s">
        <v>701</v>
      </c>
      <c r="D3110" s="606">
        <v>1</v>
      </c>
      <c r="E3110" s="606">
        <v>2009</v>
      </c>
      <c r="F3110" s="1080">
        <v>29.780999999999999</v>
      </c>
      <c r="G3110" s="784">
        <f t="shared" si="105"/>
        <v>29.780999999999999</v>
      </c>
      <c r="H3110" s="711">
        <v>100</v>
      </c>
      <c r="I3110" s="784">
        <f t="shared" si="106"/>
        <v>0</v>
      </c>
      <c r="J3110" s="771"/>
      <c r="K3110" s="713"/>
      <c r="L3110" s="713"/>
      <c r="M3110" s="771"/>
      <c r="N3110" s="713"/>
      <c r="O3110" s="713"/>
      <c r="P3110" s="1838"/>
    </row>
    <row r="3111" spans="1:16" ht="13.5" x14ac:dyDescent="0.2">
      <c r="A3111" s="606">
        <v>173</v>
      </c>
      <c r="B3111" s="786" t="s">
        <v>777</v>
      </c>
      <c r="C3111" s="606" t="s">
        <v>701</v>
      </c>
      <c r="D3111" s="606">
        <v>1</v>
      </c>
      <c r="E3111" s="606">
        <v>2009</v>
      </c>
      <c r="F3111" s="1080">
        <v>29.780999999999999</v>
      </c>
      <c r="G3111" s="784">
        <f t="shared" si="105"/>
        <v>29.780999999999999</v>
      </c>
      <c r="H3111" s="711">
        <v>100</v>
      </c>
      <c r="I3111" s="784">
        <f t="shared" si="106"/>
        <v>0</v>
      </c>
      <c r="J3111" s="771"/>
      <c r="K3111" s="713"/>
      <c r="L3111" s="713"/>
      <c r="M3111" s="771"/>
      <c r="N3111" s="713"/>
      <c r="O3111" s="713"/>
      <c r="P3111" s="1838"/>
    </row>
    <row r="3112" spans="1:16" ht="13.5" x14ac:dyDescent="0.2">
      <c r="A3112" s="606">
        <v>174</v>
      </c>
      <c r="B3112" s="786" t="s">
        <v>777</v>
      </c>
      <c r="C3112" s="606" t="s">
        <v>701</v>
      </c>
      <c r="D3112" s="606">
        <v>1</v>
      </c>
      <c r="E3112" s="606">
        <v>2009</v>
      </c>
      <c r="F3112" s="1080">
        <v>29.780999999999999</v>
      </c>
      <c r="G3112" s="784">
        <f t="shared" si="105"/>
        <v>29.780999999999999</v>
      </c>
      <c r="H3112" s="711">
        <v>100</v>
      </c>
      <c r="I3112" s="784">
        <f t="shared" si="106"/>
        <v>0</v>
      </c>
      <c r="J3112" s="771"/>
      <c r="K3112" s="713"/>
      <c r="L3112" s="713"/>
      <c r="M3112" s="771"/>
      <c r="N3112" s="713"/>
      <c r="O3112" s="713"/>
      <c r="P3112" s="1838"/>
    </row>
    <row r="3113" spans="1:16" ht="13.5" x14ac:dyDescent="0.2">
      <c r="A3113" s="606">
        <v>175</v>
      </c>
      <c r="B3113" s="786" t="s">
        <v>2376</v>
      </c>
      <c r="C3113" s="606" t="s">
        <v>701</v>
      </c>
      <c r="D3113" s="606">
        <v>1</v>
      </c>
      <c r="E3113" s="606">
        <v>2009</v>
      </c>
      <c r="F3113" s="1080">
        <v>44.3</v>
      </c>
      <c r="G3113" s="784">
        <f t="shared" si="105"/>
        <v>44.3</v>
      </c>
      <c r="H3113" s="711">
        <v>100</v>
      </c>
      <c r="I3113" s="784">
        <f t="shared" si="106"/>
        <v>0</v>
      </c>
      <c r="J3113" s="771"/>
      <c r="K3113" s="713"/>
      <c r="L3113" s="713"/>
      <c r="M3113" s="771"/>
      <c r="N3113" s="713"/>
      <c r="O3113" s="713"/>
      <c r="P3113" s="1838"/>
    </row>
    <row r="3114" spans="1:16" ht="13.5" x14ac:dyDescent="0.2">
      <c r="A3114" s="606">
        <v>176</v>
      </c>
      <c r="B3114" s="786" t="s">
        <v>2376</v>
      </c>
      <c r="C3114" s="606" t="s">
        <v>701</v>
      </c>
      <c r="D3114" s="606">
        <v>1</v>
      </c>
      <c r="E3114" s="606">
        <v>2009</v>
      </c>
      <c r="F3114" s="1080">
        <v>44.3</v>
      </c>
      <c r="G3114" s="784">
        <f t="shared" si="105"/>
        <v>44.3</v>
      </c>
      <c r="H3114" s="711">
        <v>100</v>
      </c>
      <c r="I3114" s="784">
        <f t="shared" si="106"/>
        <v>0</v>
      </c>
      <c r="J3114" s="771"/>
      <c r="K3114" s="713"/>
      <c r="L3114" s="713"/>
      <c r="M3114" s="771"/>
      <c r="N3114" s="713"/>
      <c r="O3114" s="713"/>
      <c r="P3114" s="1838"/>
    </row>
    <row r="3115" spans="1:16" ht="13.5" x14ac:dyDescent="0.2">
      <c r="A3115" s="606">
        <v>177</v>
      </c>
      <c r="B3115" s="786" t="s">
        <v>4184</v>
      </c>
      <c r="C3115" s="606" t="s">
        <v>701</v>
      </c>
      <c r="D3115" s="606">
        <v>1</v>
      </c>
      <c r="E3115" s="606">
        <v>2008</v>
      </c>
      <c r="F3115" s="1080">
        <v>60</v>
      </c>
      <c r="G3115" s="784">
        <f t="shared" si="105"/>
        <v>60</v>
      </c>
      <c r="H3115" s="711">
        <v>100</v>
      </c>
      <c r="I3115" s="784">
        <f t="shared" si="106"/>
        <v>0</v>
      </c>
      <c r="J3115" s="771"/>
      <c r="K3115" s="713"/>
      <c r="L3115" s="713"/>
      <c r="M3115" s="771"/>
      <c r="N3115" s="713"/>
      <c r="O3115" s="713"/>
      <c r="P3115" s="1838"/>
    </row>
    <row r="3116" spans="1:16" ht="13.5" x14ac:dyDescent="0.2">
      <c r="A3116" s="606">
        <v>178</v>
      </c>
      <c r="B3116" s="786" t="s">
        <v>4184</v>
      </c>
      <c r="C3116" s="606" t="s">
        <v>701</v>
      </c>
      <c r="D3116" s="606">
        <v>1</v>
      </c>
      <c r="E3116" s="606">
        <v>2008</v>
      </c>
      <c r="F3116" s="1080">
        <v>60</v>
      </c>
      <c r="G3116" s="784">
        <f t="shared" si="105"/>
        <v>60</v>
      </c>
      <c r="H3116" s="711">
        <v>100</v>
      </c>
      <c r="I3116" s="784">
        <f t="shared" si="106"/>
        <v>0</v>
      </c>
      <c r="J3116" s="771"/>
      <c r="K3116" s="713"/>
      <c r="L3116" s="713"/>
      <c r="M3116" s="771"/>
      <c r="N3116" s="713"/>
      <c r="O3116" s="713"/>
      <c r="P3116" s="1838"/>
    </row>
    <row r="3117" spans="1:16" ht="27" x14ac:dyDescent="0.2">
      <c r="A3117" s="606">
        <v>179</v>
      </c>
      <c r="B3117" s="786" t="s">
        <v>4185</v>
      </c>
      <c r="C3117" s="606" t="s">
        <v>701</v>
      </c>
      <c r="D3117" s="606">
        <v>1</v>
      </c>
      <c r="E3117" s="606">
        <v>2008</v>
      </c>
      <c r="F3117" s="1080">
        <v>246</v>
      </c>
      <c r="G3117" s="784">
        <f t="shared" si="105"/>
        <v>246</v>
      </c>
      <c r="H3117" s="711">
        <v>100</v>
      </c>
      <c r="I3117" s="784">
        <f t="shared" si="106"/>
        <v>0</v>
      </c>
      <c r="J3117" s="771"/>
      <c r="K3117" s="713"/>
      <c r="L3117" s="713"/>
      <c r="M3117" s="771"/>
      <c r="N3117" s="713"/>
      <c r="O3117" s="713"/>
      <c r="P3117" s="1838"/>
    </row>
    <row r="3118" spans="1:16" ht="13.5" x14ac:dyDescent="0.2">
      <c r="A3118" s="606">
        <v>180</v>
      </c>
      <c r="B3118" s="786" t="s">
        <v>2682</v>
      </c>
      <c r="C3118" s="606" t="s">
        <v>701</v>
      </c>
      <c r="D3118" s="606">
        <v>1</v>
      </c>
      <c r="E3118" s="606">
        <v>2008</v>
      </c>
      <c r="F3118" s="1080">
        <v>622.5</v>
      </c>
      <c r="G3118" s="784">
        <f t="shared" si="105"/>
        <v>622.5</v>
      </c>
      <c r="H3118" s="711">
        <v>100</v>
      </c>
      <c r="I3118" s="784">
        <f t="shared" si="106"/>
        <v>0</v>
      </c>
      <c r="J3118" s="771"/>
      <c r="K3118" s="713"/>
      <c r="L3118" s="713"/>
      <c r="M3118" s="771"/>
      <c r="N3118" s="713"/>
      <c r="O3118" s="713"/>
      <c r="P3118" s="1838"/>
    </row>
    <row r="3119" spans="1:16" ht="27" x14ac:dyDescent="0.2">
      <c r="A3119" s="606">
        <v>181</v>
      </c>
      <c r="B3119" s="786" t="s">
        <v>4186</v>
      </c>
      <c r="C3119" s="606" t="s">
        <v>701</v>
      </c>
      <c r="D3119" s="606">
        <v>1</v>
      </c>
      <c r="E3119" s="606">
        <v>2008</v>
      </c>
      <c r="F3119" s="1080">
        <v>101.05</v>
      </c>
      <c r="G3119" s="784">
        <f t="shared" si="105"/>
        <v>101.05</v>
      </c>
      <c r="H3119" s="711">
        <v>100</v>
      </c>
      <c r="I3119" s="784">
        <f t="shared" si="106"/>
        <v>0</v>
      </c>
      <c r="J3119" s="771"/>
      <c r="K3119" s="713"/>
      <c r="L3119" s="713"/>
      <c r="M3119" s="771"/>
      <c r="N3119" s="713"/>
      <c r="O3119" s="713"/>
      <c r="P3119" s="1838"/>
    </row>
    <row r="3120" spans="1:16" ht="13.5" x14ac:dyDescent="0.2">
      <c r="A3120" s="606">
        <v>182</v>
      </c>
      <c r="B3120" s="786" t="s">
        <v>4187</v>
      </c>
      <c r="C3120" s="606" t="s">
        <v>701</v>
      </c>
      <c r="D3120" s="606">
        <v>1</v>
      </c>
      <c r="E3120" s="606">
        <v>2008</v>
      </c>
      <c r="F3120" s="1080">
        <v>138.80000000000001</v>
      </c>
      <c r="G3120" s="784">
        <f t="shared" si="105"/>
        <v>138.80000000000001</v>
      </c>
      <c r="H3120" s="711">
        <v>100</v>
      </c>
      <c r="I3120" s="784">
        <f t="shared" si="106"/>
        <v>0</v>
      </c>
      <c r="J3120" s="771"/>
      <c r="K3120" s="713"/>
      <c r="L3120" s="713"/>
      <c r="M3120" s="771"/>
      <c r="N3120" s="713"/>
      <c r="O3120" s="713"/>
      <c r="P3120" s="1838"/>
    </row>
    <row r="3121" spans="1:16" ht="13.5" x14ac:dyDescent="0.2">
      <c r="A3121" s="606">
        <v>183</v>
      </c>
      <c r="B3121" s="786" t="s">
        <v>4188</v>
      </c>
      <c r="C3121" s="606" t="s">
        <v>701</v>
      </c>
      <c r="D3121" s="606">
        <v>6</v>
      </c>
      <c r="E3121" s="606">
        <v>2008</v>
      </c>
      <c r="F3121" s="1080">
        <v>223.5</v>
      </c>
      <c r="G3121" s="784">
        <f t="shared" si="105"/>
        <v>223.5</v>
      </c>
      <c r="H3121" s="711">
        <v>100</v>
      </c>
      <c r="I3121" s="784">
        <f t="shared" si="106"/>
        <v>0</v>
      </c>
      <c r="J3121" s="771"/>
      <c r="K3121" s="713"/>
      <c r="L3121" s="713"/>
      <c r="M3121" s="771"/>
      <c r="N3121" s="713"/>
      <c r="O3121" s="713"/>
      <c r="P3121" s="1838"/>
    </row>
    <row r="3122" spans="1:16" ht="13.5" x14ac:dyDescent="0.2">
      <c r="A3122" s="606">
        <v>184</v>
      </c>
      <c r="B3122" s="786" t="s">
        <v>2062</v>
      </c>
      <c r="C3122" s="606" t="s">
        <v>701</v>
      </c>
      <c r="D3122" s="606">
        <v>1</v>
      </c>
      <c r="E3122" s="606">
        <v>2008</v>
      </c>
      <c r="F3122" s="1080">
        <v>314.2</v>
      </c>
      <c r="G3122" s="784">
        <f t="shared" si="105"/>
        <v>314.2</v>
      </c>
      <c r="H3122" s="711">
        <v>100</v>
      </c>
      <c r="I3122" s="784">
        <f t="shared" si="106"/>
        <v>0</v>
      </c>
      <c r="J3122" s="771"/>
      <c r="K3122" s="713"/>
      <c r="L3122" s="713"/>
      <c r="M3122" s="771"/>
      <c r="N3122" s="713"/>
      <c r="O3122" s="713"/>
      <c r="P3122" s="1838"/>
    </row>
    <row r="3123" spans="1:16" ht="13.5" x14ac:dyDescent="0.2">
      <c r="A3123" s="606">
        <v>185</v>
      </c>
      <c r="B3123" s="786" t="s">
        <v>4145</v>
      </c>
      <c r="C3123" s="606" t="s">
        <v>701</v>
      </c>
      <c r="D3123" s="606">
        <v>1</v>
      </c>
      <c r="E3123" s="606">
        <v>2011</v>
      </c>
      <c r="F3123" s="1080">
        <v>47.8</v>
      </c>
      <c r="G3123" s="784">
        <f t="shared" si="105"/>
        <v>47.8</v>
      </c>
      <c r="H3123" s="711">
        <v>100</v>
      </c>
      <c r="I3123" s="784">
        <f t="shared" si="106"/>
        <v>0</v>
      </c>
      <c r="J3123" s="771"/>
      <c r="K3123" s="713"/>
      <c r="L3123" s="713"/>
      <c r="M3123" s="771"/>
      <c r="N3123" s="713"/>
      <c r="O3123" s="713"/>
      <c r="P3123" s="1838"/>
    </row>
    <row r="3124" spans="1:16" ht="13.5" x14ac:dyDescent="0.2">
      <c r="A3124" s="606">
        <v>186</v>
      </c>
      <c r="B3124" s="786" t="s">
        <v>4189</v>
      </c>
      <c r="C3124" s="606" t="s">
        <v>701</v>
      </c>
      <c r="D3124" s="606">
        <v>1</v>
      </c>
      <c r="E3124" s="606">
        <v>2008</v>
      </c>
      <c r="F3124" s="1080">
        <v>404.685</v>
      </c>
      <c r="G3124" s="784">
        <f t="shared" si="105"/>
        <v>404.685</v>
      </c>
      <c r="H3124" s="711">
        <v>100</v>
      </c>
      <c r="I3124" s="784">
        <f t="shared" si="106"/>
        <v>0</v>
      </c>
      <c r="J3124" s="771"/>
      <c r="K3124" s="713"/>
      <c r="L3124" s="713"/>
      <c r="M3124" s="771"/>
      <c r="N3124" s="713"/>
      <c r="O3124" s="713"/>
      <c r="P3124" s="1838"/>
    </row>
    <row r="3125" spans="1:16" ht="27" x14ac:dyDescent="0.2">
      <c r="A3125" s="606">
        <v>187</v>
      </c>
      <c r="B3125" s="786" t="s">
        <v>4190</v>
      </c>
      <c r="C3125" s="606" t="s">
        <v>701</v>
      </c>
      <c r="D3125" s="606">
        <v>1</v>
      </c>
      <c r="E3125" s="606">
        <v>2007</v>
      </c>
      <c r="F3125" s="1080">
        <v>266</v>
      </c>
      <c r="G3125" s="784">
        <f t="shared" si="105"/>
        <v>266</v>
      </c>
      <c r="H3125" s="711">
        <v>100</v>
      </c>
      <c r="I3125" s="784">
        <f t="shared" si="106"/>
        <v>0</v>
      </c>
      <c r="J3125" s="771"/>
      <c r="K3125" s="713"/>
      <c r="L3125" s="713"/>
      <c r="M3125" s="771"/>
      <c r="N3125" s="713"/>
      <c r="O3125" s="713"/>
      <c r="P3125" s="1838"/>
    </row>
    <row r="3126" spans="1:16" ht="13.5" x14ac:dyDescent="0.2">
      <c r="A3126" s="606">
        <v>188</v>
      </c>
      <c r="B3126" s="786" t="s">
        <v>4191</v>
      </c>
      <c r="C3126" s="606" t="s">
        <v>701</v>
      </c>
      <c r="D3126" s="606">
        <v>1</v>
      </c>
      <c r="E3126" s="606">
        <v>2007</v>
      </c>
      <c r="F3126" s="1080">
        <v>255</v>
      </c>
      <c r="G3126" s="784">
        <f t="shared" si="105"/>
        <v>255</v>
      </c>
      <c r="H3126" s="711">
        <v>100</v>
      </c>
      <c r="I3126" s="784">
        <f t="shared" si="106"/>
        <v>0</v>
      </c>
      <c r="J3126" s="771"/>
      <c r="K3126" s="713"/>
      <c r="L3126" s="713"/>
      <c r="M3126" s="771"/>
      <c r="N3126" s="713"/>
      <c r="O3126" s="713"/>
      <c r="P3126" s="1838"/>
    </row>
    <row r="3127" spans="1:16" ht="13.5" x14ac:dyDescent="0.2">
      <c r="A3127" s="606">
        <v>189</v>
      </c>
      <c r="B3127" s="786" t="s">
        <v>4192</v>
      </c>
      <c r="C3127" s="606" t="s">
        <v>701</v>
      </c>
      <c r="D3127" s="606">
        <v>1</v>
      </c>
      <c r="E3127" s="606">
        <v>2011</v>
      </c>
      <c r="F3127" s="1080">
        <v>266</v>
      </c>
      <c r="G3127" s="784">
        <f t="shared" si="105"/>
        <v>266</v>
      </c>
      <c r="H3127" s="711">
        <v>100</v>
      </c>
      <c r="I3127" s="784">
        <f t="shared" si="106"/>
        <v>0</v>
      </c>
      <c r="J3127" s="771"/>
      <c r="K3127" s="713"/>
      <c r="L3127" s="713"/>
      <c r="M3127" s="771"/>
      <c r="N3127" s="713"/>
      <c r="O3127" s="713"/>
      <c r="P3127" s="1838"/>
    </row>
    <row r="3128" spans="1:16" ht="13.5" x14ac:dyDescent="0.2">
      <c r="A3128" s="606">
        <v>190</v>
      </c>
      <c r="B3128" s="786" t="s">
        <v>4193</v>
      </c>
      <c r="C3128" s="606" t="s">
        <v>701</v>
      </c>
      <c r="D3128" s="606">
        <v>1</v>
      </c>
      <c r="E3128" s="606">
        <v>2008</v>
      </c>
      <c r="F3128" s="1080">
        <v>493.3</v>
      </c>
      <c r="G3128" s="784">
        <f t="shared" si="105"/>
        <v>493.3</v>
      </c>
      <c r="H3128" s="711">
        <v>100</v>
      </c>
      <c r="I3128" s="784">
        <f t="shared" si="106"/>
        <v>0</v>
      </c>
      <c r="J3128" s="771"/>
      <c r="K3128" s="713"/>
      <c r="L3128" s="713"/>
      <c r="M3128" s="771"/>
      <c r="N3128" s="713"/>
      <c r="O3128" s="713"/>
      <c r="P3128" s="1838"/>
    </row>
    <row r="3129" spans="1:16" ht="27" x14ac:dyDescent="0.2">
      <c r="A3129" s="606">
        <v>191</v>
      </c>
      <c r="B3129" s="786" t="s">
        <v>4194</v>
      </c>
      <c r="C3129" s="606" t="s">
        <v>701</v>
      </c>
      <c r="D3129" s="606">
        <v>1</v>
      </c>
      <c r="E3129" s="606">
        <v>2008</v>
      </c>
      <c r="F3129" s="1080">
        <v>542</v>
      </c>
      <c r="G3129" s="784">
        <f t="shared" si="105"/>
        <v>542</v>
      </c>
      <c r="H3129" s="711">
        <v>100</v>
      </c>
      <c r="I3129" s="784">
        <f t="shared" si="106"/>
        <v>0</v>
      </c>
      <c r="J3129" s="771"/>
      <c r="K3129" s="713"/>
      <c r="L3129" s="713"/>
      <c r="M3129" s="771"/>
      <c r="N3129" s="713"/>
      <c r="O3129" s="713"/>
      <c r="P3129" s="1838"/>
    </row>
    <row r="3130" spans="1:16" ht="27" x14ac:dyDescent="0.2">
      <c r="A3130" s="606">
        <v>192</v>
      </c>
      <c r="B3130" s="786" t="s">
        <v>4195</v>
      </c>
      <c r="C3130" s="606" t="s">
        <v>701</v>
      </c>
      <c r="D3130" s="606">
        <v>1</v>
      </c>
      <c r="E3130" s="606">
        <v>2010</v>
      </c>
      <c r="F3130" s="1080">
        <v>997.56</v>
      </c>
      <c r="G3130" s="784">
        <f t="shared" si="105"/>
        <v>997.56</v>
      </c>
      <c r="H3130" s="711">
        <v>100</v>
      </c>
      <c r="I3130" s="784">
        <f t="shared" si="106"/>
        <v>0</v>
      </c>
      <c r="J3130" s="771"/>
      <c r="K3130" s="713"/>
      <c r="L3130" s="713"/>
      <c r="M3130" s="771"/>
      <c r="N3130" s="713"/>
      <c r="O3130" s="713"/>
      <c r="P3130" s="1838"/>
    </row>
    <row r="3131" spans="1:16" ht="27" x14ac:dyDescent="0.2">
      <c r="A3131" s="606">
        <v>193</v>
      </c>
      <c r="B3131" s="786" t="s">
        <v>4196</v>
      </c>
      <c r="C3131" s="606" t="s">
        <v>701</v>
      </c>
      <c r="D3131" s="606">
        <v>1</v>
      </c>
      <c r="E3131" s="606">
        <v>2010</v>
      </c>
      <c r="F3131" s="1080">
        <v>997.56</v>
      </c>
      <c r="G3131" s="784">
        <f t="shared" si="105"/>
        <v>997.56</v>
      </c>
      <c r="H3131" s="711">
        <v>100</v>
      </c>
      <c r="I3131" s="784">
        <f t="shared" si="106"/>
        <v>0</v>
      </c>
      <c r="J3131" s="771"/>
      <c r="K3131" s="713"/>
      <c r="L3131" s="713"/>
      <c r="M3131" s="771"/>
      <c r="N3131" s="713"/>
      <c r="O3131" s="713"/>
      <c r="P3131" s="1838"/>
    </row>
    <row r="3132" spans="1:16" ht="13.5" x14ac:dyDescent="0.2">
      <c r="A3132" s="606">
        <v>194</v>
      </c>
      <c r="B3132" s="786" t="s">
        <v>4197</v>
      </c>
      <c r="C3132" s="606" t="s">
        <v>701</v>
      </c>
      <c r="D3132" s="606">
        <v>1</v>
      </c>
      <c r="E3132" s="606">
        <v>2008</v>
      </c>
      <c r="F3132" s="1080">
        <v>103.66200000000001</v>
      </c>
      <c r="G3132" s="784">
        <f t="shared" si="105"/>
        <v>103.66200000000001</v>
      </c>
      <c r="H3132" s="711">
        <v>100</v>
      </c>
      <c r="I3132" s="784">
        <f t="shared" si="106"/>
        <v>0</v>
      </c>
      <c r="J3132" s="771"/>
      <c r="K3132" s="713"/>
      <c r="L3132" s="713"/>
      <c r="M3132" s="771"/>
      <c r="N3132" s="713"/>
      <c r="O3132" s="713"/>
      <c r="P3132" s="1838"/>
    </row>
    <row r="3133" spans="1:16" ht="27" x14ac:dyDescent="0.2">
      <c r="A3133" s="606">
        <v>195</v>
      </c>
      <c r="B3133" s="786" t="s">
        <v>4133</v>
      </c>
      <c r="C3133" s="606" t="s">
        <v>701</v>
      </c>
      <c r="D3133" s="606">
        <v>1</v>
      </c>
      <c r="E3133" s="606">
        <v>2008</v>
      </c>
      <c r="F3133" s="1080">
        <v>110</v>
      </c>
      <c r="G3133" s="784">
        <f t="shared" si="105"/>
        <v>110</v>
      </c>
      <c r="H3133" s="711">
        <v>100</v>
      </c>
      <c r="I3133" s="784">
        <f t="shared" si="106"/>
        <v>0</v>
      </c>
      <c r="J3133" s="771"/>
      <c r="K3133" s="713"/>
      <c r="L3133" s="713"/>
      <c r="M3133" s="771"/>
      <c r="N3133" s="713"/>
      <c r="O3133" s="713"/>
      <c r="P3133" s="1838"/>
    </row>
    <row r="3134" spans="1:16" ht="13.5" x14ac:dyDescent="0.2">
      <c r="A3134" s="606">
        <v>196</v>
      </c>
      <c r="B3134" s="786" t="s">
        <v>4198</v>
      </c>
      <c r="C3134" s="606" t="s">
        <v>701</v>
      </c>
      <c r="D3134" s="606">
        <v>1</v>
      </c>
      <c r="E3134" s="606">
        <v>2008</v>
      </c>
      <c r="F3134" s="1080">
        <v>100.8</v>
      </c>
      <c r="G3134" s="784">
        <f t="shared" si="105"/>
        <v>100.8</v>
      </c>
      <c r="H3134" s="711">
        <v>100</v>
      </c>
      <c r="I3134" s="784">
        <f t="shared" si="106"/>
        <v>0</v>
      </c>
      <c r="J3134" s="771"/>
      <c r="K3134" s="713"/>
      <c r="L3134" s="713"/>
      <c r="M3134" s="771"/>
      <c r="N3134" s="713"/>
      <c r="O3134" s="713"/>
      <c r="P3134" s="1838"/>
    </row>
    <row r="3135" spans="1:16" ht="13.5" x14ac:dyDescent="0.2">
      <c r="A3135" s="606">
        <v>197</v>
      </c>
      <c r="B3135" s="786" t="s">
        <v>4199</v>
      </c>
      <c r="C3135" s="606" t="s">
        <v>701</v>
      </c>
      <c r="D3135" s="606">
        <v>1</v>
      </c>
      <c r="E3135" s="606">
        <v>2007</v>
      </c>
      <c r="F3135" s="1080">
        <v>146.30000000000001</v>
      </c>
      <c r="G3135" s="784">
        <f t="shared" si="105"/>
        <v>146.30000000000001</v>
      </c>
      <c r="H3135" s="711">
        <v>100</v>
      </c>
      <c r="I3135" s="784">
        <f t="shared" si="106"/>
        <v>0</v>
      </c>
      <c r="J3135" s="771"/>
      <c r="K3135" s="713"/>
      <c r="L3135" s="713"/>
      <c r="M3135" s="771"/>
      <c r="N3135" s="713"/>
      <c r="O3135" s="713"/>
      <c r="P3135" s="1838"/>
    </row>
    <row r="3136" spans="1:16" ht="13.5" x14ac:dyDescent="0.2">
      <c r="A3136" s="606">
        <v>198</v>
      </c>
      <c r="B3136" s="786" t="s">
        <v>4128</v>
      </c>
      <c r="C3136" s="606" t="s">
        <v>701</v>
      </c>
      <c r="D3136" s="606">
        <v>1</v>
      </c>
      <c r="E3136" s="606">
        <v>2010</v>
      </c>
      <c r="F3136" s="1080">
        <v>76.92</v>
      </c>
      <c r="G3136" s="784">
        <f t="shared" si="105"/>
        <v>76.92</v>
      </c>
      <c r="H3136" s="711">
        <v>100</v>
      </c>
      <c r="I3136" s="784">
        <f t="shared" si="106"/>
        <v>0</v>
      </c>
      <c r="J3136" s="771"/>
      <c r="K3136" s="713"/>
      <c r="L3136" s="713"/>
      <c r="M3136" s="771"/>
      <c r="N3136" s="713"/>
      <c r="O3136" s="713"/>
      <c r="P3136" s="1838"/>
    </row>
    <row r="3137" spans="1:16" ht="13.5" x14ac:dyDescent="0.2">
      <c r="A3137" s="606">
        <v>199</v>
      </c>
      <c r="B3137" s="786" t="s">
        <v>4128</v>
      </c>
      <c r="C3137" s="606" t="s">
        <v>701</v>
      </c>
      <c r="D3137" s="606">
        <v>1</v>
      </c>
      <c r="E3137" s="606">
        <v>2010</v>
      </c>
      <c r="F3137" s="1080">
        <v>76.92</v>
      </c>
      <c r="G3137" s="784">
        <f t="shared" si="105"/>
        <v>76.92</v>
      </c>
      <c r="H3137" s="711">
        <v>100</v>
      </c>
      <c r="I3137" s="784">
        <f t="shared" si="106"/>
        <v>0</v>
      </c>
      <c r="J3137" s="771"/>
      <c r="K3137" s="713"/>
      <c r="L3137" s="713"/>
      <c r="M3137" s="771"/>
      <c r="N3137" s="713"/>
      <c r="O3137" s="713"/>
      <c r="P3137" s="1838"/>
    </row>
    <row r="3138" spans="1:16" ht="13.5" x14ac:dyDescent="0.2">
      <c r="A3138" s="606">
        <v>200</v>
      </c>
      <c r="B3138" s="786" t="s">
        <v>4197</v>
      </c>
      <c r="C3138" s="606" t="s">
        <v>701</v>
      </c>
      <c r="D3138" s="606">
        <v>1</v>
      </c>
      <c r="E3138" s="606">
        <v>2008</v>
      </c>
      <c r="F3138" s="1080">
        <v>103.66200000000001</v>
      </c>
      <c r="G3138" s="784">
        <f t="shared" si="105"/>
        <v>103.66200000000001</v>
      </c>
      <c r="H3138" s="711">
        <v>100</v>
      </c>
      <c r="I3138" s="784">
        <f t="shared" si="106"/>
        <v>0</v>
      </c>
      <c r="J3138" s="771"/>
      <c r="K3138" s="713"/>
      <c r="L3138" s="713"/>
      <c r="M3138" s="771"/>
      <c r="N3138" s="713"/>
      <c r="O3138" s="713"/>
      <c r="P3138" s="1838"/>
    </row>
    <row r="3139" spans="1:16" ht="40.5" x14ac:dyDescent="0.2">
      <c r="A3139" s="606">
        <v>201</v>
      </c>
      <c r="B3139" s="786" t="s">
        <v>4200</v>
      </c>
      <c r="C3139" s="606" t="s">
        <v>703</v>
      </c>
      <c r="D3139" s="606">
        <v>1</v>
      </c>
      <c r="E3139" s="606">
        <v>2010</v>
      </c>
      <c r="F3139" s="1080">
        <v>2431.5</v>
      </c>
      <c r="G3139" s="784">
        <f t="shared" si="105"/>
        <v>2431.5</v>
      </c>
      <c r="H3139" s="711">
        <v>100</v>
      </c>
      <c r="I3139" s="784">
        <f t="shared" si="106"/>
        <v>0</v>
      </c>
      <c r="J3139" s="771"/>
      <c r="K3139" s="713"/>
      <c r="L3139" s="713"/>
      <c r="M3139" s="771"/>
      <c r="N3139" s="713"/>
      <c r="O3139" s="713"/>
      <c r="P3139" s="1838"/>
    </row>
    <row r="3140" spans="1:16" ht="13.5" x14ac:dyDescent="0.2">
      <c r="A3140" s="606">
        <v>202</v>
      </c>
      <c r="B3140" s="786" t="s">
        <v>4201</v>
      </c>
      <c r="C3140" s="606" t="s">
        <v>701</v>
      </c>
      <c r="D3140" s="606">
        <v>1</v>
      </c>
      <c r="E3140" s="606">
        <v>2010</v>
      </c>
      <c r="F3140" s="1080">
        <v>50.1</v>
      </c>
      <c r="G3140" s="784">
        <f t="shared" si="105"/>
        <v>0</v>
      </c>
      <c r="H3140" s="711"/>
      <c r="I3140" s="784">
        <f t="shared" si="106"/>
        <v>50.1</v>
      </c>
      <c r="J3140" s="771"/>
      <c r="K3140" s="713"/>
      <c r="L3140" s="713"/>
      <c r="M3140" s="771"/>
      <c r="N3140" s="713"/>
      <c r="O3140" s="713"/>
      <c r="P3140" s="1838"/>
    </row>
    <row r="3141" spans="1:16" ht="13.5" x14ac:dyDescent="0.2">
      <c r="A3141" s="606">
        <v>203</v>
      </c>
      <c r="B3141" s="786" t="s">
        <v>4201</v>
      </c>
      <c r="C3141" s="606" t="s">
        <v>701</v>
      </c>
      <c r="D3141" s="606">
        <v>1</v>
      </c>
      <c r="E3141" s="606">
        <v>2010</v>
      </c>
      <c r="F3141" s="1080">
        <v>50.1</v>
      </c>
      <c r="G3141" s="784">
        <f t="shared" si="105"/>
        <v>0</v>
      </c>
      <c r="H3141" s="711"/>
      <c r="I3141" s="784">
        <f t="shared" si="106"/>
        <v>50.1</v>
      </c>
      <c r="J3141" s="771"/>
      <c r="K3141" s="713"/>
      <c r="L3141" s="713"/>
      <c r="M3141" s="771"/>
      <c r="N3141" s="713"/>
      <c r="O3141" s="713"/>
      <c r="P3141" s="1838"/>
    </row>
    <row r="3142" spans="1:16" ht="27" x14ac:dyDescent="0.2">
      <c r="A3142" s="606">
        <v>204</v>
      </c>
      <c r="B3142" s="786" t="s">
        <v>639</v>
      </c>
      <c r="C3142" s="606" t="s">
        <v>701</v>
      </c>
      <c r="D3142" s="606">
        <v>1</v>
      </c>
      <c r="E3142" s="606">
        <v>2008</v>
      </c>
      <c r="F3142" s="1080">
        <v>29.780999999999999</v>
      </c>
      <c r="G3142" s="784">
        <f t="shared" si="105"/>
        <v>0</v>
      </c>
      <c r="H3142" s="711"/>
      <c r="I3142" s="784">
        <f t="shared" si="106"/>
        <v>29.780999999999999</v>
      </c>
      <c r="J3142" s="771"/>
      <c r="K3142" s="713"/>
      <c r="L3142" s="713"/>
      <c r="M3142" s="771"/>
      <c r="N3142" s="713"/>
      <c r="O3142" s="713"/>
      <c r="P3142" s="1838"/>
    </row>
    <row r="3143" spans="1:16" ht="13.5" x14ac:dyDescent="0.2">
      <c r="A3143" s="606">
        <v>205</v>
      </c>
      <c r="B3143" s="786" t="s">
        <v>778</v>
      </c>
      <c r="C3143" s="606" t="s">
        <v>701</v>
      </c>
      <c r="D3143" s="606">
        <v>1</v>
      </c>
      <c r="E3143" s="606">
        <v>2010</v>
      </c>
      <c r="F3143" s="1080">
        <v>75.48</v>
      </c>
      <c r="G3143" s="784">
        <f t="shared" si="105"/>
        <v>0</v>
      </c>
      <c r="H3143" s="711"/>
      <c r="I3143" s="784">
        <f t="shared" si="106"/>
        <v>75.48</v>
      </c>
      <c r="J3143" s="771"/>
      <c r="K3143" s="713"/>
      <c r="L3143" s="713"/>
      <c r="M3143" s="771"/>
      <c r="N3143" s="713"/>
      <c r="O3143" s="713"/>
      <c r="P3143" s="1838"/>
    </row>
    <row r="3144" spans="1:16" ht="13.5" x14ac:dyDescent="0.2">
      <c r="A3144" s="606">
        <v>206</v>
      </c>
      <c r="B3144" s="786" t="s">
        <v>778</v>
      </c>
      <c r="C3144" s="606" t="s">
        <v>701</v>
      </c>
      <c r="D3144" s="606">
        <v>1</v>
      </c>
      <c r="E3144" s="606">
        <v>2010</v>
      </c>
      <c r="F3144" s="1080">
        <v>75.48</v>
      </c>
      <c r="G3144" s="784">
        <f t="shared" si="105"/>
        <v>0</v>
      </c>
      <c r="H3144" s="711"/>
      <c r="I3144" s="784">
        <f t="shared" si="106"/>
        <v>75.48</v>
      </c>
      <c r="J3144" s="771"/>
      <c r="K3144" s="713"/>
      <c r="L3144" s="713"/>
      <c r="M3144" s="771"/>
      <c r="N3144" s="713"/>
      <c r="O3144" s="713"/>
      <c r="P3144" s="1838"/>
    </row>
    <row r="3145" spans="1:16" ht="13.5" x14ac:dyDescent="0.2">
      <c r="A3145" s="606">
        <v>207</v>
      </c>
      <c r="B3145" s="786" t="s">
        <v>778</v>
      </c>
      <c r="C3145" s="606" t="s">
        <v>701</v>
      </c>
      <c r="D3145" s="606">
        <v>1</v>
      </c>
      <c r="E3145" s="606">
        <v>2010</v>
      </c>
      <c r="F3145" s="1080">
        <v>75.48</v>
      </c>
      <c r="G3145" s="784">
        <f t="shared" si="105"/>
        <v>0</v>
      </c>
      <c r="H3145" s="711"/>
      <c r="I3145" s="784">
        <f t="shared" si="106"/>
        <v>75.48</v>
      </c>
      <c r="J3145" s="771"/>
      <c r="K3145" s="713"/>
      <c r="L3145" s="713"/>
      <c r="M3145" s="771"/>
      <c r="N3145" s="713"/>
      <c r="O3145" s="713"/>
      <c r="P3145" s="1838"/>
    </row>
    <row r="3146" spans="1:16" ht="13.5" x14ac:dyDescent="0.2">
      <c r="A3146" s="606">
        <v>208</v>
      </c>
      <c r="B3146" s="786" t="s">
        <v>778</v>
      </c>
      <c r="C3146" s="606" t="s">
        <v>701</v>
      </c>
      <c r="D3146" s="606">
        <v>1</v>
      </c>
      <c r="E3146" s="606">
        <v>2010</v>
      </c>
      <c r="F3146" s="1080">
        <v>75.48</v>
      </c>
      <c r="G3146" s="784">
        <f t="shared" si="105"/>
        <v>0</v>
      </c>
      <c r="H3146" s="711"/>
      <c r="I3146" s="784">
        <f t="shared" si="106"/>
        <v>75.48</v>
      </c>
      <c r="J3146" s="771"/>
      <c r="K3146" s="713"/>
      <c r="L3146" s="713"/>
      <c r="M3146" s="771"/>
      <c r="N3146" s="713"/>
      <c r="O3146" s="713"/>
      <c r="P3146" s="1838"/>
    </row>
    <row r="3147" spans="1:16" ht="27" x14ac:dyDescent="0.2">
      <c r="A3147" s="606">
        <v>209</v>
      </c>
      <c r="B3147" s="786" t="s">
        <v>4202</v>
      </c>
      <c r="C3147" s="606" t="s">
        <v>701</v>
      </c>
      <c r="D3147" s="606">
        <v>1</v>
      </c>
      <c r="E3147" s="606">
        <v>2007</v>
      </c>
      <c r="F3147" s="1080">
        <v>153.75</v>
      </c>
      <c r="G3147" s="784">
        <f t="shared" si="105"/>
        <v>0</v>
      </c>
      <c r="H3147" s="711"/>
      <c r="I3147" s="784">
        <f t="shared" si="106"/>
        <v>153.75</v>
      </c>
      <c r="J3147" s="771"/>
      <c r="K3147" s="713"/>
      <c r="L3147" s="713"/>
      <c r="M3147" s="771"/>
      <c r="N3147" s="713"/>
      <c r="O3147" s="713"/>
      <c r="P3147" s="1838"/>
    </row>
    <row r="3148" spans="1:16" ht="13.5" x14ac:dyDescent="0.2">
      <c r="A3148" s="606">
        <v>210</v>
      </c>
      <c r="B3148" s="786" t="s">
        <v>4203</v>
      </c>
      <c r="C3148" s="606" t="s">
        <v>701</v>
      </c>
      <c r="D3148" s="606">
        <v>1</v>
      </c>
      <c r="E3148" s="606">
        <v>2007</v>
      </c>
      <c r="F3148" s="1080">
        <v>34.85</v>
      </c>
      <c r="G3148" s="784">
        <f t="shared" si="105"/>
        <v>0</v>
      </c>
      <c r="H3148" s="711"/>
      <c r="I3148" s="784">
        <f t="shared" si="106"/>
        <v>34.85</v>
      </c>
      <c r="J3148" s="771"/>
      <c r="K3148" s="713"/>
      <c r="L3148" s="713"/>
      <c r="M3148" s="771"/>
      <c r="N3148" s="713"/>
      <c r="O3148" s="713"/>
      <c r="P3148" s="1838"/>
    </row>
    <row r="3149" spans="1:16" ht="13.5" x14ac:dyDescent="0.2">
      <c r="A3149" s="606">
        <v>211</v>
      </c>
      <c r="B3149" s="786" t="s">
        <v>4204</v>
      </c>
      <c r="C3149" s="606" t="s">
        <v>701</v>
      </c>
      <c r="D3149" s="606">
        <v>1</v>
      </c>
      <c r="E3149" s="606">
        <v>2011</v>
      </c>
      <c r="F3149" s="1080">
        <v>57.384</v>
      </c>
      <c r="G3149" s="784">
        <f t="shared" si="105"/>
        <v>0</v>
      </c>
      <c r="H3149" s="711"/>
      <c r="I3149" s="784">
        <f t="shared" si="106"/>
        <v>57.384</v>
      </c>
      <c r="J3149" s="771"/>
      <c r="K3149" s="713"/>
      <c r="L3149" s="713"/>
      <c r="M3149" s="771"/>
      <c r="N3149" s="713"/>
      <c r="O3149" s="713"/>
      <c r="P3149" s="1838"/>
    </row>
    <row r="3150" spans="1:16" ht="27" x14ac:dyDescent="0.2">
      <c r="A3150" s="606">
        <v>212</v>
      </c>
      <c r="B3150" s="786" t="s">
        <v>4205</v>
      </c>
      <c r="C3150" s="606" t="s">
        <v>701</v>
      </c>
      <c r="D3150" s="606">
        <v>1</v>
      </c>
      <c r="E3150" s="606">
        <v>2007</v>
      </c>
      <c r="F3150" s="1080">
        <v>266</v>
      </c>
      <c r="G3150" s="784">
        <f t="shared" si="105"/>
        <v>0</v>
      </c>
      <c r="H3150" s="711"/>
      <c r="I3150" s="784">
        <f t="shared" si="106"/>
        <v>266</v>
      </c>
      <c r="J3150" s="771"/>
      <c r="K3150" s="713"/>
      <c r="L3150" s="713"/>
      <c r="M3150" s="771"/>
      <c r="N3150" s="713"/>
      <c r="O3150" s="713"/>
      <c r="P3150" s="1838"/>
    </row>
    <row r="3151" spans="1:16" ht="27" x14ac:dyDescent="0.2">
      <c r="A3151" s="606">
        <v>213</v>
      </c>
      <c r="B3151" s="786" t="s">
        <v>4206</v>
      </c>
      <c r="C3151" s="606" t="s">
        <v>701</v>
      </c>
      <c r="D3151" s="606">
        <v>1</v>
      </c>
      <c r="E3151" s="606">
        <v>2008</v>
      </c>
      <c r="F3151" s="1080">
        <v>493.3</v>
      </c>
      <c r="G3151" s="784">
        <f t="shared" si="105"/>
        <v>0</v>
      </c>
      <c r="H3151" s="711"/>
      <c r="I3151" s="784">
        <f t="shared" si="106"/>
        <v>493.3</v>
      </c>
      <c r="J3151" s="771"/>
      <c r="K3151" s="713"/>
      <c r="L3151" s="713"/>
      <c r="M3151" s="771"/>
      <c r="N3151" s="713"/>
      <c r="O3151" s="713"/>
      <c r="P3151" s="1838"/>
    </row>
    <row r="3152" spans="1:16" ht="27" x14ac:dyDescent="0.2">
      <c r="A3152" s="606">
        <v>214</v>
      </c>
      <c r="B3152" s="786" t="s">
        <v>4207</v>
      </c>
      <c r="C3152" s="606" t="s">
        <v>701</v>
      </c>
      <c r="D3152" s="606">
        <v>1</v>
      </c>
      <c r="E3152" s="606">
        <v>2008</v>
      </c>
      <c r="F3152" s="1080">
        <v>493.3</v>
      </c>
      <c r="G3152" s="784">
        <f t="shared" si="105"/>
        <v>0</v>
      </c>
      <c r="H3152" s="711"/>
      <c r="I3152" s="784">
        <f t="shared" si="106"/>
        <v>493.3</v>
      </c>
      <c r="J3152" s="771"/>
      <c r="K3152" s="713"/>
      <c r="L3152" s="713"/>
      <c r="M3152" s="771"/>
      <c r="N3152" s="713"/>
      <c r="O3152" s="713"/>
      <c r="P3152" s="1838"/>
    </row>
    <row r="3153" spans="1:16" ht="13.5" x14ac:dyDescent="0.2">
      <c r="A3153" s="606">
        <v>215</v>
      </c>
      <c r="B3153" s="786" t="s">
        <v>4208</v>
      </c>
      <c r="C3153" s="606" t="s">
        <v>701</v>
      </c>
      <c r="D3153" s="606">
        <v>1</v>
      </c>
      <c r="E3153" s="606">
        <v>2009</v>
      </c>
      <c r="F3153" s="1080">
        <v>493.3</v>
      </c>
      <c r="G3153" s="784">
        <f t="shared" si="105"/>
        <v>0</v>
      </c>
      <c r="H3153" s="711"/>
      <c r="I3153" s="784">
        <f t="shared" si="106"/>
        <v>493.3</v>
      </c>
      <c r="J3153" s="771"/>
      <c r="K3153" s="713"/>
      <c r="L3153" s="713"/>
      <c r="M3153" s="771"/>
      <c r="N3153" s="713"/>
      <c r="O3153" s="713"/>
      <c r="P3153" s="1838"/>
    </row>
    <row r="3154" spans="1:16" ht="13.5" x14ac:dyDescent="0.2">
      <c r="A3154" s="606">
        <v>216</v>
      </c>
      <c r="B3154" s="786" t="s">
        <v>4121</v>
      </c>
      <c r="C3154" s="606" t="s">
        <v>701</v>
      </c>
      <c r="D3154" s="606">
        <v>1</v>
      </c>
      <c r="E3154" s="606">
        <v>2010</v>
      </c>
      <c r="F3154" s="1080">
        <v>449.23565000000002</v>
      </c>
      <c r="G3154" s="784">
        <f t="shared" si="105"/>
        <v>0</v>
      </c>
      <c r="H3154" s="711"/>
      <c r="I3154" s="784">
        <f t="shared" si="106"/>
        <v>449.23565000000002</v>
      </c>
      <c r="J3154" s="771"/>
      <c r="K3154" s="713"/>
      <c r="L3154" s="713"/>
      <c r="M3154" s="771"/>
      <c r="N3154" s="713"/>
      <c r="O3154" s="713"/>
      <c r="P3154" s="1838"/>
    </row>
    <row r="3155" spans="1:16" ht="13.5" x14ac:dyDescent="0.2">
      <c r="A3155" s="606">
        <v>217</v>
      </c>
      <c r="B3155" s="786" t="s">
        <v>4121</v>
      </c>
      <c r="C3155" s="606" t="s">
        <v>701</v>
      </c>
      <c r="D3155" s="606">
        <v>1</v>
      </c>
      <c r="E3155" s="606">
        <v>2010</v>
      </c>
      <c r="F3155" s="1080">
        <v>449.23565000000002</v>
      </c>
      <c r="G3155" s="784">
        <f t="shared" si="105"/>
        <v>0</v>
      </c>
      <c r="H3155" s="711"/>
      <c r="I3155" s="784">
        <f t="shared" si="106"/>
        <v>449.23565000000002</v>
      </c>
      <c r="J3155" s="771"/>
      <c r="K3155" s="713"/>
      <c r="L3155" s="713"/>
      <c r="M3155" s="771"/>
      <c r="N3155" s="713"/>
      <c r="O3155" s="713"/>
      <c r="P3155" s="1838"/>
    </row>
    <row r="3156" spans="1:16" ht="27" x14ac:dyDescent="0.2">
      <c r="A3156" s="606">
        <v>218</v>
      </c>
      <c r="B3156" s="786" t="s">
        <v>4209</v>
      </c>
      <c r="C3156" s="606" t="s">
        <v>701</v>
      </c>
      <c r="D3156" s="606">
        <v>1</v>
      </c>
      <c r="E3156" s="606">
        <v>2010</v>
      </c>
      <c r="F3156" s="1080">
        <v>449.23565000000002</v>
      </c>
      <c r="G3156" s="784">
        <f t="shared" si="105"/>
        <v>0</v>
      </c>
      <c r="H3156" s="711"/>
      <c r="I3156" s="784">
        <f t="shared" si="106"/>
        <v>449.23565000000002</v>
      </c>
      <c r="J3156" s="771"/>
      <c r="K3156" s="713"/>
      <c r="L3156" s="713"/>
      <c r="M3156" s="771"/>
      <c r="N3156" s="713"/>
      <c r="O3156" s="713"/>
      <c r="P3156" s="1838"/>
    </row>
    <row r="3157" spans="1:16" ht="27" x14ac:dyDescent="0.2">
      <c r="A3157" s="606">
        <v>219</v>
      </c>
      <c r="B3157" s="786" t="s">
        <v>4124</v>
      </c>
      <c r="C3157" s="606" t="s">
        <v>701</v>
      </c>
      <c r="D3157" s="606">
        <v>1</v>
      </c>
      <c r="E3157" s="606">
        <v>2008</v>
      </c>
      <c r="F3157" s="1080">
        <v>542</v>
      </c>
      <c r="G3157" s="784">
        <f t="shared" si="105"/>
        <v>0</v>
      </c>
      <c r="H3157" s="711"/>
      <c r="I3157" s="784">
        <f t="shared" si="106"/>
        <v>542</v>
      </c>
      <c r="J3157" s="771"/>
      <c r="K3157" s="713"/>
      <c r="L3157" s="713"/>
      <c r="M3157" s="771"/>
      <c r="N3157" s="713"/>
      <c r="O3157" s="713"/>
      <c r="P3157" s="1838"/>
    </row>
    <row r="3158" spans="1:16" ht="27" x14ac:dyDescent="0.2">
      <c r="A3158" s="606">
        <v>220</v>
      </c>
      <c r="B3158" s="786" t="s">
        <v>4210</v>
      </c>
      <c r="C3158" s="606" t="s">
        <v>701</v>
      </c>
      <c r="D3158" s="606">
        <v>1</v>
      </c>
      <c r="E3158" s="606">
        <v>2009</v>
      </c>
      <c r="F3158" s="1080">
        <v>1297.5777</v>
      </c>
      <c r="G3158" s="784">
        <f t="shared" si="105"/>
        <v>0</v>
      </c>
      <c r="H3158" s="711"/>
      <c r="I3158" s="784">
        <f t="shared" si="106"/>
        <v>1297.5777</v>
      </c>
      <c r="J3158" s="771"/>
      <c r="K3158" s="713"/>
      <c r="L3158" s="713"/>
      <c r="M3158" s="771"/>
      <c r="N3158" s="713"/>
      <c r="O3158" s="713"/>
      <c r="P3158" s="1838"/>
    </row>
    <row r="3159" spans="1:16" ht="13.5" x14ac:dyDescent="0.2">
      <c r="A3159" s="606">
        <v>221</v>
      </c>
      <c r="B3159" s="786" t="s">
        <v>4131</v>
      </c>
      <c r="C3159" s="606" t="s">
        <v>701</v>
      </c>
      <c r="D3159" s="606">
        <v>1</v>
      </c>
      <c r="E3159" s="606">
        <v>2007</v>
      </c>
      <c r="F3159" s="1080">
        <v>125.4</v>
      </c>
      <c r="G3159" s="784">
        <f t="shared" si="105"/>
        <v>0</v>
      </c>
      <c r="H3159" s="711"/>
      <c r="I3159" s="784">
        <f t="shared" si="106"/>
        <v>125.4</v>
      </c>
      <c r="J3159" s="771"/>
      <c r="K3159" s="713"/>
      <c r="L3159" s="713"/>
      <c r="M3159" s="771"/>
      <c r="N3159" s="713"/>
      <c r="O3159" s="713"/>
      <c r="P3159" s="1838"/>
    </row>
    <row r="3160" spans="1:16" ht="13.5" x14ac:dyDescent="0.2">
      <c r="A3160" s="606">
        <v>222</v>
      </c>
      <c r="B3160" s="786" t="s">
        <v>4211</v>
      </c>
      <c r="C3160" s="606" t="s">
        <v>701</v>
      </c>
      <c r="D3160" s="606">
        <v>1</v>
      </c>
      <c r="E3160" s="606">
        <v>2008</v>
      </c>
      <c r="F3160" s="1080">
        <v>100.8</v>
      </c>
      <c r="G3160" s="784">
        <f t="shared" si="105"/>
        <v>0</v>
      </c>
      <c r="H3160" s="711"/>
      <c r="I3160" s="784">
        <f t="shared" si="106"/>
        <v>100.8</v>
      </c>
      <c r="J3160" s="771"/>
      <c r="K3160" s="713"/>
      <c r="L3160" s="713"/>
      <c r="M3160" s="771"/>
      <c r="N3160" s="713"/>
      <c r="O3160" s="713"/>
      <c r="P3160" s="1838"/>
    </row>
    <row r="3161" spans="1:16" ht="13.5" x14ac:dyDescent="0.2">
      <c r="A3161" s="606">
        <v>223</v>
      </c>
      <c r="B3161" s="786" t="s">
        <v>4211</v>
      </c>
      <c r="C3161" s="606" t="s">
        <v>701</v>
      </c>
      <c r="D3161" s="606">
        <v>1</v>
      </c>
      <c r="E3161" s="606">
        <v>2008</v>
      </c>
      <c r="F3161" s="1080">
        <v>100.8</v>
      </c>
      <c r="G3161" s="784">
        <f t="shared" si="105"/>
        <v>0</v>
      </c>
      <c r="H3161" s="711"/>
      <c r="I3161" s="784">
        <f t="shared" si="106"/>
        <v>100.8</v>
      </c>
      <c r="J3161" s="771"/>
      <c r="K3161" s="713"/>
      <c r="L3161" s="713"/>
      <c r="M3161" s="771"/>
      <c r="N3161" s="713"/>
      <c r="O3161" s="713"/>
      <c r="P3161" s="1838"/>
    </row>
    <row r="3162" spans="1:16" ht="27" x14ac:dyDescent="0.2">
      <c r="A3162" s="606">
        <v>224</v>
      </c>
      <c r="B3162" s="786" t="s">
        <v>4133</v>
      </c>
      <c r="C3162" s="606" t="s">
        <v>701</v>
      </c>
      <c r="D3162" s="606">
        <v>1</v>
      </c>
      <c r="E3162" s="606">
        <v>2008</v>
      </c>
      <c r="F3162" s="1080">
        <v>110</v>
      </c>
      <c r="G3162" s="784">
        <f t="shared" si="105"/>
        <v>0</v>
      </c>
      <c r="H3162" s="711"/>
      <c r="I3162" s="784">
        <f t="shared" si="106"/>
        <v>110</v>
      </c>
      <c r="J3162" s="771"/>
      <c r="K3162" s="713"/>
      <c r="L3162" s="713"/>
      <c r="M3162" s="771"/>
      <c r="N3162" s="713"/>
      <c r="O3162" s="713"/>
      <c r="P3162" s="1838"/>
    </row>
    <row r="3163" spans="1:16" ht="13.5" x14ac:dyDescent="0.2">
      <c r="A3163" s="606">
        <v>225</v>
      </c>
      <c r="B3163" s="786" t="s">
        <v>4198</v>
      </c>
      <c r="C3163" s="606" t="s">
        <v>701</v>
      </c>
      <c r="D3163" s="606">
        <v>1</v>
      </c>
      <c r="E3163" s="606">
        <v>2009</v>
      </c>
      <c r="F3163" s="1080">
        <v>100.8</v>
      </c>
      <c r="G3163" s="784">
        <f t="shared" si="105"/>
        <v>0</v>
      </c>
      <c r="H3163" s="711"/>
      <c r="I3163" s="784">
        <f t="shared" si="106"/>
        <v>100.8</v>
      </c>
      <c r="J3163" s="771"/>
      <c r="K3163" s="713"/>
      <c r="L3163" s="713"/>
      <c r="M3163" s="771"/>
      <c r="N3163" s="713"/>
      <c r="O3163" s="713"/>
      <c r="P3163" s="1838"/>
    </row>
    <row r="3164" spans="1:16" ht="13.5" x14ac:dyDescent="0.2">
      <c r="A3164" s="606">
        <v>226</v>
      </c>
      <c r="B3164" s="786" t="s">
        <v>3755</v>
      </c>
      <c r="C3164" s="606" t="s">
        <v>701</v>
      </c>
      <c r="D3164" s="606">
        <v>1</v>
      </c>
      <c r="E3164" s="606">
        <v>2010</v>
      </c>
      <c r="F3164" s="1080">
        <v>80.592500000000001</v>
      </c>
      <c r="G3164" s="784">
        <f t="shared" si="105"/>
        <v>0</v>
      </c>
      <c r="H3164" s="711"/>
      <c r="I3164" s="784">
        <f t="shared" si="106"/>
        <v>80.592500000000001</v>
      </c>
      <c r="J3164" s="771"/>
      <c r="K3164" s="713"/>
      <c r="L3164" s="713"/>
      <c r="M3164" s="771"/>
      <c r="N3164" s="713"/>
      <c r="O3164" s="713"/>
      <c r="P3164" s="1838"/>
    </row>
    <row r="3165" spans="1:16" ht="13.5" x14ac:dyDescent="0.2">
      <c r="A3165" s="606">
        <v>227</v>
      </c>
      <c r="B3165" s="786" t="s">
        <v>4134</v>
      </c>
      <c r="C3165" s="606" t="s">
        <v>701</v>
      </c>
      <c r="D3165" s="606">
        <v>1</v>
      </c>
      <c r="E3165" s="606">
        <v>2010</v>
      </c>
      <c r="F3165" s="1080">
        <v>80.592500000000001</v>
      </c>
      <c r="G3165" s="784">
        <f t="shared" si="105"/>
        <v>0</v>
      </c>
      <c r="H3165" s="711"/>
      <c r="I3165" s="784">
        <f t="shared" si="106"/>
        <v>80.592500000000001</v>
      </c>
      <c r="J3165" s="771"/>
      <c r="K3165" s="713"/>
      <c r="L3165" s="713"/>
      <c r="M3165" s="771"/>
      <c r="N3165" s="713"/>
      <c r="O3165" s="713"/>
      <c r="P3165" s="1838"/>
    </row>
    <row r="3166" spans="1:16" ht="13.5" x14ac:dyDescent="0.2">
      <c r="A3166" s="606">
        <v>228</v>
      </c>
      <c r="B3166" s="786" t="s">
        <v>4134</v>
      </c>
      <c r="C3166" s="606" t="s">
        <v>701</v>
      </c>
      <c r="D3166" s="606">
        <v>1</v>
      </c>
      <c r="E3166" s="606">
        <v>2010</v>
      </c>
      <c r="F3166" s="1080">
        <v>80.592500000000001</v>
      </c>
      <c r="G3166" s="784">
        <f t="shared" si="105"/>
        <v>0</v>
      </c>
      <c r="H3166" s="711"/>
      <c r="I3166" s="784">
        <f t="shared" si="106"/>
        <v>80.592500000000001</v>
      </c>
      <c r="J3166" s="771"/>
      <c r="K3166" s="713"/>
      <c r="L3166" s="713"/>
      <c r="M3166" s="771"/>
      <c r="N3166" s="713"/>
      <c r="O3166" s="713"/>
      <c r="P3166" s="1838"/>
    </row>
    <row r="3167" spans="1:16" ht="27" x14ac:dyDescent="0.2">
      <c r="A3167" s="606">
        <v>229</v>
      </c>
      <c r="B3167" s="786" t="s">
        <v>4212</v>
      </c>
      <c r="C3167" s="606" t="s">
        <v>703</v>
      </c>
      <c r="D3167" s="606">
        <v>1</v>
      </c>
      <c r="E3167" s="606">
        <v>2010</v>
      </c>
      <c r="F3167" s="1080">
        <v>1262.404</v>
      </c>
      <c r="G3167" s="784">
        <f t="shared" si="105"/>
        <v>0</v>
      </c>
      <c r="H3167" s="711"/>
      <c r="I3167" s="784">
        <f t="shared" si="106"/>
        <v>1262.404</v>
      </c>
      <c r="J3167" s="771"/>
      <c r="K3167" s="713"/>
      <c r="L3167" s="713"/>
      <c r="M3167" s="771"/>
      <c r="N3167" s="713"/>
      <c r="O3167" s="713"/>
      <c r="P3167" s="1838"/>
    </row>
    <row r="3168" spans="1:16" ht="27" x14ac:dyDescent="0.2">
      <c r="A3168" s="606">
        <v>230</v>
      </c>
      <c r="B3168" s="786" t="s">
        <v>4213</v>
      </c>
      <c r="C3168" s="606" t="s">
        <v>701</v>
      </c>
      <c r="D3168" s="606">
        <v>1</v>
      </c>
      <c r="E3168" s="606">
        <v>2011</v>
      </c>
      <c r="F3168" s="1080">
        <v>1907.33142</v>
      </c>
      <c r="G3168" s="784">
        <f t="shared" si="105"/>
        <v>0</v>
      </c>
      <c r="H3168" s="711"/>
      <c r="I3168" s="784">
        <f t="shared" si="106"/>
        <v>1907.33142</v>
      </c>
      <c r="J3168" s="771"/>
      <c r="K3168" s="713"/>
      <c r="L3168" s="713"/>
      <c r="M3168" s="771"/>
      <c r="N3168" s="713"/>
      <c r="O3168" s="713"/>
      <c r="P3168" s="1838"/>
    </row>
    <row r="3169" spans="1:16" ht="13.5" x14ac:dyDescent="0.2">
      <c r="A3169" s="606">
        <v>231</v>
      </c>
      <c r="B3169" s="786" t="s">
        <v>4214</v>
      </c>
      <c r="C3169" s="606" t="s">
        <v>701</v>
      </c>
      <c r="D3169" s="606">
        <v>1</v>
      </c>
      <c r="E3169" s="606">
        <v>2008</v>
      </c>
      <c r="F3169" s="1080">
        <v>50.1</v>
      </c>
      <c r="G3169" s="784">
        <f t="shared" si="105"/>
        <v>0</v>
      </c>
      <c r="H3169" s="711"/>
      <c r="I3169" s="784">
        <f t="shared" si="106"/>
        <v>50.1</v>
      </c>
      <c r="J3169" s="771"/>
      <c r="K3169" s="713"/>
      <c r="L3169" s="713"/>
      <c r="M3169" s="771"/>
      <c r="N3169" s="713"/>
      <c r="O3169" s="713"/>
      <c r="P3169" s="1838"/>
    </row>
    <row r="3170" spans="1:16" ht="13.5" x14ac:dyDescent="0.2">
      <c r="A3170" s="606">
        <v>232</v>
      </c>
      <c r="B3170" s="786" t="s">
        <v>4137</v>
      </c>
      <c r="C3170" s="606" t="s">
        <v>701</v>
      </c>
      <c r="D3170" s="606">
        <v>1</v>
      </c>
      <c r="E3170" s="606">
        <v>2009</v>
      </c>
      <c r="F3170" s="1080">
        <v>54.008000000000003</v>
      </c>
      <c r="G3170" s="784">
        <f t="shared" ref="G3170:G3222" si="107">F3170*H3170%</f>
        <v>0</v>
      </c>
      <c r="H3170" s="711"/>
      <c r="I3170" s="784">
        <f t="shared" ref="I3170:I3222" si="108">F3170-G3170</f>
        <v>54.008000000000003</v>
      </c>
      <c r="J3170" s="771"/>
      <c r="K3170" s="713"/>
      <c r="L3170" s="713"/>
      <c r="M3170" s="771"/>
      <c r="N3170" s="713"/>
      <c r="O3170" s="713"/>
      <c r="P3170" s="1838"/>
    </row>
    <row r="3171" spans="1:16" ht="13.5" x14ac:dyDescent="0.2">
      <c r="A3171" s="606">
        <v>233</v>
      </c>
      <c r="B3171" s="786" t="s">
        <v>2247</v>
      </c>
      <c r="C3171" s="606" t="s">
        <v>701</v>
      </c>
      <c r="D3171" s="606">
        <v>1</v>
      </c>
      <c r="E3171" s="606">
        <v>2010</v>
      </c>
      <c r="F3171" s="1080">
        <v>50.1</v>
      </c>
      <c r="G3171" s="784">
        <f t="shared" si="107"/>
        <v>0</v>
      </c>
      <c r="H3171" s="711"/>
      <c r="I3171" s="784">
        <f t="shared" si="108"/>
        <v>50.1</v>
      </c>
      <c r="J3171" s="771"/>
      <c r="K3171" s="713"/>
      <c r="L3171" s="713"/>
      <c r="M3171" s="771"/>
      <c r="N3171" s="713"/>
      <c r="O3171" s="713"/>
      <c r="P3171" s="1838"/>
    </row>
    <row r="3172" spans="1:16" ht="13.5" x14ac:dyDescent="0.2">
      <c r="A3172" s="606">
        <v>234</v>
      </c>
      <c r="B3172" s="786" t="s">
        <v>2247</v>
      </c>
      <c r="C3172" s="606" t="s">
        <v>701</v>
      </c>
      <c r="D3172" s="606">
        <v>1</v>
      </c>
      <c r="E3172" s="606">
        <v>2010</v>
      </c>
      <c r="F3172" s="1080">
        <v>50.1</v>
      </c>
      <c r="G3172" s="784">
        <f t="shared" si="107"/>
        <v>0</v>
      </c>
      <c r="H3172" s="711"/>
      <c r="I3172" s="784">
        <f t="shared" si="108"/>
        <v>50.1</v>
      </c>
      <c r="J3172" s="771"/>
      <c r="K3172" s="713"/>
      <c r="L3172" s="713"/>
      <c r="M3172" s="771"/>
      <c r="N3172" s="713"/>
      <c r="O3172" s="713"/>
      <c r="P3172" s="1838"/>
    </row>
    <row r="3173" spans="1:16" ht="13.5" x14ac:dyDescent="0.2">
      <c r="A3173" s="606">
        <v>235</v>
      </c>
      <c r="B3173" s="786" t="s">
        <v>2247</v>
      </c>
      <c r="C3173" s="606" t="s">
        <v>701</v>
      </c>
      <c r="D3173" s="606">
        <v>1</v>
      </c>
      <c r="E3173" s="606">
        <v>2010</v>
      </c>
      <c r="F3173" s="1080">
        <v>50.1</v>
      </c>
      <c r="G3173" s="784">
        <f t="shared" si="107"/>
        <v>0</v>
      </c>
      <c r="H3173" s="711"/>
      <c r="I3173" s="784">
        <f t="shared" si="108"/>
        <v>50.1</v>
      </c>
      <c r="J3173" s="771"/>
      <c r="K3173" s="713"/>
      <c r="L3173" s="713"/>
      <c r="M3173" s="771"/>
      <c r="N3173" s="713"/>
      <c r="O3173" s="713"/>
      <c r="P3173" s="1838"/>
    </row>
    <row r="3174" spans="1:16" ht="13.5" x14ac:dyDescent="0.2">
      <c r="A3174" s="606">
        <v>236</v>
      </c>
      <c r="B3174" s="786" t="s">
        <v>4215</v>
      </c>
      <c r="C3174" s="606" t="s">
        <v>701</v>
      </c>
      <c r="D3174" s="606">
        <v>1</v>
      </c>
      <c r="E3174" s="606">
        <v>2010</v>
      </c>
      <c r="F3174" s="1080">
        <v>88.435280000000006</v>
      </c>
      <c r="G3174" s="784">
        <f t="shared" si="107"/>
        <v>0</v>
      </c>
      <c r="H3174" s="711"/>
      <c r="I3174" s="784">
        <f t="shared" si="108"/>
        <v>88.435280000000006</v>
      </c>
      <c r="J3174" s="771"/>
      <c r="K3174" s="713"/>
      <c r="L3174" s="713"/>
      <c r="M3174" s="771"/>
      <c r="N3174" s="713"/>
      <c r="O3174" s="713"/>
      <c r="P3174" s="1838"/>
    </row>
    <row r="3175" spans="1:16" ht="27" x14ac:dyDescent="0.2">
      <c r="A3175" s="606">
        <v>237</v>
      </c>
      <c r="B3175" s="786" t="s">
        <v>4216</v>
      </c>
      <c r="C3175" s="606" t="s">
        <v>701</v>
      </c>
      <c r="D3175" s="606">
        <v>1</v>
      </c>
      <c r="E3175" s="606">
        <v>2010</v>
      </c>
      <c r="F3175" s="1080">
        <v>2892.0034000000001</v>
      </c>
      <c r="G3175" s="784">
        <f t="shared" si="107"/>
        <v>0</v>
      </c>
      <c r="H3175" s="711"/>
      <c r="I3175" s="784">
        <f t="shared" si="108"/>
        <v>2892.0034000000001</v>
      </c>
      <c r="J3175" s="771"/>
      <c r="K3175" s="713"/>
      <c r="L3175" s="713"/>
      <c r="M3175" s="771"/>
      <c r="N3175" s="713"/>
      <c r="O3175" s="713"/>
      <c r="P3175" s="1838"/>
    </row>
    <row r="3176" spans="1:16" ht="13.5" x14ac:dyDescent="0.2">
      <c r="A3176" s="606">
        <v>238</v>
      </c>
      <c r="B3176" s="786" t="s">
        <v>4217</v>
      </c>
      <c r="C3176" s="606" t="s">
        <v>701</v>
      </c>
      <c r="D3176" s="606">
        <v>1</v>
      </c>
      <c r="E3176" s="606">
        <v>2011</v>
      </c>
      <c r="F3176" s="1080">
        <v>47.8</v>
      </c>
      <c r="G3176" s="784">
        <f t="shared" si="107"/>
        <v>0</v>
      </c>
      <c r="H3176" s="711"/>
      <c r="I3176" s="784">
        <f t="shared" si="108"/>
        <v>47.8</v>
      </c>
      <c r="J3176" s="771"/>
      <c r="K3176" s="713"/>
      <c r="L3176" s="713"/>
      <c r="M3176" s="771"/>
      <c r="N3176" s="713"/>
      <c r="O3176" s="713"/>
      <c r="P3176" s="1838"/>
    </row>
    <row r="3177" spans="1:16" ht="27" x14ac:dyDescent="0.2">
      <c r="A3177" s="606">
        <v>239</v>
      </c>
      <c r="B3177" s="786" t="s">
        <v>4146</v>
      </c>
      <c r="C3177" s="606" t="s">
        <v>701</v>
      </c>
      <c r="D3177" s="606">
        <v>1</v>
      </c>
      <c r="E3177" s="606">
        <v>2007</v>
      </c>
      <c r="F3177" s="1080">
        <v>153.75</v>
      </c>
      <c r="G3177" s="784">
        <f t="shared" si="107"/>
        <v>0</v>
      </c>
      <c r="H3177" s="711"/>
      <c r="I3177" s="784">
        <f t="shared" si="108"/>
        <v>153.75</v>
      </c>
      <c r="J3177" s="771"/>
      <c r="K3177" s="713"/>
      <c r="L3177" s="713"/>
      <c r="M3177" s="771"/>
      <c r="N3177" s="713"/>
      <c r="O3177" s="713"/>
      <c r="P3177" s="1838"/>
    </row>
    <row r="3178" spans="1:16" ht="13.5" x14ac:dyDescent="0.2">
      <c r="A3178" s="606">
        <v>240</v>
      </c>
      <c r="B3178" s="786" t="s">
        <v>4147</v>
      </c>
      <c r="C3178" s="606" t="s">
        <v>701</v>
      </c>
      <c r="D3178" s="606">
        <v>1</v>
      </c>
      <c r="E3178" s="606">
        <v>2007</v>
      </c>
      <c r="F3178" s="1080">
        <v>34.85</v>
      </c>
      <c r="G3178" s="784">
        <f t="shared" si="107"/>
        <v>0</v>
      </c>
      <c r="H3178" s="711"/>
      <c r="I3178" s="784">
        <f t="shared" si="108"/>
        <v>34.85</v>
      </c>
      <c r="J3178" s="771"/>
      <c r="K3178" s="713"/>
      <c r="L3178" s="713"/>
      <c r="M3178" s="771"/>
      <c r="N3178" s="713"/>
      <c r="O3178" s="713"/>
      <c r="P3178" s="1838"/>
    </row>
    <row r="3179" spans="1:16" ht="13.5" x14ac:dyDescent="0.2">
      <c r="A3179" s="606">
        <v>241</v>
      </c>
      <c r="B3179" s="786" t="s">
        <v>4218</v>
      </c>
      <c r="C3179" s="606" t="s">
        <v>701</v>
      </c>
      <c r="D3179" s="606">
        <v>1</v>
      </c>
      <c r="E3179" s="606">
        <v>2013</v>
      </c>
      <c r="F3179" s="1080">
        <v>40</v>
      </c>
      <c r="G3179" s="784">
        <f t="shared" si="107"/>
        <v>0</v>
      </c>
      <c r="H3179" s="711"/>
      <c r="I3179" s="784">
        <f t="shared" si="108"/>
        <v>40</v>
      </c>
      <c r="J3179" s="771"/>
      <c r="K3179" s="713"/>
      <c r="L3179" s="713"/>
      <c r="M3179" s="771"/>
      <c r="N3179" s="713"/>
      <c r="O3179" s="713"/>
      <c r="P3179" s="1838"/>
    </row>
    <row r="3180" spans="1:16" ht="27" x14ac:dyDescent="0.2">
      <c r="A3180" s="606">
        <v>242</v>
      </c>
      <c r="B3180" s="786" t="s">
        <v>4149</v>
      </c>
      <c r="C3180" s="606" t="s">
        <v>701</v>
      </c>
      <c r="D3180" s="606">
        <v>1</v>
      </c>
      <c r="E3180" s="606">
        <v>2011</v>
      </c>
      <c r="F3180" s="1080">
        <v>53.88</v>
      </c>
      <c r="G3180" s="784">
        <f t="shared" si="107"/>
        <v>0</v>
      </c>
      <c r="H3180" s="711"/>
      <c r="I3180" s="784">
        <f t="shared" si="108"/>
        <v>53.88</v>
      </c>
      <c r="J3180" s="771"/>
      <c r="K3180" s="713"/>
      <c r="L3180" s="713"/>
      <c r="M3180" s="771"/>
      <c r="N3180" s="713"/>
      <c r="O3180" s="713"/>
      <c r="P3180" s="1838"/>
    </row>
    <row r="3181" spans="1:16" ht="13.5" x14ac:dyDescent="0.2">
      <c r="A3181" s="606">
        <v>243</v>
      </c>
      <c r="B3181" s="786" t="s">
        <v>830</v>
      </c>
      <c r="C3181" s="606" t="s">
        <v>701</v>
      </c>
      <c r="D3181" s="606">
        <v>1</v>
      </c>
      <c r="E3181" s="606">
        <v>2014</v>
      </c>
      <c r="F3181" s="1080">
        <v>102</v>
      </c>
      <c r="G3181" s="784">
        <f t="shared" si="107"/>
        <v>0</v>
      </c>
      <c r="H3181" s="711"/>
      <c r="I3181" s="784">
        <f t="shared" si="108"/>
        <v>102</v>
      </c>
      <c r="J3181" s="771"/>
      <c r="K3181" s="713"/>
      <c r="L3181" s="713"/>
      <c r="M3181" s="771"/>
      <c r="N3181" s="713"/>
      <c r="O3181" s="713"/>
      <c r="P3181" s="1838"/>
    </row>
    <row r="3182" spans="1:16" ht="27" x14ac:dyDescent="0.2">
      <c r="A3182" s="606">
        <v>244</v>
      </c>
      <c r="B3182" s="786" t="s">
        <v>4219</v>
      </c>
      <c r="C3182" s="606" t="s">
        <v>701</v>
      </c>
      <c r="D3182" s="606">
        <v>1</v>
      </c>
      <c r="E3182" s="606">
        <v>2018</v>
      </c>
      <c r="F3182" s="1080">
        <v>2499.96</v>
      </c>
      <c r="G3182" s="784">
        <f t="shared" si="107"/>
        <v>0</v>
      </c>
      <c r="H3182" s="711"/>
      <c r="I3182" s="784">
        <f t="shared" si="108"/>
        <v>2499.96</v>
      </c>
      <c r="J3182" s="771"/>
      <c r="K3182" s="713"/>
      <c r="L3182" s="713"/>
      <c r="M3182" s="771"/>
      <c r="N3182" s="713"/>
      <c r="O3182" s="713"/>
      <c r="P3182" s="1838"/>
    </row>
    <row r="3183" spans="1:16" x14ac:dyDescent="0.2">
      <c r="A3183" s="606"/>
      <c r="B3183" s="641" t="s">
        <v>207</v>
      </c>
      <c r="C3183" s="706"/>
      <c r="D3183" s="633"/>
      <c r="E3183" s="633"/>
      <c r="F3183" s="784"/>
      <c r="G3183" s="784">
        <f t="shared" si="107"/>
        <v>0</v>
      </c>
      <c r="H3183" s="711"/>
      <c r="I3183" s="784">
        <f t="shared" si="108"/>
        <v>0</v>
      </c>
      <c r="J3183" s="1135"/>
      <c r="K3183" s="1136"/>
      <c r="L3183" s="1134">
        <f>SUM(L3185:L6066)</f>
        <v>92983.165999999997</v>
      </c>
      <c r="M3183" s="1135"/>
      <c r="N3183" s="1136"/>
      <c r="O3183" s="1134">
        <f>SUM(O3185:O6066)</f>
        <v>71615.47</v>
      </c>
    </row>
    <row r="3184" spans="1:16" ht="13.7" customHeight="1" x14ac:dyDescent="0.2">
      <c r="A3184" s="606"/>
      <c r="B3184" s="278" t="s">
        <v>200</v>
      </c>
      <c r="C3184" s="575"/>
      <c r="D3184" s="633"/>
      <c r="E3184" s="633"/>
      <c r="F3184" s="784"/>
      <c r="G3184" s="784">
        <f t="shared" si="107"/>
        <v>0</v>
      </c>
      <c r="H3184" s="711"/>
      <c r="I3184" s="784">
        <f t="shared" si="108"/>
        <v>0</v>
      </c>
      <c r="J3184" s="644"/>
      <c r="K3184" s="692"/>
      <c r="L3184" s="692"/>
      <c r="M3184" s="644"/>
      <c r="N3184" s="692"/>
      <c r="O3184" s="692"/>
    </row>
    <row r="3185" spans="1:16" s="5" customFormat="1" ht="13.5" customHeight="1" x14ac:dyDescent="0.25">
      <c r="A3185" s="1048">
        <v>1</v>
      </c>
      <c r="B3185" s="1109" t="s">
        <v>4519</v>
      </c>
      <c r="C3185" s="1042" t="s">
        <v>701</v>
      </c>
      <c r="D3185" s="606">
        <v>1</v>
      </c>
      <c r="E3185" s="1110">
        <v>2007</v>
      </c>
      <c r="F3185" s="784">
        <v>0</v>
      </c>
      <c r="G3185" s="784">
        <f t="shared" si="107"/>
        <v>0</v>
      </c>
      <c r="H3185" s="711">
        <v>100</v>
      </c>
      <c r="I3185" s="784">
        <f t="shared" si="108"/>
        <v>0</v>
      </c>
      <c r="J3185" s="106"/>
      <c r="K3185" s="1122"/>
      <c r="L3185" s="1122"/>
      <c r="M3185" s="106"/>
      <c r="N3185" s="1122"/>
      <c r="O3185" s="1121"/>
      <c r="P3185" s="1836" t="s">
        <v>526</v>
      </c>
    </row>
    <row r="3186" spans="1:16" s="5" customFormat="1" ht="13.5" x14ac:dyDescent="0.25">
      <c r="A3186" s="1048">
        <v>2</v>
      </c>
      <c r="B3186" s="1109" t="s">
        <v>4520</v>
      </c>
      <c r="C3186" s="1042" t="s">
        <v>701</v>
      </c>
      <c r="D3186" s="606">
        <v>2</v>
      </c>
      <c r="E3186" s="1042">
        <v>2007</v>
      </c>
      <c r="F3186" s="784">
        <v>2.0000000000000002E-5</v>
      </c>
      <c r="G3186" s="784">
        <f t="shared" si="107"/>
        <v>2.0000000000000002E-5</v>
      </c>
      <c r="H3186" s="711">
        <v>100</v>
      </c>
      <c r="I3186" s="784">
        <f t="shared" si="108"/>
        <v>0</v>
      </c>
      <c r="J3186" s="106"/>
      <c r="K3186" s="1122"/>
      <c r="L3186" s="1122"/>
      <c r="M3186" s="106"/>
      <c r="N3186" s="1122"/>
      <c r="O3186" s="1121"/>
      <c r="P3186" s="1837"/>
    </row>
    <row r="3187" spans="1:16" s="5" customFormat="1" ht="13.5" x14ac:dyDescent="0.25">
      <c r="A3187" s="1048">
        <v>3</v>
      </c>
      <c r="B3187" s="1109" t="s">
        <v>4521</v>
      </c>
      <c r="C3187" s="1042" t="s">
        <v>701</v>
      </c>
      <c r="D3187" s="606">
        <v>2</v>
      </c>
      <c r="E3187" s="1042">
        <v>2007</v>
      </c>
      <c r="F3187" s="784">
        <v>2.0000000000000002E-5</v>
      </c>
      <c r="G3187" s="784">
        <f t="shared" si="107"/>
        <v>2.0000000000000002E-5</v>
      </c>
      <c r="H3187" s="711">
        <v>100</v>
      </c>
      <c r="I3187" s="784">
        <f t="shared" si="108"/>
        <v>0</v>
      </c>
      <c r="J3187" s="106"/>
      <c r="K3187" s="1122"/>
      <c r="L3187" s="1122"/>
      <c r="M3187" s="106"/>
      <c r="N3187" s="1122"/>
      <c r="O3187" s="1121"/>
      <c r="P3187" s="1837"/>
    </row>
    <row r="3188" spans="1:16" s="5" customFormat="1" ht="13.5" x14ac:dyDescent="0.25">
      <c r="A3188" s="1048">
        <v>4</v>
      </c>
      <c r="B3188" s="1109" t="s">
        <v>4522</v>
      </c>
      <c r="C3188" s="1042" t="s">
        <v>701</v>
      </c>
      <c r="D3188" s="606">
        <v>12</v>
      </c>
      <c r="E3188" s="1042">
        <v>2007</v>
      </c>
      <c r="F3188" s="784">
        <v>1.1999999999999999E-4</v>
      </c>
      <c r="G3188" s="784">
        <f t="shared" si="107"/>
        <v>1.1999999999999999E-4</v>
      </c>
      <c r="H3188" s="711">
        <v>100</v>
      </c>
      <c r="I3188" s="784">
        <f t="shared" si="108"/>
        <v>0</v>
      </c>
      <c r="J3188" s="106"/>
      <c r="K3188" s="1122"/>
      <c r="L3188" s="1122"/>
      <c r="M3188" s="106"/>
      <c r="N3188" s="1122"/>
      <c r="O3188" s="1121"/>
      <c r="P3188" s="1837"/>
    </row>
    <row r="3189" spans="1:16" s="5" customFormat="1" ht="13.5" x14ac:dyDescent="0.25">
      <c r="A3189" s="1048">
        <v>5</v>
      </c>
      <c r="B3189" s="1109" t="s">
        <v>4523</v>
      </c>
      <c r="C3189" s="1042" t="s">
        <v>701</v>
      </c>
      <c r="D3189" s="606">
        <v>2</v>
      </c>
      <c r="E3189" s="1042">
        <v>2007</v>
      </c>
      <c r="F3189" s="784">
        <v>2.0000000000000002E-5</v>
      </c>
      <c r="G3189" s="784">
        <f t="shared" si="107"/>
        <v>2.0000000000000002E-5</v>
      </c>
      <c r="H3189" s="711">
        <v>100</v>
      </c>
      <c r="I3189" s="784">
        <f t="shared" si="108"/>
        <v>0</v>
      </c>
      <c r="J3189" s="106"/>
      <c r="K3189" s="1122"/>
      <c r="L3189" s="1122"/>
      <c r="M3189" s="106"/>
      <c r="N3189" s="1122"/>
      <c r="O3189" s="1121"/>
      <c r="P3189" s="1837"/>
    </row>
    <row r="3190" spans="1:16" s="5" customFormat="1" ht="27" x14ac:dyDescent="0.25">
      <c r="A3190" s="1048">
        <v>6</v>
      </c>
      <c r="B3190" s="1109" t="s">
        <v>4524</v>
      </c>
      <c r="C3190" s="1042" t="s">
        <v>701</v>
      </c>
      <c r="D3190" s="606">
        <v>2</v>
      </c>
      <c r="E3190" s="1042">
        <v>2007</v>
      </c>
      <c r="F3190" s="784">
        <v>2.0000000000000002E-5</v>
      </c>
      <c r="G3190" s="784">
        <f t="shared" si="107"/>
        <v>2.0000000000000002E-5</v>
      </c>
      <c r="H3190" s="711">
        <v>100</v>
      </c>
      <c r="I3190" s="784">
        <f t="shared" si="108"/>
        <v>0</v>
      </c>
      <c r="J3190" s="106"/>
      <c r="K3190" s="1122"/>
      <c r="L3190" s="1122"/>
      <c r="M3190" s="106"/>
      <c r="N3190" s="1122"/>
      <c r="O3190" s="1121"/>
      <c r="P3190" s="1837"/>
    </row>
    <row r="3191" spans="1:16" s="5" customFormat="1" ht="13.5" x14ac:dyDescent="0.25">
      <c r="A3191" s="1048">
        <v>7</v>
      </c>
      <c r="B3191" s="1109" t="s">
        <v>806</v>
      </c>
      <c r="C3191" s="1042" t="s">
        <v>701</v>
      </c>
      <c r="D3191" s="606">
        <v>4</v>
      </c>
      <c r="E3191" s="1042">
        <v>2007</v>
      </c>
      <c r="F3191" s="784">
        <v>4.0000000000000003E-5</v>
      </c>
      <c r="G3191" s="784">
        <f t="shared" si="107"/>
        <v>4.0000000000000003E-5</v>
      </c>
      <c r="H3191" s="711">
        <v>100</v>
      </c>
      <c r="I3191" s="784">
        <f t="shared" si="108"/>
        <v>0</v>
      </c>
      <c r="J3191" s="106"/>
      <c r="K3191" s="1122"/>
      <c r="L3191" s="1122"/>
      <c r="M3191" s="106"/>
      <c r="N3191" s="1122"/>
      <c r="O3191" s="1121"/>
      <c r="P3191" s="1837"/>
    </row>
    <row r="3192" spans="1:16" s="5" customFormat="1" ht="13.5" x14ac:dyDescent="0.25">
      <c r="A3192" s="1048">
        <v>8</v>
      </c>
      <c r="B3192" s="1109" t="s">
        <v>4525</v>
      </c>
      <c r="C3192" s="1042" t="s">
        <v>701</v>
      </c>
      <c r="D3192" s="606">
        <v>1</v>
      </c>
      <c r="E3192" s="1042">
        <v>2007</v>
      </c>
      <c r="F3192" s="784">
        <v>1.0000000000000001E-5</v>
      </c>
      <c r="G3192" s="784">
        <f t="shared" si="107"/>
        <v>1.0000000000000001E-5</v>
      </c>
      <c r="H3192" s="711">
        <v>100</v>
      </c>
      <c r="I3192" s="784">
        <f t="shared" si="108"/>
        <v>0</v>
      </c>
      <c r="J3192" s="106"/>
      <c r="K3192" s="1122"/>
      <c r="L3192" s="1122"/>
      <c r="M3192" s="106"/>
      <c r="N3192" s="1122"/>
      <c r="O3192" s="1121"/>
      <c r="P3192" s="1837"/>
    </row>
    <row r="3193" spans="1:16" s="5" customFormat="1" ht="13.5" x14ac:dyDescent="0.25">
      <c r="A3193" s="1048">
        <v>9</v>
      </c>
      <c r="B3193" s="1109" t="s">
        <v>4526</v>
      </c>
      <c r="C3193" s="1042" t="s">
        <v>701</v>
      </c>
      <c r="D3193" s="606">
        <v>1</v>
      </c>
      <c r="E3193" s="1042">
        <v>2007</v>
      </c>
      <c r="F3193" s="784">
        <v>1.0000000000000001E-5</v>
      </c>
      <c r="G3193" s="784">
        <f t="shared" si="107"/>
        <v>1.0000000000000001E-5</v>
      </c>
      <c r="H3193" s="711">
        <v>100</v>
      </c>
      <c r="I3193" s="784">
        <f t="shared" si="108"/>
        <v>0</v>
      </c>
      <c r="J3193" s="106"/>
      <c r="K3193" s="1122"/>
      <c r="L3193" s="1122"/>
      <c r="M3193" s="106"/>
      <c r="N3193" s="1122"/>
      <c r="O3193" s="1121"/>
      <c r="P3193" s="1837"/>
    </row>
    <row r="3194" spans="1:16" s="5" customFormat="1" ht="13.5" x14ac:dyDescent="0.25">
      <c r="A3194" s="1048">
        <v>10</v>
      </c>
      <c r="B3194" s="1109" t="s">
        <v>4527</v>
      </c>
      <c r="C3194" s="1042" t="s">
        <v>701</v>
      </c>
      <c r="D3194" s="606">
        <v>1</v>
      </c>
      <c r="E3194" s="1042">
        <v>2007</v>
      </c>
      <c r="F3194" s="784">
        <v>1.0000000000000001E-5</v>
      </c>
      <c r="G3194" s="784">
        <f t="shared" si="107"/>
        <v>1.0000000000000001E-5</v>
      </c>
      <c r="H3194" s="711">
        <v>100</v>
      </c>
      <c r="I3194" s="784">
        <f t="shared" si="108"/>
        <v>0</v>
      </c>
      <c r="J3194" s="106"/>
      <c r="K3194" s="1122"/>
      <c r="L3194" s="1122"/>
      <c r="M3194" s="106"/>
      <c r="N3194" s="1122"/>
      <c r="O3194" s="1121"/>
      <c r="P3194" s="1837"/>
    </row>
    <row r="3195" spans="1:16" s="5" customFormat="1" ht="13.5" x14ac:dyDescent="0.25">
      <c r="A3195" s="1048">
        <v>11</v>
      </c>
      <c r="B3195" s="279" t="s">
        <v>4528</v>
      </c>
      <c r="C3195" s="656" t="s">
        <v>701</v>
      </c>
      <c r="D3195" s="606">
        <v>37</v>
      </c>
      <c r="E3195" s="656">
        <v>2007</v>
      </c>
      <c r="F3195" s="784">
        <v>3700</v>
      </c>
      <c r="G3195" s="784">
        <f t="shared" si="107"/>
        <v>3700</v>
      </c>
      <c r="H3195" s="711">
        <v>100</v>
      </c>
      <c r="I3195" s="784">
        <f t="shared" si="108"/>
        <v>0</v>
      </c>
      <c r="J3195" s="106"/>
      <c r="K3195" s="1122"/>
      <c r="L3195" s="1122"/>
      <c r="M3195" s="106"/>
      <c r="N3195" s="1122"/>
      <c r="O3195" s="1121"/>
      <c r="P3195" s="1837"/>
    </row>
    <row r="3196" spans="1:16" s="5" customFormat="1" ht="13.5" x14ac:dyDescent="0.25">
      <c r="A3196" s="1048">
        <v>12</v>
      </c>
      <c r="B3196" s="279" t="s">
        <v>787</v>
      </c>
      <c r="C3196" s="656" t="s">
        <v>701</v>
      </c>
      <c r="D3196" s="606">
        <v>31</v>
      </c>
      <c r="E3196" s="606">
        <v>2007</v>
      </c>
      <c r="F3196" s="784">
        <v>5580</v>
      </c>
      <c r="G3196" s="784">
        <f t="shared" si="107"/>
        <v>5580</v>
      </c>
      <c r="H3196" s="711">
        <v>100</v>
      </c>
      <c r="I3196" s="784">
        <f t="shared" si="108"/>
        <v>0</v>
      </c>
      <c r="J3196" s="106"/>
      <c r="K3196" s="1122"/>
      <c r="L3196" s="1122"/>
      <c r="M3196" s="106"/>
      <c r="N3196" s="1122"/>
      <c r="O3196" s="1121"/>
      <c r="P3196" s="1837"/>
    </row>
    <row r="3197" spans="1:16" s="5" customFormat="1" ht="13.5" x14ac:dyDescent="0.25">
      <c r="A3197" s="1048">
        <v>13</v>
      </c>
      <c r="B3197" s="279" t="s">
        <v>746</v>
      </c>
      <c r="C3197" s="656" t="s">
        <v>701</v>
      </c>
      <c r="D3197" s="606">
        <v>22</v>
      </c>
      <c r="E3197" s="1042">
        <v>2007</v>
      </c>
      <c r="F3197" s="784">
        <v>2904</v>
      </c>
      <c r="G3197" s="784">
        <f t="shared" si="107"/>
        <v>2904</v>
      </c>
      <c r="H3197" s="711">
        <v>100</v>
      </c>
      <c r="I3197" s="784">
        <f t="shared" si="108"/>
        <v>0</v>
      </c>
      <c r="J3197" s="106"/>
      <c r="K3197" s="1122"/>
      <c r="L3197" s="1122"/>
      <c r="M3197" s="106"/>
      <c r="N3197" s="1122"/>
      <c r="O3197" s="1121"/>
      <c r="P3197" s="1837"/>
    </row>
    <row r="3198" spans="1:16" s="5" customFormat="1" ht="13.5" x14ac:dyDescent="0.25">
      <c r="A3198" s="1048">
        <v>14</v>
      </c>
      <c r="B3198" s="1109" t="s">
        <v>1049</v>
      </c>
      <c r="C3198" s="656" t="s">
        <v>701</v>
      </c>
      <c r="D3198" s="606">
        <v>7</v>
      </c>
      <c r="E3198" s="1042">
        <v>2007</v>
      </c>
      <c r="F3198" s="784">
        <v>812</v>
      </c>
      <c r="G3198" s="784">
        <f t="shared" si="107"/>
        <v>812</v>
      </c>
      <c r="H3198" s="711">
        <v>100</v>
      </c>
      <c r="I3198" s="784">
        <f t="shared" si="108"/>
        <v>0</v>
      </c>
      <c r="J3198" s="106"/>
      <c r="K3198" s="1122"/>
      <c r="L3198" s="1122"/>
      <c r="M3198" s="106"/>
      <c r="N3198" s="1122"/>
      <c r="O3198" s="1121"/>
      <c r="P3198" s="1837"/>
    </row>
    <row r="3199" spans="1:16" s="5" customFormat="1" ht="13.5" x14ac:dyDescent="0.25">
      <c r="A3199" s="1048">
        <v>15</v>
      </c>
      <c r="B3199" s="1109" t="s">
        <v>712</v>
      </c>
      <c r="C3199" s="656" t="s">
        <v>701</v>
      </c>
      <c r="D3199" s="606">
        <v>37</v>
      </c>
      <c r="E3199" s="1042">
        <v>2007</v>
      </c>
      <c r="F3199" s="784">
        <v>1461.5</v>
      </c>
      <c r="G3199" s="784">
        <f t="shared" si="107"/>
        <v>1461.5</v>
      </c>
      <c r="H3199" s="711">
        <v>100</v>
      </c>
      <c r="I3199" s="784">
        <f t="shared" si="108"/>
        <v>0</v>
      </c>
      <c r="J3199" s="106"/>
      <c r="K3199" s="1122"/>
      <c r="L3199" s="1122"/>
      <c r="M3199" s="106"/>
      <c r="N3199" s="1122"/>
      <c r="O3199" s="1121"/>
      <c r="P3199" s="1837"/>
    </row>
    <row r="3200" spans="1:16" s="5" customFormat="1" ht="13.5" x14ac:dyDescent="0.25">
      <c r="A3200" s="1048">
        <v>16</v>
      </c>
      <c r="B3200" s="279" t="s">
        <v>786</v>
      </c>
      <c r="C3200" s="656" t="s">
        <v>701</v>
      </c>
      <c r="D3200" s="606">
        <v>15</v>
      </c>
      <c r="E3200" s="1042">
        <v>2007</v>
      </c>
      <c r="F3200" s="784">
        <v>1335</v>
      </c>
      <c r="G3200" s="784">
        <f t="shared" si="107"/>
        <v>1335</v>
      </c>
      <c r="H3200" s="711">
        <v>100</v>
      </c>
      <c r="I3200" s="784">
        <f t="shared" si="108"/>
        <v>0</v>
      </c>
      <c r="J3200" s="106"/>
      <c r="K3200" s="1122"/>
      <c r="L3200" s="1122"/>
      <c r="M3200" s="106"/>
      <c r="N3200" s="1122"/>
      <c r="O3200" s="1121"/>
      <c r="P3200" s="1837"/>
    </row>
    <row r="3201" spans="1:16" s="5" customFormat="1" ht="13.5" x14ac:dyDescent="0.25">
      <c r="A3201" s="1048">
        <v>17</v>
      </c>
      <c r="B3201" s="279" t="s">
        <v>787</v>
      </c>
      <c r="C3201" s="656" t="s">
        <v>701</v>
      </c>
      <c r="D3201" s="606">
        <v>11</v>
      </c>
      <c r="E3201" s="1042">
        <v>2007</v>
      </c>
      <c r="F3201" s="784">
        <v>869</v>
      </c>
      <c r="G3201" s="784">
        <f t="shared" si="107"/>
        <v>869</v>
      </c>
      <c r="H3201" s="711">
        <v>100</v>
      </c>
      <c r="I3201" s="784">
        <f t="shared" si="108"/>
        <v>0</v>
      </c>
      <c r="J3201" s="106"/>
      <c r="K3201" s="1122"/>
      <c r="L3201" s="1122"/>
      <c r="M3201" s="106"/>
      <c r="N3201" s="1122"/>
      <c r="O3201" s="1121"/>
      <c r="P3201" s="1837"/>
    </row>
    <row r="3202" spans="1:16" s="5" customFormat="1" ht="13.5" x14ac:dyDescent="0.25">
      <c r="A3202" s="1048">
        <v>18</v>
      </c>
      <c r="B3202" s="1109" t="s">
        <v>787</v>
      </c>
      <c r="C3202" s="1042" t="s">
        <v>701</v>
      </c>
      <c r="D3202" s="606">
        <v>2</v>
      </c>
      <c r="E3202" s="1042">
        <v>2008</v>
      </c>
      <c r="F3202" s="784">
        <v>158</v>
      </c>
      <c r="G3202" s="784">
        <f t="shared" si="107"/>
        <v>158</v>
      </c>
      <c r="H3202" s="711">
        <v>100</v>
      </c>
      <c r="I3202" s="784">
        <f t="shared" si="108"/>
        <v>0</v>
      </c>
      <c r="J3202" s="106"/>
      <c r="K3202" s="1122"/>
      <c r="L3202" s="1122"/>
      <c r="M3202" s="106"/>
      <c r="N3202" s="1122"/>
      <c r="O3202" s="1121"/>
      <c r="P3202" s="1837"/>
    </row>
    <row r="3203" spans="1:16" s="5" customFormat="1" ht="13.5" x14ac:dyDescent="0.25">
      <c r="A3203" s="1048">
        <v>19</v>
      </c>
      <c r="B3203" s="1109" t="s">
        <v>4529</v>
      </c>
      <c r="C3203" s="656" t="s">
        <v>701</v>
      </c>
      <c r="D3203" s="606">
        <v>1</v>
      </c>
      <c r="E3203" s="1042">
        <v>2007</v>
      </c>
      <c r="F3203" s="784">
        <v>50</v>
      </c>
      <c r="G3203" s="784">
        <f t="shared" si="107"/>
        <v>50</v>
      </c>
      <c r="H3203" s="711">
        <v>100</v>
      </c>
      <c r="I3203" s="784">
        <f t="shared" si="108"/>
        <v>0</v>
      </c>
      <c r="J3203" s="106"/>
      <c r="K3203" s="1122"/>
      <c r="L3203" s="1122"/>
      <c r="M3203" s="106"/>
      <c r="N3203" s="1122"/>
      <c r="O3203" s="1121"/>
      <c r="P3203" s="1837"/>
    </row>
    <row r="3204" spans="1:16" s="5" customFormat="1" ht="13.5" x14ac:dyDescent="0.25">
      <c r="A3204" s="1048">
        <v>20</v>
      </c>
      <c r="B3204" s="1109" t="s">
        <v>4530</v>
      </c>
      <c r="C3204" s="656" t="s">
        <v>701</v>
      </c>
      <c r="D3204" s="606">
        <v>1</v>
      </c>
      <c r="E3204" s="1042">
        <v>2007</v>
      </c>
      <c r="F3204" s="784">
        <v>135</v>
      </c>
      <c r="G3204" s="784">
        <f t="shared" si="107"/>
        <v>135</v>
      </c>
      <c r="H3204" s="711">
        <v>100</v>
      </c>
      <c r="I3204" s="784">
        <f t="shared" si="108"/>
        <v>0</v>
      </c>
      <c r="J3204" s="106"/>
      <c r="K3204" s="1122"/>
      <c r="L3204" s="1122"/>
      <c r="M3204" s="106"/>
      <c r="N3204" s="1122"/>
      <c r="O3204" s="1121"/>
      <c r="P3204" s="1837"/>
    </row>
    <row r="3205" spans="1:16" s="5" customFormat="1" ht="13.5" x14ac:dyDescent="0.25">
      <c r="A3205" s="1048">
        <v>21</v>
      </c>
      <c r="B3205" s="1109" t="s">
        <v>4531</v>
      </c>
      <c r="C3205" s="656" t="s">
        <v>701</v>
      </c>
      <c r="D3205" s="606">
        <v>1</v>
      </c>
      <c r="E3205" s="1042">
        <v>2007</v>
      </c>
      <c r="F3205" s="784">
        <v>90</v>
      </c>
      <c r="G3205" s="784">
        <f t="shared" si="107"/>
        <v>90</v>
      </c>
      <c r="H3205" s="711">
        <v>100</v>
      </c>
      <c r="I3205" s="784">
        <f t="shared" si="108"/>
        <v>0</v>
      </c>
      <c r="J3205" s="106"/>
      <c r="K3205" s="1122"/>
      <c r="L3205" s="1122"/>
      <c r="M3205" s="106"/>
      <c r="N3205" s="1122"/>
      <c r="O3205" s="1121"/>
      <c r="P3205" s="1837"/>
    </row>
    <row r="3206" spans="1:16" s="5" customFormat="1" ht="13.5" x14ac:dyDescent="0.25">
      <c r="A3206" s="1048">
        <v>22</v>
      </c>
      <c r="B3206" s="1109" t="s">
        <v>4532</v>
      </c>
      <c r="C3206" s="656" t="s">
        <v>701</v>
      </c>
      <c r="D3206" s="606">
        <v>1</v>
      </c>
      <c r="E3206" s="1042">
        <v>2007</v>
      </c>
      <c r="F3206" s="784">
        <v>150</v>
      </c>
      <c r="G3206" s="784">
        <f t="shared" si="107"/>
        <v>150</v>
      </c>
      <c r="H3206" s="711">
        <v>100</v>
      </c>
      <c r="I3206" s="784">
        <f t="shared" si="108"/>
        <v>0</v>
      </c>
      <c r="J3206" s="106"/>
      <c r="K3206" s="1122"/>
      <c r="L3206" s="1122"/>
      <c r="M3206" s="106"/>
      <c r="N3206" s="1122"/>
      <c r="O3206" s="1121"/>
      <c r="P3206" s="1837"/>
    </row>
    <row r="3207" spans="1:16" s="5" customFormat="1" ht="13.5" x14ac:dyDescent="0.25">
      <c r="A3207" s="1048">
        <v>23</v>
      </c>
      <c r="B3207" s="1109" t="s">
        <v>4533</v>
      </c>
      <c r="C3207" s="656" t="s">
        <v>701</v>
      </c>
      <c r="D3207" s="606">
        <v>1</v>
      </c>
      <c r="E3207" s="1042">
        <v>2007</v>
      </c>
      <c r="F3207" s="784">
        <v>419.45</v>
      </c>
      <c r="G3207" s="784">
        <f t="shared" si="107"/>
        <v>419.45</v>
      </c>
      <c r="H3207" s="711">
        <v>100</v>
      </c>
      <c r="I3207" s="784">
        <f t="shared" si="108"/>
        <v>0</v>
      </c>
      <c r="J3207" s="106"/>
      <c r="K3207" s="1122"/>
      <c r="L3207" s="1122"/>
      <c r="M3207" s="106"/>
      <c r="N3207" s="1122"/>
      <c r="O3207" s="1121"/>
      <c r="P3207" s="1837"/>
    </row>
    <row r="3208" spans="1:16" s="5" customFormat="1" ht="13.5" x14ac:dyDescent="0.25">
      <c r="A3208" s="1048">
        <v>24</v>
      </c>
      <c r="B3208" s="1109" t="s">
        <v>4534</v>
      </c>
      <c r="C3208" s="656" t="s">
        <v>701</v>
      </c>
      <c r="D3208" s="606">
        <v>1</v>
      </c>
      <c r="E3208" s="1042">
        <v>2007</v>
      </c>
      <c r="F3208" s="784">
        <v>419.45</v>
      </c>
      <c r="G3208" s="784">
        <f t="shared" si="107"/>
        <v>419.45</v>
      </c>
      <c r="H3208" s="711">
        <v>100</v>
      </c>
      <c r="I3208" s="784">
        <f t="shared" si="108"/>
        <v>0</v>
      </c>
      <c r="J3208" s="106"/>
      <c r="K3208" s="1122"/>
      <c r="L3208" s="1122"/>
      <c r="M3208" s="106"/>
      <c r="N3208" s="1122"/>
      <c r="O3208" s="1121"/>
      <c r="P3208" s="1837"/>
    </row>
    <row r="3209" spans="1:16" s="5" customFormat="1" ht="13.5" x14ac:dyDescent="0.25">
      <c r="A3209" s="1048">
        <v>25</v>
      </c>
      <c r="B3209" s="1109" t="s">
        <v>4535</v>
      </c>
      <c r="C3209" s="656" t="s">
        <v>701</v>
      </c>
      <c r="D3209" s="606">
        <v>1</v>
      </c>
      <c r="E3209" s="1042">
        <v>2007</v>
      </c>
      <c r="F3209" s="784">
        <v>419.45</v>
      </c>
      <c r="G3209" s="784">
        <f t="shared" si="107"/>
        <v>419.45</v>
      </c>
      <c r="H3209" s="711">
        <v>100</v>
      </c>
      <c r="I3209" s="784">
        <f t="shared" si="108"/>
        <v>0</v>
      </c>
      <c r="J3209" s="106"/>
      <c r="K3209" s="1122"/>
      <c r="L3209" s="1122"/>
      <c r="M3209" s="106"/>
      <c r="N3209" s="1122"/>
      <c r="O3209" s="1121"/>
      <c r="P3209" s="1837"/>
    </row>
    <row r="3210" spans="1:16" s="5" customFormat="1" ht="13.5" x14ac:dyDescent="0.25">
      <c r="A3210" s="1048">
        <v>26</v>
      </c>
      <c r="B3210" s="1109" t="s">
        <v>4536</v>
      </c>
      <c r="C3210" s="656" t="s">
        <v>701</v>
      </c>
      <c r="D3210" s="606">
        <v>1</v>
      </c>
      <c r="E3210" s="1042">
        <v>2007</v>
      </c>
      <c r="F3210" s="784">
        <v>487.4</v>
      </c>
      <c r="G3210" s="784">
        <f t="shared" si="107"/>
        <v>487.4</v>
      </c>
      <c r="H3210" s="711">
        <v>100</v>
      </c>
      <c r="I3210" s="784">
        <f t="shared" si="108"/>
        <v>0</v>
      </c>
      <c r="J3210" s="106"/>
      <c r="K3210" s="1122"/>
      <c r="L3210" s="1122"/>
      <c r="M3210" s="106"/>
      <c r="N3210" s="1122"/>
      <c r="O3210" s="1121"/>
      <c r="P3210" s="1837"/>
    </row>
    <row r="3211" spans="1:16" s="5" customFormat="1" ht="13.5" x14ac:dyDescent="0.25">
      <c r="A3211" s="1048">
        <v>27</v>
      </c>
      <c r="B3211" s="1109" t="s">
        <v>4537</v>
      </c>
      <c r="C3211" s="656" t="s">
        <v>701</v>
      </c>
      <c r="D3211" s="606">
        <v>1</v>
      </c>
      <c r="E3211" s="1042">
        <v>2007</v>
      </c>
      <c r="F3211" s="784">
        <v>487.4</v>
      </c>
      <c r="G3211" s="784">
        <f t="shared" si="107"/>
        <v>487.4</v>
      </c>
      <c r="H3211" s="711">
        <v>100</v>
      </c>
      <c r="I3211" s="784">
        <f t="shared" si="108"/>
        <v>0</v>
      </c>
      <c r="J3211" s="106"/>
      <c r="K3211" s="1122"/>
      <c r="L3211" s="1122"/>
      <c r="M3211" s="106"/>
      <c r="N3211" s="1122"/>
      <c r="O3211" s="1121"/>
      <c r="P3211" s="1837"/>
    </row>
    <row r="3212" spans="1:16" s="5" customFormat="1" ht="13.5" x14ac:dyDescent="0.25">
      <c r="A3212" s="1048">
        <v>28</v>
      </c>
      <c r="B3212" s="1109" t="s">
        <v>4538</v>
      </c>
      <c r="C3212" s="656" t="s">
        <v>701</v>
      </c>
      <c r="D3212" s="606">
        <v>1</v>
      </c>
      <c r="E3212" s="1042">
        <v>2007</v>
      </c>
      <c r="F3212" s="784">
        <v>487.4</v>
      </c>
      <c r="G3212" s="784">
        <f t="shared" si="107"/>
        <v>487.4</v>
      </c>
      <c r="H3212" s="711">
        <v>100</v>
      </c>
      <c r="I3212" s="784">
        <f t="shared" si="108"/>
        <v>0</v>
      </c>
      <c r="J3212" s="106"/>
      <c r="K3212" s="1122"/>
      <c r="L3212" s="1122"/>
      <c r="M3212" s="106"/>
      <c r="N3212" s="1122"/>
      <c r="O3212" s="1121"/>
      <c r="P3212" s="1837"/>
    </row>
    <row r="3213" spans="1:16" s="5" customFormat="1" ht="13.5" x14ac:dyDescent="0.25">
      <c r="A3213" s="1048">
        <v>29</v>
      </c>
      <c r="B3213" s="1109" t="s">
        <v>4539</v>
      </c>
      <c r="C3213" s="656" t="s">
        <v>701</v>
      </c>
      <c r="D3213" s="606">
        <v>1</v>
      </c>
      <c r="E3213" s="1042">
        <v>2007</v>
      </c>
      <c r="F3213" s="784">
        <v>487.4</v>
      </c>
      <c r="G3213" s="784">
        <f t="shared" si="107"/>
        <v>487.4</v>
      </c>
      <c r="H3213" s="711">
        <v>100</v>
      </c>
      <c r="I3213" s="784">
        <f t="shared" si="108"/>
        <v>0</v>
      </c>
      <c r="J3213" s="106"/>
      <c r="K3213" s="1122"/>
      <c r="L3213" s="1122"/>
      <c r="M3213" s="106"/>
      <c r="N3213" s="1122"/>
      <c r="O3213" s="1121"/>
      <c r="P3213" s="1837"/>
    </row>
    <row r="3214" spans="1:16" s="5" customFormat="1" ht="13.5" x14ac:dyDescent="0.25">
      <c r="A3214" s="1048">
        <v>30</v>
      </c>
      <c r="B3214" s="1109" t="s">
        <v>4540</v>
      </c>
      <c r="C3214" s="656" t="s">
        <v>701</v>
      </c>
      <c r="D3214" s="606">
        <v>1</v>
      </c>
      <c r="E3214" s="1042">
        <v>2007</v>
      </c>
      <c r="F3214" s="784">
        <v>487.4</v>
      </c>
      <c r="G3214" s="784">
        <f t="shared" si="107"/>
        <v>487.4</v>
      </c>
      <c r="H3214" s="711">
        <v>100</v>
      </c>
      <c r="I3214" s="784">
        <f t="shared" si="108"/>
        <v>0</v>
      </c>
      <c r="J3214" s="106"/>
      <c r="K3214" s="1122"/>
      <c r="L3214" s="1122"/>
      <c r="M3214" s="106"/>
      <c r="N3214" s="1122"/>
      <c r="O3214" s="1121"/>
      <c r="P3214" s="1837"/>
    </row>
    <row r="3215" spans="1:16" s="5" customFormat="1" ht="13.5" x14ac:dyDescent="0.25">
      <c r="A3215" s="1048">
        <v>31</v>
      </c>
      <c r="B3215" s="1109" t="s">
        <v>4541</v>
      </c>
      <c r="C3215" s="656" t="s">
        <v>701</v>
      </c>
      <c r="D3215" s="606">
        <v>1</v>
      </c>
      <c r="E3215" s="1042">
        <v>2007</v>
      </c>
      <c r="F3215" s="784">
        <v>487.4</v>
      </c>
      <c r="G3215" s="784">
        <f t="shared" si="107"/>
        <v>487.4</v>
      </c>
      <c r="H3215" s="711">
        <v>100</v>
      </c>
      <c r="I3215" s="784">
        <f t="shared" si="108"/>
        <v>0</v>
      </c>
      <c r="J3215" s="106"/>
      <c r="K3215" s="1122"/>
      <c r="L3215" s="1122"/>
      <c r="M3215" s="106"/>
      <c r="N3215" s="1122"/>
      <c r="O3215" s="1121"/>
      <c r="P3215" s="1837"/>
    </row>
    <row r="3216" spans="1:16" s="5" customFormat="1" ht="13.5" x14ac:dyDescent="0.25">
      <c r="A3216" s="1048">
        <v>32</v>
      </c>
      <c r="B3216" s="1109" t="s">
        <v>2283</v>
      </c>
      <c r="C3216" s="1042" t="s">
        <v>701</v>
      </c>
      <c r="D3216" s="606">
        <v>1</v>
      </c>
      <c r="E3216" s="1042">
        <v>2008</v>
      </c>
      <c r="F3216" s="784">
        <v>2392.9940000000001</v>
      </c>
      <c r="G3216" s="784">
        <f t="shared" si="107"/>
        <v>2392.9940000000001</v>
      </c>
      <c r="H3216" s="711">
        <v>100</v>
      </c>
      <c r="I3216" s="784">
        <f t="shared" si="108"/>
        <v>0</v>
      </c>
      <c r="J3216" s="106"/>
      <c r="K3216" s="1122"/>
      <c r="L3216" s="1122"/>
      <c r="M3216" s="106"/>
      <c r="N3216" s="1122"/>
      <c r="O3216" s="1121"/>
      <c r="P3216" s="1837"/>
    </row>
    <row r="3217" spans="1:16" s="5" customFormat="1" ht="13.5" x14ac:dyDescent="0.25">
      <c r="A3217" s="1048">
        <v>33</v>
      </c>
      <c r="B3217" s="1109" t="s">
        <v>4542</v>
      </c>
      <c r="C3217" s="1042" t="s">
        <v>701</v>
      </c>
      <c r="D3217" s="606">
        <v>1</v>
      </c>
      <c r="E3217" s="1042">
        <v>2008</v>
      </c>
      <c r="F3217" s="784">
        <v>72.400000000000006</v>
      </c>
      <c r="G3217" s="784">
        <f t="shared" si="107"/>
        <v>72.400000000000006</v>
      </c>
      <c r="H3217" s="711">
        <v>100</v>
      </c>
      <c r="I3217" s="784">
        <f t="shared" si="108"/>
        <v>0</v>
      </c>
      <c r="J3217" s="106"/>
      <c r="K3217" s="1122"/>
      <c r="L3217" s="1122"/>
      <c r="M3217" s="106"/>
      <c r="N3217" s="1122"/>
      <c r="O3217" s="1121"/>
      <c r="P3217" s="1837"/>
    </row>
    <row r="3218" spans="1:16" s="5" customFormat="1" ht="13.5" x14ac:dyDescent="0.25">
      <c r="A3218" s="1048">
        <v>34</v>
      </c>
      <c r="B3218" s="1109" t="s">
        <v>4543</v>
      </c>
      <c r="C3218" s="1042" t="s">
        <v>701</v>
      </c>
      <c r="D3218" s="606">
        <v>1</v>
      </c>
      <c r="E3218" s="1042">
        <v>2008</v>
      </c>
      <c r="F3218" s="784">
        <v>51.442</v>
      </c>
      <c r="G3218" s="784">
        <f t="shared" si="107"/>
        <v>51.442</v>
      </c>
      <c r="H3218" s="711">
        <v>100</v>
      </c>
      <c r="I3218" s="784">
        <f t="shared" si="108"/>
        <v>0</v>
      </c>
      <c r="J3218" s="106"/>
      <c r="K3218" s="1122"/>
      <c r="L3218" s="1122"/>
      <c r="M3218" s="106"/>
      <c r="N3218" s="1122"/>
      <c r="O3218" s="1121"/>
      <c r="P3218" s="1837"/>
    </row>
    <row r="3219" spans="1:16" s="5" customFormat="1" ht="13.5" x14ac:dyDescent="0.25">
      <c r="A3219" s="1048">
        <v>35</v>
      </c>
      <c r="B3219" s="1109" t="s">
        <v>4544</v>
      </c>
      <c r="C3219" s="1042" t="s">
        <v>701</v>
      </c>
      <c r="D3219" s="606">
        <v>1</v>
      </c>
      <c r="E3219" s="1042">
        <v>2008</v>
      </c>
      <c r="F3219" s="784">
        <v>179.04900000000001</v>
      </c>
      <c r="G3219" s="784">
        <f t="shared" si="107"/>
        <v>179.04900000000001</v>
      </c>
      <c r="H3219" s="711">
        <v>100</v>
      </c>
      <c r="I3219" s="784">
        <f t="shared" si="108"/>
        <v>0</v>
      </c>
      <c r="J3219" s="106"/>
      <c r="K3219" s="1122"/>
      <c r="L3219" s="1122"/>
      <c r="M3219" s="106"/>
      <c r="N3219" s="1122"/>
      <c r="O3219" s="1121"/>
      <c r="P3219" s="1837"/>
    </row>
    <row r="3220" spans="1:16" s="5" customFormat="1" ht="13.5" x14ac:dyDescent="0.25">
      <c r="A3220" s="1048">
        <v>36</v>
      </c>
      <c r="B3220" s="1109" t="s">
        <v>3067</v>
      </c>
      <c r="C3220" s="1042" t="s">
        <v>701</v>
      </c>
      <c r="D3220" s="606">
        <v>1</v>
      </c>
      <c r="E3220" s="1042">
        <v>2008</v>
      </c>
      <c r="F3220" s="784">
        <v>69.063000000000002</v>
      </c>
      <c r="G3220" s="784">
        <f t="shared" si="107"/>
        <v>69.063000000000002</v>
      </c>
      <c r="H3220" s="711">
        <v>100</v>
      </c>
      <c r="I3220" s="784">
        <f t="shared" si="108"/>
        <v>0</v>
      </c>
      <c r="J3220" s="106"/>
      <c r="K3220" s="1122"/>
      <c r="L3220" s="1122"/>
      <c r="M3220" s="106"/>
      <c r="N3220" s="1122"/>
      <c r="O3220" s="1121"/>
      <c r="P3220" s="1837"/>
    </row>
    <row r="3221" spans="1:16" s="5" customFormat="1" ht="13.5" x14ac:dyDescent="0.25">
      <c r="A3221" s="1048">
        <v>37</v>
      </c>
      <c r="B3221" s="1109" t="s">
        <v>789</v>
      </c>
      <c r="C3221" s="1042" t="s">
        <v>701</v>
      </c>
      <c r="D3221" s="606">
        <v>37</v>
      </c>
      <c r="E3221" s="1042">
        <v>2008</v>
      </c>
      <c r="F3221" s="784">
        <v>963.96100000000001</v>
      </c>
      <c r="G3221" s="784">
        <f t="shared" si="107"/>
        <v>963.96100000000001</v>
      </c>
      <c r="H3221" s="711">
        <v>100</v>
      </c>
      <c r="I3221" s="784">
        <f t="shared" si="108"/>
        <v>0</v>
      </c>
      <c r="J3221" s="106"/>
      <c r="K3221" s="1122"/>
      <c r="L3221" s="1122"/>
      <c r="M3221" s="106"/>
      <c r="N3221" s="1122"/>
      <c r="O3221" s="1121"/>
      <c r="P3221" s="1837"/>
    </row>
    <row r="3222" spans="1:16" s="5" customFormat="1" ht="13.5" x14ac:dyDescent="0.25">
      <c r="A3222" s="1048">
        <v>38</v>
      </c>
      <c r="B3222" s="1109" t="s">
        <v>3081</v>
      </c>
      <c r="C3222" s="1042" t="s">
        <v>701</v>
      </c>
      <c r="D3222" s="606">
        <v>1</v>
      </c>
      <c r="E3222" s="1042">
        <v>2008</v>
      </c>
      <c r="F3222" s="784">
        <v>118.741</v>
      </c>
      <c r="G3222" s="784">
        <f t="shared" si="107"/>
        <v>118.741</v>
      </c>
      <c r="H3222" s="711">
        <v>100</v>
      </c>
      <c r="I3222" s="784">
        <f t="shared" si="108"/>
        <v>0</v>
      </c>
      <c r="J3222" s="106"/>
      <c r="K3222" s="1122"/>
      <c r="L3222" s="1122"/>
      <c r="M3222" s="106"/>
      <c r="N3222" s="1122"/>
      <c r="O3222" s="1121"/>
      <c r="P3222" s="1837"/>
    </row>
    <row r="3223" spans="1:16" s="5" customFormat="1" ht="13.5" x14ac:dyDescent="0.25">
      <c r="A3223" s="1048">
        <v>39</v>
      </c>
      <c r="B3223" s="1109" t="s">
        <v>1028</v>
      </c>
      <c r="C3223" s="1042" t="s">
        <v>701</v>
      </c>
      <c r="D3223" s="606">
        <v>3</v>
      </c>
      <c r="E3223" s="1042">
        <v>2008</v>
      </c>
      <c r="F3223" s="784">
        <v>168.68100000000001</v>
      </c>
      <c r="G3223" s="784">
        <f t="shared" ref="G3223:G3286" si="109">F3223*H3223%</f>
        <v>168.68100000000001</v>
      </c>
      <c r="H3223" s="711">
        <v>100</v>
      </c>
      <c r="I3223" s="784">
        <f t="shared" ref="I3223:I3286" si="110">F3223-G3223</f>
        <v>0</v>
      </c>
      <c r="J3223" s="106"/>
      <c r="K3223" s="1122"/>
      <c r="L3223" s="1122"/>
      <c r="M3223" s="106"/>
      <c r="N3223" s="1122"/>
      <c r="O3223" s="1121"/>
      <c r="P3223" s="1837"/>
    </row>
    <row r="3224" spans="1:16" s="5" customFormat="1" ht="13.5" x14ac:dyDescent="0.25">
      <c r="A3224" s="1048">
        <v>40</v>
      </c>
      <c r="B3224" s="1109" t="s">
        <v>4545</v>
      </c>
      <c r="C3224" s="1042" t="s">
        <v>701</v>
      </c>
      <c r="D3224" s="606">
        <v>1</v>
      </c>
      <c r="E3224" s="1042">
        <v>2008</v>
      </c>
      <c r="F3224" s="784">
        <v>56.226999999999997</v>
      </c>
      <c r="G3224" s="784">
        <f t="shared" si="109"/>
        <v>56.226999999999997</v>
      </c>
      <c r="H3224" s="711">
        <v>100</v>
      </c>
      <c r="I3224" s="784">
        <f t="shared" si="110"/>
        <v>0</v>
      </c>
      <c r="J3224" s="106"/>
      <c r="K3224" s="1122"/>
      <c r="L3224" s="1122"/>
      <c r="M3224" s="106"/>
      <c r="N3224" s="1122"/>
      <c r="O3224" s="1121"/>
      <c r="P3224" s="1837"/>
    </row>
    <row r="3225" spans="1:16" s="5" customFormat="1" ht="13.5" x14ac:dyDescent="0.25">
      <c r="A3225" s="1048">
        <v>41</v>
      </c>
      <c r="B3225" s="1109" t="s">
        <v>4546</v>
      </c>
      <c r="C3225" s="1042" t="s">
        <v>701</v>
      </c>
      <c r="D3225" s="606">
        <v>4</v>
      </c>
      <c r="E3225" s="1042">
        <v>2008</v>
      </c>
      <c r="F3225" s="784">
        <v>370.64</v>
      </c>
      <c r="G3225" s="784">
        <f t="shared" si="109"/>
        <v>370.64</v>
      </c>
      <c r="H3225" s="711">
        <v>100</v>
      </c>
      <c r="I3225" s="784">
        <f t="shared" si="110"/>
        <v>0</v>
      </c>
      <c r="J3225" s="106"/>
      <c r="K3225" s="1122"/>
      <c r="L3225" s="1122"/>
      <c r="M3225" s="106"/>
      <c r="N3225" s="1122"/>
      <c r="O3225" s="1121"/>
      <c r="P3225" s="1837"/>
    </row>
    <row r="3226" spans="1:16" s="5" customFormat="1" ht="13.5" x14ac:dyDescent="0.25">
      <c r="A3226" s="1048">
        <v>42</v>
      </c>
      <c r="B3226" s="1109" t="s">
        <v>4547</v>
      </c>
      <c r="C3226" s="1042" t="s">
        <v>701</v>
      </c>
      <c r="D3226" s="606">
        <v>10</v>
      </c>
      <c r="E3226" s="1042">
        <v>2008</v>
      </c>
      <c r="F3226" s="784">
        <v>952.2</v>
      </c>
      <c r="G3226" s="784">
        <f t="shared" si="109"/>
        <v>952.2</v>
      </c>
      <c r="H3226" s="711">
        <v>100</v>
      </c>
      <c r="I3226" s="784">
        <f t="shared" si="110"/>
        <v>0</v>
      </c>
      <c r="J3226" s="106"/>
      <c r="K3226" s="1122"/>
      <c r="L3226" s="1122"/>
      <c r="M3226" s="106"/>
      <c r="N3226" s="1122"/>
      <c r="O3226" s="1121"/>
      <c r="P3226" s="1837"/>
    </row>
    <row r="3227" spans="1:16" s="5" customFormat="1" ht="13.5" x14ac:dyDescent="0.25">
      <c r="A3227" s="1048">
        <v>43</v>
      </c>
      <c r="B3227" s="1109" t="s">
        <v>4548</v>
      </c>
      <c r="C3227" s="1042" t="s">
        <v>701</v>
      </c>
      <c r="D3227" s="606">
        <v>5</v>
      </c>
      <c r="E3227" s="1042">
        <v>2008</v>
      </c>
      <c r="F3227" s="784">
        <v>485.42500000000001</v>
      </c>
      <c r="G3227" s="784">
        <f t="shared" si="109"/>
        <v>485.42500000000001</v>
      </c>
      <c r="H3227" s="711">
        <v>100</v>
      </c>
      <c r="I3227" s="784">
        <f t="shared" si="110"/>
        <v>0</v>
      </c>
      <c r="J3227" s="106"/>
      <c r="K3227" s="1122"/>
      <c r="L3227" s="1122"/>
      <c r="M3227" s="106"/>
      <c r="N3227" s="1122"/>
      <c r="O3227" s="1121"/>
      <c r="P3227" s="1837"/>
    </row>
    <row r="3228" spans="1:16" s="5" customFormat="1" ht="27" x14ac:dyDescent="0.25">
      <c r="A3228" s="1048">
        <v>44</v>
      </c>
      <c r="B3228" s="1109" t="s">
        <v>4549</v>
      </c>
      <c r="C3228" s="1042" t="s">
        <v>701</v>
      </c>
      <c r="D3228" s="606">
        <v>24</v>
      </c>
      <c r="E3228" s="1042">
        <v>2008</v>
      </c>
      <c r="F3228" s="784">
        <v>992.35199999999998</v>
      </c>
      <c r="G3228" s="784">
        <f t="shared" si="109"/>
        <v>992.35199999999998</v>
      </c>
      <c r="H3228" s="711">
        <v>100</v>
      </c>
      <c r="I3228" s="784">
        <f t="shared" si="110"/>
        <v>0</v>
      </c>
      <c r="J3228" s="106"/>
      <c r="K3228" s="1122"/>
      <c r="L3228" s="1122"/>
      <c r="M3228" s="106"/>
      <c r="N3228" s="1122"/>
      <c r="O3228" s="1121"/>
      <c r="P3228" s="1837"/>
    </row>
    <row r="3229" spans="1:16" s="5" customFormat="1" ht="13.5" x14ac:dyDescent="0.25">
      <c r="A3229" s="1048">
        <v>45</v>
      </c>
      <c r="B3229" s="1109" t="s">
        <v>4550</v>
      </c>
      <c r="C3229" s="1042" t="s">
        <v>701</v>
      </c>
      <c r="D3229" s="606">
        <v>3</v>
      </c>
      <c r="E3229" s="1042">
        <v>2008</v>
      </c>
      <c r="F3229" s="784">
        <v>273.99299999999999</v>
      </c>
      <c r="G3229" s="784">
        <f t="shared" si="109"/>
        <v>273.99299999999999</v>
      </c>
      <c r="H3229" s="711">
        <v>100</v>
      </c>
      <c r="I3229" s="784">
        <f t="shared" si="110"/>
        <v>0</v>
      </c>
      <c r="J3229" s="106"/>
      <c r="K3229" s="1122"/>
      <c r="L3229" s="1122"/>
      <c r="M3229" s="106"/>
      <c r="N3229" s="1122"/>
      <c r="O3229" s="1121"/>
      <c r="P3229" s="1837"/>
    </row>
    <row r="3230" spans="1:16" s="5" customFormat="1" ht="13.5" x14ac:dyDescent="0.25">
      <c r="A3230" s="1048">
        <v>46</v>
      </c>
      <c r="B3230" s="1109" t="s">
        <v>4551</v>
      </c>
      <c r="C3230" s="1042" t="s">
        <v>701</v>
      </c>
      <c r="D3230" s="606">
        <v>4</v>
      </c>
      <c r="E3230" s="1042">
        <v>2008</v>
      </c>
      <c r="F3230" s="784">
        <v>548.24800000000005</v>
      </c>
      <c r="G3230" s="784">
        <f t="shared" si="109"/>
        <v>548.24800000000005</v>
      </c>
      <c r="H3230" s="711">
        <v>100</v>
      </c>
      <c r="I3230" s="784">
        <f t="shared" si="110"/>
        <v>0</v>
      </c>
      <c r="J3230" s="106"/>
      <c r="K3230" s="1122"/>
      <c r="L3230" s="1122"/>
      <c r="M3230" s="106"/>
      <c r="N3230" s="1122"/>
      <c r="O3230" s="1121"/>
      <c r="P3230" s="1837"/>
    </row>
    <row r="3231" spans="1:16" s="5" customFormat="1" ht="13.5" x14ac:dyDescent="0.25">
      <c r="A3231" s="1048">
        <v>47</v>
      </c>
      <c r="B3231" s="1109" t="s">
        <v>4552</v>
      </c>
      <c r="C3231" s="1042" t="s">
        <v>701</v>
      </c>
      <c r="D3231" s="606">
        <v>2</v>
      </c>
      <c r="E3231" s="1042">
        <v>2008</v>
      </c>
      <c r="F3231" s="784">
        <v>101.79600000000001</v>
      </c>
      <c r="G3231" s="784">
        <f t="shared" si="109"/>
        <v>101.79600000000001</v>
      </c>
      <c r="H3231" s="711">
        <v>100</v>
      </c>
      <c r="I3231" s="784">
        <f t="shared" si="110"/>
        <v>0</v>
      </c>
      <c r="J3231" s="106"/>
      <c r="K3231" s="1122"/>
      <c r="L3231" s="1122"/>
      <c r="M3231" s="106"/>
      <c r="N3231" s="1122"/>
      <c r="O3231" s="1121"/>
      <c r="P3231" s="1837"/>
    </row>
    <row r="3232" spans="1:16" s="5" customFormat="1" ht="13.5" x14ac:dyDescent="0.25">
      <c r="A3232" s="1048">
        <v>48</v>
      </c>
      <c r="B3232" s="1109" t="s">
        <v>982</v>
      </c>
      <c r="C3232" s="1042" t="s">
        <v>701</v>
      </c>
      <c r="D3232" s="606">
        <v>3</v>
      </c>
      <c r="E3232" s="1042">
        <v>2008</v>
      </c>
      <c r="F3232" s="784">
        <v>230.13</v>
      </c>
      <c r="G3232" s="784">
        <f t="shared" si="109"/>
        <v>230.13</v>
      </c>
      <c r="H3232" s="711">
        <v>100</v>
      </c>
      <c r="I3232" s="784">
        <f t="shared" si="110"/>
        <v>0</v>
      </c>
      <c r="J3232" s="106"/>
      <c r="K3232" s="1122"/>
      <c r="L3232" s="1122"/>
      <c r="M3232" s="106"/>
      <c r="N3232" s="1122"/>
      <c r="O3232" s="1121"/>
      <c r="P3232" s="1837"/>
    </row>
    <row r="3233" spans="1:16" s="5" customFormat="1" ht="13.5" x14ac:dyDescent="0.25">
      <c r="A3233" s="1048">
        <v>49</v>
      </c>
      <c r="B3233" s="1109" t="s">
        <v>4553</v>
      </c>
      <c r="C3233" s="1042" t="s">
        <v>701</v>
      </c>
      <c r="D3233" s="606">
        <v>2</v>
      </c>
      <c r="E3233" s="1042">
        <v>2008</v>
      </c>
      <c r="F3233" s="784">
        <v>103.48399999999999</v>
      </c>
      <c r="G3233" s="784">
        <f t="shared" si="109"/>
        <v>103.48399999999999</v>
      </c>
      <c r="H3233" s="711">
        <v>100</v>
      </c>
      <c r="I3233" s="784">
        <f t="shared" si="110"/>
        <v>0</v>
      </c>
      <c r="J3233" s="106"/>
      <c r="K3233" s="1122"/>
      <c r="L3233" s="1122"/>
      <c r="M3233" s="106"/>
      <c r="N3233" s="1122"/>
      <c r="O3233" s="1121"/>
      <c r="P3233" s="1837"/>
    </row>
    <row r="3234" spans="1:16" s="5" customFormat="1" ht="13.5" x14ac:dyDescent="0.25">
      <c r="A3234" s="1048">
        <v>50</v>
      </c>
      <c r="B3234" s="1109" t="s">
        <v>4554</v>
      </c>
      <c r="C3234" s="1042" t="s">
        <v>701</v>
      </c>
      <c r="D3234" s="606">
        <v>1</v>
      </c>
      <c r="E3234" s="1042">
        <v>2008</v>
      </c>
      <c r="F3234" s="784">
        <v>205.21600000000001</v>
      </c>
      <c r="G3234" s="784">
        <f t="shared" si="109"/>
        <v>205.21600000000001</v>
      </c>
      <c r="H3234" s="711">
        <v>100</v>
      </c>
      <c r="I3234" s="784">
        <f t="shared" si="110"/>
        <v>0</v>
      </c>
      <c r="J3234" s="106"/>
      <c r="K3234" s="1122"/>
      <c r="L3234" s="1122"/>
      <c r="M3234" s="106"/>
      <c r="N3234" s="1122"/>
      <c r="O3234" s="1121"/>
      <c r="P3234" s="1837"/>
    </row>
    <row r="3235" spans="1:16" s="5" customFormat="1" ht="13.5" x14ac:dyDescent="0.25">
      <c r="A3235" s="1048">
        <v>51</v>
      </c>
      <c r="B3235" s="1109" t="s">
        <v>791</v>
      </c>
      <c r="C3235" s="1042" t="s">
        <v>701</v>
      </c>
      <c r="D3235" s="606">
        <v>1</v>
      </c>
      <c r="E3235" s="1042">
        <v>2008</v>
      </c>
      <c r="F3235" s="784">
        <v>165.95500000000001</v>
      </c>
      <c r="G3235" s="784">
        <f t="shared" si="109"/>
        <v>165.95500000000001</v>
      </c>
      <c r="H3235" s="711">
        <v>100</v>
      </c>
      <c r="I3235" s="784">
        <f t="shared" si="110"/>
        <v>0</v>
      </c>
      <c r="J3235" s="106"/>
      <c r="K3235" s="1122"/>
      <c r="L3235" s="1122"/>
      <c r="M3235" s="106"/>
      <c r="N3235" s="1122"/>
      <c r="O3235" s="1121"/>
      <c r="P3235" s="1837"/>
    </row>
    <row r="3236" spans="1:16" s="5" customFormat="1" ht="13.5" x14ac:dyDescent="0.25">
      <c r="A3236" s="1048">
        <v>52</v>
      </c>
      <c r="B3236" s="1109" t="s">
        <v>3098</v>
      </c>
      <c r="C3236" s="1042" t="s">
        <v>701</v>
      </c>
      <c r="D3236" s="606">
        <v>7</v>
      </c>
      <c r="E3236" s="1042">
        <v>2008</v>
      </c>
      <c r="F3236" s="784">
        <v>1323.693</v>
      </c>
      <c r="G3236" s="784">
        <f t="shared" si="109"/>
        <v>1323.693</v>
      </c>
      <c r="H3236" s="711">
        <v>100</v>
      </c>
      <c r="I3236" s="784">
        <f t="shared" si="110"/>
        <v>0</v>
      </c>
      <c r="J3236" s="106"/>
      <c r="K3236" s="1122"/>
      <c r="L3236" s="1122"/>
      <c r="M3236" s="106"/>
      <c r="N3236" s="1122"/>
      <c r="O3236" s="1121"/>
      <c r="P3236" s="1837"/>
    </row>
    <row r="3237" spans="1:16" s="5" customFormat="1" ht="13.5" x14ac:dyDescent="0.25">
      <c r="A3237" s="1048">
        <v>53</v>
      </c>
      <c r="B3237" s="1109" t="s">
        <v>4555</v>
      </c>
      <c r="C3237" s="1042" t="s">
        <v>701</v>
      </c>
      <c r="D3237" s="606">
        <v>2</v>
      </c>
      <c r="E3237" s="1042">
        <v>2008</v>
      </c>
      <c r="F3237" s="784">
        <v>81.725999999999999</v>
      </c>
      <c r="G3237" s="784">
        <f t="shared" si="109"/>
        <v>81.725999999999999</v>
      </c>
      <c r="H3237" s="711">
        <v>100</v>
      </c>
      <c r="I3237" s="784">
        <f t="shared" si="110"/>
        <v>0</v>
      </c>
      <c r="J3237" s="106"/>
      <c r="K3237" s="1122"/>
      <c r="L3237" s="1122"/>
      <c r="M3237" s="106"/>
      <c r="N3237" s="1122"/>
      <c r="O3237" s="1121"/>
      <c r="P3237" s="1837"/>
    </row>
    <row r="3238" spans="1:16" s="5" customFormat="1" ht="13.5" x14ac:dyDescent="0.25">
      <c r="A3238" s="1048">
        <v>54</v>
      </c>
      <c r="B3238" s="1109" t="s">
        <v>4556</v>
      </c>
      <c r="C3238" s="1042" t="s">
        <v>701</v>
      </c>
      <c r="D3238" s="606">
        <v>1</v>
      </c>
      <c r="E3238" s="1042">
        <v>2008</v>
      </c>
      <c r="F3238" s="784">
        <v>85.5</v>
      </c>
      <c r="G3238" s="784">
        <f t="shared" si="109"/>
        <v>85.5</v>
      </c>
      <c r="H3238" s="711">
        <v>100</v>
      </c>
      <c r="I3238" s="784">
        <f t="shared" si="110"/>
        <v>0</v>
      </c>
      <c r="J3238" s="106"/>
      <c r="K3238" s="1122"/>
      <c r="L3238" s="1122"/>
      <c r="M3238" s="106"/>
      <c r="N3238" s="1122"/>
      <c r="O3238" s="1121"/>
      <c r="P3238" s="1837"/>
    </row>
    <row r="3239" spans="1:16" s="5" customFormat="1" ht="13.5" x14ac:dyDescent="0.25">
      <c r="A3239" s="1048">
        <v>55</v>
      </c>
      <c r="B3239" s="1109" t="s">
        <v>2285</v>
      </c>
      <c r="C3239" s="1042" t="s">
        <v>701</v>
      </c>
      <c r="D3239" s="606">
        <v>1</v>
      </c>
      <c r="E3239" s="1042">
        <v>2008</v>
      </c>
      <c r="F3239" s="784">
        <v>145.5</v>
      </c>
      <c r="G3239" s="784">
        <f t="shared" si="109"/>
        <v>145.5</v>
      </c>
      <c r="H3239" s="711">
        <v>100</v>
      </c>
      <c r="I3239" s="784">
        <f t="shared" si="110"/>
        <v>0</v>
      </c>
      <c r="J3239" s="106"/>
      <c r="K3239" s="1122"/>
      <c r="L3239" s="1122"/>
      <c r="M3239" s="106"/>
      <c r="N3239" s="1122"/>
      <c r="O3239" s="1121"/>
      <c r="P3239" s="1837"/>
    </row>
    <row r="3240" spans="1:16" s="5" customFormat="1" ht="13.5" x14ac:dyDescent="0.25">
      <c r="A3240" s="1048">
        <v>56</v>
      </c>
      <c r="B3240" s="1109" t="s">
        <v>3218</v>
      </c>
      <c r="C3240" s="1042" t="s">
        <v>701</v>
      </c>
      <c r="D3240" s="606">
        <v>1</v>
      </c>
      <c r="E3240" s="1042">
        <v>2008</v>
      </c>
      <c r="F3240" s="784">
        <v>63.55</v>
      </c>
      <c r="G3240" s="784">
        <f t="shared" si="109"/>
        <v>63.55</v>
      </c>
      <c r="H3240" s="711">
        <v>100</v>
      </c>
      <c r="I3240" s="784">
        <f t="shared" si="110"/>
        <v>0</v>
      </c>
      <c r="J3240" s="106"/>
      <c r="K3240" s="1122"/>
      <c r="L3240" s="1122"/>
      <c r="M3240" s="106"/>
      <c r="N3240" s="1122"/>
      <c r="O3240" s="1121"/>
      <c r="P3240" s="1837"/>
    </row>
    <row r="3241" spans="1:16" s="5" customFormat="1" ht="13.5" x14ac:dyDescent="0.25">
      <c r="A3241" s="1048">
        <v>57</v>
      </c>
      <c r="B3241" s="1109" t="s">
        <v>4557</v>
      </c>
      <c r="C3241" s="1042" t="s">
        <v>701</v>
      </c>
      <c r="D3241" s="606">
        <v>2</v>
      </c>
      <c r="E3241" s="1042">
        <v>2008</v>
      </c>
      <c r="F3241" s="784">
        <v>86.1</v>
      </c>
      <c r="G3241" s="784">
        <f t="shared" si="109"/>
        <v>86.1</v>
      </c>
      <c r="H3241" s="711">
        <v>100</v>
      </c>
      <c r="I3241" s="784">
        <f t="shared" si="110"/>
        <v>0</v>
      </c>
      <c r="J3241" s="106"/>
      <c r="K3241" s="1122"/>
      <c r="L3241" s="1122"/>
      <c r="M3241" s="106"/>
      <c r="N3241" s="1122"/>
      <c r="O3241" s="1121"/>
      <c r="P3241" s="1837"/>
    </row>
    <row r="3242" spans="1:16" s="5" customFormat="1" ht="13.5" x14ac:dyDescent="0.25">
      <c r="A3242" s="1048">
        <v>58</v>
      </c>
      <c r="B3242" s="1109" t="s">
        <v>760</v>
      </c>
      <c r="C3242" s="1042" t="s">
        <v>701</v>
      </c>
      <c r="D3242" s="606">
        <v>0</v>
      </c>
      <c r="E3242" s="1042">
        <v>2008</v>
      </c>
      <c r="F3242" s="784">
        <v>0</v>
      </c>
      <c r="G3242" s="784">
        <f t="shared" si="109"/>
        <v>0</v>
      </c>
      <c r="H3242" s="711">
        <v>100</v>
      </c>
      <c r="I3242" s="784">
        <f t="shared" si="110"/>
        <v>0</v>
      </c>
      <c r="J3242" s="106"/>
      <c r="K3242" s="1122"/>
      <c r="L3242" s="1122"/>
      <c r="M3242" s="106"/>
      <c r="N3242" s="1122"/>
      <c r="O3242" s="1121"/>
      <c r="P3242" s="1837"/>
    </row>
    <row r="3243" spans="1:16" s="5" customFormat="1" ht="13.5" x14ac:dyDescent="0.25">
      <c r="A3243" s="1048">
        <v>59</v>
      </c>
      <c r="B3243" s="1109" t="s">
        <v>760</v>
      </c>
      <c r="C3243" s="1042" t="s">
        <v>701</v>
      </c>
      <c r="D3243" s="606">
        <v>2</v>
      </c>
      <c r="E3243" s="1042">
        <v>2008</v>
      </c>
      <c r="F3243" s="784">
        <v>99</v>
      </c>
      <c r="G3243" s="784">
        <f t="shared" si="109"/>
        <v>99</v>
      </c>
      <c r="H3243" s="711">
        <v>100</v>
      </c>
      <c r="I3243" s="784">
        <f t="shared" si="110"/>
        <v>0</v>
      </c>
      <c r="J3243" s="106"/>
      <c r="K3243" s="1122"/>
      <c r="L3243" s="1122"/>
      <c r="M3243" s="106"/>
      <c r="N3243" s="1122"/>
      <c r="O3243" s="1121"/>
      <c r="P3243" s="1837"/>
    </row>
    <row r="3244" spans="1:16" s="5" customFormat="1" ht="13.5" x14ac:dyDescent="0.25">
      <c r="A3244" s="1048">
        <v>60</v>
      </c>
      <c r="B3244" s="1109" t="s">
        <v>4558</v>
      </c>
      <c r="C3244" s="1042" t="s">
        <v>701</v>
      </c>
      <c r="D3244" s="606">
        <v>2</v>
      </c>
      <c r="E3244" s="1042">
        <v>2008</v>
      </c>
      <c r="F3244" s="784">
        <v>125.6</v>
      </c>
      <c r="G3244" s="784">
        <f t="shared" si="109"/>
        <v>125.6</v>
      </c>
      <c r="H3244" s="711">
        <v>100</v>
      </c>
      <c r="I3244" s="784">
        <f t="shared" si="110"/>
        <v>0</v>
      </c>
      <c r="J3244" s="106"/>
      <c r="K3244" s="1122"/>
      <c r="L3244" s="1122"/>
      <c r="M3244" s="106"/>
      <c r="N3244" s="1122"/>
      <c r="O3244" s="1121"/>
      <c r="P3244" s="1837"/>
    </row>
    <row r="3245" spans="1:16" s="5" customFormat="1" ht="13.5" x14ac:dyDescent="0.25">
      <c r="A3245" s="1048">
        <v>61</v>
      </c>
      <c r="B3245" s="1109" t="s">
        <v>4559</v>
      </c>
      <c r="C3245" s="1042" t="s">
        <v>701</v>
      </c>
      <c r="D3245" s="606">
        <v>1</v>
      </c>
      <c r="E3245" s="1042">
        <v>2008</v>
      </c>
      <c r="F3245" s="784">
        <v>64.8</v>
      </c>
      <c r="G3245" s="784">
        <f t="shared" si="109"/>
        <v>64.8</v>
      </c>
      <c r="H3245" s="711">
        <v>100</v>
      </c>
      <c r="I3245" s="784">
        <f t="shared" si="110"/>
        <v>0</v>
      </c>
      <c r="J3245" s="106"/>
      <c r="K3245" s="1122"/>
      <c r="L3245" s="1122"/>
      <c r="M3245" s="106"/>
      <c r="N3245" s="1122"/>
      <c r="O3245" s="1121"/>
      <c r="P3245" s="1837"/>
    </row>
    <row r="3246" spans="1:16" s="5" customFormat="1" ht="13.5" x14ac:dyDescent="0.25">
      <c r="A3246" s="1048">
        <v>62</v>
      </c>
      <c r="B3246" s="1109" t="s">
        <v>801</v>
      </c>
      <c r="C3246" s="1042" t="s">
        <v>701</v>
      </c>
      <c r="D3246" s="606">
        <v>2</v>
      </c>
      <c r="E3246" s="1042">
        <v>2008</v>
      </c>
      <c r="F3246" s="784">
        <v>800</v>
      </c>
      <c r="G3246" s="784">
        <f t="shared" si="109"/>
        <v>800</v>
      </c>
      <c r="H3246" s="711">
        <v>100</v>
      </c>
      <c r="I3246" s="784">
        <f t="shared" si="110"/>
        <v>0</v>
      </c>
      <c r="J3246" s="106"/>
      <c r="K3246" s="1122"/>
      <c r="L3246" s="1122"/>
      <c r="M3246" s="106"/>
      <c r="N3246" s="1122"/>
      <c r="O3246" s="1121"/>
      <c r="P3246" s="1837"/>
    </row>
    <row r="3247" spans="1:16" s="5" customFormat="1" ht="13.5" x14ac:dyDescent="0.25">
      <c r="A3247" s="1048">
        <v>63</v>
      </c>
      <c r="B3247" s="1109" t="s">
        <v>786</v>
      </c>
      <c r="C3247" s="1042" t="s">
        <v>701</v>
      </c>
      <c r="D3247" s="606">
        <v>2</v>
      </c>
      <c r="E3247" s="1042">
        <v>2008</v>
      </c>
      <c r="F3247" s="784">
        <v>160</v>
      </c>
      <c r="G3247" s="784">
        <f t="shared" si="109"/>
        <v>160</v>
      </c>
      <c r="H3247" s="711">
        <v>100</v>
      </c>
      <c r="I3247" s="784">
        <f t="shared" si="110"/>
        <v>0</v>
      </c>
      <c r="J3247" s="106"/>
      <c r="K3247" s="1122"/>
      <c r="L3247" s="1122"/>
      <c r="M3247" s="106"/>
      <c r="N3247" s="1122"/>
      <c r="O3247" s="1121"/>
      <c r="P3247" s="1837"/>
    </row>
    <row r="3248" spans="1:16" s="5" customFormat="1" ht="13.5" x14ac:dyDescent="0.25">
      <c r="A3248" s="1048">
        <v>64</v>
      </c>
      <c r="B3248" s="1109" t="s">
        <v>787</v>
      </c>
      <c r="C3248" s="1042" t="s">
        <v>701</v>
      </c>
      <c r="D3248" s="633">
        <v>10</v>
      </c>
      <c r="E3248" s="1042">
        <v>2008</v>
      </c>
      <c r="F3248" s="784">
        <v>650</v>
      </c>
      <c r="G3248" s="784">
        <f t="shared" si="109"/>
        <v>650</v>
      </c>
      <c r="H3248" s="711">
        <v>100</v>
      </c>
      <c r="I3248" s="784">
        <f t="shared" si="110"/>
        <v>0</v>
      </c>
      <c r="J3248" s="106"/>
      <c r="K3248" s="1122"/>
      <c r="L3248" s="1122"/>
      <c r="M3248" s="106"/>
      <c r="N3248" s="1122"/>
      <c r="O3248" s="1121"/>
      <c r="P3248" s="1837"/>
    </row>
    <row r="3249" spans="1:16" s="5" customFormat="1" ht="13.5" x14ac:dyDescent="0.25">
      <c r="A3249" s="1048">
        <v>65</v>
      </c>
      <c r="B3249" s="1109" t="s">
        <v>763</v>
      </c>
      <c r="C3249" s="1042" t="s">
        <v>701</v>
      </c>
      <c r="D3249" s="633">
        <v>8</v>
      </c>
      <c r="E3249" s="1042">
        <v>2008</v>
      </c>
      <c r="F3249" s="784">
        <v>800</v>
      </c>
      <c r="G3249" s="784">
        <f t="shared" si="109"/>
        <v>800</v>
      </c>
      <c r="H3249" s="711">
        <v>100</v>
      </c>
      <c r="I3249" s="784">
        <f t="shared" si="110"/>
        <v>0</v>
      </c>
      <c r="J3249" s="106"/>
      <c r="K3249" s="1122"/>
      <c r="L3249" s="1122"/>
      <c r="M3249" s="106"/>
      <c r="N3249" s="1122"/>
      <c r="O3249" s="1121"/>
      <c r="P3249" s="1837"/>
    </row>
    <row r="3250" spans="1:16" s="5" customFormat="1" ht="13.5" x14ac:dyDescent="0.25">
      <c r="A3250" s="1048">
        <v>66</v>
      </c>
      <c r="B3250" s="1109" t="s">
        <v>3560</v>
      </c>
      <c r="C3250" s="1042" t="s">
        <v>701</v>
      </c>
      <c r="D3250" s="633">
        <v>4</v>
      </c>
      <c r="E3250" s="1042">
        <v>2008</v>
      </c>
      <c r="F3250" s="784">
        <v>600</v>
      </c>
      <c r="G3250" s="784">
        <f t="shared" si="109"/>
        <v>600</v>
      </c>
      <c r="H3250" s="711">
        <v>100</v>
      </c>
      <c r="I3250" s="784">
        <f t="shared" si="110"/>
        <v>0</v>
      </c>
      <c r="J3250" s="106"/>
      <c r="K3250" s="1122"/>
      <c r="L3250" s="1122"/>
      <c r="M3250" s="106"/>
      <c r="N3250" s="1122"/>
      <c r="O3250" s="1121"/>
      <c r="P3250" s="1837"/>
    </row>
    <row r="3251" spans="1:16" s="5" customFormat="1" ht="13.5" x14ac:dyDescent="0.25">
      <c r="A3251" s="1048">
        <v>67</v>
      </c>
      <c r="B3251" s="1109" t="s">
        <v>1064</v>
      </c>
      <c r="C3251" s="1042" t="s">
        <v>701</v>
      </c>
      <c r="D3251" s="633">
        <v>8</v>
      </c>
      <c r="E3251" s="1042">
        <v>2008</v>
      </c>
      <c r="F3251" s="784">
        <v>280</v>
      </c>
      <c r="G3251" s="784">
        <f t="shared" si="109"/>
        <v>280</v>
      </c>
      <c r="H3251" s="711">
        <v>100</v>
      </c>
      <c r="I3251" s="784">
        <f t="shared" si="110"/>
        <v>0</v>
      </c>
      <c r="J3251" s="106"/>
      <c r="K3251" s="1122"/>
      <c r="L3251" s="1122"/>
      <c r="M3251" s="106"/>
      <c r="N3251" s="1122"/>
      <c r="O3251" s="1121"/>
      <c r="P3251" s="1837"/>
    </row>
    <row r="3252" spans="1:16" s="5" customFormat="1" ht="13.5" x14ac:dyDescent="0.25">
      <c r="A3252" s="1048">
        <v>68</v>
      </c>
      <c r="B3252" s="1109" t="s">
        <v>829</v>
      </c>
      <c r="C3252" s="1042" t="s">
        <v>701</v>
      </c>
      <c r="D3252" s="633">
        <v>1</v>
      </c>
      <c r="E3252" s="1042">
        <v>2008</v>
      </c>
      <c r="F3252" s="784">
        <v>200</v>
      </c>
      <c r="G3252" s="784">
        <f t="shared" si="109"/>
        <v>200</v>
      </c>
      <c r="H3252" s="711">
        <v>100</v>
      </c>
      <c r="I3252" s="784">
        <f t="shared" si="110"/>
        <v>0</v>
      </c>
      <c r="J3252" s="106"/>
      <c r="K3252" s="1122"/>
      <c r="L3252" s="1122"/>
      <c r="M3252" s="106"/>
      <c r="N3252" s="1122"/>
      <c r="O3252" s="1121"/>
      <c r="P3252" s="1837"/>
    </row>
    <row r="3253" spans="1:16" s="5" customFormat="1" ht="13.5" x14ac:dyDescent="0.25">
      <c r="A3253" s="1048">
        <v>69</v>
      </c>
      <c r="B3253" s="1109" t="s">
        <v>709</v>
      </c>
      <c r="C3253" s="1042" t="s">
        <v>701</v>
      </c>
      <c r="D3253" s="633">
        <v>3</v>
      </c>
      <c r="E3253" s="1042">
        <v>2008</v>
      </c>
      <c r="F3253" s="784">
        <v>390</v>
      </c>
      <c r="G3253" s="784">
        <f t="shared" si="109"/>
        <v>390</v>
      </c>
      <c r="H3253" s="711">
        <v>100</v>
      </c>
      <c r="I3253" s="784">
        <f t="shared" si="110"/>
        <v>0</v>
      </c>
      <c r="J3253" s="106"/>
      <c r="K3253" s="1122"/>
      <c r="L3253" s="1122"/>
      <c r="M3253" s="106"/>
      <c r="N3253" s="1122"/>
      <c r="O3253" s="1121"/>
      <c r="P3253" s="1837"/>
    </row>
    <row r="3254" spans="1:16" s="5" customFormat="1" ht="13.5" x14ac:dyDescent="0.25">
      <c r="A3254" s="1048">
        <v>70</v>
      </c>
      <c r="B3254" s="662" t="s">
        <v>2029</v>
      </c>
      <c r="C3254" s="671" t="s">
        <v>701</v>
      </c>
      <c r="D3254" s="633">
        <v>3</v>
      </c>
      <c r="E3254" s="671">
        <v>2008</v>
      </c>
      <c r="F3254" s="784">
        <v>300</v>
      </c>
      <c r="G3254" s="784">
        <f t="shared" si="109"/>
        <v>300</v>
      </c>
      <c r="H3254" s="711">
        <v>100</v>
      </c>
      <c r="I3254" s="784">
        <f t="shared" si="110"/>
        <v>0</v>
      </c>
      <c r="J3254" s="106"/>
      <c r="K3254" s="1122"/>
      <c r="L3254" s="1122"/>
      <c r="M3254" s="106"/>
      <c r="N3254" s="1122"/>
      <c r="O3254" s="1121"/>
      <c r="P3254" s="1837"/>
    </row>
    <row r="3255" spans="1:16" s="5" customFormat="1" ht="13.5" x14ac:dyDescent="0.25">
      <c r="A3255" s="1048">
        <v>71</v>
      </c>
      <c r="B3255" s="662" t="s">
        <v>2952</v>
      </c>
      <c r="C3255" s="671" t="s">
        <v>701</v>
      </c>
      <c r="D3255" s="633">
        <v>2</v>
      </c>
      <c r="E3255" s="671">
        <v>2008</v>
      </c>
      <c r="F3255" s="784">
        <v>240</v>
      </c>
      <c r="G3255" s="784">
        <f t="shared" si="109"/>
        <v>240</v>
      </c>
      <c r="H3255" s="711">
        <v>100</v>
      </c>
      <c r="I3255" s="784">
        <f t="shared" si="110"/>
        <v>0</v>
      </c>
      <c r="J3255" s="106"/>
      <c r="K3255" s="1122"/>
      <c r="L3255" s="1122"/>
      <c r="M3255" s="106"/>
      <c r="N3255" s="1122"/>
      <c r="O3255" s="1121"/>
      <c r="P3255" s="1837"/>
    </row>
    <row r="3256" spans="1:16" s="5" customFormat="1" ht="13.5" x14ac:dyDescent="0.25">
      <c r="A3256" s="1048">
        <v>72</v>
      </c>
      <c r="B3256" s="662" t="s">
        <v>787</v>
      </c>
      <c r="C3256" s="671" t="s">
        <v>701</v>
      </c>
      <c r="D3256" s="633">
        <v>2</v>
      </c>
      <c r="E3256" s="671">
        <v>2008</v>
      </c>
      <c r="F3256" s="784">
        <v>220</v>
      </c>
      <c r="G3256" s="784">
        <f t="shared" si="109"/>
        <v>220</v>
      </c>
      <c r="H3256" s="711">
        <v>100</v>
      </c>
      <c r="I3256" s="784">
        <f t="shared" si="110"/>
        <v>0</v>
      </c>
      <c r="J3256" s="106"/>
      <c r="K3256" s="1122"/>
      <c r="L3256" s="1122"/>
      <c r="M3256" s="106"/>
      <c r="N3256" s="1122"/>
      <c r="O3256" s="1121"/>
      <c r="P3256" s="1837"/>
    </row>
    <row r="3257" spans="1:16" s="5" customFormat="1" ht="13.5" x14ac:dyDescent="0.25">
      <c r="A3257" s="1048">
        <v>73</v>
      </c>
      <c r="B3257" s="662" t="s">
        <v>791</v>
      </c>
      <c r="C3257" s="671" t="s">
        <v>701</v>
      </c>
      <c r="D3257" s="633">
        <v>2</v>
      </c>
      <c r="E3257" s="671">
        <v>2008</v>
      </c>
      <c r="F3257" s="784">
        <v>180</v>
      </c>
      <c r="G3257" s="784">
        <f t="shared" si="109"/>
        <v>180</v>
      </c>
      <c r="H3257" s="711">
        <v>100</v>
      </c>
      <c r="I3257" s="784">
        <f t="shared" si="110"/>
        <v>0</v>
      </c>
      <c r="J3257" s="106"/>
      <c r="K3257" s="1122"/>
      <c r="L3257" s="1122"/>
      <c r="M3257" s="106"/>
      <c r="N3257" s="1122"/>
      <c r="O3257" s="1121"/>
      <c r="P3257" s="1837"/>
    </row>
    <row r="3258" spans="1:16" s="5" customFormat="1" ht="13.5" x14ac:dyDescent="0.25">
      <c r="A3258" s="1048">
        <v>74</v>
      </c>
      <c r="B3258" s="662" t="s">
        <v>786</v>
      </c>
      <c r="C3258" s="671" t="s">
        <v>701</v>
      </c>
      <c r="D3258" s="633">
        <v>2</v>
      </c>
      <c r="E3258" s="671">
        <v>2007</v>
      </c>
      <c r="F3258" s="784">
        <v>260</v>
      </c>
      <c r="G3258" s="784">
        <f t="shared" si="109"/>
        <v>260</v>
      </c>
      <c r="H3258" s="711">
        <v>100</v>
      </c>
      <c r="I3258" s="784">
        <f t="shared" si="110"/>
        <v>0</v>
      </c>
      <c r="J3258" s="106"/>
      <c r="K3258" s="1122"/>
      <c r="L3258" s="1122"/>
      <c r="M3258" s="106"/>
      <c r="N3258" s="1122"/>
      <c r="O3258" s="1121"/>
      <c r="P3258" s="1837"/>
    </row>
    <row r="3259" spans="1:16" s="5" customFormat="1" ht="13.5" x14ac:dyDescent="0.25">
      <c r="A3259" s="1048">
        <v>75</v>
      </c>
      <c r="B3259" s="662" t="s">
        <v>787</v>
      </c>
      <c r="C3259" s="671" t="s">
        <v>701</v>
      </c>
      <c r="D3259" s="633">
        <v>4</v>
      </c>
      <c r="E3259" s="671">
        <v>2007</v>
      </c>
      <c r="F3259" s="784">
        <v>518</v>
      </c>
      <c r="G3259" s="784">
        <f t="shared" si="109"/>
        <v>518</v>
      </c>
      <c r="H3259" s="711">
        <v>100</v>
      </c>
      <c r="I3259" s="784">
        <f t="shared" si="110"/>
        <v>0</v>
      </c>
      <c r="J3259" s="106"/>
      <c r="K3259" s="1122"/>
      <c r="L3259" s="1122"/>
      <c r="M3259" s="106"/>
      <c r="N3259" s="1122"/>
      <c r="O3259" s="1121"/>
      <c r="P3259" s="1837"/>
    </row>
    <row r="3260" spans="1:16" s="5" customFormat="1" ht="13.5" x14ac:dyDescent="0.25">
      <c r="A3260" s="1048">
        <v>76</v>
      </c>
      <c r="B3260" s="1109" t="s">
        <v>763</v>
      </c>
      <c r="C3260" s="1042" t="s">
        <v>701</v>
      </c>
      <c r="D3260" s="633">
        <v>1</v>
      </c>
      <c r="E3260" s="1042">
        <v>2008</v>
      </c>
      <c r="F3260" s="784">
        <v>130</v>
      </c>
      <c r="G3260" s="784">
        <f t="shared" si="109"/>
        <v>130</v>
      </c>
      <c r="H3260" s="711">
        <v>100</v>
      </c>
      <c r="I3260" s="784">
        <f t="shared" si="110"/>
        <v>0</v>
      </c>
      <c r="J3260" s="106"/>
      <c r="K3260" s="1122"/>
      <c r="L3260" s="1122"/>
      <c r="M3260" s="106"/>
      <c r="N3260" s="1122"/>
      <c r="O3260" s="1121"/>
      <c r="P3260" s="1837"/>
    </row>
    <row r="3261" spans="1:16" s="5" customFormat="1" ht="13.5" x14ac:dyDescent="0.25">
      <c r="A3261" s="1048">
        <v>77</v>
      </c>
      <c r="B3261" s="786" t="s">
        <v>763</v>
      </c>
      <c r="C3261" s="1042" t="s">
        <v>701</v>
      </c>
      <c r="D3261" s="633">
        <v>3</v>
      </c>
      <c r="E3261" s="1042">
        <v>2008</v>
      </c>
      <c r="F3261" s="784">
        <v>315</v>
      </c>
      <c r="G3261" s="784">
        <f t="shared" si="109"/>
        <v>315</v>
      </c>
      <c r="H3261" s="711">
        <v>100</v>
      </c>
      <c r="I3261" s="784">
        <f t="shared" si="110"/>
        <v>0</v>
      </c>
      <c r="J3261" s="106"/>
      <c r="K3261" s="1122"/>
      <c r="L3261" s="1122"/>
      <c r="M3261" s="106"/>
      <c r="N3261" s="1122"/>
      <c r="O3261" s="1121"/>
      <c r="P3261" s="1837"/>
    </row>
    <row r="3262" spans="1:16" s="5" customFormat="1" ht="13.5" x14ac:dyDescent="0.25">
      <c r="A3262" s="1048">
        <v>78</v>
      </c>
      <c r="B3262" s="1109" t="s">
        <v>789</v>
      </c>
      <c r="C3262" s="1042" t="s">
        <v>701</v>
      </c>
      <c r="D3262" s="633">
        <v>9</v>
      </c>
      <c r="E3262" s="1042">
        <v>2008</v>
      </c>
      <c r="F3262" s="784">
        <v>304.76510999999999</v>
      </c>
      <c r="G3262" s="784">
        <f t="shared" si="109"/>
        <v>304.76510999999999</v>
      </c>
      <c r="H3262" s="711">
        <v>100</v>
      </c>
      <c r="I3262" s="784">
        <f t="shared" si="110"/>
        <v>0</v>
      </c>
      <c r="J3262" s="106"/>
      <c r="K3262" s="1122"/>
      <c r="L3262" s="1122"/>
      <c r="M3262" s="106"/>
      <c r="N3262" s="1122"/>
      <c r="O3262" s="1121"/>
      <c r="P3262" s="1837"/>
    </row>
    <row r="3263" spans="1:16" s="5" customFormat="1" ht="13.5" x14ac:dyDescent="0.25">
      <c r="A3263" s="1048">
        <v>79</v>
      </c>
      <c r="B3263" s="1109" t="s">
        <v>1835</v>
      </c>
      <c r="C3263" s="1042" t="s">
        <v>701</v>
      </c>
      <c r="D3263" s="633">
        <v>8</v>
      </c>
      <c r="E3263" s="1042">
        <v>2008</v>
      </c>
      <c r="F3263" s="784">
        <v>529.00800000000004</v>
      </c>
      <c r="G3263" s="784">
        <f t="shared" si="109"/>
        <v>529.00800000000004</v>
      </c>
      <c r="H3263" s="711">
        <v>100</v>
      </c>
      <c r="I3263" s="784">
        <f t="shared" si="110"/>
        <v>0</v>
      </c>
      <c r="J3263" s="106"/>
      <c r="K3263" s="1122"/>
      <c r="L3263" s="1122"/>
      <c r="M3263" s="106"/>
      <c r="N3263" s="1122"/>
      <c r="O3263" s="1121"/>
      <c r="P3263" s="1837"/>
    </row>
    <row r="3264" spans="1:16" s="5" customFormat="1" ht="13.5" x14ac:dyDescent="0.25">
      <c r="A3264" s="1048">
        <v>80</v>
      </c>
      <c r="B3264" s="1109" t="s">
        <v>790</v>
      </c>
      <c r="C3264" s="1042" t="s">
        <v>701</v>
      </c>
      <c r="D3264" s="633">
        <v>3</v>
      </c>
      <c r="E3264" s="1042">
        <v>2008</v>
      </c>
      <c r="F3264" s="784">
        <v>197.75399999999999</v>
      </c>
      <c r="G3264" s="784">
        <f t="shared" si="109"/>
        <v>197.75399999999999</v>
      </c>
      <c r="H3264" s="711">
        <v>100</v>
      </c>
      <c r="I3264" s="784">
        <f t="shared" si="110"/>
        <v>0</v>
      </c>
      <c r="J3264" s="106"/>
      <c r="K3264" s="1122"/>
      <c r="L3264" s="1122"/>
      <c r="M3264" s="106"/>
      <c r="N3264" s="1122"/>
      <c r="O3264" s="1121"/>
      <c r="P3264" s="1837"/>
    </row>
    <row r="3265" spans="1:16" s="5" customFormat="1" ht="13.5" x14ac:dyDescent="0.25">
      <c r="A3265" s="1048">
        <v>81</v>
      </c>
      <c r="B3265" s="786" t="s">
        <v>793</v>
      </c>
      <c r="C3265" s="1042" t="s">
        <v>701</v>
      </c>
      <c r="D3265" s="633">
        <v>10</v>
      </c>
      <c r="E3265" s="1042">
        <v>2008</v>
      </c>
      <c r="F3265" s="784">
        <v>836.21</v>
      </c>
      <c r="G3265" s="784">
        <f t="shared" si="109"/>
        <v>836.21</v>
      </c>
      <c r="H3265" s="711">
        <v>100</v>
      </c>
      <c r="I3265" s="784">
        <f t="shared" si="110"/>
        <v>0</v>
      </c>
      <c r="J3265" s="106"/>
      <c r="K3265" s="1122"/>
      <c r="L3265" s="1122"/>
      <c r="M3265" s="106"/>
      <c r="N3265" s="1122"/>
      <c r="O3265" s="1121"/>
      <c r="P3265" s="1837"/>
    </row>
    <row r="3266" spans="1:16" s="5" customFormat="1" ht="13.5" x14ac:dyDescent="0.25">
      <c r="A3266" s="1048">
        <v>82</v>
      </c>
      <c r="B3266" s="1109" t="s">
        <v>793</v>
      </c>
      <c r="C3266" s="1042" t="s">
        <v>701</v>
      </c>
      <c r="D3266" s="633">
        <v>11</v>
      </c>
      <c r="E3266" s="1042">
        <v>2008</v>
      </c>
      <c r="F3266" s="784">
        <v>919.83110999999997</v>
      </c>
      <c r="G3266" s="784">
        <f t="shared" si="109"/>
        <v>919.83110999999997</v>
      </c>
      <c r="H3266" s="711">
        <v>100</v>
      </c>
      <c r="I3266" s="784">
        <f t="shared" si="110"/>
        <v>0</v>
      </c>
      <c r="J3266" s="106"/>
      <c r="K3266" s="1122"/>
      <c r="L3266" s="1122"/>
      <c r="M3266" s="106"/>
      <c r="N3266" s="1122"/>
      <c r="O3266" s="1121"/>
      <c r="P3266" s="1837"/>
    </row>
    <row r="3267" spans="1:16" s="5" customFormat="1" ht="13.5" x14ac:dyDescent="0.25">
      <c r="A3267" s="1048">
        <v>83</v>
      </c>
      <c r="B3267" s="1109" t="s">
        <v>759</v>
      </c>
      <c r="C3267" s="1042" t="s">
        <v>701</v>
      </c>
      <c r="D3267" s="633">
        <v>5</v>
      </c>
      <c r="E3267" s="1042">
        <v>2008</v>
      </c>
      <c r="F3267" s="784">
        <v>375</v>
      </c>
      <c r="G3267" s="784">
        <f t="shared" si="109"/>
        <v>375</v>
      </c>
      <c r="H3267" s="711">
        <v>100</v>
      </c>
      <c r="I3267" s="784">
        <f t="shared" si="110"/>
        <v>0</v>
      </c>
      <c r="J3267" s="106"/>
      <c r="K3267" s="1122"/>
      <c r="L3267" s="1122"/>
      <c r="M3267" s="106"/>
      <c r="N3267" s="1122"/>
      <c r="O3267" s="1121"/>
      <c r="P3267" s="1837"/>
    </row>
    <row r="3268" spans="1:16" s="5" customFormat="1" ht="13.5" x14ac:dyDescent="0.25">
      <c r="A3268" s="1048">
        <v>84</v>
      </c>
      <c r="B3268" s="786" t="s">
        <v>787</v>
      </c>
      <c r="C3268" s="1042" t="s">
        <v>701</v>
      </c>
      <c r="D3268" s="633">
        <v>1</v>
      </c>
      <c r="E3268" s="1042">
        <v>2008</v>
      </c>
      <c r="F3268" s="784">
        <v>110</v>
      </c>
      <c r="G3268" s="784">
        <f t="shared" si="109"/>
        <v>110</v>
      </c>
      <c r="H3268" s="711">
        <v>100</v>
      </c>
      <c r="I3268" s="784">
        <f t="shared" si="110"/>
        <v>0</v>
      </c>
      <c r="J3268" s="106"/>
      <c r="K3268" s="1122"/>
      <c r="L3268" s="1122"/>
      <c r="M3268" s="106"/>
      <c r="N3268" s="1122"/>
      <c r="O3268" s="1121"/>
      <c r="P3268" s="1837"/>
    </row>
    <row r="3269" spans="1:16" s="5" customFormat="1" ht="13.5" x14ac:dyDescent="0.25">
      <c r="A3269" s="1048">
        <v>85</v>
      </c>
      <c r="B3269" s="786" t="s">
        <v>1997</v>
      </c>
      <c r="C3269" s="1042" t="s">
        <v>701</v>
      </c>
      <c r="D3269" s="633">
        <v>4</v>
      </c>
      <c r="E3269" s="1042">
        <v>2008</v>
      </c>
      <c r="F3269" s="784">
        <v>558.76400000000001</v>
      </c>
      <c r="G3269" s="784">
        <f t="shared" si="109"/>
        <v>558.76400000000001</v>
      </c>
      <c r="H3269" s="711">
        <v>100</v>
      </c>
      <c r="I3269" s="784">
        <f t="shared" si="110"/>
        <v>0</v>
      </c>
      <c r="J3269" s="106"/>
      <c r="K3269" s="1122"/>
      <c r="L3269" s="1122"/>
      <c r="M3269" s="106"/>
      <c r="N3269" s="1122"/>
      <c r="O3269" s="1121"/>
      <c r="P3269" s="1837"/>
    </row>
    <row r="3270" spans="1:16" s="5" customFormat="1" ht="13.5" x14ac:dyDescent="0.25">
      <c r="A3270" s="1048">
        <v>86</v>
      </c>
      <c r="B3270" s="786" t="s">
        <v>1995</v>
      </c>
      <c r="C3270" s="1042" t="s">
        <v>701</v>
      </c>
      <c r="D3270" s="633">
        <v>3</v>
      </c>
      <c r="E3270" s="1042">
        <v>2008</v>
      </c>
      <c r="F3270" s="784">
        <v>543.846</v>
      </c>
      <c r="G3270" s="784">
        <f t="shared" si="109"/>
        <v>543.846</v>
      </c>
      <c r="H3270" s="711">
        <v>100</v>
      </c>
      <c r="I3270" s="784">
        <f t="shared" si="110"/>
        <v>0</v>
      </c>
      <c r="J3270" s="106"/>
      <c r="K3270" s="1122"/>
      <c r="L3270" s="1122"/>
      <c r="M3270" s="106"/>
      <c r="N3270" s="1122"/>
      <c r="O3270" s="1121"/>
      <c r="P3270" s="1837"/>
    </row>
    <row r="3271" spans="1:16" s="5" customFormat="1" ht="13.5" x14ac:dyDescent="0.25">
      <c r="A3271" s="1048">
        <v>87</v>
      </c>
      <c r="B3271" s="786" t="s">
        <v>1996</v>
      </c>
      <c r="C3271" s="1042" t="s">
        <v>701</v>
      </c>
      <c r="D3271" s="633">
        <v>5</v>
      </c>
      <c r="E3271" s="1042">
        <v>2008</v>
      </c>
      <c r="F3271" s="784">
        <v>1193.875</v>
      </c>
      <c r="G3271" s="784">
        <f t="shared" si="109"/>
        <v>1193.875</v>
      </c>
      <c r="H3271" s="711">
        <v>100</v>
      </c>
      <c r="I3271" s="784">
        <f t="shared" si="110"/>
        <v>0</v>
      </c>
      <c r="J3271" s="106"/>
      <c r="K3271" s="1122"/>
      <c r="L3271" s="1122"/>
      <c r="M3271" s="106"/>
      <c r="N3271" s="1122"/>
      <c r="O3271" s="1121"/>
      <c r="P3271" s="1837"/>
    </row>
    <row r="3272" spans="1:16" s="5" customFormat="1" ht="13.5" x14ac:dyDescent="0.25">
      <c r="A3272" s="1048">
        <v>88</v>
      </c>
      <c r="B3272" s="579" t="s">
        <v>3800</v>
      </c>
      <c r="C3272" s="671" t="s">
        <v>701</v>
      </c>
      <c r="D3272" s="633">
        <v>1</v>
      </c>
      <c r="E3272" s="671">
        <v>2008</v>
      </c>
      <c r="F3272" s="784">
        <v>214.75196</v>
      </c>
      <c r="G3272" s="784">
        <f t="shared" si="109"/>
        <v>214.75196</v>
      </c>
      <c r="H3272" s="711">
        <v>100</v>
      </c>
      <c r="I3272" s="784">
        <f t="shared" si="110"/>
        <v>0</v>
      </c>
      <c r="J3272" s="106"/>
      <c r="K3272" s="1122"/>
      <c r="L3272" s="1122"/>
      <c r="M3272" s="106"/>
      <c r="N3272" s="1122"/>
      <c r="O3272" s="1121"/>
      <c r="P3272" s="1837"/>
    </row>
    <row r="3273" spans="1:16" s="5" customFormat="1" ht="13.5" x14ac:dyDescent="0.25">
      <c r="A3273" s="1048">
        <v>89</v>
      </c>
      <c r="B3273" s="579" t="s">
        <v>1058</v>
      </c>
      <c r="C3273" s="671" t="s">
        <v>701</v>
      </c>
      <c r="D3273" s="633">
        <v>4</v>
      </c>
      <c r="E3273" s="671">
        <v>2008</v>
      </c>
      <c r="F3273" s="784">
        <v>395.49628000000001</v>
      </c>
      <c r="G3273" s="784">
        <f t="shared" si="109"/>
        <v>395.49628000000001</v>
      </c>
      <c r="H3273" s="711">
        <v>100</v>
      </c>
      <c r="I3273" s="784">
        <f t="shared" si="110"/>
        <v>0</v>
      </c>
      <c r="J3273" s="106"/>
      <c r="K3273" s="1122"/>
      <c r="L3273" s="1122"/>
      <c r="M3273" s="106"/>
      <c r="N3273" s="1122"/>
      <c r="O3273" s="1121"/>
      <c r="P3273" s="1837"/>
    </row>
    <row r="3274" spans="1:16" s="5" customFormat="1" ht="13.5" x14ac:dyDescent="0.25">
      <c r="A3274" s="1048">
        <v>90</v>
      </c>
      <c r="B3274" s="579" t="s">
        <v>1059</v>
      </c>
      <c r="C3274" s="671" t="s">
        <v>701</v>
      </c>
      <c r="D3274" s="633">
        <v>9</v>
      </c>
      <c r="E3274" s="671">
        <v>2008</v>
      </c>
      <c r="F3274" s="784">
        <v>595.13373000000001</v>
      </c>
      <c r="G3274" s="784">
        <f t="shared" si="109"/>
        <v>595.13373000000001</v>
      </c>
      <c r="H3274" s="711">
        <v>100</v>
      </c>
      <c r="I3274" s="784">
        <f t="shared" si="110"/>
        <v>0</v>
      </c>
      <c r="J3274" s="106"/>
      <c r="K3274" s="1122"/>
      <c r="L3274" s="1122"/>
      <c r="M3274" s="106"/>
      <c r="N3274" s="1122"/>
      <c r="O3274" s="1121"/>
      <c r="P3274" s="1837"/>
    </row>
    <row r="3275" spans="1:16" s="5" customFormat="1" ht="13.5" x14ac:dyDescent="0.25">
      <c r="A3275" s="1048">
        <v>91</v>
      </c>
      <c r="B3275" s="579" t="s">
        <v>790</v>
      </c>
      <c r="C3275" s="671" t="s">
        <v>701</v>
      </c>
      <c r="D3275" s="633">
        <v>1</v>
      </c>
      <c r="E3275" s="671">
        <v>2008</v>
      </c>
      <c r="F3275" s="784">
        <v>65.918149999999997</v>
      </c>
      <c r="G3275" s="784">
        <f t="shared" si="109"/>
        <v>65.918149999999997</v>
      </c>
      <c r="H3275" s="711">
        <v>100</v>
      </c>
      <c r="I3275" s="784">
        <f t="shared" si="110"/>
        <v>0</v>
      </c>
      <c r="J3275" s="106"/>
      <c r="K3275" s="1122"/>
      <c r="L3275" s="1122"/>
      <c r="M3275" s="106"/>
      <c r="N3275" s="1122"/>
      <c r="O3275" s="1121"/>
      <c r="P3275" s="1837"/>
    </row>
    <row r="3276" spans="1:16" s="5" customFormat="1" ht="13.5" x14ac:dyDescent="0.25">
      <c r="A3276" s="1048">
        <v>92</v>
      </c>
      <c r="B3276" s="1111" t="s">
        <v>1051</v>
      </c>
      <c r="C3276" s="671" t="s">
        <v>701</v>
      </c>
      <c r="D3276" s="633">
        <v>1</v>
      </c>
      <c r="E3276" s="671">
        <v>2008</v>
      </c>
      <c r="F3276" s="784">
        <v>233.01532</v>
      </c>
      <c r="G3276" s="784">
        <f t="shared" si="109"/>
        <v>233.01532</v>
      </c>
      <c r="H3276" s="711">
        <v>100</v>
      </c>
      <c r="I3276" s="784">
        <f t="shared" si="110"/>
        <v>0</v>
      </c>
      <c r="J3276" s="106"/>
      <c r="K3276" s="1122"/>
      <c r="L3276" s="1122"/>
      <c r="M3276" s="106"/>
      <c r="N3276" s="1122"/>
      <c r="O3276" s="1121"/>
      <c r="P3276" s="1837"/>
    </row>
    <row r="3277" spans="1:16" s="5" customFormat="1" ht="27" x14ac:dyDescent="0.25">
      <c r="A3277" s="1048">
        <v>93</v>
      </c>
      <c r="B3277" s="1111" t="s">
        <v>1864</v>
      </c>
      <c r="C3277" s="671" t="s">
        <v>701</v>
      </c>
      <c r="D3277" s="633">
        <v>1</v>
      </c>
      <c r="E3277" s="671">
        <v>2010</v>
      </c>
      <c r="F3277" s="784">
        <v>108.48186</v>
      </c>
      <c r="G3277" s="784">
        <f t="shared" si="109"/>
        <v>108.48186</v>
      </c>
      <c r="H3277" s="711">
        <v>100</v>
      </c>
      <c r="I3277" s="784">
        <f t="shared" si="110"/>
        <v>0</v>
      </c>
      <c r="J3277" s="106"/>
      <c r="K3277" s="1122"/>
      <c r="L3277" s="1122"/>
      <c r="M3277" s="106"/>
      <c r="N3277" s="1122"/>
      <c r="O3277" s="1121"/>
      <c r="P3277" s="1837"/>
    </row>
    <row r="3278" spans="1:16" s="5" customFormat="1" ht="13.5" x14ac:dyDescent="0.25">
      <c r="A3278" s="1048">
        <v>94</v>
      </c>
      <c r="B3278" s="1111" t="s">
        <v>1986</v>
      </c>
      <c r="C3278" s="671" t="s">
        <v>701</v>
      </c>
      <c r="D3278" s="633">
        <v>3</v>
      </c>
      <c r="E3278" s="671">
        <v>2010</v>
      </c>
      <c r="F3278" s="784">
        <v>619.69371000000001</v>
      </c>
      <c r="G3278" s="784">
        <f t="shared" si="109"/>
        <v>619.69371000000001</v>
      </c>
      <c r="H3278" s="711">
        <v>100</v>
      </c>
      <c r="I3278" s="784">
        <f t="shared" si="110"/>
        <v>0</v>
      </c>
      <c r="J3278" s="106"/>
      <c r="K3278" s="1122"/>
      <c r="L3278" s="1122"/>
      <c r="M3278" s="106"/>
      <c r="N3278" s="1122"/>
      <c r="O3278" s="1121"/>
      <c r="P3278" s="1837"/>
    </row>
    <row r="3279" spans="1:16" s="5" customFormat="1" ht="27" x14ac:dyDescent="0.25">
      <c r="A3279" s="1048">
        <v>95</v>
      </c>
      <c r="B3279" s="1111" t="s">
        <v>4560</v>
      </c>
      <c r="C3279" s="671" t="s">
        <v>701</v>
      </c>
      <c r="D3279" s="633">
        <v>1</v>
      </c>
      <c r="E3279" s="671">
        <v>2010</v>
      </c>
      <c r="F3279" s="784">
        <v>169.69137000000001</v>
      </c>
      <c r="G3279" s="784">
        <f t="shared" si="109"/>
        <v>169.69137000000001</v>
      </c>
      <c r="H3279" s="711">
        <v>100</v>
      </c>
      <c r="I3279" s="784">
        <f t="shared" si="110"/>
        <v>0</v>
      </c>
      <c r="J3279" s="106"/>
      <c r="K3279" s="1122"/>
      <c r="L3279" s="1122"/>
      <c r="M3279" s="106"/>
      <c r="N3279" s="1122"/>
      <c r="O3279" s="1121"/>
      <c r="P3279" s="1837"/>
    </row>
    <row r="3280" spans="1:16" s="5" customFormat="1" ht="27" x14ac:dyDescent="0.25">
      <c r="A3280" s="1048">
        <v>96</v>
      </c>
      <c r="B3280" s="1111" t="s">
        <v>4561</v>
      </c>
      <c r="C3280" s="671" t="s">
        <v>701</v>
      </c>
      <c r="D3280" s="633">
        <v>31</v>
      </c>
      <c r="E3280" s="671">
        <v>2010</v>
      </c>
      <c r="F3280" s="784">
        <v>1182.85708</v>
      </c>
      <c r="G3280" s="784">
        <f t="shared" si="109"/>
        <v>1182.85708</v>
      </c>
      <c r="H3280" s="711">
        <v>100</v>
      </c>
      <c r="I3280" s="784">
        <f t="shared" si="110"/>
        <v>0</v>
      </c>
      <c r="J3280" s="106"/>
      <c r="K3280" s="1122"/>
      <c r="L3280" s="1122"/>
      <c r="M3280" s="106"/>
      <c r="N3280" s="1122"/>
      <c r="O3280" s="1121"/>
      <c r="P3280" s="1837"/>
    </row>
    <row r="3281" spans="1:16" s="5" customFormat="1" ht="27" x14ac:dyDescent="0.25">
      <c r="A3281" s="1048">
        <v>97</v>
      </c>
      <c r="B3281" s="1111" t="s">
        <v>4562</v>
      </c>
      <c r="C3281" s="671" t="s">
        <v>701</v>
      </c>
      <c r="D3281" s="633">
        <v>2</v>
      </c>
      <c r="E3281" s="671">
        <v>2010</v>
      </c>
      <c r="F3281" s="784">
        <v>182.65562</v>
      </c>
      <c r="G3281" s="784">
        <f t="shared" si="109"/>
        <v>182.65562</v>
      </c>
      <c r="H3281" s="711">
        <v>100</v>
      </c>
      <c r="I3281" s="784">
        <f t="shared" si="110"/>
        <v>0</v>
      </c>
      <c r="J3281" s="106"/>
      <c r="K3281" s="1122"/>
      <c r="L3281" s="1122"/>
      <c r="M3281" s="106"/>
      <c r="N3281" s="1122"/>
      <c r="O3281" s="1121"/>
      <c r="P3281" s="1837"/>
    </row>
    <row r="3282" spans="1:16" s="5" customFormat="1" ht="13.5" x14ac:dyDescent="0.25">
      <c r="A3282" s="1048">
        <v>98</v>
      </c>
      <c r="B3282" s="1111" t="s">
        <v>4563</v>
      </c>
      <c r="C3282" s="671" t="s">
        <v>701</v>
      </c>
      <c r="D3282" s="633">
        <v>2</v>
      </c>
      <c r="E3282" s="671">
        <v>2010</v>
      </c>
      <c r="F3282" s="784">
        <v>833.64269999999999</v>
      </c>
      <c r="G3282" s="784">
        <f t="shared" si="109"/>
        <v>833.64269999999999</v>
      </c>
      <c r="H3282" s="711">
        <v>100</v>
      </c>
      <c r="I3282" s="784">
        <f t="shared" si="110"/>
        <v>0</v>
      </c>
      <c r="J3282" s="106"/>
      <c r="K3282" s="1122"/>
      <c r="L3282" s="1122"/>
      <c r="M3282" s="106"/>
      <c r="N3282" s="1122"/>
      <c r="O3282" s="1121"/>
      <c r="P3282" s="1837"/>
    </row>
    <row r="3283" spans="1:16" s="5" customFormat="1" ht="27" x14ac:dyDescent="0.25">
      <c r="A3283" s="1048">
        <v>99</v>
      </c>
      <c r="B3283" s="1111" t="s">
        <v>4564</v>
      </c>
      <c r="C3283" s="671" t="s">
        <v>701</v>
      </c>
      <c r="D3283" s="633">
        <v>6</v>
      </c>
      <c r="E3283" s="671">
        <v>2010</v>
      </c>
      <c r="F3283" s="784">
        <v>841.12656000000004</v>
      </c>
      <c r="G3283" s="784">
        <f t="shared" si="109"/>
        <v>841.12656000000004</v>
      </c>
      <c r="H3283" s="711">
        <v>100</v>
      </c>
      <c r="I3283" s="784">
        <f t="shared" si="110"/>
        <v>0</v>
      </c>
      <c r="J3283" s="106"/>
      <c r="K3283" s="1122"/>
      <c r="L3283" s="1122"/>
      <c r="M3283" s="106"/>
      <c r="N3283" s="1122"/>
      <c r="O3283" s="1121"/>
      <c r="P3283" s="1837"/>
    </row>
    <row r="3284" spans="1:16" s="5" customFormat="1" ht="27" x14ac:dyDescent="0.25">
      <c r="A3284" s="1048">
        <v>100</v>
      </c>
      <c r="B3284" s="1111" t="s">
        <v>1864</v>
      </c>
      <c r="C3284" s="671" t="s">
        <v>701</v>
      </c>
      <c r="D3284" s="633">
        <v>3</v>
      </c>
      <c r="E3284" s="671">
        <v>2010</v>
      </c>
      <c r="F3284" s="784">
        <v>313.12218000000001</v>
      </c>
      <c r="G3284" s="784">
        <f t="shared" si="109"/>
        <v>313.12218000000001</v>
      </c>
      <c r="H3284" s="711">
        <v>100</v>
      </c>
      <c r="I3284" s="784">
        <f t="shared" si="110"/>
        <v>0</v>
      </c>
      <c r="J3284" s="106"/>
      <c r="K3284" s="1122"/>
      <c r="L3284" s="1122"/>
      <c r="M3284" s="106"/>
      <c r="N3284" s="1122"/>
      <c r="O3284" s="1121"/>
      <c r="P3284" s="1837"/>
    </row>
    <row r="3285" spans="1:16" s="5" customFormat="1" ht="13.5" x14ac:dyDescent="0.25">
      <c r="A3285" s="1048">
        <v>101</v>
      </c>
      <c r="B3285" s="1111" t="s">
        <v>4563</v>
      </c>
      <c r="C3285" s="671" t="s">
        <v>701</v>
      </c>
      <c r="D3285" s="633">
        <v>2</v>
      </c>
      <c r="E3285" s="671">
        <v>2010</v>
      </c>
      <c r="F3285" s="784">
        <v>1071.8627200000001</v>
      </c>
      <c r="G3285" s="784">
        <f t="shared" si="109"/>
        <v>1071.8627200000001</v>
      </c>
      <c r="H3285" s="711">
        <v>100</v>
      </c>
      <c r="I3285" s="784">
        <f t="shared" si="110"/>
        <v>0</v>
      </c>
      <c r="J3285" s="106"/>
      <c r="K3285" s="1122"/>
      <c r="L3285" s="1122"/>
      <c r="M3285" s="106"/>
      <c r="N3285" s="1122"/>
      <c r="O3285" s="1121"/>
      <c r="P3285" s="1837"/>
    </row>
    <row r="3286" spans="1:16" s="5" customFormat="1" ht="27" x14ac:dyDescent="0.25">
      <c r="A3286" s="1048">
        <v>102</v>
      </c>
      <c r="B3286" s="1111" t="s">
        <v>4565</v>
      </c>
      <c r="C3286" s="671" t="s">
        <v>701</v>
      </c>
      <c r="D3286" s="633">
        <v>5</v>
      </c>
      <c r="E3286" s="671">
        <v>2010</v>
      </c>
      <c r="F3286" s="784">
        <v>564.18889999999999</v>
      </c>
      <c r="G3286" s="784">
        <f t="shared" si="109"/>
        <v>564.18889999999999</v>
      </c>
      <c r="H3286" s="711">
        <v>100</v>
      </c>
      <c r="I3286" s="784">
        <f t="shared" si="110"/>
        <v>0</v>
      </c>
      <c r="J3286" s="106"/>
      <c r="K3286" s="1122"/>
      <c r="L3286" s="1122"/>
      <c r="M3286" s="106"/>
      <c r="N3286" s="1122"/>
      <c r="O3286" s="1121"/>
      <c r="P3286" s="1837"/>
    </row>
    <row r="3287" spans="1:16" s="5" customFormat="1" ht="13.5" x14ac:dyDescent="0.25">
      <c r="A3287" s="1048">
        <v>103</v>
      </c>
      <c r="B3287" s="1111" t="s">
        <v>4544</v>
      </c>
      <c r="C3287" s="671" t="s">
        <v>701</v>
      </c>
      <c r="D3287" s="633">
        <v>1</v>
      </c>
      <c r="E3287" s="671">
        <v>2012</v>
      </c>
      <c r="F3287" s="784">
        <v>100</v>
      </c>
      <c r="G3287" s="784">
        <f t="shared" ref="G3287:G3409" si="111">F3287*H3287%</f>
        <v>96</v>
      </c>
      <c r="H3287" s="711">
        <v>96</v>
      </c>
      <c r="I3287" s="784">
        <f t="shared" ref="I3287:I3409" si="112">F3287-G3287</f>
        <v>4</v>
      </c>
      <c r="J3287" s="106"/>
      <c r="K3287" s="1122"/>
      <c r="L3287" s="1122"/>
      <c r="M3287" s="106"/>
      <c r="N3287" s="1122"/>
      <c r="O3287" s="1121"/>
      <c r="P3287" s="1837"/>
    </row>
    <row r="3288" spans="1:16" s="5" customFormat="1" ht="13.5" x14ac:dyDescent="0.25">
      <c r="A3288" s="1048">
        <v>104</v>
      </c>
      <c r="B3288" s="1111" t="s">
        <v>802</v>
      </c>
      <c r="C3288" s="671" t="s">
        <v>701</v>
      </c>
      <c r="D3288" s="633">
        <v>1</v>
      </c>
      <c r="E3288" s="671">
        <v>2012</v>
      </c>
      <c r="F3288" s="784">
        <v>200</v>
      </c>
      <c r="G3288" s="784">
        <f t="shared" si="111"/>
        <v>192</v>
      </c>
      <c r="H3288" s="711">
        <v>96</v>
      </c>
      <c r="I3288" s="784">
        <f t="shared" si="112"/>
        <v>8</v>
      </c>
      <c r="J3288" s="106"/>
      <c r="K3288" s="1122"/>
      <c r="L3288" s="1122"/>
      <c r="M3288" s="106"/>
      <c r="N3288" s="1122"/>
      <c r="O3288" s="1121"/>
      <c r="P3288" s="1837"/>
    </row>
    <row r="3289" spans="1:16" s="5" customFormat="1" ht="13.5" x14ac:dyDescent="0.25">
      <c r="A3289" s="1048">
        <v>105</v>
      </c>
      <c r="B3289" s="1112" t="s">
        <v>2952</v>
      </c>
      <c r="C3289" s="671" t="s">
        <v>701</v>
      </c>
      <c r="D3289" s="633">
        <v>1</v>
      </c>
      <c r="E3289" s="671">
        <v>2012</v>
      </c>
      <c r="F3289" s="784">
        <v>120</v>
      </c>
      <c r="G3289" s="784">
        <f t="shared" si="111"/>
        <v>115.19999999999999</v>
      </c>
      <c r="H3289" s="711">
        <v>96</v>
      </c>
      <c r="I3289" s="784">
        <f t="shared" si="112"/>
        <v>4.8000000000000114</v>
      </c>
      <c r="J3289" s="106"/>
      <c r="K3289" s="1122"/>
      <c r="L3289" s="1122"/>
      <c r="M3289" s="106"/>
      <c r="N3289" s="1122"/>
      <c r="O3289" s="1121"/>
      <c r="P3289" s="1837"/>
    </row>
    <row r="3290" spans="1:16" s="5" customFormat="1" ht="27" x14ac:dyDescent="0.25">
      <c r="A3290" s="1048">
        <v>106</v>
      </c>
      <c r="B3290" s="1460" t="s">
        <v>4566</v>
      </c>
      <c r="C3290" s="1113" t="s">
        <v>701</v>
      </c>
      <c r="D3290" s="633">
        <v>2</v>
      </c>
      <c r="E3290" s="1113">
        <v>2012</v>
      </c>
      <c r="F3290" s="784">
        <v>178.524</v>
      </c>
      <c r="G3290" s="784">
        <f t="shared" si="111"/>
        <v>171.38304000000002</v>
      </c>
      <c r="H3290" s="711">
        <v>96.000000000000014</v>
      </c>
      <c r="I3290" s="784">
        <f t="shared" si="112"/>
        <v>7.1409599999999784</v>
      </c>
      <c r="J3290" s="106"/>
      <c r="K3290" s="1122"/>
      <c r="L3290" s="1122"/>
      <c r="M3290" s="106"/>
      <c r="N3290" s="1122"/>
      <c r="O3290" s="1121"/>
      <c r="P3290" s="1837"/>
    </row>
    <row r="3291" spans="1:16" s="5" customFormat="1" ht="13.5" x14ac:dyDescent="0.25">
      <c r="A3291" s="1048">
        <v>107</v>
      </c>
      <c r="B3291" s="1461" t="s">
        <v>784</v>
      </c>
      <c r="C3291" s="1114" t="s">
        <v>701</v>
      </c>
      <c r="D3291" s="633">
        <v>1</v>
      </c>
      <c r="E3291" s="1113">
        <v>2013</v>
      </c>
      <c r="F3291" s="784">
        <v>60</v>
      </c>
      <c r="G3291" s="784">
        <f t="shared" si="111"/>
        <v>50.4</v>
      </c>
      <c r="H3291" s="711">
        <v>84</v>
      </c>
      <c r="I3291" s="784">
        <f t="shared" si="112"/>
        <v>9.6000000000000014</v>
      </c>
      <c r="J3291" s="106"/>
      <c r="K3291" s="1122"/>
      <c r="L3291" s="1122"/>
      <c r="M3291" s="106"/>
      <c r="N3291" s="1122"/>
      <c r="O3291" s="1121"/>
      <c r="P3291" s="1837"/>
    </row>
    <row r="3292" spans="1:16" s="5" customFormat="1" ht="13.5" x14ac:dyDescent="0.25">
      <c r="A3292" s="1048">
        <v>108</v>
      </c>
      <c r="B3292" s="1462" t="s">
        <v>763</v>
      </c>
      <c r="C3292" s="1114" t="s">
        <v>701</v>
      </c>
      <c r="D3292" s="633">
        <v>1</v>
      </c>
      <c r="E3292" s="1113">
        <v>2013</v>
      </c>
      <c r="F3292" s="784">
        <v>88.14</v>
      </c>
      <c r="G3292" s="784">
        <f t="shared" si="111"/>
        <v>74.037599999999983</v>
      </c>
      <c r="H3292" s="711">
        <v>83.999999999999986</v>
      </c>
      <c r="I3292" s="784">
        <f t="shared" si="112"/>
        <v>14.102400000000017</v>
      </c>
      <c r="J3292" s="106"/>
      <c r="K3292" s="1122"/>
      <c r="L3292" s="1122"/>
      <c r="M3292" s="106"/>
      <c r="N3292" s="1122"/>
      <c r="O3292" s="1121"/>
      <c r="P3292" s="1837"/>
    </row>
    <row r="3293" spans="1:16" s="5" customFormat="1" ht="13.5" x14ac:dyDescent="0.25">
      <c r="A3293" s="1048">
        <v>109</v>
      </c>
      <c r="B3293" s="1463" t="s">
        <v>4567</v>
      </c>
      <c r="C3293" s="1114" t="s">
        <v>701</v>
      </c>
      <c r="D3293" s="633">
        <v>2</v>
      </c>
      <c r="E3293" s="1113">
        <v>2013</v>
      </c>
      <c r="F3293" s="784">
        <v>159</v>
      </c>
      <c r="G3293" s="784">
        <f t="shared" si="111"/>
        <v>133.56</v>
      </c>
      <c r="H3293" s="711">
        <v>84</v>
      </c>
      <c r="I3293" s="784">
        <f t="shared" si="112"/>
        <v>25.439999999999998</v>
      </c>
      <c r="J3293" s="106"/>
      <c r="K3293" s="1122"/>
      <c r="L3293" s="1122"/>
      <c r="M3293" s="106"/>
      <c r="N3293" s="1122"/>
      <c r="O3293" s="1121"/>
      <c r="P3293" s="1837"/>
    </row>
    <row r="3294" spans="1:16" s="5" customFormat="1" ht="13.5" x14ac:dyDescent="0.25">
      <c r="A3294" s="1048">
        <v>110</v>
      </c>
      <c r="B3294" s="1464" t="s">
        <v>786</v>
      </c>
      <c r="C3294" s="1114" t="s">
        <v>701</v>
      </c>
      <c r="D3294" s="633">
        <v>5</v>
      </c>
      <c r="E3294" s="1113">
        <v>2008</v>
      </c>
      <c r="F3294" s="784">
        <v>400</v>
      </c>
      <c r="G3294" s="784">
        <f t="shared" si="111"/>
        <v>400</v>
      </c>
      <c r="H3294" s="711">
        <v>100</v>
      </c>
      <c r="I3294" s="784">
        <f t="shared" si="112"/>
        <v>0</v>
      </c>
      <c r="J3294" s="106"/>
      <c r="K3294" s="1122"/>
      <c r="L3294" s="1122"/>
      <c r="M3294" s="106"/>
      <c r="N3294" s="1122"/>
      <c r="O3294" s="1121"/>
      <c r="P3294" s="1837"/>
    </row>
    <row r="3295" spans="1:16" s="5" customFormat="1" ht="13.5" x14ac:dyDescent="0.25">
      <c r="A3295" s="1048">
        <v>111</v>
      </c>
      <c r="B3295" s="1465" t="s">
        <v>786</v>
      </c>
      <c r="C3295" s="1114" t="s">
        <v>701</v>
      </c>
      <c r="D3295" s="633">
        <v>22</v>
      </c>
      <c r="E3295" s="1113">
        <v>2013</v>
      </c>
      <c r="F3295" s="784">
        <v>644.6</v>
      </c>
      <c r="G3295" s="784">
        <f t="shared" si="111"/>
        <v>541.46400000000006</v>
      </c>
      <c r="H3295" s="711">
        <v>84</v>
      </c>
      <c r="I3295" s="784">
        <f t="shared" si="112"/>
        <v>103.13599999999997</v>
      </c>
      <c r="J3295" s="106"/>
      <c r="K3295" s="1122"/>
      <c r="L3295" s="1122"/>
      <c r="M3295" s="106"/>
      <c r="N3295" s="1122"/>
      <c r="O3295" s="1121"/>
      <c r="P3295" s="1837"/>
    </row>
    <row r="3296" spans="1:16" s="5" customFormat="1" ht="13.5" x14ac:dyDescent="0.25">
      <c r="A3296" s="1048">
        <v>112</v>
      </c>
      <c r="B3296" s="1464" t="s">
        <v>4568</v>
      </c>
      <c r="C3296" s="575" t="s">
        <v>701</v>
      </c>
      <c r="D3296" s="633">
        <v>4</v>
      </c>
      <c r="E3296" s="575">
        <v>2014</v>
      </c>
      <c r="F3296" s="784">
        <v>140.19999999999999</v>
      </c>
      <c r="G3296" s="784">
        <f t="shared" si="111"/>
        <v>100.94399999999999</v>
      </c>
      <c r="H3296" s="711">
        <v>72</v>
      </c>
      <c r="I3296" s="784">
        <f t="shared" si="112"/>
        <v>39.256</v>
      </c>
      <c r="J3296" s="106"/>
      <c r="K3296" s="1122"/>
      <c r="L3296" s="1122"/>
      <c r="M3296" s="106"/>
      <c r="N3296" s="1122"/>
      <c r="O3296" s="1121"/>
      <c r="P3296" s="1837"/>
    </row>
    <row r="3297" spans="1:16" s="5" customFormat="1" ht="13.5" x14ac:dyDescent="0.25">
      <c r="A3297" s="1048">
        <v>113</v>
      </c>
      <c r="B3297" s="1464" t="s">
        <v>784</v>
      </c>
      <c r="C3297" s="575" t="s">
        <v>701</v>
      </c>
      <c r="D3297" s="633">
        <v>1</v>
      </c>
      <c r="E3297" s="575">
        <v>2010</v>
      </c>
      <c r="F3297" s="784">
        <v>233.59651000000002</v>
      </c>
      <c r="G3297" s="784">
        <f t="shared" si="111"/>
        <v>233.59651000000002</v>
      </c>
      <c r="H3297" s="711">
        <v>100</v>
      </c>
      <c r="I3297" s="784">
        <f t="shared" si="112"/>
        <v>0</v>
      </c>
      <c r="J3297" s="106"/>
      <c r="K3297" s="1122"/>
      <c r="L3297" s="1122"/>
      <c r="M3297" s="106"/>
      <c r="N3297" s="1122"/>
      <c r="O3297" s="1121"/>
      <c r="P3297" s="1837"/>
    </row>
    <row r="3298" spans="1:16" s="5" customFormat="1" ht="13.5" x14ac:dyDescent="0.25">
      <c r="A3298" s="1048">
        <v>114</v>
      </c>
      <c r="B3298" s="1115" t="s">
        <v>784</v>
      </c>
      <c r="C3298" s="575" t="s">
        <v>701</v>
      </c>
      <c r="D3298" s="633">
        <v>1</v>
      </c>
      <c r="E3298" s="575">
        <v>2011</v>
      </c>
      <c r="F3298" s="784">
        <v>212.40199999999999</v>
      </c>
      <c r="G3298" s="784">
        <f t="shared" si="111"/>
        <v>212.40199999999999</v>
      </c>
      <c r="H3298" s="711">
        <v>100</v>
      </c>
      <c r="I3298" s="784">
        <f t="shared" si="112"/>
        <v>0</v>
      </c>
      <c r="J3298" s="106"/>
      <c r="K3298" s="1122"/>
      <c r="L3298" s="1122"/>
      <c r="M3298" s="106"/>
      <c r="N3298" s="1122"/>
      <c r="O3298" s="1121"/>
      <c r="P3298" s="1837"/>
    </row>
    <row r="3299" spans="1:16" s="5" customFormat="1" ht="13.5" x14ac:dyDescent="0.25">
      <c r="A3299" s="1048">
        <v>115</v>
      </c>
      <c r="B3299" s="1115" t="s">
        <v>4569</v>
      </c>
      <c r="C3299" s="575" t="s">
        <v>701</v>
      </c>
      <c r="D3299" s="633">
        <v>1</v>
      </c>
      <c r="E3299" s="575">
        <v>2014</v>
      </c>
      <c r="F3299" s="784">
        <v>138</v>
      </c>
      <c r="G3299" s="784">
        <f t="shared" si="111"/>
        <v>99.36</v>
      </c>
      <c r="H3299" s="711">
        <v>72</v>
      </c>
      <c r="I3299" s="784">
        <f t="shared" si="112"/>
        <v>38.64</v>
      </c>
      <c r="J3299" s="106"/>
      <c r="K3299" s="1122"/>
      <c r="L3299" s="1122"/>
      <c r="M3299" s="106"/>
      <c r="N3299" s="1122"/>
      <c r="O3299" s="1121"/>
      <c r="P3299" s="1837"/>
    </row>
    <row r="3300" spans="1:16" s="5" customFormat="1" ht="13.5" x14ac:dyDescent="0.25">
      <c r="A3300" s="1048">
        <v>116</v>
      </c>
      <c r="B3300" s="1116" t="s">
        <v>759</v>
      </c>
      <c r="C3300" s="575" t="s">
        <v>701</v>
      </c>
      <c r="D3300" s="633">
        <v>1</v>
      </c>
      <c r="E3300" s="575">
        <v>2014</v>
      </c>
      <c r="F3300" s="784">
        <v>90</v>
      </c>
      <c r="G3300" s="784">
        <f t="shared" si="111"/>
        <v>64.8</v>
      </c>
      <c r="H3300" s="711">
        <v>72</v>
      </c>
      <c r="I3300" s="784">
        <f t="shared" si="112"/>
        <v>25.200000000000003</v>
      </c>
      <c r="J3300" s="106"/>
      <c r="K3300" s="1122"/>
      <c r="L3300" s="1122"/>
      <c r="M3300" s="106"/>
      <c r="N3300" s="1122"/>
      <c r="O3300" s="1121"/>
      <c r="P3300" s="1837"/>
    </row>
    <row r="3301" spans="1:16" s="5" customFormat="1" ht="27" x14ac:dyDescent="0.25">
      <c r="A3301" s="1048">
        <v>117</v>
      </c>
      <c r="B3301" s="1116" t="s">
        <v>1841</v>
      </c>
      <c r="C3301" s="575" t="s">
        <v>701</v>
      </c>
      <c r="D3301" s="633">
        <v>2</v>
      </c>
      <c r="E3301" s="575">
        <v>2015</v>
      </c>
      <c r="F3301" s="784">
        <v>196</v>
      </c>
      <c r="G3301" s="784">
        <f t="shared" si="111"/>
        <v>117.6</v>
      </c>
      <c r="H3301" s="711">
        <v>60</v>
      </c>
      <c r="I3301" s="784">
        <f t="shared" si="112"/>
        <v>78.400000000000006</v>
      </c>
      <c r="J3301" s="106"/>
      <c r="K3301" s="1122"/>
      <c r="L3301" s="1122"/>
      <c r="M3301" s="106"/>
      <c r="N3301" s="1122"/>
      <c r="O3301" s="1121"/>
      <c r="P3301" s="1837"/>
    </row>
    <row r="3302" spans="1:16" s="5" customFormat="1" ht="27" x14ac:dyDescent="0.25">
      <c r="A3302" s="1048">
        <v>118</v>
      </c>
      <c r="B3302" s="1117" t="s">
        <v>1841</v>
      </c>
      <c r="C3302" s="575" t="s">
        <v>701</v>
      </c>
      <c r="D3302" s="633">
        <v>1</v>
      </c>
      <c r="E3302" s="1118">
        <v>2016</v>
      </c>
      <c r="F3302" s="784">
        <v>67.8</v>
      </c>
      <c r="G3302" s="784">
        <f t="shared" si="111"/>
        <v>32.543999999999997</v>
      </c>
      <c r="H3302" s="711">
        <v>48</v>
      </c>
      <c r="I3302" s="784">
        <f t="shared" si="112"/>
        <v>35.256</v>
      </c>
      <c r="J3302" s="106"/>
      <c r="K3302" s="1122"/>
      <c r="L3302" s="1122"/>
      <c r="M3302" s="106"/>
      <c r="N3302" s="1122"/>
      <c r="O3302" s="1121"/>
      <c r="P3302" s="1837"/>
    </row>
    <row r="3303" spans="1:16" s="5" customFormat="1" ht="13.5" x14ac:dyDescent="0.25">
      <c r="A3303" s="1048">
        <v>119</v>
      </c>
      <c r="B3303" s="1117" t="s">
        <v>1840</v>
      </c>
      <c r="C3303" s="575" t="s">
        <v>701</v>
      </c>
      <c r="D3303" s="633">
        <v>2</v>
      </c>
      <c r="E3303" s="1118">
        <v>2016</v>
      </c>
      <c r="F3303" s="784">
        <v>231</v>
      </c>
      <c r="G3303" s="784">
        <f t="shared" si="111"/>
        <v>110.88</v>
      </c>
      <c r="H3303" s="711">
        <v>48</v>
      </c>
      <c r="I3303" s="784">
        <f t="shared" si="112"/>
        <v>120.12</v>
      </c>
      <c r="J3303" s="106"/>
      <c r="K3303" s="1122"/>
      <c r="L3303" s="1122"/>
      <c r="M3303" s="106"/>
      <c r="N3303" s="1122"/>
      <c r="O3303" s="1121"/>
      <c r="P3303" s="1837"/>
    </row>
    <row r="3304" spans="1:16" s="5" customFormat="1" ht="27" x14ac:dyDescent="0.25">
      <c r="A3304" s="1048">
        <v>120</v>
      </c>
      <c r="B3304" s="1117" t="s">
        <v>4566</v>
      </c>
      <c r="C3304" s="575" t="s">
        <v>701</v>
      </c>
      <c r="D3304" s="633">
        <v>1</v>
      </c>
      <c r="E3304" s="1118">
        <v>2016</v>
      </c>
      <c r="F3304" s="784">
        <v>67.8</v>
      </c>
      <c r="G3304" s="784">
        <f t="shared" si="111"/>
        <v>32.543999999999997</v>
      </c>
      <c r="H3304" s="711">
        <v>48</v>
      </c>
      <c r="I3304" s="784">
        <f t="shared" si="112"/>
        <v>35.256</v>
      </c>
      <c r="J3304" s="106"/>
      <c r="K3304" s="1122"/>
      <c r="L3304" s="1122"/>
      <c r="M3304" s="106"/>
      <c r="N3304" s="1122"/>
      <c r="O3304" s="1121"/>
      <c r="P3304" s="1837"/>
    </row>
    <row r="3305" spans="1:16" s="5" customFormat="1" ht="13.5" x14ac:dyDescent="0.25">
      <c r="A3305" s="1048">
        <v>121</v>
      </c>
      <c r="B3305" s="1117" t="s">
        <v>2029</v>
      </c>
      <c r="C3305" s="575" t="s">
        <v>701</v>
      </c>
      <c r="D3305" s="633">
        <v>3</v>
      </c>
      <c r="E3305" s="1118">
        <v>2016</v>
      </c>
      <c r="F3305" s="784">
        <v>204.94200000000001</v>
      </c>
      <c r="G3305" s="784">
        <f t="shared" si="111"/>
        <v>98.372160000000022</v>
      </c>
      <c r="H3305" s="711">
        <v>48.000000000000007</v>
      </c>
      <c r="I3305" s="784">
        <f t="shared" si="112"/>
        <v>106.56983999999999</v>
      </c>
      <c r="J3305" s="106"/>
      <c r="K3305" s="1122"/>
      <c r="L3305" s="1122"/>
      <c r="M3305" s="106"/>
      <c r="N3305" s="1122"/>
      <c r="O3305" s="1121"/>
      <c r="P3305" s="1837"/>
    </row>
    <row r="3306" spans="1:16" s="5" customFormat="1" ht="13.5" x14ac:dyDescent="0.25">
      <c r="A3306" s="1048">
        <v>122</v>
      </c>
      <c r="B3306" s="1117" t="s">
        <v>4570</v>
      </c>
      <c r="C3306" s="575" t="s">
        <v>701</v>
      </c>
      <c r="D3306" s="633">
        <v>6</v>
      </c>
      <c r="E3306" s="1118">
        <v>2016</v>
      </c>
      <c r="F3306" s="784">
        <v>234</v>
      </c>
      <c r="G3306" s="784">
        <f t="shared" si="111"/>
        <v>112.32</v>
      </c>
      <c r="H3306" s="711">
        <v>48</v>
      </c>
      <c r="I3306" s="784">
        <f t="shared" si="112"/>
        <v>121.68</v>
      </c>
      <c r="J3306" s="106"/>
      <c r="K3306" s="1122"/>
      <c r="L3306" s="1122"/>
      <c r="M3306" s="106"/>
      <c r="N3306" s="1122"/>
      <c r="O3306" s="1121"/>
      <c r="P3306" s="1837"/>
    </row>
    <row r="3307" spans="1:16" s="5" customFormat="1" ht="13.5" x14ac:dyDescent="0.25">
      <c r="A3307" s="1048">
        <v>123</v>
      </c>
      <c r="B3307" s="1117" t="s">
        <v>4571</v>
      </c>
      <c r="C3307" s="575" t="s">
        <v>701</v>
      </c>
      <c r="D3307" s="633">
        <v>8</v>
      </c>
      <c r="E3307" s="1118">
        <v>2016</v>
      </c>
      <c r="F3307" s="784">
        <v>360</v>
      </c>
      <c r="G3307" s="784">
        <f t="shared" si="111"/>
        <v>172.79999999999998</v>
      </c>
      <c r="H3307" s="711">
        <v>48</v>
      </c>
      <c r="I3307" s="784">
        <f t="shared" si="112"/>
        <v>187.20000000000002</v>
      </c>
      <c r="J3307" s="106"/>
      <c r="K3307" s="1122"/>
      <c r="L3307" s="1122"/>
      <c r="M3307" s="106"/>
      <c r="N3307" s="1122"/>
      <c r="O3307" s="1121"/>
      <c r="P3307" s="1837"/>
    </row>
    <row r="3308" spans="1:16" s="5" customFormat="1" ht="13.5" x14ac:dyDescent="0.25">
      <c r="A3308" s="1048">
        <v>124</v>
      </c>
      <c r="B3308" s="1117" t="s">
        <v>1840</v>
      </c>
      <c r="C3308" s="575" t="s">
        <v>701</v>
      </c>
      <c r="D3308" s="633">
        <v>8</v>
      </c>
      <c r="E3308" s="1118">
        <v>2018</v>
      </c>
      <c r="F3308" s="784">
        <v>240</v>
      </c>
      <c r="G3308" s="784">
        <f t="shared" si="111"/>
        <v>57.599999999999994</v>
      </c>
      <c r="H3308" s="711">
        <v>24</v>
      </c>
      <c r="I3308" s="784">
        <f t="shared" si="112"/>
        <v>182.4</v>
      </c>
      <c r="J3308" s="106"/>
      <c r="K3308" s="1122"/>
      <c r="L3308" s="1122"/>
      <c r="M3308" s="106"/>
      <c r="N3308" s="1122"/>
      <c r="O3308" s="1121"/>
      <c r="P3308" s="1837"/>
    </row>
    <row r="3309" spans="1:16" s="5" customFormat="1" ht="13.5" x14ac:dyDescent="0.25">
      <c r="A3309" s="1048">
        <v>125</v>
      </c>
      <c r="B3309" s="1060" t="s">
        <v>3190</v>
      </c>
      <c r="C3309" s="575" t="s">
        <v>701</v>
      </c>
      <c r="D3309" s="633">
        <v>66</v>
      </c>
      <c r="E3309" s="1118">
        <v>2018</v>
      </c>
      <c r="F3309" s="784">
        <v>514.79999999999995</v>
      </c>
      <c r="G3309" s="784">
        <f t="shared" si="111"/>
        <v>123.55199999999998</v>
      </c>
      <c r="H3309" s="711">
        <v>24</v>
      </c>
      <c r="I3309" s="784">
        <f t="shared" si="112"/>
        <v>391.24799999999999</v>
      </c>
      <c r="J3309" s="106"/>
      <c r="K3309" s="1122"/>
      <c r="L3309" s="1122"/>
      <c r="M3309" s="106"/>
      <c r="N3309" s="1122"/>
      <c r="O3309" s="1121"/>
      <c r="P3309" s="1837"/>
    </row>
    <row r="3310" spans="1:16" s="5" customFormat="1" ht="13.5" x14ac:dyDescent="0.25">
      <c r="A3310" s="1048">
        <v>126</v>
      </c>
      <c r="B3310" s="1060" t="s">
        <v>4572</v>
      </c>
      <c r="C3310" s="575" t="s">
        <v>701</v>
      </c>
      <c r="D3310" s="633">
        <v>11</v>
      </c>
      <c r="E3310" s="1118">
        <v>2018</v>
      </c>
      <c r="F3310" s="784">
        <v>2959</v>
      </c>
      <c r="G3310" s="784">
        <f t="shared" si="111"/>
        <v>710.16</v>
      </c>
      <c r="H3310" s="711">
        <v>24</v>
      </c>
      <c r="I3310" s="784">
        <f t="shared" si="112"/>
        <v>2248.84</v>
      </c>
      <c r="J3310" s="106"/>
      <c r="K3310" s="1122"/>
      <c r="L3310" s="1122"/>
      <c r="M3310" s="106"/>
      <c r="N3310" s="1122"/>
      <c r="O3310" s="1121"/>
      <c r="P3310" s="1837"/>
    </row>
    <row r="3311" spans="1:16" s="5" customFormat="1" ht="27" x14ac:dyDescent="0.25">
      <c r="A3311" s="1048">
        <v>127</v>
      </c>
      <c r="B3311" s="1060" t="s">
        <v>1841</v>
      </c>
      <c r="C3311" s="575" t="s">
        <v>701</v>
      </c>
      <c r="D3311" s="633">
        <v>11</v>
      </c>
      <c r="E3311" s="1118">
        <v>2018</v>
      </c>
      <c r="F3311" s="784">
        <v>825.90002000000004</v>
      </c>
      <c r="G3311" s="784">
        <f t="shared" si="111"/>
        <v>198.21600480000001</v>
      </c>
      <c r="H3311" s="711">
        <v>24</v>
      </c>
      <c r="I3311" s="784">
        <f t="shared" si="112"/>
        <v>627.68401519999998</v>
      </c>
      <c r="J3311" s="106"/>
      <c r="K3311" s="1122"/>
      <c r="L3311" s="1122"/>
      <c r="M3311" s="106"/>
      <c r="N3311" s="1122"/>
      <c r="O3311" s="1121"/>
      <c r="P3311" s="1837"/>
    </row>
    <row r="3312" spans="1:16" s="5" customFormat="1" ht="13.5" x14ac:dyDescent="0.25">
      <c r="A3312" s="1048">
        <v>128</v>
      </c>
      <c r="B3312" s="1060" t="s">
        <v>4573</v>
      </c>
      <c r="C3312" s="575" t="s">
        <v>701</v>
      </c>
      <c r="D3312" s="633">
        <v>1</v>
      </c>
      <c r="E3312" s="1118">
        <v>2018</v>
      </c>
      <c r="F3312" s="784">
        <v>149.4</v>
      </c>
      <c r="G3312" s="784">
        <f t="shared" si="111"/>
        <v>35.856000000000002</v>
      </c>
      <c r="H3312" s="711">
        <v>24</v>
      </c>
      <c r="I3312" s="784">
        <f t="shared" si="112"/>
        <v>113.54400000000001</v>
      </c>
      <c r="J3312" s="106"/>
      <c r="K3312" s="1122"/>
      <c r="L3312" s="1122"/>
      <c r="M3312" s="106"/>
      <c r="N3312" s="1122"/>
      <c r="O3312" s="1121"/>
      <c r="P3312" s="1837"/>
    </row>
    <row r="3313" spans="1:16" s="5" customFormat="1" ht="13.5" x14ac:dyDescent="0.25">
      <c r="A3313" s="1048">
        <v>129</v>
      </c>
      <c r="B3313" s="1060" t="s">
        <v>4574</v>
      </c>
      <c r="C3313" s="575" t="s">
        <v>701</v>
      </c>
      <c r="D3313" s="633">
        <v>15</v>
      </c>
      <c r="E3313" s="1118">
        <v>2018</v>
      </c>
      <c r="F3313" s="784">
        <v>2241.75</v>
      </c>
      <c r="G3313" s="784">
        <f t="shared" si="111"/>
        <v>538.02</v>
      </c>
      <c r="H3313" s="711">
        <v>24</v>
      </c>
      <c r="I3313" s="784">
        <f t="shared" si="112"/>
        <v>1703.73</v>
      </c>
      <c r="J3313" s="106"/>
      <c r="K3313" s="1122"/>
      <c r="L3313" s="1122"/>
      <c r="M3313" s="106"/>
      <c r="N3313" s="1122"/>
      <c r="O3313" s="1121"/>
      <c r="P3313" s="1837"/>
    </row>
    <row r="3314" spans="1:16" s="5" customFormat="1" ht="13.5" x14ac:dyDescent="0.25">
      <c r="A3314" s="1048">
        <v>130</v>
      </c>
      <c r="B3314" s="1060" t="s">
        <v>4575</v>
      </c>
      <c r="C3314" s="575" t="s">
        <v>701</v>
      </c>
      <c r="D3314" s="633">
        <v>1</v>
      </c>
      <c r="E3314" s="1118">
        <v>2018</v>
      </c>
      <c r="F3314" s="784">
        <v>494.4</v>
      </c>
      <c r="G3314" s="784">
        <f t="shared" si="111"/>
        <v>118.65599999999999</v>
      </c>
      <c r="H3314" s="711">
        <v>24</v>
      </c>
      <c r="I3314" s="784">
        <f t="shared" si="112"/>
        <v>375.74399999999997</v>
      </c>
      <c r="J3314" s="106"/>
      <c r="K3314" s="1122"/>
      <c r="L3314" s="1122"/>
      <c r="M3314" s="106"/>
      <c r="N3314" s="1122"/>
      <c r="O3314" s="1121"/>
      <c r="P3314" s="1837"/>
    </row>
    <row r="3315" spans="1:16" s="5" customFormat="1" ht="27" x14ac:dyDescent="0.25">
      <c r="A3315" s="1048">
        <v>131</v>
      </c>
      <c r="B3315" s="1060" t="s">
        <v>4576</v>
      </c>
      <c r="C3315" s="575" t="s">
        <v>701</v>
      </c>
      <c r="D3315" s="633">
        <v>1</v>
      </c>
      <c r="E3315" s="1118">
        <v>2018</v>
      </c>
      <c r="F3315" s="784">
        <v>494.4</v>
      </c>
      <c r="G3315" s="784">
        <f t="shared" si="111"/>
        <v>118.65599999999999</v>
      </c>
      <c r="H3315" s="711">
        <v>24</v>
      </c>
      <c r="I3315" s="784">
        <f t="shared" si="112"/>
        <v>375.74399999999997</v>
      </c>
      <c r="J3315" s="106"/>
      <c r="K3315" s="1122"/>
      <c r="L3315" s="1122"/>
      <c r="M3315" s="106"/>
      <c r="N3315" s="1122"/>
      <c r="O3315" s="1121"/>
      <c r="P3315" s="1837"/>
    </row>
    <row r="3316" spans="1:16" s="5" customFormat="1" ht="13.5" x14ac:dyDescent="0.25">
      <c r="A3316" s="1048">
        <v>132</v>
      </c>
      <c r="B3316" s="1060" t="s">
        <v>4577</v>
      </c>
      <c r="C3316" s="575" t="s">
        <v>701</v>
      </c>
      <c r="D3316" s="633">
        <v>1</v>
      </c>
      <c r="E3316" s="1118">
        <v>2018</v>
      </c>
      <c r="F3316" s="784">
        <v>94.5</v>
      </c>
      <c r="G3316" s="784">
        <f t="shared" si="111"/>
        <v>22.68</v>
      </c>
      <c r="H3316" s="711">
        <v>24</v>
      </c>
      <c r="I3316" s="784">
        <f t="shared" si="112"/>
        <v>71.819999999999993</v>
      </c>
      <c r="J3316" s="106"/>
      <c r="K3316" s="1122"/>
      <c r="L3316" s="1122"/>
      <c r="M3316" s="106"/>
      <c r="N3316" s="1122"/>
      <c r="O3316" s="1121"/>
      <c r="P3316" s="1837"/>
    </row>
    <row r="3317" spans="1:16" s="5" customFormat="1" ht="13.5" x14ac:dyDescent="0.25">
      <c r="A3317" s="1048">
        <v>133</v>
      </c>
      <c r="B3317" s="1060" t="s">
        <v>4578</v>
      </c>
      <c r="C3317" s="575" t="s">
        <v>701</v>
      </c>
      <c r="D3317" s="633">
        <v>9</v>
      </c>
      <c r="E3317" s="1118">
        <v>2018</v>
      </c>
      <c r="F3317" s="784">
        <v>580.04999999999995</v>
      </c>
      <c r="G3317" s="784">
        <f t="shared" si="111"/>
        <v>139.21199999999999</v>
      </c>
      <c r="H3317" s="711">
        <v>24</v>
      </c>
      <c r="I3317" s="784">
        <f t="shared" si="112"/>
        <v>440.83799999999997</v>
      </c>
      <c r="J3317" s="106"/>
      <c r="K3317" s="1122"/>
      <c r="L3317" s="1122"/>
      <c r="M3317" s="106"/>
      <c r="N3317" s="1122"/>
      <c r="O3317" s="1121"/>
      <c r="P3317" s="1837"/>
    </row>
    <row r="3318" spans="1:16" s="5" customFormat="1" ht="27" x14ac:dyDescent="0.25">
      <c r="A3318" s="1048">
        <v>134</v>
      </c>
      <c r="B3318" s="1060" t="s">
        <v>4579</v>
      </c>
      <c r="C3318" s="575" t="s">
        <v>701</v>
      </c>
      <c r="D3318" s="633">
        <v>1</v>
      </c>
      <c r="E3318" s="1118">
        <v>2018</v>
      </c>
      <c r="F3318" s="784">
        <v>194.4</v>
      </c>
      <c r="G3318" s="784">
        <f t="shared" si="111"/>
        <v>46.655999999999999</v>
      </c>
      <c r="H3318" s="711">
        <v>24</v>
      </c>
      <c r="I3318" s="784">
        <f t="shared" si="112"/>
        <v>147.744</v>
      </c>
      <c r="J3318" s="106"/>
      <c r="K3318" s="1122"/>
      <c r="L3318" s="1122"/>
      <c r="M3318" s="106"/>
      <c r="N3318" s="1122"/>
      <c r="O3318" s="1121"/>
      <c r="P3318" s="1837"/>
    </row>
    <row r="3319" spans="1:16" s="5" customFormat="1" ht="13.5" x14ac:dyDescent="0.25">
      <c r="A3319" s="1048">
        <v>135</v>
      </c>
      <c r="B3319" s="1060" t="s">
        <v>4580</v>
      </c>
      <c r="C3319" s="575" t="s">
        <v>701</v>
      </c>
      <c r="D3319" s="633">
        <v>1</v>
      </c>
      <c r="E3319" s="1118">
        <v>2018</v>
      </c>
      <c r="F3319" s="784">
        <v>164.4</v>
      </c>
      <c r="G3319" s="784">
        <f t="shared" si="111"/>
        <v>39.456000000000003</v>
      </c>
      <c r="H3319" s="711">
        <v>24</v>
      </c>
      <c r="I3319" s="784">
        <f t="shared" si="112"/>
        <v>124.944</v>
      </c>
      <c r="J3319" s="106"/>
      <c r="K3319" s="1122"/>
      <c r="L3319" s="1122"/>
      <c r="M3319" s="106"/>
      <c r="N3319" s="1122"/>
      <c r="O3319" s="1121"/>
      <c r="P3319" s="1837"/>
    </row>
    <row r="3320" spans="1:16" s="5" customFormat="1" ht="27" x14ac:dyDescent="0.25">
      <c r="A3320" s="1048">
        <v>136</v>
      </c>
      <c r="B3320" s="1060" t="s">
        <v>4581</v>
      </c>
      <c r="C3320" s="575" t="s">
        <v>701</v>
      </c>
      <c r="D3320" s="633">
        <v>2</v>
      </c>
      <c r="E3320" s="1118">
        <v>2018</v>
      </c>
      <c r="F3320" s="784">
        <v>388.95</v>
      </c>
      <c r="G3320" s="784">
        <f t="shared" si="111"/>
        <v>93.347999999999999</v>
      </c>
      <c r="H3320" s="711">
        <v>24</v>
      </c>
      <c r="I3320" s="784">
        <f t="shared" si="112"/>
        <v>295.60199999999998</v>
      </c>
      <c r="J3320" s="106"/>
      <c r="K3320" s="1122"/>
      <c r="L3320" s="1122"/>
      <c r="M3320" s="106"/>
      <c r="N3320" s="1122"/>
      <c r="O3320" s="1121"/>
      <c r="P3320" s="1837"/>
    </row>
    <row r="3321" spans="1:16" s="5" customFormat="1" ht="13.5" x14ac:dyDescent="0.25">
      <c r="A3321" s="1048">
        <v>137</v>
      </c>
      <c r="B3321" s="1060" t="s">
        <v>785</v>
      </c>
      <c r="C3321" s="575" t="s">
        <v>701</v>
      </c>
      <c r="D3321" s="633">
        <v>1</v>
      </c>
      <c r="E3321" s="1118">
        <v>2018</v>
      </c>
      <c r="F3321" s="784">
        <v>194.4</v>
      </c>
      <c r="G3321" s="784">
        <f t="shared" si="111"/>
        <v>46.655999999999999</v>
      </c>
      <c r="H3321" s="711">
        <v>24</v>
      </c>
      <c r="I3321" s="784">
        <f t="shared" si="112"/>
        <v>147.744</v>
      </c>
      <c r="J3321" s="106"/>
      <c r="K3321" s="1122"/>
      <c r="L3321" s="1122"/>
      <c r="M3321" s="106"/>
      <c r="N3321" s="1122"/>
      <c r="O3321" s="1121"/>
      <c r="P3321" s="1837"/>
    </row>
    <row r="3322" spans="1:16" s="5" customFormat="1" ht="13.5" x14ac:dyDescent="0.25">
      <c r="A3322" s="1048">
        <v>138</v>
      </c>
      <c r="B3322" s="1060" t="s">
        <v>4582</v>
      </c>
      <c r="C3322" s="575" t="s">
        <v>701</v>
      </c>
      <c r="D3322" s="633">
        <v>2</v>
      </c>
      <c r="E3322" s="1118">
        <v>2018</v>
      </c>
      <c r="F3322" s="784">
        <v>188.85</v>
      </c>
      <c r="G3322" s="784">
        <f t="shared" si="111"/>
        <v>45.323999999999998</v>
      </c>
      <c r="H3322" s="711">
        <v>24</v>
      </c>
      <c r="I3322" s="784">
        <f t="shared" si="112"/>
        <v>143.52600000000001</v>
      </c>
      <c r="J3322" s="106"/>
      <c r="K3322" s="1122"/>
      <c r="L3322" s="1122"/>
      <c r="M3322" s="106"/>
      <c r="N3322" s="1122"/>
      <c r="O3322" s="1121"/>
      <c r="P3322" s="1837"/>
    </row>
    <row r="3323" spans="1:16" s="5" customFormat="1" ht="13.5" x14ac:dyDescent="0.25">
      <c r="A3323" s="1048">
        <v>139</v>
      </c>
      <c r="B3323" s="1060" t="s">
        <v>4583</v>
      </c>
      <c r="C3323" s="575" t="s">
        <v>701</v>
      </c>
      <c r="D3323" s="633">
        <v>1</v>
      </c>
      <c r="E3323" s="1118">
        <v>2018</v>
      </c>
      <c r="F3323" s="784">
        <v>194.4</v>
      </c>
      <c r="G3323" s="784">
        <f t="shared" si="111"/>
        <v>46.655999999999999</v>
      </c>
      <c r="H3323" s="711">
        <v>24</v>
      </c>
      <c r="I3323" s="784">
        <f t="shared" si="112"/>
        <v>147.744</v>
      </c>
      <c r="J3323" s="106"/>
      <c r="K3323" s="1122"/>
      <c r="L3323" s="1122"/>
      <c r="M3323" s="106"/>
      <c r="N3323" s="1122"/>
      <c r="O3323" s="1121"/>
      <c r="P3323" s="1837"/>
    </row>
    <row r="3324" spans="1:16" s="5" customFormat="1" ht="13.5" x14ac:dyDescent="0.25">
      <c r="A3324" s="1048">
        <v>140</v>
      </c>
      <c r="B3324" s="1060" t="s">
        <v>4584</v>
      </c>
      <c r="C3324" s="575" t="s">
        <v>701</v>
      </c>
      <c r="D3324" s="633">
        <v>1</v>
      </c>
      <c r="E3324" s="1118">
        <v>2018</v>
      </c>
      <c r="F3324" s="784">
        <v>699.99599999999998</v>
      </c>
      <c r="G3324" s="784">
        <f t="shared" si="111"/>
        <v>167.99904000000004</v>
      </c>
      <c r="H3324" s="711">
        <v>24.000000000000004</v>
      </c>
      <c r="I3324" s="784">
        <f t="shared" si="112"/>
        <v>531.99695999999994</v>
      </c>
      <c r="J3324" s="106"/>
      <c r="K3324" s="1122"/>
      <c r="L3324" s="1122"/>
      <c r="M3324" s="106"/>
      <c r="N3324" s="1122"/>
      <c r="O3324" s="1121"/>
      <c r="P3324" s="1837"/>
    </row>
    <row r="3325" spans="1:16" s="5" customFormat="1" ht="27" x14ac:dyDescent="0.25">
      <c r="A3325" s="1048">
        <v>141</v>
      </c>
      <c r="B3325" s="1060" t="s">
        <v>4585</v>
      </c>
      <c r="C3325" s="575" t="s">
        <v>701</v>
      </c>
      <c r="D3325" s="633">
        <v>1</v>
      </c>
      <c r="E3325" s="1118">
        <v>2018</v>
      </c>
      <c r="F3325" s="784">
        <v>420</v>
      </c>
      <c r="G3325" s="784">
        <f t="shared" si="111"/>
        <v>100.8</v>
      </c>
      <c r="H3325" s="711">
        <v>24</v>
      </c>
      <c r="I3325" s="784">
        <f t="shared" si="112"/>
        <v>319.2</v>
      </c>
      <c r="J3325" s="106"/>
      <c r="K3325" s="1122"/>
      <c r="L3325" s="1122"/>
      <c r="M3325" s="106"/>
      <c r="N3325" s="1122"/>
      <c r="O3325" s="1121"/>
      <c r="P3325" s="1837"/>
    </row>
    <row r="3326" spans="1:16" s="5" customFormat="1" ht="13.5" x14ac:dyDescent="0.25">
      <c r="A3326" s="1048">
        <v>142</v>
      </c>
      <c r="B3326" s="1060" t="s">
        <v>4586</v>
      </c>
      <c r="C3326" s="575" t="s">
        <v>701</v>
      </c>
      <c r="D3326" s="633">
        <v>10</v>
      </c>
      <c r="E3326" s="1118">
        <v>2018</v>
      </c>
      <c r="F3326" s="784">
        <v>1110</v>
      </c>
      <c r="G3326" s="784">
        <f t="shared" si="111"/>
        <v>266.39999999999998</v>
      </c>
      <c r="H3326" s="711">
        <v>24</v>
      </c>
      <c r="I3326" s="784">
        <f t="shared" si="112"/>
        <v>843.6</v>
      </c>
      <c r="J3326" s="106"/>
      <c r="K3326" s="1122"/>
      <c r="L3326" s="1122"/>
      <c r="M3326" s="106"/>
      <c r="N3326" s="1122"/>
      <c r="O3326" s="1121"/>
      <c r="P3326" s="1837"/>
    </row>
    <row r="3327" spans="1:16" s="5" customFormat="1" ht="13.5" x14ac:dyDescent="0.25">
      <c r="A3327" s="1048">
        <v>143</v>
      </c>
      <c r="B3327" s="1060" t="s">
        <v>4587</v>
      </c>
      <c r="C3327" s="575" t="s">
        <v>701</v>
      </c>
      <c r="D3327" s="633">
        <v>1</v>
      </c>
      <c r="E3327" s="1118">
        <v>2018</v>
      </c>
      <c r="F3327" s="784">
        <v>348</v>
      </c>
      <c r="G3327" s="784">
        <f t="shared" si="111"/>
        <v>83.52</v>
      </c>
      <c r="H3327" s="711">
        <v>24</v>
      </c>
      <c r="I3327" s="784">
        <f t="shared" si="112"/>
        <v>264.48</v>
      </c>
      <c r="J3327" s="106"/>
      <c r="K3327" s="1122"/>
      <c r="L3327" s="1122"/>
      <c r="M3327" s="106"/>
      <c r="N3327" s="1122"/>
      <c r="O3327" s="1121"/>
      <c r="P3327" s="1837"/>
    </row>
    <row r="3328" spans="1:16" s="5" customFormat="1" ht="13.5" x14ac:dyDescent="0.25">
      <c r="A3328" s="1048">
        <v>144</v>
      </c>
      <c r="B3328" s="1060" t="s">
        <v>4588</v>
      </c>
      <c r="C3328" s="575" t="s">
        <v>701</v>
      </c>
      <c r="D3328" s="633">
        <v>1</v>
      </c>
      <c r="E3328" s="1118">
        <v>2018</v>
      </c>
      <c r="F3328" s="784">
        <v>432</v>
      </c>
      <c r="G3328" s="784">
        <f t="shared" si="111"/>
        <v>103.67999999999999</v>
      </c>
      <c r="H3328" s="711">
        <v>24</v>
      </c>
      <c r="I3328" s="784">
        <f t="shared" si="112"/>
        <v>328.32</v>
      </c>
      <c r="J3328" s="106"/>
      <c r="K3328" s="1122"/>
      <c r="L3328" s="1122"/>
      <c r="M3328" s="106"/>
      <c r="N3328" s="1122"/>
      <c r="O3328" s="1121"/>
      <c r="P3328" s="1837"/>
    </row>
    <row r="3329" spans="1:16" s="5" customFormat="1" ht="13.5" x14ac:dyDescent="0.25">
      <c r="A3329" s="1048">
        <v>145</v>
      </c>
      <c r="B3329" s="1060" t="s">
        <v>4589</v>
      </c>
      <c r="C3329" s="575" t="s">
        <v>701</v>
      </c>
      <c r="D3329" s="633">
        <v>1</v>
      </c>
      <c r="E3329" s="1118">
        <v>2018</v>
      </c>
      <c r="F3329" s="784">
        <v>444.44400000000002</v>
      </c>
      <c r="G3329" s="784">
        <f t="shared" si="111"/>
        <v>106.66656</v>
      </c>
      <c r="H3329" s="711">
        <v>24</v>
      </c>
      <c r="I3329" s="784">
        <f t="shared" si="112"/>
        <v>337.77744000000001</v>
      </c>
      <c r="J3329" s="106"/>
      <c r="K3329" s="1122"/>
      <c r="L3329" s="1122"/>
      <c r="M3329" s="106"/>
      <c r="N3329" s="1122"/>
      <c r="O3329" s="1121"/>
      <c r="P3329" s="1837"/>
    </row>
    <row r="3330" spans="1:16" s="5" customFormat="1" ht="13.5" x14ac:dyDescent="0.25">
      <c r="A3330" s="1048">
        <v>146</v>
      </c>
      <c r="B3330" s="1060" t="s">
        <v>4590</v>
      </c>
      <c r="C3330" s="575" t="s">
        <v>701</v>
      </c>
      <c r="D3330" s="633">
        <v>1</v>
      </c>
      <c r="E3330" s="1118">
        <v>2018</v>
      </c>
      <c r="F3330" s="784">
        <v>348</v>
      </c>
      <c r="G3330" s="784">
        <f t="shared" si="111"/>
        <v>83.52</v>
      </c>
      <c r="H3330" s="711">
        <v>24</v>
      </c>
      <c r="I3330" s="784">
        <f t="shared" si="112"/>
        <v>264.48</v>
      </c>
      <c r="J3330" s="106"/>
      <c r="K3330" s="1122"/>
      <c r="L3330" s="1122"/>
      <c r="M3330" s="106"/>
      <c r="N3330" s="1122"/>
      <c r="O3330" s="1121"/>
      <c r="P3330" s="1837"/>
    </row>
    <row r="3331" spans="1:16" s="5" customFormat="1" ht="27" x14ac:dyDescent="0.25">
      <c r="A3331" s="1048">
        <v>147</v>
      </c>
      <c r="B3331" s="1060" t="s">
        <v>4591</v>
      </c>
      <c r="C3331" s="575" t="s">
        <v>701</v>
      </c>
      <c r="D3331" s="633">
        <v>2</v>
      </c>
      <c r="E3331" s="1118">
        <v>2018</v>
      </c>
      <c r="F3331" s="784">
        <v>444.44400000000002</v>
      </c>
      <c r="G3331" s="784">
        <f t="shared" si="111"/>
        <v>106.66656</v>
      </c>
      <c r="H3331" s="711">
        <v>24</v>
      </c>
      <c r="I3331" s="784">
        <f t="shared" si="112"/>
        <v>337.77744000000001</v>
      </c>
      <c r="J3331" s="106"/>
      <c r="K3331" s="1122"/>
      <c r="L3331" s="1122"/>
      <c r="M3331" s="106"/>
      <c r="N3331" s="1122"/>
      <c r="O3331" s="1121"/>
      <c r="P3331" s="1837"/>
    </row>
    <row r="3332" spans="1:16" s="5" customFormat="1" ht="13.5" x14ac:dyDescent="0.25">
      <c r="A3332" s="1048">
        <v>148</v>
      </c>
      <c r="B3332" s="1060" t="s">
        <v>4592</v>
      </c>
      <c r="C3332" s="575" t="s">
        <v>701</v>
      </c>
      <c r="D3332" s="633">
        <v>7</v>
      </c>
      <c r="E3332" s="1118">
        <v>2018</v>
      </c>
      <c r="F3332" s="784">
        <v>468.96402</v>
      </c>
      <c r="G3332" s="784">
        <f t="shared" si="111"/>
        <v>112.5513648</v>
      </c>
      <c r="H3332" s="711">
        <v>24</v>
      </c>
      <c r="I3332" s="784">
        <f t="shared" si="112"/>
        <v>356.41265520000002</v>
      </c>
      <c r="J3332" s="106"/>
      <c r="K3332" s="1122"/>
      <c r="L3332" s="1122"/>
      <c r="M3332" s="106"/>
      <c r="N3332" s="1122"/>
      <c r="O3332" s="1121"/>
      <c r="P3332" s="1837"/>
    </row>
    <row r="3333" spans="1:16" s="5" customFormat="1" ht="13.5" x14ac:dyDescent="0.25">
      <c r="A3333" s="1048">
        <v>149</v>
      </c>
      <c r="B3333" s="1060" t="s">
        <v>4593</v>
      </c>
      <c r="C3333" s="575" t="s">
        <v>701</v>
      </c>
      <c r="D3333" s="633">
        <v>3</v>
      </c>
      <c r="E3333" s="1118">
        <v>2018</v>
      </c>
      <c r="F3333" s="784">
        <v>161.1</v>
      </c>
      <c r="G3333" s="784">
        <f t="shared" si="111"/>
        <v>38.663999999999994</v>
      </c>
      <c r="H3333" s="711">
        <v>24</v>
      </c>
      <c r="I3333" s="784">
        <f t="shared" si="112"/>
        <v>122.43600000000001</v>
      </c>
      <c r="J3333" s="106"/>
      <c r="K3333" s="1122"/>
      <c r="L3333" s="1122"/>
      <c r="M3333" s="106"/>
      <c r="N3333" s="1122"/>
      <c r="O3333" s="1121"/>
      <c r="P3333" s="1837"/>
    </row>
    <row r="3334" spans="1:16" s="5" customFormat="1" ht="13.5" x14ac:dyDescent="0.25">
      <c r="A3334" s="1048">
        <v>150</v>
      </c>
      <c r="B3334" s="1060" t="s">
        <v>4594</v>
      </c>
      <c r="C3334" s="575" t="s">
        <v>701</v>
      </c>
      <c r="D3334" s="633">
        <v>1</v>
      </c>
      <c r="E3334" s="1118">
        <v>2018</v>
      </c>
      <c r="F3334" s="784">
        <v>62.234000000000002</v>
      </c>
      <c r="G3334" s="784">
        <f t="shared" si="111"/>
        <v>14.936159999999999</v>
      </c>
      <c r="H3334" s="711">
        <v>24</v>
      </c>
      <c r="I3334" s="784">
        <f t="shared" si="112"/>
        <v>47.297840000000001</v>
      </c>
      <c r="J3334" s="106"/>
      <c r="K3334" s="1122"/>
      <c r="L3334" s="1122"/>
      <c r="M3334" s="106"/>
      <c r="N3334" s="1122"/>
      <c r="O3334" s="1121"/>
      <c r="P3334" s="1837"/>
    </row>
    <row r="3335" spans="1:16" s="5" customFormat="1" ht="27" x14ac:dyDescent="0.25">
      <c r="A3335" s="1048">
        <v>151</v>
      </c>
      <c r="B3335" s="1060" t="s">
        <v>4595</v>
      </c>
      <c r="C3335" s="575" t="s">
        <v>701</v>
      </c>
      <c r="D3335" s="633">
        <v>1</v>
      </c>
      <c r="E3335" s="1118">
        <v>2018</v>
      </c>
      <c r="F3335" s="784">
        <v>204.14599999999999</v>
      </c>
      <c r="G3335" s="784">
        <f t="shared" si="111"/>
        <v>48.995039999999996</v>
      </c>
      <c r="H3335" s="711">
        <v>24</v>
      </c>
      <c r="I3335" s="784">
        <f t="shared" si="112"/>
        <v>155.15096</v>
      </c>
      <c r="J3335" s="106"/>
      <c r="K3335" s="1122"/>
      <c r="L3335" s="1122"/>
      <c r="M3335" s="106"/>
      <c r="N3335" s="1122"/>
      <c r="O3335" s="1121"/>
      <c r="P3335" s="1837"/>
    </row>
    <row r="3336" spans="1:16" s="5" customFormat="1" ht="13.5" x14ac:dyDescent="0.25">
      <c r="A3336" s="1048">
        <v>152</v>
      </c>
      <c r="B3336" s="1060" t="s">
        <v>4588</v>
      </c>
      <c r="C3336" s="575" t="s">
        <v>701</v>
      </c>
      <c r="D3336" s="633">
        <v>1</v>
      </c>
      <c r="E3336" s="1118">
        <v>2018</v>
      </c>
      <c r="F3336" s="784">
        <v>119.9</v>
      </c>
      <c r="G3336" s="784">
        <f t="shared" si="111"/>
        <v>28.776</v>
      </c>
      <c r="H3336" s="711">
        <v>24</v>
      </c>
      <c r="I3336" s="784">
        <f t="shared" si="112"/>
        <v>91.124000000000009</v>
      </c>
      <c r="J3336" s="106"/>
      <c r="K3336" s="1122"/>
      <c r="L3336" s="1122"/>
      <c r="M3336" s="106"/>
      <c r="N3336" s="1122"/>
      <c r="O3336" s="1121"/>
      <c r="P3336" s="1837"/>
    </row>
    <row r="3337" spans="1:16" s="5" customFormat="1" ht="27" x14ac:dyDescent="0.25">
      <c r="A3337" s="1048">
        <v>153</v>
      </c>
      <c r="B3337" s="1060" t="s">
        <v>4596</v>
      </c>
      <c r="C3337" s="575" t="s">
        <v>701</v>
      </c>
      <c r="D3337" s="633">
        <v>10</v>
      </c>
      <c r="E3337" s="1118">
        <v>2018</v>
      </c>
      <c r="F3337" s="784">
        <v>84.75</v>
      </c>
      <c r="G3337" s="784">
        <f t="shared" si="111"/>
        <v>20.34</v>
      </c>
      <c r="H3337" s="711">
        <v>24</v>
      </c>
      <c r="I3337" s="784">
        <f t="shared" si="112"/>
        <v>64.41</v>
      </c>
      <c r="J3337" s="106"/>
      <c r="K3337" s="1122"/>
      <c r="L3337" s="1122"/>
      <c r="M3337" s="106"/>
      <c r="N3337" s="1122"/>
      <c r="O3337" s="1121"/>
      <c r="P3337" s="1837"/>
    </row>
    <row r="3338" spans="1:16" s="5" customFormat="1" ht="13.5" x14ac:dyDescent="0.25">
      <c r="A3338" s="1048">
        <v>154</v>
      </c>
      <c r="B3338" s="1060" t="s">
        <v>4597</v>
      </c>
      <c r="C3338" s="575" t="s">
        <v>701</v>
      </c>
      <c r="D3338" s="633">
        <v>3</v>
      </c>
      <c r="E3338" s="1118">
        <v>2018</v>
      </c>
      <c r="F3338" s="784">
        <v>200.4</v>
      </c>
      <c r="G3338" s="784">
        <f t="shared" si="111"/>
        <v>48.095999999999997</v>
      </c>
      <c r="H3338" s="711">
        <v>24</v>
      </c>
      <c r="I3338" s="784">
        <f t="shared" si="112"/>
        <v>152.304</v>
      </c>
      <c r="J3338" s="106"/>
      <c r="K3338" s="1122"/>
      <c r="L3338" s="1122"/>
      <c r="M3338" s="106"/>
      <c r="N3338" s="1122"/>
      <c r="O3338" s="1121"/>
      <c r="P3338" s="1837"/>
    </row>
    <row r="3339" spans="1:16" s="5" customFormat="1" ht="13.5" x14ac:dyDescent="0.25">
      <c r="A3339" s="1048">
        <v>155</v>
      </c>
      <c r="B3339" s="1060" t="s">
        <v>4584</v>
      </c>
      <c r="C3339" s="575" t="s">
        <v>701</v>
      </c>
      <c r="D3339" s="633">
        <v>9</v>
      </c>
      <c r="E3339" s="1118">
        <v>2018</v>
      </c>
      <c r="F3339" s="784">
        <v>6750</v>
      </c>
      <c r="G3339" s="784">
        <f t="shared" si="111"/>
        <v>1620</v>
      </c>
      <c r="H3339" s="711">
        <v>24</v>
      </c>
      <c r="I3339" s="784">
        <f t="shared" si="112"/>
        <v>5130</v>
      </c>
      <c r="J3339" s="106"/>
      <c r="K3339" s="1122"/>
      <c r="L3339" s="1122"/>
      <c r="M3339" s="106"/>
      <c r="N3339" s="1122"/>
      <c r="O3339" s="1121"/>
      <c r="P3339" s="1837"/>
    </row>
    <row r="3340" spans="1:16" s="5" customFormat="1" ht="27" x14ac:dyDescent="0.25">
      <c r="A3340" s="1048">
        <v>156</v>
      </c>
      <c r="B3340" s="1060" t="s">
        <v>4598</v>
      </c>
      <c r="C3340" s="575" t="s">
        <v>701</v>
      </c>
      <c r="D3340" s="633">
        <v>9</v>
      </c>
      <c r="E3340" s="1118">
        <v>2018</v>
      </c>
      <c r="F3340" s="784">
        <v>3150</v>
      </c>
      <c r="G3340" s="784">
        <f t="shared" si="111"/>
        <v>756</v>
      </c>
      <c r="H3340" s="711">
        <v>24</v>
      </c>
      <c r="I3340" s="784">
        <f t="shared" si="112"/>
        <v>2394</v>
      </c>
      <c r="J3340" s="106"/>
      <c r="K3340" s="1122"/>
      <c r="L3340" s="1122"/>
      <c r="M3340" s="106"/>
      <c r="N3340" s="1122"/>
      <c r="O3340" s="1121"/>
      <c r="P3340" s="1837"/>
    </row>
    <row r="3341" spans="1:16" s="5" customFormat="1" ht="27" x14ac:dyDescent="0.25">
      <c r="A3341" s="1048">
        <v>157</v>
      </c>
      <c r="B3341" s="1060" t="s">
        <v>4599</v>
      </c>
      <c r="C3341" s="575" t="s">
        <v>701</v>
      </c>
      <c r="D3341" s="633">
        <v>60</v>
      </c>
      <c r="E3341" s="1118">
        <v>2018</v>
      </c>
      <c r="F3341" s="784">
        <v>2700</v>
      </c>
      <c r="G3341" s="784">
        <f t="shared" si="111"/>
        <v>648</v>
      </c>
      <c r="H3341" s="711">
        <v>24</v>
      </c>
      <c r="I3341" s="784">
        <f t="shared" si="112"/>
        <v>2052</v>
      </c>
      <c r="J3341" s="106"/>
      <c r="K3341" s="1122"/>
      <c r="L3341" s="1122"/>
      <c r="M3341" s="106"/>
      <c r="N3341" s="1122"/>
      <c r="O3341" s="1121"/>
      <c r="P3341" s="1837"/>
    </row>
    <row r="3342" spans="1:16" s="5" customFormat="1" ht="27" x14ac:dyDescent="0.25">
      <c r="A3342" s="1048">
        <v>158</v>
      </c>
      <c r="B3342" s="1060" t="s">
        <v>4600</v>
      </c>
      <c r="C3342" s="575" t="s">
        <v>701</v>
      </c>
      <c r="D3342" s="633">
        <v>50</v>
      </c>
      <c r="E3342" s="1118">
        <v>2018</v>
      </c>
      <c r="F3342" s="784">
        <v>984</v>
      </c>
      <c r="G3342" s="784">
        <f t="shared" si="111"/>
        <v>236.16</v>
      </c>
      <c r="H3342" s="711">
        <v>24</v>
      </c>
      <c r="I3342" s="784">
        <f t="shared" ref="I3342:I3373" si="113">F3342-G3342</f>
        <v>747.84</v>
      </c>
      <c r="J3342" s="106"/>
      <c r="K3342" s="1122"/>
      <c r="L3342" s="1122"/>
      <c r="M3342" s="106"/>
      <c r="N3342" s="1122"/>
      <c r="O3342" s="1121"/>
      <c r="P3342" s="1837"/>
    </row>
    <row r="3343" spans="1:16" s="5" customFormat="1" ht="13.5" x14ac:dyDescent="0.25">
      <c r="A3343" s="1048">
        <v>159</v>
      </c>
      <c r="B3343" s="1060" t="s">
        <v>2029</v>
      </c>
      <c r="C3343" s="575" t="s">
        <v>701</v>
      </c>
      <c r="D3343" s="633">
        <v>30</v>
      </c>
      <c r="E3343" s="1118">
        <v>2018</v>
      </c>
      <c r="F3343" s="784">
        <v>2511.9720000000002</v>
      </c>
      <c r="G3343" s="784">
        <f t="shared" si="111"/>
        <v>602.87328000000014</v>
      </c>
      <c r="H3343" s="711">
        <v>24.000000000000004</v>
      </c>
      <c r="I3343" s="784">
        <f t="shared" si="113"/>
        <v>1909.09872</v>
      </c>
      <c r="J3343" s="106"/>
      <c r="K3343" s="1122"/>
      <c r="L3343" s="1122"/>
      <c r="M3343" s="106"/>
      <c r="N3343" s="1122"/>
      <c r="O3343" s="1121"/>
      <c r="P3343" s="1837"/>
    </row>
    <row r="3344" spans="1:16" s="5" customFormat="1" ht="13.5" x14ac:dyDescent="0.25">
      <c r="A3344" s="1048">
        <v>160</v>
      </c>
      <c r="B3344" s="1060" t="s">
        <v>4601</v>
      </c>
      <c r="C3344" s="575" t="s">
        <v>701</v>
      </c>
      <c r="D3344" s="633">
        <v>5</v>
      </c>
      <c r="E3344" s="1118">
        <v>2019</v>
      </c>
      <c r="F3344" s="784">
        <v>600</v>
      </c>
      <c r="G3344" s="784">
        <f t="shared" si="111"/>
        <v>72</v>
      </c>
      <c r="H3344" s="711">
        <v>12</v>
      </c>
      <c r="I3344" s="784">
        <f t="shared" si="113"/>
        <v>528</v>
      </c>
      <c r="J3344" s="106"/>
      <c r="K3344" s="1122"/>
      <c r="L3344" s="1122"/>
      <c r="M3344" s="106"/>
      <c r="N3344" s="1122"/>
      <c r="O3344" s="1121"/>
      <c r="P3344" s="1837"/>
    </row>
    <row r="3345" spans="1:16" s="5" customFormat="1" ht="27" x14ac:dyDescent="0.25">
      <c r="A3345" s="1048">
        <v>161</v>
      </c>
      <c r="B3345" s="1060" t="s">
        <v>4602</v>
      </c>
      <c r="C3345" s="575" t="s">
        <v>701</v>
      </c>
      <c r="D3345" s="633">
        <v>278</v>
      </c>
      <c r="E3345" s="1118">
        <v>2019</v>
      </c>
      <c r="F3345" s="784">
        <v>1868.16</v>
      </c>
      <c r="G3345" s="784">
        <f t="shared" si="111"/>
        <v>224.17920000000001</v>
      </c>
      <c r="H3345" s="711">
        <v>12</v>
      </c>
      <c r="I3345" s="784">
        <f t="shared" si="113"/>
        <v>1643.9808</v>
      </c>
      <c r="J3345" s="106"/>
      <c r="K3345" s="1122"/>
      <c r="L3345" s="1122"/>
      <c r="M3345" s="106"/>
      <c r="N3345" s="1122"/>
      <c r="O3345" s="1121"/>
      <c r="P3345" s="1837"/>
    </row>
    <row r="3346" spans="1:16" s="5" customFormat="1" ht="27" x14ac:dyDescent="0.25">
      <c r="A3346" s="1048">
        <v>162</v>
      </c>
      <c r="B3346" s="1060" t="s">
        <v>4603</v>
      </c>
      <c r="C3346" s="575" t="s">
        <v>701</v>
      </c>
      <c r="D3346" s="633">
        <v>193</v>
      </c>
      <c r="E3346" s="1118">
        <v>2019</v>
      </c>
      <c r="F3346" s="784">
        <v>3647.7</v>
      </c>
      <c r="G3346" s="784">
        <f t="shared" si="111"/>
        <v>437.72399999999999</v>
      </c>
      <c r="H3346" s="711">
        <v>12</v>
      </c>
      <c r="I3346" s="784">
        <f t="shared" si="113"/>
        <v>3209.9759999999997</v>
      </c>
      <c r="J3346" s="106"/>
      <c r="K3346" s="1122"/>
      <c r="L3346" s="1122"/>
      <c r="M3346" s="106"/>
      <c r="N3346" s="1122"/>
      <c r="O3346" s="1121"/>
      <c r="P3346" s="1837"/>
    </row>
    <row r="3347" spans="1:16" s="5" customFormat="1" ht="27" x14ac:dyDescent="0.25">
      <c r="A3347" s="1048">
        <v>163</v>
      </c>
      <c r="B3347" s="1060" t="s">
        <v>4604</v>
      </c>
      <c r="C3347" s="575" t="s">
        <v>701</v>
      </c>
      <c r="D3347" s="633">
        <v>22</v>
      </c>
      <c r="E3347" s="1118">
        <v>2019</v>
      </c>
      <c r="F3347" s="784">
        <v>2089.56</v>
      </c>
      <c r="G3347" s="784">
        <f t="shared" si="111"/>
        <v>250.74719999999999</v>
      </c>
      <c r="H3347" s="711">
        <v>12</v>
      </c>
      <c r="I3347" s="784">
        <f t="shared" si="113"/>
        <v>1838.8127999999999</v>
      </c>
      <c r="J3347" s="106"/>
      <c r="K3347" s="1122"/>
      <c r="L3347" s="1122"/>
      <c r="M3347" s="106"/>
      <c r="N3347" s="1122"/>
      <c r="O3347" s="1121"/>
      <c r="P3347" s="1837"/>
    </row>
    <row r="3348" spans="1:16" s="5" customFormat="1" ht="27" x14ac:dyDescent="0.25">
      <c r="A3348" s="1048">
        <v>164</v>
      </c>
      <c r="B3348" s="1060" t="s">
        <v>4605</v>
      </c>
      <c r="C3348" s="575" t="s">
        <v>701</v>
      </c>
      <c r="D3348" s="633">
        <v>60</v>
      </c>
      <c r="E3348" s="1118">
        <v>2019</v>
      </c>
      <c r="F3348" s="784">
        <v>4380</v>
      </c>
      <c r="G3348" s="784">
        <f t="shared" si="111"/>
        <v>525.6</v>
      </c>
      <c r="H3348" s="711">
        <v>12</v>
      </c>
      <c r="I3348" s="784">
        <f t="shared" si="113"/>
        <v>3854.4</v>
      </c>
      <c r="J3348" s="106"/>
      <c r="K3348" s="1122"/>
      <c r="L3348" s="1122"/>
      <c r="M3348" s="106"/>
      <c r="N3348" s="1122"/>
      <c r="O3348" s="1121"/>
      <c r="P3348" s="1837"/>
    </row>
    <row r="3349" spans="1:16" s="5" customFormat="1" ht="27" x14ac:dyDescent="0.25">
      <c r="A3349" s="1048">
        <v>165</v>
      </c>
      <c r="B3349" s="1060" t="s">
        <v>4606</v>
      </c>
      <c r="C3349" s="575" t="s">
        <v>701</v>
      </c>
      <c r="D3349" s="633">
        <v>22</v>
      </c>
      <c r="E3349" s="1118">
        <v>2019</v>
      </c>
      <c r="F3349" s="784">
        <v>2833.5120000000002</v>
      </c>
      <c r="G3349" s="784">
        <f t="shared" si="111"/>
        <v>340.02143999999998</v>
      </c>
      <c r="H3349" s="711">
        <v>12</v>
      </c>
      <c r="I3349" s="784">
        <f t="shared" si="113"/>
        <v>2493.4905600000002</v>
      </c>
      <c r="J3349" s="106"/>
      <c r="K3349" s="1122"/>
      <c r="L3349" s="1122"/>
      <c r="M3349" s="106"/>
      <c r="N3349" s="1122"/>
      <c r="O3349" s="1121"/>
      <c r="P3349" s="1837"/>
    </row>
    <row r="3350" spans="1:16" s="5" customFormat="1" ht="13.5" x14ac:dyDescent="0.25">
      <c r="A3350" s="1048">
        <v>166</v>
      </c>
      <c r="B3350" s="1060" t="s">
        <v>805</v>
      </c>
      <c r="C3350" s="575" t="s">
        <v>701</v>
      </c>
      <c r="D3350" s="633">
        <v>17</v>
      </c>
      <c r="E3350" s="1118">
        <v>2019</v>
      </c>
      <c r="F3350" s="784">
        <v>1869.15</v>
      </c>
      <c r="G3350" s="784">
        <f t="shared" si="111"/>
        <v>224.298</v>
      </c>
      <c r="H3350" s="711">
        <v>12</v>
      </c>
      <c r="I3350" s="784">
        <f t="shared" si="113"/>
        <v>1644.8520000000001</v>
      </c>
      <c r="J3350" s="106"/>
      <c r="K3350" s="1122"/>
      <c r="L3350" s="1122"/>
      <c r="M3350" s="106"/>
      <c r="N3350" s="1122"/>
      <c r="O3350" s="1121"/>
      <c r="P3350" s="1837"/>
    </row>
    <row r="3351" spans="1:16" s="5" customFormat="1" ht="13.5" x14ac:dyDescent="0.25">
      <c r="A3351" s="1048">
        <v>167</v>
      </c>
      <c r="B3351" s="1060" t="s">
        <v>4607</v>
      </c>
      <c r="C3351" s="575" t="s">
        <v>701</v>
      </c>
      <c r="D3351" s="633">
        <v>19</v>
      </c>
      <c r="E3351" s="1118">
        <v>2019</v>
      </c>
      <c r="F3351" s="784">
        <v>518.70000000000005</v>
      </c>
      <c r="G3351" s="784">
        <f t="shared" si="111"/>
        <v>62.244</v>
      </c>
      <c r="H3351" s="711">
        <v>12</v>
      </c>
      <c r="I3351" s="784">
        <f t="shared" si="113"/>
        <v>456.45600000000002</v>
      </c>
      <c r="J3351" s="106"/>
      <c r="K3351" s="1122"/>
      <c r="L3351" s="1122"/>
      <c r="M3351" s="106"/>
      <c r="N3351" s="1122"/>
      <c r="O3351" s="1121"/>
      <c r="P3351" s="1837"/>
    </row>
    <row r="3352" spans="1:16" s="5" customFormat="1" ht="27" x14ac:dyDescent="0.25">
      <c r="A3352" s="1048">
        <v>168</v>
      </c>
      <c r="B3352" s="1060" t="s">
        <v>1841</v>
      </c>
      <c r="C3352" s="575" t="s">
        <v>701</v>
      </c>
      <c r="D3352" s="633">
        <v>80</v>
      </c>
      <c r="E3352" s="1118">
        <v>2019</v>
      </c>
      <c r="F3352" s="784">
        <v>5840</v>
      </c>
      <c r="G3352" s="784">
        <f t="shared" si="111"/>
        <v>700.8</v>
      </c>
      <c r="H3352" s="711">
        <v>12</v>
      </c>
      <c r="I3352" s="784">
        <f t="shared" si="113"/>
        <v>5139.2</v>
      </c>
      <c r="J3352" s="106"/>
      <c r="K3352" s="1122"/>
      <c r="L3352" s="1122"/>
      <c r="M3352" s="106"/>
      <c r="N3352" s="1122"/>
      <c r="O3352" s="1121"/>
      <c r="P3352" s="1837"/>
    </row>
    <row r="3353" spans="1:16" s="5" customFormat="1" ht="13.5" x14ac:dyDescent="0.25">
      <c r="A3353" s="1048">
        <v>169</v>
      </c>
      <c r="B3353" s="1060" t="s">
        <v>4608</v>
      </c>
      <c r="C3353" s="575" t="s">
        <v>701</v>
      </c>
      <c r="D3353" s="633">
        <v>26</v>
      </c>
      <c r="E3353" s="1118">
        <v>2019</v>
      </c>
      <c r="F3353" s="784">
        <v>860.68319999999994</v>
      </c>
      <c r="G3353" s="784">
        <f t="shared" si="111"/>
        <v>103.28198400000001</v>
      </c>
      <c r="H3353" s="711">
        <v>12.000000000000002</v>
      </c>
      <c r="I3353" s="784">
        <f t="shared" si="113"/>
        <v>757.40121599999998</v>
      </c>
      <c r="J3353" s="106"/>
      <c r="K3353" s="1122"/>
      <c r="L3353" s="1122"/>
      <c r="M3353" s="106"/>
      <c r="N3353" s="1122"/>
      <c r="O3353" s="1121"/>
      <c r="P3353" s="1837"/>
    </row>
    <row r="3354" spans="1:16" s="5" customFormat="1" ht="13.5" x14ac:dyDescent="0.25">
      <c r="A3354" s="1048">
        <v>170</v>
      </c>
      <c r="B3354" s="1060" t="s">
        <v>4608</v>
      </c>
      <c r="C3354" s="575" t="s">
        <v>701</v>
      </c>
      <c r="D3354" s="633">
        <v>26</v>
      </c>
      <c r="E3354" s="1118">
        <v>2019</v>
      </c>
      <c r="F3354" s="784">
        <v>860.68319999999994</v>
      </c>
      <c r="G3354" s="784">
        <f t="shared" si="111"/>
        <v>103.28198400000001</v>
      </c>
      <c r="H3354" s="711">
        <v>12.000000000000002</v>
      </c>
      <c r="I3354" s="784">
        <f t="shared" si="113"/>
        <v>757.40121599999998</v>
      </c>
      <c r="J3354" s="106"/>
      <c r="K3354" s="1122"/>
      <c r="L3354" s="1122"/>
      <c r="M3354" s="106"/>
      <c r="N3354" s="1122"/>
      <c r="O3354" s="1121"/>
      <c r="P3354" s="1837"/>
    </row>
    <row r="3355" spans="1:16" s="5" customFormat="1" ht="13.5" x14ac:dyDescent="0.25">
      <c r="A3355" s="1048">
        <v>171</v>
      </c>
      <c r="B3355" s="1060" t="s">
        <v>4609</v>
      </c>
      <c r="C3355" s="575" t="s">
        <v>701</v>
      </c>
      <c r="D3355" s="633">
        <v>32</v>
      </c>
      <c r="E3355" s="1118">
        <v>2019</v>
      </c>
      <c r="F3355" s="784">
        <v>1017.6</v>
      </c>
      <c r="G3355" s="784">
        <f t="shared" si="111"/>
        <v>122.11199999999999</v>
      </c>
      <c r="H3355" s="711">
        <v>12</v>
      </c>
      <c r="I3355" s="784">
        <f t="shared" si="113"/>
        <v>895.48800000000006</v>
      </c>
      <c r="J3355" s="106"/>
      <c r="K3355" s="1122"/>
      <c r="L3355" s="1122"/>
      <c r="M3355" s="106"/>
      <c r="N3355" s="1122"/>
      <c r="O3355" s="1121"/>
      <c r="P3355" s="1837"/>
    </row>
    <row r="3356" spans="1:16" s="5" customFormat="1" ht="13.5" x14ac:dyDescent="0.25">
      <c r="A3356" s="1048">
        <v>172</v>
      </c>
      <c r="B3356" s="1060" t="s">
        <v>4610</v>
      </c>
      <c r="C3356" s="575" t="s">
        <v>701</v>
      </c>
      <c r="D3356" s="633">
        <v>20</v>
      </c>
      <c r="E3356" s="1118">
        <v>2019</v>
      </c>
      <c r="F3356" s="784">
        <v>770.4</v>
      </c>
      <c r="G3356" s="784">
        <f t="shared" si="111"/>
        <v>92.447999999999993</v>
      </c>
      <c r="H3356" s="711">
        <v>12</v>
      </c>
      <c r="I3356" s="784">
        <f t="shared" si="113"/>
        <v>677.952</v>
      </c>
      <c r="J3356" s="106"/>
      <c r="K3356" s="1122"/>
      <c r="L3356" s="1122"/>
      <c r="M3356" s="106"/>
      <c r="N3356" s="1122"/>
      <c r="O3356" s="1121"/>
      <c r="P3356" s="1837"/>
    </row>
    <row r="3357" spans="1:16" s="5" customFormat="1" ht="13.5" x14ac:dyDescent="0.25">
      <c r="A3357" s="1048">
        <v>173</v>
      </c>
      <c r="B3357" s="1060" t="s">
        <v>1028</v>
      </c>
      <c r="C3357" s="575" t="s">
        <v>701</v>
      </c>
      <c r="D3357" s="633">
        <v>4</v>
      </c>
      <c r="E3357" s="1118">
        <v>2019</v>
      </c>
      <c r="F3357" s="784">
        <v>66</v>
      </c>
      <c r="G3357" s="784">
        <f t="shared" si="111"/>
        <v>7.92</v>
      </c>
      <c r="H3357" s="711">
        <v>12</v>
      </c>
      <c r="I3357" s="784">
        <f t="shared" si="113"/>
        <v>58.08</v>
      </c>
      <c r="J3357" s="106"/>
      <c r="K3357" s="1122"/>
      <c r="L3357" s="1122"/>
      <c r="M3357" s="106"/>
      <c r="N3357" s="1122"/>
      <c r="O3357" s="1121"/>
      <c r="P3357" s="1837"/>
    </row>
    <row r="3358" spans="1:16" s="5" customFormat="1" ht="13.5" x14ac:dyDescent="0.25">
      <c r="A3358" s="1048">
        <v>174</v>
      </c>
      <c r="B3358" s="1060" t="s">
        <v>802</v>
      </c>
      <c r="C3358" s="575" t="s">
        <v>701</v>
      </c>
      <c r="D3358" s="633">
        <v>4</v>
      </c>
      <c r="E3358" s="1118">
        <v>2019</v>
      </c>
      <c r="F3358" s="784">
        <v>112.8</v>
      </c>
      <c r="G3358" s="784">
        <f t="shared" si="111"/>
        <v>13.536</v>
      </c>
      <c r="H3358" s="711">
        <v>12</v>
      </c>
      <c r="I3358" s="784">
        <f t="shared" si="113"/>
        <v>99.263999999999996</v>
      </c>
      <c r="J3358" s="106"/>
      <c r="K3358" s="1122"/>
      <c r="L3358" s="1122"/>
      <c r="M3358" s="106"/>
      <c r="N3358" s="1122"/>
      <c r="O3358" s="1121"/>
      <c r="P3358" s="1837"/>
    </row>
    <row r="3359" spans="1:16" s="5" customFormat="1" ht="13.5" x14ac:dyDescent="0.25">
      <c r="A3359" s="1048">
        <v>175</v>
      </c>
      <c r="B3359" s="1060" t="s">
        <v>785</v>
      </c>
      <c r="C3359" s="575" t="s">
        <v>701</v>
      </c>
      <c r="D3359" s="633">
        <v>12</v>
      </c>
      <c r="E3359" s="1118">
        <v>2019</v>
      </c>
      <c r="F3359" s="784">
        <v>342</v>
      </c>
      <c r="G3359" s="784">
        <f t="shared" si="111"/>
        <v>41.04</v>
      </c>
      <c r="H3359" s="711">
        <v>12</v>
      </c>
      <c r="I3359" s="784">
        <f t="shared" si="113"/>
        <v>300.95999999999998</v>
      </c>
      <c r="J3359" s="106"/>
      <c r="K3359" s="1122"/>
      <c r="L3359" s="1122"/>
      <c r="M3359" s="106"/>
      <c r="N3359" s="1122"/>
      <c r="O3359" s="1121"/>
      <c r="P3359" s="1837"/>
    </row>
    <row r="3360" spans="1:16" s="5" customFormat="1" ht="13.5" x14ac:dyDescent="0.25">
      <c r="A3360" s="1048">
        <v>176</v>
      </c>
      <c r="B3360" s="1060" t="s">
        <v>735</v>
      </c>
      <c r="C3360" s="575" t="s">
        <v>701</v>
      </c>
      <c r="D3360" s="633">
        <v>25</v>
      </c>
      <c r="E3360" s="1118">
        <v>2019</v>
      </c>
      <c r="F3360" s="784">
        <v>337.5</v>
      </c>
      <c r="G3360" s="784">
        <f t="shared" si="111"/>
        <v>40.5</v>
      </c>
      <c r="H3360" s="711">
        <v>12</v>
      </c>
      <c r="I3360" s="784">
        <f t="shared" si="113"/>
        <v>297</v>
      </c>
      <c r="J3360" s="106"/>
      <c r="K3360" s="1122"/>
      <c r="L3360" s="1122"/>
      <c r="M3360" s="106"/>
      <c r="N3360" s="1122"/>
      <c r="O3360" s="1121"/>
      <c r="P3360" s="1837"/>
    </row>
    <row r="3361" spans="1:18" s="5" customFormat="1" ht="13.5" x14ac:dyDescent="0.25">
      <c r="A3361" s="1048">
        <v>177</v>
      </c>
      <c r="B3361" s="1060" t="s">
        <v>737</v>
      </c>
      <c r="C3361" s="575" t="s">
        <v>701</v>
      </c>
      <c r="D3361" s="633">
        <v>69</v>
      </c>
      <c r="E3361" s="1118">
        <v>2019</v>
      </c>
      <c r="F3361" s="784">
        <v>966</v>
      </c>
      <c r="G3361" s="784">
        <f t="shared" si="111"/>
        <v>115.92</v>
      </c>
      <c r="H3361" s="711">
        <v>12</v>
      </c>
      <c r="I3361" s="784">
        <f t="shared" si="113"/>
        <v>850.08</v>
      </c>
      <c r="J3361" s="106"/>
      <c r="K3361" s="1122"/>
      <c r="L3361" s="1122"/>
      <c r="M3361" s="106"/>
      <c r="N3361" s="1122"/>
      <c r="O3361" s="1121"/>
      <c r="P3361" s="1837"/>
    </row>
    <row r="3362" spans="1:18" s="5" customFormat="1" ht="40.5" x14ac:dyDescent="0.25">
      <c r="A3362" s="1048">
        <v>178</v>
      </c>
      <c r="B3362" s="1060" t="s">
        <v>4611</v>
      </c>
      <c r="C3362" s="575" t="s">
        <v>701</v>
      </c>
      <c r="D3362" s="633">
        <v>1</v>
      </c>
      <c r="E3362" s="1118">
        <v>2019</v>
      </c>
      <c r="F3362" s="784">
        <v>45</v>
      </c>
      <c r="G3362" s="784">
        <f t="shared" si="111"/>
        <v>5.3999999999999995</v>
      </c>
      <c r="H3362" s="711">
        <v>12</v>
      </c>
      <c r="I3362" s="784">
        <f t="shared" si="113"/>
        <v>39.6</v>
      </c>
      <c r="J3362" s="106"/>
      <c r="K3362" s="1122"/>
      <c r="L3362" s="1122"/>
      <c r="M3362" s="106"/>
      <c r="N3362" s="1122"/>
      <c r="O3362" s="1121"/>
      <c r="P3362" s="1837"/>
    </row>
    <row r="3363" spans="1:18" s="5" customFormat="1" ht="40.5" x14ac:dyDescent="0.25">
      <c r="A3363" s="1048">
        <v>179</v>
      </c>
      <c r="B3363" s="1060" t="s">
        <v>4612</v>
      </c>
      <c r="C3363" s="575" t="s">
        <v>701</v>
      </c>
      <c r="D3363" s="633">
        <v>1</v>
      </c>
      <c r="E3363" s="1118">
        <v>2019</v>
      </c>
      <c r="F3363" s="784">
        <v>26</v>
      </c>
      <c r="G3363" s="784">
        <f t="shared" si="111"/>
        <v>3.12</v>
      </c>
      <c r="H3363" s="711">
        <v>12</v>
      </c>
      <c r="I3363" s="784">
        <f t="shared" si="113"/>
        <v>22.88</v>
      </c>
      <c r="J3363" s="106"/>
      <c r="K3363" s="1122"/>
      <c r="L3363" s="1122"/>
      <c r="M3363" s="106"/>
      <c r="N3363" s="1122"/>
      <c r="O3363" s="1121"/>
      <c r="P3363" s="1837"/>
    </row>
    <row r="3364" spans="1:18" s="5" customFormat="1" ht="13.5" x14ac:dyDescent="0.25">
      <c r="A3364" s="1048">
        <v>180</v>
      </c>
      <c r="B3364" s="1060" t="s">
        <v>4572</v>
      </c>
      <c r="C3364" s="575" t="s">
        <v>701</v>
      </c>
      <c r="D3364" s="633">
        <v>8</v>
      </c>
      <c r="E3364" s="1118">
        <v>2019</v>
      </c>
      <c r="F3364" s="784">
        <v>1592</v>
      </c>
      <c r="G3364" s="784">
        <f t="shared" si="111"/>
        <v>191.04</v>
      </c>
      <c r="H3364" s="711">
        <v>12</v>
      </c>
      <c r="I3364" s="784">
        <f t="shared" si="113"/>
        <v>1400.96</v>
      </c>
      <c r="J3364" s="106"/>
      <c r="K3364" s="1122"/>
      <c r="L3364" s="1122"/>
      <c r="M3364" s="106"/>
      <c r="N3364" s="1122"/>
      <c r="O3364" s="1121"/>
      <c r="P3364" s="1837"/>
    </row>
    <row r="3365" spans="1:18" s="5" customFormat="1" ht="27" x14ac:dyDescent="0.25">
      <c r="A3365" s="1048">
        <v>181</v>
      </c>
      <c r="B3365" s="1060" t="s">
        <v>4613</v>
      </c>
      <c r="C3365" s="575" t="s">
        <v>701</v>
      </c>
      <c r="D3365" s="633">
        <v>20</v>
      </c>
      <c r="E3365" s="1118">
        <v>2019</v>
      </c>
      <c r="F3365" s="784">
        <v>3960</v>
      </c>
      <c r="G3365" s="784">
        <f t="shared" si="111"/>
        <v>475.2</v>
      </c>
      <c r="H3365" s="711">
        <v>12</v>
      </c>
      <c r="I3365" s="784">
        <f t="shared" si="113"/>
        <v>3484.8</v>
      </c>
      <c r="J3365" s="106"/>
      <c r="K3365" s="1122"/>
      <c r="L3365" s="1122"/>
      <c r="M3365" s="106"/>
      <c r="N3365" s="1122"/>
      <c r="O3365" s="1121"/>
      <c r="P3365" s="1837"/>
    </row>
    <row r="3366" spans="1:18" s="5" customFormat="1" ht="13.5" x14ac:dyDescent="0.25">
      <c r="A3366" s="1048">
        <v>182</v>
      </c>
      <c r="B3366" s="1060" t="s">
        <v>1840</v>
      </c>
      <c r="C3366" s="575" t="s">
        <v>701</v>
      </c>
      <c r="D3366" s="633">
        <v>18</v>
      </c>
      <c r="E3366" s="1118">
        <v>2019</v>
      </c>
      <c r="F3366" s="784">
        <v>521.89200000000005</v>
      </c>
      <c r="G3366" s="784">
        <f t="shared" si="111"/>
        <v>62.627040000000001</v>
      </c>
      <c r="H3366" s="711">
        <v>12</v>
      </c>
      <c r="I3366" s="784">
        <f t="shared" si="113"/>
        <v>459.26496000000003</v>
      </c>
      <c r="J3366" s="106"/>
      <c r="K3366" s="1122"/>
      <c r="L3366" s="1122"/>
      <c r="M3366" s="106"/>
      <c r="N3366" s="1122"/>
      <c r="O3366" s="1121"/>
      <c r="P3366" s="1837"/>
    </row>
    <row r="3367" spans="1:18" s="5" customFormat="1" ht="13.5" x14ac:dyDescent="0.25">
      <c r="A3367" s="1048">
        <v>183</v>
      </c>
      <c r="B3367" s="1060" t="s">
        <v>3190</v>
      </c>
      <c r="C3367" s="575" t="s">
        <v>701</v>
      </c>
      <c r="D3367" s="633">
        <v>61</v>
      </c>
      <c r="E3367" s="1118">
        <v>2019</v>
      </c>
      <c r="F3367" s="784">
        <v>481.9</v>
      </c>
      <c r="G3367" s="784">
        <f t="shared" si="111"/>
        <v>57.827999999999996</v>
      </c>
      <c r="H3367" s="711">
        <v>12</v>
      </c>
      <c r="I3367" s="784">
        <f t="shared" si="113"/>
        <v>424.072</v>
      </c>
      <c r="J3367" s="106"/>
      <c r="K3367" s="1122"/>
      <c r="L3367" s="1122"/>
      <c r="M3367" s="106"/>
      <c r="N3367" s="1122"/>
      <c r="O3367" s="1121"/>
      <c r="P3367" s="1837"/>
    </row>
    <row r="3368" spans="1:18" s="5" customFormat="1" ht="13.5" x14ac:dyDescent="0.25">
      <c r="A3368" s="1048">
        <v>184</v>
      </c>
      <c r="B3368" s="1060" t="s">
        <v>4614</v>
      </c>
      <c r="C3368" s="575" t="s">
        <v>701</v>
      </c>
      <c r="D3368" s="633">
        <v>6</v>
      </c>
      <c r="E3368" s="1118">
        <v>2019</v>
      </c>
      <c r="F3368" s="784">
        <v>420</v>
      </c>
      <c r="G3368" s="784">
        <f t="shared" si="111"/>
        <v>50.4</v>
      </c>
      <c r="H3368" s="711">
        <v>12</v>
      </c>
      <c r="I3368" s="784">
        <f t="shared" si="113"/>
        <v>369.6</v>
      </c>
      <c r="J3368" s="106"/>
      <c r="K3368" s="1122"/>
      <c r="L3368" s="1122"/>
      <c r="M3368" s="106"/>
      <c r="N3368" s="1122"/>
      <c r="O3368" s="1121"/>
      <c r="P3368" s="1837"/>
    </row>
    <row r="3369" spans="1:18" s="5" customFormat="1" ht="13.5" x14ac:dyDescent="0.25">
      <c r="A3369" s="1048">
        <v>185</v>
      </c>
      <c r="B3369" s="1060" t="s">
        <v>4608</v>
      </c>
      <c r="C3369" s="575" t="s">
        <v>701</v>
      </c>
      <c r="D3369" s="633">
        <v>35</v>
      </c>
      <c r="E3369" s="1118">
        <v>2019</v>
      </c>
      <c r="F3369" s="784">
        <v>1158.6120000000001</v>
      </c>
      <c r="G3369" s="784">
        <f t="shared" si="111"/>
        <v>139.03344000000001</v>
      </c>
      <c r="H3369" s="711">
        <v>12</v>
      </c>
      <c r="I3369" s="784">
        <f t="shared" si="113"/>
        <v>1019.57856</v>
      </c>
      <c r="J3369" s="106"/>
      <c r="K3369" s="1122"/>
      <c r="L3369" s="1122"/>
      <c r="M3369" s="106"/>
      <c r="N3369" s="1122"/>
      <c r="O3369" s="1121"/>
      <c r="P3369" s="1837"/>
    </row>
    <row r="3370" spans="1:18" s="5" customFormat="1" ht="13.5" x14ac:dyDescent="0.25">
      <c r="A3370" s="1048">
        <v>186</v>
      </c>
      <c r="B3370" s="1060" t="s">
        <v>4607</v>
      </c>
      <c r="C3370" s="575" t="s">
        <v>701</v>
      </c>
      <c r="D3370" s="633">
        <v>6</v>
      </c>
      <c r="E3370" s="1118">
        <v>2019</v>
      </c>
      <c r="F3370" s="784">
        <v>163.80000000000001</v>
      </c>
      <c r="G3370" s="784">
        <f t="shared" si="111"/>
        <v>19.656000000000002</v>
      </c>
      <c r="H3370" s="711">
        <v>12</v>
      </c>
      <c r="I3370" s="784">
        <f t="shared" si="113"/>
        <v>144.14400000000001</v>
      </c>
      <c r="J3370" s="106"/>
      <c r="K3370" s="1122"/>
      <c r="L3370" s="1122"/>
      <c r="M3370" s="106"/>
      <c r="N3370" s="1122"/>
      <c r="O3370" s="1121"/>
      <c r="P3370" s="1837"/>
    </row>
    <row r="3371" spans="1:18" s="5" customFormat="1" ht="13.5" x14ac:dyDescent="0.25">
      <c r="A3371" s="1048">
        <v>187</v>
      </c>
      <c r="B3371" s="1060" t="s">
        <v>4615</v>
      </c>
      <c r="C3371" s="575" t="s">
        <v>701</v>
      </c>
      <c r="D3371" s="633">
        <v>62</v>
      </c>
      <c r="E3371" s="1118">
        <v>2019</v>
      </c>
      <c r="F3371" s="784">
        <v>2936.5680000000002</v>
      </c>
      <c r="G3371" s="784">
        <f t="shared" si="111"/>
        <v>352.38816000000003</v>
      </c>
      <c r="H3371" s="711">
        <v>12</v>
      </c>
      <c r="I3371" s="784">
        <f t="shared" si="113"/>
        <v>2584.1798400000002</v>
      </c>
      <c r="J3371" s="106"/>
      <c r="K3371" s="1122"/>
      <c r="L3371" s="1122"/>
      <c r="M3371" s="106"/>
      <c r="N3371" s="1122"/>
      <c r="O3371" s="1121"/>
      <c r="P3371" s="1837"/>
    </row>
    <row r="3372" spans="1:18" s="5" customFormat="1" ht="27" x14ac:dyDescent="0.25">
      <c r="A3372" s="1048">
        <v>188</v>
      </c>
      <c r="B3372" s="1060" t="s">
        <v>4616</v>
      </c>
      <c r="C3372" s="575" t="s">
        <v>701</v>
      </c>
      <c r="D3372" s="633">
        <v>25</v>
      </c>
      <c r="E3372" s="1118">
        <v>2019</v>
      </c>
      <c r="F3372" s="784">
        <v>1633.95</v>
      </c>
      <c r="G3372" s="784">
        <f t="shared" si="111"/>
        <v>196.07400000000001</v>
      </c>
      <c r="H3372" s="711">
        <v>12</v>
      </c>
      <c r="I3372" s="784">
        <f t="shared" si="113"/>
        <v>1437.876</v>
      </c>
      <c r="J3372" s="106"/>
      <c r="K3372" s="1122"/>
      <c r="L3372" s="1122"/>
      <c r="M3372" s="106"/>
      <c r="N3372" s="1122"/>
      <c r="O3372" s="1121"/>
      <c r="P3372" s="1837"/>
    </row>
    <row r="3373" spans="1:18" s="5" customFormat="1" ht="13.5" x14ac:dyDescent="0.25">
      <c r="A3373" s="1048">
        <v>189</v>
      </c>
      <c r="B3373" s="1060" t="s">
        <v>3218</v>
      </c>
      <c r="C3373" s="575" t="s">
        <v>701</v>
      </c>
      <c r="D3373" s="633">
        <v>18</v>
      </c>
      <c r="E3373" s="1118">
        <v>2019</v>
      </c>
      <c r="F3373" s="784">
        <v>1260</v>
      </c>
      <c r="G3373" s="784">
        <f t="shared" si="111"/>
        <v>151.19999999999999</v>
      </c>
      <c r="H3373" s="711">
        <v>12</v>
      </c>
      <c r="I3373" s="784">
        <f t="shared" si="113"/>
        <v>1108.8</v>
      </c>
      <c r="J3373" s="106"/>
      <c r="K3373" s="1122"/>
      <c r="L3373" s="1122"/>
      <c r="M3373" s="106"/>
      <c r="N3373" s="1122"/>
      <c r="O3373" s="1121"/>
      <c r="P3373" s="1837"/>
    </row>
    <row r="3374" spans="1:18" s="5" customFormat="1" ht="13.5" x14ac:dyDescent="0.25">
      <c r="A3374" s="1048">
        <v>190</v>
      </c>
      <c r="B3374" s="1060" t="s">
        <v>3067</v>
      </c>
      <c r="C3374" s="575"/>
      <c r="D3374" s="633"/>
      <c r="E3374" s="1118"/>
      <c r="F3374" s="784"/>
      <c r="G3374" s="784"/>
      <c r="H3374" s="711"/>
      <c r="I3374" s="784"/>
      <c r="J3374" s="106">
        <v>318</v>
      </c>
      <c r="K3374" s="1122">
        <v>6.9889999999999999</v>
      </c>
      <c r="L3374" s="1122">
        <f>+J3374*K3374</f>
        <v>2222.502</v>
      </c>
      <c r="M3374" s="633">
        <v>270</v>
      </c>
      <c r="N3374" s="1122">
        <v>6.9889999999999999</v>
      </c>
      <c r="O3374" s="1121">
        <f>+M3374*N3374</f>
        <v>1887.03</v>
      </c>
      <c r="P3374" s="1837"/>
      <c r="Q3374" s="5">
        <v>6989</v>
      </c>
      <c r="R3374" s="5">
        <f>+Q3374/1000</f>
        <v>6.9889999999999999</v>
      </c>
    </row>
    <row r="3375" spans="1:18" s="5" customFormat="1" ht="13.5" x14ac:dyDescent="0.25">
      <c r="A3375" s="1048">
        <v>191</v>
      </c>
      <c r="B3375" s="1060" t="s">
        <v>4652</v>
      </c>
      <c r="C3375" s="575"/>
      <c r="D3375" s="633"/>
      <c r="E3375" s="1118"/>
      <c r="F3375" s="784"/>
      <c r="G3375" s="784"/>
      <c r="H3375" s="711"/>
      <c r="I3375" s="784"/>
      <c r="J3375" s="106">
        <v>187</v>
      </c>
      <c r="K3375" s="1122">
        <v>19.655999999999999</v>
      </c>
      <c r="L3375" s="1122">
        <f t="shared" ref="L3375:L3400" si="114">+J3375*K3375</f>
        <v>3675.6719999999996</v>
      </c>
      <c r="M3375" s="633">
        <v>192</v>
      </c>
      <c r="N3375" s="1122">
        <v>19.655999999999999</v>
      </c>
      <c r="O3375" s="1121">
        <f t="shared" ref="O3375:O3401" si="115">+M3375*N3375</f>
        <v>3773.9519999999998</v>
      </c>
      <c r="P3375" s="1837"/>
      <c r="Q3375" s="5">
        <v>19656</v>
      </c>
      <c r="R3375" s="5">
        <f t="shared" ref="R3375:R3400" si="116">+Q3375/1000</f>
        <v>19.655999999999999</v>
      </c>
    </row>
    <row r="3376" spans="1:18" s="5" customFormat="1" ht="13.5" x14ac:dyDescent="0.25">
      <c r="A3376" s="1048">
        <v>192</v>
      </c>
      <c r="B3376" s="1060" t="s">
        <v>786</v>
      </c>
      <c r="C3376" s="575"/>
      <c r="D3376" s="633"/>
      <c r="E3376" s="1118"/>
      <c r="F3376" s="784"/>
      <c r="G3376" s="784"/>
      <c r="H3376" s="711"/>
      <c r="I3376" s="784"/>
      <c r="J3376" s="106">
        <v>100</v>
      </c>
      <c r="K3376" s="1122">
        <v>49.259</v>
      </c>
      <c r="L3376" s="1122">
        <f t="shared" si="114"/>
        <v>4925.8999999999996</v>
      </c>
      <c r="M3376" s="633">
        <v>86</v>
      </c>
      <c r="N3376" s="1122">
        <v>49.259</v>
      </c>
      <c r="O3376" s="1121">
        <f t="shared" si="115"/>
        <v>4236.2740000000003</v>
      </c>
      <c r="P3376" s="1837"/>
      <c r="Q3376" s="5">
        <v>49259</v>
      </c>
      <c r="R3376" s="5">
        <f t="shared" si="116"/>
        <v>49.259</v>
      </c>
    </row>
    <row r="3377" spans="1:18" s="5" customFormat="1" ht="13.5" x14ac:dyDescent="0.25">
      <c r="A3377" s="1048">
        <v>193</v>
      </c>
      <c r="B3377" s="1060" t="s">
        <v>4653</v>
      </c>
      <c r="C3377" s="575"/>
      <c r="D3377" s="633"/>
      <c r="E3377" s="1118"/>
      <c r="F3377" s="784"/>
      <c r="G3377" s="784"/>
      <c r="H3377" s="711"/>
      <c r="I3377" s="784"/>
      <c r="J3377" s="106">
        <v>29</v>
      </c>
      <c r="K3377" s="1122">
        <v>67.971999999999994</v>
      </c>
      <c r="L3377" s="1122">
        <f t="shared" si="114"/>
        <v>1971.1879999999999</v>
      </c>
      <c r="M3377" s="633">
        <v>17</v>
      </c>
      <c r="N3377" s="1122">
        <v>67.971999999999994</v>
      </c>
      <c r="O3377" s="1121">
        <f t="shared" si="115"/>
        <v>1155.5239999999999</v>
      </c>
      <c r="P3377" s="1837"/>
      <c r="Q3377" s="5">
        <v>67972</v>
      </c>
      <c r="R3377" s="5">
        <f t="shared" si="116"/>
        <v>67.971999999999994</v>
      </c>
    </row>
    <row r="3378" spans="1:18" s="5" customFormat="1" ht="13.5" x14ac:dyDescent="0.25">
      <c r="A3378" s="1048">
        <v>194</v>
      </c>
      <c r="B3378" s="1060" t="s">
        <v>4654</v>
      </c>
      <c r="C3378" s="575"/>
      <c r="D3378" s="633"/>
      <c r="E3378" s="1118"/>
      <c r="F3378" s="784"/>
      <c r="G3378" s="784"/>
      <c r="H3378" s="711"/>
      <c r="I3378" s="784"/>
      <c r="J3378" s="106">
        <v>12</v>
      </c>
      <c r="K3378" s="1122">
        <v>133.94800000000001</v>
      </c>
      <c r="L3378" s="1122">
        <f t="shared" si="114"/>
        <v>1607.3760000000002</v>
      </c>
      <c r="M3378" s="633">
        <v>9</v>
      </c>
      <c r="N3378" s="1122">
        <v>133.94800000000001</v>
      </c>
      <c r="O3378" s="1121">
        <f t="shared" si="115"/>
        <v>1205.5320000000002</v>
      </c>
      <c r="P3378" s="1837"/>
      <c r="Q3378" s="5">
        <v>133948</v>
      </c>
      <c r="R3378" s="5">
        <f t="shared" si="116"/>
        <v>133.94800000000001</v>
      </c>
    </row>
    <row r="3379" spans="1:18" s="5" customFormat="1" ht="13.5" x14ac:dyDescent="0.25">
      <c r="A3379" s="1048">
        <v>195</v>
      </c>
      <c r="B3379" s="1060" t="s">
        <v>2896</v>
      </c>
      <c r="C3379" s="575"/>
      <c r="D3379" s="633"/>
      <c r="E3379" s="1118"/>
      <c r="F3379" s="784"/>
      <c r="G3379" s="784"/>
      <c r="H3379" s="711"/>
      <c r="I3379" s="784"/>
      <c r="J3379" s="106">
        <v>18</v>
      </c>
      <c r="K3379" s="1122">
        <v>33.072000000000003</v>
      </c>
      <c r="L3379" s="1122">
        <f t="shared" si="114"/>
        <v>595.29600000000005</v>
      </c>
      <c r="M3379" s="633">
        <v>32</v>
      </c>
      <c r="N3379" s="1122">
        <v>33.072000000000003</v>
      </c>
      <c r="O3379" s="1121">
        <f t="shared" si="115"/>
        <v>1058.3040000000001</v>
      </c>
      <c r="P3379" s="1837"/>
      <c r="Q3379" s="5">
        <v>33072</v>
      </c>
      <c r="R3379" s="5">
        <f t="shared" si="116"/>
        <v>33.072000000000003</v>
      </c>
    </row>
    <row r="3380" spans="1:18" s="5" customFormat="1" ht="13.5" x14ac:dyDescent="0.25">
      <c r="A3380" s="1048">
        <v>196</v>
      </c>
      <c r="B3380" s="1060" t="s">
        <v>804</v>
      </c>
      <c r="C3380" s="575"/>
      <c r="D3380" s="633"/>
      <c r="E3380" s="1118"/>
      <c r="F3380" s="784"/>
      <c r="G3380" s="784"/>
      <c r="H3380" s="711"/>
      <c r="I3380" s="784"/>
      <c r="J3380" s="106">
        <v>12</v>
      </c>
      <c r="K3380" s="1122">
        <v>40.061</v>
      </c>
      <c r="L3380" s="1122">
        <f t="shared" si="114"/>
        <v>480.73199999999997</v>
      </c>
      <c r="M3380" s="633">
        <v>9</v>
      </c>
      <c r="N3380" s="1122">
        <v>40.061</v>
      </c>
      <c r="O3380" s="1121">
        <f t="shared" si="115"/>
        <v>360.54899999999998</v>
      </c>
      <c r="P3380" s="1837"/>
      <c r="Q3380" s="5">
        <v>40061</v>
      </c>
      <c r="R3380" s="5">
        <f t="shared" si="116"/>
        <v>40.061</v>
      </c>
    </row>
    <row r="3381" spans="1:18" s="5" customFormat="1" ht="13.5" x14ac:dyDescent="0.25">
      <c r="A3381" s="1048">
        <v>197</v>
      </c>
      <c r="B3381" s="1060" t="s">
        <v>787</v>
      </c>
      <c r="C3381" s="575"/>
      <c r="D3381" s="633"/>
      <c r="E3381" s="1118"/>
      <c r="F3381" s="784"/>
      <c r="G3381" s="784"/>
      <c r="H3381" s="711"/>
      <c r="I3381" s="784"/>
      <c r="J3381" s="106">
        <v>128</v>
      </c>
      <c r="K3381" s="1122">
        <v>34.427</v>
      </c>
      <c r="L3381" s="1122">
        <f t="shared" si="114"/>
        <v>4406.6559999999999</v>
      </c>
      <c r="M3381" s="633">
        <v>136</v>
      </c>
      <c r="N3381" s="1122">
        <v>34.427</v>
      </c>
      <c r="O3381" s="1121">
        <f t="shared" si="115"/>
        <v>4682.0720000000001</v>
      </c>
      <c r="P3381" s="1837"/>
      <c r="Q3381" s="5">
        <v>34427</v>
      </c>
      <c r="R3381" s="5">
        <f t="shared" si="116"/>
        <v>34.427</v>
      </c>
    </row>
    <row r="3382" spans="1:18" s="5" customFormat="1" ht="13.5" x14ac:dyDescent="0.25">
      <c r="A3382" s="1048">
        <v>198</v>
      </c>
      <c r="B3382" s="1060" t="s">
        <v>763</v>
      </c>
      <c r="C3382" s="575"/>
      <c r="D3382" s="633"/>
      <c r="E3382" s="1118"/>
      <c r="F3382" s="784"/>
      <c r="G3382" s="784"/>
      <c r="H3382" s="711"/>
      <c r="I3382" s="784"/>
      <c r="J3382" s="106">
        <v>62</v>
      </c>
      <c r="K3382" s="1122">
        <v>75.92</v>
      </c>
      <c r="L3382" s="1122">
        <f t="shared" si="114"/>
        <v>4707.04</v>
      </c>
      <c r="M3382" s="633">
        <v>78</v>
      </c>
      <c r="N3382" s="1122">
        <v>75.92</v>
      </c>
      <c r="O3382" s="1121">
        <f t="shared" si="115"/>
        <v>5921.76</v>
      </c>
      <c r="P3382" s="1837"/>
      <c r="Q3382" s="5">
        <v>75920</v>
      </c>
      <c r="R3382" s="5">
        <f t="shared" si="116"/>
        <v>75.92</v>
      </c>
    </row>
    <row r="3383" spans="1:18" s="5" customFormat="1" ht="13.5" x14ac:dyDescent="0.25">
      <c r="A3383" s="1048">
        <v>199</v>
      </c>
      <c r="B3383" s="1060" t="s">
        <v>805</v>
      </c>
      <c r="C3383" s="575"/>
      <c r="D3383" s="633"/>
      <c r="E3383" s="1118"/>
      <c r="F3383" s="784"/>
      <c r="G3383" s="784"/>
      <c r="H3383" s="711"/>
      <c r="I3383" s="784"/>
      <c r="J3383" s="106">
        <v>110</v>
      </c>
      <c r="K3383" s="1122">
        <v>114.348</v>
      </c>
      <c r="L3383" s="1122">
        <f t="shared" si="114"/>
        <v>12578.28</v>
      </c>
      <c r="M3383" s="633">
        <v>78</v>
      </c>
      <c r="N3383" s="1122">
        <v>114.348</v>
      </c>
      <c r="O3383" s="1121">
        <f t="shared" si="115"/>
        <v>8919.1440000000002</v>
      </c>
      <c r="P3383" s="1837"/>
      <c r="Q3383" s="5">
        <v>114348</v>
      </c>
      <c r="R3383" s="5">
        <f t="shared" si="116"/>
        <v>114.348</v>
      </c>
    </row>
    <row r="3384" spans="1:18" s="5" customFormat="1" ht="13.5" x14ac:dyDescent="0.25">
      <c r="A3384" s="1048">
        <v>200</v>
      </c>
      <c r="B3384" s="1060" t="s">
        <v>788</v>
      </c>
      <c r="C3384" s="575"/>
      <c r="D3384" s="633"/>
      <c r="E3384" s="1118"/>
      <c r="F3384" s="784"/>
      <c r="G3384" s="784"/>
      <c r="H3384" s="711"/>
      <c r="I3384" s="784"/>
      <c r="J3384" s="106">
        <v>76</v>
      </c>
      <c r="K3384" s="1122">
        <v>98.778999999999996</v>
      </c>
      <c r="L3384" s="1122">
        <f t="shared" si="114"/>
        <v>7507.2039999999997</v>
      </c>
      <c r="M3384" s="633">
        <v>67</v>
      </c>
      <c r="N3384" s="1122">
        <v>98.778999999999996</v>
      </c>
      <c r="O3384" s="1121">
        <f t="shared" si="115"/>
        <v>6618.1929999999993</v>
      </c>
      <c r="P3384" s="1837"/>
      <c r="Q3384" s="5">
        <v>98779</v>
      </c>
      <c r="R3384" s="5">
        <f t="shared" si="116"/>
        <v>98.778999999999996</v>
      </c>
    </row>
    <row r="3385" spans="1:18" s="5" customFormat="1" ht="13.5" x14ac:dyDescent="0.25">
      <c r="A3385" s="1048">
        <v>201</v>
      </c>
      <c r="B3385" s="1060" t="s">
        <v>4544</v>
      </c>
      <c r="C3385" s="575"/>
      <c r="D3385" s="633"/>
      <c r="E3385" s="1118"/>
      <c r="F3385" s="784"/>
      <c r="G3385" s="784"/>
      <c r="H3385" s="711"/>
      <c r="I3385" s="784"/>
      <c r="J3385" s="106">
        <v>90</v>
      </c>
      <c r="K3385" s="1122">
        <v>75.92</v>
      </c>
      <c r="L3385" s="1122">
        <f t="shared" si="114"/>
        <v>6832.8</v>
      </c>
      <c r="M3385" s="633">
        <v>58</v>
      </c>
      <c r="N3385" s="1122">
        <v>75.92</v>
      </c>
      <c r="O3385" s="1121">
        <f t="shared" si="115"/>
        <v>4403.3599999999997</v>
      </c>
      <c r="P3385" s="1837"/>
      <c r="Q3385" s="5">
        <v>75920</v>
      </c>
      <c r="R3385" s="5">
        <f t="shared" si="116"/>
        <v>75.92</v>
      </c>
    </row>
    <row r="3386" spans="1:18" s="5" customFormat="1" ht="13.5" x14ac:dyDescent="0.25">
      <c r="A3386" s="1048">
        <v>202</v>
      </c>
      <c r="B3386" s="1060" t="s">
        <v>791</v>
      </c>
      <c r="C3386" s="575"/>
      <c r="D3386" s="633"/>
      <c r="E3386" s="1118"/>
      <c r="F3386" s="784"/>
      <c r="G3386" s="784"/>
      <c r="H3386" s="711"/>
      <c r="I3386" s="784"/>
      <c r="J3386" s="106">
        <v>73</v>
      </c>
      <c r="K3386" s="1122">
        <v>28.391999999999999</v>
      </c>
      <c r="L3386" s="1122">
        <f t="shared" si="114"/>
        <v>2072.616</v>
      </c>
      <c r="M3386" s="633">
        <v>58</v>
      </c>
      <c r="N3386" s="1122">
        <v>28.391999999999999</v>
      </c>
      <c r="O3386" s="1121">
        <f t="shared" si="115"/>
        <v>1646.7359999999999</v>
      </c>
      <c r="P3386" s="1837"/>
      <c r="Q3386" s="5">
        <v>28392</v>
      </c>
      <c r="R3386" s="5">
        <f t="shared" si="116"/>
        <v>28.391999999999999</v>
      </c>
    </row>
    <row r="3387" spans="1:18" s="5" customFormat="1" ht="13.5" x14ac:dyDescent="0.25">
      <c r="A3387" s="1048">
        <v>203</v>
      </c>
      <c r="B3387" s="1060" t="s">
        <v>3579</v>
      </c>
      <c r="C3387" s="575"/>
      <c r="D3387" s="633"/>
      <c r="E3387" s="1118"/>
      <c r="F3387" s="784"/>
      <c r="G3387" s="784"/>
      <c r="H3387" s="711"/>
      <c r="I3387" s="784"/>
      <c r="J3387" s="106">
        <v>30</v>
      </c>
      <c r="K3387" s="1122">
        <v>14.04</v>
      </c>
      <c r="L3387" s="1122">
        <f t="shared" si="114"/>
        <v>421.2</v>
      </c>
      <c r="M3387" s="633">
        <v>40</v>
      </c>
      <c r="N3387" s="1122">
        <v>14.04</v>
      </c>
      <c r="O3387" s="1121">
        <f t="shared" si="115"/>
        <v>561.59999999999991</v>
      </c>
      <c r="P3387" s="1837"/>
      <c r="Q3387" s="5">
        <v>14040</v>
      </c>
      <c r="R3387" s="5">
        <f t="shared" si="116"/>
        <v>14.04</v>
      </c>
    </row>
    <row r="3388" spans="1:18" s="5" customFormat="1" ht="13.5" x14ac:dyDescent="0.25">
      <c r="A3388" s="1048">
        <v>204</v>
      </c>
      <c r="B3388" s="1060" t="s">
        <v>2921</v>
      </c>
      <c r="C3388" s="575"/>
      <c r="D3388" s="633"/>
      <c r="E3388" s="1118"/>
      <c r="F3388" s="784"/>
      <c r="G3388" s="784"/>
      <c r="H3388" s="711"/>
      <c r="I3388" s="784"/>
      <c r="J3388" s="106">
        <v>20</v>
      </c>
      <c r="K3388" s="1122">
        <v>14.56</v>
      </c>
      <c r="L3388" s="1122">
        <f t="shared" si="114"/>
        <v>291.2</v>
      </c>
      <c r="M3388" s="633">
        <v>80</v>
      </c>
      <c r="N3388" s="1122">
        <v>14.56</v>
      </c>
      <c r="O3388" s="1121">
        <f t="shared" si="115"/>
        <v>1164.8</v>
      </c>
      <c r="P3388" s="1837"/>
      <c r="Q3388" s="5">
        <v>14560</v>
      </c>
      <c r="R3388" s="5">
        <f t="shared" si="116"/>
        <v>14.56</v>
      </c>
    </row>
    <row r="3389" spans="1:18" s="5" customFormat="1" ht="13.5" x14ac:dyDescent="0.25">
      <c r="A3389" s="1048">
        <v>205</v>
      </c>
      <c r="B3389" s="1060" t="s">
        <v>1879</v>
      </c>
      <c r="C3389" s="575"/>
      <c r="D3389" s="633"/>
      <c r="E3389" s="1118"/>
      <c r="F3389" s="784"/>
      <c r="G3389" s="784"/>
      <c r="H3389" s="711"/>
      <c r="I3389" s="784"/>
      <c r="J3389" s="106">
        <v>4</v>
      </c>
      <c r="K3389" s="1122">
        <v>80</v>
      </c>
      <c r="L3389" s="1122">
        <f t="shared" si="114"/>
        <v>320</v>
      </c>
      <c r="M3389" s="633">
        <v>10</v>
      </c>
      <c r="N3389" s="1122">
        <v>80</v>
      </c>
      <c r="O3389" s="1121">
        <f t="shared" si="115"/>
        <v>800</v>
      </c>
      <c r="P3389" s="1837"/>
      <c r="Q3389" s="5">
        <v>80000</v>
      </c>
      <c r="R3389" s="5">
        <f t="shared" si="116"/>
        <v>80</v>
      </c>
    </row>
    <row r="3390" spans="1:18" s="5" customFormat="1" ht="13.5" x14ac:dyDescent="0.25">
      <c r="A3390" s="1048">
        <v>206</v>
      </c>
      <c r="B3390" s="1060" t="s">
        <v>1880</v>
      </c>
      <c r="C3390" s="575"/>
      <c r="D3390" s="633"/>
      <c r="E3390" s="1118"/>
      <c r="F3390" s="784"/>
      <c r="G3390" s="784"/>
      <c r="H3390" s="711"/>
      <c r="I3390" s="784"/>
      <c r="J3390" s="106">
        <v>11</v>
      </c>
      <c r="K3390" s="1122">
        <v>17.16</v>
      </c>
      <c r="L3390" s="1122">
        <f t="shared" si="114"/>
        <v>188.76</v>
      </c>
      <c r="M3390" s="633">
        <v>19</v>
      </c>
      <c r="N3390" s="1122">
        <v>17.16</v>
      </c>
      <c r="O3390" s="1121">
        <f t="shared" si="115"/>
        <v>326.04000000000002</v>
      </c>
      <c r="P3390" s="1837"/>
      <c r="Q3390" s="5">
        <v>17160</v>
      </c>
      <c r="R3390" s="5">
        <f t="shared" si="116"/>
        <v>17.16</v>
      </c>
    </row>
    <row r="3391" spans="1:18" s="5" customFormat="1" ht="13.5" x14ac:dyDescent="0.25">
      <c r="A3391" s="1048">
        <v>207</v>
      </c>
      <c r="B3391" s="1060" t="s">
        <v>779</v>
      </c>
      <c r="C3391" s="575"/>
      <c r="D3391" s="633"/>
      <c r="E3391" s="1118"/>
      <c r="F3391" s="784"/>
      <c r="G3391" s="784"/>
      <c r="H3391" s="711"/>
      <c r="I3391" s="784"/>
      <c r="J3391" s="106">
        <v>57</v>
      </c>
      <c r="K3391" s="1122">
        <v>32.24</v>
      </c>
      <c r="L3391" s="1122">
        <f t="shared" si="114"/>
        <v>1837.68</v>
      </c>
      <c r="M3391" s="633">
        <v>35</v>
      </c>
      <c r="N3391" s="1122">
        <v>32.24</v>
      </c>
      <c r="O3391" s="1121">
        <f t="shared" si="115"/>
        <v>1128.4000000000001</v>
      </c>
      <c r="P3391" s="1837"/>
      <c r="Q3391" s="5">
        <v>32240</v>
      </c>
      <c r="R3391" s="5">
        <f t="shared" si="116"/>
        <v>32.24</v>
      </c>
    </row>
    <row r="3392" spans="1:18" s="5" customFormat="1" ht="13.5" x14ac:dyDescent="0.25">
      <c r="A3392" s="1048">
        <v>208</v>
      </c>
      <c r="B3392" s="1060" t="s">
        <v>4655</v>
      </c>
      <c r="C3392" s="575"/>
      <c r="D3392" s="633"/>
      <c r="E3392" s="1118"/>
      <c r="F3392" s="784"/>
      <c r="G3392" s="784"/>
      <c r="H3392" s="711"/>
      <c r="I3392" s="784"/>
      <c r="J3392" s="106">
        <v>42</v>
      </c>
      <c r="K3392" s="1122">
        <v>72.8</v>
      </c>
      <c r="L3392" s="1122">
        <f t="shared" si="114"/>
        <v>3057.6</v>
      </c>
      <c r="M3392" s="633">
        <v>56</v>
      </c>
      <c r="N3392" s="1122">
        <v>72.8</v>
      </c>
      <c r="O3392" s="1121">
        <f t="shared" si="115"/>
        <v>4076.7999999999997</v>
      </c>
      <c r="P3392" s="1837"/>
      <c r="Q3392" s="5">
        <v>72800</v>
      </c>
      <c r="R3392" s="5">
        <f t="shared" si="116"/>
        <v>72.8</v>
      </c>
    </row>
    <row r="3393" spans="1:18" s="5" customFormat="1" ht="13.5" x14ac:dyDescent="0.25">
      <c r="A3393" s="1048">
        <v>209</v>
      </c>
      <c r="B3393" s="1060" t="s">
        <v>4656</v>
      </c>
      <c r="C3393" s="575"/>
      <c r="D3393" s="633"/>
      <c r="E3393" s="1118"/>
      <c r="F3393" s="784"/>
      <c r="G3393" s="784"/>
      <c r="H3393" s="711"/>
      <c r="I3393" s="784"/>
      <c r="J3393" s="106">
        <v>64</v>
      </c>
      <c r="K3393" s="1122">
        <v>160</v>
      </c>
      <c r="L3393" s="1122">
        <f t="shared" si="114"/>
        <v>10240</v>
      </c>
      <c r="M3393" s="633">
        <v>15</v>
      </c>
      <c r="N3393" s="1122">
        <v>160</v>
      </c>
      <c r="O3393" s="1121">
        <f t="shared" si="115"/>
        <v>2400</v>
      </c>
      <c r="P3393" s="1837"/>
      <c r="Q3393" s="5">
        <v>160000</v>
      </c>
      <c r="R3393" s="5">
        <f t="shared" si="116"/>
        <v>160</v>
      </c>
    </row>
    <row r="3394" spans="1:18" s="5" customFormat="1" ht="27" x14ac:dyDescent="0.25">
      <c r="A3394" s="1048">
        <v>210</v>
      </c>
      <c r="B3394" s="1060" t="s">
        <v>4657</v>
      </c>
      <c r="C3394" s="575"/>
      <c r="D3394" s="633"/>
      <c r="E3394" s="1118"/>
      <c r="F3394" s="784"/>
      <c r="G3394" s="784"/>
      <c r="H3394" s="711"/>
      <c r="I3394" s="784"/>
      <c r="J3394" s="106">
        <v>141</v>
      </c>
      <c r="K3394" s="1122">
        <v>75.92</v>
      </c>
      <c r="L3394" s="1122">
        <f t="shared" si="114"/>
        <v>10704.72</v>
      </c>
      <c r="M3394" s="633">
        <v>80</v>
      </c>
      <c r="N3394" s="1122">
        <v>75.92</v>
      </c>
      <c r="O3394" s="1121">
        <f t="shared" si="115"/>
        <v>6073.6</v>
      </c>
      <c r="P3394" s="1837"/>
      <c r="Q3394" s="5">
        <v>75920</v>
      </c>
      <c r="R3394" s="5">
        <f t="shared" si="116"/>
        <v>75.92</v>
      </c>
    </row>
    <row r="3395" spans="1:18" s="5" customFormat="1" ht="27" x14ac:dyDescent="0.25">
      <c r="A3395" s="1048">
        <v>211</v>
      </c>
      <c r="B3395" s="1060" t="s">
        <v>4658</v>
      </c>
      <c r="C3395" s="575"/>
      <c r="D3395" s="633"/>
      <c r="E3395" s="1118"/>
      <c r="F3395" s="784"/>
      <c r="G3395" s="784"/>
      <c r="H3395" s="711"/>
      <c r="I3395" s="784"/>
      <c r="J3395" s="106">
        <v>53</v>
      </c>
      <c r="K3395" s="1122">
        <v>29.327999999999999</v>
      </c>
      <c r="L3395" s="1122">
        <f t="shared" si="114"/>
        <v>1554.384</v>
      </c>
      <c r="M3395" s="633">
        <v>55</v>
      </c>
      <c r="N3395" s="1122">
        <v>29.327999999999999</v>
      </c>
      <c r="O3395" s="1121">
        <f t="shared" si="115"/>
        <v>1613.04</v>
      </c>
      <c r="P3395" s="1837"/>
      <c r="Q3395" s="5">
        <v>29328</v>
      </c>
      <c r="R3395" s="5">
        <f t="shared" si="116"/>
        <v>29.327999999999999</v>
      </c>
    </row>
    <row r="3396" spans="1:18" s="5" customFormat="1" ht="13.5" x14ac:dyDescent="0.25">
      <c r="A3396" s="1048">
        <v>212</v>
      </c>
      <c r="B3396" s="1060" t="s">
        <v>785</v>
      </c>
      <c r="C3396" s="575"/>
      <c r="D3396" s="633"/>
      <c r="E3396" s="1118"/>
      <c r="F3396" s="784"/>
      <c r="G3396" s="784"/>
      <c r="H3396" s="711"/>
      <c r="I3396" s="784"/>
      <c r="J3396" s="106">
        <v>7</v>
      </c>
      <c r="K3396" s="1122">
        <v>29.64</v>
      </c>
      <c r="L3396" s="1122">
        <f t="shared" si="114"/>
        <v>207.48000000000002</v>
      </c>
      <c r="M3396" s="633">
        <v>7</v>
      </c>
      <c r="N3396" s="1122">
        <v>29.64</v>
      </c>
      <c r="O3396" s="1121">
        <f t="shared" si="115"/>
        <v>207.48000000000002</v>
      </c>
      <c r="P3396" s="1837"/>
      <c r="Q3396" s="5">
        <v>29640</v>
      </c>
      <c r="R3396" s="5">
        <f t="shared" si="116"/>
        <v>29.64</v>
      </c>
    </row>
    <row r="3397" spans="1:18" s="5" customFormat="1" ht="13.5" x14ac:dyDescent="0.25">
      <c r="A3397" s="1048">
        <v>213</v>
      </c>
      <c r="B3397" s="1060" t="s">
        <v>4659</v>
      </c>
      <c r="C3397" s="575"/>
      <c r="D3397" s="633"/>
      <c r="E3397" s="1118"/>
      <c r="F3397" s="784"/>
      <c r="G3397" s="784"/>
      <c r="H3397" s="711"/>
      <c r="I3397" s="784"/>
      <c r="J3397" s="106">
        <v>5</v>
      </c>
      <c r="K3397" s="1122">
        <v>25</v>
      </c>
      <c r="L3397" s="1122">
        <f t="shared" si="114"/>
        <v>125</v>
      </c>
      <c r="M3397" s="633">
        <v>3</v>
      </c>
      <c r="N3397" s="1122">
        <v>25</v>
      </c>
      <c r="O3397" s="1121">
        <f t="shared" si="115"/>
        <v>75</v>
      </c>
      <c r="P3397" s="1837"/>
      <c r="Q3397" s="5">
        <v>25000</v>
      </c>
      <c r="R3397" s="5">
        <f t="shared" si="116"/>
        <v>25</v>
      </c>
    </row>
    <row r="3398" spans="1:18" s="5" customFormat="1" ht="13.5" x14ac:dyDescent="0.25">
      <c r="A3398" s="1048">
        <v>214</v>
      </c>
      <c r="B3398" s="1060" t="s">
        <v>4660</v>
      </c>
      <c r="C3398" s="575"/>
      <c r="D3398" s="633"/>
      <c r="E3398" s="1118"/>
      <c r="F3398" s="784"/>
      <c r="G3398" s="784"/>
      <c r="H3398" s="711"/>
      <c r="I3398" s="784"/>
      <c r="J3398" s="106">
        <v>12</v>
      </c>
      <c r="K3398" s="1122">
        <v>57.19</v>
      </c>
      <c r="L3398" s="1122">
        <f t="shared" si="114"/>
        <v>686.28</v>
      </c>
      <c r="M3398" s="633">
        <v>12</v>
      </c>
      <c r="N3398" s="1122">
        <v>57.19</v>
      </c>
      <c r="O3398" s="1121">
        <f t="shared" si="115"/>
        <v>686.28</v>
      </c>
      <c r="P3398" s="1837"/>
      <c r="Q3398" s="5">
        <v>57190</v>
      </c>
      <c r="R3398" s="5">
        <f t="shared" si="116"/>
        <v>57.19</v>
      </c>
    </row>
    <row r="3399" spans="1:18" s="5" customFormat="1" ht="13.5" x14ac:dyDescent="0.25">
      <c r="A3399" s="1048">
        <v>215</v>
      </c>
      <c r="B3399" s="1060" t="s">
        <v>4661</v>
      </c>
      <c r="C3399" s="575"/>
      <c r="D3399" s="633"/>
      <c r="E3399" s="1118"/>
      <c r="F3399" s="784"/>
      <c r="G3399" s="784"/>
      <c r="H3399" s="711"/>
      <c r="I3399" s="784"/>
      <c r="J3399" s="106">
        <v>45</v>
      </c>
      <c r="K3399" s="1122">
        <v>124.8</v>
      </c>
      <c r="L3399" s="1122">
        <f t="shared" si="114"/>
        <v>5616</v>
      </c>
      <c r="M3399" s="633">
        <v>26</v>
      </c>
      <c r="N3399" s="1122">
        <v>124.8</v>
      </c>
      <c r="O3399" s="1121">
        <f t="shared" si="115"/>
        <v>3244.7999999999997</v>
      </c>
      <c r="P3399" s="1837"/>
      <c r="Q3399" s="5">
        <v>124800</v>
      </c>
      <c r="R3399" s="5">
        <f t="shared" si="116"/>
        <v>124.8</v>
      </c>
    </row>
    <row r="3400" spans="1:18" s="5" customFormat="1" ht="13.5" x14ac:dyDescent="0.25">
      <c r="A3400" s="1048">
        <v>216</v>
      </c>
      <c r="B3400" s="1060" t="s">
        <v>4583</v>
      </c>
      <c r="C3400" s="575"/>
      <c r="D3400" s="633"/>
      <c r="E3400" s="1118"/>
      <c r="F3400" s="784"/>
      <c r="G3400" s="784"/>
      <c r="H3400" s="711"/>
      <c r="I3400" s="784"/>
      <c r="J3400" s="106">
        <v>19</v>
      </c>
      <c r="K3400" s="1122">
        <v>218.4</v>
      </c>
      <c r="L3400" s="1122">
        <f t="shared" si="114"/>
        <v>4149.6000000000004</v>
      </c>
      <c r="M3400" s="633">
        <v>13</v>
      </c>
      <c r="N3400" s="1122">
        <v>218.4</v>
      </c>
      <c r="O3400" s="1121">
        <f t="shared" si="115"/>
        <v>2839.2000000000003</v>
      </c>
      <c r="P3400" s="1837"/>
      <c r="Q3400" s="5">
        <v>218400</v>
      </c>
      <c r="R3400" s="5">
        <f t="shared" si="116"/>
        <v>218.4</v>
      </c>
    </row>
    <row r="3401" spans="1:18" s="5" customFormat="1" ht="27" x14ac:dyDescent="0.25">
      <c r="A3401" s="1048">
        <v>217</v>
      </c>
      <c r="B3401" s="1060" t="s">
        <v>4662</v>
      </c>
      <c r="C3401" s="575"/>
      <c r="D3401" s="633"/>
      <c r="E3401" s="1118"/>
      <c r="F3401" s="784"/>
      <c r="G3401" s="784"/>
      <c r="H3401" s="711"/>
      <c r="I3401" s="784"/>
      <c r="J3401" s="106"/>
      <c r="K3401" s="1122"/>
      <c r="L3401" s="1122"/>
      <c r="M3401" s="633">
        <v>1</v>
      </c>
      <c r="N3401" s="1122">
        <v>550</v>
      </c>
      <c r="O3401" s="1121">
        <f t="shared" si="115"/>
        <v>550</v>
      </c>
      <c r="P3401" s="1847"/>
    </row>
    <row r="3402" spans="1:18" s="5" customFormat="1" ht="13.5" customHeight="1" x14ac:dyDescent="0.25">
      <c r="A3402" s="1048">
        <v>1</v>
      </c>
      <c r="B3402" s="801" t="s">
        <v>3584</v>
      </c>
      <c r="C3402" s="633" t="s">
        <v>701</v>
      </c>
      <c r="D3402" s="633">
        <v>1</v>
      </c>
      <c r="E3402" s="633">
        <v>2012</v>
      </c>
      <c r="F3402" s="1082">
        <v>89.262</v>
      </c>
      <c r="G3402" s="784">
        <f t="shared" si="111"/>
        <v>74.980080000000001</v>
      </c>
      <c r="H3402" s="1454">
        <v>84</v>
      </c>
      <c r="I3402" s="784">
        <f t="shared" si="112"/>
        <v>14.28192</v>
      </c>
      <c r="J3402" s="111"/>
      <c r="K3402" s="1124"/>
      <c r="L3402" s="1124"/>
      <c r="M3402" s="111"/>
      <c r="N3402" s="1124"/>
      <c r="O3402" s="1124"/>
      <c r="P3402" s="1838" t="s">
        <v>1145</v>
      </c>
    </row>
    <row r="3403" spans="1:18" s="5" customFormat="1" ht="13.5" customHeight="1" x14ac:dyDescent="0.25">
      <c r="A3403" s="1048">
        <v>2</v>
      </c>
      <c r="B3403" s="801" t="s">
        <v>4220</v>
      </c>
      <c r="C3403" s="633" t="s">
        <v>701</v>
      </c>
      <c r="D3403" s="633">
        <v>1</v>
      </c>
      <c r="E3403" s="633">
        <v>2014</v>
      </c>
      <c r="F3403" s="1082">
        <v>180</v>
      </c>
      <c r="G3403" s="784">
        <f t="shared" si="111"/>
        <v>108</v>
      </c>
      <c r="H3403" s="1454">
        <v>60</v>
      </c>
      <c r="I3403" s="784">
        <f t="shared" si="112"/>
        <v>72</v>
      </c>
      <c r="J3403" s="111"/>
      <c r="K3403" s="1124"/>
      <c r="L3403" s="1124"/>
      <c r="M3403" s="111"/>
      <c r="N3403" s="1124"/>
      <c r="O3403" s="1124"/>
      <c r="P3403" s="1838"/>
    </row>
    <row r="3404" spans="1:18" s="5" customFormat="1" ht="13.5" customHeight="1" x14ac:dyDescent="0.25">
      <c r="A3404" s="1048">
        <v>3</v>
      </c>
      <c r="B3404" s="801" t="s">
        <v>4221</v>
      </c>
      <c r="C3404" s="633" t="s">
        <v>701</v>
      </c>
      <c r="D3404" s="633">
        <v>1</v>
      </c>
      <c r="E3404" s="633">
        <v>2013</v>
      </c>
      <c r="F3404" s="1082">
        <v>88.14</v>
      </c>
      <c r="G3404" s="784">
        <f t="shared" si="111"/>
        <v>63.460799999999999</v>
      </c>
      <c r="H3404" s="1454">
        <v>72</v>
      </c>
      <c r="I3404" s="784">
        <f t="shared" si="112"/>
        <v>24.679200000000002</v>
      </c>
      <c r="J3404" s="111"/>
      <c r="K3404" s="1124"/>
      <c r="L3404" s="1124"/>
      <c r="M3404" s="111"/>
      <c r="N3404" s="1124"/>
      <c r="O3404" s="1124"/>
      <c r="P3404" s="1838"/>
    </row>
    <row r="3405" spans="1:18" s="5" customFormat="1" ht="13.5" customHeight="1" x14ac:dyDescent="0.25">
      <c r="A3405" s="1048">
        <v>4</v>
      </c>
      <c r="B3405" s="801" t="s">
        <v>1058</v>
      </c>
      <c r="C3405" s="633" t="s">
        <v>701</v>
      </c>
      <c r="D3405" s="633">
        <v>2</v>
      </c>
      <c r="E3405" s="633">
        <v>2010</v>
      </c>
      <c r="F3405" s="1082">
        <v>197.74809999999999</v>
      </c>
      <c r="G3405" s="784">
        <f t="shared" si="111"/>
        <v>197.74809999999999</v>
      </c>
      <c r="H3405" s="1454">
        <v>100</v>
      </c>
      <c r="I3405" s="784">
        <f t="shared" si="112"/>
        <v>0</v>
      </c>
      <c r="J3405" s="111"/>
      <c r="K3405" s="1124"/>
      <c r="L3405" s="1124"/>
      <c r="M3405" s="111"/>
      <c r="N3405" s="1124"/>
      <c r="O3405" s="1124"/>
      <c r="P3405" s="1838"/>
    </row>
    <row r="3406" spans="1:18" s="5" customFormat="1" ht="13.5" customHeight="1" x14ac:dyDescent="0.25">
      <c r="A3406" s="1048">
        <v>5</v>
      </c>
      <c r="B3406" s="801" t="s">
        <v>790</v>
      </c>
      <c r="C3406" s="633" t="s">
        <v>701</v>
      </c>
      <c r="D3406" s="633">
        <v>2</v>
      </c>
      <c r="E3406" s="633">
        <v>2008</v>
      </c>
      <c r="F3406" s="1082">
        <v>131.83629999999999</v>
      </c>
      <c r="G3406" s="784">
        <f t="shared" si="111"/>
        <v>131.83629999999999</v>
      </c>
      <c r="H3406" s="1454">
        <v>100</v>
      </c>
      <c r="I3406" s="784">
        <f t="shared" si="112"/>
        <v>0</v>
      </c>
      <c r="J3406" s="111"/>
      <c r="K3406" s="1124"/>
      <c r="L3406" s="1124"/>
      <c r="M3406" s="111"/>
      <c r="N3406" s="1124"/>
      <c r="O3406" s="1124"/>
      <c r="P3406" s="1838"/>
    </row>
    <row r="3407" spans="1:18" s="5" customFormat="1" ht="13.5" customHeight="1" x14ac:dyDescent="0.25">
      <c r="A3407" s="1048">
        <v>6</v>
      </c>
      <c r="B3407" s="801" t="s">
        <v>4222</v>
      </c>
      <c r="C3407" s="633" t="s">
        <v>701</v>
      </c>
      <c r="D3407" s="633">
        <v>2</v>
      </c>
      <c r="E3407" s="633">
        <v>2010</v>
      </c>
      <c r="F3407" s="1082">
        <v>115.89</v>
      </c>
      <c r="G3407" s="784">
        <f t="shared" si="111"/>
        <v>115.89</v>
      </c>
      <c r="H3407" s="1454">
        <v>100</v>
      </c>
      <c r="I3407" s="784">
        <f t="shared" si="112"/>
        <v>0</v>
      </c>
      <c r="J3407" s="111"/>
      <c r="K3407" s="1124"/>
      <c r="L3407" s="1124"/>
      <c r="M3407" s="111"/>
      <c r="N3407" s="1124"/>
      <c r="O3407" s="1124"/>
      <c r="P3407" s="1838"/>
    </row>
    <row r="3408" spans="1:18" s="5" customFormat="1" ht="13.5" customHeight="1" x14ac:dyDescent="0.25">
      <c r="A3408" s="1048">
        <v>7</v>
      </c>
      <c r="B3408" s="801" t="s">
        <v>786</v>
      </c>
      <c r="C3408" s="633" t="s">
        <v>701</v>
      </c>
      <c r="D3408" s="633">
        <v>7</v>
      </c>
      <c r="E3408" s="633">
        <v>2008</v>
      </c>
      <c r="F3408" s="1082">
        <v>623</v>
      </c>
      <c r="G3408" s="784">
        <f t="shared" si="111"/>
        <v>623</v>
      </c>
      <c r="H3408" s="1454">
        <v>100</v>
      </c>
      <c r="I3408" s="784">
        <f t="shared" si="112"/>
        <v>0</v>
      </c>
      <c r="J3408" s="111"/>
      <c r="K3408" s="1124"/>
      <c r="L3408" s="1124"/>
      <c r="M3408" s="111"/>
      <c r="N3408" s="1124"/>
      <c r="O3408" s="1124"/>
      <c r="P3408" s="1838"/>
    </row>
    <row r="3409" spans="1:16" s="5" customFormat="1" ht="13.5" customHeight="1" x14ac:dyDescent="0.25">
      <c r="A3409" s="1048">
        <v>8</v>
      </c>
      <c r="B3409" s="801" t="s">
        <v>4223</v>
      </c>
      <c r="C3409" s="633" t="s">
        <v>701</v>
      </c>
      <c r="D3409" s="633">
        <v>2</v>
      </c>
      <c r="E3409" s="633">
        <v>2010</v>
      </c>
      <c r="F3409" s="1082">
        <v>129.11799999999999</v>
      </c>
      <c r="G3409" s="784">
        <f t="shared" si="111"/>
        <v>129.11799999999999</v>
      </c>
      <c r="H3409" s="1454">
        <v>100</v>
      </c>
      <c r="I3409" s="784">
        <f t="shared" si="112"/>
        <v>0</v>
      </c>
      <c r="J3409" s="111"/>
      <c r="K3409" s="1124"/>
      <c r="L3409" s="1124"/>
      <c r="M3409" s="111"/>
      <c r="N3409" s="1124"/>
      <c r="O3409" s="1124"/>
      <c r="P3409" s="1838"/>
    </row>
    <row r="3410" spans="1:16" s="5" customFormat="1" ht="13.5" customHeight="1" x14ac:dyDescent="0.25">
      <c r="A3410" s="1048">
        <v>9</v>
      </c>
      <c r="B3410" s="801" t="s">
        <v>3396</v>
      </c>
      <c r="C3410" s="633" t="s">
        <v>701</v>
      </c>
      <c r="D3410" s="633">
        <v>1</v>
      </c>
      <c r="E3410" s="633">
        <v>2010</v>
      </c>
      <c r="F3410" s="1082">
        <v>134.69200000000001</v>
      </c>
      <c r="G3410" s="784">
        <f t="shared" ref="G3410:G3473" si="117">F3410*H3410%</f>
        <v>134.69200000000001</v>
      </c>
      <c r="H3410" s="1454">
        <v>100</v>
      </c>
      <c r="I3410" s="784">
        <f t="shared" ref="I3410:I3473" si="118">F3410-G3410</f>
        <v>0</v>
      </c>
      <c r="J3410" s="111"/>
      <c r="K3410" s="1124"/>
      <c r="L3410" s="1124"/>
      <c r="M3410" s="111"/>
      <c r="N3410" s="1124"/>
      <c r="O3410" s="1124"/>
      <c r="P3410" s="1838"/>
    </row>
    <row r="3411" spans="1:16" s="5" customFormat="1" ht="13.5" customHeight="1" x14ac:dyDescent="0.25">
      <c r="A3411" s="1048">
        <v>10</v>
      </c>
      <c r="B3411" s="801" t="s">
        <v>4224</v>
      </c>
      <c r="C3411" s="633" t="s">
        <v>701</v>
      </c>
      <c r="D3411" s="633">
        <v>1</v>
      </c>
      <c r="E3411" s="633">
        <v>2010</v>
      </c>
      <c r="F3411" s="1082">
        <v>75.874020000000002</v>
      </c>
      <c r="G3411" s="784">
        <f t="shared" si="117"/>
        <v>75.874020000000002</v>
      </c>
      <c r="H3411" s="1454">
        <v>100</v>
      </c>
      <c r="I3411" s="784">
        <f t="shared" si="118"/>
        <v>0</v>
      </c>
      <c r="J3411" s="111"/>
      <c r="K3411" s="1124"/>
      <c r="L3411" s="1124"/>
      <c r="M3411" s="111"/>
      <c r="N3411" s="1124"/>
      <c r="O3411" s="1124"/>
      <c r="P3411" s="1838"/>
    </row>
    <row r="3412" spans="1:16" s="5" customFormat="1" ht="13.5" customHeight="1" x14ac:dyDescent="0.25">
      <c r="A3412" s="1048">
        <v>11</v>
      </c>
      <c r="B3412" s="801" t="s">
        <v>4225</v>
      </c>
      <c r="C3412" s="633" t="s">
        <v>701</v>
      </c>
      <c r="D3412" s="633">
        <v>1</v>
      </c>
      <c r="E3412" s="633">
        <v>2008</v>
      </c>
      <c r="F3412" s="1082">
        <v>57.938000000000002</v>
      </c>
      <c r="G3412" s="784">
        <f t="shared" si="117"/>
        <v>57.938000000000002</v>
      </c>
      <c r="H3412" s="1454">
        <v>100</v>
      </c>
      <c r="I3412" s="784">
        <f t="shared" si="118"/>
        <v>0</v>
      </c>
      <c r="J3412" s="111"/>
      <c r="K3412" s="1124"/>
      <c r="L3412" s="1124"/>
      <c r="M3412" s="111"/>
      <c r="N3412" s="1124"/>
      <c r="O3412" s="1124"/>
      <c r="P3412" s="1838"/>
    </row>
    <row r="3413" spans="1:16" s="5" customFormat="1" ht="13.5" customHeight="1" x14ac:dyDescent="0.25">
      <c r="A3413" s="1048">
        <v>12</v>
      </c>
      <c r="B3413" s="801" t="s">
        <v>787</v>
      </c>
      <c r="C3413" s="633" t="s">
        <v>701</v>
      </c>
      <c r="D3413" s="633">
        <v>1</v>
      </c>
      <c r="E3413" s="633">
        <v>2010</v>
      </c>
      <c r="F3413" s="1082">
        <v>172.893</v>
      </c>
      <c r="G3413" s="784">
        <f t="shared" si="117"/>
        <v>172.893</v>
      </c>
      <c r="H3413" s="1454">
        <v>100</v>
      </c>
      <c r="I3413" s="784">
        <f t="shared" si="118"/>
        <v>0</v>
      </c>
      <c r="J3413" s="111"/>
      <c r="K3413" s="1124"/>
      <c r="L3413" s="1124"/>
      <c r="M3413" s="111"/>
      <c r="N3413" s="1124"/>
      <c r="O3413" s="1124"/>
      <c r="P3413" s="1838"/>
    </row>
    <row r="3414" spans="1:16" s="5" customFormat="1" ht="13.5" customHeight="1" x14ac:dyDescent="0.25">
      <c r="A3414" s="1048">
        <v>13</v>
      </c>
      <c r="B3414" s="801" t="s">
        <v>4226</v>
      </c>
      <c r="C3414" s="633" t="s">
        <v>701</v>
      </c>
      <c r="D3414" s="633">
        <v>1</v>
      </c>
      <c r="E3414" s="633">
        <v>2012</v>
      </c>
      <c r="F3414" s="1082">
        <v>206.56460000000001</v>
      </c>
      <c r="G3414" s="784">
        <f t="shared" si="117"/>
        <v>173.51426400000005</v>
      </c>
      <c r="H3414" s="1454">
        <v>84.000000000000014</v>
      </c>
      <c r="I3414" s="784">
        <f t="shared" si="118"/>
        <v>33.050335999999959</v>
      </c>
      <c r="J3414" s="111"/>
      <c r="K3414" s="1124"/>
      <c r="L3414" s="1124"/>
      <c r="M3414" s="111"/>
      <c r="N3414" s="1124"/>
      <c r="O3414" s="1124"/>
      <c r="P3414" s="1838"/>
    </row>
    <row r="3415" spans="1:16" s="5" customFormat="1" ht="13.5" customHeight="1" x14ac:dyDescent="0.25">
      <c r="A3415" s="1048">
        <v>14</v>
      </c>
      <c r="B3415" s="801" t="s">
        <v>2958</v>
      </c>
      <c r="C3415" s="633" t="s">
        <v>701</v>
      </c>
      <c r="D3415" s="633">
        <v>1</v>
      </c>
      <c r="E3415" s="633">
        <v>2012</v>
      </c>
      <c r="F3415" s="1082">
        <v>173.88639999999998</v>
      </c>
      <c r="G3415" s="784">
        <f t="shared" si="117"/>
        <v>146.06457600000002</v>
      </c>
      <c r="H3415" s="1454">
        <v>84.000000000000014</v>
      </c>
      <c r="I3415" s="784">
        <f t="shared" si="118"/>
        <v>27.821823999999964</v>
      </c>
      <c r="J3415" s="111"/>
      <c r="K3415" s="1124"/>
      <c r="L3415" s="1124"/>
      <c r="M3415" s="111"/>
      <c r="N3415" s="1124"/>
      <c r="O3415" s="1124"/>
      <c r="P3415" s="1838"/>
    </row>
    <row r="3416" spans="1:16" s="5" customFormat="1" ht="13.5" customHeight="1" x14ac:dyDescent="0.25">
      <c r="A3416" s="1048">
        <v>15</v>
      </c>
      <c r="B3416" s="801" t="s">
        <v>1836</v>
      </c>
      <c r="C3416" s="633" t="s">
        <v>701</v>
      </c>
      <c r="D3416" s="633">
        <v>1</v>
      </c>
      <c r="E3416" s="633">
        <v>2010</v>
      </c>
      <c r="F3416" s="1082">
        <v>233.01499999999999</v>
      </c>
      <c r="G3416" s="784">
        <f t="shared" si="117"/>
        <v>233.01499999999999</v>
      </c>
      <c r="H3416" s="1454">
        <v>100</v>
      </c>
      <c r="I3416" s="784">
        <f t="shared" si="118"/>
        <v>0</v>
      </c>
      <c r="J3416" s="111"/>
      <c r="K3416" s="1124"/>
      <c r="L3416" s="1124"/>
      <c r="M3416" s="111"/>
      <c r="N3416" s="1124"/>
      <c r="O3416" s="1124"/>
      <c r="P3416" s="1838"/>
    </row>
    <row r="3417" spans="1:16" s="5" customFormat="1" ht="13.5" customHeight="1" x14ac:dyDescent="0.25">
      <c r="A3417" s="1048">
        <v>16</v>
      </c>
      <c r="B3417" s="801" t="s">
        <v>787</v>
      </c>
      <c r="C3417" s="633" t="s">
        <v>701</v>
      </c>
      <c r="D3417" s="633">
        <v>2</v>
      </c>
      <c r="E3417" s="633">
        <v>2010</v>
      </c>
      <c r="F3417" s="1082">
        <v>158</v>
      </c>
      <c r="G3417" s="784">
        <f t="shared" si="117"/>
        <v>158</v>
      </c>
      <c r="H3417" s="1454">
        <v>100</v>
      </c>
      <c r="I3417" s="784">
        <f t="shared" si="118"/>
        <v>0</v>
      </c>
      <c r="J3417" s="111"/>
      <c r="K3417" s="1124"/>
      <c r="L3417" s="1124"/>
      <c r="M3417" s="111"/>
      <c r="N3417" s="1124"/>
      <c r="O3417" s="1124"/>
      <c r="P3417" s="1838"/>
    </row>
    <row r="3418" spans="1:16" s="5" customFormat="1" ht="13.5" customHeight="1" x14ac:dyDescent="0.25">
      <c r="A3418" s="1048">
        <v>17</v>
      </c>
      <c r="B3418" s="801" t="s">
        <v>789</v>
      </c>
      <c r="C3418" s="633" t="s">
        <v>701</v>
      </c>
      <c r="D3418" s="633">
        <v>16</v>
      </c>
      <c r="E3418" s="633">
        <v>2008</v>
      </c>
      <c r="F3418" s="1082">
        <v>541.80464000000006</v>
      </c>
      <c r="G3418" s="784">
        <f t="shared" si="117"/>
        <v>541.80464000000006</v>
      </c>
      <c r="H3418" s="1454">
        <v>100</v>
      </c>
      <c r="I3418" s="784">
        <f t="shared" si="118"/>
        <v>0</v>
      </c>
      <c r="J3418" s="111"/>
      <c r="K3418" s="1124"/>
      <c r="L3418" s="1124"/>
      <c r="M3418" s="111"/>
      <c r="N3418" s="1124"/>
      <c r="O3418" s="1124"/>
      <c r="P3418" s="1838"/>
    </row>
    <row r="3419" spans="1:16" s="5" customFormat="1" ht="13.5" customHeight="1" x14ac:dyDescent="0.25">
      <c r="A3419" s="1048">
        <v>18</v>
      </c>
      <c r="B3419" s="801" t="s">
        <v>789</v>
      </c>
      <c r="C3419" s="779" t="s">
        <v>701</v>
      </c>
      <c r="D3419" s="633">
        <v>1</v>
      </c>
      <c r="E3419" s="633">
        <v>2010</v>
      </c>
      <c r="F3419" s="1082">
        <v>38.156699999999994</v>
      </c>
      <c r="G3419" s="784">
        <f t="shared" si="117"/>
        <v>38.156699999999994</v>
      </c>
      <c r="H3419" s="1454">
        <v>100</v>
      </c>
      <c r="I3419" s="784">
        <f t="shared" si="118"/>
        <v>0</v>
      </c>
      <c r="J3419" s="111"/>
      <c r="K3419" s="1124"/>
      <c r="L3419" s="1124"/>
      <c r="M3419" s="111"/>
      <c r="N3419" s="1124"/>
      <c r="O3419" s="1124"/>
      <c r="P3419" s="1838"/>
    </row>
    <row r="3420" spans="1:16" s="5" customFormat="1" ht="13.5" customHeight="1" x14ac:dyDescent="0.25">
      <c r="A3420" s="1048">
        <v>19</v>
      </c>
      <c r="B3420" s="801" t="s">
        <v>793</v>
      </c>
      <c r="C3420" s="779" t="s">
        <v>701</v>
      </c>
      <c r="D3420" s="633">
        <v>13</v>
      </c>
      <c r="E3420" s="633">
        <v>2008</v>
      </c>
      <c r="F3420" s="1082">
        <v>1087.0730000000001</v>
      </c>
      <c r="G3420" s="784">
        <f t="shared" si="117"/>
        <v>1087.0730000000001</v>
      </c>
      <c r="H3420" s="1454">
        <v>100</v>
      </c>
      <c r="I3420" s="784">
        <f t="shared" si="118"/>
        <v>0</v>
      </c>
      <c r="J3420" s="111"/>
      <c r="K3420" s="1124"/>
      <c r="L3420" s="1124"/>
      <c r="M3420" s="111"/>
      <c r="N3420" s="1124"/>
      <c r="O3420" s="1124"/>
      <c r="P3420" s="1838"/>
    </row>
    <row r="3421" spans="1:16" s="5" customFormat="1" ht="13.5" customHeight="1" x14ac:dyDescent="0.25">
      <c r="A3421" s="1048">
        <v>20</v>
      </c>
      <c r="B3421" s="801" t="s">
        <v>712</v>
      </c>
      <c r="C3421" s="779" t="s">
        <v>701</v>
      </c>
      <c r="D3421" s="633">
        <v>1</v>
      </c>
      <c r="E3421" s="633">
        <v>2010</v>
      </c>
      <c r="F3421" s="1082">
        <v>35</v>
      </c>
      <c r="G3421" s="784">
        <f t="shared" si="117"/>
        <v>35</v>
      </c>
      <c r="H3421" s="1454">
        <v>100</v>
      </c>
      <c r="I3421" s="784">
        <f t="shared" si="118"/>
        <v>0</v>
      </c>
      <c r="J3421" s="111"/>
      <c r="K3421" s="1124"/>
      <c r="L3421" s="1124"/>
      <c r="M3421" s="111"/>
      <c r="N3421" s="1124"/>
      <c r="O3421" s="1124"/>
      <c r="P3421" s="1838"/>
    </row>
    <row r="3422" spans="1:16" s="5" customFormat="1" ht="13.5" customHeight="1" x14ac:dyDescent="0.25">
      <c r="A3422" s="1048">
        <v>21</v>
      </c>
      <c r="B3422" s="801" t="s">
        <v>788</v>
      </c>
      <c r="C3422" s="779" t="s">
        <v>701</v>
      </c>
      <c r="D3422" s="633">
        <v>1</v>
      </c>
      <c r="E3422" s="633">
        <v>2010</v>
      </c>
      <c r="F3422" s="1082">
        <v>214.75700000000001</v>
      </c>
      <c r="G3422" s="784">
        <f t="shared" si="117"/>
        <v>214.75700000000001</v>
      </c>
      <c r="H3422" s="1454">
        <v>100</v>
      </c>
      <c r="I3422" s="784">
        <f t="shared" si="118"/>
        <v>0</v>
      </c>
      <c r="J3422" s="111"/>
      <c r="K3422" s="1124"/>
      <c r="L3422" s="1124"/>
      <c r="M3422" s="111"/>
      <c r="N3422" s="1124"/>
      <c r="O3422" s="1124"/>
      <c r="P3422" s="1838"/>
    </row>
    <row r="3423" spans="1:16" s="5" customFormat="1" ht="13.5" customHeight="1" x14ac:dyDescent="0.25">
      <c r="A3423" s="1048">
        <v>22</v>
      </c>
      <c r="B3423" s="801" t="s">
        <v>1809</v>
      </c>
      <c r="C3423" s="779" t="s">
        <v>701</v>
      </c>
      <c r="D3423" s="633">
        <v>4</v>
      </c>
      <c r="E3423" s="633">
        <v>2010</v>
      </c>
      <c r="F3423" s="1082">
        <v>119.63200000000001</v>
      </c>
      <c r="G3423" s="784">
        <f t="shared" si="117"/>
        <v>119.63200000000001</v>
      </c>
      <c r="H3423" s="1454">
        <v>100</v>
      </c>
      <c r="I3423" s="784">
        <f t="shared" si="118"/>
        <v>0</v>
      </c>
      <c r="J3423" s="111"/>
      <c r="K3423" s="1124"/>
      <c r="L3423" s="1124"/>
      <c r="M3423" s="111"/>
      <c r="N3423" s="1124"/>
      <c r="O3423" s="1124"/>
      <c r="P3423" s="1838"/>
    </row>
    <row r="3424" spans="1:16" s="5" customFormat="1" ht="13.5" customHeight="1" x14ac:dyDescent="0.25">
      <c r="A3424" s="1048">
        <v>23</v>
      </c>
      <c r="B3424" s="801" t="s">
        <v>808</v>
      </c>
      <c r="C3424" s="779" t="s">
        <v>701</v>
      </c>
      <c r="D3424" s="633">
        <v>1</v>
      </c>
      <c r="E3424" s="633">
        <v>2010</v>
      </c>
      <c r="F3424" s="1082">
        <v>59.408999999999999</v>
      </c>
      <c r="G3424" s="784">
        <f t="shared" si="117"/>
        <v>59.408999999999999</v>
      </c>
      <c r="H3424" s="1454">
        <v>100</v>
      </c>
      <c r="I3424" s="784">
        <f t="shared" si="118"/>
        <v>0</v>
      </c>
      <c r="J3424" s="111"/>
      <c r="K3424" s="1124"/>
      <c r="L3424" s="1124"/>
      <c r="M3424" s="111"/>
      <c r="N3424" s="1124"/>
      <c r="O3424" s="1124"/>
      <c r="P3424" s="1838"/>
    </row>
    <row r="3425" spans="1:16" s="5" customFormat="1" ht="13.5" customHeight="1" x14ac:dyDescent="0.25">
      <c r="A3425" s="1048">
        <v>24</v>
      </c>
      <c r="B3425" s="801" t="s">
        <v>1059</v>
      </c>
      <c r="C3425" s="779" t="s">
        <v>701</v>
      </c>
      <c r="D3425" s="633">
        <v>5</v>
      </c>
      <c r="E3425" s="633">
        <v>2010</v>
      </c>
      <c r="F3425" s="1082">
        <v>330.62984999999998</v>
      </c>
      <c r="G3425" s="784">
        <f t="shared" si="117"/>
        <v>330.62984999999998</v>
      </c>
      <c r="H3425" s="1454">
        <v>100</v>
      </c>
      <c r="I3425" s="784">
        <f t="shared" si="118"/>
        <v>0</v>
      </c>
      <c r="J3425" s="111"/>
      <c r="K3425" s="1124"/>
      <c r="L3425" s="1124"/>
      <c r="M3425" s="111"/>
      <c r="N3425" s="1124"/>
      <c r="O3425" s="1124"/>
      <c r="P3425" s="1838"/>
    </row>
    <row r="3426" spans="1:16" s="5" customFormat="1" ht="13.5" customHeight="1" x14ac:dyDescent="0.25">
      <c r="A3426" s="1048">
        <v>25</v>
      </c>
      <c r="B3426" s="801" t="s">
        <v>2029</v>
      </c>
      <c r="C3426" s="779" t="s">
        <v>701</v>
      </c>
      <c r="D3426" s="633">
        <v>1</v>
      </c>
      <c r="E3426" s="633">
        <v>2016</v>
      </c>
      <c r="F3426" s="1082">
        <v>68.313999999999993</v>
      </c>
      <c r="G3426" s="784">
        <f t="shared" si="117"/>
        <v>24.593039999999995</v>
      </c>
      <c r="H3426" s="1454">
        <v>36</v>
      </c>
      <c r="I3426" s="784">
        <f t="shared" si="118"/>
        <v>43.720959999999998</v>
      </c>
      <c r="J3426" s="111"/>
      <c r="K3426" s="1124"/>
      <c r="L3426" s="1124"/>
      <c r="M3426" s="111"/>
      <c r="N3426" s="1124"/>
      <c r="O3426" s="1124"/>
      <c r="P3426" s="1838"/>
    </row>
    <row r="3427" spans="1:16" s="5" customFormat="1" ht="13.5" customHeight="1" x14ac:dyDescent="0.25">
      <c r="A3427" s="1048">
        <v>26</v>
      </c>
      <c r="B3427" s="11" t="s">
        <v>4227</v>
      </c>
      <c r="C3427" s="779" t="s">
        <v>701</v>
      </c>
      <c r="D3427" s="633">
        <v>1</v>
      </c>
      <c r="E3427" s="633">
        <v>2013</v>
      </c>
      <c r="F3427" s="1082">
        <v>75.874020000000002</v>
      </c>
      <c r="G3427" s="784">
        <f t="shared" si="117"/>
        <v>54.629294399999999</v>
      </c>
      <c r="H3427" s="1454">
        <v>72</v>
      </c>
      <c r="I3427" s="784">
        <f t="shared" si="118"/>
        <v>21.244725600000002</v>
      </c>
      <c r="J3427" s="111"/>
      <c r="K3427" s="1124"/>
      <c r="L3427" s="1124"/>
      <c r="M3427" s="111"/>
      <c r="N3427" s="1124"/>
      <c r="O3427" s="1124"/>
      <c r="P3427" s="1838"/>
    </row>
    <row r="3428" spans="1:16" ht="13.5" x14ac:dyDescent="0.2">
      <c r="A3428" s="606">
        <v>1</v>
      </c>
      <c r="B3428" s="637" t="s">
        <v>982</v>
      </c>
      <c r="C3428" s="575" t="s">
        <v>701</v>
      </c>
      <c r="D3428" s="660">
        <v>1</v>
      </c>
      <c r="E3428" s="660">
        <v>1998</v>
      </c>
      <c r="F3428" s="1120">
        <v>170.2</v>
      </c>
      <c r="G3428" s="784">
        <f t="shared" si="117"/>
        <v>170.2</v>
      </c>
      <c r="H3428" s="711">
        <v>100</v>
      </c>
      <c r="I3428" s="784">
        <f t="shared" si="118"/>
        <v>0</v>
      </c>
      <c r="J3428" s="770"/>
      <c r="K3428" s="790"/>
      <c r="L3428" s="790"/>
      <c r="M3428" s="771"/>
      <c r="N3428" s="713"/>
      <c r="O3428" s="713"/>
      <c r="P3428" s="1834" t="s">
        <v>528</v>
      </c>
    </row>
    <row r="3429" spans="1:16" ht="13.5" x14ac:dyDescent="0.2">
      <c r="A3429" s="606">
        <v>2</v>
      </c>
      <c r="B3429" s="637" t="s">
        <v>983</v>
      </c>
      <c r="C3429" s="575" t="s">
        <v>701</v>
      </c>
      <c r="D3429" s="660">
        <v>1</v>
      </c>
      <c r="E3429" s="660">
        <v>1986</v>
      </c>
      <c r="F3429" s="1120">
        <v>166.5</v>
      </c>
      <c r="G3429" s="784">
        <f t="shared" si="117"/>
        <v>166.5</v>
      </c>
      <c r="H3429" s="711">
        <v>100</v>
      </c>
      <c r="I3429" s="784">
        <f t="shared" si="118"/>
        <v>0</v>
      </c>
      <c r="J3429" s="770"/>
      <c r="K3429" s="790"/>
      <c r="L3429" s="790"/>
      <c r="M3429" s="771"/>
      <c r="N3429" s="713"/>
      <c r="O3429" s="713"/>
      <c r="P3429" s="1835"/>
    </row>
    <row r="3430" spans="1:16" ht="13.5" x14ac:dyDescent="0.2">
      <c r="A3430" s="606">
        <v>3</v>
      </c>
      <c r="B3430" s="637" t="s">
        <v>984</v>
      </c>
      <c r="C3430" s="575" t="s">
        <v>701</v>
      </c>
      <c r="D3430" s="660">
        <v>1</v>
      </c>
      <c r="E3430" s="660">
        <v>1986</v>
      </c>
      <c r="F3430" s="1120">
        <v>89</v>
      </c>
      <c r="G3430" s="784">
        <f t="shared" si="117"/>
        <v>89</v>
      </c>
      <c r="H3430" s="711">
        <v>100</v>
      </c>
      <c r="I3430" s="784">
        <f t="shared" si="118"/>
        <v>0</v>
      </c>
      <c r="J3430" s="770"/>
      <c r="K3430" s="790"/>
      <c r="L3430" s="790"/>
      <c r="M3430" s="771"/>
      <c r="N3430" s="713"/>
      <c r="O3430" s="713"/>
      <c r="P3430" s="1835"/>
    </row>
    <row r="3431" spans="1:16" ht="13.5" x14ac:dyDescent="0.2">
      <c r="A3431" s="606">
        <v>4</v>
      </c>
      <c r="B3431" s="637" t="s">
        <v>985</v>
      </c>
      <c r="C3431" s="575" t="s">
        <v>701</v>
      </c>
      <c r="D3431" s="660">
        <v>5</v>
      </c>
      <c r="E3431" s="660">
        <v>1986</v>
      </c>
      <c r="F3431" s="1120">
        <v>35.299999999999997</v>
      </c>
      <c r="G3431" s="784">
        <f t="shared" si="117"/>
        <v>35.299999999999997</v>
      </c>
      <c r="H3431" s="711">
        <v>100</v>
      </c>
      <c r="I3431" s="784">
        <f t="shared" si="118"/>
        <v>0</v>
      </c>
      <c r="J3431" s="770"/>
      <c r="K3431" s="790"/>
      <c r="L3431" s="790"/>
      <c r="M3431" s="771"/>
      <c r="N3431" s="713"/>
      <c r="O3431" s="713"/>
      <c r="P3431" s="1835"/>
    </row>
    <row r="3432" spans="1:16" ht="13.5" x14ac:dyDescent="0.2">
      <c r="A3432" s="606">
        <v>5</v>
      </c>
      <c r="B3432" s="637" t="s">
        <v>986</v>
      </c>
      <c r="C3432" s="575" t="s">
        <v>701</v>
      </c>
      <c r="D3432" s="660">
        <v>7</v>
      </c>
      <c r="E3432" s="660">
        <v>1973</v>
      </c>
      <c r="F3432" s="1120">
        <v>144.6</v>
      </c>
      <c r="G3432" s="784">
        <f t="shared" si="117"/>
        <v>144.6</v>
      </c>
      <c r="H3432" s="711">
        <v>100</v>
      </c>
      <c r="I3432" s="784">
        <f t="shared" si="118"/>
        <v>0</v>
      </c>
      <c r="J3432" s="770"/>
      <c r="K3432" s="790"/>
      <c r="L3432" s="790"/>
      <c r="M3432" s="771"/>
      <c r="N3432" s="713"/>
      <c r="O3432" s="713"/>
      <c r="P3432" s="1835"/>
    </row>
    <row r="3433" spans="1:16" ht="27" x14ac:dyDescent="0.2">
      <c r="A3433" s="606">
        <v>6</v>
      </c>
      <c r="B3433" s="637" t="s">
        <v>987</v>
      </c>
      <c r="C3433" s="575" t="s">
        <v>701</v>
      </c>
      <c r="D3433" s="660">
        <v>21</v>
      </c>
      <c r="E3433" s="660">
        <v>1994</v>
      </c>
      <c r="F3433" s="1120">
        <v>215.81</v>
      </c>
      <c r="G3433" s="784">
        <f t="shared" si="117"/>
        <v>215.81</v>
      </c>
      <c r="H3433" s="711">
        <v>100</v>
      </c>
      <c r="I3433" s="784">
        <f t="shared" si="118"/>
        <v>0</v>
      </c>
      <c r="J3433" s="770"/>
      <c r="K3433" s="790"/>
      <c r="L3433" s="790"/>
      <c r="M3433" s="771"/>
      <c r="N3433" s="713"/>
      <c r="O3433" s="713"/>
      <c r="P3433" s="1835"/>
    </row>
    <row r="3434" spans="1:16" ht="13.5" x14ac:dyDescent="0.2">
      <c r="A3434" s="606">
        <v>7</v>
      </c>
      <c r="B3434" s="637" t="s">
        <v>988</v>
      </c>
      <c r="C3434" s="575" t="s">
        <v>701</v>
      </c>
      <c r="D3434" s="660">
        <v>41</v>
      </c>
      <c r="E3434" s="660">
        <v>1984</v>
      </c>
      <c r="F3434" s="1120">
        <v>503.2</v>
      </c>
      <c r="G3434" s="784">
        <f t="shared" si="117"/>
        <v>503.2</v>
      </c>
      <c r="H3434" s="711">
        <v>100</v>
      </c>
      <c r="I3434" s="784">
        <f t="shared" si="118"/>
        <v>0</v>
      </c>
      <c r="J3434" s="770"/>
      <c r="K3434" s="790"/>
      <c r="L3434" s="790"/>
      <c r="M3434" s="771"/>
      <c r="N3434" s="713"/>
      <c r="O3434" s="713"/>
      <c r="P3434" s="1835"/>
    </row>
    <row r="3435" spans="1:16" ht="13.5" x14ac:dyDescent="0.2">
      <c r="A3435" s="606">
        <v>8</v>
      </c>
      <c r="B3435" s="637" t="s">
        <v>989</v>
      </c>
      <c r="C3435" s="575" t="s">
        <v>701</v>
      </c>
      <c r="D3435" s="660">
        <v>9</v>
      </c>
      <c r="E3435" s="660">
        <v>1995</v>
      </c>
      <c r="F3435" s="1120">
        <v>350.6</v>
      </c>
      <c r="G3435" s="784">
        <f t="shared" si="117"/>
        <v>350.6</v>
      </c>
      <c r="H3435" s="711">
        <v>100</v>
      </c>
      <c r="I3435" s="784">
        <f t="shared" si="118"/>
        <v>0</v>
      </c>
      <c r="J3435" s="770"/>
      <c r="K3435" s="790"/>
      <c r="L3435" s="790"/>
      <c r="M3435" s="771"/>
      <c r="N3435" s="713"/>
      <c r="O3435" s="713"/>
      <c r="P3435" s="1835"/>
    </row>
    <row r="3436" spans="1:16" ht="13.5" x14ac:dyDescent="0.2">
      <c r="A3436" s="606">
        <v>9</v>
      </c>
      <c r="B3436" s="637" t="s">
        <v>990</v>
      </c>
      <c r="C3436" s="575" t="s">
        <v>701</v>
      </c>
      <c r="D3436" s="660">
        <v>1</v>
      </c>
      <c r="E3436" s="660">
        <v>1995</v>
      </c>
      <c r="F3436" s="1120">
        <v>75</v>
      </c>
      <c r="G3436" s="784">
        <f t="shared" si="117"/>
        <v>75</v>
      </c>
      <c r="H3436" s="711">
        <v>100</v>
      </c>
      <c r="I3436" s="784">
        <f t="shared" si="118"/>
        <v>0</v>
      </c>
      <c r="J3436" s="770"/>
      <c r="K3436" s="790"/>
      <c r="L3436" s="790"/>
      <c r="M3436" s="771"/>
      <c r="N3436" s="713"/>
      <c r="O3436" s="713"/>
      <c r="P3436" s="1835"/>
    </row>
    <row r="3437" spans="1:16" ht="13.5" x14ac:dyDescent="0.2">
      <c r="A3437" s="606">
        <v>10</v>
      </c>
      <c r="B3437" s="637" t="s">
        <v>991</v>
      </c>
      <c r="C3437" s="575" t="s">
        <v>701</v>
      </c>
      <c r="D3437" s="660">
        <v>1</v>
      </c>
      <c r="E3437" s="660">
        <v>1995</v>
      </c>
      <c r="F3437" s="1120">
        <v>90</v>
      </c>
      <c r="G3437" s="784">
        <f t="shared" si="117"/>
        <v>90</v>
      </c>
      <c r="H3437" s="711">
        <v>100</v>
      </c>
      <c r="I3437" s="784">
        <f t="shared" si="118"/>
        <v>0</v>
      </c>
      <c r="J3437" s="770"/>
      <c r="K3437" s="790"/>
      <c r="L3437" s="790"/>
      <c r="M3437" s="771"/>
      <c r="N3437" s="713"/>
      <c r="O3437" s="713"/>
      <c r="P3437" s="1835"/>
    </row>
    <row r="3438" spans="1:16" ht="13.5" x14ac:dyDescent="0.2">
      <c r="A3438" s="606">
        <v>11</v>
      </c>
      <c r="B3438" s="637" t="s">
        <v>992</v>
      </c>
      <c r="C3438" s="575" t="s">
        <v>701</v>
      </c>
      <c r="D3438" s="660">
        <v>1</v>
      </c>
      <c r="E3438" s="660">
        <v>1995</v>
      </c>
      <c r="F3438" s="1120">
        <v>80</v>
      </c>
      <c r="G3438" s="784">
        <f t="shared" si="117"/>
        <v>80</v>
      </c>
      <c r="H3438" s="711">
        <v>100</v>
      </c>
      <c r="I3438" s="784">
        <f t="shared" si="118"/>
        <v>0</v>
      </c>
      <c r="J3438" s="770"/>
      <c r="K3438" s="790"/>
      <c r="L3438" s="790"/>
      <c r="M3438" s="771"/>
      <c r="N3438" s="713"/>
      <c r="O3438" s="713"/>
      <c r="P3438" s="1835"/>
    </row>
    <row r="3439" spans="1:16" ht="13.5" x14ac:dyDescent="0.2">
      <c r="A3439" s="606">
        <v>12</v>
      </c>
      <c r="B3439" s="637" t="s">
        <v>993</v>
      </c>
      <c r="C3439" s="575" t="s">
        <v>701</v>
      </c>
      <c r="D3439" s="660">
        <v>10</v>
      </c>
      <c r="E3439" s="660">
        <v>1995</v>
      </c>
      <c r="F3439" s="1120">
        <v>328</v>
      </c>
      <c r="G3439" s="784">
        <f t="shared" si="117"/>
        <v>328</v>
      </c>
      <c r="H3439" s="711">
        <v>100</v>
      </c>
      <c r="I3439" s="784">
        <f t="shared" si="118"/>
        <v>0</v>
      </c>
      <c r="J3439" s="770"/>
      <c r="K3439" s="790"/>
      <c r="L3439" s="790"/>
      <c r="M3439" s="771"/>
      <c r="N3439" s="713"/>
      <c r="O3439" s="713"/>
      <c r="P3439" s="1835"/>
    </row>
    <row r="3440" spans="1:16" ht="13.5" x14ac:dyDescent="0.2">
      <c r="A3440" s="606">
        <v>13</v>
      </c>
      <c r="B3440" s="637" t="s">
        <v>994</v>
      </c>
      <c r="C3440" s="575" t="s">
        <v>701</v>
      </c>
      <c r="D3440" s="660">
        <v>21</v>
      </c>
      <c r="E3440" s="660">
        <v>1984</v>
      </c>
      <c r="F3440" s="1120">
        <v>502</v>
      </c>
      <c r="G3440" s="784">
        <f t="shared" si="117"/>
        <v>502</v>
      </c>
      <c r="H3440" s="711">
        <v>100</v>
      </c>
      <c r="I3440" s="784">
        <f t="shared" si="118"/>
        <v>0</v>
      </c>
      <c r="J3440" s="770"/>
      <c r="K3440" s="790"/>
      <c r="L3440" s="790"/>
      <c r="M3440" s="771"/>
      <c r="N3440" s="713"/>
      <c r="O3440" s="713"/>
      <c r="P3440" s="1835"/>
    </row>
    <row r="3441" spans="1:16" ht="13.5" x14ac:dyDescent="0.2">
      <c r="A3441" s="606">
        <v>14</v>
      </c>
      <c r="B3441" s="637" t="s">
        <v>995</v>
      </c>
      <c r="C3441" s="575" t="s">
        <v>701</v>
      </c>
      <c r="D3441" s="660">
        <v>38</v>
      </c>
      <c r="E3441" s="660">
        <v>1984</v>
      </c>
      <c r="F3441" s="1120">
        <v>243.5</v>
      </c>
      <c r="G3441" s="784">
        <f t="shared" si="117"/>
        <v>243.5</v>
      </c>
      <c r="H3441" s="711">
        <v>100</v>
      </c>
      <c r="I3441" s="784">
        <f t="shared" si="118"/>
        <v>0</v>
      </c>
      <c r="J3441" s="770"/>
      <c r="K3441" s="790"/>
      <c r="L3441" s="790"/>
      <c r="M3441" s="771"/>
      <c r="N3441" s="713"/>
      <c r="O3441" s="713"/>
      <c r="P3441" s="1835"/>
    </row>
    <row r="3442" spans="1:16" ht="13.5" x14ac:dyDescent="0.2">
      <c r="A3442" s="606">
        <v>15</v>
      </c>
      <c r="B3442" s="637" t="s">
        <v>996</v>
      </c>
      <c r="C3442" s="575" t="s">
        <v>701</v>
      </c>
      <c r="D3442" s="660">
        <v>3</v>
      </c>
      <c r="E3442" s="660">
        <v>1984</v>
      </c>
      <c r="F3442" s="1120">
        <v>26.5</v>
      </c>
      <c r="G3442" s="784">
        <f t="shared" si="117"/>
        <v>26.5</v>
      </c>
      <c r="H3442" s="711">
        <v>100</v>
      </c>
      <c r="I3442" s="784">
        <f t="shared" si="118"/>
        <v>0</v>
      </c>
      <c r="J3442" s="770"/>
      <c r="K3442" s="790"/>
      <c r="L3442" s="790"/>
      <c r="M3442" s="771"/>
      <c r="N3442" s="713"/>
      <c r="O3442" s="713"/>
      <c r="P3442" s="1835"/>
    </row>
    <row r="3443" spans="1:16" ht="13.5" x14ac:dyDescent="0.2">
      <c r="A3443" s="606">
        <v>16</v>
      </c>
      <c r="B3443" s="637" t="s">
        <v>997</v>
      </c>
      <c r="C3443" s="575" t="s">
        <v>701</v>
      </c>
      <c r="D3443" s="660">
        <v>5</v>
      </c>
      <c r="E3443" s="660">
        <v>1984</v>
      </c>
      <c r="F3443" s="1120">
        <v>88.2</v>
      </c>
      <c r="G3443" s="784">
        <f t="shared" si="117"/>
        <v>88.2</v>
      </c>
      <c r="H3443" s="711">
        <v>100</v>
      </c>
      <c r="I3443" s="784">
        <f t="shared" si="118"/>
        <v>0</v>
      </c>
      <c r="J3443" s="770"/>
      <c r="K3443" s="790"/>
      <c r="L3443" s="790"/>
      <c r="M3443" s="771"/>
      <c r="N3443" s="713"/>
      <c r="O3443" s="713"/>
      <c r="P3443" s="1835"/>
    </row>
    <row r="3444" spans="1:16" ht="13.5" x14ac:dyDescent="0.2">
      <c r="A3444" s="606">
        <v>17</v>
      </c>
      <c r="B3444" s="637" t="s">
        <v>998</v>
      </c>
      <c r="C3444" s="575" t="s">
        <v>701</v>
      </c>
      <c r="D3444" s="660">
        <v>3</v>
      </c>
      <c r="E3444" s="660">
        <v>1984</v>
      </c>
      <c r="F3444" s="1120">
        <v>39.6</v>
      </c>
      <c r="G3444" s="784">
        <f t="shared" si="117"/>
        <v>39.6</v>
      </c>
      <c r="H3444" s="711">
        <v>100</v>
      </c>
      <c r="I3444" s="784">
        <f t="shared" si="118"/>
        <v>0</v>
      </c>
      <c r="J3444" s="770"/>
      <c r="K3444" s="790"/>
      <c r="L3444" s="790"/>
      <c r="M3444" s="771"/>
      <c r="N3444" s="713"/>
      <c r="O3444" s="713"/>
      <c r="P3444" s="1835"/>
    </row>
    <row r="3445" spans="1:16" ht="27" x14ac:dyDescent="0.2">
      <c r="A3445" s="606">
        <v>18</v>
      </c>
      <c r="B3445" s="637" t="s">
        <v>999</v>
      </c>
      <c r="C3445" s="575" t="s">
        <v>701</v>
      </c>
      <c r="D3445" s="660">
        <v>7</v>
      </c>
      <c r="E3445" s="660">
        <v>1984</v>
      </c>
      <c r="F3445" s="1120">
        <v>61.7</v>
      </c>
      <c r="G3445" s="784">
        <f t="shared" si="117"/>
        <v>61.7</v>
      </c>
      <c r="H3445" s="711">
        <v>100</v>
      </c>
      <c r="I3445" s="784">
        <f t="shared" si="118"/>
        <v>0</v>
      </c>
      <c r="J3445" s="770"/>
      <c r="K3445" s="790"/>
      <c r="L3445" s="790"/>
      <c r="M3445" s="771"/>
      <c r="N3445" s="713"/>
      <c r="O3445" s="713"/>
      <c r="P3445" s="1835"/>
    </row>
    <row r="3446" spans="1:16" ht="13.5" x14ac:dyDescent="0.2">
      <c r="A3446" s="606">
        <v>19</v>
      </c>
      <c r="B3446" s="637" t="s">
        <v>1000</v>
      </c>
      <c r="C3446" s="575" t="s">
        <v>701</v>
      </c>
      <c r="D3446" s="660">
        <v>6</v>
      </c>
      <c r="E3446" s="660">
        <v>1984</v>
      </c>
      <c r="F3446" s="1120">
        <v>106</v>
      </c>
      <c r="G3446" s="784">
        <f t="shared" si="117"/>
        <v>106</v>
      </c>
      <c r="H3446" s="711">
        <v>100</v>
      </c>
      <c r="I3446" s="784">
        <f t="shared" si="118"/>
        <v>0</v>
      </c>
      <c r="J3446" s="770"/>
      <c r="K3446" s="790"/>
      <c r="L3446" s="790"/>
      <c r="M3446" s="771"/>
      <c r="N3446" s="713"/>
      <c r="O3446" s="713"/>
      <c r="P3446" s="1835"/>
    </row>
    <row r="3447" spans="1:16" ht="13.5" x14ac:dyDescent="0.2">
      <c r="A3447" s="606">
        <v>20</v>
      </c>
      <c r="B3447" s="637" t="s">
        <v>1001</v>
      </c>
      <c r="C3447" s="575" t="s">
        <v>701</v>
      </c>
      <c r="D3447" s="660">
        <v>3</v>
      </c>
      <c r="E3447" s="660">
        <v>1984</v>
      </c>
      <c r="F3447" s="1120">
        <v>13.2</v>
      </c>
      <c r="G3447" s="784">
        <f t="shared" si="117"/>
        <v>13.2</v>
      </c>
      <c r="H3447" s="711">
        <v>100</v>
      </c>
      <c r="I3447" s="784">
        <f t="shared" si="118"/>
        <v>0</v>
      </c>
      <c r="J3447" s="770"/>
      <c r="K3447" s="790"/>
      <c r="L3447" s="790"/>
      <c r="M3447" s="771"/>
      <c r="N3447" s="713"/>
      <c r="O3447" s="713"/>
      <c r="P3447" s="1835"/>
    </row>
    <row r="3448" spans="1:16" ht="13.5" x14ac:dyDescent="0.2">
      <c r="A3448" s="606">
        <v>21</v>
      </c>
      <c r="B3448" s="637" t="s">
        <v>1002</v>
      </c>
      <c r="C3448" s="575" t="s">
        <v>701</v>
      </c>
      <c r="D3448" s="660">
        <v>1</v>
      </c>
      <c r="E3448" s="660">
        <v>1984</v>
      </c>
      <c r="F3448" s="1120">
        <v>27</v>
      </c>
      <c r="G3448" s="784">
        <f t="shared" si="117"/>
        <v>27</v>
      </c>
      <c r="H3448" s="711">
        <v>100</v>
      </c>
      <c r="I3448" s="784">
        <f t="shared" si="118"/>
        <v>0</v>
      </c>
      <c r="J3448" s="770"/>
      <c r="K3448" s="790"/>
      <c r="L3448" s="790"/>
      <c r="M3448" s="771"/>
      <c r="N3448" s="713"/>
      <c r="O3448" s="713"/>
      <c r="P3448" s="1835"/>
    </row>
    <row r="3449" spans="1:16" ht="13.5" x14ac:dyDescent="0.2">
      <c r="A3449" s="606">
        <v>22</v>
      </c>
      <c r="B3449" s="637" t="s">
        <v>1003</v>
      </c>
      <c r="C3449" s="575" t="s">
        <v>701</v>
      </c>
      <c r="D3449" s="660">
        <v>6</v>
      </c>
      <c r="E3449" s="660">
        <v>1984</v>
      </c>
      <c r="F3449" s="1120">
        <v>132</v>
      </c>
      <c r="G3449" s="784">
        <f t="shared" si="117"/>
        <v>132</v>
      </c>
      <c r="H3449" s="711">
        <v>100</v>
      </c>
      <c r="I3449" s="784">
        <f t="shared" si="118"/>
        <v>0</v>
      </c>
      <c r="J3449" s="770"/>
      <c r="K3449" s="790"/>
      <c r="L3449" s="790"/>
      <c r="M3449" s="771"/>
      <c r="N3449" s="713"/>
      <c r="O3449" s="713"/>
      <c r="P3449" s="1835"/>
    </row>
    <row r="3450" spans="1:16" ht="13.5" x14ac:dyDescent="0.2">
      <c r="A3450" s="606">
        <v>23</v>
      </c>
      <c r="B3450" s="637" t="s">
        <v>1004</v>
      </c>
      <c r="C3450" s="575" t="s">
        <v>701</v>
      </c>
      <c r="D3450" s="660">
        <v>1</v>
      </c>
      <c r="E3450" s="660">
        <v>1984</v>
      </c>
      <c r="F3450" s="1120">
        <v>13.2</v>
      </c>
      <c r="G3450" s="784">
        <f t="shared" si="117"/>
        <v>13.2</v>
      </c>
      <c r="H3450" s="711">
        <v>100</v>
      </c>
      <c r="I3450" s="784">
        <f t="shared" si="118"/>
        <v>0</v>
      </c>
      <c r="J3450" s="770"/>
      <c r="K3450" s="790"/>
      <c r="L3450" s="790"/>
      <c r="M3450" s="771"/>
      <c r="N3450" s="713"/>
      <c r="O3450" s="713"/>
      <c r="P3450" s="1835"/>
    </row>
    <row r="3451" spans="1:16" ht="13.5" x14ac:dyDescent="0.2">
      <c r="A3451" s="606">
        <v>24</v>
      </c>
      <c r="B3451" s="637" t="s">
        <v>1005</v>
      </c>
      <c r="C3451" s="575" t="s">
        <v>701</v>
      </c>
      <c r="D3451" s="660">
        <v>4</v>
      </c>
      <c r="E3451" s="660">
        <v>1984</v>
      </c>
      <c r="F3451" s="1120">
        <v>21</v>
      </c>
      <c r="G3451" s="784">
        <f t="shared" si="117"/>
        <v>21</v>
      </c>
      <c r="H3451" s="711">
        <v>100</v>
      </c>
      <c r="I3451" s="784">
        <f t="shared" si="118"/>
        <v>0</v>
      </c>
      <c r="J3451" s="770"/>
      <c r="K3451" s="790"/>
      <c r="L3451" s="790"/>
      <c r="M3451" s="771"/>
      <c r="N3451" s="713"/>
      <c r="O3451" s="713"/>
      <c r="P3451" s="1835"/>
    </row>
    <row r="3452" spans="1:16" ht="27" x14ac:dyDescent="0.2">
      <c r="A3452" s="606">
        <v>25</v>
      </c>
      <c r="B3452" s="637" t="s">
        <v>1006</v>
      </c>
      <c r="C3452" s="575" t="s">
        <v>701</v>
      </c>
      <c r="D3452" s="660">
        <v>75</v>
      </c>
      <c r="E3452" s="660">
        <v>1984</v>
      </c>
      <c r="F3452" s="1120">
        <v>595.4</v>
      </c>
      <c r="G3452" s="784">
        <f t="shared" si="117"/>
        <v>595.4</v>
      </c>
      <c r="H3452" s="711">
        <v>100</v>
      </c>
      <c r="I3452" s="784">
        <f t="shared" si="118"/>
        <v>0</v>
      </c>
      <c r="J3452" s="770"/>
      <c r="K3452" s="790"/>
      <c r="L3452" s="790"/>
      <c r="M3452" s="771"/>
      <c r="N3452" s="713"/>
      <c r="O3452" s="713"/>
      <c r="P3452" s="1835"/>
    </row>
    <row r="3453" spans="1:16" ht="13.5" x14ac:dyDescent="0.2">
      <c r="A3453" s="606">
        <v>26</v>
      </c>
      <c r="B3453" s="637" t="s">
        <v>1007</v>
      </c>
      <c r="C3453" s="575" t="s">
        <v>701</v>
      </c>
      <c r="D3453" s="660">
        <v>22</v>
      </c>
      <c r="E3453" s="660">
        <v>1984</v>
      </c>
      <c r="F3453" s="1120">
        <v>155.19999999999999</v>
      </c>
      <c r="G3453" s="784">
        <f t="shared" si="117"/>
        <v>155.19999999999999</v>
      </c>
      <c r="H3453" s="711">
        <v>100</v>
      </c>
      <c r="I3453" s="784">
        <f t="shared" si="118"/>
        <v>0</v>
      </c>
      <c r="J3453" s="770"/>
      <c r="K3453" s="790"/>
      <c r="L3453" s="790"/>
      <c r="M3453" s="771"/>
      <c r="N3453" s="713"/>
      <c r="O3453" s="713"/>
      <c r="P3453" s="1835"/>
    </row>
    <row r="3454" spans="1:16" ht="13.5" x14ac:dyDescent="0.2">
      <c r="A3454" s="606">
        <v>27</v>
      </c>
      <c r="B3454" s="637" t="s">
        <v>1008</v>
      </c>
      <c r="C3454" s="575" t="s">
        <v>701</v>
      </c>
      <c r="D3454" s="660">
        <v>33</v>
      </c>
      <c r="E3454" s="660">
        <v>1984</v>
      </c>
      <c r="F3454" s="1120">
        <v>282.2</v>
      </c>
      <c r="G3454" s="784">
        <f t="shared" si="117"/>
        <v>282.2</v>
      </c>
      <c r="H3454" s="711">
        <v>100</v>
      </c>
      <c r="I3454" s="784">
        <f t="shared" si="118"/>
        <v>0</v>
      </c>
      <c r="J3454" s="770"/>
      <c r="K3454" s="790"/>
      <c r="L3454" s="790"/>
      <c r="M3454" s="771"/>
      <c r="N3454" s="713"/>
      <c r="O3454" s="713"/>
      <c r="P3454" s="1835"/>
    </row>
    <row r="3455" spans="1:16" ht="13.5" x14ac:dyDescent="0.2">
      <c r="A3455" s="606">
        <v>28</v>
      </c>
      <c r="B3455" s="637" t="s">
        <v>1009</v>
      </c>
      <c r="C3455" s="575" t="s">
        <v>701</v>
      </c>
      <c r="D3455" s="660">
        <v>10</v>
      </c>
      <c r="E3455" s="660">
        <v>1984</v>
      </c>
      <c r="F3455" s="1120">
        <v>132.30000000000001</v>
      </c>
      <c r="G3455" s="784">
        <f t="shared" si="117"/>
        <v>132.30000000000001</v>
      </c>
      <c r="H3455" s="711">
        <v>100</v>
      </c>
      <c r="I3455" s="784">
        <f t="shared" si="118"/>
        <v>0</v>
      </c>
      <c r="J3455" s="770"/>
      <c r="K3455" s="790"/>
      <c r="L3455" s="790"/>
      <c r="M3455" s="771"/>
      <c r="N3455" s="713"/>
      <c r="O3455" s="713"/>
      <c r="P3455" s="1835"/>
    </row>
    <row r="3456" spans="1:16" ht="27" x14ac:dyDescent="0.2">
      <c r="A3456" s="606">
        <v>29</v>
      </c>
      <c r="B3456" s="637" t="s">
        <v>1010</v>
      </c>
      <c r="C3456" s="575" t="s">
        <v>701</v>
      </c>
      <c r="D3456" s="660">
        <v>49</v>
      </c>
      <c r="E3456" s="660">
        <v>1984</v>
      </c>
      <c r="F3456" s="1120">
        <v>345.7</v>
      </c>
      <c r="G3456" s="784">
        <f t="shared" si="117"/>
        <v>345.7</v>
      </c>
      <c r="H3456" s="711">
        <v>100</v>
      </c>
      <c r="I3456" s="784">
        <f t="shared" si="118"/>
        <v>0</v>
      </c>
      <c r="J3456" s="770"/>
      <c r="K3456" s="790"/>
      <c r="L3456" s="790"/>
      <c r="M3456" s="771"/>
      <c r="N3456" s="713"/>
      <c r="O3456" s="713"/>
      <c r="P3456" s="1835"/>
    </row>
    <row r="3457" spans="1:16" ht="27" x14ac:dyDescent="0.2">
      <c r="A3457" s="606">
        <v>30</v>
      </c>
      <c r="B3457" s="637" t="s">
        <v>1011</v>
      </c>
      <c r="C3457" s="575" t="s">
        <v>701</v>
      </c>
      <c r="D3457" s="660">
        <v>1</v>
      </c>
      <c r="E3457" s="660">
        <v>1984</v>
      </c>
      <c r="F3457" s="1120">
        <v>17.600000000000001</v>
      </c>
      <c r="G3457" s="784">
        <f t="shared" si="117"/>
        <v>17.600000000000001</v>
      </c>
      <c r="H3457" s="711">
        <v>100</v>
      </c>
      <c r="I3457" s="784">
        <f t="shared" si="118"/>
        <v>0</v>
      </c>
      <c r="J3457" s="770"/>
      <c r="K3457" s="790"/>
      <c r="L3457" s="790"/>
      <c r="M3457" s="771"/>
      <c r="N3457" s="713"/>
      <c r="O3457" s="713"/>
      <c r="P3457" s="1835"/>
    </row>
    <row r="3458" spans="1:16" ht="13.5" x14ac:dyDescent="0.2">
      <c r="A3458" s="606">
        <v>31</v>
      </c>
      <c r="B3458" s="637" t="s">
        <v>1012</v>
      </c>
      <c r="C3458" s="575" t="s">
        <v>701</v>
      </c>
      <c r="D3458" s="660">
        <v>2</v>
      </c>
      <c r="E3458" s="660">
        <v>1984</v>
      </c>
      <c r="F3458" s="1120">
        <v>35.299999999999997</v>
      </c>
      <c r="G3458" s="784">
        <f t="shared" si="117"/>
        <v>35.299999999999997</v>
      </c>
      <c r="H3458" s="711">
        <v>100</v>
      </c>
      <c r="I3458" s="784">
        <f t="shared" si="118"/>
        <v>0</v>
      </c>
      <c r="J3458" s="770"/>
      <c r="K3458" s="790"/>
      <c r="L3458" s="790"/>
      <c r="M3458" s="771"/>
      <c r="N3458" s="713"/>
      <c r="O3458" s="713"/>
      <c r="P3458" s="1835"/>
    </row>
    <row r="3459" spans="1:16" ht="13.5" x14ac:dyDescent="0.2">
      <c r="A3459" s="606">
        <v>32</v>
      </c>
      <c r="B3459" s="637" t="s">
        <v>1013</v>
      </c>
      <c r="C3459" s="575" t="s">
        <v>701</v>
      </c>
      <c r="D3459" s="660">
        <v>1</v>
      </c>
      <c r="E3459" s="660">
        <v>1984</v>
      </c>
      <c r="F3459" s="1120">
        <v>30.9</v>
      </c>
      <c r="G3459" s="784">
        <f t="shared" si="117"/>
        <v>30.9</v>
      </c>
      <c r="H3459" s="711">
        <v>100</v>
      </c>
      <c r="I3459" s="784">
        <f t="shared" si="118"/>
        <v>0</v>
      </c>
      <c r="J3459" s="770"/>
      <c r="K3459" s="790"/>
      <c r="L3459" s="790"/>
      <c r="M3459" s="771"/>
      <c r="N3459" s="713"/>
      <c r="O3459" s="713"/>
      <c r="P3459" s="1835"/>
    </row>
    <row r="3460" spans="1:16" ht="13.5" x14ac:dyDescent="0.2">
      <c r="A3460" s="606">
        <v>33</v>
      </c>
      <c r="B3460" s="637" t="s">
        <v>1014</v>
      </c>
      <c r="C3460" s="575" t="s">
        <v>701</v>
      </c>
      <c r="D3460" s="660">
        <v>2</v>
      </c>
      <c r="E3460" s="660">
        <v>1984</v>
      </c>
      <c r="F3460" s="1120">
        <v>17.600000000000001</v>
      </c>
      <c r="G3460" s="784">
        <f t="shared" si="117"/>
        <v>17.600000000000001</v>
      </c>
      <c r="H3460" s="711">
        <v>100</v>
      </c>
      <c r="I3460" s="784">
        <f t="shared" si="118"/>
        <v>0</v>
      </c>
      <c r="J3460" s="770"/>
      <c r="K3460" s="790"/>
      <c r="L3460" s="790"/>
      <c r="M3460" s="771"/>
      <c r="N3460" s="713"/>
      <c r="O3460" s="713"/>
      <c r="P3460" s="1835"/>
    </row>
    <row r="3461" spans="1:16" ht="13.5" x14ac:dyDescent="0.2">
      <c r="A3461" s="606">
        <v>34</v>
      </c>
      <c r="B3461" s="637" t="s">
        <v>1015</v>
      </c>
      <c r="C3461" s="575" t="s">
        <v>701</v>
      </c>
      <c r="D3461" s="660">
        <v>3</v>
      </c>
      <c r="E3461" s="660">
        <v>1984</v>
      </c>
      <c r="F3461" s="1120">
        <v>39.700000000000003</v>
      </c>
      <c r="G3461" s="784">
        <f t="shared" si="117"/>
        <v>39.700000000000003</v>
      </c>
      <c r="H3461" s="711">
        <v>100</v>
      </c>
      <c r="I3461" s="784">
        <f t="shared" si="118"/>
        <v>0</v>
      </c>
      <c r="J3461" s="770"/>
      <c r="K3461" s="790"/>
      <c r="L3461" s="790"/>
      <c r="M3461" s="771"/>
      <c r="N3461" s="713"/>
      <c r="O3461" s="713"/>
      <c r="P3461" s="1835"/>
    </row>
    <row r="3462" spans="1:16" ht="13.5" x14ac:dyDescent="0.2">
      <c r="A3462" s="606">
        <v>35</v>
      </c>
      <c r="B3462" s="637" t="s">
        <v>1016</v>
      </c>
      <c r="C3462" s="575" t="s">
        <v>701</v>
      </c>
      <c r="D3462" s="660">
        <v>214</v>
      </c>
      <c r="E3462" s="660">
        <v>1984</v>
      </c>
      <c r="F3462" s="1120">
        <v>566.29999999999995</v>
      </c>
      <c r="G3462" s="784">
        <f t="shared" si="117"/>
        <v>566.29999999999995</v>
      </c>
      <c r="H3462" s="711">
        <v>100</v>
      </c>
      <c r="I3462" s="784">
        <f t="shared" si="118"/>
        <v>0</v>
      </c>
      <c r="J3462" s="770"/>
      <c r="K3462" s="790"/>
      <c r="L3462" s="790"/>
      <c r="M3462" s="771"/>
      <c r="N3462" s="713"/>
      <c r="O3462" s="713"/>
      <c r="P3462" s="1835"/>
    </row>
    <row r="3463" spans="1:16" ht="13.5" x14ac:dyDescent="0.2">
      <c r="A3463" s="606">
        <v>36</v>
      </c>
      <c r="B3463" s="637" t="s">
        <v>1017</v>
      </c>
      <c r="C3463" s="575" t="s">
        <v>701</v>
      </c>
      <c r="D3463" s="660">
        <v>6</v>
      </c>
      <c r="E3463" s="660">
        <v>1984</v>
      </c>
      <c r="F3463" s="1120">
        <v>52.9</v>
      </c>
      <c r="G3463" s="784">
        <f t="shared" si="117"/>
        <v>52.9</v>
      </c>
      <c r="H3463" s="711">
        <v>100</v>
      </c>
      <c r="I3463" s="784">
        <f t="shared" si="118"/>
        <v>0</v>
      </c>
      <c r="J3463" s="770"/>
      <c r="K3463" s="790"/>
      <c r="L3463" s="790"/>
      <c r="M3463" s="771"/>
      <c r="N3463" s="713"/>
      <c r="O3463" s="713"/>
      <c r="P3463" s="1835"/>
    </row>
    <row r="3464" spans="1:16" ht="13.5" x14ac:dyDescent="0.2">
      <c r="A3464" s="606">
        <v>37</v>
      </c>
      <c r="B3464" s="637" t="s">
        <v>1018</v>
      </c>
      <c r="C3464" s="575" t="s">
        <v>701</v>
      </c>
      <c r="D3464" s="660">
        <v>2</v>
      </c>
      <c r="E3464" s="660">
        <v>1999</v>
      </c>
      <c r="F3464" s="1120">
        <v>173.2</v>
      </c>
      <c r="G3464" s="784">
        <f t="shared" si="117"/>
        <v>173.2</v>
      </c>
      <c r="H3464" s="711">
        <v>100</v>
      </c>
      <c r="I3464" s="784">
        <f t="shared" si="118"/>
        <v>0</v>
      </c>
      <c r="J3464" s="770"/>
      <c r="K3464" s="790"/>
      <c r="L3464" s="790"/>
      <c r="M3464" s="771"/>
      <c r="N3464" s="713"/>
      <c r="O3464" s="713"/>
      <c r="P3464" s="1835"/>
    </row>
    <row r="3465" spans="1:16" ht="13.5" x14ac:dyDescent="0.2">
      <c r="A3465" s="606">
        <v>38</v>
      </c>
      <c r="B3465" s="637" t="s">
        <v>1019</v>
      </c>
      <c r="C3465" s="575" t="s">
        <v>701</v>
      </c>
      <c r="D3465" s="660">
        <v>1</v>
      </c>
      <c r="E3465" s="660">
        <v>1999</v>
      </c>
      <c r="F3465" s="1120">
        <v>62.6</v>
      </c>
      <c r="G3465" s="784">
        <f t="shared" si="117"/>
        <v>62.6</v>
      </c>
      <c r="H3465" s="711">
        <v>100</v>
      </c>
      <c r="I3465" s="784">
        <f t="shared" si="118"/>
        <v>0</v>
      </c>
      <c r="J3465" s="770"/>
      <c r="K3465" s="790"/>
      <c r="L3465" s="790"/>
      <c r="M3465" s="771"/>
      <c r="N3465" s="713"/>
      <c r="O3465" s="713"/>
      <c r="P3465" s="1835"/>
    </row>
    <row r="3466" spans="1:16" ht="13.5" x14ac:dyDescent="0.2">
      <c r="A3466" s="606">
        <v>39</v>
      </c>
      <c r="B3466" s="637" t="s">
        <v>1020</v>
      </c>
      <c r="C3466" s="575" t="s">
        <v>701</v>
      </c>
      <c r="D3466" s="660">
        <v>5</v>
      </c>
      <c r="E3466" s="660">
        <v>1999</v>
      </c>
      <c r="F3466" s="1120">
        <v>337.5</v>
      </c>
      <c r="G3466" s="784">
        <f t="shared" si="117"/>
        <v>337.5</v>
      </c>
      <c r="H3466" s="711">
        <v>100</v>
      </c>
      <c r="I3466" s="784">
        <f t="shared" si="118"/>
        <v>0</v>
      </c>
      <c r="J3466" s="770"/>
      <c r="K3466" s="790"/>
      <c r="L3466" s="790"/>
      <c r="M3466" s="771"/>
      <c r="N3466" s="713"/>
      <c r="O3466" s="713"/>
      <c r="P3466" s="1835"/>
    </row>
    <row r="3467" spans="1:16" ht="13.5" x14ac:dyDescent="0.2">
      <c r="A3467" s="606">
        <v>40</v>
      </c>
      <c r="B3467" s="637" t="s">
        <v>1021</v>
      </c>
      <c r="C3467" s="575" t="s">
        <v>701</v>
      </c>
      <c r="D3467" s="660">
        <v>1</v>
      </c>
      <c r="E3467" s="660">
        <v>1999</v>
      </c>
      <c r="F3467" s="1120">
        <v>86.4</v>
      </c>
      <c r="G3467" s="784">
        <f t="shared" si="117"/>
        <v>86.4</v>
      </c>
      <c r="H3467" s="711">
        <v>100</v>
      </c>
      <c r="I3467" s="784">
        <f t="shared" si="118"/>
        <v>0</v>
      </c>
      <c r="J3467" s="770"/>
      <c r="K3467" s="790"/>
      <c r="L3467" s="790"/>
      <c r="M3467" s="771"/>
      <c r="N3467" s="713"/>
      <c r="O3467" s="713"/>
      <c r="P3467" s="1835"/>
    </row>
    <row r="3468" spans="1:16" ht="13.5" x14ac:dyDescent="0.2">
      <c r="A3468" s="606">
        <v>41</v>
      </c>
      <c r="B3468" s="637" t="s">
        <v>1022</v>
      </c>
      <c r="C3468" s="575" t="s">
        <v>701</v>
      </c>
      <c r="D3468" s="660">
        <v>1</v>
      </c>
      <c r="E3468" s="660">
        <v>1999</v>
      </c>
      <c r="F3468" s="1120">
        <v>81</v>
      </c>
      <c r="G3468" s="784">
        <f t="shared" si="117"/>
        <v>81</v>
      </c>
      <c r="H3468" s="711">
        <v>100</v>
      </c>
      <c r="I3468" s="784">
        <f t="shared" si="118"/>
        <v>0</v>
      </c>
      <c r="J3468" s="770"/>
      <c r="K3468" s="790"/>
      <c r="L3468" s="790"/>
      <c r="M3468" s="771"/>
      <c r="N3468" s="713"/>
      <c r="O3468" s="713"/>
      <c r="P3468" s="1835"/>
    </row>
    <row r="3469" spans="1:16" ht="13.5" x14ac:dyDescent="0.2">
      <c r="A3469" s="606">
        <v>42</v>
      </c>
      <c r="B3469" s="637" t="s">
        <v>1023</v>
      </c>
      <c r="C3469" s="575" t="s">
        <v>701</v>
      </c>
      <c r="D3469" s="660">
        <v>1</v>
      </c>
      <c r="E3469" s="660">
        <v>2001</v>
      </c>
      <c r="F3469" s="1120">
        <v>41.2</v>
      </c>
      <c r="G3469" s="784">
        <f t="shared" si="117"/>
        <v>41.2</v>
      </c>
      <c r="H3469" s="711">
        <v>100</v>
      </c>
      <c r="I3469" s="784">
        <f t="shared" si="118"/>
        <v>0</v>
      </c>
      <c r="J3469" s="770"/>
      <c r="K3469" s="790"/>
      <c r="L3469" s="790"/>
      <c r="M3469" s="771"/>
      <c r="N3469" s="713"/>
      <c r="O3469" s="713"/>
      <c r="P3469" s="1835"/>
    </row>
    <row r="3470" spans="1:16" ht="13.5" x14ac:dyDescent="0.2">
      <c r="A3470" s="606">
        <v>43</v>
      </c>
      <c r="B3470" s="637" t="s">
        <v>1024</v>
      </c>
      <c r="C3470" s="575" t="s">
        <v>701</v>
      </c>
      <c r="D3470" s="660">
        <v>9</v>
      </c>
      <c r="E3470" s="660">
        <v>2001</v>
      </c>
      <c r="F3470" s="1120">
        <v>495</v>
      </c>
      <c r="G3470" s="784">
        <f t="shared" si="117"/>
        <v>495</v>
      </c>
      <c r="H3470" s="711">
        <v>100</v>
      </c>
      <c r="I3470" s="784">
        <f t="shared" si="118"/>
        <v>0</v>
      </c>
      <c r="J3470" s="770"/>
      <c r="K3470" s="790"/>
      <c r="L3470" s="790"/>
      <c r="M3470" s="771"/>
      <c r="N3470" s="713"/>
      <c r="O3470" s="713"/>
      <c r="P3470" s="1835"/>
    </row>
    <row r="3471" spans="1:16" ht="13.5" x14ac:dyDescent="0.2">
      <c r="A3471" s="606">
        <v>44</v>
      </c>
      <c r="B3471" s="637" t="s">
        <v>1025</v>
      </c>
      <c r="C3471" s="575" t="s">
        <v>701</v>
      </c>
      <c r="D3471" s="660">
        <v>15</v>
      </c>
      <c r="E3471" s="660">
        <v>2001</v>
      </c>
      <c r="F3471" s="1120">
        <v>2288</v>
      </c>
      <c r="G3471" s="784">
        <f t="shared" si="117"/>
        <v>2288</v>
      </c>
      <c r="H3471" s="711">
        <v>100</v>
      </c>
      <c r="I3471" s="784">
        <f t="shared" si="118"/>
        <v>0</v>
      </c>
      <c r="J3471" s="770"/>
      <c r="K3471" s="790"/>
      <c r="L3471" s="790"/>
      <c r="M3471" s="771"/>
      <c r="N3471" s="713"/>
      <c r="O3471" s="713"/>
      <c r="P3471" s="1835"/>
    </row>
    <row r="3472" spans="1:16" ht="13.5" x14ac:dyDescent="0.2">
      <c r="A3472" s="606">
        <v>45</v>
      </c>
      <c r="B3472" s="637" t="s">
        <v>788</v>
      </c>
      <c r="C3472" s="575" t="s">
        <v>701</v>
      </c>
      <c r="D3472" s="660">
        <v>4</v>
      </c>
      <c r="E3472" s="660">
        <v>2005</v>
      </c>
      <c r="F3472" s="1120">
        <v>759.6</v>
      </c>
      <c r="G3472" s="784">
        <f t="shared" si="117"/>
        <v>759.6</v>
      </c>
      <c r="H3472" s="711">
        <v>100</v>
      </c>
      <c r="I3472" s="784">
        <f t="shared" si="118"/>
        <v>0</v>
      </c>
      <c r="J3472" s="770"/>
      <c r="K3472" s="790"/>
      <c r="L3472" s="790"/>
      <c r="M3472" s="771"/>
      <c r="N3472" s="713"/>
      <c r="O3472" s="713"/>
      <c r="P3472" s="1835"/>
    </row>
    <row r="3473" spans="1:16" ht="13.5" x14ac:dyDescent="0.2">
      <c r="A3473" s="606">
        <v>46</v>
      </c>
      <c r="B3473" s="637" t="s">
        <v>1026</v>
      </c>
      <c r="C3473" s="575" t="s">
        <v>701</v>
      </c>
      <c r="D3473" s="660">
        <v>34</v>
      </c>
      <c r="E3473" s="660">
        <v>2005</v>
      </c>
      <c r="F3473" s="1120">
        <v>939.3</v>
      </c>
      <c r="G3473" s="784">
        <f t="shared" si="117"/>
        <v>939.3</v>
      </c>
      <c r="H3473" s="711">
        <v>100</v>
      </c>
      <c r="I3473" s="784">
        <f t="shared" si="118"/>
        <v>0</v>
      </c>
      <c r="J3473" s="770"/>
      <c r="K3473" s="790"/>
      <c r="L3473" s="790"/>
      <c r="M3473" s="771"/>
      <c r="N3473" s="713"/>
      <c r="O3473" s="713"/>
      <c r="P3473" s="1835"/>
    </row>
    <row r="3474" spans="1:16" ht="13.5" x14ac:dyDescent="0.2">
      <c r="A3474" s="606">
        <v>47</v>
      </c>
      <c r="B3474" s="637" t="s">
        <v>1027</v>
      </c>
      <c r="C3474" s="575" t="s">
        <v>701</v>
      </c>
      <c r="D3474" s="660">
        <v>1</v>
      </c>
      <c r="E3474" s="660">
        <v>2005</v>
      </c>
      <c r="F3474" s="1120">
        <v>128.5</v>
      </c>
      <c r="G3474" s="784">
        <f t="shared" ref="G3474:G3537" si="119">F3474*H3474%</f>
        <v>128.5</v>
      </c>
      <c r="H3474" s="711">
        <v>100</v>
      </c>
      <c r="I3474" s="784">
        <f t="shared" ref="I3474:I3537" si="120">F3474-G3474</f>
        <v>0</v>
      </c>
      <c r="J3474" s="770"/>
      <c r="K3474" s="790"/>
      <c r="L3474" s="790"/>
      <c r="M3474" s="771"/>
      <c r="N3474" s="713"/>
      <c r="O3474" s="713"/>
      <c r="P3474" s="1835"/>
    </row>
    <row r="3475" spans="1:16" ht="13.5" x14ac:dyDescent="0.2">
      <c r="A3475" s="606">
        <v>48</v>
      </c>
      <c r="B3475" s="637" t="s">
        <v>829</v>
      </c>
      <c r="C3475" s="575" t="s">
        <v>701</v>
      </c>
      <c r="D3475" s="660">
        <v>1</v>
      </c>
      <c r="E3475" s="660">
        <v>2005</v>
      </c>
      <c r="F3475" s="1120">
        <v>59.6</v>
      </c>
      <c r="G3475" s="784">
        <f t="shared" si="119"/>
        <v>59.6</v>
      </c>
      <c r="H3475" s="711">
        <v>100</v>
      </c>
      <c r="I3475" s="784">
        <f t="shared" si="120"/>
        <v>0</v>
      </c>
      <c r="J3475" s="770"/>
      <c r="K3475" s="790"/>
      <c r="L3475" s="790"/>
      <c r="M3475" s="771"/>
      <c r="N3475" s="713"/>
      <c r="O3475" s="713"/>
      <c r="P3475" s="1835"/>
    </row>
    <row r="3476" spans="1:16" ht="13.5" x14ac:dyDescent="0.2">
      <c r="A3476" s="606">
        <v>49</v>
      </c>
      <c r="B3476" s="637" t="s">
        <v>1028</v>
      </c>
      <c r="C3476" s="575" t="s">
        <v>701</v>
      </c>
      <c r="D3476" s="660">
        <v>1</v>
      </c>
      <c r="E3476" s="660">
        <v>2005</v>
      </c>
      <c r="F3476" s="1120">
        <v>59.6</v>
      </c>
      <c r="G3476" s="784">
        <f t="shared" si="119"/>
        <v>59.6</v>
      </c>
      <c r="H3476" s="711">
        <v>100</v>
      </c>
      <c r="I3476" s="784">
        <f t="shared" si="120"/>
        <v>0</v>
      </c>
      <c r="J3476" s="770"/>
      <c r="K3476" s="790"/>
      <c r="L3476" s="790"/>
      <c r="M3476" s="771"/>
      <c r="N3476" s="713"/>
      <c r="O3476" s="713"/>
      <c r="P3476" s="1835"/>
    </row>
    <row r="3477" spans="1:16" ht="13.5" x14ac:dyDescent="0.2">
      <c r="A3477" s="606">
        <v>50</v>
      </c>
      <c r="B3477" s="637" t="s">
        <v>1029</v>
      </c>
      <c r="C3477" s="575" t="s">
        <v>701</v>
      </c>
      <c r="D3477" s="660">
        <v>3</v>
      </c>
      <c r="E3477" s="660">
        <v>2005</v>
      </c>
      <c r="F3477" s="1120">
        <v>165.8</v>
      </c>
      <c r="G3477" s="784">
        <f t="shared" si="119"/>
        <v>165.8</v>
      </c>
      <c r="H3477" s="711">
        <v>100</v>
      </c>
      <c r="I3477" s="784">
        <f t="shared" si="120"/>
        <v>0</v>
      </c>
      <c r="J3477" s="770"/>
      <c r="K3477" s="790"/>
      <c r="L3477" s="790"/>
      <c r="M3477" s="771"/>
      <c r="N3477" s="713"/>
      <c r="O3477" s="713"/>
      <c r="P3477" s="1835"/>
    </row>
    <row r="3478" spans="1:16" ht="13.5" x14ac:dyDescent="0.2">
      <c r="A3478" s="606">
        <v>51</v>
      </c>
      <c r="B3478" s="637" t="s">
        <v>1030</v>
      </c>
      <c r="C3478" s="575" t="s">
        <v>701</v>
      </c>
      <c r="D3478" s="660">
        <v>3</v>
      </c>
      <c r="E3478" s="660">
        <v>2005</v>
      </c>
      <c r="F3478" s="1120">
        <v>164.6</v>
      </c>
      <c r="G3478" s="784">
        <f t="shared" si="119"/>
        <v>164.6</v>
      </c>
      <c r="H3478" s="711">
        <v>100</v>
      </c>
      <c r="I3478" s="784">
        <f t="shared" si="120"/>
        <v>0</v>
      </c>
      <c r="J3478" s="770"/>
      <c r="K3478" s="790"/>
      <c r="L3478" s="790"/>
      <c r="M3478" s="771"/>
      <c r="N3478" s="713"/>
      <c r="O3478" s="713"/>
      <c r="P3478" s="1835"/>
    </row>
    <row r="3479" spans="1:16" ht="13.5" x14ac:dyDescent="0.2">
      <c r="A3479" s="606">
        <v>52</v>
      </c>
      <c r="B3479" s="637" t="s">
        <v>1031</v>
      </c>
      <c r="C3479" s="575" t="s">
        <v>701</v>
      </c>
      <c r="D3479" s="660">
        <v>1</v>
      </c>
      <c r="E3479" s="660">
        <v>2005</v>
      </c>
      <c r="F3479" s="1120">
        <v>45.6</v>
      </c>
      <c r="G3479" s="784">
        <f t="shared" si="119"/>
        <v>45.6</v>
      </c>
      <c r="H3479" s="711">
        <v>100</v>
      </c>
      <c r="I3479" s="784">
        <f t="shared" si="120"/>
        <v>0</v>
      </c>
      <c r="J3479" s="770"/>
      <c r="K3479" s="790"/>
      <c r="L3479" s="790"/>
      <c r="M3479" s="771"/>
      <c r="N3479" s="713"/>
      <c r="O3479" s="713"/>
      <c r="P3479" s="1835"/>
    </row>
    <row r="3480" spans="1:16" ht="13.5" x14ac:dyDescent="0.2">
      <c r="A3480" s="606">
        <v>53</v>
      </c>
      <c r="B3480" s="637" t="s">
        <v>1032</v>
      </c>
      <c r="C3480" s="575" t="s">
        <v>701</v>
      </c>
      <c r="D3480" s="660">
        <v>2</v>
      </c>
      <c r="E3480" s="660">
        <v>2005</v>
      </c>
      <c r="F3480" s="1120">
        <v>352</v>
      </c>
      <c r="G3480" s="784">
        <f t="shared" si="119"/>
        <v>352</v>
      </c>
      <c r="H3480" s="711">
        <v>100</v>
      </c>
      <c r="I3480" s="784">
        <f t="shared" si="120"/>
        <v>0</v>
      </c>
      <c r="J3480" s="770"/>
      <c r="K3480" s="790"/>
      <c r="L3480" s="790"/>
      <c r="M3480" s="771"/>
      <c r="N3480" s="713"/>
      <c r="O3480" s="713"/>
      <c r="P3480" s="1835"/>
    </row>
    <row r="3481" spans="1:16" ht="13.5" x14ac:dyDescent="0.2">
      <c r="A3481" s="606">
        <v>54</v>
      </c>
      <c r="B3481" s="637" t="s">
        <v>1033</v>
      </c>
      <c r="C3481" s="575" t="s">
        <v>701</v>
      </c>
      <c r="D3481" s="660">
        <v>6</v>
      </c>
      <c r="E3481" s="660">
        <v>2005</v>
      </c>
      <c r="F3481" s="1120">
        <v>958.2</v>
      </c>
      <c r="G3481" s="784">
        <f t="shared" si="119"/>
        <v>958.2</v>
      </c>
      <c r="H3481" s="711">
        <v>100</v>
      </c>
      <c r="I3481" s="784">
        <f t="shared" si="120"/>
        <v>0</v>
      </c>
      <c r="J3481" s="770"/>
      <c r="K3481" s="790"/>
      <c r="L3481" s="790"/>
      <c r="M3481" s="771"/>
      <c r="N3481" s="713"/>
      <c r="O3481" s="713"/>
      <c r="P3481" s="1835"/>
    </row>
    <row r="3482" spans="1:16" ht="13.5" x14ac:dyDescent="0.2">
      <c r="A3482" s="606">
        <v>55</v>
      </c>
      <c r="B3482" s="637" t="s">
        <v>1034</v>
      </c>
      <c r="C3482" s="575" t="s">
        <v>701</v>
      </c>
      <c r="D3482" s="660">
        <v>6</v>
      </c>
      <c r="E3482" s="660">
        <v>2005</v>
      </c>
      <c r="F3482" s="1120">
        <v>1203.3</v>
      </c>
      <c r="G3482" s="784">
        <f t="shared" si="119"/>
        <v>1203.3</v>
      </c>
      <c r="H3482" s="711">
        <v>100</v>
      </c>
      <c r="I3482" s="784">
        <f t="shared" si="120"/>
        <v>0</v>
      </c>
      <c r="J3482" s="770"/>
      <c r="K3482" s="790"/>
      <c r="L3482" s="790"/>
      <c r="M3482" s="771"/>
      <c r="N3482" s="713"/>
      <c r="O3482" s="713"/>
      <c r="P3482" s="1835"/>
    </row>
    <row r="3483" spans="1:16" ht="13.5" x14ac:dyDescent="0.2">
      <c r="A3483" s="606">
        <v>56</v>
      </c>
      <c r="B3483" s="637" t="s">
        <v>711</v>
      </c>
      <c r="C3483" s="575" t="s">
        <v>701</v>
      </c>
      <c r="D3483" s="660">
        <v>1</v>
      </c>
      <c r="E3483" s="660">
        <v>2005</v>
      </c>
      <c r="F3483" s="1120">
        <v>424.2</v>
      </c>
      <c r="G3483" s="784">
        <f t="shared" si="119"/>
        <v>424.2</v>
      </c>
      <c r="H3483" s="711">
        <v>100</v>
      </c>
      <c r="I3483" s="784">
        <f t="shared" si="120"/>
        <v>0</v>
      </c>
      <c r="J3483" s="770"/>
      <c r="K3483" s="790"/>
      <c r="L3483" s="790"/>
      <c r="M3483" s="771"/>
      <c r="N3483" s="713"/>
      <c r="O3483" s="713"/>
      <c r="P3483" s="1835"/>
    </row>
    <row r="3484" spans="1:16" ht="13.5" x14ac:dyDescent="0.2">
      <c r="A3484" s="606">
        <v>57</v>
      </c>
      <c r="B3484" s="637" t="s">
        <v>712</v>
      </c>
      <c r="C3484" s="575" t="s">
        <v>701</v>
      </c>
      <c r="D3484" s="660">
        <v>2</v>
      </c>
      <c r="E3484" s="660">
        <v>2005</v>
      </c>
      <c r="F3484" s="1120">
        <v>590.79999999999995</v>
      </c>
      <c r="G3484" s="784">
        <f t="shared" si="119"/>
        <v>590.79999999999995</v>
      </c>
      <c r="H3484" s="711">
        <v>100</v>
      </c>
      <c r="I3484" s="784">
        <f t="shared" si="120"/>
        <v>0</v>
      </c>
      <c r="J3484" s="770"/>
      <c r="K3484" s="790"/>
      <c r="L3484" s="790"/>
      <c r="M3484" s="771"/>
      <c r="N3484" s="713"/>
      <c r="O3484" s="713"/>
      <c r="P3484" s="1835"/>
    </row>
    <row r="3485" spans="1:16" ht="13.5" x14ac:dyDescent="0.2">
      <c r="A3485" s="606">
        <v>58</v>
      </c>
      <c r="B3485" s="637" t="s">
        <v>804</v>
      </c>
      <c r="C3485" s="575" t="s">
        <v>701</v>
      </c>
      <c r="D3485" s="660">
        <v>1</v>
      </c>
      <c r="E3485" s="660">
        <v>2005</v>
      </c>
      <c r="F3485" s="1120">
        <v>42.7</v>
      </c>
      <c r="G3485" s="784">
        <f t="shared" si="119"/>
        <v>42.7</v>
      </c>
      <c r="H3485" s="711">
        <v>100</v>
      </c>
      <c r="I3485" s="784">
        <f t="shared" si="120"/>
        <v>0</v>
      </c>
      <c r="J3485" s="770"/>
      <c r="K3485" s="790"/>
      <c r="L3485" s="790"/>
      <c r="M3485" s="771"/>
      <c r="N3485" s="713"/>
      <c r="O3485" s="713"/>
      <c r="P3485" s="1835"/>
    </row>
    <row r="3486" spans="1:16" ht="13.5" x14ac:dyDescent="0.2">
      <c r="A3486" s="606">
        <v>59</v>
      </c>
      <c r="B3486" s="637" t="s">
        <v>1035</v>
      </c>
      <c r="C3486" s="575" t="s">
        <v>701</v>
      </c>
      <c r="D3486" s="660">
        <v>2</v>
      </c>
      <c r="E3486" s="660">
        <v>2005</v>
      </c>
      <c r="F3486" s="1120">
        <v>146.5</v>
      </c>
      <c r="G3486" s="784">
        <f t="shared" si="119"/>
        <v>146.5</v>
      </c>
      <c r="H3486" s="711">
        <v>100</v>
      </c>
      <c r="I3486" s="784">
        <f t="shared" si="120"/>
        <v>0</v>
      </c>
      <c r="J3486" s="770"/>
      <c r="K3486" s="790"/>
      <c r="L3486" s="790"/>
      <c r="M3486" s="771"/>
      <c r="N3486" s="713"/>
      <c r="O3486" s="713"/>
      <c r="P3486" s="1835"/>
    </row>
    <row r="3487" spans="1:16" ht="13.5" x14ac:dyDescent="0.2">
      <c r="A3487" s="606">
        <v>60</v>
      </c>
      <c r="B3487" s="637" t="s">
        <v>826</v>
      </c>
      <c r="C3487" s="575" t="s">
        <v>701</v>
      </c>
      <c r="D3487" s="660">
        <v>1</v>
      </c>
      <c r="E3487" s="660">
        <v>2005</v>
      </c>
      <c r="F3487" s="1120">
        <v>275.8</v>
      </c>
      <c r="G3487" s="784">
        <f t="shared" si="119"/>
        <v>275.8</v>
      </c>
      <c r="H3487" s="711">
        <v>100</v>
      </c>
      <c r="I3487" s="784">
        <f t="shared" si="120"/>
        <v>0</v>
      </c>
      <c r="J3487" s="770"/>
      <c r="K3487" s="790"/>
      <c r="L3487" s="790"/>
      <c r="M3487" s="771"/>
      <c r="N3487" s="713"/>
      <c r="O3487" s="713"/>
      <c r="P3487" s="1835"/>
    </row>
    <row r="3488" spans="1:16" ht="13.5" x14ac:dyDescent="0.2">
      <c r="A3488" s="606">
        <v>61</v>
      </c>
      <c r="B3488" s="637" t="s">
        <v>1036</v>
      </c>
      <c r="C3488" s="575" t="s">
        <v>701</v>
      </c>
      <c r="D3488" s="660">
        <v>2</v>
      </c>
      <c r="E3488" s="660">
        <v>2006</v>
      </c>
      <c r="F3488" s="1120">
        <v>269.5</v>
      </c>
      <c r="G3488" s="784">
        <f t="shared" si="119"/>
        <v>269.5</v>
      </c>
      <c r="H3488" s="711">
        <v>100</v>
      </c>
      <c r="I3488" s="784">
        <f t="shared" si="120"/>
        <v>0</v>
      </c>
      <c r="J3488" s="770"/>
      <c r="K3488" s="790"/>
      <c r="L3488" s="790"/>
      <c r="M3488" s="771"/>
      <c r="N3488" s="713"/>
      <c r="O3488" s="713"/>
      <c r="P3488" s="1835"/>
    </row>
    <row r="3489" spans="1:16" ht="13.5" x14ac:dyDescent="0.2">
      <c r="A3489" s="606">
        <v>62</v>
      </c>
      <c r="B3489" s="637" t="s">
        <v>804</v>
      </c>
      <c r="C3489" s="575" t="s">
        <v>701</v>
      </c>
      <c r="D3489" s="660">
        <v>1</v>
      </c>
      <c r="E3489" s="660">
        <v>2006</v>
      </c>
      <c r="F3489" s="1120">
        <v>116.8</v>
      </c>
      <c r="G3489" s="784">
        <f t="shared" si="119"/>
        <v>116.8</v>
      </c>
      <c r="H3489" s="711">
        <v>100</v>
      </c>
      <c r="I3489" s="784">
        <f t="shared" si="120"/>
        <v>0</v>
      </c>
      <c r="J3489" s="770"/>
      <c r="K3489" s="790"/>
      <c r="L3489" s="790"/>
      <c r="M3489" s="771"/>
      <c r="N3489" s="713"/>
      <c r="O3489" s="713"/>
      <c r="P3489" s="1835"/>
    </row>
    <row r="3490" spans="1:16" ht="13.5" x14ac:dyDescent="0.2">
      <c r="A3490" s="606">
        <v>63</v>
      </c>
      <c r="B3490" s="637" t="s">
        <v>785</v>
      </c>
      <c r="C3490" s="575" t="s">
        <v>701</v>
      </c>
      <c r="D3490" s="660">
        <v>2</v>
      </c>
      <c r="E3490" s="660">
        <v>2006</v>
      </c>
      <c r="F3490" s="1120">
        <v>200.3</v>
      </c>
      <c r="G3490" s="784">
        <f t="shared" si="119"/>
        <v>200.3</v>
      </c>
      <c r="H3490" s="711">
        <v>100</v>
      </c>
      <c r="I3490" s="784">
        <f t="shared" si="120"/>
        <v>0</v>
      </c>
      <c r="J3490" s="770"/>
      <c r="K3490" s="790"/>
      <c r="L3490" s="790"/>
      <c r="M3490" s="771"/>
      <c r="N3490" s="713"/>
      <c r="O3490" s="713"/>
      <c r="P3490" s="1835"/>
    </row>
    <row r="3491" spans="1:16" ht="27" x14ac:dyDescent="0.2">
      <c r="A3491" s="606">
        <v>64</v>
      </c>
      <c r="B3491" s="637" t="s">
        <v>1037</v>
      </c>
      <c r="C3491" s="575" t="s">
        <v>701</v>
      </c>
      <c r="D3491" s="660">
        <v>1</v>
      </c>
      <c r="E3491" s="660">
        <v>2006</v>
      </c>
      <c r="F3491" s="1120">
        <v>1082.5999999999999</v>
      </c>
      <c r="G3491" s="784">
        <f t="shared" si="119"/>
        <v>1082.5999999999999</v>
      </c>
      <c r="H3491" s="711">
        <v>100</v>
      </c>
      <c r="I3491" s="784">
        <f t="shared" si="120"/>
        <v>0</v>
      </c>
      <c r="J3491" s="770"/>
      <c r="K3491" s="790"/>
      <c r="L3491" s="790"/>
      <c r="M3491" s="771"/>
      <c r="N3491" s="713"/>
      <c r="O3491" s="713"/>
      <c r="P3491" s="1835"/>
    </row>
    <row r="3492" spans="1:16" ht="13.5" x14ac:dyDescent="0.2">
      <c r="A3492" s="606">
        <v>65</v>
      </c>
      <c r="B3492" s="637" t="s">
        <v>1038</v>
      </c>
      <c r="C3492" s="575" t="s">
        <v>701</v>
      </c>
      <c r="D3492" s="660">
        <v>1</v>
      </c>
      <c r="E3492" s="660">
        <v>2006</v>
      </c>
      <c r="F3492" s="1120">
        <v>839.6</v>
      </c>
      <c r="G3492" s="784">
        <f t="shared" si="119"/>
        <v>839.6</v>
      </c>
      <c r="H3492" s="711">
        <v>100</v>
      </c>
      <c r="I3492" s="784">
        <f t="shared" si="120"/>
        <v>0</v>
      </c>
      <c r="J3492" s="770"/>
      <c r="K3492" s="790"/>
      <c r="L3492" s="790"/>
      <c r="M3492" s="771"/>
      <c r="N3492" s="713"/>
      <c r="O3492" s="713"/>
      <c r="P3492" s="1835"/>
    </row>
    <row r="3493" spans="1:16" ht="13.5" x14ac:dyDescent="0.2">
      <c r="A3493" s="606">
        <v>66</v>
      </c>
      <c r="B3493" s="637" t="s">
        <v>1039</v>
      </c>
      <c r="C3493" s="575" t="s">
        <v>701</v>
      </c>
      <c r="D3493" s="660">
        <v>1</v>
      </c>
      <c r="E3493" s="660">
        <v>2006</v>
      </c>
      <c r="F3493" s="1120">
        <v>501.3</v>
      </c>
      <c r="G3493" s="784">
        <f t="shared" si="119"/>
        <v>501.3</v>
      </c>
      <c r="H3493" s="711">
        <v>100</v>
      </c>
      <c r="I3493" s="784">
        <f t="shared" si="120"/>
        <v>0</v>
      </c>
      <c r="J3493" s="770"/>
      <c r="K3493" s="790"/>
      <c r="L3493" s="790"/>
      <c r="M3493" s="771"/>
      <c r="N3493" s="713"/>
      <c r="O3493" s="713"/>
      <c r="P3493" s="1835"/>
    </row>
    <row r="3494" spans="1:16" ht="13.5" x14ac:dyDescent="0.2">
      <c r="A3494" s="606">
        <v>67</v>
      </c>
      <c r="B3494" s="637" t="s">
        <v>806</v>
      </c>
      <c r="C3494" s="575" t="s">
        <v>701</v>
      </c>
      <c r="D3494" s="660">
        <v>34</v>
      </c>
      <c r="E3494" s="660">
        <v>2006</v>
      </c>
      <c r="F3494" s="1120">
        <v>4398.7</v>
      </c>
      <c r="G3494" s="784">
        <f t="shared" si="119"/>
        <v>4398.7</v>
      </c>
      <c r="H3494" s="711">
        <v>100</v>
      </c>
      <c r="I3494" s="784">
        <f t="shared" si="120"/>
        <v>0</v>
      </c>
      <c r="J3494" s="770"/>
      <c r="K3494" s="790"/>
      <c r="L3494" s="790"/>
      <c r="M3494" s="771"/>
      <c r="N3494" s="713"/>
      <c r="O3494" s="713"/>
      <c r="P3494" s="1835"/>
    </row>
    <row r="3495" spans="1:16" ht="27" x14ac:dyDescent="0.2">
      <c r="A3495" s="606">
        <v>68</v>
      </c>
      <c r="B3495" s="637" t="s">
        <v>1040</v>
      </c>
      <c r="C3495" s="575" t="s">
        <v>701</v>
      </c>
      <c r="D3495" s="660">
        <v>2</v>
      </c>
      <c r="E3495" s="660">
        <v>2006</v>
      </c>
      <c r="F3495" s="1120">
        <v>112.4</v>
      </c>
      <c r="G3495" s="784">
        <f t="shared" si="119"/>
        <v>112.4</v>
      </c>
      <c r="H3495" s="711">
        <v>100</v>
      </c>
      <c r="I3495" s="784">
        <f t="shared" si="120"/>
        <v>0</v>
      </c>
      <c r="J3495" s="770"/>
      <c r="K3495" s="790"/>
      <c r="L3495" s="790"/>
      <c r="M3495" s="771"/>
      <c r="N3495" s="713"/>
      <c r="O3495" s="713"/>
      <c r="P3495" s="1835"/>
    </row>
    <row r="3496" spans="1:16" ht="13.5" x14ac:dyDescent="0.2">
      <c r="A3496" s="606">
        <v>69</v>
      </c>
      <c r="B3496" s="637" t="s">
        <v>1041</v>
      </c>
      <c r="C3496" s="575" t="s">
        <v>701</v>
      </c>
      <c r="D3496" s="660">
        <v>21</v>
      </c>
      <c r="E3496" s="660">
        <v>2006</v>
      </c>
      <c r="F3496" s="1120">
        <v>2882.1</v>
      </c>
      <c r="G3496" s="784">
        <f t="shared" si="119"/>
        <v>2882.1</v>
      </c>
      <c r="H3496" s="711">
        <v>100</v>
      </c>
      <c r="I3496" s="784">
        <f t="shared" si="120"/>
        <v>0</v>
      </c>
      <c r="J3496" s="770"/>
      <c r="K3496" s="790"/>
      <c r="L3496" s="790"/>
      <c r="M3496" s="771"/>
      <c r="N3496" s="713"/>
      <c r="O3496" s="713"/>
      <c r="P3496" s="1835"/>
    </row>
    <row r="3497" spans="1:16" ht="13.5" x14ac:dyDescent="0.2">
      <c r="A3497" s="606">
        <v>70</v>
      </c>
      <c r="B3497" s="637" t="s">
        <v>1042</v>
      </c>
      <c r="C3497" s="575" t="s">
        <v>701</v>
      </c>
      <c r="D3497" s="660">
        <v>2</v>
      </c>
      <c r="E3497" s="660">
        <v>2006</v>
      </c>
      <c r="F3497" s="1120">
        <v>337.7</v>
      </c>
      <c r="G3497" s="784">
        <f t="shared" si="119"/>
        <v>337.7</v>
      </c>
      <c r="H3497" s="711">
        <v>100</v>
      </c>
      <c r="I3497" s="784">
        <f t="shared" si="120"/>
        <v>0</v>
      </c>
      <c r="J3497" s="770"/>
      <c r="K3497" s="790"/>
      <c r="L3497" s="790"/>
      <c r="M3497" s="771"/>
      <c r="N3497" s="713"/>
      <c r="O3497" s="713"/>
      <c r="P3497" s="1835"/>
    </row>
    <row r="3498" spans="1:16" ht="13.5" x14ac:dyDescent="0.2">
      <c r="A3498" s="606">
        <v>71</v>
      </c>
      <c r="B3498" s="637" t="s">
        <v>1043</v>
      </c>
      <c r="C3498" s="575" t="s">
        <v>701</v>
      </c>
      <c r="D3498" s="660">
        <v>1</v>
      </c>
      <c r="E3498" s="660">
        <v>2006</v>
      </c>
      <c r="F3498" s="1120">
        <v>1350.8</v>
      </c>
      <c r="G3498" s="784">
        <f t="shared" si="119"/>
        <v>1350.8</v>
      </c>
      <c r="H3498" s="711">
        <v>100</v>
      </c>
      <c r="I3498" s="784">
        <f t="shared" si="120"/>
        <v>0</v>
      </c>
      <c r="J3498" s="770"/>
      <c r="K3498" s="790"/>
      <c r="L3498" s="790"/>
      <c r="M3498" s="771"/>
      <c r="N3498" s="713"/>
      <c r="O3498" s="713"/>
      <c r="P3498" s="1835"/>
    </row>
    <row r="3499" spans="1:16" ht="13.5" x14ac:dyDescent="0.2">
      <c r="A3499" s="606">
        <v>72</v>
      </c>
      <c r="B3499" s="637" t="s">
        <v>1044</v>
      </c>
      <c r="C3499" s="575" t="s">
        <v>701</v>
      </c>
      <c r="D3499" s="660">
        <v>1</v>
      </c>
      <c r="E3499" s="660">
        <v>2006</v>
      </c>
      <c r="F3499" s="1120">
        <v>1386.5</v>
      </c>
      <c r="G3499" s="784">
        <f t="shared" si="119"/>
        <v>1386.5</v>
      </c>
      <c r="H3499" s="711">
        <v>100</v>
      </c>
      <c r="I3499" s="784">
        <f t="shared" si="120"/>
        <v>0</v>
      </c>
      <c r="J3499" s="770"/>
      <c r="K3499" s="790"/>
      <c r="L3499" s="790"/>
      <c r="M3499" s="771"/>
      <c r="N3499" s="713"/>
      <c r="O3499" s="713"/>
      <c r="P3499" s="1835"/>
    </row>
    <row r="3500" spans="1:16" ht="13.5" x14ac:dyDescent="0.2">
      <c r="A3500" s="606">
        <v>73</v>
      </c>
      <c r="B3500" s="637" t="s">
        <v>1045</v>
      </c>
      <c r="C3500" s="575" t="s">
        <v>701</v>
      </c>
      <c r="D3500" s="660">
        <v>20</v>
      </c>
      <c r="E3500" s="660">
        <v>2006</v>
      </c>
      <c r="F3500" s="1120">
        <v>196.6</v>
      </c>
      <c r="G3500" s="784">
        <f t="shared" si="119"/>
        <v>196.6</v>
      </c>
      <c r="H3500" s="711">
        <v>100</v>
      </c>
      <c r="I3500" s="784">
        <f t="shared" si="120"/>
        <v>0</v>
      </c>
      <c r="J3500" s="770"/>
      <c r="K3500" s="790"/>
      <c r="L3500" s="790"/>
      <c r="M3500" s="771"/>
      <c r="N3500" s="713"/>
      <c r="O3500" s="713"/>
      <c r="P3500" s="1835"/>
    </row>
    <row r="3501" spans="1:16" ht="13.5" x14ac:dyDescent="0.2">
      <c r="A3501" s="606">
        <v>74</v>
      </c>
      <c r="B3501" s="637" t="s">
        <v>786</v>
      </c>
      <c r="C3501" s="575" t="s">
        <v>701</v>
      </c>
      <c r="D3501" s="660">
        <v>20</v>
      </c>
      <c r="E3501" s="660">
        <v>2006</v>
      </c>
      <c r="F3501" s="1120">
        <v>1733.4</v>
      </c>
      <c r="G3501" s="784">
        <f t="shared" si="119"/>
        <v>1733.4</v>
      </c>
      <c r="H3501" s="711">
        <v>100</v>
      </c>
      <c r="I3501" s="784">
        <f t="shared" si="120"/>
        <v>0</v>
      </c>
      <c r="J3501" s="770"/>
      <c r="K3501" s="790"/>
      <c r="L3501" s="790"/>
      <c r="M3501" s="771"/>
      <c r="N3501" s="713"/>
      <c r="O3501" s="713"/>
      <c r="P3501" s="1835"/>
    </row>
    <row r="3502" spans="1:16" ht="13.5" x14ac:dyDescent="0.2">
      <c r="A3502" s="606">
        <v>75</v>
      </c>
      <c r="B3502" s="637" t="s">
        <v>787</v>
      </c>
      <c r="C3502" s="575" t="s">
        <v>701</v>
      </c>
      <c r="D3502" s="660">
        <v>20</v>
      </c>
      <c r="E3502" s="660">
        <v>2006</v>
      </c>
      <c r="F3502" s="1120">
        <v>1541</v>
      </c>
      <c r="G3502" s="784">
        <f t="shared" si="119"/>
        <v>1541</v>
      </c>
      <c r="H3502" s="711">
        <v>100</v>
      </c>
      <c r="I3502" s="784">
        <f t="shared" si="120"/>
        <v>0</v>
      </c>
      <c r="J3502" s="770"/>
      <c r="K3502" s="790"/>
      <c r="L3502" s="790"/>
      <c r="M3502" s="771"/>
      <c r="N3502" s="713"/>
      <c r="O3502" s="713"/>
      <c r="P3502" s="1835"/>
    </row>
    <row r="3503" spans="1:16" ht="13.5" x14ac:dyDescent="0.2">
      <c r="A3503" s="606">
        <v>76</v>
      </c>
      <c r="B3503" s="637" t="s">
        <v>712</v>
      </c>
      <c r="C3503" s="575" t="s">
        <v>701</v>
      </c>
      <c r="D3503" s="660">
        <v>10</v>
      </c>
      <c r="E3503" s="660">
        <v>2006</v>
      </c>
      <c r="F3503" s="1120">
        <v>379</v>
      </c>
      <c r="G3503" s="784">
        <f t="shared" si="119"/>
        <v>379</v>
      </c>
      <c r="H3503" s="711">
        <v>100</v>
      </c>
      <c r="I3503" s="784">
        <f t="shared" si="120"/>
        <v>0</v>
      </c>
      <c r="J3503" s="770"/>
      <c r="K3503" s="790"/>
      <c r="L3503" s="790"/>
      <c r="M3503" s="771"/>
      <c r="N3503" s="713"/>
      <c r="O3503" s="713"/>
      <c r="P3503" s="1835"/>
    </row>
    <row r="3504" spans="1:16" ht="13.5" x14ac:dyDescent="0.2">
      <c r="A3504" s="606">
        <v>77</v>
      </c>
      <c r="B3504" s="637" t="s">
        <v>1046</v>
      </c>
      <c r="C3504" s="575" t="s">
        <v>701</v>
      </c>
      <c r="D3504" s="660">
        <v>1</v>
      </c>
      <c r="E3504" s="660">
        <v>2007</v>
      </c>
      <c r="F3504" s="1120">
        <v>1300</v>
      </c>
      <c r="G3504" s="784">
        <f t="shared" si="119"/>
        <v>1300</v>
      </c>
      <c r="H3504" s="711">
        <v>100</v>
      </c>
      <c r="I3504" s="784">
        <f t="shared" si="120"/>
        <v>0</v>
      </c>
      <c r="J3504" s="770"/>
      <c r="K3504" s="790"/>
      <c r="L3504" s="790"/>
      <c r="M3504" s="771"/>
      <c r="N3504" s="713"/>
      <c r="O3504" s="713"/>
      <c r="P3504" s="1835"/>
    </row>
    <row r="3505" spans="1:16" ht="13.5" x14ac:dyDescent="0.2">
      <c r="A3505" s="606">
        <v>78</v>
      </c>
      <c r="B3505" s="637" t="s">
        <v>1047</v>
      </c>
      <c r="C3505" s="575" t="s">
        <v>701</v>
      </c>
      <c r="D3505" s="660">
        <v>1</v>
      </c>
      <c r="E3505" s="660">
        <v>2007</v>
      </c>
      <c r="F3505" s="1120">
        <v>1350</v>
      </c>
      <c r="G3505" s="784">
        <f t="shared" si="119"/>
        <v>1350</v>
      </c>
      <c r="H3505" s="711">
        <v>100</v>
      </c>
      <c r="I3505" s="784">
        <f t="shared" si="120"/>
        <v>0</v>
      </c>
      <c r="J3505" s="770"/>
      <c r="K3505" s="790"/>
      <c r="L3505" s="790"/>
      <c r="M3505" s="771"/>
      <c r="N3505" s="713"/>
      <c r="O3505" s="713"/>
      <c r="P3505" s="1835"/>
    </row>
    <row r="3506" spans="1:16" ht="13.5" x14ac:dyDescent="0.2">
      <c r="A3506" s="606">
        <v>79</v>
      </c>
      <c r="B3506" s="637" t="s">
        <v>1048</v>
      </c>
      <c r="C3506" s="575" t="s">
        <v>701</v>
      </c>
      <c r="D3506" s="660">
        <v>2</v>
      </c>
      <c r="E3506" s="660">
        <v>2007</v>
      </c>
      <c r="F3506" s="1120">
        <v>289.60000000000002</v>
      </c>
      <c r="G3506" s="784">
        <f t="shared" si="119"/>
        <v>289.60000000000002</v>
      </c>
      <c r="H3506" s="711">
        <v>100</v>
      </c>
      <c r="I3506" s="784">
        <f t="shared" si="120"/>
        <v>0</v>
      </c>
      <c r="J3506" s="770"/>
      <c r="K3506" s="790"/>
      <c r="L3506" s="790"/>
      <c r="M3506" s="771"/>
      <c r="N3506" s="713"/>
      <c r="O3506" s="713"/>
      <c r="P3506" s="1835"/>
    </row>
    <row r="3507" spans="1:16" ht="13.5" x14ac:dyDescent="0.2">
      <c r="A3507" s="606">
        <v>80</v>
      </c>
      <c r="B3507" s="637" t="s">
        <v>1049</v>
      </c>
      <c r="C3507" s="575" t="s">
        <v>701</v>
      </c>
      <c r="D3507" s="660">
        <v>8</v>
      </c>
      <c r="E3507" s="660">
        <v>2007</v>
      </c>
      <c r="F3507" s="1120">
        <v>848</v>
      </c>
      <c r="G3507" s="784">
        <f t="shared" si="119"/>
        <v>848</v>
      </c>
      <c r="H3507" s="711">
        <v>100</v>
      </c>
      <c r="I3507" s="784">
        <f t="shared" si="120"/>
        <v>0</v>
      </c>
      <c r="J3507" s="770"/>
      <c r="K3507" s="790"/>
      <c r="L3507" s="790"/>
      <c r="M3507" s="771"/>
      <c r="N3507" s="713"/>
      <c r="O3507" s="713"/>
      <c r="P3507" s="1835"/>
    </row>
    <row r="3508" spans="1:16" ht="13.5" x14ac:dyDescent="0.2">
      <c r="A3508" s="606">
        <v>81</v>
      </c>
      <c r="B3508" s="637" t="s">
        <v>712</v>
      </c>
      <c r="C3508" s="575" t="s">
        <v>701</v>
      </c>
      <c r="D3508" s="660">
        <v>50</v>
      </c>
      <c r="E3508" s="660">
        <v>2007</v>
      </c>
      <c r="F3508" s="1120">
        <v>1975</v>
      </c>
      <c r="G3508" s="784">
        <f t="shared" si="119"/>
        <v>1975</v>
      </c>
      <c r="H3508" s="711">
        <v>100</v>
      </c>
      <c r="I3508" s="784">
        <f t="shared" si="120"/>
        <v>0</v>
      </c>
      <c r="J3508" s="770"/>
      <c r="K3508" s="790"/>
      <c r="L3508" s="790"/>
      <c r="M3508" s="771"/>
      <c r="N3508" s="713"/>
      <c r="O3508" s="713"/>
      <c r="P3508" s="1835"/>
    </row>
    <row r="3509" spans="1:16" ht="13.5" x14ac:dyDescent="0.2">
      <c r="A3509" s="606">
        <v>82</v>
      </c>
      <c r="B3509" s="637" t="s">
        <v>786</v>
      </c>
      <c r="C3509" s="575" t="s">
        <v>701</v>
      </c>
      <c r="D3509" s="660">
        <v>27</v>
      </c>
      <c r="E3509" s="660">
        <v>2007</v>
      </c>
      <c r="F3509" s="1120">
        <v>2403</v>
      </c>
      <c r="G3509" s="784">
        <f t="shared" si="119"/>
        <v>2403</v>
      </c>
      <c r="H3509" s="711">
        <v>100</v>
      </c>
      <c r="I3509" s="784">
        <f t="shared" si="120"/>
        <v>0</v>
      </c>
      <c r="J3509" s="770"/>
      <c r="K3509" s="790"/>
      <c r="L3509" s="790"/>
      <c r="M3509" s="771"/>
      <c r="N3509" s="713"/>
      <c r="O3509" s="713"/>
      <c r="P3509" s="1835"/>
    </row>
    <row r="3510" spans="1:16" ht="13.5" x14ac:dyDescent="0.2">
      <c r="A3510" s="606">
        <v>83</v>
      </c>
      <c r="B3510" s="637" t="s">
        <v>787</v>
      </c>
      <c r="C3510" s="575" t="s">
        <v>701</v>
      </c>
      <c r="D3510" s="660">
        <v>13</v>
      </c>
      <c r="E3510" s="660">
        <v>2007</v>
      </c>
      <c r="F3510" s="1120">
        <v>1027</v>
      </c>
      <c r="G3510" s="784">
        <f t="shared" si="119"/>
        <v>1027</v>
      </c>
      <c r="H3510" s="711">
        <v>100</v>
      </c>
      <c r="I3510" s="784">
        <f t="shared" si="120"/>
        <v>0</v>
      </c>
      <c r="J3510" s="770"/>
      <c r="K3510" s="790"/>
      <c r="L3510" s="790"/>
      <c r="M3510" s="771"/>
      <c r="N3510" s="713"/>
      <c r="O3510" s="713"/>
      <c r="P3510" s="1835"/>
    </row>
    <row r="3511" spans="1:16" ht="13.5" x14ac:dyDescent="0.2">
      <c r="A3511" s="606">
        <v>84</v>
      </c>
      <c r="B3511" s="637" t="s">
        <v>1050</v>
      </c>
      <c r="C3511" s="575" t="s">
        <v>701</v>
      </c>
      <c r="D3511" s="660">
        <v>10</v>
      </c>
      <c r="E3511" s="660">
        <v>2007</v>
      </c>
      <c r="F3511" s="1120">
        <v>1300</v>
      </c>
      <c r="G3511" s="784">
        <f t="shared" si="119"/>
        <v>1300</v>
      </c>
      <c r="H3511" s="711">
        <v>100</v>
      </c>
      <c r="I3511" s="784">
        <f t="shared" si="120"/>
        <v>0</v>
      </c>
      <c r="J3511" s="770"/>
      <c r="K3511" s="790"/>
      <c r="L3511" s="790"/>
      <c r="M3511" s="771"/>
      <c r="N3511" s="713"/>
      <c r="O3511" s="713"/>
      <c r="P3511" s="1835"/>
    </row>
    <row r="3512" spans="1:16" ht="13.5" x14ac:dyDescent="0.2">
      <c r="A3512" s="606">
        <v>85</v>
      </c>
      <c r="B3512" s="637" t="s">
        <v>1049</v>
      </c>
      <c r="C3512" s="575" t="s">
        <v>701</v>
      </c>
      <c r="D3512" s="660">
        <v>2</v>
      </c>
      <c r="E3512" s="660">
        <v>2007</v>
      </c>
      <c r="F3512" s="1120">
        <v>212</v>
      </c>
      <c r="G3512" s="784">
        <f t="shared" si="119"/>
        <v>212</v>
      </c>
      <c r="H3512" s="711">
        <v>100</v>
      </c>
      <c r="I3512" s="784">
        <f t="shared" si="120"/>
        <v>0</v>
      </c>
      <c r="J3512" s="770"/>
      <c r="K3512" s="790"/>
      <c r="L3512" s="790"/>
      <c r="M3512" s="771"/>
      <c r="N3512" s="713"/>
      <c r="O3512" s="713"/>
      <c r="P3512" s="1835"/>
    </row>
    <row r="3513" spans="1:16" ht="13.5" x14ac:dyDescent="0.2">
      <c r="A3513" s="606">
        <v>86</v>
      </c>
      <c r="B3513" s="637" t="s">
        <v>712</v>
      </c>
      <c r="C3513" s="575" t="s">
        <v>701</v>
      </c>
      <c r="D3513" s="660">
        <v>11</v>
      </c>
      <c r="E3513" s="660">
        <v>2007</v>
      </c>
      <c r="F3513" s="1120">
        <v>434.5</v>
      </c>
      <c r="G3513" s="784">
        <f t="shared" si="119"/>
        <v>434.5</v>
      </c>
      <c r="H3513" s="711">
        <v>100</v>
      </c>
      <c r="I3513" s="784">
        <f t="shared" si="120"/>
        <v>0</v>
      </c>
      <c r="J3513" s="770"/>
      <c r="K3513" s="790"/>
      <c r="L3513" s="790"/>
      <c r="M3513" s="771"/>
      <c r="N3513" s="713"/>
      <c r="O3513" s="713"/>
      <c r="P3513" s="1835"/>
    </row>
    <row r="3514" spans="1:16" ht="13.5" x14ac:dyDescent="0.2">
      <c r="A3514" s="606">
        <v>87</v>
      </c>
      <c r="B3514" s="637" t="s">
        <v>786</v>
      </c>
      <c r="C3514" s="575" t="s">
        <v>701</v>
      </c>
      <c r="D3514" s="660">
        <v>2</v>
      </c>
      <c r="E3514" s="660">
        <v>2008</v>
      </c>
      <c r="F3514" s="1120">
        <v>160</v>
      </c>
      <c r="G3514" s="784">
        <f t="shared" si="119"/>
        <v>160</v>
      </c>
      <c r="H3514" s="711">
        <v>100</v>
      </c>
      <c r="I3514" s="784">
        <f t="shared" si="120"/>
        <v>0</v>
      </c>
      <c r="J3514" s="770"/>
      <c r="K3514" s="790"/>
      <c r="L3514" s="790"/>
      <c r="M3514" s="771"/>
      <c r="N3514" s="713"/>
      <c r="O3514" s="713"/>
      <c r="P3514" s="1835"/>
    </row>
    <row r="3515" spans="1:16" ht="13.5" x14ac:dyDescent="0.2">
      <c r="A3515" s="606">
        <v>88</v>
      </c>
      <c r="B3515" s="637" t="s">
        <v>801</v>
      </c>
      <c r="C3515" s="575" t="s">
        <v>701</v>
      </c>
      <c r="D3515" s="660">
        <v>2</v>
      </c>
      <c r="E3515" s="660">
        <v>2008</v>
      </c>
      <c r="F3515" s="1120">
        <v>800</v>
      </c>
      <c r="G3515" s="784">
        <f t="shared" si="119"/>
        <v>800</v>
      </c>
      <c r="H3515" s="711">
        <v>100</v>
      </c>
      <c r="I3515" s="784">
        <f t="shared" si="120"/>
        <v>0</v>
      </c>
      <c r="J3515" s="770"/>
      <c r="K3515" s="790"/>
      <c r="L3515" s="790"/>
      <c r="M3515" s="771"/>
      <c r="N3515" s="713"/>
      <c r="O3515" s="713"/>
      <c r="P3515" s="1835"/>
    </row>
    <row r="3516" spans="1:16" ht="13.5" x14ac:dyDescent="0.2">
      <c r="A3516" s="606">
        <v>89</v>
      </c>
      <c r="B3516" s="637" t="s">
        <v>712</v>
      </c>
      <c r="C3516" s="575" t="s">
        <v>701</v>
      </c>
      <c r="D3516" s="660">
        <v>7</v>
      </c>
      <c r="E3516" s="660">
        <v>2008</v>
      </c>
      <c r="F3516" s="1120">
        <v>910</v>
      </c>
      <c r="G3516" s="784">
        <f t="shared" si="119"/>
        <v>910</v>
      </c>
      <c r="H3516" s="711">
        <v>100</v>
      </c>
      <c r="I3516" s="784">
        <f t="shared" si="120"/>
        <v>0</v>
      </c>
      <c r="J3516" s="770"/>
      <c r="K3516" s="790"/>
      <c r="L3516" s="790"/>
      <c r="M3516" s="771"/>
      <c r="N3516" s="713"/>
      <c r="O3516" s="713"/>
      <c r="P3516" s="1835"/>
    </row>
    <row r="3517" spans="1:16" ht="13.5" x14ac:dyDescent="0.2">
      <c r="A3517" s="606">
        <v>90</v>
      </c>
      <c r="B3517" s="637" t="s">
        <v>805</v>
      </c>
      <c r="C3517" s="575" t="s">
        <v>701</v>
      </c>
      <c r="D3517" s="660">
        <v>1</v>
      </c>
      <c r="E3517" s="660">
        <v>2008</v>
      </c>
      <c r="F3517" s="1120">
        <v>150</v>
      </c>
      <c r="G3517" s="784">
        <f t="shared" si="119"/>
        <v>150</v>
      </c>
      <c r="H3517" s="711">
        <v>100</v>
      </c>
      <c r="I3517" s="784">
        <f t="shared" si="120"/>
        <v>0</v>
      </c>
      <c r="J3517" s="770"/>
      <c r="K3517" s="790"/>
      <c r="L3517" s="790"/>
      <c r="M3517" s="771"/>
      <c r="N3517" s="713"/>
      <c r="O3517" s="713"/>
      <c r="P3517" s="1835"/>
    </row>
    <row r="3518" spans="1:16" ht="13.5" x14ac:dyDescent="0.2">
      <c r="A3518" s="606">
        <v>91</v>
      </c>
      <c r="B3518" s="637" t="s">
        <v>791</v>
      </c>
      <c r="C3518" s="575" t="s">
        <v>701</v>
      </c>
      <c r="D3518" s="660">
        <v>2</v>
      </c>
      <c r="E3518" s="660">
        <v>2008</v>
      </c>
      <c r="F3518" s="1120">
        <v>180</v>
      </c>
      <c r="G3518" s="784">
        <f t="shared" si="119"/>
        <v>180</v>
      </c>
      <c r="H3518" s="711">
        <v>100</v>
      </c>
      <c r="I3518" s="784">
        <f t="shared" si="120"/>
        <v>0</v>
      </c>
      <c r="J3518" s="770"/>
      <c r="K3518" s="790"/>
      <c r="L3518" s="790"/>
      <c r="M3518" s="771"/>
      <c r="N3518" s="713"/>
      <c r="O3518" s="713"/>
      <c r="P3518" s="1835"/>
    </row>
    <row r="3519" spans="1:16" ht="13.5" x14ac:dyDescent="0.2">
      <c r="A3519" s="606">
        <v>92</v>
      </c>
      <c r="B3519" s="637" t="s">
        <v>787</v>
      </c>
      <c r="C3519" s="575" t="s">
        <v>701</v>
      </c>
      <c r="D3519" s="660">
        <v>1</v>
      </c>
      <c r="E3519" s="660">
        <v>2008</v>
      </c>
      <c r="F3519" s="1120">
        <v>65</v>
      </c>
      <c r="G3519" s="784">
        <f t="shared" si="119"/>
        <v>65</v>
      </c>
      <c r="H3519" s="711">
        <v>100</v>
      </c>
      <c r="I3519" s="784">
        <f t="shared" si="120"/>
        <v>0</v>
      </c>
      <c r="J3519" s="770"/>
      <c r="K3519" s="790"/>
      <c r="L3519" s="790"/>
      <c r="M3519" s="771"/>
      <c r="N3519" s="713"/>
      <c r="O3519" s="713"/>
      <c r="P3519" s="1835"/>
    </row>
    <row r="3520" spans="1:16" ht="13.5" x14ac:dyDescent="0.2">
      <c r="A3520" s="606">
        <v>93</v>
      </c>
      <c r="B3520" s="637" t="s">
        <v>712</v>
      </c>
      <c r="C3520" s="575" t="s">
        <v>701</v>
      </c>
      <c r="D3520" s="660">
        <v>3</v>
      </c>
      <c r="E3520" s="660">
        <v>2008</v>
      </c>
      <c r="F3520" s="1120">
        <v>105</v>
      </c>
      <c r="G3520" s="784">
        <f t="shared" si="119"/>
        <v>105</v>
      </c>
      <c r="H3520" s="711">
        <v>100</v>
      </c>
      <c r="I3520" s="784">
        <f t="shared" si="120"/>
        <v>0</v>
      </c>
      <c r="J3520" s="770"/>
      <c r="K3520" s="790"/>
      <c r="L3520" s="790"/>
      <c r="M3520" s="771"/>
      <c r="N3520" s="713"/>
      <c r="O3520" s="713"/>
      <c r="P3520" s="1835"/>
    </row>
    <row r="3521" spans="1:16" ht="13.5" x14ac:dyDescent="0.2">
      <c r="A3521" s="606">
        <v>94</v>
      </c>
      <c r="B3521" s="637" t="s">
        <v>1051</v>
      </c>
      <c r="C3521" s="575" t="s">
        <v>701</v>
      </c>
      <c r="D3521" s="660">
        <v>2</v>
      </c>
      <c r="E3521" s="660">
        <v>2008</v>
      </c>
      <c r="F3521" s="1120">
        <v>220</v>
      </c>
      <c r="G3521" s="784">
        <f t="shared" si="119"/>
        <v>220</v>
      </c>
      <c r="H3521" s="711">
        <v>100</v>
      </c>
      <c r="I3521" s="784">
        <f t="shared" si="120"/>
        <v>0</v>
      </c>
      <c r="J3521" s="770"/>
      <c r="K3521" s="790"/>
      <c r="L3521" s="790"/>
      <c r="M3521" s="771"/>
      <c r="N3521" s="713"/>
      <c r="O3521" s="713"/>
      <c r="P3521" s="1835"/>
    </row>
    <row r="3522" spans="1:16" ht="13.5" x14ac:dyDescent="0.2">
      <c r="A3522" s="606">
        <v>95</v>
      </c>
      <c r="B3522" s="637" t="s">
        <v>1052</v>
      </c>
      <c r="C3522" s="575" t="s">
        <v>701</v>
      </c>
      <c r="D3522" s="660">
        <v>1</v>
      </c>
      <c r="E3522" s="660">
        <v>2008</v>
      </c>
      <c r="F3522" s="1120">
        <v>30.7</v>
      </c>
      <c r="G3522" s="784">
        <f t="shared" si="119"/>
        <v>30.7</v>
      </c>
      <c r="H3522" s="711">
        <v>100</v>
      </c>
      <c r="I3522" s="784">
        <f t="shared" si="120"/>
        <v>0</v>
      </c>
      <c r="J3522" s="770"/>
      <c r="K3522" s="790"/>
      <c r="L3522" s="790"/>
      <c r="M3522" s="771"/>
      <c r="N3522" s="713"/>
      <c r="O3522" s="713"/>
      <c r="P3522" s="1835"/>
    </row>
    <row r="3523" spans="1:16" ht="13.5" x14ac:dyDescent="0.2">
      <c r="A3523" s="606">
        <v>96</v>
      </c>
      <c r="B3523" s="637" t="s">
        <v>760</v>
      </c>
      <c r="C3523" s="575" t="s">
        <v>701</v>
      </c>
      <c r="D3523" s="660">
        <v>1</v>
      </c>
      <c r="E3523" s="660">
        <v>2008</v>
      </c>
      <c r="F3523" s="1120">
        <v>49.5</v>
      </c>
      <c r="G3523" s="784">
        <f t="shared" si="119"/>
        <v>49.5</v>
      </c>
      <c r="H3523" s="711">
        <v>100</v>
      </c>
      <c r="I3523" s="784">
        <f t="shared" si="120"/>
        <v>0</v>
      </c>
      <c r="J3523" s="770"/>
      <c r="K3523" s="790"/>
      <c r="L3523" s="790"/>
      <c r="M3523" s="771"/>
      <c r="N3523" s="713"/>
      <c r="O3523" s="713"/>
      <c r="P3523" s="1835"/>
    </row>
    <row r="3524" spans="1:16" ht="13.5" x14ac:dyDescent="0.2">
      <c r="A3524" s="606">
        <v>97</v>
      </c>
      <c r="B3524" s="637" t="s">
        <v>1053</v>
      </c>
      <c r="C3524" s="575" t="s">
        <v>701</v>
      </c>
      <c r="D3524" s="660">
        <v>1</v>
      </c>
      <c r="E3524" s="660">
        <v>2008</v>
      </c>
      <c r="F3524" s="1120">
        <v>120</v>
      </c>
      <c r="G3524" s="784">
        <f t="shared" si="119"/>
        <v>120</v>
      </c>
      <c r="H3524" s="711">
        <v>100</v>
      </c>
      <c r="I3524" s="784">
        <f t="shared" si="120"/>
        <v>0</v>
      </c>
      <c r="J3524" s="770"/>
      <c r="K3524" s="790"/>
      <c r="L3524" s="790"/>
      <c r="M3524" s="771"/>
      <c r="N3524" s="713"/>
      <c r="O3524" s="713"/>
      <c r="P3524" s="1835"/>
    </row>
    <row r="3525" spans="1:16" ht="13.5" x14ac:dyDescent="0.2">
      <c r="A3525" s="606">
        <v>98</v>
      </c>
      <c r="B3525" s="637" t="s">
        <v>810</v>
      </c>
      <c r="C3525" s="575" t="s">
        <v>701</v>
      </c>
      <c r="D3525" s="660">
        <v>1</v>
      </c>
      <c r="E3525" s="660">
        <v>2008</v>
      </c>
      <c r="F3525" s="1120">
        <v>64.8</v>
      </c>
      <c r="G3525" s="784">
        <f t="shared" si="119"/>
        <v>64.8</v>
      </c>
      <c r="H3525" s="711">
        <v>100</v>
      </c>
      <c r="I3525" s="784">
        <f t="shared" si="120"/>
        <v>0</v>
      </c>
      <c r="J3525" s="770"/>
      <c r="K3525" s="790"/>
      <c r="L3525" s="790"/>
      <c r="M3525" s="771"/>
      <c r="N3525" s="713"/>
      <c r="O3525" s="713"/>
      <c r="P3525" s="1835"/>
    </row>
    <row r="3526" spans="1:16" ht="13.5" x14ac:dyDescent="0.2">
      <c r="A3526" s="606">
        <v>99</v>
      </c>
      <c r="B3526" s="637" t="s">
        <v>806</v>
      </c>
      <c r="C3526" s="575" t="s">
        <v>701</v>
      </c>
      <c r="D3526" s="660">
        <v>8</v>
      </c>
      <c r="E3526" s="660">
        <v>2008</v>
      </c>
      <c r="F3526" s="1120">
        <v>128</v>
      </c>
      <c r="G3526" s="784">
        <f t="shared" si="119"/>
        <v>128</v>
      </c>
      <c r="H3526" s="711">
        <v>100</v>
      </c>
      <c r="I3526" s="784">
        <f t="shared" si="120"/>
        <v>0</v>
      </c>
      <c r="J3526" s="770"/>
      <c r="K3526" s="790"/>
      <c r="L3526" s="790"/>
      <c r="M3526" s="771"/>
      <c r="N3526" s="713"/>
      <c r="O3526" s="713"/>
      <c r="P3526" s="1835"/>
    </row>
    <row r="3527" spans="1:16" ht="13.5" x14ac:dyDescent="0.2">
      <c r="A3527" s="606">
        <v>100</v>
      </c>
      <c r="B3527" s="721" t="s">
        <v>763</v>
      </c>
      <c r="C3527" s="575" t="s">
        <v>701</v>
      </c>
      <c r="D3527" s="660">
        <v>3</v>
      </c>
      <c r="E3527" s="660">
        <v>2008</v>
      </c>
      <c r="F3527" s="1120">
        <v>300</v>
      </c>
      <c r="G3527" s="784">
        <f t="shared" si="119"/>
        <v>300</v>
      </c>
      <c r="H3527" s="711">
        <v>100</v>
      </c>
      <c r="I3527" s="784">
        <f t="shared" si="120"/>
        <v>0</v>
      </c>
      <c r="J3527" s="770"/>
      <c r="K3527" s="790"/>
      <c r="L3527" s="790"/>
      <c r="M3527" s="771"/>
      <c r="N3527" s="713"/>
      <c r="O3527" s="713"/>
      <c r="P3527" s="1835"/>
    </row>
    <row r="3528" spans="1:16" ht="13.5" x14ac:dyDescent="0.2">
      <c r="A3528" s="606">
        <v>101</v>
      </c>
      <c r="B3528" s="722" t="s">
        <v>786</v>
      </c>
      <c r="C3528" s="575" t="s">
        <v>701</v>
      </c>
      <c r="D3528" s="660">
        <v>1</v>
      </c>
      <c r="E3528" s="660">
        <v>2009</v>
      </c>
      <c r="F3528" s="1120">
        <v>89</v>
      </c>
      <c r="G3528" s="784">
        <f t="shared" si="119"/>
        <v>89</v>
      </c>
      <c r="H3528" s="711">
        <v>100</v>
      </c>
      <c r="I3528" s="784">
        <f t="shared" si="120"/>
        <v>0</v>
      </c>
      <c r="J3528" s="770"/>
      <c r="K3528" s="790"/>
      <c r="L3528" s="790"/>
      <c r="M3528" s="771"/>
      <c r="N3528" s="713"/>
      <c r="O3528" s="713"/>
      <c r="P3528" s="1835"/>
    </row>
    <row r="3529" spans="1:16" ht="13.5" x14ac:dyDescent="0.2">
      <c r="A3529" s="606">
        <v>102</v>
      </c>
      <c r="B3529" s="722" t="s">
        <v>787</v>
      </c>
      <c r="C3529" s="575" t="s">
        <v>701</v>
      </c>
      <c r="D3529" s="660">
        <v>2</v>
      </c>
      <c r="E3529" s="660">
        <v>2009</v>
      </c>
      <c r="F3529" s="1120">
        <v>158</v>
      </c>
      <c r="G3529" s="784">
        <f t="shared" si="119"/>
        <v>158</v>
      </c>
      <c r="H3529" s="711">
        <v>100</v>
      </c>
      <c r="I3529" s="784">
        <f t="shared" si="120"/>
        <v>0</v>
      </c>
      <c r="J3529" s="770"/>
      <c r="K3529" s="790"/>
      <c r="L3529" s="790"/>
      <c r="M3529" s="771"/>
      <c r="N3529" s="713"/>
      <c r="O3529" s="713"/>
      <c r="P3529" s="1835"/>
    </row>
    <row r="3530" spans="1:16" ht="13.5" x14ac:dyDescent="0.2">
      <c r="A3530" s="606">
        <v>103</v>
      </c>
      <c r="B3530" s="722" t="s">
        <v>712</v>
      </c>
      <c r="C3530" s="575" t="s">
        <v>701</v>
      </c>
      <c r="D3530" s="660">
        <v>6</v>
      </c>
      <c r="E3530" s="660">
        <v>2009</v>
      </c>
      <c r="F3530" s="1120">
        <v>237</v>
      </c>
      <c r="G3530" s="784">
        <f t="shared" si="119"/>
        <v>237</v>
      </c>
      <c r="H3530" s="711">
        <v>100</v>
      </c>
      <c r="I3530" s="784">
        <f t="shared" si="120"/>
        <v>0</v>
      </c>
      <c r="J3530" s="770"/>
      <c r="K3530" s="790"/>
      <c r="L3530" s="790"/>
      <c r="M3530" s="771"/>
      <c r="N3530" s="713"/>
      <c r="O3530" s="713"/>
      <c r="P3530" s="1835"/>
    </row>
    <row r="3531" spans="1:16" ht="13.5" x14ac:dyDescent="0.2">
      <c r="A3531" s="606">
        <v>104</v>
      </c>
      <c r="B3531" s="722" t="s">
        <v>1054</v>
      </c>
      <c r="C3531" s="575" t="s">
        <v>701</v>
      </c>
      <c r="D3531" s="660">
        <v>2</v>
      </c>
      <c r="E3531" s="660">
        <v>2009</v>
      </c>
      <c r="F3531" s="1120">
        <v>212</v>
      </c>
      <c r="G3531" s="784">
        <f t="shared" si="119"/>
        <v>212</v>
      </c>
      <c r="H3531" s="711">
        <v>100</v>
      </c>
      <c r="I3531" s="784">
        <f t="shared" si="120"/>
        <v>0</v>
      </c>
      <c r="J3531" s="770"/>
      <c r="K3531" s="790"/>
      <c r="L3531" s="790"/>
      <c r="M3531" s="771"/>
      <c r="N3531" s="713"/>
      <c r="O3531" s="713"/>
      <c r="P3531" s="1835"/>
    </row>
    <row r="3532" spans="1:16" ht="13.5" x14ac:dyDescent="0.2">
      <c r="A3532" s="606">
        <v>105</v>
      </c>
      <c r="B3532" s="722" t="s">
        <v>1055</v>
      </c>
      <c r="C3532" s="575" t="s">
        <v>701</v>
      </c>
      <c r="D3532" s="660">
        <v>2</v>
      </c>
      <c r="E3532" s="660">
        <v>2009</v>
      </c>
      <c r="F3532" s="1120">
        <v>260</v>
      </c>
      <c r="G3532" s="784">
        <f t="shared" si="119"/>
        <v>260</v>
      </c>
      <c r="H3532" s="711">
        <v>100</v>
      </c>
      <c r="I3532" s="784">
        <f t="shared" si="120"/>
        <v>0</v>
      </c>
      <c r="J3532" s="770"/>
      <c r="K3532" s="790"/>
      <c r="L3532" s="790"/>
      <c r="M3532" s="771"/>
      <c r="N3532" s="713"/>
      <c r="O3532" s="713"/>
      <c r="P3532" s="1835"/>
    </row>
    <row r="3533" spans="1:16" ht="13.5" x14ac:dyDescent="0.2">
      <c r="A3533" s="606">
        <v>106</v>
      </c>
      <c r="B3533" s="722" t="s">
        <v>1056</v>
      </c>
      <c r="C3533" s="575" t="s">
        <v>701</v>
      </c>
      <c r="D3533" s="660">
        <v>4</v>
      </c>
      <c r="E3533" s="660">
        <v>2009</v>
      </c>
      <c r="F3533" s="1120">
        <v>859</v>
      </c>
      <c r="G3533" s="784">
        <f t="shared" si="119"/>
        <v>859</v>
      </c>
      <c r="H3533" s="711">
        <v>100</v>
      </c>
      <c r="I3533" s="784">
        <f t="shared" si="120"/>
        <v>0</v>
      </c>
      <c r="J3533" s="770"/>
      <c r="K3533" s="790"/>
      <c r="L3533" s="790"/>
      <c r="M3533" s="771"/>
      <c r="N3533" s="713"/>
      <c r="O3533" s="713"/>
      <c r="P3533" s="1835"/>
    </row>
    <row r="3534" spans="1:16" ht="13.5" x14ac:dyDescent="0.2">
      <c r="A3534" s="606">
        <v>107</v>
      </c>
      <c r="B3534" s="722" t="s">
        <v>789</v>
      </c>
      <c r="C3534" s="575" t="s">
        <v>701</v>
      </c>
      <c r="D3534" s="660">
        <v>14</v>
      </c>
      <c r="E3534" s="660">
        <v>2009</v>
      </c>
      <c r="F3534" s="1120">
        <v>474.1</v>
      </c>
      <c r="G3534" s="784">
        <f t="shared" si="119"/>
        <v>474.1</v>
      </c>
      <c r="H3534" s="711">
        <v>100</v>
      </c>
      <c r="I3534" s="784">
        <f t="shared" si="120"/>
        <v>0</v>
      </c>
      <c r="J3534" s="770"/>
      <c r="K3534" s="790"/>
      <c r="L3534" s="790"/>
      <c r="M3534" s="771"/>
      <c r="N3534" s="713"/>
      <c r="O3534" s="713"/>
      <c r="P3534" s="1835"/>
    </row>
    <row r="3535" spans="1:16" ht="13.5" x14ac:dyDescent="0.2">
      <c r="A3535" s="606">
        <v>108</v>
      </c>
      <c r="B3535" s="722" t="s">
        <v>802</v>
      </c>
      <c r="C3535" s="575" t="s">
        <v>701</v>
      </c>
      <c r="D3535" s="660">
        <v>4</v>
      </c>
      <c r="E3535" s="660">
        <v>2009</v>
      </c>
      <c r="F3535" s="1120">
        <v>705.3</v>
      </c>
      <c r="G3535" s="784">
        <f t="shared" si="119"/>
        <v>705.3</v>
      </c>
      <c r="H3535" s="711">
        <v>100</v>
      </c>
      <c r="I3535" s="784">
        <f t="shared" si="120"/>
        <v>0</v>
      </c>
      <c r="J3535" s="770"/>
      <c r="K3535" s="790"/>
      <c r="L3535" s="790"/>
      <c r="M3535" s="771"/>
      <c r="N3535" s="713"/>
      <c r="O3535" s="713"/>
      <c r="P3535" s="1835"/>
    </row>
    <row r="3536" spans="1:16" ht="13.5" x14ac:dyDescent="0.2">
      <c r="A3536" s="606">
        <v>109</v>
      </c>
      <c r="B3536" s="722" t="s">
        <v>1057</v>
      </c>
      <c r="C3536" s="575" t="s">
        <v>701</v>
      </c>
      <c r="D3536" s="660">
        <v>4</v>
      </c>
      <c r="E3536" s="660">
        <v>2009</v>
      </c>
      <c r="F3536" s="1120">
        <v>302.3</v>
      </c>
      <c r="G3536" s="784">
        <f t="shared" si="119"/>
        <v>302.3</v>
      </c>
      <c r="H3536" s="711">
        <v>100</v>
      </c>
      <c r="I3536" s="784">
        <f t="shared" si="120"/>
        <v>0</v>
      </c>
      <c r="J3536" s="770"/>
      <c r="K3536" s="790"/>
      <c r="L3536" s="790"/>
      <c r="M3536" s="771"/>
      <c r="N3536" s="713"/>
      <c r="O3536" s="713"/>
      <c r="P3536" s="1835"/>
    </row>
    <row r="3537" spans="1:16" ht="13.5" x14ac:dyDescent="0.2">
      <c r="A3537" s="606">
        <v>110</v>
      </c>
      <c r="B3537" s="722" t="s">
        <v>803</v>
      </c>
      <c r="C3537" s="575" t="s">
        <v>701</v>
      </c>
      <c r="D3537" s="660">
        <v>4</v>
      </c>
      <c r="E3537" s="660">
        <v>2009</v>
      </c>
      <c r="F3537" s="1120">
        <v>302.3</v>
      </c>
      <c r="G3537" s="784">
        <f t="shared" si="119"/>
        <v>302.3</v>
      </c>
      <c r="H3537" s="711">
        <v>100</v>
      </c>
      <c r="I3537" s="784">
        <f t="shared" si="120"/>
        <v>0</v>
      </c>
      <c r="J3537" s="770"/>
      <c r="K3537" s="790"/>
      <c r="L3537" s="790"/>
      <c r="M3537" s="771"/>
      <c r="N3537" s="713"/>
      <c r="O3537" s="713"/>
      <c r="P3537" s="1835"/>
    </row>
    <row r="3538" spans="1:16" ht="13.5" x14ac:dyDescent="0.2">
      <c r="A3538" s="606">
        <v>111</v>
      </c>
      <c r="B3538" s="722" t="s">
        <v>1058</v>
      </c>
      <c r="C3538" s="575" t="s">
        <v>701</v>
      </c>
      <c r="D3538" s="660">
        <v>2</v>
      </c>
      <c r="E3538" s="660">
        <v>2009</v>
      </c>
      <c r="F3538" s="1120">
        <v>197.7</v>
      </c>
      <c r="G3538" s="784">
        <f t="shared" ref="G3538:G3601" si="121">F3538*H3538%</f>
        <v>197.7</v>
      </c>
      <c r="H3538" s="711">
        <v>100</v>
      </c>
      <c r="I3538" s="784">
        <f t="shared" ref="I3538:I3601" si="122">F3538-G3538</f>
        <v>0</v>
      </c>
      <c r="J3538" s="770"/>
      <c r="K3538" s="790"/>
      <c r="L3538" s="790"/>
      <c r="M3538" s="771"/>
      <c r="N3538" s="713"/>
      <c r="O3538" s="713"/>
      <c r="P3538" s="1835"/>
    </row>
    <row r="3539" spans="1:16" ht="13.5" x14ac:dyDescent="0.2">
      <c r="A3539" s="606">
        <v>112</v>
      </c>
      <c r="B3539" s="722" t="s">
        <v>1059</v>
      </c>
      <c r="C3539" s="575" t="s">
        <v>701</v>
      </c>
      <c r="D3539" s="660">
        <v>14</v>
      </c>
      <c r="E3539" s="660">
        <v>2009</v>
      </c>
      <c r="F3539" s="1120">
        <v>925.8</v>
      </c>
      <c r="G3539" s="784">
        <f t="shared" si="121"/>
        <v>925.8</v>
      </c>
      <c r="H3539" s="711">
        <v>100</v>
      </c>
      <c r="I3539" s="784">
        <f t="shared" si="122"/>
        <v>0</v>
      </c>
      <c r="J3539" s="770"/>
      <c r="K3539" s="790"/>
      <c r="L3539" s="790"/>
      <c r="M3539" s="771"/>
      <c r="N3539" s="713"/>
      <c r="O3539" s="713"/>
      <c r="P3539" s="1835"/>
    </row>
    <row r="3540" spans="1:16" ht="13.5" x14ac:dyDescent="0.2">
      <c r="A3540" s="606">
        <v>113</v>
      </c>
      <c r="B3540" s="722" t="s">
        <v>790</v>
      </c>
      <c r="C3540" s="575" t="s">
        <v>701</v>
      </c>
      <c r="D3540" s="660">
        <v>7</v>
      </c>
      <c r="E3540" s="660">
        <v>2009</v>
      </c>
      <c r="F3540" s="1120">
        <v>461.4</v>
      </c>
      <c r="G3540" s="784">
        <f t="shared" si="121"/>
        <v>461.4</v>
      </c>
      <c r="H3540" s="711">
        <v>100</v>
      </c>
      <c r="I3540" s="784">
        <f t="shared" si="122"/>
        <v>0</v>
      </c>
      <c r="J3540" s="770"/>
      <c r="K3540" s="790"/>
      <c r="L3540" s="790"/>
      <c r="M3540" s="771"/>
      <c r="N3540" s="713"/>
      <c r="O3540" s="713"/>
      <c r="P3540" s="1835"/>
    </row>
    <row r="3541" spans="1:16" ht="13.5" x14ac:dyDescent="0.2">
      <c r="A3541" s="606">
        <v>114</v>
      </c>
      <c r="B3541" s="722" t="s">
        <v>791</v>
      </c>
      <c r="C3541" s="575" t="s">
        <v>701</v>
      </c>
      <c r="D3541" s="660">
        <v>4</v>
      </c>
      <c r="E3541" s="660">
        <v>2009</v>
      </c>
      <c r="F3541" s="1120">
        <v>806.1</v>
      </c>
      <c r="G3541" s="784">
        <f t="shared" si="121"/>
        <v>806.1</v>
      </c>
      <c r="H3541" s="711">
        <v>100</v>
      </c>
      <c r="I3541" s="784">
        <f t="shared" si="122"/>
        <v>0</v>
      </c>
      <c r="J3541" s="770"/>
      <c r="K3541" s="790"/>
      <c r="L3541" s="790"/>
      <c r="M3541" s="771"/>
      <c r="N3541" s="713"/>
      <c r="O3541" s="713"/>
      <c r="P3541" s="1835"/>
    </row>
    <row r="3542" spans="1:16" ht="13.5" x14ac:dyDescent="0.2">
      <c r="A3542" s="606">
        <v>115</v>
      </c>
      <c r="B3542" s="722" t="s">
        <v>792</v>
      </c>
      <c r="C3542" s="575" t="s">
        <v>701</v>
      </c>
      <c r="D3542" s="660">
        <v>4</v>
      </c>
      <c r="E3542" s="660">
        <v>2009</v>
      </c>
      <c r="F3542" s="1120">
        <v>742.5</v>
      </c>
      <c r="G3542" s="784">
        <f t="shared" si="121"/>
        <v>742.5</v>
      </c>
      <c r="H3542" s="711">
        <v>100</v>
      </c>
      <c r="I3542" s="784">
        <f t="shared" si="122"/>
        <v>0</v>
      </c>
      <c r="J3542" s="770"/>
      <c r="K3542" s="790"/>
      <c r="L3542" s="790"/>
      <c r="M3542" s="771"/>
      <c r="N3542" s="713"/>
      <c r="O3542" s="713"/>
      <c r="P3542" s="1835"/>
    </row>
    <row r="3543" spans="1:16" ht="13.5" x14ac:dyDescent="0.2">
      <c r="A3543" s="606">
        <v>116</v>
      </c>
      <c r="B3543" s="722" t="s">
        <v>1051</v>
      </c>
      <c r="C3543" s="575" t="s">
        <v>701</v>
      </c>
      <c r="D3543" s="660">
        <v>5</v>
      </c>
      <c r="E3543" s="660">
        <v>2009</v>
      </c>
      <c r="F3543" s="1120">
        <v>1165.0999999999999</v>
      </c>
      <c r="G3543" s="784">
        <f t="shared" si="121"/>
        <v>1165.0999999999999</v>
      </c>
      <c r="H3543" s="711">
        <v>100</v>
      </c>
      <c r="I3543" s="784">
        <f t="shared" si="122"/>
        <v>0</v>
      </c>
      <c r="J3543" s="770"/>
      <c r="K3543" s="790"/>
      <c r="L3543" s="790"/>
      <c r="M3543" s="771"/>
      <c r="N3543" s="713"/>
      <c r="O3543" s="713"/>
      <c r="P3543" s="1835"/>
    </row>
    <row r="3544" spans="1:16" ht="13.5" x14ac:dyDescent="0.2">
      <c r="A3544" s="606">
        <v>117</v>
      </c>
      <c r="B3544" s="722" t="s">
        <v>712</v>
      </c>
      <c r="C3544" s="575" t="s">
        <v>701</v>
      </c>
      <c r="D3544" s="660">
        <v>2</v>
      </c>
      <c r="E3544" s="660">
        <v>2009</v>
      </c>
      <c r="F3544" s="1120">
        <v>695.9</v>
      </c>
      <c r="G3544" s="784">
        <f t="shared" si="121"/>
        <v>695.9</v>
      </c>
      <c r="H3544" s="711">
        <v>100</v>
      </c>
      <c r="I3544" s="784">
        <f t="shared" si="122"/>
        <v>0</v>
      </c>
      <c r="J3544" s="770"/>
      <c r="K3544" s="790"/>
      <c r="L3544" s="790"/>
      <c r="M3544" s="771"/>
      <c r="N3544" s="713"/>
      <c r="O3544" s="713"/>
      <c r="P3544" s="1835"/>
    </row>
    <row r="3545" spans="1:16" ht="13.5" x14ac:dyDescent="0.2">
      <c r="A3545" s="606">
        <v>118</v>
      </c>
      <c r="B3545" s="722" t="s">
        <v>1060</v>
      </c>
      <c r="C3545" s="575" t="s">
        <v>701</v>
      </c>
      <c r="D3545" s="660">
        <v>1</v>
      </c>
      <c r="E3545" s="660">
        <v>2009</v>
      </c>
      <c r="F3545" s="1120">
        <v>57.9</v>
      </c>
      <c r="G3545" s="784">
        <f t="shared" si="121"/>
        <v>57.9</v>
      </c>
      <c r="H3545" s="711">
        <v>100</v>
      </c>
      <c r="I3545" s="784">
        <f t="shared" si="122"/>
        <v>0</v>
      </c>
      <c r="J3545" s="770"/>
      <c r="K3545" s="790"/>
      <c r="L3545" s="790"/>
      <c r="M3545" s="771"/>
      <c r="N3545" s="713"/>
      <c r="O3545" s="713"/>
      <c r="P3545" s="1835"/>
    </row>
    <row r="3546" spans="1:16" ht="13.5" x14ac:dyDescent="0.2">
      <c r="A3546" s="606">
        <v>119</v>
      </c>
      <c r="B3546" s="722" t="s">
        <v>793</v>
      </c>
      <c r="C3546" s="575" t="s">
        <v>701</v>
      </c>
      <c r="D3546" s="660">
        <v>8</v>
      </c>
      <c r="E3546" s="660">
        <v>2009</v>
      </c>
      <c r="F3546" s="1120">
        <v>669</v>
      </c>
      <c r="G3546" s="784">
        <f t="shared" si="121"/>
        <v>669</v>
      </c>
      <c r="H3546" s="711">
        <v>100</v>
      </c>
      <c r="I3546" s="784">
        <f t="shared" si="122"/>
        <v>0</v>
      </c>
      <c r="J3546" s="770"/>
      <c r="K3546" s="790"/>
      <c r="L3546" s="790"/>
      <c r="M3546" s="771"/>
      <c r="N3546" s="713"/>
      <c r="O3546" s="713"/>
      <c r="P3546" s="1835"/>
    </row>
    <row r="3547" spans="1:16" ht="13.5" x14ac:dyDescent="0.2">
      <c r="A3547" s="606">
        <v>120</v>
      </c>
      <c r="B3547" s="722" t="s">
        <v>1061</v>
      </c>
      <c r="C3547" s="575" t="s">
        <v>701</v>
      </c>
      <c r="D3547" s="660">
        <v>1</v>
      </c>
      <c r="E3547" s="660">
        <v>2009</v>
      </c>
      <c r="F3547" s="1120">
        <v>208.2</v>
      </c>
      <c r="G3547" s="784">
        <f t="shared" si="121"/>
        <v>208.2</v>
      </c>
      <c r="H3547" s="711">
        <v>100</v>
      </c>
      <c r="I3547" s="784">
        <f t="shared" si="122"/>
        <v>0</v>
      </c>
      <c r="J3547" s="770"/>
      <c r="K3547" s="790"/>
      <c r="L3547" s="790"/>
      <c r="M3547" s="771"/>
      <c r="N3547" s="713"/>
      <c r="O3547" s="713"/>
      <c r="P3547" s="1835"/>
    </row>
    <row r="3548" spans="1:16" ht="13.5" x14ac:dyDescent="0.2">
      <c r="A3548" s="606">
        <v>121</v>
      </c>
      <c r="B3548" s="722" t="s">
        <v>787</v>
      </c>
      <c r="C3548" s="575" t="s">
        <v>701</v>
      </c>
      <c r="D3548" s="660">
        <v>2</v>
      </c>
      <c r="E3548" s="660">
        <v>2009</v>
      </c>
      <c r="F3548" s="1120">
        <v>158</v>
      </c>
      <c r="G3548" s="784">
        <f t="shared" si="121"/>
        <v>158</v>
      </c>
      <c r="H3548" s="711">
        <v>100</v>
      </c>
      <c r="I3548" s="784">
        <f t="shared" si="122"/>
        <v>0</v>
      </c>
      <c r="J3548" s="770"/>
      <c r="K3548" s="790"/>
      <c r="L3548" s="790"/>
      <c r="M3548" s="771"/>
      <c r="N3548" s="713"/>
      <c r="O3548" s="713"/>
      <c r="P3548" s="1835"/>
    </row>
    <row r="3549" spans="1:16" ht="13.5" x14ac:dyDescent="0.2">
      <c r="A3549" s="606">
        <v>122</v>
      </c>
      <c r="B3549" s="722" t="s">
        <v>763</v>
      </c>
      <c r="C3549" s="575" t="s">
        <v>701</v>
      </c>
      <c r="D3549" s="660">
        <v>2</v>
      </c>
      <c r="E3549" s="660">
        <v>2009</v>
      </c>
      <c r="F3549" s="1120">
        <v>232</v>
      </c>
      <c r="G3549" s="784">
        <f t="shared" si="121"/>
        <v>232</v>
      </c>
      <c r="H3549" s="711">
        <v>100</v>
      </c>
      <c r="I3549" s="784">
        <f t="shared" si="122"/>
        <v>0</v>
      </c>
      <c r="J3549" s="770"/>
      <c r="K3549" s="790"/>
      <c r="L3549" s="790"/>
      <c r="M3549" s="771"/>
      <c r="N3549" s="713"/>
      <c r="O3549" s="713"/>
      <c r="P3549" s="1835"/>
    </row>
    <row r="3550" spans="1:16" ht="13.5" x14ac:dyDescent="0.2">
      <c r="A3550" s="606">
        <v>123</v>
      </c>
      <c r="B3550" s="722" t="s">
        <v>763</v>
      </c>
      <c r="C3550" s="575" t="s">
        <v>701</v>
      </c>
      <c r="D3550" s="660">
        <v>1</v>
      </c>
      <c r="E3550" s="660">
        <v>2009</v>
      </c>
      <c r="F3550" s="1120">
        <v>130</v>
      </c>
      <c r="G3550" s="784">
        <f t="shared" si="121"/>
        <v>130</v>
      </c>
      <c r="H3550" s="711">
        <v>100</v>
      </c>
      <c r="I3550" s="784">
        <f t="shared" si="122"/>
        <v>0</v>
      </c>
      <c r="J3550" s="770"/>
      <c r="K3550" s="790"/>
      <c r="L3550" s="790"/>
      <c r="M3550" s="771"/>
      <c r="N3550" s="713"/>
      <c r="O3550" s="713"/>
      <c r="P3550" s="1835"/>
    </row>
    <row r="3551" spans="1:16" ht="13.5" x14ac:dyDescent="0.2">
      <c r="A3551" s="606">
        <v>124</v>
      </c>
      <c r="B3551" s="722" t="s">
        <v>760</v>
      </c>
      <c r="C3551" s="575" t="s">
        <v>701</v>
      </c>
      <c r="D3551" s="660">
        <v>1</v>
      </c>
      <c r="E3551" s="660">
        <v>2009</v>
      </c>
      <c r="F3551" s="1120">
        <v>49.5</v>
      </c>
      <c r="G3551" s="784">
        <f t="shared" si="121"/>
        <v>49.5</v>
      </c>
      <c r="H3551" s="711">
        <v>100</v>
      </c>
      <c r="I3551" s="784">
        <f t="shared" si="122"/>
        <v>0</v>
      </c>
      <c r="J3551" s="770"/>
      <c r="K3551" s="790"/>
      <c r="L3551" s="790"/>
      <c r="M3551" s="771"/>
      <c r="N3551" s="713"/>
      <c r="O3551" s="713"/>
      <c r="P3551" s="1835"/>
    </row>
    <row r="3552" spans="1:16" ht="13.5" x14ac:dyDescent="0.2">
      <c r="A3552" s="606">
        <v>125</v>
      </c>
      <c r="B3552" s="722" t="s">
        <v>801</v>
      </c>
      <c r="C3552" s="575" t="s">
        <v>701</v>
      </c>
      <c r="D3552" s="660">
        <v>4</v>
      </c>
      <c r="E3552" s="660">
        <v>2009</v>
      </c>
      <c r="F3552" s="1120">
        <v>560</v>
      </c>
      <c r="G3552" s="784">
        <f t="shared" si="121"/>
        <v>560</v>
      </c>
      <c r="H3552" s="711">
        <v>100</v>
      </c>
      <c r="I3552" s="784">
        <f t="shared" si="122"/>
        <v>0</v>
      </c>
      <c r="J3552" s="770"/>
      <c r="K3552" s="790"/>
      <c r="L3552" s="790"/>
      <c r="M3552" s="771"/>
      <c r="N3552" s="713"/>
      <c r="O3552" s="713"/>
      <c r="P3552" s="1835"/>
    </row>
    <row r="3553" spans="1:16" ht="13.5" x14ac:dyDescent="0.2">
      <c r="A3553" s="606">
        <v>126</v>
      </c>
      <c r="B3553" s="722" t="s">
        <v>1028</v>
      </c>
      <c r="C3553" s="575" t="s">
        <v>701</v>
      </c>
      <c r="D3553" s="660">
        <v>4</v>
      </c>
      <c r="E3553" s="660">
        <v>2009</v>
      </c>
      <c r="F3553" s="1120">
        <v>220</v>
      </c>
      <c r="G3553" s="784">
        <f t="shared" si="121"/>
        <v>220</v>
      </c>
      <c r="H3553" s="711">
        <v>100</v>
      </c>
      <c r="I3553" s="784">
        <f t="shared" si="122"/>
        <v>0</v>
      </c>
      <c r="J3553" s="770"/>
      <c r="K3553" s="790"/>
      <c r="L3553" s="790"/>
      <c r="M3553" s="771"/>
      <c r="N3553" s="713"/>
      <c r="O3553" s="713"/>
      <c r="P3553" s="1835"/>
    </row>
    <row r="3554" spans="1:16" ht="13.5" x14ac:dyDescent="0.2">
      <c r="A3554" s="606">
        <v>127</v>
      </c>
      <c r="B3554" s="722" t="s">
        <v>1062</v>
      </c>
      <c r="C3554" s="575" t="s">
        <v>701</v>
      </c>
      <c r="D3554" s="660">
        <v>4</v>
      </c>
      <c r="E3554" s="660">
        <v>2009</v>
      </c>
      <c r="F3554" s="1120">
        <v>200</v>
      </c>
      <c r="G3554" s="784">
        <f t="shared" si="121"/>
        <v>200</v>
      </c>
      <c r="H3554" s="711">
        <v>100</v>
      </c>
      <c r="I3554" s="784">
        <f t="shared" si="122"/>
        <v>0</v>
      </c>
      <c r="J3554" s="770"/>
      <c r="K3554" s="790"/>
      <c r="L3554" s="790"/>
      <c r="M3554" s="771"/>
      <c r="N3554" s="713"/>
      <c r="O3554" s="713"/>
      <c r="P3554" s="1835"/>
    </row>
    <row r="3555" spans="1:16" ht="13.5" x14ac:dyDescent="0.2">
      <c r="A3555" s="606">
        <v>128</v>
      </c>
      <c r="B3555" s="722" t="s">
        <v>1063</v>
      </c>
      <c r="C3555" s="575" t="s">
        <v>701</v>
      </c>
      <c r="D3555" s="660">
        <v>2</v>
      </c>
      <c r="E3555" s="660">
        <v>2009</v>
      </c>
      <c r="F3555" s="1120">
        <v>260</v>
      </c>
      <c r="G3555" s="784">
        <f t="shared" si="121"/>
        <v>260</v>
      </c>
      <c r="H3555" s="711">
        <v>100</v>
      </c>
      <c r="I3555" s="784">
        <f t="shared" si="122"/>
        <v>0</v>
      </c>
      <c r="J3555" s="770"/>
      <c r="K3555" s="790"/>
      <c r="L3555" s="790"/>
      <c r="M3555" s="771"/>
      <c r="N3555" s="713"/>
      <c r="O3555" s="713"/>
      <c r="P3555" s="1835"/>
    </row>
    <row r="3556" spans="1:16" ht="13.5" x14ac:dyDescent="0.2">
      <c r="A3556" s="606">
        <v>129</v>
      </c>
      <c r="B3556" s="722" t="s">
        <v>791</v>
      </c>
      <c r="C3556" s="575" t="s">
        <v>701</v>
      </c>
      <c r="D3556" s="660">
        <v>3</v>
      </c>
      <c r="E3556" s="660">
        <v>2009</v>
      </c>
      <c r="F3556" s="1120">
        <v>435</v>
      </c>
      <c r="G3556" s="784">
        <f t="shared" si="121"/>
        <v>435</v>
      </c>
      <c r="H3556" s="711">
        <v>100</v>
      </c>
      <c r="I3556" s="784">
        <f t="shared" si="122"/>
        <v>0</v>
      </c>
      <c r="J3556" s="770"/>
      <c r="K3556" s="790"/>
      <c r="L3556" s="790"/>
      <c r="M3556" s="771"/>
      <c r="N3556" s="713"/>
      <c r="O3556" s="713"/>
      <c r="P3556" s="1835"/>
    </row>
    <row r="3557" spans="1:16" ht="13.5" x14ac:dyDescent="0.2">
      <c r="A3557" s="606">
        <v>130</v>
      </c>
      <c r="B3557" s="722" t="s">
        <v>787</v>
      </c>
      <c r="C3557" s="575" t="s">
        <v>701</v>
      </c>
      <c r="D3557" s="660">
        <v>3</v>
      </c>
      <c r="E3557" s="660">
        <v>2009</v>
      </c>
      <c r="F3557" s="1120">
        <v>388.5</v>
      </c>
      <c r="G3557" s="784">
        <f t="shared" si="121"/>
        <v>388.5</v>
      </c>
      <c r="H3557" s="711">
        <v>100</v>
      </c>
      <c r="I3557" s="784">
        <f t="shared" si="122"/>
        <v>0</v>
      </c>
      <c r="J3557" s="770"/>
      <c r="K3557" s="790"/>
      <c r="L3557" s="790"/>
      <c r="M3557" s="771"/>
      <c r="N3557" s="713"/>
      <c r="O3557" s="713"/>
      <c r="P3557" s="1835"/>
    </row>
    <row r="3558" spans="1:16" ht="13.5" x14ac:dyDescent="0.2">
      <c r="A3558" s="606">
        <v>131</v>
      </c>
      <c r="B3558" s="722" t="s">
        <v>1064</v>
      </c>
      <c r="C3558" s="575" t="s">
        <v>701</v>
      </c>
      <c r="D3558" s="660">
        <v>6</v>
      </c>
      <c r="E3558" s="660">
        <v>2009</v>
      </c>
      <c r="F3558" s="1120">
        <v>210</v>
      </c>
      <c r="G3558" s="784">
        <f t="shared" si="121"/>
        <v>210</v>
      </c>
      <c r="H3558" s="711">
        <v>100</v>
      </c>
      <c r="I3558" s="784">
        <f t="shared" si="122"/>
        <v>0</v>
      </c>
      <c r="J3558" s="770"/>
      <c r="K3558" s="790"/>
      <c r="L3558" s="790"/>
      <c r="M3558" s="771"/>
      <c r="N3558" s="713"/>
      <c r="O3558" s="713"/>
      <c r="P3558" s="1835"/>
    </row>
    <row r="3559" spans="1:16" ht="13.5" x14ac:dyDescent="0.2">
      <c r="A3559" s="606">
        <v>132</v>
      </c>
      <c r="B3559" s="722" t="s">
        <v>805</v>
      </c>
      <c r="C3559" s="575" t="s">
        <v>701</v>
      </c>
      <c r="D3559" s="660">
        <v>1</v>
      </c>
      <c r="E3559" s="660">
        <v>2009</v>
      </c>
      <c r="F3559" s="1120">
        <v>150</v>
      </c>
      <c r="G3559" s="784">
        <f t="shared" si="121"/>
        <v>150</v>
      </c>
      <c r="H3559" s="711">
        <v>100</v>
      </c>
      <c r="I3559" s="784">
        <f t="shared" si="122"/>
        <v>0</v>
      </c>
      <c r="J3559" s="770"/>
      <c r="K3559" s="790"/>
      <c r="L3559" s="790"/>
      <c r="M3559" s="771"/>
      <c r="N3559" s="713"/>
      <c r="O3559" s="713"/>
      <c r="P3559" s="1835"/>
    </row>
    <row r="3560" spans="1:16" ht="13.5" x14ac:dyDescent="0.2">
      <c r="A3560" s="606">
        <v>133</v>
      </c>
      <c r="B3560" s="722" t="s">
        <v>1065</v>
      </c>
      <c r="C3560" s="575" t="s">
        <v>701</v>
      </c>
      <c r="D3560" s="660">
        <v>1</v>
      </c>
      <c r="E3560" s="660">
        <v>2009</v>
      </c>
      <c r="F3560" s="1120">
        <v>30.7</v>
      </c>
      <c r="G3560" s="784">
        <f t="shared" si="121"/>
        <v>30.7</v>
      </c>
      <c r="H3560" s="711">
        <v>100</v>
      </c>
      <c r="I3560" s="784">
        <f t="shared" si="122"/>
        <v>0</v>
      </c>
      <c r="J3560" s="770"/>
      <c r="K3560" s="790"/>
      <c r="L3560" s="790"/>
      <c r="M3560" s="771"/>
      <c r="N3560" s="713"/>
      <c r="O3560" s="713"/>
      <c r="P3560" s="1835"/>
    </row>
    <row r="3561" spans="1:16" ht="13.5" x14ac:dyDescent="0.2">
      <c r="A3561" s="606">
        <v>134</v>
      </c>
      <c r="B3561" s="722" t="s">
        <v>786</v>
      </c>
      <c r="C3561" s="575" t="s">
        <v>701</v>
      </c>
      <c r="D3561" s="660">
        <v>2</v>
      </c>
      <c r="E3561" s="660">
        <v>2009</v>
      </c>
      <c r="F3561" s="1120">
        <v>260</v>
      </c>
      <c r="G3561" s="784">
        <f t="shared" si="121"/>
        <v>260</v>
      </c>
      <c r="H3561" s="711">
        <v>100</v>
      </c>
      <c r="I3561" s="784">
        <f t="shared" si="122"/>
        <v>0</v>
      </c>
      <c r="J3561" s="770"/>
      <c r="K3561" s="790"/>
      <c r="L3561" s="790"/>
      <c r="M3561" s="771"/>
      <c r="N3561" s="713"/>
      <c r="O3561" s="713"/>
      <c r="P3561" s="1835"/>
    </row>
    <row r="3562" spans="1:16" ht="13.5" x14ac:dyDescent="0.2">
      <c r="A3562" s="606">
        <v>135</v>
      </c>
      <c r="B3562" s="722" t="s">
        <v>787</v>
      </c>
      <c r="C3562" s="575" t="s">
        <v>701</v>
      </c>
      <c r="D3562" s="660">
        <v>1</v>
      </c>
      <c r="E3562" s="660">
        <v>2009</v>
      </c>
      <c r="F3562" s="1120">
        <v>129.5</v>
      </c>
      <c r="G3562" s="784">
        <f t="shared" si="121"/>
        <v>129.5</v>
      </c>
      <c r="H3562" s="711">
        <v>100</v>
      </c>
      <c r="I3562" s="784">
        <f t="shared" si="122"/>
        <v>0</v>
      </c>
      <c r="J3562" s="770"/>
      <c r="K3562" s="790"/>
      <c r="L3562" s="790"/>
      <c r="M3562" s="771"/>
      <c r="N3562" s="713"/>
      <c r="O3562" s="713"/>
      <c r="P3562" s="1835"/>
    </row>
    <row r="3563" spans="1:16" ht="13.5" x14ac:dyDescent="0.2">
      <c r="A3563" s="606">
        <v>136</v>
      </c>
      <c r="B3563" s="722" t="s">
        <v>786</v>
      </c>
      <c r="C3563" s="575" t="s">
        <v>701</v>
      </c>
      <c r="D3563" s="660">
        <v>2</v>
      </c>
      <c r="E3563" s="660">
        <v>2009</v>
      </c>
      <c r="F3563" s="1120">
        <v>178</v>
      </c>
      <c r="G3563" s="784">
        <f t="shared" si="121"/>
        <v>178</v>
      </c>
      <c r="H3563" s="711">
        <v>100</v>
      </c>
      <c r="I3563" s="784">
        <f t="shared" si="122"/>
        <v>0</v>
      </c>
      <c r="J3563" s="770"/>
      <c r="K3563" s="790"/>
      <c r="L3563" s="790"/>
      <c r="M3563" s="771"/>
      <c r="N3563" s="713"/>
      <c r="O3563" s="713"/>
      <c r="P3563" s="1835"/>
    </row>
    <row r="3564" spans="1:16" ht="13.5" x14ac:dyDescent="0.2">
      <c r="A3564" s="606">
        <v>137</v>
      </c>
      <c r="B3564" s="722" t="s">
        <v>787</v>
      </c>
      <c r="C3564" s="575" t="s">
        <v>701</v>
      </c>
      <c r="D3564" s="660">
        <v>2</v>
      </c>
      <c r="E3564" s="660">
        <v>2009</v>
      </c>
      <c r="F3564" s="1120">
        <v>158</v>
      </c>
      <c r="G3564" s="784">
        <f t="shared" si="121"/>
        <v>158</v>
      </c>
      <c r="H3564" s="711">
        <v>100</v>
      </c>
      <c r="I3564" s="784">
        <f t="shared" si="122"/>
        <v>0</v>
      </c>
      <c r="J3564" s="770"/>
      <c r="K3564" s="790"/>
      <c r="L3564" s="790"/>
      <c r="M3564" s="771"/>
      <c r="N3564" s="713"/>
      <c r="O3564" s="713"/>
      <c r="P3564" s="1835"/>
    </row>
    <row r="3565" spans="1:16" ht="13.5" x14ac:dyDescent="0.2">
      <c r="A3565" s="606">
        <v>138</v>
      </c>
      <c r="B3565" s="722" t="s">
        <v>805</v>
      </c>
      <c r="C3565" s="575" t="s">
        <v>701</v>
      </c>
      <c r="D3565" s="660">
        <v>1</v>
      </c>
      <c r="E3565" s="660">
        <v>2009</v>
      </c>
      <c r="F3565" s="1120">
        <v>150</v>
      </c>
      <c r="G3565" s="784">
        <f t="shared" si="121"/>
        <v>150</v>
      </c>
      <c r="H3565" s="711">
        <v>100</v>
      </c>
      <c r="I3565" s="784">
        <f t="shared" si="122"/>
        <v>0</v>
      </c>
      <c r="J3565" s="770"/>
      <c r="K3565" s="790"/>
      <c r="L3565" s="790"/>
      <c r="M3565" s="771"/>
      <c r="N3565" s="713"/>
      <c r="O3565" s="713"/>
      <c r="P3565" s="1835"/>
    </row>
    <row r="3566" spans="1:16" ht="13.5" x14ac:dyDescent="0.2">
      <c r="A3566" s="606">
        <v>139</v>
      </c>
      <c r="B3566" s="722" t="s">
        <v>1066</v>
      </c>
      <c r="C3566" s="575" t="s">
        <v>701</v>
      </c>
      <c r="D3566" s="660">
        <v>1</v>
      </c>
      <c r="E3566" s="660">
        <v>2009</v>
      </c>
      <c r="F3566" s="1120">
        <v>400</v>
      </c>
      <c r="G3566" s="784">
        <f t="shared" si="121"/>
        <v>400</v>
      </c>
      <c r="H3566" s="711">
        <v>100</v>
      </c>
      <c r="I3566" s="784">
        <f t="shared" si="122"/>
        <v>0</v>
      </c>
      <c r="J3566" s="770"/>
      <c r="K3566" s="790"/>
      <c r="L3566" s="790"/>
      <c r="M3566" s="771"/>
      <c r="N3566" s="713"/>
      <c r="O3566" s="713"/>
      <c r="P3566" s="1835"/>
    </row>
    <row r="3567" spans="1:16" ht="13.5" x14ac:dyDescent="0.2">
      <c r="A3567" s="606">
        <v>140</v>
      </c>
      <c r="B3567" s="722" t="s">
        <v>1061</v>
      </c>
      <c r="C3567" s="575" t="s">
        <v>701</v>
      </c>
      <c r="D3567" s="660">
        <v>1</v>
      </c>
      <c r="E3567" s="660">
        <v>2009</v>
      </c>
      <c r="F3567" s="1120">
        <v>130</v>
      </c>
      <c r="G3567" s="784">
        <f t="shared" si="121"/>
        <v>130</v>
      </c>
      <c r="H3567" s="711">
        <v>100</v>
      </c>
      <c r="I3567" s="784">
        <f t="shared" si="122"/>
        <v>0</v>
      </c>
      <c r="J3567" s="770"/>
      <c r="K3567" s="790"/>
      <c r="L3567" s="790"/>
      <c r="M3567" s="771"/>
      <c r="N3567" s="713"/>
      <c r="O3567" s="713"/>
      <c r="P3567" s="1835"/>
    </row>
    <row r="3568" spans="1:16" ht="13.5" x14ac:dyDescent="0.2">
      <c r="A3568" s="606">
        <v>141</v>
      </c>
      <c r="B3568" s="722" t="s">
        <v>1045</v>
      </c>
      <c r="C3568" s="575" t="s">
        <v>701</v>
      </c>
      <c r="D3568" s="660">
        <v>2</v>
      </c>
      <c r="E3568" s="660">
        <v>2009</v>
      </c>
      <c r="F3568" s="1120">
        <v>64</v>
      </c>
      <c r="G3568" s="784">
        <f t="shared" si="121"/>
        <v>64</v>
      </c>
      <c r="H3568" s="711">
        <v>100</v>
      </c>
      <c r="I3568" s="784">
        <f t="shared" si="122"/>
        <v>0</v>
      </c>
      <c r="J3568" s="770"/>
      <c r="K3568" s="790"/>
      <c r="L3568" s="790"/>
      <c r="M3568" s="771"/>
      <c r="N3568" s="713"/>
      <c r="O3568" s="713"/>
      <c r="P3568" s="1835"/>
    </row>
    <row r="3569" spans="1:16" ht="13.5" x14ac:dyDescent="0.2">
      <c r="A3569" s="606">
        <v>142</v>
      </c>
      <c r="B3569" s="722" t="s">
        <v>1067</v>
      </c>
      <c r="C3569" s="575" t="s">
        <v>701</v>
      </c>
      <c r="D3569" s="723">
        <v>6</v>
      </c>
      <c r="E3569" s="660">
        <v>2005</v>
      </c>
      <c r="F3569" s="1120">
        <v>155.6</v>
      </c>
      <c r="G3569" s="784">
        <f t="shared" si="121"/>
        <v>155.6</v>
      </c>
      <c r="H3569" s="711">
        <v>100</v>
      </c>
      <c r="I3569" s="784">
        <f t="shared" si="122"/>
        <v>0</v>
      </c>
      <c r="J3569" s="770"/>
      <c r="K3569" s="790"/>
      <c r="L3569" s="790"/>
      <c r="M3569" s="771"/>
      <c r="N3569" s="713"/>
      <c r="O3569" s="713"/>
      <c r="P3569" s="1835"/>
    </row>
    <row r="3570" spans="1:16" ht="13.5" x14ac:dyDescent="0.2">
      <c r="A3570" s="606">
        <v>143</v>
      </c>
      <c r="B3570" s="722" t="s">
        <v>1068</v>
      </c>
      <c r="C3570" s="575" t="s">
        <v>701</v>
      </c>
      <c r="D3570" s="723">
        <v>2</v>
      </c>
      <c r="E3570" s="660">
        <v>2005</v>
      </c>
      <c r="F3570" s="1120">
        <v>51.9</v>
      </c>
      <c r="G3570" s="784">
        <f t="shared" si="121"/>
        <v>51.9</v>
      </c>
      <c r="H3570" s="711">
        <v>100</v>
      </c>
      <c r="I3570" s="784">
        <f t="shared" si="122"/>
        <v>0</v>
      </c>
      <c r="J3570" s="770"/>
      <c r="K3570" s="790"/>
      <c r="L3570" s="790"/>
      <c r="M3570" s="771"/>
      <c r="N3570" s="713"/>
      <c r="O3570" s="713"/>
      <c r="P3570" s="1835"/>
    </row>
    <row r="3571" spans="1:16" ht="13.5" x14ac:dyDescent="0.2">
      <c r="A3571" s="606">
        <v>144</v>
      </c>
      <c r="B3571" s="722" t="s">
        <v>801</v>
      </c>
      <c r="C3571" s="575" t="s">
        <v>701</v>
      </c>
      <c r="D3571" s="723">
        <v>1</v>
      </c>
      <c r="E3571" s="660">
        <v>2005</v>
      </c>
      <c r="F3571" s="1120">
        <v>120.7</v>
      </c>
      <c r="G3571" s="784">
        <f t="shared" si="121"/>
        <v>120.7</v>
      </c>
      <c r="H3571" s="711">
        <v>100</v>
      </c>
      <c r="I3571" s="784">
        <f t="shared" si="122"/>
        <v>0</v>
      </c>
      <c r="J3571" s="770"/>
      <c r="K3571" s="790"/>
      <c r="L3571" s="790"/>
      <c r="M3571" s="771"/>
      <c r="N3571" s="713"/>
      <c r="O3571" s="713"/>
      <c r="P3571" s="1835"/>
    </row>
    <row r="3572" spans="1:16" ht="13.5" x14ac:dyDescent="0.2">
      <c r="A3572" s="606">
        <v>145</v>
      </c>
      <c r="B3572" s="722" t="s">
        <v>1069</v>
      </c>
      <c r="C3572" s="575" t="s">
        <v>701</v>
      </c>
      <c r="D3572" s="723">
        <v>1</v>
      </c>
      <c r="E3572" s="660">
        <v>2005</v>
      </c>
      <c r="F3572" s="1120">
        <v>56</v>
      </c>
      <c r="G3572" s="784">
        <f t="shared" si="121"/>
        <v>56</v>
      </c>
      <c r="H3572" s="711">
        <v>100</v>
      </c>
      <c r="I3572" s="784">
        <f t="shared" si="122"/>
        <v>0</v>
      </c>
      <c r="J3572" s="770"/>
      <c r="K3572" s="790"/>
      <c r="L3572" s="790"/>
      <c r="M3572" s="771"/>
      <c r="N3572" s="713"/>
      <c r="O3572" s="713"/>
      <c r="P3572" s="1835"/>
    </row>
    <row r="3573" spans="1:16" ht="13.5" x14ac:dyDescent="0.2">
      <c r="A3573" s="606">
        <v>146</v>
      </c>
      <c r="B3573" s="722" t="s">
        <v>1070</v>
      </c>
      <c r="C3573" s="575" t="s">
        <v>701</v>
      </c>
      <c r="D3573" s="723">
        <v>1</v>
      </c>
      <c r="E3573" s="660">
        <v>2005</v>
      </c>
      <c r="F3573" s="1120">
        <v>56</v>
      </c>
      <c r="G3573" s="784">
        <f t="shared" si="121"/>
        <v>56</v>
      </c>
      <c r="H3573" s="711">
        <v>100</v>
      </c>
      <c r="I3573" s="784">
        <f t="shared" si="122"/>
        <v>0</v>
      </c>
      <c r="J3573" s="770"/>
      <c r="K3573" s="790"/>
      <c r="L3573" s="790"/>
      <c r="M3573" s="771"/>
      <c r="N3573" s="713"/>
      <c r="O3573" s="713"/>
      <c r="P3573" s="1835"/>
    </row>
    <row r="3574" spans="1:16" ht="13.5" x14ac:dyDescent="0.2">
      <c r="A3574" s="606">
        <v>147</v>
      </c>
      <c r="B3574" s="722" t="s">
        <v>808</v>
      </c>
      <c r="C3574" s="575" t="s">
        <v>701</v>
      </c>
      <c r="D3574" s="723">
        <v>1</v>
      </c>
      <c r="E3574" s="660">
        <v>2005</v>
      </c>
      <c r="F3574" s="1120">
        <v>51.5</v>
      </c>
      <c r="G3574" s="784">
        <f t="shared" si="121"/>
        <v>51.5</v>
      </c>
      <c r="H3574" s="711">
        <v>100</v>
      </c>
      <c r="I3574" s="784">
        <f t="shared" si="122"/>
        <v>0</v>
      </c>
      <c r="J3574" s="770"/>
      <c r="K3574" s="790"/>
      <c r="L3574" s="790"/>
      <c r="M3574" s="771"/>
      <c r="N3574" s="713"/>
      <c r="O3574" s="713"/>
      <c r="P3574" s="1835"/>
    </row>
    <row r="3575" spans="1:16" ht="13.5" x14ac:dyDescent="0.2">
      <c r="A3575" s="606">
        <v>148</v>
      </c>
      <c r="B3575" s="722" t="s">
        <v>791</v>
      </c>
      <c r="C3575" s="575" t="s">
        <v>701</v>
      </c>
      <c r="D3575" s="723">
        <v>1</v>
      </c>
      <c r="E3575" s="660">
        <v>2005</v>
      </c>
      <c r="F3575" s="1120">
        <v>165.2</v>
      </c>
      <c r="G3575" s="784">
        <f t="shared" si="121"/>
        <v>165.2</v>
      </c>
      <c r="H3575" s="711">
        <v>100</v>
      </c>
      <c r="I3575" s="784">
        <f t="shared" si="122"/>
        <v>0</v>
      </c>
      <c r="J3575" s="770"/>
      <c r="K3575" s="790"/>
      <c r="L3575" s="790"/>
      <c r="M3575" s="771"/>
      <c r="N3575" s="713"/>
      <c r="O3575" s="713"/>
      <c r="P3575" s="1835"/>
    </row>
    <row r="3576" spans="1:16" ht="13.5" x14ac:dyDescent="0.2">
      <c r="A3576" s="606">
        <v>149</v>
      </c>
      <c r="B3576" s="722" t="s">
        <v>1071</v>
      </c>
      <c r="C3576" s="575" t="s">
        <v>701</v>
      </c>
      <c r="D3576" s="723">
        <v>1</v>
      </c>
      <c r="E3576" s="660">
        <v>2005</v>
      </c>
      <c r="F3576" s="1120">
        <v>188.3</v>
      </c>
      <c r="G3576" s="784">
        <f t="shared" si="121"/>
        <v>188.3</v>
      </c>
      <c r="H3576" s="711">
        <v>100</v>
      </c>
      <c r="I3576" s="784">
        <f t="shared" si="122"/>
        <v>0</v>
      </c>
      <c r="J3576" s="770"/>
      <c r="K3576" s="790"/>
      <c r="L3576" s="790"/>
      <c r="M3576" s="771"/>
      <c r="N3576" s="713"/>
      <c r="O3576" s="713"/>
      <c r="P3576" s="1835"/>
    </row>
    <row r="3577" spans="1:16" ht="13.5" x14ac:dyDescent="0.2">
      <c r="A3577" s="606">
        <v>150</v>
      </c>
      <c r="B3577" s="722" t="s">
        <v>784</v>
      </c>
      <c r="C3577" s="575" t="s">
        <v>701</v>
      </c>
      <c r="D3577" s="723">
        <v>1</v>
      </c>
      <c r="E3577" s="660">
        <v>2005</v>
      </c>
      <c r="F3577" s="1120">
        <v>178.3</v>
      </c>
      <c r="G3577" s="784">
        <f t="shared" si="121"/>
        <v>178.3</v>
      </c>
      <c r="H3577" s="711">
        <v>100</v>
      </c>
      <c r="I3577" s="784">
        <f t="shared" si="122"/>
        <v>0</v>
      </c>
      <c r="J3577" s="770"/>
      <c r="K3577" s="790"/>
      <c r="L3577" s="790"/>
      <c r="M3577" s="771"/>
      <c r="N3577" s="713"/>
      <c r="O3577" s="713"/>
      <c r="P3577" s="1835"/>
    </row>
    <row r="3578" spans="1:16" ht="13.5" x14ac:dyDescent="0.2">
      <c r="A3578" s="606">
        <v>151</v>
      </c>
      <c r="B3578" s="722" t="s">
        <v>1072</v>
      </c>
      <c r="C3578" s="575" t="s">
        <v>701</v>
      </c>
      <c r="D3578" s="723">
        <v>2</v>
      </c>
      <c r="E3578" s="660">
        <v>2005</v>
      </c>
      <c r="F3578" s="1120">
        <v>137.5</v>
      </c>
      <c r="G3578" s="784">
        <f t="shared" si="121"/>
        <v>137.5</v>
      </c>
      <c r="H3578" s="711">
        <v>100</v>
      </c>
      <c r="I3578" s="784">
        <f t="shared" si="122"/>
        <v>0</v>
      </c>
      <c r="J3578" s="770"/>
      <c r="K3578" s="790"/>
      <c r="L3578" s="790"/>
      <c r="M3578" s="771"/>
      <c r="N3578" s="713"/>
      <c r="O3578" s="713"/>
      <c r="P3578" s="1835"/>
    </row>
    <row r="3579" spans="1:16" ht="13.5" x14ac:dyDescent="0.2">
      <c r="A3579" s="606">
        <v>152</v>
      </c>
      <c r="B3579" s="722" t="s">
        <v>763</v>
      </c>
      <c r="C3579" s="575" t="s">
        <v>701</v>
      </c>
      <c r="D3579" s="723">
        <v>1</v>
      </c>
      <c r="E3579" s="660">
        <v>2007</v>
      </c>
      <c r="F3579" s="1120">
        <v>104</v>
      </c>
      <c r="G3579" s="784">
        <f t="shared" si="121"/>
        <v>104</v>
      </c>
      <c r="H3579" s="711">
        <v>100</v>
      </c>
      <c r="I3579" s="784">
        <f t="shared" si="122"/>
        <v>0</v>
      </c>
      <c r="J3579" s="770"/>
      <c r="K3579" s="790"/>
      <c r="L3579" s="790"/>
      <c r="M3579" s="771"/>
      <c r="N3579" s="713"/>
      <c r="O3579" s="713"/>
      <c r="P3579" s="1835"/>
    </row>
    <row r="3580" spans="1:16" ht="13.5" x14ac:dyDescent="0.2">
      <c r="A3580" s="606">
        <v>153</v>
      </c>
      <c r="B3580" s="722" t="s">
        <v>787</v>
      </c>
      <c r="C3580" s="575" t="s">
        <v>701</v>
      </c>
      <c r="D3580" s="723">
        <v>1</v>
      </c>
      <c r="E3580" s="660">
        <v>2005</v>
      </c>
      <c r="F3580" s="1120">
        <v>149.9</v>
      </c>
      <c r="G3580" s="784">
        <f t="shared" si="121"/>
        <v>149.9</v>
      </c>
      <c r="H3580" s="711">
        <v>100</v>
      </c>
      <c r="I3580" s="784">
        <f t="shared" si="122"/>
        <v>0</v>
      </c>
      <c r="J3580" s="770"/>
      <c r="K3580" s="790"/>
      <c r="L3580" s="790"/>
      <c r="M3580" s="771"/>
      <c r="N3580" s="713"/>
      <c r="O3580" s="713"/>
      <c r="P3580" s="1835"/>
    </row>
    <row r="3581" spans="1:16" ht="13.5" x14ac:dyDescent="0.2">
      <c r="A3581" s="606">
        <v>154</v>
      </c>
      <c r="B3581" s="722" t="s">
        <v>786</v>
      </c>
      <c r="C3581" s="575" t="s">
        <v>701</v>
      </c>
      <c r="D3581" s="723">
        <v>2</v>
      </c>
      <c r="E3581" s="660">
        <v>2007</v>
      </c>
      <c r="F3581" s="1120">
        <v>178</v>
      </c>
      <c r="G3581" s="784">
        <f t="shared" si="121"/>
        <v>178</v>
      </c>
      <c r="H3581" s="711">
        <v>100</v>
      </c>
      <c r="I3581" s="784">
        <f t="shared" si="122"/>
        <v>0</v>
      </c>
      <c r="J3581" s="770"/>
      <c r="K3581" s="790"/>
      <c r="L3581" s="790"/>
      <c r="M3581" s="771"/>
      <c r="N3581" s="713"/>
      <c r="O3581" s="713"/>
      <c r="P3581" s="1835"/>
    </row>
    <row r="3582" spans="1:16" ht="13.5" x14ac:dyDescent="0.2">
      <c r="A3582" s="606">
        <v>155</v>
      </c>
      <c r="B3582" s="722" t="s">
        <v>1073</v>
      </c>
      <c r="C3582" s="575" t="s">
        <v>701</v>
      </c>
      <c r="D3582" s="723">
        <v>1</v>
      </c>
      <c r="E3582" s="660">
        <v>2005</v>
      </c>
      <c r="F3582" s="1120">
        <v>42.8</v>
      </c>
      <c r="G3582" s="784">
        <f t="shared" si="121"/>
        <v>42.8</v>
      </c>
      <c r="H3582" s="711">
        <v>100</v>
      </c>
      <c r="I3582" s="784">
        <f t="shared" si="122"/>
        <v>0</v>
      </c>
      <c r="J3582" s="770"/>
      <c r="K3582" s="790"/>
      <c r="L3582" s="790"/>
      <c r="M3582" s="771"/>
      <c r="N3582" s="713"/>
      <c r="O3582" s="713"/>
      <c r="P3582" s="1835"/>
    </row>
    <row r="3583" spans="1:16" ht="13.5" x14ac:dyDescent="0.2">
      <c r="A3583" s="606">
        <v>156</v>
      </c>
      <c r="B3583" s="637" t="s">
        <v>1074</v>
      </c>
      <c r="C3583" s="575" t="s">
        <v>701</v>
      </c>
      <c r="D3583" s="660">
        <v>1</v>
      </c>
      <c r="E3583" s="660">
        <v>2009</v>
      </c>
      <c r="F3583" s="1120">
        <v>550</v>
      </c>
      <c r="G3583" s="784">
        <f t="shared" si="121"/>
        <v>550</v>
      </c>
      <c r="H3583" s="711">
        <v>100</v>
      </c>
      <c r="I3583" s="784">
        <f t="shared" si="122"/>
        <v>0</v>
      </c>
      <c r="J3583" s="770"/>
      <c r="K3583" s="790"/>
      <c r="L3583" s="790"/>
      <c r="M3583" s="771"/>
      <c r="N3583" s="713"/>
      <c r="O3583" s="713"/>
      <c r="P3583" s="1835"/>
    </row>
    <row r="3584" spans="1:16" ht="13.5" x14ac:dyDescent="0.2">
      <c r="A3584" s="606">
        <v>157</v>
      </c>
      <c r="B3584" s="637" t="s">
        <v>1064</v>
      </c>
      <c r="C3584" s="575" t="s">
        <v>701</v>
      </c>
      <c r="D3584" s="660">
        <v>5</v>
      </c>
      <c r="E3584" s="660">
        <v>2008</v>
      </c>
      <c r="F3584" s="1120">
        <v>197.5</v>
      </c>
      <c r="G3584" s="784">
        <f t="shared" si="121"/>
        <v>197.5</v>
      </c>
      <c r="H3584" s="711">
        <v>100</v>
      </c>
      <c r="I3584" s="784">
        <f t="shared" si="122"/>
        <v>0</v>
      </c>
      <c r="J3584" s="770"/>
      <c r="K3584" s="790"/>
      <c r="L3584" s="790"/>
      <c r="M3584" s="771"/>
      <c r="N3584" s="713"/>
      <c r="O3584" s="713"/>
      <c r="P3584" s="1835"/>
    </row>
    <row r="3585" spans="1:16" ht="13.5" x14ac:dyDescent="0.2">
      <c r="A3585" s="606">
        <v>158</v>
      </c>
      <c r="B3585" s="637" t="s">
        <v>1064</v>
      </c>
      <c r="C3585" s="575" t="s">
        <v>701</v>
      </c>
      <c r="D3585" s="660">
        <v>2</v>
      </c>
      <c r="E3585" s="660">
        <v>2008</v>
      </c>
      <c r="F3585" s="1120">
        <v>70</v>
      </c>
      <c r="G3585" s="784">
        <f t="shared" si="121"/>
        <v>70</v>
      </c>
      <c r="H3585" s="711">
        <v>100</v>
      </c>
      <c r="I3585" s="784">
        <f t="shared" si="122"/>
        <v>0</v>
      </c>
      <c r="J3585" s="770"/>
      <c r="K3585" s="790"/>
      <c r="L3585" s="790"/>
      <c r="M3585" s="771"/>
      <c r="N3585" s="713"/>
      <c r="O3585" s="713"/>
      <c r="P3585" s="1835"/>
    </row>
    <row r="3586" spans="1:16" ht="13.5" x14ac:dyDescent="0.2">
      <c r="A3586" s="606">
        <v>159</v>
      </c>
      <c r="B3586" s="637" t="s">
        <v>787</v>
      </c>
      <c r="C3586" s="575" t="s">
        <v>701</v>
      </c>
      <c r="D3586" s="660">
        <v>3</v>
      </c>
      <c r="E3586" s="660">
        <v>2008</v>
      </c>
      <c r="F3586" s="1120">
        <v>237</v>
      </c>
      <c r="G3586" s="784">
        <f t="shared" si="121"/>
        <v>237</v>
      </c>
      <c r="H3586" s="711">
        <v>100</v>
      </c>
      <c r="I3586" s="784">
        <f t="shared" si="122"/>
        <v>0</v>
      </c>
      <c r="J3586" s="770"/>
      <c r="K3586" s="790"/>
      <c r="L3586" s="790"/>
      <c r="M3586" s="771"/>
      <c r="N3586" s="713"/>
      <c r="O3586" s="713"/>
      <c r="P3586" s="1835"/>
    </row>
    <row r="3587" spans="1:16" ht="13.5" x14ac:dyDescent="0.2">
      <c r="A3587" s="606">
        <v>160</v>
      </c>
      <c r="B3587" s="637" t="s">
        <v>1075</v>
      </c>
      <c r="C3587" s="575" t="s">
        <v>701</v>
      </c>
      <c r="D3587" s="660">
        <v>1</v>
      </c>
      <c r="E3587" s="660">
        <v>2008</v>
      </c>
      <c r="F3587" s="1120">
        <v>30.7</v>
      </c>
      <c r="G3587" s="784">
        <f t="shared" si="121"/>
        <v>30.7</v>
      </c>
      <c r="H3587" s="711">
        <v>100</v>
      </c>
      <c r="I3587" s="784">
        <f t="shared" si="122"/>
        <v>0</v>
      </c>
      <c r="J3587" s="770"/>
      <c r="K3587" s="790"/>
      <c r="L3587" s="790"/>
      <c r="M3587" s="771"/>
      <c r="N3587" s="713"/>
      <c r="O3587" s="713"/>
      <c r="P3587" s="1835"/>
    </row>
    <row r="3588" spans="1:16" ht="13.5" x14ac:dyDescent="0.2">
      <c r="A3588" s="606">
        <v>161</v>
      </c>
      <c r="B3588" s="637" t="s">
        <v>805</v>
      </c>
      <c r="C3588" s="575" t="s">
        <v>701</v>
      </c>
      <c r="D3588" s="660">
        <v>3</v>
      </c>
      <c r="E3588" s="660">
        <v>2010</v>
      </c>
      <c r="F3588" s="1120">
        <v>538.5</v>
      </c>
      <c r="G3588" s="784">
        <f t="shared" si="121"/>
        <v>516.96</v>
      </c>
      <c r="H3588" s="711">
        <v>96</v>
      </c>
      <c r="I3588" s="784">
        <f t="shared" si="122"/>
        <v>21.539999999999964</v>
      </c>
      <c r="J3588" s="770"/>
      <c r="K3588" s="790"/>
      <c r="L3588" s="790"/>
      <c r="M3588" s="771"/>
      <c r="N3588" s="713"/>
      <c r="O3588" s="713"/>
      <c r="P3588" s="1835"/>
    </row>
    <row r="3589" spans="1:16" ht="13.5" x14ac:dyDescent="0.2">
      <c r="A3589" s="606">
        <v>162</v>
      </c>
      <c r="B3589" s="637" t="s">
        <v>802</v>
      </c>
      <c r="C3589" s="575" t="s">
        <v>701</v>
      </c>
      <c r="D3589" s="660">
        <v>1</v>
      </c>
      <c r="E3589" s="660">
        <v>2010</v>
      </c>
      <c r="F3589" s="1120">
        <v>194.8</v>
      </c>
      <c r="G3589" s="784">
        <f t="shared" si="121"/>
        <v>187.00800000000001</v>
      </c>
      <c r="H3589" s="711">
        <v>96</v>
      </c>
      <c r="I3589" s="784">
        <f t="shared" si="122"/>
        <v>7.7920000000000016</v>
      </c>
      <c r="J3589" s="770"/>
      <c r="K3589" s="790"/>
      <c r="L3589" s="790"/>
      <c r="M3589" s="771"/>
      <c r="N3589" s="713"/>
      <c r="O3589" s="713"/>
      <c r="P3589" s="1835"/>
    </row>
    <row r="3590" spans="1:16" ht="13.5" x14ac:dyDescent="0.2">
      <c r="A3590" s="606">
        <v>163</v>
      </c>
      <c r="B3590" s="637" t="s">
        <v>1076</v>
      </c>
      <c r="C3590" s="575" t="s">
        <v>701</v>
      </c>
      <c r="D3590" s="660">
        <v>1</v>
      </c>
      <c r="E3590" s="660">
        <v>2010</v>
      </c>
      <c r="F3590" s="1120">
        <v>73.8</v>
      </c>
      <c r="G3590" s="784">
        <f t="shared" si="121"/>
        <v>70.847999999999999</v>
      </c>
      <c r="H3590" s="711">
        <v>96</v>
      </c>
      <c r="I3590" s="784">
        <f t="shared" si="122"/>
        <v>2.9519999999999982</v>
      </c>
      <c r="J3590" s="770"/>
      <c r="K3590" s="790"/>
      <c r="L3590" s="790"/>
      <c r="M3590" s="771"/>
      <c r="N3590" s="713"/>
      <c r="O3590" s="713"/>
      <c r="P3590" s="1835"/>
    </row>
    <row r="3591" spans="1:16" ht="13.5" x14ac:dyDescent="0.2">
      <c r="A3591" s="606">
        <v>164</v>
      </c>
      <c r="B3591" s="637" t="s">
        <v>822</v>
      </c>
      <c r="C3591" s="575" t="s">
        <v>701</v>
      </c>
      <c r="D3591" s="660">
        <v>1</v>
      </c>
      <c r="E3591" s="660">
        <v>2010</v>
      </c>
      <c r="F3591" s="1120">
        <v>73.8</v>
      </c>
      <c r="G3591" s="784">
        <f t="shared" si="121"/>
        <v>70.847999999999999</v>
      </c>
      <c r="H3591" s="711">
        <v>96</v>
      </c>
      <c r="I3591" s="784">
        <f t="shared" si="122"/>
        <v>2.9519999999999982</v>
      </c>
      <c r="J3591" s="770"/>
      <c r="K3591" s="790"/>
      <c r="L3591" s="790"/>
      <c r="M3591" s="771"/>
      <c r="N3591" s="713"/>
      <c r="O3591" s="713"/>
      <c r="P3591" s="1835"/>
    </row>
    <row r="3592" spans="1:16" ht="13.5" x14ac:dyDescent="0.2">
      <c r="A3592" s="606">
        <v>165</v>
      </c>
      <c r="B3592" s="637" t="s">
        <v>1077</v>
      </c>
      <c r="C3592" s="575" t="s">
        <v>701</v>
      </c>
      <c r="D3592" s="660">
        <v>1</v>
      </c>
      <c r="E3592" s="660">
        <v>2010</v>
      </c>
      <c r="F3592" s="1120">
        <v>77.5</v>
      </c>
      <c r="G3592" s="784">
        <f t="shared" si="121"/>
        <v>74.399999999999991</v>
      </c>
      <c r="H3592" s="711">
        <v>96</v>
      </c>
      <c r="I3592" s="784">
        <f t="shared" si="122"/>
        <v>3.1000000000000085</v>
      </c>
      <c r="J3592" s="770"/>
      <c r="K3592" s="790"/>
      <c r="L3592" s="790"/>
      <c r="M3592" s="771"/>
      <c r="N3592" s="713"/>
      <c r="O3592" s="713"/>
      <c r="P3592" s="1835"/>
    </row>
    <row r="3593" spans="1:16" ht="13.5" x14ac:dyDescent="0.2">
      <c r="A3593" s="606">
        <v>166</v>
      </c>
      <c r="B3593" s="637" t="s">
        <v>791</v>
      </c>
      <c r="C3593" s="575" t="s">
        <v>701</v>
      </c>
      <c r="D3593" s="660">
        <v>1</v>
      </c>
      <c r="E3593" s="660">
        <v>2010</v>
      </c>
      <c r="F3593" s="1120">
        <v>184.4</v>
      </c>
      <c r="G3593" s="784">
        <f t="shared" si="121"/>
        <v>177.024</v>
      </c>
      <c r="H3593" s="711">
        <v>96</v>
      </c>
      <c r="I3593" s="784">
        <f t="shared" si="122"/>
        <v>7.3760000000000048</v>
      </c>
      <c r="J3593" s="770"/>
      <c r="K3593" s="790"/>
      <c r="L3593" s="790"/>
      <c r="M3593" s="771"/>
      <c r="N3593" s="713"/>
      <c r="O3593" s="713"/>
      <c r="P3593" s="1835"/>
    </row>
    <row r="3594" spans="1:16" ht="13.5" x14ac:dyDescent="0.2">
      <c r="A3594" s="606">
        <v>167</v>
      </c>
      <c r="B3594" s="637" t="s">
        <v>1078</v>
      </c>
      <c r="C3594" s="575" t="s">
        <v>701</v>
      </c>
      <c r="D3594" s="660">
        <v>1</v>
      </c>
      <c r="E3594" s="660">
        <v>2010</v>
      </c>
      <c r="F3594" s="1120">
        <v>228.7</v>
      </c>
      <c r="G3594" s="784">
        <f t="shared" si="121"/>
        <v>219.55199999999999</v>
      </c>
      <c r="H3594" s="711">
        <v>96</v>
      </c>
      <c r="I3594" s="784">
        <f t="shared" si="122"/>
        <v>9.1479999999999961</v>
      </c>
      <c r="J3594" s="770"/>
      <c r="K3594" s="790"/>
      <c r="L3594" s="790"/>
      <c r="M3594" s="771"/>
      <c r="N3594" s="713"/>
      <c r="O3594" s="713"/>
      <c r="P3594" s="1835"/>
    </row>
    <row r="3595" spans="1:16" ht="13.5" x14ac:dyDescent="0.2">
      <c r="A3595" s="606">
        <v>168</v>
      </c>
      <c r="B3595" s="637" t="s">
        <v>789</v>
      </c>
      <c r="C3595" s="575" t="s">
        <v>701</v>
      </c>
      <c r="D3595" s="660">
        <v>12</v>
      </c>
      <c r="E3595" s="660">
        <v>2010</v>
      </c>
      <c r="F3595" s="1120">
        <v>423.4</v>
      </c>
      <c r="G3595" s="784">
        <f t="shared" si="121"/>
        <v>406.46399999999994</v>
      </c>
      <c r="H3595" s="711">
        <v>96</v>
      </c>
      <c r="I3595" s="784">
        <f t="shared" si="122"/>
        <v>16.936000000000035</v>
      </c>
      <c r="J3595" s="770"/>
      <c r="K3595" s="790"/>
      <c r="L3595" s="790"/>
      <c r="M3595" s="771"/>
      <c r="N3595" s="713"/>
      <c r="O3595" s="713"/>
      <c r="P3595" s="1835"/>
    </row>
    <row r="3596" spans="1:16" ht="13.5" x14ac:dyDescent="0.2">
      <c r="A3596" s="606">
        <v>169</v>
      </c>
      <c r="B3596" s="637" t="s">
        <v>784</v>
      </c>
      <c r="C3596" s="575" t="s">
        <v>701</v>
      </c>
      <c r="D3596" s="660">
        <v>2</v>
      </c>
      <c r="E3596" s="660">
        <v>2010</v>
      </c>
      <c r="F3596" s="1120">
        <v>467.2</v>
      </c>
      <c r="G3596" s="784">
        <f t="shared" si="121"/>
        <v>448.512</v>
      </c>
      <c r="H3596" s="711">
        <v>96</v>
      </c>
      <c r="I3596" s="784">
        <f t="shared" si="122"/>
        <v>18.687999999999988</v>
      </c>
      <c r="J3596" s="770"/>
      <c r="K3596" s="790"/>
      <c r="L3596" s="790"/>
      <c r="M3596" s="771"/>
      <c r="N3596" s="713"/>
      <c r="O3596" s="713"/>
      <c r="P3596" s="1835"/>
    </row>
    <row r="3597" spans="1:16" ht="13.5" x14ac:dyDescent="0.2">
      <c r="A3597" s="606">
        <v>170</v>
      </c>
      <c r="B3597" s="637" t="s">
        <v>820</v>
      </c>
      <c r="C3597" s="575" t="s">
        <v>701</v>
      </c>
      <c r="D3597" s="660">
        <v>1</v>
      </c>
      <c r="E3597" s="660">
        <v>2010</v>
      </c>
      <c r="F3597" s="1120">
        <v>317.2</v>
      </c>
      <c r="G3597" s="784">
        <f t="shared" si="121"/>
        <v>304.512</v>
      </c>
      <c r="H3597" s="711">
        <v>96</v>
      </c>
      <c r="I3597" s="784">
        <f t="shared" si="122"/>
        <v>12.687999999999988</v>
      </c>
      <c r="J3597" s="770"/>
      <c r="K3597" s="790"/>
      <c r="L3597" s="790"/>
      <c r="M3597" s="771"/>
      <c r="N3597" s="713"/>
      <c r="O3597" s="713"/>
      <c r="P3597" s="1835"/>
    </row>
    <row r="3598" spans="1:16" ht="13.5" x14ac:dyDescent="0.2">
      <c r="A3598" s="606">
        <v>171</v>
      </c>
      <c r="B3598" s="637" t="s">
        <v>1079</v>
      </c>
      <c r="C3598" s="575" t="s">
        <v>701</v>
      </c>
      <c r="D3598" s="660">
        <v>1</v>
      </c>
      <c r="E3598" s="660">
        <v>2008</v>
      </c>
      <c r="F3598" s="1120">
        <v>233</v>
      </c>
      <c r="G3598" s="784">
        <f t="shared" si="121"/>
        <v>223.67999999999998</v>
      </c>
      <c r="H3598" s="711">
        <v>96</v>
      </c>
      <c r="I3598" s="784">
        <f t="shared" si="122"/>
        <v>9.3200000000000216</v>
      </c>
      <c r="J3598" s="770"/>
      <c r="K3598" s="790"/>
      <c r="L3598" s="790"/>
      <c r="M3598" s="771"/>
      <c r="N3598" s="713"/>
      <c r="O3598" s="713"/>
      <c r="P3598" s="1835"/>
    </row>
    <row r="3599" spans="1:16" ht="13.5" x14ac:dyDescent="0.2">
      <c r="A3599" s="606">
        <v>172</v>
      </c>
      <c r="B3599" s="637" t="s">
        <v>805</v>
      </c>
      <c r="C3599" s="575" t="s">
        <v>701</v>
      </c>
      <c r="D3599" s="660">
        <v>2</v>
      </c>
      <c r="E3599" s="660">
        <v>2010</v>
      </c>
      <c r="F3599" s="1120">
        <v>359.5</v>
      </c>
      <c r="G3599" s="784">
        <f t="shared" si="121"/>
        <v>345.12</v>
      </c>
      <c r="H3599" s="711">
        <v>96</v>
      </c>
      <c r="I3599" s="784">
        <f t="shared" si="122"/>
        <v>14.379999999999995</v>
      </c>
      <c r="J3599" s="770"/>
      <c r="K3599" s="790"/>
      <c r="L3599" s="790"/>
      <c r="M3599" s="771"/>
      <c r="N3599" s="713"/>
      <c r="O3599" s="713"/>
      <c r="P3599" s="1835"/>
    </row>
    <row r="3600" spans="1:16" ht="13.5" x14ac:dyDescent="0.2">
      <c r="A3600" s="606">
        <v>173</v>
      </c>
      <c r="B3600" s="637" t="s">
        <v>1080</v>
      </c>
      <c r="C3600" s="575" t="s">
        <v>701</v>
      </c>
      <c r="D3600" s="660">
        <v>2</v>
      </c>
      <c r="E3600" s="660">
        <v>2009</v>
      </c>
      <c r="F3600" s="1120">
        <v>182.7</v>
      </c>
      <c r="G3600" s="784">
        <f t="shared" si="121"/>
        <v>182.7</v>
      </c>
      <c r="H3600" s="711">
        <v>100</v>
      </c>
      <c r="I3600" s="784">
        <f t="shared" si="122"/>
        <v>0</v>
      </c>
      <c r="J3600" s="770"/>
      <c r="K3600" s="790"/>
      <c r="L3600" s="790"/>
      <c r="M3600" s="771"/>
      <c r="N3600" s="713"/>
      <c r="O3600" s="713"/>
      <c r="P3600" s="1835"/>
    </row>
    <row r="3601" spans="1:16" ht="13.5" x14ac:dyDescent="0.2">
      <c r="A3601" s="606">
        <v>174</v>
      </c>
      <c r="B3601" s="637" t="s">
        <v>784</v>
      </c>
      <c r="C3601" s="575" t="s">
        <v>701</v>
      </c>
      <c r="D3601" s="660">
        <v>1</v>
      </c>
      <c r="E3601" s="660">
        <v>2012</v>
      </c>
      <c r="F3601" s="1120">
        <v>212.4</v>
      </c>
      <c r="G3601" s="784">
        <f t="shared" si="121"/>
        <v>152.928</v>
      </c>
      <c r="H3601" s="711">
        <v>72</v>
      </c>
      <c r="I3601" s="784">
        <f t="shared" si="122"/>
        <v>59.472000000000008</v>
      </c>
      <c r="J3601" s="770"/>
      <c r="K3601" s="790"/>
      <c r="L3601" s="790"/>
      <c r="M3601" s="771"/>
      <c r="N3601" s="713"/>
      <c r="O3601" s="713"/>
      <c r="P3601" s="1835"/>
    </row>
    <row r="3602" spans="1:16" ht="13.5" x14ac:dyDescent="0.2">
      <c r="A3602" s="606">
        <v>175</v>
      </c>
      <c r="B3602" s="637" t="s">
        <v>1081</v>
      </c>
      <c r="C3602" s="575" t="s">
        <v>701</v>
      </c>
      <c r="D3602" s="660">
        <v>1</v>
      </c>
      <c r="E3602" s="660">
        <v>2012</v>
      </c>
      <c r="F3602" s="1120">
        <v>768</v>
      </c>
      <c r="G3602" s="784">
        <f t="shared" ref="G3602:G3665" si="123">F3602*H3602%</f>
        <v>552.96</v>
      </c>
      <c r="H3602" s="711">
        <v>72</v>
      </c>
      <c r="I3602" s="784">
        <f t="shared" ref="I3602:I3665" si="124">F3602-G3602</f>
        <v>215.03999999999996</v>
      </c>
      <c r="J3602" s="770"/>
      <c r="K3602" s="790"/>
      <c r="L3602" s="790"/>
      <c r="M3602" s="771"/>
      <c r="N3602" s="713"/>
      <c r="O3602" s="713"/>
      <c r="P3602" s="1835"/>
    </row>
    <row r="3603" spans="1:16" ht="13.5" x14ac:dyDescent="0.2">
      <c r="A3603" s="606">
        <v>176</v>
      </c>
      <c r="B3603" s="637" t="s">
        <v>1082</v>
      </c>
      <c r="C3603" s="575" t="s">
        <v>701</v>
      </c>
      <c r="D3603" s="660">
        <v>28</v>
      </c>
      <c r="E3603" s="660">
        <v>2012</v>
      </c>
      <c r="F3603" s="1120">
        <v>1730.4</v>
      </c>
      <c r="G3603" s="784">
        <f t="shared" si="123"/>
        <v>1245.8879999999999</v>
      </c>
      <c r="H3603" s="711">
        <v>72</v>
      </c>
      <c r="I3603" s="784">
        <f t="shared" si="124"/>
        <v>484.51200000000017</v>
      </c>
      <c r="J3603" s="770"/>
      <c r="K3603" s="790"/>
      <c r="L3603" s="790"/>
      <c r="M3603" s="771"/>
      <c r="N3603" s="713"/>
      <c r="O3603" s="713"/>
      <c r="P3603" s="1835"/>
    </row>
    <row r="3604" spans="1:16" ht="13.5" x14ac:dyDescent="0.2">
      <c r="A3604" s="606">
        <v>177</v>
      </c>
      <c r="B3604" s="637" t="s">
        <v>1083</v>
      </c>
      <c r="C3604" s="575" t="s">
        <v>701</v>
      </c>
      <c r="D3604" s="660">
        <v>1</v>
      </c>
      <c r="E3604" s="660">
        <v>1996</v>
      </c>
      <c r="F3604" s="1120">
        <v>398.5</v>
      </c>
      <c r="G3604" s="784">
        <f t="shared" si="123"/>
        <v>398.5</v>
      </c>
      <c r="H3604" s="711">
        <v>100</v>
      </c>
      <c r="I3604" s="784">
        <f t="shared" si="124"/>
        <v>0</v>
      </c>
      <c r="J3604" s="770"/>
      <c r="K3604" s="790"/>
      <c r="L3604" s="790"/>
      <c r="M3604" s="771"/>
      <c r="N3604" s="713"/>
      <c r="O3604" s="713"/>
      <c r="P3604" s="1835"/>
    </row>
    <row r="3605" spans="1:16" ht="13.5" x14ac:dyDescent="0.2">
      <c r="A3605" s="606">
        <v>178</v>
      </c>
      <c r="B3605" s="637" t="s">
        <v>1084</v>
      </c>
      <c r="C3605" s="575" t="s">
        <v>701</v>
      </c>
      <c r="D3605" s="660">
        <v>1</v>
      </c>
      <c r="E3605" s="660">
        <v>1996</v>
      </c>
      <c r="F3605" s="1120">
        <v>103.4</v>
      </c>
      <c r="G3605" s="784">
        <f t="shared" si="123"/>
        <v>103.4</v>
      </c>
      <c r="H3605" s="711">
        <v>100</v>
      </c>
      <c r="I3605" s="784">
        <f t="shared" si="124"/>
        <v>0</v>
      </c>
      <c r="J3605" s="770"/>
      <c r="K3605" s="790"/>
      <c r="L3605" s="790"/>
      <c r="M3605" s="771"/>
      <c r="N3605" s="713"/>
      <c r="O3605" s="713"/>
      <c r="P3605" s="1835"/>
    </row>
    <row r="3606" spans="1:16" ht="13.5" x14ac:dyDescent="0.2">
      <c r="A3606" s="606">
        <v>179</v>
      </c>
      <c r="B3606" s="673" t="s">
        <v>1085</v>
      </c>
      <c r="C3606" s="575" t="s">
        <v>701</v>
      </c>
      <c r="D3606" s="660">
        <v>1</v>
      </c>
      <c r="E3606" s="660">
        <v>1989</v>
      </c>
      <c r="F3606" s="1120">
        <v>24.9</v>
      </c>
      <c r="G3606" s="784">
        <f t="shared" si="123"/>
        <v>24.9</v>
      </c>
      <c r="H3606" s="711">
        <v>100</v>
      </c>
      <c r="I3606" s="784">
        <f t="shared" si="124"/>
        <v>0</v>
      </c>
      <c r="J3606" s="770"/>
      <c r="K3606" s="790"/>
      <c r="L3606" s="790"/>
      <c r="M3606" s="771"/>
      <c r="N3606" s="713"/>
      <c r="O3606" s="713"/>
      <c r="P3606" s="1835"/>
    </row>
    <row r="3607" spans="1:16" ht="27" x14ac:dyDescent="0.2">
      <c r="A3607" s="606">
        <v>180</v>
      </c>
      <c r="B3607" s="673" t="s">
        <v>1086</v>
      </c>
      <c r="C3607" s="575" t="s">
        <v>701</v>
      </c>
      <c r="D3607" s="660">
        <v>1</v>
      </c>
      <c r="E3607" s="660">
        <v>2013</v>
      </c>
      <c r="F3607" s="1120">
        <v>85.1</v>
      </c>
      <c r="G3607" s="784">
        <f t="shared" si="123"/>
        <v>51.059999999999995</v>
      </c>
      <c r="H3607" s="711">
        <v>60</v>
      </c>
      <c r="I3607" s="784">
        <f t="shared" si="124"/>
        <v>34.04</v>
      </c>
      <c r="J3607" s="770"/>
      <c r="K3607" s="790"/>
      <c r="L3607" s="790"/>
      <c r="M3607" s="771"/>
      <c r="N3607" s="713"/>
      <c r="O3607" s="713"/>
      <c r="P3607" s="1835"/>
    </row>
    <row r="3608" spans="1:16" ht="13.5" x14ac:dyDescent="0.2">
      <c r="A3608" s="606">
        <v>181</v>
      </c>
      <c r="B3608" s="673" t="s">
        <v>719</v>
      </c>
      <c r="C3608" s="575" t="s">
        <v>701</v>
      </c>
      <c r="D3608" s="660">
        <v>1</v>
      </c>
      <c r="E3608" s="660">
        <v>2013</v>
      </c>
      <c r="F3608" s="1120">
        <v>60.1</v>
      </c>
      <c r="G3608" s="784">
        <f t="shared" si="123"/>
        <v>36.06</v>
      </c>
      <c r="H3608" s="711">
        <v>60</v>
      </c>
      <c r="I3608" s="784">
        <f t="shared" si="124"/>
        <v>24.04</v>
      </c>
      <c r="J3608" s="770"/>
      <c r="K3608" s="790"/>
      <c r="L3608" s="790"/>
      <c r="M3608" s="771"/>
      <c r="N3608" s="713"/>
      <c r="O3608" s="713"/>
      <c r="P3608" s="1835"/>
    </row>
    <row r="3609" spans="1:16" ht="13.5" x14ac:dyDescent="0.2">
      <c r="A3609" s="606">
        <v>182</v>
      </c>
      <c r="B3609" s="673" t="s">
        <v>1087</v>
      </c>
      <c r="C3609" s="575" t="s">
        <v>701</v>
      </c>
      <c r="D3609" s="660">
        <v>1</v>
      </c>
      <c r="E3609" s="660">
        <v>2012</v>
      </c>
      <c r="F3609" s="1120">
        <v>80.3</v>
      </c>
      <c r="G3609" s="784">
        <f t="shared" si="123"/>
        <v>57.815999999999995</v>
      </c>
      <c r="H3609" s="711">
        <v>72</v>
      </c>
      <c r="I3609" s="784">
        <f t="shared" si="124"/>
        <v>22.484000000000002</v>
      </c>
      <c r="J3609" s="770"/>
      <c r="K3609" s="790"/>
      <c r="L3609" s="790"/>
      <c r="M3609" s="771"/>
      <c r="N3609" s="713"/>
      <c r="O3609" s="713"/>
      <c r="P3609" s="1835"/>
    </row>
    <row r="3610" spans="1:16" ht="13.5" x14ac:dyDescent="0.2">
      <c r="A3610" s="606">
        <v>183</v>
      </c>
      <c r="B3610" s="673" t="s">
        <v>784</v>
      </c>
      <c r="C3610" s="575" t="s">
        <v>701</v>
      </c>
      <c r="D3610" s="660">
        <v>1</v>
      </c>
      <c r="E3610" s="660">
        <v>2012</v>
      </c>
      <c r="F3610" s="1120">
        <v>208.1</v>
      </c>
      <c r="G3610" s="784">
        <f t="shared" si="123"/>
        <v>149.83199999999999</v>
      </c>
      <c r="H3610" s="711">
        <v>72</v>
      </c>
      <c r="I3610" s="784">
        <f t="shared" si="124"/>
        <v>58.268000000000001</v>
      </c>
      <c r="J3610" s="770"/>
      <c r="K3610" s="790"/>
      <c r="L3610" s="790"/>
      <c r="M3610" s="771"/>
      <c r="N3610" s="713"/>
      <c r="O3610" s="713"/>
      <c r="P3610" s="1835"/>
    </row>
    <row r="3611" spans="1:16" ht="13.5" x14ac:dyDescent="0.2">
      <c r="A3611" s="606">
        <v>184</v>
      </c>
      <c r="B3611" s="673" t="s">
        <v>763</v>
      </c>
      <c r="C3611" s="575" t="s">
        <v>701</v>
      </c>
      <c r="D3611" s="660">
        <v>1</v>
      </c>
      <c r="E3611" s="660">
        <v>2013</v>
      </c>
      <c r="F3611" s="1120">
        <v>88.1</v>
      </c>
      <c r="G3611" s="784">
        <f t="shared" si="123"/>
        <v>52.859999999999992</v>
      </c>
      <c r="H3611" s="711">
        <v>60</v>
      </c>
      <c r="I3611" s="784">
        <f t="shared" si="124"/>
        <v>35.24</v>
      </c>
      <c r="J3611" s="770"/>
      <c r="K3611" s="790"/>
      <c r="L3611" s="790"/>
      <c r="M3611" s="771"/>
      <c r="N3611" s="713"/>
      <c r="O3611" s="713"/>
      <c r="P3611" s="1835"/>
    </row>
    <row r="3612" spans="1:16" ht="13.5" x14ac:dyDescent="0.2">
      <c r="A3612" s="606">
        <v>185</v>
      </c>
      <c r="B3612" s="637" t="s">
        <v>1088</v>
      </c>
      <c r="C3612" s="575" t="s">
        <v>701</v>
      </c>
      <c r="D3612" s="660">
        <v>2</v>
      </c>
      <c r="E3612" s="660">
        <v>1978</v>
      </c>
      <c r="F3612" s="1120">
        <v>21.1</v>
      </c>
      <c r="G3612" s="784">
        <f t="shared" si="123"/>
        <v>21.1</v>
      </c>
      <c r="H3612" s="711">
        <v>100</v>
      </c>
      <c r="I3612" s="784">
        <f t="shared" si="124"/>
        <v>0</v>
      </c>
      <c r="J3612" s="770"/>
      <c r="K3612" s="790"/>
      <c r="L3612" s="790"/>
      <c r="M3612" s="771"/>
      <c r="N3612" s="713"/>
      <c r="O3612" s="713"/>
      <c r="P3612" s="1835"/>
    </row>
    <row r="3613" spans="1:16" ht="13.5" x14ac:dyDescent="0.2">
      <c r="A3613" s="606">
        <v>186</v>
      </c>
      <c r="B3613" s="637" t="s">
        <v>1089</v>
      </c>
      <c r="C3613" s="575" t="s">
        <v>701</v>
      </c>
      <c r="D3613" s="660">
        <v>1</v>
      </c>
      <c r="E3613" s="660">
        <v>1993</v>
      </c>
      <c r="F3613" s="1120">
        <v>289.89999999999998</v>
      </c>
      <c r="G3613" s="784">
        <f t="shared" si="123"/>
        <v>289.89999999999998</v>
      </c>
      <c r="H3613" s="711">
        <v>100</v>
      </c>
      <c r="I3613" s="784">
        <f t="shared" si="124"/>
        <v>0</v>
      </c>
      <c r="J3613" s="770"/>
      <c r="K3613" s="790"/>
      <c r="L3613" s="790"/>
      <c r="M3613" s="771"/>
      <c r="N3613" s="713"/>
      <c r="O3613" s="713"/>
      <c r="P3613" s="1835"/>
    </row>
    <row r="3614" spans="1:16" ht="13.5" x14ac:dyDescent="0.2">
      <c r="A3614" s="606">
        <v>187</v>
      </c>
      <c r="B3614" s="637" t="s">
        <v>1090</v>
      </c>
      <c r="C3614" s="575" t="s">
        <v>701</v>
      </c>
      <c r="D3614" s="660">
        <v>14</v>
      </c>
      <c r="E3614" s="660">
        <v>1996</v>
      </c>
      <c r="F3614" s="1120">
        <v>194.6</v>
      </c>
      <c r="G3614" s="784">
        <f t="shared" si="123"/>
        <v>194.6</v>
      </c>
      <c r="H3614" s="711">
        <v>100</v>
      </c>
      <c r="I3614" s="784">
        <f t="shared" si="124"/>
        <v>0</v>
      </c>
      <c r="J3614" s="770"/>
      <c r="K3614" s="790"/>
      <c r="L3614" s="790"/>
      <c r="M3614" s="771"/>
      <c r="N3614" s="713"/>
      <c r="O3614" s="713"/>
      <c r="P3614" s="1835"/>
    </row>
    <row r="3615" spans="1:16" ht="40.5" x14ac:dyDescent="0.2">
      <c r="A3615" s="606">
        <v>188</v>
      </c>
      <c r="B3615" s="673" t="s">
        <v>1091</v>
      </c>
      <c r="C3615" s="575" t="s">
        <v>701</v>
      </c>
      <c r="D3615" s="660">
        <v>2</v>
      </c>
      <c r="E3615" s="660">
        <v>1996</v>
      </c>
      <c r="F3615" s="1120">
        <v>421.6</v>
      </c>
      <c r="G3615" s="784">
        <f t="shared" si="123"/>
        <v>421.6</v>
      </c>
      <c r="H3615" s="711">
        <v>100</v>
      </c>
      <c r="I3615" s="784">
        <f t="shared" si="124"/>
        <v>0</v>
      </c>
      <c r="J3615" s="770"/>
      <c r="K3615" s="790"/>
      <c r="L3615" s="790"/>
      <c r="M3615" s="771"/>
      <c r="N3615" s="713"/>
      <c r="O3615" s="713"/>
      <c r="P3615" s="1835"/>
    </row>
    <row r="3616" spans="1:16" ht="13.5" x14ac:dyDescent="0.2">
      <c r="A3616" s="606">
        <v>189</v>
      </c>
      <c r="B3616" s="673" t="s">
        <v>1092</v>
      </c>
      <c r="C3616" s="575" t="s">
        <v>701</v>
      </c>
      <c r="D3616" s="660">
        <v>6</v>
      </c>
      <c r="E3616" s="660">
        <v>1998</v>
      </c>
      <c r="F3616" s="1120">
        <v>219.6</v>
      </c>
      <c r="G3616" s="784">
        <f t="shared" si="123"/>
        <v>219.6</v>
      </c>
      <c r="H3616" s="711">
        <v>100</v>
      </c>
      <c r="I3616" s="784">
        <f t="shared" si="124"/>
        <v>0</v>
      </c>
      <c r="J3616" s="770"/>
      <c r="K3616" s="790"/>
      <c r="L3616" s="790"/>
      <c r="M3616" s="771"/>
      <c r="N3616" s="713"/>
      <c r="O3616" s="713"/>
      <c r="P3616" s="1835"/>
    </row>
    <row r="3617" spans="1:16" ht="13.5" x14ac:dyDescent="0.2">
      <c r="A3617" s="606">
        <v>190</v>
      </c>
      <c r="B3617" s="637" t="s">
        <v>1093</v>
      </c>
      <c r="C3617" s="575" t="s">
        <v>701</v>
      </c>
      <c r="D3617" s="660">
        <v>1</v>
      </c>
      <c r="E3617" s="660">
        <v>1986</v>
      </c>
      <c r="F3617" s="1120">
        <v>4.0999999999999996</v>
      </c>
      <c r="G3617" s="784">
        <f t="shared" si="123"/>
        <v>4.0999999999999996</v>
      </c>
      <c r="H3617" s="711">
        <v>100</v>
      </c>
      <c r="I3617" s="784">
        <f t="shared" si="124"/>
        <v>0</v>
      </c>
      <c r="J3617" s="770"/>
      <c r="K3617" s="790"/>
      <c r="L3617" s="790"/>
      <c r="M3617" s="771"/>
      <c r="N3617" s="713"/>
      <c r="O3617" s="713"/>
      <c r="P3617" s="1835"/>
    </row>
    <row r="3618" spans="1:16" ht="13.5" x14ac:dyDescent="0.2">
      <c r="A3618" s="606">
        <v>191</v>
      </c>
      <c r="B3618" s="637" t="s">
        <v>1094</v>
      </c>
      <c r="C3618" s="575" t="s">
        <v>701</v>
      </c>
      <c r="D3618" s="660">
        <v>1</v>
      </c>
      <c r="E3618" s="660">
        <v>1983</v>
      </c>
      <c r="F3618" s="1120">
        <v>5.0999999999999996</v>
      </c>
      <c r="G3618" s="784">
        <f t="shared" si="123"/>
        <v>5.0999999999999996</v>
      </c>
      <c r="H3618" s="711">
        <v>100</v>
      </c>
      <c r="I3618" s="784">
        <f t="shared" si="124"/>
        <v>0</v>
      </c>
      <c r="J3618" s="770"/>
      <c r="K3618" s="790"/>
      <c r="L3618" s="790"/>
      <c r="M3618" s="771"/>
      <c r="N3618" s="713"/>
      <c r="O3618" s="713"/>
      <c r="P3618" s="1835"/>
    </row>
    <row r="3619" spans="1:16" ht="13.5" x14ac:dyDescent="0.2">
      <c r="A3619" s="606">
        <v>192</v>
      </c>
      <c r="B3619" s="637" t="s">
        <v>1095</v>
      </c>
      <c r="C3619" s="575" t="s">
        <v>701</v>
      </c>
      <c r="D3619" s="660">
        <v>1</v>
      </c>
      <c r="E3619" s="660">
        <v>1984</v>
      </c>
      <c r="F3619" s="1120">
        <v>10.8</v>
      </c>
      <c r="G3619" s="784">
        <f t="shared" si="123"/>
        <v>10.8</v>
      </c>
      <c r="H3619" s="711">
        <v>100</v>
      </c>
      <c r="I3619" s="784">
        <f t="shared" si="124"/>
        <v>0</v>
      </c>
      <c r="J3619" s="770"/>
      <c r="K3619" s="790"/>
      <c r="L3619" s="790"/>
      <c r="M3619" s="771"/>
      <c r="N3619" s="713"/>
      <c r="O3619" s="713"/>
      <c r="P3619" s="1835"/>
    </row>
    <row r="3620" spans="1:16" ht="13.5" x14ac:dyDescent="0.2">
      <c r="A3620" s="606">
        <v>193</v>
      </c>
      <c r="B3620" s="637" t="s">
        <v>1096</v>
      </c>
      <c r="C3620" s="575" t="s">
        <v>701</v>
      </c>
      <c r="D3620" s="660">
        <v>1</v>
      </c>
      <c r="E3620" s="660">
        <v>2001</v>
      </c>
      <c r="F3620" s="1120">
        <v>70.5</v>
      </c>
      <c r="G3620" s="784">
        <f t="shared" si="123"/>
        <v>70.5</v>
      </c>
      <c r="H3620" s="711">
        <v>100</v>
      </c>
      <c r="I3620" s="784">
        <f t="shared" si="124"/>
        <v>0</v>
      </c>
      <c r="J3620" s="770"/>
      <c r="K3620" s="790"/>
      <c r="L3620" s="790"/>
      <c r="M3620" s="771"/>
      <c r="N3620" s="713"/>
      <c r="O3620" s="713"/>
      <c r="P3620" s="1835"/>
    </row>
    <row r="3621" spans="1:16" ht="13.5" x14ac:dyDescent="0.2">
      <c r="A3621" s="606">
        <v>194</v>
      </c>
      <c r="B3621" s="637" t="s">
        <v>1097</v>
      </c>
      <c r="C3621" s="575" t="s">
        <v>701</v>
      </c>
      <c r="D3621" s="660">
        <v>450</v>
      </c>
      <c r="E3621" s="660">
        <v>2006</v>
      </c>
      <c r="F3621" s="1120">
        <v>67.5</v>
      </c>
      <c r="G3621" s="784">
        <f t="shared" si="123"/>
        <v>67.5</v>
      </c>
      <c r="H3621" s="711">
        <v>100</v>
      </c>
      <c r="I3621" s="784">
        <f t="shared" si="124"/>
        <v>0</v>
      </c>
      <c r="J3621" s="770"/>
      <c r="K3621" s="790"/>
      <c r="L3621" s="790"/>
      <c r="M3621" s="771"/>
      <c r="N3621" s="713"/>
      <c r="O3621" s="713"/>
      <c r="P3621" s="1835"/>
    </row>
    <row r="3622" spans="1:16" ht="13.5" x14ac:dyDescent="0.2">
      <c r="A3622" s="606">
        <v>195</v>
      </c>
      <c r="B3622" s="637" t="s">
        <v>1098</v>
      </c>
      <c r="C3622" s="575" t="s">
        <v>701</v>
      </c>
      <c r="D3622" s="660">
        <v>1</v>
      </c>
      <c r="E3622" s="660">
        <v>2009</v>
      </c>
      <c r="F3622" s="1120">
        <v>363</v>
      </c>
      <c r="G3622" s="784">
        <f t="shared" si="123"/>
        <v>363</v>
      </c>
      <c r="H3622" s="711">
        <v>100</v>
      </c>
      <c r="I3622" s="784">
        <f t="shared" si="124"/>
        <v>0</v>
      </c>
      <c r="J3622" s="770"/>
      <c r="K3622" s="790"/>
      <c r="L3622" s="790"/>
      <c r="M3622" s="771"/>
      <c r="N3622" s="713"/>
      <c r="O3622" s="713"/>
      <c r="P3622" s="1835"/>
    </row>
    <row r="3623" spans="1:16" ht="13.5" x14ac:dyDescent="0.2">
      <c r="A3623" s="606">
        <v>196</v>
      </c>
      <c r="B3623" s="637" t="s">
        <v>1099</v>
      </c>
      <c r="C3623" s="575" t="s">
        <v>701</v>
      </c>
      <c r="D3623" s="660">
        <v>1</v>
      </c>
      <c r="E3623" s="660">
        <v>2009</v>
      </c>
      <c r="F3623" s="1120">
        <v>852</v>
      </c>
      <c r="G3623" s="784">
        <f t="shared" si="123"/>
        <v>852</v>
      </c>
      <c r="H3623" s="711">
        <v>100</v>
      </c>
      <c r="I3623" s="784">
        <f t="shared" si="124"/>
        <v>0</v>
      </c>
      <c r="J3623" s="770"/>
      <c r="K3623" s="790"/>
      <c r="L3623" s="790"/>
      <c r="M3623" s="771"/>
      <c r="N3623" s="713"/>
      <c r="O3623" s="713"/>
      <c r="P3623" s="1835"/>
    </row>
    <row r="3624" spans="1:16" ht="13.5" x14ac:dyDescent="0.2">
      <c r="A3624" s="606">
        <v>197</v>
      </c>
      <c r="B3624" s="637" t="s">
        <v>1100</v>
      </c>
      <c r="C3624" s="575" t="s">
        <v>701</v>
      </c>
      <c r="D3624" s="660">
        <v>9</v>
      </c>
      <c r="E3624" s="660">
        <v>2007</v>
      </c>
      <c r="F3624" s="1120">
        <v>540</v>
      </c>
      <c r="G3624" s="784">
        <f t="shared" si="123"/>
        <v>540</v>
      </c>
      <c r="H3624" s="711">
        <v>100</v>
      </c>
      <c r="I3624" s="784">
        <f t="shared" si="124"/>
        <v>0</v>
      </c>
      <c r="J3624" s="770"/>
      <c r="K3624" s="790"/>
      <c r="L3624" s="790"/>
      <c r="M3624" s="771"/>
      <c r="N3624" s="713"/>
      <c r="O3624" s="713"/>
      <c r="P3624" s="1835"/>
    </row>
    <row r="3625" spans="1:16" ht="13.5" x14ac:dyDescent="0.2">
      <c r="A3625" s="606">
        <v>198</v>
      </c>
      <c r="B3625" s="637" t="s">
        <v>1101</v>
      </c>
      <c r="C3625" s="575" t="s">
        <v>701</v>
      </c>
      <c r="D3625" s="660">
        <v>1</v>
      </c>
      <c r="E3625" s="660">
        <v>1997</v>
      </c>
      <c r="F3625" s="1120">
        <v>255.7</v>
      </c>
      <c r="G3625" s="784">
        <f t="shared" si="123"/>
        <v>255.7</v>
      </c>
      <c r="H3625" s="711">
        <v>100</v>
      </c>
      <c r="I3625" s="784">
        <f t="shared" si="124"/>
        <v>0</v>
      </c>
      <c r="J3625" s="770"/>
      <c r="K3625" s="790"/>
      <c r="L3625" s="790"/>
      <c r="M3625" s="771"/>
      <c r="N3625" s="713"/>
      <c r="O3625" s="713"/>
      <c r="P3625" s="1835"/>
    </row>
    <row r="3626" spans="1:16" ht="13.5" x14ac:dyDescent="0.2">
      <c r="A3626" s="606">
        <v>199</v>
      </c>
      <c r="B3626" s="637" t="s">
        <v>658</v>
      </c>
      <c r="C3626" s="575" t="s">
        <v>701</v>
      </c>
      <c r="D3626" s="660">
        <v>1</v>
      </c>
      <c r="E3626" s="660">
        <v>1995</v>
      </c>
      <c r="F3626" s="1120">
        <v>244.2</v>
      </c>
      <c r="G3626" s="784">
        <f t="shared" si="123"/>
        <v>244.2</v>
      </c>
      <c r="H3626" s="711">
        <v>100</v>
      </c>
      <c r="I3626" s="784">
        <f t="shared" si="124"/>
        <v>0</v>
      </c>
      <c r="J3626" s="770"/>
      <c r="K3626" s="790"/>
      <c r="L3626" s="790"/>
      <c r="M3626" s="771"/>
      <c r="N3626" s="713"/>
      <c r="O3626" s="713"/>
      <c r="P3626" s="1835"/>
    </row>
    <row r="3627" spans="1:16" ht="13.5" x14ac:dyDescent="0.2">
      <c r="A3627" s="606">
        <v>200</v>
      </c>
      <c r="B3627" s="637" t="s">
        <v>1102</v>
      </c>
      <c r="C3627" s="575" t="s">
        <v>701</v>
      </c>
      <c r="D3627" s="660">
        <v>1</v>
      </c>
      <c r="E3627" s="660">
        <v>2000</v>
      </c>
      <c r="F3627" s="1120">
        <v>432</v>
      </c>
      <c r="G3627" s="784">
        <f t="shared" si="123"/>
        <v>432</v>
      </c>
      <c r="H3627" s="711">
        <v>100</v>
      </c>
      <c r="I3627" s="784">
        <f t="shared" si="124"/>
        <v>0</v>
      </c>
      <c r="J3627" s="770"/>
      <c r="K3627" s="790"/>
      <c r="L3627" s="790"/>
      <c r="M3627" s="771"/>
      <c r="N3627" s="713"/>
      <c r="O3627" s="713"/>
      <c r="P3627" s="1835"/>
    </row>
    <row r="3628" spans="1:16" ht="13.5" x14ac:dyDescent="0.2">
      <c r="A3628" s="606">
        <v>201</v>
      </c>
      <c r="B3628" s="637" t="s">
        <v>1103</v>
      </c>
      <c r="C3628" s="575" t="s">
        <v>701</v>
      </c>
      <c r="D3628" s="660">
        <v>1</v>
      </c>
      <c r="E3628" s="660">
        <v>2000</v>
      </c>
      <c r="F3628" s="1120">
        <v>75.599999999999994</v>
      </c>
      <c r="G3628" s="784">
        <f t="shared" si="123"/>
        <v>75.599999999999994</v>
      </c>
      <c r="H3628" s="711">
        <v>100</v>
      </c>
      <c r="I3628" s="784">
        <f t="shared" si="124"/>
        <v>0</v>
      </c>
      <c r="J3628" s="770"/>
      <c r="K3628" s="790"/>
      <c r="L3628" s="790"/>
      <c r="M3628" s="771"/>
      <c r="N3628" s="713"/>
      <c r="O3628" s="713"/>
      <c r="P3628" s="1835"/>
    </row>
    <row r="3629" spans="1:16" ht="13.5" x14ac:dyDescent="0.2">
      <c r="A3629" s="606">
        <v>202</v>
      </c>
      <c r="B3629" s="637" t="s">
        <v>1104</v>
      </c>
      <c r="C3629" s="575" t="s">
        <v>701</v>
      </c>
      <c r="D3629" s="660">
        <v>1</v>
      </c>
      <c r="E3629" s="660">
        <v>2000</v>
      </c>
      <c r="F3629" s="1120">
        <v>686.6</v>
      </c>
      <c r="G3629" s="784">
        <f t="shared" si="123"/>
        <v>686.6</v>
      </c>
      <c r="H3629" s="711">
        <v>100</v>
      </c>
      <c r="I3629" s="784">
        <f t="shared" si="124"/>
        <v>0</v>
      </c>
      <c r="J3629" s="770"/>
      <c r="K3629" s="790"/>
      <c r="L3629" s="790"/>
      <c r="M3629" s="771"/>
      <c r="N3629" s="713"/>
      <c r="O3629" s="713"/>
      <c r="P3629" s="1835"/>
    </row>
    <row r="3630" spans="1:16" ht="13.5" x14ac:dyDescent="0.2">
      <c r="A3630" s="606">
        <v>203</v>
      </c>
      <c r="B3630" s="637" t="s">
        <v>1105</v>
      </c>
      <c r="C3630" s="575" t="s">
        <v>701</v>
      </c>
      <c r="D3630" s="660">
        <v>1</v>
      </c>
      <c r="E3630" s="660">
        <v>2000</v>
      </c>
      <c r="F3630" s="1120">
        <v>324.3</v>
      </c>
      <c r="G3630" s="784">
        <f t="shared" si="123"/>
        <v>324.3</v>
      </c>
      <c r="H3630" s="711">
        <v>100</v>
      </c>
      <c r="I3630" s="784">
        <f t="shared" si="124"/>
        <v>0</v>
      </c>
      <c r="J3630" s="770"/>
      <c r="K3630" s="790"/>
      <c r="L3630" s="790"/>
      <c r="M3630" s="771"/>
      <c r="N3630" s="713"/>
      <c r="O3630" s="713"/>
      <c r="P3630" s="1835"/>
    </row>
    <row r="3631" spans="1:16" ht="13.5" x14ac:dyDescent="0.2">
      <c r="A3631" s="606">
        <v>204</v>
      </c>
      <c r="B3631" s="637" t="s">
        <v>1106</v>
      </c>
      <c r="C3631" s="575" t="s">
        <v>701</v>
      </c>
      <c r="D3631" s="660">
        <v>1</v>
      </c>
      <c r="E3631" s="660">
        <v>2000</v>
      </c>
      <c r="F3631" s="1120">
        <v>384.4</v>
      </c>
      <c r="G3631" s="784">
        <f t="shared" si="123"/>
        <v>384.4</v>
      </c>
      <c r="H3631" s="711">
        <v>100</v>
      </c>
      <c r="I3631" s="784">
        <f t="shared" si="124"/>
        <v>0</v>
      </c>
      <c r="J3631" s="770"/>
      <c r="K3631" s="790"/>
      <c r="L3631" s="790"/>
      <c r="M3631" s="771"/>
      <c r="N3631" s="713"/>
      <c r="O3631" s="713"/>
      <c r="P3631" s="1835"/>
    </row>
    <row r="3632" spans="1:16" ht="13.5" x14ac:dyDescent="0.2">
      <c r="A3632" s="606">
        <v>205</v>
      </c>
      <c r="B3632" s="637" t="s">
        <v>1107</v>
      </c>
      <c r="C3632" s="575" t="s">
        <v>701</v>
      </c>
      <c r="D3632" s="660">
        <v>1</v>
      </c>
      <c r="E3632" s="660">
        <v>2004</v>
      </c>
      <c r="F3632" s="1120">
        <v>1226.2</v>
      </c>
      <c r="G3632" s="784">
        <f t="shared" si="123"/>
        <v>1226.2</v>
      </c>
      <c r="H3632" s="711">
        <v>100</v>
      </c>
      <c r="I3632" s="784">
        <f t="shared" si="124"/>
        <v>0</v>
      </c>
      <c r="J3632" s="770"/>
      <c r="K3632" s="790"/>
      <c r="L3632" s="790"/>
      <c r="M3632" s="771"/>
      <c r="N3632" s="713"/>
      <c r="O3632" s="713"/>
      <c r="P3632" s="1835"/>
    </row>
    <row r="3633" spans="1:16" ht="13.5" x14ac:dyDescent="0.2">
      <c r="A3633" s="606">
        <v>206</v>
      </c>
      <c r="B3633" s="637" t="s">
        <v>1108</v>
      </c>
      <c r="C3633" s="575" t="s">
        <v>701</v>
      </c>
      <c r="D3633" s="660">
        <v>1</v>
      </c>
      <c r="E3633" s="660">
        <v>2004</v>
      </c>
      <c r="F3633" s="1120">
        <v>2733.9</v>
      </c>
      <c r="G3633" s="784">
        <f t="shared" si="123"/>
        <v>2733.9</v>
      </c>
      <c r="H3633" s="711">
        <v>100</v>
      </c>
      <c r="I3633" s="784">
        <f t="shared" si="124"/>
        <v>0</v>
      </c>
      <c r="J3633" s="770"/>
      <c r="K3633" s="790"/>
      <c r="L3633" s="790"/>
      <c r="M3633" s="771"/>
      <c r="N3633" s="713"/>
      <c r="O3633" s="713"/>
      <c r="P3633" s="1835"/>
    </row>
    <row r="3634" spans="1:16" ht="13.5" x14ac:dyDescent="0.2">
      <c r="A3634" s="606">
        <v>207</v>
      </c>
      <c r="B3634" s="637" t="s">
        <v>1109</v>
      </c>
      <c r="C3634" s="575" t="s">
        <v>701</v>
      </c>
      <c r="D3634" s="660">
        <v>1</v>
      </c>
      <c r="E3634" s="660">
        <v>2005</v>
      </c>
      <c r="F3634" s="1120">
        <v>2346</v>
      </c>
      <c r="G3634" s="784">
        <f t="shared" si="123"/>
        <v>2346</v>
      </c>
      <c r="H3634" s="711">
        <v>100</v>
      </c>
      <c r="I3634" s="784">
        <f t="shared" si="124"/>
        <v>0</v>
      </c>
      <c r="J3634" s="770"/>
      <c r="K3634" s="790"/>
      <c r="L3634" s="790"/>
      <c r="M3634" s="771"/>
      <c r="N3634" s="713"/>
      <c r="O3634" s="713"/>
      <c r="P3634" s="1835"/>
    </row>
    <row r="3635" spans="1:16" ht="13.5" x14ac:dyDescent="0.2">
      <c r="A3635" s="606">
        <v>208</v>
      </c>
      <c r="B3635" s="637" t="s">
        <v>1110</v>
      </c>
      <c r="C3635" s="575" t="s">
        <v>701</v>
      </c>
      <c r="D3635" s="660">
        <v>1</v>
      </c>
      <c r="E3635" s="660">
        <v>2007</v>
      </c>
      <c r="F3635" s="1120">
        <v>312.7</v>
      </c>
      <c r="G3635" s="784">
        <f t="shared" si="123"/>
        <v>312.7</v>
      </c>
      <c r="H3635" s="711">
        <v>100</v>
      </c>
      <c r="I3635" s="784">
        <f t="shared" si="124"/>
        <v>0</v>
      </c>
      <c r="J3635" s="770"/>
      <c r="K3635" s="790"/>
      <c r="L3635" s="790"/>
      <c r="M3635" s="771"/>
      <c r="N3635" s="713"/>
      <c r="O3635" s="713"/>
      <c r="P3635" s="1835"/>
    </row>
    <row r="3636" spans="1:16" ht="27" x14ac:dyDescent="0.2">
      <c r="A3636" s="606">
        <v>209</v>
      </c>
      <c r="B3636" s="637" t="s">
        <v>1111</v>
      </c>
      <c r="C3636" s="575" t="s">
        <v>701</v>
      </c>
      <c r="D3636" s="660">
        <v>1</v>
      </c>
      <c r="E3636" s="660">
        <v>2007</v>
      </c>
      <c r="F3636" s="1120">
        <v>78.8</v>
      </c>
      <c r="G3636" s="784">
        <f t="shared" si="123"/>
        <v>78.8</v>
      </c>
      <c r="H3636" s="711">
        <v>100</v>
      </c>
      <c r="I3636" s="784">
        <f t="shared" si="124"/>
        <v>0</v>
      </c>
      <c r="J3636" s="770"/>
      <c r="K3636" s="790"/>
      <c r="L3636" s="790"/>
      <c r="M3636" s="771"/>
      <c r="N3636" s="713"/>
      <c r="O3636" s="713"/>
      <c r="P3636" s="1835"/>
    </row>
    <row r="3637" spans="1:16" ht="13.5" x14ac:dyDescent="0.2">
      <c r="A3637" s="606">
        <v>210</v>
      </c>
      <c r="B3637" s="637" t="s">
        <v>1112</v>
      </c>
      <c r="C3637" s="575" t="s">
        <v>701</v>
      </c>
      <c r="D3637" s="660">
        <v>1</v>
      </c>
      <c r="E3637" s="660">
        <v>2006</v>
      </c>
      <c r="F3637" s="1120">
        <v>16949.900000000001</v>
      </c>
      <c r="G3637" s="784">
        <f t="shared" si="123"/>
        <v>16949.900000000001</v>
      </c>
      <c r="H3637" s="711">
        <v>100</v>
      </c>
      <c r="I3637" s="784">
        <f t="shared" si="124"/>
        <v>0</v>
      </c>
      <c r="J3637" s="770"/>
      <c r="K3637" s="790"/>
      <c r="L3637" s="790"/>
      <c r="M3637" s="771"/>
      <c r="N3637" s="713"/>
      <c r="O3637" s="713"/>
      <c r="P3637" s="1835"/>
    </row>
    <row r="3638" spans="1:16" ht="13.5" x14ac:dyDescent="0.2">
      <c r="A3638" s="606">
        <v>211</v>
      </c>
      <c r="B3638" s="637" t="s">
        <v>1113</v>
      </c>
      <c r="C3638" s="575" t="s">
        <v>701</v>
      </c>
      <c r="D3638" s="660">
        <v>1</v>
      </c>
      <c r="E3638" s="660">
        <v>2006</v>
      </c>
      <c r="F3638" s="1120">
        <v>1220.8</v>
      </c>
      <c r="G3638" s="784">
        <f t="shared" si="123"/>
        <v>1220.8</v>
      </c>
      <c r="H3638" s="711">
        <v>100</v>
      </c>
      <c r="I3638" s="784">
        <f t="shared" si="124"/>
        <v>0</v>
      </c>
      <c r="J3638" s="770"/>
      <c r="K3638" s="790"/>
      <c r="L3638" s="790"/>
      <c r="M3638" s="771"/>
      <c r="N3638" s="713"/>
      <c r="O3638" s="713"/>
      <c r="P3638" s="1835"/>
    </row>
    <row r="3639" spans="1:16" ht="13.5" x14ac:dyDescent="0.2">
      <c r="A3639" s="606">
        <v>212</v>
      </c>
      <c r="B3639" s="637" t="s">
        <v>1114</v>
      </c>
      <c r="C3639" s="575" t="s">
        <v>701</v>
      </c>
      <c r="D3639" s="660">
        <v>1</v>
      </c>
      <c r="E3639" s="660">
        <v>2006</v>
      </c>
      <c r="F3639" s="1120">
        <v>1029.0999999999999</v>
      </c>
      <c r="G3639" s="784">
        <f t="shared" si="123"/>
        <v>1029.0999999999999</v>
      </c>
      <c r="H3639" s="711">
        <v>100</v>
      </c>
      <c r="I3639" s="784">
        <f t="shared" si="124"/>
        <v>0</v>
      </c>
      <c r="J3639" s="770"/>
      <c r="K3639" s="790"/>
      <c r="L3639" s="790"/>
      <c r="M3639" s="771"/>
      <c r="N3639" s="713"/>
      <c r="O3639" s="713"/>
      <c r="P3639" s="1835"/>
    </row>
    <row r="3640" spans="1:16" ht="13.5" x14ac:dyDescent="0.2">
      <c r="A3640" s="606">
        <v>213</v>
      </c>
      <c r="B3640" s="637" t="s">
        <v>827</v>
      </c>
      <c r="C3640" s="575" t="s">
        <v>701</v>
      </c>
      <c r="D3640" s="660">
        <v>1</v>
      </c>
      <c r="E3640" s="660">
        <v>2007</v>
      </c>
      <c r="F3640" s="1120">
        <v>90.2</v>
      </c>
      <c r="G3640" s="784">
        <f t="shared" si="123"/>
        <v>90.2</v>
      </c>
      <c r="H3640" s="711">
        <v>100</v>
      </c>
      <c r="I3640" s="784">
        <f t="shared" si="124"/>
        <v>0</v>
      </c>
      <c r="J3640" s="770"/>
      <c r="K3640" s="790"/>
      <c r="L3640" s="790"/>
      <c r="M3640" s="771"/>
      <c r="N3640" s="713"/>
      <c r="O3640" s="713"/>
      <c r="P3640" s="1835"/>
    </row>
    <row r="3641" spans="1:16" ht="48" customHeight="1" x14ac:dyDescent="0.2">
      <c r="A3641" s="606">
        <v>214</v>
      </c>
      <c r="B3641" s="637" t="s">
        <v>1115</v>
      </c>
      <c r="C3641" s="575" t="s">
        <v>701</v>
      </c>
      <c r="D3641" s="660">
        <v>14</v>
      </c>
      <c r="E3641" s="660">
        <v>2008</v>
      </c>
      <c r="F3641" s="1120">
        <v>1273.4000000000001</v>
      </c>
      <c r="G3641" s="784">
        <f t="shared" si="123"/>
        <v>1273.4000000000001</v>
      </c>
      <c r="H3641" s="711">
        <v>100</v>
      </c>
      <c r="I3641" s="784">
        <f t="shared" si="124"/>
        <v>0</v>
      </c>
      <c r="J3641" s="770"/>
      <c r="K3641" s="790"/>
      <c r="L3641" s="790"/>
      <c r="M3641" s="771"/>
      <c r="N3641" s="713"/>
      <c r="O3641" s="713"/>
      <c r="P3641" s="1835"/>
    </row>
    <row r="3642" spans="1:16" ht="13.5" x14ac:dyDescent="0.2">
      <c r="A3642" s="606">
        <v>215</v>
      </c>
      <c r="B3642" s="637" t="s">
        <v>1116</v>
      </c>
      <c r="C3642" s="575" t="s">
        <v>701</v>
      </c>
      <c r="D3642" s="660">
        <v>100</v>
      </c>
      <c r="E3642" s="660">
        <v>2008</v>
      </c>
      <c r="F3642" s="1120">
        <v>614.20000000000005</v>
      </c>
      <c r="G3642" s="784">
        <f t="shared" si="123"/>
        <v>614.20000000000005</v>
      </c>
      <c r="H3642" s="711">
        <v>100</v>
      </c>
      <c r="I3642" s="784">
        <f t="shared" si="124"/>
        <v>0</v>
      </c>
      <c r="J3642" s="770"/>
      <c r="K3642" s="790"/>
      <c r="L3642" s="790"/>
      <c r="M3642" s="771"/>
      <c r="N3642" s="713"/>
      <c r="O3642" s="713"/>
      <c r="P3642" s="1835"/>
    </row>
    <row r="3643" spans="1:16" ht="13.5" x14ac:dyDescent="0.2">
      <c r="A3643" s="606">
        <v>216</v>
      </c>
      <c r="B3643" s="722" t="s">
        <v>1117</v>
      </c>
      <c r="C3643" s="575" t="s">
        <v>701</v>
      </c>
      <c r="D3643" s="660">
        <v>1</v>
      </c>
      <c r="E3643" s="660">
        <v>2008</v>
      </c>
      <c r="F3643" s="1120">
        <v>80</v>
      </c>
      <c r="G3643" s="784">
        <f t="shared" si="123"/>
        <v>80</v>
      </c>
      <c r="H3643" s="711">
        <v>100</v>
      </c>
      <c r="I3643" s="784">
        <f t="shared" si="124"/>
        <v>0</v>
      </c>
      <c r="J3643" s="770"/>
      <c r="K3643" s="790"/>
      <c r="L3643" s="790"/>
      <c r="M3643" s="771"/>
      <c r="N3643" s="713"/>
      <c r="O3643" s="713"/>
      <c r="P3643" s="1835"/>
    </row>
    <row r="3644" spans="1:16" ht="27" x14ac:dyDescent="0.2">
      <c r="A3644" s="606">
        <v>217</v>
      </c>
      <c r="B3644" s="637" t="s">
        <v>1118</v>
      </c>
      <c r="C3644" s="575" t="s">
        <v>701</v>
      </c>
      <c r="D3644" s="660">
        <v>10</v>
      </c>
      <c r="E3644" s="660">
        <v>2011</v>
      </c>
      <c r="F3644" s="1120">
        <v>813</v>
      </c>
      <c r="G3644" s="784">
        <f t="shared" si="123"/>
        <v>813</v>
      </c>
      <c r="H3644" s="711">
        <v>100</v>
      </c>
      <c r="I3644" s="784">
        <f t="shared" si="124"/>
        <v>0</v>
      </c>
      <c r="J3644" s="770"/>
      <c r="K3644" s="790"/>
      <c r="L3644" s="790"/>
      <c r="M3644" s="771"/>
      <c r="N3644" s="713"/>
      <c r="O3644" s="713"/>
      <c r="P3644" s="1835"/>
    </row>
    <row r="3645" spans="1:16" ht="27" x14ac:dyDescent="0.2">
      <c r="A3645" s="606">
        <v>218</v>
      </c>
      <c r="B3645" s="637" t="s">
        <v>1119</v>
      </c>
      <c r="C3645" s="575" t="s">
        <v>701</v>
      </c>
      <c r="D3645" s="660">
        <v>2</v>
      </c>
      <c r="E3645" s="660">
        <v>2011</v>
      </c>
      <c r="F3645" s="1120">
        <v>182</v>
      </c>
      <c r="G3645" s="784">
        <f t="shared" si="123"/>
        <v>182</v>
      </c>
      <c r="H3645" s="711">
        <v>100</v>
      </c>
      <c r="I3645" s="784">
        <f t="shared" si="124"/>
        <v>0</v>
      </c>
      <c r="J3645" s="770"/>
      <c r="K3645" s="790"/>
      <c r="L3645" s="790"/>
      <c r="M3645" s="771"/>
      <c r="N3645" s="713"/>
      <c r="O3645" s="713"/>
      <c r="P3645" s="1835"/>
    </row>
    <row r="3646" spans="1:16" ht="27" x14ac:dyDescent="0.2">
      <c r="A3646" s="606">
        <v>219</v>
      </c>
      <c r="B3646" s="637" t="s">
        <v>1120</v>
      </c>
      <c r="C3646" s="575" t="s">
        <v>701</v>
      </c>
      <c r="D3646" s="660">
        <v>1</v>
      </c>
      <c r="E3646" s="660">
        <v>2011</v>
      </c>
      <c r="F3646" s="1120">
        <v>2658.6</v>
      </c>
      <c r="G3646" s="784">
        <f t="shared" si="123"/>
        <v>2658.6</v>
      </c>
      <c r="H3646" s="711">
        <v>100</v>
      </c>
      <c r="I3646" s="784">
        <f t="shared" si="124"/>
        <v>0</v>
      </c>
      <c r="J3646" s="770"/>
      <c r="K3646" s="790"/>
      <c r="L3646" s="790"/>
      <c r="M3646" s="771"/>
      <c r="N3646" s="713"/>
      <c r="O3646" s="713"/>
      <c r="P3646" s="1835"/>
    </row>
    <row r="3647" spans="1:16" ht="13.5" x14ac:dyDescent="0.2">
      <c r="A3647" s="606">
        <v>220</v>
      </c>
      <c r="B3647" s="637" t="s">
        <v>819</v>
      </c>
      <c r="C3647" s="575" t="s">
        <v>701</v>
      </c>
      <c r="D3647" s="660">
        <v>1</v>
      </c>
      <c r="E3647" s="660">
        <v>2010</v>
      </c>
      <c r="F3647" s="1120">
        <v>56.4</v>
      </c>
      <c r="G3647" s="784">
        <f t="shared" si="123"/>
        <v>56.4</v>
      </c>
      <c r="H3647" s="711">
        <v>100</v>
      </c>
      <c r="I3647" s="784">
        <f t="shared" si="124"/>
        <v>0</v>
      </c>
      <c r="J3647" s="770"/>
      <c r="K3647" s="790"/>
      <c r="L3647" s="790"/>
      <c r="M3647" s="771"/>
      <c r="N3647" s="713"/>
      <c r="O3647" s="713"/>
      <c r="P3647" s="1835"/>
    </row>
    <row r="3648" spans="1:16" ht="13.5" x14ac:dyDescent="0.2">
      <c r="A3648" s="606">
        <v>221</v>
      </c>
      <c r="B3648" s="637" t="s">
        <v>1121</v>
      </c>
      <c r="C3648" s="575" t="s">
        <v>701</v>
      </c>
      <c r="D3648" s="660">
        <v>1</v>
      </c>
      <c r="E3648" s="660">
        <v>2010</v>
      </c>
      <c r="F3648" s="1120">
        <v>75.900000000000006</v>
      </c>
      <c r="G3648" s="784">
        <f t="shared" si="123"/>
        <v>75.900000000000006</v>
      </c>
      <c r="H3648" s="711">
        <v>100</v>
      </c>
      <c r="I3648" s="784">
        <f t="shared" si="124"/>
        <v>0</v>
      </c>
      <c r="J3648" s="770"/>
      <c r="K3648" s="790"/>
      <c r="L3648" s="790"/>
      <c r="M3648" s="771"/>
      <c r="N3648" s="713"/>
      <c r="O3648" s="713"/>
      <c r="P3648" s="1835"/>
    </row>
    <row r="3649" spans="1:16" ht="13.5" x14ac:dyDescent="0.2">
      <c r="A3649" s="606">
        <v>222</v>
      </c>
      <c r="B3649" s="637" t="s">
        <v>789</v>
      </c>
      <c r="C3649" s="575" t="s">
        <v>701</v>
      </c>
      <c r="D3649" s="660">
        <v>2</v>
      </c>
      <c r="E3649" s="660">
        <v>2008</v>
      </c>
      <c r="F3649" s="1120">
        <v>52.1</v>
      </c>
      <c r="G3649" s="784">
        <f t="shared" si="123"/>
        <v>52.1</v>
      </c>
      <c r="H3649" s="711">
        <v>100</v>
      </c>
      <c r="I3649" s="784">
        <f t="shared" si="124"/>
        <v>0</v>
      </c>
      <c r="J3649" s="770"/>
      <c r="K3649" s="790"/>
      <c r="L3649" s="790"/>
      <c r="M3649" s="771"/>
      <c r="N3649" s="713"/>
      <c r="O3649" s="713"/>
      <c r="P3649" s="1835"/>
    </row>
    <row r="3650" spans="1:16" ht="13.5" x14ac:dyDescent="0.2">
      <c r="A3650" s="606">
        <v>223</v>
      </c>
      <c r="B3650" s="637" t="s">
        <v>819</v>
      </c>
      <c r="C3650" s="575" t="s">
        <v>701</v>
      </c>
      <c r="D3650" s="660">
        <v>6</v>
      </c>
      <c r="E3650" s="660">
        <v>2014</v>
      </c>
      <c r="F3650" s="1120">
        <v>326.2</v>
      </c>
      <c r="G3650" s="784">
        <f t="shared" si="123"/>
        <v>156.57599999999999</v>
      </c>
      <c r="H3650" s="711">
        <v>48</v>
      </c>
      <c r="I3650" s="784">
        <f t="shared" si="124"/>
        <v>169.624</v>
      </c>
      <c r="J3650" s="770"/>
      <c r="K3650" s="790"/>
      <c r="L3650" s="790"/>
      <c r="M3650" s="771"/>
      <c r="N3650" s="713"/>
      <c r="O3650" s="713"/>
      <c r="P3650" s="1835"/>
    </row>
    <row r="3651" spans="1:16" ht="13.5" x14ac:dyDescent="0.2">
      <c r="A3651" s="606">
        <v>224</v>
      </c>
      <c r="B3651" s="637" t="s">
        <v>1122</v>
      </c>
      <c r="C3651" s="575" t="s">
        <v>701</v>
      </c>
      <c r="D3651" s="660">
        <v>1</v>
      </c>
      <c r="E3651" s="660">
        <v>2014</v>
      </c>
      <c r="F3651" s="1120">
        <v>45</v>
      </c>
      <c r="G3651" s="784">
        <f t="shared" si="123"/>
        <v>21.599999999999998</v>
      </c>
      <c r="H3651" s="711">
        <v>48</v>
      </c>
      <c r="I3651" s="784">
        <f t="shared" si="124"/>
        <v>23.400000000000002</v>
      </c>
      <c r="J3651" s="770"/>
      <c r="K3651" s="790"/>
      <c r="L3651" s="790"/>
      <c r="M3651" s="771"/>
      <c r="N3651" s="713"/>
      <c r="O3651" s="713"/>
      <c r="P3651" s="1835"/>
    </row>
    <row r="3652" spans="1:16" ht="13.5" x14ac:dyDescent="0.2">
      <c r="A3652" s="606">
        <v>225</v>
      </c>
      <c r="B3652" s="637" t="s">
        <v>1122</v>
      </c>
      <c r="C3652" s="575" t="s">
        <v>701</v>
      </c>
      <c r="D3652" s="660">
        <v>1</v>
      </c>
      <c r="E3652" s="660">
        <v>2014</v>
      </c>
      <c r="F3652" s="1120">
        <v>79.099999999999994</v>
      </c>
      <c r="G3652" s="784">
        <f t="shared" si="123"/>
        <v>37.967999999999996</v>
      </c>
      <c r="H3652" s="711">
        <v>48</v>
      </c>
      <c r="I3652" s="784">
        <f t="shared" si="124"/>
        <v>41.131999999999998</v>
      </c>
      <c r="J3652" s="770"/>
      <c r="K3652" s="790"/>
      <c r="L3652" s="790"/>
      <c r="M3652" s="771"/>
      <c r="N3652" s="713"/>
      <c r="O3652" s="713"/>
      <c r="P3652" s="1835"/>
    </row>
    <row r="3653" spans="1:16" ht="13.5" x14ac:dyDescent="0.2">
      <c r="A3653" s="606">
        <v>226</v>
      </c>
      <c r="B3653" s="637" t="s">
        <v>1122</v>
      </c>
      <c r="C3653" s="575" t="s">
        <v>701</v>
      </c>
      <c r="D3653" s="660">
        <v>1</v>
      </c>
      <c r="E3653" s="660">
        <v>2014</v>
      </c>
      <c r="F3653" s="1120">
        <v>73.599999999999994</v>
      </c>
      <c r="G3653" s="784">
        <f t="shared" si="123"/>
        <v>35.327999999999996</v>
      </c>
      <c r="H3653" s="711">
        <v>48</v>
      </c>
      <c r="I3653" s="784">
        <f t="shared" si="124"/>
        <v>38.271999999999998</v>
      </c>
      <c r="J3653" s="770"/>
      <c r="K3653" s="790"/>
      <c r="L3653" s="790"/>
      <c r="M3653" s="771"/>
      <c r="N3653" s="713"/>
      <c r="O3653" s="713"/>
      <c r="P3653" s="1835"/>
    </row>
    <row r="3654" spans="1:16" ht="13.5" x14ac:dyDescent="0.2">
      <c r="A3654" s="606">
        <v>227</v>
      </c>
      <c r="B3654" s="637" t="s">
        <v>786</v>
      </c>
      <c r="C3654" s="575" t="s">
        <v>701</v>
      </c>
      <c r="D3654" s="660">
        <v>4</v>
      </c>
      <c r="E3654" s="660">
        <v>2014</v>
      </c>
      <c r="F3654" s="1120">
        <v>327.7</v>
      </c>
      <c r="G3654" s="784">
        <f t="shared" si="123"/>
        <v>157.29599999999999</v>
      </c>
      <c r="H3654" s="711">
        <v>48</v>
      </c>
      <c r="I3654" s="784">
        <f t="shared" si="124"/>
        <v>170.404</v>
      </c>
      <c r="J3654" s="770"/>
      <c r="K3654" s="790"/>
      <c r="L3654" s="790"/>
      <c r="M3654" s="771"/>
      <c r="N3654" s="713"/>
      <c r="O3654" s="713"/>
      <c r="P3654" s="1835"/>
    </row>
    <row r="3655" spans="1:16" ht="13.5" x14ac:dyDescent="0.2">
      <c r="A3655" s="606">
        <v>228</v>
      </c>
      <c r="B3655" s="637" t="s">
        <v>786</v>
      </c>
      <c r="C3655" s="575" t="s">
        <v>701</v>
      </c>
      <c r="D3655" s="660">
        <v>2</v>
      </c>
      <c r="E3655" s="660">
        <v>2014</v>
      </c>
      <c r="F3655" s="1120">
        <v>151.6</v>
      </c>
      <c r="G3655" s="784">
        <f t="shared" si="123"/>
        <v>72.768000000000001</v>
      </c>
      <c r="H3655" s="711">
        <v>48</v>
      </c>
      <c r="I3655" s="784">
        <f t="shared" si="124"/>
        <v>78.831999999999994</v>
      </c>
      <c r="J3655" s="770"/>
      <c r="K3655" s="790"/>
      <c r="L3655" s="790"/>
      <c r="M3655" s="771"/>
      <c r="N3655" s="713"/>
      <c r="O3655" s="713"/>
      <c r="P3655" s="1835"/>
    </row>
    <row r="3656" spans="1:16" ht="13.5" x14ac:dyDescent="0.2">
      <c r="A3656" s="606">
        <v>229</v>
      </c>
      <c r="B3656" s="637" t="s">
        <v>786</v>
      </c>
      <c r="C3656" s="575" t="s">
        <v>701</v>
      </c>
      <c r="D3656" s="660">
        <v>1</v>
      </c>
      <c r="E3656" s="660">
        <v>2014</v>
      </c>
      <c r="F3656" s="1120">
        <v>250</v>
      </c>
      <c r="G3656" s="784">
        <f t="shared" si="123"/>
        <v>120</v>
      </c>
      <c r="H3656" s="711">
        <v>48</v>
      </c>
      <c r="I3656" s="784">
        <f t="shared" si="124"/>
        <v>130</v>
      </c>
      <c r="J3656" s="770"/>
      <c r="K3656" s="790"/>
      <c r="L3656" s="790"/>
      <c r="M3656" s="771"/>
      <c r="N3656" s="713"/>
      <c r="O3656" s="713"/>
      <c r="P3656" s="1835"/>
    </row>
    <row r="3657" spans="1:16" ht="13.5" x14ac:dyDescent="0.2">
      <c r="A3657" s="606">
        <v>230</v>
      </c>
      <c r="B3657" s="637" t="s">
        <v>784</v>
      </c>
      <c r="C3657" s="575" t="s">
        <v>701</v>
      </c>
      <c r="D3657" s="660">
        <v>1</v>
      </c>
      <c r="E3657" s="660">
        <v>2010</v>
      </c>
      <c r="F3657" s="1120">
        <v>222.8</v>
      </c>
      <c r="G3657" s="784">
        <f t="shared" si="123"/>
        <v>222.8</v>
      </c>
      <c r="H3657" s="711">
        <v>100</v>
      </c>
      <c r="I3657" s="784">
        <f t="shared" si="124"/>
        <v>0</v>
      </c>
      <c r="J3657" s="770"/>
      <c r="K3657" s="790"/>
      <c r="L3657" s="790"/>
      <c r="M3657" s="771"/>
      <c r="N3657" s="713"/>
      <c r="O3657" s="713"/>
      <c r="P3657" s="1835"/>
    </row>
    <row r="3658" spans="1:16" ht="13.5" x14ac:dyDescent="0.2">
      <c r="A3658" s="606">
        <v>231</v>
      </c>
      <c r="B3658" s="637" t="s">
        <v>805</v>
      </c>
      <c r="C3658" s="575" t="s">
        <v>701</v>
      </c>
      <c r="D3658" s="660">
        <v>1</v>
      </c>
      <c r="E3658" s="660">
        <v>2011</v>
      </c>
      <c r="F3658" s="1120">
        <v>180</v>
      </c>
      <c r="G3658" s="784">
        <f t="shared" si="123"/>
        <v>151.19999999999999</v>
      </c>
      <c r="H3658" s="711">
        <v>84</v>
      </c>
      <c r="I3658" s="784">
        <f t="shared" si="124"/>
        <v>28.800000000000011</v>
      </c>
      <c r="J3658" s="770"/>
      <c r="K3658" s="790"/>
      <c r="L3658" s="790"/>
      <c r="M3658" s="771"/>
      <c r="N3658" s="713"/>
      <c r="O3658" s="713"/>
      <c r="P3658" s="1835"/>
    </row>
    <row r="3659" spans="1:16" ht="13.5" x14ac:dyDescent="0.2">
      <c r="A3659" s="606">
        <v>232</v>
      </c>
      <c r="B3659" s="637" t="s">
        <v>786</v>
      </c>
      <c r="C3659" s="575" t="s">
        <v>701</v>
      </c>
      <c r="D3659" s="660">
        <v>4</v>
      </c>
      <c r="E3659" s="660">
        <v>2013</v>
      </c>
      <c r="F3659" s="1120">
        <v>117.2</v>
      </c>
      <c r="G3659" s="784">
        <f t="shared" si="123"/>
        <v>70.319999999999993</v>
      </c>
      <c r="H3659" s="711">
        <v>60</v>
      </c>
      <c r="I3659" s="784">
        <f t="shared" si="124"/>
        <v>46.88000000000001</v>
      </c>
      <c r="J3659" s="770"/>
      <c r="K3659" s="790"/>
      <c r="L3659" s="790"/>
      <c r="M3659" s="771"/>
      <c r="N3659" s="713"/>
      <c r="O3659" s="713"/>
      <c r="P3659" s="1835"/>
    </row>
    <row r="3660" spans="1:16" ht="13.5" x14ac:dyDescent="0.2">
      <c r="A3660" s="606">
        <v>233</v>
      </c>
      <c r="B3660" s="637" t="s">
        <v>759</v>
      </c>
      <c r="C3660" s="575" t="s">
        <v>701</v>
      </c>
      <c r="D3660" s="660">
        <v>1</v>
      </c>
      <c r="E3660" s="660">
        <v>2014</v>
      </c>
      <c r="F3660" s="1120">
        <v>90</v>
      </c>
      <c r="G3660" s="784">
        <f t="shared" si="123"/>
        <v>43.199999999999996</v>
      </c>
      <c r="H3660" s="711">
        <v>48</v>
      </c>
      <c r="I3660" s="784">
        <f t="shared" si="124"/>
        <v>46.800000000000004</v>
      </c>
      <c r="J3660" s="770"/>
      <c r="K3660" s="790"/>
      <c r="L3660" s="790"/>
      <c r="M3660" s="771"/>
      <c r="N3660" s="713"/>
      <c r="O3660" s="713"/>
      <c r="P3660" s="1835"/>
    </row>
    <row r="3661" spans="1:16" ht="13.5" x14ac:dyDescent="0.2">
      <c r="A3661" s="606">
        <v>234</v>
      </c>
      <c r="B3661" s="637" t="s">
        <v>1123</v>
      </c>
      <c r="C3661" s="575" t="s">
        <v>701</v>
      </c>
      <c r="D3661" s="660">
        <v>1</v>
      </c>
      <c r="E3661" s="660">
        <v>2014</v>
      </c>
      <c r="F3661" s="1120">
        <v>64.8</v>
      </c>
      <c r="G3661" s="784">
        <f t="shared" si="123"/>
        <v>31.103999999999999</v>
      </c>
      <c r="H3661" s="711">
        <v>48</v>
      </c>
      <c r="I3661" s="784">
        <f t="shared" si="124"/>
        <v>33.695999999999998</v>
      </c>
      <c r="J3661" s="770"/>
      <c r="K3661" s="790"/>
      <c r="L3661" s="790"/>
      <c r="M3661" s="771"/>
      <c r="N3661" s="713"/>
      <c r="O3661" s="713"/>
      <c r="P3661" s="1835"/>
    </row>
    <row r="3662" spans="1:16" ht="13.5" x14ac:dyDescent="0.2">
      <c r="A3662" s="606">
        <v>235</v>
      </c>
      <c r="B3662" s="637" t="s">
        <v>763</v>
      </c>
      <c r="C3662" s="575" t="s">
        <v>701</v>
      </c>
      <c r="D3662" s="660">
        <v>1</v>
      </c>
      <c r="E3662" s="660">
        <v>2016</v>
      </c>
      <c r="F3662" s="784">
        <v>67.8</v>
      </c>
      <c r="G3662" s="784">
        <f t="shared" si="123"/>
        <v>24.407999999999998</v>
      </c>
      <c r="H3662" s="711">
        <v>36</v>
      </c>
      <c r="I3662" s="784">
        <f t="shared" si="124"/>
        <v>43.391999999999996</v>
      </c>
      <c r="J3662" s="770"/>
      <c r="K3662" s="790"/>
      <c r="L3662" s="790"/>
      <c r="M3662" s="771"/>
      <c r="N3662" s="713"/>
      <c r="O3662" s="713"/>
      <c r="P3662" s="1835"/>
    </row>
    <row r="3663" spans="1:16" ht="13.5" x14ac:dyDescent="0.2">
      <c r="A3663" s="606">
        <v>236</v>
      </c>
      <c r="B3663" s="637" t="s">
        <v>817</v>
      </c>
      <c r="C3663" s="575" t="s">
        <v>701</v>
      </c>
      <c r="D3663" s="660">
        <v>1</v>
      </c>
      <c r="E3663" s="660">
        <v>2010</v>
      </c>
      <c r="F3663" s="784">
        <v>132</v>
      </c>
      <c r="G3663" s="784">
        <f t="shared" si="123"/>
        <v>47.519999999999996</v>
      </c>
      <c r="H3663" s="711">
        <v>36</v>
      </c>
      <c r="I3663" s="784">
        <f t="shared" si="124"/>
        <v>84.48</v>
      </c>
      <c r="J3663" s="770"/>
      <c r="K3663" s="790"/>
      <c r="L3663" s="790"/>
      <c r="M3663" s="771"/>
      <c r="N3663" s="713"/>
      <c r="O3663" s="713"/>
      <c r="P3663" s="1835"/>
    </row>
    <row r="3664" spans="1:16" ht="13.5" x14ac:dyDescent="0.2">
      <c r="A3664" s="606">
        <v>237</v>
      </c>
      <c r="B3664" s="637" t="s">
        <v>1124</v>
      </c>
      <c r="C3664" s="575" t="s">
        <v>701</v>
      </c>
      <c r="D3664" s="660">
        <v>1</v>
      </c>
      <c r="E3664" s="660">
        <v>2015</v>
      </c>
      <c r="F3664" s="1074">
        <v>260.10000000000002</v>
      </c>
      <c r="G3664" s="784">
        <f t="shared" si="123"/>
        <v>124.84800000000001</v>
      </c>
      <c r="H3664" s="711">
        <v>48</v>
      </c>
      <c r="I3664" s="784">
        <f t="shared" si="124"/>
        <v>135.25200000000001</v>
      </c>
      <c r="J3664" s="770"/>
      <c r="K3664" s="790"/>
      <c r="L3664" s="790"/>
      <c r="M3664" s="771"/>
      <c r="N3664" s="713"/>
      <c r="O3664" s="713"/>
      <c r="P3664" s="1835"/>
    </row>
    <row r="3665" spans="1:16" s="775" customFormat="1" ht="13.5" customHeight="1" x14ac:dyDescent="0.2">
      <c r="A3665" s="606">
        <v>1</v>
      </c>
      <c r="B3665" s="619" t="s">
        <v>709</v>
      </c>
      <c r="C3665" s="575" t="s">
        <v>701</v>
      </c>
      <c r="D3665" s="620">
        <v>34</v>
      </c>
      <c r="E3665" s="621">
        <v>2005</v>
      </c>
      <c r="F3665" s="1074">
        <v>7077.3379999999997</v>
      </c>
      <c r="G3665" s="784">
        <f t="shared" si="123"/>
        <v>7077.3379999999997</v>
      </c>
      <c r="H3665" s="1075">
        <v>100</v>
      </c>
      <c r="I3665" s="784">
        <f t="shared" si="124"/>
        <v>0</v>
      </c>
      <c r="J3665" s="635"/>
      <c r="K3665" s="693"/>
      <c r="L3665" s="693"/>
      <c r="M3665" s="635"/>
      <c r="N3665" s="693"/>
      <c r="O3665" s="693"/>
      <c r="P3665" s="1834" t="s">
        <v>525</v>
      </c>
    </row>
    <row r="3666" spans="1:16" s="775" customFormat="1" ht="13.5" customHeight="1" x14ac:dyDescent="0.2">
      <c r="A3666" s="606">
        <v>2</v>
      </c>
      <c r="B3666" s="619" t="s">
        <v>710</v>
      </c>
      <c r="C3666" s="575" t="s">
        <v>701</v>
      </c>
      <c r="D3666" s="620">
        <v>271</v>
      </c>
      <c r="E3666" s="621">
        <v>2005</v>
      </c>
      <c r="F3666" s="1074">
        <v>8206.6929999999993</v>
      </c>
      <c r="G3666" s="784">
        <f t="shared" ref="G3666:G3729" si="125">F3666*H3666%</f>
        <v>8206.6929999999993</v>
      </c>
      <c r="H3666" s="1075">
        <v>100</v>
      </c>
      <c r="I3666" s="784">
        <f t="shared" ref="I3666:I3729" si="126">F3666-G3666</f>
        <v>0</v>
      </c>
      <c r="J3666" s="635"/>
      <c r="K3666" s="693"/>
      <c r="L3666" s="693"/>
      <c r="M3666" s="635"/>
      <c r="N3666" s="693"/>
      <c r="O3666" s="693"/>
      <c r="P3666" s="1835"/>
    </row>
    <row r="3667" spans="1:16" s="775" customFormat="1" ht="13.5" customHeight="1" x14ac:dyDescent="0.2">
      <c r="A3667" s="606">
        <v>3</v>
      </c>
      <c r="B3667" s="619" t="s">
        <v>711</v>
      </c>
      <c r="C3667" s="575" t="s">
        <v>701</v>
      </c>
      <c r="D3667" s="620">
        <v>1</v>
      </c>
      <c r="E3667" s="621">
        <v>2005</v>
      </c>
      <c r="F3667" s="1074">
        <v>465.01400000000001</v>
      </c>
      <c r="G3667" s="784">
        <f t="shared" si="125"/>
        <v>465.01400000000001</v>
      </c>
      <c r="H3667" s="1075">
        <v>100</v>
      </c>
      <c r="I3667" s="784">
        <f t="shared" si="126"/>
        <v>0</v>
      </c>
      <c r="J3667" s="635"/>
      <c r="K3667" s="693"/>
      <c r="L3667" s="693"/>
      <c r="M3667" s="635"/>
      <c r="N3667" s="693"/>
      <c r="O3667" s="693"/>
      <c r="P3667" s="1835"/>
    </row>
    <row r="3668" spans="1:16" s="775" customFormat="1" ht="13.5" customHeight="1" x14ac:dyDescent="0.2">
      <c r="A3668" s="606">
        <v>4</v>
      </c>
      <c r="B3668" s="619" t="s">
        <v>712</v>
      </c>
      <c r="C3668" s="575" t="s">
        <v>701</v>
      </c>
      <c r="D3668" s="620">
        <v>2</v>
      </c>
      <c r="E3668" s="621">
        <v>2005</v>
      </c>
      <c r="F3668" s="1074">
        <v>647.65200000000004</v>
      </c>
      <c r="G3668" s="784">
        <f t="shared" si="125"/>
        <v>647.65200000000004</v>
      </c>
      <c r="H3668" s="1075">
        <v>100</v>
      </c>
      <c r="I3668" s="784">
        <f t="shared" si="126"/>
        <v>0</v>
      </c>
      <c r="J3668" s="635"/>
      <c r="K3668" s="693"/>
      <c r="L3668" s="693"/>
      <c r="M3668" s="635"/>
      <c r="N3668" s="693"/>
      <c r="O3668" s="693"/>
      <c r="P3668" s="1835"/>
    </row>
    <row r="3669" spans="1:16" s="775" customFormat="1" ht="13.5" customHeight="1" x14ac:dyDescent="0.2">
      <c r="A3669" s="606">
        <v>5</v>
      </c>
      <c r="B3669" s="619" t="s">
        <v>713</v>
      </c>
      <c r="C3669" s="575" t="s">
        <v>701</v>
      </c>
      <c r="D3669" s="620">
        <v>48</v>
      </c>
      <c r="E3669" s="621">
        <v>2005</v>
      </c>
      <c r="F3669" s="1074">
        <v>3853.9679999999998</v>
      </c>
      <c r="G3669" s="784">
        <f t="shared" si="125"/>
        <v>3853.9679999999998</v>
      </c>
      <c r="H3669" s="1075">
        <v>100</v>
      </c>
      <c r="I3669" s="784">
        <f t="shared" si="126"/>
        <v>0</v>
      </c>
      <c r="J3669" s="635"/>
      <c r="K3669" s="693"/>
      <c r="L3669" s="693"/>
      <c r="M3669" s="635"/>
      <c r="N3669" s="693"/>
      <c r="O3669" s="693"/>
      <c r="P3669" s="1835"/>
    </row>
    <row r="3670" spans="1:16" s="775" customFormat="1" ht="13.5" customHeight="1" x14ac:dyDescent="0.2">
      <c r="A3670" s="606">
        <v>6</v>
      </c>
      <c r="B3670" s="619" t="s">
        <v>714</v>
      </c>
      <c r="C3670" s="575" t="s">
        <v>701</v>
      </c>
      <c r="D3670" s="620">
        <v>1</v>
      </c>
      <c r="E3670" s="621">
        <v>2005</v>
      </c>
      <c r="F3670" s="1074">
        <v>140.90700000000001</v>
      </c>
      <c r="G3670" s="784">
        <f t="shared" si="125"/>
        <v>140.90700000000001</v>
      </c>
      <c r="H3670" s="1075">
        <v>100</v>
      </c>
      <c r="I3670" s="784">
        <f t="shared" si="126"/>
        <v>0</v>
      </c>
      <c r="J3670" s="635"/>
      <c r="K3670" s="693"/>
      <c r="L3670" s="693"/>
      <c r="M3670" s="635"/>
      <c r="N3670" s="693"/>
      <c r="O3670" s="693"/>
      <c r="P3670" s="1835"/>
    </row>
    <row r="3671" spans="1:16" s="775" customFormat="1" ht="13.5" customHeight="1" x14ac:dyDescent="0.2">
      <c r="A3671" s="606">
        <v>7</v>
      </c>
      <c r="B3671" s="619" t="s">
        <v>715</v>
      </c>
      <c r="C3671" s="575" t="s">
        <v>701</v>
      </c>
      <c r="D3671" s="620">
        <v>19</v>
      </c>
      <c r="E3671" s="621">
        <v>2005</v>
      </c>
      <c r="F3671" s="1074">
        <v>2591.239</v>
      </c>
      <c r="G3671" s="784">
        <f t="shared" si="125"/>
        <v>2591.239</v>
      </c>
      <c r="H3671" s="1075">
        <v>100</v>
      </c>
      <c r="I3671" s="784">
        <f t="shared" si="126"/>
        <v>0</v>
      </c>
      <c r="J3671" s="635"/>
      <c r="K3671" s="693"/>
      <c r="L3671" s="693"/>
      <c r="M3671" s="635"/>
      <c r="N3671" s="693"/>
      <c r="O3671" s="693"/>
      <c r="P3671" s="1835"/>
    </row>
    <row r="3672" spans="1:16" s="775" customFormat="1" ht="13.5" customHeight="1" x14ac:dyDescent="0.2">
      <c r="A3672" s="606">
        <v>8</v>
      </c>
      <c r="B3672" s="619" t="s">
        <v>716</v>
      </c>
      <c r="C3672" s="575" t="s">
        <v>701</v>
      </c>
      <c r="D3672" s="620">
        <v>18</v>
      </c>
      <c r="E3672" s="621">
        <v>2005</v>
      </c>
      <c r="F3672" s="1074">
        <v>1176.624</v>
      </c>
      <c r="G3672" s="784">
        <f t="shared" si="125"/>
        <v>1176.624</v>
      </c>
      <c r="H3672" s="1075">
        <v>100</v>
      </c>
      <c r="I3672" s="784">
        <f t="shared" si="126"/>
        <v>0</v>
      </c>
      <c r="J3672" s="635"/>
      <c r="K3672" s="693"/>
      <c r="L3672" s="693"/>
      <c r="M3672" s="635"/>
      <c r="N3672" s="693"/>
      <c r="O3672" s="693"/>
      <c r="P3672" s="1835"/>
    </row>
    <row r="3673" spans="1:16" s="775" customFormat="1" ht="13.5" customHeight="1" x14ac:dyDescent="0.2">
      <c r="A3673" s="606">
        <v>9</v>
      </c>
      <c r="B3673" s="619" t="s">
        <v>717</v>
      </c>
      <c r="C3673" s="575" t="s">
        <v>701</v>
      </c>
      <c r="D3673" s="620">
        <v>19</v>
      </c>
      <c r="E3673" s="621">
        <v>2005</v>
      </c>
      <c r="F3673" s="1074">
        <v>1241.992</v>
      </c>
      <c r="G3673" s="784">
        <f t="shared" si="125"/>
        <v>1241.992</v>
      </c>
      <c r="H3673" s="1075">
        <v>100</v>
      </c>
      <c r="I3673" s="784">
        <f t="shared" si="126"/>
        <v>0</v>
      </c>
      <c r="J3673" s="635"/>
      <c r="K3673" s="693"/>
      <c r="L3673" s="693"/>
      <c r="M3673" s="635"/>
      <c r="N3673" s="693"/>
      <c r="O3673" s="693"/>
      <c r="P3673" s="1835"/>
    </row>
    <row r="3674" spans="1:16" s="775" customFormat="1" ht="13.5" customHeight="1" x14ac:dyDescent="0.2">
      <c r="A3674" s="606">
        <v>10</v>
      </c>
      <c r="B3674" s="619" t="s">
        <v>718</v>
      </c>
      <c r="C3674" s="575" t="s">
        <v>701</v>
      </c>
      <c r="D3674" s="620">
        <v>40</v>
      </c>
      <c r="E3674" s="621">
        <v>2005</v>
      </c>
      <c r="F3674" s="1074">
        <v>2423.92</v>
      </c>
      <c r="G3674" s="784">
        <f t="shared" si="125"/>
        <v>2423.92</v>
      </c>
      <c r="H3674" s="1075">
        <v>100</v>
      </c>
      <c r="I3674" s="784">
        <f t="shared" si="126"/>
        <v>0</v>
      </c>
      <c r="J3674" s="635"/>
      <c r="K3674" s="693"/>
      <c r="L3674" s="693"/>
      <c r="M3674" s="635"/>
      <c r="N3674" s="693"/>
      <c r="O3674" s="693"/>
      <c r="P3674" s="1835"/>
    </row>
    <row r="3675" spans="1:16" s="775" customFormat="1" ht="13.5" customHeight="1" x14ac:dyDescent="0.2">
      <c r="A3675" s="606">
        <v>11</v>
      </c>
      <c r="B3675" s="619" t="s">
        <v>719</v>
      </c>
      <c r="C3675" s="575" t="s">
        <v>701</v>
      </c>
      <c r="D3675" s="620">
        <v>44</v>
      </c>
      <c r="E3675" s="621">
        <v>2005</v>
      </c>
      <c r="F3675" s="1074">
        <v>2646.7759999999998</v>
      </c>
      <c r="G3675" s="784">
        <f t="shared" si="125"/>
        <v>2646.7759999999998</v>
      </c>
      <c r="H3675" s="1075">
        <v>100</v>
      </c>
      <c r="I3675" s="784">
        <f t="shared" si="126"/>
        <v>0</v>
      </c>
      <c r="J3675" s="635"/>
      <c r="K3675" s="693"/>
      <c r="L3675" s="693"/>
      <c r="M3675" s="635"/>
      <c r="N3675" s="693"/>
      <c r="O3675" s="693"/>
      <c r="P3675" s="1835"/>
    </row>
    <row r="3676" spans="1:16" s="775" customFormat="1" ht="13.5" customHeight="1" x14ac:dyDescent="0.2">
      <c r="A3676" s="606">
        <v>12</v>
      </c>
      <c r="B3676" s="619" t="s">
        <v>720</v>
      </c>
      <c r="C3676" s="575" t="s">
        <v>701</v>
      </c>
      <c r="D3676" s="620">
        <v>50</v>
      </c>
      <c r="E3676" s="621">
        <v>2005</v>
      </c>
      <c r="F3676" s="1074">
        <v>2501</v>
      </c>
      <c r="G3676" s="784">
        <f t="shared" si="125"/>
        <v>2501</v>
      </c>
      <c r="H3676" s="1075">
        <v>100</v>
      </c>
      <c r="I3676" s="784">
        <f t="shared" si="126"/>
        <v>0</v>
      </c>
      <c r="J3676" s="635"/>
      <c r="K3676" s="693"/>
      <c r="L3676" s="693"/>
      <c r="M3676" s="635"/>
      <c r="N3676" s="693"/>
      <c r="O3676" s="693"/>
      <c r="P3676" s="1835"/>
    </row>
    <row r="3677" spans="1:16" s="775" customFormat="1" ht="13.5" customHeight="1" x14ac:dyDescent="0.2">
      <c r="A3677" s="606">
        <v>13</v>
      </c>
      <c r="B3677" s="619" t="s">
        <v>721</v>
      </c>
      <c r="C3677" s="575" t="s">
        <v>701</v>
      </c>
      <c r="D3677" s="620">
        <v>19</v>
      </c>
      <c r="E3677" s="621">
        <v>2005</v>
      </c>
      <c r="F3677" s="1074">
        <v>1142.9259999999999</v>
      </c>
      <c r="G3677" s="784">
        <f t="shared" si="125"/>
        <v>1142.9259999999999</v>
      </c>
      <c r="H3677" s="1075">
        <v>100</v>
      </c>
      <c r="I3677" s="784">
        <f t="shared" si="126"/>
        <v>0</v>
      </c>
      <c r="J3677" s="635"/>
      <c r="K3677" s="693"/>
      <c r="L3677" s="693"/>
      <c r="M3677" s="635"/>
      <c r="N3677" s="693"/>
      <c r="O3677" s="693"/>
      <c r="P3677" s="1835"/>
    </row>
    <row r="3678" spans="1:16" s="775" customFormat="1" ht="13.5" customHeight="1" x14ac:dyDescent="0.2">
      <c r="A3678" s="606">
        <v>14</v>
      </c>
      <c r="B3678" s="619" t="s">
        <v>722</v>
      </c>
      <c r="C3678" s="575" t="s">
        <v>701</v>
      </c>
      <c r="D3678" s="620">
        <v>1</v>
      </c>
      <c r="E3678" s="621">
        <v>2005</v>
      </c>
      <c r="F3678" s="1074">
        <v>192.934</v>
      </c>
      <c r="G3678" s="784">
        <f t="shared" si="125"/>
        <v>192.934</v>
      </c>
      <c r="H3678" s="1075">
        <v>100</v>
      </c>
      <c r="I3678" s="784">
        <f t="shared" si="126"/>
        <v>0</v>
      </c>
      <c r="J3678" s="635"/>
      <c r="K3678" s="693"/>
      <c r="L3678" s="693"/>
      <c r="M3678" s="635"/>
      <c r="N3678" s="693"/>
      <c r="O3678" s="693"/>
      <c r="P3678" s="1835"/>
    </row>
    <row r="3679" spans="1:16" s="775" customFormat="1" ht="13.5" customHeight="1" x14ac:dyDescent="0.2">
      <c r="A3679" s="606">
        <v>15</v>
      </c>
      <c r="B3679" s="619" t="s">
        <v>723</v>
      </c>
      <c r="C3679" s="575" t="s">
        <v>701</v>
      </c>
      <c r="D3679" s="620">
        <v>21</v>
      </c>
      <c r="E3679" s="621">
        <v>2005</v>
      </c>
      <c r="F3679" s="1074">
        <v>4616.6610000000001</v>
      </c>
      <c r="G3679" s="784">
        <f t="shared" si="125"/>
        <v>4616.6610000000001</v>
      </c>
      <c r="H3679" s="1075">
        <v>100</v>
      </c>
      <c r="I3679" s="784">
        <f t="shared" si="126"/>
        <v>0</v>
      </c>
      <c r="J3679" s="635"/>
      <c r="K3679" s="693"/>
      <c r="L3679" s="693"/>
      <c r="M3679" s="635"/>
      <c r="N3679" s="693"/>
      <c r="O3679" s="693"/>
      <c r="P3679" s="1835"/>
    </row>
    <row r="3680" spans="1:16" s="775" customFormat="1" ht="13.5" customHeight="1" x14ac:dyDescent="0.2">
      <c r="A3680" s="606">
        <v>16</v>
      </c>
      <c r="B3680" s="619" t="s">
        <v>724</v>
      </c>
      <c r="C3680" s="575" t="s">
        <v>701</v>
      </c>
      <c r="D3680" s="620">
        <v>22</v>
      </c>
      <c r="E3680" s="621">
        <v>2005</v>
      </c>
      <c r="F3680" s="1074">
        <v>3851.32</v>
      </c>
      <c r="G3680" s="784">
        <f t="shared" si="125"/>
        <v>3851.32</v>
      </c>
      <c r="H3680" s="1075">
        <v>100</v>
      </c>
      <c r="I3680" s="784">
        <f t="shared" si="126"/>
        <v>0</v>
      </c>
      <c r="J3680" s="635"/>
      <c r="K3680" s="693"/>
      <c r="L3680" s="693"/>
      <c r="M3680" s="635"/>
      <c r="N3680" s="693"/>
      <c r="O3680" s="693"/>
      <c r="P3680" s="1835"/>
    </row>
    <row r="3681" spans="1:16" s="775" customFormat="1" ht="13.5" customHeight="1" x14ac:dyDescent="0.2">
      <c r="A3681" s="606">
        <v>17</v>
      </c>
      <c r="B3681" s="619" t="s">
        <v>725</v>
      </c>
      <c r="C3681" s="575" t="s">
        <v>701</v>
      </c>
      <c r="D3681" s="620">
        <v>44</v>
      </c>
      <c r="E3681" s="621">
        <v>2005</v>
      </c>
      <c r="F3681" s="1074">
        <v>7702.64</v>
      </c>
      <c r="G3681" s="784">
        <f t="shared" si="125"/>
        <v>7702.64</v>
      </c>
      <c r="H3681" s="1075">
        <v>100</v>
      </c>
      <c r="I3681" s="784">
        <f t="shared" si="126"/>
        <v>0</v>
      </c>
      <c r="J3681" s="635"/>
      <c r="K3681" s="693"/>
      <c r="L3681" s="693"/>
      <c r="M3681" s="635"/>
      <c r="N3681" s="693"/>
      <c r="O3681" s="693"/>
      <c r="P3681" s="1835"/>
    </row>
    <row r="3682" spans="1:16" s="775" customFormat="1" ht="13.5" customHeight="1" x14ac:dyDescent="0.2">
      <c r="A3682" s="606">
        <v>18</v>
      </c>
      <c r="B3682" s="619" t="s">
        <v>726</v>
      </c>
      <c r="C3682" s="575" t="s">
        <v>701</v>
      </c>
      <c r="D3682" s="620">
        <v>11</v>
      </c>
      <c r="E3682" s="621">
        <v>2005</v>
      </c>
      <c r="F3682" s="1074">
        <v>2418.2510000000002</v>
      </c>
      <c r="G3682" s="784">
        <f t="shared" si="125"/>
        <v>2418.2510000000002</v>
      </c>
      <c r="H3682" s="1075">
        <v>100</v>
      </c>
      <c r="I3682" s="784">
        <f t="shared" si="126"/>
        <v>0</v>
      </c>
      <c r="J3682" s="635"/>
      <c r="K3682" s="693"/>
      <c r="L3682" s="693"/>
      <c r="M3682" s="635"/>
      <c r="N3682" s="693"/>
      <c r="O3682" s="693"/>
      <c r="P3682" s="1835"/>
    </row>
    <row r="3683" spans="1:16" s="775" customFormat="1" ht="13.5" customHeight="1" x14ac:dyDescent="0.2">
      <c r="A3683" s="606">
        <v>19</v>
      </c>
      <c r="B3683" s="619" t="s">
        <v>727</v>
      </c>
      <c r="C3683" s="575" t="s">
        <v>701</v>
      </c>
      <c r="D3683" s="620">
        <v>17</v>
      </c>
      <c r="E3683" s="621">
        <v>2005</v>
      </c>
      <c r="F3683" s="1074">
        <v>787.32100000000003</v>
      </c>
      <c r="G3683" s="784">
        <f t="shared" si="125"/>
        <v>787.32100000000003</v>
      </c>
      <c r="H3683" s="1075">
        <v>100</v>
      </c>
      <c r="I3683" s="784">
        <f t="shared" si="126"/>
        <v>0</v>
      </c>
      <c r="J3683" s="635"/>
      <c r="K3683" s="693"/>
      <c r="L3683" s="693"/>
      <c r="M3683" s="635"/>
      <c r="N3683" s="693"/>
      <c r="O3683" s="693"/>
      <c r="P3683" s="1835"/>
    </row>
    <row r="3684" spans="1:16" s="775" customFormat="1" ht="13.5" customHeight="1" x14ac:dyDescent="0.2">
      <c r="A3684" s="606">
        <v>20</v>
      </c>
      <c r="B3684" s="619" t="s">
        <v>728</v>
      </c>
      <c r="C3684" s="575" t="s">
        <v>701</v>
      </c>
      <c r="D3684" s="620">
        <v>1</v>
      </c>
      <c r="E3684" s="621">
        <v>2005</v>
      </c>
      <c r="F3684" s="1074">
        <v>302.39499999999998</v>
      </c>
      <c r="G3684" s="784">
        <f t="shared" si="125"/>
        <v>302.39499999999998</v>
      </c>
      <c r="H3684" s="1075">
        <v>100</v>
      </c>
      <c r="I3684" s="784">
        <f t="shared" si="126"/>
        <v>0</v>
      </c>
      <c r="J3684" s="635"/>
      <c r="K3684" s="693"/>
      <c r="L3684" s="693"/>
      <c r="M3684" s="635"/>
      <c r="N3684" s="693"/>
      <c r="O3684" s="693"/>
      <c r="P3684" s="1835"/>
    </row>
    <row r="3685" spans="1:16" s="775" customFormat="1" ht="21" customHeight="1" x14ac:dyDescent="0.2">
      <c r="A3685" s="606">
        <v>21</v>
      </c>
      <c r="B3685" s="619" t="s">
        <v>729</v>
      </c>
      <c r="C3685" s="575" t="s">
        <v>701</v>
      </c>
      <c r="D3685" s="620">
        <v>1</v>
      </c>
      <c r="E3685" s="621">
        <v>2005</v>
      </c>
      <c r="F3685" s="1074">
        <v>196.27</v>
      </c>
      <c r="G3685" s="784">
        <f t="shared" si="125"/>
        <v>196.27</v>
      </c>
      <c r="H3685" s="1075">
        <v>100</v>
      </c>
      <c r="I3685" s="784">
        <f t="shared" si="126"/>
        <v>0</v>
      </c>
      <c r="J3685" s="635"/>
      <c r="K3685" s="693"/>
      <c r="L3685" s="693"/>
      <c r="M3685" s="635"/>
      <c r="N3685" s="693"/>
      <c r="O3685" s="693"/>
      <c r="P3685" s="1835"/>
    </row>
    <row r="3686" spans="1:16" s="775" customFormat="1" ht="24" customHeight="1" x14ac:dyDescent="0.2">
      <c r="A3686" s="606">
        <v>22</v>
      </c>
      <c r="B3686" s="619" t="s">
        <v>730</v>
      </c>
      <c r="C3686" s="575" t="s">
        <v>701</v>
      </c>
      <c r="D3686" s="620">
        <v>2</v>
      </c>
      <c r="E3686" s="621">
        <v>2005</v>
      </c>
      <c r="F3686" s="1074">
        <v>336.464</v>
      </c>
      <c r="G3686" s="784">
        <f t="shared" si="125"/>
        <v>336.464</v>
      </c>
      <c r="H3686" s="1075">
        <v>100</v>
      </c>
      <c r="I3686" s="784">
        <f t="shared" si="126"/>
        <v>0</v>
      </c>
      <c r="J3686" s="635"/>
      <c r="K3686" s="693"/>
      <c r="L3686" s="693"/>
      <c r="M3686" s="635"/>
      <c r="N3686" s="693"/>
      <c r="O3686" s="693"/>
      <c r="P3686" s="1835"/>
    </row>
    <row r="3687" spans="1:16" s="775" customFormat="1" ht="13.5" customHeight="1" x14ac:dyDescent="0.2">
      <c r="A3687" s="606">
        <v>23</v>
      </c>
      <c r="B3687" s="619" t="s">
        <v>731</v>
      </c>
      <c r="C3687" s="575" t="s">
        <v>701</v>
      </c>
      <c r="D3687" s="620">
        <v>3</v>
      </c>
      <c r="E3687" s="621">
        <v>2005</v>
      </c>
      <c r="F3687" s="1074">
        <v>426.18599999999998</v>
      </c>
      <c r="G3687" s="784">
        <f t="shared" si="125"/>
        <v>426.18599999999998</v>
      </c>
      <c r="H3687" s="1075">
        <v>100</v>
      </c>
      <c r="I3687" s="784">
        <f t="shared" si="126"/>
        <v>0</v>
      </c>
      <c r="J3687" s="635"/>
      <c r="K3687" s="693"/>
      <c r="L3687" s="693"/>
      <c r="M3687" s="635"/>
      <c r="N3687" s="693"/>
      <c r="O3687" s="693"/>
      <c r="P3687" s="1835"/>
    </row>
    <row r="3688" spans="1:16" s="775" customFormat="1" ht="13.5" customHeight="1" x14ac:dyDescent="0.2">
      <c r="A3688" s="606">
        <v>24</v>
      </c>
      <c r="B3688" s="619" t="s">
        <v>732</v>
      </c>
      <c r="C3688" s="575" t="s">
        <v>701</v>
      </c>
      <c r="D3688" s="620">
        <v>2</v>
      </c>
      <c r="E3688" s="621">
        <v>2005</v>
      </c>
      <c r="F3688" s="1074">
        <v>345.81</v>
      </c>
      <c r="G3688" s="784">
        <f t="shared" si="125"/>
        <v>345.81</v>
      </c>
      <c r="H3688" s="1075">
        <v>100</v>
      </c>
      <c r="I3688" s="784">
        <f t="shared" si="126"/>
        <v>0</v>
      </c>
      <c r="J3688" s="635"/>
      <c r="K3688" s="693"/>
      <c r="L3688" s="693"/>
      <c r="M3688" s="635"/>
      <c r="N3688" s="693"/>
      <c r="O3688" s="693"/>
      <c r="P3688" s="1835"/>
    </row>
    <row r="3689" spans="1:16" s="775" customFormat="1" ht="13.5" customHeight="1" x14ac:dyDescent="0.2">
      <c r="A3689" s="606">
        <v>25</v>
      </c>
      <c r="B3689" s="619" t="s">
        <v>733</v>
      </c>
      <c r="C3689" s="575" t="s">
        <v>701</v>
      </c>
      <c r="D3689" s="620">
        <v>1</v>
      </c>
      <c r="E3689" s="621">
        <v>2005</v>
      </c>
      <c r="F3689" s="1074">
        <v>228.982</v>
      </c>
      <c r="G3689" s="784">
        <f t="shared" si="125"/>
        <v>228.982</v>
      </c>
      <c r="H3689" s="1075">
        <v>100</v>
      </c>
      <c r="I3689" s="784">
        <f t="shared" si="126"/>
        <v>0</v>
      </c>
      <c r="J3689" s="635"/>
      <c r="K3689" s="693"/>
      <c r="L3689" s="693"/>
      <c r="M3689" s="635"/>
      <c r="N3689" s="693"/>
      <c r="O3689" s="693"/>
      <c r="P3689" s="1835"/>
    </row>
    <row r="3690" spans="1:16" s="775" customFormat="1" ht="13.5" customHeight="1" x14ac:dyDescent="0.2">
      <c r="A3690" s="606">
        <v>26</v>
      </c>
      <c r="B3690" s="619" t="s">
        <v>734</v>
      </c>
      <c r="C3690" s="575" t="s">
        <v>701</v>
      </c>
      <c r="D3690" s="620">
        <v>2</v>
      </c>
      <c r="E3690" s="621">
        <v>2005</v>
      </c>
      <c r="F3690" s="1074">
        <v>289.73200000000003</v>
      </c>
      <c r="G3690" s="784">
        <f t="shared" si="125"/>
        <v>289.73200000000003</v>
      </c>
      <c r="H3690" s="1075">
        <v>100</v>
      </c>
      <c r="I3690" s="784">
        <f t="shared" si="126"/>
        <v>0</v>
      </c>
      <c r="J3690" s="635"/>
      <c r="K3690" s="693"/>
      <c r="L3690" s="693"/>
      <c r="M3690" s="635"/>
      <c r="N3690" s="693"/>
      <c r="O3690" s="693"/>
      <c r="P3690" s="1835"/>
    </row>
    <row r="3691" spans="1:16" s="775" customFormat="1" ht="13.5" customHeight="1" x14ac:dyDescent="0.2">
      <c r="A3691" s="606">
        <v>27</v>
      </c>
      <c r="B3691" s="619" t="s">
        <v>735</v>
      </c>
      <c r="C3691" s="575" t="s">
        <v>701</v>
      </c>
      <c r="D3691" s="620">
        <v>15</v>
      </c>
      <c r="E3691" s="621">
        <v>2005</v>
      </c>
      <c r="F3691" s="1074">
        <v>1997.7449999999999</v>
      </c>
      <c r="G3691" s="784">
        <f t="shared" si="125"/>
        <v>1997.7449999999999</v>
      </c>
      <c r="H3691" s="1075">
        <v>100</v>
      </c>
      <c r="I3691" s="784">
        <f t="shared" si="126"/>
        <v>0</v>
      </c>
      <c r="J3691" s="635"/>
      <c r="K3691" s="693"/>
      <c r="L3691" s="693"/>
      <c r="M3691" s="635"/>
      <c r="N3691" s="693"/>
      <c r="O3691" s="693"/>
      <c r="P3691" s="1835"/>
    </row>
    <row r="3692" spans="1:16" s="775" customFormat="1" ht="13.5" customHeight="1" x14ac:dyDescent="0.2">
      <c r="A3692" s="606">
        <v>28</v>
      </c>
      <c r="B3692" s="619" t="s">
        <v>736</v>
      </c>
      <c r="C3692" s="575" t="s">
        <v>701</v>
      </c>
      <c r="D3692" s="620">
        <v>13</v>
      </c>
      <c r="E3692" s="621">
        <v>2005</v>
      </c>
      <c r="F3692" s="1074">
        <v>2308.5140000000001</v>
      </c>
      <c r="G3692" s="784">
        <f t="shared" si="125"/>
        <v>2308.5140000000001</v>
      </c>
      <c r="H3692" s="1075">
        <v>100</v>
      </c>
      <c r="I3692" s="784">
        <f t="shared" si="126"/>
        <v>0</v>
      </c>
      <c r="J3692" s="635"/>
      <c r="K3692" s="693"/>
      <c r="L3692" s="693"/>
      <c r="M3692" s="635"/>
      <c r="N3692" s="693"/>
      <c r="O3692" s="693"/>
      <c r="P3692" s="1835"/>
    </row>
    <row r="3693" spans="1:16" s="775" customFormat="1" ht="13.5" customHeight="1" x14ac:dyDescent="0.2">
      <c r="A3693" s="606">
        <v>29</v>
      </c>
      <c r="B3693" s="619" t="s">
        <v>737</v>
      </c>
      <c r="C3693" s="575" t="s">
        <v>701</v>
      </c>
      <c r="D3693" s="620">
        <v>2</v>
      </c>
      <c r="E3693" s="621">
        <v>2005</v>
      </c>
      <c r="F3693" s="1074">
        <v>467.31</v>
      </c>
      <c r="G3693" s="784">
        <f t="shared" si="125"/>
        <v>467.31</v>
      </c>
      <c r="H3693" s="1075">
        <v>100</v>
      </c>
      <c r="I3693" s="784">
        <f t="shared" si="126"/>
        <v>0</v>
      </c>
      <c r="J3693" s="635"/>
      <c r="K3693" s="693"/>
      <c r="L3693" s="693"/>
      <c r="M3693" s="635"/>
      <c r="N3693" s="693"/>
      <c r="O3693" s="693"/>
      <c r="P3693" s="1835"/>
    </row>
    <row r="3694" spans="1:16" s="775" customFormat="1" ht="13.5" customHeight="1" x14ac:dyDescent="0.2">
      <c r="A3694" s="606">
        <v>30</v>
      </c>
      <c r="B3694" s="619" t="s">
        <v>738</v>
      </c>
      <c r="C3694" s="575" t="s">
        <v>701</v>
      </c>
      <c r="D3694" s="620">
        <v>372</v>
      </c>
      <c r="E3694" s="621">
        <v>2005</v>
      </c>
      <c r="F3694" s="1074">
        <v>1625.268</v>
      </c>
      <c r="G3694" s="784">
        <f t="shared" si="125"/>
        <v>1625.268</v>
      </c>
      <c r="H3694" s="1075">
        <v>100</v>
      </c>
      <c r="I3694" s="784">
        <f t="shared" si="126"/>
        <v>0</v>
      </c>
      <c r="J3694" s="635"/>
      <c r="K3694" s="693"/>
      <c r="L3694" s="693"/>
      <c r="M3694" s="635"/>
      <c r="N3694" s="693"/>
      <c r="O3694" s="693"/>
      <c r="P3694" s="1835"/>
    </row>
    <row r="3695" spans="1:16" s="775" customFormat="1" ht="13.5" customHeight="1" x14ac:dyDescent="0.2">
      <c r="A3695" s="606">
        <v>31</v>
      </c>
      <c r="B3695" s="619" t="s">
        <v>739</v>
      </c>
      <c r="C3695" s="575" t="s">
        <v>701</v>
      </c>
      <c r="D3695" s="620">
        <v>2</v>
      </c>
      <c r="E3695" s="621">
        <v>2005</v>
      </c>
      <c r="F3695" s="1074">
        <v>51.404000000000003</v>
      </c>
      <c r="G3695" s="784">
        <f t="shared" si="125"/>
        <v>51.404000000000003</v>
      </c>
      <c r="H3695" s="1075">
        <v>100</v>
      </c>
      <c r="I3695" s="784">
        <f t="shared" si="126"/>
        <v>0</v>
      </c>
      <c r="J3695" s="635"/>
      <c r="K3695" s="693"/>
      <c r="L3695" s="693"/>
      <c r="M3695" s="635"/>
      <c r="N3695" s="693"/>
      <c r="O3695" s="693"/>
      <c r="P3695" s="1835"/>
    </row>
    <row r="3696" spans="1:16" s="775" customFormat="1" ht="13.5" customHeight="1" x14ac:dyDescent="0.2">
      <c r="A3696" s="606">
        <v>32</v>
      </c>
      <c r="B3696" s="619" t="s">
        <v>740</v>
      </c>
      <c r="C3696" s="575" t="s">
        <v>701</v>
      </c>
      <c r="D3696" s="620">
        <v>21</v>
      </c>
      <c r="E3696" s="621">
        <v>2005</v>
      </c>
      <c r="F3696" s="1074">
        <v>490.66500000000002</v>
      </c>
      <c r="G3696" s="784">
        <f t="shared" si="125"/>
        <v>490.66500000000002</v>
      </c>
      <c r="H3696" s="1075">
        <v>100</v>
      </c>
      <c r="I3696" s="784">
        <f t="shared" si="126"/>
        <v>0</v>
      </c>
      <c r="J3696" s="635"/>
      <c r="K3696" s="693"/>
      <c r="L3696" s="693"/>
      <c r="M3696" s="635"/>
      <c r="N3696" s="693"/>
      <c r="O3696" s="693"/>
      <c r="P3696" s="1835"/>
    </row>
    <row r="3697" spans="1:16" s="775" customFormat="1" ht="13.5" customHeight="1" x14ac:dyDescent="0.2">
      <c r="A3697" s="606">
        <v>33</v>
      </c>
      <c r="B3697" s="619" t="s">
        <v>741</v>
      </c>
      <c r="C3697" s="575" t="s">
        <v>701</v>
      </c>
      <c r="D3697" s="620">
        <v>24</v>
      </c>
      <c r="E3697" s="621">
        <v>2005</v>
      </c>
      <c r="F3697" s="1074">
        <v>358.89600000000002</v>
      </c>
      <c r="G3697" s="784">
        <f t="shared" si="125"/>
        <v>358.89600000000002</v>
      </c>
      <c r="H3697" s="1075">
        <v>100</v>
      </c>
      <c r="I3697" s="784">
        <f t="shared" si="126"/>
        <v>0</v>
      </c>
      <c r="J3697" s="635"/>
      <c r="K3697" s="693"/>
      <c r="L3697" s="693"/>
      <c r="M3697" s="635"/>
      <c r="N3697" s="693"/>
      <c r="O3697" s="693"/>
      <c r="P3697" s="1835"/>
    </row>
    <row r="3698" spans="1:16" s="775" customFormat="1" ht="13.5" customHeight="1" x14ac:dyDescent="0.2">
      <c r="A3698" s="606">
        <v>34</v>
      </c>
      <c r="B3698" s="619" t="s">
        <v>742</v>
      </c>
      <c r="C3698" s="575" t="s">
        <v>701</v>
      </c>
      <c r="D3698" s="620">
        <v>9</v>
      </c>
      <c r="E3698" s="621">
        <v>2005</v>
      </c>
      <c r="F3698" s="1074">
        <v>1045.8630000000001</v>
      </c>
      <c r="G3698" s="784">
        <f t="shared" si="125"/>
        <v>1045.8630000000001</v>
      </c>
      <c r="H3698" s="1075">
        <v>100</v>
      </c>
      <c r="I3698" s="784">
        <f t="shared" si="126"/>
        <v>0</v>
      </c>
      <c r="J3698" s="635"/>
      <c r="K3698" s="693"/>
      <c r="L3698" s="693"/>
      <c r="M3698" s="635"/>
      <c r="N3698" s="693"/>
      <c r="O3698" s="693"/>
      <c r="P3698" s="1835"/>
    </row>
    <row r="3699" spans="1:16" s="775" customFormat="1" ht="13.5" customHeight="1" x14ac:dyDescent="0.2">
      <c r="A3699" s="606">
        <v>35</v>
      </c>
      <c r="B3699" s="619" t="s">
        <v>743</v>
      </c>
      <c r="C3699" s="575" t="s">
        <v>701</v>
      </c>
      <c r="D3699" s="620">
        <v>34</v>
      </c>
      <c r="E3699" s="621">
        <v>2005</v>
      </c>
      <c r="F3699" s="1074">
        <v>4425.1679999999997</v>
      </c>
      <c r="G3699" s="784">
        <f t="shared" si="125"/>
        <v>4425.1679999999997</v>
      </c>
      <c r="H3699" s="1075">
        <v>100</v>
      </c>
      <c r="I3699" s="784">
        <f t="shared" si="126"/>
        <v>0</v>
      </c>
      <c r="J3699" s="635"/>
      <c r="K3699" s="693"/>
      <c r="L3699" s="693"/>
      <c r="M3699" s="635"/>
      <c r="N3699" s="693"/>
      <c r="O3699" s="693"/>
      <c r="P3699" s="1835"/>
    </row>
    <row r="3700" spans="1:16" s="775" customFormat="1" ht="13.5" customHeight="1" x14ac:dyDescent="0.2">
      <c r="A3700" s="606">
        <v>36</v>
      </c>
      <c r="B3700" s="619" t="s">
        <v>744</v>
      </c>
      <c r="C3700" s="575" t="s">
        <v>701</v>
      </c>
      <c r="D3700" s="620">
        <v>20</v>
      </c>
      <c r="E3700" s="621">
        <v>2005</v>
      </c>
      <c r="F3700" s="1074">
        <v>3346.78</v>
      </c>
      <c r="G3700" s="784">
        <f t="shared" si="125"/>
        <v>3346.78</v>
      </c>
      <c r="H3700" s="1075">
        <v>100</v>
      </c>
      <c r="I3700" s="784">
        <f t="shared" si="126"/>
        <v>0</v>
      </c>
      <c r="J3700" s="635"/>
      <c r="K3700" s="693"/>
      <c r="L3700" s="693"/>
      <c r="M3700" s="635"/>
      <c r="N3700" s="693"/>
      <c r="O3700" s="693"/>
      <c r="P3700" s="1835"/>
    </row>
    <row r="3701" spans="1:16" s="775" customFormat="1" ht="13.5" customHeight="1" x14ac:dyDescent="0.2">
      <c r="A3701" s="606">
        <v>37</v>
      </c>
      <c r="B3701" s="619" t="s">
        <v>745</v>
      </c>
      <c r="C3701" s="575" t="s">
        <v>701</v>
      </c>
      <c r="D3701" s="620">
        <v>5</v>
      </c>
      <c r="E3701" s="621">
        <v>2005</v>
      </c>
      <c r="F3701" s="1074">
        <v>1092.3499999999999</v>
      </c>
      <c r="G3701" s="784">
        <f t="shared" si="125"/>
        <v>1092.3499999999999</v>
      </c>
      <c r="H3701" s="1075">
        <v>100</v>
      </c>
      <c r="I3701" s="784">
        <f t="shared" si="126"/>
        <v>0</v>
      </c>
      <c r="J3701" s="635"/>
      <c r="K3701" s="693"/>
      <c r="L3701" s="693"/>
      <c r="M3701" s="635"/>
      <c r="N3701" s="693"/>
      <c r="O3701" s="693"/>
      <c r="P3701" s="1835"/>
    </row>
    <row r="3702" spans="1:16" s="775" customFormat="1" ht="13.5" customHeight="1" x14ac:dyDescent="0.2">
      <c r="A3702" s="606">
        <v>38</v>
      </c>
      <c r="B3702" s="619" t="s">
        <v>746</v>
      </c>
      <c r="C3702" s="575" t="s">
        <v>701</v>
      </c>
      <c r="D3702" s="620">
        <v>61</v>
      </c>
      <c r="E3702" s="621">
        <v>2005</v>
      </c>
      <c r="F3702" s="1074">
        <v>5193.54</v>
      </c>
      <c r="G3702" s="784">
        <f t="shared" si="125"/>
        <v>5193.54</v>
      </c>
      <c r="H3702" s="1075">
        <v>100</v>
      </c>
      <c r="I3702" s="784">
        <f t="shared" si="126"/>
        <v>0</v>
      </c>
      <c r="J3702" s="635"/>
      <c r="K3702" s="693"/>
      <c r="L3702" s="693"/>
      <c r="M3702" s="635"/>
      <c r="N3702" s="693"/>
      <c r="O3702" s="693"/>
      <c r="P3702" s="1835"/>
    </row>
    <row r="3703" spans="1:16" s="775" customFormat="1" ht="13.5" customHeight="1" x14ac:dyDescent="0.2">
      <c r="A3703" s="606">
        <v>39</v>
      </c>
      <c r="B3703" s="619" t="s">
        <v>747</v>
      </c>
      <c r="C3703" s="575" t="s">
        <v>701</v>
      </c>
      <c r="D3703" s="620">
        <v>20</v>
      </c>
      <c r="E3703" s="621">
        <v>2005</v>
      </c>
      <c r="F3703" s="1074">
        <v>1566.9</v>
      </c>
      <c r="G3703" s="784">
        <f t="shared" si="125"/>
        <v>1566.9</v>
      </c>
      <c r="H3703" s="1075">
        <v>100</v>
      </c>
      <c r="I3703" s="784">
        <f t="shared" si="126"/>
        <v>0</v>
      </c>
      <c r="J3703" s="635"/>
      <c r="K3703" s="693"/>
      <c r="L3703" s="693"/>
      <c r="M3703" s="635"/>
      <c r="N3703" s="693"/>
      <c r="O3703" s="693"/>
      <c r="P3703" s="1835"/>
    </row>
    <row r="3704" spans="1:16" s="775" customFormat="1" ht="13.5" customHeight="1" x14ac:dyDescent="0.2">
      <c r="A3704" s="606">
        <v>40</v>
      </c>
      <c r="B3704" s="619" t="s">
        <v>738</v>
      </c>
      <c r="C3704" s="575" t="s">
        <v>701</v>
      </c>
      <c r="D3704" s="620">
        <v>20</v>
      </c>
      <c r="E3704" s="621">
        <v>2005</v>
      </c>
      <c r="F3704" s="1074">
        <v>88.54</v>
      </c>
      <c r="G3704" s="784">
        <f t="shared" si="125"/>
        <v>88.54</v>
      </c>
      <c r="H3704" s="1075">
        <v>100</v>
      </c>
      <c r="I3704" s="784">
        <f t="shared" si="126"/>
        <v>0</v>
      </c>
      <c r="J3704" s="635"/>
      <c r="K3704" s="693"/>
      <c r="L3704" s="693"/>
      <c r="M3704" s="635"/>
      <c r="N3704" s="693"/>
      <c r="O3704" s="693"/>
      <c r="P3704" s="1835"/>
    </row>
    <row r="3705" spans="1:16" s="775" customFormat="1" ht="13.5" customHeight="1" x14ac:dyDescent="0.2">
      <c r="A3705" s="606">
        <v>41</v>
      </c>
      <c r="B3705" s="619" t="s">
        <v>739</v>
      </c>
      <c r="C3705" s="575" t="s">
        <v>701</v>
      </c>
      <c r="D3705" s="620">
        <v>2</v>
      </c>
      <c r="E3705" s="621">
        <v>2005</v>
      </c>
      <c r="F3705" s="1074">
        <v>52.08</v>
      </c>
      <c r="G3705" s="784">
        <f t="shared" si="125"/>
        <v>52.08</v>
      </c>
      <c r="H3705" s="1075">
        <v>100</v>
      </c>
      <c r="I3705" s="784">
        <f t="shared" si="126"/>
        <v>0</v>
      </c>
      <c r="J3705" s="635"/>
      <c r="K3705" s="693"/>
      <c r="L3705" s="693"/>
      <c r="M3705" s="635"/>
      <c r="N3705" s="693"/>
      <c r="O3705" s="693"/>
      <c r="P3705" s="1835"/>
    </row>
    <row r="3706" spans="1:16" s="775" customFormat="1" ht="13.5" customHeight="1" x14ac:dyDescent="0.2">
      <c r="A3706" s="606">
        <v>42</v>
      </c>
      <c r="B3706" s="619" t="s">
        <v>748</v>
      </c>
      <c r="C3706" s="575" t="s">
        <v>701</v>
      </c>
      <c r="D3706" s="620">
        <v>2</v>
      </c>
      <c r="E3706" s="621">
        <v>2005</v>
      </c>
      <c r="F3706" s="1074">
        <v>473.45</v>
      </c>
      <c r="G3706" s="784">
        <f t="shared" si="125"/>
        <v>473.45</v>
      </c>
      <c r="H3706" s="1075">
        <v>100</v>
      </c>
      <c r="I3706" s="784">
        <f t="shared" si="126"/>
        <v>0</v>
      </c>
      <c r="J3706" s="635"/>
      <c r="K3706" s="693"/>
      <c r="L3706" s="693"/>
      <c r="M3706" s="635"/>
      <c r="N3706" s="693"/>
      <c r="O3706" s="693"/>
      <c r="P3706" s="1835"/>
    </row>
    <row r="3707" spans="1:16" s="775" customFormat="1" ht="13.5" customHeight="1" x14ac:dyDescent="0.2">
      <c r="A3707" s="606">
        <v>43</v>
      </c>
      <c r="B3707" s="619" t="s">
        <v>749</v>
      </c>
      <c r="C3707" s="575" t="s">
        <v>701</v>
      </c>
      <c r="D3707" s="620">
        <v>2</v>
      </c>
      <c r="E3707" s="621">
        <v>2005</v>
      </c>
      <c r="F3707" s="1074">
        <v>293.54000000000002</v>
      </c>
      <c r="G3707" s="784">
        <f t="shared" si="125"/>
        <v>293.54000000000002</v>
      </c>
      <c r="H3707" s="1075">
        <v>100</v>
      </c>
      <c r="I3707" s="784">
        <f t="shared" si="126"/>
        <v>0</v>
      </c>
      <c r="J3707" s="635"/>
      <c r="K3707" s="693"/>
      <c r="L3707" s="693"/>
      <c r="M3707" s="635"/>
      <c r="N3707" s="693"/>
      <c r="O3707" s="693"/>
      <c r="P3707" s="1835"/>
    </row>
    <row r="3708" spans="1:16" s="775" customFormat="1" ht="13.5" customHeight="1" x14ac:dyDescent="0.2">
      <c r="A3708" s="606">
        <v>44</v>
      </c>
      <c r="B3708" s="619" t="s">
        <v>750</v>
      </c>
      <c r="C3708" s="575" t="s">
        <v>701</v>
      </c>
      <c r="D3708" s="620">
        <v>3</v>
      </c>
      <c r="E3708" s="621">
        <v>2005</v>
      </c>
      <c r="F3708" s="1074">
        <v>404.79899999999998</v>
      </c>
      <c r="G3708" s="784">
        <f t="shared" si="125"/>
        <v>404.79899999999998</v>
      </c>
      <c r="H3708" s="1075">
        <v>100</v>
      </c>
      <c r="I3708" s="784">
        <f t="shared" si="126"/>
        <v>0</v>
      </c>
      <c r="J3708" s="635"/>
      <c r="K3708" s="693"/>
      <c r="L3708" s="693"/>
      <c r="M3708" s="635"/>
      <c r="N3708" s="693"/>
      <c r="O3708" s="693"/>
      <c r="P3708" s="1835"/>
    </row>
    <row r="3709" spans="1:16" s="775" customFormat="1" ht="13.5" customHeight="1" x14ac:dyDescent="0.2">
      <c r="A3709" s="606">
        <v>45</v>
      </c>
      <c r="B3709" s="619" t="s">
        <v>751</v>
      </c>
      <c r="C3709" s="575" t="s">
        <v>701</v>
      </c>
      <c r="D3709" s="620">
        <v>4</v>
      </c>
      <c r="E3709" s="621">
        <v>2005</v>
      </c>
      <c r="F3709" s="1074">
        <v>719.64400000000001</v>
      </c>
      <c r="G3709" s="784">
        <f t="shared" si="125"/>
        <v>719.64400000000001</v>
      </c>
      <c r="H3709" s="1075">
        <v>100</v>
      </c>
      <c r="I3709" s="784">
        <f t="shared" si="126"/>
        <v>0</v>
      </c>
      <c r="J3709" s="635"/>
      <c r="K3709" s="693"/>
      <c r="L3709" s="693"/>
      <c r="M3709" s="635"/>
      <c r="N3709" s="693"/>
      <c r="O3709" s="693"/>
      <c r="P3709" s="1835"/>
    </row>
    <row r="3710" spans="1:16" s="775" customFormat="1" ht="13.5" customHeight="1" x14ac:dyDescent="0.2">
      <c r="A3710" s="606">
        <v>46</v>
      </c>
      <c r="B3710" s="619" t="s">
        <v>737</v>
      </c>
      <c r="C3710" s="575" t="s">
        <v>701</v>
      </c>
      <c r="D3710" s="620">
        <v>6</v>
      </c>
      <c r="E3710" s="621">
        <v>2005</v>
      </c>
      <c r="F3710" s="1074">
        <v>1420.35</v>
      </c>
      <c r="G3710" s="784">
        <f t="shared" si="125"/>
        <v>1420.35</v>
      </c>
      <c r="H3710" s="1075">
        <v>100</v>
      </c>
      <c r="I3710" s="784">
        <f t="shared" si="126"/>
        <v>0</v>
      </c>
      <c r="J3710" s="635"/>
      <c r="K3710" s="693"/>
      <c r="L3710" s="693"/>
      <c r="M3710" s="635"/>
      <c r="N3710" s="693"/>
      <c r="O3710" s="693"/>
      <c r="P3710" s="1835"/>
    </row>
    <row r="3711" spans="1:16" s="775" customFormat="1" ht="13.5" customHeight="1" x14ac:dyDescent="0.2">
      <c r="A3711" s="606">
        <v>47</v>
      </c>
      <c r="B3711" s="619" t="s">
        <v>752</v>
      </c>
      <c r="C3711" s="575" t="s">
        <v>701</v>
      </c>
      <c r="D3711" s="620">
        <v>6</v>
      </c>
      <c r="E3711" s="621">
        <v>2005</v>
      </c>
      <c r="F3711" s="1074">
        <v>1233.48</v>
      </c>
      <c r="G3711" s="784">
        <f t="shared" si="125"/>
        <v>1233.48</v>
      </c>
      <c r="H3711" s="1075">
        <v>100</v>
      </c>
      <c r="I3711" s="784">
        <f t="shared" si="126"/>
        <v>0</v>
      </c>
      <c r="J3711" s="635"/>
      <c r="K3711" s="693"/>
      <c r="L3711" s="693"/>
      <c r="M3711" s="635"/>
      <c r="N3711" s="693"/>
      <c r="O3711" s="693"/>
      <c r="P3711" s="1835"/>
    </row>
    <row r="3712" spans="1:16" s="775" customFormat="1" ht="13.5" customHeight="1" x14ac:dyDescent="0.2">
      <c r="A3712" s="606">
        <v>48</v>
      </c>
      <c r="B3712" s="619" t="s">
        <v>753</v>
      </c>
      <c r="C3712" s="575" t="s">
        <v>701</v>
      </c>
      <c r="D3712" s="620">
        <v>22</v>
      </c>
      <c r="E3712" s="621">
        <v>2005</v>
      </c>
      <c r="F3712" s="1074">
        <v>657.976</v>
      </c>
      <c r="G3712" s="784">
        <f t="shared" si="125"/>
        <v>657.976</v>
      </c>
      <c r="H3712" s="1075">
        <v>100</v>
      </c>
      <c r="I3712" s="784">
        <f t="shared" si="126"/>
        <v>0</v>
      </c>
      <c r="J3712" s="635"/>
      <c r="K3712" s="693"/>
      <c r="L3712" s="693"/>
      <c r="M3712" s="635"/>
      <c r="N3712" s="693"/>
      <c r="O3712" s="693"/>
      <c r="P3712" s="1835"/>
    </row>
    <row r="3713" spans="1:16" s="775" customFormat="1" ht="13.5" customHeight="1" x14ac:dyDescent="0.2">
      <c r="A3713" s="606">
        <v>49</v>
      </c>
      <c r="B3713" s="619" t="s">
        <v>754</v>
      </c>
      <c r="C3713" s="575" t="s">
        <v>701</v>
      </c>
      <c r="D3713" s="620">
        <v>2</v>
      </c>
      <c r="E3713" s="621">
        <v>2005</v>
      </c>
      <c r="F3713" s="1074">
        <v>158.59200000000001</v>
      </c>
      <c r="G3713" s="784">
        <f t="shared" si="125"/>
        <v>158.59200000000001</v>
      </c>
      <c r="H3713" s="1075">
        <v>100</v>
      </c>
      <c r="I3713" s="784">
        <f t="shared" si="126"/>
        <v>0</v>
      </c>
      <c r="J3713" s="635"/>
      <c r="K3713" s="693"/>
      <c r="L3713" s="693"/>
      <c r="M3713" s="635"/>
      <c r="N3713" s="693"/>
      <c r="O3713" s="693"/>
      <c r="P3713" s="1835"/>
    </row>
    <row r="3714" spans="1:16" s="775" customFormat="1" ht="13.5" customHeight="1" x14ac:dyDescent="0.2">
      <c r="A3714" s="606">
        <v>50</v>
      </c>
      <c r="B3714" s="619" t="s">
        <v>716</v>
      </c>
      <c r="C3714" s="575" t="s">
        <v>701</v>
      </c>
      <c r="D3714" s="620">
        <v>2</v>
      </c>
      <c r="E3714" s="621">
        <v>2005</v>
      </c>
      <c r="F3714" s="1074">
        <v>129.11799999999999</v>
      </c>
      <c r="G3714" s="784">
        <f t="shared" si="125"/>
        <v>129.11799999999999</v>
      </c>
      <c r="H3714" s="1075">
        <v>100</v>
      </c>
      <c r="I3714" s="784">
        <f t="shared" si="126"/>
        <v>0</v>
      </c>
      <c r="J3714" s="635"/>
      <c r="K3714" s="693"/>
      <c r="L3714" s="693"/>
      <c r="M3714" s="635"/>
      <c r="N3714" s="693"/>
      <c r="O3714" s="693"/>
      <c r="P3714" s="1835"/>
    </row>
    <row r="3715" spans="1:16" s="775" customFormat="1" ht="13.5" customHeight="1" x14ac:dyDescent="0.2">
      <c r="A3715" s="606">
        <v>51</v>
      </c>
      <c r="B3715" s="619" t="s">
        <v>755</v>
      </c>
      <c r="C3715" s="575" t="s">
        <v>701</v>
      </c>
      <c r="D3715" s="620">
        <v>2</v>
      </c>
      <c r="E3715" s="621">
        <v>2005</v>
      </c>
      <c r="F3715" s="1074">
        <v>118.818</v>
      </c>
      <c r="G3715" s="784">
        <f t="shared" si="125"/>
        <v>118.818</v>
      </c>
      <c r="H3715" s="1075">
        <v>100</v>
      </c>
      <c r="I3715" s="784">
        <f t="shared" si="126"/>
        <v>0</v>
      </c>
      <c r="J3715" s="635"/>
      <c r="K3715" s="693"/>
      <c r="L3715" s="693"/>
      <c r="M3715" s="635"/>
      <c r="N3715" s="693"/>
      <c r="O3715" s="693"/>
      <c r="P3715" s="1835"/>
    </row>
    <row r="3716" spans="1:16" s="775" customFormat="1" ht="13.5" customHeight="1" x14ac:dyDescent="0.2">
      <c r="A3716" s="606">
        <v>52</v>
      </c>
      <c r="B3716" s="619" t="s">
        <v>756</v>
      </c>
      <c r="C3716" s="575" t="s">
        <v>701</v>
      </c>
      <c r="D3716" s="620">
        <v>6</v>
      </c>
      <c r="E3716" s="621">
        <v>2005</v>
      </c>
      <c r="F3716" s="1074">
        <v>296.40600000000001</v>
      </c>
      <c r="G3716" s="784">
        <f t="shared" si="125"/>
        <v>296.40600000000001</v>
      </c>
      <c r="H3716" s="1075">
        <v>100</v>
      </c>
      <c r="I3716" s="784">
        <f t="shared" si="126"/>
        <v>0</v>
      </c>
      <c r="J3716" s="635"/>
      <c r="K3716" s="693"/>
      <c r="L3716" s="693"/>
      <c r="M3716" s="635"/>
      <c r="N3716" s="693"/>
      <c r="O3716" s="693"/>
      <c r="P3716" s="1835"/>
    </row>
    <row r="3717" spans="1:16" s="775" customFormat="1" ht="13.5" customHeight="1" x14ac:dyDescent="0.2">
      <c r="A3717" s="606">
        <v>53</v>
      </c>
      <c r="B3717" s="619" t="s">
        <v>757</v>
      </c>
      <c r="C3717" s="575" t="s">
        <v>701</v>
      </c>
      <c r="D3717" s="620">
        <v>1</v>
      </c>
      <c r="E3717" s="621">
        <v>2005</v>
      </c>
      <c r="F3717" s="1074">
        <v>170.125</v>
      </c>
      <c r="G3717" s="784">
        <f t="shared" si="125"/>
        <v>170.125</v>
      </c>
      <c r="H3717" s="1075">
        <v>100</v>
      </c>
      <c r="I3717" s="784">
        <f t="shared" si="126"/>
        <v>0</v>
      </c>
      <c r="J3717" s="635"/>
      <c r="K3717" s="693"/>
      <c r="L3717" s="693"/>
      <c r="M3717" s="635"/>
      <c r="N3717" s="693"/>
      <c r="O3717" s="693"/>
      <c r="P3717" s="1835"/>
    </row>
    <row r="3718" spans="1:16" s="775" customFormat="1" ht="13.5" customHeight="1" x14ac:dyDescent="0.2">
      <c r="A3718" s="606">
        <v>54</v>
      </c>
      <c r="B3718" s="619" t="s">
        <v>758</v>
      </c>
      <c r="C3718" s="575" t="s">
        <v>701</v>
      </c>
      <c r="D3718" s="620">
        <v>4</v>
      </c>
      <c r="E3718" s="621">
        <v>2005</v>
      </c>
      <c r="F3718" s="1074">
        <v>888.43200000000002</v>
      </c>
      <c r="G3718" s="784">
        <f t="shared" si="125"/>
        <v>888.43200000000002</v>
      </c>
      <c r="H3718" s="1075">
        <v>100</v>
      </c>
      <c r="I3718" s="784">
        <f t="shared" si="126"/>
        <v>0</v>
      </c>
      <c r="J3718" s="635"/>
      <c r="K3718" s="693"/>
      <c r="L3718" s="693"/>
      <c r="M3718" s="635"/>
      <c r="N3718" s="693"/>
      <c r="O3718" s="693"/>
      <c r="P3718" s="1835"/>
    </row>
    <row r="3719" spans="1:16" s="775" customFormat="1" ht="13.5" customHeight="1" x14ac:dyDescent="0.2">
      <c r="A3719" s="606">
        <v>55</v>
      </c>
      <c r="B3719" s="619" t="s">
        <v>741</v>
      </c>
      <c r="C3719" s="575" t="s">
        <v>701</v>
      </c>
      <c r="D3719" s="620">
        <v>2</v>
      </c>
      <c r="E3719" s="621">
        <v>2005</v>
      </c>
      <c r="F3719" s="1074">
        <v>30.3</v>
      </c>
      <c r="G3719" s="784">
        <f t="shared" si="125"/>
        <v>30.3</v>
      </c>
      <c r="H3719" s="1075">
        <v>100</v>
      </c>
      <c r="I3719" s="784">
        <f t="shared" si="126"/>
        <v>0</v>
      </c>
      <c r="J3719" s="635"/>
      <c r="K3719" s="693"/>
      <c r="L3719" s="693"/>
      <c r="M3719" s="635"/>
      <c r="N3719" s="693"/>
      <c r="O3719" s="693"/>
      <c r="P3719" s="1835"/>
    </row>
    <row r="3720" spans="1:16" s="775" customFormat="1" ht="13.5" customHeight="1" x14ac:dyDescent="0.2">
      <c r="A3720" s="606">
        <v>56</v>
      </c>
      <c r="B3720" s="623" t="s">
        <v>759</v>
      </c>
      <c r="C3720" s="575" t="s">
        <v>701</v>
      </c>
      <c r="D3720" s="620">
        <v>1</v>
      </c>
      <c r="E3720" s="621">
        <v>2008</v>
      </c>
      <c r="F3720" s="1074">
        <v>75</v>
      </c>
      <c r="G3720" s="784">
        <f t="shared" si="125"/>
        <v>75</v>
      </c>
      <c r="H3720" s="1075">
        <v>100</v>
      </c>
      <c r="I3720" s="784">
        <f t="shared" si="126"/>
        <v>0</v>
      </c>
      <c r="J3720" s="635"/>
      <c r="K3720" s="693"/>
      <c r="L3720" s="693"/>
      <c r="M3720" s="635"/>
      <c r="N3720" s="693"/>
      <c r="O3720" s="693"/>
      <c r="P3720" s="1835"/>
    </row>
    <row r="3721" spans="1:16" s="775" customFormat="1" ht="13.5" customHeight="1" x14ac:dyDescent="0.2">
      <c r="A3721" s="606">
        <v>57</v>
      </c>
      <c r="B3721" s="619" t="s">
        <v>760</v>
      </c>
      <c r="C3721" s="575" t="s">
        <v>701</v>
      </c>
      <c r="D3721" s="620">
        <v>1</v>
      </c>
      <c r="E3721" s="621">
        <v>2008</v>
      </c>
      <c r="F3721" s="1074">
        <v>49.5</v>
      </c>
      <c r="G3721" s="784">
        <f t="shared" si="125"/>
        <v>49.5</v>
      </c>
      <c r="H3721" s="1075">
        <v>100</v>
      </c>
      <c r="I3721" s="784">
        <f t="shared" si="126"/>
        <v>0</v>
      </c>
      <c r="J3721" s="635"/>
      <c r="K3721" s="693"/>
      <c r="L3721" s="693"/>
      <c r="M3721" s="635"/>
      <c r="N3721" s="693"/>
      <c r="O3721" s="693"/>
      <c r="P3721" s="1835"/>
    </row>
    <row r="3722" spans="1:16" s="775" customFormat="1" ht="13.5" customHeight="1" x14ac:dyDescent="0.2">
      <c r="A3722" s="606">
        <v>58</v>
      </c>
      <c r="B3722" s="619" t="s">
        <v>761</v>
      </c>
      <c r="C3722" s="575" t="s">
        <v>701</v>
      </c>
      <c r="D3722" s="620">
        <v>1</v>
      </c>
      <c r="E3722" s="621">
        <v>2008</v>
      </c>
      <c r="F3722" s="1074">
        <v>12.5</v>
      </c>
      <c r="G3722" s="784">
        <f t="shared" si="125"/>
        <v>12.5</v>
      </c>
      <c r="H3722" s="1075">
        <v>100</v>
      </c>
      <c r="I3722" s="784">
        <f t="shared" si="126"/>
        <v>0</v>
      </c>
      <c r="J3722" s="635"/>
      <c r="K3722" s="693"/>
      <c r="L3722" s="693"/>
      <c r="M3722" s="635"/>
      <c r="N3722" s="693"/>
      <c r="O3722" s="693"/>
      <c r="P3722" s="1835"/>
    </row>
    <row r="3723" spans="1:16" s="775" customFormat="1" ht="13.5" customHeight="1" x14ac:dyDescent="0.2">
      <c r="A3723" s="606">
        <v>59</v>
      </c>
      <c r="B3723" s="619" t="s">
        <v>709</v>
      </c>
      <c r="C3723" s="575" t="s">
        <v>701</v>
      </c>
      <c r="D3723" s="620">
        <v>1</v>
      </c>
      <c r="E3723" s="621">
        <v>2008</v>
      </c>
      <c r="F3723" s="1074">
        <v>130</v>
      </c>
      <c r="G3723" s="784">
        <f t="shared" si="125"/>
        <v>130</v>
      </c>
      <c r="H3723" s="1075">
        <v>100</v>
      </c>
      <c r="I3723" s="784">
        <f t="shared" si="126"/>
        <v>0</v>
      </c>
      <c r="J3723" s="635"/>
      <c r="K3723" s="693"/>
      <c r="L3723" s="693"/>
      <c r="M3723" s="635"/>
      <c r="N3723" s="693"/>
      <c r="O3723" s="693"/>
      <c r="P3723" s="1835"/>
    </row>
    <row r="3724" spans="1:16" s="775" customFormat="1" ht="13.5" customHeight="1" x14ac:dyDescent="0.2">
      <c r="A3724" s="606">
        <v>60</v>
      </c>
      <c r="B3724" s="619" t="s">
        <v>762</v>
      </c>
      <c r="C3724" s="575" t="s">
        <v>701</v>
      </c>
      <c r="D3724" s="620">
        <v>1</v>
      </c>
      <c r="E3724" s="621">
        <v>2008</v>
      </c>
      <c r="F3724" s="1074">
        <v>400</v>
      </c>
      <c r="G3724" s="784">
        <f t="shared" si="125"/>
        <v>400</v>
      </c>
      <c r="H3724" s="1075">
        <v>100</v>
      </c>
      <c r="I3724" s="784">
        <f t="shared" si="126"/>
        <v>0</v>
      </c>
      <c r="J3724" s="635"/>
      <c r="K3724" s="693"/>
      <c r="L3724" s="693"/>
      <c r="M3724" s="635"/>
      <c r="N3724" s="693"/>
      <c r="O3724" s="693"/>
      <c r="P3724" s="1835"/>
    </row>
    <row r="3725" spans="1:16" s="775" customFormat="1" ht="13.5" customHeight="1" x14ac:dyDescent="0.2">
      <c r="A3725" s="606">
        <v>61</v>
      </c>
      <c r="B3725" s="619" t="s">
        <v>763</v>
      </c>
      <c r="C3725" s="575" t="s">
        <v>701</v>
      </c>
      <c r="D3725" s="620">
        <v>1</v>
      </c>
      <c r="E3725" s="621">
        <v>2008</v>
      </c>
      <c r="F3725" s="1074">
        <v>150</v>
      </c>
      <c r="G3725" s="784">
        <f t="shared" si="125"/>
        <v>150</v>
      </c>
      <c r="H3725" s="1075">
        <v>100</v>
      </c>
      <c r="I3725" s="784">
        <f t="shared" si="126"/>
        <v>0</v>
      </c>
      <c r="J3725" s="635"/>
      <c r="K3725" s="693"/>
      <c r="L3725" s="693"/>
      <c r="M3725" s="635"/>
      <c r="N3725" s="693"/>
      <c r="O3725" s="693"/>
      <c r="P3725" s="1835"/>
    </row>
    <row r="3726" spans="1:16" s="775" customFormat="1" ht="13.5" customHeight="1" x14ac:dyDescent="0.2">
      <c r="A3726" s="606">
        <v>62</v>
      </c>
      <c r="B3726" s="619" t="s">
        <v>764</v>
      </c>
      <c r="C3726" s="575" t="s">
        <v>701</v>
      </c>
      <c r="D3726" s="620">
        <v>1</v>
      </c>
      <c r="E3726" s="621">
        <v>2008</v>
      </c>
      <c r="F3726" s="1074">
        <v>35</v>
      </c>
      <c r="G3726" s="784">
        <f t="shared" si="125"/>
        <v>35</v>
      </c>
      <c r="H3726" s="1075">
        <v>100</v>
      </c>
      <c r="I3726" s="784">
        <f t="shared" si="126"/>
        <v>0</v>
      </c>
      <c r="J3726" s="635"/>
      <c r="K3726" s="693"/>
      <c r="L3726" s="693"/>
      <c r="M3726" s="635"/>
      <c r="N3726" s="693"/>
      <c r="O3726" s="693"/>
      <c r="P3726" s="1835"/>
    </row>
    <row r="3727" spans="1:16" s="775" customFormat="1" ht="13.5" customHeight="1" x14ac:dyDescent="0.2">
      <c r="A3727" s="606">
        <v>63</v>
      </c>
      <c r="B3727" s="619" t="s">
        <v>765</v>
      </c>
      <c r="C3727" s="575" t="s">
        <v>701</v>
      </c>
      <c r="D3727" s="620">
        <v>1</v>
      </c>
      <c r="E3727" s="621">
        <v>2008</v>
      </c>
      <c r="F3727" s="1074">
        <v>49.5</v>
      </c>
      <c r="G3727" s="784">
        <f t="shared" si="125"/>
        <v>49.5</v>
      </c>
      <c r="H3727" s="1075">
        <v>100</v>
      </c>
      <c r="I3727" s="784">
        <f t="shared" si="126"/>
        <v>0</v>
      </c>
      <c r="J3727" s="635"/>
      <c r="K3727" s="693"/>
      <c r="L3727" s="693"/>
      <c r="M3727" s="635"/>
      <c r="N3727" s="693"/>
      <c r="O3727" s="693"/>
      <c r="P3727" s="1835"/>
    </row>
    <row r="3728" spans="1:16" s="775" customFormat="1" ht="13.5" customHeight="1" x14ac:dyDescent="0.2">
      <c r="A3728" s="606">
        <v>64</v>
      </c>
      <c r="B3728" s="619" t="s">
        <v>712</v>
      </c>
      <c r="C3728" s="575" t="s">
        <v>701</v>
      </c>
      <c r="D3728" s="620">
        <v>3</v>
      </c>
      <c r="E3728" s="621">
        <v>2008</v>
      </c>
      <c r="F3728" s="1074">
        <v>105</v>
      </c>
      <c r="G3728" s="784">
        <f t="shared" si="125"/>
        <v>105</v>
      </c>
      <c r="H3728" s="1075">
        <v>100</v>
      </c>
      <c r="I3728" s="784">
        <f t="shared" si="126"/>
        <v>0</v>
      </c>
      <c r="J3728" s="635"/>
      <c r="K3728" s="693"/>
      <c r="L3728" s="693"/>
      <c r="M3728" s="635"/>
      <c r="N3728" s="693"/>
      <c r="O3728" s="693"/>
      <c r="P3728" s="1835"/>
    </row>
    <row r="3729" spans="1:16" s="775" customFormat="1" ht="13.5" customHeight="1" x14ac:dyDescent="0.2">
      <c r="A3729" s="606">
        <v>65</v>
      </c>
      <c r="B3729" s="619" t="s">
        <v>760</v>
      </c>
      <c r="C3729" s="575" t="s">
        <v>701</v>
      </c>
      <c r="D3729" s="620">
        <v>1</v>
      </c>
      <c r="E3729" s="621">
        <v>2008</v>
      </c>
      <c r="F3729" s="1074">
        <v>49.5</v>
      </c>
      <c r="G3729" s="784">
        <f t="shared" si="125"/>
        <v>49.5</v>
      </c>
      <c r="H3729" s="1075">
        <v>100</v>
      </c>
      <c r="I3729" s="784">
        <f t="shared" si="126"/>
        <v>0</v>
      </c>
      <c r="J3729" s="635"/>
      <c r="K3729" s="693"/>
      <c r="L3729" s="693"/>
      <c r="M3729" s="635"/>
      <c r="N3729" s="693"/>
      <c r="O3729" s="693"/>
      <c r="P3729" s="1835"/>
    </row>
    <row r="3730" spans="1:16" s="775" customFormat="1" ht="13.5" customHeight="1" x14ac:dyDescent="0.2">
      <c r="A3730" s="606">
        <v>66</v>
      </c>
      <c r="B3730" s="619" t="s">
        <v>712</v>
      </c>
      <c r="C3730" s="575" t="s">
        <v>701</v>
      </c>
      <c r="D3730" s="620">
        <v>1</v>
      </c>
      <c r="E3730" s="621">
        <v>2008</v>
      </c>
      <c r="F3730" s="1074">
        <v>39.5</v>
      </c>
      <c r="G3730" s="784">
        <f t="shared" ref="G3730:G3793" si="127">F3730*H3730%</f>
        <v>39.5</v>
      </c>
      <c r="H3730" s="1075">
        <v>100</v>
      </c>
      <c r="I3730" s="784">
        <f t="shared" ref="I3730:I3793" si="128">F3730-G3730</f>
        <v>0</v>
      </c>
      <c r="J3730" s="635"/>
      <c r="K3730" s="693"/>
      <c r="L3730" s="693"/>
      <c r="M3730" s="635"/>
      <c r="N3730" s="693"/>
      <c r="O3730" s="693"/>
      <c r="P3730" s="1835"/>
    </row>
    <row r="3731" spans="1:16" s="775" customFormat="1" ht="13.5" customHeight="1" x14ac:dyDescent="0.2">
      <c r="A3731" s="606">
        <v>67</v>
      </c>
      <c r="B3731" s="619" t="s">
        <v>766</v>
      </c>
      <c r="C3731" s="575" t="s">
        <v>701</v>
      </c>
      <c r="D3731" s="620">
        <v>1</v>
      </c>
      <c r="E3731" s="621">
        <v>2008</v>
      </c>
      <c r="F3731" s="1074">
        <v>106</v>
      </c>
      <c r="G3731" s="784">
        <f t="shared" si="127"/>
        <v>106</v>
      </c>
      <c r="H3731" s="1075">
        <v>100</v>
      </c>
      <c r="I3731" s="784">
        <f t="shared" si="128"/>
        <v>0</v>
      </c>
      <c r="J3731" s="635"/>
      <c r="K3731" s="693"/>
      <c r="L3731" s="693"/>
      <c r="M3731" s="635"/>
      <c r="N3731" s="693"/>
      <c r="O3731" s="693"/>
      <c r="P3731" s="1835"/>
    </row>
    <row r="3732" spans="1:16" s="775" customFormat="1" ht="13.5" customHeight="1" x14ac:dyDescent="0.2">
      <c r="A3732" s="606">
        <v>68</v>
      </c>
      <c r="B3732" s="619" t="s">
        <v>767</v>
      </c>
      <c r="C3732" s="575" t="s">
        <v>701</v>
      </c>
      <c r="D3732" s="620">
        <v>5</v>
      </c>
      <c r="E3732" s="621">
        <v>2008</v>
      </c>
      <c r="F3732" s="1074">
        <v>169.315</v>
      </c>
      <c r="G3732" s="784">
        <f t="shared" si="127"/>
        <v>169.315</v>
      </c>
      <c r="H3732" s="1075">
        <v>100</v>
      </c>
      <c r="I3732" s="784">
        <f t="shared" si="128"/>
        <v>0</v>
      </c>
      <c r="J3732" s="635"/>
      <c r="K3732" s="693"/>
      <c r="L3732" s="693"/>
      <c r="M3732" s="635"/>
      <c r="N3732" s="693"/>
      <c r="O3732" s="693"/>
      <c r="P3732" s="1835"/>
    </row>
    <row r="3733" spans="1:16" s="775" customFormat="1" ht="13.5" customHeight="1" x14ac:dyDescent="0.2">
      <c r="A3733" s="606">
        <v>69</v>
      </c>
      <c r="B3733" s="619" t="s">
        <v>768</v>
      </c>
      <c r="C3733" s="575" t="s">
        <v>701</v>
      </c>
      <c r="D3733" s="620">
        <v>2</v>
      </c>
      <c r="E3733" s="621">
        <v>2008</v>
      </c>
      <c r="F3733" s="1074">
        <v>132.25200000000001</v>
      </c>
      <c r="G3733" s="784">
        <f t="shared" si="127"/>
        <v>132.25200000000001</v>
      </c>
      <c r="H3733" s="1075">
        <v>100</v>
      </c>
      <c r="I3733" s="784">
        <f t="shared" si="128"/>
        <v>0</v>
      </c>
      <c r="J3733" s="635"/>
      <c r="K3733" s="693"/>
      <c r="L3733" s="693"/>
      <c r="M3733" s="635"/>
      <c r="N3733" s="693"/>
      <c r="O3733" s="693"/>
      <c r="P3733" s="1835"/>
    </row>
    <row r="3734" spans="1:16" s="775" customFormat="1" ht="13.5" customHeight="1" x14ac:dyDescent="0.2">
      <c r="A3734" s="606">
        <v>70</v>
      </c>
      <c r="B3734" s="648" t="s">
        <v>769</v>
      </c>
      <c r="C3734" s="575" t="s">
        <v>701</v>
      </c>
      <c r="D3734" s="620">
        <v>4</v>
      </c>
      <c r="E3734" s="621">
        <v>2008</v>
      </c>
      <c r="F3734" s="1074">
        <v>263.67200000000003</v>
      </c>
      <c r="G3734" s="784">
        <f t="shared" si="127"/>
        <v>263.67200000000003</v>
      </c>
      <c r="H3734" s="1075">
        <v>100</v>
      </c>
      <c r="I3734" s="784">
        <f t="shared" si="128"/>
        <v>0</v>
      </c>
      <c r="J3734" s="635"/>
      <c r="K3734" s="693"/>
      <c r="L3734" s="693"/>
      <c r="M3734" s="635"/>
      <c r="N3734" s="693"/>
      <c r="O3734" s="693"/>
      <c r="P3734" s="1835"/>
    </row>
    <row r="3735" spans="1:16" s="775" customFormat="1" ht="13.5" customHeight="1" x14ac:dyDescent="0.2">
      <c r="A3735" s="606">
        <v>71</v>
      </c>
      <c r="B3735" s="619" t="s">
        <v>770</v>
      </c>
      <c r="C3735" s="575" t="s">
        <v>701</v>
      </c>
      <c r="D3735" s="620">
        <v>1</v>
      </c>
      <c r="E3735" s="621">
        <v>2008</v>
      </c>
      <c r="F3735" s="1074">
        <v>233.01499999999999</v>
      </c>
      <c r="G3735" s="784">
        <f t="shared" si="127"/>
        <v>233.01499999999999</v>
      </c>
      <c r="H3735" s="1075">
        <v>100</v>
      </c>
      <c r="I3735" s="784">
        <f t="shared" si="128"/>
        <v>0</v>
      </c>
      <c r="J3735" s="635"/>
      <c r="K3735" s="693"/>
      <c r="L3735" s="693"/>
      <c r="M3735" s="635"/>
      <c r="N3735" s="693"/>
      <c r="O3735" s="693"/>
      <c r="P3735" s="1835"/>
    </row>
    <row r="3736" spans="1:16" s="775" customFormat="1" ht="13.5" customHeight="1" x14ac:dyDescent="0.2">
      <c r="A3736" s="606">
        <v>72</v>
      </c>
      <c r="B3736" s="624" t="s">
        <v>771</v>
      </c>
      <c r="C3736" s="652" t="s">
        <v>701</v>
      </c>
      <c r="D3736" s="625">
        <v>1</v>
      </c>
      <c r="E3736" s="626">
        <v>2008</v>
      </c>
      <c r="F3736" s="1074">
        <v>57.939</v>
      </c>
      <c r="G3736" s="784">
        <f t="shared" si="127"/>
        <v>57.939</v>
      </c>
      <c r="H3736" s="1075">
        <v>100</v>
      </c>
      <c r="I3736" s="784">
        <f t="shared" si="128"/>
        <v>0</v>
      </c>
      <c r="J3736" s="635"/>
      <c r="K3736" s="693"/>
      <c r="L3736" s="693"/>
      <c r="M3736" s="635"/>
      <c r="N3736" s="693"/>
      <c r="O3736" s="693"/>
      <c r="P3736" s="1835"/>
    </row>
    <row r="3737" spans="1:16" s="775" customFormat="1" ht="13.5" customHeight="1" x14ac:dyDescent="0.2">
      <c r="A3737" s="606">
        <v>73</v>
      </c>
      <c r="B3737" s="627" t="s">
        <v>772</v>
      </c>
      <c r="C3737" s="575" t="s">
        <v>701</v>
      </c>
      <c r="D3737" s="628">
        <v>2</v>
      </c>
      <c r="E3737" s="628">
        <v>2008</v>
      </c>
      <c r="F3737" s="1074">
        <v>167.24199999999999</v>
      </c>
      <c r="G3737" s="784">
        <f t="shared" si="127"/>
        <v>167.24199999999999</v>
      </c>
      <c r="H3737" s="1075">
        <v>100</v>
      </c>
      <c r="I3737" s="784">
        <f t="shared" si="128"/>
        <v>0</v>
      </c>
      <c r="J3737" s="640"/>
      <c r="K3737" s="694"/>
      <c r="L3737" s="694"/>
      <c r="M3737" s="640"/>
      <c r="N3737" s="694"/>
      <c r="O3737" s="694"/>
      <c r="P3737" s="1835"/>
    </row>
    <row r="3738" spans="1:16" s="775" customFormat="1" ht="13.5" customHeight="1" x14ac:dyDescent="0.2">
      <c r="A3738" s="606">
        <v>74</v>
      </c>
      <c r="B3738" s="627" t="s">
        <v>773</v>
      </c>
      <c r="C3738" s="575" t="s">
        <v>701</v>
      </c>
      <c r="D3738" s="628">
        <v>2</v>
      </c>
      <c r="E3738" s="628">
        <v>2013</v>
      </c>
      <c r="F3738" s="1074">
        <v>178.524</v>
      </c>
      <c r="G3738" s="784">
        <f t="shared" si="127"/>
        <v>178.524</v>
      </c>
      <c r="H3738" s="1075">
        <v>100</v>
      </c>
      <c r="I3738" s="784">
        <f t="shared" si="128"/>
        <v>0</v>
      </c>
      <c r="J3738" s="640"/>
      <c r="K3738" s="694"/>
      <c r="L3738" s="694"/>
      <c r="M3738" s="640"/>
      <c r="N3738" s="694"/>
      <c r="O3738" s="694"/>
      <c r="P3738" s="1835"/>
    </row>
    <row r="3739" spans="1:16" s="775" customFormat="1" ht="13.5" customHeight="1" x14ac:dyDescent="0.2">
      <c r="A3739" s="606">
        <v>75</v>
      </c>
      <c r="B3739" s="627" t="s">
        <v>774</v>
      </c>
      <c r="C3739" s="575" t="s">
        <v>701</v>
      </c>
      <c r="D3739" s="628">
        <v>1</v>
      </c>
      <c r="E3739" s="628">
        <v>2013</v>
      </c>
      <c r="F3739" s="1074">
        <v>178.2</v>
      </c>
      <c r="G3739" s="784">
        <f t="shared" si="127"/>
        <v>178.2</v>
      </c>
      <c r="H3739" s="1075">
        <v>100</v>
      </c>
      <c r="I3739" s="784">
        <f t="shared" si="128"/>
        <v>0</v>
      </c>
      <c r="J3739" s="640"/>
      <c r="K3739" s="694"/>
      <c r="L3739" s="694"/>
      <c r="M3739" s="640"/>
      <c r="N3739" s="694"/>
      <c r="O3739" s="694"/>
      <c r="P3739" s="1835"/>
    </row>
    <row r="3740" spans="1:16" s="775" customFormat="1" ht="13.5" customHeight="1" x14ac:dyDescent="0.2">
      <c r="A3740" s="606">
        <v>76</v>
      </c>
      <c r="B3740" s="627" t="s">
        <v>1698</v>
      </c>
      <c r="C3740" s="575" t="s">
        <v>701</v>
      </c>
      <c r="D3740" s="628">
        <v>3</v>
      </c>
      <c r="E3740" s="628">
        <v>2017</v>
      </c>
      <c r="F3740" s="1074">
        <v>611.46</v>
      </c>
      <c r="G3740" s="784">
        <f t="shared" si="127"/>
        <v>366.87600000000003</v>
      </c>
      <c r="H3740" s="1075">
        <v>60</v>
      </c>
      <c r="I3740" s="784">
        <f t="shared" si="128"/>
        <v>244.584</v>
      </c>
      <c r="J3740" s="640"/>
      <c r="K3740" s="694"/>
      <c r="L3740" s="694"/>
      <c r="M3740" s="640"/>
      <c r="N3740" s="694"/>
      <c r="O3740" s="694"/>
      <c r="P3740" s="1835"/>
    </row>
    <row r="3741" spans="1:16" s="775" customFormat="1" ht="13.5" customHeight="1" x14ac:dyDescent="0.2">
      <c r="A3741" s="606">
        <v>77</v>
      </c>
      <c r="B3741" s="627" t="s">
        <v>1699</v>
      </c>
      <c r="C3741" s="575" t="s">
        <v>701</v>
      </c>
      <c r="D3741" s="628">
        <v>1</v>
      </c>
      <c r="E3741" s="628">
        <v>2019</v>
      </c>
      <c r="F3741" s="1074">
        <v>210</v>
      </c>
      <c r="G3741" s="784">
        <f t="shared" si="127"/>
        <v>25.2</v>
      </c>
      <c r="H3741" s="1075">
        <v>12</v>
      </c>
      <c r="I3741" s="784">
        <f t="shared" si="128"/>
        <v>184.8</v>
      </c>
      <c r="J3741" s="640"/>
      <c r="K3741" s="694"/>
      <c r="L3741" s="694"/>
      <c r="M3741" s="640"/>
      <c r="N3741" s="694"/>
      <c r="O3741" s="694"/>
      <c r="P3741" s="1835"/>
    </row>
    <row r="3742" spans="1:16" s="775" customFormat="1" ht="13.5" customHeight="1" x14ac:dyDescent="0.2">
      <c r="A3742" s="606">
        <v>78</v>
      </c>
      <c r="B3742" s="627" t="s">
        <v>818</v>
      </c>
      <c r="C3742" s="575" t="s">
        <v>701</v>
      </c>
      <c r="D3742" s="628">
        <v>2</v>
      </c>
      <c r="E3742" s="628">
        <v>2019</v>
      </c>
      <c r="F3742" s="1074">
        <v>210</v>
      </c>
      <c r="G3742" s="784">
        <f t="shared" si="127"/>
        <v>25.2</v>
      </c>
      <c r="H3742" s="1075">
        <v>12</v>
      </c>
      <c r="I3742" s="784">
        <f t="shared" si="128"/>
        <v>184.8</v>
      </c>
      <c r="J3742" s="640"/>
      <c r="K3742" s="694"/>
      <c r="L3742" s="694"/>
      <c r="M3742" s="640"/>
      <c r="N3742" s="694"/>
      <c r="O3742" s="694"/>
      <c r="P3742" s="1835"/>
    </row>
    <row r="3743" spans="1:16" s="775" customFormat="1" ht="13.5" customHeight="1" x14ac:dyDescent="0.2">
      <c r="A3743" s="606">
        <v>79</v>
      </c>
      <c r="B3743" s="637" t="s">
        <v>1700</v>
      </c>
      <c r="C3743" s="575" t="s">
        <v>701</v>
      </c>
      <c r="D3743" s="628">
        <v>1</v>
      </c>
      <c r="E3743" s="628">
        <v>2019</v>
      </c>
      <c r="F3743" s="1074">
        <v>54.99</v>
      </c>
      <c r="G3743" s="784">
        <f t="shared" si="127"/>
        <v>6.5987999999999998</v>
      </c>
      <c r="H3743" s="1075">
        <v>12</v>
      </c>
      <c r="I3743" s="784">
        <f t="shared" si="128"/>
        <v>48.391200000000005</v>
      </c>
      <c r="J3743" s="640"/>
      <c r="K3743" s="694"/>
      <c r="L3743" s="694"/>
      <c r="M3743" s="640"/>
      <c r="N3743" s="694"/>
      <c r="O3743" s="694"/>
      <c r="P3743" s="1835"/>
    </row>
    <row r="3744" spans="1:16" ht="13.5" x14ac:dyDescent="0.2">
      <c r="A3744" s="606">
        <v>1</v>
      </c>
      <c r="B3744" s="278" t="s">
        <v>784</v>
      </c>
      <c r="C3744" s="575" t="s">
        <v>701</v>
      </c>
      <c r="D3744" s="606">
        <v>30</v>
      </c>
      <c r="E3744" s="606" t="s">
        <v>1702</v>
      </c>
      <c r="F3744" s="1080">
        <v>6244.7</v>
      </c>
      <c r="G3744" s="784">
        <f t="shared" si="127"/>
        <v>6244.7</v>
      </c>
      <c r="H3744" s="1081">
        <v>100</v>
      </c>
      <c r="I3744" s="784">
        <f t="shared" si="128"/>
        <v>0</v>
      </c>
      <c r="J3744" s="644"/>
      <c r="K3744" s="692"/>
      <c r="L3744" s="692"/>
      <c r="M3744" s="643"/>
      <c r="N3744" s="697"/>
      <c r="O3744" s="697"/>
      <c r="P3744" s="1844" t="s">
        <v>533</v>
      </c>
    </row>
    <row r="3745" spans="1:16" ht="13.5" x14ac:dyDescent="0.2">
      <c r="A3745" s="606">
        <v>2</v>
      </c>
      <c r="B3745" s="278" t="s">
        <v>1809</v>
      </c>
      <c r="C3745" s="575" t="s">
        <v>701</v>
      </c>
      <c r="D3745" s="606">
        <v>234</v>
      </c>
      <c r="E3745" s="606" t="s">
        <v>1702</v>
      </c>
      <c r="F3745" s="1080">
        <v>7086.3</v>
      </c>
      <c r="G3745" s="784">
        <f t="shared" si="127"/>
        <v>7086.3</v>
      </c>
      <c r="H3745" s="1081">
        <v>100</v>
      </c>
      <c r="I3745" s="784">
        <f t="shared" si="128"/>
        <v>0</v>
      </c>
      <c r="J3745" s="644"/>
      <c r="K3745" s="692"/>
      <c r="L3745" s="692"/>
      <c r="M3745" s="643"/>
      <c r="N3745" s="697"/>
      <c r="O3745" s="697"/>
      <c r="P3745" s="1844"/>
    </row>
    <row r="3746" spans="1:16" ht="13.5" x14ac:dyDescent="0.2">
      <c r="A3746" s="606">
        <v>3</v>
      </c>
      <c r="B3746" s="278" t="s">
        <v>711</v>
      </c>
      <c r="C3746" s="575" t="s">
        <v>701</v>
      </c>
      <c r="D3746" s="606">
        <v>1</v>
      </c>
      <c r="E3746" s="606" t="s">
        <v>1702</v>
      </c>
      <c r="F3746" s="1080">
        <v>465</v>
      </c>
      <c r="G3746" s="784">
        <f t="shared" si="127"/>
        <v>465</v>
      </c>
      <c r="H3746" s="1081">
        <v>100</v>
      </c>
      <c r="I3746" s="784">
        <f t="shared" si="128"/>
        <v>0</v>
      </c>
      <c r="J3746" s="644"/>
      <c r="K3746" s="692"/>
      <c r="L3746" s="692"/>
      <c r="M3746" s="643"/>
      <c r="N3746" s="697"/>
      <c r="O3746" s="697"/>
      <c r="P3746" s="1844"/>
    </row>
    <row r="3747" spans="1:16" ht="13.5" x14ac:dyDescent="0.2">
      <c r="A3747" s="606">
        <v>4</v>
      </c>
      <c r="B3747" s="278" t="s">
        <v>712</v>
      </c>
      <c r="C3747" s="575" t="s">
        <v>701</v>
      </c>
      <c r="D3747" s="606">
        <v>2</v>
      </c>
      <c r="E3747" s="606" t="s">
        <v>1702</v>
      </c>
      <c r="F3747" s="1080">
        <v>647.6</v>
      </c>
      <c r="G3747" s="784">
        <f t="shared" si="127"/>
        <v>647.6</v>
      </c>
      <c r="H3747" s="1081">
        <v>100</v>
      </c>
      <c r="I3747" s="784">
        <f t="shared" si="128"/>
        <v>0</v>
      </c>
      <c r="J3747" s="644"/>
      <c r="K3747" s="692"/>
      <c r="L3747" s="692"/>
      <c r="M3747" s="643"/>
      <c r="N3747" s="697"/>
      <c r="O3747" s="697"/>
      <c r="P3747" s="1844"/>
    </row>
    <row r="3748" spans="1:16" ht="13.5" x14ac:dyDescent="0.2">
      <c r="A3748" s="606">
        <v>5</v>
      </c>
      <c r="B3748" s="278" t="s">
        <v>1810</v>
      </c>
      <c r="C3748" s="575" t="s">
        <v>701</v>
      </c>
      <c r="D3748" s="606">
        <v>48</v>
      </c>
      <c r="E3748" s="606" t="s">
        <v>1702</v>
      </c>
      <c r="F3748" s="1080">
        <v>3853.9</v>
      </c>
      <c r="G3748" s="784">
        <f t="shared" si="127"/>
        <v>3853.9</v>
      </c>
      <c r="H3748" s="1081">
        <v>100</v>
      </c>
      <c r="I3748" s="784">
        <f t="shared" si="128"/>
        <v>0</v>
      </c>
      <c r="J3748" s="644"/>
      <c r="K3748" s="692"/>
      <c r="L3748" s="692"/>
      <c r="M3748" s="643"/>
      <c r="N3748" s="697"/>
      <c r="O3748" s="697"/>
      <c r="P3748" s="1844"/>
    </row>
    <row r="3749" spans="1:16" ht="27" x14ac:dyDescent="0.2">
      <c r="A3749" s="606">
        <v>6</v>
      </c>
      <c r="B3749" s="278" t="s">
        <v>1811</v>
      </c>
      <c r="C3749" s="575" t="s">
        <v>701</v>
      </c>
      <c r="D3749" s="606">
        <v>1</v>
      </c>
      <c r="E3749" s="606" t="s">
        <v>1702</v>
      </c>
      <c r="F3749" s="1080">
        <v>140.9</v>
      </c>
      <c r="G3749" s="784">
        <f t="shared" si="127"/>
        <v>140.9</v>
      </c>
      <c r="H3749" s="1081">
        <v>100</v>
      </c>
      <c r="I3749" s="784">
        <f t="shared" si="128"/>
        <v>0</v>
      </c>
      <c r="J3749" s="644"/>
      <c r="K3749" s="692"/>
      <c r="L3749" s="692"/>
      <c r="M3749" s="643"/>
      <c r="N3749" s="697"/>
      <c r="O3749" s="697"/>
      <c r="P3749" s="1844"/>
    </row>
    <row r="3750" spans="1:16" ht="13.5" x14ac:dyDescent="0.2">
      <c r="A3750" s="606">
        <v>7</v>
      </c>
      <c r="B3750" s="278" t="s">
        <v>1812</v>
      </c>
      <c r="C3750" s="575" t="s">
        <v>701</v>
      </c>
      <c r="D3750" s="606">
        <v>16</v>
      </c>
      <c r="E3750" s="606" t="s">
        <v>1702</v>
      </c>
      <c r="F3750" s="1080">
        <v>2182.1</v>
      </c>
      <c r="G3750" s="784">
        <f t="shared" si="127"/>
        <v>2182.1</v>
      </c>
      <c r="H3750" s="1081">
        <v>100</v>
      </c>
      <c r="I3750" s="784">
        <f t="shared" si="128"/>
        <v>0</v>
      </c>
      <c r="J3750" s="644"/>
      <c r="K3750" s="692"/>
      <c r="L3750" s="692"/>
      <c r="M3750" s="643"/>
      <c r="N3750" s="697"/>
      <c r="O3750" s="697"/>
      <c r="P3750" s="1844"/>
    </row>
    <row r="3751" spans="1:16" ht="27" x14ac:dyDescent="0.2">
      <c r="A3751" s="606">
        <v>8</v>
      </c>
      <c r="B3751" s="278" t="s">
        <v>1813</v>
      </c>
      <c r="C3751" s="575" t="s">
        <v>701</v>
      </c>
      <c r="D3751" s="606">
        <v>17</v>
      </c>
      <c r="E3751" s="606" t="s">
        <v>1702</v>
      </c>
      <c r="F3751" s="1080">
        <v>1111.2</v>
      </c>
      <c r="G3751" s="784">
        <f t="shared" si="127"/>
        <v>1111.2</v>
      </c>
      <c r="H3751" s="1081">
        <v>100</v>
      </c>
      <c r="I3751" s="784">
        <f t="shared" si="128"/>
        <v>0</v>
      </c>
      <c r="J3751" s="644"/>
      <c r="K3751" s="692"/>
      <c r="L3751" s="692"/>
      <c r="M3751" s="643"/>
      <c r="N3751" s="697"/>
      <c r="O3751" s="697"/>
      <c r="P3751" s="1844"/>
    </row>
    <row r="3752" spans="1:16" ht="13.5" x14ac:dyDescent="0.2">
      <c r="A3752" s="606">
        <v>9</v>
      </c>
      <c r="B3752" s="278" t="s">
        <v>1814</v>
      </c>
      <c r="C3752" s="575" t="s">
        <v>701</v>
      </c>
      <c r="D3752" s="606">
        <v>17</v>
      </c>
      <c r="E3752" s="606" t="s">
        <v>1702</v>
      </c>
      <c r="F3752" s="1080">
        <v>1111.2</v>
      </c>
      <c r="G3752" s="784">
        <f t="shared" si="127"/>
        <v>1111.2</v>
      </c>
      <c r="H3752" s="1081">
        <v>100</v>
      </c>
      <c r="I3752" s="784">
        <f t="shared" si="128"/>
        <v>0</v>
      </c>
      <c r="J3752" s="644"/>
      <c r="K3752" s="692"/>
      <c r="L3752" s="692"/>
      <c r="M3752" s="643"/>
      <c r="N3752" s="697"/>
      <c r="O3752" s="697"/>
      <c r="P3752" s="1844"/>
    </row>
    <row r="3753" spans="1:16" ht="27" x14ac:dyDescent="0.2">
      <c r="A3753" s="606">
        <v>10</v>
      </c>
      <c r="B3753" s="278" t="s">
        <v>1815</v>
      </c>
      <c r="C3753" s="575" t="s">
        <v>701</v>
      </c>
      <c r="D3753" s="606">
        <v>36</v>
      </c>
      <c r="E3753" s="606" t="s">
        <v>1702</v>
      </c>
      <c r="F3753" s="1080">
        <v>2181.5</v>
      </c>
      <c r="G3753" s="784">
        <f t="shared" si="127"/>
        <v>2181.5</v>
      </c>
      <c r="H3753" s="1081">
        <v>100</v>
      </c>
      <c r="I3753" s="784">
        <f t="shared" si="128"/>
        <v>0</v>
      </c>
      <c r="J3753" s="644"/>
      <c r="K3753" s="692"/>
      <c r="L3753" s="692"/>
      <c r="M3753" s="643"/>
      <c r="N3753" s="697"/>
      <c r="O3753" s="697"/>
      <c r="P3753" s="1844"/>
    </row>
    <row r="3754" spans="1:16" ht="13.5" x14ac:dyDescent="0.2">
      <c r="A3754" s="606">
        <v>11</v>
      </c>
      <c r="B3754" s="278" t="s">
        <v>1816</v>
      </c>
      <c r="C3754" s="575" t="s">
        <v>701</v>
      </c>
      <c r="D3754" s="606">
        <v>32</v>
      </c>
      <c r="E3754" s="606" t="s">
        <v>1702</v>
      </c>
      <c r="F3754" s="1080">
        <v>1924.9</v>
      </c>
      <c r="G3754" s="784">
        <f t="shared" si="127"/>
        <v>1924.9</v>
      </c>
      <c r="H3754" s="1081">
        <v>100</v>
      </c>
      <c r="I3754" s="784">
        <f t="shared" si="128"/>
        <v>0</v>
      </c>
      <c r="J3754" s="644"/>
      <c r="K3754" s="692"/>
      <c r="L3754" s="692"/>
      <c r="M3754" s="643"/>
      <c r="N3754" s="697"/>
      <c r="O3754" s="697"/>
      <c r="P3754" s="1844"/>
    </row>
    <row r="3755" spans="1:16" ht="13.5" x14ac:dyDescent="0.2">
      <c r="A3755" s="606">
        <v>12</v>
      </c>
      <c r="B3755" s="278" t="s">
        <v>1817</v>
      </c>
      <c r="C3755" s="575" t="s">
        <v>701</v>
      </c>
      <c r="D3755" s="606">
        <v>17</v>
      </c>
      <c r="E3755" s="606" t="s">
        <v>1702</v>
      </c>
      <c r="F3755" s="1080">
        <v>1022.6</v>
      </c>
      <c r="G3755" s="784">
        <f t="shared" si="127"/>
        <v>1022.6</v>
      </c>
      <c r="H3755" s="1081">
        <v>100</v>
      </c>
      <c r="I3755" s="784">
        <f t="shared" si="128"/>
        <v>0</v>
      </c>
      <c r="J3755" s="644"/>
      <c r="K3755" s="692"/>
      <c r="L3755" s="692"/>
      <c r="M3755" s="643"/>
      <c r="N3755" s="697"/>
      <c r="O3755" s="697"/>
      <c r="P3755" s="1844"/>
    </row>
    <row r="3756" spans="1:16" ht="13.5" x14ac:dyDescent="0.2">
      <c r="A3756" s="606">
        <v>13</v>
      </c>
      <c r="B3756" s="278" t="s">
        <v>1818</v>
      </c>
      <c r="C3756" s="575" t="s">
        <v>701</v>
      </c>
      <c r="D3756" s="606">
        <v>35</v>
      </c>
      <c r="E3756" s="606" t="s">
        <v>1702</v>
      </c>
      <c r="F3756" s="1080">
        <v>1750.7</v>
      </c>
      <c r="G3756" s="784">
        <f t="shared" si="127"/>
        <v>1750.7</v>
      </c>
      <c r="H3756" s="1081">
        <v>100</v>
      </c>
      <c r="I3756" s="784">
        <f t="shared" si="128"/>
        <v>0</v>
      </c>
      <c r="J3756" s="644"/>
      <c r="K3756" s="692"/>
      <c r="L3756" s="692"/>
      <c r="M3756" s="643"/>
      <c r="N3756" s="697"/>
      <c r="O3756" s="697"/>
      <c r="P3756" s="1844"/>
    </row>
    <row r="3757" spans="1:16" ht="13.5" x14ac:dyDescent="0.2">
      <c r="A3757" s="606">
        <v>14</v>
      </c>
      <c r="B3757" s="278" t="s">
        <v>1819</v>
      </c>
      <c r="C3757" s="575" t="s">
        <v>701</v>
      </c>
      <c r="D3757" s="606">
        <v>1</v>
      </c>
      <c r="E3757" s="606" t="s">
        <v>1702</v>
      </c>
      <c r="F3757" s="1080">
        <v>192.9</v>
      </c>
      <c r="G3757" s="784">
        <f t="shared" si="127"/>
        <v>192.9</v>
      </c>
      <c r="H3757" s="1081">
        <v>100</v>
      </c>
      <c r="I3757" s="784">
        <f t="shared" si="128"/>
        <v>0</v>
      </c>
      <c r="J3757" s="644"/>
      <c r="K3757" s="692"/>
      <c r="L3757" s="692"/>
      <c r="M3757" s="643"/>
      <c r="N3757" s="697"/>
      <c r="O3757" s="697"/>
      <c r="P3757" s="1844"/>
    </row>
    <row r="3758" spans="1:16" ht="27" x14ac:dyDescent="0.2">
      <c r="A3758" s="606">
        <v>15</v>
      </c>
      <c r="B3758" s="278" t="s">
        <v>1820</v>
      </c>
      <c r="C3758" s="575" t="s">
        <v>701</v>
      </c>
      <c r="D3758" s="606">
        <v>17</v>
      </c>
      <c r="E3758" s="606" t="s">
        <v>1702</v>
      </c>
      <c r="F3758" s="1080">
        <v>3737.3</v>
      </c>
      <c r="G3758" s="784">
        <f t="shared" si="127"/>
        <v>3737.3</v>
      </c>
      <c r="H3758" s="1081">
        <v>100</v>
      </c>
      <c r="I3758" s="784">
        <f t="shared" si="128"/>
        <v>0</v>
      </c>
      <c r="J3758" s="644"/>
      <c r="K3758" s="692"/>
      <c r="L3758" s="692"/>
      <c r="M3758" s="643"/>
      <c r="N3758" s="697"/>
      <c r="O3758" s="697"/>
      <c r="P3758" s="1844"/>
    </row>
    <row r="3759" spans="1:16" ht="13.5" x14ac:dyDescent="0.2">
      <c r="A3759" s="606">
        <v>16</v>
      </c>
      <c r="B3759" s="278" t="s">
        <v>724</v>
      </c>
      <c r="C3759" s="575" t="s">
        <v>701</v>
      </c>
      <c r="D3759" s="606">
        <v>17</v>
      </c>
      <c r="E3759" s="606" t="s">
        <v>1702</v>
      </c>
      <c r="F3759" s="1080">
        <v>2976</v>
      </c>
      <c r="G3759" s="784">
        <f t="shared" si="127"/>
        <v>2976</v>
      </c>
      <c r="H3759" s="1081">
        <v>100</v>
      </c>
      <c r="I3759" s="784">
        <f t="shared" si="128"/>
        <v>0</v>
      </c>
      <c r="J3759" s="644"/>
      <c r="K3759" s="692"/>
      <c r="L3759" s="692"/>
      <c r="M3759" s="643"/>
      <c r="N3759" s="697"/>
      <c r="O3759" s="697"/>
      <c r="P3759" s="1844"/>
    </row>
    <row r="3760" spans="1:16" ht="13.5" x14ac:dyDescent="0.2">
      <c r="A3760" s="606">
        <v>17</v>
      </c>
      <c r="B3760" s="278" t="s">
        <v>725</v>
      </c>
      <c r="C3760" s="575" t="s">
        <v>701</v>
      </c>
      <c r="D3760" s="606">
        <v>37</v>
      </c>
      <c r="E3760" s="606" t="s">
        <v>1702</v>
      </c>
      <c r="F3760" s="1080">
        <v>6477.2</v>
      </c>
      <c r="G3760" s="784">
        <f t="shared" si="127"/>
        <v>6477.2</v>
      </c>
      <c r="H3760" s="1081">
        <v>100</v>
      </c>
      <c r="I3760" s="784">
        <f t="shared" si="128"/>
        <v>0</v>
      </c>
      <c r="J3760" s="644"/>
      <c r="K3760" s="692"/>
      <c r="L3760" s="692"/>
      <c r="M3760" s="643"/>
      <c r="N3760" s="697"/>
      <c r="O3760" s="697"/>
      <c r="P3760" s="1844"/>
    </row>
    <row r="3761" spans="1:16" ht="27" x14ac:dyDescent="0.2">
      <c r="A3761" s="606">
        <v>18</v>
      </c>
      <c r="B3761" s="278" t="s">
        <v>1821</v>
      </c>
      <c r="C3761" s="575" t="s">
        <v>701</v>
      </c>
      <c r="D3761" s="606">
        <v>20</v>
      </c>
      <c r="E3761" s="606" t="s">
        <v>1702</v>
      </c>
      <c r="F3761" s="1080">
        <v>926.3</v>
      </c>
      <c r="G3761" s="784">
        <f t="shared" si="127"/>
        <v>926.3</v>
      </c>
      <c r="H3761" s="1081">
        <v>100</v>
      </c>
      <c r="I3761" s="784">
        <f t="shared" si="128"/>
        <v>0</v>
      </c>
      <c r="J3761" s="644"/>
      <c r="K3761" s="692"/>
      <c r="L3761" s="692"/>
      <c r="M3761" s="643"/>
      <c r="N3761" s="697"/>
      <c r="O3761" s="697"/>
      <c r="P3761" s="1844"/>
    </row>
    <row r="3762" spans="1:16" ht="13.5" x14ac:dyDescent="0.2">
      <c r="A3762" s="606">
        <v>19</v>
      </c>
      <c r="B3762" s="278" t="s">
        <v>1822</v>
      </c>
      <c r="C3762" s="575" t="s">
        <v>701</v>
      </c>
      <c r="D3762" s="606">
        <v>1</v>
      </c>
      <c r="E3762" s="606" t="s">
        <v>1702</v>
      </c>
      <c r="F3762" s="1080">
        <v>302.39999999999998</v>
      </c>
      <c r="G3762" s="784">
        <f t="shared" si="127"/>
        <v>302.39999999999998</v>
      </c>
      <c r="H3762" s="1081">
        <v>100</v>
      </c>
      <c r="I3762" s="784">
        <f t="shared" si="128"/>
        <v>0</v>
      </c>
      <c r="J3762" s="644"/>
      <c r="K3762" s="692"/>
      <c r="L3762" s="692"/>
      <c r="M3762" s="643"/>
      <c r="N3762" s="697"/>
      <c r="O3762" s="697"/>
      <c r="P3762" s="1844"/>
    </row>
    <row r="3763" spans="1:16" ht="27" x14ac:dyDescent="0.2">
      <c r="A3763" s="606">
        <v>20</v>
      </c>
      <c r="B3763" s="278" t="s">
        <v>1823</v>
      </c>
      <c r="C3763" s="575" t="s">
        <v>701</v>
      </c>
      <c r="D3763" s="606">
        <v>5</v>
      </c>
      <c r="E3763" s="606" t="s">
        <v>1702</v>
      </c>
      <c r="F3763" s="1080">
        <v>981.3</v>
      </c>
      <c r="G3763" s="784">
        <f t="shared" si="127"/>
        <v>981.3</v>
      </c>
      <c r="H3763" s="1081">
        <v>100</v>
      </c>
      <c r="I3763" s="784">
        <f t="shared" si="128"/>
        <v>0</v>
      </c>
      <c r="J3763" s="644"/>
      <c r="K3763" s="692"/>
      <c r="L3763" s="692"/>
      <c r="M3763" s="643"/>
      <c r="N3763" s="697"/>
      <c r="O3763" s="697"/>
      <c r="P3763" s="1844"/>
    </row>
    <row r="3764" spans="1:16" ht="13.5" x14ac:dyDescent="0.2">
      <c r="A3764" s="606">
        <v>21</v>
      </c>
      <c r="B3764" s="278" t="s">
        <v>1824</v>
      </c>
      <c r="C3764" s="575" t="s">
        <v>701</v>
      </c>
      <c r="D3764" s="606">
        <v>4</v>
      </c>
      <c r="E3764" s="606" t="s">
        <v>1702</v>
      </c>
      <c r="F3764" s="1080">
        <v>822.5</v>
      </c>
      <c r="G3764" s="784">
        <f t="shared" si="127"/>
        <v>822.5</v>
      </c>
      <c r="H3764" s="1081">
        <v>100</v>
      </c>
      <c r="I3764" s="784">
        <f t="shared" si="128"/>
        <v>0</v>
      </c>
      <c r="J3764" s="644"/>
      <c r="K3764" s="692"/>
      <c r="L3764" s="692"/>
      <c r="M3764" s="643"/>
      <c r="N3764" s="697"/>
      <c r="O3764" s="697"/>
      <c r="P3764" s="1844"/>
    </row>
    <row r="3765" spans="1:16" ht="13.5" x14ac:dyDescent="0.2">
      <c r="A3765" s="606">
        <v>22</v>
      </c>
      <c r="B3765" s="278" t="s">
        <v>1825</v>
      </c>
      <c r="C3765" s="575" t="s">
        <v>701</v>
      </c>
      <c r="D3765" s="606">
        <v>4</v>
      </c>
      <c r="E3765" s="606" t="s">
        <v>1702</v>
      </c>
      <c r="F3765" s="1080">
        <v>897.2</v>
      </c>
      <c r="G3765" s="784">
        <f t="shared" si="127"/>
        <v>897.2</v>
      </c>
      <c r="H3765" s="1081">
        <v>100</v>
      </c>
      <c r="I3765" s="784">
        <f t="shared" si="128"/>
        <v>0</v>
      </c>
      <c r="J3765" s="644"/>
      <c r="K3765" s="692"/>
      <c r="L3765" s="692"/>
      <c r="M3765" s="643"/>
      <c r="N3765" s="697"/>
      <c r="O3765" s="697"/>
      <c r="P3765" s="1844"/>
    </row>
    <row r="3766" spans="1:16" ht="13.5" x14ac:dyDescent="0.2">
      <c r="A3766" s="606">
        <v>23</v>
      </c>
      <c r="B3766" s="278" t="s">
        <v>1826</v>
      </c>
      <c r="C3766" s="575" t="s">
        <v>701</v>
      </c>
      <c r="D3766" s="606">
        <v>2</v>
      </c>
      <c r="E3766" s="606" t="s">
        <v>1702</v>
      </c>
      <c r="F3766" s="1080">
        <v>458</v>
      </c>
      <c r="G3766" s="784">
        <f t="shared" si="127"/>
        <v>458</v>
      </c>
      <c r="H3766" s="1081">
        <v>100</v>
      </c>
      <c r="I3766" s="784">
        <f t="shared" si="128"/>
        <v>0</v>
      </c>
      <c r="J3766" s="644"/>
      <c r="K3766" s="692"/>
      <c r="L3766" s="692"/>
      <c r="M3766" s="643"/>
      <c r="N3766" s="697"/>
      <c r="O3766" s="697"/>
      <c r="P3766" s="1844"/>
    </row>
    <row r="3767" spans="1:16" ht="13.5" x14ac:dyDescent="0.2">
      <c r="A3767" s="606">
        <v>24</v>
      </c>
      <c r="B3767" s="278" t="s">
        <v>785</v>
      </c>
      <c r="C3767" s="575" t="s">
        <v>701</v>
      </c>
      <c r="D3767" s="606">
        <v>6</v>
      </c>
      <c r="E3767" s="606" t="s">
        <v>1702</v>
      </c>
      <c r="F3767" s="1080">
        <v>869.2</v>
      </c>
      <c r="G3767" s="784">
        <f t="shared" si="127"/>
        <v>869.2</v>
      </c>
      <c r="H3767" s="1081">
        <v>100</v>
      </c>
      <c r="I3767" s="784">
        <f t="shared" si="128"/>
        <v>0</v>
      </c>
      <c r="J3767" s="644"/>
      <c r="K3767" s="692"/>
      <c r="L3767" s="692"/>
      <c r="M3767" s="643"/>
      <c r="N3767" s="697"/>
      <c r="O3767" s="697"/>
      <c r="P3767" s="1844"/>
    </row>
    <row r="3768" spans="1:16" ht="13.5" x14ac:dyDescent="0.2">
      <c r="A3768" s="606">
        <v>25</v>
      </c>
      <c r="B3768" s="278" t="s">
        <v>1827</v>
      </c>
      <c r="C3768" s="575" t="s">
        <v>701</v>
      </c>
      <c r="D3768" s="606">
        <v>17</v>
      </c>
      <c r="E3768" s="606" t="s">
        <v>1702</v>
      </c>
      <c r="F3768" s="1080">
        <v>2264.1</v>
      </c>
      <c r="G3768" s="784">
        <f t="shared" si="127"/>
        <v>2264.1</v>
      </c>
      <c r="H3768" s="1081">
        <v>100</v>
      </c>
      <c r="I3768" s="784">
        <f t="shared" si="128"/>
        <v>0</v>
      </c>
      <c r="J3768" s="644"/>
      <c r="K3768" s="692"/>
      <c r="L3768" s="692"/>
      <c r="M3768" s="643"/>
      <c r="N3768" s="697"/>
      <c r="O3768" s="697"/>
      <c r="P3768" s="1844"/>
    </row>
    <row r="3769" spans="1:16" ht="13.5" x14ac:dyDescent="0.2">
      <c r="A3769" s="606">
        <v>26</v>
      </c>
      <c r="B3769" s="278" t="s">
        <v>1828</v>
      </c>
      <c r="C3769" s="575" t="s">
        <v>701</v>
      </c>
      <c r="D3769" s="606">
        <v>23</v>
      </c>
      <c r="E3769" s="606" t="s">
        <v>1702</v>
      </c>
      <c r="F3769" s="1080">
        <v>4084.3</v>
      </c>
      <c r="G3769" s="784">
        <f t="shared" si="127"/>
        <v>4084.3</v>
      </c>
      <c r="H3769" s="1081">
        <v>100</v>
      </c>
      <c r="I3769" s="784">
        <f t="shared" si="128"/>
        <v>0</v>
      </c>
      <c r="J3769" s="644"/>
      <c r="K3769" s="692"/>
      <c r="L3769" s="692"/>
      <c r="M3769" s="643"/>
      <c r="N3769" s="697"/>
      <c r="O3769" s="697"/>
      <c r="P3769" s="1844"/>
    </row>
    <row r="3770" spans="1:16" ht="13.5" x14ac:dyDescent="0.2">
      <c r="A3770" s="606">
        <v>27</v>
      </c>
      <c r="B3770" s="278" t="s">
        <v>1829</v>
      </c>
      <c r="C3770" s="575" t="s">
        <v>701</v>
      </c>
      <c r="D3770" s="606">
        <v>28</v>
      </c>
      <c r="E3770" s="606" t="s">
        <v>1702</v>
      </c>
      <c r="F3770" s="1080">
        <v>6542.3</v>
      </c>
      <c r="G3770" s="784">
        <f t="shared" si="127"/>
        <v>6542.3</v>
      </c>
      <c r="H3770" s="1081">
        <v>100</v>
      </c>
      <c r="I3770" s="784">
        <f t="shared" si="128"/>
        <v>0</v>
      </c>
      <c r="J3770" s="644"/>
      <c r="K3770" s="692"/>
      <c r="L3770" s="692"/>
      <c r="M3770" s="643"/>
      <c r="N3770" s="697"/>
      <c r="O3770" s="697"/>
      <c r="P3770" s="1844"/>
    </row>
    <row r="3771" spans="1:16" ht="13.5" x14ac:dyDescent="0.2">
      <c r="A3771" s="606">
        <v>28</v>
      </c>
      <c r="B3771" s="278" t="s">
        <v>1830</v>
      </c>
      <c r="C3771" s="575" t="s">
        <v>701</v>
      </c>
      <c r="D3771" s="606">
        <v>7</v>
      </c>
      <c r="E3771" s="606" t="s">
        <v>1702</v>
      </c>
      <c r="F3771" s="1080">
        <v>1701</v>
      </c>
      <c r="G3771" s="784">
        <f t="shared" si="127"/>
        <v>1701</v>
      </c>
      <c r="H3771" s="1081">
        <v>100</v>
      </c>
      <c r="I3771" s="784">
        <f t="shared" si="128"/>
        <v>0</v>
      </c>
      <c r="J3771" s="644"/>
      <c r="K3771" s="692"/>
      <c r="L3771" s="692"/>
      <c r="M3771" s="643"/>
      <c r="N3771" s="697"/>
      <c r="O3771" s="697"/>
      <c r="P3771" s="1844"/>
    </row>
    <row r="3772" spans="1:16" ht="13.5" x14ac:dyDescent="0.2">
      <c r="A3772" s="606">
        <v>29</v>
      </c>
      <c r="B3772" s="278" t="s">
        <v>1831</v>
      </c>
      <c r="C3772" s="575" t="s">
        <v>701</v>
      </c>
      <c r="D3772" s="606">
        <v>2</v>
      </c>
      <c r="E3772" s="606" t="s">
        <v>1702</v>
      </c>
      <c r="F3772" s="1080">
        <v>504.7</v>
      </c>
      <c r="G3772" s="784">
        <f t="shared" si="127"/>
        <v>504.7</v>
      </c>
      <c r="H3772" s="1081">
        <v>100</v>
      </c>
      <c r="I3772" s="784">
        <f t="shared" si="128"/>
        <v>0</v>
      </c>
      <c r="J3772" s="644"/>
      <c r="K3772" s="692"/>
      <c r="L3772" s="692"/>
      <c r="M3772" s="643"/>
      <c r="N3772" s="697"/>
      <c r="O3772" s="697"/>
      <c r="P3772" s="1844"/>
    </row>
    <row r="3773" spans="1:16" ht="13.5" x14ac:dyDescent="0.2">
      <c r="A3773" s="606">
        <v>30</v>
      </c>
      <c r="B3773" s="278" t="s">
        <v>1832</v>
      </c>
      <c r="C3773" s="575" t="s">
        <v>701</v>
      </c>
      <c r="D3773" s="606">
        <v>4</v>
      </c>
      <c r="E3773" s="606" t="s">
        <v>1833</v>
      </c>
      <c r="F3773" s="1080">
        <v>228</v>
      </c>
      <c r="G3773" s="784">
        <f t="shared" si="127"/>
        <v>228</v>
      </c>
      <c r="H3773" s="1081">
        <v>100</v>
      </c>
      <c r="I3773" s="784">
        <f t="shared" si="128"/>
        <v>0</v>
      </c>
      <c r="J3773" s="644"/>
      <c r="K3773" s="692"/>
      <c r="L3773" s="692"/>
      <c r="M3773" s="643"/>
      <c r="N3773" s="697"/>
      <c r="O3773" s="697"/>
      <c r="P3773" s="1844"/>
    </row>
    <row r="3774" spans="1:16" ht="13.5" x14ac:dyDescent="0.2">
      <c r="A3774" s="606">
        <v>31</v>
      </c>
      <c r="B3774" s="278" t="s">
        <v>786</v>
      </c>
      <c r="C3774" s="575" t="s">
        <v>701</v>
      </c>
      <c r="D3774" s="606">
        <v>20</v>
      </c>
      <c r="E3774" s="606" t="s">
        <v>1833</v>
      </c>
      <c r="F3774" s="1080">
        <v>1580</v>
      </c>
      <c r="G3774" s="784">
        <f t="shared" si="127"/>
        <v>1580</v>
      </c>
      <c r="H3774" s="1081">
        <v>100</v>
      </c>
      <c r="I3774" s="784">
        <f t="shared" si="128"/>
        <v>0</v>
      </c>
      <c r="J3774" s="644"/>
      <c r="K3774" s="692"/>
      <c r="L3774" s="692"/>
      <c r="M3774" s="643"/>
      <c r="N3774" s="697"/>
      <c r="O3774" s="697"/>
      <c r="P3774" s="1844"/>
    </row>
    <row r="3775" spans="1:16" ht="13.5" x14ac:dyDescent="0.2">
      <c r="A3775" s="606">
        <v>32</v>
      </c>
      <c r="B3775" s="278" t="s">
        <v>1834</v>
      </c>
      <c r="C3775" s="575" t="s">
        <v>701</v>
      </c>
      <c r="D3775" s="606">
        <v>7</v>
      </c>
      <c r="E3775" s="606" t="s">
        <v>1833</v>
      </c>
      <c r="F3775" s="1080">
        <v>311.5</v>
      </c>
      <c r="G3775" s="784">
        <f t="shared" si="127"/>
        <v>311.5</v>
      </c>
      <c r="H3775" s="1081">
        <v>100</v>
      </c>
      <c r="I3775" s="784">
        <f t="shared" si="128"/>
        <v>0</v>
      </c>
      <c r="J3775" s="644"/>
      <c r="K3775" s="692"/>
      <c r="L3775" s="692"/>
      <c r="M3775" s="643"/>
      <c r="N3775" s="697"/>
      <c r="O3775" s="697"/>
      <c r="P3775" s="1844"/>
    </row>
    <row r="3776" spans="1:16" ht="13.5" x14ac:dyDescent="0.2">
      <c r="A3776" s="606">
        <v>33</v>
      </c>
      <c r="B3776" s="278" t="s">
        <v>712</v>
      </c>
      <c r="C3776" s="575" t="s">
        <v>701</v>
      </c>
      <c r="D3776" s="606">
        <v>1</v>
      </c>
      <c r="E3776" s="606" t="s">
        <v>1833</v>
      </c>
      <c r="F3776" s="1080">
        <v>124</v>
      </c>
      <c r="G3776" s="784">
        <f t="shared" si="127"/>
        <v>124</v>
      </c>
      <c r="H3776" s="1081">
        <v>100</v>
      </c>
      <c r="I3776" s="784">
        <f t="shared" si="128"/>
        <v>0</v>
      </c>
      <c r="J3776" s="644"/>
      <c r="K3776" s="692"/>
      <c r="L3776" s="692"/>
      <c r="M3776" s="643"/>
      <c r="N3776" s="697"/>
      <c r="O3776" s="697"/>
      <c r="P3776" s="1844"/>
    </row>
    <row r="3777" spans="1:16" ht="13.5" x14ac:dyDescent="0.2">
      <c r="A3777" s="606">
        <v>34</v>
      </c>
      <c r="B3777" s="278" t="s">
        <v>712</v>
      </c>
      <c r="C3777" s="575" t="s">
        <v>701</v>
      </c>
      <c r="D3777" s="606">
        <v>2</v>
      </c>
      <c r="E3777" s="606" t="s">
        <v>1781</v>
      </c>
      <c r="F3777" s="1080">
        <v>79</v>
      </c>
      <c r="G3777" s="784">
        <f t="shared" si="127"/>
        <v>79</v>
      </c>
      <c r="H3777" s="1081">
        <v>100</v>
      </c>
      <c r="I3777" s="784">
        <f t="shared" si="128"/>
        <v>0</v>
      </c>
      <c r="J3777" s="644"/>
      <c r="K3777" s="692"/>
      <c r="L3777" s="692"/>
      <c r="M3777" s="643"/>
      <c r="N3777" s="697"/>
      <c r="O3777" s="697"/>
      <c r="P3777" s="1844"/>
    </row>
    <row r="3778" spans="1:16" ht="13.5" x14ac:dyDescent="0.2">
      <c r="A3778" s="606">
        <v>35</v>
      </c>
      <c r="B3778" s="278" t="s">
        <v>787</v>
      </c>
      <c r="C3778" s="575" t="s">
        <v>701</v>
      </c>
      <c r="D3778" s="606">
        <v>1</v>
      </c>
      <c r="E3778" s="606" t="s">
        <v>1781</v>
      </c>
      <c r="F3778" s="1080">
        <v>79</v>
      </c>
      <c r="G3778" s="784">
        <f t="shared" si="127"/>
        <v>79</v>
      </c>
      <c r="H3778" s="1081">
        <v>100</v>
      </c>
      <c r="I3778" s="784">
        <f t="shared" si="128"/>
        <v>0</v>
      </c>
      <c r="J3778" s="644"/>
      <c r="K3778" s="692"/>
      <c r="L3778" s="692"/>
      <c r="M3778" s="643"/>
      <c r="N3778" s="697"/>
      <c r="O3778" s="697"/>
      <c r="P3778" s="1844"/>
    </row>
    <row r="3779" spans="1:16" ht="13.5" x14ac:dyDescent="0.2">
      <c r="A3779" s="606">
        <v>36</v>
      </c>
      <c r="B3779" s="278" t="s">
        <v>784</v>
      </c>
      <c r="C3779" s="575" t="s">
        <v>701</v>
      </c>
      <c r="D3779" s="606">
        <v>1</v>
      </c>
      <c r="E3779" s="606" t="s">
        <v>1781</v>
      </c>
      <c r="F3779" s="1080">
        <v>130</v>
      </c>
      <c r="G3779" s="784">
        <f t="shared" si="127"/>
        <v>130</v>
      </c>
      <c r="H3779" s="1081">
        <v>100</v>
      </c>
      <c r="I3779" s="784">
        <f t="shared" si="128"/>
        <v>0</v>
      </c>
      <c r="J3779" s="644"/>
      <c r="K3779" s="692"/>
      <c r="L3779" s="692"/>
      <c r="M3779" s="643"/>
      <c r="N3779" s="697"/>
      <c r="O3779" s="697"/>
      <c r="P3779" s="1844"/>
    </row>
    <row r="3780" spans="1:16" ht="13.5" x14ac:dyDescent="0.2">
      <c r="A3780" s="606">
        <v>37</v>
      </c>
      <c r="B3780" s="278" t="s">
        <v>788</v>
      </c>
      <c r="C3780" s="575" t="s">
        <v>701</v>
      </c>
      <c r="D3780" s="606">
        <v>1</v>
      </c>
      <c r="E3780" s="606" t="s">
        <v>1781</v>
      </c>
      <c r="F3780" s="1080">
        <v>214.7</v>
      </c>
      <c r="G3780" s="784">
        <f t="shared" si="127"/>
        <v>214.7</v>
      </c>
      <c r="H3780" s="1081">
        <v>100</v>
      </c>
      <c r="I3780" s="784">
        <f t="shared" si="128"/>
        <v>0</v>
      </c>
      <c r="J3780" s="644"/>
      <c r="K3780" s="692"/>
      <c r="L3780" s="692"/>
      <c r="M3780" s="643"/>
      <c r="N3780" s="697"/>
      <c r="O3780" s="697"/>
      <c r="P3780" s="1844"/>
    </row>
    <row r="3781" spans="1:16" ht="13.5" x14ac:dyDescent="0.2">
      <c r="A3781" s="606">
        <v>38</v>
      </c>
      <c r="B3781" s="278" t="s">
        <v>789</v>
      </c>
      <c r="C3781" s="575" t="s">
        <v>701</v>
      </c>
      <c r="D3781" s="606">
        <v>4</v>
      </c>
      <c r="E3781" s="606" t="s">
        <v>1781</v>
      </c>
      <c r="F3781" s="1080">
        <v>135.5</v>
      </c>
      <c r="G3781" s="784">
        <f t="shared" si="127"/>
        <v>135.5</v>
      </c>
      <c r="H3781" s="1081">
        <v>100</v>
      </c>
      <c r="I3781" s="784">
        <f t="shared" si="128"/>
        <v>0</v>
      </c>
      <c r="J3781" s="644"/>
      <c r="K3781" s="692"/>
      <c r="L3781" s="692"/>
      <c r="M3781" s="643"/>
      <c r="N3781" s="697"/>
      <c r="O3781" s="697"/>
      <c r="P3781" s="1844"/>
    </row>
    <row r="3782" spans="1:16" ht="13.5" x14ac:dyDescent="0.2">
      <c r="A3782" s="606">
        <v>39</v>
      </c>
      <c r="B3782" s="278" t="s">
        <v>1835</v>
      </c>
      <c r="C3782" s="575" t="s">
        <v>701</v>
      </c>
      <c r="D3782" s="606">
        <v>3</v>
      </c>
      <c r="E3782" s="606" t="s">
        <v>1781</v>
      </c>
      <c r="F3782" s="1080">
        <v>198.4</v>
      </c>
      <c r="G3782" s="784">
        <f t="shared" si="127"/>
        <v>198.4</v>
      </c>
      <c r="H3782" s="1081">
        <v>100</v>
      </c>
      <c r="I3782" s="784">
        <f t="shared" si="128"/>
        <v>0</v>
      </c>
      <c r="J3782" s="644"/>
      <c r="K3782" s="692"/>
      <c r="L3782" s="692"/>
      <c r="M3782" s="643"/>
      <c r="N3782" s="697"/>
      <c r="O3782" s="697"/>
      <c r="P3782" s="1844"/>
    </row>
    <row r="3783" spans="1:16" ht="13.5" x14ac:dyDescent="0.2">
      <c r="A3783" s="606">
        <v>40</v>
      </c>
      <c r="B3783" s="278" t="s">
        <v>790</v>
      </c>
      <c r="C3783" s="575" t="s">
        <v>701</v>
      </c>
      <c r="D3783" s="606">
        <v>3</v>
      </c>
      <c r="E3783" s="606" t="s">
        <v>1781</v>
      </c>
      <c r="F3783" s="1080">
        <v>197.8</v>
      </c>
      <c r="G3783" s="784">
        <f t="shared" si="127"/>
        <v>197.8</v>
      </c>
      <c r="H3783" s="1081">
        <v>100</v>
      </c>
      <c r="I3783" s="784">
        <f t="shared" si="128"/>
        <v>0</v>
      </c>
      <c r="J3783" s="644"/>
      <c r="K3783" s="692"/>
      <c r="L3783" s="692"/>
      <c r="M3783" s="643"/>
      <c r="N3783" s="697"/>
      <c r="O3783" s="697"/>
      <c r="P3783" s="1844"/>
    </row>
    <row r="3784" spans="1:16" ht="13.5" x14ac:dyDescent="0.2">
      <c r="A3784" s="606">
        <v>41</v>
      </c>
      <c r="B3784" s="278" t="s">
        <v>791</v>
      </c>
      <c r="C3784" s="575" t="s">
        <v>701</v>
      </c>
      <c r="D3784" s="606">
        <v>1</v>
      </c>
      <c r="E3784" s="606" t="s">
        <v>1781</v>
      </c>
      <c r="F3784" s="1080">
        <v>201.5</v>
      </c>
      <c r="G3784" s="784">
        <f t="shared" si="127"/>
        <v>201.5</v>
      </c>
      <c r="H3784" s="1081">
        <v>100</v>
      </c>
      <c r="I3784" s="784">
        <f t="shared" si="128"/>
        <v>0</v>
      </c>
      <c r="J3784" s="644"/>
      <c r="K3784" s="692"/>
      <c r="L3784" s="692"/>
      <c r="M3784" s="643"/>
      <c r="N3784" s="697"/>
      <c r="O3784" s="697"/>
      <c r="P3784" s="1844"/>
    </row>
    <row r="3785" spans="1:16" ht="13.5" x14ac:dyDescent="0.2">
      <c r="A3785" s="606">
        <v>42</v>
      </c>
      <c r="B3785" s="278" t="s">
        <v>792</v>
      </c>
      <c r="C3785" s="575" t="s">
        <v>701</v>
      </c>
      <c r="D3785" s="606">
        <v>1</v>
      </c>
      <c r="E3785" s="606" t="s">
        <v>1781</v>
      </c>
      <c r="F3785" s="1080">
        <v>253.1</v>
      </c>
      <c r="G3785" s="784">
        <f t="shared" si="127"/>
        <v>253.1</v>
      </c>
      <c r="H3785" s="1081">
        <v>100</v>
      </c>
      <c r="I3785" s="784">
        <f t="shared" si="128"/>
        <v>0</v>
      </c>
      <c r="J3785" s="644"/>
      <c r="K3785" s="692"/>
      <c r="L3785" s="692"/>
      <c r="M3785" s="643"/>
      <c r="N3785" s="697"/>
      <c r="O3785" s="697"/>
      <c r="P3785" s="1844"/>
    </row>
    <row r="3786" spans="1:16" ht="13.5" x14ac:dyDescent="0.2">
      <c r="A3786" s="606">
        <v>43</v>
      </c>
      <c r="B3786" s="278" t="s">
        <v>1836</v>
      </c>
      <c r="C3786" s="575" t="s">
        <v>701</v>
      </c>
      <c r="D3786" s="606">
        <v>1</v>
      </c>
      <c r="E3786" s="606" t="s">
        <v>1781</v>
      </c>
      <c r="F3786" s="1080">
        <v>233</v>
      </c>
      <c r="G3786" s="784">
        <f t="shared" si="127"/>
        <v>233</v>
      </c>
      <c r="H3786" s="1081">
        <v>100</v>
      </c>
      <c r="I3786" s="784">
        <f t="shared" si="128"/>
        <v>0</v>
      </c>
      <c r="J3786" s="644"/>
      <c r="K3786" s="692"/>
      <c r="L3786" s="692"/>
      <c r="M3786" s="643"/>
      <c r="N3786" s="697"/>
      <c r="O3786" s="697"/>
      <c r="P3786" s="1844"/>
    </row>
    <row r="3787" spans="1:16" ht="13.5" x14ac:dyDescent="0.2">
      <c r="A3787" s="606">
        <v>44</v>
      </c>
      <c r="B3787" s="278" t="s">
        <v>793</v>
      </c>
      <c r="C3787" s="575" t="s">
        <v>701</v>
      </c>
      <c r="D3787" s="606">
        <v>2</v>
      </c>
      <c r="E3787" s="606" t="s">
        <v>1781</v>
      </c>
      <c r="F3787" s="1080">
        <v>167.2</v>
      </c>
      <c r="G3787" s="784">
        <f t="shared" si="127"/>
        <v>167.2</v>
      </c>
      <c r="H3787" s="1081">
        <v>100</v>
      </c>
      <c r="I3787" s="784">
        <f t="shared" si="128"/>
        <v>0</v>
      </c>
      <c r="J3787" s="644"/>
      <c r="K3787" s="692"/>
      <c r="L3787" s="692"/>
      <c r="M3787" s="643"/>
      <c r="N3787" s="697"/>
      <c r="O3787" s="697"/>
      <c r="P3787" s="1844"/>
    </row>
    <row r="3788" spans="1:16" ht="13.5" x14ac:dyDescent="0.2">
      <c r="A3788" s="606">
        <v>45</v>
      </c>
      <c r="B3788" s="278" t="s">
        <v>1837</v>
      </c>
      <c r="C3788" s="575" t="s">
        <v>701</v>
      </c>
      <c r="D3788" s="606">
        <v>2</v>
      </c>
      <c r="E3788" s="606" t="s">
        <v>1781</v>
      </c>
      <c r="F3788" s="1080">
        <v>178</v>
      </c>
      <c r="G3788" s="784">
        <f t="shared" si="127"/>
        <v>178</v>
      </c>
      <c r="H3788" s="1081">
        <v>100</v>
      </c>
      <c r="I3788" s="784">
        <f t="shared" si="128"/>
        <v>0</v>
      </c>
      <c r="J3788" s="644"/>
      <c r="K3788" s="692"/>
      <c r="L3788" s="692"/>
      <c r="M3788" s="643"/>
      <c r="N3788" s="697"/>
      <c r="O3788" s="697"/>
      <c r="P3788" s="1844"/>
    </row>
    <row r="3789" spans="1:16" ht="13.5" x14ac:dyDescent="0.2">
      <c r="A3789" s="606">
        <v>46</v>
      </c>
      <c r="B3789" s="278" t="s">
        <v>1838</v>
      </c>
      <c r="C3789" s="575" t="s">
        <v>701</v>
      </c>
      <c r="D3789" s="606">
        <v>1</v>
      </c>
      <c r="E3789" s="606" t="s">
        <v>1781</v>
      </c>
      <c r="F3789" s="1080">
        <v>130</v>
      </c>
      <c r="G3789" s="784">
        <f t="shared" si="127"/>
        <v>130</v>
      </c>
      <c r="H3789" s="1081">
        <v>100</v>
      </c>
      <c r="I3789" s="784">
        <f t="shared" si="128"/>
        <v>0</v>
      </c>
      <c r="J3789" s="644"/>
      <c r="K3789" s="692"/>
      <c r="L3789" s="692"/>
      <c r="M3789" s="643"/>
      <c r="N3789" s="697"/>
      <c r="O3789" s="697"/>
      <c r="P3789" s="1844"/>
    </row>
    <row r="3790" spans="1:16" ht="27" x14ac:dyDescent="0.2">
      <c r="A3790" s="606">
        <v>47</v>
      </c>
      <c r="B3790" s="278" t="s">
        <v>1839</v>
      </c>
      <c r="C3790" s="575" t="s">
        <v>701</v>
      </c>
      <c r="D3790" s="575">
        <v>1</v>
      </c>
      <c r="E3790" s="268" t="s">
        <v>1783</v>
      </c>
      <c r="F3790" s="1074">
        <v>89.3</v>
      </c>
      <c r="G3790" s="784">
        <f t="shared" si="127"/>
        <v>85.727999999999994</v>
      </c>
      <c r="H3790" s="1081">
        <v>96</v>
      </c>
      <c r="I3790" s="784">
        <f t="shared" si="128"/>
        <v>3.5720000000000027</v>
      </c>
      <c r="J3790" s="644"/>
      <c r="K3790" s="692"/>
      <c r="L3790" s="692"/>
      <c r="M3790" s="643"/>
      <c r="N3790" s="697"/>
      <c r="O3790" s="697"/>
      <c r="P3790" s="1844"/>
    </row>
    <row r="3791" spans="1:16" ht="13.5" x14ac:dyDescent="0.2">
      <c r="A3791" s="606">
        <v>48</v>
      </c>
      <c r="B3791" s="278" t="s">
        <v>763</v>
      </c>
      <c r="C3791" s="575" t="s">
        <v>701</v>
      </c>
      <c r="D3791" s="633">
        <v>1</v>
      </c>
      <c r="E3791" s="633" t="s">
        <v>1791</v>
      </c>
      <c r="F3791" s="784">
        <v>88.14</v>
      </c>
      <c r="G3791" s="784">
        <f t="shared" si="127"/>
        <v>74.037599999999998</v>
      </c>
      <c r="H3791" s="711">
        <v>84</v>
      </c>
      <c r="I3791" s="784">
        <f t="shared" si="128"/>
        <v>14.102400000000003</v>
      </c>
      <c r="J3791" s="644"/>
      <c r="K3791" s="692"/>
      <c r="L3791" s="692"/>
      <c r="M3791" s="643"/>
      <c r="N3791" s="697"/>
      <c r="O3791" s="697"/>
      <c r="P3791" s="1844"/>
    </row>
    <row r="3792" spans="1:16" ht="13.5" x14ac:dyDescent="0.2">
      <c r="A3792" s="606">
        <v>49</v>
      </c>
      <c r="B3792" s="278" t="s">
        <v>763</v>
      </c>
      <c r="C3792" s="575" t="s">
        <v>701</v>
      </c>
      <c r="D3792" s="575">
        <v>1</v>
      </c>
      <c r="E3792" s="268" t="s">
        <v>1791</v>
      </c>
      <c r="F3792" s="1074">
        <v>75.8</v>
      </c>
      <c r="G3792" s="784">
        <f t="shared" si="127"/>
        <v>63.671999999999997</v>
      </c>
      <c r="H3792" s="711">
        <v>84</v>
      </c>
      <c r="I3792" s="784">
        <f t="shared" si="128"/>
        <v>12.128</v>
      </c>
      <c r="J3792" s="644"/>
      <c r="K3792" s="692"/>
      <c r="L3792" s="692"/>
      <c r="M3792" s="643"/>
      <c r="N3792" s="697"/>
      <c r="O3792" s="697"/>
      <c r="P3792" s="1844"/>
    </row>
    <row r="3793" spans="1:16" ht="13.5" x14ac:dyDescent="0.2">
      <c r="A3793" s="606">
        <v>50</v>
      </c>
      <c r="B3793" s="278" t="s">
        <v>1840</v>
      </c>
      <c r="C3793" s="575" t="s">
        <v>701</v>
      </c>
      <c r="D3793" s="633">
        <v>1</v>
      </c>
      <c r="E3793" s="268" t="s">
        <v>1800</v>
      </c>
      <c r="F3793" s="784">
        <v>115.5</v>
      </c>
      <c r="G3793" s="784">
        <f t="shared" si="127"/>
        <v>55.44</v>
      </c>
      <c r="H3793" s="711">
        <v>48</v>
      </c>
      <c r="I3793" s="784">
        <f t="shared" si="128"/>
        <v>60.06</v>
      </c>
      <c r="J3793" s="644"/>
      <c r="K3793" s="692"/>
      <c r="L3793" s="692"/>
      <c r="M3793" s="643"/>
      <c r="N3793" s="697"/>
      <c r="O3793" s="697"/>
      <c r="P3793" s="1844"/>
    </row>
    <row r="3794" spans="1:16" ht="27" x14ac:dyDescent="0.2">
      <c r="A3794" s="606">
        <v>51</v>
      </c>
      <c r="B3794" s="278" t="s">
        <v>1841</v>
      </c>
      <c r="C3794" s="575" t="s">
        <v>701</v>
      </c>
      <c r="D3794" s="633">
        <v>1</v>
      </c>
      <c r="E3794" s="268" t="s">
        <v>1800</v>
      </c>
      <c r="F3794" s="784">
        <v>67.8</v>
      </c>
      <c r="G3794" s="784">
        <f t="shared" ref="G3794:G3857" si="129">F3794*H3794%</f>
        <v>32.543999999999997</v>
      </c>
      <c r="H3794" s="711">
        <v>48</v>
      </c>
      <c r="I3794" s="784">
        <f t="shared" ref="I3794:I3857" si="130">F3794-G3794</f>
        <v>35.256</v>
      </c>
      <c r="J3794" s="644"/>
      <c r="K3794" s="692"/>
      <c r="L3794" s="692"/>
      <c r="M3794" s="643"/>
      <c r="N3794" s="697"/>
      <c r="O3794" s="697"/>
      <c r="P3794" s="1844"/>
    </row>
    <row r="3795" spans="1:16" ht="13.5" x14ac:dyDescent="0.2">
      <c r="A3795" s="606">
        <v>1</v>
      </c>
      <c r="B3795" s="733" t="s">
        <v>785</v>
      </c>
      <c r="C3795" s="575" t="s">
        <v>701</v>
      </c>
      <c r="D3795" s="633">
        <v>1</v>
      </c>
      <c r="E3795" s="724">
        <v>2005</v>
      </c>
      <c r="F3795" s="784">
        <v>146.80000000000001</v>
      </c>
      <c r="G3795" s="784">
        <f t="shared" si="129"/>
        <v>146.80000000000001</v>
      </c>
      <c r="H3795" s="711">
        <v>100</v>
      </c>
      <c r="I3795" s="784">
        <f t="shared" si="130"/>
        <v>0</v>
      </c>
      <c r="J3795" s="633"/>
      <c r="K3795" s="784"/>
      <c r="L3795" s="713"/>
      <c r="M3795" s="771"/>
      <c r="N3795" s="713"/>
      <c r="O3795" s="713"/>
      <c r="P3795" s="1838" t="s">
        <v>534</v>
      </c>
    </row>
    <row r="3796" spans="1:16" ht="40.5" x14ac:dyDescent="0.2">
      <c r="A3796" s="606">
        <v>2</v>
      </c>
      <c r="B3796" s="733" t="s">
        <v>1882</v>
      </c>
      <c r="C3796" s="575" t="s">
        <v>701</v>
      </c>
      <c r="D3796" s="575">
        <v>10</v>
      </c>
      <c r="E3796" s="724">
        <v>2005</v>
      </c>
      <c r="F3796" s="784">
        <v>2055.8000000000002</v>
      </c>
      <c r="G3796" s="784">
        <f t="shared" si="129"/>
        <v>2055.8000000000002</v>
      </c>
      <c r="H3796" s="711">
        <v>100</v>
      </c>
      <c r="I3796" s="784">
        <f t="shared" si="130"/>
        <v>0</v>
      </c>
      <c r="J3796" s="633"/>
      <c r="K3796" s="784"/>
      <c r="L3796" s="713"/>
      <c r="M3796" s="771"/>
      <c r="N3796" s="713"/>
      <c r="O3796" s="713"/>
      <c r="P3796" s="1838"/>
    </row>
    <row r="3797" spans="1:16" ht="27" x14ac:dyDescent="0.2">
      <c r="A3797" s="606">
        <v>3</v>
      </c>
      <c r="B3797" s="733" t="s">
        <v>1842</v>
      </c>
      <c r="C3797" s="575" t="s">
        <v>701</v>
      </c>
      <c r="D3797" s="575">
        <v>30</v>
      </c>
      <c r="E3797" s="724">
        <v>2005</v>
      </c>
      <c r="F3797" s="784">
        <v>897.2</v>
      </c>
      <c r="G3797" s="784">
        <f t="shared" si="129"/>
        <v>897.2</v>
      </c>
      <c r="H3797" s="711">
        <v>100</v>
      </c>
      <c r="I3797" s="784">
        <f t="shared" si="130"/>
        <v>0</v>
      </c>
      <c r="J3797" s="633"/>
      <c r="K3797" s="784"/>
      <c r="L3797" s="713"/>
      <c r="M3797" s="771"/>
      <c r="N3797" s="713"/>
      <c r="O3797" s="713"/>
      <c r="P3797" s="1838"/>
    </row>
    <row r="3798" spans="1:16" ht="13.5" x14ac:dyDescent="0.2">
      <c r="A3798" s="606">
        <v>4</v>
      </c>
      <c r="B3798" s="733" t="s">
        <v>1843</v>
      </c>
      <c r="C3798" s="575" t="s">
        <v>701</v>
      </c>
      <c r="D3798" s="575">
        <v>1</v>
      </c>
      <c r="E3798" s="724">
        <v>2005</v>
      </c>
      <c r="F3798" s="784">
        <v>459.3</v>
      </c>
      <c r="G3798" s="784">
        <f t="shared" si="129"/>
        <v>459.3</v>
      </c>
      <c r="H3798" s="711">
        <v>100</v>
      </c>
      <c r="I3798" s="784">
        <f t="shared" si="130"/>
        <v>0</v>
      </c>
      <c r="J3798" s="633"/>
      <c r="K3798" s="784"/>
      <c r="L3798" s="713"/>
      <c r="M3798" s="771"/>
      <c r="N3798" s="713"/>
      <c r="O3798" s="713"/>
      <c r="P3798" s="1838"/>
    </row>
    <row r="3799" spans="1:16" ht="27" x14ac:dyDescent="0.2">
      <c r="A3799" s="606">
        <v>5</v>
      </c>
      <c r="B3799" s="733" t="s">
        <v>1844</v>
      </c>
      <c r="C3799" s="575" t="s">
        <v>701</v>
      </c>
      <c r="D3799" s="575">
        <v>2</v>
      </c>
      <c r="E3799" s="724">
        <v>2005</v>
      </c>
      <c r="F3799" s="784">
        <v>639.6</v>
      </c>
      <c r="G3799" s="784">
        <f t="shared" si="129"/>
        <v>639.6</v>
      </c>
      <c r="H3799" s="711">
        <v>100</v>
      </c>
      <c r="I3799" s="784">
        <f t="shared" si="130"/>
        <v>0</v>
      </c>
      <c r="J3799" s="633"/>
      <c r="K3799" s="784"/>
      <c r="L3799" s="713"/>
      <c r="M3799" s="771"/>
      <c r="N3799" s="713"/>
      <c r="O3799" s="713"/>
      <c r="P3799" s="1838"/>
    </row>
    <row r="3800" spans="1:16" ht="40.5" x14ac:dyDescent="0.2">
      <c r="A3800" s="606">
        <v>6</v>
      </c>
      <c r="B3800" s="733" t="s">
        <v>1845</v>
      </c>
      <c r="C3800" s="575" t="s">
        <v>701</v>
      </c>
      <c r="D3800" s="575">
        <v>1</v>
      </c>
      <c r="E3800" s="724">
        <v>2005</v>
      </c>
      <c r="F3800" s="784">
        <v>79.3</v>
      </c>
      <c r="G3800" s="784">
        <f t="shared" si="129"/>
        <v>79.3</v>
      </c>
      <c r="H3800" s="711">
        <v>100</v>
      </c>
      <c r="I3800" s="784">
        <f t="shared" si="130"/>
        <v>0</v>
      </c>
      <c r="J3800" s="633"/>
      <c r="K3800" s="784"/>
      <c r="L3800" s="713"/>
      <c r="M3800" s="771"/>
      <c r="N3800" s="713"/>
      <c r="O3800" s="713"/>
      <c r="P3800" s="1838"/>
    </row>
    <row r="3801" spans="1:16" ht="27" x14ac:dyDescent="0.2">
      <c r="A3801" s="606">
        <v>7</v>
      </c>
      <c r="B3801" s="733" t="s">
        <v>1846</v>
      </c>
      <c r="C3801" s="575" t="s">
        <v>701</v>
      </c>
      <c r="D3801" s="575">
        <v>3</v>
      </c>
      <c r="E3801" s="724">
        <v>2005</v>
      </c>
      <c r="F3801" s="784">
        <v>193.7</v>
      </c>
      <c r="G3801" s="784">
        <f t="shared" si="129"/>
        <v>193.7</v>
      </c>
      <c r="H3801" s="711">
        <v>100</v>
      </c>
      <c r="I3801" s="784">
        <f t="shared" si="130"/>
        <v>0</v>
      </c>
      <c r="J3801" s="633"/>
      <c r="K3801" s="784"/>
      <c r="L3801" s="713"/>
      <c r="M3801" s="771"/>
      <c r="N3801" s="713"/>
      <c r="O3801" s="713"/>
      <c r="P3801" s="1838"/>
    </row>
    <row r="3802" spans="1:16" ht="13.5" x14ac:dyDescent="0.2">
      <c r="A3802" s="606">
        <v>8</v>
      </c>
      <c r="B3802" s="733" t="s">
        <v>1883</v>
      </c>
      <c r="C3802" s="575" t="s">
        <v>701</v>
      </c>
      <c r="D3802" s="575">
        <v>3</v>
      </c>
      <c r="E3802" s="724">
        <v>2005</v>
      </c>
      <c r="F3802" s="784">
        <v>404.1</v>
      </c>
      <c r="G3802" s="784">
        <f t="shared" si="129"/>
        <v>404.1</v>
      </c>
      <c r="H3802" s="711">
        <v>100</v>
      </c>
      <c r="I3802" s="784">
        <f t="shared" si="130"/>
        <v>0</v>
      </c>
      <c r="J3802" s="633"/>
      <c r="K3802" s="784"/>
      <c r="L3802" s="713"/>
      <c r="M3802" s="771"/>
      <c r="N3802" s="713"/>
      <c r="O3802" s="713"/>
      <c r="P3802" s="1838"/>
    </row>
    <row r="3803" spans="1:16" ht="13.5" x14ac:dyDescent="0.2">
      <c r="A3803" s="606">
        <v>9</v>
      </c>
      <c r="B3803" s="733" t="s">
        <v>1884</v>
      </c>
      <c r="C3803" s="575" t="s">
        <v>701</v>
      </c>
      <c r="D3803" s="575">
        <v>3</v>
      </c>
      <c r="E3803" s="724">
        <v>2005</v>
      </c>
      <c r="F3803" s="784">
        <v>193.7</v>
      </c>
      <c r="G3803" s="784">
        <f t="shared" si="129"/>
        <v>193.7</v>
      </c>
      <c r="H3803" s="711">
        <v>100</v>
      </c>
      <c r="I3803" s="784">
        <f t="shared" si="130"/>
        <v>0</v>
      </c>
      <c r="J3803" s="633"/>
      <c r="K3803" s="784"/>
      <c r="L3803" s="713"/>
      <c r="M3803" s="771"/>
      <c r="N3803" s="713"/>
      <c r="O3803" s="713"/>
      <c r="P3803" s="1838"/>
    </row>
    <row r="3804" spans="1:16" ht="27" x14ac:dyDescent="0.2">
      <c r="A3804" s="606">
        <v>10</v>
      </c>
      <c r="B3804" s="733" t="s">
        <v>1847</v>
      </c>
      <c r="C3804" s="575" t="s">
        <v>701</v>
      </c>
      <c r="D3804" s="575">
        <v>2</v>
      </c>
      <c r="E3804" s="724">
        <v>2005</v>
      </c>
      <c r="F3804" s="784">
        <v>119.7</v>
      </c>
      <c r="G3804" s="784">
        <f t="shared" si="129"/>
        <v>119.7</v>
      </c>
      <c r="H3804" s="711">
        <v>100</v>
      </c>
      <c r="I3804" s="784">
        <f t="shared" si="130"/>
        <v>0</v>
      </c>
      <c r="J3804" s="633"/>
      <c r="K3804" s="784"/>
      <c r="L3804" s="713"/>
      <c r="M3804" s="771"/>
      <c r="N3804" s="713"/>
      <c r="O3804" s="713"/>
      <c r="P3804" s="1838"/>
    </row>
    <row r="3805" spans="1:16" ht="13.5" x14ac:dyDescent="0.2">
      <c r="A3805" s="606">
        <v>11</v>
      </c>
      <c r="B3805" s="733" t="s">
        <v>1885</v>
      </c>
      <c r="C3805" s="575" t="s">
        <v>701</v>
      </c>
      <c r="D3805" s="575">
        <v>5</v>
      </c>
      <c r="E3805" s="724">
        <v>2005</v>
      </c>
      <c r="F3805" s="784">
        <v>297</v>
      </c>
      <c r="G3805" s="784">
        <f t="shared" si="129"/>
        <v>297</v>
      </c>
      <c r="H3805" s="711">
        <v>100</v>
      </c>
      <c r="I3805" s="784">
        <f t="shared" si="130"/>
        <v>0</v>
      </c>
      <c r="J3805" s="633"/>
      <c r="K3805" s="784"/>
      <c r="L3805" s="713"/>
      <c r="M3805" s="771"/>
      <c r="N3805" s="713"/>
      <c r="O3805" s="713"/>
      <c r="P3805" s="1838"/>
    </row>
    <row r="3806" spans="1:16" ht="13.5" x14ac:dyDescent="0.2">
      <c r="A3806" s="606">
        <v>12</v>
      </c>
      <c r="B3806" s="733" t="s">
        <v>1848</v>
      </c>
      <c r="C3806" s="575" t="s">
        <v>701</v>
      </c>
      <c r="D3806" s="575">
        <v>2</v>
      </c>
      <c r="E3806" s="724">
        <v>2005</v>
      </c>
      <c r="F3806" s="784">
        <v>98.8</v>
      </c>
      <c r="G3806" s="784">
        <f t="shared" si="129"/>
        <v>98.8</v>
      </c>
      <c r="H3806" s="711">
        <v>100</v>
      </c>
      <c r="I3806" s="784">
        <f t="shared" si="130"/>
        <v>0</v>
      </c>
      <c r="J3806" s="633"/>
      <c r="K3806" s="784"/>
      <c r="L3806" s="713"/>
      <c r="M3806" s="771"/>
      <c r="N3806" s="713"/>
      <c r="O3806" s="713"/>
      <c r="P3806" s="1838"/>
    </row>
    <row r="3807" spans="1:16" ht="13.5" x14ac:dyDescent="0.2">
      <c r="A3807" s="606">
        <v>13</v>
      </c>
      <c r="B3807" s="733" t="s">
        <v>1886</v>
      </c>
      <c r="C3807" s="575" t="s">
        <v>701</v>
      </c>
      <c r="D3807" s="575">
        <v>3</v>
      </c>
      <c r="E3807" s="724">
        <v>2005</v>
      </c>
      <c r="F3807" s="784">
        <v>571.6</v>
      </c>
      <c r="G3807" s="784">
        <f t="shared" si="129"/>
        <v>571.6</v>
      </c>
      <c r="H3807" s="711">
        <v>100</v>
      </c>
      <c r="I3807" s="784">
        <f t="shared" si="130"/>
        <v>0</v>
      </c>
      <c r="J3807" s="633"/>
      <c r="K3807" s="784"/>
      <c r="L3807" s="713"/>
      <c r="M3807" s="771"/>
      <c r="N3807" s="713"/>
      <c r="O3807" s="713"/>
      <c r="P3807" s="1838"/>
    </row>
    <row r="3808" spans="1:16" ht="13.5" x14ac:dyDescent="0.2">
      <c r="A3808" s="606">
        <v>14</v>
      </c>
      <c r="B3808" s="733" t="s">
        <v>1887</v>
      </c>
      <c r="C3808" s="575" t="s">
        <v>701</v>
      </c>
      <c r="D3808" s="575">
        <v>3</v>
      </c>
      <c r="E3808" s="724">
        <v>2005</v>
      </c>
      <c r="F3808" s="784">
        <v>518.70000000000005</v>
      </c>
      <c r="G3808" s="784">
        <f t="shared" si="129"/>
        <v>518.70000000000005</v>
      </c>
      <c r="H3808" s="711">
        <v>100</v>
      </c>
      <c r="I3808" s="784">
        <f t="shared" si="130"/>
        <v>0</v>
      </c>
      <c r="J3808" s="633"/>
      <c r="K3808" s="784"/>
      <c r="L3808" s="713"/>
      <c r="M3808" s="771"/>
      <c r="N3808" s="713"/>
      <c r="O3808" s="713"/>
      <c r="P3808" s="1838"/>
    </row>
    <row r="3809" spans="1:16" ht="13.5" x14ac:dyDescent="0.2">
      <c r="A3809" s="606">
        <v>15</v>
      </c>
      <c r="B3809" s="733" t="s">
        <v>1888</v>
      </c>
      <c r="C3809" s="575" t="s">
        <v>701</v>
      </c>
      <c r="D3809" s="575">
        <v>3</v>
      </c>
      <c r="E3809" s="724">
        <v>2005</v>
      </c>
      <c r="F3809" s="784">
        <v>651.4</v>
      </c>
      <c r="G3809" s="784">
        <f t="shared" si="129"/>
        <v>651.4</v>
      </c>
      <c r="H3809" s="711">
        <v>100</v>
      </c>
      <c r="I3809" s="784">
        <f t="shared" si="130"/>
        <v>0</v>
      </c>
      <c r="J3809" s="633"/>
      <c r="K3809" s="784"/>
      <c r="L3809" s="713"/>
      <c r="M3809" s="771"/>
      <c r="N3809" s="713"/>
      <c r="O3809" s="713"/>
      <c r="P3809" s="1838"/>
    </row>
    <row r="3810" spans="1:16" ht="27" x14ac:dyDescent="0.2">
      <c r="A3810" s="606">
        <v>16</v>
      </c>
      <c r="B3810" s="733" t="s">
        <v>1849</v>
      </c>
      <c r="C3810" s="575" t="s">
        <v>701</v>
      </c>
      <c r="D3810" s="575">
        <v>2</v>
      </c>
      <c r="E3810" s="724">
        <v>2005</v>
      </c>
      <c r="F3810" s="784">
        <v>91.5</v>
      </c>
      <c r="G3810" s="784">
        <f t="shared" si="129"/>
        <v>91.5</v>
      </c>
      <c r="H3810" s="711">
        <v>100</v>
      </c>
      <c r="I3810" s="784">
        <f t="shared" si="130"/>
        <v>0</v>
      </c>
      <c r="J3810" s="633"/>
      <c r="K3810" s="784"/>
      <c r="L3810" s="713"/>
      <c r="M3810" s="771"/>
      <c r="N3810" s="713"/>
      <c r="O3810" s="713"/>
      <c r="P3810" s="1838"/>
    </row>
    <row r="3811" spans="1:16" ht="13.5" x14ac:dyDescent="0.2">
      <c r="A3811" s="606">
        <v>17</v>
      </c>
      <c r="B3811" s="733" t="s">
        <v>1850</v>
      </c>
      <c r="C3811" s="575" t="s">
        <v>701</v>
      </c>
      <c r="D3811" s="575">
        <v>1</v>
      </c>
      <c r="E3811" s="724">
        <v>2005</v>
      </c>
      <c r="F3811" s="784">
        <v>298.60000000000002</v>
      </c>
      <c r="G3811" s="784">
        <f t="shared" si="129"/>
        <v>298.60000000000002</v>
      </c>
      <c r="H3811" s="711">
        <v>100</v>
      </c>
      <c r="I3811" s="784">
        <f t="shared" si="130"/>
        <v>0</v>
      </c>
      <c r="J3811" s="633"/>
      <c r="K3811" s="784"/>
      <c r="L3811" s="713"/>
      <c r="M3811" s="771"/>
      <c r="N3811" s="713"/>
      <c r="O3811" s="713"/>
      <c r="P3811" s="1838"/>
    </row>
    <row r="3812" spans="1:16" ht="13.5" x14ac:dyDescent="0.2">
      <c r="A3812" s="606">
        <v>18</v>
      </c>
      <c r="B3812" s="733" t="s">
        <v>1851</v>
      </c>
      <c r="C3812" s="575" t="s">
        <v>701</v>
      </c>
      <c r="D3812" s="575">
        <v>10</v>
      </c>
      <c r="E3812" s="724">
        <v>2005</v>
      </c>
      <c r="F3812" s="784">
        <v>851.4</v>
      </c>
      <c r="G3812" s="784">
        <f t="shared" si="129"/>
        <v>851.4</v>
      </c>
      <c r="H3812" s="711">
        <v>100</v>
      </c>
      <c r="I3812" s="784">
        <f t="shared" si="130"/>
        <v>0</v>
      </c>
      <c r="J3812" s="633"/>
      <c r="K3812" s="784"/>
      <c r="L3812" s="713"/>
      <c r="M3812" s="771"/>
      <c r="N3812" s="713"/>
      <c r="O3812" s="713"/>
      <c r="P3812" s="1838"/>
    </row>
    <row r="3813" spans="1:16" ht="13.5" x14ac:dyDescent="0.2">
      <c r="A3813" s="606">
        <v>19</v>
      </c>
      <c r="B3813" s="733" t="s">
        <v>1852</v>
      </c>
      <c r="C3813" s="575" t="s">
        <v>701</v>
      </c>
      <c r="D3813" s="575">
        <v>1</v>
      </c>
      <c r="E3813" s="724">
        <v>2005</v>
      </c>
      <c r="F3813" s="784">
        <v>78.3</v>
      </c>
      <c r="G3813" s="784">
        <f t="shared" si="129"/>
        <v>78.3</v>
      </c>
      <c r="H3813" s="711">
        <v>100</v>
      </c>
      <c r="I3813" s="784">
        <f t="shared" si="130"/>
        <v>0</v>
      </c>
      <c r="J3813" s="633"/>
      <c r="K3813" s="784"/>
      <c r="L3813" s="713"/>
      <c r="M3813" s="771"/>
      <c r="N3813" s="713"/>
      <c r="O3813" s="713"/>
      <c r="P3813" s="1838"/>
    </row>
    <row r="3814" spans="1:16" ht="13.5" x14ac:dyDescent="0.2">
      <c r="A3814" s="606">
        <v>20</v>
      </c>
      <c r="B3814" s="278" t="s">
        <v>1853</v>
      </c>
      <c r="C3814" s="575" t="s">
        <v>701</v>
      </c>
      <c r="D3814" s="633">
        <v>1</v>
      </c>
      <c r="E3814" s="633">
        <v>2005</v>
      </c>
      <c r="F3814" s="784">
        <v>51.4</v>
      </c>
      <c r="G3814" s="784">
        <f t="shared" si="129"/>
        <v>51.4</v>
      </c>
      <c r="H3814" s="711">
        <v>100</v>
      </c>
      <c r="I3814" s="784">
        <f t="shared" si="130"/>
        <v>0</v>
      </c>
      <c r="J3814" s="633"/>
      <c r="K3814" s="784"/>
      <c r="L3814" s="713"/>
      <c r="M3814" s="771"/>
      <c r="N3814" s="713"/>
      <c r="O3814" s="713"/>
      <c r="P3814" s="1838"/>
    </row>
    <row r="3815" spans="1:16" ht="27" x14ac:dyDescent="0.2">
      <c r="A3815" s="606">
        <v>21</v>
      </c>
      <c r="B3815" s="278" t="s">
        <v>1854</v>
      </c>
      <c r="C3815" s="575" t="s">
        <v>701</v>
      </c>
      <c r="D3815" s="575">
        <v>5</v>
      </c>
      <c r="E3815" s="268">
        <v>2008</v>
      </c>
      <c r="F3815" s="784">
        <v>55</v>
      </c>
      <c r="G3815" s="784">
        <f t="shared" si="129"/>
        <v>55</v>
      </c>
      <c r="H3815" s="711">
        <v>100</v>
      </c>
      <c r="I3815" s="784">
        <f t="shared" si="130"/>
        <v>0</v>
      </c>
      <c r="J3815" s="633"/>
      <c r="K3815" s="784"/>
      <c r="L3815" s="713"/>
      <c r="M3815" s="771"/>
      <c r="N3815" s="713"/>
      <c r="O3815" s="713"/>
      <c r="P3815" s="1838"/>
    </row>
    <row r="3816" spans="1:16" ht="13.5" x14ac:dyDescent="0.2">
      <c r="A3816" s="606">
        <v>22</v>
      </c>
      <c r="B3816" s="673" t="s">
        <v>1855</v>
      </c>
      <c r="C3816" s="575" t="s">
        <v>701</v>
      </c>
      <c r="D3816" s="652">
        <v>1</v>
      </c>
      <c r="E3816" s="661">
        <v>2008</v>
      </c>
      <c r="F3816" s="784">
        <v>130</v>
      </c>
      <c r="G3816" s="784">
        <f t="shared" si="129"/>
        <v>130</v>
      </c>
      <c r="H3816" s="711">
        <v>100</v>
      </c>
      <c r="I3816" s="784">
        <f t="shared" si="130"/>
        <v>0</v>
      </c>
      <c r="J3816" s="633"/>
      <c r="K3816" s="784"/>
      <c r="L3816" s="713"/>
      <c r="M3816" s="771"/>
      <c r="N3816" s="713"/>
      <c r="O3816" s="713"/>
      <c r="P3816" s="1838"/>
    </row>
    <row r="3817" spans="1:16" ht="13.5" x14ac:dyDescent="0.2">
      <c r="A3817" s="606">
        <v>23</v>
      </c>
      <c r="B3817" s="673" t="s">
        <v>788</v>
      </c>
      <c r="C3817" s="575" t="s">
        <v>701</v>
      </c>
      <c r="D3817" s="652">
        <v>1</v>
      </c>
      <c r="E3817" s="661">
        <v>2008</v>
      </c>
      <c r="F3817" s="784">
        <v>214.7</v>
      </c>
      <c r="G3817" s="784">
        <f t="shared" si="129"/>
        <v>214.7</v>
      </c>
      <c r="H3817" s="711">
        <v>100</v>
      </c>
      <c r="I3817" s="784">
        <f t="shared" si="130"/>
        <v>0</v>
      </c>
      <c r="J3817" s="633"/>
      <c r="K3817" s="784"/>
      <c r="L3817" s="713"/>
      <c r="M3817" s="771"/>
      <c r="N3817" s="713"/>
      <c r="O3817" s="713"/>
      <c r="P3817" s="1838"/>
    </row>
    <row r="3818" spans="1:16" ht="13.5" x14ac:dyDescent="0.2">
      <c r="A3818" s="606">
        <v>24</v>
      </c>
      <c r="B3818" s="673" t="s">
        <v>802</v>
      </c>
      <c r="C3818" s="575" t="s">
        <v>701</v>
      </c>
      <c r="D3818" s="652">
        <v>1</v>
      </c>
      <c r="E3818" s="661">
        <v>2008</v>
      </c>
      <c r="F3818" s="784">
        <v>176.3</v>
      </c>
      <c r="G3818" s="784">
        <f t="shared" si="129"/>
        <v>176.3</v>
      </c>
      <c r="H3818" s="711">
        <v>100</v>
      </c>
      <c r="I3818" s="784">
        <f t="shared" si="130"/>
        <v>0</v>
      </c>
      <c r="J3818" s="633"/>
      <c r="K3818" s="784"/>
      <c r="L3818" s="713"/>
      <c r="M3818" s="771"/>
      <c r="N3818" s="713"/>
      <c r="O3818" s="713"/>
      <c r="P3818" s="1838"/>
    </row>
    <row r="3819" spans="1:16" ht="13.5" x14ac:dyDescent="0.2">
      <c r="A3819" s="606">
        <v>25</v>
      </c>
      <c r="B3819" s="673" t="s">
        <v>1856</v>
      </c>
      <c r="C3819" s="575" t="s">
        <v>701</v>
      </c>
      <c r="D3819" s="652">
        <v>1</v>
      </c>
      <c r="E3819" s="661">
        <v>2008</v>
      </c>
      <c r="F3819" s="784">
        <v>75.599999999999994</v>
      </c>
      <c r="G3819" s="784">
        <f t="shared" si="129"/>
        <v>75.599999999999994</v>
      </c>
      <c r="H3819" s="711">
        <v>100</v>
      </c>
      <c r="I3819" s="784">
        <f t="shared" si="130"/>
        <v>0</v>
      </c>
      <c r="J3819" s="633"/>
      <c r="K3819" s="784"/>
      <c r="L3819" s="713"/>
      <c r="M3819" s="771"/>
      <c r="N3819" s="713"/>
      <c r="O3819" s="713"/>
      <c r="P3819" s="1838"/>
    </row>
    <row r="3820" spans="1:16" ht="13.5" x14ac:dyDescent="0.2">
      <c r="A3820" s="606">
        <v>26</v>
      </c>
      <c r="B3820" s="673" t="s">
        <v>803</v>
      </c>
      <c r="C3820" s="575" t="s">
        <v>701</v>
      </c>
      <c r="D3820" s="652">
        <v>1</v>
      </c>
      <c r="E3820" s="661">
        <v>2008</v>
      </c>
      <c r="F3820" s="784">
        <v>75.599999999999994</v>
      </c>
      <c r="G3820" s="784">
        <f t="shared" si="129"/>
        <v>75.599999999999994</v>
      </c>
      <c r="H3820" s="711">
        <v>100</v>
      </c>
      <c r="I3820" s="784">
        <f t="shared" si="130"/>
        <v>0</v>
      </c>
      <c r="J3820" s="633"/>
      <c r="K3820" s="784"/>
      <c r="L3820" s="713"/>
      <c r="M3820" s="771"/>
      <c r="N3820" s="713"/>
      <c r="O3820" s="713"/>
      <c r="P3820" s="1838"/>
    </row>
    <row r="3821" spans="1:16" ht="13.5" x14ac:dyDescent="0.2">
      <c r="A3821" s="606">
        <v>27</v>
      </c>
      <c r="B3821" s="673" t="s">
        <v>1857</v>
      </c>
      <c r="C3821" s="575" t="s">
        <v>701</v>
      </c>
      <c r="D3821" s="652">
        <v>1</v>
      </c>
      <c r="E3821" s="661">
        <v>2008</v>
      </c>
      <c r="F3821" s="784">
        <v>66.099999999999994</v>
      </c>
      <c r="G3821" s="784">
        <f t="shared" si="129"/>
        <v>66.099999999999994</v>
      </c>
      <c r="H3821" s="711">
        <v>100</v>
      </c>
      <c r="I3821" s="784">
        <f t="shared" si="130"/>
        <v>0</v>
      </c>
      <c r="J3821" s="633"/>
      <c r="K3821" s="784"/>
      <c r="L3821" s="713"/>
      <c r="M3821" s="771"/>
      <c r="N3821" s="713"/>
      <c r="O3821" s="713"/>
      <c r="P3821" s="1838"/>
    </row>
    <row r="3822" spans="1:16" ht="13.5" x14ac:dyDescent="0.2">
      <c r="A3822" s="606">
        <v>28</v>
      </c>
      <c r="B3822" s="673" t="s">
        <v>791</v>
      </c>
      <c r="C3822" s="575" t="s">
        <v>701</v>
      </c>
      <c r="D3822" s="652">
        <v>1</v>
      </c>
      <c r="E3822" s="661">
        <v>2008</v>
      </c>
      <c r="F3822" s="784">
        <v>201.5</v>
      </c>
      <c r="G3822" s="784">
        <f t="shared" si="129"/>
        <v>201.5</v>
      </c>
      <c r="H3822" s="711">
        <v>100</v>
      </c>
      <c r="I3822" s="784">
        <f t="shared" si="130"/>
        <v>0</v>
      </c>
      <c r="J3822" s="633"/>
      <c r="K3822" s="784"/>
      <c r="L3822" s="713"/>
      <c r="M3822" s="771"/>
      <c r="N3822" s="713"/>
      <c r="O3822" s="713"/>
      <c r="P3822" s="1838"/>
    </row>
    <row r="3823" spans="1:16" ht="13.5" x14ac:dyDescent="0.2">
      <c r="A3823" s="606">
        <v>29</v>
      </c>
      <c r="B3823" s="673" t="s">
        <v>792</v>
      </c>
      <c r="C3823" s="575" t="s">
        <v>701</v>
      </c>
      <c r="D3823" s="652">
        <v>1</v>
      </c>
      <c r="E3823" s="661">
        <v>2008</v>
      </c>
      <c r="F3823" s="784">
        <v>185.6</v>
      </c>
      <c r="G3823" s="784">
        <f t="shared" si="129"/>
        <v>185.6</v>
      </c>
      <c r="H3823" s="711">
        <v>100</v>
      </c>
      <c r="I3823" s="784">
        <f t="shared" si="130"/>
        <v>0</v>
      </c>
      <c r="J3823" s="633"/>
      <c r="K3823" s="784"/>
      <c r="L3823" s="713"/>
      <c r="M3823" s="771"/>
      <c r="N3823" s="713"/>
      <c r="O3823" s="713"/>
      <c r="P3823" s="1838"/>
    </row>
    <row r="3824" spans="1:16" ht="13.5" x14ac:dyDescent="0.2">
      <c r="A3824" s="606">
        <v>30</v>
      </c>
      <c r="B3824" s="673" t="s">
        <v>1836</v>
      </c>
      <c r="C3824" s="575" t="s">
        <v>701</v>
      </c>
      <c r="D3824" s="652">
        <v>1</v>
      </c>
      <c r="E3824" s="661">
        <v>2008</v>
      </c>
      <c r="F3824" s="784">
        <v>233</v>
      </c>
      <c r="G3824" s="784">
        <f t="shared" si="129"/>
        <v>233</v>
      </c>
      <c r="H3824" s="711">
        <v>100</v>
      </c>
      <c r="I3824" s="784">
        <f t="shared" si="130"/>
        <v>0</v>
      </c>
      <c r="J3824" s="633"/>
      <c r="K3824" s="784"/>
      <c r="L3824" s="713"/>
      <c r="M3824" s="771"/>
      <c r="N3824" s="713"/>
      <c r="O3824" s="713"/>
      <c r="P3824" s="1838"/>
    </row>
    <row r="3825" spans="1:16" ht="27" x14ac:dyDescent="0.2">
      <c r="A3825" s="606">
        <v>31</v>
      </c>
      <c r="B3825" s="734" t="s">
        <v>1858</v>
      </c>
      <c r="C3825" s="575" t="s">
        <v>701</v>
      </c>
      <c r="D3825" s="726">
        <v>1</v>
      </c>
      <c r="E3825" s="727">
        <v>2010</v>
      </c>
      <c r="F3825" s="784">
        <v>209.7</v>
      </c>
      <c r="G3825" s="784">
        <f t="shared" si="129"/>
        <v>209.7</v>
      </c>
      <c r="H3825" s="711">
        <v>100</v>
      </c>
      <c r="I3825" s="784">
        <f t="shared" si="130"/>
        <v>0</v>
      </c>
      <c r="J3825" s="633"/>
      <c r="K3825" s="784"/>
      <c r="L3825" s="713"/>
      <c r="M3825" s="771"/>
      <c r="N3825" s="713"/>
      <c r="O3825" s="713"/>
      <c r="P3825" s="1838"/>
    </row>
    <row r="3826" spans="1:16" ht="27" x14ac:dyDescent="0.2">
      <c r="A3826" s="606">
        <v>32</v>
      </c>
      <c r="B3826" s="734" t="s">
        <v>1859</v>
      </c>
      <c r="C3826" s="575" t="s">
        <v>701</v>
      </c>
      <c r="D3826" s="726">
        <v>1</v>
      </c>
      <c r="E3826" s="727">
        <v>2010</v>
      </c>
      <c r="F3826" s="784">
        <v>81.2</v>
      </c>
      <c r="G3826" s="784">
        <f t="shared" si="129"/>
        <v>81.2</v>
      </c>
      <c r="H3826" s="711">
        <v>100</v>
      </c>
      <c r="I3826" s="784">
        <f t="shared" si="130"/>
        <v>0</v>
      </c>
      <c r="J3826" s="633"/>
      <c r="K3826" s="784"/>
      <c r="L3826" s="713"/>
      <c r="M3826" s="771"/>
      <c r="N3826" s="713"/>
      <c r="O3826" s="713"/>
      <c r="P3826" s="1838"/>
    </row>
    <row r="3827" spans="1:16" ht="27" x14ac:dyDescent="0.2">
      <c r="A3827" s="606">
        <v>33</v>
      </c>
      <c r="B3827" s="734" t="s">
        <v>1860</v>
      </c>
      <c r="C3827" s="575" t="s">
        <v>701</v>
      </c>
      <c r="D3827" s="726">
        <v>1</v>
      </c>
      <c r="E3827" s="727">
        <v>2010</v>
      </c>
      <c r="F3827" s="784">
        <v>81.2</v>
      </c>
      <c r="G3827" s="784">
        <f t="shared" si="129"/>
        <v>81.2</v>
      </c>
      <c r="H3827" s="711">
        <v>100</v>
      </c>
      <c r="I3827" s="784">
        <f t="shared" si="130"/>
        <v>0</v>
      </c>
      <c r="J3827" s="633"/>
      <c r="K3827" s="784"/>
      <c r="L3827" s="713"/>
      <c r="M3827" s="771"/>
      <c r="N3827" s="713"/>
      <c r="O3827" s="713"/>
      <c r="P3827" s="1838"/>
    </row>
    <row r="3828" spans="1:16" ht="40.5" x14ac:dyDescent="0.2">
      <c r="A3828" s="606">
        <v>34</v>
      </c>
      <c r="B3828" s="734" t="s">
        <v>1861</v>
      </c>
      <c r="C3828" s="575" t="s">
        <v>701</v>
      </c>
      <c r="D3828" s="726">
        <v>1</v>
      </c>
      <c r="E3828" s="727">
        <v>2010</v>
      </c>
      <c r="F3828" s="784">
        <v>88.6</v>
      </c>
      <c r="G3828" s="784">
        <f t="shared" si="129"/>
        <v>88.6</v>
      </c>
      <c r="H3828" s="711">
        <v>100</v>
      </c>
      <c r="I3828" s="784">
        <f t="shared" si="130"/>
        <v>0</v>
      </c>
      <c r="J3828" s="633"/>
      <c r="K3828" s="784"/>
      <c r="L3828" s="713"/>
      <c r="M3828" s="771"/>
      <c r="N3828" s="713"/>
      <c r="O3828" s="713"/>
      <c r="P3828" s="1838"/>
    </row>
    <row r="3829" spans="1:16" ht="27" x14ac:dyDescent="0.2">
      <c r="A3829" s="606">
        <v>35</v>
      </c>
      <c r="B3829" s="734" t="s">
        <v>1862</v>
      </c>
      <c r="C3829" s="575" t="s">
        <v>701</v>
      </c>
      <c r="D3829" s="726">
        <v>1</v>
      </c>
      <c r="E3829" s="727">
        <v>2010</v>
      </c>
      <c r="F3829" s="784">
        <v>206.6</v>
      </c>
      <c r="G3829" s="784">
        <f t="shared" si="129"/>
        <v>206.6</v>
      </c>
      <c r="H3829" s="711">
        <v>100</v>
      </c>
      <c r="I3829" s="784">
        <f t="shared" si="130"/>
        <v>0</v>
      </c>
      <c r="J3829" s="633"/>
      <c r="K3829" s="784"/>
      <c r="L3829" s="713"/>
      <c r="M3829" s="771"/>
      <c r="N3829" s="713"/>
      <c r="O3829" s="713"/>
      <c r="P3829" s="1838"/>
    </row>
    <row r="3830" spans="1:16" ht="40.5" x14ac:dyDescent="0.2">
      <c r="A3830" s="606">
        <v>36</v>
      </c>
      <c r="B3830" s="734" t="s">
        <v>1863</v>
      </c>
      <c r="C3830" s="575" t="s">
        <v>701</v>
      </c>
      <c r="D3830" s="726">
        <v>2</v>
      </c>
      <c r="E3830" s="727">
        <v>2010</v>
      </c>
      <c r="F3830" s="784">
        <v>501.6</v>
      </c>
      <c r="G3830" s="784">
        <f t="shared" si="129"/>
        <v>501.6</v>
      </c>
      <c r="H3830" s="711">
        <v>100</v>
      </c>
      <c r="I3830" s="784">
        <f t="shared" si="130"/>
        <v>0</v>
      </c>
      <c r="J3830" s="633"/>
      <c r="K3830" s="784"/>
      <c r="L3830" s="713"/>
      <c r="M3830" s="771"/>
      <c r="N3830" s="713"/>
      <c r="O3830" s="713"/>
      <c r="P3830" s="1838"/>
    </row>
    <row r="3831" spans="1:16" ht="27" x14ac:dyDescent="0.2">
      <c r="A3831" s="606">
        <v>37</v>
      </c>
      <c r="B3831" s="734" t="s">
        <v>1864</v>
      </c>
      <c r="C3831" s="575" t="s">
        <v>701</v>
      </c>
      <c r="D3831" s="726">
        <v>6</v>
      </c>
      <c r="E3831" s="727">
        <v>2010</v>
      </c>
      <c r="F3831" s="784">
        <v>650.9</v>
      </c>
      <c r="G3831" s="784">
        <f t="shared" si="129"/>
        <v>650.9</v>
      </c>
      <c r="H3831" s="711">
        <v>100</v>
      </c>
      <c r="I3831" s="784">
        <f t="shared" si="130"/>
        <v>0</v>
      </c>
      <c r="J3831" s="633"/>
      <c r="K3831" s="784"/>
      <c r="L3831" s="713"/>
      <c r="M3831" s="771"/>
      <c r="N3831" s="713"/>
      <c r="O3831" s="713"/>
      <c r="P3831" s="1838"/>
    </row>
    <row r="3832" spans="1:16" ht="27" x14ac:dyDescent="0.2">
      <c r="A3832" s="606">
        <v>38</v>
      </c>
      <c r="B3832" s="734" t="s">
        <v>1865</v>
      </c>
      <c r="C3832" s="575" t="s">
        <v>701</v>
      </c>
      <c r="D3832" s="726">
        <v>9</v>
      </c>
      <c r="E3832" s="727">
        <v>2010</v>
      </c>
      <c r="F3832" s="784">
        <v>896.7</v>
      </c>
      <c r="G3832" s="784">
        <f t="shared" si="129"/>
        <v>896.7</v>
      </c>
      <c r="H3832" s="711">
        <v>100</v>
      </c>
      <c r="I3832" s="784">
        <f t="shared" si="130"/>
        <v>0</v>
      </c>
      <c r="J3832" s="633"/>
      <c r="K3832" s="784"/>
      <c r="L3832" s="713"/>
      <c r="M3832" s="771"/>
      <c r="N3832" s="713"/>
      <c r="O3832" s="713"/>
      <c r="P3832" s="1838"/>
    </row>
    <row r="3833" spans="1:16" ht="13.5" x14ac:dyDescent="0.2">
      <c r="A3833" s="606">
        <v>39</v>
      </c>
      <c r="B3833" s="734" t="s">
        <v>1866</v>
      </c>
      <c r="C3833" s="575" t="s">
        <v>701</v>
      </c>
      <c r="D3833" s="726">
        <v>4</v>
      </c>
      <c r="E3833" s="727">
        <v>2010</v>
      </c>
      <c r="F3833" s="784">
        <v>295.3</v>
      </c>
      <c r="G3833" s="784">
        <f t="shared" si="129"/>
        <v>295.3</v>
      </c>
      <c r="H3833" s="711">
        <v>100</v>
      </c>
      <c r="I3833" s="784">
        <f t="shared" si="130"/>
        <v>0</v>
      </c>
      <c r="J3833" s="633"/>
      <c r="K3833" s="784"/>
      <c r="L3833" s="713"/>
      <c r="M3833" s="771"/>
      <c r="N3833" s="713"/>
      <c r="O3833" s="713"/>
      <c r="P3833" s="1838"/>
    </row>
    <row r="3834" spans="1:16" ht="27" x14ac:dyDescent="0.2">
      <c r="A3834" s="606">
        <v>40</v>
      </c>
      <c r="B3834" s="734" t="s">
        <v>1867</v>
      </c>
      <c r="C3834" s="575" t="s">
        <v>701</v>
      </c>
      <c r="D3834" s="726">
        <v>15</v>
      </c>
      <c r="E3834" s="727">
        <v>2010</v>
      </c>
      <c r="F3834" s="784">
        <v>1162.5999999999999</v>
      </c>
      <c r="G3834" s="784">
        <f t="shared" si="129"/>
        <v>1162.5999999999999</v>
      </c>
      <c r="H3834" s="711">
        <v>100</v>
      </c>
      <c r="I3834" s="784">
        <f t="shared" si="130"/>
        <v>0</v>
      </c>
      <c r="J3834" s="633"/>
      <c r="K3834" s="784"/>
      <c r="L3834" s="713"/>
      <c r="M3834" s="771"/>
      <c r="N3834" s="713"/>
      <c r="O3834" s="713"/>
      <c r="P3834" s="1838"/>
    </row>
    <row r="3835" spans="1:16" ht="27" x14ac:dyDescent="0.2">
      <c r="A3835" s="606">
        <v>41</v>
      </c>
      <c r="B3835" s="734" t="s">
        <v>1868</v>
      </c>
      <c r="C3835" s="575" t="s">
        <v>701</v>
      </c>
      <c r="D3835" s="726">
        <v>8</v>
      </c>
      <c r="E3835" s="727">
        <v>2010</v>
      </c>
      <c r="F3835" s="784">
        <v>561.1</v>
      </c>
      <c r="G3835" s="784">
        <f t="shared" si="129"/>
        <v>561.1</v>
      </c>
      <c r="H3835" s="711">
        <v>100</v>
      </c>
      <c r="I3835" s="784">
        <f t="shared" si="130"/>
        <v>0</v>
      </c>
      <c r="J3835" s="633"/>
      <c r="K3835" s="784"/>
      <c r="L3835" s="713"/>
      <c r="M3835" s="771"/>
      <c r="N3835" s="713"/>
      <c r="O3835" s="713"/>
      <c r="P3835" s="1838"/>
    </row>
    <row r="3836" spans="1:16" ht="13.5" x14ac:dyDescent="0.2">
      <c r="A3836" s="606">
        <v>42</v>
      </c>
      <c r="B3836" s="734" t="s">
        <v>1869</v>
      </c>
      <c r="C3836" s="575" t="s">
        <v>701</v>
      </c>
      <c r="D3836" s="726">
        <v>2</v>
      </c>
      <c r="E3836" s="727">
        <v>2010</v>
      </c>
      <c r="F3836" s="784">
        <v>413.1</v>
      </c>
      <c r="G3836" s="784">
        <f t="shared" si="129"/>
        <v>413.1</v>
      </c>
      <c r="H3836" s="711">
        <v>100</v>
      </c>
      <c r="I3836" s="784">
        <f t="shared" si="130"/>
        <v>0</v>
      </c>
      <c r="J3836" s="633"/>
      <c r="K3836" s="784"/>
      <c r="L3836" s="713"/>
      <c r="M3836" s="771"/>
      <c r="N3836" s="713"/>
      <c r="O3836" s="713"/>
      <c r="P3836" s="1838"/>
    </row>
    <row r="3837" spans="1:16" ht="13.5" x14ac:dyDescent="0.2">
      <c r="A3837" s="606">
        <v>43</v>
      </c>
      <c r="B3837" s="734" t="s">
        <v>1870</v>
      </c>
      <c r="C3837" s="575" t="s">
        <v>701</v>
      </c>
      <c r="D3837" s="726">
        <v>13</v>
      </c>
      <c r="E3837" s="727">
        <v>2010</v>
      </c>
      <c r="F3837" s="784">
        <v>2685.3</v>
      </c>
      <c r="G3837" s="784">
        <f t="shared" si="129"/>
        <v>2685.3</v>
      </c>
      <c r="H3837" s="711">
        <v>100</v>
      </c>
      <c r="I3837" s="784">
        <f t="shared" si="130"/>
        <v>0</v>
      </c>
      <c r="J3837" s="633"/>
      <c r="K3837" s="784"/>
      <c r="L3837" s="713"/>
      <c r="M3837" s="771"/>
      <c r="N3837" s="713"/>
      <c r="O3837" s="713"/>
      <c r="P3837" s="1838"/>
    </row>
    <row r="3838" spans="1:16" ht="27" x14ac:dyDescent="0.2">
      <c r="A3838" s="606">
        <v>44</v>
      </c>
      <c r="B3838" s="734" t="s">
        <v>1871</v>
      </c>
      <c r="C3838" s="575" t="s">
        <v>701</v>
      </c>
      <c r="D3838" s="726">
        <v>3</v>
      </c>
      <c r="E3838" s="727">
        <v>2010</v>
      </c>
      <c r="F3838" s="784">
        <v>711.6</v>
      </c>
      <c r="G3838" s="784">
        <f t="shared" si="129"/>
        <v>711.6</v>
      </c>
      <c r="H3838" s="711">
        <v>100</v>
      </c>
      <c r="I3838" s="784">
        <f t="shared" si="130"/>
        <v>0</v>
      </c>
      <c r="J3838" s="633"/>
      <c r="K3838" s="784"/>
      <c r="L3838" s="713"/>
      <c r="M3838" s="771"/>
      <c r="N3838" s="713"/>
      <c r="O3838" s="713"/>
      <c r="P3838" s="1838"/>
    </row>
    <row r="3839" spans="1:16" ht="27" x14ac:dyDescent="0.2">
      <c r="A3839" s="606">
        <v>45</v>
      </c>
      <c r="B3839" s="734" t="s">
        <v>1872</v>
      </c>
      <c r="C3839" s="575" t="s">
        <v>701</v>
      </c>
      <c r="D3839" s="726">
        <v>2</v>
      </c>
      <c r="E3839" s="727">
        <v>2010</v>
      </c>
      <c r="F3839" s="784">
        <v>76.3</v>
      </c>
      <c r="G3839" s="784">
        <f t="shared" si="129"/>
        <v>76.3</v>
      </c>
      <c r="H3839" s="711">
        <v>100</v>
      </c>
      <c r="I3839" s="784">
        <f t="shared" si="130"/>
        <v>0</v>
      </c>
      <c r="J3839" s="633"/>
      <c r="K3839" s="784"/>
      <c r="L3839" s="713"/>
      <c r="M3839" s="771"/>
      <c r="N3839" s="713"/>
      <c r="O3839" s="713"/>
      <c r="P3839" s="1838"/>
    </row>
    <row r="3840" spans="1:16" ht="27" x14ac:dyDescent="0.2">
      <c r="A3840" s="606">
        <v>46</v>
      </c>
      <c r="B3840" s="734" t="s">
        <v>1873</v>
      </c>
      <c r="C3840" s="575" t="s">
        <v>701</v>
      </c>
      <c r="D3840" s="726">
        <v>14</v>
      </c>
      <c r="E3840" s="727">
        <v>2010</v>
      </c>
      <c r="F3840" s="784">
        <v>1278.5999999999999</v>
      </c>
      <c r="G3840" s="784">
        <f t="shared" si="129"/>
        <v>1278.5999999999999</v>
      </c>
      <c r="H3840" s="711">
        <v>100</v>
      </c>
      <c r="I3840" s="784">
        <f t="shared" si="130"/>
        <v>0</v>
      </c>
      <c r="J3840" s="633"/>
      <c r="K3840" s="784"/>
      <c r="L3840" s="713"/>
      <c r="M3840" s="771"/>
      <c r="N3840" s="713"/>
      <c r="O3840" s="713"/>
      <c r="P3840" s="1838"/>
    </row>
    <row r="3841" spans="1:16" ht="27" x14ac:dyDescent="0.2">
      <c r="A3841" s="606">
        <v>47</v>
      </c>
      <c r="B3841" s="734" t="s">
        <v>1858</v>
      </c>
      <c r="C3841" s="575" t="s">
        <v>701</v>
      </c>
      <c r="D3841" s="726">
        <v>1</v>
      </c>
      <c r="E3841" s="727">
        <v>2010</v>
      </c>
      <c r="F3841" s="784">
        <v>293</v>
      </c>
      <c r="G3841" s="784">
        <f t="shared" si="129"/>
        <v>293</v>
      </c>
      <c r="H3841" s="711">
        <v>100</v>
      </c>
      <c r="I3841" s="784">
        <f t="shared" si="130"/>
        <v>0</v>
      </c>
      <c r="J3841" s="633"/>
      <c r="K3841" s="784"/>
      <c r="L3841" s="713"/>
      <c r="M3841" s="771"/>
      <c r="N3841" s="713"/>
      <c r="O3841" s="713"/>
      <c r="P3841" s="1838"/>
    </row>
    <row r="3842" spans="1:16" ht="27" x14ac:dyDescent="0.2">
      <c r="A3842" s="606">
        <v>48</v>
      </c>
      <c r="B3842" s="734" t="s">
        <v>1859</v>
      </c>
      <c r="C3842" s="575" t="s">
        <v>701</v>
      </c>
      <c r="D3842" s="726">
        <v>1</v>
      </c>
      <c r="E3842" s="727">
        <v>2010</v>
      </c>
      <c r="F3842" s="784">
        <v>93.9</v>
      </c>
      <c r="G3842" s="784">
        <f t="shared" si="129"/>
        <v>93.9</v>
      </c>
      <c r="H3842" s="711">
        <v>100</v>
      </c>
      <c r="I3842" s="784">
        <f t="shared" si="130"/>
        <v>0</v>
      </c>
      <c r="J3842" s="633"/>
      <c r="K3842" s="784"/>
      <c r="L3842" s="713"/>
      <c r="M3842" s="771"/>
      <c r="N3842" s="713"/>
      <c r="O3842" s="713"/>
      <c r="P3842" s="1838"/>
    </row>
    <row r="3843" spans="1:16" ht="27" x14ac:dyDescent="0.2">
      <c r="A3843" s="606">
        <v>49</v>
      </c>
      <c r="B3843" s="734" t="s">
        <v>1860</v>
      </c>
      <c r="C3843" s="575" t="s">
        <v>701</v>
      </c>
      <c r="D3843" s="726">
        <v>1</v>
      </c>
      <c r="E3843" s="727">
        <v>2010</v>
      </c>
      <c r="F3843" s="784">
        <v>95.1</v>
      </c>
      <c r="G3843" s="784">
        <f t="shared" si="129"/>
        <v>95.1</v>
      </c>
      <c r="H3843" s="711">
        <v>100</v>
      </c>
      <c r="I3843" s="784">
        <f t="shared" si="130"/>
        <v>0</v>
      </c>
      <c r="J3843" s="633"/>
      <c r="K3843" s="784"/>
      <c r="L3843" s="713"/>
      <c r="M3843" s="771"/>
      <c r="N3843" s="713"/>
      <c r="O3843" s="713"/>
      <c r="P3843" s="1838"/>
    </row>
    <row r="3844" spans="1:16" ht="40.5" x14ac:dyDescent="0.2">
      <c r="A3844" s="606">
        <v>50</v>
      </c>
      <c r="B3844" s="734" t="s">
        <v>1874</v>
      </c>
      <c r="C3844" s="575" t="s">
        <v>701</v>
      </c>
      <c r="D3844" s="726">
        <v>2</v>
      </c>
      <c r="E3844" s="727">
        <v>2010</v>
      </c>
      <c r="F3844" s="784">
        <v>240</v>
      </c>
      <c r="G3844" s="784">
        <f t="shared" si="129"/>
        <v>240</v>
      </c>
      <c r="H3844" s="711">
        <v>100</v>
      </c>
      <c r="I3844" s="784">
        <f t="shared" si="130"/>
        <v>0</v>
      </c>
      <c r="J3844" s="633"/>
      <c r="K3844" s="784"/>
      <c r="L3844" s="713"/>
      <c r="M3844" s="771"/>
      <c r="N3844" s="713"/>
      <c r="O3844" s="713"/>
      <c r="P3844" s="1838"/>
    </row>
    <row r="3845" spans="1:16" ht="27" x14ac:dyDescent="0.2">
      <c r="A3845" s="606">
        <v>51</v>
      </c>
      <c r="B3845" s="734" t="s">
        <v>1862</v>
      </c>
      <c r="C3845" s="575" t="s">
        <v>701</v>
      </c>
      <c r="D3845" s="726">
        <v>1</v>
      </c>
      <c r="E3845" s="727">
        <v>2010</v>
      </c>
      <c r="F3845" s="784">
        <v>309.39999999999998</v>
      </c>
      <c r="G3845" s="784">
        <f t="shared" si="129"/>
        <v>309.39999999999998</v>
      </c>
      <c r="H3845" s="711">
        <v>100</v>
      </c>
      <c r="I3845" s="784">
        <f t="shared" si="130"/>
        <v>0</v>
      </c>
      <c r="J3845" s="633"/>
      <c r="K3845" s="784"/>
      <c r="L3845" s="713"/>
      <c r="M3845" s="771"/>
      <c r="N3845" s="713"/>
      <c r="O3845" s="713"/>
      <c r="P3845" s="1838"/>
    </row>
    <row r="3846" spans="1:16" ht="40.5" x14ac:dyDescent="0.2">
      <c r="A3846" s="606">
        <v>52</v>
      </c>
      <c r="B3846" s="734" t="s">
        <v>1875</v>
      </c>
      <c r="C3846" s="575" t="s">
        <v>701</v>
      </c>
      <c r="D3846" s="726">
        <v>2</v>
      </c>
      <c r="E3846" s="727">
        <v>2010</v>
      </c>
      <c r="F3846" s="784">
        <v>744</v>
      </c>
      <c r="G3846" s="784">
        <f t="shared" si="129"/>
        <v>744</v>
      </c>
      <c r="H3846" s="711">
        <v>100</v>
      </c>
      <c r="I3846" s="784">
        <f t="shared" si="130"/>
        <v>0</v>
      </c>
      <c r="J3846" s="633"/>
      <c r="K3846" s="784"/>
      <c r="L3846" s="713"/>
      <c r="M3846" s="771"/>
      <c r="N3846" s="713"/>
      <c r="O3846" s="713"/>
      <c r="P3846" s="1838"/>
    </row>
    <row r="3847" spans="1:16" ht="27" x14ac:dyDescent="0.2">
      <c r="A3847" s="606">
        <v>53</v>
      </c>
      <c r="B3847" s="734" t="s">
        <v>1864</v>
      </c>
      <c r="C3847" s="575" t="s">
        <v>701</v>
      </c>
      <c r="D3847" s="726">
        <v>3</v>
      </c>
      <c r="E3847" s="727">
        <v>2010</v>
      </c>
      <c r="F3847" s="784">
        <v>313.10000000000002</v>
      </c>
      <c r="G3847" s="784">
        <f t="shared" si="129"/>
        <v>313.10000000000002</v>
      </c>
      <c r="H3847" s="711">
        <v>100</v>
      </c>
      <c r="I3847" s="784">
        <f t="shared" si="130"/>
        <v>0</v>
      </c>
      <c r="J3847" s="633"/>
      <c r="K3847" s="784"/>
      <c r="L3847" s="713"/>
      <c r="M3847" s="771"/>
      <c r="N3847" s="713"/>
      <c r="O3847" s="713"/>
      <c r="P3847" s="1838"/>
    </row>
    <row r="3848" spans="1:16" ht="27" x14ac:dyDescent="0.2">
      <c r="A3848" s="606">
        <v>54</v>
      </c>
      <c r="B3848" s="734" t="s">
        <v>1865</v>
      </c>
      <c r="C3848" s="575" t="s">
        <v>701</v>
      </c>
      <c r="D3848" s="726">
        <v>10</v>
      </c>
      <c r="E3848" s="727">
        <v>2010</v>
      </c>
      <c r="F3848" s="784">
        <v>828.2</v>
      </c>
      <c r="G3848" s="784">
        <f t="shared" si="129"/>
        <v>828.2</v>
      </c>
      <c r="H3848" s="711">
        <v>100</v>
      </c>
      <c r="I3848" s="784">
        <f t="shared" si="130"/>
        <v>0</v>
      </c>
      <c r="J3848" s="633"/>
      <c r="K3848" s="784"/>
      <c r="L3848" s="713"/>
      <c r="M3848" s="771"/>
      <c r="N3848" s="713"/>
      <c r="O3848" s="713"/>
      <c r="P3848" s="1838"/>
    </row>
    <row r="3849" spans="1:16" ht="13.5" x14ac:dyDescent="0.2">
      <c r="A3849" s="606">
        <v>55</v>
      </c>
      <c r="B3849" s="734" t="s">
        <v>1866</v>
      </c>
      <c r="C3849" s="575" t="s">
        <v>701</v>
      </c>
      <c r="D3849" s="726">
        <v>4</v>
      </c>
      <c r="E3849" s="727">
        <v>2010</v>
      </c>
      <c r="F3849" s="784">
        <v>317.39999999999998</v>
      </c>
      <c r="G3849" s="784">
        <f t="shared" si="129"/>
        <v>317.39999999999998</v>
      </c>
      <c r="H3849" s="711">
        <v>100</v>
      </c>
      <c r="I3849" s="784">
        <f t="shared" si="130"/>
        <v>0</v>
      </c>
      <c r="J3849" s="633"/>
      <c r="K3849" s="784"/>
      <c r="L3849" s="713"/>
      <c r="M3849" s="771"/>
      <c r="N3849" s="713"/>
      <c r="O3849" s="713"/>
      <c r="P3849" s="1838"/>
    </row>
    <row r="3850" spans="1:16" ht="27" x14ac:dyDescent="0.2">
      <c r="A3850" s="606">
        <v>56</v>
      </c>
      <c r="B3850" s="734" t="s">
        <v>1867</v>
      </c>
      <c r="C3850" s="575" t="s">
        <v>701</v>
      </c>
      <c r="D3850" s="726">
        <v>15</v>
      </c>
      <c r="E3850" s="727">
        <v>2010</v>
      </c>
      <c r="F3850" s="784">
        <v>1357.1</v>
      </c>
      <c r="G3850" s="784">
        <f t="shared" si="129"/>
        <v>1357.1</v>
      </c>
      <c r="H3850" s="711">
        <v>100</v>
      </c>
      <c r="I3850" s="784">
        <f t="shared" si="130"/>
        <v>0</v>
      </c>
      <c r="J3850" s="633"/>
      <c r="K3850" s="784"/>
      <c r="L3850" s="713"/>
      <c r="M3850" s="771"/>
      <c r="N3850" s="713"/>
      <c r="O3850" s="713"/>
      <c r="P3850" s="1838"/>
    </row>
    <row r="3851" spans="1:16" ht="27" x14ac:dyDescent="0.2">
      <c r="A3851" s="606">
        <v>57</v>
      </c>
      <c r="B3851" s="734" t="s">
        <v>1868</v>
      </c>
      <c r="C3851" s="575" t="s">
        <v>701</v>
      </c>
      <c r="D3851" s="726">
        <v>3</v>
      </c>
      <c r="E3851" s="727">
        <v>2010</v>
      </c>
      <c r="F3851" s="784">
        <v>227.6</v>
      </c>
      <c r="G3851" s="784">
        <f t="shared" si="129"/>
        <v>227.6</v>
      </c>
      <c r="H3851" s="711">
        <v>100</v>
      </c>
      <c r="I3851" s="784">
        <f t="shared" si="130"/>
        <v>0</v>
      </c>
      <c r="J3851" s="633"/>
      <c r="K3851" s="784"/>
      <c r="L3851" s="713"/>
      <c r="M3851" s="771"/>
      <c r="N3851" s="713"/>
      <c r="O3851" s="713"/>
      <c r="P3851" s="1838"/>
    </row>
    <row r="3852" spans="1:16" ht="13.5" x14ac:dyDescent="0.2">
      <c r="A3852" s="606">
        <v>58</v>
      </c>
      <c r="B3852" s="734" t="s">
        <v>1869</v>
      </c>
      <c r="C3852" s="575" t="s">
        <v>701</v>
      </c>
      <c r="D3852" s="726">
        <v>2</v>
      </c>
      <c r="E3852" s="727">
        <v>2010</v>
      </c>
      <c r="F3852" s="784">
        <v>493.7</v>
      </c>
      <c r="G3852" s="784">
        <f t="shared" si="129"/>
        <v>493.7</v>
      </c>
      <c r="H3852" s="711">
        <v>100</v>
      </c>
      <c r="I3852" s="784">
        <f t="shared" si="130"/>
        <v>0</v>
      </c>
      <c r="J3852" s="633"/>
      <c r="K3852" s="784"/>
      <c r="L3852" s="713"/>
      <c r="M3852" s="771"/>
      <c r="N3852" s="713"/>
      <c r="O3852" s="713"/>
      <c r="P3852" s="1838"/>
    </row>
    <row r="3853" spans="1:16" ht="13.5" x14ac:dyDescent="0.2">
      <c r="A3853" s="606">
        <v>59</v>
      </c>
      <c r="B3853" s="734" t="s">
        <v>1870</v>
      </c>
      <c r="C3853" s="575" t="s">
        <v>701</v>
      </c>
      <c r="D3853" s="726">
        <v>15</v>
      </c>
      <c r="E3853" s="727">
        <v>2010</v>
      </c>
      <c r="F3853" s="784">
        <v>3755.2</v>
      </c>
      <c r="G3853" s="784">
        <f t="shared" si="129"/>
        <v>3755.2</v>
      </c>
      <c r="H3853" s="711">
        <v>100</v>
      </c>
      <c r="I3853" s="784">
        <f t="shared" si="130"/>
        <v>0</v>
      </c>
      <c r="J3853" s="633"/>
      <c r="K3853" s="784"/>
      <c r="L3853" s="713"/>
      <c r="M3853" s="771"/>
      <c r="N3853" s="713"/>
      <c r="O3853" s="713"/>
      <c r="P3853" s="1838"/>
    </row>
    <row r="3854" spans="1:16" ht="27" x14ac:dyDescent="0.2">
      <c r="A3854" s="606">
        <v>60</v>
      </c>
      <c r="B3854" s="734" t="s">
        <v>1876</v>
      </c>
      <c r="C3854" s="575" t="s">
        <v>701</v>
      </c>
      <c r="D3854" s="726">
        <v>2</v>
      </c>
      <c r="E3854" s="727">
        <v>2010</v>
      </c>
      <c r="F3854" s="784">
        <v>347.8</v>
      </c>
      <c r="G3854" s="784">
        <f t="shared" si="129"/>
        <v>347.8</v>
      </c>
      <c r="H3854" s="711">
        <v>100</v>
      </c>
      <c r="I3854" s="784">
        <f t="shared" si="130"/>
        <v>0</v>
      </c>
      <c r="J3854" s="633"/>
      <c r="K3854" s="784"/>
      <c r="L3854" s="713"/>
      <c r="M3854" s="771"/>
      <c r="N3854" s="713"/>
      <c r="O3854" s="713"/>
      <c r="P3854" s="1838"/>
    </row>
    <row r="3855" spans="1:16" ht="27" x14ac:dyDescent="0.2">
      <c r="A3855" s="606">
        <v>61</v>
      </c>
      <c r="B3855" s="734" t="s">
        <v>1872</v>
      </c>
      <c r="C3855" s="575" t="s">
        <v>701</v>
      </c>
      <c r="D3855" s="726">
        <v>70</v>
      </c>
      <c r="E3855" s="727">
        <v>2010</v>
      </c>
      <c r="F3855" s="784">
        <v>2686.5</v>
      </c>
      <c r="G3855" s="784">
        <f t="shared" si="129"/>
        <v>2686.5</v>
      </c>
      <c r="H3855" s="711">
        <v>100</v>
      </c>
      <c r="I3855" s="784">
        <f t="shared" si="130"/>
        <v>0</v>
      </c>
      <c r="J3855" s="633"/>
      <c r="K3855" s="784"/>
      <c r="L3855" s="713"/>
      <c r="M3855" s="771"/>
      <c r="N3855" s="713"/>
      <c r="O3855" s="713"/>
      <c r="P3855" s="1838"/>
    </row>
    <row r="3856" spans="1:16" ht="27" x14ac:dyDescent="0.2">
      <c r="A3856" s="606">
        <v>62</v>
      </c>
      <c r="B3856" s="734" t="s">
        <v>1873</v>
      </c>
      <c r="C3856" s="575" t="s">
        <v>701</v>
      </c>
      <c r="D3856" s="726">
        <v>15</v>
      </c>
      <c r="E3856" s="727">
        <v>2010</v>
      </c>
      <c r="F3856" s="784">
        <v>1442</v>
      </c>
      <c r="G3856" s="784">
        <f t="shared" si="129"/>
        <v>1442</v>
      </c>
      <c r="H3856" s="711">
        <v>100</v>
      </c>
      <c r="I3856" s="784">
        <f t="shared" si="130"/>
        <v>0</v>
      </c>
      <c r="J3856" s="633"/>
      <c r="K3856" s="784"/>
      <c r="L3856" s="713"/>
      <c r="M3856" s="771"/>
      <c r="N3856" s="713"/>
      <c r="O3856" s="713"/>
      <c r="P3856" s="1838"/>
    </row>
    <row r="3857" spans="1:16" ht="27" x14ac:dyDescent="0.2">
      <c r="A3857" s="606">
        <v>63</v>
      </c>
      <c r="B3857" s="734" t="s">
        <v>1877</v>
      </c>
      <c r="C3857" s="575" t="s">
        <v>701</v>
      </c>
      <c r="D3857" s="726">
        <v>1</v>
      </c>
      <c r="E3857" s="727">
        <v>2010</v>
      </c>
      <c r="F3857" s="784">
        <v>142.1</v>
      </c>
      <c r="G3857" s="784">
        <f t="shared" si="129"/>
        <v>142.1</v>
      </c>
      <c r="H3857" s="711">
        <v>100</v>
      </c>
      <c r="I3857" s="784">
        <f t="shared" si="130"/>
        <v>0</v>
      </c>
      <c r="J3857" s="633"/>
      <c r="K3857" s="784"/>
      <c r="L3857" s="713"/>
      <c r="M3857" s="771"/>
      <c r="N3857" s="713"/>
      <c r="O3857" s="713"/>
      <c r="P3857" s="1838"/>
    </row>
    <row r="3858" spans="1:16" ht="27" x14ac:dyDescent="0.2">
      <c r="A3858" s="606">
        <v>64</v>
      </c>
      <c r="B3858" s="734" t="s">
        <v>1878</v>
      </c>
      <c r="C3858" s="575" t="s">
        <v>701</v>
      </c>
      <c r="D3858" s="726">
        <v>4</v>
      </c>
      <c r="E3858" s="727">
        <v>2010</v>
      </c>
      <c r="F3858" s="784">
        <v>662.9</v>
      </c>
      <c r="G3858" s="784">
        <f t="shared" ref="G3858:G3921" si="131">F3858*H3858%</f>
        <v>662.9</v>
      </c>
      <c r="H3858" s="711">
        <v>100</v>
      </c>
      <c r="I3858" s="784">
        <f t="shared" ref="I3858:I3921" si="132">F3858-G3858</f>
        <v>0</v>
      </c>
      <c r="J3858" s="633"/>
      <c r="K3858" s="784"/>
      <c r="L3858" s="713"/>
      <c r="M3858" s="771"/>
      <c r="N3858" s="713"/>
      <c r="O3858" s="713"/>
      <c r="P3858" s="1838"/>
    </row>
    <row r="3859" spans="1:16" ht="13.5" x14ac:dyDescent="0.2">
      <c r="A3859" s="606">
        <v>65</v>
      </c>
      <c r="B3859" s="734" t="s">
        <v>1879</v>
      </c>
      <c r="C3859" s="575" t="s">
        <v>701</v>
      </c>
      <c r="D3859" s="726">
        <v>2</v>
      </c>
      <c r="E3859" s="727">
        <v>2010</v>
      </c>
      <c r="F3859" s="784">
        <v>495.6</v>
      </c>
      <c r="G3859" s="784">
        <f t="shared" si="131"/>
        <v>495.6</v>
      </c>
      <c r="H3859" s="711">
        <v>100</v>
      </c>
      <c r="I3859" s="784">
        <f t="shared" si="132"/>
        <v>0</v>
      </c>
      <c r="J3859" s="633"/>
      <c r="K3859" s="784"/>
      <c r="L3859" s="713"/>
      <c r="M3859" s="771"/>
      <c r="N3859" s="713"/>
      <c r="O3859" s="713"/>
      <c r="P3859" s="1838"/>
    </row>
    <row r="3860" spans="1:16" ht="13.5" x14ac:dyDescent="0.2">
      <c r="A3860" s="606">
        <v>66</v>
      </c>
      <c r="B3860" s="734" t="s">
        <v>1879</v>
      </c>
      <c r="C3860" s="575" t="s">
        <v>701</v>
      </c>
      <c r="D3860" s="726">
        <v>2</v>
      </c>
      <c r="E3860" s="727">
        <v>2010</v>
      </c>
      <c r="F3860" s="784">
        <v>372.1</v>
      </c>
      <c r="G3860" s="784">
        <f t="shared" si="131"/>
        <v>372.1</v>
      </c>
      <c r="H3860" s="711">
        <v>100</v>
      </c>
      <c r="I3860" s="784">
        <f t="shared" si="132"/>
        <v>0</v>
      </c>
      <c r="J3860" s="633"/>
      <c r="K3860" s="784"/>
      <c r="L3860" s="713"/>
      <c r="M3860" s="771"/>
      <c r="N3860" s="713"/>
      <c r="O3860" s="713"/>
      <c r="P3860" s="1838"/>
    </row>
    <row r="3861" spans="1:16" s="645" customFormat="1" ht="13.5" x14ac:dyDescent="0.2">
      <c r="A3861" s="606">
        <v>67</v>
      </c>
      <c r="B3861" s="278" t="s">
        <v>760</v>
      </c>
      <c r="C3861" s="575" t="s">
        <v>701</v>
      </c>
      <c r="D3861" s="575">
        <v>1</v>
      </c>
      <c r="E3861" s="731">
        <v>2005</v>
      </c>
      <c r="F3861" s="784">
        <v>25.7</v>
      </c>
      <c r="G3861" s="784">
        <f t="shared" si="131"/>
        <v>25.7</v>
      </c>
      <c r="H3861" s="711">
        <v>100</v>
      </c>
      <c r="I3861" s="784">
        <f t="shared" si="132"/>
        <v>0</v>
      </c>
      <c r="J3861" s="633"/>
      <c r="K3861" s="784"/>
      <c r="L3861" s="778"/>
      <c r="M3861" s="781"/>
      <c r="N3861" s="778"/>
      <c r="O3861" s="778"/>
      <c r="P3861" s="1838"/>
    </row>
    <row r="3862" spans="1:16" s="645" customFormat="1" ht="13.5" x14ac:dyDescent="0.2">
      <c r="A3862" s="606">
        <v>68</v>
      </c>
      <c r="B3862" s="734" t="s">
        <v>759</v>
      </c>
      <c r="C3862" s="575" t="s">
        <v>701</v>
      </c>
      <c r="D3862" s="726">
        <v>1</v>
      </c>
      <c r="E3862" s="727">
        <v>2010</v>
      </c>
      <c r="F3862" s="784">
        <v>75</v>
      </c>
      <c r="G3862" s="784">
        <f t="shared" si="131"/>
        <v>75</v>
      </c>
      <c r="H3862" s="711">
        <v>100</v>
      </c>
      <c r="I3862" s="784">
        <f t="shared" si="132"/>
        <v>0</v>
      </c>
      <c r="J3862" s="633"/>
      <c r="K3862" s="784"/>
      <c r="L3862" s="778"/>
      <c r="M3862" s="781"/>
      <c r="N3862" s="778"/>
      <c r="O3862" s="778"/>
      <c r="P3862" s="1838"/>
    </row>
    <row r="3863" spans="1:16" ht="13.5" x14ac:dyDescent="0.2">
      <c r="A3863" s="606">
        <v>69</v>
      </c>
      <c r="B3863" s="734" t="s">
        <v>829</v>
      </c>
      <c r="C3863" s="575" t="s">
        <v>701</v>
      </c>
      <c r="D3863" s="726">
        <v>1</v>
      </c>
      <c r="E3863" s="727">
        <v>2010</v>
      </c>
      <c r="F3863" s="784">
        <v>75.900000000000006</v>
      </c>
      <c r="G3863" s="784">
        <f t="shared" si="131"/>
        <v>75.900000000000006</v>
      </c>
      <c r="H3863" s="711">
        <v>100</v>
      </c>
      <c r="I3863" s="784">
        <f t="shared" si="132"/>
        <v>0</v>
      </c>
      <c r="J3863" s="633"/>
      <c r="K3863" s="784"/>
      <c r="L3863" s="713"/>
      <c r="M3863" s="771"/>
      <c r="N3863" s="713"/>
      <c r="O3863" s="713"/>
      <c r="P3863" s="1838"/>
    </row>
    <row r="3864" spans="1:16" ht="13.5" x14ac:dyDescent="0.2">
      <c r="A3864" s="606">
        <v>70</v>
      </c>
      <c r="B3864" s="733" t="s">
        <v>785</v>
      </c>
      <c r="C3864" s="575" t="s">
        <v>701</v>
      </c>
      <c r="D3864" s="726">
        <v>1</v>
      </c>
      <c r="E3864" s="727">
        <v>2011</v>
      </c>
      <c r="F3864" s="784">
        <v>151.4</v>
      </c>
      <c r="G3864" s="784">
        <f t="shared" si="131"/>
        <v>151.4</v>
      </c>
      <c r="H3864" s="711">
        <v>100</v>
      </c>
      <c r="I3864" s="784">
        <f t="shared" si="132"/>
        <v>0</v>
      </c>
      <c r="J3864" s="633"/>
      <c r="K3864" s="784"/>
      <c r="L3864" s="713"/>
      <c r="M3864" s="771"/>
      <c r="N3864" s="713"/>
      <c r="O3864" s="713"/>
      <c r="P3864" s="1838"/>
    </row>
    <row r="3865" spans="1:16" ht="13.5" x14ac:dyDescent="0.2">
      <c r="A3865" s="606">
        <v>71</v>
      </c>
      <c r="B3865" s="667" t="s">
        <v>802</v>
      </c>
      <c r="C3865" s="575" t="s">
        <v>701</v>
      </c>
      <c r="D3865" s="726">
        <v>1</v>
      </c>
      <c r="E3865" s="727">
        <v>2008</v>
      </c>
      <c r="F3865" s="784">
        <v>176.3</v>
      </c>
      <c r="G3865" s="784">
        <f t="shared" si="131"/>
        <v>176.3</v>
      </c>
      <c r="H3865" s="711">
        <v>100</v>
      </c>
      <c r="I3865" s="784">
        <f t="shared" si="132"/>
        <v>0</v>
      </c>
      <c r="J3865" s="633"/>
      <c r="K3865" s="784"/>
      <c r="L3865" s="713"/>
      <c r="M3865" s="771"/>
      <c r="N3865" s="713"/>
      <c r="O3865" s="713"/>
      <c r="P3865" s="1838"/>
    </row>
    <row r="3866" spans="1:16" ht="13.5" x14ac:dyDescent="0.2">
      <c r="A3866" s="606">
        <v>72</v>
      </c>
      <c r="B3866" s="667" t="s">
        <v>1880</v>
      </c>
      <c r="C3866" s="575" t="s">
        <v>701</v>
      </c>
      <c r="D3866" s="726">
        <v>1</v>
      </c>
      <c r="E3866" s="727">
        <v>2008</v>
      </c>
      <c r="F3866" s="784">
        <v>75.599999999999994</v>
      </c>
      <c r="G3866" s="784">
        <f t="shared" si="131"/>
        <v>75.599999999999994</v>
      </c>
      <c r="H3866" s="711">
        <v>100</v>
      </c>
      <c r="I3866" s="784">
        <f t="shared" si="132"/>
        <v>0</v>
      </c>
      <c r="J3866" s="633"/>
      <c r="K3866" s="784"/>
      <c r="L3866" s="713"/>
      <c r="M3866" s="771"/>
      <c r="N3866" s="713"/>
      <c r="O3866" s="713"/>
      <c r="P3866" s="1838"/>
    </row>
    <row r="3867" spans="1:16" ht="13.5" x14ac:dyDescent="0.2">
      <c r="A3867" s="606">
        <v>73</v>
      </c>
      <c r="B3867" s="667" t="s">
        <v>1070</v>
      </c>
      <c r="C3867" s="575" t="s">
        <v>701</v>
      </c>
      <c r="D3867" s="726">
        <v>1</v>
      </c>
      <c r="E3867" s="727">
        <v>2008</v>
      </c>
      <c r="F3867" s="784">
        <v>75.599999999999994</v>
      </c>
      <c r="G3867" s="784">
        <f t="shared" si="131"/>
        <v>75.599999999999994</v>
      </c>
      <c r="H3867" s="711">
        <v>100</v>
      </c>
      <c r="I3867" s="784">
        <f t="shared" si="132"/>
        <v>0</v>
      </c>
      <c r="J3867" s="633"/>
      <c r="K3867" s="784"/>
      <c r="L3867" s="713"/>
      <c r="M3867" s="771"/>
      <c r="N3867" s="713"/>
      <c r="O3867" s="713"/>
      <c r="P3867" s="1838"/>
    </row>
    <row r="3868" spans="1:16" ht="13.5" x14ac:dyDescent="0.2">
      <c r="A3868" s="606">
        <v>74</v>
      </c>
      <c r="B3868" s="667" t="s">
        <v>808</v>
      </c>
      <c r="C3868" s="575" t="s">
        <v>701</v>
      </c>
      <c r="D3868" s="726">
        <v>1</v>
      </c>
      <c r="E3868" s="727">
        <v>2008</v>
      </c>
      <c r="F3868" s="784">
        <v>66.099999999999994</v>
      </c>
      <c r="G3868" s="784">
        <f t="shared" si="131"/>
        <v>66.099999999999994</v>
      </c>
      <c r="H3868" s="711">
        <v>100</v>
      </c>
      <c r="I3868" s="784">
        <f t="shared" si="132"/>
        <v>0</v>
      </c>
      <c r="J3868" s="633"/>
      <c r="K3868" s="784"/>
      <c r="L3868" s="713"/>
      <c r="M3868" s="771"/>
      <c r="N3868" s="713"/>
      <c r="O3868" s="713"/>
      <c r="P3868" s="1838"/>
    </row>
    <row r="3869" spans="1:16" ht="13.5" x14ac:dyDescent="0.2">
      <c r="A3869" s="606">
        <v>75</v>
      </c>
      <c r="B3869" s="667" t="s">
        <v>792</v>
      </c>
      <c r="C3869" s="575" t="s">
        <v>701</v>
      </c>
      <c r="D3869" s="726">
        <v>1</v>
      </c>
      <c r="E3869" s="727">
        <v>2008</v>
      </c>
      <c r="F3869" s="784">
        <v>253.1</v>
      </c>
      <c r="G3869" s="784">
        <f t="shared" si="131"/>
        <v>253.1</v>
      </c>
      <c r="H3869" s="711">
        <v>100</v>
      </c>
      <c r="I3869" s="784">
        <f t="shared" si="132"/>
        <v>0</v>
      </c>
      <c r="J3869" s="633"/>
      <c r="K3869" s="784"/>
      <c r="L3869" s="713"/>
      <c r="M3869" s="771"/>
      <c r="N3869" s="713"/>
      <c r="O3869" s="713"/>
      <c r="P3869" s="1838"/>
    </row>
    <row r="3870" spans="1:16" ht="13.5" x14ac:dyDescent="0.2">
      <c r="A3870" s="606">
        <v>76</v>
      </c>
      <c r="B3870" s="667" t="s">
        <v>1836</v>
      </c>
      <c r="C3870" s="575" t="s">
        <v>701</v>
      </c>
      <c r="D3870" s="726">
        <v>1</v>
      </c>
      <c r="E3870" s="727">
        <v>2008</v>
      </c>
      <c r="F3870" s="784">
        <v>233</v>
      </c>
      <c r="G3870" s="784">
        <f t="shared" si="131"/>
        <v>233</v>
      </c>
      <c r="H3870" s="711">
        <v>100</v>
      </c>
      <c r="I3870" s="784">
        <f t="shared" si="132"/>
        <v>0</v>
      </c>
      <c r="J3870" s="633"/>
      <c r="K3870" s="784"/>
      <c r="L3870" s="713"/>
      <c r="M3870" s="771"/>
      <c r="N3870" s="713"/>
      <c r="O3870" s="713"/>
      <c r="P3870" s="1838"/>
    </row>
    <row r="3871" spans="1:16" ht="13.5" x14ac:dyDescent="0.2">
      <c r="A3871" s="606">
        <v>77</v>
      </c>
      <c r="B3871" s="667" t="s">
        <v>791</v>
      </c>
      <c r="C3871" s="575" t="s">
        <v>701</v>
      </c>
      <c r="D3871" s="726">
        <v>1</v>
      </c>
      <c r="E3871" s="727">
        <v>2008</v>
      </c>
      <c r="F3871" s="784">
        <v>201.5</v>
      </c>
      <c r="G3871" s="784">
        <f t="shared" si="131"/>
        <v>201.5</v>
      </c>
      <c r="H3871" s="711">
        <v>100</v>
      </c>
      <c r="I3871" s="784">
        <f t="shared" si="132"/>
        <v>0</v>
      </c>
      <c r="J3871" s="633"/>
      <c r="K3871" s="784"/>
      <c r="L3871" s="713"/>
      <c r="M3871" s="771"/>
      <c r="N3871" s="713"/>
      <c r="O3871" s="713"/>
      <c r="P3871" s="1838"/>
    </row>
    <row r="3872" spans="1:16" ht="13.5" x14ac:dyDescent="0.2">
      <c r="A3872" s="606">
        <v>78</v>
      </c>
      <c r="B3872" s="667" t="s">
        <v>790</v>
      </c>
      <c r="C3872" s="575" t="s">
        <v>701</v>
      </c>
      <c r="D3872" s="726">
        <v>1</v>
      </c>
      <c r="E3872" s="727">
        <v>2008</v>
      </c>
      <c r="F3872" s="784">
        <v>65.900000000000006</v>
      </c>
      <c r="G3872" s="784">
        <f t="shared" si="131"/>
        <v>65.900000000000006</v>
      </c>
      <c r="H3872" s="711">
        <v>100</v>
      </c>
      <c r="I3872" s="784">
        <f t="shared" si="132"/>
        <v>0</v>
      </c>
      <c r="J3872" s="633"/>
      <c r="K3872" s="784"/>
      <c r="L3872" s="713"/>
      <c r="M3872" s="771"/>
      <c r="N3872" s="713"/>
      <c r="O3872" s="713"/>
      <c r="P3872" s="1838"/>
    </row>
    <row r="3873" spans="1:252" ht="13.5" x14ac:dyDescent="0.2">
      <c r="A3873" s="606">
        <v>79</v>
      </c>
      <c r="B3873" s="667" t="s">
        <v>1881</v>
      </c>
      <c r="C3873" s="575" t="s">
        <v>701</v>
      </c>
      <c r="D3873" s="726">
        <v>1</v>
      </c>
      <c r="E3873" s="727">
        <v>2008</v>
      </c>
      <c r="F3873" s="784">
        <v>57.9</v>
      </c>
      <c r="G3873" s="784">
        <f t="shared" si="131"/>
        <v>57.9</v>
      </c>
      <c r="H3873" s="711">
        <v>100</v>
      </c>
      <c r="I3873" s="784">
        <f t="shared" si="132"/>
        <v>0</v>
      </c>
      <c r="J3873" s="633"/>
      <c r="K3873" s="784"/>
      <c r="L3873" s="713"/>
      <c r="M3873" s="771"/>
      <c r="N3873" s="713"/>
      <c r="O3873" s="713"/>
      <c r="P3873" s="1838"/>
    </row>
    <row r="3874" spans="1:252" ht="13.5" x14ac:dyDescent="0.2">
      <c r="A3874" s="606">
        <v>80</v>
      </c>
      <c r="B3874" s="667" t="s">
        <v>793</v>
      </c>
      <c r="C3874" s="575" t="s">
        <v>701</v>
      </c>
      <c r="D3874" s="726">
        <v>1</v>
      </c>
      <c r="E3874" s="727">
        <v>2008</v>
      </c>
      <c r="F3874" s="784">
        <v>83.6</v>
      </c>
      <c r="G3874" s="784">
        <f t="shared" si="131"/>
        <v>83.6</v>
      </c>
      <c r="H3874" s="711">
        <v>100</v>
      </c>
      <c r="I3874" s="784">
        <f t="shared" si="132"/>
        <v>0</v>
      </c>
      <c r="J3874" s="633"/>
      <c r="K3874" s="784"/>
      <c r="L3874" s="713"/>
      <c r="M3874" s="771"/>
      <c r="N3874" s="713"/>
      <c r="O3874" s="713"/>
      <c r="P3874" s="1838"/>
    </row>
    <row r="3875" spans="1:252" ht="27" x14ac:dyDescent="0.2">
      <c r="A3875" s="606">
        <v>81</v>
      </c>
      <c r="B3875" s="667" t="s">
        <v>1841</v>
      </c>
      <c r="C3875" s="575" t="s">
        <v>701</v>
      </c>
      <c r="D3875" s="633">
        <v>2</v>
      </c>
      <c r="E3875" s="633">
        <v>2016</v>
      </c>
      <c r="F3875" s="784">
        <v>196</v>
      </c>
      <c r="G3875" s="784">
        <f t="shared" si="131"/>
        <v>94.08</v>
      </c>
      <c r="H3875" s="711">
        <v>48</v>
      </c>
      <c r="I3875" s="784">
        <f t="shared" si="132"/>
        <v>101.92</v>
      </c>
      <c r="J3875" s="633"/>
      <c r="K3875" s="784"/>
      <c r="L3875" s="784"/>
      <c r="M3875" s="633"/>
      <c r="N3875" s="784"/>
      <c r="O3875" s="784"/>
      <c r="P3875" s="1838"/>
    </row>
    <row r="3876" spans="1:252" ht="13.5" customHeight="1" x14ac:dyDescent="0.2">
      <c r="A3876" s="606">
        <v>1</v>
      </c>
      <c r="B3876" s="637" t="s">
        <v>2030</v>
      </c>
      <c r="C3876" s="660" t="s">
        <v>701</v>
      </c>
      <c r="D3876" s="575">
        <v>2</v>
      </c>
      <c r="E3876" s="575">
        <v>2005</v>
      </c>
      <c r="F3876" s="1074">
        <v>52.08</v>
      </c>
      <c r="G3876" s="784">
        <f t="shared" si="131"/>
        <v>52.08</v>
      </c>
      <c r="H3876" s="1075">
        <v>100</v>
      </c>
      <c r="I3876" s="784">
        <f t="shared" si="132"/>
        <v>0</v>
      </c>
      <c r="J3876" s="635"/>
      <c r="K3876" s="693"/>
      <c r="L3876" s="693"/>
      <c r="M3876" s="635"/>
      <c r="N3876" s="693"/>
      <c r="O3876" s="693"/>
      <c r="P3876" s="1834" t="s">
        <v>535</v>
      </c>
      <c r="Q3876" s="773"/>
      <c r="R3876" s="773"/>
      <c r="S3876" s="773"/>
      <c r="T3876" s="773"/>
      <c r="U3876" s="773"/>
      <c r="V3876" s="773"/>
      <c r="W3876" s="773"/>
      <c r="X3876" s="773"/>
      <c r="Y3876" s="773"/>
      <c r="Z3876" s="773"/>
      <c r="AA3876" s="773"/>
      <c r="AB3876" s="773"/>
      <c r="AC3876" s="773"/>
      <c r="AD3876" s="773"/>
      <c r="AE3876" s="773"/>
      <c r="AF3876" s="773"/>
      <c r="AG3876" s="773"/>
      <c r="AH3876" s="773"/>
      <c r="AI3876" s="773"/>
      <c r="AJ3876" s="773"/>
      <c r="AK3876" s="773"/>
      <c r="AL3876" s="773"/>
      <c r="AM3876" s="773"/>
      <c r="AN3876" s="773"/>
      <c r="AO3876" s="773"/>
      <c r="AP3876" s="773"/>
      <c r="AQ3876" s="773"/>
      <c r="AR3876" s="773"/>
      <c r="AS3876" s="773"/>
      <c r="AT3876" s="773"/>
      <c r="AU3876" s="773"/>
      <c r="AV3876" s="773"/>
      <c r="AW3876" s="773"/>
      <c r="AX3876" s="773"/>
      <c r="AY3876" s="773"/>
      <c r="AZ3876" s="773"/>
      <c r="BA3876" s="773"/>
      <c r="BB3876" s="773"/>
      <c r="BC3876" s="773"/>
      <c r="BD3876" s="773"/>
      <c r="BE3876" s="773"/>
      <c r="BF3876" s="773"/>
      <c r="BG3876" s="773"/>
      <c r="BH3876" s="773"/>
      <c r="BI3876" s="773"/>
      <c r="BJ3876" s="773"/>
      <c r="BK3876" s="773"/>
      <c r="BL3876" s="773"/>
      <c r="BM3876" s="773"/>
      <c r="BN3876" s="773"/>
      <c r="BO3876" s="773"/>
      <c r="BP3876" s="773"/>
      <c r="BQ3876" s="773"/>
      <c r="BR3876" s="773"/>
      <c r="BS3876" s="773"/>
      <c r="BT3876" s="773"/>
      <c r="BU3876" s="773"/>
      <c r="BV3876" s="773"/>
      <c r="BW3876" s="773"/>
      <c r="BX3876" s="773"/>
      <c r="BY3876" s="773"/>
      <c r="BZ3876" s="773"/>
      <c r="CA3876" s="773"/>
      <c r="CB3876" s="773"/>
      <c r="CC3876" s="773"/>
      <c r="CD3876" s="773"/>
      <c r="CE3876" s="773"/>
      <c r="CF3876" s="773"/>
      <c r="CG3876" s="773"/>
      <c r="CH3876" s="773"/>
      <c r="CI3876" s="773"/>
      <c r="CJ3876" s="773"/>
      <c r="CK3876" s="773"/>
      <c r="CL3876" s="773"/>
      <c r="CM3876" s="773"/>
      <c r="CN3876" s="773"/>
      <c r="CO3876" s="773"/>
      <c r="CP3876" s="773"/>
      <c r="CQ3876" s="773"/>
      <c r="CR3876" s="773"/>
      <c r="CS3876" s="773"/>
      <c r="CT3876" s="773"/>
      <c r="CU3876" s="773"/>
      <c r="CV3876" s="773"/>
      <c r="CW3876" s="773"/>
      <c r="CX3876" s="773"/>
      <c r="CY3876" s="773"/>
      <c r="CZ3876" s="773"/>
      <c r="DA3876" s="773"/>
      <c r="DB3876" s="773"/>
      <c r="DC3876" s="773"/>
      <c r="DD3876" s="773"/>
      <c r="DE3876" s="773"/>
      <c r="DF3876" s="773"/>
      <c r="DG3876" s="773"/>
      <c r="DH3876" s="773"/>
      <c r="DI3876" s="773"/>
      <c r="DJ3876" s="773"/>
      <c r="DK3876" s="773"/>
      <c r="DL3876" s="773"/>
      <c r="DM3876" s="773"/>
      <c r="DN3876" s="773"/>
      <c r="DO3876" s="773"/>
      <c r="DP3876" s="773"/>
      <c r="DQ3876" s="773"/>
      <c r="DR3876" s="773"/>
      <c r="DS3876" s="773"/>
      <c r="DT3876" s="773"/>
      <c r="DU3876" s="773"/>
      <c r="DV3876" s="773"/>
      <c r="DW3876" s="773"/>
      <c r="DX3876" s="773"/>
      <c r="DY3876" s="773"/>
      <c r="DZ3876" s="773"/>
      <c r="EA3876" s="773"/>
      <c r="EB3876" s="773"/>
      <c r="EC3876" s="773"/>
      <c r="ED3876" s="773"/>
      <c r="EE3876" s="773"/>
      <c r="EF3876" s="773"/>
      <c r="EG3876" s="773"/>
      <c r="EH3876" s="773"/>
      <c r="EI3876" s="773"/>
      <c r="EJ3876" s="773"/>
      <c r="EK3876" s="773"/>
      <c r="EL3876" s="773"/>
      <c r="EM3876" s="773"/>
      <c r="EN3876" s="773"/>
      <c r="EO3876" s="773"/>
      <c r="EP3876" s="773"/>
      <c r="EQ3876" s="773"/>
      <c r="ER3876" s="773"/>
      <c r="ES3876" s="773"/>
      <c r="ET3876" s="773"/>
      <c r="EU3876" s="773"/>
      <c r="EV3876" s="773"/>
      <c r="EW3876" s="773"/>
      <c r="EX3876" s="773"/>
      <c r="EY3876" s="773"/>
      <c r="EZ3876" s="773"/>
      <c r="FA3876" s="773"/>
      <c r="FB3876" s="773"/>
      <c r="FC3876" s="773"/>
      <c r="FD3876" s="773"/>
      <c r="FE3876" s="773"/>
      <c r="FF3876" s="773"/>
      <c r="FG3876" s="773"/>
      <c r="FH3876" s="773"/>
      <c r="FI3876" s="773"/>
      <c r="FJ3876" s="773"/>
      <c r="FK3876" s="773"/>
      <c r="FL3876" s="773"/>
      <c r="FM3876" s="773"/>
      <c r="FN3876" s="773"/>
      <c r="FO3876" s="773"/>
      <c r="FP3876" s="773"/>
      <c r="FQ3876" s="773"/>
      <c r="FR3876" s="773"/>
      <c r="FS3876" s="773"/>
      <c r="FT3876" s="773"/>
      <c r="FU3876" s="773"/>
      <c r="FV3876" s="773"/>
      <c r="FW3876" s="773"/>
      <c r="FX3876" s="773"/>
      <c r="FY3876" s="773"/>
      <c r="FZ3876" s="773"/>
      <c r="GA3876" s="773"/>
      <c r="GB3876" s="773"/>
      <c r="GC3876" s="773"/>
      <c r="GD3876" s="773"/>
      <c r="GE3876" s="773"/>
      <c r="GF3876" s="773"/>
      <c r="GG3876" s="773"/>
      <c r="GH3876" s="773"/>
      <c r="GI3876" s="773"/>
      <c r="GJ3876" s="773"/>
      <c r="GK3876" s="773"/>
      <c r="GL3876" s="773"/>
      <c r="GM3876" s="773"/>
      <c r="GN3876" s="773"/>
      <c r="GO3876" s="773"/>
      <c r="GP3876" s="773"/>
      <c r="GQ3876" s="773"/>
      <c r="GR3876" s="773"/>
      <c r="GS3876" s="773"/>
      <c r="GT3876" s="773"/>
      <c r="GU3876" s="773"/>
      <c r="GV3876" s="773"/>
      <c r="GW3876" s="773"/>
      <c r="GX3876" s="773"/>
      <c r="GY3876" s="773"/>
      <c r="GZ3876" s="773"/>
      <c r="HA3876" s="773"/>
      <c r="HB3876" s="773"/>
      <c r="HC3876" s="773"/>
      <c r="HD3876" s="773"/>
      <c r="HE3876" s="773"/>
      <c r="HF3876" s="773"/>
      <c r="HG3876" s="773"/>
      <c r="HH3876" s="773"/>
      <c r="HI3876" s="773"/>
      <c r="HJ3876" s="773"/>
      <c r="HK3876" s="773"/>
      <c r="HL3876" s="773"/>
      <c r="HM3876" s="773"/>
      <c r="HN3876" s="773"/>
      <c r="HO3876" s="773"/>
      <c r="HP3876" s="773"/>
      <c r="HQ3876" s="773"/>
      <c r="HR3876" s="773"/>
      <c r="HS3876" s="773"/>
      <c r="HT3876" s="773"/>
      <c r="HU3876" s="773"/>
      <c r="HV3876" s="773"/>
      <c r="HW3876" s="773"/>
      <c r="HX3876" s="773"/>
      <c r="HY3876" s="773"/>
      <c r="HZ3876" s="773"/>
      <c r="IA3876" s="773"/>
      <c r="IB3876" s="773"/>
      <c r="IC3876" s="773"/>
      <c r="ID3876" s="773"/>
      <c r="IE3876" s="773"/>
      <c r="IF3876" s="773"/>
      <c r="IG3876" s="773"/>
      <c r="IH3876" s="773"/>
      <c r="II3876" s="773"/>
      <c r="IJ3876" s="773"/>
      <c r="IK3876" s="773"/>
      <c r="IL3876" s="773"/>
      <c r="IM3876" s="773"/>
      <c r="IN3876" s="773"/>
      <c r="IO3876" s="773"/>
      <c r="IP3876" s="773"/>
      <c r="IQ3876" s="773"/>
      <c r="IR3876" s="773"/>
    </row>
    <row r="3877" spans="1:252" ht="13.5" customHeight="1" x14ac:dyDescent="0.2">
      <c r="A3877" s="606">
        <v>2</v>
      </c>
      <c r="B3877" s="637" t="s">
        <v>2031</v>
      </c>
      <c r="C3877" s="660" t="s">
        <v>701</v>
      </c>
      <c r="D3877" s="575">
        <v>11</v>
      </c>
      <c r="E3877" s="575">
        <v>2005</v>
      </c>
      <c r="F3877" s="1074">
        <v>282.72300000000001</v>
      </c>
      <c r="G3877" s="784">
        <f t="shared" si="131"/>
        <v>282.72300000000001</v>
      </c>
      <c r="H3877" s="1075">
        <v>100</v>
      </c>
      <c r="I3877" s="784">
        <f t="shared" si="132"/>
        <v>0</v>
      </c>
      <c r="J3877" s="635"/>
      <c r="K3877" s="693"/>
      <c r="L3877" s="693"/>
      <c r="M3877" s="635"/>
      <c r="N3877" s="693"/>
      <c r="O3877" s="693"/>
      <c r="P3877" s="1835"/>
      <c r="Q3877" s="773"/>
      <c r="R3877" s="773"/>
      <c r="S3877" s="773"/>
      <c r="T3877" s="773"/>
      <c r="U3877" s="773"/>
      <c r="V3877" s="773"/>
      <c r="W3877" s="773"/>
      <c r="X3877" s="773"/>
      <c r="Y3877" s="773"/>
      <c r="Z3877" s="773"/>
      <c r="AA3877" s="773"/>
      <c r="AB3877" s="773"/>
      <c r="AC3877" s="773"/>
      <c r="AD3877" s="773"/>
      <c r="AE3877" s="773"/>
      <c r="AF3877" s="773"/>
      <c r="AG3877" s="773"/>
      <c r="AH3877" s="773"/>
      <c r="AI3877" s="773"/>
      <c r="AJ3877" s="773"/>
      <c r="AK3877" s="773"/>
      <c r="AL3877" s="773"/>
      <c r="AM3877" s="773"/>
      <c r="AN3877" s="773"/>
      <c r="AO3877" s="773"/>
      <c r="AP3877" s="773"/>
      <c r="AQ3877" s="773"/>
      <c r="AR3877" s="773"/>
      <c r="AS3877" s="773"/>
      <c r="AT3877" s="773"/>
      <c r="AU3877" s="773"/>
      <c r="AV3877" s="773"/>
      <c r="AW3877" s="773"/>
      <c r="AX3877" s="773"/>
      <c r="AY3877" s="773"/>
      <c r="AZ3877" s="773"/>
      <c r="BA3877" s="773"/>
      <c r="BB3877" s="773"/>
      <c r="BC3877" s="773"/>
      <c r="BD3877" s="773"/>
      <c r="BE3877" s="773"/>
      <c r="BF3877" s="773"/>
      <c r="BG3877" s="773"/>
      <c r="BH3877" s="773"/>
      <c r="BI3877" s="773"/>
      <c r="BJ3877" s="773"/>
      <c r="BK3877" s="773"/>
      <c r="BL3877" s="773"/>
      <c r="BM3877" s="773"/>
      <c r="BN3877" s="773"/>
      <c r="BO3877" s="773"/>
      <c r="BP3877" s="773"/>
      <c r="BQ3877" s="773"/>
      <c r="BR3877" s="773"/>
      <c r="BS3877" s="773"/>
      <c r="BT3877" s="773"/>
      <c r="BU3877" s="773"/>
      <c r="BV3877" s="773"/>
      <c r="BW3877" s="773"/>
      <c r="BX3877" s="773"/>
      <c r="BY3877" s="773"/>
      <c r="BZ3877" s="773"/>
      <c r="CA3877" s="773"/>
      <c r="CB3877" s="773"/>
      <c r="CC3877" s="773"/>
      <c r="CD3877" s="773"/>
      <c r="CE3877" s="773"/>
      <c r="CF3877" s="773"/>
      <c r="CG3877" s="773"/>
      <c r="CH3877" s="773"/>
      <c r="CI3877" s="773"/>
      <c r="CJ3877" s="773"/>
      <c r="CK3877" s="773"/>
      <c r="CL3877" s="773"/>
      <c r="CM3877" s="773"/>
      <c r="CN3877" s="773"/>
      <c r="CO3877" s="773"/>
      <c r="CP3877" s="773"/>
      <c r="CQ3877" s="773"/>
      <c r="CR3877" s="773"/>
      <c r="CS3877" s="773"/>
      <c r="CT3877" s="773"/>
      <c r="CU3877" s="773"/>
      <c r="CV3877" s="773"/>
      <c r="CW3877" s="773"/>
      <c r="CX3877" s="773"/>
      <c r="CY3877" s="773"/>
      <c r="CZ3877" s="773"/>
      <c r="DA3877" s="773"/>
      <c r="DB3877" s="773"/>
      <c r="DC3877" s="773"/>
      <c r="DD3877" s="773"/>
      <c r="DE3877" s="773"/>
      <c r="DF3877" s="773"/>
      <c r="DG3877" s="773"/>
      <c r="DH3877" s="773"/>
      <c r="DI3877" s="773"/>
      <c r="DJ3877" s="773"/>
      <c r="DK3877" s="773"/>
      <c r="DL3877" s="773"/>
      <c r="DM3877" s="773"/>
      <c r="DN3877" s="773"/>
      <c r="DO3877" s="773"/>
      <c r="DP3877" s="773"/>
      <c r="DQ3877" s="773"/>
      <c r="DR3877" s="773"/>
      <c r="DS3877" s="773"/>
      <c r="DT3877" s="773"/>
      <c r="DU3877" s="773"/>
      <c r="DV3877" s="773"/>
      <c r="DW3877" s="773"/>
      <c r="DX3877" s="773"/>
      <c r="DY3877" s="773"/>
      <c r="DZ3877" s="773"/>
      <c r="EA3877" s="773"/>
      <c r="EB3877" s="773"/>
      <c r="EC3877" s="773"/>
      <c r="ED3877" s="773"/>
      <c r="EE3877" s="773"/>
      <c r="EF3877" s="773"/>
      <c r="EG3877" s="773"/>
      <c r="EH3877" s="773"/>
      <c r="EI3877" s="773"/>
      <c r="EJ3877" s="773"/>
      <c r="EK3877" s="773"/>
      <c r="EL3877" s="773"/>
      <c r="EM3877" s="773"/>
      <c r="EN3877" s="773"/>
      <c r="EO3877" s="773"/>
      <c r="EP3877" s="773"/>
      <c r="EQ3877" s="773"/>
      <c r="ER3877" s="773"/>
      <c r="ES3877" s="773"/>
      <c r="ET3877" s="773"/>
      <c r="EU3877" s="773"/>
      <c r="EV3877" s="773"/>
      <c r="EW3877" s="773"/>
      <c r="EX3877" s="773"/>
      <c r="EY3877" s="773"/>
      <c r="EZ3877" s="773"/>
      <c r="FA3877" s="773"/>
      <c r="FB3877" s="773"/>
      <c r="FC3877" s="773"/>
      <c r="FD3877" s="773"/>
      <c r="FE3877" s="773"/>
      <c r="FF3877" s="773"/>
      <c r="FG3877" s="773"/>
      <c r="FH3877" s="773"/>
      <c r="FI3877" s="773"/>
      <c r="FJ3877" s="773"/>
      <c r="FK3877" s="773"/>
      <c r="FL3877" s="773"/>
      <c r="FM3877" s="773"/>
      <c r="FN3877" s="773"/>
      <c r="FO3877" s="773"/>
      <c r="FP3877" s="773"/>
      <c r="FQ3877" s="773"/>
      <c r="FR3877" s="773"/>
      <c r="FS3877" s="773"/>
      <c r="FT3877" s="773"/>
      <c r="FU3877" s="773"/>
      <c r="FV3877" s="773"/>
      <c r="FW3877" s="773"/>
      <c r="FX3877" s="773"/>
      <c r="FY3877" s="773"/>
      <c r="FZ3877" s="773"/>
      <c r="GA3877" s="773"/>
      <c r="GB3877" s="773"/>
      <c r="GC3877" s="773"/>
      <c r="GD3877" s="773"/>
      <c r="GE3877" s="773"/>
      <c r="GF3877" s="773"/>
      <c r="GG3877" s="773"/>
      <c r="GH3877" s="773"/>
      <c r="GI3877" s="773"/>
      <c r="GJ3877" s="773"/>
      <c r="GK3877" s="773"/>
      <c r="GL3877" s="773"/>
      <c r="GM3877" s="773"/>
      <c r="GN3877" s="773"/>
      <c r="GO3877" s="773"/>
      <c r="GP3877" s="773"/>
      <c r="GQ3877" s="773"/>
      <c r="GR3877" s="773"/>
      <c r="GS3877" s="773"/>
      <c r="GT3877" s="773"/>
      <c r="GU3877" s="773"/>
      <c r="GV3877" s="773"/>
      <c r="GW3877" s="773"/>
      <c r="GX3877" s="773"/>
      <c r="GY3877" s="773"/>
      <c r="GZ3877" s="773"/>
      <c r="HA3877" s="773"/>
      <c r="HB3877" s="773"/>
      <c r="HC3877" s="773"/>
      <c r="HD3877" s="773"/>
      <c r="HE3877" s="773"/>
      <c r="HF3877" s="773"/>
      <c r="HG3877" s="773"/>
      <c r="HH3877" s="773"/>
      <c r="HI3877" s="773"/>
      <c r="HJ3877" s="773"/>
      <c r="HK3877" s="773"/>
      <c r="HL3877" s="773"/>
      <c r="HM3877" s="773"/>
      <c r="HN3877" s="773"/>
      <c r="HO3877" s="773"/>
      <c r="HP3877" s="773"/>
      <c r="HQ3877" s="773"/>
      <c r="HR3877" s="773"/>
      <c r="HS3877" s="773"/>
      <c r="HT3877" s="773"/>
      <c r="HU3877" s="773"/>
      <c r="HV3877" s="773"/>
      <c r="HW3877" s="773"/>
      <c r="HX3877" s="773"/>
      <c r="HY3877" s="773"/>
      <c r="HZ3877" s="773"/>
      <c r="IA3877" s="773"/>
      <c r="IB3877" s="773"/>
      <c r="IC3877" s="773"/>
      <c r="ID3877" s="773"/>
      <c r="IE3877" s="773"/>
      <c r="IF3877" s="773"/>
      <c r="IG3877" s="773"/>
      <c r="IH3877" s="773"/>
      <c r="II3877" s="773"/>
      <c r="IJ3877" s="773"/>
      <c r="IK3877" s="773"/>
      <c r="IL3877" s="773"/>
      <c r="IM3877" s="773"/>
      <c r="IN3877" s="773"/>
      <c r="IO3877" s="773"/>
      <c r="IP3877" s="773"/>
      <c r="IQ3877" s="773"/>
      <c r="IR3877" s="773"/>
    </row>
    <row r="3878" spans="1:252" ht="13.5" customHeight="1" x14ac:dyDescent="0.2">
      <c r="A3878" s="606">
        <v>3</v>
      </c>
      <c r="B3878" s="637" t="s">
        <v>2032</v>
      </c>
      <c r="C3878" s="660" t="s">
        <v>701</v>
      </c>
      <c r="D3878" s="575">
        <v>8</v>
      </c>
      <c r="E3878" s="575">
        <v>2008</v>
      </c>
      <c r="F3878" s="1074">
        <v>396</v>
      </c>
      <c r="G3878" s="784">
        <f t="shared" si="131"/>
        <v>396</v>
      </c>
      <c r="H3878" s="1075">
        <v>100</v>
      </c>
      <c r="I3878" s="784">
        <f t="shared" si="132"/>
        <v>0</v>
      </c>
      <c r="J3878" s="635"/>
      <c r="K3878" s="693"/>
      <c r="L3878" s="693"/>
      <c r="M3878" s="635"/>
      <c r="N3878" s="693"/>
      <c r="O3878" s="693"/>
      <c r="P3878" s="1835"/>
      <c r="Q3878" s="773"/>
      <c r="R3878" s="773"/>
      <c r="S3878" s="773"/>
      <c r="T3878" s="773"/>
      <c r="U3878" s="773"/>
      <c r="V3878" s="773"/>
      <c r="W3878" s="773"/>
      <c r="X3878" s="773"/>
      <c r="Y3878" s="773"/>
      <c r="Z3878" s="773"/>
      <c r="AA3878" s="773"/>
      <c r="AB3878" s="773"/>
      <c r="AC3878" s="773"/>
      <c r="AD3878" s="773"/>
      <c r="AE3878" s="773"/>
      <c r="AF3878" s="773"/>
      <c r="AG3878" s="773"/>
      <c r="AH3878" s="773"/>
      <c r="AI3878" s="773"/>
      <c r="AJ3878" s="773"/>
      <c r="AK3878" s="773"/>
      <c r="AL3878" s="773"/>
      <c r="AM3878" s="773"/>
      <c r="AN3878" s="773"/>
      <c r="AO3878" s="773"/>
      <c r="AP3878" s="773"/>
      <c r="AQ3878" s="773"/>
      <c r="AR3878" s="773"/>
      <c r="AS3878" s="773"/>
      <c r="AT3878" s="773"/>
      <c r="AU3878" s="773"/>
      <c r="AV3878" s="773"/>
      <c r="AW3878" s="773"/>
      <c r="AX3878" s="773"/>
      <c r="AY3878" s="773"/>
      <c r="AZ3878" s="773"/>
      <c r="BA3878" s="773"/>
      <c r="BB3878" s="773"/>
      <c r="BC3878" s="773"/>
      <c r="BD3878" s="773"/>
      <c r="BE3878" s="773"/>
      <c r="BF3878" s="773"/>
      <c r="BG3878" s="773"/>
      <c r="BH3878" s="773"/>
      <c r="BI3878" s="773"/>
      <c r="BJ3878" s="773"/>
      <c r="BK3878" s="773"/>
      <c r="BL3878" s="773"/>
      <c r="BM3878" s="773"/>
      <c r="BN3878" s="773"/>
      <c r="BO3878" s="773"/>
      <c r="BP3878" s="773"/>
      <c r="BQ3878" s="773"/>
      <c r="BR3878" s="773"/>
      <c r="BS3878" s="773"/>
      <c r="BT3878" s="773"/>
      <c r="BU3878" s="773"/>
      <c r="BV3878" s="773"/>
      <c r="BW3878" s="773"/>
      <c r="BX3878" s="773"/>
      <c r="BY3878" s="773"/>
      <c r="BZ3878" s="773"/>
      <c r="CA3878" s="773"/>
      <c r="CB3878" s="773"/>
      <c r="CC3878" s="773"/>
      <c r="CD3878" s="773"/>
      <c r="CE3878" s="773"/>
      <c r="CF3878" s="773"/>
      <c r="CG3878" s="773"/>
      <c r="CH3878" s="773"/>
      <c r="CI3878" s="773"/>
      <c r="CJ3878" s="773"/>
      <c r="CK3878" s="773"/>
      <c r="CL3878" s="773"/>
      <c r="CM3878" s="773"/>
      <c r="CN3878" s="773"/>
      <c r="CO3878" s="773"/>
      <c r="CP3878" s="773"/>
      <c r="CQ3878" s="773"/>
      <c r="CR3878" s="773"/>
      <c r="CS3878" s="773"/>
      <c r="CT3878" s="773"/>
      <c r="CU3878" s="773"/>
      <c r="CV3878" s="773"/>
      <c r="CW3878" s="773"/>
      <c r="CX3878" s="773"/>
      <c r="CY3878" s="773"/>
      <c r="CZ3878" s="773"/>
      <c r="DA3878" s="773"/>
      <c r="DB3878" s="773"/>
      <c r="DC3878" s="773"/>
      <c r="DD3878" s="773"/>
      <c r="DE3878" s="773"/>
      <c r="DF3878" s="773"/>
      <c r="DG3878" s="773"/>
      <c r="DH3878" s="773"/>
      <c r="DI3878" s="773"/>
      <c r="DJ3878" s="773"/>
      <c r="DK3878" s="773"/>
      <c r="DL3878" s="773"/>
      <c r="DM3878" s="773"/>
      <c r="DN3878" s="773"/>
      <c r="DO3878" s="773"/>
      <c r="DP3878" s="773"/>
      <c r="DQ3878" s="773"/>
      <c r="DR3878" s="773"/>
      <c r="DS3878" s="773"/>
      <c r="DT3878" s="773"/>
      <c r="DU3878" s="773"/>
      <c r="DV3878" s="773"/>
      <c r="DW3878" s="773"/>
      <c r="DX3878" s="773"/>
      <c r="DY3878" s="773"/>
      <c r="DZ3878" s="773"/>
      <c r="EA3878" s="773"/>
      <c r="EB3878" s="773"/>
      <c r="EC3878" s="773"/>
      <c r="ED3878" s="773"/>
      <c r="EE3878" s="773"/>
      <c r="EF3878" s="773"/>
      <c r="EG3878" s="773"/>
      <c r="EH3878" s="773"/>
      <c r="EI3878" s="773"/>
      <c r="EJ3878" s="773"/>
      <c r="EK3878" s="773"/>
      <c r="EL3878" s="773"/>
      <c r="EM3878" s="773"/>
      <c r="EN3878" s="773"/>
      <c r="EO3878" s="773"/>
      <c r="EP3878" s="773"/>
      <c r="EQ3878" s="773"/>
      <c r="ER3878" s="773"/>
      <c r="ES3878" s="773"/>
      <c r="ET3878" s="773"/>
      <c r="EU3878" s="773"/>
      <c r="EV3878" s="773"/>
      <c r="EW3878" s="773"/>
      <c r="EX3878" s="773"/>
      <c r="EY3878" s="773"/>
      <c r="EZ3878" s="773"/>
      <c r="FA3878" s="773"/>
      <c r="FB3878" s="773"/>
      <c r="FC3878" s="773"/>
      <c r="FD3878" s="773"/>
      <c r="FE3878" s="773"/>
      <c r="FF3878" s="773"/>
      <c r="FG3878" s="773"/>
      <c r="FH3878" s="773"/>
      <c r="FI3878" s="773"/>
      <c r="FJ3878" s="773"/>
      <c r="FK3878" s="773"/>
      <c r="FL3878" s="773"/>
      <c r="FM3878" s="773"/>
      <c r="FN3878" s="773"/>
      <c r="FO3878" s="773"/>
      <c r="FP3878" s="773"/>
      <c r="FQ3878" s="773"/>
      <c r="FR3878" s="773"/>
      <c r="FS3878" s="773"/>
      <c r="FT3878" s="773"/>
      <c r="FU3878" s="773"/>
      <c r="FV3878" s="773"/>
      <c r="FW3878" s="773"/>
      <c r="FX3878" s="773"/>
      <c r="FY3878" s="773"/>
      <c r="FZ3878" s="773"/>
      <c r="GA3878" s="773"/>
      <c r="GB3878" s="773"/>
      <c r="GC3878" s="773"/>
      <c r="GD3878" s="773"/>
      <c r="GE3878" s="773"/>
      <c r="GF3878" s="773"/>
      <c r="GG3878" s="773"/>
      <c r="GH3878" s="773"/>
      <c r="GI3878" s="773"/>
      <c r="GJ3878" s="773"/>
      <c r="GK3878" s="773"/>
      <c r="GL3878" s="773"/>
      <c r="GM3878" s="773"/>
      <c r="GN3878" s="773"/>
      <c r="GO3878" s="773"/>
      <c r="GP3878" s="773"/>
      <c r="GQ3878" s="773"/>
      <c r="GR3878" s="773"/>
      <c r="GS3878" s="773"/>
      <c r="GT3878" s="773"/>
      <c r="GU3878" s="773"/>
      <c r="GV3878" s="773"/>
      <c r="GW3878" s="773"/>
      <c r="GX3878" s="773"/>
      <c r="GY3878" s="773"/>
      <c r="GZ3878" s="773"/>
      <c r="HA3878" s="773"/>
      <c r="HB3878" s="773"/>
      <c r="HC3878" s="773"/>
      <c r="HD3878" s="773"/>
      <c r="HE3878" s="773"/>
      <c r="HF3878" s="773"/>
      <c r="HG3878" s="773"/>
      <c r="HH3878" s="773"/>
      <c r="HI3878" s="773"/>
      <c r="HJ3878" s="773"/>
      <c r="HK3878" s="773"/>
      <c r="HL3878" s="773"/>
      <c r="HM3878" s="773"/>
      <c r="HN3878" s="773"/>
      <c r="HO3878" s="773"/>
      <c r="HP3878" s="773"/>
      <c r="HQ3878" s="773"/>
      <c r="HR3878" s="773"/>
      <c r="HS3878" s="773"/>
      <c r="HT3878" s="773"/>
      <c r="HU3878" s="773"/>
      <c r="HV3878" s="773"/>
      <c r="HW3878" s="773"/>
      <c r="HX3878" s="773"/>
      <c r="HY3878" s="773"/>
      <c r="HZ3878" s="773"/>
      <c r="IA3878" s="773"/>
      <c r="IB3878" s="773"/>
      <c r="IC3878" s="773"/>
      <c r="ID3878" s="773"/>
      <c r="IE3878" s="773"/>
      <c r="IF3878" s="773"/>
      <c r="IG3878" s="773"/>
      <c r="IH3878" s="773"/>
      <c r="II3878" s="773"/>
      <c r="IJ3878" s="773"/>
      <c r="IK3878" s="773"/>
      <c r="IL3878" s="773"/>
      <c r="IM3878" s="773"/>
      <c r="IN3878" s="773"/>
      <c r="IO3878" s="773"/>
      <c r="IP3878" s="773"/>
      <c r="IQ3878" s="773"/>
      <c r="IR3878" s="773"/>
    </row>
    <row r="3879" spans="1:252" ht="13.5" customHeight="1" x14ac:dyDescent="0.2">
      <c r="A3879" s="606">
        <v>4</v>
      </c>
      <c r="B3879" s="637" t="s">
        <v>760</v>
      </c>
      <c r="C3879" s="660" t="s">
        <v>701</v>
      </c>
      <c r="D3879" s="575">
        <v>1</v>
      </c>
      <c r="E3879" s="575">
        <v>2005</v>
      </c>
      <c r="F3879" s="1074">
        <v>25.702000000000002</v>
      </c>
      <c r="G3879" s="784">
        <f t="shared" si="131"/>
        <v>25.702000000000002</v>
      </c>
      <c r="H3879" s="1075">
        <v>100</v>
      </c>
      <c r="I3879" s="784">
        <f t="shared" si="132"/>
        <v>0</v>
      </c>
      <c r="J3879" s="635"/>
      <c r="K3879" s="693"/>
      <c r="L3879" s="693"/>
      <c r="M3879" s="635"/>
      <c r="N3879" s="693"/>
      <c r="O3879" s="693"/>
      <c r="P3879" s="1835"/>
      <c r="Q3879" s="773"/>
      <c r="R3879" s="773"/>
      <c r="S3879" s="773"/>
      <c r="T3879" s="773"/>
      <c r="U3879" s="773"/>
      <c r="V3879" s="773"/>
      <c r="W3879" s="773"/>
      <c r="X3879" s="773"/>
      <c r="Y3879" s="773"/>
      <c r="Z3879" s="773"/>
      <c r="AA3879" s="773"/>
      <c r="AB3879" s="773"/>
      <c r="AC3879" s="773"/>
      <c r="AD3879" s="773"/>
      <c r="AE3879" s="773"/>
      <c r="AF3879" s="773"/>
      <c r="AG3879" s="773"/>
      <c r="AH3879" s="773"/>
      <c r="AI3879" s="773"/>
      <c r="AJ3879" s="773"/>
      <c r="AK3879" s="773"/>
      <c r="AL3879" s="773"/>
      <c r="AM3879" s="773"/>
      <c r="AN3879" s="773"/>
      <c r="AO3879" s="773"/>
      <c r="AP3879" s="773"/>
      <c r="AQ3879" s="773"/>
      <c r="AR3879" s="773"/>
      <c r="AS3879" s="773"/>
      <c r="AT3879" s="773"/>
      <c r="AU3879" s="773"/>
      <c r="AV3879" s="773"/>
      <c r="AW3879" s="773"/>
      <c r="AX3879" s="773"/>
      <c r="AY3879" s="773"/>
      <c r="AZ3879" s="773"/>
      <c r="BA3879" s="773"/>
      <c r="BB3879" s="773"/>
      <c r="BC3879" s="773"/>
      <c r="BD3879" s="773"/>
      <c r="BE3879" s="773"/>
      <c r="BF3879" s="773"/>
      <c r="BG3879" s="773"/>
      <c r="BH3879" s="773"/>
      <c r="BI3879" s="773"/>
      <c r="BJ3879" s="773"/>
      <c r="BK3879" s="773"/>
      <c r="BL3879" s="773"/>
      <c r="BM3879" s="773"/>
      <c r="BN3879" s="773"/>
      <c r="BO3879" s="773"/>
      <c r="BP3879" s="773"/>
      <c r="BQ3879" s="773"/>
      <c r="BR3879" s="773"/>
      <c r="BS3879" s="773"/>
      <c r="BT3879" s="773"/>
      <c r="BU3879" s="773"/>
      <c r="BV3879" s="773"/>
      <c r="BW3879" s="773"/>
      <c r="BX3879" s="773"/>
      <c r="BY3879" s="773"/>
      <c r="BZ3879" s="773"/>
      <c r="CA3879" s="773"/>
      <c r="CB3879" s="773"/>
      <c r="CC3879" s="773"/>
      <c r="CD3879" s="773"/>
      <c r="CE3879" s="773"/>
      <c r="CF3879" s="773"/>
      <c r="CG3879" s="773"/>
      <c r="CH3879" s="773"/>
      <c r="CI3879" s="773"/>
      <c r="CJ3879" s="773"/>
      <c r="CK3879" s="773"/>
      <c r="CL3879" s="773"/>
      <c r="CM3879" s="773"/>
      <c r="CN3879" s="773"/>
      <c r="CO3879" s="773"/>
      <c r="CP3879" s="773"/>
      <c r="CQ3879" s="773"/>
      <c r="CR3879" s="773"/>
      <c r="CS3879" s="773"/>
      <c r="CT3879" s="773"/>
      <c r="CU3879" s="773"/>
      <c r="CV3879" s="773"/>
      <c r="CW3879" s="773"/>
      <c r="CX3879" s="773"/>
      <c r="CY3879" s="773"/>
      <c r="CZ3879" s="773"/>
      <c r="DA3879" s="773"/>
      <c r="DB3879" s="773"/>
      <c r="DC3879" s="773"/>
      <c r="DD3879" s="773"/>
      <c r="DE3879" s="773"/>
      <c r="DF3879" s="773"/>
      <c r="DG3879" s="773"/>
      <c r="DH3879" s="773"/>
      <c r="DI3879" s="773"/>
      <c r="DJ3879" s="773"/>
      <c r="DK3879" s="773"/>
      <c r="DL3879" s="773"/>
      <c r="DM3879" s="773"/>
      <c r="DN3879" s="773"/>
      <c r="DO3879" s="773"/>
      <c r="DP3879" s="773"/>
      <c r="DQ3879" s="773"/>
      <c r="DR3879" s="773"/>
      <c r="DS3879" s="773"/>
      <c r="DT3879" s="773"/>
      <c r="DU3879" s="773"/>
      <c r="DV3879" s="773"/>
      <c r="DW3879" s="773"/>
      <c r="DX3879" s="773"/>
      <c r="DY3879" s="773"/>
      <c r="DZ3879" s="773"/>
      <c r="EA3879" s="773"/>
      <c r="EB3879" s="773"/>
      <c r="EC3879" s="773"/>
      <c r="ED3879" s="773"/>
      <c r="EE3879" s="773"/>
      <c r="EF3879" s="773"/>
      <c r="EG3879" s="773"/>
      <c r="EH3879" s="773"/>
      <c r="EI3879" s="773"/>
      <c r="EJ3879" s="773"/>
      <c r="EK3879" s="773"/>
      <c r="EL3879" s="773"/>
      <c r="EM3879" s="773"/>
      <c r="EN3879" s="773"/>
      <c r="EO3879" s="773"/>
      <c r="EP3879" s="773"/>
      <c r="EQ3879" s="773"/>
      <c r="ER3879" s="773"/>
      <c r="ES3879" s="773"/>
      <c r="ET3879" s="773"/>
      <c r="EU3879" s="773"/>
      <c r="EV3879" s="773"/>
      <c r="EW3879" s="773"/>
      <c r="EX3879" s="773"/>
      <c r="EY3879" s="773"/>
      <c r="EZ3879" s="773"/>
      <c r="FA3879" s="773"/>
      <c r="FB3879" s="773"/>
      <c r="FC3879" s="773"/>
      <c r="FD3879" s="773"/>
      <c r="FE3879" s="773"/>
      <c r="FF3879" s="773"/>
      <c r="FG3879" s="773"/>
      <c r="FH3879" s="773"/>
      <c r="FI3879" s="773"/>
      <c r="FJ3879" s="773"/>
      <c r="FK3879" s="773"/>
      <c r="FL3879" s="773"/>
      <c r="FM3879" s="773"/>
      <c r="FN3879" s="773"/>
      <c r="FO3879" s="773"/>
      <c r="FP3879" s="773"/>
      <c r="FQ3879" s="773"/>
      <c r="FR3879" s="773"/>
      <c r="FS3879" s="773"/>
      <c r="FT3879" s="773"/>
      <c r="FU3879" s="773"/>
      <c r="FV3879" s="773"/>
      <c r="FW3879" s="773"/>
      <c r="FX3879" s="773"/>
      <c r="FY3879" s="773"/>
      <c r="FZ3879" s="773"/>
      <c r="GA3879" s="773"/>
      <c r="GB3879" s="773"/>
      <c r="GC3879" s="773"/>
      <c r="GD3879" s="773"/>
      <c r="GE3879" s="773"/>
      <c r="GF3879" s="773"/>
      <c r="GG3879" s="773"/>
      <c r="GH3879" s="773"/>
      <c r="GI3879" s="773"/>
      <c r="GJ3879" s="773"/>
      <c r="GK3879" s="773"/>
      <c r="GL3879" s="773"/>
      <c r="GM3879" s="773"/>
      <c r="GN3879" s="773"/>
      <c r="GO3879" s="773"/>
      <c r="GP3879" s="773"/>
      <c r="GQ3879" s="773"/>
      <c r="GR3879" s="773"/>
      <c r="GS3879" s="773"/>
      <c r="GT3879" s="773"/>
      <c r="GU3879" s="773"/>
      <c r="GV3879" s="773"/>
      <c r="GW3879" s="773"/>
      <c r="GX3879" s="773"/>
      <c r="GY3879" s="773"/>
      <c r="GZ3879" s="773"/>
      <c r="HA3879" s="773"/>
      <c r="HB3879" s="773"/>
      <c r="HC3879" s="773"/>
      <c r="HD3879" s="773"/>
      <c r="HE3879" s="773"/>
      <c r="HF3879" s="773"/>
      <c r="HG3879" s="773"/>
      <c r="HH3879" s="773"/>
      <c r="HI3879" s="773"/>
      <c r="HJ3879" s="773"/>
      <c r="HK3879" s="773"/>
      <c r="HL3879" s="773"/>
      <c r="HM3879" s="773"/>
      <c r="HN3879" s="773"/>
      <c r="HO3879" s="773"/>
      <c r="HP3879" s="773"/>
      <c r="HQ3879" s="773"/>
      <c r="HR3879" s="773"/>
      <c r="HS3879" s="773"/>
      <c r="HT3879" s="773"/>
      <c r="HU3879" s="773"/>
      <c r="HV3879" s="773"/>
      <c r="HW3879" s="773"/>
      <c r="HX3879" s="773"/>
      <c r="HY3879" s="773"/>
      <c r="HZ3879" s="773"/>
      <c r="IA3879" s="773"/>
      <c r="IB3879" s="773"/>
      <c r="IC3879" s="773"/>
      <c r="ID3879" s="773"/>
      <c r="IE3879" s="773"/>
      <c r="IF3879" s="773"/>
      <c r="IG3879" s="773"/>
      <c r="IH3879" s="773"/>
      <c r="II3879" s="773"/>
      <c r="IJ3879" s="773"/>
      <c r="IK3879" s="773"/>
      <c r="IL3879" s="773"/>
      <c r="IM3879" s="773"/>
      <c r="IN3879" s="773"/>
      <c r="IO3879" s="773"/>
      <c r="IP3879" s="773"/>
      <c r="IQ3879" s="773"/>
      <c r="IR3879" s="773"/>
    </row>
    <row r="3880" spans="1:252" ht="13.5" customHeight="1" x14ac:dyDescent="0.2">
      <c r="A3880" s="606">
        <v>5</v>
      </c>
      <c r="B3880" s="637" t="s">
        <v>760</v>
      </c>
      <c r="C3880" s="660" t="s">
        <v>701</v>
      </c>
      <c r="D3880" s="575">
        <v>1</v>
      </c>
      <c r="E3880" s="575">
        <v>2008</v>
      </c>
      <c r="F3880" s="1074">
        <v>49.5</v>
      </c>
      <c r="G3880" s="784">
        <f t="shared" si="131"/>
        <v>49.5</v>
      </c>
      <c r="H3880" s="1075">
        <v>100</v>
      </c>
      <c r="I3880" s="784">
        <f t="shared" si="132"/>
        <v>0</v>
      </c>
      <c r="J3880" s="635"/>
      <c r="K3880" s="693"/>
      <c r="L3880" s="693"/>
      <c r="M3880" s="635"/>
      <c r="N3880" s="693"/>
      <c r="O3880" s="693"/>
      <c r="P3880" s="1835"/>
      <c r="Q3880" s="773"/>
      <c r="R3880" s="773"/>
      <c r="S3880" s="773"/>
      <c r="T3880" s="773"/>
      <c r="U3880" s="773"/>
      <c r="V3880" s="773"/>
      <c r="W3880" s="773"/>
      <c r="X3880" s="773"/>
      <c r="Y3880" s="773"/>
      <c r="Z3880" s="773"/>
      <c r="AA3880" s="773"/>
      <c r="AB3880" s="773"/>
      <c r="AC3880" s="773"/>
      <c r="AD3880" s="773"/>
      <c r="AE3880" s="773"/>
      <c r="AF3880" s="773"/>
      <c r="AG3880" s="773"/>
      <c r="AH3880" s="773"/>
      <c r="AI3880" s="773"/>
      <c r="AJ3880" s="773"/>
      <c r="AK3880" s="773"/>
      <c r="AL3880" s="773"/>
      <c r="AM3880" s="773"/>
      <c r="AN3880" s="773"/>
      <c r="AO3880" s="773"/>
      <c r="AP3880" s="773"/>
      <c r="AQ3880" s="773"/>
      <c r="AR3880" s="773"/>
      <c r="AS3880" s="773"/>
      <c r="AT3880" s="773"/>
      <c r="AU3880" s="773"/>
      <c r="AV3880" s="773"/>
      <c r="AW3880" s="773"/>
      <c r="AX3880" s="773"/>
      <c r="AY3880" s="773"/>
      <c r="AZ3880" s="773"/>
      <c r="BA3880" s="773"/>
      <c r="BB3880" s="773"/>
      <c r="BC3880" s="773"/>
      <c r="BD3880" s="773"/>
      <c r="BE3880" s="773"/>
      <c r="BF3880" s="773"/>
      <c r="BG3880" s="773"/>
      <c r="BH3880" s="773"/>
      <c r="BI3880" s="773"/>
      <c r="BJ3880" s="773"/>
      <c r="BK3880" s="773"/>
      <c r="BL3880" s="773"/>
      <c r="BM3880" s="773"/>
      <c r="BN3880" s="773"/>
      <c r="BO3880" s="773"/>
      <c r="BP3880" s="773"/>
      <c r="BQ3880" s="773"/>
      <c r="BR3880" s="773"/>
      <c r="BS3880" s="773"/>
      <c r="BT3880" s="773"/>
      <c r="BU3880" s="773"/>
      <c r="BV3880" s="773"/>
      <c r="BW3880" s="773"/>
      <c r="BX3880" s="773"/>
      <c r="BY3880" s="773"/>
      <c r="BZ3880" s="773"/>
      <c r="CA3880" s="773"/>
      <c r="CB3880" s="773"/>
      <c r="CC3880" s="773"/>
      <c r="CD3880" s="773"/>
      <c r="CE3880" s="773"/>
      <c r="CF3880" s="773"/>
      <c r="CG3880" s="773"/>
      <c r="CH3880" s="773"/>
      <c r="CI3880" s="773"/>
      <c r="CJ3880" s="773"/>
      <c r="CK3880" s="773"/>
      <c r="CL3880" s="773"/>
      <c r="CM3880" s="773"/>
      <c r="CN3880" s="773"/>
      <c r="CO3880" s="773"/>
      <c r="CP3880" s="773"/>
      <c r="CQ3880" s="773"/>
      <c r="CR3880" s="773"/>
      <c r="CS3880" s="773"/>
      <c r="CT3880" s="773"/>
      <c r="CU3880" s="773"/>
      <c r="CV3880" s="773"/>
      <c r="CW3880" s="773"/>
      <c r="CX3880" s="773"/>
      <c r="CY3880" s="773"/>
      <c r="CZ3880" s="773"/>
      <c r="DA3880" s="773"/>
      <c r="DB3880" s="773"/>
      <c r="DC3880" s="773"/>
      <c r="DD3880" s="773"/>
      <c r="DE3880" s="773"/>
      <c r="DF3880" s="773"/>
      <c r="DG3880" s="773"/>
      <c r="DH3880" s="773"/>
      <c r="DI3880" s="773"/>
      <c r="DJ3880" s="773"/>
      <c r="DK3880" s="773"/>
      <c r="DL3880" s="773"/>
      <c r="DM3880" s="773"/>
      <c r="DN3880" s="773"/>
      <c r="DO3880" s="773"/>
      <c r="DP3880" s="773"/>
      <c r="DQ3880" s="773"/>
      <c r="DR3880" s="773"/>
      <c r="DS3880" s="773"/>
      <c r="DT3880" s="773"/>
      <c r="DU3880" s="773"/>
      <c r="DV3880" s="773"/>
      <c r="DW3880" s="773"/>
      <c r="DX3880" s="773"/>
      <c r="DY3880" s="773"/>
      <c r="DZ3880" s="773"/>
      <c r="EA3880" s="773"/>
      <c r="EB3880" s="773"/>
      <c r="EC3880" s="773"/>
      <c r="ED3880" s="773"/>
      <c r="EE3880" s="773"/>
      <c r="EF3880" s="773"/>
      <c r="EG3880" s="773"/>
      <c r="EH3880" s="773"/>
      <c r="EI3880" s="773"/>
      <c r="EJ3880" s="773"/>
      <c r="EK3880" s="773"/>
      <c r="EL3880" s="773"/>
      <c r="EM3880" s="773"/>
      <c r="EN3880" s="773"/>
      <c r="EO3880" s="773"/>
      <c r="EP3880" s="773"/>
      <c r="EQ3880" s="773"/>
      <c r="ER3880" s="773"/>
      <c r="ES3880" s="773"/>
      <c r="ET3880" s="773"/>
      <c r="EU3880" s="773"/>
      <c r="EV3880" s="773"/>
      <c r="EW3880" s="773"/>
      <c r="EX3880" s="773"/>
      <c r="EY3880" s="773"/>
      <c r="EZ3880" s="773"/>
      <c r="FA3880" s="773"/>
      <c r="FB3880" s="773"/>
      <c r="FC3880" s="773"/>
      <c r="FD3880" s="773"/>
      <c r="FE3880" s="773"/>
      <c r="FF3880" s="773"/>
      <c r="FG3880" s="773"/>
      <c r="FH3880" s="773"/>
      <c r="FI3880" s="773"/>
      <c r="FJ3880" s="773"/>
      <c r="FK3880" s="773"/>
      <c r="FL3880" s="773"/>
      <c r="FM3880" s="773"/>
      <c r="FN3880" s="773"/>
      <c r="FO3880" s="773"/>
      <c r="FP3880" s="773"/>
      <c r="FQ3880" s="773"/>
      <c r="FR3880" s="773"/>
      <c r="FS3880" s="773"/>
      <c r="FT3880" s="773"/>
      <c r="FU3880" s="773"/>
      <c r="FV3880" s="773"/>
      <c r="FW3880" s="773"/>
      <c r="FX3880" s="773"/>
      <c r="FY3880" s="773"/>
      <c r="FZ3880" s="773"/>
      <c r="GA3880" s="773"/>
      <c r="GB3880" s="773"/>
      <c r="GC3880" s="773"/>
      <c r="GD3880" s="773"/>
      <c r="GE3880" s="773"/>
      <c r="GF3880" s="773"/>
      <c r="GG3880" s="773"/>
      <c r="GH3880" s="773"/>
      <c r="GI3880" s="773"/>
      <c r="GJ3880" s="773"/>
      <c r="GK3880" s="773"/>
      <c r="GL3880" s="773"/>
      <c r="GM3880" s="773"/>
      <c r="GN3880" s="773"/>
      <c r="GO3880" s="773"/>
      <c r="GP3880" s="773"/>
      <c r="GQ3880" s="773"/>
      <c r="GR3880" s="773"/>
      <c r="GS3880" s="773"/>
      <c r="GT3880" s="773"/>
      <c r="GU3880" s="773"/>
      <c r="GV3880" s="773"/>
      <c r="GW3880" s="773"/>
      <c r="GX3880" s="773"/>
      <c r="GY3880" s="773"/>
      <c r="GZ3880" s="773"/>
      <c r="HA3880" s="773"/>
      <c r="HB3880" s="773"/>
      <c r="HC3880" s="773"/>
      <c r="HD3880" s="773"/>
      <c r="HE3880" s="773"/>
      <c r="HF3880" s="773"/>
      <c r="HG3880" s="773"/>
      <c r="HH3880" s="773"/>
      <c r="HI3880" s="773"/>
      <c r="HJ3880" s="773"/>
      <c r="HK3880" s="773"/>
      <c r="HL3880" s="773"/>
      <c r="HM3880" s="773"/>
      <c r="HN3880" s="773"/>
      <c r="HO3880" s="773"/>
      <c r="HP3880" s="773"/>
      <c r="HQ3880" s="773"/>
      <c r="HR3880" s="773"/>
      <c r="HS3880" s="773"/>
      <c r="HT3880" s="773"/>
      <c r="HU3880" s="773"/>
      <c r="HV3880" s="773"/>
      <c r="HW3880" s="773"/>
      <c r="HX3880" s="773"/>
      <c r="HY3880" s="773"/>
      <c r="HZ3880" s="773"/>
      <c r="IA3880" s="773"/>
      <c r="IB3880" s="773"/>
      <c r="IC3880" s="773"/>
      <c r="ID3880" s="773"/>
      <c r="IE3880" s="773"/>
      <c r="IF3880" s="773"/>
      <c r="IG3880" s="773"/>
      <c r="IH3880" s="773"/>
      <c r="II3880" s="773"/>
      <c r="IJ3880" s="773"/>
      <c r="IK3880" s="773"/>
      <c r="IL3880" s="773"/>
      <c r="IM3880" s="773"/>
      <c r="IN3880" s="773"/>
      <c r="IO3880" s="773"/>
      <c r="IP3880" s="773"/>
      <c r="IQ3880" s="773"/>
      <c r="IR3880" s="773"/>
    </row>
    <row r="3881" spans="1:252" ht="13.5" customHeight="1" x14ac:dyDescent="0.2">
      <c r="A3881" s="606">
        <v>6</v>
      </c>
      <c r="B3881" s="637" t="s">
        <v>760</v>
      </c>
      <c r="C3881" s="660" t="s">
        <v>701</v>
      </c>
      <c r="D3881" s="575">
        <v>1</v>
      </c>
      <c r="E3881" s="575">
        <v>2008</v>
      </c>
      <c r="F3881" s="1074">
        <v>49.5</v>
      </c>
      <c r="G3881" s="784">
        <f t="shared" si="131"/>
        <v>49.5</v>
      </c>
      <c r="H3881" s="1075">
        <v>100</v>
      </c>
      <c r="I3881" s="784">
        <f t="shared" si="132"/>
        <v>0</v>
      </c>
      <c r="J3881" s="635"/>
      <c r="K3881" s="693"/>
      <c r="L3881" s="693"/>
      <c r="M3881" s="635"/>
      <c r="N3881" s="693"/>
      <c r="O3881" s="693"/>
      <c r="P3881" s="1835"/>
      <c r="Q3881" s="773"/>
      <c r="R3881" s="773"/>
      <c r="S3881" s="773"/>
      <c r="T3881" s="773"/>
      <c r="U3881" s="773"/>
      <c r="V3881" s="773"/>
      <c r="W3881" s="773"/>
      <c r="X3881" s="773"/>
      <c r="Y3881" s="773"/>
      <c r="Z3881" s="773"/>
      <c r="AA3881" s="773"/>
      <c r="AB3881" s="773"/>
      <c r="AC3881" s="773"/>
      <c r="AD3881" s="773"/>
      <c r="AE3881" s="773"/>
      <c r="AF3881" s="773"/>
      <c r="AG3881" s="773"/>
      <c r="AH3881" s="773"/>
      <c r="AI3881" s="773"/>
      <c r="AJ3881" s="773"/>
      <c r="AK3881" s="773"/>
      <c r="AL3881" s="773"/>
      <c r="AM3881" s="773"/>
      <c r="AN3881" s="773"/>
      <c r="AO3881" s="773"/>
      <c r="AP3881" s="773"/>
      <c r="AQ3881" s="773"/>
      <c r="AR3881" s="773"/>
      <c r="AS3881" s="773"/>
      <c r="AT3881" s="773"/>
      <c r="AU3881" s="773"/>
      <c r="AV3881" s="773"/>
      <c r="AW3881" s="773"/>
      <c r="AX3881" s="773"/>
      <c r="AY3881" s="773"/>
      <c r="AZ3881" s="773"/>
      <c r="BA3881" s="773"/>
      <c r="BB3881" s="773"/>
      <c r="BC3881" s="773"/>
      <c r="BD3881" s="773"/>
      <c r="BE3881" s="773"/>
      <c r="BF3881" s="773"/>
      <c r="BG3881" s="773"/>
      <c r="BH3881" s="773"/>
      <c r="BI3881" s="773"/>
      <c r="BJ3881" s="773"/>
      <c r="BK3881" s="773"/>
      <c r="BL3881" s="773"/>
      <c r="BM3881" s="773"/>
      <c r="BN3881" s="773"/>
      <c r="BO3881" s="773"/>
      <c r="BP3881" s="773"/>
      <c r="BQ3881" s="773"/>
      <c r="BR3881" s="773"/>
      <c r="BS3881" s="773"/>
      <c r="BT3881" s="773"/>
      <c r="BU3881" s="773"/>
      <c r="BV3881" s="773"/>
      <c r="BW3881" s="773"/>
      <c r="BX3881" s="773"/>
      <c r="BY3881" s="773"/>
      <c r="BZ3881" s="773"/>
      <c r="CA3881" s="773"/>
      <c r="CB3881" s="773"/>
      <c r="CC3881" s="773"/>
      <c r="CD3881" s="773"/>
      <c r="CE3881" s="773"/>
      <c r="CF3881" s="773"/>
      <c r="CG3881" s="773"/>
      <c r="CH3881" s="773"/>
      <c r="CI3881" s="773"/>
      <c r="CJ3881" s="773"/>
      <c r="CK3881" s="773"/>
      <c r="CL3881" s="773"/>
      <c r="CM3881" s="773"/>
      <c r="CN3881" s="773"/>
      <c r="CO3881" s="773"/>
      <c r="CP3881" s="773"/>
      <c r="CQ3881" s="773"/>
      <c r="CR3881" s="773"/>
      <c r="CS3881" s="773"/>
      <c r="CT3881" s="773"/>
      <c r="CU3881" s="773"/>
      <c r="CV3881" s="773"/>
      <c r="CW3881" s="773"/>
      <c r="CX3881" s="773"/>
      <c r="CY3881" s="773"/>
      <c r="CZ3881" s="773"/>
      <c r="DA3881" s="773"/>
      <c r="DB3881" s="773"/>
      <c r="DC3881" s="773"/>
      <c r="DD3881" s="773"/>
      <c r="DE3881" s="773"/>
      <c r="DF3881" s="773"/>
      <c r="DG3881" s="773"/>
      <c r="DH3881" s="773"/>
      <c r="DI3881" s="773"/>
      <c r="DJ3881" s="773"/>
      <c r="DK3881" s="773"/>
      <c r="DL3881" s="773"/>
      <c r="DM3881" s="773"/>
      <c r="DN3881" s="773"/>
      <c r="DO3881" s="773"/>
      <c r="DP3881" s="773"/>
      <c r="DQ3881" s="773"/>
      <c r="DR3881" s="773"/>
      <c r="DS3881" s="773"/>
      <c r="DT3881" s="773"/>
      <c r="DU3881" s="773"/>
      <c r="DV3881" s="773"/>
      <c r="DW3881" s="773"/>
      <c r="DX3881" s="773"/>
      <c r="DY3881" s="773"/>
      <c r="DZ3881" s="773"/>
      <c r="EA3881" s="773"/>
      <c r="EB3881" s="773"/>
      <c r="EC3881" s="773"/>
      <c r="ED3881" s="773"/>
      <c r="EE3881" s="773"/>
      <c r="EF3881" s="773"/>
      <c r="EG3881" s="773"/>
      <c r="EH3881" s="773"/>
      <c r="EI3881" s="773"/>
      <c r="EJ3881" s="773"/>
      <c r="EK3881" s="773"/>
      <c r="EL3881" s="773"/>
      <c r="EM3881" s="773"/>
      <c r="EN3881" s="773"/>
      <c r="EO3881" s="773"/>
      <c r="EP3881" s="773"/>
      <c r="EQ3881" s="773"/>
      <c r="ER3881" s="773"/>
      <c r="ES3881" s="773"/>
      <c r="ET3881" s="773"/>
      <c r="EU3881" s="773"/>
      <c r="EV3881" s="773"/>
      <c r="EW3881" s="773"/>
      <c r="EX3881" s="773"/>
      <c r="EY3881" s="773"/>
      <c r="EZ3881" s="773"/>
      <c r="FA3881" s="773"/>
      <c r="FB3881" s="773"/>
      <c r="FC3881" s="773"/>
      <c r="FD3881" s="773"/>
      <c r="FE3881" s="773"/>
      <c r="FF3881" s="773"/>
      <c r="FG3881" s="773"/>
      <c r="FH3881" s="773"/>
      <c r="FI3881" s="773"/>
      <c r="FJ3881" s="773"/>
      <c r="FK3881" s="773"/>
      <c r="FL3881" s="773"/>
      <c r="FM3881" s="773"/>
      <c r="FN3881" s="773"/>
      <c r="FO3881" s="773"/>
      <c r="FP3881" s="773"/>
      <c r="FQ3881" s="773"/>
      <c r="FR3881" s="773"/>
      <c r="FS3881" s="773"/>
      <c r="FT3881" s="773"/>
      <c r="FU3881" s="773"/>
      <c r="FV3881" s="773"/>
      <c r="FW3881" s="773"/>
      <c r="FX3881" s="773"/>
      <c r="FY3881" s="773"/>
      <c r="FZ3881" s="773"/>
      <c r="GA3881" s="773"/>
      <c r="GB3881" s="773"/>
      <c r="GC3881" s="773"/>
      <c r="GD3881" s="773"/>
      <c r="GE3881" s="773"/>
      <c r="GF3881" s="773"/>
      <c r="GG3881" s="773"/>
      <c r="GH3881" s="773"/>
      <c r="GI3881" s="773"/>
      <c r="GJ3881" s="773"/>
      <c r="GK3881" s="773"/>
      <c r="GL3881" s="773"/>
      <c r="GM3881" s="773"/>
      <c r="GN3881" s="773"/>
      <c r="GO3881" s="773"/>
      <c r="GP3881" s="773"/>
      <c r="GQ3881" s="773"/>
      <c r="GR3881" s="773"/>
      <c r="GS3881" s="773"/>
      <c r="GT3881" s="773"/>
      <c r="GU3881" s="773"/>
      <c r="GV3881" s="773"/>
      <c r="GW3881" s="773"/>
      <c r="GX3881" s="773"/>
      <c r="GY3881" s="773"/>
      <c r="GZ3881" s="773"/>
      <c r="HA3881" s="773"/>
      <c r="HB3881" s="773"/>
      <c r="HC3881" s="773"/>
      <c r="HD3881" s="773"/>
      <c r="HE3881" s="773"/>
      <c r="HF3881" s="773"/>
      <c r="HG3881" s="773"/>
      <c r="HH3881" s="773"/>
      <c r="HI3881" s="773"/>
      <c r="HJ3881" s="773"/>
      <c r="HK3881" s="773"/>
      <c r="HL3881" s="773"/>
      <c r="HM3881" s="773"/>
      <c r="HN3881" s="773"/>
      <c r="HO3881" s="773"/>
      <c r="HP3881" s="773"/>
      <c r="HQ3881" s="773"/>
      <c r="HR3881" s="773"/>
      <c r="HS3881" s="773"/>
      <c r="HT3881" s="773"/>
      <c r="HU3881" s="773"/>
      <c r="HV3881" s="773"/>
      <c r="HW3881" s="773"/>
      <c r="HX3881" s="773"/>
      <c r="HY3881" s="773"/>
      <c r="HZ3881" s="773"/>
      <c r="IA3881" s="773"/>
      <c r="IB3881" s="773"/>
      <c r="IC3881" s="773"/>
      <c r="ID3881" s="773"/>
      <c r="IE3881" s="773"/>
      <c r="IF3881" s="773"/>
      <c r="IG3881" s="773"/>
      <c r="IH3881" s="773"/>
      <c r="II3881" s="773"/>
      <c r="IJ3881" s="773"/>
      <c r="IK3881" s="773"/>
      <c r="IL3881" s="773"/>
      <c r="IM3881" s="773"/>
      <c r="IN3881" s="773"/>
      <c r="IO3881" s="773"/>
      <c r="IP3881" s="773"/>
      <c r="IQ3881" s="773"/>
      <c r="IR3881" s="773"/>
    </row>
    <row r="3882" spans="1:252" ht="13.5" customHeight="1" x14ac:dyDescent="0.2">
      <c r="A3882" s="606">
        <v>7</v>
      </c>
      <c r="B3882" s="637" t="s">
        <v>741</v>
      </c>
      <c r="C3882" s="660" t="s">
        <v>701</v>
      </c>
      <c r="D3882" s="575">
        <v>10</v>
      </c>
      <c r="E3882" s="575">
        <v>2005</v>
      </c>
      <c r="F3882" s="1074">
        <v>149.53899999999999</v>
      </c>
      <c r="G3882" s="784">
        <f t="shared" si="131"/>
        <v>149.53899999999999</v>
      </c>
      <c r="H3882" s="1075">
        <v>100</v>
      </c>
      <c r="I3882" s="784">
        <f t="shared" si="132"/>
        <v>0</v>
      </c>
      <c r="J3882" s="635"/>
      <c r="K3882" s="693"/>
      <c r="L3882" s="693"/>
      <c r="M3882" s="635"/>
      <c r="N3882" s="693"/>
      <c r="O3882" s="693"/>
      <c r="P3882" s="1835"/>
      <c r="Q3882" s="773"/>
      <c r="R3882" s="773"/>
      <c r="S3882" s="773"/>
      <c r="T3882" s="773"/>
      <c r="U3882" s="773"/>
      <c r="V3882" s="773"/>
      <c r="W3882" s="773"/>
      <c r="X3882" s="773"/>
      <c r="Y3882" s="773"/>
      <c r="Z3882" s="773"/>
      <c r="AA3882" s="773"/>
      <c r="AB3882" s="773"/>
      <c r="AC3882" s="773"/>
      <c r="AD3882" s="773"/>
      <c r="AE3882" s="773"/>
      <c r="AF3882" s="773"/>
      <c r="AG3882" s="773"/>
      <c r="AH3882" s="773"/>
      <c r="AI3882" s="773"/>
      <c r="AJ3882" s="773"/>
      <c r="AK3882" s="773"/>
      <c r="AL3882" s="773"/>
      <c r="AM3882" s="773"/>
      <c r="AN3882" s="773"/>
      <c r="AO3882" s="773"/>
      <c r="AP3882" s="773"/>
      <c r="AQ3882" s="773"/>
      <c r="AR3882" s="773"/>
      <c r="AS3882" s="773"/>
      <c r="AT3882" s="773"/>
      <c r="AU3882" s="773"/>
      <c r="AV3882" s="773"/>
      <c r="AW3882" s="773"/>
      <c r="AX3882" s="773"/>
      <c r="AY3882" s="773"/>
      <c r="AZ3882" s="773"/>
      <c r="BA3882" s="773"/>
      <c r="BB3882" s="773"/>
      <c r="BC3882" s="773"/>
      <c r="BD3882" s="773"/>
      <c r="BE3882" s="773"/>
      <c r="BF3882" s="773"/>
      <c r="BG3882" s="773"/>
      <c r="BH3882" s="773"/>
      <c r="BI3882" s="773"/>
      <c r="BJ3882" s="773"/>
      <c r="BK3882" s="773"/>
      <c r="BL3882" s="773"/>
      <c r="BM3882" s="773"/>
      <c r="BN3882" s="773"/>
      <c r="BO3882" s="773"/>
      <c r="BP3882" s="773"/>
      <c r="BQ3882" s="773"/>
      <c r="BR3882" s="773"/>
      <c r="BS3882" s="773"/>
      <c r="BT3882" s="773"/>
      <c r="BU3882" s="773"/>
      <c r="BV3882" s="773"/>
      <c r="BW3882" s="773"/>
      <c r="BX3882" s="773"/>
      <c r="BY3882" s="773"/>
      <c r="BZ3882" s="773"/>
      <c r="CA3882" s="773"/>
      <c r="CB3882" s="773"/>
      <c r="CC3882" s="773"/>
      <c r="CD3882" s="773"/>
      <c r="CE3882" s="773"/>
      <c r="CF3882" s="773"/>
      <c r="CG3882" s="773"/>
      <c r="CH3882" s="773"/>
      <c r="CI3882" s="773"/>
      <c r="CJ3882" s="773"/>
      <c r="CK3882" s="773"/>
      <c r="CL3882" s="773"/>
      <c r="CM3882" s="773"/>
      <c r="CN3882" s="773"/>
      <c r="CO3882" s="773"/>
      <c r="CP3882" s="773"/>
      <c r="CQ3882" s="773"/>
      <c r="CR3882" s="773"/>
      <c r="CS3882" s="773"/>
      <c r="CT3882" s="773"/>
      <c r="CU3882" s="773"/>
      <c r="CV3882" s="773"/>
      <c r="CW3882" s="773"/>
      <c r="CX3882" s="773"/>
      <c r="CY3882" s="773"/>
      <c r="CZ3882" s="773"/>
      <c r="DA3882" s="773"/>
      <c r="DB3882" s="773"/>
      <c r="DC3882" s="773"/>
      <c r="DD3882" s="773"/>
      <c r="DE3882" s="773"/>
      <c r="DF3882" s="773"/>
      <c r="DG3882" s="773"/>
      <c r="DH3882" s="773"/>
      <c r="DI3882" s="773"/>
      <c r="DJ3882" s="773"/>
      <c r="DK3882" s="773"/>
      <c r="DL3882" s="773"/>
      <c r="DM3882" s="773"/>
      <c r="DN3882" s="773"/>
      <c r="DO3882" s="773"/>
      <c r="DP3882" s="773"/>
      <c r="DQ3882" s="773"/>
      <c r="DR3882" s="773"/>
      <c r="DS3882" s="773"/>
      <c r="DT3882" s="773"/>
      <c r="DU3882" s="773"/>
      <c r="DV3882" s="773"/>
      <c r="DW3882" s="773"/>
      <c r="DX3882" s="773"/>
      <c r="DY3882" s="773"/>
      <c r="DZ3882" s="773"/>
      <c r="EA3882" s="773"/>
      <c r="EB3882" s="773"/>
      <c r="EC3882" s="773"/>
      <c r="ED3882" s="773"/>
      <c r="EE3882" s="773"/>
      <c r="EF3882" s="773"/>
      <c r="EG3882" s="773"/>
      <c r="EH3882" s="773"/>
      <c r="EI3882" s="773"/>
      <c r="EJ3882" s="773"/>
      <c r="EK3882" s="773"/>
      <c r="EL3882" s="773"/>
      <c r="EM3882" s="773"/>
      <c r="EN3882" s="773"/>
      <c r="EO3882" s="773"/>
      <c r="EP3882" s="773"/>
      <c r="EQ3882" s="773"/>
      <c r="ER3882" s="773"/>
      <c r="ES3882" s="773"/>
      <c r="ET3882" s="773"/>
      <c r="EU3882" s="773"/>
      <c r="EV3882" s="773"/>
      <c r="EW3882" s="773"/>
      <c r="EX3882" s="773"/>
      <c r="EY3882" s="773"/>
      <c r="EZ3882" s="773"/>
      <c r="FA3882" s="773"/>
      <c r="FB3882" s="773"/>
      <c r="FC3882" s="773"/>
      <c r="FD3882" s="773"/>
      <c r="FE3882" s="773"/>
      <c r="FF3882" s="773"/>
      <c r="FG3882" s="773"/>
      <c r="FH3882" s="773"/>
      <c r="FI3882" s="773"/>
      <c r="FJ3882" s="773"/>
      <c r="FK3882" s="773"/>
      <c r="FL3882" s="773"/>
      <c r="FM3882" s="773"/>
      <c r="FN3882" s="773"/>
      <c r="FO3882" s="773"/>
      <c r="FP3882" s="773"/>
      <c r="FQ3882" s="773"/>
      <c r="FR3882" s="773"/>
      <c r="FS3882" s="773"/>
      <c r="FT3882" s="773"/>
      <c r="FU3882" s="773"/>
      <c r="FV3882" s="773"/>
      <c r="FW3882" s="773"/>
      <c r="FX3882" s="773"/>
      <c r="FY3882" s="773"/>
      <c r="FZ3882" s="773"/>
      <c r="GA3882" s="773"/>
      <c r="GB3882" s="773"/>
      <c r="GC3882" s="773"/>
      <c r="GD3882" s="773"/>
      <c r="GE3882" s="773"/>
      <c r="GF3882" s="773"/>
      <c r="GG3882" s="773"/>
      <c r="GH3882" s="773"/>
      <c r="GI3882" s="773"/>
      <c r="GJ3882" s="773"/>
      <c r="GK3882" s="773"/>
      <c r="GL3882" s="773"/>
      <c r="GM3882" s="773"/>
      <c r="GN3882" s="773"/>
      <c r="GO3882" s="773"/>
      <c r="GP3882" s="773"/>
      <c r="GQ3882" s="773"/>
      <c r="GR3882" s="773"/>
      <c r="GS3882" s="773"/>
      <c r="GT3882" s="773"/>
      <c r="GU3882" s="773"/>
      <c r="GV3882" s="773"/>
      <c r="GW3882" s="773"/>
      <c r="GX3882" s="773"/>
      <c r="GY3882" s="773"/>
      <c r="GZ3882" s="773"/>
      <c r="HA3882" s="773"/>
      <c r="HB3882" s="773"/>
      <c r="HC3882" s="773"/>
      <c r="HD3882" s="773"/>
      <c r="HE3882" s="773"/>
      <c r="HF3882" s="773"/>
      <c r="HG3882" s="773"/>
      <c r="HH3882" s="773"/>
      <c r="HI3882" s="773"/>
      <c r="HJ3882" s="773"/>
      <c r="HK3882" s="773"/>
      <c r="HL3882" s="773"/>
      <c r="HM3882" s="773"/>
      <c r="HN3882" s="773"/>
      <c r="HO3882" s="773"/>
      <c r="HP3882" s="773"/>
      <c r="HQ3882" s="773"/>
      <c r="HR3882" s="773"/>
      <c r="HS3882" s="773"/>
      <c r="HT3882" s="773"/>
      <c r="HU3882" s="773"/>
      <c r="HV3882" s="773"/>
      <c r="HW3882" s="773"/>
      <c r="HX3882" s="773"/>
      <c r="HY3882" s="773"/>
      <c r="HZ3882" s="773"/>
      <c r="IA3882" s="773"/>
      <c r="IB3882" s="773"/>
      <c r="IC3882" s="773"/>
      <c r="ID3882" s="773"/>
      <c r="IE3882" s="773"/>
      <c r="IF3882" s="773"/>
      <c r="IG3882" s="773"/>
      <c r="IH3882" s="773"/>
      <c r="II3882" s="773"/>
      <c r="IJ3882" s="773"/>
      <c r="IK3882" s="773"/>
      <c r="IL3882" s="773"/>
      <c r="IM3882" s="773"/>
      <c r="IN3882" s="773"/>
      <c r="IO3882" s="773"/>
      <c r="IP3882" s="773"/>
      <c r="IQ3882" s="773"/>
      <c r="IR3882" s="773"/>
    </row>
    <row r="3883" spans="1:252" ht="27" customHeight="1" x14ac:dyDescent="0.2">
      <c r="A3883" s="606">
        <v>8</v>
      </c>
      <c r="B3883" s="637" t="s">
        <v>2033</v>
      </c>
      <c r="C3883" s="660" t="s">
        <v>701</v>
      </c>
      <c r="D3883" s="575">
        <v>4</v>
      </c>
      <c r="E3883" s="575">
        <v>2005</v>
      </c>
      <c r="F3883" s="1074">
        <v>946.9</v>
      </c>
      <c r="G3883" s="784">
        <f t="shared" si="131"/>
        <v>946.9</v>
      </c>
      <c r="H3883" s="1075">
        <v>100</v>
      </c>
      <c r="I3883" s="784">
        <f t="shared" si="132"/>
        <v>0</v>
      </c>
      <c r="J3883" s="635"/>
      <c r="K3883" s="693"/>
      <c r="L3883" s="693"/>
      <c r="M3883" s="635"/>
      <c r="N3883" s="693"/>
      <c r="O3883" s="693"/>
      <c r="P3883" s="1835"/>
      <c r="Q3883" s="773"/>
      <c r="R3883" s="773"/>
      <c r="S3883" s="773"/>
      <c r="T3883" s="773"/>
      <c r="U3883" s="773"/>
      <c r="V3883" s="773"/>
      <c r="W3883" s="773"/>
      <c r="X3883" s="773"/>
      <c r="Y3883" s="773"/>
      <c r="Z3883" s="773"/>
      <c r="AA3883" s="773"/>
      <c r="AB3883" s="773"/>
      <c r="AC3883" s="773"/>
      <c r="AD3883" s="773"/>
      <c r="AE3883" s="773"/>
      <c r="AF3883" s="773"/>
      <c r="AG3883" s="773"/>
      <c r="AH3883" s="773"/>
      <c r="AI3883" s="773"/>
      <c r="AJ3883" s="773"/>
      <c r="AK3883" s="773"/>
      <c r="AL3883" s="773"/>
      <c r="AM3883" s="773"/>
      <c r="AN3883" s="773"/>
      <c r="AO3883" s="773"/>
      <c r="AP3883" s="773"/>
      <c r="AQ3883" s="773"/>
      <c r="AR3883" s="773"/>
      <c r="AS3883" s="773"/>
      <c r="AT3883" s="773"/>
      <c r="AU3883" s="773"/>
      <c r="AV3883" s="773"/>
      <c r="AW3883" s="773"/>
      <c r="AX3883" s="773"/>
      <c r="AY3883" s="773"/>
      <c r="AZ3883" s="773"/>
      <c r="BA3883" s="773"/>
      <c r="BB3883" s="773"/>
      <c r="BC3883" s="773"/>
      <c r="BD3883" s="773"/>
      <c r="BE3883" s="773"/>
      <c r="BF3883" s="773"/>
      <c r="BG3883" s="773"/>
      <c r="BH3883" s="773"/>
      <c r="BI3883" s="773"/>
      <c r="BJ3883" s="773"/>
      <c r="BK3883" s="773"/>
      <c r="BL3883" s="773"/>
      <c r="BM3883" s="773"/>
      <c r="BN3883" s="773"/>
      <c r="BO3883" s="773"/>
      <c r="BP3883" s="773"/>
      <c r="BQ3883" s="773"/>
      <c r="BR3883" s="773"/>
      <c r="BS3883" s="773"/>
      <c r="BT3883" s="773"/>
      <c r="BU3883" s="773"/>
      <c r="BV3883" s="773"/>
      <c r="BW3883" s="773"/>
      <c r="BX3883" s="773"/>
      <c r="BY3883" s="773"/>
      <c r="BZ3883" s="773"/>
      <c r="CA3883" s="773"/>
      <c r="CB3883" s="773"/>
      <c r="CC3883" s="773"/>
      <c r="CD3883" s="773"/>
      <c r="CE3883" s="773"/>
      <c r="CF3883" s="773"/>
      <c r="CG3883" s="773"/>
      <c r="CH3883" s="773"/>
      <c r="CI3883" s="773"/>
      <c r="CJ3883" s="773"/>
      <c r="CK3883" s="773"/>
      <c r="CL3883" s="773"/>
      <c r="CM3883" s="773"/>
      <c r="CN3883" s="773"/>
      <c r="CO3883" s="773"/>
      <c r="CP3883" s="773"/>
      <c r="CQ3883" s="773"/>
      <c r="CR3883" s="773"/>
      <c r="CS3883" s="773"/>
      <c r="CT3883" s="773"/>
      <c r="CU3883" s="773"/>
      <c r="CV3883" s="773"/>
      <c r="CW3883" s="773"/>
      <c r="CX3883" s="773"/>
      <c r="CY3883" s="773"/>
      <c r="CZ3883" s="773"/>
      <c r="DA3883" s="773"/>
      <c r="DB3883" s="773"/>
      <c r="DC3883" s="773"/>
      <c r="DD3883" s="773"/>
      <c r="DE3883" s="773"/>
      <c r="DF3883" s="773"/>
      <c r="DG3883" s="773"/>
      <c r="DH3883" s="773"/>
      <c r="DI3883" s="773"/>
      <c r="DJ3883" s="773"/>
      <c r="DK3883" s="773"/>
      <c r="DL3883" s="773"/>
      <c r="DM3883" s="773"/>
      <c r="DN3883" s="773"/>
      <c r="DO3883" s="773"/>
      <c r="DP3883" s="773"/>
      <c r="DQ3883" s="773"/>
      <c r="DR3883" s="773"/>
      <c r="DS3883" s="773"/>
      <c r="DT3883" s="773"/>
      <c r="DU3883" s="773"/>
      <c r="DV3883" s="773"/>
      <c r="DW3883" s="773"/>
      <c r="DX3883" s="773"/>
      <c r="DY3883" s="773"/>
      <c r="DZ3883" s="773"/>
      <c r="EA3883" s="773"/>
      <c r="EB3883" s="773"/>
      <c r="EC3883" s="773"/>
      <c r="ED3883" s="773"/>
      <c r="EE3883" s="773"/>
      <c r="EF3883" s="773"/>
      <c r="EG3883" s="773"/>
      <c r="EH3883" s="773"/>
      <c r="EI3883" s="773"/>
      <c r="EJ3883" s="773"/>
      <c r="EK3883" s="773"/>
      <c r="EL3883" s="773"/>
      <c r="EM3883" s="773"/>
      <c r="EN3883" s="773"/>
      <c r="EO3883" s="773"/>
      <c r="EP3883" s="773"/>
      <c r="EQ3883" s="773"/>
      <c r="ER3883" s="773"/>
      <c r="ES3883" s="773"/>
      <c r="ET3883" s="773"/>
      <c r="EU3883" s="773"/>
      <c r="EV3883" s="773"/>
      <c r="EW3883" s="773"/>
      <c r="EX3883" s="773"/>
      <c r="EY3883" s="773"/>
      <c r="EZ3883" s="773"/>
      <c r="FA3883" s="773"/>
      <c r="FB3883" s="773"/>
      <c r="FC3883" s="773"/>
      <c r="FD3883" s="773"/>
      <c r="FE3883" s="773"/>
      <c r="FF3883" s="773"/>
      <c r="FG3883" s="773"/>
      <c r="FH3883" s="773"/>
      <c r="FI3883" s="773"/>
      <c r="FJ3883" s="773"/>
      <c r="FK3883" s="773"/>
      <c r="FL3883" s="773"/>
      <c r="FM3883" s="773"/>
      <c r="FN3883" s="773"/>
      <c r="FO3883" s="773"/>
      <c r="FP3883" s="773"/>
      <c r="FQ3883" s="773"/>
      <c r="FR3883" s="773"/>
      <c r="FS3883" s="773"/>
      <c r="FT3883" s="773"/>
      <c r="FU3883" s="773"/>
      <c r="FV3883" s="773"/>
      <c r="FW3883" s="773"/>
      <c r="FX3883" s="773"/>
      <c r="FY3883" s="773"/>
      <c r="FZ3883" s="773"/>
      <c r="GA3883" s="773"/>
      <c r="GB3883" s="773"/>
      <c r="GC3883" s="773"/>
      <c r="GD3883" s="773"/>
      <c r="GE3883" s="773"/>
      <c r="GF3883" s="773"/>
      <c r="GG3883" s="773"/>
      <c r="GH3883" s="773"/>
      <c r="GI3883" s="773"/>
      <c r="GJ3883" s="773"/>
      <c r="GK3883" s="773"/>
      <c r="GL3883" s="773"/>
      <c r="GM3883" s="773"/>
      <c r="GN3883" s="773"/>
      <c r="GO3883" s="773"/>
      <c r="GP3883" s="773"/>
      <c r="GQ3883" s="773"/>
      <c r="GR3883" s="773"/>
      <c r="GS3883" s="773"/>
      <c r="GT3883" s="773"/>
      <c r="GU3883" s="773"/>
      <c r="GV3883" s="773"/>
      <c r="GW3883" s="773"/>
      <c r="GX3883" s="773"/>
      <c r="GY3883" s="773"/>
      <c r="GZ3883" s="773"/>
      <c r="HA3883" s="773"/>
      <c r="HB3883" s="773"/>
      <c r="HC3883" s="773"/>
      <c r="HD3883" s="773"/>
      <c r="HE3883" s="773"/>
      <c r="HF3883" s="773"/>
      <c r="HG3883" s="773"/>
      <c r="HH3883" s="773"/>
      <c r="HI3883" s="773"/>
      <c r="HJ3883" s="773"/>
      <c r="HK3883" s="773"/>
      <c r="HL3883" s="773"/>
      <c r="HM3883" s="773"/>
      <c r="HN3883" s="773"/>
      <c r="HO3883" s="773"/>
      <c r="HP3883" s="773"/>
      <c r="HQ3883" s="773"/>
      <c r="HR3883" s="773"/>
      <c r="HS3883" s="773"/>
      <c r="HT3883" s="773"/>
      <c r="HU3883" s="773"/>
      <c r="HV3883" s="773"/>
      <c r="HW3883" s="773"/>
      <c r="HX3883" s="773"/>
      <c r="HY3883" s="773"/>
      <c r="HZ3883" s="773"/>
      <c r="IA3883" s="773"/>
      <c r="IB3883" s="773"/>
      <c r="IC3883" s="773"/>
      <c r="ID3883" s="773"/>
      <c r="IE3883" s="773"/>
      <c r="IF3883" s="773"/>
      <c r="IG3883" s="773"/>
      <c r="IH3883" s="773"/>
      <c r="II3883" s="773"/>
      <c r="IJ3883" s="773"/>
      <c r="IK3883" s="773"/>
      <c r="IL3883" s="773"/>
      <c r="IM3883" s="773"/>
      <c r="IN3883" s="773"/>
      <c r="IO3883" s="773"/>
      <c r="IP3883" s="773"/>
      <c r="IQ3883" s="773"/>
      <c r="IR3883" s="773"/>
    </row>
    <row r="3884" spans="1:252" ht="13.5" customHeight="1" x14ac:dyDescent="0.2">
      <c r="A3884" s="606">
        <v>9</v>
      </c>
      <c r="B3884" s="637" t="s">
        <v>2034</v>
      </c>
      <c r="C3884" s="660" t="s">
        <v>701</v>
      </c>
      <c r="D3884" s="575">
        <v>3</v>
      </c>
      <c r="E3884" s="575">
        <v>2005</v>
      </c>
      <c r="F3884" s="1074">
        <v>336.46300000000002</v>
      </c>
      <c r="G3884" s="784">
        <f t="shared" si="131"/>
        <v>336.46300000000002</v>
      </c>
      <c r="H3884" s="1075">
        <v>100</v>
      </c>
      <c r="I3884" s="784">
        <f t="shared" si="132"/>
        <v>0</v>
      </c>
      <c r="J3884" s="635"/>
      <c r="K3884" s="693"/>
      <c r="L3884" s="693"/>
      <c r="M3884" s="635"/>
      <c r="N3884" s="693"/>
      <c r="O3884" s="693"/>
      <c r="P3884" s="1835"/>
      <c r="Q3884" s="773"/>
      <c r="R3884" s="773"/>
      <c r="S3884" s="773"/>
      <c r="T3884" s="773"/>
      <c r="U3884" s="773"/>
      <c r="V3884" s="773"/>
      <c r="W3884" s="773"/>
      <c r="X3884" s="773"/>
      <c r="Y3884" s="773"/>
      <c r="Z3884" s="773"/>
      <c r="AA3884" s="773"/>
      <c r="AB3884" s="773"/>
      <c r="AC3884" s="773"/>
      <c r="AD3884" s="773"/>
      <c r="AE3884" s="773"/>
      <c r="AF3884" s="773"/>
      <c r="AG3884" s="773"/>
      <c r="AH3884" s="773"/>
      <c r="AI3884" s="773"/>
      <c r="AJ3884" s="773"/>
      <c r="AK3884" s="773"/>
      <c r="AL3884" s="773"/>
      <c r="AM3884" s="773"/>
      <c r="AN3884" s="773"/>
      <c r="AO3884" s="773"/>
      <c r="AP3884" s="773"/>
      <c r="AQ3884" s="773"/>
      <c r="AR3884" s="773"/>
      <c r="AS3884" s="773"/>
      <c r="AT3884" s="773"/>
      <c r="AU3884" s="773"/>
      <c r="AV3884" s="773"/>
      <c r="AW3884" s="773"/>
      <c r="AX3884" s="773"/>
      <c r="AY3884" s="773"/>
      <c r="AZ3884" s="773"/>
      <c r="BA3884" s="773"/>
      <c r="BB3884" s="773"/>
      <c r="BC3884" s="773"/>
      <c r="BD3884" s="773"/>
      <c r="BE3884" s="773"/>
      <c r="BF3884" s="773"/>
      <c r="BG3884" s="773"/>
      <c r="BH3884" s="773"/>
      <c r="BI3884" s="773"/>
      <c r="BJ3884" s="773"/>
      <c r="BK3884" s="773"/>
      <c r="BL3884" s="773"/>
      <c r="BM3884" s="773"/>
      <c r="BN3884" s="773"/>
      <c r="BO3884" s="773"/>
      <c r="BP3884" s="773"/>
      <c r="BQ3884" s="773"/>
      <c r="BR3884" s="773"/>
      <c r="BS3884" s="773"/>
      <c r="BT3884" s="773"/>
      <c r="BU3884" s="773"/>
      <c r="BV3884" s="773"/>
      <c r="BW3884" s="773"/>
      <c r="BX3884" s="773"/>
      <c r="BY3884" s="773"/>
      <c r="BZ3884" s="773"/>
      <c r="CA3884" s="773"/>
      <c r="CB3884" s="773"/>
      <c r="CC3884" s="773"/>
      <c r="CD3884" s="773"/>
      <c r="CE3884" s="773"/>
      <c r="CF3884" s="773"/>
      <c r="CG3884" s="773"/>
      <c r="CH3884" s="773"/>
      <c r="CI3884" s="773"/>
      <c r="CJ3884" s="773"/>
      <c r="CK3884" s="773"/>
      <c r="CL3884" s="773"/>
      <c r="CM3884" s="773"/>
      <c r="CN3884" s="773"/>
      <c r="CO3884" s="773"/>
      <c r="CP3884" s="773"/>
      <c r="CQ3884" s="773"/>
      <c r="CR3884" s="773"/>
      <c r="CS3884" s="773"/>
      <c r="CT3884" s="773"/>
      <c r="CU3884" s="773"/>
      <c r="CV3884" s="773"/>
      <c r="CW3884" s="773"/>
      <c r="CX3884" s="773"/>
      <c r="CY3884" s="773"/>
      <c r="CZ3884" s="773"/>
      <c r="DA3884" s="773"/>
      <c r="DB3884" s="773"/>
      <c r="DC3884" s="773"/>
      <c r="DD3884" s="773"/>
      <c r="DE3884" s="773"/>
      <c r="DF3884" s="773"/>
      <c r="DG3884" s="773"/>
      <c r="DH3884" s="773"/>
      <c r="DI3884" s="773"/>
      <c r="DJ3884" s="773"/>
      <c r="DK3884" s="773"/>
      <c r="DL3884" s="773"/>
      <c r="DM3884" s="773"/>
      <c r="DN3884" s="773"/>
      <c r="DO3884" s="773"/>
      <c r="DP3884" s="773"/>
      <c r="DQ3884" s="773"/>
      <c r="DR3884" s="773"/>
      <c r="DS3884" s="773"/>
      <c r="DT3884" s="773"/>
      <c r="DU3884" s="773"/>
      <c r="DV3884" s="773"/>
      <c r="DW3884" s="773"/>
      <c r="DX3884" s="773"/>
      <c r="DY3884" s="773"/>
      <c r="DZ3884" s="773"/>
      <c r="EA3884" s="773"/>
      <c r="EB3884" s="773"/>
      <c r="EC3884" s="773"/>
      <c r="ED3884" s="773"/>
      <c r="EE3884" s="773"/>
      <c r="EF3884" s="773"/>
      <c r="EG3884" s="773"/>
      <c r="EH3884" s="773"/>
      <c r="EI3884" s="773"/>
      <c r="EJ3884" s="773"/>
      <c r="EK3884" s="773"/>
      <c r="EL3884" s="773"/>
      <c r="EM3884" s="773"/>
      <c r="EN3884" s="773"/>
      <c r="EO3884" s="773"/>
      <c r="EP3884" s="773"/>
      <c r="EQ3884" s="773"/>
      <c r="ER3884" s="773"/>
      <c r="ES3884" s="773"/>
      <c r="ET3884" s="773"/>
      <c r="EU3884" s="773"/>
      <c r="EV3884" s="773"/>
      <c r="EW3884" s="773"/>
      <c r="EX3884" s="773"/>
      <c r="EY3884" s="773"/>
      <c r="EZ3884" s="773"/>
      <c r="FA3884" s="773"/>
      <c r="FB3884" s="773"/>
      <c r="FC3884" s="773"/>
      <c r="FD3884" s="773"/>
      <c r="FE3884" s="773"/>
      <c r="FF3884" s="773"/>
      <c r="FG3884" s="773"/>
      <c r="FH3884" s="773"/>
      <c r="FI3884" s="773"/>
      <c r="FJ3884" s="773"/>
      <c r="FK3884" s="773"/>
      <c r="FL3884" s="773"/>
      <c r="FM3884" s="773"/>
      <c r="FN3884" s="773"/>
      <c r="FO3884" s="773"/>
      <c r="FP3884" s="773"/>
      <c r="FQ3884" s="773"/>
      <c r="FR3884" s="773"/>
      <c r="FS3884" s="773"/>
      <c r="FT3884" s="773"/>
      <c r="FU3884" s="773"/>
      <c r="FV3884" s="773"/>
      <c r="FW3884" s="773"/>
      <c r="FX3884" s="773"/>
      <c r="FY3884" s="773"/>
      <c r="FZ3884" s="773"/>
      <c r="GA3884" s="773"/>
      <c r="GB3884" s="773"/>
      <c r="GC3884" s="773"/>
      <c r="GD3884" s="773"/>
      <c r="GE3884" s="773"/>
      <c r="GF3884" s="773"/>
      <c r="GG3884" s="773"/>
      <c r="GH3884" s="773"/>
      <c r="GI3884" s="773"/>
      <c r="GJ3884" s="773"/>
      <c r="GK3884" s="773"/>
      <c r="GL3884" s="773"/>
      <c r="GM3884" s="773"/>
      <c r="GN3884" s="773"/>
      <c r="GO3884" s="773"/>
      <c r="GP3884" s="773"/>
      <c r="GQ3884" s="773"/>
      <c r="GR3884" s="773"/>
      <c r="GS3884" s="773"/>
      <c r="GT3884" s="773"/>
      <c r="GU3884" s="773"/>
      <c r="GV3884" s="773"/>
      <c r="GW3884" s="773"/>
      <c r="GX3884" s="773"/>
      <c r="GY3884" s="773"/>
      <c r="GZ3884" s="773"/>
      <c r="HA3884" s="773"/>
      <c r="HB3884" s="773"/>
      <c r="HC3884" s="773"/>
      <c r="HD3884" s="773"/>
      <c r="HE3884" s="773"/>
      <c r="HF3884" s="773"/>
      <c r="HG3884" s="773"/>
      <c r="HH3884" s="773"/>
      <c r="HI3884" s="773"/>
      <c r="HJ3884" s="773"/>
      <c r="HK3884" s="773"/>
      <c r="HL3884" s="773"/>
      <c r="HM3884" s="773"/>
      <c r="HN3884" s="773"/>
      <c r="HO3884" s="773"/>
      <c r="HP3884" s="773"/>
      <c r="HQ3884" s="773"/>
      <c r="HR3884" s="773"/>
      <c r="HS3884" s="773"/>
      <c r="HT3884" s="773"/>
      <c r="HU3884" s="773"/>
      <c r="HV3884" s="773"/>
      <c r="HW3884" s="773"/>
      <c r="HX3884" s="773"/>
      <c r="HY3884" s="773"/>
      <c r="HZ3884" s="773"/>
      <c r="IA3884" s="773"/>
      <c r="IB3884" s="773"/>
      <c r="IC3884" s="773"/>
      <c r="ID3884" s="773"/>
      <c r="IE3884" s="773"/>
      <c r="IF3884" s="773"/>
      <c r="IG3884" s="773"/>
      <c r="IH3884" s="773"/>
      <c r="II3884" s="773"/>
      <c r="IJ3884" s="773"/>
      <c r="IK3884" s="773"/>
      <c r="IL3884" s="773"/>
      <c r="IM3884" s="773"/>
      <c r="IN3884" s="773"/>
      <c r="IO3884" s="773"/>
      <c r="IP3884" s="773"/>
      <c r="IQ3884" s="773"/>
      <c r="IR3884" s="773"/>
    </row>
    <row r="3885" spans="1:252" ht="27" customHeight="1" x14ac:dyDescent="0.2">
      <c r="A3885" s="606">
        <v>10</v>
      </c>
      <c r="B3885" s="637" t="s">
        <v>2035</v>
      </c>
      <c r="C3885" s="660" t="s">
        <v>701</v>
      </c>
      <c r="D3885" s="575">
        <v>1</v>
      </c>
      <c r="E3885" s="575">
        <v>2005</v>
      </c>
      <c r="F3885" s="1074">
        <v>164.49299999999999</v>
      </c>
      <c r="G3885" s="784">
        <f t="shared" si="131"/>
        <v>164.49299999999999</v>
      </c>
      <c r="H3885" s="1075">
        <v>100</v>
      </c>
      <c r="I3885" s="784">
        <f t="shared" si="132"/>
        <v>0</v>
      </c>
      <c r="J3885" s="635"/>
      <c r="K3885" s="693"/>
      <c r="L3885" s="693"/>
      <c r="M3885" s="635"/>
      <c r="N3885" s="693"/>
      <c r="O3885" s="693"/>
      <c r="P3885" s="1835"/>
      <c r="Q3885" s="773"/>
      <c r="R3885" s="773"/>
      <c r="S3885" s="773"/>
      <c r="T3885" s="773"/>
      <c r="U3885" s="773"/>
      <c r="V3885" s="773"/>
      <c r="W3885" s="773"/>
      <c r="X3885" s="773"/>
      <c r="Y3885" s="773"/>
      <c r="Z3885" s="773"/>
      <c r="AA3885" s="773"/>
      <c r="AB3885" s="773"/>
      <c r="AC3885" s="773"/>
      <c r="AD3885" s="773"/>
      <c r="AE3885" s="773"/>
      <c r="AF3885" s="773"/>
      <c r="AG3885" s="773"/>
      <c r="AH3885" s="773"/>
      <c r="AI3885" s="773"/>
      <c r="AJ3885" s="773"/>
      <c r="AK3885" s="773"/>
      <c r="AL3885" s="773"/>
      <c r="AM3885" s="773"/>
      <c r="AN3885" s="773"/>
      <c r="AO3885" s="773"/>
      <c r="AP3885" s="773"/>
      <c r="AQ3885" s="773"/>
      <c r="AR3885" s="773"/>
      <c r="AS3885" s="773"/>
      <c r="AT3885" s="773"/>
      <c r="AU3885" s="773"/>
      <c r="AV3885" s="773"/>
      <c r="AW3885" s="773"/>
      <c r="AX3885" s="773"/>
      <c r="AY3885" s="773"/>
      <c r="AZ3885" s="773"/>
      <c r="BA3885" s="773"/>
      <c r="BB3885" s="773"/>
      <c r="BC3885" s="773"/>
      <c r="BD3885" s="773"/>
      <c r="BE3885" s="773"/>
      <c r="BF3885" s="773"/>
      <c r="BG3885" s="773"/>
      <c r="BH3885" s="773"/>
      <c r="BI3885" s="773"/>
      <c r="BJ3885" s="773"/>
      <c r="BK3885" s="773"/>
      <c r="BL3885" s="773"/>
      <c r="BM3885" s="773"/>
      <c r="BN3885" s="773"/>
      <c r="BO3885" s="773"/>
      <c r="BP3885" s="773"/>
      <c r="BQ3885" s="773"/>
      <c r="BR3885" s="773"/>
      <c r="BS3885" s="773"/>
      <c r="BT3885" s="773"/>
      <c r="BU3885" s="773"/>
      <c r="BV3885" s="773"/>
      <c r="BW3885" s="773"/>
      <c r="BX3885" s="773"/>
      <c r="BY3885" s="773"/>
      <c r="BZ3885" s="773"/>
      <c r="CA3885" s="773"/>
      <c r="CB3885" s="773"/>
      <c r="CC3885" s="773"/>
      <c r="CD3885" s="773"/>
      <c r="CE3885" s="773"/>
      <c r="CF3885" s="773"/>
      <c r="CG3885" s="773"/>
      <c r="CH3885" s="773"/>
      <c r="CI3885" s="773"/>
      <c r="CJ3885" s="773"/>
      <c r="CK3885" s="773"/>
      <c r="CL3885" s="773"/>
      <c r="CM3885" s="773"/>
      <c r="CN3885" s="773"/>
      <c r="CO3885" s="773"/>
      <c r="CP3885" s="773"/>
      <c r="CQ3885" s="773"/>
      <c r="CR3885" s="773"/>
      <c r="CS3885" s="773"/>
      <c r="CT3885" s="773"/>
      <c r="CU3885" s="773"/>
      <c r="CV3885" s="773"/>
      <c r="CW3885" s="773"/>
      <c r="CX3885" s="773"/>
      <c r="CY3885" s="773"/>
      <c r="CZ3885" s="773"/>
      <c r="DA3885" s="773"/>
      <c r="DB3885" s="773"/>
      <c r="DC3885" s="773"/>
      <c r="DD3885" s="773"/>
      <c r="DE3885" s="773"/>
      <c r="DF3885" s="773"/>
      <c r="DG3885" s="773"/>
      <c r="DH3885" s="773"/>
      <c r="DI3885" s="773"/>
      <c r="DJ3885" s="773"/>
      <c r="DK3885" s="773"/>
      <c r="DL3885" s="773"/>
      <c r="DM3885" s="773"/>
      <c r="DN3885" s="773"/>
      <c r="DO3885" s="773"/>
      <c r="DP3885" s="773"/>
      <c r="DQ3885" s="773"/>
      <c r="DR3885" s="773"/>
      <c r="DS3885" s="773"/>
      <c r="DT3885" s="773"/>
      <c r="DU3885" s="773"/>
      <c r="DV3885" s="773"/>
      <c r="DW3885" s="773"/>
      <c r="DX3885" s="773"/>
      <c r="DY3885" s="773"/>
      <c r="DZ3885" s="773"/>
      <c r="EA3885" s="773"/>
      <c r="EB3885" s="773"/>
      <c r="EC3885" s="773"/>
      <c r="ED3885" s="773"/>
      <c r="EE3885" s="773"/>
      <c r="EF3885" s="773"/>
      <c r="EG3885" s="773"/>
      <c r="EH3885" s="773"/>
      <c r="EI3885" s="773"/>
      <c r="EJ3885" s="773"/>
      <c r="EK3885" s="773"/>
      <c r="EL3885" s="773"/>
      <c r="EM3885" s="773"/>
      <c r="EN3885" s="773"/>
      <c r="EO3885" s="773"/>
      <c r="EP3885" s="773"/>
      <c r="EQ3885" s="773"/>
      <c r="ER3885" s="773"/>
      <c r="ES3885" s="773"/>
      <c r="ET3885" s="773"/>
      <c r="EU3885" s="773"/>
      <c r="EV3885" s="773"/>
      <c r="EW3885" s="773"/>
      <c r="EX3885" s="773"/>
      <c r="EY3885" s="773"/>
      <c r="EZ3885" s="773"/>
      <c r="FA3885" s="773"/>
      <c r="FB3885" s="773"/>
      <c r="FC3885" s="773"/>
      <c r="FD3885" s="773"/>
      <c r="FE3885" s="773"/>
      <c r="FF3885" s="773"/>
      <c r="FG3885" s="773"/>
      <c r="FH3885" s="773"/>
      <c r="FI3885" s="773"/>
      <c r="FJ3885" s="773"/>
      <c r="FK3885" s="773"/>
      <c r="FL3885" s="773"/>
      <c r="FM3885" s="773"/>
      <c r="FN3885" s="773"/>
      <c r="FO3885" s="773"/>
      <c r="FP3885" s="773"/>
      <c r="FQ3885" s="773"/>
      <c r="FR3885" s="773"/>
      <c r="FS3885" s="773"/>
      <c r="FT3885" s="773"/>
      <c r="FU3885" s="773"/>
      <c r="FV3885" s="773"/>
      <c r="FW3885" s="773"/>
      <c r="FX3885" s="773"/>
      <c r="FY3885" s="773"/>
      <c r="FZ3885" s="773"/>
      <c r="GA3885" s="773"/>
      <c r="GB3885" s="773"/>
      <c r="GC3885" s="773"/>
      <c r="GD3885" s="773"/>
      <c r="GE3885" s="773"/>
      <c r="GF3885" s="773"/>
      <c r="GG3885" s="773"/>
      <c r="GH3885" s="773"/>
      <c r="GI3885" s="773"/>
      <c r="GJ3885" s="773"/>
      <c r="GK3885" s="773"/>
      <c r="GL3885" s="773"/>
      <c r="GM3885" s="773"/>
      <c r="GN3885" s="773"/>
      <c r="GO3885" s="773"/>
      <c r="GP3885" s="773"/>
      <c r="GQ3885" s="773"/>
      <c r="GR3885" s="773"/>
      <c r="GS3885" s="773"/>
      <c r="GT3885" s="773"/>
      <c r="GU3885" s="773"/>
      <c r="GV3885" s="773"/>
      <c r="GW3885" s="773"/>
      <c r="GX3885" s="773"/>
      <c r="GY3885" s="773"/>
      <c r="GZ3885" s="773"/>
      <c r="HA3885" s="773"/>
      <c r="HB3885" s="773"/>
      <c r="HC3885" s="773"/>
      <c r="HD3885" s="773"/>
      <c r="HE3885" s="773"/>
      <c r="HF3885" s="773"/>
      <c r="HG3885" s="773"/>
      <c r="HH3885" s="773"/>
      <c r="HI3885" s="773"/>
      <c r="HJ3885" s="773"/>
      <c r="HK3885" s="773"/>
      <c r="HL3885" s="773"/>
      <c r="HM3885" s="773"/>
      <c r="HN3885" s="773"/>
      <c r="HO3885" s="773"/>
      <c r="HP3885" s="773"/>
      <c r="HQ3885" s="773"/>
      <c r="HR3885" s="773"/>
      <c r="HS3885" s="773"/>
      <c r="HT3885" s="773"/>
      <c r="HU3885" s="773"/>
      <c r="HV3885" s="773"/>
      <c r="HW3885" s="773"/>
      <c r="HX3885" s="773"/>
      <c r="HY3885" s="773"/>
      <c r="HZ3885" s="773"/>
      <c r="IA3885" s="773"/>
      <c r="IB3885" s="773"/>
      <c r="IC3885" s="773"/>
      <c r="ID3885" s="773"/>
      <c r="IE3885" s="773"/>
      <c r="IF3885" s="773"/>
      <c r="IG3885" s="773"/>
      <c r="IH3885" s="773"/>
      <c r="II3885" s="773"/>
      <c r="IJ3885" s="773"/>
      <c r="IK3885" s="773"/>
      <c r="IL3885" s="773"/>
      <c r="IM3885" s="773"/>
      <c r="IN3885" s="773"/>
      <c r="IO3885" s="773"/>
      <c r="IP3885" s="773"/>
      <c r="IQ3885" s="773"/>
      <c r="IR3885" s="773"/>
    </row>
    <row r="3886" spans="1:252" ht="27" customHeight="1" x14ac:dyDescent="0.2">
      <c r="A3886" s="606">
        <v>11</v>
      </c>
      <c r="B3886" s="637" t="s">
        <v>2036</v>
      </c>
      <c r="C3886" s="660" t="s">
        <v>701</v>
      </c>
      <c r="D3886" s="575">
        <v>1</v>
      </c>
      <c r="E3886" s="575">
        <v>2005</v>
      </c>
      <c r="F3886" s="1074">
        <v>142.06200000000001</v>
      </c>
      <c r="G3886" s="784">
        <f t="shared" si="131"/>
        <v>142.06200000000001</v>
      </c>
      <c r="H3886" s="1075">
        <v>100</v>
      </c>
      <c r="I3886" s="784">
        <f t="shared" si="132"/>
        <v>0</v>
      </c>
      <c r="J3886" s="635"/>
      <c r="K3886" s="693"/>
      <c r="L3886" s="693"/>
      <c r="M3886" s="635"/>
      <c r="N3886" s="693"/>
      <c r="O3886" s="693"/>
      <c r="P3886" s="1835"/>
      <c r="Q3886" s="773"/>
      <c r="R3886" s="773"/>
      <c r="S3886" s="773"/>
      <c r="T3886" s="773"/>
      <c r="U3886" s="773"/>
      <c r="V3886" s="773"/>
      <c r="W3886" s="773"/>
      <c r="X3886" s="773"/>
      <c r="Y3886" s="773"/>
      <c r="Z3886" s="773"/>
      <c r="AA3886" s="773"/>
      <c r="AB3886" s="773"/>
      <c r="AC3886" s="773"/>
      <c r="AD3886" s="773"/>
      <c r="AE3886" s="773"/>
      <c r="AF3886" s="773"/>
      <c r="AG3886" s="773"/>
      <c r="AH3886" s="773"/>
      <c r="AI3886" s="773"/>
      <c r="AJ3886" s="773"/>
      <c r="AK3886" s="773"/>
      <c r="AL3886" s="773"/>
      <c r="AM3886" s="773"/>
      <c r="AN3886" s="773"/>
      <c r="AO3886" s="773"/>
      <c r="AP3886" s="773"/>
      <c r="AQ3886" s="773"/>
      <c r="AR3886" s="773"/>
      <c r="AS3886" s="773"/>
      <c r="AT3886" s="773"/>
      <c r="AU3886" s="773"/>
      <c r="AV3886" s="773"/>
      <c r="AW3886" s="773"/>
      <c r="AX3886" s="773"/>
      <c r="AY3886" s="773"/>
      <c r="AZ3886" s="773"/>
      <c r="BA3886" s="773"/>
      <c r="BB3886" s="773"/>
      <c r="BC3886" s="773"/>
      <c r="BD3886" s="773"/>
      <c r="BE3886" s="773"/>
      <c r="BF3886" s="773"/>
      <c r="BG3886" s="773"/>
      <c r="BH3886" s="773"/>
      <c r="BI3886" s="773"/>
      <c r="BJ3886" s="773"/>
      <c r="BK3886" s="773"/>
      <c r="BL3886" s="773"/>
      <c r="BM3886" s="773"/>
      <c r="BN3886" s="773"/>
      <c r="BO3886" s="773"/>
      <c r="BP3886" s="773"/>
      <c r="BQ3886" s="773"/>
      <c r="BR3886" s="773"/>
      <c r="BS3886" s="773"/>
      <c r="BT3886" s="773"/>
      <c r="BU3886" s="773"/>
      <c r="BV3886" s="773"/>
      <c r="BW3886" s="773"/>
      <c r="BX3886" s="773"/>
      <c r="BY3886" s="773"/>
      <c r="BZ3886" s="773"/>
      <c r="CA3886" s="773"/>
      <c r="CB3886" s="773"/>
      <c r="CC3886" s="773"/>
      <c r="CD3886" s="773"/>
      <c r="CE3886" s="773"/>
      <c r="CF3886" s="773"/>
      <c r="CG3886" s="773"/>
      <c r="CH3886" s="773"/>
      <c r="CI3886" s="773"/>
      <c r="CJ3886" s="773"/>
      <c r="CK3886" s="773"/>
      <c r="CL3886" s="773"/>
      <c r="CM3886" s="773"/>
      <c r="CN3886" s="773"/>
      <c r="CO3886" s="773"/>
      <c r="CP3886" s="773"/>
      <c r="CQ3886" s="773"/>
      <c r="CR3886" s="773"/>
      <c r="CS3886" s="773"/>
      <c r="CT3886" s="773"/>
      <c r="CU3886" s="773"/>
      <c r="CV3886" s="773"/>
      <c r="CW3886" s="773"/>
      <c r="CX3886" s="773"/>
      <c r="CY3886" s="773"/>
      <c r="CZ3886" s="773"/>
      <c r="DA3886" s="773"/>
      <c r="DB3886" s="773"/>
      <c r="DC3886" s="773"/>
      <c r="DD3886" s="773"/>
      <c r="DE3886" s="773"/>
      <c r="DF3886" s="773"/>
      <c r="DG3886" s="773"/>
      <c r="DH3886" s="773"/>
      <c r="DI3886" s="773"/>
      <c r="DJ3886" s="773"/>
      <c r="DK3886" s="773"/>
      <c r="DL3886" s="773"/>
      <c r="DM3886" s="773"/>
      <c r="DN3886" s="773"/>
      <c r="DO3886" s="773"/>
      <c r="DP3886" s="773"/>
      <c r="DQ3886" s="773"/>
      <c r="DR3886" s="773"/>
      <c r="DS3886" s="773"/>
      <c r="DT3886" s="773"/>
      <c r="DU3886" s="773"/>
      <c r="DV3886" s="773"/>
      <c r="DW3886" s="773"/>
      <c r="DX3886" s="773"/>
      <c r="DY3886" s="773"/>
      <c r="DZ3886" s="773"/>
      <c r="EA3886" s="773"/>
      <c r="EB3886" s="773"/>
      <c r="EC3886" s="773"/>
      <c r="ED3886" s="773"/>
      <c r="EE3886" s="773"/>
      <c r="EF3886" s="773"/>
      <c r="EG3886" s="773"/>
      <c r="EH3886" s="773"/>
      <c r="EI3886" s="773"/>
      <c r="EJ3886" s="773"/>
      <c r="EK3886" s="773"/>
      <c r="EL3886" s="773"/>
      <c r="EM3886" s="773"/>
      <c r="EN3886" s="773"/>
      <c r="EO3886" s="773"/>
      <c r="EP3886" s="773"/>
      <c r="EQ3886" s="773"/>
      <c r="ER3886" s="773"/>
      <c r="ES3886" s="773"/>
      <c r="ET3886" s="773"/>
      <c r="EU3886" s="773"/>
      <c r="EV3886" s="773"/>
      <c r="EW3886" s="773"/>
      <c r="EX3886" s="773"/>
      <c r="EY3886" s="773"/>
      <c r="EZ3886" s="773"/>
      <c r="FA3886" s="773"/>
      <c r="FB3886" s="773"/>
      <c r="FC3886" s="773"/>
      <c r="FD3886" s="773"/>
      <c r="FE3886" s="773"/>
      <c r="FF3886" s="773"/>
      <c r="FG3886" s="773"/>
      <c r="FH3886" s="773"/>
      <c r="FI3886" s="773"/>
      <c r="FJ3886" s="773"/>
      <c r="FK3886" s="773"/>
      <c r="FL3886" s="773"/>
      <c r="FM3886" s="773"/>
      <c r="FN3886" s="773"/>
      <c r="FO3886" s="773"/>
      <c r="FP3886" s="773"/>
      <c r="FQ3886" s="773"/>
      <c r="FR3886" s="773"/>
      <c r="FS3886" s="773"/>
      <c r="FT3886" s="773"/>
      <c r="FU3886" s="773"/>
      <c r="FV3886" s="773"/>
      <c r="FW3886" s="773"/>
      <c r="FX3886" s="773"/>
      <c r="FY3886" s="773"/>
      <c r="FZ3886" s="773"/>
      <c r="GA3886" s="773"/>
      <c r="GB3886" s="773"/>
      <c r="GC3886" s="773"/>
      <c r="GD3886" s="773"/>
      <c r="GE3886" s="773"/>
      <c r="GF3886" s="773"/>
      <c r="GG3886" s="773"/>
      <c r="GH3886" s="773"/>
      <c r="GI3886" s="773"/>
      <c r="GJ3886" s="773"/>
      <c r="GK3886" s="773"/>
      <c r="GL3886" s="773"/>
      <c r="GM3886" s="773"/>
      <c r="GN3886" s="773"/>
      <c r="GO3886" s="773"/>
      <c r="GP3886" s="773"/>
      <c r="GQ3886" s="773"/>
      <c r="GR3886" s="773"/>
      <c r="GS3886" s="773"/>
      <c r="GT3886" s="773"/>
      <c r="GU3886" s="773"/>
      <c r="GV3886" s="773"/>
      <c r="GW3886" s="773"/>
      <c r="GX3886" s="773"/>
      <c r="GY3886" s="773"/>
      <c r="GZ3886" s="773"/>
      <c r="HA3886" s="773"/>
      <c r="HB3886" s="773"/>
      <c r="HC3886" s="773"/>
      <c r="HD3886" s="773"/>
      <c r="HE3886" s="773"/>
      <c r="HF3886" s="773"/>
      <c r="HG3886" s="773"/>
      <c r="HH3886" s="773"/>
      <c r="HI3886" s="773"/>
      <c r="HJ3886" s="773"/>
      <c r="HK3886" s="773"/>
      <c r="HL3886" s="773"/>
      <c r="HM3886" s="773"/>
      <c r="HN3886" s="773"/>
      <c r="HO3886" s="773"/>
      <c r="HP3886" s="773"/>
      <c r="HQ3886" s="773"/>
      <c r="HR3886" s="773"/>
      <c r="HS3886" s="773"/>
      <c r="HT3886" s="773"/>
      <c r="HU3886" s="773"/>
      <c r="HV3886" s="773"/>
      <c r="HW3886" s="773"/>
      <c r="HX3886" s="773"/>
      <c r="HY3886" s="773"/>
      <c r="HZ3886" s="773"/>
      <c r="IA3886" s="773"/>
      <c r="IB3886" s="773"/>
      <c r="IC3886" s="773"/>
      <c r="ID3886" s="773"/>
      <c r="IE3886" s="773"/>
      <c r="IF3886" s="773"/>
      <c r="IG3886" s="773"/>
      <c r="IH3886" s="773"/>
      <c r="II3886" s="773"/>
      <c r="IJ3886" s="773"/>
      <c r="IK3886" s="773"/>
      <c r="IL3886" s="773"/>
      <c r="IM3886" s="773"/>
      <c r="IN3886" s="773"/>
      <c r="IO3886" s="773"/>
      <c r="IP3886" s="773"/>
      <c r="IQ3886" s="773"/>
      <c r="IR3886" s="773"/>
    </row>
    <row r="3887" spans="1:252" ht="13.5" customHeight="1" x14ac:dyDescent="0.2">
      <c r="A3887" s="606">
        <v>12</v>
      </c>
      <c r="B3887" s="637" t="s">
        <v>2037</v>
      </c>
      <c r="C3887" s="660" t="s">
        <v>701</v>
      </c>
      <c r="D3887" s="575">
        <v>2</v>
      </c>
      <c r="E3887" s="575">
        <v>2005</v>
      </c>
      <c r="F3887" s="1074">
        <v>269.17099999999999</v>
      </c>
      <c r="G3887" s="784">
        <f t="shared" si="131"/>
        <v>269.17099999999999</v>
      </c>
      <c r="H3887" s="1075">
        <v>100</v>
      </c>
      <c r="I3887" s="784">
        <f t="shared" si="132"/>
        <v>0</v>
      </c>
      <c r="J3887" s="635"/>
      <c r="K3887" s="693"/>
      <c r="L3887" s="693"/>
      <c r="M3887" s="635"/>
      <c r="N3887" s="693"/>
      <c r="O3887" s="693"/>
      <c r="P3887" s="1835"/>
      <c r="Q3887" s="773"/>
      <c r="R3887" s="773"/>
      <c r="S3887" s="773"/>
      <c r="T3887" s="773"/>
      <c r="U3887" s="773"/>
      <c r="V3887" s="773"/>
      <c r="W3887" s="773"/>
      <c r="X3887" s="773"/>
      <c r="Y3887" s="773"/>
      <c r="Z3887" s="773"/>
      <c r="AA3887" s="773"/>
      <c r="AB3887" s="773"/>
      <c r="AC3887" s="773"/>
      <c r="AD3887" s="773"/>
      <c r="AE3887" s="773"/>
      <c r="AF3887" s="773"/>
      <c r="AG3887" s="773"/>
      <c r="AH3887" s="773"/>
      <c r="AI3887" s="773"/>
      <c r="AJ3887" s="773"/>
      <c r="AK3887" s="773"/>
      <c r="AL3887" s="773"/>
      <c r="AM3887" s="773"/>
      <c r="AN3887" s="773"/>
      <c r="AO3887" s="773"/>
      <c r="AP3887" s="773"/>
      <c r="AQ3887" s="773"/>
      <c r="AR3887" s="773"/>
      <c r="AS3887" s="773"/>
      <c r="AT3887" s="773"/>
      <c r="AU3887" s="773"/>
      <c r="AV3887" s="773"/>
      <c r="AW3887" s="773"/>
      <c r="AX3887" s="773"/>
      <c r="AY3887" s="773"/>
      <c r="AZ3887" s="773"/>
      <c r="BA3887" s="773"/>
      <c r="BB3887" s="773"/>
      <c r="BC3887" s="773"/>
      <c r="BD3887" s="773"/>
      <c r="BE3887" s="773"/>
      <c r="BF3887" s="773"/>
      <c r="BG3887" s="773"/>
      <c r="BH3887" s="773"/>
      <c r="BI3887" s="773"/>
      <c r="BJ3887" s="773"/>
      <c r="BK3887" s="773"/>
      <c r="BL3887" s="773"/>
      <c r="BM3887" s="773"/>
      <c r="BN3887" s="773"/>
      <c r="BO3887" s="773"/>
      <c r="BP3887" s="773"/>
      <c r="BQ3887" s="773"/>
      <c r="BR3887" s="773"/>
      <c r="BS3887" s="773"/>
      <c r="BT3887" s="773"/>
      <c r="BU3887" s="773"/>
      <c r="BV3887" s="773"/>
      <c r="BW3887" s="773"/>
      <c r="BX3887" s="773"/>
      <c r="BY3887" s="773"/>
      <c r="BZ3887" s="773"/>
      <c r="CA3887" s="773"/>
      <c r="CB3887" s="773"/>
      <c r="CC3887" s="773"/>
      <c r="CD3887" s="773"/>
      <c r="CE3887" s="773"/>
      <c r="CF3887" s="773"/>
      <c r="CG3887" s="773"/>
      <c r="CH3887" s="773"/>
      <c r="CI3887" s="773"/>
      <c r="CJ3887" s="773"/>
      <c r="CK3887" s="773"/>
      <c r="CL3887" s="773"/>
      <c r="CM3887" s="773"/>
      <c r="CN3887" s="773"/>
      <c r="CO3887" s="773"/>
      <c r="CP3887" s="773"/>
      <c r="CQ3887" s="773"/>
      <c r="CR3887" s="773"/>
      <c r="CS3887" s="773"/>
      <c r="CT3887" s="773"/>
      <c r="CU3887" s="773"/>
      <c r="CV3887" s="773"/>
      <c r="CW3887" s="773"/>
      <c r="CX3887" s="773"/>
      <c r="CY3887" s="773"/>
      <c r="CZ3887" s="773"/>
      <c r="DA3887" s="773"/>
      <c r="DB3887" s="773"/>
      <c r="DC3887" s="773"/>
      <c r="DD3887" s="773"/>
      <c r="DE3887" s="773"/>
      <c r="DF3887" s="773"/>
      <c r="DG3887" s="773"/>
      <c r="DH3887" s="773"/>
      <c r="DI3887" s="773"/>
      <c r="DJ3887" s="773"/>
      <c r="DK3887" s="773"/>
      <c r="DL3887" s="773"/>
      <c r="DM3887" s="773"/>
      <c r="DN3887" s="773"/>
      <c r="DO3887" s="773"/>
      <c r="DP3887" s="773"/>
      <c r="DQ3887" s="773"/>
      <c r="DR3887" s="773"/>
      <c r="DS3887" s="773"/>
      <c r="DT3887" s="773"/>
      <c r="DU3887" s="773"/>
      <c r="DV3887" s="773"/>
      <c r="DW3887" s="773"/>
      <c r="DX3887" s="773"/>
      <c r="DY3887" s="773"/>
      <c r="DZ3887" s="773"/>
      <c r="EA3887" s="773"/>
      <c r="EB3887" s="773"/>
      <c r="EC3887" s="773"/>
      <c r="ED3887" s="773"/>
      <c r="EE3887" s="773"/>
      <c r="EF3887" s="773"/>
      <c r="EG3887" s="773"/>
      <c r="EH3887" s="773"/>
      <c r="EI3887" s="773"/>
      <c r="EJ3887" s="773"/>
      <c r="EK3887" s="773"/>
      <c r="EL3887" s="773"/>
      <c r="EM3887" s="773"/>
      <c r="EN3887" s="773"/>
      <c r="EO3887" s="773"/>
      <c r="EP3887" s="773"/>
      <c r="EQ3887" s="773"/>
      <c r="ER3887" s="773"/>
      <c r="ES3887" s="773"/>
      <c r="ET3887" s="773"/>
      <c r="EU3887" s="773"/>
      <c r="EV3887" s="773"/>
      <c r="EW3887" s="773"/>
      <c r="EX3887" s="773"/>
      <c r="EY3887" s="773"/>
      <c r="EZ3887" s="773"/>
      <c r="FA3887" s="773"/>
      <c r="FB3887" s="773"/>
      <c r="FC3887" s="773"/>
      <c r="FD3887" s="773"/>
      <c r="FE3887" s="773"/>
      <c r="FF3887" s="773"/>
      <c r="FG3887" s="773"/>
      <c r="FH3887" s="773"/>
      <c r="FI3887" s="773"/>
      <c r="FJ3887" s="773"/>
      <c r="FK3887" s="773"/>
      <c r="FL3887" s="773"/>
      <c r="FM3887" s="773"/>
      <c r="FN3887" s="773"/>
      <c r="FO3887" s="773"/>
      <c r="FP3887" s="773"/>
      <c r="FQ3887" s="773"/>
      <c r="FR3887" s="773"/>
      <c r="FS3887" s="773"/>
      <c r="FT3887" s="773"/>
      <c r="FU3887" s="773"/>
      <c r="FV3887" s="773"/>
      <c r="FW3887" s="773"/>
      <c r="FX3887" s="773"/>
      <c r="FY3887" s="773"/>
      <c r="FZ3887" s="773"/>
      <c r="GA3887" s="773"/>
      <c r="GB3887" s="773"/>
      <c r="GC3887" s="773"/>
      <c r="GD3887" s="773"/>
      <c r="GE3887" s="773"/>
      <c r="GF3887" s="773"/>
      <c r="GG3887" s="773"/>
      <c r="GH3887" s="773"/>
      <c r="GI3887" s="773"/>
      <c r="GJ3887" s="773"/>
      <c r="GK3887" s="773"/>
      <c r="GL3887" s="773"/>
      <c r="GM3887" s="773"/>
      <c r="GN3887" s="773"/>
      <c r="GO3887" s="773"/>
      <c r="GP3887" s="773"/>
      <c r="GQ3887" s="773"/>
      <c r="GR3887" s="773"/>
      <c r="GS3887" s="773"/>
      <c r="GT3887" s="773"/>
      <c r="GU3887" s="773"/>
      <c r="GV3887" s="773"/>
      <c r="GW3887" s="773"/>
      <c r="GX3887" s="773"/>
      <c r="GY3887" s="773"/>
      <c r="GZ3887" s="773"/>
      <c r="HA3887" s="773"/>
      <c r="HB3887" s="773"/>
      <c r="HC3887" s="773"/>
      <c r="HD3887" s="773"/>
      <c r="HE3887" s="773"/>
      <c r="HF3887" s="773"/>
      <c r="HG3887" s="773"/>
      <c r="HH3887" s="773"/>
      <c r="HI3887" s="773"/>
      <c r="HJ3887" s="773"/>
      <c r="HK3887" s="773"/>
      <c r="HL3887" s="773"/>
      <c r="HM3887" s="773"/>
      <c r="HN3887" s="773"/>
      <c r="HO3887" s="773"/>
      <c r="HP3887" s="773"/>
      <c r="HQ3887" s="773"/>
      <c r="HR3887" s="773"/>
      <c r="HS3887" s="773"/>
      <c r="HT3887" s="773"/>
      <c r="HU3887" s="773"/>
      <c r="HV3887" s="773"/>
      <c r="HW3887" s="773"/>
      <c r="HX3887" s="773"/>
      <c r="HY3887" s="773"/>
      <c r="HZ3887" s="773"/>
      <c r="IA3887" s="773"/>
      <c r="IB3887" s="773"/>
      <c r="IC3887" s="773"/>
      <c r="ID3887" s="773"/>
      <c r="IE3887" s="773"/>
      <c r="IF3887" s="773"/>
      <c r="IG3887" s="773"/>
      <c r="IH3887" s="773"/>
      <c r="II3887" s="773"/>
      <c r="IJ3887" s="773"/>
      <c r="IK3887" s="773"/>
      <c r="IL3887" s="773"/>
      <c r="IM3887" s="773"/>
      <c r="IN3887" s="773"/>
      <c r="IO3887" s="773"/>
      <c r="IP3887" s="773"/>
      <c r="IQ3887" s="773"/>
      <c r="IR3887" s="773"/>
    </row>
    <row r="3888" spans="1:252" ht="13.5" customHeight="1" x14ac:dyDescent="0.2">
      <c r="A3888" s="606">
        <v>13</v>
      </c>
      <c r="B3888" s="637" t="s">
        <v>2038</v>
      </c>
      <c r="C3888" s="660" t="s">
        <v>701</v>
      </c>
      <c r="D3888" s="575">
        <v>3</v>
      </c>
      <c r="E3888" s="575">
        <v>2005</v>
      </c>
      <c r="F3888" s="1074">
        <v>381.32499999999999</v>
      </c>
      <c r="G3888" s="784">
        <f t="shared" si="131"/>
        <v>381.32499999999999</v>
      </c>
      <c r="H3888" s="1075">
        <v>100</v>
      </c>
      <c r="I3888" s="784">
        <f t="shared" si="132"/>
        <v>0</v>
      </c>
      <c r="J3888" s="635"/>
      <c r="K3888" s="693"/>
      <c r="L3888" s="693"/>
      <c r="M3888" s="635"/>
      <c r="N3888" s="693"/>
      <c r="O3888" s="693"/>
      <c r="P3888" s="1835"/>
      <c r="Q3888" s="773"/>
      <c r="R3888" s="773"/>
      <c r="S3888" s="773"/>
      <c r="T3888" s="773"/>
      <c r="U3888" s="773"/>
      <c r="V3888" s="773"/>
      <c r="W3888" s="773"/>
      <c r="X3888" s="773"/>
      <c r="Y3888" s="773"/>
      <c r="Z3888" s="773"/>
      <c r="AA3888" s="773"/>
      <c r="AB3888" s="773"/>
      <c r="AC3888" s="773"/>
      <c r="AD3888" s="773"/>
      <c r="AE3888" s="773"/>
      <c r="AF3888" s="773"/>
      <c r="AG3888" s="773"/>
      <c r="AH3888" s="773"/>
      <c r="AI3888" s="773"/>
      <c r="AJ3888" s="773"/>
      <c r="AK3888" s="773"/>
      <c r="AL3888" s="773"/>
      <c r="AM3888" s="773"/>
      <c r="AN3888" s="773"/>
      <c r="AO3888" s="773"/>
      <c r="AP3888" s="773"/>
      <c r="AQ3888" s="773"/>
      <c r="AR3888" s="773"/>
      <c r="AS3888" s="773"/>
      <c r="AT3888" s="773"/>
      <c r="AU3888" s="773"/>
      <c r="AV3888" s="773"/>
      <c r="AW3888" s="773"/>
      <c r="AX3888" s="773"/>
      <c r="AY3888" s="773"/>
      <c r="AZ3888" s="773"/>
      <c r="BA3888" s="773"/>
      <c r="BB3888" s="773"/>
      <c r="BC3888" s="773"/>
      <c r="BD3888" s="773"/>
      <c r="BE3888" s="773"/>
      <c r="BF3888" s="773"/>
      <c r="BG3888" s="773"/>
      <c r="BH3888" s="773"/>
      <c r="BI3888" s="773"/>
      <c r="BJ3888" s="773"/>
      <c r="BK3888" s="773"/>
      <c r="BL3888" s="773"/>
      <c r="BM3888" s="773"/>
      <c r="BN3888" s="773"/>
      <c r="BO3888" s="773"/>
      <c r="BP3888" s="773"/>
      <c r="BQ3888" s="773"/>
      <c r="BR3888" s="773"/>
      <c r="BS3888" s="773"/>
      <c r="BT3888" s="773"/>
      <c r="BU3888" s="773"/>
      <c r="BV3888" s="773"/>
      <c r="BW3888" s="773"/>
      <c r="BX3888" s="773"/>
      <c r="BY3888" s="773"/>
      <c r="BZ3888" s="773"/>
      <c r="CA3888" s="773"/>
      <c r="CB3888" s="773"/>
      <c r="CC3888" s="773"/>
      <c r="CD3888" s="773"/>
      <c r="CE3888" s="773"/>
      <c r="CF3888" s="773"/>
      <c r="CG3888" s="773"/>
      <c r="CH3888" s="773"/>
      <c r="CI3888" s="773"/>
      <c r="CJ3888" s="773"/>
      <c r="CK3888" s="773"/>
      <c r="CL3888" s="773"/>
      <c r="CM3888" s="773"/>
      <c r="CN3888" s="773"/>
      <c r="CO3888" s="773"/>
      <c r="CP3888" s="773"/>
      <c r="CQ3888" s="773"/>
      <c r="CR3888" s="773"/>
      <c r="CS3888" s="773"/>
      <c r="CT3888" s="773"/>
      <c r="CU3888" s="773"/>
      <c r="CV3888" s="773"/>
      <c r="CW3888" s="773"/>
      <c r="CX3888" s="773"/>
      <c r="CY3888" s="773"/>
      <c r="CZ3888" s="773"/>
      <c r="DA3888" s="773"/>
      <c r="DB3888" s="773"/>
      <c r="DC3888" s="773"/>
      <c r="DD3888" s="773"/>
      <c r="DE3888" s="773"/>
      <c r="DF3888" s="773"/>
      <c r="DG3888" s="773"/>
      <c r="DH3888" s="773"/>
      <c r="DI3888" s="773"/>
      <c r="DJ3888" s="773"/>
      <c r="DK3888" s="773"/>
      <c r="DL3888" s="773"/>
      <c r="DM3888" s="773"/>
      <c r="DN3888" s="773"/>
      <c r="DO3888" s="773"/>
      <c r="DP3888" s="773"/>
      <c r="DQ3888" s="773"/>
      <c r="DR3888" s="773"/>
      <c r="DS3888" s="773"/>
      <c r="DT3888" s="773"/>
      <c r="DU3888" s="773"/>
      <c r="DV3888" s="773"/>
      <c r="DW3888" s="773"/>
      <c r="DX3888" s="773"/>
      <c r="DY3888" s="773"/>
      <c r="DZ3888" s="773"/>
      <c r="EA3888" s="773"/>
      <c r="EB3888" s="773"/>
      <c r="EC3888" s="773"/>
      <c r="ED3888" s="773"/>
      <c r="EE3888" s="773"/>
      <c r="EF3888" s="773"/>
      <c r="EG3888" s="773"/>
      <c r="EH3888" s="773"/>
      <c r="EI3888" s="773"/>
      <c r="EJ3888" s="773"/>
      <c r="EK3888" s="773"/>
      <c r="EL3888" s="773"/>
      <c r="EM3888" s="773"/>
      <c r="EN3888" s="773"/>
      <c r="EO3888" s="773"/>
      <c r="EP3888" s="773"/>
      <c r="EQ3888" s="773"/>
      <c r="ER3888" s="773"/>
      <c r="ES3888" s="773"/>
      <c r="ET3888" s="773"/>
      <c r="EU3888" s="773"/>
      <c r="EV3888" s="773"/>
      <c r="EW3888" s="773"/>
      <c r="EX3888" s="773"/>
      <c r="EY3888" s="773"/>
      <c r="EZ3888" s="773"/>
      <c r="FA3888" s="773"/>
      <c r="FB3888" s="773"/>
      <c r="FC3888" s="773"/>
      <c r="FD3888" s="773"/>
      <c r="FE3888" s="773"/>
      <c r="FF3888" s="773"/>
      <c r="FG3888" s="773"/>
      <c r="FH3888" s="773"/>
      <c r="FI3888" s="773"/>
      <c r="FJ3888" s="773"/>
      <c r="FK3888" s="773"/>
      <c r="FL3888" s="773"/>
      <c r="FM3888" s="773"/>
      <c r="FN3888" s="773"/>
      <c r="FO3888" s="773"/>
      <c r="FP3888" s="773"/>
      <c r="FQ3888" s="773"/>
      <c r="FR3888" s="773"/>
      <c r="FS3888" s="773"/>
      <c r="FT3888" s="773"/>
      <c r="FU3888" s="773"/>
      <c r="FV3888" s="773"/>
      <c r="FW3888" s="773"/>
      <c r="FX3888" s="773"/>
      <c r="FY3888" s="773"/>
      <c r="FZ3888" s="773"/>
      <c r="GA3888" s="773"/>
      <c r="GB3888" s="773"/>
      <c r="GC3888" s="773"/>
      <c r="GD3888" s="773"/>
      <c r="GE3888" s="773"/>
      <c r="GF3888" s="773"/>
      <c r="GG3888" s="773"/>
      <c r="GH3888" s="773"/>
      <c r="GI3888" s="773"/>
      <c r="GJ3888" s="773"/>
      <c r="GK3888" s="773"/>
      <c r="GL3888" s="773"/>
      <c r="GM3888" s="773"/>
      <c r="GN3888" s="773"/>
      <c r="GO3888" s="773"/>
      <c r="GP3888" s="773"/>
      <c r="GQ3888" s="773"/>
      <c r="GR3888" s="773"/>
      <c r="GS3888" s="773"/>
      <c r="GT3888" s="773"/>
      <c r="GU3888" s="773"/>
      <c r="GV3888" s="773"/>
      <c r="GW3888" s="773"/>
      <c r="GX3888" s="773"/>
      <c r="GY3888" s="773"/>
      <c r="GZ3888" s="773"/>
      <c r="HA3888" s="773"/>
      <c r="HB3888" s="773"/>
      <c r="HC3888" s="773"/>
      <c r="HD3888" s="773"/>
      <c r="HE3888" s="773"/>
      <c r="HF3888" s="773"/>
      <c r="HG3888" s="773"/>
      <c r="HH3888" s="773"/>
      <c r="HI3888" s="773"/>
      <c r="HJ3888" s="773"/>
      <c r="HK3888" s="773"/>
      <c r="HL3888" s="773"/>
      <c r="HM3888" s="773"/>
      <c r="HN3888" s="773"/>
      <c r="HO3888" s="773"/>
      <c r="HP3888" s="773"/>
      <c r="HQ3888" s="773"/>
      <c r="HR3888" s="773"/>
      <c r="HS3888" s="773"/>
      <c r="HT3888" s="773"/>
      <c r="HU3888" s="773"/>
      <c r="HV3888" s="773"/>
      <c r="HW3888" s="773"/>
      <c r="HX3888" s="773"/>
      <c r="HY3888" s="773"/>
      <c r="HZ3888" s="773"/>
      <c r="IA3888" s="773"/>
      <c r="IB3888" s="773"/>
      <c r="IC3888" s="773"/>
      <c r="ID3888" s="773"/>
      <c r="IE3888" s="773"/>
      <c r="IF3888" s="773"/>
      <c r="IG3888" s="773"/>
      <c r="IH3888" s="773"/>
      <c r="II3888" s="773"/>
      <c r="IJ3888" s="773"/>
      <c r="IK3888" s="773"/>
      <c r="IL3888" s="773"/>
      <c r="IM3888" s="773"/>
      <c r="IN3888" s="773"/>
      <c r="IO3888" s="773"/>
      <c r="IP3888" s="773"/>
      <c r="IQ3888" s="773"/>
      <c r="IR3888" s="773"/>
    </row>
    <row r="3889" spans="1:252" ht="13.5" customHeight="1" x14ac:dyDescent="0.2">
      <c r="A3889" s="606">
        <v>14</v>
      </c>
      <c r="B3889" s="637" t="s">
        <v>2039</v>
      </c>
      <c r="C3889" s="660" t="s">
        <v>701</v>
      </c>
      <c r="D3889" s="575">
        <v>2</v>
      </c>
      <c r="E3889" s="575">
        <v>2005</v>
      </c>
      <c r="F3889" s="1074">
        <v>292.41000000000003</v>
      </c>
      <c r="G3889" s="784">
        <f t="shared" si="131"/>
        <v>292.41000000000003</v>
      </c>
      <c r="H3889" s="1075">
        <v>100</v>
      </c>
      <c r="I3889" s="784">
        <f t="shared" si="132"/>
        <v>0</v>
      </c>
      <c r="J3889" s="635"/>
      <c r="K3889" s="693"/>
      <c r="L3889" s="693"/>
      <c r="M3889" s="635"/>
      <c r="N3889" s="693"/>
      <c r="O3889" s="693"/>
      <c r="P3889" s="1835"/>
      <c r="Q3889" s="773"/>
      <c r="R3889" s="773"/>
      <c r="S3889" s="773"/>
      <c r="T3889" s="773"/>
      <c r="U3889" s="773"/>
      <c r="V3889" s="773"/>
      <c r="W3889" s="773"/>
      <c r="X3889" s="773"/>
      <c r="Y3889" s="773"/>
      <c r="Z3889" s="773"/>
      <c r="AA3889" s="773"/>
      <c r="AB3889" s="773"/>
      <c r="AC3889" s="773"/>
      <c r="AD3889" s="773"/>
      <c r="AE3889" s="773"/>
      <c r="AF3889" s="773"/>
      <c r="AG3889" s="773"/>
      <c r="AH3889" s="773"/>
      <c r="AI3889" s="773"/>
      <c r="AJ3889" s="773"/>
      <c r="AK3889" s="773"/>
      <c r="AL3889" s="773"/>
      <c r="AM3889" s="773"/>
      <c r="AN3889" s="773"/>
      <c r="AO3889" s="773"/>
      <c r="AP3889" s="773"/>
      <c r="AQ3889" s="773"/>
      <c r="AR3889" s="773"/>
      <c r="AS3889" s="773"/>
      <c r="AT3889" s="773"/>
      <c r="AU3889" s="773"/>
      <c r="AV3889" s="773"/>
      <c r="AW3889" s="773"/>
      <c r="AX3889" s="773"/>
      <c r="AY3889" s="773"/>
      <c r="AZ3889" s="773"/>
      <c r="BA3889" s="773"/>
      <c r="BB3889" s="773"/>
      <c r="BC3889" s="773"/>
      <c r="BD3889" s="773"/>
      <c r="BE3889" s="773"/>
      <c r="BF3889" s="773"/>
      <c r="BG3889" s="773"/>
      <c r="BH3889" s="773"/>
      <c r="BI3889" s="773"/>
      <c r="BJ3889" s="773"/>
      <c r="BK3889" s="773"/>
      <c r="BL3889" s="773"/>
      <c r="BM3889" s="773"/>
      <c r="BN3889" s="773"/>
      <c r="BO3889" s="773"/>
      <c r="BP3889" s="773"/>
      <c r="BQ3889" s="773"/>
      <c r="BR3889" s="773"/>
      <c r="BS3889" s="773"/>
      <c r="BT3889" s="773"/>
      <c r="BU3889" s="773"/>
      <c r="BV3889" s="773"/>
      <c r="BW3889" s="773"/>
      <c r="BX3889" s="773"/>
      <c r="BY3889" s="773"/>
      <c r="BZ3889" s="773"/>
      <c r="CA3889" s="773"/>
      <c r="CB3889" s="773"/>
      <c r="CC3889" s="773"/>
      <c r="CD3889" s="773"/>
      <c r="CE3889" s="773"/>
      <c r="CF3889" s="773"/>
      <c r="CG3889" s="773"/>
      <c r="CH3889" s="773"/>
      <c r="CI3889" s="773"/>
      <c r="CJ3889" s="773"/>
      <c r="CK3889" s="773"/>
      <c r="CL3889" s="773"/>
      <c r="CM3889" s="773"/>
      <c r="CN3889" s="773"/>
      <c r="CO3889" s="773"/>
      <c r="CP3889" s="773"/>
      <c r="CQ3889" s="773"/>
      <c r="CR3889" s="773"/>
      <c r="CS3889" s="773"/>
      <c r="CT3889" s="773"/>
      <c r="CU3889" s="773"/>
      <c r="CV3889" s="773"/>
      <c r="CW3889" s="773"/>
      <c r="CX3889" s="773"/>
      <c r="CY3889" s="773"/>
      <c r="CZ3889" s="773"/>
      <c r="DA3889" s="773"/>
      <c r="DB3889" s="773"/>
      <c r="DC3889" s="773"/>
      <c r="DD3889" s="773"/>
      <c r="DE3889" s="773"/>
      <c r="DF3889" s="773"/>
      <c r="DG3889" s="773"/>
      <c r="DH3889" s="773"/>
      <c r="DI3889" s="773"/>
      <c r="DJ3889" s="773"/>
      <c r="DK3889" s="773"/>
      <c r="DL3889" s="773"/>
      <c r="DM3889" s="773"/>
      <c r="DN3889" s="773"/>
      <c r="DO3889" s="773"/>
      <c r="DP3889" s="773"/>
      <c r="DQ3889" s="773"/>
      <c r="DR3889" s="773"/>
      <c r="DS3889" s="773"/>
      <c r="DT3889" s="773"/>
      <c r="DU3889" s="773"/>
      <c r="DV3889" s="773"/>
      <c r="DW3889" s="773"/>
      <c r="DX3889" s="773"/>
      <c r="DY3889" s="773"/>
      <c r="DZ3889" s="773"/>
      <c r="EA3889" s="773"/>
      <c r="EB3889" s="773"/>
      <c r="EC3889" s="773"/>
      <c r="ED3889" s="773"/>
      <c r="EE3889" s="773"/>
      <c r="EF3889" s="773"/>
      <c r="EG3889" s="773"/>
      <c r="EH3889" s="773"/>
      <c r="EI3889" s="773"/>
      <c r="EJ3889" s="773"/>
      <c r="EK3889" s="773"/>
      <c r="EL3889" s="773"/>
      <c r="EM3889" s="773"/>
      <c r="EN3889" s="773"/>
      <c r="EO3889" s="773"/>
      <c r="EP3889" s="773"/>
      <c r="EQ3889" s="773"/>
      <c r="ER3889" s="773"/>
      <c r="ES3889" s="773"/>
      <c r="ET3889" s="773"/>
      <c r="EU3889" s="773"/>
      <c r="EV3889" s="773"/>
      <c r="EW3889" s="773"/>
      <c r="EX3889" s="773"/>
      <c r="EY3889" s="773"/>
      <c r="EZ3889" s="773"/>
      <c r="FA3889" s="773"/>
      <c r="FB3889" s="773"/>
      <c r="FC3889" s="773"/>
      <c r="FD3889" s="773"/>
      <c r="FE3889" s="773"/>
      <c r="FF3889" s="773"/>
      <c r="FG3889" s="773"/>
      <c r="FH3889" s="773"/>
      <c r="FI3889" s="773"/>
      <c r="FJ3889" s="773"/>
      <c r="FK3889" s="773"/>
      <c r="FL3889" s="773"/>
      <c r="FM3889" s="773"/>
      <c r="FN3889" s="773"/>
      <c r="FO3889" s="773"/>
      <c r="FP3889" s="773"/>
      <c r="FQ3889" s="773"/>
      <c r="FR3889" s="773"/>
      <c r="FS3889" s="773"/>
      <c r="FT3889" s="773"/>
      <c r="FU3889" s="773"/>
      <c r="FV3889" s="773"/>
      <c r="FW3889" s="773"/>
      <c r="FX3889" s="773"/>
      <c r="FY3889" s="773"/>
      <c r="FZ3889" s="773"/>
      <c r="GA3889" s="773"/>
      <c r="GB3889" s="773"/>
      <c r="GC3889" s="773"/>
      <c r="GD3889" s="773"/>
      <c r="GE3889" s="773"/>
      <c r="GF3889" s="773"/>
      <c r="GG3889" s="773"/>
      <c r="GH3889" s="773"/>
      <c r="GI3889" s="773"/>
      <c r="GJ3889" s="773"/>
      <c r="GK3889" s="773"/>
      <c r="GL3889" s="773"/>
      <c r="GM3889" s="773"/>
      <c r="GN3889" s="773"/>
      <c r="GO3889" s="773"/>
      <c r="GP3889" s="773"/>
      <c r="GQ3889" s="773"/>
      <c r="GR3889" s="773"/>
      <c r="GS3889" s="773"/>
      <c r="GT3889" s="773"/>
      <c r="GU3889" s="773"/>
      <c r="GV3889" s="773"/>
      <c r="GW3889" s="773"/>
      <c r="GX3889" s="773"/>
      <c r="GY3889" s="773"/>
      <c r="GZ3889" s="773"/>
      <c r="HA3889" s="773"/>
      <c r="HB3889" s="773"/>
      <c r="HC3889" s="773"/>
      <c r="HD3889" s="773"/>
      <c r="HE3889" s="773"/>
      <c r="HF3889" s="773"/>
      <c r="HG3889" s="773"/>
      <c r="HH3889" s="773"/>
      <c r="HI3889" s="773"/>
      <c r="HJ3889" s="773"/>
      <c r="HK3889" s="773"/>
      <c r="HL3889" s="773"/>
      <c r="HM3889" s="773"/>
      <c r="HN3889" s="773"/>
      <c r="HO3889" s="773"/>
      <c r="HP3889" s="773"/>
      <c r="HQ3889" s="773"/>
      <c r="HR3889" s="773"/>
      <c r="HS3889" s="773"/>
      <c r="HT3889" s="773"/>
      <c r="HU3889" s="773"/>
      <c r="HV3889" s="773"/>
      <c r="HW3889" s="773"/>
      <c r="HX3889" s="773"/>
      <c r="HY3889" s="773"/>
      <c r="HZ3889" s="773"/>
      <c r="IA3889" s="773"/>
      <c r="IB3889" s="773"/>
      <c r="IC3889" s="773"/>
      <c r="ID3889" s="773"/>
      <c r="IE3889" s="773"/>
      <c r="IF3889" s="773"/>
      <c r="IG3889" s="773"/>
      <c r="IH3889" s="773"/>
      <c r="II3889" s="773"/>
      <c r="IJ3889" s="773"/>
      <c r="IK3889" s="773"/>
      <c r="IL3889" s="773"/>
      <c r="IM3889" s="773"/>
      <c r="IN3889" s="773"/>
      <c r="IO3889" s="773"/>
      <c r="IP3889" s="773"/>
      <c r="IQ3889" s="773"/>
      <c r="IR3889" s="773"/>
    </row>
    <row r="3890" spans="1:252" ht="13.5" customHeight="1" x14ac:dyDescent="0.2">
      <c r="A3890" s="606">
        <v>15</v>
      </c>
      <c r="B3890" s="637" t="s">
        <v>2040</v>
      </c>
      <c r="C3890" s="660" t="s">
        <v>701</v>
      </c>
      <c r="D3890" s="575">
        <v>2</v>
      </c>
      <c r="E3890" s="575">
        <v>2005</v>
      </c>
      <c r="F3890" s="1074">
        <v>299.07799999999997</v>
      </c>
      <c r="G3890" s="784">
        <f t="shared" si="131"/>
        <v>299.07799999999997</v>
      </c>
      <c r="H3890" s="1075">
        <v>100</v>
      </c>
      <c r="I3890" s="784">
        <f t="shared" si="132"/>
        <v>0</v>
      </c>
      <c r="J3890" s="635"/>
      <c r="K3890" s="693"/>
      <c r="L3890" s="693"/>
      <c r="M3890" s="635"/>
      <c r="N3890" s="693"/>
      <c r="O3890" s="693"/>
      <c r="P3890" s="1835"/>
      <c r="Q3890" s="773"/>
      <c r="R3890" s="773"/>
      <c r="S3890" s="773"/>
      <c r="T3890" s="773"/>
      <c r="U3890" s="773"/>
      <c r="V3890" s="773"/>
      <c r="W3890" s="773"/>
      <c r="X3890" s="773"/>
      <c r="Y3890" s="773"/>
      <c r="Z3890" s="773"/>
      <c r="AA3890" s="773"/>
      <c r="AB3890" s="773"/>
      <c r="AC3890" s="773"/>
      <c r="AD3890" s="773"/>
      <c r="AE3890" s="773"/>
      <c r="AF3890" s="773"/>
      <c r="AG3890" s="773"/>
      <c r="AH3890" s="773"/>
      <c r="AI3890" s="773"/>
      <c r="AJ3890" s="773"/>
      <c r="AK3890" s="773"/>
      <c r="AL3890" s="773"/>
      <c r="AM3890" s="773"/>
      <c r="AN3890" s="773"/>
      <c r="AO3890" s="773"/>
      <c r="AP3890" s="773"/>
      <c r="AQ3890" s="773"/>
      <c r="AR3890" s="773"/>
      <c r="AS3890" s="773"/>
      <c r="AT3890" s="773"/>
      <c r="AU3890" s="773"/>
      <c r="AV3890" s="773"/>
      <c r="AW3890" s="773"/>
      <c r="AX3890" s="773"/>
      <c r="AY3890" s="773"/>
      <c r="AZ3890" s="773"/>
      <c r="BA3890" s="773"/>
      <c r="BB3890" s="773"/>
      <c r="BC3890" s="773"/>
      <c r="BD3890" s="773"/>
      <c r="BE3890" s="773"/>
      <c r="BF3890" s="773"/>
      <c r="BG3890" s="773"/>
      <c r="BH3890" s="773"/>
      <c r="BI3890" s="773"/>
      <c r="BJ3890" s="773"/>
      <c r="BK3890" s="773"/>
      <c r="BL3890" s="773"/>
      <c r="BM3890" s="773"/>
      <c r="BN3890" s="773"/>
      <c r="BO3890" s="773"/>
      <c r="BP3890" s="773"/>
      <c r="BQ3890" s="773"/>
      <c r="BR3890" s="773"/>
      <c r="BS3890" s="773"/>
      <c r="BT3890" s="773"/>
      <c r="BU3890" s="773"/>
      <c r="BV3890" s="773"/>
      <c r="BW3890" s="773"/>
      <c r="BX3890" s="773"/>
      <c r="BY3890" s="773"/>
      <c r="BZ3890" s="773"/>
      <c r="CA3890" s="773"/>
      <c r="CB3890" s="773"/>
      <c r="CC3890" s="773"/>
      <c r="CD3890" s="773"/>
      <c r="CE3890" s="773"/>
      <c r="CF3890" s="773"/>
      <c r="CG3890" s="773"/>
      <c r="CH3890" s="773"/>
      <c r="CI3890" s="773"/>
      <c r="CJ3890" s="773"/>
      <c r="CK3890" s="773"/>
      <c r="CL3890" s="773"/>
      <c r="CM3890" s="773"/>
      <c r="CN3890" s="773"/>
      <c r="CO3890" s="773"/>
      <c r="CP3890" s="773"/>
      <c r="CQ3890" s="773"/>
      <c r="CR3890" s="773"/>
      <c r="CS3890" s="773"/>
      <c r="CT3890" s="773"/>
      <c r="CU3890" s="773"/>
      <c r="CV3890" s="773"/>
      <c r="CW3890" s="773"/>
      <c r="CX3890" s="773"/>
      <c r="CY3890" s="773"/>
      <c r="CZ3890" s="773"/>
      <c r="DA3890" s="773"/>
      <c r="DB3890" s="773"/>
      <c r="DC3890" s="773"/>
      <c r="DD3890" s="773"/>
      <c r="DE3890" s="773"/>
      <c r="DF3890" s="773"/>
      <c r="DG3890" s="773"/>
      <c r="DH3890" s="773"/>
      <c r="DI3890" s="773"/>
      <c r="DJ3890" s="773"/>
      <c r="DK3890" s="773"/>
      <c r="DL3890" s="773"/>
      <c r="DM3890" s="773"/>
      <c r="DN3890" s="773"/>
      <c r="DO3890" s="773"/>
      <c r="DP3890" s="773"/>
      <c r="DQ3890" s="773"/>
      <c r="DR3890" s="773"/>
      <c r="DS3890" s="773"/>
      <c r="DT3890" s="773"/>
      <c r="DU3890" s="773"/>
      <c r="DV3890" s="773"/>
      <c r="DW3890" s="773"/>
      <c r="DX3890" s="773"/>
      <c r="DY3890" s="773"/>
      <c r="DZ3890" s="773"/>
      <c r="EA3890" s="773"/>
      <c r="EB3890" s="773"/>
      <c r="EC3890" s="773"/>
      <c r="ED3890" s="773"/>
      <c r="EE3890" s="773"/>
      <c r="EF3890" s="773"/>
      <c r="EG3890" s="773"/>
      <c r="EH3890" s="773"/>
      <c r="EI3890" s="773"/>
      <c r="EJ3890" s="773"/>
      <c r="EK3890" s="773"/>
      <c r="EL3890" s="773"/>
      <c r="EM3890" s="773"/>
      <c r="EN3890" s="773"/>
      <c r="EO3890" s="773"/>
      <c r="EP3890" s="773"/>
      <c r="EQ3890" s="773"/>
      <c r="ER3890" s="773"/>
      <c r="ES3890" s="773"/>
      <c r="ET3890" s="773"/>
      <c r="EU3890" s="773"/>
      <c r="EV3890" s="773"/>
      <c r="EW3890" s="773"/>
      <c r="EX3890" s="773"/>
      <c r="EY3890" s="773"/>
      <c r="EZ3890" s="773"/>
      <c r="FA3890" s="773"/>
      <c r="FB3890" s="773"/>
      <c r="FC3890" s="773"/>
      <c r="FD3890" s="773"/>
      <c r="FE3890" s="773"/>
      <c r="FF3890" s="773"/>
      <c r="FG3890" s="773"/>
      <c r="FH3890" s="773"/>
      <c r="FI3890" s="773"/>
      <c r="FJ3890" s="773"/>
      <c r="FK3890" s="773"/>
      <c r="FL3890" s="773"/>
      <c r="FM3890" s="773"/>
      <c r="FN3890" s="773"/>
      <c r="FO3890" s="773"/>
      <c r="FP3890" s="773"/>
      <c r="FQ3890" s="773"/>
      <c r="FR3890" s="773"/>
      <c r="FS3890" s="773"/>
      <c r="FT3890" s="773"/>
      <c r="FU3890" s="773"/>
      <c r="FV3890" s="773"/>
      <c r="FW3890" s="773"/>
      <c r="FX3890" s="773"/>
      <c r="FY3890" s="773"/>
      <c r="FZ3890" s="773"/>
      <c r="GA3890" s="773"/>
      <c r="GB3890" s="773"/>
      <c r="GC3890" s="773"/>
      <c r="GD3890" s="773"/>
      <c r="GE3890" s="773"/>
      <c r="GF3890" s="773"/>
      <c r="GG3890" s="773"/>
      <c r="GH3890" s="773"/>
      <c r="GI3890" s="773"/>
      <c r="GJ3890" s="773"/>
      <c r="GK3890" s="773"/>
      <c r="GL3890" s="773"/>
      <c r="GM3890" s="773"/>
      <c r="GN3890" s="773"/>
      <c r="GO3890" s="773"/>
      <c r="GP3890" s="773"/>
      <c r="GQ3890" s="773"/>
      <c r="GR3890" s="773"/>
      <c r="GS3890" s="773"/>
      <c r="GT3890" s="773"/>
      <c r="GU3890" s="773"/>
      <c r="GV3890" s="773"/>
      <c r="GW3890" s="773"/>
      <c r="GX3890" s="773"/>
      <c r="GY3890" s="773"/>
      <c r="GZ3890" s="773"/>
      <c r="HA3890" s="773"/>
      <c r="HB3890" s="773"/>
      <c r="HC3890" s="773"/>
      <c r="HD3890" s="773"/>
      <c r="HE3890" s="773"/>
      <c r="HF3890" s="773"/>
      <c r="HG3890" s="773"/>
      <c r="HH3890" s="773"/>
      <c r="HI3890" s="773"/>
      <c r="HJ3890" s="773"/>
      <c r="HK3890" s="773"/>
      <c r="HL3890" s="773"/>
      <c r="HM3890" s="773"/>
      <c r="HN3890" s="773"/>
      <c r="HO3890" s="773"/>
      <c r="HP3890" s="773"/>
      <c r="HQ3890" s="773"/>
      <c r="HR3890" s="773"/>
      <c r="HS3890" s="773"/>
      <c r="HT3890" s="773"/>
      <c r="HU3890" s="773"/>
      <c r="HV3890" s="773"/>
      <c r="HW3890" s="773"/>
      <c r="HX3890" s="773"/>
      <c r="HY3890" s="773"/>
      <c r="HZ3890" s="773"/>
      <c r="IA3890" s="773"/>
      <c r="IB3890" s="773"/>
      <c r="IC3890" s="773"/>
      <c r="ID3890" s="773"/>
      <c r="IE3890" s="773"/>
      <c r="IF3890" s="773"/>
      <c r="IG3890" s="773"/>
      <c r="IH3890" s="773"/>
      <c r="II3890" s="773"/>
      <c r="IJ3890" s="773"/>
      <c r="IK3890" s="773"/>
      <c r="IL3890" s="773"/>
      <c r="IM3890" s="773"/>
      <c r="IN3890" s="773"/>
      <c r="IO3890" s="773"/>
      <c r="IP3890" s="773"/>
      <c r="IQ3890" s="773"/>
      <c r="IR3890" s="773"/>
    </row>
    <row r="3891" spans="1:252" ht="13.5" customHeight="1" x14ac:dyDescent="0.2">
      <c r="A3891" s="606">
        <v>16</v>
      </c>
      <c r="B3891" s="637" t="s">
        <v>2040</v>
      </c>
      <c r="C3891" s="660" t="s">
        <v>701</v>
      </c>
      <c r="D3891" s="575">
        <v>2</v>
      </c>
      <c r="E3891" s="575">
        <v>2005</v>
      </c>
      <c r="F3891" s="1074">
        <v>328.98599999999999</v>
      </c>
      <c r="G3891" s="784">
        <f t="shared" si="131"/>
        <v>328.98599999999999</v>
      </c>
      <c r="H3891" s="1075">
        <v>100</v>
      </c>
      <c r="I3891" s="784">
        <f t="shared" si="132"/>
        <v>0</v>
      </c>
      <c r="J3891" s="635"/>
      <c r="K3891" s="693"/>
      <c r="L3891" s="693"/>
      <c r="M3891" s="635"/>
      <c r="N3891" s="693"/>
      <c r="O3891" s="693"/>
      <c r="P3891" s="1835"/>
      <c r="Q3891" s="773"/>
      <c r="R3891" s="773"/>
      <c r="S3891" s="773"/>
      <c r="T3891" s="773"/>
      <c r="U3891" s="773"/>
      <c r="V3891" s="773"/>
      <c r="W3891" s="773"/>
      <c r="X3891" s="773"/>
      <c r="Y3891" s="773"/>
      <c r="Z3891" s="773"/>
      <c r="AA3891" s="773"/>
      <c r="AB3891" s="773"/>
      <c r="AC3891" s="773"/>
      <c r="AD3891" s="773"/>
      <c r="AE3891" s="773"/>
      <c r="AF3891" s="773"/>
      <c r="AG3891" s="773"/>
      <c r="AH3891" s="773"/>
      <c r="AI3891" s="773"/>
      <c r="AJ3891" s="773"/>
      <c r="AK3891" s="773"/>
      <c r="AL3891" s="773"/>
      <c r="AM3891" s="773"/>
      <c r="AN3891" s="773"/>
      <c r="AO3891" s="773"/>
      <c r="AP3891" s="773"/>
      <c r="AQ3891" s="773"/>
      <c r="AR3891" s="773"/>
      <c r="AS3891" s="773"/>
      <c r="AT3891" s="773"/>
      <c r="AU3891" s="773"/>
      <c r="AV3891" s="773"/>
      <c r="AW3891" s="773"/>
      <c r="AX3891" s="773"/>
      <c r="AY3891" s="773"/>
      <c r="AZ3891" s="773"/>
      <c r="BA3891" s="773"/>
      <c r="BB3891" s="773"/>
      <c r="BC3891" s="773"/>
      <c r="BD3891" s="773"/>
      <c r="BE3891" s="773"/>
      <c r="BF3891" s="773"/>
      <c r="BG3891" s="773"/>
      <c r="BH3891" s="773"/>
      <c r="BI3891" s="773"/>
      <c r="BJ3891" s="773"/>
      <c r="BK3891" s="773"/>
      <c r="BL3891" s="773"/>
      <c r="BM3891" s="773"/>
      <c r="BN3891" s="773"/>
      <c r="BO3891" s="773"/>
      <c r="BP3891" s="773"/>
      <c r="BQ3891" s="773"/>
      <c r="BR3891" s="773"/>
      <c r="BS3891" s="773"/>
      <c r="BT3891" s="773"/>
      <c r="BU3891" s="773"/>
      <c r="BV3891" s="773"/>
      <c r="BW3891" s="773"/>
      <c r="BX3891" s="773"/>
      <c r="BY3891" s="773"/>
      <c r="BZ3891" s="773"/>
      <c r="CA3891" s="773"/>
      <c r="CB3891" s="773"/>
      <c r="CC3891" s="773"/>
      <c r="CD3891" s="773"/>
      <c r="CE3891" s="773"/>
      <c r="CF3891" s="773"/>
      <c r="CG3891" s="773"/>
      <c r="CH3891" s="773"/>
      <c r="CI3891" s="773"/>
      <c r="CJ3891" s="773"/>
      <c r="CK3891" s="773"/>
      <c r="CL3891" s="773"/>
      <c r="CM3891" s="773"/>
      <c r="CN3891" s="773"/>
      <c r="CO3891" s="773"/>
      <c r="CP3891" s="773"/>
      <c r="CQ3891" s="773"/>
      <c r="CR3891" s="773"/>
      <c r="CS3891" s="773"/>
      <c r="CT3891" s="773"/>
      <c r="CU3891" s="773"/>
      <c r="CV3891" s="773"/>
      <c r="CW3891" s="773"/>
      <c r="CX3891" s="773"/>
      <c r="CY3891" s="773"/>
      <c r="CZ3891" s="773"/>
      <c r="DA3891" s="773"/>
      <c r="DB3891" s="773"/>
      <c r="DC3891" s="773"/>
      <c r="DD3891" s="773"/>
      <c r="DE3891" s="773"/>
      <c r="DF3891" s="773"/>
      <c r="DG3891" s="773"/>
      <c r="DH3891" s="773"/>
      <c r="DI3891" s="773"/>
      <c r="DJ3891" s="773"/>
      <c r="DK3891" s="773"/>
      <c r="DL3891" s="773"/>
      <c r="DM3891" s="773"/>
      <c r="DN3891" s="773"/>
      <c r="DO3891" s="773"/>
      <c r="DP3891" s="773"/>
      <c r="DQ3891" s="773"/>
      <c r="DR3891" s="773"/>
      <c r="DS3891" s="773"/>
      <c r="DT3891" s="773"/>
      <c r="DU3891" s="773"/>
      <c r="DV3891" s="773"/>
      <c r="DW3891" s="773"/>
      <c r="DX3891" s="773"/>
      <c r="DY3891" s="773"/>
      <c r="DZ3891" s="773"/>
      <c r="EA3891" s="773"/>
      <c r="EB3891" s="773"/>
      <c r="EC3891" s="773"/>
      <c r="ED3891" s="773"/>
      <c r="EE3891" s="773"/>
      <c r="EF3891" s="773"/>
      <c r="EG3891" s="773"/>
      <c r="EH3891" s="773"/>
      <c r="EI3891" s="773"/>
      <c r="EJ3891" s="773"/>
      <c r="EK3891" s="773"/>
      <c r="EL3891" s="773"/>
      <c r="EM3891" s="773"/>
      <c r="EN3891" s="773"/>
      <c r="EO3891" s="773"/>
      <c r="EP3891" s="773"/>
      <c r="EQ3891" s="773"/>
      <c r="ER3891" s="773"/>
      <c r="ES3891" s="773"/>
      <c r="ET3891" s="773"/>
      <c r="EU3891" s="773"/>
      <c r="EV3891" s="773"/>
      <c r="EW3891" s="773"/>
      <c r="EX3891" s="773"/>
      <c r="EY3891" s="773"/>
      <c r="EZ3891" s="773"/>
      <c r="FA3891" s="773"/>
      <c r="FB3891" s="773"/>
      <c r="FC3891" s="773"/>
      <c r="FD3891" s="773"/>
      <c r="FE3891" s="773"/>
      <c r="FF3891" s="773"/>
      <c r="FG3891" s="773"/>
      <c r="FH3891" s="773"/>
      <c r="FI3891" s="773"/>
      <c r="FJ3891" s="773"/>
      <c r="FK3891" s="773"/>
      <c r="FL3891" s="773"/>
      <c r="FM3891" s="773"/>
      <c r="FN3891" s="773"/>
      <c r="FO3891" s="773"/>
      <c r="FP3891" s="773"/>
      <c r="FQ3891" s="773"/>
      <c r="FR3891" s="773"/>
      <c r="FS3891" s="773"/>
      <c r="FT3891" s="773"/>
      <c r="FU3891" s="773"/>
      <c r="FV3891" s="773"/>
      <c r="FW3891" s="773"/>
      <c r="FX3891" s="773"/>
      <c r="FY3891" s="773"/>
      <c r="FZ3891" s="773"/>
      <c r="GA3891" s="773"/>
      <c r="GB3891" s="773"/>
      <c r="GC3891" s="773"/>
      <c r="GD3891" s="773"/>
      <c r="GE3891" s="773"/>
      <c r="GF3891" s="773"/>
      <c r="GG3891" s="773"/>
      <c r="GH3891" s="773"/>
      <c r="GI3891" s="773"/>
      <c r="GJ3891" s="773"/>
      <c r="GK3891" s="773"/>
      <c r="GL3891" s="773"/>
      <c r="GM3891" s="773"/>
      <c r="GN3891" s="773"/>
      <c r="GO3891" s="773"/>
      <c r="GP3891" s="773"/>
      <c r="GQ3891" s="773"/>
      <c r="GR3891" s="773"/>
      <c r="GS3891" s="773"/>
      <c r="GT3891" s="773"/>
      <c r="GU3891" s="773"/>
      <c r="GV3891" s="773"/>
      <c r="GW3891" s="773"/>
      <c r="GX3891" s="773"/>
      <c r="GY3891" s="773"/>
      <c r="GZ3891" s="773"/>
      <c r="HA3891" s="773"/>
      <c r="HB3891" s="773"/>
      <c r="HC3891" s="773"/>
      <c r="HD3891" s="773"/>
      <c r="HE3891" s="773"/>
      <c r="HF3891" s="773"/>
      <c r="HG3891" s="773"/>
      <c r="HH3891" s="773"/>
      <c r="HI3891" s="773"/>
      <c r="HJ3891" s="773"/>
      <c r="HK3891" s="773"/>
      <c r="HL3891" s="773"/>
      <c r="HM3891" s="773"/>
      <c r="HN3891" s="773"/>
      <c r="HO3891" s="773"/>
      <c r="HP3891" s="773"/>
      <c r="HQ3891" s="773"/>
      <c r="HR3891" s="773"/>
      <c r="HS3891" s="773"/>
      <c r="HT3891" s="773"/>
      <c r="HU3891" s="773"/>
      <c r="HV3891" s="773"/>
      <c r="HW3891" s="773"/>
      <c r="HX3891" s="773"/>
      <c r="HY3891" s="773"/>
      <c r="HZ3891" s="773"/>
      <c r="IA3891" s="773"/>
      <c r="IB3891" s="773"/>
      <c r="IC3891" s="773"/>
      <c r="ID3891" s="773"/>
      <c r="IE3891" s="773"/>
      <c r="IF3891" s="773"/>
      <c r="IG3891" s="773"/>
      <c r="IH3891" s="773"/>
      <c r="II3891" s="773"/>
      <c r="IJ3891" s="773"/>
      <c r="IK3891" s="773"/>
      <c r="IL3891" s="773"/>
      <c r="IM3891" s="773"/>
      <c r="IN3891" s="773"/>
      <c r="IO3891" s="773"/>
      <c r="IP3891" s="773"/>
      <c r="IQ3891" s="773"/>
      <c r="IR3891" s="773"/>
    </row>
    <row r="3892" spans="1:252" ht="13.5" customHeight="1" x14ac:dyDescent="0.2">
      <c r="A3892" s="606">
        <v>17</v>
      </c>
      <c r="B3892" s="637" t="s">
        <v>2041</v>
      </c>
      <c r="C3892" s="660" t="s">
        <v>800</v>
      </c>
      <c r="D3892" s="575">
        <v>210</v>
      </c>
      <c r="E3892" s="575">
        <v>2005</v>
      </c>
      <c r="F3892" s="1074">
        <v>929.62</v>
      </c>
      <c r="G3892" s="784">
        <f t="shared" si="131"/>
        <v>929.62</v>
      </c>
      <c r="H3892" s="1075">
        <v>100</v>
      </c>
      <c r="I3892" s="784">
        <f t="shared" si="132"/>
        <v>0</v>
      </c>
      <c r="J3892" s="635"/>
      <c r="K3892" s="693"/>
      <c r="L3892" s="693"/>
      <c r="M3892" s="635"/>
      <c r="N3892" s="693"/>
      <c r="O3892" s="693"/>
      <c r="P3892" s="1835"/>
      <c r="Q3892" s="773"/>
      <c r="R3892" s="773"/>
      <c r="S3892" s="773"/>
      <c r="T3892" s="773"/>
      <c r="U3892" s="773"/>
      <c r="V3892" s="773"/>
      <c r="W3892" s="773"/>
      <c r="X3892" s="773"/>
      <c r="Y3892" s="773"/>
      <c r="Z3892" s="773"/>
      <c r="AA3892" s="773"/>
      <c r="AB3892" s="773"/>
      <c r="AC3892" s="773"/>
      <c r="AD3892" s="773"/>
      <c r="AE3892" s="773"/>
      <c r="AF3892" s="773"/>
      <c r="AG3892" s="773"/>
      <c r="AH3892" s="773"/>
      <c r="AI3892" s="773"/>
      <c r="AJ3892" s="773"/>
      <c r="AK3892" s="773"/>
      <c r="AL3892" s="773"/>
      <c r="AM3892" s="773"/>
      <c r="AN3892" s="773"/>
      <c r="AO3892" s="773"/>
      <c r="AP3892" s="773"/>
      <c r="AQ3892" s="773"/>
      <c r="AR3892" s="773"/>
      <c r="AS3892" s="773"/>
      <c r="AT3892" s="773"/>
      <c r="AU3892" s="773"/>
      <c r="AV3892" s="773"/>
      <c r="AW3892" s="773"/>
      <c r="AX3892" s="773"/>
      <c r="AY3892" s="773"/>
      <c r="AZ3892" s="773"/>
      <c r="BA3892" s="773"/>
      <c r="BB3892" s="773"/>
      <c r="BC3892" s="773"/>
      <c r="BD3892" s="773"/>
      <c r="BE3892" s="773"/>
      <c r="BF3892" s="773"/>
      <c r="BG3892" s="773"/>
      <c r="BH3892" s="773"/>
      <c r="BI3892" s="773"/>
      <c r="BJ3892" s="773"/>
      <c r="BK3892" s="773"/>
      <c r="BL3892" s="773"/>
      <c r="BM3892" s="773"/>
      <c r="BN3892" s="773"/>
      <c r="BO3892" s="773"/>
      <c r="BP3892" s="773"/>
      <c r="BQ3892" s="773"/>
      <c r="BR3892" s="773"/>
      <c r="BS3892" s="773"/>
      <c r="BT3892" s="773"/>
      <c r="BU3892" s="773"/>
      <c r="BV3892" s="773"/>
      <c r="BW3892" s="773"/>
      <c r="BX3892" s="773"/>
      <c r="BY3892" s="773"/>
      <c r="BZ3892" s="773"/>
      <c r="CA3892" s="773"/>
      <c r="CB3892" s="773"/>
      <c r="CC3892" s="773"/>
      <c r="CD3892" s="773"/>
      <c r="CE3892" s="773"/>
      <c r="CF3892" s="773"/>
      <c r="CG3892" s="773"/>
      <c r="CH3892" s="773"/>
      <c r="CI3892" s="773"/>
      <c r="CJ3892" s="773"/>
      <c r="CK3892" s="773"/>
      <c r="CL3892" s="773"/>
      <c r="CM3892" s="773"/>
      <c r="CN3892" s="773"/>
      <c r="CO3892" s="773"/>
      <c r="CP3892" s="773"/>
      <c r="CQ3892" s="773"/>
      <c r="CR3892" s="773"/>
      <c r="CS3892" s="773"/>
      <c r="CT3892" s="773"/>
      <c r="CU3892" s="773"/>
      <c r="CV3892" s="773"/>
      <c r="CW3892" s="773"/>
      <c r="CX3892" s="773"/>
      <c r="CY3892" s="773"/>
      <c r="CZ3892" s="773"/>
      <c r="DA3892" s="773"/>
      <c r="DB3892" s="773"/>
      <c r="DC3892" s="773"/>
      <c r="DD3892" s="773"/>
      <c r="DE3892" s="773"/>
      <c r="DF3892" s="773"/>
      <c r="DG3892" s="773"/>
      <c r="DH3892" s="773"/>
      <c r="DI3892" s="773"/>
      <c r="DJ3892" s="773"/>
      <c r="DK3892" s="773"/>
      <c r="DL3892" s="773"/>
      <c r="DM3892" s="773"/>
      <c r="DN3892" s="773"/>
      <c r="DO3892" s="773"/>
      <c r="DP3892" s="773"/>
      <c r="DQ3892" s="773"/>
      <c r="DR3892" s="773"/>
      <c r="DS3892" s="773"/>
      <c r="DT3892" s="773"/>
      <c r="DU3892" s="773"/>
      <c r="DV3892" s="773"/>
      <c r="DW3892" s="773"/>
      <c r="DX3892" s="773"/>
      <c r="DY3892" s="773"/>
      <c r="DZ3892" s="773"/>
      <c r="EA3892" s="773"/>
      <c r="EB3892" s="773"/>
      <c r="EC3892" s="773"/>
      <c r="ED3892" s="773"/>
      <c r="EE3892" s="773"/>
      <c r="EF3892" s="773"/>
      <c r="EG3892" s="773"/>
      <c r="EH3892" s="773"/>
      <c r="EI3892" s="773"/>
      <c r="EJ3892" s="773"/>
      <c r="EK3892" s="773"/>
      <c r="EL3892" s="773"/>
      <c r="EM3892" s="773"/>
      <c r="EN3892" s="773"/>
      <c r="EO3892" s="773"/>
      <c r="EP3892" s="773"/>
      <c r="EQ3892" s="773"/>
      <c r="ER3892" s="773"/>
      <c r="ES3892" s="773"/>
      <c r="ET3892" s="773"/>
      <c r="EU3892" s="773"/>
      <c r="EV3892" s="773"/>
      <c r="EW3892" s="773"/>
      <c r="EX3892" s="773"/>
      <c r="EY3892" s="773"/>
      <c r="EZ3892" s="773"/>
      <c r="FA3892" s="773"/>
      <c r="FB3892" s="773"/>
      <c r="FC3892" s="773"/>
      <c r="FD3892" s="773"/>
      <c r="FE3892" s="773"/>
      <c r="FF3892" s="773"/>
      <c r="FG3892" s="773"/>
      <c r="FH3892" s="773"/>
      <c r="FI3892" s="773"/>
      <c r="FJ3892" s="773"/>
      <c r="FK3892" s="773"/>
      <c r="FL3892" s="773"/>
      <c r="FM3892" s="773"/>
      <c r="FN3892" s="773"/>
      <c r="FO3892" s="773"/>
      <c r="FP3892" s="773"/>
      <c r="FQ3892" s="773"/>
      <c r="FR3892" s="773"/>
      <c r="FS3892" s="773"/>
      <c r="FT3892" s="773"/>
      <c r="FU3892" s="773"/>
      <c r="FV3892" s="773"/>
      <c r="FW3892" s="773"/>
      <c r="FX3892" s="773"/>
      <c r="FY3892" s="773"/>
      <c r="FZ3892" s="773"/>
      <c r="GA3892" s="773"/>
      <c r="GB3892" s="773"/>
      <c r="GC3892" s="773"/>
      <c r="GD3892" s="773"/>
      <c r="GE3892" s="773"/>
      <c r="GF3892" s="773"/>
      <c r="GG3892" s="773"/>
      <c r="GH3892" s="773"/>
      <c r="GI3892" s="773"/>
      <c r="GJ3892" s="773"/>
      <c r="GK3892" s="773"/>
      <c r="GL3892" s="773"/>
      <c r="GM3892" s="773"/>
      <c r="GN3892" s="773"/>
      <c r="GO3892" s="773"/>
      <c r="GP3892" s="773"/>
      <c r="GQ3892" s="773"/>
      <c r="GR3892" s="773"/>
      <c r="GS3892" s="773"/>
      <c r="GT3892" s="773"/>
      <c r="GU3892" s="773"/>
      <c r="GV3892" s="773"/>
      <c r="GW3892" s="773"/>
      <c r="GX3892" s="773"/>
      <c r="GY3892" s="773"/>
      <c r="GZ3892" s="773"/>
      <c r="HA3892" s="773"/>
      <c r="HB3892" s="773"/>
      <c r="HC3892" s="773"/>
      <c r="HD3892" s="773"/>
      <c r="HE3892" s="773"/>
      <c r="HF3892" s="773"/>
      <c r="HG3892" s="773"/>
      <c r="HH3892" s="773"/>
      <c r="HI3892" s="773"/>
      <c r="HJ3892" s="773"/>
      <c r="HK3892" s="773"/>
      <c r="HL3892" s="773"/>
      <c r="HM3892" s="773"/>
      <c r="HN3892" s="773"/>
      <c r="HO3892" s="773"/>
      <c r="HP3892" s="773"/>
      <c r="HQ3892" s="773"/>
      <c r="HR3892" s="773"/>
      <c r="HS3892" s="773"/>
      <c r="HT3892" s="773"/>
      <c r="HU3892" s="773"/>
      <c r="HV3892" s="773"/>
      <c r="HW3892" s="773"/>
      <c r="HX3892" s="773"/>
      <c r="HY3892" s="773"/>
      <c r="HZ3892" s="773"/>
      <c r="IA3892" s="773"/>
      <c r="IB3892" s="773"/>
      <c r="IC3892" s="773"/>
      <c r="ID3892" s="773"/>
      <c r="IE3892" s="773"/>
      <c r="IF3892" s="773"/>
      <c r="IG3892" s="773"/>
      <c r="IH3892" s="773"/>
      <c r="II3892" s="773"/>
      <c r="IJ3892" s="773"/>
      <c r="IK3892" s="773"/>
      <c r="IL3892" s="773"/>
      <c r="IM3892" s="773"/>
      <c r="IN3892" s="773"/>
      <c r="IO3892" s="773"/>
      <c r="IP3892" s="773"/>
      <c r="IQ3892" s="773"/>
      <c r="IR3892" s="773"/>
    </row>
    <row r="3893" spans="1:252" ht="13.5" customHeight="1" x14ac:dyDescent="0.2">
      <c r="A3893" s="606">
        <v>18</v>
      </c>
      <c r="B3893" s="637" t="s">
        <v>2042</v>
      </c>
      <c r="C3893" s="660" t="s">
        <v>800</v>
      </c>
      <c r="D3893" s="575">
        <v>46</v>
      </c>
      <c r="E3893" s="575">
        <v>2005</v>
      </c>
      <c r="F3893" s="1074">
        <v>200.99000000000004</v>
      </c>
      <c r="G3893" s="784">
        <f t="shared" si="131"/>
        <v>200.99000000000004</v>
      </c>
      <c r="H3893" s="1075">
        <v>100</v>
      </c>
      <c r="I3893" s="784">
        <f t="shared" si="132"/>
        <v>0</v>
      </c>
      <c r="J3893" s="635"/>
      <c r="K3893" s="693"/>
      <c r="L3893" s="693"/>
      <c r="M3893" s="635"/>
      <c r="N3893" s="693"/>
      <c r="O3893" s="693"/>
      <c r="P3893" s="1835"/>
      <c r="Q3893" s="773"/>
      <c r="R3893" s="773"/>
      <c r="S3893" s="773"/>
      <c r="T3893" s="773"/>
      <c r="U3893" s="773"/>
      <c r="V3893" s="773"/>
      <c r="W3893" s="773"/>
      <c r="X3893" s="773"/>
      <c r="Y3893" s="773"/>
      <c r="Z3893" s="773"/>
      <c r="AA3893" s="773"/>
      <c r="AB3893" s="773"/>
      <c r="AC3893" s="773"/>
      <c r="AD3893" s="773"/>
      <c r="AE3893" s="773"/>
      <c r="AF3893" s="773"/>
      <c r="AG3893" s="773"/>
      <c r="AH3893" s="773"/>
      <c r="AI3893" s="773"/>
      <c r="AJ3893" s="773"/>
      <c r="AK3893" s="773"/>
      <c r="AL3893" s="773"/>
      <c r="AM3893" s="773"/>
      <c r="AN3893" s="773"/>
      <c r="AO3893" s="773"/>
      <c r="AP3893" s="773"/>
      <c r="AQ3893" s="773"/>
      <c r="AR3893" s="773"/>
      <c r="AS3893" s="773"/>
      <c r="AT3893" s="773"/>
      <c r="AU3893" s="773"/>
      <c r="AV3893" s="773"/>
      <c r="AW3893" s="773"/>
      <c r="AX3893" s="773"/>
      <c r="AY3893" s="773"/>
      <c r="AZ3893" s="773"/>
      <c r="BA3893" s="773"/>
      <c r="BB3893" s="773"/>
      <c r="BC3893" s="773"/>
      <c r="BD3893" s="773"/>
      <c r="BE3893" s="773"/>
      <c r="BF3893" s="773"/>
      <c r="BG3893" s="773"/>
      <c r="BH3893" s="773"/>
      <c r="BI3893" s="773"/>
      <c r="BJ3893" s="773"/>
      <c r="BK3893" s="773"/>
      <c r="BL3893" s="773"/>
      <c r="BM3893" s="773"/>
      <c r="BN3893" s="773"/>
      <c r="BO3893" s="773"/>
      <c r="BP3893" s="773"/>
      <c r="BQ3893" s="773"/>
      <c r="BR3893" s="773"/>
      <c r="BS3893" s="773"/>
      <c r="BT3893" s="773"/>
      <c r="BU3893" s="773"/>
      <c r="BV3893" s="773"/>
      <c r="BW3893" s="773"/>
      <c r="BX3893" s="773"/>
      <c r="BY3893" s="773"/>
      <c r="BZ3893" s="773"/>
      <c r="CA3893" s="773"/>
      <c r="CB3893" s="773"/>
      <c r="CC3893" s="773"/>
      <c r="CD3893" s="773"/>
      <c r="CE3893" s="773"/>
      <c r="CF3893" s="773"/>
      <c r="CG3893" s="773"/>
      <c r="CH3893" s="773"/>
      <c r="CI3893" s="773"/>
      <c r="CJ3893" s="773"/>
      <c r="CK3893" s="773"/>
      <c r="CL3893" s="773"/>
      <c r="CM3893" s="773"/>
      <c r="CN3893" s="773"/>
      <c r="CO3893" s="773"/>
      <c r="CP3893" s="773"/>
      <c r="CQ3893" s="773"/>
      <c r="CR3893" s="773"/>
      <c r="CS3893" s="773"/>
      <c r="CT3893" s="773"/>
      <c r="CU3893" s="773"/>
      <c r="CV3893" s="773"/>
      <c r="CW3893" s="773"/>
      <c r="CX3893" s="773"/>
      <c r="CY3893" s="773"/>
      <c r="CZ3893" s="773"/>
      <c r="DA3893" s="773"/>
      <c r="DB3893" s="773"/>
      <c r="DC3893" s="773"/>
      <c r="DD3893" s="773"/>
      <c r="DE3893" s="773"/>
      <c r="DF3893" s="773"/>
      <c r="DG3893" s="773"/>
      <c r="DH3893" s="773"/>
      <c r="DI3893" s="773"/>
      <c r="DJ3893" s="773"/>
      <c r="DK3893" s="773"/>
      <c r="DL3893" s="773"/>
      <c r="DM3893" s="773"/>
      <c r="DN3893" s="773"/>
      <c r="DO3893" s="773"/>
      <c r="DP3893" s="773"/>
      <c r="DQ3893" s="773"/>
      <c r="DR3893" s="773"/>
      <c r="DS3893" s="773"/>
      <c r="DT3893" s="773"/>
      <c r="DU3893" s="773"/>
      <c r="DV3893" s="773"/>
      <c r="DW3893" s="773"/>
      <c r="DX3893" s="773"/>
      <c r="DY3893" s="773"/>
      <c r="DZ3893" s="773"/>
      <c r="EA3893" s="773"/>
      <c r="EB3893" s="773"/>
      <c r="EC3893" s="773"/>
      <c r="ED3893" s="773"/>
      <c r="EE3893" s="773"/>
      <c r="EF3893" s="773"/>
      <c r="EG3893" s="773"/>
      <c r="EH3893" s="773"/>
      <c r="EI3893" s="773"/>
      <c r="EJ3893" s="773"/>
      <c r="EK3893" s="773"/>
      <c r="EL3893" s="773"/>
      <c r="EM3893" s="773"/>
      <c r="EN3893" s="773"/>
      <c r="EO3893" s="773"/>
      <c r="EP3893" s="773"/>
      <c r="EQ3893" s="773"/>
      <c r="ER3893" s="773"/>
      <c r="ES3893" s="773"/>
      <c r="ET3893" s="773"/>
      <c r="EU3893" s="773"/>
      <c r="EV3893" s="773"/>
      <c r="EW3893" s="773"/>
      <c r="EX3893" s="773"/>
      <c r="EY3893" s="773"/>
      <c r="EZ3893" s="773"/>
      <c r="FA3893" s="773"/>
      <c r="FB3893" s="773"/>
      <c r="FC3893" s="773"/>
      <c r="FD3893" s="773"/>
      <c r="FE3893" s="773"/>
      <c r="FF3893" s="773"/>
      <c r="FG3893" s="773"/>
      <c r="FH3893" s="773"/>
      <c r="FI3893" s="773"/>
      <c r="FJ3893" s="773"/>
      <c r="FK3893" s="773"/>
      <c r="FL3893" s="773"/>
      <c r="FM3893" s="773"/>
      <c r="FN3893" s="773"/>
      <c r="FO3893" s="773"/>
      <c r="FP3893" s="773"/>
      <c r="FQ3893" s="773"/>
      <c r="FR3893" s="773"/>
      <c r="FS3893" s="773"/>
      <c r="FT3893" s="773"/>
      <c r="FU3893" s="773"/>
      <c r="FV3893" s="773"/>
      <c r="FW3893" s="773"/>
      <c r="FX3893" s="773"/>
      <c r="FY3893" s="773"/>
      <c r="FZ3893" s="773"/>
      <c r="GA3893" s="773"/>
      <c r="GB3893" s="773"/>
      <c r="GC3893" s="773"/>
      <c r="GD3893" s="773"/>
      <c r="GE3893" s="773"/>
      <c r="GF3893" s="773"/>
      <c r="GG3893" s="773"/>
      <c r="GH3893" s="773"/>
      <c r="GI3893" s="773"/>
      <c r="GJ3893" s="773"/>
      <c r="GK3893" s="773"/>
      <c r="GL3893" s="773"/>
      <c r="GM3893" s="773"/>
      <c r="GN3893" s="773"/>
      <c r="GO3893" s="773"/>
      <c r="GP3893" s="773"/>
      <c r="GQ3893" s="773"/>
      <c r="GR3893" s="773"/>
      <c r="GS3893" s="773"/>
      <c r="GT3893" s="773"/>
      <c r="GU3893" s="773"/>
      <c r="GV3893" s="773"/>
      <c r="GW3893" s="773"/>
      <c r="GX3893" s="773"/>
      <c r="GY3893" s="773"/>
      <c r="GZ3893" s="773"/>
      <c r="HA3893" s="773"/>
      <c r="HB3893" s="773"/>
      <c r="HC3893" s="773"/>
      <c r="HD3893" s="773"/>
      <c r="HE3893" s="773"/>
      <c r="HF3893" s="773"/>
      <c r="HG3893" s="773"/>
      <c r="HH3893" s="773"/>
      <c r="HI3893" s="773"/>
      <c r="HJ3893" s="773"/>
      <c r="HK3893" s="773"/>
      <c r="HL3893" s="773"/>
      <c r="HM3893" s="773"/>
      <c r="HN3893" s="773"/>
      <c r="HO3893" s="773"/>
      <c r="HP3893" s="773"/>
      <c r="HQ3893" s="773"/>
      <c r="HR3893" s="773"/>
      <c r="HS3893" s="773"/>
      <c r="HT3893" s="773"/>
      <c r="HU3893" s="773"/>
      <c r="HV3893" s="773"/>
      <c r="HW3893" s="773"/>
      <c r="HX3893" s="773"/>
      <c r="HY3893" s="773"/>
      <c r="HZ3893" s="773"/>
      <c r="IA3893" s="773"/>
      <c r="IB3893" s="773"/>
      <c r="IC3893" s="773"/>
      <c r="ID3893" s="773"/>
      <c r="IE3893" s="773"/>
      <c r="IF3893" s="773"/>
      <c r="IG3893" s="773"/>
      <c r="IH3893" s="773"/>
      <c r="II3893" s="773"/>
      <c r="IJ3893" s="773"/>
      <c r="IK3893" s="773"/>
      <c r="IL3893" s="773"/>
      <c r="IM3893" s="773"/>
      <c r="IN3893" s="773"/>
      <c r="IO3893" s="773"/>
      <c r="IP3893" s="773"/>
      <c r="IQ3893" s="773"/>
      <c r="IR3893" s="773"/>
    </row>
    <row r="3894" spans="1:252" ht="13.5" customHeight="1" x14ac:dyDescent="0.2">
      <c r="A3894" s="606">
        <v>19</v>
      </c>
      <c r="B3894" s="637" t="s">
        <v>801</v>
      </c>
      <c r="C3894" s="660" t="s">
        <v>701</v>
      </c>
      <c r="D3894" s="575">
        <v>1</v>
      </c>
      <c r="E3894" s="575">
        <v>2008</v>
      </c>
      <c r="F3894" s="1074">
        <v>400</v>
      </c>
      <c r="G3894" s="784">
        <f t="shared" si="131"/>
        <v>400</v>
      </c>
      <c r="H3894" s="1075">
        <v>100</v>
      </c>
      <c r="I3894" s="784">
        <f t="shared" si="132"/>
        <v>0</v>
      </c>
      <c r="J3894" s="635"/>
      <c r="K3894" s="693"/>
      <c r="L3894" s="693"/>
      <c r="M3894" s="635"/>
      <c r="N3894" s="693"/>
      <c r="O3894" s="693"/>
      <c r="P3894" s="1835"/>
      <c r="Q3894" s="773"/>
      <c r="R3894" s="773"/>
      <c r="S3894" s="773"/>
      <c r="T3894" s="773"/>
      <c r="U3894" s="773"/>
      <c r="V3894" s="773"/>
      <c r="W3894" s="773"/>
      <c r="X3894" s="773"/>
      <c r="Y3894" s="773"/>
      <c r="Z3894" s="773"/>
      <c r="AA3894" s="773"/>
      <c r="AB3894" s="773"/>
      <c r="AC3894" s="773"/>
      <c r="AD3894" s="773"/>
      <c r="AE3894" s="773"/>
      <c r="AF3894" s="773"/>
      <c r="AG3894" s="773"/>
      <c r="AH3894" s="773"/>
      <c r="AI3894" s="773"/>
      <c r="AJ3894" s="773"/>
      <c r="AK3894" s="773"/>
      <c r="AL3894" s="773"/>
      <c r="AM3894" s="773"/>
      <c r="AN3894" s="773"/>
      <c r="AO3894" s="773"/>
      <c r="AP3894" s="773"/>
      <c r="AQ3894" s="773"/>
      <c r="AR3894" s="773"/>
      <c r="AS3894" s="773"/>
      <c r="AT3894" s="773"/>
      <c r="AU3894" s="773"/>
      <c r="AV3894" s="773"/>
      <c r="AW3894" s="773"/>
      <c r="AX3894" s="773"/>
      <c r="AY3894" s="773"/>
      <c r="AZ3894" s="773"/>
      <c r="BA3894" s="773"/>
      <c r="BB3894" s="773"/>
      <c r="BC3894" s="773"/>
      <c r="BD3894" s="773"/>
      <c r="BE3894" s="773"/>
      <c r="BF3894" s="773"/>
      <c r="BG3894" s="773"/>
      <c r="BH3894" s="773"/>
      <c r="BI3894" s="773"/>
      <c r="BJ3894" s="773"/>
      <c r="BK3894" s="773"/>
      <c r="BL3894" s="773"/>
      <c r="BM3894" s="773"/>
      <c r="BN3894" s="773"/>
      <c r="BO3894" s="773"/>
      <c r="BP3894" s="773"/>
      <c r="BQ3894" s="773"/>
      <c r="BR3894" s="773"/>
      <c r="BS3894" s="773"/>
      <c r="BT3894" s="773"/>
      <c r="BU3894" s="773"/>
      <c r="BV3894" s="773"/>
      <c r="BW3894" s="773"/>
      <c r="BX3894" s="773"/>
      <c r="BY3894" s="773"/>
      <c r="BZ3894" s="773"/>
      <c r="CA3894" s="773"/>
      <c r="CB3894" s="773"/>
      <c r="CC3894" s="773"/>
      <c r="CD3894" s="773"/>
      <c r="CE3894" s="773"/>
      <c r="CF3894" s="773"/>
      <c r="CG3894" s="773"/>
      <c r="CH3894" s="773"/>
      <c r="CI3894" s="773"/>
      <c r="CJ3894" s="773"/>
      <c r="CK3894" s="773"/>
      <c r="CL3894" s="773"/>
      <c r="CM3894" s="773"/>
      <c r="CN3894" s="773"/>
      <c r="CO3894" s="773"/>
      <c r="CP3894" s="773"/>
      <c r="CQ3894" s="773"/>
      <c r="CR3894" s="773"/>
      <c r="CS3894" s="773"/>
      <c r="CT3894" s="773"/>
      <c r="CU3894" s="773"/>
      <c r="CV3894" s="773"/>
      <c r="CW3894" s="773"/>
      <c r="CX3894" s="773"/>
      <c r="CY3894" s="773"/>
      <c r="CZ3894" s="773"/>
      <c r="DA3894" s="773"/>
      <c r="DB3894" s="773"/>
      <c r="DC3894" s="773"/>
      <c r="DD3894" s="773"/>
      <c r="DE3894" s="773"/>
      <c r="DF3894" s="773"/>
      <c r="DG3894" s="773"/>
      <c r="DH3894" s="773"/>
      <c r="DI3894" s="773"/>
      <c r="DJ3894" s="773"/>
      <c r="DK3894" s="773"/>
      <c r="DL3894" s="773"/>
      <c r="DM3894" s="773"/>
      <c r="DN3894" s="773"/>
      <c r="DO3894" s="773"/>
      <c r="DP3894" s="773"/>
      <c r="DQ3894" s="773"/>
      <c r="DR3894" s="773"/>
      <c r="DS3894" s="773"/>
      <c r="DT3894" s="773"/>
      <c r="DU3894" s="773"/>
      <c r="DV3894" s="773"/>
      <c r="DW3894" s="773"/>
      <c r="DX3894" s="773"/>
      <c r="DY3894" s="773"/>
      <c r="DZ3894" s="773"/>
      <c r="EA3894" s="773"/>
      <c r="EB3894" s="773"/>
      <c r="EC3894" s="773"/>
      <c r="ED3894" s="773"/>
      <c r="EE3894" s="773"/>
      <c r="EF3894" s="773"/>
      <c r="EG3894" s="773"/>
      <c r="EH3894" s="773"/>
      <c r="EI3894" s="773"/>
      <c r="EJ3894" s="773"/>
      <c r="EK3894" s="773"/>
      <c r="EL3894" s="773"/>
      <c r="EM3894" s="773"/>
      <c r="EN3894" s="773"/>
      <c r="EO3894" s="773"/>
      <c r="EP3894" s="773"/>
      <c r="EQ3894" s="773"/>
      <c r="ER3894" s="773"/>
      <c r="ES3894" s="773"/>
      <c r="ET3894" s="773"/>
      <c r="EU3894" s="773"/>
      <c r="EV3894" s="773"/>
      <c r="EW3894" s="773"/>
      <c r="EX3894" s="773"/>
      <c r="EY3894" s="773"/>
      <c r="EZ3894" s="773"/>
      <c r="FA3894" s="773"/>
      <c r="FB3894" s="773"/>
      <c r="FC3894" s="773"/>
      <c r="FD3894" s="773"/>
      <c r="FE3894" s="773"/>
      <c r="FF3894" s="773"/>
      <c r="FG3894" s="773"/>
      <c r="FH3894" s="773"/>
      <c r="FI3894" s="773"/>
      <c r="FJ3894" s="773"/>
      <c r="FK3894" s="773"/>
      <c r="FL3894" s="773"/>
      <c r="FM3894" s="773"/>
      <c r="FN3894" s="773"/>
      <c r="FO3894" s="773"/>
      <c r="FP3894" s="773"/>
      <c r="FQ3894" s="773"/>
      <c r="FR3894" s="773"/>
      <c r="FS3894" s="773"/>
      <c r="FT3894" s="773"/>
      <c r="FU3894" s="773"/>
      <c r="FV3894" s="773"/>
      <c r="FW3894" s="773"/>
      <c r="FX3894" s="773"/>
      <c r="FY3894" s="773"/>
      <c r="FZ3894" s="773"/>
      <c r="GA3894" s="773"/>
      <c r="GB3894" s="773"/>
      <c r="GC3894" s="773"/>
      <c r="GD3894" s="773"/>
      <c r="GE3894" s="773"/>
      <c r="GF3894" s="773"/>
      <c r="GG3894" s="773"/>
      <c r="GH3894" s="773"/>
      <c r="GI3894" s="773"/>
      <c r="GJ3894" s="773"/>
      <c r="GK3894" s="773"/>
      <c r="GL3894" s="773"/>
      <c r="GM3894" s="773"/>
      <c r="GN3894" s="773"/>
      <c r="GO3894" s="773"/>
      <c r="GP3894" s="773"/>
      <c r="GQ3894" s="773"/>
      <c r="GR3894" s="773"/>
      <c r="GS3894" s="773"/>
      <c r="GT3894" s="773"/>
      <c r="GU3894" s="773"/>
      <c r="GV3894" s="773"/>
      <c r="GW3894" s="773"/>
      <c r="GX3894" s="773"/>
      <c r="GY3894" s="773"/>
      <c r="GZ3894" s="773"/>
      <c r="HA3894" s="773"/>
      <c r="HB3894" s="773"/>
      <c r="HC3894" s="773"/>
      <c r="HD3894" s="773"/>
      <c r="HE3894" s="773"/>
      <c r="HF3894" s="773"/>
      <c r="HG3894" s="773"/>
      <c r="HH3894" s="773"/>
      <c r="HI3894" s="773"/>
      <c r="HJ3894" s="773"/>
      <c r="HK3894" s="773"/>
      <c r="HL3894" s="773"/>
      <c r="HM3894" s="773"/>
      <c r="HN3894" s="773"/>
      <c r="HO3894" s="773"/>
      <c r="HP3894" s="773"/>
      <c r="HQ3894" s="773"/>
      <c r="HR3894" s="773"/>
      <c r="HS3894" s="773"/>
      <c r="HT3894" s="773"/>
      <c r="HU3894" s="773"/>
      <c r="HV3894" s="773"/>
      <c r="HW3894" s="773"/>
      <c r="HX3894" s="773"/>
      <c r="HY3894" s="773"/>
      <c r="HZ3894" s="773"/>
      <c r="IA3894" s="773"/>
      <c r="IB3894" s="773"/>
      <c r="IC3894" s="773"/>
      <c r="ID3894" s="773"/>
      <c r="IE3894" s="773"/>
      <c r="IF3894" s="773"/>
      <c r="IG3894" s="773"/>
      <c r="IH3894" s="773"/>
      <c r="II3894" s="773"/>
      <c r="IJ3894" s="773"/>
      <c r="IK3894" s="773"/>
      <c r="IL3894" s="773"/>
      <c r="IM3894" s="773"/>
      <c r="IN3894" s="773"/>
      <c r="IO3894" s="773"/>
      <c r="IP3894" s="773"/>
      <c r="IQ3894" s="773"/>
      <c r="IR3894" s="773"/>
    </row>
    <row r="3895" spans="1:252" ht="27" customHeight="1" x14ac:dyDescent="0.2">
      <c r="A3895" s="606">
        <v>20</v>
      </c>
      <c r="B3895" s="637" t="s">
        <v>2043</v>
      </c>
      <c r="C3895" s="660" t="s">
        <v>701</v>
      </c>
      <c r="D3895" s="575">
        <v>3</v>
      </c>
      <c r="E3895" s="575">
        <v>2005</v>
      </c>
      <c r="F3895" s="1074">
        <v>596.54700000000003</v>
      </c>
      <c r="G3895" s="784">
        <f t="shared" si="131"/>
        <v>596.54700000000003</v>
      </c>
      <c r="H3895" s="1075">
        <v>100</v>
      </c>
      <c r="I3895" s="784">
        <f t="shared" si="132"/>
        <v>0</v>
      </c>
      <c r="J3895" s="635"/>
      <c r="K3895" s="693"/>
      <c r="L3895" s="693"/>
      <c r="M3895" s="635"/>
      <c r="N3895" s="693"/>
      <c r="O3895" s="693"/>
      <c r="P3895" s="1835"/>
      <c r="Q3895" s="773"/>
      <c r="R3895" s="773"/>
      <c r="S3895" s="773"/>
      <c r="T3895" s="773"/>
      <c r="U3895" s="773"/>
      <c r="V3895" s="773"/>
      <c r="W3895" s="773"/>
      <c r="X3895" s="773"/>
      <c r="Y3895" s="773"/>
      <c r="Z3895" s="773"/>
      <c r="AA3895" s="773"/>
      <c r="AB3895" s="773"/>
      <c r="AC3895" s="773"/>
      <c r="AD3895" s="773"/>
      <c r="AE3895" s="773"/>
      <c r="AF3895" s="773"/>
      <c r="AG3895" s="773"/>
      <c r="AH3895" s="773"/>
      <c r="AI3895" s="773"/>
      <c r="AJ3895" s="773"/>
      <c r="AK3895" s="773"/>
      <c r="AL3895" s="773"/>
      <c r="AM3895" s="773"/>
      <c r="AN3895" s="773"/>
      <c r="AO3895" s="773"/>
      <c r="AP3895" s="773"/>
      <c r="AQ3895" s="773"/>
      <c r="AR3895" s="773"/>
      <c r="AS3895" s="773"/>
      <c r="AT3895" s="773"/>
      <c r="AU3895" s="773"/>
      <c r="AV3895" s="773"/>
      <c r="AW3895" s="773"/>
      <c r="AX3895" s="773"/>
      <c r="AY3895" s="773"/>
      <c r="AZ3895" s="773"/>
      <c r="BA3895" s="773"/>
      <c r="BB3895" s="773"/>
      <c r="BC3895" s="773"/>
      <c r="BD3895" s="773"/>
      <c r="BE3895" s="773"/>
      <c r="BF3895" s="773"/>
      <c r="BG3895" s="773"/>
      <c r="BH3895" s="773"/>
      <c r="BI3895" s="773"/>
      <c r="BJ3895" s="773"/>
      <c r="BK3895" s="773"/>
      <c r="BL3895" s="773"/>
      <c r="BM3895" s="773"/>
      <c r="BN3895" s="773"/>
      <c r="BO3895" s="773"/>
      <c r="BP3895" s="773"/>
      <c r="BQ3895" s="773"/>
      <c r="BR3895" s="773"/>
      <c r="BS3895" s="773"/>
      <c r="BT3895" s="773"/>
      <c r="BU3895" s="773"/>
      <c r="BV3895" s="773"/>
      <c r="BW3895" s="773"/>
      <c r="BX3895" s="773"/>
      <c r="BY3895" s="773"/>
      <c r="BZ3895" s="773"/>
      <c r="CA3895" s="773"/>
      <c r="CB3895" s="773"/>
      <c r="CC3895" s="773"/>
      <c r="CD3895" s="773"/>
      <c r="CE3895" s="773"/>
      <c r="CF3895" s="773"/>
      <c r="CG3895" s="773"/>
      <c r="CH3895" s="773"/>
      <c r="CI3895" s="773"/>
      <c r="CJ3895" s="773"/>
      <c r="CK3895" s="773"/>
      <c r="CL3895" s="773"/>
      <c r="CM3895" s="773"/>
      <c r="CN3895" s="773"/>
      <c r="CO3895" s="773"/>
      <c r="CP3895" s="773"/>
      <c r="CQ3895" s="773"/>
      <c r="CR3895" s="773"/>
      <c r="CS3895" s="773"/>
      <c r="CT3895" s="773"/>
      <c r="CU3895" s="773"/>
      <c r="CV3895" s="773"/>
      <c r="CW3895" s="773"/>
      <c r="CX3895" s="773"/>
      <c r="CY3895" s="773"/>
      <c r="CZ3895" s="773"/>
      <c r="DA3895" s="773"/>
      <c r="DB3895" s="773"/>
      <c r="DC3895" s="773"/>
      <c r="DD3895" s="773"/>
      <c r="DE3895" s="773"/>
      <c r="DF3895" s="773"/>
      <c r="DG3895" s="773"/>
      <c r="DH3895" s="773"/>
      <c r="DI3895" s="773"/>
      <c r="DJ3895" s="773"/>
      <c r="DK3895" s="773"/>
      <c r="DL3895" s="773"/>
      <c r="DM3895" s="773"/>
      <c r="DN3895" s="773"/>
      <c r="DO3895" s="773"/>
      <c r="DP3895" s="773"/>
      <c r="DQ3895" s="773"/>
      <c r="DR3895" s="773"/>
      <c r="DS3895" s="773"/>
      <c r="DT3895" s="773"/>
      <c r="DU3895" s="773"/>
      <c r="DV3895" s="773"/>
      <c r="DW3895" s="773"/>
      <c r="DX3895" s="773"/>
      <c r="DY3895" s="773"/>
      <c r="DZ3895" s="773"/>
      <c r="EA3895" s="773"/>
      <c r="EB3895" s="773"/>
      <c r="EC3895" s="773"/>
      <c r="ED3895" s="773"/>
      <c r="EE3895" s="773"/>
      <c r="EF3895" s="773"/>
      <c r="EG3895" s="773"/>
      <c r="EH3895" s="773"/>
      <c r="EI3895" s="773"/>
      <c r="EJ3895" s="773"/>
      <c r="EK3895" s="773"/>
      <c r="EL3895" s="773"/>
      <c r="EM3895" s="773"/>
      <c r="EN3895" s="773"/>
      <c r="EO3895" s="773"/>
      <c r="EP3895" s="773"/>
      <c r="EQ3895" s="773"/>
      <c r="ER3895" s="773"/>
      <c r="ES3895" s="773"/>
      <c r="ET3895" s="773"/>
      <c r="EU3895" s="773"/>
      <c r="EV3895" s="773"/>
      <c r="EW3895" s="773"/>
      <c r="EX3895" s="773"/>
      <c r="EY3895" s="773"/>
      <c r="EZ3895" s="773"/>
      <c r="FA3895" s="773"/>
      <c r="FB3895" s="773"/>
      <c r="FC3895" s="773"/>
      <c r="FD3895" s="773"/>
      <c r="FE3895" s="773"/>
      <c r="FF3895" s="773"/>
      <c r="FG3895" s="773"/>
      <c r="FH3895" s="773"/>
      <c r="FI3895" s="773"/>
      <c r="FJ3895" s="773"/>
      <c r="FK3895" s="773"/>
      <c r="FL3895" s="773"/>
      <c r="FM3895" s="773"/>
      <c r="FN3895" s="773"/>
      <c r="FO3895" s="773"/>
      <c r="FP3895" s="773"/>
      <c r="FQ3895" s="773"/>
      <c r="FR3895" s="773"/>
      <c r="FS3895" s="773"/>
      <c r="FT3895" s="773"/>
      <c r="FU3895" s="773"/>
      <c r="FV3895" s="773"/>
      <c r="FW3895" s="773"/>
      <c r="FX3895" s="773"/>
      <c r="FY3895" s="773"/>
      <c r="FZ3895" s="773"/>
      <c r="GA3895" s="773"/>
      <c r="GB3895" s="773"/>
      <c r="GC3895" s="773"/>
      <c r="GD3895" s="773"/>
      <c r="GE3895" s="773"/>
      <c r="GF3895" s="773"/>
      <c r="GG3895" s="773"/>
      <c r="GH3895" s="773"/>
      <c r="GI3895" s="773"/>
      <c r="GJ3895" s="773"/>
      <c r="GK3895" s="773"/>
      <c r="GL3895" s="773"/>
      <c r="GM3895" s="773"/>
      <c r="GN3895" s="773"/>
      <c r="GO3895" s="773"/>
      <c r="GP3895" s="773"/>
      <c r="GQ3895" s="773"/>
      <c r="GR3895" s="773"/>
      <c r="GS3895" s="773"/>
      <c r="GT3895" s="773"/>
      <c r="GU3895" s="773"/>
      <c r="GV3895" s="773"/>
      <c r="GW3895" s="773"/>
      <c r="GX3895" s="773"/>
      <c r="GY3895" s="773"/>
      <c r="GZ3895" s="773"/>
      <c r="HA3895" s="773"/>
      <c r="HB3895" s="773"/>
      <c r="HC3895" s="773"/>
      <c r="HD3895" s="773"/>
      <c r="HE3895" s="773"/>
      <c r="HF3895" s="773"/>
      <c r="HG3895" s="773"/>
      <c r="HH3895" s="773"/>
      <c r="HI3895" s="773"/>
      <c r="HJ3895" s="773"/>
      <c r="HK3895" s="773"/>
      <c r="HL3895" s="773"/>
      <c r="HM3895" s="773"/>
      <c r="HN3895" s="773"/>
      <c r="HO3895" s="773"/>
      <c r="HP3895" s="773"/>
      <c r="HQ3895" s="773"/>
      <c r="HR3895" s="773"/>
      <c r="HS3895" s="773"/>
      <c r="HT3895" s="773"/>
      <c r="HU3895" s="773"/>
      <c r="HV3895" s="773"/>
      <c r="HW3895" s="773"/>
      <c r="HX3895" s="773"/>
      <c r="HY3895" s="773"/>
      <c r="HZ3895" s="773"/>
      <c r="IA3895" s="773"/>
      <c r="IB3895" s="773"/>
      <c r="IC3895" s="773"/>
      <c r="ID3895" s="773"/>
      <c r="IE3895" s="773"/>
      <c r="IF3895" s="773"/>
      <c r="IG3895" s="773"/>
      <c r="IH3895" s="773"/>
      <c r="II3895" s="773"/>
      <c r="IJ3895" s="773"/>
      <c r="IK3895" s="773"/>
      <c r="IL3895" s="773"/>
      <c r="IM3895" s="773"/>
      <c r="IN3895" s="773"/>
      <c r="IO3895" s="773"/>
      <c r="IP3895" s="773"/>
      <c r="IQ3895" s="773"/>
      <c r="IR3895" s="773"/>
    </row>
    <row r="3896" spans="1:252" ht="27" customHeight="1" x14ac:dyDescent="0.2">
      <c r="A3896" s="606">
        <v>21</v>
      </c>
      <c r="B3896" s="637" t="s">
        <v>2044</v>
      </c>
      <c r="C3896" s="660" t="s">
        <v>701</v>
      </c>
      <c r="D3896" s="575">
        <v>1</v>
      </c>
      <c r="E3896" s="575">
        <v>2005</v>
      </c>
      <c r="F3896" s="1074">
        <v>184.64599999999999</v>
      </c>
      <c r="G3896" s="784">
        <f t="shared" si="131"/>
        <v>184.64599999999999</v>
      </c>
      <c r="H3896" s="1075">
        <v>100</v>
      </c>
      <c r="I3896" s="784">
        <f t="shared" si="132"/>
        <v>0</v>
      </c>
      <c r="J3896" s="635"/>
      <c r="K3896" s="693"/>
      <c r="L3896" s="693"/>
      <c r="M3896" s="635"/>
      <c r="N3896" s="693"/>
      <c r="O3896" s="693"/>
      <c r="P3896" s="1835"/>
      <c r="Q3896" s="773"/>
      <c r="R3896" s="773"/>
      <c r="S3896" s="773"/>
      <c r="T3896" s="773"/>
      <c r="U3896" s="773"/>
      <c r="V3896" s="773"/>
      <c r="W3896" s="773"/>
      <c r="X3896" s="773"/>
      <c r="Y3896" s="773"/>
      <c r="Z3896" s="773"/>
      <c r="AA3896" s="773"/>
      <c r="AB3896" s="773"/>
      <c r="AC3896" s="773"/>
      <c r="AD3896" s="773"/>
      <c r="AE3896" s="773"/>
      <c r="AF3896" s="773"/>
      <c r="AG3896" s="773"/>
      <c r="AH3896" s="773"/>
      <c r="AI3896" s="773"/>
      <c r="AJ3896" s="773"/>
      <c r="AK3896" s="773"/>
      <c r="AL3896" s="773"/>
      <c r="AM3896" s="773"/>
      <c r="AN3896" s="773"/>
      <c r="AO3896" s="773"/>
      <c r="AP3896" s="773"/>
      <c r="AQ3896" s="773"/>
      <c r="AR3896" s="773"/>
      <c r="AS3896" s="773"/>
      <c r="AT3896" s="773"/>
      <c r="AU3896" s="773"/>
      <c r="AV3896" s="773"/>
      <c r="AW3896" s="773"/>
      <c r="AX3896" s="773"/>
      <c r="AY3896" s="773"/>
      <c r="AZ3896" s="773"/>
      <c r="BA3896" s="773"/>
      <c r="BB3896" s="773"/>
      <c r="BC3896" s="773"/>
      <c r="BD3896" s="773"/>
      <c r="BE3896" s="773"/>
      <c r="BF3896" s="773"/>
      <c r="BG3896" s="773"/>
      <c r="BH3896" s="773"/>
      <c r="BI3896" s="773"/>
      <c r="BJ3896" s="773"/>
      <c r="BK3896" s="773"/>
      <c r="BL3896" s="773"/>
      <c r="BM3896" s="773"/>
      <c r="BN3896" s="773"/>
      <c r="BO3896" s="773"/>
      <c r="BP3896" s="773"/>
      <c r="BQ3896" s="773"/>
      <c r="BR3896" s="773"/>
      <c r="BS3896" s="773"/>
      <c r="BT3896" s="773"/>
      <c r="BU3896" s="773"/>
      <c r="BV3896" s="773"/>
      <c r="BW3896" s="773"/>
      <c r="BX3896" s="773"/>
      <c r="BY3896" s="773"/>
      <c r="BZ3896" s="773"/>
      <c r="CA3896" s="773"/>
      <c r="CB3896" s="773"/>
      <c r="CC3896" s="773"/>
      <c r="CD3896" s="773"/>
      <c r="CE3896" s="773"/>
      <c r="CF3896" s="773"/>
      <c r="CG3896" s="773"/>
      <c r="CH3896" s="773"/>
      <c r="CI3896" s="773"/>
      <c r="CJ3896" s="773"/>
      <c r="CK3896" s="773"/>
      <c r="CL3896" s="773"/>
      <c r="CM3896" s="773"/>
      <c r="CN3896" s="773"/>
      <c r="CO3896" s="773"/>
      <c r="CP3896" s="773"/>
      <c r="CQ3896" s="773"/>
      <c r="CR3896" s="773"/>
      <c r="CS3896" s="773"/>
      <c r="CT3896" s="773"/>
      <c r="CU3896" s="773"/>
      <c r="CV3896" s="773"/>
      <c r="CW3896" s="773"/>
      <c r="CX3896" s="773"/>
      <c r="CY3896" s="773"/>
      <c r="CZ3896" s="773"/>
      <c r="DA3896" s="773"/>
      <c r="DB3896" s="773"/>
      <c r="DC3896" s="773"/>
      <c r="DD3896" s="773"/>
      <c r="DE3896" s="773"/>
      <c r="DF3896" s="773"/>
      <c r="DG3896" s="773"/>
      <c r="DH3896" s="773"/>
      <c r="DI3896" s="773"/>
      <c r="DJ3896" s="773"/>
      <c r="DK3896" s="773"/>
      <c r="DL3896" s="773"/>
      <c r="DM3896" s="773"/>
      <c r="DN3896" s="773"/>
      <c r="DO3896" s="773"/>
      <c r="DP3896" s="773"/>
      <c r="DQ3896" s="773"/>
      <c r="DR3896" s="773"/>
      <c r="DS3896" s="773"/>
      <c r="DT3896" s="773"/>
      <c r="DU3896" s="773"/>
      <c r="DV3896" s="773"/>
      <c r="DW3896" s="773"/>
      <c r="DX3896" s="773"/>
      <c r="DY3896" s="773"/>
      <c r="DZ3896" s="773"/>
      <c r="EA3896" s="773"/>
      <c r="EB3896" s="773"/>
      <c r="EC3896" s="773"/>
      <c r="ED3896" s="773"/>
      <c r="EE3896" s="773"/>
      <c r="EF3896" s="773"/>
      <c r="EG3896" s="773"/>
      <c r="EH3896" s="773"/>
      <c r="EI3896" s="773"/>
      <c r="EJ3896" s="773"/>
      <c r="EK3896" s="773"/>
      <c r="EL3896" s="773"/>
      <c r="EM3896" s="773"/>
      <c r="EN3896" s="773"/>
      <c r="EO3896" s="773"/>
      <c r="EP3896" s="773"/>
      <c r="EQ3896" s="773"/>
      <c r="ER3896" s="773"/>
      <c r="ES3896" s="773"/>
      <c r="ET3896" s="773"/>
      <c r="EU3896" s="773"/>
      <c r="EV3896" s="773"/>
      <c r="EW3896" s="773"/>
      <c r="EX3896" s="773"/>
      <c r="EY3896" s="773"/>
      <c r="EZ3896" s="773"/>
      <c r="FA3896" s="773"/>
      <c r="FB3896" s="773"/>
      <c r="FC3896" s="773"/>
      <c r="FD3896" s="773"/>
      <c r="FE3896" s="773"/>
      <c r="FF3896" s="773"/>
      <c r="FG3896" s="773"/>
      <c r="FH3896" s="773"/>
      <c r="FI3896" s="773"/>
      <c r="FJ3896" s="773"/>
      <c r="FK3896" s="773"/>
      <c r="FL3896" s="773"/>
      <c r="FM3896" s="773"/>
      <c r="FN3896" s="773"/>
      <c r="FO3896" s="773"/>
      <c r="FP3896" s="773"/>
      <c r="FQ3896" s="773"/>
      <c r="FR3896" s="773"/>
      <c r="FS3896" s="773"/>
      <c r="FT3896" s="773"/>
      <c r="FU3896" s="773"/>
      <c r="FV3896" s="773"/>
      <c r="FW3896" s="773"/>
      <c r="FX3896" s="773"/>
      <c r="FY3896" s="773"/>
      <c r="FZ3896" s="773"/>
      <c r="GA3896" s="773"/>
      <c r="GB3896" s="773"/>
      <c r="GC3896" s="773"/>
      <c r="GD3896" s="773"/>
      <c r="GE3896" s="773"/>
      <c r="GF3896" s="773"/>
      <c r="GG3896" s="773"/>
      <c r="GH3896" s="773"/>
      <c r="GI3896" s="773"/>
      <c r="GJ3896" s="773"/>
      <c r="GK3896" s="773"/>
      <c r="GL3896" s="773"/>
      <c r="GM3896" s="773"/>
      <c r="GN3896" s="773"/>
      <c r="GO3896" s="773"/>
      <c r="GP3896" s="773"/>
      <c r="GQ3896" s="773"/>
      <c r="GR3896" s="773"/>
      <c r="GS3896" s="773"/>
      <c r="GT3896" s="773"/>
      <c r="GU3896" s="773"/>
      <c r="GV3896" s="773"/>
      <c r="GW3896" s="773"/>
      <c r="GX3896" s="773"/>
      <c r="GY3896" s="773"/>
      <c r="GZ3896" s="773"/>
      <c r="HA3896" s="773"/>
      <c r="HB3896" s="773"/>
      <c r="HC3896" s="773"/>
      <c r="HD3896" s="773"/>
      <c r="HE3896" s="773"/>
      <c r="HF3896" s="773"/>
      <c r="HG3896" s="773"/>
      <c r="HH3896" s="773"/>
      <c r="HI3896" s="773"/>
      <c r="HJ3896" s="773"/>
      <c r="HK3896" s="773"/>
      <c r="HL3896" s="773"/>
      <c r="HM3896" s="773"/>
      <c r="HN3896" s="773"/>
      <c r="HO3896" s="773"/>
      <c r="HP3896" s="773"/>
      <c r="HQ3896" s="773"/>
      <c r="HR3896" s="773"/>
      <c r="HS3896" s="773"/>
      <c r="HT3896" s="773"/>
      <c r="HU3896" s="773"/>
      <c r="HV3896" s="773"/>
      <c r="HW3896" s="773"/>
      <c r="HX3896" s="773"/>
      <c r="HY3896" s="773"/>
      <c r="HZ3896" s="773"/>
      <c r="IA3896" s="773"/>
      <c r="IB3896" s="773"/>
      <c r="IC3896" s="773"/>
      <c r="ID3896" s="773"/>
      <c r="IE3896" s="773"/>
      <c r="IF3896" s="773"/>
      <c r="IG3896" s="773"/>
      <c r="IH3896" s="773"/>
      <c r="II3896" s="773"/>
      <c r="IJ3896" s="773"/>
      <c r="IK3896" s="773"/>
      <c r="IL3896" s="773"/>
      <c r="IM3896" s="773"/>
      <c r="IN3896" s="773"/>
      <c r="IO3896" s="773"/>
      <c r="IP3896" s="773"/>
      <c r="IQ3896" s="773"/>
      <c r="IR3896" s="773"/>
    </row>
    <row r="3897" spans="1:252" ht="27" customHeight="1" x14ac:dyDescent="0.2">
      <c r="A3897" s="606">
        <v>22</v>
      </c>
      <c r="B3897" s="637" t="s">
        <v>2045</v>
      </c>
      <c r="C3897" s="660" t="s">
        <v>701</v>
      </c>
      <c r="D3897" s="575">
        <v>1</v>
      </c>
      <c r="E3897" s="575">
        <v>2005</v>
      </c>
      <c r="F3897" s="1074">
        <v>138.5</v>
      </c>
      <c r="G3897" s="784">
        <f t="shared" si="131"/>
        <v>138.5</v>
      </c>
      <c r="H3897" s="1075">
        <v>100</v>
      </c>
      <c r="I3897" s="784">
        <f t="shared" si="132"/>
        <v>0</v>
      </c>
      <c r="J3897" s="635"/>
      <c r="K3897" s="693"/>
      <c r="L3897" s="693"/>
      <c r="M3897" s="635"/>
      <c r="N3897" s="693"/>
      <c r="O3897" s="693"/>
      <c r="P3897" s="1835"/>
      <c r="Q3897" s="773"/>
      <c r="R3897" s="773"/>
      <c r="S3897" s="773"/>
      <c r="T3897" s="773"/>
      <c r="U3897" s="773"/>
      <c r="V3897" s="773"/>
      <c r="W3897" s="773"/>
      <c r="X3897" s="773"/>
      <c r="Y3897" s="773"/>
      <c r="Z3897" s="773"/>
      <c r="AA3897" s="773"/>
      <c r="AB3897" s="773"/>
      <c r="AC3897" s="773"/>
      <c r="AD3897" s="773"/>
      <c r="AE3897" s="773"/>
      <c r="AF3897" s="773"/>
      <c r="AG3897" s="773"/>
      <c r="AH3897" s="773"/>
      <c r="AI3897" s="773"/>
      <c r="AJ3897" s="773"/>
      <c r="AK3897" s="773"/>
      <c r="AL3897" s="773"/>
      <c r="AM3897" s="773"/>
      <c r="AN3897" s="773"/>
      <c r="AO3897" s="773"/>
      <c r="AP3897" s="773"/>
      <c r="AQ3897" s="773"/>
      <c r="AR3897" s="773"/>
      <c r="AS3897" s="773"/>
      <c r="AT3897" s="773"/>
      <c r="AU3897" s="773"/>
      <c r="AV3897" s="773"/>
      <c r="AW3897" s="773"/>
      <c r="AX3897" s="773"/>
      <c r="AY3897" s="773"/>
      <c r="AZ3897" s="773"/>
      <c r="BA3897" s="773"/>
      <c r="BB3897" s="773"/>
      <c r="BC3897" s="773"/>
      <c r="BD3897" s="773"/>
      <c r="BE3897" s="773"/>
      <c r="BF3897" s="773"/>
      <c r="BG3897" s="773"/>
      <c r="BH3897" s="773"/>
      <c r="BI3897" s="773"/>
      <c r="BJ3897" s="773"/>
      <c r="BK3897" s="773"/>
      <c r="BL3897" s="773"/>
      <c r="BM3897" s="773"/>
      <c r="BN3897" s="773"/>
      <c r="BO3897" s="773"/>
      <c r="BP3897" s="773"/>
      <c r="BQ3897" s="773"/>
      <c r="BR3897" s="773"/>
      <c r="BS3897" s="773"/>
      <c r="BT3897" s="773"/>
      <c r="BU3897" s="773"/>
      <c r="BV3897" s="773"/>
      <c r="BW3897" s="773"/>
      <c r="BX3897" s="773"/>
      <c r="BY3897" s="773"/>
      <c r="BZ3897" s="773"/>
      <c r="CA3897" s="773"/>
      <c r="CB3897" s="773"/>
      <c r="CC3897" s="773"/>
      <c r="CD3897" s="773"/>
      <c r="CE3897" s="773"/>
      <c r="CF3897" s="773"/>
      <c r="CG3897" s="773"/>
      <c r="CH3897" s="773"/>
      <c r="CI3897" s="773"/>
      <c r="CJ3897" s="773"/>
      <c r="CK3897" s="773"/>
      <c r="CL3897" s="773"/>
      <c r="CM3897" s="773"/>
      <c r="CN3897" s="773"/>
      <c r="CO3897" s="773"/>
      <c r="CP3897" s="773"/>
      <c r="CQ3897" s="773"/>
      <c r="CR3897" s="773"/>
      <c r="CS3897" s="773"/>
      <c r="CT3897" s="773"/>
      <c r="CU3897" s="773"/>
      <c r="CV3897" s="773"/>
      <c r="CW3897" s="773"/>
      <c r="CX3897" s="773"/>
      <c r="CY3897" s="773"/>
      <c r="CZ3897" s="773"/>
      <c r="DA3897" s="773"/>
      <c r="DB3897" s="773"/>
      <c r="DC3897" s="773"/>
      <c r="DD3897" s="773"/>
      <c r="DE3897" s="773"/>
      <c r="DF3897" s="773"/>
      <c r="DG3897" s="773"/>
      <c r="DH3897" s="773"/>
      <c r="DI3897" s="773"/>
      <c r="DJ3897" s="773"/>
      <c r="DK3897" s="773"/>
      <c r="DL3897" s="773"/>
      <c r="DM3897" s="773"/>
      <c r="DN3897" s="773"/>
      <c r="DO3897" s="773"/>
      <c r="DP3897" s="773"/>
      <c r="DQ3897" s="773"/>
      <c r="DR3897" s="773"/>
      <c r="DS3897" s="773"/>
      <c r="DT3897" s="773"/>
      <c r="DU3897" s="773"/>
      <c r="DV3897" s="773"/>
      <c r="DW3897" s="773"/>
      <c r="DX3897" s="773"/>
      <c r="DY3897" s="773"/>
      <c r="DZ3897" s="773"/>
      <c r="EA3897" s="773"/>
      <c r="EB3897" s="773"/>
      <c r="EC3897" s="773"/>
      <c r="ED3897" s="773"/>
      <c r="EE3897" s="773"/>
      <c r="EF3897" s="773"/>
      <c r="EG3897" s="773"/>
      <c r="EH3897" s="773"/>
      <c r="EI3897" s="773"/>
      <c r="EJ3897" s="773"/>
      <c r="EK3897" s="773"/>
      <c r="EL3897" s="773"/>
      <c r="EM3897" s="773"/>
      <c r="EN3897" s="773"/>
      <c r="EO3897" s="773"/>
      <c r="EP3897" s="773"/>
      <c r="EQ3897" s="773"/>
      <c r="ER3897" s="773"/>
      <c r="ES3897" s="773"/>
      <c r="ET3897" s="773"/>
      <c r="EU3897" s="773"/>
      <c r="EV3897" s="773"/>
      <c r="EW3897" s="773"/>
      <c r="EX3897" s="773"/>
      <c r="EY3897" s="773"/>
      <c r="EZ3897" s="773"/>
      <c r="FA3897" s="773"/>
      <c r="FB3897" s="773"/>
      <c r="FC3897" s="773"/>
      <c r="FD3897" s="773"/>
      <c r="FE3897" s="773"/>
      <c r="FF3897" s="773"/>
      <c r="FG3897" s="773"/>
      <c r="FH3897" s="773"/>
      <c r="FI3897" s="773"/>
      <c r="FJ3897" s="773"/>
      <c r="FK3897" s="773"/>
      <c r="FL3897" s="773"/>
      <c r="FM3897" s="773"/>
      <c r="FN3897" s="773"/>
      <c r="FO3897" s="773"/>
      <c r="FP3897" s="773"/>
      <c r="FQ3897" s="773"/>
      <c r="FR3897" s="773"/>
      <c r="FS3897" s="773"/>
      <c r="FT3897" s="773"/>
      <c r="FU3897" s="773"/>
      <c r="FV3897" s="773"/>
      <c r="FW3897" s="773"/>
      <c r="FX3897" s="773"/>
      <c r="FY3897" s="773"/>
      <c r="FZ3897" s="773"/>
      <c r="GA3897" s="773"/>
      <c r="GB3897" s="773"/>
      <c r="GC3897" s="773"/>
      <c r="GD3897" s="773"/>
      <c r="GE3897" s="773"/>
      <c r="GF3897" s="773"/>
      <c r="GG3897" s="773"/>
      <c r="GH3897" s="773"/>
      <c r="GI3897" s="773"/>
      <c r="GJ3897" s="773"/>
      <c r="GK3897" s="773"/>
      <c r="GL3897" s="773"/>
      <c r="GM3897" s="773"/>
      <c r="GN3897" s="773"/>
      <c r="GO3897" s="773"/>
      <c r="GP3897" s="773"/>
      <c r="GQ3897" s="773"/>
      <c r="GR3897" s="773"/>
      <c r="GS3897" s="773"/>
      <c r="GT3897" s="773"/>
      <c r="GU3897" s="773"/>
      <c r="GV3897" s="773"/>
      <c r="GW3897" s="773"/>
      <c r="GX3897" s="773"/>
      <c r="GY3897" s="773"/>
      <c r="GZ3897" s="773"/>
      <c r="HA3897" s="773"/>
      <c r="HB3897" s="773"/>
      <c r="HC3897" s="773"/>
      <c r="HD3897" s="773"/>
      <c r="HE3897" s="773"/>
      <c r="HF3897" s="773"/>
      <c r="HG3897" s="773"/>
      <c r="HH3897" s="773"/>
      <c r="HI3897" s="773"/>
      <c r="HJ3897" s="773"/>
      <c r="HK3897" s="773"/>
      <c r="HL3897" s="773"/>
      <c r="HM3897" s="773"/>
      <c r="HN3897" s="773"/>
      <c r="HO3897" s="773"/>
      <c r="HP3897" s="773"/>
      <c r="HQ3897" s="773"/>
      <c r="HR3897" s="773"/>
      <c r="HS3897" s="773"/>
      <c r="HT3897" s="773"/>
      <c r="HU3897" s="773"/>
      <c r="HV3897" s="773"/>
      <c r="HW3897" s="773"/>
      <c r="HX3897" s="773"/>
      <c r="HY3897" s="773"/>
      <c r="HZ3897" s="773"/>
      <c r="IA3897" s="773"/>
      <c r="IB3897" s="773"/>
      <c r="IC3897" s="773"/>
      <c r="ID3897" s="773"/>
      <c r="IE3897" s="773"/>
      <c r="IF3897" s="773"/>
      <c r="IG3897" s="773"/>
      <c r="IH3897" s="773"/>
      <c r="II3897" s="773"/>
      <c r="IJ3897" s="773"/>
      <c r="IK3897" s="773"/>
      <c r="IL3897" s="773"/>
      <c r="IM3897" s="773"/>
      <c r="IN3897" s="773"/>
      <c r="IO3897" s="773"/>
      <c r="IP3897" s="773"/>
      <c r="IQ3897" s="773"/>
      <c r="IR3897" s="773"/>
    </row>
    <row r="3898" spans="1:252" ht="27" customHeight="1" x14ac:dyDescent="0.2">
      <c r="A3898" s="606">
        <v>23</v>
      </c>
      <c r="B3898" s="637" t="s">
        <v>2046</v>
      </c>
      <c r="C3898" s="660" t="s">
        <v>701</v>
      </c>
      <c r="D3898" s="575">
        <v>1</v>
      </c>
      <c r="E3898" s="575">
        <v>2005</v>
      </c>
      <c r="F3898" s="1074">
        <v>139.16200000000001</v>
      </c>
      <c r="G3898" s="784">
        <f t="shared" si="131"/>
        <v>139.16200000000001</v>
      </c>
      <c r="H3898" s="1075">
        <v>100</v>
      </c>
      <c r="I3898" s="784">
        <f t="shared" si="132"/>
        <v>0</v>
      </c>
      <c r="J3898" s="635"/>
      <c r="K3898" s="693"/>
      <c r="L3898" s="693"/>
      <c r="M3898" s="635"/>
      <c r="N3898" s="693"/>
      <c r="O3898" s="693"/>
      <c r="P3898" s="1835"/>
      <c r="Q3898" s="773"/>
      <c r="R3898" s="773"/>
      <c r="S3898" s="773"/>
      <c r="T3898" s="773"/>
      <c r="U3898" s="773"/>
      <c r="V3898" s="773"/>
      <c r="W3898" s="773"/>
      <c r="X3898" s="773"/>
      <c r="Y3898" s="773"/>
      <c r="Z3898" s="773"/>
      <c r="AA3898" s="773"/>
      <c r="AB3898" s="773"/>
      <c r="AC3898" s="773"/>
      <c r="AD3898" s="773"/>
      <c r="AE3898" s="773"/>
      <c r="AF3898" s="773"/>
      <c r="AG3898" s="773"/>
      <c r="AH3898" s="773"/>
      <c r="AI3898" s="773"/>
      <c r="AJ3898" s="773"/>
      <c r="AK3898" s="773"/>
      <c r="AL3898" s="773"/>
      <c r="AM3898" s="773"/>
      <c r="AN3898" s="773"/>
      <c r="AO3898" s="773"/>
      <c r="AP3898" s="773"/>
      <c r="AQ3898" s="773"/>
      <c r="AR3898" s="773"/>
      <c r="AS3898" s="773"/>
      <c r="AT3898" s="773"/>
      <c r="AU3898" s="773"/>
      <c r="AV3898" s="773"/>
      <c r="AW3898" s="773"/>
      <c r="AX3898" s="773"/>
      <c r="AY3898" s="773"/>
      <c r="AZ3898" s="773"/>
      <c r="BA3898" s="773"/>
      <c r="BB3898" s="773"/>
      <c r="BC3898" s="773"/>
      <c r="BD3898" s="773"/>
      <c r="BE3898" s="773"/>
      <c r="BF3898" s="773"/>
      <c r="BG3898" s="773"/>
      <c r="BH3898" s="773"/>
      <c r="BI3898" s="773"/>
      <c r="BJ3898" s="773"/>
      <c r="BK3898" s="773"/>
      <c r="BL3898" s="773"/>
      <c r="BM3898" s="773"/>
      <c r="BN3898" s="773"/>
      <c r="BO3898" s="773"/>
      <c r="BP3898" s="773"/>
      <c r="BQ3898" s="773"/>
      <c r="BR3898" s="773"/>
      <c r="BS3898" s="773"/>
      <c r="BT3898" s="773"/>
      <c r="BU3898" s="773"/>
      <c r="BV3898" s="773"/>
      <c r="BW3898" s="773"/>
      <c r="BX3898" s="773"/>
      <c r="BY3898" s="773"/>
      <c r="BZ3898" s="773"/>
      <c r="CA3898" s="773"/>
      <c r="CB3898" s="773"/>
      <c r="CC3898" s="773"/>
      <c r="CD3898" s="773"/>
      <c r="CE3898" s="773"/>
      <c r="CF3898" s="773"/>
      <c r="CG3898" s="773"/>
      <c r="CH3898" s="773"/>
      <c r="CI3898" s="773"/>
      <c r="CJ3898" s="773"/>
      <c r="CK3898" s="773"/>
      <c r="CL3898" s="773"/>
      <c r="CM3898" s="773"/>
      <c r="CN3898" s="773"/>
      <c r="CO3898" s="773"/>
      <c r="CP3898" s="773"/>
      <c r="CQ3898" s="773"/>
      <c r="CR3898" s="773"/>
      <c r="CS3898" s="773"/>
      <c r="CT3898" s="773"/>
      <c r="CU3898" s="773"/>
      <c r="CV3898" s="773"/>
      <c r="CW3898" s="773"/>
      <c r="CX3898" s="773"/>
      <c r="CY3898" s="773"/>
      <c r="CZ3898" s="773"/>
      <c r="DA3898" s="773"/>
      <c r="DB3898" s="773"/>
      <c r="DC3898" s="773"/>
      <c r="DD3898" s="773"/>
      <c r="DE3898" s="773"/>
      <c r="DF3898" s="773"/>
      <c r="DG3898" s="773"/>
      <c r="DH3898" s="773"/>
      <c r="DI3898" s="773"/>
      <c r="DJ3898" s="773"/>
      <c r="DK3898" s="773"/>
      <c r="DL3898" s="773"/>
      <c r="DM3898" s="773"/>
      <c r="DN3898" s="773"/>
      <c r="DO3898" s="773"/>
      <c r="DP3898" s="773"/>
      <c r="DQ3898" s="773"/>
      <c r="DR3898" s="773"/>
      <c r="DS3898" s="773"/>
      <c r="DT3898" s="773"/>
      <c r="DU3898" s="773"/>
      <c r="DV3898" s="773"/>
      <c r="DW3898" s="773"/>
      <c r="DX3898" s="773"/>
      <c r="DY3898" s="773"/>
      <c r="DZ3898" s="773"/>
      <c r="EA3898" s="773"/>
      <c r="EB3898" s="773"/>
      <c r="EC3898" s="773"/>
      <c r="ED3898" s="773"/>
      <c r="EE3898" s="773"/>
      <c r="EF3898" s="773"/>
      <c r="EG3898" s="773"/>
      <c r="EH3898" s="773"/>
      <c r="EI3898" s="773"/>
      <c r="EJ3898" s="773"/>
      <c r="EK3898" s="773"/>
      <c r="EL3898" s="773"/>
      <c r="EM3898" s="773"/>
      <c r="EN3898" s="773"/>
      <c r="EO3898" s="773"/>
      <c r="EP3898" s="773"/>
      <c r="EQ3898" s="773"/>
      <c r="ER3898" s="773"/>
      <c r="ES3898" s="773"/>
      <c r="ET3898" s="773"/>
      <c r="EU3898" s="773"/>
      <c r="EV3898" s="773"/>
      <c r="EW3898" s="773"/>
      <c r="EX3898" s="773"/>
      <c r="EY3898" s="773"/>
      <c r="EZ3898" s="773"/>
      <c r="FA3898" s="773"/>
      <c r="FB3898" s="773"/>
      <c r="FC3898" s="773"/>
      <c r="FD3898" s="773"/>
      <c r="FE3898" s="773"/>
      <c r="FF3898" s="773"/>
      <c r="FG3898" s="773"/>
      <c r="FH3898" s="773"/>
      <c r="FI3898" s="773"/>
      <c r="FJ3898" s="773"/>
      <c r="FK3898" s="773"/>
      <c r="FL3898" s="773"/>
      <c r="FM3898" s="773"/>
      <c r="FN3898" s="773"/>
      <c r="FO3898" s="773"/>
      <c r="FP3898" s="773"/>
      <c r="FQ3898" s="773"/>
      <c r="FR3898" s="773"/>
      <c r="FS3898" s="773"/>
      <c r="FT3898" s="773"/>
      <c r="FU3898" s="773"/>
      <c r="FV3898" s="773"/>
      <c r="FW3898" s="773"/>
      <c r="FX3898" s="773"/>
      <c r="FY3898" s="773"/>
      <c r="FZ3898" s="773"/>
      <c r="GA3898" s="773"/>
      <c r="GB3898" s="773"/>
      <c r="GC3898" s="773"/>
      <c r="GD3898" s="773"/>
      <c r="GE3898" s="773"/>
      <c r="GF3898" s="773"/>
      <c r="GG3898" s="773"/>
      <c r="GH3898" s="773"/>
      <c r="GI3898" s="773"/>
      <c r="GJ3898" s="773"/>
      <c r="GK3898" s="773"/>
      <c r="GL3898" s="773"/>
      <c r="GM3898" s="773"/>
      <c r="GN3898" s="773"/>
      <c r="GO3898" s="773"/>
      <c r="GP3898" s="773"/>
      <c r="GQ3898" s="773"/>
      <c r="GR3898" s="773"/>
      <c r="GS3898" s="773"/>
      <c r="GT3898" s="773"/>
      <c r="GU3898" s="773"/>
      <c r="GV3898" s="773"/>
      <c r="GW3898" s="773"/>
      <c r="GX3898" s="773"/>
      <c r="GY3898" s="773"/>
      <c r="GZ3898" s="773"/>
      <c r="HA3898" s="773"/>
      <c r="HB3898" s="773"/>
      <c r="HC3898" s="773"/>
      <c r="HD3898" s="773"/>
      <c r="HE3898" s="773"/>
      <c r="HF3898" s="773"/>
      <c r="HG3898" s="773"/>
      <c r="HH3898" s="773"/>
      <c r="HI3898" s="773"/>
      <c r="HJ3898" s="773"/>
      <c r="HK3898" s="773"/>
      <c r="HL3898" s="773"/>
      <c r="HM3898" s="773"/>
      <c r="HN3898" s="773"/>
      <c r="HO3898" s="773"/>
      <c r="HP3898" s="773"/>
      <c r="HQ3898" s="773"/>
      <c r="HR3898" s="773"/>
      <c r="HS3898" s="773"/>
      <c r="HT3898" s="773"/>
      <c r="HU3898" s="773"/>
      <c r="HV3898" s="773"/>
      <c r="HW3898" s="773"/>
      <c r="HX3898" s="773"/>
      <c r="HY3898" s="773"/>
      <c r="HZ3898" s="773"/>
      <c r="IA3898" s="773"/>
      <c r="IB3898" s="773"/>
      <c r="IC3898" s="773"/>
      <c r="ID3898" s="773"/>
      <c r="IE3898" s="773"/>
      <c r="IF3898" s="773"/>
      <c r="IG3898" s="773"/>
      <c r="IH3898" s="773"/>
      <c r="II3898" s="773"/>
      <c r="IJ3898" s="773"/>
      <c r="IK3898" s="773"/>
      <c r="IL3898" s="773"/>
      <c r="IM3898" s="773"/>
      <c r="IN3898" s="773"/>
      <c r="IO3898" s="773"/>
      <c r="IP3898" s="773"/>
      <c r="IQ3898" s="773"/>
      <c r="IR3898" s="773"/>
    </row>
    <row r="3899" spans="1:252" ht="27" customHeight="1" x14ac:dyDescent="0.2">
      <c r="A3899" s="606">
        <v>24</v>
      </c>
      <c r="B3899" s="637" t="s">
        <v>1846</v>
      </c>
      <c r="C3899" s="660" t="s">
        <v>701</v>
      </c>
      <c r="D3899" s="575">
        <v>3</v>
      </c>
      <c r="E3899" s="575">
        <v>2005</v>
      </c>
      <c r="F3899" s="1074">
        <v>193.6755</v>
      </c>
      <c r="G3899" s="784">
        <f t="shared" si="131"/>
        <v>193.6755</v>
      </c>
      <c r="H3899" s="1075">
        <v>100</v>
      </c>
      <c r="I3899" s="784">
        <f t="shared" si="132"/>
        <v>0</v>
      </c>
      <c r="J3899" s="635"/>
      <c r="K3899" s="693"/>
      <c r="L3899" s="693"/>
      <c r="M3899" s="635"/>
      <c r="N3899" s="693"/>
      <c r="O3899" s="693"/>
      <c r="P3899" s="1835"/>
      <c r="Q3899" s="773"/>
      <c r="R3899" s="773"/>
      <c r="S3899" s="773"/>
      <c r="T3899" s="773"/>
      <c r="U3899" s="773"/>
      <c r="V3899" s="773"/>
      <c r="W3899" s="773"/>
      <c r="X3899" s="773"/>
      <c r="Y3899" s="773"/>
      <c r="Z3899" s="773"/>
      <c r="AA3899" s="773"/>
      <c r="AB3899" s="773"/>
      <c r="AC3899" s="773"/>
      <c r="AD3899" s="773"/>
      <c r="AE3899" s="773"/>
      <c r="AF3899" s="773"/>
      <c r="AG3899" s="773"/>
      <c r="AH3899" s="773"/>
      <c r="AI3899" s="773"/>
      <c r="AJ3899" s="773"/>
      <c r="AK3899" s="773"/>
      <c r="AL3899" s="773"/>
      <c r="AM3899" s="773"/>
      <c r="AN3899" s="773"/>
      <c r="AO3899" s="773"/>
      <c r="AP3899" s="773"/>
      <c r="AQ3899" s="773"/>
      <c r="AR3899" s="773"/>
      <c r="AS3899" s="773"/>
      <c r="AT3899" s="773"/>
      <c r="AU3899" s="773"/>
      <c r="AV3899" s="773"/>
      <c r="AW3899" s="773"/>
      <c r="AX3899" s="773"/>
      <c r="AY3899" s="773"/>
      <c r="AZ3899" s="773"/>
      <c r="BA3899" s="773"/>
      <c r="BB3899" s="773"/>
      <c r="BC3899" s="773"/>
      <c r="BD3899" s="773"/>
      <c r="BE3899" s="773"/>
      <c r="BF3899" s="773"/>
      <c r="BG3899" s="773"/>
      <c r="BH3899" s="773"/>
      <c r="BI3899" s="773"/>
      <c r="BJ3899" s="773"/>
      <c r="BK3899" s="773"/>
      <c r="BL3899" s="773"/>
      <c r="BM3899" s="773"/>
      <c r="BN3899" s="773"/>
      <c r="BO3899" s="773"/>
      <c r="BP3899" s="773"/>
      <c r="BQ3899" s="773"/>
      <c r="BR3899" s="773"/>
      <c r="BS3899" s="773"/>
      <c r="BT3899" s="773"/>
      <c r="BU3899" s="773"/>
      <c r="BV3899" s="773"/>
      <c r="BW3899" s="773"/>
      <c r="BX3899" s="773"/>
      <c r="BY3899" s="773"/>
      <c r="BZ3899" s="773"/>
      <c r="CA3899" s="773"/>
      <c r="CB3899" s="773"/>
      <c r="CC3899" s="773"/>
      <c r="CD3899" s="773"/>
      <c r="CE3899" s="773"/>
      <c r="CF3899" s="773"/>
      <c r="CG3899" s="773"/>
      <c r="CH3899" s="773"/>
      <c r="CI3899" s="773"/>
      <c r="CJ3899" s="773"/>
      <c r="CK3899" s="773"/>
      <c r="CL3899" s="773"/>
      <c r="CM3899" s="773"/>
      <c r="CN3899" s="773"/>
      <c r="CO3899" s="773"/>
      <c r="CP3899" s="773"/>
      <c r="CQ3899" s="773"/>
      <c r="CR3899" s="773"/>
      <c r="CS3899" s="773"/>
      <c r="CT3899" s="773"/>
      <c r="CU3899" s="773"/>
      <c r="CV3899" s="773"/>
      <c r="CW3899" s="773"/>
      <c r="CX3899" s="773"/>
      <c r="CY3899" s="773"/>
      <c r="CZ3899" s="773"/>
      <c r="DA3899" s="773"/>
      <c r="DB3899" s="773"/>
      <c r="DC3899" s="773"/>
      <c r="DD3899" s="773"/>
      <c r="DE3899" s="773"/>
      <c r="DF3899" s="773"/>
      <c r="DG3899" s="773"/>
      <c r="DH3899" s="773"/>
      <c r="DI3899" s="773"/>
      <c r="DJ3899" s="773"/>
      <c r="DK3899" s="773"/>
      <c r="DL3899" s="773"/>
      <c r="DM3899" s="773"/>
      <c r="DN3899" s="773"/>
      <c r="DO3899" s="773"/>
      <c r="DP3899" s="773"/>
      <c r="DQ3899" s="773"/>
      <c r="DR3899" s="773"/>
      <c r="DS3899" s="773"/>
      <c r="DT3899" s="773"/>
      <c r="DU3899" s="773"/>
      <c r="DV3899" s="773"/>
      <c r="DW3899" s="773"/>
      <c r="DX3899" s="773"/>
      <c r="DY3899" s="773"/>
      <c r="DZ3899" s="773"/>
      <c r="EA3899" s="773"/>
      <c r="EB3899" s="773"/>
      <c r="EC3899" s="773"/>
      <c r="ED3899" s="773"/>
      <c r="EE3899" s="773"/>
      <c r="EF3899" s="773"/>
      <c r="EG3899" s="773"/>
      <c r="EH3899" s="773"/>
      <c r="EI3899" s="773"/>
      <c r="EJ3899" s="773"/>
      <c r="EK3899" s="773"/>
      <c r="EL3899" s="773"/>
      <c r="EM3899" s="773"/>
      <c r="EN3899" s="773"/>
      <c r="EO3899" s="773"/>
      <c r="EP3899" s="773"/>
      <c r="EQ3899" s="773"/>
      <c r="ER3899" s="773"/>
      <c r="ES3899" s="773"/>
      <c r="ET3899" s="773"/>
      <c r="EU3899" s="773"/>
      <c r="EV3899" s="773"/>
      <c r="EW3899" s="773"/>
      <c r="EX3899" s="773"/>
      <c r="EY3899" s="773"/>
      <c r="EZ3899" s="773"/>
      <c r="FA3899" s="773"/>
      <c r="FB3899" s="773"/>
      <c r="FC3899" s="773"/>
      <c r="FD3899" s="773"/>
      <c r="FE3899" s="773"/>
      <c r="FF3899" s="773"/>
      <c r="FG3899" s="773"/>
      <c r="FH3899" s="773"/>
      <c r="FI3899" s="773"/>
      <c r="FJ3899" s="773"/>
      <c r="FK3899" s="773"/>
      <c r="FL3899" s="773"/>
      <c r="FM3899" s="773"/>
      <c r="FN3899" s="773"/>
      <c r="FO3899" s="773"/>
      <c r="FP3899" s="773"/>
      <c r="FQ3899" s="773"/>
      <c r="FR3899" s="773"/>
      <c r="FS3899" s="773"/>
      <c r="FT3899" s="773"/>
      <c r="FU3899" s="773"/>
      <c r="FV3899" s="773"/>
      <c r="FW3899" s="773"/>
      <c r="FX3899" s="773"/>
      <c r="FY3899" s="773"/>
      <c r="FZ3899" s="773"/>
      <c r="GA3899" s="773"/>
      <c r="GB3899" s="773"/>
      <c r="GC3899" s="773"/>
      <c r="GD3899" s="773"/>
      <c r="GE3899" s="773"/>
      <c r="GF3899" s="773"/>
      <c r="GG3899" s="773"/>
      <c r="GH3899" s="773"/>
      <c r="GI3899" s="773"/>
      <c r="GJ3899" s="773"/>
      <c r="GK3899" s="773"/>
      <c r="GL3899" s="773"/>
      <c r="GM3899" s="773"/>
      <c r="GN3899" s="773"/>
      <c r="GO3899" s="773"/>
      <c r="GP3899" s="773"/>
      <c r="GQ3899" s="773"/>
      <c r="GR3899" s="773"/>
      <c r="GS3899" s="773"/>
      <c r="GT3899" s="773"/>
      <c r="GU3899" s="773"/>
      <c r="GV3899" s="773"/>
      <c r="GW3899" s="773"/>
      <c r="GX3899" s="773"/>
      <c r="GY3899" s="773"/>
      <c r="GZ3899" s="773"/>
      <c r="HA3899" s="773"/>
      <c r="HB3899" s="773"/>
      <c r="HC3899" s="773"/>
      <c r="HD3899" s="773"/>
      <c r="HE3899" s="773"/>
      <c r="HF3899" s="773"/>
      <c r="HG3899" s="773"/>
      <c r="HH3899" s="773"/>
      <c r="HI3899" s="773"/>
      <c r="HJ3899" s="773"/>
      <c r="HK3899" s="773"/>
      <c r="HL3899" s="773"/>
      <c r="HM3899" s="773"/>
      <c r="HN3899" s="773"/>
      <c r="HO3899" s="773"/>
      <c r="HP3899" s="773"/>
      <c r="HQ3899" s="773"/>
      <c r="HR3899" s="773"/>
      <c r="HS3899" s="773"/>
      <c r="HT3899" s="773"/>
      <c r="HU3899" s="773"/>
      <c r="HV3899" s="773"/>
      <c r="HW3899" s="773"/>
      <c r="HX3899" s="773"/>
      <c r="HY3899" s="773"/>
      <c r="HZ3899" s="773"/>
      <c r="IA3899" s="773"/>
      <c r="IB3899" s="773"/>
      <c r="IC3899" s="773"/>
      <c r="ID3899" s="773"/>
      <c r="IE3899" s="773"/>
      <c r="IF3899" s="773"/>
      <c r="IG3899" s="773"/>
      <c r="IH3899" s="773"/>
      <c r="II3899" s="773"/>
      <c r="IJ3899" s="773"/>
      <c r="IK3899" s="773"/>
      <c r="IL3899" s="773"/>
      <c r="IM3899" s="773"/>
      <c r="IN3899" s="773"/>
      <c r="IO3899" s="773"/>
      <c r="IP3899" s="773"/>
      <c r="IQ3899" s="773"/>
      <c r="IR3899" s="773"/>
    </row>
    <row r="3900" spans="1:252" ht="13.5" customHeight="1" x14ac:dyDescent="0.2">
      <c r="A3900" s="606">
        <v>25</v>
      </c>
      <c r="B3900" s="637" t="s">
        <v>1883</v>
      </c>
      <c r="C3900" s="660" t="s">
        <v>701</v>
      </c>
      <c r="D3900" s="575">
        <v>5</v>
      </c>
      <c r="E3900" s="575">
        <v>2005</v>
      </c>
      <c r="F3900" s="1074">
        <v>673.4616666666667</v>
      </c>
      <c r="G3900" s="784">
        <f t="shared" si="131"/>
        <v>673.4616666666667</v>
      </c>
      <c r="H3900" s="1075">
        <v>100</v>
      </c>
      <c r="I3900" s="784">
        <f t="shared" si="132"/>
        <v>0</v>
      </c>
      <c r="J3900" s="635"/>
      <c r="K3900" s="693"/>
      <c r="L3900" s="693"/>
      <c r="M3900" s="635"/>
      <c r="N3900" s="693"/>
      <c r="O3900" s="693"/>
      <c r="P3900" s="1835"/>
      <c r="Q3900" s="773"/>
      <c r="R3900" s="773"/>
      <c r="S3900" s="773"/>
      <c r="T3900" s="773"/>
      <c r="U3900" s="773"/>
      <c r="V3900" s="773"/>
      <c r="W3900" s="773"/>
      <c r="X3900" s="773"/>
      <c r="Y3900" s="773"/>
      <c r="Z3900" s="773"/>
      <c r="AA3900" s="773"/>
      <c r="AB3900" s="773"/>
      <c r="AC3900" s="773"/>
      <c r="AD3900" s="773"/>
      <c r="AE3900" s="773"/>
      <c r="AF3900" s="773"/>
      <c r="AG3900" s="773"/>
      <c r="AH3900" s="773"/>
      <c r="AI3900" s="773"/>
      <c r="AJ3900" s="773"/>
      <c r="AK3900" s="773"/>
      <c r="AL3900" s="773"/>
      <c r="AM3900" s="773"/>
      <c r="AN3900" s="773"/>
      <c r="AO3900" s="773"/>
      <c r="AP3900" s="773"/>
      <c r="AQ3900" s="773"/>
      <c r="AR3900" s="773"/>
      <c r="AS3900" s="773"/>
      <c r="AT3900" s="773"/>
      <c r="AU3900" s="773"/>
      <c r="AV3900" s="773"/>
      <c r="AW3900" s="773"/>
      <c r="AX3900" s="773"/>
      <c r="AY3900" s="773"/>
      <c r="AZ3900" s="773"/>
      <c r="BA3900" s="773"/>
      <c r="BB3900" s="773"/>
      <c r="BC3900" s="773"/>
      <c r="BD3900" s="773"/>
      <c r="BE3900" s="773"/>
      <c r="BF3900" s="773"/>
      <c r="BG3900" s="773"/>
      <c r="BH3900" s="773"/>
      <c r="BI3900" s="773"/>
      <c r="BJ3900" s="773"/>
      <c r="BK3900" s="773"/>
      <c r="BL3900" s="773"/>
      <c r="BM3900" s="773"/>
      <c r="BN3900" s="773"/>
      <c r="BO3900" s="773"/>
      <c r="BP3900" s="773"/>
      <c r="BQ3900" s="773"/>
      <c r="BR3900" s="773"/>
      <c r="BS3900" s="773"/>
      <c r="BT3900" s="773"/>
      <c r="BU3900" s="773"/>
      <c r="BV3900" s="773"/>
      <c r="BW3900" s="773"/>
      <c r="BX3900" s="773"/>
      <c r="BY3900" s="773"/>
      <c r="BZ3900" s="773"/>
      <c r="CA3900" s="773"/>
      <c r="CB3900" s="773"/>
      <c r="CC3900" s="773"/>
      <c r="CD3900" s="773"/>
      <c r="CE3900" s="773"/>
      <c r="CF3900" s="773"/>
      <c r="CG3900" s="773"/>
      <c r="CH3900" s="773"/>
      <c r="CI3900" s="773"/>
      <c r="CJ3900" s="773"/>
      <c r="CK3900" s="773"/>
      <c r="CL3900" s="773"/>
      <c r="CM3900" s="773"/>
      <c r="CN3900" s="773"/>
      <c r="CO3900" s="773"/>
      <c r="CP3900" s="773"/>
      <c r="CQ3900" s="773"/>
      <c r="CR3900" s="773"/>
      <c r="CS3900" s="773"/>
      <c r="CT3900" s="773"/>
      <c r="CU3900" s="773"/>
      <c r="CV3900" s="773"/>
      <c r="CW3900" s="773"/>
      <c r="CX3900" s="773"/>
      <c r="CY3900" s="773"/>
      <c r="CZ3900" s="773"/>
      <c r="DA3900" s="773"/>
      <c r="DB3900" s="773"/>
      <c r="DC3900" s="773"/>
      <c r="DD3900" s="773"/>
      <c r="DE3900" s="773"/>
      <c r="DF3900" s="773"/>
      <c r="DG3900" s="773"/>
      <c r="DH3900" s="773"/>
      <c r="DI3900" s="773"/>
      <c r="DJ3900" s="773"/>
      <c r="DK3900" s="773"/>
      <c r="DL3900" s="773"/>
      <c r="DM3900" s="773"/>
      <c r="DN3900" s="773"/>
      <c r="DO3900" s="773"/>
      <c r="DP3900" s="773"/>
      <c r="DQ3900" s="773"/>
      <c r="DR3900" s="773"/>
      <c r="DS3900" s="773"/>
      <c r="DT3900" s="773"/>
      <c r="DU3900" s="773"/>
      <c r="DV3900" s="773"/>
      <c r="DW3900" s="773"/>
      <c r="DX3900" s="773"/>
      <c r="DY3900" s="773"/>
      <c r="DZ3900" s="773"/>
      <c r="EA3900" s="773"/>
      <c r="EB3900" s="773"/>
      <c r="EC3900" s="773"/>
      <c r="ED3900" s="773"/>
      <c r="EE3900" s="773"/>
      <c r="EF3900" s="773"/>
      <c r="EG3900" s="773"/>
      <c r="EH3900" s="773"/>
      <c r="EI3900" s="773"/>
      <c r="EJ3900" s="773"/>
      <c r="EK3900" s="773"/>
      <c r="EL3900" s="773"/>
      <c r="EM3900" s="773"/>
      <c r="EN3900" s="773"/>
      <c r="EO3900" s="773"/>
      <c r="EP3900" s="773"/>
      <c r="EQ3900" s="773"/>
      <c r="ER3900" s="773"/>
      <c r="ES3900" s="773"/>
      <c r="ET3900" s="773"/>
      <c r="EU3900" s="773"/>
      <c r="EV3900" s="773"/>
      <c r="EW3900" s="773"/>
      <c r="EX3900" s="773"/>
      <c r="EY3900" s="773"/>
      <c r="EZ3900" s="773"/>
      <c r="FA3900" s="773"/>
      <c r="FB3900" s="773"/>
      <c r="FC3900" s="773"/>
      <c r="FD3900" s="773"/>
      <c r="FE3900" s="773"/>
      <c r="FF3900" s="773"/>
      <c r="FG3900" s="773"/>
      <c r="FH3900" s="773"/>
      <c r="FI3900" s="773"/>
      <c r="FJ3900" s="773"/>
      <c r="FK3900" s="773"/>
      <c r="FL3900" s="773"/>
      <c r="FM3900" s="773"/>
      <c r="FN3900" s="773"/>
      <c r="FO3900" s="773"/>
      <c r="FP3900" s="773"/>
      <c r="FQ3900" s="773"/>
      <c r="FR3900" s="773"/>
      <c r="FS3900" s="773"/>
      <c r="FT3900" s="773"/>
      <c r="FU3900" s="773"/>
      <c r="FV3900" s="773"/>
      <c r="FW3900" s="773"/>
      <c r="FX3900" s="773"/>
      <c r="FY3900" s="773"/>
      <c r="FZ3900" s="773"/>
      <c r="GA3900" s="773"/>
      <c r="GB3900" s="773"/>
      <c r="GC3900" s="773"/>
      <c r="GD3900" s="773"/>
      <c r="GE3900" s="773"/>
      <c r="GF3900" s="773"/>
      <c r="GG3900" s="773"/>
      <c r="GH3900" s="773"/>
      <c r="GI3900" s="773"/>
      <c r="GJ3900" s="773"/>
      <c r="GK3900" s="773"/>
      <c r="GL3900" s="773"/>
      <c r="GM3900" s="773"/>
      <c r="GN3900" s="773"/>
      <c r="GO3900" s="773"/>
      <c r="GP3900" s="773"/>
      <c r="GQ3900" s="773"/>
      <c r="GR3900" s="773"/>
      <c r="GS3900" s="773"/>
      <c r="GT3900" s="773"/>
      <c r="GU3900" s="773"/>
      <c r="GV3900" s="773"/>
      <c r="GW3900" s="773"/>
      <c r="GX3900" s="773"/>
      <c r="GY3900" s="773"/>
      <c r="GZ3900" s="773"/>
      <c r="HA3900" s="773"/>
      <c r="HB3900" s="773"/>
      <c r="HC3900" s="773"/>
      <c r="HD3900" s="773"/>
      <c r="HE3900" s="773"/>
      <c r="HF3900" s="773"/>
      <c r="HG3900" s="773"/>
      <c r="HH3900" s="773"/>
      <c r="HI3900" s="773"/>
      <c r="HJ3900" s="773"/>
      <c r="HK3900" s="773"/>
      <c r="HL3900" s="773"/>
      <c r="HM3900" s="773"/>
      <c r="HN3900" s="773"/>
      <c r="HO3900" s="773"/>
      <c r="HP3900" s="773"/>
      <c r="HQ3900" s="773"/>
      <c r="HR3900" s="773"/>
      <c r="HS3900" s="773"/>
      <c r="HT3900" s="773"/>
      <c r="HU3900" s="773"/>
      <c r="HV3900" s="773"/>
      <c r="HW3900" s="773"/>
      <c r="HX3900" s="773"/>
      <c r="HY3900" s="773"/>
      <c r="HZ3900" s="773"/>
      <c r="IA3900" s="773"/>
      <c r="IB3900" s="773"/>
      <c r="IC3900" s="773"/>
      <c r="ID3900" s="773"/>
      <c r="IE3900" s="773"/>
      <c r="IF3900" s="773"/>
      <c r="IG3900" s="773"/>
      <c r="IH3900" s="773"/>
      <c r="II3900" s="773"/>
      <c r="IJ3900" s="773"/>
      <c r="IK3900" s="773"/>
      <c r="IL3900" s="773"/>
      <c r="IM3900" s="773"/>
      <c r="IN3900" s="773"/>
      <c r="IO3900" s="773"/>
      <c r="IP3900" s="773"/>
      <c r="IQ3900" s="773"/>
      <c r="IR3900" s="773"/>
    </row>
    <row r="3901" spans="1:252" ht="13.5" customHeight="1" x14ac:dyDescent="0.2">
      <c r="A3901" s="606">
        <v>26</v>
      </c>
      <c r="B3901" s="637" t="s">
        <v>1884</v>
      </c>
      <c r="C3901" s="660" t="s">
        <v>701</v>
      </c>
      <c r="D3901" s="575">
        <v>7</v>
      </c>
      <c r="E3901" s="575">
        <v>2005</v>
      </c>
      <c r="F3901" s="1074">
        <v>451.90949999999998</v>
      </c>
      <c r="G3901" s="784">
        <f t="shared" si="131"/>
        <v>451.90949999999998</v>
      </c>
      <c r="H3901" s="1075">
        <v>100</v>
      </c>
      <c r="I3901" s="784">
        <f t="shared" si="132"/>
        <v>0</v>
      </c>
      <c r="J3901" s="635"/>
      <c r="K3901" s="693"/>
      <c r="L3901" s="693"/>
      <c r="M3901" s="635"/>
      <c r="N3901" s="693"/>
      <c r="O3901" s="693"/>
      <c r="P3901" s="1835"/>
      <c r="Q3901" s="773"/>
      <c r="R3901" s="773"/>
      <c r="S3901" s="773"/>
      <c r="T3901" s="773"/>
      <c r="U3901" s="773"/>
      <c r="V3901" s="773"/>
      <c r="W3901" s="773"/>
      <c r="X3901" s="773"/>
      <c r="Y3901" s="773"/>
      <c r="Z3901" s="773"/>
      <c r="AA3901" s="773"/>
      <c r="AB3901" s="773"/>
      <c r="AC3901" s="773"/>
      <c r="AD3901" s="773"/>
      <c r="AE3901" s="773"/>
      <c r="AF3901" s="773"/>
      <c r="AG3901" s="773"/>
      <c r="AH3901" s="773"/>
      <c r="AI3901" s="773"/>
      <c r="AJ3901" s="773"/>
      <c r="AK3901" s="773"/>
      <c r="AL3901" s="773"/>
      <c r="AM3901" s="773"/>
      <c r="AN3901" s="773"/>
      <c r="AO3901" s="773"/>
      <c r="AP3901" s="773"/>
      <c r="AQ3901" s="773"/>
      <c r="AR3901" s="773"/>
      <c r="AS3901" s="773"/>
      <c r="AT3901" s="773"/>
      <c r="AU3901" s="773"/>
      <c r="AV3901" s="773"/>
      <c r="AW3901" s="773"/>
      <c r="AX3901" s="773"/>
      <c r="AY3901" s="773"/>
      <c r="AZ3901" s="773"/>
      <c r="BA3901" s="773"/>
      <c r="BB3901" s="773"/>
      <c r="BC3901" s="773"/>
      <c r="BD3901" s="773"/>
      <c r="BE3901" s="773"/>
      <c r="BF3901" s="773"/>
      <c r="BG3901" s="773"/>
      <c r="BH3901" s="773"/>
      <c r="BI3901" s="773"/>
      <c r="BJ3901" s="773"/>
      <c r="BK3901" s="773"/>
      <c r="BL3901" s="773"/>
      <c r="BM3901" s="773"/>
      <c r="BN3901" s="773"/>
      <c r="BO3901" s="773"/>
      <c r="BP3901" s="773"/>
      <c r="BQ3901" s="773"/>
      <c r="BR3901" s="773"/>
      <c r="BS3901" s="773"/>
      <c r="BT3901" s="773"/>
      <c r="BU3901" s="773"/>
      <c r="BV3901" s="773"/>
      <c r="BW3901" s="773"/>
      <c r="BX3901" s="773"/>
      <c r="BY3901" s="773"/>
      <c r="BZ3901" s="773"/>
      <c r="CA3901" s="773"/>
      <c r="CB3901" s="773"/>
      <c r="CC3901" s="773"/>
      <c r="CD3901" s="773"/>
      <c r="CE3901" s="773"/>
      <c r="CF3901" s="773"/>
      <c r="CG3901" s="773"/>
      <c r="CH3901" s="773"/>
      <c r="CI3901" s="773"/>
      <c r="CJ3901" s="773"/>
      <c r="CK3901" s="773"/>
      <c r="CL3901" s="773"/>
      <c r="CM3901" s="773"/>
      <c r="CN3901" s="773"/>
      <c r="CO3901" s="773"/>
      <c r="CP3901" s="773"/>
      <c r="CQ3901" s="773"/>
      <c r="CR3901" s="773"/>
      <c r="CS3901" s="773"/>
      <c r="CT3901" s="773"/>
      <c r="CU3901" s="773"/>
      <c r="CV3901" s="773"/>
      <c r="CW3901" s="773"/>
      <c r="CX3901" s="773"/>
      <c r="CY3901" s="773"/>
      <c r="CZ3901" s="773"/>
      <c r="DA3901" s="773"/>
      <c r="DB3901" s="773"/>
      <c r="DC3901" s="773"/>
      <c r="DD3901" s="773"/>
      <c r="DE3901" s="773"/>
      <c r="DF3901" s="773"/>
      <c r="DG3901" s="773"/>
      <c r="DH3901" s="773"/>
      <c r="DI3901" s="773"/>
      <c r="DJ3901" s="773"/>
      <c r="DK3901" s="773"/>
      <c r="DL3901" s="773"/>
      <c r="DM3901" s="773"/>
      <c r="DN3901" s="773"/>
      <c r="DO3901" s="773"/>
      <c r="DP3901" s="773"/>
      <c r="DQ3901" s="773"/>
      <c r="DR3901" s="773"/>
      <c r="DS3901" s="773"/>
      <c r="DT3901" s="773"/>
      <c r="DU3901" s="773"/>
      <c r="DV3901" s="773"/>
      <c r="DW3901" s="773"/>
      <c r="DX3901" s="773"/>
      <c r="DY3901" s="773"/>
      <c r="DZ3901" s="773"/>
      <c r="EA3901" s="773"/>
      <c r="EB3901" s="773"/>
      <c r="EC3901" s="773"/>
      <c r="ED3901" s="773"/>
      <c r="EE3901" s="773"/>
      <c r="EF3901" s="773"/>
      <c r="EG3901" s="773"/>
      <c r="EH3901" s="773"/>
      <c r="EI3901" s="773"/>
      <c r="EJ3901" s="773"/>
      <c r="EK3901" s="773"/>
      <c r="EL3901" s="773"/>
      <c r="EM3901" s="773"/>
      <c r="EN3901" s="773"/>
      <c r="EO3901" s="773"/>
      <c r="EP3901" s="773"/>
      <c r="EQ3901" s="773"/>
      <c r="ER3901" s="773"/>
      <c r="ES3901" s="773"/>
      <c r="ET3901" s="773"/>
      <c r="EU3901" s="773"/>
      <c r="EV3901" s="773"/>
      <c r="EW3901" s="773"/>
      <c r="EX3901" s="773"/>
      <c r="EY3901" s="773"/>
      <c r="EZ3901" s="773"/>
      <c r="FA3901" s="773"/>
      <c r="FB3901" s="773"/>
      <c r="FC3901" s="773"/>
      <c r="FD3901" s="773"/>
      <c r="FE3901" s="773"/>
      <c r="FF3901" s="773"/>
      <c r="FG3901" s="773"/>
      <c r="FH3901" s="773"/>
      <c r="FI3901" s="773"/>
      <c r="FJ3901" s="773"/>
      <c r="FK3901" s="773"/>
      <c r="FL3901" s="773"/>
      <c r="FM3901" s="773"/>
      <c r="FN3901" s="773"/>
      <c r="FO3901" s="773"/>
      <c r="FP3901" s="773"/>
      <c r="FQ3901" s="773"/>
      <c r="FR3901" s="773"/>
      <c r="FS3901" s="773"/>
      <c r="FT3901" s="773"/>
      <c r="FU3901" s="773"/>
      <c r="FV3901" s="773"/>
      <c r="FW3901" s="773"/>
      <c r="FX3901" s="773"/>
      <c r="FY3901" s="773"/>
      <c r="FZ3901" s="773"/>
      <c r="GA3901" s="773"/>
      <c r="GB3901" s="773"/>
      <c r="GC3901" s="773"/>
      <c r="GD3901" s="773"/>
      <c r="GE3901" s="773"/>
      <c r="GF3901" s="773"/>
      <c r="GG3901" s="773"/>
      <c r="GH3901" s="773"/>
      <c r="GI3901" s="773"/>
      <c r="GJ3901" s="773"/>
      <c r="GK3901" s="773"/>
      <c r="GL3901" s="773"/>
      <c r="GM3901" s="773"/>
      <c r="GN3901" s="773"/>
      <c r="GO3901" s="773"/>
      <c r="GP3901" s="773"/>
      <c r="GQ3901" s="773"/>
      <c r="GR3901" s="773"/>
      <c r="GS3901" s="773"/>
      <c r="GT3901" s="773"/>
      <c r="GU3901" s="773"/>
      <c r="GV3901" s="773"/>
      <c r="GW3901" s="773"/>
      <c r="GX3901" s="773"/>
      <c r="GY3901" s="773"/>
      <c r="GZ3901" s="773"/>
      <c r="HA3901" s="773"/>
      <c r="HB3901" s="773"/>
      <c r="HC3901" s="773"/>
      <c r="HD3901" s="773"/>
      <c r="HE3901" s="773"/>
      <c r="HF3901" s="773"/>
      <c r="HG3901" s="773"/>
      <c r="HH3901" s="773"/>
      <c r="HI3901" s="773"/>
      <c r="HJ3901" s="773"/>
      <c r="HK3901" s="773"/>
      <c r="HL3901" s="773"/>
      <c r="HM3901" s="773"/>
      <c r="HN3901" s="773"/>
      <c r="HO3901" s="773"/>
      <c r="HP3901" s="773"/>
      <c r="HQ3901" s="773"/>
      <c r="HR3901" s="773"/>
      <c r="HS3901" s="773"/>
      <c r="HT3901" s="773"/>
      <c r="HU3901" s="773"/>
      <c r="HV3901" s="773"/>
      <c r="HW3901" s="773"/>
      <c r="HX3901" s="773"/>
      <c r="HY3901" s="773"/>
      <c r="HZ3901" s="773"/>
      <c r="IA3901" s="773"/>
      <c r="IB3901" s="773"/>
      <c r="IC3901" s="773"/>
      <c r="ID3901" s="773"/>
      <c r="IE3901" s="773"/>
      <c r="IF3901" s="773"/>
      <c r="IG3901" s="773"/>
      <c r="IH3901" s="773"/>
      <c r="II3901" s="773"/>
      <c r="IJ3901" s="773"/>
      <c r="IK3901" s="773"/>
      <c r="IL3901" s="773"/>
      <c r="IM3901" s="773"/>
      <c r="IN3901" s="773"/>
      <c r="IO3901" s="773"/>
      <c r="IP3901" s="773"/>
      <c r="IQ3901" s="773"/>
      <c r="IR3901" s="773"/>
    </row>
    <row r="3902" spans="1:252" ht="27" customHeight="1" x14ac:dyDescent="0.2">
      <c r="A3902" s="606">
        <v>27</v>
      </c>
      <c r="B3902" s="637" t="s">
        <v>1847</v>
      </c>
      <c r="C3902" s="660" t="s">
        <v>701</v>
      </c>
      <c r="D3902" s="575">
        <v>38</v>
      </c>
      <c r="E3902" s="575">
        <v>2005</v>
      </c>
      <c r="F3902" s="1074">
        <v>2274.2049999999999</v>
      </c>
      <c r="G3902" s="784">
        <f t="shared" si="131"/>
        <v>2274.2049999999999</v>
      </c>
      <c r="H3902" s="1075">
        <v>100</v>
      </c>
      <c r="I3902" s="784">
        <f t="shared" si="132"/>
        <v>0</v>
      </c>
      <c r="J3902" s="635"/>
      <c r="K3902" s="693"/>
      <c r="L3902" s="693"/>
      <c r="M3902" s="635"/>
      <c r="N3902" s="693"/>
      <c r="O3902" s="693"/>
      <c r="P3902" s="1835"/>
      <c r="Q3902" s="773"/>
      <c r="R3902" s="773"/>
      <c r="S3902" s="773"/>
      <c r="T3902" s="773"/>
      <c r="U3902" s="773"/>
      <c r="V3902" s="773"/>
      <c r="W3902" s="773"/>
      <c r="X3902" s="773"/>
      <c r="Y3902" s="773"/>
      <c r="Z3902" s="773"/>
      <c r="AA3902" s="773"/>
      <c r="AB3902" s="773"/>
      <c r="AC3902" s="773"/>
      <c r="AD3902" s="773"/>
      <c r="AE3902" s="773"/>
      <c r="AF3902" s="773"/>
      <c r="AG3902" s="773"/>
      <c r="AH3902" s="773"/>
      <c r="AI3902" s="773"/>
      <c r="AJ3902" s="773"/>
      <c r="AK3902" s="773"/>
      <c r="AL3902" s="773"/>
      <c r="AM3902" s="773"/>
      <c r="AN3902" s="773"/>
      <c r="AO3902" s="773"/>
      <c r="AP3902" s="773"/>
      <c r="AQ3902" s="773"/>
      <c r="AR3902" s="773"/>
      <c r="AS3902" s="773"/>
      <c r="AT3902" s="773"/>
      <c r="AU3902" s="773"/>
      <c r="AV3902" s="773"/>
      <c r="AW3902" s="773"/>
      <c r="AX3902" s="773"/>
      <c r="AY3902" s="773"/>
      <c r="AZ3902" s="773"/>
      <c r="BA3902" s="773"/>
      <c r="BB3902" s="773"/>
      <c r="BC3902" s="773"/>
      <c r="BD3902" s="773"/>
      <c r="BE3902" s="773"/>
      <c r="BF3902" s="773"/>
      <c r="BG3902" s="773"/>
      <c r="BH3902" s="773"/>
      <c r="BI3902" s="773"/>
      <c r="BJ3902" s="773"/>
      <c r="BK3902" s="773"/>
      <c r="BL3902" s="773"/>
      <c r="BM3902" s="773"/>
      <c r="BN3902" s="773"/>
      <c r="BO3902" s="773"/>
      <c r="BP3902" s="773"/>
      <c r="BQ3902" s="773"/>
      <c r="BR3902" s="773"/>
      <c r="BS3902" s="773"/>
      <c r="BT3902" s="773"/>
      <c r="BU3902" s="773"/>
      <c r="BV3902" s="773"/>
      <c r="BW3902" s="773"/>
      <c r="BX3902" s="773"/>
      <c r="BY3902" s="773"/>
      <c r="BZ3902" s="773"/>
      <c r="CA3902" s="773"/>
      <c r="CB3902" s="773"/>
      <c r="CC3902" s="773"/>
      <c r="CD3902" s="773"/>
      <c r="CE3902" s="773"/>
      <c r="CF3902" s="773"/>
      <c r="CG3902" s="773"/>
      <c r="CH3902" s="773"/>
      <c r="CI3902" s="773"/>
      <c r="CJ3902" s="773"/>
      <c r="CK3902" s="773"/>
      <c r="CL3902" s="773"/>
      <c r="CM3902" s="773"/>
      <c r="CN3902" s="773"/>
      <c r="CO3902" s="773"/>
      <c r="CP3902" s="773"/>
      <c r="CQ3902" s="773"/>
      <c r="CR3902" s="773"/>
      <c r="CS3902" s="773"/>
      <c r="CT3902" s="773"/>
      <c r="CU3902" s="773"/>
      <c r="CV3902" s="773"/>
      <c r="CW3902" s="773"/>
      <c r="CX3902" s="773"/>
      <c r="CY3902" s="773"/>
      <c r="CZ3902" s="773"/>
      <c r="DA3902" s="773"/>
      <c r="DB3902" s="773"/>
      <c r="DC3902" s="773"/>
      <c r="DD3902" s="773"/>
      <c r="DE3902" s="773"/>
      <c r="DF3902" s="773"/>
      <c r="DG3902" s="773"/>
      <c r="DH3902" s="773"/>
      <c r="DI3902" s="773"/>
      <c r="DJ3902" s="773"/>
      <c r="DK3902" s="773"/>
      <c r="DL3902" s="773"/>
      <c r="DM3902" s="773"/>
      <c r="DN3902" s="773"/>
      <c r="DO3902" s="773"/>
      <c r="DP3902" s="773"/>
      <c r="DQ3902" s="773"/>
      <c r="DR3902" s="773"/>
      <c r="DS3902" s="773"/>
      <c r="DT3902" s="773"/>
      <c r="DU3902" s="773"/>
      <c r="DV3902" s="773"/>
      <c r="DW3902" s="773"/>
      <c r="DX3902" s="773"/>
      <c r="DY3902" s="773"/>
      <c r="DZ3902" s="773"/>
      <c r="EA3902" s="773"/>
      <c r="EB3902" s="773"/>
      <c r="EC3902" s="773"/>
      <c r="ED3902" s="773"/>
      <c r="EE3902" s="773"/>
      <c r="EF3902" s="773"/>
      <c r="EG3902" s="773"/>
      <c r="EH3902" s="773"/>
      <c r="EI3902" s="773"/>
      <c r="EJ3902" s="773"/>
      <c r="EK3902" s="773"/>
      <c r="EL3902" s="773"/>
      <c r="EM3902" s="773"/>
      <c r="EN3902" s="773"/>
      <c r="EO3902" s="773"/>
      <c r="EP3902" s="773"/>
      <c r="EQ3902" s="773"/>
      <c r="ER3902" s="773"/>
      <c r="ES3902" s="773"/>
      <c r="ET3902" s="773"/>
      <c r="EU3902" s="773"/>
      <c r="EV3902" s="773"/>
      <c r="EW3902" s="773"/>
      <c r="EX3902" s="773"/>
      <c r="EY3902" s="773"/>
      <c r="EZ3902" s="773"/>
      <c r="FA3902" s="773"/>
      <c r="FB3902" s="773"/>
      <c r="FC3902" s="773"/>
      <c r="FD3902" s="773"/>
      <c r="FE3902" s="773"/>
      <c r="FF3902" s="773"/>
      <c r="FG3902" s="773"/>
      <c r="FH3902" s="773"/>
      <c r="FI3902" s="773"/>
      <c r="FJ3902" s="773"/>
      <c r="FK3902" s="773"/>
      <c r="FL3902" s="773"/>
      <c r="FM3902" s="773"/>
      <c r="FN3902" s="773"/>
      <c r="FO3902" s="773"/>
      <c r="FP3902" s="773"/>
      <c r="FQ3902" s="773"/>
      <c r="FR3902" s="773"/>
      <c r="FS3902" s="773"/>
      <c r="FT3902" s="773"/>
      <c r="FU3902" s="773"/>
      <c r="FV3902" s="773"/>
      <c r="FW3902" s="773"/>
      <c r="FX3902" s="773"/>
      <c r="FY3902" s="773"/>
      <c r="FZ3902" s="773"/>
      <c r="GA3902" s="773"/>
      <c r="GB3902" s="773"/>
      <c r="GC3902" s="773"/>
      <c r="GD3902" s="773"/>
      <c r="GE3902" s="773"/>
      <c r="GF3902" s="773"/>
      <c r="GG3902" s="773"/>
      <c r="GH3902" s="773"/>
      <c r="GI3902" s="773"/>
      <c r="GJ3902" s="773"/>
      <c r="GK3902" s="773"/>
      <c r="GL3902" s="773"/>
      <c r="GM3902" s="773"/>
      <c r="GN3902" s="773"/>
      <c r="GO3902" s="773"/>
      <c r="GP3902" s="773"/>
      <c r="GQ3902" s="773"/>
      <c r="GR3902" s="773"/>
      <c r="GS3902" s="773"/>
      <c r="GT3902" s="773"/>
      <c r="GU3902" s="773"/>
      <c r="GV3902" s="773"/>
      <c r="GW3902" s="773"/>
      <c r="GX3902" s="773"/>
      <c r="GY3902" s="773"/>
      <c r="GZ3902" s="773"/>
      <c r="HA3902" s="773"/>
      <c r="HB3902" s="773"/>
      <c r="HC3902" s="773"/>
      <c r="HD3902" s="773"/>
      <c r="HE3902" s="773"/>
      <c r="HF3902" s="773"/>
      <c r="HG3902" s="773"/>
      <c r="HH3902" s="773"/>
      <c r="HI3902" s="773"/>
      <c r="HJ3902" s="773"/>
      <c r="HK3902" s="773"/>
      <c r="HL3902" s="773"/>
      <c r="HM3902" s="773"/>
      <c r="HN3902" s="773"/>
      <c r="HO3902" s="773"/>
      <c r="HP3902" s="773"/>
      <c r="HQ3902" s="773"/>
      <c r="HR3902" s="773"/>
      <c r="HS3902" s="773"/>
      <c r="HT3902" s="773"/>
      <c r="HU3902" s="773"/>
      <c r="HV3902" s="773"/>
      <c r="HW3902" s="773"/>
      <c r="HX3902" s="773"/>
      <c r="HY3902" s="773"/>
      <c r="HZ3902" s="773"/>
      <c r="IA3902" s="773"/>
      <c r="IB3902" s="773"/>
      <c r="IC3902" s="773"/>
      <c r="ID3902" s="773"/>
      <c r="IE3902" s="773"/>
      <c r="IF3902" s="773"/>
      <c r="IG3902" s="773"/>
      <c r="IH3902" s="773"/>
      <c r="II3902" s="773"/>
      <c r="IJ3902" s="773"/>
      <c r="IK3902" s="773"/>
      <c r="IL3902" s="773"/>
      <c r="IM3902" s="773"/>
      <c r="IN3902" s="773"/>
      <c r="IO3902" s="773"/>
      <c r="IP3902" s="773"/>
      <c r="IQ3902" s="773"/>
      <c r="IR3902" s="773"/>
    </row>
    <row r="3903" spans="1:252" ht="13.5" customHeight="1" x14ac:dyDescent="0.2">
      <c r="A3903" s="606">
        <v>28</v>
      </c>
      <c r="B3903" s="637" t="s">
        <v>2047</v>
      </c>
      <c r="C3903" s="660" t="s">
        <v>701</v>
      </c>
      <c r="D3903" s="575">
        <v>17</v>
      </c>
      <c r="E3903" s="575">
        <v>2005</v>
      </c>
      <c r="F3903" s="1074">
        <v>839.81700000000001</v>
      </c>
      <c r="G3903" s="784">
        <f t="shared" si="131"/>
        <v>839.81700000000001</v>
      </c>
      <c r="H3903" s="1075">
        <v>100</v>
      </c>
      <c r="I3903" s="784">
        <f t="shared" si="132"/>
        <v>0</v>
      </c>
      <c r="J3903" s="635"/>
      <c r="K3903" s="693"/>
      <c r="L3903" s="693"/>
      <c r="M3903" s="635"/>
      <c r="N3903" s="693"/>
      <c r="O3903" s="693"/>
      <c r="P3903" s="1835"/>
      <c r="Q3903" s="773"/>
      <c r="R3903" s="773"/>
      <c r="S3903" s="773"/>
      <c r="T3903" s="773"/>
      <c r="U3903" s="773"/>
      <c r="V3903" s="773"/>
      <c r="W3903" s="773"/>
      <c r="X3903" s="773"/>
      <c r="Y3903" s="773"/>
      <c r="Z3903" s="773"/>
      <c r="AA3903" s="773"/>
      <c r="AB3903" s="773"/>
      <c r="AC3903" s="773"/>
      <c r="AD3903" s="773"/>
      <c r="AE3903" s="773"/>
      <c r="AF3903" s="773"/>
      <c r="AG3903" s="773"/>
      <c r="AH3903" s="773"/>
      <c r="AI3903" s="773"/>
      <c r="AJ3903" s="773"/>
      <c r="AK3903" s="773"/>
      <c r="AL3903" s="773"/>
      <c r="AM3903" s="773"/>
      <c r="AN3903" s="773"/>
      <c r="AO3903" s="773"/>
      <c r="AP3903" s="773"/>
      <c r="AQ3903" s="773"/>
      <c r="AR3903" s="773"/>
      <c r="AS3903" s="773"/>
      <c r="AT3903" s="773"/>
      <c r="AU3903" s="773"/>
      <c r="AV3903" s="773"/>
      <c r="AW3903" s="773"/>
      <c r="AX3903" s="773"/>
      <c r="AY3903" s="773"/>
      <c r="AZ3903" s="773"/>
      <c r="BA3903" s="773"/>
      <c r="BB3903" s="773"/>
      <c r="BC3903" s="773"/>
      <c r="BD3903" s="773"/>
      <c r="BE3903" s="773"/>
      <c r="BF3903" s="773"/>
      <c r="BG3903" s="773"/>
      <c r="BH3903" s="773"/>
      <c r="BI3903" s="773"/>
      <c r="BJ3903" s="773"/>
      <c r="BK3903" s="773"/>
      <c r="BL3903" s="773"/>
      <c r="BM3903" s="773"/>
      <c r="BN3903" s="773"/>
      <c r="BO3903" s="773"/>
      <c r="BP3903" s="773"/>
      <c r="BQ3903" s="773"/>
      <c r="BR3903" s="773"/>
      <c r="BS3903" s="773"/>
      <c r="BT3903" s="773"/>
      <c r="BU3903" s="773"/>
      <c r="BV3903" s="773"/>
      <c r="BW3903" s="773"/>
      <c r="BX3903" s="773"/>
      <c r="BY3903" s="773"/>
      <c r="BZ3903" s="773"/>
      <c r="CA3903" s="773"/>
      <c r="CB3903" s="773"/>
      <c r="CC3903" s="773"/>
      <c r="CD3903" s="773"/>
      <c r="CE3903" s="773"/>
      <c r="CF3903" s="773"/>
      <c r="CG3903" s="773"/>
      <c r="CH3903" s="773"/>
      <c r="CI3903" s="773"/>
      <c r="CJ3903" s="773"/>
      <c r="CK3903" s="773"/>
      <c r="CL3903" s="773"/>
      <c r="CM3903" s="773"/>
      <c r="CN3903" s="773"/>
      <c r="CO3903" s="773"/>
      <c r="CP3903" s="773"/>
      <c r="CQ3903" s="773"/>
      <c r="CR3903" s="773"/>
      <c r="CS3903" s="773"/>
      <c r="CT3903" s="773"/>
      <c r="CU3903" s="773"/>
      <c r="CV3903" s="773"/>
      <c r="CW3903" s="773"/>
      <c r="CX3903" s="773"/>
      <c r="CY3903" s="773"/>
      <c r="CZ3903" s="773"/>
      <c r="DA3903" s="773"/>
      <c r="DB3903" s="773"/>
      <c r="DC3903" s="773"/>
      <c r="DD3903" s="773"/>
      <c r="DE3903" s="773"/>
      <c r="DF3903" s="773"/>
      <c r="DG3903" s="773"/>
      <c r="DH3903" s="773"/>
      <c r="DI3903" s="773"/>
      <c r="DJ3903" s="773"/>
      <c r="DK3903" s="773"/>
      <c r="DL3903" s="773"/>
      <c r="DM3903" s="773"/>
      <c r="DN3903" s="773"/>
      <c r="DO3903" s="773"/>
      <c r="DP3903" s="773"/>
      <c r="DQ3903" s="773"/>
      <c r="DR3903" s="773"/>
      <c r="DS3903" s="773"/>
      <c r="DT3903" s="773"/>
      <c r="DU3903" s="773"/>
      <c r="DV3903" s="773"/>
      <c r="DW3903" s="773"/>
      <c r="DX3903" s="773"/>
      <c r="DY3903" s="773"/>
      <c r="DZ3903" s="773"/>
      <c r="EA3903" s="773"/>
      <c r="EB3903" s="773"/>
      <c r="EC3903" s="773"/>
      <c r="ED3903" s="773"/>
      <c r="EE3903" s="773"/>
      <c r="EF3903" s="773"/>
      <c r="EG3903" s="773"/>
      <c r="EH3903" s="773"/>
      <c r="EI3903" s="773"/>
      <c r="EJ3903" s="773"/>
      <c r="EK3903" s="773"/>
      <c r="EL3903" s="773"/>
      <c r="EM3903" s="773"/>
      <c r="EN3903" s="773"/>
      <c r="EO3903" s="773"/>
      <c r="EP3903" s="773"/>
      <c r="EQ3903" s="773"/>
      <c r="ER3903" s="773"/>
      <c r="ES3903" s="773"/>
      <c r="ET3903" s="773"/>
      <c r="EU3903" s="773"/>
      <c r="EV3903" s="773"/>
      <c r="EW3903" s="773"/>
      <c r="EX3903" s="773"/>
      <c r="EY3903" s="773"/>
      <c r="EZ3903" s="773"/>
      <c r="FA3903" s="773"/>
      <c r="FB3903" s="773"/>
      <c r="FC3903" s="773"/>
      <c r="FD3903" s="773"/>
      <c r="FE3903" s="773"/>
      <c r="FF3903" s="773"/>
      <c r="FG3903" s="773"/>
      <c r="FH3903" s="773"/>
      <c r="FI3903" s="773"/>
      <c r="FJ3903" s="773"/>
      <c r="FK3903" s="773"/>
      <c r="FL3903" s="773"/>
      <c r="FM3903" s="773"/>
      <c r="FN3903" s="773"/>
      <c r="FO3903" s="773"/>
      <c r="FP3903" s="773"/>
      <c r="FQ3903" s="773"/>
      <c r="FR3903" s="773"/>
      <c r="FS3903" s="773"/>
      <c r="FT3903" s="773"/>
      <c r="FU3903" s="773"/>
      <c r="FV3903" s="773"/>
      <c r="FW3903" s="773"/>
      <c r="FX3903" s="773"/>
      <c r="FY3903" s="773"/>
      <c r="FZ3903" s="773"/>
      <c r="GA3903" s="773"/>
      <c r="GB3903" s="773"/>
      <c r="GC3903" s="773"/>
      <c r="GD3903" s="773"/>
      <c r="GE3903" s="773"/>
      <c r="GF3903" s="773"/>
      <c r="GG3903" s="773"/>
      <c r="GH3903" s="773"/>
      <c r="GI3903" s="773"/>
      <c r="GJ3903" s="773"/>
      <c r="GK3903" s="773"/>
      <c r="GL3903" s="773"/>
      <c r="GM3903" s="773"/>
      <c r="GN3903" s="773"/>
      <c r="GO3903" s="773"/>
      <c r="GP3903" s="773"/>
      <c r="GQ3903" s="773"/>
      <c r="GR3903" s="773"/>
      <c r="GS3903" s="773"/>
      <c r="GT3903" s="773"/>
      <c r="GU3903" s="773"/>
      <c r="GV3903" s="773"/>
      <c r="GW3903" s="773"/>
      <c r="GX3903" s="773"/>
      <c r="GY3903" s="773"/>
      <c r="GZ3903" s="773"/>
      <c r="HA3903" s="773"/>
      <c r="HB3903" s="773"/>
      <c r="HC3903" s="773"/>
      <c r="HD3903" s="773"/>
      <c r="HE3903" s="773"/>
      <c r="HF3903" s="773"/>
      <c r="HG3903" s="773"/>
      <c r="HH3903" s="773"/>
      <c r="HI3903" s="773"/>
      <c r="HJ3903" s="773"/>
      <c r="HK3903" s="773"/>
      <c r="HL3903" s="773"/>
      <c r="HM3903" s="773"/>
      <c r="HN3903" s="773"/>
      <c r="HO3903" s="773"/>
      <c r="HP3903" s="773"/>
      <c r="HQ3903" s="773"/>
      <c r="HR3903" s="773"/>
      <c r="HS3903" s="773"/>
      <c r="HT3903" s="773"/>
      <c r="HU3903" s="773"/>
      <c r="HV3903" s="773"/>
      <c r="HW3903" s="773"/>
      <c r="HX3903" s="773"/>
      <c r="HY3903" s="773"/>
      <c r="HZ3903" s="773"/>
      <c r="IA3903" s="773"/>
      <c r="IB3903" s="773"/>
      <c r="IC3903" s="773"/>
      <c r="ID3903" s="773"/>
      <c r="IE3903" s="773"/>
      <c r="IF3903" s="773"/>
      <c r="IG3903" s="773"/>
      <c r="IH3903" s="773"/>
      <c r="II3903" s="773"/>
      <c r="IJ3903" s="773"/>
      <c r="IK3903" s="773"/>
      <c r="IL3903" s="773"/>
      <c r="IM3903" s="773"/>
      <c r="IN3903" s="773"/>
      <c r="IO3903" s="773"/>
      <c r="IP3903" s="773"/>
      <c r="IQ3903" s="773"/>
      <c r="IR3903" s="773"/>
    </row>
    <row r="3904" spans="1:252" ht="13.5" customHeight="1" x14ac:dyDescent="0.2">
      <c r="A3904" s="606">
        <v>29</v>
      </c>
      <c r="B3904" s="637" t="s">
        <v>2048</v>
      </c>
      <c r="C3904" s="660" t="s">
        <v>701</v>
      </c>
      <c r="D3904" s="575">
        <v>2</v>
      </c>
      <c r="E3904" s="575">
        <v>2005</v>
      </c>
      <c r="F3904" s="1074">
        <v>272.762</v>
      </c>
      <c r="G3904" s="784">
        <f t="shared" si="131"/>
        <v>272.762</v>
      </c>
      <c r="H3904" s="1075">
        <v>100</v>
      </c>
      <c r="I3904" s="784">
        <f t="shared" si="132"/>
        <v>0</v>
      </c>
      <c r="J3904" s="635"/>
      <c r="K3904" s="693"/>
      <c r="L3904" s="693"/>
      <c r="M3904" s="635"/>
      <c r="N3904" s="693"/>
      <c r="O3904" s="693"/>
      <c r="P3904" s="1835"/>
      <c r="Q3904" s="773"/>
      <c r="R3904" s="773"/>
      <c r="S3904" s="773"/>
      <c r="T3904" s="773"/>
      <c r="U3904" s="773"/>
      <c r="V3904" s="773"/>
      <c r="W3904" s="773"/>
      <c r="X3904" s="773"/>
      <c r="Y3904" s="773"/>
      <c r="Z3904" s="773"/>
      <c r="AA3904" s="773"/>
      <c r="AB3904" s="773"/>
      <c r="AC3904" s="773"/>
      <c r="AD3904" s="773"/>
      <c r="AE3904" s="773"/>
      <c r="AF3904" s="773"/>
      <c r="AG3904" s="773"/>
      <c r="AH3904" s="773"/>
      <c r="AI3904" s="773"/>
      <c r="AJ3904" s="773"/>
      <c r="AK3904" s="773"/>
      <c r="AL3904" s="773"/>
      <c r="AM3904" s="773"/>
      <c r="AN3904" s="773"/>
      <c r="AO3904" s="773"/>
      <c r="AP3904" s="773"/>
      <c r="AQ3904" s="773"/>
      <c r="AR3904" s="773"/>
      <c r="AS3904" s="773"/>
      <c r="AT3904" s="773"/>
      <c r="AU3904" s="773"/>
      <c r="AV3904" s="773"/>
      <c r="AW3904" s="773"/>
      <c r="AX3904" s="773"/>
      <c r="AY3904" s="773"/>
      <c r="AZ3904" s="773"/>
      <c r="BA3904" s="773"/>
      <c r="BB3904" s="773"/>
      <c r="BC3904" s="773"/>
      <c r="BD3904" s="773"/>
      <c r="BE3904" s="773"/>
      <c r="BF3904" s="773"/>
      <c r="BG3904" s="773"/>
      <c r="BH3904" s="773"/>
      <c r="BI3904" s="773"/>
      <c r="BJ3904" s="773"/>
      <c r="BK3904" s="773"/>
      <c r="BL3904" s="773"/>
      <c r="BM3904" s="773"/>
      <c r="BN3904" s="773"/>
      <c r="BO3904" s="773"/>
      <c r="BP3904" s="773"/>
      <c r="BQ3904" s="773"/>
      <c r="BR3904" s="773"/>
      <c r="BS3904" s="773"/>
      <c r="BT3904" s="773"/>
      <c r="BU3904" s="773"/>
      <c r="BV3904" s="773"/>
      <c r="BW3904" s="773"/>
      <c r="BX3904" s="773"/>
      <c r="BY3904" s="773"/>
      <c r="BZ3904" s="773"/>
      <c r="CA3904" s="773"/>
      <c r="CB3904" s="773"/>
      <c r="CC3904" s="773"/>
      <c r="CD3904" s="773"/>
      <c r="CE3904" s="773"/>
      <c r="CF3904" s="773"/>
      <c r="CG3904" s="773"/>
      <c r="CH3904" s="773"/>
      <c r="CI3904" s="773"/>
      <c r="CJ3904" s="773"/>
      <c r="CK3904" s="773"/>
      <c r="CL3904" s="773"/>
      <c r="CM3904" s="773"/>
      <c r="CN3904" s="773"/>
      <c r="CO3904" s="773"/>
      <c r="CP3904" s="773"/>
      <c r="CQ3904" s="773"/>
      <c r="CR3904" s="773"/>
      <c r="CS3904" s="773"/>
      <c r="CT3904" s="773"/>
      <c r="CU3904" s="773"/>
      <c r="CV3904" s="773"/>
      <c r="CW3904" s="773"/>
      <c r="CX3904" s="773"/>
      <c r="CY3904" s="773"/>
      <c r="CZ3904" s="773"/>
      <c r="DA3904" s="773"/>
      <c r="DB3904" s="773"/>
      <c r="DC3904" s="773"/>
      <c r="DD3904" s="773"/>
      <c r="DE3904" s="773"/>
      <c r="DF3904" s="773"/>
      <c r="DG3904" s="773"/>
      <c r="DH3904" s="773"/>
      <c r="DI3904" s="773"/>
      <c r="DJ3904" s="773"/>
      <c r="DK3904" s="773"/>
      <c r="DL3904" s="773"/>
      <c r="DM3904" s="773"/>
      <c r="DN3904" s="773"/>
      <c r="DO3904" s="773"/>
      <c r="DP3904" s="773"/>
      <c r="DQ3904" s="773"/>
      <c r="DR3904" s="773"/>
      <c r="DS3904" s="773"/>
      <c r="DT3904" s="773"/>
      <c r="DU3904" s="773"/>
      <c r="DV3904" s="773"/>
      <c r="DW3904" s="773"/>
      <c r="DX3904" s="773"/>
      <c r="DY3904" s="773"/>
      <c r="DZ3904" s="773"/>
      <c r="EA3904" s="773"/>
      <c r="EB3904" s="773"/>
      <c r="EC3904" s="773"/>
      <c r="ED3904" s="773"/>
      <c r="EE3904" s="773"/>
      <c r="EF3904" s="773"/>
      <c r="EG3904" s="773"/>
      <c r="EH3904" s="773"/>
      <c r="EI3904" s="773"/>
      <c r="EJ3904" s="773"/>
      <c r="EK3904" s="773"/>
      <c r="EL3904" s="773"/>
      <c r="EM3904" s="773"/>
      <c r="EN3904" s="773"/>
      <c r="EO3904" s="773"/>
      <c r="EP3904" s="773"/>
      <c r="EQ3904" s="773"/>
      <c r="ER3904" s="773"/>
      <c r="ES3904" s="773"/>
      <c r="ET3904" s="773"/>
      <c r="EU3904" s="773"/>
      <c r="EV3904" s="773"/>
      <c r="EW3904" s="773"/>
      <c r="EX3904" s="773"/>
      <c r="EY3904" s="773"/>
      <c r="EZ3904" s="773"/>
      <c r="FA3904" s="773"/>
      <c r="FB3904" s="773"/>
      <c r="FC3904" s="773"/>
      <c r="FD3904" s="773"/>
      <c r="FE3904" s="773"/>
      <c r="FF3904" s="773"/>
      <c r="FG3904" s="773"/>
      <c r="FH3904" s="773"/>
      <c r="FI3904" s="773"/>
      <c r="FJ3904" s="773"/>
      <c r="FK3904" s="773"/>
      <c r="FL3904" s="773"/>
      <c r="FM3904" s="773"/>
      <c r="FN3904" s="773"/>
      <c r="FO3904" s="773"/>
      <c r="FP3904" s="773"/>
      <c r="FQ3904" s="773"/>
      <c r="FR3904" s="773"/>
      <c r="FS3904" s="773"/>
      <c r="FT3904" s="773"/>
      <c r="FU3904" s="773"/>
      <c r="FV3904" s="773"/>
      <c r="FW3904" s="773"/>
      <c r="FX3904" s="773"/>
      <c r="FY3904" s="773"/>
      <c r="FZ3904" s="773"/>
      <c r="GA3904" s="773"/>
      <c r="GB3904" s="773"/>
      <c r="GC3904" s="773"/>
      <c r="GD3904" s="773"/>
      <c r="GE3904" s="773"/>
      <c r="GF3904" s="773"/>
      <c r="GG3904" s="773"/>
      <c r="GH3904" s="773"/>
      <c r="GI3904" s="773"/>
      <c r="GJ3904" s="773"/>
      <c r="GK3904" s="773"/>
      <c r="GL3904" s="773"/>
      <c r="GM3904" s="773"/>
      <c r="GN3904" s="773"/>
      <c r="GO3904" s="773"/>
      <c r="GP3904" s="773"/>
      <c r="GQ3904" s="773"/>
      <c r="GR3904" s="773"/>
      <c r="GS3904" s="773"/>
      <c r="GT3904" s="773"/>
      <c r="GU3904" s="773"/>
      <c r="GV3904" s="773"/>
      <c r="GW3904" s="773"/>
      <c r="GX3904" s="773"/>
      <c r="GY3904" s="773"/>
      <c r="GZ3904" s="773"/>
      <c r="HA3904" s="773"/>
      <c r="HB3904" s="773"/>
      <c r="HC3904" s="773"/>
      <c r="HD3904" s="773"/>
      <c r="HE3904" s="773"/>
      <c r="HF3904" s="773"/>
      <c r="HG3904" s="773"/>
      <c r="HH3904" s="773"/>
      <c r="HI3904" s="773"/>
      <c r="HJ3904" s="773"/>
      <c r="HK3904" s="773"/>
      <c r="HL3904" s="773"/>
      <c r="HM3904" s="773"/>
      <c r="HN3904" s="773"/>
      <c r="HO3904" s="773"/>
      <c r="HP3904" s="773"/>
      <c r="HQ3904" s="773"/>
      <c r="HR3904" s="773"/>
      <c r="HS3904" s="773"/>
      <c r="HT3904" s="773"/>
      <c r="HU3904" s="773"/>
      <c r="HV3904" s="773"/>
      <c r="HW3904" s="773"/>
      <c r="HX3904" s="773"/>
      <c r="HY3904" s="773"/>
      <c r="HZ3904" s="773"/>
      <c r="IA3904" s="773"/>
      <c r="IB3904" s="773"/>
      <c r="IC3904" s="773"/>
      <c r="ID3904" s="773"/>
      <c r="IE3904" s="773"/>
      <c r="IF3904" s="773"/>
      <c r="IG3904" s="773"/>
      <c r="IH3904" s="773"/>
      <c r="II3904" s="773"/>
      <c r="IJ3904" s="773"/>
      <c r="IK3904" s="773"/>
      <c r="IL3904" s="773"/>
      <c r="IM3904" s="773"/>
      <c r="IN3904" s="773"/>
      <c r="IO3904" s="773"/>
      <c r="IP3904" s="773"/>
      <c r="IQ3904" s="773"/>
      <c r="IR3904" s="773"/>
    </row>
    <row r="3905" spans="1:252" ht="27" customHeight="1" x14ac:dyDescent="0.2">
      <c r="A3905" s="606">
        <v>30</v>
      </c>
      <c r="B3905" s="637" t="s">
        <v>2049</v>
      </c>
      <c r="C3905" s="660" t="s">
        <v>701</v>
      </c>
      <c r="D3905" s="575">
        <v>4</v>
      </c>
      <c r="E3905" s="575">
        <v>2005</v>
      </c>
      <c r="F3905" s="1074">
        <v>261.471</v>
      </c>
      <c r="G3905" s="784">
        <f t="shared" si="131"/>
        <v>261.471</v>
      </c>
      <c r="H3905" s="1075">
        <v>100</v>
      </c>
      <c r="I3905" s="784">
        <f t="shared" si="132"/>
        <v>0</v>
      </c>
      <c r="J3905" s="635"/>
      <c r="K3905" s="693"/>
      <c r="L3905" s="693"/>
      <c r="M3905" s="635"/>
      <c r="N3905" s="693"/>
      <c r="O3905" s="693"/>
      <c r="P3905" s="1835"/>
      <c r="Q3905" s="773"/>
      <c r="R3905" s="773"/>
      <c r="S3905" s="773"/>
      <c r="T3905" s="773"/>
      <c r="U3905" s="773"/>
      <c r="V3905" s="773"/>
      <c r="W3905" s="773"/>
      <c r="X3905" s="773"/>
      <c r="Y3905" s="773"/>
      <c r="Z3905" s="773"/>
      <c r="AA3905" s="773"/>
      <c r="AB3905" s="773"/>
      <c r="AC3905" s="773"/>
      <c r="AD3905" s="773"/>
      <c r="AE3905" s="773"/>
      <c r="AF3905" s="773"/>
      <c r="AG3905" s="773"/>
      <c r="AH3905" s="773"/>
      <c r="AI3905" s="773"/>
      <c r="AJ3905" s="773"/>
      <c r="AK3905" s="773"/>
      <c r="AL3905" s="773"/>
      <c r="AM3905" s="773"/>
      <c r="AN3905" s="773"/>
      <c r="AO3905" s="773"/>
      <c r="AP3905" s="773"/>
      <c r="AQ3905" s="773"/>
      <c r="AR3905" s="773"/>
      <c r="AS3905" s="773"/>
      <c r="AT3905" s="773"/>
      <c r="AU3905" s="773"/>
      <c r="AV3905" s="773"/>
      <c r="AW3905" s="773"/>
      <c r="AX3905" s="773"/>
      <c r="AY3905" s="773"/>
      <c r="AZ3905" s="773"/>
      <c r="BA3905" s="773"/>
      <c r="BB3905" s="773"/>
      <c r="BC3905" s="773"/>
      <c r="BD3905" s="773"/>
      <c r="BE3905" s="773"/>
      <c r="BF3905" s="773"/>
      <c r="BG3905" s="773"/>
      <c r="BH3905" s="773"/>
      <c r="BI3905" s="773"/>
      <c r="BJ3905" s="773"/>
      <c r="BK3905" s="773"/>
      <c r="BL3905" s="773"/>
      <c r="BM3905" s="773"/>
      <c r="BN3905" s="773"/>
      <c r="BO3905" s="773"/>
      <c r="BP3905" s="773"/>
      <c r="BQ3905" s="773"/>
      <c r="BR3905" s="773"/>
      <c r="BS3905" s="773"/>
      <c r="BT3905" s="773"/>
      <c r="BU3905" s="773"/>
      <c r="BV3905" s="773"/>
      <c r="BW3905" s="773"/>
      <c r="BX3905" s="773"/>
      <c r="BY3905" s="773"/>
      <c r="BZ3905" s="773"/>
      <c r="CA3905" s="773"/>
      <c r="CB3905" s="773"/>
      <c r="CC3905" s="773"/>
      <c r="CD3905" s="773"/>
      <c r="CE3905" s="773"/>
      <c r="CF3905" s="773"/>
      <c r="CG3905" s="773"/>
      <c r="CH3905" s="773"/>
      <c r="CI3905" s="773"/>
      <c r="CJ3905" s="773"/>
      <c r="CK3905" s="773"/>
      <c r="CL3905" s="773"/>
      <c r="CM3905" s="773"/>
      <c r="CN3905" s="773"/>
      <c r="CO3905" s="773"/>
      <c r="CP3905" s="773"/>
      <c r="CQ3905" s="773"/>
      <c r="CR3905" s="773"/>
      <c r="CS3905" s="773"/>
      <c r="CT3905" s="773"/>
      <c r="CU3905" s="773"/>
      <c r="CV3905" s="773"/>
      <c r="CW3905" s="773"/>
      <c r="CX3905" s="773"/>
      <c r="CY3905" s="773"/>
      <c r="CZ3905" s="773"/>
      <c r="DA3905" s="773"/>
      <c r="DB3905" s="773"/>
      <c r="DC3905" s="773"/>
      <c r="DD3905" s="773"/>
      <c r="DE3905" s="773"/>
      <c r="DF3905" s="773"/>
      <c r="DG3905" s="773"/>
      <c r="DH3905" s="773"/>
      <c r="DI3905" s="773"/>
      <c r="DJ3905" s="773"/>
      <c r="DK3905" s="773"/>
      <c r="DL3905" s="773"/>
      <c r="DM3905" s="773"/>
      <c r="DN3905" s="773"/>
      <c r="DO3905" s="773"/>
      <c r="DP3905" s="773"/>
      <c r="DQ3905" s="773"/>
      <c r="DR3905" s="773"/>
      <c r="DS3905" s="773"/>
      <c r="DT3905" s="773"/>
      <c r="DU3905" s="773"/>
      <c r="DV3905" s="773"/>
      <c r="DW3905" s="773"/>
      <c r="DX3905" s="773"/>
      <c r="DY3905" s="773"/>
      <c r="DZ3905" s="773"/>
      <c r="EA3905" s="773"/>
      <c r="EB3905" s="773"/>
      <c r="EC3905" s="773"/>
      <c r="ED3905" s="773"/>
      <c r="EE3905" s="773"/>
      <c r="EF3905" s="773"/>
      <c r="EG3905" s="773"/>
      <c r="EH3905" s="773"/>
      <c r="EI3905" s="773"/>
      <c r="EJ3905" s="773"/>
      <c r="EK3905" s="773"/>
      <c r="EL3905" s="773"/>
      <c r="EM3905" s="773"/>
      <c r="EN3905" s="773"/>
      <c r="EO3905" s="773"/>
      <c r="EP3905" s="773"/>
      <c r="EQ3905" s="773"/>
      <c r="ER3905" s="773"/>
      <c r="ES3905" s="773"/>
      <c r="ET3905" s="773"/>
      <c r="EU3905" s="773"/>
      <c r="EV3905" s="773"/>
      <c r="EW3905" s="773"/>
      <c r="EX3905" s="773"/>
      <c r="EY3905" s="773"/>
      <c r="EZ3905" s="773"/>
      <c r="FA3905" s="773"/>
      <c r="FB3905" s="773"/>
      <c r="FC3905" s="773"/>
      <c r="FD3905" s="773"/>
      <c r="FE3905" s="773"/>
      <c r="FF3905" s="773"/>
      <c r="FG3905" s="773"/>
      <c r="FH3905" s="773"/>
      <c r="FI3905" s="773"/>
      <c r="FJ3905" s="773"/>
      <c r="FK3905" s="773"/>
      <c r="FL3905" s="773"/>
      <c r="FM3905" s="773"/>
      <c r="FN3905" s="773"/>
      <c r="FO3905" s="773"/>
      <c r="FP3905" s="773"/>
      <c r="FQ3905" s="773"/>
      <c r="FR3905" s="773"/>
      <c r="FS3905" s="773"/>
      <c r="FT3905" s="773"/>
      <c r="FU3905" s="773"/>
      <c r="FV3905" s="773"/>
      <c r="FW3905" s="773"/>
      <c r="FX3905" s="773"/>
      <c r="FY3905" s="773"/>
      <c r="FZ3905" s="773"/>
      <c r="GA3905" s="773"/>
      <c r="GB3905" s="773"/>
      <c r="GC3905" s="773"/>
      <c r="GD3905" s="773"/>
      <c r="GE3905" s="773"/>
      <c r="GF3905" s="773"/>
      <c r="GG3905" s="773"/>
      <c r="GH3905" s="773"/>
      <c r="GI3905" s="773"/>
      <c r="GJ3905" s="773"/>
      <c r="GK3905" s="773"/>
      <c r="GL3905" s="773"/>
      <c r="GM3905" s="773"/>
      <c r="GN3905" s="773"/>
      <c r="GO3905" s="773"/>
      <c r="GP3905" s="773"/>
      <c r="GQ3905" s="773"/>
      <c r="GR3905" s="773"/>
      <c r="GS3905" s="773"/>
      <c r="GT3905" s="773"/>
      <c r="GU3905" s="773"/>
      <c r="GV3905" s="773"/>
      <c r="GW3905" s="773"/>
      <c r="GX3905" s="773"/>
      <c r="GY3905" s="773"/>
      <c r="GZ3905" s="773"/>
      <c r="HA3905" s="773"/>
      <c r="HB3905" s="773"/>
      <c r="HC3905" s="773"/>
      <c r="HD3905" s="773"/>
      <c r="HE3905" s="773"/>
      <c r="HF3905" s="773"/>
      <c r="HG3905" s="773"/>
      <c r="HH3905" s="773"/>
      <c r="HI3905" s="773"/>
      <c r="HJ3905" s="773"/>
      <c r="HK3905" s="773"/>
      <c r="HL3905" s="773"/>
      <c r="HM3905" s="773"/>
      <c r="HN3905" s="773"/>
      <c r="HO3905" s="773"/>
      <c r="HP3905" s="773"/>
      <c r="HQ3905" s="773"/>
      <c r="HR3905" s="773"/>
      <c r="HS3905" s="773"/>
      <c r="HT3905" s="773"/>
      <c r="HU3905" s="773"/>
      <c r="HV3905" s="773"/>
      <c r="HW3905" s="773"/>
      <c r="HX3905" s="773"/>
      <c r="HY3905" s="773"/>
      <c r="HZ3905" s="773"/>
      <c r="IA3905" s="773"/>
      <c r="IB3905" s="773"/>
      <c r="IC3905" s="773"/>
      <c r="ID3905" s="773"/>
      <c r="IE3905" s="773"/>
      <c r="IF3905" s="773"/>
      <c r="IG3905" s="773"/>
      <c r="IH3905" s="773"/>
      <c r="II3905" s="773"/>
      <c r="IJ3905" s="773"/>
      <c r="IK3905" s="773"/>
      <c r="IL3905" s="773"/>
      <c r="IM3905" s="773"/>
      <c r="IN3905" s="773"/>
      <c r="IO3905" s="773"/>
      <c r="IP3905" s="773"/>
      <c r="IQ3905" s="773"/>
      <c r="IR3905" s="773"/>
    </row>
    <row r="3906" spans="1:252" ht="13.5" customHeight="1" x14ac:dyDescent="0.2">
      <c r="A3906" s="606">
        <v>31</v>
      </c>
      <c r="B3906" s="637" t="s">
        <v>2050</v>
      </c>
      <c r="C3906" s="660" t="s">
        <v>701</v>
      </c>
      <c r="D3906" s="575">
        <v>3</v>
      </c>
      <c r="E3906" s="575">
        <v>2005</v>
      </c>
      <c r="F3906" s="1074">
        <v>196.10300000000001</v>
      </c>
      <c r="G3906" s="784">
        <f t="shared" si="131"/>
        <v>196.10300000000001</v>
      </c>
      <c r="H3906" s="1075">
        <v>100</v>
      </c>
      <c r="I3906" s="784">
        <f t="shared" si="132"/>
        <v>0</v>
      </c>
      <c r="J3906" s="635"/>
      <c r="K3906" s="693"/>
      <c r="L3906" s="693"/>
      <c r="M3906" s="635"/>
      <c r="N3906" s="693"/>
      <c r="O3906" s="693"/>
      <c r="P3906" s="1835"/>
      <c r="Q3906" s="773"/>
      <c r="R3906" s="773"/>
      <c r="S3906" s="773"/>
      <c r="T3906" s="773"/>
      <c r="U3906" s="773"/>
      <c r="V3906" s="773"/>
      <c r="W3906" s="773"/>
      <c r="X3906" s="773"/>
      <c r="Y3906" s="773"/>
      <c r="Z3906" s="773"/>
      <c r="AA3906" s="773"/>
      <c r="AB3906" s="773"/>
      <c r="AC3906" s="773"/>
      <c r="AD3906" s="773"/>
      <c r="AE3906" s="773"/>
      <c r="AF3906" s="773"/>
      <c r="AG3906" s="773"/>
      <c r="AH3906" s="773"/>
      <c r="AI3906" s="773"/>
      <c r="AJ3906" s="773"/>
      <c r="AK3906" s="773"/>
      <c r="AL3906" s="773"/>
      <c r="AM3906" s="773"/>
      <c r="AN3906" s="773"/>
      <c r="AO3906" s="773"/>
      <c r="AP3906" s="773"/>
      <c r="AQ3906" s="773"/>
      <c r="AR3906" s="773"/>
      <c r="AS3906" s="773"/>
      <c r="AT3906" s="773"/>
      <c r="AU3906" s="773"/>
      <c r="AV3906" s="773"/>
      <c r="AW3906" s="773"/>
      <c r="AX3906" s="773"/>
      <c r="AY3906" s="773"/>
      <c r="AZ3906" s="773"/>
      <c r="BA3906" s="773"/>
      <c r="BB3906" s="773"/>
      <c r="BC3906" s="773"/>
      <c r="BD3906" s="773"/>
      <c r="BE3906" s="773"/>
      <c r="BF3906" s="773"/>
      <c r="BG3906" s="773"/>
      <c r="BH3906" s="773"/>
      <c r="BI3906" s="773"/>
      <c r="BJ3906" s="773"/>
      <c r="BK3906" s="773"/>
      <c r="BL3906" s="773"/>
      <c r="BM3906" s="773"/>
      <c r="BN3906" s="773"/>
      <c r="BO3906" s="773"/>
      <c r="BP3906" s="773"/>
      <c r="BQ3906" s="773"/>
      <c r="BR3906" s="773"/>
      <c r="BS3906" s="773"/>
      <c r="BT3906" s="773"/>
      <c r="BU3906" s="773"/>
      <c r="BV3906" s="773"/>
      <c r="BW3906" s="773"/>
      <c r="BX3906" s="773"/>
      <c r="BY3906" s="773"/>
      <c r="BZ3906" s="773"/>
      <c r="CA3906" s="773"/>
      <c r="CB3906" s="773"/>
      <c r="CC3906" s="773"/>
      <c r="CD3906" s="773"/>
      <c r="CE3906" s="773"/>
      <c r="CF3906" s="773"/>
      <c r="CG3906" s="773"/>
      <c r="CH3906" s="773"/>
      <c r="CI3906" s="773"/>
      <c r="CJ3906" s="773"/>
      <c r="CK3906" s="773"/>
      <c r="CL3906" s="773"/>
      <c r="CM3906" s="773"/>
      <c r="CN3906" s="773"/>
      <c r="CO3906" s="773"/>
      <c r="CP3906" s="773"/>
      <c r="CQ3906" s="773"/>
      <c r="CR3906" s="773"/>
      <c r="CS3906" s="773"/>
      <c r="CT3906" s="773"/>
      <c r="CU3906" s="773"/>
      <c r="CV3906" s="773"/>
      <c r="CW3906" s="773"/>
      <c r="CX3906" s="773"/>
      <c r="CY3906" s="773"/>
      <c r="CZ3906" s="773"/>
      <c r="DA3906" s="773"/>
      <c r="DB3906" s="773"/>
      <c r="DC3906" s="773"/>
      <c r="DD3906" s="773"/>
      <c r="DE3906" s="773"/>
      <c r="DF3906" s="773"/>
      <c r="DG3906" s="773"/>
      <c r="DH3906" s="773"/>
      <c r="DI3906" s="773"/>
      <c r="DJ3906" s="773"/>
      <c r="DK3906" s="773"/>
      <c r="DL3906" s="773"/>
      <c r="DM3906" s="773"/>
      <c r="DN3906" s="773"/>
      <c r="DO3906" s="773"/>
      <c r="DP3906" s="773"/>
      <c r="DQ3906" s="773"/>
      <c r="DR3906" s="773"/>
      <c r="DS3906" s="773"/>
      <c r="DT3906" s="773"/>
      <c r="DU3906" s="773"/>
      <c r="DV3906" s="773"/>
      <c r="DW3906" s="773"/>
      <c r="DX3906" s="773"/>
      <c r="DY3906" s="773"/>
      <c r="DZ3906" s="773"/>
      <c r="EA3906" s="773"/>
      <c r="EB3906" s="773"/>
      <c r="EC3906" s="773"/>
      <c r="ED3906" s="773"/>
      <c r="EE3906" s="773"/>
      <c r="EF3906" s="773"/>
      <c r="EG3906" s="773"/>
      <c r="EH3906" s="773"/>
      <c r="EI3906" s="773"/>
      <c r="EJ3906" s="773"/>
      <c r="EK3906" s="773"/>
      <c r="EL3906" s="773"/>
      <c r="EM3906" s="773"/>
      <c r="EN3906" s="773"/>
      <c r="EO3906" s="773"/>
      <c r="EP3906" s="773"/>
      <c r="EQ3906" s="773"/>
      <c r="ER3906" s="773"/>
      <c r="ES3906" s="773"/>
      <c r="ET3906" s="773"/>
      <c r="EU3906" s="773"/>
      <c r="EV3906" s="773"/>
      <c r="EW3906" s="773"/>
      <c r="EX3906" s="773"/>
      <c r="EY3906" s="773"/>
      <c r="EZ3906" s="773"/>
      <c r="FA3906" s="773"/>
      <c r="FB3906" s="773"/>
      <c r="FC3906" s="773"/>
      <c r="FD3906" s="773"/>
      <c r="FE3906" s="773"/>
      <c r="FF3906" s="773"/>
      <c r="FG3906" s="773"/>
      <c r="FH3906" s="773"/>
      <c r="FI3906" s="773"/>
      <c r="FJ3906" s="773"/>
      <c r="FK3906" s="773"/>
      <c r="FL3906" s="773"/>
      <c r="FM3906" s="773"/>
      <c r="FN3906" s="773"/>
      <c r="FO3906" s="773"/>
      <c r="FP3906" s="773"/>
      <c r="FQ3906" s="773"/>
      <c r="FR3906" s="773"/>
      <c r="FS3906" s="773"/>
      <c r="FT3906" s="773"/>
      <c r="FU3906" s="773"/>
      <c r="FV3906" s="773"/>
      <c r="FW3906" s="773"/>
      <c r="FX3906" s="773"/>
      <c r="FY3906" s="773"/>
      <c r="FZ3906" s="773"/>
      <c r="GA3906" s="773"/>
      <c r="GB3906" s="773"/>
      <c r="GC3906" s="773"/>
      <c r="GD3906" s="773"/>
      <c r="GE3906" s="773"/>
      <c r="GF3906" s="773"/>
      <c r="GG3906" s="773"/>
      <c r="GH3906" s="773"/>
      <c r="GI3906" s="773"/>
      <c r="GJ3906" s="773"/>
      <c r="GK3906" s="773"/>
      <c r="GL3906" s="773"/>
      <c r="GM3906" s="773"/>
      <c r="GN3906" s="773"/>
      <c r="GO3906" s="773"/>
      <c r="GP3906" s="773"/>
      <c r="GQ3906" s="773"/>
      <c r="GR3906" s="773"/>
      <c r="GS3906" s="773"/>
      <c r="GT3906" s="773"/>
      <c r="GU3906" s="773"/>
      <c r="GV3906" s="773"/>
      <c r="GW3906" s="773"/>
      <c r="GX3906" s="773"/>
      <c r="GY3906" s="773"/>
      <c r="GZ3906" s="773"/>
      <c r="HA3906" s="773"/>
      <c r="HB3906" s="773"/>
      <c r="HC3906" s="773"/>
      <c r="HD3906" s="773"/>
      <c r="HE3906" s="773"/>
      <c r="HF3906" s="773"/>
      <c r="HG3906" s="773"/>
      <c r="HH3906" s="773"/>
      <c r="HI3906" s="773"/>
      <c r="HJ3906" s="773"/>
      <c r="HK3906" s="773"/>
      <c r="HL3906" s="773"/>
      <c r="HM3906" s="773"/>
      <c r="HN3906" s="773"/>
      <c r="HO3906" s="773"/>
      <c r="HP3906" s="773"/>
      <c r="HQ3906" s="773"/>
      <c r="HR3906" s="773"/>
      <c r="HS3906" s="773"/>
      <c r="HT3906" s="773"/>
      <c r="HU3906" s="773"/>
      <c r="HV3906" s="773"/>
      <c r="HW3906" s="773"/>
      <c r="HX3906" s="773"/>
      <c r="HY3906" s="773"/>
      <c r="HZ3906" s="773"/>
      <c r="IA3906" s="773"/>
      <c r="IB3906" s="773"/>
      <c r="IC3906" s="773"/>
      <c r="ID3906" s="773"/>
      <c r="IE3906" s="773"/>
      <c r="IF3906" s="773"/>
      <c r="IG3906" s="773"/>
      <c r="IH3906" s="773"/>
      <c r="II3906" s="773"/>
      <c r="IJ3906" s="773"/>
      <c r="IK3906" s="773"/>
      <c r="IL3906" s="773"/>
      <c r="IM3906" s="773"/>
      <c r="IN3906" s="773"/>
      <c r="IO3906" s="773"/>
      <c r="IP3906" s="773"/>
      <c r="IQ3906" s="773"/>
      <c r="IR3906" s="773"/>
    </row>
    <row r="3907" spans="1:252" ht="13.5" customHeight="1" x14ac:dyDescent="0.2">
      <c r="A3907" s="606">
        <v>32</v>
      </c>
      <c r="B3907" s="637" t="s">
        <v>2048</v>
      </c>
      <c r="C3907" s="660" t="s">
        <v>701</v>
      </c>
      <c r="D3907" s="575">
        <v>1</v>
      </c>
      <c r="E3907" s="575">
        <v>2005</v>
      </c>
      <c r="F3907" s="1074">
        <v>120.3515</v>
      </c>
      <c r="G3907" s="784">
        <f t="shared" si="131"/>
        <v>120.3515</v>
      </c>
      <c r="H3907" s="1075">
        <v>100</v>
      </c>
      <c r="I3907" s="784">
        <f t="shared" si="132"/>
        <v>0</v>
      </c>
      <c r="J3907" s="635"/>
      <c r="K3907" s="693"/>
      <c r="L3907" s="693"/>
      <c r="M3907" s="635"/>
      <c r="N3907" s="693"/>
      <c r="O3907" s="693"/>
      <c r="P3907" s="1835"/>
      <c r="Q3907" s="773"/>
      <c r="R3907" s="773"/>
      <c r="S3907" s="773"/>
      <c r="T3907" s="773"/>
      <c r="U3907" s="773"/>
      <c r="V3907" s="773"/>
      <c r="W3907" s="773"/>
      <c r="X3907" s="773"/>
      <c r="Y3907" s="773"/>
      <c r="Z3907" s="773"/>
      <c r="AA3907" s="773"/>
      <c r="AB3907" s="773"/>
      <c r="AC3907" s="773"/>
      <c r="AD3907" s="773"/>
      <c r="AE3907" s="773"/>
      <c r="AF3907" s="773"/>
      <c r="AG3907" s="773"/>
      <c r="AH3907" s="773"/>
      <c r="AI3907" s="773"/>
      <c r="AJ3907" s="773"/>
      <c r="AK3907" s="773"/>
      <c r="AL3907" s="773"/>
      <c r="AM3907" s="773"/>
      <c r="AN3907" s="773"/>
      <c r="AO3907" s="773"/>
      <c r="AP3907" s="773"/>
      <c r="AQ3907" s="773"/>
      <c r="AR3907" s="773"/>
      <c r="AS3907" s="773"/>
      <c r="AT3907" s="773"/>
      <c r="AU3907" s="773"/>
      <c r="AV3907" s="773"/>
      <c r="AW3907" s="773"/>
      <c r="AX3907" s="773"/>
      <c r="AY3907" s="773"/>
      <c r="AZ3907" s="773"/>
      <c r="BA3907" s="773"/>
      <c r="BB3907" s="773"/>
      <c r="BC3907" s="773"/>
      <c r="BD3907" s="773"/>
      <c r="BE3907" s="773"/>
      <c r="BF3907" s="773"/>
      <c r="BG3907" s="773"/>
      <c r="BH3907" s="773"/>
      <c r="BI3907" s="773"/>
      <c r="BJ3907" s="773"/>
      <c r="BK3907" s="773"/>
      <c r="BL3907" s="773"/>
      <c r="BM3907" s="773"/>
      <c r="BN3907" s="773"/>
      <c r="BO3907" s="773"/>
      <c r="BP3907" s="773"/>
      <c r="BQ3907" s="773"/>
      <c r="BR3907" s="773"/>
      <c r="BS3907" s="773"/>
      <c r="BT3907" s="773"/>
      <c r="BU3907" s="773"/>
      <c r="BV3907" s="773"/>
      <c r="BW3907" s="773"/>
      <c r="BX3907" s="773"/>
      <c r="BY3907" s="773"/>
      <c r="BZ3907" s="773"/>
      <c r="CA3907" s="773"/>
      <c r="CB3907" s="773"/>
      <c r="CC3907" s="773"/>
      <c r="CD3907" s="773"/>
      <c r="CE3907" s="773"/>
      <c r="CF3907" s="773"/>
      <c r="CG3907" s="773"/>
      <c r="CH3907" s="773"/>
      <c r="CI3907" s="773"/>
      <c r="CJ3907" s="773"/>
      <c r="CK3907" s="773"/>
      <c r="CL3907" s="773"/>
      <c r="CM3907" s="773"/>
      <c r="CN3907" s="773"/>
      <c r="CO3907" s="773"/>
      <c r="CP3907" s="773"/>
      <c r="CQ3907" s="773"/>
      <c r="CR3907" s="773"/>
      <c r="CS3907" s="773"/>
      <c r="CT3907" s="773"/>
      <c r="CU3907" s="773"/>
      <c r="CV3907" s="773"/>
      <c r="CW3907" s="773"/>
      <c r="CX3907" s="773"/>
      <c r="CY3907" s="773"/>
      <c r="CZ3907" s="773"/>
      <c r="DA3907" s="773"/>
      <c r="DB3907" s="773"/>
      <c r="DC3907" s="773"/>
      <c r="DD3907" s="773"/>
      <c r="DE3907" s="773"/>
      <c r="DF3907" s="773"/>
      <c r="DG3907" s="773"/>
      <c r="DH3907" s="773"/>
      <c r="DI3907" s="773"/>
      <c r="DJ3907" s="773"/>
      <c r="DK3907" s="773"/>
      <c r="DL3907" s="773"/>
      <c r="DM3907" s="773"/>
      <c r="DN3907" s="773"/>
      <c r="DO3907" s="773"/>
      <c r="DP3907" s="773"/>
      <c r="DQ3907" s="773"/>
      <c r="DR3907" s="773"/>
      <c r="DS3907" s="773"/>
      <c r="DT3907" s="773"/>
      <c r="DU3907" s="773"/>
      <c r="DV3907" s="773"/>
      <c r="DW3907" s="773"/>
      <c r="DX3907" s="773"/>
      <c r="DY3907" s="773"/>
      <c r="DZ3907" s="773"/>
      <c r="EA3907" s="773"/>
      <c r="EB3907" s="773"/>
      <c r="EC3907" s="773"/>
      <c r="ED3907" s="773"/>
      <c r="EE3907" s="773"/>
      <c r="EF3907" s="773"/>
      <c r="EG3907" s="773"/>
      <c r="EH3907" s="773"/>
      <c r="EI3907" s="773"/>
      <c r="EJ3907" s="773"/>
      <c r="EK3907" s="773"/>
      <c r="EL3907" s="773"/>
      <c r="EM3907" s="773"/>
      <c r="EN3907" s="773"/>
      <c r="EO3907" s="773"/>
      <c r="EP3907" s="773"/>
      <c r="EQ3907" s="773"/>
      <c r="ER3907" s="773"/>
      <c r="ES3907" s="773"/>
      <c r="ET3907" s="773"/>
      <c r="EU3907" s="773"/>
      <c r="EV3907" s="773"/>
      <c r="EW3907" s="773"/>
      <c r="EX3907" s="773"/>
      <c r="EY3907" s="773"/>
      <c r="EZ3907" s="773"/>
      <c r="FA3907" s="773"/>
      <c r="FB3907" s="773"/>
      <c r="FC3907" s="773"/>
      <c r="FD3907" s="773"/>
      <c r="FE3907" s="773"/>
      <c r="FF3907" s="773"/>
      <c r="FG3907" s="773"/>
      <c r="FH3907" s="773"/>
      <c r="FI3907" s="773"/>
      <c r="FJ3907" s="773"/>
      <c r="FK3907" s="773"/>
      <c r="FL3907" s="773"/>
      <c r="FM3907" s="773"/>
      <c r="FN3907" s="773"/>
      <c r="FO3907" s="773"/>
      <c r="FP3907" s="773"/>
      <c r="FQ3907" s="773"/>
      <c r="FR3907" s="773"/>
      <c r="FS3907" s="773"/>
      <c r="FT3907" s="773"/>
      <c r="FU3907" s="773"/>
      <c r="FV3907" s="773"/>
      <c r="FW3907" s="773"/>
      <c r="FX3907" s="773"/>
      <c r="FY3907" s="773"/>
      <c r="FZ3907" s="773"/>
      <c r="GA3907" s="773"/>
      <c r="GB3907" s="773"/>
      <c r="GC3907" s="773"/>
      <c r="GD3907" s="773"/>
      <c r="GE3907" s="773"/>
      <c r="GF3907" s="773"/>
      <c r="GG3907" s="773"/>
      <c r="GH3907" s="773"/>
      <c r="GI3907" s="773"/>
      <c r="GJ3907" s="773"/>
      <c r="GK3907" s="773"/>
      <c r="GL3907" s="773"/>
      <c r="GM3907" s="773"/>
      <c r="GN3907" s="773"/>
      <c r="GO3907" s="773"/>
      <c r="GP3907" s="773"/>
      <c r="GQ3907" s="773"/>
      <c r="GR3907" s="773"/>
      <c r="GS3907" s="773"/>
      <c r="GT3907" s="773"/>
      <c r="GU3907" s="773"/>
      <c r="GV3907" s="773"/>
      <c r="GW3907" s="773"/>
      <c r="GX3907" s="773"/>
      <c r="GY3907" s="773"/>
      <c r="GZ3907" s="773"/>
      <c r="HA3907" s="773"/>
      <c r="HB3907" s="773"/>
      <c r="HC3907" s="773"/>
      <c r="HD3907" s="773"/>
      <c r="HE3907" s="773"/>
      <c r="HF3907" s="773"/>
      <c r="HG3907" s="773"/>
      <c r="HH3907" s="773"/>
      <c r="HI3907" s="773"/>
      <c r="HJ3907" s="773"/>
      <c r="HK3907" s="773"/>
      <c r="HL3907" s="773"/>
      <c r="HM3907" s="773"/>
      <c r="HN3907" s="773"/>
      <c r="HO3907" s="773"/>
      <c r="HP3907" s="773"/>
      <c r="HQ3907" s="773"/>
      <c r="HR3907" s="773"/>
      <c r="HS3907" s="773"/>
      <c r="HT3907" s="773"/>
      <c r="HU3907" s="773"/>
      <c r="HV3907" s="773"/>
      <c r="HW3907" s="773"/>
      <c r="HX3907" s="773"/>
      <c r="HY3907" s="773"/>
      <c r="HZ3907" s="773"/>
      <c r="IA3907" s="773"/>
      <c r="IB3907" s="773"/>
      <c r="IC3907" s="773"/>
      <c r="ID3907" s="773"/>
      <c r="IE3907" s="773"/>
      <c r="IF3907" s="773"/>
      <c r="IG3907" s="773"/>
      <c r="IH3907" s="773"/>
      <c r="II3907" s="773"/>
      <c r="IJ3907" s="773"/>
      <c r="IK3907" s="773"/>
      <c r="IL3907" s="773"/>
      <c r="IM3907" s="773"/>
      <c r="IN3907" s="773"/>
      <c r="IO3907" s="773"/>
      <c r="IP3907" s="773"/>
      <c r="IQ3907" s="773"/>
      <c r="IR3907" s="773"/>
    </row>
    <row r="3908" spans="1:252" ht="27" customHeight="1" x14ac:dyDescent="0.2">
      <c r="A3908" s="606">
        <v>33</v>
      </c>
      <c r="B3908" s="637" t="s">
        <v>2049</v>
      </c>
      <c r="C3908" s="660" t="s">
        <v>701</v>
      </c>
      <c r="D3908" s="575">
        <v>1</v>
      </c>
      <c r="E3908" s="575">
        <v>2005</v>
      </c>
      <c r="F3908" s="1074">
        <v>55.832000000000001</v>
      </c>
      <c r="G3908" s="784">
        <f t="shared" si="131"/>
        <v>55.832000000000001</v>
      </c>
      <c r="H3908" s="1075">
        <v>100</v>
      </c>
      <c r="I3908" s="784">
        <f t="shared" si="132"/>
        <v>0</v>
      </c>
      <c r="J3908" s="635"/>
      <c r="K3908" s="693"/>
      <c r="L3908" s="693"/>
      <c r="M3908" s="635"/>
      <c r="N3908" s="693"/>
      <c r="O3908" s="693"/>
      <c r="P3908" s="1835"/>
      <c r="Q3908" s="773"/>
      <c r="R3908" s="773"/>
      <c r="S3908" s="773"/>
      <c r="T3908" s="773"/>
      <c r="U3908" s="773"/>
      <c r="V3908" s="773"/>
      <c r="W3908" s="773"/>
      <c r="X3908" s="773"/>
      <c r="Y3908" s="773"/>
      <c r="Z3908" s="773"/>
      <c r="AA3908" s="773"/>
      <c r="AB3908" s="773"/>
      <c r="AC3908" s="773"/>
      <c r="AD3908" s="773"/>
      <c r="AE3908" s="773"/>
      <c r="AF3908" s="773"/>
      <c r="AG3908" s="773"/>
      <c r="AH3908" s="773"/>
      <c r="AI3908" s="773"/>
      <c r="AJ3908" s="773"/>
      <c r="AK3908" s="773"/>
      <c r="AL3908" s="773"/>
      <c r="AM3908" s="773"/>
      <c r="AN3908" s="773"/>
      <c r="AO3908" s="773"/>
      <c r="AP3908" s="773"/>
      <c r="AQ3908" s="773"/>
      <c r="AR3908" s="773"/>
      <c r="AS3908" s="773"/>
      <c r="AT3908" s="773"/>
      <c r="AU3908" s="773"/>
      <c r="AV3908" s="773"/>
      <c r="AW3908" s="773"/>
      <c r="AX3908" s="773"/>
      <c r="AY3908" s="773"/>
      <c r="AZ3908" s="773"/>
      <c r="BA3908" s="773"/>
      <c r="BB3908" s="773"/>
      <c r="BC3908" s="773"/>
      <c r="BD3908" s="773"/>
      <c r="BE3908" s="773"/>
      <c r="BF3908" s="773"/>
      <c r="BG3908" s="773"/>
      <c r="BH3908" s="773"/>
      <c r="BI3908" s="773"/>
      <c r="BJ3908" s="773"/>
      <c r="BK3908" s="773"/>
      <c r="BL3908" s="773"/>
      <c r="BM3908" s="773"/>
      <c r="BN3908" s="773"/>
      <c r="BO3908" s="773"/>
      <c r="BP3908" s="773"/>
      <c r="BQ3908" s="773"/>
      <c r="BR3908" s="773"/>
      <c r="BS3908" s="773"/>
      <c r="BT3908" s="773"/>
      <c r="BU3908" s="773"/>
      <c r="BV3908" s="773"/>
      <c r="BW3908" s="773"/>
      <c r="BX3908" s="773"/>
      <c r="BY3908" s="773"/>
      <c r="BZ3908" s="773"/>
      <c r="CA3908" s="773"/>
      <c r="CB3908" s="773"/>
      <c r="CC3908" s="773"/>
      <c r="CD3908" s="773"/>
      <c r="CE3908" s="773"/>
      <c r="CF3908" s="773"/>
      <c r="CG3908" s="773"/>
      <c r="CH3908" s="773"/>
      <c r="CI3908" s="773"/>
      <c r="CJ3908" s="773"/>
      <c r="CK3908" s="773"/>
      <c r="CL3908" s="773"/>
      <c r="CM3908" s="773"/>
      <c r="CN3908" s="773"/>
      <c r="CO3908" s="773"/>
      <c r="CP3908" s="773"/>
      <c r="CQ3908" s="773"/>
      <c r="CR3908" s="773"/>
      <c r="CS3908" s="773"/>
      <c r="CT3908" s="773"/>
      <c r="CU3908" s="773"/>
      <c r="CV3908" s="773"/>
      <c r="CW3908" s="773"/>
      <c r="CX3908" s="773"/>
      <c r="CY3908" s="773"/>
      <c r="CZ3908" s="773"/>
      <c r="DA3908" s="773"/>
      <c r="DB3908" s="773"/>
      <c r="DC3908" s="773"/>
      <c r="DD3908" s="773"/>
      <c r="DE3908" s="773"/>
      <c r="DF3908" s="773"/>
      <c r="DG3908" s="773"/>
      <c r="DH3908" s="773"/>
      <c r="DI3908" s="773"/>
      <c r="DJ3908" s="773"/>
      <c r="DK3908" s="773"/>
      <c r="DL3908" s="773"/>
      <c r="DM3908" s="773"/>
      <c r="DN3908" s="773"/>
      <c r="DO3908" s="773"/>
      <c r="DP3908" s="773"/>
      <c r="DQ3908" s="773"/>
      <c r="DR3908" s="773"/>
      <c r="DS3908" s="773"/>
      <c r="DT3908" s="773"/>
      <c r="DU3908" s="773"/>
      <c r="DV3908" s="773"/>
      <c r="DW3908" s="773"/>
      <c r="DX3908" s="773"/>
      <c r="DY3908" s="773"/>
      <c r="DZ3908" s="773"/>
      <c r="EA3908" s="773"/>
      <c r="EB3908" s="773"/>
      <c r="EC3908" s="773"/>
      <c r="ED3908" s="773"/>
      <c r="EE3908" s="773"/>
      <c r="EF3908" s="773"/>
      <c r="EG3908" s="773"/>
      <c r="EH3908" s="773"/>
      <c r="EI3908" s="773"/>
      <c r="EJ3908" s="773"/>
      <c r="EK3908" s="773"/>
      <c r="EL3908" s="773"/>
      <c r="EM3908" s="773"/>
      <c r="EN3908" s="773"/>
      <c r="EO3908" s="773"/>
      <c r="EP3908" s="773"/>
      <c r="EQ3908" s="773"/>
      <c r="ER3908" s="773"/>
      <c r="ES3908" s="773"/>
      <c r="ET3908" s="773"/>
      <c r="EU3908" s="773"/>
      <c r="EV3908" s="773"/>
      <c r="EW3908" s="773"/>
      <c r="EX3908" s="773"/>
      <c r="EY3908" s="773"/>
      <c r="EZ3908" s="773"/>
      <c r="FA3908" s="773"/>
      <c r="FB3908" s="773"/>
      <c r="FC3908" s="773"/>
      <c r="FD3908" s="773"/>
      <c r="FE3908" s="773"/>
      <c r="FF3908" s="773"/>
      <c r="FG3908" s="773"/>
      <c r="FH3908" s="773"/>
      <c r="FI3908" s="773"/>
      <c r="FJ3908" s="773"/>
      <c r="FK3908" s="773"/>
      <c r="FL3908" s="773"/>
      <c r="FM3908" s="773"/>
      <c r="FN3908" s="773"/>
      <c r="FO3908" s="773"/>
      <c r="FP3908" s="773"/>
      <c r="FQ3908" s="773"/>
      <c r="FR3908" s="773"/>
      <c r="FS3908" s="773"/>
      <c r="FT3908" s="773"/>
      <c r="FU3908" s="773"/>
      <c r="FV3908" s="773"/>
      <c r="FW3908" s="773"/>
      <c r="FX3908" s="773"/>
      <c r="FY3908" s="773"/>
      <c r="FZ3908" s="773"/>
      <c r="GA3908" s="773"/>
      <c r="GB3908" s="773"/>
      <c r="GC3908" s="773"/>
      <c r="GD3908" s="773"/>
      <c r="GE3908" s="773"/>
      <c r="GF3908" s="773"/>
      <c r="GG3908" s="773"/>
      <c r="GH3908" s="773"/>
      <c r="GI3908" s="773"/>
      <c r="GJ3908" s="773"/>
      <c r="GK3908" s="773"/>
      <c r="GL3908" s="773"/>
      <c r="GM3908" s="773"/>
      <c r="GN3908" s="773"/>
      <c r="GO3908" s="773"/>
      <c r="GP3908" s="773"/>
      <c r="GQ3908" s="773"/>
      <c r="GR3908" s="773"/>
      <c r="GS3908" s="773"/>
      <c r="GT3908" s="773"/>
      <c r="GU3908" s="773"/>
      <c r="GV3908" s="773"/>
      <c r="GW3908" s="773"/>
      <c r="GX3908" s="773"/>
      <c r="GY3908" s="773"/>
      <c r="GZ3908" s="773"/>
      <c r="HA3908" s="773"/>
      <c r="HB3908" s="773"/>
      <c r="HC3908" s="773"/>
      <c r="HD3908" s="773"/>
      <c r="HE3908" s="773"/>
      <c r="HF3908" s="773"/>
      <c r="HG3908" s="773"/>
      <c r="HH3908" s="773"/>
      <c r="HI3908" s="773"/>
      <c r="HJ3908" s="773"/>
      <c r="HK3908" s="773"/>
      <c r="HL3908" s="773"/>
      <c r="HM3908" s="773"/>
      <c r="HN3908" s="773"/>
      <c r="HO3908" s="773"/>
      <c r="HP3908" s="773"/>
      <c r="HQ3908" s="773"/>
      <c r="HR3908" s="773"/>
      <c r="HS3908" s="773"/>
      <c r="HT3908" s="773"/>
      <c r="HU3908" s="773"/>
      <c r="HV3908" s="773"/>
      <c r="HW3908" s="773"/>
      <c r="HX3908" s="773"/>
      <c r="HY3908" s="773"/>
      <c r="HZ3908" s="773"/>
      <c r="IA3908" s="773"/>
      <c r="IB3908" s="773"/>
      <c r="IC3908" s="773"/>
      <c r="ID3908" s="773"/>
      <c r="IE3908" s="773"/>
      <c r="IF3908" s="773"/>
      <c r="IG3908" s="773"/>
      <c r="IH3908" s="773"/>
      <c r="II3908" s="773"/>
      <c r="IJ3908" s="773"/>
      <c r="IK3908" s="773"/>
      <c r="IL3908" s="773"/>
      <c r="IM3908" s="773"/>
      <c r="IN3908" s="773"/>
      <c r="IO3908" s="773"/>
      <c r="IP3908" s="773"/>
      <c r="IQ3908" s="773"/>
      <c r="IR3908" s="773"/>
    </row>
    <row r="3909" spans="1:252" ht="13.5" customHeight="1" x14ac:dyDescent="0.2">
      <c r="A3909" s="606">
        <v>34</v>
      </c>
      <c r="B3909" s="637" t="s">
        <v>2051</v>
      </c>
      <c r="C3909" s="660" t="s">
        <v>701</v>
      </c>
      <c r="D3909" s="575">
        <v>1</v>
      </c>
      <c r="E3909" s="575">
        <v>2005</v>
      </c>
      <c r="F3909" s="1074">
        <v>55.832000000000001</v>
      </c>
      <c r="G3909" s="784">
        <f t="shared" si="131"/>
        <v>55.832000000000001</v>
      </c>
      <c r="H3909" s="1075">
        <v>100</v>
      </c>
      <c r="I3909" s="784">
        <f t="shared" si="132"/>
        <v>0</v>
      </c>
      <c r="J3909" s="635"/>
      <c r="K3909" s="693"/>
      <c r="L3909" s="693"/>
      <c r="M3909" s="635"/>
      <c r="N3909" s="693"/>
      <c r="O3909" s="693"/>
      <c r="P3909" s="1835"/>
      <c r="Q3909" s="773"/>
      <c r="R3909" s="773"/>
      <c r="S3909" s="773"/>
      <c r="T3909" s="773"/>
      <c r="U3909" s="773"/>
      <c r="V3909" s="773"/>
      <c r="W3909" s="773"/>
      <c r="X3909" s="773"/>
      <c r="Y3909" s="773"/>
      <c r="Z3909" s="773"/>
      <c r="AA3909" s="773"/>
      <c r="AB3909" s="773"/>
      <c r="AC3909" s="773"/>
      <c r="AD3909" s="773"/>
      <c r="AE3909" s="773"/>
      <c r="AF3909" s="773"/>
      <c r="AG3909" s="773"/>
      <c r="AH3909" s="773"/>
      <c r="AI3909" s="773"/>
      <c r="AJ3909" s="773"/>
      <c r="AK3909" s="773"/>
      <c r="AL3909" s="773"/>
      <c r="AM3909" s="773"/>
      <c r="AN3909" s="773"/>
      <c r="AO3909" s="773"/>
      <c r="AP3909" s="773"/>
      <c r="AQ3909" s="773"/>
      <c r="AR3909" s="773"/>
      <c r="AS3909" s="773"/>
      <c r="AT3909" s="773"/>
      <c r="AU3909" s="773"/>
      <c r="AV3909" s="773"/>
      <c r="AW3909" s="773"/>
      <c r="AX3909" s="773"/>
      <c r="AY3909" s="773"/>
      <c r="AZ3909" s="773"/>
      <c r="BA3909" s="773"/>
      <c r="BB3909" s="773"/>
      <c r="BC3909" s="773"/>
      <c r="BD3909" s="773"/>
      <c r="BE3909" s="773"/>
      <c r="BF3909" s="773"/>
      <c r="BG3909" s="773"/>
      <c r="BH3909" s="773"/>
      <c r="BI3909" s="773"/>
      <c r="BJ3909" s="773"/>
      <c r="BK3909" s="773"/>
      <c r="BL3909" s="773"/>
      <c r="BM3909" s="773"/>
      <c r="BN3909" s="773"/>
      <c r="BO3909" s="773"/>
      <c r="BP3909" s="773"/>
      <c r="BQ3909" s="773"/>
      <c r="BR3909" s="773"/>
      <c r="BS3909" s="773"/>
      <c r="BT3909" s="773"/>
      <c r="BU3909" s="773"/>
      <c r="BV3909" s="773"/>
      <c r="BW3909" s="773"/>
      <c r="BX3909" s="773"/>
      <c r="BY3909" s="773"/>
      <c r="BZ3909" s="773"/>
      <c r="CA3909" s="773"/>
      <c r="CB3909" s="773"/>
      <c r="CC3909" s="773"/>
      <c r="CD3909" s="773"/>
      <c r="CE3909" s="773"/>
      <c r="CF3909" s="773"/>
      <c r="CG3909" s="773"/>
      <c r="CH3909" s="773"/>
      <c r="CI3909" s="773"/>
      <c r="CJ3909" s="773"/>
      <c r="CK3909" s="773"/>
      <c r="CL3909" s="773"/>
      <c r="CM3909" s="773"/>
      <c r="CN3909" s="773"/>
      <c r="CO3909" s="773"/>
      <c r="CP3909" s="773"/>
      <c r="CQ3909" s="773"/>
      <c r="CR3909" s="773"/>
      <c r="CS3909" s="773"/>
      <c r="CT3909" s="773"/>
      <c r="CU3909" s="773"/>
      <c r="CV3909" s="773"/>
      <c r="CW3909" s="773"/>
      <c r="CX3909" s="773"/>
      <c r="CY3909" s="773"/>
      <c r="CZ3909" s="773"/>
      <c r="DA3909" s="773"/>
      <c r="DB3909" s="773"/>
      <c r="DC3909" s="773"/>
      <c r="DD3909" s="773"/>
      <c r="DE3909" s="773"/>
      <c r="DF3909" s="773"/>
      <c r="DG3909" s="773"/>
      <c r="DH3909" s="773"/>
      <c r="DI3909" s="773"/>
      <c r="DJ3909" s="773"/>
      <c r="DK3909" s="773"/>
      <c r="DL3909" s="773"/>
      <c r="DM3909" s="773"/>
      <c r="DN3909" s="773"/>
      <c r="DO3909" s="773"/>
      <c r="DP3909" s="773"/>
      <c r="DQ3909" s="773"/>
      <c r="DR3909" s="773"/>
      <c r="DS3909" s="773"/>
      <c r="DT3909" s="773"/>
      <c r="DU3909" s="773"/>
      <c r="DV3909" s="773"/>
      <c r="DW3909" s="773"/>
      <c r="DX3909" s="773"/>
      <c r="DY3909" s="773"/>
      <c r="DZ3909" s="773"/>
      <c r="EA3909" s="773"/>
      <c r="EB3909" s="773"/>
      <c r="EC3909" s="773"/>
      <c r="ED3909" s="773"/>
      <c r="EE3909" s="773"/>
      <c r="EF3909" s="773"/>
      <c r="EG3909" s="773"/>
      <c r="EH3909" s="773"/>
      <c r="EI3909" s="773"/>
      <c r="EJ3909" s="773"/>
      <c r="EK3909" s="773"/>
      <c r="EL3909" s="773"/>
      <c r="EM3909" s="773"/>
      <c r="EN3909" s="773"/>
      <c r="EO3909" s="773"/>
      <c r="EP3909" s="773"/>
      <c r="EQ3909" s="773"/>
      <c r="ER3909" s="773"/>
      <c r="ES3909" s="773"/>
      <c r="ET3909" s="773"/>
      <c r="EU3909" s="773"/>
      <c r="EV3909" s="773"/>
      <c r="EW3909" s="773"/>
      <c r="EX3909" s="773"/>
      <c r="EY3909" s="773"/>
      <c r="EZ3909" s="773"/>
      <c r="FA3909" s="773"/>
      <c r="FB3909" s="773"/>
      <c r="FC3909" s="773"/>
      <c r="FD3909" s="773"/>
      <c r="FE3909" s="773"/>
      <c r="FF3909" s="773"/>
      <c r="FG3909" s="773"/>
      <c r="FH3909" s="773"/>
      <c r="FI3909" s="773"/>
      <c r="FJ3909" s="773"/>
      <c r="FK3909" s="773"/>
      <c r="FL3909" s="773"/>
      <c r="FM3909" s="773"/>
      <c r="FN3909" s="773"/>
      <c r="FO3909" s="773"/>
      <c r="FP3909" s="773"/>
      <c r="FQ3909" s="773"/>
      <c r="FR3909" s="773"/>
      <c r="FS3909" s="773"/>
      <c r="FT3909" s="773"/>
      <c r="FU3909" s="773"/>
      <c r="FV3909" s="773"/>
      <c r="FW3909" s="773"/>
      <c r="FX3909" s="773"/>
      <c r="FY3909" s="773"/>
      <c r="FZ3909" s="773"/>
      <c r="GA3909" s="773"/>
      <c r="GB3909" s="773"/>
      <c r="GC3909" s="773"/>
      <c r="GD3909" s="773"/>
      <c r="GE3909" s="773"/>
      <c r="GF3909" s="773"/>
      <c r="GG3909" s="773"/>
      <c r="GH3909" s="773"/>
      <c r="GI3909" s="773"/>
      <c r="GJ3909" s="773"/>
      <c r="GK3909" s="773"/>
      <c r="GL3909" s="773"/>
      <c r="GM3909" s="773"/>
      <c r="GN3909" s="773"/>
      <c r="GO3909" s="773"/>
      <c r="GP3909" s="773"/>
      <c r="GQ3909" s="773"/>
      <c r="GR3909" s="773"/>
      <c r="GS3909" s="773"/>
      <c r="GT3909" s="773"/>
      <c r="GU3909" s="773"/>
      <c r="GV3909" s="773"/>
      <c r="GW3909" s="773"/>
      <c r="GX3909" s="773"/>
      <c r="GY3909" s="773"/>
      <c r="GZ3909" s="773"/>
      <c r="HA3909" s="773"/>
      <c r="HB3909" s="773"/>
      <c r="HC3909" s="773"/>
      <c r="HD3909" s="773"/>
      <c r="HE3909" s="773"/>
      <c r="HF3909" s="773"/>
      <c r="HG3909" s="773"/>
      <c r="HH3909" s="773"/>
      <c r="HI3909" s="773"/>
      <c r="HJ3909" s="773"/>
      <c r="HK3909" s="773"/>
      <c r="HL3909" s="773"/>
      <c r="HM3909" s="773"/>
      <c r="HN3909" s="773"/>
      <c r="HO3909" s="773"/>
      <c r="HP3909" s="773"/>
      <c r="HQ3909" s="773"/>
      <c r="HR3909" s="773"/>
      <c r="HS3909" s="773"/>
      <c r="HT3909" s="773"/>
      <c r="HU3909" s="773"/>
      <c r="HV3909" s="773"/>
      <c r="HW3909" s="773"/>
      <c r="HX3909" s="773"/>
      <c r="HY3909" s="773"/>
      <c r="HZ3909" s="773"/>
      <c r="IA3909" s="773"/>
      <c r="IB3909" s="773"/>
      <c r="IC3909" s="773"/>
      <c r="ID3909" s="773"/>
      <c r="IE3909" s="773"/>
      <c r="IF3909" s="773"/>
      <c r="IG3909" s="773"/>
      <c r="IH3909" s="773"/>
      <c r="II3909" s="773"/>
      <c r="IJ3909" s="773"/>
      <c r="IK3909" s="773"/>
      <c r="IL3909" s="773"/>
      <c r="IM3909" s="773"/>
      <c r="IN3909" s="773"/>
      <c r="IO3909" s="773"/>
      <c r="IP3909" s="773"/>
      <c r="IQ3909" s="773"/>
      <c r="IR3909" s="773"/>
    </row>
    <row r="3910" spans="1:252" ht="13.5" customHeight="1" x14ac:dyDescent="0.2">
      <c r="A3910" s="606">
        <v>35</v>
      </c>
      <c r="B3910" s="637" t="s">
        <v>1959</v>
      </c>
      <c r="C3910" s="660" t="s">
        <v>701</v>
      </c>
      <c r="D3910" s="575">
        <v>1</v>
      </c>
      <c r="E3910" s="575">
        <v>2005</v>
      </c>
      <c r="F3910" s="1074">
        <v>42.722999999999999</v>
      </c>
      <c r="G3910" s="784">
        <f t="shared" si="131"/>
        <v>42.722999999999999</v>
      </c>
      <c r="H3910" s="1075">
        <v>100</v>
      </c>
      <c r="I3910" s="784">
        <f t="shared" si="132"/>
        <v>0</v>
      </c>
      <c r="J3910" s="635"/>
      <c r="K3910" s="693"/>
      <c r="L3910" s="693"/>
      <c r="M3910" s="635"/>
      <c r="N3910" s="693"/>
      <c r="O3910" s="693"/>
      <c r="P3910" s="1835"/>
      <c r="Q3910" s="773"/>
      <c r="R3910" s="773"/>
      <c r="S3910" s="773"/>
      <c r="T3910" s="773"/>
      <c r="U3910" s="773"/>
      <c r="V3910" s="773"/>
      <c r="W3910" s="773"/>
      <c r="X3910" s="773"/>
      <c r="Y3910" s="773"/>
      <c r="Z3910" s="773"/>
      <c r="AA3910" s="773"/>
      <c r="AB3910" s="773"/>
      <c r="AC3910" s="773"/>
      <c r="AD3910" s="773"/>
      <c r="AE3910" s="773"/>
      <c r="AF3910" s="773"/>
      <c r="AG3910" s="773"/>
      <c r="AH3910" s="773"/>
      <c r="AI3910" s="773"/>
      <c r="AJ3910" s="773"/>
      <c r="AK3910" s="773"/>
      <c r="AL3910" s="773"/>
      <c r="AM3910" s="773"/>
      <c r="AN3910" s="773"/>
      <c r="AO3910" s="773"/>
      <c r="AP3910" s="773"/>
      <c r="AQ3910" s="773"/>
      <c r="AR3910" s="773"/>
      <c r="AS3910" s="773"/>
      <c r="AT3910" s="773"/>
      <c r="AU3910" s="773"/>
      <c r="AV3910" s="773"/>
      <c r="AW3910" s="773"/>
      <c r="AX3910" s="773"/>
      <c r="AY3910" s="773"/>
      <c r="AZ3910" s="773"/>
      <c r="BA3910" s="773"/>
      <c r="BB3910" s="773"/>
      <c r="BC3910" s="773"/>
      <c r="BD3910" s="773"/>
      <c r="BE3910" s="773"/>
      <c r="BF3910" s="773"/>
      <c r="BG3910" s="773"/>
      <c r="BH3910" s="773"/>
      <c r="BI3910" s="773"/>
      <c r="BJ3910" s="773"/>
      <c r="BK3910" s="773"/>
      <c r="BL3910" s="773"/>
      <c r="BM3910" s="773"/>
      <c r="BN3910" s="773"/>
      <c r="BO3910" s="773"/>
      <c r="BP3910" s="773"/>
      <c r="BQ3910" s="773"/>
      <c r="BR3910" s="773"/>
      <c r="BS3910" s="773"/>
      <c r="BT3910" s="773"/>
      <c r="BU3910" s="773"/>
      <c r="BV3910" s="773"/>
      <c r="BW3910" s="773"/>
      <c r="BX3910" s="773"/>
      <c r="BY3910" s="773"/>
      <c r="BZ3910" s="773"/>
      <c r="CA3910" s="773"/>
      <c r="CB3910" s="773"/>
      <c r="CC3910" s="773"/>
      <c r="CD3910" s="773"/>
      <c r="CE3910" s="773"/>
      <c r="CF3910" s="773"/>
      <c r="CG3910" s="773"/>
      <c r="CH3910" s="773"/>
      <c r="CI3910" s="773"/>
      <c r="CJ3910" s="773"/>
      <c r="CK3910" s="773"/>
      <c r="CL3910" s="773"/>
      <c r="CM3910" s="773"/>
      <c r="CN3910" s="773"/>
      <c r="CO3910" s="773"/>
      <c r="CP3910" s="773"/>
      <c r="CQ3910" s="773"/>
      <c r="CR3910" s="773"/>
      <c r="CS3910" s="773"/>
      <c r="CT3910" s="773"/>
      <c r="CU3910" s="773"/>
      <c r="CV3910" s="773"/>
      <c r="CW3910" s="773"/>
      <c r="CX3910" s="773"/>
      <c r="CY3910" s="773"/>
      <c r="CZ3910" s="773"/>
      <c r="DA3910" s="773"/>
      <c r="DB3910" s="773"/>
      <c r="DC3910" s="773"/>
      <c r="DD3910" s="773"/>
      <c r="DE3910" s="773"/>
      <c r="DF3910" s="773"/>
      <c r="DG3910" s="773"/>
      <c r="DH3910" s="773"/>
      <c r="DI3910" s="773"/>
      <c r="DJ3910" s="773"/>
      <c r="DK3910" s="773"/>
      <c r="DL3910" s="773"/>
      <c r="DM3910" s="773"/>
      <c r="DN3910" s="773"/>
      <c r="DO3910" s="773"/>
      <c r="DP3910" s="773"/>
      <c r="DQ3910" s="773"/>
      <c r="DR3910" s="773"/>
      <c r="DS3910" s="773"/>
      <c r="DT3910" s="773"/>
      <c r="DU3910" s="773"/>
      <c r="DV3910" s="773"/>
      <c r="DW3910" s="773"/>
      <c r="DX3910" s="773"/>
      <c r="DY3910" s="773"/>
      <c r="DZ3910" s="773"/>
      <c r="EA3910" s="773"/>
      <c r="EB3910" s="773"/>
      <c r="EC3910" s="773"/>
      <c r="ED3910" s="773"/>
      <c r="EE3910" s="773"/>
      <c r="EF3910" s="773"/>
      <c r="EG3910" s="773"/>
      <c r="EH3910" s="773"/>
      <c r="EI3910" s="773"/>
      <c r="EJ3910" s="773"/>
      <c r="EK3910" s="773"/>
      <c r="EL3910" s="773"/>
      <c r="EM3910" s="773"/>
      <c r="EN3910" s="773"/>
      <c r="EO3910" s="773"/>
      <c r="EP3910" s="773"/>
      <c r="EQ3910" s="773"/>
      <c r="ER3910" s="773"/>
      <c r="ES3910" s="773"/>
      <c r="ET3910" s="773"/>
      <c r="EU3910" s="773"/>
      <c r="EV3910" s="773"/>
      <c r="EW3910" s="773"/>
      <c r="EX3910" s="773"/>
      <c r="EY3910" s="773"/>
      <c r="EZ3910" s="773"/>
      <c r="FA3910" s="773"/>
      <c r="FB3910" s="773"/>
      <c r="FC3910" s="773"/>
      <c r="FD3910" s="773"/>
      <c r="FE3910" s="773"/>
      <c r="FF3910" s="773"/>
      <c r="FG3910" s="773"/>
      <c r="FH3910" s="773"/>
      <c r="FI3910" s="773"/>
      <c r="FJ3910" s="773"/>
      <c r="FK3910" s="773"/>
      <c r="FL3910" s="773"/>
      <c r="FM3910" s="773"/>
      <c r="FN3910" s="773"/>
      <c r="FO3910" s="773"/>
      <c r="FP3910" s="773"/>
      <c r="FQ3910" s="773"/>
      <c r="FR3910" s="773"/>
      <c r="FS3910" s="773"/>
      <c r="FT3910" s="773"/>
      <c r="FU3910" s="773"/>
      <c r="FV3910" s="773"/>
      <c r="FW3910" s="773"/>
      <c r="FX3910" s="773"/>
      <c r="FY3910" s="773"/>
      <c r="FZ3910" s="773"/>
      <c r="GA3910" s="773"/>
      <c r="GB3910" s="773"/>
      <c r="GC3910" s="773"/>
      <c r="GD3910" s="773"/>
      <c r="GE3910" s="773"/>
      <c r="GF3910" s="773"/>
      <c r="GG3910" s="773"/>
      <c r="GH3910" s="773"/>
      <c r="GI3910" s="773"/>
      <c r="GJ3910" s="773"/>
      <c r="GK3910" s="773"/>
      <c r="GL3910" s="773"/>
      <c r="GM3910" s="773"/>
      <c r="GN3910" s="773"/>
      <c r="GO3910" s="773"/>
      <c r="GP3910" s="773"/>
      <c r="GQ3910" s="773"/>
      <c r="GR3910" s="773"/>
      <c r="GS3910" s="773"/>
      <c r="GT3910" s="773"/>
      <c r="GU3910" s="773"/>
      <c r="GV3910" s="773"/>
      <c r="GW3910" s="773"/>
      <c r="GX3910" s="773"/>
      <c r="GY3910" s="773"/>
      <c r="GZ3910" s="773"/>
      <c r="HA3910" s="773"/>
      <c r="HB3910" s="773"/>
      <c r="HC3910" s="773"/>
      <c r="HD3910" s="773"/>
      <c r="HE3910" s="773"/>
      <c r="HF3910" s="773"/>
      <c r="HG3910" s="773"/>
      <c r="HH3910" s="773"/>
      <c r="HI3910" s="773"/>
      <c r="HJ3910" s="773"/>
      <c r="HK3910" s="773"/>
      <c r="HL3910" s="773"/>
      <c r="HM3910" s="773"/>
      <c r="HN3910" s="773"/>
      <c r="HO3910" s="773"/>
      <c r="HP3910" s="773"/>
      <c r="HQ3910" s="773"/>
      <c r="HR3910" s="773"/>
      <c r="HS3910" s="773"/>
      <c r="HT3910" s="773"/>
      <c r="HU3910" s="773"/>
      <c r="HV3910" s="773"/>
      <c r="HW3910" s="773"/>
      <c r="HX3910" s="773"/>
      <c r="HY3910" s="773"/>
      <c r="HZ3910" s="773"/>
      <c r="IA3910" s="773"/>
      <c r="IB3910" s="773"/>
      <c r="IC3910" s="773"/>
      <c r="ID3910" s="773"/>
      <c r="IE3910" s="773"/>
      <c r="IF3910" s="773"/>
      <c r="IG3910" s="773"/>
      <c r="IH3910" s="773"/>
      <c r="II3910" s="773"/>
      <c r="IJ3910" s="773"/>
      <c r="IK3910" s="773"/>
      <c r="IL3910" s="773"/>
      <c r="IM3910" s="773"/>
      <c r="IN3910" s="773"/>
      <c r="IO3910" s="773"/>
      <c r="IP3910" s="773"/>
      <c r="IQ3910" s="773"/>
      <c r="IR3910" s="773"/>
    </row>
    <row r="3911" spans="1:252" ht="13.5" customHeight="1" x14ac:dyDescent="0.2">
      <c r="A3911" s="606">
        <v>36</v>
      </c>
      <c r="B3911" s="637" t="s">
        <v>1959</v>
      </c>
      <c r="C3911" s="660" t="s">
        <v>701</v>
      </c>
      <c r="D3911" s="575">
        <v>34</v>
      </c>
      <c r="E3911" s="575">
        <v>2005</v>
      </c>
      <c r="F3911" s="1074">
        <v>1700.68</v>
      </c>
      <c r="G3911" s="784">
        <f t="shared" si="131"/>
        <v>1700.68</v>
      </c>
      <c r="H3911" s="1075">
        <v>100</v>
      </c>
      <c r="I3911" s="784">
        <f t="shared" si="132"/>
        <v>0</v>
      </c>
      <c r="J3911" s="635"/>
      <c r="K3911" s="693"/>
      <c r="L3911" s="693"/>
      <c r="M3911" s="635"/>
      <c r="N3911" s="693"/>
      <c r="O3911" s="693"/>
      <c r="P3911" s="1835"/>
      <c r="Q3911" s="773"/>
      <c r="R3911" s="773"/>
      <c r="S3911" s="773"/>
      <c r="T3911" s="773"/>
      <c r="U3911" s="773"/>
      <c r="V3911" s="773"/>
      <c r="W3911" s="773"/>
      <c r="X3911" s="773"/>
      <c r="Y3911" s="773"/>
      <c r="Z3911" s="773"/>
      <c r="AA3911" s="773"/>
      <c r="AB3911" s="773"/>
      <c r="AC3911" s="773"/>
      <c r="AD3911" s="773"/>
      <c r="AE3911" s="773"/>
      <c r="AF3911" s="773"/>
      <c r="AG3911" s="773"/>
      <c r="AH3911" s="773"/>
      <c r="AI3911" s="773"/>
      <c r="AJ3911" s="773"/>
      <c r="AK3911" s="773"/>
      <c r="AL3911" s="773"/>
      <c r="AM3911" s="773"/>
      <c r="AN3911" s="773"/>
      <c r="AO3911" s="773"/>
      <c r="AP3911" s="773"/>
      <c r="AQ3911" s="773"/>
      <c r="AR3911" s="773"/>
      <c r="AS3911" s="773"/>
      <c r="AT3911" s="773"/>
      <c r="AU3911" s="773"/>
      <c r="AV3911" s="773"/>
      <c r="AW3911" s="773"/>
      <c r="AX3911" s="773"/>
      <c r="AY3911" s="773"/>
      <c r="AZ3911" s="773"/>
      <c r="BA3911" s="773"/>
      <c r="BB3911" s="773"/>
      <c r="BC3911" s="773"/>
      <c r="BD3911" s="773"/>
      <c r="BE3911" s="773"/>
      <c r="BF3911" s="773"/>
      <c r="BG3911" s="773"/>
      <c r="BH3911" s="773"/>
      <c r="BI3911" s="773"/>
      <c r="BJ3911" s="773"/>
      <c r="BK3911" s="773"/>
      <c r="BL3911" s="773"/>
      <c r="BM3911" s="773"/>
      <c r="BN3911" s="773"/>
      <c r="BO3911" s="773"/>
      <c r="BP3911" s="773"/>
      <c r="BQ3911" s="773"/>
      <c r="BR3911" s="773"/>
      <c r="BS3911" s="773"/>
      <c r="BT3911" s="773"/>
      <c r="BU3911" s="773"/>
      <c r="BV3911" s="773"/>
      <c r="BW3911" s="773"/>
      <c r="BX3911" s="773"/>
      <c r="BY3911" s="773"/>
      <c r="BZ3911" s="773"/>
      <c r="CA3911" s="773"/>
      <c r="CB3911" s="773"/>
      <c r="CC3911" s="773"/>
      <c r="CD3911" s="773"/>
      <c r="CE3911" s="773"/>
      <c r="CF3911" s="773"/>
      <c r="CG3911" s="773"/>
      <c r="CH3911" s="773"/>
      <c r="CI3911" s="773"/>
      <c r="CJ3911" s="773"/>
      <c r="CK3911" s="773"/>
      <c r="CL3911" s="773"/>
      <c r="CM3911" s="773"/>
      <c r="CN3911" s="773"/>
      <c r="CO3911" s="773"/>
      <c r="CP3911" s="773"/>
      <c r="CQ3911" s="773"/>
      <c r="CR3911" s="773"/>
      <c r="CS3911" s="773"/>
      <c r="CT3911" s="773"/>
      <c r="CU3911" s="773"/>
      <c r="CV3911" s="773"/>
      <c r="CW3911" s="773"/>
      <c r="CX3911" s="773"/>
      <c r="CY3911" s="773"/>
      <c r="CZ3911" s="773"/>
      <c r="DA3911" s="773"/>
      <c r="DB3911" s="773"/>
      <c r="DC3911" s="773"/>
      <c r="DD3911" s="773"/>
      <c r="DE3911" s="773"/>
      <c r="DF3911" s="773"/>
      <c r="DG3911" s="773"/>
      <c r="DH3911" s="773"/>
      <c r="DI3911" s="773"/>
      <c r="DJ3911" s="773"/>
      <c r="DK3911" s="773"/>
      <c r="DL3911" s="773"/>
      <c r="DM3911" s="773"/>
      <c r="DN3911" s="773"/>
      <c r="DO3911" s="773"/>
      <c r="DP3911" s="773"/>
      <c r="DQ3911" s="773"/>
      <c r="DR3911" s="773"/>
      <c r="DS3911" s="773"/>
      <c r="DT3911" s="773"/>
      <c r="DU3911" s="773"/>
      <c r="DV3911" s="773"/>
      <c r="DW3911" s="773"/>
      <c r="DX3911" s="773"/>
      <c r="DY3911" s="773"/>
      <c r="DZ3911" s="773"/>
      <c r="EA3911" s="773"/>
      <c r="EB3911" s="773"/>
      <c r="EC3911" s="773"/>
      <c r="ED3911" s="773"/>
      <c r="EE3911" s="773"/>
      <c r="EF3911" s="773"/>
      <c r="EG3911" s="773"/>
      <c r="EH3911" s="773"/>
      <c r="EI3911" s="773"/>
      <c r="EJ3911" s="773"/>
      <c r="EK3911" s="773"/>
      <c r="EL3911" s="773"/>
      <c r="EM3911" s="773"/>
      <c r="EN3911" s="773"/>
      <c r="EO3911" s="773"/>
      <c r="EP3911" s="773"/>
      <c r="EQ3911" s="773"/>
      <c r="ER3911" s="773"/>
      <c r="ES3911" s="773"/>
      <c r="ET3911" s="773"/>
      <c r="EU3911" s="773"/>
      <c r="EV3911" s="773"/>
      <c r="EW3911" s="773"/>
      <c r="EX3911" s="773"/>
      <c r="EY3911" s="773"/>
      <c r="EZ3911" s="773"/>
      <c r="FA3911" s="773"/>
      <c r="FB3911" s="773"/>
      <c r="FC3911" s="773"/>
      <c r="FD3911" s="773"/>
      <c r="FE3911" s="773"/>
      <c r="FF3911" s="773"/>
      <c r="FG3911" s="773"/>
      <c r="FH3911" s="773"/>
      <c r="FI3911" s="773"/>
      <c r="FJ3911" s="773"/>
      <c r="FK3911" s="773"/>
      <c r="FL3911" s="773"/>
      <c r="FM3911" s="773"/>
      <c r="FN3911" s="773"/>
      <c r="FO3911" s="773"/>
      <c r="FP3911" s="773"/>
      <c r="FQ3911" s="773"/>
      <c r="FR3911" s="773"/>
      <c r="FS3911" s="773"/>
      <c r="FT3911" s="773"/>
      <c r="FU3911" s="773"/>
      <c r="FV3911" s="773"/>
      <c r="FW3911" s="773"/>
      <c r="FX3911" s="773"/>
      <c r="FY3911" s="773"/>
      <c r="FZ3911" s="773"/>
      <c r="GA3911" s="773"/>
      <c r="GB3911" s="773"/>
      <c r="GC3911" s="773"/>
      <c r="GD3911" s="773"/>
      <c r="GE3911" s="773"/>
      <c r="GF3911" s="773"/>
      <c r="GG3911" s="773"/>
      <c r="GH3911" s="773"/>
      <c r="GI3911" s="773"/>
      <c r="GJ3911" s="773"/>
      <c r="GK3911" s="773"/>
      <c r="GL3911" s="773"/>
      <c r="GM3911" s="773"/>
      <c r="GN3911" s="773"/>
      <c r="GO3911" s="773"/>
      <c r="GP3911" s="773"/>
      <c r="GQ3911" s="773"/>
      <c r="GR3911" s="773"/>
      <c r="GS3911" s="773"/>
      <c r="GT3911" s="773"/>
      <c r="GU3911" s="773"/>
      <c r="GV3911" s="773"/>
      <c r="GW3911" s="773"/>
      <c r="GX3911" s="773"/>
      <c r="GY3911" s="773"/>
      <c r="GZ3911" s="773"/>
      <c r="HA3911" s="773"/>
      <c r="HB3911" s="773"/>
      <c r="HC3911" s="773"/>
      <c r="HD3911" s="773"/>
      <c r="HE3911" s="773"/>
      <c r="HF3911" s="773"/>
      <c r="HG3911" s="773"/>
      <c r="HH3911" s="773"/>
      <c r="HI3911" s="773"/>
      <c r="HJ3911" s="773"/>
      <c r="HK3911" s="773"/>
      <c r="HL3911" s="773"/>
      <c r="HM3911" s="773"/>
      <c r="HN3911" s="773"/>
      <c r="HO3911" s="773"/>
      <c r="HP3911" s="773"/>
      <c r="HQ3911" s="773"/>
      <c r="HR3911" s="773"/>
      <c r="HS3911" s="773"/>
      <c r="HT3911" s="773"/>
      <c r="HU3911" s="773"/>
      <c r="HV3911" s="773"/>
      <c r="HW3911" s="773"/>
      <c r="HX3911" s="773"/>
      <c r="HY3911" s="773"/>
      <c r="HZ3911" s="773"/>
      <c r="IA3911" s="773"/>
      <c r="IB3911" s="773"/>
      <c r="IC3911" s="773"/>
      <c r="ID3911" s="773"/>
      <c r="IE3911" s="773"/>
      <c r="IF3911" s="773"/>
      <c r="IG3911" s="773"/>
      <c r="IH3911" s="773"/>
      <c r="II3911" s="773"/>
      <c r="IJ3911" s="773"/>
      <c r="IK3911" s="773"/>
      <c r="IL3911" s="773"/>
      <c r="IM3911" s="773"/>
      <c r="IN3911" s="773"/>
      <c r="IO3911" s="773"/>
      <c r="IP3911" s="773"/>
      <c r="IQ3911" s="773"/>
      <c r="IR3911" s="773"/>
    </row>
    <row r="3912" spans="1:252" ht="13.5" customHeight="1" x14ac:dyDescent="0.2">
      <c r="A3912" s="606">
        <v>37</v>
      </c>
      <c r="B3912" s="637" t="s">
        <v>1960</v>
      </c>
      <c r="C3912" s="660" t="s">
        <v>701</v>
      </c>
      <c r="D3912" s="575">
        <v>1</v>
      </c>
      <c r="E3912" s="575">
        <v>2008</v>
      </c>
      <c r="F3912" s="1074">
        <v>300</v>
      </c>
      <c r="G3912" s="784">
        <f t="shared" si="131"/>
        <v>300</v>
      </c>
      <c r="H3912" s="1075">
        <v>100</v>
      </c>
      <c r="I3912" s="784">
        <f t="shared" si="132"/>
        <v>0</v>
      </c>
      <c r="J3912" s="635"/>
      <c r="K3912" s="693"/>
      <c r="L3912" s="693"/>
      <c r="M3912" s="635"/>
      <c r="N3912" s="693"/>
      <c r="O3912" s="693"/>
      <c r="P3912" s="1835"/>
      <c r="Q3912" s="773"/>
      <c r="R3912" s="773"/>
      <c r="S3912" s="773"/>
      <c r="T3912" s="773"/>
      <c r="U3912" s="773"/>
      <c r="V3912" s="773"/>
      <c r="W3912" s="773"/>
      <c r="X3912" s="773"/>
      <c r="Y3912" s="773"/>
      <c r="Z3912" s="773"/>
      <c r="AA3912" s="773"/>
      <c r="AB3912" s="773"/>
      <c r="AC3912" s="773"/>
      <c r="AD3912" s="773"/>
      <c r="AE3912" s="773"/>
      <c r="AF3912" s="773"/>
      <c r="AG3912" s="773"/>
      <c r="AH3912" s="773"/>
      <c r="AI3912" s="773"/>
      <c r="AJ3912" s="773"/>
      <c r="AK3912" s="773"/>
      <c r="AL3912" s="773"/>
      <c r="AM3912" s="773"/>
      <c r="AN3912" s="773"/>
      <c r="AO3912" s="773"/>
      <c r="AP3912" s="773"/>
      <c r="AQ3912" s="773"/>
      <c r="AR3912" s="773"/>
      <c r="AS3912" s="773"/>
      <c r="AT3912" s="773"/>
      <c r="AU3912" s="773"/>
      <c r="AV3912" s="773"/>
      <c r="AW3912" s="773"/>
      <c r="AX3912" s="773"/>
      <c r="AY3912" s="773"/>
      <c r="AZ3912" s="773"/>
      <c r="BA3912" s="773"/>
      <c r="BB3912" s="773"/>
      <c r="BC3912" s="773"/>
      <c r="BD3912" s="773"/>
      <c r="BE3912" s="773"/>
      <c r="BF3912" s="773"/>
      <c r="BG3912" s="773"/>
      <c r="BH3912" s="773"/>
      <c r="BI3912" s="773"/>
      <c r="BJ3912" s="773"/>
      <c r="BK3912" s="773"/>
      <c r="BL3912" s="773"/>
      <c r="BM3912" s="773"/>
      <c r="BN3912" s="773"/>
      <c r="BO3912" s="773"/>
      <c r="BP3912" s="773"/>
      <c r="BQ3912" s="773"/>
      <c r="BR3912" s="773"/>
      <c r="BS3912" s="773"/>
      <c r="BT3912" s="773"/>
      <c r="BU3912" s="773"/>
      <c r="BV3912" s="773"/>
      <c r="BW3912" s="773"/>
      <c r="BX3912" s="773"/>
      <c r="BY3912" s="773"/>
      <c r="BZ3912" s="773"/>
      <c r="CA3912" s="773"/>
      <c r="CB3912" s="773"/>
      <c r="CC3912" s="773"/>
      <c r="CD3912" s="773"/>
      <c r="CE3912" s="773"/>
      <c r="CF3912" s="773"/>
      <c r="CG3912" s="773"/>
      <c r="CH3912" s="773"/>
      <c r="CI3912" s="773"/>
      <c r="CJ3912" s="773"/>
      <c r="CK3912" s="773"/>
      <c r="CL3912" s="773"/>
      <c r="CM3912" s="773"/>
      <c r="CN3912" s="773"/>
      <c r="CO3912" s="773"/>
      <c r="CP3912" s="773"/>
      <c r="CQ3912" s="773"/>
      <c r="CR3912" s="773"/>
      <c r="CS3912" s="773"/>
      <c r="CT3912" s="773"/>
      <c r="CU3912" s="773"/>
      <c r="CV3912" s="773"/>
      <c r="CW3912" s="773"/>
      <c r="CX3912" s="773"/>
      <c r="CY3912" s="773"/>
      <c r="CZ3912" s="773"/>
      <c r="DA3912" s="773"/>
      <c r="DB3912" s="773"/>
      <c r="DC3912" s="773"/>
      <c r="DD3912" s="773"/>
      <c r="DE3912" s="773"/>
      <c r="DF3912" s="773"/>
      <c r="DG3912" s="773"/>
      <c r="DH3912" s="773"/>
      <c r="DI3912" s="773"/>
      <c r="DJ3912" s="773"/>
      <c r="DK3912" s="773"/>
      <c r="DL3912" s="773"/>
      <c r="DM3912" s="773"/>
      <c r="DN3912" s="773"/>
      <c r="DO3912" s="773"/>
      <c r="DP3912" s="773"/>
      <c r="DQ3912" s="773"/>
      <c r="DR3912" s="773"/>
      <c r="DS3912" s="773"/>
      <c r="DT3912" s="773"/>
      <c r="DU3912" s="773"/>
      <c r="DV3912" s="773"/>
      <c r="DW3912" s="773"/>
      <c r="DX3912" s="773"/>
      <c r="DY3912" s="773"/>
      <c r="DZ3912" s="773"/>
      <c r="EA3912" s="773"/>
      <c r="EB3912" s="773"/>
      <c r="EC3912" s="773"/>
      <c r="ED3912" s="773"/>
      <c r="EE3912" s="773"/>
      <c r="EF3912" s="773"/>
      <c r="EG3912" s="773"/>
      <c r="EH3912" s="773"/>
      <c r="EI3912" s="773"/>
      <c r="EJ3912" s="773"/>
      <c r="EK3912" s="773"/>
      <c r="EL3912" s="773"/>
      <c r="EM3912" s="773"/>
      <c r="EN3912" s="773"/>
      <c r="EO3912" s="773"/>
      <c r="EP3912" s="773"/>
      <c r="EQ3912" s="773"/>
      <c r="ER3912" s="773"/>
      <c r="ES3912" s="773"/>
      <c r="ET3912" s="773"/>
      <c r="EU3912" s="773"/>
      <c r="EV3912" s="773"/>
      <c r="EW3912" s="773"/>
      <c r="EX3912" s="773"/>
      <c r="EY3912" s="773"/>
      <c r="EZ3912" s="773"/>
      <c r="FA3912" s="773"/>
      <c r="FB3912" s="773"/>
      <c r="FC3912" s="773"/>
      <c r="FD3912" s="773"/>
      <c r="FE3912" s="773"/>
      <c r="FF3912" s="773"/>
      <c r="FG3912" s="773"/>
      <c r="FH3912" s="773"/>
      <c r="FI3912" s="773"/>
      <c r="FJ3912" s="773"/>
      <c r="FK3912" s="773"/>
      <c r="FL3912" s="773"/>
      <c r="FM3912" s="773"/>
      <c r="FN3912" s="773"/>
      <c r="FO3912" s="773"/>
      <c r="FP3912" s="773"/>
      <c r="FQ3912" s="773"/>
      <c r="FR3912" s="773"/>
      <c r="FS3912" s="773"/>
      <c r="FT3912" s="773"/>
      <c r="FU3912" s="773"/>
      <c r="FV3912" s="773"/>
      <c r="FW3912" s="773"/>
      <c r="FX3912" s="773"/>
      <c r="FY3912" s="773"/>
      <c r="FZ3912" s="773"/>
      <c r="GA3912" s="773"/>
      <c r="GB3912" s="773"/>
      <c r="GC3912" s="773"/>
      <c r="GD3912" s="773"/>
      <c r="GE3912" s="773"/>
      <c r="GF3912" s="773"/>
      <c r="GG3912" s="773"/>
      <c r="GH3912" s="773"/>
      <c r="GI3912" s="773"/>
      <c r="GJ3912" s="773"/>
      <c r="GK3912" s="773"/>
      <c r="GL3912" s="773"/>
      <c r="GM3912" s="773"/>
      <c r="GN3912" s="773"/>
      <c r="GO3912" s="773"/>
      <c r="GP3912" s="773"/>
      <c r="GQ3912" s="773"/>
      <c r="GR3912" s="773"/>
      <c r="GS3912" s="773"/>
      <c r="GT3912" s="773"/>
      <c r="GU3912" s="773"/>
      <c r="GV3912" s="773"/>
      <c r="GW3912" s="773"/>
      <c r="GX3912" s="773"/>
      <c r="GY3912" s="773"/>
      <c r="GZ3912" s="773"/>
      <c r="HA3912" s="773"/>
      <c r="HB3912" s="773"/>
      <c r="HC3912" s="773"/>
      <c r="HD3912" s="773"/>
      <c r="HE3912" s="773"/>
      <c r="HF3912" s="773"/>
      <c r="HG3912" s="773"/>
      <c r="HH3912" s="773"/>
      <c r="HI3912" s="773"/>
      <c r="HJ3912" s="773"/>
      <c r="HK3912" s="773"/>
      <c r="HL3912" s="773"/>
      <c r="HM3912" s="773"/>
      <c r="HN3912" s="773"/>
      <c r="HO3912" s="773"/>
      <c r="HP3912" s="773"/>
      <c r="HQ3912" s="773"/>
      <c r="HR3912" s="773"/>
      <c r="HS3912" s="773"/>
      <c r="HT3912" s="773"/>
      <c r="HU3912" s="773"/>
      <c r="HV3912" s="773"/>
      <c r="HW3912" s="773"/>
      <c r="HX3912" s="773"/>
      <c r="HY3912" s="773"/>
      <c r="HZ3912" s="773"/>
      <c r="IA3912" s="773"/>
      <c r="IB3912" s="773"/>
      <c r="IC3912" s="773"/>
      <c r="ID3912" s="773"/>
      <c r="IE3912" s="773"/>
      <c r="IF3912" s="773"/>
      <c r="IG3912" s="773"/>
      <c r="IH3912" s="773"/>
      <c r="II3912" s="773"/>
      <c r="IJ3912" s="773"/>
      <c r="IK3912" s="773"/>
      <c r="IL3912" s="773"/>
      <c r="IM3912" s="773"/>
      <c r="IN3912" s="773"/>
      <c r="IO3912" s="773"/>
      <c r="IP3912" s="773"/>
      <c r="IQ3912" s="773"/>
      <c r="IR3912" s="773"/>
    </row>
    <row r="3913" spans="1:252" ht="13.5" customHeight="1" x14ac:dyDescent="0.2">
      <c r="A3913" s="606">
        <v>38</v>
      </c>
      <c r="B3913" s="637" t="s">
        <v>1961</v>
      </c>
      <c r="C3913" s="660" t="s">
        <v>701</v>
      </c>
      <c r="D3913" s="575">
        <v>40</v>
      </c>
      <c r="E3913" s="575">
        <v>2008</v>
      </c>
      <c r="F3913" s="1074">
        <v>2320</v>
      </c>
      <c r="G3913" s="784">
        <f t="shared" si="131"/>
        <v>2320</v>
      </c>
      <c r="H3913" s="1075">
        <v>100</v>
      </c>
      <c r="I3913" s="784">
        <f t="shared" si="132"/>
        <v>0</v>
      </c>
      <c r="J3913" s="635"/>
      <c r="K3913" s="693"/>
      <c r="L3913" s="693"/>
      <c r="M3913" s="635"/>
      <c r="N3913" s="693"/>
      <c r="O3913" s="693"/>
      <c r="P3913" s="1835"/>
      <c r="Q3913" s="773"/>
      <c r="R3913" s="773"/>
      <c r="S3913" s="773"/>
      <c r="T3913" s="773"/>
      <c r="U3913" s="773"/>
      <c r="V3913" s="773"/>
      <c r="W3913" s="773"/>
      <c r="X3913" s="773"/>
      <c r="Y3913" s="773"/>
      <c r="Z3913" s="773"/>
      <c r="AA3913" s="773"/>
      <c r="AB3913" s="773"/>
      <c r="AC3913" s="773"/>
      <c r="AD3913" s="773"/>
      <c r="AE3913" s="773"/>
      <c r="AF3913" s="773"/>
      <c r="AG3913" s="773"/>
      <c r="AH3913" s="773"/>
      <c r="AI3913" s="773"/>
      <c r="AJ3913" s="773"/>
      <c r="AK3913" s="773"/>
      <c r="AL3913" s="773"/>
      <c r="AM3913" s="773"/>
      <c r="AN3913" s="773"/>
      <c r="AO3913" s="773"/>
      <c r="AP3913" s="773"/>
      <c r="AQ3913" s="773"/>
      <c r="AR3913" s="773"/>
      <c r="AS3913" s="773"/>
      <c r="AT3913" s="773"/>
      <c r="AU3913" s="773"/>
      <c r="AV3913" s="773"/>
      <c r="AW3913" s="773"/>
      <c r="AX3913" s="773"/>
      <c r="AY3913" s="773"/>
      <c r="AZ3913" s="773"/>
      <c r="BA3913" s="773"/>
      <c r="BB3913" s="773"/>
      <c r="BC3913" s="773"/>
      <c r="BD3913" s="773"/>
      <c r="BE3913" s="773"/>
      <c r="BF3913" s="773"/>
      <c r="BG3913" s="773"/>
      <c r="BH3913" s="773"/>
      <c r="BI3913" s="773"/>
      <c r="BJ3913" s="773"/>
      <c r="BK3913" s="773"/>
      <c r="BL3913" s="773"/>
      <c r="BM3913" s="773"/>
      <c r="BN3913" s="773"/>
      <c r="BO3913" s="773"/>
      <c r="BP3913" s="773"/>
      <c r="BQ3913" s="773"/>
      <c r="BR3913" s="773"/>
      <c r="BS3913" s="773"/>
      <c r="BT3913" s="773"/>
      <c r="BU3913" s="773"/>
      <c r="BV3913" s="773"/>
      <c r="BW3913" s="773"/>
      <c r="BX3913" s="773"/>
      <c r="BY3913" s="773"/>
      <c r="BZ3913" s="773"/>
      <c r="CA3913" s="773"/>
      <c r="CB3913" s="773"/>
      <c r="CC3913" s="773"/>
      <c r="CD3913" s="773"/>
      <c r="CE3913" s="773"/>
      <c r="CF3913" s="773"/>
      <c r="CG3913" s="773"/>
      <c r="CH3913" s="773"/>
      <c r="CI3913" s="773"/>
      <c r="CJ3913" s="773"/>
      <c r="CK3913" s="773"/>
      <c r="CL3913" s="773"/>
      <c r="CM3913" s="773"/>
      <c r="CN3913" s="773"/>
      <c r="CO3913" s="773"/>
      <c r="CP3913" s="773"/>
      <c r="CQ3913" s="773"/>
      <c r="CR3913" s="773"/>
      <c r="CS3913" s="773"/>
      <c r="CT3913" s="773"/>
      <c r="CU3913" s="773"/>
      <c r="CV3913" s="773"/>
      <c r="CW3913" s="773"/>
      <c r="CX3913" s="773"/>
      <c r="CY3913" s="773"/>
      <c r="CZ3913" s="773"/>
      <c r="DA3913" s="773"/>
      <c r="DB3913" s="773"/>
      <c r="DC3913" s="773"/>
      <c r="DD3913" s="773"/>
      <c r="DE3913" s="773"/>
      <c r="DF3913" s="773"/>
      <c r="DG3913" s="773"/>
      <c r="DH3913" s="773"/>
      <c r="DI3913" s="773"/>
      <c r="DJ3913" s="773"/>
      <c r="DK3913" s="773"/>
      <c r="DL3913" s="773"/>
      <c r="DM3913" s="773"/>
      <c r="DN3913" s="773"/>
      <c r="DO3913" s="773"/>
      <c r="DP3913" s="773"/>
      <c r="DQ3913" s="773"/>
      <c r="DR3913" s="773"/>
      <c r="DS3913" s="773"/>
      <c r="DT3913" s="773"/>
      <c r="DU3913" s="773"/>
      <c r="DV3913" s="773"/>
      <c r="DW3913" s="773"/>
      <c r="DX3913" s="773"/>
      <c r="DY3913" s="773"/>
      <c r="DZ3913" s="773"/>
      <c r="EA3913" s="773"/>
      <c r="EB3913" s="773"/>
      <c r="EC3913" s="773"/>
      <c r="ED3913" s="773"/>
      <c r="EE3913" s="773"/>
      <c r="EF3913" s="773"/>
      <c r="EG3913" s="773"/>
      <c r="EH3913" s="773"/>
      <c r="EI3913" s="773"/>
      <c r="EJ3913" s="773"/>
      <c r="EK3913" s="773"/>
      <c r="EL3913" s="773"/>
      <c r="EM3913" s="773"/>
      <c r="EN3913" s="773"/>
      <c r="EO3913" s="773"/>
      <c r="EP3913" s="773"/>
      <c r="EQ3913" s="773"/>
      <c r="ER3913" s="773"/>
      <c r="ES3913" s="773"/>
      <c r="ET3913" s="773"/>
      <c r="EU3913" s="773"/>
      <c r="EV3913" s="773"/>
      <c r="EW3913" s="773"/>
      <c r="EX3913" s="773"/>
      <c r="EY3913" s="773"/>
      <c r="EZ3913" s="773"/>
      <c r="FA3913" s="773"/>
      <c r="FB3913" s="773"/>
      <c r="FC3913" s="773"/>
      <c r="FD3913" s="773"/>
      <c r="FE3913" s="773"/>
      <c r="FF3913" s="773"/>
      <c r="FG3913" s="773"/>
      <c r="FH3913" s="773"/>
      <c r="FI3913" s="773"/>
      <c r="FJ3913" s="773"/>
      <c r="FK3913" s="773"/>
      <c r="FL3913" s="773"/>
      <c r="FM3913" s="773"/>
      <c r="FN3913" s="773"/>
      <c r="FO3913" s="773"/>
      <c r="FP3913" s="773"/>
      <c r="FQ3913" s="773"/>
      <c r="FR3913" s="773"/>
      <c r="FS3913" s="773"/>
      <c r="FT3913" s="773"/>
      <c r="FU3913" s="773"/>
      <c r="FV3913" s="773"/>
      <c r="FW3913" s="773"/>
      <c r="FX3913" s="773"/>
      <c r="FY3913" s="773"/>
      <c r="FZ3913" s="773"/>
      <c r="GA3913" s="773"/>
      <c r="GB3913" s="773"/>
      <c r="GC3913" s="773"/>
      <c r="GD3913" s="773"/>
      <c r="GE3913" s="773"/>
      <c r="GF3913" s="773"/>
      <c r="GG3913" s="773"/>
      <c r="GH3913" s="773"/>
      <c r="GI3913" s="773"/>
      <c r="GJ3913" s="773"/>
      <c r="GK3913" s="773"/>
      <c r="GL3913" s="773"/>
      <c r="GM3913" s="773"/>
      <c r="GN3913" s="773"/>
      <c r="GO3913" s="773"/>
      <c r="GP3913" s="773"/>
      <c r="GQ3913" s="773"/>
      <c r="GR3913" s="773"/>
      <c r="GS3913" s="773"/>
      <c r="GT3913" s="773"/>
      <c r="GU3913" s="773"/>
      <c r="GV3913" s="773"/>
      <c r="GW3913" s="773"/>
      <c r="GX3913" s="773"/>
      <c r="GY3913" s="773"/>
      <c r="GZ3913" s="773"/>
      <c r="HA3913" s="773"/>
      <c r="HB3913" s="773"/>
      <c r="HC3913" s="773"/>
      <c r="HD3913" s="773"/>
      <c r="HE3913" s="773"/>
      <c r="HF3913" s="773"/>
      <c r="HG3913" s="773"/>
      <c r="HH3913" s="773"/>
      <c r="HI3913" s="773"/>
      <c r="HJ3913" s="773"/>
      <c r="HK3913" s="773"/>
      <c r="HL3913" s="773"/>
      <c r="HM3913" s="773"/>
      <c r="HN3913" s="773"/>
      <c r="HO3913" s="773"/>
      <c r="HP3913" s="773"/>
      <c r="HQ3913" s="773"/>
      <c r="HR3913" s="773"/>
      <c r="HS3913" s="773"/>
      <c r="HT3913" s="773"/>
      <c r="HU3913" s="773"/>
      <c r="HV3913" s="773"/>
      <c r="HW3913" s="773"/>
      <c r="HX3913" s="773"/>
      <c r="HY3913" s="773"/>
      <c r="HZ3913" s="773"/>
      <c r="IA3913" s="773"/>
      <c r="IB3913" s="773"/>
      <c r="IC3913" s="773"/>
      <c r="ID3913" s="773"/>
      <c r="IE3913" s="773"/>
      <c r="IF3913" s="773"/>
      <c r="IG3913" s="773"/>
      <c r="IH3913" s="773"/>
      <c r="II3913" s="773"/>
      <c r="IJ3913" s="773"/>
      <c r="IK3913" s="773"/>
      <c r="IL3913" s="773"/>
      <c r="IM3913" s="773"/>
      <c r="IN3913" s="773"/>
      <c r="IO3913" s="773"/>
      <c r="IP3913" s="773"/>
      <c r="IQ3913" s="773"/>
      <c r="IR3913" s="773"/>
    </row>
    <row r="3914" spans="1:252" ht="13.5" customHeight="1" x14ac:dyDescent="0.2">
      <c r="A3914" s="606">
        <v>39</v>
      </c>
      <c r="B3914" s="637" t="s">
        <v>1962</v>
      </c>
      <c r="C3914" s="660" t="s">
        <v>701</v>
      </c>
      <c r="D3914" s="575">
        <v>2</v>
      </c>
      <c r="E3914" s="575">
        <v>2008</v>
      </c>
      <c r="F3914" s="1074">
        <v>570</v>
      </c>
      <c r="G3914" s="784">
        <f t="shared" si="131"/>
        <v>570</v>
      </c>
      <c r="H3914" s="1075">
        <v>100</v>
      </c>
      <c r="I3914" s="784">
        <f t="shared" si="132"/>
        <v>0</v>
      </c>
      <c r="J3914" s="635"/>
      <c r="K3914" s="693"/>
      <c r="L3914" s="693"/>
      <c r="M3914" s="635"/>
      <c r="N3914" s="693"/>
      <c r="O3914" s="693"/>
      <c r="P3914" s="1835"/>
      <c r="Q3914" s="773"/>
      <c r="R3914" s="773"/>
      <c r="S3914" s="773"/>
      <c r="T3914" s="773"/>
      <c r="U3914" s="773"/>
      <c r="V3914" s="773"/>
      <c r="W3914" s="773"/>
      <c r="X3914" s="773"/>
      <c r="Y3914" s="773"/>
      <c r="Z3914" s="773"/>
      <c r="AA3914" s="773"/>
      <c r="AB3914" s="773"/>
      <c r="AC3914" s="773"/>
      <c r="AD3914" s="773"/>
      <c r="AE3914" s="773"/>
      <c r="AF3914" s="773"/>
      <c r="AG3914" s="773"/>
      <c r="AH3914" s="773"/>
      <c r="AI3914" s="773"/>
      <c r="AJ3914" s="773"/>
      <c r="AK3914" s="773"/>
      <c r="AL3914" s="773"/>
      <c r="AM3914" s="773"/>
      <c r="AN3914" s="773"/>
      <c r="AO3914" s="773"/>
      <c r="AP3914" s="773"/>
      <c r="AQ3914" s="773"/>
      <c r="AR3914" s="773"/>
      <c r="AS3914" s="773"/>
      <c r="AT3914" s="773"/>
      <c r="AU3914" s="773"/>
      <c r="AV3914" s="773"/>
      <c r="AW3914" s="773"/>
      <c r="AX3914" s="773"/>
      <c r="AY3914" s="773"/>
      <c r="AZ3914" s="773"/>
      <c r="BA3914" s="773"/>
      <c r="BB3914" s="773"/>
      <c r="BC3914" s="773"/>
      <c r="BD3914" s="773"/>
      <c r="BE3914" s="773"/>
      <c r="BF3914" s="773"/>
      <c r="BG3914" s="773"/>
      <c r="BH3914" s="773"/>
      <c r="BI3914" s="773"/>
      <c r="BJ3914" s="773"/>
      <c r="BK3914" s="773"/>
      <c r="BL3914" s="773"/>
      <c r="BM3914" s="773"/>
      <c r="BN3914" s="773"/>
      <c r="BO3914" s="773"/>
      <c r="BP3914" s="773"/>
      <c r="BQ3914" s="773"/>
      <c r="BR3914" s="773"/>
      <c r="BS3914" s="773"/>
      <c r="BT3914" s="773"/>
      <c r="BU3914" s="773"/>
      <c r="BV3914" s="773"/>
      <c r="BW3914" s="773"/>
      <c r="BX3914" s="773"/>
      <c r="BY3914" s="773"/>
      <c r="BZ3914" s="773"/>
      <c r="CA3914" s="773"/>
      <c r="CB3914" s="773"/>
      <c r="CC3914" s="773"/>
      <c r="CD3914" s="773"/>
      <c r="CE3914" s="773"/>
      <c r="CF3914" s="773"/>
      <c r="CG3914" s="773"/>
      <c r="CH3914" s="773"/>
      <c r="CI3914" s="773"/>
      <c r="CJ3914" s="773"/>
      <c r="CK3914" s="773"/>
      <c r="CL3914" s="773"/>
      <c r="CM3914" s="773"/>
      <c r="CN3914" s="773"/>
      <c r="CO3914" s="773"/>
      <c r="CP3914" s="773"/>
      <c r="CQ3914" s="773"/>
      <c r="CR3914" s="773"/>
      <c r="CS3914" s="773"/>
      <c r="CT3914" s="773"/>
      <c r="CU3914" s="773"/>
      <c r="CV3914" s="773"/>
      <c r="CW3914" s="773"/>
      <c r="CX3914" s="773"/>
      <c r="CY3914" s="773"/>
      <c r="CZ3914" s="773"/>
      <c r="DA3914" s="773"/>
      <c r="DB3914" s="773"/>
      <c r="DC3914" s="773"/>
      <c r="DD3914" s="773"/>
      <c r="DE3914" s="773"/>
      <c r="DF3914" s="773"/>
      <c r="DG3914" s="773"/>
      <c r="DH3914" s="773"/>
      <c r="DI3914" s="773"/>
      <c r="DJ3914" s="773"/>
      <c r="DK3914" s="773"/>
      <c r="DL3914" s="773"/>
      <c r="DM3914" s="773"/>
      <c r="DN3914" s="773"/>
      <c r="DO3914" s="773"/>
      <c r="DP3914" s="773"/>
      <c r="DQ3914" s="773"/>
      <c r="DR3914" s="773"/>
      <c r="DS3914" s="773"/>
      <c r="DT3914" s="773"/>
      <c r="DU3914" s="773"/>
      <c r="DV3914" s="773"/>
      <c r="DW3914" s="773"/>
      <c r="DX3914" s="773"/>
      <c r="DY3914" s="773"/>
      <c r="DZ3914" s="773"/>
      <c r="EA3914" s="773"/>
      <c r="EB3914" s="773"/>
      <c r="EC3914" s="773"/>
      <c r="ED3914" s="773"/>
      <c r="EE3914" s="773"/>
      <c r="EF3914" s="773"/>
      <c r="EG3914" s="773"/>
      <c r="EH3914" s="773"/>
      <c r="EI3914" s="773"/>
      <c r="EJ3914" s="773"/>
      <c r="EK3914" s="773"/>
      <c r="EL3914" s="773"/>
      <c r="EM3914" s="773"/>
      <c r="EN3914" s="773"/>
      <c r="EO3914" s="773"/>
      <c r="EP3914" s="773"/>
      <c r="EQ3914" s="773"/>
      <c r="ER3914" s="773"/>
      <c r="ES3914" s="773"/>
      <c r="ET3914" s="773"/>
      <c r="EU3914" s="773"/>
      <c r="EV3914" s="773"/>
      <c r="EW3914" s="773"/>
      <c r="EX3914" s="773"/>
      <c r="EY3914" s="773"/>
      <c r="EZ3914" s="773"/>
      <c r="FA3914" s="773"/>
      <c r="FB3914" s="773"/>
      <c r="FC3914" s="773"/>
      <c r="FD3914" s="773"/>
      <c r="FE3914" s="773"/>
      <c r="FF3914" s="773"/>
      <c r="FG3914" s="773"/>
      <c r="FH3914" s="773"/>
      <c r="FI3914" s="773"/>
      <c r="FJ3914" s="773"/>
      <c r="FK3914" s="773"/>
      <c r="FL3914" s="773"/>
      <c r="FM3914" s="773"/>
      <c r="FN3914" s="773"/>
      <c r="FO3914" s="773"/>
      <c r="FP3914" s="773"/>
      <c r="FQ3914" s="773"/>
      <c r="FR3914" s="773"/>
      <c r="FS3914" s="773"/>
      <c r="FT3914" s="773"/>
      <c r="FU3914" s="773"/>
      <c r="FV3914" s="773"/>
      <c r="FW3914" s="773"/>
      <c r="FX3914" s="773"/>
      <c r="FY3914" s="773"/>
      <c r="FZ3914" s="773"/>
      <c r="GA3914" s="773"/>
      <c r="GB3914" s="773"/>
      <c r="GC3914" s="773"/>
      <c r="GD3914" s="773"/>
      <c r="GE3914" s="773"/>
      <c r="GF3914" s="773"/>
      <c r="GG3914" s="773"/>
      <c r="GH3914" s="773"/>
      <c r="GI3914" s="773"/>
      <c r="GJ3914" s="773"/>
      <c r="GK3914" s="773"/>
      <c r="GL3914" s="773"/>
      <c r="GM3914" s="773"/>
      <c r="GN3914" s="773"/>
      <c r="GO3914" s="773"/>
      <c r="GP3914" s="773"/>
      <c r="GQ3914" s="773"/>
      <c r="GR3914" s="773"/>
      <c r="GS3914" s="773"/>
      <c r="GT3914" s="773"/>
      <c r="GU3914" s="773"/>
      <c r="GV3914" s="773"/>
      <c r="GW3914" s="773"/>
      <c r="GX3914" s="773"/>
      <c r="GY3914" s="773"/>
      <c r="GZ3914" s="773"/>
      <c r="HA3914" s="773"/>
      <c r="HB3914" s="773"/>
      <c r="HC3914" s="773"/>
      <c r="HD3914" s="773"/>
      <c r="HE3914" s="773"/>
      <c r="HF3914" s="773"/>
      <c r="HG3914" s="773"/>
      <c r="HH3914" s="773"/>
      <c r="HI3914" s="773"/>
      <c r="HJ3914" s="773"/>
      <c r="HK3914" s="773"/>
      <c r="HL3914" s="773"/>
      <c r="HM3914" s="773"/>
      <c r="HN3914" s="773"/>
      <c r="HO3914" s="773"/>
      <c r="HP3914" s="773"/>
      <c r="HQ3914" s="773"/>
      <c r="HR3914" s="773"/>
      <c r="HS3914" s="773"/>
      <c r="HT3914" s="773"/>
      <c r="HU3914" s="773"/>
      <c r="HV3914" s="773"/>
      <c r="HW3914" s="773"/>
      <c r="HX3914" s="773"/>
      <c r="HY3914" s="773"/>
      <c r="HZ3914" s="773"/>
      <c r="IA3914" s="773"/>
      <c r="IB3914" s="773"/>
      <c r="IC3914" s="773"/>
      <c r="ID3914" s="773"/>
      <c r="IE3914" s="773"/>
      <c r="IF3914" s="773"/>
      <c r="IG3914" s="773"/>
      <c r="IH3914" s="773"/>
      <c r="II3914" s="773"/>
      <c r="IJ3914" s="773"/>
      <c r="IK3914" s="773"/>
      <c r="IL3914" s="773"/>
      <c r="IM3914" s="773"/>
      <c r="IN3914" s="773"/>
      <c r="IO3914" s="773"/>
      <c r="IP3914" s="773"/>
      <c r="IQ3914" s="773"/>
      <c r="IR3914" s="773"/>
    </row>
    <row r="3915" spans="1:252" ht="13.5" customHeight="1" x14ac:dyDescent="0.2">
      <c r="A3915" s="606">
        <v>40</v>
      </c>
      <c r="B3915" s="637" t="s">
        <v>802</v>
      </c>
      <c r="C3915" s="660" t="s">
        <v>701</v>
      </c>
      <c r="D3915" s="575">
        <v>2</v>
      </c>
      <c r="E3915" s="575">
        <v>2008</v>
      </c>
      <c r="F3915" s="1074">
        <v>352.67200000000003</v>
      </c>
      <c r="G3915" s="784">
        <f t="shared" si="131"/>
        <v>352.67200000000003</v>
      </c>
      <c r="H3915" s="1075">
        <v>100</v>
      </c>
      <c r="I3915" s="784">
        <f t="shared" si="132"/>
        <v>0</v>
      </c>
      <c r="J3915" s="635"/>
      <c r="K3915" s="693"/>
      <c r="L3915" s="693"/>
      <c r="M3915" s="635"/>
      <c r="N3915" s="693"/>
      <c r="O3915" s="693"/>
      <c r="P3915" s="1835"/>
      <c r="Q3915" s="773"/>
      <c r="R3915" s="773"/>
      <c r="S3915" s="773"/>
      <c r="T3915" s="773"/>
      <c r="U3915" s="773"/>
      <c r="V3915" s="773"/>
      <c r="W3915" s="773"/>
      <c r="X3915" s="773"/>
      <c r="Y3915" s="773"/>
      <c r="Z3915" s="773"/>
      <c r="AA3915" s="773"/>
      <c r="AB3915" s="773"/>
      <c r="AC3915" s="773"/>
      <c r="AD3915" s="773"/>
      <c r="AE3915" s="773"/>
      <c r="AF3915" s="773"/>
      <c r="AG3915" s="773"/>
      <c r="AH3915" s="773"/>
      <c r="AI3915" s="773"/>
      <c r="AJ3915" s="773"/>
      <c r="AK3915" s="773"/>
      <c r="AL3915" s="773"/>
      <c r="AM3915" s="773"/>
      <c r="AN3915" s="773"/>
      <c r="AO3915" s="773"/>
      <c r="AP3915" s="773"/>
      <c r="AQ3915" s="773"/>
      <c r="AR3915" s="773"/>
      <c r="AS3915" s="773"/>
      <c r="AT3915" s="773"/>
      <c r="AU3915" s="773"/>
      <c r="AV3915" s="773"/>
      <c r="AW3915" s="773"/>
      <c r="AX3915" s="773"/>
      <c r="AY3915" s="773"/>
      <c r="AZ3915" s="773"/>
      <c r="BA3915" s="773"/>
      <c r="BB3915" s="773"/>
      <c r="BC3915" s="773"/>
      <c r="BD3915" s="773"/>
      <c r="BE3915" s="773"/>
      <c r="BF3915" s="773"/>
      <c r="BG3915" s="773"/>
      <c r="BH3915" s="773"/>
      <c r="BI3915" s="773"/>
      <c r="BJ3915" s="773"/>
      <c r="BK3915" s="773"/>
      <c r="BL3915" s="773"/>
      <c r="BM3915" s="773"/>
      <c r="BN3915" s="773"/>
      <c r="BO3915" s="773"/>
      <c r="BP3915" s="773"/>
      <c r="BQ3915" s="773"/>
      <c r="BR3915" s="773"/>
      <c r="BS3915" s="773"/>
      <c r="BT3915" s="773"/>
      <c r="BU3915" s="773"/>
      <c r="BV3915" s="773"/>
      <c r="BW3915" s="773"/>
      <c r="BX3915" s="773"/>
      <c r="BY3915" s="773"/>
      <c r="BZ3915" s="773"/>
      <c r="CA3915" s="773"/>
      <c r="CB3915" s="773"/>
      <c r="CC3915" s="773"/>
      <c r="CD3915" s="773"/>
      <c r="CE3915" s="773"/>
      <c r="CF3915" s="773"/>
      <c r="CG3915" s="773"/>
      <c r="CH3915" s="773"/>
      <c r="CI3915" s="773"/>
      <c r="CJ3915" s="773"/>
      <c r="CK3915" s="773"/>
      <c r="CL3915" s="773"/>
      <c r="CM3915" s="773"/>
      <c r="CN3915" s="773"/>
      <c r="CO3915" s="773"/>
      <c r="CP3915" s="773"/>
      <c r="CQ3915" s="773"/>
      <c r="CR3915" s="773"/>
      <c r="CS3915" s="773"/>
      <c r="CT3915" s="773"/>
      <c r="CU3915" s="773"/>
      <c r="CV3915" s="773"/>
      <c r="CW3915" s="773"/>
      <c r="CX3915" s="773"/>
      <c r="CY3915" s="773"/>
      <c r="CZ3915" s="773"/>
      <c r="DA3915" s="773"/>
      <c r="DB3915" s="773"/>
      <c r="DC3915" s="773"/>
      <c r="DD3915" s="773"/>
      <c r="DE3915" s="773"/>
      <c r="DF3915" s="773"/>
      <c r="DG3915" s="773"/>
      <c r="DH3915" s="773"/>
      <c r="DI3915" s="773"/>
      <c r="DJ3915" s="773"/>
      <c r="DK3915" s="773"/>
      <c r="DL3915" s="773"/>
      <c r="DM3915" s="773"/>
      <c r="DN3915" s="773"/>
      <c r="DO3915" s="773"/>
      <c r="DP3915" s="773"/>
      <c r="DQ3915" s="773"/>
      <c r="DR3915" s="773"/>
      <c r="DS3915" s="773"/>
      <c r="DT3915" s="773"/>
      <c r="DU3915" s="773"/>
      <c r="DV3915" s="773"/>
      <c r="DW3915" s="773"/>
      <c r="DX3915" s="773"/>
      <c r="DY3915" s="773"/>
      <c r="DZ3915" s="773"/>
      <c r="EA3915" s="773"/>
      <c r="EB3915" s="773"/>
      <c r="EC3915" s="773"/>
      <c r="ED3915" s="773"/>
      <c r="EE3915" s="773"/>
      <c r="EF3915" s="773"/>
      <c r="EG3915" s="773"/>
      <c r="EH3915" s="773"/>
      <c r="EI3915" s="773"/>
      <c r="EJ3915" s="773"/>
      <c r="EK3915" s="773"/>
      <c r="EL3915" s="773"/>
      <c r="EM3915" s="773"/>
      <c r="EN3915" s="773"/>
      <c r="EO3915" s="773"/>
      <c r="EP3915" s="773"/>
      <c r="EQ3915" s="773"/>
      <c r="ER3915" s="773"/>
      <c r="ES3915" s="773"/>
      <c r="ET3915" s="773"/>
      <c r="EU3915" s="773"/>
      <c r="EV3915" s="773"/>
      <c r="EW3915" s="773"/>
      <c r="EX3915" s="773"/>
      <c r="EY3915" s="773"/>
      <c r="EZ3915" s="773"/>
      <c r="FA3915" s="773"/>
      <c r="FB3915" s="773"/>
      <c r="FC3915" s="773"/>
      <c r="FD3915" s="773"/>
      <c r="FE3915" s="773"/>
      <c r="FF3915" s="773"/>
      <c r="FG3915" s="773"/>
      <c r="FH3915" s="773"/>
      <c r="FI3915" s="773"/>
      <c r="FJ3915" s="773"/>
      <c r="FK3915" s="773"/>
      <c r="FL3915" s="773"/>
      <c r="FM3915" s="773"/>
      <c r="FN3915" s="773"/>
      <c r="FO3915" s="773"/>
      <c r="FP3915" s="773"/>
      <c r="FQ3915" s="773"/>
      <c r="FR3915" s="773"/>
      <c r="FS3915" s="773"/>
      <c r="FT3915" s="773"/>
      <c r="FU3915" s="773"/>
      <c r="FV3915" s="773"/>
      <c r="FW3915" s="773"/>
      <c r="FX3915" s="773"/>
      <c r="FY3915" s="773"/>
      <c r="FZ3915" s="773"/>
      <c r="GA3915" s="773"/>
      <c r="GB3915" s="773"/>
      <c r="GC3915" s="773"/>
      <c r="GD3915" s="773"/>
      <c r="GE3915" s="773"/>
      <c r="GF3915" s="773"/>
      <c r="GG3915" s="773"/>
      <c r="GH3915" s="773"/>
      <c r="GI3915" s="773"/>
      <c r="GJ3915" s="773"/>
      <c r="GK3915" s="773"/>
      <c r="GL3915" s="773"/>
      <c r="GM3915" s="773"/>
      <c r="GN3915" s="773"/>
      <c r="GO3915" s="773"/>
      <c r="GP3915" s="773"/>
      <c r="GQ3915" s="773"/>
      <c r="GR3915" s="773"/>
      <c r="GS3915" s="773"/>
      <c r="GT3915" s="773"/>
      <c r="GU3915" s="773"/>
      <c r="GV3915" s="773"/>
      <c r="GW3915" s="773"/>
      <c r="GX3915" s="773"/>
      <c r="GY3915" s="773"/>
      <c r="GZ3915" s="773"/>
      <c r="HA3915" s="773"/>
      <c r="HB3915" s="773"/>
      <c r="HC3915" s="773"/>
      <c r="HD3915" s="773"/>
      <c r="HE3915" s="773"/>
      <c r="HF3915" s="773"/>
      <c r="HG3915" s="773"/>
      <c r="HH3915" s="773"/>
      <c r="HI3915" s="773"/>
      <c r="HJ3915" s="773"/>
      <c r="HK3915" s="773"/>
      <c r="HL3915" s="773"/>
      <c r="HM3915" s="773"/>
      <c r="HN3915" s="773"/>
      <c r="HO3915" s="773"/>
      <c r="HP3915" s="773"/>
      <c r="HQ3915" s="773"/>
      <c r="HR3915" s="773"/>
      <c r="HS3915" s="773"/>
      <c r="HT3915" s="773"/>
      <c r="HU3915" s="773"/>
      <c r="HV3915" s="773"/>
      <c r="HW3915" s="773"/>
      <c r="HX3915" s="773"/>
      <c r="HY3915" s="773"/>
      <c r="HZ3915" s="773"/>
      <c r="IA3915" s="773"/>
      <c r="IB3915" s="773"/>
      <c r="IC3915" s="773"/>
      <c r="ID3915" s="773"/>
      <c r="IE3915" s="773"/>
      <c r="IF3915" s="773"/>
      <c r="IG3915" s="773"/>
      <c r="IH3915" s="773"/>
      <c r="II3915" s="773"/>
      <c r="IJ3915" s="773"/>
      <c r="IK3915" s="773"/>
      <c r="IL3915" s="773"/>
      <c r="IM3915" s="773"/>
      <c r="IN3915" s="773"/>
      <c r="IO3915" s="773"/>
      <c r="IP3915" s="773"/>
      <c r="IQ3915" s="773"/>
      <c r="IR3915" s="773"/>
    </row>
    <row r="3916" spans="1:252" ht="13.5" customHeight="1" x14ac:dyDescent="0.2">
      <c r="A3916" s="606">
        <v>41</v>
      </c>
      <c r="B3916" s="637" t="s">
        <v>1963</v>
      </c>
      <c r="C3916" s="660" t="s">
        <v>701</v>
      </c>
      <c r="D3916" s="575">
        <v>2</v>
      </c>
      <c r="E3916" s="575">
        <v>2008</v>
      </c>
      <c r="F3916" s="1074">
        <v>151.14533333333335</v>
      </c>
      <c r="G3916" s="784">
        <f t="shared" si="131"/>
        <v>151.14533333333335</v>
      </c>
      <c r="H3916" s="1075">
        <v>100</v>
      </c>
      <c r="I3916" s="784">
        <f t="shared" si="132"/>
        <v>0</v>
      </c>
      <c r="J3916" s="635"/>
      <c r="K3916" s="693"/>
      <c r="L3916" s="693"/>
      <c r="M3916" s="635"/>
      <c r="N3916" s="693"/>
      <c r="O3916" s="693"/>
      <c r="P3916" s="1835"/>
      <c r="Q3916" s="773"/>
      <c r="R3916" s="773"/>
      <c r="S3916" s="773"/>
      <c r="T3916" s="773"/>
      <c r="U3916" s="773"/>
      <c r="V3916" s="773"/>
      <c r="W3916" s="773"/>
      <c r="X3916" s="773"/>
      <c r="Y3916" s="773"/>
      <c r="Z3916" s="773"/>
      <c r="AA3916" s="773"/>
      <c r="AB3916" s="773"/>
      <c r="AC3916" s="773"/>
      <c r="AD3916" s="773"/>
      <c r="AE3916" s="773"/>
      <c r="AF3916" s="773"/>
      <c r="AG3916" s="773"/>
      <c r="AH3916" s="773"/>
      <c r="AI3916" s="773"/>
      <c r="AJ3916" s="773"/>
      <c r="AK3916" s="773"/>
      <c r="AL3916" s="773"/>
      <c r="AM3916" s="773"/>
      <c r="AN3916" s="773"/>
      <c r="AO3916" s="773"/>
      <c r="AP3916" s="773"/>
      <c r="AQ3916" s="773"/>
      <c r="AR3916" s="773"/>
      <c r="AS3916" s="773"/>
      <c r="AT3916" s="773"/>
      <c r="AU3916" s="773"/>
      <c r="AV3916" s="773"/>
      <c r="AW3916" s="773"/>
      <c r="AX3916" s="773"/>
      <c r="AY3916" s="773"/>
      <c r="AZ3916" s="773"/>
      <c r="BA3916" s="773"/>
      <c r="BB3916" s="773"/>
      <c r="BC3916" s="773"/>
      <c r="BD3916" s="773"/>
      <c r="BE3916" s="773"/>
      <c r="BF3916" s="773"/>
      <c r="BG3916" s="773"/>
      <c r="BH3916" s="773"/>
      <c r="BI3916" s="773"/>
      <c r="BJ3916" s="773"/>
      <c r="BK3916" s="773"/>
      <c r="BL3916" s="773"/>
      <c r="BM3916" s="773"/>
      <c r="BN3916" s="773"/>
      <c r="BO3916" s="773"/>
      <c r="BP3916" s="773"/>
      <c r="BQ3916" s="773"/>
      <c r="BR3916" s="773"/>
      <c r="BS3916" s="773"/>
      <c r="BT3916" s="773"/>
      <c r="BU3916" s="773"/>
      <c r="BV3916" s="773"/>
      <c r="BW3916" s="773"/>
      <c r="BX3916" s="773"/>
      <c r="BY3916" s="773"/>
      <c r="BZ3916" s="773"/>
      <c r="CA3916" s="773"/>
      <c r="CB3916" s="773"/>
      <c r="CC3916" s="773"/>
      <c r="CD3916" s="773"/>
      <c r="CE3916" s="773"/>
      <c r="CF3916" s="773"/>
      <c r="CG3916" s="773"/>
      <c r="CH3916" s="773"/>
      <c r="CI3916" s="773"/>
      <c r="CJ3916" s="773"/>
      <c r="CK3916" s="773"/>
      <c r="CL3916" s="773"/>
      <c r="CM3916" s="773"/>
      <c r="CN3916" s="773"/>
      <c r="CO3916" s="773"/>
      <c r="CP3916" s="773"/>
      <c r="CQ3916" s="773"/>
      <c r="CR3916" s="773"/>
      <c r="CS3916" s="773"/>
      <c r="CT3916" s="773"/>
      <c r="CU3916" s="773"/>
      <c r="CV3916" s="773"/>
      <c r="CW3916" s="773"/>
      <c r="CX3916" s="773"/>
      <c r="CY3916" s="773"/>
      <c r="CZ3916" s="773"/>
      <c r="DA3916" s="773"/>
      <c r="DB3916" s="773"/>
      <c r="DC3916" s="773"/>
      <c r="DD3916" s="773"/>
      <c r="DE3916" s="773"/>
      <c r="DF3916" s="773"/>
      <c r="DG3916" s="773"/>
      <c r="DH3916" s="773"/>
      <c r="DI3916" s="773"/>
      <c r="DJ3916" s="773"/>
      <c r="DK3916" s="773"/>
      <c r="DL3916" s="773"/>
      <c r="DM3916" s="773"/>
      <c r="DN3916" s="773"/>
      <c r="DO3916" s="773"/>
      <c r="DP3916" s="773"/>
      <c r="DQ3916" s="773"/>
      <c r="DR3916" s="773"/>
      <c r="DS3916" s="773"/>
      <c r="DT3916" s="773"/>
      <c r="DU3916" s="773"/>
      <c r="DV3916" s="773"/>
      <c r="DW3916" s="773"/>
      <c r="DX3916" s="773"/>
      <c r="DY3916" s="773"/>
      <c r="DZ3916" s="773"/>
      <c r="EA3916" s="773"/>
      <c r="EB3916" s="773"/>
      <c r="EC3916" s="773"/>
      <c r="ED3916" s="773"/>
      <c r="EE3916" s="773"/>
      <c r="EF3916" s="773"/>
      <c r="EG3916" s="773"/>
      <c r="EH3916" s="773"/>
      <c r="EI3916" s="773"/>
      <c r="EJ3916" s="773"/>
      <c r="EK3916" s="773"/>
      <c r="EL3916" s="773"/>
      <c r="EM3916" s="773"/>
      <c r="EN3916" s="773"/>
      <c r="EO3916" s="773"/>
      <c r="EP3916" s="773"/>
      <c r="EQ3916" s="773"/>
      <c r="ER3916" s="773"/>
      <c r="ES3916" s="773"/>
      <c r="ET3916" s="773"/>
      <c r="EU3916" s="773"/>
      <c r="EV3916" s="773"/>
      <c r="EW3916" s="773"/>
      <c r="EX3916" s="773"/>
      <c r="EY3916" s="773"/>
      <c r="EZ3916" s="773"/>
      <c r="FA3916" s="773"/>
      <c r="FB3916" s="773"/>
      <c r="FC3916" s="773"/>
      <c r="FD3916" s="773"/>
      <c r="FE3916" s="773"/>
      <c r="FF3916" s="773"/>
      <c r="FG3916" s="773"/>
      <c r="FH3916" s="773"/>
      <c r="FI3916" s="773"/>
      <c r="FJ3916" s="773"/>
      <c r="FK3916" s="773"/>
      <c r="FL3916" s="773"/>
      <c r="FM3916" s="773"/>
      <c r="FN3916" s="773"/>
      <c r="FO3916" s="773"/>
      <c r="FP3916" s="773"/>
      <c r="FQ3916" s="773"/>
      <c r="FR3916" s="773"/>
      <c r="FS3916" s="773"/>
      <c r="FT3916" s="773"/>
      <c r="FU3916" s="773"/>
      <c r="FV3916" s="773"/>
      <c r="FW3916" s="773"/>
      <c r="FX3916" s="773"/>
      <c r="FY3916" s="773"/>
      <c r="FZ3916" s="773"/>
      <c r="GA3916" s="773"/>
      <c r="GB3916" s="773"/>
      <c r="GC3916" s="773"/>
      <c r="GD3916" s="773"/>
      <c r="GE3916" s="773"/>
      <c r="GF3916" s="773"/>
      <c r="GG3916" s="773"/>
      <c r="GH3916" s="773"/>
      <c r="GI3916" s="773"/>
      <c r="GJ3916" s="773"/>
      <c r="GK3916" s="773"/>
      <c r="GL3916" s="773"/>
      <c r="GM3916" s="773"/>
      <c r="GN3916" s="773"/>
      <c r="GO3916" s="773"/>
      <c r="GP3916" s="773"/>
      <c r="GQ3916" s="773"/>
      <c r="GR3916" s="773"/>
      <c r="GS3916" s="773"/>
      <c r="GT3916" s="773"/>
      <c r="GU3916" s="773"/>
      <c r="GV3916" s="773"/>
      <c r="GW3916" s="773"/>
      <c r="GX3916" s="773"/>
      <c r="GY3916" s="773"/>
      <c r="GZ3916" s="773"/>
      <c r="HA3916" s="773"/>
      <c r="HB3916" s="773"/>
      <c r="HC3916" s="773"/>
      <c r="HD3916" s="773"/>
      <c r="HE3916" s="773"/>
      <c r="HF3916" s="773"/>
      <c r="HG3916" s="773"/>
      <c r="HH3916" s="773"/>
      <c r="HI3916" s="773"/>
      <c r="HJ3916" s="773"/>
      <c r="HK3916" s="773"/>
      <c r="HL3916" s="773"/>
      <c r="HM3916" s="773"/>
      <c r="HN3916" s="773"/>
      <c r="HO3916" s="773"/>
      <c r="HP3916" s="773"/>
      <c r="HQ3916" s="773"/>
      <c r="HR3916" s="773"/>
      <c r="HS3916" s="773"/>
      <c r="HT3916" s="773"/>
      <c r="HU3916" s="773"/>
      <c r="HV3916" s="773"/>
      <c r="HW3916" s="773"/>
      <c r="HX3916" s="773"/>
      <c r="HY3916" s="773"/>
      <c r="HZ3916" s="773"/>
      <c r="IA3916" s="773"/>
      <c r="IB3916" s="773"/>
      <c r="IC3916" s="773"/>
      <c r="ID3916" s="773"/>
      <c r="IE3916" s="773"/>
      <c r="IF3916" s="773"/>
      <c r="IG3916" s="773"/>
      <c r="IH3916" s="773"/>
      <c r="II3916" s="773"/>
      <c r="IJ3916" s="773"/>
      <c r="IK3916" s="773"/>
      <c r="IL3916" s="773"/>
      <c r="IM3916" s="773"/>
      <c r="IN3916" s="773"/>
      <c r="IO3916" s="773"/>
      <c r="IP3916" s="773"/>
      <c r="IQ3916" s="773"/>
      <c r="IR3916" s="773"/>
    </row>
    <row r="3917" spans="1:252" ht="13.5" customHeight="1" x14ac:dyDescent="0.2">
      <c r="A3917" s="606">
        <v>42</v>
      </c>
      <c r="B3917" s="637" t="s">
        <v>803</v>
      </c>
      <c r="C3917" s="660" t="s">
        <v>701</v>
      </c>
      <c r="D3917" s="575">
        <v>2</v>
      </c>
      <c r="E3917" s="575">
        <v>2008</v>
      </c>
      <c r="F3917" s="1074">
        <v>151.14533333333335</v>
      </c>
      <c r="G3917" s="784">
        <f t="shared" si="131"/>
        <v>151.14533333333335</v>
      </c>
      <c r="H3917" s="1075">
        <v>100</v>
      </c>
      <c r="I3917" s="784">
        <f t="shared" si="132"/>
        <v>0</v>
      </c>
      <c r="J3917" s="635"/>
      <c r="K3917" s="693"/>
      <c r="L3917" s="693"/>
      <c r="M3917" s="635"/>
      <c r="N3917" s="693"/>
      <c r="O3917" s="693"/>
      <c r="P3917" s="1835"/>
      <c r="Q3917" s="773"/>
      <c r="R3917" s="773"/>
      <c r="S3917" s="773"/>
      <c r="T3917" s="773"/>
      <c r="U3917" s="773"/>
      <c r="V3917" s="773"/>
      <c r="W3917" s="773"/>
      <c r="X3917" s="773"/>
      <c r="Y3917" s="773"/>
      <c r="Z3917" s="773"/>
      <c r="AA3917" s="773"/>
      <c r="AB3917" s="773"/>
      <c r="AC3917" s="773"/>
      <c r="AD3917" s="773"/>
      <c r="AE3917" s="773"/>
      <c r="AF3917" s="773"/>
      <c r="AG3917" s="773"/>
      <c r="AH3917" s="773"/>
      <c r="AI3917" s="773"/>
      <c r="AJ3917" s="773"/>
      <c r="AK3917" s="773"/>
      <c r="AL3917" s="773"/>
      <c r="AM3917" s="773"/>
      <c r="AN3917" s="773"/>
      <c r="AO3917" s="773"/>
      <c r="AP3917" s="773"/>
      <c r="AQ3917" s="773"/>
      <c r="AR3917" s="773"/>
      <c r="AS3917" s="773"/>
      <c r="AT3917" s="773"/>
      <c r="AU3917" s="773"/>
      <c r="AV3917" s="773"/>
      <c r="AW3917" s="773"/>
      <c r="AX3917" s="773"/>
      <c r="AY3917" s="773"/>
      <c r="AZ3917" s="773"/>
      <c r="BA3917" s="773"/>
      <c r="BB3917" s="773"/>
      <c r="BC3917" s="773"/>
      <c r="BD3917" s="773"/>
      <c r="BE3917" s="773"/>
      <c r="BF3917" s="773"/>
      <c r="BG3917" s="773"/>
      <c r="BH3917" s="773"/>
      <c r="BI3917" s="773"/>
      <c r="BJ3917" s="773"/>
      <c r="BK3917" s="773"/>
      <c r="BL3917" s="773"/>
      <c r="BM3917" s="773"/>
      <c r="BN3917" s="773"/>
      <c r="BO3917" s="773"/>
      <c r="BP3917" s="773"/>
      <c r="BQ3917" s="773"/>
      <c r="BR3917" s="773"/>
      <c r="BS3917" s="773"/>
      <c r="BT3917" s="773"/>
      <c r="BU3917" s="773"/>
      <c r="BV3917" s="773"/>
      <c r="BW3917" s="773"/>
      <c r="BX3917" s="773"/>
      <c r="BY3917" s="773"/>
      <c r="BZ3917" s="773"/>
      <c r="CA3917" s="773"/>
      <c r="CB3917" s="773"/>
      <c r="CC3917" s="773"/>
      <c r="CD3917" s="773"/>
      <c r="CE3917" s="773"/>
      <c r="CF3917" s="773"/>
      <c r="CG3917" s="773"/>
      <c r="CH3917" s="773"/>
      <c r="CI3917" s="773"/>
      <c r="CJ3917" s="773"/>
      <c r="CK3917" s="773"/>
      <c r="CL3917" s="773"/>
      <c r="CM3917" s="773"/>
      <c r="CN3917" s="773"/>
      <c r="CO3917" s="773"/>
      <c r="CP3917" s="773"/>
      <c r="CQ3917" s="773"/>
      <c r="CR3917" s="773"/>
      <c r="CS3917" s="773"/>
      <c r="CT3917" s="773"/>
      <c r="CU3917" s="773"/>
      <c r="CV3917" s="773"/>
      <c r="CW3917" s="773"/>
      <c r="CX3917" s="773"/>
      <c r="CY3917" s="773"/>
      <c r="CZ3917" s="773"/>
      <c r="DA3917" s="773"/>
      <c r="DB3917" s="773"/>
      <c r="DC3917" s="773"/>
      <c r="DD3917" s="773"/>
      <c r="DE3917" s="773"/>
      <c r="DF3917" s="773"/>
      <c r="DG3917" s="773"/>
      <c r="DH3917" s="773"/>
      <c r="DI3917" s="773"/>
      <c r="DJ3917" s="773"/>
      <c r="DK3917" s="773"/>
      <c r="DL3917" s="773"/>
      <c r="DM3917" s="773"/>
      <c r="DN3917" s="773"/>
      <c r="DO3917" s="773"/>
      <c r="DP3917" s="773"/>
      <c r="DQ3917" s="773"/>
      <c r="DR3917" s="773"/>
      <c r="DS3917" s="773"/>
      <c r="DT3917" s="773"/>
      <c r="DU3917" s="773"/>
      <c r="DV3917" s="773"/>
      <c r="DW3917" s="773"/>
      <c r="DX3917" s="773"/>
      <c r="DY3917" s="773"/>
      <c r="DZ3917" s="773"/>
      <c r="EA3917" s="773"/>
      <c r="EB3917" s="773"/>
      <c r="EC3917" s="773"/>
      <c r="ED3917" s="773"/>
      <c r="EE3917" s="773"/>
      <c r="EF3917" s="773"/>
      <c r="EG3917" s="773"/>
      <c r="EH3917" s="773"/>
      <c r="EI3917" s="773"/>
      <c r="EJ3917" s="773"/>
      <c r="EK3917" s="773"/>
      <c r="EL3917" s="773"/>
      <c r="EM3917" s="773"/>
      <c r="EN3917" s="773"/>
      <c r="EO3917" s="773"/>
      <c r="EP3917" s="773"/>
      <c r="EQ3917" s="773"/>
      <c r="ER3917" s="773"/>
      <c r="ES3917" s="773"/>
      <c r="ET3917" s="773"/>
      <c r="EU3917" s="773"/>
      <c r="EV3917" s="773"/>
      <c r="EW3917" s="773"/>
      <c r="EX3917" s="773"/>
      <c r="EY3917" s="773"/>
      <c r="EZ3917" s="773"/>
      <c r="FA3917" s="773"/>
      <c r="FB3917" s="773"/>
      <c r="FC3917" s="773"/>
      <c r="FD3917" s="773"/>
      <c r="FE3917" s="773"/>
      <c r="FF3917" s="773"/>
      <c r="FG3917" s="773"/>
      <c r="FH3917" s="773"/>
      <c r="FI3917" s="773"/>
      <c r="FJ3917" s="773"/>
      <c r="FK3917" s="773"/>
      <c r="FL3917" s="773"/>
      <c r="FM3917" s="773"/>
      <c r="FN3917" s="773"/>
      <c r="FO3917" s="773"/>
      <c r="FP3917" s="773"/>
      <c r="FQ3917" s="773"/>
      <c r="FR3917" s="773"/>
      <c r="FS3917" s="773"/>
      <c r="FT3917" s="773"/>
      <c r="FU3917" s="773"/>
      <c r="FV3917" s="773"/>
      <c r="FW3917" s="773"/>
      <c r="FX3917" s="773"/>
      <c r="FY3917" s="773"/>
      <c r="FZ3917" s="773"/>
      <c r="GA3917" s="773"/>
      <c r="GB3917" s="773"/>
      <c r="GC3917" s="773"/>
      <c r="GD3917" s="773"/>
      <c r="GE3917" s="773"/>
      <c r="GF3917" s="773"/>
      <c r="GG3917" s="773"/>
      <c r="GH3917" s="773"/>
      <c r="GI3917" s="773"/>
      <c r="GJ3917" s="773"/>
      <c r="GK3917" s="773"/>
      <c r="GL3917" s="773"/>
      <c r="GM3917" s="773"/>
      <c r="GN3917" s="773"/>
      <c r="GO3917" s="773"/>
      <c r="GP3917" s="773"/>
      <c r="GQ3917" s="773"/>
      <c r="GR3917" s="773"/>
      <c r="GS3917" s="773"/>
      <c r="GT3917" s="773"/>
      <c r="GU3917" s="773"/>
      <c r="GV3917" s="773"/>
      <c r="GW3917" s="773"/>
      <c r="GX3917" s="773"/>
      <c r="GY3917" s="773"/>
      <c r="GZ3917" s="773"/>
      <c r="HA3917" s="773"/>
      <c r="HB3917" s="773"/>
      <c r="HC3917" s="773"/>
      <c r="HD3917" s="773"/>
      <c r="HE3917" s="773"/>
      <c r="HF3917" s="773"/>
      <c r="HG3917" s="773"/>
      <c r="HH3917" s="773"/>
      <c r="HI3917" s="773"/>
      <c r="HJ3917" s="773"/>
      <c r="HK3917" s="773"/>
      <c r="HL3917" s="773"/>
      <c r="HM3917" s="773"/>
      <c r="HN3917" s="773"/>
      <c r="HO3917" s="773"/>
      <c r="HP3917" s="773"/>
      <c r="HQ3917" s="773"/>
      <c r="HR3917" s="773"/>
      <c r="HS3917" s="773"/>
      <c r="HT3917" s="773"/>
      <c r="HU3917" s="773"/>
      <c r="HV3917" s="773"/>
      <c r="HW3917" s="773"/>
      <c r="HX3917" s="773"/>
      <c r="HY3917" s="773"/>
      <c r="HZ3917" s="773"/>
      <c r="IA3917" s="773"/>
      <c r="IB3917" s="773"/>
      <c r="IC3917" s="773"/>
      <c r="ID3917" s="773"/>
      <c r="IE3917" s="773"/>
      <c r="IF3917" s="773"/>
      <c r="IG3917" s="773"/>
      <c r="IH3917" s="773"/>
      <c r="II3917" s="773"/>
      <c r="IJ3917" s="773"/>
      <c r="IK3917" s="773"/>
      <c r="IL3917" s="773"/>
      <c r="IM3917" s="773"/>
      <c r="IN3917" s="773"/>
      <c r="IO3917" s="773"/>
      <c r="IP3917" s="773"/>
      <c r="IQ3917" s="773"/>
      <c r="IR3917" s="773"/>
    </row>
    <row r="3918" spans="1:252" ht="13.5" customHeight="1" x14ac:dyDescent="0.2">
      <c r="A3918" s="606">
        <v>43</v>
      </c>
      <c r="B3918" s="637" t="s">
        <v>1964</v>
      </c>
      <c r="C3918" s="660" t="s">
        <v>701</v>
      </c>
      <c r="D3918" s="575">
        <v>1</v>
      </c>
      <c r="E3918" s="575">
        <v>2005</v>
      </c>
      <c r="F3918" s="1074">
        <v>60.597999999999999</v>
      </c>
      <c r="G3918" s="784">
        <f t="shared" si="131"/>
        <v>60.597999999999999</v>
      </c>
      <c r="H3918" s="1075">
        <v>100</v>
      </c>
      <c r="I3918" s="784">
        <f t="shared" si="132"/>
        <v>0</v>
      </c>
      <c r="J3918" s="635"/>
      <c r="K3918" s="693"/>
      <c r="L3918" s="693"/>
      <c r="M3918" s="635"/>
      <c r="N3918" s="693"/>
      <c r="O3918" s="693"/>
      <c r="P3918" s="1835"/>
      <c r="Q3918" s="773"/>
      <c r="R3918" s="773"/>
      <c r="S3918" s="773"/>
      <c r="T3918" s="773"/>
      <c r="U3918" s="773"/>
      <c r="V3918" s="773"/>
      <c r="W3918" s="773"/>
      <c r="X3918" s="773"/>
      <c r="Y3918" s="773"/>
      <c r="Z3918" s="773"/>
      <c r="AA3918" s="773"/>
      <c r="AB3918" s="773"/>
      <c r="AC3918" s="773"/>
      <c r="AD3918" s="773"/>
      <c r="AE3918" s="773"/>
      <c r="AF3918" s="773"/>
      <c r="AG3918" s="773"/>
      <c r="AH3918" s="773"/>
      <c r="AI3918" s="773"/>
      <c r="AJ3918" s="773"/>
      <c r="AK3918" s="773"/>
      <c r="AL3918" s="773"/>
      <c r="AM3918" s="773"/>
      <c r="AN3918" s="773"/>
      <c r="AO3918" s="773"/>
      <c r="AP3918" s="773"/>
      <c r="AQ3918" s="773"/>
      <c r="AR3918" s="773"/>
      <c r="AS3918" s="773"/>
      <c r="AT3918" s="773"/>
      <c r="AU3918" s="773"/>
      <c r="AV3918" s="773"/>
      <c r="AW3918" s="773"/>
      <c r="AX3918" s="773"/>
      <c r="AY3918" s="773"/>
      <c r="AZ3918" s="773"/>
      <c r="BA3918" s="773"/>
      <c r="BB3918" s="773"/>
      <c r="BC3918" s="773"/>
      <c r="BD3918" s="773"/>
      <c r="BE3918" s="773"/>
      <c r="BF3918" s="773"/>
      <c r="BG3918" s="773"/>
      <c r="BH3918" s="773"/>
      <c r="BI3918" s="773"/>
      <c r="BJ3918" s="773"/>
      <c r="BK3918" s="773"/>
      <c r="BL3918" s="773"/>
      <c r="BM3918" s="773"/>
      <c r="BN3918" s="773"/>
      <c r="BO3918" s="773"/>
      <c r="BP3918" s="773"/>
      <c r="BQ3918" s="773"/>
      <c r="BR3918" s="773"/>
      <c r="BS3918" s="773"/>
      <c r="BT3918" s="773"/>
      <c r="BU3918" s="773"/>
      <c r="BV3918" s="773"/>
      <c r="BW3918" s="773"/>
      <c r="BX3918" s="773"/>
      <c r="BY3918" s="773"/>
      <c r="BZ3918" s="773"/>
      <c r="CA3918" s="773"/>
      <c r="CB3918" s="773"/>
      <c r="CC3918" s="773"/>
      <c r="CD3918" s="773"/>
      <c r="CE3918" s="773"/>
      <c r="CF3918" s="773"/>
      <c r="CG3918" s="773"/>
      <c r="CH3918" s="773"/>
      <c r="CI3918" s="773"/>
      <c r="CJ3918" s="773"/>
      <c r="CK3918" s="773"/>
      <c r="CL3918" s="773"/>
      <c r="CM3918" s="773"/>
      <c r="CN3918" s="773"/>
      <c r="CO3918" s="773"/>
      <c r="CP3918" s="773"/>
      <c r="CQ3918" s="773"/>
      <c r="CR3918" s="773"/>
      <c r="CS3918" s="773"/>
      <c r="CT3918" s="773"/>
      <c r="CU3918" s="773"/>
      <c r="CV3918" s="773"/>
      <c r="CW3918" s="773"/>
      <c r="CX3918" s="773"/>
      <c r="CY3918" s="773"/>
      <c r="CZ3918" s="773"/>
      <c r="DA3918" s="773"/>
      <c r="DB3918" s="773"/>
      <c r="DC3918" s="773"/>
      <c r="DD3918" s="773"/>
      <c r="DE3918" s="773"/>
      <c r="DF3918" s="773"/>
      <c r="DG3918" s="773"/>
      <c r="DH3918" s="773"/>
      <c r="DI3918" s="773"/>
      <c r="DJ3918" s="773"/>
      <c r="DK3918" s="773"/>
      <c r="DL3918" s="773"/>
      <c r="DM3918" s="773"/>
      <c r="DN3918" s="773"/>
      <c r="DO3918" s="773"/>
      <c r="DP3918" s="773"/>
      <c r="DQ3918" s="773"/>
      <c r="DR3918" s="773"/>
      <c r="DS3918" s="773"/>
      <c r="DT3918" s="773"/>
      <c r="DU3918" s="773"/>
      <c r="DV3918" s="773"/>
      <c r="DW3918" s="773"/>
      <c r="DX3918" s="773"/>
      <c r="DY3918" s="773"/>
      <c r="DZ3918" s="773"/>
      <c r="EA3918" s="773"/>
      <c r="EB3918" s="773"/>
      <c r="EC3918" s="773"/>
      <c r="ED3918" s="773"/>
      <c r="EE3918" s="773"/>
      <c r="EF3918" s="773"/>
      <c r="EG3918" s="773"/>
      <c r="EH3918" s="773"/>
      <c r="EI3918" s="773"/>
      <c r="EJ3918" s="773"/>
      <c r="EK3918" s="773"/>
      <c r="EL3918" s="773"/>
      <c r="EM3918" s="773"/>
      <c r="EN3918" s="773"/>
      <c r="EO3918" s="773"/>
      <c r="EP3918" s="773"/>
      <c r="EQ3918" s="773"/>
      <c r="ER3918" s="773"/>
      <c r="ES3918" s="773"/>
      <c r="ET3918" s="773"/>
      <c r="EU3918" s="773"/>
      <c r="EV3918" s="773"/>
      <c r="EW3918" s="773"/>
      <c r="EX3918" s="773"/>
      <c r="EY3918" s="773"/>
      <c r="EZ3918" s="773"/>
      <c r="FA3918" s="773"/>
      <c r="FB3918" s="773"/>
      <c r="FC3918" s="773"/>
      <c r="FD3918" s="773"/>
      <c r="FE3918" s="773"/>
      <c r="FF3918" s="773"/>
      <c r="FG3918" s="773"/>
      <c r="FH3918" s="773"/>
      <c r="FI3918" s="773"/>
      <c r="FJ3918" s="773"/>
      <c r="FK3918" s="773"/>
      <c r="FL3918" s="773"/>
      <c r="FM3918" s="773"/>
      <c r="FN3918" s="773"/>
      <c r="FO3918" s="773"/>
      <c r="FP3918" s="773"/>
      <c r="FQ3918" s="773"/>
      <c r="FR3918" s="773"/>
      <c r="FS3918" s="773"/>
      <c r="FT3918" s="773"/>
      <c r="FU3918" s="773"/>
      <c r="FV3918" s="773"/>
      <c r="FW3918" s="773"/>
      <c r="FX3918" s="773"/>
      <c r="FY3918" s="773"/>
      <c r="FZ3918" s="773"/>
      <c r="GA3918" s="773"/>
      <c r="GB3918" s="773"/>
      <c r="GC3918" s="773"/>
      <c r="GD3918" s="773"/>
      <c r="GE3918" s="773"/>
      <c r="GF3918" s="773"/>
      <c r="GG3918" s="773"/>
      <c r="GH3918" s="773"/>
      <c r="GI3918" s="773"/>
      <c r="GJ3918" s="773"/>
      <c r="GK3918" s="773"/>
      <c r="GL3918" s="773"/>
      <c r="GM3918" s="773"/>
      <c r="GN3918" s="773"/>
      <c r="GO3918" s="773"/>
      <c r="GP3918" s="773"/>
      <c r="GQ3918" s="773"/>
      <c r="GR3918" s="773"/>
      <c r="GS3918" s="773"/>
      <c r="GT3918" s="773"/>
      <c r="GU3918" s="773"/>
      <c r="GV3918" s="773"/>
      <c r="GW3918" s="773"/>
      <c r="GX3918" s="773"/>
      <c r="GY3918" s="773"/>
      <c r="GZ3918" s="773"/>
      <c r="HA3918" s="773"/>
      <c r="HB3918" s="773"/>
      <c r="HC3918" s="773"/>
      <c r="HD3918" s="773"/>
      <c r="HE3918" s="773"/>
      <c r="HF3918" s="773"/>
      <c r="HG3918" s="773"/>
      <c r="HH3918" s="773"/>
      <c r="HI3918" s="773"/>
      <c r="HJ3918" s="773"/>
      <c r="HK3918" s="773"/>
      <c r="HL3918" s="773"/>
      <c r="HM3918" s="773"/>
      <c r="HN3918" s="773"/>
      <c r="HO3918" s="773"/>
      <c r="HP3918" s="773"/>
      <c r="HQ3918" s="773"/>
      <c r="HR3918" s="773"/>
      <c r="HS3918" s="773"/>
      <c r="HT3918" s="773"/>
      <c r="HU3918" s="773"/>
      <c r="HV3918" s="773"/>
      <c r="HW3918" s="773"/>
      <c r="HX3918" s="773"/>
      <c r="HY3918" s="773"/>
      <c r="HZ3918" s="773"/>
      <c r="IA3918" s="773"/>
      <c r="IB3918" s="773"/>
      <c r="IC3918" s="773"/>
      <c r="ID3918" s="773"/>
      <c r="IE3918" s="773"/>
      <c r="IF3918" s="773"/>
      <c r="IG3918" s="773"/>
      <c r="IH3918" s="773"/>
      <c r="II3918" s="773"/>
      <c r="IJ3918" s="773"/>
      <c r="IK3918" s="773"/>
      <c r="IL3918" s="773"/>
      <c r="IM3918" s="773"/>
      <c r="IN3918" s="773"/>
      <c r="IO3918" s="773"/>
      <c r="IP3918" s="773"/>
      <c r="IQ3918" s="773"/>
      <c r="IR3918" s="773"/>
    </row>
    <row r="3919" spans="1:252" ht="13.5" customHeight="1" x14ac:dyDescent="0.2">
      <c r="A3919" s="606">
        <v>44</v>
      </c>
      <c r="B3919" s="637" t="s">
        <v>1965</v>
      </c>
      <c r="C3919" s="660" t="s">
        <v>701</v>
      </c>
      <c r="D3919" s="575">
        <v>1</v>
      </c>
      <c r="E3919" s="575">
        <v>2005</v>
      </c>
      <c r="F3919" s="1074">
        <v>50.02</v>
      </c>
      <c r="G3919" s="784">
        <f t="shared" si="131"/>
        <v>50.02</v>
      </c>
      <c r="H3919" s="1075">
        <v>100</v>
      </c>
      <c r="I3919" s="784">
        <f t="shared" si="132"/>
        <v>0</v>
      </c>
      <c r="J3919" s="635"/>
      <c r="K3919" s="693"/>
      <c r="L3919" s="693"/>
      <c r="M3919" s="635"/>
      <c r="N3919" s="693"/>
      <c r="O3919" s="693"/>
      <c r="P3919" s="1835"/>
      <c r="Q3919" s="773"/>
      <c r="R3919" s="773"/>
      <c r="S3919" s="773"/>
      <c r="T3919" s="773"/>
      <c r="U3919" s="773"/>
      <c r="V3919" s="773"/>
      <c r="W3919" s="773"/>
      <c r="X3919" s="773"/>
      <c r="Y3919" s="773"/>
      <c r="Z3919" s="773"/>
      <c r="AA3919" s="773"/>
      <c r="AB3919" s="773"/>
      <c r="AC3919" s="773"/>
      <c r="AD3919" s="773"/>
      <c r="AE3919" s="773"/>
      <c r="AF3919" s="773"/>
      <c r="AG3919" s="773"/>
      <c r="AH3919" s="773"/>
      <c r="AI3919" s="773"/>
      <c r="AJ3919" s="773"/>
      <c r="AK3919" s="773"/>
      <c r="AL3919" s="773"/>
      <c r="AM3919" s="773"/>
      <c r="AN3919" s="773"/>
      <c r="AO3919" s="773"/>
      <c r="AP3919" s="773"/>
      <c r="AQ3919" s="773"/>
      <c r="AR3919" s="773"/>
      <c r="AS3919" s="773"/>
      <c r="AT3919" s="773"/>
      <c r="AU3919" s="773"/>
      <c r="AV3919" s="773"/>
      <c r="AW3919" s="773"/>
      <c r="AX3919" s="773"/>
      <c r="AY3919" s="773"/>
      <c r="AZ3919" s="773"/>
      <c r="BA3919" s="773"/>
      <c r="BB3919" s="773"/>
      <c r="BC3919" s="773"/>
      <c r="BD3919" s="773"/>
      <c r="BE3919" s="773"/>
      <c r="BF3919" s="773"/>
      <c r="BG3919" s="773"/>
      <c r="BH3919" s="773"/>
      <c r="BI3919" s="773"/>
      <c r="BJ3919" s="773"/>
      <c r="BK3919" s="773"/>
      <c r="BL3919" s="773"/>
      <c r="BM3919" s="773"/>
      <c r="BN3919" s="773"/>
      <c r="BO3919" s="773"/>
      <c r="BP3919" s="773"/>
      <c r="BQ3919" s="773"/>
      <c r="BR3919" s="773"/>
      <c r="BS3919" s="773"/>
      <c r="BT3919" s="773"/>
      <c r="BU3919" s="773"/>
      <c r="BV3919" s="773"/>
      <c r="BW3919" s="773"/>
      <c r="BX3919" s="773"/>
      <c r="BY3919" s="773"/>
      <c r="BZ3919" s="773"/>
      <c r="CA3919" s="773"/>
      <c r="CB3919" s="773"/>
      <c r="CC3919" s="773"/>
      <c r="CD3919" s="773"/>
      <c r="CE3919" s="773"/>
      <c r="CF3919" s="773"/>
      <c r="CG3919" s="773"/>
      <c r="CH3919" s="773"/>
      <c r="CI3919" s="773"/>
      <c r="CJ3919" s="773"/>
      <c r="CK3919" s="773"/>
      <c r="CL3919" s="773"/>
      <c r="CM3919" s="773"/>
      <c r="CN3919" s="773"/>
      <c r="CO3919" s="773"/>
      <c r="CP3919" s="773"/>
      <c r="CQ3919" s="773"/>
      <c r="CR3919" s="773"/>
      <c r="CS3919" s="773"/>
      <c r="CT3919" s="773"/>
      <c r="CU3919" s="773"/>
      <c r="CV3919" s="773"/>
      <c r="CW3919" s="773"/>
      <c r="CX3919" s="773"/>
      <c r="CY3919" s="773"/>
      <c r="CZ3919" s="773"/>
      <c r="DA3919" s="773"/>
      <c r="DB3919" s="773"/>
      <c r="DC3919" s="773"/>
      <c r="DD3919" s="773"/>
      <c r="DE3919" s="773"/>
      <c r="DF3919" s="773"/>
      <c r="DG3919" s="773"/>
      <c r="DH3919" s="773"/>
      <c r="DI3919" s="773"/>
      <c r="DJ3919" s="773"/>
      <c r="DK3919" s="773"/>
      <c r="DL3919" s="773"/>
      <c r="DM3919" s="773"/>
      <c r="DN3919" s="773"/>
      <c r="DO3919" s="773"/>
      <c r="DP3919" s="773"/>
      <c r="DQ3919" s="773"/>
      <c r="DR3919" s="773"/>
      <c r="DS3919" s="773"/>
      <c r="DT3919" s="773"/>
      <c r="DU3919" s="773"/>
      <c r="DV3919" s="773"/>
      <c r="DW3919" s="773"/>
      <c r="DX3919" s="773"/>
      <c r="DY3919" s="773"/>
      <c r="DZ3919" s="773"/>
      <c r="EA3919" s="773"/>
      <c r="EB3919" s="773"/>
      <c r="EC3919" s="773"/>
      <c r="ED3919" s="773"/>
      <c r="EE3919" s="773"/>
      <c r="EF3919" s="773"/>
      <c r="EG3919" s="773"/>
      <c r="EH3919" s="773"/>
      <c r="EI3919" s="773"/>
      <c r="EJ3919" s="773"/>
      <c r="EK3919" s="773"/>
      <c r="EL3919" s="773"/>
      <c r="EM3919" s="773"/>
      <c r="EN3919" s="773"/>
      <c r="EO3919" s="773"/>
      <c r="EP3919" s="773"/>
      <c r="EQ3919" s="773"/>
      <c r="ER3919" s="773"/>
      <c r="ES3919" s="773"/>
      <c r="ET3919" s="773"/>
      <c r="EU3919" s="773"/>
      <c r="EV3919" s="773"/>
      <c r="EW3919" s="773"/>
      <c r="EX3919" s="773"/>
      <c r="EY3919" s="773"/>
      <c r="EZ3919" s="773"/>
      <c r="FA3919" s="773"/>
      <c r="FB3919" s="773"/>
      <c r="FC3919" s="773"/>
      <c r="FD3919" s="773"/>
      <c r="FE3919" s="773"/>
      <c r="FF3919" s="773"/>
      <c r="FG3919" s="773"/>
      <c r="FH3919" s="773"/>
      <c r="FI3919" s="773"/>
      <c r="FJ3919" s="773"/>
      <c r="FK3919" s="773"/>
      <c r="FL3919" s="773"/>
      <c r="FM3919" s="773"/>
      <c r="FN3919" s="773"/>
      <c r="FO3919" s="773"/>
      <c r="FP3919" s="773"/>
      <c r="FQ3919" s="773"/>
      <c r="FR3919" s="773"/>
      <c r="FS3919" s="773"/>
      <c r="FT3919" s="773"/>
      <c r="FU3919" s="773"/>
      <c r="FV3919" s="773"/>
      <c r="FW3919" s="773"/>
      <c r="FX3919" s="773"/>
      <c r="FY3919" s="773"/>
      <c r="FZ3919" s="773"/>
      <c r="GA3919" s="773"/>
      <c r="GB3919" s="773"/>
      <c r="GC3919" s="773"/>
      <c r="GD3919" s="773"/>
      <c r="GE3919" s="773"/>
      <c r="GF3919" s="773"/>
      <c r="GG3919" s="773"/>
      <c r="GH3919" s="773"/>
      <c r="GI3919" s="773"/>
      <c r="GJ3919" s="773"/>
      <c r="GK3919" s="773"/>
      <c r="GL3919" s="773"/>
      <c r="GM3919" s="773"/>
      <c r="GN3919" s="773"/>
      <c r="GO3919" s="773"/>
      <c r="GP3919" s="773"/>
      <c r="GQ3919" s="773"/>
      <c r="GR3919" s="773"/>
      <c r="GS3919" s="773"/>
      <c r="GT3919" s="773"/>
      <c r="GU3919" s="773"/>
      <c r="GV3919" s="773"/>
      <c r="GW3919" s="773"/>
      <c r="GX3919" s="773"/>
      <c r="GY3919" s="773"/>
      <c r="GZ3919" s="773"/>
      <c r="HA3919" s="773"/>
      <c r="HB3919" s="773"/>
      <c r="HC3919" s="773"/>
      <c r="HD3919" s="773"/>
      <c r="HE3919" s="773"/>
      <c r="HF3919" s="773"/>
      <c r="HG3919" s="773"/>
      <c r="HH3919" s="773"/>
      <c r="HI3919" s="773"/>
      <c r="HJ3919" s="773"/>
      <c r="HK3919" s="773"/>
      <c r="HL3919" s="773"/>
      <c r="HM3919" s="773"/>
      <c r="HN3919" s="773"/>
      <c r="HO3919" s="773"/>
      <c r="HP3919" s="773"/>
      <c r="HQ3919" s="773"/>
      <c r="HR3919" s="773"/>
      <c r="HS3919" s="773"/>
      <c r="HT3919" s="773"/>
      <c r="HU3919" s="773"/>
      <c r="HV3919" s="773"/>
      <c r="HW3919" s="773"/>
      <c r="HX3919" s="773"/>
      <c r="HY3919" s="773"/>
      <c r="HZ3919" s="773"/>
      <c r="IA3919" s="773"/>
      <c r="IB3919" s="773"/>
      <c r="IC3919" s="773"/>
      <c r="ID3919" s="773"/>
      <c r="IE3919" s="773"/>
      <c r="IF3919" s="773"/>
      <c r="IG3919" s="773"/>
      <c r="IH3919" s="773"/>
      <c r="II3919" s="773"/>
      <c r="IJ3919" s="773"/>
      <c r="IK3919" s="773"/>
      <c r="IL3919" s="773"/>
      <c r="IM3919" s="773"/>
      <c r="IN3919" s="773"/>
      <c r="IO3919" s="773"/>
      <c r="IP3919" s="773"/>
      <c r="IQ3919" s="773"/>
      <c r="IR3919" s="773"/>
    </row>
    <row r="3920" spans="1:252" ht="13.5" customHeight="1" x14ac:dyDescent="0.2">
      <c r="A3920" s="606">
        <v>45</v>
      </c>
      <c r="B3920" s="637" t="s">
        <v>804</v>
      </c>
      <c r="C3920" s="660" t="s">
        <v>701</v>
      </c>
      <c r="D3920" s="575">
        <v>2</v>
      </c>
      <c r="E3920" s="575">
        <v>2005</v>
      </c>
      <c r="F3920" s="1074">
        <v>160.58199999999999</v>
      </c>
      <c r="G3920" s="784">
        <f t="shared" si="131"/>
        <v>160.58199999999999</v>
      </c>
      <c r="H3920" s="1075">
        <v>100</v>
      </c>
      <c r="I3920" s="784">
        <f t="shared" si="132"/>
        <v>0</v>
      </c>
      <c r="J3920" s="635"/>
      <c r="K3920" s="693"/>
      <c r="L3920" s="693"/>
      <c r="M3920" s="635"/>
      <c r="N3920" s="693"/>
      <c r="O3920" s="693"/>
      <c r="P3920" s="1835"/>
      <c r="Q3920" s="773"/>
      <c r="R3920" s="773"/>
      <c r="S3920" s="773"/>
      <c r="T3920" s="773"/>
      <c r="U3920" s="773"/>
      <c r="V3920" s="773"/>
      <c r="W3920" s="773"/>
      <c r="X3920" s="773"/>
      <c r="Y3920" s="773"/>
      <c r="Z3920" s="773"/>
      <c r="AA3920" s="773"/>
      <c r="AB3920" s="773"/>
      <c r="AC3920" s="773"/>
      <c r="AD3920" s="773"/>
      <c r="AE3920" s="773"/>
      <c r="AF3920" s="773"/>
      <c r="AG3920" s="773"/>
      <c r="AH3920" s="773"/>
      <c r="AI3920" s="773"/>
      <c r="AJ3920" s="773"/>
      <c r="AK3920" s="773"/>
      <c r="AL3920" s="773"/>
      <c r="AM3920" s="773"/>
      <c r="AN3920" s="773"/>
      <c r="AO3920" s="773"/>
      <c r="AP3920" s="773"/>
      <c r="AQ3920" s="773"/>
      <c r="AR3920" s="773"/>
      <c r="AS3920" s="773"/>
      <c r="AT3920" s="773"/>
      <c r="AU3920" s="773"/>
      <c r="AV3920" s="773"/>
      <c r="AW3920" s="773"/>
      <c r="AX3920" s="773"/>
      <c r="AY3920" s="773"/>
      <c r="AZ3920" s="773"/>
      <c r="BA3920" s="773"/>
      <c r="BB3920" s="773"/>
      <c r="BC3920" s="773"/>
      <c r="BD3920" s="773"/>
      <c r="BE3920" s="773"/>
      <c r="BF3920" s="773"/>
      <c r="BG3920" s="773"/>
      <c r="BH3920" s="773"/>
      <c r="BI3920" s="773"/>
      <c r="BJ3920" s="773"/>
      <c r="BK3920" s="773"/>
      <c r="BL3920" s="773"/>
      <c r="BM3920" s="773"/>
      <c r="BN3920" s="773"/>
      <c r="BO3920" s="773"/>
      <c r="BP3920" s="773"/>
      <c r="BQ3920" s="773"/>
      <c r="BR3920" s="773"/>
      <c r="BS3920" s="773"/>
      <c r="BT3920" s="773"/>
      <c r="BU3920" s="773"/>
      <c r="BV3920" s="773"/>
      <c r="BW3920" s="773"/>
      <c r="BX3920" s="773"/>
      <c r="BY3920" s="773"/>
      <c r="BZ3920" s="773"/>
      <c r="CA3920" s="773"/>
      <c r="CB3920" s="773"/>
      <c r="CC3920" s="773"/>
      <c r="CD3920" s="773"/>
      <c r="CE3920" s="773"/>
      <c r="CF3920" s="773"/>
      <c r="CG3920" s="773"/>
      <c r="CH3920" s="773"/>
      <c r="CI3920" s="773"/>
      <c r="CJ3920" s="773"/>
      <c r="CK3920" s="773"/>
      <c r="CL3920" s="773"/>
      <c r="CM3920" s="773"/>
      <c r="CN3920" s="773"/>
      <c r="CO3920" s="773"/>
      <c r="CP3920" s="773"/>
      <c r="CQ3920" s="773"/>
      <c r="CR3920" s="773"/>
      <c r="CS3920" s="773"/>
      <c r="CT3920" s="773"/>
      <c r="CU3920" s="773"/>
      <c r="CV3920" s="773"/>
      <c r="CW3920" s="773"/>
      <c r="CX3920" s="773"/>
      <c r="CY3920" s="773"/>
      <c r="CZ3920" s="773"/>
      <c r="DA3920" s="773"/>
      <c r="DB3920" s="773"/>
      <c r="DC3920" s="773"/>
      <c r="DD3920" s="773"/>
      <c r="DE3920" s="773"/>
      <c r="DF3920" s="773"/>
      <c r="DG3920" s="773"/>
      <c r="DH3920" s="773"/>
      <c r="DI3920" s="773"/>
      <c r="DJ3920" s="773"/>
      <c r="DK3920" s="773"/>
      <c r="DL3920" s="773"/>
      <c r="DM3920" s="773"/>
      <c r="DN3920" s="773"/>
      <c r="DO3920" s="773"/>
      <c r="DP3920" s="773"/>
      <c r="DQ3920" s="773"/>
      <c r="DR3920" s="773"/>
      <c r="DS3920" s="773"/>
      <c r="DT3920" s="773"/>
      <c r="DU3920" s="773"/>
      <c r="DV3920" s="773"/>
      <c r="DW3920" s="773"/>
      <c r="DX3920" s="773"/>
      <c r="DY3920" s="773"/>
      <c r="DZ3920" s="773"/>
      <c r="EA3920" s="773"/>
      <c r="EB3920" s="773"/>
      <c r="EC3920" s="773"/>
      <c r="ED3920" s="773"/>
      <c r="EE3920" s="773"/>
      <c r="EF3920" s="773"/>
      <c r="EG3920" s="773"/>
      <c r="EH3920" s="773"/>
      <c r="EI3920" s="773"/>
      <c r="EJ3920" s="773"/>
      <c r="EK3920" s="773"/>
      <c r="EL3920" s="773"/>
      <c r="EM3920" s="773"/>
      <c r="EN3920" s="773"/>
      <c r="EO3920" s="773"/>
      <c r="EP3920" s="773"/>
      <c r="EQ3920" s="773"/>
      <c r="ER3920" s="773"/>
      <c r="ES3920" s="773"/>
      <c r="ET3920" s="773"/>
      <c r="EU3920" s="773"/>
      <c r="EV3920" s="773"/>
      <c r="EW3920" s="773"/>
      <c r="EX3920" s="773"/>
      <c r="EY3920" s="773"/>
      <c r="EZ3920" s="773"/>
      <c r="FA3920" s="773"/>
      <c r="FB3920" s="773"/>
      <c r="FC3920" s="773"/>
      <c r="FD3920" s="773"/>
      <c r="FE3920" s="773"/>
      <c r="FF3920" s="773"/>
      <c r="FG3920" s="773"/>
      <c r="FH3920" s="773"/>
      <c r="FI3920" s="773"/>
      <c r="FJ3920" s="773"/>
      <c r="FK3920" s="773"/>
      <c r="FL3920" s="773"/>
      <c r="FM3920" s="773"/>
      <c r="FN3920" s="773"/>
      <c r="FO3920" s="773"/>
      <c r="FP3920" s="773"/>
      <c r="FQ3920" s="773"/>
      <c r="FR3920" s="773"/>
      <c r="FS3920" s="773"/>
      <c r="FT3920" s="773"/>
      <c r="FU3920" s="773"/>
      <c r="FV3920" s="773"/>
      <c r="FW3920" s="773"/>
      <c r="FX3920" s="773"/>
      <c r="FY3920" s="773"/>
      <c r="FZ3920" s="773"/>
      <c r="GA3920" s="773"/>
      <c r="GB3920" s="773"/>
      <c r="GC3920" s="773"/>
      <c r="GD3920" s="773"/>
      <c r="GE3920" s="773"/>
      <c r="GF3920" s="773"/>
      <c r="GG3920" s="773"/>
      <c r="GH3920" s="773"/>
      <c r="GI3920" s="773"/>
      <c r="GJ3920" s="773"/>
      <c r="GK3920" s="773"/>
      <c r="GL3920" s="773"/>
      <c r="GM3920" s="773"/>
      <c r="GN3920" s="773"/>
      <c r="GO3920" s="773"/>
      <c r="GP3920" s="773"/>
      <c r="GQ3920" s="773"/>
      <c r="GR3920" s="773"/>
      <c r="GS3920" s="773"/>
      <c r="GT3920" s="773"/>
      <c r="GU3920" s="773"/>
      <c r="GV3920" s="773"/>
      <c r="GW3920" s="773"/>
      <c r="GX3920" s="773"/>
      <c r="GY3920" s="773"/>
      <c r="GZ3920" s="773"/>
      <c r="HA3920" s="773"/>
      <c r="HB3920" s="773"/>
      <c r="HC3920" s="773"/>
      <c r="HD3920" s="773"/>
      <c r="HE3920" s="773"/>
      <c r="HF3920" s="773"/>
      <c r="HG3920" s="773"/>
      <c r="HH3920" s="773"/>
      <c r="HI3920" s="773"/>
      <c r="HJ3920" s="773"/>
      <c r="HK3920" s="773"/>
      <c r="HL3920" s="773"/>
      <c r="HM3920" s="773"/>
      <c r="HN3920" s="773"/>
      <c r="HO3920" s="773"/>
      <c r="HP3920" s="773"/>
      <c r="HQ3920" s="773"/>
      <c r="HR3920" s="773"/>
      <c r="HS3920" s="773"/>
      <c r="HT3920" s="773"/>
      <c r="HU3920" s="773"/>
      <c r="HV3920" s="773"/>
      <c r="HW3920" s="773"/>
      <c r="HX3920" s="773"/>
      <c r="HY3920" s="773"/>
      <c r="HZ3920" s="773"/>
      <c r="IA3920" s="773"/>
      <c r="IB3920" s="773"/>
      <c r="IC3920" s="773"/>
      <c r="ID3920" s="773"/>
      <c r="IE3920" s="773"/>
      <c r="IF3920" s="773"/>
      <c r="IG3920" s="773"/>
      <c r="IH3920" s="773"/>
      <c r="II3920" s="773"/>
      <c r="IJ3920" s="773"/>
      <c r="IK3920" s="773"/>
      <c r="IL3920" s="773"/>
      <c r="IM3920" s="773"/>
      <c r="IN3920" s="773"/>
      <c r="IO3920" s="773"/>
      <c r="IP3920" s="773"/>
      <c r="IQ3920" s="773"/>
      <c r="IR3920" s="773"/>
    </row>
    <row r="3921" spans="1:252" ht="27" customHeight="1" x14ac:dyDescent="0.2">
      <c r="A3921" s="606">
        <v>46</v>
      </c>
      <c r="B3921" s="637" t="s">
        <v>1858</v>
      </c>
      <c r="C3921" s="660" t="s">
        <v>701</v>
      </c>
      <c r="D3921" s="575">
        <v>1</v>
      </c>
      <c r="E3921" s="575">
        <v>2010</v>
      </c>
      <c r="F3921" s="1074">
        <v>194.76514</v>
      </c>
      <c r="G3921" s="784">
        <f t="shared" si="131"/>
        <v>194.76514</v>
      </c>
      <c r="H3921" s="1075">
        <v>100</v>
      </c>
      <c r="I3921" s="784">
        <f t="shared" si="132"/>
        <v>0</v>
      </c>
      <c r="J3921" s="635"/>
      <c r="K3921" s="693"/>
      <c r="L3921" s="693"/>
      <c r="M3921" s="635"/>
      <c r="N3921" s="693"/>
      <c r="O3921" s="693"/>
      <c r="P3921" s="1835"/>
      <c r="Q3921" s="773"/>
      <c r="R3921" s="773"/>
      <c r="S3921" s="773"/>
      <c r="T3921" s="773"/>
      <c r="U3921" s="773"/>
      <c r="V3921" s="773"/>
      <c r="W3921" s="773"/>
      <c r="X3921" s="773"/>
      <c r="Y3921" s="773"/>
      <c r="Z3921" s="773"/>
      <c r="AA3921" s="773"/>
      <c r="AB3921" s="773"/>
      <c r="AC3921" s="773"/>
      <c r="AD3921" s="773"/>
      <c r="AE3921" s="773"/>
      <c r="AF3921" s="773"/>
      <c r="AG3921" s="773"/>
      <c r="AH3921" s="773"/>
      <c r="AI3921" s="773"/>
      <c r="AJ3921" s="773"/>
      <c r="AK3921" s="773"/>
      <c r="AL3921" s="773"/>
      <c r="AM3921" s="773"/>
      <c r="AN3921" s="773"/>
      <c r="AO3921" s="773"/>
      <c r="AP3921" s="773"/>
      <c r="AQ3921" s="773"/>
      <c r="AR3921" s="773"/>
      <c r="AS3921" s="773"/>
      <c r="AT3921" s="773"/>
      <c r="AU3921" s="773"/>
      <c r="AV3921" s="773"/>
      <c r="AW3921" s="773"/>
      <c r="AX3921" s="773"/>
      <c r="AY3921" s="773"/>
      <c r="AZ3921" s="773"/>
      <c r="BA3921" s="773"/>
      <c r="BB3921" s="773"/>
      <c r="BC3921" s="773"/>
      <c r="BD3921" s="773"/>
      <c r="BE3921" s="773"/>
      <c r="BF3921" s="773"/>
      <c r="BG3921" s="773"/>
      <c r="BH3921" s="773"/>
      <c r="BI3921" s="773"/>
      <c r="BJ3921" s="773"/>
      <c r="BK3921" s="773"/>
      <c r="BL3921" s="773"/>
      <c r="BM3921" s="773"/>
      <c r="BN3921" s="773"/>
      <c r="BO3921" s="773"/>
      <c r="BP3921" s="773"/>
      <c r="BQ3921" s="773"/>
      <c r="BR3921" s="773"/>
      <c r="BS3921" s="773"/>
      <c r="BT3921" s="773"/>
      <c r="BU3921" s="773"/>
      <c r="BV3921" s="773"/>
      <c r="BW3921" s="773"/>
      <c r="BX3921" s="773"/>
      <c r="BY3921" s="773"/>
      <c r="BZ3921" s="773"/>
      <c r="CA3921" s="773"/>
      <c r="CB3921" s="773"/>
      <c r="CC3921" s="773"/>
      <c r="CD3921" s="773"/>
      <c r="CE3921" s="773"/>
      <c r="CF3921" s="773"/>
      <c r="CG3921" s="773"/>
      <c r="CH3921" s="773"/>
      <c r="CI3921" s="773"/>
      <c r="CJ3921" s="773"/>
      <c r="CK3921" s="773"/>
      <c r="CL3921" s="773"/>
      <c r="CM3921" s="773"/>
      <c r="CN3921" s="773"/>
      <c r="CO3921" s="773"/>
      <c r="CP3921" s="773"/>
      <c r="CQ3921" s="773"/>
      <c r="CR3921" s="773"/>
      <c r="CS3921" s="773"/>
      <c r="CT3921" s="773"/>
      <c r="CU3921" s="773"/>
      <c r="CV3921" s="773"/>
      <c r="CW3921" s="773"/>
      <c r="CX3921" s="773"/>
      <c r="CY3921" s="773"/>
      <c r="CZ3921" s="773"/>
      <c r="DA3921" s="773"/>
      <c r="DB3921" s="773"/>
      <c r="DC3921" s="773"/>
      <c r="DD3921" s="773"/>
      <c r="DE3921" s="773"/>
      <c r="DF3921" s="773"/>
      <c r="DG3921" s="773"/>
      <c r="DH3921" s="773"/>
      <c r="DI3921" s="773"/>
      <c r="DJ3921" s="773"/>
      <c r="DK3921" s="773"/>
      <c r="DL3921" s="773"/>
      <c r="DM3921" s="773"/>
      <c r="DN3921" s="773"/>
      <c r="DO3921" s="773"/>
      <c r="DP3921" s="773"/>
      <c r="DQ3921" s="773"/>
      <c r="DR3921" s="773"/>
      <c r="DS3921" s="773"/>
      <c r="DT3921" s="773"/>
      <c r="DU3921" s="773"/>
      <c r="DV3921" s="773"/>
      <c r="DW3921" s="773"/>
      <c r="DX3921" s="773"/>
      <c r="DY3921" s="773"/>
      <c r="DZ3921" s="773"/>
      <c r="EA3921" s="773"/>
      <c r="EB3921" s="773"/>
      <c r="EC3921" s="773"/>
      <c r="ED3921" s="773"/>
      <c r="EE3921" s="773"/>
      <c r="EF3921" s="773"/>
      <c r="EG3921" s="773"/>
      <c r="EH3921" s="773"/>
      <c r="EI3921" s="773"/>
      <c r="EJ3921" s="773"/>
      <c r="EK3921" s="773"/>
      <c r="EL3921" s="773"/>
      <c r="EM3921" s="773"/>
      <c r="EN3921" s="773"/>
      <c r="EO3921" s="773"/>
      <c r="EP3921" s="773"/>
      <c r="EQ3921" s="773"/>
      <c r="ER3921" s="773"/>
      <c r="ES3921" s="773"/>
      <c r="ET3921" s="773"/>
      <c r="EU3921" s="773"/>
      <c r="EV3921" s="773"/>
      <c r="EW3921" s="773"/>
      <c r="EX3921" s="773"/>
      <c r="EY3921" s="773"/>
      <c r="EZ3921" s="773"/>
      <c r="FA3921" s="773"/>
      <c r="FB3921" s="773"/>
      <c r="FC3921" s="773"/>
      <c r="FD3921" s="773"/>
      <c r="FE3921" s="773"/>
      <c r="FF3921" s="773"/>
      <c r="FG3921" s="773"/>
      <c r="FH3921" s="773"/>
      <c r="FI3921" s="773"/>
      <c r="FJ3921" s="773"/>
      <c r="FK3921" s="773"/>
      <c r="FL3921" s="773"/>
      <c r="FM3921" s="773"/>
      <c r="FN3921" s="773"/>
      <c r="FO3921" s="773"/>
      <c r="FP3921" s="773"/>
      <c r="FQ3921" s="773"/>
      <c r="FR3921" s="773"/>
      <c r="FS3921" s="773"/>
      <c r="FT3921" s="773"/>
      <c r="FU3921" s="773"/>
      <c r="FV3921" s="773"/>
      <c r="FW3921" s="773"/>
      <c r="FX3921" s="773"/>
      <c r="FY3921" s="773"/>
      <c r="FZ3921" s="773"/>
      <c r="GA3921" s="773"/>
      <c r="GB3921" s="773"/>
      <c r="GC3921" s="773"/>
      <c r="GD3921" s="773"/>
      <c r="GE3921" s="773"/>
      <c r="GF3921" s="773"/>
      <c r="GG3921" s="773"/>
      <c r="GH3921" s="773"/>
      <c r="GI3921" s="773"/>
      <c r="GJ3921" s="773"/>
      <c r="GK3921" s="773"/>
      <c r="GL3921" s="773"/>
      <c r="GM3921" s="773"/>
      <c r="GN3921" s="773"/>
      <c r="GO3921" s="773"/>
      <c r="GP3921" s="773"/>
      <c r="GQ3921" s="773"/>
      <c r="GR3921" s="773"/>
      <c r="GS3921" s="773"/>
      <c r="GT3921" s="773"/>
      <c r="GU3921" s="773"/>
      <c r="GV3921" s="773"/>
      <c r="GW3921" s="773"/>
      <c r="GX3921" s="773"/>
      <c r="GY3921" s="773"/>
      <c r="GZ3921" s="773"/>
      <c r="HA3921" s="773"/>
      <c r="HB3921" s="773"/>
      <c r="HC3921" s="773"/>
      <c r="HD3921" s="773"/>
      <c r="HE3921" s="773"/>
      <c r="HF3921" s="773"/>
      <c r="HG3921" s="773"/>
      <c r="HH3921" s="773"/>
      <c r="HI3921" s="773"/>
      <c r="HJ3921" s="773"/>
      <c r="HK3921" s="773"/>
      <c r="HL3921" s="773"/>
      <c r="HM3921" s="773"/>
      <c r="HN3921" s="773"/>
      <c r="HO3921" s="773"/>
      <c r="HP3921" s="773"/>
      <c r="HQ3921" s="773"/>
      <c r="HR3921" s="773"/>
      <c r="HS3921" s="773"/>
      <c r="HT3921" s="773"/>
      <c r="HU3921" s="773"/>
      <c r="HV3921" s="773"/>
      <c r="HW3921" s="773"/>
      <c r="HX3921" s="773"/>
      <c r="HY3921" s="773"/>
      <c r="HZ3921" s="773"/>
      <c r="IA3921" s="773"/>
      <c r="IB3921" s="773"/>
      <c r="IC3921" s="773"/>
      <c r="ID3921" s="773"/>
      <c r="IE3921" s="773"/>
      <c r="IF3921" s="773"/>
      <c r="IG3921" s="773"/>
      <c r="IH3921" s="773"/>
      <c r="II3921" s="773"/>
      <c r="IJ3921" s="773"/>
      <c r="IK3921" s="773"/>
      <c r="IL3921" s="773"/>
      <c r="IM3921" s="773"/>
      <c r="IN3921" s="773"/>
      <c r="IO3921" s="773"/>
      <c r="IP3921" s="773"/>
      <c r="IQ3921" s="773"/>
      <c r="IR3921" s="773"/>
    </row>
    <row r="3922" spans="1:252" ht="27" customHeight="1" x14ac:dyDescent="0.2">
      <c r="A3922" s="606">
        <v>47</v>
      </c>
      <c r="B3922" s="637" t="s">
        <v>1966</v>
      </c>
      <c r="C3922" s="660" t="s">
        <v>701</v>
      </c>
      <c r="D3922" s="575">
        <v>1</v>
      </c>
      <c r="E3922" s="575">
        <v>2010</v>
      </c>
      <c r="F3922" s="1074">
        <v>73.82105</v>
      </c>
      <c r="G3922" s="784">
        <f t="shared" ref="G3922:G3985" si="133">F3922*H3922%</f>
        <v>73.82105</v>
      </c>
      <c r="H3922" s="1075">
        <v>100</v>
      </c>
      <c r="I3922" s="784">
        <f t="shared" ref="I3922:I3985" si="134">F3922-G3922</f>
        <v>0</v>
      </c>
      <c r="J3922" s="635"/>
      <c r="K3922" s="693"/>
      <c r="L3922" s="693"/>
      <c r="M3922" s="635"/>
      <c r="N3922" s="693"/>
      <c r="O3922" s="693"/>
      <c r="P3922" s="1835"/>
      <c r="Q3922" s="773"/>
      <c r="R3922" s="773"/>
      <c r="S3922" s="773"/>
      <c r="T3922" s="773"/>
      <c r="U3922" s="773"/>
      <c r="V3922" s="773"/>
      <c r="W3922" s="773"/>
      <c r="X3922" s="773"/>
      <c r="Y3922" s="773"/>
      <c r="Z3922" s="773"/>
      <c r="AA3922" s="773"/>
      <c r="AB3922" s="773"/>
      <c r="AC3922" s="773"/>
      <c r="AD3922" s="773"/>
      <c r="AE3922" s="773"/>
      <c r="AF3922" s="773"/>
      <c r="AG3922" s="773"/>
      <c r="AH3922" s="773"/>
      <c r="AI3922" s="773"/>
      <c r="AJ3922" s="773"/>
      <c r="AK3922" s="773"/>
      <c r="AL3922" s="773"/>
      <c r="AM3922" s="773"/>
      <c r="AN3922" s="773"/>
      <c r="AO3922" s="773"/>
      <c r="AP3922" s="773"/>
      <c r="AQ3922" s="773"/>
      <c r="AR3922" s="773"/>
      <c r="AS3922" s="773"/>
      <c r="AT3922" s="773"/>
      <c r="AU3922" s="773"/>
      <c r="AV3922" s="773"/>
      <c r="AW3922" s="773"/>
      <c r="AX3922" s="773"/>
      <c r="AY3922" s="773"/>
      <c r="AZ3922" s="773"/>
      <c r="BA3922" s="773"/>
      <c r="BB3922" s="773"/>
      <c r="BC3922" s="773"/>
      <c r="BD3922" s="773"/>
      <c r="BE3922" s="773"/>
      <c r="BF3922" s="773"/>
      <c r="BG3922" s="773"/>
      <c r="BH3922" s="773"/>
      <c r="BI3922" s="773"/>
      <c r="BJ3922" s="773"/>
      <c r="BK3922" s="773"/>
      <c r="BL3922" s="773"/>
      <c r="BM3922" s="773"/>
      <c r="BN3922" s="773"/>
      <c r="BO3922" s="773"/>
      <c r="BP3922" s="773"/>
      <c r="BQ3922" s="773"/>
      <c r="BR3922" s="773"/>
      <c r="BS3922" s="773"/>
      <c r="BT3922" s="773"/>
      <c r="BU3922" s="773"/>
      <c r="BV3922" s="773"/>
      <c r="BW3922" s="773"/>
      <c r="BX3922" s="773"/>
      <c r="BY3922" s="773"/>
      <c r="BZ3922" s="773"/>
      <c r="CA3922" s="773"/>
      <c r="CB3922" s="773"/>
      <c r="CC3922" s="773"/>
      <c r="CD3922" s="773"/>
      <c r="CE3922" s="773"/>
      <c r="CF3922" s="773"/>
      <c r="CG3922" s="773"/>
      <c r="CH3922" s="773"/>
      <c r="CI3922" s="773"/>
      <c r="CJ3922" s="773"/>
      <c r="CK3922" s="773"/>
      <c r="CL3922" s="773"/>
      <c r="CM3922" s="773"/>
      <c r="CN3922" s="773"/>
      <c r="CO3922" s="773"/>
      <c r="CP3922" s="773"/>
      <c r="CQ3922" s="773"/>
      <c r="CR3922" s="773"/>
      <c r="CS3922" s="773"/>
      <c r="CT3922" s="773"/>
      <c r="CU3922" s="773"/>
      <c r="CV3922" s="773"/>
      <c r="CW3922" s="773"/>
      <c r="CX3922" s="773"/>
      <c r="CY3922" s="773"/>
      <c r="CZ3922" s="773"/>
      <c r="DA3922" s="773"/>
      <c r="DB3922" s="773"/>
      <c r="DC3922" s="773"/>
      <c r="DD3922" s="773"/>
      <c r="DE3922" s="773"/>
      <c r="DF3922" s="773"/>
      <c r="DG3922" s="773"/>
      <c r="DH3922" s="773"/>
      <c r="DI3922" s="773"/>
      <c r="DJ3922" s="773"/>
      <c r="DK3922" s="773"/>
      <c r="DL3922" s="773"/>
      <c r="DM3922" s="773"/>
      <c r="DN3922" s="773"/>
      <c r="DO3922" s="773"/>
      <c r="DP3922" s="773"/>
      <c r="DQ3922" s="773"/>
      <c r="DR3922" s="773"/>
      <c r="DS3922" s="773"/>
      <c r="DT3922" s="773"/>
      <c r="DU3922" s="773"/>
      <c r="DV3922" s="773"/>
      <c r="DW3922" s="773"/>
      <c r="DX3922" s="773"/>
      <c r="DY3922" s="773"/>
      <c r="DZ3922" s="773"/>
      <c r="EA3922" s="773"/>
      <c r="EB3922" s="773"/>
      <c r="EC3922" s="773"/>
      <c r="ED3922" s="773"/>
      <c r="EE3922" s="773"/>
      <c r="EF3922" s="773"/>
      <c r="EG3922" s="773"/>
      <c r="EH3922" s="773"/>
      <c r="EI3922" s="773"/>
      <c r="EJ3922" s="773"/>
      <c r="EK3922" s="773"/>
      <c r="EL3922" s="773"/>
      <c r="EM3922" s="773"/>
      <c r="EN3922" s="773"/>
      <c r="EO3922" s="773"/>
      <c r="EP3922" s="773"/>
      <c r="EQ3922" s="773"/>
      <c r="ER3922" s="773"/>
      <c r="ES3922" s="773"/>
      <c r="ET3922" s="773"/>
      <c r="EU3922" s="773"/>
      <c r="EV3922" s="773"/>
      <c r="EW3922" s="773"/>
      <c r="EX3922" s="773"/>
      <c r="EY3922" s="773"/>
      <c r="EZ3922" s="773"/>
      <c r="FA3922" s="773"/>
      <c r="FB3922" s="773"/>
      <c r="FC3922" s="773"/>
      <c r="FD3922" s="773"/>
      <c r="FE3922" s="773"/>
      <c r="FF3922" s="773"/>
      <c r="FG3922" s="773"/>
      <c r="FH3922" s="773"/>
      <c r="FI3922" s="773"/>
      <c r="FJ3922" s="773"/>
      <c r="FK3922" s="773"/>
      <c r="FL3922" s="773"/>
      <c r="FM3922" s="773"/>
      <c r="FN3922" s="773"/>
      <c r="FO3922" s="773"/>
      <c r="FP3922" s="773"/>
      <c r="FQ3922" s="773"/>
      <c r="FR3922" s="773"/>
      <c r="FS3922" s="773"/>
      <c r="FT3922" s="773"/>
      <c r="FU3922" s="773"/>
      <c r="FV3922" s="773"/>
      <c r="FW3922" s="773"/>
      <c r="FX3922" s="773"/>
      <c r="FY3922" s="773"/>
      <c r="FZ3922" s="773"/>
      <c r="GA3922" s="773"/>
      <c r="GB3922" s="773"/>
      <c r="GC3922" s="773"/>
      <c r="GD3922" s="773"/>
      <c r="GE3922" s="773"/>
      <c r="GF3922" s="773"/>
      <c r="GG3922" s="773"/>
      <c r="GH3922" s="773"/>
      <c r="GI3922" s="773"/>
      <c r="GJ3922" s="773"/>
      <c r="GK3922" s="773"/>
      <c r="GL3922" s="773"/>
      <c r="GM3922" s="773"/>
      <c r="GN3922" s="773"/>
      <c r="GO3922" s="773"/>
      <c r="GP3922" s="773"/>
      <c r="GQ3922" s="773"/>
      <c r="GR3922" s="773"/>
      <c r="GS3922" s="773"/>
      <c r="GT3922" s="773"/>
      <c r="GU3922" s="773"/>
      <c r="GV3922" s="773"/>
      <c r="GW3922" s="773"/>
      <c r="GX3922" s="773"/>
      <c r="GY3922" s="773"/>
      <c r="GZ3922" s="773"/>
      <c r="HA3922" s="773"/>
      <c r="HB3922" s="773"/>
      <c r="HC3922" s="773"/>
      <c r="HD3922" s="773"/>
      <c r="HE3922" s="773"/>
      <c r="HF3922" s="773"/>
      <c r="HG3922" s="773"/>
      <c r="HH3922" s="773"/>
      <c r="HI3922" s="773"/>
      <c r="HJ3922" s="773"/>
      <c r="HK3922" s="773"/>
      <c r="HL3922" s="773"/>
      <c r="HM3922" s="773"/>
      <c r="HN3922" s="773"/>
      <c r="HO3922" s="773"/>
      <c r="HP3922" s="773"/>
      <c r="HQ3922" s="773"/>
      <c r="HR3922" s="773"/>
      <c r="HS3922" s="773"/>
      <c r="HT3922" s="773"/>
      <c r="HU3922" s="773"/>
      <c r="HV3922" s="773"/>
      <c r="HW3922" s="773"/>
      <c r="HX3922" s="773"/>
      <c r="HY3922" s="773"/>
      <c r="HZ3922" s="773"/>
      <c r="IA3922" s="773"/>
      <c r="IB3922" s="773"/>
      <c r="IC3922" s="773"/>
      <c r="ID3922" s="773"/>
      <c r="IE3922" s="773"/>
      <c r="IF3922" s="773"/>
      <c r="IG3922" s="773"/>
      <c r="IH3922" s="773"/>
      <c r="II3922" s="773"/>
      <c r="IJ3922" s="773"/>
      <c r="IK3922" s="773"/>
      <c r="IL3922" s="773"/>
      <c r="IM3922" s="773"/>
      <c r="IN3922" s="773"/>
      <c r="IO3922" s="773"/>
      <c r="IP3922" s="773"/>
      <c r="IQ3922" s="773"/>
      <c r="IR3922" s="773"/>
    </row>
    <row r="3923" spans="1:252" ht="27" customHeight="1" x14ac:dyDescent="0.2">
      <c r="A3923" s="606">
        <v>48</v>
      </c>
      <c r="B3923" s="637" t="s">
        <v>1860</v>
      </c>
      <c r="C3923" s="660" t="s">
        <v>701</v>
      </c>
      <c r="D3923" s="575">
        <v>1</v>
      </c>
      <c r="E3923" s="575">
        <v>2010</v>
      </c>
      <c r="F3923" s="1074">
        <v>73.82105</v>
      </c>
      <c r="G3923" s="784">
        <f t="shared" si="133"/>
        <v>73.82105</v>
      </c>
      <c r="H3923" s="1075">
        <v>100</v>
      </c>
      <c r="I3923" s="784">
        <f t="shared" si="134"/>
        <v>0</v>
      </c>
      <c r="J3923" s="635"/>
      <c r="K3923" s="693"/>
      <c r="L3923" s="693"/>
      <c r="M3923" s="635"/>
      <c r="N3923" s="693"/>
      <c r="O3923" s="693"/>
      <c r="P3923" s="1835"/>
      <c r="Q3923" s="773"/>
      <c r="R3923" s="773"/>
      <c r="S3923" s="773"/>
      <c r="T3923" s="773"/>
      <c r="U3923" s="773"/>
      <c r="V3923" s="773"/>
      <c r="W3923" s="773"/>
      <c r="X3923" s="773"/>
      <c r="Y3923" s="773"/>
      <c r="Z3923" s="773"/>
      <c r="AA3923" s="773"/>
      <c r="AB3923" s="773"/>
      <c r="AC3923" s="773"/>
      <c r="AD3923" s="773"/>
      <c r="AE3923" s="773"/>
      <c r="AF3923" s="773"/>
      <c r="AG3923" s="773"/>
      <c r="AH3923" s="773"/>
      <c r="AI3923" s="773"/>
      <c r="AJ3923" s="773"/>
      <c r="AK3923" s="773"/>
      <c r="AL3923" s="773"/>
      <c r="AM3923" s="773"/>
      <c r="AN3923" s="773"/>
      <c r="AO3923" s="773"/>
      <c r="AP3923" s="773"/>
      <c r="AQ3923" s="773"/>
      <c r="AR3923" s="773"/>
      <c r="AS3923" s="773"/>
      <c r="AT3923" s="773"/>
      <c r="AU3923" s="773"/>
      <c r="AV3923" s="773"/>
      <c r="AW3923" s="773"/>
      <c r="AX3923" s="773"/>
      <c r="AY3923" s="773"/>
      <c r="AZ3923" s="773"/>
      <c r="BA3923" s="773"/>
      <c r="BB3923" s="773"/>
      <c r="BC3923" s="773"/>
      <c r="BD3923" s="773"/>
      <c r="BE3923" s="773"/>
      <c r="BF3923" s="773"/>
      <c r="BG3923" s="773"/>
      <c r="BH3923" s="773"/>
      <c r="BI3923" s="773"/>
      <c r="BJ3923" s="773"/>
      <c r="BK3923" s="773"/>
      <c r="BL3923" s="773"/>
      <c r="BM3923" s="773"/>
      <c r="BN3923" s="773"/>
      <c r="BO3923" s="773"/>
      <c r="BP3923" s="773"/>
      <c r="BQ3923" s="773"/>
      <c r="BR3923" s="773"/>
      <c r="BS3923" s="773"/>
      <c r="BT3923" s="773"/>
      <c r="BU3923" s="773"/>
      <c r="BV3923" s="773"/>
      <c r="BW3923" s="773"/>
      <c r="BX3923" s="773"/>
      <c r="BY3923" s="773"/>
      <c r="BZ3923" s="773"/>
      <c r="CA3923" s="773"/>
      <c r="CB3923" s="773"/>
      <c r="CC3923" s="773"/>
      <c r="CD3923" s="773"/>
      <c r="CE3923" s="773"/>
      <c r="CF3923" s="773"/>
      <c r="CG3923" s="773"/>
      <c r="CH3923" s="773"/>
      <c r="CI3923" s="773"/>
      <c r="CJ3923" s="773"/>
      <c r="CK3923" s="773"/>
      <c r="CL3923" s="773"/>
      <c r="CM3923" s="773"/>
      <c r="CN3923" s="773"/>
      <c r="CO3923" s="773"/>
      <c r="CP3923" s="773"/>
      <c r="CQ3923" s="773"/>
      <c r="CR3923" s="773"/>
      <c r="CS3923" s="773"/>
      <c r="CT3923" s="773"/>
      <c r="CU3923" s="773"/>
      <c r="CV3923" s="773"/>
      <c r="CW3923" s="773"/>
      <c r="CX3923" s="773"/>
      <c r="CY3923" s="773"/>
      <c r="CZ3923" s="773"/>
      <c r="DA3923" s="773"/>
      <c r="DB3923" s="773"/>
      <c r="DC3923" s="773"/>
      <c r="DD3923" s="773"/>
      <c r="DE3923" s="773"/>
      <c r="DF3923" s="773"/>
      <c r="DG3923" s="773"/>
      <c r="DH3923" s="773"/>
      <c r="DI3923" s="773"/>
      <c r="DJ3923" s="773"/>
      <c r="DK3923" s="773"/>
      <c r="DL3923" s="773"/>
      <c r="DM3923" s="773"/>
      <c r="DN3923" s="773"/>
      <c r="DO3923" s="773"/>
      <c r="DP3923" s="773"/>
      <c r="DQ3923" s="773"/>
      <c r="DR3923" s="773"/>
      <c r="DS3923" s="773"/>
      <c r="DT3923" s="773"/>
      <c r="DU3923" s="773"/>
      <c r="DV3923" s="773"/>
      <c r="DW3923" s="773"/>
      <c r="DX3923" s="773"/>
      <c r="DY3923" s="773"/>
      <c r="DZ3923" s="773"/>
      <c r="EA3923" s="773"/>
      <c r="EB3923" s="773"/>
      <c r="EC3923" s="773"/>
      <c r="ED3923" s="773"/>
      <c r="EE3923" s="773"/>
      <c r="EF3923" s="773"/>
      <c r="EG3923" s="773"/>
      <c r="EH3923" s="773"/>
      <c r="EI3923" s="773"/>
      <c r="EJ3923" s="773"/>
      <c r="EK3923" s="773"/>
      <c r="EL3923" s="773"/>
      <c r="EM3923" s="773"/>
      <c r="EN3923" s="773"/>
      <c r="EO3923" s="773"/>
      <c r="EP3923" s="773"/>
      <c r="EQ3923" s="773"/>
      <c r="ER3923" s="773"/>
      <c r="ES3923" s="773"/>
      <c r="ET3923" s="773"/>
      <c r="EU3923" s="773"/>
      <c r="EV3923" s="773"/>
      <c r="EW3923" s="773"/>
      <c r="EX3923" s="773"/>
      <c r="EY3923" s="773"/>
      <c r="EZ3923" s="773"/>
      <c r="FA3923" s="773"/>
      <c r="FB3923" s="773"/>
      <c r="FC3923" s="773"/>
      <c r="FD3923" s="773"/>
      <c r="FE3923" s="773"/>
      <c r="FF3923" s="773"/>
      <c r="FG3923" s="773"/>
      <c r="FH3923" s="773"/>
      <c r="FI3923" s="773"/>
      <c r="FJ3923" s="773"/>
      <c r="FK3923" s="773"/>
      <c r="FL3923" s="773"/>
      <c r="FM3923" s="773"/>
      <c r="FN3923" s="773"/>
      <c r="FO3923" s="773"/>
      <c r="FP3923" s="773"/>
      <c r="FQ3923" s="773"/>
      <c r="FR3923" s="773"/>
      <c r="FS3923" s="773"/>
      <c r="FT3923" s="773"/>
      <c r="FU3923" s="773"/>
      <c r="FV3923" s="773"/>
      <c r="FW3923" s="773"/>
      <c r="FX3923" s="773"/>
      <c r="FY3923" s="773"/>
      <c r="FZ3923" s="773"/>
      <c r="GA3923" s="773"/>
      <c r="GB3923" s="773"/>
      <c r="GC3923" s="773"/>
      <c r="GD3923" s="773"/>
      <c r="GE3923" s="773"/>
      <c r="GF3923" s="773"/>
      <c r="GG3923" s="773"/>
      <c r="GH3923" s="773"/>
      <c r="GI3923" s="773"/>
      <c r="GJ3923" s="773"/>
      <c r="GK3923" s="773"/>
      <c r="GL3923" s="773"/>
      <c r="GM3923" s="773"/>
      <c r="GN3923" s="773"/>
      <c r="GO3923" s="773"/>
      <c r="GP3923" s="773"/>
      <c r="GQ3923" s="773"/>
      <c r="GR3923" s="773"/>
      <c r="GS3923" s="773"/>
      <c r="GT3923" s="773"/>
      <c r="GU3923" s="773"/>
      <c r="GV3923" s="773"/>
      <c r="GW3923" s="773"/>
      <c r="GX3923" s="773"/>
      <c r="GY3923" s="773"/>
      <c r="GZ3923" s="773"/>
      <c r="HA3923" s="773"/>
      <c r="HB3923" s="773"/>
      <c r="HC3923" s="773"/>
      <c r="HD3923" s="773"/>
      <c r="HE3923" s="773"/>
      <c r="HF3923" s="773"/>
      <c r="HG3923" s="773"/>
      <c r="HH3923" s="773"/>
      <c r="HI3923" s="773"/>
      <c r="HJ3923" s="773"/>
      <c r="HK3923" s="773"/>
      <c r="HL3923" s="773"/>
      <c r="HM3923" s="773"/>
      <c r="HN3923" s="773"/>
      <c r="HO3923" s="773"/>
      <c r="HP3923" s="773"/>
      <c r="HQ3923" s="773"/>
      <c r="HR3923" s="773"/>
      <c r="HS3923" s="773"/>
      <c r="HT3923" s="773"/>
      <c r="HU3923" s="773"/>
      <c r="HV3923" s="773"/>
      <c r="HW3923" s="773"/>
      <c r="HX3923" s="773"/>
      <c r="HY3923" s="773"/>
      <c r="HZ3923" s="773"/>
      <c r="IA3923" s="773"/>
      <c r="IB3923" s="773"/>
      <c r="IC3923" s="773"/>
      <c r="ID3923" s="773"/>
      <c r="IE3923" s="773"/>
      <c r="IF3923" s="773"/>
      <c r="IG3923" s="773"/>
      <c r="IH3923" s="773"/>
      <c r="II3923" s="773"/>
      <c r="IJ3923" s="773"/>
      <c r="IK3923" s="773"/>
      <c r="IL3923" s="773"/>
      <c r="IM3923" s="773"/>
      <c r="IN3923" s="773"/>
      <c r="IO3923" s="773"/>
      <c r="IP3923" s="773"/>
      <c r="IQ3923" s="773"/>
      <c r="IR3923" s="773"/>
    </row>
    <row r="3924" spans="1:252" ht="27" customHeight="1" x14ac:dyDescent="0.2">
      <c r="A3924" s="606">
        <v>49</v>
      </c>
      <c r="B3924" s="637" t="s">
        <v>1967</v>
      </c>
      <c r="C3924" s="660" t="s">
        <v>701</v>
      </c>
      <c r="D3924" s="575">
        <v>12</v>
      </c>
      <c r="E3924" s="575">
        <v>2005</v>
      </c>
      <c r="F3924" s="1074">
        <v>548.87057142857134</v>
      </c>
      <c r="G3924" s="784">
        <f t="shared" si="133"/>
        <v>548.87057142857134</v>
      </c>
      <c r="H3924" s="1075">
        <v>100</v>
      </c>
      <c r="I3924" s="784">
        <f t="shared" si="134"/>
        <v>0</v>
      </c>
      <c r="J3924" s="635"/>
      <c r="K3924" s="693"/>
      <c r="L3924" s="693"/>
      <c r="M3924" s="635"/>
      <c r="N3924" s="693"/>
      <c r="O3924" s="693"/>
      <c r="P3924" s="1835"/>
      <c r="Q3924" s="773"/>
      <c r="R3924" s="773"/>
      <c r="S3924" s="773"/>
      <c r="T3924" s="773"/>
      <c r="U3924" s="773"/>
      <c r="V3924" s="773"/>
      <c r="W3924" s="773"/>
      <c r="X3924" s="773"/>
      <c r="Y3924" s="773"/>
      <c r="Z3924" s="773"/>
      <c r="AA3924" s="773"/>
      <c r="AB3924" s="773"/>
      <c r="AC3924" s="773"/>
      <c r="AD3924" s="773"/>
      <c r="AE3924" s="773"/>
      <c r="AF3924" s="773"/>
      <c r="AG3924" s="773"/>
      <c r="AH3924" s="773"/>
      <c r="AI3924" s="773"/>
      <c r="AJ3924" s="773"/>
      <c r="AK3924" s="773"/>
      <c r="AL3924" s="773"/>
      <c r="AM3924" s="773"/>
      <c r="AN3924" s="773"/>
      <c r="AO3924" s="773"/>
      <c r="AP3924" s="773"/>
      <c r="AQ3924" s="773"/>
      <c r="AR3924" s="773"/>
      <c r="AS3924" s="773"/>
      <c r="AT3924" s="773"/>
      <c r="AU3924" s="773"/>
      <c r="AV3924" s="773"/>
      <c r="AW3924" s="773"/>
      <c r="AX3924" s="773"/>
      <c r="AY3924" s="773"/>
      <c r="AZ3924" s="773"/>
      <c r="BA3924" s="773"/>
      <c r="BB3924" s="773"/>
      <c r="BC3924" s="773"/>
      <c r="BD3924" s="773"/>
      <c r="BE3924" s="773"/>
      <c r="BF3924" s="773"/>
      <c r="BG3924" s="773"/>
      <c r="BH3924" s="773"/>
      <c r="BI3924" s="773"/>
      <c r="BJ3924" s="773"/>
      <c r="BK3924" s="773"/>
      <c r="BL3924" s="773"/>
      <c r="BM3924" s="773"/>
      <c r="BN3924" s="773"/>
      <c r="BO3924" s="773"/>
      <c r="BP3924" s="773"/>
      <c r="BQ3924" s="773"/>
      <c r="BR3924" s="773"/>
      <c r="BS3924" s="773"/>
      <c r="BT3924" s="773"/>
      <c r="BU3924" s="773"/>
      <c r="BV3924" s="773"/>
      <c r="BW3924" s="773"/>
      <c r="BX3924" s="773"/>
      <c r="BY3924" s="773"/>
      <c r="BZ3924" s="773"/>
      <c r="CA3924" s="773"/>
      <c r="CB3924" s="773"/>
      <c r="CC3924" s="773"/>
      <c r="CD3924" s="773"/>
      <c r="CE3924" s="773"/>
      <c r="CF3924" s="773"/>
      <c r="CG3924" s="773"/>
      <c r="CH3924" s="773"/>
      <c r="CI3924" s="773"/>
      <c r="CJ3924" s="773"/>
      <c r="CK3924" s="773"/>
      <c r="CL3924" s="773"/>
      <c r="CM3924" s="773"/>
      <c r="CN3924" s="773"/>
      <c r="CO3924" s="773"/>
      <c r="CP3924" s="773"/>
      <c r="CQ3924" s="773"/>
      <c r="CR3924" s="773"/>
      <c r="CS3924" s="773"/>
      <c r="CT3924" s="773"/>
      <c r="CU3924" s="773"/>
      <c r="CV3924" s="773"/>
      <c r="CW3924" s="773"/>
      <c r="CX3924" s="773"/>
      <c r="CY3924" s="773"/>
      <c r="CZ3924" s="773"/>
      <c r="DA3924" s="773"/>
      <c r="DB3924" s="773"/>
      <c r="DC3924" s="773"/>
      <c r="DD3924" s="773"/>
      <c r="DE3924" s="773"/>
      <c r="DF3924" s="773"/>
      <c r="DG3924" s="773"/>
      <c r="DH3924" s="773"/>
      <c r="DI3924" s="773"/>
      <c r="DJ3924" s="773"/>
      <c r="DK3924" s="773"/>
      <c r="DL3924" s="773"/>
      <c r="DM3924" s="773"/>
      <c r="DN3924" s="773"/>
      <c r="DO3924" s="773"/>
      <c r="DP3924" s="773"/>
      <c r="DQ3924" s="773"/>
      <c r="DR3924" s="773"/>
      <c r="DS3924" s="773"/>
      <c r="DT3924" s="773"/>
      <c r="DU3924" s="773"/>
      <c r="DV3924" s="773"/>
      <c r="DW3924" s="773"/>
      <c r="DX3924" s="773"/>
      <c r="DY3924" s="773"/>
      <c r="DZ3924" s="773"/>
      <c r="EA3924" s="773"/>
      <c r="EB3924" s="773"/>
      <c r="EC3924" s="773"/>
      <c r="ED3924" s="773"/>
      <c r="EE3924" s="773"/>
      <c r="EF3924" s="773"/>
      <c r="EG3924" s="773"/>
      <c r="EH3924" s="773"/>
      <c r="EI3924" s="773"/>
      <c r="EJ3924" s="773"/>
      <c r="EK3924" s="773"/>
      <c r="EL3924" s="773"/>
      <c r="EM3924" s="773"/>
      <c r="EN3924" s="773"/>
      <c r="EO3924" s="773"/>
      <c r="EP3924" s="773"/>
      <c r="EQ3924" s="773"/>
      <c r="ER3924" s="773"/>
      <c r="ES3924" s="773"/>
      <c r="ET3924" s="773"/>
      <c r="EU3924" s="773"/>
      <c r="EV3924" s="773"/>
      <c r="EW3924" s="773"/>
      <c r="EX3924" s="773"/>
      <c r="EY3924" s="773"/>
      <c r="EZ3924" s="773"/>
      <c r="FA3924" s="773"/>
      <c r="FB3924" s="773"/>
      <c r="FC3924" s="773"/>
      <c r="FD3924" s="773"/>
      <c r="FE3924" s="773"/>
      <c r="FF3924" s="773"/>
      <c r="FG3924" s="773"/>
      <c r="FH3924" s="773"/>
      <c r="FI3924" s="773"/>
      <c r="FJ3924" s="773"/>
      <c r="FK3924" s="773"/>
      <c r="FL3924" s="773"/>
      <c r="FM3924" s="773"/>
      <c r="FN3924" s="773"/>
      <c r="FO3924" s="773"/>
      <c r="FP3924" s="773"/>
      <c r="FQ3924" s="773"/>
      <c r="FR3924" s="773"/>
      <c r="FS3924" s="773"/>
      <c r="FT3924" s="773"/>
      <c r="FU3924" s="773"/>
      <c r="FV3924" s="773"/>
      <c r="FW3924" s="773"/>
      <c r="FX3924" s="773"/>
      <c r="FY3924" s="773"/>
      <c r="FZ3924" s="773"/>
      <c r="GA3924" s="773"/>
      <c r="GB3924" s="773"/>
      <c r="GC3924" s="773"/>
      <c r="GD3924" s="773"/>
      <c r="GE3924" s="773"/>
      <c r="GF3924" s="773"/>
      <c r="GG3924" s="773"/>
      <c r="GH3924" s="773"/>
      <c r="GI3924" s="773"/>
      <c r="GJ3924" s="773"/>
      <c r="GK3924" s="773"/>
      <c r="GL3924" s="773"/>
      <c r="GM3924" s="773"/>
      <c r="GN3924" s="773"/>
      <c r="GO3924" s="773"/>
      <c r="GP3924" s="773"/>
      <c r="GQ3924" s="773"/>
      <c r="GR3924" s="773"/>
      <c r="GS3924" s="773"/>
      <c r="GT3924" s="773"/>
      <c r="GU3924" s="773"/>
      <c r="GV3924" s="773"/>
      <c r="GW3924" s="773"/>
      <c r="GX3924" s="773"/>
      <c r="GY3924" s="773"/>
      <c r="GZ3924" s="773"/>
      <c r="HA3924" s="773"/>
      <c r="HB3924" s="773"/>
      <c r="HC3924" s="773"/>
      <c r="HD3924" s="773"/>
      <c r="HE3924" s="773"/>
      <c r="HF3924" s="773"/>
      <c r="HG3924" s="773"/>
      <c r="HH3924" s="773"/>
      <c r="HI3924" s="773"/>
      <c r="HJ3924" s="773"/>
      <c r="HK3924" s="773"/>
      <c r="HL3924" s="773"/>
      <c r="HM3924" s="773"/>
      <c r="HN3924" s="773"/>
      <c r="HO3924" s="773"/>
      <c r="HP3924" s="773"/>
      <c r="HQ3924" s="773"/>
      <c r="HR3924" s="773"/>
      <c r="HS3924" s="773"/>
      <c r="HT3924" s="773"/>
      <c r="HU3924" s="773"/>
      <c r="HV3924" s="773"/>
      <c r="HW3924" s="773"/>
      <c r="HX3924" s="773"/>
      <c r="HY3924" s="773"/>
      <c r="HZ3924" s="773"/>
      <c r="IA3924" s="773"/>
      <c r="IB3924" s="773"/>
      <c r="IC3924" s="773"/>
      <c r="ID3924" s="773"/>
      <c r="IE3924" s="773"/>
      <c r="IF3924" s="773"/>
      <c r="IG3924" s="773"/>
      <c r="IH3924" s="773"/>
      <c r="II3924" s="773"/>
      <c r="IJ3924" s="773"/>
      <c r="IK3924" s="773"/>
      <c r="IL3924" s="773"/>
      <c r="IM3924" s="773"/>
      <c r="IN3924" s="773"/>
      <c r="IO3924" s="773"/>
      <c r="IP3924" s="773"/>
      <c r="IQ3924" s="773"/>
      <c r="IR3924" s="773"/>
    </row>
    <row r="3925" spans="1:252" ht="27" customHeight="1" x14ac:dyDescent="0.2">
      <c r="A3925" s="606">
        <v>50</v>
      </c>
      <c r="B3925" s="637" t="s">
        <v>1968</v>
      </c>
      <c r="C3925" s="660" t="s">
        <v>701</v>
      </c>
      <c r="D3925" s="575">
        <v>1</v>
      </c>
      <c r="E3925" s="575">
        <v>2010</v>
      </c>
      <c r="F3925" s="1074">
        <v>317.18416999999999</v>
      </c>
      <c r="G3925" s="784">
        <f t="shared" si="133"/>
        <v>317.18416999999999</v>
      </c>
      <c r="H3925" s="1075">
        <v>100</v>
      </c>
      <c r="I3925" s="784">
        <f t="shared" si="134"/>
        <v>0</v>
      </c>
      <c r="J3925" s="635"/>
      <c r="K3925" s="693"/>
      <c r="L3925" s="693"/>
      <c r="M3925" s="635"/>
      <c r="N3925" s="693"/>
      <c r="O3925" s="693"/>
      <c r="P3925" s="1835"/>
      <c r="Q3925" s="773"/>
      <c r="R3925" s="773"/>
      <c r="S3925" s="773"/>
      <c r="T3925" s="773"/>
      <c r="U3925" s="773"/>
      <c r="V3925" s="773"/>
      <c r="W3925" s="773"/>
      <c r="X3925" s="773"/>
      <c r="Y3925" s="773"/>
      <c r="Z3925" s="773"/>
      <c r="AA3925" s="773"/>
      <c r="AB3925" s="773"/>
      <c r="AC3925" s="773"/>
      <c r="AD3925" s="773"/>
      <c r="AE3925" s="773"/>
      <c r="AF3925" s="773"/>
      <c r="AG3925" s="773"/>
      <c r="AH3925" s="773"/>
      <c r="AI3925" s="773"/>
      <c r="AJ3925" s="773"/>
      <c r="AK3925" s="773"/>
      <c r="AL3925" s="773"/>
      <c r="AM3925" s="773"/>
      <c r="AN3925" s="773"/>
      <c r="AO3925" s="773"/>
      <c r="AP3925" s="773"/>
      <c r="AQ3925" s="773"/>
      <c r="AR3925" s="773"/>
      <c r="AS3925" s="773"/>
      <c r="AT3925" s="773"/>
      <c r="AU3925" s="773"/>
      <c r="AV3925" s="773"/>
      <c r="AW3925" s="773"/>
      <c r="AX3925" s="773"/>
      <c r="AY3925" s="773"/>
      <c r="AZ3925" s="773"/>
      <c r="BA3925" s="773"/>
      <c r="BB3925" s="773"/>
      <c r="BC3925" s="773"/>
      <c r="BD3925" s="773"/>
      <c r="BE3925" s="773"/>
      <c r="BF3925" s="773"/>
      <c r="BG3925" s="773"/>
      <c r="BH3925" s="773"/>
      <c r="BI3925" s="773"/>
      <c r="BJ3925" s="773"/>
      <c r="BK3925" s="773"/>
      <c r="BL3925" s="773"/>
      <c r="BM3925" s="773"/>
      <c r="BN3925" s="773"/>
      <c r="BO3925" s="773"/>
      <c r="BP3925" s="773"/>
      <c r="BQ3925" s="773"/>
      <c r="BR3925" s="773"/>
      <c r="BS3925" s="773"/>
      <c r="BT3925" s="773"/>
      <c r="BU3925" s="773"/>
      <c r="BV3925" s="773"/>
      <c r="BW3925" s="773"/>
      <c r="BX3925" s="773"/>
      <c r="BY3925" s="773"/>
      <c r="BZ3925" s="773"/>
      <c r="CA3925" s="773"/>
      <c r="CB3925" s="773"/>
      <c r="CC3925" s="773"/>
      <c r="CD3925" s="773"/>
      <c r="CE3925" s="773"/>
      <c r="CF3925" s="773"/>
      <c r="CG3925" s="773"/>
      <c r="CH3925" s="773"/>
      <c r="CI3925" s="773"/>
      <c r="CJ3925" s="773"/>
      <c r="CK3925" s="773"/>
      <c r="CL3925" s="773"/>
      <c r="CM3925" s="773"/>
      <c r="CN3925" s="773"/>
      <c r="CO3925" s="773"/>
      <c r="CP3925" s="773"/>
      <c r="CQ3925" s="773"/>
      <c r="CR3925" s="773"/>
      <c r="CS3925" s="773"/>
      <c r="CT3925" s="773"/>
      <c r="CU3925" s="773"/>
      <c r="CV3925" s="773"/>
      <c r="CW3925" s="773"/>
      <c r="CX3925" s="773"/>
      <c r="CY3925" s="773"/>
      <c r="CZ3925" s="773"/>
      <c r="DA3925" s="773"/>
      <c r="DB3925" s="773"/>
      <c r="DC3925" s="773"/>
      <c r="DD3925" s="773"/>
      <c r="DE3925" s="773"/>
      <c r="DF3925" s="773"/>
      <c r="DG3925" s="773"/>
      <c r="DH3925" s="773"/>
      <c r="DI3925" s="773"/>
      <c r="DJ3925" s="773"/>
      <c r="DK3925" s="773"/>
      <c r="DL3925" s="773"/>
      <c r="DM3925" s="773"/>
      <c r="DN3925" s="773"/>
      <c r="DO3925" s="773"/>
      <c r="DP3925" s="773"/>
      <c r="DQ3925" s="773"/>
      <c r="DR3925" s="773"/>
      <c r="DS3925" s="773"/>
      <c r="DT3925" s="773"/>
      <c r="DU3925" s="773"/>
      <c r="DV3925" s="773"/>
      <c r="DW3925" s="773"/>
      <c r="DX3925" s="773"/>
      <c r="DY3925" s="773"/>
      <c r="DZ3925" s="773"/>
      <c r="EA3925" s="773"/>
      <c r="EB3925" s="773"/>
      <c r="EC3925" s="773"/>
      <c r="ED3925" s="773"/>
      <c r="EE3925" s="773"/>
      <c r="EF3925" s="773"/>
      <c r="EG3925" s="773"/>
      <c r="EH3925" s="773"/>
      <c r="EI3925" s="773"/>
      <c r="EJ3925" s="773"/>
      <c r="EK3925" s="773"/>
      <c r="EL3925" s="773"/>
      <c r="EM3925" s="773"/>
      <c r="EN3925" s="773"/>
      <c r="EO3925" s="773"/>
      <c r="EP3925" s="773"/>
      <c r="EQ3925" s="773"/>
      <c r="ER3925" s="773"/>
      <c r="ES3925" s="773"/>
      <c r="ET3925" s="773"/>
      <c r="EU3925" s="773"/>
      <c r="EV3925" s="773"/>
      <c r="EW3925" s="773"/>
      <c r="EX3925" s="773"/>
      <c r="EY3925" s="773"/>
      <c r="EZ3925" s="773"/>
      <c r="FA3925" s="773"/>
      <c r="FB3925" s="773"/>
      <c r="FC3925" s="773"/>
      <c r="FD3925" s="773"/>
      <c r="FE3925" s="773"/>
      <c r="FF3925" s="773"/>
      <c r="FG3925" s="773"/>
      <c r="FH3925" s="773"/>
      <c r="FI3925" s="773"/>
      <c r="FJ3925" s="773"/>
      <c r="FK3925" s="773"/>
      <c r="FL3925" s="773"/>
      <c r="FM3925" s="773"/>
      <c r="FN3925" s="773"/>
      <c r="FO3925" s="773"/>
      <c r="FP3925" s="773"/>
      <c r="FQ3925" s="773"/>
      <c r="FR3925" s="773"/>
      <c r="FS3925" s="773"/>
      <c r="FT3925" s="773"/>
      <c r="FU3925" s="773"/>
      <c r="FV3925" s="773"/>
      <c r="FW3925" s="773"/>
      <c r="FX3925" s="773"/>
      <c r="FY3925" s="773"/>
      <c r="FZ3925" s="773"/>
      <c r="GA3925" s="773"/>
      <c r="GB3925" s="773"/>
      <c r="GC3925" s="773"/>
      <c r="GD3925" s="773"/>
      <c r="GE3925" s="773"/>
      <c r="GF3925" s="773"/>
      <c r="GG3925" s="773"/>
      <c r="GH3925" s="773"/>
      <c r="GI3925" s="773"/>
      <c r="GJ3925" s="773"/>
      <c r="GK3925" s="773"/>
      <c r="GL3925" s="773"/>
      <c r="GM3925" s="773"/>
      <c r="GN3925" s="773"/>
      <c r="GO3925" s="773"/>
      <c r="GP3925" s="773"/>
      <c r="GQ3925" s="773"/>
      <c r="GR3925" s="773"/>
      <c r="GS3925" s="773"/>
      <c r="GT3925" s="773"/>
      <c r="GU3925" s="773"/>
      <c r="GV3925" s="773"/>
      <c r="GW3925" s="773"/>
      <c r="GX3925" s="773"/>
      <c r="GY3925" s="773"/>
      <c r="GZ3925" s="773"/>
      <c r="HA3925" s="773"/>
      <c r="HB3925" s="773"/>
      <c r="HC3925" s="773"/>
      <c r="HD3925" s="773"/>
      <c r="HE3925" s="773"/>
      <c r="HF3925" s="773"/>
      <c r="HG3925" s="773"/>
      <c r="HH3925" s="773"/>
      <c r="HI3925" s="773"/>
      <c r="HJ3925" s="773"/>
      <c r="HK3925" s="773"/>
      <c r="HL3925" s="773"/>
      <c r="HM3925" s="773"/>
      <c r="HN3925" s="773"/>
      <c r="HO3925" s="773"/>
      <c r="HP3925" s="773"/>
      <c r="HQ3925" s="773"/>
      <c r="HR3925" s="773"/>
      <c r="HS3925" s="773"/>
      <c r="HT3925" s="773"/>
      <c r="HU3925" s="773"/>
      <c r="HV3925" s="773"/>
      <c r="HW3925" s="773"/>
      <c r="HX3925" s="773"/>
      <c r="HY3925" s="773"/>
      <c r="HZ3925" s="773"/>
      <c r="IA3925" s="773"/>
      <c r="IB3925" s="773"/>
      <c r="IC3925" s="773"/>
      <c r="ID3925" s="773"/>
      <c r="IE3925" s="773"/>
      <c r="IF3925" s="773"/>
      <c r="IG3925" s="773"/>
      <c r="IH3925" s="773"/>
      <c r="II3925" s="773"/>
      <c r="IJ3925" s="773"/>
      <c r="IK3925" s="773"/>
      <c r="IL3925" s="773"/>
      <c r="IM3925" s="773"/>
      <c r="IN3925" s="773"/>
      <c r="IO3925" s="773"/>
      <c r="IP3925" s="773"/>
      <c r="IQ3925" s="773"/>
      <c r="IR3925" s="773"/>
    </row>
    <row r="3926" spans="1:252" ht="13.5" customHeight="1" x14ac:dyDescent="0.2">
      <c r="A3926" s="606">
        <v>51</v>
      </c>
      <c r="B3926" s="637" t="s">
        <v>1969</v>
      </c>
      <c r="C3926" s="660" t="s">
        <v>701</v>
      </c>
      <c r="D3926" s="575">
        <v>2</v>
      </c>
      <c r="E3926" s="575">
        <v>2005</v>
      </c>
      <c r="F3926" s="1074">
        <v>336.464</v>
      </c>
      <c r="G3926" s="784">
        <f t="shared" si="133"/>
        <v>336.464</v>
      </c>
      <c r="H3926" s="1075">
        <v>100</v>
      </c>
      <c r="I3926" s="784">
        <f t="shared" si="134"/>
        <v>0</v>
      </c>
      <c r="J3926" s="635"/>
      <c r="K3926" s="693"/>
      <c r="L3926" s="693"/>
      <c r="M3926" s="635"/>
      <c r="N3926" s="693"/>
      <c r="O3926" s="693"/>
      <c r="P3926" s="1835"/>
      <c r="Q3926" s="773"/>
      <c r="R3926" s="773"/>
      <c r="S3926" s="773"/>
      <c r="T3926" s="773"/>
      <c r="U3926" s="773"/>
      <c r="V3926" s="773"/>
      <c r="W3926" s="773"/>
      <c r="X3926" s="773"/>
      <c r="Y3926" s="773"/>
      <c r="Z3926" s="773"/>
      <c r="AA3926" s="773"/>
      <c r="AB3926" s="773"/>
      <c r="AC3926" s="773"/>
      <c r="AD3926" s="773"/>
      <c r="AE3926" s="773"/>
      <c r="AF3926" s="773"/>
      <c r="AG3926" s="773"/>
      <c r="AH3926" s="773"/>
      <c r="AI3926" s="773"/>
      <c r="AJ3926" s="773"/>
      <c r="AK3926" s="773"/>
      <c r="AL3926" s="773"/>
      <c r="AM3926" s="773"/>
      <c r="AN3926" s="773"/>
      <c r="AO3926" s="773"/>
      <c r="AP3926" s="773"/>
      <c r="AQ3926" s="773"/>
      <c r="AR3926" s="773"/>
      <c r="AS3926" s="773"/>
      <c r="AT3926" s="773"/>
      <c r="AU3926" s="773"/>
      <c r="AV3926" s="773"/>
      <c r="AW3926" s="773"/>
      <c r="AX3926" s="773"/>
      <c r="AY3926" s="773"/>
      <c r="AZ3926" s="773"/>
      <c r="BA3926" s="773"/>
      <c r="BB3926" s="773"/>
      <c r="BC3926" s="773"/>
      <c r="BD3926" s="773"/>
      <c r="BE3926" s="773"/>
      <c r="BF3926" s="773"/>
      <c r="BG3926" s="773"/>
      <c r="BH3926" s="773"/>
      <c r="BI3926" s="773"/>
      <c r="BJ3926" s="773"/>
      <c r="BK3926" s="773"/>
      <c r="BL3926" s="773"/>
      <c r="BM3926" s="773"/>
      <c r="BN3926" s="773"/>
      <c r="BO3926" s="773"/>
      <c r="BP3926" s="773"/>
      <c r="BQ3926" s="773"/>
      <c r="BR3926" s="773"/>
      <c r="BS3926" s="773"/>
      <c r="BT3926" s="773"/>
      <c r="BU3926" s="773"/>
      <c r="BV3926" s="773"/>
      <c r="BW3926" s="773"/>
      <c r="BX3926" s="773"/>
      <c r="BY3926" s="773"/>
      <c r="BZ3926" s="773"/>
      <c r="CA3926" s="773"/>
      <c r="CB3926" s="773"/>
      <c r="CC3926" s="773"/>
      <c r="CD3926" s="773"/>
      <c r="CE3926" s="773"/>
      <c r="CF3926" s="773"/>
      <c r="CG3926" s="773"/>
      <c r="CH3926" s="773"/>
      <c r="CI3926" s="773"/>
      <c r="CJ3926" s="773"/>
      <c r="CK3926" s="773"/>
      <c r="CL3926" s="773"/>
      <c r="CM3926" s="773"/>
      <c r="CN3926" s="773"/>
      <c r="CO3926" s="773"/>
      <c r="CP3926" s="773"/>
      <c r="CQ3926" s="773"/>
      <c r="CR3926" s="773"/>
      <c r="CS3926" s="773"/>
      <c r="CT3926" s="773"/>
      <c r="CU3926" s="773"/>
      <c r="CV3926" s="773"/>
      <c r="CW3926" s="773"/>
      <c r="CX3926" s="773"/>
      <c r="CY3926" s="773"/>
      <c r="CZ3926" s="773"/>
      <c r="DA3926" s="773"/>
      <c r="DB3926" s="773"/>
      <c r="DC3926" s="773"/>
      <c r="DD3926" s="773"/>
      <c r="DE3926" s="773"/>
      <c r="DF3926" s="773"/>
      <c r="DG3926" s="773"/>
      <c r="DH3926" s="773"/>
      <c r="DI3926" s="773"/>
      <c r="DJ3926" s="773"/>
      <c r="DK3926" s="773"/>
      <c r="DL3926" s="773"/>
      <c r="DM3926" s="773"/>
      <c r="DN3926" s="773"/>
      <c r="DO3926" s="773"/>
      <c r="DP3926" s="773"/>
      <c r="DQ3926" s="773"/>
      <c r="DR3926" s="773"/>
      <c r="DS3926" s="773"/>
      <c r="DT3926" s="773"/>
      <c r="DU3926" s="773"/>
      <c r="DV3926" s="773"/>
      <c r="DW3926" s="773"/>
      <c r="DX3926" s="773"/>
      <c r="DY3926" s="773"/>
      <c r="DZ3926" s="773"/>
      <c r="EA3926" s="773"/>
      <c r="EB3926" s="773"/>
      <c r="EC3926" s="773"/>
      <c r="ED3926" s="773"/>
      <c r="EE3926" s="773"/>
      <c r="EF3926" s="773"/>
      <c r="EG3926" s="773"/>
      <c r="EH3926" s="773"/>
      <c r="EI3926" s="773"/>
      <c r="EJ3926" s="773"/>
      <c r="EK3926" s="773"/>
      <c r="EL3926" s="773"/>
      <c r="EM3926" s="773"/>
      <c r="EN3926" s="773"/>
      <c r="EO3926" s="773"/>
      <c r="EP3926" s="773"/>
      <c r="EQ3926" s="773"/>
      <c r="ER3926" s="773"/>
      <c r="ES3926" s="773"/>
      <c r="ET3926" s="773"/>
      <c r="EU3926" s="773"/>
      <c r="EV3926" s="773"/>
      <c r="EW3926" s="773"/>
      <c r="EX3926" s="773"/>
      <c r="EY3926" s="773"/>
      <c r="EZ3926" s="773"/>
      <c r="FA3926" s="773"/>
      <c r="FB3926" s="773"/>
      <c r="FC3926" s="773"/>
      <c r="FD3926" s="773"/>
      <c r="FE3926" s="773"/>
      <c r="FF3926" s="773"/>
      <c r="FG3926" s="773"/>
      <c r="FH3926" s="773"/>
      <c r="FI3926" s="773"/>
      <c r="FJ3926" s="773"/>
      <c r="FK3926" s="773"/>
      <c r="FL3926" s="773"/>
      <c r="FM3926" s="773"/>
      <c r="FN3926" s="773"/>
      <c r="FO3926" s="773"/>
      <c r="FP3926" s="773"/>
      <c r="FQ3926" s="773"/>
      <c r="FR3926" s="773"/>
      <c r="FS3926" s="773"/>
      <c r="FT3926" s="773"/>
      <c r="FU3926" s="773"/>
      <c r="FV3926" s="773"/>
      <c r="FW3926" s="773"/>
      <c r="FX3926" s="773"/>
      <c r="FY3926" s="773"/>
      <c r="FZ3926" s="773"/>
      <c r="GA3926" s="773"/>
      <c r="GB3926" s="773"/>
      <c r="GC3926" s="773"/>
      <c r="GD3926" s="773"/>
      <c r="GE3926" s="773"/>
      <c r="GF3926" s="773"/>
      <c r="GG3926" s="773"/>
      <c r="GH3926" s="773"/>
      <c r="GI3926" s="773"/>
      <c r="GJ3926" s="773"/>
      <c r="GK3926" s="773"/>
      <c r="GL3926" s="773"/>
      <c r="GM3926" s="773"/>
      <c r="GN3926" s="773"/>
      <c r="GO3926" s="773"/>
      <c r="GP3926" s="773"/>
      <c r="GQ3926" s="773"/>
      <c r="GR3926" s="773"/>
      <c r="GS3926" s="773"/>
      <c r="GT3926" s="773"/>
      <c r="GU3926" s="773"/>
      <c r="GV3926" s="773"/>
      <c r="GW3926" s="773"/>
      <c r="GX3926" s="773"/>
      <c r="GY3926" s="773"/>
      <c r="GZ3926" s="773"/>
      <c r="HA3926" s="773"/>
      <c r="HB3926" s="773"/>
      <c r="HC3926" s="773"/>
      <c r="HD3926" s="773"/>
      <c r="HE3926" s="773"/>
      <c r="HF3926" s="773"/>
      <c r="HG3926" s="773"/>
      <c r="HH3926" s="773"/>
      <c r="HI3926" s="773"/>
      <c r="HJ3926" s="773"/>
      <c r="HK3926" s="773"/>
      <c r="HL3926" s="773"/>
      <c r="HM3926" s="773"/>
      <c r="HN3926" s="773"/>
      <c r="HO3926" s="773"/>
      <c r="HP3926" s="773"/>
      <c r="HQ3926" s="773"/>
      <c r="HR3926" s="773"/>
      <c r="HS3926" s="773"/>
      <c r="HT3926" s="773"/>
      <c r="HU3926" s="773"/>
      <c r="HV3926" s="773"/>
      <c r="HW3926" s="773"/>
      <c r="HX3926" s="773"/>
      <c r="HY3926" s="773"/>
      <c r="HZ3926" s="773"/>
      <c r="IA3926" s="773"/>
      <c r="IB3926" s="773"/>
      <c r="IC3926" s="773"/>
      <c r="ID3926" s="773"/>
      <c r="IE3926" s="773"/>
      <c r="IF3926" s="773"/>
      <c r="IG3926" s="773"/>
      <c r="IH3926" s="773"/>
      <c r="II3926" s="773"/>
      <c r="IJ3926" s="773"/>
      <c r="IK3926" s="773"/>
      <c r="IL3926" s="773"/>
      <c r="IM3926" s="773"/>
      <c r="IN3926" s="773"/>
      <c r="IO3926" s="773"/>
      <c r="IP3926" s="773"/>
      <c r="IQ3926" s="773"/>
      <c r="IR3926" s="773"/>
    </row>
    <row r="3927" spans="1:252" ht="27" customHeight="1" x14ac:dyDescent="0.2">
      <c r="A3927" s="606">
        <v>52</v>
      </c>
      <c r="B3927" s="637" t="s">
        <v>1970</v>
      </c>
      <c r="C3927" s="660" t="s">
        <v>701</v>
      </c>
      <c r="D3927" s="575">
        <v>3</v>
      </c>
      <c r="E3927" s="575">
        <v>2005</v>
      </c>
      <c r="F3927" s="1074">
        <v>546.75300000000004</v>
      </c>
      <c r="G3927" s="784">
        <f t="shared" si="133"/>
        <v>546.75300000000004</v>
      </c>
      <c r="H3927" s="1075">
        <v>100</v>
      </c>
      <c r="I3927" s="784">
        <f t="shared" si="134"/>
        <v>0</v>
      </c>
      <c r="J3927" s="635"/>
      <c r="K3927" s="693"/>
      <c r="L3927" s="693"/>
      <c r="M3927" s="635"/>
      <c r="N3927" s="693"/>
      <c r="O3927" s="693"/>
      <c r="P3927" s="1835"/>
      <c r="Q3927" s="773"/>
      <c r="R3927" s="773"/>
      <c r="S3927" s="773"/>
      <c r="T3927" s="773"/>
      <c r="U3927" s="773"/>
      <c r="V3927" s="773"/>
      <c r="W3927" s="773"/>
      <c r="X3927" s="773"/>
      <c r="Y3927" s="773"/>
      <c r="Z3927" s="773"/>
      <c r="AA3927" s="773"/>
      <c r="AB3927" s="773"/>
      <c r="AC3927" s="773"/>
      <c r="AD3927" s="773"/>
      <c r="AE3927" s="773"/>
      <c r="AF3927" s="773"/>
      <c r="AG3927" s="773"/>
      <c r="AH3927" s="773"/>
      <c r="AI3927" s="773"/>
      <c r="AJ3927" s="773"/>
      <c r="AK3927" s="773"/>
      <c r="AL3927" s="773"/>
      <c r="AM3927" s="773"/>
      <c r="AN3927" s="773"/>
      <c r="AO3927" s="773"/>
      <c r="AP3927" s="773"/>
      <c r="AQ3927" s="773"/>
      <c r="AR3927" s="773"/>
      <c r="AS3927" s="773"/>
      <c r="AT3927" s="773"/>
      <c r="AU3927" s="773"/>
      <c r="AV3927" s="773"/>
      <c r="AW3927" s="773"/>
      <c r="AX3927" s="773"/>
      <c r="AY3927" s="773"/>
      <c r="AZ3927" s="773"/>
      <c r="BA3927" s="773"/>
      <c r="BB3927" s="773"/>
      <c r="BC3927" s="773"/>
      <c r="BD3927" s="773"/>
      <c r="BE3927" s="773"/>
      <c r="BF3927" s="773"/>
      <c r="BG3927" s="773"/>
      <c r="BH3927" s="773"/>
      <c r="BI3927" s="773"/>
      <c r="BJ3927" s="773"/>
      <c r="BK3927" s="773"/>
      <c r="BL3927" s="773"/>
      <c r="BM3927" s="773"/>
      <c r="BN3927" s="773"/>
      <c r="BO3927" s="773"/>
      <c r="BP3927" s="773"/>
      <c r="BQ3927" s="773"/>
      <c r="BR3927" s="773"/>
      <c r="BS3927" s="773"/>
      <c r="BT3927" s="773"/>
      <c r="BU3927" s="773"/>
      <c r="BV3927" s="773"/>
      <c r="BW3927" s="773"/>
      <c r="BX3927" s="773"/>
      <c r="BY3927" s="773"/>
      <c r="BZ3927" s="773"/>
      <c r="CA3927" s="773"/>
      <c r="CB3927" s="773"/>
      <c r="CC3927" s="773"/>
      <c r="CD3927" s="773"/>
      <c r="CE3927" s="773"/>
      <c r="CF3927" s="773"/>
      <c r="CG3927" s="773"/>
      <c r="CH3927" s="773"/>
      <c r="CI3927" s="773"/>
      <c r="CJ3927" s="773"/>
      <c r="CK3927" s="773"/>
      <c r="CL3927" s="773"/>
      <c r="CM3927" s="773"/>
      <c r="CN3927" s="773"/>
      <c r="CO3927" s="773"/>
      <c r="CP3927" s="773"/>
      <c r="CQ3927" s="773"/>
      <c r="CR3927" s="773"/>
      <c r="CS3927" s="773"/>
      <c r="CT3927" s="773"/>
      <c r="CU3927" s="773"/>
      <c r="CV3927" s="773"/>
      <c r="CW3927" s="773"/>
      <c r="CX3927" s="773"/>
      <c r="CY3927" s="773"/>
      <c r="CZ3927" s="773"/>
      <c r="DA3927" s="773"/>
      <c r="DB3927" s="773"/>
      <c r="DC3927" s="773"/>
      <c r="DD3927" s="773"/>
      <c r="DE3927" s="773"/>
      <c r="DF3927" s="773"/>
      <c r="DG3927" s="773"/>
      <c r="DH3927" s="773"/>
      <c r="DI3927" s="773"/>
      <c r="DJ3927" s="773"/>
      <c r="DK3927" s="773"/>
      <c r="DL3927" s="773"/>
      <c r="DM3927" s="773"/>
      <c r="DN3927" s="773"/>
      <c r="DO3927" s="773"/>
      <c r="DP3927" s="773"/>
      <c r="DQ3927" s="773"/>
      <c r="DR3927" s="773"/>
      <c r="DS3927" s="773"/>
      <c r="DT3927" s="773"/>
      <c r="DU3927" s="773"/>
      <c r="DV3927" s="773"/>
      <c r="DW3927" s="773"/>
      <c r="DX3927" s="773"/>
      <c r="DY3927" s="773"/>
      <c r="DZ3927" s="773"/>
      <c r="EA3927" s="773"/>
      <c r="EB3927" s="773"/>
      <c r="EC3927" s="773"/>
      <c r="ED3927" s="773"/>
      <c r="EE3927" s="773"/>
      <c r="EF3927" s="773"/>
      <c r="EG3927" s="773"/>
      <c r="EH3927" s="773"/>
      <c r="EI3927" s="773"/>
      <c r="EJ3927" s="773"/>
      <c r="EK3927" s="773"/>
      <c r="EL3927" s="773"/>
      <c r="EM3927" s="773"/>
      <c r="EN3927" s="773"/>
      <c r="EO3927" s="773"/>
      <c r="EP3927" s="773"/>
      <c r="EQ3927" s="773"/>
      <c r="ER3927" s="773"/>
      <c r="ES3927" s="773"/>
      <c r="ET3927" s="773"/>
      <c r="EU3927" s="773"/>
      <c r="EV3927" s="773"/>
      <c r="EW3927" s="773"/>
      <c r="EX3927" s="773"/>
      <c r="EY3927" s="773"/>
      <c r="EZ3927" s="773"/>
      <c r="FA3927" s="773"/>
      <c r="FB3927" s="773"/>
      <c r="FC3927" s="773"/>
      <c r="FD3927" s="773"/>
      <c r="FE3927" s="773"/>
      <c r="FF3927" s="773"/>
      <c r="FG3927" s="773"/>
      <c r="FH3927" s="773"/>
      <c r="FI3927" s="773"/>
      <c r="FJ3927" s="773"/>
      <c r="FK3927" s="773"/>
      <c r="FL3927" s="773"/>
      <c r="FM3927" s="773"/>
      <c r="FN3927" s="773"/>
      <c r="FO3927" s="773"/>
      <c r="FP3927" s="773"/>
      <c r="FQ3927" s="773"/>
      <c r="FR3927" s="773"/>
      <c r="FS3927" s="773"/>
      <c r="FT3927" s="773"/>
      <c r="FU3927" s="773"/>
      <c r="FV3927" s="773"/>
      <c r="FW3927" s="773"/>
      <c r="FX3927" s="773"/>
      <c r="FY3927" s="773"/>
      <c r="FZ3927" s="773"/>
      <c r="GA3927" s="773"/>
      <c r="GB3927" s="773"/>
      <c r="GC3927" s="773"/>
      <c r="GD3927" s="773"/>
      <c r="GE3927" s="773"/>
      <c r="GF3927" s="773"/>
      <c r="GG3927" s="773"/>
      <c r="GH3927" s="773"/>
      <c r="GI3927" s="773"/>
      <c r="GJ3927" s="773"/>
      <c r="GK3927" s="773"/>
      <c r="GL3927" s="773"/>
      <c r="GM3927" s="773"/>
      <c r="GN3927" s="773"/>
      <c r="GO3927" s="773"/>
      <c r="GP3927" s="773"/>
      <c r="GQ3927" s="773"/>
      <c r="GR3927" s="773"/>
      <c r="GS3927" s="773"/>
      <c r="GT3927" s="773"/>
      <c r="GU3927" s="773"/>
      <c r="GV3927" s="773"/>
      <c r="GW3927" s="773"/>
      <c r="GX3927" s="773"/>
      <c r="GY3927" s="773"/>
      <c r="GZ3927" s="773"/>
      <c r="HA3927" s="773"/>
      <c r="HB3927" s="773"/>
      <c r="HC3927" s="773"/>
      <c r="HD3927" s="773"/>
      <c r="HE3927" s="773"/>
      <c r="HF3927" s="773"/>
      <c r="HG3927" s="773"/>
      <c r="HH3927" s="773"/>
      <c r="HI3927" s="773"/>
      <c r="HJ3927" s="773"/>
      <c r="HK3927" s="773"/>
      <c r="HL3927" s="773"/>
      <c r="HM3927" s="773"/>
      <c r="HN3927" s="773"/>
      <c r="HO3927" s="773"/>
      <c r="HP3927" s="773"/>
      <c r="HQ3927" s="773"/>
      <c r="HR3927" s="773"/>
      <c r="HS3927" s="773"/>
      <c r="HT3927" s="773"/>
      <c r="HU3927" s="773"/>
      <c r="HV3927" s="773"/>
      <c r="HW3927" s="773"/>
      <c r="HX3927" s="773"/>
      <c r="HY3927" s="773"/>
      <c r="HZ3927" s="773"/>
      <c r="IA3927" s="773"/>
      <c r="IB3927" s="773"/>
      <c r="IC3927" s="773"/>
      <c r="ID3927" s="773"/>
      <c r="IE3927" s="773"/>
      <c r="IF3927" s="773"/>
      <c r="IG3927" s="773"/>
      <c r="IH3927" s="773"/>
      <c r="II3927" s="773"/>
      <c r="IJ3927" s="773"/>
      <c r="IK3927" s="773"/>
      <c r="IL3927" s="773"/>
      <c r="IM3927" s="773"/>
      <c r="IN3927" s="773"/>
      <c r="IO3927" s="773"/>
      <c r="IP3927" s="773"/>
      <c r="IQ3927" s="773"/>
      <c r="IR3927" s="773"/>
    </row>
    <row r="3928" spans="1:252" ht="27" customHeight="1" x14ac:dyDescent="0.2">
      <c r="A3928" s="606">
        <v>53</v>
      </c>
      <c r="B3928" s="637" t="s">
        <v>1971</v>
      </c>
      <c r="C3928" s="660" t="s">
        <v>701</v>
      </c>
      <c r="D3928" s="575">
        <v>6</v>
      </c>
      <c r="E3928" s="575">
        <v>2005</v>
      </c>
      <c r="F3928" s="1074">
        <v>1009.39</v>
      </c>
      <c r="G3928" s="784">
        <f t="shared" si="133"/>
        <v>1009.39</v>
      </c>
      <c r="H3928" s="1075">
        <v>100</v>
      </c>
      <c r="I3928" s="784">
        <f t="shared" si="134"/>
        <v>0</v>
      </c>
      <c r="J3928" s="635"/>
      <c r="K3928" s="693"/>
      <c r="L3928" s="693"/>
      <c r="M3928" s="635"/>
      <c r="N3928" s="693"/>
      <c r="O3928" s="693"/>
      <c r="P3928" s="1835"/>
      <c r="Q3928" s="773"/>
      <c r="R3928" s="773"/>
      <c r="S3928" s="773"/>
      <c r="T3928" s="773"/>
      <c r="U3928" s="773"/>
      <c r="V3928" s="773"/>
      <c r="W3928" s="773"/>
      <c r="X3928" s="773"/>
      <c r="Y3928" s="773"/>
      <c r="Z3928" s="773"/>
      <c r="AA3928" s="773"/>
      <c r="AB3928" s="773"/>
      <c r="AC3928" s="773"/>
      <c r="AD3928" s="773"/>
      <c r="AE3928" s="773"/>
      <c r="AF3928" s="773"/>
      <c r="AG3928" s="773"/>
      <c r="AH3928" s="773"/>
      <c r="AI3928" s="773"/>
      <c r="AJ3928" s="773"/>
      <c r="AK3928" s="773"/>
      <c r="AL3928" s="773"/>
      <c r="AM3928" s="773"/>
      <c r="AN3928" s="773"/>
      <c r="AO3928" s="773"/>
      <c r="AP3928" s="773"/>
      <c r="AQ3928" s="773"/>
      <c r="AR3928" s="773"/>
      <c r="AS3928" s="773"/>
      <c r="AT3928" s="773"/>
      <c r="AU3928" s="773"/>
      <c r="AV3928" s="773"/>
      <c r="AW3928" s="773"/>
      <c r="AX3928" s="773"/>
      <c r="AY3928" s="773"/>
      <c r="AZ3928" s="773"/>
      <c r="BA3928" s="773"/>
      <c r="BB3928" s="773"/>
      <c r="BC3928" s="773"/>
      <c r="BD3928" s="773"/>
      <c r="BE3928" s="773"/>
      <c r="BF3928" s="773"/>
      <c r="BG3928" s="773"/>
      <c r="BH3928" s="773"/>
      <c r="BI3928" s="773"/>
      <c r="BJ3928" s="773"/>
      <c r="BK3928" s="773"/>
      <c r="BL3928" s="773"/>
      <c r="BM3928" s="773"/>
      <c r="BN3928" s="773"/>
      <c r="BO3928" s="773"/>
      <c r="BP3928" s="773"/>
      <c r="BQ3928" s="773"/>
      <c r="BR3928" s="773"/>
      <c r="BS3928" s="773"/>
      <c r="BT3928" s="773"/>
      <c r="BU3928" s="773"/>
      <c r="BV3928" s="773"/>
      <c r="BW3928" s="773"/>
      <c r="BX3928" s="773"/>
      <c r="BY3928" s="773"/>
      <c r="BZ3928" s="773"/>
      <c r="CA3928" s="773"/>
      <c r="CB3928" s="773"/>
      <c r="CC3928" s="773"/>
      <c r="CD3928" s="773"/>
      <c r="CE3928" s="773"/>
      <c r="CF3928" s="773"/>
      <c r="CG3928" s="773"/>
      <c r="CH3928" s="773"/>
      <c r="CI3928" s="773"/>
      <c r="CJ3928" s="773"/>
      <c r="CK3928" s="773"/>
      <c r="CL3928" s="773"/>
      <c r="CM3928" s="773"/>
      <c r="CN3928" s="773"/>
      <c r="CO3928" s="773"/>
      <c r="CP3928" s="773"/>
      <c r="CQ3928" s="773"/>
      <c r="CR3928" s="773"/>
      <c r="CS3928" s="773"/>
      <c r="CT3928" s="773"/>
      <c r="CU3928" s="773"/>
      <c r="CV3928" s="773"/>
      <c r="CW3928" s="773"/>
      <c r="CX3928" s="773"/>
      <c r="CY3928" s="773"/>
      <c r="CZ3928" s="773"/>
      <c r="DA3928" s="773"/>
      <c r="DB3928" s="773"/>
      <c r="DC3928" s="773"/>
      <c r="DD3928" s="773"/>
      <c r="DE3928" s="773"/>
      <c r="DF3928" s="773"/>
      <c r="DG3928" s="773"/>
      <c r="DH3928" s="773"/>
      <c r="DI3928" s="773"/>
      <c r="DJ3928" s="773"/>
      <c r="DK3928" s="773"/>
      <c r="DL3928" s="773"/>
      <c r="DM3928" s="773"/>
      <c r="DN3928" s="773"/>
      <c r="DO3928" s="773"/>
      <c r="DP3928" s="773"/>
      <c r="DQ3928" s="773"/>
      <c r="DR3928" s="773"/>
      <c r="DS3928" s="773"/>
      <c r="DT3928" s="773"/>
      <c r="DU3928" s="773"/>
      <c r="DV3928" s="773"/>
      <c r="DW3928" s="773"/>
      <c r="DX3928" s="773"/>
      <c r="DY3928" s="773"/>
      <c r="DZ3928" s="773"/>
      <c r="EA3928" s="773"/>
      <c r="EB3928" s="773"/>
      <c r="EC3928" s="773"/>
      <c r="ED3928" s="773"/>
      <c r="EE3928" s="773"/>
      <c r="EF3928" s="773"/>
      <c r="EG3928" s="773"/>
      <c r="EH3928" s="773"/>
      <c r="EI3928" s="773"/>
      <c r="EJ3928" s="773"/>
      <c r="EK3928" s="773"/>
      <c r="EL3928" s="773"/>
      <c r="EM3928" s="773"/>
      <c r="EN3928" s="773"/>
      <c r="EO3928" s="773"/>
      <c r="EP3928" s="773"/>
      <c r="EQ3928" s="773"/>
      <c r="ER3928" s="773"/>
      <c r="ES3928" s="773"/>
      <c r="ET3928" s="773"/>
      <c r="EU3928" s="773"/>
      <c r="EV3928" s="773"/>
      <c r="EW3928" s="773"/>
      <c r="EX3928" s="773"/>
      <c r="EY3928" s="773"/>
      <c r="EZ3928" s="773"/>
      <c r="FA3928" s="773"/>
      <c r="FB3928" s="773"/>
      <c r="FC3928" s="773"/>
      <c r="FD3928" s="773"/>
      <c r="FE3928" s="773"/>
      <c r="FF3928" s="773"/>
      <c r="FG3928" s="773"/>
      <c r="FH3928" s="773"/>
      <c r="FI3928" s="773"/>
      <c r="FJ3928" s="773"/>
      <c r="FK3928" s="773"/>
      <c r="FL3928" s="773"/>
      <c r="FM3928" s="773"/>
      <c r="FN3928" s="773"/>
      <c r="FO3928" s="773"/>
      <c r="FP3928" s="773"/>
      <c r="FQ3928" s="773"/>
      <c r="FR3928" s="773"/>
      <c r="FS3928" s="773"/>
      <c r="FT3928" s="773"/>
      <c r="FU3928" s="773"/>
      <c r="FV3928" s="773"/>
      <c r="FW3928" s="773"/>
      <c r="FX3928" s="773"/>
      <c r="FY3928" s="773"/>
      <c r="FZ3928" s="773"/>
      <c r="GA3928" s="773"/>
      <c r="GB3928" s="773"/>
      <c r="GC3928" s="773"/>
      <c r="GD3928" s="773"/>
      <c r="GE3928" s="773"/>
      <c r="GF3928" s="773"/>
      <c r="GG3928" s="773"/>
      <c r="GH3928" s="773"/>
      <c r="GI3928" s="773"/>
      <c r="GJ3928" s="773"/>
      <c r="GK3928" s="773"/>
      <c r="GL3928" s="773"/>
      <c r="GM3928" s="773"/>
      <c r="GN3928" s="773"/>
      <c r="GO3928" s="773"/>
      <c r="GP3928" s="773"/>
      <c r="GQ3928" s="773"/>
      <c r="GR3928" s="773"/>
      <c r="GS3928" s="773"/>
      <c r="GT3928" s="773"/>
      <c r="GU3928" s="773"/>
      <c r="GV3928" s="773"/>
      <c r="GW3928" s="773"/>
      <c r="GX3928" s="773"/>
      <c r="GY3928" s="773"/>
      <c r="GZ3928" s="773"/>
      <c r="HA3928" s="773"/>
      <c r="HB3928" s="773"/>
      <c r="HC3928" s="773"/>
      <c r="HD3928" s="773"/>
      <c r="HE3928" s="773"/>
      <c r="HF3928" s="773"/>
      <c r="HG3928" s="773"/>
      <c r="HH3928" s="773"/>
      <c r="HI3928" s="773"/>
      <c r="HJ3928" s="773"/>
      <c r="HK3928" s="773"/>
      <c r="HL3928" s="773"/>
      <c r="HM3928" s="773"/>
      <c r="HN3928" s="773"/>
      <c r="HO3928" s="773"/>
      <c r="HP3928" s="773"/>
      <c r="HQ3928" s="773"/>
      <c r="HR3928" s="773"/>
      <c r="HS3928" s="773"/>
      <c r="HT3928" s="773"/>
      <c r="HU3928" s="773"/>
      <c r="HV3928" s="773"/>
      <c r="HW3928" s="773"/>
      <c r="HX3928" s="773"/>
      <c r="HY3928" s="773"/>
      <c r="HZ3928" s="773"/>
      <c r="IA3928" s="773"/>
      <c r="IB3928" s="773"/>
      <c r="IC3928" s="773"/>
      <c r="ID3928" s="773"/>
      <c r="IE3928" s="773"/>
      <c r="IF3928" s="773"/>
      <c r="IG3928" s="773"/>
      <c r="IH3928" s="773"/>
      <c r="II3928" s="773"/>
      <c r="IJ3928" s="773"/>
      <c r="IK3928" s="773"/>
      <c r="IL3928" s="773"/>
      <c r="IM3928" s="773"/>
      <c r="IN3928" s="773"/>
      <c r="IO3928" s="773"/>
      <c r="IP3928" s="773"/>
      <c r="IQ3928" s="773"/>
      <c r="IR3928" s="773"/>
    </row>
    <row r="3929" spans="1:252" ht="27" customHeight="1" x14ac:dyDescent="0.2">
      <c r="A3929" s="606">
        <v>54</v>
      </c>
      <c r="B3929" s="637" t="s">
        <v>1972</v>
      </c>
      <c r="C3929" s="660" t="s">
        <v>701</v>
      </c>
      <c r="D3929" s="575">
        <v>18</v>
      </c>
      <c r="E3929" s="575">
        <v>2005</v>
      </c>
      <c r="F3929" s="1074">
        <v>833.63400000000001</v>
      </c>
      <c r="G3929" s="784">
        <f t="shared" si="133"/>
        <v>833.63400000000001</v>
      </c>
      <c r="H3929" s="1075">
        <v>100</v>
      </c>
      <c r="I3929" s="784">
        <f t="shared" si="134"/>
        <v>0</v>
      </c>
      <c r="J3929" s="635"/>
      <c r="K3929" s="693"/>
      <c r="L3929" s="693"/>
      <c r="M3929" s="635"/>
      <c r="N3929" s="693"/>
      <c r="O3929" s="693"/>
      <c r="P3929" s="1835"/>
      <c r="Q3929" s="773"/>
      <c r="R3929" s="773"/>
      <c r="S3929" s="773"/>
      <c r="T3929" s="773"/>
      <c r="U3929" s="773"/>
      <c r="V3929" s="773"/>
      <c r="W3929" s="773"/>
      <c r="X3929" s="773"/>
      <c r="Y3929" s="773"/>
      <c r="Z3929" s="773"/>
      <c r="AA3929" s="773"/>
      <c r="AB3929" s="773"/>
      <c r="AC3929" s="773"/>
      <c r="AD3929" s="773"/>
      <c r="AE3929" s="773"/>
      <c r="AF3929" s="773"/>
      <c r="AG3929" s="773"/>
      <c r="AH3929" s="773"/>
      <c r="AI3929" s="773"/>
      <c r="AJ3929" s="773"/>
      <c r="AK3929" s="773"/>
      <c r="AL3929" s="773"/>
      <c r="AM3929" s="773"/>
      <c r="AN3929" s="773"/>
      <c r="AO3929" s="773"/>
      <c r="AP3929" s="773"/>
      <c r="AQ3929" s="773"/>
      <c r="AR3929" s="773"/>
      <c r="AS3929" s="773"/>
      <c r="AT3929" s="773"/>
      <c r="AU3929" s="773"/>
      <c r="AV3929" s="773"/>
      <c r="AW3929" s="773"/>
      <c r="AX3929" s="773"/>
      <c r="AY3929" s="773"/>
      <c r="AZ3929" s="773"/>
      <c r="BA3929" s="773"/>
      <c r="BB3929" s="773"/>
      <c r="BC3929" s="773"/>
      <c r="BD3929" s="773"/>
      <c r="BE3929" s="773"/>
      <c r="BF3929" s="773"/>
      <c r="BG3929" s="773"/>
      <c r="BH3929" s="773"/>
      <c r="BI3929" s="773"/>
      <c r="BJ3929" s="773"/>
      <c r="BK3929" s="773"/>
      <c r="BL3929" s="773"/>
      <c r="BM3929" s="773"/>
      <c r="BN3929" s="773"/>
      <c r="BO3929" s="773"/>
      <c r="BP3929" s="773"/>
      <c r="BQ3929" s="773"/>
      <c r="BR3929" s="773"/>
      <c r="BS3929" s="773"/>
      <c r="BT3929" s="773"/>
      <c r="BU3929" s="773"/>
      <c r="BV3929" s="773"/>
      <c r="BW3929" s="773"/>
      <c r="BX3929" s="773"/>
      <c r="BY3929" s="773"/>
      <c r="BZ3929" s="773"/>
      <c r="CA3929" s="773"/>
      <c r="CB3929" s="773"/>
      <c r="CC3929" s="773"/>
      <c r="CD3929" s="773"/>
      <c r="CE3929" s="773"/>
      <c r="CF3929" s="773"/>
      <c r="CG3929" s="773"/>
      <c r="CH3929" s="773"/>
      <c r="CI3929" s="773"/>
      <c r="CJ3929" s="773"/>
      <c r="CK3929" s="773"/>
      <c r="CL3929" s="773"/>
      <c r="CM3929" s="773"/>
      <c r="CN3929" s="773"/>
      <c r="CO3929" s="773"/>
      <c r="CP3929" s="773"/>
      <c r="CQ3929" s="773"/>
      <c r="CR3929" s="773"/>
      <c r="CS3929" s="773"/>
      <c r="CT3929" s="773"/>
      <c r="CU3929" s="773"/>
      <c r="CV3929" s="773"/>
      <c r="CW3929" s="773"/>
      <c r="CX3929" s="773"/>
      <c r="CY3929" s="773"/>
      <c r="CZ3929" s="773"/>
      <c r="DA3929" s="773"/>
      <c r="DB3929" s="773"/>
      <c r="DC3929" s="773"/>
      <c r="DD3929" s="773"/>
      <c r="DE3929" s="773"/>
      <c r="DF3929" s="773"/>
      <c r="DG3929" s="773"/>
      <c r="DH3929" s="773"/>
      <c r="DI3929" s="773"/>
      <c r="DJ3929" s="773"/>
      <c r="DK3929" s="773"/>
      <c r="DL3929" s="773"/>
      <c r="DM3929" s="773"/>
      <c r="DN3929" s="773"/>
      <c r="DO3929" s="773"/>
      <c r="DP3929" s="773"/>
      <c r="DQ3929" s="773"/>
      <c r="DR3929" s="773"/>
      <c r="DS3929" s="773"/>
      <c r="DT3929" s="773"/>
      <c r="DU3929" s="773"/>
      <c r="DV3929" s="773"/>
      <c r="DW3929" s="773"/>
      <c r="DX3929" s="773"/>
      <c r="DY3929" s="773"/>
      <c r="DZ3929" s="773"/>
      <c r="EA3929" s="773"/>
      <c r="EB3929" s="773"/>
      <c r="EC3929" s="773"/>
      <c r="ED3929" s="773"/>
      <c r="EE3929" s="773"/>
      <c r="EF3929" s="773"/>
      <c r="EG3929" s="773"/>
      <c r="EH3929" s="773"/>
      <c r="EI3929" s="773"/>
      <c r="EJ3929" s="773"/>
      <c r="EK3929" s="773"/>
      <c r="EL3929" s="773"/>
      <c r="EM3929" s="773"/>
      <c r="EN3929" s="773"/>
      <c r="EO3929" s="773"/>
      <c r="EP3929" s="773"/>
      <c r="EQ3929" s="773"/>
      <c r="ER3929" s="773"/>
      <c r="ES3929" s="773"/>
      <c r="ET3929" s="773"/>
      <c r="EU3929" s="773"/>
      <c r="EV3929" s="773"/>
      <c r="EW3929" s="773"/>
      <c r="EX3929" s="773"/>
      <c r="EY3929" s="773"/>
      <c r="EZ3929" s="773"/>
      <c r="FA3929" s="773"/>
      <c r="FB3929" s="773"/>
      <c r="FC3929" s="773"/>
      <c r="FD3929" s="773"/>
      <c r="FE3929" s="773"/>
      <c r="FF3929" s="773"/>
      <c r="FG3929" s="773"/>
      <c r="FH3929" s="773"/>
      <c r="FI3929" s="773"/>
      <c r="FJ3929" s="773"/>
      <c r="FK3929" s="773"/>
      <c r="FL3929" s="773"/>
      <c r="FM3929" s="773"/>
      <c r="FN3929" s="773"/>
      <c r="FO3929" s="773"/>
      <c r="FP3929" s="773"/>
      <c r="FQ3929" s="773"/>
      <c r="FR3929" s="773"/>
      <c r="FS3929" s="773"/>
      <c r="FT3929" s="773"/>
      <c r="FU3929" s="773"/>
      <c r="FV3929" s="773"/>
      <c r="FW3929" s="773"/>
      <c r="FX3929" s="773"/>
      <c r="FY3929" s="773"/>
      <c r="FZ3929" s="773"/>
      <c r="GA3929" s="773"/>
      <c r="GB3929" s="773"/>
      <c r="GC3929" s="773"/>
      <c r="GD3929" s="773"/>
      <c r="GE3929" s="773"/>
      <c r="GF3929" s="773"/>
      <c r="GG3929" s="773"/>
      <c r="GH3929" s="773"/>
      <c r="GI3929" s="773"/>
      <c r="GJ3929" s="773"/>
      <c r="GK3929" s="773"/>
      <c r="GL3929" s="773"/>
      <c r="GM3929" s="773"/>
      <c r="GN3929" s="773"/>
      <c r="GO3929" s="773"/>
      <c r="GP3929" s="773"/>
      <c r="GQ3929" s="773"/>
      <c r="GR3929" s="773"/>
      <c r="GS3929" s="773"/>
      <c r="GT3929" s="773"/>
      <c r="GU3929" s="773"/>
      <c r="GV3929" s="773"/>
      <c r="GW3929" s="773"/>
      <c r="GX3929" s="773"/>
      <c r="GY3929" s="773"/>
      <c r="GZ3929" s="773"/>
      <c r="HA3929" s="773"/>
      <c r="HB3929" s="773"/>
      <c r="HC3929" s="773"/>
      <c r="HD3929" s="773"/>
      <c r="HE3929" s="773"/>
      <c r="HF3929" s="773"/>
      <c r="HG3929" s="773"/>
      <c r="HH3929" s="773"/>
      <c r="HI3929" s="773"/>
      <c r="HJ3929" s="773"/>
      <c r="HK3929" s="773"/>
      <c r="HL3929" s="773"/>
      <c r="HM3929" s="773"/>
      <c r="HN3929" s="773"/>
      <c r="HO3929" s="773"/>
      <c r="HP3929" s="773"/>
      <c r="HQ3929" s="773"/>
      <c r="HR3929" s="773"/>
      <c r="HS3929" s="773"/>
      <c r="HT3929" s="773"/>
      <c r="HU3929" s="773"/>
      <c r="HV3929" s="773"/>
      <c r="HW3929" s="773"/>
      <c r="HX3929" s="773"/>
      <c r="HY3929" s="773"/>
      <c r="HZ3929" s="773"/>
      <c r="IA3929" s="773"/>
      <c r="IB3929" s="773"/>
      <c r="IC3929" s="773"/>
      <c r="ID3929" s="773"/>
      <c r="IE3929" s="773"/>
      <c r="IF3929" s="773"/>
      <c r="IG3929" s="773"/>
      <c r="IH3929" s="773"/>
      <c r="II3929" s="773"/>
      <c r="IJ3929" s="773"/>
      <c r="IK3929" s="773"/>
      <c r="IL3929" s="773"/>
      <c r="IM3929" s="773"/>
      <c r="IN3929" s="773"/>
      <c r="IO3929" s="773"/>
      <c r="IP3929" s="773"/>
      <c r="IQ3929" s="773"/>
      <c r="IR3929" s="773"/>
    </row>
    <row r="3930" spans="1:252" ht="13.5" customHeight="1" x14ac:dyDescent="0.2">
      <c r="A3930" s="606">
        <v>55</v>
      </c>
      <c r="B3930" s="637" t="s">
        <v>1973</v>
      </c>
      <c r="C3930" s="660" t="s">
        <v>701</v>
      </c>
      <c r="D3930" s="575">
        <v>1</v>
      </c>
      <c r="E3930" s="575">
        <v>2008</v>
      </c>
      <c r="F3930" s="1074">
        <v>252</v>
      </c>
      <c r="G3930" s="784">
        <f t="shared" si="133"/>
        <v>252</v>
      </c>
      <c r="H3930" s="1075">
        <v>100</v>
      </c>
      <c r="I3930" s="784">
        <f t="shared" si="134"/>
        <v>0</v>
      </c>
      <c r="J3930" s="635"/>
      <c r="K3930" s="693"/>
      <c r="L3930" s="693"/>
      <c r="M3930" s="635"/>
      <c r="N3930" s="693"/>
      <c r="O3930" s="693"/>
      <c r="P3930" s="1835"/>
      <c r="Q3930" s="773"/>
      <c r="R3930" s="773"/>
      <c r="S3930" s="773"/>
      <c r="T3930" s="773"/>
      <c r="U3930" s="773"/>
      <c r="V3930" s="773"/>
      <c r="W3930" s="773"/>
      <c r="X3930" s="773"/>
      <c r="Y3930" s="773"/>
      <c r="Z3930" s="773"/>
      <c r="AA3930" s="773"/>
      <c r="AB3930" s="773"/>
      <c r="AC3930" s="773"/>
      <c r="AD3930" s="773"/>
      <c r="AE3930" s="773"/>
      <c r="AF3930" s="773"/>
      <c r="AG3930" s="773"/>
      <c r="AH3930" s="773"/>
      <c r="AI3930" s="773"/>
      <c r="AJ3930" s="773"/>
      <c r="AK3930" s="773"/>
      <c r="AL3930" s="773"/>
      <c r="AM3930" s="773"/>
      <c r="AN3930" s="773"/>
      <c r="AO3930" s="773"/>
      <c r="AP3930" s="773"/>
      <c r="AQ3930" s="773"/>
      <c r="AR3930" s="773"/>
      <c r="AS3930" s="773"/>
      <c r="AT3930" s="773"/>
      <c r="AU3930" s="773"/>
      <c r="AV3930" s="773"/>
      <c r="AW3930" s="773"/>
      <c r="AX3930" s="773"/>
      <c r="AY3930" s="773"/>
      <c r="AZ3930" s="773"/>
      <c r="BA3930" s="773"/>
      <c r="BB3930" s="773"/>
      <c r="BC3930" s="773"/>
      <c r="BD3930" s="773"/>
      <c r="BE3930" s="773"/>
      <c r="BF3930" s="773"/>
      <c r="BG3930" s="773"/>
      <c r="BH3930" s="773"/>
      <c r="BI3930" s="773"/>
      <c r="BJ3930" s="773"/>
      <c r="BK3930" s="773"/>
      <c r="BL3930" s="773"/>
      <c r="BM3930" s="773"/>
      <c r="BN3930" s="773"/>
      <c r="BO3930" s="773"/>
      <c r="BP3930" s="773"/>
      <c r="BQ3930" s="773"/>
      <c r="BR3930" s="773"/>
      <c r="BS3930" s="773"/>
      <c r="BT3930" s="773"/>
      <c r="BU3930" s="773"/>
      <c r="BV3930" s="773"/>
      <c r="BW3930" s="773"/>
      <c r="BX3930" s="773"/>
      <c r="BY3930" s="773"/>
      <c r="BZ3930" s="773"/>
      <c r="CA3930" s="773"/>
      <c r="CB3930" s="773"/>
      <c r="CC3930" s="773"/>
      <c r="CD3930" s="773"/>
      <c r="CE3930" s="773"/>
      <c r="CF3930" s="773"/>
      <c r="CG3930" s="773"/>
      <c r="CH3930" s="773"/>
      <c r="CI3930" s="773"/>
      <c r="CJ3930" s="773"/>
      <c r="CK3930" s="773"/>
      <c r="CL3930" s="773"/>
      <c r="CM3930" s="773"/>
      <c r="CN3930" s="773"/>
      <c r="CO3930" s="773"/>
      <c r="CP3930" s="773"/>
      <c r="CQ3930" s="773"/>
      <c r="CR3930" s="773"/>
      <c r="CS3930" s="773"/>
      <c r="CT3930" s="773"/>
      <c r="CU3930" s="773"/>
      <c r="CV3930" s="773"/>
      <c r="CW3930" s="773"/>
      <c r="CX3930" s="773"/>
      <c r="CY3930" s="773"/>
      <c r="CZ3930" s="773"/>
      <c r="DA3930" s="773"/>
      <c r="DB3930" s="773"/>
      <c r="DC3930" s="773"/>
      <c r="DD3930" s="773"/>
      <c r="DE3930" s="773"/>
      <c r="DF3930" s="773"/>
      <c r="DG3930" s="773"/>
      <c r="DH3930" s="773"/>
      <c r="DI3930" s="773"/>
      <c r="DJ3930" s="773"/>
      <c r="DK3930" s="773"/>
      <c r="DL3930" s="773"/>
      <c r="DM3930" s="773"/>
      <c r="DN3930" s="773"/>
      <c r="DO3930" s="773"/>
      <c r="DP3930" s="773"/>
      <c r="DQ3930" s="773"/>
      <c r="DR3930" s="773"/>
      <c r="DS3930" s="773"/>
      <c r="DT3930" s="773"/>
      <c r="DU3930" s="773"/>
      <c r="DV3930" s="773"/>
      <c r="DW3930" s="773"/>
      <c r="DX3930" s="773"/>
      <c r="DY3930" s="773"/>
      <c r="DZ3930" s="773"/>
      <c r="EA3930" s="773"/>
      <c r="EB3930" s="773"/>
      <c r="EC3930" s="773"/>
      <c r="ED3930" s="773"/>
      <c r="EE3930" s="773"/>
      <c r="EF3930" s="773"/>
      <c r="EG3930" s="773"/>
      <c r="EH3930" s="773"/>
      <c r="EI3930" s="773"/>
      <c r="EJ3930" s="773"/>
      <c r="EK3930" s="773"/>
      <c r="EL3930" s="773"/>
      <c r="EM3930" s="773"/>
      <c r="EN3930" s="773"/>
      <c r="EO3930" s="773"/>
      <c r="EP3930" s="773"/>
      <c r="EQ3930" s="773"/>
      <c r="ER3930" s="773"/>
      <c r="ES3930" s="773"/>
      <c r="ET3930" s="773"/>
      <c r="EU3930" s="773"/>
      <c r="EV3930" s="773"/>
      <c r="EW3930" s="773"/>
      <c r="EX3930" s="773"/>
      <c r="EY3930" s="773"/>
      <c r="EZ3930" s="773"/>
      <c r="FA3930" s="773"/>
      <c r="FB3930" s="773"/>
      <c r="FC3930" s="773"/>
      <c r="FD3930" s="773"/>
      <c r="FE3930" s="773"/>
      <c r="FF3930" s="773"/>
      <c r="FG3930" s="773"/>
      <c r="FH3930" s="773"/>
      <c r="FI3930" s="773"/>
      <c r="FJ3930" s="773"/>
      <c r="FK3930" s="773"/>
      <c r="FL3930" s="773"/>
      <c r="FM3930" s="773"/>
      <c r="FN3930" s="773"/>
      <c r="FO3930" s="773"/>
      <c r="FP3930" s="773"/>
      <c r="FQ3930" s="773"/>
      <c r="FR3930" s="773"/>
      <c r="FS3930" s="773"/>
      <c r="FT3930" s="773"/>
      <c r="FU3930" s="773"/>
      <c r="FV3930" s="773"/>
      <c r="FW3930" s="773"/>
      <c r="FX3930" s="773"/>
      <c r="FY3930" s="773"/>
      <c r="FZ3930" s="773"/>
      <c r="GA3930" s="773"/>
      <c r="GB3930" s="773"/>
      <c r="GC3930" s="773"/>
      <c r="GD3930" s="773"/>
      <c r="GE3930" s="773"/>
      <c r="GF3930" s="773"/>
      <c r="GG3930" s="773"/>
      <c r="GH3930" s="773"/>
      <c r="GI3930" s="773"/>
      <c r="GJ3930" s="773"/>
      <c r="GK3930" s="773"/>
      <c r="GL3930" s="773"/>
      <c r="GM3930" s="773"/>
      <c r="GN3930" s="773"/>
      <c r="GO3930" s="773"/>
      <c r="GP3930" s="773"/>
      <c r="GQ3930" s="773"/>
      <c r="GR3930" s="773"/>
      <c r="GS3930" s="773"/>
      <c r="GT3930" s="773"/>
      <c r="GU3930" s="773"/>
      <c r="GV3930" s="773"/>
      <c r="GW3930" s="773"/>
      <c r="GX3930" s="773"/>
      <c r="GY3930" s="773"/>
      <c r="GZ3930" s="773"/>
      <c r="HA3930" s="773"/>
      <c r="HB3930" s="773"/>
      <c r="HC3930" s="773"/>
      <c r="HD3930" s="773"/>
      <c r="HE3930" s="773"/>
      <c r="HF3930" s="773"/>
      <c r="HG3930" s="773"/>
      <c r="HH3930" s="773"/>
      <c r="HI3930" s="773"/>
      <c r="HJ3930" s="773"/>
      <c r="HK3930" s="773"/>
      <c r="HL3930" s="773"/>
      <c r="HM3930" s="773"/>
      <c r="HN3930" s="773"/>
      <c r="HO3930" s="773"/>
      <c r="HP3930" s="773"/>
      <c r="HQ3930" s="773"/>
      <c r="HR3930" s="773"/>
      <c r="HS3930" s="773"/>
      <c r="HT3930" s="773"/>
      <c r="HU3930" s="773"/>
      <c r="HV3930" s="773"/>
      <c r="HW3930" s="773"/>
      <c r="HX3930" s="773"/>
      <c r="HY3930" s="773"/>
      <c r="HZ3930" s="773"/>
      <c r="IA3930" s="773"/>
      <c r="IB3930" s="773"/>
      <c r="IC3930" s="773"/>
      <c r="ID3930" s="773"/>
      <c r="IE3930" s="773"/>
      <c r="IF3930" s="773"/>
      <c r="IG3930" s="773"/>
      <c r="IH3930" s="773"/>
      <c r="II3930" s="773"/>
      <c r="IJ3930" s="773"/>
      <c r="IK3930" s="773"/>
      <c r="IL3930" s="773"/>
      <c r="IM3930" s="773"/>
      <c r="IN3930" s="773"/>
      <c r="IO3930" s="773"/>
      <c r="IP3930" s="773"/>
      <c r="IQ3930" s="773"/>
      <c r="IR3930" s="773"/>
    </row>
    <row r="3931" spans="1:252" ht="13.5" customHeight="1" x14ac:dyDescent="0.2">
      <c r="A3931" s="606">
        <v>56</v>
      </c>
      <c r="B3931" s="637" t="s">
        <v>1959</v>
      </c>
      <c r="C3931" s="660" t="s">
        <v>701</v>
      </c>
      <c r="D3931" s="575">
        <v>8</v>
      </c>
      <c r="E3931" s="575">
        <v>2008</v>
      </c>
      <c r="F3931" s="1074">
        <v>527.34500000000003</v>
      </c>
      <c r="G3931" s="784">
        <f t="shared" si="133"/>
        <v>527.34500000000003</v>
      </c>
      <c r="H3931" s="1075">
        <v>100</v>
      </c>
      <c r="I3931" s="784">
        <f t="shared" si="134"/>
        <v>0</v>
      </c>
      <c r="J3931" s="635"/>
      <c r="K3931" s="693"/>
      <c r="L3931" s="693"/>
      <c r="M3931" s="635"/>
      <c r="N3931" s="693"/>
      <c r="O3931" s="693"/>
      <c r="P3931" s="1835"/>
      <c r="Q3931" s="773"/>
      <c r="R3931" s="773"/>
      <c r="S3931" s="773"/>
      <c r="T3931" s="773"/>
      <c r="U3931" s="773"/>
      <c r="V3931" s="773"/>
      <c r="W3931" s="773"/>
      <c r="X3931" s="773"/>
      <c r="Y3931" s="773"/>
      <c r="Z3931" s="773"/>
      <c r="AA3931" s="773"/>
      <c r="AB3931" s="773"/>
      <c r="AC3931" s="773"/>
      <c r="AD3931" s="773"/>
      <c r="AE3931" s="773"/>
      <c r="AF3931" s="773"/>
      <c r="AG3931" s="773"/>
      <c r="AH3931" s="773"/>
      <c r="AI3931" s="773"/>
      <c r="AJ3931" s="773"/>
      <c r="AK3931" s="773"/>
      <c r="AL3931" s="773"/>
      <c r="AM3931" s="773"/>
      <c r="AN3931" s="773"/>
      <c r="AO3931" s="773"/>
      <c r="AP3931" s="773"/>
      <c r="AQ3931" s="773"/>
      <c r="AR3931" s="773"/>
      <c r="AS3931" s="773"/>
      <c r="AT3931" s="773"/>
      <c r="AU3931" s="773"/>
      <c r="AV3931" s="773"/>
      <c r="AW3931" s="773"/>
      <c r="AX3931" s="773"/>
      <c r="AY3931" s="773"/>
      <c r="AZ3931" s="773"/>
      <c r="BA3931" s="773"/>
      <c r="BB3931" s="773"/>
      <c r="BC3931" s="773"/>
      <c r="BD3931" s="773"/>
      <c r="BE3931" s="773"/>
      <c r="BF3931" s="773"/>
      <c r="BG3931" s="773"/>
      <c r="BH3931" s="773"/>
      <c r="BI3931" s="773"/>
      <c r="BJ3931" s="773"/>
      <c r="BK3931" s="773"/>
      <c r="BL3931" s="773"/>
      <c r="BM3931" s="773"/>
      <c r="BN3931" s="773"/>
      <c r="BO3931" s="773"/>
      <c r="BP3931" s="773"/>
      <c r="BQ3931" s="773"/>
      <c r="BR3931" s="773"/>
      <c r="BS3931" s="773"/>
      <c r="BT3931" s="773"/>
      <c r="BU3931" s="773"/>
      <c r="BV3931" s="773"/>
      <c r="BW3931" s="773"/>
      <c r="BX3931" s="773"/>
      <c r="BY3931" s="773"/>
      <c r="BZ3931" s="773"/>
      <c r="CA3931" s="773"/>
      <c r="CB3931" s="773"/>
      <c r="CC3931" s="773"/>
      <c r="CD3931" s="773"/>
      <c r="CE3931" s="773"/>
      <c r="CF3931" s="773"/>
      <c r="CG3931" s="773"/>
      <c r="CH3931" s="773"/>
      <c r="CI3931" s="773"/>
      <c r="CJ3931" s="773"/>
      <c r="CK3931" s="773"/>
      <c r="CL3931" s="773"/>
      <c r="CM3931" s="773"/>
      <c r="CN3931" s="773"/>
      <c r="CO3931" s="773"/>
      <c r="CP3931" s="773"/>
      <c r="CQ3931" s="773"/>
      <c r="CR3931" s="773"/>
      <c r="CS3931" s="773"/>
      <c r="CT3931" s="773"/>
      <c r="CU3931" s="773"/>
      <c r="CV3931" s="773"/>
      <c r="CW3931" s="773"/>
      <c r="CX3931" s="773"/>
      <c r="CY3931" s="773"/>
      <c r="CZ3931" s="773"/>
      <c r="DA3931" s="773"/>
      <c r="DB3931" s="773"/>
      <c r="DC3931" s="773"/>
      <c r="DD3931" s="773"/>
      <c r="DE3931" s="773"/>
      <c r="DF3931" s="773"/>
      <c r="DG3931" s="773"/>
      <c r="DH3931" s="773"/>
      <c r="DI3931" s="773"/>
      <c r="DJ3931" s="773"/>
      <c r="DK3931" s="773"/>
      <c r="DL3931" s="773"/>
      <c r="DM3931" s="773"/>
      <c r="DN3931" s="773"/>
      <c r="DO3931" s="773"/>
      <c r="DP3931" s="773"/>
      <c r="DQ3931" s="773"/>
      <c r="DR3931" s="773"/>
      <c r="DS3931" s="773"/>
      <c r="DT3931" s="773"/>
      <c r="DU3931" s="773"/>
      <c r="DV3931" s="773"/>
      <c r="DW3931" s="773"/>
      <c r="DX3931" s="773"/>
      <c r="DY3931" s="773"/>
      <c r="DZ3931" s="773"/>
      <c r="EA3931" s="773"/>
      <c r="EB3931" s="773"/>
      <c r="EC3931" s="773"/>
      <c r="ED3931" s="773"/>
      <c r="EE3931" s="773"/>
      <c r="EF3931" s="773"/>
      <c r="EG3931" s="773"/>
      <c r="EH3931" s="773"/>
      <c r="EI3931" s="773"/>
      <c r="EJ3931" s="773"/>
      <c r="EK3931" s="773"/>
      <c r="EL3931" s="773"/>
      <c r="EM3931" s="773"/>
      <c r="EN3931" s="773"/>
      <c r="EO3931" s="773"/>
      <c r="EP3931" s="773"/>
      <c r="EQ3931" s="773"/>
      <c r="ER3931" s="773"/>
      <c r="ES3931" s="773"/>
      <c r="ET3931" s="773"/>
      <c r="EU3931" s="773"/>
      <c r="EV3931" s="773"/>
      <c r="EW3931" s="773"/>
      <c r="EX3931" s="773"/>
      <c r="EY3931" s="773"/>
      <c r="EZ3931" s="773"/>
      <c r="FA3931" s="773"/>
      <c r="FB3931" s="773"/>
      <c r="FC3931" s="773"/>
      <c r="FD3931" s="773"/>
      <c r="FE3931" s="773"/>
      <c r="FF3931" s="773"/>
      <c r="FG3931" s="773"/>
      <c r="FH3931" s="773"/>
      <c r="FI3931" s="773"/>
      <c r="FJ3931" s="773"/>
      <c r="FK3931" s="773"/>
      <c r="FL3931" s="773"/>
      <c r="FM3931" s="773"/>
      <c r="FN3931" s="773"/>
      <c r="FO3931" s="773"/>
      <c r="FP3931" s="773"/>
      <c r="FQ3931" s="773"/>
      <c r="FR3931" s="773"/>
      <c r="FS3931" s="773"/>
      <c r="FT3931" s="773"/>
      <c r="FU3931" s="773"/>
      <c r="FV3931" s="773"/>
      <c r="FW3931" s="773"/>
      <c r="FX3931" s="773"/>
      <c r="FY3931" s="773"/>
      <c r="FZ3931" s="773"/>
      <c r="GA3931" s="773"/>
      <c r="GB3931" s="773"/>
      <c r="GC3931" s="773"/>
      <c r="GD3931" s="773"/>
      <c r="GE3931" s="773"/>
      <c r="GF3931" s="773"/>
      <c r="GG3931" s="773"/>
      <c r="GH3931" s="773"/>
      <c r="GI3931" s="773"/>
      <c r="GJ3931" s="773"/>
      <c r="GK3931" s="773"/>
      <c r="GL3931" s="773"/>
      <c r="GM3931" s="773"/>
      <c r="GN3931" s="773"/>
      <c r="GO3931" s="773"/>
      <c r="GP3931" s="773"/>
      <c r="GQ3931" s="773"/>
      <c r="GR3931" s="773"/>
      <c r="GS3931" s="773"/>
      <c r="GT3931" s="773"/>
      <c r="GU3931" s="773"/>
      <c r="GV3931" s="773"/>
      <c r="GW3931" s="773"/>
      <c r="GX3931" s="773"/>
      <c r="GY3931" s="773"/>
      <c r="GZ3931" s="773"/>
      <c r="HA3931" s="773"/>
      <c r="HB3931" s="773"/>
      <c r="HC3931" s="773"/>
      <c r="HD3931" s="773"/>
      <c r="HE3931" s="773"/>
      <c r="HF3931" s="773"/>
      <c r="HG3931" s="773"/>
      <c r="HH3931" s="773"/>
      <c r="HI3931" s="773"/>
      <c r="HJ3931" s="773"/>
      <c r="HK3931" s="773"/>
      <c r="HL3931" s="773"/>
      <c r="HM3931" s="773"/>
      <c r="HN3931" s="773"/>
      <c r="HO3931" s="773"/>
      <c r="HP3931" s="773"/>
      <c r="HQ3931" s="773"/>
      <c r="HR3931" s="773"/>
      <c r="HS3931" s="773"/>
      <c r="HT3931" s="773"/>
      <c r="HU3931" s="773"/>
      <c r="HV3931" s="773"/>
      <c r="HW3931" s="773"/>
      <c r="HX3931" s="773"/>
      <c r="HY3931" s="773"/>
      <c r="HZ3931" s="773"/>
      <c r="IA3931" s="773"/>
      <c r="IB3931" s="773"/>
      <c r="IC3931" s="773"/>
      <c r="ID3931" s="773"/>
      <c r="IE3931" s="773"/>
      <c r="IF3931" s="773"/>
      <c r="IG3931" s="773"/>
      <c r="IH3931" s="773"/>
      <c r="II3931" s="773"/>
      <c r="IJ3931" s="773"/>
      <c r="IK3931" s="773"/>
      <c r="IL3931" s="773"/>
      <c r="IM3931" s="773"/>
      <c r="IN3931" s="773"/>
      <c r="IO3931" s="773"/>
      <c r="IP3931" s="773"/>
      <c r="IQ3931" s="773"/>
      <c r="IR3931" s="773"/>
    </row>
    <row r="3932" spans="1:252" ht="13.5" customHeight="1" x14ac:dyDescent="0.2">
      <c r="A3932" s="606">
        <v>57</v>
      </c>
      <c r="B3932" s="637" t="s">
        <v>786</v>
      </c>
      <c r="C3932" s="660" t="s">
        <v>701</v>
      </c>
      <c r="D3932" s="575">
        <v>2</v>
      </c>
      <c r="E3932" s="575">
        <v>2008</v>
      </c>
      <c r="F3932" s="1074">
        <v>178</v>
      </c>
      <c r="G3932" s="784">
        <f t="shared" si="133"/>
        <v>178</v>
      </c>
      <c r="H3932" s="1075">
        <v>100</v>
      </c>
      <c r="I3932" s="784">
        <f t="shared" si="134"/>
        <v>0</v>
      </c>
      <c r="J3932" s="635"/>
      <c r="K3932" s="693"/>
      <c r="L3932" s="693"/>
      <c r="M3932" s="635"/>
      <c r="N3932" s="693"/>
      <c r="O3932" s="693"/>
      <c r="P3932" s="1835"/>
      <c r="Q3932" s="773"/>
      <c r="R3932" s="773"/>
      <c r="S3932" s="773"/>
      <c r="T3932" s="773"/>
      <c r="U3932" s="773"/>
      <c r="V3932" s="773"/>
      <c r="W3932" s="773"/>
      <c r="X3932" s="773"/>
      <c r="Y3932" s="773"/>
      <c r="Z3932" s="773"/>
      <c r="AA3932" s="773"/>
      <c r="AB3932" s="773"/>
      <c r="AC3932" s="773"/>
      <c r="AD3932" s="773"/>
      <c r="AE3932" s="773"/>
      <c r="AF3932" s="773"/>
      <c r="AG3932" s="773"/>
      <c r="AH3932" s="773"/>
      <c r="AI3932" s="773"/>
      <c r="AJ3932" s="773"/>
      <c r="AK3932" s="773"/>
      <c r="AL3932" s="773"/>
      <c r="AM3932" s="773"/>
      <c r="AN3932" s="773"/>
      <c r="AO3932" s="773"/>
      <c r="AP3932" s="773"/>
      <c r="AQ3932" s="773"/>
      <c r="AR3932" s="773"/>
      <c r="AS3932" s="773"/>
      <c r="AT3932" s="773"/>
      <c r="AU3932" s="773"/>
      <c r="AV3932" s="773"/>
      <c r="AW3932" s="773"/>
      <c r="AX3932" s="773"/>
      <c r="AY3932" s="773"/>
      <c r="AZ3932" s="773"/>
      <c r="BA3932" s="773"/>
      <c r="BB3932" s="773"/>
      <c r="BC3932" s="773"/>
      <c r="BD3932" s="773"/>
      <c r="BE3932" s="773"/>
      <c r="BF3932" s="773"/>
      <c r="BG3932" s="773"/>
      <c r="BH3932" s="773"/>
      <c r="BI3932" s="773"/>
      <c r="BJ3932" s="773"/>
      <c r="BK3932" s="773"/>
      <c r="BL3932" s="773"/>
      <c r="BM3932" s="773"/>
      <c r="BN3932" s="773"/>
      <c r="BO3932" s="773"/>
      <c r="BP3932" s="773"/>
      <c r="BQ3932" s="773"/>
      <c r="BR3932" s="773"/>
      <c r="BS3932" s="773"/>
      <c r="BT3932" s="773"/>
      <c r="BU3932" s="773"/>
      <c r="BV3932" s="773"/>
      <c r="BW3932" s="773"/>
      <c r="BX3932" s="773"/>
      <c r="BY3932" s="773"/>
      <c r="BZ3932" s="773"/>
      <c r="CA3932" s="773"/>
      <c r="CB3932" s="773"/>
      <c r="CC3932" s="773"/>
      <c r="CD3932" s="773"/>
      <c r="CE3932" s="773"/>
      <c r="CF3932" s="773"/>
      <c r="CG3932" s="773"/>
      <c r="CH3932" s="773"/>
      <c r="CI3932" s="773"/>
      <c r="CJ3932" s="773"/>
      <c r="CK3932" s="773"/>
      <c r="CL3932" s="773"/>
      <c r="CM3932" s="773"/>
      <c r="CN3932" s="773"/>
      <c r="CO3932" s="773"/>
      <c r="CP3932" s="773"/>
      <c r="CQ3932" s="773"/>
      <c r="CR3932" s="773"/>
      <c r="CS3932" s="773"/>
      <c r="CT3932" s="773"/>
      <c r="CU3932" s="773"/>
      <c r="CV3932" s="773"/>
      <c r="CW3932" s="773"/>
      <c r="CX3932" s="773"/>
      <c r="CY3932" s="773"/>
      <c r="CZ3932" s="773"/>
      <c r="DA3932" s="773"/>
      <c r="DB3932" s="773"/>
      <c r="DC3932" s="773"/>
      <c r="DD3932" s="773"/>
      <c r="DE3932" s="773"/>
      <c r="DF3932" s="773"/>
      <c r="DG3932" s="773"/>
      <c r="DH3932" s="773"/>
      <c r="DI3932" s="773"/>
      <c r="DJ3932" s="773"/>
      <c r="DK3932" s="773"/>
      <c r="DL3932" s="773"/>
      <c r="DM3932" s="773"/>
      <c r="DN3932" s="773"/>
      <c r="DO3932" s="773"/>
      <c r="DP3932" s="773"/>
      <c r="DQ3932" s="773"/>
      <c r="DR3932" s="773"/>
      <c r="DS3932" s="773"/>
      <c r="DT3932" s="773"/>
      <c r="DU3932" s="773"/>
      <c r="DV3932" s="773"/>
      <c r="DW3932" s="773"/>
      <c r="DX3932" s="773"/>
      <c r="DY3932" s="773"/>
      <c r="DZ3932" s="773"/>
      <c r="EA3932" s="773"/>
      <c r="EB3932" s="773"/>
      <c r="EC3932" s="773"/>
      <c r="ED3932" s="773"/>
      <c r="EE3932" s="773"/>
      <c r="EF3932" s="773"/>
      <c r="EG3932" s="773"/>
      <c r="EH3932" s="773"/>
      <c r="EI3932" s="773"/>
      <c r="EJ3932" s="773"/>
      <c r="EK3932" s="773"/>
      <c r="EL3932" s="773"/>
      <c r="EM3932" s="773"/>
      <c r="EN3932" s="773"/>
      <c r="EO3932" s="773"/>
      <c r="EP3932" s="773"/>
      <c r="EQ3932" s="773"/>
      <c r="ER3932" s="773"/>
      <c r="ES3932" s="773"/>
      <c r="ET3932" s="773"/>
      <c r="EU3932" s="773"/>
      <c r="EV3932" s="773"/>
      <c r="EW3932" s="773"/>
      <c r="EX3932" s="773"/>
      <c r="EY3932" s="773"/>
      <c r="EZ3932" s="773"/>
      <c r="FA3932" s="773"/>
      <c r="FB3932" s="773"/>
      <c r="FC3932" s="773"/>
      <c r="FD3932" s="773"/>
      <c r="FE3932" s="773"/>
      <c r="FF3932" s="773"/>
      <c r="FG3932" s="773"/>
      <c r="FH3932" s="773"/>
      <c r="FI3932" s="773"/>
      <c r="FJ3932" s="773"/>
      <c r="FK3932" s="773"/>
      <c r="FL3932" s="773"/>
      <c r="FM3932" s="773"/>
      <c r="FN3932" s="773"/>
      <c r="FO3932" s="773"/>
      <c r="FP3932" s="773"/>
      <c r="FQ3932" s="773"/>
      <c r="FR3932" s="773"/>
      <c r="FS3932" s="773"/>
      <c r="FT3932" s="773"/>
      <c r="FU3932" s="773"/>
      <c r="FV3932" s="773"/>
      <c r="FW3932" s="773"/>
      <c r="FX3932" s="773"/>
      <c r="FY3932" s="773"/>
      <c r="FZ3932" s="773"/>
      <c r="GA3932" s="773"/>
      <c r="GB3932" s="773"/>
      <c r="GC3932" s="773"/>
      <c r="GD3932" s="773"/>
      <c r="GE3932" s="773"/>
      <c r="GF3932" s="773"/>
      <c r="GG3932" s="773"/>
      <c r="GH3932" s="773"/>
      <c r="GI3932" s="773"/>
      <c r="GJ3932" s="773"/>
      <c r="GK3932" s="773"/>
      <c r="GL3932" s="773"/>
      <c r="GM3932" s="773"/>
      <c r="GN3932" s="773"/>
      <c r="GO3932" s="773"/>
      <c r="GP3932" s="773"/>
      <c r="GQ3932" s="773"/>
      <c r="GR3932" s="773"/>
      <c r="GS3932" s="773"/>
      <c r="GT3932" s="773"/>
      <c r="GU3932" s="773"/>
      <c r="GV3932" s="773"/>
      <c r="GW3932" s="773"/>
      <c r="GX3932" s="773"/>
      <c r="GY3932" s="773"/>
      <c r="GZ3932" s="773"/>
      <c r="HA3932" s="773"/>
      <c r="HB3932" s="773"/>
      <c r="HC3932" s="773"/>
      <c r="HD3932" s="773"/>
      <c r="HE3932" s="773"/>
      <c r="HF3932" s="773"/>
      <c r="HG3932" s="773"/>
      <c r="HH3932" s="773"/>
      <c r="HI3932" s="773"/>
      <c r="HJ3932" s="773"/>
      <c r="HK3932" s="773"/>
      <c r="HL3932" s="773"/>
      <c r="HM3932" s="773"/>
      <c r="HN3932" s="773"/>
      <c r="HO3932" s="773"/>
      <c r="HP3932" s="773"/>
      <c r="HQ3932" s="773"/>
      <c r="HR3932" s="773"/>
      <c r="HS3932" s="773"/>
      <c r="HT3932" s="773"/>
      <c r="HU3932" s="773"/>
      <c r="HV3932" s="773"/>
      <c r="HW3932" s="773"/>
      <c r="HX3932" s="773"/>
      <c r="HY3932" s="773"/>
      <c r="HZ3932" s="773"/>
      <c r="IA3932" s="773"/>
      <c r="IB3932" s="773"/>
      <c r="IC3932" s="773"/>
      <c r="ID3932" s="773"/>
      <c r="IE3932" s="773"/>
      <c r="IF3932" s="773"/>
      <c r="IG3932" s="773"/>
      <c r="IH3932" s="773"/>
      <c r="II3932" s="773"/>
      <c r="IJ3932" s="773"/>
      <c r="IK3932" s="773"/>
      <c r="IL3932" s="773"/>
      <c r="IM3932" s="773"/>
      <c r="IN3932" s="773"/>
      <c r="IO3932" s="773"/>
      <c r="IP3932" s="773"/>
      <c r="IQ3932" s="773"/>
      <c r="IR3932" s="773"/>
    </row>
    <row r="3933" spans="1:252" ht="13.5" customHeight="1" x14ac:dyDescent="0.2">
      <c r="A3933" s="606">
        <v>58</v>
      </c>
      <c r="B3933" s="637" t="s">
        <v>786</v>
      </c>
      <c r="C3933" s="660" t="s">
        <v>701</v>
      </c>
      <c r="D3933" s="575">
        <v>1</v>
      </c>
      <c r="E3933" s="575">
        <v>2008</v>
      </c>
      <c r="F3933" s="1074">
        <v>89</v>
      </c>
      <c r="G3933" s="784">
        <f t="shared" si="133"/>
        <v>89</v>
      </c>
      <c r="H3933" s="1075">
        <v>100</v>
      </c>
      <c r="I3933" s="784">
        <f t="shared" si="134"/>
        <v>0</v>
      </c>
      <c r="J3933" s="635"/>
      <c r="K3933" s="693"/>
      <c r="L3933" s="693"/>
      <c r="M3933" s="635"/>
      <c r="N3933" s="693"/>
      <c r="O3933" s="693"/>
      <c r="P3933" s="1835"/>
      <c r="Q3933" s="773"/>
      <c r="R3933" s="773"/>
      <c r="S3933" s="773"/>
      <c r="T3933" s="773"/>
      <c r="U3933" s="773"/>
      <c r="V3933" s="773"/>
      <c r="W3933" s="773"/>
      <c r="X3933" s="773"/>
      <c r="Y3933" s="773"/>
      <c r="Z3933" s="773"/>
      <c r="AA3933" s="773"/>
      <c r="AB3933" s="773"/>
      <c r="AC3933" s="773"/>
      <c r="AD3933" s="773"/>
      <c r="AE3933" s="773"/>
      <c r="AF3933" s="773"/>
      <c r="AG3933" s="773"/>
      <c r="AH3933" s="773"/>
      <c r="AI3933" s="773"/>
      <c r="AJ3933" s="773"/>
      <c r="AK3933" s="773"/>
      <c r="AL3933" s="773"/>
      <c r="AM3933" s="773"/>
      <c r="AN3933" s="773"/>
      <c r="AO3933" s="773"/>
      <c r="AP3933" s="773"/>
      <c r="AQ3933" s="773"/>
      <c r="AR3933" s="773"/>
      <c r="AS3933" s="773"/>
      <c r="AT3933" s="773"/>
      <c r="AU3933" s="773"/>
      <c r="AV3933" s="773"/>
      <c r="AW3933" s="773"/>
      <c r="AX3933" s="773"/>
      <c r="AY3933" s="773"/>
      <c r="AZ3933" s="773"/>
      <c r="BA3933" s="773"/>
      <c r="BB3933" s="773"/>
      <c r="BC3933" s="773"/>
      <c r="BD3933" s="773"/>
      <c r="BE3933" s="773"/>
      <c r="BF3933" s="773"/>
      <c r="BG3933" s="773"/>
      <c r="BH3933" s="773"/>
      <c r="BI3933" s="773"/>
      <c r="BJ3933" s="773"/>
      <c r="BK3933" s="773"/>
      <c r="BL3933" s="773"/>
      <c r="BM3933" s="773"/>
      <c r="BN3933" s="773"/>
      <c r="BO3933" s="773"/>
      <c r="BP3933" s="773"/>
      <c r="BQ3933" s="773"/>
      <c r="BR3933" s="773"/>
      <c r="BS3933" s="773"/>
      <c r="BT3933" s="773"/>
      <c r="BU3933" s="773"/>
      <c r="BV3933" s="773"/>
      <c r="BW3933" s="773"/>
      <c r="BX3933" s="773"/>
      <c r="BY3933" s="773"/>
      <c r="BZ3933" s="773"/>
      <c r="CA3933" s="773"/>
      <c r="CB3933" s="773"/>
      <c r="CC3933" s="773"/>
      <c r="CD3933" s="773"/>
      <c r="CE3933" s="773"/>
      <c r="CF3933" s="773"/>
      <c r="CG3933" s="773"/>
      <c r="CH3933" s="773"/>
      <c r="CI3933" s="773"/>
      <c r="CJ3933" s="773"/>
      <c r="CK3933" s="773"/>
      <c r="CL3933" s="773"/>
      <c r="CM3933" s="773"/>
      <c r="CN3933" s="773"/>
      <c r="CO3933" s="773"/>
      <c r="CP3933" s="773"/>
      <c r="CQ3933" s="773"/>
      <c r="CR3933" s="773"/>
      <c r="CS3933" s="773"/>
      <c r="CT3933" s="773"/>
      <c r="CU3933" s="773"/>
      <c r="CV3933" s="773"/>
      <c r="CW3933" s="773"/>
      <c r="CX3933" s="773"/>
      <c r="CY3933" s="773"/>
      <c r="CZ3933" s="773"/>
      <c r="DA3933" s="773"/>
      <c r="DB3933" s="773"/>
      <c r="DC3933" s="773"/>
      <c r="DD3933" s="773"/>
      <c r="DE3933" s="773"/>
      <c r="DF3933" s="773"/>
      <c r="DG3933" s="773"/>
      <c r="DH3933" s="773"/>
      <c r="DI3933" s="773"/>
      <c r="DJ3933" s="773"/>
      <c r="DK3933" s="773"/>
      <c r="DL3933" s="773"/>
      <c r="DM3933" s="773"/>
      <c r="DN3933" s="773"/>
      <c r="DO3933" s="773"/>
      <c r="DP3933" s="773"/>
      <c r="DQ3933" s="773"/>
      <c r="DR3933" s="773"/>
      <c r="DS3933" s="773"/>
      <c r="DT3933" s="773"/>
      <c r="DU3933" s="773"/>
      <c r="DV3933" s="773"/>
      <c r="DW3933" s="773"/>
      <c r="DX3933" s="773"/>
      <c r="DY3933" s="773"/>
      <c r="DZ3933" s="773"/>
      <c r="EA3933" s="773"/>
      <c r="EB3933" s="773"/>
      <c r="EC3933" s="773"/>
      <c r="ED3933" s="773"/>
      <c r="EE3933" s="773"/>
      <c r="EF3933" s="773"/>
      <c r="EG3933" s="773"/>
      <c r="EH3933" s="773"/>
      <c r="EI3933" s="773"/>
      <c r="EJ3933" s="773"/>
      <c r="EK3933" s="773"/>
      <c r="EL3933" s="773"/>
      <c r="EM3933" s="773"/>
      <c r="EN3933" s="773"/>
      <c r="EO3933" s="773"/>
      <c r="EP3933" s="773"/>
      <c r="EQ3933" s="773"/>
      <c r="ER3933" s="773"/>
      <c r="ES3933" s="773"/>
      <c r="ET3933" s="773"/>
      <c r="EU3933" s="773"/>
      <c r="EV3933" s="773"/>
      <c r="EW3933" s="773"/>
      <c r="EX3933" s="773"/>
      <c r="EY3933" s="773"/>
      <c r="EZ3933" s="773"/>
      <c r="FA3933" s="773"/>
      <c r="FB3933" s="773"/>
      <c r="FC3933" s="773"/>
      <c r="FD3933" s="773"/>
      <c r="FE3933" s="773"/>
      <c r="FF3933" s="773"/>
      <c r="FG3933" s="773"/>
      <c r="FH3933" s="773"/>
      <c r="FI3933" s="773"/>
      <c r="FJ3933" s="773"/>
      <c r="FK3933" s="773"/>
      <c r="FL3933" s="773"/>
      <c r="FM3933" s="773"/>
      <c r="FN3933" s="773"/>
      <c r="FO3933" s="773"/>
      <c r="FP3933" s="773"/>
      <c r="FQ3933" s="773"/>
      <c r="FR3933" s="773"/>
      <c r="FS3933" s="773"/>
      <c r="FT3933" s="773"/>
      <c r="FU3933" s="773"/>
      <c r="FV3933" s="773"/>
      <c r="FW3933" s="773"/>
      <c r="FX3933" s="773"/>
      <c r="FY3933" s="773"/>
      <c r="FZ3933" s="773"/>
      <c r="GA3933" s="773"/>
      <c r="GB3933" s="773"/>
      <c r="GC3933" s="773"/>
      <c r="GD3933" s="773"/>
      <c r="GE3933" s="773"/>
      <c r="GF3933" s="773"/>
      <c r="GG3933" s="773"/>
      <c r="GH3933" s="773"/>
      <c r="GI3933" s="773"/>
      <c r="GJ3933" s="773"/>
      <c r="GK3933" s="773"/>
      <c r="GL3933" s="773"/>
      <c r="GM3933" s="773"/>
      <c r="GN3933" s="773"/>
      <c r="GO3933" s="773"/>
      <c r="GP3933" s="773"/>
      <c r="GQ3933" s="773"/>
      <c r="GR3933" s="773"/>
      <c r="GS3933" s="773"/>
      <c r="GT3933" s="773"/>
      <c r="GU3933" s="773"/>
      <c r="GV3933" s="773"/>
      <c r="GW3933" s="773"/>
      <c r="GX3933" s="773"/>
      <c r="GY3933" s="773"/>
      <c r="GZ3933" s="773"/>
      <c r="HA3933" s="773"/>
      <c r="HB3933" s="773"/>
      <c r="HC3933" s="773"/>
      <c r="HD3933" s="773"/>
      <c r="HE3933" s="773"/>
      <c r="HF3933" s="773"/>
      <c r="HG3933" s="773"/>
      <c r="HH3933" s="773"/>
      <c r="HI3933" s="773"/>
      <c r="HJ3933" s="773"/>
      <c r="HK3933" s="773"/>
      <c r="HL3933" s="773"/>
      <c r="HM3933" s="773"/>
      <c r="HN3933" s="773"/>
      <c r="HO3933" s="773"/>
      <c r="HP3933" s="773"/>
      <c r="HQ3933" s="773"/>
      <c r="HR3933" s="773"/>
      <c r="HS3933" s="773"/>
      <c r="HT3933" s="773"/>
      <c r="HU3933" s="773"/>
      <c r="HV3933" s="773"/>
      <c r="HW3933" s="773"/>
      <c r="HX3933" s="773"/>
      <c r="HY3933" s="773"/>
      <c r="HZ3933" s="773"/>
      <c r="IA3933" s="773"/>
      <c r="IB3933" s="773"/>
      <c r="IC3933" s="773"/>
      <c r="ID3933" s="773"/>
      <c r="IE3933" s="773"/>
      <c r="IF3933" s="773"/>
      <c r="IG3933" s="773"/>
      <c r="IH3933" s="773"/>
      <c r="II3933" s="773"/>
      <c r="IJ3933" s="773"/>
      <c r="IK3933" s="773"/>
      <c r="IL3933" s="773"/>
      <c r="IM3933" s="773"/>
      <c r="IN3933" s="773"/>
      <c r="IO3933" s="773"/>
      <c r="IP3933" s="773"/>
      <c r="IQ3933" s="773"/>
      <c r="IR3933" s="773"/>
    </row>
    <row r="3934" spans="1:252" ht="13.5" customHeight="1" x14ac:dyDescent="0.2">
      <c r="A3934" s="606">
        <v>59</v>
      </c>
      <c r="B3934" s="637" t="s">
        <v>1974</v>
      </c>
      <c r="C3934" s="660" t="s">
        <v>701</v>
      </c>
      <c r="D3934" s="575">
        <v>3</v>
      </c>
      <c r="E3934" s="575">
        <v>2008</v>
      </c>
      <c r="F3934" s="1074">
        <v>198.37799999999999</v>
      </c>
      <c r="G3934" s="784">
        <f t="shared" si="133"/>
        <v>198.37799999999999</v>
      </c>
      <c r="H3934" s="1075">
        <v>100</v>
      </c>
      <c r="I3934" s="784">
        <f t="shared" si="134"/>
        <v>0</v>
      </c>
      <c r="J3934" s="635"/>
      <c r="K3934" s="693"/>
      <c r="L3934" s="693"/>
      <c r="M3934" s="635"/>
      <c r="N3934" s="693"/>
      <c r="O3934" s="693"/>
      <c r="P3934" s="1835"/>
      <c r="Q3934" s="773"/>
      <c r="R3934" s="773"/>
      <c r="S3934" s="773"/>
      <c r="T3934" s="773"/>
      <c r="U3934" s="773"/>
      <c r="V3934" s="773"/>
      <c r="W3934" s="773"/>
      <c r="X3934" s="773"/>
      <c r="Y3934" s="773"/>
      <c r="Z3934" s="773"/>
      <c r="AA3934" s="773"/>
      <c r="AB3934" s="773"/>
      <c r="AC3934" s="773"/>
      <c r="AD3934" s="773"/>
      <c r="AE3934" s="773"/>
      <c r="AF3934" s="773"/>
      <c r="AG3934" s="773"/>
      <c r="AH3934" s="773"/>
      <c r="AI3934" s="773"/>
      <c r="AJ3934" s="773"/>
      <c r="AK3934" s="773"/>
      <c r="AL3934" s="773"/>
      <c r="AM3934" s="773"/>
      <c r="AN3934" s="773"/>
      <c r="AO3934" s="773"/>
      <c r="AP3934" s="773"/>
      <c r="AQ3934" s="773"/>
      <c r="AR3934" s="773"/>
      <c r="AS3934" s="773"/>
      <c r="AT3934" s="773"/>
      <c r="AU3934" s="773"/>
      <c r="AV3934" s="773"/>
      <c r="AW3934" s="773"/>
      <c r="AX3934" s="773"/>
      <c r="AY3934" s="773"/>
      <c r="AZ3934" s="773"/>
      <c r="BA3934" s="773"/>
      <c r="BB3934" s="773"/>
      <c r="BC3934" s="773"/>
      <c r="BD3934" s="773"/>
      <c r="BE3934" s="773"/>
      <c r="BF3934" s="773"/>
      <c r="BG3934" s="773"/>
      <c r="BH3934" s="773"/>
      <c r="BI3934" s="773"/>
      <c r="BJ3934" s="773"/>
      <c r="BK3934" s="773"/>
      <c r="BL3934" s="773"/>
      <c r="BM3934" s="773"/>
      <c r="BN3934" s="773"/>
      <c r="BO3934" s="773"/>
      <c r="BP3934" s="773"/>
      <c r="BQ3934" s="773"/>
      <c r="BR3934" s="773"/>
      <c r="BS3934" s="773"/>
      <c r="BT3934" s="773"/>
      <c r="BU3934" s="773"/>
      <c r="BV3934" s="773"/>
      <c r="BW3934" s="773"/>
      <c r="BX3934" s="773"/>
      <c r="BY3934" s="773"/>
      <c r="BZ3934" s="773"/>
      <c r="CA3934" s="773"/>
      <c r="CB3934" s="773"/>
      <c r="CC3934" s="773"/>
      <c r="CD3934" s="773"/>
      <c r="CE3934" s="773"/>
      <c r="CF3934" s="773"/>
      <c r="CG3934" s="773"/>
      <c r="CH3934" s="773"/>
      <c r="CI3934" s="773"/>
      <c r="CJ3934" s="773"/>
      <c r="CK3934" s="773"/>
      <c r="CL3934" s="773"/>
      <c r="CM3934" s="773"/>
      <c r="CN3934" s="773"/>
      <c r="CO3934" s="773"/>
      <c r="CP3934" s="773"/>
      <c r="CQ3934" s="773"/>
      <c r="CR3934" s="773"/>
      <c r="CS3934" s="773"/>
      <c r="CT3934" s="773"/>
      <c r="CU3934" s="773"/>
      <c r="CV3934" s="773"/>
      <c r="CW3934" s="773"/>
      <c r="CX3934" s="773"/>
      <c r="CY3934" s="773"/>
      <c r="CZ3934" s="773"/>
      <c r="DA3934" s="773"/>
      <c r="DB3934" s="773"/>
      <c r="DC3934" s="773"/>
      <c r="DD3934" s="773"/>
      <c r="DE3934" s="773"/>
      <c r="DF3934" s="773"/>
      <c r="DG3934" s="773"/>
      <c r="DH3934" s="773"/>
      <c r="DI3934" s="773"/>
      <c r="DJ3934" s="773"/>
      <c r="DK3934" s="773"/>
      <c r="DL3934" s="773"/>
      <c r="DM3934" s="773"/>
      <c r="DN3934" s="773"/>
      <c r="DO3934" s="773"/>
      <c r="DP3934" s="773"/>
      <c r="DQ3934" s="773"/>
      <c r="DR3934" s="773"/>
      <c r="DS3934" s="773"/>
      <c r="DT3934" s="773"/>
      <c r="DU3934" s="773"/>
      <c r="DV3934" s="773"/>
      <c r="DW3934" s="773"/>
      <c r="DX3934" s="773"/>
      <c r="DY3934" s="773"/>
      <c r="DZ3934" s="773"/>
      <c r="EA3934" s="773"/>
      <c r="EB3934" s="773"/>
      <c r="EC3934" s="773"/>
      <c r="ED3934" s="773"/>
      <c r="EE3934" s="773"/>
      <c r="EF3934" s="773"/>
      <c r="EG3934" s="773"/>
      <c r="EH3934" s="773"/>
      <c r="EI3934" s="773"/>
      <c r="EJ3934" s="773"/>
      <c r="EK3934" s="773"/>
      <c r="EL3934" s="773"/>
      <c r="EM3934" s="773"/>
      <c r="EN3934" s="773"/>
      <c r="EO3934" s="773"/>
      <c r="EP3934" s="773"/>
      <c r="EQ3934" s="773"/>
      <c r="ER3934" s="773"/>
      <c r="ES3934" s="773"/>
      <c r="ET3934" s="773"/>
      <c r="EU3934" s="773"/>
      <c r="EV3934" s="773"/>
      <c r="EW3934" s="773"/>
      <c r="EX3934" s="773"/>
      <c r="EY3934" s="773"/>
      <c r="EZ3934" s="773"/>
      <c r="FA3934" s="773"/>
      <c r="FB3934" s="773"/>
      <c r="FC3934" s="773"/>
      <c r="FD3934" s="773"/>
      <c r="FE3934" s="773"/>
      <c r="FF3934" s="773"/>
      <c r="FG3934" s="773"/>
      <c r="FH3934" s="773"/>
      <c r="FI3934" s="773"/>
      <c r="FJ3934" s="773"/>
      <c r="FK3934" s="773"/>
      <c r="FL3934" s="773"/>
      <c r="FM3934" s="773"/>
      <c r="FN3934" s="773"/>
      <c r="FO3934" s="773"/>
      <c r="FP3934" s="773"/>
      <c r="FQ3934" s="773"/>
      <c r="FR3934" s="773"/>
      <c r="FS3934" s="773"/>
      <c r="FT3934" s="773"/>
      <c r="FU3934" s="773"/>
      <c r="FV3934" s="773"/>
      <c r="FW3934" s="773"/>
      <c r="FX3934" s="773"/>
      <c r="FY3934" s="773"/>
      <c r="FZ3934" s="773"/>
      <c r="GA3934" s="773"/>
      <c r="GB3934" s="773"/>
      <c r="GC3934" s="773"/>
      <c r="GD3934" s="773"/>
      <c r="GE3934" s="773"/>
      <c r="GF3934" s="773"/>
      <c r="GG3934" s="773"/>
      <c r="GH3934" s="773"/>
      <c r="GI3934" s="773"/>
      <c r="GJ3934" s="773"/>
      <c r="GK3934" s="773"/>
      <c r="GL3934" s="773"/>
      <c r="GM3934" s="773"/>
      <c r="GN3934" s="773"/>
      <c r="GO3934" s="773"/>
      <c r="GP3934" s="773"/>
      <c r="GQ3934" s="773"/>
      <c r="GR3934" s="773"/>
      <c r="GS3934" s="773"/>
      <c r="GT3934" s="773"/>
      <c r="GU3934" s="773"/>
      <c r="GV3934" s="773"/>
      <c r="GW3934" s="773"/>
      <c r="GX3934" s="773"/>
      <c r="GY3934" s="773"/>
      <c r="GZ3934" s="773"/>
      <c r="HA3934" s="773"/>
      <c r="HB3934" s="773"/>
      <c r="HC3934" s="773"/>
      <c r="HD3934" s="773"/>
      <c r="HE3934" s="773"/>
      <c r="HF3934" s="773"/>
      <c r="HG3934" s="773"/>
      <c r="HH3934" s="773"/>
      <c r="HI3934" s="773"/>
      <c r="HJ3934" s="773"/>
      <c r="HK3934" s="773"/>
      <c r="HL3934" s="773"/>
      <c r="HM3934" s="773"/>
      <c r="HN3934" s="773"/>
      <c r="HO3934" s="773"/>
      <c r="HP3934" s="773"/>
      <c r="HQ3934" s="773"/>
      <c r="HR3934" s="773"/>
      <c r="HS3934" s="773"/>
      <c r="HT3934" s="773"/>
      <c r="HU3934" s="773"/>
      <c r="HV3934" s="773"/>
      <c r="HW3934" s="773"/>
      <c r="HX3934" s="773"/>
      <c r="HY3934" s="773"/>
      <c r="HZ3934" s="773"/>
      <c r="IA3934" s="773"/>
      <c r="IB3934" s="773"/>
      <c r="IC3934" s="773"/>
      <c r="ID3934" s="773"/>
      <c r="IE3934" s="773"/>
      <c r="IF3934" s="773"/>
      <c r="IG3934" s="773"/>
      <c r="IH3934" s="773"/>
      <c r="II3934" s="773"/>
      <c r="IJ3934" s="773"/>
      <c r="IK3934" s="773"/>
      <c r="IL3934" s="773"/>
      <c r="IM3934" s="773"/>
      <c r="IN3934" s="773"/>
      <c r="IO3934" s="773"/>
      <c r="IP3934" s="773"/>
      <c r="IQ3934" s="773"/>
      <c r="IR3934" s="773"/>
    </row>
    <row r="3935" spans="1:252" ht="13.5" customHeight="1" x14ac:dyDescent="0.2">
      <c r="A3935" s="606">
        <v>60</v>
      </c>
      <c r="B3935" s="637" t="s">
        <v>1853</v>
      </c>
      <c r="C3935" s="660" t="s">
        <v>701</v>
      </c>
      <c r="D3935" s="575">
        <v>35</v>
      </c>
      <c r="E3935" s="575">
        <v>2005</v>
      </c>
      <c r="F3935" s="1074">
        <v>2079.319375</v>
      </c>
      <c r="G3935" s="784">
        <f t="shared" si="133"/>
        <v>2079.319375</v>
      </c>
      <c r="H3935" s="1075">
        <v>100</v>
      </c>
      <c r="I3935" s="784">
        <f t="shared" si="134"/>
        <v>0</v>
      </c>
      <c r="J3935" s="635"/>
      <c r="K3935" s="693"/>
      <c r="L3935" s="693"/>
      <c r="M3935" s="635"/>
      <c r="N3935" s="693"/>
      <c r="O3935" s="693"/>
      <c r="P3935" s="1835"/>
      <c r="Q3935" s="773"/>
      <c r="R3935" s="773"/>
      <c r="S3935" s="773"/>
      <c r="T3935" s="773"/>
      <c r="U3935" s="773"/>
      <c r="V3935" s="773"/>
      <c r="W3935" s="773"/>
      <c r="X3935" s="773"/>
      <c r="Y3935" s="773"/>
      <c r="Z3935" s="773"/>
      <c r="AA3935" s="773"/>
      <c r="AB3935" s="773"/>
      <c r="AC3935" s="773"/>
      <c r="AD3935" s="773"/>
      <c r="AE3935" s="773"/>
      <c r="AF3935" s="773"/>
      <c r="AG3935" s="773"/>
      <c r="AH3935" s="773"/>
      <c r="AI3935" s="773"/>
      <c r="AJ3935" s="773"/>
      <c r="AK3935" s="773"/>
      <c r="AL3935" s="773"/>
      <c r="AM3935" s="773"/>
      <c r="AN3935" s="773"/>
      <c r="AO3935" s="773"/>
      <c r="AP3935" s="773"/>
      <c r="AQ3935" s="773"/>
      <c r="AR3935" s="773"/>
      <c r="AS3935" s="773"/>
      <c r="AT3935" s="773"/>
      <c r="AU3935" s="773"/>
      <c r="AV3935" s="773"/>
      <c r="AW3935" s="773"/>
      <c r="AX3935" s="773"/>
      <c r="AY3935" s="773"/>
      <c r="AZ3935" s="773"/>
      <c r="BA3935" s="773"/>
      <c r="BB3935" s="773"/>
      <c r="BC3935" s="773"/>
      <c r="BD3935" s="773"/>
      <c r="BE3935" s="773"/>
      <c r="BF3935" s="773"/>
      <c r="BG3935" s="773"/>
      <c r="BH3935" s="773"/>
      <c r="BI3935" s="773"/>
      <c r="BJ3935" s="773"/>
      <c r="BK3935" s="773"/>
      <c r="BL3935" s="773"/>
      <c r="BM3935" s="773"/>
      <c r="BN3935" s="773"/>
      <c r="BO3935" s="773"/>
      <c r="BP3935" s="773"/>
      <c r="BQ3935" s="773"/>
      <c r="BR3935" s="773"/>
      <c r="BS3935" s="773"/>
      <c r="BT3935" s="773"/>
      <c r="BU3935" s="773"/>
      <c r="BV3935" s="773"/>
      <c r="BW3935" s="773"/>
      <c r="BX3935" s="773"/>
      <c r="BY3935" s="773"/>
      <c r="BZ3935" s="773"/>
      <c r="CA3935" s="773"/>
      <c r="CB3935" s="773"/>
      <c r="CC3935" s="773"/>
      <c r="CD3935" s="773"/>
      <c r="CE3935" s="773"/>
      <c r="CF3935" s="773"/>
      <c r="CG3935" s="773"/>
      <c r="CH3935" s="773"/>
      <c r="CI3935" s="773"/>
      <c r="CJ3935" s="773"/>
      <c r="CK3935" s="773"/>
      <c r="CL3935" s="773"/>
      <c r="CM3935" s="773"/>
      <c r="CN3935" s="773"/>
      <c r="CO3935" s="773"/>
      <c r="CP3935" s="773"/>
      <c r="CQ3935" s="773"/>
      <c r="CR3935" s="773"/>
      <c r="CS3935" s="773"/>
      <c r="CT3935" s="773"/>
      <c r="CU3935" s="773"/>
      <c r="CV3935" s="773"/>
      <c r="CW3935" s="773"/>
      <c r="CX3935" s="773"/>
      <c r="CY3935" s="773"/>
      <c r="CZ3935" s="773"/>
      <c r="DA3935" s="773"/>
      <c r="DB3935" s="773"/>
      <c r="DC3935" s="773"/>
      <c r="DD3935" s="773"/>
      <c r="DE3935" s="773"/>
      <c r="DF3935" s="773"/>
      <c r="DG3935" s="773"/>
      <c r="DH3935" s="773"/>
      <c r="DI3935" s="773"/>
      <c r="DJ3935" s="773"/>
      <c r="DK3935" s="773"/>
      <c r="DL3935" s="773"/>
      <c r="DM3935" s="773"/>
      <c r="DN3935" s="773"/>
      <c r="DO3935" s="773"/>
      <c r="DP3935" s="773"/>
      <c r="DQ3935" s="773"/>
      <c r="DR3935" s="773"/>
      <c r="DS3935" s="773"/>
      <c r="DT3935" s="773"/>
      <c r="DU3935" s="773"/>
      <c r="DV3935" s="773"/>
      <c r="DW3935" s="773"/>
      <c r="DX3935" s="773"/>
      <c r="DY3935" s="773"/>
      <c r="DZ3935" s="773"/>
      <c r="EA3935" s="773"/>
      <c r="EB3935" s="773"/>
      <c r="EC3935" s="773"/>
      <c r="ED3935" s="773"/>
      <c r="EE3935" s="773"/>
      <c r="EF3935" s="773"/>
      <c r="EG3935" s="773"/>
      <c r="EH3935" s="773"/>
      <c r="EI3935" s="773"/>
      <c r="EJ3935" s="773"/>
      <c r="EK3935" s="773"/>
      <c r="EL3935" s="773"/>
      <c r="EM3935" s="773"/>
      <c r="EN3935" s="773"/>
      <c r="EO3935" s="773"/>
      <c r="EP3935" s="773"/>
      <c r="EQ3935" s="773"/>
      <c r="ER3935" s="773"/>
      <c r="ES3935" s="773"/>
      <c r="ET3935" s="773"/>
      <c r="EU3935" s="773"/>
      <c r="EV3935" s="773"/>
      <c r="EW3935" s="773"/>
      <c r="EX3935" s="773"/>
      <c r="EY3935" s="773"/>
      <c r="EZ3935" s="773"/>
      <c r="FA3935" s="773"/>
      <c r="FB3935" s="773"/>
      <c r="FC3935" s="773"/>
      <c r="FD3935" s="773"/>
      <c r="FE3935" s="773"/>
      <c r="FF3935" s="773"/>
      <c r="FG3935" s="773"/>
      <c r="FH3935" s="773"/>
      <c r="FI3935" s="773"/>
      <c r="FJ3935" s="773"/>
      <c r="FK3935" s="773"/>
      <c r="FL3935" s="773"/>
      <c r="FM3935" s="773"/>
      <c r="FN3935" s="773"/>
      <c r="FO3935" s="773"/>
      <c r="FP3935" s="773"/>
      <c r="FQ3935" s="773"/>
      <c r="FR3935" s="773"/>
      <c r="FS3935" s="773"/>
      <c r="FT3935" s="773"/>
      <c r="FU3935" s="773"/>
      <c r="FV3935" s="773"/>
      <c r="FW3935" s="773"/>
      <c r="FX3935" s="773"/>
      <c r="FY3935" s="773"/>
      <c r="FZ3935" s="773"/>
      <c r="GA3935" s="773"/>
      <c r="GB3935" s="773"/>
      <c r="GC3935" s="773"/>
      <c r="GD3935" s="773"/>
      <c r="GE3935" s="773"/>
      <c r="GF3935" s="773"/>
      <c r="GG3935" s="773"/>
      <c r="GH3935" s="773"/>
      <c r="GI3935" s="773"/>
      <c r="GJ3935" s="773"/>
      <c r="GK3935" s="773"/>
      <c r="GL3935" s="773"/>
      <c r="GM3935" s="773"/>
      <c r="GN3935" s="773"/>
      <c r="GO3935" s="773"/>
      <c r="GP3935" s="773"/>
      <c r="GQ3935" s="773"/>
      <c r="GR3935" s="773"/>
      <c r="GS3935" s="773"/>
      <c r="GT3935" s="773"/>
      <c r="GU3935" s="773"/>
      <c r="GV3935" s="773"/>
      <c r="GW3935" s="773"/>
      <c r="GX3935" s="773"/>
      <c r="GY3935" s="773"/>
      <c r="GZ3935" s="773"/>
      <c r="HA3935" s="773"/>
      <c r="HB3935" s="773"/>
      <c r="HC3935" s="773"/>
      <c r="HD3935" s="773"/>
      <c r="HE3935" s="773"/>
      <c r="HF3935" s="773"/>
      <c r="HG3935" s="773"/>
      <c r="HH3935" s="773"/>
      <c r="HI3935" s="773"/>
      <c r="HJ3935" s="773"/>
      <c r="HK3935" s="773"/>
      <c r="HL3935" s="773"/>
      <c r="HM3935" s="773"/>
      <c r="HN3935" s="773"/>
      <c r="HO3935" s="773"/>
      <c r="HP3935" s="773"/>
      <c r="HQ3935" s="773"/>
      <c r="HR3935" s="773"/>
      <c r="HS3935" s="773"/>
      <c r="HT3935" s="773"/>
      <c r="HU3935" s="773"/>
      <c r="HV3935" s="773"/>
      <c r="HW3935" s="773"/>
      <c r="HX3935" s="773"/>
      <c r="HY3935" s="773"/>
      <c r="HZ3935" s="773"/>
      <c r="IA3935" s="773"/>
      <c r="IB3935" s="773"/>
      <c r="IC3935" s="773"/>
      <c r="ID3935" s="773"/>
      <c r="IE3935" s="773"/>
      <c r="IF3935" s="773"/>
      <c r="IG3935" s="773"/>
      <c r="IH3935" s="773"/>
      <c r="II3935" s="773"/>
      <c r="IJ3935" s="773"/>
      <c r="IK3935" s="773"/>
      <c r="IL3935" s="773"/>
      <c r="IM3935" s="773"/>
      <c r="IN3935" s="773"/>
      <c r="IO3935" s="773"/>
      <c r="IP3935" s="773"/>
      <c r="IQ3935" s="773"/>
      <c r="IR3935" s="773"/>
    </row>
    <row r="3936" spans="1:252" ht="13.5" customHeight="1" x14ac:dyDescent="0.2">
      <c r="A3936" s="606">
        <v>61</v>
      </c>
      <c r="B3936" s="637" t="s">
        <v>1885</v>
      </c>
      <c r="C3936" s="660" t="s">
        <v>701</v>
      </c>
      <c r="D3936" s="575">
        <v>4</v>
      </c>
      <c r="E3936" s="575">
        <v>2005</v>
      </c>
      <c r="F3936" s="1074">
        <v>237.636</v>
      </c>
      <c r="G3936" s="784">
        <f t="shared" si="133"/>
        <v>237.636</v>
      </c>
      <c r="H3936" s="1075">
        <v>100</v>
      </c>
      <c r="I3936" s="784">
        <f t="shared" si="134"/>
        <v>0</v>
      </c>
      <c r="J3936" s="635"/>
      <c r="K3936" s="693"/>
      <c r="L3936" s="693"/>
      <c r="M3936" s="635"/>
      <c r="N3936" s="693"/>
      <c r="O3936" s="693"/>
      <c r="P3936" s="1835"/>
      <c r="Q3936" s="773"/>
      <c r="R3936" s="773"/>
      <c r="S3936" s="773"/>
      <c r="T3936" s="773"/>
      <c r="U3936" s="773"/>
      <c r="V3936" s="773"/>
      <c r="W3936" s="773"/>
      <c r="X3936" s="773"/>
      <c r="Y3936" s="773"/>
      <c r="Z3936" s="773"/>
      <c r="AA3936" s="773"/>
      <c r="AB3936" s="773"/>
      <c r="AC3936" s="773"/>
      <c r="AD3936" s="773"/>
      <c r="AE3936" s="773"/>
      <c r="AF3936" s="773"/>
      <c r="AG3936" s="773"/>
      <c r="AH3936" s="773"/>
      <c r="AI3936" s="773"/>
      <c r="AJ3936" s="773"/>
      <c r="AK3936" s="773"/>
      <c r="AL3936" s="773"/>
      <c r="AM3936" s="773"/>
      <c r="AN3936" s="773"/>
      <c r="AO3936" s="773"/>
      <c r="AP3936" s="773"/>
      <c r="AQ3936" s="773"/>
      <c r="AR3936" s="773"/>
      <c r="AS3936" s="773"/>
      <c r="AT3936" s="773"/>
      <c r="AU3936" s="773"/>
      <c r="AV3936" s="773"/>
      <c r="AW3936" s="773"/>
      <c r="AX3936" s="773"/>
      <c r="AY3936" s="773"/>
      <c r="AZ3936" s="773"/>
      <c r="BA3936" s="773"/>
      <c r="BB3936" s="773"/>
      <c r="BC3936" s="773"/>
      <c r="BD3936" s="773"/>
      <c r="BE3936" s="773"/>
      <c r="BF3936" s="773"/>
      <c r="BG3936" s="773"/>
      <c r="BH3936" s="773"/>
      <c r="BI3936" s="773"/>
      <c r="BJ3936" s="773"/>
      <c r="BK3936" s="773"/>
      <c r="BL3936" s="773"/>
      <c r="BM3936" s="773"/>
      <c r="BN3936" s="773"/>
      <c r="BO3936" s="773"/>
      <c r="BP3936" s="773"/>
      <c r="BQ3936" s="773"/>
      <c r="BR3936" s="773"/>
      <c r="BS3936" s="773"/>
      <c r="BT3936" s="773"/>
      <c r="BU3936" s="773"/>
      <c r="BV3936" s="773"/>
      <c r="BW3936" s="773"/>
      <c r="BX3936" s="773"/>
      <c r="BY3936" s="773"/>
      <c r="BZ3936" s="773"/>
      <c r="CA3936" s="773"/>
      <c r="CB3936" s="773"/>
      <c r="CC3936" s="773"/>
      <c r="CD3936" s="773"/>
      <c r="CE3936" s="773"/>
      <c r="CF3936" s="773"/>
      <c r="CG3936" s="773"/>
      <c r="CH3936" s="773"/>
      <c r="CI3936" s="773"/>
      <c r="CJ3936" s="773"/>
      <c r="CK3936" s="773"/>
      <c r="CL3936" s="773"/>
      <c r="CM3936" s="773"/>
      <c r="CN3936" s="773"/>
      <c r="CO3936" s="773"/>
      <c r="CP3936" s="773"/>
      <c r="CQ3936" s="773"/>
      <c r="CR3936" s="773"/>
      <c r="CS3936" s="773"/>
      <c r="CT3936" s="773"/>
      <c r="CU3936" s="773"/>
      <c r="CV3936" s="773"/>
      <c r="CW3936" s="773"/>
      <c r="CX3936" s="773"/>
      <c r="CY3936" s="773"/>
      <c r="CZ3936" s="773"/>
      <c r="DA3936" s="773"/>
      <c r="DB3936" s="773"/>
      <c r="DC3936" s="773"/>
      <c r="DD3936" s="773"/>
      <c r="DE3936" s="773"/>
      <c r="DF3936" s="773"/>
      <c r="DG3936" s="773"/>
      <c r="DH3936" s="773"/>
      <c r="DI3936" s="773"/>
      <c r="DJ3936" s="773"/>
      <c r="DK3936" s="773"/>
      <c r="DL3936" s="773"/>
      <c r="DM3936" s="773"/>
      <c r="DN3936" s="773"/>
      <c r="DO3936" s="773"/>
      <c r="DP3936" s="773"/>
      <c r="DQ3936" s="773"/>
      <c r="DR3936" s="773"/>
      <c r="DS3936" s="773"/>
      <c r="DT3936" s="773"/>
      <c r="DU3936" s="773"/>
      <c r="DV3936" s="773"/>
      <c r="DW3936" s="773"/>
      <c r="DX3936" s="773"/>
      <c r="DY3936" s="773"/>
      <c r="DZ3936" s="773"/>
      <c r="EA3936" s="773"/>
      <c r="EB3936" s="773"/>
      <c r="EC3936" s="773"/>
      <c r="ED3936" s="773"/>
      <c r="EE3936" s="773"/>
      <c r="EF3936" s="773"/>
      <c r="EG3936" s="773"/>
      <c r="EH3936" s="773"/>
      <c r="EI3936" s="773"/>
      <c r="EJ3936" s="773"/>
      <c r="EK3936" s="773"/>
      <c r="EL3936" s="773"/>
      <c r="EM3936" s="773"/>
      <c r="EN3936" s="773"/>
      <c r="EO3936" s="773"/>
      <c r="EP3936" s="773"/>
      <c r="EQ3936" s="773"/>
      <c r="ER3936" s="773"/>
      <c r="ES3936" s="773"/>
      <c r="ET3936" s="773"/>
      <c r="EU3936" s="773"/>
      <c r="EV3936" s="773"/>
      <c r="EW3936" s="773"/>
      <c r="EX3936" s="773"/>
      <c r="EY3936" s="773"/>
      <c r="EZ3936" s="773"/>
      <c r="FA3936" s="773"/>
      <c r="FB3936" s="773"/>
      <c r="FC3936" s="773"/>
      <c r="FD3936" s="773"/>
      <c r="FE3936" s="773"/>
      <c r="FF3936" s="773"/>
      <c r="FG3936" s="773"/>
      <c r="FH3936" s="773"/>
      <c r="FI3936" s="773"/>
      <c r="FJ3936" s="773"/>
      <c r="FK3936" s="773"/>
      <c r="FL3936" s="773"/>
      <c r="FM3936" s="773"/>
      <c r="FN3936" s="773"/>
      <c r="FO3936" s="773"/>
      <c r="FP3936" s="773"/>
      <c r="FQ3936" s="773"/>
      <c r="FR3936" s="773"/>
      <c r="FS3936" s="773"/>
      <c r="FT3936" s="773"/>
      <c r="FU3936" s="773"/>
      <c r="FV3936" s="773"/>
      <c r="FW3936" s="773"/>
      <c r="FX3936" s="773"/>
      <c r="FY3936" s="773"/>
      <c r="FZ3936" s="773"/>
      <c r="GA3936" s="773"/>
      <c r="GB3936" s="773"/>
      <c r="GC3936" s="773"/>
      <c r="GD3936" s="773"/>
      <c r="GE3936" s="773"/>
      <c r="GF3936" s="773"/>
      <c r="GG3936" s="773"/>
      <c r="GH3936" s="773"/>
      <c r="GI3936" s="773"/>
      <c r="GJ3936" s="773"/>
      <c r="GK3936" s="773"/>
      <c r="GL3936" s="773"/>
      <c r="GM3936" s="773"/>
      <c r="GN3936" s="773"/>
      <c r="GO3936" s="773"/>
      <c r="GP3936" s="773"/>
      <c r="GQ3936" s="773"/>
      <c r="GR3936" s="773"/>
      <c r="GS3936" s="773"/>
      <c r="GT3936" s="773"/>
      <c r="GU3936" s="773"/>
      <c r="GV3936" s="773"/>
      <c r="GW3936" s="773"/>
      <c r="GX3936" s="773"/>
      <c r="GY3936" s="773"/>
      <c r="GZ3936" s="773"/>
      <c r="HA3936" s="773"/>
      <c r="HB3936" s="773"/>
      <c r="HC3936" s="773"/>
      <c r="HD3936" s="773"/>
      <c r="HE3936" s="773"/>
      <c r="HF3936" s="773"/>
      <c r="HG3936" s="773"/>
      <c r="HH3936" s="773"/>
      <c r="HI3936" s="773"/>
      <c r="HJ3936" s="773"/>
      <c r="HK3936" s="773"/>
      <c r="HL3936" s="773"/>
      <c r="HM3936" s="773"/>
      <c r="HN3936" s="773"/>
      <c r="HO3936" s="773"/>
      <c r="HP3936" s="773"/>
      <c r="HQ3936" s="773"/>
      <c r="HR3936" s="773"/>
      <c r="HS3936" s="773"/>
      <c r="HT3936" s="773"/>
      <c r="HU3936" s="773"/>
      <c r="HV3936" s="773"/>
      <c r="HW3936" s="773"/>
      <c r="HX3936" s="773"/>
      <c r="HY3936" s="773"/>
      <c r="HZ3936" s="773"/>
      <c r="IA3936" s="773"/>
      <c r="IB3936" s="773"/>
      <c r="IC3936" s="773"/>
      <c r="ID3936" s="773"/>
      <c r="IE3936" s="773"/>
      <c r="IF3936" s="773"/>
      <c r="IG3936" s="773"/>
      <c r="IH3936" s="773"/>
      <c r="II3936" s="773"/>
      <c r="IJ3936" s="773"/>
      <c r="IK3936" s="773"/>
      <c r="IL3936" s="773"/>
      <c r="IM3936" s="773"/>
      <c r="IN3936" s="773"/>
      <c r="IO3936" s="773"/>
      <c r="IP3936" s="773"/>
      <c r="IQ3936" s="773"/>
      <c r="IR3936" s="773"/>
    </row>
    <row r="3937" spans="1:252" ht="13.5" customHeight="1" x14ac:dyDescent="0.2">
      <c r="A3937" s="606">
        <v>62</v>
      </c>
      <c r="B3937" s="637" t="s">
        <v>1975</v>
      </c>
      <c r="C3937" s="660" t="s">
        <v>701</v>
      </c>
      <c r="D3937" s="575">
        <v>2</v>
      </c>
      <c r="E3937" s="575">
        <v>2005</v>
      </c>
      <c r="F3937" s="1074">
        <v>120.30800000000001</v>
      </c>
      <c r="G3937" s="784">
        <f t="shared" si="133"/>
        <v>120.30800000000001</v>
      </c>
      <c r="H3937" s="1075">
        <v>100</v>
      </c>
      <c r="I3937" s="784">
        <f t="shared" si="134"/>
        <v>0</v>
      </c>
      <c r="J3937" s="635"/>
      <c r="K3937" s="693"/>
      <c r="L3937" s="693"/>
      <c r="M3937" s="635"/>
      <c r="N3937" s="693"/>
      <c r="O3937" s="693"/>
      <c r="P3937" s="1835"/>
      <c r="Q3937" s="773"/>
      <c r="R3937" s="773"/>
      <c r="S3937" s="773"/>
      <c r="T3937" s="773"/>
      <c r="U3937" s="773"/>
      <c r="V3937" s="773"/>
      <c r="W3937" s="773"/>
      <c r="X3937" s="773"/>
      <c r="Y3937" s="773"/>
      <c r="Z3937" s="773"/>
      <c r="AA3937" s="773"/>
      <c r="AB3937" s="773"/>
      <c r="AC3937" s="773"/>
      <c r="AD3937" s="773"/>
      <c r="AE3937" s="773"/>
      <c r="AF3937" s="773"/>
      <c r="AG3937" s="773"/>
      <c r="AH3937" s="773"/>
      <c r="AI3937" s="773"/>
      <c r="AJ3937" s="773"/>
      <c r="AK3937" s="773"/>
      <c r="AL3937" s="773"/>
      <c r="AM3937" s="773"/>
      <c r="AN3937" s="773"/>
      <c r="AO3937" s="773"/>
      <c r="AP3937" s="773"/>
      <c r="AQ3937" s="773"/>
      <c r="AR3937" s="773"/>
      <c r="AS3937" s="773"/>
      <c r="AT3937" s="773"/>
      <c r="AU3937" s="773"/>
      <c r="AV3937" s="773"/>
      <c r="AW3937" s="773"/>
      <c r="AX3937" s="773"/>
      <c r="AY3937" s="773"/>
      <c r="AZ3937" s="773"/>
      <c r="BA3937" s="773"/>
      <c r="BB3937" s="773"/>
      <c r="BC3937" s="773"/>
      <c r="BD3937" s="773"/>
      <c r="BE3937" s="773"/>
      <c r="BF3937" s="773"/>
      <c r="BG3937" s="773"/>
      <c r="BH3937" s="773"/>
      <c r="BI3937" s="773"/>
      <c r="BJ3937" s="773"/>
      <c r="BK3937" s="773"/>
      <c r="BL3937" s="773"/>
      <c r="BM3937" s="773"/>
      <c r="BN3937" s="773"/>
      <c r="BO3937" s="773"/>
      <c r="BP3937" s="773"/>
      <c r="BQ3937" s="773"/>
      <c r="BR3937" s="773"/>
      <c r="BS3937" s="773"/>
      <c r="BT3937" s="773"/>
      <c r="BU3937" s="773"/>
      <c r="BV3937" s="773"/>
      <c r="BW3937" s="773"/>
      <c r="BX3937" s="773"/>
      <c r="BY3937" s="773"/>
      <c r="BZ3937" s="773"/>
      <c r="CA3937" s="773"/>
      <c r="CB3937" s="773"/>
      <c r="CC3937" s="773"/>
      <c r="CD3937" s="773"/>
      <c r="CE3937" s="773"/>
      <c r="CF3937" s="773"/>
      <c r="CG3937" s="773"/>
      <c r="CH3937" s="773"/>
      <c r="CI3937" s="773"/>
      <c r="CJ3937" s="773"/>
      <c r="CK3937" s="773"/>
      <c r="CL3937" s="773"/>
      <c r="CM3937" s="773"/>
      <c r="CN3937" s="773"/>
      <c r="CO3937" s="773"/>
      <c r="CP3937" s="773"/>
      <c r="CQ3937" s="773"/>
      <c r="CR3937" s="773"/>
      <c r="CS3937" s="773"/>
      <c r="CT3937" s="773"/>
      <c r="CU3937" s="773"/>
      <c r="CV3937" s="773"/>
      <c r="CW3937" s="773"/>
      <c r="CX3937" s="773"/>
      <c r="CY3937" s="773"/>
      <c r="CZ3937" s="773"/>
      <c r="DA3937" s="773"/>
      <c r="DB3937" s="773"/>
      <c r="DC3937" s="773"/>
      <c r="DD3937" s="773"/>
      <c r="DE3937" s="773"/>
      <c r="DF3937" s="773"/>
      <c r="DG3937" s="773"/>
      <c r="DH3937" s="773"/>
      <c r="DI3937" s="773"/>
      <c r="DJ3937" s="773"/>
      <c r="DK3937" s="773"/>
      <c r="DL3937" s="773"/>
      <c r="DM3937" s="773"/>
      <c r="DN3937" s="773"/>
      <c r="DO3937" s="773"/>
      <c r="DP3937" s="773"/>
      <c r="DQ3937" s="773"/>
      <c r="DR3937" s="773"/>
      <c r="DS3937" s="773"/>
      <c r="DT3937" s="773"/>
      <c r="DU3937" s="773"/>
      <c r="DV3937" s="773"/>
      <c r="DW3937" s="773"/>
      <c r="DX3937" s="773"/>
      <c r="DY3937" s="773"/>
      <c r="DZ3937" s="773"/>
      <c r="EA3937" s="773"/>
      <c r="EB3937" s="773"/>
      <c r="EC3937" s="773"/>
      <c r="ED3937" s="773"/>
      <c r="EE3937" s="773"/>
      <c r="EF3937" s="773"/>
      <c r="EG3937" s="773"/>
      <c r="EH3937" s="773"/>
      <c r="EI3937" s="773"/>
      <c r="EJ3937" s="773"/>
      <c r="EK3937" s="773"/>
      <c r="EL3937" s="773"/>
      <c r="EM3937" s="773"/>
      <c r="EN3937" s="773"/>
      <c r="EO3937" s="773"/>
      <c r="EP3937" s="773"/>
      <c r="EQ3937" s="773"/>
      <c r="ER3937" s="773"/>
      <c r="ES3937" s="773"/>
      <c r="ET3937" s="773"/>
      <c r="EU3937" s="773"/>
      <c r="EV3937" s="773"/>
      <c r="EW3937" s="773"/>
      <c r="EX3937" s="773"/>
      <c r="EY3937" s="773"/>
      <c r="EZ3937" s="773"/>
      <c r="FA3937" s="773"/>
      <c r="FB3937" s="773"/>
      <c r="FC3937" s="773"/>
      <c r="FD3937" s="773"/>
      <c r="FE3937" s="773"/>
      <c r="FF3937" s="773"/>
      <c r="FG3937" s="773"/>
      <c r="FH3937" s="773"/>
      <c r="FI3937" s="773"/>
      <c r="FJ3937" s="773"/>
      <c r="FK3937" s="773"/>
      <c r="FL3937" s="773"/>
      <c r="FM3937" s="773"/>
      <c r="FN3937" s="773"/>
      <c r="FO3937" s="773"/>
      <c r="FP3937" s="773"/>
      <c r="FQ3937" s="773"/>
      <c r="FR3937" s="773"/>
      <c r="FS3937" s="773"/>
      <c r="FT3937" s="773"/>
      <c r="FU3937" s="773"/>
      <c r="FV3937" s="773"/>
      <c r="FW3937" s="773"/>
      <c r="FX3937" s="773"/>
      <c r="FY3937" s="773"/>
      <c r="FZ3937" s="773"/>
      <c r="GA3937" s="773"/>
      <c r="GB3937" s="773"/>
      <c r="GC3937" s="773"/>
      <c r="GD3937" s="773"/>
      <c r="GE3937" s="773"/>
      <c r="GF3937" s="773"/>
      <c r="GG3937" s="773"/>
      <c r="GH3937" s="773"/>
      <c r="GI3937" s="773"/>
      <c r="GJ3937" s="773"/>
      <c r="GK3937" s="773"/>
      <c r="GL3937" s="773"/>
      <c r="GM3937" s="773"/>
      <c r="GN3937" s="773"/>
      <c r="GO3937" s="773"/>
      <c r="GP3937" s="773"/>
      <c r="GQ3937" s="773"/>
      <c r="GR3937" s="773"/>
      <c r="GS3937" s="773"/>
      <c r="GT3937" s="773"/>
      <c r="GU3937" s="773"/>
      <c r="GV3937" s="773"/>
      <c r="GW3937" s="773"/>
      <c r="GX3937" s="773"/>
      <c r="GY3937" s="773"/>
      <c r="GZ3937" s="773"/>
      <c r="HA3937" s="773"/>
      <c r="HB3937" s="773"/>
      <c r="HC3937" s="773"/>
      <c r="HD3937" s="773"/>
      <c r="HE3937" s="773"/>
      <c r="HF3937" s="773"/>
      <c r="HG3937" s="773"/>
      <c r="HH3937" s="773"/>
      <c r="HI3937" s="773"/>
      <c r="HJ3937" s="773"/>
      <c r="HK3937" s="773"/>
      <c r="HL3937" s="773"/>
      <c r="HM3937" s="773"/>
      <c r="HN3937" s="773"/>
      <c r="HO3937" s="773"/>
      <c r="HP3937" s="773"/>
      <c r="HQ3937" s="773"/>
      <c r="HR3937" s="773"/>
      <c r="HS3937" s="773"/>
      <c r="HT3937" s="773"/>
      <c r="HU3937" s="773"/>
      <c r="HV3937" s="773"/>
      <c r="HW3937" s="773"/>
      <c r="HX3937" s="773"/>
      <c r="HY3937" s="773"/>
      <c r="HZ3937" s="773"/>
      <c r="IA3937" s="773"/>
      <c r="IB3937" s="773"/>
      <c r="IC3937" s="773"/>
      <c r="ID3937" s="773"/>
      <c r="IE3937" s="773"/>
      <c r="IF3937" s="773"/>
      <c r="IG3937" s="773"/>
      <c r="IH3937" s="773"/>
      <c r="II3937" s="773"/>
      <c r="IJ3937" s="773"/>
      <c r="IK3937" s="773"/>
      <c r="IL3937" s="773"/>
      <c r="IM3937" s="773"/>
      <c r="IN3937" s="773"/>
      <c r="IO3937" s="773"/>
      <c r="IP3937" s="773"/>
      <c r="IQ3937" s="773"/>
      <c r="IR3937" s="773"/>
    </row>
    <row r="3938" spans="1:252" ht="13.5" customHeight="1" x14ac:dyDescent="0.2">
      <c r="A3938" s="606">
        <v>63</v>
      </c>
      <c r="B3938" s="637" t="s">
        <v>1976</v>
      </c>
      <c r="C3938" s="660" t="s">
        <v>701</v>
      </c>
      <c r="D3938" s="575">
        <v>4</v>
      </c>
      <c r="E3938" s="575">
        <v>2005</v>
      </c>
      <c r="F3938" s="1074">
        <v>207.03100000000001</v>
      </c>
      <c r="G3938" s="784">
        <f t="shared" si="133"/>
        <v>207.03100000000001</v>
      </c>
      <c r="H3938" s="1075">
        <v>100</v>
      </c>
      <c r="I3938" s="784">
        <f t="shared" si="134"/>
        <v>0</v>
      </c>
      <c r="J3938" s="635"/>
      <c r="K3938" s="693"/>
      <c r="L3938" s="693"/>
      <c r="M3938" s="635"/>
      <c r="N3938" s="693"/>
      <c r="O3938" s="693"/>
      <c r="P3938" s="1835"/>
      <c r="Q3938" s="773"/>
      <c r="R3938" s="773"/>
      <c r="S3938" s="773"/>
      <c r="T3938" s="773"/>
      <c r="U3938" s="773"/>
      <c r="V3938" s="773"/>
      <c r="W3938" s="773"/>
      <c r="X3938" s="773"/>
      <c r="Y3938" s="773"/>
      <c r="Z3938" s="773"/>
      <c r="AA3938" s="773"/>
      <c r="AB3938" s="773"/>
      <c r="AC3938" s="773"/>
      <c r="AD3938" s="773"/>
      <c r="AE3938" s="773"/>
      <c r="AF3938" s="773"/>
      <c r="AG3938" s="773"/>
      <c r="AH3938" s="773"/>
      <c r="AI3938" s="773"/>
      <c r="AJ3938" s="773"/>
      <c r="AK3938" s="773"/>
      <c r="AL3938" s="773"/>
      <c r="AM3938" s="773"/>
      <c r="AN3938" s="773"/>
      <c r="AO3938" s="773"/>
      <c r="AP3938" s="773"/>
      <c r="AQ3938" s="773"/>
      <c r="AR3938" s="773"/>
      <c r="AS3938" s="773"/>
      <c r="AT3938" s="773"/>
      <c r="AU3938" s="773"/>
      <c r="AV3938" s="773"/>
      <c r="AW3938" s="773"/>
      <c r="AX3938" s="773"/>
      <c r="AY3938" s="773"/>
      <c r="AZ3938" s="773"/>
      <c r="BA3938" s="773"/>
      <c r="BB3938" s="773"/>
      <c r="BC3938" s="773"/>
      <c r="BD3938" s="773"/>
      <c r="BE3938" s="773"/>
      <c r="BF3938" s="773"/>
      <c r="BG3938" s="773"/>
      <c r="BH3938" s="773"/>
      <c r="BI3938" s="773"/>
      <c r="BJ3938" s="773"/>
      <c r="BK3938" s="773"/>
      <c r="BL3938" s="773"/>
      <c r="BM3938" s="773"/>
      <c r="BN3938" s="773"/>
      <c r="BO3938" s="773"/>
      <c r="BP3938" s="773"/>
      <c r="BQ3938" s="773"/>
      <c r="BR3938" s="773"/>
      <c r="BS3938" s="773"/>
      <c r="BT3938" s="773"/>
      <c r="BU3938" s="773"/>
      <c r="BV3938" s="773"/>
      <c r="BW3938" s="773"/>
      <c r="BX3938" s="773"/>
      <c r="BY3938" s="773"/>
      <c r="BZ3938" s="773"/>
      <c r="CA3938" s="773"/>
      <c r="CB3938" s="773"/>
      <c r="CC3938" s="773"/>
      <c r="CD3938" s="773"/>
      <c r="CE3938" s="773"/>
      <c r="CF3938" s="773"/>
      <c r="CG3938" s="773"/>
      <c r="CH3938" s="773"/>
      <c r="CI3938" s="773"/>
      <c r="CJ3938" s="773"/>
      <c r="CK3938" s="773"/>
      <c r="CL3938" s="773"/>
      <c r="CM3938" s="773"/>
      <c r="CN3938" s="773"/>
      <c r="CO3938" s="773"/>
      <c r="CP3938" s="773"/>
      <c r="CQ3938" s="773"/>
      <c r="CR3938" s="773"/>
      <c r="CS3938" s="773"/>
      <c r="CT3938" s="773"/>
      <c r="CU3938" s="773"/>
      <c r="CV3938" s="773"/>
      <c r="CW3938" s="773"/>
      <c r="CX3938" s="773"/>
      <c r="CY3938" s="773"/>
      <c r="CZ3938" s="773"/>
      <c r="DA3938" s="773"/>
      <c r="DB3938" s="773"/>
      <c r="DC3938" s="773"/>
      <c r="DD3938" s="773"/>
      <c r="DE3938" s="773"/>
      <c r="DF3938" s="773"/>
      <c r="DG3938" s="773"/>
      <c r="DH3938" s="773"/>
      <c r="DI3938" s="773"/>
      <c r="DJ3938" s="773"/>
      <c r="DK3938" s="773"/>
      <c r="DL3938" s="773"/>
      <c r="DM3938" s="773"/>
      <c r="DN3938" s="773"/>
      <c r="DO3938" s="773"/>
      <c r="DP3938" s="773"/>
      <c r="DQ3938" s="773"/>
      <c r="DR3938" s="773"/>
      <c r="DS3938" s="773"/>
      <c r="DT3938" s="773"/>
      <c r="DU3938" s="773"/>
      <c r="DV3938" s="773"/>
      <c r="DW3938" s="773"/>
      <c r="DX3938" s="773"/>
      <c r="DY3938" s="773"/>
      <c r="DZ3938" s="773"/>
      <c r="EA3938" s="773"/>
      <c r="EB3938" s="773"/>
      <c r="EC3938" s="773"/>
      <c r="ED3938" s="773"/>
      <c r="EE3938" s="773"/>
      <c r="EF3938" s="773"/>
      <c r="EG3938" s="773"/>
      <c r="EH3938" s="773"/>
      <c r="EI3938" s="773"/>
      <c r="EJ3938" s="773"/>
      <c r="EK3938" s="773"/>
      <c r="EL3938" s="773"/>
      <c r="EM3938" s="773"/>
      <c r="EN3938" s="773"/>
      <c r="EO3938" s="773"/>
      <c r="EP3938" s="773"/>
      <c r="EQ3938" s="773"/>
      <c r="ER3938" s="773"/>
      <c r="ES3938" s="773"/>
      <c r="ET3938" s="773"/>
      <c r="EU3938" s="773"/>
      <c r="EV3938" s="773"/>
      <c r="EW3938" s="773"/>
      <c r="EX3938" s="773"/>
      <c r="EY3938" s="773"/>
      <c r="EZ3938" s="773"/>
      <c r="FA3938" s="773"/>
      <c r="FB3938" s="773"/>
      <c r="FC3938" s="773"/>
      <c r="FD3938" s="773"/>
      <c r="FE3938" s="773"/>
      <c r="FF3938" s="773"/>
      <c r="FG3938" s="773"/>
      <c r="FH3938" s="773"/>
      <c r="FI3938" s="773"/>
      <c r="FJ3938" s="773"/>
      <c r="FK3938" s="773"/>
      <c r="FL3938" s="773"/>
      <c r="FM3938" s="773"/>
      <c r="FN3938" s="773"/>
      <c r="FO3938" s="773"/>
      <c r="FP3938" s="773"/>
      <c r="FQ3938" s="773"/>
      <c r="FR3938" s="773"/>
      <c r="FS3938" s="773"/>
      <c r="FT3938" s="773"/>
      <c r="FU3938" s="773"/>
      <c r="FV3938" s="773"/>
      <c r="FW3938" s="773"/>
      <c r="FX3938" s="773"/>
      <c r="FY3938" s="773"/>
      <c r="FZ3938" s="773"/>
      <c r="GA3938" s="773"/>
      <c r="GB3938" s="773"/>
      <c r="GC3938" s="773"/>
      <c r="GD3938" s="773"/>
      <c r="GE3938" s="773"/>
      <c r="GF3938" s="773"/>
      <c r="GG3938" s="773"/>
      <c r="GH3938" s="773"/>
      <c r="GI3938" s="773"/>
      <c r="GJ3938" s="773"/>
      <c r="GK3938" s="773"/>
      <c r="GL3938" s="773"/>
      <c r="GM3938" s="773"/>
      <c r="GN3938" s="773"/>
      <c r="GO3938" s="773"/>
      <c r="GP3938" s="773"/>
      <c r="GQ3938" s="773"/>
      <c r="GR3938" s="773"/>
      <c r="GS3938" s="773"/>
      <c r="GT3938" s="773"/>
      <c r="GU3938" s="773"/>
      <c r="GV3938" s="773"/>
      <c r="GW3938" s="773"/>
      <c r="GX3938" s="773"/>
      <c r="GY3938" s="773"/>
      <c r="GZ3938" s="773"/>
      <c r="HA3938" s="773"/>
      <c r="HB3938" s="773"/>
      <c r="HC3938" s="773"/>
      <c r="HD3938" s="773"/>
      <c r="HE3938" s="773"/>
      <c r="HF3938" s="773"/>
      <c r="HG3938" s="773"/>
      <c r="HH3938" s="773"/>
      <c r="HI3938" s="773"/>
      <c r="HJ3938" s="773"/>
      <c r="HK3938" s="773"/>
      <c r="HL3938" s="773"/>
      <c r="HM3938" s="773"/>
      <c r="HN3938" s="773"/>
      <c r="HO3938" s="773"/>
      <c r="HP3938" s="773"/>
      <c r="HQ3938" s="773"/>
      <c r="HR3938" s="773"/>
      <c r="HS3938" s="773"/>
      <c r="HT3938" s="773"/>
      <c r="HU3938" s="773"/>
      <c r="HV3938" s="773"/>
      <c r="HW3938" s="773"/>
      <c r="HX3938" s="773"/>
      <c r="HY3938" s="773"/>
      <c r="HZ3938" s="773"/>
      <c r="IA3938" s="773"/>
      <c r="IB3938" s="773"/>
      <c r="IC3938" s="773"/>
      <c r="ID3938" s="773"/>
      <c r="IE3938" s="773"/>
      <c r="IF3938" s="773"/>
      <c r="IG3938" s="773"/>
      <c r="IH3938" s="773"/>
      <c r="II3938" s="773"/>
      <c r="IJ3938" s="773"/>
      <c r="IK3938" s="773"/>
      <c r="IL3938" s="773"/>
      <c r="IM3938" s="773"/>
      <c r="IN3938" s="773"/>
      <c r="IO3938" s="773"/>
      <c r="IP3938" s="773"/>
      <c r="IQ3938" s="773"/>
      <c r="IR3938" s="773"/>
    </row>
    <row r="3939" spans="1:252" ht="13.5" customHeight="1" x14ac:dyDescent="0.2">
      <c r="A3939" s="606">
        <v>64</v>
      </c>
      <c r="B3939" s="637" t="s">
        <v>1853</v>
      </c>
      <c r="C3939" s="660" t="s">
        <v>701</v>
      </c>
      <c r="D3939" s="575">
        <v>5</v>
      </c>
      <c r="E3939" s="575">
        <v>2005</v>
      </c>
      <c r="F3939" s="1074">
        <v>256.89333333333332</v>
      </c>
      <c r="G3939" s="784">
        <f t="shared" si="133"/>
        <v>256.89333333333332</v>
      </c>
      <c r="H3939" s="1075">
        <v>100</v>
      </c>
      <c r="I3939" s="784">
        <f t="shared" si="134"/>
        <v>0</v>
      </c>
      <c r="J3939" s="635"/>
      <c r="K3939" s="693"/>
      <c r="L3939" s="693"/>
      <c r="M3939" s="635"/>
      <c r="N3939" s="693"/>
      <c r="O3939" s="693"/>
      <c r="P3939" s="1835"/>
      <c r="Q3939" s="773"/>
      <c r="R3939" s="773"/>
      <c r="S3939" s="773"/>
      <c r="T3939" s="773"/>
      <c r="U3939" s="773"/>
      <c r="V3939" s="773"/>
      <c r="W3939" s="773"/>
      <c r="X3939" s="773"/>
      <c r="Y3939" s="773"/>
      <c r="Z3939" s="773"/>
      <c r="AA3939" s="773"/>
      <c r="AB3939" s="773"/>
      <c r="AC3939" s="773"/>
      <c r="AD3939" s="773"/>
      <c r="AE3939" s="773"/>
      <c r="AF3939" s="773"/>
      <c r="AG3939" s="773"/>
      <c r="AH3939" s="773"/>
      <c r="AI3939" s="773"/>
      <c r="AJ3939" s="773"/>
      <c r="AK3939" s="773"/>
      <c r="AL3939" s="773"/>
      <c r="AM3939" s="773"/>
      <c r="AN3939" s="773"/>
      <c r="AO3939" s="773"/>
      <c r="AP3939" s="773"/>
      <c r="AQ3939" s="773"/>
      <c r="AR3939" s="773"/>
      <c r="AS3939" s="773"/>
      <c r="AT3939" s="773"/>
      <c r="AU3939" s="773"/>
      <c r="AV3939" s="773"/>
      <c r="AW3939" s="773"/>
      <c r="AX3939" s="773"/>
      <c r="AY3939" s="773"/>
      <c r="AZ3939" s="773"/>
      <c r="BA3939" s="773"/>
      <c r="BB3939" s="773"/>
      <c r="BC3939" s="773"/>
      <c r="BD3939" s="773"/>
      <c r="BE3939" s="773"/>
      <c r="BF3939" s="773"/>
      <c r="BG3939" s="773"/>
      <c r="BH3939" s="773"/>
      <c r="BI3939" s="773"/>
      <c r="BJ3939" s="773"/>
      <c r="BK3939" s="773"/>
      <c r="BL3939" s="773"/>
      <c r="BM3939" s="773"/>
      <c r="BN3939" s="773"/>
      <c r="BO3939" s="773"/>
      <c r="BP3939" s="773"/>
      <c r="BQ3939" s="773"/>
      <c r="BR3939" s="773"/>
      <c r="BS3939" s="773"/>
      <c r="BT3939" s="773"/>
      <c r="BU3939" s="773"/>
      <c r="BV3939" s="773"/>
      <c r="BW3939" s="773"/>
      <c r="BX3939" s="773"/>
      <c r="BY3939" s="773"/>
      <c r="BZ3939" s="773"/>
      <c r="CA3939" s="773"/>
      <c r="CB3939" s="773"/>
      <c r="CC3939" s="773"/>
      <c r="CD3939" s="773"/>
      <c r="CE3939" s="773"/>
      <c r="CF3939" s="773"/>
      <c r="CG3939" s="773"/>
      <c r="CH3939" s="773"/>
      <c r="CI3939" s="773"/>
      <c r="CJ3939" s="773"/>
      <c r="CK3939" s="773"/>
      <c r="CL3939" s="773"/>
      <c r="CM3939" s="773"/>
      <c r="CN3939" s="773"/>
      <c r="CO3939" s="773"/>
      <c r="CP3939" s="773"/>
      <c r="CQ3939" s="773"/>
      <c r="CR3939" s="773"/>
      <c r="CS3939" s="773"/>
      <c r="CT3939" s="773"/>
      <c r="CU3939" s="773"/>
      <c r="CV3939" s="773"/>
      <c r="CW3939" s="773"/>
      <c r="CX3939" s="773"/>
      <c r="CY3939" s="773"/>
      <c r="CZ3939" s="773"/>
      <c r="DA3939" s="773"/>
      <c r="DB3939" s="773"/>
      <c r="DC3939" s="773"/>
      <c r="DD3939" s="773"/>
      <c r="DE3939" s="773"/>
      <c r="DF3939" s="773"/>
      <c r="DG3939" s="773"/>
      <c r="DH3939" s="773"/>
      <c r="DI3939" s="773"/>
      <c r="DJ3939" s="773"/>
      <c r="DK3939" s="773"/>
      <c r="DL3939" s="773"/>
      <c r="DM3939" s="773"/>
      <c r="DN3939" s="773"/>
      <c r="DO3939" s="773"/>
      <c r="DP3939" s="773"/>
      <c r="DQ3939" s="773"/>
      <c r="DR3939" s="773"/>
      <c r="DS3939" s="773"/>
      <c r="DT3939" s="773"/>
      <c r="DU3939" s="773"/>
      <c r="DV3939" s="773"/>
      <c r="DW3939" s="773"/>
      <c r="DX3939" s="773"/>
      <c r="DY3939" s="773"/>
      <c r="DZ3939" s="773"/>
      <c r="EA3939" s="773"/>
      <c r="EB3939" s="773"/>
      <c r="EC3939" s="773"/>
      <c r="ED3939" s="773"/>
      <c r="EE3939" s="773"/>
      <c r="EF3939" s="773"/>
      <c r="EG3939" s="773"/>
      <c r="EH3939" s="773"/>
      <c r="EI3939" s="773"/>
      <c r="EJ3939" s="773"/>
      <c r="EK3939" s="773"/>
      <c r="EL3939" s="773"/>
      <c r="EM3939" s="773"/>
      <c r="EN3939" s="773"/>
      <c r="EO3939" s="773"/>
      <c r="EP3939" s="773"/>
      <c r="EQ3939" s="773"/>
      <c r="ER3939" s="773"/>
      <c r="ES3939" s="773"/>
      <c r="ET3939" s="773"/>
      <c r="EU3939" s="773"/>
      <c r="EV3939" s="773"/>
      <c r="EW3939" s="773"/>
      <c r="EX3939" s="773"/>
      <c r="EY3939" s="773"/>
      <c r="EZ3939" s="773"/>
      <c r="FA3939" s="773"/>
      <c r="FB3939" s="773"/>
      <c r="FC3939" s="773"/>
      <c r="FD3939" s="773"/>
      <c r="FE3939" s="773"/>
      <c r="FF3939" s="773"/>
      <c r="FG3939" s="773"/>
      <c r="FH3939" s="773"/>
      <c r="FI3939" s="773"/>
      <c r="FJ3939" s="773"/>
      <c r="FK3939" s="773"/>
      <c r="FL3939" s="773"/>
      <c r="FM3939" s="773"/>
      <c r="FN3939" s="773"/>
      <c r="FO3939" s="773"/>
      <c r="FP3939" s="773"/>
      <c r="FQ3939" s="773"/>
      <c r="FR3939" s="773"/>
      <c r="FS3939" s="773"/>
      <c r="FT3939" s="773"/>
      <c r="FU3939" s="773"/>
      <c r="FV3939" s="773"/>
      <c r="FW3939" s="773"/>
      <c r="FX3939" s="773"/>
      <c r="FY3939" s="773"/>
      <c r="FZ3939" s="773"/>
      <c r="GA3939" s="773"/>
      <c r="GB3939" s="773"/>
      <c r="GC3939" s="773"/>
      <c r="GD3939" s="773"/>
      <c r="GE3939" s="773"/>
      <c r="GF3939" s="773"/>
      <c r="GG3939" s="773"/>
      <c r="GH3939" s="773"/>
      <c r="GI3939" s="773"/>
      <c r="GJ3939" s="773"/>
      <c r="GK3939" s="773"/>
      <c r="GL3939" s="773"/>
      <c r="GM3939" s="773"/>
      <c r="GN3939" s="773"/>
      <c r="GO3939" s="773"/>
      <c r="GP3939" s="773"/>
      <c r="GQ3939" s="773"/>
      <c r="GR3939" s="773"/>
      <c r="GS3939" s="773"/>
      <c r="GT3939" s="773"/>
      <c r="GU3939" s="773"/>
      <c r="GV3939" s="773"/>
      <c r="GW3939" s="773"/>
      <c r="GX3939" s="773"/>
      <c r="GY3939" s="773"/>
      <c r="GZ3939" s="773"/>
      <c r="HA3939" s="773"/>
      <c r="HB3939" s="773"/>
      <c r="HC3939" s="773"/>
      <c r="HD3939" s="773"/>
      <c r="HE3939" s="773"/>
      <c r="HF3939" s="773"/>
      <c r="HG3939" s="773"/>
      <c r="HH3939" s="773"/>
      <c r="HI3939" s="773"/>
      <c r="HJ3939" s="773"/>
      <c r="HK3939" s="773"/>
      <c r="HL3939" s="773"/>
      <c r="HM3939" s="773"/>
      <c r="HN3939" s="773"/>
      <c r="HO3939" s="773"/>
      <c r="HP3939" s="773"/>
      <c r="HQ3939" s="773"/>
      <c r="HR3939" s="773"/>
      <c r="HS3939" s="773"/>
      <c r="HT3939" s="773"/>
      <c r="HU3939" s="773"/>
      <c r="HV3939" s="773"/>
      <c r="HW3939" s="773"/>
      <c r="HX3939" s="773"/>
      <c r="HY3939" s="773"/>
      <c r="HZ3939" s="773"/>
      <c r="IA3939" s="773"/>
      <c r="IB3939" s="773"/>
      <c r="IC3939" s="773"/>
      <c r="ID3939" s="773"/>
      <c r="IE3939" s="773"/>
      <c r="IF3939" s="773"/>
      <c r="IG3939" s="773"/>
      <c r="IH3939" s="773"/>
      <c r="II3939" s="773"/>
      <c r="IJ3939" s="773"/>
      <c r="IK3939" s="773"/>
      <c r="IL3939" s="773"/>
      <c r="IM3939" s="773"/>
      <c r="IN3939" s="773"/>
      <c r="IO3939" s="773"/>
      <c r="IP3939" s="773"/>
      <c r="IQ3939" s="773"/>
      <c r="IR3939" s="773"/>
    </row>
    <row r="3940" spans="1:252" ht="13.5" customHeight="1" x14ac:dyDescent="0.2">
      <c r="A3940" s="606">
        <v>65</v>
      </c>
      <c r="B3940" s="637" t="s">
        <v>1857</v>
      </c>
      <c r="C3940" s="660" t="s">
        <v>701</v>
      </c>
      <c r="D3940" s="575">
        <v>8</v>
      </c>
      <c r="E3940" s="575">
        <v>2008</v>
      </c>
      <c r="F3940" s="1074">
        <v>529.00800000000004</v>
      </c>
      <c r="G3940" s="784">
        <f t="shared" si="133"/>
        <v>529.00800000000004</v>
      </c>
      <c r="H3940" s="1075">
        <v>100</v>
      </c>
      <c r="I3940" s="784">
        <f t="shared" si="134"/>
        <v>0</v>
      </c>
      <c r="J3940" s="635"/>
      <c r="K3940" s="693"/>
      <c r="L3940" s="693"/>
      <c r="M3940" s="635"/>
      <c r="N3940" s="693"/>
      <c r="O3940" s="693"/>
      <c r="P3940" s="1835"/>
      <c r="Q3940" s="773"/>
      <c r="R3940" s="773"/>
      <c r="S3940" s="773"/>
      <c r="T3940" s="773"/>
      <c r="U3940" s="773"/>
      <c r="V3940" s="773"/>
      <c r="W3940" s="773"/>
      <c r="X3940" s="773"/>
      <c r="Y3940" s="773"/>
      <c r="Z3940" s="773"/>
      <c r="AA3940" s="773"/>
      <c r="AB3940" s="773"/>
      <c r="AC3940" s="773"/>
      <c r="AD3940" s="773"/>
      <c r="AE3940" s="773"/>
      <c r="AF3940" s="773"/>
      <c r="AG3940" s="773"/>
      <c r="AH3940" s="773"/>
      <c r="AI3940" s="773"/>
      <c r="AJ3940" s="773"/>
      <c r="AK3940" s="773"/>
      <c r="AL3940" s="773"/>
      <c r="AM3940" s="773"/>
      <c r="AN3940" s="773"/>
      <c r="AO3940" s="773"/>
      <c r="AP3940" s="773"/>
      <c r="AQ3940" s="773"/>
      <c r="AR3940" s="773"/>
      <c r="AS3940" s="773"/>
      <c r="AT3940" s="773"/>
      <c r="AU3940" s="773"/>
      <c r="AV3940" s="773"/>
      <c r="AW3940" s="773"/>
      <c r="AX3940" s="773"/>
      <c r="AY3940" s="773"/>
      <c r="AZ3940" s="773"/>
      <c r="BA3940" s="773"/>
      <c r="BB3940" s="773"/>
      <c r="BC3940" s="773"/>
      <c r="BD3940" s="773"/>
      <c r="BE3940" s="773"/>
      <c r="BF3940" s="773"/>
      <c r="BG3940" s="773"/>
      <c r="BH3940" s="773"/>
      <c r="BI3940" s="773"/>
      <c r="BJ3940" s="773"/>
      <c r="BK3940" s="773"/>
      <c r="BL3940" s="773"/>
      <c r="BM3940" s="773"/>
      <c r="BN3940" s="773"/>
      <c r="BO3940" s="773"/>
      <c r="BP3940" s="773"/>
      <c r="BQ3940" s="773"/>
      <c r="BR3940" s="773"/>
      <c r="BS3940" s="773"/>
      <c r="BT3940" s="773"/>
      <c r="BU3940" s="773"/>
      <c r="BV3940" s="773"/>
      <c r="BW3940" s="773"/>
      <c r="BX3940" s="773"/>
      <c r="BY3940" s="773"/>
      <c r="BZ3940" s="773"/>
      <c r="CA3940" s="773"/>
      <c r="CB3940" s="773"/>
      <c r="CC3940" s="773"/>
      <c r="CD3940" s="773"/>
      <c r="CE3940" s="773"/>
      <c r="CF3940" s="773"/>
      <c r="CG3940" s="773"/>
      <c r="CH3940" s="773"/>
      <c r="CI3940" s="773"/>
      <c r="CJ3940" s="773"/>
      <c r="CK3940" s="773"/>
      <c r="CL3940" s="773"/>
      <c r="CM3940" s="773"/>
      <c r="CN3940" s="773"/>
      <c r="CO3940" s="773"/>
      <c r="CP3940" s="773"/>
      <c r="CQ3940" s="773"/>
      <c r="CR3940" s="773"/>
      <c r="CS3940" s="773"/>
      <c r="CT3940" s="773"/>
      <c r="CU3940" s="773"/>
      <c r="CV3940" s="773"/>
      <c r="CW3940" s="773"/>
      <c r="CX3940" s="773"/>
      <c r="CY3940" s="773"/>
      <c r="CZ3940" s="773"/>
      <c r="DA3940" s="773"/>
      <c r="DB3940" s="773"/>
      <c r="DC3940" s="773"/>
      <c r="DD3940" s="773"/>
      <c r="DE3940" s="773"/>
      <c r="DF3940" s="773"/>
      <c r="DG3940" s="773"/>
      <c r="DH3940" s="773"/>
      <c r="DI3940" s="773"/>
      <c r="DJ3940" s="773"/>
      <c r="DK3940" s="773"/>
      <c r="DL3940" s="773"/>
      <c r="DM3940" s="773"/>
      <c r="DN3940" s="773"/>
      <c r="DO3940" s="773"/>
      <c r="DP3940" s="773"/>
      <c r="DQ3940" s="773"/>
      <c r="DR3940" s="773"/>
      <c r="DS3940" s="773"/>
      <c r="DT3940" s="773"/>
      <c r="DU3940" s="773"/>
      <c r="DV3940" s="773"/>
      <c r="DW3940" s="773"/>
      <c r="DX3940" s="773"/>
      <c r="DY3940" s="773"/>
      <c r="DZ3940" s="773"/>
      <c r="EA3940" s="773"/>
      <c r="EB3940" s="773"/>
      <c r="EC3940" s="773"/>
      <c r="ED3940" s="773"/>
      <c r="EE3940" s="773"/>
      <c r="EF3940" s="773"/>
      <c r="EG3940" s="773"/>
      <c r="EH3940" s="773"/>
      <c r="EI3940" s="773"/>
      <c r="EJ3940" s="773"/>
      <c r="EK3940" s="773"/>
      <c r="EL3940" s="773"/>
      <c r="EM3940" s="773"/>
      <c r="EN3940" s="773"/>
      <c r="EO3940" s="773"/>
      <c r="EP3940" s="773"/>
      <c r="EQ3940" s="773"/>
      <c r="ER3940" s="773"/>
      <c r="ES3940" s="773"/>
      <c r="ET3940" s="773"/>
      <c r="EU3940" s="773"/>
      <c r="EV3940" s="773"/>
      <c r="EW3940" s="773"/>
      <c r="EX3940" s="773"/>
      <c r="EY3940" s="773"/>
      <c r="EZ3940" s="773"/>
      <c r="FA3940" s="773"/>
      <c r="FB3940" s="773"/>
      <c r="FC3940" s="773"/>
      <c r="FD3940" s="773"/>
      <c r="FE3940" s="773"/>
      <c r="FF3940" s="773"/>
      <c r="FG3940" s="773"/>
      <c r="FH3940" s="773"/>
      <c r="FI3940" s="773"/>
      <c r="FJ3940" s="773"/>
      <c r="FK3940" s="773"/>
      <c r="FL3940" s="773"/>
      <c r="FM3940" s="773"/>
      <c r="FN3940" s="773"/>
      <c r="FO3940" s="773"/>
      <c r="FP3940" s="773"/>
      <c r="FQ3940" s="773"/>
      <c r="FR3940" s="773"/>
      <c r="FS3940" s="773"/>
      <c r="FT3940" s="773"/>
      <c r="FU3940" s="773"/>
      <c r="FV3940" s="773"/>
      <c r="FW3940" s="773"/>
      <c r="FX3940" s="773"/>
      <c r="FY3940" s="773"/>
      <c r="FZ3940" s="773"/>
      <c r="GA3940" s="773"/>
      <c r="GB3940" s="773"/>
      <c r="GC3940" s="773"/>
      <c r="GD3940" s="773"/>
      <c r="GE3940" s="773"/>
      <c r="GF3940" s="773"/>
      <c r="GG3940" s="773"/>
      <c r="GH3940" s="773"/>
      <c r="GI3940" s="773"/>
      <c r="GJ3940" s="773"/>
      <c r="GK3940" s="773"/>
      <c r="GL3940" s="773"/>
      <c r="GM3940" s="773"/>
      <c r="GN3940" s="773"/>
      <c r="GO3940" s="773"/>
      <c r="GP3940" s="773"/>
      <c r="GQ3940" s="773"/>
      <c r="GR3940" s="773"/>
      <c r="GS3940" s="773"/>
      <c r="GT3940" s="773"/>
      <c r="GU3940" s="773"/>
      <c r="GV3940" s="773"/>
      <c r="GW3940" s="773"/>
      <c r="GX3940" s="773"/>
      <c r="GY3940" s="773"/>
      <c r="GZ3940" s="773"/>
      <c r="HA3940" s="773"/>
      <c r="HB3940" s="773"/>
      <c r="HC3940" s="773"/>
      <c r="HD3940" s="773"/>
      <c r="HE3940" s="773"/>
      <c r="HF3940" s="773"/>
      <c r="HG3940" s="773"/>
      <c r="HH3940" s="773"/>
      <c r="HI3940" s="773"/>
      <c r="HJ3940" s="773"/>
      <c r="HK3940" s="773"/>
      <c r="HL3940" s="773"/>
      <c r="HM3940" s="773"/>
      <c r="HN3940" s="773"/>
      <c r="HO3940" s="773"/>
      <c r="HP3940" s="773"/>
      <c r="HQ3940" s="773"/>
      <c r="HR3940" s="773"/>
      <c r="HS3940" s="773"/>
      <c r="HT3940" s="773"/>
      <c r="HU3940" s="773"/>
      <c r="HV3940" s="773"/>
      <c r="HW3940" s="773"/>
      <c r="HX3940" s="773"/>
      <c r="HY3940" s="773"/>
      <c r="HZ3940" s="773"/>
      <c r="IA3940" s="773"/>
      <c r="IB3940" s="773"/>
      <c r="IC3940" s="773"/>
      <c r="ID3940" s="773"/>
      <c r="IE3940" s="773"/>
      <c r="IF3940" s="773"/>
      <c r="IG3940" s="773"/>
      <c r="IH3940" s="773"/>
      <c r="II3940" s="773"/>
      <c r="IJ3940" s="773"/>
      <c r="IK3940" s="773"/>
      <c r="IL3940" s="773"/>
      <c r="IM3940" s="773"/>
      <c r="IN3940" s="773"/>
      <c r="IO3940" s="773"/>
      <c r="IP3940" s="773"/>
      <c r="IQ3940" s="773"/>
      <c r="IR3940" s="773"/>
    </row>
    <row r="3941" spans="1:252" ht="13.5" customHeight="1" x14ac:dyDescent="0.2">
      <c r="A3941" s="606">
        <v>66</v>
      </c>
      <c r="B3941" s="637" t="s">
        <v>787</v>
      </c>
      <c r="C3941" s="660" t="s">
        <v>701</v>
      </c>
      <c r="D3941" s="575">
        <v>7</v>
      </c>
      <c r="E3941" s="575">
        <v>2005</v>
      </c>
      <c r="F3941" s="1074">
        <v>1210.2495999999999</v>
      </c>
      <c r="G3941" s="784">
        <f t="shared" si="133"/>
        <v>1210.2495999999999</v>
      </c>
      <c r="H3941" s="1075">
        <v>100</v>
      </c>
      <c r="I3941" s="784">
        <f t="shared" si="134"/>
        <v>0</v>
      </c>
      <c r="J3941" s="635"/>
      <c r="K3941" s="693"/>
      <c r="L3941" s="693"/>
      <c r="M3941" s="635"/>
      <c r="N3941" s="693"/>
      <c r="O3941" s="693"/>
      <c r="P3941" s="1835"/>
      <c r="Q3941" s="773"/>
      <c r="R3941" s="773"/>
      <c r="S3941" s="773"/>
      <c r="T3941" s="773"/>
      <c r="U3941" s="773"/>
      <c r="V3941" s="773"/>
      <c r="W3941" s="773"/>
      <c r="X3941" s="773"/>
      <c r="Y3941" s="773"/>
      <c r="Z3941" s="773"/>
      <c r="AA3941" s="773"/>
      <c r="AB3941" s="773"/>
      <c r="AC3941" s="773"/>
      <c r="AD3941" s="773"/>
      <c r="AE3941" s="773"/>
      <c r="AF3941" s="773"/>
      <c r="AG3941" s="773"/>
      <c r="AH3941" s="773"/>
      <c r="AI3941" s="773"/>
      <c r="AJ3941" s="773"/>
      <c r="AK3941" s="773"/>
      <c r="AL3941" s="773"/>
      <c r="AM3941" s="773"/>
      <c r="AN3941" s="773"/>
      <c r="AO3941" s="773"/>
      <c r="AP3941" s="773"/>
      <c r="AQ3941" s="773"/>
      <c r="AR3941" s="773"/>
      <c r="AS3941" s="773"/>
      <c r="AT3941" s="773"/>
      <c r="AU3941" s="773"/>
      <c r="AV3941" s="773"/>
      <c r="AW3941" s="773"/>
      <c r="AX3941" s="773"/>
      <c r="AY3941" s="773"/>
      <c r="AZ3941" s="773"/>
      <c r="BA3941" s="773"/>
      <c r="BB3941" s="773"/>
      <c r="BC3941" s="773"/>
      <c r="BD3941" s="773"/>
      <c r="BE3941" s="773"/>
      <c r="BF3941" s="773"/>
      <c r="BG3941" s="773"/>
      <c r="BH3941" s="773"/>
      <c r="BI3941" s="773"/>
      <c r="BJ3941" s="773"/>
      <c r="BK3941" s="773"/>
      <c r="BL3941" s="773"/>
      <c r="BM3941" s="773"/>
      <c r="BN3941" s="773"/>
      <c r="BO3941" s="773"/>
      <c r="BP3941" s="773"/>
      <c r="BQ3941" s="773"/>
      <c r="BR3941" s="773"/>
      <c r="BS3941" s="773"/>
      <c r="BT3941" s="773"/>
      <c r="BU3941" s="773"/>
      <c r="BV3941" s="773"/>
      <c r="BW3941" s="773"/>
      <c r="BX3941" s="773"/>
      <c r="BY3941" s="773"/>
      <c r="BZ3941" s="773"/>
      <c r="CA3941" s="773"/>
      <c r="CB3941" s="773"/>
      <c r="CC3941" s="773"/>
      <c r="CD3941" s="773"/>
      <c r="CE3941" s="773"/>
      <c r="CF3941" s="773"/>
      <c r="CG3941" s="773"/>
      <c r="CH3941" s="773"/>
      <c r="CI3941" s="773"/>
      <c r="CJ3941" s="773"/>
      <c r="CK3941" s="773"/>
      <c r="CL3941" s="773"/>
      <c r="CM3941" s="773"/>
      <c r="CN3941" s="773"/>
      <c r="CO3941" s="773"/>
      <c r="CP3941" s="773"/>
      <c r="CQ3941" s="773"/>
      <c r="CR3941" s="773"/>
      <c r="CS3941" s="773"/>
      <c r="CT3941" s="773"/>
      <c r="CU3941" s="773"/>
      <c r="CV3941" s="773"/>
      <c r="CW3941" s="773"/>
      <c r="CX3941" s="773"/>
      <c r="CY3941" s="773"/>
      <c r="CZ3941" s="773"/>
      <c r="DA3941" s="773"/>
      <c r="DB3941" s="773"/>
      <c r="DC3941" s="773"/>
      <c r="DD3941" s="773"/>
      <c r="DE3941" s="773"/>
      <c r="DF3941" s="773"/>
      <c r="DG3941" s="773"/>
      <c r="DH3941" s="773"/>
      <c r="DI3941" s="773"/>
      <c r="DJ3941" s="773"/>
      <c r="DK3941" s="773"/>
      <c r="DL3941" s="773"/>
      <c r="DM3941" s="773"/>
      <c r="DN3941" s="773"/>
      <c r="DO3941" s="773"/>
      <c r="DP3941" s="773"/>
      <c r="DQ3941" s="773"/>
      <c r="DR3941" s="773"/>
      <c r="DS3941" s="773"/>
      <c r="DT3941" s="773"/>
      <c r="DU3941" s="773"/>
      <c r="DV3941" s="773"/>
      <c r="DW3941" s="773"/>
      <c r="DX3941" s="773"/>
      <c r="DY3941" s="773"/>
      <c r="DZ3941" s="773"/>
      <c r="EA3941" s="773"/>
      <c r="EB3941" s="773"/>
      <c r="EC3941" s="773"/>
      <c r="ED3941" s="773"/>
      <c r="EE3941" s="773"/>
      <c r="EF3941" s="773"/>
      <c r="EG3941" s="773"/>
      <c r="EH3941" s="773"/>
      <c r="EI3941" s="773"/>
      <c r="EJ3941" s="773"/>
      <c r="EK3941" s="773"/>
      <c r="EL3941" s="773"/>
      <c r="EM3941" s="773"/>
      <c r="EN3941" s="773"/>
      <c r="EO3941" s="773"/>
      <c r="EP3941" s="773"/>
      <c r="EQ3941" s="773"/>
      <c r="ER3941" s="773"/>
      <c r="ES3941" s="773"/>
      <c r="ET3941" s="773"/>
      <c r="EU3941" s="773"/>
      <c r="EV3941" s="773"/>
      <c r="EW3941" s="773"/>
      <c r="EX3941" s="773"/>
      <c r="EY3941" s="773"/>
      <c r="EZ3941" s="773"/>
      <c r="FA3941" s="773"/>
      <c r="FB3941" s="773"/>
      <c r="FC3941" s="773"/>
      <c r="FD3941" s="773"/>
      <c r="FE3941" s="773"/>
      <c r="FF3941" s="773"/>
      <c r="FG3941" s="773"/>
      <c r="FH3941" s="773"/>
      <c r="FI3941" s="773"/>
      <c r="FJ3941" s="773"/>
      <c r="FK3941" s="773"/>
      <c r="FL3941" s="773"/>
      <c r="FM3941" s="773"/>
      <c r="FN3941" s="773"/>
      <c r="FO3941" s="773"/>
      <c r="FP3941" s="773"/>
      <c r="FQ3941" s="773"/>
      <c r="FR3941" s="773"/>
      <c r="FS3941" s="773"/>
      <c r="FT3941" s="773"/>
      <c r="FU3941" s="773"/>
      <c r="FV3941" s="773"/>
      <c r="FW3941" s="773"/>
      <c r="FX3941" s="773"/>
      <c r="FY3941" s="773"/>
      <c r="FZ3941" s="773"/>
      <c r="GA3941" s="773"/>
      <c r="GB3941" s="773"/>
      <c r="GC3941" s="773"/>
      <c r="GD3941" s="773"/>
      <c r="GE3941" s="773"/>
      <c r="GF3941" s="773"/>
      <c r="GG3941" s="773"/>
      <c r="GH3941" s="773"/>
      <c r="GI3941" s="773"/>
      <c r="GJ3941" s="773"/>
      <c r="GK3941" s="773"/>
      <c r="GL3941" s="773"/>
      <c r="GM3941" s="773"/>
      <c r="GN3941" s="773"/>
      <c r="GO3941" s="773"/>
      <c r="GP3941" s="773"/>
      <c r="GQ3941" s="773"/>
      <c r="GR3941" s="773"/>
      <c r="GS3941" s="773"/>
      <c r="GT3941" s="773"/>
      <c r="GU3941" s="773"/>
      <c r="GV3941" s="773"/>
      <c r="GW3941" s="773"/>
      <c r="GX3941" s="773"/>
      <c r="GY3941" s="773"/>
      <c r="GZ3941" s="773"/>
      <c r="HA3941" s="773"/>
      <c r="HB3941" s="773"/>
      <c r="HC3941" s="773"/>
      <c r="HD3941" s="773"/>
      <c r="HE3941" s="773"/>
      <c r="HF3941" s="773"/>
      <c r="HG3941" s="773"/>
      <c r="HH3941" s="773"/>
      <c r="HI3941" s="773"/>
      <c r="HJ3941" s="773"/>
      <c r="HK3941" s="773"/>
      <c r="HL3941" s="773"/>
      <c r="HM3941" s="773"/>
      <c r="HN3941" s="773"/>
      <c r="HO3941" s="773"/>
      <c r="HP3941" s="773"/>
      <c r="HQ3941" s="773"/>
      <c r="HR3941" s="773"/>
      <c r="HS3941" s="773"/>
      <c r="HT3941" s="773"/>
      <c r="HU3941" s="773"/>
      <c r="HV3941" s="773"/>
      <c r="HW3941" s="773"/>
      <c r="HX3941" s="773"/>
      <c r="HY3941" s="773"/>
      <c r="HZ3941" s="773"/>
      <c r="IA3941" s="773"/>
      <c r="IB3941" s="773"/>
      <c r="IC3941" s="773"/>
      <c r="ID3941" s="773"/>
      <c r="IE3941" s="773"/>
      <c r="IF3941" s="773"/>
      <c r="IG3941" s="773"/>
      <c r="IH3941" s="773"/>
      <c r="II3941" s="773"/>
      <c r="IJ3941" s="773"/>
      <c r="IK3941" s="773"/>
      <c r="IL3941" s="773"/>
      <c r="IM3941" s="773"/>
      <c r="IN3941" s="773"/>
      <c r="IO3941" s="773"/>
      <c r="IP3941" s="773"/>
      <c r="IQ3941" s="773"/>
      <c r="IR3941" s="773"/>
    </row>
    <row r="3942" spans="1:252" ht="13.5" customHeight="1" x14ac:dyDescent="0.2">
      <c r="A3942" s="606">
        <v>67</v>
      </c>
      <c r="B3942" s="637" t="s">
        <v>1977</v>
      </c>
      <c r="C3942" s="660" t="s">
        <v>701</v>
      </c>
      <c r="D3942" s="575">
        <v>7</v>
      </c>
      <c r="E3942" s="575">
        <v>2005</v>
      </c>
      <c r="F3942" s="1074">
        <v>1519.8350999999998</v>
      </c>
      <c r="G3942" s="784">
        <f t="shared" si="133"/>
        <v>1519.8350999999998</v>
      </c>
      <c r="H3942" s="1075">
        <v>100</v>
      </c>
      <c r="I3942" s="784">
        <f t="shared" si="134"/>
        <v>0</v>
      </c>
      <c r="J3942" s="635"/>
      <c r="K3942" s="693"/>
      <c r="L3942" s="693"/>
      <c r="M3942" s="635"/>
      <c r="N3942" s="693"/>
      <c r="O3942" s="693"/>
      <c r="P3942" s="1835"/>
      <c r="Q3942" s="773"/>
      <c r="R3942" s="773"/>
      <c r="S3942" s="773"/>
      <c r="T3942" s="773"/>
      <c r="U3942" s="773"/>
      <c r="V3942" s="773"/>
      <c r="W3942" s="773"/>
      <c r="X3942" s="773"/>
      <c r="Y3942" s="773"/>
      <c r="Z3942" s="773"/>
      <c r="AA3942" s="773"/>
      <c r="AB3942" s="773"/>
      <c r="AC3942" s="773"/>
      <c r="AD3942" s="773"/>
      <c r="AE3942" s="773"/>
      <c r="AF3942" s="773"/>
      <c r="AG3942" s="773"/>
      <c r="AH3942" s="773"/>
      <c r="AI3942" s="773"/>
      <c r="AJ3942" s="773"/>
      <c r="AK3942" s="773"/>
      <c r="AL3942" s="773"/>
      <c r="AM3942" s="773"/>
      <c r="AN3942" s="773"/>
      <c r="AO3942" s="773"/>
      <c r="AP3942" s="773"/>
      <c r="AQ3942" s="773"/>
      <c r="AR3942" s="773"/>
      <c r="AS3942" s="773"/>
      <c r="AT3942" s="773"/>
      <c r="AU3942" s="773"/>
      <c r="AV3942" s="773"/>
      <c r="AW3942" s="773"/>
      <c r="AX3942" s="773"/>
      <c r="AY3942" s="773"/>
      <c r="AZ3942" s="773"/>
      <c r="BA3942" s="773"/>
      <c r="BB3942" s="773"/>
      <c r="BC3942" s="773"/>
      <c r="BD3942" s="773"/>
      <c r="BE3942" s="773"/>
      <c r="BF3942" s="773"/>
      <c r="BG3942" s="773"/>
      <c r="BH3942" s="773"/>
      <c r="BI3942" s="773"/>
      <c r="BJ3942" s="773"/>
      <c r="BK3942" s="773"/>
      <c r="BL3942" s="773"/>
      <c r="BM3942" s="773"/>
      <c r="BN3942" s="773"/>
      <c r="BO3942" s="773"/>
      <c r="BP3942" s="773"/>
      <c r="BQ3942" s="773"/>
      <c r="BR3942" s="773"/>
      <c r="BS3942" s="773"/>
      <c r="BT3942" s="773"/>
      <c r="BU3942" s="773"/>
      <c r="BV3942" s="773"/>
      <c r="BW3942" s="773"/>
      <c r="BX3942" s="773"/>
      <c r="BY3942" s="773"/>
      <c r="BZ3942" s="773"/>
      <c r="CA3942" s="773"/>
      <c r="CB3942" s="773"/>
      <c r="CC3942" s="773"/>
      <c r="CD3942" s="773"/>
      <c r="CE3942" s="773"/>
      <c r="CF3942" s="773"/>
      <c r="CG3942" s="773"/>
      <c r="CH3942" s="773"/>
      <c r="CI3942" s="773"/>
      <c r="CJ3942" s="773"/>
      <c r="CK3942" s="773"/>
      <c r="CL3942" s="773"/>
      <c r="CM3942" s="773"/>
      <c r="CN3942" s="773"/>
      <c r="CO3942" s="773"/>
      <c r="CP3942" s="773"/>
      <c r="CQ3942" s="773"/>
      <c r="CR3942" s="773"/>
      <c r="CS3942" s="773"/>
      <c r="CT3942" s="773"/>
      <c r="CU3942" s="773"/>
      <c r="CV3942" s="773"/>
      <c r="CW3942" s="773"/>
      <c r="CX3942" s="773"/>
      <c r="CY3942" s="773"/>
      <c r="CZ3942" s="773"/>
      <c r="DA3942" s="773"/>
      <c r="DB3942" s="773"/>
      <c r="DC3942" s="773"/>
      <c r="DD3942" s="773"/>
      <c r="DE3942" s="773"/>
      <c r="DF3942" s="773"/>
      <c r="DG3942" s="773"/>
      <c r="DH3942" s="773"/>
      <c r="DI3942" s="773"/>
      <c r="DJ3942" s="773"/>
      <c r="DK3942" s="773"/>
      <c r="DL3942" s="773"/>
      <c r="DM3942" s="773"/>
      <c r="DN3942" s="773"/>
      <c r="DO3942" s="773"/>
      <c r="DP3942" s="773"/>
      <c r="DQ3942" s="773"/>
      <c r="DR3942" s="773"/>
      <c r="DS3942" s="773"/>
      <c r="DT3942" s="773"/>
      <c r="DU3942" s="773"/>
      <c r="DV3942" s="773"/>
      <c r="DW3942" s="773"/>
      <c r="DX3942" s="773"/>
      <c r="DY3942" s="773"/>
      <c r="DZ3942" s="773"/>
      <c r="EA3942" s="773"/>
      <c r="EB3942" s="773"/>
      <c r="EC3942" s="773"/>
      <c r="ED3942" s="773"/>
      <c r="EE3942" s="773"/>
      <c r="EF3942" s="773"/>
      <c r="EG3942" s="773"/>
      <c r="EH3942" s="773"/>
      <c r="EI3942" s="773"/>
      <c r="EJ3942" s="773"/>
      <c r="EK3942" s="773"/>
      <c r="EL3942" s="773"/>
      <c r="EM3942" s="773"/>
      <c r="EN3942" s="773"/>
      <c r="EO3942" s="773"/>
      <c r="EP3942" s="773"/>
      <c r="EQ3942" s="773"/>
      <c r="ER3942" s="773"/>
      <c r="ES3942" s="773"/>
      <c r="ET3942" s="773"/>
      <c r="EU3942" s="773"/>
      <c r="EV3942" s="773"/>
      <c r="EW3942" s="773"/>
      <c r="EX3942" s="773"/>
      <c r="EY3942" s="773"/>
      <c r="EZ3942" s="773"/>
      <c r="FA3942" s="773"/>
      <c r="FB3942" s="773"/>
      <c r="FC3942" s="773"/>
      <c r="FD3942" s="773"/>
      <c r="FE3942" s="773"/>
      <c r="FF3942" s="773"/>
      <c r="FG3942" s="773"/>
      <c r="FH3942" s="773"/>
      <c r="FI3942" s="773"/>
      <c r="FJ3942" s="773"/>
      <c r="FK3942" s="773"/>
      <c r="FL3942" s="773"/>
      <c r="FM3942" s="773"/>
      <c r="FN3942" s="773"/>
      <c r="FO3942" s="773"/>
      <c r="FP3942" s="773"/>
      <c r="FQ3942" s="773"/>
      <c r="FR3942" s="773"/>
      <c r="FS3942" s="773"/>
      <c r="FT3942" s="773"/>
      <c r="FU3942" s="773"/>
      <c r="FV3942" s="773"/>
      <c r="FW3942" s="773"/>
      <c r="FX3942" s="773"/>
      <c r="FY3942" s="773"/>
      <c r="FZ3942" s="773"/>
      <c r="GA3942" s="773"/>
      <c r="GB3942" s="773"/>
      <c r="GC3942" s="773"/>
      <c r="GD3942" s="773"/>
      <c r="GE3942" s="773"/>
      <c r="GF3942" s="773"/>
      <c r="GG3942" s="773"/>
      <c r="GH3942" s="773"/>
      <c r="GI3942" s="773"/>
      <c r="GJ3942" s="773"/>
      <c r="GK3942" s="773"/>
      <c r="GL3942" s="773"/>
      <c r="GM3942" s="773"/>
      <c r="GN3942" s="773"/>
      <c r="GO3942" s="773"/>
      <c r="GP3942" s="773"/>
      <c r="GQ3942" s="773"/>
      <c r="GR3942" s="773"/>
      <c r="GS3942" s="773"/>
      <c r="GT3942" s="773"/>
      <c r="GU3942" s="773"/>
      <c r="GV3942" s="773"/>
      <c r="GW3942" s="773"/>
      <c r="GX3942" s="773"/>
      <c r="GY3942" s="773"/>
      <c r="GZ3942" s="773"/>
      <c r="HA3942" s="773"/>
      <c r="HB3942" s="773"/>
      <c r="HC3942" s="773"/>
      <c r="HD3942" s="773"/>
      <c r="HE3942" s="773"/>
      <c r="HF3942" s="773"/>
      <c r="HG3942" s="773"/>
      <c r="HH3942" s="773"/>
      <c r="HI3942" s="773"/>
      <c r="HJ3942" s="773"/>
      <c r="HK3942" s="773"/>
      <c r="HL3942" s="773"/>
      <c r="HM3942" s="773"/>
      <c r="HN3942" s="773"/>
      <c r="HO3942" s="773"/>
      <c r="HP3942" s="773"/>
      <c r="HQ3942" s="773"/>
      <c r="HR3942" s="773"/>
      <c r="HS3942" s="773"/>
      <c r="HT3942" s="773"/>
      <c r="HU3942" s="773"/>
      <c r="HV3942" s="773"/>
      <c r="HW3942" s="773"/>
      <c r="HX3942" s="773"/>
      <c r="HY3942" s="773"/>
      <c r="HZ3942" s="773"/>
      <c r="IA3942" s="773"/>
      <c r="IB3942" s="773"/>
      <c r="IC3942" s="773"/>
      <c r="ID3942" s="773"/>
      <c r="IE3942" s="773"/>
      <c r="IF3942" s="773"/>
      <c r="IG3942" s="773"/>
      <c r="IH3942" s="773"/>
      <c r="II3942" s="773"/>
      <c r="IJ3942" s="773"/>
      <c r="IK3942" s="773"/>
      <c r="IL3942" s="773"/>
      <c r="IM3942" s="773"/>
      <c r="IN3942" s="773"/>
      <c r="IO3942" s="773"/>
      <c r="IP3942" s="773"/>
      <c r="IQ3942" s="773"/>
      <c r="IR3942" s="773"/>
    </row>
    <row r="3943" spans="1:252" ht="27" customHeight="1" x14ac:dyDescent="0.2">
      <c r="A3943" s="606">
        <v>68</v>
      </c>
      <c r="B3943" s="637" t="s">
        <v>1978</v>
      </c>
      <c r="C3943" s="660" t="s">
        <v>701</v>
      </c>
      <c r="D3943" s="575">
        <v>18</v>
      </c>
      <c r="E3943" s="575">
        <v>2005</v>
      </c>
      <c r="F3943" s="1074">
        <v>3112.0697142857139</v>
      </c>
      <c r="G3943" s="784">
        <f t="shared" si="133"/>
        <v>3112.0697142857139</v>
      </c>
      <c r="H3943" s="1075">
        <v>100</v>
      </c>
      <c r="I3943" s="784">
        <f t="shared" si="134"/>
        <v>0</v>
      </c>
      <c r="J3943" s="635"/>
      <c r="K3943" s="693"/>
      <c r="L3943" s="693"/>
      <c r="M3943" s="635"/>
      <c r="N3943" s="693"/>
      <c r="O3943" s="693"/>
      <c r="P3943" s="1835"/>
      <c r="Q3943" s="773"/>
      <c r="R3943" s="773"/>
      <c r="S3943" s="773"/>
      <c r="T3943" s="773"/>
      <c r="U3943" s="773"/>
      <c r="V3943" s="773"/>
      <c r="W3943" s="773"/>
      <c r="X3943" s="773"/>
      <c r="Y3943" s="773"/>
      <c r="Z3943" s="773"/>
      <c r="AA3943" s="773"/>
      <c r="AB3943" s="773"/>
      <c r="AC3943" s="773"/>
      <c r="AD3943" s="773"/>
      <c r="AE3943" s="773"/>
      <c r="AF3943" s="773"/>
      <c r="AG3943" s="773"/>
      <c r="AH3943" s="773"/>
      <c r="AI3943" s="773"/>
      <c r="AJ3943" s="773"/>
      <c r="AK3943" s="773"/>
      <c r="AL3943" s="773"/>
      <c r="AM3943" s="773"/>
      <c r="AN3943" s="773"/>
      <c r="AO3943" s="773"/>
      <c r="AP3943" s="773"/>
      <c r="AQ3943" s="773"/>
      <c r="AR3943" s="773"/>
      <c r="AS3943" s="773"/>
      <c r="AT3943" s="773"/>
      <c r="AU3943" s="773"/>
      <c r="AV3943" s="773"/>
      <c r="AW3943" s="773"/>
      <c r="AX3943" s="773"/>
      <c r="AY3943" s="773"/>
      <c r="AZ3943" s="773"/>
      <c r="BA3943" s="773"/>
      <c r="BB3943" s="773"/>
      <c r="BC3943" s="773"/>
      <c r="BD3943" s="773"/>
      <c r="BE3943" s="773"/>
      <c r="BF3943" s="773"/>
      <c r="BG3943" s="773"/>
      <c r="BH3943" s="773"/>
      <c r="BI3943" s="773"/>
      <c r="BJ3943" s="773"/>
      <c r="BK3943" s="773"/>
      <c r="BL3943" s="773"/>
      <c r="BM3943" s="773"/>
      <c r="BN3943" s="773"/>
      <c r="BO3943" s="773"/>
      <c r="BP3943" s="773"/>
      <c r="BQ3943" s="773"/>
      <c r="BR3943" s="773"/>
      <c r="BS3943" s="773"/>
      <c r="BT3943" s="773"/>
      <c r="BU3943" s="773"/>
      <c r="BV3943" s="773"/>
      <c r="BW3943" s="773"/>
      <c r="BX3943" s="773"/>
      <c r="BY3943" s="773"/>
      <c r="BZ3943" s="773"/>
      <c r="CA3943" s="773"/>
      <c r="CB3943" s="773"/>
      <c r="CC3943" s="773"/>
      <c r="CD3943" s="773"/>
      <c r="CE3943" s="773"/>
      <c r="CF3943" s="773"/>
      <c r="CG3943" s="773"/>
      <c r="CH3943" s="773"/>
      <c r="CI3943" s="773"/>
      <c r="CJ3943" s="773"/>
      <c r="CK3943" s="773"/>
      <c r="CL3943" s="773"/>
      <c r="CM3943" s="773"/>
      <c r="CN3943" s="773"/>
      <c r="CO3943" s="773"/>
      <c r="CP3943" s="773"/>
      <c r="CQ3943" s="773"/>
      <c r="CR3943" s="773"/>
      <c r="CS3943" s="773"/>
      <c r="CT3943" s="773"/>
      <c r="CU3943" s="773"/>
      <c r="CV3943" s="773"/>
      <c r="CW3943" s="773"/>
      <c r="CX3943" s="773"/>
      <c r="CY3943" s="773"/>
      <c r="CZ3943" s="773"/>
      <c r="DA3943" s="773"/>
      <c r="DB3943" s="773"/>
      <c r="DC3943" s="773"/>
      <c r="DD3943" s="773"/>
      <c r="DE3943" s="773"/>
      <c r="DF3943" s="773"/>
      <c r="DG3943" s="773"/>
      <c r="DH3943" s="773"/>
      <c r="DI3943" s="773"/>
      <c r="DJ3943" s="773"/>
      <c r="DK3943" s="773"/>
      <c r="DL3943" s="773"/>
      <c r="DM3943" s="773"/>
      <c r="DN3943" s="773"/>
      <c r="DO3943" s="773"/>
      <c r="DP3943" s="773"/>
      <c r="DQ3943" s="773"/>
      <c r="DR3943" s="773"/>
      <c r="DS3943" s="773"/>
      <c r="DT3943" s="773"/>
      <c r="DU3943" s="773"/>
      <c r="DV3943" s="773"/>
      <c r="DW3943" s="773"/>
      <c r="DX3943" s="773"/>
      <c r="DY3943" s="773"/>
      <c r="DZ3943" s="773"/>
      <c r="EA3943" s="773"/>
      <c r="EB3943" s="773"/>
      <c r="EC3943" s="773"/>
      <c r="ED3943" s="773"/>
      <c r="EE3943" s="773"/>
      <c r="EF3943" s="773"/>
      <c r="EG3943" s="773"/>
      <c r="EH3943" s="773"/>
      <c r="EI3943" s="773"/>
      <c r="EJ3943" s="773"/>
      <c r="EK3943" s="773"/>
      <c r="EL3943" s="773"/>
      <c r="EM3943" s="773"/>
      <c r="EN3943" s="773"/>
      <c r="EO3943" s="773"/>
      <c r="EP3943" s="773"/>
      <c r="EQ3943" s="773"/>
      <c r="ER3943" s="773"/>
      <c r="ES3943" s="773"/>
      <c r="ET3943" s="773"/>
      <c r="EU3943" s="773"/>
      <c r="EV3943" s="773"/>
      <c r="EW3943" s="773"/>
      <c r="EX3943" s="773"/>
      <c r="EY3943" s="773"/>
      <c r="EZ3943" s="773"/>
      <c r="FA3943" s="773"/>
      <c r="FB3943" s="773"/>
      <c r="FC3943" s="773"/>
      <c r="FD3943" s="773"/>
      <c r="FE3943" s="773"/>
      <c r="FF3943" s="773"/>
      <c r="FG3943" s="773"/>
      <c r="FH3943" s="773"/>
      <c r="FI3943" s="773"/>
      <c r="FJ3943" s="773"/>
      <c r="FK3943" s="773"/>
      <c r="FL3943" s="773"/>
      <c r="FM3943" s="773"/>
      <c r="FN3943" s="773"/>
      <c r="FO3943" s="773"/>
      <c r="FP3943" s="773"/>
      <c r="FQ3943" s="773"/>
      <c r="FR3943" s="773"/>
      <c r="FS3943" s="773"/>
      <c r="FT3943" s="773"/>
      <c r="FU3943" s="773"/>
      <c r="FV3943" s="773"/>
      <c r="FW3943" s="773"/>
      <c r="FX3943" s="773"/>
      <c r="FY3943" s="773"/>
      <c r="FZ3943" s="773"/>
      <c r="GA3943" s="773"/>
      <c r="GB3943" s="773"/>
      <c r="GC3943" s="773"/>
      <c r="GD3943" s="773"/>
      <c r="GE3943" s="773"/>
      <c r="GF3943" s="773"/>
      <c r="GG3943" s="773"/>
      <c r="GH3943" s="773"/>
      <c r="GI3943" s="773"/>
      <c r="GJ3943" s="773"/>
      <c r="GK3943" s="773"/>
      <c r="GL3943" s="773"/>
      <c r="GM3943" s="773"/>
      <c r="GN3943" s="773"/>
      <c r="GO3943" s="773"/>
      <c r="GP3943" s="773"/>
      <c r="GQ3943" s="773"/>
      <c r="GR3943" s="773"/>
      <c r="GS3943" s="773"/>
      <c r="GT3943" s="773"/>
      <c r="GU3943" s="773"/>
      <c r="GV3943" s="773"/>
      <c r="GW3943" s="773"/>
      <c r="GX3943" s="773"/>
      <c r="GY3943" s="773"/>
      <c r="GZ3943" s="773"/>
      <c r="HA3943" s="773"/>
      <c r="HB3943" s="773"/>
      <c r="HC3943" s="773"/>
      <c r="HD3943" s="773"/>
      <c r="HE3943" s="773"/>
      <c r="HF3943" s="773"/>
      <c r="HG3943" s="773"/>
      <c r="HH3943" s="773"/>
      <c r="HI3943" s="773"/>
      <c r="HJ3943" s="773"/>
      <c r="HK3943" s="773"/>
      <c r="HL3943" s="773"/>
      <c r="HM3943" s="773"/>
      <c r="HN3943" s="773"/>
      <c r="HO3943" s="773"/>
      <c r="HP3943" s="773"/>
      <c r="HQ3943" s="773"/>
      <c r="HR3943" s="773"/>
      <c r="HS3943" s="773"/>
      <c r="HT3943" s="773"/>
      <c r="HU3943" s="773"/>
      <c r="HV3943" s="773"/>
      <c r="HW3943" s="773"/>
      <c r="HX3943" s="773"/>
      <c r="HY3943" s="773"/>
      <c r="HZ3943" s="773"/>
      <c r="IA3943" s="773"/>
      <c r="IB3943" s="773"/>
      <c r="IC3943" s="773"/>
      <c r="ID3943" s="773"/>
      <c r="IE3943" s="773"/>
      <c r="IF3943" s="773"/>
      <c r="IG3943" s="773"/>
      <c r="IH3943" s="773"/>
      <c r="II3943" s="773"/>
      <c r="IJ3943" s="773"/>
      <c r="IK3943" s="773"/>
      <c r="IL3943" s="773"/>
      <c r="IM3943" s="773"/>
      <c r="IN3943" s="773"/>
      <c r="IO3943" s="773"/>
      <c r="IP3943" s="773"/>
      <c r="IQ3943" s="773"/>
      <c r="IR3943" s="773"/>
    </row>
    <row r="3944" spans="1:252" ht="27" customHeight="1" x14ac:dyDescent="0.2">
      <c r="A3944" s="606">
        <v>69</v>
      </c>
      <c r="B3944" s="637" t="s">
        <v>1979</v>
      </c>
      <c r="C3944" s="660" t="s">
        <v>701</v>
      </c>
      <c r="D3944" s="575">
        <v>2</v>
      </c>
      <c r="E3944" s="575">
        <v>2005</v>
      </c>
      <c r="F3944" s="1074">
        <v>439.68200000000002</v>
      </c>
      <c r="G3944" s="784">
        <f t="shared" si="133"/>
        <v>439.68200000000002</v>
      </c>
      <c r="H3944" s="1075">
        <v>100</v>
      </c>
      <c r="I3944" s="784">
        <f t="shared" si="134"/>
        <v>0</v>
      </c>
      <c r="J3944" s="635"/>
      <c r="K3944" s="693"/>
      <c r="L3944" s="693"/>
      <c r="M3944" s="635"/>
      <c r="N3944" s="693"/>
      <c r="O3944" s="693"/>
      <c r="P3944" s="1835"/>
      <c r="Q3944" s="773"/>
      <c r="R3944" s="773"/>
      <c r="S3944" s="773"/>
      <c r="T3944" s="773"/>
      <c r="U3944" s="773"/>
      <c r="V3944" s="773"/>
      <c r="W3944" s="773"/>
      <c r="X3944" s="773"/>
      <c r="Y3944" s="773"/>
      <c r="Z3944" s="773"/>
      <c r="AA3944" s="773"/>
      <c r="AB3944" s="773"/>
      <c r="AC3944" s="773"/>
      <c r="AD3944" s="773"/>
      <c r="AE3944" s="773"/>
      <c r="AF3944" s="773"/>
      <c r="AG3944" s="773"/>
      <c r="AH3944" s="773"/>
      <c r="AI3944" s="773"/>
      <c r="AJ3944" s="773"/>
      <c r="AK3944" s="773"/>
      <c r="AL3944" s="773"/>
      <c r="AM3944" s="773"/>
      <c r="AN3944" s="773"/>
      <c r="AO3944" s="773"/>
      <c r="AP3944" s="773"/>
      <c r="AQ3944" s="773"/>
      <c r="AR3944" s="773"/>
      <c r="AS3944" s="773"/>
      <c r="AT3944" s="773"/>
      <c r="AU3944" s="773"/>
      <c r="AV3944" s="773"/>
      <c r="AW3944" s="773"/>
      <c r="AX3944" s="773"/>
      <c r="AY3944" s="773"/>
      <c r="AZ3944" s="773"/>
      <c r="BA3944" s="773"/>
      <c r="BB3944" s="773"/>
      <c r="BC3944" s="773"/>
      <c r="BD3944" s="773"/>
      <c r="BE3944" s="773"/>
      <c r="BF3944" s="773"/>
      <c r="BG3944" s="773"/>
      <c r="BH3944" s="773"/>
      <c r="BI3944" s="773"/>
      <c r="BJ3944" s="773"/>
      <c r="BK3944" s="773"/>
      <c r="BL3944" s="773"/>
      <c r="BM3944" s="773"/>
      <c r="BN3944" s="773"/>
      <c r="BO3944" s="773"/>
      <c r="BP3944" s="773"/>
      <c r="BQ3944" s="773"/>
      <c r="BR3944" s="773"/>
      <c r="BS3944" s="773"/>
      <c r="BT3944" s="773"/>
      <c r="BU3944" s="773"/>
      <c r="BV3944" s="773"/>
      <c r="BW3944" s="773"/>
      <c r="BX3944" s="773"/>
      <c r="BY3944" s="773"/>
      <c r="BZ3944" s="773"/>
      <c r="CA3944" s="773"/>
      <c r="CB3944" s="773"/>
      <c r="CC3944" s="773"/>
      <c r="CD3944" s="773"/>
      <c r="CE3944" s="773"/>
      <c r="CF3944" s="773"/>
      <c r="CG3944" s="773"/>
      <c r="CH3944" s="773"/>
      <c r="CI3944" s="773"/>
      <c r="CJ3944" s="773"/>
      <c r="CK3944" s="773"/>
      <c r="CL3944" s="773"/>
      <c r="CM3944" s="773"/>
      <c r="CN3944" s="773"/>
      <c r="CO3944" s="773"/>
      <c r="CP3944" s="773"/>
      <c r="CQ3944" s="773"/>
      <c r="CR3944" s="773"/>
      <c r="CS3944" s="773"/>
      <c r="CT3944" s="773"/>
      <c r="CU3944" s="773"/>
      <c r="CV3944" s="773"/>
      <c r="CW3944" s="773"/>
      <c r="CX3944" s="773"/>
      <c r="CY3944" s="773"/>
      <c r="CZ3944" s="773"/>
      <c r="DA3944" s="773"/>
      <c r="DB3944" s="773"/>
      <c r="DC3944" s="773"/>
      <c r="DD3944" s="773"/>
      <c r="DE3944" s="773"/>
      <c r="DF3944" s="773"/>
      <c r="DG3944" s="773"/>
      <c r="DH3944" s="773"/>
      <c r="DI3944" s="773"/>
      <c r="DJ3944" s="773"/>
      <c r="DK3944" s="773"/>
      <c r="DL3944" s="773"/>
      <c r="DM3944" s="773"/>
      <c r="DN3944" s="773"/>
      <c r="DO3944" s="773"/>
      <c r="DP3944" s="773"/>
      <c r="DQ3944" s="773"/>
      <c r="DR3944" s="773"/>
      <c r="DS3944" s="773"/>
      <c r="DT3944" s="773"/>
      <c r="DU3944" s="773"/>
      <c r="DV3944" s="773"/>
      <c r="DW3944" s="773"/>
      <c r="DX3944" s="773"/>
      <c r="DY3944" s="773"/>
      <c r="DZ3944" s="773"/>
      <c r="EA3944" s="773"/>
      <c r="EB3944" s="773"/>
      <c r="EC3944" s="773"/>
      <c r="ED3944" s="773"/>
      <c r="EE3944" s="773"/>
      <c r="EF3944" s="773"/>
      <c r="EG3944" s="773"/>
      <c r="EH3944" s="773"/>
      <c r="EI3944" s="773"/>
      <c r="EJ3944" s="773"/>
      <c r="EK3944" s="773"/>
      <c r="EL3944" s="773"/>
      <c r="EM3944" s="773"/>
      <c r="EN3944" s="773"/>
      <c r="EO3944" s="773"/>
      <c r="EP3944" s="773"/>
      <c r="EQ3944" s="773"/>
      <c r="ER3944" s="773"/>
      <c r="ES3944" s="773"/>
      <c r="ET3944" s="773"/>
      <c r="EU3944" s="773"/>
      <c r="EV3944" s="773"/>
      <c r="EW3944" s="773"/>
      <c r="EX3944" s="773"/>
      <c r="EY3944" s="773"/>
      <c r="EZ3944" s="773"/>
      <c r="FA3944" s="773"/>
      <c r="FB3944" s="773"/>
      <c r="FC3944" s="773"/>
      <c r="FD3944" s="773"/>
      <c r="FE3944" s="773"/>
      <c r="FF3944" s="773"/>
      <c r="FG3944" s="773"/>
      <c r="FH3944" s="773"/>
      <c r="FI3944" s="773"/>
      <c r="FJ3944" s="773"/>
      <c r="FK3944" s="773"/>
      <c r="FL3944" s="773"/>
      <c r="FM3944" s="773"/>
      <c r="FN3944" s="773"/>
      <c r="FO3944" s="773"/>
      <c r="FP3944" s="773"/>
      <c r="FQ3944" s="773"/>
      <c r="FR3944" s="773"/>
      <c r="FS3944" s="773"/>
      <c r="FT3944" s="773"/>
      <c r="FU3944" s="773"/>
      <c r="FV3944" s="773"/>
      <c r="FW3944" s="773"/>
      <c r="FX3944" s="773"/>
      <c r="FY3944" s="773"/>
      <c r="FZ3944" s="773"/>
      <c r="GA3944" s="773"/>
      <c r="GB3944" s="773"/>
      <c r="GC3944" s="773"/>
      <c r="GD3944" s="773"/>
      <c r="GE3944" s="773"/>
      <c r="GF3944" s="773"/>
      <c r="GG3944" s="773"/>
      <c r="GH3944" s="773"/>
      <c r="GI3944" s="773"/>
      <c r="GJ3944" s="773"/>
      <c r="GK3944" s="773"/>
      <c r="GL3944" s="773"/>
      <c r="GM3944" s="773"/>
      <c r="GN3944" s="773"/>
      <c r="GO3944" s="773"/>
      <c r="GP3944" s="773"/>
      <c r="GQ3944" s="773"/>
      <c r="GR3944" s="773"/>
      <c r="GS3944" s="773"/>
      <c r="GT3944" s="773"/>
      <c r="GU3944" s="773"/>
      <c r="GV3944" s="773"/>
      <c r="GW3944" s="773"/>
      <c r="GX3944" s="773"/>
      <c r="GY3944" s="773"/>
      <c r="GZ3944" s="773"/>
      <c r="HA3944" s="773"/>
      <c r="HB3944" s="773"/>
      <c r="HC3944" s="773"/>
      <c r="HD3944" s="773"/>
      <c r="HE3944" s="773"/>
      <c r="HF3944" s="773"/>
      <c r="HG3944" s="773"/>
      <c r="HH3944" s="773"/>
      <c r="HI3944" s="773"/>
      <c r="HJ3944" s="773"/>
      <c r="HK3944" s="773"/>
      <c r="HL3944" s="773"/>
      <c r="HM3944" s="773"/>
      <c r="HN3944" s="773"/>
      <c r="HO3944" s="773"/>
      <c r="HP3944" s="773"/>
      <c r="HQ3944" s="773"/>
      <c r="HR3944" s="773"/>
      <c r="HS3944" s="773"/>
      <c r="HT3944" s="773"/>
      <c r="HU3944" s="773"/>
      <c r="HV3944" s="773"/>
      <c r="HW3944" s="773"/>
      <c r="HX3944" s="773"/>
      <c r="HY3944" s="773"/>
      <c r="HZ3944" s="773"/>
      <c r="IA3944" s="773"/>
      <c r="IB3944" s="773"/>
      <c r="IC3944" s="773"/>
      <c r="ID3944" s="773"/>
      <c r="IE3944" s="773"/>
      <c r="IF3944" s="773"/>
      <c r="IG3944" s="773"/>
      <c r="IH3944" s="773"/>
      <c r="II3944" s="773"/>
      <c r="IJ3944" s="773"/>
      <c r="IK3944" s="773"/>
      <c r="IL3944" s="773"/>
      <c r="IM3944" s="773"/>
      <c r="IN3944" s="773"/>
      <c r="IO3944" s="773"/>
      <c r="IP3944" s="773"/>
      <c r="IQ3944" s="773"/>
      <c r="IR3944" s="773"/>
    </row>
    <row r="3945" spans="1:252" ht="13.5" customHeight="1" x14ac:dyDescent="0.2">
      <c r="A3945" s="606">
        <v>70</v>
      </c>
      <c r="B3945" s="637" t="s">
        <v>1980</v>
      </c>
      <c r="C3945" s="660" t="s">
        <v>701</v>
      </c>
      <c r="D3945" s="575">
        <v>2</v>
      </c>
      <c r="E3945" s="575">
        <v>2005</v>
      </c>
      <c r="F3945" s="1074">
        <v>350.12</v>
      </c>
      <c r="G3945" s="784">
        <f t="shared" si="133"/>
        <v>350.12</v>
      </c>
      <c r="H3945" s="1075">
        <v>100</v>
      </c>
      <c r="I3945" s="784">
        <f t="shared" si="134"/>
        <v>0</v>
      </c>
      <c r="J3945" s="635"/>
      <c r="K3945" s="693"/>
      <c r="L3945" s="693"/>
      <c r="M3945" s="635"/>
      <c r="N3945" s="693"/>
      <c r="O3945" s="693"/>
      <c r="P3945" s="1835"/>
      <c r="Q3945" s="773"/>
      <c r="R3945" s="773"/>
      <c r="S3945" s="773"/>
      <c r="T3945" s="773"/>
      <c r="U3945" s="773"/>
      <c r="V3945" s="773"/>
      <c r="W3945" s="773"/>
      <c r="X3945" s="773"/>
      <c r="Y3945" s="773"/>
      <c r="Z3945" s="773"/>
      <c r="AA3945" s="773"/>
      <c r="AB3945" s="773"/>
      <c r="AC3945" s="773"/>
      <c r="AD3945" s="773"/>
      <c r="AE3945" s="773"/>
      <c r="AF3945" s="773"/>
      <c r="AG3945" s="773"/>
      <c r="AH3945" s="773"/>
      <c r="AI3945" s="773"/>
      <c r="AJ3945" s="773"/>
      <c r="AK3945" s="773"/>
      <c r="AL3945" s="773"/>
      <c r="AM3945" s="773"/>
      <c r="AN3945" s="773"/>
      <c r="AO3945" s="773"/>
      <c r="AP3945" s="773"/>
      <c r="AQ3945" s="773"/>
      <c r="AR3945" s="773"/>
      <c r="AS3945" s="773"/>
      <c r="AT3945" s="773"/>
      <c r="AU3945" s="773"/>
      <c r="AV3945" s="773"/>
      <c r="AW3945" s="773"/>
      <c r="AX3945" s="773"/>
      <c r="AY3945" s="773"/>
      <c r="AZ3945" s="773"/>
      <c r="BA3945" s="773"/>
      <c r="BB3945" s="773"/>
      <c r="BC3945" s="773"/>
      <c r="BD3945" s="773"/>
      <c r="BE3945" s="773"/>
      <c r="BF3945" s="773"/>
      <c r="BG3945" s="773"/>
      <c r="BH3945" s="773"/>
      <c r="BI3945" s="773"/>
      <c r="BJ3945" s="773"/>
      <c r="BK3945" s="773"/>
      <c r="BL3945" s="773"/>
      <c r="BM3945" s="773"/>
      <c r="BN3945" s="773"/>
      <c r="BO3945" s="773"/>
      <c r="BP3945" s="773"/>
      <c r="BQ3945" s="773"/>
      <c r="BR3945" s="773"/>
      <c r="BS3945" s="773"/>
      <c r="BT3945" s="773"/>
      <c r="BU3945" s="773"/>
      <c r="BV3945" s="773"/>
      <c r="BW3945" s="773"/>
      <c r="BX3945" s="773"/>
      <c r="BY3945" s="773"/>
      <c r="BZ3945" s="773"/>
      <c r="CA3945" s="773"/>
      <c r="CB3945" s="773"/>
      <c r="CC3945" s="773"/>
      <c r="CD3945" s="773"/>
      <c r="CE3945" s="773"/>
      <c r="CF3945" s="773"/>
      <c r="CG3945" s="773"/>
      <c r="CH3945" s="773"/>
      <c r="CI3945" s="773"/>
      <c r="CJ3945" s="773"/>
      <c r="CK3945" s="773"/>
      <c r="CL3945" s="773"/>
      <c r="CM3945" s="773"/>
      <c r="CN3945" s="773"/>
      <c r="CO3945" s="773"/>
      <c r="CP3945" s="773"/>
      <c r="CQ3945" s="773"/>
      <c r="CR3945" s="773"/>
      <c r="CS3945" s="773"/>
      <c r="CT3945" s="773"/>
      <c r="CU3945" s="773"/>
      <c r="CV3945" s="773"/>
      <c r="CW3945" s="773"/>
      <c r="CX3945" s="773"/>
      <c r="CY3945" s="773"/>
      <c r="CZ3945" s="773"/>
      <c r="DA3945" s="773"/>
      <c r="DB3945" s="773"/>
      <c r="DC3945" s="773"/>
      <c r="DD3945" s="773"/>
      <c r="DE3945" s="773"/>
      <c r="DF3945" s="773"/>
      <c r="DG3945" s="773"/>
      <c r="DH3945" s="773"/>
      <c r="DI3945" s="773"/>
      <c r="DJ3945" s="773"/>
      <c r="DK3945" s="773"/>
      <c r="DL3945" s="773"/>
      <c r="DM3945" s="773"/>
      <c r="DN3945" s="773"/>
      <c r="DO3945" s="773"/>
      <c r="DP3945" s="773"/>
      <c r="DQ3945" s="773"/>
      <c r="DR3945" s="773"/>
      <c r="DS3945" s="773"/>
      <c r="DT3945" s="773"/>
      <c r="DU3945" s="773"/>
      <c r="DV3945" s="773"/>
      <c r="DW3945" s="773"/>
      <c r="DX3945" s="773"/>
      <c r="DY3945" s="773"/>
      <c r="DZ3945" s="773"/>
      <c r="EA3945" s="773"/>
      <c r="EB3945" s="773"/>
      <c r="EC3945" s="773"/>
      <c r="ED3945" s="773"/>
      <c r="EE3945" s="773"/>
      <c r="EF3945" s="773"/>
      <c r="EG3945" s="773"/>
      <c r="EH3945" s="773"/>
      <c r="EI3945" s="773"/>
      <c r="EJ3945" s="773"/>
      <c r="EK3945" s="773"/>
      <c r="EL3945" s="773"/>
      <c r="EM3945" s="773"/>
      <c r="EN3945" s="773"/>
      <c r="EO3945" s="773"/>
      <c r="EP3945" s="773"/>
      <c r="EQ3945" s="773"/>
      <c r="ER3945" s="773"/>
      <c r="ES3945" s="773"/>
      <c r="ET3945" s="773"/>
      <c r="EU3945" s="773"/>
      <c r="EV3945" s="773"/>
      <c r="EW3945" s="773"/>
      <c r="EX3945" s="773"/>
      <c r="EY3945" s="773"/>
      <c r="EZ3945" s="773"/>
      <c r="FA3945" s="773"/>
      <c r="FB3945" s="773"/>
      <c r="FC3945" s="773"/>
      <c r="FD3945" s="773"/>
      <c r="FE3945" s="773"/>
      <c r="FF3945" s="773"/>
      <c r="FG3945" s="773"/>
      <c r="FH3945" s="773"/>
      <c r="FI3945" s="773"/>
      <c r="FJ3945" s="773"/>
      <c r="FK3945" s="773"/>
      <c r="FL3945" s="773"/>
      <c r="FM3945" s="773"/>
      <c r="FN3945" s="773"/>
      <c r="FO3945" s="773"/>
      <c r="FP3945" s="773"/>
      <c r="FQ3945" s="773"/>
      <c r="FR3945" s="773"/>
      <c r="FS3945" s="773"/>
      <c r="FT3945" s="773"/>
      <c r="FU3945" s="773"/>
      <c r="FV3945" s="773"/>
      <c r="FW3945" s="773"/>
      <c r="FX3945" s="773"/>
      <c r="FY3945" s="773"/>
      <c r="FZ3945" s="773"/>
      <c r="GA3945" s="773"/>
      <c r="GB3945" s="773"/>
      <c r="GC3945" s="773"/>
      <c r="GD3945" s="773"/>
      <c r="GE3945" s="773"/>
      <c r="GF3945" s="773"/>
      <c r="GG3945" s="773"/>
      <c r="GH3945" s="773"/>
      <c r="GI3945" s="773"/>
      <c r="GJ3945" s="773"/>
      <c r="GK3945" s="773"/>
      <c r="GL3945" s="773"/>
      <c r="GM3945" s="773"/>
      <c r="GN3945" s="773"/>
      <c r="GO3945" s="773"/>
      <c r="GP3945" s="773"/>
      <c r="GQ3945" s="773"/>
      <c r="GR3945" s="773"/>
      <c r="GS3945" s="773"/>
      <c r="GT3945" s="773"/>
      <c r="GU3945" s="773"/>
      <c r="GV3945" s="773"/>
      <c r="GW3945" s="773"/>
      <c r="GX3945" s="773"/>
      <c r="GY3945" s="773"/>
      <c r="GZ3945" s="773"/>
      <c r="HA3945" s="773"/>
      <c r="HB3945" s="773"/>
      <c r="HC3945" s="773"/>
      <c r="HD3945" s="773"/>
      <c r="HE3945" s="773"/>
      <c r="HF3945" s="773"/>
      <c r="HG3945" s="773"/>
      <c r="HH3945" s="773"/>
      <c r="HI3945" s="773"/>
      <c r="HJ3945" s="773"/>
      <c r="HK3945" s="773"/>
      <c r="HL3945" s="773"/>
      <c r="HM3945" s="773"/>
      <c r="HN3945" s="773"/>
      <c r="HO3945" s="773"/>
      <c r="HP3945" s="773"/>
      <c r="HQ3945" s="773"/>
      <c r="HR3945" s="773"/>
      <c r="HS3945" s="773"/>
      <c r="HT3945" s="773"/>
      <c r="HU3945" s="773"/>
      <c r="HV3945" s="773"/>
      <c r="HW3945" s="773"/>
      <c r="HX3945" s="773"/>
      <c r="HY3945" s="773"/>
      <c r="HZ3945" s="773"/>
      <c r="IA3945" s="773"/>
      <c r="IB3945" s="773"/>
      <c r="IC3945" s="773"/>
      <c r="ID3945" s="773"/>
      <c r="IE3945" s="773"/>
      <c r="IF3945" s="773"/>
      <c r="IG3945" s="773"/>
      <c r="IH3945" s="773"/>
      <c r="II3945" s="773"/>
      <c r="IJ3945" s="773"/>
      <c r="IK3945" s="773"/>
      <c r="IL3945" s="773"/>
      <c r="IM3945" s="773"/>
      <c r="IN3945" s="773"/>
      <c r="IO3945" s="773"/>
      <c r="IP3945" s="773"/>
      <c r="IQ3945" s="773"/>
      <c r="IR3945" s="773"/>
    </row>
    <row r="3946" spans="1:252" ht="13.5" customHeight="1" x14ac:dyDescent="0.2">
      <c r="A3946" s="606">
        <v>71</v>
      </c>
      <c r="B3946" s="637" t="s">
        <v>1981</v>
      </c>
      <c r="C3946" s="660" t="s">
        <v>701</v>
      </c>
      <c r="D3946" s="575">
        <v>3</v>
      </c>
      <c r="E3946" s="575">
        <v>2005</v>
      </c>
      <c r="F3946" s="1074">
        <v>448.56700000000001</v>
      </c>
      <c r="G3946" s="784">
        <f t="shared" si="133"/>
        <v>448.56700000000001</v>
      </c>
      <c r="H3946" s="1075">
        <v>100</v>
      </c>
      <c r="I3946" s="784">
        <f t="shared" si="134"/>
        <v>0</v>
      </c>
      <c r="J3946" s="635"/>
      <c r="K3946" s="693"/>
      <c r="L3946" s="693"/>
      <c r="M3946" s="635"/>
      <c r="N3946" s="693"/>
      <c r="O3946" s="693"/>
      <c r="P3946" s="1835"/>
      <c r="Q3946" s="773"/>
      <c r="R3946" s="773"/>
      <c r="S3946" s="773"/>
      <c r="T3946" s="773"/>
      <c r="U3946" s="773"/>
      <c r="V3946" s="773"/>
      <c r="W3946" s="773"/>
      <c r="X3946" s="773"/>
      <c r="Y3946" s="773"/>
      <c r="Z3946" s="773"/>
      <c r="AA3946" s="773"/>
      <c r="AB3946" s="773"/>
      <c r="AC3946" s="773"/>
      <c r="AD3946" s="773"/>
      <c r="AE3946" s="773"/>
      <c r="AF3946" s="773"/>
      <c r="AG3946" s="773"/>
      <c r="AH3946" s="773"/>
      <c r="AI3946" s="773"/>
      <c r="AJ3946" s="773"/>
      <c r="AK3946" s="773"/>
      <c r="AL3946" s="773"/>
      <c r="AM3946" s="773"/>
      <c r="AN3946" s="773"/>
      <c r="AO3946" s="773"/>
      <c r="AP3946" s="773"/>
      <c r="AQ3946" s="773"/>
      <c r="AR3946" s="773"/>
      <c r="AS3946" s="773"/>
      <c r="AT3946" s="773"/>
      <c r="AU3946" s="773"/>
      <c r="AV3946" s="773"/>
      <c r="AW3946" s="773"/>
      <c r="AX3946" s="773"/>
      <c r="AY3946" s="773"/>
      <c r="AZ3946" s="773"/>
      <c r="BA3946" s="773"/>
      <c r="BB3946" s="773"/>
      <c r="BC3946" s="773"/>
      <c r="BD3946" s="773"/>
      <c r="BE3946" s="773"/>
      <c r="BF3946" s="773"/>
      <c r="BG3946" s="773"/>
      <c r="BH3946" s="773"/>
      <c r="BI3946" s="773"/>
      <c r="BJ3946" s="773"/>
      <c r="BK3946" s="773"/>
      <c r="BL3946" s="773"/>
      <c r="BM3946" s="773"/>
      <c r="BN3946" s="773"/>
      <c r="BO3946" s="773"/>
      <c r="BP3946" s="773"/>
      <c r="BQ3946" s="773"/>
      <c r="BR3946" s="773"/>
      <c r="BS3946" s="773"/>
      <c r="BT3946" s="773"/>
      <c r="BU3946" s="773"/>
      <c r="BV3946" s="773"/>
      <c r="BW3946" s="773"/>
      <c r="BX3946" s="773"/>
      <c r="BY3946" s="773"/>
      <c r="BZ3946" s="773"/>
      <c r="CA3946" s="773"/>
      <c r="CB3946" s="773"/>
      <c r="CC3946" s="773"/>
      <c r="CD3946" s="773"/>
      <c r="CE3946" s="773"/>
      <c r="CF3946" s="773"/>
      <c r="CG3946" s="773"/>
      <c r="CH3946" s="773"/>
      <c r="CI3946" s="773"/>
      <c r="CJ3946" s="773"/>
      <c r="CK3946" s="773"/>
      <c r="CL3946" s="773"/>
      <c r="CM3946" s="773"/>
      <c r="CN3946" s="773"/>
      <c r="CO3946" s="773"/>
      <c r="CP3946" s="773"/>
      <c r="CQ3946" s="773"/>
      <c r="CR3946" s="773"/>
      <c r="CS3946" s="773"/>
      <c r="CT3946" s="773"/>
      <c r="CU3946" s="773"/>
      <c r="CV3946" s="773"/>
      <c r="CW3946" s="773"/>
      <c r="CX3946" s="773"/>
      <c r="CY3946" s="773"/>
      <c r="CZ3946" s="773"/>
      <c r="DA3946" s="773"/>
      <c r="DB3946" s="773"/>
      <c r="DC3946" s="773"/>
      <c r="DD3946" s="773"/>
      <c r="DE3946" s="773"/>
      <c r="DF3946" s="773"/>
      <c r="DG3946" s="773"/>
      <c r="DH3946" s="773"/>
      <c r="DI3946" s="773"/>
      <c r="DJ3946" s="773"/>
      <c r="DK3946" s="773"/>
      <c r="DL3946" s="773"/>
      <c r="DM3946" s="773"/>
      <c r="DN3946" s="773"/>
      <c r="DO3946" s="773"/>
      <c r="DP3946" s="773"/>
      <c r="DQ3946" s="773"/>
      <c r="DR3946" s="773"/>
      <c r="DS3946" s="773"/>
      <c r="DT3946" s="773"/>
      <c r="DU3946" s="773"/>
      <c r="DV3946" s="773"/>
      <c r="DW3946" s="773"/>
      <c r="DX3946" s="773"/>
      <c r="DY3946" s="773"/>
      <c r="DZ3946" s="773"/>
      <c r="EA3946" s="773"/>
      <c r="EB3946" s="773"/>
      <c r="EC3946" s="773"/>
      <c r="ED3946" s="773"/>
      <c r="EE3946" s="773"/>
      <c r="EF3946" s="773"/>
      <c r="EG3946" s="773"/>
      <c r="EH3946" s="773"/>
      <c r="EI3946" s="773"/>
      <c r="EJ3946" s="773"/>
      <c r="EK3946" s="773"/>
      <c r="EL3946" s="773"/>
      <c r="EM3946" s="773"/>
      <c r="EN3946" s="773"/>
      <c r="EO3946" s="773"/>
      <c r="EP3946" s="773"/>
      <c r="EQ3946" s="773"/>
      <c r="ER3946" s="773"/>
      <c r="ES3946" s="773"/>
      <c r="ET3946" s="773"/>
      <c r="EU3946" s="773"/>
      <c r="EV3946" s="773"/>
      <c r="EW3946" s="773"/>
      <c r="EX3946" s="773"/>
      <c r="EY3946" s="773"/>
      <c r="EZ3946" s="773"/>
      <c r="FA3946" s="773"/>
      <c r="FB3946" s="773"/>
      <c r="FC3946" s="773"/>
      <c r="FD3946" s="773"/>
      <c r="FE3946" s="773"/>
      <c r="FF3946" s="773"/>
      <c r="FG3946" s="773"/>
      <c r="FH3946" s="773"/>
      <c r="FI3946" s="773"/>
      <c r="FJ3946" s="773"/>
      <c r="FK3946" s="773"/>
      <c r="FL3946" s="773"/>
      <c r="FM3946" s="773"/>
      <c r="FN3946" s="773"/>
      <c r="FO3946" s="773"/>
      <c r="FP3946" s="773"/>
      <c r="FQ3946" s="773"/>
      <c r="FR3946" s="773"/>
      <c r="FS3946" s="773"/>
      <c r="FT3946" s="773"/>
      <c r="FU3946" s="773"/>
      <c r="FV3946" s="773"/>
      <c r="FW3946" s="773"/>
      <c r="FX3946" s="773"/>
      <c r="FY3946" s="773"/>
      <c r="FZ3946" s="773"/>
      <c r="GA3946" s="773"/>
      <c r="GB3946" s="773"/>
      <c r="GC3946" s="773"/>
      <c r="GD3946" s="773"/>
      <c r="GE3946" s="773"/>
      <c r="GF3946" s="773"/>
      <c r="GG3946" s="773"/>
      <c r="GH3946" s="773"/>
      <c r="GI3946" s="773"/>
      <c r="GJ3946" s="773"/>
      <c r="GK3946" s="773"/>
      <c r="GL3946" s="773"/>
      <c r="GM3946" s="773"/>
      <c r="GN3946" s="773"/>
      <c r="GO3946" s="773"/>
      <c r="GP3946" s="773"/>
      <c r="GQ3946" s="773"/>
      <c r="GR3946" s="773"/>
      <c r="GS3946" s="773"/>
      <c r="GT3946" s="773"/>
      <c r="GU3946" s="773"/>
      <c r="GV3946" s="773"/>
      <c r="GW3946" s="773"/>
      <c r="GX3946" s="773"/>
      <c r="GY3946" s="773"/>
      <c r="GZ3946" s="773"/>
      <c r="HA3946" s="773"/>
      <c r="HB3946" s="773"/>
      <c r="HC3946" s="773"/>
      <c r="HD3946" s="773"/>
      <c r="HE3946" s="773"/>
      <c r="HF3946" s="773"/>
      <c r="HG3946" s="773"/>
      <c r="HH3946" s="773"/>
      <c r="HI3946" s="773"/>
      <c r="HJ3946" s="773"/>
      <c r="HK3946" s="773"/>
      <c r="HL3946" s="773"/>
      <c r="HM3946" s="773"/>
      <c r="HN3946" s="773"/>
      <c r="HO3946" s="773"/>
      <c r="HP3946" s="773"/>
      <c r="HQ3946" s="773"/>
      <c r="HR3946" s="773"/>
      <c r="HS3946" s="773"/>
      <c r="HT3946" s="773"/>
      <c r="HU3946" s="773"/>
      <c r="HV3946" s="773"/>
      <c r="HW3946" s="773"/>
      <c r="HX3946" s="773"/>
      <c r="HY3946" s="773"/>
      <c r="HZ3946" s="773"/>
      <c r="IA3946" s="773"/>
      <c r="IB3946" s="773"/>
      <c r="IC3946" s="773"/>
      <c r="ID3946" s="773"/>
      <c r="IE3946" s="773"/>
      <c r="IF3946" s="773"/>
      <c r="IG3946" s="773"/>
      <c r="IH3946" s="773"/>
      <c r="II3946" s="773"/>
      <c r="IJ3946" s="773"/>
      <c r="IK3946" s="773"/>
      <c r="IL3946" s="773"/>
      <c r="IM3946" s="773"/>
      <c r="IN3946" s="773"/>
      <c r="IO3946" s="773"/>
      <c r="IP3946" s="773"/>
      <c r="IQ3946" s="773"/>
      <c r="IR3946" s="773"/>
    </row>
    <row r="3947" spans="1:252" ht="13.5" customHeight="1" x14ac:dyDescent="0.2">
      <c r="A3947" s="606">
        <v>72</v>
      </c>
      <c r="B3947" s="637" t="s">
        <v>1982</v>
      </c>
      <c r="C3947" s="660" t="s">
        <v>701</v>
      </c>
      <c r="D3947" s="575">
        <v>1</v>
      </c>
      <c r="E3947" s="575">
        <v>2008</v>
      </c>
      <c r="F3947" s="1074">
        <v>240</v>
      </c>
      <c r="G3947" s="784">
        <f t="shared" si="133"/>
        <v>240</v>
      </c>
      <c r="H3947" s="1075">
        <v>100</v>
      </c>
      <c r="I3947" s="784">
        <f t="shared" si="134"/>
        <v>0</v>
      </c>
      <c r="J3947" s="635"/>
      <c r="K3947" s="693"/>
      <c r="L3947" s="693"/>
      <c r="M3947" s="635"/>
      <c r="N3947" s="693"/>
      <c r="O3947" s="693"/>
      <c r="P3947" s="1835"/>
      <c r="Q3947" s="773"/>
      <c r="R3947" s="773"/>
      <c r="S3947" s="773"/>
      <c r="T3947" s="773"/>
      <c r="U3947" s="773"/>
      <c r="V3947" s="773"/>
      <c r="W3947" s="773"/>
      <c r="X3947" s="773"/>
      <c r="Y3947" s="773"/>
      <c r="Z3947" s="773"/>
      <c r="AA3947" s="773"/>
      <c r="AB3947" s="773"/>
      <c r="AC3947" s="773"/>
      <c r="AD3947" s="773"/>
      <c r="AE3947" s="773"/>
      <c r="AF3947" s="773"/>
      <c r="AG3947" s="773"/>
      <c r="AH3947" s="773"/>
      <c r="AI3947" s="773"/>
      <c r="AJ3947" s="773"/>
      <c r="AK3947" s="773"/>
      <c r="AL3947" s="773"/>
      <c r="AM3947" s="773"/>
      <c r="AN3947" s="773"/>
      <c r="AO3947" s="773"/>
      <c r="AP3947" s="773"/>
      <c r="AQ3947" s="773"/>
      <c r="AR3947" s="773"/>
      <c r="AS3947" s="773"/>
      <c r="AT3947" s="773"/>
      <c r="AU3947" s="773"/>
      <c r="AV3947" s="773"/>
      <c r="AW3947" s="773"/>
      <c r="AX3947" s="773"/>
      <c r="AY3947" s="773"/>
      <c r="AZ3947" s="773"/>
      <c r="BA3947" s="773"/>
      <c r="BB3947" s="773"/>
      <c r="BC3947" s="773"/>
      <c r="BD3947" s="773"/>
      <c r="BE3947" s="773"/>
      <c r="BF3947" s="773"/>
      <c r="BG3947" s="773"/>
      <c r="BH3947" s="773"/>
      <c r="BI3947" s="773"/>
      <c r="BJ3947" s="773"/>
      <c r="BK3947" s="773"/>
      <c r="BL3947" s="773"/>
      <c r="BM3947" s="773"/>
      <c r="BN3947" s="773"/>
      <c r="BO3947" s="773"/>
      <c r="BP3947" s="773"/>
      <c r="BQ3947" s="773"/>
      <c r="BR3947" s="773"/>
      <c r="BS3947" s="773"/>
      <c r="BT3947" s="773"/>
      <c r="BU3947" s="773"/>
      <c r="BV3947" s="773"/>
      <c r="BW3947" s="773"/>
      <c r="BX3947" s="773"/>
      <c r="BY3947" s="773"/>
      <c r="BZ3947" s="773"/>
      <c r="CA3947" s="773"/>
      <c r="CB3947" s="773"/>
      <c r="CC3947" s="773"/>
      <c r="CD3947" s="773"/>
      <c r="CE3947" s="773"/>
      <c r="CF3947" s="773"/>
      <c r="CG3947" s="773"/>
      <c r="CH3947" s="773"/>
      <c r="CI3947" s="773"/>
      <c r="CJ3947" s="773"/>
      <c r="CK3947" s="773"/>
      <c r="CL3947" s="773"/>
      <c r="CM3947" s="773"/>
      <c r="CN3947" s="773"/>
      <c r="CO3947" s="773"/>
      <c r="CP3947" s="773"/>
      <c r="CQ3947" s="773"/>
      <c r="CR3947" s="773"/>
      <c r="CS3947" s="773"/>
      <c r="CT3947" s="773"/>
      <c r="CU3947" s="773"/>
      <c r="CV3947" s="773"/>
      <c r="CW3947" s="773"/>
      <c r="CX3947" s="773"/>
      <c r="CY3947" s="773"/>
      <c r="CZ3947" s="773"/>
      <c r="DA3947" s="773"/>
      <c r="DB3947" s="773"/>
      <c r="DC3947" s="773"/>
      <c r="DD3947" s="773"/>
      <c r="DE3947" s="773"/>
      <c r="DF3947" s="773"/>
      <c r="DG3947" s="773"/>
      <c r="DH3947" s="773"/>
      <c r="DI3947" s="773"/>
      <c r="DJ3947" s="773"/>
      <c r="DK3947" s="773"/>
      <c r="DL3947" s="773"/>
      <c r="DM3947" s="773"/>
      <c r="DN3947" s="773"/>
      <c r="DO3947" s="773"/>
      <c r="DP3947" s="773"/>
      <c r="DQ3947" s="773"/>
      <c r="DR3947" s="773"/>
      <c r="DS3947" s="773"/>
      <c r="DT3947" s="773"/>
      <c r="DU3947" s="773"/>
      <c r="DV3947" s="773"/>
      <c r="DW3947" s="773"/>
      <c r="DX3947" s="773"/>
      <c r="DY3947" s="773"/>
      <c r="DZ3947" s="773"/>
      <c r="EA3947" s="773"/>
      <c r="EB3947" s="773"/>
      <c r="EC3947" s="773"/>
      <c r="ED3947" s="773"/>
      <c r="EE3947" s="773"/>
      <c r="EF3947" s="773"/>
      <c r="EG3947" s="773"/>
      <c r="EH3947" s="773"/>
      <c r="EI3947" s="773"/>
      <c r="EJ3947" s="773"/>
      <c r="EK3947" s="773"/>
      <c r="EL3947" s="773"/>
      <c r="EM3947" s="773"/>
      <c r="EN3947" s="773"/>
      <c r="EO3947" s="773"/>
      <c r="EP3947" s="773"/>
      <c r="EQ3947" s="773"/>
      <c r="ER3947" s="773"/>
      <c r="ES3947" s="773"/>
      <c r="ET3947" s="773"/>
      <c r="EU3947" s="773"/>
      <c r="EV3947" s="773"/>
      <c r="EW3947" s="773"/>
      <c r="EX3947" s="773"/>
      <c r="EY3947" s="773"/>
      <c r="EZ3947" s="773"/>
      <c r="FA3947" s="773"/>
      <c r="FB3947" s="773"/>
      <c r="FC3947" s="773"/>
      <c r="FD3947" s="773"/>
      <c r="FE3947" s="773"/>
      <c r="FF3947" s="773"/>
      <c r="FG3947" s="773"/>
      <c r="FH3947" s="773"/>
      <c r="FI3947" s="773"/>
      <c r="FJ3947" s="773"/>
      <c r="FK3947" s="773"/>
      <c r="FL3947" s="773"/>
      <c r="FM3947" s="773"/>
      <c r="FN3947" s="773"/>
      <c r="FO3947" s="773"/>
      <c r="FP3947" s="773"/>
      <c r="FQ3947" s="773"/>
      <c r="FR3947" s="773"/>
      <c r="FS3947" s="773"/>
      <c r="FT3947" s="773"/>
      <c r="FU3947" s="773"/>
      <c r="FV3947" s="773"/>
      <c r="FW3947" s="773"/>
      <c r="FX3947" s="773"/>
      <c r="FY3947" s="773"/>
      <c r="FZ3947" s="773"/>
      <c r="GA3947" s="773"/>
      <c r="GB3947" s="773"/>
      <c r="GC3947" s="773"/>
      <c r="GD3947" s="773"/>
      <c r="GE3947" s="773"/>
      <c r="GF3947" s="773"/>
      <c r="GG3947" s="773"/>
      <c r="GH3947" s="773"/>
      <c r="GI3947" s="773"/>
      <c r="GJ3947" s="773"/>
      <c r="GK3947" s="773"/>
      <c r="GL3947" s="773"/>
      <c r="GM3947" s="773"/>
      <c r="GN3947" s="773"/>
      <c r="GO3947" s="773"/>
      <c r="GP3947" s="773"/>
      <c r="GQ3947" s="773"/>
      <c r="GR3947" s="773"/>
      <c r="GS3947" s="773"/>
      <c r="GT3947" s="773"/>
      <c r="GU3947" s="773"/>
      <c r="GV3947" s="773"/>
      <c r="GW3947" s="773"/>
      <c r="GX3947" s="773"/>
      <c r="GY3947" s="773"/>
      <c r="GZ3947" s="773"/>
      <c r="HA3947" s="773"/>
      <c r="HB3947" s="773"/>
      <c r="HC3947" s="773"/>
      <c r="HD3947" s="773"/>
      <c r="HE3947" s="773"/>
      <c r="HF3947" s="773"/>
      <c r="HG3947" s="773"/>
      <c r="HH3947" s="773"/>
      <c r="HI3947" s="773"/>
      <c r="HJ3947" s="773"/>
      <c r="HK3947" s="773"/>
      <c r="HL3947" s="773"/>
      <c r="HM3947" s="773"/>
      <c r="HN3947" s="773"/>
      <c r="HO3947" s="773"/>
      <c r="HP3947" s="773"/>
      <c r="HQ3947" s="773"/>
      <c r="HR3947" s="773"/>
      <c r="HS3947" s="773"/>
      <c r="HT3947" s="773"/>
      <c r="HU3947" s="773"/>
      <c r="HV3947" s="773"/>
      <c r="HW3947" s="773"/>
      <c r="HX3947" s="773"/>
      <c r="HY3947" s="773"/>
      <c r="HZ3947" s="773"/>
      <c r="IA3947" s="773"/>
      <c r="IB3947" s="773"/>
      <c r="IC3947" s="773"/>
      <c r="ID3947" s="773"/>
      <c r="IE3947" s="773"/>
      <c r="IF3947" s="773"/>
      <c r="IG3947" s="773"/>
      <c r="IH3947" s="773"/>
      <c r="II3947" s="773"/>
      <c r="IJ3947" s="773"/>
      <c r="IK3947" s="773"/>
      <c r="IL3947" s="773"/>
      <c r="IM3947" s="773"/>
      <c r="IN3947" s="773"/>
      <c r="IO3947" s="773"/>
      <c r="IP3947" s="773"/>
      <c r="IQ3947" s="773"/>
      <c r="IR3947" s="773"/>
    </row>
    <row r="3948" spans="1:252" ht="13.5" customHeight="1" x14ac:dyDescent="0.2">
      <c r="A3948" s="606">
        <v>73</v>
      </c>
      <c r="B3948" s="637" t="s">
        <v>1983</v>
      </c>
      <c r="C3948" s="660" t="s">
        <v>701</v>
      </c>
      <c r="D3948" s="575">
        <v>20</v>
      </c>
      <c r="E3948" s="575">
        <v>2008</v>
      </c>
      <c r="F3948" s="1074">
        <v>1400</v>
      </c>
      <c r="G3948" s="784">
        <f t="shared" si="133"/>
        <v>1400</v>
      </c>
      <c r="H3948" s="1075">
        <v>100</v>
      </c>
      <c r="I3948" s="784">
        <f t="shared" si="134"/>
        <v>0</v>
      </c>
      <c r="J3948" s="635"/>
      <c r="K3948" s="693"/>
      <c r="L3948" s="693"/>
      <c r="M3948" s="635"/>
      <c r="N3948" s="693"/>
      <c r="O3948" s="693"/>
      <c r="P3948" s="1835"/>
      <c r="Q3948" s="773"/>
      <c r="R3948" s="773"/>
      <c r="S3948" s="773"/>
      <c r="T3948" s="773"/>
      <c r="U3948" s="773"/>
      <c r="V3948" s="773"/>
      <c r="W3948" s="773"/>
      <c r="X3948" s="773"/>
      <c r="Y3948" s="773"/>
      <c r="Z3948" s="773"/>
      <c r="AA3948" s="773"/>
      <c r="AB3948" s="773"/>
      <c r="AC3948" s="773"/>
      <c r="AD3948" s="773"/>
      <c r="AE3948" s="773"/>
      <c r="AF3948" s="773"/>
      <c r="AG3948" s="773"/>
      <c r="AH3948" s="773"/>
      <c r="AI3948" s="773"/>
      <c r="AJ3948" s="773"/>
      <c r="AK3948" s="773"/>
      <c r="AL3948" s="773"/>
      <c r="AM3948" s="773"/>
      <c r="AN3948" s="773"/>
      <c r="AO3948" s="773"/>
      <c r="AP3948" s="773"/>
      <c r="AQ3948" s="773"/>
      <c r="AR3948" s="773"/>
      <c r="AS3948" s="773"/>
      <c r="AT3948" s="773"/>
      <c r="AU3948" s="773"/>
      <c r="AV3948" s="773"/>
      <c r="AW3948" s="773"/>
      <c r="AX3948" s="773"/>
      <c r="AY3948" s="773"/>
      <c r="AZ3948" s="773"/>
      <c r="BA3948" s="773"/>
      <c r="BB3948" s="773"/>
      <c r="BC3948" s="773"/>
      <c r="BD3948" s="773"/>
      <c r="BE3948" s="773"/>
      <c r="BF3948" s="773"/>
      <c r="BG3948" s="773"/>
      <c r="BH3948" s="773"/>
      <c r="BI3948" s="773"/>
      <c r="BJ3948" s="773"/>
      <c r="BK3948" s="773"/>
      <c r="BL3948" s="773"/>
      <c r="BM3948" s="773"/>
      <c r="BN3948" s="773"/>
      <c r="BO3948" s="773"/>
      <c r="BP3948" s="773"/>
      <c r="BQ3948" s="773"/>
      <c r="BR3948" s="773"/>
      <c r="BS3948" s="773"/>
      <c r="BT3948" s="773"/>
      <c r="BU3948" s="773"/>
      <c r="BV3948" s="773"/>
      <c r="BW3948" s="773"/>
      <c r="BX3948" s="773"/>
      <c r="BY3948" s="773"/>
      <c r="BZ3948" s="773"/>
      <c r="CA3948" s="773"/>
      <c r="CB3948" s="773"/>
      <c r="CC3948" s="773"/>
      <c r="CD3948" s="773"/>
      <c r="CE3948" s="773"/>
      <c r="CF3948" s="773"/>
      <c r="CG3948" s="773"/>
      <c r="CH3948" s="773"/>
      <c r="CI3948" s="773"/>
      <c r="CJ3948" s="773"/>
      <c r="CK3948" s="773"/>
      <c r="CL3948" s="773"/>
      <c r="CM3948" s="773"/>
      <c r="CN3948" s="773"/>
      <c r="CO3948" s="773"/>
      <c r="CP3948" s="773"/>
      <c r="CQ3948" s="773"/>
      <c r="CR3948" s="773"/>
      <c r="CS3948" s="773"/>
      <c r="CT3948" s="773"/>
      <c r="CU3948" s="773"/>
      <c r="CV3948" s="773"/>
      <c r="CW3948" s="773"/>
      <c r="CX3948" s="773"/>
      <c r="CY3948" s="773"/>
      <c r="CZ3948" s="773"/>
      <c r="DA3948" s="773"/>
      <c r="DB3948" s="773"/>
      <c r="DC3948" s="773"/>
      <c r="DD3948" s="773"/>
      <c r="DE3948" s="773"/>
      <c r="DF3948" s="773"/>
      <c r="DG3948" s="773"/>
      <c r="DH3948" s="773"/>
      <c r="DI3948" s="773"/>
      <c r="DJ3948" s="773"/>
      <c r="DK3948" s="773"/>
      <c r="DL3948" s="773"/>
      <c r="DM3948" s="773"/>
      <c r="DN3948" s="773"/>
      <c r="DO3948" s="773"/>
      <c r="DP3948" s="773"/>
      <c r="DQ3948" s="773"/>
      <c r="DR3948" s="773"/>
      <c r="DS3948" s="773"/>
      <c r="DT3948" s="773"/>
      <c r="DU3948" s="773"/>
      <c r="DV3948" s="773"/>
      <c r="DW3948" s="773"/>
      <c r="DX3948" s="773"/>
      <c r="DY3948" s="773"/>
      <c r="DZ3948" s="773"/>
      <c r="EA3948" s="773"/>
      <c r="EB3948" s="773"/>
      <c r="EC3948" s="773"/>
      <c r="ED3948" s="773"/>
      <c r="EE3948" s="773"/>
      <c r="EF3948" s="773"/>
      <c r="EG3948" s="773"/>
      <c r="EH3948" s="773"/>
      <c r="EI3948" s="773"/>
      <c r="EJ3948" s="773"/>
      <c r="EK3948" s="773"/>
      <c r="EL3948" s="773"/>
      <c r="EM3948" s="773"/>
      <c r="EN3948" s="773"/>
      <c r="EO3948" s="773"/>
      <c r="EP3948" s="773"/>
      <c r="EQ3948" s="773"/>
      <c r="ER3948" s="773"/>
      <c r="ES3948" s="773"/>
      <c r="ET3948" s="773"/>
      <c r="EU3948" s="773"/>
      <c r="EV3948" s="773"/>
      <c r="EW3948" s="773"/>
      <c r="EX3948" s="773"/>
      <c r="EY3948" s="773"/>
      <c r="EZ3948" s="773"/>
      <c r="FA3948" s="773"/>
      <c r="FB3948" s="773"/>
      <c r="FC3948" s="773"/>
      <c r="FD3948" s="773"/>
      <c r="FE3948" s="773"/>
      <c r="FF3948" s="773"/>
      <c r="FG3948" s="773"/>
      <c r="FH3948" s="773"/>
      <c r="FI3948" s="773"/>
      <c r="FJ3948" s="773"/>
      <c r="FK3948" s="773"/>
      <c r="FL3948" s="773"/>
      <c r="FM3948" s="773"/>
      <c r="FN3948" s="773"/>
      <c r="FO3948" s="773"/>
      <c r="FP3948" s="773"/>
      <c r="FQ3948" s="773"/>
      <c r="FR3948" s="773"/>
      <c r="FS3948" s="773"/>
      <c r="FT3948" s="773"/>
      <c r="FU3948" s="773"/>
      <c r="FV3948" s="773"/>
      <c r="FW3948" s="773"/>
      <c r="FX3948" s="773"/>
      <c r="FY3948" s="773"/>
      <c r="FZ3948" s="773"/>
      <c r="GA3948" s="773"/>
      <c r="GB3948" s="773"/>
      <c r="GC3948" s="773"/>
      <c r="GD3948" s="773"/>
      <c r="GE3948" s="773"/>
      <c r="GF3948" s="773"/>
      <c r="GG3948" s="773"/>
      <c r="GH3948" s="773"/>
      <c r="GI3948" s="773"/>
      <c r="GJ3948" s="773"/>
      <c r="GK3948" s="773"/>
      <c r="GL3948" s="773"/>
      <c r="GM3948" s="773"/>
      <c r="GN3948" s="773"/>
      <c r="GO3948" s="773"/>
      <c r="GP3948" s="773"/>
      <c r="GQ3948" s="773"/>
      <c r="GR3948" s="773"/>
      <c r="GS3948" s="773"/>
      <c r="GT3948" s="773"/>
      <c r="GU3948" s="773"/>
      <c r="GV3948" s="773"/>
      <c r="GW3948" s="773"/>
      <c r="GX3948" s="773"/>
      <c r="GY3948" s="773"/>
      <c r="GZ3948" s="773"/>
      <c r="HA3948" s="773"/>
      <c r="HB3948" s="773"/>
      <c r="HC3948" s="773"/>
      <c r="HD3948" s="773"/>
      <c r="HE3948" s="773"/>
      <c r="HF3948" s="773"/>
      <c r="HG3948" s="773"/>
      <c r="HH3948" s="773"/>
      <c r="HI3948" s="773"/>
      <c r="HJ3948" s="773"/>
      <c r="HK3948" s="773"/>
      <c r="HL3948" s="773"/>
      <c r="HM3948" s="773"/>
      <c r="HN3948" s="773"/>
      <c r="HO3948" s="773"/>
      <c r="HP3948" s="773"/>
      <c r="HQ3948" s="773"/>
      <c r="HR3948" s="773"/>
      <c r="HS3948" s="773"/>
      <c r="HT3948" s="773"/>
      <c r="HU3948" s="773"/>
      <c r="HV3948" s="773"/>
      <c r="HW3948" s="773"/>
      <c r="HX3948" s="773"/>
      <c r="HY3948" s="773"/>
      <c r="HZ3948" s="773"/>
      <c r="IA3948" s="773"/>
      <c r="IB3948" s="773"/>
      <c r="IC3948" s="773"/>
      <c r="ID3948" s="773"/>
      <c r="IE3948" s="773"/>
      <c r="IF3948" s="773"/>
      <c r="IG3948" s="773"/>
      <c r="IH3948" s="773"/>
      <c r="II3948" s="773"/>
      <c r="IJ3948" s="773"/>
      <c r="IK3948" s="773"/>
      <c r="IL3948" s="773"/>
      <c r="IM3948" s="773"/>
      <c r="IN3948" s="773"/>
      <c r="IO3948" s="773"/>
      <c r="IP3948" s="773"/>
      <c r="IQ3948" s="773"/>
      <c r="IR3948" s="773"/>
    </row>
    <row r="3949" spans="1:252" ht="13.5" customHeight="1" x14ac:dyDescent="0.2">
      <c r="A3949" s="606">
        <v>74</v>
      </c>
      <c r="B3949" s="637" t="s">
        <v>1984</v>
      </c>
      <c r="C3949" s="660" t="s">
        <v>701</v>
      </c>
      <c r="D3949" s="575">
        <v>8</v>
      </c>
      <c r="E3949" s="575">
        <v>2008</v>
      </c>
      <c r="F3949" s="1074">
        <v>680</v>
      </c>
      <c r="G3949" s="784">
        <f t="shared" si="133"/>
        <v>680</v>
      </c>
      <c r="H3949" s="1075">
        <v>100</v>
      </c>
      <c r="I3949" s="784">
        <f t="shared" si="134"/>
        <v>0</v>
      </c>
      <c r="J3949" s="635"/>
      <c r="K3949" s="693"/>
      <c r="L3949" s="693"/>
      <c r="M3949" s="635"/>
      <c r="N3949" s="693"/>
      <c r="O3949" s="693"/>
      <c r="P3949" s="1835"/>
      <c r="Q3949" s="773"/>
      <c r="R3949" s="773"/>
      <c r="S3949" s="773"/>
      <c r="T3949" s="773"/>
      <c r="U3949" s="773"/>
      <c r="V3949" s="773"/>
      <c r="W3949" s="773"/>
      <c r="X3949" s="773"/>
      <c r="Y3949" s="773"/>
      <c r="Z3949" s="773"/>
      <c r="AA3949" s="773"/>
      <c r="AB3949" s="773"/>
      <c r="AC3949" s="773"/>
      <c r="AD3949" s="773"/>
      <c r="AE3949" s="773"/>
      <c r="AF3949" s="773"/>
      <c r="AG3949" s="773"/>
      <c r="AH3949" s="773"/>
      <c r="AI3949" s="773"/>
      <c r="AJ3949" s="773"/>
      <c r="AK3949" s="773"/>
      <c r="AL3949" s="773"/>
      <c r="AM3949" s="773"/>
      <c r="AN3949" s="773"/>
      <c r="AO3949" s="773"/>
      <c r="AP3949" s="773"/>
      <c r="AQ3949" s="773"/>
      <c r="AR3949" s="773"/>
      <c r="AS3949" s="773"/>
      <c r="AT3949" s="773"/>
      <c r="AU3949" s="773"/>
      <c r="AV3949" s="773"/>
      <c r="AW3949" s="773"/>
      <c r="AX3949" s="773"/>
      <c r="AY3949" s="773"/>
      <c r="AZ3949" s="773"/>
      <c r="BA3949" s="773"/>
      <c r="BB3949" s="773"/>
      <c r="BC3949" s="773"/>
      <c r="BD3949" s="773"/>
      <c r="BE3949" s="773"/>
      <c r="BF3949" s="773"/>
      <c r="BG3949" s="773"/>
      <c r="BH3949" s="773"/>
      <c r="BI3949" s="773"/>
      <c r="BJ3949" s="773"/>
      <c r="BK3949" s="773"/>
      <c r="BL3949" s="773"/>
      <c r="BM3949" s="773"/>
      <c r="BN3949" s="773"/>
      <c r="BO3949" s="773"/>
      <c r="BP3949" s="773"/>
      <c r="BQ3949" s="773"/>
      <c r="BR3949" s="773"/>
      <c r="BS3949" s="773"/>
      <c r="BT3949" s="773"/>
      <c r="BU3949" s="773"/>
      <c r="BV3949" s="773"/>
      <c r="BW3949" s="773"/>
      <c r="BX3949" s="773"/>
      <c r="BY3949" s="773"/>
      <c r="BZ3949" s="773"/>
      <c r="CA3949" s="773"/>
      <c r="CB3949" s="773"/>
      <c r="CC3949" s="773"/>
      <c r="CD3949" s="773"/>
      <c r="CE3949" s="773"/>
      <c r="CF3949" s="773"/>
      <c r="CG3949" s="773"/>
      <c r="CH3949" s="773"/>
      <c r="CI3949" s="773"/>
      <c r="CJ3949" s="773"/>
      <c r="CK3949" s="773"/>
      <c r="CL3949" s="773"/>
      <c r="CM3949" s="773"/>
      <c r="CN3949" s="773"/>
      <c r="CO3949" s="773"/>
      <c r="CP3949" s="773"/>
      <c r="CQ3949" s="773"/>
      <c r="CR3949" s="773"/>
      <c r="CS3949" s="773"/>
      <c r="CT3949" s="773"/>
      <c r="CU3949" s="773"/>
      <c r="CV3949" s="773"/>
      <c r="CW3949" s="773"/>
      <c r="CX3949" s="773"/>
      <c r="CY3949" s="773"/>
      <c r="CZ3949" s="773"/>
      <c r="DA3949" s="773"/>
      <c r="DB3949" s="773"/>
      <c r="DC3949" s="773"/>
      <c r="DD3949" s="773"/>
      <c r="DE3949" s="773"/>
      <c r="DF3949" s="773"/>
      <c r="DG3949" s="773"/>
      <c r="DH3949" s="773"/>
      <c r="DI3949" s="773"/>
      <c r="DJ3949" s="773"/>
      <c r="DK3949" s="773"/>
      <c r="DL3949" s="773"/>
      <c r="DM3949" s="773"/>
      <c r="DN3949" s="773"/>
      <c r="DO3949" s="773"/>
      <c r="DP3949" s="773"/>
      <c r="DQ3949" s="773"/>
      <c r="DR3949" s="773"/>
      <c r="DS3949" s="773"/>
      <c r="DT3949" s="773"/>
      <c r="DU3949" s="773"/>
      <c r="DV3949" s="773"/>
      <c r="DW3949" s="773"/>
      <c r="DX3949" s="773"/>
      <c r="DY3949" s="773"/>
      <c r="DZ3949" s="773"/>
      <c r="EA3949" s="773"/>
      <c r="EB3949" s="773"/>
      <c r="EC3949" s="773"/>
      <c r="ED3949" s="773"/>
      <c r="EE3949" s="773"/>
      <c r="EF3949" s="773"/>
      <c r="EG3949" s="773"/>
      <c r="EH3949" s="773"/>
      <c r="EI3949" s="773"/>
      <c r="EJ3949" s="773"/>
      <c r="EK3949" s="773"/>
      <c r="EL3949" s="773"/>
      <c r="EM3949" s="773"/>
      <c r="EN3949" s="773"/>
      <c r="EO3949" s="773"/>
      <c r="EP3949" s="773"/>
      <c r="EQ3949" s="773"/>
      <c r="ER3949" s="773"/>
      <c r="ES3949" s="773"/>
      <c r="ET3949" s="773"/>
      <c r="EU3949" s="773"/>
      <c r="EV3949" s="773"/>
      <c r="EW3949" s="773"/>
      <c r="EX3949" s="773"/>
      <c r="EY3949" s="773"/>
      <c r="EZ3949" s="773"/>
      <c r="FA3949" s="773"/>
      <c r="FB3949" s="773"/>
      <c r="FC3949" s="773"/>
      <c r="FD3949" s="773"/>
      <c r="FE3949" s="773"/>
      <c r="FF3949" s="773"/>
      <c r="FG3949" s="773"/>
      <c r="FH3949" s="773"/>
      <c r="FI3949" s="773"/>
      <c r="FJ3949" s="773"/>
      <c r="FK3949" s="773"/>
      <c r="FL3949" s="773"/>
      <c r="FM3949" s="773"/>
      <c r="FN3949" s="773"/>
      <c r="FO3949" s="773"/>
      <c r="FP3949" s="773"/>
      <c r="FQ3949" s="773"/>
      <c r="FR3949" s="773"/>
      <c r="FS3949" s="773"/>
      <c r="FT3949" s="773"/>
      <c r="FU3949" s="773"/>
      <c r="FV3949" s="773"/>
      <c r="FW3949" s="773"/>
      <c r="FX3949" s="773"/>
      <c r="FY3949" s="773"/>
      <c r="FZ3949" s="773"/>
      <c r="GA3949" s="773"/>
      <c r="GB3949" s="773"/>
      <c r="GC3949" s="773"/>
      <c r="GD3949" s="773"/>
      <c r="GE3949" s="773"/>
      <c r="GF3949" s="773"/>
      <c r="GG3949" s="773"/>
      <c r="GH3949" s="773"/>
      <c r="GI3949" s="773"/>
      <c r="GJ3949" s="773"/>
      <c r="GK3949" s="773"/>
      <c r="GL3949" s="773"/>
      <c r="GM3949" s="773"/>
      <c r="GN3949" s="773"/>
      <c r="GO3949" s="773"/>
      <c r="GP3949" s="773"/>
      <c r="GQ3949" s="773"/>
      <c r="GR3949" s="773"/>
      <c r="GS3949" s="773"/>
      <c r="GT3949" s="773"/>
      <c r="GU3949" s="773"/>
      <c r="GV3949" s="773"/>
      <c r="GW3949" s="773"/>
      <c r="GX3949" s="773"/>
      <c r="GY3949" s="773"/>
      <c r="GZ3949" s="773"/>
      <c r="HA3949" s="773"/>
      <c r="HB3949" s="773"/>
      <c r="HC3949" s="773"/>
      <c r="HD3949" s="773"/>
      <c r="HE3949" s="773"/>
      <c r="HF3949" s="773"/>
      <c r="HG3949" s="773"/>
      <c r="HH3949" s="773"/>
      <c r="HI3949" s="773"/>
      <c r="HJ3949" s="773"/>
      <c r="HK3949" s="773"/>
      <c r="HL3949" s="773"/>
      <c r="HM3949" s="773"/>
      <c r="HN3949" s="773"/>
      <c r="HO3949" s="773"/>
      <c r="HP3949" s="773"/>
      <c r="HQ3949" s="773"/>
      <c r="HR3949" s="773"/>
      <c r="HS3949" s="773"/>
      <c r="HT3949" s="773"/>
      <c r="HU3949" s="773"/>
      <c r="HV3949" s="773"/>
      <c r="HW3949" s="773"/>
      <c r="HX3949" s="773"/>
      <c r="HY3949" s="773"/>
      <c r="HZ3949" s="773"/>
      <c r="IA3949" s="773"/>
      <c r="IB3949" s="773"/>
      <c r="IC3949" s="773"/>
      <c r="ID3949" s="773"/>
      <c r="IE3949" s="773"/>
      <c r="IF3949" s="773"/>
      <c r="IG3949" s="773"/>
      <c r="IH3949" s="773"/>
      <c r="II3949" s="773"/>
      <c r="IJ3949" s="773"/>
      <c r="IK3949" s="773"/>
      <c r="IL3949" s="773"/>
      <c r="IM3949" s="773"/>
      <c r="IN3949" s="773"/>
      <c r="IO3949" s="773"/>
      <c r="IP3949" s="773"/>
      <c r="IQ3949" s="773"/>
      <c r="IR3949" s="773"/>
    </row>
    <row r="3950" spans="1:252" ht="13.5" customHeight="1" x14ac:dyDescent="0.2">
      <c r="A3950" s="606">
        <v>75</v>
      </c>
      <c r="B3950" s="637" t="s">
        <v>792</v>
      </c>
      <c r="C3950" s="660" t="s">
        <v>701</v>
      </c>
      <c r="D3950" s="575">
        <v>2</v>
      </c>
      <c r="E3950" s="575">
        <v>2008</v>
      </c>
      <c r="F3950" s="1074">
        <v>371.27199999999999</v>
      </c>
      <c r="G3950" s="784">
        <f t="shared" si="133"/>
        <v>371.27199999999999</v>
      </c>
      <c r="H3950" s="1075">
        <v>100</v>
      </c>
      <c r="I3950" s="784">
        <f t="shared" si="134"/>
        <v>0</v>
      </c>
      <c r="J3950" s="635"/>
      <c r="K3950" s="693"/>
      <c r="L3950" s="693"/>
      <c r="M3950" s="635"/>
      <c r="N3950" s="693"/>
      <c r="O3950" s="693"/>
      <c r="P3950" s="1835"/>
      <c r="Q3950" s="773"/>
      <c r="R3950" s="773"/>
      <c r="S3950" s="773"/>
      <c r="T3950" s="773"/>
      <c r="U3950" s="773"/>
      <c r="V3950" s="773"/>
      <c r="W3950" s="773"/>
      <c r="X3950" s="773"/>
      <c r="Y3950" s="773"/>
      <c r="Z3950" s="773"/>
      <c r="AA3950" s="773"/>
      <c r="AB3950" s="773"/>
      <c r="AC3950" s="773"/>
      <c r="AD3950" s="773"/>
      <c r="AE3950" s="773"/>
      <c r="AF3950" s="773"/>
      <c r="AG3950" s="773"/>
      <c r="AH3950" s="773"/>
      <c r="AI3950" s="773"/>
      <c r="AJ3950" s="773"/>
      <c r="AK3950" s="773"/>
      <c r="AL3950" s="773"/>
      <c r="AM3950" s="773"/>
      <c r="AN3950" s="773"/>
      <c r="AO3950" s="773"/>
      <c r="AP3950" s="773"/>
      <c r="AQ3950" s="773"/>
      <c r="AR3950" s="773"/>
      <c r="AS3950" s="773"/>
      <c r="AT3950" s="773"/>
      <c r="AU3950" s="773"/>
      <c r="AV3950" s="773"/>
      <c r="AW3950" s="773"/>
      <c r="AX3950" s="773"/>
      <c r="AY3950" s="773"/>
      <c r="AZ3950" s="773"/>
      <c r="BA3950" s="773"/>
      <c r="BB3950" s="773"/>
      <c r="BC3950" s="773"/>
      <c r="BD3950" s="773"/>
      <c r="BE3950" s="773"/>
      <c r="BF3950" s="773"/>
      <c r="BG3950" s="773"/>
      <c r="BH3950" s="773"/>
      <c r="BI3950" s="773"/>
      <c r="BJ3950" s="773"/>
      <c r="BK3950" s="773"/>
      <c r="BL3950" s="773"/>
      <c r="BM3950" s="773"/>
      <c r="BN3950" s="773"/>
      <c r="BO3950" s="773"/>
      <c r="BP3950" s="773"/>
      <c r="BQ3950" s="773"/>
      <c r="BR3950" s="773"/>
      <c r="BS3950" s="773"/>
      <c r="BT3950" s="773"/>
      <c r="BU3950" s="773"/>
      <c r="BV3950" s="773"/>
      <c r="BW3950" s="773"/>
      <c r="BX3950" s="773"/>
      <c r="BY3950" s="773"/>
      <c r="BZ3950" s="773"/>
      <c r="CA3950" s="773"/>
      <c r="CB3950" s="773"/>
      <c r="CC3950" s="773"/>
      <c r="CD3950" s="773"/>
      <c r="CE3950" s="773"/>
      <c r="CF3950" s="773"/>
      <c r="CG3950" s="773"/>
      <c r="CH3950" s="773"/>
      <c r="CI3950" s="773"/>
      <c r="CJ3950" s="773"/>
      <c r="CK3950" s="773"/>
      <c r="CL3950" s="773"/>
      <c r="CM3950" s="773"/>
      <c r="CN3950" s="773"/>
      <c r="CO3950" s="773"/>
      <c r="CP3950" s="773"/>
      <c r="CQ3950" s="773"/>
      <c r="CR3950" s="773"/>
      <c r="CS3950" s="773"/>
      <c r="CT3950" s="773"/>
      <c r="CU3950" s="773"/>
      <c r="CV3950" s="773"/>
      <c r="CW3950" s="773"/>
      <c r="CX3950" s="773"/>
      <c r="CY3950" s="773"/>
      <c r="CZ3950" s="773"/>
      <c r="DA3950" s="773"/>
      <c r="DB3950" s="773"/>
      <c r="DC3950" s="773"/>
      <c r="DD3950" s="773"/>
      <c r="DE3950" s="773"/>
      <c r="DF3950" s="773"/>
      <c r="DG3950" s="773"/>
      <c r="DH3950" s="773"/>
      <c r="DI3950" s="773"/>
      <c r="DJ3950" s="773"/>
      <c r="DK3950" s="773"/>
      <c r="DL3950" s="773"/>
      <c r="DM3950" s="773"/>
      <c r="DN3950" s="773"/>
      <c r="DO3950" s="773"/>
      <c r="DP3950" s="773"/>
      <c r="DQ3950" s="773"/>
      <c r="DR3950" s="773"/>
      <c r="DS3950" s="773"/>
      <c r="DT3950" s="773"/>
      <c r="DU3950" s="773"/>
      <c r="DV3950" s="773"/>
      <c r="DW3950" s="773"/>
      <c r="DX3950" s="773"/>
      <c r="DY3950" s="773"/>
      <c r="DZ3950" s="773"/>
      <c r="EA3950" s="773"/>
      <c r="EB3950" s="773"/>
      <c r="EC3950" s="773"/>
      <c r="ED3950" s="773"/>
      <c r="EE3950" s="773"/>
      <c r="EF3950" s="773"/>
      <c r="EG3950" s="773"/>
      <c r="EH3950" s="773"/>
      <c r="EI3950" s="773"/>
      <c r="EJ3950" s="773"/>
      <c r="EK3950" s="773"/>
      <c r="EL3950" s="773"/>
      <c r="EM3950" s="773"/>
      <c r="EN3950" s="773"/>
      <c r="EO3950" s="773"/>
      <c r="EP3950" s="773"/>
      <c r="EQ3950" s="773"/>
      <c r="ER3950" s="773"/>
      <c r="ES3950" s="773"/>
      <c r="ET3950" s="773"/>
      <c r="EU3950" s="773"/>
      <c r="EV3950" s="773"/>
      <c r="EW3950" s="773"/>
      <c r="EX3950" s="773"/>
      <c r="EY3950" s="773"/>
      <c r="EZ3950" s="773"/>
      <c r="FA3950" s="773"/>
      <c r="FB3950" s="773"/>
      <c r="FC3950" s="773"/>
      <c r="FD3950" s="773"/>
      <c r="FE3950" s="773"/>
      <c r="FF3950" s="773"/>
      <c r="FG3950" s="773"/>
      <c r="FH3950" s="773"/>
      <c r="FI3950" s="773"/>
      <c r="FJ3950" s="773"/>
      <c r="FK3950" s="773"/>
      <c r="FL3950" s="773"/>
      <c r="FM3950" s="773"/>
      <c r="FN3950" s="773"/>
      <c r="FO3950" s="773"/>
      <c r="FP3950" s="773"/>
      <c r="FQ3950" s="773"/>
      <c r="FR3950" s="773"/>
      <c r="FS3950" s="773"/>
      <c r="FT3950" s="773"/>
      <c r="FU3950" s="773"/>
      <c r="FV3950" s="773"/>
      <c r="FW3950" s="773"/>
      <c r="FX3950" s="773"/>
      <c r="FY3950" s="773"/>
      <c r="FZ3950" s="773"/>
      <c r="GA3950" s="773"/>
      <c r="GB3950" s="773"/>
      <c r="GC3950" s="773"/>
      <c r="GD3950" s="773"/>
      <c r="GE3950" s="773"/>
      <c r="GF3950" s="773"/>
      <c r="GG3950" s="773"/>
      <c r="GH3950" s="773"/>
      <c r="GI3950" s="773"/>
      <c r="GJ3950" s="773"/>
      <c r="GK3950" s="773"/>
      <c r="GL3950" s="773"/>
      <c r="GM3950" s="773"/>
      <c r="GN3950" s="773"/>
      <c r="GO3950" s="773"/>
      <c r="GP3950" s="773"/>
      <c r="GQ3950" s="773"/>
      <c r="GR3950" s="773"/>
      <c r="GS3950" s="773"/>
      <c r="GT3950" s="773"/>
      <c r="GU3950" s="773"/>
      <c r="GV3950" s="773"/>
      <c r="GW3950" s="773"/>
      <c r="GX3950" s="773"/>
      <c r="GY3950" s="773"/>
      <c r="GZ3950" s="773"/>
      <c r="HA3950" s="773"/>
      <c r="HB3950" s="773"/>
      <c r="HC3950" s="773"/>
      <c r="HD3950" s="773"/>
      <c r="HE3950" s="773"/>
      <c r="HF3950" s="773"/>
      <c r="HG3950" s="773"/>
      <c r="HH3950" s="773"/>
      <c r="HI3950" s="773"/>
      <c r="HJ3950" s="773"/>
      <c r="HK3950" s="773"/>
      <c r="HL3950" s="773"/>
      <c r="HM3950" s="773"/>
      <c r="HN3950" s="773"/>
      <c r="HO3950" s="773"/>
      <c r="HP3950" s="773"/>
      <c r="HQ3950" s="773"/>
      <c r="HR3950" s="773"/>
      <c r="HS3950" s="773"/>
      <c r="HT3950" s="773"/>
      <c r="HU3950" s="773"/>
      <c r="HV3950" s="773"/>
      <c r="HW3950" s="773"/>
      <c r="HX3950" s="773"/>
      <c r="HY3950" s="773"/>
      <c r="HZ3950" s="773"/>
      <c r="IA3950" s="773"/>
      <c r="IB3950" s="773"/>
      <c r="IC3950" s="773"/>
      <c r="ID3950" s="773"/>
      <c r="IE3950" s="773"/>
      <c r="IF3950" s="773"/>
      <c r="IG3950" s="773"/>
      <c r="IH3950" s="773"/>
      <c r="II3950" s="773"/>
      <c r="IJ3950" s="773"/>
      <c r="IK3950" s="773"/>
      <c r="IL3950" s="773"/>
      <c r="IM3950" s="773"/>
      <c r="IN3950" s="773"/>
      <c r="IO3950" s="773"/>
      <c r="IP3950" s="773"/>
      <c r="IQ3950" s="773"/>
      <c r="IR3950" s="773"/>
    </row>
    <row r="3951" spans="1:252" ht="13.5" customHeight="1" x14ac:dyDescent="0.2">
      <c r="A3951" s="606">
        <v>76</v>
      </c>
      <c r="B3951" s="637" t="s">
        <v>1836</v>
      </c>
      <c r="C3951" s="660" t="s">
        <v>701</v>
      </c>
      <c r="D3951" s="575">
        <v>4</v>
      </c>
      <c r="E3951" s="575">
        <v>2008</v>
      </c>
      <c r="F3951" s="1074">
        <v>932.0616</v>
      </c>
      <c r="G3951" s="784">
        <f t="shared" si="133"/>
        <v>932.0616</v>
      </c>
      <c r="H3951" s="1075">
        <v>100</v>
      </c>
      <c r="I3951" s="784">
        <f t="shared" si="134"/>
        <v>0</v>
      </c>
      <c r="J3951" s="635"/>
      <c r="K3951" s="693"/>
      <c r="L3951" s="693"/>
      <c r="M3951" s="635"/>
      <c r="N3951" s="693"/>
      <c r="O3951" s="693"/>
      <c r="P3951" s="1835"/>
      <c r="Q3951" s="773"/>
      <c r="R3951" s="773"/>
      <c r="S3951" s="773"/>
      <c r="T3951" s="773"/>
      <c r="U3951" s="773"/>
      <c r="V3951" s="773"/>
      <c r="W3951" s="773"/>
      <c r="X3951" s="773"/>
      <c r="Y3951" s="773"/>
      <c r="Z3951" s="773"/>
      <c r="AA3951" s="773"/>
      <c r="AB3951" s="773"/>
      <c r="AC3951" s="773"/>
      <c r="AD3951" s="773"/>
      <c r="AE3951" s="773"/>
      <c r="AF3951" s="773"/>
      <c r="AG3951" s="773"/>
      <c r="AH3951" s="773"/>
      <c r="AI3951" s="773"/>
      <c r="AJ3951" s="773"/>
      <c r="AK3951" s="773"/>
      <c r="AL3951" s="773"/>
      <c r="AM3951" s="773"/>
      <c r="AN3951" s="773"/>
      <c r="AO3951" s="773"/>
      <c r="AP3951" s="773"/>
      <c r="AQ3951" s="773"/>
      <c r="AR3951" s="773"/>
      <c r="AS3951" s="773"/>
      <c r="AT3951" s="773"/>
      <c r="AU3951" s="773"/>
      <c r="AV3951" s="773"/>
      <c r="AW3951" s="773"/>
      <c r="AX3951" s="773"/>
      <c r="AY3951" s="773"/>
      <c r="AZ3951" s="773"/>
      <c r="BA3951" s="773"/>
      <c r="BB3951" s="773"/>
      <c r="BC3951" s="773"/>
      <c r="BD3951" s="773"/>
      <c r="BE3951" s="773"/>
      <c r="BF3951" s="773"/>
      <c r="BG3951" s="773"/>
      <c r="BH3951" s="773"/>
      <c r="BI3951" s="773"/>
      <c r="BJ3951" s="773"/>
      <c r="BK3951" s="773"/>
      <c r="BL3951" s="773"/>
      <c r="BM3951" s="773"/>
      <c r="BN3951" s="773"/>
      <c r="BO3951" s="773"/>
      <c r="BP3951" s="773"/>
      <c r="BQ3951" s="773"/>
      <c r="BR3951" s="773"/>
      <c r="BS3951" s="773"/>
      <c r="BT3951" s="773"/>
      <c r="BU3951" s="773"/>
      <c r="BV3951" s="773"/>
      <c r="BW3951" s="773"/>
      <c r="BX3951" s="773"/>
      <c r="BY3951" s="773"/>
      <c r="BZ3951" s="773"/>
      <c r="CA3951" s="773"/>
      <c r="CB3951" s="773"/>
      <c r="CC3951" s="773"/>
      <c r="CD3951" s="773"/>
      <c r="CE3951" s="773"/>
      <c r="CF3951" s="773"/>
      <c r="CG3951" s="773"/>
      <c r="CH3951" s="773"/>
      <c r="CI3951" s="773"/>
      <c r="CJ3951" s="773"/>
      <c r="CK3951" s="773"/>
      <c r="CL3951" s="773"/>
      <c r="CM3951" s="773"/>
      <c r="CN3951" s="773"/>
      <c r="CO3951" s="773"/>
      <c r="CP3951" s="773"/>
      <c r="CQ3951" s="773"/>
      <c r="CR3951" s="773"/>
      <c r="CS3951" s="773"/>
      <c r="CT3951" s="773"/>
      <c r="CU3951" s="773"/>
      <c r="CV3951" s="773"/>
      <c r="CW3951" s="773"/>
      <c r="CX3951" s="773"/>
      <c r="CY3951" s="773"/>
      <c r="CZ3951" s="773"/>
      <c r="DA3951" s="773"/>
      <c r="DB3951" s="773"/>
      <c r="DC3951" s="773"/>
      <c r="DD3951" s="773"/>
      <c r="DE3951" s="773"/>
      <c r="DF3951" s="773"/>
      <c r="DG3951" s="773"/>
      <c r="DH3951" s="773"/>
      <c r="DI3951" s="773"/>
      <c r="DJ3951" s="773"/>
      <c r="DK3951" s="773"/>
      <c r="DL3951" s="773"/>
      <c r="DM3951" s="773"/>
      <c r="DN3951" s="773"/>
      <c r="DO3951" s="773"/>
      <c r="DP3951" s="773"/>
      <c r="DQ3951" s="773"/>
      <c r="DR3951" s="773"/>
      <c r="DS3951" s="773"/>
      <c r="DT3951" s="773"/>
      <c r="DU3951" s="773"/>
      <c r="DV3951" s="773"/>
      <c r="DW3951" s="773"/>
      <c r="DX3951" s="773"/>
      <c r="DY3951" s="773"/>
      <c r="DZ3951" s="773"/>
      <c r="EA3951" s="773"/>
      <c r="EB3951" s="773"/>
      <c r="EC3951" s="773"/>
      <c r="ED3951" s="773"/>
      <c r="EE3951" s="773"/>
      <c r="EF3951" s="773"/>
      <c r="EG3951" s="773"/>
      <c r="EH3951" s="773"/>
      <c r="EI3951" s="773"/>
      <c r="EJ3951" s="773"/>
      <c r="EK3951" s="773"/>
      <c r="EL3951" s="773"/>
      <c r="EM3951" s="773"/>
      <c r="EN3951" s="773"/>
      <c r="EO3951" s="773"/>
      <c r="EP3951" s="773"/>
      <c r="EQ3951" s="773"/>
      <c r="ER3951" s="773"/>
      <c r="ES3951" s="773"/>
      <c r="ET3951" s="773"/>
      <c r="EU3951" s="773"/>
      <c r="EV3951" s="773"/>
      <c r="EW3951" s="773"/>
      <c r="EX3951" s="773"/>
      <c r="EY3951" s="773"/>
      <c r="EZ3951" s="773"/>
      <c r="FA3951" s="773"/>
      <c r="FB3951" s="773"/>
      <c r="FC3951" s="773"/>
      <c r="FD3951" s="773"/>
      <c r="FE3951" s="773"/>
      <c r="FF3951" s="773"/>
      <c r="FG3951" s="773"/>
      <c r="FH3951" s="773"/>
      <c r="FI3951" s="773"/>
      <c r="FJ3951" s="773"/>
      <c r="FK3951" s="773"/>
      <c r="FL3951" s="773"/>
      <c r="FM3951" s="773"/>
      <c r="FN3951" s="773"/>
      <c r="FO3951" s="773"/>
      <c r="FP3951" s="773"/>
      <c r="FQ3951" s="773"/>
      <c r="FR3951" s="773"/>
      <c r="FS3951" s="773"/>
      <c r="FT3951" s="773"/>
      <c r="FU3951" s="773"/>
      <c r="FV3951" s="773"/>
      <c r="FW3951" s="773"/>
      <c r="FX3951" s="773"/>
      <c r="FY3951" s="773"/>
      <c r="FZ3951" s="773"/>
      <c r="GA3951" s="773"/>
      <c r="GB3951" s="773"/>
      <c r="GC3951" s="773"/>
      <c r="GD3951" s="773"/>
      <c r="GE3951" s="773"/>
      <c r="GF3951" s="773"/>
      <c r="GG3951" s="773"/>
      <c r="GH3951" s="773"/>
      <c r="GI3951" s="773"/>
      <c r="GJ3951" s="773"/>
      <c r="GK3951" s="773"/>
      <c r="GL3951" s="773"/>
      <c r="GM3951" s="773"/>
      <c r="GN3951" s="773"/>
      <c r="GO3951" s="773"/>
      <c r="GP3951" s="773"/>
      <c r="GQ3951" s="773"/>
      <c r="GR3951" s="773"/>
      <c r="GS3951" s="773"/>
      <c r="GT3951" s="773"/>
      <c r="GU3951" s="773"/>
      <c r="GV3951" s="773"/>
      <c r="GW3951" s="773"/>
      <c r="GX3951" s="773"/>
      <c r="GY3951" s="773"/>
      <c r="GZ3951" s="773"/>
      <c r="HA3951" s="773"/>
      <c r="HB3951" s="773"/>
      <c r="HC3951" s="773"/>
      <c r="HD3951" s="773"/>
      <c r="HE3951" s="773"/>
      <c r="HF3951" s="773"/>
      <c r="HG3951" s="773"/>
      <c r="HH3951" s="773"/>
      <c r="HI3951" s="773"/>
      <c r="HJ3951" s="773"/>
      <c r="HK3951" s="773"/>
      <c r="HL3951" s="773"/>
      <c r="HM3951" s="773"/>
      <c r="HN3951" s="773"/>
      <c r="HO3951" s="773"/>
      <c r="HP3951" s="773"/>
      <c r="HQ3951" s="773"/>
      <c r="HR3951" s="773"/>
      <c r="HS3951" s="773"/>
      <c r="HT3951" s="773"/>
      <c r="HU3951" s="773"/>
      <c r="HV3951" s="773"/>
      <c r="HW3951" s="773"/>
      <c r="HX3951" s="773"/>
      <c r="HY3951" s="773"/>
      <c r="HZ3951" s="773"/>
      <c r="IA3951" s="773"/>
      <c r="IB3951" s="773"/>
      <c r="IC3951" s="773"/>
      <c r="ID3951" s="773"/>
      <c r="IE3951" s="773"/>
      <c r="IF3951" s="773"/>
      <c r="IG3951" s="773"/>
      <c r="IH3951" s="773"/>
      <c r="II3951" s="773"/>
      <c r="IJ3951" s="773"/>
      <c r="IK3951" s="773"/>
      <c r="IL3951" s="773"/>
      <c r="IM3951" s="773"/>
      <c r="IN3951" s="773"/>
      <c r="IO3951" s="773"/>
      <c r="IP3951" s="773"/>
      <c r="IQ3951" s="773"/>
      <c r="IR3951" s="773"/>
    </row>
    <row r="3952" spans="1:252" ht="13.5" customHeight="1" x14ac:dyDescent="0.2">
      <c r="A3952" s="606">
        <v>77</v>
      </c>
      <c r="B3952" s="637" t="s">
        <v>787</v>
      </c>
      <c r="C3952" s="660" t="s">
        <v>701</v>
      </c>
      <c r="D3952" s="575">
        <v>2</v>
      </c>
      <c r="E3952" s="575">
        <v>2008</v>
      </c>
      <c r="F3952" s="1074">
        <v>158</v>
      </c>
      <c r="G3952" s="784">
        <f t="shared" si="133"/>
        <v>158</v>
      </c>
      <c r="H3952" s="1075">
        <v>100</v>
      </c>
      <c r="I3952" s="784">
        <f t="shared" si="134"/>
        <v>0</v>
      </c>
      <c r="J3952" s="635"/>
      <c r="K3952" s="693"/>
      <c r="L3952" s="693"/>
      <c r="M3952" s="635"/>
      <c r="N3952" s="693"/>
      <c r="O3952" s="693"/>
      <c r="P3952" s="1835"/>
      <c r="Q3952" s="773"/>
      <c r="R3952" s="773"/>
      <c r="S3952" s="773"/>
      <c r="T3952" s="773"/>
      <c r="U3952" s="773"/>
      <c r="V3952" s="773"/>
      <c r="W3952" s="773"/>
      <c r="X3952" s="773"/>
      <c r="Y3952" s="773"/>
      <c r="Z3952" s="773"/>
      <c r="AA3952" s="773"/>
      <c r="AB3952" s="773"/>
      <c r="AC3952" s="773"/>
      <c r="AD3952" s="773"/>
      <c r="AE3952" s="773"/>
      <c r="AF3952" s="773"/>
      <c r="AG3952" s="773"/>
      <c r="AH3952" s="773"/>
      <c r="AI3952" s="773"/>
      <c r="AJ3952" s="773"/>
      <c r="AK3952" s="773"/>
      <c r="AL3952" s="773"/>
      <c r="AM3952" s="773"/>
      <c r="AN3952" s="773"/>
      <c r="AO3952" s="773"/>
      <c r="AP3952" s="773"/>
      <c r="AQ3952" s="773"/>
      <c r="AR3952" s="773"/>
      <c r="AS3952" s="773"/>
      <c r="AT3952" s="773"/>
      <c r="AU3952" s="773"/>
      <c r="AV3952" s="773"/>
      <c r="AW3952" s="773"/>
      <c r="AX3952" s="773"/>
      <c r="AY3952" s="773"/>
      <c r="AZ3952" s="773"/>
      <c r="BA3952" s="773"/>
      <c r="BB3952" s="773"/>
      <c r="BC3952" s="773"/>
      <c r="BD3952" s="773"/>
      <c r="BE3952" s="773"/>
      <c r="BF3952" s="773"/>
      <c r="BG3952" s="773"/>
      <c r="BH3952" s="773"/>
      <c r="BI3952" s="773"/>
      <c r="BJ3952" s="773"/>
      <c r="BK3952" s="773"/>
      <c r="BL3952" s="773"/>
      <c r="BM3952" s="773"/>
      <c r="BN3952" s="773"/>
      <c r="BO3952" s="773"/>
      <c r="BP3952" s="773"/>
      <c r="BQ3952" s="773"/>
      <c r="BR3952" s="773"/>
      <c r="BS3952" s="773"/>
      <c r="BT3952" s="773"/>
      <c r="BU3952" s="773"/>
      <c r="BV3952" s="773"/>
      <c r="BW3952" s="773"/>
      <c r="BX3952" s="773"/>
      <c r="BY3952" s="773"/>
      <c r="BZ3952" s="773"/>
      <c r="CA3952" s="773"/>
      <c r="CB3952" s="773"/>
      <c r="CC3952" s="773"/>
      <c r="CD3952" s="773"/>
      <c r="CE3952" s="773"/>
      <c r="CF3952" s="773"/>
      <c r="CG3952" s="773"/>
      <c r="CH3952" s="773"/>
      <c r="CI3952" s="773"/>
      <c r="CJ3952" s="773"/>
      <c r="CK3952" s="773"/>
      <c r="CL3952" s="773"/>
      <c r="CM3952" s="773"/>
      <c r="CN3952" s="773"/>
      <c r="CO3952" s="773"/>
      <c r="CP3952" s="773"/>
      <c r="CQ3952" s="773"/>
      <c r="CR3952" s="773"/>
      <c r="CS3952" s="773"/>
      <c r="CT3952" s="773"/>
      <c r="CU3952" s="773"/>
      <c r="CV3952" s="773"/>
      <c r="CW3952" s="773"/>
      <c r="CX3952" s="773"/>
      <c r="CY3952" s="773"/>
      <c r="CZ3952" s="773"/>
      <c r="DA3952" s="773"/>
      <c r="DB3952" s="773"/>
      <c r="DC3952" s="773"/>
      <c r="DD3952" s="773"/>
      <c r="DE3952" s="773"/>
      <c r="DF3952" s="773"/>
      <c r="DG3952" s="773"/>
      <c r="DH3952" s="773"/>
      <c r="DI3952" s="773"/>
      <c r="DJ3952" s="773"/>
      <c r="DK3952" s="773"/>
      <c r="DL3952" s="773"/>
      <c r="DM3952" s="773"/>
      <c r="DN3952" s="773"/>
      <c r="DO3952" s="773"/>
      <c r="DP3952" s="773"/>
      <c r="DQ3952" s="773"/>
      <c r="DR3952" s="773"/>
      <c r="DS3952" s="773"/>
      <c r="DT3952" s="773"/>
      <c r="DU3952" s="773"/>
      <c r="DV3952" s="773"/>
      <c r="DW3952" s="773"/>
      <c r="DX3952" s="773"/>
      <c r="DY3952" s="773"/>
      <c r="DZ3952" s="773"/>
      <c r="EA3952" s="773"/>
      <c r="EB3952" s="773"/>
      <c r="EC3952" s="773"/>
      <c r="ED3952" s="773"/>
      <c r="EE3952" s="773"/>
      <c r="EF3952" s="773"/>
      <c r="EG3952" s="773"/>
      <c r="EH3952" s="773"/>
      <c r="EI3952" s="773"/>
      <c r="EJ3952" s="773"/>
      <c r="EK3952" s="773"/>
      <c r="EL3952" s="773"/>
      <c r="EM3952" s="773"/>
      <c r="EN3952" s="773"/>
      <c r="EO3952" s="773"/>
      <c r="EP3952" s="773"/>
      <c r="EQ3952" s="773"/>
      <c r="ER3952" s="773"/>
      <c r="ES3952" s="773"/>
      <c r="ET3952" s="773"/>
      <c r="EU3952" s="773"/>
      <c r="EV3952" s="773"/>
      <c r="EW3952" s="773"/>
      <c r="EX3952" s="773"/>
      <c r="EY3952" s="773"/>
      <c r="EZ3952" s="773"/>
      <c r="FA3952" s="773"/>
      <c r="FB3952" s="773"/>
      <c r="FC3952" s="773"/>
      <c r="FD3952" s="773"/>
      <c r="FE3952" s="773"/>
      <c r="FF3952" s="773"/>
      <c r="FG3952" s="773"/>
      <c r="FH3952" s="773"/>
      <c r="FI3952" s="773"/>
      <c r="FJ3952" s="773"/>
      <c r="FK3952" s="773"/>
      <c r="FL3952" s="773"/>
      <c r="FM3952" s="773"/>
      <c r="FN3952" s="773"/>
      <c r="FO3952" s="773"/>
      <c r="FP3952" s="773"/>
      <c r="FQ3952" s="773"/>
      <c r="FR3952" s="773"/>
      <c r="FS3952" s="773"/>
      <c r="FT3952" s="773"/>
      <c r="FU3952" s="773"/>
      <c r="FV3952" s="773"/>
      <c r="FW3952" s="773"/>
      <c r="FX3952" s="773"/>
      <c r="FY3952" s="773"/>
      <c r="FZ3952" s="773"/>
      <c r="GA3952" s="773"/>
      <c r="GB3952" s="773"/>
      <c r="GC3952" s="773"/>
      <c r="GD3952" s="773"/>
      <c r="GE3952" s="773"/>
      <c r="GF3952" s="773"/>
      <c r="GG3952" s="773"/>
      <c r="GH3952" s="773"/>
      <c r="GI3952" s="773"/>
      <c r="GJ3952" s="773"/>
      <c r="GK3952" s="773"/>
      <c r="GL3952" s="773"/>
      <c r="GM3952" s="773"/>
      <c r="GN3952" s="773"/>
      <c r="GO3952" s="773"/>
      <c r="GP3952" s="773"/>
      <c r="GQ3952" s="773"/>
      <c r="GR3952" s="773"/>
      <c r="GS3952" s="773"/>
      <c r="GT3952" s="773"/>
      <c r="GU3952" s="773"/>
      <c r="GV3952" s="773"/>
      <c r="GW3952" s="773"/>
      <c r="GX3952" s="773"/>
      <c r="GY3952" s="773"/>
      <c r="GZ3952" s="773"/>
      <c r="HA3952" s="773"/>
      <c r="HB3952" s="773"/>
      <c r="HC3952" s="773"/>
      <c r="HD3952" s="773"/>
      <c r="HE3952" s="773"/>
      <c r="HF3952" s="773"/>
      <c r="HG3952" s="773"/>
      <c r="HH3952" s="773"/>
      <c r="HI3952" s="773"/>
      <c r="HJ3952" s="773"/>
      <c r="HK3952" s="773"/>
      <c r="HL3952" s="773"/>
      <c r="HM3952" s="773"/>
      <c r="HN3952" s="773"/>
      <c r="HO3952" s="773"/>
      <c r="HP3952" s="773"/>
      <c r="HQ3952" s="773"/>
      <c r="HR3952" s="773"/>
      <c r="HS3952" s="773"/>
      <c r="HT3952" s="773"/>
      <c r="HU3952" s="773"/>
      <c r="HV3952" s="773"/>
      <c r="HW3952" s="773"/>
      <c r="HX3952" s="773"/>
      <c r="HY3952" s="773"/>
      <c r="HZ3952" s="773"/>
      <c r="IA3952" s="773"/>
      <c r="IB3952" s="773"/>
      <c r="IC3952" s="773"/>
      <c r="ID3952" s="773"/>
      <c r="IE3952" s="773"/>
      <c r="IF3952" s="773"/>
      <c r="IG3952" s="773"/>
      <c r="IH3952" s="773"/>
      <c r="II3952" s="773"/>
      <c r="IJ3952" s="773"/>
      <c r="IK3952" s="773"/>
      <c r="IL3952" s="773"/>
      <c r="IM3952" s="773"/>
      <c r="IN3952" s="773"/>
      <c r="IO3952" s="773"/>
      <c r="IP3952" s="773"/>
      <c r="IQ3952" s="773"/>
      <c r="IR3952" s="773"/>
    </row>
    <row r="3953" spans="1:252" ht="13.5" customHeight="1" x14ac:dyDescent="0.2">
      <c r="A3953" s="606">
        <v>78</v>
      </c>
      <c r="B3953" s="637" t="s">
        <v>787</v>
      </c>
      <c r="C3953" s="660" t="s">
        <v>701</v>
      </c>
      <c r="D3953" s="575">
        <v>2</v>
      </c>
      <c r="E3953" s="575">
        <v>2008</v>
      </c>
      <c r="F3953" s="1074">
        <v>220</v>
      </c>
      <c r="G3953" s="784">
        <f t="shared" si="133"/>
        <v>220</v>
      </c>
      <c r="H3953" s="1075">
        <v>100</v>
      </c>
      <c r="I3953" s="784">
        <f t="shared" si="134"/>
        <v>0</v>
      </c>
      <c r="J3953" s="635"/>
      <c r="K3953" s="693"/>
      <c r="L3953" s="693"/>
      <c r="M3953" s="635"/>
      <c r="N3953" s="693"/>
      <c r="O3953" s="693"/>
      <c r="P3953" s="1835"/>
      <c r="Q3953" s="773"/>
      <c r="R3953" s="773"/>
      <c r="S3953" s="773"/>
      <c r="T3953" s="773"/>
      <c r="U3953" s="773"/>
      <c r="V3953" s="773"/>
      <c r="W3953" s="773"/>
      <c r="X3953" s="773"/>
      <c r="Y3953" s="773"/>
      <c r="Z3953" s="773"/>
      <c r="AA3953" s="773"/>
      <c r="AB3953" s="773"/>
      <c r="AC3953" s="773"/>
      <c r="AD3953" s="773"/>
      <c r="AE3953" s="773"/>
      <c r="AF3953" s="773"/>
      <c r="AG3953" s="773"/>
      <c r="AH3953" s="773"/>
      <c r="AI3953" s="773"/>
      <c r="AJ3953" s="773"/>
      <c r="AK3953" s="773"/>
      <c r="AL3953" s="773"/>
      <c r="AM3953" s="773"/>
      <c r="AN3953" s="773"/>
      <c r="AO3953" s="773"/>
      <c r="AP3953" s="773"/>
      <c r="AQ3953" s="773"/>
      <c r="AR3953" s="773"/>
      <c r="AS3953" s="773"/>
      <c r="AT3953" s="773"/>
      <c r="AU3953" s="773"/>
      <c r="AV3953" s="773"/>
      <c r="AW3953" s="773"/>
      <c r="AX3953" s="773"/>
      <c r="AY3953" s="773"/>
      <c r="AZ3953" s="773"/>
      <c r="BA3953" s="773"/>
      <c r="BB3953" s="773"/>
      <c r="BC3953" s="773"/>
      <c r="BD3953" s="773"/>
      <c r="BE3953" s="773"/>
      <c r="BF3953" s="773"/>
      <c r="BG3953" s="773"/>
      <c r="BH3953" s="773"/>
      <c r="BI3953" s="773"/>
      <c r="BJ3953" s="773"/>
      <c r="BK3953" s="773"/>
      <c r="BL3953" s="773"/>
      <c r="BM3953" s="773"/>
      <c r="BN3953" s="773"/>
      <c r="BO3953" s="773"/>
      <c r="BP3953" s="773"/>
      <c r="BQ3953" s="773"/>
      <c r="BR3953" s="773"/>
      <c r="BS3953" s="773"/>
      <c r="BT3953" s="773"/>
      <c r="BU3953" s="773"/>
      <c r="BV3953" s="773"/>
      <c r="BW3953" s="773"/>
      <c r="BX3953" s="773"/>
      <c r="BY3953" s="773"/>
      <c r="BZ3953" s="773"/>
      <c r="CA3953" s="773"/>
      <c r="CB3953" s="773"/>
      <c r="CC3953" s="773"/>
      <c r="CD3953" s="773"/>
      <c r="CE3953" s="773"/>
      <c r="CF3953" s="773"/>
      <c r="CG3953" s="773"/>
      <c r="CH3953" s="773"/>
      <c r="CI3953" s="773"/>
      <c r="CJ3953" s="773"/>
      <c r="CK3953" s="773"/>
      <c r="CL3953" s="773"/>
      <c r="CM3953" s="773"/>
      <c r="CN3953" s="773"/>
      <c r="CO3953" s="773"/>
      <c r="CP3953" s="773"/>
      <c r="CQ3953" s="773"/>
      <c r="CR3953" s="773"/>
      <c r="CS3953" s="773"/>
      <c r="CT3953" s="773"/>
      <c r="CU3953" s="773"/>
      <c r="CV3953" s="773"/>
      <c r="CW3953" s="773"/>
      <c r="CX3953" s="773"/>
      <c r="CY3953" s="773"/>
      <c r="CZ3953" s="773"/>
      <c r="DA3953" s="773"/>
      <c r="DB3953" s="773"/>
      <c r="DC3953" s="773"/>
      <c r="DD3953" s="773"/>
      <c r="DE3953" s="773"/>
      <c r="DF3953" s="773"/>
      <c r="DG3953" s="773"/>
      <c r="DH3953" s="773"/>
      <c r="DI3953" s="773"/>
      <c r="DJ3953" s="773"/>
      <c r="DK3953" s="773"/>
      <c r="DL3953" s="773"/>
      <c r="DM3953" s="773"/>
      <c r="DN3953" s="773"/>
      <c r="DO3953" s="773"/>
      <c r="DP3953" s="773"/>
      <c r="DQ3953" s="773"/>
      <c r="DR3953" s="773"/>
      <c r="DS3953" s="773"/>
      <c r="DT3953" s="773"/>
      <c r="DU3953" s="773"/>
      <c r="DV3953" s="773"/>
      <c r="DW3953" s="773"/>
      <c r="DX3953" s="773"/>
      <c r="DY3953" s="773"/>
      <c r="DZ3953" s="773"/>
      <c r="EA3953" s="773"/>
      <c r="EB3953" s="773"/>
      <c r="EC3953" s="773"/>
      <c r="ED3953" s="773"/>
      <c r="EE3953" s="773"/>
      <c r="EF3953" s="773"/>
      <c r="EG3953" s="773"/>
      <c r="EH3953" s="773"/>
      <c r="EI3953" s="773"/>
      <c r="EJ3953" s="773"/>
      <c r="EK3953" s="773"/>
      <c r="EL3953" s="773"/>
      <c r="EM3953" s="773"/>
      <c r="EN3953" s="773"/>
      <c r="EO3953" s="773"/>
      <c r="EP3953" s="773"/>
      <c r="EQ3953" s="773"/>
      <c r="ER3953" s="773"/>
      <c r="ES3953" s="773"/>
      <c r="ET3953" s="773"/>
      <c r="EU3953" s="773"/>
      <c r="EV3953" s="773"/>
      <c r="EW3953" s="773"/>
      <c r="EX3953" s="773"/>
      <c r="EY3953" s="773"/>
      <c r="EZ3953" s="773"/>
      <c r="FA3953" s="773"/>
      <c r="FB3953" s="773"/>
      <c r="FC3953" s="773"/>
      <c r="FD3953" s="773"/>
      <c r="FE3953" s="773"/>
      <c r="FF3953" s="773"/>
      <c r="FG3953" s="773"/>
      <c r="FH3953" s="773"/>
      <c r="FI3953" s="773"/>
      <c r="FJ3953" s="773"/>
      <c r="FK3953" s="773"/>
      <c r="FL3953" s="773"/>
      <c r="FM3953" s="773"/>
      <c r="FN3953" s="773"/>
      <c r="FO3953" s="773"/>
      <c r="FP3953" s="773"/>
      <c r="FQ3953" s="773"/>
      <c r="FR3953" s="773"/>
      <c r="FS3953" s="773"/>
      <c r="FT3953" s="773"/>
      <c r="FU3953" s="773"/>
      <c r="FV3953" s="773"/>
      <c r="FW3953" s="773"/>
      <c r="FX3953" s="773"/>
      <c r="FY3953" s="773"/>
      <c r="FZ3953" s="773"/>
      <c r="GA3953" s="773"/>
      <c r="GB3953" s="773"/>
      <c r="GC3953" s="773"/>
      <c r="GD3953" s="773"/>
      <c r="GE3953" s="773"/>
      <c r="GF3953" s="773"/>
      <c r="GG3953" s="773"/>
      <c r="GH3953" s="773"/>
      <c r="GI3953" s="773"/>
      <c r="GJ3953" s="773"/>
      <c r="GK3953" s="773"/>
      <c r="GL3953" s="773"/>
      <c r="GM3953" s="773"/>
      <c r="GN3953" s="773"/>
      <c r="GO3953" s="773"/>
      <c r="GP3953" s="773"/>
      <c r="GQ3953" s="773"/>
      <c r="GR3953" s="773"/>
      <c r="GS3953" s="773"/>
      <c r="GT3953" s="773"/>
      <c r="GU3953" s="773"/>
      <c r="GV3953" s="773"/>
      <c r="GW3953" s="773"/>
      <c r="GX3953" s="773"/>
      <c r="GY3953" s="773"/>
      <c r="GZ3953" s="773"/>
      <c r="HA3953" s="773"/>
      <c r="HB3953" s="773"/>
      <c r="HC3953" s="773"/>
      <c r="HD3953" s="773"/>
      <c r="HE3953" s="773"/>
      <c r="HF3953" s="773"/>
      <c r="HG3953" s="773"/>
      <c r="HH3953" s="773"/>
      <c r="HI3953" s="773"/>
      <c r="HJ3953" s="773"/>
      <c r="HK3953" s="773"/>
      <c r="HL3953" s="773"/>
      <c r="HM3953" s="773"/>
      <c r="HN3953" s="773"/>
      <c r="HO3953" s="773"/>
      <c r="HP3953" s="773"/>
      <c r="HQ3953" s="773"/>
      <c r="HR3953" s="773"/>
      <c r="HS3953" s="773"/>
      <c r="HT3953" s="773"/>
      <c r="HU3953" s="773"/>
      <c r="HV3953" s="773"/>
      <c r="HW3953" s="773"/>
      <c r="HX3953" s="773"/>
      <c r="HY3953" s="773"/>
      <c r="HZ3953" s="773"/>
      <c r="IA3953" s="773"/>
      <c r="IB3953" s="773"/>
      <c r="IC3953" s="773"/>
      <c r="ID3953" s="773"/>
      <c r="IE3953" s="773"/>
      <c r="IF3953" s="773"/>
      <c r="IG3953" s="773"/>
      <c r="IH3953" s="773"/>
      <c r="II3953" s="773"/>
      <c r="IJ3953" s="773"/>
      <c r="IK3953" s="773"/>
      <c r="IL3953" s="773"/>
      <c r="IM3953" s="773"/>
      <c r="IN3953" s="773"/>
      <c r="IO3953" s="773"/>
      <c r="IP3953" s="773"/>
      <c r="IQ3953" s="773"/>
      <c r="IR3953" s="773"/>
    </row>
    <row r="3954" spans="1:252" ht="40.5" customHeight="1" x14ac:dyDescent="0.2">
      <c r="A3954" s="606">
        <v>79</v>
      </c>
      <c r="B3954" s="637" t="s">
        <v>1861</v>
      </c>
      <c r="C3954" s="660" t="s">
        <v>701</v>
      </c>
      <c r="D3954" s="575">
        <v>1</v>
      </c>
      <c r="E3954" s="575">
        <v>2010</v>
      </c>
      <c r="F3954" s="1074">
        <v>77.508369999999999</v>
      </c>
      <c r="G3954" s="784">
        <f t="shared" si="133"/>
        <v>77.508369999999999</v>
      </c>
      <c r="H3954" s="1075">
        <v>100</v>
      </c>
      <c r="I3954" s="784">
        <f t="shared" si="134"/>
        <v>0</v>
      </c>
      <c r="J3954" s="635"/>
      <c r="K3954" s="693"/>
      <c r="L3954" s="693"/>
      <c r="M3954" s="635"/>
      <c r="N3954" s="693"/>
      <c r="O3954" s="693"/>
      <c r="P3954" s="1835"/>
      <c r="Q3954" s="773"/>
      <c r="R3954" s="773"/>
      <c r="S3954" s="773"/>
      <c r="T3954" s="773"/>
      <c r="U3954" s="773"/>
      <c r="V3954" s="773"/>
      <c r="W3954" s="773"/>
      <c r="X3954" s="773"/>
      <c r="Y3954" s="773"/>
      <c r="Z3954" s="773"/>
      <c r="AA3954" s="773"/>
      <c r="AB3954" s="773"/>
      <c r="AC3954" s="773"/>
      <c r="AD3954" s="773"/>
      <c r="AE3954" s="773"/>
      <c r="AF3954" s="773"/>
      <c r="AG3954" s="773"/>
      <c r="AH3954" s="773"/>
      <c r="AI3954" s="773"/>
      <c r="AJ3954" s="773"/>
      <c r="AK3954" s="773"/>
      <c r="AL3954" s="773"/>
      <c r="AM3954" s="773"/>
      <c r="AN3954" s="773"/>
      <c r="AO3954" s="773"/>
      <c r="AP3954" s="773"/>
      <c r="AQ3954" s="773"/>
      <c r="AR3954" s="773"/>
      <c r="AS3954" s="773"/>
      <c r="AT3954" s="773"/>
      <c r="AU3954" s="773"/>
      <c r="AV3954" s="773"/>
      <c r="AW3954" s="773"/>
      <c r="AX3954" s="773"/>
      <c r="AY3954" s="773"/>
      <c r="AZ3954" s="773"/>
      <c r="BA3954" s="773"/>
      <c r="BB3954" s="773"/>
      <c r="BC3954" s="773"/>
      <c r="BD3954" s="773"/>
      <c r="BE3954" s="773"/>
      <c r="BF3954" s="773"/>
      <c r="BG3954" s="773"/>
      <c r="BH3954" s="773"/>
      <c r="BI3954" s="773"/>
      <c r="BJ3954" s="773"/>
      <c r="BK3954" s="773"/>
      <c r="BL3954" s="773"/>
      <c r="BM3954" s="773"/>
      <c r="BN3954" s="773"/>
      <c r="BO3954" s="773"/>
      <c r="BP3954" s="773"/>
      <c r="BQ3954" s="773"/>
      <c r="BR3954" s="773"/>
      <c r="BS3954" s="773"/>
      <c r="BT3954" s="773"/>
      <c r="BU3954" s="773"/>
      <c r="BV3954" s="773"/>
      <c r="BW3954" s="773"/>
      <c r="BX3954" s="773"/>
      <c r="BY3954" s="773"/>
      <c r="BZ3954" s="773"/>
      <c r="CA3954" s="773"/>
      <c r="CB3954" s="773"/>
      <c r="CC3954" s="773"/>
      <c r="CD3954" s="773"/>
      <c r="CE3954" s="773"/>
      <c r="CF3954" s="773"/>
      <c r="CG3954" s="773"/>
      <c r="CH3954" s="773"/>
      <c r="CI3954" s="773"/>
      <c r="CJ3954" s="773"/>
      <c r="CK3954" s="773"/>
      <c r="CL3954" s="773"/>
      <c r="CM3954" s="773"/>
      <c r="CN3954" s="773"/>
      <c r="CO3954" s="773"/>
      <c r="CP3954" s="773"/>
      <c r="CQ3954" s="773"/>
      <c r="CR3954" s="773"/>
      <c r="CS3954" s="773"/>
      <c r="CT3954" s="773"/>
      <c r="CU3954" s="773"/>
      <c r="CV3954" s="773"/>
      <c r="CW3954" s="773"/>
      <c r="CX3954" s="773"/>
      <c r="CY3954" s="773"/>
      <c r="CZ3954" s="773"/>
      <c r="DA3954" s="773"/>
      <c r="DB3954" s="773"/>
      <c r="DC3954" s="773"/>
      <c r="DD3954" s="773"/>
      <c r="DE3954" s="773"/>
      <c r="DF3954" s="773"/>
      <c r="DG3954" s="773"/>
      <c r="DH3954" s="773"/>
      <c r="DI3954" s="773"/>
      <c r="DJ3954" s="773"/>
      <c r="DK3954" s="773"/>
      <c r="DL3954" s="773"/>
      <c r="DM3954" s="773"/>
      <c r="DN3954" s="773"/>
      <c r="DO3954" s="773"/>
      <c r="DP3954" s="773"/>
      <c r="DQ3954" s="773"/>
      <c r="DR3954" s="773"/>
      <c r="DS3954" s="773"/>
      <c r="DT3954" s="773"/>
      <c r="DU3954" s="773"/>
      <c r="DV3954" s="773"/>
      <c r="DW3954" s="773"/>
      <c r="DX3954" s="773"/>
      <c r="DY3954" s="773"/>
      <c r="DZ3954" s="773"/>
      <c r="EA3954" s="773"/>
      <c r="EB3954" s="773"/>
      <c r="EC3954" s="773"/>
      <c r="ED3954" s="773"/>
      <c r="EE3954" s="773"/>
      <c r="EF3954" s="773"/>
      <c r="EG3954" s="773"/>
      <c r="EH3954" s="773"/>
      <c r="EI3954" s="773"/>
      <c r="EJ3954" s="773"/>
      <c r="EK3954" s="773"/>
      <c r="EL3954" s="773"/>
      <c r="EM3954" s="773"/>
      <c r="EN3954" s="773"/>
      <c r="EO3954" s="773"/>
      <c r="EP3954" s="773"/>
      <c r="EQ3954" s="773"/>
      <c r="ER3954" s="773"/>
      <c r="ES3954" s="773"/>
      <c r="ET3954" s="773"/>
      <c r="EU3954" s="773"/>
      <c r="EV3954" s="773"/>
      <c r="EW3954" s="773"/>
      <c r="EX3954" s="773"/>
      <c r="EY3954" s="773"/>
      <c r="EZ3954" s="773"/>
      <c r="FA3954" s="773"/>
      <c r="FB3954" s="773"/>
      <c r="FC3954" s="773"/>
      <c r="FD3954" s="773"/>
      <c r="FE3954" s="773"/>
      <c r="FF3954" s="773"/>
      <c r="FG3954" s="773"/>
      <c r="FH3954" s="773"/>
      <c r="FI3954" s="773"/>
      <c r="FJ3954" s="773"/>
      <c r="FK3954" s="773"/>
      <c r="FL3954" s="773"/>
      <c r="FM3954" s="773"/>
      <c r="FN3954" s="773"/>
      <c r="FO3954" s="773"/>
      <c r="FP3954" s="773"/>
      <c r="FQ3954" s="773"/>
      <c r="FR3954" s="773"/>
      <c r="FS3954" s="773"/>
      <c r="FT3954" s="773"/>
      <c r="FU3954" s="773"/>
      <c r="FV3954" s="773"/>
      <c r="FW3954" s="773"/>
      <c r="FX3954" s="773"/>
      <c r="FY3954" s="773"/>
      <c r="FZ3954" s="773"/>
      <c r="GA3954" s="773"/>
      <c r="GB3954" s="773"/>
      <c r="GC3954" s="773"/>
      <c r="GD3954" s="773"/>
      <c r="GE3954" s="773"/>
      <c r="GF3954" s="773"/>
      <c r="GG3954" s="773"/>
      <c r="GH3954" s="773"/>
      <c r="GI3954" s="773"/>
      <c r="GJ3954" s="773"/>
      <c r="GK3954" s="773"/>
      <c r="GL3954" s="773"/>
      <c r="GM3954" s="773"/>
      <c r="GN3954" s="773"/>
      <c r="GO3954" s="773"/>
      <c r="GP3954" s="773"/>
      <c r="GQ3954" s="773"/>
      <c r="GR3954" s="773"/>
      <c r="GS3954" s="773"/>
      <c r="GT3954" s="773"/>
      <c r="GU3954" s="773"/>
      <c r="GV3954" s="773"/>
      <c r="GW3954" s="773"/>
      <c r="GX3954" s="773"/>
      <c r="GY3954" s="773"/>
      <c r="GZ3954" s="773"/>
      <c r="HA3954" s="773"/>
      <c r="HB3954" s="773"/>
      <c r="HC3954" s="773"/>
      <c r="HD3954" s="773"/>
      <c r="HE3954" s="773"/>
      <c r="HF3954" s="773"/>
      <c r="HG3954" s="773"/>
      <c r="HH3954" s="773"/>
      <c r="HI3954" s="773"/>
      <c r="HJ3954" s="773"/>
      <c r="HK3954" s="773"/>
      <c r="HL3954" s="773"/>
      <c r="HM3954" s="773"/>
      <c r="HN3954" s="773"/>
      <c r="HO3954" s="773"/>
      <c r="HP3954" s="773"/>
      <c r="HQ3954" s="773"/>
      <c r="HR3954" s="773"/>
      <c r="HS3954" s="773"/>
      <c r="HT3954" s="773"/>
      <c r="HU3954" s="773"/>
      <c r="HV3954" s="773"/>
      <c r="HW3954" s="773"/>
      <c r="HX3954" s="773"/>
      <c r="HY3954" s="773"/>
      <c r="HZ3954" s="773"/>
      <c r="IA3954" s="773"/>
      <c r="IB3954" s="773"/>
      <c r="IC3954" s="773"/>
      <c r="ID3954" s="773"/>
      <c r="IE3954" s="773"/>
      <c r="IF3954" s="773"/>
      <c r="IG3954" s="773"/>
      <c r="IH3954" s="773"/>
      <c r="II3954" s="773"/>
      <c r="IJ3954" s="773"/>
      <c r="IK3954" s="773"/>
      <c r="IL3954" s="773"/>
      <c r="IM3954" s="773"/>
      <c r="IN3954" s="773"/>
      <c r="IO3954" s="773"/>
      <c r="IP3954" s="773"/>
      <c r="IQ3954" s="773"/>
      <c r="IR3954" s="773"/>
    </row>
    <row r="3955" spans="1:252" ht="40.5" customHeight="1" x14ac:dyDescent="0.2">
      <c r="A3955" s="606">
        <v>80</v>
      </c>
      <c r="B3955" s="637" t="s">
        <v>1985</v>
      </c>
      <c r="C3955" s="660" t="s">
        <v>701</v>
      </c>
      <c r="D3955" s="575">
        <v>1</v>
      </c>
      <c r="E3955" s="575">
        <v>2010</v>
      </c>
      <c r="F3955" s="1074">
        <v>228.68849</v>
      </c>
      <c r="G3955" s="784">
        <f t="shared" si="133"/>
        <v>228.68849</v>
      </c>
      <c r="H3955" s="1075">
        <v>100</v>
      </c>
      <c r="I3955" s="784">
        <f t="shared" si="134"/>
        <v>0</v>
      </c>
      <c r="J3955" s="635"/>
      <c r="K3955" s="693"/>
      <c r="L3955" s="693"/>
      <c r="M3955" s="635"/>
      <c r="N3955" s="693"/>
      <c r="O3955" s="693"/>
      <c r="P3955" s="1835"/>
      <c r="Q3955" s="773"/>
      <c r="R3955" s="773"/>
      <c r="S3955" s="773"/>
      <c r="T3955" s="773"/>
      <c r="U3955" s="773"/>
      <c r="V3955" s="773"/>
      <c r="W3955" s="773"/>
      <c r="X3955" s="773"/>
      <c r="Y3955" s="773"/>
      <c r="Z3955" s="773"/>
      <c r="AA3955" s="773"/>
      <c r="AB3955" s="773"/>
      <c r="AC3955" s="773"/>
      <c r="AD3955" s="773"/>
      <c r="AE3955" s="773"/>
      <c r="AF3955" s="773"/>
      <c r="AG3955" s="773"/>
      <c r="AH3955" s="773"/>
      <c r="AI3955" s="773"/>
      <c r="AJ3955" s="773"/>
      <c r="AK3955" s="773"/>
      <c r="AL3955" s="773"/>
      <c r="AM3955" s="773"/>
      <c r="AN3955" s="773"/>
      <c r="AO3955" s="773"/>
      <c r="AP3955" s="773"/>
      <c r="AQ3955" s="773"/>
      <c r="AR3955" s="773"/>
      <c r="AS3955" s="773"/>
      <c r="AT3955" s="773"/>
      <c r="AU3955" s="773"/>
      <c r="AV3955" s="773"/>
      <c r="AW3955" s="773"/>
      <c r="AX3955" s="773"/>
      <c r="AY3955" s="773"/>
      <c r="AZ3955" s="773"/>
      <c r="BA3955" s="773"/>
      <c r="BB3955" s="773"/>
      <c r="BC3955" s="773"/>
      <c r="BD3955" s="773"/>
      <c r="BE3955" s="773"/>
      <c r="BF3955" s="773"/>
      <c r="BG3955" s="773"/>
      <c r="BH3955" s="773"/>
      <c r="BI3955" s="773"/>
      <c r="BJ3955" s="773"/>
      <c r="BK3955" s="773"/>
      <c r="BL3955" s="773"/>
      <c r="BM3955" s="773"/>
      <c r="BN3955" s="773"/>
      <c r="BO3955" s="773"/>
      <c r="BP3955" s="773"/>
      <c r="BQ3955" s="773"/>
      <c r="BR3955" s="773"/>
      <c r="BS3955" s="773"/>
      <c r="BT3955" s="773"/>
      <c r="BU3955" s="773"/>
      <c r="BV3955" s="773"/>
      <c r="BW3955" s="773"/>
      <c r="BX3955" s="773"/>
      <c r="BY3955" s="773"/>
      <c r="BZ3955" s="773"/>
      <c r="CA3955" s="773"/>
      <c r="CB3955" s="773"/>
      <c r="CC3955" s="773"/>
      <c r="CD3955" s="773"/>
      <c r="CE3955" s="773"/>
      <c r="CF3955" s="773"/>
      <c r="CG3955" s="773"/>
      <c r="CH3955" s="773"/>
      <c r="CI3955" s="773"/>
      <c r="CJ3955" s="773"/>
      <c r="CK3955" s="773"/>
      <c r="CL3955" s="773"/>
      <c r="CM3955" s="773"/>
      <c r="CN3955" s="773"/>
      <c r="CO3955" s="773"/>
      <c r="CP3955" s="773"/>
      <c r="CQ3955" s="773"/>
      <c r="CR3955" s="773"/>
      <c r="CS3955" s="773"/>
      <c r="CT3955" s="773"/>
      <c r="CU3955" s="773"/>
      <c r="CV3955" s="773"/>
      <c r="CW3955" s="773"/>
      <c r="CX3955" s="773"/>
      <c r="CY3955" s="773"/>
      <c r="CZ3955" s="773"/>
      <c r="DA3955" s="773"/>
      <c r="DB3955" s="773"/>
      <c r="DC3955" s="773"/>
      <c r="DD3955" s="773"/>
      <c r="DE3955" s="773"/>
      <c r="DF3955" s="773"/>
      <c r="DG3955" s="773"/>
      <c r="DH3955" s="773"/>
      <c r="DI3955" s="773"/>
      <c r="DJ3955" s="773"/>
      <c r="DK3955" s="773"/>
      <c r="DL3955" s="773"/>
      <c r="DM3955" s="773"/>
      <c r="DN3955" s="773"/>
      <c r="DO3955" s="773"/>
      <c r="DP3955" s="773"/>
      <c r="DQ3955" s="773"/>
      <c r="DR3955" s="773"/>
      <c r="DS3955" s="773"/>
      <c r="DT3955" s="773"/>
      <c r="DU3955" s="773"/>
      <c r="DV3955" s="773"/>
      <c r="DW3955" s="773"/>
      <c r="DX3955" s="773"/>
      <c r="DY3955" s="773"/>
      <c r="DZ3955" s="773"/>
      <c r="EA3955" s="773"/>
      <c r="EB3955" s="773"/>
      <c r="EC3955" s="773"/>
      <c r="ED3955" s="773"/>
      <c r="EE3955" s="773"/>
      <c r="EF3955" s="773"/>
      <c r="EG3955" s="773"/>
      <c r="EH3955" s="773"/>
      <c r="EI3955" s="773"/>
      <c r="EJ3955" s="773"/>
      <c r="EK3955" s="773"/>
      <c r="EL3955" s="773"/>
      <c r="EM3955" s="773"/>
      <c r="EN3955" s="773"/>
      <c r="EO3955" s="773"/>
      <c r="EP3955" s="773"/>
      <c r="EQ3955" s="773"/>
      <c r="ER3955" s="773"/>
      <c r="ES3955" s="773"/>
      <c r="ET3955" s="773"/>
      <c r="EU3955" s="773"/>
      <c r="EV3955" s="773"/>
      <c r="EW3955" s="773"/>
      <c r="EX3955" s="773"/>
      <c r="EY3955" s="773"/>
      <c r="EZ3955" s="773"/>
      <c r="FA3955" s="773"/>
      <c r="FB3955" s="773"/>
      <c r="FC3955" s="773"/>
      <c r="FD3955" s="773"/>
      <c r="FE3955" s="773"/>
      <c r="FF3955" s="773"/>
      <c r="FG3955" s="773"/>
      <c r="FH3955" s="773"/>
      <c r="FI3955" s="773"/>
      <c r="FJ3955" s="773"/>
      <c r="FK3955" s="773"/>
      <c r="FL3955" s="773"/>
      <c r="FM3955" s="773"/>
      <c r="FN3955" s="773"/>
      <c r="FO3955" s="773"/>
      <c r="FP3955" s="773"/>
      <c r="FQ3955" s="773"/>
      <c r="FR3955" s="773"/>
      <c r="FS3955" s="773"/>
      <c r="FT3955" s="773"/>
      <c r="FU3955" s="773"/>
      <c r="FV3955" s="773"/>
      <c r="FW3955" s="773"/>
      <c r="FX3955" s="773"/>
      <c r="FY3955" s="773"/>
      <c r="FZ3955" s="773"/>
      <c r="GA3955" s="773"/>
      <c r="GB3955" s="773"/>
      <c r="GC3955" s="773"/>
      <c r="GD3955" s="773"/>
      <c r="GE3955" s="773"/>
      <c r="GF3955" s="773"/>
      <c r="GG3955" s="773"/>
      <c r="GH3955" s="773"/>
      <c r="GI3955" s="773"/>
      <c r="GJ3955" s="773"/>
      <c r="GK3955" s="773"/>
      <c r="GL3955" s="773"/>
      <c r="GM3955" s="773"/>
      <c r="GN3955" s="773"/>
      <c r="GO3955" s="773"/>
      <c r="GP3955" s="773"/>
      <c r="GQ3955" s="773"/>
      <c r="GR3955" s="773"/>
      <c r="GS3955" s="773"/>
      <c r="GT3955" s="773"/>
      <c r="GU3955" s="773"/>
      <c r="GV3955" s="773"/>
      <c r="GW3955" s="773"/>
      <c r="GX3955" s="773"/>
      <c r="GY3955" s="773"/>
      <c r="GZ3955" s="773"/>
      <c r="HA3955" s="773"/>
      <c r="HB3955" s="773"/>
      <c r="HC3955" s="773"/>
      <c r="HD3955" s="773"/>
      <c r="HE3955" s="773"/>
      <c r="HF3955" s="773"/>
      <c r="HG3955" s="773"/>
      <c r="HH3955" s="773"/>
      <c r="HI3955" s="773"/>
      <c r="HJ3955" s="773"/>
      <c r="HK3955" s="773"/>
      <c r="HL3955" s="773"/>
      <c r="HM3955" s="773"/>
      <c r="HN3955" s="773"/>
      <c r="HO3955" s="773"/>
      <c r="HP3955" s="773"/>
      <c r="HQ3955" s="773"/>
      <c r="HR3955" s="773"/>
      <c r="HS3955" s="773"/>
      <c r="HT3955" s="773"/>
      <c r="HU3955" s="773"/>
      <c r="HV3955" s="773"/>
      <c r="HW3955" s="773"/>
      <c r="HX3955" s="773"/>
      <c r="HY3955" s="773"/>
      <c r="HZ3955" s="773"/>
      <c r="IA3955" s="773"/>
      <c r="IB3955" s="773"/>
      <c r="IC3955" s="773"/>
      <c r="ID3955" s="773"/>
      <c r="IE3955" s="773"/>
      <c r="IF3955" s="773"/>
      <c r="IG3955" s="773"/>
      <c r="IH3955" s="773"/>
      <c r="II3955" s="773"/>
      <c r="IJ3955" s="773"/>
      <c r="IK3955" s="773"/>
      <c r="IL3955" s="773"/>
      <c r="IM3955" s="773"/>
      <c r="IN3955" s="773"/>
      <c r="IO3955" s="773"/>
      <c r="IP3955" s="773"/>
      <c r="IQ3955" s="773"/>
      <c r="IR3955" s="773"/>
    </row>
    <row r="3956" spans="1:252" ht="13.5" customHeight="1" x14ac:dyDescent="0.2">
      <c r="A3956" s="606">
        <v>81</v>
      </c>
      <c r="B3956" s="637" t="s">
        <v>1986</v>
      </c>
      <c r="C3956" s="660" t="s">
        <v>701</v>
      </c>
      <c r="D3956" s="575">
        <v>1</v>
      </c>
      <c r="E3956" s="575">
        <v>2010</v>
      </c>
      <c r="F3956" s="1074">
        <v>206.56457</v>
      </c>
      <c r="G3956" s="784">
        <f t="shared" si="133"/>
        <v>206.56457</v>
      </c>
      <c r="H3956" s="1075">
        <v>100</v>
      </c>
      <c r="I3956" s="784">
        <f t="shared" si="134"/>
        <v>0</v>
      </c>
      <c r="J3956" s="635"/>
      <c r="K3956" s="693"/>
      <c r="L3956" s="693"/>
      <c r="M3956" s="635"/>
      <c r="N3956" s="693"/>
      <c r="O3956" s="693"/>
      <c r="P3956" s="1835"/>
      <c r="Q3956" s="773"/>
      <c r="R3956" s="773"/>
      <c r="S3956" s="773"/>
      <c r="T3956" s="773"/>
      <c r="U3956" s="773"/>
      <c r="V3956" s="773"/>
      <c r="W3956" s="773"/>
      <c r="X3956" s="773"/>
      <c r="Y3956" s="773"/>
      <c r="Z3956" s="773"/>
      <c r="AA3956" s="773"/>
      <c r="AB3956" s="773"/>
      <c r="AC3956" s="773"/>
      <c r="AD3956" s="773"/>
      <c r="AE3956" s="773"/>
      <c r="AF3956" s="773"/>
      <c r="AG3956" s="773"/>
      <c r="AH3956" s="773"/>
      <c r="AI3956" s="773"/>
      <c r="AJ3956" s="773"/>
      <c r="AK3956" s="773"/>
      <c r="AL3956" s="773"/>
      <c r="AM3956" s="773"/>
      <c r="AN3956" s="773"/>
      <c r="AO3956" s="773"/>
      <c r="AP3956" s="773"/>
      <c r="AQ3956" s="773"/>
      <c r="AR3956" s="773"/>
      <c r="AS3956" s="773"/>
      <c r="AT3956" s="773"/>
      <c r="AU3956" s="773"/>
      <c r="AV3956" s="773"/>
      <c r="AW3956" s="773"/>
      <c r="AX3956" s="773"/>
      <c r="AY3956" s="773"/>
      <c r="AZ3956" s="773"/>
      <c r="BA3956" s="773"/>
      <c r="BB3956" s="773"/>
      <c r="BC3956" s="773"/>
      <c r="BD3956" s="773"/>
      <c r="BE3956" s="773"/>
      <c r="BF3956" s="773"/>
      <c r="BG3956" s="773"/>
      <c r="BH3956" s="773"/>
      <c r="BI3956" s="773"/>
      <c r="BJ3956" s="773"/>
      <c r="BK3956" s="773"/>
      <c r="BL3956" s="773"/>
      <c r="BM3956" s="773"/>
      <c r="BN3956" s="773"/>
      <c r="BO3956" s="773"/>
      <c r="BP3956" s="773"/>
      <c r="BQ3956" s="773"/>
      <c r="BR3956" s="773"/>
      <c r="BS3956" s="773"/>
      <c r="BT3956" s="773"/>
      <c r="BU3956" s="773"/>
      <c r="BV3956" s="773"/>
      <c r="BW3956" s="773"/>
      <c r="BX3956" s="773"/>
      <c r="BY3956" s="773"/>
      <c r="BZ3956" s="773"/>
      <c r="CA3956" s="773"/>
      <c r="CB3956" s="773"/>
      <c r="CC3956" s="773"/>
      <c r="CD3956" s="773"/>
      <c r="CE3956" s="773"/>
      <c r="CF3956" s="773"/>
      <c r="CG3956" s="773"/>
      <c r="CH3956" s="773"/>
      <c r="CI3956" s="773"/>
      <c r="CJ3956" s="773"/>
      <c r="CK3956" s="773"/>
      <c r="CL3956" s="773"/>
      <c r="CM3956" s="773"/>
      <c r="CN3956" s="773"/>
      <c r="CO3956" s="773"/>
      <c r="CP3956" s="773"/>
      <c r="CQ3956" s="773"/>
      <c r="CR3956" s="773"/>
      <c r="CS3956" s="773"/>
      <c r="CT3956" s="773"/>
      <c r="CU3956" s="773"/>
      <c r="CV3956" s="773"/>
      <c r="CW3956" s="773"/>
      <c r="CX3956" s="773"/>
      <c r="CY3956" s="773"/>
      <c r="CZ3956" s="773"/>
      <c r="DA3956" s="773"/>
      <c r="DB3956" s="773"/>
      <c r="DC3956" s="773"/>
      <c r="DD3956" s="773"/>
      <c r="DE3956" s="773"/>
      <c r="DF3956" s="773"/>
      <c r="DG3956" s="773"/>
      <c r="DH3956" s="773"/>
      <c r="DI3956" s="773"/>
      <c r="DJ3956" s="773"/>
      <c r="DK3956" s="773"/>
      <c r="DL3956" s="773"/>
      <c r="DM3956" s="773"/>
      <c r="DN3956" s="773"/>
      <c r="DO3956" s="773"/>
      <c r="DP3956" s="773"/>
      <c r="DQ3956" s="773"/>
      <c r="DR3956" s="773"/>
      <c r="DS3956" s="773"/>
      <c r="DT3956" s="773"/>
      <c r="DU3956" s="773"/>
      <c r="DV3956" s="773"/>
      <c r="DW3956" s="773"/>
      <c r="DX3956" s="773"/>
      <c r="DY3956" s="773"/>
      <c r="DZ3956" s="773"/>
      <c r="EA3956" s="773"/>
      <c r="EB3956" s="773"/>
      <c r="EC3956" s="773"/>
      <c r="ED3956" s="773"/>
      <c r="EE3956" s="773"/>
      <c r="EF3956" s="773"/>
      <c r="EG3956" s="773"/>
      <c r="EH3956" s="773"/>
      <c r="EI3956" s="773"/>
      <c r="EJ3956" s="773"/>
      <c r="EK3956" s="773"/>
      <c r="EL3956" s="773"/>
      <c r="EM3956" s="773"/>
      <c r="EN3956" s="773"/>
      <c r="EO3956" s="773"/>
      <c r="EP3956" s="773"/>
      <c r="EQ3956" s="773"/>
      <c r="ER3956" s="773"/>
      <c r="ES3956" s="773"/>
      <c r="ET3956" s="773"/>
      <c r="EU3956" s="773"/>
      <c r="EV3956" s="773"/>
      <c r="EW3956" s="773"/>
      <c r="EX3956" s="773"/>
      <c r="EY3956" s="773"/>
      <c r="EZ3956" s="773"/>
      <c r="FA3956" s="773"/>
      <c r="FB3956" s="773"/>
      <c r="FC3956" s="773"/>
      <c r="FD3956" s="773"/>
      <c r="FE3956" s="773"/>
      <c r="FF3956" s="773"/>
      <c r="FG3956" s="773"/>
      <c r="FH3956" s="773"/>
      <c r="FI3956" s="773"/>
      <c r="FJ3956" s="773"/>
      <c r="FK3956" s="773"/>
      <c r="FL3956" s="773"/>
      <c r="FM3956" s="773"/>
      <c r="FN3956" s="773"/>
      <c r="FO3956" s="773"/>
      <c r="FP3956" s="773"/>
      <c r="FQ3956" s="773"/>
      <c r="FR3956" s="773"/>
      <c r="FS3956" s="773"/>
      <c r="FT3956" s="773"/>
      <c r="FU3956" s="773"/>
      <c r="FV3956" s="773"/>
      <c r="FW3956" s="773"/>
      <c r="FX3956" s="773"/>
      <c r="FY3956" s="773"/>
      <c r="FZ3956" s="773"/>
      <c r="GA3956" s="773"/>
      <c r="GB3956" s="773"/>
      <c r="GC3956" s="773"/>
      <c r="GD3956" s="773"/>
      <c r="GE3956" s="773"/>
      <c r="GF3956" s="773"/>
      <c r="GG3956" s="773"/>
      <c r="GH3956" s="773"/>
      <c r="GI3956" s="773"/>
      <c r="GJ3956" s="773"/>
      <c r="GK3956" s="773"/>
      <c r="GL3956" s="773"/>
      <c r="GM3956" s="773"/>
      <c r="GN3956" s="773"/>
      <c r="GO3956" s="773"/>
      <c r="GP3956" s="773"/>
      <c r="GQ3956" s="773"/>
      <c r="GR3956" s="773"/>
      <c r="GS3956" s="773"/>
      <c r="GT3956" s="773"/>
      <c r="GU3956" s="773"/>
      <c r="GV3956" s="773"/>
      <c r="GW3956" s="773"/>
      <c r="GX3956" s="773"/>
      <c r="GY3956" s="773"/>
      <c r="GZ3956" s="773"/>
      <c r="HA3956" s="773"/>
      <c r="HB3956" s="773"/>
      <c r="HC3956" s="773"/>
      <c r="HD3956" s="773"/>
      <c r="HE3956" s="773"/>
      <c r="HF3956" s="773"/>
      <c r="HG3956" s="773"/>
      <c r="HH3956" s="773"/>
      <c r="HI3956" s="773"/>
      <c r="HJ3956" s="773"/>
      <c r="HK3956" s="773"/>
      <c r="HL3956" s="773"/>
      <c r="HM3956" s="773"/>
      <c r="HN3956" s="773"/>
      <c r="HO3956" s="773"/>
      <c r="HP3956" s="773"/>
      <c r="HQ3956" s="773"/>
      <c r="HR3956" s="773"/>
      <c r="HS3956" s="773"/>
      <c r="HT3956" s="773"/>
      <c r="HU3956" s="773"/>
      <c r="HV3956" s="773"/>
      <c r="HW3956" s="773"/>
      <c r="HX3956" s="773"/>
      <c r="HY3956" s="773"/>
      <c r="HZ3956" s="773"/>
      <c r="IA3956" s="773"/>
      <c r="IB3956" s="773"/>
      <c r="IC3956" s="773"/>
      <c r="ID3956" s="773"/>
      <c r="IE3956" s="773"/>
      <c r="IF3956" s="773"/>
      <c r="IG3956" s="773"/>
      <c r="IH3956" s="773"/>
      <c r="II3956" s="773"/>
      <c r="IJ3956" s="773"/>
      <c r="IK3956" s="773"/>
      <c r="IL3956" s="773"/>
      <c r="IM3956" s="773"/>
      <c r="IN3956" s="773"/>
      <c r="IO3956" s="773"/>
      <c r="IP3956" s="773"/>
      <c r="IQ3956" s="773"/>
      <c r="IR3956" s="773"/>
    </row>
    <row r="3957" spans="1:252" ht="13.5" customHeight="1" x14ac:dyDescent="0.2">
      <c r="A3957" s="606">
        <v>82</v>
      </c>
      <c r="B3957" s="637" t="s">
        <v>1886</v>
      </c>
      <c r="C3957" s="660" t="s">
        <v>701</v>
      </c>
      <c r="D3957" s="575">
        <v>7</v>
      </c>
      <c r="E3957" s="575">
        <v>2005</v>
      </c>
      <c r="F3957" s="1074">
        <v>1333.8156999999999</v>
      </c>
      <c r="G3957" s="784">
        <f t="shared" si="133"/>
        <v>1333.8156999999999</v>
      </c>
      <c r="H3957" s="1075">
        <v>100</v>
      </c>
      <c r="I3957" s="784">
        <f t="shared" si="134"/>
        <v>0</v>
      </c>
      <c r="J3957" s="635"/>
      <c r="K3957" s="693"/>
      <c r="L3957" s="693"/>
      <c r="M3957" s="635"/>
      <c r="N3957" s="693"/>
      <c r="O3957" s="693"/>
      <c r="P3957" s="1835"/>
      <c r="Q3957" s="773"/>
      <c r="R3957" s="773"/>
      <c r="S3957" s="773"/>
      <c r="T3957" s="773"/>
      <c r="U3957" s="773"/>
      <c r="V3957" s="773"/>
      <c r="W3957" s="773"/>
      <c r="X3957" s="773"/>
      <c r="Y3957" s="773"/>
      <c r="Z3957" s="773"/>
      <c r="AA3957" s="773"/>
      <c r="AB3957" s="773"/>
      <c r="AC3957" s="773"/>
      <c r="AD3957" s="773"/>
      <c r="AE3957" s="773"/>
      <c r="AF3957" s="773"/>
      <c r="AG3957" s="773"/>
      <c r="AH3957" s="773"/>
      <c r="AI3957" s="773"/>
      <c r="AJ3957" s="773"/>
      <c r="AK3957" s="773"/>
      <c r="AL3957" s="773"/>
      <c r="AM3957" s="773"/>
      <c r="AN3957" s="773"/>
      <c r="AO3957" s="773"/>
      <c r="AP3957" s="773"/>
      <c r="AQ3957" s="773"/>
      <c r="AR3957" s="773"/>
      <c r="AS3957" s="773"/>
      <c r="AT3957" s="773"/>
      <c r="AU3957" s="773"/>
      <c r="AV3957" s="773"/>
      <c r="AW3957" s="773"/>
      <c r="AX3957" s="773"/>
      <c r="AY3957" s="773"/>
      <c r="AZ3957" s="773"/>
      <c r="BA3957" s="773"/>
      <c r="BB3957" s="773"/>
      <c r="BC3957" s="773"/>
      <c r="BD3957" s="773"/>
      <c r="BE3957" s="773"/>
      <c r="BF3957" s="773"/>
      <c r="BG3957" s="773"/>
      <c r="BH3957" s="773"/>
      <c r="BI3957" s="773"/>
      <c r="BJ3957" s="773"/>
      <c r="BK3957" s="773"/>
      <c r="BL3957" s="773"/>
      <c r="BM3957" s="773"/>
      <c r="BN3957" s="773"/>
      <c r="BO3957" s="773"/>
      <c r="BP3957" s="773"/>
      <c r="BQ3957" s="773"/>
      <c r="BR3957" s="773"/>
      <c r="BS3957" s="773"/>
      <c r="BT3957" s="773"/>
      <c r="BU3957" s="773"/>
      <c r="BV3957" s="773"/>
      <c r="BW3957" s="773"/>
      <c r="BX3957" s="773"/>
      <c r="BY3957" s="773"/>
      <c r="BZ3957" s="773"/>
      <c r="CA3957" s="773"/>
      <c r="CB3957" s="773"/>
      <c r="CC3957" s="773"/>
      <c r="CD3957" s="773"/>
      <c r="CE3957" s="773"/>
      <c r="CF3957" s="773"/>
      <c r="CG3957" s="773"/>
      <c r="CH3957" s="773"/>
      <c r="CI3957" s="773"/>
      <c r="CJ3957" s="773"/>
      <c r="CK3957" s="773"/>
      <c r="CL3957" s="773"/>
      <c r="CM3957" s="773"/>
      <c r="CN3957" s="773"/>
      <c r="CO3957" s="773"/>
      <c r="CP3957" s="773"/>
      <c r="CQ3957" s="773"/>
      <c r="CR3957" s="773"/>
      <c r="CS3957" s="773"/>
      <c r="CT3957" s="773"/>
      <c r="CU3957" s="773"/>
      <c r="CV3957" s="773"/>
      <c r="CW3957" s="773"/>
      <c r="CX3957" s="773"/>
      <c r="CY3957" s="773"/>
      <c r="CZ3957" s="773"/>
      <c r="DA3957" s="773"/>
      <c r="DB3957" s="773"/>
      <c r="DC3957" s="773"/>
      <c r="DD3957" s="773"/>
      <c r="DE3957" s="773"/>
      <c r="DF3957" s="773"/>
      <c r="DG3957" s="773"/>
      <c r="DH3957" s="773"/>
      <c r="DI3957" s="773"/>
      <c r="DJ3957" s="773"/>
      <c r="DK3957" s="773"/>
      <c r="DL3957" s="773"/>
      <c r="DM3957" s="773"/>
      <c r="DN3957" s="773"/>
      <c r="DO3957" s="773"/>
      <c r="DP3957" s="773"/>
      <c r="DQ3957" s="773"/>
      <c r="DR3957" s="773"/>
      <c r="DS3957" s="773"/>
      <c r="DT3957" s="773"/>
      <c r="DU3957" s="773"/>
      <c r="DV3957" s="773"/>
      <c r="DW3957" s="773"/>
      <c r="DX3957" s="773"/>
      <c r="DY3957" s="773"/>
      <c r="DZ3957" s="773"/>
      <c r="EA3957" s="773"/>
      <c r="EB3957" s="773"/>
      <c r="EC3957" s="773"/>
      <c r="ED3957" s="773"/>
      <c r="EE3957" s="773"/>
      <c r="EF3957" s="773"/>
      <c r="EG3957" s="773"/>
      <c r="EH3957" s="773"/>
      <c r="EI3957" s="773"/>
      <c r="EJ3957" s="773"/>
      <c r="EK3957" s="773"/>
      <c r="EL3957" s="773"/>
      <c r="EM3957" s="773"/>
      <c r="EN3957" s="773"/>
      <c r="EO3957" s="773"/>
      <c r="EP3957" s="773"/>
      <c r="EQ3957" s="773"/>
      <c r="ER3957" s="773"/>
      <c r="ES3957" s="773"/>
      <c r="ET3957" s="773"/>
      <c r="EU3957" s="773"/>
      <c r="EV3957" s="773"/>
      <c r="EW3957" s="773"/>
      <c r="EX3957" s="773"/>
      <c r="EY3957" s="773"/>
      <c r="EZ3957" s="773"/>
      <c r="FA3957" s="773"/>
      <c r="FB3957" s="773"/>
      <c r="FC3957" s="773"/>
      <c r="FD3957" s="773"/>
      <c r="FE3957" s="773"/>
      <c r="FF3957" s="773"/>
      <c r="FG3957" s="773"/>
      <c r="FH3957" s="773"/>
      <c r="FI3957" s="773"/>
      <c r="FJ3957" s="773"/>
      <c r="FK3957" s="773"/>
      <c r="FL3957" s="773"/>
      <c r="FM3957" s="773"/>
      <c r="FN3957" s="773"/>
      <c r="FO3957" s="773"/>
      <c r="FP3957" s="773"/>
      <c r="FQ3957" s="773"/>
      <c r="FR3957" s="773"/>
      <c r="FS3957" s="773"/>
      <c r="FT3957" s="773"/>
      <c r="FU3957" s="773"/>
      <c r="FV3957" s="773"/>
      <c r="FW3957" s="773"/>
      <c r="FX3957" s="773"/>
      <c r="FY3957" s="773"/>
      <c r="FZ3957" s="773"/>
      <c r="GA3957" s="773"/>
      <c r="GB3957" s="773"/>
      <c r="GC3957" s="773"/>
      <c r="GD3957" s="773"/>
      <c r="GE3957" s="773"/>
      <c r="GF3957" s="773"/>
      <c r="GG3957" s="773"/>
      <c r="GH3957" s="773"/>
      <c r="GI3957" s="773"/>
      <c r="GJ3957" s="773"/>
      <c r="GK3957" s="773"/>
      <c r="GL3957" s="773"/>
      <c r="GM3957" s="773"/>
      <c r="GN3957" s="773"/>
      <c r="GO3957" s="773"/>
      <c r="GP3957" s="773"/>
      <c r="GQ3957" s="773"/>
      <c r="GR3957" s="773"/>
      <c r="GS3957" s="773"/>
      <c r="GT3957" s="773"/>
      <c r="GU3957" s="773"/>
      <c r="GV3957" s="773"/>
      <c r="GW3957" s="773"/>
      <c r="GX3957" s="773"/>
      <c r="GY3957" s="773"/>
      <c r="GZ3957" s="773"/>
      <c r="HA3957" s="773"/>
      <c r="HB3957" s="773"/>
      <c r="HC3957" s="773"/>
      <c r="HD3957" s="773"/>
      <c r="HE3957" s="773"/>
      <c r="HF3957" s="773"/>
      <c r="HG3957" s="773"/>
      <c r="HH3957" s="773"/>
      <c r="HI3957" s="773"/>
      <c r="HJ3957" s="773"/>
      <c r="HK3957" s="773"/>
      <c r="HL3957" s="773"/>
      <c r="HM3957" s="773"/>
      <c r="HN3957" s="773"/>
      <c r="HO3957" s="773"/>
      <c r="HP3957" s="773"/>
      <c r="HQ3957" s="773"/>
      <c r="HR3957" s="773"/>
      <c r="HS3957" s="773"/>
      <c r="HT3957" s="773"/>
      <c r="HU3957" s="773"/>
      <c r="HV3957" s="773"/>
      <c r="HW3957" s="773"/>
      <c r="HX3957" s="773"/>
      <c r="HY3957" s="773"/>
      <c r="HZ3957" s="773"/>
      <c r="IA3957" s="773"/>
      <c r="IB3957" s="773"/>
      <c r="IC3957" s="773"/>
      <c r="ID3957" s="773"/>
      <c r="IE3957" s="773"/>
      <c r="IF3957" s="773"/>
      <c r="IG3957" s="773"/>
      <c r="IH3957" s="773"/>
      <c r="II3957" s="773"/>
      <c r="IJ3957" s="773"/>
      <c r="IK3957" s="773"/>
      <c r="IL3957" s="773"/>
      <c r="IM3957" s="773"/>
      <c r="IN3957" s="773"/>
      <c r="IO3957" s="773"/>
      <c r="IP3957" s="773"/>
      <c r="IQ3957" s="773"/>
      <c r="IR3957" s="773"/>
    </row>
    <row r="3958" spans="1:252" ht="13.5" customHeight="1" x14ac:dyDescent="0.2">
      <c r="A3958" s="606">
        <v>83</v>
      </c>
      <c r="B3958" s="637" t="s">
        <v>791</v>
      </c>
      <c r="C3958" s="660" t="s">
        <v>701</v>
      </c>
      <c r="D3958" s="575">
        <v>2</v>
      </c>
      <c r="E3958" s="575">
        <v>2008</v>
      </c>
      <c r="F3958" s="1074">
        <v>403.05333333333334</v>
      </c>
      <c r="G3958" s="784">
        <f t="shared" si="133"/>
        <v>403.05333333333334</v>
      </c>
      <c r="H3958" s="1075">
        <v>100</v>
      </c>
      <c r="I3958" s="784">
        <f t="shared" si="134"/>
        <v>0</v>
      </c>
      <c r="J3958" s="635"/>
      <c r="K3958" s="693"/>
      <c r="L3958" s="693"/>
      <c r="M3958" s="635"/>
      <c r="N3958" s="693"/>
      <c r="O3958" s="693"/>
      <c r="P3958" s="1835"/>
      <c r="Q3958" s="773"/>
      <c r="R3958" s="773"/>
      <c r="S3958" s="773"/>
      <c r="T3958" s="773"/>
      <c r="U3958" s="773"/>
      <c r="V3958" s="773"/>
      <c r="W3958" s="773"/>
      <c r="X3958" s="773"/>
      <c r="Y3958" s="773"/>
      <c r="Z3958" s="773"/>
      <c r="AA3958" s="773"/>
      <c r="AB3958" s="773"/>
      <c r="AC3958" s="773"/>
      <c r="AD3958" s="773"/>
      <c r="AE3958" s="773"/>
      <c r="AF3958" s="773"/>
      <c r="AG3958" s="773"/>
      <c r="AH3958" s="773"/>
      <c r="AI3958" s="773"/>
      <c r="AJ3958" s="773"/>
      <c r="AK3958" s="773"/>
      <c r="AL3958" s="773"/>
      <c r="AM3958" s="773"/>
      <c r="AN3958" s="773"/>
      <c r="AO3958" s="773"/>
      <c r="AP3958" s="773"/>
      <c r="AQ3958" s="773"/>
      <c r="AR3958" s="773"/>
      <c r="AS3958" s="773"/>
      <c r="AT3958" s="773"/>
      <c r="AU3958" s="773"/>
      <c r="AV3958" s="773"/>
      <c r="AW3958" s="773"/>
      <c r="AX3958" s="773"/>
      <c r="AY3958" s="773"/>
      <c r="AZ3958" s="773"/>
      <c r="BA3958" s="773"/>
      <c r="BB3958" s="773"/>
      <c r="BC3958" s="773"/>
      <c r="BD3958" s="773"/>
      <c r="BE3958" s="773"/>
      <c r="BF3958" s="773"/>
      <c r="BG3958" s="773"/>
      <c r="BH3958" s="773"/>
      <c r="BI3958" s="773"/>
      <c r="BJ3958" s="773"/>
      <c r="BK3958" s="773"/>
      <c r="BL3958" s="773"/>
      <c r="BM3958" s="773"/>
      <c r="BN3958" s="773"/>
      <c r="BO3958" s="773"/>
      <c r="BP3958" s="773"/>
      <c r="BQ3958" s="773"/>
      <c r="BR3958" s="773"/>
      <c r="BS3958" s="773"/>
      <c r="BT3958" s="773"/>
      <c r="BU3958" s="773"/>
      <c r="BV3958" s="773"/>
      <c r="BW3958" s="773"/>
      <c r="BX3958" s="773"/>
      <c r="BY3958" s="773"/>
      <c r="BZ3958" s="773"/>
      <c r="CA3958" s="773"/>
      <c r="CB3958" s="773"/>
      <c r="CC3958" s="773"/>
      <c r="CD3958" s="773"/>
      <c r="CE3958" s="773"/>
      <c r="CF3958" s="773"/>
      <c r="CG3958" s="773"/>
      <c r="CH3958" s="773"/>
      <c r="CI3958" s="773"/>
      <c r="CJ3958" s="773"/>
      <c r="CK3958" s="773"/>
      <c r="CL3958" s="773"/>
      <c r="CM3958" s="773"/>
      <c r="CN3958" s="773"/>
      <c r="CO3958" s="773"/>
      <c r="CP3958" s="773"/>
      <c r="CQ3958" s="773"/>
      <c r="CR3958" s="773"/>
      <c r="CS3958" s="773"/>
      <c r="CT3958" s="773"/>
      <c r="CU3958" s="773"/>
      <c r="CV3958" s="773"/>
      <c r="CW3958" s="773"/>
      <c r="CX3958" s="773"/>
      <c r="CY3958" s="773"/>
      <c r="CZ3958" s="773"/>
      <c r="DA3958" s="773"/>
      <c r="DB3958" s="773"/>
      <c r="DC3958" s="773"/>
      <c r="DD3958" s="773"/>
      <c r="DE3958" s="773"/>
      <c r="DF3958" s="773"/>
      <c r="DG3958" s="773"/>
      <c r="DH3958" s="773"/>
      <c r="DI3958" s="773"/>
      <c r="DJ3958" s="773"/>
      <c r="DK3958" s="773"/>
      <c r="DL3958" s="773"/>
      <c r="DM3958" s="773"/>
      <c r="DN3958" s="773"/>
      <c r="DO3958" s="773"/>
      <c r="DP3958" s="773"/>
      <c r="DQ3958" s="773"/>
      <c r="DR3958" s="773"/>
      <c r="DS3958" s="773"/>
      <c r="DT3958" s="773"/>
      <c r="DU3958" s="773"/>
      <c r="DV3958" s="773"/>
      <c r="DW3958" s="773"/>
      <c r="DX3958" s="773"/>
      <c r="DY3958" s="773"/>
      <c r="DZ3958" s="773"/>
      <c r="EA3958" s="773"/>
      <c r="EB3958" s="773"/>
      <c r="EC3958" s="773"/>
      <c r="ED3958" s="773"/>
      <c r="EE3958" s="773"/>
      <c r="EF3958" s="773"/>
      <c r="EG3958" s="773"/>
      <c r="EH3958" s="773"/>
      <c r="EI3958" s="773"/>
      <c r="EJ3958" s="773"/>
      <c r="EK3958" s="773"/>
      <c r="EL3958" s="773"/>
      <c r="EM3958" s="773"/>
      <c r="EN3958" s="773"/>
      <c r="EO3958" s="773"/>
      <c r="EP3958" s="773"/>
      <c r="EQ3958" s="773"/>
      <c r="ER3958" s="773"/>
      <c r="ES3958" s="773"/>
      <c r="ET3958" s="773"/>
      <c r="EU3958" s="773"/>
      <c r="EV3958" s="773"/>
      <c r="EW3958" s="773"/>
      <c r="EX3958" s="773"/>
      <c r="EY3958" s="773"/>
      <c r="EZ3958" s="773"/>
      <c r="FA3958" s="773"/>
      <c r="FB3958" s="773"/>
      <c r="FC3958" s="773"/>
      <c r="FD3958" s="773"/>
      <c r="FE3958" s="773"/>
      <c r="FF3958" s="773"/>
      <c r="FG3958" s="773"/>
      <c r="FH3958" s="773"/>
      <c r="FI3958" s="773"/>
      <c r="FJ3958" s="773"/>
      <c r="FK3958" s="773"/>
      <c r="FL3958" s="773"/>
      <c r="FM3958" s="773"/>
      <c r="FN3958" s="773"/>
      <c r="FO3958" s="773"/>
      <c r="FP3958" s="773"/>
      <c r="FQ3958" s="773"/>
      <c r="FR3958" s="773"/>
      <c r="FS3958" s="773"/>
      <c r="FT3958" s="773"/>
      <c r="FU3958" s="773"/>
      <c r="FV3958" s="773"/>
      <c r="FW3958" s="773"/>
      <c r="FX3958" s="773"/>
      <c r="FY3958" s="773"/>
      <c r="FZ3958" s="773"/>
      <c r="GA3958" s="773"/>
      <c r="GB3958" s="773"/>
      <c r="GC3958" s="773"/>
      <c r="GD3958" s="773"/>
      <c r="GE3958" s="773"/>
      <c r="GF3958" s="773"/>
      <c r="GG3958" s="773"/>
      <c r="GH3958" s="773"/>
      <c r="GI3958" s="773"/>
      <c r="GJ3958" s="773"/>
      <c r="GK3958" s="773"/>
      <c r="GL3958" s="773"/>
      <c r="GM3958" s="773"/>
      <c r="GN3958" s="773"/>
      <c r="GO3958" s="773"/>
      <c r="GP3958" s="773"/>
      <c r="GQ3958" s="773"/>
      <c r="GR3958" s="773"/>
      <c r="GS3958" s="773"/>
      <c r="GT3958" s="773"/>
      <c r="GU3958" s="773"/>
      <c r="GV3958" s="773"/>
      <c r="GW3958" s="773"/>
      <c r="GX3958" s="773"/>
      <c r="GY3958" s="773"/>
      <c r="GZ3958" s="773"/>
      <c r="HA3958" s="773"/>
      <c r="HB3958" s="773"/>
      <c r="HC3958" s="773"/>
      <c r="HD3958" s="773"/>
      <c r="HE3958" s="773"/>
      <c r="HF3958" s="773"/>
      <c r="HG3958" s="773"/>
      <c r="HH3958" s="773"/>
      <c r="HI3958" s="773"/>
      <c r="HJ3958" s="773"/>
      <c r="HK3958" s="773"/>
      <c r="HL3958" s="773"/>
      <c r="HM3958" s="773"/>
      <c r="HN3958" s="773"/>
      <c r="HO3958" s="773"/>
      <c r="HP3958" s="773"/>
      <c r="HQ3958" s="773"/>
      <c r="HR3958" s="773"/>
      <c r="HS3958" s="773"/>
      <c r="HT3958" s="773"/>
      <c r="HU3958" s="773"/>
      <c r="HV3958" s="773"/>
      <c r="HW3958" s="773"/>
      <c r="HX3958" s="773"/>
      <c r="HY3958" s="773"/>
      <c r="HZ3958" s="773"/>
      <c r="IA3958" s="773"/>
      <c r="IB3958" s="773"/>
      <c r="IC3958" s="773"/>
      <c r="ID3958" s="773"/>
      <c r="IE3958" s="773"/>
      <c r="IF3958" s="773"/>
      <c r="IG3958" s="773"/>
      <c r="IH3958" s="773"/>
      <c r="II3958" s="773"/>
      <c r="IJ3958" s="773"/>
      <c r="IK3958" s="773"/>
      <c r="IL3958" s="773"/>
      <c r="IM3958" s="773"/>
      <c r="IN3958" s="773"/>
      <c r="IO3958" s="773"/>
      <c r="IP3958" s="773"/>
      <c r="IQ3958" s="773"/>
      <c r="IR3958" s="773"/>
    </row>
    <row r="3959" spans="1:252" ht="13.5" customHeight="1" x14ac:dyDescent="0.2">
      <c r="A3959" s="606">
        <v>84</v>
      </c>
      <c r="B3959" s="637" t="s">
        <v>1987</v>
      </c>
      <c r="C3959" s="660" t="s">
        <v>701</v>
      </c>
      <c r="D3959" s="575">
        <v>1</v>
      </c>
      <c r="E3959" s="575">
        <v>2010</v>
      </c>
      <c r="F3959" s="1074">
        <v>177.06601000000001</v>
      </c>
      <c r="G3959" s="784">
        <f t="shared" si="133"/>
        <v>177.06601000000001</v>
      </c>
      <c r="H3959" s="1075">
        <v>100</v>
      </c>
      <c r="I3959" s="784">
        <f t="shared" si="134"/>
        <v>0</v>
      </c>
      <c r="J3959" s="635"/>
      <c r="K3959" s="693"/>
      <c r="L3959" s="693"/>
      <c r="M3959" s="635"/>
      <c r="N3959" s="693"/>
      <c r="O3959" s="693"/>
      <c r="P3959" s="1835"/>
      <c r="Q3959" s="773"/>
      <c r="R3959" s="773"/>
      <c r="S3959" s="773"/>
      <c r="T3959" s="773"/>
      <c r="U3959" s="773"/>
      <c r="V3959" s="773"/>
      <c r="W3959" s="773"/>
      <c r="X3959" s="773"/>
      <c r="Y3959" s="773"/>
      <c r="Z3959" s="773"/>
      <c r="AA3959" s="773"/>
      <c r="AB3959" s="773"/>
      <c r="AC3959" s="773"/>
      <c r="AD3959" s="773"/>
      <c r="AE3959" s="773"/>
      <c r="AF3959" s="773"/>
      <c r="AG3959" s="773"/>
      <c r="AH3959" s="773"/>
      <c r="AI3959" s="773"/>
      <c r="AJ3959" s="773"/>
      <c r="AK3959" s="773"/>
      <c r="AL3959" s="773"/>
      <c r="AM3959" s="773"/>
      <c r="AN3959" s="773"/>
      <c r="AO3959" s="773"/>
      <c r="AP3959" s="773"/>
      <c r="AQ3959" s="773"/>
      <c r="AR3959" s="773"/>
      <c r="AS3959" s="773"/>
      <c r="AT3959" s="773"/>
      <c r="AU3959" s="773"/>
      <c r="AV3959" s="773"/>
      <c r="AW3959" s="773"/>
      <c r="AX3959" s="773"/>
      <c r="AY3959" s="773"/>
      <c r="AZ3959" s="773"/>
      <c r="BA3959" s="773"/>
      <c r="BB3959" s="773"/>
      <c r="BC3959" s="773"/>
      <c r="BD3959" s="773"/>
      <c r="BE3959" s="773"/>
      <c r="BF3959" s="773"/>
      <c r="BG3959" s="773"/>
      <c r="BH3959" s="773"/>
      <c r="BI3959" s="773"/>
      <c r="BJ3959" s="773"/>
      <c r="BK3959" s="773"/>
      <c r="BL3959" s="773"/>
      <c r="BM3959" s="773"/>
      <c r="BN3959" s="773"/>
      <c r="BO3959" s="773"/>
      <c r="BP3959" s="773"/>
      <c r="BQ3959" s="773"/>
      <c r="BR3959" s="773"/>
      <c r="BS3959" s="773"/>
      <c r="BT3959" s="773"/>
      <c r="BU3959" s="773"/>
      <c r="BV3959" s="773"/>
      <c r="BW3959" s="773"/>
      <c r="BX3959" s="773"/>
      <c r="BY3959" s="773"/>
      <c r="BZ3959" s="773"/>
      <c r="CA3959" s="773"/>
      <c r="CB3959" s="773"/>
      <c r="CC3959" s="773"/>
      <c r="CD3959" s="773"/>
      <c r="CE3959" s="773"/>
      <c r="CF3959" s="773"/>
      <c r="CG3959" s="773"/>
      <c r="CH3959" s="773"/>
      <c r="CI3959" s="773"/>
      <c r="CJ3959" s="773"/>
      <c r="CK3959" s="773"/>
      <c r="CL3959" s="773"/>
      <c r="CM3959" s="773"/>
      <c r="CN3959" s="773"/>
      <c r="CO3959" s="773"/>
      <c r="CP3959" s="773"/>
      <c r="CQ3959" s="773"/>
      <c r="CR3959" s="773"/>
      <c r="CS3959" s="773"/>
      <c r="CT3959" s="773"/>
      <c r="CU3959" s="773"/>
      <c r="CV3959" s="773"/>
      <c r="CW3959" s="773"/>
      <c r="CX3959" s="773"/>
      <c r="CY3959" s="773"/>
      <c r="CZ3959" s="773"/>
      <c r="DA3959" s="773"/>
      <c r="DB3959" s="773"/>
      <c r="DC3959" s="773"/>
      <c r="DD3959" s="773"/>
      <c r="DE3959" s="773"/>
      <c r="DF3959" s="773"/>
      <c r="DG3959" s="773"/>
      <c r="DH3959" s="773"/>
      <c r="DI3959" s="773"/>
      <c r="DJ3959" s="773"/>
      <c r="DK3959" s="773"/>
      <c r="DL3959" s="773"/>
      <c r="DM3959" s="773"/>
      <c r="DN3959" s="773"/>
      <c r="DO3959" s="773"/>
      <c r="DP3959" s="773"/>
      <c r="DQ3959" s="773"/>
      <c r="DR3959" s="773"/>
      <c r="DS3959" s="773"/>
      <c r="DT3959" s="773"/>
      <c r="DU3959" s="773"/>
      <c r="DV3959" s="773"/>
      <c r="DW3959" s="773"/>
      <c r="DX3959" s="773"/>
      <c r="DY3959" s="773"/>
      <c r="DZ3959" s="773"/>
      <c r="EA3959" s="773"/>
      <c r="EB3959" s="773"/>
      <c r="EC3959" s="773"/>
      <c r="ED3959" s="773"/>
      <c r="EE3959" s="773"/>
      <c r="EF3959" s="773"/>
      <c r="EG3959" s="773"/>
      <c r="EH3959" s="773"/>
      <c r="EI3959" s="773"/>
      <c r="EJ3959" s="773"/>
      <c r="EK3959" s="773"/>
      <c r="EL3959" s="773"/>
      <c r="EM3959" s="773"/>
      <c r="EN3959" s="773"/>
      <c r="EO3959" s="773"/>
      <c r="EP3959" s="773"/>
      <c r="EQ3959" s="773"/>
      <c r="ER3959" s="773"/>
      <c r="ES3959" s="773"/>
      <c r="ET3959" s="773"/>
      <c r="EU3959" s="773"/>
      <c r="EV3959" s="773"/>
      <c r="EW3959" s="773"/>
      <c r="EX3959" s="773"/>
      <c r="EY3959" s="773"/>
      <c r="EZ3959" s="773"/>
      <c r="FA3959" s="773"/>
      <c r="FB3959" s="773"/>
      <c r="FC3959" s="773"/>
      <c r="FD3959" s="773"/>
      <c r="FE3959" s="773"/>
      <c r="FF3959" s="773"/>
      <c r="FG3959" s="773"/>
      <c r="FH3959" s="773"/>
      <c r="FI3959" s="773"/>
      <c r="FJ3959" s="773"/>
      <c r="FK3959" s="773"/>
      <c r="FL3959" s="773"/>
      <c r="FM3959" s="773"/>
      <c r="FN3959" s="773"/>
      <c r="FO3959" s="773"/>
      <c r="FP3959" s="773"/>
      <c r="FQ3959" s="773"/>
      <c r="FR3959" s="773"/>
      <c r="FS3959" s="773"/>
      <c r="FT3959" s="773"/>
      <c r="FU3959" s="773"/>
      <c r="FV3959" s="773"/>
      <c r="FW3959" s="773"/>
      <c r="FX3959" s="773"/>
      <c r="FY3959" s="773"/>
      <c r="FZ3959" s="773"/>
      <c r="GA3959" s="773"/>
      <c r="GB3959" s="773"/>
      <c r="GC3959" s="773"/>
      <c r="GD3959" s="773"/>
      <c r="GE3959" s="773"/>
      <c r="GF3959" s="773"/>
      <c r="GG3959" s="773"/>
      <c r="GH3959" s="773"/>
      <c r="GI3959" s="773"/>
      <c r="GJ3959" s="773"/>
      <c r="GK3959" s="773"/>
      <c r="GL3959" s="773"/>
      <c r="GM3959" s="773"/>
      <c r="GN3959" s="773"/>
      <c r="GO3959" s="773"/>
      <c r="GP3959" s="773"/>
      <c r="GQ3959" s="773"/>
      <c r="GR3959" s="773"/>
      <c r="GS3959" s="773"/>
      <c r="GT3959" s="773"/>
      <c r="GU3959" s="773"/>
      <c r="GV3959" s="773"/>
      <c r="GW3959" s="773"/>
      <c r="GX3959" s="773"/>
      <c r="GY3959" s="773"/>
      <c r="GZ3959" s="773"/>
      <c r="HA3959" s="773"/>
      <c r="HB3959" s="773"/>
      <c r="HC3959" s="773"/>
      <c r="HD3959" s="773"/>
      <c r="HE3959" s="773"/>
      <c r="HF3959" s="773"/>
      <c r="HG3959" s="773"/>
      <c r="HH3959" s="773"/>
      <c r="HI3959" s="773"/>
      <c r="HJ3959" s="773"/>
      <c r="HK3959" s="773"/>
      <c r="HL3959" s="773"/>
      <c r="HM3959" s="773"/>
      <c r="HN3959" s="773"/>
      <c r="HO3959" s="773"/>
      <c r="HP3959" s="773"/>
      <c r="HQ3959" s="773"/>
      <c r="HR3959" s="773"/>
      <c r="HS3959" s="773"/>
      <c r="HT3959" s="773"/>
      <c r="HU3959" s="773"/>
      <c r="HV3959" s="773"/>
      <c r="HW3959" s="773"/>
      <c r="HX3959" s="773"/>
      <c r="HY3959" s="773"/>
      <c r="HZ3959" s="773"/>
      <c r="IA3959" s="773"/>
      <c r="IB3959" s="773"/>
      <c r="IC3959" s="773"/>
      <c r="ID3959" s="773"/>
      <c r="IE3959" s="773"/>
      <c r="IF3959" s="773"/>
      <c r="IG3959" s="773"/>
      <c r="IH3959" s="773"/>
      <c r="II3959" s="773"/>
      <c r="IJ3959" s="773"/>
      <c r="IK3959" s="773"/>
      <c r="IL3959" s="773"/>
      <c r="IM3959" s="773"/>
      <c r="IN3959" s="773"/>
      <c r="IO3959" s="773"/>
      <c r="IP3959" s="773"/>
      <c r="IQ3959" s="773"/>
      <c r="IR3959" s="773"/>
    </row>
    <row r="3960" spans="1:252" ht="13.5" customHeight="1" x14ac:dyDescent="0.2">
      <c r="A3960" s="606">
        <v>85</v>
      </c>
      <c r="B3960" s="637" t="s">
        <v>1851</v>
      </c>
      <c r="C3960" s="660" t="s">
        <v>701</v>
      </c>
      <c r="D3960" s="575">
        <v>21</v>
      </c>
      <c r="E3960" s="575">
        <v>2005</v>
      </c>
      <c r="F3960" s="1074">
        <v>1787.9311935483872</v>
      </c>
      <c r="G3960" s="784">
        <f t="shared" si="133"/>
        <v>1787.9311935483872</v>
      </c>
      <c r="H3960" s="1075">
        <v>100</v>
      </c>
      <c r="I3960" s="784">
        <f t="shared" si="134"/>
        <v>0</v>
      </c>
      <c r="J3960" s="635"/>
      <c r="K3960" s="693"/>
      <c r="L3960" s="693"/>
      <c r="M3960" s="635"/>
      <c r="N3960" s="693"/>
      <c r="O3960" s="693"/>
      <c r="P3960" s="1835"/>
      <c r="Q3960" s="773"/>
      <c r="R3960" s="773"/>
      <c r="S3960" s="773"/>
      <c r="T3960" s="773"/>
      <c r="U3960" s="773"/>
      <c r="V3960" s="773"/>
      <c r="W3960" s="773"/>
      <c r="X3960" s="773"/>
      <c r="Y3960" s="773"/>
      <c r="Z3960" s="773"/>
      <c r="AA3960" s="773"/>
      <c r="AB3960" s="773"/>
      <c r="AC3960" s="773"/>
      <c r="AD3960" s="773"/>
      <c r="AE3960" s="773"/>
      <c r="AF3960" s="773"/>
      <c r="AG3960" s="773"/>
      <c r="AH3960" s="773"/>
      <c r="AI3960" s="773"/>
      <c r="AJ3960" s="773"/>
      <c r="AK3960" s="773"/>
      <c r="AL3960" s="773"/>
      <c r="AM3960" s="773"/>
      <c r="AN3960" s="773"/>
      <c r="AO3960" s="773"/>
      <c r="AP3960" s="773"/>
      <c r="AQ3960" s="773"/>
      <c r="AR3960" s="773"/>
      <c r="AS3960" s="773"/>
      <c r="AT3960" s="773"/>
      <c r="AU3960" s="773"/>
      <c r="AV3960" s="773"/>
      <c r="AW3960" s="773"/>
      <c r="AX3960" s="773"/>
      <c r="AY3960" s="773"/>
      <c r="AZ3960" s="773"/>
      <c r="BA3960" s="773"/>
      <c r="BB3960" s="773"/>
      <c r="BC3960" s="773"/>
      <c r="BD3960" s="773"/>
      <c r="BE3960" s="773"/>
      <c r="BF3960" s="773"/>
      <c r="BG3960" s="773"/>
      <c r="BH3960" s="773"/>
      <c r="BI3960" s="773"/>
      <c r="BJ3960" s="773"/>
      <c r="BK3960" s="773"/>
      <c r="BL3960" s="773"/>
      <c r="BM3960" s="773"/>
      <c r="BN3960" s="773"/>
      <c r="BO3960" s="773"/>
      <c r="BP3960" s="773"/>
      <c r="BQ3960" s="773"/>
      <c r="BR3960" s="773"/>
      <c r="BS3960" s="773"/>
      <c r="BT3960" s="773"/>
      <c r="BU3960" s="773"/>
      <c r="BV3960" s="773"/>
      <c r="BW3960" s="773"/>
      <c r="BX3960" s="773"/>
      <c r="BY3960" s="773"/>
      <c r="BZ3960" s="773"/>
      <c r="CA3960" s="773"/>
      <c r="CB3960" s="773"/>
      <c r="CC3960" s="773"/>
      <c r="CD3960" s="773"/>
      <c r="CE3960" s="773"/>
      <c r="CF3960" s="773"/>
      <c r="CG3960" s="773"/>
      <c r="CH3960" s="773"/>
      <c r="CI3960" s="773"/>
      <c r="CJ3960" s="773"/>
      <c r="CK3960" s="773"/>
      <c r="CL3960" s="773"/>
      <c r="CM3960" s="773"/>
      <c r="CN3960" s="773"/>
      <c r="CO3960" s="773"/>
      <c r="CP3960" s="773"/>
      <c r="CQ3960" s="773"/>
      <c r="CR3960" s="773"/>
      <c r="CS3960" s="773"/>
      <c r="CT3960" s="773"/>
      <c r="CU3960" s="773"/>
      <c r="CV3960" s="773"/>
      <c r="CW3960" s="773"/>
      <c r="CX3960" s="773"/>
      <c r="CY3960" s="773"/>
      <c r="CZ3960" s="773"/>
      <c r="DA3960" s="773"/>
      <c r="DB3960" s="773"/>
      <c r="DC3960" s="773"/>
      <c r="DD3960" s="773"/>
      <c r="DE3960" s="773"/>
      <c r="DF3960" s="773"/>
      <c r="DG3960" s="773"/>
      <c r="DH3960" s="773"/>
      <c r="DI3960" s="773"/>
      <c r="DJ3960" s="773"/>
      <c r="DK3960" s="773"/>
      <c r="DL3960" s="773"/>
      <c r="DM3960" s="773"/>
      <c r="DN3960" s="773"/>
      <c r="DO3960" s="773"/>
      <c r="DP3960" s="773"/>
      <c r="DQ3960" s="773"/>
      <c r="DR3960" s="773"/>
      <c r="DS3960" s="773"/>
      <c r="DT3960" s="773"/>
      <c r="DU3960" s="773"/>
      <c r="DV3960" s="773"/>
      <c r="DW3960" s="773"/>
      <c r="DX3960" s="773"/>
      <c r="DY3960" s="773"/>
      <c r="DZ3960" s="773"/>
      <c r="EA3960" s="773"/>
      <c r="EB3960" s="773"/>
      <c r="EC3960" s="773"/>
      <c r="ED3960" s="773"/>
      <c r="EE3960" s="773"/>
      <c r="EF3960" s="773"/>
      <c r="EG3960" s="773"/>
      <c r="EH3960" s="773"/>
      <c r="EI3960" s="773"/>
      <c r="EJ3960" s="773"/>
      <c r="EK3960" s="773"/>
      <c r="EL3960" s="773"/>
      <c r="EM3960" s="773"/>
      <c r="EN3960" s="773"/>
      <c r="EO3960" s="773"/>
      <c r="EP3960" s="773"/>
      <c r="EQ3960" s="773"/>
      <c r="ER3960" s="773"/>
      <c r="ES3960" s="773"/>
      <c r="ET3960" s="773"/>
      <c r="EU3960" s="773"/>
      <c r="EV3960" s="773"/>
      <c r="EW3960" s="773"/>
      <c r="EX3960" s="773"/>
      <c r="EY3960" s="773"/>
      <c r="EZ3960" s="773"/>
      <c r="FA3960" s="773"/>
      <c r="FB3960" s="773"/>
      <c r="FC3960" s="773"/>
      <c r="FD3960" s="773"/>
      <c r="FE3960" s="773"/>
      <c r="FF3960" s="773"/>
      <c r="FG3960" s="773"/>
      <c r="FH3960" s="773"/>
      <c r="FI3960" s="773"/>
      <c r="FJ3960" s="773"/>
      <c r="FK3960" s="773"/>
      <c r="FL3960" s="773"/>
      <c r="FM3960" s="773"/>
      <c r="FN3960" s="773"/>
      <c r="FO3960" s="773"/>
      <c r="FP3960" s="773"/>
      <c r="FQ3960" s="773"/>
      <c r="FR3960" s="773"/>
      <c r="FS3960" s="773"/>
      <c r="FT3960" s="773"/>
      <c r="FU3960" s="773"/>
      <c r="FV3960" s="773"/>
      <c r="FW3960" s="773"/>
      <c r="FX3960" s="773"/>
      <c r="FY3960" s="773"/>
      <c r="FZ3960" s="773"/>
      <c r="GA3960" s="773"/>
      <c r="GB3960" s="773"/>
      <c r="GC3960" s="773"/>
      <c r="GD3960" s="773"/>
      <c r="GE3960" s="773"/>
      <c r="GF3960" s="773"/>
      <c r="GG3960" s="773"/>
      <c r="GH3960" s="773"/>
      <c r="GI3960" s="773"/>
      <c r="GJ3960" s="773"/>
      <c r="GK3960" s="773"/>
      <c r="GL3960" s="773"/>
      <c r="GM3960" s="773"/>
      <c r="GN3960" s="773"/>
      <c r="GO3960" s="773"/>
      <c r="GP3960" s="773"/>
      <c r="GQ3960" s="773"/>
      <c r="GR3960" s="773"/>
      <c r="GS3960" s="773"/>
      <c r="GT3960" s="773"/>
      <c r="GU3960" s="773"/>
      <c r="GV3960" s="773"/>
      <c r="GW3960" s="773"/>
      <c r="GX3960" s="773"/>
      <c r="GY3960" s="773"/>
      <c r="GZ3960" s="773"/>
      <c r="HA3960" s="773"/>
      <c r="HB3960" s="773"/>
      <c r="HC3960" s="773"/>
      <c r="HD3960" s="773"/>
      <c r="HE3960" s="773"/>
      <c r="HF3960" s="773"/>
      <c r="HG3960" s="773"/>
      <c r="HH3960" s="773"/>
      <c r="HI3960" s="773"/>
      <c r="HJ3960" s="773"/>
      <c r="HK3960" s="773"/>
      <c r="HL3960" s="773"/>
      <c r="HM3960" s="773"/>
      <c r="HN3960" s="773"/>
      <c r="HO3960" s="773"/>
      <c r="HP3960" s="773"/>
      <c r="HQ3960" s="773"/>
      <c r="HR3960" s="773"/>
      <c r="HS3960" s="773"/>
      <c r="HT3960" s="773"/>
      <c r="HU3960" s="773"/>
      <c r="HV3960" s="773"/>
      <c r="HW3960" s="773"/>
      <c r="HX3960" s="773"/>
      <c r="HY3960" s="773"/>
      <c r="HZ3960" s="773"/>
      <c r="IA3960" s="773"/>
      <c r="IB3960" s="773"/>
      <c r="IC3960" s="773"/>
      <c r="ID3960" s="773"/>
      <c r="IE3960" s="773"/>
      <c r="IF3960" s="773"/>
      <c r="IG3960" s="773"/>
      <c r="IH3960" s="773"/>
      <c r="II3960" s="773"/>
      <c r="IJ3960" s="773"/>
      <c r="IK3960" s="773"/>
      <c r="IL3960" s="773"/>
      <c r="IM3960" s="773"/>
      <c r="IN3960" s="773"/>
      <c r="IO3960" s="773"/>
      <c r="IP3960" s="773"/>
      <c r="IQ3960" s="773"/>
      <c r="IR3960" s="773"/>
    </row>
    <row r="3961" spans="1:252" ht="13.5" customHeight="1" x14ac:dyDescent="0.2">
      <c r="A3961" s="606">
        <v>86</v>
      </c>
      <c r="B3961" s="637" t="s">
        <v>1852</v>
      </c>
      <c r="C3961" s="660" t="s">
        <v>701</v>
      </c>
      <c r="D3961" s="575">
        <v>12</v>
      </c>
      <c r="E3961" s="575">
        <v>2005</v>
      </c>
      <c r="F3961" s="1074">
        <v>934.46039999999994</v>
      </c>
      <c r="G3961" s="784">
        <f t="shared" si="133"/>
        <v>934.46039999999994</v>
      </c>
      <c r="H3961" s="1075">
        <v>100</v>
      </c>
      <c r="I3961" s="784">
        <f t="shared" si="134"/>
        <v>0</v>
      </c>
      <c r="J3961" s="635"/>
      <c r="K3961" s="693"/>
      <c r="L3961" s="693"/>
      <c r="M3961" s="635"/>
      <c r="N3961" s="693"/>
      <c r="O3961" s="693"/>
      <c r="P3961" s="1835"/>
      <c r="Q3961" s="773"/>
      <c r="R3961" s="773"/>
      <c r="S3961" s="773"/>
      <c r="T3961" s="773"/>
      <c r="U3961" s="773"/>
      <c r="V3961" s="773"/>
      <c r="W3961" s="773"/>
      <c r="X3961" s="773"/>
      <c r="Y3961" s="773"/>
      <c r="Z3961" s="773"/>
      <c r="AA3961" s="773"/>
      <c r="AB3961" s="773"/>
      <c r="AC3961" s="773"/>
      <c r="AD3961" s="773"/>
      <c r="AE3961" s="773"/>
      <c r="AF3961" s="773"/>
      <c r="AG3961" s="773"/>
      <c r="AH3961" s="773"/>
      <c r="AI3961" s="773"/>
      <c r="AJ3961" s="773"/>
      <c r="AK3961" s="773"/>
      <c r="AL3961" s="773"/>
      <c r="AM3961" s="773"/>
      <c r="AN3961" s="773"/>
      <c r="AO3961" s="773"/>
      <c r="AP3961" s="773"/>
      <c r="AQ3961" s="773"/>
      <c r="AR3961" s="773"/>
      <c r="AS3961" s="773"/>
      <c r="AT3961" s="773"/>
      <c r="AU3961" s="773"/>
      <c r="AV3961" s="773"/>
      <c r="AW3961" s="773"/>
      <c r="AX3961" s="773"/>
      <c r="AY3961" s="773"/>
      <c r="AZ3961" s="773"/>
      <c r="BA3961" s="773"/>
      <c r="BB3961" s="773"/>
      <c r="BC3961" s="773"/>
      <c r="BD3961" s="773"/>
      <c r="BE3961" s="773"/>
      <c r="BF3961" s="773"/>
      <c r="BG3961" s="773"/>
      <c r="BH3961" s="773"/>
      <c r="BI3961" s="773"/>
      <c r="BJ3961" s="773"/>
      <c r="BK3961" s="773"/>
      <c r="BL3961" s="773"/>
      <c r="BM3961" s="773"/>
      <c r="BN3961" s="773"/>
      <c r="BO3961" s="773"/>
      <c r="BP3961" s="773"/>
      <c r="BQ3961" s="773"/>
      <c r="BR3961" s="773"/>
      <c r="BS3961" s="773"/>
      <c r="BT3961" s="773"/>
      <c r="BU3961" s="773"/>
      <c r="BV3961" s="773"/>
      <c r="BW3961" s="773"/>
      <c r="BX3961" s="773"/>
      <c r="BY3961" s="773"/>
      <c r="BZ3961" s="773"/>
      <c r="CA3961" s="773"/>
      <c r="CB3961" s="773"/>
      <c r="CC3961" s="773"/>
      <c r="CD3961" s="773"/>
      <c r="CE3961" s="773"/>
      <c r="CF3961" s="773"/>
      <c r="CG3961" s="773"/>
      <c r="CH3961" s="773"/>
      <c r="CI3961" s="773"/>
      <c r="CJ3961" s="773"/>
      <c r="CK3961" s="773"/>
      <c r="CL3961" s="773"/>
      <c r="CM3961" s="773"/>
      <c r="CN3961" s="773"/>
      <c r="CO3961" s="773"/>
      <c r="CP3961" s="773"/>
      <c r="CQ3961" s="773"/>
      <c r="CR3961" s="773"/>
      <c r="CS3961" s="773"/>
      <c r="CT3961" s="773"/>
      <c r="CU3961" s="773"/>
      <c r="CV3961" s="773"/>
      <c r="CW3961" s="773"/>
      <c r="CX3961" s="773"/>
      <c r="CY3961" s="773"/>
      <c r="CZ3961" s="773"/>
      <c r="DA3961" s="773"/>
      <c r="DB3961" s="773"/>
      <c r="DC3961" s="773"/>
      <c r="DD3961" s="773"/>
      <c r="DE3961" s="773"/>
      <c r="DF3961" s="773"/>
      <c r="DG3961" s="773"/>
      <c r="DH3961" s="773"/>
      <c r="DI3961" s="773"/>
      <c r="DJ3961" s="773"/>
      <c r="DK3961" s="773"/>
      <c r="DL3961" s="773"/>
      <c r="DM3961" s="773"/>
      <c r="DN3961" s="773"/>
      <c r="DO3961" s="773"/>
      <c r="DP3961" s="773"/>
      <c r="DQ3961" s="773"/>
      <c r="DR3961" s="773"/>
      <c r="DS3961" s="773"/>
      <c r="DT3961" s="773"/>
      <c r="DU3961" s="773"/>
      <c r="DV3961" s="773"/>
      <c r="DW3961" s="773"/>
      <c r="DX3961" s="773"/>
      <c r="DY3961" s="773"/>
      <c r="DZ3961" s="773"/>
      <c r="EA3961" s="773"/>
      <c r="EB3961" s="773"/>
      <c r="EC3961" s="773"/>
      <c r="ED3961" s="773"/>
      <c r="EE3961" s="773"/>
      <c r="EF3961" s="773"/>
      <c r="EG3961" s="773"/>
      <c r="EH3961" s="773"/>
      <c r="EI3961" s="773"/>
      <c r="EJ3961" s="773"/>
      <c r="EK3961" s="773"/>
      <c r="EL3961" s="773"/>
      <c r="EM3961" s="773"/>
      <c r="EN3961" s="773"/>
      <c r="EO3961" s="773"/>
      <c r="EP3961" s="773"/>
      <c r="EQ3961" s="773"/>
      <c r="ER3961" s="773"/>
      <c r="ES3961" s="773"/>
      <c r="ET3961" s="773"/>
      <c r="EU3961" s="773"/>
      <c r="EV3961" s="773"/>
      <c r="EW3961" s="773"/>
      <c r="EX3961" s="773"/>
      <c r="EY3961" s="773"/>
      <c r="EZ3961" s="773"/>
      <c r="FA3961" s="773"/>
      <c r="FB3961" s="773"/>
      <c r="FC3961" s="773"/>
      <c r="FD3961" s="773"/>
      <c r="FE3961" s="773"/>
      <c r="FF3961" s="773"/>
      <c r="FG3961" s="773"/>
      <c r="FH3961" s="773"/>
      <c r="FI3961" s="773"/>
      <c r="FJ3961" s="773"/>
      <c r="FK3961" s="773"/>
      <c r="FL3961" s="773"/>
      <c r="FM3961" s="773"/>
      <c r="FN3961" s="773"/>
      <c r="FO3961" s="773"/>
      <c r="FP3961" s="773"/>
      <c r="FQ3961" s="773"/>
      <c r="FR3961" s="773"/>
      <c r="FS3961" s="773"/>
      <c r="FT3961" s="773"/>
      <c r="FU3961" s="773"/>
      <c r="FV3961" s="773"/>
      <c r="FW3961" s="773"/>
      <c r="FX3961" s="773"/>
      <c r="FY3961" s="773"/>
      <c r="FZ3961" s="773"/>
      <c r="GA3961" s="773"/>
      <c r="GB3961" s="773"/>
      <c r="GC3961" s="773"/>
      <c r="GD3961" s="773"/>
      <c r="GE3961" s="773"/>
      <c r="GF3961" s="773"/>
      <c r="GG3961" s="773"/>
      <c r="GH3961" s="773"/>
      <c r="GI3961" s="773"/>
      <c r="GJ3961" s="773"/>
      <c r="GK3961" s="773"/>
      <c r="GL3961" s="773"/>
      <c r="GM3961" s="773"/>
      <c r="GN3961" s="773"/>
      <c r="GO3961" s="773"/>
      <c r="GP3961" s="773"/>
      <c r="GQ3961" s="773"/>
      <c r="GR3961" s="773"/>
      <c r="GS3961" s="773"/>
      <c r="GT3961" s="773"/>
      <c r="GU3961" s="773"/>
      <c r="GV3961" s="773"/>
      <c r="GW3961" s="773"/>
      <c r="GX3961" s="773"/>
      <c r="GY3961" s="773"/>
      <c r="GZ3961" s="773"/>
      <c r="HA3961" s="773"/>
      <c r="HB3961" s="773"/>
      <c r="HC3961" s="773"/>
      <c r="HD3961" s="773"/>
      <c r="HE3961" s="773"/>
      <c r="HF3961" s="773"/>
      <c r="HG3961" s="773"/>
      <c r="HH3961" s="773"/>
      <c r="HI3961" s="773"/>
      <c r="HJ3961" s="773"/>
      <c r="HK3961" s="773"/>
      <c r="HL3961" s="773"/>
      <c r="HM3961" s="773"/>
      <c r="HN3961" s="773"/>
      <c r="HO3961" s="773"/>
      <c r="HP3961" s="773"/>
      <c r="HQ3961" s="773"/>
      <c r="HR3961" s="773"/>
      <c r="HS3961" s="773"/>
      <c r="HT3961" s="773"/>
      <c r="HU3961" s="773"/>
      <c r="HV3961" s="773"/>
      <c r="HW3961" s="773"/>
      <c r="HX3961" s="773"/>
      <c r="HY3961" s="773"/>
      <c r="HZ3961" s="773"/>
      <c r="IA3961" s="773"/>
      <c r="IB3961" s="773"/>
      <c r="IC3961" s="773"/>
      <c r="ID3961" s="773"/>
      <c r="IE3961" s="773"/>
      <c r="IF3961" s="773"/>
      <c r="IG3961" s="773"/>
      <c r="IH3961" s="773"/>
      <c r="II3961" s="773"/>
      <c r="IJ3961" s="773"/>
      <c r="IK3961" s="773"/>
      <c r="IL3961" s="773"/>
      <c r="IM3961" s="773"/>
      <c r="IN3961" s="773"/>
      <c r="IO3961" s="773"/>
      <c r="IP3961" s="773"/>
      <c r="IQ3961" s="773"/>
      <c r="IR3961" s="773"/>
    </row>
    <row r="3962" spans="1:252" ht="13.5" customHeight="1" x14ac:dyDescent="0.2">
      <c r="A3962" s="606">
        <v>87</v>
      </c>
      <c r="B3962" s="637" t="s">
        <v>1988</v>
      </c>
      <c r="C3962" s="660" t="s">
        <v>701</v>
      </c>
      <c r="D3962" s="575">
        <v>2</v>
      </c>
      <c r="E3962" s="575">
        <v>2005</v>
      </c>
      <c r="F3962" s="1074">
        <v>170.28</v>
      </c>
      <c r="G3962" s="784">
        <f t="shared" si="133"/>
        <v>170.28</v>
      </c>
      <c r="H3962" s="1075">
        <v>100</v>
      </c>
      <c r="I3962" s="784">
        <f t="shared" si="134"/>
        <v>0</v>
      </c>
      <c r="J3962" s="635"/>
      <c r="K3962" s="693"/>
      <c r="L3962" s="693"/>
      <c r="M3962" s="635"/>
      <c r="N3962" s="693"/>
      <c r="O3962" s="693"/>
      <c r="P3962" s="1835"/>
      <c r="Q3962" s="773"/>
      <c r="R3962" s="773"/>
      <c r="S3962" s="773"/>
      <c r="T3962" s="773"/>
      <c r="U3962" s="773"/>
      <c r="V3962" s="773"/>
      <c r="W3962" s="773"/>
      <c r="X3962" s="773"/>
      <c r="Y3962" s="773"/>
      <c r="Z3962" s="773"/>
      <c r="AA3962" s="773"/>
      <c r="AB3962" s="773"/>
      <c r="AC3962" s="773"/>
      <c r="AD3962" s="773"/>
      <c r="AE3962" s="773"/>
      <c r="AF3962" s="773"/>
      <c r="AG3962" s="773"/>
      <c r="AH3962" s="773"/>
      <c r="AI3962" s="773"/>
      <c r="AJ3962" s="773"/>
      <c r="AK3962" s="773"/>
      <c r="AL3962" s="773"/>
      <c r="AM3962" s="773"/>
      <c r="AN3962" s="773"/>
      <c r="AO3962" s="773"/>
      <c r="AP3962" s="773"/>
      <c r="AQ3962" s="773"/>
      <c r="AR3962" s="773"/>
      <c r="AS3962" s="773"/>
      <c r="AT3962" s="773"/>
      <c r="AU3962" s="773"/>
      <c r="AV3962" s="773"/>
      <c r="AW3962" s="773"/>
      <c r="AX3962" s="773"/>
      <c r="AY3962" s="773"/>
      <c r="AZ3962" s="773"/>
      <c r="BA3962" s="773"/>
      <c r="BB3962" s="773"/>
      <c r="BC3962" s="773"/>
      <c r="BD3962" s="773"/>
      <c r="BE3962" s="773"/>
      <c r="BF3962" s="773"/>
      <c r="BG3962" s="773"/>
      <c r="BH3962" s="773"/>
      <c r="BI3962" s="773"/>
      <c r="BJ3962" s="773"/>
      <c r="BK3962" s="773"/>
      <c r="BL3962" s="773"/>
      <c r="BM3962" s="773"/>
      <c r="BN3962" s="773"/>
      <c r="BO3962" s="773"/>
      <c r="BP3962" s="773"/>
      <c r="BQ3962" s="773"/>
      <c r="BR3962" s="773"/>
      <c r="BS3962" s="773"/>
      <c r="BT3962" s="773"/>
      <c r="BU3962" s="773"/>
      <c r="BV3962" s="773"/>
      <c r="BW3962" s="773"/>
      <c r="BX3962" s="773"/>
      <c r="BY3962" s="773"/>
      <c r="BZ3962" s="773"/>
      <c r="CA3962" s="773"/>
      <c r="CB3962" s="773"/>
      <c r="CC3962" s="773"/>
      <c r="CD3962" s="773"/>
      <c r="CE3962" s="773"/>
      <c r="CF3962" s="773"/>
      <c r="CG3962" s="773"/>
      <c r="CH3962" s="773"/>
      <c r="CI3962" s="773"/>
      <c r="CJ3962" s="773"/>
      <c r="CK3962" s="773"/>
      <c r="CL3962" s="773"/>
      <c r="CM3962" s="773"/>
      <c r="CN3962" s="773"/>
      <c r="CO3962" s="773"/>
      <c r="CP3962" s="773"/>
      <c r="CQ3962" s="773"/>
      <c r="CR3962" s="773"/>
      <c r="CS3962" s="773"/>
      <c r="CT3962" s="773"/>
      <c r="CU3962" s="773"/>
      <c r="CV3962" s="773"/>
      <c r="CW3962" s="773"/>
      <c r="CX3962" s="773"/>
      <c r="CY3962" s="773"/>
      <c r="CZ3962" s="773"/>
      <c r="DA3962" s="773"/>
      <c r="DB3962" s="773"/>
      <c r="DC3962" s="773"/>
      <c r="DD3962" s="773"/>
      <c r="DE3962" s="773"/>
      <c r="DF3962" s="773"/>
      <c r="DG3962" s="773"/>
      <c r="DH3962" s="773"/>
      <c r="DI3962" s="773"/>
      <c r="DJ3962" s="773"/>
      <c r="DK3962" s="773"/>
      <c r="DL3962" s="773"/>
      <c r="DM3962" s="773"/>
      <c r="DN3962" s="773"/>
      <c r="DO3962" s="773"/>
      <c r="DP3962" s="773"/>
      <c r="DQ3962" s="773"/>
      <c r="DR3962" s="773"/>
      <c r="DS3962" s="773"/>
      <c r="DT3962" s="773"/>
      <c r="DU3962" s="773"/>
      <c r="DV3962" s="773"/>
      <c r="DW3962" s="773"/>
      <c r="DX3962" s="773"/>
      <c r="DY3962" s="773"/>
      <c r="DZ3962" s="773"/>
      <c r="EA3962" s="773"/>
      <c r="EB3962" s="773"/>
      <c r="EC3962" s="773"/>
      <c r="ED3962" s="773"/>
      <c r="EE3962" s="773"/>
      <c r="EF3962" s="773"/>
      <c r="EG3962" s="773"/>
      <c r="EH3962" s="773"/>
      <c r="EI3962" s="773"/>
      <c r="EJ3962" s="773"/>
      <c r="EK3962" s="773"/>
      <c r="EL3962" s="773"/>
      <c r="EM3962" s="773"/>
      <c r="EN3962" s="773"/>
      <c r="EO3962" s="773"/>
      <c r="EP3962" s="773"/>
      <c r="EQ3962" s="773"/>
      <c r="ER3962" s="773"/>
      <c r="ES3962" s="773"/>
      <c r="ET3962" s="773"/>
      <c r="EU3962" s="773"/>
      <c r="EV3962" s="773"/>
      <c r="EW3962" s="773"/>
      <c r="EX3962" s="773"/>
      <c r="EY3962" s="773"/>
      <c r="EZ3962" s="773"/>
      <c r="FA3962" s="773"/>
      <c r="FB3962" s="773"/>
      <c r="FC3962" s="773"/>
      <c r="FD3962" s="773"/>
      <c r="FE3962" s="773"/>
      <c r="FF3962" s="773"/>
      <c r="FG3962" s="773"/>
      <c r="FH3962" s="773"/>
      <c r="FI3962" s="773"/>
      <c r="FJ3962" s="773"/>
      <c r="FK3962" s="773"/>
      <c r="FL3962" s="773"/>
      <c r="FM3962" s="773"/>
      <c r="FN3962" s="773"/>
      <c r="FO3962" s="773"/>
      <c r="FP3962" s="773"/>
      <c r="FQ3962" s="773"/>
      <c r="FR3962" s="773"/>
      <c r="FS3962" s="773"/>
      <c r="FT3962" s="773"/>
      <c r="FU3962" s="773"/>
      <c r="FV3962" s="773"/>
      <c r="FW3962" s="773"/>
      <c r="FX3962" s="773"/>
      <c r="FY3962" s="773"/>
      <c r="FZ3962" s="773"/>
      <c r="GA3962" s="773"/>
      <c r="GB3962" s="773"/>
      <c r="GC3962" s="773"/>
      <c r="GD3962" s="773"/>
      <c r="GE3962" s="773"/>
      <c r="GF3962" s="773"/>
      <c r="GG3962" s="773"/>
      <c r="GH3962" s="773"/>
      <c r="GI3962" s="773"/>
      <c r="GJ3962" s="773"/>
      <c r="GK3962" s="773"/>
      <c r="GL3962" s="773"/>
      <c r="GM3962" s="773"/>
      <c r="GN3962" s="773"/>
      <c r="GO3962" s="773"/>
      <c r="GP3962" s="773"/>
      <c r="GQ3962" s="773"/>
      <c r="GR3962" s="773"/>
      <c r="GS3962" s="773"/>
      <c r="GT3962" s="773"/>
      <c r="GU3962" s="773"/>
      <c r="GV3962" s="773"/>
      <c r="GW3962" s="773"/>
      <c r="GX3962" s="773"/>
      <c r="GY3962" s="773"/>
      <c r="GZ3962" s="773"/>
      <c r="HA3962" s="773"/>
      <c r="HB3962" s="773"/>
      <c r="HC3962" s="773"/>
      <c r="HD3962" s="773"/>
      <c r="HE3962" s="773"/>
      <c r="HF3962" s="773"/>
      <c r="HG3962" s="773"/>
      <c r="HH3962" s="773"/>
      <c r="HI3962" s="773"/>
      <c r="HJ3962" s="773"/>
      <c r="HK3962" s="773"/>
      <c r="HL3962" s="773"/>
      <c r="HM3962" s="773"/>
      <c r="HN3962" s="773"/>
      <c r="HO3962" s="773"/>
      <c r="HP3962" s="773"/>
      <c r="HQ3962" s="773"/>
      <c r="HR3962" s="773"/>
      <c r="HS3962" s="773"/>
      <c r="HT3962" s="773"/>
      <c r="HU3962" s="773"/>
      <c r="HV3962" s="773"/>
      <c r="HW3962" s="773"/>
      <c r="HX3962" s="773"/>
      <c r="HY3962" s="773"/>
      <c r="HZ3962" s="773"/>
      <c r="IA3962" s="773"/>
      <c r="IB3962" s="773"/>
      <c r="IC3962" s="773"/>
      <c r="ID3962" s="773"/>
      <c r="IE3962" s="773"/>
      <c r="IF3962" s="773"/>
      <c r="IG3962" s="773"/>
      <c r="IH3962" s="773"/>
      <c r="II3962" s="773"/>
      <c r="IJ3962" s="773"/>
      <c r="IK3962" s="773"/>
      <c r="IL3962" s="773"/>
      <c r="IM3962" s="773"/>
      <c r="IN3962" s="773"/>
      <c r="IO3962" s="773"/>
      <c r="IP3962" s="773"/>
      <c r="IQ3962" s="773"/>
      <c r="IR3962" s="773"/>
    </row>
    <row r="3963" spans="1:252" ht="13.5" customHeight="1" x14ac:dyDescent="0.2">
      <c r="A3963" s="606">
        <v>88</v>
      </c>
      <c r="B3963" s="637" t="s">
        <v>747</v>
      </c>
      <c r="C3963" s="660" t="s">
        <v>701</v>
      </c>
      <c r="D3963" s="575">
        <v>1</v>
      </c>
      <c r="E3963" s="575">
        <v>2005</v>
      </c>
      <c r="F3963" s="1074">
        <v>78.346999999999994</v>
      </c>
      <c r="G3963" s="784">
        <f t="shared" si="133"/>
        <v>78.346999999999994</v>
      </c>
      <c r="H3963" s="1075">
        <v>100</v>
      </c>
      <c r="I3963" s="784">
        <f t="shared" si="134"/>
        <v>0</v>
      </c>
      <c r="J3963" s="635"/>
      <c r="K3963" s="693"/>
      <c r="L3963" s="693"/>
      <c r="M3963" s="635"/>
      <c r="N3963" s="693"/>
      <c r="O3963" s="693"/>
      <c r="P3963" s="1835"/>
      <c r="Q3963" s="773"/>
      <c r="R3963" s="773"/>
      <c r="S3963" s="773"/>
      <c r="T3963" s="773"/>
      <c r="U3963" s="773"/>
      <c r="V3963" s="773"/>
      <c r="W3963" s="773"/>
      <c r="X3963" s="773"/>
      <c r="Y3963" s="773"/>
      <c r="Z3963" s="773"/>
      <c r="AA3963" s="773"/>
      <c r="AB3963" s="773"/>
      <c r="AC3963" s="773"/>
      <c r="AD3963" s="773"/>
      <c r="AE3963" s="773"/>
      <c r="AF3963" s="773"/>
      <c r="AG3963" s="773"/>
      <c r="AH3963" s="773"/>
      <c r="AI3963" s="773"/>
      <c r="AJ3963" s="773"/>
      <c r="AK3963" s="773"/>
      <c r="AL3963" s="773"/>
      <c r="AM3963" s="773"/>
      <c r="AN3963" s="773"/>
      <c r="AO3963" s="773"/>
      <c r="AP3963" s="773"/>
      <c r="AQ3963" s="773"/>
      <c r="AR3963" s="773"/>
      <c r="AS3963" s="773"/>
      <c r="AT3963" s="773"/>
      <c r="AU3963" s="773"/>
      <c r="AV3963" s="773"/>
      <c r="AW3963" s="773"/>
      <c r="AX3963" s="773"/>
      <c r="AY3963" s="773"/>
      <c r="AZ3963" s="773"/>
      <c r="BA3963" s="773"/>
      <c r="BB3963" s="773"/>
      <c r="BC3963" s="773"/>
      <c r="BD3963" s="773"/>
      <c r="BE3963" s="773"/>
      <c r="BF3963" s="773"/>
      <c r="BG3963" s="773"/>
      <c r="BH3963" s="773"/>
      <c r="BI3963" s="773"/>
      <c r="BJ3963" s="773"/>
      <c r="BK3963" s="773"/>
      <c r="BL3963" s="773"/>
      <c r="BM3963" s="773"/>
      <c r="BN3963" s="773"/>
      <c r="BO3963" s="773"/>
      <c r="BP3963" s="773"/>
      <c r="BQ3963" s="773"/>
      <c r="BR3963" s="773"/>
      <c r="BS3963" s="773"/>
      <c r="BT3963" s="773"/>
      <c r="BU3963" s="773"/>
      <c r="BV3963" s="773"/>
      <c r="BW3963" s="773"/>
      <c r="BX3963" s="773"/>
      <c r="BY3963" s="773"/>
      <c r="BZ3963" s="773"/>
      <c r="CA3963" s="773"/>
      <c r="CB3963" s="773"/>
      <c r="CC3963" s="773"/>
      <c r="CD3963" s="773"/>
      <c r="CE3963" s="773"/>
      <c r="CF3963" s="773"/>
      <c r="CG3963" s="773"/>
      <c r="CH3963" s="773"/>
      <c r="CI3963" s="773"/>
      <c r="CJ3963" s="773"/>
      <c r="CK3963" s="773"/>
      <c r="CL3963" s="773"/>
      <c r="CM3963" s="773"/>
      <c r="CN3963" s="773"/>
      <c r="CO3963" s="773"/>
      <c r="CP3963" s="773"/>
      <c r="CQ3963" s="773"/>
      <c r="CR3963" s="773"/>
      <c r="CS3963" s="773"/>
      <c r="CT3963" s="773"/>
      <c r="CU3963" s="773"/>
      <c r="CV3963" s="773"/>
      <c r="CW3963" s="773"/>
      <c r="CX3963" s="773"/>
      <c r="CY3963" s="773"/>
      <c r="CZ3963" s="773"/>
      <c r="DA3963" s="773"/>
      <c r="DB3963" s="773"/>
      <c r="DC3963" s="773"/>
      <c r="DD3963" s="773"/>
      <c r="DE3963" s="773"/>
      <c r="DF3963" s="773"/>
      <c r="DG3963" s="773"/>
      <c r="DH3963" s="773"/>
      <c r="DI3963" s="773"/>
      <c r="DJ3963" s="773"/>
      <c r="DK3963" s="773"/>
      <c r="DL3963" s="773"/>
      <c r="DM3963" s="773"/>
      <c r="DN3963" s="773"/>
      <c r="DO3963" s="773"/>
      <c r="DP3963" s="773"/>
      <c r="DQ3963" s="773"/>
      <c r="DR3963" s="773"/>
      <c r="DS3963" s="773"/>
      <c r="DT3963" s="773"/>
      <c r="DU3963" s="773"/>
      <c r="DV3963" s="773"/>
      <c r="DW3963" s="773"/>
      <c r="DX3963" s="773"/>
      <c r="DY3963" s="773"/>
      <c r="DZ3963" s="773"/>
      <c r="EA3963" s="773"/>
      <c r="EB3963" s="773"/>
      <c r="EC3963" s="773"/>
      <c r="ED3963" s="773"/>
      <c r="EE3963" s="773"/>
      <c r="EF3963" s="773"/>
      <c r="EG3963" s="773"/>
      <c r="EH3963" s="773"/>
      <c r="EI3963" s="773"/>
      <c r="EJ3963" s="773"/>
      <c r="EK3963" s="773"/>
      <c r="EL3963" s="773"/>
      <c r="EM3963" s="773"/>
      <c r="EN3963" s="773"/>
      <c r="EO3963" s="773"/>
      <c r="EP3963" s="773"/>
      <c r="EQ3963" s="773"/>
      <c r="ER3963" s="773"/>
      <c r="ES3963" s="773"/>
      <c r="ET3963" s="773"/>
      <c r="EU3963" s="773"/>
      <c r="EV3963" s="773"/>
      <c r="EW3963" s="773"/>
      <c r="EX3963" s="773"/>
      <c r="EY3963" s="773"/>
      <c r="EZ3963" s="773"/>
      <c r="FA3963" s="773"/>
      <c r="FB3963" s="773"/>
      <c r="FC3963" s="773"/>
      <c r="FD3963" s="773"/>
      <c r="FE3963" s="773"/>
      <c r="FF3963" s="773"/>
      <c r="FG3963" s="773"/>
      <c r="FH3963" s="773"/>
      <c r="FI3963" s="773"/>
      <c r="FJ3963" s="773"/>
      <c r="FK3963" s="773"/>
      <c r="FL3963" s="773"/>
      <c r="FM3963" s="773"/>
      <c r="FN3963" s="773"/>
      <c r="FO3963" s="773"/>
      <c r="FP3963" s="773"/>
      <c r="FQ3963" s="773"/>
      <c r="FR3963" s="773"/>
      <c r="FS3963" s="773"/>
      <c r="FT3963" s="773"/>
      <c r="FU3963" s="773"/>
      <c r="FV3963" s="773"/>
      <c r="FW3963" s="773"/>
      <c r="FX3963" s="773"/>
      <c r="FY3963" s="773"/>
      <c r="FZ3963" s="773"/>
      <c r="GA3963" s="773"/>
      <c r="GB3963" s="773"/>
      <c r="GC3963" s="773"/>
      <c r="GD3963" s="773"/>
      <c r="GE3963" s="773"/>
      <c r="GF3963" s="773"/>
      <c r="GG3963" s="773"/>
      <c r="GH3963" s="773"/>
      <c r="GI3963" s="773"/>
      <c r="GJ3963" s="773"/>
      <c r="GK3963" s="773"/>
      <c r="GL3963" s="773"/>
      <c r="GM3963" s="773"/>
      <c r="GN3963" s="773"/>
      <c r="GO3963" s="773"/>
      <c r="GP3963" s="773"/>
      <c r="GQ3963" s="773"/>
      <c r="GR3963" s="773"/>
      <c r="GS3963" s="773"/>
      <c r="GT3963" s="773"/>
      <c r="GU3963" s="773"/>
      <c r="GV3963" s="773"/>
      <c r="GW3963" s="773"/>
      <c r="GX3963" s="773"/>
      <c r="GY3963" s="773"/>
      <c r="GZ3963" s="773"/>
      <c r="HA3963" s="773"/>
      <c r="HB3963" s="773"/>
      <c r="HC3963" s="773"/>
      <c r="HD3963" s="773"/>
      <c r="HE3963" s="773"/>
      <c r="HF3963" s="773"/>
      <c r="HG3963" s="773"/>
      <c r="HH3963" s="773"/>
      <c r="HI3963" s="773"/>
      <c r="HJ3963" s="773"/>
      <c r="HK3963" s="773"/>
      <c r="HL3963" s="773"/>
      <c r="HM3963" s="773"/>
      <c r="HN3963" s="773"/>
      <c r="HO3963" s="773"/>
      <c r="HP3963" s="773"/>
      <c r="HQ3963" s="773"/>
      <c r="HR3963" s="773"/>
      <c r="HS3963" s="773"/>
      <c r="HT3963" s="773"/>
      <c r="HU3963" s="773"/>
      <c r="HV3963" s="773"/>
      <c r="HW3963" s="773"/>
      <c r="HX3963" s="773"/>
      <c r="HY3963" s="773"/>
      <c r="HZ3963" s="773"/>
      <c r="IA3963" s="773"/>
      <c r="IB3963" s="773"/>
      <c r="IC3963" s="773"/>
      <c r="ID3963" s="773"/>
      <c r="IE3963" s="773"/>
      <c r="IF3963" s="773"/>
      <c r="IG3963" s="773"/>
      <c r="IH3963" s="773"/>
      <c r="II3963" s="773"/>
      <c r="IJ3963" s="773"/>
      <c r="IK3963" s="773"/>
      <c r="IL3963" s="773"/>
      <c r="IM3963" s="773"/>
      <c r="IN3963" s="773"/>
      <c r="IO3963" s="773"/>
      <c r="IP3963" s="773"/>
      <c r="IQ3963" s="773"/>
      <c r="IR3963" s="773"/>
    </row>
    <row r="3964" spans="1:252" ht="13.5" customHeight="1" x14ac:dyDescent="0.2">
      <c r="A3964" s="606">
        <v>89</v>
      </c>
      <c r="B3964" s="637" t="s">
        <v>763</v>
      </c>
      <c r="C3964" s="660" t="s">
        <v>701</v>
      </c>
      <c r="D3964" s="575">
        <v>1</v>
      </c>
      <c r="E3964" s="575">
        <v>2008</v>
      </c>
      <c r="F3964" s="1074">
        <v>130</v>
      </c>
      <c r="G3964" s="784">
        <f t="shared" si="133"/>
        <v>130</v>
      </c>
      <c r="H3964" s="1075">
        <v>100</v>
      </c>
      <c r="I3964" s="784">
        <f t="shared" si="134"/>
        <v>0</v>
      </c>
      <c r="J3964" s="635"/>
      <c r="K3964" s="693"/>
      <c r="L3964" s="693"/>
      <c r="M3964" s="635"/>
      <c r="N3964" s="693"/>
      <c r="O3964" s="693"/>
      <c r="P3964" s="1835"/>
      <c r="Q3964" s="773"/>
      <c r="R3964" s="773"/>
      <c r="S3964" s="773"/>
      <c r="T3964" s="773"/>
      <c r="U3964" s="773"/>
      <c r="V3964" s="773"/>
      <c r="W3964" s="773"/>
      <c r="X3964" s="773"/>
      <c r="Y3964" s="773"/>
      <c r="Z3964" s="773"/>
      <c r="AA3964" s="773"/>
      <c r="AB3964" s="773"/>
      <c r="AC3964" s="773"/>
      <c r="AD3964" s="773"/>
      <c r="AE3964" s="773"/>
      <c r="AF3964" s="773"/>
      <c r="AG3964" s="773"/>
      <c r="AH3964" s="773"/>
      <c r="AI3964" s="773"/>
      <c r="AJ3964" s="773"/>
      <c r="AK3964" s="773"/>
      <c r="AL3964" s="773"/>
      <c r="AM3964" s="773"/>
      <c r="AN3964" s="773"/>
      <c r="AO3964" s="773"/>
      <c r="AP3964" s="773"/>
      <c r="AQ3964" s="773"/>
      <c r="AR3964" s="773"/>
      <c r="AS3964" s="773"/>
      <c r="AT3964" s="773"/>
      <c r="AU3964" s="773"/>
      <c r="AV3964" s="773"/>
      <c r="AW3964" s="773"/>
      <c r="AX3964" s="773"/>
      <c r="AY3964" s="773"/>
      <c r="AZ3964" s="773"/>
      <c r="BA3964" s="773"/>
      <c r="BB3964" s="773"/>
      <c r="BC3964" s="773"/>
      <c r="BD3964" s="773"/>
      <c r="BE3964" s="773"/>
      <c r="BF3964" s="773"/>
      <c r="BG3964" s="773"/>
      <c r="BH3964" s="773"/>
      <c r="BI3964" s="773"/>
      <c r="BJ3964" s="773"/>
      <c r="BK3964" s="773"/>
      <c r="BL3964" s="773"/>
      <c r="BM3964" s="773"/>
      <c r="BN3964" s="773"/>
      <c r="BO3964" s="773"/>
      <c r="BP3964" s="773"/>
      <c r="BQ3964" s="773"/>
      <c r="BR3964" s="773"/>
      <c r="BS3964" s="773"/>
      <c r="BT3964" s="773"/>
      <c r="BU3964" s="773"/>
      <c r="BV3964" s="773"/>
      <c r="BW3964" s="773"/>
      <c r="BX3964" s="773"/>
      <c r="BY3964" s="773"/>
      <c r="BZ3964" s="773"/>
      <c r="CA3964" s="773"/>
      <c r="CB3964" s="773"/>
      <c r="CC3964" s="773"/>
      <c r="CD3964" s="773"/>
      <c r="CE3964" s="773"/>
      <c r="CF3964" s="773"/>
      <c r="CG3964" s="773"/>
      <c r="CH3964" s="773"/>
      <c r="CI3964" s="773"/>
      <c r="CJ3964" s="773"/>
      <c r="CK3964" s="773"/>
      <c r="CL3964" s="773"/>
      <c r="CM3964" s="773"/>
      <c r="CN3964" s="773"/>
      <c r="CO3964" s="773"/>
      <c r="CP3964" s="773"/>
      <c r="CQ3964" s="773"/>
      <c r="CR3964" s="773"/>
      <c r="CS3964" s="773"/>
      <c r="CT3964" s="773"/>
      <c r="CU3964" s="773"/>
      <c r="CV3964" s="773"/>
      <c r="CW3964" s="773"/>
      <c r="CX3964" s="773"/>
      <c r="CY3964" s="773"/>
      <c r="CZ3964" s="773"/>
      <c r="DA3964" s="773"/>
      <c r="DB3964" s="773"/>
      <c r="DC3964" s="773"/>
      <c r="DD3964" s="773"/>
      <c r="DE3964" s="773"/>
      <c r="DF3964" s="773"/>
      <c r="DG3964" s="773"/>
      <c r="DH3964" s="773"/>
      <c r="DI3964" s="773"/>
      <c r="DJ3964" s="773"/>
      <c r="DK3964" s="773"/>
      <c r="DL3964" s="773"/>
      <c r="DM3964" s="773"/>
      <c r="DN3964" s="773"/>
      <c r="DO3964" s="773"/>
      <c r="DP3964" s="773"/>
      <c r="DQ3964" s="773"/>
      <c r="DR3964" s="773"/>
      <c r="DS3964" s="773"/>
      <c r="DT3964" s="773"/>
      <c r="DU3964" s="773"/>
      <c r="DV3964" s="773"/>
      <c r="DW3964" s="773"/>
      <c r="DX3964" s="773"/>
      <c r="DY3964" s="773"/>
      <c r="DZ3964" s="773"/>
      <c r="EA3964" s="773"/>
      <c r="EB3964" s="773"/>
      <c r="EC3964" s="773"/>
      <c r="ED3964" s="773"/>
      <c r="EE3964" s="773"/>
      <c r="EF3964" s="773"/>
      <c r="EG3964" s="773"/>
      <c r="EH3964" s="773"/>
      <c r="EI3964" s="773"/>
      <c r="EJ3964" s="773"/>
      <c r="EK3964" s="773"/>
      <c r="EL3964" s="773"/>
      <c r="EM3964" s="773"/>
      <c r="EN3964" s="773"/>
      <c r="EO3964" s="773"/>
      <c r="EP3964" s="773"/>
      <c r="EQ3964" s="773"/>
      <c r="ER3964" s="773"/>
      <c r="ES3964" s="773"/>
      <c r="ET3964" s="773"/>
      <c r="EU3964" s="773"/>
      <c r="EV3964" s="773"/>
      <c r="EW3964" s="773"/>
      <c r="EX3964" s="773"/>
      <c r="EY3964" s="773"/>
      <c r="EZ3964" s="773"/>
      <c r="FA3964" s="773"/>
      <c r="FB3964" s="773"/>
      <c r="FC3964" s="773"/>
      <c r="FD3964" s="773"/>
      <c r="FE3964" s="773"/>
      <c r="FF3964" s="773"/>
      <c r="FG3964" s="773"/>
      <c r="FH3964" s="773"/>
      <c r="FI3964" s="773"/>
      <c r="FJ3964" s="773"/>
      <c r="FK3964" s="773"/>
      <c r="FL3964" s="773"/>
      <c r="FM3964" s="773"/>
      <c r="FN3964" s="773"/>
      <c r="FO3964" s="773"/>
      <c r="FP3964" s="773"/>
      <c r="FQ3964" s="773"/>
      <c r="FR3964" s="773"/>
      <c r="FS3964" s="773"/>
      <c r="FT3964" s="773"/>
      <c r="FU3964" s="773"/>
      <c r="FV3964" s="773"/>
      <c r="FW3964" s="773"/>
      <c r="FX3964" s="773"/>
      <c r="FY3964" s="773"/>
      <c r="FZ3964" s="773"/>
      <c r="GA3964" s="773"/>
      <c r="GB3964" s="773"/>
      <c r="GC3964" s="773"/>
      <c r="GD3964" s="773"/>
      <c r="GE3964" s="773"/>
      <c r="GF3964" s="773"/>
      <c r="GG3964" s="773"/>
      <c r="GH3964" s="773"/>
      <c r="GI3964" s="773"/>
      <c r="GJ3964" s="773"/>
      <c r="GK3964" s="773"/>
      <c r="GL3964" s="773"/>
      <c r="GM3964" s="773"/>
      <c r="GN3964" s="773"/>
      <c r="GO3964" s="773"/>
      <c r="GP3964" s="773"/>
      <c r="GQ3964" s="773"/>
      <c r="GR3964" s="773"/>
      <c r="GS3964" s="773"/>
      <c r="GT3964" s="773"/>
      <c r="GU3964" s="773"/>
      <c r="GV3964" s="773"/>
      <c r="GW3964" s="773"/>
      <c r="GX3964" s="773"/>
      <c r="GY3964" s="773"/>
      <c r="GZ3964" s="773"/>
      <c r="HA3964" s="773"/>
      <c r="HB3964" s="773"/>
      <c r="HC3964" s="773"/>
      <c r="HD3964" s="773"/>
      <c r="HE3964" s="773"/>
      <c r="HF3964" s="773"/>
      <c r="HG3964" s="773"/>
      <c r="HH3964" s="773"/>
      <c r="HI3964" s="773"/>
      <c r="HJ3964" s="773"/>
      <c r="HK3964" s="773"/>
      <c r="HL3964" s="773"/>
      <c r="HM3964" s="773"/>
      <c r="HN3964" s="773"/>
      <c r="HO3964" s="773"/>
      <c r="HP3964" s="773"/>
      <c r="HQ3964" s="773"/>
      <c r="HR3964" s="773"/>
      <c r="HS3964" s="773"/>
      <c r="HT3964" s="773"/>
      <c r="HU3964" s="773"/>
      <c r="HV3964" s="773"/>
      <c r="HW3964" s="773"/>
      <c r="HX3964" s="773"/>
      <c r="HY3964" s="773"/>
      <c r="HZ3964" s="773"/>
      <c r="IA3964" s="773"/>
      <c r="IB3964" s="773"/>
      <c r="IC3964" s="773"/>
      <c r="ID3964" s="773"/>
      <c r="IE3964" s="773"/>
      <c r="IF3964" s="773"/>
      <c r="IG3964" s="773"/>
      <c r="IH3964" s="773"/>
      <c r="II3964" s="773"/>
      <c r="IJ3964" s="773"/>
      <c r="IK3964" s="773"/>
      <c r="IL3964" s="773"/>
      <c r="IM3964" s="773"/>
      <c r="IN3964" s="773"/>
      <c r="IO3964" s="773"/>
      <c r="IP3964" s="773"/>
      <c r="IQ3964" s="773"/>
      <c r="IR3964" s="773"/>
    </row>
    <row r="3965" spans="1:252" ht="13.5" customHeight="1" x14ac:dyDescent="0.2">
      <c r="A3965" s="606">
        <v>90</v>
      </c>
      <c r="B3965" s="637" t="s">
        <v>1989</v>
      </c>
      <c r="C3965" s="660" t="s">
        <v>701</v>
      </c>
      <c r="D3965" s="575">
        <v>1</v>
      </c>
      <c r="E3965" s="575">
        <v>2008</v>
      </c>
      <c r="F3965" s="1074">
        <v>130</v>
      </c>
      <c r="G3965" s="784">
        <f t="shared" si="133"/>
        <v>130</v>
      </c>
      <c r="H3965" s="1075">
        <v>100</v>
      </c>
      <c r="I3965" s="784">
        <f t="shared" si="134"/>
        <v>0</v>
      </c>
      <c r="J3965" s="635"/>
      <c r="K3965" s="693"/>
      <c r="L3965" s="693"/>
      <c r="M3965" s="635"/>
      <c r="N3965" s="693"/>
      <c r="O3965" s="693"/>
      <c r="P3965" s="1835"/>
      <c r="Q3965" s="773"/>
      <c r="R3965" s="773"/>
      <c r="S3965" s="773"/>
      <c r="T3965" s="773"/>
      <c r="U3965" s="773"/>
      <c r="V3965" s="773"/>
      <c r="W3965" s="773"/>
      <c r="X3965" s="773"/>
      <c r="Y3965" s="773"/>
      <c r="Z3965" s="773"/>
      <c r="AA3965" s="773"/>
      <c r="AB3965" s="773"/>
      <c r="AC3965" s="773"/>
      <c r="AD3965" s="773"/>
      <c r="AE3965" s="773"/>
      <c r="AF3965" s="773"/>
      <c r="AG3965" s="773"/>
      <c r="AH3965" s="773"/>
      <c r="AI3965" s="773"/>
      <c r="AJ3965" s="773"/>
      <c r="AK3965" s="773"/>
      <c r="AL3965" s="773"/>
      <c r="AM3965" s="773"/>
      <c r="AN3965" s="773"/>
      <c r="AO3965" s="773"/>
      <c r="AP3965" s="773"/>
      <c r="AQ3965" s="773"/>
      <c r="AR3965" s="773"/>
      <c r="AS3965" s="773"/>
      <c r="AT3965" s="773"/>
      <c r="AU3965" s="773"/>
      <c r="AV3965" s="773"/>
      <c r="AW3965" s="773"/>
      <c r="AX3965" s="773"/>
      <c r="AY3965" s="773"/>
      <c r="AZ3965" s="773"/>
      <c r="BA3965" s="773"/>
      <c r="BB3965" s="773"/>
      <c r="BC3965" s="773"/>
      <c r="BD3965" s="773"/>
      <c r="BE3965" s="773"/>
      <c r="BF3965" s="773"/>
      <c r="BG3965" s="773"/>
      <c r="BH3965" s="773"/>
      <c r="BI3965" s="773"/>
      <c r="BJ3965" s="773"/>
      <c r="BK3965" s="773"/>
      <c r="BL3965" s="773"/>
      <c r="BM3965" s="773"/>
      <c r="BN3965" s="773"/>
      <c r="BO3965" s="773"/>
      <c r="BP3965" s="773"/>
      <c r="BQ3965" s="773"/>
      <c r="BR3965" s="773"/>
      <c r="BS3965" s="773"/>
      <c r="BT3965" s="773"/>
      <c r="BU3965" s="773"/>
      <c r="BV3965" s="773"/>
      <c r="BW3965" s="773"/>
      <c r="BX3965" s="773"/>
      <c r="BY3965" s="773"/>
      <c r="BZ3965" s="773"/>
      <c r="CA3965" s="773"/>
      <c r="CB3965" s="773"/>
      <c r="CC3965" s="773"/>
      <c r="CD3965" s="773"/>
      <c r="CE3965" s="773"/>
      <c r="CF3965" s="773"/>
      <c r="CG3965" s="773"/>
      <c r="CH3965" s="773"/>
      <c r="CI3965" s="773"/>
      <c r="CJ3965" s="773"/>
      <c r="CK3965" s="773"/>
      <c r="CL3965" s="773"/>
      <c r="CM3965" s="773"/>
      <c r="CN3965" s="773"/>
      <c r="CO3965" s="773"/>
      <c r="CP3965" s="773"/>
      <c r="CQ3965" s="773"/>
      <c r="CR3965" s="773"/>
      <c r="CS3965" s="773"/>
      <c r="CT3965" s="773"/>
      <c r="CU3965" s="773"/>
      <c r="CV3965" s="773"/>
      <c r="CW3965" s="773"/>
      <c r="CX3965" s="773"/>
      <c r="CY3965" s="773"/>
      <c r="CZ3965" s="773"/>
      <c r="DA3965" s="773"/>
      <c r="DB3965" s="773"/>
      <c r="DC3965" s="773"/>
      <c r="DD3965" s="773"/>
      <c r="DE3965" s="773"/>
      <c r="DF3965" s="773"/>
      <c r="DG3965" s="773"/>
      <c r="DH3965" s="773"/>
      <c r="DI3965" s="773"/>
      <c r="DJ3965" s="773"/>
      <c r="DK3965" s="773"/>
      <c r="DL3965" s="773"/>
      <c r="DM3965" s="773"/>
      <c r="DN3965" s="773"/>
      <c r="DO3965" s="773"/>
      <c r="DP3965" s="773"/>
      <c r="DQ3965" s="773"/>
      <c r="DR3965" s="773"/>
      <c r="DS3965" s="773"/>
      <c r="DT3965" s="773"/>
      <c r="DU3965" s="773"/>
      <c r="DV3965" s="773"/>
      <c r="DW3965" s="773"/>
      <c r="DX3965" s="773"/>
      <c r="DY3965" s="773"/>
      <c r="DZ3965" s="773"/>
      <c r="EA3965" s="773"/>
      <c r="EB3965" s="773"/>
      <c r="EC3965" s="773"/>
      <c r="ED3965" s="773"/>
      <c r="EE3965" s="773"/>
      <c r="EF3965" s="773"/>
      <c r="EG3965" s="773"/>
      <c r="EH3965" s="773"/>
      <c r="EI3965" s="773"/>
      <c r="EJ3965" s="773"/>
      <c r="EK3965" s="773"/>
      <c r="EL3965" s="773"/>
      <c r="EM3965" s="773"/>
      <c r="EN3965" s="773"/>
      <c r="EO3965" s="773"/>
      <c r="EP3965" s="773"/>
      <c r="EQ3965" s="773"/>
      <c r="ER3965" s="773"/>
      <c r="ES3965" s="773"/>
      <c r="ET3965" s="773"/>
      <c r="EU3965" s="773"/>
      <c r="EV3965" s="773"/>
      <c r="EW3965" s="773"/>
      <c r="EX3965" s="773"/>
      <c r="EY3965" s="773"/>
      <c r="EZ3965" s="773"/>
      <c r="FA3965" s="773"/>
      <c r="FB3965" s="773"/>
      <c r="FC3965" s="773"/>
      <c r="FD3965" s="773"/>
      <c r="FE3965" s="773"/>
      <c r="FF3965" s="773"/>
      <c r="FG3965" s="773"/>
      <c r="FH3965" s="773"/>
      <c r="FI3965" s="773"/>
      <c r="FJ3965" s="773"/>
      <c r="FK3965" s="773"/>
      <c r="FL3965" s="773"/>
      <c r="FM3965" s="773"/>
      <c r="FN3965" s="773"/>
      <c r="FO3965" s="773"/>
      <c r="FP3965" s="773"/>
      <c r="FQ3965" s="773"/>
      <c r="FR3965" s="773"/>
      <c r="FS3965" s="773"/>
      <c r="FT3965" s="773"/>
      <c r="FU3965" s="773"/>
      <c r="FV3965" s="773"/>
      <c r="FW3965" s="773"/>
      <c r="FX3965" s="773"/>
      <c r="FY3965" s="773"/>
      <c r="FZ3965" s="773"/>
      <c r="GA3965" s="773"/>
      <c r="GB3965" s="773"/>
      <c r="GC3965" s="773"/>
      <c r="GD3965" s="773"/>
      <c r="GE3965" s="773"/>
      <c r="GF3965" s="773"/>
      <c r="GG3965" s="773"/>
      <c r="GH3965" s="773"/>
      <c r="GI3965" s="773"/>
      <c r="GJ3965" s="773"/>
      <c r="GK3965" s="773"/>
      <c r="GL3965" s="773"/>
      <c r="GM3965" s="773"/>
      <c r="GN3965" s="773"/>
      <c r="GO3965" s="773"/>
      <c r="GP3965" s="773"/>
      <c r="GQ3965" s="773"/>
      <c r="GR3965" s="773"/>
      <c r="GS3965" s="773"/>
      <c r="GT3965" s="773"/>
      <c r="GU3965" s="773"/>
      <c r="GV3965" s="773"/>
      <c r="GW3965" s="773"/>
      <c r="GX3965" s="773"/>
      <c r="GY3965" s="773"/>
      <c r="GZ3965" s="773"/>
      <c r="HA3965" s="773"/>
      <c r="HB3965" s="773"/>
      <c r="HC3965" s="773"/>
      <c r="HD3965" s="773"/>
      <c r="HE3965" s="773"/>
      <c r="HF3965" s="773"/>
      <c r="HG3965" s="773"/>
      <c r="HH3965" s="773"/>
      <c r="HI3965" s="773"/>
      <c r="HJ3965" s="773"/>
      <c r="HK3965" s="773"/>
      <c r="HL3965" s="773"/>
      <c r="HM3965" s="773"/>
      <c r="HN3965" s="773"/>
      <c r="HO3965" s="773"/>
      <c r="HP3965" s="773"/>
      <c r="HQ3965" s="773"/>
      <c r="HR3965" s="773"/>
      <c r="HS3965" s="773"/>
      <c r="HT3965" s="773"/>
      <c r="HU3965" s="773"/>
      <c r="HV3965" s="773"/>
      <c r="HW3965" s="773"/>
      <c r="HX3965" s="773"/>
      <c r="HY3965" s="773"/>
      <c r="HZ3965" s="773"/>
      <c r="IA3965" s="773"/>
      <c r="IB3965" s="773"/>
      <c r="IC3965" s="773"/>
      <c r="ID3965" s="773"/>
      <c r="IE3965" s="773"/>
      <c r="IF3965" s="773"/>
      <c r="IG3965" s="773"/>
      <c r="IH3965" s="773"/>
      <c r="II3965" s="773"/>
      <c r="IJ3965" s="773"/>
      <c r="IK3965" s="773"/>
      <c r="IL3965" s="773"/>
      <c r="IM3965" s="773"/>
      <c r="IN3965" s="773"/>
      <c r="IO3965" s="773"/>
      <c r="IP3965" s="773"/>
      <c r="IQ3965" s="773"/>
      <c r="IR3965" s="773"/>
    </row>
    <row r="3966" spans="1:252" ht="13.5" customHeight="1" x14ac:dyDescent="0.2">
      <c r="A3966" s="606">
        <v>91</v>
      </c>
      <c r="B3966" s="637" t="s">
        <v>747</v>
      </c>
      <c r="C3966" s="660" t="s">
        <v>701</v>
      </c>
      <c r="D3966" s="575">
        <v>1</v>
      </c>
      <c r="E3966" s="575">
        <v>2008</v>
      </c>
      <c r="F3966" s="1074">
        <v>106</v>
      </c>
      <c r="G3966" s="784">
        <f t="shared" si="133"/>
        <v>106</v>
      </c>
      <c r="H3966" s="1075">
        <v>100</v>
      </c>
      <c r="I3966" s="784">
        <f t="shared" si="134"/>
        <v>0</v>
      </c>
      <c r="J3966" s="635"/>
      <c r="K3966" s="693"/>
      <c r="L3966" s="693"/>
      <c r="M3966" s="635"/>
      <c r="N3966" s="693"/>
      <c r="O3966" s="693"/>
      <c r="P3966" s="1835"/>
      <c r="Q3966" s="773"/>
      <c r="R3966" s="773"/>
      <c r="S3966" s="773"/>
      <c r="T3966" s="773"/>
      <c r="U3966" s="773"/>
      <c r="V3966" s="773"/>
      <c r="W3966" s="773"/>
      <c r="X3966" s="773"/>
      <c r="Y3966" s="773"/>
      <c r="Z3966" s="773"/>
      <c r="AA3966" s="773"/>
      <c r="AB3966" s="773"/>
      <c r="AC3966" s="773"/>
      <c r="AD3966" s="773"/>
      <c r="AE3966" s="773"/>
      <c r="AF3966" s="773"/>
      <c r="AG3966" s="773"/>
      <c r="AH3966" s="773"/>
      <c r="AI3966" s="773"/>
      <c r="AJ3966" s="773"/>
      <c r="AK3966" s="773"/>
      <c r="AL3966" s="773"/>
      <c r="AM3966" s="773"/>
      <c r="AN3966" s="773"/>
      <c r="AO3966" s="773"/>
      <c r="AP3966" s="773"/>
      <c r="AQ3966" s="773"/>
      <c r="AR3966" s="773"/>
      <c r="AS3966" s="773"/>
      <c r="AT3966" s="773"/>
      <c r="AU3966" s="773"/>
      <c r="AV3966" s="773"/>
      <c r="AW3966" s="773"/>
      <c r="AX3966" s="773"/>
      <c r="AY3966" s="773"/>
      <c r="AZ3966" s="773"/>
      <c r="BA3966" s="773"/>
      <c r="BB3966" s="773"/>
      <c r="BC3966" s="773"/>
      <c r="BD3966" s="773"/>
      <c r="BE3966" s="773"/>
      <c r="BF3966" s="773"/>
      <c r="BG3966" s="773"/>
      <c r="BH3966" s="773"/>
      <c r="BI3966" s="773"/>
      <c r="BJ3966" s="773"/>
      <c r="BK3966" s="773"/>
      <c r="BL3966" s="773"/>
      <c r="BM3966" s="773"/>
      <c r="BN3966" s="773"/>
      <c r="BO3966" s="773"/>
      <c r="BP3966" s="773"/>
      <c r="BQ3966" s="773"/>
      <c r="BR3966" s="773"/>
      <c r="BS3966" s="773"/>
      <c r="BT3966" s="773"/>
      <c r="BU3966" s="773"/>
      <c r="BV3966" s="773"/>
      <c r="BW3966" s="773"/>
      <c r="BX3966" s="773"/>
      <c r="BY3966" s="773"/>
      <c r="BZ3966" s="773"/>
      <c r="CA3966" s="773"/>
      <c r="CB3966" s="773"/>
      <c r="CC3966" s="773"/>
      <c r="CD3966" s="773"/>
      <c r="CE3966" s="773"/>
      <c r="CF3966" s="773"/>
      <c r="CG3966" s="773"/>
      <c r="CH3966" s="773"/>
      <c r="CI3966" s="773"/>
      <c r="CJ3966" s="773"/>
      <c r="CK3966" s="773"/>
      <c r="CL3966" s="773"/>
      <c r="CM3966" s="773"/>
      <c r="CN3966" s="773"/>
      <c r="CO3966" s="773"/>
      <c r="CP3966" s="773"/>
      <c r="CQ3966" s="773"/>
      <c r="CR3966" s="773"/>
      <c r="CS3966" s="773"/>
      <c r="CT3966" s="773"/>
      <c r="CU3966" s="773"/>
      <c r="CV3966" s="773"/>
      <c r="CW3966" s="773"/>
      <c r="CX3966" s="773"/>
      <c r="CY3966" s="773"/>
      <c r="CZ3966" s="773"/>
      <c r="DA3966" s="773"/>
      <c r="DB3966" s="773"/>
      <c r="DC3966" s="773"/>
      <c r="DD3966" s="773"/>
      <c r="DE3966" s="773"/>
      <c r="DF3966" s="773"/>
      <c r="DG3966" s="773"/>
      <c r="DH3966" s="773"/>
      <c r="DI3966" s="773"/>
      <c r="DJ3966" s="773"/>
      <c r="DK3966" s="773"/>
      <c r="DL3966" s="773"/>
      <c r="DM3966" s="773"/>
      <c r="DN3966" s="773"/>
      <c r="DO3966" s="773"/>
      <c r="DP3966" s="773"/>
      <c r="DQ3966" s="773"/>
      <c r="DR3966" s="773"/>
      <c r="DS3966" s="773"/>
      <c r="DT3966" s="773"/>
      <c r="DU3966" s="773"/>
      <c r="DV3966" s="773"/>
      <c r="DW3966" s="773"/>
      <c r="DX3966" s="773"/>
      <c r="DY3966" s="773"/>
      <c r="DZ3966" s="773"/>
      <c r="EA3966" s="773"/>
      <c r="EB3966" s="773"/>
      <c r="EC3966" s="773"/>
      <c r="ED3966" s="773"/>
      <c r="EE3966" s="773"/>
      <c r="EF3966" s="773"/>
      <c r="EG3966" s="773"/>
      <c r="EH3966" s="773"/>
      <c r="EI3966" s="773"/>
      <c r="EJ3966" s="773"/>
      <c r="EK3966" s="773"/>
      <c r="EL3966" s="773"/>
      <c r="EM3966" s="773"/>
      <c r="EN3966" s="773"/>
      <c r="EO3966" s="773"/>
      <c r="EP3966" s="773"/>
      <c r="EQ3966" s="773"/>
      <c r="ER3966" s="773"/>
      <c r="ES3966" s="773"/>
      <c r="ET3966" s="773"/>
      <c r="EU3966" s="773"/>
      <c r="EV3966" s="773"/>
      <c r="EW3966" s="773"/>
      <c r="EX3966" s="773"/>
      <c r="EY3966" s="773"/>
      <c r="EZ3966" s="773"/>
      <c r="FA3966" s="773"/>
      <c r="FB3966" s="773"/>
      <c r="FC3966" s="773"/>
      <c r="FD3966" s="773"/>
      <c r="FE3966" s="773"/>
      <c r="FF3966" s="773"/>
      <c r="FG3966" s="773"/>
      <c r="FH3966" s="773"/>
      <c r="FI3966" s="773"/>
      <c r="FJ3966" s="773"/>
      <c r="FK3966" s="773"/>
      <c r="FL3966" s="773"/>
      <c r="FM3966" s="773"/>
      <c r="FN3966" s="773"/>
      <c r="FO3966" s="773"/>
      <c r="FP3966" s="773"/>
      <c r="FQ3966" s="773"/>
      <c r="FR3966" s="773"/>
      <c r="FS3966" s="773"/>
      <c r="FT3966" s="773"/>
      <c r="FU3966" s="773"/>
      <c r="FV3966" s="773"/>
      <c r="FW3966" s="773"/>
      <c r="FX3966" s="773"/>
      <c r="FY3966" s="773"/>
      <c r="FZ3966" s="773"/>
      <c r="GA3966" s="773"/>
      <c r="GB3966" s="773"/>
      <c r="GC3966" s="773"/>
      <c r="GD3966" s="773"/>
      <c r="GE3966" s="773"/>
      <c r="GF3966" s="773"/>
      <c r="GG3966" s="773"/>
      <c r="GH3966" s="773"/>
      <c r="GI3966" s="773"/>
      <c r="GJ3966" s="773"/>
      <c r="GK3966" s="773"/>
      <c r="GL3966" s="773"/>
      <c r="GM3966" s="773"/>
      <c r="GN3966" s="773"/>
      <c r="GO3966" s="773"/>
      <c r="GP3966" s="773"/>
      <c r="GQ3966" s="773"/>
      <c r="GR3966" s="773"/>
      <c r="GS3966" s="773"/>
      <c r="GT3966" s="773"/>
      <c r="GU3966" s="773"/>
      <c r="GV3966" s="773"/>
      <c r="GW3966" s="773"/>
      <c r="GX3966" s="773"/>
      <c r="GY3966" s="773"/>
      <c r="GZ3966" s="773"/>
      <c r="HA3966" s="773"/>
      <c r="HB3966" s="773"/>
      <c r="HC3966" s="773"/>
      <c r="HD3966" s="773"/>
      <c r="HE3966" s="773"/>
      <c r="HF3966" s="773"/>
      <c r="HG3966" s="773"/>
      <c r="HH3966" s="773"/>
      <c r="HI3966" s="773"/>
      <c r="HJ3966" s="773"/>
      <c r="HK3966" s="773"/>
      <c r="HL3966" s="773"/>
      <c r="HM3966" s="773"/>
      <c r="HN3966" s="773"/>
      <c r="HO3966" s="773"/>
      <c r="HP3966" s="773"/>
      <c r="HQ3966" s="773"/>
      <c r="HR3966" s="773"/>
      <c r="HS3966" s="773"/>
      <c r="HT3966" s="773"/>
      <c r="HU3966" s="773"/>
      <c r="HV3966" s="773"/>
      <c r="HW3966" s="773"/>
      <c r="HX3966" s="773"/>
      <c r="HY3966" s="773"/>
      <c r="HZ3966" s="773"/>
      <c r="IA3966" s="773"/>
      <c r="IB3966" s="773"/>
      <c r="IC3966" s="773"/>
      <c r="ID3966" s="773"/>
      <c r="IE3966" s="773"/>
      <c r="IF3966" s="773"/>
      <c r="IG3966" s="773"/>
      <c r="IH3966" s="773"/>
      <c r="II3966" s="773"/>
      <c r="IJ3966" s="773"/>
      <c r="IK3966" s="773"/>
      <c r="IL3966" s="773"/>
      <c r="IM3966" s="773"/>
      <c r="IN3966" s="773"/>
      <c r="IO3966" s="773"/>
      <c r="IP3966" s="773"/>
      <c r="IQ3966" s="773"/>
      <c r="IR3966" s="773"/>
    </row>
    <row r="3967" spans="1:252" ht="13.5" customHeight="1" x14ac:dyDescent="0.2">
      <c r="A3967" s="606">
        <v>92</v>
      </c>
      <c r="B3967" s="637" t="s">
        <v>1989</v>
      </c>
      <c r="C3967" s="660" t="s">
        <v>701</v>
      </c>
      <c r="D3967" s="575">
        <v>1</v>
      </c>
      <c r="E3967" s="575">
        <v>2008</v>
      </c>
      <c r="F3967" s="1074">
        <v>130</v>
      </c>
      <c r="G3967" s="784">
        <f t="shared" si="133"/>
        <v>130</v>
      </c>
      <c r="H3967" s="1075">
        <v>100</v>
      </c>
      <c r="I3967" s="784">
        <f t="shared" si="134"/>
        <v>0</v>
      </c>
      <c r="J3967" s="635"/>
      <c r="K3967" s="693"/>
      <c r="L3967" s="693"/>
      <c r="M3967" s="635"/>
      <c r="N3967" s="693"/>
      <c r="O3967" s="693"/>
      <c r="P3967" s="1835"/>
      <c r="Q3967" s="773"/>
      <c r="R3967" s="773"/>
      <c r="S3967" s="773"/>
      <c r="T3967" s="773"/>
      <c r="U3967" s="773"/>
      <c r="V3967" s="773"/>
      <c r="W3967" s="773"/>
      <c r="X3967" s="773"/>
      <c r="Y3967" s="773"/>
      <c r="Z3967" s="773"/>
      <c r="AA3967" s="773"/>
      <c r="AB3967" s="773"/>
      <c r="AC3967" s="773"/>
      <c r="AD3967" s="773"/>
      <c r="AE3967" s="773"/>
      <c r="AF3967" s="773"/>
      <c r="AG3967" s="773"/>
      <c r="AH3967" s="773"/>
      <c r="AI3967" s="773"/>
      <c r="AJ3967" s="773"/>
      <c r="AK3967" s="773"/>
      <c r="AL3967" s="773"/>
      <c r="AM3967" s="773"/>
      <c r="AN3967" s="773"/>
      <c r="AO3967" s="773"/>
      <c r="AP3967" s="773"/>
      <c r="AQ3967" s="773"/>
      <c r="AR3967" s="773"/>
      <c r="AS3967" s="773"/>
      <c r="AT3967" s="773"/>
      <c r="AU3967" s="773"/>
      <c r="AV3967" s="773"/>
      <c r="AW3967" s="773"/>
      <c r="AX3967" s="773"/>
      <c r="AY3967" s="773"/>
      <c r="AZ3967" s="773"/>
      <c r="BA3967" s="773"/>
      <c r="BB3967" s="773"/>
      <c r="BC3967" s="773"/>
      <c r="BD3967" s="773"/>
      <c r="BE3967" s="773"/>
      <c r="BF3967" s="773"/>
      <c r="BG3967" s="773"/>
      <c r="BH3967" s="773"/>
      <c r="BI3967" s="773"/>
      <c r="BJ3967" s="773"/>
      <c r="BK3967" s="773"/>
      <c r="BL3967" s="773"/>
      <c r="BM3967" s="773"/>
      <c r="BN3967" s="773"/>
      <c r="BO3967" s="773"/>
      <c r="BP3967" s="773"/>
      <c r="BQ3967" s="773"/>
      <c r="BR3967" s="773"/>
      <c r="BS3967" s="773"/>
      <c r="BT3967" s="773"/>
      <c r="BU3967" s="773"/>
      <c r="BV3967" s="773"/>
      <c r="BW3967" s="773"/>
      <c r="BX3967" s="773"/>
      <c r="BY3967" s="773"/>
      <c r="BZ3967" s="773"/>
      <c r="CA3967" s="773"/>
      <c r="CB3967" s="773"/>
      <c r="CC3967" s="773"/>
      <c r="CD3967" s="773"/>
      <c r="CE3967" s="773"/>
      <c r="CF3967" s="773"/>
      <c r="CG3967" s="773"/>
      <c r="CH3967" s="773"/>
      <c r="CI3967" s="773"/>
      <c r="CJ3967" s="773"/>
      <c r="CK3967" s="773"/>
      <c r="CL3967" s="773"/>
      <c r="CM3967" s="773"/>
      <c r="CN3967" s="773"/>
      <c r="CO3967" s="773"/>
      <c r="CP3967" s="773"/>
      <c r="CQ3967" s="773"/>
      <c r="CR3967" s="773"/>
      <c r="CS3967" s="773"/>
      <c r="CT3967" s="773"/>
      <c r="CU3967" s="773"/>
      <c r="CV3967" s="773"/>
      <c r="CW3967" s="773"/>
      <c r="CX3967" s="773"/>
      <c r="CY3967" s="773"/>
      <c r="CZ3967" s="773"/>
      <c r="DA3967" s="773"/>
      <c r="DB3967" s="773"/>
      <c r="DC3967" s="773"/>
      <c r="DD3967" s="773"/>
      <c r="DE3967" s="773"/>
      <c r="DF3967" s="773"/>
      <c r="DG3967" s="773"/>
      <c r="DH3967" s="773"/>
      <c r="DI3967" s="773"/>
      <c r="DJ3967" s="773"/>
      <c r="DK3967" s="773"/>
      <c r="DL3967" s="773"/>
      <c r="DM3967" s="773"/>
      <c r="DN3967" s="773"/>
      <c r="DO3967" s="773"/>
      <c r="DP3967" s="773"/>
      <c r="DQ3967" s="773"/>
      <c r="DR3967" s="773"/>
      <c r="DS3967" s="773"/>
      <c r="DT3967" s="773"/>
      <c r="DU3967" s="773"/>
      <c r="DV3967" s="773"/>
      <c r="DW3967" s="773"/>
      <c r="DX3967" s="773"/>
      <c r="DY3967" s="773"/>
      <c r="DZ3967" s="773"/>
      <c r="EA3967" s="773"/>
      <c r="EB3967" s="773"/>
      <c r="EC3967" s="773"/>
      <c r="ED3967" s="773"/>
      <c r="EE3967" s="773"/>
      <c r="EF3967" s="773"/>
      <c r="EG3967" s="773"/>
      <c r="EH3967" s="773"/>
      <c r="EI3967" s="773"/>
      <c r="EJ3967" s="773"/>
      <c r="EK3967" s="773"/>
      <c r="EL3967" s="773"/>
      <c r="EM3967" s="773"/>
      <c r="EN3967" s="773"/>
      <c r="EO3967" s="773"/>
      <c r="EP3967" s="773"/>
      <c r="EQ3967" s="773"/>
      <c r="ER3967" s="773"/>
      <c r="ES3967" s="773"/>
      <c r="ET3967" s="773"/>
      <c r="EU3967" s="773"/>
      <c r="EV3967" s="773"/>
      <c r="EW3967" s="773"/>
      <c r="EX3967" s="773"/>
      <c r="EY3967" s="773"/>
      <c r="EZ3967" s="773"/>
      <c r="FA3967" s="773"/>
      <c r="FB3967" s="773"/>
      <c r="FC3967" s="773"/>
      <c r="FD3967" s="773"/>
      <c r="FE3967" s="773"/>
      <c r="FF3967" s="773"/>
      <c r="FG3967" s="773"/>
      <c r="FH3967" s="773"/>
      <c r="FI3967" s="773"/>
      <c r="FJ3967" s="773"/>
      <c r="FK3967" s="773"/>
      <c r="FL3967" s="773"/>
      <c r="FM3967" s="773"/>
      <c r="FN3967" s="773"/>
      <c r="FO3967" s="773"/>
      <c r="FP3967" s="773"/>
      <c r="FQ3967" s="773"/>
      <c r="FR3967" s="773"/>
      <c r="FS3967" s="773"/>
      <c r="FT3967" s="773"/>
      <c r="FU3967" s="773"/>
      <c r="FV3967" s="773"/>
      <c r="FW3967" s="773"/>
      <c r="FX3967" s="773"/>
      <c r="FY3967" s="773"/>
      <c r="FZ3967" s="773"/>
      <c r="GA3967" s="773"/>
      <c r="GB3967" s="773"/>
      <c r="GC3967" s="773"/>
      <c r="GD3967" s="773"/>
      <c r="GE3967" s="773"/>
      <c r="GF3967" s="773"/>
      <c r="GG3967" s="773"/>
      <c r="GH3967" s="773"/>
      <c r="GI3967" s="773"/>
      <c r="GJ3967" s="773"/>
      <c r="GK3967" s="773"/>
      <c r="GL3967" s="773"/>
      <c r="GM3967" s="773"/>
      <c r="GN3967" s="773"/>
      <c r="GO3967" s="773"/>
      <c r="GP3967" s="773"/>
      <c r="GQ3967" s="773"/>
      <c r="GR3967" s="773"/>
      <c r="GS3967" s="773"/>
      <c r="GT3967" s="773"/>
      <c r="GU3967" s="773"/>
      <c r="GV3967" s="773"/>
      <c r="GW3967" s="773"/>
      <c r="GX3967" s="773"/>
      <c r="GY3967" s="773"/>
      <c r="GZ3967" s="773"/>
      <c r="HA3967" s="773"/>
      <c r="HB3967" s="773"/>
      <c r="HC3967" s="773"/>
      <c r="HD3967" s="773"/>
      <c r="HE3967" s="773"/>
      <c r="HF3967" s="773"/>
      <c r="HG3967" s="773"/>
      <c r="HH3967" s="773"/>
      <c r="HI3967" s="773"/>
      <c r="HJ3967" s="773"/>
      <c r="HK3967" s="773"/>
      <c r="HL3967" s="773"/>
      <c r="HM3967" s="773"/>
      <c r="HN3967" s="773"/>
      <c r="HO3967" s="773"/>
      <c r="HP3967" s="773"/>
      <c r="HQ3967" s="773"/>
      <c r="HR3967" s="773"/>
      <c r="HS3967" s="773"/>
      <c r="HT3967" s="773"/>
      <c r="HU3967" s="773"/>
      <c r="HV3967" s="773"/>
      <c r="HW3967" s="773"/>
      <c r="HX3967" s="773"/>
      <c r="HY3967" s="773"/>
      <c r="HZ3967" s="773"/>
      <c r="IA3967" s="773"/>
      <c r="IB3967" s="773"/>
      <c r="IC3967" s="773"/>
      <c r="ID3967" s="773"/>
      <c r="IE3967" s="773"/>
      <c r="IF3967" s="773"/>
      <c r="IG3967" s="773"/>
      <c r="IH3967" s="773"/>
      <c r="II3967" s="773"/>
      <c r="IJ3967" s="773"/>
      <c r="IK3967" s="773"/>
      <c r="IL3967" s="773"/>
      <c r="IM3967" s="773"/>
      <c r="IN3967" s="773"/>
      <c r="IO3967" s="773"/>
      <c r="IP3967" s="773"/>
      <c r="IQ3967" s="773"/>
      <c r="IR3967" s="773"/>
    </row>
    <row r="3968" spans="1:252" ht="13.5" customHeight="1" x14ac:dyDescent="0.2">
      <c r="A3968" s="606">
        <v>93</v>
      </c>
      <c r="B3968" s="637" t="s">
        <v>763</v>
      </c>
      <c r="C3968" s="660" t="s">
        <v>701</v>
      </c>
      <c r="D3968" s="575">
        <v>1</v>
      </c>
      <c r="E3968" s="575">
        <v>2008</v>
      </c>
      <c r="F3968" s="1074">
        <v>100</v>
      </c>
      <c r="G3968" s="784">
        <f t="shared" si="133"/>
        <v>100</v>
      </c>
      <c r="H3968" s="1075">
        <v>100</v>
      </c>
      <c r="I3968" s="784">
        <f t="shared" si="134"/>
        <v>0</v>
      </c>
      <c r="J3968" s="635"/>
      <c r="K3968" s="693"/>
      <c r="L3968" s="693"/>
      <c r="M3968" s="635"/>
      <c r="N3968" s="693"/>
      <c r="O3968" s="693"/>
      <c r="P3968" s="1835"/>
      <c r="Q3968" s="773"/>
      <c r="R3968" s="773"/>
      <c r="S3968" s="773"/>
      <c r="T3968" s="773"/>
      <c r="U3968" s="773"/>
      <c r="V3968" s="773"/>
      <c r="W3968" s="773"/>
      <c r="X3968" s="773"/>
      <c r="Y3968" s="773"/>
      <c r="Z3968" s="773"/>
      <c r="AA3968" s="773"/>
      <c r="AB3968" s="773"/>
      <c r="AC3968" s="773"/>
      <c r="AD3968" s="773"/>
      <c r="AE3968" s="773"/>
      <c r="AF3968" s="773"/>
      <c r="AG3968" s="773"/>
      <c r="AH3968" s="773"/>
      <c r="AI3968" s="773"/>
      <c r="AJ3968" s="773"/>
      <c r="AK3968" s="773"/>
      <c r="AL3968" s="773"/>
      <c r="AM3968" s="773"/>
      <c r="AN3968" s="773"/>
      <c r="AO3968" s="773"/>
      <c r="AP3968" s="773"/>
      <c r="AQ3968" s="773"/>
      <c r="AR3968" s="773"/>
      <c r="AS3968" s="773"/>
      <c r="AT3968" s="773"/>
      <c r="AU3968" s="773"/>
      <c r="AV3968" s="773"/>
      <c r="AW3968" s="773"/>
      <c r="AX3968" s="773"/>
      <c r="AY3968" s="773"/>
      <c r="AZ3968" s="773"/>
      <c r="BA3968" s="773"/>
      <c r="BB3968" s="773"/>
      <c r="BC3968" s="773"/>
      <c r="BD3968" s="773"/>
      <c r="BE3968" s="773"/>
      <c r="BF3968" s="773"/>
      <c r="BG3968" s="773"/>
      <c r="BH3968" s="773"/>
      <c r="BI3968" s="773"/>
      <c r="BJ3968" s="773"/>
      <c r="BK3968" s="773"/>
      <c r="BL3968" s="773"/>
      <c r="BM3968" s="773"/>
      <c r="BN3968" s="773"/>
      <c r="BO3968" s="773"/>
      <c r="BP3968" s="773"/>
      <c r="BQ3968" s="773"/>
      <c r="BR3968" s="773"/>
      <c r="BS3968" s="773"/>
      <c r="BT3968" s="773"/>
      <c r="BU3968" s="773"/>
      <c r="BV3968" s="773"/>
      <c r="BW3968" s="773"/>
      <c r="BX3968" s="773"/>
      <c r="BY3968" s="773"/>
      <c r="BZ3968" s="773"/>
      <c r="CA3968" s="773"/>
      <c r="CB3968" s="773"/>
      <c r="CC3968" s="773"/>
      <c r="CD3968" s="773"/>
      <c r="CE3968" s="773"/>
      <c r="CF3968" s="773"/>
      <c r="CG3968" s="773"/>
      <c r="CH3968" s="773"/>
      <c r="CI3968" s="773"/>
      <c r="CJ3968" s="773"/>
      <c r="CK3968" s="773"/>
      <c r="CL3968" s="773"/>
      <c r="CM3968" s="773"/>
      <c r="CN3968" s="773"/>
      <c r="CO3968" s="773"/>
      <c r="CP3968" s="773"/>
      <c r="CQ3968" s="773"/>
      <c r="CR3968" s="773"/>
      <c r="CS3968" s="773"/>
      <c r="CT3968" s="773"/>
      <c r="CU3968" s="773"/>
      <c r="CV3968" s="773"/>
      <c r="CW3968" s="773"/>
      <c r="CX3968" s="773"/>
      <c r="CY3968" s="773"/>
      <c r="CZ3968" s="773"/>
      <c r="DA3968" s="773"/>
      <c r="DB3968" s="773"/>
      <c r="DC3968" s="773"/>
      <c r="DD3968" s="773"/>
      <c r="DE3968" s="773"/>
      <c r="DF3968" s="773"/>
      <c r="DG3968" s="773"/>
      <c r="DH3968" s="773"/>
      <c r="DI3968" s="773"/>
      <c r="DJ3968" s="773"/>
      <c r="DK3968" s="773"/>
      <c r="DL3968" s="773"/>
      <c r="DM3968" s="773"/>
      <c r="DN3968" s="773"/>
      <c r="DO3968" s="773"/>
      <c r="DP3968" s="773"/>
      <c r="DQ3968" s="773"/>
      <c r="DR3968" s="773"/>
      <c r="DS3968" s="773"/>
      <c r="DT3968" s="773"/>
      <c r="DU3968" s="773"/>
      <c r="DV3968" s="773"/>
      <c r="DW3968" s="773"/>
      <c r="DX3968" s="773"/>
      <c r="DY3968" s="773"/>
      <c r="DZ3968" s="773"/>
      <c r="EA3968" s="773"/>
      <c r="EB3968" s="773"/>
      <c r="EC3968" s="773"/>
      <c r="ED3968" s="773"/>
      <c r="EE3968" s="773"/>
      <c r="EF3968" s="773"/>
      <c r="EG3968" s="773"/>
      <c r="EH3968" s="773"/>
      <c r="EI3968" s="773"/>
      <c r="EJ3968" s="773"/>
      <c r="EK3968" s="773"/>
      <c r="EL3968" s="773"/>
      <c r="EM3968" s="773"/>
      <c r="EN3968" s="773"/>
      <c r="EO3968" s="773"/>
      <c r="EP3968" s="773"/>
      <c r="EQ3968" s="773"/>
      <c r="ER3968" s="773"/>
      <c r="ES3968" s="773"/>
      <c r="ET3968" s="773"/>
      <c r="EU3968" s="773"/>
      <c r="EV3968" s="773"/>
      <c r="EW3968" s="773"/>
      <c r="EX3968" s="773"/>
      <c r="EY3968" s="773"/>
      <c r="EZ3968" s="773"/>
      <c r="FA3968" s="773"/>
      <c r="FB3968" s="773"/>
      <c r="FC3968" s="773"/>
      <c r="FD3968" s="773"/>
      <c r="FE3968" s="773"/>
      <c r="FF3968" s="773"/>
      <c r="FG3968" s="773"/>
      <c r="FH3968" s="773"/>
      <c r="FI3968" s="773"/>
      <c r="FJ3968" s="773"/>
      <c r="FK3968" s="773"/>
      <c r="FL3968" s="773"/>
      <c r="FM3968" s="773"/>
      <c r="FN3968" s="773"/>
      <c r="FO3968" s="773"/>
      <c r="FP3968" s="773"/>
      <c r="FQ3968" s="773"/>
      <c r="FR3968" s="773"/>
      <c r="FS3968" s="773"/>
      <c r="FT3968" s="773"/>
      <c r="FU3968" s="773"/>
      <c r="FV3968" s="773"/>
      <c r="FW3968" s="773"/>
      <c r="FX3968" s="773"/>
      <c r="FY3968" s="773"/>
      <c r="FZ3968" s="773"/>
      <c r="GA3968" s="773"/>
      <c r="GB3968" s="773"/>
      <c r="GC3968" s="773"/>
      <c r="GD3968" s="773"/>
      <c r="GE3968" s="773"/>
      <c r="GF3968" s="773"/>
      <c r="GG3968" s="773"/>
      <c r="GH3968" s="773"/>
      <c r="GI3968" s="773"/>
      <c r="GJ3968" s="773"/>
      <c r="GK3968" s="773"/>
      <c r="GL3968" s="773"/>
      <c r="GM3968" s="773"/>
      <c r="GN3968" s="773"/>
      <c r="GO3968" s="773"/>
      <c r="GP3968" s="773"/>
      <c r="GQ3968" s="773"/>
      <c r="GR3968" s="773"/>
      <c r="GS3968" s="773"/>
      <c r="GT3968" s="773"/>
      <c r="GU3968" s="773"/>
      <c r="GV3968" s="773"/>
      <c r="GW3968" s="773"/>
      <c r="GX3968" s="773"/>
      <c r="GY3968" s="773"/>
      <c r="GZ3968" s="773"/>
      <c r="HA3968" s="773"/>
      <c r="HB3968" s="773"/>
      <c r="HC3968" s="773"/>
      <c r="HD3968" s="773"/>
      <c r="HE3968" s="773"/>
      <c r="HF3968" s="773"/>
      <c r="HG3968" s="773"/>
      <c r="HH3968" s="773"/>
      <c r="HI3968" s="773"/>
      <c r="HJ3968" s="773"/>
      <c r="HK3968" s="773"/>
      <c r="HL3968" s="773"/>
      <c r="HM3968" s="773"/>
      <c r="HN3968" s="773"/>
      <c r="HO3968" s="773"/>
      <c r="HP3968" s="773"/>
      <c r="HQ3968" s="773"/>
      <c r="HR3968" s="773"/>
      <c r="HS3968" s="773"/>
      <c r="HT3968" s="773"/>
      <c r="HU3968" s="773"/>
      <c r="HV3968" s="773"/>
      <c r="HW3968" s="773"/>
      <c r="HX3968" s="773"/>
      <c r="HY3968" s="773"/>
      <c r="HZ3968" s="773"/>
      <c r="IA3968" s="773"/>
      <c r="IB3968" s="773"/>
      <c r="IC3968" s="773"/>
      <c r="ID3968" s="773"/>
      <c r="IE3968" s="773"/>
      <c r="IF3968" s="773"/>
      <c r="IG3968" s="773"/>
      <c r="IH3968" s="773"/>
      <c r="II3968" s="773"/>
      <c r="IJ3968" s="773"/>
      <c r="IK3968" s="773"/>
      <c r="IL3968" s="773"/>
      <c r="IM3968" s="773"/>
      <c r="IN3968" s="773"/>
      <c r="IO3968" s="773"/>
      <c r="IP3968" s="773"/>
      <c r="IQ3968" s="773"/>
      <c r="IR3968" s="773"/>
    </row>
    <row r="3969" spans="1:252" ht="13.5" customHeight="1" x14ac:dyDescent="0.2">
      <c r="A3969" s="606">
        <v>94</v>
      </c>
      <c r="B3969" s="637" t="s">
        <v>805</v>
      </c>
      <c r="C3969" s="660" t="s">
        <v>701</v>
      </c>
      <c r="D3969" s="575">
        <v>2</v>
      </c>
      <c r="E3969" s="575">
        <v>2010</v>
      </c>
      <c r="F3969" s="1074">
        <v>359</v>
      </c>
      <c r="G3969" s="784">
        <f t="shared" si="133"/>
        <v>359</v>
      </c>
      <c r="H3969" s="1075">
        <v>100</v>
      </c>
      <c r="I3969" s="784">
        <f t="shared" si="134"/>
        <v>0</v>
      </c>
      <c r="J3969" s="635"/>
      <c r="K3969" s="693"/>
      <c r="L3969" s="693"/>
      <c r="M3969" s="635"/>
      <c r="N3969" s="693"/>
      <c r="O3969" s="693"/>
      <c r="P3969" s="1835"/>
      <c r="Q3969" s="773"/>
      <c r="R3969" s="773"/>
      <c r="S3969" s="773"/>
      <c r="T3969" s="773"/>
      <c r="U3969" s="773"/>
      <c r="V3969" s="773"/>
      <c r="W3969" s="773"/>
      <c r="X3969" s="773"/>
      <c r="Y3969" s="773"/>
      <c r="Z3969" s="773"/>
      <c r="AA3969" s="773"/>
      <c r="AB3969" s="773"/>
      <c r="AC3969" s="773"/>
      <c r="AD3969" s="773"/>
      <c r="AE3969" s="773"/>
      <c r="AF3969" s="773"/>
      <c r="AG3969" s="773"/>
      <c r="AH3969" s="773"/>
      <c r="AI3969" s="773"/>
      <c r="AJ3969" s="773"/>
      <c r="AK3969" s="773"/>
      <c r="AL3969" s="773"/>
      <c r="AM3969" s="773"/>
      <c r="AN3969" s="773"/>
      <c r="AO3969" s="773"/>
      <c r="AP3969" s="773"/>
      <c r="AQ3969" s="773"/>
      <c r="AR3969" s="773"/>
      <c r="AS3969" s="773"/>
      <c r="AT3969" s="773"/>
      <c r="AU3969" s="773"/>
      <c r="AV3969" s="773"/>
      <c r="AW3969" s="773"/>
      <c r="AX3969" s="773"/>
      <c r="AY3969" s="773"/>
      <c r="AZ3969" s="773"/>
      <c r="BA3969" s="773"/>
      <c r="BB3969" s="773"/>
      <c r="BC3969" s="773"/>
      <c r="BD3969" s="773"/>
      <c r="BE3969" s="773"/>
      <c r="BF3969" s="773"/>
      <c r="BG3969" s="773"/>
      <c r="BH3969" s="773"/>
      <c r="BI3969" s="773"/>
      <c r="BJ3969" s="773"/>
      <c r="BK3969" s="773"/>
      <c r="BL3969" s="773"/>
      <c r="BM3969" s="773"/>
      <c r="BN3969" s="773"/>
      <c r="BO3969" s="773"/>
      <c r="BP3969" s="773"/>
      <c r="BQ3969" s="773"/>
      <c r="BR3969" s="773"/>
      <c r="BS3969" s="773"/>
      <c r="BT3969" s="773"/>
      <c r="BU3969" s="773"/>
      <c r="BV3969" s="773"/>
      <c r="BW3969" s="773"/>
      <c r="BX3969" s="773"/>
      <c r="BY3969" s="773"/>
      <c r="BZ3969" s="773"/>
      <c r="CA3969" s="773"/>
      <c r="CB3969" s="773"/>
      <c r="CC3969" s="773"/>
      <c r="CD3969" s="773"/>
      <c r="CE3969" s="773"/>
      <c r="CF3969" s="773"/>
      <c r="CG3969" s="773"/>
      <c r="CH3969" s="773"/>
      <c r="CI3969" s="773"/>
      <c r="CJ3969" s="773"/>
      <c r="CK3969" s="773"/>
      <c r="CL3969" s="773"/>
      <c r="CM3969" s="773"/>
      <c r="CN3969" s="773"/>
      <c r="CO3969" s="773"/>
      <c r="CP3969" s="773"/>
      <c r="CQ3969" s="773"/>
      <c r="CR3969" s="773"/>
      <c r="CS3969" s="773"/>
      <c r="CT3969" s="773"/>
      <c r="CU3969" s="773"/>
      <c r="CV3969" s="773"/>
      <c r="CW3969" s="773"/>
      <c r="CX3969" s="773"/>
      <c r="CY3969" s="773"/>
      <c r="CZ3969" s="773"/>
      <c r="DA3969" s="773"/>
      <c r="DB3969" s="773"/>
      <c r="DC3969" s="773"/>
      <c r="DD3969" s="773"/>
      <c r="DE3969" s="773"/>
      <c r="DF3969" s="773"/>
      <c r="DG3969" s="773"/>
      <c r="DH3969" s="773"/>
      <c r="DI3969" s="773"/>
      <c r="DJ3969" s="773"/>
      <c r="DK3969" s="773"/>
      <c r="DL3969" s="773"/>
      <c r="DM3969" s="773"/>
      <c r="DN3969" s="773"/>
      <c r="DO3969" s="773"/>
      <c r="DP3969" s="773"/>
      <c r="DQ3969" s="773"/>
      <c r="DR3969" s="773"/>
      <c r="DS3969" s="773"/>
      <c r="DT3969" s="773"/>
      <c r="DU3969" s="773"/>
      <c r="DV3969" s="773"/>
      <c r="DW3969" s="773"/>
      <c r="DX3969" s="773"/>
      <c r="DY3969" s="773"/>
      <c r="DZ3969" s="773"/>
      <c r="EA3969" s="773"/>
      <c r="EB3969" s="773"/>
      <c r="EC3969" s="773"/>
      <c r="ED3969" s="773"/>
      <c r="EE3969" s="773"/>
      <c r="EF3969" s="773"/>
      <c r="EG3969" s="773"/>
      <c r="EH3969" s="773"/>
      <c r="EI3969" s="773"/>
      <c r="EJ3969" s="773"/>
      <c r="EK3969" s="773"/>
      <c r="EL3969" s="773"/>
      <c r="EM3969" s="773"/>
      <c r="EN3969" s="773"/>
      <c r="EO3969" s="773"/>
      <c r="EP3969" s="773"/>
      <c r="EQ3969" s="773"/>
      <c r="ER3969" s="773"/>
      <c r="ES3969" s="773"/>
      <c r="ET3969" s="773"/>
      <c r="EU3969" s="773"/>
      <c r="EV3969" s="773"/>
      <c r="EW3969" s="773"/>
      <c r="EX3969" s="773"/>
      <c r="EY3969" s="773"/>
      <c r="EZ3969" s="773"/>
      <c r="FA3969" s="773"/>
      <c r="FB3969" s="773"/>
      <c r="FC3969" s="773"/>
      <c r="FD3969" s="773"/>
      <c r="FE3969" s="773"/>
      <c r="FF3969" s="773"/>
      <c r="FG3969" s="773"/>
      <c r="FH3969" s="773"/>
      <c r="FI3969" s="773"/>
      <c r="FJ3969" s="773"/>
      <c r="FK3969" s="773"/>
      <c r="FL3969" s="773"/>
      <c r="FM3969" s="773"/>
      <c r="FN3969" s="773"/>
      <c r="FO3969" s="773"/>
      <c r="FP3969" s="773"/>
      <c r="FQ3969" s="773"/>
      <c r="FR3969" s="773"/>
      <c r="FS3969" s="773"/>
      <c r="FT3969" s="773"/>
      <c r="FU3969" s="773"/>
      <c r="FV3969" s="773"/>
      <c r="FW3969" s="773"/>
      <c r="FX3969" s="773"/>
      <c r="FY3969" s="773"/>
      <c r="FZ3969" s="773"/>
      <c r="GA3969" s="773"/>
      <c r="GB3969" s="773"/>
      <c r="GC3969" s="773"/>
      <c r="GD3969" s="773"/>
      <c r="GE3969" s="773"/>
      <c r="GF3969" s="773"/>
      <c r="GG3969" s="773"/>
      <c r="GH3969" s="773"/>
      <c r="GI3969" s="773"/>
      <c r="GJ3969" s="773"/>
      <c r="GK3969" s="773"/>
      <c r="GL3969" s="773"/>
      <c r="GM3969" s="773"/>
      <c r="GN3969" s="773"/>
      <c r="GO3969" s="773"/>
      <c r="GP3969" s="773"/>
      <c r="GQ3969" s="773"/>
      <c r="GR3969" s="773"/>
      <c r="GS3969" s="773"/>
      <c r="GT3969" s="773"/>
      <c r="GU3969" s="773"/>
      <c r="GV3969" s="773"/>
      <c r="GW3969" s="773"/>
      <c r="GX3969" s="773"/>
      <c r="GY3969" s="773"/>
      <c r="GZ3969" s="773"/>
      <c r="HA3969" s="773"/>
      <c r="HB3969" s="773"/>
      <c r="HC3969" s="773"/>
      <c r="HD3969" s="773"/>
      <c r="HE3969" s="773"/>
      <c r="HF3969" s="773"/>
      <c r="HG3969" s="773"/>
      <c r="HH3969" s="773"/>
      <c r="HI3969" s="773"/>
      <c r="HJ3969" s="773"/>
      <c r="HK3969" s="773"/>
      <c r="HL3969" s="773"/>
      <c r="HM3969" s="773"/>
      <c r="HN3969" s="773"/>
      <c r="HO3969" s="773"/>
      <c r="HP3969" s="773"/>
      <c r="HQ3969" s="773"/>
      <c r="HR3969" s="773"/>
      <c r="HS3969" s="773"/>
      <c r="HT3969" s="773"/>
      <c r="HU3969" s="773"/>
      <c r="HV3969" s="773"/>
      <c r="HW3969" s="773"/>
      <c r="HX3969" s="773"/>
      <c r="HY3969" s="773"/>
      <c r="HZ3969" s="773"/>
      <c r="IA3969" s="773"/>
      <c r="IB3969" s="773"/>
      <c r="IC3969" s="773"/>
      <c r="ID3969" s="773"/>
      <c r="IE3969" s="773"/>
      <c r="IF3969" s="773"/>
      <c r="IG3969" s="773"/>
      <c r="IH3969" s="773"/>
      <c r="II3969" s="773"/>
      <c r="IJ3969" s="773"/>
      <c r="IK3969" s="773"/>
      <c r="IL3969" s="773"/>
      <c r="IM3969" s="773"/>
      <c r="IN3969" s="773"/>
      <c r="IO3969" s="773"/>
      <c r="IP3969" s="773"/>
      <c r="IQ3969" s="773"/>
      <c r="IR3969" s="773"/>
    </row>
    <row r="3970" spans="1:252" ht="13.5" customHeight="1" x14ac:dyDescent="0.2">
      <c r="A3970" s="606">
        <v>95</v>
      </c>
      <c r="B3970" s="637" t="s">
        <v>1990</v>
      </c>
      <c r="C3970" s="660" t="s">
        <v>701</v>
      </c>
      <c r="D3970" s="575">
        <v>1</v>
      </c>
      <c r="E3970" s="575">
        <v>2008</v>
      </c>
      <c r="F3970" s="1074">
        <v>132</v>
      </c>
      <c r="G3970" s="784">
        <f t="shared" si="133"/>
        <v>132</v>
      </c>
      <c r="H3970" s="1075">
        <v>100</v>
      </c>
      <c r="I3970" s="784">
        <f t="shared" si="134"/>
        <v>0</v>
      </c>
      <c r="J3970" s="635"/>
      <c r="K3970" s="693"/>
      <c r="L3970" s="693"/>
      <c r="M3970" s="635"/>
      <c r="N3970" s="693"/>
      <c r="O3970" s="693"/>
      <c r="P3970" s="1835"/>
      <c r="Q3970" s="773"/>
      <c r="R3970" s="773"/>
      <c r="S3970" s="773"/>
      <c r="T3970" s="773"/>
      <c r="U3970" s="773"/>
      <c r="V3970" s="773"/>
      <c r="W3970" s="773"/>
      <c r="X3970" s="773"/>
      <c r="Y3970" s="773"/>
      <c r="Z3970" s="773"/>
      <c r="AA3970" s="773"/>
      <c r="AB3970" s="773"/>
      <c r="AC3970" s="773"/>
      <c r="AD3970" s="773"/>
      <c r="AE3970" s="773"/>
      <c r="AF3970" s="773"/>
      <c r="AG3970" s="773"/>
      <c r="AH3970" s="773"/>
      <c r="AI3970" s="773"/>
      <c r="AJ3970" s="773"/>
      <c r="AK3970" s="773"/>
      <c r="AL3970" s="773"/>
      <c r="AM3970" s="773"/>
      <c r="AN3970" s="773"/>
      <c r="AO3970" s="773"/>
      <c r="AP3970" s="773"/>
      <c r="AQ3970" s="773"/>
      <c r="AR3970" s="773"/>
      <c r="AS3970" s="773"/>
      <c r="AT3970" s="773"/>
      <c r="AU3970" s="773"/>
      <c r="AV3970" s="773"/>
      <c r="AW3970" s="773"/>
      <c r="AX3970" s="773"/>
      <c r="AY3970" s="773"/>
      <c r="AZ3970" s="773"/>
      <c r="BA3970" s="773"/>
      <c r="BB3970" s="773"/>
      <c r="BC3970" s="773"/>
      <c r="BD3970" s="773"/>
      <c r="BE3970" s="773"/>
      <c r="BF3970" s="773"/>
      <c r="BG3970" s="773"/>
      <c r="BH3970" s="773"/>
      <c r="BI3970" s="773"/>
      <c r="BJ3970" s="773"/>
      <c r="BK3970" s="773"/>
      <c r="BL3970" s="773"/>
      <c r="BM3970" s="773"/>
      <c r="BN3970" s="773"/>
      <c r="BO3970" s="773"/>
      <c r="BP3970" s="773"/>
      <c r="BQ3970" s="773"/>
      <c r="BR3970" s="773"/>
      <c r="BS3970" s="773"/>
      <c r="BT3970" s="773"/>
      <c r="BU3970" s="773"/>
      <c r="BV3970" s="773"/>
      <c r="BW3970" s="773"/>
      <c r="BX3970" s="773"/>
      <c r="BY3970" s="773"/>
      <c r="BZ3970" s="773"/>
      <c r="CA3970" s="773"/>
      <c r="CB3970" s="773"/>
      <c r="CC3970" s="773"/>
      <c r="CD3970" s="773"/>
      <c r="CE3970" s="773"/>
      <c r="CF3970" s="773"/>
      <c r="CG3970" s="773"/>
      <c r="CH3970" s="773"/>
      <c r="CI3970" s="773"/>
      <c r="CJ3970" s="773"/>
      <c r="CK3970" s="773"/>
      <c r="CL3970" s="773"/>
      <c r="CM3970" s="773"/>
      <c r="CN3970" s="773"/>
      <c r="CO3970" s="773"/>
      <c r="CP3970" s="773"/>
      <c r="CQ3970" s="773"/>
      <c r="CR3970" s="773"/>
      <c r="CS3970" s="773"/>
      <c r="CT3970" s="773"/>
      <c r="CU3970" s="773"/>
      <c r="CV3970" s="773"/>
      <c r="CW3970" s="773"/>
      <c r="CX3970" s="773"/>
      <c r="CY3970" s="773"/>
      <c r="CZ3970" s="773"/>
      <c r="DA3970" s="773"/>
      <c r="DB3970" s="773"/>
      <c r="DC3970" s="773"/>
      <c r="DD3970" s="773"/>
      <c r="DE3970" s="773"/>
      <c r="DF3970" s="773"/>
      <c r="DG3970" s="773"/>
      <c r="DH3970" s="773"/>
      <c r="DI3970" s="773"/>
      <c r="DJ3970" s="773"/>
      <c r="DK3970" s="773"/>
      <c r="DL3970" s="773"/>
      <c r="DM3970" s="773"/>
      <c r="DN3970" s="773"/>
      <c r="DO3970" s="773"/>
      <c r="DP3970" s="773"/>
      <c r="DQ3970" s="773"/>
      <c r="DR3970" s="773"/>
      <c r="DS3970" s="773"/>
      <c r="DT3970" s="773"/>
      <c r="DU3970" s="773"/>
      <c r="DV3970" s="773"/>
      <c r="DW3970" s="773"/>
      <c r="DX3970" s="773"/>
      <c r="DY3970" s="773"/>
      <c r="DZ3970" s="773"/>
      <c r="EA3970" s="773"/>
      <c r="EB3970" s="773"/>
      <c r="EC3970" s="773"/>
      <c r="ED3970" s="773"/>
      <c r="EE3970" s="773"/>
      <c r="EF3970" s="773"/>
      <c r="EG3970" s="773"/>
      <c r="EH3970" s="773"/>
      <c r="EI3970" s="773"/>
      <c r="EJ3970" s="773"/>
      <c r="EK3970" s="773"/>
      <c r="EL3970" s="773"/>
      <c r="EM3970" s="773"/>
      <c r="EN3970" s="773"/>
      <c r="EO3970" s="773"/>
      <c r="EP3970" s="773"/>
      <c r="EQ3970" s="773"/>
      <c r="ER3970" s="773"/>
      <c r="ES3970" s="773"/>
      <c r="ET3970" s="773"/>
      <c r="EU3970" s="773"/>
      <c r="EV3970" s="773"/>
      <c r="EW3970" s="773"/>
      <c r="EX3970" s="773"/>
      <c r="EY3970" s="773"/>
      <c r="EZ3970" s="773"/>
      <c r="FA3970" s="773"/>
      <c r="FB3970" s="773"/>
      <c r="FC3970" s="773"/>
      <c r="FD3970" s="773"/>
      <c r="FE3970" s="773"/>
      <c r="FF3970" s="773"/>
      <c r="FG3970" s="773"/>
      <c r="FH3970" s="773"/>
      <c r="FI3970" s="773"/>
      <c r="FJ3970" s="773"/>
      <c r="FK3970" s="773"/>
      <c r="FL3970" s="773"/>
      <c r="FM3970" s="773"/>
      <c r="FN3970" s="773"/>
      <c r="FO3970" s="773"/>
      <c r="FP3970" s="773"/>
      <c r="FQ3970" s="773"/>
      <c r="FR3970" s="773"/>
      <c r="FS3970" s="773"/>
      <c r="FT3970" s="773"/>
      <c r="FU3970" s="773"/>
      <c r="FV3970" s="773"/>
      <c r="FW3970" s="773"/>
      <c r="FX3970" s="773"/>
      <c r="FY3970" s="773"/>
      <c r="FZ3970" s="773"/>
      <c r="GA3970" s="773"/>
      <c r="GB3970" s="773"/>
      <c r="GC3970" s="773"/>
      <c r="GD3970" s="773"/>
      <c r="GE3970" s="773"/>
      <c r="GF3970" s="773"/>
      <c r="GG3970" s="773"/>
      <c r="GH3970" s="773"/>
      <c r="GI3970" s="773"/>
      <c r="GJ3970" s="773"/>
      <c r="GK3970" s="773"/>
      <c r="GL3970" s="773"/>
      <c r="GM3970" s="773"/>
      <c r="GN3970" s="773"/>
      <c r="GO3970" s="773"/>
      <c r="GP3970" s="773"/>
      <c r="GQ3970" s="773"/>
      <c r="GR3970" s="773"/>
      <c r="GS3970" s="773"/>
      <c r="GT3970" s="773"/>
      <c r="GU3970" s="773"/>
      <c r="GV3970" s="773"/>
      <c r="GW3970" s="773"/>
      <c r="GX3970" s="773"/>
      <c r="GY3970" s="773"/>
      <c r="GZ3970" s="773"/>
      <c r="HA3970" s="773"/>
      <c r="HB3970" s="773"/>
      <c r="HC3970" s="773"/>
      <c r="HD3970" s="773"/>
      <c r="HE3970" s="773"/>
      <c r="HF3970" s="773"/>
      <c r="HG3970" s="773"/>
      <c r="HH3970" s="773"/>
      <c r="HI3970" s="773"/>
      <c r="HJ3970" s="773"/>
      <c r="HK3970" s="773"/>
      <c r="HL3970" s="773"/>
      <c r="HM3970" s="773"/>
      <c r="HN3970" s="773"/>
      <c r="HO3970" s="773"/>
      <c r="HP3970" s="773"/>
      <c r="HQ3970" s="773"/>
      <c r="HR3970" s="773"/>
      <c r="HS3970" s="773"/>
      <c r="HT3970" s="773"/>
      <c r="HU3970" s="773"/>
      <c r="HV3970" s="773"/>
      <c r="HW3970" s="773"/>
      <c r="HX3970" s="773"/>
      <c r="HY3970" s="773"/>
      <c r="HZ3970" s="773"/>
      <c r="IA3970" s="773"/>
      <c r="IB3970" s="773"/>
      <c r="IC3970" s="773"/>
      <c r="ID3970" s="773"/>
      <c r="IE3970" s="773"/>
      <c r="IF3970" s="773"/>
      <c r="IG3970" s="773"/>
      <c r="IH3970" s="773"/>
      <c r="II3970" s="773"/>
      <c r="IJ3970" s="773"/>
      <c r="IK3970" s="773"/>
      <c r="IL3970" s="773"/>
      <c r="IM3970" s="773"/>
      <c r="IN3970" s="773"/>
      <c r="IO3970" s="773"/>
      <c r="IP3970" s="773"/>
      <c r="IQ3970" s="773"/>
      <c r="IR3970" s="773"/>
    </row>
    <row r="3971" spans="1:252" ht="40.5" customHeight="1" x14ac:dyDescent="0.2">
      <c r="A3971" s="606">
        <v>96</v>
      </c>
      <c r="B3971" s="637" t="s">
        <v>1882</v>
      </c>
      <c r="C3971" s="660" t="s">
        <v>701</v>
      </c>
      <c r="D3971" s="575">
        <v>6</v>
      </c>
      <c r="E3971" s="575">
        <v>2005</v>
      </c>
      <c r="F3971" s="1074">
        <v>1233.48</v>
      </c>
      <c r="G3971" s="784">
        <f t="shared" si="133"/>
        <v>1233.48</v>
      </c>
      <c r="H3971" s="1075">
        <v>100</v>
      </c>
      <c r="I3971" s="784">
        <f t="shared" si="134"/>
        <v>0</v>
      </c>
      <c r="J3971" s="635"/>
      <c r="K3971" s="693"/>
      <c r="L3971" s="693"/>
      <c r="M3971" s="635"/>
      <c r="N3971" s="693"/>
      <c r="O3971" s="693"/>
      <c r="P3971" s="1835"/>
      <c r="Q3971" s="773"/>
      <c r="R3971" s="773"/>
      <c r="S3971" s="773"/>
      <c r="T3971" s="773"/>
      <c r="U3971" s="773"/>
      <c r="V3971" s="773"/>
      <c r="W3971" s="773"/>
      <c r="X3971" s="773"/>
      <c r="Y3971" s="773"/>
      <c r="Z3971" s="773"/>
      <c r="AA3971" s="773"/>
      <c r="AB3971" s="773"/>
      <c r="AC3971" s="773"/>
      <c r="AD3971" s="773"/>
      <c r="AE3971" s="773"/>
      <c r="AF3971" s="773"/>
      <c r="AG3971" s="773"/>
      <c r="AH3971" s="773"/>
      <c r="AI3971" s="773"/>
      <c r="AJ3971" s="773"/>
      <c r="AK3971" s="773"/>
      <c r="AL3971" s="773"/>
      <c r="AM3971" s="773"/>
      <c r="AN3971" s="773"/>
      <c r="AO3971" s="773"/>
      <c r="AP3971" s="773"/>
      <c r="AQ3971" s="773"/>
      <c r="AR3971" s="773"/>
      <c r="AS3971" s="773"/>
      <c r="AT3971" s="773"/>
      <c r="AU3971" s="773"/>
      <c r="AV3971" s="773"/>
      <c r="AW3971" s="773"/>
      <c r="AX3971" s="773"/>
      <c r="AY3971" s="773"/>
      <c r="AZ3971" s="773"/>
      <c r="BA3971" s="773"/>
      <c r="BB3971" s="773"/>
      <c r="BC3971" s="773"/>
      <c r="BD3971" s="773"/>
      <c r="BE3971" s="773"/>
      <c r="BF3971" s="773"/>
      <c r="BG3971" s="773"/>
      <c r="BH3971" s="773"/>
      <c r="BI3971" s="773"/>
      <c r="BJ3971" s="773"/>
      <c r="BK3971" s="773"/>
      <c r="BL3971" s="773"/>
      <c r="BM3971" s="773"/>
      <c r="BN3971" s="773"/>
      <c r="BO3971" s="773"/>
      <c r="BP3971" s="773"/>
      <c r="BQ3971" s="773"/>
      <c r="BR3971" s="773"/>
      <c r="BS3971" s="773"/>
      <c r="BT3971" s="773"/>
      <c r="BU3971" s="773"/>
      <c r="BV3971" s="773"/>
      <c r="BW3971" s="773"/>
      <c r="BX3971" s="773"/>
      <c r="BY3971" s="773"/>
      <c r="BZ3971" s="773"/>
      <c r="CA3971" s="773"/>
      <c r="CB3971" s="773"/>
      <c r="CC3971" s="773"/>
      <c r="CD3971" s="773"/>
      <c r="CE3971" s="773"/>
      <c r="CF3971" s="773"/>
      <c r="CG3971" s="773"/>
      <c r="CH3971" s="773"/>
      <c r="CI3971" s="773"/>
      <c r="CJ3971" s="773"/>
      <c r="CK3971" s="773"/>
      <c r="CL3971" s="773"/>
      <c r="CM3971" s="773"/>
      <c r="CN3971" s="773"/>
      <c r="CO3971" s="773"/>
      <c r="CP3971" s="773"/>
      <c r="CQ3971" s="773"/>
      <c r="CR3971" s="773"/>
      <c r="CS3971" s="773"/>
      <c r="CT3971" s="773"/>
      <c r="CU3971" s="773"/>
      <c r="CV3971" s="773"/>
      <c r="CW3971" s="773"/>
      <c r="CX3971" s="773"/>
      <c r="CY3971" s="773"/>
      <c r="CZ3971" s="773"/>
      <c r="DA3971" s="773"/>
      <c r="DB3971" s="773"/>
      <c r="DC3971" s="773"/>
      <c r="DD3971" s="773"/>
      <c r="DE3971" s="773"/>
      <c r="DF3971" s="773"/>
      <c r="DG3971" s="773"/>
      <c r="DH3971" s="773"/>
      <c r="DI3971" s="773"/>
      <c r="DJ3971" s="773"/>
      <c r="DK3971" s="773"/>
      <c r="DL3971" s="773"/>
      <c r="DM3971" s="773"/>
      <c r="DN3971" s="773"/>
      <c r="DO3971" s="773"/>
      <c r="DP3971" s="773"/>
      <c r="DQ3971" s="773"/>
      <c r="DR3971" s="773"/>
      <c r="DS3971" s="773"/>
      <c r="DT3971" s="773"/>
      <c r="DU3971" s="773"/>
      <c r="DV3971" s="773"/>
      <c r="DW3971" s="773"/>
      <c r="DX3971" s="773"/>
      <c r="DY3971" s="773"/>
      <c r="DZ3971" s="773"/>
      <c r="EA3971" s="773"/>
      <c r="EB3971" s="773"/>
      <c r="EC3971" s="773"/>
      <c r="ED3971" s="773"/>
      <c r="EE3971" s="773"/>
      <c r="EF3971" s="773"/>
      <c r="EG3971" s="773"/>
      <c r="EH3971" s="773"/>
      <c r="EI3971" s="773"/>
      <c r="EJ3971" s="773"/>
      <c r="EK3971" s="773"/>
      <c r="EL3971" s="773"/>
      <c r="EM3971" s="773"/>
      <c r="EN3971" s="773"/>
      <c r="EO3971" s="773"/>
      <c r="EP3971" s="773"/>
      <c r="EQ3971" s="773"/>
      <c r="ER3971" s="773"/>
      <c r="ES3971" s="773"/>
      <c r="ET3971" s="773"/>
      <c r="EU3971" s="773"/>
      <c r="EV3971" s="773"/>
      <c r="EW3971" s="773"/>
      <c r="EX3971" s="773"/>
      <c r="EY3971" s="773"/>
      <c r="EZ3971" s="773"/>
      <c r="FA3971" s="773"/>
      <c r="FB3971" s="773"/>
      <c r="FC3971" s="773"/>
      <c r="FD3971" s="773"/>
      <c r="FE3971" s="773"/>
      <c r="FF3971" s="773"/>
      <c r="FG3971" s="773"/>
      <c r="FH3971" s="773"/>
      <c r="FI3971" s="773"/>
      <c r="FJ3971" s="773"/>
      <c r="FK3971" s="773"/>
      <c r="FL3971" s="773"/>
      <c r="FM3971" s="773"/>
      <c r="FN3971" s="773"/>
      <c r="FO3971" s="773"/>
      <c r="FP3971" s="773"/>
      <c r="FQ3971" s="773"/>
      <c r="FR3971" s="773"/>
      <c r="FS3971" s="773"/>
      <c r="FT3971" s="773"/>
      <c r="FU3971" s="773"/>
      <c r="FV3971" s="773"/>
      <c r="FW3971" s="773"/>
      <c r="FX3971" s="773"/>
      <c r="FY3971" s="773"/>
      <c r="FZ3971" s="773"/>
      <c r="GA3971" s="773"/>
      <c r="GB3971" s="773"/>
      <c r="GC3971" s="773"/>
      <c r="GD3971" s="773"/>
      <c r="GE3971" s="773"/>
      <c r="GF3971" s="773"/>
      <c r="GG3971" s="773"/>
      <c r="GH3971" s="773"/>
      <c r="GI3971" s="773"/>
      <c r="GJ3971" s="773"/>
      <c r="GK3971" s="773"/>
      <c r="GL3971" s="773"/>
      <c r="GM3971" s="773"/>
      <c r="GN3971" s="773"/>
      <c r="GO3971" s="773"/>
      <c r="GP3971" s="773"/>
      <c r="GQ3971" s="773"/>
      <c r="GR3971" s="773"/>
      <c r="GS3971" s="773"/>
      <c r="GT3971" s="773"/>
      <c r="GU3971" s="773"/>
      <c r="GV3971" s="773"/>
      <c r="GW3971" s="773"/>
      <c r="GX3971" s="773"/>
      <c r="GY3971" s="773"/>
      <c r="GZ3971" s="773"/>
      <c r="HA3971" s="773"/>
      <c r="HB3971" s="773"/>
      <c r="HC3971" s="773"/>
      <c r="HD3971" s="773"/>
      <c r="HE3971" s="773"/>
      <c r="HF3971" s="773"/>
      <c r="HG3971" s="773"/>
      <c r="HH3971" s="773"/>
      <c r="HI3971" s="773"/>
      <c r="HJ3971" s="773"/>
      <c r="HK3971" s="773"/>
      <c r="HL3971" s="773"/>
      <c r="HM3971" s="773"/>
      <c r="HN3971" s="773"/>
      <c r="HO3971" s="773"/>
      <c r="HP3971" s="773"/>
      <c r="HQ3971" s="773"/>
      <c r="HR3971" s="773"/>
      <c r="HS3971" s="773"/>
      <c r="HT3971" s="773"/>
      <c r="HU3971" s="773"/>
      <c r="HV3971" s="773"/>
      <c r="HW3971" s="773"/>
      <c r="HX3971" s="773"/>
      <c r="HY3971" s="773"/>
      <c r="HZ3971" s="773"/>
      <c r="IA3971" s="773"/>
      <c r="IB3971" s="773"/>
      <c r="IC3971" s="773"/>
      <c r="ID3971" s="773"/>
      <c r="IE3971" s="773"/>
      <c r="IF3971" s="773"/>
      <c r="IG3971" s="773"/>
      <c r="IH3971" s="773"/>
      <c r="II3971" s="773"/>
      <c r="IJ3971" s="773"/>
      <c r="IK3971" s="773"/>
      <c r="IL3971" s="773"/>
      <c r="IM3971" s="773"/>
      <c r="IN3971" s="773"/>
      <c r="IO3971" s="773"/>
      <c r="IP3971" s="773"/>
      <c r="IQ3971" s="773"/>
      <c r="IR3971" s="773"/>
    </row>
    <row r="3972" spans="1:252" ht="13.5" customHeight="1" x14ac:dyDescent="0.2">
      <c r="A3972" s="606">
        <v>97</v>
      </c>
      <c r="B3972" s="637" t="s">
        <v>784</v>
      </c>
      <c r="C3972" s="660" t="s">
        <v>701</v>
      </c>
      <c r="D3972" s="575">
        <v>13</v>
      </c>
      <c r="E3972" s="575">
        <v>2005</v>
      </c>
      <c r="F3972" s="1074">
        <v>2706.029</v>
      </c>
      <c r="G3972" s="784">
        <f t="shared" si="133"/>
        <v>2706.029</v>
      </c>
      <c r="H3972" s="1075">
        <v>100</v>
      </c>
      <c r="I3972" s="784">
        <f t="shared" si="134"/>
        <v>0</v>
      </c>
      <c r="J3972" s="635"/>
      <c r="K3972" s="693"/>
      <c r="L3972" s="693"/>
      <c r="M3972" s="635"/>
      <c r="N3972" s="693"/>
      <c r="O3972" s="693"/>
      <c r="P3972" s="1835"/>
      <c r="Q3972" s="773"/>
      <c r="R3972" s="773"/>
      <c r="S3972" s="773"/>
      <c r="T3972" s="773"/>
      <c r="U3972" s="773"/>
      <c r="V3972" s="773"/>
      <c r="W3972" s="773"/>
      <c r="X3972" s="773"/>
      <c r="Y3972" s="773"/>
      <c r="Z3972" s="773"/>
      <c r="AA3972" s="773"/>
      <c r="AB3972" s="773"/>
      <c r="AC3972" s="773"/>
      <c r="AD3972" s="773"/>
      <c r="AE3972" s="773"/>
      <c r="AF3972" s="773"/>
      <c r="AG3972" s="773"/>
      <c r="AH3972" s="773"/>
      <c r="AI3972" s="773"/>
      <c r="AJ3972" s="773"/>
      <c r="AK3972" s="773"/>
      <c r="AL3972" s="773"/>
      <c r="AM3972" s="773"/>
      <c r="AN3972" s="773"/>
      <c r="AO3972" s="773"/>
      <c r="AP3972" s="773"/>
      <c r="AQ3972" s="773"/>
      <c r="AR3972" s="773"/>
      <c r="AS3972" s="773"/>
      <c r="AT3972" s="773"/>
      <c r="AU3972" s="773"/>
      <c r="AV3972" s="773"/>
      <c r="AW3972" s="773"/>
      <c r="AX3972" s="773"/>
      <c r="AY3972" s="773"/>
      <c r="AZ3972" s="773"/>
      <c r="BA3972" s="773"/>
      <c r="BB3972" s="773"/>
      <c r="BC3972" s="773"/>
      <c r="BD3972" s="773"/>
      <c r="BE3972" s="773"/>
      <c r="BF3972" s="773"/>
      <c r="BG3972" s="773"/>
      <c r="BH3972" s="773"/>
      <c r="BI3972" s="773"/>
      <c r="BJ3972" s="773"/>
      <c r="BK3972" s="773"/>
      <c r="BL3972" s="773"/>
      <c r="BM3972" s="773"/>
      <c r="BN3972" s="773"/>
      <c r="BO3972" s="773"/>
      <c r="BP3972" s="773"/>
      <c r="BQ3972" s="773"/>
      <c r="BR3972" s="773"/>
      <c r="BS3972" s="773"/>
      <c r="BT3972" s="773"/>
      <c r="BU3972" s="773"/>
      <c r="BV3972" s="773"/>
      <c r="BW3972" s="773"/>
      <c r="BX3972" s="773"/>
      <c r="BY3972" s="773"/>
      <c r="BZ3972" s="773"/>
      <c r="CA3972" s="773"/>
      <c r="CB3972" s="773"/>
      <c r="CC3972" s="773"/>
      <c r="CD3972" s="773"/>
      <c r="CE3972" s="773"/>
      <c r="CF3972" s="773"/>
      <c r="CG3972" s="773"/>
      <c r="CH3972" s="773"/>
      <c r="CI3972" s="773"/>
      <c r="CJ3972" s="773"/>
      <c r="CK3972" s="773"/>
      <c r="CL3972" s="773"/>
      <c r="CM3972" s="773"/>
      <c r="CN3972" s="773"/>
      <c r="CO3972" s="773"/>
      <c r="CP3972" s="773"/>
      <c r="CQ3972" s="773"/>
      <c r="CR3972" s="773"/>
      <c r="CS3972" s="773"/>
      <c r="CT3972" s="773"/>
      <c r="CU3972" s="773"/>
      <c r="CV3972" s="773"/>
      <c r="CW3972" s="773"/>
      <c r="CX3972" s="773"/>
      <c r="CY3972" s="773"/>
      <c r="CZ3972" s="773"/>
      <c r="DA3972" s="773"/>
      <c r="DB3972" s="773"/>
      <c r="DC3972" s="773"/>
      <c r="DD3972" s="773"/>
      <c r="DE3972" s="773"/>
      <c r="DF3972" s="773"/>
      <c r="DG3972" s="773"/>
      <c r="DH3972" s="773"/>
      <c r="DI3972" s="773"/>
      <c r="DJ3972" s="773"/>
      <c r="DK3972" s="773"/>
      <c r="DL3972" s="773"/>
      <c r="DM3972" s="773"/>
      <c r="DN3972" s="773"/>
      <c r="DO3972" s="773"/>
      <c r="DP3972" s="773"/>
      <c r="DQ3972" s="773"/>
      <c r="DR3972" s="773"/>
      <c r="DS3972" s="773"/>
      <c r="DT3972" s="773"/>
      <c r="DU3972" s="773"/>
      <c r="DV3972" s="773"/>
      <c r="DW3972" s="773"/>
      <c r="DX3972" s="773"/>
      <c r="DY3972" s="773"/>
      <c r="DZ3972" s="773"/>
      <c r="EA3972" s="773"/>
      <c r="EB3972" s="773"/>
      <c r="EC3972" s="773"/>
      <c r="ED3972" s="773"/>
      <c r="EE3972" s="773"/>
      <c r="EF3972" s="773"/>
      <c r="EG3972" s="773"/>
      <c r="EH3972" s="773"/>
      <c r="EI3972" s="773"/>
      <c r="EJ3972" s="773"/>
      <c r="EK3972" s="773"/>
      <c r="EL3972" s="773"/>
      <c r="EM3972" s="773"/>
      <c r="EN3972" s="773"/>
      <c r="EO3972" s="773"/>
      <c r="EP3972" s="773"/>
      <c r="EQ3972" s="773"/>
      <c r="ER3972" s="773"/>
      <c r="ES3972" s="773"/>
      <c r="ET3972" s="773"/>
      <c r="EU3972" s="773"/>
      <c r="EV3972" s="773"/>
      <c r="EW3972" s="773"/>
      <c r="EX3972" s="773"/>
      <c r="EY3972" s="773"/>
      <c r="EZ3972" s="773"/>
      <c r="FA3972" s="773"/>
      <c r="FB3972" s="773"/>
      <c r="FC3972" s="773"/>
      <c r="FD3972" s="773"/>
      <c r="FE3972" s="773"/>
      <c r="FF3972" s="773"/>
      <c r="FG3972" s="773"/>
      <c r="FH3972" s="773"/>
      <c r="FI3972" s="773"/>
      <c r="FJ3972" s="773"/>
      <c r="FK3972" s="773"/>
      <c r="FL3972" s="773"/>
      <c r="FM3972" s="773"/>
      <c r="FN3972" s="773"/>
      <c r="FO3972" s="773"/>
      <c r="FP3972" s="773"/>
      <c r="FQ3972" s="773"/>
      <c r="FR3972" s="773"/>
      <c r="FS3972" s="773"/>
      <c r="FT3972" s="773"/>
      <c r="FU3972" s="773"/>
      <c r="FV3972" s="773"/>
      <c r="FW3972" s="773"/>
      <c r="FX3972" s="773"/>
      <c r="FY3972" s="773"/>
      <c r="FZ3972" s="773"/>
      <c r="GA3972" s="773"/>
      <c r="GB3972" s="773"/>
      <c r="GC3972" s="773"/>
      <c r="GD3972" s="773"/>
      <c r="GE3972" s="773"/>
      <c r="GF3972" s="773"/>
      <c r="GG3972" s="773"/>
      <c r="GH3972" s="773"/>
      <c r="GI3972" s="773"/>
      <c r="GJ3972" s="773"/>
      <c r="GK3972" s="773"/>
      <c r="GL3972" s="773"/>
      <c r="GM3972" s="773"/>
      <c r="GN3972" s="773"/>
      <c r="GO3972" s="773"/>
      <c r="GP3972" s="773"/>
      <c r="GQ3972" s="773"/>
      <c r="GR3972" s="773"/>
      <c r="GS3972" s="773"/>
      <c r="GT3972" s="773"/>
      <c r="GU3972" s="773"/>
      <c r="GV3972" s="773"/>
      <c r="GW3972" s="773"/>
      <c r="GX3972" s="773"/>
      <c r="GY3972" s="773"/>
      <c r="GZ3972" s="773"/>
      <c r="HA3972" s="773"/>
      <c r="HB3972" s="773"/>
      <c r="HC3972" s="773"/>
      <c r="HD3972" s="773"/>
      <c r="HE3972" s="773"/>
      <c r="HF3972" s="773"/>
      <c r="HG3972" s="773"/>
      <c r="HH3972" s="773"/>
      <c r="HI3972" s="773"/>
      <c r="HJ3972" s="773"/>
      <c r="HK3972" s="773"/>
      <c r="HL3972" s="773"/>
      <c r="HM3972" s="773"/>
      <c r="HN3972" s="773"/>
      <c r="HO3972" s="773"/>
      <c r="HP3972" s="773"/>
      <c r="HQ3972" s="773"/>
      <c r="HR3972" s="773"/>
      <c r="HS3972" s="773"/>
      <c r="HT3972" s="773"/>
      <c r="HU3972" s="773"/>
      <c r="HV3972" s="773"/>
      <c r="HW3972" s="773"/>
      <c r="HX3972" s="773"/>
      <c r="HY3972" s="773"/>
      <c r="HZ3972" s="773"/>
      <c r="IA3972" s="773"/>
      <c r="IB3972" s="773"/>
      <c r="IC3972" s="773"/>
      <c r="ID3972" s="773"/>
      <c r="IE3972" s="773"/>
      <c r="IF3972" s="773"/>
      <c r="IG3972" s="773"/>
      <c r="IH3972" s="773"/>
      <c r="II3972" s="773"/>
      <c r="IJ3972" s="773"/>
      <c r="IK3972" s="773"/>
      <c r="IL3972" s="773"/>
      <c r="IM3972" s="773"/>
      <c r="IN3972" s="773"/>
      <c r="IO3972" s="773"/>
      <c r="IP3972" s="773"/>
      <c r="IQ3972" s="773"/>
      <c r="IR3972" s="773"/>
    </row>
    <row r="3973" spans="1:252" ht="13.5" customHeight="1" x14ac:dyDescent="0.2">
      <c r="A3973" s="606">
        <v>98</v>
      </c>
      <c r="B3973" s="637" t="s">
        <v>784</v>
      </c>
      <c r="C3973" s="660" t="s">
        <v>701</v>
      </c>
      <c r="D3973" s="575">
        <v>2</v>
      </c>
      <c r="E3973" s="575">
        <v>2005</v>
      </c>
      <c r="F3973" s="1074">
        <v>355.5813333333333</v>
      </c>
      <c r="G3973" s="784">
        <f t="shared" si="133"/>
        <v>355.5813333333333</v>
      </c>
      <c r="H3973" s="1075">
        <v>100</v>
      </c>
      <c r="I3973" s="784">
        <f t="shared" si="134"/>
        <v>0</v>
      </c>
      <c r="J3973" s="635"/>
      <c r="K3973" s="693"/>
      <c r="L3973" s="693"/>
      <c r="M3973" s="635"/>
      <c r="N3973" s="693"/>
      <c r="O3973" s="693"/>
      <c r="P3973" s="1835"/>
      <c r="Q3973" s="773"/>
      <c r="R3973" s="773"/>
      <c r="S3973" s="773"/>
      <c r="T3973" s="773"/>
      <c r="U3973" s="773"/>
      <c r="V3973" s="773"/>
      <c r="W3973" s="773"/>
      <c r="X3973" s="773"/>
      <c r="Y3973" s="773"/>
      <c r="Z3973" s="773"/>
      <c r="AA3973" s="773"/>
      <c r="AB3973" s="773"/>
      <c r="AC3973" s="773"/>
      <c r="AD3973" s="773"/>
      <c r="AE3973" s="773"/>
      <c r="AF3973" s="773"/>
      <c r="AG3973" s="773"/>
      <c r="AH3973" s="773"/>
      <c r="AI3973" s="773"/>
      <c r="AJ3973" s="773"/>
      <c r="AK3973" s="773"/>
      <c r="AL3973" s="773"/>
      <c r="AM3973" s="773"/>
      <c r="AN3973" s="773"/>
      <c r="AO3973" s="773"/>
      <c r="AP3973" s="773"/>
      <c r="AQ3973" s="773"/>
      <c r="AR3973" s="773"/>
      <c r="AS3973" s="773"/>
      <c r="AT3973" s="773"/>
      <c r="AU3973" s="773"/>
      <c r="AV3973" s="773"/>
      <c r="AW3973" s="773"/>
      <c r="AX3973" s="773"/>
      <c r="AY3973" s="773"/>
      <c r="AZ3973" s="773"/>
      <c r="BA3973" s="773"/>
      <c r="BB3973" s="773"/>
      <c r="BC3973" s="773"/>
      <c r="BD3973" s="773"/>
      <c r="BE3973" s="773"/>
      <c r="BF3973" s="773"/>
      <c r="BG3973" s="773"/>
      <c r="BH3973" s="773"/>
      <c r="BI3973" s="773"/>
      <c r="BJ3973" s="773"/>
      <c r="BK3973" s="773"/>
      <c r="BL3973" s="773"/>
      <c r="BM3973" s="773"/>
      <c r="BN3973" s="773"/>
      <c r="BO3973" s="773"/>
      <c r="BP3973" s="773"/>
      <c r="BQ3973" s="773"/>
      <c r="BR3973" s="773"/>
      <c r="BS3973" s="773"/>
      <c r="BT3973" s="773"/>
      <c r="BU3973" s="773"/>
      <c r="BV3973" s="773"/>
      <c r="BW3973" s="773"/>
      <c r="BX3973" s="773"/>
      <c r="BY3973" s="773"/>
      <c r="BZ3973" s="773"/>
      <c r="CA3973" s="773"/>
      <c r="CB3973" s="773"/>
      <c r="CC3973" s="773"/>
      <c r="CD3973" s="773"/>
      <c r="CE3973" s="773"/>
      <c r="CF3973" s="773"/>
      <c r="CG3973" s="773"/>
      <c r="CH3973" s="773"/>
      <c r="CI3973" s="773"/>
      <c r="CJ3973" s="773"/>
      <c r="CK3973" s="773"/>
      <c r="CL3973" s="773"/>
      <c r="CM3973" s="773"/>
      <c r="CN3973" s="773"/>
      <c r="CO3973" s="773"/>
      <c r="CP3973" s="773"/>
      <c r="CQ3973" s="773"/>
      <c r="CR3973" s="773"/>
      <c r="CS3973" s="773"/>
      <c r="CT3973" s="773"/>
      <c r="CU3973" s="773"/>
      <c r="CV3973" s="773"/>
      <c r="CW3973" s="773"/>
      <c r="CX3973" s="773"/>
      <c r="CY3973" s="773"/>
      <c r="CZ3973" s="773"/>
      <c r="DA3973" s="773"/>
      <c r="DB3973" s="773"/>
      <c r="DC3973" s="773"/>
      <c r="DD3973" s="773"/>
      <c r="DE3973" s="773"/>
      <c r="DF3973" s="773"/>
      <c r="DG3973" s="773"/>
      <c r="DH3973" s="773"/>
      <c r="DI3973" s="773"/>
      <c r="DJ3973" s="773"/>
      <c r="DK3973" s="773"/>
      <c r="DL3973" s="773"/>
      <c r="DM3973" s="773"/>
      <c r="DN3973" s="773"/>
      <c r="DO3973" s="773"/>
      <c r="DP3973" s="773"/>
      <c r="DQ3973" s="773"/>
      <c r="DR3973" s="773"/>
      <c r="DS3973" s="773"/>
      <c r="DT3973" s="773"/>
      <c r="DU3973" s="773"/>
      <c r="DV3973" s="773"/>
      <c r="DW3973" s="773"/>
      <c r="DX3973" s="773"/>
      <c r="DY3973" s="773"/>
      <c r="DZ3973" s="773"/>
      <c r="EA3973" s="773"/>
      <c r="EB3973" s="773"/>
      <c r="EC3973" s="773"/>
      <c r="ED3973" s="773"/>
      <c r="EE3973" s="773"/>
      <c r="EF3973" s="773"/>
      <c r="EG3973" s="773"/>
      <c r="EH3973" s="773"/>
      <c r="EI3973" s="773"/>
      <c r="EJ3973" s="773"/>
      <c r="EK3973" s="773"/>
      <c r="EL3973" s="773"/>
      <c r="EM3973" s="773"/>
      <c r="EN3973" s="773"/>
      <c r="EO3973" s="773"/>
      <c r="EP3973" s="773"/>
      <c r="EQ3973" s="773"/>
      <c r="ER3973" s="773"/>
      <c r="ES3973" s="773"/>
      <c r="ET3973" s="773"/>
      <c r="EU3973" s="773"/>
      <c r="EV3973" s="773"/>
      <c r="EW3973" s="773"/>
      <c r="EX3973" s="773"/>
      <c r="EY3973" s="773"/>
      <c r="EZ3973" s="773"/>
      <c r="FA3973" s="773"/>
      <c r="FB3973" s="773"/>
      <c r="FC3973" s="773"/>
      <c r="FD3973" s="773"/>
      <c r="FE3973" s="773"/>
      <c r="FF3973" s="773"/>
      <c r="FG3973" s="773"/>
      <c r="FH3973" s="773"/>
      <c r="FI3973" s="773"/>
      <c r="FJ3973" s="773"/>
      <c r="FK3973" s="773"/>
      <c r="FL3973" s="773"/>
      <c r="FM3973" s="773"/>
      <c r="FN3973" s="773"/>
      <c r="FO3973" s="773"/>
      <c r="FP3973" s="773"/>
      <c r="FQ3973" s="773"/>
      <c r="FR3973" s="773"/>
      <c r="FS3973" s="773"/>
      <c r="FT3973" s="773"/>
      <c r="FU3973" s="773"/>
      <c r="FV3973" s="773"/>
      <c r="FW3973" s="773"/>
      <c r="FX3973" s="773"/>
      <c r="FY3973" s="773"/>
      <c r="FZ3973" s="773"/>
      <c r="GA3973" s="773"/>
      <c r="GB3973" s="773"/>
      <c r="GC3973" s="773"/>
      <c r="GD3973" s="773"/>
      <c r="GE3973" s="773"/>
      <c r="GF3973" s="773"/>
      <c r="GG3973" s="773"/>
      <c r="GH3973" s="773"/>
      <c r="GI3973" s="773"/>
      <c r="GJ3973" s="773"/>
      <c r="GK3973" s="773"/>
      <c r="GL3973" s="773"/>
      <c r="GM3973" s="773"/>
      <c r="GN3973" s="773"/>
      <c r="GO3973" s="773"/>
      <c r="GP3973" s="773"/>
      <c r="GQ3973" s="773"/>
      <c r="GR3973" s="773"/>
      <c r="GS3973" s="773"/>
      <c r="GT3973" s="773"/>
      <c r="GU3973" s="773"/>
      <c r="GV3973" s="773"/>
      <c r="GW3973" s="773"/>
      <c r="GX3973" s="773"/>
      <c r="GY3973" s="773"/>
      <c r="GZ3973" s="773"/>
      <c r="HA3973" s="773"/>
      <c r="HB3973" s="773"/>
      <c r="HC3973" s="773"/>
      <c r="HD3973" s="773"/>
      <c r="HE3973" s="773"/>
      <c r="HF3973" s="773"/>
      <c r="HG3973" s="773"/>
      <c r="HH3973" s="773"/>
      <c r="HI3973" s="773"/>
      <c r="HJ3973" s="773"/>
      <c r="HK3973" s="773"/>
      <c r="HL3973" s="773"/>
      <c r="HM3973" s="773"/>
      <c r="HN3973" s="773"/>
      <c r="HO3973" s="773"/>
      <c r="HP3973" s="773"/>
      <c r="HQ3973" s="773"/>
      <c r="HR3973" s="773"/>
      <c r="HS3973" s="773"/>
      <c r="HT3973" s="773"/>
      <c r="HU3973" s="773"/>
      <c r="HV3973" s="773"/>
      <c r="HW3973" s="773"/>
      <c r="HX3973" s="773"/>
      <c r="HY3973" s="773"/>
      <c r="HZ3973" s="773"/>
      <c r="IA3973" s="773"/>
      <c r="IB3973" s="773"/>
      <c r="IC3973" s="773"/>
      <c r="ID3973" s="773"/>
      <c r="IE3973" s="773"/>
      <c r="IF3973" s="773"/>
      <c r="IG3973" s="773"/>
      <c r="IH3973" s="773"/>
      <c r="II3973" s="773"/>
      <c r="IJ3973" s="773"/>
      <c r="IK3973" s="773"/>
      <c r="IL3973" s="773"/>
      <c r="IM3973" s="773"/>
      <c r="IN3973" s="773"/>
      <c r="IO3973" s="773"/>
      <c r="IP3973" s="773"/>
      <c r="IQ3973" s="773"/>
      <c r="IR3973" s="773"/>
    </row>
    <row r="3974" spans="1:252" ht="13.5" customHeight="1" x14ac:dyDescent="0.2">
      <c r="A3974" s="606">
        <v>99</v>
      </c>
      <c r="B3974" s="637" t="s">
        <v>712</v>
      </c>
      <c r="C3974" s="660" t="s">
        <v>701</v>
      </c>
      <c r="D3974" s="575">
        <v>1</v>
      </c>
      <c r="E3974" s="575">
        <v>2008</v>
      </c>
      <c r="F3974" s="1074">
        <v>39.5</v>
      </c>
      <c r="G3974" s="784">
        <f t="shared" si="133"/>
        <v>39.5</v>
      </c>
      <c r="H3974" s="1075">
        <v>100</v>
      </c>
      <c r="I3974" s="784">
        <f t="shared" si="134"/>
        <v>0</v>
      </c>
      <c r="J3974" s="635"/>
      <c r="K3974" s="693"/>
      <c r="L3974" s="693"/>
      <c r="M3974" s="635"/>
      <c r="N3974" s="693"/>
      <c r="O3974" s="693"/>
      <c r="P3974" s="1835"/>
      <c r="Q3974" s="773"/>
      <c r="R3974" s="773"/>
      <c r="S3974" s="773"/>
      <c r="T3974" s="773"/>
      <c r="U3974" s="773"/>
      <c r="V3974" s="773"/>
      <c r="W3974" s="773"/>
      <c r="X3974" s="773"/>
      <c r="Y3974" s="773"/>
      <c r="Z3974" s="773"/>
      <c r="AA3974" s="773"/>
      <c r="AB3974" s="773"/>
      <c r="AC3974" s="773"/>
      <c r="AD3974" s="773"/>
      <c r="AE3974" s="773"/>
      <c r="AF3974" s="773"/>
      <c r="AG3974" s="773"/>
      <c r="AH3974" s="773"/>
      <c r="AI3974" s="773"/>
      <c r="AJ3974" s="773"/>
      <c r="AK3974" s="773"/>
      <c r="AL3974" s="773"/>
      <c r="AM3974" s="773"/>
      <c r="AN3974" s="773"/>
      <c r="AO3974" s="773"/>
      <c r="AP3974" s="773"/>
      <c r="AQ3974" s="773"/>
      <c r="AR3974" s="773"/>
      <c r="AS3974" s="773"/>
      <c r="AT3974" s="773"/>
      <c r="AU3974" s="773"/>
      <c r="AV3974" s="773"/>
      <c r="AW3974" s="773"/>
      <c r="AX3974" s="773"/>
      <c r="AY3974" s="773"/>
      <c r="AZ3974" s="773"/>
      <c r="BA3974" s="773"/>
      <c r="BB3974" s="773"/>
      <c r="BC3974" s="773"/>
      <c r="BD3974" s="773"/>
      <c r="BE3974" s="773"/>
      <c r="BF3974" s="773"/>
      <c r="BG3974" s="773"/>
      <c r="BH3974" s="773"/>
      <c r="BI3974" s="773"/>
      <c r="BJ3974" s="773"/>
      <c r="BK3974" s="773"/>
      <c r="BL3974" s="773"/>
      <c r="BM3974" s="773"/>
      <c r="BN3974" s="773"/>
      <c r="BO3974" s="773"/>
      <c r="BP3974" s="773"/>
      <c r="BQ3974" s="773"/>
      <c r="BR3974" s="773"/>
      <c r="BS3974" s="773"/>
      <c r="BT3974" s="773"/>
      <c r="BU3974" s="773"/>
      <c r="BV3974" s="773"/>
      <c r="BW3974" s="773"/>
      <c r="BX3974" s="773"/>
      <c r="BY3974" s="773"/>
      <c r="BZ3974" s="773"/>
      <c r="CA3974" s="773"/>
      <c r="CB3974" s="773"/>
      <c r="CC3974" s="773"/>
      <c r="CD3974" s="773"/>
      <c r="CE3974" s="773"/>
      <c r="CF3974" s="773"/>
      <c r="CG3974" s="773"/>
      <c r="CH3974" s="773"/>
      <c r="CI3974" s="773"/>
      <c r="CJ3974" s="773"/>
      <c r="CK3974" s="773"/>
      <c r="CL3974" s="773"/>
      <c r="CM3974" s="773"/>
      <c r="CN3974" s="773"/>
      <c r="CO3974" s="773"/>
      <c r="CP3974" s="773"/>
      <c r="CQ3974" s="773"/>
      <c r="CR3974" s="773"/>
      <c r="CS3974" s="773"/>
      <c r="CT3974" s="773"/>
      <c r="CU3974" s="773"/>
      <c r="CV3974" s="773"/>
      <c r="CW3974" s="773"/>
      <c r="CX3974" s="773"/>
      <c r="CY3974" s="773"/>
      <c r="CZ3974" s="773"/>
      <c r="DA3974" s="773"/>
      <c r="DB3974" s="773"/>
      <c r="DC3974" s="773"/>
      <c r="DD3974" s="773"/>
      <c r="DE3974" s="773"/>
      <c r="DF3974" s="773"/>
      <c r="DG3974" s="773"/>
      <c r="DH3974" s="773"/>
      <c r="DI3974" s="773"/>
      <c r="DJ3974" s="773"/>
      <c r="DK3974" s="773"/>
      <c r="DL3974" s="773"/>
      <c r="DM3974" s="773"/>
      <c r="DN3974" s="773"/>
      <c r="DO3974" s="773"/>
      <c r="DP3974" s="773"/>
      <c r="DQ3974" s="773"/>
      <c r="DR3974" s="773"/>
      <c r="DS3974" s="773"/>
      <c r="DT3974" s="773"/>
      <c r="DU3974" s="773"/>
      <c r="DV3974" s="773"/>
      <c r="DW3974" s="773"/>
      <c r="DX3974" s="773"/>
      <c r="DY3974" s="773"/>
      <c r="DZ3974" s="773"/>
      <c r="EA3974" s="773"/>
      <c r="EB3974" s="773"/>
      <c r="EC3974" s="773"/>
      <c r="ED3974" s="773"/>
      <c r="EE3974" s="773"/>
      <c r="EF3974" s="773"/>
      <c r="EG3974" s="773"/>
      <c r="EH3974" s="773"/>
      <c r="EI3974" s="773"/>
      <c r="EJ3974" s="773"/>
      <c r="EK3974" s="773"/>
      <c r="EL3974" s="773"/>
      <c r="EM3974" s="773"/>
      <c r="EN3974" s="773"/>
      <c r="EO3974" s="773"/>
      <c r="EP3974" s="773"/>
      <c r="EQ3974" s="773"/>
      <c r="ER3974" s="773"/>
      <c r="ES3974" s="773"/>
      <c r="ET3974" s="773"/>
      <c r="EU3974" s="773"/>
      <c r="EV3974" s="773"/>
      <c r="EW3974" s="773"/>
      <c r="EX3974" s="773"/>
      <c r="EY3974" s="773"/>
      <c r="EZ3974" s="773"/>
      <c r="FA3974" s="773"/>
      <c r="FB3974" s="773"/>
      <c r="FC3974" s="773"/>
      <c r="FD3974" s="773"/>
      <c r="FE3974" s="773"/>
      <c r="FF3974" s="773"/>
      <c r="FG3974" s="773"/>
      <c r="FH3974" s="773"/>
      <c r="FI3974" s="773"/>
      <c r="FJ3974" s="773"/>
      <c r="FK3974" s="773"/>
      <c r="FL3974" s="773"/>
      <c r="FM3974" s="773"/>
      <c r="FN3974" s="773"/>
      <c r="FO3974" s="773"/>
      <c r="FP3974" s="773"/>
      <c r="FQ3974" s="773"/>
      <c r="FR3974" s="773"/>
      <c r="FS3974" s="773"/>
      <c r="FT3974" s="773"/>
      <c r="FU3974" s="773"/>
      <c r="FV3974" s="773"/>
      <c r="FW3974" s="773"/>
      <c r="FX3974" s="773"/>
      <c r="FY3974" s="773"/>
      <c r="FZ3974" s="773"/>
      <c r="GA3974" s="773"/>
      <c r="GB3974" s="773"/>
      <c r="GC3974" s="773"/>
      <c r="GD3974" s="773"/>
      <c r="GE3974" s="773"/>
      <c r="GF3974" s="773"/>
      <c r="GG3974" s="773"/>
      <c r="GH3974" s="773"/>
      <c r="GI3974" s="773"/>
      <c r="GJ3974" s="773"/>
      <c r="GK3974" s="773"/>
      <c r="GL3974" s="773"/>
      <c r="GM3974" s="773"/>
      <c r="GN3974" s="773"/>
      <c r="GO3974" s="773"/>
      <c r="GP3974" s="773"/>
      <c r="GQ3974" s="773"/>
      <c r="GR3974" s="773"/>
      <c r="GS3974" s="773"/>
      <c r="GT3974" s="773"/>
      <c r="GU3974" s="773"/>
      <c r="GV3974" s="773"/>
      <c r="GW3974" s="773"/>
      <c r="GX3974" s="773"/>
      <c r="GY3974" s="773"/>
      <c r="GZ3974" s="773"/>
      <c r="HA3974" s="773"/>
      <c r="HB3974" s="773"/>
      <c r="HC3974" s="773"/>
      <c r="HD3974" s="773"/>
      <c r="HE3974" s="773"/>
      <c r="HF3974" s="773"/>
      <c r="HG3974" s="773"/>
      <c r="HH3974" s="773"/>
      <c r="HI3974" s="773"/>
      <c r="HJ3974" s="773"/>
      <c r="HK3974" s="773"/>
      <c r="HL3974" s="773"/>
      <c r="HM3974" s="773"/>
      <c r="HN3974" s="773"/>
      <c r="HO3974" s="773"/>
      <c r="HP3974" s="773"/>
      <c r="HQ3974" s="773"/>
      <c r="HR3974" s="773"/>
      <c r="HS3974" s="773"/>
      <c r="HT3974" s="773"/>
      <c r="HU3974" s="773"/>
      <c r="HV3974" s="773"/>
      <c r="HW3974" s="773"/>
      <c r="HX3974" s="773"/>
      <c r="HY3974" s="773"/>
      <c r="HZ3974" s="773"/>
      <c r="IA3974" s="773"/>
      <c r="IB3974" s="773"/>
      <c r="IC3974" s="773"/>
      <c r="ID3974" s="773"/>
      <c r="IE3974" s="773"/>
      <c r="IF3974" s="773"/>
      <c r="IG3974" s="773"/>
      <c r="IH3974" s="773"/>
      <c r="II3974" s="773"/>
      <c r="IJ3974" s="773"/>
      <c r="IK3974" s="773"/>
      <c r="IL3974" s="773"/>
      <c r="IM3974" s="773"/>
      <c r="IN3974" s="773"/>
      <c r="IO3974" s="773"/>
      <c r="IP3974" s="773"/>
      <c r="IQ3974" s="773"/>
      <c r="IR3974" s="773"/>
    </row>
    <row r="3975" spans="1:252" ht="13.5" customHeight="1" x14ac:dyDescent="0.2">
      <c r="A3975" s="606">
        <v>100</v>
      </c>
      <c r="B3975" s="637" t="s">
        <v>788</v>
      </c>
      <c r="C3975" s="660" t="s">
        <v>701</v>
      </c>
      <c r="D3975" s="575">
        <v>2</v>
      </c>
      <c r="E3975" s="575">
        <v>2008</v>
      </c>
      <c r="F3975" s="1074">
        <v>429.50400000000002</v>
      </c>
      <c r="G3975" s="784">
        <f t="shared" si="133"/>
        <v>429.50400000000002</v>
      </c>
      <c r="H3975" s="1075">
        <v>100</v>
      </c>
      <c r="I3975" s="784">
        <f t="shared" si="134"/>
        <v>0</v>
      </c>
      <c r="J3975" s="635"/>
      <c r="K3975" s="693"/>
      <c r="L3975" s="693"/>
      <c r="M3975" s="635"/>
      <c r="N3975" s="693"/>
      <c r="O3975" s="693"/>
      <c r="P3975" s="1835"/>
      <c r="Q3975" s="773"/>
      <c r="R3975" s="773"/>
      <c r="S3975" s="773"/>
      <c r="T3975" s="773"/>
      <c r="U3975" s="773"/>
      <c r="V3975" s="773"/>
      <c r="W3975" s="773"/>
      <c r="X3975" s="773"/>
      <c r="Y3975" s="773"/>
      <c r="Z3975" s="773"/>
      <c r="AA3975" s="773"/>
      <c r="AB3975" s="773"/>
      <c r="AC3975" s="773"/>
      <c r="AD3975" s="773"/>
      <c r="AE3975" s="773"/>
      <c r="AF3975" s="773"/>
      <c r="AG3975" s="773"/>
      <c r="AH3975" s="773"/>
      <c r="AI3975" s="773"/>
      <c r="AJ3975" s="773"/>
      <c r="AK3975" s="773"/>
      <c r="AL3975" s="773"/>
      <c r="AM3975" s="773"/>
      <c r="AN3975" s="773"/>
      <c r="AO3975" s="773"/>
      <c r="AP3975" s="773"/>
      <c r="AQ3975" s="773"/>
      <c r="AR3975" s="773"/>
      <c r="AS3975" s="773"/>
      <c r="AT3975" s="773"/>
      <c r="AU3975" s="773"/>
      <c r="AV3975" s="773"/>
      <c r="AW3975" s="773"/>
      <c r="AX3975" s="773"/>
      <c r="AY3975" s="773"/>
      <c r="AZ3975" s="773"/>
      <c r="BA3975" s="773"/>
      <c r="BB3975" s="773"/>
      <c r="BC3975" s="773"/>
      <c r="BD3975" s="773"/>
      <c r="BE3975" s="773"/>
      <c r="BF3975" s="773"/>
      <c r="BG3975" s="773"/>
      <c r="BH3975" s="773"/>
      <c r="BI3975" s="773"/>
      <c r="BJ3975" s="773"/>
      <c r="BK3975" s="773"/>
      <c r="BL3975" s="773"/>
      <c r="BM3975" s="773"/>
      <c r="BN3975" s="773"/>
      <c r="BO3975" s="773"/>
      <c r="BP3975" s="773"/>
      <c r="BQ3975" s="773"/>
      <c r="BR3975" s="773"/>
      <c r="BS3975" s="773"/>
      <c r="BT3975" s="773"/>
      <c r="BU3975" s="773"/>
      <c r="BV3975" s="773"/>
      <c r="BW3975" s="773"/>
      <c r="BX3975" s="773"/>
      <c r="BY3975" s="773"/>
      <c r="BZ3975" s="773"/>
      <c r="CA3975" s="773"/>
      <c r="CB3975" s="773"/>
      <c r="CC3975" s="773"/>
      <c r="CD3975" s="773"/>
      <c r="CE3975" s="773"/>
      <c r="CF3975" s="773"/>
      <c r="CG3975" s="773"/>
      <c r="CH3975" s="773"/>
      <c r="CI3975" s="773"/>
      <c r="CJ3975" s="773"/>
      <c r="CK3975" s="773"/>
      <c r="CL3975" s="773"/>
      <c r="CM3975" s="773"/>
      <c r="CN3975" s="773"/>
      <c r="CO3975" s="773"/>
      <c r="CP3975" s="773"/>
      <c r="CQ3975" s="773"/>
      <c r="CR3975" s="773"/>
      <c r="CS3975" s="773"/>
      <c r="CT3975" s="773"/>
      <c r="CU3975" s="773"/>
      <c r="CV3975" s="773"/>
      <c r="CW3975" s="773"/>
      <c r="CX3975" s="773"/>
      <c r="CY3975" s="773"/>
      <c r="CZ3975" s="773"/>
      <c r="DA3975" s="773"/>
      <c r="DB3975" s="773"/>
      <c r="DC3975" s="773"/>
      <c r="DD3975" s="773"/>
      <c r="DE3975" s="773"/>
      <c r="DF3975" s="773"/>
      <c r="DG3975" s="773"/>
      <c r="DH3975" s="773"/>
      <c r="DI3975" s="773"/>
      <c r="DJ3975" s="773"/>
      <c r="DK3975" s="773"/>
      <c r="DL3975" s="773"/>
      <c r="DM3975" s="773"/>
      <c r="DN3975" s="773"/>
      <c r="DO3975" s="773"/>
      <c r="DP3975" s="773"/>
      <c r="DQ3975" s="773"/>
      <c r="DR3975" s="773"/>
      <c r="DS3975" s="773"/>
      <c r="DT3975" s="773"/>
      <c r="DU3975" s="773"/>
      <c r="DV3975" s="773"/>
      <c r="DW3975" s="773"/>
      <c r="DX3975" s="773"/>
      <c r="DY3975" s="773"/>
      <c r="DZ3975" s="773"/>
      <c r="EA3975" s="773"/>
      <c r="EB3975" s="773"/>
      <c r="EC3975" s="773"/>
      <c r="ED3975" s="773"/>
      <c r="EE3975" s="773"/>
      <c r="EF3975" s="773"/>
      <c r="EG3975" s="773"/>
      <c r="EH3975" s="773"/>
      <c r="EI3975" s="773"/>
      <c r="EJ3975" s="773"/>
      <c r="EK3975" s="773"/>
      <c r="EL3975" s="773"/>
      <c r="EM3975" s="773"/>
      <c r="EN3975" s="773"/>
      <c r="EO3975" s="773"/>
      <c r="EP3975" s="773"/>
      <c r="EQ3975" s="773"/>
      <c r="ER3975" s="773"/>
      <c r="ES3975" s="773"/>
      <c r="ET3975" s="773"/>
      <c r="EU3975" s="773"/>
      <c r="EV3975" s="773"/>
      <c r="EW3975" s="773"/>
      <c r="EX3975" s="773"/>
      <c r="EY3975" s="773"/>
      <c r="EZ3975" s="773"/>
      <c r="FA3975" s="773"/>
      <c r="FB3975" s="773"/>
      <c r="FC3975" s="773"/>
      <c r="FD3975" s="773"/>
      <c r="FE3975" s="773"/>
      <c r="FF3975" s="773"/>
      <c r="FG3975" s="773"/>
      <c r="FH3975" s="773"/>
      <c r="FI3975" s="773"/>
      <c r="FJ3975" s="773"/>
      <c r="FK3975" s="773"/>
      <c r="FL3975" s="773"/>
      <c r="FM3975" s="773"/>
      <c r="FN3975" s="773"/>
      <c r="FO3975" s="773"/>
      <c r="FP3975" s="773"/>
      <c r="FQ3975" s="773"/>
      <c r="FR3975" s="773"/>
      <c r="FS3975" s="773"/>
      <c r="FT3975" s="773"/>
      <c r="FU3975" s="773"/>
      <c r="FV3975" s="773"/>
      <c r="FW3975" s="773"/>
      <c r="FX3975" s="773"/>
      <c r="FY3975" s="773"/>
      <c r="FZ3975" s="773"/>
      <c r="GA3975" s="773"/>
      <c r="GB3975" s="773"/>
      <c r="GC3975" s="773"/>
      <c r="GD3975" s="773"/>
      <c r="GE3975" s="773"/>
      <c r="GF3975" s="773"/>
      <c r="GG3975" s="773"/>
      <c r="GH3975" s="773"/>
      <c r="GI3975" s="773"/>
      <c r="GJ3975" s="773"/>
      <c r="GK3975" s="773"/>
      <c r="GL3975" s="773"/>
      <c r="GM3975" s="773"/>
      <c r="GN3975" s="773"/>
      <c r="GO3975" s="773"/>
      <c r="GP3975" s="773"/>
      <c r="GQ3975" s="773"/>
      <c r="GR3975" s="773"/>
      <c r="GS3975" s="773"/>
      <c r="GT3975" s="773"/>
      <c r="GU3975" s="773"/>
      <c r="GV3975" s="773"/>
      <c r="GW3975" s="773"/>
      <c r="GX3975" s="773"/>
      <c r="GY3975" s="773"/>
      <c r="GZ3975" s="773"/>
      <c r="HA3975" s="773"/>
      <c r="HB3975" s="773"/>
      <c r="HC3975" s="773"/>
      <c r="HD3975" s="773"/>
      <c r="HE3975" s="773"/>
      <c r="HF3975" s="773"/>
      <c r="HG3975" s="773"/>
      <c r="HH3975" s="773"/>
      <c r="HI3975" s="773"/>
      <c r="HJ3975" s="773"/>
      <c r="HK3975" s="773"/>
      <c r="HL3975" s="773"/>
      <c r="HM3975" s="773"/>
      <c r="HN3975" s="773"/>
      <c r="HO3975" s="773"/>
      <c r="HP3975" s="773"/>
      <c r="HQ3975" s="773"/>
      <c r="HR3975" s="773"/>
      <c r="HS3975" s="773"/>
      <c r="HT3975" s="773"/>
      <c r="HU3975" s="773"/>
      <c r="HV3975" s="773"/>
      <c r="HW3975" s="773"/>
      <c r="HX3975" s="773"/>
      <c r="HY3975" s="773"/>
      <c r="HZ3975" s="773"/>
      <c r="IA3975" s="773"/>
      <c r="IB3975" s="773"/>
      <c r="IC3975" s="773"/>
      <c r="ID3975" s="773"/>
      <c r="IE3975" s="773"/>
      <c r="IF3975" s="773"/>
      <c r="IG3975" s="773"/>
      <c r="IH3975" s="773"/>
      <c r="II3975" s="773"/>
      <c r="IJ3975" s="773"/>
      <c r="IK3975" s="773"/>
      <c r="IL3975" s="773"/>
      <c r="IM3975" s="773"/>
      <c r="IN3975" s="773"/>
      <c r="IO3975" s="773"/>
      <c r="IP3975" s="773"/>
      <c r="IQ3975" s="773"/>
      <c r="IR3975" s="773"/>
    </row>
    <row r="3976" spans="1:252" ht="13.5" customHeight="1" x14ac:dyDescent="0.2">
      <c r="A3976" s="606">
        <v>101</v>
      </c>
      <c r="B3976" s="637" t="s">
        <v>712</v>
      </c>
      <c r="C3976" s="660" t="s">
        <v>701</v>
      </c>
      <c r="D3976" s="575">
        <v>3</v>
      </c>
      <c r="E3976" s="575">
        <v>2008</v>
      </c>
      <c r="F3976" s="1074">
        <v>118.5</v>
      </c>
      <c r="G3976" s="784">
        <f t="shared" si="133"/>
        <v>118.5</v>
      </c>
      <c r="H3976" s="1075">
        <v>100</v>
      </c>
      <c r="I3976" s="784">
        <f t="shared" si="134"/>
        <v>0</v>
      </c>
      <c r="J3976" s="635"/>
      <c r="K3976" s="693"/>
      <c r="L3976" s="693"/>
      <c r="M3976" s="635"/>
      <c r="N3976" s="693"/>
      <c r="O3976" s="693"/>
      <c r="P3976" s="1835"/>
      <c r="Q3976" s="773"/>
      <c r="R3976" s="773"/>
      <c r="S3976" s="773"/>
      <c r="T3976" s="773"/>
      <c r="U3976" s="773"/>
      <c r="V3976" s="773"/>
      <c r="W3976" s="773"/>
      <c r="X3976" s="773"/>
      <c r="Y3976" s="773"/>
      <c r="Z3976" s="773"/>
      <c r="AA3976" s="773"/>
      <c r="AB3976" s="773"/>
      <c r="AC3976" s="773"/>
      <c r="AD3976" s="773"/>
      <c r="AE3976" s="773"/>
      <c r="AF3976" s="773"/>
      <c r="AG3976" s="773"/>
      <c r="AH3976" s="773"/>
      <c r="AI3976" s="773"/>
      <c r="AJ3976" s="773"/>
      <c r="AK3976" s="773"/>
      <c r="AL3976" s="773"/>
      <c r="AM3976" s="773"/>
      <c r="AN3976" s="773"/>
      <c r="AO3976" s="773"/>
      <c r="AP3976" s="773"/>
      <c r="AQ3976" s="773"/>
      <c r="AR3976" s="773"/>
      <c r="AS3976" s="773"/>
      <c r="AT3976" s="773"/>
      <c r="AU3976" s="773"/>
      <c r="AV3976" s="773"/>
      <c r="AW3976" s="773"/>
      <c r="AX3976" s="773"/>
      <c r="AY3976" s="773"/>
      <c r="AZ3976" s="773"/>
      <c r="BA3976" s="773"/>
      <c r="BB3976" s="773"/>
      <c r="BC3976" s="773"/>
      <c r="BD3976" s="773"/>
      <c r="BE3976" s="773"/>
      <c r="BF3976" s="773"/>
      <c r="BG3976" s="773"/>
      <c r="BH3976" s="773"/>
      <c r="BI3976" s="773"/>
      <c r="BJ3976" s="773"/>
      <c r="BK3976" s="773"/>
      <c r="BL3976" s="773"/>
      <c r="BM3976" s="773"/>
      <c r="BN3976" s="773"/>
      <c r="BO3976" s="773"/>
      <c r="BP3976" s="773"/>
      <c r="BQ3976" s="773"/>
      <c r="BR3976" s="773"/>
      <c r="BS3976" s="773"/>
      <c r="BT3976" s="773"/>
      <c r="BU3976" s="773"/>
      <c r="BV3976" s="773"/>
      <c r="BW3976" s="773"/>
      <c r="BX3976" s="773"/>
      <c r="BY3976" s="773"/>
      <c r="BZ3976" s="773"/>
      <c r="CA3976" s="773"/>
      <c r="CB3976" s="773"/>
      <c r="CC3976" s="773"/>
      <c r="CD3976" s="773"/>
      <c r="CE3976" s="773"/>
      <c r="CF3976" s="773"/>
      <c r="CG3976" s="773"/>
      <c r="CH3976" s="773"/>
      <c r="CI3976" s="773"/>
      <c r="CJ3976" s="773"/>
      <c r="CK3976" s="773"/>
      <c r="CL3976" s="773"/>
      <c r="CM3976" s="773"/>
      <c r="CN3976" s="773"/>
      <c r="CO3976" s="773"/>
      <c r="CP3976" s="773"/>
      <c r="CQ3976" s="773"/>
      <c r="CR3976" s="773"/>
      <c r="CS3976" s="773"/>
      <c r="CT3976" s="773"/>
      <c r="CU3976" s="773"/>
      <c r="CV3976" s="773"/>
      <c r="CW3976" s="773"/>
      <c r="CX3976" s="773"/>
      <c r="CY3976" s="773"/>
      <c r="CZ3976" s="773"/>
      <c r="DA3976" s="773"/>
      <c r="DB3976" s="773"/>
      <c r="DC3976" s="773"/>
      <c r="DD3976" s="773"/>
      <c r="DE3976" s="773"/>
      <c r="DF3976" s="773"/>
      <c r="DG3976" s="773"/>
      <c r="DH3976" s="773"/>
      <c r="DI3976" s="773"/>
      <c r="DJ3976" s="773"/>
      <c r="DK3976" s="773"/>
      <c r="DL3976" s="773"/>
      <c r="DM3976" s="773"/>
      <c r="DN3976" s="773"/>
      <c r="DO3976" s="773"/>
      <c r="DP3976" s="773"/>
      <c r="DQ3976" s="773"/>
      <c r="DR3976" s="773"/>
      <c r="DS3976" s="773"/>
      <c r="DT3976" s="773"/>
      <c r="DU3976" s="773"/>
      <c r="DV3976" s="773"/>
      <c r="DW3976" s="773"/>
      <c r="DX3976" s="773"/>
      <c r="DY3976" s="773"/>
      <c r="DZ3976" s="773"/>
      <c r="EA3976" s="773"/>
      <c r="EB3976" s="773"/>
      <c r="EC3976" s="773"/>
      <c r="ED3976" s="773"/>
      <c r="EE3976" s="773"/>
      <c r="EF3976" s="773"/>
      <c r="EG3976" s="773"/>
      <c r="EH3976" s="773"/>
      <c r="EI3976" s="773"/>
      <c r="EJ3976" s="773"/>
      <c r="EK3976" s="773"/>
      <c r="EL3976" s="773"/>
      <c r="EM3976" s="773"/>
      <c r="EN3976" s="773"/>
      <c r="EO3976" s="773"/>
      <c r="EP3976" s="773"/>
      <c r="EQ3976" s="773"/>
      <c r="ER3976" s="773"/>
      <c r="ES3976" s="773"/>
      <c r="ET3976" s="773"/>
      <c r="EU3976" s="773"/>
      <c r="EV3976" s="773"/>
      <c r="EW3976" s="773"/>
      <c r="EX3976" s="773"/>
      <c r="EY3976" s="773"/>
      <c r="EZ3976" s="773"/>
      <c r="FA3976" s="773"/>
      <c r="FB3976" s="773"/>
      <c r="FC3976" s="773"/>
      <c r="FD3976" s="773"/>
      <c r="FE3976" s="773"/>
      <c r="FF3976" s="773"/>
      <c r="FG3976" s="773"/>
      <c r="FH3976" s="773"/>
      <c r="FI3976" s="773"/>
      <c r="FJ3976" s="773"/>
      <c r="FK3976" s="773"/>
      <c r="FL3976" s="773"/>
      <c r="FM3976" s="773"/>
      <c r="FN3976" s="773"/>
      <c r="FO3976" s="773"/>
      <c r="FP3976" s="773"/>
      <c r="FQ3976" s="773"/>
      <c r="FR3976" s="773"/>
      <c r="FS3976" s="773"/>
      <c r="FT3976" s="773"/>
      <c r="FU3976" s="773"/>
      <c r="FV3976" s="773"/>
      <c r="FW3976" s="773"/>
      <c r="FX3976" s="773"/>
      <c r="FY3976" s="773"/>
      <c r="FZ3976" s="773"/>
      <c r="GA3976" s="773"/>
      <c r="GB3976" s="773"/>
      <c r="GC3976" s="773"/>
      <c r="GD3976" s="773"/>
      <c r="GE3976" s="773"/>
      <c r="GF3976" s="773"/>
      <c r="GG3976" s="773"/>
      <c r="GH3976" s="773"/>
      <c r="GI3976" s="773"/>
      <c r="GJ3976" s="773"/>
      <c r="GK3976" s="773"/>
      <c r="GL3976" s="773"/>
      <c r="GM3976" s="773"/>
      <c r="GN3976" s="773"/>
      <c r="GO3976" s="773"/>
      <c r="GP3976" s="773"/>
      <c r="GQ3976" s="773"/>
      <c r="GR3976" s="773"/>
      <c r="GS3976" s="773"/>
      <c r="GT3976" s="773"/>
      <c r="GU3976" s="773"/>
      <c r="GV3976" s="773"/>
      <c r="GW3976" s="773"/>
      <c r="GX3976" s="773"/>
      <c r="GY3976" s="773"/>
      <c r="GZ3976" s="773"/>
      <c r="HA3976" s="773"/>
      <c r="HB3976" s="773"/>
      <c r="HC3976" s="773"/>
      <c r="HD3976" s="773"/>
      <c r="HE3976" s="773"/>
      <c r="HF3976" s="773"/>
      <c r="HG3976" s="773"/>
      <c r="HH3976" s="773"/>
      <c r="HI3976" s="773"/>
      <c r="HJ3976" s="773"/>
      <c r="HK3976" s="773"/>
      <c r="HL3976" s="773"/>
      <c r="HM3976" s="773"/>
      <c r="HN3976" s="773"/>
      <c r="HO3976" s="773"/>
      <c r="HP3976" s="773"/>
      <c r="HQ3976" s="773"/>
      <c r="HR3976" s="773"/>
      <c r="HS3976" s="773"/>
      <c r="HT3976" s="773"/>
      <c r="HU3976" s="773"/>
      <c r="HV3976" s="773"/>
      <c r="HW3976" s="773"/>
      <c r="HX3976" s="773"/>
      <c r="HY3976" s="773"/>
      <c r="HZ3976" s="773"/>
      <c r="IA3976" s="773"/>
      <c r="IB3976" s="773"/>
      <c r="IC3976" s="773"/>
      <c r="ID3976" s="773"/>
      <c r="IE3976" s="773"/>
      <c r="IF3976" s="773"/>
      <c r="IG3976" s="773"/>
      <c r="IH3976" s="773"/>
      <c r="II3976" s="773"/>
      <c r="IJ3976" s="773"/>
      <c r="IK3976" s="773"/>
      <c r="IL3976" s="773"/>
      <c r="IM3976" s="773"/>
      <c r="IN3976" s="773"/>
      <c r="IO3976" s="773"/>
      <c r="IP3976" s="773"/>
      <c r="IQ3976" s="773"/>
      <c r="IR3976" s="773"/>
    </row>
    <row r="3977" spans="1:252" ht="13.5" customHeight="1" x14ac:dyDescent="0.2">
      <c r="A3977" s="606">
        <v>102</v>
      </c>
      <c r="B3977" s="637" t="s">
        <v>784</v>
      </c>
      <c r="C3977" s="660" t="s">
        <v>701</v>
      </c>
      <c r="D3977" s="575">
        <v>4</v>
      </c>
      <c r="E3977" s="575">
        <v>2005</v>
      </c>
      <c r="F3977" s="1074">
        <v>832.62800000000004</v>
      </c>
      <c r="G3977" s="784">
        <f t="shared" si="133"/>
        <v>832.62800000000004</v>
      </c>
      <c r="H3977" s="1075">
        <v>100</v>
      </c>
      <c r="I3977" s="784">
        <f t="shared" si="134"/>
        <v>0</v>
      </c>
      <c r="J3977" s="635"/>
      <c r="K3977" s="693"/>
      <c r="L3977" s="693"/>
      <c r="M3977" s="635"/>
      <c r="N3977" s="693"/>
      <c r="O3977" s="693"/>
      <c r="P3977" s="1835"/>
      <c r="Q3977" s="773"/>
      <c r="R3977" s="773"/>
      <c r="S3977" s="773"/>
      <c r="T3977" s="773"/>
      <c r="U3977" s="773"/>
      <c r="V3977" s="773"/>
      <c r="W3977" s="773"/>
      <c r="X3977" s="773"/>
      <c r="Y3977" s="773"/>
      <c r="Z3977" s="773"/>
      <c r="AA3977" s="773"/>
      <c r="AB3977" s="773"/>
      <c r="AC3977" s="773"/>
      <c r="AD3977" s="773"/>
      <c r="AE3977" s="773"/>
      <c r="AF3977" s="773"/>
      <c r="AG3977" s="773"/>
      <c r="AH3977" s="773"/>
      <c r="AI3977" s="773"/>
      <c r="AJ3977" s="773"/>
      <c r="AK3977" s="773"/>
      <c r="AL3977" s="773"/>
      <c r="AM3977" s="773"/>
      <c r="AN3977" s="773"/>
      <c r="AO3977" s="773"/>
      <c r="AP3977" s="773"/>
      <c r="AQ3977" s="773"/>
      <c r="AR3977" s="773"/>
      <c r="AS3977" s="773"/>
      <c r="AT3977" s="773"/>
      <c r="AU3977" s="773"/>
      <c r="AV3977" s="773"/>
      <c r="AW3977" s="773"/>
      <c r="AX3977" s="773"/>
      <c r="AY3977" s="773"/>
      <c r="AZ3977" s="773"/>
      <c r="BA3977" s="773"/>
      <c r="BB3977" s="773"/>
      <c r="BC3977" s="773"/>
      <c r="BD3977" s="773"/>
      <c r="BE3977" s="773"/>
      <c r="BF3977" s="773"/>
      <c r="BG3977" s="773"/>
      <c r="BH3977" s="773"/>
      <c r="BI3977" s="773"/>
      <c r="BJ3977" s="773"/>
      <c r="BK3977" s="773"/>
      <c r="BL3977" s="773"/>
      <c r="BM3977" s="773"/>
      <c r="BN3977" s="773"/>
      <c r="BO3977" s="773"/>
      <c r="BP3977" s="773"/>
      <c r="BQ3977" s="773"/>
      <c r="BR3977" s="773"/>
      <c r="BS3977" s="773"/>
      <c r="BT3977" s="773"/>
      <c r="BU3977" s="773"/>
      <c r="BV3977" s="773"/>
      <c r="BW3977" s="773"/>
      <c r="BX3977" s="773"/>
      <c r="BY3977" s="773"/>
      <c r="BZ3977" s="773"/>
      <c r="CA3977" s="773"/>
      <c r="CB3977" s="773"/>
      <c r="CC3977" s="773"/>
      <c r="CD3977" s="773"/>
      <c r="CE3977" s="773"/>
      <c r="CF3977" s="773"/>
      <c r="CG3977" s="773"/>
      <c r="CH3977" s="773"/>
      <c r="CI3977" s="773"/>
      <c r="CJ3977" s="773"/>
      <c r="CK3977" s="773"/>
      <c r="CL3977" s="773"/>
      <c r="CM3977" s="773"/>
      <c r="CN3977" s="773"/>
      <c r="CO3977" s="773"/>
      <c r="CP3977" s="773"/>
      <c r="CQ3977" s="773"/>
      <c r="CR3977" s="773"/>
      <c r="CS3977" s="773"/>
      <c r="CT3977" s="773"/>
      <c r="CU3977" s="773"/>
      <c r="CV3977" s="773"/>
      <c r="CW3977" s="773"/>
      <c r="CX3977" s="773"/>
      <c r="CY3977" s="773"/>
      <c r="CZ3977" s="773"/>
      <c r="DA3977" s="773"/>
      <c r="DB3977" s="773"/>
      <c r="DC3977" s="773"/>
      <c r="DD3977" s="773"/>
      <c r="DE3977" s="773"/>
      <c r="DF3977" s="773"/>
      <c r="DG3977" s="773"/>
      <c r="DH3977" s="773"/>
      <c r="DI3977" s="773"/>
      <c r="DJ3977" s="773"/>
      <c r="DK3977" s="773"/>
      <c r="DL3977" s="773"/>
      <c r="DM3977" s="773"/>
      <c r="DN3977" s="773"/>
      <c r="DO3977" s="773"/>
      <c r="DP3977" s="773"/>
      <c r="DQ3977" s="773"/>
      <c r="DR3977" s="773"/>
      <c r="DS3977" s="773"/>
      <c r="DT3977" s="773"/>
      <c r="DU3977" s="773"/>
      <c r="DV3977" s="773"/>
      <c r="DW3977" s="773"/>
      <c r="DX3977" s="773"/>
      <c r="DY3977" s="773"/>
      <c r="DZ3977" s="773"/>
      <c r="EA3977" s="773"/>
      <c r="EB3977" s="773"/>
      <c r="EC3977" s="773"/>
      <c r="ED3977" s="773"/>
      <c r="EE3977" s="773"/>
      <c r="EF3977" s="773"/>
      <c r="EG3977" s="773"/>
      <c r="EH3977" s="773"/>
      <c r="EI3977" s="773"/>
      <c r="EJ3977" s="773"/>
      <c r="EK3977" s="773"/>
      <c r="EL3977" s="773"/>
      <c r="EM3977" s="773"/>
      <c r="EN3977" s="773"/>
      <c r="EO3977" s="773"/>
      <c r="EP3977" s="773"/>
      <c r="EQ3977" s="773"/>
      <c r="ER3977" s="773"/>
      <c r="ES3977" s="773"/>
      <c r="ET3977" s="773"/>
      <c r="EU3977" s="773"/>
      <c r="EV3977" s="773"/>
      <c r="EW3977" s="773"/>
      <c r="EX3977" s="773"/>
      <c r="EY3977" s="773"/>
      <c r="EZ3977" s="773"/>
      <c r="FA3977" s="773"/>
      <c r="FB3977" s="773"/>
      <c r="FC3977" s="773"/>
      <c r="FD3977" s="773"/>
      <c r="FE3977" s="773"/>
      <c r="FF3977" s="773"/>
      <c r="FG3977" s="773"/>
      <c r="FH3977" s="773"/>
      <c r="FI3977" s="773"/>
      <c r="FJ3977" s="773"/>
      <c r="FK3977" s="773"/>
      <c r="FL3977" s="773"/>
      <c r="FM3977" s="773"/>
      <c r="FN3977" s="773"/>
      <c r="FO3977" s="773"/>
      <c r="FP3977" s="773"/>
      <c r="FQ3977" s="773"/>
      <c r="FR3977" s="773"/>
      <c r="FS3977" s="773"/>
      <c r="FT3977" s="773"/>
      <c r="FU3977" s="773"/>
      <c r="FV3977" s="773"/>
      <c r="FW3977" s="773"/>
      <c r="FX3977" s="773"/>
      <c r="FY3977" s="773"/>
      <c r="FZ3977" s="773"/>
      <c r="GA3977" s="773"/>
      <c r="GB3977" s="773"/>
      <c r="GC3977" s="773"/>
      <c r="GD3977" s="773"/>
      <c r="GE3977" s="773"/>
      <c r="GF3977" s="773"/>
      <c r="GG3977" s="773"/>
      <c r="GH3977" s="773"/>
      <c r="GI3977" s="773"/>
      <c r="GJ3977" s="773"/>
      <c r="GK3977" s="773"/>
      <c r="GL3977" s="773"/>
      <c r="GM3977" s="773"/>
      <c r="GN3977" s="773"/>
      <c r="GO3977" s="773"/>
      <c r="GP3977" s="773"/>
      <c r="GQ3977" s="773"/>
      <c r="GR3977" s="773"/>
      <c r="GS3977" s="773"/>
      <c r="GT3977" s="773"/>
      <c r="GU3977" s="773"/>
      <c r="GV3977" s="773"/>
      <c r="GW3977" s="773"/>
      <c r="GX3977" s="773"/>
      <c r="GY3977" s="773"/>
      <c r="GZ3977" s="773"/>
      <c r="HA3977" s="773"/>
      <c r="HB3977" s="773"/>
      <c r="HC3977" s="773"/>
      <c r="HD3977" s="773"/>
      <c r="HE3977" s="773"/>
      <c r="HF3977" s="773"/>
      <c r="HG3977" s="773"/>
      <c r="HH3977" s="773"/>
      <c r="HI3977" s="773"/>
      <c r="HJ3977" s="773"/>
      <c r="HK3977" s="773"/>
      <c r="HL3977" s="773"/>
      <c r="HM3977" s="773"/>
      <c r="HN3977" s="773"/>
      <c r="HO3977" s="773"/>
      <c r="HP3977" s="773"/>
      <c r="HQ3977" s="773"/>
      <c r="HR3977" s="773"/>
      <c r="HS3977" s="773"/>
      <c r="HT3977" s="773"/>
      <c r="HU3977" s="773"/>
      <c r="HV3977" s="773"/>
      <c r="HW3977" s="773"/>
      <c r="HX3977" s="773"/>
      <c r="HY3977" s="773"/>
      <c r="HZ3977" s="773"/>
      <c r="IA3977" s="773"/>
      <c r="IB3977" s="773"/>
      <c r="IC3977" s="773"/>
      <c r="ID3977" s="773"/>
      <c r="IE3977" s="773"/>
      <c r="IF3977" s="773"/>
      <c r="IG3977" s="773"/>
      <c r="IH3977" s="773"/>
      <c r="II3977" s="773"/>
      <c r="IJ3977" s="773"/>
      <c r="IK3977" s="773"/>
      <c r="IL3977" s="773"/>
      <c r="IM3977" s="773"/>
      <c r="IN3977" s="773"/>
      <c r="IO3977" s="773"/>
      <c r="IP3977" s="773"/>
      <c r="IQ3977" s="773"/>
      <c r="IR3977" s="773"/>
    </row>
    <row r="3978" spans="1:252" ht="27" customHeight="1" x14ac:dyDescent="0.2">
      <c r="A3978" s="606">
        <v>103</v>
      </c>
      <c r="B3978" s="637" t="s">
        <v>1871</v>
      </c>
      <c r="C3978" s="660" t="s">
        <v>701</v>
      </c>
      <c r="D3978" s="575">
        <v>1</v>
      </c>
      <c r="E3978" s="575">
        <v>2010</v>
      </c>
      <c r="F3978" s="1074">
        <v>184.44065000000001</v>
      </c>
      <c r="G3978" s="784">
        <f t="shared" si="133"/>
        <v>184.44065000000001</v>
      </c>
      <c r="H3978" s="1075">
        <v>100</v>
      </c>
      <c r="I3978" s="784">
        <f t="shared" si="134"/>
        <v>0</v>
      </c>
      <c r="J3978" s="635"/>
      <c r="K3978" s="693"/>
      <c r="L3978" s="693"/>
      <c r="M3978" s="635"/>
      <c r="N3978" s="693"/>
      <c r="O3978" s="693"/>
      <c r="P3978" s="1835"/>
      <c r="Q3978" s="773"/>
      <c r="R3978" s="773"/>
      <c r="S3978" s="773"/>
      <c r="T3978" s="773"/>
      <c r="U3978" s="773"/>
      <c r="V3978" s="773"/>
      <c r="W3978" s="773"/>
      <c r="X3978" s="773"/>
      <c r="Y3978" s="773"/>
      <c r="Z3978" s="773"/>
      <c r="AA3978" s="773"/>
      <c r="AB3978" s="773"/>
      <c r="AC3978" s="773"/>
      <c r="AD3978" s="773"/>
      <c r="AE3978" s="773"/>
      <c r="AF3978" s="773"/>
      <c r="AG3978" s="773"/>
      <c r="AH3978" s="773"/>
      <c r="AI3978" s="773"/>
      <c r="AJ3978" s="773"/>
      <c r="AK3978" s="773"/>
      <c r="AL3978" s="773"/>
      <c r="AM3978" s="773"/>
      <c r="AN3978" s="773"/>
      <c r="AO3978" s="773"/>
      <c r="AP3978" s="773"/>
      <c r="AQ3978" s="773"/>
      <c r="AR3978" s="773"/>
      <c r="AS3978" s="773"/>
      <c r="AT3978" s="773"/>
      <c r="AU3978" s="773"/>
      <c r="AV3978" s="773"/>
      <c r="AW3978" s="773"/>
      <c r="AX3978" s="773"/>
      <c r="AY3978" s="773"/>
      <c r="AZ3978" s="773"/>
      <c r="BA3978" s="773"/>
      <c r="BB3978" s="773"/>
      <c r="BC3978" s="773"/>
      <c r="BD3978" s="773"/>
      <c r="BE3978" s="773"/>
      <c r="BF3978" s="773"/>
      <c r="BG3978" s="773"/>
      <c r="BH3978" s="773"/>
      <c r="BI3978" s="773"/>
      <c r="BJ3978" s="773"/>
      <c r="BK3978" s="773"/>
      <c r="BL3978" s="773"/>
      <c r="BM3978" s="773"/>
      <c r="BN3978" s="773"/>
      <c r="BO3978" s="773"/>
      <c r="BP3978" s="773"/>
      <c r="BQ3978" s="773"/>
      <c r="BR3978" s="773"/>
      <c r="BS3978" s="773"/>
      <c r="BT3978" s="773"/>
      <c r="BU3978" s="773"/>
      <c r="BV3978" s="773"/>
      <c r="BW3978" s="773"/>
      <c r="BX3978" s="773"/>
      <c r="BY3978" s="773"/>
      <c r="BZ3978" s="773"/>
      <c r="CA3978" s="773"/>
      <c r="CB3978" s="773"/>
      <c r="CC3978" s="773"/>
      <c r="CD3978" s="773"/>
      <c r="CE3978" s="773"/>
      <c r="CF3978" s="773"/>
      <c r="CG3978" s="773"/>
      <c r="CH3978" s="773"/>
      <c r="CI3978" s="773"/>
      <c r="CJ3978" s="773"/>
      <c r="CK3978" s="773"/>
      <c r="CL3978" s="773"/>
      <c r="CM3978" s="773"/>
      <c r="CN3978" s="773"/>
      <c r="CO3978" s="773"/>
      <c r="CP3978" s="773"/>
      <c r="CQ3978" s="773"/>
      <c r="CR3978" s="773"/>
      <c r="CS3978" s="773"/>
      <c r="CT3978" s="773"/>
      <c r="CU3978" s="773"/>
      <c r="CV3978" s="773"/>
      <c r="CW3978" s="773"/>
      <c r="CX3978" s="773"/>
      <c r="CY3978" s="773"/>
      <c r="CZ3978" s="773"/>
      <c r="DA3978" s="773"/>
      <c r="DB3978" s="773"/>
      <c r="DC3978" s="773"/>
      <c r="DD3978" s="773"/>
      <c r="DE3978" s="773"/>
      <c r="DF3978" s="773"/>
      <c r="DG3978" s="773"/>
      <c r="DH3978" s="773"/>
      <c r="DI3978" s="773"/>
      <c r="DJ3978" s="773"/>
      <c r="DK3978" s="773"/>
      <c r="DL3978" s="773"/>
      <c r="DM3978" s="773"/>
      <c r="DN3978" s="773"/>
      <c r="DO3978" s="773"/>
      <c r="DP3978" s="773"/>
      <c r="DQ3978" s="773"/>
      <c r="DR3978" s="773"/>
      <c r="DS3978" s="773"/>
      <c r="DT3978" s="773"/>
      <c r="DU3978" s="773"/>
      <c r="DV3978" s="773"/>
      <c r="DW3978" s="773"/>
      <c r="DX3978" s="773"/>
      <c r="DY3978" s="773"/>
      <c r="DZ3978" s="773"/>
      <c r="EA3978" s="773"/>
      <c r="EB3978" s="773"/>
      <c r="EC3978" s="773"/>
      <c r="ED3978" s="773"/>
      <c r="EE3978" s="773"/>
      <c r="EF3978" s="773"/>
      <c r="EG3978" s="773"/>
      <c r="EH3978" s="773"/>
      <c r="EI3978" s="773"/>
      <c r="EJ3978" s="773"/>
      <c r="EK3978" s="773"/>
      <c r="EL3978" s="773"/>
      <c r="EM3978" s="773"/>
      <c r="EN3978" s="773"/>
      <c r="EO3978" s="773"/>
      <c r="EP3978" s="773"/>
      <c r="EQ3978" s="773"/>
      <c r="ER3978" s="773"/>
      <c r="ES3978" s="773"/>
      <c r="ET3978" s="773"/>
      <c r="EU3978" s="773"/>
      <c r="EV3978" s="773"/>
      <c r="EW3978" s="773"/>
      <c r="EX3978" s="773"/>
      <c r="EY3978" s="773"/>
      <c r="EZ3978" s="773"/>
      <c r="FA3978" s="773"/>
      <c r="FB3978" s="773"/>
      <c r="FC3978" s="773"/>
      <c r="FD3978" s="773"/>
      <c r="FE3978" s="773"/>
      <c r="FF3978" s="773"/>
      <c r="FG3978" s="773"/>
      <c r="FH3978" s="773"/>
      <c r="FI3978" s="773"/>
      <c r="FJ3978" s="773"/>
      <c r="FK3978" s="773"/>
      <c r="FL3978" s="773"/>
      <c r="FM3978" s="773"/>
      <c r="FN3978" s="773"/>
      <c r="FO3978" s="773"/>
      <c r="FP3978" s="773"/>
      <c r="FQ3978" s="773"/>
      <c r="FR3978" s="773"/>
      <c r="FS3978" s="773"/>
      <c r="FT3978" s="773"/>
      <c r="FU3978" s="773"/>
      <c r="FV3978" s="773"/>
      <c r="FW3978" s="773"/>
      <c r="FX3978" s="773"/>
      <c r="FY3978" s="773"/>
      <c r="FZ3978" s="773"/>
      <c r="GA3978" s="773"/>
      <c r="GB3978" s="773"/>
      <c r="GC3978" s="773"/>
      <c r="GD3978" s="773"/>
      <c r="GE3978" s="773"/>
      <c r="GF3978" s="773"/>
      <c r="GG3978" s="773"/>
      <c r="GH3978" s="773"/>
      <c r="GI3978" s="773"/>
      <c r="GJ3978" s="773"/>
      <c r="GK3978" s="773"/>
      <c r="GL3978" s="773"/>
      <c r="GM3978" s="773"/>
      <c r="GN3978" s="773"/>
      <c r="GO3978" s="773"/>
      <c r="GP3978" s="773"/>
      <c r="GQ3978" s="773"/>
      <c r="GR3978" s="773"/>
      <c r="GS3978" s="773"/>
      <c r="GT3978" s="773"/>
      <c r="GU3978" s="773"/>
      <c r="GV3978" s="773"/>
      <c r="GW3978" s="773"/>
      <c r="GX3978" s="773"/>
      <c r="GY3978" s="773"/>
      <c r="GZ3978" s="773"/>
      <c r="HA3978" s="773"/>
      <c r="HB3978" s="773"/>
      <c r="HC3978" s="773"/>
      <c r="HD3978" s="773"/>
      <c r="HE3978" s="773"/>
      <c r="HF3978" s="773"/>
      <c r="HG3978" s="773"/>
      <c r="HH3978" s="773"/>
      <c r="HI3978" s="773"/>
      <c r="HJ3978" s="773"/>
      <c r="HK3978" s="773"/>
      <c r="HL3978" s="773"/>
      <c r="HM3978" s="773"/>
      <c r="HN3978" s="773"/>
      <c r="HO3978" s="773"/>
      <c r="HP3978" s="773"/>
      <c r="HQ3978" s="773"/>
      <c r="HR3978" s="773"/>
      <c r="HS3978" s="773"/>
      <c r="HT3978" s="773"/>
      <c r="HU3978" s="773"/>
      <c r="HV3978" s="773"/>
      <c r="HW3978" s="773"/>
      <c r="HX3978" s="773"/>
      <c r="HY3978" s="773"/>
      <c r="HZ3978" s="773"/>
      <c r="IA3978" s="773"/>
      <c r="IB3978" s="773"/>
      <c r="IC3978" s="773"/>
      <c r="ID3978" s="773"/>
      <c r="IE3978" s="773"/>
      <c r="IF3978" s="773"/>
      <c r="IG3978" s="773"/>
      <c r="IH3978" s="773"/>
      <c r="II3978" s="773"/>
      <c r="IJ3978" s="773"/>
      <c r="IK3978" s="773"/>
      <c r="IL3978" s="773"/>
      <c r="IM3978" s="773"/>
      <c r="IN3978" s="773"/>
      <c r="IO3978" s="773"/>
      <c r="IP3978" s="773"/>
      <c r="IQ3978" s="773"/>
      <c r="IR3978" s="773"/>
    </row>
    <row r="3979" spans="1:252" ht="27" customHeight="1" x14ac:dyDescent="0.2">
      <c r="A3979" s="606">
        <v>104</v>
      </c>
      <c r="B3979" s="637" t="s">
        <v>1991</v>
      </c>
      <c r="C3979" s="660" t="s">
        <v>701</v>
      </c>
      <c r="D3979" s="575">
        <v>131</v>
      </c>
      <c r="E3979" s="575">
        <v>2005</v>
      </c>
      <c r="F3979" s="1074">
        <v>3917.9479999999999</v>
      </c>
      <c r="G3979" s="784">
        <f t="shared" si="133"/>
        <v>3917.9479999999999</v>
      </c>
      <c r="H3979" s="1075">
        <v>100</v>
      </c>
      <c r="I3979" s="784">
        <f t="shared" si="134"/>
        <v>0</v>
      </c>
      <c r="J3979" s="635"/>
      <c r="K3979" s="693"/>
      <c r="L3979" s="693"/>
      <c r="M3979" s="635"/>
      <c r="N3979" s="693"/>
      <c r="O3979" s="693"/>
      <c r="P3979" s="1835"/>
      <c r="Q3979" s="773"/>
      <c r="R3979" s="773"/>
      <c r="S3979" s="773"/>
      <c r="T3979" s="773"/>
      <c r="U3979" s="773"/>
      <c r="V3979" s="773"/>
      <c r="W3979" s="773"/>
      <c r="X3979" s="773"/>
      <c r="Y3979" s="773"/>
      <c r="Z3979" s="773"/>
      <c r="AA3979" s="773"/>
      <c r="AB3979" s="773"/>
      <c r="AC3979" s="773"/>
      <c r="AD3979" s="773"/>
      <c r="AE3979" s="773"/>
      <c r="AF3979" s="773"/>
      <c r="AG3979" s="773"/>
      <c r="AH3979" s="773"/>
      <c r="AI3979" s="773"/>
      <c r="AJ3979" s="773"/>
      <c r="AK3979" s="773"/>
      <c r="AL3979" s="773"/>
      <c r="AM3979" s="773"/>
      <c r="AN3979" s="773"/>
      <c r="AO3979" s="773"/>
      <c r="AP3979" s="773"/>
      <c r="AQ3979" s="773"/>
      <c r="AR3979" s="773"/>
      <c r="AS3979" s="773"/>
      <c r="AT3979" s="773"/>
      <c r="AU3979" s="773"/>
      <c r="AV3979" s="773"/>
      <c r="AW3979" s="773"/>
      <c r="AX3979" s="773"/>
      <c r="AY3979" s="773"/>
      <c r="AZ3979" s="773"/>
      <c r="BA3979" s="773"/>
      <c r="BB3979" s="773"/>
      <c r="BC3979" s="773"/>
      <c r="BD3979" s="773"/>
      <c r="BE3979" s="773"/>
      <c r="BF3979" s="773"/>
      <c r="BG3979" s="773"/>
      <c r="BH3979" s="773"/>
      <c r="BI3979" s="773"/>
      <c r="BJ3979" s="773"/>
      <c r="BK3979" s="773"/>
      <c r="BL3979" s="773"/>
      <c r="BM3979" s="773"/>
      <c r="BN3979" s="773"/>
      <c r="BO3979" s="773"/>
      <c r="BP3979" s="773"/>
      <c r="BQ3979" s="773"/>
      <c r="BR3979" s="773"/>
      <c r="BS3979" s="773"/>
      <c r="BT3979" s="773"/>
      <c r="BU3979" s="773"/>
      <c r="BV3979" s="773"/>
      <c r="BW3979" s="773"/>
      <c r="BX3979" s="773"/>
      <c r="BY3979" s="773"/>
      <c r="BZ3979" s="773"/>
      <c r="CA3979" s="773"/>
      <c r="CB3979" s="773"/>
      <c r="CC3979" s="773"/>
      <c r="CD3979" s="773"/>
      <c r="CE3979" s="773"/>
      <c r="CF3979" s="773"/>
      <c r="CG3979" s="773"/>
      <c r="CH3979" s="773"/>
      <c r="CI3979" s="773"/>
      <c r="CJ3979" s="773"/>
      <c r="CK3979" s="773"/>
      <c r="CL3979" s="773"/>
      <c r="CM3979" s="773"/>
      <c r="CN3979" s="773"/>
      <c r="CO3979" s="773"/>
      <c r="CP3979" s="773"/>
      <c r="CQ3979" s="773"/>
      <c r="CR3979" s="773"/>
      <c r="CS3979" s="773"/>
      <c r="CT3979" s="773"/>
      <c r="CU3979" s="773"/>
      <c r="CV3979" s="773"/>
      <c r="CW3979" s="773"/>
      <c r="CX3979" s="773"/>
      <c r="CY3979" s="773"/>
      <c r="CZ3979" s="773"/>
      <c r="DA3979" s="773"/>
      <c r="DB3979" s="773"/>
      <c r="DC3979" s="773"/>
      <c r="DD3979" s="773"/>
      <c r="DE3979" s="773"/>
      <c r="DF3979" s="773"/>
      <c r="DG3979" s="773"/>
      <c r="DH3979" s="773"/>
      <c r="DI3979" s="773"/>
      <c r="DJ3979" s="773"/>
      <c r="DK3979" s="773"/>
      <c r="DL3979" s="773"/>
      <c r="DM3979" s="773"/>
      <c r="DN3979" s="773"/>
      <c r="DO3979" s="773"/>
      <c r="DP3979" s="773"/>
      <c r="DQ3979" s="773"/>
      <c r="DR3979" s="773"/>
      <c r="DS3979" s="773"/>
      <c r="DT3979" s="773"/>
      <c r="DU3979" s="773"/>
      <c r="DV3979" s="773"/>
      <c r="DW3979" s="773"/>
      <c r="DX3979" s="773"/>
      <c r="DY3979" s="773"/>
      <c r="DZ3979" s="773"/>
      <c r="EA3979" s="773"/>
      <c r="EB3979" s="773"/>
      <c r="EC3979" s="773"/>
      <c r="ED3979" s="773"/>
      <c r="EE3979" s="773"/>
      <c r="EF3979" s="773"/>
      <c r="EG3979" s="773"/>
      <c r="EH3979" s="773"/>
      <c r="EI3979" s="773"/>
      <c r="EJ3979" s="773"/>
      <c r="EK3979" s="773"/>
      <c r="EL3979" s="773"/>
      <c r="EM3979" s="773"/>
      <c r="EN3979" s="773"/>
      <c r="EO3979" s="773"/>
      <c r="EP3979" s="773"/>
      <c r="EQ3979" s="773"/>
      <c r="ER3979" s="773"/>
      <c r="ES3979" s="773"/>
      <c r="ET3979" s="773"/>
      <c r="EU3979" s="773"/>
      <c r="EV3979" s="773"/>
      <c r="EW3979" s="773"/>
      <c r="EX3979" s="773"/>
      <c r="EY3979" s="773"/>
      <c r="EZ3979" s="773"/>
      <c r="FA3979" s="773"/>
      <c r="FB3979" s="773"/>
      <c r="FC3979" s="773"/>
      <c r="FD3979" s="773"/>
      <c r="FE3979" s="773"/>
      <c r="FF3979" s="773"/>
      <c r="FG3979" s="773"/>
      <c r="FH3979" s="773"/>
      <c r="FI3979" s="773"/>
      <c r="FJ3979" s="773"/>
      <c r="FK3979" s="773"/>
      <c r="FL3979" s="773"/>
      <c r="FM3979" s="773"/>
      <c r="FN3979" s="773"/>
      <c r="FO3979" s="773"/>
      <c r="FP3979" s="773"/>
      <c r="FQ3979" s="773"/>
      <c r="FR3979" s="773"/>
      <c r="FS3979" s="773"/>
      <c r="FT3979" s="773"/>
      <c r="FU3979" s="773"/>
      <c r="FV3979" s="773"/>
      <c r="FW3979" s="773"/>
      <c r="FX3979" s="773"/>
      <c r="FY3979" s="773"/>
      <c r="FZ3979" s="773"/>
      <c r="GA3979" s="773"/>
      <c r="GB3979" s="773"/>
      <c r="GC3979" s="773"/>
      <c r="GD3979" s="773"/>
      <c r="GE3979" s="773"/>
      <c r="GF3979" s="773"/>
      <c r="GG3979" s="773"/>
      <c r="GH3979" s="773"/>
      <c r="GI3979" s="773"/>
      <c r="GJ3979" s="773"/>
      <c r="GK3979" s="773"/>
      <c r="GL3979" s="773"/>
      <c r="GM3979" s="773"/>
      <c r="GN3979" s="773"/>
      <c r="GO3979" s="773"/>
      <c r="GP3979" s="773"/>
      <c r="GQ3979" s="773"/>
      <c r="GR3979" s="773"/>
      <c r="GS3979" s="773"/>
      <c r="GT3979" s="773"/>
      <c r="GU3979" s="773"/>
      <c r="GV3979" s="773"/>
      <c r="GW3979" s="773"/>
      <c r="GX3979" s="773"/>
      <c r="GY3979" s="773"/>
      <c r="GZ3979" s="773"/>
      <c r="HA3979" s="773"/>
      <c r="HB3979" s="773"/>
      <c r="HC3979" s="773"/>
      <c r="HD3979" s="773"/>
      <c r="HE3979" s="773"/>
      <c r="HF3979" s="773"/>
      <c r="HG3979" s="773"/>
      <c r="HH3979" s="773"/>
      <c r="HI3979" s="773"/>
      <c r="HJ3979" s="773"/>
      <c r="HK3979" s="773"/>
      <c r="HL3979" s="773"/>
      <c r="HM3979" s="773"/>
      <c r="HN3979" s="773"/>
      <c r="HO3979" s="773"/>
      <c r="HP3979" s="773"/>
      <c r="HQ3979" s="773"/>
      <c r="HR3979" s="773"/>
      <c r="HS3979" s="773"/>
      <c r="HT3979" s="773"/>
      <c r="HU3979" s="773"/>
      <c r="HV3979" s="773"/>
      <c r="HW3979" s="773"/>
      <c r="HX3979" s="773"/>
      <c r="HY3979" s="773"/>
      <c r="HZ3979" s="773"/>
      <c r="IA3979" s="773"/>
      <c r="IB3979" s="773"/>
      <c r="IC3979" s="773"/>
      <c r="ID3979" s="773"/>
      <c r="IE3979" s="773"/>
      <c r="IF3979" s="773"/>
      <c r="IG3979" s="773"/>
      <c r="IH3979" s="773"/>
      <c r="II3979" s="773"/>
      <c r="IJ3979" s="773"/>
      <c r="IK3979" s="773"/>
      <c r="IL3979" s="773"/>
      <c r="IM3979" s="773"/>
      <c r="IN3979" s="773"/>
      <c r="IO3979" s="773"/>
      <c r="IP3979" s="773"/>
      <c r="IQ3979" s="773"/>
      <c r="IR3979" s="773"/>
    </row>
    <row r="3980" spans="1:252" ht="40.5" customHeight="1" x14ac:dyDescent="0.2">
      <c r="A3980" s="606">
        <v>105</v>
      </c>
      <c r="B3980" s="637" t="s">
        <v>1845</v>
      </c>
      <c r="C3980" s="660" t="s">
        <v>701</v>
      </c>
      <c r="D3980" s="575">
        <v>32</v>
      </c>
      <c r="E3980" s="575">
        <v>2005</v>
      </c>
      <c r="F3980" s="1074">
        <v>2537.5039999999999</v>
      </c>
      <c r="G3980" s="784">
        <f t="shared" si="133"/>
        <v>2537.5039999999999</v>
      </c>
      <c r="H3980" s="1075">
        <v>100</v>
      </c>
      <c r="I3980" s="784">
        <f t="shared" si="134"/>
        <v>0</v>
      </c>
      <c r="J3980" s="635"/>
      <c r="K3980" s="693"/>
      <c r="L3980" s="693"/>
      <c r="M3980" s="635"/>
      <c r="N3980" s="693"/>
      <c r="O3980" s="693"/>
      <c r="P3980" s="1835"/>
      <c r="Q3980" s="773"/>
      <c r="R3980" s="773"/>
      <c r="S3980" s="773"/>
      <c r="T3980" s="773"/>
      <c r="U3980" s="773"/>
      <c r="V3980" s="773"/>
      <c r="W3980" s="773"/>
      <c r="X3980" s="773"/>
      <c r="Y3980" s="773"/>
      <c r="Z3980" s="773"/>
      <c r="AA3980" s="773"/>
      <c r="AB3980" s="773"/>
      <c r="AC3980" s="773"/>
      <c r="AD3980" s="773"/>
      <c r="AE3980" s="773"/>
      <c r="AF3980" s="773"/>
      <c r="AG3980" s="773"/>
      <c r="AH3980" s="773"/>
      <c r="AI3980" s="773"/>
      <c r="AJ3980" s="773"/>
      <c r="AK3980" s="773"/>
      <c r="AL3980" s="773"/>
      <c r="AM3980" s="773"/>
      <c r="AN3980" s="773"/>
      <c r="AO3980" s="773"/>
      <c r="AP3980" s="773"/>
      <c r="AQ3980" s="773"/>
      <c r="AR3980" s="773"/>
      <c r="AS3980" s="773"/>
      <c r="AT3980" s="773"/>
      <c r="AU3980" s="773"/>
      <c r="AV3980" s="773"/>
      <c r="AW3980" s="773"/>
      <c r="AX3980" s="773"/>
      <c r="AY3980" s="773"/>
      <c r="AZ3980" s="773"/>
      <c r="BA3980" s="773"/>
      <c r="BB3980" s="773"/>
      <c r="BC3980" s="773"/>
      <c r="BD3980" s="773"/>
      <c r="BE3980" s="773"/>
      <c r="BF3980" s="773"/>
      <c r="BG3980" s="773"/>
      <c r="BH3980" s="773"/>
      <c r="BI3980" s="773"/>
      <c r="BJ3980" s="773"/>
      <c r="BK3980" s="773"/>
      <c r="BL3980" s="773"/>
      <c r="BM3980" s="773"/>
      <c r="BN3980" s="773"/>
      <c r="BO3980" s="773"/>
      <c r="BP3980" s="773"/>
      <c r="BQ3980" s="773"/>
      <c r="BR3980" s="773"/>
      <c r="BS3980" s="773"/>
      <c r="BT3980" s="773"/>
      <c r="BU3980" s="773"/>
      <c r="BV3980" s="773"/>
      <c r="BW3980" s="773"/>
      <c r="BX3980" s="773"/>
      <c r="BY3980" s="773"/>
      <c r="BZ3980" s="773"/>
      <c r="CA3980" s="773"/>
      <c r="CB3980" s="773"/>
      <c r="CC3980" s="773"/>
      <c r="CD3980" s="773"/>
      <c r="CE3980" s="773"/>
      <c r="CF3980" s="773"/>
      <c r="CG3980" s="773"/>
      <c r="CH3980" s="773"/>
      <c r="CI3980" s="773"/>
      <c r="CJ3980" s="773"/>
      <c r="CK3980" s="773"/>
      <c r="CL3980" s="773"/>
      <c r="CM3980" s="773"/>
      <c r="CN3980" s="773"/>
      <c r="CO3980" s="773"/>
      <c r="CP3980" s="773"/>
      <c r="CQ3980" s="773"/>
      <c r="CR3980" s="773"/>
      <c r="CS3980" s="773"/>
      <c r="CT3980" s="773"/>
      <c r="CU3980" s="773"/>
      <c r="CV3980" s="773"/>
      <c r="CW3980" s="773"/>
      <c r="CX3980" s="773"/>
      <c r="CY3980" s="773"/>
      <c r="CZ3980" s="773"/>
      <c r="DA3980" s="773"/>
      <c r="DB3980" s="773"/>
      <c r="DC3980" s="773"/>
      <c r="DD3980" s="773"/>
      <c r="DE3980" s="773"/>
      <c r="DF3980" s="773"/>
      <c r="DG3980" s="773"/>
      <c r="DH3980" s="773"/>
      <c r="DI3980" s="773"/>
      <c r="DJ3980" s="773"/>
      <c r="DK3980" s="773"/>
      <c r="DL3980" s="773"/>
      <c r="DM3980" s="773"/>
      <c r="DN3980" s="773"/>
      <c r="DO3980" s="773"/>
      <c r="DP3980" s="773"/>
      <c r="DQ3980" s="773"/>
      <c r="DR3980" s="773"/>
      <c r="DS3980" s="773"/>
      <c r="DT3980" s="773"/>
      <c r="DU3980" s="773"/>
      <c r="DV3980" s="773"/>
      <c r="DW3980" s="773"/>
      <c r="DX3980" s="773"/>
      <c r="DY3980" s="773"/>
      <c r="DZ3980" s="773"/>
      <c r="EA3980" s="773"/>
      <c r="EB3980" s="773"/>
      <c r="EC3980" s="773"/>
      <c r="ED3980" s="773"/>
      <c r="EE3980" s="773"/>
      <c r="EF3980" s="773"/>
      <c r="EG3980" s="773"/>
      <c r="EH3980" s="773"/>
      <c r="EI3980" s="773"/>
      <c r="EJ3980" s="773"/>
      <c r="EK3980" s="773"/>
      <c r="EL3980" s="773"/>
      <c r="EM3980" s="773"/>
      <c r="EN3980" s="773"/>
      <c r="EO3980" s="773"/>
      <c r="EP3980" s="773"/>
      <c r="EQ3980" s="773"/>
      <c r="ER3980" s="773"/>
      <c r="ES3980" s="773"/>
      <c r="ET3980" s="773"/>
      <c r="EU3980" s="773"/>
      <c r="EV3980" s="773"/>
      <c r="EW3980" s="773"/>
      <c r="EX3980" s="773"/>
      <c r="EY3980" s="773"/>
      <c r="EZ3980" s="773"/>
      <c r="FA3980" s="773"/>
      <c r="FB3980" s="773"/>
      <c r="FC3980" s="773"/>
      <c r="FD3980" s="773"/>
      <c r="FE3980" s="773"/>
      <c r="FF3980" s="773"/>
      <c r="FG3980" s="773"/>
      <c r="FH3980" s="773"/>
      <c r="FI3980" s="773"/>
      <c r="FJ3980" s="773"/>
      <c r="FK3980" s="773"/>
      <c r="FL3980" s="773"/>
      <c r="FM3980" s="773"/>
      <c r="FN3980" s="773"/>
      <c r="FO3980" s="773"/>
      <c r="FP3980" s="773"/>
      <c r="FQ3980" s="773"/>
      <c r="FR3980" s="773"/>
      <c r="FS3980" s="773"/>
      <c r="FT3980" s="773"/>
      <c r="FU3980" s="773"/>
      <c r="FV3980" s="773"/>
      <c r="FW3980" s="773"/>
      <c r="FX3980" s="773"/>
      <c r="FY3980" s="773"/>
      <c r="FZ3980" s="773"/>
      <c r="GA3980" s="773"/>
      <c r="GB3980" s="773"/>
      <c r="GC3980" s="773"/>
      <c r="GD3980" s="773"/>
      <c r="GE3980" s="773"/>
      <c r="GF3980" s="773"/>
      <c r="GG3980" s="773"/>
      <c r="GH3980" s="773"/>
      <c r="GI3980" s="773"/>
      <c r="GJ3980" s="773"/>
      <c r="GK3980" s="773"/>
      <c r="GL3980" s="773"/>
      <c r="GM3980" s="773"/>
      <c r="GN3980" s="773"/>
      <c r="GO3980" s="773"/>
      <c r="GP3980" s="773"/>
      <c r="GQ3980" s="773"/>
      <c r="GR3980" s="773"/>
      <c r="GS3980" s="773"/>
      <c r="GT3980" s="773"/>
      <c r="GU3980" s="773"/>
      <c r="GV3980" s="773"/>
      <c r="GW3980" s="773"/>
      <c r="GX3980" s="773"/>
      <c r="GY3980" s="773"/>
      <c r="GZ3980" s="773"/>
      <c r="HA3980" s="773"/>
      <c r="HB3980" s="773"/>
      <c r="HC3980" s="773"/>
      <c r="HD3980" s="773"/>
      <c r="HE3980" s="773"/>
      <c r="HF3980" s="773"/>
      <c r="HG3980" s="773"/>
      <c r="HH3980" s="773"/>
      <c r="HI3980" s="773"/>
      <c r="HJ3980" s="773"/>
      <c r="HK3980" s="773"/>
      <c r="HL3980" s="773"/>
      <c r="HM3980" s="773"/>
      <c r="HN3980" s="773"/>
      <c r="HO3980" s="773"/>
      <c r="HP3980" s="773"/>
      <c r="HQ3980" s="773"/>
      <c r="HR3980" s="773"/>
      <c r="HS3980" s="773"/>
      <c r="HT3980" s="773"/>
      <c r="HU3980" s="773"/>
      <c r="HV3980" s="773"/>
      <c r="HW3980" s="773"/>
      <c r="HX3980" s="773"/>
      <c r="HY3980" s="773"/>
      <c r="HZ3980" s="773"/>
      <c r="IA3980" s="773"/>
      <c r="IB3980" s="773"/>
      <c r="IC3980" s="773"/>
      <c r="ID3980" s="773"/>
      <c r="IE3980" s="773"/>
      <c r="IF3980" s="773"/>
      <c r="IG3980" s="773"/>
      <c r="IH3980" s="773"/>
      <c r="II3980" s="773"/>
      <c r="IJ3980" s="773"/>
      <c r="IK3980" s="773"/>
      <c r="IL3980" s="773"/>
      <c r="IM3980" s="773"/>
      <c r="IN3980" s="773"/>
      <c r="IO3980" s="773"/>
      <c r="IP3980" s="773"/>
      <c r="IQ3980" s="773"/>
      <c r="IR3980" s="773"/>
    </row>
    <row r="3981" spans="1:252" ht="13.5" customHeight="1" x14ac:dyDescent="0.2">
      <c r="A3981" s="606">
        <v>106</v>
      </c>
      <c r="B3981" s="637" t="s">
        <v>1810</v>
      </c>
      <c r="C3981" s="660" t="s">
        <v>701</v>
      </c>
      <c r="D3981" s="575">
        <v>12</v>
      </c>
      <c r="E3981" s="575">
        <v>2005</v>
      </c>
      <c r="F3981" s="1074">
        <v>963.48699999999997</v>
      </c>
      <c r="G3981" s="784">
        <f t="shared" si="133"/>
        <v>963.48699999999997</v>
      </c>
      <c r="H3981" s="1075">
        <v>100</v>
      </c>
      <c r="I3981" s="784">
        <f t="shared" si="134"/>
        <v>0</v>
      </c>
      <c r="J3981" s="635"/>
      <c r="K3981" s="693"/>
      <c r="L3981" s="693"/>
      <c r="M3981" s="635"/>
      <c r="N3981" s="693"/>
      <c r="O3981" s="693"/>
      <c r="P3981" s="1835"/>
      <c r="Q3981" s="773"/>
      <c r="R3981" s="773"/>
      <c r="S3981" s="773"/>
      <c r="T3981" s="773"/>
      <c r="U3981" s="773"/>
      <c r="V3981" s="773"/>
      <c r="W3981" s="773"/>
      <c r="X3981" s="773"/>
      <c r="Y3981" s="773"/>
      <c r="Z3981" s="773"/>
      <c r="AA3981" s="773"/>
      <c r="AB3981" s="773"/>
      <c r="AC3981" s="773"/>
      <c r="AD3981" s="773"/>
      <c r="AE3981" s="773"/>
      <c r="AF3981" s="773"/>
      <c r="AG3981" s="773"/>
      <c r="AH3981" s="773"/>
      <c r="AI3981" s="773"/>
      <c r="AJ3981" s="773"/>
      <c r="AK3981" s="773"/>
      <c r="AL3981" s="773"/>
      <c r="AM3981" s="773"/>
      <c r="AN3981" s="773"/>
      <c r="AO3981" s="773"/>
      <c r="AP3981" s="773"/>
      <c r="AQ3981" s="773"/>
      <c r="AR3981" s="773"/>
      <c r="AS3981" s="773"/>
      <c r="AT3981" s="773"/>
      <c r="AU3981" s="773"/>
      <c r="AV3981" s="773"/>
      <c r="AW3981" s="773"/>
      <c r="AX3981" s="773"/>
      <c r="AY3981" s="773"/>
      <c r="AZ3981" s="773"/>
      <c r="BA3981" s="773"/>
      <c r="BB3981" s="773"/>
      <c r="BC3981" s="773"/>
      <c r="BD3981" s="773"/>
      <c r="BE3981" s="773"/>
      <c r="BF3981" s="773"/>
      <c r="BG3981" s="773"/>
      <c r="BH3981" s="773"/>
      <c r="BI3981" s="773"/>
      <c r="BJ3981" s="773"/>
      <c r="BK3981" s="773"/>
      <c r="BL3981" s="773"/>
      <c r="BM3981" s="773"/>
      <c r="BN3981" s="773"/>
      <c r="BO3981" s="773"/>
      <c r="BP3981" s="773"/>
      <c r="BQ3981" s="773"/>
      <c r="BR3981" s="773"/>
      <c r="BS3981" s="773"/>
      <c r="BT3981" s="773"/>
      <c r="BU3981" s="773"/>
      <c r="BV3981" s="773"/>
      <c r="BW3981" s="773"/>
      <c r="BX3981" s="773"/>
      <c r="BY3981" s="773"/>
      <c r="BZ3981" s="773"/>
      <c r="CA3981" s="773"/>
      <c r="CB3981" s="773"/>
      <c r="CC3981" s="773"/>
      <c r="CD3981" s="773"/>
      <c r="CE3981" s="773"/>
      <c r="CF3981" s="773"/>
      <c r="CG3981" s="773"/>
      <c r="CH3981" s="773"/>
      <c r="CI3981" s="773"/>
      <c r="CJ3981" s="773"/>
      <c r="CK3981" s="773"/>
      <c r="CL3981" s="773"/>
      <c r="CM3981" s="773"/>
      <c r="CN3981" s="773"/>
      <c r="CO3981" s="773"/>
      <c r="CP3981" s="773"/>
      <c r="CQ3981" s="773"/>
      <c r="CR3981" s="773"/>
      <c r="CS3981" s="773"/>
      <c r="CT3981" s="773"/>
      <c r="CU3981" s="773"/>
      <c r="CV3981" s="773"/>
      <c r="CW3981" s="773"/>
      <c r="CX3981" s="773"/>
      <c r="CY3981" s="773"/>
      <c r="CZ3981" s="773"/>
      <c r="DA3981" s="773"/>
      <c r="DB3981" s="773"/>
      <c r="DC3981" s="773"/>
      <c r="DD3981" s="773"/>
      <c r="DE3981" s="773"/>
      <c r="DF3981" s="773"/>
      <c r="DG3981" s="773"/>
      <c r="DH3981" s="773"/>
      <c r="DI3981" s="773"/>
      <c r="DJ3981" s="773"/>
      <c r="DK3981" s="773"/>
      <c r="DL3981" s="773"/>
      <c r="DM3981" s="773"/>
      <c r="DN3981" s="773"/>
      <c r="DO3981" s="773"/>
      <c r="DP3981" s="773"/>
      <c r="DQ3981" s="773"/>
      <c r="DR3981" s="773"/>
      <c r="DS3981" s="773"/>
      <c r="DT3981" s="773"/>
      <c r="DU3981" s="773"/>
      <c r="DV3981" s="773"/>
      <c r="DW3981" s="773"/>
      <c r="DX3981" s="773"/>
      <c r="DY3981" s="773"/>
      <c r="DZ3981" s="773"/>
      <c r="EA3981" s="773"/>
      <c r="EB3981" s="773"/>
      <c r="EC3981" s="773"/>
      <c r="ED3981" s="773"/>
      <c r="EE3981" s="773"/>
      <c r="EF3981" s="773"/>
      <c r="EG3981" s="773"/>
      <c r="EH3981" s="773"/>
      <c r="EI3981" s="773"/>
      <c r="EJ3981" s="773"/>
      <c r="EK3981" s="773"/>
      <c r="EL3981" s="773"/>
      <c r="EM3981" s="773"/>
      <c r="EN3981" s="773"/>
      <c r="EO3981" s="773"/>
      <c r="EP3981" s="773"/>
      <c r="EQ3981" s="773"/>
      <c r="ER3981" s="773"/>
      <c r="ES3981" s="773"/>
      <c r="ET3981" s="773"/>
      <c r="EU3981" s="773"/>
      <c r="EV3981" s="773"/>
      <c r="EW3981" s="773"/>
      <c r="EX3981" s="773"/>
      <c r="EY3981" s="773"/>
      <c r="EZ3981" s="773"/>
      <c r="FA3981" s="773"/>
      <c r="FB3981" s="773"/>
      <c r="FC3981" s="773"/>
      <c r="FD3981" s="773"/>
      <c r="FE3981" s="773"/>
      <c r="FF3981" s="773"/>
      <c r="FG3981" s="773"/>
      <c r="FH3981" s="773"/>
      <c r="FI3981" s="773"/>
      <c r="FJ3981" s="773"/>
      <c r="FK3981" s="773"/>
      <c r="FL3981" s="773"/>
      <c r="FM3981" s="773"/>
      <c r="FN3981" s="773"/>
      <c r="FO3981" s="773"/>
      <c r="FP3981" s="773"/>
      <c r="FQ3981" s="773"/>
      <c r="FR3981" s="773"/>
      <c r="FS3981" s="773"/>
      <c r="FT3981" s="773"/>
      <c r="FU3981" s="773"/>
      <c r="FV3981" s="773"/>
      <c r="FW3981" s="773"/>
      <c r="FX3981" s="773"/>
      <c r="FY3981" s="773"/>
      <c r="FZ3981" s="773"/>
      <c r="GA3981" s="773"/>
      <c r="GB3981" s="773"/>
      <c r="GC3981" s="773"/>
      <c r="GD3981" s="773"/>
      <c r="GE3981" s="773"/>
      <c r="GF3981" s="773"/>
      <c r="GG3981" s="773"/>
      <c r="GH3981" s="773"/>
      <c r="GI3981" s="773"/>
      <c r="GJ3981" s="773"/>
      <c r="GK3981" s="773"/>
      <c r="GL3981" s="773"/>
      <c r="GM3981" s="773"/>
      <c r="GN3981" s="773"/>
      <c r="GO3981" s="773"/>
      <c r="GP3981" s="773"/>
      <c r="GQ3981" s="773"/>
      <c r="GR3981" s="773"/>
      <c r="GS3981" s="773"/>
      <c r="GT3981" s="773"/>
      <c r="GU3981" s="773"/>
      <c r="GV3981" s="773"/>
      <c r="GW3981" s="773"/>
      <c r="GX3981" s="773"/>
      <c r="GY3981" s="773"/>
      <c r="GZ3981" s="773"/>
      <c r="HA3981" s="773"/>
      <c r="HB3981" s="773"/>
      <c r="HC3981" s="773"/>
      <c r="HD3981" s="773"/>
      <c r="HE3981" s="773"/>
      <c r="HF3981" s="773"/>
      <c r="HG3981" s="773"/>
      <c r="HH3981" s="773"/>
      <c r="HI3981" s="773"/>
      <c r="HJ3981" s="773"/>
      <c r="HK3981" s="773"/>
      <c r="HL3981" s="773"/>
      <c r="HM3981" s="773"/>
      <c r="HN3981" s="773"/>
      <c r="HO3981" s="773"/>
      <c r="HP3981" s="773"/>
      <c r="HQ3981" s="773"/>
      <c r="HR3981" s="773"/>
      <c r="HS3981" s="773"/>
      <c r="HT3981" s="773"/>
      <c r="HU3981" s="773"/>
      <c r="HV3981" s="773"/>
      <c r="HW3981" s="773"/>
      <c r="HX3981" s="773"/>
      <c r="HY3981" s="773"/>
      <c r="HZ3981" s="773"/>
      <c r="IA3981" s="773"/>
      <c r="IB3981" s="773"/>
      <c r="IC3981" s="773"/>
      <c r="ID3981" s="773"/>
      <c r="IE3981" s="773"/>
      <c r="IF3981" s="773"/>
      <c r="IG3981" s="773"/>
      <c r="IH3981" s="773"/>
      <c r="II3981" s="773"/>
      <c r="IJ3981" s="773"/>
      <c r="IK3981" s="773"/>
      <c r="IL3981" s="773"/>
      <c r="IM3981" s="773"/>
      <c r="IN3981" s="773"/>
      <c r="IO3981" s="773"/>
      <c r="IP3981" s="773"/>
      <c r="IQ3981" s="773"/>
      <c r="IR3981" s="773"/>
    </row>
    <row r="3982" spans="1:252" ht="13.5" customHeight="1" x14ac:dyDescent="0.2">
      <c r="A3982" s="606">
        <v>107</v>
      </c>
      <c r="B3982" s="637" t="s">
        <v>806</v>
      </c>
      <c r="C3982" s="660" t="s">
        <v>701</v>
      </c>
      <c r="D3982" s="575">
        <v>11</v>
      </c>
      <c r="E3982" s="575">
        <v>2005</v>
      </c>
      <c r="F3982" s="1074">
        <v>284.52050000000003</v>
      </c>
      <c r="G3982" s="784">
        <f t="shared" si="133"/>
        <v>284.52050000000003</v>
      </c>
      <c r="H3982" s="1075">
        <v>100</v>
      </c>
      <c r="I3982" s="784">
        <f t="shared" si="134"/>
        <v>0</v>
      </c>
      <c r="J3982" s="635"/>
      <c r="K3982" s="693"/>
      <c r="L3982" s="693"/>
      <c r="M3982" s="635"/>
      <c r="N3982" s="693"/>
      <c r="O3982" s="693"/>
      <c r="P3982" s="1835"/>
      <c r="Q3982" s="773"/>
      <c r="R3982" s="773"/>
      <c r="S3982" s="773"/>
      <c r="T3982" s="773"/>
      <c r="U3982" s="773"/>
      <c r="V3982" s="773"/>
      <c r="W3982" s="773"/>
      <c r="X3982" s="773"/>
      <c r="Y3982" s="773"/>
      <c r="Z3982" s="773"/>
      <c r="AA3982" s="773"/>
      <c r="AB3982" s="773"/>
      <c r="AC3982" s="773"/>
      <c r="AD3982" s="773"/>
      <c r="AE3982" s="773"/>
      <c r="AF3982" s="773"/>
      <c r="AG3982" s="773"/>
      <c r="AH3982" s="773"/>
      <c r="AI3982" s="773"/>
      <c r="AJ3982" s="773"/>
      <c r="AK3982" s="773"/>
      <c r="AL3982" s="773"/>
      <c r="AM3982" s="773"/>
      <c r="AN3982" s="773"/>
      <c r="AO3982" s="773"/>
      <c r="AP3982" s="773"/>
      <c r="AQ3982" s="773"/>
      <c r="AR3982" s="773"/>
      <c r="AS3982" s="773"/>
      <c r="AT3982" s="773"/>
      <c r="AU3982" s="773"/>
      <c r="AV3982" s="773"/>
      <c r="AW3982" s="773"/>
      <c r="AX3982" s="773"/>
      <c r="AY3982" s="773"/>
      <c r="AZ3982" s="773"/>
      <c r="BA3982" s="773"/>
      <c r="BB3982" s="773"/>
      <c r="BC3982" s="773"/>
      <c r="BD3982" s="773"/>
      <c r="BE3982" s="773"/>
      <c r="BF3982" s="773"/>
      <c r="BG3982" s="773"/>
      <c r="BH3982" s="773"/>
      <c r="BI3982" s="773"/>
      <c r="BJ3982" s="773"/>
      <c r="BK3982" s="773"/>
      <c r="BL3982" s="773"/>
      <c r="BM3982" s="773"/>
      <c r="BN3982" s="773"/>
      <c r="BO3982" s="773"/>
      <c r="BP3982" s="773"/>
      <c r="BQ3982" s="773"/>
      <c r="BR3982" s="773"/>
      <c r="BS3982" s="773"/>
      <c r="BT3982" s="773"/>
      <c r="BU3982" s="773"/>
      <c r="BV3982" s="773"/>
      <c r="BW3982" s="773"/>
      <c r="BX3982" s="773"/>
      <c r="BY3982" s="773"/>
      <c r="BZ3982" s="773"/>
      <c r="CA3982" s="773"/>
      <c r="CB3982" s="773"/>
      <c r="CC3982" s="773"/>
      <c r="CD3982" s="773"/>
      <c r="CE3982" s="773"/>
      <c r="CF3982" s="773"/>
      <c r="CG3982" s="773"/>
      <c r="CH3982" s="773"/>
      <c r="CI3982" s="773"/>
      <c r="CJ3982" s="773"/>
      <c r="CK3982" s="773"/>
      <c r="CL3982" s="773"/>
      <c r="CM3982" s="773"/>
      <c r="CN3982" s="773"/>
      <c r="CO3982" s="773"/>
      <c r="CP3982" s="773"/>
      <c r="CQ3982" s="773"/>
      <c r="CR3982" s="773"/>
      <c r="CS3982" s="773"/>
      <c r="CT3982" s="773"/>
      <c r="CU3982" s="773"/>
      <c r="CV3982" s="773"/>
      <c r="CW3982" s="773"/>
      <c r="CX3982" s="773"/>
      <c r="CY3982" s="773"/>
      <c r="CZ3982" s="773"/>
      <c r="DA3982" s="773"/>
      <c r="DB3982" s="773"/>
      <c r="DC3982" s="773"/>
      <c r="DD3982" s="773"/>
      <c r="DE3982" s="773"/>
      <c r="DF3982" s="773"/>
      <c r="DG3982" s="773"/>
      <c r="DH3982" s="773"/>
      <c r="DI3982" s="773"/>
      <c r="DJ3982" s="773"/>
      <c r="DK3982" s="773"/>
      <c r="DL3982" s="773"/>
      <c r="DM3982" s="773"/>
      <c r="DN3982" s="773"/>
      <c r="DO3982" s="773"/>
      <c r="DP3982" s="773"/>
      <c r="DQ3982" s="773"/>
      <c r="DR3982" s="773"/>
      <c r="DS3982" s="773"/>
      <c r="DT3982" s="773"/>
      <c r="DU3982" s="773"/>
      <c r="DV3982" s="773"/>
      <c r="DW3982" s="773"/>
      <c r="DX3982" s="773"/>
      <c r="DY3982" s="773"/>
      <c r="DZ3982" s="773"/>
      <c r="EA3982" s="773"/>
      <c r="EB3982" s="773"/>
      <c r="EC3982" s="773"/>
      <c r="ED3982" s="773"/>
      <c r="EE3982" s="773"/>
      <c r="EF3982" s="773"/>
      <c r="EG3982" s="773"/>
      <c r="EH3982" s="773"/>
      <c r="EI3982" s="773"/>
      <c r="EJ3982" s="773"/>
      <c r="EK3982" s="773"/>
      <c r="EL3982" s="773"/>
      <c r="EM3982" s="773"/>
      <c r="EN3982" s="773"/>
      <c r="EO3982" s="773"/>
      <c r="EP3982" s="773"/>
      <c r="EQ3982" s="773"/>
      <c r="ER3982" s="773"/>
      <c r="ES3982" s="773"/>
      <c r="ET3982" s="773"/>
      <c r="EU3982" s="773"/>
      <c r="EV3982" s="773"/>
      <c r="EW3982" s="773"/>
      <c r="EX3982" s="773"/>
      <c r="EY3982" s="773"/>
      <c r="EZ3982" s="773"/>
      <c r="FA3982" s="773"/>
      <c r="FB3982" s="773"/>
      <c r="FC3982" s="773"/>
      <c r="FD3982" s="773"/>
      <c r="FE3982" s="773"/>
      <c r="FF3982" s="773"/>
      <c r="FG3982" s="773"/>
      <c r="FH3982" s="773"/>
      <c r="FI3982" s="773"/>
      <c r="FJ3982" s="773"/>
      <c r="FK3982" s="773"/>
      <c r="FL3982" s="773"/>
      <c r="FM3982" s="773"/>
      <c r="FN3982" s="773"/>
      <c r="FO3982" s="773"/>
      <c r="FP3982" s="773"/>
      <c r="FQ3982" s="773"/>
      <c r="FR3982" s="773"/>
      <c r="FS3982" s="773"/>
      <c r="FT3982" s="773"/>
      <c r="FU3982" s="773"/>
      <c r="FV3982" s="773"/>
      <c r="FW3982" s="773"/>
      <c r="FX3982" s="773"/>
      <c r="FY3982" s="773"/>
      <c r="FZ3982" s="773"/>
      <c r="GA3982" s="773"/>
      <c r="GB3982" s="773"/>
      <c r="GC3982" s="773"/>
      <c r="GD3982" s="773"/>
      <c r="GE3982" s="773"/>
      <c r="GF3982" s="773"/>
      <c r="GG3982" s="773"/>
      <c r="GH3982" s="773"/>
      <c r="GI3982" s="773"/>
      <c r="GJ3982" s="773"/>
      <c r="GK3982" s="773"/>
      <c r="GL3982" s="773"/>
      <c r="GM3982" s="773"/>
      <c r="GN3982" s="773"/>
      <c r="GO3982" s="773"/>
      <c r="GP3982" s="773"/>
      <c r="GQ3982" s="773"/>
      <c r="GR3982" s="773"/>
      <c r="GS3982" s="773"/>
      <c r="GT3982" s="773"/>
      <c r="GU3982" s="773"/>
      <c r="GV3982" s="773"/>
      <c r="GW3982" s="773"/>
      <c r="GX3982" s="773"/>
      <c r="GY3982" s="773"/>
      <c r="GZ3982" s="773"/>
      <c r="HA3982" s="773"/>
      <c r="HB3982" s="773"/>
      <c r="HC3982" s="773"/>
      <c r="HD3982" s="773"/>
      <c r="HE3982" s="773"/>
      <c r="HF3982" s="773"/>
      <c r="HG3982" s="773"/>
      <c r="HH3982" s="773"/>
      <c r="HI3982" s="773"/>
      <c r="HJ3982" s="773"/>
      <c r="HK3982" s="773"/>
      <c r="HL3982" s="773"/>
      <c r="HM3982" s="773"/>
      <c r="HN3982" s="773"/>
      <c r="HO3982" s="773"/>
      <c r="HP3982" s="773"/>
      <c r="HQ3982" s="773"/>
      <c r="HR3982" s="773"/>
      <c r="HS3982" s="773"/>
      <c r="HT3982" s="773"/>
      <c r="HU3982" s="773"/>
      <c r="HV3982" s="773"/>
      <c r="HW3982" s="773"/>
      <c r="HX3982" s="773"/>
      <c r="HY3982" s="773"/>
      <c r="HZ3982" s="773"/>
      <c r="IA3982" s="773"/>
      <c r="IB3982" s="773"/>
      <c r="IC3982" s="773"/>
      <c r="ID3982" s="773"/>
      <c r="IE3982" s="773"/>
      <c r="IF3982" s="773"/>
      <c r="IG3982" s="773"/>
      <c r="IH3982" s="773"/>
      <c r="II3982" s="773"/>
      <c r="IJ3982" s="773"/>
      <c r="IK3982" s="773"/>
      <c r="IL3982" s="773"/>
      <c r="IM3982" s="773"/>
      <c r="IN3982" s="773"/>
      <c r="IO3982" s="773"/>
      <c r="IP3982" s="773"/>
      <c r="IQ3982" s="773"/>
      <c r="IR3982" s="773"/>
    </row>
    <row r="3983" spans="1:252" ht="13.5" customHeight="1" x14ac:dyDescent="0.2">
      <c r="A3983" s="606">
        <v>108</v>
      </c>
      <c r="B3983" s="637" t="s">
        <v>1992</v>
      </c>
      <c r="C3983" s="660" t="s">
        <v>701</v>
      </c>
      <c r="D3983" s="575">
        <v>4</v>
      </c>
      <c r="E3983" s="575">
        <v>2005</v>
      </c>
      <c r="F3983" s="1074">
        <v>274.31133333333332</v>
      </c>
      <c r="G3983" s="784">
        <f t="shared" si="133"/>
        <v>274.31133333333332</v>
      </c>
      <c r="H3983" s="1075">
        <v>100</v>
      </c>
      <c r="I3983" s="784">
        <f t="shared" si="134"/>
        <v>0</v>
      </c>
      <c r="J3983" s="635"/>
      <c r="K3983" s="693"/>
      <c r="L3983" s="693"/>
      <c r="M3983" s="635"/>
      <c r="N3983" s="693"/>
      <c r="O3983" s="693"/>
      <c r="P3983" s="1835"/>
      <c r="Q3983" s="773"/>
      <c r="R3983" s="773"/>
      <c r="S3983" s="773"/>
      <c r="T3983" s="773"/>
      <c r="U3983" s="773"/>
      <c r="V3983" s="773"/>
      <c r="W3983" s="773"/>
      <c r="X3983" s="773"/>
      <c r="Y3983" s="773"/>
      <c r="Z3983" s="773"/>
      <c r="AA3983" s="773"/>
      <c r="AB3983" s="773"/>
      <c r="AC3983" s="773"/>
      <c r="AD3983" s="773"/>
      <c r="AE3983" s="773"/>
      <c r="AF3983" s="773"/>
      <c r="AG3983" s="773"/>
      <c r="AH3983" s="773"/>
      <c r="AI3983" s="773"/>
      <c r="AJ3983" s="773"/>
      <c r="AK3983" s="773"/>
      <c r="AL3983" s="773"/>
      <c r="AM3983" s="773"/>
      <c r="AN3983" s="773"/>
      <c r="AO3983" s="773"/>
      <c r="AP3983" s="773"/>
      <c r="AQ3983" s="773"/>
      <c r="AR3983" s="773"/>
      <c r="AS3983" s="773"/>
      <c r="AT3983" s="773"/>
      <c r="AU3983" s="773"/>
      <c r="AV3983" s="773"/>
      <c r="AW3983" s="773"/>
      <c r="AX3983" s="773"/>
      <c r="AY3983" s="773"/>
      <c r="AZ3983" s="773"/>
      <c r="BA3983" s="773"/>
      <c r="BB3983" s="773"/>
      <c r="BC3983" s="773"/>
      <c r="BD3983" s="773"/>
      <c r="BE3983" s="773"/>
      <c r="BF3983" s="773"/>
      <c r="BG3983" s="773"/>
      <c r="BH3983" s="773"/>
      <c r="BI3983" s="773"/>
      <c r="BJ3983" s="773"/>
      <c r="BK3983" s="773"/>
      <c r="BL3983" s="773"/>
      <c r="BM3983" s="773"/>
      <c r="BN3983" s="773"/>
      <c r="BO3983" s="773"/>
      <c r="BP3983" s="773"/>
      <c r="BQ3983" s="773"/>
      <c r="BR3983" s="773"/>
      <c r="BS3983" s="773"/>
      <c r="BT3983" s="773"/>
      <c r="BU3983" s="773"/>
      <c r="BV3983" s="773"/>
      <c r="BW3983" s="773"/>
      <c r="BX3983" s="773"/>
      <c r="BY3983" s="773"/>
      <c r="BZ3983" s="773"/>
      <c r="CA3983" s="773"/>
      <c r="CB3983" s="773"/>
      <c r="CC3983" s="773"/>
      <c r="CD3983" s="773"/>
      <c r="CE3983" s="773"/>
      <c r="CF3983" s="773"/>
      <c r="CG3983" s="773"/>
      <c r="CH3983" s="773"/>
      <c r="CI3983" s="773"/>
      <c r="CJ3983" s="773"/>
      <c r="CK3983" s="773"/>
      <c r="CL3983" s="773"/>
      <c r="CM3983" s="773"/>
      <c r="CN3983" s="773"/>
      <c r="CO3983" s="773"/>
      <c r="CP3983" s="773"/>
      <c r="CQ3983" s="773"/>
      <c r="CR3983" s="773"/>
      <c r="CS3983" s="773"/>
      <c r="CT3983" s="773"/>
      <c r="CU3983" s="773"/>
      <c r="CV3983" s="773"/>
      <c r="CW3983" s="773"/>
      <c r="CX3983" s="773"/>
      <c r="CY3983" s="773"/>
      <c r="CZ3983" s="773"/>
      <c r="DA3983" s="773"/>
      <c r="DB3983" s="773"/>
      <c r="DC3983" s="773"/>
      <c r="DD3983" s="773"/>
      <c r="DE3983" s="773"/>
      <c r="DF3983" s="773"/>
      <c r="DG3983" s="773"/>
      <c r="DH3983" s="773"/>
      <c r="DI3983" s="773"/>
      <c r="DJ3983" s="773"/>
      <c r="DK3983" s="773"/>
      <c r="DL3983" s="773"/>
      <c r="DM3983" s="773"/>
      <c r="DN3983" s="773"/>
      <c r="DO3983" s="773"/>
      <c r="DP3983" s="773"/>
      <c r="DQ3983" s="773"/>
      <c r="DR3983" s="773"/>
      <c r="DS3983" s="773"/>
      <c r="DT3983" s="773"/>
      <c r="DU3983" s="773"/>
      <c r="DV3983" s="773"/>
      <c r="DW3983" s="773"/>
      <c r="DX3983" s="773"/>
      <c r="DY3983" s="773"/>
      <c r="DZ3983" s="773"/>
      <c r="EA3983" s="773"/>
      <c r="EB3983" s="773"/>
      <c r="EC3983" s="773"/>
      <c r="ED3983" s="773"/>
      <c r="EE3983" s="773"/>
      <c r="EF3983" s="773"/>
      <c r="EG3983" s="773"/>
      <c r="EH3983" s="773"/>
      <c r="EI3983" s="773"/>
      <c r="EJ3983" s="773"/>
      <c r="EK3983" s="773"/>
      <c r="EL3983" s="773"/>
      <c r="EM3983" s="773"/>
      <c r="EN3983" s="773"/>
      <c r="EO3983" s="773"/>
      <c r="EP3983" s="773"/>
      <c r="EQ3983" s="773"/>
      <c r="ER3983" s="773"/>
      <c r="ES3983" s="773"/>
      <c r="ET3983" s="773"/>
      <c r="EU3983" s="773"/>
      <c r="EV3983" s="773"/>
      <c r="EW3983" s="773"/>
      <c r="EX3983" s="773"/>
      <c r="EY3983" s="773"/>
      <c r="EZ3983" s="773"/>
      <c r="FA3983" s="773"/>
      <c r="FB3983" s="773"/>
      <c r="FC3983" s="773"/>
      <c r="FD3983" s="773"/>
      <c r="FE3983" s="773"/>
      <c r="FF3983" s="773"/>
      <c r="FG3983" s="773"/>
      <c r="FH3983" s="773"/>
      <c r="FI3983" s="773"/>
      <c r="FJ3983" s="773"/>
      <c r="FK3983" s="773"/>
      <c r="FL3983" s="773"/>
      <c r="FM3983" s="773"/>
      <c r="FN3983" s="773"/>
      <c r="FO3983" s="773"/>
      <c r="FP3983" s="773"/>
      <c r="FQ3983" s="773"/>
      <c r="FR3983" s="773"/>
      <c r="FS3983" s="773"/>
      <c r="FT3983" s="773"/>
      <c r="FU3983" s="773"/>
      <c r="FV3983" s="773"/>
      <c r="FW3983" s="773"/>
      <c r="FX3983" s="773"/>
      <c r="FY3983" s="773"/>
      <c r="FZ3983" s="773"/>
      <c r="GA3983" s="773"/>
      <c r="GB3983" s="773"/>
      <c r="GC3983" s="773"/>
      <c r="GD3983" s="773"/>
      <c r="GE3983" s="773"/>
      <c r="GF3983" s="773"/>
      <c r="GG3983" s="773"/>
      <c r="GH3983" s="773"/>
      <c r="GI3983" s="773"/>
      <c r="GJ3983" s="773"/>
      <c r="GK3983" s="773"/>
      <c r="GL3983" s="773"/>
      <c r="GM3983" s="773"/>
      <c r="GN3983" s="773"/>
      <c r="GO3983" s="773"/>
      <c r="GP3983" s="773"/>
      <c r="GQ3983" s="773"/>
      <c r="GR3983" s="773"/>
      <c r="GS3983" s="773"/>
      <c r="GT3983" s="773"/>
      <c r="GU3983" s="773"/>
      <c r="GV3983" s="773"/>
      <c r="GW3983" s="773"/>
      <c r="GX3983" s="773"/>
      <c r="GY3983" s="773"/>
      <c r="GZ3983" s="773"/>
      <c r="HA3983" s="773"/>
      <c r="HB3983" s="773"/>
      <c r="HC3983" s="773"/>
      <c r="HD3983" s="773"/>
      <c r="HE3983" s="773"/>
      <c r="HF3983" s="773"/>
      <c r="HG3983" s="773"/>
      <c r="HH3983" s="773"/>
      <c r="HI3983" s="773"/>
      <c r="HJ3983" s="773"/>
      <c r="HK3983" s="773"/>
      <c r="HL3983" s="773"/>
      <c r="HM3983" s="773"/>
      <c r="HN3983" s="773"/>
      <c r="HO3983" s="773"/>
      <c r="HP3983" s="773"/>
      <c r="HQ3983" s="773"/>
      <c r="HR3983" s="773"/>
      <c r="HS3983" s="773"/>
      <c r="HT3983" s="773"/>
      <c r="HU3983" s="773"/>
      <c r="HV3983" s="773"/>
      <c r="HW3983" s="773"/>
      <c r="HX3983" s="773"/>
      <c r="HY3983" s="773"/>
      <c r="HZ3983" s="773"/>
      <c r="IA3983" s="773"/>
      <c r="IB3983" s="773"/>
      <c r="IC3983" s="773"/>
      <c r="ID3983" s="773"/>
      <c r="IE3983" s="773"/>
      <c r="IF3983" s="773"/>
      <c r="IG3983" s="773"/>
      <c r="IH3983" s="773"/>
      <c r="II3983" s="773"/>
      <c r="IJ3983" s="773"/>
      <c r="IK3983" s="773"/>
      <c r="IL3983" s="773"/>
      <c r="IM3983" s="773"/>
      <c r="IN3983" s="773"/>
      <c r="IO3983" s="773"/>
      <c r="IP3983" s="773"/>
      <c r="IQ3983" s="773"/>
      <c r="IR3983" s="773"/>
    </row>
    <row r="3984" spans="1:252" ht="13.5" customHeight="1" x14ac:dyDescent="0.2">
      <c r="A3984" s="606">
        <v>109</v>
      </c>
      <c r="B3984" s="637" t="s">
        <v>1809</v>
      </c>
      <c r="C3984" s="660" t="s">
        <v>701</v>
      </c>
      <c r="D3984" s="575">
        <v>133</v>
      </c>
      <c r="E3984" s="575">
        <v>2005</v>
      </c>
      <c r="F3984" s="1074">
        <v>4096.06351</v>
      </c>
      <c r="G3984" s="784">
        <f t="shared" si="133"/>
        <v>4096.06351</v>
      </c>
      <c r="H3984" s="1075">
        <v>100</v>
      </c>
      <c r="I3984" s="784">
        <f t="shared" si="134"/>
        <v>0</v>
      </c>
      <c r="J3984" s="635"/>
      <c r="K3984" s="693"/>
      <c r="L3984" s="693"/>
      <c r="M3984" s="635"/>
      <c r="N3984" s="693"/>
      <c r="O3984" s="693"/>
      <c r="P3984" s="1835"/>
      <c r="Q3984" s="773"/>
      <c r="R3984" s="773"/>
      <c r="S3984" s="773"/>
      <c r="T3984" s="773"/>
      <c r="U3984" s="773"/>
      <c r="V3984" s="773"/>
      <c r="W3984" s="773"/>
      <c r="X3984" s="773"/>
      <c r="Y3984" s="773"/>
      <c r="Z3984" s="773"/>
      <c r="AA3984" s="773"/>
      <c r="AB3984" s="773"/>
      <c r="AC3984" s="773"/>
      <c r="AD3984" s="773"/>
      <c r="AE3984" s="773"/>
      <c r="AF3984" s="773"/>
      <c r="AG3984" s="773"/>
      <c r="AH3984" s="773"/>
      <c r="AI3984" s="773"/>
      <c r="AJ3984" s="773"/>
      <c r="AK3984" s="773"/>
      <c r="AL3984" s="773"/>
      <c r="AM3984" s="773"/>
      <c r="AN3984" s="773"/>
      <c r="AO3984" s="773"/>
      <c r="AP3984" s="773"/>
      <c r="AQ3984" s="773"/>
      <c r="AR3984" s="773"/>
      <c r="AS3984" s="773"/>
      <c r="AT3984" s="773"/>
      <c r="AU3984" s="773"/>
      <c r="AV3984" s="773"/>
      <c r="AW3984" s="773"/>
      <c r="AX3984" s="773"/>
      <c r="AY3984" s="773"/>
      <c r="AZ3984" s="773"/>
      <c r="BA3984" s="773"/>
      <c r="BB3984" s="773"/>
      <c r="BC3984" s="773"/>
      <c r="BD3984" s="773"/>
      <c r="BE3984" s="773"/>
      <c r="BF3984" s="773"/>
      <c r="BG3984" s="773"/>
      <c r="BH3984" s="773"/>
      <c r="BI3984" s="773"/>
      <c r="BJ3984" s="773"/>
      <c r="BK3984" s="773"/>
      <c r="BL3984" s="773"/>
      <c r="BM3984" s="773"/>
      <c r="BN3984" s="773"/>
      <c r="BO3984" s="773"/>
      <c r="BP3984" s="773"/>
      <c r="BQ3984" s="773"/>
      <c r="BR3984" s="773"/>
      <c r="BS3984" s="773"/>
      <c r="BT3984" s="773"/>
      <c r="BU3984" s="773"/>
      <c r="BV3984" s="773"/>
      <c r="BW3984" s="773"/>
      <c r="BX3984" s="773"/>
      <c r="BY3984" s="773"/>
      <c r="BZ3984" s="773"/>
      <c r="CA3984" s="773"/>
      <c r="CB3984" s="773"/>
      <c r="CC3984" s="773"/>
      <c r="CD3984" s="773"/>
      <c r="CE3984" s="773"/>
      <c r="CF3984" s="773"/>
      <c r="CG3984" s="773"/>
      <c r="CH3984" s="773"/>
      <c r="CI3984" s="773"/>
      <c r="CJ3984" s="773"/>
      <c r="CK3984" s="773"/>
      <c r="CL3984" s="773"/>
      <c r="CM3984" s="773"/>
      <c r="CN3984" s="773"/>
      <c r="CO3984" s="773"/>
      <c r="CP3984" s="773"/>
      <c r="CQ3984" s="773"/>
      <c r="CR3984" s="773"/>
      <c r="CS3984" s="773"/>
      <c r="CT3984" s="773"/>
      <c r="CU3984" s="773"/>
      <c r="CV3984" s="773"/>
      <c r="CW3984" s="773"/>
      <c r="CX3984" s="773"/>
      <c r="CY3984" s="773"/>
      <c r="CZ3984" s="773"/>
      <c r="DA3984" s="773"/>
      <c r="DB3984" s="773"/>
      <c r="DC3984" s="773"/>
      <c r="DD3984" s="773"/>
      <c r="DE3984" s="773"/>
      <c r="DF3984" s="773"/>
      <c r="DG3984" s="773"/>
      <c r="DH3984" s="773"/>
      <c r="DI3984" s="773"/>
      <c r="DJ3984" s="773"/>
      <c r="DK3984" s="773"/>
      <c r="DL3984" s="773"/>
      <c r="DM3984" s="773"/>
      <c r="DN3984" s="773"/>
      <c r="DO3984" s="773"/>
      <c r="DP3984" s="773"/>
      <c r="DQ3984" s="773"/>
      <c r="DR3984" s="773"/>
      <c r="DS3984" s="773"/>
      <c r="DT3984" s="773"/>
      <c r="DU3984" s="773"/>
      <c r="DV3984" s="773"/>
      <c r="DW3984" s="773"/>
      <c r="DX3984" s="773"/>
      <c r="DY3984" s="773"/>
      <c r="DZ3984" s="773"/>
      <c r="EA3984" s="773"/>
      <c r="EB3984" s="773"/>
      <c r="EC3984" s="773"/>
      <c r="ED3984" s="773"/>
      <c r="EE3984" s="773"/>
      <c r="EF3984" s="773"/>
      <c r="EG3984" s="773"/>
      <c r="EH3984" s="773"/>
      <c r="EI3984" s="773"/>
      <c r="EJ3984" s="773"/>
      <c r="EK3984" s="773"/>
      <c r="EL3984" s="773"/>
      <c r="EM3984" s="773"/>
      <c r="EN3984" s="773"/>
      <c r="EO3984" s="773"/>
      <c r="EP3984" s="773"/>
      <c r="EQ3984" s="773"/>
      <c r="ER3984" s="773"/>
      <c r="ES3984" s="773"/>
      <c r="ET3984" s="773"/>
      <c r="EU3984" s="773"/>
      <c r="EV3984" s="773"/>
      <c r="EW3984" s="773"/>
      <c r="EX3984" s="773"/>
      <c r="EY3984" s="773"/>
      <c r="EZ3984" s="773"/>
      <c r="FA3984" s="773"/>
      <c r="FB3984" s="773"/>
      <c r="FC3984" s="773"/>
      <c r="FD3984" s="773"/>
      <c r="FE3984" s="773"/>
      <c r="FF3984" s="773"/>
      <c r="FG3984" s="773"/>
      <c r="FH3984" s="773"/>
      <c r="FI3984" s="773"/>
      <c r="FJ3984" s="773"/>
      <c r="FK3984" s="773"/>
      <c r="FL3984" s="773"/>
      <c r="FM3984" s="773"/>
      <c r="FN3984" s="773"/>
      <c r="FO3984" s="773"/>
      <c r="FP3984" s="773"/>
      <c r="FQ3984" s="773"/>
      <c r="FR3984" s="773"/>
      <c r="FS3984" s="773"/>
      <c r="FT3984" s="773"/>
      <c r="FU3984" s="773"/>
      <c r="FV3984" s="773"/>
      <c r="FW3984" s="773"/>
      <c r="FX3984" s="773"/>
      <c r="FY3984" s="773"/>
      <c r="FZ3984" s="773"/>
      <c r="GA3984" s="773"/>
      <c r="GB3984" s="773"/>
      <c r="GC3984" s="773"/>
      <c r="GD3984" s="773"/>
      <c r="GE3984" s="773"/>
      <c r="GF3984" s="773"/>
      <c r="GG3984" s="773"/>
      <c r="GH3984" s="773"/>
      <c r="GI3984" s="773"/>
      <c r="GJ3984" s="773"/>
      <c r="GK3984" s="773"/>
      <c r="GL3984" s="773"/>
      <c r="GM3984" s="773"/>
      <c r="GN3984" s="773"/>
      <c r="GO3984" s="773"/>
      <c r="GP3984" s="773"/>
      <c r="GQ3984" s="773"/>
      <c r="GR3984" s="773"/>
      <c r="GS3984" s="773"/>
      <c r="GT3984" s="773"/>
      <c r="GU3984" s="773"/>
      <c r="GV3984" s="773"/>
      <c r="GW3984" s="773"/>
      <c r="GX3984" s="773"/>
      <c r="GY3984" s="773"/>
      <c r="GZ3984" s="773"/>
      <c r="HA3984" s="773"/>
      <c r="HB3984" s="773"/>
      <c r="HC3984" s="773"/>
      <c r="HD3984" s="773"/>
      <c r="HE3984" s="773"/>
      <c r="HF3984" s="773"/>
      <c r="HG3984" s="773"/>
      <c r="HH3984" s="773"/>
      <c r="HI3984" s="773"/>
      <c r="HJ3984" s="773"/>
      <c r="HK3984" s="773"/>
      <c r="HL3984" s="773"/>
      <c r="HM3984" s="773"/>
      <c r="HN3984" s="773"/>
      <c r="HO3984" s="773"/>
      <c r="HP3984" s="773"/>
      <c r="HQ3984" s="773"/>
      <c r="HR3984" s="773"/>
      <c r="HS3984" s="773"/>
      <c r="HT3984" s="773"/>
      <c r="HU3984" s="773"/>
      <c r="HV3984" s="773"/>
      <c r="HW3984" s="773"/>
      <c r="HX3984" s="773"/>
      <c r="HY3984" s="773"/>
      <c r="HZ3984" s="773"/>
      <c r="IA3984" s="773"/>
      <c r="IB3984" s="773"/>
      <c r="IC3984" s="773"/>
      <c r="ID3984" s="773"/>
      <c r="IE3984" s="773"/>
      <c r="IF3984" s="773"/>
      <c r="IG3984" s="773"/>
      <c r="IH3984" s="773"/>
      <c r="II3984" s="773"/>
      <c r="IJ3984" s="773"/>
      <c r="IK3984" s="773"/>
      <c r="IL3984" s="773"/>
      <c r="IM3984" s="773"/>
      <c r="IN3984" s="773"/>
      <c r="IO3984" s="773"/>
      <c r="IP3984" s="773"/>
      <c r="IQ3984" s="773"/>
      <c r="IR3984" s="773"/>
    </row>
    <row r="3985" spans="1:252" ht="27" customHeight="1" x14ac:dyDescent="0.2">
      <c r="A3985" s="606">
        <v>110</v>
      </c>
      <c r="B3985" s="637" t="s">
        <v>1854</v>
      </c>
      <c r="C3985" s="660" t="s">
        <v>701</v>
      </c>
      <c r="D3985" s="575">
        <v>25</v>
      </c>
      <c r="E3985" s="575">
        <v>2008</v>
      </c>
      <c r="F3985" s="1074">
        <v>275</v>
      </c>
      <c r="G3985" s="784">
        <f t="shared" si="133"/>
        <v>275</v>
      </c>
      <c r="H3985" s="1075">
        <v>100</v>
      </c>
      <c r="I3985" s="784">
        <f t="shared" si="134"/>
        <v>0</v>
      </c>
      <c r="J3985" s="635"/>
      <c r="K3985" s="693"/>
      <c r="L3985" s="693"/>
      <c r="M3985" s="635"/>
      <c r="N3985" s="693"/>
      <c r="O3985" s="693"/>
      <c r="P3985" s="1835"/>
      <c r="Q3985" s="773"/>
      <c r="R3985" s="773"/>
      <c r="S3985" s="773"/>
      <c r="T3985" s="773"/>
      <c r="U3985" s="773"/>
      <c r="V3985" s="773"/>
      <c r="W3985" s="773"/>
      <c r="X3985" s="773"/>
      <c r="Y3985" s="773"/>
      <c r="Z3985" s="773"/>
      <c r="AA3985" s="773"/>
      <c r="AB3985" s="773"/>
      <c r="AC3985" s="773"/>
      <c r="AD3985" s="773"/>
      <c r="AE3985" s="773"/>
      <c r="AF3985" s="773"/>
      <c r="AG3985" s="773"/>
      <c r="AH3985" s="773"/>
      <c r="AI3985" s="773"/>
      <c r="AJ3985" s="773"/>
      <c r="AK3985" s="773"/>
      <c r="AL3985" s="773"/>
      <c r="AM3985" s="773"/>
      <c r="AN3985" s="773"/>
      <c r="AO3985" s="773"/>
      <c r="AP3985" s="773"/>
      <c r="AQ3985" s="773"/>
      <c r="AR3985" s="773"/>
      <c r="AS3985" s="773"/>
      <c r="AT3985" s="773"/>
      <c r="AU3985" s="773"/>
      <c r="AV3985" s="773"/>
      <c r="AW3985" s="773"/>
      <c r="AX3985" s="773"/>
      <c r="AY3985" s="773"/>
      <c r="AZ3985" s="773"/>
      <c r="BA3985" s="773"/>
      <c r="BB3985" s="773"/>
      <c r="BC3985" s="773"/>
      <c r="BD3985" s="773"/>
      <c r="BE3985" s="773"/>
      <c r="BF3985" s="773"/>
      <c r="BG3985" s="773"/>
      <c r="BH3985" s="773"/>
      <c r="BI3985" s="773"/>
      <c r="BJ3985" s="773"/>
      <c r="BK3985" s="773"/>
      <c r="BL3985" s="773"/>
      <c r="BM3985" s="773"/>
      <c r="BN3985" s="773"/>
      <c r="BO3985" s="773"/>
      <c r="BP3985" s="773"/>
      <c r="BQ3985" s="773"/>
      <c r="BR3985" s="773"/>
      <c r="BS3985" s="773"/>
      <c r="BT3985" s="773"/>
      <c r="BU3985" s="773"/>
      <c r="BV3985" s="773"/>
      <c r="BW3985" s="773"/>
      <c r="BX3985" s="773"/>
      <c r="BY3985" s="773"/>
      <c r="BZ3985" s="773"/>
      <c r="CA3985" s="773"/>
      <c r="CB3985" s="773"/>
      <c r="CC3985" s="773"/>
      <c r="CD3985" s="773"/>
      <c r="CE3985" s="773"/>
      <c r="CF3985" s="773"/>
      <c r="CG3985" s="773"/>
      <c r="CH3985" s="773"/>
      <c r="CI3985" s="773"/>
      <c r="CJ3985" s="773"/>
      <c r="CK3985" s="773"/>
      <c r="CL3985" s="773"/>
      <c r="CM3985" s="773"/>
      <c r="CN3985" s="773"/>
      <c r="CO3985" s="773"/>
      <c r="CP3985" s="773"/>
      <c r="CQ3985" s="773"/>
      <c r="CR3985" s="773"/>
      <c r="CS3985" s="773"/>
      <c r="CT3985" s="773"/>
      <c r="CU3985" s="773"/>
      <c r="CV3985" s="773"/>
      <c r="CW3985" s="773"/>
      <c r="CX3985" s="773"/>
      <c r="CY3985" s="773"/>
      <c r="CZ3985" s="773"/>
      <c r="DA3985" s="773"/>
      <c r="DB3985" s="773"/>
      <c r="DC3985" s="773"/>
      <c r="DD3985" s="773"/>
      <c r="DE3985" s="773"/>
      <c r="DF3985" s="773"/>
      <c r="DG3985" s="773"/>
      <c r="DH3985" s="773"/>
      <c r="DI3985" s="773"/>
      <c r="DJ3985" s="773"/>
      <c r="DK3985" s="773"/>
      <c r="DL3985" s="773"/>
      <c r="DM3985" s="773"/>
      <c r="DN3985" s="773"/>
      <c r="DO3985" s="773"/>
      <c r="DP3985" s="773"/>
      <c r="DQ3985" s="773"/>
      <c r="DR3985" s="773"/>
      <c r="DS3985" s="773"/>
      <c r="DT3985" s="773"/>
      <c r="DU3985" s="773"/>
      <c r="DV3985" s="773"/>
      <c r="DW3985" s="773"/>
      <c r="DX3985" s="773"/>
      <c r="DY3985" s="773"/>
      <c r="DZ3985" s="773"/>
      <c r="EA3985" s="773"/>
      <c r="EB3985" s="773"/>
      <c r="EC3985" s="773"/>
      <c r="ED3985" s="773"/>
      <c r="EE3985" s="773"/>
      <c r="EF3985" s="773"/>
      <c r="EG3985" s="773"/>
      <c r="EH3985" s="773"/>
      <c r="EI3985" s="773"/>
      <c r="EJ3985" s="773"/>
      <c r="EK3985" s="773"/>
      <c r="EL3985" s="773"/>
      <c r="EM3985" s="773"/>
      <c r="EN3985" s="773"/>
      <c r="EO3985" s="773"/>
      <c r="EP3985" s="773"/>
      <c r="EQ3985" s="773"/>
      <c r="ER3985" s="773"/>
      <c r="ES3985" s="773"/>
      <c r="ET3985" s="773"/>
      <c r="EU3985" s="773"/>
      <c r="EV3985" s="773"/>
      <c r="EW3985" s="773"/>
      <c r="EX3985" s="773"/>
      <c r="EY3985" s="773"/>
      <c r="EZ3985" s="773"/>
      <c r="FA3985" s="773"/>
      <c r="FB3985" s="773"/>
      <c r="FC3985" s="773"/>
      <c r="FD3985" s="773"/>
      <c r="FE3985" s="773"/>
      <c r="FF3985" s="773"/>
      <c r="FG3985" s="773"/>
      <c r="FH3985" s="773"/>
      <c r="FI3985" s="773"/>
      <c r="FJ3985" s="773"/>
      <c r="FK3985" s="773"/>
      <c r="FL3985" s="773"/>
      <c r="FM3985" s="773"/>
      <c r="FN3985" s="773"/>
      <c r="FO3985" s="773"/>
      <c r="FP3985" s="773"/>
      <c r="FQ3985" s="773"/>
      <c r="FR3985" s="773"/>
      <c r="FS3985" s="773"/>
      <c r="FT3985" s="773"/>
      <c r="FU3985" s="773"/>
      <c r="FV3985" s="773"/>
      <c r="FW3985" s="773"/>
      <c r="FX3985" s="773"/>
      <c r="FY3985" s="773"/>
      <c r="FZ3985" s="773"/>
      <c r="GA3985" s="773"/>
      <c r="GB3985" s="773"/>
      <c r="GC3985" s="773"/>
      <c r="GD3985" s="773"/>
      <c r="GE3985" s="773"/>
      <c r="GF3985" s="773"/>
      <c r="GG3985" s="773"/>
      <c r="GH3985" s="773"/>
      <c r="GI3985" s="773"/>
      <c r="GJ3985" s="773"/>
      <c r="GK3985" s="773"/>
      <c r="GL3985" s="773"/>
      <c r="GM3985" s="773"/>
      <c r="GN3985" s="773"/>
      <c r="GO3985" s="773"/>
      <c r="GP3985" s="773"/>
      <c r="GQ3985" s="773"/>
      <c r="GR3985" s="773"/>
      <c r="GS3985" s="773"/>
      <c r="GT3985" s="773"/>
      <c r="GU3985" s="773"/>
      <c r="GV3985" s="773"/>
      <c r="GW3985" s="773"/>
      <c r="GX3985" s="773"/>
      <c r="GY3985" s="773"/>
      <c r="GZ3985" s="773"/>
      <c r="HA3985" s="773"/>
      <c r="HB3985" s="773"/>
      <c r="HC3985" s="773"/>
      <c r="HD3985" s="773"/>
      <c r="HE3985" s="773"/>
      <c r="HF3985" s="773"/>
      <c r="HG3985" s="773"/>
      <c r="HH3985" s="773"/>
      <c r="HI3985" s="773"/>
      <c r="HJ3985" s="773"/>
      <c r="HK3985" s="773"/>
      <c r="HL3985" s="773"/>
      <c r="HM3985" s="773"/>
      <c r="HN3985" s="773"/>
      <c r="HO3985" s="773"/>
      <c r="HP3985" s="773"/>
      <c r="HQ3985" s="773"/>
      <c r="HR3985" s="773"/>
      <c r="HS3985" s="773"/>
      <c r="HT3985" s="773"/>
      <c r="HU3985" s="773"/>
      <c r="HV3985" s="773"/>
      <c r="HW3985" s="773"/>
      <c r="HX3985" s="773"/>
      <c r="HY3985" s="773"/>
      <c r="HZ3985" s="773"/>
      <c r="IA3985" s="773"/>
      <c r="IB3985" s="773"/>
      <c r="IC3985" s="773"/>
      <c r="ID3985" s="773"/>
      <c r="IE3985" s="773"/>
      <c r="IF3985" s="773"/>
      <c r="IG3985" s="773"/>
      <c r="IH3985" s="773"/>
      <c r="II3985" s="773"/>
      <c r="IJ3985" s="773"/>
      <c r="IK3985" s="773"/>
      <c r="IL3985" s="773"/>
      <c r="IM3985" s="773"/>
      <c r="IN3985" s="773"/>
      <c r="IO3985" s="773"/>
      <c r="IP3985" s="773"/>
      <c r="IQ3985" s="773"/>
      <c r="IR3985" s="773"/>
    </row>
    <row r="3986" spans="1:252" ht="13.5" customHeight="1" x14ac:dyDescent="0.2">
      <c r="A3986" s="606">
        <v>111</v>
      </c>
      <c r="B3986" s="637" t="s">
        <v>710</v>
      </c>
      <c r="C3986" s="660" t="s">
        <v>701</v>
      </c>
      <c r="D3986" s="575">
        <v>10</v>
      </c>
      <c r="E3986" s="575">
        <v>2005</v>
      </c>
      <c r="F3986" s="1074">
        <v>302.83</v>
      </c>
      <c r="G3986" s="784">
        <f t="shared" ref="G3986:G4049" si="135">F3986*H3986%</f>
        <v>302.83</v>
      </c>
      <c r="H3986" s="1075">
        <v>100</v>
      </c>
      <c r="I3986" s="784">
        <f t="shared" ref="I3986:I4049" si="136">F3986-G3986</f>
        <v>0</v>
      </c>
      <c r="J3986" s="635"/>
      <c r="K3986" s="693"/>
      <c r="L3986" s="693"/>
      <c r="M3986" s="635"/>
      <c r="N3986" s="693"/>
      <c r="O3986" s="693"/>
      <c r="P3986" s="1835"/>
      <c r="Q3986" s="773"/>
      <c r="R3986" s="773"/>
      <c r="S3986" s="773"/>
      <c r="T3986" s="773"/>
      <c r="U3986" s="773"/>
      <c r="V3986" s="773"/>
      <c r="W3986" s="773"/>
      <c r="X3986" s="773"/>
      <c r="Y3986" s="773"/>
      <c r="Z3986" s="773"/>
      <c r="AA3986" s="773"/>
      <c r="AB3986" s="773"/>
      <c r="AC3986" s="773"/>
      <c r="AD3986" s="773"/>
      <c r="AE3986" s="773"/>
      <c r="AF3986" s="773"/>
      <c r="AG3986" s="773"/>
      <c r="AH3986" s="773"/>
      <c r="AI3986" s="773"/>
      <c r="AJ3986" s="773"/>
      <c r="AK3986" s="773"/>
      <c r="AL3986" s="773"/>
      <c r="AM3986" s="773"/>
      <c r="AN3986" s="773"/>
      <c r="AO3986" s="773"/>
      <c r="AP3986" s="773"/>
      <c r="AQ3986" s="773"/>
      <c r="AR3986" s="773"/>
      <c r="AS3986" s="773"/>
      <c r="AT3986" s="773"/>
      <c r="AU3986" s="773"/>
      <c r="AV3986" s="773"/>
      <c r="AW3986" s="773"/>
      <c r="AX3986" s="773"/>
      <c r="AY3986" s="773"/>
      <c r="AZ3986" s="773"/>
      <c r="BA3986" s="773"/>
      <c r="BB3986" s="773"/>
      <c r="BC3986" s="773"/>
      <c r="BD3986" s="773"/>
      <c r="BE3986" s="773"/>
      <c r="BF3986" s="773"/>
      <c r="BG3986" s="773"/>
      <c r="BH3986" s="773"/>
      <c r="BI3986" s="773"/>
      <c r="BJ3986" s="773"/>
      <c r="BK3986" s="773"/>
      <c r="BL3986" s="773"/>
      <c r="BM3986" s="773"/>
      <c r="BN3986" s="773"/>
      <c r="BO3986" s="773"/>
      <c r="BP3986" s="773"/>
      <c r="BQ3986" s="773"/>
      <c r="BR3986" s="773"/>
      <c r="BS3986" s="773"/>
      <c r="BT3986" s="773"/>
      <c r="BU3986" s="773"/>
      <c r="BV3986" s="773"/>
      <c r="BW3986" s="773"/>
      <c r="BX3986" s="773"/>
      <c r="BY3986" s="773"/>
      <c r="BZ3986" s="773"/>
      <c r="CA3986" s="773"/>
      <c r="CB3986" s="773"/>
      <c r="CC3986" s="773"/>
      <c r="CD3986" s="773"/>
      <c r="CE3986" s="773"/>
      <c r="CF3986" s="773"/>
      <c r="CG3986" s="773"/>
      <c r="CH3986" s="773"/>
      <c r="CI3986" s="773"/>
      <c r="CJ3986" s="773"/>
      <c r="CK3986" s="773"/>
      <c r="CL3986" s="773"/>
      <c r="CM3986" s="773"/>
      <c r="CN3986" s="773"/>
      <c r="CO3986" s="773"/>
      <c r="CP3986" s="773"/>
      <c r="CQ3986" s="773"/>
      <c r="CR3986" s="773"/>
      <c r="CS3986" s="773"/>
      <c r="CT3986" s="773"/>
      <c r="CU3986" s="773"/>
      <c r="CV3986" s="773"/>
      <c r="CW3986" s="773"/>
      <c r="CX3986" s="773"/>
      <c r="CY3986" s="773"/>
      <c r="CZ3986" s="773"/>
      <c r="DA3986" s="773"/>
      <c r="DB3986" s="773"/>
      <c r="DC3986" s="773"/>
      <c r="DD3986" s="773"/>
      <c r="DE3986" s="773"/>
      <c r="DF3986" s="773"/>
      <c r="DG3986" s="773"/>
      <c r="DH3986" s="773"/>
      <c r="DI3986" s="773"/>
      <c r="DJ3986" s="773"/>
      <c r="DK3986" s="773"/>
      <c r="DL3986" s="773"/>
      <c r="DM3986" s="773"/>
      <c r="DN3986" s="773"/>
      <c r="DO3986" s="773"/>
      <c r="DP3986" s="773"/>
      <c r="DQ3986" s="773"/>
      <c r="DR3986" s="773"/>
      <c r="DS3986" s="773"/>
      <c r="DT3986" s="773"/>
      <c r="DU3986" s="773"/>
      <c r="DV3986" s="773"/>
      <c r="DW3986" s="773"/>
      <c r="DX3986" s="773"/>
      <c r="DY3986" s="773"/>
      <c r="DZ3986" s="773"/>
      <c r="EA3986" s="773"/>
      <c r="EB3986" s="773"/>
      <c r="EC3986" s="773"/>
      <c r="ED3986" s="773"/>
      <c r="EE3986" s="773"/>
      <c r="EF3986" s="773"/>
      <c r="EG3986" s="773"/>
      <c r="EH3986" s="773"/>
      <c r="EI3986" s="773"/>
      <c r="EJ3986" s="773"/>
      <c r="EK3986" s="773"/>
      <c r="EL3986" s="773"/>
      <c r="EM3986" s="773"/>
      <c r="EN3986" s="773"/>
      <c r="EO3986" s="773"/>
      <c r="EP3986" s="773"/>
      <c r="EQ3986" s="773"/>
      <c r="ER3986" s="773"/>
      <c r="ES3986" s="773"/>
      <c r="ET3986" s="773"/>
      <c r="EU3986" s="773"/>
      <c r="EV3986" s="773"/>
      <c r="EW3986" s="773"/>
      <c r="EX3986" s="773"/>
      <c r="EY3986" s="773"/>
      <c r="EZ3986" s="773"/>
      <c r="FA3986" s="773"/>
      <c r="FB3986" s="773"/>
      <c r="FC3986" s="773"/>
      <c r="FD3986" s="773"/>
      <c r="FE3986" s="773"/>
      <c r="FF3986" s="773"/>
      <c r="FG3986" s="773"/>
      <c r="FH3986" s="773"/>
      <c r="FI3986" s="773"/>
      <c r="FJ3986" s="773"/>
      <c r="FK3986" s="773"/>
      <c r="FL3986" s="773"/>
      <c r="FM3986" s="773"/>
      <c r="FN3986" s="773"/>
      <c r="FO3986" s="773"/>
      <c r="FP3986" s="773"/>
      <c r="FQ3986" s="773"/>
      <c r="FR3986" s="773"/>
      <c r="FS3986" s="773"/>
      <c r="FT3986" s="773"/>
      <c r="FU3986" s="773"/>
      <c r="FV3986" s="773"/>
      <c r="FW3986" s="773"/>
      <c r="FX3986" s="773"/>
      <c r="FY3986" s="773"/>
      <c r="FZ3986" s="773"/>
      <c r="GA3986" s="773"/>
      <c r="GB3986" s="773"/>
      <c r="GC3986" s="773"/>
      <c r="GD3986" s="773"/>
      <c r="GE3986" s="773"/>
      <c r="GF3986" s="773"/>
      <c r="GG3986" s="773"/>
      <c r="GH3986" s="773"/>
      <c r="GI3986" s="773"/>
      <c r="GJ3986" s="773"/>
      <c r="GK3986" s="773"/>
      <c r="GL3986" s="773"/>
      <c r="GM3986" s="773"/>
      <c r="GN3986" s="773"/>
      <c r="GO3986" s="773"/>
      <c r="GP3986" s="773"/>
      <c r="GQ3986" s="773"/>
      <c r="GR3986" s="773"/>
      <c r="GS3986" s="773"/>
      <c r="GT3986" s="773"/>
      <c r="GU3986" s="773"/>
      <c r="GV3986" s="773"/>
      <c r="GW3986" s="773"/>
      <c r="GX3986" s="773"/>
      <c r="GY3986" s="773"/>
      <c r="GZ3986" s="773"/>
      <c r="HA3986" s="773"/>
      <c r="HB3986" s="773"/>
      <c r="HC3986" s="773"/>
      <c r="HD3986" s="773"/>
      <c r="HE3986" s="773"/>
      <c r="HF3986" s="773"/>
      <c r="HG3986" s="773"/>
      <c r="HH3986" s="773"/>
      <c r="HI3986" s="773"/>
      <c r="HJ3986" s="773"/>
      <c r="HK3986" s="773"/>
      <c r="HL3986" s="773"/>
      <c r="HM3986" s="773"/>
      <c r="HN3986" s="773"/>
      <c r="HO3986" s="773"/>
      <c r="HP3986" s="773"/>
      <c r="HQ3986" s="773"/>
      <c r="HR3986" s="773"/>
      <c r="HS3986" s="773"/>
      <c r="HT3986" s="773"/>
      <c r="HU3986" s="773"/>
      <c r="HV3986" s="773"/>
      <c r="HW3986" s="773"/>
      <c r="HX3986" s="773"/>
      <c r="HY3986" s="773"/>
      <c r="HZ3986" s="773"/>
      <c r="IA3986" s="773"/>
      <c r="IB3986" s="773"/>
      <c r="IC3986" s="773"/>
      <c r="ID3986" s="773"/>
      <c r="IE3986" s="773"/>
      <c r="IF3986" s="773"/>
      <c r="IG3986" s="773"/>
      <c r="IH3986" s="773"/>
      <c r="II3986" s="773"/>
      <c r="IJ3986" s="773"/>
      <c r="IK3986" s="773"/>
      <c r="IL3986" s="773"/>
      <c r="IM3986" s="773"/>
      <c r="IN3986" s="773"/>
      <c r="IO3986" s="773"/>
      <c r="IP3986" s="773"/>
      <c r="IQ3986" s="773"/>
      <c r="IR3986" s="773"/>
    </row>
    <row r="3987" spans="1:252" ht="13.5" customHeight="1" x14ac:dyDescent="0.2">
      <c r="A3987" s="606">
        <v>112</v>
      </c>
      <c r="B3987" s="637" t="s">
        <v>1993</v>
      </c>
      <c r="C3987" s="660" t="s">
        <v>701</v>
      </c>
      <c r="D3987" s="575">
        <v>10</v>
      </c>
      <c r="E3987" s="575">
        <v>2008</v>
      </c>
      <c r="F3987" s="1074">
        <v>280</v>
      </c>
      <c r="G3987" s="784">
        <f t="shared" si="135"/>
        <v>280</v>
      </c>
      <c r="H3987" s="1075">
        <v>100</v>
      </c>
      <c r="I3987" s="784">
        <f t="shared" si="136"/>
        <v>0</v>
      </c>
      <c r="J3987" s="635"/>
      <c r="K3987" s="693"/>
      <c r="L3987" s="693"/>
      <c r="M3987" s="635"/>
      <c r="N3987" s="693"/>
      <c r="O3987" s="693"/>
      <c r="P3987" s="1835"/>
      <c r="Q3987" s="773"/>
      <c r="R3987" s="773"/>
      <c r="S3987" s="773"/>
      <c r="T3987" s="773"/>
      <c r="U3987" s="773"/>
      <c r="V3987" s="773"/>
      <c r="W3987" s="773"/>
      <c r="X3987" s="773"/>
      <c r="Y3987" s="773"/>
      <c r="Z3987" s="773"/>
      <c r="AA3987" s="773"/>
      <c r="AB3987" s="773"/>
      <c r="AC3987" s="773"/>
      <c r="AD3987" s="773"/>
      <c r="AE3987" s="773"/>
      <c r="AF3987" s="773"/>
      <c r="AG3987" s="773"/>
      <c r="AH3987" s="773"/>
      <c r="AI3987" s="773"/>
      <c r="AJ3987" s="773"/>
      <c r="AK3987" s="773"/>
      <c r="AL3987" s="773"/>
      <c r="AM3987" s="773"/>
      <c r="AN3987" s="773"/>
      <c r="AO3987" s="773"/>
      <c r="AP3987" s="773"/>
      <c r="AQ3987" s="773"/>
      <c r="AR3987" s="773"/>
      <c r="AS3987" s="773"/>
      <c r="AT3987" s="773"/>
      <c r="AU3987" s="773"/>
      <c r="AV3987" s="773"/>
      <c r="AW3987" s="773"/>
      <c r="AX3987" s="773"/>
      <c r="AY3987" s="773"/>
      <c r="AZ3987" s="773"/>
      <c r="BA3987" s="773"/>
      <c r="BB3987" s="773"/>
      <c r="BC3987" s="773"/>
      <c r="BD3987" s="773"/>
      <c r="BE3987" s="773"/>
      <c r="BF3987" s="773"/>
      <c r="BG3987" s="773"/>
      <c r="BH3987" s="773"/>
      <c r="BI3987" s="773"/>
      <c r="BJ3987" s="773"/>
      <c r="BK3987" s="773"/>
      <c r="BL3987" s="773"/>
      <c r="BM3987" s="773"/>
      <c r="BN3987" s="773"/>
      <c r="BO3987" s="773"/>
      <c r="BP3987" s="773"/>
      <c r="BQ3987" s="773"/>
      <c r="BR3987" s="773"/>
      <c r="BS3987" s="773"/>
      <c r="BT3987" s="773"/>
      <c r="BU3987" s="773"/>
      <c r="BV3987" s="773"/>
      <c r="BW3987" s="773"/>
      <c r="BX3987" s="773"/>
      <c r="BY3987" s="773"/>
      <c r="BZ3987" s="773"/>
      <c r="CA3987" s="773"/>
      <c r="CB3987" s="773"/>
      <c r="CC3987" s="773"/>
      <c r="CD3987" s="773"/>
      <c r="CE3987" s="773"/>
      <c r="CF3987" s="773"/>
      <c r="CG3987" s="773"/>
      <c r="CH3987" s="773"/>
      <c r="CI3987" s="773"/>
      <c r="CJ3987" s="773"/>
      <c r="CK3987" s="773"/>
      <c r="CL3987" s="773"/>
      <c r="CM3987" s="773"/>
      <c r="CN3987" s="773"/>
      <c r="CO3987" s="773"/>
      <c r="CP3987" s="773"/>
      <c r="CQ3987" s="773"/>
      <c r="CR3987" s="773"/>
      <c r="CS3987" s="773"/>
      <c r="CT3987" s="773"/>
      <c r="CU3987" s="773"/>
      <c r="CV3987" s="773"/>
      <c r="CW3987" s="773"/>
      <c r="CX3987" s="773"/>
      <c r="CY3987" s="773"/>
      <c r="CZ3987" s="773"/>
      <c r="DA3987" s="773"/>
      <c r="DB3987" s="773"/>
      <c r="DC3987" s="773"/>
      <c r="DD3987" s="773"/>
      <c r="DE3987" s="773"/>
      <c r="DF3987" s="773"/>
      <c r="DG3987" s="773"/>
      <c r="DH3987" s="773"/>
      <c r="DI3987" s="773"/>
      <c r="DJ3987" s="773"/>
      <c r="DK3987" s="773"/>
      <c r="DL3987" s="773"/>
      <c r="DM3987" s="773"/>
      <c r="DN3987" s="773"/>
      <c r="DO3987" s="773"/>
      <c r="DP3987" s="773"/>
      <c r="DQ3987" s="773"/>
      <c r="DR3987" s="773"/>
      <c r="DS3987" s="773"/>
      <c r="DT3987" s="773"/>
      <c r="DU3987" s="773"/>
      <c r="DV3987" s="773"/>
      <c r="DW3987" s="773"/>
      <c r="DX3987" s="773"/>
      <c r="DY3987" s="773"/>
      <c r="DZ3987" s="773"/>
      <c r="EA3987" s="773"/>
      <c r="EB3987" s="773"/>
      <c r="EC3987" s="773"/>
      <c r="ED3987" s="773"/>
      <c r="EE3987" s="773"/>
      <c r="EF3987" s="773"/>
      <c r="EG3987" s="773"/>
      <c r="EH3987" s="773"/>
      <c r="EI3987" s="773"/>
      <c r="EJ3987" s="773"/>
      <c r="EK3987" s="773"/>
      <c r="EL3987" s="773"/>
      <c r="EM3987" s="773"/>
      <c r="EN3987" s="773"/>
      <c r="EO3987" s="773"/>
      <c r="EP3987" s="773"/>
      <c r="EQ3987" s="773"/>
      <c r="ER3987" s="773"/>
      <c r="ES3987" s="773"/>
      <c r="ET3987" s="773"/>
      <c r="EU3987" s="773"/>
      <c r="EV3987" s="773"/>
      <c r="EW3987" s="773"/>
      <c r="EX3987" s="773"/>
      <c r="EY3987" s="773"/>
      <c r="EZ3987" s="773"/>
      <c r="FA3987" s="773"/>
      <c r="FB3987" s="773"/>
      <c r="FC3987" s="773"/>
      <c r="FD3987" s="773"/>
      <c r="FE3987" s="773"/>
      <c r="FF3987" s="773"/>
      <c r="FG3987" s="773"/>
      <c r="FH3987" s="773"/>
      <c r="FI3987" s="773"/>
      <c r="FJ3987" s="773"/>
      <c r="FK3987" s="773"/>
      <c r="FL3987" s="773"/>
      <c r="FM3987" s="773"/>
      <c r="FN3987" s="773"/>
      <c r="FO3987" s="773"/>
      <c r="FP3987" s="773"/>
      <c r="FQ3987" s="773"/>
      <c r="FR3987" s="773"/>
      <c r="FS3987" s="773"/>
      <c r="FT3987" s="773"/>
      <c r="FU3987" s="773"/>
      <c r="FV3987" s="773"/>
      <c r="FW3987" s="773"/>
      <c r="FX3987" s="773"/>
      <c r="FY3987" s="773"/>
      <c r="FZ3987" s="773"/>
      <c r="GA3987" s="773"/>
      <c r="GB3987" s="773"/>
      <c r="GC3987" s="773"/>
      <c r="GD3987" s="773"/>
      <c r="GE3987" s="773"/>
      <c r="GF3987" s="773"/>
      <c r="GG3987" s="773"/>
      <c r="GH3987" s="773"/>
      <c r="GI3987" s="773"/>
      <c r="GJ3987" s="773"/>
      <c r="GK3987" s="773"/>
      <c r="GL3987" s="773"/>
      <c r="GM3987" s="773"/>
      <c r="GN3987" s="773"/>
      <c r="GO3987" s="773"/>
      <c r="GP3987" s="773"/>
      <c r="GQ3987" s="773"/>
      <c r="GR3987" s="773"/>
      <c r="GS3987" s="773"/>
      <c r="GT3987" s="773"/>
      <c r="GU3987" s="773"/>
      <c r="GV3987" s="773"/>
      <c r="GW3987" s="773"/>
      <c r="GX3987" s="773"/>
      <c r="GY3987" s="773"/>
      <c r="GZ3987" s="773"/>
      <c r="HA3987" s="773"/>
      <c r="HB3987" s="773"/>
      <c r="HC3987" s="773"/>
      <c r="HD3987" s="773"/>
      <c r="HE3987" s="773"/>
      <c r="HF3987" s="773"/>
      <c r="HG3987" s="773"/>
      <c r="HH3987" s="773"/>
      <c r="HI3987" s="773"/>
      <c r="HJ3987" s="773"/>
      <c r="HK3987" s="773"/>
      <c r="HL3987" s="773"/>
      <c r="HM3987" s="773"/>
      <c r="HN3987" s="773"/>
      <c r="HO3987" s="773"/>
      <c r="HP3987" s="773"/>
      <c r="HQ3987" s="773"/>
      <c r="HR3987" s="773"/>
      <c r="HS3987" s="773"/>
      <c r="HT3987" s="773"/>
      <c r="HU3987" s="773"/>
      <c r="HV3987" s="773"/>
      <c r="HW3987" s="773"/>
      <c r="HX3987" s="773"/>
      <c r="HY3987" s="773"/>
      <c r="HZ3987" s="773"/>
      <c r="IA3987" s="773"/>
      <c r="IB3987" s="773"/>
      <c r="IC3987" s="773"/>
      <c r="ID3987" s="773"/>
      <c r="IE3987" s="773"/>
      <c r="IF3987" s="773"/>
      <c r="IG3987" s="773"/>
      <c r="IH3987" s="773"/>
      <c r="II3987" s="773"/>
      <c r="IJ3987" s="773"/>
      <c r="IK3987" s="773"/>
      <c r="IL3987" s="773"/>
      <c r="IM3987" s="773"/>
      <c r="IN3987" s="773"/>
      <c r="IO3987" s="773"/>
      <c r="IP3987" s="773"/>
      <c r="IQ3987" s="773"/>
      <c r="IR3987" s="773"/>
    </row>
    <row r="3988" spans="1:252" ht="13.5" customHeight="1" x14ac:dyDescent="0.2">
      <c r="A3988" s="606">
        <v>113</v>
      </c>
      <c r="B3988" s="637" t="s">
        <v>1994</v>
      </c>
      <c r="C3988" s="660" t="s">
        <v>701</v>
      </c>
      <c r="D3988" s="575">
        <v>1</v>
      </c>
      <c r="E3988" s="575">
        <v>2008</v>
      </c>
      <c r="F3988" s="1074">
        <v>185</v>
      </c>
      <c r="G3988" s="784">
        <f t="shared" si="135"/>
        <v>185</v>
      </c>
      <c r="H3988" s="1075">
        <v>100</v>
      </c>
      <c r="I3988" s="784">
        <f t="shared" si="136"/>
        <v>0</v>
      </c>
      <c r="J3988" s="635"/>
      <c r="K3988" s="693"/>
      <c r="L3988" s="693"/>
      <c r="M3988" s="635"/>
      <c r="N3988" s="693"/>
      <c r="O3988" s="693"/>
      <c r="P3988" s="1835"/>
      <c r="Q3988" s="773"/>
      <c r="R3988" s="773"/>
      <c r="S3988" s="773"/>
      <c r="T3988" s="773"/>
      <c r="U3988" s="773"/>
      <c r="V3988" s="773"/>
      <c r="W3988" s="773"/>
      <c r="X3988" s="773"/>
      <c r="Y3988" s="773"/>
      <c r="Z3988" s="773"/>
      <c r="AA3988" s="773"/>
      <c r="AB3988" s="773"/>
      <c r="AC3988" s="773"/>
      <c r="AD3988" s="773"/>
      <c r="AE3988" s="773"/>
      <c r="AF3988" s="773"/>
      <c r="AG3988" s="773"/>
      <c r="AH3988" s="773"/>
      <c r="AI3988" s="773"/>
      <c r="AJ3988" s="773"/>
      <c r="AK3988" s="773"/>
      <c r="AL3988" s="773"/>
      <c r="AM3988" s="773"/>
      <c r="AN3988" s="773"/>
      <c r="AO3988" s="773"/>
      <c r="AP3988" s="773"/>
      <c r="AQ3988" s="773"/>
      <c r="AR3988" s="773"/>
      <c r="AS3988" s="773"/>
      <c r="AT3988" s="773"/>
      <c r="AU3988" s="773"/>
      <c r="AV3988" s="773"/>
      <c r="AW3988" s="773"/>
      <c r="AX3988" s="773"/>
      <c r="AY3988" s="773"/>
      <c r="AZ3988" s="773"/>
      <c r="BA3988" s="773"/>
      <c r="BB3988" s="773"/>
      <c r="BC3988" s="773"/>
      <c r="BD3988" s="773"/>
      <c r="BE3988" s="773"/>
      <c r="BF3988" s="773"/>
      <c r="BG3988" s="773"/>
      <c r="BH3988" s="773"/>
      <c r="BI3988" s="773"/>
      <c r="BJ3988" s="773"/>
      <c r="BK3988" s="773"/>
      <c r="BL3988" s="773"/>
      <c r="BM3988" s="773"/>
      <c r="BN3988" s="773"/>
      <c r="BO3988" s="773"/>
      <c r="BP3988" s="773"/>
      <c r="BQ3988" s="773"/>
      <c r="BR3988" s="773"/>
      <c r="BS3988" s="773"/>
      <c r="BT3988" s="773"/>
      <c r="BU3988" s="773"/>
      <c r="BV3988" s="773"/>
      <c r="BW3988" s="773"/>
      <c r="BX3988" s="773"/>
      <c r="BY3988" s="773"/>
      <c r="BZ3988" s="773"/>
      <c r="CA3988" s="773"/>
      <c r="CB3988" s="773"/>
      <c r="CC3988" s="773"/>
      <c r="CD3988" s="773"/>
      <c r="CE3988" s="773"/>
      <c r="CF3988" s="773"/>
      <c r="CG3988" s="773"/>
      <c r="CH3988" s="773"/>
      <c r="CI3988" s="773"/>
      <c r="CJ3988" s="773"/>
      <c r="CK3988" s="773"/>
      <c r="CL3988" s="773"/>
      <c r="CM3988" s="773"/>
      <c r="CN3988" s="773"/>
      <c r="CO3988" s="773"/>
      <c r="CP3988" s="773"/>
      <c r="CQ3988" s="773"/>
      <c r="CR3988" s="773"/>
      <c r="CS3988" s="773"/>
      <c r="CT3988" s="773"/>
      <c r="CU3988" s="773"/>
      <c r="CV3988" s="773"/>
      <c r="CW3988" s="773"/>
      <c r="CX3988" s="773"/>
      <c r="CY3988" s="773"/>
      <c r="CZ3988" s="773"/>
      <c r="DA3988" s="773"/>
      <c r="DB3988" s="773"/>
      <c r="DC3988" s="773"/>
      <c r="DD3988" s="773"/>
      <c r="DE3988" s="773"/>
      <c r="DF3988" s="773"/>
      <c r="DG3988" s="773"/>
      <c r="DH3988" s="773"/>
      <c r="DI3988" s="773"/>
      <c r="DJ3988" s="773"/>
      <c r="DK3988" s="773"/>
      <c r="DL3988" s="773"/>
      <c r="DM3988" s="773"/>
      <c r="DN3988" s="773"/>
      <c r="DO3988" s="773"/>
      <c r="DP3988" s="773"/>
      <c r="DQ3988" s="773"/>
      <c r="DR3988" s="773"/>
      <c r="DS3988" s="773"/>
      <c r="DT3988" s="773"/>
      <c r="DU3988" s="773"/>
      <c r="DV3988" s="773"/>
      <c r="DW3988" s="773"/>
      <c r="DX3988" s="773"/>
      <c r="DY3988" s="773"/>
      <c r="DZ3988" s="773"/>
      <c r="EA3988" s="773"/>
      <c r="EB3988" s="773"/>
      <c r="EC3988" s="773"/>
      <c r="ED3988" s="773"/>
      <c r="EE3988" s="773"/>
      <c r="EF3988" s="773"/>
      <c r="EG3988" s="773"/>
      <c r="EH3988" s="773"/>
      <c r="EI3988" s="773"/>
      <c r="EJ3988" s="773"/>
      <c r="EK3988" s="773"/>
      <c r="EL3988" s="773"/>
      <c r="EM3988" s="773"/>
      <c r="EN3988" s="773"/>
      <c r="EO3988" s="773"/>
      <c r="EP3988" s="773"/>
      <c r="EQ3988" s="773"/>
      <c r="ER3988" s="773"/>
      <c r="ES3988" s="773"/>
      <c r="ET3988" s="773"/>
      <c r="EU3988" s="773"/>
      <c r="EV3988" s="773"/>
      <c r="EW3988" s="773"/>
      <c r="EX3988" s="773"/>
      <c r="EY3988" s="773"/>
      <c r="EZ3988" s="773"/>
      <c r="FA3988" s="773"/>
      <c r="FB3988" s="773"/>
      <c r="FC3988" s="773"/>
      <c r="FD3988" s="773"/>
      <c r="FE3988" s="773"/>
      <c r="FF3988" s="773"/>
      <c r="FG3988" s="773"/>
      <c r="FH3988" s="773"/>
      <c r="FI3988" s="773"/>
      <c r="FJ3988" s="773"/>
      <c r="FK3988" s="773"/>
      <c r="FL3988" s="773"/>
      <c r="FM3988" s="773"/>
      <c r="FN3988" s="773"/>
      <c r="FO3988" s="773"/>
      <c r="FP3988" s="773"/>
      <c r="FQ3988" s="773"/>
      <c r="FR3988" s="773"/>
      <c r="FS3988" s="773"/>
      <c r="FT3988" s="773"/>
      <c r="FU3988" s="773"/>
      <c r="FV3988" s="773"/>
      <c r="FW3988" s="773"/>
      <c r="FX3988" s="773"/>
      <c r="FY3988" s="773"/>
      <c r="FZ3988" s="773"/>
      <c r="GA3988" s="773"/>
      <c r="GB3988" s="773"/>
      <c r="GC3988" s="773"/>
      <c r="GD3988" s="773"/>
      <c r="GE3988" s="773"/>
      <c r="GF3988" s="773"/>
      <c r="GG3988" s="773"/>
      <c r="GH3988" s="773"/>
      <c r="GI3988" s="773"/>
      <c r="GJ3988" s="773"/>
      <c r="GK3988" s="773"/>
      <c r="GL3988" s="773"/>
      <c r="GM3988" s="773"/>
      <c r="GN3988" s="773"/>
      <c r="GO3988" s="773"/>
      <c r="GP3988" s="773"/>
      <c r="GQ3988" s="773"/>
      <c r="GR3988" s="773"/>
      <c r="GS3988" s="773"/>
      <c r="GT3988" s="773"/>
      <c r="GU3988" s="773"/>
      <c r="GV3988" s="773"/>
      <c r="GW3988" s="773"/>
      <c r="GX3988" s="773"/>
      <c r="GY3988" s="773"/>
      <c r="GZ3988" s="773"/>
      <c r="HA3988" s="773"/>
      <c r="HB3988" s="773"/>
      <c r="HC3988" s="773"/>
      <c r="HD3988" s="773"/>
      <c r="HE3988" s="773"/>
      <c r="HF3988" s="773"/>
      <c r="HG3988" s="773"/>
      <c r="HH3988" s="773"/>
      <c r="HI3988" s="773"/>
      <c r="HJ3988" s="773"/>
      <c r="HK3988" s="773"/>
      <c r="HL3988" s="773"/>
      <c r="HM3988" s="773"/>
      <c r="HN3988" s="773"/>
      <c r="HO3988" s="773"/>
      <c r="HP3988" s="773"/>
      <c r="HQ3988" s="773"/>
      <c r="HR3988" s="773"/>
      <c r="HS3988" s="773"/>
      <c r="HT3988" s="773"/>
      <c r="HU3988" s="773"/>
      <c r="HV3988" s="773"/>
      <c r="HW3988" s="773"/>
      <c r="HX3988" s="773"/>
      <c r="HY3988" s="773"/>
      <c r="HZ3988" s="773"/>
      <c r="IA3988" s="773"/>
      <c r="IB3988" s="773"/>
      <c r="IC3988" s="773"/>
      <c r="ID3988" s="773"/>
      <c r="IE3988" s="773"/>
      <c r="IF3988" s="773"/>
      <c r="IG3988" s="773"/>
      <c r="IH3988" s="773"/>
      <c r="II3988" s="773"/>
      <c r="IJ3988" s="773"/>
      <c r="IK3988" s="773"/>
      <c r="IL3988" s="773"/>
      <c r="IM3988" s="773"/>
      <c r="IN3988" s="773"/>
      <c r="IO3988" s="773"/>
      <c r="IP3988" s="773"/>
      <c r="IQ3988" s="773"/>
      <c r="IR3988" s="773"/>
    </row>
    <row r="3989" spans="1:252" ht="13.5" customHeight="1" x14ac:dyDescent="0.2">
      <c r="A3989" s="606">
        <v>114</v>
      </c>
      <c r="B3989" s="637" t="s">
        <v>1994</v>
      </c>
      <c r="C3989" s="660" t="s">
        <v>701</v>
      </c>
      <c r="D3989" s="575">
        <v>2</v>
      </c>
      <c r="E3989" s="575">
        <v>2008</v>
      </c>
      <c r="F3989" s="1074">
        <v>180</v>
      </c>
      <c r="G3989" s="784">
        <f t="shared" si="135"/>
        <v>180</v>
      </c>
      <c r="H3989" s="1075">
        <v>100</v>
      </c>
      <c r="I3989" s="784">
        <f t="shared" si="136"/>
        <v>0</v>
      </c>
      <c r="J3989" s="635"/>
      <c r="K3989" s="693"/>
      <c r="L3989" s="693"/>
      <c r="M3989" s="635"/>
      <c r="N3989" s="693"/>
      <c r="O3989" s="693"/>
      <c r="P3989" s="1835"/>
      <c r="Q3989" s="773"/>
      <c r="R3989" s="773"/>
      <c r="S3989" s="773"/>
      <c r="T3989" s="773"/>
      <c r="U3989" s="773"/>
      <c r="V3989" s="773"/>
      <c r="W3989" s="773"/>
      <c r="X3989" s="773"/>
      <c r="Y3989" s="773"/>
      <c r="Z3989" s="773"/>
      <c r="AA3989" s="773"/>
      <c r="AB3989" s="773"/>
      <c r="AC3989" s="773"/>
      <c r="AD3989" s="773"/>
      <c r="AE3989" s="773"/>
      <c r="AF3989" s="773"/>
      <c r="AG3989" s="773"/>
      <c r="AH3989" s="773"/>
      <c r="AI3989" s="773"/>
      <c r="AJ3989" s="773"/>
      <c r="AK3989" s="773"/>
      <c r="AL3989" s="773"/>
      <c r="AM3989" s="773"/>
      <c r="AN3989" s="773"/>
      <c r="AO3989" s="773"/>
      <c r="AP3989" s="773"/>
      <c r="AQ3989" s="773"/>
      <c r="AR3989" s="773"/>
      <c r="AS3989" s="773"/>
      <c r="AT3989" s="773"/>
      <c r="AU3989" s="773"/>
      <c r="AV3989" s="773"/>
      <c r="AW3989" s="773"/>
      <c r="AX3989" s="773"/>
      <c r="AY3989" s="773"/>
      <c r="AZ3989" s="773"/>
      <c r="BA3989" s="773"/>
      <c r="BB3989" s="773"/>
      <c r="BC3989" s="773"/>
      <c r="BD3989" s="773"/>
      <c r="BE3989" s="773"/>
      <c r="BF3989" s="773"/>
      <c r="BG3989" s="773"/>
      <c r="BH3989" s="773"/>
      <c r="BI3989" s="773"/>
      <c r="BJ3989" s="773"/>
      <c r="BK3989" s="773"/>
      <c r="BL3989" s="773"/>
      <c r="BM3989" s="773"/>
      <c r="BN3989" s="773"/>
      <c r="BO3989" s="773"/>
      <c r="BP3989" s="773"/>
      <c r="BQ3989" s="773"/>
      <c r="BR3989" s="773"/>
      <c r="BS3989" s="773"/>
      <c r="BT3989" s="773"/>
      <c r="BU3989" s="773"/>
      <c r="BV3989" s="773"/>
      <c r="BW3989" s="773"/>
      <c r="BX3989" s="773"/>
      <c r="BY3989" s="773"/>
      <c r="BZ3989" s="773"/>
      <c r="CA3989" s="773"/>
      <c r="CB3989" s="773"/>
      <c r="CC3989" s="773"/>
      <c r="CD3989" s="773"/>
      <c r="CE3989" s="773"/>
      <c r="CF3989" s="773"/>
      <c r="CG3989" s="773"/>
      <c r="CH3989" s="773"/>
      <c r="CI3989" s="773"/>
      <c r="CJ3989" s="773"/>
      <c r="CK3989" s="773"/>
      <c r="CL3989" s="773"/>
      <c r="CM3989" s="773"/>
      <c r="CN3989" s="773"/>
      <c r="CO3989" s="773"/>
      <c r="CP3989" s="773"/>
      <c r="CQ3989" s="773"/>
      <c r="CR3989" s="773"/>
      <c r="CS3989" s="773"/>
      <c r="CT3989" s="773"/>
      <c r="CU3989" s="773"/>
      <c r="CV3989" s="773"/>
      <c r="CW3989" s="773"/>
      <c r="CX3989" s="773"/>
      <c r="CY3989" s="773"/>
      <c r="CZ3989" s="773"/>
      <c r="DA3989" s="773"/>
      <c r="DB3989" s="773"/>
      <c r="DC3989" s="773"/>
      <c r="DD3989" s="773"/>
      <c r="DE3989" s="773"/>
      <c r="DF3989" s="773"/>
      <c r="DG3989" s="773"/>
      <c r="DH3989" s="773"/>
      <c r="DI3989" s="773"/>
      <c r="DJ3989" s="773"/>
      <c r="DK3989" s="773"/>
      <c r="DL3989" s="773"/>
      <c r="DM3989" s="773"/>
      <c r="DN3989" s="773"/>
      <c r="DO3989" s="773"/>
      <c r="DP3989" s="773"/>
      <c r="DQ3989" s="773"/>
      <c r="DR3989" s="773"/>
      <c r="DS3989" s="773"/>
      <c r="DT3989" s="773"/>
      <c r="DU3989" s="773"/>
      <c r="DV3989" s="773"/>
      <c r="DW3989" s="773"/>
      <c r="DX3989" s="773"/>
      <c r="DY3989" s="773"/>
      <c r="DZ3989" s="773"/>
      <c r="EA3989" s="773"/>
      <c r="EB3989" s="773"/>
      <c r="EC3989" s="773"/>
      <c r="ED3989" s="773"/>
      <c r="EE3989" s="773"/>
      <c r="EF3989" s="773"/>
      <c r="EG3989" s="773"/>
      <c r="EH3989" s="773"/>
      <c r="EI3989" s="773"/>
      <c r="EJ3989" s="773"/>
      <c r="EK3989" s="773"/>
      <c r="EL3989" s="773"/>
      <c r="EM3989" s="773"/>
      <c r="EN3989" s="773"/>
      <c r="EO3989" s="773"/>
      <c r="EP3989" s="773"/>
      <c r="EQ3989" s="773"/>
      <c r="ER3989" s="773"/>
      <c r="ES3989" s="773"/>
      <c r="ET3989" s="773"/>
      <c r="EU3989" s="773"/>
      <c r="EV3989" s="773"/>
      <c r="EW3989" s="773"/>
      <c r="EX3989" s="773"/>
      <c r="EY3989" s="773"/>
      <c r="EZ3989" s="773"/>
      <c r="FA3989" s="773"/>
      <c r="FB3989" s="773"/>
      <c r="FC3989" s="773"/>
      <c r="FD3989" s="773"/>
      <c r="FE3989" s="773"/>
      <c r="FF3989" s="773"/>
      <c r="FG3989" s="773"/>
      <c r="FH3989" s="773"/>
      <c r="FI3989" s="773"/>
      <c r="FJ3989" s="773"/>
      <c r="FK3989" s="773"/>
      <c r="FL3989" s="773"/>
      <c r="FM3989" s="773"/>
      <c r="FN3989" s="773"/>
      <c r="FO3989" s="773"/>
      <c r="FP3989" s="773"/>
      <c r="FQ3989" s="773"/>
      <c r="FR3989" s="773"/>
      <c r="FS3989" s="773"/>
      <c r="FT3989" s="773"/>
      <c r="FU3989" s="773"/>
      <c r="FV3989" s="773"/>
      <c r="FW3989" s="773"/>
      <c r="FX3989" s="773"/>
      <c r="FY3989" s="773"/>
      <c r="FZ3989" s="773"/>
      <c r="GA3989" s="773"/>
      <c r="GB3989" s="773"/>
      <c r="GC3989" s="773"/>
      <c r="GD3989" s="773"/>
      <c r="GE3989" s="773"/>
      <c r="GF3989" s="773"/>
      <c r="GG3989" s="773"/>
      <c r="GH3989" s="773"/>
      <c r="GI3989" s="773"/>
      <c r="GJ3989" s="773"/>
      <c r="GK3989" s="773"/>
      <c r="GL3989" s="773"/>
      <c r="GM3989" s="773"/>
      <c r="GN3989" s="773"/>
      <c r="GO3989" s="773"/>
      <c r="GP3989" s="773"/>
      <c r="GQ3989" s="773"/>
      <c r="GR3989" s="773"/>
      <c r="GS3989" s="773"/>
      <c r="GT3989" s="773"/>
      <c r="GU3989" s="773"/>
      <c r="GV3989" s="773"/>
      <c r="GW3989" s="773"/>
      <c r="GX3989" s="773"/>
      <c r="GY3989" s="773"/>
      <c r="GZ3989" s="773"/>
      <c r="HA3989" s="773"/>
      <c r="HB3989" s="773"/>
      <c r="HC3989" s="773"/>
      <c r="HD3989" s="773"/>
      <c r="HE3989" s="773"/>
      <c r="HF3989" s="773"/>
      <c r="HG3989" s="773"/>
      <c r="HH3989" s="773"/>
      <c r="HI3989" s="773"/>
      <c r="HJ3989" s="773"/>
      <c r="HK3989" s="773"/>
      <c r="HL3989" s="773"/>
      <c r="HM3989" s="773"/>
      <c r="HN3989" s="773"/>
      <c r="HO3989" s="773"/>
      <c r="HP3989" s="773"/>
      <c r="HQ3989" s="773"/>
      <c r="HR3989" s="773"/>
      <c r="HS3989" s="773"/>
      <c r="HT3989" s="773"/>
      <c r="HU3989" s="773"/>
      <c r="HV3989" s="773"/>
      <c r="HW3989" s="773"/>
      <c r="HX3989" s="773"/>
      <c r="HY3989" s="773"/>
      <c r="HZ3989" s="773"/>
      <c r="IA3989" s="773"/>
      <c r="IB3989" s="773"/>
      <c r="IC3989" s="773"/>
      <c r="ID3989" s="773"/>
      <c r="IE3989" s="773"/>
      <c r="IF3989" s="773"/>
      <c r="IG3989" s="773"/>
      <c r="IH3989" s="773"/>
      <c r="II3989" s="773"/>
      <c r="IJ3989" s="773"/>
      <c r="IK3989" s="773"/>
      <c r="IL3989" s="773"/>
      <c r="IM3989" s="773"/>
      <c r="IN3989" s="773"/>
      <c r="IO3989" s="773"/>
      <c r="IP3989" s="773"/>
      <c r="IQ3989" s="773"/>
      <c r="IR3989" s="773"/>
    </row>
    <row r="3990" spans="1:252" ht="13.5" customHeight="1" x14ac:dyDescent="0.2">
      <c r="A3990" s="606">
        <v>115</v>
      </c>
      <c r="B3990" s="637" t="s">
        <v>789</v>
      </c>
      <c r="C3990" s="660" t="s">
        <v>701</v>
      </c>
      <c r="D3990" s="575">
        <v>15</v>
      </c>
      <c r="E3990" s="575">
        <v>2008</v>
      </c>
      <c r="F3990" s="1074">
        <v>507.94200000000006</v>
      </c>
      <c r="G3990" s="784">
        <f t="shared" si="135"/>
        <v>507.94200000000006</v>
      </c>
      <c r="H3990" s="1075">
        <v>100</v>
      </c>
      <c r="I3990" s="784">
        <f t="shared" si="136"/>
        <v>0</v>
      </c>
      <c r="J3990" s="635"/>
      <c r="K3990" s="693"/>
      <c r="L3990" s="693"/>
      <c r="M3990" s="635"/>
      <c r="N3990" s="693"/>
      <c r="O3990" s="693"/>
      <c r="P3990" s="1835"/>
      <c r="Q3990" s="773"/>
      <c r="R3990" s="773"/>
      <c r="S3990" s="773"/>
      <c r="T3990" s="773"/>
      <c r="U3990" s="773"/>
      <c r="V3990" s="773"/>
      <c r="W3990" s="773"/>
      <c r="X3990" s="773"/>
      <c r="Y3990" s="773"/>
      <c r="Z3990" s="773"/>
      <c r="AA3990" s="773"/>
      <c r="AB3990" s="773"/>
      <c r="AC3990" s="773"/>
      <c r="AD3990" s="773"/>
      <c r="AE3990" s="773"/>
      <c r="AF3990" s="773"/>
      <c r="AG3990" s="773"/>
      <c r="AH3990" s="773"/>
      <c r="AI3990" s="773"/>
      <c r="AJ3990" s="773"/>
      <c r="AK3990" s="773"/>
      <c r="AL3990" s="773"/>
      <c r="AM3990" s="773"/>
      <c r="AN3990" s="773"/>
      <c r="AO3990" s="773"/>
      <c r="AP3990" s="773"/>
      <c r="AQ3990" s="773"/>
      <c r="AR3990" s="773"/>
      <c r="AS3990" s="773"/>
      <c r="AT3990" s="773"/>
      <c r="AU3990" s="773"/>
      <c r="AV3990" s="773"/>
      <c r="AW3990" s="773"/>
      <c r="AX3990" s="773"/>
      <c r="AY3990" s="773"/>
      <c r="AZ3990" s="773"/>
      <c r="BA3990" s="773"/>
      <c r="BB3990" s="773"/>
      <c r="BC3990" s="773"/>
      <c r="BD3990" s="773"/>
      <c r="BE3990" s="773"/>
      <c r="BF3990" s="773"/>
      <c r="BG3990" s="773"/>
      <c r="BH3990" s="773"/>
      <c r="BI3990" s="773"/>
      <c r="BJ3990" s="773"/>
      <c r="BK3990" s="773"/>
      <c r="BL3990" s="773"/>
      <c r="BM3990" s="773"/>
      <c r="BN3990" s="773"/>
      <c r="BO3990" s="773"/>
      <c r="BP3990" s="773"/>
      <c r="BQ3990" s="773"/>
      <c r="BR3990" s="773"/>
      <c r="BS3990" s="773"/>
      <c r="BT3990" s="773"/>
      <c r="BU3990" s="773"/>
      <c r="BV3990" s="773"/>
      <c r="BW3990" s="773"/>
      <c r="BX3990" s="773"/>
      <c r="BY3990" s="773"/>
      <c r="BZ3990" s="773"/>
      <c r="CA3990" s="773"/>
      <c r="CB3990" s="773"/>
      <c r="CC3990" s="773"/>
      <c r="CD3990" s="773"/>
      <c r="CE3990" s="773"/>
      <c r="CF3990" s="773"/>
      <c r="CG3990" s="773"/>
      <c r="CH3990" s="773"/>
      <c r="CI3990" s="773"/>
      <c r="CJ3990" s="773"/>
      <c r="CK3990" s="773"/>
      <c r="CL3990" s="773"/>
      <c r="CM3990" s="773"/>
      <c r="CN3990" s="773"/>
      <c r="CO3990" s="773"/>
      <c r="CP3990" s="773"/>
      <c r="CQ3990" s="773"/>
      <c r="CR3990" s="773"/>
      <c r="CS3990" s="773"/>
      <c r="CT3990" s="773"/>
      <c r="CU3990" s="773"/>
      <c r="CV3990" s="773"/>
      <c r="CW3990" s="773"/>
      <c r="CX3990" s="773"/>
      <c r="CY3990" s="773"/>
      <c r="CZ3990" s="773"/>
      <c r="DA3990" s="773"/>
      <c r="DB3990" s="773"/>
      <c r="DC3990" s="773"/>
      <c r="DD3990" s="773"/>
      <c r="DE3990" s="773"/>
      <c r="DF3990" s="773"/>
      <c r="DG3990" s="773"/>
      <c r="DH3990" s="773"/>
      <c r="DI3990" s="773"/>
      <c r="DJ3990" s="773"/>
      <c r="DK3990" s="773"/>
      <c r="DL3990" s="773"/>
      <c r="DM3990" s="773"/>
      <c r="DN3990" s="773"/>
      <c r="DO3990" s="773"/>
      <c r="DP3990" s="773"/>
      <c r="DQ3990" s="773"/>
      <c r="DR3990" s="773"/>
      <c r="DS3990" s="773"/>
      <c r="DT3990" s="773"/>
      <c r="DU3990" s="773"/>
      <c r="DV3990" s="773"/>
      <c r="DW3990" s="773"/>
      <c r="DX3990" s="773"/>
      <c r="DY3990" s="773"/>
      <c r="DZ3990" s="773"/>
      <c r="EA3990" s="773"/>
      <c r="EB3990" s="773"/>
      <c r="EC3990" s="773"/>
      <c r="ED3990" s="773"/>
      <c r="EE3990" s="773"/>
      <c r="EF3990" s="773"/>
      <c r="EG3990" s="773"/>
      <c r="EH3990" s="773"/>
      <c r="EI3990" s="773"/>
      <c r="EJ3990" s="773"/>
      <c r="EK3990" s="773"/>
      <c r="EL3990" s="773"/>
      <c r="EM3990" s="773"/>
      <c r="EN3990" s="773"/>
      <c r="EO3990" s="773"/>
      <c r="EP3990" s="773"/>
      <c r="EQ3990" s="773"/>
      <c r="ER3990" s="773"/>
      <c r="ES3990" s="773"/>
      <c r="ET3990" s="773"/>
      <c r="EU3990" s="773"/>
      <c r="EV3990" s="773"/>
      <c r="EW3990" s="773"/>
      <c r="EX3990" s="773"/>
      <c r="EY3990" s="773"/>
      <c r="EZ3990" s="773"/>
      <c r="FA3990" s="773"/>
      <c r="FB3990" s="773"/>
      <c r="FC3990" s="773"/>
      <c r="FD3990" s="773"/>
      <c r="FE3990" s="773"/>
      <c r="FF3990" s="773"/>
      <c r="FG3990" s="773"/>
      <c r="FH3990" s="773"/>
      <c r="FI3990" s="773"/>
      <c r="FJ3990" s="773"/>
      <c r="FK3990" s="773"/>
      <c r="FL3990" s="773"/>
      <c r="FM3990" s="773"/>
      <c r="FN3990" s="773"/>
      <c r="FO3990" s="773"/>
      <c r="FP3990" s="773"/>
      <c r="FQ3990" s="773"/>
      <c r="FR3990" s="773"/>
      <c r="FS3990" s="773"/>
      <c r="FT3990" s="773"/>
      <c r="FU3990" s="773"/>
      <c r="FV3990" s="773"/>
      <c r="FW3990" s="773"/>
      <c r="FX3990" s="773"/>
      <c r="FY3990" s="773"/>
      <c r="FZ3990" s="773"/>
      <c r="GA3990" s="773"/>
      <c r="GB3990" s="773"/>
      <c r="GC3990" s="773"/>
      <c r="GD3990" s="773"/>
      <c r="GE3990" s="773"/>
      <c r="GF3990" s="773"/>
      <c r="GG3990" s="773"/>
      <c r="GH3990" s="773"/>
      <c r="GI3990" s="773"/>
      <c r="GJ3990" s="773"/>
      <c r="GK3990" s="773"/>
      <c r="GL3990" s="773"/>
      <c r="GM3990" s="773"/>
      <c r="GN3990" s="773"/>
      <c r="GO3990" s="773"/>
      <c r="GP3990" s="773"/>
      <c r="GQ3990" s="773"/>
      <c r="GR3990" s="773"/>
      <c r="GS3990" s="773"/>
      <c r="GT3990" s="773"/>
      <c r="GU3990" s="773"/>
      <c r="GV3990" s="773"/>
      <c r="GW3990" s="773"/>
      <c r="GX3990" s="773"/>
      <c r="GY3990" s="773"/>
      <c r="GZ3990" s="773"/>
      <c r="HA3990" s="773"/>
      <c r="HB3990" s="773"/>
      <c r="HC3990" s="773"/>
      <c r="HD3990" s="773"/>
      <c r="HE3990" s="773"/>
      <c r="HF3990" s="773"/>
      <c r="HG3990" s="773"/>
      <c r="HH3990" s="773"/>
      <c r="HI3990" s="773"/>
      <c r="HJ3990" s="773"/>
      <c r="HK3990" s="773"/>
      <c r="HL3990" s="773"/>
      <c r="HM3990" s="773"/>
      <c r="HN3990" s="773"/>
      <c r="HO3990" s="773"/>
      <c r="HP3990" s="773"/>
      <c r="HQ3990" s="773"/>
      <c r="HR3990" s="773"/>
      <c r="HS3990" s="773"/>
      <c r="HT3990" s="773"/>
      <c r="HU3990" s="773"/>
      <c r="HV3990" s="773"/>
      <c r="HW3990" s="773"/>
      <c r="HX3990" s="773"/>
      <c r="HY3990" s="773"/>
      <c r="HZ3990" s="773"/>
      <c r="IA3990" s="773"/>
      <c r="IB3990" s="773"/>
      <c r="IC3990" s="773"/>
      <c r="ID3990" s="773"/>
      <c r="IE3990" s="773"/>
      <c r="IF3990" s="773"/>
      <c r="IG3990" s="773"/>
      <c r="IH3990" s="773"/>
      <c r="II3990" s="773"/>
      <c r="IJ3990" s="773"/>
      <c r="IK3990" s="773"/>
      <c r="IL3990" s="773"/>
      <c r="IM3990" s="773"/>
      <c r="IN3990" s="773"/>
      <c r="IO3990" s="773"/>
      <c r="IP3990" s="773"/>
      <c r="IQ3990" s="773"/>
      <c r="IR3990" s="773"/>
    </row>
    <row r="3991" spans="1:252" ht="13.5" customHeight="1" x14ac:dyDescent="0.2">
      <c r="A3991" s="606">
        <v>116</v>
      </c>
      <c r="B3991" s="637" t="s">
        <v>793</v>
      </c>
      <c r="C3991" s="660" t="s">
        <v>701</v>
      </c>
      <c r="D3991" s="575">
        <v>9</v>
      </c>
      <c r="E3991" s="575">
        <v>2008</v>
      </c>
      <c r="F3991" s="1074">
        <v>752.58900000000006</v>
      </c>
      <c r="G3991" s="784">
        <f t="shared" si="135"/>
        <v>752.58900000000006</v>
      </c>
      <c r="H3991" s="1075">
        <v>100</v>
      </c>
      <c r="I3991" s="784">
        <f t="shared" si="136"/>
        <v>0</v>
      </c>
      <c r="J3991" s="635"/>
      <c r="K3991" s="693"/>
      <c r="L3991" s="693"/>
      <c r="M3991" s="635"/>
      <c r="N3991" s="693"/>
      <c r="O3991" s="693"/>
      <c r="P3991" s="1835"/>
      <c r="Q3991" s="773"/>
      <c r="R3991" s="773"/>
      <c r="S3991" s="773"/>
      <c r="T3991" s="773"/>
      <c r="U3991" s="773"/>
      <c r="V3991" s="773"/>
      <c r="W3991" s="773"/>
      <c r="X3991" s="773"/>
      <c r="Y3991" s="773"/>
      <c r="Z3991" s="773"/>
      <c r="AA3991" s="773"/>
      <c r="AB3991" s="773"/>
      <c r="AC3991" s="773"/>
      <c r="AD3991" s="773"/>
      <c r="AE3991" s="773"/>
      <c r="AF3991" s="773"/>
      <c r="AG3991" s="773"/>
      <c r="AH3991" s="773"/>
      <c r="AI3991" s="773"/>
      <c r="AJ3991" s="773"/>
      <c r="AK3991" s="773"/>
      <c r="AL3991" s="773"/>
      <c r="AM3991" s="773"/>
      <c r="AN3991" s="773"/>
      <c r="AO3991" s="773"/>
      <c r="AP3991" s="773"/>
      <c r="AQ3991" s="773"/>
      <c r="AR3991" s="773"/>
      <c r="AS3991" s="773"/>
      <c r="AT3991" s="773"/>
      <c r="AU3991" s="773"/>
      <c r="AV3991" s="773"/>
      <c r="AW3991" s="773"/>
      <c r="AX3991" s="773"/>
      <c r="AY3991" s="773"/>
      <c r="AZ3991" s="773"/>
      <c r="BA3991" s="773"/>
      <c r="BB3991" s="773"/>
      <c r="BC3991" s="773"/>
      <c r="BD3991" s="773"/>
      <c r="BE3991" s="773"/>
      <c r="BF3991" s="773"/>
      <c r="BG3991" s="773"/>
      <c r="BH3991" s="773"/>
      <c r="BI3991" s="773"/>
      <c r="BJ3991" s="773"/>
      <c r="BK3991" s="773"/>
      <c r="BL3991" s="773"/>
      <c r="BM3991" s="773"/>
      <c r="BN3991" s="773"/>
      <c r="BO3991" s="773"/>
      <c r="BP3991" s="773"/>
      <c r="BQ3991" s="773"/>
      <c r="BR3991" s="773"/>
      <c r="BS3991" s="773"/>
      <c r="BT3991" s="773"/>
      <c r="BU3991" s="773"/>
      <c r="BV3991" s="773"/>
      <c r="BW3991" s="773"/>
      <c r="BX3991" s="773"/>
      <c r="BY3991" s="773"/>
      <c r="BZ3991" s="773"/>
      <c r="CA3991" s="773"/>
      <c r="CB3991" s="773"/>
      <c r="CC3991" s="773"/>
      <c r="CD3991" s="773"/>
      <c r="CE3991" s="773"/>
      <c r="CF3991" s="773"/>
      <c r="CG3991" s="773"/>
      <c r="CH3991" s="773"/>
      <c r="CI3991" s="773"/>
      <c r="CJ3991" s="773"/>
      <c r="CK3991" s="773"/>
      <c r="CL3991" s="773"/>
      <c r="CM3991" s="773"/>
      <c r="CN3991" s="773"/>
      <c r="CO3991" s="773"/>
      <c r="CP3991" s="773"/>
      <c r="CQ3991" s="773"/>
      <c r="CR3991" s="773"/>
      <c r="CS3991" s="773"/>
      <c r="CT3991" s="773"/>
      <c r="CU3991" s="773"/>
      <c r="CV3991" s="773"/>
      <c r="CW3991" s="773"/>
      <c r="CX3991" s="773"/>
      <c r="CY3991" s="773"/>
      <c r="CZ3991" s="773"/>
      <c r="DA3991" s="773"/>
      <c r="DB3991" s="773"/>
      <c r="DC3991" s="773"/>
      <c r="DD3991" s="773"/>
      <c r="DE3991" s="773"/>
      <c r="DF3991" s="773"/>
      <c r="DG3991" s="773"/>
      <c r="DH3991" s="773"/>
      <c r="DI3991" s="773"/>
      <c r="DJ3991" s="773"/>
      <c r="DK3991" s="773"/>
      <c r="DL3991" s="773"/>
      <c r="DM3991" s="773"/>
      <c r="DN3991" s="773"/>
      <c r="DO3991" s="773"/>
      <c r="DP3991" s="773"/>
      <c r="DQ3991" s="773"/>
      <c r="DR3991" s="773"/>
      <c r="DS3991" s="773"/>
      <c r="DT3991" s="773"/>
      <c r="DU3991" s="773"/>
      <c r="DV3991" s="773"/>
      <c r="DW3991" s="773"/>
      <c r="DX3991" s="773"/>
      <c r="DY3991" s="773"/>
      <c r="DZ3991" s="773"/>
      <c r="EA3991" s="773"/>
      <c r="EB3991" s="773"/>
      <c r="EC3991" s="773"/>
      <c r="ED3991" s="773"/>
      <c r="EE3991" s="773"/>
      <c r="EF3991" s="773"/>
      <c r="EG3991" s="773"/>
      <c r="EH3991" s="773"/>
      <c r="EI3991" s="773"/>
      <c r="EJ3991" s="773"/>
      <c r="EK3991" s="773"/>
      <c r="EL3991" s="773"/>
      <c r="EM3991" s="773"/>
      <c r="EN3991" s="773"/>
      <c r="EO3991" s="773"/>
      <c r="EP3991" s="773"/>
      <c r="EQ3991" s="773"/>
      <c r="ER3991" s="773"/>
      <c r="ES3991" s="773"/>
      <c r="ET3991" s="773"/>
      <c r="EU3991" s="773"/>
      <c r="EV3991" s="773"/>
      <c r="EW3991" s="773"/>
      <c r="EX3991" s="773"/>
      <c r="EY3991" s="773"/>
      <c r="EZ3991" s="773"/>
      <c r="FA3991" s="773"/>
      <c r="FB3991" s="773"/>
      <c r="FC3991" s="773"/>
      <c r="FD3991" s="773"/>
      <c r="FE3991" s="773"/>
      <c r="FF3991" s="773"/>
      <c r="FG3991" s="773"/>
      <c r="FH3991" s="773"/>
      <c r="FI3991" s="773"/>
      <c r="FJ3991" s="773"/>
      <c r="FK3991" s="773"/>
      <c r="FL3991" s="773"/>
      <c r="FM3991" s="773"/>
      <c r="FN3991" s="773"/>
      <c r="FO3991" s="773"/>
      <c r="FP3991" s="773"/>
      <c r="FQ3991" s="773"/>
      <c r="FR3991" s="773"/>
      <c r="FS3991" s="773"/>
      <c r="FT3991" s="773"/>
      <c r="FU3991" s="773"/>
      <c r="FV3991" s="773"/>
      <c r="FW3991" s="773"/>
      <c r="FX3991" s="773"/>
      <c r="FY3991" s="773"/>
      <c r="FZ3991" s="773"/>
      <c r="GA3991" s="773"/>
      <c r="GB3991" s="773"/>
      <c r="GC3991" s="773"/>
      <c r="GD3991" s="773"/>
      <c r="GE3991" s="773"/>
      <c r="GF3991" s="773"/>
      <c r="GG3991" s="773"/>
      <c r="GH3991" s="773"/>
      <c r="GI3991" s="773"/>
      <c r="GJ3991" s="773"/>
      <c r="GK3991" s="773"/>
      <c r="GL3991" s="773"/>
      <c r="GM3991" s="773"/>
      <c r="GN3991" s="773"/>
      <c r="GO3991" s="773"/>
      <c r="GP3991" s="773"/>
      <c r="GQ3991" s="773"/>
      <c r="GR3991" s="773"/>
      <c r="GS3991" s="773"/>
      <c r="GT3991" s="773"/>
      <c r="GU3991" s="773"/>
      <c r="GV3991" s="773"/>
      <c r="GW3991" s="773"/>
      <c r="GX3991" s="773"/>
      <c r="GY3991" s="773"/>
      <c r="GZ3991" s="773"/>
      <c r="HA3991" s="773"/>
      <c r="HB3991" s="773"/>
      <c r="HC3991" s="773"/>
      <c r="HD3991" s="773"/>
      <c r="HE3991" s="773"/>
      <c r="HF3991" s="773"/>
      <c r="HG3991" s="773"/>
      <c r="HH3991" s="773"/>
      <c r="HI3991" s="773"/>
      <c r="HJ3991" s="773"/>
      <c r="HK3991" s="773"/>
      <c r="HL3991" s="773"/>
      <c r="HM3991" s="773"/>
      <c r="HN3991" s="773"/>
      <c r="HO3991" s="773"/>
      <c r="HP3991" s="773"/>
      <c r="HQ3991" s="773"/>
      <c r="HR3991" s="773"/>
      <c r="HS3991" s="773"/>
      <c r="HT3991" s="773"/>
      <c r="HU3991" s="773"/>
      <c r="HV3991" s="773"/>
      <c r="HW3991" s="773"/>
      <c r="HX3991" s="773"/>
      <c r="HY3991" s="773"/>
      <c r="HZ3991" s="773"/>
      <c r="IA3991" s="773"/>
      <c r="IB3991" s="773"/>
      <c r="IC3991" s="773"/>
      <c r="ID3991" s="773"/>
      <c r="IE3991" s="773"/>
      <c r="IF3991" s="773"/>
      <c r="IG3991" s="773"/>
      <c r="IH3991" s="773"/>
      <c r="II3991" s="773"/>
      <c r="IJ3991" s="773"/>
      <c r="IK3991" s="773"/>
      <c r="IL3991" s="773"/>
      <c r="IM3991" s="773"/>
      <c r="IN3991" s="773"/>
      <c r="IO3991" s="773"/>
      <c r="IP3991" s="773"/>
      <c r="IQ3991" s="773"/>
      <c r="IR3991" s="773"/>
    </row>
    <row r="3992" spans="1:252" ht="13.5" customHeight="1" x14ac:dyDescent="0.2">
      <c r="A3992" s="606">
        <v>117</v>
      </c>
      <c r="B3992" s="637" t="s">
        <v>1995</v>
      </c>
      <c r="C3992" s="660" t="s">
        <v>701</v>
      </c>
      <c r="D3992" s="575">
        <v>5</v>
      </c>
      <c r="E3992" s="575">
        <v>2005</v>
      </c>
      <c r="F3992" s="1074">
        <v>899.55499999999995</v>
      </c>
      <c r="G3992" s="784">
        <f t="shared" si="135"/>
        <v>899.55499999999995</v>
      </c>
      <c r="H3992" s="1075">
        <v>100</v>
      </c>
      <c r="I3992" s="784">
        <f t="shared" si="136"/>
        <v>0</v>
      </c>
      <c r="J3992" s="635"/>
      <c r="K3992" s="693"/>
      <c r="L3992" s="693"/>
      <c r="M3992" s="635"/>
      <c r="N3992" s="693"/>
      <c r="O3992" s="693"/>
      <c r="P3992" s="1835"/>
      <c r="Q3992" s="773"/>
      <c r="R3992" s="773"/>
      <c r="S3992" s="773"/>
      <c r="T3992" s="773"/>
      <c r="U3992" s="773"/>
      <c r="V3992" s="773"/>
      <c r="W3992" s="773"/>
      <c r="X3992" s="773"/>
      <c r="Y3992" s="773"/>
      <c r="Z3992" s="773"/>
      <c r="AA3992" s="773"/>
      <c r="AB3992" s="773"/>
      <c r="AC3992" s="773"/>
      <c r="AD3992" s="773"/>
      <c r="AE3992" s="773"/>
      <c r="AF3992" s="773"/>
      <c r="AG3992" s="773"/>
      <c r="AH3992" s="773"/>
      <c r="AI3992" s="773"/>
      <c r="AJ3992" s="773"/>
      <c r="AK3992" s="773"/>
      <c r="AL3992" s="773"/>
      <c r="AM3992" s="773"/>
      <c r="AN3992" s="773"/>
      <c r="AO3992" s="773"/>
      <c r="AP3992" s="773"/>
      <c r="AQ3992" s="773"/>
      <c r="AR3992" s="773"/>
      <c r="AS3992" s="773"/>
      <c r="AT3992" s="773"/>
      <c r="AU3992" s="773"/>
      <c r="AV3992" s="773"/>
      <c r="AW3992" s="773"/>
      <c r="AX3992" s="773"/>
      <c r="AY3992" s="773"/>
      <c r="AZ3992" s="773"/>
      <c r="BA3992" s="773"/>
      <c r="BB3992" s="773"/>
      <c r="BC3992" s="773"/>
      <c r="BD3992" s="773"/>
      <c r="BE3992" s="773"/>
      <c r="BF3992" s="773"/>
      <c r="BG3992" s="773"/>
      <c r="BH3992" s="773"/>
      <c r="BI3992" s="773"/>
      <c r="BJ3992" s="773"/>
      <c r="BK3992" s="773"/>
      <c r="BL3992" s="773"/>
      <c r="BM3992" s="773"/>
      <c r="BN3992" s="773"/>
      <c r="BO3992" s="773"/>
      <c r="BP3992" s="773"/>
      <c r="BQ3992" s="773"/>
      <c r="BR3992" s="773"/>
      <c r="BS3992" s="773"/>
      <c r="BT3992" s="773"/>
      <c r="BU3992" s="773"/>
      <c r="BV3992" s="773"/>
      <c r="BW3992" s="773"/>
      <c r="BX3992" s="773"/>
      <c r="BY3992" s="773"/>
      <c r="BZ3992" s="773"/>
      <c r="CA3992" s="773"/>
      <c r="CB3992" s="773"/>
      <c r="CC3992" s="773"/>
      <c r="CD3992" s="773"/>
      <c r="CE3992" s="773"/>
      <c r="CF3992" s="773"/>
      <c r="CG3992" s="773"/>
      <c r="CH3992" s="773"/>
      <c r="CI3992" s="773"/>
      <c r="CJ3992" s="773"/>
      <c r="CK3992" s="773"/>
      <c r="CL3992" s="773"/>
      <c r="CM3992" s="773"/>
      <c r="CN3992" s="773"/>
      <c r="CO3992" s="773"/>
      <c r="CP3992" s="773"/>
      <c r="CQ3992" s="773"/>
      <c r="CR3992" s="773"/>
      <c r="CS3992" s="773"/>
      <c r="CT3992" s="773"/>
      <c r="CU3992" s="773"/>
      <c r="CV3992" s="773"/>
      <c r="CW3992" s="773"/>
      <c r="CX3992" s="773"/>
      <c r="CY3992" s="773"/>
      <c r="CZ3992" s="773"/>
      <c r="DA3992" s="773"/>
      <c r="DB3992" s="773"/>
      <c r="DC3992" s="773"/>
      <c r="DD3992" s="773"/>
      <c r="DE3992" s="773"/>
      <c r="DF3992" s="773"/>
      <c r="DG3992" s="773"/>
      <c r="DH3992" s="773"/>
      <c r="DI3992" s="773"/>
      <c r="DJ3992" s="773"/>
      <c r="DK3992" s="773"/>
      <c r="DL3992" s="773"/>
      <c r="DM3992" s="773"/>
      <c r="DN3992" s="773"/>
      <c r="DO3992" s="773"/>
      <c r="DP3992" s="773"/>
      <c r="DQ3992" s="773"/>
      <c r="DR3992" s="773"/>
      <c r="DS3992" s="773"/>
      <c r="DT3992" s="773"/>
      <c r="DU3992" s="773"/>
      <c r="DV3992" s="773"/>
      <c r="DW3992" s="773"/>
      <c r="DX3992" s="773"/>
      <c r="DY3992" s="773"/>
      <c r="DZ3992" s="773"/>
      <c r="EA3992" s="773"/>
      <c r="EB3992" s="773"/>
      <c r="EC3992" s="773"/>
      <c r="ED3992" s="773"/>
      <c r="EE3992" s="773"/>
      <c r="EF3992" s="773"/>
      <c r="EG3992" s="773"/>
      <c r="EH3992" s="773"/>
      <c r="EI3992" s="773"/>
      <c r="EJ3992" s="773"/>
      <c r="EK3992" s="773"/>
      <c r="EL3992" s="773"/>
      <c r="EM3992" s="773"/>
      <c r="EN3992" s="773"/>
      <c r="EO3992" s="773"/>
      <c r="EP3992" s="773"/>
      <c r="EQ3992" s="773"/>
      <c r="ER3992" s="773"/>
      <c r="ES3992" s="773"/>
      <c r="ET3992" s="773"/>
      <c r="EU3992" s="773"/>
      <c r="EV3992" s="773"/>
      <c r="EW3992" s="773"/>
      <c r="EX3992" s="773"/>
      <c r="EY3992" s="773"/>
      <c r="EZ3992" s="773"/>
      <c r="FA3992" s="773"/>
      <c r="FB3992" s="773"/>
      <c r="FC3992" s="773"/>
      <c r="FD3992" s="773"/>
      <c r="FE3992" s="773"/>
      <c r="FF3992" s="773"/>
      <c r="FG3992" s="773"/>
      <c r="FH3992" s="773"/>
      <c r="FI3992" s="773"/>
      <c r="FJ3992" s="773"/>
      <c r="FK3992" s="773"/>
      <c r="FL3992" s="773"/>
      <c r="FM3992" s="773"/>
      <c r="FN3992" s="773"/>
      <c r="FO3992" s="773"/>
      <c r="FP3992" s="773"/>
      <c r="FQ3992" s="773"/>
      <c r="FR3992" s="773"/>
      <c r="FS3992" s="773"/>
      <c r="FT3992" s="773"/>
      <c r="FU3992" s="773"/>
      <c r="FV3992" s="773"/>
      <c r="FW3992" s="773"/>
      <c r="FX3992" s="773"/>
      <c r="FY3992" s="773"/>
      <c r="FZ3992" s="773"/>
      <c r="GA3992" s="773"/>
      <c r="GB3992" s="773"/>
      <c r="GC3992" s="773"/>
      <c r="GD3992" s="773"/>
      <c r="GE3992" s="773"/>
      <c r="GF3992" s="773"/>
      <c r="GG3992" s="773"/>
      <c r="GH3992" s="773"/>
      <c r="GI3992" s="773"/>
      <c r="GJ3992" s="773"/>
      <c r="GK3992" s="773"/>
      <c r="GL3992" s="773"/>
      <c r="GM3992" s="773"/>
      <c r="GN3992" s="773"/>
      <c r="GO3992" s="773"/>
      <c r="GP3992" s="773"/>
      <c r="GQ3992" s="773"/>
      <c r="GR3992" s="773"/>
      <c r="GS3992" s="773"/>
      <c r="GT3992" s="773"/>
      <c r="GU3992" s="773"/>
      <c r="GV3992" s="773"/>
      <c r="GW3992" s="773"/>
      <c r="GX3992" s="773"/>
      <c r="GY3992" s="773"/>
      <c r="GZ3992" s="773"/>
      <c r="HA3992" s="773"/>
      <c r="HB3992" s="773"/>
      <c r="HC3992" s="773"/>
      <c r="HD3992" s="773"/>
      <c r="HE3992" s="773"/>
      <c r="HF3992" s="773"/>
      <c r="HG3992" s="773"/>
      <c r="HH3992" s="773"/>
      <c r="HI3992" s="773"/>
      <c r="HJ3992" s="773"/>
      <c r="HK3992" s="773"/>
      <c r="HL3992" s="773"/>
      <c r="HM3992" s="773"/>
      <c r="HN3992" s="773"/>
      <c r="HO3992" s="773"/>
      <c r="HP3992" s="773"/>
      <c r="HQ3992" s="773"/>
      <c r="HR3992" s="773"/>
      <c r="HS3992" s="773"/>
      <c r="HT3992" s="773"/>
      <c r="HU3992" s="773"/>
      <c r="HV3992" s="773"/>
      <c r="HW3992" s="773"/>
      <c r="HX3992" s="773"/>
      <c r="HY3992" s="773"/>
      <c r="HZ3992" s="773"/>
      <c r="IA3992" s="773"/>
      <c r="IB3992" s="773"/>
      <c r="IC3992" s="773"/>
      <c r="ID3992" s="773"/>
      <c r="IE3992" s="773"/>
      <c r="IF3992" s="773"/>
      <c r="IG3992" s="773"/>
      <c r="IH3992" s="773"/>
      <c r="II3992" s="773"/>
      <c r="IJ3992" s="773"/>
      <c r="IK3992" s="773"/>
      <c r="IL3992" s="773"/>
      <c r="IM3992" s="773"/>
      <c r="IN3992" s="773"/>
      <c r="IO3992" s="773"/>
      <c r="IP3992" s="773"/>
      <c r="IQ3992" s="773"/>
      <c r="IR3992" s="773"/>
    </row>
    <row r="3993" spans="1:252" ht="13.5" customHeight="1" x14ac:dyDescent="0.2">
      <c r="A3993" s="606">
        <v>118</v>
      </c>
      <c r="B3993" s="637" t="s">
        <v>1996</v>
      </c>
      <c r="C3993" s="660" t="s">
        <v>701</v>
      </c>
      <c r="D3993" s="575">
        <v>21</v>
      </c>
      <c r="E3993" s="575">
        <v>2005</v>
      </c>
      <c r="F3993" s="1074">
        <v>4971.2250000000004</v>
      </c>
      <c r="G3993" s="784">
        <f t="shared" si="135"/>
        <v>4971.2250000000004</v>
      </c>
      <c r="H3993" s="1075">
        <v>100</v>
      </c>
      <c r="I3993" s="784">
        <f t="shared" si="136"/>
        <v>0</v>
      </c>
      <c r="J3993" s="635"/>
      <c r="K3993" s="693"/>
      <c r="L3993" s="693"/>
      <c r="M3993" s="635"/>
      <c r="N3993" s="693"/>
      <c r="O3993" s="693"/>
      <c r="P3993" s="1835"/>
      <c r="Q3993" s="773"/>
      <c r="R3993" s="773"/>
      <c r="S3993" s="773"/>
      <c r="T3993" s="773"/>
      <c r="U3993" s="773"/>
      <c r="V3993" s="773"/>
      <c r="W3993" s="773"/>
      <c r="X3993" s="773"/>
      <c r="Y3993" s="773"/>
      <c r="Z3993" s="773"/>
      <c r="AA3993" s="773"/>
      <c r="AB3993" s="773"/>
      <c r="AC3993" s="773"/>
      <c r="AD3993" s="773"/>
      <c r="AE3993" s="773"/>
      <c r="AF3993" s="773"/>
      <c r="AG3993" s="773"/>
      <c r="AH3993" s="773"/>
      <c r="AI3993" s="773"/>
      <c r="AJ3993" s="773"/>
      <c r="AK3993" s="773"/>
      <c r="AL3993" s="773"/>
      <c r="AM3993" s="773"/>
      <c r="AN3993" s="773"/>
      <c r="AO3993" s="773"/>
      <c r="AP3993" s="773"/>
      <c r="AQ3993" s="773"/>
      <c r="AR3993" s="773"/>
      <c r="AS3993" s="773"/>
      <c r="AT3993" s="773"/>
      <c r="AU3993" s="773"/>
      <c r="AV3993" s="773"/>
      <c r="AW3993" s="773"/>
      <c r="AX3993" s="773"/>
      <c r="AY3993" s="773"/>
      <c r="AZ3993" s="773"/>
      <c r="BA3993" s="773"/>
      <c r="BB3993" s="773"/>
      <c r="BC3993" s="773"/>
      <c r="BD3993" s="773"/>
      <c r="BE3993" s="773"/>
      <c r="BF3993" s="773"/>
      <c r="BG3993" s="773"/>
      <c r="BH3993" s="773"/>
      <c r="BI3993" s="773"/>
      <c r="BJ3993" s="773"/>
      <c r="BK3993" s="773"/>
      <c r="BL3993" s="773"/>
      <c r="BM3993" s="773"/>
      <c r="BN3993" s="773"/>
      <c r="BO3993" s="773"/>
      <c r="BP3993" s="773"/>
      <c r="BQ3993" s="773"/>
      <c r="BR3993" s="773"/>
      <c r="BS3993" s="773"/>
      <c r="BT3993" s="773"/>
      <c r="BU3993" s="773"/>
      <c r="BV3993" s="773"/>
      <c r="BW3993" s="773"/>
      <c r="BX3993" s="773"/>
      <c r="BY3993" s="773"/>
      <c r="BZ3993" s="773"/>
      <c r="CA3993" s="773"/>
      <c r="CB3993" s="773"/>
      <c r="CC3993" s="773"/>
      <c r="CD3993" s="773"/>
      <c r="CE3993" s="773"/>
      <c r="CF3993" s="773"/>
      <c r="CG3993" s="773"/>
      <c r="CH3993" s="773"/>
      <c r="CI3993" s="773"/>
      <c r="CJ3993" s="773"/>
      <c r="CK3993" s="773"/>
      <c r="CL3993" s="773"/>
      <c r="CM3993" s="773"/>
      <c r="CN3993" s="773"/>
      <c r="CO3993" s="773"/>
      <c r="CP3993" s="773"/>
      <c r="CQ3993" s="773"/>
      <c r="CR3993" s="773"/>
      <c r="CS3993" s="773"/>
      <c r="CT3993" s="773"/>
      <c r="CU3993" s="773"/>
      <c r="CV3993" s="773"/>
      <c r="CW3993" s="773"/>
      <c r="CX3993" s="773"/>
      <c r="CY3993" s="773"/>
      <c r="CZ3993" s="773"/>
      <c r="DA3993" s="773"/>
      <c r="DB3993" s="773"/>
      <c r="DC3993" s="773"/>
      <c r="DD3993" s="773"/>
      <c r="DE3993" s="773"/>
      <c r="DF3993" s="773"/>
      <c r="DG3993" s="773"/>
      <c r="DH3993" s="773"/>
      <c r="DI3993" s="773"/>
      <c r="DJ3993" s="773"/>
      <c r="DK3993" s="773"/>
      <c r="DL3993" s="773"/>
      <c r="DM3993" s="773"/>
      <c r="DN3993" s="773"/>
      <c r="DO3993" s="773"/>
      <c r="DP3993" s="773"/>
      <c r="DQ3993" s="773"/>
      <c r="DR3993" s="773"/>
      <c r="DS3993" s="773"/>
      <c r="DT3993" s="773"/>
      <c r="DU3993" s="773"/>
      <c r="DV3993" s="773"/>
      <c r="DW3993" s="773"/>
      <c r="DX3993" s="773"/>
      <c r="DY3993" s="773"/>
      <c r="DZ3993" s="773"/>
      <c r="EA3993" s="773"/>
      <c r="EB3993" s="773"/>
      <c r="EC3993" s="773"/>
      <c r="ED3993" s="773"/>
      <c r="EE3993" s="773"/>
      <c r="EF3993" s="773"/>
      <c r="EG3993" s="773"/>
      <c r="EH3993" s="773"/>
      <c r="EI3993" s="773"/>
      <c r="EJ3993" s="773"/>
      <c r="EK3993" s="773"/>
      <c r="EL3993" s="773"/>
      <c r="EM3993" s="773"/>
      <c r="EN3993" s="773"/>
      <c r="EO3993" s="773"/>
      <c r="EP3993" s="773"/>
      <c r="EQ3993" s="773"/>
      <c r="ER3993" s="773"/>
      <c r="ES3993" s="773"/>
      <c r="ET3993" s="773"/>
      <c r="EU3993" s="773"/>
      <c r="EV3993" s="773"/>
      <c r="EW3993" s="773"/>
      <c r="EX3993" s="773"/>
      <c r="EY3993" s="773"/>
      <c r="EZ3993" s="773"/>
      <c r="FA3993" s="773"/>
      <c r="FB3993" s="773"/>
      <c r="FC3993" s="773"/>
      <c r="FD3993" s="773"/>
      <c r="FE3993" s="773"/>
      <c r="FF3993" s="773"/>
      <c r="FG3993" s="773"/>
      <c r="FH3993" s="773"/>
      <c r="FI3993" s="773"/>
      <c r="FJ3993" s="773"/>
      <c r="FK3993" s="773"/>
      <c r="FL3993" s="773"/>
      <c r="FM3993" s="773"/>
      <c r="FN3993" s="773"/>
      <c r="FO3993" s="773"/>
      <c r="FP3993" s="773"/>
      <c r="FQ3993" s="773"/>
      <c r="FR3993" s="773"/>
      <c r="FS3993" s="773"/>
      <c r="FT3993" s="773"/>
      <c r="FU3993" s="773"/>
      <c r="FV3993" s="773"/>
      <c r="FW3993" s="773"/>
      <c r="FX3993" s="773"/>
      <c r="FY3993" s="773"/>
      <c r="FZ3993" s="773"/>
      <c r="GA3993" s="773"/>
      <c r="GB3993" s="773"/>
      <c r="GC3993" s="773"/>
      <c r="GD3993" s="773"/>
      <c r="GE3993" s="773"/>
      <c r="GF3993" s="773"/>
      <c r="GG3993" s="773"/>
      <c r="GH3993" s="773"/>
      <c r="GI3993" s="773"/>
      <c r="GJ3993" s="773"/>
      <c r="GK3993" s="773"/>
      <c r="GL3993" s="773"/>
      <c r="GM3993" s="773"/>
      <c r="GN3993" s="773"/>
      <c r="GO3993" s="773"/>
      <c r="GP3993" s="773"/>
      <c r="GQ3993" s="773"/>
      <c r="GR3993" s="773"/>
      <c r="GS3993" s="773"/>
      <c r="GT3993" s="773"/>
      <c r="GU3993" s="773"/>
      <c r="GV3993" s="773"/>
      <c r="GW3993" s="773"/>
      <c r="GX3993" s="773"/>
      <c r="GY3993" s="773"/>
      <c r="GZ3993" s="773"/>
      <c r="HA3993" s="773"/>
      <c r="HB3993" s="773"/>
      <c r="HC3993" s="773"/>
      <c r="HD3993" s="773"/>
      <c r="HE3993" s="773"/>
      <c r="HF3993" s="773"/>
      <c r="HG3993" s="773"/>
      <c r="HH3993" s="773"/>
      <c r="HI3993" s="773"/>
      <c r="HJ3993" s="773"/>
      <c r="HK3993" s="773"/>
      <c r="HL3993" s="773"/>
      <c r="HM3993" s="773"/>
      <c r="HN3993" s="773"/>
      <c r="HO3993" s="773"/>
      <c r="HP3993" s="773"/>
      <c r="HQ3993" s="773"/>
      <c r="HR3993" s="773"/>
      <c r="HS3993" s="773"/>
      <c r="HT3993" s="773"/>
      <c r="HU3993" s="773"/>
      <c r="HV3993" s="773"/>
      <c r="HW3993" s="773"/>
      <c r="HX3993" s="773"/>
      <c r="HY3993" s="773"/>
      <c r="HZ3993" s="773"/>
      <c r="IA3993" s="773"/>
      <c r="IB3993" s="773"/>
      <c r="IC3993" s="773"/>
      <c r="ID3993" s="773"/>
      <c r="IE3993" s="773"/>
      <c r="IF3993" s="773"/>
      <c r="IG3993" s="773"/>
      <c r="IH3993" s="773"/>
      <c r="II3993" s="773"/>
      <c r="IJ3993" s="773"/>
      <c r="IK3993" s="773"/>
      <c r="IL3993" s="773"/>
      <c r="IM3993" s="773"/>
      <c r="IN3993" s="773"/>
      <c r="IO3993" s="773"/>
      <c r="IP3993" s="773"/>
      <c r="IQ3993" s="773"/>
      <c r="IR3993" s="773"/>
    </row>
    <row r="3994" spans="1:252" ht="13.5" customHeight="1" x14ac:dyDescent="0.2">
      <c r="A3994" s="606">
        <v>119</v>
      </c>
      <c r="B3994" s="637" t="s">
        <v>1996</v>
      </c>
      <c r="C3994" s="660" t="s">
        <v>701</v>
      </c>
      <c r="D3994" s="575">
        <v>1</v>
      </c>
      <c r="E3994" s="575">
        <v>2005</v>
      </c>
      <c r="F3994" s="1074">
        <v>246.19399999999999</v>
      </c>
      <c r="G3994" s="784">
        <f t="shared" si="135"/>
        <v>246.19399999999999</v>
      </c>
      <c r="H3994" s="1075">
        <v>100</v>
      </c>
      <c r="I3994" s="784">
        <f t="shared" si="136"/>
        <v>0</v>
      </c>
      <c r="J3994" s="635"/>
      <c r="K3994" s="693"/>
      <c r="L3994" s="693"/>
      <c r="M3994" s="635"/>
      <c r="N3994" s="693"/>
      <c r="O3994" s="693"/>
      <c r="P3994" s="1835"/>
      <c r="Q3994" s="773"/>
      <c r="R3994" s="773"/>
      <c r="S3994" s="773"/>
      <c r="T3994" s="773"/>
      <c r="U3994" s="773"/>
      <c r="V3994" s="773"/>
      <c r="W3994" s="773"/>
      <c r="X3994" s="773"/>
      <c r="Y3994" s="773"/>
      <c r="Z3994" s="773"/>
      <c r="AA3994" s="773"/>
      <c r="AB3994" s="773"/>
      <c r="AC3994" s="773"/>
      <c r="AD3994" s="773"/>
      <c r="AE3994" s="773"/>
      <c r="AF3994" s="773"/>
      <c r="AG3994" s="773"/>
      <c r="AH3994" s="773"/>
      <c r="AI3994" s="773"/>
      <c r="AJ3994" s="773"/>
      <c r="AK3994" s="773"/>
      <c r="AL3994" s="773"/>
      <c r="AM3994" s="773"/>
      <c r="AN3994" s="773"/>
      <c r="AO3994" s="773"/>
      <c r="AP3994" s="773"/>
      <c r="AQ3994" s="773"/>
      <c r="AR3994" s="773"/>
      <c r="AS3994" s="773"/>
      <c r="AT3994" s="773"/>
      <c r="AU3994" s="773"/>
      <c r="AV3994" s="773"/>
      <c r="AW3994" s="773"/>
      <c r="AX3994" s="773"/>
      <c r="AY3994" s="773"/>
      <c r="AZ3994" s="773"/>
      <c r="BA3994" s="773"/>
      <c r="BB3994" s="773"/>
      <c r="BC3994" s="773"/>
      <c r="BD3994" s="773"/>
      <c r="BE3994" s="773"/>
      <c r="BF3994" s="773"/>
      <c r="BG3994" s="773"/>
      <c r="BH3994" s="773"/>
      <c r="BI3994" s="773"/>
      <c r="BJ3994" s="773"/>
      <c r="BK3994" s="773"/>
      <c r="BL3994" s="773"/>
      <c r="BM3994" s="773"/>
      <c r="BN3994" s="773"/>
      <c r="BO3994" s="773"/>
      <c r="BP3994" s="773"/>
      <c r="BQ3994" s="773"/>
      <c r="BR3994" s="773"/>
      <c r="BS3994" s="773"/>
      <c r="BT3994" s="773"/>
      <c r="BU3994" s="773"/>
      <c r="BV3994" s="773"/>
      <c r="BW3994" s="773"/>
      <c r="BX3994" s="773"/>
      <c r="BY3994" s="773"/>
      <c r="BZ3994" s="773"/>
      <c r="CA3994" s="773"/>
      <c r="CB3994" s="773"/>
      <c r="CC3994" s="773"/>
      <c r="CD3994" s="773"/>
      <c r="CE3994" s="773"/>
      <c r="CF3994" s="773"/>
      <c r="CG3994" s="773"/>
      <c r="CH3994" s="773"/>
      <c r="CI3994" s="773"/>
      <c r="CJ3994" s="773"/>
      <c r="CK3994" s="773"/>
      <c r="CL3994" s="773"/>
      <c r="CM3994" s="773"/>
      <c r="CN3994" s="773"/>
      <c r="CO3994" s="773"/>
      <c r="CP3994" s="773"/>
      <c r="CQ3994" s="773"/>
      <c r="CR3994" s="773"/>
      <c r="CS3994" s="773"/>
      <c r="CT3994" s="773"/>
      <c r="CU3994" s="773"/>
      <c r="CV3994" s="773"/>
      <c r="CW3994" s="773"/>
      <c r="CX3994" s="773"/>
      <c r="CY3994" s="773"/>
      <c r="CZ3994" s="773"/>
      <c r="DA3994" s="773"/>
      <c r="DB3994" s="773"/>
      <c r="DC3994" s="773"/>
      <c r="DD3994" s="773"/>
      <c r="DE3994" s="773"/>
      <c r="DF3994" s="773"/>
      <c r="DG3994" s="773"/>
      <c r="DH3994" s="773"/>
      <c r="DI3994" s="773"/>
      <c r="DJ3994" s="773"/>
      <c r="DK3994" s="773"/>
      <c r="DL3994" s="773"/>
      <c r="DM3994" s="773"/>
      <c r="DN3994" s="773"/>
      <c r="DO3994" s="773"/>
      <c r="DP3994" s="773"/>
      <c r="DQ3994" s="773"/>
      <c r="DR3994" s="773"/>
      <c r="DS3994" s="773"/>
      <c r="DT3994" s="773"/>
      <c r="DU3994" s="773"/>
      <c r="DV3994" s="773"/>
      <c r="DW3994" s="773"/>
      <c r="DX3994" s="773"/>
      <c r="DY3994" s="773"/>
      <c r="DZ3994" s="773"/>
      <c r="EA3994" s="773"/>
      <c r="EB3994" s="773"/>
      <c r="EC3994" s="773"/>
      <c r="ED3994" s="773"/>
      <c r="EE3994" s="773"/>
      <c r="EF3994" s="773"/>
      <c r="EG3994" s="773"/>
      <c r="EH3994" s="773"/>
      <c r="EI3994" s="773"/>
      <c r="EJ3994" s="773"/>
      <c r="EK3994" s="773"/>
      <c r="EL3994" s="773"/>
      <c r="EM3994" s="773"/>
      <c r="EN3994" s="773"/>
      <c r="EO3994" s="773"/>
      <c r="EP3994" s="773"/>
      <c r="EQ3994" s="773"/>
      <c r="ER3994" s="773"/>
      <c r="ES3994" s="773"/>
      <c r="ET3994" s="773"/>
      <c r="EU3994" s="773"/>
      <c r="EV3994" s="773"/>
      <c r="EW3994" s="773"/>
      <c r="EX3994" s="773"/>
      <c r="EY3994" s="773"/>
      <c r="EZ3994" s="773"/>
      <c r="FA3994" s="773"/>
      <c r="FB3994" s="773"/>
      <c r="FC3994" s="773"/>
      <c r="FD3994" s="773"/>
      <c r="FE3994" s="773"/>
      <c r="FF3994" s="773"/>
      <c r="FG3994" s="773"/>
      <c r="FH3994" s="773"/>
      <c r="FI3994" s="773"/>
      <c r="FJ3994" s="773"/>
      <c r="FK3994" s="773"/>
      <c r="FL3994" s="773"/>
      <c r="FM3994" s="773"/>
      <c r="FN3994" s="773"/>
      <c r="FO3994" s="773"/>
      <c r="FP3994" s="773"/>
      <c r="FQ3994" s="773"/>
      <c r="FR3994" s="773"/>
      <c r="FS3994" s="773"/>
      <c r="FT3994" s="773"/>
      <c r="FU3994" s="773"/>
      <c r="FV3994" s="773"/>
      <c r="FW3994" s="773"/>
      <c r="FX3994" s="773"/>
      <c r="FY3994" s="773"/>
      <c r="FZ3994" s="773"/>
      <c r="GA3994" s="773"/>
      <c r="GB3994" s="773"/>
      <c r="GC3994" s="773"/>
      <c r="GD3994" s="773"/>
      <c r="GE3994" s="773"/>
      <c r="GF3994" s="773"/>
      <c r="GG3994" s="773"/>
      <c r="GH3994" s="773"/>
      <c r="GI3994" s="773"/>
      <c r="GJ3994" s="773"/>
      <c r="GK3994" s="773"/>
      <c r="GL3994" s="773"/>
      <c r="GM3994" s="773"/>
      <c r="GN3994" s="773"/>
      <c r="GO3994" s="773"/>
      <c r="GP3994" s="773"/>
      <c r="GQ3994" s="773"/>
      <c r="GR3994" s="773"/>
      <c r="GS3994" s="773"/>
      <c r="GT3994" s="773"/>
      <c r="GU3994" s="773"/>
      <c r="GV3994" s="773"/>
      <c r="GW3994" s="773"/>
      <c r="GX3994" s="773"/>
      <c r="GY3994" s="773"/>
      <c r="GZ3994" s="773"/>
      <c r="HA3994" s="773"/>
      <c r="HB3994" s="773"/>
      <c r="HC3994" s="773"/>
      <c r="HD3994" s="773"/>
      <c r="HE3994" s="773"/>
      <c r="HF3994" s="773"/>
      <c r="HG3994" s="773"/>
      <c r="HH3994" s="773"/>
      <c r="HI3994" s="773"/>
      <c r="HJ3994" s="773"/>
      <c r="HK3994" s="773"/>
      <c r="HL3994" s="773"/>
      <c r="HM3994" s="773"/>
      <c r="HN3994" s="773"/>
      <c r="HO3994" s="773"/>
      <c r="HP3994" s="773"/>
      <c r="HQ3994" s="773"/>
      <c r="HR3994" s="773"/>
      <c r="HS3994" s="773"/>
      <c r="HT3994" s="773"/>
      <c r="HU3994" s="773"/>
      <c r="HV3994" s="773"/>
      <c r="HW3994" s="773"/>
      <c r="HX3994" s="773"/>
      <c r="HY3994" s="773"/>
      <c r="HZ3994" s="773"/>
      <c r="IA3994" s="773"/>
      <c r="IB3994" s="773"/>
      <c r="IC3994" s="773"/>
      <c r="ID3994" s="773"/>
      <c r="IE3994" s="773"/>
      <c r="IF3994" s="773"/>
      <c r="IG3994" s="773"/>
      <c r="IH3994" s="773"/>
      <c r="II3994" s="773"/>
      <c r="IJ3994" s="773"/>
      <c r="IK3994" s="773"/>
      <c r="IL3994" s="773"/>
      <c r="IM3994" s="773"/>
      <c r="IN3994" s="773"/>
      <c r="IO3994" s="773"/>
      <c r="IP3994" s="773"/>
      <c r="IQ3994" s="773"/>
      <c r="IR3994" s="773"/>
    </row>
    <row r="3995" spans="1:252" ht="13.5" customHeight="1" x14ac:dyDescent="0.2">
      <c r="A3995" s="606">
        <v>120</v>
      </c>
      <c r="B3995" s="637" t="s">
        <v>1997</v>
      </c>
      <c r="C3995" s="660" t="s">
        <v>701</v>
      </c>
      <c r="D3995" s="575">
        <v>8</v>
      </c>
      <c r="E3995" s="575">
        <v>2005</v>
      </c>
      <c r="F3995" s="1074">
        <v>1065.4639999999999</v>
      </c>
      <c r="G3995" s="784">
        <f t="shared" si="135"/>
        <v>1065.4639999999999</v>
      </c>
      <c r="H3995" s="1075">
        <v>100</v>
      </c>
      <c r="I3995" s="784">
        <f t="shared" si="136"/>
        <v>0</v>
      </c>
      <c r="J3995" s="635"/>
      <c r="K3995" s="693"/>
      <c r="L3995" s="693"/>
      <c r="M3995" s="635"/>
      <c r="N3995" s="693"/>
      <c r="O3995" s="693"/>
      <c r="P3995" s="1835"/>
      <c r="Q3995" s="773"/>
      <c r="R3995" s="773"/>
      <c r="S3995" s="773"/>
      <c r="T3995" s="773"/>
      <c r="U3995" s="773"/>
      <c r="V3995" s="773"/>
      <c r="W3995" s="773"/>
      <c r="X3995" s="773"/>
      <c r="Y3995" s="773"/>
      <c r="Z3995" s="773"/>
      <c r="AA3995" s="773"/>
      <c r="AB3995" s="773"/>
      <c r="AC3995" s="773"/>
      <c r="AD3995" s="773"/>
      <c r="AE3995" s="773"/>
      <c r="AF3995" s="773"/>
      <c r="AG3995" s="773"/>
      <c r="AH3995" s="773"/>
      <c r="AI3995" s="773"/>
      <c r="AJ3995" s="773"/>
      <c r="AK3995" s="773"/>
      <c r="AL3995" s="773"/>
      <c r="AM3995" s="773"/>
      <c r="AN3995" s="773"/>
      <c r="AO3995" s="773"/>
      <c r="AP3995" s="773"/>
      <c r="AQ3995" s="773"/>
      <c r="AR3995" s="773"/>
      <c r="AS3995" s="773"/>
      <c r="AT3995" s="773"/>
      <c r="AU3995" s="773"/>
      <c r="AV3995" s="773"/>
      <c r="AW3995" s="773"/>
      <c r="AX3995" s="773"/>
      <c r="AY3995" s="773"/>
      <c r="AZ3995" s="773"/>
      <c r="BA3995" s="773"/>
      <c r="BB3995" s="773"/>
      <c r="BC3995" s="773"/>
      <c r="BD3995" s="773"/>
      <c r="BE3995" s="773"/>
      <c r="BF3995" s="773"/>
      <c r="BG3995" s="773"/>
      <c r="BH3995" s="773"/>
      <c r="BI3995" s="773"/>
      <c r="BJ3995" s="773"/>
      <c r="BK3995" s="773"/>
      <c r="BL3995" s="773"/>
      <c r="BM3995" s="773"/>
      <c r="BN3995" s="773"/>
      <c r="BO3995" s="773"/>
      <c r="BP3995" s="773"/>
      <c r="BQ3995" s="773"/>
      <c r="BR3995" s="773"/>
      <c r="BS3995" s="773"/>
      <c r="BT3995" s="773"/>
      <c r="BU3995" s="773"/>
      <c r="BV3995" s="773"/>
      <c r="BW3995" s="773"/>
      <c r="BX3995" s="773"/>
      <c r="BY3995" s="773"/>
      <c r="BZ3995" s="773"/>
      <c r="CA3995" s="773"/>
      <c r="CB3995" s="773"/>
      <c r="CC3995" s="773"/>
      <c r="CD3995" s="773"/>
      <c r="CE3995" s="773"/>
      <c r="CF3995" s="773"/>
      <c r="CG3995" s="773"/>
      <c r="CH3995" s="773"/>
      <c r="CI3995" s="773"/>
      <c r="CJ3995" s="773"/>
      <c r="CK3995" s="773"/>
      <c r="CL3995" s="773"/>
      <c r="CM3995" s="773"/>
      <c r="CN3995" s="773"/>
      <c r="CO3995" s="773"/>
      <c r="CP3995" s="773"/>
      <c r="CQ3995" s="773"/>
      <c r="CR3995" s="773"/>
      <c r="CS3995" s="773"/>
      <c r="CT3995" s="773"/>
      <c r="CU3995" s="773"/>
      <c r="CV3995" s="773"/>
      <c r="CW3995" s="773"/>
      <c r="CX3995" s="773"/>
      <c r="CY3995" s="773"/>
      <c r="CZ3995" s="773"/>
      <c r="DA3995" s="773"/>
      <c r="DB3995" s="773"/>
      <c r="DC3995" s="773"/>
      <c r="DD3995" s="773"/>
      <c r="DE3995" s="773"/>
      <c r="DF3995" s="773"/>
      <c r="DG3995" s="773"/>
      <c r="DH3995" s="773"/>
      <c r="DI3995" s="773"/>
      <c r="DJ3995" s="773"/>
      <c r="DK3995" s="773"/>
      <c r="DL3995" s="773"/>
      <c r="DM3995" s="773"/>
      <c r="DN3995" s="773"/>
      <c r="DO3995" s="773"/>
      <c r="DP3995" s="773"/>
      <c r="DQ3995" s="773"/>
      <c r="DR3995" s="773"/>
      <c r="DS3995" s="773"/>
      <c r="DT3995" s="773"/>
      <c r="DU3995" s="773"/>
      <c r="DV3995" s="773"/>
      <c r="DW3995" s="773"/>
      <c r="DX3995" s="773"/>
      <c r="DY3995" s="773"/>
      <c r="DZ3995" s="773"/>
      <c r="EA3995" s="773"/>
      <c r="EB3995" s="773"/>
      <c r="EC3995" s="773"/>
      <c r="ED3995" s="773"/>
      <c r="EE3995" s="773"/>
      <c r="EF3995" s="773"/>
      <c r="EG3995" s="773"/>
      <c r="EH3995" s="773"/>
      <c r="EI3995" s="773"/>
      <c r="EJ3995" s="773"/>
      <c r="EK3995" s="773"/>
      <c r="EL3995" s="773"/>
      <c r="EM3995" s="773"/>
      <c r="EN3995" s="773"/>
      <c r="EO3995" s="773"/>
      <c r="EP3995" s="773"/>
      <c r="EQ3995" s="773"/>
      <c r="ER3995" s="773"/>
      <c r="ES3995" s="773"/>
      <c r="ET3995" s="773"/>
      <c r="EU3995" s="773"/>
      <c r="EV3995" s="773"/>
      <c r="EW3995" s="773"/>
      <c r="EX3995" s="773"/>
      <c r="EY3995" s="773"/>
      <c r="EZ3995" s="773"/>
      <c r="FA3995" s="773"/>
      <c r="FB3995" s="773"/>
      <c r="FC3995" s="773"/>
      <c r="FD3995" s="773"/>
      <c r="FE3995" s="773"/>
      <c r="FF3995" s="773"/>
      <c r="FG3995" s="773"/>
      <c r="FH3995" s="773"/>
      <c r="FI3995" s="773"/>
      <c r="FJ3995" s="773"/>
      <c r="FK3995" s="773"/>
      <c r="FL3995" s="773"/>
      <c r="FM3995" s="773"/>
      <c r="FN3995" s="773"/>
      <c r="FO3995" s="773"/>
      <c r="FP3995" s="773"/>
      <c r="FQ3995" s="773"/>
      <c r="FR3995" s="773"/>
      <c r="FS3995" s="773"/>
      <c r="FT3995" s="773"/>
      <c r="FU3995" s="773"/>
      <c r="FV3995" s="773"/>
      <c r="FW3995" s="773"/>
      <c r="FX3995" s="773"/>
      <c r="FY3995" s="773"/>
      <c r="FZ3995" s="773"/>
      <c r="GA3995" s="773"/>
      <c r="GB3995" s="773"/>
      <c r="GC3995" s="773"/>
      <c r="GD3995" s="773"/>
      <c r="GE3995" s="773"/>
      <c r="GF3995" s="773"/>
      <c r="GG3995" s="773"/>
      <c r="GH3995" s="773"/>
      <c r="GI3995" s="773"/>
      <c r="GJ3995" s="773"/>
      <c r="GK3995" s="773"/>
      <c r="GL3995" s="773"/>
      <c r="GM3995" s="773"/>
      <c r="GN3995" s="773"/>
      <c r="GO3995" s="773"/>
      <c r="GP3995" s="773"/>
      <c r="GQ3995" s="773"/>
      <c r="GR3995" s="773"/>
      <c r="GS3995" s="773"/>
      <c r="GT3995" s="773"/>
      <c r="GU3995" s="773"/>
      <c r="GV3995" s="773"/>
      <c r="GW3995" s="773"/>
      <c r="GX3995" s="773"/>
      <c r="GY3995" s="773"/>
      <c r="GZ3995" s="773"/>
      <c r="HA3995" s="773"/>
      <c r="HB3995" s="773"/>
      <c r="HC3995" s="773"/>
      <c r="HD3995" s="773"/>
      <c r="HE3995" s="773"/>
      <c r="HF3995" s="773"/>
      <c r="HG3995" s="773"/>
      <c r="HH3995" s="773"/>
      <c r="HI3995" s="773"/>
      <c r="HJ3995" s="773"/>
      <c r="HK3995" s="773"/>
      <c r="HL3995" s="773"/>
      <c r="HM3995" s="773"/>
      <c r="HN3995" s="773"/>
      <c r="HO3995" s="773"/>
      <c r="HP3995" s="773"/>
      <c r="HQ3995" s="773"/>
      <c r="HR3995" s="773"/>
      <c r="HS3995" s="773"/>
      <c r="HT3995" s="773"/>
      <c r="HU3995" s="773"/>
      <c r="HV3995" s="773"/>
      <c r="HW3995" s="773"/>
      <c r="HX3995" s="773"/>
      <c r="HY3995" s="773"/>
      <c r="HZ3995" s="773"/>
      <c r="IA3995" s="773"/>
      <c r="IB3995" s="773"/>
      <c r="IC3995" s="773"/>
      <c r="ID3995" s="773"/>
      <c r="IE3995" s="773"/>
      <c r="IF3995" s="773"/>
      <c r="IG3995" s="773"/>
      <c r="IH3995" s="773"/>
      <c r="II3995" s="773"/>
      <c r="IJ3995" s="773"/>
      <c r="IK3995" s="773"/>
      <c r="IL3995" s="773"/>
      <c r="IM3995" s="773"/>
      <c r="IN3995" s="773"/>
      <c r="IO3995" s="773"/>
      <c r="IP3995" s="773"/>
      <c r="IQ3995" s="773"/>
      <c r="IR3995" s="773"/>
    </row>
    <row r="3996" spans="1:252" ht="13.5" customHeight="1" x14ac:dyDescent="0.2">
      <c r="A3996" s="606">
        <v>121</v>
      </c>
      <c r="B3996" s="637" t="s">
        <v>1995</v>
      </c>
      <c r="C3996" s="660" t="s">
        <v>701</v>
      </c>
      <c r="D3996" s="575">
        <v>2</v>
      </c>
      <c r="E3996" s="575">
        <v>2005</v>
      </c>
      <c r="F3996" s="1074">
        <v>355.15600000000001</v>
      </c>
      <c r="G3996" s="784">
        <f t="shared" si="135"/>
        <v>355.15600000000001</v>
      </c>
      <c r="H3996" s="1075">
        <v>100</v>
      </c>
      <c r="I3996" s="784">
        <f t="shared" si="136"/>
        <v>0</v>
      </c>
      <c r="J3996" s="635"/>
      <c r="K3996" s="693"/>
      <c r="L3996" s="693"/>
      <c r="M3996" s="635"/>
      <c r="N3996" s="693"/>
      <c r="O3996" s="693"/>
      <c r="P3996" s="1835"/>
      <c r="Q3996" s="773"/>
      <c r="R3996" s="773"/>
      <c r="S3996" s="773"/>
      <c r="T3996" s="773"/>
      <c r="U3996" s="773"/>
      <c r="V3996" s="773"/>
      <c r="W3996" s="773"/>
      <c r="X3996" s="773"/>
      <c r="Y3996" s="773"/>
      <c r="Z3996" s="773"/>
      <c r="AA3996" s="773"/>
      <c r="AB3996" s="773"/>
      <c r="AC3996" s="773"/>
      <c r="AD3996" s="773"/>
      <c r="AE3996" s="773"/>
      <c r="AF3996" s="773"/>
      <c r="AG3996" s="773"/>
      <c r="AH3996" s="773"/>
      <c r="AI3996" s="773"/>
      <c r="AJ3996" s="773"/>
      <c r="AK3996" s="773"/>
      <c r="AL3996" s="773"/>
      <c r="AM3996" s="773"/>
      <c r="AN3996" s="773"/>
      <c r="AO3996" s="773"/>
      <c r="AP3996" s="773"/>
      <c r="AQ3996" s="773"/>
      <c r="AR3996" s="773"/>
      <c r="AS3996" s="773"/>
      <c r="AT3996" s="773"/>
      <c r="AU3996" s="773"/>
      <c r="AV3996" s="773"/>
      <c r="AW3996" s="773"/>
      <c r="AX3996" s="773"/>
      <c r="AY3996" s="773"/>
      <c r="AZ3996" s="773"/>
      <c r="BA3996" s="773"/>
      <c r="BB3996" s="773"/>
      <c r="BC3996" s="773"/>
      <c r="BD3996" s="773"/>
      <c r="BE3996" s="773"/>
      <c r="BF3996" s="773"/>
      <c r="BG3996" s="773"/>
      <c r="BH3996" s="773"/>
      <c r="BI3996" s="773"/>
      <c r="BJ3996" s="773"/>
      <c r="BK3996" s="773"/>
      <c r="BL3996" s="773"/>
      <c r="BM3996" s="773"/>
      <c r="BN3996" s="773"/>
      <c r="BO3996" s="773"/>
      <c r="BP3996" s="773"/>
      <c r="BQ3996" s="773"/>
      <c r="BR3996" s="773"/>
      <c r="BS3996" s="773"/>
      <c r="BT3996" s="773"/>
      <c r="BU3996" s="773"/>
      <c r="BV3996" s="773"/>
      <c r="BW3996" s="773"/>
      <c r="BX3996" s="773"/>
      <c r="BY3996" s="773"/>
      <c r="BZ3996" s="773"/>
      <c r="CA3996" s="773"/>
      <c r="CB3996" s="773"/>
      <c r="CC3996" s="773"/>
      <c r="CD3996" s="773"/>
      <c r="CE3996" s="773"/>
      <c r="CF3996" s="773"/>
      <c r="CG3996" s="773"/>
      <c r="CH3996" s="773"/>
      <c r="CI3996" s="773"/>
      <c r="CJ3996" s="773"/>
      <c r="CK3996" s="773"/>
      <c r="CL3996" s="773"/>
      <c r="CM3996" s="773"/>
      <c r="CN3996" s="773"/>
      <c r="CO3996" s="773"/>
      <c r="CP3996" s="773"/>
      <c r="CQ3996" s="773"/>
      <c r="CR3996" s="773"/>
      <c r="CS3996" s="773"/>
      <c r="CT3996" s="773"/>
      <c r="CU3996" s="773"/>
      <c r="CV3996" s="773"/>
      <c r="CW3996" s="773"/>
      <c r="CX3996" s="773"/>
      <c r="CY3996" s="773"/>
      <c r="CZ3996" s="773"/>
      <c r="DA3996" s="773"/>
      <c r="DB3996" s="773"/>
      <c r="DC3996" s="773"/>
      <c r="DD3996" s="773"/>
      <c r="DE3996" s="773"/>
      <c r="DF3996" s="773"/>
      <c r="DG3996" s="773"/>
      <c r="DH3996" s="773"/>
      <c r="DI3996" s="773"/>
      <c r="DJ3996" s="773"/>
      <c r="DK3996" s="773"/>
      <c r="DL3996" s="773"/>
      <c r="DM3996" s="773"/>
      <c r="DN3996" s="773"/>
      <c r="DO3996" s="773"/>
      <c r="DP3996" s="773"/>
      <c r="DQ3996" s="773"/>
      <c r="DR3996" s="773"/>
      <c r="DS3996" s="773"/>
      <c r="DT3996" s="773"/>
      <c r="DU3996" s="773"/>
      <c r="DV3996" s="773"/>
      <c r="DW3996" s="773"/>
      <c r="DX3996" s="773"/>
      <c r="DY3996" s="773"/>
      <c r="DZ3996" s="773"/>
      <c r="EA3996" s="773"/>
      <c r="EB3996" s="773"/>
      <c r="EC3996" s="773"/>
      <c r="ED3996" s="773"/>
      <c r="EE3996" s="773"/>
      <c r="EF3996" s="773"/>
      <c r="EG3996" s="773"/>
      <c r="EH3996" s="773"/>
      <c r="EI3996" s="773"/>
      <c r="EJ3996" s="773"/>
      <c r="EK3996" s="773"/>
      <c r="EL3996" s="773"/>
      <c r="EM3996" s="773"/>
      <c r="EN3996" s="773"/>
      <c r="EO3996" s="773"/>
      <c r="EP3996" s="773"/>
      <c r="EQ3996" s="773"/>
      <c r="ER3996" s="773"/>
      <c r="ES3996" s="773"/>
      <c r="ET3996" s="773"/>
      <c r="EU3996" s="773"/>
      <c r="EV3996" s="773"/>
      <c r="EW3996" s="773"/>
      <c r="EX3996" s="773"/>
      <c r="EY3996" s="773"/>
      <c r="EZ3996" s="773"/>
      <c r="FA3996" s="773"/>
      <c r="FB3996" s="773"/>
      <c r="FC3996" s="773"/>
      <c r="FD3996" s="773"/>
      <c r="FE3996" s="773"/>
      <c r="FF3996" s="773"/>
      <c r="FG3996" s="773"/>
      <c r="FH3996" s="773"/>
      <c r="FI3996" s="773"/>
      <c r="FJ3996" s="773"/>
      <c r="FK3996" s="773"/>
      <c r="FL3996" s="773"/>
      <c r="FM3996" s="773"/>
      <c r="FN3996" s="773"/>
      <c r="FO3996" s="773"/>
      <c r="FP3996" s="773"/>
      <c r="FQ3996" s="773"/>
      <c r="FR3996" s="773"/>
      <c r="FS3996" s="773"/>
      <c r="FT3996" s="773"/>
      <c r="FU3996" s="773"/>
      <c r="FV3996" s="773"/>
      <c r="FW3996" s="773"/>
      <c r="FX3996" s="773"/>
      <c r="FY3996" s="773"/>
      <c r="FZ3996" s="773"/>
      <c r="GA3996" s="773"/>
      <c r="GB3996" s="773"/>
      <c r="GC3996" s="773"/>
      <c r="GD3996" s="773"/>
      <c r="GE3996" s="773"/>
      <c r="GF3996" s="773"/>
      <c r="GG3996" s="773"/>
      <c r="GH3996" s="773"/>
      <c r="GI3996" s="773"/>
      <c r="GJ3996" s="773"/>
      <c r="GK3996" s="773"/>
      <c r="GL3996" s="773"/>
      <c r="GM3996" s="773"/>
      <c r="GN3996" s="773"/>
      <c r="GO3996" s="773"/>
      <c r="GP3996" s="773"/>
      <c r="GQ3996" s="773"/>
      <c r="GR3996" s="773"/>
      <c r="GS3996" s="773"/>
      <c r="GT3996" s="773"/>
      <c r="GU3996" s="773"/>
      <c r="GV3996" s="773"/>
      <c r="GW3996" s="773"/>
      <c r="GX3996" s="773"/>
      <c r="GY3996" s="773"/>
      <c r="GZ3996" s="773"/>
      <c r="HA3996" s="773"/>
      <c r="HB3996" s="773"/>
      <c r="HC3996" s="773"/>
      <c r="HD3996" s="773"/>
      <c r="HE3996" s="773"/>
      <c r="HF3996" s="773"/>
      <c r="HG3996" s="773"/>
      <c r="HH3996" s="773"/>
      <c r="HI3996" s="773"/>
      <c r="HJ3996" s="773"/>
      <c r="HK3996" s="773"/>
      <c r="HL3996" s="773"/>
      <c r="HM3996" s="773"/>
      <c r="HN3996" s="773"/>
      <c r="HO3996" s="773"/>
      <c r="HP3996" s="773"/>
      <c r="HQ3996" s="773"/>
      <c r="HR3996" s="773"/>
      <c r="HS3996" s="773"/>
      <c r="HT3996" s="773"/>
      <c r="HU3996" s="773"/>
      <c r="HV3996" s="773"/>
      <c r="HW3996" s="773"/>
      <c r="HX3996" s="773"/>
      <c r="HY3996" s="773"/>
      <c r="HZ3996" s="773"/>
      <c r="IA3996" s="773"/>
      <c r="IB3996" s="773"/>
      <c r="IC3996" s="773"/>
      <c r="ID3996" s="773"/>
      <c r="IE3996" s="773"/>
      <c r="IF3996" s="773"/>
      <c r="IG3996" s="773"/>
      <c r="IH3996" s="773"/>
      <c r="II3996" s="773"/>
      <c r="IJ3996" s="773"/>
      <c r="IK3996" s="773"/>
      <c r="IL3996" s="773"/>
      <c r="IM3996" s="773"/>
      <c r="IN3996" s="773"/>
      <c r="IO3996" s="773"/>
      <c r="IP3996" s="773"/>
      <c r="IQ3996" s="773"/>
      <c r="IR3996" s="773"/>
    </row>
    <row r="3997" spans="1:252" ht="13.5" customHeight="1" x14ac:dyDescent="0.2">
      <c r="A3997" s="606">
        <v>122</v>
      </c>
      <c r="B3997" s="637" t="s">
        <v>1995</v>
      </c>
      <c r="C3997" s="660" t="s">
        <v>701</v>
      </c>
      <c r="D3997" s="575">
        <v>3</v>
      </c>
      <c r="E3997" s="575">
        <v>2005</v>
      </c>
      <c r="F3997" s="1074">
        <v>449.04599999999999</v>
      </c>
      <c r="G3997" s="784">
        <f t="shared" si="135"/>
        <v>449.04599999999999</v>
      </c>
      <c r="H3997" s="1075">
        <v>100</v>
      </c>
      <c r="I3997" s="784">
        <f t="shared" si="136"/>
        <v>0</v>
      </c>
      <c r="J3997" s="635"/>
      <c r="K3997" s="693"/>
      <c r="L3997" s="693"/>
      <c r="M3997" s="635"/>
      <c r="N3997" s="693"/>
      <c r="O3997" s="693"/>
      <c r="P3997" s="1835"/>
      <c r="Q3997" s="773"/>
      <c r="R3997" s="773"/>
      <c r="S3997" s="773"/>
      <c r="T3997" s="773"/>
      <c r="U3997" s="773"/>
      <c r="V3997" s="773"/>
      <c r="W3997" s="773"/>
      <c r="X3997" s="773"/>
      <c r="Y3997" s="773"/>
      <c r="Z3997" s="773"/>
      <c r="AA3997" s="773"/>
      <c r="AB3997" s="773"/>
      <c r="AC3997" s="773"/>
      <c r="AD3997" s="773"/>
      <c r="AE3997" s="773"/>
      <c r="AF3997" s="773"/>
      <c r="AG3997" s="773"/>
      <c r="AH3997" s="773"/>
      <c r="AI3997" s="773"/>
      <c r="AJ3997" s="773"/>
      <c r="AK3997" s="773"/>
      <c r="AL3997" s="773"/>
      <c r="AM3997" s="773"/>
      <c r="AN3997" s="773"/>
      <c r="AO3997" s="773"/>
      <c r="AP3997" s="773"/>
      <c r="AQ3997" s="773"/>
      <c r="AR3997" s="773"/>
      <c r="AS3997" s="773"/>
      <c r="AT3997" s="773"/>
      <c r="AU3997" s="773"/>
      <c r="AV3997" s="773"/>
      <c r="AW3997" s="773"/>
      <c r="AX3997" s="773"/>
      <c r="AY3997" s="773"/>
      <c r="AZ3997" s="773"/>
      <c r="BA3997" s="773"/>
      <c r="BB3997" s="773"/>
      <c r="BC3997" s="773"/>
      <c r="BD3997" s="773"/>
      <c r="BE3997" s="773"/>
      <c r="BF3997" s="773"/>
      <c r="BG3997" s="773"/>
      <c r="BH3997" s="773"/>
      <c r="BI3997" s="773"/>
      <c r="BJ3997" s="773"/>
      <c r="BK3997" s="773"/>
      <c r="BL3997" s="773"/>
      <c r="BM3997" s="773"/>
      <c r="BN3997" s="773"/>
      <c r="BO3997" s="773"/>
      <c r="BP3997" s="773"/>
      <c r="BQ3997" s="773"/>
      <c r="BR3997" s="773"/>
      <c r="BS3997" s="773"/>
      <c r="BT3997" s="773"/>
      <c r="BU3997" s="773"/>
      <c r="BV3997" s="773"/>
      <c r="BW3997" s="773"/>
      <c r="BX3997" s="773"/>
      <c r="BY3997" s="773"/>
      <c r="BZ3997" s="773"/>
      <c r="CA3997" s="773"/>
      <c r="CB3997" s="773"/>
      <c r="CC3997" s="773"/>
      <c r="CD3997" s="773"/>
      <c r="CE3997" s="773"/>
      <c r="CF3997" s="773"/>
      <c r="CG3997" s="773"/>
      <c r="CH3997" s="773"/>
      <c r="CI3997" s="773"/>
      <c r="CJ3997" s="773"/>
      <c r="CK3997" s="773"/>
      <c r="CL3997" s="773"/>
      <c r="CM3997" s="773"/>
      <c r="CN3997" s="773"/>
      <c r="CO3997" s="773"/>
      <c r="CP3997" s="773"/>
      <c r="CQ3997" s="773"/>
      <c r="CR3997" s="773"/>
      <c r="CS3997" s="773"/>
      <c r="CT3997" s="773"/>
      <c r="CU3997" s="773"/>
      <c r="CV3997" s="773"/>
      <c r="CW3997" s="773"/>
      <c r="CX3997" s="773"/>
      <c r="CY3997" s="773"/>
      <c r="CZ3997" s="773"/>
      <c r="DA3997" s="773"/>
      <c r="DB3997" s="773"/>
      <c r="DC3997" s="773"/>
      <c r="DD3997" s="773"/>
      <c r="DE3997" s="773"/>
      <c r="DF3997" s="773"/>
      <c r="DG3997" s="773"/>
      <c r="DH3997" s="773"/>
      <c r="DI3997" s="773"/>
      <c r="DJ3997" s="773"/>
      <c r="DK3997" s="773"/>
      <c r="DL3997" s="773"/>
      <c r="DM3997" s="773"/>
      <c r="DN3997" s="773"/>
      <c r="DO3997" s="773"/>
      <c r="DP3997" s="773"/>
      <c r="DQ3997" s="773"/>
      <c r="DR3997" s="773"/>
      <c r="DS3997" s="773"/>
      <c r="DT3997" s="773"/>
      <c r="DU3997" s="773"/>
      <c r="DV3997" s="773"/>
      <c r="DW3997" s="773"/>
      <c r="DX3997" s="773"/>
      <c r="DY3997" s="773"/>
      <c r="DZ3997" s="773"/>
      <c r="EA3997" s="773"/>
      <c r="EB3997" s="773"/>
      <c r="EC3997" s="773"/>
      <c r="ED3997" s="773"/>
      <c r="EE3997" s="773"/>
      <c r="EF3997" s="773"/>
      <c r="EG3997" s="773"/>
      <c r="EH3997" s="773"/>
      <c r="EI3997" s="773"/>
      <c r="EJ3997" s="773"/>
      <c r="EK3997" s="773"/>
      <c r="EL3997" s="773"/>
      <c r="EM3997" s="773"/>
      <c r="EN3997" s="773"/>
      <c r="EO3997" s="773"/>
      <c r="EP3997" s="773"/>
      <c r="EQ3997" s="773"/>
      <c r="ER3997" s="773"/>
      <c r="ES3997" s="773"/>
      <c r="ET3997" s="773"/>
      <c r="EU3997" s="773"/>
      <c r="EV3997" s="773"/>
      <c r="EW3997" s="773"/>
      <c r="EX3997" s="773"/>
      <c r="EY3997" s="773"/>
      <c r="EZ3997" s="773"/>
      <c r="FA3997" s="773"/>
      <c r="FB3997" s="773"/>
      <c r="FC3997" s="773"/>
      <c r="FD3997" s="773"/>
      <c r="FE3997" s="773"/>
      <c r="FF3997" s="773"/>
      <c r="FG3997" s="773"/>
      <c r="FH3997" s="773"/>
      <c r="FI3997" s="773"/>
      <c r="FJ3997" s="773"/>
      <c r="FK3997" s="773"/>
      <c r="FL3997" s="773"/>
      <c r="FM3997" s="773"/>
      <c r="FN3997" s="773"/>
      <c r="FO3997" s="773"/>
      <c r="FP3997" s="773"/>
      <c r="FQ3997" s="773"/>
      <c r="FR3997" s="773"/>
      <c r="FS3997" s="773"/>
      <c r="FT3997" s="773"/>
      <c r="FU3997" s="773"/>
      <c r="FV3997" s="773"/>
      <c r="FW3997" s="773"/>
      <c r="FX3997" s="773"/>
      <c r="FY3997" s="773"/>
      <c r="FZ3997" s="773"/>
      <c r="GA3997" s="773"/>
      <c r="GB3997" s="773"/>
      <c r="GC3997" s="773"/>
      <c r="GD3997" s="773"/>
      <c r="GE3997" s="773"/>
      <c r="GF3997" s="773"/>
      <c r="GG3997" s="773"/>
      <c r="GH3997" s="773"/>
      <c r="GI3997" s="773"/>
      <c r="GJ3997" s="773"/>
      <c r="GK3997" s="773"/>
      <c r="GL3997" s="773"/>
      <c r="GM3997" s="773"/>
      <c r="GN3997" s="773"/>
      <c r="GO3997" s="773"/>
      <c r="GP3997" s="773"/>
      <c r="GQ3997" s="773"/>
      <c r="GR3997" s="773"/>
      <c r="GS3997" s="773"/>
      <c r="GT3997" s="773"/>
      <c r="GU3997" s="773"/>
      <c r="GV3997" s="773"/>
      <c r="GW3997" s="773"/>
      <c r="GX3997" s="773"/>
      <c r="GY3997" s="773"/>
      <c r="GZ3997" s="773"/>
      <c r="HA3997" s="773"/>
      <c r="HB3997" s="773"/>
      <c r="HC3997" s="773"/>
      <c r="HD3997" s="773"/>
      <c r="HE3997" s="773"/>
      <c r="HF3997" s="773"/>
      <c r="HG3997" s="773"/>
      <c r="HH3997" s="773"/>
      <c r="HI3997" s="773"/>
      <c r="HJ3997" s="773"/>
      <c r="HK3997" s="773"/>
      <c r="HL3997" s="773"/>
      <c r="HM3997" s="773"/>
      <c r="HN3997" s="773"/>
      <c r="HO3997" s="773"/>
      <c r="HP3997" s="773"/>
      <c r="HQ3997" s="773"/>
      <c r="HR3997" s="773"/>
      <c r="HS3997" s="773"/>
      <c r="HT3997" s="773"/>
      <c r="HU3997" s="773"/>
      <c r="HV3997" s="773"/>
      <c r="HW3997" s="773"/>
      <c r="HX3997" s="773"/>
      <c r="HY3997" s="773"/>
      <c r="HZ3997" s="773"/>
      <c r="IA3997" s="773"/>
      <c r="IB3997" s="773"/>
      <c r="IC3997" s="773"/>
      <c r="ID3997" s="773"/>
      <c r="IE3997" s="773"/>
      <c r="IF3997" s="773"/>
      <c r="IG3997" s="773"/>
      <c r="IH3997" s="773"/>
      <c r="II3997" s="773"/>
      <c r="IJ3997" s="773"/>
      <c r="IK3997" s="773"/>
      <c r="IL3997" s="773"/>
      <c r="IM3997" s="773"/>
      <c r="IN3997" s="773"/>
      <c r="IO3997" s="773"/>
      <c r="IP3997" s="773"/>
      <c r="IQ3997" s="773"/>
      <c r="IR3997" s="773"/>
    </row>
    <row r="3998" spans="1:252" ht="13.5" customHeight="1" x14ac:dyDescent="0.2">
      <c r="A3998" s="606">
        <v>123</v>
      </c>
      <c r="B3998" s="637" t="s">
        <v>1998</v>
      </c>
      <c r="C3998" s="660" t="s">
        <v>701</v>
      </c>
      <c r="D3998" s="575">
        <v>1</v>
      </c>
      <c r="E3998" s="575">
        <v>2005</v>
      </c>
      <c r="F3998" s="1074">
        <v>218.309</v>
      </c>
      <c r="G3998" s="784">
        <f t="shared" si="135"/>
        <v>218.309</v>
      </c>
      <c r="H3998" s="1075">
        <v>100</v>
      </c>
      <c r="I3998" s="784">
        <f t="shared" si="136"/>
        <v>0</v>
      </c>
      <c r="J3998" s="635"/>
      <c r="K3998" s="693"/>
      <c r="L3998" s="693"/>
      <c r="M3998" s="635"/>
      <c r="N3998" s="693"/>
      <c r="O3998" s="693"/>
      <c r="P3998" s="1835"/>
      <c r="Q3998" s="773"/>
      <c r="R3998" s="773"/>
      <c r="S3998" s="773"/>
      <c r="T3998" s="773"/>
      <c r="U3998" s="773"/>
      <c r="V3998" s="773"/>
      <c r="W3998" s="773"/>
      <c r="X3998" s="773"/>
      <c r="Y3998" s="773"/>
      <c r="Z3998" s="773"/>
      <c r="AA3998" s="773"/>
      <c r="AB3998" s="773"/>
      <c r="AC3998" s="773"/>
      <c r="AD3998" s="773"/>
      <c r="AE3998" s="773"/>
      <c r="AF3998" s="773"/>
      <c r="AG3998" s="773"/>
      <c r="AH3998" s="773"/>
      <c r="AI3998" s="773"/>
      <c r="AJ3998" s="773"/>
      <c r="AK3998" s="773"/>
      <c r="AL3998" s="773"/>
      <c r="AM3998" s="773"/>
      <c r="AN3998" s="773"/>
      <c r="AO3998" s="773"/>
      <c r="AP3998" s="773"/>
      <c r="AQ3998" s="773"/>
      <c r="AR3998" s="773"/>
      <c r="AS3998" s="773"/>
      <c r="AT3998" s="773"/>
      <c r="AU3998" s="773"/>
      <c r="AV3998" s="773"/>
      <c r="AW3998" s="773"/>
      <c r="AX3998" s="773"/>
      <c r="AY3998" s="773"/>
      <c r="AZ3998" s="773"/>
      <c r="BA3998" s="773"/>
      <c r="BB3998" s="773"/>
      <c r="BC3998" s="773"/>
      <c r="BD3998" s="773"/>
      <c r="BE3998" s="773"/>
      <c r="BF3998" s="773"/>
      <c r="BG3998" s="773"/>
      <c r="BH3998" s="773"/>
      <c r="BI3998" s="773"/>
      <c r="BJ3998" s="773"/>
      <c r="BK3998" s="773"/>
      <c r="BL3998" s="773"/>
      <c r="BM3998" s="773"/>
      <c r="BN3998" s="773"/>
      <c r="BO3998" s="773"/>
      <c r="BP3998" s="773"/>
      <c r="BQ3998" s="773"/>
      <c r="BR3998" s="773"/>
      <c r="BS3998" s="773"/>
      <c r="BT3998" s="773"/>
      <c r="BU3998" s="773"/>
      <c r="BV3998" s="773"/>
      <c r="BW3998" s="773"/>
      <c r="BX3998" s="773"/>
      <c r="BY3998" s="773"/>
      <c r="BZ3998" s="773"/>
      <c r="CA3998" s="773"/>
      <c r="CB3998" s="773"/>
      <c r="CC3998" s="773"/>
      <c r="CD3998" s="773"/>
      <c r="CE3998" s="773"/>
      <c r="CF3998" s="773"/>
      <c r="CG3998" s="773"/>
      <c r="CH3998" s="773"/>
      <c r="CI3998" s="773"/>
      <c r="CJ3998" s="773"/>
      <c r="CK3998" s="773"/>
      <c r="CL3998" s="773"/>
      <c r="CM3998" s="773"/>
      <c r="CN3998" s="773"/>
      <c r="CO3998" s="773"/>
      <c r="CP3998" s="773"/>
      <c r="CQ3998" s="773"/>
      <c r="CR3998" s="773"/>
      <c r="CS3998" s="773"/>
      <c r="CT3998" s="773"/>
      <c r="CU3998" s="773"/>
      <c r="CV3998" s="773"/>
      <c r="CW3998" s="773"/>
      <c r="CX3998" s="773"/>
      <c r="CY3998" s="773"/>
      <c r="CZ3998" s="773"/>
      <c r="DA3998" s="773"/>
      <c r="DB3998" s="773"/>
      <c r="DC3998" s="773"/>
      <c r="DD3998" s="773"/>
      <c r="DE3998" s="773"/>
      <c r="DF3998" s="773"/>
      <c r="DG3998" s="773"/>
      <c r="DH3998" s="773"/>
      <c r="DI3998" s="773"/>
      <c r="DJ3998" s="773"/>
      <c r="DK3998" s="773"/>
      <c r="DL3998" s="773"/>
      <c r="DM3998" s="773"/>
      <c r="DN3998" s="773"/>
      <c r="DO3998" s="773"/>
      <c r="DP3998" s="773"/>
      <c r="DQ3998" s="773"/>
      <c r="DR3998" s="773"/>
      <c r="DS3998" s="773"/>
      <c r="DT3998" s="773"/>
      <c r="DU3998" s="773"/>
      <c r="DV3998" s="773"/>
      <c r="DW3998" s="773"/>
      <c r="DX3998" s="773"/>
      <c r="DY3998" s="773"/>
      <c r="DZ3998" s="773"/>
      <c r="EA3998" s="773"/>
      <c r="EB3998" s="773"/>
      <c r="EC3998" s="773"/>
      <c r="ED3998" s="773"/>
      <c r="EE3998" s="773"/>
      <c r="EF3998" s="773"/>
      <c r="EG3998" s="773"/>
      <c r="EH3998" s="773"/>
      <c r="EI3998" s="773"/>
      <c r="EJ3998" s="773"/>
      <c r="EK3998" s="773"/>
      <c r="EL3998" s="773"/>
      <c r="EM3998" s="773"/>
      <c r="EN3998" s="773"/>
      <c r="EO3998" s="773"/>
      <c r="EP3998" s="773"/>
      <c r="EQ3998" s="773"/>
      <c r="ER3998" s="773"/>
      <c r="ES3998" s="773"/>
      <c r="ET3998" s="773"/>
      <c r="EU3998" s="773"/>
      <c r="EV3998" s="773"/>
      <c r="EW3998" s="773"/>
      <c r="EX3998" s="773"/>
      <c r="EY3998" s="773"/>
      <c r="EZ3998" s="773"/>
      <c r="FA3998" s="773"/>
      <c r="FB3998" s="773"/>
      <c r="FC3998" s="773"/>
      <c r="FD3998" s="773"/>
      <c r="FE3998" s="773"/>
      <c r="FF3998" s="773"/>
      <c r="FG3998" s="773"/>
      <c r="FH3998" s="773"/>
      <c r="FI3998" s="773"/>
      <c r="FJ3998" s="773"/>
      <c r="FK3998" s="773"/>
      <c r="FL3998" s="773"/>
      <c r="FM3998" s="773"/>
      <c r="FN3998" s="773"/>
      <c r="FO3998" s="773"/>
      <c r="FP3998" s="773"/>
      <c r="FQ3998" s="773"/>
      <c r="FR3998" s="773"/>
      <c r="FS3998" s="773"/>
      <c r="FT3998" s="773"/>
      <c r="FU3998" s="773"/>
      <c r="FV3998" s="773"/>
      <c r="FW3998" s="773"/>
      <c r="FX3998" s="773"/>
      <c r="FY3998" s="773"/>
      <c r="FZ3998" s="773"/>
      <c r="GA3998" s="773"/>
      <c r="GB3998" s="773"/>
      <c r="GC3998" s="773"/>
      <c r="GD3998" s="773"/>
      <c r="GE3998" s="773"/>
      <c r="GF3998" s="773"/>
      <c r="GG3998" s="773"/>
      <c r="GH3998" s="773"/>
      <c r="GI3998" s="773"/>
      <c r="GJ3998" s="773"/>
      <c r="GK3998" s="773"/>
      <c r="GL3998" s="773"/>
      <c r="GM3998" s="773"/>
      <c r="GN3998" s="773"/>
      <c r="GO3998" s="773"/>
      <c r="GP3998" s="773"/>
      <c r="GQ3998" s="773"/>
      <c r="GR3998" s="773"/>
      <c r="GS3998" s="773"/>
      <c r="GT3998" s="773"/>
      <c r="GU3998" s="773"/>
      <c r="GV3998" s="773"/>
      <c r="GW3998" s="773"/>
      <c r="GX3998" s="773"/>
      <c r="GY3998" s="773"/>
      <c r="GZ3998" s="773"/>
      <c r="HA3998" s="773"/>
      <c r="HB3998" s="773"/>
      <c r="HC3998" s="773"/>
      <c r="HD3998" s="773"/>
      <c r="HE3998" s="773"/>
      <c r="HF3998" s="773"/>
      <c r="HG3998" s="773"/>
      <c r="HH3998" s="773"/>
      <c r="HI3998" s="773"/>
      <c r="HJ3998" s="773"/>
      <c r="HK3998" s="773"/>
      <c r="HL3998" s="773"/>
      <c r="HM3998" s="773"/>
      <c r="HN3998" s="773"/>
      <c r="HO3998" s="773"/>
      <c r="HP3998" s="773"/>
      <c r="HQ3998" s="773"/>
      <c r="HR3998" s="773"/>
      <c r="HS3998" s="773"/>
      <c r="HT3998" s="773"/>
      <c r="HU3998" s="773"/>
      <c r="HV3998" s="773"/>
      <c r="HW3998" s="773"/>
      <c r="HX3998" s="773"/>
      <c r="HY3998" s="773"/>
      <c r="HZ3998" s="773"/>
      <c r="IA3998" s="773"/>
      <c r="IB3998" s="773"/>
      <c r="IC3998" s="773"/>
      <c r="ID3998" s="773"/>
      <c r="IE3998" s="773"/>
      <c r="IF3998" s="773"/>
      <c r="IG3998" s="773"/>
      <c r="IH3998" s="773"/>
      <c r="II3998" s="773"/>
      <c r="IJ3998" s="773"/>
      <c r="IK3998" s="773"/>
      <c r="IL3998" s="773"/>
      <c r="IM3998" s="773"/>
      <c r="IN3998" s="773"/>
      <c r="IO3998" s="773"/>
      <c r="IP3998" s="773"/>
      <c r="IQ3998" s="773"/>
      <c r="IR3998" s="773"/>
    </row>
    <row r="3999" spans="1:252" ht="13.5" customHeight="1" x14ac:dyDescent="0.2">
      <c r="A3999" s="606">
        <v>124</v>
      </c>
      <c r="B3999" s="637" t="s">
        <v>1999</v>
      </c>
      <c r="C3999" s="660" t="s">
        <v>701</v>
      </c>
      <c r="D3999" s="575">
        <v>4</v>
      </c>
      <c r="E3999" s="575">
        <v>2005</v>
      </c>
      <c r="F3999" s="1074">
        <v>710.31200000000001</v>
      </c>
      <c r="G3999" s="784">
        <f t="shared" si="135"/>
        <v>710.31200000000001</v>
      </c>
      <c r="H3999" s="1075">
        <v>100</v>
      </c>
      <c r="I3999" s="784">
        <f t="shared" si="136"/>
        <v>0</v>
      </c>
      <c r="J3999" s="635"/>
      <c r="K3999" s="693"/>
      <c r="L3999" s="693"/>
      <c r="M3999" s="635"/>
      <c r="N3999" s="693"/>
      <c r="O3999" s="693"/>
      <c r="P3999" s="1835"/>
      <c r="Q3999" s="773"/>
      <c r="R3999" s="773"/>
      <c r="S3999" s="773"/>
      <c r="T3999" s="773"/>
      <c r="U3999" s="773"/>
      <c r="V3999" s="773"/>
      <c r="W3999" s="773"/>
      <c r="X3999" s="773"/>
      <c r="Y3999" s="773"/>
      <c r="Z3999" s="773"/>
      <c r="AA3999" s="773"/>
      <c r="AB3999" s="773"/>
      <c r="AC3999" s="773"/>
      <c r="AD3999" s="773"/>
      <c r="AE3999" s="773"/>
      <c r="AF3999" s="773"/>
      <c r="AG3999" s="773"/>
      <c r="AH3999" s="773"/>
      <c r="AI3999" s="773"/>
      <c r="AJ3999" s="773"/>
      <c r="AK3999" s="773"/>
      <c r="AL3999" s="773"/>
      <c r="AM3999" s="773"/>
      <c r="AN3999" s="773"/>
      <c r="AO3999" s="773"/>
      <c r="AP3999" s="773"/>
      <c r="AQ3999" s="773"/>
      <c r="AR3999" s="773"/>
      <c r="AS3999" s="773"/>
      <c r="AT3999" s="773"/>
      <c r="AU3999" s="773"/>
      <c r="AV3999" s="773"/>
      <c r="AW3999" s="773"/>
      <c r="AX3999" s="773"/>
      <c r="AY3999" s="773"/>
      <c r="AZ3999" s="773"/>
      <c r="BA3999" s="773"/>
      <c r="BB3999" s="773"/>
      <c r="BC3999" s="773"/>
      <c r="BD3999" s="773"/>
      <c r="BE3999" s="773"/>
      <c r="BF3999" s="773"/>
      <c r="BG3999" s="773"/>
      <c r="BH3999" s="773"/>
      <c r="BI3999" s="773"/>
      <c r="BJ3999" s="773"/>
      <c r="BK3999" s="773"/>
      <c r="BL3999" s="773"/>
      <c r="BM3999" s="773"/>
      <c r="BN3999" s="773"/>
      <c r="BO3999" s="773"/>
      <c r="BP3999" s="773"/>
      <c r="BQ3999" s="773"/>
      <c r="BR3999" s="773"/>
      <c r="BS3999" s="773"/>
      <c r="BT3999" s="773"/>
      <c r="BU3999" s="773"/>
      <c r="BV3999" s="773"/>
      <c r="BW3999" s="773"/>
      <c r="BX3999" s="773"/>
      <c r="BY3999" s="773"/>
      <c r="BZ3999" s="773"/>
      <c r="CA3999" s="773"/>
      <c r="CB3999" s="773"/>
      <c r="CC3999" s="773"/>
      <c r="CD3999" s="773"/>
      <c r="CE3999" s="773"/>
      <c r="CF3999" s="773"/>
      <c r="CG3999" s="773"/>
      <c r="CH3999" s="773"/>
      <c r="CI3999" s="773"/>
      <c r="CJ3999" s="773"/>
      <c r="CK3999" s="773"/>
      <c r="CL3999" s="773"/>
      <c r="CM3999" s="773"/>
      <c r="CN3999" s="773"/>
      <c r="CO3999" s="773"/>
      <c r="CP3999" s="773"/>
      <c r="CQ3999" s="773"/>
      <c r="CR3999" s="773"/>
      <c r="CS3999" s="773"/>
      <c r="CT3999" s="773"/>
      <c r="CU3999" s="773"/>
      <c r="CV3999" s="773"/>
      <c r="CW3999" s="773"/>
      <c r="CX3999" s="773"/>
      <c r="CY3999" s="773"/>
      <c r="CZ3999" s="773"/>
      <c r="DA3999" s="773"/>
      <c r="DB3999" s="773"/>
      <c r="DC3999" s="773"/>
      <c r="DD3999" s="773"/>
      <c r="DE3999" s="773"/>
      <c r="DF3999" s="773"/>
      <c r="DG3999" s="773"/>
      <c r="DH3999" s="773"/>
      <c r="DI3999" s="773"/>
      <c r="DJ3999" s="773"/>
      <c r="DK3999" s="773"/>
      <c r="DL3999" s="773"/>
      <c r="DM3999" s="773"/>
      <c r="DN3999" s="773"/>
      <c r="DO3999" s="773"/>
      <c r="DP3999" s="773"/>
      <c r="DQ3999" s="773"/>
      <c r="DR3999" s="773"/>
      <c r="DS3999" s="773"/>
      <c r="DT3999" s="773"/>
      <c r="DU3999" s="773"/>
      <c r="DV3999" s="773"/>
      <c r="DW3999" s="773"/>
      <c r="DX3999" s="773"/>
      <c r="DY3999" s="773"/>
      <c r="DZ3999" s="773"/>
      <c r="EA3999" s="773"/>
      <c r="EB3999" s="773"/>
      <c r="EC3999" s="773"/>
      <c r="ED3999" s="773"/>
      <c r="EE3999" s="773"/>
      <c r="EF3999" s="773"/>
      <c r="EG3999" s="773"/>
      <c r="EH3999" s="773"/>
      <c r="EI3999" s="773"/>
      <c r="EJ3999" s="773"/>
      <c r="EK3999" s="773"/>
      <c r="EL3999" s="773"/>
      <c r="EM3999" s="773"/>
      <c r="EN3999" s="773"/>
      <c r="EO3999" s="773"/>
      <c r="EP3999" s="773"/>
      <c r="EQ3999" s="773"/>
      <c r="ER3999" s="773"/>
      <c r="ES3999" s="773"/>
      <c r="ET3999" s="773"/>
      <c r="EU3999" s="773"/>
      <c r="EV3999" s="773"/>
      <c r="EW3999" s="773"/>
      <c r="EX3999" s="773"/>
      <c r="EY3999" s="773"/>
      <c r="EZ3999" s="773"/>
      <c r="FA3999" s="773"/>
      <c r="FB3999" s="773"/>
      <c r="FC3999" s="773"/>
      <c r="FD3999" s="773"/>
      <c r="FE3999" s="773"/>
      <c r="FF3999" s="773"/>
      <c r="FG3999" s="773"/>
      <c r="FH3999" s="773"/>
      <c r="FI3999" s="773"/>
      <c r="FJ3999" s="773"/>
      <c r="FK3999" s="773"/>
      <c r="FL3999" s="773"/>
      <c r="FM3999" s="773"/>
      <c r="FN3999" s="773"/>
      <c r="FO3999" s="773"/>
      <c r="FP3999" s="773"/>
      <c r="FQ3999" s="773"/>
      <c r="FR3999" s="773"/>
      <c r="FS3999" s="773"/>
      <c r="FT3999" s="773"/>
      <c r="FU3999" s="773"/>
      <c r="FV3999" s="773"/>
      <c r="FW3999" s="773"/>
      <c r="FX3999" s="773"/>
      <c r="FY3999" s="773"/>
      <c r="FZ3999" s="773"/>
      <c r="GA3999" s="773"/>
      <c r="GB3999" s="773"/>
      <c r="GC3999" s="773"/>
      <c r="GD3999" s="773"/>
      <c r="GE3999" s="773"/>
      <c r="GF3999" s="773"/>
      <c r="GG3999" s="773"/>
      <c r="GH3999" s="773"/>
      <c r="GI3999" s="773"/>
      <c r="GJ3999" s="773"/>
      <c r="GK3999" s="773"/>
      <c r="GL3999" s="773"/>
      <c r="GM3999" s="773"/>
      <c r="GN3999" s="773"/>
      <c r="GO3999" s="773"/>
      <c r="GP3999" s="773"/>
      <c r="GQ3999" s="773"/>
      <c r="GR3999" s="773"/>
      <c r="GS3999" s="773"/>
      <c r="GT3999" s="773"/>
      <c r="GU3999" s="773"/>
      <c r="GV3999" s="773"/>
      <c r="GW3999" s="773"/>
      <c r="GX3999" s="773"/>
      <c r="GY3999" s="773"/>
      <c r="GZ3999" s="773"/>
      <c r="HA3999" s="773"/>
      <c r="HB3999" s="773"/>
      <c r="HC3999" s="773"/>
      <c r="HD3999" s="773"/>
      <c r="HE3999" s="773"/>
      <c r="HF3999" s="773"/>
      <c r="HG3999" s="773"/>
      <c r="HH3999" s="773"/>
      <c r="HI3999" s="773"/>
      <c r="HJ3999" s="773"/>
      <c r="HK3999" s="773"/>
      <c r="HL3999" s="773"/>
      <c r="HM3999" s="773"/>
      <c r="HN3999" s="773"/>
      <c r="HO3999" s="773"/>
      <c r="HP3999" s="773"/>
      <c r="HQ3999" s="773"/>
      <c r="HR3999" s="773"/>
      <c r="HS3999" s="773"/>
      <c r="HT3999" s="773"/>
      <c r="HU3999" s="773"/>
      <c r="HV3999" s="773"/>
      <c r="HW3999" s="773"/>
      <c r="HX3999" s="773"/>
      <c r="HY3999" s="773"/>
      <c r="HZ3999" s="773"/>
      <c r="IA3999" s="773"/>
      <c r="IB3999" s="773"/>
      <c r="IC3999" s="773"/>
      <c r="ID3999" s="773"/>
      <c r="IE3999" s="773"/>
      <c r="IF3999" s="773"/>
      <c r="IG3999" s="773"/>
      <c r="IH3999" s="773"/>
      <c r="II3999" s="773"/>
      <c r="IJ3999" s="773"/>
      <c r="IK3999" s="773"/>
      <c r="IL3999" s="773"/>
      <c r="IM3999" s="773"/>
      <c r="IN3999" s="773"/>
      <c r="IO3999" s="773"/>
      <c r="IP3999" s="773"/>
      <c r="IQ3999" s="773"/>
      <c r="IR3999" s="773"/>
    </row>
    <row r="4000" spans="1:252" ht="13.5" customHeight="1" x14ac:dyDescent="0.2">
      <c r="A4000" s="606">
        <v>125</v>
      </c>
      <c r="B4000" s="637" t="s">
        <v>785</v>
      </c>
      <c r="C4000" s="660" t="s">
        <v>701</v>
      </c>
      <c r="D4000" s="575">
        <v>2</v>
      </c>
      <c r="E4000" s="575">
        <v>2005</v>
      </c>
      <c r="F4000" s="1074">
        <v>293.54000000000002</v>
      </c>
      <c r="G4000" s="784">
        <f t="shared" si="135"/>
        <v>293.54000000000002</v>
      </c>
      <c r="H4000" s="1075">
        <v>100</v>
      </c>
      <c r="I4000" s="784">
        <f t="shared" si="136"/>
        <v>0</v>
      </c>
      <c r="J4000" s="635"/>
      <c r="K4000" s="693"/>
      <c r="L4000" s="693"/>
      <c r="M4000" s="635"/>
      <c r="N4000" s="693"/>
      <c r="O4000" s="693"/>
      <c r="P4000" s="1835"/>
      <c r="Q4000" s="773"/>
      <c r="R4000" s="773"/>
      <c r="S4000" s="773"/>
      <c r="T4000" s="773"/>
      <c r="U4000" s="773"/>
      <c r="V4000" s="773"/>
      <c r="W4000" s="773"/>
      <c r="X4000" s="773"/>
      <c r="Y4000" s="773"/>
      <c r="Z4000" s="773"/>
      <c r="AA4000" s="773"/>
      <c r="AB4000" s="773"/>
      <c r="AC4000" s="773"/>
      <c r="AD4000" s="773"/>
      <c r="AE4000" s="773"/>
      <c r="AF4000" s="773"/>
      <c r="AG4000" s="773"/>
      <c r="AH4000" s="773"/>
      <c r="AI4000" s="773"/>
      <c r="AJ4000" s="773"/>
      <c r="AK4000" s="773"/>
      <c r="AL4000" s="773"/>
      <c r="AM4000" s="773"/>
      <c r="AN4000" s="773"/>
      <c r="AO4000" s="773"/>
      <c r="AP4000" s="773"/>
      <c r="AQ4000" s="773"/>
      <c r="AR4000" s="773"/>
      <c r="AS4000" s="773"/>
      <c r="AT4000" s="773"/>
      <c r="AU4000" s="773"/>
      <c r="AV4000" s="773"/>
      <c r="AW4000" s="773"/>
      <c r="AX4000" s="773"/>
      <c r="AY4000" s="773"/>
      <c r="AZ4000" s="773"/>
      <c r="BA4000" s="773"/>
      <c r="BB4000" s="773"/>
      <c r="BC4000" s="773"/>
      <c r="BD4000" s="773"/>
      <c r="BE4000" s="773"/>
      <c r="BF4000" s="773"/>
      <c r="BG4000" s="773"/>
      <c r="BH4000" s="773"/>
      <c r="BI4000" s="773"/>
      <c r="BJ4000" s="773"/>
      <c r="BK4000" s="773"/>
      <c r="BL4000" s="773"/>
      <c r="BM4000" s="773"/>
      <c r="BN4000" s="773"/>
      <c r="BO4000" s="773"/>
      <c r="BP4000" s="773"/>
      <c r="BQ4000" s="773"/>
      <c r="BR4000" s="773"/>
      <c r="BS4000" s="773"/>
      <c r="BT4000" s="773"/>
      <c r="BU4000" s="773"/>
      <c r="BV4000" s="773"/>
      <c r="BW4000" s="773"/>
      <c r="BX4000" s="773"/>
      <c r="BY4000" s="773"/>
      <c r="BZ4000" s="773"/>
      <c r="CA4000" s="773"/>
      <c r="CB4000" s="773"/>
      <c r="CC4000" s="773"/>
      <c r="CD4000" s="773"/>
      <c r="CE4000" s="773"/>
      <c r="CF4000" s="773"/>
      <c r="CG4000" s="773"/>
      <c r="CH4000" s="773"/>
      <c r="CI4000" s="773"/>
      <c r="CJ4000" s="773"/>
      <c r="CK4000" s="773"/>
      <c r="CL4000" s="773"/>
      <c r="CM4000" s="773"/>
      <c r="CN4000" s="773"/>
      <c r="CO4000" s="773"/>
      <c r="CP4000" s="773"/>
      <c r="CQ4000" s="773"/>
      <c r="CR4000" s="773"/>
      <c r="CS4000" s="773"/>
      <c r="CT4000" s="773"/>
      <c r="CU4000" s="773"/>
      <c r="CV4000" s="773"/>
      <c r="CW4000" s="773"/>
      <c r="CX4000" s="773"/>
      <c r="CY4000" s="773"/>
      <c r="CZ4000" s="773"/>
      <c r="DA4000" s="773"/>
      <c r="DB4000" s="773"/>
      <c r="DC4000" s="773"/>
      <c r="DD4000" s="773"/>
      <c r="DE4000" s="773"/>
      <c r="DF4000" s="773"/>
      <c r="DG4000" s="773"/>
      <c r="DH4000" s="773"/>
      <c r="DI4000" s="773"/>
      <c r="DJ4000" s="773"/>
      <c r="DK4000" s="773"/>
      <c r="DL4000" s="773"/>
      <c r="DM4000" s="773"/>
      <c r="DN4000" s="773"/>
      <c r="DO4000" s="773"/>
      <c r="DP4000" s="773"/>
      <c r="DQ4000" s="773"/>
      <c r="DR4000" s="773"/>
      <c r="DS4000" s="773"/>
      <c r="DT4000" s="773"/>
      <c r="DU4000" s="773"/>
      <c r="DV4000" s="773"/>
      <c r="DW4000" s="773"/>
      <c r="DX4000" s="773"/>
      <c r="DY4000" s="773"/>
      <c r="DZ4000" s="773"/>
      <c r="EA4000" s="773"/>
      <c r="EB4000" s="773"/>
      <c r="EC4000" s="773"/>
      <c r="ED4000" s="773"/>
      <c r="EE4000" s="773"/>
      <c r="EF4000" s="773"/>
      <c r="EG4000" s="773"/>
      <c r="EH4000" s="773"/>
      <c r="EI4000" s="773"/>
      <c r="EJ4000" s="773"/>
      <c r="EK4000" s="773"/>
      <c r="EL4000" s="773"/>
      <c r="EM4000" s="773"/>
      <c r="EN4000" s="773"/>
      <c r="EO4000" s="773"/>
      <c r="EP4000" s="773"/>
      <c r="EQ4000" s="773"/>
      <c r="ER4000" s="773"/>
      <c r="ES4000" s="773"/>
      <c r="ET4000" s="773"/>
      <c r="EU4000" s="773"/>
      <c r="EV4000" s="773"/>
      <c r="EW4000" s="773"/>
      <c r="EX4000" s="773"/>
      <c r="EY4000" s="773"/>
      <c r="EZ4000" s="773"/>
      <c r="FA4000" s="773"/>
      <c r="FB4000" s="773"/>
      <c r="FC4000" s="773"/>
      <c r="FD4000" s="773"/>
      <c r="FE4000" s="773"/>
      <c r="FF4000" s="773"/>
      <c r="FG4000" s="773"/>
      <c r="FH4000" s="773"/>
      <c r="FI4000" s="773"/>
      <c r="FJ4000" s="773"/>
      <c r="FK4000" s="773"/>
      <c r="FL4000" s="773"/>
      <c r="FM4000" s="773"/>
      <c r="FN4000" s="773"/>
      <c r="FO4000" s="773"/>
      <c r="FP4000" s="773"/>
      <c r="FQ4000" s="773"/>
      <c r="FR4000" s="773"/>
      <c r="FS4000" s="773"/>
      <c r="FT4000" s="773"/>
      <c r="FU4000" s="773"/>
      <c r="FV4000" s="773"/>
      <c r="FW4000" s="773"/>
      <c r="FX4000" s="773"/>
      <c r="FY4000" s="773"/>
      <c r="FZ4000" s="773"/>
      <c r="GA4000" s="773"/>
      <c r="GB4000" s="773"/>
      <c r="GC4000" s="773"/>
      <c r="GD4000" s="773"/>
      <c r="GE4000" s="773"/>
      <c r="GF4000" s="773"/>
      <c r="GG4000" s="773"/>
      <c r="GH4000" s="773"/>
      <c r="GI4000" s="773"/>
      <c r="GJ4000" s="773"/>
      <c r="GK4000" s="773"/>
      <c r="GL4000" s="773"/>
      <c r="GM4000" s="773"/>
      <c r="GN4000" s="773"/>
      <c r="GO4000" s="773"/>
      <c r="GP4000" s="773"/>
      <c r="GQ4000" s="773"/>
      <c r="GR4000" s="773"/>
      <c r="GS4000" s="773"/>
      <c r="GT4000" s="773"/>
      <c r="GU4000" s="773"/>
      <c r="GV4000" s="773"/>
      <c r="GW4000" s="773"/>
      <c r="GX4000" s="773"/>
      <c r="GY4000" s="773"/>
      <c r="GZ4000" s="773"/>
      <c r="HA4000" s="773"/>
      <c r="HB4000" s="773"/>
      <c r="HC4000" s="773"/>
      <c r="HD4000" s="773"/>
      <c r="HE4000" s="773"/>
      <c r="HF4000" s="773"/>
      <c r="HG4000" s="773"/>
      <c r="HH4000" s="773"/>
      <c r="HI4000" s="773"/>
      <c r="HJ4000" s="773"/>
      <c r="HK4000" s="773"/>
      <c r="HL4000" s="773"/>
      <c r="HM4000" s="773"/>
      <c r="HN4000" s="773"/>
      <c r="HO4000" s="773"/>
      <c r="HP4000" s="773"/>
      <c r="HQ4000" s="773"/>
      <c r="HR4000" s="773"/>
      <c r="HS4000" s="773"/>
      <c r="HT4000" s="773"/>
      <c r="HU4000" s="773"/>
      <c r="HV4000" s="773"/>
      <c r="HW4000" s="773"/>
      <c r="HX4000" s="773"/>
      <c r="HY4000" s="773"/>
      <c r="HZ4000" s="773"/>
      <c r="IA4000" s="773"/>
      <c r="IB4000" s="773"/>
      <c r="IC4000" s="773"/>
      <c r="ID4000" s="773"/>
      <c r="IE4000" s="773"/>
      <c r="IF4000" s="773"/>
      <c r="IG4000" s="773"/>
      <c r="IH4000" s="773"/>
      <c r="II4000" s="773"/>
      <c r="IJ4000" s="773"/>
      <c r="IK4000" s="773"/>
      <c r="IL4000" s="773"/>
      <c r="IM4000" s="773"/>
      <c r="IN4000" s="773"/>
      <c r="IO4000" s="773"/>
      <c r="IP4000" s="773"/>
      <c r="IQ4000" s="773"/>
      <c r="IR4000" s="773"/>
    </row>
    <row r="4001" spans="1:252" ht="13.5" customHeight="1" x14ac:dyDescent="0.2">
      <c r="A4001" s="606">
        <v>126</v>
      </c>
      <c r="B4001" s="637" t="s">
        <v>785</v>
      </c>
      <c r="C4001" s="660" t="s">
        <v>701</v>
      </c>
      <c r="D4001" s="575">
        <v>2</v>
      </c>
      <c r="E4001" s="575">
        <v>2005</v>
      </c>
      <c r="F4001" s="1074">
        <v>289.73200000000003</v>
      </c>
      <c r="G4001" s="784">
        <f t="shared" si="135"/>
        <v>289.73200000000003</v>
      </c>
      <c r="H4001" s="1075">
        <v>100</v>
      </c>
      <c r="I4001" s="784">
        <f t="shared" si="136"/>
        <v>0</v>
      </c>
      <c r="J4001" s="635"/>
      <c r="K4001" s="693"/>
      <c r="L4001" s="693"/>
      <c r="M4001" s="635"/>
      <c r="N4001" s="693"/>
      <c r="O4001" s="693"/>
      <c r="P4001" s="1835"/>
      <c r="Q4001" s="773"/>
      <c r="R4001" s="773"/>
      <c r="S4001" s="773"/>
      <c r="T4001" s="773"/>
      <c r="U4001" s="773"/>
      <c r="V4001" s="773"/>
      <c r="W4001" s="773"/>
      <c r="X4001" s="773"/>
      <c r="Y4001" s="773"/>
      <c r="Z4001" s="773"/>
      <c r="AA4001" s="773"/>
      <c r="AB4001" s="773"/>
      <c r="AC4001" s="773"/>
      <c r="AD4001" s="773"/>
      <c r="AE4001" s="773"/>
      <c r="AF4001" s="773"/>
      <c r="AG4001" s="773"/>
      <c r="AH4001" s="773"/>
      <c r="AI4001" s="773"/>
      <c r="AJ4001" s="773"/>
      <c r="AK4001" s="773"/>
      <c r="AL4001" s="773"/>
      <c r="AM4001" s="773"/>
      <c r="AN4001" s="773"/>
      <c r="AO4001" s="773"/>
      <c r="AP4001" s="773"/>
      <c r="AQ4001" s="773"/>
      <c r="AR4001" s="773"/>
      <c r="AS4001" s="773"/>
      <c r="AT4001" s="773"/>
      <c r="AU4001" s="773"/>
      <c r="AV4001" s="773"/>
      <c r="AW4001" s="773"/>
      <c r="AX4001" s="773"/>
      <c r="AY4001" s="773"/>
      <c r="AZ4001" s="773"/>
      <c r="BA4001" s="773"/>
      <c r="BB4001" s="773"/>
      <c r="BC4001" s="773"/>
      <c r="BD4001" s="773"/>
      <c r="BE4001" s="773"/>
      <c r="BF4001" s="773"/>
      <c r="BG4001" s="773"/>
      <c r="BH4001" s="773"/>
      <c r="BI4001" s="773"/>
      <c r="BJ4001" s="773"/>
      <c r="BK4001" s="773"/>
      <c r="BL4001" s="773"/>
      <c r="BM4001" s="773"/>
      <c r="BN4001" s="773"/>
      <c r="BO4001" s="773"/>
      <c r="BP4001" s="773"/>
      <c r="BQ4001" s="773"/>
      <c r="BR4001" s="773"/>
      <c r="BS4001" s="773"/>
      <c r="BT4001" s="773"/>
      <c r="BU4001" s="773"/>
      <c r="BV4001" s="773"/>
      <c r="BW4001" s="773"/>
      <c r="BX4001" s="773"/>
      <c r="BY4001" s="773"/>
      <c r="BZ4001" s="773"/>
      <c r="CA4001" s="773"/>
      <c r="CB4001" s="773"/>
      <c r="CC4001" s="773"/>
      <c r="CD4001" s="773"/>
      <c r="CE4001" s="773"/>
      <c r="CF4001" s="773"/>
      <c r="CG4001" s="773"/>
      <c r="CH4001" s="773"/>
      <c r="CI4001" s="773"/>
      <c r="CJ4001" s="773"/>
      <c r="CK4001" s="773"/>
      <c r="CL4001" s="773"/>
      <c r="CM4001" s="773"/>
      <c r="CN4001" s="773"/>
      <c r="CO4001" s="773"/>
      <c r="CP4001" s="773"/>
      <c r="CQ4001" s="773"/>
      <c r="CR4001" s="773"/>
      <c r="CS4001" s="773"/>
      <c r="CT4001" s="773"/>
      <c r="CU4001" s="773"/>
      <c r="CV4001" s="773"/>
      <c r="CW4001" s="773"/>
      <c r="CX4001" s="773"/>
      <c r="CY4001" s="773"/>
      <c r="CZ4001" s="773"/>
      <c r="DA4001" s="773"/>
      <c r="DB4001" s="773"/>
      <c r="DC4001" s="773"/>
      <c r="DD4001" s="773"/>
      <c r="DE4001" s="773"/>
      <c r="DF4001" s="773"/>
      <c r="DG4001" s="773"/>
      <c r="DH4001" s="773"/>
      <c r="DI4001" s="773"/>
      <c r="DJ4001" s="773"/>
      <c r="DK4001" s="773"/>
      <c r="DL4001" s="773"/>
      <c r="DM4001" s="773"/>
      <c r="DN4001" s="773"/>
      <c r="DO4001" s="773"/>
      <c r="DP4001" s="773"/>
      <c r="DQ4001" s="773"/>
      <c r="DR4001" s="773"/>
      <c r="DS4001" s="773"/>
      <c r="DT4001" s="773"/>
      <c r="DU4001" s="773"/>
      <c r="DV4001" s="773"/>
      <c r="DW4001" s="773"/>
      <c r="DX4001" s="773"/>
      <c r="DY4001" s="773"/>
      <c r="DZ4001" s="773"/>
      <c r="EA4001" s="773"/>
      <c r="EB4001" s="773"/>
      <c r="EC4001" s="773"/>
      <c r="ED4001" s="773"/>
      <c r="EE4001" s="773"/>
      <c r="EF4001" s="773"/>
      <c r="EG4001" s="773"/>
      <c r="EH4001" s="773"/>
      <c r="EI4001" s="773"/>
      <c r="EJ4001" s="773"/>
      <c r="EK4001" s="773"/>
      <c r="EL4001" s="773"/>
      <c r="EM4001" s="773"/>
      <c r="EN4001" s="773"/>
      <c r="EO4001" s="773"/>
      <c r="EP4001" s="773"/>
      <c r="EQ4001" s="773"/>
      <c r="ER4001" s="773"/>
      <c r="ES4001" s="773"/>
      <c r="ET4001" s="773"/>
      <c r="EU4001" s="773"/>
      <c r="EV4001" s="773"/>
      <c r="EW4001" s="773"/>
      <c r="EX4001" s="773"/>
      <c r="EY4001" s="773"/>
      <c r="EZ4001" s="773"/>
      <c r="FA4001" s="773"/>
      <c r="FB4001" s="773"/>
      <c r="FC4001" s="773"/>
      <c r="FD4001" s="773"/>
      <c r="FE4001" s="773"/>
      <c r="FF4001" s="773"/>
      <c r="FG4001" s="773"/>
      <c r="FH4001" s="773"/>
      <c r="FI4001" s="773"/>
      <c r="FJ4001" s="773"/>
      <c r="FK4001" s="773"/>
      <c r="FL4001" s="773"/>
      <c r="FM4001" s="773"/>
      <c r="FN4001" s="773"/>
      <c r="FO4001" s="773"/>
      <c r="FP4001" s="773"/>
      <c r="FQ4001" s="773"/>
      <c r="FR4001" s="773"/>
      <c r="FS4001" s="773"/>
      <c r="FT4001" s="773"/>
      <c r="FU4001" s="773"/>
      <c r="FV4001" s="773"/>
      <c r="FW4001" s="773"/>
      <c r="FX4001" s="773"/>
      <c r="FY4001" s="773"/>
      <c r="FZ4001" s="773"/>
      <c r="GA4001" s="773"/>
      <c r="GB4001" s="773"/>
      <c r="GC4001" s="773"/>
      <c r="GD4001" s="773"/>
      <c r="GE4001" s="773"/>
      <c r="GF4001" s="773"/>
      <c r="GG4001" s="773"/>
      <c r="GH4001" s="773"/>
      <c r="GI4001" s="773"/>
      <c r="GJ4001" s="773"/>
      <c r="GK4001" s="773"/>
      <c r="GL4001" s="773"/>
      <c r="GM4001" s="773"/>
      <c r="GN4001" s="773"/>
      <c r="GO4001" s="773"/>
      <c r="GP4001" s="773"/>
      <c r="GQ4001" s="773"/>
      <c r="GR4001" s="773"/>
      <c r="GS4001" s="773"/>
      <c r="GT4001" s="773"/>
      <c r="GU4001" s="773"/>
      <c r="GV4001" s="773"/>
      <c r="GW4001" s="773"/>
      <c r="GX4001" s="773"/>
      <c r="GY4001" s="773"/>
      <c r="GZ4001" s="773"/>
      <c r="HA4001" s="773"/>
      <c r="HB4001" s="773"/>
      <c r="HC4001" s="773"/>
      <c r="HD4001" s="773"/>
      <c r="HE4001" s="773"/>
      <c r="HF4001" s="773"/>
      <c r="HG4001" s="773"/>
      <c r="HH4001" s="773"/>
      <c r="HI4001" s="773"/>
      <c r="HJ4001" s="773"/>
      <c r="HK4001" s="773"/>
      <c r="HL4001" s="773"/>
      <c r="HM4001" s="773"/>
      <c r="HN4001" s="773"/>
      <c r="HO4001" s="773"/>
      <c r="HP4001" s="773"/>
      <c r="HQ4001" s="773"/>
      <c r="HR4001" s="773"/>
      <c r="HS4001" s="773"/>
      <c r="HT4001" s="773"/>
      <c r="HU4001" s="773"/>
      <c r="HV4001" s="773"/>
      <c r="HW4001" s="773"/>
      <c r="HX4001" s="773"/>
      <c r="HY4001" s="773"/>
      <c r="HZ4001" s="773"/>
      <c r="IA4001" s="773"/>
      <c r="IB4001" s="773"/>
      <c r="IC4001" s="773"/>
      <c r="ID4001" s="773"/>
      <c r="IE4001" s="773"/>
      <c r="IF4001" s="773"/>
      <c r="IG4001" s="773"/>
      <c r="IH4001" s="773"/>
      <c r="II4001" s="773"/>
      <c r="IJ4001" s="773"/>
      <c r="IK4001" s="773"/>
      <c r="IL4001" s="773"/>
      <c r="IM4001" s="773"/>
      <c r="IN4001" s="773"/>
      <c r="IO4001" s="773"/>
      <c r="IP4001" s="773"/>
      <c r="IQ4001" s="773"/>
      <c r="IR4001" s="773"/>
    </row>
    <row r="4002" spans="1:252" ht="13.5" customHeight="1" x14ac:dyDescent="0.2">
      <c r="A4002" s="606">
        <v>127</v>
      </c>
      <c r="B4002" s="637" t="s">
        <v>785</v>
      </c>
      <c r="C4002" s="660" t="s">
        <v>701</v>
      </c>
      <c r="D4002" s="575">
        <v>1</v>
      </c>
      <c r="E4002" s="575">
        <v>2005</v>
      </c>
      <c r="F4002" s="1074">
        <v>110.40900000000001</v>
      </c>
      <c r="G4002" s="784">
        <f t="shared" si="135"/>
        <v>110.40900000000001</v>
      </c>
      <c r="H4002" s="1075">
        <v>100</v>
      </c>
      <c r="I4002" s="784">
        <f t="shared" si="136"/>
        <v>0</v>
      </c>
      <c r="J4002" s="635"/>
      <c r="K4002" s="693"/>
      <c r="L4002" s="693"/>
      <c r="M4002" s="635"/>
      <c r="N4002" s="693"/>
      <c r="O4002" s="693"/>
      <c r="P4002" s="1835"/>
      <c r="Q4002" s="773"/>
      <c r="R4002" s="773"/>
      <c r="S4002" s="773"/>
      <c r="T4002" s="773"/>
      <c r="U4002" s="773"/>
      <c r="V4002" s="773"/>
      <c r="W4002" s="773"/>
      <c r="X4002" s="773"/>
      <c r="Y4002" s="773"/>
      <c r="Z4002" s="773"/>
      <c r="AA4002" s="773"/>
      <c r="AB4002" s="773"/>
      <c r="AC4002" s="773"/>
      <c r="AD4002" s="773"/>
      <c r="AE4002" s="773"/>
      <c r="AF4002" s="773"/>
      <c r="AG4002" s="773"/>
      <c r="AH4002" s="773"/>
      <c r="AI4002" s="773"/>
      <c r="AJ4002" s="773"/>
      <c r="AK4002" s="773"/>
      <c r="AL4002" s="773"/>
      <c r="AM4002" s="773"/>
      <c r="AN4002" s="773"/>
      <c r="AO4002" s="773"/>
      <c r="AP4002" s="773"/>
      <c r="AQ4002" s="773"/>
      <c r="AR4002" s="773"/>
      <c r="AS4002" s="773"/>
      <c r="AT4002" s="773"/>
      <c r="AU4002" s="773"/>
      <c r="AV4002" s="773"/>
      <c r="AW4002" s="773"/>
      <c r="AX4002" s="773"/>
      <c r="AY4002" s="773"/>
      <c r="AZ4002" s="773"/>
      <c r="BA4002" s="773"/>
      <c r="BB4002" s="773"/>
      <c r="BC4002" s="773"/>
      <c r="BD4002" s="773"/>
      <c r="BE4002" s="773"/>
      <c r="BF4002" s="773"/>
      <c r="BG4002" s="773"/>
      <c r="BH4002" s="773"/>
      <c r="BI4002" s="773"/>
      <c r="BJ4002" s="773"/>
      <c r="BK4002" s="773"/>
      <c r="BL4002" s="773"/>
      <c r="BM4002" s="773"/>
      <c r="BN4002" s="773"/>
      <c r="BO4002" s="773"/>
      <c r="BP4002" s="773"/>
      <c r="BQ4002" s="773"/>
      <c r="BR4002" s="773"/>
      <c r="BS4002" s="773"/>
      <c r="BT4002" s="773"/>
      <c r="BU4002" s="773"/>
      <c r="BV4002" s="773"/>
      <c r="BW4002" s="773"/>
      <c r="BX4002" s="773"/>
      <c r="BY4002" s="773"/>
      <c r="BZ4002" s="773"/>
      <c r="CA4002" s="773"/>
      <c r="CB4002" s="773"/>
      <c r="CC4002" s="773"/>
      <c r="CD4002" s="773"/>
      <c r="CE4002" s="773"/>
      <c r="CF4002" s="773"/>
      <c r="CG4002" s="773"/>
      <c r="CH4002" s="773"/>
      <c r="CI4002" s="773"/>
      <c r="CJ4002" s="773"/>
      <c r="CK4002" s="773"/>
      <c r="CL4002" s="773"/>
      <c r="CM4002" s="773"/>
      <c r="CN4002" s="773"/>
      <c r="CO4002" s="773"/>
      <c r="CP4002" s="773"/>
      <c r="CQ4002" s="773"/>
      <c r="CR4002" s="773"/>
      <c r="CS4002" s="773"/>
      <c r="CT4002" s="773"/>
      <c r="CU4002" s="773"/>
      <c r="CV4002" s="773"/>
      <c r="CW4002" s="773"/>
      <c r="CX4002" s="773"/>
      <c r="CY4002" s="773"/>
      <c r="CZ4002" s="773"/>
      <c r="DA4002" s="773"/>
      <c r="DB4002" s="773"/>
      <c r="DC4002" s="773"/>
      <c r="DD4002" s="773"/>
      <c r="DE4002" s="773"/>
      <c r="DF4002" s="773"/>
      <c r="DG4002" s="773"/>
      <c r="DH4002" s="773"/>
      <c r="DI4002" s="773"/>
      <c r="DJ4002" s="773"/>
      <c r="DK4002" s="773"/>
      <c r="DL4002" s="773"/>
      <c r="DM4002" s="773"/>
      <c r="DN4002" s="773"/>
      <c r="DO4002" s="773"/>
      <c r="DP4002" s="773"/>
      <c r="DQ4002" s="773"/>
      <c r="DR4002" s="773"/>
      <c r="DS4002" s="773"/>
      <c r="DT4002" s="773"/>
      <c r="DU4002" s="773"/>
      <c r="DV4002" s="773"/>
      <c r="DW4002" s="773"/>
      <c r="DX4002" s="773"/>
      <c r="DY4002" s="773"/>
      <c r="DZ4002" s="773"/>
      <c r="EA4002" s="773"/>
      <c r="EB4002" s="773"/>
      <c r="EC4002" s="773"/>
      <c r="ED4002" s="773"/>
      <c r="EE4002" s="773"/>
      <c r="EF4002" s="773"/>
      <c r="EG4002" s="773"/>
      <c r="EH4002" s="773"/>
      <c r="EI4002" s="773"/>
      <c r="EJ4002" s="773"/>
      <c r="EK4002" s="773"/>
      <c r="EL4002" s="773"/>
      <c r="EM4002" s="773"/>
      <c r="EN4002" s="773"/>
      <c r="EO4002" s="773"/>
      <c r="EP4002" s="773"/>
      <c r="EQ4002" s="773"/>
      <c r="ER4002" s="773"/>
      <c r="ES4002" s="773"/>
      <c r="ET4002" s="773"/>
      <c r="EU4002" s="773"/>
      <c r="EV4002" s="773"/>
      <c r="EW4002" s="773"/>
      <c r="EX4002" s="773"/>
      <c r="EY4002" s="773"/>
      <c r="EZ4002" s="773"/>
      <c r="FA4002" s="773"/>
      <c r="FB4002" s="773"/>
      <c r="FC4002" s="773"/>
      <c r="FD4002" s="773"/>
      <c r="FE4002" s="773"/>
      <c r="FF4002" s="773"/>
      <c r="FG4002" s="773"/>
      <c r="FH4002" s="773"/>
      <c r="FI4002" s="773"/>
      <c r="FJ4002" s="773"/>
      <c r="FK4002" s="773"/>
      <c r="FL4002" s="773"/>
      <c r="FM4002" s="773"/>
      <c r="FN4002" s="773"/>
      <c r="FO4002" s="773"/>
      <c r="FP4002" s="773"/>
      <c r="FQ4002" s="773"/>
      <c r="FR4002" s="773"/>
      <c r="FS4002" s="773"/>
      <c r="FT4002" s="773"/>
      <c r="FU4002" s="773"/>
      <c r="FV4002" s="773"/>
      <c r="FW4002" s="773"/>
      <c r="FX4002" s="773"/>
      <c r="FY4002" s="773"/>
      <c r="FZ4002" s="773"/>
      <c r="GA4002" s="773"/>
      <c r="GB4002" s="773"/>
      <c r="GC4002" s="773"/>
      <c r="GD4002" s="773"/>
      <c r="GE4002" s="773"/>
      <c r="GF4002" s="773"/>
      <c r="GG4002" s="773"/>
      <c r="GH4002" s="773"/>
      <c r="GI4002" s="773"/>
      <c r="GJ4002" s="773"/>
      <c r="GK4002" s="773"/>
      <c r="GL4002" s="773"/>
      <c r="GM4002" s="773"/>
      <c r="GN4002" s="773"/>
      <c r="GO4002" s="773"/>
      <c r="GP4002" s="773"/>
      <c r="GQ4002" s="773"/>
      <c r="GR4002" s="773"/>
      <c r="GS4002" s="773"/>
      <c r="GT4002" s="773"/>
      <c r="GU4002" s="773"/>
      <c r="GV4002" s="773"/>
      <c r="GW4002" s="773"/>
      <c r="GX4002" s="773"/>
      <c r="GY4002" s="773"/>
      <c r="GZ4002" s="773"/>
      <c r="HA4002" s="773"/>
      <c r="HB4002" s="773"/>
      <c r="HC4002" s="773"/>
      <c r="HD4002" s="773"/>
      <c r="HE4002" s="773"/>
      <c r="HF4002" s="773"/>
      <c r="HG4002" s="773"/>
      <c r="HH4002" s="773"/>
      <c r="HI4002" s="773"/>
      <c r="HJ4002" s="773"/>
      <c r="HK4002" s="773"/>
      <c r="HL4002" s="773"/>
      <c r="HM4002" s="773"/>
      <c r="HN4002" s="773"/>
      <c r="HO4002" s="773"/>
      <c r="HP4002" s="773"/>
      <c r="HQ4002" s="773"/>
      <c r="HR4002" s="773"/>
      <c r="HS4002" s="773"/>
      <c r="HT4002" s="773"/>
      <c r="HU4002" s="773"/>
      <c r="HV4002" s="773"/>
      <c r="HW4002" s="773"/>
      <c r="HX4002" s="773"/>
      <c r="HY4002" s="773"/>
      <c r="HZ4002" s="773"/>
      <c r="IA4002" s="773"/>
      <c r="IB4002" s="773"/>
      <c r="IC4002" s="773"/>
      <c r="ID4002" s="773"/>
      <c r="IE4002" s="773"/>
      <c r="IF4002" s="773"/>
      <c r="IG4002" s="773"/>
      <c r="IH4002" s="773"/>
      <c r="II4002" s="773"/>
      <c r="IJ4002" s="773"/>
      <c r="IK4002" s="773"/>
      <c r="IL4002" s="773"/>
      <c r="IM4002" s="773"/>
      <c r="IN4002" s="773"/>
      <c r="IO4002" s="773"/>
      <c r="IP4002" s="773"/>
      <c r="IQ4002" s="773"/>
      <c r="IR4002" s="773"/>
    </row>
    <row r="4003" spans="1:252" ht="13.5" customHeight="1" x14ac:dyDescent="0.2">
      <c r="A4003" s="606">
        <v>128</v>
      </c>
      <c r="B4003" s="637" t="s">
        <v>2000</v>
      </c>
      <c r="C4003" s="660" t="s">
        <v>701</v>
      </c>
      <c r="D4003" s="575">
        <v>2</v>
      </c>
      <c r="E4003" s="575">
        <v>2005</v>
      </c>
      <c r="F4003" s="1074">
        <v>289.73200000000003</v>
      </c>
      <c r="G4003" s="784">
        <f t="shared" si="135"/>
        <v>289.73200000000003</v>
      </c>
      <c r="H4003" s="1075">
        <v>100</v>
      </c>
      <c r="I4003" s="784">
        <f t="shared" si="136"/>
        <v>0</v>
      </c>
      <c r="J4003" s="635"/>
      <c r="K4003" s="693"/>
      <c r="L4003" s="693"/>
      <c r="M4003" s="635"/>
      <c r="N4003" s="693"/>
      <c r="O4003" s="693"/>
      <c r="P4003" s="1835"/>
      <c r="Q4003" s="773"/>
      <c r="R4003" s="773"/>
      <c r="S4003" s="773"/>
      <c r="T4003" s="773"/>
      <c r="U4003" s="773"/>
      <c r="V4003" s="773"/>
      <c r="W4003" s="773"/>
      <c r="X4003" s="773"/>
      <c r="Y4003" s="773"/>
      <c r="Z4003" s="773"/>
      <c r="AA4003" s="773"/>
      <c r="AB4003" s="773"/>
      <c r="AC4003" s="773"/>
      <c r="AD4003" s="773"/>
      <c r="AE4003" s="773"/>
      <c r="AF4003" s="773"/>
      <c r="AG4003" s="773"/>
      <c r="AH4003" s="773"/>
      <c r="AI4003" s="773"/>
      <c r="AJ4003" s="773"/>
      <c r="AK4003" s="773"/>
      <c r="AL4003" s="773"/>
      <c r="AM4003" s="773"/>
      <c r="AN4003" s="773"/>
      <c r="AO4003" s="773"/>
      <c r="AP4003" s="773"/>
      <c r="AQ4003" s="773"/>
      <c r="AR4003" s="773"/>
      <c r="AS4003" s="773"/>
      <c r="AT4003" s="773"/>
      <c r="AU4003" s="773"/>
      <c r="AV4003" s="773"/>
      <c r="AW4003" s="773"/>
      <c r="AX4003" s="773"/>
      <c r="AY4003" s="773"/>
      <c r="AZ4003" s="773"/>
      <c r="BA4003" s="773"/>
      <c r="BB4003" s="773"/>
      <c r="BC4003" s="773"/>
      <c r="BD4003" s="773"/>
      <c r="BE4003" s="773"/>
      <c r="BF4003" s="773"/>
      <c r="BG4003" s="773"/>
      <c r="BH4003" s="773"/>
      <c r="BI4003" s="773"/>
      <c r="BJ4003" s="773"/>
      <c r="BK4003" s="773"/>
      <c r="BL4003" s="773"/>
      <c r="BM4003" s="773"/>
      <c r="BN4003" s="773"/>
      <c r="BO4003" s="773"/>
      <c r="BP4003" s="773"/>
      <c r="BQ4003" s="773"/>
      <c r="BR4003" s="773"/>
      <c r="BS4003" s="773"/>
      <c r="BT4003" s="773"/>
      <c r="BU4003" s="773"/>
      <c r="BV4003" s="773"/>
      <c r="BW4003" s="773"/>
      <c r="BX4003" s="773"/>
      <c r="BY4003" s="773"/>
      <c r="BZ4003" s="773"/>
      <c r="CA4003" s="773"/>
      <c r="CB4003" s="773"/>
      <c r="CC4003" s="773"/>
      <c r="CD4003" s="773"/>
      <c r="CE4003" s="773"/>
      <c r="CF4003" s="773"/>
      <c r="CG4003" s="773"/>
      <c r="CH4003" s="773"/>
      <c r="CI4003" s="773"/>
      <c r="CJ4003" s="773"/>
      <c r="CK4003" s="773"/>
      <c r="CL4003" s="773"/>
      <c r="CM4003" s="773"/>
      <c r="CN4003" s="773"/>
      <c r="CO4003" s="773"/>
      <c r="CP4003" s="773"/>
      <c r="CQ4003" s="773"/>
      <c r="CR4003" s="773"/>
      <c r="CS4003" s="773"/>
      <c r="CT4003" s="773"/>
      <c r="CU4003" s="773"/>
      <c r="CV4003" s="773"/>
      <c r="CW4003" s="773"/>
      <c r="CX4003" s="773"/>
      <c r="CY4003" s="773"/>
      <c r="CZ4003" s="773"/>
      <c r="DA4003" s="773"/>
      <c r="DB4003" s="773"/>
      <c r="DC4003" s="773"/>
      <c r="DD4003" s="773"/>
      <c r="DE4003" s="773"/>
      <c r="DF4003" s="773"/>
      <c r="DG4003" s="773"/>
      <c r="DH4003" s="773"/>
      <c r="DI4003" s="773"/>
      <c r="DJ4003" s="773"/>
      <c r="DK4003" s="773"/>
      <c r="DL4003" s="773"/>
      <c r="DM4003" s="773"/>
      <c r="DN4003" s="773"/>
      <c r="DO4003" s="773"/>
      <c r="DP4003" s="773"/>
      <c r="DQ4003" s="773"/>
      <c r="DR4003" s="773"/>
      <c r="DS4003" s="773"/>
      <c r="DT4003" s="773"/>
      <c r="DU4003" s="773"/>
      <c r="DV4003" s="773"/>
      <c r="DW4003" s="773"/>
      <c r="DX4003" s="773"/>
      <c r="DY4003" s="773"/>
      <c r="DZ4003" s="773"/>
      <c r="EA4003" s="773"/>
      <c r="EB4003" s="773"/>
      <c r="EC4003" s="773"/>
      <c r="ED4003" s="773"/>
      <c r="EE4003" s="773"/>
      <c r="EF4003" s="773"/>
      <c r="EG4003" s="773"/>
      <c r="EH4003" s="773"/>
      <c r="EI4003" s="773"/>
      <c r="EJ4003" s="773"/>
      <c r="EK4003" s="773"/>
      <c r="EL4003" s="773"/>
      <c r="EM4003" s="773"/>
      <c r="EN4003" s="773"/>
      <c r="EO4003" s="773"/>
      <c r="EP4003" s="773"/>
      <c r="EQ4003" s="773"/>
      <c r="ER4003" s="773"/>
      <c r="ES4003" s="773"/>
      <c r="ET4003" s="773"/>
      <c r="EU4003" s="773"/>
      <c r="EV4003" s="773"/>
      <c r="EW4003" s="773"/>
      <c r="EX4003" s="773"/>
      <c r="EY4003" s="773"/>
      <c r="EZ4003" s="773"/>
      <c r="FA4003" s="773"/>
      <c r="FB4003" s="773"/>
      <c r="FC4003" s="773"/>
      <c r="FD4003" s="773"/>
      <c r="FE4003" s="773"/>
      <c r="FF4003" s="773"/>
      <c r="FG4003" s="773"/>
      <c r="FH4003" s="773"/>
      <c r="FI4003" s="773"/>
      <c r="FJ4003" s="773"/>
      <c r="FK4003" s="773"/>
      <c r="FL4003" s="773"/>
      <c r="FM4003" s="773"/>
      <c r="FN4003" s="773"/>
      <c r="FO4003" s="773"/>
      <c r="FP4003" s="773"/>
      <c r="FQ4003" s="773"/>
      <c r="FR4003" s="773"/>
      <c r="FS4003" s="773"/>
      <c r="FT4003" s="773"/>
      <c r="FU4003" s="773"/>
      <c r="FV4003" s="773"/>
      <c r="FW4003" s="773"/>
      <c r="FX4003" s="773"/>
      <c r="FY4003" s="773"/>
      <c r="FZ4003" s="773"/>
      <c r="GA4003" s="773"/>
      <c r="GB4003" s="773"/>
      <c r="GC4003" s="773"/>
      <c r="GD4003" s="773"/>
      <c r="GE4003" s="773"/>
      <c r="GF4003" s="773"/>
      <c r="GG4003" s="773"/>
      <c r="GH4003" s="773"/>
      <c r="GI4003" s="773"/>
      <c r="GJ4003" s="773"/>
      <c r="GK4003" s="773"/>
      <c r="GL4003" s="773"/>
      <c r="GM4003" s="773"/>
      <c r="GN4003" s="773"/>
      <c r="GO4003" s="773"/>
      <c r="GP4003" s="773"/>
      <c r="GQ4003" s="773"/>
      <c r="GR4003" s="773"/>
      <c r="GS4003" s="773"/>
      <c r="GT4003" s="773"/>
      <c r="GU4003" s="773"/>
      <c r="GV4003" s="773"/>
      <c r="GW4003" s="773"/>
      <c r="GX4003" s="773"/>
      <c r="GY4003" s="773"/>
      <c r="GZ4003" s="773"/>
      <c r="HA4003" s="773"/>
      <c r="HB4003" s="773"/>
      <c r="HC4003" s="773"/>
      <c r="HD4003" s="773"/>
      <c r="HE4003" s="773"/>
      <c r="HF4003" s="773"/>
      <c r="HG4003" s="773"/>
      <c r="HH4003" s="773"/>
      <c r="HI4003" s="773"/>
      <c r="HJ4003" s="773"/>
      <c r="HK4003" s="773"/>
      <c r="HL4003" s="773"/>
      <c r="HM4003" s="773"/>
      <c r="HN4003" s="773"/>
      <c r="HO4003" s="773"/>
      <c r="HP4003" s="773"/>
      <c r="HQ4003" s="773"/>
      <c r="HR4003" s="773"/>
      <c r="HS4003" s="773"/>
      <c r="HT4003" s="773"/>
      <c r="HU4003" s="773"/>
      <c r="HV4003" s="773"/>
      <c r="HW4003" s="773"/>
      <c r="HX4003" s="773"/>
      <c r="HY4003" s="773"/>
      <c r="HZ4003" s="773"/>
      <c r="IA4003" s="773"/>
      <c r="IB4003" s="773"/>
      <c r="IC4003" s="773"/>
      <c r="ID4003" s="773"/>
      <c r="IE4003" s="773"/>
      <c r="IF4003" s="773"/>
      <c r="IG4003" s="773"/>
      <c r="IH4003" s="773"/>
      <c r="II4003" s="773"/>
      <c r="IJ4003" s="773"/>
      <c r="IK4003" s="773"/>
      <c r="IL4003" s="773"/>
      <c r="IM4003" s="773"/>
      <c r="IN4003" s="773"/>
      <c r="IO4003" s="773"/>
      <c r="IP4003" s="773"/>
      <c r="IQ4003" s="773"/>
      <c r="IR4003" s="773"/>
    </row>
    <row r="4004" spans="1:252" ht="13.5" customHeight="1" x14ac:dyDescent="0.2">
      <c r="A4004" s="606">
        <v>129</v>
      </c>
      <c r="B4004" s="637" t="s">
        <v>2001</v>
      </c>
      <c r="C4004" s="660" t="s">
        <v>701</v>
      </c>
      <c r="D4004" s="575">
        <v>1</v>
      </c>
      <c r="E4004" s="575">
        <v>2007</v>
      </c>
      <c r="F4004" s="1074">
        <v>38</v>
      </c>
      <c r="G4004" s="784">
        <f t="shared" si="135"/>
        <v>38</v>
      </c>
      <c r="H4004" s="1075">
        <v>100</v>
      </c>
      <c r="I4004" s="784">
        <f t="shared" si="136"/>
        <v>0</v>
      </c>
      <c r="J4004" s="635"/>
      <c r="K4004" s="693"/>
      <c r="L4004" s="693"/>
      <c r="M4004" s="635"/>
      <c r="N4004" s="693"/>
      <c r="O4004" s="693"/>
      <c r="P4004" s="1835"/>
      <c r="Q4004" s="773"/>
      <c r="R4004" s="773"/>
      <c r="S4004" s="773"/>
      <c r="T4004" s="773"/>
      <c r="U4004" s="773"/>
      <c r="V4004" s="773"/>
      <c r="W4004" s="773"/>
      <c r="X4004" s="773"/>
      <c r="Y4004" s="773"/>
      <c r="Z4004" s="773"/>
      <c r="AA4004" s="773"/>
      <c r="AB4004" s="773"/>
      <c r="AC4004" s="773"/>
      <c r="AD4004" s="773"/>
      <c r="AE4004" s="773"/>
      <c r="AF4004" s="773"/>
      <c r="AG4004" s="773"/>
      <c r="AH4004" s="773"/>
      <c r="AI4004" s="773"/>
      <c r="AJ4004" s="773"/>
      <c r="AK4004" s="773"/>
      <c r="AL4004" s="773"/>
      <c r="AM4004" s="773"/>
      <c r="AN4004" s="773"/>
      <c r="AO4004" s="773"/>
      <c r="AP4004" s="773"/>
      <c r="AQ4004" s="773"/>
      <c r="AR4004" s="773"/>
      <c r="AS4004" s="773"/>
      <c r="AT4004" s="773"/>
      <c r="AU4004" s="773"/>
      <c r="AV4004" s="773"/>
      <c r="AW4004" s="773"/>
      <c r="AX4004" s="773"/>
      <c r="AY4004" s="773"/>
      <c r="AZ4004" s="773"/>
      <c r="BA4004" s="773"/>
      <c r="BB4004" s="773"/>
      <c r="BC4004" s="773"/>
      <c r="BD4004" s="773"/>
      <c r="BE4004" s="773"/>
      <c r="BF4004" s="773"/>
      <c r="BG4004" s="773"/>
      <c r="BH4004" s="773"/>
      <c r="BI4004" s="773"/>
      <c r="BJ4004" s="773"/>
      <c r="BK4004" s="773"/>
      <c r="BL4004" s="773"/>
      <c r="BM4004" s="773"/>
      <c r="BN4004" s="773"/>
      <c r="BO4004" s="773"/>
      <c r="BP4004" s="773"/>
      <c r="BQ4004" s="773"/>
      <c r="BR4004" s="773"/>
      <c r="BS4004" s="773"/>
      <c r="BT4004" s="773"/>
      <c r="BU4004" s="773"/>
      <c r="BV4004" s="773"/>
      <c r="BW4004" s="773"/>
      <c r="BX4004" s="773"/>
      <c r="BY4004" s="773"/>
      <c r="BZ4004" s="773"/>
      <c r="CA4004" s="773"/>
      <c r="CB4004" s="773"/>
      <c r="CC4004" s="773"/>
      <c r="CD4004" s="773"/>
      <c r="CE4004" s="773"/>
      <c r="CF4004" s="773"/>
      <c r="CG4004" s="773"/>
      <c r="CH4004" s="773"/>
      <c r="CI4004" s="773"/>
      <c r="CJ4004" s="773"/>
      <c r="CK4004" s="773"/>
      <c r="CL4004" s="773"/>
      <c r="CM4004" s="773"/>
      <c r="CN4004" s="773"/>
      <c r="CO4004" s="773"/>
      <c r="CP4004" s="773"/>
      <c r="CQ4004" s="773"/>
      <c r="CR4004" s="773"/>
      <c r="CS4004" s="773"/>
      <c r="CT4004" s="773"/>
      <c r="CU4004" s="773"/>
      <c r="CV4004" s="773"/>
      <c r="CW4004" s="773"/>
      <c r="CX4004" s="773"/>
      <c r="CY4004" s="773"/>
      <c r="CZ4004" s="773"/>
      <c r="DA4004" s="773"/>
      <c r="DB4004" s="773"/>
      <c r="DC4004" s="773"/>
      <c r="DD4004" s="773"/>
      <c r="DE4004" s="773"/>
      <c r="DF4004" s="773"/>
      <c r="DG4004" s="773"/>
      <c r="DH4004" s="773"/>
      <c r="DI4004" s="773"/>
      <c r="DJ4004" s="773"/>
      <c r="DK4004" s="773"/>
      <c r="DL4004" s="773"/>
      <c r="DM4004" s="773"/>
      <c r="DN4004" s="773"/>
      <c r="DO4004" s="773"/>
      <c r="DP4004" s="773"/>
      <c r="DQ4004" s="773"/>
      <c r="DR4004" s="773"/>
      <c r="DS4004" s="773"/>
      <c r="DT4004" s="773"/>
      <c r="DU4004" s="773"/>
      <c r="DV4004" s="773"/>
      <c r="DW4004" s="773"/>
      <c r="DX4004" s="773"/>
      <c r="DY4004" s="773"/>
      <c r="DZ4004" s="773"/>
      <c r="EA4004" s="773"/>
      <c r="EB4004" s="773"/>
      <c r="EC4004" s="773"/>
      <c r="ED4004" s="773"/>
      <c r="EE4004" s="773"/>
      <c r="EF4004" s="773"/>
      <c r="EG4004" s="773"/>
      <c r="EH4004" s="773"/>
      <c r="EI4004" s="773"/>
      <c r="EJ4004" s="773"/>
      <c r="EK4004" s="773"/>
      <c r="EL4004" s="773"/>
      <c r="EM4004" s="773"/>
      <c r="EN4004" s="773"/>
      <c r="EO4004" s="773"/>
      <c r="EP4004" s="773"/>
      <c r="EQ4004" s="773"/>
      <c r="ER4004" s="773"/>
      <c r="ES4004" s="773"/>
      <c r="ET4004" s="773"/>
      <c r="EU4004" s="773"/>
      <c r="EV4004" s="773"/>
      <c r="EW4004" s="773"/>
      <c r="EX4004" s="773"/>
      <c r="EY4004" s="773"/>
      <c r="EZ4004" s="773"/>
      <c r="FA4004" s="773"/>
      <c r="FB4004" s="773"/>
      <c r="FC4004" s="773"/>
      <c r="FD4004" s="773"/>
      <c r="FE4004" s="773"/>
      <c r="FF4004" s="773"/>
      <c r="FG4004" s="773"/>
      <c r="FH4004" s="773"/>
      <c r="FI4004" s="773"/>
      <c r="FJ4004" s="773"/>
      <c r="FK4004" s="773"/>
      <c r="FL4004" s="773"/>
      <c r="FM4004" s="773"/>
      <c r="FN4004" s="773"/>
      <c r="FO4004" s="773"/>
      <c r="FP4004" s="773"/>
      <c r="FQ4004" s="773"/>
      <c r="FR4004" s="773"/>
      <c r="FS4004" s="773"/>
      <c r="FT4004" s="773"/>
      <c r="FU4004" s="773"/>
      <c r="FV4004" s="773"/>
      <c r="FW4004" s="773"/>
      <c r="FX4004" s="773"/>
      <c r="FY4004" s="773"/>
      <c r="FZ4004" s="773"/>
      <c r="GA4004" s="773"/>
      <c r="GB4004" s="773"/>
      <c r="GC4004" s="773"/>
      <c r="GD4004" s="773"/>
      <c r="GE4004" s="773"/>
      <c r="GF4004" s="773"/>
      <c r="GG4004" s="773"/>
      <c r="GH4004" s="773"/>
      <c r="GI4004" s="773"/>
      <c r="GJ4004" s="773"/>
      <c r="GK4004" s="773"/>
      <c r="GL4004" s="773"/>
      <c r="GM4004" s="773"/>
      <c r="GN4004" s="773"/>
      <c r="GO4004" s="773"/>
      <c r="GP4004" s="773"/>
      <c r="GQ4004" s="773"/>
      <c r="GR4004" s="773"/>
      <c r="GS4004" s="773"/>
      <c r="GT4004" s="773"/>
      <c r="GU4004" s="773"/>
      <c r="GV4004" s="773"/>
      <c r="GW4004" s="773"/>
      <c r="GX4004" s="773"/>
      <c r="GY4004" s="773"/>
      <c r="GZ4004" s="773"/>
      <c r="HA4004" s="773"/>
      <c r="HB4004" s="773"/>
      <c r="HC4004" s="773"/>
      <c r="HD4004" s="773"/>
      <c r="HE4004" s="773"/>
      <c r="HF4004" s="773"/>
      <c r="HG4004" s="773"/>
      <c r="HH4004" s="773"/>
      <c r="HI4004" s="773"/>
      <c r="HJ4004" s="773"/>
      <c r="HK4004" s="773"/>
      <c r="HL4004" s="773"/>
      <c r="HM4004" s="773"/>
      <c r="HN4004" s="773"/>
      <c r="HO4004" s="773"/>
      <c r="HP4004" s="773"/>
      <c r="HQ4004" s="773"/>
      <c r="HR4004" s="773"/>
      <c r="HS4004" s="773"/>
      <c r="HT4004" s="773"/>
      <c r="HU4004" s="773"/>
      <c r="HV4004" s="773"/>
      <c r="HW4004" s="773"/>
      <c r="HX4004" s="773"/>
      <c r="HY4004" s="773"/>
      <c r="HZ4004" s="773"/>
      <c r="IA4004" s="773"/>
      <c r="IB4004" s="773"/>
      <c r="IC4004" s="773"/>
      <c r="ID4004" s="773"/>
      <c r="IE4004" s="773"/>
      <c r="IF4004" s="773"/>
      <c r="IG4004" s="773"/>
      <c r="IH4004" s="773"/>
      <c r="II4004" s="773"/>
      <c r="IJ4004" s="773"/>
      <c r="IK4004" s="773"/>
      <c r="IL4004" s="773"/>
      <c r="IM4004" s="773"/>
      <c r="IN4004" s="773"/>
      <c r="IO4004" s="773"/>
      <c r="IP4004" s="773"/>
      <c r="IQ4004" s="773"/>
      <c r="IR4004" s="773"/>
    </row>
    <row r="4005" spans="1:252" ht="13.5" customHeight="1" x14ac:dyDescent="0.2">
      <c r="A4005" s="606">
        <v>130</v>
      </c>
      <c r="B4005" s="637" t="s">
        <v>807</v>
      </c>
      <c r="C4005" s="660" t="s">
        <v>701</v>
      </c>
      <c r="D4005" s="575">
        <v>1</v>
      </c>
      <c r="E4005" s="575">
        <v>2007</v>
      </c>
      <c r="F4005" s="1074">
        <v>32</v>
      </c>
      <c r="G4005" s="784">
        <f t="shared" si="135"/>
        <v>32</v>
      </c>
      <c r="H4005" s="1075">
        <v>100</v>
      </c>
      <c r="I4005" s="784">
        <f t="shared" si="136"/>
        <v>0</v>
      </c>
      <c r="J4005" s="635"/>
      <c r="K4005" s="693"/>
      <c r="L4005" s="693"/>
      <c r="M4005" s="635"/>
      <c r="N4005" s="693"/>
      <c r="O4005" s="693"/>
      <c r="P4005" s="1835"/>
      <c r="Q4005" s="773"/>
      <c r="R4005" s="773"/>
      <c r="S4005" s="773"/>
      <c r="T4005" s="773"/>
      <c r="U4005" s="773"/>
      <c r="V4005" s="773"/>
      <c r="W4005" s="773"/>
      <c r="X4005" s="773"/>
      <c r="Y4005" s="773"/>
      <c r="Z4005" s="773"/>
      <c r="AA4005" s="773"/>
      <c r="AB4005" s="773"/>
      <c r="AC4005" s="773"/>
      <c r="AD4005" s="773"/>
      <c r="AE4005" s="773"/>
      <c r="AF4005" s="773"/>
      <c r="AG4005" s="773"/>
      <c r="AH4005" s="773"/>
      <c r="AI4005" s="773"/>
      <c r="AJ4005" s="773"/>
      <c r="AK4005" s="773"/>
      <c r="AL4005" s="773"/>
      <c r="AM4005" s="773"/>
      <c r="AN4005" s="773"/>
      <c r="AO4005" s="773"/>
      <c r="AP4005" s="773"/>
      <c r="AQ4005" s="773"/>
      <c r="AR4005" s="773"/>
      <c r="AS4005" s="773"/>
      <c r="AT4005" s="773"/>
      <c r="AU4005" s="773"/>
      <c r="AV4005" s="773"/>
      <c r="AW4005" s="773"/>
      <c r="AX4005" s="773"/>
      <c r="AY4005" s="773"/>
      <c r="AZ4005" s="773"/>
      <c r="BA4005" s="773"/>
      <c r="BB4005" s="773"/>
      <c r="BC4005" s="773"/>
      <c r="BD4005" s="773"/>
      <c r="BE4005" s="773"/>
      <c r="BF4005" s="773"/>
      <c r="BG4005" s="773"/>
      <c r="BH4005" s="773"/>
      <c r="BI4005" s="773"/>
      <c r="BJ4005" s="773"/>
      <c r="BK4005" s="773"/>
      <c r="BL4005" s="773"/>
      <c r="BM4005" s="773"/>
      <c r="BN4005" s="773"/>
      <c r="BO4005" s="773"/>
      <c r="BP4005" s="773"/>
      <c r="BQ4005" s="773"/>
      <c r="BR4005" s="773"/>
      <c r="BS4005" s="773"/>
      <c r="BT4005" s="773"/>
      <c r="BU4005" s="773"/>
      <c r="BV4005" s="773"/>
      <c r="BW4005" s="773"/>
      <c r="BX4005" s="773"/>
      <c r="BY4005" s="773"/>
      <c r="BZ4005" s="773"/>
      <c r="CA4005" s="773"/>
      <c r="CB4005" s="773"/>
      <c r="CC4005" s="773"/>
      <c r="CD4005" s="773"/>
      <c r="CE4005" s="773"/>
      <c r="CF4005" s="773"/>
      <c r="CG4005" s="773"/>
      <c r="CH4005" s="773"/>
      <c r="CI4005" s="773"/>
      <c r="CJ4005" s="773"/>
      <c r="CK4005" s="773"/>
      <c r="CL4005" s="773"/>
      <c r="CM4005" s="773"/>
      <c r="CN4005" s="773"/>
      <c r="CO4005" s="773"/>
      <c r="CP4005" s="773"/>
      <c r="CQ4005" s="773"/>
      <c r="CR4005" s="773"/>
      <c r="CS4005" s="773"/>
      <c r="CT4005" s="773"/>
      <c r="CU4005" s="773"/>
      <c r="CV4005" s="773"/>
      <c r="CW4005" s="773"/>
      <c r="CX4005" s="773"/>
      <c r="CY4005" s="773"/>
      <c r="CZ4005" s="773"/>
      <c r="DA4005" s="773"/>
      <c r="DB4005" s="773"/>
      <c r="DC4005" s="773"/>
      <c r="DD4005" s="773"/>
      <c r="DE4005" s="773"/>
      <c r="DF4005" s="773"/>
      <c r="DG4005" s="773"/>
      <c r="DH4005" s="773"/>
      <c r="DI4005" s="773"/>
      <c r="DJ4005" s="773"/>
      <c r="DK4005" s="773"/>
      <c r="DL4005" s="773"/>
      <c r="DM4005" s="773"/>
      <c r="DN4005" s="773"/>
      <c r="DO4005" s="773"/>
      <c r="DP4005" s="773"/>
      <c r="DQ4005" s="773"/>
      <c r="DR4005" s="773"/>
      <c r="DS4005" s="773"/>
      <c r="DT4005" s="773"/>
      <c r="DU4005" s="773"/>
      <c r="DV4005" s="773"/>
      <c r="DW4005" s="773"/>
      <c r="DX4005" s="773"/>
      <c r="DY4005" s="773"/>
      <c r="DZ4005" s="773"/>
      <c r="EA4005" s="773"/>
      <c r="EB4005" s="773"/>
      <c r="EC4005" s="773"/>
      <c r="ED4005" s="773"/>
      <c r="EE4005" s="773"/>
      <c r="EF4005" s="773"/>
      <c r="EG4005" s="773"/>
      <c r="EH4005" s="773"/>
      <c r="EI4005" s="773"/>
      <c r="EJ4005" s="773"/>
      <c r="EK4005" s="773"/>
      <c r="EL4005" s="773"/>
      <c r="EM4005" s="773"/>
      <c r="EN4005" s="773"/>
      <c r="EO4005" s="773"/>
      <c r="EP4005" s="773"/>
      <c r="EQ4005" s="773"/>
      <c r="ER4005" s="773"/>
      <c r="ES4005" s="773"/>
      <c r="ET4005" s="773"/>
      <c r="EU4005" s="773"/>
      <c r="EV4005" s="773"/>
      <c r="EW4005" s="773"/>
      <c r="EX4005" s="773"/>
      <c r="EY4005" s="773"/>
      <c r="EZ4005" s="773"/>
      <c r="FA4005" s="773"/>
      <c r="FB4005" s="773"/>
      <c r="FC4005" s="773"/>
      <c r="FD4005" s="773"/>
      <c r="FE4005" s="773"/>
      <c r="FF4005" s="773"/>
      <c r="FG4005" s="773"/>
      <c r="FH4005" s="773"/>
      <c r="FI4005" s="773"/>
      <c r="FJ4005" s="773"/>
      <c r="FK4005" s="773"/>
      <c r="FL4005" s="773"/>
      <c r="FM4005" s="773"/>
      <c r="FN4005" s="773"/>
      <c r="FO4005" s="773"/>
      <c r="FP4005" s="773"/>
      <c r="FQ4005" s="773"/>
      <c r="FR4005" s="773"/>
      <c r="FS4005" s="773"/>
      <c r="FT4005" s="773"/>
      <c r="FU4005" s="773"/>
      <c r="FV4005" s="773"/>
      <c r="FW4005" s="773"/>
      <c r="FX4005" s="773"/>
      <c r="FY4005" s="773"/>
      <c r="FZ4005" s="773"/>
      <c r="GA4005" s="773"/>
      <c r="GB4005" s="773"/>
      <c r="GC4005" s="773"/>
      <c r="GD4005" s="773"/>
      <c r="GE4005" s="773"/>
      <c r="GF4005" s="773"/>
      <c r="GG4005" s="773"/>
      <c r="GH4005" s="773"/>
      <c r="GI4005" s="773"/>
      <c r="GJ4005" s="773"/>
      <c r="GK4005" s="773"/>
      <c r="GL4005" s="773"/>
      <c r="GM4005" s="773"/>
      <c r="GN4005" s="773"/>
      <c r="GO4005" s="773"/>
      <c r="GP4005" s="773"/>
      <c r="GQ4005" s="773"/>
      <c r="GR4005" s="773"/>
      <c r="GS4005" s="773"/>
      <c r="GT4005" s="773"/>
      <c r="GU4005" s="773"/>
      <c r="GV4005" s="773"/>
      <c r="GW4005" s="773"/>
      <c r="GX4005" s="773"/>
      <c r="GY4005" s="773"/>
      <c r="GZ4005" s="773"/>
      <c r="HA4005" s="773"/>
      <c r="HB4005" s="773"/>
      <c r="HC4005" s="773"/>
      <c r="HD4005" s="773"/>
      <c r="HE4005" s="773"/>
      <c r="HF4005" s="773"/>
      <c r="HG4005" s="773"/>
      <c r="HH4005" s="773"/>
      <c r="HI4005" s="773"/>
      <c r="HJ4005" s="773"/>
      <c r="HK4005" s="773"/>
      <c r="HL4005" s="773"/>
      <c r="HM4005" s="773"/>
      <c r="HN4005" s="773"/>
      <c r="HO4005" s="773"/>
      <c r="HP4005" s="773"/>
      <c r="HQ4005" s="773"/>
      <c r="HR4005" s="773"/>
      <c r="HS4005" s="773"/>
      <c r="HT4005" s="773"/>
      <c r="HU4005" s="773"/>
      <c r="HV4005" s="773"/>
      <c r="HW4005" s="773"/>
      <c r="HX4005" s="773"/>
      <c r="HY4005" s="773"/>
      <c r="HZ4005" s="773"/>
      <c r="IA4005" s="773"/>
      <c r="IB4005" s="773"/>
      <c r="IC4005" s="773"/>
      <c r="ID4005" s="773"/>
      <c r="IE4005" s="773"/>
      <c r="IF4005" s="773"/>
      <c r="IG4005" s="773"/>
      <c r="IH4005" s="773"/>
      <c r="II4005" s="773"/>
      <c r="IJ4005" s="773"/>
      <c r="IK4005" s="773"/>
      <c r="IL4005" s="773"/>
      <c r="IM4005" s="773"/>
      <c r="IN4005" s="773"/>
      <c r="IO4005" s="773"/>
      <c r="IP4005" s="773"/>
      <c r="IQ4005" s="773"/>
      <c r="IR4005" s="773"/>
    </row>
    <row r="4006" spans="1:252" ht="13.5" customHeight="1" x14ac:dyDescent="0.2">
      <c r="A4006" s="606">
        <v>131</v>
      </c>
      <c r="B4006" s="637" t="s">
        <v>759</v>
      </c>
      <c r="C4006" s="660" t="s">
        <v>701</v>
      </c>
      <c r="D4006" s="575">
        <v>6</v>
      </c>
      <c r="E4006" s="575">
        <v>2008</v>
      </c>
      <c r="F4006" s="1074">
        <v>450</v>
      </c>
      <c r="G4006" s="784">
        <f t="shared" si="135"/>
        <v>450</v>
      </c>
      <c r="H4006" s="1075">
        <v>100</v>
      </c>
      <c r="I4006" s="784">
        <f t="shared" si="136"/>
        <v>0</v>
      </c>
      <c r="J4006" s="635"/>
      <c r="K4006" s="693"/>
      <c r="L4006" s="693"/>
      <c r="M4006" s="635"/>
      <c r="N4006" s="693"/>
      <c r="O4006" s="693"/>
      <c r="P4006" s="1835"/>
      <c r="Q4006" s="773"/>
      <c r="R4006" s="773"/>
      <c r="S4006" s="773"/>
      <c r="T4006" s="773"/>
      <c r="U4006" s="773"/>
      <c r="V4006" s="773"/>
      <c r="W4006" s="773"/>
      <c r="X4006" s="773"/>
      <c r="Y4006" s="773"/>
      <c r="Z4006" s="773"/>
      <c r="AA4006" s="773"/>
      <c r="AB4006" s="773"/>
      <c r="AC4006" s="773"/>
      <c r="AD4006" s="773"/>
      <c r="AE4006" s="773"/>
      <c r="AF4006" s="773"/>
      <c r="AG4006" s="773"/>
      <c r="AH4006" s="773"/>
      <c r="AI4006" s="773"/>
      <c r="AJ4006" s="773"/>
      <c r="AK4006" s="773"/>
      <c r="AL4006" s="773"/>
      <c r="AM4006" s="773"/>
      <c r="AN4006" s="773"/>
      <c r="AO4006" s="773"/>
      <c r="AP4006" s="773"/>
      <c r="AQ4006" s="773"/>
      <c r="AR4006" s="773"/>
      <c r="AS4006" s="773"/>
      <c r="AT4006" s="773"/>
      <c r="AU4006" s="773"/>
      <c r="AV4006" s="773"/>
      <c r="AW4006" s="773"/>
      <c r="AX4006" s="773"/>
      <c r="AY4006" s="773"/>
      <c r="AZ4006" s="773"/>
      <c r="BA4006" s="773"/>
      <c r="BB4006" s="773"/>
      <c r="BC4006" s="773"/>
      <c r="BD4006" s="773"/>
      <c r="BE4006" s="773"/>
      <c r="BF4006" s="773"/>
      <c r="BG4006" s="773"/>
      <c r="BH4006" s="773"/>
      <c r="BI4006" s="773"/>
      <c r="BJ4006" s="773"/>
      <c r="BK4006" s="773"/>
      <c r="BL4006" s="773"/>
      <c r="BM4006" s="773"/>
      <c r="BN4006" s="773"/>
      <c r="BO4006" s="773"/>
      <c r="BP4006" s="773"/>
      <c r="BQ4006" s="773"/>
      <c r="BR4006" s="773"/>
      <c r="BS4006" s="773"/>
      <c r="BT4006" s="773"/>
      <c r="BU4006" s="773"/>
      <c r="BV4006" s="773"/>
      <c r="BW4006" s="773"/>
      <c r="BX4006" s="773"/>
      <c r="BY4006" s="773"/>
      <c r="BZ4006" s="773"/>
      <c r="CA4006" s="773"/>
      <c r="CB4006" s="773"/>
      <c r="CC4006" s="773"/>
      <c r="CD4006" s="773"/>
      <c r="CE4006" s="773"/>
      <c r="CF4006" s="773"/>
      <c r="CG4006" s="773"/>
      <c r="CH4006" s="773"/>
      <c r="CI4006" s="773"/>
      <c r="CJ4006" s="773"/>
      <c r="CK4006" s="773"/>
      <c r="CL4006" s="773"/>
      <c r="CM4006" s="773"/>
      <c r="CN4006" s="773"/>
      <c r="CO4006" s="773"/>
      <c r="CP4006" s="773"/>
      <c r="CQ4006" s="773"/>
      <c r="CR4006" s="773"/>
      <c r="CS4006" s="773"/>
      <c r="CT4006" s="773"/>
      <c r="CU4006" s="773"/>
      <c r="CV4006" s="773"/>
      <c r="CW4006" s="773"/>
      <c r="CX4006" s="773"/>
      <c r="CY4006" s="773"/>
      <c r="CZ4006" s="773"/>
      <c r="DA4006" s="773"/>
      <c r="DB4006" s="773"/>
      <c r="DC4006" s="773"/>
      <c r="DD4006" s="773"/>
      <c r="DE4006" s="773"/>
      <c r="DF4006" s="773"/>
      <c r="DG4006" s="773"/>
      <c r="DH4006" s="773"/>
      <c r="DI4006" s="773"/>
      <c r="DJ4006" s="773"/>
      <c r="DK4006" s="773"/>
      <c r="DL4006" s="773"/>
      <c r="DM4006" s="773"/>
      <c r="DN4006" s="773"/>
      <c r="DO4006" s="773"/>
      <c r="DP4006" s="773"/>
      <c r="DQ4006" s="773"/>
      <c r="DR4006" s="773"/>
      <c r="DS4006" s="773"/>
      <c r="DT4006" s="773"/>
      <c r="DU4006" s="773"/>
      <c r="DV4006" s="773"/>
      <c r="DW4006" s="773"/>
      <c r="DX4006" s="773"/>
      <c r="DY4006" s="773"/>
      <c r="DZ4006" s="773"/>
      <c r="EA4006" s="773"/>
      <c r="EB4006" s="773"/>
      <c r="EC4006" s="773"/>
      <c r="ED4006" s="773"/>
      <c r="EE4006" s="773"/>
      <c r="EF4006" s="773"/>
      <c r="EG4006" s="773"/>
      <c r="EH4006" s="773"/>
      <c r="EI4006" s="773"/>
      <c r="EJ4006" s="773"/>
      <c r="EK4006" s="773"/>
      <c r="EL4006" s="773"/>
      <c r="EM4006" s="773"/>
      <c r="EN4006" s="773"/>
      <c r="EO4006" s="773"/>
      <c r="EP4006" s="773"/>
      <c r="EQ4006" s="773"/>
      <c r="ER4006" s="773"/>
      <c r="ES4006" s="773"/>
      <c r="ET4006" s="773"/>
      <c r="EU4006" s="773"/>
      <c r="EV4006" s="773"/>
      <c r="EW4006" s="773"/>
      <c r="EX4006" s="773"/>
      <c r="EY4006" s="773"/>
      <c r="EZ4006" s="773"/>
      <c r="FA4006" s="773"/>
      <c r="FB4006" s="773"/>
      <c r="FC4006" s="773"/>
      <c r="FD4006" s="773"/>
      <c r="FE4006" s="773"/>
      <c r="FF4006" s="773"/>
      <c r="FG4006" s="773"/>
      <c r="FH4006" s="773"/>
      <c r="FI4006" s="773"/>
      <c r="FJ4006" s="773"/>
      <c r="FK4006" s="773"/>
      <c r="FL4006" s="773"/>
      <c r="FM4006" s="773"/>
      <c r="FN4006" s="773"/>
      <c r="FO4006" s="773"/>
      <c r="FP4006" s="773"/>
      <c r="FQ4006" s="773"/>
      <c r="FR4006" s="773"/>
      <c r="FS4006" s="773"/>
      <c r="FT4006" s="773"/>
      <c r="FU4006" s="773"/>
      <c r="FV4006" s="773"/>
      <c r="FW4006" s="773"/>
      <c r="FX4006" s="773"/>
      <c r="FY4006" s="773"/>
      <c r="FZ4006" s="773"/>
      <c r="GA4006" s="773"/>
      <c r="GB4006" s="773"/>
      <c r="GC4006" s="773"/>
      <c r="GD4006" s="773"/>
      <c r="GE4006" s="773"/>
      <c r="GF4006" s="773"/>
      <c r="GG4006" s="773"/>
      <c r="GH4006" s="773"/>
      <c r="GI4006" s="773"/>
      <c r="GJ4006" s="773"/>
      <c r="GK4006" s="773"/>
      <c r="GL4006" s="773"/>
      <c r="GM4006" s="773"/>
      <c r="GN4006" s="773"/>
      <c r="GO4006" s="773"/>
      <c r="GP4006" s="773"/>
      <c r="GQ4006" s="773"/>
      <c r="GR4006" s="773"/>
      <c r="GS4006" s="773"/>
      <c r="GT4006" s="773"/>
      <c r="GU4006" s="773"/>
      <c r="GV4006" s="773"/>
      <c r="GW4006" s="773"/>
      <c r="GX4006" s="773"/>
      <c r="GY4006" s="773"/>
      <c r="GZ4006" s="773"/>
      <c r="HA4006" s="773"/>
      <c r="HB4006" s="773"/>
      <c r="HC4006" s="773"/>
      <c r="HD4006" s="773"/>
      <c r="HE4006" s="773"/>
      <c r="HF4006" s="773"/>
      <c r="HG4006" s="773"/>
      <c r="HH4006" s="773"/>
      <c r="HI4006" s="773"/>
      <c r="HJ4006" s="773"/>
      <c r="HK4006" s="773"/>
      <c r="HL4006" s="773"/>
      <c r="HM4006" s="773"/>
      <c r="HN4006" s="773"/>
      <c r="HO4006" s="773"/>
      <c r="HP4006" s="773"/>
      <c r="HQ4006" s="773"/>
      <c r="HR4006" s="773"/>
      <c r="HS4006" s="773"/>
      <c r="HT4006" s="773"/>
      <c r="HU4006" s="773"/>
      <c r="HV4006" s="773"/>
      <c r="HW4006" s="773"/>
      <c r="HX4006" s="773"/>
      <c r="HY4006" s="773"/>
      <c r="HZ4006" s="773"/>
      <c r="IA4006" s="773"/>
      <c r="IB4006" s="773"/>
      <c r="IC4006" s="773"/>
      <c r="ID4006" s="773"/>
      <c r="IE4006" s="773"/>
      <c r="IF4006" s="773"/>
      <c r="IG4006" s="773"/>
      <c r="IH4006" s="773"/>
      <c r="II4006" s="773"/>
      <c r="IJ4006" s="773"/>
      <c r="IK4006" s="773"/>
      <c r="IL4006" s="773"/>
      <c r="IM4006" s="773"/>
      <c r="IN4006" s="773"/>
      <c r="IO4006" s="773"/>
      <c r="IP4006" s="773"/>
      <c r="IQ4006" s="773"/>
      <c r="IR4006" s="773"/>
    </row>
    <row r="4007" spans="1:252" ht="13.5" customHeight="1" x14ac:dyDescent="0.2">
      <c r="A4007" s="606">
        <v>132</v>
      </c>
      <c r="B4007" s="637" t="s">
        <v>2002</v>
      </c>
      <c r="C4007" s="660" t="s">
        <v>701</v>
      </c>
      <c r="D4007" s="575">
        <v>2</v>
      </c>
      <c r="E4007" s="575">
        <v>2008</v>
      </c>
      <c r="F4007" s="1074">
        <v>277.60000000000002</v>
      </c>
      <c r="G4007" s="784">
        <f t="shared" si="135"/>
        <v>277.60000000000002</v>
      </c>
      <c r="H4007" s="1075">
        <v>100</v>
      </c>
      <c r="I4007" s="784">
        <f t="shared" si="136"/>
        <v>0</v>
      </c>
      <c r="J4007" s="635"/>
      <c r="K4007" s="693"/>
      <c r="L4007" s="693"/>
      <c r="M4007" s="635"/>
      <c r="N4007" s="693"/>
      <c r="O4007" s="693"/>
      <c r="P4007" s="1835"/>
      <c r="Q4007" s="773"/>
      <c r="R4007" s="773"/>
      <c r="S4007" s="773"/>
      <c r="T4007" s="773"/>
      <c r="U4007" s="773"/>
      <c r="V4007" s="773"/>
      <c r="W4007" s="773"/>
      <c r="X4007" s="773"/>
      <c r="Y4007" s="773"/>
      <c r="Z4007" s="773"/>
      <c r="AA4007" s="773"/>
      <c r="AB4007" s="773"/>
      <c r="AC4007" s="773"/>
      <c r="AD4007" s="773"/>
      <c r="AE4007" s="773"/>
      <c r="AF4007" s="773"/>
      <c r="AG4007" s="773"/>
      <c r="AH4007" s="773"/>
      <c r="AI4007" s="773"/>
      <c r="AJ4007" s="773"/>
      <c r="AK4007" s="773"/>
      <c r="AL4007" s="773"/>
      <c r="AM4007" s="773"/>
      <c r="AN4007" s="773"/>
      <c r="AO4007" s="773"/>
      <c r="AP4007" s="773"/>
      <c r="AQ4007" s="773"/>
      <c r="AR4007" s="773"/>
      <c r="AS4007" s="773"/>
      <c r="AT4007" s="773"/>
      <c r="AU4007" s="773"/>
      <c r="AV4007" s="773"/>
      <c r="AW4007" s="773"/>
      <c r="AX4007" s="773"/>
      <c r="AY4007" s="773"/>
      <c r="AZ4007" s="773"/>
      <c r="BA4007" s="773"/>
      <c r="BB4007" s="773"/>
      <c r="BC4007" s="773"/>
      <c r="BD4007" s="773"/>
      <c r="BE4007" s="773"/>
      <c r="BF4007" s="773"/>
      <c r="BG4007" s="773"/>
      <c r="BH4007" s="773"/>
      <c r="BI4007" s="773"/>
      <c r="BJ4007" s="773"/>
      <c r="BK4007" s="773"/>
      <c r="BL4007" s="773"/>
      <c r="BM4007" s="773"/>
      <c r="BN4007" s="773"/>
      <c r="BO4007" s="773"/>
      <c r="BP4007" s="773"/>
      <c r="BQ4007" s="773"/>
      <c r="BR4007" s="773"/>
      <c r="BS4007" s="773"/>
      <c r="BT4007" s="773"/>
      <c r="BU4007" s="773"/>
      <c r="BV4007" s="773"/>
      <c r="BW4007" s="773"/>
      <c r="BX4007" s="773"/>
      <c r="BY4007" s="773"/>
      <c r="BZ4007" s="773"/>
      <c r="CA4007" s="773"/>
      <c r="CB4007" s="773"/>
      <c r="CC4007" s="773"/>
      <c r="CD4007" s="773"/>
      <c r="CE4007" s="773"/>
      <c r="CF4007" s="773"/>
      <c r="CG4007" s="773"/>
      <c r="CH4007" s="773"/>
      <c r="CI4007" s="773"/>
      <c r="CJ4007" s="773"/>
      <c r="CK4007" s="773"/>
      <c r="CL4007" s="773"/>
      <c r="CM4007" s="773"/>
      <c r="CN4007" s="773"/>
      <c r="CO4007" s="773"/>
      <c r="CP4007" s="773"/>
      <c r="CQ4007" s="773"/>
      <c r="CR4007" s="773"/>
      <c r="CS4007" s="773"/>
      <c r="CT4007" s="773"/>
      <c r="CU4007" s="773"/>
      <c r="CV4007" s="773"/>
      <c r="CW4007" s="773"/>
      <c r="CX4007" s="773"/>
      <c r="CY4007" s="773"/>
      <c r="CZ4007" s="773"/>
      <c r="DA4007" s="773"/>
      <c r="DB4007" s="773"/>
      <c r="DC4007" s="773"/>
      <c r="DD4007" s="773"/>
      <c r="DE4007" s="773"/>
      <c r="DF4007" s="773"/>
      <c r="DG4007" s="773"/>
      <c r="DH4007" s="773"/>
      <c r="DI4007" s="773"/>
      <c r="DJ4007" s="773"/>
      <c r="DK4007" s="773"/>
      <c r="DL4007" s="773"/>
      <c r="DM4007" s="773"/>
      <c r="DN4007" s="773"/>
      <c r="DO4007" s="773"/>
      <c r="DP4007" s="773"/>
      <c r="DQ4007" s="773"/>
      <c r="DR4007" s="773"/>
      <c r="DS4007" s="773"/>
      <c r="DT4007" s="773"/>
      <c r="DU4007" s="773"/>
      <c r="DV4007" s="773"/>
      <c r="DW4007" s="773"/>
      <c r="DX4007" s="773"/>
      <c r="DY4007" s="773"/>
      <c r="DZ4007" s="773"/>
      <c r="EA4007" s="773"/>
      <c r="EB4007" s="773"/>
      <c r="EC4007" s="773"/>
      <c r="ED4007" s="773"/>
      <c r="EE4007" s="773"/>
      <c r="EF4007" s="773"/>
      <c r="EG4007" s="773"/>
      <c r="EH4007" s="773"/>
      <c r="EI4007" s="773"/>
      <c r="EJ4007" s="773"/>
      <c r="EK4007" s="773"/>
      <c r="EL4007" s="773"/>
      <c r="EM4007" s="773"/>
      <c r="EN4007" s="773"/>
      <c r="EO4007" s="773"/>
      <c r="EP4007" s="773"/>
      <c r="EQ4007" s="773"/>
      <c r="ER4007" s="773"/>
      <c r="ES4007" s="773"/>
      <c r="ET4007" s="773"/>
      <c r="EU4007" s="773"/>
      <c r="EV4007" s="773"/>
      <c r="EW4007" s="773"/>
      <c r="EX4007" s="773"/>
      <c r="EY4007" s="773"/>
      <c r="EZ4007" s="773"/>
      <c r="FA4007" s="773"/>
      <c r="FB4007" s="773"/>
      <c r="FC4007" s="773"/>
      <c r="FD4007" s="773"/>
      <c r="FE4007" s="773"/>
      <c r="FF4007" s="773"/>
      <c r="FG4007" s="773"/>
      <c r="FH4007" s="773"/>
      <c r="FI4007" s="773"/>
      <c r="FJ4007" s="773"/>
      <c r="FK4007" s="773"/>
      <c r="FL4007" s="773"/>
      <c r="FM4007" s="773"/>
      <c r="FN4007" s="773"/>
      <c r="FO4007" s="773"/>
      <c r="FP4007" s="773"/>
      <c r="FQ4007" s="773"/>
      <c r="FR4007" s="773"/>
      <c r="FS4007" s="773"/>
      <c r="FT4007" s="773"/>
      <c r="FU4007" s="773"/>
      <c r="FV4007" s="773"/>
      <c r="FW4007" s="773"/>
      <c r="FX4007" s="773"/>
      <c r="FY4007" s="773"/>
      <c r="FZ4007" s="773"/>
      <c r="GA4007" s="773"/>
      <c r="GB4007" s="773"/>
      <c r="GC4007" s="773"/>
      <c r="GD4007" s="773"/>
      <c r="GE4007" s="773"/>
      <c r="GF4007" s="773"/>
      <c r="GG4007" s="773"/>
      <c r="GH4007" s="773"/>
      <c r="GI4007" s="773"/>
      <c r="GJ4007" s="773"/>
      <c r="GK4007" s="773"/>
      <c r="GL4007" s="773"/>
      <c r="GM4007" s="773"/>
      <c r="GN4007" s="773"/>
      <c r="GO4007" s="773"/>
      <c r="GP4007" s="773"/>
      <c r="GQ4007" s="773"/>
      <c r="GR4007" s="773"/>
      <c r="GS4007" s="773"/>
      <c r="GT4007" s="773"/>
      <c r="GU4007" s="773"/>
      <c r="GV4007" s="773"/>
      <c r="GW4007" s="773"/>
      <c r="GX4007" s="773"/>
      <c r="GY4007" s="773"/>
      <c r="GZ4007" s="773"/>
      <c r="HA4007" s="773"/>
      <c r="HB4007" s="773"/>
      <c r="HC4007" s="773"/>
      <c r="HD4007" s="773"/>
      <c r="HE4007" s="773"/>
      <c r="HF4007" s="773"/>
      <c r="HG4007" s="773"/>
      <c r="HH4007" s="773"/>
      <c r="HI4007" s="773"/>
      <c r="HJ4007" s="773"/>
      <c r="HK4007" s="773"/>
      <c r="HL4007" s="773"/>
      <c r="HM4007" s="773"/>
      <c r="HN4007" s="773"/>
      <c r="HO4007" s="773"/>
      <c r="HP4007" s="773"/>
      <c r="HQ4007" s="773"/>
      <c r="HR4007" s="773"/>
      <c r="HS4007" s="773"/>
      <c r="HT4007" s="773"/>
      <c r="HU4007" s="773"/>
      <c r="HV4007" s="773"/>
      <c r="HW4007" s="773"/>
      <c r="HX4007" s="773"/>
      <c r="HY4007" s="773"/>
      <c r="HZ4007" s="773"/>
      <c r="IA4007" s="773"/>
      <c r="IB4007" s="773"/>
      <c r="IC4007" s="773"/>
      <c r="ID4007" s="773"/>
      <c r="IE4007" s="773"/>
      <c r="IF4007" s="773"/>
      <c r="IG4007" s="773"/>
      <c r="IH4007" s="773"/>
      <c r="II4007" s="773"/>
      <c r="IJ4007" s="773"/>
      <c r="IK4007" s="773"/>
      <c r="IL4007" s="773"/>
      <c r="IM4007" s="773"/>
      <c r="IN4007" s="773"/>
      <c r="IO4007" s="773"/>
      <c r="IP4007" s="773"/>
      <c r="IQ4007" s="773"/>
      <c r="IR4007" s="773"/>
    </row>
    <row r="4008" spans="1:252" ht="13.5" customHeight="1" x14ac:dyDescent="0.2">
      <c r="A4008" s="606">
        <v>133</v>
      </c>
      <c r="B4008" s="637" t="s">
        <v>2003</v>
      </c>
      <c r="C4008" s="660" t="s">
        <v>701</v>
      </c>
      <c r="D4008" s="575">
        <v>1</v>
      </c>
      <c r="E4008" s="575">
        <v>2009</v>
      </c>
      <c r="F4008" s="1074">
        <v>651.78099999999995</v>
      </c>
      <c r="G4008" s="784">
        <f t="shared" si="135"/>
        <v>651.78099999999995</v>
      </c>
      <c r="H4008" s="1075">
        <v>100</v>
      </c>
      <c r="I4008" s="784">
        <f t="shared" si="136"/>
        <v>0</v>
      </c>
      <c r="J4008" s="635"/>
      <c r="K4008" s="693"/>
      <c r="L4008" s="693"/>
      <c r="M4008" s="635"/>
      <c r="N4008" s="693"/>
      <c r="O4008" s="693"/>
      <c r="P4008" s="1835"/>
      <c r="Q4008" s="773"/>
      <c r="R4008" s="773"/>
      <c r="S4008" s="773"/>
      <c r="T4008" s="773"/>
      <c r="U4008" s="773"/>
      <c r="V4008" s="773"/>
      <c r="W4008" s="773"/>
      <c r="X4008" s="773"/>
      <c r="Y4008" s="773"/>
      <c r="Z4008" s="773"/>
      <c r="AA4008" s="773"/>
      <c r="AB4008" s="773"/>
      <c r="AC4008" s="773"/>
      <c r="AD4008" s="773"/>
      <c r="AE4008" s="773"/>
      <c r="AF4008" s="773"/>
      <c r="AG4008" s="773"/>
      <c r="AH4008" s="773"/>
      <c r="AI4008" s="773"/>
      <c r="AJ4008" s="773"/>
      <c r="AK4008" s="773"/>
      <c r="AL4008" s="773"/>
      <c r="AM4008" s="773"/>
      <c r="AN4008" s="773"/>
      <c r="AO4008" s="773"/>
      <c r="AP4008" s="773"/>
      <c r="AQ4008" s="773"/>
      <c r="AR4008" s="773"/>
      <c r="AS4008" s="773"/>
      <c r="AT4008" s="773"/>
      <c r="AU4008" s="773"/>
      <c r="AV4008" s="773"/>
      <c r="AW4008" s="773"/>
      <c r="AX4008" s="773"/>
      <c r="AY4008" s="773"/>
      <c r="AZ4008" s="773"/>
      <c r="BA4008" s="773"/>
      <c r="BB4008" s="773"/>
      <c r="BC4008" s="773"/>
      <c r="BD4008" s="773"/>
      <c r="BE4008" s="773"/>
      <c r="BF4008" s="773"/>
      <c r="BG4008" s="773"/>
      <c r="BH4008" s="773"/>
      <c r="BI4008" s="773"/>
      <c r="BJ4008" s="773"/>
      <c r="BK4008" s="773"/>
      <c r="BL4008" s="773"/>
      <c r="BM4008" s="773"/>
      <c r="BN4008" s="773"/>
      <c r="BO4008" s="773"/>
      <c r="BP4008" s="773"/>
      <c r="BQ4008" s="773"/>
      <c r="BR4008" s="773"/>
      <c r="BS4008" s="773"/>
      <c r="BT4008" s="773"/>
      <c r="BU4008" s="773"/>
      <c r="BV4008" s="773"/>
      <c r="BW4008" s="773"/>
      <c r="BX4008" s="773"/>
      <c r="BY4008" s="773"/>
      <c r="BZ4008" s="773"/>
      <c r="CA4008" s="773"/>
      <c r="CB4008" s="773"/>
      <c r="CC4008" s="773"/>
      <c r="CD4008" s="773"/>
      <c r="CE4008" s="773"/>
      <c r="CF4008" s="773"/>
      <c r="CG4008" s="773"/>
      <c r="CH4008" s="773"/>
      <c r="CI4008" s="773"/>
      <c r="CJ4008" s="773"/>
      <c r="CK4008" s="773"/>
      <c r="CL4008" s="773"/>
      <c r="CM4008" s="773"/>
      <c r="CN4008" s="773"/>
      <c r="CO4008" s="773"/>
      <c r="CP4008" s="773"/>
      <c r="CQ4008" s="773"/>
      <c r="CR4008" s="773"/>
      <c r="CS4008" s="773"/>
      <c r="CT4008" s="773"/>
      <c r="CU4008" s="773"/>
      <c r="CV4008" s="773"/>
      <c r="CW4008" s="773"/>
      <c r="CX4008" s="773"/>
      <c r="CY4008" s="773"/>
      <c r="CZ4008" s="773"/>
      <c r="DA4008" s="773"/>
      <c r="DB4008" s="773"/>
      <c r="DC4008" s="773"/>
      <c r="DD4008" s="773"/>
      <c r="DE4008" s="773"/>
      <c r="DF4008" s="773"/>
      <c r="DG4008" s="773"/>
      <c r="DH4008" s="773"/>
      <c r="DI4008" s="773"/>
      <c r="DJ4008" s="773"/>
      <c r="DK4008" s="773"/>
      <c r="DL4008" s="773"/>
      <c r="DM4008" s="773"/>
      <c r="DN4008" s="773"/>
      <c r="DO4008" s="773"/>
      <c r="DP4008" s="773"/>
      <c r="DQ4008" s="773"/>
      <c r="DR4008" s="773"/>
      <c r="DS4008" s="773"/>
      <c r="DT4008" s="773"/>
      <c r="DU4008" s="773"/>
      <c r="DV4008" s="773"/>
      <c r="DW4008" s="773"/>
      <c r="DX4008" s="773"/>
      <c r="DY4008" s="773"/>
      <c r="DZ4008" s="773"/>
      <c r="EA4008" s="773"/>
      <c r="EB4008" s="773"/>
      <c r="EC4008" s="773"/>
      <c r="ED4008" s="773"/>
      <c r="EE4008" s="773"/>
      <c r="EF4008" s="773"/>
      <c r="EG4008" s="773"/>
      <c r="EH4008" s="773"/>
      <c r="EI4008" s="773"/>
      <c r="EJ4008" s="773"/>
      <c r="EK4008" s="773"/>
      <c r="EL4008" s="773"/>
      <c r="EM4008" s="773"/>
      <c r="EN4008" s="773"/>
      <c r="EO4008" s="773"/>
      <c r="EP4008" s="773"/>
      <c r="EQ4008" s="773"/>
      <c r="ER4008" s="773"/>
      <c r="ES4008" s="773"/>
      <c r="ET4008" s="773"/>
      <c r="EU4008" s="773"/>
      <c r="EV4008" s="773"/>
      <c r="EW4008" s="773"/>
      <c r="EX4008" s="773"/>
      <c r="EY4008" s="773"/>
      <c r="EZ4008" s="773"/>
      <c r="FA4008" s="773"/>
      <c r="FB4008" s="773"/>
      <c r="FC4008" s="773"/>
      <c r="FD4008" s="773"/>
      <c r="FE4008" s="773"/>
      <c r="FF4008" s="773"/>
      <c r="FG4008" s="773"/>
      <c r="FH4008" s="773"/>
      <c r="FI4008" s="773"/>
      <c r="FJ4008" s="773"/>
      <c r="FK4008" s="773"/>
      <c r="FL4008" s="773"/>
      <c r="FM4008" s="773"/>
      <c r="FN4008" s="773"/>
      <c r="FO4008" s="773"/>
      <c r="FP4008" s="773"/>
      <c r="FQ4008" s="773"/>
      <c r="FR4008" s="773"/>
      <c r="FS4008" s="773"/>
      <c r="FT4008" s="773"/>
      <c r="FU4008" s="773"/>
      <c r="FV4008" s="773"/>
      <c r="FW4008" s="773"/>
      <c r="FX4008" s="773"/>
      <c r="FY4008" s="773"/>
      <c r="FZ4008" s="773"/>
      <c r="GA4008" s="773"/>
      <c r="GB4008" s="773"/>
      <c r="GC4008" s="773"/>
      <c r="GD4008" s="773"/>
      <c r="GE4008" s="773"/>
      <c r="GF4008" s="773"/>
      <c r="GG4008" s="773"/>
      <c r="GH4008" s="773"/>
      <c r="GI4008" s="773"/>
      <c r="GJ4008" s="773"/>
      <c r="GK4008" s="773"/>
      <c r="GL4008" s="773"/>
      <c r="GM4008" s="773"/>
      <c r="GN4008" s="773"/>
      <c r="GO4008" s="773"/>
      <c r="GP4008" s="773"/>
      <c r="GQ4008" s="773"/>
      <c r="GR4008" s="773"/>
      <c r="GS4008" s="773"/>
      <c r="GT4008" s="773"/>
      <c r="GU4008" s="773"/>
      <c r="GV4008" s="773"/>
      <c r="GW4008" s="773"/>
      <c r="GX4008" s="773"/>
      <c r="GY4008" s="773"/>
      <c r="GZ4008" s="773"/>
      <c r="HA4008" s="773"/>
      <c r="HB4008" s="773"/>
      <c r="HC4008" s="773"/>
      <c r="HD4008" s="773"/>
      <c r="HE4008" s="773"/>
      <c r="HF4008" s="773"/>
      <c r="HG4008" s="773"/>
      <c r="HH4008" s="773"/>
      <c r="HI4008" s="773"/>
      <c r="HJ4008" s="773"/>
      <c r="HK4008" s="773"/>
      <c r="HL4008" s="773"/>
      <c r="HM4008" s="773"/>
      <c r="HN4008" s="773"/>
      <c r="HO4008" s="773"/>
      <c r="HP4008" s="773"/>
      <c r="HQ4008" s="773"/>
      <c r="HR4008" s="773"/>
      <c r="HS4008" s="773"/>
      <c r="HT4008" s="773"/>
      <c r="HU4008" s="773"/>
      <c r="HV4008" s="773"/>
      <c r="HW4008" s="773"/>
      <c r="HX4008" s="773"/>
      <c r="HY4008" s="773"/>
      <c r="HZ4008" s="773"/>
      <c r="IA4008" s="773"/>
      <c r="IB4008" s="773"/>
      <c r="IC4008" s="773"/>
      <c r="ID4008" s="773"/>
      <c r="IE4008" s="773"/>
      <c r="IF4008" s="773"/>
      <c r="IG4008" s="773"/>
      <c r="IH4008" s="773"/>
      <c r="II4008" s="773"/>
      <c r="IJ4008" s="773"/>
      <c r="IK4008" s="773"/>
      <c r="IL4008" s="773"/>
      <c r="IM4008" s="773"/>
      <c r="IN4008" s="773"/>
      <c r="IO4008" s="773"/>
      <c r="IP4008" s="773"/>
      <c r="IQ4008" s="773"/>
      <c r="IR4008" s="773"/>
    </row>
    <row r="4009" spans="1:252" ht="13.5" customHeight="1" x14ac:dyDescent="0.2">
      <c r="A4009" s="606">
        <v>134</v>
      </c>
      <c r="B4009" s="637" t="s">
        <v>2004</v>
      </c>
      <c r="C4009" s="660" t="s">
        <v>701</v>
      </c>
      <c r="D4009" s="575">
        <v>1</v>
      </c>
      <c r="E4009" s="575">
        <v>2009</v>
      </c>
      <c r="F4009" s="1074">
        <v>115.268</v>
      </c>
      <c r="G4009" s="784">
        <f t="shared" si="135"/>
        <v>115.268</v>
      </c>
      <c r="H4009" s="1075">
        <v>100</v>
      </c>
      <c r="I4009" s="784">
        <f t="shared" si="136"/>
        <v>0</v>
      </c>
      <c r="J4009" s="635"/>
      <c r="K4009" s="693"/>
      <c r="L4009" s="693"/>
      <c r="M4009" s="635"/>
      <c r="N4009" s="693"/>
      <c r="O4009" s="693"/>
      <c r="P4009" s="1835"/>
      <c r="Q4009" s="773"/>
      <c r="R4009" s="773"/>
      <c r="S4009" s="773"/>
      <c r="T4009" s="773"/>
      <c r="U4009" s="773"/>
      <c r="V4009" s="773"/>
      <c r="W4009" s="773"/>
      <c r="X4009" s="773"/>
      <c r="Y4009" s="773"/>
      <c r="Z4009" s="773"/>
      <c r="AA4009" s="773"/>
      <c r="AB4009" s="773"/>
      <c r="AC4009" s="773"/>
      <c r="AD4009" s="773"/>
      <c r="AE4009" s="773"/>
      <c r="AF4009" s="773"/>
      <c r="AG4009" s="773"/>
      <c r="AH4009" s="773"/>
      <c r="AI4009" s="773"/>
      <c r="AJ4009" s="773"/>
      <c r="AK4009" s="773"/>
      <c r="AL4009" s="773"/>
      <c r="AM4009" s="773"/>
      <c r="AN4009" s="773"/>
      <c r="AO4009" s="773"/>
      <c r="AP4009" s="773"/>
      <c r="AQ4009" s="773"/>
      <c r="AR4009" s="773"/>
      <c r="AS4009" s="773"/>
      <c r="AT4009" s="773"/>
      <c r="AU4009" s="773"/>
      <c r="AV4009" s="773"/>
      <c r="AW4009" s="773"/>
      <c r="AX4009" s="773"/>
      <c r="AY4009" s="773"/>
      <c r="AZ4009" s="773"/>
      <c r="BA4009" s="773"/>
      <c r="BB4009" s="773"/>
      <c r="BC4009" s="773"/>
      <c r="BD4009" s="773"/>
      <c r="BE4009" s="773"/>
      <c r="BF4009" s="773"/>
      <c r="BG4009" s="773"/>
      <c r="BH4009" s="773"/>
      <c r="BI4009" s="773"/>
      <c r="BJ4009" s="773"/>
      <c r="BK4009" s="773"/>
      <c r="BL4009" s="773"/>
      <c r="BM4009" s="773"/>
      <c r="BN4009" s="773"/>
      <c r="BO4009" s="773"/>
      <c r="BP4009" s="773"/>
      <c r="BQ4009" s="773"/>
      <c r="BR4009" s="773"/>
      <c r="BS4009" s="773"/>
      <c r="BT4009" s="773"/>
      <c r="BU4009" s="773"/>
      <c r="BV4009" s="773"/>
      <c r="BW4009" s="773"/>
      <c r="BX4009" s="773"/>
      <c r="BY4009" s="773"/>
      <c r="BZ4009" s="773"/>
      <c r="CA4009" s="773"/>
      <c r="CB4009" s="773"/>
      <c r="CC4009" s="773"/>
      <c r="CD4009" s="773"/>
      <c r="CE4009" s="773"/>
      <c r="CF4009" s="773"/>
      <c r="CG4009" s="773"/>
      <c r="CH4009" s="773"/>
      <c r="CI4009" s="773"/>
      <c r="CJ4009" s="773"/>
      <c r="CK4009" s="773"/>
      <c r="CL4009" s="773"/>
      <c r="CM4009" s="773"/>
      <c r="CN4009" s="773"/>
      <c r="CO4009" s="773"/>
      <c r="CP4009" s="773"/>
      <c r="CQ4009" s="773"/>
      <c r="CR4009" s="773"/>
      <c r="CS4009" s="773"/>
      <c r="CT4009" s="773"/>
      <c r="CU4009" s="773"/>
      <c r="CV4009" s="773"/>
      <c r="CW4009" s="773"/>
      <c r="CX4009" s="773"/>
      <c r="CY4009" s="773"/>
      <c r="CZ4009" s="773"/>
      <c r="DA4009" s="773"/>
      <c r="DB4009" s="773"/>
      <c r="DC4009" s="773"/>
      <c r="DD4009" s="773"/>
      <c r="DE4009" s="773"/>
      <c r="DF4009" s="773"/>
      <c r="DG4009" s="773"/>
      <c r="DH4009" s="773"/>
      <c r="DI4009" s="773"/>
      <c r="DJ4009" s="773"/>
      <c r="DK4009" s="773"/>
      <c r="DL4009" s="773"/>
      <c r="DM4009" s="773"/>
      <c r="DN4009" s="773"/>
      <c r="DO4009" s="773"/>
      <c r="DP4009" s="773"/>
      <c r="DQ4009" s="773"/>
      <c r="DR4009" s="773"/>
      <c r="DS4009" s="773"/>
      <c r="DT4009" s="773"/>
      <c r="DU4009" s="773"/>
      <c r="DV4009" s="773"/>
      <c r="DW4009" s="773"/>
      <c r="DX4009" s="773"/>
      <c r="DY4009" s="773"/>
      <c r="DZ4009" s="773"/>
      <c r="EA4009" s="773"/>
      <c r="EB4009" s="773"/>
      <c r="EC4009" s="773"/>
      <c r="ED4009" s="773"/>
      <c r="EE4009" s="773"/>
      <c r="EF4009" s="773"/>
      <c r="EG4009" s="773"/>
      <c r="EH4009" s="773"/>
      <c r="EI4009" s="773"/>
      <c r="EJ4009" s="773"/>
      <c r="EK4009" s="773"/>
      <c r="EL4009" s="773"/>
      <c r="EM4009" s="773"/>
      <c r="EN4009" s="773"/>
      <c r="EO4009" s="773"/>
      <c r="EP4009" s="773"/>
      <c r="EQ4009" s="773"/>
      <c r="ER4009" s="773"/>
      <c r="ES4009" s="773"/>
      <c r="ET4009" s="773"/>
      <c r="EU4009" s="773"/>
      <c r="EV4009" s="773"/>
      <c r="EW4009" s="773"/>
      <c r="EX4009" s="773"/>
      <c r="EY4009" s="773"/>
      <c r="EZ4009" s="773"/>
      <c r="FA4009" s="773"/>
      <c r="FB4009" s="773"/>
      <c r="FC4009" s="773"/>
      <c r="FD4009" s="773"/>
      <c r="FE4009" s="773"/>
      <c r="FF4009" s="773"/>
      <c r="FG4009" s="773"/>
      <c r="FH4009" s="773"/>
      <c r="FI4009" s="773"/>
      <c r="FJ4009" s="773"/>
      <c r="FK4009" s="773"/>
      <c r="FL4009" s="773"/>
      <c r="FM4009" s="773"/>
      <c r="FN4009" s="773"/>
      <c r="FO4009" s="773"/>
      <c r="FP4009" s="773"/>
      <c r="FQ4009" s="773"/>
      <c r="FR4009" s="773"/>
      <c r="FS4009" s="773"/>
      <c r="FT4009" s="773"/>
      <c r="FU4009" s="773"/>
      <c r="FV4009" s="773"/>
      <c r="FW4009" s="773"/>
      <c r="FX4009" s="773"/>
      <c r="FY4009" s="773"/>
      <c r="FZ4009" s="773"/>
      <c r="GA4009" s="773"/>
      <c r="GB4009" s="773"/>
      <c r="GC4009" s="773"/>
      <c r="GD4009" s="773"/>
      <c r="GE4009" s="773"/>
      <c r="GF4009" s="773"/>
      <c r="GG4009" s="773"/>
      <c r="GH4009" s="773"/>
      <c r="GI4009" s="773"/>
      <c r="GJ4009" s="773"/>
      <c r="GK4009" s="773"/>
      <c r="GL4009" s="773"/>
      <c r="GM4009" s="773"/>
      <c r="GN4009" s="773"/>
      <c r="GO4009" s="773"/>
      <c r="GP4009" s="773"/>
      <c r="GQ4009" s="773"/>
      <c r="GR4009" s="773"/>
      <c r="GS4009" s="773"/>
      <c r="GT4009" s="773"/>
      <c r="GU4009" s="773"/>
      <c r="GV4009" s="773"/>
      <c r="GW4009" s="773"/>
      <c r="GX4009" s="773"/>
      <c r="GY4009" s="773"/>
      <c r="GZ4009" s="773"/>
      <c r="HA4009" s="773"/>
      <c r="HB4009" s="773"/>
      <c r="HC4009" s="773"/>
      <c r="HD4009" s="773"/>
      <c r="HE4009" s="773"/>
      <c r="HF4009" s="773"/>
      <c r="HG4009" s="773"/>
      <c r="HH4009" s="773"/>
      <c r="HI4009" s="773"/>
      <c r="HJ4009" s="773"/>
      <c r="HK4009" s="773"/>
      <c r="HL4009" s="773"/>
      <c r="HM4009" s="773"/>
      <c r="HN4009" s="773"/>
      <c r="HO4009" s="773"/>
      <c r="HP4009" s="773"/>
      <c r="HQ4009" s="773"/>
      <c r="HR4009" s="773"/>
      <c r="HS4009" s="773"/>
      <c r="HT4009" s="773"/>
      <c r="HU4009" s="773"/>
      <c r="HV4009" s="773"/>
      <c r="HW4009" s="773"/>
      <c r="HX4009" s="773"/>
      <c r="HY4009" s="773"/>
      <c r="HZ4009" s="773"/>
      <c r="IA4009" s="773"/>
      <c r="IB4009" s="773"/>
      <c r="IC4009" s="773"/>
      <c r="ID4009" s="773"/>
      <c r="IE4009" s="773"/>
      <c r="IF4009" s="773"/>
      <c r="IG4009" s="773"/>
      <c r="IH4009" s="773"/>
      <c r="II4009" s="773"/>
      <c r="IJ4009" s="773"/>
      <c r="IK4009" s="773"/>
      <c r="IL4009" s="773"/>
      <c r="IM4009" s="773"/>
      <c r="IN4009" s="773"/>
      <c r="IO4009" s="773"/>
      <c r="IP4009" s="773"/>
      <c r="IQ4009" s="773"/>
      <c r="IR4009" s="773"/>
    </row>
    <row r="4010" spans="1:252" ht="13.5" customHeight="1" x14ac:dyDescent="0.2">
      <c r="A4010" s="606">
        <v>135</v>
      </c>
      <c r="B4010" s="637" t="s">
        <v>2002</v>
      </c>
      <c r="C4010" s="660" t="s">
        <v>701</v>
      </c>
      <c r="D4010" s="575">
        <v>1</v>
      </c>
      <c r="E4010" s="575">
        <v>2009</v>
      </c>
      <c r="F4010" s="1074">
        <v>158.541</v>
      </c>
      <c r="G4010" s="784">
        <f t="shared" si="135"/>
        <v>158.541</v>
      </c>
      <c r="H4010" s="1075">
        <v>100</v>
      </c>
      <c r="I4010" s="784">
        <f t="shared" si="136"/>
        <v>0</v>
      </c>
      <c r="J4010" s="635"/>
      <c r="K4010" s="693"/>
      <c r="L4010" s="693"/>
      <c r="M4010" s="635"/>
      <c r="N4010" s="693"/>
      <c r="O4010" s="693"/>
      <c r="P4010" s="1835"/>
      <c r="Q4010" s="773"/>
      <c r="R4010" s="773"/>
      <c r="S4010" s="773"/>
      <c r="T4010" s="773"/>
      <c r="U4010" s="773"/>
      <c r="V4010" s="773"/>
      <c r="W4010" s="773"/>
      <c r="X4010" s="773"/>
      <c r="Y4010" s="773"/>
      <c r="Z4010" s="773"/>
      <c r="AA4010" s="773"/>
      <c r="AB4010" s="773"/>
      <c r="AC4010" s="773"/>
      <c r="AD4010" s="773"/>
      <c r="AE4010" s="773"/>
      <c r="AF4010" s="773"/>
      <c r="AG4010" s="773"/>
      <c r="AH4010" s="773"/>
      <c r="AI4010" s="773"/>
      <c r="AJ4010" s="773"/>
      <c r="AK4010" s="773"/>
      <c r="AL4010" s="773"/>
      <c r="AM4010" s="773"/>
      <c r="AN4010" s="773"/>
      <c r="AO4010" s="773"/>
      <c r="AP4010" s="773"/>
      <c r="AQ4010" s="773"/>
      <c r="AR4010" s="773"/>
      <c r="AS4010" s="773"/>
      <c r="AT4010" s="773"/>
      <c r="AU4010" s="773"/>
      <c r="AV4010" s="773"/>
      <c r="AW4010" s="773"/>
      <c r="AX4010" s="773"/>
      <c r="AY4010" s="773"/>
      <c r="AZ4010" s="773"/>
      <c r="BA4010" s="773"/>
      <c r="BB4010" s="773"/>
      <c r="BC4010" s="773"/>
      <c r="BD4010" s="773"/>
      <c r="BE4010" s="773"/>
      <c r="BF4010" s="773"/>
      <c r="BG4010" s="773"/>
      <c r="BH4010" s="773"/>
      <c r="BI4010" s="773"/>
      <c r="BJ4010" s="773"/>
      <c r="BK4010" s="773"/>
      <c r="BL4010" s="773"/>
      <c r="BM4010" s="773"/>
      <c r="BN4010" s="773"/>
      <c r="BO4010" s="773"/>
      <c r="BP4010" s="773"/>
      <c r="BQ4010" s="773"/>
      <c r="BR4010" s="773"/>
      <c r="BS4010" s="773"/>
      <c r="BT4010" s="773"/>
      <c r="BU4010" s="773"/>
      <c r="BV4010" s="773"/>
      <c r="BW4010" s="773"/>
      <c r="BX4010" s="773"/>
      <c r="BY4010" s="773"/>
      <c r="BZ4010" s="773"/>
      <c r="CA4010" s="773"/>
      <c r="CB4010" s="773"/>
      <c r="CC4010" s="773"/>
      <c r="CD4010" s="773"/>
      <c r="CE4010" s="773"/>
      <c r="CF4010" s="773"/>
      <c r="CG4010" s="773"/>
      <c r="CH4010" s="773"/>
      <c r="CI4010" s="773"/>
      <c r="CJ4010" s="773"/>
      <c r="CK4010" s="773"/>
      <c r="CL4010" s="773"/>
      <c r="CM4010" s="773"/>
      <c r="CN4010" s="773"/>
      <c r="CO4010" s="773"/>
      <c r="CP4010" s="773"/>
      <c r="CQ4010" s="773"/>
      <c r="CR4010" s="773"/>
      <c r="CS4010" s="773"/>
      <c r="CT4010" s="773"/>
      <c r="CU4010" s="773"/>
      <c r="CV4010" s="773"/>
      <c r="CW4010" s="773"/>
      <c r="CX4010" s="773"/>
      <c r="CY4010" s="773"/>
      <c r="CZ4010" s="773"/>
      <c r="DA4010" s="773"/>
      <c r="DB4010" s="773"/>
      <c r="DC4010" s="773"/>
      <c r="DD4010" s="773"/>
      <c r="DE4010" s="773"/>
      <c r="DF4010" s="773"/>
      <c r="DG4010" s="773"/>
      <c r="DH4010" s="773"/>
      <c r="DI4010" s="773"/>
      <c r="DJ4010" s="773"/>
      <c r="DK4010" s="773"/>
      <c r="DL4010" s="773"/>
      <c r="DM4010" s="773"/>
      <c r="DN4010" s="773"/>
      <c r="DO4010" s="773"/>
      <c r="DP4010" s="773"/>
      <c r="DQ4010" s="773"/>
      <c r="DR4010" s="773"/>
      <c r="DS4010" s="773"/>
      <c r="DT4010" s="773"/>
      <c r="DU4010" s="773"/>
      <c r="DV4010" s="773"/>
      <c r="DW4010" s="773"/>
      <c r="DX4010" s="773"/>
      <c r="DY4010" s="773"/>
      <c r="DZ4010" s="773"/>
      <c r="EA4010" s="773"/>
      <c r="EB4010" s="773"/>
      <c r="EC4010" s="773"/>
      <c r="ED4010" s="773"/>
      <c r="EE4010" s="773"/>
      <c r="EF4010" s="773"/>
      <c r="EG4010" s="773"/>
      <c r="EH4010" s="773"/>
      <c r="EI4010" s="773"/>
      <c r="EJ4010" s="773"/>
      <c r="EK4010" s="773"/>
      <c r="EL4010" s="773"/>
      <c r="EM4010" s="773"/>
      <c r="EN4010" s="773"/>
      <c r="EO4010" s="773"/>
      <c r="EP4010" s="773"/>
      <c r="EQ4010" s="773"/>
      <c r="ER4010" s="773"/>
      <c r="ES4010" s="773"/>
      <c r="ET4010" s="773"/>
      <c r="EU4010" s="773"/>
      <c r="EV4010" s="773"/>
      <c r="EW4010" s="773"/>
      <c r="EX4010" s="773"/>
      <c r="EY4010" s="773"/>
      <c r="EZ4010" s="773"/>
      <c r="FA4010" s="773"/>
      <c r="FB4010" s="773"/>
      <c r="FC4010" s="773"/>
      <c r="FD4010" s="773"/>
      <c r="FE4010" s="773"/>
      <c r="FF4010" s="773"/>
      <c r="FG4010" s="773"/>
      <c r="FH4010" s="773"/>
      <c r="FI4010" s="773"/>
      <c r="FJ4010" s="773"/>
      <c r="FK4010" s="773"/>
      <c r="FL4010" s="773"/>
      <c r="FM4010" s="773"/>
      <c r="FN4010" s="773"/>
      <c r="FO4010" s="773"/>
      <c r="FP4010" s="773"/>
      <c r="FQ4010" s="773"/>
      <c r="FR4010" s="773"/>
      <c r="FS4010" s="773"/>
      <c r="FT4010" s="773"/>
      <c r="FU4010" s="773"/>
      <c r="FV4010" s="773"/>
      <c r="FW4010" s="773"/>
      <c r="FX4010" s="773"/>
      <c r="FY4010" s="773"/>
      <c r="FZ4010" s="773"/>
      <c r="GA4010" s="773"/>
      <c r="GB4010" s="773"/>
      <c r="GC4010" s="773"/>
      <c r="GD4010" s="773"/>
      <c r="GE4010" s="773"/>
      <c r="GF4010" s="773"/>
      <c r="GG4010" s="773"/>
      <c r="GH4010" s="773"/>
      <c r="GI4010" s="773"/>
      <c r="GJ4010" s="773"/>
      <c r="GK4010" s="773"/>
      <c r="GL4010" s="773"/>
      <c r="GM4010" s="773"/>
      <c r="GN4010" s="773"/>
      <c r="GO4010" s="773"/>
      <c r="GP4010" s="773"/>
      <c r="GQ4010" s="773"/>
      <c r="GR4010" s="773"/>
      <c r="GS4010" s="773"/>
      <c r="GT4010" s="773"/>
      <c r="GU4010" s="773"/>
      <c r="GV4010" s="773"/>
      <c r="GW4010" s="773"/>
      <c r="GX4010" s="773"/>
      <c r="GY4010" s="773"/>
      <c r="GZ4010" s="773"/>
      <c r="HA4010" s="773"/>
      <c r="HB4010" s="773"/>
      <c r="HC4010" s="773"/>
      <c r="HD4010" s="773"/>
      <c r="HE4010" s="773"/>
      <c r="HF4010" s="773"/>
      <c r="HG4010" s="773"/>
      <c r="HH4010" s="773"/>
      <c r="HI4010" s="773"/>
      <c r="HJ4010" s="773"/>
      <c r="HK4010" s="773"/>
      <c r="HL4010" s="773"/>
      <c r="HM4010" s="773"/>
      <c r="HN4010" s="773"/>
      <c r="HO4010" s="773"/>
      <c r="HP4010" s="773"/>
      <c r="HQ4010" s="773"/>
      <c r="HR4010" s="773"/>
      <c r="HS4010" s="773"/>
      <c r="HT4010" s="773"/>
      <c r="HU4010" s="773"/>
      <c r="HV4010" s="773"/>
      <c r="HW4010" s="773"/>
      <c r="HX4010" s="773"/>
      <c r="HY4010" s="773"/>
      <c r="HZ4010" s="773"/>
      <c r="IA4010" s="773"/>
      <c r="IB4010" s="773"/>
      <c r="IC4010" s="773"/>
      <c r="ID4010" s="773"/>
      <c r="IE4010" s="773"/>
      <c r="IF4010" s="773"/>
      <c r="IG4010" s="773"/>
      <c r="IH4010" s="773"/>
      <c r="II4010" s="773"/>
      <c r="IJ4010" s="773"/>
      <c r="IK4010" s="773"/>
      <c r="IL4010" s="773"/>
      <c r="IM4010" s="773"/>
      <c r="IN4010" s="773"/>
      <c r="IO4010" s="773"/>
      <c r="IP4010" s="773"/>
      <c r="IQ4010" s="773"/>
      <c r="IR4010" s="773"/>
    </row>
    <row r="4011" spans="1:252" ht="13.5" customHeight="1" x14ac:dyDescent="0.2">
      <c r="A4011" s="606">
        <v>136</v>
      </c>
      <c r="B4011" s="637" t="s">
        <v>2005</v>
      </c>
      <c r="C4011" s="660" t="s">
        <v>701</v>
      </c>
      <c r="D4011" s="575">
        <v>1</v>
      </c>
      <c r="E4011" s="575">
        <v>2008</v>
      </c>
      <c r="F4011" s="1074">
        <v>636</v>
      </c>
      <c r="G4011" s="784">
        <f t="shared" si="135"/>
        <v>636</v>
      </c>
      <c r="H4011" s="1075">
        <v>100</v>
      </c>
      <c r="I4011" s="784">
        <f t="shared" si="136"/>
        <v>0</v>
      </c>
      <c r="J4011" s="635"/>
      <c r="K4011" s="693"/>
      <c r="L4011" s="693"/>
      <c r="M4011" s="635"/>
      <c r="N4011" s="693"/>
      <c r="O4011" s="693"/>
      <c r="P4011" s="1835"/>
      <c r="Q4011" s="773"/>
      <c r="R4011" s="773"/>
      <c r="S4011" s="773"/>
      <c r="T4011" s="773"/>
      <c r="U4011" s="773"/>
      <c r="V4011" s="773"/>
      <c r="W4011" s="773"/>
      <c r="X4011" s="773"/>
      <c r="Y4011" s="773"/>
      <c r="Z4011" s="773"/>
      <c r="AA4011" s="773"/>
      <c r="AB4011" s="773"/>
      <c r="AC4011" s="773"/>
      <c r="AD4011" s="773"/>
      <c r="AE4011" s="773"/>
      <c r="AF4011" s="773"/>
      <c r="AG4011" s="773"/>
      <c r="AH4011" s="773"/>
      <c r="AI4011" s="773"/>
      <c r="AJ4011" s="773"/>
      <c r="AK4011" s="773"/>
      <c r="AL4011" s="773"/>
      <c r="AM4011" s="773"/>
      <c r="AN4011" s="773"/>
      <c r="AO4011" s="773"/>
      <c r="AP4011" s="773"/>
      <c r="AQ4011" s="773"/>
      <c r="AR4011" s="773"/>
      <c r="AS4011" s="773"/>
      <c r="AT4011" s="773"/>
      <c r="AU4011" s="773"/>
      <c r="AV4011" s="773"/>
      <c r="AW4011" s="773"/>
      <c r="AX4011" s="773"/>
      <c r="AY4011" s="773"/>
      <c r="AZ4011" s="773"/>
      <c r="BA4011" s="773"/>
      <c r="BB4011" s="773"/>
      <c r="BC4011" s="773"/>
      <c r="BD4011" s="773"/>
      <c r="BE4011" s="773"/>
      <c r="BF4011" s="773"/>
      <c r="BG4011" s="773"/>
      <c r="BH4011" s="773"/>
      <c r="BI4011" s="773"/>
      <c r="BJ4011" s="773"/>
      <c r="BK4011" s="773"/>
      <c r="BL4011" s="773"/>
      <c r="BM4011" s="773"/>
      <c r="BN4011" s="773"/>
      <c r="BO4011" s="773"/>
      <c r="BP4011" s="773"/>
      <c r="BQ4011" s="773"/>
      <c r="BR4011" s="773"/>
      <c r="BS4011" s="773"/>
      <c r="BT4011" s="773"/>
      <c r="BU4011" s="773"/>
      <c r="BV4011" s="773"/>
      <c r="BW4011" s="773"/>
      <c r="BX4011" s="773"/>
      <c r="BY4011" s="773"/>
      <c r="BZ4011" s="773"/>
      <c r="CA4011" s="773"/>
      <c r="CB4011" s="773"/>
      <c r="CC4011" s="773"/>
      <c r="CD4011" s="773"/>
      <c r="CE4011" s="773"/>
      <c r="CF4011" s="773"/>
      <c r="CG4011" s="773"/>
      <c r="CH4011" s="773"/>
      <c r="CI4011" s="773"/>
      <c r="CJ4011" s="773"/>
      <c r="CK4011" s="773"/>
      <c r="CL4011" s="773"/>
      <c r="CM4011" s="773"/>
      <c r="CN4011" s="773"/>
      <c r="CO4011" s="773"/>
      <c r="CP4011" s="773"/>
      <c r="CQ4011" s="773"/>
      <c r="CR4011" s="773"/>
      <c r="CS4011" s="773"/>
      <c r="CT4011" s="773"/>
      <c r="CU4011" s="773"/>
      <c r="CV4011" s="773"/>
      <c r="CW4011" s="773"/>
      <c r="CX4011" s="773"/>
      <c r="CY4011" s="773"/>
      <c r="CZ4011" s="773"/>
      <c r="DA4011" s="773"/>
      <c r="DB4011" s="773"/>
      <c r="DC4011" s="773"/>
      <c r="DD4011" s="773"/>
      <c r="DE4011" s="773"/>
      <c r="DF4011" s="773"/>
      <c r="DG4011" s="773"/>
      <c r="DH4011" s="773"/>
      <c r="DI4011" s="773"/>
      <c r="DJ4011" s="773"/>
      <c r="DK4011" s="773"/>
      <c r="DL4011" s="773"/>
      <c r="DM4011" s="773"/>
      <c r="DN4011" s="773"/>
      <c r="DO4011" s="773"/>
      <c r="DP4011" s="773"/>
      <c r="DQ4011" s="773"/>
      <c r="DR4011" s="773"/>
      <c r="DS4011" s="773"/>
      <c r="DT4011" s="773"/>
      <c r="DU4011" s="773"/>
      <c r="DV4011" s="773"/>
      <c r="DW4011" s="773"/>
      <c r="DX4011" s="773"/>
      <c r="DY4011" s="773"/>
      <c r="DZ4011" s="773"/>
      <c r="EA4011" s="773"/>
      <c r="EB4011" s="773"/>
      <c r="EC4011" s="773"/>
      <c r="ED4011" s="773"/>
      <c r="EE4011" s="773"/>
      <c r="EF4011" s="773"/>
      <c r="EG4011" s="773"/>
      <c r="EH4011" s="773"/>
      <c r="EI4011" s="773"/>
      <c r="EJ4011" s="773"/>
      <c r="EK4011" s="773"/>
      <c r="EL4011" s="773"/>
      <c r="EM4011" s="773"/>
      <c r="EN4011" s="773"/>
      <c r="EO4011" s="773"/>
      <c r="EP4011" s="773"/>
      <c r="EQ4011" s="773"/>
      <c r="ER4011" s="773"/>
      <c r="ES4011" s="773"/>
      <c r="ET4011" s="773"/>
      <c r="EU4011" s="773"/>
      <c r="EV4011" s="773"/>
      <c r="EW4011" s="773"/>
      <c r="EX4011" s="773"/>
      <c r="EY4011" s="773"/>
      <c r="EZ4011" s="773"/>
      <c r="FA4011" s="773"/>
      <c r="FB4011" s="773"/>
      <c r="FC4011" s="773"/>
      <c r="FD4011" s="773"/>
      <c r="FE4011" s="773"/>
      <c r="FF4011" s="773"/>
      <c r="FG4011" s="773"/>
      <c r="FH4011" s="773"/>
      <c r="FI4011" s="773"/>
      <c r="FJ4011" s="773"/>
      <c r="FK4011" s="773"/>
      <c r="FL4011" s="773"/>
      <c r="FM4011" s="773"/>
      <c r="FN4011" s="773"/>
      <c r="FO4011" s="773"/>
      <c r="FP4011" s="773"/>
      <c r="FQ4011" s="773"/>
      <c r="FR4011" s="773"/>
      <c r="FS4011" s="773"/>
      <c r="FT4011" s="773"/>
      <c r="FU4011" s="773"/>
      <c r="FV4011" s="773"/>
      <c r="FW4011" s="773"/>
      <c r="FX4011" s="773"/>
      <c r="FY4011" s="773"/>
      <c r="FZ4011" s="773"/>
      <c r="GA4011" s="773"/>
      <c r="GB4011" s="773"/>
      <c r="GC4011" s="773"/>
      <c r="GD4011" s="773"/>
      <c r="GE4011" s="773"/>
      <c r="GF4011" s="773"/>
      <c r="GG4011" s="773"/>
      <c r="GH4011" s="773"/>
      <c r="GI4011" s="773"/>
      <c r="GJ4011" s="773"/>
      <c r="GK4011" s="773"/>
      <c r="GL4011" s="773"/>
      <c r="GM4011" s="773"/>
      <c r="GN4011" s="773"/>
      <c r="GO4011" s="773"/>
      <c r="GP4011" s="773"/>
      <c r="GQ4011" s="773"/>
      <c r="GR4011" s="773"/>
      <c r="GS4011" s="773"/>
      <c r="GT4011" s="773"/>
      <c r="GU4011" s="773"/>
      <c r="GV4011" s="773"/>
      <c r="GW4011" s="773"/>
      <c r="GX4011" s="773"/>
      <c r="GY4011" s="773"/>
      <c r="GZ4011" s="773"/>
      <c r="HA4011" s="773"/>
      <c r="HB4011" s="773"/>
      <c r="HC4011" s="773"/>
      <c r="HD4011" s="773"/>
      <c r="HE4011" s="773"/>
      <c r="HF4011" s="773"/>
      <c r="HG4011" s="773"/>
      <c r="HH4011" s="773"/>
      <c r="HI4011" s="773"/>
      <c r="HJ4011" s="773"/>
      <c r="HK4011" s="773"/>
      <c r="HL4011" s="773"/>
      <c r="HM4011" s="773"/>
      <c r="HN4011" s="773"/>
      <c r="HO4011" s="773"/>
      <c r="HP4011" s="773"/>
      <c r="HQ4011" s="773"/>
      <c r="HR4011" s="773"/>
      <c r="HS4011" s="773"/>
      <c r="HT4011" s="773"/>
      <c r="HU4011" s="773"/>
      <c r="HV4011" s="773"/>
      <c r="HW4011" s="773"/>
      <c r="HX4011" s="773"/>
      <c r="HY4011" s="773"/>
      <c r="HZ4011" s="773"/>
      <c r="IA4011" s="773"/>
      <c r="IB4011" s="773"/>
      <c r="IC4011" s="773"/>
      <c r="ID4011" s="773"/>
      <c r="IE4011" s="773"/>
      <c r="IF4011" s="773"/>
      <c r="IG4011" s="773"/>
      <c r="IH4011" s="773"/>
      <c r="II4011" s="773"/>
      <c r="IJ4011" s="773"/>
      <c r="IK4011" s="773"/>
      <c r="IL4011" s="773"/>
      <c r="IM4011" s="773"/>
      <c r="IN4011" s="773"/>
      <c r="IO4011" s="773"/>
      <c r="IP4011" s="773"/>
      <c r="IQ4011" s="773"/>
      <c r="IR4011" s="773"/>
    </row>
    <row r="4012" spans="1:252" ht="13.5" customHeight="1" x14ac:dyDescent="0.2">
      <c r="A4012" s="606">
        <v>137</v>
      </c>
      <c r="B4012" s="637" t="s">
        <v>2006</v>
      </c>
      <c r="C4012" s="660" t="s">
        <v>701</v>
      </c>
      <c r="D4012" s="575">
        <v>1</v>
      </c>
      <c r="E4012" s="575">
        <v>2008</v>
      </c>
      <c r="F4012" s="1074">
        <v>46.5</v>
      </c>
      <c r="G4012" s="784">
        <f t="shared" si="135"/>
        <v>46.5</v>
      </c>
      <c r="H4012" s="1075">
        <v>100</v>
      </c>
      <c r="I4012" s="784">
        <f t="shared" si="136"/>
        <v>0</v>
      </c>
      <c r="J4012" s="635"/>
      <c r="K4012" s="693"/>
      <c r="L4012" s="693"/>
      <c r="M4012" s="635"/>
      <c r="N4012" s="693"/>
      <c r="O4012" s="693"/>
      <c r="P4012" s="1835"/>
      <c r="Q4012" s="773"/>
      <c r="R4012" s="773"/>
      <c r="S4012" s="773"/>
      <c r="T4012" s="773"/>
      <c r="U4012" s="773"/>
      <c r="V4012" s="773"/>
      <c r="W4012" s="773"/>
      <c r="X4012" s="773"/>
      <c r="Y4012" s="773"/>
      <c r="Z4012" s="773"/>
      <c r="AA4012" s="773"/>
      <c r="AB4012" s="773"/>
      <c r="AC4012" s="773"/>
      <c r="AD4012" s="773"/>
      <c r="AE4012" s="773"/>
      <c r="AF4012" s="773"/>
      <c r="AG4012" s="773"/>
      <c r="AH4012" s="773"/>
      <c r="AI4012" s="773"/>
      <c r="AJ4012" s="773"/>
      <c r="AK4012" s="773"/>
      <c r="AL4012" s="773"/>
      <c r="AM4012" s="773"/>
      <c r="AN4012" s="773"/>
      <c r="AO4012" s="773"/>
      <c r="AP4012" s="773"/>
      <c r="AQ4012" s="773"/>
      <c r="AR4012" s="773"/>
      <c r="AS4012" s="773"/>
      <c r="AT4012" s="773"/>
      <c r="AU4012" s="773"/>
      <c r="AV4012" s="773"/>
      <c r="AW4012" s="773"/>
      <c r="AX4012" s="773"/>
      <c r="AY4012" s="773"/>
      <c r="AZ4012" s="773"/>
      <c r="BA4012" s="773"/>
      <c r="BB4012" s="773"/>
      <c r="BC4012" s="773"/>
      <c r="BD4012" s="773"/>
      <c r="BE4012" s="773"/>
      <c r="BF4012" s="773"/>
      <c r="BG4012" s="773"/>
      <c r="BH4012" s="773"/>
      <c r="BI4012" s="773"/>
      <c r="BJ4012" s="773"/>
      <c r="BK4012" s="773"/>
      <c r="BL4012" s="773"/>
      <c r="BM4012" s="773"/>
      <c r="BN4012" s="773"/>
      <c r="BO4012" s="773"/>
      <c r="BP4012" s="773"/>
      <c r="BQ4012" s="773"/>
      <c r="BR4012" s="773"/>
      <c r="BS4012" s="773"/>
      <c r="BT4012" s="773"/>
      <c r="BU4012" s="773"/>
      <c r="BV4012" s="773"/>
      <c r="BW4012" s="773"/>
      <c r="BX4012" s="773"/>
      <c r="BY4012" s="773"/>
      <c r="BZ4012" s="773"/>
      <c r="CA4012" s="773"/>
      <c r="CB4012" s="773"/>
      <c r="CC4012" s="773"/>
      <c r="CD4012" s="773"/>
      <c r="CE4012" s="773"/>
      <c r="CF4012" s="773"/>
      <c r="CG4012" s="773"/>
      <c r="CH4012" s="773"/>
      <c r="CI4012" s="773"/>
      <c r="CJ4012" s="773"/>
      <c r="CK4012" s="773"/>
      <c r="CL4012" s="773"/>
      <c r="CM4012" s="773"/>
      <c r="CN4012" s="773"/>
      <c r="CO4012" s="773"/>
      <c r="CP4012" s="773"/>
      <c r="CQ4012" s="773"/>
      <c r="CR4012" s="773"/>
      <c r="CS4012" s="773"/>
      <c r="CT4012" s="773"/>
      <c r="CU4012" s="773"/>
      <c r="CV4012" s="773"/>
      <c r="CW4012" s="773"/>
      <c r="CX4012" s="773"/>
      <c r="CY4012" s="773"/>
      <c r="CZ4012" s="773"/>
      <c r="DA4012" s="773"/>
      <c r="DB4012" s="773"/>
      <c r="DC4012" s="773"/>
      <c r="DD4012" s="773"/>
      <c r="DE4012" s="773"/>
      <c r="DF4012" s="773"/>
      <c r="DG4012" s="773"/>
      <c r="DH4012" s="773"/>
      <c r="DI4012" s="773"/>
      <c r="DJ4012" s="773"/>
      <c r="DK4012" s="773"/>
      <c r="DL4012" s="773"/>
      <c r="DM4012" s="773"/>
      <c r="DN4012" s="773"/>
      <c r="DO4012" s="773"/>
      <c r="DP4012" s="773"/>
      <c r="DQ4012" s="773"/>
      <c r="DR4012" s="773"/>
      <c r="DS4012" s="773"/>
      <c r="DT4012" s="773"/>
      <c r="DU4012" s="773"/>
      <c r="DV4012" s="773"/>
      <c r="DW4012" s="773"/>
      <c r="DX4012" s="773"/>
      <c r="DY4012" s="773"/>
      <c r="DZ4012" s="773"/>
      <c r="EA4012" s="773"/>
      <c r="EB4012" s="773"/>
      <c r="EC4012" s="773"/>
      <c r="ED4012" s="773"/>
      <c r="EE4012" s="773"/>
      <c r="EF4012" s="773"/>
      <c r="EG4012" s="773"/>
      <c r="EH4012" s="773"/>
      <c r="EI4012" s="773"/>
      <c r="EJ4012" s="773"/>
      <c r="EK4012" s="773"/>
      <c r="EL4012" s="773"/>
      <c r="EM4012" s="773"/>
      <c r="EN4012" s="773"/>
      <c r="EO4012" s="773"/>
      <c r="EP4012" s="773"/>
      <c r="EQ4012" s="773"/>
      <c r="ER4012" s="773"/>
      <c r="ES4012" s="773"/>
      <c r="ET4012" s="773"/>
      <c r="EU4012" s="773"/>
      <c r="EV4012" s="773"/>
      <c r="EW4012" s="773"/>
      <c r="EX4012" s="773"/>
      <c r="EY4012" s="773"/>
      <c r="EZ4012" s="773"/>
      <c r="FA4012" s="773"/>
      <c r="FB4012" s="773"/>
      <c r="FC4012" s="773"/>
      <c r="FD4012" s="773"/>
      <c r="FE4012" s="773"/>
      <c r="FF4012" s="773"/>
      <c r="FG4012" s="773"/>
      <c r="FH4012" s="773"/>
      <c r="FI4012" s="773"/>
      <c r="FJ4012" s="773"/>
      <c r="FK4012" s="773"/>
      <c r="FL4012" s="773"/>
      <c r="FM4012" s="773"/>
      <c r="FN4012" s="773"/>
      <c r="FO4012" s="773"/>
      <c r="FP4012" s="773"/>
      <c r="FQ4012" s="773"/>
      <c r="FR4012" s="773"/>
      <c r="FS4012" s="773"/>
      <c r="FT4012" s="773"/>
      <c r="FU4012" s="773"/>
      <c r="FV4012" s="773"/>
      <c r="FW4012" s="773"/>
      <c r="FX4012" s="773"/>
      <c r="FY4012" s="773"/>
      <c r="FZ4012" s="773"/>
      <c r="GA4012" s="773"/>
      <c r="GB4012" s="773"/>
      <c r="GC4012" s="773"/>
      <c r="GD4012" s="773"/>
      <c r="GE4012" s="773"/>
      <c r="GF4012" s="773"/>
      <c r="GG4012" s="773"/>
      <c r="GH4012" s="773"/>
      <c r="GI4012" s="773"/>
      <c r="GJ4012" s="773"/>
      <c r="GK4012" s="773"/>
      <c r="GL4012" s="773"/>
      <c r="GM4012" s="773"/>
      <c r="GN4012" s="773"/>
      <c r="GO4012" s="773"/>
      <c r="GP4012" s="773"/>
      <c r="GQ4012" s="773"/>
      <c r="GR4012" s="773"/>
      <c r="GS4012" s="773"/>
      <c r="GT4012" s="773"/>
      <c r="GU4012" s="773"/>
      <c r="GV4012" s="773"/>
      <c r="GW4012" s="773"/>
      <c r="GX4012" s="773"/>
      <c r="GY4012" s="773"/>
      <c r="GZ4012" s="773"/>
      <c r="HA4012" s="773"/>
      <c r="HB4012" s="773"/>
      <c r="HC4012" s="773"/>
      <c r="HD4012" s="773"/>
      <c r="HE4012" s="773"/>
      <c r="HF4012" s="773"/>
      <c r="HG4012" s="773"/>
      <c r="HH4012" s="773"/>
      <c r="HI4012" s="773"/>
      <c r="HJ4012" s="773"/>
      <c r="HK4012" s="773"/>
      <c r="HL4012" s="773"/>
      <c r="HM4012" s="773"/>
      <c r="HN4012" s="773"/>
      <c r="HO4012" s="773"/>
      <c r="HP4012" s="773"/>
      <c r="HQ4012" s="773"/>
      <c r="HR4012" s="773"/>
      <c r="HS4012" s="773"/>
      <c r="HT4012" s="773"/>
      <c r="HU4012" s="773"/>
      <c r="HV4012" s="773"/>
      <c r="HW4012" s="773"/>
      <c r="HX4012" s="773"/>
      <c r="HY4012" s="773"/>
      <c r="HZ4012" s="773"/>
      <c r="IA4012" s="773"/>
      <c r="IB4012" s="773"/>
      <c r="IC4012" s="773"/>
      <c r="ID4012" s="773"/>
      <c r="IE4012" s="773"/>
      <c r="IF4012" s="773"/>
      <c r="IG4012" s="773"/>
      <c r="IH4012" s="773"/>
      <c r="II4012" s="773"/>
      <c r="IJ4012" s="773"/>
      <c r="IK4012" s="773"/>
      <c r="IL4012" s="773"/>
      <c r="IM4012" s="773"/>
      <c r="IN4012" s="773"/>
      <c r="IO4012" s="773"/>
      <c r="IP4012" s="773"/>
      <c r="IQ4012" s="773"/>
      <c r="IR4012" s="773"/>
    </row>
    <row r="4013" spans="1:252" ht="13.5" customHeight="1" x14ac:dyDescent="0.2">
      <c r="A4013" s="606">
        <v>138</v>
      </c>
      <c r="B4013" s="637" t="s">
        <v>604</v>
      </c>
      <c r="C4013" s="660" t="s">
        <v>701</v>
      </c>
      <c r="D4013" s="575">
        <v>9</v>
      </c>
      <c r="E4013" s="575">
        <v>2005</v>
      </c>
      <c r="F4013" s="1074">
        <v>136.73599999999999</v>
      </c>
      <c r="G4013" s="784">
        <f t="shared" si="135"/>
        <v>136.73599999999999</v>
      </c>
      <c r="H4013" s="1075">
        <v>100</v>
      </c>
      <c r="I4013" s="784">
        <f t="shared" si="136"/>
        <v>0</v>
      </c>
      <c r="J4013" s="635"/>
      <c r="K4013" s="693"/>
      <c r="L4013" s="693"/>
      <c r="M4013" s="635"/>
      <c r="N4013" s="693"/>
      <c r="O4013" s="693"/>
      <c r="P4013" s="1835"/>
      <c r="Q4013" s="773"/>
      <c r="R4013" s="773"/>
      <c r="S4013" s="773"/>
      <c r="T4013" s="773"/>
      <c r="U4013" s="773"/>
      <c r="V4013" s="773"/>
      <c r="W4013" s="773"/>
      <c r="X4013" s="773"/>
      <c r="Y4013" s="773"/>
      <c r="Z4013" s="773"/>
      <c r="AA4013" s="773"/>
      <c r="AB4013" s="773"/>
      <c r="AC4013" s="773"/>
      <c r="AD4013" s="773"/>
      <c r="AE4013" s="773"/>
      <c r="AF4013" s="773"/>
      <c r="AG4013" s="773"/>
      <c r="AH4013" s="773"/>
      <c r="AI4013" s="773"/>
      <c r="AJ4013" s="773"/>
      <c r="AK4013" s="773"/>
      <c r="AL4013" s="773"/>
      <c r="AM4013" s="773"/>
      <c r="AN4013" s="773"/>
      <c r="AO4013" s="773"/>
      <c r="AP4013" s="773"/>
      <c r="AQ4013" s="773"/>
      <c r="AR4013" s="773"/>
      <c r="AS4013" s="773"/>
      <c r="AT4013" s="773"/>
      <c r="AU4013" s="773"/>
      <c r="AV4013" s="773"/>
      <c r="AW4013" s="773"/>
      <c r="AX4013" s="773"/>
      <c r="AY4013" s="773"/>
      <c r="AZ4013" s="773"/>
      <c r="BA4013" s="773"/>
      <c r="BB4013" s="773"/>
      <c r="BC4013" s="773"/>
      <c r="BD4013" s="773"/>
      <c r="BE4013" s="773"/>
      <c r="BF4013" s="773"/>
      <c r="BG4013" s="773"/>
      <c r="BH4013" s="773"/>
      <c r="BI4013" s="773"/>
      <c r="BJ4013" s="773"/>
      <c r="BK4013" s="773"/>
      <c r="BL4013" s="773"/>
      <c r="BM4013" s="773"/>
      <c r="BN4013" s="773"/>
      <c r="BO4013" s="773"/>
      <c r="BP4013" s="773"/>
      <c r="BQ4013" s="773"/>
      <c r="BR4013" s="773"/>
      <c r="BS4013" s="773"/>
      <c r="BT4013" s="773"/>
      <c r="BU4013" s="773"/>
      <c r="BV4013" s="773"/>
      <c r="BW4013" s="773"/>
      <c r="BX4013" s="773"/>
      <c r="BY4013" s="773"/>
      <c r="BZ4013" s="773"/>
      <c r="CA4013" s="773"/>
      <c r="CB4013" s="773"/>
      <c r="CC4013" s="773"/>
      <c r="CD4013" s="773"/>
      <c r="CE4013" s="773"/>
      <c r="CF4013" s="773"/>
      <c r="CG4013" s="773"/>
      <c r="CH4013" s="773"/>
      <c r="CI4013" s="773"/>
      <c r="CJ4013" s="773"/>
      <c r="CK4013" s="773"/>
      <c r="CL4013" s="773"/>
      <c r="CM4013" s="773"/>
      <c r="CN4013" s="773"/>
      <c r="CO4013" s="773"/>
      <c r="CP4013" s="773"/>
      <c r="CQ4013" s="773"/>
      <c r="CR4013" s="773"/>
      <c r="CS4013" s="773"/>
      <c r="CT4013" s="773"/>
      <c r="CU4013" s="773"/>
      <c r="CV4013" s="773"/>
      <c r="CW4013" s="773"/>
      <c r="CX4013" s="773"/>
      <c r="CY4013" s="773"/>
      <c r="CZ4013" s="773"/>
      <c r="DA4013" s="773"/>
      <c r="DB4013" s="773"/>
      <c r="DC4013" s="773"/>
      <c r="DD4013" s="773"/>
      <c r="DE4013" s="773"/>
      <c r="DF4013" s="773"/>
      <c r="DG4013" s="773"/>
      <c r="DH4013" s="773"/>
      <c r="DI4013" s="773"/>
      <c r="DJ4013" s="773"/>
      <c r="DK4013" s="773"/>
      <c r="DL4013" s="773"/>
      <c r="DM4013" s="773"/>
      <c r="DN4013" s="773"/>
      <c r="DO4013" s="773"/>
      <c r="DP4013" s="773"/>
      <c r="DQ4013" s="773"/>
      <c r="DR4013" s="773"/>
      <c r="DS4013" s="773"/>
      <c r="DT4013" s="773"/>
      <c r="DU4013" s="773"/>
      <c r="DV4013" s="773"/>
      <c r="DW4013" s="773"/>
      <c r="DX4013" s="773"/>
      <c r="DY4013" s="773"/>
      <c r="DZ4013" s="773"/>
      <c r="EA4013" s="773"/>
      <c r="EB4013" s="773"/>
      <c r="EC4013" s="773"/>
      <c r="ED4013" s="773"/>
      <c r="EE4013" s="773"/>
      <c r="EF4013" s="773"/>
      <c r="EG4013" s="773"/>
      <c r="EH4013" s="773"/>
      <c r="EI4013" s="773"/>
      <c r="EJ4013" s="773"/>
      <c r="EK4013" s="773"/>
      <c r="EL4013" s="773"/>
      <c r="EM4013" s="773"/>
      <c r="EN4013" s="773"/>
      <c r="EO4013" s="773"/>
      <c r="EP4013" s="773"/>
      <c r="EQ4013" s="773"/>
      <c r="ER4013" s="773"/>
      <c r="ES4013" s="773"/>
      <c r="ET4013" s="773"/>
      <c r="EU4013" s="773"/>
      <c r="EV4013" s="773"/>
      <c r="EW4013" s="773"/>
      <c r="EX4013" s="773"/>
      <c r="EY4013" s="773"/>
      <c r="EZ4013" s="773"/>
      <c r="FA4013" s="773"/>
      <c r="FB4013" s="773"/>
      <c r="FC4013" s="773"/>
      <c r="FD4013" s="773"/>
      <c r="FE4013" s="773"/>
      <c r="FF4013" s="773"/>
      <c r="FG4013" s="773"/>
      <c r="FH4013" s="773"/>
      <c r="FI4013" s="773"/>
      <c r="FJ4013" s="773"/>
      <c r="FK4013" s="773"/>
      <c r="FL4013" s="773"/>
      <c r="FM4013" s="773"/>
      <c r="FN4013" s="773"/>
      <c r="FO4013" s="773"/>
      <c r="FP4013" s="773"/>
      <c r="FQ4013" s="773"/>
      <c r="FR4013" s="773"/>
      <c r="FS4013" s="773"/>
      <c r="FT4013" s="773"/>
      <c r="FU4013" s="773"/>
      <c r="FV4013" s="773"/>
      <c r="FW4013" s="773"/>
      <c r="FX4013" s="773"/>
      <c r="FY4013" s="773"/>
      <c r="FZ4013" s="773"/>
      <c r="GA4013" s="773"/>
      <c r="GB4013" s="773"/>
      <c r="GC4013" s="773"/>
      <c r="GD4013" s="773"/>
      <c r="GE4013" s="773"/>
      <c r="GF4013" s="773"/>
      <c r="GG4013" s="773"/>
      <c r="GH4013" s="773"/>
      <c r="GI4013" s="773"/>
      <c r="GJ4013" s="773"/>
      <c r="GK4013" s="773"/>
      <c r="GL4013" s="773"/>
      <c r="GM4013" s="773"/>
      <c r="GN4013" s="773"/>
      <c r="GO4013" s="773"/>
      <c r="GP4013" s="773"/>
      <c r="GQ4013" s="773"/>
      <c r="GR4013" s="773"/>
      <c r="GS4013" s="773"/>
      <c r="GT4013" s="773"/>
      <c r="GU4013" s="773"/>
      <c r="GV4013" s="773"/>
      <c r="GW4013" s="773"/>
      <c r="GX4013" s="773"/>
      <c r="GY4013" s="773"/>
      <c r="GZ4013" s="773"/>
      <c r="HA4013" s="773"/>
      <c r="HB4013" s="773"/>
      <c r="HC4013" s="773"/>
      <c r="HD4013" s="773"/>
      <c r="HE4013" s="773"/>
      <c r="HF4013" s="773"/>
      <c r="HG4013" s="773"/>
      <c r="HH4013" s="773"/>
      <c r="HI4013" s="773"/>
      <c r="HJ4013" s="773"/>
      <c r="HK4013" s="773"/>
      <c r="HL4013" s="773"/>
      <c r="HM4013" s="773"/>
      <c r="HN4013" s="773"/>
      <c r="HO4013" s="773"/>
      <c r="HP4013" s="773"/>
      <c r="HQ4013" s="773"/>
      <c r="HR4013" s="773"/>
      <c r="HS4013" s="773"/>
      <c r="HT4013" s="773"/>
      <c r="HU4013" s="773"/>
      <c r="HV4013" s="773"/>
      <c r="HW4013" s="773"/>
      <c r="HX4013" s="773"/>
      <c r="HY4013" s="773"/>
      <c r="HZ4013" s="773"/>
      <c r="IA4013" s="773"/>
      <c r="IB4013" s="773"/>
      <c r="IC4013" s="773"/>
      <c r="ID4013" s="773"/>
      <c r="IE4013" s="773"/>
      <c r="IF4013" s="773"/>
      <c r="IG4013" s="773"/>
      <c r="IH4013" s="773"/>
      <c r="II4013" s="773"/>
      <c r="IJ4013" s="773"/>
      <c r="IK4013" s="773"/>
      <c r="IL4013" s="773"/>
      <c r="IM4013" s="773"/>
      <c r="IN4013" s="773"/>
      <c r="IO4013" s="773"/>
      <c r="IP4013" s="773"/>
      <c r="IQ4013" s="773"/>
      <c r="IR4013" s="773"/>
    </row>
    <row r="4014" spans="1:252" ht="13.5" customHeight="1" x14ac:dyDescent="0.2">
      <c r="A4014" s="606">
        <v>139</v>
      </c>
      <c r="B4014" s="637" t="s">
        <v>605</v>
      </c>
      <c r="C4014" s="660" t="s">
        <v>701</v>
      </c>
      <c r="D4014" s="575">
        <v>9</v>
      </c>
      <c r="E4014" s="575">
        <v>2005</v>
      </c>
      <c r="F4014" s="1074">
        <v>165.74</v>
      </c>
      <c r="G4014" s="784">
        <f t="shared" si="135"/>
        <v>165.74</v>
      </c>
      <c r="H4014" s="1075">
        <v>100</v>
      </c>
      <c r="I4014" s="784">
        <f t="shared" si="136"/>
        <v>0</v>
      </c>
      <c r="J4014" s="635"/>
      <c r="K4014" s="693"/>
      <c r="L4014" s="693"/>
      <c r="M4014" s="635"/>
      <c r="N4014" s="693"/>
      <c r="O4014" s="693"/>
      <c r="P4014" s="1835"/>
      <c r="Q4014" s="773"/>
      <c r="R4014" s="773"/>
      <c r="S4014" s="773"/>
      <c r="T4014" s="773"/>
      <c r="U4014" s="773"/>
      <c r="V4014" s="773"/>
      <c r="W4014" s="773"/>
      <c r="X4014" s="773"/>
      <c r="Y4014" s="773"/>
      <c r="Z4014" s="773"/>
      <c r="AA4014" s="773"/>
      <c r="AB4014" s="773"/>
      <c r="AC4014" s="773"/>
      <c r="AD4014" s="773"/>
      <c r="AE4014" s="773"/>
      <c r="AF4014" s="773"/>
      <c r="AG4014" s="773"/>
      <c r="AH4014" s="773"/>
      <c r="AI4014" s="773"/>
      <c r="AJ4014" s="773"/>
      <c r="AK4014" s="773"/>
      <c r="AL4014" s="773"/>
      <c r="AM4014" s="773"/>
      <c r="AN4014" s="773"/>
      <c r="AO4014" s="773"/>
      <c r="AP4014" s="773"/>
      <c r="AQ4014" s="773"/>
      <c r="AR4014" s="773"/>
      <c r="AS4014" s="773"/>
      <c r="AT4014" s="773"/>
      <c r="AU4014" s="773"/>
      <c r="AV4014" s="773"/>
      <c r="AW4014" s="773"/>
      <c r="AX4014" s="773"/>
      <c r="AY4014" s="773"/>
      <c r="AZ4014" s="773"/>
      <c r="BA4014" s="773"/>
      <c r="BB4014" s="773"/>
      <c r="BC4014" s="773"/>
      <c r="BD4014" s="773"/>
      <c r="BE4014" s="773"/>
      <c r="BF4014" s="773"/>
      <c r="BG4014" s="773"/>
      <c r="BH4014" s="773"/>
      <c r="BI4014" s="773"/>
      <c r="BJ4014" s="773"/>
      <c r="BK4014" s="773"/>
      <c r="BL4014" s="773"/>
      <c r="BM4014" s="773"/>
      <c r="BN4014" s="773"/>
      <c r="BO4014" s="773"/>
      <c r="BP4014" s="773"/>
      <c r="BQ4014" s="773"/>
      <c r="BR4014" s="773"/>
      <c r="BS4014" s="773"/>
      <c r="BT4014" s="773"/>
      <c r="BU4014" s="773"/>
      <c r="BV4014" s="773"/>
      <c r="BW4014" s="773"/>
      <c r="BX4014" s="773"/>
      <c r="BY4014" s="773"/>
      <c r="BZ4014" s="773"/>
      <c r="CA4014" s="773"/>
      <c r="CB4014" s="773"/>
      <c r="CC4014" s="773"/>
      <c r="CD4014" s="773"/>
      <c r="CE4014" s="773"/>
      <c r="CF4014" s="773"/>
      <c r="CG4014" s="773"/>
      <c r="CH4014" s="773"/>
      <c r="CI4014" s="773"/>
      <c r="CJ4014" s="773"/>
      <c r="CK4014" s="773"/>
      <c r="CL4014" s="773"/>
      <c r="CM4014" s="773"/>
      <c r="CN4014" s="773"/>
      <c r="CO4014" s="773"/>
      <c r="CP4014" s="773"/>
      <c r="CQ4014" s="773"/>
      <c r="CR4014" s="773"/>
      <c r="CS4014" s="773"/>
      <c r="CT4014" s="773"/>
      <c r="CU4014" s="773"/>
      <c r="CV4014" s="773"/>
      <c r="CW4014" s="773"/>
      <c r="CX4014" s="773"/>
      <c r="CY4014" s="773"/>
      <c r="CZ4014" s="773"/>
      <c r="DA4014" s="773"/>
      <c r="DB4014" s="773"/>
      <c r="DC4014" s="773"/>
      <c r="DD4014" s="773"/>
      <c r="DE4014" s="773"/>
      <c r="DF4014" s="773"/>
      <c r="DG4014" s="773"/>
      <c r="DH4014" s="773"/>
      <c r="DI4014" s="773"/>
      <c r="DJ4014" s="773"/>
      <c r="DK4014" s="773"/>
      <c r="DL4014" s="773"/>
      <c r="DM4014" s="773"/>
      <c r="DN4014" s="773"/>
      <c r="DO4014" s="773"/>
      <c r="DP4014" s="773"/>
      <c r="DQ4014" s="773"/>
      <c r="DR4014" s="773"/>
      <c r="DS4014" s="773"/>
      <c r="DT4014" s="773"/>
      <c r="DU4014" s="773"/>
      <c r="DV4014" s="773"/>
      <c r="DW4014" s="773"/>
      <c r="DX4014" s="773"/>
      <c r="DY4014" s="773"/>
      <c r="DZ4014" s="773"/>
      <c r="EA4014" s="773"/>
      <c r="EB4014" s="773"/>
      <c r="EC4014" s="773"/>
      <c r="ED4014" s="773"/>
      <c r="EE4014" s="773"/>
      <c r="EF4014" s="773"/>
      <c r="EG4014" s="773"/>
      <c r="EH4014" s="773"/>
      <c r="EI4014" s="773"/>
      <c r="EJ4014" s="773"/>
      <c r="EK4014" s="773"/>
      <c r="EL4014" s="773"/>
      <c r="EM4014" s="773"/>
      <c r="EN4014" s="773"/>
      <c r="EO4014" s="773"/>
      <c r="EP4014" s="773"/>
      <c r="EQ4014" s="773"/>
      <c r="ER4014" s="773"/>
      <c r="ES4014" s="773"/>
      <c r="ET4014" s="773"/>
      <c r="EU4014" s="773"/>
      <c r="EV4014" s="773"/>
      <c r="EW4014" s="773"/>
      <c r="EX4014" s="773"/>
      <c r="EY4014" s="773"/>
      <c r="EZ4014" s="773"/>
      <c r="FA4014" s="773"/>
      <c r="FB4014" s="773"/>
      <c r="FC4014" s="773"/>
      <c r="FD4014" s="773"/>
      <c r="FE4014" s="773"/>
      <c r="FF4014" s="773"/>
      <c r="FG4014" s="773"/>
      <c r="FH4014" s="773"/>
      <c r="FI4014" s="773"/>
      <c r="FJ4014" s="773"/>
      <c r="FK4014" s="773"/>
      <c r="FL4014" s="773"/>
      <c r="FM4014" s="773"/>
      <c r="FN4014" s="773"/>
      <c r="FO4014" s="773"/>
      <c r="FP4014" s="773"/>
      <c r="FQ4014" s="773"/>
      <c r="FR4014" s="773"/>
      <c r="FS4014" s="773"/>
      <c r="FT4014" s="773"/>
      <c r="FU4014" s="773"/>
      <c r="FV4014" s="773"/>
      <c r="FW4014" s="773"/>
      <c r="FX4014" s="773"/>
      <c r="FY4014" s="773"/>
      <c r="FZ4014" s="773"/>
      <c r="GA4014" s="773"/>
      <c r="GB4014" s="773"/>
      <c r="GC4014" s="773"/>
      <c r="GD4014" s="773"/>
      <c r="GE4014" s="773"/>
      <c r="GF4014" s="773"/>
      <c r="GG4014" s="773"/>
      <c r="GH4014" s="773"/>
      <c r="GI4014" s="773"/>
      <c r="GJ4014" s="773"/>
      <c r="GK4014" s="773"/>
      <c r="GL4014" s="773"/>
      <c r="GM4014" s="773"/>
      <c r="GN4014" s="773"/>
      <c r="GO4014" s="773"/>
      <c r="GP4014" s="773"/>
      <c r="GQ4014" s="773"/>
      <c r="GR4014" s="773"/>
      <c r="GS4014" s="773"/>
      <c r="GT4014" s="773"/>
      <c r="GU4014" s="773"/>
      <c r="GV4014" s="773"/>
      <c r="GW4014" s="773"/>
      <c r="GX4014" s="773"/>
      <c r="GY4014" s="773"/>
      <c r="GZ4014" s="773"/>
      <c r="HA4014" s="773"/>
      <c r="HB4014" s="773"/>
      <c r="HC4014" s="773"/>
      <c r="HD4014" s="773"/>
      <c r="HE4014" s="773"/>
      <c r="HF4014" s="773"/>
      <c r="HG4014" s="773"/>
      <c r="HH4014" s="773"/>
      <c r="HI4014" s="773"/>
      <c r="HJ4014" s="773"/>
      <c r="HK4014" s="773"/>
      <c r="HL4014" s="773"/>
      <c r="HM4014" s="773"/>
      <c r="HN4014" s="773"/>
      <c r="HO4014" s="773"/>
      <c r="HP4014" s="773"/>
      <c r="HQ4014" s="773"/>
      <c r="HR4014" s="773"/>
      <c r="HS4014" s="773"/>
      <c r="HT4014" s="773"/>
      <c r="HU4014" s="773"/>
      <c r="HV4014" s="773"/>
      <c r="HW4014" s="773"/>
      <c r="HX4014" s="773"/>
      <c r="HY4014" s="773"/>
      <c r="HZ4014" s="773"/>
      <c r="IA4014" s="773"/>
      <c r="IB4014" s="773"/>
      <c r="IC4014" s="773"/>
      <c r="ID4014" s="773"/>
      <c r="IE4014" s="773"/>
      <c r="IF4014" s="773"/>
      <c r="IG4014" s="773"/>
      <c r="IH4014" s="773"/>
      <c r="II4014" s="773"/>
      <c r="IJ4014" s="773"/>
      <c r="IK4014" s="773"/>
      <c r="IL4014" s="773"/>
      <c r="IM4014" s="773"/>
      <c r="IN4014" s="773"/>
      <c r="IO4014" s="773"/>
      <c r="IP4014" s="773"/>
      <c r="IQ4014" s="773"/>
      <c r="IR4014" s="773"/>
    </row>
    <row r="4015" spans="1:252" ht="13.5" customHeight="1" x14ac:dyDescent="0.2">
      <c r="A4015" s="606">
        <v>140</v>
      </c>
      <c r="B4015" s="637" t="s">
        <v>2007</v>
      </c>
      <c r="C4015" s="660" t="s">
        <v>701</v>
      </c>
      <c r="D4015" s="575">
        <v>2</v>
      </c>
      <c r="E4015" s="575">
        <v>2011</v>
      </c>
      <c r="F4015" s="1074">
        <v>421.73329999999999</v>
      </c>
      <c r="G4015" s="784">
        <f t="shared" si="135"/>
        <v>421.73329999999999</v>
      </c>
      <c r="H4015" s="1075">
        <v>100</v>
      </c>
      <c r="I4015" s="784">
        <f t="shared" si="136"/>
        <v>0</v>
      </c>
      <c r="J4015" s="635"/>
      <c r="K4015" s="693"/>
      <c r="L4015" s="693"/>
      <c r="M4015" s="635"/>
      <c r="N4015" s="693"/>
      <c r="O4015" s="693"/>
      <c r="P4015" s="1835"/>
      <c r="Q4015" s="773"/>
      <c r="R4015" s="773"/>
      <c r="S4015" s="773"/>
      <c r="T4015" s="773"/>
      <c r="U4015" s="773"/>
      <c r="V4015" s="773"/>
      <c r="W4015" s="773"/>
      <c r="X4015" s="773"/>
      <c r="Y4015" s="773"/>
      <c r="Z4015" s="773"/>
      <c r="AA4015" s="773"/>
      <c r="AB4015" s="773"/>
      <c r="AC4015" s="773"/>
      <c r="AD4015" s="773"/>
      <c r="AE4015" s="773"/>
      <c r="AF4015" s="773"/>
      <c r="AG4015" s="773"/>
      <c r="AH4015" s="773"/>
      <c r="AI4015" s="773"/>
      <c r="AJ4015" s="773"/>
      <c r="AK4015" s="773"/>
      <c r="AL4015" s="773"/>
      <c r="AM4015" s="773"/>
      <c r="AN4015" s="773"/>
      <c r="AO4015" s="773"/>
      <c r="AP4015" s="773"/>
      <c r="AQ4015" s="773"/>
      <c r="AR4015" s="773"/>
      <c r="AS4015" s="773"/>
      <c r="AT4015" s="773"/>
      <c r="AU4015" s="773"/>
      <c r="AV4015" s="773"/>
      <c r="AW4015" s="773"/>
      <c r="AX4015" s="773"/>
      <c r="AY4015" s="773"/>
      <c r="AZ4015" s="773"/>
      <c r="BA4015" s="773"/>
      <c r="BB4015" s="773"/>
      <c r="BC4015" s="773"/>
      <c r="BD4015" s="773"/>
      <c r="BE4015" s="773"/>
      <c r="BF4015" s="773"/>
      <c r="BG4015" s="773"/>
      <c r="BH4015" s="773"/>
      <c r="BI4015" s="773"/>
      <c r="BJ4015" s="773"/>
      <c r="BK4015" s="773"/>
      <c r="BL4015" s="773"/>
      <c r="BM4015" s="773"/>
      <c r="BN4015" s="773"/>
      <c r="BO4015" s="773"/>
      <c r="BP4015" s="773"/>
      <c r="BQ4015" s="773"/>
      <c r="BR4015" s="773"/>
      <c r="BS4015" s="773"/>
      <c r="BT4015" s="773"/>
      <c r="BU4015" s="773"/>
      <c r="BV4015" s="773"/>
      <c r="BW4015" s="773"/>
      <c r="BX4015" s="773"/>
      <c r="BY4015" s="773"/>
      <c r="BZ4015" s="773"/>
      <c r="CA4015" s="773"/>
      <c r="CB4015" s="773"/>
      <c r="CC4015" s="773"/>
      <c r="CD4015" s="773"/>
      <c r="CE4015" s="773"/>
      <c r="CF4015" s="773"/>
      <c r="CG4015" s="773"/>
      <c r="CH4015" s="773"/>
      <c r="CI4015" s="773"/>
      <c r="CJ4015" s="773"/>
      <c r="CK4015" s="773"/>
      <c r="CL4015" s="773"/>
      <c r="CM4015" s="773"/>
      <c r="CN4015" s="773"/>
      <c r="CO4015" s="773"/>
      <c r="CP4015" s="773"/>
      <c r="CQ4015" s="773"/>
      <c r="CR4015" s="773"/>
      <c r="CS4015" s="773"/>
      <c r="CT4015" s="773"/>
      <c r="CU4015" s="773"/>
      <c r="CV4015" s="773"/>
      <c r="CW4015" s="773"/>
      <c r="CX4015" s="773"/>
      <c r="CY4015" s="773"/>
      <c r="CZ4015" s="773"/>
      <c r="DA4015" s="773"/>
      <c r="DB4015" s="773"/>
      <c r="DC4015" s="773"/>
      <c r="DD4015" s="773"/>
      <c r="DE4015" s="773"/>
      <c r="DF4015" s="773"/>
      <c r="DG4015" s="773"/>
      <c r="DH4015" s="773"/>
      <c r="DI4015" s="773"/>
      <c r="DJ4015" s="773"/>
      <c r="DK4015" s="773"/>
      <c r="DL4015" s="773"/>
      <c r="DM4015" s="773"/>
      <c r="DN4015" s="773"/>
      <c r="DO4015" s="773"/>
      <c r="DP4015" s="773"/>
      <c r="DQ4015" s="773"/>
      <c r="DR4015" s="773"/>
      <c r="DS4015" s="773"/>
      <c r="DT4015" s="773"/>
      <c r="DU4015" s="773"/>
      <c r="DV4015" s="773"/>
      <c r="DW4015" s="773"/>
      <c r="DX4015" s="773"/>
      <c r="DY4015" s="773"/>
      <c r="DZ4015" s="773"/>
      <c r="EA4015" s="773"/>
      <c r="EB4015" s="773"/>
      <c r="EC4015" s="773"/>
      <c r="ED4015" s="773"/>
      <c r="EE4015" s="773"/>
      <c r="EF4015" s="773"/>
      <c r="EG4015" s="773"/>
      <c r="EH4015" s="773"/>
      <c r="EI4015" s="773"/>
      <c r="EJ4015" s="773"/>
      <c r="EK4015" s="773"/>
      <c r="EL4015" s="773"/>
      <c r="EM4015" s="773"/>
      <c r="EN4015" s="773"/>
      <c r="EO4015" s="773"/>
      <c r="EP4015" s="773"/>
      <c r="EQ4015" s="773"/>
      <c r="ER4015" s="773"/>
      <c r="ES4015" s="773"/>
      <c r="ET4015" s="773"/>
      <c r="EU4015" s="773"/>
      <c r="EV4015" s="773"/>
      <c r="EW4015" s="773"/>
      <c r="EX4015" s="773"/>
      <c r="EY4015" s="773"/>
      <c r="EZ4015" s="773"/>
      <c r="FA4015" s="773"/>
      <c r="FB4015" s="773"/>
      <c r="FC4015" s="773"/>
      <c r="FD4015" s="773"/>
      <c r="FE4015" s="773"/>
      <c r="FF4015" s="773"/>
      <c r="FG4015" s="773"/>
      <c r="FH4015" s="773"/>
      <c r="FI4015" s="773"/>
      <c r="FJ4015" s="773"/>
      <c r="FK4015" s="773"/>
      <c r="FL4015" s="773"/>
      <c r="FM4015" s="773"/>
      <c r="FN4015" s="773"/>
      <c r="FO4015" s="773"/>
      <c r="FP4015" s="773"/>
      <c r="FQ4015" s="773"/>
      <c r="FR4015" s="773"/>
      <c r="FS4015" s="773"/>
      <c r="FT4015" s="773"/>
      <c r="FU4015" s="773"/>
      <c r="FV4015" s="773"/>
      <c r="FW4015" s="773"/>
      <c r="FX4015" s="773"/>
      <c r="FY4015" s="773"/>
      <c r="FZ4015" s="773"/>
      <c r="GA4015" s="773"/>
      <c r="GB4015" s="773"/>
      <c r="GC4015" s="773"/>
      <c r="GD4015" s="773"/>
      <c r="GE4015" s="773"/>
      <c r="GF4015" s="773"/>
      <c r="GG4015" s="773"/>
      <c r="GH4015" s="773"/>
      <c r="GI4015" s="773"/>
      <c r="GJ4015" s="773"/>
      <c r="GK4015" s="773"/>
      <c r="GL4015" s="773"/>
      <c r="GM4015" s="773"/>
      <c r="GN4015" s="773"/>
      <c r="GO4015" s="773"/>
      <c r="GP4015" s="773"/>
      <c r="GQ4015" s="773"/>
      <c r="GR4015" s="773"/>
      <c r="GS4015" s="773"/>
      <c r="GT4015" s="773"/>
      <c r="GU4015" s="773"/>
      <c r="GV4015" s="773"/>
      <c r="GW4015" s="773"/>
      <c r="GX4015" s="773"/>
      <c r="GY4015" s="773"/>
      <c r="GZ4015" s="773"/>
      <c r="HA4015" s="773"/>
      <c r="HB4015" s="773"/>
      <c r="HC4015" s="773"/>
      <c r="HD4015" s="773"/>
      <c r="HE4015" s="773"/>
      <c r="HF4015" s="773"/>
      <c r="HG4015" s="773"/>
      <c r="HH4015" s="773"/>
      <c r="HI4015" s="773"/>
      <c r="HJ4015" s="773"/>
      <c r="HK4015" s="773"/>
      <c r="HL4015" s="773"/>
      <c r="HM4015" s="773"/>
      <c r="HN4015" s="773"/>
      <c r="HO4015" s="773"/>
      <c r="HP4015" s="773"/>
      <c r="HQ4015" s="773"/>
      <c r="HR4015" s="773"/>
      <c r="HS4015" s="773"/>
      <c r="HT4015" s="773"/>
      <c r="HU4015" s="773"/>
      <c r="HV4015" s="773"/>
      <c r="HW4015" s="773"/>
      <c r="HX4015" s="773"/>
      <c r="HY4015" s="773"/>
      <c r="HZ4015" s="773"/>
      <c r="IA4015" s="773"/>
      <c r="IB4015" s="773"/>
      <c r="IC4015" s="773"/>
      <c r="ID4015" s="773"/>
      <c r="IE4015" s="773"/>
      <c r="IF4015" s="773"/>
      <c r="IG4015" s="773"/>
      <c r="IH4015" s="773"/>
      <c r="II4015" s="773"/>
      <c r="IJ4015" s="773"/>
      <c r="IK4015" s="773"/>
      <c r="IL4015" s="773"/>
      <c r="IM4015" s="773"/>
      <c r="IN4015" s="773"/>
      <c r="IO4015" s="773"/>
      <c r="IP4015" s="773"/>
      <c r="IQ4015" s="773"/>
      <c r="IR4015" s="773"/>
    </row>
    <row r="4016" spans="1:252" ht="13.5" customHeight="1" x14ac:dyDescent="0.2">
      <c r="A4016" s="606">
        <v>141</v>
      </c>
      <c r="B4016" s="637" t="s">
        <v>2008</v>
      </c>
      <c r="C4016" s="660" t="s">
        <v>701</v>
      </c>
      <c r="D4016" s="575">
        <v>2</v>
      </c>
      <c r="E4016" s="575">
        <v>2011</v>
      </c>
      <c r="F4016" s="1074">
        <v>144</v>
      </c>
      <c r="G4016" s="784">
        <f t="shared" si="135"/>
        <v>144</v>
      </c>
      <c r="H4016" s="1075">
        <v>100</v>
      </c>
      <c r="I4016" s="784">
        <f t="shared" si="136"/>
        <v>0</v>
      </c>
      <c r="J4016" s="635"/>
      <c r="K4016" s="693"/>
      <c r="L4016" s="693"/>
      <c r="M4016" s="635"/>
      <c r="N4016" s="693"/>
      <c r="O4016" s="693"/>
      <c r="P4016" s="1835"/>
      <c r="Q4016" s="773"/>
      <c r="R4016" s="773"/>
      <c r="S4016" s="773"/>
      <c r="T4016" s="773"/>
      <c r="U4016" s="773"/>
      <c r="V4016" s="773"/>
      <c r="W4016" s="773"/>
      <c r="X4016" s="773"/>
      <c r="Y4016" s="773"/>
      <c r="Z4016" s="773"/>
      <c r="AA4016" s="773"/>
      <c r="AB4016" s="773"/>
      <c r="AC4016" s="773"/>
      <c r="AD4016" s="773"/>
      <c r="AE4016" s="773"/>
      <c r="AF4016" s="773"/>
      <c r="AG4016" s="773"/>
      <c r="AH4016" s="773"/>
      <c r="AI4016" s="773"/>
      <c r="AJ4016" s="773"/>
      <c r="AK4016" s="773"/>
      <c r="AL4016" s="773"/>
      <c r="AM4016" s="773"/>
      <c r="AN4016" s="773"/>
      <c r="AO4016" s="773"/>
      <c r="AP4016" s="773"/>
      <c r="AQ4016" s="773"/>
      <c r="AR4016" s="773"/>
      <c r="AS4016" s="773"/>
      <c r="AT4016" s="773"/>
      <c r="AU4016" s="773"/>
      <c r="AV4016" s="773"/>
      <c r="AW4016" s="773"/>
      <c r="AX4016" s="773"/>
      <c r="AY4016" s="773"/>
      <c r="AZ4016" s="773"/>
      <c r="BA4016" s="773"/>
      <c r="BB4016" s="773"/>
      <c r="BC4016" s="773"/>
      <c r="BD4016" s="773"/>
      <c r="BE4016" s="773"/>
      <c r="BF4016" s="773"/>
      <c r="BG4016" s="773"/>
      <c r="BH4016" s="773"/>
      <c r="BI4016" s="773"/>
      <c r="BJ4016" s="773"/>
      <c r="BK4016" s="773"/>
      <c r="BL4016" s="773"/>
      <c r="BM4016" s="773"/>
      <c r="BN4016" s="773"/>
      <c r="BO4016" s="773"/>
      <c r="BP4016" s="773"/>
      <c r="BQ4016" s="773"/>
      <c r="BR4016" s="773"/>
      <c r="BS4016" s="773"/>
      <c r="BT4016" s="773"/>
      <c r="BU4016" s="773"/>
      <c r="BV4016" s="773"/>
      <c r="BW4016" s="773"/>
      <c r="BX4016" s="773"/>
      <c r="BY4016" s="773"/>
      <c r="BZ4016" s="773"/>
      <c r="CA4016" s="773"/>
      <c r="CB4016" s="773"/>
      <c r="CC4016" s="773"/>
      <c r="CD4016" s="773"/>
      <c r="CE4016" s="773"/>
      <c r="CF4016" s="773"/>
      <c r="CG4016" s="773"/>
      <c r="CH4016" s="773"/>
      <c r="CI4016" s="773"/>
      <c r="CJ4016" s="773"/>
      <c r="CK4016" s="773"/>
      <c r="CL4016" s="773"/>
      <c r="CM4016" s="773"/>
      <c r="CN4016" s="773"/>
      <c r="CO4016" s="773"/>
      <c r="CP4016" s="773"/>
      <c r="CQ4016" s="773"/>
      <c r="CR4016" s="773"/>
      <c r="CS4016" s="773"/>
      <c r="CT4016" s="773"/>
      <c r="CU4016" s="773"/>
      <c r="CV4016" s="773"/>
      <c r="CW4016" s="773"/>
      <c r="CX4016" s="773"/>
      <c r="CY4016" s="773"/>
      <c r="CZ4016" s="773"/>
      <c r="DA4016" s="773"/>
      <c r="DB4016" s="773"/>
      <c r="DC4016" s="773"/>
      <c r="DD4016" s="773"/>
      <c r="DE4016" s="773"/>
      <c r="DF4016" s="773"/>
      <c r="DG4016" s="773"/>
      <c r="DH4016" s="773"/>
      <c r="DI4016" s="773"/>
      <c r="DJ4016" s="773"/>
      <c r="DK4016" s="773"/>
      <c r="DL4016" s="773"/>
      <c r="DM4016" s="773"/>
      <c r="DN4016" s="773"/>
      <c r="DO4016" s="773"/>
      <c r="DP4016" s="773"/>
      <c r="DQ4016" s="773"/>
      <c r="DR4016" s="773"/>
      <c r="DS4016" s="773"/>
      <c r="DT4016" s="773"/>
      <c r="DU4016" s="773"/>
      <c r="DV4016" s="773"/>
      <c r="DW4016" s="773"/>
      <c r="DX4016" s="773"/>
      <c r="DY4016" s="773"/>
      <c r="DZ4016" s="773"/>
      <c r="EA4016" s="773"/>
      <c r="EB4016" s="773"/>
      <c r="EC4016" s="773"/>
      <c r="ED4016" s="773"/>
      <c r="EE4016" s="773"/>
      <c r="EF4016" s="773"/>
      <c r="EG4016" s="773"/>
      <c r="EH4016" s="773"/>
      <c r="EI4016" s="773"/>
      <c r="EJ4016" s="773"/>
      <c r="EK4016" s="773"/>
      <c r="EL4016" s="773"/>
      <c r="EM4016" s="773"/>
      <c r="EN4016" s="773"/>
      <c r="EO4016" s="773"/>
      <c r="EP4016" s="773"/>
      <c r="EQ4016" s="773"/>
      <c r="ER4016" s="773"/>
      <c r="ES4016" s="773"/>
      <c r="ET4016" s="773"/>
      <c r="EU4016" s="773"/>
      <c r="EV4016" s="773"/>
      <c r="EW4016" s="773"/>
      <c r="EX4016" s="773"/>
      <c r="EY4016" s="773"/>
      <c r="EZ4016" s="773"/>
      <c r="FA4016" s="773"/>
      <c r="FB4016" s="773"/>
      <c r="FC4016" s="773"/>
      <c r="FD4016" s="773"/>
      <c r="FE4016" s="773"/>
      <c r="FF4016" s="773"/>
      <c r="FG4016" s="773"/>
      <c r="FH4016" s="773"/>
      <c r="FI4016" s="773"/>
      <c r="FJ4016" s="773"/>
      <c r="FK4016" s="773"/>
      <c r="FL4016" s="773"/>
      <c r="FM4016" s="773"/>
      <c r="FN4016" s="773"/>
      <c r="FO4016" s="773"/>
      <c r="FP4016" s="773"/>
      <c r="FQ4016" s="773"/>
      <c r="FR4016" s="773"/>
      <c r="FS4016" s="773"/>
      <c r="FT4016" s="773"/>
      <c r="FU4016" s="773"/>
      <c r="FV4016" s="773"/>
      <c r="FW4016" s="773"/>
      <c r="FX4016" s="773"/>
      <c r="FY4016" s="773"/>
      <c r="FZ4016" s="773"/>
      <c r="GA4016" s="773"/>
      <c r="GB4016" s="773"/>
      <c r="GC4016" s="773"/>
      <c r="GD4016" s="773"/>
      <c r="GE4016" s="773"/>
      <c r="GF4016" s="773"/>
      <c r="GG4016" s="773"/>
      <c r="GH4016" s="773"/>
      <c r="GI4016" s="773"/>
      <c r="GJ4016" s="773"/>
      <c r="GK4016" s="773"/>
      <c r="GL4016" s="773"/>
      <c r="GM4016" s="773"/>
      <c r="GN4016" s="773"/>
      <c r="GO4016" s="773"/>
      <c r="GP4016" s="773"/>
      <c r="GQ4016" s="773"/>
      <c r="GR4016" s="773"/>
      <c r="GS4016" s="773"/>
      <c r="GT4016" s="773"/>
      <c r="GU4016" s="773"/>
      <c r="GV4016" s="773"/>
      <c r="GW4016" s="773"/>
      <c r="GX4016" s="773"/>
      <c r="GY4016" s="773"/>
      <c r="GZ4016" s="773"/>
      <c r="HA4016" s="773"/>
      <c r="HB4016" s="773"/>
      <c r="HC4016" s="773"/>
      <c r="HD4016" s="773"/>
      <c r="HE4016" s="773"/>
      <c r="HF4016" s="773"/>
      <c r="HG4016" s="773"/>
      <c r="HH4016" s="773"/>
      <c r="HI4016" s="773"/>
      <c r="HJ4016" s="773"/>
      <c r="HK4016" s="773"/>
      <c r="HL4016" s="773"/>
      <c r="HM4016" s="773"/>
      <c r="HN4016" s="773"/>
      <c r="HO4016" s="773"/>
      <c r="HP4016" s="773"/>
      <c r="HQ4016" s="773"/>
      <c r="HR4016" s="773"/>
      <c r="HS4016" s="773"/>
      <c r="HT4016" s="773"/>
      <c r="HU4016" s="773"/>
      <c r="HV4016" s="773"/>
      <c r="HW4016" s="773"/>
      <c r="HX4016" s="773"/>
      <c r="HY4016" s="773"/>
      <c r="HZ4016" s="773"/>
      <c r="IA4016" s="773"/>
      <c r="IB4016" s="773"/>
      <c r="IC4016" s="773"/>
      <c r="ID4016" s="773"/>
      <c r="IE4016" s="773"/>
      <c r="IF4016" s="773"/>
      <c r="IG4016" s="773"/>
      <c r="IH4016" s="773"/>
      <c r="II4016" s="773"/>
      <c r="IJ4016" s="773"/>
      <c r="IK4016" s="773"/>
      <c r="IL4016" s="773"/>
      <c r="IM4016" s="773"/>
      <c r="IN4016" s="773"/>
      <c r="IO4016" s="773"/>
      <c r="IP4016" s="773"/>
      <c r="IQ4016" s="773"/>
      <c r="IR4016" s="773"/>
    </row>
    <row r="4017" spans="1:252" ht="13.5" customHeight="1" x14ac:dyDescent="0.2">
      <c r="A4017" s="606">
        <v>142</v>
      </c>
      <c r="B4017" s="637" t="s">
        <v>2009</v>
      </c>
      <c r="C4017" s="660" t="s">
        <v>701</v>
      </c>
      <c r="D4017" s="575">
        <v>1</v>
      </c>
      <c r="E4017" s="575">
        <v>2011</v>
      </c>
      <c r="F4017" s="1074">
        <v>38.85</v>
      </c>
      <c r="G4017" s="784">
        <f t="shared" si="135"/>
        <v>38.85</v>
      </c>
      <c r="H4017" s="1075">
        <v>100</v>
      </c>
      <c r="I4017" s="784">
        <f t="shared" si="136"/>
        <v>0</v>
      </c>
      <c r="J4017" s="635"/>
      <c r="K4017" s="693"/>
      <c r="L4017" s="693"/>
      <c r="M4017" s="635"/>
      <c r="N4017" s="693"/>
      <c r="O4017" s="693"/>
      <c r="P4017" s="1835"/>
      <c r="Q4017" s="773"/>
      <c r="R4017" s="773"/>
      <c r="S4017" s="773"/>
      <c r="T4017" s="773"/>
      <c r="U4017" s="773"/>
      <c r="V4017" s="773"/>
      <c r="W4017" s="773"/>
      <c r="X4017" s="773"/>
      <c r="Y4017" s="773"/>
      <c r="Z4017" s="773"/>
      <c r="AA4017" s="773"/>
      <c r="AB4017" s="773"/>
      <c r="AC4017" s="773"/>
      <c r="AD4017" s="773"/>
      <c r="AE4017" s="773"/>
      <c r="AF4017" s="773"/>
      <c r="AG4017" s="773"/>
      <c r="AH4017" s="773"/>
      <c r="AI4017" s="773"/>
      <c r="AJ4017" s="773"/>
      <c r="AK4017" s="773"/>
      <c r="AL4017" s="773"/>
      <c r="AM4017" s="773"/>
      <c r="AN4017" s="773"/>
      <c r="AO4017" s="773"/>
      <c r="AP4017" s="773"/>
      <c r="AQ4017" s="773"/>
      <c r="AR4017" s="773"/>
      <c r="AS4017" s="773"/>
      <c r="AT4017" s="773"/>
      <c r="AU4017" s="773"/>
      <c r="AV4017" s="773"/>
      <c r="AW4017" s="773"/>
      <c r="AX4017" s="773"/>
      <c r="AY4017" s="773"/>
      <c r="AZ4017" s="773"/>
      <c r="BA4017" s="773"/>
      <c r="BB4017" s="773"/>
      <c r="BC4017" s="773"/>
      <c r="BD4017" s="773"/>
      <c r="BE4017" s="773"/>
      <c r="BF4017" s="773"/>
      <c r="BG4017" s="773"/>
      <c r="BH4017" s="773"/>
      <c r="BI4017" s="773"/>
      <c r="BJ4017" s="773"/>
      <c r="BK4017" s="773"/>
      <c r="BL4017" s="773"/>
      <c r="BM4017" s="773"/>
      <c r="BN4017" s="773"/>
      <c r="BO4017" s="773"/>
      <c r="BP4017" s="773"/>
      <c r="BQ4017" s="773"/>
      <c r="BR4017" s="773"/>
      <c r="BS4017" s="773"/>
      <c r="BT4017" s="773"/>
      <c r="BU4017" s="773"/>
      <c r="BV4017" s="773"/>
      <c r="BW4017" s="773"/>
      <c r="BX4017" s="773"/>
      <c r="BY4017" s="773"/>
      <c r="BZ4017" s="773"/>
      <c r="CA4017" s="773"/>
      <c r="CB4017" s="773"/>
      <c r="CC4017" s="773"/>
      <c r="CD4017" s="773"/>
      <c r="CE4017" s="773"/>
      <c r="CF4017" s="773"/>
      <c r="CG4017" s="773"/>
      <c r="CH4017" s="773"/>
      <c r="CI4017" s="773"/>
      <c r="CJ4017" s="773"/>
      <c r="CK4017" s="773"/>
      <c r="CL4017" s="773"/>
      <c r="CM4017" s="773"/>
      <c r="CN4017" s="773"/>
      <c r="CO4017" s="773"/>
      <c r="CP4017" s="773"/>
      <c r="CQ4017" s="773"/>
      <c r="CR4017" s="773"/>
      <c r="CS4017" s="773"/>
      <c r="CT4017" s="773"/>
      <c r="CU4017" s="773"/>
      <c r="CV4017" s="773"/>
      <c r="CW4017" s="773"/>
      <c r="CX4017" s="773"/>
      <c r="CY4017" s="773"/>
      <c r="CZ4017" s="773"/>
      <c r="DA4017" s="773"/>
      <c r="DB4017" s="773"/>
      <c r="DC4017" s="773"/>
      <c r="DD4017" s="773"/>
      <c r="DE4017" s="773"/>
      <c r="DF4017" s="773"/>
      <c r="DG4017" s="773"/>
      <c r="DH4017" s="773"/>
      <c r="DI4017" s="773"/>
      <c r="DJ4017" s="773"/>
      <c r="DK4017" s="773"/>
      <c r="DL4017" s="773"/>
      <c r="DM4017" s="773"/>
      <c r="DN4017" s="773"/>
      <c r="DO4017" s="773"/>
      <c r="DP4017" s="773"/>
      <c r="DQ4017" s="773"/>
      <c r="DR4017" s="773"/>
      <c r="DS4017" s="773"/>
      <c r="DT4017" s="773"/>
      <c r="DU4017" s="773"/>
      <c r="DV4017" s="773"/>
      <c r="DW4017" s="773"/>
      <c r="DX4017" s="773"/>
      <c r="DY4017" s="773"/>
      <c r="DZ4017" s="773"/>
      <c r="EA4017" s="773"/>
      <c r="EB4017" s="773"/>
      <c r="EC4017" s="773"/>
      <c r="ED4017" s="773"/>
      <c r="EE4017" s="773"/>
      <c r="EF4017" s="773"/>
      <c r="EG4017" s="773"/>
      <c r="EH4017" s="773"/>
      <c r="EI4017" s="773"/>
      <c r="EJ4017" s="773"/>
      <c r="EK4017" s="773"/>
      <c r="EL4017" s="773"/>
      <c r="EM4017" s="773"/>
      <c r="EN4017" s="773"/>
      <c r="EO4017" s="773"/>
      <c r="EP4017" s="773"/>
      <c r="EQ4017" s="773"/>
      <c r="ER4017" s="773"/>
      <c r="ES4017" s="773"/>
      <c r="ET4017" s="773"/>
      <c r="EU4017" s="773"/>
      <c r="EV4017" s="773"/>
      <c r="EW4017" s="773"/>
      <c r="EX4017" s="773"/>
      <c r="EY4017" s="773"/>
      <c r="EZ4017" s="773"/>
      <c r="FA4017" s="773"/>
      <c r="FB4017" s="773"/>
      <c r="FC4017" s="773"/>
      <c r="FD4017" s="773"/>
      <c r="FE4017" s="773"/>
      <c r="FF4017" s="773"/>
      <c r="FG4017" s="773"/>
      <c r="FH4017" s="773"/>
      <c r="FI4017" s="773"/>
      <c r="FJ4017" s="773"/>
      <c r="FK4017" s="773"/>
      <c r="FL4017" s="773"/>
      <c r="FM4017" s="773"/>
      <c r="FN4017" s="773"/>
      <c r="FO4017" s="773"/>
      <c r="FP4017" s="773"/>
      <c r="FQ4017" s="773"/>
      <c r="FR4017" s="773"/>
      <c r="FS4017" s="773"/>
      <c r="FT4017" s="773"/>
      <c r="FU4017" s="773"/>
      <c r="FV4017" s="773"/>
      <c r="FW4017" s="773"/>
      <c r="FX4017" s="773"/>
      <c r="FY4017" s="773"/>
      <c r="FZ4017" s="773"/>
      <c r="GA4017" s="773"/>
      <c r="GB4017" s="773"/>
      <c r="GC4017" s="773"/>
      <c r="GD4017" s="773"/>
      <c r="GE4017" s="773"/>
      <c r="GF4017" s="773"/>
      <c r="GG4017" s="773"/>
      <c r="GH4017" s="773"/>
      <c r="GI4017" s="773"/>
      <c r="GJ4017" s="773"/>
      <c r="GK4017" s="773"/>
      <c r="GL4017" s="773"/>
      <c r="GM4017" s="773"/>
      <c r="GN4017" s="773"/>
      <c r="GO4017" s="773"/>
      <c r="GP4017" s="773"/>
      <c r="GQ4017" s="773"/>
      <c r="GR4017" s="773"/>
      <c r="GS4017" s="773"/>
      <c r="GT4017" s="773"/>
      <c r="GU4017" s="773"/>
      <c r="GV4017" s="773"/>
      <c r="GW4017" s="773"/>
      <c r="GX4017" s="773"/>
      <c r="GY4017" s="773"/>
      <c r="GZ4017" s="773"/>
      <c r="HA4017" s="773"/>
      <c r="HB4017" s="773"/>
      <c r="HC4017" s="773"/>
      <c r="HD4017" s="773"/>
      <c r="HE4017" s="773"/>
      <c r="HF4017" s="773"/>
      <c r="HG4017" s="773"/>
      <c r="HH4017" s="773"/>
      <c r="HI4017" s="773"/>
      <c r="HJ4017" s="773"/>
      <c r="HK4017" s="773"/>
      <c r="HL4017" s="773"/>
      <c r="HM4017" s="773"/>
      <c r="HN4017" s="773"/>
      <c r="HO4017" s="773"/>
      <c r="HP4017" s="773"/>
      <c r="HQ4017" s="773"/>
      <c r="HR4017" s="773"/>
      <c r="HS4017" s="773"/>
      <c r="HT4017" s="773"/>
      <c r="HU4017" s="773"/>
      <c r="HV4017" s="773"/>
      <c r="HW4017" s="773"/>
      <c r="HX4017" s="773"/>
      <c r="HY4017" s="773"/>
      <c r="HZ4017" s="773"/>
      <c r="IA4017" s="773"/>
      <c r="IB4017" s="773"/>
      <c r="IC4017" s="773"/>
      <c r="ID4017" s="773"/>
      <c r="IE4017" s="773"/>
      <c r="IF4017" s="773"/>
      <c r="IG4017" s="773"/>
      <c r="IH4017" s="773"/>
      <c r="II4017" s="773"/>
      <c r="IJ4017" s="773"/>
      <c r="IK4017" s="773"/>
      <c r="IL4017" s="773"/>
      <c r="IM4017" s="773"/>
      <c r="IN4017" s="773"/>
      <c r="IO4017" s="773"/>
      <c r="IP4017" s="773"/>
      <c r="IQ4017" s="773"/>
      <c r="IR4017" s="773"/>
    </row>
    <row r="4018" spans="1:252" ht="13.5" customHeight="1" x14ac:dyDescent="0.2">
      <c r="A4018" s="606">
        <v>143</v>
      </c>
      <c r="B4018" s="637" t="s">
        <v>2010</v>
      </c>
      <c r="C4018" s="660" t="s">
        <v>701</v>
      </c>
      <c r="D4018" s="575">
        <v>2</v>
      </c>
      <c r="E4018" s="575">
        <v>2011</v>
      </c>
      <c r="F4018" s="1074">
        <v>85.44</v>
      </c>
      <c r="G4018" s="784">
        <f t="shared" si="135"/>
        <v>85.44</v>
      </c>
      <c r="H4018" s="1075">
        <v>100</v>
      </c>
      <c r="I4018" s="784">
        <f t="shared" si="136"/>
        <v>0</v>
      </c>
      <c r="J4018" s="635"/>
      <c r="K4018" s="693"/>
      <c r="L4018" s="693"/>
      <c r="M4018" s="635"/>
      <c r="N4018" s="693"/>
      <c r="O4018" s="693"/>
      <c r="P4018" s="1835"/>
      <c r="Q4018" s="773"/>
      <c r="R4018" s="773"/>
      <c r="S4018" s="773"/>
      <c r="T4018" s="773"/>
      <c r="U4018" s="773"/>
      <c r="V4018" s="773"/>
      <c r="W4018" s="773"/>
      <c r="X4018" s="773"/>
      <c r="Y4018" s="773"/>
      <c r="Z4018" s="773"/>
      <c r="AA4018" s="773"/>
      <c r="AB4018" s="773"/>
      <c r="AC4018" s="773"/>
      <c r="AD4018" s="773"/>
      <c r="AE4018" s="773"/>
      <c r="AF4018" s="773"/>
      <c r="AG4018" s="773"/>
      <c r="AH4018" s="773"/>
      <c r="AI4018" s="773"/>
      <c r="AJ4018" s="773"/>
      <c r="AK4018" s="773"/>
      <c r="AL4018" s="773"/>
      <c r="AM4018" s="773"/>
      <c r="AN4018" s="773"/>
      <c r="AO4018" s="773"/>
      <c r="AP4018" s="773"/>
      <c r="AQ4018" s="773"/>
      <c r="AR4018" s="773"/>
      <c r="AS4018" s="773"/>
      <c r="AT4018" s="773"/>
      <c r="AU4018" s="773"/>
      <c r="AV4018" s="773"/>
      <c r="AW4018" s="773"/>
      <c r="AX4018" s="773"/>
      <c r="AY4018" s="773"/>
      <c r="AZ4018" s="773"/>
      <c r="BA4018" s="773"/>
      <c r="BB4018" s="773"/>
      <c r="BC4018" s="773"/>
      <c r="BD4018" s="773"/>
      <c r="BE4018" s="773"/>
      <c r="BF4018" s="773"/>
      <c r="BG4018" s="773"/>
      <c r="BH4018" s="773"/>
      <c r="BI4018" s="773"/>
      <c r="BJ4018" s="773"/>
      <c r="BK4018" s="773"/>
      <c r="BL4018" s="773"/>
      <c r="BM4018" s="773"/>
      <c r="BN4018" s="773"/>
      <c r="BO4018" s="773"/>
      <c r="BP4018" s="773"/>
      <c r="BQ4018" s="773"/>
      <c r="BR4018" s="773"/>
      <c r="BS4018" s="773"/>
      <c r="BT4018" s="773"/>
      <c r="BU4018" s="773"/>
      <c r="BV4018" s="773"/>
      <c r="BW4018" s="773"/>
      <c r="BX4018" s="773"/>
      <c r="BY4018" s="773"/>
      <c r="BZ4018" s="773"/>
      <c r="CA4018" s="773"/>
      <c r="CB4018" s="773"/>
      <c r="CC4018" s="773"/>
      <c r="CD4018" s="773"/>
      <c r="CE4018" s="773"/>
      <c r="CF4018" s="773"/>
      <c r="CG4018" s="773"/>
      <c r="CH4018" s="773"/>
      <c r="CI4018" s="773"/>
      <c r="CJ4018" s="773"/>
      <c r="CK4018" s="773"/>
      <c r="CL4018" s="773"/>
      <c r="CM4018" s="773"/>
      <c r="CN4018" s="773"/>
      <c r="CO4018" s="773"/>
      <c r="CP4018" s="773"/>
      <c r="CQ4018" s="773"/>
      <c r="CR4018" s="773"/>
      <c r="CS4018" s="773"/>
      <c r="CT4018" s="773"/>
      <c r="CU4018" s="773"/>
      <c r="CV4018" s="773"/>
      <c r="CW4018" s="773"/>
      <c r="CX4018" s="773"/>
      <c r="CY4018" s="773"/>
      <c r="CZ4018" s="773"/>
      <c r="DA4018" s="773"/>
      <c r="DB4018" s="773"/>
      <c r="DC4018" s="773"/>
      <c r="DD4018" s="773"/>
      <c r="DE4018" s="773"/>
      <c r="DF4018" s="773"/>
      <c r="DG4018" s="773"/>
      <c r="DH4018" s="773"/>
      <c r="DI4018" s="773"/>
      <c r="DJ4018" s="773"/>
      <c r="DK4018" s="773"/>
      <c r="DL4018" s="773"/>
      <c r="DM4018" s="773"/>
      <c r="DN4018" s="773"/>
      <c r="DO4018" s="773"/>
      <c r="DP4018" s="773"/>
      <c r="DQ4018" s="773"/>
      <c r="DR4018" s="773"/>
      <c r="DS4018" s="773"/>
      <c r="DT4018" s="773"/>
      <c r="DU4018" s="773"/>
      <c r="DV4018" s="773"/>
      <c r="DW4018" s="773"/>
      <c r="DX4018" s="773"/>
      <c r="DY4018" s="773"/>
      <c r="DZ4018" s="773"/>
      <c r="EA4018" s="773"/>
      <c r="EB4018" s="773"/>
      <c r="EC4018" s="773"/>
      <c r="ED4018" s="773"/>
      <c r="EE4018" s="773"/>
      <c r="EF4018" s="773"/>
      <c r="EG4018" s="773"/>
      <c r="EH4018" s="773"/>
      <c r="EI4018" s="773"/>
      <c r="EJ4018" s="773"/>
      <c r="EK4018" s="773"/>
      <c r="EL4018" s="773"/>
      <c r="EM4018" s="773"/>
      <c r="EN4018" s="773"/>
      <c r="EO4018" s="773"/>
      <c r="EP4018" s="773"/>
      <c r="EQ4018" s="773"/>
      <c r="ER4018" s="773"/>
      <c r="ES4018" s="773"/>
      <c r="ET4018" s="773"/>
      <c r="EU4018" s="773"/>
      <c r="EV4018" s="773"/>
      <c r="EW4018" s="773"/>
      <c r="EX4018" s="773"/>
      <c r="EY4018" s="773"/>
      <c r="EZ4018" s="773"/>
      <c r="FA4018" s="773"/>
      <c r="FB4018" s="773"/>
      <c r="FC4018" s="773"/>
      <c r="FD4018" s="773"/>
      <c r="FE4018" s="773"/>
      <c r="FF4018" s="773"/>
      <c r="FG4018" s="773"/>
      <c r="FH4018" s="773"/>
      <c r="FI4018" s="773"/>
      <c r="FJ4018" s="773"/>
      <c r="FK4018" s="773"/>
      <c r="FL4018" s="773"/>
      <c r="FM4018" s="773"/>
      <c r="FN4018" s="773"/>
      <c r="FO4018" s="773"/>
      <c r="FP4018" s="773"/>
      <c r="FQ4018" s="773"/>
      <c r="FR4018" s="773"/>
      <c r="FS4018" s="773"/>
      <c r="FT4018" s="773"/>
      <c r="FU4018" s="773"/>
      <c r="FV4018" s="773"/>
      <c r="FW4018" s="773"/>
      <c r="FX4018" s="773"/>
      <c r="FY4018" s="773"/>
      <c r="FZ4018" s="773"/>
      <c r="GA4018" s="773"/>
      <c r="GB4018" s="773"/>
      <c r="GC4018" s="773"/>
      <c r="GD4018" s="773"/>
      <c r="GE4018" s="773"/>
      <c r="GF4018" s="773"/>
      <c r="GG4018" s="773"/>
      <c r="GH4018" s="773"/>
      <c r="GI4018" s="773"/>
      <c r="GJ4018" s="773"/>
      <c r="GK4018" s="773"/>
      <c r="GL4018" s="773"/>
      <c r="GM4018" s="773"/>
      <c r="GN4018" s="773"/>
      <c r="GO4018" s="773"/>
      <c r="GP4018" s="773"/>
      <c r="GQ4018" s="773"/>
      <c r="GR4018" s="773"/>
      <c r="GS4018" s="773"/>
      <c r="GT4018" s="773"/>
      <c r="GU4018" s="773"/>
      <c r="GV4018" s="773"/>
      <c r="GW4018" s="773"/>
      <c r="GX4018" s="773"/>
      <c r="GY4018" s="773"/>
      <c r="GZ4018" s="773"/>
      <c r="HA4018" s="773"/>
      <c r="HB4018" s="773"/>
      <c r="HC4018" s="773"/>
      <c r="HD4018" s="773"/>
      <c r="HE4018" s="773"/>
      <c r="HF4018" s="773"/>
      <c r="HG4018" s="773"/>
      <c r="HH4018" s="773"/>
      <c r="HI4018" s="773"/>
      <c r="HJ4018" s="773"/>
      <c r="HK4018" s="773"/>
      <c r="HL4018" s="773"/>
      <c r="HM4018" s="773"/>
      <c r="HN4018" s="773"/>
      <c r="HO4018" s="773"/>
      <c r="HP4018" s="773"/>
      <c r="HQ4018" s="773"/>
      <c r="HR4018" s="773"/>
      <c r="HS4018" s="773"/>
      <c r="HT4018" s="773"/>
      <c r="HU4018" s="773"/>
      <c r="HV4018" s="773"/>
      <c r="HW4018" s="773"/>
      <c r="HX4018" s="773"/>
      <c r="HY4018" s="773"/>
      <c r="HZ4018" s="773"/>
      <c r="IA4018" s="773"/>
      <c r="IB4018" s="773"/>
      <c r="IC4018" s="773"/>
      <c r="ID4018" s="773"/>
      <c r="IE4018" s="773"/>
      <c r="IF4018" s="773"/>
      <c r="IG4018" s="773"/>
      <c r="IH4018" s="773"/>
      <c r="II4018" s="773"/>
      <c r="IJ4018" s="773"/>
      <c r="IK4018" s="773"/>
      <c r="IL4018" s="773"/>
      <c r="IM4018" s="773"/>
      <c r="IN4018" s="773"/>
      <c r="IO4018" s="773"/>
      <c r="IP4018" s="773"/>
      <c r="IQ4018" s="773"/>
      <c r="IR4018" s="773"/>
    </row>
    <row r="4019" spans="1:252" ht="13.5" customHeight="1" x14ac:dyDescent="0.2">
      <c r="A4019" s="606">
        <v>144</v>
      </c>
      <c r="B4019" s="637" t="s">
        <v>2009</v>
      </c>
      <c r="C4019" s="660" t="s">
        <v>701</v>
      </c>
      <c r="D4019" s="575">
        <v>1</v>
      </c>
      <c r="E4019" s="575">
        <v>2011</v>
      </c>
      <c r="F4019" s="1074">
        <v>226.02058</v>
      </c>
      <c r="G4019" s="784">
        <f t="shared" si="135"/>
        <v>226.02058</v>
      </c>
      <c r="H4019" s="1075">
        <v>100</v>
      </c>
      <c r="I4019" s="784">
        <f t="shared" si="136"/>
        <v>0</v>
      </c>
      <c r="J4019" s="635"/>
      <c r="K4019" s="693"/>
      <c r="L4019" s="693"/>
      <c r="M4019" s="635"/>
      <c r="N4019" s="693"/>
      <c r="O4019" s="693"/>
      <c r="P4019" s="1835"/>
      <c r="Q4019" s="773"/>
      <c r="R4019" s="773"/>
      <c r="S4019" s="773"/>
      <c r="T4019" s="773"/>
      <c r="U4019" s="773"/>
      <c r="V4019" s="773"/>
      <c r="W4019" s="773"/>
      <c r="X4019" s="773"/>
      <c r="Y4019" s="773"/>
      <c r="Z4019" s="773"/>
      <c r="AA4019" s="773"/>
      <c r="AB4019" s="773"/>
      <c r="AC4019" s="773"/>
      <c r="AD4019" s="773"/>
      <c r="AE4019" s="773"/>
      <c r="AF4019" s="773"/>
      <c r="AG4019" s="773"/>
      <c r="AH4019" s="773"/>
      <c r="AI4019" s="773"/>
      <c r="AJ4019" s="773"/>
      <c r="AK4019" s="773"/>
      <c r="AL4019" s="773"/>
      <c r="AM4019" s="773"/>
      <c r="AN4019" s="773"/>
      <c r="AO4019" s="773"/>
      <c r="AP4019" s="773"/>
      <c r="AQ4019" s="773"/>
      <c r="AR4019" s="773"/>
      <c r="AS4019" s="773"/>
      <c r="AT4019" s="773"/>
      <c r="AU4019" s="773"/>
      <c r="AV4019" s="773"/>
      <c r="AW4019" s="773"/>
      <c r="AX4019" s="773"/>
      <c r="AY4019" s="773"/>
      <c r="AZ4019" s="773"/>
      <c r="BA4019" s="773"/>
      <c r="BB4019" s="773"/>
      <c r="BC4019" s="773"/>
      <c r="BD4019" s="773"/>
      <c r="BE4019" s="773"/>
      <c r="BF4019" s="773"/>
      <c r="BG4019" s="773"/>
      <c r="BH4019" s="773"/>
      <c r="BI4019" s="773"/>
      <c r="BJ4019" s="773"/>
      <c r="BK4019" s="773"/>
      <c r="BL4019" s="773"/>
      <c r="BM4019" s="773"/>
      <c r="BN4019" s="773"/>
      <c r="BO4019" s="773"/>
      <c r="BP4019" s="773"/>
      <c r="BQ4019" s="773"/>
      <c r="BR4019" s="773"/>
      <c r="BS4019" s="773"/>
      <c r="BT4019" s="773"/>
      <c r="BU4019" s="773"/>
      <c r="BV4019" s="773"/>
      <c r="BW4019" s="773"/>
      <c r="BX4019" s="773"/>
      <c r="BY4019" s="773"/>
      <c r="BZ4019" s="773"/>
      <c r="CA4019" s="773"/>
      <c r="CB4019" s="773"/>
      <c r="CC4019" s="773"/>
      <c r="CD4019" s="773"/>
      <c r="CE4019" s="773"/>
      <c r="CF4019" s="773"/>
      <c r="CG4019" s="773"/>
      <c r="CH4019" s="773"/>
      <c r="CI4019" s="773"/>
      <c r="CJ4019" s="773"/>
      <c r="CK4019" s="773"/>
      <c r="CL4019" s="773"/>
      <c r="CM4019" s="773"/>
      <c r="CN4019" s="773"/>
      <c r="CO4019" s="773"/>
      <c r="CP4019" s="773"/>
      <c r="CQ4019" s="773"/>
      <c r="CR4019" s="773"/>
      <c r="CS4019" s="773"/>
      <c r="CT4019" s="773"/>
      <c r="CU4019" s="773"/>
      <c r="CV4019" s="773"/>
      <c r="CW4019" s="773"/>
      <c r="CX4019" s="773"/>
      <c r="CY4019" s="773"/>
      <c r="CZ4019" s="773"/>
      <c r="DA4019" s="773"/>
      <c r="DB4019" s="773"/>
      <c r="DC4019" s="773"/>
      <c r="DD4019" s="773"/>
      <c r="DE4019" s="773"/>
      <c r="DF4019" s="773"/>
      <c r="DG4019" s="773"/>
      <c r="DH4019" s="773"/>
      <c r="DI4019" s="773"/>
      <c r="DJ4019" s="773"/>
      <c r="DK4019" s="773"/>
      <c r="DL4019" s="773"/>
      <c r="DM4019" s="773"/>
      <c r="DN4019" s="773"/>
      <c r="DO4019" s="773"/>
      <c r="DP4019" s="773"/>
      <c r="DQ4019" s="773"/>
      <c r="DR4019" s="773"/>
      <c r="DS4019" s="773"/>
      <c r="DT4019" s="773"/>
      <c r="DU4019" s="773"/>
      <c r="DV4019" s="773"/>
      <c r="DW4019" s="773"/>
      <c r="DX4019" s="773"/>
      <c r="DY4019" s="773"/>
      <c r="DZ4019" s="773"/>
      <c r="EA4019" s="773"/>
      <c r="EB4019" s="773"/>
      <c r="EC4019" s="773"/>
      <c r="ED4019" s="773"/>
      <c r="EE4019" s="773"/>
      <c r="EF4019" s="773"/>
      <c r="EG4019" s="773"/>
      <c r="EH4019" s="773"/>
      <c r="EI4019" s="773"/>
      <c r="EJ4019" s="773"/>
      <c r="EK4019" s="773"/>
      <c r="EL4019" s="773"/>
      <c r="EM4019" s="773"/>
      <c r="EN4019" s="773"/>
      <c r="EO4019" s="773"/>
      <c r="EP4019" s="773"/>
      <c r="EQ4019" s="773"/>
      <c r="ER4019" s="773"/>
      <c r="ES4019" s="773"/>
      <c r="ET4019" s="773"/>
      <c r="EU4019" s="773"/>
      <c r="EV4019" s="773"/>
      <c r="EW4019" s="773"/>
      <c r="EX4019" s="773"/>
      <c r="EY4019" s="773"/>
      <c r="EZ4019" s="773"/>
      <c r="FA4019" s="773"/>
      <c r="FB4019" s="773"/>
      <c r="FC4019" s="773"/>
      <c r="FD4019" s="773"/>
      <c r="FE4019" s="773"/>
      <c r="FF4019" s="773"/>
      <c r="FG4019" s="773"/>
      <c r="FH4019" s="773"/>
      <c r="FI4019" s="773"/>
      <c r="FJ4019" s="773"/>
      <c r="FK4019" s="773"/>
      <c r="FL4019" s="773"/>
      <c r="FM4019" s="773"/>
      <c r="FN4019" s="773"/>
      <c r="FO4019" s="773"/>
      <c r="FP4019" s="773"/>
      <c r="FQ4019" s="773"/>
      <c r="FR4019" s="773"/>
      <c r="FS4019" s="773"/>
      <c r="FT4019" s="773"/>
      <c r="FU4019" s="773"/>
      <c r="FV4019" s="773"/>
      <c r="FW4019" s="773"/>
      <c r="FX4019" s="773"/>
      <c r="FY4019" s="773"/>
      <c r="FZ4019" s="773"/>
      <c r="GA4019" s="773"/>
      <c r="GB4019" s="773"/>
      <c r="GC4019" s="773"/>
      <c r="GD4019" s="773"/>
      <c r="GE4019" s="773"/>
      <c r="GF4019" s="773"/>
      <c r="GG4019" s="773"/>
      <c r="GH4019" s="773"/>
      <c r="GI4019" s="773"/>
      <c r="GJ4019" s="773"/>
      <c r="GK4019" s="773"/>
      <c r="GL4019" s="773"/>
      <c r="GM4019" s="773"/>
      <c r="GN4019" s="773"/>
      <c r="GO4019" s="773"/>
      <c r="GP4019" s="773"/>
      <c r="GQ4019" s="773"/>
      <c r="GR4019" s="773"/>
      <c r="GS4019" s="773"/>
      <c r="GT4019" s="773"/>
      <c r="GU4019" s="773"/>
      <c r="GV4019" s="773"/>
      <c r="GW4019" s="773"/>
      <c r="GX4019" s="773"/>
      <c r="GY4019" s="773"/>
      <c r="GZ4019" s="773"/>
      <c r="HA4019" s="773"/>
      <c r="HB4019" s="773"/>
      <c r="HC4019" s="773"/>
      <c r="HD4019" s="773"/>
      <c r="HE4019" s="773"/>
      <c r="HF4019" s="773"/>
      <c r="HG4019" s="773"/>
      <c r="HH4019" s="773"/>
      <c r="HI4019" s="773"/>
      <c r="HJ4019" s="773"/>
      <c r="HK4019" s="773"/>
      <c r="HL4019" s="773"/>
      <c r="HM4019" s="773"/>
      <c r="HN4019" s="773"/>
      <c r="HO4019" s="773"/>
      <c r="HP4019" s="773"/>
      <c r="HQ4019" s="773"/>
      <c r="HR4019" s="773"/>
      <c r="HS4019" s="773"/>
      <c r="HT4019" s="773"/>
      <c r="HU4019" s="773"/>
      <c r="HV4019" s="773"/>
      <c r="HW4019" s="773"/>
      <c r="HX4019" s="773"/>
      <c r="HY4019" s="773"/>
      <c r="HZ4019" s="773"/>
      <c r="IA4019" s="773"/>
      <c r="IB4019" s="773"/>
      <c r="IC4019" s="773"/>
      <c r="ID4019" s="773"/>
      <c r="IE4019" s="773"/>
      <c r="IF4019" s="773"/>
      <c r="IG4019" s="773"/>
      <c r="IH4019" s="773"/>
      <c r="II4019" s="773"/>
      <c r="IJ4019" s="773"/>
      <c r="IK4019" s="773"/>
      <c r="IL4019" s="773"/>
      <c r="IM4019" s="773"/>
      <c r="IN4019" s="773"/>
      <c r="IO4019" s="773"/>
      <c r="IP4019" s="773"/>
      <c r="IQ4019" s="773"/>
      <c r="IR4019" s="773"/>
    </row>
    <row r="4020" spans="1:252" ht="13.5" customHeight="1" x14ac:dyDescent="0.2">
      <c r="A4020" s="606">
        <v>145</v>
      </c>
      <c r="B4020" s="637" t="s">
        <v>2011</v>
      </c>
      <c r="C4020" s="660" t="s">
        <v>701</v>
      </c>
      <c r="D4020" s="575">
        <v>1</v>
      </c>
      <c r="E4020" s="575">
        <v>2011</v>
      </c>
      <c r="F4020" s="1074">
        <v>218.4</v>
      </c>
      <c r="G4020" s="784">
        <f t="shared" si="135"/>
        <v>218.4</v>
      </c>
      <c r="H4020" s="1075">
        <v>100</v>
      </c>
      <c r="I4020" s="784">
        <f t="shared" si="136"/>
        <v>0</v>
      </c>
      <c r="J4020" s="635"/>
      <c r="K4020" s="693"/>
      <c r="L4020" s="693"/>
      <c r="M4020" s="635"/>
      <c r="N4020" s="693"/>
      <c r="O4020" s="693"/>
      <c r="P4020" s="1835"/>
      <c r="Q4020" s="773"/>
      <c r="R4020" s="773"/>
      <c r="S4020" s="773"/>
      <c r="T4020" s="773"/>
      <c r="U4020" s="773"/>
      <c r="V4020" s="773"/>
      <c r="W4020" s="773"/>
      <c r="X4020" s="773"/>
      <c r="Y4020" s="773"/>
      <c r="Z4020" s="773"/>
      <c r="AA4020" s="773"/>
      <c r="AB4020" s="773"/>
      <c r="AC4020" s="773"/>
      <c r="AD4020" s="773"/>
      <c r="AE4020" s="773"/>
      <c r="AF4020" s="773"/>
      <c r="AG4020" s="773"/>
      <c r="AH4020" s="773"/>
      <c r="AI4020" s="773"/>
      <c r="AJ4020" s="773"/>
      <c r="AK4020" s="773"/>
      <c r="AL4020" s="773"/>
      <c r="AM4020" s="773"/>
      <c r="AN4020" s="773"/>
      <c r="AO4020" s="773"/>
      <c r="AP4020" s="773"/>
      <c r="AQ4020" s="773"/>
      <c r="AR4020" s="773"/>
      <c r="AS4020" s="773"/>
      <c r="AT4020" s="773"/>
      <c r="AU4020" s="773"/>
      <c r="AV4020" s="773"/>
      <c r="AW4020" s="773"/>
      <c r="AX4020" s="773"/>
      <c r="AY4020" s="773"/>
      <c r="AZ4020" s="773"/>
      <c r="BA4020" s="773"/>
      <c r="BB4020" s="773"/>
      <c r="BC4020" s="773"/>
      <c r="BD4020" s="773"/>
      <c r="BE4020" s="773"/>
      <c r="BF4020" s="773"/>
      <c r="BG4020" s="773"/>
      <c r="BH4020" s="773"/>
      <c r="BI4020" s="773"/>
      <c r="BJ4020" s="773"/>
      <c r="BK4020" s="773"/>
      <c r="BL4020" s="773"/>
      <c r="BM4020" s="773"/>
      <c r="BN4020" s="773"/>
      <c r="BO4020" s="773"/>
      <c r="BP4020" s="773"/>
      <c r="BQ4020" s="773"/>
      <c r="BR4020" s="773"/>
      <c r="BS4020" s="773"/>
      <c r="BT4020" s="773"/>
      <c r="BU4020" s="773"/>
      <c r="BV4020" s="773"/>
      <c r="BW4020" s="773"/>
      <c r="BX4020" s="773"/>
      <c r="BY4020" s="773"/>
      <c r="BZ4020" s="773"/>
      <c r="CA4020" s="773"/>
      <c r="CB4020" s="773"/>
      <c r="CC4020" s="773"/>
      <c r="CD4020" s="773"/>
      <c r="CE4020" s="773"/>
      <c r="CF4020" s="773"/>
      <c r="CG4020" s="773"/>
      <c r="CH4020" s="773"/>
      <c r="CI4020" s="773"/>
      <c r="CJ4020" s="773"/>
      <c r="CK4020" s="773"/>
      <c r="CL4020" s="773"/>
      <c r="CM4020" s="773"/>
      <c r="CN4020" s="773"/>
      <c r="CO4020" s="773"/>
      <c r="CP4020" s="773"/>
      <c r="CQ4020" s="773"/>
      <c r="CR4020" s="773"/>
      <c r="CS4020" s="773"/>
      <c r="CT4020" s="773"/>
      <c r="CU4020" s="773"/>
      <c r="CV4020" s="773"/>
      <c r="CW4020" s="773"/>
      <c r="CX4020" s="773"/>
      <c r="CY4020" s="773"/>
      <c r="CZ4020" s="773"/>
      <c r="DA4020" s="773"/>
      <c r="DB4020" s="773"/>
      <c r="DC4020" s="773"/>
      <c r="DD4020" s="773"/>
      <c r="DE4020" s="773"/>
      <c r="DF4020" s="773"/>
      <c r="DG4020" s="773"/>
      <c r="DH4020" s="773"/>
      <c r="DI4020" s="773"/>
      <c r="DJ4020" s="773"/>
      <c r="DK4020" s="773"/>
      <c r="DL4020" s="773"/>
      <c r="DM4020" s="773"/>
      <c r="DN4020" s="773"/>
      <c r="DO4020" s="773"/>
      <c r="DP4020" s="773"/>
      <c r="DQ4020" s="773"/>
      <c r="DR4020" s="773"/>
      <c r="DS4020" s="773"/>
      <c r="DT4020" s="773"/>
      <c r="DU4020" s="773"/>
      <c r="DV4020" s="773"/>
      <c r="DW4020" s="773"/>
      <c r="DX4020" s="773"/>
      <c r="DY4020" s="773"/>
      <c r="DZ4020" s="773"/>
      <c r="EA4020" s="773"/>
      <c r="EB4020" s="773"/>
      <c r="EC4020" s="773"/>
      <c r="ED4020" s="773"/>
      <c r="EE4020" s="773"/>
      <c r="EF4020" s="773"/>
      <c r="EG4020" s="773"/>
      <c r="EH4020" s="773"/>
      <c r="EI4020" s="773"/>
      <c r="EJ4020" s="773"/>
      <c r="EK4020" s="773"/>
      <c r="EL4020" s="773"/>
      <c r="EM4020" s="773"/>
      <c r="EN4020" s="773"/>
      <c r="EO4020" s="773"/>
      <c r="EP4020" s="773"/>
      <c r="EQ4020" s="773"/>
      <c r="ER4020" s="773"/>
      <c r="ES4020" s="773"/>
      <c r="ET4020" s="773"/>
      <c r="EU4020" s="773"/>
      <c r="EV4020" s="773"/>
      <c r="EW4020" s="773"/>
      <c r="EX4020" s="773"/>
      <c r="EY4020" s="773"/>
      <c r="EZ4020" s="773"/>
      <c r="FA4020" s="773"/>
      <c r="FB4020" s="773"/>
      <c r="FC4020" s="773"/>
      <c r="FD4020" s="773"/>
      <c r="FE4020" s="773"/>
      <c r="FF4020" s="773"/>
      <c r="FG4020" s="773"/>
      <c r="FH4020" s="773"/>
      <c r="FI4020" s="773"/>
      <c r="FJ4020" s="773"/>
      <c r="FK4020" s="773"/>
      <c r="FL4020" s="773"/>
      <c r="FM4020" s="773"/>
      <c r="FN4020" s="773"/>
      <c r="FO4020" s="773"/>
      <c r="FP4020" s="773"/>
      <c r="FQ4020" s="773"/>
      <c r="FR4020" s="773"/>
      <c r="FS4020" s="773"/>
      <c r="FT4020" s="773"/>
      <c r="FU4020" s="773"/>
      <c r="FV4020" s="773"/>
      <c r="FW4020" s="773"/>
      <c r="FX4020" s="773"/>
      <c r="FY4020" s="773"/>
      <c r="FZ4020" s="773"/>
      <c r="GA4020" s="773"/>
      <c r="GB4020" s="773"/>
      <c r="GC4020" s="773"/>
      <c r="GD4020" s="773"/>
      <c r="GE4020" s="773"/>
      <c r="GF4020" s="773"/>
      <c r="GG4020" s="773"/>
      <c r="GH4020" s="773"/>
      <c r="GI4020" s="773"/>
      <c r="GJ4020" s="773"/>
      <c r="GK4020" s="773"/>
      <c r="GL4020" s="773"/>
      <c r="GM4020" s="773"/>
      <c r="GN4020" s="773"/>
      <c r="GO4020" s="773"/>
      <c r="GP4020" s="773"/>
      <c r="GQ4020" s="773"/>
      <c r="GR4020" s="773"/>
      <c r="GS4020" s="773"/>
      <c r="GT4020" s="773"/>
      <c r="GU4020" s="773"/>
      <c r="GV4020" s="773"/>
      <c r="GW4020" s="773"/>
      <c r="GX4020" s="773"/>
      <c r="GY4020" s="773"/>
      <c r="GZ4020" s="773"/>
      <c r="HA4020" s="773"/>
      <c r="HB4020" s="773"/>
      <c r="HC4020" s="773"/>
      <c r="HD4020" s="773"/>
      <c r="HE4020" s="773"/>
      <c r="HF4020" s="773"/>
      <c r="HG4020" s="773"/>
      <c r="HH4020" s="773"/>
      <c r="HI4020" s="773"/>
      <c r="HJ4020" s="773"/>
      <c r="HK4020" s="773"/>
      <c r="HL4020" s="773"/>
      <c r="HM4020" s="773"/>
      <c r="HN4020" s="773"/>
      <c r="HO4020" s="773"/>
      <c r="HP4020" s="773"/>
      <c r="HQ4020" s="773"/>
      <c r="HR4020" s="773"/>
      <c r="HS4020" s="773"/>
      <c r="HT4020" s="773"/>
      <c r="HU4020" s="773"/>
      <c r="HV4020" s="773"/>
      <c r="HW4020" s="773"/>
      <c r="HX4020" s="773"/>
      <c r="HY4020" s="773"/>
      <c r="HZ4020" s="773"/>
      <c r="IA4020" s="773"/>
      <c r="IB4020" s="773"/>
      <c r="IC4020" s="773"/>
      <c r="ID4020" s="773"/>
      <c r="IE4020" s="773"/>
      <c r="IF4020" s="773"/>
      <c r="IG4020" s="773"/>
      <c r="IH4020" s="773"/>
      <c r="II4020" s="773"/>
      <c r="IJ4020" s="773"/>
      <c r="IK4020" s="773"/>
      <c r="IL4020" s="773"/>
      <c r="IM4020" s="773"/>
      <c r="IN4020" s="773"/>
      <c r="IO4020" s="773"/>
      <c r="IP4020" s="773"/>
      <c r="IQ4020" s="773"/>
      <c r="IR4020" s="773"/>
    </row>
    <row r="4021" spans="1:252" ht="13.5" customHeight="1" x14ac:dyDescent="0.2">
      <c r="A4021" s="606">
        <v>146</v>
      </c>
      <c r="B4021" s="637" t="s">
        <v>2012</v>
      </c>
      <c r="C4021" s="660" t="s">
        <v>701</v>
      </c>
      <c r="D4021" s="575">
        <v>1</v>
      </c>
      <c r="E4021" s="575">
        <v>2011</v>
      </c>
      <c r="F4021" s="1074">
        <v>80.044749999999993</v>
      </c>
      <c r="G4021" s="784">
        <f t="shared" si="135"/>
        <v>80.044749999999993</v>
      </c>
      <c r="H4021" s="1075">
        <v>100</v>
      </c>
      <c r="I4021" s="784">
        <f t="shared" si="136"/>
        <v>0</v>
      </c>
      <c r="J4021" s="635"/>
      <c r="K4021" s="693"/>
      <c r="L4021" s="693"/>
      <c r="M4021" s="635"/>
      <c r="N4021" s="693"/>
      <c r="O4021" s="693"/>
      <c r="P4021" s="1835"/>
      <c r="Q4021" s="773"/>
      <c r="R4021" s="773"/>
      <c r="S4021" s="773"/>
      <c r="T4021" s="773"/>
      <c r="U4021" s="773"/>
      <c r="V4021" s="773"/>
      <c r="W4021" s="773"/>
      <c r="X4021" s="773"/>
      <c r="Y4021" s="773"/>
      <c r="Z4021" s="773"/>
      <c r="AA4021" s="773"/>
      <c r="AB4021" s="773"/>
      <c r="AC4021" s="773"/>
      <c r="AD4021" s="773"/>
      <c r="AE4021" s="773"/>
      <c r="AF4021" s="773"/>
      <c r="AG4021" s="773"/>
      <c r="AH4021" s="773"/>
      <c r="AI4021" s="773"/>
      <c r="AJ4021" s="773"/>
      <c r="AK4021" s="773"/>
      <c r="AL4021" s="773"/>
      <c r="AM4021" s="773"/>
      <c r="AN4021" s="773"/>
      <c r="AO4021" s="773"/>
      <c r="AP4021" s="773"/>
      <c r="AQ4021" s="773"/>
      <c r="AR4021" s="773"/>
      <c r="AS4021" s="773"/>
      <c r="AT4021" s="773"/>
      <c r="AU4021" s="773"/>
      <c r="AV4021" s="773"/>
      <c r="AW4021" s="773"/>
      <c r="AX4021" s="773"/>
      <c r="AY4021" s="773"/>
      <c r="AZ4021" s="773"/>
      <c r="BA4021" s="773"/>
      <c r="BB4021" s="773"/>
      <c r="BC4021" s="773"/>
      <c r="BD4021" s="773"/>
      <c r="BE4021" s="773"/>
      <c r="BF4021" s="773"/>
      <c r="BG4021" s="773"/>
      <c r="BH4021" s="773"/>
      <c r="BI4021" s="773"/>
      <c r="BJ4021" s="773"/>
      <c r="BK4021" s="773"/>
      <c r="BL4021" s="773"/>
      <c r="BM4021" s="773"/>
      <c r="BN4021" s="773"/>
      <c r="BO4021" s="773"/>
      <c r="BP4021" s="773"/>
      <c r="BQ4021" s="773"/>
      <c r="BR4021" s="773"/>
      <c r="BS4021" s="773"/>
      <c r="BT4021" s="773"/>
      <c r="BU4021" s="773"/>
      <c r="BV4021" s="773"/>
      <c r="BW4021" s="773"/>
      <c r="BX4021" s="773"/>
      <c r="BY4021" s="773"/>
      <c r="BZ4021" s="773"/>
      <c r="CA4021" s="773"/>
      <c r="CB4021" s="773"/>
      <c r="CC4021" s="773"/>
      <c r="CD4021" s="773"/>
      <c r="CE4021" s="773"/>
      <c r="CF4021" s="773"/>
      <c r="CG4021" s="773"/>
      <c r="CH4021" s="773"/>
      <c r="CI4021" s="773"/>
      <c r="CJ4021" s="773"/>
      <c r="CK4021" s="773"/>
      <c r="CL4021" s="773"/>
      <c r="CM4021" s="773"/>
      <c r="CN4021" s="773"/>
      <c r="CO4021" s="773"/>
      <c r="CP4021" s="773"/>
      <c r="CQ4021" s="773"/>
      <c r="CR4021" s="773"/>
      <c r="CS4021" s="773"/>
      <c r="CT4021" s="773"/>
      <c r="CU4021" s="773"/>
      <c r="CV4021" s="773"/>
      <c r="CW4021" s="773"/>
      <c r="CX4021" s="773"/>
      <c r="CY4021" s="773"/>
      <c r="CZ4021" s="773"/>
      <c r="DA4021" s="773"/>
      <c r="DB4021" s="773"/>
      <c r="DC4021" s="773"/>
      <c r="DD4021" s="773"/>
      <c r="DE4021" s="773"/>
      <c r="DF4021" s="773"/>
      <c r="DG4021" s="773"/>
      <c r="DH4021" s="773"/>
      <c r="DI4021" s="773"/>
      <c r="DJ4021" s="773"/>
      <c r="DK4021" s="773"/>
      <c r="DL4021" s="773"/>
      <c r="DM4021" s="773"/>
      <c r="DN4021" s="773"/>
      <c r="DO4021" s="773"/>
      <c r="DP4021" s="773"/>
      <c r="DQ4021" s="773"/>
      <c r="DR4021" s="773"/>
      <c r="DS4021" s="773"/>
      <c r="DT4021" s="773"/>
      <c r="DU4021" s="773"/>
      <c r="DV4021" s="773"/>
      <c r="DW4021" s="773"/>
      <c r="DX4021" s="773"/>
      <c r="DY4021" s="773"/>
      <c r="DZ4021" s="773"/>
      <c r="EA4021" s="773"/>
      <c r="EB4021" s="773"/>
      <c r="EC4021" s="773"/>
      <c r="ED4021" s="773"/>
      <c r="EE4021" s="773"/>
      <c r="EF4021" s="773"/>
      <c r="EG4021" s="773"/>
      <c r="EH4021" s="773"/>
      <c r="EI4021" s="773"/>
      <c r="EJ4021" s="773"/>
      <c r="EK4021" s="773"/>
      <c r="EL4021" s="773"/>
      <c r="EM4021" s="773"/>
      <c r="EN4021" s="773"/>
      <c r="EO4021" s="773"/>
      <c r="EP4021" s="773"/>
      <c r="EQ4021" s="773"/>
      <c r="ER4021" s="773"/>
      <c r="ES4021" s="773"/>
      <c r="ET4021" s="773"/>
      <c r="EU4021" s="773"/>
      <c r="EV4021" s="773"/>
      <c r="EW4021" s="773"/>
      <c r="EX4021" s="773"/>
      <c r="EY4021" s="773"/>
      <c r="EZ4021" s="773"/>
      <c r="FA4021" s="773"/>
      <c r="FB4021" s="773"/>
      <c r="FC4021" s="773"/>
      <c r="FD4021" s="773"/>
      <c r="FE4021" s="773"/>
      <c r="FF4021" s="773"/>
      <c r="FG4021" s="773"/>
      <c r="FH4021" s="773"/>
      <c r="FI4021" s="773"/>
      <c r="FJ4021" s="773"/>
      <c r="FK4021" s="773"/>
      <c r="FL4021" s="773"/>
      <c r="FM4021" s="773"/>
      <c r="FN4021" s="773"/>
      <c r="FO4021" s="773"/>
      <c r="FP4021" s="773"/>
      <c r="FQ4021" s="773"/>
      <c r="FR4021" s="773"/>
      <c r="FS4021" s="773"/>
      <c r="FT4021" s="773"/>
      <c r="FU4021" s="773"/>
      <c r="FV4021" s="773"/>
      <c r="FW4021" s="773"/>
      <c r="FX4021" s="773"/>
      <c r="FY4021" s="773"/>
      <c r="FZ4021" s="773"/>
      <c r="GA4021" s="773"/>
      <c r="GB4021" s="773"/>
      <c r="GC4021" s="773"/>
      <c r="GD4021" s="773"/>
      <c r="GE4021" s="773"/>
      <c r="GF4021" s="773"/>
      <c r="GG4021" s="773"/>
      <c r="GH4021" s="773"/>
      <c r="GI4021" s="773"/>
      <c r="GJ4021" s="773"/>
      <c r="GK4021" s="773"/>
      <c r="GL4021" s="773"/>
      <c r="GM4021" s="773"/>
      <c r="GN4021" s="773"/>
      <c r="GO4021" s="773"/>
      <c r="GP4021" s="773"/>
      <c r="GQ4021" s="773"/>
      <c r="GR4021" s="773"/>
      <c r="GS4021" s="773"/>
      <c r="GT4021" s="773"/>
      <c r="GU4021" s="773"/>
      <c r="GV4021" s="773"/>
      <c r="GW4021" s="773"/>
      <c r="GX4021" s="773"/>
      <c r="GY4021" s="773"/>
      <c r="GZ4021" s="773"/>
      <c r="HA4021" s="773"/>
      <c r="HB4021" s="773"/>
      <c r="HC4021" s="773"/>
      <c r="HD4021" s="773"/>
      <c r="HE4021" s="773"/>
      <c r="HF4021" s="773"/>
      <c r="HG4021" s="773"/>
      <c r="HH4021" s="773"/>
      <c r="HI4021" s="773"/>
      <c r="HJ4021" s="773"/>
      <c r="HK4021" s="773"/>
      <c r="HL4021" s="773"/>
      <c r="HM4021" s="773"/>
      <c r="HN4021" s="773"/>
      <c r="HO4021" s="773"/>
      <c r="HP4021" s="773"/>
      <c r="HQ4021" s="773"/>
      <c r="HR4021" s="773"/>
      <c r="HS4021" s="773"/>
      <c r="HT4021" s="773"/>
      <c r="HU4021" s="773"/>
      <c r="HV4021" s="773"/>
      <c r="HW4021" s="773"/>
      <c r="HX4021" s="773"/>
      <c r="HY4021" s="773"/>
      <c r="HZ4021" s="773"/>
      <c r="IA4021" s="773"/>
      <c r="IB4021" s="773"/>
      <c r="IC4021" s="773"/>
      <c r="ID4021" s="773"/>
      <c r="IE4021" s="773"/>
      <c r="IF4021" s="773"/>
      <c r="IG4021" s="773"/>
      <c r="IH4021" s="773"/>
      <c r="II4021" s="773"/>
      <c r="IJ4021" s="773"/>
      <c r="IK4021" s="773"/>
      <c r="IL4021" s="773"/>
      <c r="IM4021" s="773"/>
      <c r="IN4021" s="773"/>
      <c r="IO4021" s="773"/>
      <c r="IP4021" s="773"/>
      <c r="IQ4021" s="773"/>
      <c r="IR4021" s="773"/>
    </row>
    <row r="4022" spans="1:252" ht="13.5" customHeight="1" x14ac:dyDescent="0.2">
      <c r="A4022" s="606">
        <v>147</v>
      </c>
      <c r="B4022" s="637" t="s">
        <v>2013</v>
      </c>
      <c r="C4022" s="660" t="s">
        <v>701</v>
      </c>
      <c r="D4022" s="575">
        <v>1</v>
      </c>
      <c r="E4022" s="575">
        <v>2011</v>
      </c>
      <c r="F4022" s="1074">
        <v>86.995980000000003</v>
      </c>
      <c r="G4022" s="784">
        <f t="shared" si="135"/>
        <v>86.995980000000003</v>
      </c>
      <c r="H4022" s="1075">
        <v>100</v>
      </c>
      <c r="I4022" s="784">
        <f t="shared" si="136"/>
        <v>0</v>
      </c>
      <c r="J4022" s="635"/>
      <c r="K4022" s="693"/>
      <c r="L4022" s="693"/>
      <c r="M4022" s="635"/>
      <c r="N4022" s="693"/>
      <c r="O4022" s="693"/>
      <c r="P4022" s="1835"/>
      <c r="Q4022" s="773"/>
      <c r="R4022" s="773"/>
      <c r="S4022" s="773"/>
      <c r="T4022" s="773"/>
      <c r="U4022" s="773"/>
      <c r="V4022" s="773"/>
      <c r="W4022" s="773"/>
      <c r="X4022" s="773"/>
      <c r="Y4022" s="773"/>
      <c r="Z4022" s="773"/>
      <c r="AA4022" s="773"/>
      <c r="AB4022" s="773"/>
      <c r="AC4022" s="773"/>
      <c r="AD4022" s="773"/>
      <c r="AE4022" s="773"/>
      <c r="AF4022" s="773"/>
      <c r="AG4022" s="773"/>
      <c r="AH4022" s="773"/>
      <c r="AI4022" s="773"/>
      <c r="AJ4022" s="773"/>
      <c r="AK4022" s="773"/>
      <c r="AL4022" s="773"/>
      <c r="AM4022" s="773"/>
      <c r="AN4022" s="773"/>
      <c r="AO4022" s="773"/>
      <c r="AP4022" s="773"/>
      <c r="AQ4022" s="773"/>
      <c r="AR4022" s="773"/>
      <c r="AS4022" s="773"/>
      <c r="AT4022" s="773"/>
      <c r="AU4022" s="773"/>
      <c r="AV4022" s="773"/>
      <c r="AW4022" s="773"/>
      <c r="AX4022" s="773"/>
      <c r="AY4022" s="773"/>
      <c r="AZ4022" s="773"/>
      <c r="BA4022" s="773"/>
      <c r="BB4022" s="773"/>
      <c r="BC4022" s="773"/>
      <c r="BD4022" s="773"/>
      <c r="BE4022" s="773"/>
      <c r="BF4022" s="773"/>
      <c r="BG4022" s="773"/>
      <c r="BH4022" s="773"/>
      <c r="BI4022" s="773"/>
      <c r="BJ4022" s="773"/>
      <c r="BK4022" s="773"/>
      <c r="BL4022" s="773"/>
      <c r="BM4022" s="773"/>
      <c r="BN4022" s="773"/>
      <c r="BO4022" s="773"/>
      <c r="BP4022" s="773"/>
      <c r="BQ4022" s="773"/>
      <c r="BR4022" s="773"/>
      <c r="BS4022" s="773"/>
      <c r="BT4022" s="773"/>
      <c r="BU4022" s="773"/>
      <c r="BV4022" s="773"/>
      <c r="BW4022" s="773"/>
      <c r="BX4022" s="773"/>
      <c r="BY4022" s="773"/>
      <c r="BZ4022" s="773"/>
      <c r="CA4022" s="773"/>
      <c r="CB4022" s="773"/>
      <c r="CC4022" s="773"/>
      <c r="CD4022" s="773"/>
      <c r="CE4022" s="773"/>
      <c r="CF4022" s="773"/>
      <c r="CG4022" s="773"/>
      <c r="CH4022" s="773"/>
      <c r="CI4022" s="773"/>
      <c r="CJ4022" s="773"/>
      <c r="CK4022" s="773"/>
      <c r="CL4022" s="773"/>
      <c r="CM4022" s="773"/>
      <c r="CN4022" s="773"/>
      <c r="CO4022" s="773"/>
      <c r="CP4022" s="773"/>
      <c r="CQ4022" s="773"/>
      <c r="CR4022" s="773"/>
      <c r="CS4022" s="773"/>
      <c r="CT4022" s="773"/>
      <c r="CU4022" s="773"/>
      <c r="CV4022" s="773"/>
      <c r="CW4022" s="773"/>
      <c r="CX4022" s="773"/>
      <c r="CY4022" s="773"/>
      <c r="CZ4022" s="773"/>
      <c r="DA4022" s="773"/>
      <c r="DB4022" s="773"/>
      <c r="DC4022" s="773"/>
      <c r="DD4022" s="773"/>
      <c r="DE4022" s="773"/>
      <c r="DF4022" s="773"/>
      <c r="DG4022" s="773"/>
      <c r="DH4022" s="773"/>
      <c r="DI4022" s="773"/>
      <c r="DJ4022" s="773"/>
      <c r="DK4022" s="773"/>
      <c r="DL4022" s="773"/>
      <c r="DM4022" s="773"/>
      <c r="DN4022" s="773"/>
      <c r="DO4022" s="773"/>
      <c r="DP4022" s="773"/>
      <c r="DQ4022" s="773"/>
      <c r="DR4022" s="773"/>
      <c r="DS4022" s="773"/>
      <c r="DT4022" s="773"/>
      <c r="DU4022" s="773"/>
      <c r="DV4022" s="773"/>
      <c r="DW4022" s="773"/>
      <c r="DX4022" s="773"/>
      <c r="DY4022" s="773"/>
      <c r="DZ4022" s="773"/>
      <c r="EA4022" s="773"/>
      <c r="EB4022" s="773"/>
      <c r="EC4022" s="773"/>
      <c r="ED4022" s="773"/>
      <c r="EE4022" s="773"/>
      <c r="EF4022" s="773"/>
      <c r="EG4022" s="773"/>
      <c r="EH4022" s="773"/>
      <c r="EI4022" s="773"/>
      <c r="EJ4022" s="773"/>
      <c r="EK4022" s="773"/>
      <c r="EL4022" s="773"/>
      <c r="EM4022" s="773"/>
      <c r="EN4022" s="773"/>
      <c r="EO4022" s="773"/>
      <c r="EP4022" s="773"/>
      <c r="EQ4022" s="773"/>
      <c r="ER4022" s="773"/>
      <c r="ES4022" s="773"/>
      <c r="ET4022" s="773"/>
      <c r="EU4022" s="773"/>
      <c r="EV4022" s="773"/>
      <c r="EW4022" s="773"/>
      <c r="EX4022" s="773"/>
      <c r="EY4022" s="773"/>
      <c r="EZ4022" s="773"/>
      <c r="FA4022" s="773"/>
      <c r="FB4022" s="773"/>
      <c r="FC4022" s="773"/>
      <c r="FD4022" s="773"/>
      <c r="FE4022" s="773"/>
      <c r="FF4022" s="773"/>
      <c r="FG4022" s="773"/>
      <c r="FH4022" s="773"/>
      <c r="FI4022" s="773"/>
      <c r="FJ4022" s="773"/>
      <c r="FK4022" s="773"/>
      <c r="FL4022" s="773"/>
      <c r="FM4022" s="773"/>
      <c r="FN4022" s="773"/>
      <c r="FO4022" s="773"/>
      <c r="FP4022" s="773"/>
      <c r="FQ4022" s="773"/>
      <c r="FR4022" s="773"/>
      <c r="FS4022" s="773"/>
      <c r="FT4022" s="773"/>
      <c r="FU4022" s="773"/>
      <c r="FV4022" s="773"/>
      <c r="FW4022" s="773"/>
      <c r="FX4022" s="773"/>
      <c r="FY4022" s="773"/>
      <c r="FZ4022" s="773"/>
      <c r="GA4022" s="773"/>
      <c r="GB4022" s="773"/>
      <c r="GC4022" s="773"/>
      <c r="GD4022" s="773"/>
      <c r="GE4022" s="773"/>
      <c r="GF4022" s="773"/>
      <c r="GG4022" s="773"/>
      <c r="GH4022" s="773"/>
      <c r="GI4022" s="773"/>
      <c r="GJ4022" s="773"/>
      <c r="GK4022" s="773"/>
      <c r="GL4022" s="773"/>
      <c r="GM4022" s="773"/>
      <c r="GN4022" s="773"/>
      <c r="GO4022" s="773"/>
      <c r="GP4022" s="773"/>
      <c r="GQ4022" s="773"/>
      <c r="GR4022" s="773"/>
      <c r="GS4022" s="773"/>
      <c r="GT4022" s="773"/>
      <c r="GU4022" s="773"/>
      <c r="GV4022" s="773"/>
      <c r="GW4022" s="773"/>
      <c r="GX4022" s="773"/>
      <c r="GY4022" s="773"/>
      <c r="GZ4022" s="773"/>
      <c r="HA4022" s="773"/>
      <c r="HB4022" s="773"/>
      <c r="HC4022" s="773"/>
      <c r="HD4022" s="773"/>
      <c r="HE4022" s="773"/>
      <c r="HF4022" s="773"/>
      <c r="HG4022" s="773"/>
      <c r="HH4022" s="773"/>
      <c r="HI4022" s="773"/>
      <c r="HJ4022" s="773"/>
      <c r="HK4022" s="773"/>
      <c r="HL4022" s="773"/>
      <c r="HM4022" s="773"/>
      <c r="HN4022" s="773"/>
      <c r="HO4022" s="773"/>
      <c r="HP4022" s="773"/>
      <c r="HQ4022" s="773"/>
      <c r="HR4022" s="773"/>
      <c r="HS4022" s="773"/>
      <c r="HT4022" s="773"/>
      <c r="HU4022" s="773"/>
      <c r="HV4022" s="773"/>
      <c r="HW4022" s="773"/>
      <c r="HX4022" s="773"/>
      <c r="HY4022" s="773"/>
      <c r="HZ4022" s="773"/>
      <c r="IA4022" s="773"/>
      <c r="IB4022" s="773"/>
      <c r="IC4022" s="773"/>
      <c r="ID4022" s="773"/>
      <c r="IE4022" s="773"/>
      <c r="IF4022" s="773"/>
      <c r="IG4022" s="773"/>
      <c r="IH4022" s="773"/>
      <c r="II4022" s="773"/>
      <c r="IJ4022" s="773"/>
      <c r="IK4022" s="773"/>
      <c r="IL4022" s="773"/>
      <c r="IM4022" s="773"/>
      <c r="IN4022" s="773"/>
      <c r="IO4022" s="773"/>
      <c r="IP4022" s="773"/>
      <c r="IQ4022" s="773"/>
      <c r="IR4022" s="773"/>
    </row>
    <row r="4023" spans="1:252" ht="13.5" customHeight="1" x14ac:dyDescent="0.2">
      <c r="A4023" s="606">
        <v>148</v>
      </c>
      <c r="B4023" s="637" t="s">
        <v>2014</v>
      </c>
      <c r="C4023" s="660" t="s">
        <v>701</v>
      </c>
      <c r="D4023" s="575">
        <v>1</v>
      </c>
      <c r="E4023" s="575">
        <v>2011</v>
      </c>
      <c r="F4023" s="1074">
        <v>86.995980000000003</v>
      </c>
      <c r="G4023" s="784">
        <f t="shared" si="135"/>
        <v>86.995980000000003</v>
      </c>
      <c r="H4023" s="1075">
        <v>100</v>
      </c>
      <c r="I4023" s="784">
        <f t="shared" si="136"/>
        <v>0</v>
      </c>
      <c r="J4023" s="635"/>
      <c r="K4023" s="693"/>
      <c r="L4023" s="693"/>
      <c r="M4023" s="635"/>
      <c r="N4023" s="693"/>
      <c r="O4023" s="693"/>
      <c r="P4023" s="1835"/>
      <c r="Q4023" s="773"/>
      <c r="R4023" s="773"/>
      <c r="S4023" s="773"/>
      <c r="T4023" s="773"/>
      <c r="U4023" s="773"/>
      <c r="V4023" s="773"/>
      <c r="W4023" s="773"/>
      <c r="X4023" s="773"/>
      <c r="Y4023" s="773"/>
      <c r="Z4023" s="773"/>
      <c r="AA4023" s="773"/>
      <c r="AB4023" s="773"/>
      <c r="AC4023" s="773"/>
      <c r="AD4023" s="773"/>
      <c r="AE4023" s="773"/>
      <c r="AF4023" s="773"/>
      <c r="AG4023" s="773"/>
      <c r="AH4023" s="773"/>
      <c r="AI4023" s="773"/>
      <c r="AJ4023" s="773"/>
      <c r="AK4023" s="773"/>
      <c r="AL4023" s="773"/>
      <c r="AM4023" s="773"/>
      <c r="AN4023" s="773"/>
      <c r="AO4023" s="773"/>
      <c r="AP4023" s="773"/>
      <c r="AQ4023" s="773"/>
      <c r="AR4023" s="773"/>
      <c r="AS4023" s="773"/>
      <c r="AT4023" s="773"/>
      <c r="AU4023" s="773"/>
      <c r="AV4023" s="773"/>
      <c r="AW4023" s="773"/>
      <c r="AX4023" s="773"/>
      <c r="AY4023" s="773"/>
      <c r="AZ4023" s="773"/>
      <c r="BA4023" s="773"/>
      <c r="BB4023" s="773"/>
      <c r="BC4023" s="773"/>
      <c r="BD4023" s="773"/>
      <c r="BE4023" s="773"/>
      <c r="BF4023" s="773"/>
      <c r="BG4023" s="773"/>
      <c r="BH4023" s="773"/>
      <c r="BI4023" s="773"/>
      <c r="BJ4023" s="773"/>
      <c r="BK4023" s="773"/>
      <c r="BL4023" s="773"/>
      <c r="BM4023" s="773"/>
      <c r="BN4023" s="773"/>
      <c r="BO4023" s="773"/>
      <c r="BP4023" s="773"/>
      <c r="BQ4023" s="773"/>
      <c r="BR4023" s="773"/>
      <c r="BS4023" s="773"/>
      <c r="BT4023" s="773"/>
      <c r="BU4023" s="773"/>
      <c r="BV4023" s="773"/>
      <c r="BW4023" s="773"/>
      <c r="BX4023" s="773"/>
      <c r="BY4023" s="773"/>
      <c r="BZ4023" s="773"/>
      <c r="CA4023" s="773"/>
      <c r="CB4023" s="773"/>
      <c r="CC4023" s="773"/>
      <c r="CD4023" s="773"/>
      <c r="CE4023" s="773"/>
      <c r="CF4023" s="773"/>
      <c r="CG4023" s="773"/>
      <c r="CH4023" s="773"/>
      <c r="CI4023" s="773"/>
      <c r="CJ4023" s="773"/>
      <c r="CK4023" s="773"/>
      <c r="CL4023" s="773"/>
      <c r="CM4023" s="773"/>
      <c r="CN4023" s="773"/>
      <c r="CO4023" s="773"/>
      <c r="CP4023" s="773"/>
      <c r="CQ4023" s="773"/>
      <c r="CR4023" s="773"/>
      <c r="CS4023" s="773"/>
      <c r="CT4023" s="773"/>
      <c r="CU4023" s="773"/>
      <c r="CV4023" s="773"/>
      <c r="CW4023" s="773"/>
      <c r="CX4023" s="773"/>
      <c r="CY4023" s="773"/>
      <c r="CZ4023" s="773"/>
      <c r="DA4023" s="773"/>
      <c r="DB4023" s="773"/>
      <c r="DC4023" s="773"/>
      <c r="DD4023" s="773"/>
      <c r="DE4023" s="773"/>
      <c r="DF4023" s="773"/>
      <c r="DG4023" s="773"/>
      <c r="DH4023" s="773"/>
      <c r="DI4023" s="773"/>
      <c r="DJ4023" s="773"/>
      <c r="DK4023" s="773"/>
      <c r="DL4023" s="773"/>
      <c r="DM4023" s="773"/>
      <c r="DN4023" s="773"/>
      <c r="DO4023" s="773"/>
      <c r="DP4023" s="773"/>
      <c r="DQ4023" s="773"/>
      <c r="DR4023" s="773"/>
      <c r="DS4023" s="773"/>
      <c r="DT4023" s="773"/>
      <c r="DU4023" s="773"/>
      <c r="DV4023" s="773"/>
      <c r="DW4023" s="773"/>
      <c r="DX4023" s="773"/>
      <c r="DY4023" s="773"/>
      <c r="DZ4023" s="773"/>
      <c r="EA4023" s="773"/>
      <c r="EB4023" s="773"/>
      <c r="EC4023" s="773"/>
      <c r="ED4023" s="773"/>
      <c r="EE4023" s="773"/>
      <c r="EF4023" s="773"/>
      <c r="EG4023" s="773"/>
      <c r="EH4023" s="773"/>
      <c r="EI4023" s="773"/>
      <c r="EJ4023" s="773"/>
      <c r="EK4023" s="773"/>
      <c r="EL4023" s="773"/>
      <c r="EM4023" s="773"/>
      <c r="EN4023" s="773"/>
      <c r="EO4023" s="773"/>
      <c r="EP4023" s="773"/>
      <c r="EQ4023" s="773"/>
      <c r="ER4023" s="773"/>
      <c r="ES4023" s="773"/>
      <c r="ET4023" s="773"/>
      <c r="EU4023" s="773"/>
      <c r="EV4023" s="773"/>
      <c r="EW4023" s="773"/>
      <c r="EX4023" s="773"/>
      <c r="EY4023" s="773"/>
      <c r="EZ4023" s="773"/>
      <c r="FA4023" s="773"/>
      <c r="FB4023" s="773"/>
      <c r="FC4023" s="773"/>
      <c r="FD4023" s="773"/>
      <c r="FE4023" s="773"/>
      <c r="FF4023" s="773"/>
      <c r="FG4023" s="773"/>
      <c r="FH4023" s="773"/>
      <c r="FI4023" s="773"/>
      <c r="FJ4023" s="773"/>
      <c r="FK4023" s="773"/>
      <c r="FL4023" s="773"/>
      <c r="FM4023" s="773"/>
      <c r="FN4023" s="773"/>
      <c r="FO4023" s="773"/>
      <c r="FP4023" s="773"/>
      <c r="FQ4023" s="773"/>
      <c r="FR4023" s="773"/>
      <c r="FS4023" s="773"/>
      <c r="FT4023" s="773"/>
      <c r="FU4023" s="773"/>
      <c r="FV4023" s="773"/>
      <c r="FW4023" s="773"/>
      <c r="FX4023" s="773"/>
      <c r="FY4023" s="773"/>
      <c r="FZ4023" s="773"/>
      <c r="GA4023" s="773"/>
      <c r="GB4023" s="773"/>
      <c r="GC4023" s="773"/>
      <c r="GD4023" s="773"/>
      <c r="GE4023" s="773"/>
      <c r="GF4023" s="773"/>
      <c r="GG4023" s="773"/>
      <c r="GH4023" s="773"/>
      <c r="GI4023" s="773"/>
      <c r="GJ4023" s="773"/>
      <c r="GK4023" s="773"/>
      <c r="GL4023" s="773"/>
      <c r="GM4023" s="773"/>
      <c r="GN4023" s="773"/>
      <c r="GO4023" s="773"/>
      <c r="GP4023" s="773"/>
      <c r="GQ4023" s="773"/>
      <c r="GR4023" s="773"/>
      <c r="GS4023" s="773"/>
      <c r="GT4023" s="773"/>
      <c r="GU4023" s="773"/>
      <c r="GV4023" s="773"/>
      <c r="GW4023" s="773"/>
      <c r="GX4023" s="773"/>
      <c r="GY4023" s="773"/>
      <c r="GZ4023" s="773"/>
      <c r="HA4023" s="773"/>
      <c r="HB4023" s="773"/>
      <c r="HC4023" s="773"/>
      <c r="HD4023" s="773"/>
      <c r="HE4023" s="773"/>
      <c r="HF4023" s="773"/>
      <c r="HG4023" s="773"/>
      <c r="HH4023" s="773"/>
      <c r="HI4023" s="773"/>
      <c r="HJ4023" s="773"/>
      <c r="HK4023" s="773"/>
      <c r="HL4023" s="773"/>
      <c r="HM4023" s="773"/>
      <c r="HN4023" s="773"/>
      <c r="HO4023" s="773"/>
      <c r="HP4023" s="773"/>
      <c r="HQ4023" s="773"/>
      <c r="HR4023" s="773"/>
      <c r="HS4023" s="773"/>
      <c r="HT4023" s="773"/>
      <c r="HU4023" s="773"/>
      <c r="HV4023" s="773"/>
      <c r="HW4023" s="773"/>
      <c r="HX4023" s="773"/>
      <c r="HY4023" s="773"/>
      <c r="HZ4023" s="773"/>
      <c r="IA4023" s="773"/>
      <c r="IB4023" s="773"/>
      <c r="IC4023" s="773"/>
      <c r="ID4023" s="773"/>
      <c r="IE4023" s="773"/>
      <c r="IF4023" s="773"/>
      <c r="IG4023" s="773"/>
      <c r="IH4023" s="773"/>
      <c r="II4023" s="773"/>
      <c r="IJ4023" s="773"/>
      <c r="IK4023" s="773"/>
      <c r="IL4023" s="773"/>
      <c r="IM4023" s="773"/>
      <c r="IN4023" s="773"/>
      <c r="IO4023" s="773"/>
      <c r="IP4023" s="773"/>
      <c r="IQ4023" s="773"/>
      <c r="IR4023" s="773"/>
    </row>
    <row r="4024" spans="1:252" ht="13.5" customHeight="1" x14ac:dyDescent="0.2">
      <c r="A4024" s="606">
        <v>149</v>
      </c>
      <c r="B4024" s="637" t="s">
        <v>2015</v>
      </c>
      <c r="C4024" s="660" t="s">
        <v>701</v>
      </c>
      <c r="D4024" s="575">
        <v>1</v>
      </c>
      <c r="E4024" s="575">
        <v>2011</v>
      </c>
      <c r="F4024" s="1074">
        <v>293.01974999999999</v>
      </c>
      <c r="G4024" s="784">
        <f t="shared" si="135"/>
        <v>293.01974999999999</v>
      </c>
      <c r="H4024" s="1075">
        <v>100</v>
      </c>
      <c r="I4024" s="784">
        <f t="shared" si="136"/>
        <v>0</v>
      </c>
      <c r="J4024" s="635"/>
      <c r="K4024" s="693"/>
      <c r="L4024" s="693"/>
      <c r="M4024" s="635"/>
      <c r="N4024" s="693"/>
      <c r="O4024" s="693"/>
      <c r="P4024" s="1835"/>
      <c r="Q4024" s="773"/>
      <c r="R4024" s="773"/>
      <c r="S4024" s="773"/>
      <c r="T4024" s="773"/>
      <c r="U4024" s="773"/>
      <c r="V4024" s="773"/>
      <c r="W4024" s="773"/>
      <c r="X4024" s="773"/>
      <c r="Y4024" s="773"/>
      <c r="Z4024" s="773"/>
      <c r="AA4024" s="773"/>
      <c r="AB4024" s="773"/>
      <c r="AC4024" s="773"/>
      <c r="AD4024" s="773"/>
      <c r="AE4024" s="773"/>
      <c r="AF4024" s="773"/>
      <c r="AG4024" s="773"/>
      <c r="AH4024" s="773"/>
      <c r="AI4024" s="773"/>
      <c r="AJ4024" s="773"/>
      <c r="AK4024" s="773"/>
      <c r="AL4024" s="773"/>
      <c r="AM4024" s="773"/>
      <c r="AN4024" s="773"/>
      <c r="AO4024" s="773"/>
      <c r="AP4024" s="773"/>
      <c r="AQ4024" s="773"/>
      <c r="AR4024" s="773"/>
      <c r="AS4024" s="773"/>
      <c r="AT4024" s="773"/>
      <c r="AU4024" s="773"/>
      <c r="AV4024" s="773"/>
      <c r="AW4024" s="773"/>
      <c r="AX4024" s="773"/>
      <c r="AY4024" s="773"/>
      <c r="AZ4024" s="773"/>
      <c r="BA4024" s="773"/>
      <c r="BB4024" s="773"/>
      <c r="BC4024" s="773"/>
      <c r="BD4024" s="773"/>
      <c r="BE4024" s="773"/>
      <c r="BF4024" s="773"/>
      <c r="BG4024" s="773"/>
      <c r="BH4024" s="773"/>
      <c r="BI4024" s="773"/>
      <c r="BJ4024" s="773"/>
      <c r="BK4024" s="773"/>
      <c r="BL4024" s="773"/>
      <c r="BM4024" s="773"/>
      <c r="BN4024" s="773"/>
      <c r="BO4024" s="773"/>
      <c r="BP4024" s="773"/>
      <c r="BQ4024" s="773"/>
      <c r="BR4024" s="773"/>
      <c r="BS4024" s="773"/>
      <c r="BT4024" s="773"/>
      <c r="BU4024" s="773"/>
      <c r="BV4024" s="773"/>
      <c r="BW4024" s="773"/>
      <c r="BX4024" s="773"/>
      <c r="BY4024" s="773"/>
      <c r="BZ4024" s="773"/>
      <c r="CA4024" s="773"/>
      <c r="CB4024" s="773"/>
      <c r="CC4024" s="773"/>
      <c r="CD4024" s="773"/>
      <c r="CE4024" s="773"/>
      <c r="CF4024" s="773"/>
      <c r="CG4024" s="773"/>
      <c r="CH4024" s="773"/>
      <c r="CI4024" s="773"/>
      <c r="CJ4024" s="773"/>
      <c r="CK4024" s="773"/>
      <c r="CL4024" s="773"/>
      <c r="CM4024" s="773"/>
      <c r="CN4024" s="773"/>
      <c r="CO4024" s="773"/>
      <c r="CP4024" s="773"/>
      <c r="CQ4024" s="773"/>
      <c r="CR4024" s="773"/>
      <c r="CS4024" s="773"/>
      <c r="CT4024" s="773"/>
      <c r="CU4024" s="773"/>
      <c r="CV4024" s="773"/>
      <c r="CW4024" s="773"/>
      <c r="CX4024" s="773"/>
      <c r="CY4024" s="773"/>
      <c r="CZ4024" s="773"/>
      <c r="DA4024" s="773"/>
      <c r="DB4024" s="773"/>
      <c r="DC4024" s="773"/>
      <c r="DD4024" s="773"/>
      <c r="DE4024" s="773"/>
      <c r="DF4024" s="773"/>
      <c r="DG4024" s="773"/>
      <c r="DH4024" s="773"/>
      <c r="DI4024" s="773"/>
      <c r="DJ4024" s="773"/>
      <c r="DK4024" s="773"/>
      <c r="DL4024" s="773"/>
      <c r="DM4024" s="773"/>
      <c r="DN4024" s="773"/>
      <c r="DO4024" s="773"/>
      <c r="DP4024" s="773"/>
      <c r="DQ4024" s="773"/>
      <c r="DR4024" s="773"/>
      <c r="DS4024" s="773"/>
      <c r="DT4024" s="773"/>
      <c r="DU4024" s="773"/>
      <c r="DV4024" s="773"/>
      <c r="DW4024" s="773"/>
      <c r="DX4024" s="773"/>
      <c r="DY4024" s="773"/>
      <c r="DZ4024" s="773"/>
      <c r="EA4024" s="773"/>
      <c r="EB4024" s="773"/>
      <c r="EC4024" s="773"/>
      <c r="ED4024" s="773"/>
      <c r="EE4024" s="773"/>
      <c r="EF4024" s="773"/>
      <c r="EG4024" s="773"/>
      <c r="EH4024" s="773"/>
      <c r="EI4024" s="773"/>
      <c r="EJ4024" s="773"/>
      <c r="EK4024" s="773"/>
      <c r="EL4024" s="773"/>
      <c r="EM4024" s="773"/>
      <c r="EN4024" s="773"/>
      <c r="EO4024" s="773"/>
      <c r="EP4024" s="773"/>
      <c r="EQ4024" s="773"/>
      <c r="ER4024" s="773"/>
      <c r="ES4024" s="773"/>
      <c r="ET4024" s="773"/>
      <c r="EU4024" s="773"/>
      <c r="EV4024" s="773"/>
      <c r="EW4024" s="773"/>
      <c r="EX4024" s="773"/>
      <c r="EY4024" s="773"/>
      <c r="EZ4024" s="773"/>
      <c r="FA4024" s="773"/>
      <c r="FB4024" s="773"/>
      <c r="FC4024" s="773"/>
      <c r="FD4024" s="773"/>
      <c r="FE4024" s="773"/>
      <c r="FF4024" s="773"/>
      <c r="FG4024" s="773"/>
      <c r="FH4024" s="773"/>
      <c r="FI4024" s="773"/>
      <c r="FJ4024" s="773"/>
      <c r="FK4024" s="773"/>
      <c r="FL4024" s="773"/>
      <c r="FM4024" s="773"/>
      <c r="FN4024" s="773"/>
      <c r="FO4024" s="773"/>
      <c r="FP4024" s="773"/>
      <c r="FQ4024" s="773"/>
      <c r="FR4024" s="773"/>
      <c r="FS4024" s="773"/>
      <c r="FT4024" s="773"/>
      <c r="FU4024" s="773"/>
      <c r="FV4024" s="773"/>
      <c r="FW4024" s="773"/>
      <c r="FX4024" s="773"/>
      <c r="FY4024" s="773"/>
      <c r="FZ4024" s="773"/>
      <c r="GA4024" s="773"/>
      <c r="GB4024" s="773"/>
      <c r="GC4024" s="773"/>
      <c r="GD4024" s="773"/>
      <c r="GE4024" s="773"/>
      <c r="GF4024" s="773"/>
      <c r="GG4024" s="773"/>
      <c r="GH4024" s="773"/>
      <c r="GI4024" s="773"/>
      <c r="GJ4024" s="773"/>
      <c r="GK4024" s="773"/>
      <c r="GL4024" s="773"/>
      <c r="GM4024" s="773"/>
      <c r="GN4024" s="773"/>
      <c r="GO4024" s="773"/>
      <c r="GP4024" s="773"/>
      <c r="GQ4024" s="773"/>
      <c r="GR4024" s="773"/>
      <c r="GS4024" s="773"/>
      <c r="GT4024" s="773"/>
      <c r="GU4024" s="773"/>
      <c r="GV4024" s="773"/>
      <c r="GW4024" s="773"/>
      <c r="GX4024" s="773"/>
      <c r="GY4024" s="773"/>
      <c r="GZ4024" s="773"/>
      <c r="HA4024" s="773"/>
      <c r="HB4024" s="773"/>
      <c r="HC4024" s="773"/>
      <c r="HD4024" s="773"/>
      <c r="HE4024" s="773"/>
      <c r="HF4024" s="773"/>
      <c r="HG4024" s="773"/>
      <c r="HH4024" s="773"/>
      <c r="HI4024" s="773"/>
      <c r="HJ4024" s="773"/>
      <c r="HK4024" s="773"/>
      <c r="HL4024" s="773"/>
      <c r="HM4024" s="773"/>
      <c r="HN4024" s="773"/>
      <c r="HO4024" s="773"/>
      <c r="HP4024" s="773"/>
      <c r="HQ4024" s="773"/>
      <c r="HR4024" s="773"/>
      <c r="HS4024" s="773"/>
      <c r="HT4024" s="773"/>
      <c r="HU4024" s="773"/>
      <c r="HV4024" s="773"/>
      <c r="HW4024" s="773"/>
      <c r="HX4024" s="773"/>
      <c r="HY4024" s="773"/>
      <c r="HZ4024" s="773"/>
      <c r="IA4024" s="773"/>
      <c r="IB4024" s="773"/>
      <c r="IC4024" s="773"/>
      <c r="ID4024" s="773"/>
      <c r="IE4024" s="773"/>
      <c r="IF4024" s="773"/>
      <c r="IG4024" s="773"/>
      <c r="IH4024" s="773"/>
      <c r="II4024" s="773"/>
      <c r="IJ4024" s="773"/>
      <c r="IK4024" s="773"/>
      <c r="IL4024" s="773"/>
      <c r="IM4024" s="773"/>
      <c r="IN4024" s="773"/>
      <c r="IO4024" s="773"/>
      <c r="IP4024" s="773"/>
      <c r="IQ4024" s="773"/>
      <c r="IR4024" s="773"/>
    </row>
    <row r="4025" spans="1:252" ht="13.5" customHeight="1" x14ac:dyDescent="0.2">
      <c r="A4025" s="606">
        <v>150</v>
      </c>
      <c r="B4025" s="637" t="s">
        <v>2009</v>
      </c>
      <c r="C4025" s="660" t="s">
        <v>701</v>
      </c>
      <c r="D4025" s="575">
        <v>1</v>
      </c>
      <c r="E4025" s="575">
        <v>2011</v>
      </c>
      <c r="F4025" s="1074">
        <v>246.87427</v>
      </c>
      <c r="G4025" s="784">
        <f t="shared" si="135"/>
        <v>246.87427</v>
      </c>
      <c r="H4025" s="1075">
        <v>100</v>
      </c>
      <c r="I4025" s="784">
        <f t="shared" si="136"/>
        <v>0</v>
      </c>
      <c r="J4025" s="635"/>
      <c r="K4025" s="693"/>
      <c r="L4025" s="693"/>
      <c r="M4025" s="635"/>
      <c r="N4025" s="693"/>
      <c r="O4025" s="693"/>
      <c r="P4025" s="1835"/>
      <c r="Q4025" s="773"/>
      <c r="R4025" s="773"/>
      <c r="S4025" s="773"/>
      <c r="T4025" s="773"/>
      <c r="U4025" s="773"/>
      <c r="V4025" s="773"/>
      <c r="W4025" s="773"/>
      <c r="X4025" s="773"/>
      <c r="Y4025" s="773"/>
      <c r="Z4025" s="773"/>
      <c r="AA4025" s="773"/>
      <c r="AB4025" s="773"/>
      <c r="AC4025" s="773"/>
      <c r="AD4025" s="773"/>
      <c r="AE4025" s="773"/>
      <c r="AF4025" s="773"/>
      <c r="AG4025" s="773"/>
      <c r="AH4025" s="773"/>
      <c r="AI4025" s="773"/>
      <c r="AJ4025" s="773"/>
      <c r="AK4025" s="773"/>
      <c r="AL4025" s="773"/>
      <c r="AM4025" s="773"/>
      <c r="AN4025" s="773"/>
      <c r="AO4025" s="773"/>
      <c r="AP4025" s="773"/>
      <c r="AQ4025" s="773"/>
      <c r="AR4025" s="773"/>
      <c r="AS4025" s="773"/>
      <c r="AT4025" s="773"/>
      <c r="AU4025" s="773"/>
      <c r="AV4025" s="773"/>
      <c r="AW4025" s="773"/>
      <c r="AX4025" s="773"/>
      <c r="AY4025" s="773"/>
      <c r="AZ4025" s="773"/>
      <c r="BA4025" s="773"/>
      <c r="BB4025" s="773"/>
      <c r="BC4025" s="773"/>
      <c r="BD4025" s="773"/>
      <c r="BE4025" s="773"/>
      <c r="BF4025" s="773"/>
      <c r="BG4025" s="773"/>
      <c r="BH4025" s="773"/>
      <c r="BI4025" s="773"/>
      <c r="BJ4025" s="773"/>
      <c r="BK4025" s="773"/>
      <c r="BL4025" s="773"/>
      <c r="BM4025" s="773"/>
      <c r="BN4025" s="773"/>
      <c r="BO4025" s="773"/>
      <c r="BP4025" s="773"/>
      <c r="BQ4025" s="773"/>
      <c r="BR4025" s="773"/>
      <c r="BS4025" s="773"/>
      <c r="BT4025" s="773"/>
      <c r="BU4025" s="773"/>
      <c r="BV4025" s="773"/>
      <c r="BW4025" s="773"/>
      <c r="BX4025" s="773"/>
      <c r="BY4025" s="773"/>
      <c r="BZ4025" s="773"/>
      <c r="CA4025" s="773"/>
      <c r="CB4025" s="773"/>
      <c r="CC4025" s="773"/>
      <c r="CD4025" s="773"/>
      <c r="CE4025" s="773"/>
      <c r="CF4025" s="773"/>
      <c r="CG4025" s="773"/>
      <c r="CH4025" s="773"/>
      <c r="CI4025" s="773"/>
      <c r="CJ4025" s="773"/>
      <c r="CK4025" s="773"/>
      <c r="CL4025" s="773"/>
      <c r="CM4025" s="773"/>
      <c r="CN4025" s="773"/>
      <c r="CO4025" s="773"/>
      <c r="CP4025" s="773"/>
      <c r="CQ4025" s="773"/>
      <c r="CR4025" s="773"/>
      <c r="CS4025" s="773"/>
      <c r="CT4025" s="773"/>
      <c r="CU4025" s="773"/>
      <c r="CV4025" s="773"/>
      <c r="CW4025" s="773"/>
      <c r="CX4025" s="773"/>
      <c r="CY4025" s="773"/>
      <c r="CZ4025" s="773"/>
      <c r="DA4025" s="773"/>
      <c r="DB4025" s="773"/>
      <c r="DC4025" s="773"/>
      <c r="DD4025" s="773"/>
      <c r="DE4025" s="773"/>
      <c r="DF4025" s="773"/>
      <c r="DG4025" s="773"/>
      <c r="DH4025" s="773"/>
      <c r="DI4025" s="773"/>
      <c r="DJ4025" s="773"/>
      <c r="DK4025" s="773"/>
      <c r="DL4025" s="773"/>
      <c r="DM4025" s="773"/>
      <c r="DN4025" s="773"/>
      <c r="DO4025" s="773"/>
      <c r="DP4025" s="773"/>
      <c r="DQ4025" s="773"/>
      <c r="DR4025" s="773"/>
      <c r="DS4025" s="773"/>
      <c r="DT4025" s="773"/>
      <c r="DU4025" s="773"/>
      <c r="DV4025" s="773"/>
      <c r="DW4025" s="773"/>
      <c r="DX4025" s="773"/>
      <c r="DY4025" s="773"/>
      <c r="DZ4025" s="773"/>
      <c r="EA4025" s="773"/>
      <c r="EB4025" s="773"/>
      <c r="EC4025" s="773"/>
      <c r="ED4025" s="773"/>
      <c r="EE4025" s="773"/>
      <c r="EF4025" s="773"/>
      <c r="EG4025" s="773"/>
      <c r="EH4025" s="773"/>
      <c r="EI4025" s="773"/>
      <c r="EJ4025" s="773"/>
      <c r="EK4025" s="773"/>
      <c r="EL4025" s="773"/>
      <c r="EM4025" s="773"/>
      <c r="EN4025" s="773"/>
      <c r="EO4025" s="773"/>
      <c r="EP4025" s="773"/>
      <c r="EQ4025" s="773"/>
      <c r="ER4025" s="773"/>
      <c r="ES4025" s="773"/>
      <c r="ET4025" s="773"/>
      <c r="EU4025" s="773"/>
      <c r="EV4025" s="773"/>
      <c r="EW4025" s="773"/>
      <c r="EX4025" s="773"/>
      <c r="EY4025" s="773"/>
      <c r="EZ4025" s="773"/>
      <c r="FA4025" s="773"/>
      <c r="FB4025" s="773"/>
      <c r="FC4025" s="773"/>
      <c r="FD4025" s="773"/>
      <c r="FE4025" s="773"/>
      <c r="FF4025" s="773"/>
      <c r="FG4025" s="773"/>
      <c r="FH4025" s="773"/>
      <c r="FI4025" s="773"/>
      <c r="FJ4025" s="773"/>
      <c r="FK4025" s="773"/>
      <c r="FL4025" s="773"/>
      <c r="FM4025" s="773"/>
      <c r="FN4025" s="773"/>
      <c r="FO4025" s="773"/>
      <c r="FP4025" s="773"/>
      <c r="FQ4025" s="773"/>
      <c r="FR4025" s="773"/>
      <c r="FS4025" s="773"/>
      <c r="FT4025" s="773"/>
      <c r="FU4025" s="773"/>
      <c r="FV4025" s="773"/>
      <c r="FW4025" s="773"/>
      <c r="FX4025" s="773"/>
      <c r="FY4025" s="773"/>
      <c r="FZ4025" s="773"/>
      <c r="GA4025" s="773"/>
      <c r="GB4025" s="773"/>
      <c r="GC4025" s="773"/>
      <c r="GD4025" s="773"/>
      <c r="GE4025" s="773"/>
      <c r="GF4025" s="773"/>
      <c r="GG4025" s="773"/>
      <c r="GH4025" s="773"/>
      <c r="GI4025" s="773"/>
      <c r="GJ4025" s="773"/>
      <c r="GK4025" s="773"/>
      <c r="GL4025" s="773"/>
      <c r="GM4025" s="773"/>
      <c r="GN4025" s="773"/>
      <c r="GO4025" s="773"/>
      <c r="GP4025" s="773"/>
      <c r="GQ4025" s="773"/>
      <c r="GR4025" s="773"/>
      <c r="GS4025" s="773"/>
      <c r="GT4025" s="773"/>
      <c r="GU4025" s="773"/>
      <c r="GV4025" s="773"/>
      <c r="GW4025" s="773"/>
      <c r="GX4025" s="773"/>
      <c r="GY4025" s="773"/>
      <c r="GZ4025" s="773"/>
      <c r="HA4025" s="773"/>
      <c r="HB4025" s="773"/>
      <c r="HC4025" s="773"/>
      <c r="HD4025" s="773"/>
      <c r="HE4025" s="773"/>
      <c r="HF4025" s="773"/>
      <c r="HG4025" s="773"/>
      <c r="HH4025" s="773"/>
      <c r="HI4025" s="773"/>
      <c r="HJ4025" s="773"/>
      <c r="HK4025" s="773"/>
      <c r="HL4025" s="773"/>
      <c r="HM4025" s="773"/>
      <c r="HN4025" s="773"/>
      <c r="HO4025" s="773"/>
      <c r="HP4025" s="773"/>
      <c r="HQ4025" s="773"/>
      <c r="HR4025" s="773"/>
      <c r="HS4025" s="773"/>
      <c r="HT4025" s="773"/>
      <c r="HU4025" s="773"/>
      <c r="HV4025" s="773"/>
      <c r="HW4025" s="773"/>
      <c r="HX4025" s="773"/>
      <c r="HY4025" s="773"/>
      <c r="HZ4025" s="773"/>
      <c r="IA4025" s="773"/>
      <c r="IB4025" s="773"/>
      <c r="IC4025" s="773"/>
      <c r="ID4025" s="773"/>
      <c r="IE4025" s="773"/>
      <c r="IF4025" s="773"/>
      <c r="IG4025" s="773"/>
      <c r="IH4025" s="773"/>
      <c r="II4025" s="773"/>
      <c r="IJ4025" s="773"/>
      <c r="IK4025" s="773"/>
      <c r="IL4025" s="773"/>
      <c r="IM4025" s="773"/>
      <c r="IN4025" s="773"/>
      <c r="IO4025" s="773"/>
      <c r="IP4025" s="773"/>
      <c r="IQ4025" s="773"/>
      <c r="IR4025" s="773"/>
    </row>
    <row r="4026" spans="1:252" ht="13.5" customHeight="1" x14ac:dyDescent="0.2">
      <c r="A4026" s="606">
        <v>151</v>
      </c>
      <c r="B4026" s="637" t="s">
        <v>2016</v>
      </c>
      <c r="C4026" s="660" t="s">
        <v>701</v>
      </c>
      <c r="D4026" s="575">
        <v>1</v>
      </c>
      <c r="E4026" s="575">
        <v>2011</v>
      </c>
      <c r="F4026" s="1074">
        <v>309.43534000000005</v>
      </c>
      <c r="G4026" s="784">
        <f t="shared" si="135"/>
        <v>309.43534000000005</v>
      </c>
      <c r="H4026" s="1075">
        <v>100</v>
      </c>
      <c r="I4026" s="784">
        <f t="shared" si="136"/>
        <v>0</v>
      </c>
      <c r="J4026" s="635"/>
      <c r="K4026" s="693"/>
      <c r="L4026" s="693"/>
      <c r="M4026" s="635"/>
      <c r="N4026" s="693"/>
      <c r="O4026" s="693"/>
      <c r="P4026" s="1835"/>
      <c r="Q4026" s="773"/>
      <c r="R4026" s="773"/>
      <c r="S4026" s="773"/>
      <c r="T4026" s="773"/>
      <c r="U4026" s="773"/>
      <c r="V4026" s="773"/>
      <c r="W4026" s="773"/>
      <c r="X4026" s="773"/>
      <c r="Y4026" s="773"/>
      <c r="Z4026" s="773"/>
      <c r="AA4026" s="773"/>
      <c r="AB4026" s="773"/>
      <c r="AC4026" s="773"/>
      <c r="AD4026" s="773"/>
      <c r="AE4026" s="773"/>
      <c r="AF4026" s="773"/>
      <c r="AG4026" s="773"/>
      <c r="AH4026" s="773"/>
      <c r="AI4026" s="773"/>
      <c r="AJ4026" s="773"/>
      <c r="AK4026" s="773"/>
      <c r="AL4026" s="773"/>
      <c r="AM4026" s="773"/>
      <c r="AN4026" s="773"/>
      <c r="AO4026" s="773"/>
      <c r="AP4026" s="773"/>
      <c r="AQ4026" s="773"/>
      <c r="AR4026" s="773"/>
      <c r="AS4026" s="773"/>
      <c r="AT4026" s="773"/>
      <c r="AU4026" s="773"/>
      <c r="AV4026" s="773"/>
      <c r="AW4026" s="773"/>
      <c r="AX4026" s="773"/>
      <c r="AY4026" s="773"/>
      <c r="AZ4026" s="773"/>
      <c r="BA4026" s="773"/>
      <c r="BB4026" s="773"/>
      <c r="BC4026" s="773"/>
      <c r="BD4026" s="773"/>
      <c r="BE4026" s="773"/>
      <c r="BF4026" s="773"/>
      <c r="BG4026" s="773"/>
      <c r="BH4026" s="773"/>
      <c r="BI4026" s="773"/>
      <c r="BJ4026" s="773"/>
      <c r="BK4026" s="773"/>
      <c r="BL4026" s="773"/>
      <c r="BM4026" s="773"/>
      <c r="BN4026" s="773"/>
      <c r="BO4026" s="773"/>
      <c r="BP4026" s="773"/>
      <c r="BQ4026" s="773"/>
      <c r="BR4026" s="773"/>
      <c r="BS4026" s="773"/>
      <c r="BT4026" s="773"/>
      <c r="BU4026" s="773"/>
      <c r="BV4026" s="773"/>
      <c r="BW4026" s="773"/>
      <c r="BX4026" s="773"/>
      <c r="BY4026" s="773"/>
      <c r="BZ4026" s="773"/>
      <c r="CA4026" s="773"/>
      <c r="CB4026" s="773"/>
      <c r="CC4026" s="773"/>
      <c r="CD4026" s="773"/>
      <c r="CE4026" s="773"/>
      <c r="CF4026" s="773"/>
      <c r="CG4026" s="773"/>
      <c r="CH4026" s="773"/>
      <c r="CI4026" s="773"/>
      <c r="CJ4026" s="773"/>
      <c r="CK4026" s="773"/>
      <c r="CL4026" s="773"/>
      <c r="CM4026" s="773"/>
      <c r="CN4026" s="773"/>
      <c r="CO4026" s="773"/>
      <c r="CP4026" s="773"/>
      <c r="CQ4026" s="773"/>
      <c r="CR4026" s="773"/>
      <c r="CS4026" s="773"/>
      <c r="CT4026" s="773"/>
      <c r="CU4026" s="773"/>
      <c r="CV4026" s="773"/>
      <c r="CW4026" s="773"/>
      <c r="CX4026" s="773"/>
      <c r="CY4026" s="773"/>
      <c r="CZ4026" s="773"/>
      <c r="DA4026" s="773"/>
      <c r="DB4026" s="773"/>
      <c r="DC4026" s="773"/>
      <c r="DD4026" s="773"/>
      <c r="DE4026" s="773"/>
      <c r="DF4026" s="773"/>
      <c r="DG4026" s="773"/>
      <c r="DH4026" s="773"/>
      <c r="DI4026" s="773"/>
      <c r="DJ4026" s="773"/>
      <c r="DK4026" s="773"/>
      <c r="DL4026" s="773"/>
      <c r="DM4026" s="773"/>
      <c r="DN4026" s="773"/>
      <c r="DO4026" s="773"/>
      <c r="DP4026" s="773"/>
      <c r="DQ4026" s="773"/>
      <c r="DR4026" s="773"/>
      <c r="DS4026" s="773"/>
      <c r="DT4026" s="773"/>
      <c r="DU4026" s="773"/>
      <c r="DV4026" s="773"/>
      <c r="DW4026" s="773"/>
      <c r="DX4026" s="773"/>
      <c r="DY4026" s="773"/>
      <c r="DZ4026" s="773"/>
      <c r="EA4026" s="773"/>
      <c r="EB4026" s="773"/>
      <c r="EC4026" s="773"/>
      <c r="ED4026" s="773"/>
      <c r="EE4026" s="773"/>
      <c r="EF4026" s="773"/>
      <c r="EG4026" s="773"/>
      <c r="EH4026" s="773"/>
      <c r="EI4026" s="773"/>
      <c r="EJ4026" s="773"/>
      <c r="EK4026" s="773"/>
      <c r="EL4026" s="773"/>
      <c r="EM4026" s="773"/>
      <c r="EN4026" s="773"/>
      <c r="EO4026" s="773"/>
      <c r="EP4026" s="773"/>
      <c r="EQ4026" s="773"/>
      <c r="ER4026" s="773"/>
      <c r="ES4026" s="773"/>
      <c r="ET4026" s="773"/>
      <c r="EU4026" s="773"/>
      <c r="EV4026" s="773"/>
      <c r="EW4026" s="773"/>
      <c r="EX4026" s="773"/>
      <c r="EY4026" s="773"/>
      <c r="EZ4026" s="773"/>
      <c r="FA4026" s="773"/>
      <c r="FB4026" s="773"/>
      <c r="FC4026" s="773"/>
      <c r="FD4026" s="773"/>
      <c r="FE4026" s="773"/>
      <c r="FF4026" s="773"/>
      <c r="FG4026" s="773"/>
      <c r="FH4026" s="773"/>
      <c r="FI4026" s="773"/>
      <c r="FJ4026" s="773"/>
      <c r="FK4026" s="773"/>
      <c r="FL4026" s="773"/>
      <c r="FM4026" s="773"/>
      <c r="FN4026" s="773"/>
      <c r="FO4026" s="773"/>
      <c r="FP4026" s="773"/>
      <c r="FQ4026" s="773"/>
      <c r="FR4026" s="773"/>
      <c r="FS4026" s="773"/>
      <c r="FT4026" s="773"/>
      <c r="FU4026" s="773"/>
      <c r="FV4026" s="773"/>
      <c r="FW4026" s="773"/>
      <c r="FX4026" s="773"/>
      <c r="FY4026" s="773"/>
      <c r="FZ4026" s="773"/>
      <c r="GA4026" s="773"/>
      <c r="GB4026" s="773"/>
      <c r="GC4026" s="773"/>
      <c r="GD4026" s="773"/>
      <c r="GE4026" s="773"/>
      <c r="GF4026" s="773"/>
      <c r="GG4026" s="773"/>
      <c r="GH4026" s="773"/>
      <c r="GI4026" s="773"/>
      <c r="GJ4026" s="773"/>
      <c r="GK4026" s="773"/>
      <c r="GL4026" s="773"/>
      <c r="GM4026" s="773"/>
      <c r="GN4026" s="773"/>
      <c r="GO4026" s="773"/>
      <c r="GP4026" s="773"/>
      <c r="GQ4026" s="773"/>
      <c r="GR4026" s="773"/>
      <c r="GS4026" s="773"/>
      <c r="GT4026" s="773"/>
      <c r="GU4026" s="773"/>
      <c r="GV4026" s="773"/>
      <c r="GW4026" s="773"/>
      <c r="GX4026" s="773"/>
      <c r="GY4026" s="773"/>
      <c r="GZ4026" s="773"/>
      <c r="HA4026" s="773"/>
      <c r="HB4026" s="773"/>
      <c r="HC4026" s="773"/>
      <c r="HD4026" s="773"/>
      <c r="HE4026" s="773"/>
      <c r="HF4026" s="773"/>
      <c r="HG4026" s="773"/>
      <c r="HH4026" s="773"/>
      <c r="HI4026" s="773"/>
      <c r="HJ4026" s="773"/>
      <c r="HK4026" s="773"/>
      <c r="HL4026" s="773"/>
      <c r="HM4026" s="773"/>
      <c r="HN4026" s="773"/>
      <c r="HO4026" s="773"/>
      <c r="HP4026" s="773"/>
      <c r="HQ4026" s="773"/>
      <c r="HR4026" s="773"/>
      <c r="HS4026" s="773"/>
      <c r="HT4026" s="773"/>
      <c r="HU4026" s="773"/>
      <c r="HV4026" s="773"/>
      <c r="HW4026" s="773"/>
      <c r="HX4026" s="773"/>
      <c r="HY4026" s="773"/>
      <c r="HZ4026" s="773"/>
      <c r="IA4026" s="773"/>
      <c r="IB4026" s="773"/>
      <c r="IC4026" s="773"/>
      <c r="ID4026" s="773"/>
      <c r="IE4026" s="773"/>
      <c r="IF4026" s="773"/>
      <c r="IG4026" s="773"/>
      <c r="IH4026" s="773"/>
      <c r="II4026" s="773"/>
      <c r="IJ4026" s="773"/>
      <c r="IK4026" s="773"/>
      <c r="IL4026" s="773"/>
      <c r="IM4026" s="773"/>
      <c r="IN4026" s="773"/>
      <c r="IO4026" s="773"/>
      <c r="IP4026" s="773"/>
      <c r="IQ4026" s="773"/>
      <c r="IR4026" s="773"/>
    </row>
    <row r="4027" spans="1:252" ht="13.5" customHeight="1" x14ac:dyDescent="0.2">
      <c r="A4027" s="606">
        <v>152</v>
      </c>
      <c r="B4027" s="637" t="s">
        <v>2017</v>
      </c>
      <c r="C4027" s="660" t="s">
        <v>701</v>
      </c>
      <c r="D4027" s="575">
        <v>1</v>
      </c>
      <c r="E4027" s="575">
        <v>2011</v>
      </c>
      <c r="F4027" s="1074">
        <v>93.947210000000013</v>
      </c>
      <c r="G4027" s="784">
        <f t="shared" si="135"/>
        <v>93.947210000000013</v>
      </c>
      <c r="H4027" s="1075">
        <v>100</v>
      </c>
      <c r="I4027" s="784">
        <f t="shared" si="136"/>
        <v>0</v>
      </c>
      <c r="J4027" s="635"/>
      <c r="K4027" s="693"/>
      <c r="L4027" s="693"/>
      <c r="M4027" s="635"/>
      <c r="N4027" s="693"/>
      <c r="O4027" s="693"/>
      <c r="P4027" s="1835"/>
      <c r="Q4027" s="773"/>
      <c r="R4027" s="773"/>
      <c r="S4027" s="773"/>
      <c r="T4027" s="773"/>
      <c r="U4027" s="773"/>
      <c r="V4027" s="773"/>
      <c r="W4027" s="773"/>
      <c r="X4027" s="773"/>
      <c r="Y4027" s="773"/>
      <c r="Z4027" s="773"/>
      <c r="AA4027" s="773"/>
      <c r="AB4027" s="773"/>
      <c r="AC4027" s="773"/>
      <c r="AD4027" s="773"/>
      <c r="AE4027" s="773"/>
      <c r="AF4027" s="773"/>
      <c r="AG4027" s="773"/>
      <c r="AH4027" s="773"/>
      <c r="AI4027" s="773"/>
      <c r="AJ4027" s="773"/>
      <c r="AK4027" s="773"/>
      <c r="AL4027" s="773"/>
      <c r="AM4027" s="773"/>
      <c r="AN4027" s="773"/>
      <c r="AO4027" s="773"/>
      <c r="AP4027" s="773"/>
      <c r="AQ4027" s="773"/>
      <c r="AR4027" s="773"/>
      <c r="AS4027" s="773"/>
      <c r="AT4027" s="773"/>
      <c r="AU4027" s="773"/>
      <c r="AV4027" s="773"/>
      <c r="AW4027" s="773"/>
      <c r="AX4027" s="773"/>
      <c r="AY4027" s="773"/>
      <c r="AZ4027" s="773"/>
      <c r="BA4027" s="773"/>
      <c r="BB4027" s="773"/>
      <c r="BC4027" s="773"/>
      <c r="BD4027" s="773"/>
      <c r="BE4027" s="773"/>
      <c r="BF4027" s="773"/>
      <c r="BG4027" s="773"/>
      <c r="BH4027" s="773"/>
      <c r="BI4027" s="773"/>
      <c r="BJ4027" s="773"/>
      <c r="BK4027" s="773"/>
      <c r="BL4027" s="773"/>
      <c r="BM4027" s="773"/>
      <c r="BN4027" s="773"/>
      <c r="BO4027" s="773"/>
      <c r="BP4027" s="773"/>
      <c r="BQ4027" s="773"/>
      <c r="BR4027" s="773"/>
      <c r="BS4027" s="773"/>
      <c r="BT4027" s="773"/>
      <c r="BU4027" s="773"/>
      <c r="BV4027" s="773"/>
      <c r="BW4027" s="773"/>
      <c r="BX4027" s="773"/>
      <c r="BY4027" s="773"/>
      <c r="BZ4027" s="773"/>
      <c r="CA4027" s="773"/>
      <c r="CB4027" s="773"/>
      <c r="CC4027" s="773"/>
      <c r="CD4027" s="773"/>
      <c r="CE4027" s="773"/>
      <c r="CF4027" s="773"/>
      <c r="CG4027" s="773"/>
      <c r="CH4027" s="773"/>
      <c r="CI4027" s="773"/>
      <c r="CJ4027" s="773"/>
      <c r="CK4027" s="773"/>
      <c r="CL4027" s="773"/>
      <c r="CM4027" s="773"/>
      <c r="CN4027" s="773"/>
      <c r="CO4027" s="773"/>
      <c r="CP4027" s="773"/>
      <c r="CQ4027" s="773"/>
      <c r="CR4027" s="773"/>
      <c r="CS4027" s="773"/>
      <c r="CT4027" s="773"/>
      <c r="CU4027" s="773"/>
      <c r="CV4027" s="773"/>
      <c r="CW4027" s="773"/>
      <c r="CX4027" s="773"/>
      <c r="CY4027" s="773"/>
      <c r="CZ4027" s="773"/>
      <c r="DA4027" s="773"/>
      <c r="DB4027" s="773"/>
      <c r="DC4027" s="773"/>
      <c r="DD4027" s="773"/>
      <c r="DE4027" s="773"/>
      <c r="DF4027" s="773"/>
      <c r="DG4027" s="773"/>
      <c r="DH4027" s="773"/>
      <c r="DI4027" s="773"/>
      <c r="DJ4027" s="773"/>
      <c r="DK4027" s="773"/>
      <c r="DL4027" s="773"/>
      <c r="DM4027" s="773"/>
      <c r="DN4027" s="773"/>
      <c r="DO4027" s="773"/>
      <c r="DP4027" s="773"/>
      <c r="DQ4027" s="773"/>
      <c r="DR4027" s="773"/>
      <c r="DS4027" s="773"/>
      <c r="DT4027" s="773"/>
      <c r="DU4027" s="773"/>
      <c r="DV4027" s="773"/>
      <c r="DW4027" s="773"/>
      <c r="DX4027" s="773"/>
      <c r="DY4027" s="773"/>
      <c r="DZ4027" s="773"/>
      <c r="EA4027" s="773"/>
      <c r="EB4027" s="773"/>
      <c r="EC4027" s="773"/>
      <c r="ED4027" s="773"/>
      <c r="EE4027" s="773"/>
      <c r="EF4027" s="773"/>
      <c r="EG4027" s="773"/>
      <c r="EH4027" s="773"/>
      <c r="EI4027" s="773"/>
      <c r="EJ4027" s="773"/>
      <c r="EK4027" s="773"/>
      <c r="EL4027" s="773"/>
      <c r="EM4027" s="773"/>
      <c r="EN4027" s="773"/>
      <c r="EO4027" s="773"/>
      <c r="EP4027" s="773"/>
      <c r="EQ4027" s="773"/>
      <c r="ER4027" s="773"/>
      <c r="ES4027" s="773"/>
      <c r="ET4027" s="773"/>
      <c r="EU4027" s="773"/>
      <c r="EV4027" s="773"/>
      <c r="EW4027" s="773"/>
      <c r="EX4027" s="773"/>
      <c r="EY4027" s="773"/>
      <c r="EZ4027" s="773"/>
      <c r="FA4027" s="773"/>
      <c r="FB4027" s="773"/>
      <c r="FC4027" s="773"/>
      <c r="FD4027" s="773"/>
      <c r="FE4027" s="773"/>
      <c r="FF4027" s="773"/>
      <c r="FG4027" s="773"/>
      <c r="FH4027" s="773"/>
      <c r="FI4027" s="773"/>
      <c r="FJ4027" s="773"/>
      <c r="FK4027" s="773"/>
      <c r="FL4027" s="773"/>
      <c r="FM4027" s="773"/>
      <c r="FN4027" s="773"/>
      <c r="FO4027" s="773"/>
      <c r="FP4027" s="773"/>
      <c r="FQ4027" s="773"/>
      <c r="FR4027" s="773"/>
      <c r="FS4027" s="773"/>
      <c r="FT4027" s="773"/>
      <c r="FU4027" s="773"/>
      <c r="FV4027" s="773"/>
      <c r="FW4027" s="773"/>
      <c r="FX4027" s="773"/>
      <c r="FY4027" s="773"/>
      <c r="FZ4027" s="773"/>
      <c r="GA4027" s="773"/>
      <c r="GB4027" s="773"/>
      <c r="GC4027" s="773"/>
      <c r="GD4027" s="773"/>
      <c r="GE4027" s="773"/>
      <c r="GF4027" s="773"/>
      <c r="GG4027" s="773"/>
      <c r="GH4027" s="773"/>
      <c r="GI4027" s="773"/>
      <c r="GJ4027" s="773"/>
      <c r="GK4027" s="773"/>
      <c r="GL4027" s="773"/>
      <c r="GM4027" s="773"/>
      <c r="GN4027" s="773"/>
      <c r="GO4027" s="773"/>
      <c r="GP4027" s="773"/>
      <c r="GQ4027" s="773"/>
      <c r="GR4027" s="773"/>
      <c r="GS4027" s="773"/>
      <c r="GT4027" s="773"/>
      <c r="GU4027" s="773"/>
      <c r="GV4027" s="773"/>
      <c r="GW4027" s="773"/>
      <c r="GX4027" s="773"/>
      <c r="GY4027" s="773"/>
      <c r="GZ4027" s="773"/>
      <c r="HA4027" s="773"/>
      <c r="HB4027" s="773"/>
      <c r="HC4027" s="773"/>
      <c r="HD4027" s="773"/>
      <c r="HE4027" s="773"/>
      <c r="HF4027" s="773"/>
      <c r="HG4027" s="773"/>
      <c r="HH4027" s="773"/>
      <c r="HI4027" s="773"/>
      <c r="HJ4027" s="773"/>
      <c r="HK4027" s="773"/>
      <c r="HL4027" s="773"/>
      <c r="HM4027" s="773"/>
      <c r="HN4027" s="773"/>
      <c r="HO4027" s="773"/>
      <c r="HP4027" s="773"/>
      <c r="HQ4027" s="773"/>
      <c r="HR4027" s="773"/>
      <c r="HS4027" s="773"/>
      <c r="HT4027" s="773"/>
      <c r="HU4027" s="773"/>
      <c r="HV4027" s="773"/>
      <c r="HW4027" s="773"/>
      <c r="HX4027" s="773"/>
      <c r="HY4027" s="773"/>
      <c r="HZ4027" s="773"/>
      <c r="IA4027" s="773"/>
      <c r="IB4027" s="773"/>
      <c r="IC4027" s="773"/>
      <c r="ID4027" s="773"/>
      <c r="IE4027" s="773"/>
      <c r="IF4027" s="773"/>
      <c r="IG4027" s="773"/>
      <c r="IH4027" s="773"/>
      <c r="II4027" s="773"/>
      <c r="IJ4027" s="773"/>
      <c r="IK4027" s="773"/>
      <c r="IL4027" s="773"/>
      <c r="IM4027" s="773"/>
      <c r="IN4027" s="773"/>
      <c r="IO4027" s="773"/>
      <c r="IP4027" s="773"/>
      <c r="IQ4027" s="773"/>
      <c r="IR4027" s="773"/>
    </row>
    <row r="4028" spans="1:252" ht="13.5" customHeight="1" x14ac:dyDescent="0.2">
      <c r="A4028" s="606">
        <v>153</v>
      </c>
      <c r="B4028" s="637" t="s">
        <v>2018</v>
      </c>
      <c r="C4028" s="660" t="s">
        <v>701</v>
      </c>
      <c r="D4028" s="575">
        <v>1</v>
      </c>
      <c r="E4028" s="575">
        <v>2011</v>
      </c>
      <c r="F4028" s="1074">
        <v>222.78644</v>
      </c>
      <c r="G4028" s="784">
        <f t="shared" si="135"/>
        <v>222.78644</v>
      </c>
      <c r="H4028" s="1075">
        <v>100</v>
      </c>
      <c r="I4028" s="784">
        <f t="shared" si="136"/>
        <v>0</v>
      </c>
      <c r="J4028" s="635"/>
      <c r="K4028" s="693"/>
      <c r="L4028" s="693"/>
      <c r="M4028" s="635"/>
      <c r="N4028" s="693"/>
      <c r="O4028" s="693"/>
      <c r="P4028" s="1835"/>
      <c r="Q4028" s="773"/>
      <c r="R4028" s="773"/>
      <c r="S4028" s="773"/>
      <c r="T4028" s="773"/>
      <c r="U4028" s="773"/>
      <c r="V4028" s="773"/>
      <c r="W4028" s="773"/>
      <c r="X4028" s="773"/>
      <c r="Y4028" s="773"/>
      <c r="Z4028" s="773"/>
      <c r="AA4028" s="773"/>
      <c r="AB4028" s="773"/>
      <c r="AC4028" s="773"/>
      <c r="AD4028" s="773"/>
      <c r="AE4028" s="773"/>
      <c r="AF4028" s="773"/>
      <c r="AG4028" s="773"/>
      <c r="AH4028" s="773"/>
      <c r="AI4028" s="773"/>
      <c r="AJ4028" s="773"/>
      <c r="AK4028" s="773"/>
      <c r="AL4028" s="773"/>
      <c r="AM4028" s="773"/>
      <c r="AN4028" s="773"/>
      <c r="AO4028" s="773"/>
      <c r="AP4028" s="773"/>
      <c r="AQ4028" s="773"/>
      <c r="AR4028" s="773"/>
      <c r="AS4028" s="773"/>
      <c r="AT4028" s="773"/>
      <c r="AU4028" s="773"/>
      <c r="AV4028" s="773"/>
      <c r="AW4028" s="773"/>
      <c r="AX4028" s="773"/>
      <c r="AY4028" s="773"/>
      <c r="AZ4028" s="773"/>
      <c r="BA4028" s="773"/>
      <c r="BB4028" s="773"/>
      <c r="BC4028" s="773"/>
      <c r="BD4028" s="773"/>
      <c r="BE4028" s="773"/>
      <c r="BF4028" s="773"/>
      <c r="BG4028" s="773"/>
      <c r="BH4028" s="773"/>
      <c r="BI4028" s="773"/>
      <c r="BJ4028" s="773"/>
      <c r="BK4028" s="773"/>
      <c r="BL4028" s="773"/>
      <c r="BM4028" s="773"/>
      <c r="BN4028" s="773"/>
      <c r="BO4028" s="773"/>
      <c r="BP4028" s="773"/>
      <c r="BQ4028" s="773"/>
      <c r="BR4028" s="773"/>
      <c r="BS4028" s="773"/>
      <c r="BT4028" s="773"/>
      <c r="BU4028" s="773"/>
      <c r="BV4028" s="773"/>
      <c r="BW4028" s="773"/>
      <c r="BX4028" s="773"/>
      <c r="BY4028" s="773"/>
      <c r="BZ4028" s="773"/>
      <c r="CA4028" s="773"/>
      <c r="CB4028" s="773"/>
      <c r="CC4028" s="773"/>
      <c r="CD4028" s="773"/>
      <c r="CE4028" s="773"/>
      <c r="CF4028" s="773"/>
      <c r="CG4028" s="773"/>
      <c r="CH4028" s="773"/>
      <c r="CI4028" s="773"/>
      <c r="CJ4028" s="773"/>
      <c r="CK4028" s="773"/>
      <c r="CL4028" s="773"/>
      <c r="CM4028" s="773"/>
      <c r="CN4028" s="773"/>
      <c r="CO4028" s="773"/>
      <c r="CP4028" s="773"/>
      <c r="CQ4028" s="773"/>
      <c r="CR4028" s="773"/>
      <c r="CS4028" s="773"/>
      <c r="CT4028" s="773"/>
      <c r="CU4028" s="773"/>
      <c r="CV4028" s="773"/>
      <c r="CW4028" s="773"/>
      <c r="CX4028" s="773"/>
      <c r="CY4028" s="773"/>
      <c r="CZ4028" s="773"/>
      <c r="DA4028" s="773"/>
      <c r="DB4028" s="773"/>
      <c r="DC4028" s="773"/>
      <c r="DD4028" s="773"/>
      <c r="DE4028" s="773"/>
      <c r="DF4028" s="773"/>
      <c r="DG4028" s="773"/>
      <c r="DH4028" s="773"/>
      <c r="DI4028" s="773"/>
      <c r="DJ4028" s="773"/>
      <c r="DK4028" s="773"/>
      <c r="DL4028" s="773"/>
      <c r="DM4028" s="773"/>
      <c r="DN4028" s="773"/>
      <c r="DO4028" s="773"/>
      <c r="DP4028" s="773"/>
      <c r="DQ4028" s="773"/>
      <c r="DR4028" s="773"/>
      <c r="DS4028" s="773"/>
      <c r="DT4028" s="773"/>
      <c r="DU4028" s="773"/>
      <c r="DV4028" s="773"/>
      <c r="DW4028" s="773"/>
      <c r="DX4028" s="773"/>
      <c r="DY4028" s="773"/>
      <c r="DZ4028" s="773"/>
      <c r="EA4028" s="773"/>
      <c r="EB4028" s="773"/>
      <c r="EC4028" s="773"/>
      <c r="ED4028" s="773"/>
      <c r="EE4028" s="773"/>
      <c r="EF4028" s="773"/>
      <c r="EG4028" s="773"/>
      <c r="EH4028" s="773"/>
      <c r="EI4028" s="773"/>
      <c r="EJ4028" s="773"/>
      <c r="EK4028" s="773"/>
      <c r="EL4028" s="773"/>
      <c r="EM4028" s="773"/>
      <c r="EN4028" s="773"/>
      <c r="EO4028" s="773"/>
      <c r="EP4028" s="773"/>
      <c r="EQ4028" s="773"/>
      <c r="ER4028" s="773"/>
      <c r="ES4028" s="773"/>
      <c r="ET4028" s="773"/>
      <c r="EU4028" s="773"/>
      <c r="EV4028" s="773"/>
      <c r="EW4028" s="773"/>
      <c r="EX4028" s="773"/>
      <c r="EY4028" s="773"/>
      <c r="EZ4028" s="773"/>
      <c r="FA4028" s="773"/>
      <c r="FB4028" s="773"/>
      <c r="FC4028" s="773"/>
      <c r="FD4028" s="773"/>
      <c r="FE4028" s="773"/>
      <c r="FF4028" s="773"/>
      <c r="FG4028" s="773"/>
      <c r="FH4028" s="773"/>
      <c r="FI4028" s="773"/>
      <c r="FJ4028" s="773"/>
      <c r="FK4028" s="773"/>
      <c r="FL4028" s="773"/>
      <c r="FM4028" s="773"/>
      <c r="FN4028" s="773"/>
      <c r="FO4028" s="773"/>
      <c r="FP4028" s="773"/>
      <c r="FQ4028" s="773"/>
      <c r="FR4028" s="773"/>
      <c r="FS4028" s="773"/>
      <c r="FT4028" s="773"/>
      <c r="FU4028" s="773"/>
      <c r="FV4028" s="773"/>
      <c r="FW4028" s="773"/>
      <c r="FX4028" s="773"/>
      <c r="FY4028" s="773"/>
      <c r="FZ4028" s="773"/>
      <c r="GA4028" s="773"/>
      <c r="GB4028" s="773"/>
      <c r="GC4028" s="773"/>
      <c r="GD4028" s="773"/>
      <c r="GE4028" s="773"/>
      <c r="GF4028" s="773"/>
      <c r="GG4028" s="773"/>
      <c r="GH4028" s="773"/>
      <c r="GI4028" s="773"/>
      <c r="GJ4028" s="773"/>
      <c r="GK4028" s="773"/>
      <c r="GL4028" s="773"/>
      <c r="GM4028" s="773"/>
      <c r="GN4028" s="773"/>
      <c r="GO4028" s="773"/>
      <c r="GP4028" s="773"/>
      <c r="GQ4028" s="773"/>
      <c r="GR4028" s="773"/>
      <c r="GS4028" s="773"/>
      <c r="GT4028" s="773"/>
      <c r="GU4028" s="773"/>
      <c r="GV4028" s="773"/>
      <c r="GW4028" s="773"/>
      <c r="GX4028" s="773"/>
      <c r="GY4028" s="773"/>
      <c r="GZ4028" s="773"/>
      <c r="HA4028" s="773"/>
      <c r="HB4028" s="773"/>
      <c r="HC4028" s="773"/>
      <c r="HD4028" s="773"/>
      <c r="HE4028" s="773"/>
      <c r="HF4028" s="773"/>
      <c r="HG4028" s="773"/>
      <c r="HH4028" s="773"/>
      <c r="HI4028" s="773"/>
      <c r="HJ4028" s="773"/>
      <c r="HK4028" s="773"/>
      <c r="HL4028" s="773"/>
      <c r="HM4028" s="773"/>
      <c r="HN4028" s="773"/>
      <c r="HO4028" s="773"/>
      <c r="HP4028" s="773"/>
      <c r="HQ4028" s="773"/>
      <c r="HR4028" s="773"/>
      <c r="HS4028" s="773"/>
      <c r="HT4028" s="773"/>
      <c r="HU4028" s="773"/>
      <c r="HV4028" s="773"/>
      <c r="HW4028" s="773"/>
      <c r="HX4028" s="773"/>
      <c r="HY4028" s="773"/>
      <c r="HZ4028" s="773"/>
      <c r="IA4028" s="773"/>
      <c r="IB4028" s="773"/>
      <c r="IC4028" s="773"/>
      <c r="ID4028" s="773"/>
      <c r="IE4028" s="773"/>
      <c r="IF4028" s="773"/>
      <c r="IG4028" s="773"/>
      <c r="IH4028" s="773"/>
      <c r="II4028" s="773"/>
      <c r="IJ4028" s="773"/>
      <c r="IK4028" s="773"/>
      <c r="IL4028" s="773"/>
      <c r="IM4028" s="773"/>
      <c r="IN4028" s="773"/>
      <c r="IO4028" s="773"/>
      <c r="IP4028" s="773"/>
      <c r="IQ4028" s="773"/>
      <c r="IR4028" s="773"/>
    </row>
    <row r="4029" spans="1:252" ht="13.5" customHeight="1" x14ac:dyDescent="0.2">
      <c r="A4029" s="606">
        <v>154</v>
      </c>
      <c r="B4029" s="637" t="s">
        <v>2019</v>
      </c>
      <c r="C4029" s="660" t="s">
        <v>701</v>
      </c>
      <c r="D4029" s="575">
        <v>1</v>
      </c>
      <c r="E4029" s="575">
        <v>2011</v>
      </c>
      <c r="F4029" s="1074">
        <v>95.108070000000012</v>
      </c>
      <c r="G4029" s="784">
        <f t="shared" si="135"/>
        <v>95.108070000000012</v>
      </c>
      <c r="H4029" s="1075">
        <v>100</v>
      </c>
      <c r="I4029" s="784">
        <f t="shared" si="136"/>
        <v>0</v>
      </c>
      <c r="J4029" s="635"/>
      <c r="K4029" s="693"/>
      <c r="L4029" s="693"/>
      <c r="M4029" s="635"/>
      <c r="N4029" s="693"/>
      <c r="O4029" s="693"/>
      <c r="P4029" s="1835"/>
      <c r="Q4029" s="773"/>
      <c r="R4029" s="773"/>
      <c r="S4029" s="773"/>
      <c r="T4029" s="773"/>
      <c r="U4029" s="773"/>
      <c r="V4029" s="773"/>
      <c r="W4029" s="773"/>
      <c r="X4029" s="773"/>
      <c r="Y4029" s="773"/>
      <c r="Z4029" s="773"/>
      <c r="AA4029" s="773"/>
      <c r="AB4029" s="773"/>
      <c r="AC4029" s="773"/>
      <c r="AD4029" s="773"/>
      <c r="AE4029" s="773"/>
      <c r="AF4029" s="773"/>
      <c r="AG4029" s="773"/>
      <c r="AH4029" s="773"/>
      <c r="AI4029" s="773"/>
      <c r="AJ4029" s="773"/>
      <c r="AK4029" s="773"/>
      <c r="AL4029" s="773"/>
      <c r="AM4029" s="773"/>
      <c r="AN4029" s="773"/>
      <c r="AO4029" s="773"/>
      <c r="AP4029" s="773"/>
      <c r="AQ4029" s="773"/>
      <c r="AR4029" s="773"/>
      <c r="AS4029" s="773"/>
      <c r="AT4029" s="773"/>
      <c r="AU4029" s="773"/>
      <c r="AV4029" s="773"/>
      <c r="AW4029" s="773"/>
      <c r="AX4029" s="773"/>
      <c r="AY4029" s="773"/>
      <c r="AZ4029" s="773"/>
      <c r="BA4029" s="773"/>
      <c r="BB4029" s="773"/>
      <c r="BC4029" s="773"/>
      <c r="BD4029" s="773"/>
      <c r="BE4029" s="773"/>
      <c r="BF4029" s="773"/>
      <c r="BG4029" s="773"/>
      <c r="BH4029" s="773"/>
      <c r="BI4029" s="773"/>
      <c r="BJ4029" s="773"/>
      <c r="BK4029" s="773"/>
      <c r="BL4029" s="773"/>
      <c r="BM4029" s="773"/>
      <c r="BN4029" s="773"/>
      <c r="BO4029" s="773"/>
      <c r="BP4029" s="773"/>
      <c r="BQ4029" s="773"/>
      <c r="BR4029" s="773"/>
      <c r="BS4029" s="773"/>
      <c r="BT4029" s="773"/>
      <c r="BU4029" s="773"/>
      <c r="BV4029" s="773"/>
      <c r="BW4029" s="773"/>
      <c r="BX4029" s="773"/>
      <c r="BY4029" s="773"/>
      <c r="BZ4029" s="773"/>
      <c r="CA4029" s="773"/>
      <c r="CB4029" s="773"/>
      <c r="CC4029" s="773"/>
      <c r="CD4029" s="773"/>
      <c r="CE4029" s="773"/>
      <c r="CF4029" s="773"/>
      <c r="CG4029" s="773"/>
      <c r="CH4029" s="773"/>
      <c r="CI4029" s="773"/>
      <c r="CJ4029" s="773"/>
      <c r="CK4029" s="773"/>
      <c r="CL4029" s="773"/>
      <c r="CM4029" s="773"/>
      <c r="CN4029" s="773"/>
      <c r="CO4029" s="773"/>
      <c r="CP4029" s="773"/>
      <c r="CQ4029" s="773"/>
      <c r="CR4029" s="773"/>
      <c r="CS4029" s="773"/>
      <c r="CT4029" s="773"/>
      <c r="CU4029" s="773"/>
      <c r="CV4029" s="773"/>
      <c r="CW4029" s="773"/>
      <c r="CX4029" s="773"/>
      <c r="CY4029" s="773"/>
      <c r="CZ4029" s="773"/>
      <c r="DA4029" s="773"/>
      <c r="DB4029" s="773"/>
      <c r="DC4029" s="773"/>
      <c r="DD4029" s="773"/>
      <c r="DE4029" s="773"/>
      <c r="DF4029" s="773"/>
      <c r="DG4029" s="773"/>
      <c r="DH4029" s="773"/>
      <c r="DI4029" s="773"/>
      <c r="DJ4029" s="773"/>
      <c r="DK4029" s="773"/>
      <c r="DL4029" s="773"/>
      <c r="DM4029" s="773"/>
      <c r="DN4029" s="773"/>
      <c r="DO4029" s="773"/>
      <c r="DP4029" s="773"/>
      <c r="DQ4029" s="773"/>
      <c r="DR4029" s="773"/>
      <c r="DS4029" s="773"/>
      <c r="DT4029" s="773"/>
      <c r="DU4029" s="773"/>
      <c r="DV4029" s="773"/>
      <c r="DW4029" s="773"/>
      <c r="DX4029" s="773"/>
      <c r="DY4029" s="773"/>
      <c r="DZ4029" s="773"/>
      <c r="EA4029" s="773"/>
      <c r="EB4029" s="773"/>
      <c r="EC4029" s="773"/>
      <c r="ED4029" s="773"/>
      <c r="EE4029" s="773"/>
      <c r="EF4029" s="773"/>
      <c r="EG4029" s="773"/>
      <c r="EH4029" s="773"/>
      <c r="EI4029" s="773"/>
      <c r="EJ4029" s="773"/>
      <c r="EK4029" s="773"/>
      <c r="EL4029" s="773"/>
      <c r="EM4029" s="773"/>
      <c r="EN4029" s="773"/>
      <c r="EO4029" s="773"/>
      <c r="EP4029" s="773"/>
      <c r="EQ4029" s="773"/>
      <c r="ER4029" s="773"/>
      <c r="ES4029" s="773"/>
      <c r="ET4029" s="773"/>
      <c r="EU4029" s="773"/>
      <c r="EV4029" s="773"/>
      <c r="EW4029" s="773"/>
      <c r="EX4029" s="773"/>
      <c r="EY4029" s="773"/>
      <c r="EZ4029" s="773"/>
      <c r="FA4029" s="773"/>
      <c r="FB4029" s="773"/>
      <c r="FC4029" s="773"/>
      <c r="FD4029" s="773"/>
      <c r="FE4029" s="773"/>
      <c r="FF4029" s="773"/>
      <c r="FG4029" s="773"/>
      <c r="FH4029" s="773"/>
      <c r="FI4029" s="773"/>
      <c r="FJ4029" s="773"/>
      <c r="FK4029" s="773"/>
      <c r="FL4029" s="773"/>
      <c r="FM4029" s="773"/>
      <c r="FN4029" s="773"/>
      <c r="FO4029" s="773"/>
      <c r="FP4029" s="773"/>
      <c r="FQ4029" s="773"/>
      <c r="FR4029" s="773"/>
      <c r="FS4029" s="773"/>
      <c r="FT4029" s="773"/>
      <c r="FU4029" s="773"/>
      <c r="FV4029" s="773"/>
      <c r="FW4029" s="773"/>
      <c r="FX4029" s="773"/>
      <c r="FY4029" s="773"/>
      <c r="FZ4029" s="773"/>
      <c r="GA4029" s="773"/>
      <c r="GB4029" s="773"/>
      <c r="GC4029" s="773"/>
      <c r="GD4029" s="773"/>
      <c r="GE4029" s="773"/>
      <c r="GF4029" s="773"/>
      <c r="GG4029" s="773"/>
      <c r="GH4029" s="773"/>
      <c r="GI4029" s="773"/>
      <c r="GJ4029" s="773"/>
      <c r="GK4029" s="773"/>
      <c r="GL4029" s="773"/>
      <c r="GM4029" s="773"/>
      <c r="GN4029" s="773"/>
      <c r="GO4029" s="773"/>
      <c r="GP4029" s="773"/>
      <c r="GQ4029" s="773"/>
      <c r="GR4029" s="773"/>
      <c r="GS4029" s="773"/>
      <c r="GT4029" s="773"/>
      <c r="GU4029" s="773"/>
      <c r="GV4029" s="773"/>
      <c r="GW4029" s="773"/>
      <c r="GX4029" s="773"/>
      <c r="GY4029" s="773"/>
      <c r="GZ4029" s="773"/>
      <c r="HA4029" s="773"/>
      <c r="HB4029" s="773"/>
      <c r="HC4029" s="773"/>
      <c r="HD4029" s="773"/>
      <c r="HE4029" s="773"/>
      <c r="HF4029" s="773"/>
      <c r="HG4029" s="773"/>
      <c r="HH4029" s="773"/>
      <c r="HI4029" s="773"/>
      <c r="HJ4029" s="773"/>
      <c r="HK4029" s="773"/>
      <c r="HL4029" s="773"/>
      <c r="HM4029" s="773"/>
      <c r="HN4029" s="773"/>
      <c r="HO4029" s="773"/>
      <c r="HP4029" s="773"/>
      <c r="HQ4029" s="773"/>
      <c r="HR4029" s="773"/>
      <c r="HS4029" s="773"/>
      <c r="HT4029" s="773"/>
      <c r="HU4029" s="773"/>
      <c r="HV4029" s="773"/>
      <c r="HW4029" s="773"/>
      <c r="HX4029" s="773"/>
      <c r="HY4029" s="773"/>
      <c r="HZ4029" s="773"/>
      <c r="IA4029" s="773"/>
      <c r="IB4029" s="773"/>
      <c r="IC4029" s="773"/>
      <c r="ID4029" s="773"/>
      <c r="IE4029" s="773"/>
      <c r="IF4029" s="773"/>
      <c r="IG4029" s="773"/>
      <c r="IH4029" s="773"/>
      <c r="II4029" s="773"/>
      <c r="IJ4029" s="773"/>
      <c r="IK4029" s="773"/>
      <c r="IL4029" s="773"/>
      <c r="IM4029" s="773"/>
      <c r="IN4029" s="773"/>
      <c r="IO4029" s="773"/>
      <c r="IP4029" s="773"/>
      <c r="IQ4029" s="773"/>
      <c r="IR4029" s="773"/>
    </row>
    <row r="4030" spans="1:252" ht="13.5" customHeight="1" x14ac:dyDescent="0.2">
      <c r="A4030" s="606">
        <v>155</v>
      </c>
      <c r="B4030" s="637" t="s">
        <v>2020</v>
      </c>
      <c r="C4030" s="660" t="s">
        <v>701</v>
      </c>
      <c r="D4030" s="575">
        <v>1</v>
      </c>
      <c r="E4030" s="575">
        <v>2011</v>
      </c>
      <c r="F4030" s="1074">
        <v>120.01433</v>
      </c>
      <c r="G4030" s="784">
        <f t="shared" si="135"/>
        <v>120.01433</v>
      </c>
      <c r="H4030" s="1075">
        <v>100</v>
      </c>
      <c r="I4030" s="784">
        <f t="shared" si="136"/>
        <v>0</v>
      </c>
      <c r="J4030" s="635"/>
      <c r="K4030" s="693"/>
      <c r="L4030" s="693"/>
      <c r="M4030" s="635"/>
      <c r="N4030" s="693"/>
      <c r="O4030" s="693"/>
      <c r="P4030" s="1835"/>
      <c r="Q4030" s="773"/>
      <c r="R4030" s="773"/>
      <c r="S4030" s="773"/>
      <c r="T4030" s="773"/>
      <c r="U4030" s="773"/>
      <c r="V4030" s="773"/>
      <c r="W4030" s="773"/>
      <c r="X4030" s="773"/>
      <c r="Y4030" s="773"/>
      <c r="Z4030" s="773"/>
      <c r="AA4030" s="773"/>
      <c r="AB4030" s="773"/>
      <c r="AC4030" s="773"/>
      <c r="AD4030" s="773"/>
      <c r="AE4030" s="773"/>
      <c r="AF4030" s="773"/>
      <c r="AG4030" s="773"/>
      <c r="AH4030" s="773"/>
      <c r="AI4030" s="773"/>
      <c r="AJ4030" s="773"/>
      <c r="AK4030" s="773"/>
      <c r="AL4030" s="773"/>
      <c r="AM4030" s="773"/>
      <c r="AN4030" s="773"/>
      <c r="AO4030" s="773"/>
      <c r="AP4030" s="773"/>
      <c r="AQ4030" s="773"/>
      <c r="AR4030" s="773"/>
      <c r="AS4030" s="773"/>
      <c r="AT4030" s="773"/>
      <c r="AU4030" s="773"/>
      <c r="AV4030" s="773"/>
      <c r="AW4030" s="773"/>
      <c r="AX4030" s="773"/>
      <c r="AY4030" s="773"/>
      <c r="AZ4030" s="773"/>
      <c r="BA4030" s="773"/>
      <c r="BB4030" s="773"/>
      <c r="BC4030" s="773"/>
      <c r="BD4030" s="773"/>
      <c r="BE4030" s="773"/>
      <c r="BF4030" s="773"/>
      <c r="BG4030" s="773"/>
      <c r="BH4030" s="773"/>
      <c r="BI4030" s="773"/>
      <c r="BJ4030" s="773"/>
      <c r="BK4030" s="773"/>
      <c r="BL4030" s="773"/>
      <c r="BM4030" s="773"/>
      <c r="BN4030" s="773"/>
      <c r="BO4030" s="773"/>
      <c r="BP4030" s="773"/>
      <c r="BQ4030" s="773"/>
      <c r="BR4030" s="773"/>
      <c r="BS4030" s="773"/>
      <c r="BT4030" s="773"/>
      <c r="BU4030" s="773"/>
      <c r="BV4030" s="773"/>
      <c r="BW4030" s="773"/>
      <c r="BX4030" s="773"/>
      <c r="BY4030" s="773"/>
      <c r="BZ4030" s="773"/>
      <c r="CA4030" s="773"/>
      <c r="CB4030" s="773"/>
      <c r="CC4030" s="773"/>
      <c r="CD4030" s="773"/>
      <c r="CE4030" s="773"/>
      <c r="CF4030" s="773"/>
      <c r="CG4030" s="773"/>
      <c r="CH4030" s="773"/>
      <c r="CI4030" s="773"/>
      <c r="CJ4030" s="773"/>
      <c r="CK4030" s="773"/>
      <c r="CL4030" s="773"/>
      <c r="CM4030" s="773"/>
      <c r="CN4030" s="773"/>
      <c r="CO4030" s="773"/>
      <c r="CP4030" s="773"/>
      <c r="CQ4030" s="773"/>
      <c r="CR4030" s="773"/>
      <c r="CS4030" s="773"/>
      <c r="CT4030" s="773"/>
      <c r="CU4030" s="773"/>
      <c r="CV4030" s="773"/>
      <c r="CW4030" s="773"/>
      <c r="CX4030" s="773"/>
      <c r="CY4030" s="773"/>
      <c r="CZ4030" s="773"/>
      <c r="DA4030" s="773"/>
      <c r="DB4030" s="773"/>
      <c r="DC4030" s="773"/>
      <c r="DD4030" s="773"/>
      <c r="DE4030" s="773"/>
      <c r="DF4030" s="773"/>
      <c r="DG4030" s="773"/>
      <c r="DH4030" s="773"/>
      <c r="DI4030" s="773"/>
      <c r="DJ4030" s="773"/>
      <c r="DK4030" s="773"/>
      <c r="DL4030" s="773"/>
      <c r="DM4030" s="773"/>
      <c r="DN4030" s="773"/>
      <c r="DO4030" s="773"/>
      <c r="DP4030" s="773"/>
      <c r="DQ4030" s="773"/>
      <c r="DR4030" s="773"/>
      <c r="DS4030" s="773"/>
      <c r="DT4030" s="773"/>
      <c r="DU4030" s="773"/>
      <c r="DV4030" s="773"/>
      <c r="DW4030" s="773"/>
      <c r="DX4030" s="773"/>
      <c r="DY4030" s="773"/>
      <c r="DZ4030" s="773"/>
      <c r="EA4030" s="773"/>
      <c r="EB4030" s="773"/>
      <c r="EC4030" s="773"/>
      <c r="ED4030" s="773"/>
      <c r="EE4030" s="773"/>
      <c r="EF4030" s="773"/>
      <c r="EG4030" s="773"/>
      <c r="EH4030" s="773"/>
      <c r="EI4030" s="773"/>
      <c r="EJ4030" s="773"/>
      <c r="EK4030" s="773"/>
      <c r="EL4030" s="773"/>
      <c r="EM4030" s="773"/>
      <c r="EN4030" s="773"/>
      <c r="EO4030" s="773"/>
      <c r="EP4030" s="773"/>
      <c r="EQ4030" s="773"/>
      <c r="ER4030" s="773"/>
      <c r="ES4030" s="773"/>
      <c r="ET4030" s="773"/>
      <c r="EU4030" s="773"/>
      <c r="EV4030" s="773"/>
      <c r="EW4030" s="773"/>
      <c r="EX4030" s="773"/>
      <c r="EY4030" s="773"/>
      <c r="EZ4030" s="773"/>
      <c r="FA4030" s="773"/>
      <c r="FB4030" s="773"/>
      <c r="FC4030" s="773"/>
      <c r="FD4030" s="773"/>
      <c r="FE4030" s="773"/>
      <c r="FF4030" s="773"/>
      <c r="FG4030" s="773"/>
      <c r="FH4030" s="773"/>
      <c r="FI4030" s="773"/>
      <c r="FJ4030" s="773"/>
      <c r="FK4030" s="773"/>
      <c r="FL4030" s="773"/>
      <c r="FM4030" s="773"/>
      <c r="FN4030" s="773"/>
      <c r="FO4030" s="773"/>
      <c r="FP4030" s="773"/>
      <c r="FQ4030" s="773"/>
      <c r="FR4030" s="773"/>
      <c r="FS4030" s="773"/>
      <c r="FT4030" s="773"/>
      <c r="FU4030" s="773"/>
      <c r="FV4030" s="773"/>
      <c r="FW4030" s="773"/>
      <c r="FX4030" s="773"/>
      <c r="FY4030" s="773"/>
      <c r="FZ4030" s="773"/>
      <c r="GA4030" s="773"/>
      <c r="GB4030" s="773"/>
      <c r="GC4030" s="773"/>
      <c r="GD4030" s="773"/>
      <c r="GE4030" s="773"/>
      <c r="GF4030" s="773"/>
      <c r="GG4030" s="773"/>
      <c r="GH4030" s="773"/>
      <c r="GI4030" s="773"/>
      <c r="GJ4030" s="773"/>
      <c r="GK4030" s="773"/>
      <c r="GL4030" s="773"/>
      <c r="GM4030" s="773"/>
      <c r="GN4030" s="773"/>
      <c r="GO4030" s="773"/>
      <c r="GP4030" s="773"/>
      <c r="GQ4030" s="773"/>
      <c r="GR4030" s="773"/>
      <c r="GS4030" s="773"/>
      <c r="GT4030" s="773"/>
      <c r="GU4030" s="773"/>
      <c r="GV4030" s="773"/>
      <c r="GW4030" s="773"/>
      <c r="GX4030" s="773"/>
      <c r="GY4030" s="773"/>
      <c r="GZ4030" s="773"/>
      <c r="HA4030" s="773"/>
      <c r="HB4030" s="773"/>
      <c r="HC4030" s="773"/>
      <c r="HD4030" s="773"/>
      <c r="HE4030" s="773"/>
      <c r="HF4030" s="773"/>
      <c r="HG4030" s="773"/>
      <c r="HH4030" s="773"/>
      <c r="HI4030" s="773"/>
      <c r="HJ4030" s="773"/>
      <c r="HK4030" s="773"/>
      <c r="HL4030" s="773"/>
      <c r="HM4030" s="773"/>
      <c r="HN4030" s="773"/>
      <c r="HO4030" s="773"/>
      <c r="HP4030" s="773"/>
      <c r="HQ4030" s="773"/>
      <c r="HR4030" s="773"/>
      <c r="HS4030" s="773"/>
      <c r="HT4030" s="773"/>
      <c r="HU4030" s="773"/>
      <c r="HV4030" s="773"/>
      <c r="HW4030" s="773"/>
      <c r="HX4030" s="773"/>
      <c r="HY4030" s="773"/>
      <c r="HZ4030" s="773"/>
      <c r="IA4030" s="773"/>
      <c r="IB4030" s="773"/>
      <c r="IC4030" s="773"/>
      <c r="ID4030" s="773"/>
      <c r="IE4030" s="773"/>
      <c r="IF4030" s="773"/>
      <c r="IG4030" s="773"/>
      <c r="IH4030" s="773"/>
      <c r="II4030" s="773"/>
      <c r="IJ4030" s="773"/>
      <c r="IK4030" s="773"/>
      <c r="IL4030" s="773"/>
      <c r="IM4030" s="773"/>
      <c r="IN4030" s="773"/>
      <c r="IO4030" s="773"/>
      <c r="IP4030" s="773"/>
      <c r="IQ4030" s="773"/>
      <c r="IR4030" s="773"/>
    </row>
    <row r="4031" spans="1:252" ht="13.5" customHeight="1" x14ac:dyDescent="0.2">
      <c r="A4031" s="606">
        <v>156</v>
      </c>
      <c r="B4031" s="637" t="s">
        <v>2008</v>
      </c>
      <c r="C4031" s="660" t="s">
        <v>701</v>
      </c>
      <c r="D4031" s="575">
        <v>1</v>
      </c>
      <c r="E4031" s="575">
        <v>2011</v>
      </c>
      <c r="F4031" s="1074">
        <v>204</v>
      </c>
      <c r="G4031" s="784">
        <f t="shared" si="135"/>
        <v>204</v>
      </c>
      <c r="H4031" s="1075">
        <v>100</v>
      </c>
      <c r="I4031" s="784">
        <f t="shared" si="136"/>
        <v>0</v>
      </c>
      <c r="J4031" s="635"/>
      <c r="K4031" s="693"/>
      <c r="L4031" s="693"/>
      <c r="M4031" s="635"/>
      <c r="N4031" s="693"/>
      <c r="O4031" s="693"/>
      <c r="P4031" s="1835"/>
      <c r="Q4031" s="773"/>
      <c r="R4031" s="773"/>
      <c r="S4031" s="773"/>
      <c r="T4031" s="773"/>
      <c r="U4031" s="773"/>
      <c r="V4031" s="773"/>
      <c r="W4031" s="773"/>
      <c r="X4031" s="773"/>
      <c r="Y4031" s="773"/>
      <c r="Z4031" s="773"/>
      <c r="AA4031" s="773"/>
      <c r="AB4031" s="773"/>
      <c r="AC4031" s="773"/>
      <c r="AD4031" s="773"/>
      <c r="AE4031" s="773"/>
      <c r="AF4031" s="773"/>
      <c r="AG4031" s="773"/>
      <c r="AH4031" s="773"/>
      <c r="AI4031" s="773"/>
      <c r="AJ4031" s="773"/>
      <c r="AK4031" s="773"/>
      <c r="AL4031" s="773"/>
      <c r="AM4031" s="773"/>
      <c r="AN4031" s="773"/>
      <c r="AO4031" s="773"/>
      <c r="AP4031" s="773"/>
      <c r="AQ4031" s="773"/>
      <c r="AR4031" s="773"/>
      <c r="AS4031" s="773"/>
      <c r="AT4031" s="773"/>
      <c r="AU4031" s="773"/>
      <c r="AV4031" s="773"/>
      <c r="AW4031" s="773"/>
      <c r="AX4031" s="773"/>
      <c r="AY4031" s="773"/>
      <c r="AZ4031" s="773"/>
      <c r="BA4031" s="773"/>
      <c r="BB4031" s="773"/>
      <c r="BC4031" s="773"/>
      <c r="BD4031" s="773"/>
      <c r="BE4031" s="773"/>
      <c r="BF4031" s="773"/>
      <c r="BG4031" s="773"/>
      <c r="BH4031" s="773"/>
      <c r="BI4031" s="773"/>
      <c r="BJ4031" s="773"/>
      <c r="BK4031" s="773"/>
      <c r="BL4031" s="773"/>
      <c r="BM4031" s="773"/>
      <c r="BN4031" s="773"/>
      <c r="BO4031" s="773"/>
      <c r="BP4031" s="773"/>
      <c r="BQ4031" s="773"/>
      <c r="BR4031" s="773"/>
      <c r="BS4031" s="773"/>
      <c r="BT4031" s="773"/>
      <c r="BU4031" s="773"/>
      <c r="BV4031" s="773"/>
      <c r="BW4031" s="773"/>
      <c r="BX4031" s="773"/>
      <c r="BY4031" s="773"/>
      <c r="BZ4031" s="773"/>
      <c r="CA4031" s="773"/>
      <c r="CB4031" s="773"/>
      <c r="CC4031" s="773"/>
      <c r="CD4031" s="773"/>
      <c r="CE4031" s="773"/>
      <c r="CF4031" s="773"/>
      <c r="CG4031" s="773"/>
      <c r="CH4031" s="773"/>
      <c r="CI4031" s="773"/>
      <c r="CJ4031" s="773"/>
      <c r="CK4031" s="773"/>
      <c r="CL4031" s="773"/>
      <c r="CM4031" s="773"/>
      <c r="CN4031" s="773"/>
      <c r="CO4031" s="773"/>
      <c r="CP4031" s="773"/>
      <c r="CQ4031" s="773"/>
      <c r="CR4031" s="773"/>
      <c r="CS4031" s="773"/>
      <c r="CT4031" s="773"/>
      <c r="CU4031" s="773"/>
      <c r="CV4031" s="773"/>
      <c r="CW4031" s="773"/>
      <c r="CX4031" s="773"/>
      <c r="CY4031" s="773"/>
      <c r="CZ4031" s="773"/>
      <c r="DA4031" s="773"/>
      <c r="DB4031" s="773"/>
      <c r="DC4031" s="773"/>
      <c r="DD4031" s="773"/>
      <c r="DE4031" s="773"/>
      <c r="DF4031" s="773"/>
      <c r="DG4031" s="773"/>
      <c r="DH4031" s="773"/>
      <c r="DI4031" s="773"/>
      <c r="DJ4031" s="773"/>
      <c r="DK4031" s="773"/>
      <c r="DL4031" s="773"/>
      <c r="DM4031" s="773"/>
      <c r="DN4031" s="773"/>
      <c r="DO4031" s="773"/>
      <c r="DP4031" s="773"/>
      <c r="DQ4031" s="773"/>
      <c r="DR4031" s="773"/>
      <c r="DS4031" s="773"/>
      <c r="DT4031" s="773"/>
      <c r="DU4031" s="773"/>
      <c r="DV4031" s="773"/>
      <c r="DW4031" s="773"/>
      <c r="DX4031" s="773"/>
      <c r="DY4031" s="773"/>
      <c r="DZ4031" s="773"/>
      <c r="EA4031" s="773"/>
      <c r="EB4031" s="773"/>
      <c r="EC4031" s="773"/>
      <c r="ED4031" s="773"/>
      <c r="EE4031" s="773"/>
      <c r="EF4031" s="773"/>
      <c r="EG4031" s="773"/>
      <c r="EH4031" s="773"/>
      <c r="EI4031" s="773"/>
      <c r="EJ4031" s="773"/>
      <c r="EK4031" s="773"/>
      <c r="EL4031" s="773"/>
      <c r="EM4031" s="773"/>
      <c r="EN4031" s="773"/>
      <c r="EO4031" s="773"/>
      <c r="EP4031" s="773"/>
      <c r="EQ4031" s="773"/>
      <c r="ER4031" s="773"/>
      <c r="ES4031" s="773"/>
      <c r="ET4031" s="773"/>
      <c r="EU4031" s="773"/>
      <c r="EV4031" s="773"/>
      <c r="EW4031" s="773"/>
      <c r="EX4031" s="773"/>
      <c r="EY4031" s="773"/>
      <c r="EZ4031" s="773"/>
      <c r="FA4031" s="773"/>
      <c r="FB4031" s="773"/>
      <c r="FC4031" s="773"/>
      <c r="FD4031" s="773"/>
      <c r="FE4031" s="773"/>
      <c r="FF4031" s="773"/>
      <c r="FG4031" s="773"/>
      <c r="FH4031" s="773"/>
      <c r="FI4031" s="773"/>
      <c r="FJ4031" s="773"/>
      <c r="FK4031" s="773"/>
      <c r="FL4031" s="773"/>
      <c r="FM4031" s="773"/>
      <c r="FN4031" s="773"/>
      <c r="FO4031" s="773"/>
      <c r="FP4031" s="773"/>
      <c r="FQ4031" s="773"/>
      <c r="FR4031" s="773"/>
      <c r="FS4031" s="773"/>
      <c r="FT4031" s="773"/>
      <c r="FU4031" s="773"/>
      <c r="FV4031" s="773"/>
      <c r="FW4031" s="773"/>
      <c r="FX4031" s="773"/>
      <c r="FY4031" s="773"/>
      <c r="FZ4031" s="773"/>
      <c r="GA4031" s="773"/>
      <c r="GB4031" s="773"/>
      <c r="GC4031" s="773"/>
      <c r="GD4031" s="773"/>
      <c r="GE4031" s="773"/>
      <c r="GF4031" s="773"/>
      <c r="GG4031" s="773"/>
      <c r="GH4031" s="773"/>
      <c r="GI4031" s="773"/>
      <c r="GJ4031" s="773"/>
      <c r="GK4031" s="773"/>
      <c r="GL4031" s="773"/>
      <c r="GM4031" s="773"/>
      <c r="GN4031" s="773"/>
      <c r="GO4031" s="773"/>
      <c r="GP4031" s="773"/>
      <c r="GQ4031" s="773"/>
      <c r="GR4031" s="773"/>
      <c r="GS4031" s="773"/>
      <c r="GT4031" s="773"/>
      <c r="GU4031" s="773"/>
      <c r="GV4031" s="773"/>
      <c r="GW4031" s="773"/>
      <c r="GX4031" s="773"/>
      <c r="GY4031" s="773"/>
      <c r="GZ4031" s="773"/>
      <c r="HA4031" s="773"/>
      <c r="HB4031" s="773"/>
      <c r="HC4031" s="773"/>
      <c r="HD4031" s="773"/>
      <c r="HE4031" s="773"/>
      <c r="HF4031" s="773"/>
      <c r="HG4031" s="773"/>
      <c r="HH4031" s="773"/>
      <c r="HI4031" s="773"/>
      <c r="HJ4031" s="773"/>
      <c r="HK4031" s="773"/>
      <c r="HL4031" s="773"/>
      <c r="HM4031" s="773"/>
      <c r="HN4031" s="773"/>
      <c r="HO4031" s="773"/>
      <c r="HP4031" s="773"/>
      <c r="HQ4031" s="773"/>
      <c r="HR4031" s="773"/>
      <c r="HS4031" s="773"/>
      <c r="HT4031" s="773"/>
      <c r="HU4031" s="773"/>
      <c r="HV4031" s="773"/>
      <c r="HW4031" s="773"/>
      <c r="HX4031" s="773"/>
      <c r="HY4031" s="773"/>
      <c r="HZ4031" s="773"/>
      <c r="IA4031" s="773"/>
      <c r="IB4031" s="773"/>
      <c r="IC4031" s="773"/>
      <c r="ID4031" s="773"/>
      <c r="IE4031" s="773"/>
      <c r="IF4031" s="773"/>
      <c r="IG4031" s="773"/>
      <c r="IH4031" s="773"/>
      <c r="II4031" s="773"/>
      <c r="IJ4031" s="773"/>
      <c r="IK4031" s="773"/>
      <c r="IL4031" s="773"/>
      <c r="IM4031" s="773"/>
      <c r="IN4031" s="773"/>
      <c r="IO4031" s="773"/>
      <c r="IP4031" s="773"/>
      <c r="IQ4031" s="773"/>
      <c r="IR4031" s="773"/>
    </row>
    <row r="4032" spans="1:252" ht="13.5" customHeight="1" x14ac:dyDescent="0.2">
      <c r="A4032" s="606">
        <v>157</v>
      </c>
      <c r="B4032" s="637" t="s">
        <v>2021</v>
      </c>
      <c r="C4032" s="660" t="s">
        <v>701</v>
      </c>
      <c r="D4032" s="575">
        <v>1</v>
      </c>
      <c r="E4032" s="575">
        <v>2011</v>
      </c>
      <c r="F4032" s="1074">
        <v>275.37432000000001</v>
      </c>
      <c r="G4032" s="784">
        <f t="shared" si="135"/>
        <v>275.37432000000001</v>
      </c>
      <c r="H4032" s="1075">
        <v>100</v>
      </c>
      <c r="I4032" s="784">
        <f t="shared" si="136"/>
        <v>0</v>
      </c>
      <c r="J4032" s="635"/>
      <c r="K4032" s="693"/>
      <c r="L4032" s="693"/>
      <c r="M4032" s="635"/>
      <c r="N4032" s="693"/>
      <c r="O4032" s="693"/>
      <c r="P4032" s="1835"/>
      <c r="Q4032" s="773"/>
      <c r="R4032" s="773"/>
      <c r="S4032" s="773"/>
      <c r="T4032" s="773"/>
      <c r="U4032" s="773"/>
      <c r="V4032" s="773"/>
      <c r="W4032" s="773"/>
      <c r="X4032" s="773"/>
      <c r="Y4032" s="773"/>
      <c r="Z4032" s="773"/>
      <c r="AA4032" s="773"/>
      <c r="AB4032" s="773"/>
      <c r="AC4032" s="773"/>
      <c r="AD4032" s="773"/>
      <c r="AE4032" s="773"/>
      <c r="AF4032" s="773"/>
      <c r="AG4032" s="773"/>
      <c r="AH4032" s="773"/>
      <c r="AI4032" s="773"/>
      <c r="AJ4032" s="773"/>
      <c r="AK4032" s="773"/>
      <c r="AL4032" s="773"/>
      <c r="AM4032" s="773"/>
      <c r="AN4032" s="773"/>
      <c r="AO4032" s="773"/>
      <c r="AP4032" s="773"/>
      <c r="AQ4032" s="773"/>
      <c r="AR4032" s="773"/>
      <c r="AS4032" s="773"/>
      <c r="AT4032" s="773"/>
      <c r="AU4032" s="773"/>
      <c r="AV4032" s="773"/>
      <c r="AW4032" s="773"/>
      <c r="AX4032" s="773"/>
      <c r="AY4032" s="773"/>
      <c r="AZ4032" s="773"/>
      <c r="BA4032" s="773"/>
      <c r="BB4032" s="773"/>
      <c r="BC4032" s="773"/>
      <c r="BD4032" s="773"/>
      <c r="BE4032" s="773"/>
      <c r="BF4032" s="773"/>
      <c r="BG4032" s="773"/>
      <c r="BH4032" s="773"/>
      <c r="BI4032" s="773"/>
      <c r="BJ4032" s="773"/>
      <c r="BK4032" s="773"/>
      <c r="BL4032" s="773"/>
      <c r="BM4032" s="773"/>
      <c r="BN4032" s="773"/>
      <c r="BO4032" s="773"/>
      <c r="BP4032" s="773"/>
      <c r="BQ4032" s="773"/>
      <c r="BR4032" s="773"/>
      <c r="BS4032" s="773"/>
      <c r="BT4032" s="773"/>
      <c r="BU4032" s="773"/>
      <c r="BV4032" s="773"/>
      <c r="BW4032" s="773"/>
      <c r="BX4032" s="773"/>
      <c r="BY4032" s="773"/>
      <c r="BZ4032" s="773"/>
      <c r="CA4032" s="773"/>
      <c r="CB4032" s="773"/>
      <c r="CC4032" s="773"/>
      <c r="CD4032" s="773"/>
      <c r="CE4032" s="773"/>
      <c r="CF4032" s="773"/>
      <c r="CG4032" s="773"/>
      <c r="CH4032" s="773"/>
      <c r="CI4032" s="773"/>
      <c r="CJ4032" s="773"/>
      <c r="CK4032" s="773"/>
      <c r="CL4032" s="773"/>
      <c r="CM4032" s="773"/>
      <c r="CN4032" s="773"/>
      <c r="CO4032" s="773"/>
      <c r="CP4032" s="773"/>
      <c r="CQ4032" s="773"/>
      <c r="CR4032" s="773"/>
      <c r="CS4032" s="773"/>
      <c r="CT4032" s="773"/>
      <c r="CU4032" s="773"/>
      <c r="CV4032" s="773"/>
      <c r="CW4032" s="773"/>
      <c r="CX4032" s="773"/>
      <c r="CY4032" s="773"/>
      <c r="CZ4032" s="773"/>
      <c r="DA4032" s="773"/>
      <c r="DB4032" s="773"/>
      <c r="DC4032" s="773"/>
      <c r="DD4032" s="773"/>
      <c r="DE4032" s="773"/>
      <c r="DF4032" s="773"/>
      <c r="DG4032" s="773"/>
      <c r="DH4032" s="773"/>
      <c r="DI4032" s="773"/>
      <c r="DJ4032" s="773"/>
      <c r="DK4032" s="773"/>
      <c r="DL4032" s="773"/>
      <c r="DM4032" s="773"/>
      <c r="DN4032" s="773"/>
      <c r="DO4032" s="773"/>
      <c r="DP4032" s="773"/>
      <c r="DQ4032" s="773"/>
      <c r="DR4032" s="773"/>
      <c r="DS4032" s="773"/>
      <c r="DT4032" s="773"/>
      <c r="DU4032" s="773"/>
      <c r="DV4032" s="773"/>
      <c r="DW4032" s="773"/>
      <c r="DX4032" s="773"/>
      <c r="DY4032" s="773"/>
      <c r="DZ4032" s="773"/>
      <c r="EA4032" s="773"/>
      <c r="EB4032" s="773"/>
      <c r="EC4032" s="773"/>
      <c r="ED4032" s="773"/>
      <c r="EE4032" s="773"/>
      <c r="EF4032" s="773"/>
      <c r="EG4032" s="773"/>
      <c r="EH4032" s="773"/>
      <c r="EI4032" s="773"/>
      <c r="EJ4032" s="773"/>
      <c r="EK4032" s="773"/>
      <c r="EL4032" s="773"/>
      <c r="EM4032" s="773"/>
      <c r="EN4032" s="773"/>
      <c r="EO4032" s="773"/>
      <c r="EP4032" s="773"/>
      <c r="EQ4032" s="773"/>
      <c r="ER4032" s="773"/>
      <c r="ES4032" s="773"/>
      <c r="ET4032" s="773"/>
      <c r="EU4032" s="773"/>
      <c r="EV4032" s="773"/>
      <c r="EW4032" s="773"/>
      <c r="EX4032" s="773"/>
      <c r="EY4032" s="773"/>
      <c r="EZ4032" s="773"/>
      <c r="FA4032" s="773"/>
      <c r="FB4032" s="773"/>
      <c r="FC4032" s="773"/>
      <c r="FD4032" s="773"/>
      <c r="FE4032" s="773"/>
      <c r="FF4032" s="773"/>
      <c r="FG4032" s="773"/>
      <c r="FH4032" s="773"/>
      <c r="FI4032" s="773"/>
      <c r="FJ4032" s="773"/>
      <c r="FK4032" s="773"/>
      <c r="FL4032" s="773"/>
      <c r="FM4032" s="773"/>
      <c r="FN4032" s="773"/>
      <c r="FO4032" s="773"/>
      <c r="FP4032" s="773"/>
      <c r="FQ4032" s="773"/>
      <c r="FR4032" s="773"/>
      <c r="FS4032" s="773"/>
      <c r="FT4032" s="773"/>
      <c r="FU4032" s="773"/>
      <c r="FV4032" s="773"/>
      <c r="FW4032" s="773"/>
      <c r="FX4032" s="773"/>
      <c r="FY4032" s="773"/>
      <c r="FZ4032" s="773"/>
      <c r="GA4032" s="773"/>
      <c r="GB4032" s="773"/>
      <c r="GC4032" s="773"/>
      <c r="GD4032" s="773"/>
      <c r="GE4032" s="773"/>
      <c r="GF4032" s="773"/>
      <c r="GG4032" s="773"/>
      <c r="GH4032" s="773"/>
      <c r="GI4032" s="773"/>
      <c r="GJ4032" s="773"/>
      <c r="GK4032" s="773"/>
      <c r="GL4032" s="773"/>
      <c r="GM4032" s="773"/>
      <c r="GN4032" s="773"/>
      <c r="GO4032" s="773"/>
      <c r="GP4032" s="773"/>
      <c r="GQ4032" s="773"/>
      <c r="GR4032" s="773"/>
      <c r="GS4032" s="773"/>
      <c r="GT4032" s="773"/>
      <c r="GU4032" s="773"/>
      <c r="GV4032" s="773"/>
      <c r="GW4032" s="773"/>
      <c r="GX4032" s="773"/>
      <c r="GY4032" s="773"/>
      <c r="GZ4032" s="773"/>
      <c r="HA4032" s="773"/>
      <c r="HB4032" s="773"/>
      <c r="HC4032" s="773"/>
      <c r="HD4032" s="773"/>
      <c r="HE4032" s="773"/>
      <c r="HF4032" s="773"/>
      <c r="HG4032" s="773"/>
      <c r="HH4032" s="773"/>
      <c r="HI4032" s="773"/>
      <c r="HJ4032" s="773"/>
      <c r="HK4032" s="773"/>
      <c r="HL4032" s="773"/>
      <c r="HM4032" s="773"/>
      <c r="HN4032" s="773"/>
      <c r="HO4032" s="773"/>
      <c r="HP4032" s="773"/>
      <c r="HQ4032" s="773"/>
      <c r="HR4032" s="773"/>
      <c r="HS4032" s="773"/>
      <c r="HT4032" s="773"/>
      <c r="HU4032" s="773"/>
      <c r="HV4032" s="773"/>
      <c r="HW4032" s="773"/>
      <c r="HX4032" s="773"/>
      <c r="HY4032" s="773"/>
      <c r="HZ4032" s="773"/>
      <c r="IA4032" s="773"/>
      <c r="IB4032" s="773"/>
      <c r="IC4032" s="773"/>
      <c r="ID4032" s="773"/>
      <c r="IE4032" s="773"/>
      <c r="IF4032" s="773"/>
      <c r="IG4032" s="773"/>
      <c r="IH4032" s="773"/>
      <c r="II4032" s="773"/>
      <c r="IJ4032" s="773"/>
      <c r="IK4032" s="773"/>
      <c r="IL4032" s="773"/>
      <c r="IM4032" s="773"/>
      <c r="IN4032" s="773"/>
      <c r="IO4032" s="773"/>
      <c r="IP4032" s="773"/>
      <c r="IQ4032" s="773"/>
      <c r="IR4032" s="773"/>
    </row>
    <row r="4033" spans="1:252" ht="13.5" customHeight="1" x14ac:dyDescent="0.2">
      <c r="A4033" s="606">
        <v>158</v>
      </c>
      <c r="B4033" s="637" t="s">
        <v>2022</v>
      </c>
      <c r="C4033" s="660" t="s">
        <v>701</v>
      </c>
      <c r="D4033" s="575">
        <v>2</v>
      </c>
      <c r="E4033" s="575">
        <v>2011</v>
      </c>
      <c r="F4033" s="1074">
        <v>431.65532000000002</v>
      </c>
      <c r="G4033" s="784">
        <f t="shared" si="135"/>
        <v>431.65532000000002</v>
      </c>
      <c r="H4033" s="1075">
        <v>100</v>
      </c>
      <c r="I4033" s="784">
        <f t="shared" si="136"/>
        <v>0</v>
      </c>
      <c r="J4033" s="635"/>
      <c r="K4033" s="693"/>
      <c r="L4033" s="693"/>
      <c r="M4033" s="635"/>
      <c r="N4033" s="693"/>
      <c r="O4033" s="693"/>
      <c r="P4033" s="1835"/>
      <c r="Q4033" s="773"/>
      <c r="R4033" s="773"/>
      <c r="S4033" s="773"/>
      <c r="T4033" s="773"/>
      <c r="U4033" s="773"/>
      <c r="V4033" s="773"/>
      <c r="W4033" s="773"/>
      <c r="X4033" s="773"/>
      <c r="Y4033" s="773"/>
      <c r="Z4033" s="773"/>
      <c r="AA4033" s="773"/>
      <c r="AB4033" s="773"/>
      <c r="AC4033" s="773"/>
      <c r="AD4033" s="773"/>
      <c r="AE4033" s="773"/>
      <c r="AF4033" s="773"/>
      <c r="AG4033" s="773"/>
      <c r="AH4033" s="773"/>
      <c r="AI4033" s="773"/>
      <c r="AJ4033" s="773"/>
      <c r="AK4033" s="773"/>
      <c r="AL4033" s="773"/>
      <c r="AM4033" s="773"/>
      <c r="AN4033" s="773"/>
      <c r="AO4033" s="773"/>
      <c r="AP4033" s="773"/>
      <c r="AQ4033" s="773"/>
      <c r="AR4033" s="773"/>
      <c r="AS4033" s="773"/>
      <c r="AT4033" s="773"/>
      <c r="AU4033" s="773"/>
      <c r="AV4033" s="773"/>
      <c r="AW4033" s="773"/>
      <c r="AX4033" s="773"/>
      <c r="AY4033" s="773"/>
      <c r="AZ4033" s="773"/>
      <c r="BA4033" s="773"/>
      <c r="BB4033" s="773"/>
      <c r="BC4033" s="773"/>
      <c r="BD4033" s="773"/>
      <c r="BE4033" s="773"/>
      <c r="BF4033" s="773"/>
      <c r="BG4033" s="773"/>
      <c r="BH4033" s="773"/>
      <c r="BI4033" s="773"/>
      <c r="BJ4033" s="773"/>
      <c r="BK4033" s="773"/>
      <c r="BL4033" s="773"/>
      <c r="BM4033" s="773"/>
      <c r="BN4033" s="773"/>
      <c r="BO4033" s="773"/>
      <c r="BP4033" s="773"/>
      <c r="BQ4033" s="773"/>
      <c r="BR4033" s="773"/>
      <c r="BS4033" s="773"/>
      <c r="BT4033" s="773"/>
      <c r="BU4033" s="773"/>
      <c r="BV4033" s="773"/>
      <c r="BW4033" s="773"/>
      <c r="BX4033" s="773"/>
      <c r="BY4033" s="773"/>
      <c r="BZ4033" s="773"/>
      <c r="CA4033" s="773"/>
      <c r="CB4033" s="773"/>
      <c r="CC4033" s="773"/>
      <c r="CD4033" s="773"/>
      <c r="CE4033" s="773"/>
      <c r="CF4033" s="773"/>
      <c r="CG4033" s="773"/>
      <c r="CH4033" s="773"/>
      <c r="CI4033" s="773"/>
      <c r="CJ4033" s="773"/>
      <c r="CK4033" s="773"/>
      <c r="CL4033" s="773"/>
      <c r="CM4033" s="773"/>
      <c r="CN4033" s="773"/>
      <c r="CO4033" s="773"/>
      <c r="CP4033" s="773"/>
      <c r="CQ4033" s="773"/>
      <c r="CR4033" s="773"/>
      <c r="CS4033" s="773"/>
      <c r="CT4033" s="773"/>
      <c r="CU4033" s="773"/>
      <c r="CV4033" s="773"/>
      <c r="CW4033" s="773"/>
      <c r="CX4033" s="773"/>
      <c r="CY4033" s="773"/>
      <c r="CZ4033" s="773"/>
      <c r="DA4033" s="773"/>
      <c r="DB4033" s="773"/>
      <c r="DC4033" s="773"/>
      <c r="DD4033" s="773"/>
      <c r="DE4033" s="773"/>
      <c r="DF4033" s="773"/>
      <c r="DG4033" s="773"/>
      <c r="DH4033" s="773"/>
      <c r="DI4033" s="773"/>
      <c r="DJ4033" s="773"/>
      <c r="DK4033" s="773"/>
      <c r="DL4033" s="773"/>
      <c r="DM4033" s="773"/>
      <c r="DN4033" s="773"/>
      <c r="DO4033" s="773"/>
      <c r="DP4033" s="773"/>
      <c r="DQ4033" s="773"/>
      <c r="DR4033" s="773"/>
      <c r="DS4033" s="773"/>
      <c r="DT4033" s="773"/>
      <c r="DU4033" s="773"/>
      <c r="DV4033" s="773"/>
      <c r="DW4033" s="773"/>
      <c r="DX4033" s="773"/>
      <c r="DY4033" s="773"/>
      <c r="DZ4033" s="773"/>
      <c r="EA4033" s="773"/>
      <c r="EB4033" s="773"/>
      <c r="EC4033" s="773"/>
      <c r="ED4033" s="773"/>
      <c r="EE4033" s="773"/>
      <c r="EF4033" s="773"/>
      <c r="EG4033" s="773"/>
      <c r="EH4033" s="773"/>
      <c r="EI4033" s="773"/>
      <c r="EJ4033" s="773"/>
      <c r="EK4033" s="773"/>
      <c r="EL4033" s="773"/>
      <c r="EM4033" s="773"/>
      <c r="EN4033" s="773"/>
      <c r="EO4033" s="773"/>
      <c r="EP4033" s="773"/>
      <c r="EQ4033" s="773"/>
      <c r="ER4033" s="773"/>
      <c r="ES4033" s="773"/>
      <c r="ET4033" s="773"/>
      <c r="EU4033" s="773"/>
      <c r="EV4033" s="773"/>
      <c r="EW4033" s="773"/>
      <c r="EX4033" s="773"/>
      <c r="EY4033" s="773"/>
      <c r="EZ4033" s="773"/>
      <c r="FA4033" s="773"/>
      <c r="FB4033" s="773"/>
      <c r="FC4033" s="773"/>
      <c r="FD4033" s="773"/>
      <c r="FE4033" s="773"/>
      <c r="FF4033" s="773"/>
      <c r="FG4033" s="773"/>
      <c r="FH4033" s="773"/>
      <c r="FI4033" s="773"/>
      <c r="FJ4033" s="773"/>
      <c r="FK4033" s="773"/>
      <c r="FL4033" s="773"/>
      <c r="FM4033" s="773"/>
      <c r="FN4033" s="773"/>
      <c r="FO4033" s="773"/>
      <c r="FP4033" s="773"/>
      <c r="FQ4033" s="773"/>
      <c r="FR4033" s="773"/>
      <c r="FS4033" s="773"/>
      <c r="FT4033" s="773"/>
      <c r="FU4033" s="773"/>
      <c r="FV4033" s="773"/>
      <c r="FW4033" s="773"/>
      <c r="FX4033" s="773"/>
      <c r="FY4033" s="773"/>
      <c r="FZ4033" s="773"/>
      <c r="GA4033" s="773"/>
      <c r="GB4033" s="773"/>
      <c r="GC4033" s="773"/>
      <c r="GD4033" s="773"/>
      <c r="GE4033" s="773"/>
      <c r="GF4033" s="773"/>
      <c r="GG4033" s="773"/>
      <c r="GH4033" s="773"/>
      <c r="GI4033" s="773"/>
      <c r="GJ4033" s="773"/>
      <c r="GK4033" s="773"/>
      <c r="GL4033" s="773"/>
      <c r="GM4033" s="773"/>
      <c r="GN4033" s="773"/>
      <c r="GO4033" s="773"/>
      <c r="GP4033" s="773"/>
      <c r="GQ4033" s="773"/>
      <c r="GR4033" s="773"/>
      <c r="GS4033" s="773"/>
      <c r="GT4033" s="773"/>
      <c r="GU4033" s="773"/>
      <c r="GV4033" s="773"/>
      <c r="GW4033" s="773"/>
      <c r="GX4033" s="773"/>
      <c r="GY4033" s="773"/>
      <c r="GZ4033" s="773"/>
      <c r="HA4033" s="773"/>
      <c r="HB4033" s="773"/>
      <c r="HC4033" s="773"/>
      <c r="HD4033" s="773"/>
      <c r="HE4033" s="773"/>
      <c r="HF4033" s="773"/>
      <c r="HG4033" s="773"/>
      <c r="HH4033" s="773"/>
      <c r="HI4033" s="773"/>
      <c r="HJ4033" s="773"/>
      <c r="HK4033" s="773"/>
      <c r="HL4033" s="773"/>
      <c r="HM4033" s="773"/>
      <c r="HN4033" s="773"/>
      <c r="HO4033" s="773"/>
      <c r="HP4033" s="773"/>
      <c r="HQ4033" s="773"/>
      <c r="HR4033" s="773"/>
      <c r="HS4033" s="773"/>
      <c r="HT4033" s="773"/>
      <c r="HU4033" s="773"/>
      <c r="HV4033" s="773"/>
      <c r="HW4033" s="773"/>
      <c r="HX4033" s="773"/>
      <c r="HY4033" s="773"/>
      <c r="HZ4033" s="773"/>
      <c r="IA4033" s="773"/>
      <c r="IB4033" s="773"/>
      <c r="IC4033" s="773"/>
      <c r="ID4033" s="773"/>
      <c r="IE4033" s="773"/>
      <c r="IF4033" s="773"/>
      <c r="IG4033" s="773"/>
      <c r="IH4033" s="773"/>
      <c r="II4033" s="773"/>
      <c r="IJ4033" s="773"/>
      <c r="IK4033" s="773"/>
      <c r="IL4033" s="773"/>
      <c r="IM4033" s="773"/>
      <c r="IN4033" s="773"/>
      <c r="IO4033" s="773"/>
      <c r="IP4033" s="773"/>
      <c r="IQ4033" s="773"/>
      <c r="IR4033" s="773"/>
    </row>
    <row r="4034" spans="1:252" ht="13.5" customHeight="1" x14ac:dyDescent="0.2">
      <c r="A4034" s="606">
        <v>159</v>
      </c>
      <c r="B4034" s="637" t="s">
        <v>2023</v>
      </c>
      <c r="C4034" s="660" t="s">
        <v>701</v>
      </c>
      <c r="D4034" s="575">
        <v>2</v>
      </c>
      <c r="E4034" s="575">
        <v>2011</v>
      </c>
      <c r="F4034" s="1074">
        <v>702.28543999999999</v>
      </c>
      <c r="G4034" s="784">
        <f t="shared" si="135"/>
        <v>702.28543999999999</v>
      </c>
      <c r="H4034" s="1075">
        <v>100</v>
      </c>
      <c r="I4034" s="784">
        <f t="shared" si="136"/>
        <v>0</v>
      </c>
      <c r="J4034" s="635"/>
      <c r="K4034" s="693"/>
      <c r="L4034" s="693"/>
      <c r="M4034" s="635"/>
      <c r="N4034" s="693"/>
      <c r="O4034" s="693"/>
      <c r="P4034" s="1835"/>
      <c r="Q4034" s="773"/>
      <c r="R4034" s="773"/>
      <c r="S4034" s="773"/>
      <c r="T4034" s="773"/>
      <c r="U4034" s="773"/>
      <c r="V4034" s="773"/>
      <c r="W4034" s="773"/>
      <c r="X4034" s="773"/>
      <c r="Y4034" s="773"/>
      <c r="Z4034" s="773"/>
      <c r="AA4034" s="773"/>
      <c r="AB4034" s="773"/>
      <c r="AC4034" s="773"/>
      <c r="AD4034" s="773"/>
      <c r="AE4034" s="773"/>
      <c r="AF4034" s="773"/>
      <c r="AG4034" s="773"/>
      <c r="AH4034" s="773"/>
      <c r="AI4034" s="773"/>
      <c r="AJ4034" s="773"/>
      <c r="AK4034" s="773"/>
      <c r="AL4034" s="773"/>
      <c r="AM4034" s="773"/>
      <c r="AN4034" s="773"/>
      <c r="AO4034" s="773"/>
      <c r="AP4034" s="773"/>
      <c r="AQ4034" s="773"/>
      <c r="AR4034" s="773"/>
      <c r="AS4034" s="773"/>
      <c r="AT4034" s="773"/>
      <c r="AU4034" s="773"/>
      <c r="AV4034" s="773"/>
      <c r="AW4034" s="773"/>
      <c r="AX4034" s="773"/>
      <c r="AY4034" s="773"/>
      <c r="AZ4034" s="773"/>
      <c r="BA4034" s="773"/>
      <c r="BB4034" s="773"/>
      <c r="BC4034" s="773"/>
      <c r="BD4034" s="773"/>
      <c r="BE4034" s="773"/>
      <c r="BF4034" s="773"/>
      <c r="BG4034" s="773"/>
      <c r="BH4034" s="773"/>
      <c r="BI4034" s="773"/>
      <c r="BJ4034" s="773"/>
      <c r="BK4034" s="773"/>
      <c r="BL4034" s="773"/>
      <c r="BM4034" s="773"/>
      <c r="BN4034" s="773"/>
      <c r="BO4034" s="773"/>
      <c r="BP4034" s="773"/>
      <c r="BQ4034" s="773"/>
      <c r="BR4034" s="773"/>
      <c r="BS4034" s="773"/>
      <c r="BT4034" s="773"/>
      <c r="BU4034" s="773"/>
      <c r="BV4034" s="773"/>
      <c r="BW4034" s="773"/>
      <c r="BX4034" s="773"/>
      <c r="BY4034" s="773"/>
      <c r="BZ4034" s="773"/>
      <c r="CA4034" s="773"/>
      <c r="CB4034" s="773"/>
      <c r="CC4034" s="773"/>
      <c r="CD4034" s="773"/>
      <c r="CE4034" s="773"/>
      <c r="CF4034" s="773"/>
      <c r="CG4034" s="773"/>
      <c r="CH4034" s="773"/>
      <c r="CI4034" s="773"/>
      <c r="CJ4034" s="773"/>
      <c r="CK4034" s="773"/>
      <c r="CL4034" s="773"/>
      <c r="CM4034" s="773"/>
      <c r="CN4034" s="773"/>
      <c r="CO4034" s="773"/>
      <c r="CP4034" s="773"/>
      <c r="CQ4034" s="773"/>
      <c r="CR4034" s="773"/>
      <c r="CS4034" s="773"/>
      <c r="CT4034" s="773"/>
      <c r="CU4034" s="773"/>
      <c r="CV4034" s="773"/>
      <c r="CW4034" s="773"/>
      <c r="CX4034" s="773"/>
      <c r="CY4034" s="773"/>
      <c r="CZ4034" s="773"/>
      <c r="DA4034" s="773"/>
      <c r="DB4034" s="773"/>
      <c r="DC4034" s="773"/>
      <c r="DD4034" s="773"/>
      <c r="DE4034" s="773"/>
      <c r="DF4034" s="773"/>
      <c r="DG4034" s="773"/>
      <c r="DH4034" s="773"/>
      <c r="DI4034" s="773"/>
      <c r="DJ4034" s="773"/>
      <c r="DK4034" s="773"/>
      <c r="DL4034" s="773"/>
      <c r="DM4034" s="773"/>
      <c r="DN4034" s="773"/>
      <c r="DO4034" s="773"/>
      <c r="DP4034" s="773"/>
      <c r="DQ4034" s="773"/>
      <c r="DR4034" s="773"/>
      <c r="DS4034" s="773"/>
      <c r="DT4034" s="773"/>
      <c r="DU4034" s="773"/>
      <c r="DV4034" s="773"/>
      <c r="DW4034" s="773"/>
      <c r="DX4034" s="773"/>
      <c r="DY4034" s="773"/>
      <c r="DZ4034" s="773"/>
      <c r="EA4034" s="773"/>
      <c r="EB4034" s="773"/>
      <c r="EC4034" s="773"/>
      <c r="ED4034" s="773"/>
      <c r="EE4034" s="773"/>
      <c r="EF4034" s="773"/>
      <c r="EG4034" s="773"/>
      <c r="EH4034" s="773"/>
      <c r="EI4034" s="773"/>
      <c r="EJ4034" s="773"/>
      <c r="EK4034" s="773"/>
      <c r="EL4034" s="773"/>
      <c r="EM4034" s="773"/>
      <c r="EN4034" s="773"/>
      <c r="EO4034" s="773"/>
      <c r="EP4034" s="773"/>
      <c r="EQ4034" s="773"/>
      <c r="ER4034" s="773"/>
      <c r="ES4034" s="773"/>
      <c r="ET4034" s="773"/>
      <c r="EU4034" s="773"/>
      <c r="EV4034" s="773"/>
      <c r="EW4034" s="773"/>
      <c r="EX4034" s="773"/>
      <c r="EY4034" s="773"/>
      <c r="EZ4034" s="773"/>
      <c r="FA4034" s="773"/>
      <c r="FB4034" s="773"/>
      <c r="FC4034" s="773"/>
      <c r="FD4034" s="773"/>
      <c r="FE4034" s="773"/>
      <c r="FF4034" s="773"/>
      <c r="FG4034" s="773"/>
      <c r="FH4034" s="773"/>
      <c r="FI4034" s="773"/>
      <c r="FJ4034" s="773"/>
      <c r="FK4034" s="773"/>
      <c r="FL4034" s="773"/>
      <c r="FM4034" s="773"/>
      <c r="FN4034" s="773"/>
      <c r="FO4034" s="773"/>
      <c r="FP4034" s="773"/>
      <c r="FQ4034" s="773"/>
      <c r="FR4034" s="773"/>
      <c r="FS4034" s="773"/>
      <c r="FT4034" s="773"/>
      <c r="FU4034" s="773"/>
      <c r="FV4034" s="773"/>
      <c r="FW4034" s="773"/>
      <c r="FX4034" s="773"/>
      <c r="FY4034" s="773"/>
      <c r="FZ4034" s="773"/>
      <c r="GA4034" s="773"/>
      <c r="GB4034" s="773"/>
      <c r="GC4034" s="773"/>
      <c r="GD4034" s="773"/>
      <c r="GE4034" s="773"/>
      <c r="GF4034" s="773"/>
      <c r="GG4034" s="773"/>
      <c r="GH4034" s="773"/>
      <c r="GI4034" s="773"/>
      <c r="GJ4034" s="773"/>
      <c r="GK4034" s="773"/>
      <c r="GL4034" s="773"/>
      <c r="GM4034" s="773"/>
      <c r="GN4034" s="773"/>
      <c r="GO4034" s="773"/>
      <c r="GP4034" s="773"/>
      <c r="GQ4034" s="773"/>
      <c r="GR4034" s="773"/>
      <c r="GS4034" s="773"/>
      <c r="GT4034" s="773"/>
      <c r="GU4034" s="773"/>
      <c r="GV4034" s="773"/>
      <c r="GW4034" s="773"/>
      <c r="GX4034" s="773"/>
      <c r="GY4034" s="773"/>
      <c r="GZ4034" s="773"/>
      <c r="HA4034" s="773"/>
      <c r="HB4034" s="773"/>
      <c r="HC4034" s="773"/>
      <c r="HD4034" s="773"/>
      <c r="HE4034" s="773"/>
      <c r="HF4034" s="773"/>
      <c r="HG4034" s="773"/>
      <c r="HH4034" s="773"/>
      <c r="HI4034" s="773"/>
      <c r="HJ4034" s="773"/>
      <c r="HK4034" s="773"/>
      <c r="HL4034" s="773"/>
      <c r="HM4034" s="773"/>
      <c r="HN4034" s="773"/>
      <c r="HO4034" s="773"/>
      <c r="HP4034" s="773"/>
      <c r="HQ4034" s="773"/>
      <c r="HR4034" s="773"/>
      <c r="HS4034" s="773"/>
      <c r="HT4034" s="773"/>
      <c r="HU4034" s="773"/>
      <c r="HV4034" s="773"/>
      <c r="HW4034" s="773"/>
      <c r="HX4034" s="773"/>
      <c r="HY4034" s="773"/>
      <c r="HZ4034" s="773"/>
      <c r="IA4034" s="773"/>
      <c r="IB4034" s="773"/>
      <c r="IC4034" s="773"/>
      <c r="ID4034" s="773"/>
      <c r="IE4034" s="773"/>
      <c r="IF4034" s="773"/>
      <c r="IG4034" s="773"/>
      <c r="IH4034" s="773"/>
      <c r="II4034" s="773"/>
      <c r="IJ4034" s="773"/>
      <c r="IK4034" s="773"/>
      <c r="IL4034" s="773"/>
      <c r="IM4034" s="773"/>
      <c r="IN4034" s="773"/>
      <c r="IO4034" s="773"/>
      <c r="IP4034" s="773"/>
      <c r="IQ4034" s="773"/>
      <c r="IR4034" s="773"/>
    </row>
    <row r="4035" spans="1:252" ht="13.5" customHeight="1" x14ac:dyDescent="0.2">
      <c r="A4035" s="606">
        <v>160</v>
      </c>
      <c r="B4035" s="637" t="s">
        <v>2016</v>
      </c>
      <c r="C4035" s="660" t="s">
        <v>701</v>
      </c>
      <c r="D4035" s="575">
        <v>1</v>
      </c>
      <c r="E4035" s="575">
        <v>2011</v>
      </c>
      <c r="F4035" s="1074">
        <v>288.58165000000002</v>
      </c>
      <c r="G4035" s="784">
        <f t="shared" si="135"/>
        <v>288.58165000000002</v>
      </c>
      <c r="H4035" s="1075">
        <v>100</v>
      </c>
      <c r="I4035" s="784">
        <f t="shared" si="136"/>
        <v>0</v>
      </c>
      <c r="J4035" s="635"/>
      <c r="K4035" s="693"/>
      <c r="L4035" s="693"/>
      <c r="M4035" s="635"/>
      <c r="N4035" s="693"/>
      <c r="O4035" s="693"/>
      <c r="P4035" s="1835"/>
      <c r="Q4035" s="773"/>
      <c r="R4035" s="773"/>
      <c r="S4035" s="773"/>
      <c r="T4035" s="773"/>
      <c r="U4035" s="773"/>
      <c r="V4035" s="773"/>
      <c r="W4035" s="773"/>
      <c r="X4035" s="773"/>
      <c r="Y4035" s="773"/>
      <c r="Z4035" s="773"/>
      <c r="AA4035" s="773"/>
      <c r="AB4035" s="773"/>
      <c r="AC4035" s="773"/>
      <c r="AD4035" s="773"/>
      <c r="AE4035" s="773"/>
      <c r="AF4035" s="773"/>
      <c r="AG4035" s="773"/>
      <c r="AH4035" s="773"/>
      <c r="AI4035" s="773"/>
      <c r="AJ4035" s="773"/>
      <c r="AK4035" s="773"/>
      <c r="AL4035" s="773"/>
      <c r="AM4035" s="773"/>
      <c r="AN4035" s="773"/>
      <c r="AO4035" s="773"/>
      <c r="AP4035" s="773"/>
      <c r="AQ4035" s="773"/>
      <c r="AR4035" s="773"/>
      <c r="AS4035" s="773"/>
      <c r="AT4035" s="773"/>
      <c r="AU4035" s="773"/>
      <c r="AV4035" s="773"/>
      <c r="AW4035" s="773"/>
      <c r="AX4035" s="773"/>
      <c r="AY4035" s="773"/>
      <c r="AZ4035" s="773"/>
      <c r="BA4035" s="773"/>
      <c r="BB4035" s="773"/>
      <c r="BC4035" s="773"/>
      <c r="BD4035" s="773"/>
      <c r="BE4035" s="773"/>
      <c r="BF4035" s="773"/>
      <c r="BG4035" s="773"/>
      <c r="BH4035" s="773"/>
      <c r="BI4035" s="773"/>
      <c r="BJ4035" s="773"/>
      <c r="BK4035" s="773"/>
      <c r="BL4035" s="773"/>
      <c r="BM4035" s="773"/>
      <c r="BN4035" s="773"/>
      <c r="BO4035" s="773"/>
      <c r="BP4035" s="773"/>
      <c r="BQ4035" s="773"/>
      <c r="BR4035" s="773"/>
      <c r="BS4035" s="773"/>
      <c r="BT4035" s="773"/>
      <c r="BU4035" s="773"/>
      <c r="BV4035" s="773"/>
      <c r="BW4035" s="773"/>
      <c r="BX4035" s="773"/>
      <c r="BY4035" s="773"/>
      <c r="BZ4035" s="773"/>
      <c r="CA4035" s="773"/>
      <c r="CB4035" s="773"/>
      <c r="CC4035" s="773"/>
      <c r="CD4035" s="773"/>
      <c r="CE4035" s="773"/>
      <c r="CF4035" s="773"/>
      <c r="CG4035" s="773"/>
      <c r="CH4035" s="773"/>
      <c r="CI4035" s="773"/>
      <c r="CJ4035" s="773"/>
      <c r="CK4035" s="773"/>
      <c r="CL4035" s="773"/>
      <c r="CM4035" s="773"/>
      <c r="CN4035" s="773"/>
      <c r="CO4035" s="773"/>
      <c r="CP4035" s="773"/>
      <c r="CQ4035" s="773"/>
      <c r="CR4035" s="773"/>
      <c r="CS4035" s="773"/>
      <c r="CT4035" s="773"/>
      <c r="CU4035" s="773"/>
      <c r="CV4035" s="773"/>
      <c r="CW4035" s="773"/>
      <c r="CX4035" s="773"/>
      <c r="CY4035" s="773"/>
      <c r="CZ4035" s="773"/>
      <c r="DA4035" s="773"/>
      <c r="DB4035" s="773"/>
      <c r="DC4035" s="773"/>
      <c r="DD4035" s="773"/>
      <c r="DE4035" s="773"/>
      <c r="DF4035" s="773"/>
      <c r="DG4035" s="773"/>
      <c r="DH4035" s="773"/>
      <c r="DI4035" s="773"/>
      <c r="DJ4035" s="773"/>
      <c r="DK4035" s="773"/>
      <c r="DL4035" s="773"/>
      <c r="DM4035" s="773"/>
      <c r="DN4035" s="773"/>
      <c r="DO4035" s="773"/>
      <c r="DP4035" s="773"/>
      <c r="DQ4035" s="773"/>
      <c r="DR4035" s="773"/>
      <c r="DS4035" s="773"/>
      <c r="DT4035" s="773"/>
      <c r="DU4035" s="773"/>
      <c r="DV4035" s="773"/>
      <c r="DW4035" s="773"/>
      <c r="DX4035" s="773"/>
      <c r="DY4035" s="773"/>
      <c r="DZ4035" s="773"/>
      <c r="EA4035" s="773"/>
      <c r="EB4035" s="773"/>
      <c r="EC4035" s="773"/>
      <c r="ED4035" s="773"/>
      <c r="EE4035" s="773"/>
      <c r="EF4035" s="773"/>
      <c r="EG4035" s="773"/>
      <c r="EH4035" s="773"/>
      <c r="EI4035" s="773"/>
      <c r="EJ4035" s="773"/>
      <c r="EK4035" s="773"/>
      <c r="EL4035" s="773"/>
      <c r="EM4035" s="773"/>
      <c r="EN4035" s="773"/>
      <c r="EO4035" s="773"/>
      <c r="EP4035" s="773"/>
      <c r="EQ4035" s="773"/>
      <c r="ER4035" s="773"/>
      <c r="ES4035" s="773"/>
      <c r="ET4035" s="773"/>
      <c r="EU4035" s="773"/>
      <c r="EV4035" s="773"/>
      <c r="EW4035" s="773"/>
      <c r="EX4035" s="773"/>
      <c r="EY4035" s="773"/>
      <c r="EZ4035" s="773"/>
      <c r="FA4035" s="773"/>
      <c r="FB4035" s="773"/>
      <c r="FC4035" s="773"/>
      <c r="FD4035" s="773"/>
      <c r="FE4035" s="773"/>
      <c r="FF4035" s="773"/>
      <c r="FG4035" s="773"/>
      <c r="FH4035" s="773"/>
      <c r="FI4035" s="773"/>
      <c r="FJ4035" s="773"/>
      <c r="FK4035" s="773"/>
      <c r="FL4035" s="773"/>
      <c r="FM4035" s="773"/>
      <c r="FN4035" s="773"/>
      <c r="FO4035" s="773"/>
      <c r="FP4035" s="773"/>
      <c r="FQ4035" s="773"/>
      <c r="FR4035" s="773"/>
      <c r="FS4035" s="773"/>
      <c r="FT4035" s="773"/>
      <c r="FU4035" s="773"/>
      <c r="FV4035" s="773"/>
      <c r="FW4035" s="773"/>
      <c r="FX4035" s="773"/>
      <c r="FY4035" s="773"/>
      <c r="FZ4035" s="773"/>
      <c r="GA4035" s="773"/>
      <c r="GB4035" s="773"/>
      <c r="GC4035" s="773"/>
      <c r="GD4035" s="773"/>
      <c r="GE4035" s="773"/>
      <c r="GF4035" s="773"/>
      <c r="GG4035" s="773"/>
      <c r="GH4035" s="773"/>
      <c r="GI4035" s="773"/>
      <c r="GJ4035" s="773"/>
      <c r="GK4035" s="773"/>
      <c r="GL4035" s="773"/>
      <c r="GM4035" s="773"/>
      <c r="GN4035" s="773"/>
      <c r="GO4035" s="773"/>
      <c r="GP4035" s="773"/>
      <c r="GQ4035" s="773"/>
      <c r="GR4035" s="773"/>
      <c r="GS4035" s="773"/>
      <c r="GT4035" s="773"/>
      <c r="GU4035" s="773"/>
      <c r="GV4035" s="773"/>
      <c r="GW4035" s="773"/>
      <c r="GX4035" s="773"/>
      <c r="GY4035" s="773"/>
      <c r="GZ4035" s="773"/>
      <c r="HA4035" s="773"/>
      <c r="HB4035" s="773"/>
      <c r="HC4035" s="773"/>
      <c r="HD4035" s="773"/>
      <c r="HE4035" s="773"/>
      <c r="HF4035" s="773"/>
      <c r="HG4035" s="773"/>
      <c r="HH4035" s="773"/>
      <c r="HI4035" s="773"/>
      <c r="HJ4035" s="773"/>
      <c r="HK4035" s="773"/>
      <c r="HL4035" s="773"/>
      <c r="HM4035" s="773"/>
      <c r="HN4035" s="773"/>
      <c r="HO4035" s="773"/>
      <c r="HP4035" s="773"/>
      <c r="HQ4035" s="773"/>
      <c r="HR4035" s="773"/>
      <c r="HS4035" s="773"/>
      <c r="HT4035" s="773"/>
      <c r="HU4035" s="773"/>
      <c r="HV4035" s="773"/>
      <c r="HW4035" s="773"/>
      <c r="HX4035" s="773"/>
      <c r="HY4035" s="773"/>
      <c r="HZ4035" s="773"/>
      <c r="IA4035" s="773"/>
      <c r="IB4035" s="773"/>
      <c r="IC4035" s="773"/>
      <c r="ID4035" s="773"/>
      <c r="IE4035" s="773"/>
      <c r="IF4035" s="773"/>
      <c r="IG4035" s="773"/>
      <c r="IH4035" s="773"/>
      <c r="II4035" s="773"/>
      <c r="IJ4035" s="773"/>
      <c r="IK4035" s="773"/>
      <c r="IL4035" s="773"/>
      <c r="IM4035" s="773"/>
      <c r="IN4035" s="773"/>
      <c r="IO4035" s="773"/>
      <c r="IP4035" s="773"/>
      <c r="IQ4035" s="773"/>
      <c r="IR4035" s="773"/>
    </row>
    <row r="4036" spans="1:252" ht="13.5" customHeight="1" x14ac:dyDescent="0.2">
      <c r="A4036" s="606">
        <v>161</v>
      </c>
      <c r="B4036" s="637" t="s">
        <v>2024</v>
      </c>
      <c r="C4036" s="660" t="s">
        <v>701</v>
      </c>
      <c r="D4036" s="575">
        <v>4</v>
      </c>
      <c r="E4036" s="575">
        <v>2011</v>
      </c>
      <c r="F4036" s="1074">
        <v>128</v>
      </c>
      <c r="G4036" s="784">
        <f t="shared" si="135"/>
        <v>128</v>
      </c>
      <c r="H4036" s="1075">
        <v>100</v>
      </c>
      <c r="I4036" s="784">
        <f t="shared" si="136"/>
        <v>0</v>
      </c>
      <c r="J4036" s="635"/>
      <c r="K4036" s="693"/>
      <c r="L4036" s="693"/>
      <c r="M4036" s="635"/>
      <c r="N4036" s="693"/>
      <c r="O4036" s="693"/>
      <c r="P4036" s="1835"/>
      <c r="Q4036" s="773"/>
      <c r="R4036" s="773"/>
      <c r="S4036" s="773"/>
      <c r="T4036" s="773"/>
      <c r="U4036" s="773"/>
      <c r="V4036" s="773"/>
      <c r="W4036" s="773"/>
      <c r="X4036" s="773"/>
      <c r="Y4036" s="773"/>
      <c r="Z4036" s="773"/>
      <c r="AA4036" s="773"/>
      <c r="AB4036" s="773"/>
      <c r="AC4036" s="773"/>
      <c r="AD4036" s="773"/>
      <c r="AE4036" s="773"/>
      <c r="AF4036" s="773"/>
      <c r="AG4036" s="773"/>
      <c r="AH4036" s="773"/>
      <c r="AI4036" s="773"/>
      <c r="AJ4036" s="773"/>
      <c r="AK4036" s="773"/>
      <c r="AL4036" s="773"/>
      <c r="AM4036" s="773"/>
      <c r="AN4036" s="773"/>
      <c r="AO4036" s="773"/>
      <c r="AP4036" s="773"/>
      <c r="AQ4036" s="773"/>
      <c r="AR4036" s="773"/>
      <c r="AS4036" s="773"/>
      <c r="AT4036" s="773"/>
      <c r="AU4036" s="773"/>
      <c r="AV4036" s="773"/>
      <c r="AW4036" s="773"/>
      <c r="AX4036" s="773"/>
      <c r="AY4036" s="773"/>
      <c r="AZ4036" s="773"/>
      <c r="BA4036" s="773"/>
      <c r="BB4036" s="773"/>
      <c r="BC4036" s="773"/>
      <c r="BD4036" s="773"/>
      <c r="BE4036" s="773"/>
      <c r="BF4036" s="773"/>
      <c r="BG4036" s="773"/>
      <c r="BH4036" s="773"/>
      <c r="BI4036" s="773"/>
      <c r="BJ4036" s="773"/>
      <c r="BK4036" s="773"/>
      <c r="BL4036" s="773"/>
      <c r="BM4036" s="773"/>
      <c r="BN4036" s="773"/>
      <c r="BO4036" s="773"/>
      <c r="BP4036" s="773"/>
      <c r="BQ4036" s="773"/>
      <c r="BR4036" s="773"/>
      <c r="BS4036" s="773"/>
      <c r="BT4036" s="773"/>
      <c r="BU4036" s="773"/>
      <c r="BV4036" s="773"/>
      <c r="BW4036" s="773"/>
      <c r="BX4036" s="773"/>
      <c r="BY4036" s="773"/>
      <c r="BZ4036" s="773"/>
      <c r="CA4036" s="773"/>
      <c r="CB4036" s="773"/>
      <c r="CC4036" s="773"/>
      <c r="CD4036" s="773"/>
      <c r="CE4036" s="773"/>
      <c r="CF4036" s="773"/>
      <c r="CG4036" s="773"/>
      <c r="CH4036" s="773"/>
      <c r="CI4036" s="773"/>
      <c r="CJ4036" s="773"/>
      <c r="CK4036" s="773"/>
      <c r="CL4036" s="773"/>
      <c r="CM4036" s="773"/>
      <c r="CN4036" s="773"/>
      <c r="CO4036" s="773"/>
      <c r="CP4036" s="773"/>
      <c r="CQ4036" s="773"/>
      <c r="CR4036" s="773"/>
      <c r="CS4036" s="773"/>
      <c r="CT4036" s="773"/>
      <c r="CU4036" s="773"/>
      <c r="CV4036" s="773"/>
      <c r="CW4036" s="773"/>
      <c r="CX4036" s="773"/>
      <c r="CY4036" s="773"/>
      <c r="CZ4036" s="773"/>
      <c r="DA4036" s="773"/>
      <c r="DB4036" s="773"/>
      <c r="DC4036" s="773"/>
      <c r="DD4036" s="773"/>
      <c r="DE4036" s="773"/>
      <c r="DF4036" s="773"/>
      <c r="DG4036" s="773"/>
      <c r="DH4036" s="773"/>
      <c r="DI4036" s="773"/>
      <c r="DJ4036" s="773"/>
      <c r="DK4036" s="773"/>
      <c r="DL4036" s="773"/>
      <c r="DM4036" s="773"/>
      <c r="DN4036" s="773"/>
      <c r="DO4036" s="773"/>
      <c r="DP4036" s="773"/>
      <c r="DQ4036" s="773"/>
      <c r="DR4036" s="773"/>
      <c r="DS4036" s="773"/>
      <c r="DT4036" s="773"/>
      <c r="DU4036" s="773"/>
      <c r="DV4036" s="773"/>
      <c r="DW4036" s="773"/>
      <c r="DX4036" s="773"/>
      <c r="DY4036" s="773"/>
      <c r="DZ4036" s="773"/>
      <c r="EA4036" s="773"/>
      <c r="EB4036" s="773"/>
      <c r="EC4036" s="773"/>
      <c r="ED4036" s="773"/>
      <c r="EE4036" s="773"/>
      <c r="EF4036" s="773"/>
      <c r="EG4036" s="773"/>
      <c r="EH4036" s="773"/>
      <c r="EI4036" s="773"/>
      <c r="EJ4036" s="773"/>
      <c r="EK4036" s="773"/>
      <c r="EL4036" s="773"/>
      <c r="EM4036" s="773"/>
      <c r="EN4036" s="773"/>
      <c r="EO4036" s="773"/>
      <c r="EP4036" s="773"/>
      <c r="EQ4036" s="773"/>
      <c r="ER4036" s="773"/>
      <c r="ES4036" s="773"/>
      <c r="ET4036" s="773"/>
      <c r="EU4036" s="773"/>
      <c r="EV4036" s="773"/>
      <c r="EW4036" s="773"/>
      <c r="EX4036" s="773"/>
      <c r="EY4036" s="773"/>
      <c r="EZ4036" s="773"/>
      <c r="FA4036" s="773"/>
      <c r="FB4036" s="773"/>
      <c r="FC4036" s="773"/>
      <c r="FD4036" s="773"/>
      <c r="FE4036" s="773"/>
      <c r="FF4036" s="773"/>
      <c r="FG4036" s="773"/>
      <c r="FH4036" s="773"/>
      <c r="FI4036" s="773"/>
      <c r="FJ4036" s="773"/>
      <c r="FK4036" s="773"/>
      <c r="FL4036" s="773"/>
      <c r="FM4036" s="773"/>
      <c r="FN4036" s="773"/>
      <c r="FO4036" s="773"/>
      <c r="FP4036" s="773"/>
      <c r="FQ4036" s="773"/>
      <c r="FR4036" s="773"/>
      <c r="FS4036" s="773"/>
      <c r="FT4036" s="773"/>
      <c r="FU4036" s="773"/>
      <c r="FV4036" s="773"/>
      <c r="FW4036" s="773"/>
      <c r="FX4036" s="773"/>
      <c r="FY4036" s="773"/>
      <c r="FZ4036" s="773"/>
      <c r="GA4036" s="773"/>
      <c r="GB4036" s="773"/>
      <c r="GC4036" s="773"/>
      <c r="GD4036" s="773"/>
      <c r="GE4036" s="773"/>
      <c r="GF4036" s="773"/>
      <c r="GG4036" s="773"/>
      <c r="GH4036" s="773"/>
      <c r="GI4036" s="773"/>
      <c r="GJ4036" s="773"/>
      <c r="GK4036" s="773"/>
      <c r="GL4036" s="773"/>
      <c r="GM4036" s="773"/>
      <c r="GN4036" s="773"/>
      <c r="GO4036" s="773"/>
      <c r="GP4036" s="773"/>
      <c r="GQ4036" s="773"/>
      <c r="GR4036" s="773"/>
      <c r="GS4036" s="773"/>
      <c r="GT4036" s="773"/>
      <c r="GU4036" s="773"/>
      <c r="GV4036" s="773"/>
      <c r="GW4036" s="773"/>
      <c r="GX4036" s="773"/>
      <c r="GY4036" s="773"/>
      <c r="GZ4036" s="773"/>
      <c r="HA4036" s="773"/>
      <c r="HB4036" s="773"/>
      <c r="HC4036" s="773"/>
      <c r="HD4036" s="773"/>
      <c r="HE4036" s="773"/>
      <c r="HF4036" s="773"/>
      <c r="HG4036" s="773"/>
      <c r="HH4036" s="773"/>
      <c r="HI4036" s="773"/>
      <c r="HJ4036" s="773"/>
      <c r="HK4036" s="773"/>
      <c r="HL4036" s="773"/>
      <c r="HM4036" s="773"/>
      <c r="HN4036" s="773"/>
      <c r="HO4036" s="773"/>
      <c r="HP4036" s="773"/>
      <c r="HQ4036" s="773"/>
      <c r="HR4036" s="773"/>
      <c r="HS4036" s="773"/>
      <c r="HT4036" s="773"/>
      <c r="HU4036" s="773"/>
      <c r="HV4036" s="773"/>
      <c r="HW4036" s="773"/>
      <c r="HX4036" s="773"/>
      <c r="HY4036" s="773"/>
      <c r="HZ4036" s="773"/>
      <c r="IA4036" s="773"/>
      <c r="IB4036" s="773"/>
      <c r="IC4036" s="773"/>
      <c r="ID4036" s="773"/>
      <c r="IE4036" s="773"/>
      <c r="IF4036" s="773"/>
      <c r="IG4036" s="773"/>
      <c r="IH4036" s="773"/>
      <c r="II4036" s="773"/>
      <c r="IJ4036" s="773"/>
      <c r="IK4036" s="773"/>
      <c r="IL4036" s="773"/>
      <c r="IM4036" s="773"/>
      <c r="IN4036" s="773"/>
      <c r="IO4036" s="773"/>
      <c r="IP4036" s="773"/>
      <c r="IQ4036" s="773"/>
      <c r="IR4036" s="773"/>
    </row>
    <row r="4037" spans="1:252" ht="13.5" customHeight="1" x14ac:dyDescent="0.2">
      <c r="A4037" s="606">
        <v>162</v>
      </c>
      <c r="B4037" s="637" t="s">
        <v>2023</v>
      </c>
      <c r="C4037" s="660" t="s">
        <v>701</v>
      </c>
      <c r="D4037" s="575">
        <v>2</v>
      </c>
      <c r="E4037" s="575">
        <v>2011</v>
      </c>
      <c r="F4037" s="1074">
        <v>743.99281999999994</v>
      </c>
      <c r="G4037" s="784">
        <f t="shared" si="135"/>
        <v>743.99281999999994</v>
      </c>
      <c r="H4037" s="1075">
        <v>100</v>
      </c>
      <c r="I4037" s="784">
        <f t="shared" si="136"/>
        <v>0</v>
      </c>
      <c r="J4037" s="635"/>
      <c r="K4037" s="693"/>
      <c r="L4037" s="693"/>
      <c r="M4037" s="635"/>
      <c r="N4037" s="693"/>
      <c r="O4037" s="693"/>
      <c r="P4037" s="1835"/>
      <c r="Q4037" s="773"/>
      <c r="R4037" s="773"/>
      <c r="S4037" s="773"/>
      <c r="T4037" s="773"/>
      <c r="U4037" s="773"/>
      <c r="V4037" s="773"/>
      <c r="W4037" s="773"/>
      <c r="X4037" s="773"/>
      <c r="Y4037" s="773"/>
      <c r="Z4037" s="773"/>
      <c r="AA4037" s="773"/>
      <c r="AB4037" s="773"/>
      <c r="AC4037" s="773"/>
      <c r="AD4037" s="773"/>
      <c r="AE4037" s="773"/>
      <c r="AF4037" s="773"/>
      <c r="AG4037" s="773"/>
      <c r="AH4037" s="773"/>
      <c r="AI4037" s="773"/>
      <c r="AJ4037" s="773"/>
      <c r="AK4037" s="773"/>
      <c r="AL4037" s="773"/>
      <c r="AM4037" s="773"/>
      <c r="AN4037" s="773"/>
      <c r="AO4037" s="773"/>
      <c r="AP4037" s="773"/>
      <c r="AQ4037" s="773"/>
      <c r="AR4037" s="773"/>
      <c r="AS4037" s="773"/>
      <c r="AT4037" s="773"/>
      <c r="AU4037" s="773"/>
      <c r="AV4037" s="773"/>
      <c r="AW4037" s="773"/>
      <c r="AX4037" s="773"/>
      <c r="AY4037" s="773"/>
      <c r="AZ4037" s="773"/>
      <c r="BA4037" s="773"/>
      <c r="BB4037" s="773"/>
      <c r="BC4037" s="773"/>
      <c r="BD4037" s="773"/>
      <c r="BE4037" s="773"/>
      <c r="BF4037" s="773"/>
      <c r="BG4037" s="773"/>
      <c r="BH4037" s="773"/>
      <c r="BI4037" s="773"/>
      <c r="BJ4037" s="773"/>
      <c r="BK4037" s="773"/>
      <c r="BL4037" s="773"/>
      <c r="BM4037" s="773"/>
      <c r="BN4037" s="773"/>
      <c r="BO4037" s="773"/>
      <c r="BP4037" s="773"/>
      <c r="BQ4037" s="773"/>
      <c r="BR4037" s="773"/>
      <c r="BS4037" s="773"/>
      <c r="BT4037" s="773"/>
      <c r="BU4037" s="773"/>
      <c r="BV4037" s="773"/>
      <c r="BW4037" s="773"/>
      <c r="BX4037" s="773"/>
      <c r="BY4037" s="773"/>
      <c r="BZ4037" s="773"/>
      <c r="CA4037" s="773"/>
      <c r="CB4037" s="773"/>
      <c r="CC4037" s="773"/>
      <c r="CD4037" s="773"/>
      <c r="CE4037" s="773"/>
      <c r="CF4037" s="773"/>
      <c r="CG4037" s="773"/>
      <c r="CH4037" s="773"/>
      <c r="CI4037" s="773"/>
      <c r="CJ4037" s="773"/>
      <c r="CK4037" s="773"/>
      <c r="CL4037" s="773"/>
      <c r="CM4037" s="773"/>
      <c r="CN4037" s="773"/>
      <c r="CO4037" s="773"/>
      <c r="CP4037" s="773"/>
      <c r="CQ4037" s="773"/>
      <c r="CR4037" s="773"/>
      <c r="CS4037" s="773"/>
      <c r="CT4037" s="773"/>
      <c r="CU4037" s="773"/>
      <c r="CV4037" s="773"/>
      <c r="CW4037" s="773"/>
      <c r="CX4037" s="773"/>
      <c r="CY4037" s="773"/>
      <c r="CZ4037" s="773"/>
      <c r="DA4037" s="773"/>
      <c r="DB4037" s="773"/>
      <c r="DC4037" s="773"/>
      <c r="DD4037" s="773"/>
      <c r="DE4037" s="773"/>
      <c r="DF4037" s="773"/>
      <c r="DG4037" s="773"/>
      <c r="DH4037" s="773"/>
      <c r="DI4037" s="773"/>
      <c r="DJ4037" s="773"/>
      <c r="DK4037" s="773"/>
      <c r="DL4037" s="773"/>
      <c r="DM4037" s="773"/>
      <c r="DN4037" s="773"/>
      <c r="DO4037" s="773"/>
      <c r="DP4037" s="773"/>
      <c r="DQ4037" s="773"/>
      <c r="DR4037" s="773"/>
      <c r="DS4037" s="773"/>
      <c r="DT4037" s="773"/>
      <c r="DU4037" s="773"/>
      <c r="DV4037" s="773"/>
      <c r="DW4037" s="773"/>
      <c r="DX4037" s="773"/>
      <c r="DY4037" s="773"/>
      <c r="DZ4037" s="773"/>
      <c r="EA4037" s="773"/>
      <c r="EB4037" s="773"/>
      <c r="EC4037" s="773"/>
      <c r="ED4037" s="773"/>
      <c r="EE4037" s="773"/>
      <c r="EF4037" s="773"/>
      <c r="EG4037" s="773"/>
      <c r="EH4037" s="773"/>
      <c r="EI4037" s="773"/>
      <c r="EJ4037" s="773"/>
      <c r="EK4037" s="773"/>
      <c r="EL4037" s="773"/>
      <c r="EM4037" s="773"/>
      <c r="EN4037" s="773"/>
      <c r="EO4037" s="773"/>
      <c r="EP4037" s="773"/>
      <c r="EQ4037" s="773"/>
      <c r="ER4037" s="773"/>
      <c r="ES4037" s="773"/>
      <c r="ET4037" s="773"/>
      <c r="EU4037" s="773"/>
      <c r="EV4037" s="773"/>
      <c r="EW4037" s="773"/>
      <c r="EX4037" s="773"/>
      <c r="EY4037" s="773"/>
      <c r="EZ4037" s="773"/>
      <c r="FA4037" s="773"/>
      <c r="FB4037" s="773"/>
      <c r="FC4037" s="773"/>
      <c r="FD4037" s="773"/>
      <c r="FE4037" s="773"/>
      <c r="FF4037" s="773"/>
      <c r="FG4037" s="773"/>
      <c r="FH4037" s="773"/>
      <c r="FI4037" s="773"/>
      <c r="FJ4037" s="773"/>
      <c r="FK4037" s="773"/>
      <c r="FL4037" s="773"/>
      <c r="FM4037" s="773"/>
      <c r="FN4037" s="773"/>
      <c r="FO4037" s="773"/>
      <c r="FP4037" s="773"/>
      <c r="FQ4037" s="773"/>
      <c r="FR4037" s="773"/>
      <c r="FS4037" s="773"/>
      <c r="FT4037" s="773"/>
      <c r="FU4037" s="773"/>
      <c r="FV4037" s="773"/>
      <c r="FW4037" s="773"/>
      <c r="FX4037" s="773"/>
      <c r="FY4037" s="773"/>
      <c r="FZ4037" s="773"/>
      <c r="GA4037" s="773"/>
      <c r="GB4037" s="773"/>
      <c r="GC4037" s="773"/>
      <c r="GD4037" s="773"/>
      <c r="GE4037" s="773"/>
      <c r="GF4037" s="773"/>
      <c r="GG4037" s="773"/>
      <c r="GH4037" s="773"/>
      <c r="GI4037" s="773"/>
      <c r="GJ4037" s="773"/>
      <c r="GK4037" s="773"/>
      <c r="GL4037" s="773"/>
      <c r="GM4037" s="773"/>
      <c r="GN4037" s="773"/>
      <c r="GO4037" s="773"/>
      <c r="GP4037" s="773"/>
      <c r="GQ4037" s="773"/>
      <c r="GR4037" s="773"/>
      <c r="GS4037" s="773"/>
      <c r="GT4037" s="773"/>
      <c r="GU4037" s="773"/>
      <c r="GV4037" s="773"/>
      <c r="GW4037" s="773"/>
      <c r="GX4037" s="773"/>
      <c r="GY4037" s="773"/>
      <c r="GZ4037" s="773"/>
      <c r="HA4037" s="773"/>
      <c r="HB4037" s="773"/>
      <c r="HC4037" s="773"/>
      <c r="HD4037" s="773"/>
      <c r="HE4037" s="773"/>
      <c r="HF4037" s="773"/>
      <c r="HG4037" s="773"/>
      <c r="HH4037" s="773"/>
      <c r="HI4037" s="773"/>
      <c r="HJ4037" s="773"/>
      <c r="HK4037" s="773"/>
      <c r="HL4037" s="773"/>
      <c r="HM4037" s="773"/>
      <c r="HN4037" s="773"/>
      <c r="HO4037" s="773"/>
      <c r="HP4037" s="773"/>
      <c r="HQ4037" s="773"/>
      <c r="HR4037" s="773"/>
      <c r="HS4037" s="773"/>
      <c r="HT4037" s="773"/>
      <c r="HU4037" s="773"/>
      <c r="HV4037" s="773"/>
      <c r="HW4037" s="773"/>
      <c r="HX4037" s="773"/>
      <c r="HY4037" s="773"/>
      <c r="HZ4037" s="773"/>
      <c r="IA4037" s="773"/>
      <c r="IB4037" s="773"/>
      <c r="IC4037" s="773"/>
      <c r="ID4037" s="773"/>
      <c r="IE4037" s="773"/>
      <c r="IF4037" s="773"/>
      <c r="IG4037" s="773"/>
      <c r="IH4037" s="773"/>
      <c r="II4037" s="773"/>
      <c r="IJ4037" s="773"/>
      <c r="IK4037" s="773"/>
      <c r="IL4037" s="773"/>
      <c r="IM4037" s="773"/>
      <c r="IN4037" s="773"/>
      <c r="IO4037" s="773"/>
      <c r="IP4037" s="773"/>
      <c r="IQ4037" s="773"/>
      <c r="IR4037" s="773"/>
    </row>
    <row r="4038" spans="1:252" ht="13.5" customHeight="1" x14ac:dyDescent="0.2">
      <c r="A4038" s="606">
        <v>163</v>
      </c>
      <c r="B4038" s="637" t="s">
        <v>763</v>
      </c>
      <c r="C4038" s="660" t="s">
        <v>701</v>
      </c>
      <c r="D4038" s="575">
        <v>1</v>
      </c>
      <c r="E4038" s="575">
        <v>2011</v>
      </c>
      <c r="F4038" s="1074">
        <v>88.14</v>
      </c>
      <c r="G4038" s="784">
        <f t="shared" si="135"/>
        <v>88.14</v>
      </c>
      <c r="H4038" s="1075">
        <v>100</v>
      </c>
      <c r="I4038" s="784">
        <f t="shared" si="136"/>
        <v>0</v>
      </c>
      <c r="J4038" s="635"/>
      <c r="K4038" s="693"/>
      <c r="L4038" s="693"/>
      <c r="M4038" s="635"/>
      <c r="N4038" s="693"/>
      <c r="O4038" s="693"/>
      <c r="P4038" s="1835"/>
      <c r="Q4038" s="773"/>
      <c r="R4038" s="773"/>
      <c r="S4038" s="773"/>
      <c r="T4038" s="773"/>
      <c r="U4038" s="773"/>
      <c r="V4038" s="773"/>
      <c r="W4038" s="773"/>
      <c r="X4038" s="773"/>
      <c r="Y4038" s="773"/>
      <c r="Z4038" s="773"/>
      <c r="AA4038" s="773"/>
      <c r="AB4038" s="773"/>
      <c r="AC4038" s="773"/>
      <c r="AD4038" s="773"/>
      <c r="AE4038" s="773"/>
      <c r="AF4038" s="773"/>
      <c r="AG4038" s="773"/>
      <c r="AH4038" s="773"/>
      <c r="AI4038" s="773"/>
      <c r="AJ4038" s="773"/>
      <c r="AK4038" s="773"/>
      <c r="AL4038" s="773"/>
      <c r="AM4038" s="773"/>
      <c r="AN4038" s="773"/>
      <c r="AO4038" s="773"/>
      <c r="AP4038" s="773"/>
      <c r="AQ4038" s="773"/>
      <c r="AR4038" s="773"/>
      <c r="AS4038" s="773"/>
      <c r="AT4038" s="773"/>
      <c r="AU4038" s="773"/>
      <c r="AV4038" s="773"/>
      <c r="AW4038" s="773"/>
      <c r="AX4038" s="773"/>
      <c r="AY4038" s="773"/>
      <c r="AZ4038" s="773"/>
      <c r="BA4038" s="773"/>
      <c r="BB4038" s="773"/>
      <c r="BC4038" s="773"/>
      <c r="BD4038" s="773"/>
      <c r="BE4038" s="773"/>
      <c r="BF4038" s="773"/>
      <c r="BG4038" s="773"/>
      <c r="BH4038" s="773"/>
      <c r="BI4038" s="773"/>
      <c r="BJ4038" s="773"/>
      <c r="BK4038" s="773"/>
      <c r="BL4038" s="773"/>
      <c r="BM4038" s="773"/>
      <c r="BN4038" s="773"/>
      <c r="BO4038" s="773"/>
      <c r="BP4038" s="773"/>
      <c r="BQ4038" s="773"/>
      <c r="BR4038" s="773"/>
      <c r="BS4038" s="773"/>
      <c r="BT4038" s="773"/>
      <c r="BU4038" s="773"/>
      <c r="BV4038" s="773"/>
      <c r="BW4038" s="773"/>
      <c r="BX4038" s="773"/>
      <c r="BY4038" s="773"/>
      <c r="BZ4038" s="773"/>
      <c r="CA4038" s="773"/>
      <c r="CB4038" s="773"/>
      <c r="CC4038" s="773"/>
      <c r="CD4038" s="773"/>
      <c r="CE4038" s="773"/>
      <c r="CF4038" s="773"/>
      <c r="CG4038" s="773"/>
      <c r="CH4038" s="773"/>
      <c r="CI4038" s="773"/>
      <c r="CJ4038" s="773"/>
      <c r="CK4038" s="773"/>
      <c r="CL4038" s="773"/>
      <c r="CM4038" s="773"/>
      <c r="CN4038" s="773"/>
      <c r="CO4038" s="773"/>
      <c r="CP4038" s="773"/>
      <c r="CQ4038" s="773"/>
      <c r="CR4038" s="773"/>
      <c r="CS4038" s="773"/>
      <c r="CT4038" s="773"/>
      <c r="CU4038" s="773"/>
      <c r="CV4038" s="773"/>
      <c r="CW4038" s="773"/>
      <c r="CX4038" s="773"/>
      <c r="CY4038" s="773"/>
      <c r="CZ4038" s="773"/>
      <c r="DA4038" s="773"/>
      <c r="DB4038" s="773"/>
      <c r="DC4038" s="773"/>
      <c r="DD4038" s="773"/>
      <c r="DE4038" s="773"/>
      <c r="DF4038" s="773"/>
      <c r="DG4038" s="773"/>
      <c r="DH4038" s="773"/>
      <c r="DI4038" s="773"/>
      <c r="DJ4038" s="773"/>
      <c r="DK4038" s="773"/>
      <c r="DL4038" s="773"/>
      <c r="DM4038" s="773"/>
      <c r="DN4038" s="773"/>
      <c r="DO4038" s="773"/>
      <c r="DP4038" s="773"/>
      <c r="DQ4038" s="773"/>
      <c r="DR4038" s="773"/>
      <c r="DS4038" s="773"/>
      <c r="DT4038" s="773"/>
      <c r="DU4038" s="773"/>
      <c r="DV4038" s="773"/>
      <c r="DW4038" s="773"/>
      <c r="DX4038" s="773"/>
      <c r="DY4038" s="773"/>
      <c r="DZ4038" s="773"/>
      <c r="EA4038" s="773"/>
      <c r="EB4038" s="773"/>
      <c r="EC4038" s="773"/>
      <c r="ED4038" s="773"/>
      <c r="EE4038" s="773"/>
      <c r="EF4038" s="773"/>
      <c r="EG4038" s="773"/>
      <c r="EH4038" s="773"/>
      <c r="EI4038" s="773"/>
      <c r="EJ4038" s="773"/>
      <c r="EK4038" s="773"/>
      <c r="EL4038" s="773"/>
      <c r="EM4038" s="773"/>
      <c r="EN4038" s="773"/>
      <c r="EO4038" s="773"/>
      <c r="EP4038" s="773"/>
      <c r="EQ4038" s="773"/>
      <c r="ER4038" s="773"/>
      <c r="ES4038" s="773"/>
      <c r="ET4038" s="773"/>
      <c r="EU4038" s="773"/>
      <c r="EV4038" s="773"/>
      <c r="EW4038" s="773"/>
      <c r="EX4038" s="773"/>
      <c r="EY4038" s="773"/>
      <c r="EZ4038" s="773"/>
      <c r="FA4038" s="773"/>
      <c r="FB4038" s="773"/>
      <c r="FC4038" s="773"/>
      <c r="FD4038" s="773"/>
      <c r="FE4038" s="773"/>
      <c r="FF4038" s="773"/>
      <c r="FG4038" s="773"/>
      <c r="FH4038" s="773"/>
      <c r="FI4038" s="773"/>
      <c r="FJ4038" s="773"/>
      <c r="FK4038" s="773"/>
      <c r="FL4038" s="773"/>
      <c r="FM4038" s="773"/>
      <c r="FN4038" s="773"/>
      <c r="FO4038" s="773"/>
      <c r="FP4038" s="773"/>
      <c r="FQ4038" s="773"/>
      <c r="FR4038" s="773"/>
      <c r="FS4038" s="773"/>
      <c r="FT4038" s="773"/>
      <c r="FU4038" s="773"/>
      <c r="FV4038" s="773"/>
      <c r="FW4038" s="773"/>
      <c r="FX4038" s="773"/>
      <c r="FY4038" s="773"/>
      <c r="FZ4038" s="773"/>
      <c r="GA4038" s="773"/>
      <c r="GB4038" s="773"/>
      <c r="GC4038" s="773"/>
      <c r="GD4038" s="773"/>
      <c r="GE4038" s="773"/>
      <c r="GF4038" s="773"/>
      <c r="GG4038" s="773"/>
      <c r="GH4038" s="773"/>
      <c r="GI4038" s="773"/>
      <c r="GJ4038" s="773"/>
      <c r="GK4038" s="773"/>
      <c r="GL4038" s="773"/>
      <c r="GM4038" s="773"/>
      <c r="GN4038" s="773"/>
      <c r="GO4038" s="773"/>
      <c r="GP4038" s="773"/>
      <c r="GQ4038" s="773"/>
      <c r="GR4038" s="773"/>
      <c r="GS4038" s="773"/>
      <c r="GT4038" s="773"/>
      <c r="GU4038" s="773"/>
      <c r="GV4038" s="773"/>
      <c r="GW4038" s="773"/>
      <c r="GX4038" s="773"/>
      <c r="GY4038" s="773"/>
      <c r="GZ4038" s="773"/>
      <c r="HA4038" s="773"/>
      <c r="HB4038" s="773"/>
      <c r="HC4038" s="773"/>
      <c r="HD4038" s="773"/>
      <c r="HE4038" s="773"/>
      <c r="HF4038" s="773"/>
      <c r="HG4038" s="773"/>
      <c r="HH4038" s="773"/>
      <c r="HI4038" s="773"/>
      <c r="HJ4038" s="773"/>
      <c r="HK4038" s="773"/>
      <c r="HL4038" s="773"/>
      <c r="HM4038" s="773"/>
      <c r="HN4038" s="773"/>
      <c r="HO4038" s="773"/>
      <c r="HP4038" s="773"/>
      <c r="HQ4038" s="773"/>
      <c r="HR4038" s="773"/>
      <c r="HS4038" s="773"/>
      <c r="HT4038" s="773"/>
      <c r="HU4038" s="773"/>
      <c r="HV4038" s="773"/>
      <c r="HW4038" s="773"/>
      <c r="HX4038" s="773"/>
      <c r="HY4038" s="773"/>
      <c r="HZ4038" s="773"/>
      <c r="IA4038" s="773"/>
      <c r="IB4038" s="773"/>
      <c r="IC4038" s="773"/>
      <c r="ID4038" s="773"/>
      <c r="IE4038" s="773"/>
      <c r="IF4038" s="773"/>
      <c r="IG4038" s="773"/>
      <c r="IH4038" s="773"/>
      <c r="II4038" s="773"/>
      <c r="IJ4038" s="773"/>
      <c r="IK4038" s="773"/>
      <c r="IL4038" s="773"/>
      <c r="IM4038" s="773"/>
      <c r="IN4038" s="773"/>
      <c r="IO4038" s="773"/>
      <c r="IP4038" s="773"/>
      <c r="IQ4038" s="773"/>
      <c r="IR4038" s="773"/>
    </row>
    <row r="4039" spans="1:252" ht="13.5" customHeight="1" x14ac:dyDescent="0.2">
      <c r="A4039" s="606">
        <v>164</v>
      </c>
      <c r="B4039" s="637" t="s">
        <v>808</v>
      </c>
      <c r="C4039" s="660" t="s">
        <v>701</v>
      </c>
      <c r="D4039" s="575">
        <v>1</v>
      </c>
      <c r="E4039" s="575">
        <v>2011</v>
      </c>
      <c r="F4039" s="1074">
        <v>54.068899999999999</v>
      </c>
      <c r="G4039" s="784">
        <f t="shared" si="135"/>
        <v>54.068899999999999</v>
      </c>
      <c r="H4039" s="1075">
        <v>100</v>
      </c>
      <c r="I4039" s="784">
        <f t="shared" si="136"/>
        <v>0</v>
      </c>
      <c r="J4039" s="635"/>
      <c r="K4039" s="693"/>
      <c r="L4039" s="693"/>
      <c r="M4039" s="635"/>
      <c r="N4039" s="693"/>
      <c r="O4039" s="693"/>
      <c r="P4039" s="1835"/>
      <c r="Q4039" s="773"/>
      <c r="R4039" s="773"/>
      <c r="S4039" s="773"/>
      <c r="T4039" s="773"/>
      <c r="U4039" s="773"/>
      <c r="V4039" s="773"/>
      <c r="W4039" s="773"/>
      <c r="X4039" s="773"/>
      <c r="Y4039" s="773"/>
      <c r="Z4039" s="773"/>
      <c r="AA4039" s="773"/>
      <c r="AB4039" s="773"/>
      <c r="AC4039" s="773"/>
      <c r="AD4039" s="773"/>
      <c r="AE4039" s="773"/>
      <c r="AF4039" s="773"/>
      <c r="AG4039" s="773"/>
      <c r="AH4039" s="773"/>
      <c r="AI4039" s="773"/>
      <c r="AJ4039" s="773"/>
      <c r="AK4039" s="773"/>
      <c r="AL4039" s="773"/>
      <c r="AM4039" s="773"/>
      <c r="AN4039" s="773"/>
      <c r="AO4039" s="773"/>
      <c r="AP4039" s="773"/>
      <c r="AQ4039" s="773"/>
      <c r="AR4039" s="773"/>
      <c r="AS4039" s="773"/>
      <c r="AT4039" s="773"/>
      <c r="AU4039" s="773"/>
      <c r="AV4039" s="773"/>
      <c r="AW4039" s="773"/>
      <c r="AX4039" s="773"/>
      <c r="AY4039" s="773"/>
      <c r="AZ4039" s="773"/>
      <c r="BA4039" s="773"/>
      <c r="BB4039" s="773"/>
      <c r="BC4039" s="773"/>
      <c r="BD4039" s="773"/>
      <c r="BE4039" s="773"/>
      <c r="BF4039" s="773"/>
      <c r="BG4039" s="773"/>
      <c r="BH4039" s="773"/>
      <c r="BI4039" s="773"/>
      <c r="BJ4039" s="773"/>
      <c r="BK4039" s="773"/>
      <c r="BL4039" s="773"/>
      <c r="BM4039" s="773"/>
      <c r="BN4039" s="773"/>
      <c r="BO4039" s="773"/>
      <c r="BP4039" s="773"/>
      <c r="BQ4039" s="773"/>
      <c r="BR4039" s="773"/>
      <c r="BS4039" s="773"/>
      <c r="BT4039" s="773"/>
      <c r="BU4039" s="773"/>
      <c r="BV4039" s="773"/>
      <c r="BW4039" s="773"/>
      <c r="BX4039" s="773"/>
      <c r="BY4039" s="773"/>
      <c r="BZ4039" s="773"/>
      <c r="CA4039" s="773"/>
      <c r="CB4039" s="773"/>
      <c r="CC4039" s="773"/>
      <c r="CD4039" s="773"/>
      <c r="CE4039" s="773"/>
      <c r="CF4039" s="773"/>
      <c r="CG4039" s="773"/>
      <c r="CH4039" s="773"/>
      <c r="CI4039" s="773"/>
      <c r="CJ4039" s="773"/>
      <c r="CK4039" s="773"/>
      <c r="CL4039" s="773"/>
      <c r="CM4039" s="773"/>
      <c r="CN4039" s="773"/>
      <c r="CO4039" s="773"/>
      <c r="CP4039" s="773"/>
      <c r="CQ4039" s="773"/>
      <c r="CR4039" s="773"/>
      <c r="CS4039" s="773"/>
      <c r="CT4039" s="773"/>
      <c r="CU4039" s="773"/>
      <c r="CV4039" s="773"/>
      <c r="CW4039" s="773"/>
      <c r="CX4039" s="773"/>
      <c r="CY4039" s="773"/>
      <c r="CZ4039" s="773"/>
      <c r="DA4039" s="773"/>
      <c r="DB4039" s="773"/>
      <c r="DC4039" s="773"/>
      <c r="DD4039" s="773"/>
      <c r="DE4039" s="773"/>
      <c r="DF4039" s="773"/>
      <c r="DG4039" s="773"/>
      <c r="DH4039" s="773"/>
      <c r="DI4039" s="773"/>
      <c r="DJ4039" s="773"/>
      <c r="DK4039" s="773"/>
      <c r="DL4039" s="773"/>
      <c r="DM4039" s="773"/>
      <c r="DN4039" s="773"/>
      <c r="DO4039" s="773"/>
      <c r="DP4039" s="773"/>
      <c r="DQ4039" s="773"/>
      <c r="DR4039" s="773"/>
      <c r="DS4039" s="773"/>
      <c r="DT4039" s="773"/>
      <c r="DU4039" s="773"/>
      <c r="DV4039" s="773"/>
      <c r="DW4039" s="773"/>
      <c r="DX4039" s="773"/>
      <c r="DY4039" s="773"/>
      <c r="DZ4039" s="773"/>
      <c r="EA4039" s="773"/>
      <c r="EB4039" s="773"/>
      <c r="EC4039" s="773"/>
      <c r="ED4039" s="773"/>
      <c r="EE4039" s="773"/>
      <c r="EF4039" s="773"/>
      <c r="EG4039" s="773"/>
      <c r="EH4039" s="773"/>
      <c r="EI4039" s="773"/>
      <c r="EJ4039" s="773"/>
      <c r="EK4039" s="773"/>
      <c r="EL4039" s="773"/>
      <c r="EM4039" s="773"/>
      <c r="EN4039" s="773"/>
      <c r="EO4039" s="773"/>
      <c r="EP4039" s="773"/>
      <c r="EQ4039" s="773"/>
      <c r="ER4039" s="773"/>
      <c r="ES4039" s="773"/>
      <c r="ET4039" s="773"/>
      <c r="EU4039" s="773"/>
      <c r="EV4039" s="773"/>
      <c r="EW4039" s="773"/>
      <c r="EX4039" s="773"/>
      <c r="EY4039" s="773"/>
      <c r="EZ4039" s="773"/>
      <c r="FA4039" s="773"/>
      <c r="FB4039" s="773"/>
      <c r="FC4039" s="773"/>
      <c r="FD4039" s="773"/>
      <c r="FE4039" s="773"/>
      <c r="FF4039" s="773"/>
      <c r="FG4039" s="773"/>
      <c r="FH4039" s="773"/>
      <c r="FI4039" s="773"/>
      <c r="FJ4039" s="773"/>
      <c r="FK4039" s="773"/>
      <c r="FL4039" s="773"/>
      <c r="FM4039" s="773"/>
      <c r="FN4039" s="773"/>
      <c r="FO4039" s="773"/>
      <c r="FP4039" s="773"/>
      <c r="FQ4039" s="773"/>
      <c r="FR4039" s="773"/>
      <c r="FS4039" s="773"/>
      <c r="FT4039" s="773"/>
      <c r="FU4039" s="773"/>
      <c r="FV4039" s="773"/>
      <c r="FW4039" s="773"/>
      <c r="FX4039" s="773"/>
      <c r="FY4039" s="773"/>
      <c r="FZ4039" s="773"/>
      <c r="GA4039" s="773"/>
      <c r="GB4039" s="773"/>
      <c r="GC4039" s="773"/>
      <c r="GD4039" s="773"/>
      <c r="GE4039" s="773"/>
      <c r="GF4039" s="773"/>
      <c r="GG4039" s="773"/>
      <c r="GH4039" s="773"/>
      <c r="GI4039" s="773"/>
      <c r="GJ4039" s="773"/>
      <c r="GK4039" s="773"/>
      <c r="GL4039" s="773"/>
      <c r="GM4039" s="773"/>
      <c r="GN4039" s="773"/>
      <c r="GO4039" s="773"/>
      <c r="GP4039" s="773"/>
      <c r="GQ4039" s="773"/>
      <c r="GR4039" s="773"/>
      <c r="GS4039" s="773"/>
      <c r="GT4039" s="773"/>
      <c r="GU4039" s="773"/>
      <c r="GV4039" s="773"/>
      <c r="GW4039" s="773"/>
      <c r="GX4039" s="773"/>
      <c r="GY4039" s="773"/>
      <c r="GZ4039" s="773"/>
      <c r="HA4039" s="773"/>
      <c r="HB4039" s="773"/>
      <c r="HC4039" s="773"/>
      <c r="HD4039" s="773"/>
      <c r="HE4039" s="773"/>
      <c r="HF4039" s="773"/>
      <c r="HG4039" s="773"/>
      <c r="HH4039" s="773"/>
      <c r="HI4039" s="773"/>
      <c r="HJ4039" s="773"/>
      <c r="HK4039" s="773"/>
      <c r="HL4039" s="773"/>
      <c r="HM4039" s="773"/>
      <c r="HN4039" s="773"/>
      <c r="HO4039" s="773"/>
      <c r="HP4039" s="773"/>
      <c r="HQ4039" s="773"/>
      <c r="HR4039" s="773"/>
      <c r="HS4039" s="773"/>
      <c r="HT4039" s="773"/>
      <c r="HU4039" s="773"/>
      <c r="HV4039" s="773"/>
      <c r="HW4039" s="773"/>
      <c r="HX4039" s="773"/>
      <c r="HY4039" s="773"/>
      <c r="HZ4039" s="773"/>
      <c r="IA4039" s="773"/>
      <c r="IB4039" s="773"/>
      <c r="IC4039" s="773"/>
      <c r="ID4039" s="773"/>
      <c r="IE4039" s="773"/>
      <c r="IF4039" s="773"/>
      <c r="IG4039" s="773"/>
      <c r="IH4039" s="773"/>
      <c r="II4039" s="773"/>
      <c r="IJ4039" s="773"/>
      <c r="IK4039" s="773"/>
      <c r="IL4039" s="773"/>
      <c r="IM4039" s="773"/>
      <c r="IN4039" s="773"/>
      <c r="IO4039" s="773"/>
      <c r="IP4039" s="773"/>
      <c r="IQ4039" s="773"/>
      <c r="IR4039" s="773"/>
    </row>
    <row r="4040" spans="1:252" ht="13.5" customHeight="1" x14ac:dyDescent="0.2">
      <c r="A4040" s="606">
        <v>165</v>
      </c>
      <c r="B4040" s="637" t="s">
        <v>2025</v>
      </c>
      <c r="C4040" s="660" t="s">
        <v>701</v>
      </c>
      <c r="D4040" s="575">
        <v>1</v>
      </c>
      <c r="E4040" s="575">
        <v>2010</v>
      </c>
      <c r="F4040" s="1074">
        <v>206.56457</v>
      </c>
      <c r="G4040" s="784">
        <f t="shared" si="135"/>
        <v>206.56457</v>
      </c>
      <c r="H4040" s="1075">
        <v>100</v>
      </c>
      <c r="I4040" s="784">
        <f t="shared" si="136"/>
        <v>0</v>
      </c>
      <c r="J4040" s="635"/>
      <c r="K4040" s="693"/>
      <c r="L4040" s="693"/>
      <c r="M4040" s="635"/>
      <c r="N4040" s="693"/>
      <c r="O4040" s="693"/>
      <c r="P4040" s="1835"/>
      <c r="Q4040" s="773"/>
      <c r="R4040" s="773"/>
      <c r="S4040" s="773"/>
      <c r="T4040" s="773"/>
      <c r="U4040" s="773"/>
      <c r="V4040" s="773"/>
      <c r="W4040" s="773"/>
      <c r="X4040" s="773"/>
      <c r="Y4040" s="773"/>
      <c r="Z4040" s="773"/>
      <c r="AA4040" s="773"/>
      <c r="AB4040" s="773"/>
      <c r="AC4040" s="773"/>
      <c r="AD4040" s="773"/>
      <c r="AE4040" s="773"/>
      <c r="AF4040" s="773"/>
      <c r="AG4040" s="773"/>
      <c r="AH4040" s="773"/>
      <c r="AI4040" s="773"/>
      <c r="AJ4040" s="773"/>
      <c r="AK4040" s="773"/>
      <c r="AL4040" s="773"/>
      <c r="AM4040" s="773"/>
      <c r="AN4040" s="773"/>
      <c r="AO4040" s="773"/>
      <c r="AP4040" s="773"/>
      <c r="AQ4040" s="773"/>
      <c r="AR4040" s="773"/>
      <c r="AS4040" s="773"/>
      <c r="AT4040" s="773"/>
      <c r="AU4040" s="773"/>
      <c r="AV4040" s="773"/>
      <c r="AW4040" s="773"/>
      <c r="AX4040" s="773"/>
      <c r="AY4040" s="773"/>
      <c r="AZ4040" s="773"/>
      <c r="BA4040" s="773"/>
      <c r="BB4040" s="773"/>
      <c r="BC4040" s="773"/>
      <c r="BD4040" s="773"/>
      <c r="BE4040" s="773"/>
      <c r="BF4040" s="773"/>
      <c r="BG4040" s="773"/>
      <c r="BH4040" s="773"/>
      <c r="BI4040" s="773"/>
      <c r="BJ4040" s="773"/>
      <c r="BK4040" s="773"/>
      <c r="BL4040" s="773"/>
      <c r="BM4040" s="773"/>
      <c r="BN4040" s="773"/>
      <c r="BO4040" s="773"/>
      <c r="BP4040" s="773"/>
      <c r="BQ4040" s="773"/>
      <c r="BR4040" s="773"/>
      <c r="BS4040" s="773"/>
      <c r="BT4040" s="773"/>
      <c r="BU4040" s="773"/>
      <c r="BV4040" s="773"/>
      <c r="BW4040" s="773"/>
      <c r="BX4040" s="773"/>
      <c r="BY4040" s="773"/>
      <c r="BZ4040" s="773"/>
      <c r="CA4040" s="773"/>
      <c r="CB4040" s="773"/>
      <c r="CC4040" s="773"/>
      <c r="CD4040" s="773"/>
      <c r="CE4040" s="773"/>
      <c r="CF4040" s="773"/>
      <c r="CG4040" s="773"/>
      <c r="CH4040" s="773"/>
      <c r="CI4040" s="773"/>
      <c r="CJ4040" s="773"/>
      <c r="CK4040" s="773"/>
      <c r="CL4040" s="773"/>
      <c r="CM4040" s="773"/>
      <c r="CN4040" s="773"/>
      <c r="CO4040" s="773"/>
      <c r="CP4040" s="773"/>
      <c r="CQ4040" s="773"/>
      <c r="CR4040" s="773"/>
      <c r="CS4040" s="773"/>
      <c r="CT4040" s="773"/>
      <c r="CU4040" s="773"/>
      <c r="CV4040" s="773"/>
      <c r="CW4040" s="773"/>
      <c r="CX4040" s="773"/>
      <c r="CY4040" s="773"/>
      <c r="CZ4040" s="773"/>
      <c r="DA4040" s="773"/>
      <c r="DB4040" s="773"/>
      <c r="DC4040" s="773"/>
      <c r="DD4040" s="773"/>
      <c r="DE4040" s="773"/>
      <c r="DF4040" s="773"/>
      <c r="DG4040" s="773"/>
      <c r="DH4040" s="773"/>
      <c r="DI4040" s="773"/>
      <c r="DJ4040" s="773"/>
      <c r="DK4040" s="773"/>
      <c r="DL4040" s="773"/>
      <c r="DM4040" s="773"/>
      <c r="DN4040" s="773"/>
      <c r="DO4040" s="773"/>
      <c r="DP4040" s="773"/>
      <c r="DQ4040" s="773"/>
      <c r="DR4040" s="773"/>
      <c r="DS4040" s="773"/>
      <c r="DT4040" s="773"/>
      <c r="DU4040" s="773"/>
      <c r="DV4040" s="773"/>
      <c r="DW4040" s="773"/>
      <c r="DX4040" s="773"/>
      <c r="DY4040" s="773"/>
      <c r="DZ4040" s="773"/>
      <c r="EA4040" s="773"/>
      <c r="EB4040" s="773"/>
      <c r="EC4040" s="773"/>
      <c r="ED4040" s="773"/>
      <c r="EE4040" s="773"/>
      <c r="EF4040" s="773"/>
      <c r="EG4040" s="773"/>
      <c r="EH4040" s="773"/>
      <c r="EI4040" s="773"/>
      <c r="EJ4040" s="773"/>
      <c r="EK4040" s="773"/>
      <c r="EL4040" s="773"/>
      <c r="EM4040" s="773"/>
      <c r="EN4040" s="773"/>
      <c r="EO4040" s="773"/>
      <c r="EP4040" s="773"/>
      <c r="EQ4040" s="773"/>
      <c r="ER4040" s="773"/>
      <c r="ES4040" s="773"/>
      <c r="ET4040" s="773"/>
      <c r="EU4040" s="773"/>
      <c r="EV4040" s="773"/>
      <c r="EW4040" s="773"/>
      <c r="EX4040" s="773"/>
      <c r="EY4040" s="773"/>
      <c r="EZ4040" s="773"/>
      <c r="FA4040" s="773"/>
      <c r="FB4040" s="773"/>
      <c r="FC4040" s="773"/>
      <c r="FD4040" s="773"/>
      <c r="FE4040" s="773"/>
      <c r="FF4040" s="773"/>
      <c r="FG4040" s="773"/>
      <c r="FH4040" s="773"/>
      <c r="FI4040" s="773"/>
      <c r="FJ4040" s="773"/>
      <c r="FK4040" s="773"/>
      <c r="FL4040" s="773"/>
      <c r="FM4040" s="773"/>
      <c r="FN4040" s="773"/>
      <c r="FO4040" s="773"/>
      <c r="FP4040" s="773"/>
      <c r="FQ4040" s="773"/>
      <c r="FR4040" s="773"/>
      <c r="FS4040" s="773"/>
      <c r="FT4040" s="773"/>
      <c r="FU4040" s="773"/>
      <c r="FV4040" s="773"/>
      <c r="FW4040" s="773"/>
      <c r="FX4040" s="773"/>
      <c r="FY4040" s="773"/>
      <c r="FZ4040" s="773"/>
      <c r="GA4040" s="773"/>
      <c r="GB4040" s="773"/>
      <c r="GC4040" s="773"/>
      <c r="GD4040" s="773"/>
      <c r="GE4040" s="773"/>
      <c r="GF4040" s="773"/>
      <c r="GG4040" s="773"/>
      <c r="GH4040" s="773"/>
      <c r="GI4040" s="773"/>
      <c r="GJ4040" s="773"/>
      <c r="GK4040" s="773"/>
      <c r="GL4040" s="773"/>
      <c r="GM4040" s="773"/>
      <c r="GN4040" s="773"/>
      <c r="GO4040" s="773"/>
      <c r="GP4040" s="773"/>
      <c r="GQ4040" s="773"/>
      <c r="GR4040" s="773"/>
      <c r="GS4040" s="773"/>
      <c r="GT4040" s="773"/>
      <c r="GU4040" s="773"/>
      <c r="GV4040" s="773"/>
      <c r="GW4040" s="773"/>
      <c r="GX4040" s="773"/>
      <c r="GY4040" s="773"/>
      <c r="GZ4040" s="773"/>
      <c r="HA4040" s="773"/>
      <c r="HB4040" s="773"/>
      <c r="HC4040" s="773"/>
      <c r="HD4040" s="773"/>
      <c r="HE4040" s="773"/>
      <c r="HF4040" s="773"/>
      <c r="HG4040" s="773"/>
      <c r="HH4040" s="773"/>
      <c r="HI4040" s="773"/>
      <c r="HJ4040" s="773"/>
      <c r="HK4040" s="773"/>
      <c r="HL4040" s="773"/>
      <c r="HM4040" s="773"/>
      <c r="HN4040" s="773"/>
      <c r="HO4040" s="773"/>
      <c r="HP4040" s="773"/>
      <c r="HQ4040" s="773"/>
      <c r="HR4040" s="773"/>
      <c r="HS4040" s="773"/>
      <c r="HT4040" s="773"/>
      <c r="HU4040" s="773"/>
      <c r="HV4040" s="773"/>
      <c r="HW4040" s="773"/>
      <c r="HX4040" s="773"/>
      <c r="HY4040" s="773"/>
      <c r="HZ4040" s="773"/>
      <c r="IA4040" s="773"/>
      <c r="IB4040" s="773"/>
      <c r="IC4040" s="773"/>
      <c r="ID4040" s="773"/>
      <c r="IE4040" s="773"/>
      <c r="IF4040" s="773"/>
      <c r="IG4040" s="773"/>
      <c r="IH4040" s="773"/>
      <c r="II4040" s="773"/>
      <c r="IJ4040" s="773"/>
      <c r="IK4040" s="773"/>
      <c r="IL4040" s="773"/>
      <c r="IM4040" s="773"/>
      <c r="IN4040" s="773"/>
      <c r="IO4040" s="773"/>
      <c r="IP4040" s="773"/>
      <c r="IQ4040" s="773"/>
      <c r="IR4040" s="773"/>
    </row>
    <row r="4041" spans="1:252" ht="13.5" customHeight="1" x14ac:dyDescent="0.2">
      <c r="A4041" s="606">
        <v>166</v>
      </c>
      <c r="B4041" s="637" t="s">
        <v>2026</v>
      </c>
      <c r="C4041" s="660" t="s">
        <v>701</v>
      </c>
      <c r="D4041" s="575">
        <v>4</v>
      </c>
      <c r="E4041" s="575">
        <v>2013</v>
      </c>
      <c r="F4041" s="1074">
        <v>298.5</v>
      </c>
      <c r="G4041" s="784">
        <f t="shared" si="135"/>
        <v>250.73999999999998</v>
      </c>
      <c r="H4041" s="1075">
        <v>84</v>
      </c>
      <c r="I4041" s="784">
        <f t="shared" si="136"/>
        <v>47.760000000000019</v>
      </c>
      <c r="J4041" s="635"/>
      <c r="K4041" s="693"/>
      <c r="L4041" s="693"/>
      <c r="M4041" s="635"/>
      <c r="N4041" s="693"/>
      <c r="O4041" s="693"/>
      <c r="P4041" s="1835"/>
      <c r="Q4041" s="773"/>
      <c r="R4041" s="773"/>
      <c r="S4041" s="773"/>
      <c r="T4041" s="773"/>
      <c r="U4041" s="773"/>
      <c r="V4041" s="773"/>
      <c r="W4041" s="773"/>
      <c r="X4041" s="773"/>
      <c r="Y4041" s="773"/>
      <c r="Z4041" s="773"/>
      <c r="AA4041" s="773"/>
      <c r="AB4041" s="773"/>
      <c r="AC4041" s="773"/>
      <c r="AD4041" s="773"/>
      <c r="AE4041" s="773"/>
      <c r="AF4041" s="773"/>
      <c r="AG4041" s="773"/>
      <c r="AH4041" s="773"/>
      <c r="AI4041" s="773"/>
      <c r="AJ4041" s="773"/>
      <c r="AK4041" s="773"/>
      <c r="AL4041" s="773"/>
      <c r="AM4041" s="773"/>
      <c r="AN4041" s="773"/>
      <c r="AO4041" s="773"/>
      <c r="AP4041" s="773"/>
      <c r="AQ4041" s="773"/>
      <c r="AR4041" s="773"/>
      <c r="AS4041" s="773"/>
      <c r="AT4041" s="773"/>
      <c r="AU4041" s="773"/>
      <c r="AV4041" s="773"/>
      <c r="AW4041" s="773"/>
      <c r="AX4041" s="773"/>
      <c r="AY4041" s="773"/>
      <c r="AZ4041" s="773"/>
      <c r="BA4041" s="773"/>
      <c r="BB4041" s="773"/>
      <c r="BC4041" s="773"/>
      <c r="BD4041" s="773"/>
      <c r="BE4041" s="773"/>
      <c r="BF4041" s="773"/>
      <c r="BG4041" s="773"/>
      <c r="BH4041" s="773"/>
      <c r="BI4041" s="773"/>
      <c r="BJ4041" s="773"/>
      <c r="BK4041" s="773"/>
      <c r="BL4041" s="773"/>
      <c r="BM4041" s="773"/>
      <c r="BN4041" s="773"/>
      <c r="BO4041" s="773"/>
      <c r="BP4041" s="773"/>
      <c r="BQ4041" s="773"/>
      <c r="BR4041" s="773"/>
      <c r="BS4041" s="773"/>
      <c r="BT4041" s="773"/>
      <c r="BU4041" s="773"/>
      <c r="BV4041" s="773"/>
      <c r="BW4041" s="773"/>
      <c r="BX4041" s="773"/>
      <c r="BY4041" s="773"/>
      <c r="BZ4041" s="773"/>
      <c r="CA4041" s="773"/>
      <c r="CB4041" s="773"/>
      <c r="CC4041" s="773"/>
      <c r="CD4041" s="773"/>
      <c r="CE4041" s="773"/>
      <c r="CF4041" s="773"/>
      <c r="CG4041" s="773"/>
      <c r="CH4041" s="773"/>
      <c r="CI4041" s="773"/>
      <c r="CJ4041" s="773"/>
      <c r="CK4041" s="773"/>
      <c r="CL4041" s="773"/>
      <c r="CM4041" s="773"/>
      <c r="CN4041" s="773"/>
      <c r="CO4041" s="773"/>
      <c r="CP4041" s="773"/>
      <c r="CQ4041" s="773"/>
      <c r="CR4041" s="773"/>
      <c r="CS4041" s="773"/>
      <c r="CT4041" s="773"/>
      <c r="CU4041" s="773"/>
      <c r="CV4041" s="773"/>
      <c r="CW4041" s="773"/>
      <c r="CX4041" s="773"/>
      <c r="CY4041" s="773"/>
      <c r="CZ4041" s="773"/>
      <c r="DA4041" s="773"/>
      <c r="DB4041" s="773"/>
      <c r="DC4041" s="773"/>
      <c r="DD4041" s="773"/>
      <c r="DE4041" s="773"/>
      <c r="DF4041" s="773"/>
      <c r="DG4041" s="773"/>
      <c r="DH4041" s="773"/>
      <c r="DI4041" s="773"/>
      <c r="DJ4041" s="773"/>
      <c r="DK4041" s="773"/>
      <c r="DL4041" s="773"/>
      <c r="DM4041" s="773"/>
      <c r="DN4041" s="773"/>
      <c r="DO4041" s="773"/>
      <c r="DP4041" s="773"/>
      <c r="DQ4041" s="773"/>
      <c r="DR4041" s="773"/>
      <c r="DS4041" s="773"/>
      <c r="DT4041" s="773"/>
      <c r="DU4041" s="773"/>
      <c r="DV4041" s="773"/>
      <c r="DW4041" s="773"/>
      <c r="DX4041" s="773"/>
      <c r="DY4041" s="773"/>
      <c r="DZ4041" s="773"/>
      <c r="EA4041" s="773"/>
      <c r="EB4041" s="773"/>
      <c r="EC4041" s="773"/>
      <c r="ED4041" s="773"/>
      <c r="EE4041" s="773"/>
      <c r="EF4041" s="773"/>
      <c r="EG4041" s="773"/>
      <c r="EH4041" s="773"/>
      <c r="EI4041" s="773"/>
      <c r="EJ4041" s="773"/>
      <c r="EK4041" s="773"/>
      <c r="EL4041" s="773"/>
      <c r="EM4041" s="773"/>
      <c r="EN4041" s="773"/>
      <c r="EO4041" s="773"/>
      <c r="EP4041" s="773"/>
      <c r="EQ4041" s="773"/>
      <c r="ER4041" s="773"/>
      <c r="ES4041" s="773"/>
      <c r="ET4041" s="773"/>
      <c r="EU4041" s="773"/>
      <c r="EV4041" s="773"/>
      <c r="EW4041" s="773"/>
      <c r="EX4041" s="773"/>
      <c r="EY4041" s="773"/>
      <c r="EZ4041" s="773"/>
      <c r="FA4041" s="773"/>
      <c r="FB4041" s="773"/>
      <c r="FC4041" s="773"/>
      <c r="FD4041" s="773"/>
      <c r="FE4041" s="773"/>
      <c r="FF4041" s="773"/>
      <c r="FG4041" s="773"/>
      <c r="FH4041" s="773"/>
      <c r="FI4041" s="773"/>
      <c r="FJ4041" s="773"/>
      <c r="FK4041" s="773"/>
      <c r="FL4041" s="773"/>
      <c r="FM4041" s="773"/>
      <c r="FN4041" s="773"/>
      <c r="FO4041" s="773"/>
      <c r="FP4041" s="773"/>
      <c r="FQ4041" s="773"/>
      <c r="FR4041" s="773"/>
      <c r="FS4041" s="773"/>
      <c r="FT4041" s="773"/>
      <c r="FU4041" s="773"/>
      <c r="FV4041" s="773"/>
      <c r="FW4041" s="773"/>
      <c r="FX4041" s="773"/>
      <c r="FY4041" s="773"/>
      <c r="FZ4041" s="773"/>
      <c r="GA4041" s="773"/>
      <c r="GB4041" s="773"/>
      <c r="GC4041" s="773"/>
      <c r="GD4041" s="773"/>
      <c r="GE4041" s="773"/>
      <c r="GF4041" s="773"/>
      <c r="GG4041" s="773"/>
      <c r="GH4041" s="773"/>
      <c r="GI4041" s="773"/>
      <c r="GJ4041" s="773"/>
      <c r="GK4041" s="773"/>
      <c r="GL4041" s="773"/>
      <c r="GM4041" s="773"/>
      <c r="GN4041" s="773"/>
      <c r="GO4041" s="773"/>
      <c r="GP4041" s="773"/>
      <c r="GQ4041" s="773"/>
      <c r="GR4041" s="773"/>
      <c r="GS4041" s="773"/>
      <c r="GT4041" s="773"/>
      <c r="GU4041" s="773"/>
      <c r="GV4041" s="773"/>
      <c r="GW4041" s="773"/>
      <c r="GX4041" s="773"/>
      <c r="GY4041" s="773"/>
      <c r="GZ4041" s="773"/>
      <c r="HA4041" s="773"/>
      <c r="HB4041" s="773"/>
      <c r="HC4041" s="773"/>
      <c r="HD4041" s="773"/>
      <c r="HE4041" s="773"/>
      <c r="HF4041" s="773"/>
      <c r="HG4041" s="773"/>
      <c r="HH4041" s="773"/>
      <c r="HI4041" s="773"/>
      <c r="HJ4041" s="773"/>
      <c r="HK4041" s="773"/>
      <c r="HL4041" s="773"/>
      <c r="HM4041" s="773"/>
      <c r="HN4041" s="773"/>
      <c r="HO4041" s="773"/>
      <c r="HP4041" s="773"/>
      <c r="HQ4041" s="773"/>
      <c r="HR4041" s="773"/>
      <c r="HS4041" s="773"/>
      <c r="HT4041" s="773"/>
      <c r="HU4041" s="773"/>
      <c r="HV4041" s="773"/>
      <c r="HW4041" s="773"/>
      <c r="HX4041" s="773"/>
      <c r="HY4041" s="773"/>
      <c r="HZ4041" s="773"/>
      <c r="IA4041" s="773"/>
      <c r="IB4041" s="773"/>
      <c r="IC4041" s="773"/>
      <c r="ID4041" s="773"/>
      <c r="IE4041" s="773"/>
      <c r="IF4041" s="773"/>
      <c r="IG4041" s="773"/>
      <c r="IH4041" s="773"/>
      <c r="II4041" s="773"/>
      <c r="IJ4041" s="773"/>
      <c r="IK4041" s="773"/>
      <c r="IL4041" s="773"/>
      <c r="IM4041" s="773"/>
      <c r="IN4041" s="773"/>
      <c r="IO4041" s="773"/>
      <c r="IP4041" s="773"/>
      <c r="IQ4041" s="773"/>
      <c r="IR4041" s="773"/>
    </row>
    <row r="4042" spans="1:252" ht="13.5" customHeight="1" x14ac:dyDescent="0.2">
      <c r="A4042" s="606">
        <v>167</v>
      </c>
      <c r="B4042" s="637" t="s">
        <v>2027</v>
      </c>
      <c r="C4042" s="660" t="s">
        <v>701</v>
      </c>
      <c r="D4042" s="575">
        <v>1</v>
      </c>
      <c r="E4042" s="575">
        <v>2013</v>
      </c>
      <c r="F4042" s="1074">
        <v>544</v>
      </c>
      <c r="G4042" s="784">
        <f t="shared" si="135"/>
        <v>456.96</v>
      </c>
      <c r="H4042" s="1075">
        <v>84</v>
      </c>
      <c r="I4042" s="784">
        <f t="shared" si="136"/>
        <v>87.04000000000002</v>
      </c>
      <c r="J4042" s="635"/>
      <c r="K4042" s="693"/>
      <c r="L4042" s="693"/>
      <c r="M4042" s="635"/>
      <c r="N4042" s="693"/>
      <c r="O4042" s="693"/>
      <c r="P4042" s="1835"/>
      <c r="Q4042" s="773"/>
      <c r="R4042" s="773"/>
      <c r="S4042" s="773"/>
      <c r="T4042" s="773"/>
      <c r="U4042" s="773"/>
      <c r="V4042" s="773"/>
      <c r="W4042" s="773"/>
      <c r="X4042" s="773"/>
      <c r="Y4042" s="773"/>
      <c r="Z4042" s="773"/>
      <c r="AA4042" s="773"/>
      <c r="AB4042" s="773"/>
      <c r="AC4042" s="773"/>
      <c r="AD4042" s="773"/>
      <c r="AE4042" s="773"/>
      <c r="AF4042" s="773"/>
      <c r="AG4042" s="773"/>
      <c r="AH4042" s="773"/>
      <c r="AI4042" s="773"/>
      <c r="AJ4042" s="773"/>
      <c r="AK4042" s="773"/>
      <c r="AL4042" s="773"/>
      <c r="AM4042" s="773"/>
      <c r="AN4042" s="773"/>
      <c r="AO4042" s="773"/>
      <c r="AP4042" s="773"/>
      <c r="AQ4042" s="773"/>
      <c r="AR4042" s="773"/>
      <c r="AS4042" s="773"/>
      <c r="AT4042" s="773"/>
      <c r="AU4042" s="773"/>
      <c r="AV4042" s="773"/>
      <c r="AW4042" s="773"/>
      <c r="AX4042" s="773"/>
      <c r="AY4042" s="773"/>
      <c r="AZ4042" s="773"/>
      <c r="BA4042" s="773"/>
      <c r="BB4042" s="773"/>
      <c r="BC4042" s="773"/>
      <c r="BD4042" s="773"/>
      <c r="BE4042" s="773"/>
      <c r="BF4042" s="773"/>
      <c r="BG4042" s="773"/>
      <c r="BH4042" s="773"/>
      <c r="BI4042" s="773"/>
      <c r="BJ4042" s="773"/>
      <c r="BK4042" s="773"/>
      <c r="BL4042" s="773"/>
      <c r="BM4042" s="773"/>
      <c r="BN4042" s="773"/>
      <c r="BO4042" s="773"/>
      <c r="BP4042" s="773"/>
      <c r="BQ4042" s="773"/>
      <c r="BR4042" s="773"/>
      <c r="BS4042" s="773"/>
      <c r="BT4042" s="773"/>
      <c r="BU4042" s="773"/>
      <c r="BV4042" s="773"/>
      <c r="BW4042" s="773"/>
      <c r="BX4042" s="773"/>
      <c r="BY4042" s="773"/>
      <c r="BZ4042" s="773"/>
      <c r="CA4042" s="773"/>
      <c r="CB4042" s="773"/>
      <c r="CC4042" s="773"/>
      <c r="CD4042" s="773"/>
      <c r="CE4042" s="773"/>
      <c r="CF4042" s="773"/>
      <c r="CG4042" s="773"/>
      <c r="CH4042" s="773"/>
      <c r="CI4042" s="773"/>
      <c r="CJ4042" s="773"/>
      <c r="CK4042" s="773"/>
      <c r="CL4042" s="773"/>
      <c r="CM4042" s="773"/>
      <c r="CN4042" s="773"/>
      <c r="CO4042" s="773"/>
      <c r="CP4042" s="773"/>
      <c r="CQ4042" s="773"/>
      <c r="CR4042" s="773"/>
      <c r="CS4042" s="773"/>
      <c r="CT4042" s="773"/>
      <c r="CU4042" s="773"/>
      <c r="CV4042" s="773"/>
      <c r="CW4042" s="773"/>
      <c r="CX4042" s="773"/>
      <c r="CY4042" s="773"/>
      <c r="CZ4042" s="773"/>
      <c r="DA4042" s="773"/>
      <c r="DB4042" s="773"/>
      <c r="DC4042" s="773"/>
      <c r="DD4042" s="773"/>
      <c r="DE4042" s="773"/>
      <c r="DF4042" s="773"/>
      <c r="DG4042" s="773"/>
      <c r="DH4042" s="773"/>
      <c r="DI4042" s="773"/>
      <c r="DJ4042" s="773"/>
      <c r="DK4042" s="773"/>
      <c r="DL4042" s="773"/>
      <c r="DM4042" s="773"/>
      <c r="DN4042" s="773"/>
      <c r="DO4042" s="773"/>
      <c r="DP4042" s="773"/>
      <c r="DQ4042" s="773"/>
      <c r="DR4042" s="773"/>
      <c r="DS4042" s="773"/>
      <c r="DT4042" s="773"/>
      <c r="DU4042" s="773"/>
      <c r="DV4042" s="773"/>
      <c r="DW4042" s="773"/>
      <c r="DX4042" s="773"/>
      <c r="DY4042" s="773"/>
      <c r="DZ4042" s="773"/>
      <c r="EA4042" s="773"/>
      <c r="EB4042" s="773"/>
      <c r="EC4042" s="773"/>
      <c r="ED4042" s="773"/>
      <c r="EE4042" s="773"/>
      <c r="EF4042" s="773"/>
      <c r="EG4042" s="773"/>
      <c r="EH4042" s="773"/>
      <c r="EI4042" s="773"/>
      <c r="EJ4042" s="773"/>
      <c r="EK4042" s="773"/>
      <c r="EL4042" s="773"/>
      <c r="EM4042" s="773"/>
      <c r="EN4042" s="773"/>
      <c r="EO4042" s="773"/>
      <c r="EP4042" s="773"/>
      <c r="EQ4042" s="773"/>
      <c r="ER4042" s="773"/>
      <c r="ES4042" s="773"/>
      <c r="ET4042" s="773"/>
      <c r="EU4042" s="773"/>
      <c r="EV4042" s="773"/>
      <c r="EW4042" s="773"/>
      <c r="EX4042" s="773"/>
      <c r="EY4042" s="773"/>
      <c r="EZ4042" s="773"/>
      <c r="FA4042" s="773"/>
      <c r="FB4042" s="773"/>
      <c r="FC4042" s="773"/>
      <c r="FD4042" s="773"/>
      <c r="FE4042" s="773"/>
      <c r="FF4042" s="773"/>
      <c r="FG4042" s="773"/>
      <c r="FH4042" s="773"/>
      <c r="FI4042" s="773"/>
      <c r="FJ4042" s="773"/>
      <c r="FK4042" s="773"/>
      <c r="FL4042" s="773"/>
      <c r="FM4042" s="773"/>
      <c r="FN4042" s="773"/>
      <c r="FO4042" s="773"/>
      <c r="FP4042" s="773"/>
      <c r="FQ4042" s="773"/>
      <c r="FR4042" s="773"/>
      <c r="FS4042" s="773"/>
      <c r="FT4042" s="773"/>
      <c r="FU4042" s="773"/>
      <c r="FV4042" s="773"/>
      <c r="FW4042" s="773"/>
      <c r="FX4042" s="773"/>
      <c r="FY4042" s="773"/>
      <c r="FZ4042" s="773"/>
      <c r="GA4042" s="773"/>
      <c r="GB4042" s="773"/>
      <c r="GC4042" s="773"/>
      <c r="GD4042" s="773"/>
      <c r="GE4042" s="773"/>
      <c r="GF4042" s="773"/>
      <c r="GG4042" s="773"/>
      <c r="GH4042" s="773"/>
      <c r="GI4042" s="773"/>
      <c r="GJ4042" s="773"/>
      <c r="GK4042" s="773"/>
      <c r="GL4042" s="773"/>
      <c r="GM4042" s="773"/>
      <c r="GN4042" s="773"/>
      <c r="GO4042" s="773"/>
      <c r="GP4042" s="773"/>
      <c r="GQ4042" s="773"/>
      <c r="GR4042" s="773"/>
      <c r="GS4042" s="773"/>
      <c r="GT4042" s="773"/>
      <c r="GU4042" s="773"/>
      <c r="GV4042" s="773"/>
      <c r="GW4042" s="773"/>
      <c r="GX4042" s="773"/>
      <c r="GY4042" s="773"/>
      <c r="GZ4042" s="773"/>
      <c r="HA4042" s="773"/>
      <c r="HB4042" s="773"/>
      <c r="HC4042" s="773"/>
      <c r="HD4042" s="773"/>
      <c r="HE4042" s="773"/>
      <c r="HF4042" s="773"/>
      <c r="HG4042" s="773"/>
      <c r="HH4042" s="773"/>
      <c r="HI4042" s="773"/>
      <c r="HJ4042" s="773"/>
      <c r="HK4042" s="773"/>
      <c r="HL4042" s="773"/>
      <c r="HM4042" s="773"/>
      <c r="HN4042" s="773"/>
      <c r="HO4042" s="773"/>
      <c r="HP4042" s="773"/>
      <c r="HQ4042" s="773"/>
      <c r="HR4042" s="773"/>
      <c r="HS4042" s="773"/>
      <c r="HT4042" s="773"/>
      <c r="HU4042" s="773"/>
      <c r="HV4042" s="773"/>
      <c r="HW4042" s="773"/>
      <c r="HX4042" s="773"/>
      <c r="HY4042" s="773"/>
      <c r="HZ4042" s="773"/>
      <c r="IA4042" s="773"/>
      <c r="IB4042" s="773"/>
      <c r="IC4042" s="773"/>
      <c r="ID4042" s="773"/>
      <c r="IE4042" s="773"/>
      <c r="IF4042" s="773"/>
      <c r="IG4042" s="773"/>
      <c r="IH4042" s="773"/>
      <c r="II4042" s="773"/>
      <c r="IJ4042" s="773"/>
      <c r="IK4042" s="773"/>
      <c r="IL4042" s="773"/>
      <c r="IM4042" s="773"/>
      <c r="IN4042" s="773"/>
      <c r="IO4042" s="773"/>
      <c r="IP4042" s="773"/>
      <c r="IQ4042" s="773"/>
      <c r="IR4042" s="773"/>
    </row>
    <row r="4043" spans="1:252" ht="13.5" customHeight="1" x14ac:dyDescent="0.2">
      <c r="A4043" s="606">
        <v>168</v>
      </c>
      <c r="B4043" s="637" t="s">
        <v>2024</v>
      </c>
      <c r="C4043" s="660" t="s">
        <v>701</v>
      </c>
      <c r="D4043" s="575">
        <v>40</v>
      </c>
      <c r="E4043" s="575">
        <v>2013</v>
      </c>
      <c r="F4043" s="1074">
        <v>1113.5999999999999</v>
      </c>
      <c r="G4043" s="784">
        <f t="shared" si="135"/>
        <v>935.42399999999986</v>
      </c>
      <c r="H4043" s="1075">
        <v>84</v>
      </c>
      <c r="I4043" s="784">
        <f t="shared" si="136"/>
        <v>178.17600000000004</v>
      </c>
      <c r="J4043" s="635"/>
      <c r="K4043" s="693"/>
      <c r="L4043" s="693"/>
      <c r="M4043" s="635"/>
      <c r="N4043" s="693"/>
      <c r="O4043" s="693"/>
      <c r="P4043" s="1835"/>
      <c r="Q4043" s="773"/>
      <c r="R4043" s="773"/>
      <c r="S4043" s="773"/>
      <c r="T4043" s="773"/>
      <c r="U4043" s="773"/>
      <c r="V4043" s="773"/>
      <c r="W4043" s="773"/>
      <c r="X4043" s="773"/>
      <c r="Y4043" s="773"/>
      <c r="Z4043" s="773"/>
      <c r="AA4043" s="773"/>
      <c r="AB4043" s="773"/>
      <c r="AC4043" s="773"/>
      <c r="AD4043" s="773"/>
      <c r="AE4043" s="773"/>
      <c r="AF4043" s="773"/>
      <c r="AG4043" s="773"/>
      <c r="AH4043" s="773"/>
      <c r="AI4043" s="773"/>
      <c r="AJ4043" s="773"/>
      <c r="AK4043" s="773"/>
      <c r="AL4043" s="773"/>
      <c r="AM4043" s="773"/>
      <c r="AN4043" s="773"/>
      <c r="AO4043" s="773"/>
      <c r="AP4043" s="773"/>
      <c r="AQ4043" s="773"/>
      <c r="AR4043" s="773"/>
      <c r="AS4043" s="773"/>
      <c r="AT4043" s="773"/>
      <c r="AU4043" s="773"/>
      <c r="AV4043" s="773"/>
      <c r="AW4043" s="773"/>
      <c r="AX4043" s="773"/>
      <c r="AY4043" s="773"/>
      <c r="AZ4043" s="773"/>
      <c r="BA4043" s="773"/>
      <c r="BB4043" s="773"/>
      <c r="BC4043" s="773"/>
      <c r="BD4043" s="773"/>
      <c r="BE4043" s="773"/>
      <c r="BF4043" s="773"/>
      <c r="BG4043" s="773"/>
      <c r="BH4043" s="773"/>
      <c r="BI4043" s="773"/>
      <c r="BJ4043" s="773"/>
      <c r="BK4043" s="773"/>
      <c r="BL4043" s="773"/>
      <c r="BM4043" s="773"/>
      <c r="BN4043" s="773"/>
      <c r="BO4043" s="773"/>
      <c r="BP4043" s="773"/>
      <c r="BQ4043" s="773"/>
      <c r="BR4043" s="773"/>
      <c r="BS4043" s="773"/>
      <c r="BT4043" s="773"/>
      <c r="BU4043" s="773"/>
      <c r="BV4043" s="773"/>
      <c r="BW4043" s="773"/>
      <c r="BX4043" s="773"/>
      <c r="BY4043" s="773"/>
      <c r="BZ4043" s="773"/>
      <c r="CA4043" s="773"/>
      <c r="CB4043" s="773"/>
      <c r="CC4043" s="773"/>
      <c r="CD4043" s="773"/>
      <c r="CE4043" s="773"/>
      <c r="CF4043" s="773"/>
      <c r="CG4043" s="773"/>
      <c r="CH4043" s="773"/>
      <c r="CI4043" s="773"/>
      <c r="CJ4043" s="773"/>
      <c r="CK4043" s="773"/>
      <c r="CL4043" s="773"/>
      <c r="CM4043" s="773"/>
      <c r="CN4043" s="773"/>
      <c r="CO4043" s="773"/>
      <c r="CP4043" s="773"/>
      <c r="CQ4043" s="773"/>
      <c r="CR4043" s="773"/>
      <c r="CS4043" s="773"/>
      <c r="CT4043" s="773"/>
      <c r="CU4043" s="773"/>
      <c r="CV4043" s="773"/>
      <c r="CW4043" s="773"/>
      <c r="CX4043" s="773"/>
      <c r="CY4043" s="773"/>
      <c r="CZ4043" s="773"/>
      <c r="DA4043" s="773"/>
      <c r="DB4043" s="773"/>
      <c r="DC4043" s="773"/>
      <c r="DD4043" s="773"/>
      <c r="DE4043" s="773"/>
      <c r="DF4043" s="773"/>
      <c r="DG4043" s="773"/>
      <c r="DH4043" s="773"/>
      <c r="DI4043" s="773"/>
      <c r="DJ4043" s="773"/>
      <c r="DK4043" s="773"/>
      <c r="DL4043" s="773"/>
      <c r="DM4043" s="773"/>
      <c r="DN4043" s="773"/>
      <c r="DO4043" s="773"/>
      <c r="DP4043" s="773"/>
      <c r="DQ4043" s="773"/>
      <c r="DR4043" s="773"/>
      <c r="DS4043" s="773"/>
      <c r="DT4043" s="773"/>
      <c r="DU4043" s="773"/>
      <c r="DV4043" s="773"/>
      <c r="DW4043" s="773"/>
      <c r="DX4043" s="773"/>
      <c r="DY4043" s="773"/>
      <c r="DZ4043" s="773"/>
      <c r="EA4043" s="773"/>
      <c r="EB4043" s="773"/>
      <c r="EC4043" s="773"/>
      <c r="ED4043" s="773"/>
      <c r="EE4043" s="773"/>
      <c r="EF4043" s="773"/>
      <c r="EG4043" s="773"/>
      <c r="EH4043" s="773"/>
      <c r="EI4043" s="773"/>
      <c r="EJ4043" s="773"/>
      <c r="EK4043" s="773"/>
      <c r="EL4043" s="773"/>
      <c r="EM4043" s="773"/>
      <c r="EN4043" s="773"/>
      <c r="EO4043" s="773"/>
      <c r="EP4043" s="773"/>
      <c r="EQ4043" s="773"/>
      <c r="ER4043" s="773"/>
      <c r="ES4043" s="773"/>
      <c r="ET4043" s="773"/>
      <c r="EU4043" s="773"/>
      <c r="EV4043" s="773"/>
      <c r="EW4043" s="773"/>
      <c r="EX4043" s="773"/>
      <c r="EY4043" s="773"/>
      <c r="EZ4043" s="773"/>
      <c r="FA4043" s="773"/>
      <c r="FB4043" s="773"/>
      <c r="FC4043" s="773"/>
      <c r="FD4043" s="773"/>
      <c r="FE4043" s="773"/>
      <c r="FF4043" s="773"/>
      <c r="FG4043" s="773"/>
      <c r="FH4043" s="773"/>
      <c r="FI4043" s="773"/>
      <c r="FJ4043" s="773"/>
      <c r="FK4043" s="773"/>
      <c r="FL4043" s="773"/>
      <c r="FM4043" s="773"/>
      <c r="FN4043" s="773"/>
      <c r="FO4043" s="773"/>
      <c r="FP4043" s="773"/>
      <c r="FQ4043" s="773"/>
      <c r="FR4043" s="773"/>
      <c r="FS4043" s="773"/>
      <c r="FT4043" s="773"/>
      <c r="FU4043" s="773"/>
      <c r="FV4043" s="773"/>
      <c r="FW4043" s="773"/>
      <c r="FX4043" s="773"/>
      <c r="FY4043" s="773"/>
      <c r="FZ4043" s="773"/>
      <c r="GA4043" s="773"/>
      <c r="GB4043" s="773"/>
      <c r="GC4043" s="773"/>
      <c r="GD4043" s="773"/>
      <c r="GE4043" s="773"/>
      <c r="GF4043" s="773"/>
      <c r="GG4043" s="773"/>
      <c r="GH4043" s="773"/>
      <c r="GI4043" s="773"/>
      <c r="GJ4043" s="773"/>
      <c r="GK4043" s="773"/>
      <c r="GL4043" s="773"/>
      <c r="GM4043" s="773"/>
      <c r="GN4043" s="773"/>
      <c r="GO4043" s="773"/>
      <c r="GP4043" s="773"/>
      <c r="GQ4043" s="773"/>
      <c r="GR4043" s="773"/>
      <c r="GS4043" s="773"/>
      <c r="GT4043" s="773"/>
      <c r="GU4043" s="773"/>
      <c r="GV4043" s="773"/>
      <c r="GW4043" s="773"/>
      <c r="GX4043" s="773"/>
      <c r="GY4043" s="773"/>
      <c r="GZ4043" s="773"/>
      <c r="HA4043" s="773"/>
      <c r="HB4043" s="773"/>
      <c r="HC4043" s="773"/>
      <c r="HD4043" s="773"/>
      <c r="HE4043" s="773"/>
      <c r="HF4043" s="773"/>
      <c r="HG4043" s="773"/>
      <c r="HH4043" s="773"/>
      <c r="HI4043" s="773"/>
      <c r="HJ4043" s="773"/>
      <c r="HK4043" s="773"/>
      <c r="HL4043" s="773"/>
      <c r="HM4043" s="773"/>
      <c r="HN4043" s="773"/>
      <c r="HO4043" s="773"/>
      <c r="HP4043" s="773"/>
      <c r="HQ4043" s="773"/>
      <c r="HR4043" s="773"/>
      <c r="HS4043" s="773"/>
      <c r="HT4043" s="773"/>
      <c r="HU4043" s="773"/>
      <c r="HV4043" s="773"/>
      <c r="HW4043" s="773"/>
      <c r="HX4043" s="773"/>
      <c r="HY4043" s="773"/>
      <c r="HZ4043" s="773"/>
      <c r="IA4043" s="773"/>
      <c r="IB4043" s="773"/>
      <c r="IC4043" s="773"/>
      <c r="ID4043" s="773"/>
      <c r="IE4043" s="773"/>
      <c r="IF4043" s="773"/>
      <c r="IG4043" s="773"/>
      <c r="IH4043" s="773"/>
      <c r="II4043" s="773"/>
      <c r="IJ4043" s="773"/>
      <c r="IK4043" s="773"/>
      <c r="IL4043" s="773"/>
      <c r="IM4043" s="773"/>
      <c r="IN4043" s="773"/>
      <c r="IO4043" s="773"/>
      <c r="IP4043" s="773"/>
      <c r="IQ4043" s="773"/>
      <c r="IR4043" s="773"/>
    </row>
    <row r="4044" spans="1:252" ht="13.5" customHeight="1" x14ac:dyDescent="0.2">
      <c r="A4044" s="606">
        <v>169</v>
      </c>
      <c r="B4044" s="637" t="s">
        <v>2028</v>
      </c>
      <c r="C4044" s="660" t="s">
        <v>701</v>
      </c>
      <c r="D4044" s="575">
        <v>7</v>
      </c>
      <c r="E4044" s="575">
        <v>2013</v>
      </c>
      <c r="F4044" s="1074">
        <v>530.88</v>
      </c>
      <c r="G4044" s="784">
        <f t="shared" si="135"/>
        <v>445.93919999999997</v>
      </c>
      <c r="H4044" s="1075">
        <v>84</v>
      </c>
      <c r="I4044" s="784">
        <f t="shared" si="136"/>
        <v>84.940800000000024</v>
      </c>
      <c r="J4044" s="635"/>
      <c r="K4044" s="693"/>
      <c r="L4044" s="693"/>
      <c r="M4044" s="635"/>
      <c r="N4044" s="693"/>
      <c r="O4044" s="693"/>
      <c r="P4044" s="1835"/>
      <c r="Q4044" s="773"/>
      <c r="R4044" s="773"/>
      <c r="S4044" s="773"/>
      <c r="T4044" s="773"/>
      <c r="U4044" s="773"/>
      <c r="V4044" s="773"/>
      <c r="W4044" s="773"/>
      <c r="X4044" s="773"/>
      <c r="Y4044" s="773"/>
      <c r="Z4044" s="773"/>
      <c r="AA4044" s="773"/>
      <c r="AB4044" s="773"/>
      <c r="AC4044" s="773"/>
      <c r="AD4044" s="773"/>
      <c r="AE4044" s="773"/>
      <c r="AF4044" s="773"/>
      <c r="AG4044" s="773"/>
      <c r="AH4044" s="773"/>
      <c r="AI4044" s="773"/>
      <c r="AJ4044" s="773"/>
      <c r="AK4044" s="773"/>
      <c r="AL4044" s="773"/>
      <c r="AM4044" s="773"/>
      <c r="AN4044" s="773"/>
      <c r="AO4044" s="773"/>
      <c r="AP4044" s="773"/>
      <c r="AQ4044" s="773"/>
      <c r="AR4044" s="773"/>
      <c r="AS4044" s="773"/>
      <c r="AT4044" s="773"/>
      <c r="AU4044" s="773"/>
      <c r="AV4044" s="773"/>
      <c r="AW4044" s="773"/>
      <c r="AX4044" s="773"/>
      <c r="AY4044" s="773"/>
      <c r="AZ4044" s="773"/>
      <c r="BA4044" s="773"/>
      <c r="BB4044" s="773"/>
      <c r="BC4044" s="773"/>
      <c r="BD4044" s="773"/>
      <c r="BE4044" s="773"/>
      <c r="BF4044" s="773"/>
      <c r="BG4044" s="773"/>
      <c r="BH4044" s="773"/>
      <c r="BI4044" s="773"/>
      <c r="BJ4044" s="773"/>
      <c r="BK4044" s="773"/>
      <c r="BL4044" s="773"/>
      <c r="BM4044" s="773"/>
      <c r="BN4044" s="773"/>
      <c r="BO4044" s="773"/>
      <c r="BP4044" s="773"/>
      <c r="BQ4044" s="773"/>
      <c r="BR4044" s="773"/>
      <c r="BS4044" s="773"/>
      <c r="BT4044" s="773"/>
      <c r="BU4044" s="773"/>
      <c r="BV4044" s="773"/>
      <c r="BW4044" s="773"/>
      <c r="BX4044" s="773"/>
      <c r="BY4044" s="773"/>
      <c r="BZ4044" s="773"/>
      <c r="CA4044" s="773"/>
      <c r="CB4044" s="773"/>
      <c r="CC4044" s="773"/>
      <c r="CD4044" s="773"/>
      <c r="CE4044" s="773"/>
      <c r="CF4044" s="773"/>
      <c r="CG4044" s="773"/>
      <c r="CH4044" s="773"/>
      <c r="CI4044" s="773"/>
      <c r="CJ4044" s="773"/>
      <c r="CK4044" s="773"/>
      <c r="CL4044" s="773"/>
      <c r="CM4044" s="773"/>
      <c r="CN4044" s="773"/>
      <c r="CO4044" s="773"/>
      <c r="CP4044" s="773"/>
      <c r="CQ4044" s="773"/>
      <c r="CR4044" s="773"/>
      <c r="CS4044" s="773"/>
      <c r="CT4044" s="773"/>
      <c r="CU4044" s="773"/>
      <c r="CV4044" s="773"/>
      <c r="CW4044" s="773"/>
      <c r="CX4044" s="773"/>
      <c r="CY4044" s="773"/>
      <c r="CZ4044" s="773"/>
      <c r="DA4044" s="773"/>
      <c r="DB4044" s="773"/>
      <c r="DC4044" s="773"/>
      <c r="DD4044" s="773"/>
      <c r="DE4044" s="773"/>
      <c r="DF4044" s="773"/>
      <c r="DG4044" s="773"/>
      <c r="DH4044" s="773"/>
      <c r="DI4044" s="773"/>
      <c r="DJ4044" s="773"/>
      <c r="DK4044" s="773"/>
      <c r="DL4044" s="773"/>
      <c r="DM4044" s="773"/>
      <c r="DN4044" s="773"/>
      <c r="DO4044" s="773"/>
      <c r="DP4044" s="773"/>
      <c r="DQ4044" s="773"/>
      <c r="DR4044" s="773"/>
      <c r="DS4044" s="773"/>
      <c r="DT4044" s="773"/>
      <c r="DU4044" s="773"/>
      <c r="DV4044" s="773"/>
      <c r="DW4044" s="773"/>
      <c r="DX4044" s="773"/>
      <c r="DY4044" s="773"/>
      <c r="DZ4044" s="773"/>
      <c r="EA4044" s="773"/>
      <c r="EB4044" s="773"/>
      <c r="EC4044" s="773"/>
      <c r="ED4044" s="773"/>
      <c r="EE4044" s="773"/>
      <c r="EF4044" s="773"/>
      <c r="EG4044" s="773"/>
      <c r="EH4044" s="773"/>
      <c r="EI4044" s="773"/>
      <c r="EJ4044" s="773"/>
      <c r="EK4044" s="773"/>
      <c r="EL4044" s="773"/>
      <c r="EM4044" s="773"/>
      <c r="EN4044" s="773"/>
      <c r="EO4044" s="773"/>
      <c r="EP4044" s="773"/>
      <c r="EQ4044" s="773"/>
      <c r="ER4044" s="773"/>
      <c r="ES4044" s="773"/>
      <c r="ET4044" s="773"/>
      <c r="EU4044" s="773"/>
      <c r="EV4044" s="773"/>
      <c r="EW4044" s="773"/>
      <c r="EX4044" s="773"/>
      <c r="EY4044" s="773"/>
      <c r="EZ4044" s="773"/>
      <c r="FA4044" s="773"/>
      <c r="FB4044" s="773"/>
      <c r="FC4044" s="773"/>
      <c r="FD4044" s="773"/>
      <c r="FE4044" s="773"/>
      <c r="FF4044" s="773"/>
      <c r="FG4044" s="773"/>
      <c r="FH4044" s="773"/>
      <c r="FI4044" s="773"/>
      <c r="FJ4044" s="773"/>
      <c r="FK4044" s="773"/>
      <c r="FL4044" s="773"/>
      <c r="FM4044" s="773"/>
      <c r="FN4044" s="773"/>
      <c r="FO4044" s="773"/>
      <c r="FP4044" s="773"/>
      <c r="FQ4044" s="773"/>
      <c r="FR4044" s="773"/>
      <c r="FS4044" s="773"/>
      <c r="FT4044" s="773"/>
      <c r="FU4044" s="773"/>
      <c r="FV4044" s="773"/>
      <c r="FW4044" s="773"/>
      <c r="FX4044" s="773"/>
      <c r="FY4044" s="773"/>
      <c r="FZ4044" s="773"/>
      <c r="GA4044" s="773"/>
      <c r="GB4044" s="773"/>
      <c r="GC4044" s="773"/>
      <c r="GD4044" s="773"/>
      <c r="GE4044" s="773"/>
      <c r="GF4044" s="773"/>
      <c r="GG4044" s="773"/>
      <c r="GH4044" s="773"/>
      <c r="GI4044" s="773"/>
      <c r="GJ4044" s="773"/>
      <c r="GK4044" s="773"/>
      <c r="GL4044" s="773"/>
      <c r="GM4044" s="773"/>
      <c r="GN4044" s="773"/>
      <c r="GO4044" s="773"/>
      <c r="GP4044" s="773"/>
      <c r="GQ4044" s="773"/>
      <c r="GR4044" s="773"/>
      <c r="GS4044" s="773"/>
      <c r="GT4044" s="773"/>
      <c r="GU4044" s="773"/>
      <c r="GV4044" s="773"/>
      <c r="GW4044" s="773"/>
      <c r="GX4044" s="773"/>
      <c r="GY4044" s="773"/>
      <c r="GZ4044" s="773"/>
      <c r="HA4044" s="773"/>
      <c r="HB4044" s="773"/>
      <c r="HC4044" s="773"/>
      <c r="HD4044" s="773"/>
      <c r="HE4044" s="773"/>
      <c r="HF4044" s="773"/>
      <c r="HG4044" s="773"/>
      <c r="HH4044" s="773"/>
      <c r="HI4044" s="773"/>
      <c r="HJ4044" s="773"/>
      <c r="HK4044" s="773"/>
      <c r="HL4044" s="773"/>
      <c r="HM4044" s="773"/>
      <c r="HN4044" s="773"/>
      <c r="HO4044" s="773"/>
      <c r="HP4044" s="773"/>
      <c r="HQ4044" s="773"/>
      <c r="HR4044" s="773"/>
      <c r="HS4044" s="773"/>
      <c r="HT4044" s="773"/>
      <c r="HU4044" s="773"/>
      <c r="HV4044" s="773"/>
      <c r="HW4044" s="773"/>
      <c r="HX4044" s="773"/>
      <c r="HY4044" s="773"/>
      <c r="HZ4044" s="773"/>
      <c r="IA4044" s="773"/>
      <c r="IB4044" s="773"/>
      <c r="IC4044" s="773"/>
      <c r="ID4044" s="773"/>
      <c r="IE4044" s="773"/>
      <c r="IF4044" s="773"/>
      <c r="IG4044" s="773"/>
      <c r="IH4044" s="773"/>
      <c r="II4044" s="773"/>
      <c r="IJ4044" s="773"/>
      <c r="IK4044" s="773"/>
      <c r="IL4044" s="773"/>
      <c r="IM4044" s="773"/>
      <c r="IN4044" s="773"/>
      <c r="IO4044" s="773"/>
      <c r="IP4044" s="773"/>
      <c r="IQ4044" s="773"/>
      <c r="IR4044" s="773"/>
    </row>
    <row r="4045" spans="1:252" ht="13.5" customHeight="1" x14ac:dyDescent="0.2">
      <c r="A4045" s="606">
        <v>170</v>
      </c>
      <c r="B4045" s="637" t="s">
        <v>2024</v>
      </c>
      <c r="C4045" s="660" t="s">
        <v>701</v>
      </c>
      <c r="D4045" s="575">
        <v>3</v>
      </c>
      <c r="E4045" s="575">
        <v>2008</v>
      </c>
      <c r="F4045" s="1074">
        <v>267</v>
      </c>
      <c r="G4045" s="784">
        <f t="shared" si="135"/>
        <v>267</v>
      </c>
      <c r="H4045" s="1075">
        <v>100</v>
      </c>
      <c r="I4045" s="784">
        <f t="shared" si="136"/>
        <v>0</v>
      </c>
      <c r="J4045" s="635"/>
      <c r="K4045" s="693"/>
      <c r="L4045" s="693"/>
      <c r="M4045" s="635"/>
      <c r="N4045" s="693"/>
      <c r="O4045" s="693"/>
      <c r="P4045" s="1835"/>
      <c r="Q4045" s="773"/>
      <c r="R4045" s="773"/>
      <c r="S4045" s="773"/>
      <c r="T4045" s="773"/>
      <c r="U4045" s="773"/>
      <c r="V4045" s="773"/>
      <c r="W4045" s="773"/>
      <c r="X4045" s="773"/>
      <c r="Y4045" s="773"/>
      <c r="Z4045" s="773"/>
      <c r="AA4045" s="773"/>
      <c r="AB4045" s="773"/>
      <c r="AC4045" s="773"/>
      <c r="AD4045" s="773"/>
      <c r="AE4045" s="773"/>
      <c r="AF4045" s="773"/>
      <c r="AG4045" s="773"/>
      <c r="AH4045" s="773"/>
      <c r="AI4045" s="773"/>
      <c r="AJ4045" s="773"/>
      <c r="AK4045" s="773"/>
      <c r="AL4045" s="773"/>
      <c r="AM4045" s="773"/>
      <c r="AN4045" s="773"/>
      <c r="AO4045" s="773"/>
      <c r="AP4045" s="773"/>
      <c r="AQ4045" s="773"/>
      <c r="AR4045" s="773"/>
      <c r="AS4045" s="773"/>
      <c r="AT4045" s="773"/>
      <c r="AU4045" s="773"/>
      <c r="AV4045" s="773"/>
      <c r="AW4045" s="773"/>
      <c r="AX4045" s="773"/>
      <c r="AY4045" s="773"/>
      <c r="AZ4045" s="773"/>
      <c r="BA4045" s="773"/>
      <c r="BB4045" s="773"/>
      <c r="BC4045" s="773"/>
      <c r="BD4045" s="773"/>
      <c r="BE4045" s="773"/>
      <c r="BF4045" s="773"/>
      <c r="BG4045" s="773"/>
      <c r="BH4045" s="773"/>
      <c r="BI4045" s="773"/>
      <c r="BJ4045" s="773"/>
      <c r="BK4045" s="773"/>
      <c r="BL4045" s="773"/>
      <c r="BM4045" s="773"/>
      <c r="BN4045" s="773"/>
      <c r="BO4045" s="773"/>
      <c r="BP4045" s="773"/>
      <c r="BQ4045" s="773"/>
      <c r="BR4045" s="773"/>
      <c r="BS4045" s="773"/>
      <c r="BT4045" s="773"/>
      <c r="BU4045" s="773"/>
      <c r="BV4045" s="773"/>
      <c r="BW4045" s="773"/>
      <c r="BX4045" s="773"/>
      <c r="BY4045" s="773"/>
      <c r="BZ4045" s="773"/>
      <c r="CA4045" s="773"/>
      <c r="CB4045" s="773"/>
      <c r="CC4045" s="773"/>
      <c r="CD4045" s="773"/>
      <c r="CE4045" s="773"/>
      <c r="CF4045" s="773"/>
      <c r="CG4045" s="773"/>
      <c r="CH4045" s="773"/>
      <c r="CI4045" s="773"/>
      <c r="CJ4045" s="773"/>
      <c r="CK4045" s="773"/>
      <c r="CL4045" s="773"/>
      <c r="CM4045" s="773"/>
      <c r="CN4045" s="773"/>
      <c r="CO4045" s="773"/>
      <c r="CP4045" s="773"/>
      <c r="CQ4045" s="773"/>
      <c r="CR4045" s="773"/>
      <c r="CS4045" s="773"/>
      <c r="CT4045" s="773"/>
      <c r="CU4045" s="773"/>
      <c r="CV4045" s="773"/>
      <c r="CW4045" s="773"/>
      <c r="CX4045" s="773"/>
      <c r="CY4045" s="773"/>
      <c r="CZ4045" s="773"/>
      <c r="DA4045" s="773"/>
      <c r="DB4045" s="773"/>
      <c r="DC4045" s="773"/>
      <c r="DD4045" s="773"/>
      <c r="DE4045" s="773"/>
      <c r="DF4045" s="773"/>
      <c r="DG4045" s="773"/>
      <c r="DH4045" s="773"/>
      <c r="DI4045" s="773"/>
      <c r="DJ4045" s="773"/>
      <c r="DK4045" s="773"/>
      <c r="DL4045" s="773"/>
      <c r="DM4045" s="773"/>
      <c r="DN4045" s="773"/>
      <c r="DO4045" s="773"/>
      <c r="DP4045" s="773"/>
      <c r="DQ4045" s="773"/>
      <c r="DR4045" s="773"/>
      <c r="DS4045" s="773"/>
      <c r="DT4045" s="773"/>
      <c r="DU4045" s="773"/>
      <c r="DV4045" s="773"/>
      <c r="DW4045" s="773"/>
      <c r="DX4045" s="773"/>
      <c r="DY4045" s="773"/>
      <c r="DZ4045" s="773"/>
      <c r="EA4045" s="773"/>
      <c r="EB4045" s="773"/>
      <c r="EC4045" s="773"/>
      <c r="ED4045" s="773"/>
      <c r="EE4045" s="773"/>
      <c r="EF4045" s="773"/>
      <c r="EG4045" s="773"/>
      <c r="EH4045" s="773"/>
      <c r="EI4045" s="773"/>
      <c r="EJ4045" s="773"/>
      <c r="EK4045" s="773"/>
      <c r="EL4045" s="773"/>
      <c r="EM4045" s="773"/>
      <c r="EN4045" s="773"/>
      <c r="EO4045" s="773"/>
      <c r="EP4045" s="773"/>
      <c r="EQ4045" s="773"/>
      <c r="ER4045" s="773"/>
      <c r="ES4045" s="773"/>
      <c r="ET4045" s="773"/>
      <c r="EU4045" s="773"/>
      <c r="EV4045" s="773"/>
      <c r="EW4045" s="773"/>
      <c r="EX4045" s="773"/>
      <c r="EY4045" s="773"/>
      <c r="EZ4045" s="773"/>
      <c r="FA4045" s="773"/>
      <c r="FB4045" s="773"/>
      <c r="FC4045" s="773"/>
      <c r="FD4045" s="773"/>
      <c r="FE4045" s="773"/>
      <c r="FF4045" s="773"/>
      <c r="FG4045" s="773"/>
      <c r="FH4045" s="773"/>
      <c r="FI4045" s="773"/>
      <c r="FJ4045" s="773"/>
      <c r="FK4045" s="773"/>
      <c r="FL4045" s="773"/>
      <c r="FM4045" s="773"/>
      <c r="FN4045" s="773"/>
      <c r="FO4045" s="773"/>
      <c r="FP4045" s="773"/>
      <c r="FQ4045" s="773"/>
      <c r="FR4045" s="773"/>
      <c r="FS4045" s="773"/>
      <c r="FT4045" s="773"/>
      <c r="FU4045" s="773"/>
      <c r="FV4045" s="773"/>
      <c r="FW4045" s="773"/>
      <c r="FX4045" s="773"/>
      <c r="FY4045" s="773"/>
      <c r="FZ4045" s="773"/>
      <c r="GA4045" s="773"/>
      <c r="GB4045" s="773"/>
      <c r="GC4045" s="773"/>
      <c r="GD4045" s="773"/>
      <c r="GE4045" s="773"/>
      <c r="GF4045" s="773"/>
      <c r="GG4045" s="773"/>
      <c r="GH4045" s="773"/>
      <c r="GI4045" s="773"/>
      <c r="GJ4045" s="773"/>
      <c r="GK4045" s="773"/>
      <c r="GL4045" s="773"/>
      <c r="GM4045" s="773"/>
      <c r="GN4045" s="773"/>
      <c r="GO4045" s="773"/>
      <c r="GP4045" s="773"/>
      <c r="GQ4045" s="773"/>
      <c r="GR4045" s="773"/>
      <c r="GS4045" s="773"/>
      <c r="GT4045" s="773"/>
      <c r="GU4045" s="773"/>
      <c r="GV4045" s="773"/>
      <c r="GW4045" s="773"/>
      <c r="GX4045" s="773"/>
      <c r="GY4045" s="773"/>
      <c r="GZ4045" s="773"/>
      <c r="HA4045" s="773"/>
      <c r="HB4045" s="773"/>
      <c r="HC4045" s="773"/>
      <c r="HD4045" s="773"/>
      <c r="HE4045" s="773"/>
      <c r="HF4045" s="773"/>
      <c r="HG4045" s="773"/>
      <c r="HH4045" s="773"/>
      <c r="HI4045" s="773"/>
      <c r="HJ4045" s="773"/>
      <c r="HK4045" s="773"/>
      <c r="HL4045" s="773"/>
      <c r="HM4045" s="773"/>
      <c r="HN4045" s="773"/>
      <c r="HO4045" s="773"/>
      <c r="HP4045" s="773"/>
      <c r="HQ4045" s="773"/>
      <c r="HR4045" s="773"/>
      <c r="HS4045" s="773"/>
      <c r="HT4045" s="773"/>
      <c r="HU4045" s="773"/>
      <c r="HV4045" s="773"/>
      <c r="HW4045" s="773"/>
      <c r="HX4045" s="773"/>
      <c r="HY4045" s="773"/>
      <c r="HZ4045" s="773"/>
      <c r="IA4045" s="773"/>
      <c r="IB4045" s="773"/>
      <c r="IC4045" s="773"/>
      <c r="ID4045" s="773"/>
      <c r="IE4045" s="773"/>
      <c r="IF4045" s="773"/>
      <c r="IG4045" s="773"/>
      <c r="IH4045" s="773"/>
      <c r="II4045" s="773"/>
      <c r="IJ4045" s="773"/>
      <c r="IK4045" s="773"/>
      <c r="IL4045" s="773"/>
      <c r="IM4045" s="773"/>
      <c r="IN4045" s="773"/>
      <c r="IO4045" s="773"/>
      <c r="IP4045" s="773"/>
      <c r="IQ4045" s="773"/>
      <c r="IR4045" s="773"/>
    </row>
    <row r="4046" spans="1:252" ht="13.5" customHeight="1" x14ac:dyDescent="0.2">
      <c r="A4046" s="606">
        <v>171</v>
      </c>
      <c r="B4046" s="637" t="s">
        <v>2010</v>
      </c>
      <c r="C4046" s="660" t="s">
        <v>701</v>
      </c>
      <c r="D4046" s="575">
        <v>6</v>
      </c>
      <c r="E4046" s="575">
        <v>2008</v>
      </c>
      <c r="F4046" s="1074">
        <v>390</v>
      </c>
      <c r="G4046" s="784">
        <f t="shared" si="135"/>
        <v>390</v>
      </c>
      <c r="H4046" s="1075">
        <v>100</v>
      </c>
      <c r="I4046" s="784">
        <f t="shared" si="136"/>
        <v>0</v>
      </c>
      <c r="J4046" s="635"/>
      <c r="K4046" s="693"/>
      <c r="L4046" s="693"/>
      <c r="M4046" s="635"/>
      <c r="N4046" s="693"/>
      <c r="O4046" s="693"/>
      <c r="P4046" s="1835"/>
      <c r="Q4046" s="773"/>
      <c r="R4046" s="773"/>
      <c r="S4046" s="773"/>
      <c r="T4046" s="773"/>
      <c r="U4046" s="773"/>
      <c r="V4046" s="773"/>
      <c r="W4046" s="773"/>
      <c r="X4046" s="773"/>
      <c r="Y4046" s="773"/>
      <c r="Z4046" s="773"/>
      <c r="AA4046" s="773"/>
      <c r="AB4046" s="773"/>
      <c r="AC4046" s="773"/>
      <c r="AD4046" s="773"/>
      <c r="AE4046" s="773"/>
      <c r="AF4046" s="773"/>
      <c r="AG4046" s="773"/>
      <c r="AH4046" s="773"/>
      <c r="AI4046" s="773"/>
      <c r="AJ4046" s="773"/>
      <c r="AK4046" s="773"/>
      <c r="AL4046" s="773"/>
      <c r="AM4046" s="773"/>
      <c r="AN4046" s="773"/>
      <c r="AO4046" s="773"/>
      <c r="AP4046" s="773"/>
      <c r="AQ4046" s="773"/>
      <c r="AR4046" s="773"/>
      <c r="AS4046" s="773"/>
      <c r="AT4046" s="773"/>
      <c r="AU4046" s="773"/>
      <c r="AV4046" s="773"/>
      <c r="AW4046" s="773"/>
      <c r="AX4046" s="773"/>
      <c r="AY4046" s="773"/>
      <c r="AZ4046" s="773"/>
      <c r="BA4046" s="773"/>
      <c r="BB4046" s="773"/>
      <c r="BC4046" s="773"/>
      <c r="BD4046" s="773"/>
      <c r="BE4046" s="773"/>
      <c r="BF4046" s="773"/>
      <c r="BG4046" s="773"/>
      <c r="BH4046" s="773"/>
      <c r="BI4046" s="773"/>
      <c r="BJ4046" s="773"/>
      <c r="BK4046" s="773"/>
      <c r="BL4046" s="773"/>
      <c r="BM4046" s="773"/>
      <c r="BN4046" s="773"/>
      <c r="BO4046" s="773"/>
      <c r="BP4046" s="773"/>
      <c r="BQ4046" s="773"/>
      <c r="BR4046" s="773"/>
      <c r="BS4046" s="773"/>
      <c r="BT4046" s="773"/>
      <c r="BU4046" s="773"/>
      <c r="BV4046" s="773"/>
      <c r="BW4046" s="773"/>
      <c r="BX4046" s="773"/>
      <c r="BY4046" s="773"/>
      <c r="BZ4046" s="773"/>
      <c r="CA4046" s="773"/>
      <c r="CB4046" s="773"/>
      <c r="CC4046" s="773"/>
      <c r="CD4046" s="773"/>
      <c r="CE4046" s="773"/>
      <c r="CF4046" s="773"/>
      <c r="CG4046" s="773"/>
      <c r="CH4046" s="773"/>
      <c r="CI4046" s="773"/>
      <c r="CJ4046" s="773"/>
      <c r="CK4046" s="773"/>
      <c r="CL4046" s="773"/>
      <c r="CM4046" s="773"/>
      <c r="CN4046" s="773"/>
      <c r="CO4046" s="773"/>
      <c r="CP4046" s="773"/>
      <c r="CQ4046" s="773"/>
      <c r="CR4046" s="773"/>
      <c r="CS4046" s="773"/>
      <c r="CT4046" s="773"/>
      <c r="CU4046" s="773"/>
      <c r="CV4046" s="773"/>
      <c r="CW4046" s="773"/>
      <c r="CX4046" s="773"/>
      <c r="CY4046" s="773"/>
      <c r="CZ4046" s="773"/>
      <c r="DA4046" s="773"/>
      <c r="DB4046" s="773"/>
      <c r="DC4046" s="773"/>
      <c r="DD4046" s="773"/>
      <c r="DE4046" s="773"/>
      <c r="DF4046" s="773"/>
      <c r="DG4046" s="773"/>
      <c r="DH4046" s="773"/>
      <c r="DI4046" s="773"/>
      <c r="DJ4046" s="773"/>
      <c r="DK4046" s="773"/>
      <c r="DL4046" s="773"/>
      <c r="DM4046" s="773"/>
      <c r="DN4046" s="773"/>
      <c r="DO4046" s="773"/>
      <c r="DP4046" s="773"/>
      <c r="DQ4046" s="773"/>
      <c r="DR4046" s="773"/>
      <c r="DS4046" s="773"/>
      <c r="DT4046" s="773"/>
      <c r="DU4046" s="773"/>
      <c r="DV4046" s="773"/>
      <c r="DW4046" s="773"/>
      <c r="DX4046" s="773"/>
      <c r="DY4046" s="773"/>
      <c r="DZ4046" s="773"/>
      <c r="EA4046" s="773"/>
      <c r="EB4046" s="773"/>
      <c r="EC4046" s="773"/>
      <c r="ED4046" s="773"/>
      <c r="EE4046" s="773"/>
      <c r="EF4046" s="773"/>
      <c r="EG4046" s="773"/>
      <c r="EH4046" s="773"/>
      <c r="EI4046" s="773"/>
      <c r="EJ4046" s="773"/>
      <c r="EK4046" s="773"/>
      <c r="EL4046" s="773"/>
      <c r="EM4046" s="773"/>
      <c r="EN4046" s="773"/>
      <c r="EO4046" s="773"/>
      <c r="EP4046" s="773"/>
      <c r="EQ4046" s="773"/>
      <c r="ER4046" s="773"/>
      <c r="ES4046" s="773"/>
      <c r="ET4046" s="773"/>
      <c r="EU4046" s="773"/>
      <c r="EV4046" s="773"/>
      <c r="EW4046" s="773"/>
      <c r="EX4046" s="773"/>
      <c r="EY4046" s="773"/>
      <c r="EZ4046" s="773"/>
      <c r="FA4046" s="773"/>
      <c r="FB4046" s="773"/>
      <c r="FC4046" s="773"/>
      <c r="FD4046" s="773"/>
      <c r="FE4046" s="773"/>
      <c r="FF4046" s="773"/>
      <c r="FG4046" s="773"/>
      <c r="FH4046" s="773"/>
      <c r="FI4046" s="773"/>
      <c r="FJ4046" s="773"/>
      <c r="FK4046" s="773"/>
      <c r="FL4046" s="773"/>
      <c r="FM4046" s="773"/>
      <c r="FN4046" s="773"/>
      <c r="FO4046" s="773"/>
      <c r="FP4046" s="773"/>
      <c r="FQ4046" s="773"/>
      <c r="FR4046" s="773"/>
      <c r="FS4046" s="773"/>
      <c r="FT4046" s="773"/>
      <c r="FU4046" s="773"/>
      <c r="FV4046" s="773"/>
      <c r="FW4046" s="773"/>
      <c r="FX4046" s="773"/>
      <c r="FY4046" s="773"/>
      <c r="FZ4046" s="773"/>
      <c r="GA4046" s="773"/>
      <c r="GB4046" s="773"/>
      <c r="GC4046" s="773"/>
      <c r="GD4046" s="773"/>
      <c r="GE4046" s="773"/>
      <c r="GF4046" s="773"/>
      <c r="GG4046" s="773"/>
      <c r="GH4046" s="773"/>
      <c r="GI4046" s="773"/>
      <c r="GJ4046" s="773"/>
      <c r="GK4046" s="773"/>
      <c r="GL4046" s="773"/>
      <c r="GM4046" s="773"/>
      <c r="GN4046" s="773"/>
      <c r="GO4046" s="773"/>
      <c r="GP4046" s="773"/>
      <c r="GQ4046" s="773"/>
      <c r="GR4046" s="773"/>
      <c r="GS4046" s="773"/>
      <c r="GT4046" s="773"/>
      <c r="GU4046" s="773"/>
      <c r="GV4046" s="773"/>
      <c r="GW4046" s="773"/>
      <c r="GX4046" s="773"/>
      <c r="GY4046" s="773"/>
      <c r="GZ4046" s="773"/>
      <c r="HA4046" s="773"/>
      <c r="HB4046" s="773"/>
      <c r="HC4046" s="773"/>
      <c r="HD4046" s="773"/>
      <c r="HE4046" s="773"/>
      <c r="HF4046" s="773"/>
      <c r="HG4046" s="773"/>
      <c r="HH4046" s="773"/>
      <c r="HI4046" s="773"/>
      <c r="HJ4046" s="773"/>
      <c r="HK4046" s="773"/>
      <c r="HL4046" s="773"/>
      <c r="HM4046" s="773"/>
      <c r="HN4046" s="773"/>
      <c r="HO4046" s="773"/>
      <c r="HP4046" s="773"/>
      <c r="HQ4046" s="773"/>
      <c r="HR4046" s="773"/>
      <c r="HS4046" s="773"/>
      <c r="HT4046" s="773"/>
      <c r="HU4046" s="773"/>
      <c r="HV4046" s="773"/>
      <c r="HW4046" s="773"/>
      <c r="HX4046" s="773"/>
      <c r="HY4046" s="773"/>
      <c r="HZ4046" s="773"/>
      <c r="IA4046" s="773"/>
      <c r="IB4046" s="773"/>
      <c r="IC4046" s="773"/>
      <c r="ID4046" s="773"/>
      <c r="IE4046" s="773"/>
      <c r="IF4046" s="773"/>
      <c r="IG4046" s="773"/>
      <c r="IH4046" s="773"/>
      <c r="II4046" s="773"/>
      <c r="IJ4046" s="773"/>
      <c r="IK4046" s="773"/>
      <c r="IL4046" s="773"/>
      <c r="IM4046" s="773"/>
      <c r="IN4046" s="773"/>
      <c r="IO4046" s="773"/>
      <c r="IP4046" s="773"/>
      <c r="IQ4046" s="773"/>
      <c r="IR4046" s="773"/>
    </row>
    <row r="4047" spans="1:252" ht="13.5" customHeight="1" x14ac:dyDescent="0.2">
      <c r="A4047" s="606">
        <v>172</v>
      </c>
      <c r="B4047" s="637" t="s">
        <v>787</v>
      </c>
      <c r="C4047" s="660" t="s">
        <v>701</v>
      </c>
      <c r="D4047" s="575">
        <v>16</v>
      </c>
      <c r="E4047" s="575">
        <v>2013</v>
      </c>
      <c r="F4047" s="1074">
        <v>590.4</v>
      </c>
      <c r="G4047" s="784">
        <f t="shared" si="135"/>
        <v>495.93599999999998</v>
      </c>
      <c r="H4047" s="1075">
        <v>84</v>
      </c>
      <c r="I4047" s="784">
        <f t="shared" si="136"/>
        <v>94.463999999999999</v>
      </c>
      <c r="J4047" s="635"/>
      <c r="K4047" s="693"/>
      <c r="L4047" s="693"/>
      <c r="M4047" s="635"/>
      <c r="N4047" s="693"/>
      <c r="O4047" s="693"/>
      <c r="P4047" s="1835"/>
      <c r="Q4047" s="773"/>
      <c r="R4047" s="773"/>
      <c r="S4047" s="773"/>
      <c r="T4047" s="773"/>
      <c r="U4047" s="773"/>
      <c r="V4047" s="773"/>
      <c r="W4047" s="773"/>
      <c r="X4047" s="773"/>
      <c r="Y4047" s="773"/>
      <c r="Z4047" s="773"/>
      <c r="AA4047" s="773"/>
      <c r="AB4047" s="773"/>
      <c r="AC4047" s="773"/>
      <c r="AD4047" s="773"/>
      <c r="AE4047" s="773"/>
      <c r="AF4047" s="773"/>
      <c r="AG4047" s="773"/>
      <c r="AH4047" s="773"/>
      <c r="AI4047" s="773"/>
      <c r="AJ4047" s="773"/>
      <c r="AK4047" s="773"/>
      <c r="AL4047" s="773"/>
      <c r="AM4047" s="773"/>
      <c r="AN4047" s="773"/>
      <c r="AO4047" s="773"/>
      <c r="AP4047" s="773"/>
      <c r="AQ4047" s="773"/>
      <c r="AR4047" s="773"/>
      <c r="AS4047" s="773"/>
      <c r="AT4047" s="773"/>
      <c r="AU4047" s="773"/>
      <c r="AV4047" s="773"/>
      <c r="AW4047" s="773"/>
      <c r="AX4047" s="773"/>
      <c r="AY4047" s="773"/>
      <c r="AZ4047" s="773"/>
      <c r="BA4047" s="773"/>
      <c r="BB4047" s="773"/>
      <c r="BC4047" s="773"/>
      <c r="BD4047" s="773"/>
      <c r="BE4047" s="773"/>
      <c r="BF4047" s="773"/>
      <c r="BG4047" s="773"/>
      <c r="BH4047" s="773"/>
      <c r="BI4047" s="773"/>
      <c r="BJ4047" s="773"/>
      <c r="BK4047" s="773"/>
      <c r="BL4047" s="773"/>
      <c r="BM4047" s="773"/>
      <c r="BN4047" s="773"/>
      <c r="BO4047" s="773"/>
      <c r="BP4047" s="773"/>
      <c r="BQ4047" s="773"/>
      <c r="BR4047" s="773"/>
      <c r="BS4047" s="773"/>
      <c r="BT4047" s="773"/>
      <c r="BU4047" s="773"/>
      <c r="BV4047" s="773"/>
      <c r="BW4047" s="773"/>
      <c r="BX4047" s="773"/>
      <c r="BY4047" s="773"/>
      <c r="BZ4047" s="773"/>
      <c r="CA4047" s="773"/>
      <c r="CB4047" s="773"/>
      <c r="CC4047" s="773"/>
      <c r="CD4047" s="773"/>
      <c r="CE4047" s="773"/>
      <c r="CF4047" s="773"/>
      <c r="CG4047" s="773"/>
      <c r="CH4047" s="773"/>
      <c r="CI4047" s="773"/>
      <c r="CJ4047" s="773"/>
      <c r="CK4047" s="773"/>
      <c r="CL4047" s="773"/>
      <c r="CM4047" s="773"/>
      <c r="CN4047" s="773"/>
      <c r="CO4047" s="773"/>
      <c r="CP4047" s="773"/>
      <c r="CQ4047" s="773"/>
      <c r="CR4047" s="773"/>
      <c r="CS4047" s="773"/>
      <c r="CT4047" s="773"/>
      <c r="CU4047" s="773"/>
      <c r="CV4047" s="773"/>
      <c r="CW4047" s="773"/>
      <c r="CX4047" s="773"/>
      <c r="CY4047" s="773"/>
      <c r="CZ4047" s="773"/>
      <c r="DA4047" s="773"/>
      <c r="DB4047" s="773"/>
      <c r="DC4047" s="773"/>
      <c r="DD4047" s="773"/>
      <c r="DE4047" s="773"/>
      <c r="DF4047" s="773"/>
      <c r="DG4047" s="773"/>
      <c r="DH4047" s="773"/>
      <c r="DI4047" s="773"/>
      <c r="DJ4047" s="773"/>
      <c r="DK4047" s="773"/>
      <c r="DL4047" s="773"/>
      <c r="DM4047" s="773"/>
      <c r="DN4047" s="773"/>
      <c r="DO4047" s="773"/>
      <c r="DP4047" s="773"/>
      <c r="DQ4047" s="773"/>
      <c r="DR4047" s="773"/>
      <c r="DS4047" s="773"/>
      <c r="DT4047" s="773"/>
      <c r="DU4047" s="773"/>
      <c r="DV4047" s="773"/>
      <c r="DW4047" s="773"/>
      <c r="DX4047" s="773"/>
      <c r="DY4047" s="773"/>
      <c r="DZ4047" s="773"/>
      <c r="EA4047" s="773"/>
      <c r="EB4047" s="773"/>
      <c r="EC4047" s="773"/>
      <c r="ED4047" s="773"/>
      <c r="EE4047" s="773"/>
      <c r="EF4047" s="773"/>
      <c r="EG4047" s="773"/>
      <c r="EH4047" s="773"/>
      <c r="EI4047" s="773"/>
      <c r="EJ4047" s="773"/>
      <c r="EK4047" s="773"/>
      <c r="EL4047" s="773"/>
      <c r="EM4047" s="773"/>
      <c r="EN4047" s="773"/>
      <c r="EO4047" s="773"/>
      <c r="EP4047" s="773"/>
      <c r="EQ4047" s="773"/>
      <c r="ER4047" s="773"/>
      <c r="ES4047" s="773"/>
      <c r="ET4047" s="773"/>
      <c r="EU4047" s="773"/>
      <c r="EV4047" s="773"/>
      <c r="EW4047" s="773"/>
      <c r="EX4047" s="773"/>
      <c r="EY4047" s="773"/>
      <c r="EZ4047" s="773"/>
      <c r="FA4047" s="773"/>
      <c r="FB4047" s="773"/>
      <c r="FC4047" s="773"/>
      <c r="FD4047" s="773"/>
      <c r="FE4047" s="773"/>
      <c r="FF4047" s="773"/>
      <c r="FG4047" s="773"/>
      <c r="FH4047" s="773"/>
      <c r="FI4047" s="773"/>
      <c r="FJ4047" s="773"/>
      <c r="FK4047" s="773"/>
      <c r="FL4047" s="773"/>
      <c r="FM4047" s="773"/>
      <c r="FN4047" s="773"/>
      <c r="FO4047" s="773"/>
      <c r="FP4047" s="773"/>
      <c r="FQ4047" s="773"/>
      <c r="FR4047" s="773"/>
      <c r="FS4047" s="773"/>
      <c r="FT4047" s="773"/>
      <c r="FU4047" s="773"/>
      <c r="FV4047" s="773"/>
      <c r="FW4047" s="773"/>
      <c r="FX4047" s="773"/>
      <c r="FY4047" s="773"/>
      <c r="FZ4047" s="773"/>
      <c r="GA4047" s="773"/>
      <c r="GB4047" s="773"/>
      <c r="GC4047" s="773"/>
      <c r="GD4047" s="773"/>
      <c r="GE4047" s="773"/>
      <c r="GF4047" s="773"/>
      <c r="GG4047" s="773"/>
      <c r="GH4047" s="773"/>
      <c r="GI4047" s="773"/>
      <c r="GJ4047" s="773"/>
      <c r="GK4047" s="773"/>
      <c r="GL4047" s="773"/>
      <c r="GM4047" s="773"/>
      <c r="GN4047" s="773"/>
      <c r="GO4047" s="773"/>
      <c r="GP4047" s="773"/>
      <c r="GQ4047" s="773"/>
      <c r="GR4047" s="773"/>
      <c r="GS4047" s="773"/>
      <c r="GT4047" s="773"/>
      <c r="GU4047" s="773"/>
      <c r="GV4047" s="773"/>
      <c r="GW4047" s="773"/>
      <c r="GX4047" s="773"/>
      <c r="GY4047" s="773"/>
      <c r="GZ4047" s="773"/>
      <c r="HA4047" s="773"/>
      <c r="HB4047" s="773"/>
      <c r="HC4047" s="773"/>
      <c r="HD4047" s="773"/>
      <c r="HE4047" s="773"/>
      <c r="HF4047" s="773"/>
      <c r="HG4047" s="773"/>
      <c r="HH4047" s="773"/>
      <c r="HI4047" s="773"/>
      <c r="HJ4047" s="773"/>
      <c r="HK4047" s="773"/>
      <c r="HL4047" s="773"/>
      <c r="HM4047" s="773"/>
      <c r="HN4047" s="773"/>
      <c r="HO4047" s="773"/>
      <c r="HP4047" s="773"/>
      <c r="HQ4047" s="773"/>
      <c r="HR4047" s="773"/>
      <c r="HS4047" s="773"/>
      <c r="HT4047" s="773"/>
      <c r="HU4047" s="773"/>
      <c r="HV4047" s="773"/>
      <c r="HW4047" s="773"/>
      <c r="HX4047" s="773"/>
      <c r="HY4047" s="773"/>
      <c r="HZ4047" s="773"/>
      <c r="IA4047" s="773"/>
      <c r="IB4047" s="773"/>
      <c r="IC4047" s="773"/>
      <c r="ID4047" s="773"/>
      <c r="IE4047" s="773"/>
      <c r="IF4047" s="773"/>
      <c r="IG4047" s="773"/>
      <c r="IH4047" s="773"/>
      <c r="II4047" s="773"/>
      <c r="IJ4047" s="773"/>
      <c r="IK4047" s="773"/>
      <c r="IL4047" s="773"/>
      <c r="IM4047" s="773"/>
      <c r="IN4047" s="773"/>
      <c r="IO4047" s="773"/>
      <c r="IP4047" s="773"/>
      <c r="IQ4047" s="773"/>
      <c r="IR4047" s="773"/>
    </row>
    <row r="4048" spans="1:252" ht="13.5" customHeight="1" x14ac:dyDescent="0.2">
      <c r="A4048" s="606">
        <v>173</v>
      </c>
      <c r="B4048" s="637" t="s">
        <v>1879</v>
      </c>
      <c r="C4048" s="660" t="s">
        <v>701</v>
      </c>
      <c r="D4048" s="575">
        <v>8</v>
      </c>
      <c r="E4048" s="575">
        <v>2013</v>
      </c>
      <c r="F4048" s="1074">
        <v>398.4</v>
      </c>
      <c r="G4048" s="784">
        <f t="shared" si="135"/>
        <v>334.65599999999995</v>
      </c>
      <c r="H4048" s="1075">
        <v>84</v>
      </c>
      <c r="I4048" s="784">
        <f t="shared" si="136"/>
        <v>63.744000000000028</v>
      </c>
      <c r="J4048" s="635"/>
      <c r="K4048" s="693"/>
      <c r="L4048" s="693"/>
      <c r="M4048" s="635"/>
      <c r="N4048" s="693"/>
      <c r="O4048" s="693"/>
      <c r="P4048" s="1835"/>
      <c r="Q4048" s="773"/>
      <c r="R4048" s="773"/>
      <c r="S4048" s="773"/>
      <c r="T4048" s="773"/>
      <c r="U4048" s="773"/>
      <c r="V4048" s="773"/>
      <c r="W4048" s="773"/>
      <c r="X4048" s="773"/>
      <c r="Y4048" s="773"/>
      <c r="Z4048" s="773"/>
      <c r="AA4048" s="773"/>
      <c r="AB4048" s="773"/>
      <c r="AC4048" s="773"/>
      <c r="AD4048" s="773"/>
      <c r="AE4048" s="773"/>
      <c r="AF4048" s="773"/>
      <c r="AG4048" s="773"/>
      <c r="AH4048" s="773"/>
      <c r="AI4048" s="773"/>
      <c r="AJ4048" s="773"/>
      <c r="AK4048" s="773"/>
      <c r="AL4048" s="773"/>
      <c r="AM4048" s="773"/>
      <c r="AN4048" s="773"/>
      <c r="AO4048" s="773"/>
      <c r="AP4048" s="773"/>
      <c r="AQ4048" s="773"/>
      <c r="AR4048" s="773"/>
      <c r="AS4048" s="773"/>
      <c r="AT4048" s="773"/>
      <c r="AU4048" s="773"/>
      <c r="AV4048" s="773"/>
      <c r="AW4048" s="773"/>
      <c r="AX4048" s="773"/>
      <c r="AY4048" s="773"/>
      <c r="AZ4048" s="773"/>
      <c r="BA4048" s="773"/>
      <c r="BB4048" s="773"/>
      <c r="BC4048" s="773"/>
      <c r="BD4048" s="773"/>
      <c r="BE4048" s="773"/>
      <c r="BF4048" s="773"/>
      <c r="BG4048" s="773"/>
      <c r="BH4048" s="773"/>
      <c r="BI4048" s="773"/>
      <c r="BJ4048" s="773"/>
      <c r="BK4048" s="773"/>
      <c r="BL4048" s="773"/>
      <c r="BM4048" s="773"/>
      <c r="BN4048" s="773"/>
      <c r="BO4048" s="773"/>
      <c r="BP4048" s="773"/>
      <c r="BQ4048" s="773"/>
      <c r="BR4048" s="773"/>
      <c r="BS4048" s="773"/>
      <c r="BT4048" s="773"/>
      <c r="BU4048" s="773"/>
      <c r="BV4048" s="773"/>
      <c r="BW4048" s="773"/>
      <c r="BX4048" s="773"/>
      <c r="BY4048" s="773"/>
      <c r="BZ4048" s="773"/>
      <c r="CA4048" s="773"/>
      <c r="CB4048" s="773"/>
      <c r="CC4048" s="773"/>
      <c r="CD4048" s="773"/>
      <c r="CE4048" s="773"/>
      <c r="CF4048" s="773"/>
      <c r="CG4048" s="773"/>
      <c r="CH4048" s="773"/>
      <c r="CI4048" s="773"/>
      <c r="CJ4048" s="773"/>
      <c r="CK4048" s="773"/>
      <c r="CL4048" s="773"/>
      <c r="CM4048" s="773"/>
      <c r="CN4048" s="773"/>
      <c r="CO4048" s="773"/>
      <c r="CP4048" s="773"/>
      <c r="CQ4048" s="773"/>
      <c r="CR4048" s="773"/>
      <c r="CS4048" s="773"/>
      <c r="CT4048" s="773"/>
      <c r="CU4048" s="773"/>
      <c r="CV4048" s="773"/>
      <c r="CW4048" s="773"/>
      <c r="CX4048" s="773"/>
      <c r="CY4048" s="773"/>
      <c r="CZ4048" s="773"/>
      <c r="DA4048" s="773"/>
      <c r="DB4048" s="773"/>
      <c r="DC4048" s="773"/>
      <c r="DD4048" s="773"/>
      <c r="DE4048" s="773"/>
      <c r="DF4048" s="773"/>
      <c r="DG4048" s="773"/>
      <c r="DH4048" s="773"/>
      <c r="DI4048" s="773"/>
      <c r="DJ4048" s="773"/>
      <c r="DK4048" s="773"/>
      <c r="DL4048" s="773"/>
      <c r="DM4048" s="773"/>
      <c r="DN4048" s="773"/>
      <c r="DO4048" s="773"/>
      <c r="DP4048" s="773"/>
      <c r="DQ4048" s="773"/>
      <c r="DR4048" s="773"/>
      <c r="DS4048" s="773"/>
      <c r="DT4048" s="773"/>
      <c r="DU4048" s="773"/>
      <c r="DV4048" s="773"/>
      <c r="DW4048" s="773"/>
      <c r="DX4048" s="773"/>
      <c r="DY4048" s="773"/>
      <c r="DZ4048" s="773"/>
      <c r="EA4048" s="773"/>
      <c r="EB4048" s="773"/>
      <c r="EC4048" s="773"/>
      <c r="ED4048" s="773"/>
      <c r="EE4048" s="773"/>
      <c r="EF4048" s="773"/>
      <c r="EG4048" s="773"/>
      <c r="EH4048" s="773"/>
      <c r="EI4048" s="773"/>
      <c r="EJ4048" s="773"/>
      <c r="EK4048" s="773"/>
      <c r="EL4048" s="773"/>
      <c r="EM4048" s="773"/>
      <c r="EN4048" s="773"/>
      <c r="EO4048" s="773"/>
      <c r="EP4048" s="773"/>
      <c r="EQ4048" s="773"/>
      <c r="ER4048" s="773"/>
      <c r="ES4048" s="773"/>
      <c r="ET4048" s="773"/>
      <c r="EU4048" s="773"/>
      <c r="EV4048" s="773"/>
      <c r="EW4048" s="773"/>
      <c r="EX4048" s="773"/>
      <c r="EY4048" s="773"/>
      <c r="EZ4048" s="773"/>
      <c r="FA4048" s="773"/>
      <c r="FB4048" s="773"/>
      <c r="FC4048" s="773"/>
      <c r="FD4048" s="773"/>
      <c r="FE4048" s="773"/>
      <c r="FF4048" s="773"/>
      <c r="FG4048" s="773"/>
      <c r="FH4048" s="773"/>
      <c r="FI4048" s="773"/>
      <c r="FJ4048" s="773"/>
      <c r="FK4048" s="773"/>
      <c r="FL4048" s="773"/>
      <c r="FM4048" s="773"/>
      <c r="FN4048" s="773"/>
      <c r="FO4048" s="773"/>
      <c r="FP4048" s="773"/>
      <c r="FQ4048" s="773"/>
      <c r="FR4048" s="773"/>
      <c r="FS4048" s="773"/>
      <c r="FT4048" s="773"/>
      <c r="FU4048" s="773"/>
      <c r="FV4048" s="773"/>
      <c r="FW4048" s="773"/>
      <c r="FX4048" s="773"/>
      <c r="FY4048" s="773"/>
      <c r="FZ4048" s="773"/>
      <c r="GA4048" s="773"/>
      <c r="GB4048" s="773"/>
      <c r="GC4048" s="773"/>
      <c r="GD4048" s="773"/>
      <c r="GE4048" s="773"/>
      <c r="GF4048" s="773"/>
      <c r="GG4048" s="773"/>
      <c r="GH4048" s="773"/>
      <c r="GI4048" s="773"/>
      <c r="GJ4048" s="773"/>
      <c r="GK4048" s="773"/>
      <c r="GL4048" s="773"/>
      <c r="GM4048" s="773"/>
      <c r="GN4048" s="773"/>
      <c r="GO4048" s="773"/>
      <c r="GP4048" s="773"/>
      <c r="GQ4048" s="773"/>
      <c r="GR4048" s="773"/>
      <c r="GS4048" s="773"/>
      <c r="GT4048" s="773"/>
      <c r="GU4048" s="773"/>
      <c r="GV4048" s="773"/>
      <c r="GW4048" s="773"/>
      <c r="GX4048" s="773"/>
      <c r="GY4048" s="773"/>
      <c r="GZ4048" s="773"/>
      <c r="HA4048" s="773"/>
      <c r="HB4048" s="773"/>
      <c r="HC4048" s="773"/>
      <c r="HD4048" s="773"/>
      <c r="HE4048" s="773"/>
      <c r="HF4048" s="773"/>
      <c r="HG4048" s="773"/>
      <c r="HH4048" s="773"/>
      <c r="HI4048" s="773"/>
      <c r="HJ4048" s="773"/>
      <c r="HK4048" s="773"/>
      <c r="HL4048" s="773"/>
      <c r="HM4048" s="773"/>
      <c r="HN4048" s="773"/>
      <c r="HO4048" s="773"/>
      <c r="HP4048" s="773"/>
      <c r="HQ4048" s="773"/>
      <c r="HR4048" s="773"/>
      <c r="HS4048" s="773"/>
      <c r="HT4048" s="773"/>
      <c r="HU4048" s="773"/>
      <c r="HV4048" s="773"/>
      <c r="HW4048" s="773"/>
      <c r="HX4048" s="773"/>
      <c r="HY4048" s="773"/>
      <c r="HZ4048" s="773"/>
      <c r="IA4048" s="773"/>
      <c r="IB4048" s="773"/>
      <c r="IC4048" s="773"/>
      <c r="ID4048" s="773"/>
      <c r="IE4048" s="773"/>
      <c r="IF4048" s="773"/>
      <c r="IG4048" s="773"/>
      <c r="IH4048" s="773"/>
      <c r="II4048" s="773"/>
      <c r="IJ4048" s="773"/>
      <c r="IK4048" s="773"/>
      <c r="IL4048" s="773"/>
      <c r="IM4048" s="773"/>
      <c r="IN4048" s="773"/>
      <c r="IO4048" s="773"/>
      <c r="IP4048" s="773"/>
      <c r="IQ4048" s="773"/>
      <c r="IR4048" s="773"/>
    </row>
    <row r="4049" spans="1:252" ht="13.5" customHeight="1" x14ac:dyDescent="0.2">
      <c r="A4049" s="606">
        <v>174</v>
      </c>
      <c r="B4049" s="637" t="s">
        <v>791</v>
      </c>
      <c r="C4049" s="660" t="s">
        <v>701</v>
      </c>
      <c r="D4049" s="575">
        <v>8</v>
      </c>
      <c r="E4049" s="575">
        <v>2013</v>
      </c>
      <c r="F4049" s="1074">
        <v>240</v>
      </c>
      <c r="G4049" s="784">
        <f t="shared" si="135"/>
        <v>201.6</v>
      </c>
      <c r="H4049" s="1075">
        <v>84</v>
      </c>
      <c r="I4049" s="784">
        <f t="shared" si="136"/>
        <v>38.400000000000006</v>
      </c>
      <c r="J4049" s="635"/>
      <c r="K4049" s="693"/>
      <c r="L4049" s="693"/>
      <c r="M4049" s="635"/>
      <c r="N4049" s="693"/>
      <c r="O4049" s="693"/>
      <c r="P4049" s="1835"/>
      <c r="Q4049" s="773"/>
      <c r="R4049" s="773"/>
      <c r="S4049" s="773"/>
      <c r="T4049" s="773"/>
      <c r="U4049" s="773"/>
      <c r="V4049" s="773"/>
      <c r="W4049" s="773"/>
      <c r="X4049" s="773"/>
      <c r="Y4049" s="773"/>
      <c r="Z4049" s="773"/>
      <c r="AA4049" s="773"/>
      <c r="AB4049" s="773"/>
      <c r="AC4049" s="773"/>
      <c r="AD4049" s="773"/>
      <c r="AE4049" s="773"/>
      <c r="AF4049" s="773"/>
      <c r="AG4049" s="773"/>
      <c r="AH4049" s="773"/>
      <c r="AI4049" s="773"/>
      <c r="AJ4049" s="773"/>
      <c r="AK4049" s="773"/>
      <c r="AL4049" s="773"/>
      <c r="AM4049" s="773"/>
      <c r="AN4049" s="773"/>
      <c r="AO4049" s="773"/>
      <c r="AP4049" s="773"/>
      <c r="AQ4049" s="773"/>
      <c r="AR4049" s="773"/>
      <c r="AS4049" s="773"/>
      <c r="AT4049" s="773"/>
      <c r="AU4049" s="773"/>
      <c r="AV4049" s="773"/>
      <c r="AW4049" s="773"/>
      <c r="AX4049" s="773"/>
      <c r="AY4049" s="773"/>
      <c r="AZ4049" s="773"/>
      <c r="BA4049" s="773"/>
      <c r="BB4049" s="773"/>
      <c r="BC4049" s="773"/>
      <c r="BD4049" s="773"/>
      <c r="BE4049" s="773"/>
      <c r="BF4049" s="773"/>
      <c r="BG4049" s="773"/>
      <c r="BH4049" s="773"/>
      <c r="BI4049" s="773"/>
      <c r="BJ4049" s="773"/>
      <c r="BK4049" s="773"/>
      <c r="BL4049" s="773"/>
      <c r="BM4049" s="773"/>
      <c r="BN4049" s="773"/>
      <c r="BO4049" s="773"/>
      <c r="BP4049" s="773"/>
      <c r="BQ4049" s="773"/>
      <c r="BR4049" s="773"/>
      <c r="BS4049" s="773"/>
      <c r="BT4049" s="773"/>
      <c r="BU4049" s="773"/>
      <c r="BV4049" s="773"/>
      <c r="BW4049" s="773"/>
      <c r="BX4049" s="773"/>
      <c r="BY4049" s="773"/>
      <c r="BZ4049" s="773"/>
      <c r="CA4049" s="773"/>
      <c r="CB4049" s="773"/>
      <c r="CC4049" s="773"/>
      <c r="CD4049" s="773"/>
      <c r="CE4049" s="773"/>
      <c r="CF4049" s="773"/>
      <c r="CG4049" s="773"/>
      <c r="CH4049" s="773"/>
      <c r="CI4049" s="773"/>
      <c r="CJ4049" s="773"/>
      <c r="CK4049" s="773"/>
      <c r="CL4049" s="773"/>
      <c r="CM4049" s="773"/>
      <c r="CN4049" s="773"/>
      <c r="CO4049" s="773"/>
      <c r="CP4049" s="773"/>
      <c r="CQ4049" s="773"/>
      <c r="CR4049" s="773"/>
      <c r="CS4049" s="773"/>
      <c r="CT4049" s="773"/>
      <c r="CU4049" s="773"/>
      <c r="CV4049" s="773"/>
      <c r="CW4049" s="773"/>
      <c r="CX4049" s="773"/>
      <c r="CY4049" s="773"/>
      <c r="CZ4049" s="773"/>
      <c r="DA4049" s="773"/>
      <c r="DB4049" s="773"/>
      <c r="DC4049" s="773"/>
      <c r="DD4049" s="773"/>
      <c r="DE4049" s="773"/>
      <c r="DF4049" s="773"/>
      <c r="DG4049" s="773"/>
      <c r="DH4049" s="773"/>
      <c r="DI4049" s="773"/>
      <c r="DJ4049" s="773"/>
      <c r="DK4049" s="773"/>
      <c r="DL4049" s="773"/>
      <c r="DM4049" s="773"/>
      <c r="DN4049" s="773"/>
      <c r="DO4049" s="773"/>
      <c r="DP4049" s="773"/>
      <c r="DQ4049" s="773"/>
      <c r="DR4049" s="773"/>
      <c r="DS4049" s="773"/>
      <c r="DT4049" s="773"/>
      <c r="DU4049" s="773"/>
      <c r="DV4049" s="773"/>
      <c r="DW4049" s="773"/>
      <c r="DX4049" s="773"/>
      <c r="DY4049" s="773"/>
      <c r="DZ4049" s="773"/>
      <c r="EA4049" s="773"/>
      <c r="EB4049" s="773"/>
      <c r="EC4049" s="773"/>
      <c r="ED4049" s="773"/>
      <c r="EE4049" s="773"/>
      <c r="EF4049" s="773"/>
      <c r="EG4049" s="773"/>
      <c r="EH4049" s="773"/>
      <c r="EI4049" s="773"/>
      <c r="EJ4049" s="773"/>
      <c r="EK4049" s="773"/>
      <c r="EL4049" s="773"/>
      <c r="EM4049" s="773"/>
      <c r="EN4049" s="773"/>
      <c r="EO4049" s="773"/>
      <c r="EP4049" s="773"/>
      <c r="EQ4049" s="773"/>
      <c r="ER4049" s="773"/>
      <c r="ES4049" s="773"/>
      <c r="ET4049" s="773"/>
      <c r="EU4049" s="773"/>
      <c r="EV4049" s="773"/>
      <c r="EW4049" s="773"/>
      <c r="EX4049" s="773"/>
      <c r="EY4049" s="773"/>
      <c r="EZ4049" s="773"/>
      <c r="FA4049" s="773"/>
      <c r="FB4049" s="773"/>
      <c r="FC4049" s="773"/>
      <c r="FD4049" s="773"/>
      <c r="FE4049" s="773"/>
      <c r="FF4049" s="773"/>
      <c r="FG4049" s="773"/>
      <c r="FH4049" s="773"/>
      <c r="FI4049" s="773"/>
      <c r="FJ4049" s="773"/>
      <c r="FK4049" s="773"/>
      <c r="FL4049" s="773"/>
      <c r="FM4049" s="773"/>
      <c r="FN4049" s="773"/>
      <c r="FO4049" s="773"/>
      <c r="FP4049" s="773"/>
      <c r="FQ4049" s="773"/>
      <c r="FR4049" s="773"/>
      <c r="FS4049" s="773"/>
      <c r="FT4049" s="773"/>
      <c r="FU4049" s="773"/>
      <c r="FV4049" s="773"/>
      <c r="FW4049" s="773"/>
      <c r="FX4049" s="773"/>
      <c r="FY4049" s="773"/>
      <c r="FZ4049" s="773"/>
      <c r="GA4049" s="773"/>
      <c r="GB4049" s="773"/>
      <c r="GC4049" s="773"/>
      <c r="GD4049" s="773"/>
      <c r="GE4049" s="773"/>
      <c r="GF4049" s="773"/>
      <c r="GG4049" s="773"/>
      <c r="GH4049" s="773"/>
      <c r="GI4049" s="773"/>
      <c r="GJ4049" s="773"/>
      <c r="GK4049" s="773"/>
      <c r="GL4049" s="773"/>
      <c r="GM4049" s="773"/>
      <c r="GN4049" s="773"/>
      <c r="GO4049" s="773"/>
      <c r="GP4049" s="773"/>
      <c r="GQ4049" s="773"/>
      <c r="GR4049" s="773"/>
      <c r="GS4049" s="773"/>
      <c r="GT4049" s="773"/>
      <c r="GU4049" s="773"/>
      <c r="GV4049" s="773"/>
      <c r="GW4049" s="773"/>
      <c r="GX4049" s="773"/>
      <c r="GY4049" s="773"/>
      <c r="GZ4049" s="773"/>
      <c r="HA4049" s="773"/>
      <c r="HB4049" s="773"/>
      <c r="HC4049" s="773"/>
      <c r="HD4049" s="773"/>
      <c r="HE4049" s="773"/>
      <c r="HF4049" s="773"/>
      <c r="HG4049" s="773"/>
      <c r="HH4049" s="773"/>
      <c r="HI4049" s="773"/>
      <c r="HJ4049" s="773"/>
      <c r="HK4049" s="773"/>
      <c r="HL4049" s="773"/>
      <c r="HM4049" s="773"/>
      <c r="HN4049" s="773"/>
      <c r="HO4049" s="773"/>
      <c r="HP4049" s="773"/>
      <c r="HQ4049" s="773"/>
      <c r="HR4049" s="773"/>
      <c r="HS4049" s="773"/>
      <c r="HT4049" s="773"/>
      <c r="HU4049" s="773"/>
      <c r="HV4049" s="773"/>
      <c r="HW4049" s="773"/>
      <c r="HX4049" s="773"/>
      <c r="HY4049" s="773"/>
      <c r="HZ4049" s="773"/>
      <c r="IA4049" s="773"/>
      <c r="IB4049" s="773"/>
      <c r="IC4049" s="773"/>
      <c r="ID4049" s="773"/>
      <c r="IE4049" s="773"/>
      <c r="IF4049" s="773"/>
      <c r="IG4049" s="773"/>
      <c r="IH4049" s="773"/>
      <c r="II4049" s="773"/>
      <c r="IJ4049" s="773"/>
      <c r="IK4049" s="773"/>
      <c r="IL4049" s="773"/>
      <c r="IM4049" s="773"/>
      <c r="IN4049" s="773"/>
      <c r="IO4049" s="773"/>
      <c r="IP4049" s="773"/>
      <c r="IQ4049" s="773"/>
      <c r="IR4049" s="773"/>
    </row>
    <row r="4050" spans="1:252" ht="13.5" customHeight="1" x14ac:dyDescent="0.2">
      <c r="A4050" s="606">
        <v>175</v>
      </c>
      <c r="B4050" s="637" t="s">
        <v>2029</v>
      </c>
      <c r="C4050" s="660" t="s">
        <v>701</v>
      </c>
      <c r="D4050" s="575">
        <v>16</v>
      </c>
      <c r="E4050" s="575">
        <v>2013</v>
      </c>
      <c r="F4050" s="1074">
        <v>718.08</v>
      </c>
      <c r="G4050" s="784">
        <f t="shared" ref="G4050:G4113" si="137">F4050*H4050%</f>
        <v>603.18719999999996</v>
      </c>
      <c r="H4050" s="1075">
        <v>84</v>
      </c>
      <c r="I4050" s="784">
        <f t="shared" ref="I4050:I4113" si="138">F4050-G4050</f>
        <v>114.89280000000008</v>
      </c>
      <c r="J4050" s="635"/>
      <c r="K4050" s="693"/>
      <c r="L4050" s="693"/>
      <c r="M4050" s="635"/>
      <c r="N4050" s="693"/>
      <c r="O4050" s="693"/>
      <c r="P4050" s="1835"/>
      <c r="Q4050" s="773"/>
      <c r="R4050" s="773"/>
      <c r="S4050" s="773"/>
      <c r="T4050" s="773"/>
      <c r="U4050" s="773"/>
      <c r="V4050" s="773"/>
      <c r="W4050" s="773"/>
      <c r="X4050" s="773"/>
      <c r="Y4050" s="773"/>
      <c r="Z4050" s="773"/>
      <c r="AA4050" s="773"/>
      <c r="AB4050" s="773"/>
      <c r="AC4050" s="773"/>
      <c r="AD4050" s="773"/>
      <c r="AE4050" s="773"/>
      <c r="AF4050" s="773"/>
      <c r="AG4050" s="773"/>
      <c r="AH4050" s="773"/>
      <c r="AI4050" s="773"/>
      <c r="AJ4050" s="773"/>
      <c r="AK4050" s="773"/>
      <c r="AL4050" s="773"/>
      <c r="AM4050" s="773"/>
      <c r="AN4050" s="773"/>
      <c r="AO4050" s="773"/>
      <c r="AP4050" s="773"/>
      <c r="AQ4050" s="773"/>
      <c r="AR4050" s="773"/>
      <c r="AS4050" s="773"/>
      <c r="AT4050" s="773"/>
      <c r="AU4050" s="773"/>
      <c r="AV4050" s="773"/>
      <c r="AW4050" s="773"/>
      <c r="AX4050" s="773"/>
      <c r="AY4050" s="773"/>
      <c r="AZ4050" s="773"/>
      <c r="BA4050" s="773"/>
      <c r="BB4050" s="773"/>
      <c r="BC4050" s="773"/>
      <c r="BD4050" s="773"/>
      <c r="BE4050" s="773"/>
      <c r="BF4050" s="773"/>
      <c r="BG4050" s="773"/>
      <c r="BH4050" s="773"/>
      <c r="BI4050" s="773"/>
      <c r="BJ4050" s="773"/>
      <c r="BK4050" s="773"/>
      <c r="BL4050" s="773"/>
      <c r="BM4050" s="773"/>
      <c r="BN4050" s="773"/>
      <c r="BO4050" s="773"/>
      <c r="BP4050" s="773"/>
      <c r="BQ4050" s="773"/>
      <c r="BR4050" s="773"/>
      <c r="BS4050" s="773"/>
      <c r="BT4050" s="773"/>
      <c r="BU4050" s="773"/>
      <c r="BV4050" s="773"/>
      <c r="BW4050" s="773"/>
      <c r="BX4050" s="773"/>
      <c r="BY4050" s="773"/>
      <c r="BZ4050" s="773"/>
      <c r="CA4050" s="773"/>
      <c r="CB4050" s="773"/>
      <c r="CC4050" s="773"/>
      <c r="CD4050" s="773"/>
      <c r="CE4050" s="773"/>
      <c r="CF4050" s="773"/>
      <c r="CG4050" s="773"/>
      <c r="CH4050" s="773"/>
      <c r="CI4050" s="773"/>
      <c r="CJ4050" s="773"/>
      <c r="CK4050" s="773"/>
      <c r="CL4050" s="773"/>
      <c r="CM4050" s="773"/>
      <c r="CN4050" s="773"/>
      <c r="CO4050" s="773"/>
      <c r="CP4050" s="773"/>
      <c r="CQ4050" s="773"/>
      <c r="CR4050" s="773"/>
      <c r="CS4050" s="773"/>
      <c r="CT4050" s="773"/>
      <c r="CU4050" s="773"/>
      <c r="CV4050" s="773"/>
      <c r="CW4050" s="773"/>
      <c r="CX4050" s="773"/>
      <c r="CY4050" s="773"/>
      <c r="CZ4050" s="773"/>
      <c r="DA4050" s="773"/>
      <c r="DB4050" s="773"/>
      <c r="DC4050" s="773"/>
      <c r="DD4050" s="773"/>
      <c r="DE4050" s="773"/>
      <c r="DF4050" s="773"/>
      <c r="DG4050" s="773"/>
      <c r="DH4050" s="773"/>
      <c r="DI4050" s="773"/>
      <c r="DJ4050" s="773"/>
      <c r="DK4050" s="773"/>
      <c r="DL4050" s="773"/>
      <c r="DM4050" s="773"/>
      <c r="DN4050" s="773"/>
      <c r="DO4050" s="773"/>
      <c r="DP4050" s="773"/>
      <c r="DQ4050" s="773"/>
      <c r="DR4050" s="773"/>
      <c r="DS4050" s="773"/>
      <c r="DT4050" s="773"/>
      <c r="DU4050" s="773"/>
      <c r="DV4050" s="773"/>
      <c r="DW4050" s="773"/>
      <c r="DX4050" s="773"/>
      <c r="DY4050" s="773"/>
      <c r="DZ4050" s="773"/>
      <c r="EA4050" s="773"/>
      <c r="EB4050" s="773"/>
      <c r="EC4050" s="773"/>
      <c r="ED4050" s="773"/>
      <c r="EE4050" s="773"/>
      <c r="EF4050" s="773"/>
      <c r="EG4050" s="773"/>
      <c r="EH4050" s="773"/>
      <c r="EI4050" s="773"/>
      <c r="EJ4050" s="773"/>
      <c r="EK4050" s="773"/>
      <c r="EL4050" s="773"/>
      <c r="EM4050" s="773"/>
      <c r="EN4050" s="773"/>
      <c r="EO4050" s="773"/>
      <c r="EP4050" s="773"/>
      <c r="EQ4050" s="773"/>
      <c r="ER4050" s="773"/>
      <c r="ES4050" s="773"/>
      <c r="ET4050" s="773"/>
      <c r="EU4050" s="773"/>
      <c r="EV4050" s="773"/>
      <c r="EW4050" s="773"/>
      <c r="EX4050" s="773"/>
      <c r="EY4050" s="773"/>
      <c r="EZ4050" s="773"/>
      <c r="FA4050" s="773"/>
      <c r="FB4050" s="773"/>
      <c r="FC4050" s="773"/>
      <c r="FD4050" s="773"/>
      <c r="FE4050" s="773"/>
      <c r="FF4050" s="773"/>
      <c r="FG4050" s="773"/>
      <c r="FH4050" s="773"/>
      <c r="FI4050" s="773"/>
      <c r="FJ4050" s="773"/>
      <c r="FK4050" s="773"/>
      <c r="FL4050" s="773"/>
      <c r="FM4050" s="773"/>
      <c r="FN4050" s="773"/>
      <c r="FO4050" s="773"/>
      <c r="FP4050" s="773"/>
      <c r="FQ4050" s="773"/>
      <c r="FR4050" s="773"/>
      <c r="FS4050" s="773"/>
      <c r="FT4050" s="773"/>
      <c r="FU4050" s="773"/>
      <c r="FV4050" s="773"/>
      <c r="FW4050" s="773"/>
      <c r="FX4050" s="773"/>
      <c r="FY4050" s="773"/>
      <c r="FZ4050" s="773"/>
      <c r="GA4050" s="773"/>
      <c r="GB4050" s="773"/>
      <c r="GC4050" s="773"/>
      <c r="GD4050" s="773"/>
      <c r="GE4050" s="773"/>
      <c r="GF4050" s="773"/>
      <c r="GG4050" s="773"/>
      <c r="GH4050" s="773"/>
      <c r="GI4050" s="773"/>
      <c r="GJ4050" s="773"/>
      <c r="GK4050" s="773"/>
      <c r="GL4050" s="773"/>
      <c r="GM4050" s="773"/>
      <c r="GN4050" s="773"/>
      <c r="GO4050" s="773"/>
      <c r="GP4050" s="773"/>
      <c r="GQ4050" s="773"/>
      <c r="GR4050" s="773"/>
      <c r="GS4050" s="773"/>
      <c r="GT4050" s="773"/>
      <c r="GU4050" s="773"/>
      <c r="GV4050" s="773"/>
      <c r="GW4050" s="773"/>
      <c r="GX4050" s="773"/>
      <c r="GY4050" s="773"/>
      <c r="GZ4050" s="773"/>
      <c r="HA4050" s="773"/>
      <c r="HB4050" s="773"/>
      <c r="HC4050" s="773"/>
      <c r="HD4050" s="773"/>
      <c r="HE4050" s="773"/>
      <c r="HF4050" s="773"/>
      <c r="HG4050" s="773"/>
      <c r="HH4050" s="773"/>
      <c r="HI4050" s="773"/>
      <c r="HJ4050" s="773"/>
      <c r="HK4050" s="773"/>
      <c r="HL4050" s="773"/>
      <c r="HM4050" s="773"/>
      <c r="HN4050" s="773"/>
      <c r="HO4050" s="773"/>
      <c r="HP4050" s="773"/>
      <c r="HQ4050" s="773"/>
      <c r="HR4050" s="773"/>
      <c r="HS4050" s="773"/>
      <c r="HT4050" s="773"/>
      <c r="HU4050" s="773"/>
      <c r="HV4050" s="773"/>
      <c r="HW4050" s="773"/>
      <c r="HX4050" s="773"/>
      <c r="HY4050" s="773"/>
      <c r="HZ4050" s="773"/>
      <c r="IA4050" s="773"/>
      <c r="IB4050" s="773"/>
      <c r="IC4050" s="773"/>
      <c r="ID4050" s="773"/>
      <c r="IE4050" s="773"/>
      <c r="IF4050" s="773"/>
      <c r="IG4050" s="773"/>
      <c r="IH4050" s="773"/>
      <c r="II4050" s="773"/>
      <c r="IJ4050" s="773"/>
      <c r="IK4050" s="773"/>
      <c r="IL4050" s="773"/>
      <c r="IM4050" s="773"/>
      <c r="IN4050" s="773"/>
      <c r="IO4050" s="773"/>
      <c r="IP4050" s="773"/>
      <c r="IQ4050" s="773"/>
      <c r="IR4050" s="773"/>
    </row>
    <row r="4051" spans="1:252" ht="13.5" customHeight="1" x14ac:dyDescent="0.2">
      <c r="A4051" s="606">
        <v>176</v>
      </c>
      <c r="B4051" s="637" t="s">
        <v>785</v>
      </c>
      <c r="C4051" s="660" t="s">
        <v>701</v>
      </c>
      <c r="D4051" s="575">
        <v>8</v>
      </c>
      <c r="E4051" s="575">
        <v>2013</v>
      </c>
      <c r="F4051" s="1074">
        <v>480</v>
      </c>
      <c r="G4051" s="784">
        <f t="shared" si="137"/>
        <v>403.2</v>
      </c>
      <c r="H4051" s="1075">
        <v>84</v>
      </c>
      <c r="I4051" s="784">
        <f t="shared" si="138"/>
        <v>76.800000000000011</v>
      </c>
      <c r="J4051" s="635"/>
      <c r="K4051" s="693"/>
      <c r="L4051" s="693"/>
      <c r="M4051" s="635"/>
      <c r="N4051" s="693"/>
      <c r="O4051" s="693"/>
      <c r="P4051" s="1835"/>
      <c r="Q4051" s="773"/>
      <c r="R4051" s="773"/>
      <c r="S4051" s="773"/>
      <c r="T4051" s="773"/>
      <c r="U4051" s="773"/>
      <c r="V4051" s="773"/>
      <c r="W4051" s="773"/>
      <c r="X4051" s="773"/>
      <c r="Y4051" s="773"/>
      <c r="Z4051" s="773"/>
      <c r="AA4051" s="773"/>
      <c r="AB4051" s="773"/>
      <c r="AC4051" s="773"/>
      <c r="AD4051" s="773"/>
      <c r="AE4051" s="773"/>
      <c r="AF4051" s="773"/>
      <c r="AG4051" s="773"/>
      <c r="AH4051" s="773"/>
      <c r="AI4051" s="773"/>
      <c r="AJ4051" s="773"/>
      <c r="AK4051" s="773"/>
      <c r="AL4051" s="773"/>
      <c r="AM4051" s="773"/>
      <c r="AN4051" s="773"/>
      <c r="AO4051" s="773"/>
      <c r="AP4051" s="773"/>
      <c r="AQ4051" s="773"/>
      <c r="AR4051" s="773"/>
      <c r="AS4051" s="773"/>
      <c r="AT4051" s="773"/>
      <c r="AU4051" s="773"/>
      <c r="AV4051" s="773"/>
      <c r="AW4051" s="773"/>
      <c r="AX4051" s="773"/>
      <c r="AY4051" s="773"/>
      <c r="AZ4051" s="773"/>
      <c r="BA4051" s="773"/>
      <c r="BB4051" s="773"/>
      <c r="BC4051" s="773"/>
      <c r="BD4051" s="773"/>
      <c r="BE4051" s="773"/>
      <c r="BF4051" s="773"/>
      <c r="BG4051" s="773"/>
      <c r="BH4051" s="773"/>
      <c r="BI4051" s="773"/>
      <c r="BJ4051" s="773"/>
      <c r="BK4051" s="773"/>
      <c r="BL4051" s="773"/>
      <c r="BM4051" s="773"/>
      <c r="BN4051" s="773"/>
      <c r="BO4051" s="773"/>
      <c r="BP4051" s="773"/>
      <c r="BQ4051" s="773"/>
      <c r="BR4051" s="773"/>
      <c r="BS4051" s="773"/>
      <c r="BT4051" s="773"/>
      <c r="BU4051" s="773"/>
      <c r="BV4051" s="773"/>
      <c r="BW4051" s="773"/>
      <c r="BX4051" s="773"/>
      <c r="BY4051" s="773"/>
      <c r="BZ4051" s="773"/>
      <c r="CA4051" s="773"/>
      <c r="CB4051" s="773"/>
      <c r="CC4051" s="773"/>
      <c r="CD4051" s="773"/>
      <c r="CE4051" s="773"/>
      <c r="CF4051" s="773"/>
      <c r="CG4051" s="773"/>
      <c r="CH4051" s="773"/>
      <c r="CI4051" s="773"/>
      <c r="CJ4051" s="773"/>
      <c r="CK4051" s="773"/>
      <c r="CL4051" s="773"/>
      <c r="CM4051" s="773"/>
      <c r="CN4051" s="773"/>
      <c r="CO4051" s="773"/>
      <c r="CP4051" s="773"/>
      <c r="CQ4051" s="773"/>
      <c r="CR4051" s="773"/>
      <c r="CS4051" s="773"/>
      <c r="CT4051" s="773"/>
      <c r="CU4051" s="773"/>
      <c r="CV4051" s="773"/>
      <c r="CW4051" s="773"/>
      <c r="CX4051" s="773"/>
      <c r="CY4051" s="773"/>
      <c r="CZ4051" s="773"/>
      <c r="DA4051" s="773"/>
      <c r="DB4051" s="773"/>
      <c r="DC4051" s="773"/>
      <c r="DD4051" s="773"/>
      <c r="DE4051" s="773"/>
      <c r="DF4051" s="773"/>
      <c r="DG4051" s="773"/>
      <c r="DH4051" s="773"/>
      <c r="DI4051" s="773"/>
      <c r="DJ4051" s="773"/>
      <c r="DK4051" s="773"/>
      <c r="DL4051" s="773"/>
      <c r="DM4051" s="773"/>
      <c r="DN4051" s="773"/>
      <c r="DO4051" s="773"/>
      <c r="DP4051" s="773"/>
      <c r="DQ4051" s="773"/>
      <c r="DR4051" s="773"/>
      <c r="DS4051" s="773"/>
      <c r="DT4051" s="773"/>
      <c r="DU4051" s="773"/>
      <c r="DV4051" s="773"/>
      <c r="DW4051" s="773"/>
      <c r="DX4051" s="773"/>
      <c r="DY4051" s="773"/>
      <c r="DZ4051" s="773"/>
      <c r="EA4051" s="773"/>
      <c r="EB4051" s="773"/>
      <c r="EC4051" s="773"/>
      <c r="ED4051" s="773"/>
      <c r="EE4051" s="773"/>
      <c r="EF4051" s="773"/>
      <c r="EG4051" s="773"/>
      <c r="EH4051" s="773"/>
      <c r="EI4051" s="773"/>
      <c r="EJ4051" s="773"/>
      <c r="EK4051" s="773"/>
      <c r="EL4051" s="773"/>
      <c r="EM4051" s="773"/>
      <c r="EN4051" s="773"/>
      <c r="EO4051" s="773"/>
      <c r="EP4051" s="773"/>
      <c r="EQ4051" s="773"/>
      <c r="ER4051" s="773"/>
      <c r="ES4051" s="773"/>
      <c r="ET4051" s="773"/>
      <c r="EU4051" s="773"/>
      <c r="EV4051" s="773"/>
      <c r="EW4051" s="773"/>
      <c r="EX4051" s="773"/>
      <c r="EY4051" s="773"/>
      <c r="EZ4051" s="773"/>
      <c r="FA4051" s="773"/>
      <c r="FB4051" s="773"/>
      <c r="FC4051" s="773"/>
      <c r="FD4051" s="773"/>
      <c r="FE4051" s="773"/>
      <c r="FF4051" s="773"/>
      <c r="FG4051" s="773"/>
      <c r="FH4051" s="773"/>
      <c r="FI4051" s="773"/>
      <c r="FJ4051" s="773"/>
      <c r="FK4051" s="773"/>
      <c r="FL4051" s="773"/>
      <c r="FM4051" s="773"/>
      <c r="FN4051" s="773"/>
      <c r="FO4051" s="773"/>
      <c r="FP4051" s="773"/>
      <c r="FQ4051" s="773"/>
      <c r="FR4051" s="773"/>
      <c r="FS4051" s="773"/>
      <c r="FT4051" s="773"/>
      <c r="FU4051" s="773"/>
      <c r="FV4051" s="773"/>
      <c r="FW4051" s="773"/>
      <c r="FX4051" s="773"/>
      <c r="FY4051" s="773"/>
      <c r="FZ4051" s="773"/>
      <c r="GA4051" s="773"/>
      <c r="GB4051" s="773"/>
      <c r="GC4051" s="773"/>
      <c r="GD4051" s="773"/>
      <c r="GE4051" s="773"/>
      <c r="GF4051" s="773"/>
      <c r="GG4051" s="773"/>
      <c r="GH4051" s="773"/>
      <c r="GI4051" s="773"/>
      <c r="GJ4051" s="773"/>
      <c r="GK4051" s="773"/>
      <c r="GL4051" s="773"/>
      <c r="GM4051" s="773"/>
      <c r="GN4051" s="773"/>
      <c r="GO4051" s="773"/>
      <c r="GP4051" s="773"/>
      <c r="GQ4051" s="773"/>
      <c r="GR4051" s="773"/>
      <c r="GS4051" s="773"/>
      <c r="GT4051" s="773"/>
      <c r="GU4051" s="773"/>
      <c r="GV4051" s="773"/>
      <c r="GW4051" s="773"/>
      <c r="GX4051" s="773"/>
      <c r="GY4051" s="773"/>
      <c r="GZ4051" s="773"/>
      <c r="HA4051" s="773"/>
      <c r="HB4051" s="773"/>
      <c r="HC4051" s="773"/>
      <c r="HD4051" s="773"/>
      <c r="HE4051" s="773"/>
      <c r="HF4051" s="773"/>
      <c r="HG4051" s="773"/>
      <c r="HH4051" s="773"/>
      <c r="HI4051" s="773"/>
      <c r="HJ4051" s="773"/>
      <c r="HK4051" s="773"/>
      <c r="HL4051" s="773"/>
      <c r="HM4051" s="773"/>
      <c r="HN4051" s="773"/>
      <c r="HO4051" s="773"/>
      <c r="HP4051" s="773"/>
      <c r="HQ4051" s="773"/>
      <c r="HR4051" s="773"/>
      <c r="HS4051" s="773"/>
      <c r="HT4051" s="773"/>
      <c r="HU4051" s="773"/>
      <c r="HV4051" s="773"/>
      <c r="HW4051" s="773"/>
      <c r="HX4051" s="773"/>
      <c r="HY4051" s="773"/>
      <c r="HZ4051" s="773"/>
      <c r="IA4051" s="773"/>
      <c r="IB4051" s="773"/>
      <c r="IC4051" s="773"/>
      <c r="ID4051" s="773"/>
      <c r="IE4051" s="773"/>
      <c r="IF4051" s="773"/>
      <c r="IG4051" s="773"/>
      <c r="IH4051" s="773"/>
      <c r="II4051" s="773"/>
      <c r="IJ4051" s="773"/>
      <c r="IK4051" s="773"/>
      <c r="IL4051" s="773"/>
      <c r="IM4051" s="773"/>
      <c r="IN4051" s="773"/>
      <c r="IO4051" s="773"/>
      <c r="IP4051" s="773"/>
      <c r="IQ4051" s="773"/>
      <c r="IR4051" s="773"/>
    </row>
    <row r="4052" spans="1:252" s="806" customFormat="1" ht="13.5" x14ac:dyDescent="0.25">
      <c r="A4052" s="1458">
        <v>1</v>
      </c>
      <c r="B4052" s="843" t="s">
        <v>2863</v>
      </c>
      <c r="C4052" s="660" t="s">
        <v>701</v>
      </c>
      <c r="D4052" s="868">
        <v>35</v>
      </c>
      <c r="E4052" s="868">
        <v>2006</v>
      </c>
      <c r="F4052" s="1086">
        <v>1660.45</v>
      </c>
      <c r="G4052" s="784">
        <f t="shared" si="137"/>
        <v>1660.45</v>
      </c>
      <c r="H4052" s="866">
        <v>100</v>
      </c>
      <c r="I4052" s="784">
        <f t="shared" si="138"/>
        <v>0</v>
      </c>
      <c r="J4052" s="804"/>
      <c r="K4052" s="805"/>
      <c r="L4052" s="805"/>
      <c r="M4052" s="804"/>
      <c r="N4052" s="805"/>
      <c r="O4052" s="805"/>
      <c r="P4052" s="1839" t="s">
        <v>1146</v>
      </c>
    </row>
    <row r="4053" spans="1:252" s="806" customFormat="1" ht="13.5" x14ac:dyDescent="0.25">
      <c r="A4053" s="1458">
        <v>2</v>
      </c>
      <c r="B4053" s="843" t="s">
        <v>808</v>
      </c>
      <c r="C4053" s="660" t="s">
        <v>701</v>
      </c>
      <c r="D4053" s="868">
        <v>44</v>
      </c>
      <c r="E4053" s="868">
        <v>2006</v>
      </c>
      <c r="F4053" s="1086">
        <v>2072.1320000000001</v>
      </c>
      <c r="G4053" s="784">
        <f t="shared" si="137"/>
        <v>2072.1320000000001</v>
      </c>
      <c r="H4053" s="866">
        <v>100</v>
      </c>
      <c r="I4053" s="784">
        <f t="shared" si="138"/>
        <v>0</v>
      </c>
      <c r="J4053" s="804"/>
      <c r="K4053" s="805"/>
      <c r="L4053" s="805"/>
      <c r="M4053" s="804"/>
      <c r="N4053" s="805"/>
      <c r="O4053" s="805"/>
      <c r="P4053" s="1839"/>
    </row>
    <row r="4054" spans="1:252" s="806" customFormat="1" ht="13.5" x14ac:dyDescent="0.25">
      <c r="A4054" s="1458">
        <v>3</v>
      </c>
      <c r="B4054" s="843" t="s">
        <v>2864</v>
      </c>
      <c r="C4054" s="660" t="s">
        <v>701</v>
      </c>
      <c r="D4054" s="868">
        <v>14</v>
      </c>
      <c r="E4054" s="868">
        <v>2006</v>
      </c>
      <c r="F4054" s="1086">
        <v>548.24</v>
      </c>
      <c r="G4054" s="784">
        <f t="shared" si="137"/>
        <v>548.24</v>
      </c>
      <c r="H4054" s="866">
        <v>100</v>
      </c>
      <c r="I4054" s="784">
        <f t="shared" si="138"/>
        <v>0</v>
      </c>
      <c r="J4054" s="804"/>
      <c r="K4054" s="805"/>
      <c r="L4054" s="805"/>
      <c r="M4054" s="804"/>
      <c r="N4054" s="805"/>
      <c r="O4054" s="805"/>
      <c r="P4054" s="1839"/>
    </row>
    <row r="4055" spans="1:252" s="806" customFormat="1" ht="13.5" x14ac:dyDescent="0.25">
      <c r="A4055" s="1458">
        <v>4</v>
      </c>
      <c r="B4055" s="843" t="s">
        <v>791</v>
      </c>
      <c r="C4055" s="660" t="s">
        <v>701</v>
      </c>
      <c r="D4055" s="868">
        <v>1</v>
      </c>
      <c r="E4055" s="868">
        <v>2006</v>
      </c>
      <c r="F4055" s="1086">
        <v>151.04599999999999</v>
      </c>
      <c r="G4055" s="784">
        <f t="shared" si="137"/>
        <v>151.04599999999999</v>
      </c>
      <c r="H4055" s="866">
        <v>100</v>
      </c>
      <c r="I4055" s="784">
        <f t="shared" si="138"/>
        <v>0</v>
      </c>
      <c r="J4055" s="804"/>
      <c r="K4055" s="805"/>
      <c r="L4055" s="805"/>
      <c r="M4055" s="804"/>
      <c r="N4055" s="805"/>
      <c r="O4055" s="805"/>
      <c r="P4055" s="1839"/>
    </row>
    <row r="4056" spans="1:252" s="806" customFormat="1" ht="13.5" x14ac:dyDescent="0.25">
      <c r="A4056" s="1458">
        <v>5</v>
      </c>
      <c r="B4056" s="843" t="s">
        <v>2865</v>
      </c>
      <c r="C4056" s="660" t="s">
        <v>701</v>
      </c>
      <c r="D4056" s="868">
        <v>39</v>
      </c>
      <c r="E4056" s="868">
        <v>2006</v>
      </c>
      <c r="F4056" s="1086">
        <v>5345.067</v>
      </c>
      <c r="G4056" s="784">
        <f t="shared" si="137"/>
        <v>5345.067</v>
      </c>
      <c r="H4056" s="866">
        <v>100</v>
      </c>
      <c r="I4056" s="784">
        <f t="shared" si="138"/>
        <v>0</v>
      </c>
      <c r="J4056" s="804"/>
      <c r="K4056" s="805"/>
      <c r="L4056" s="805"/>
      <c r="M4056" s="804"/>
      <c r="N4056" s="805"/>
      <c r="O4056" s="805"/>
      <c r="P4056" s="1839"/>
    </row>
    <row r="4057" spans="1:252" s="806" customFormat="1" ht="13.5" x14ac:dyDescent="0.25">
      <c r="A4057" s="1458">
        <v>6</v>
      </c>
      <c r="B4057" s="843" t="s">
        <v>2866</v>
      </c>
      <c r="C4057" s="660" t="s">
        <v>701</v>
      </c>
      <c r="D4057" s="868">
        <v>9</v>
      </c>
      <c r="E4057" s="868">
        <v>2006</v>
      </c>
      <c r="F4057" s="1086">
        <v>1549.0039999999999</v>
      </c>
      <c r="G4057" s="784">
        <f t="shared" si="137"/>
        <v>1549.0039999999999</v>
      </c>
      <c r="H4057" s="866">
        <v>100</v>
      </c>
      <c r="I4057" s="784">
        <f t="shared" si="138"/>
        <v>0</v>
      </c>
      <c r="J4057" s="804"/>
      <c r="K4057" s="805"/>
      <c r="L4057" s="805"/>
      <c r="M4057" s="804"/>
      <c r="N4057" s="805"/>
      <c r="O4057" s="805"/>
      <c r="P4057" s="1839"/>
    </row>
    <row r="4058" spans="1:252" s="806" customFormat="1" ht="13.5" x14ac:dyDescent="0.25">
      <c r="A4058" s="1458">
        <v>7</v>
      </c>
      <c r="B4058" s="843" t="s">
        <v>711</v>
      </c>
      <c r="C4058" s="660" t="s">
        <v>701</v>
      </c>
      <c r="D4058" s="868">
        <v>1</v>
      </c>
      <c r="E4058" s="868">
        <v>2006</v>
      </c>
      <c r="F4058" s="1086">
        <v>364.46300000000002</v>
      </c>
      <c r="G4058" s="784">
        <f t="shared" si="137"/>
        <v>364.46300000000002</v>
      </c>
      <c r="H4058" s="866">
        <v>100</v>
      </c>
      <c r="I4058" s="784">
        <f t="shared" si="138"/>
        <v>0</v>
      </c>
      <c r="J4058" s="804"/>
      <c r="K4058" s="805"/>
      <c r="L4058" s="805"/>
      <c r="M4058" s="804"/>
      <c r="N4058" s="805"/>
      <c r="O4058" s="805"/>
      <c r="P4058" s="1839"/>
    </row>
    <row r="4059" spans="1:252" s="806" customFormat="1" ht="13.5" x14ac:dyDescent="0.25">
      <c r="A4059" s="1458">
        <v>8</v>
      </c>
      <c r="B4059" s="843" t="s">
        <v>712</v>
      </c>
      <c r="C4059" s="660" t="s">
        <v>701</v>
      </c>
      <c r="D4059" s="868">
        <v>2</v>
      </c>
      <c r="E4059" s="868">
        <v>2006</v>
      </c>
      <c r="F4059" s="1086">
        <v>507.05099999999999</v>
      </c>
      <c r="G4059" s="784">
        <f t="shared" si="137"/>
        <v>507.05099999999999</v>
      </c>
      <c r="H4059" s="866">
        <v>100</v>
      </c>
      <c r="I4059" s="784">
        <f t="shared" si="138"/>
        <v>0</v>
      </c>
      <c r="J4059" s="804"/>
      <c r="K4059" s="805"/>
      <c r="L4059" s="805"/>
      <c r="M4059" s="804"/>
      <c r="N4059" s="805"/>
      <c r="O4059" s="805"/>
      <c r="P4059" s="1839"/>
    </row>
    <row r="4060" spans="1:252" s="806" customFormat="1" ht="13.5" customHeight="1" x14ac:dyDescent="0.25">
      <c r="A4060" s="1458">
        <v>9</v>
      </c>
      <c r="B4060" s="843" t="s">
        <v>2867</v>
      </c>
      <c r="C4060" s="660" t="s">
        <v>701</v>
      </c>
      <c r="D4060" s="868">
        <v>7</v>
      </c>
      <c r="E4060" s="868">
        <v>2006</v>
      </c>
      <c r="F4060" s="1086">
        <v>253.809</v>
      </c>
      <c r="G4060" s="784">
        <f t="shared" si="137"/>
        <v>253.809</v>
      </c>
      <c r="H4060" s="866">
        <v>100</v>
      </c>
      <c r="I4060" s="784">
        <f t="shared" si="138"/>
        <v>0</v>
      </c>
      <c r="J4060" s="804"/>
      <c r="K4060" s="805"/>
      <c r="L4060" s="805"/>
      <c r="M4060" s="804"/>
      <c r="N4060" s="805"/>
      <c r="O4060" s="805"/>
      <c r="P4060" s="1839"/>
    </row>
    <row r="4061" spans="1:252" s="806" customFormat="1" ht="13.5" x14ac:dyDescent="0.25">
      <c r="A4061" s="1458">
        <v>10</v>
      </c>
      <c r="B4061" s="843" t="s">
        <v>2868</v>
      </c>
      <c r="C4061" s="660" t="s">
        <v>701</v>
      </c>
      <c r="D4061" s="868">
        <v>16</v>
      </c>
      <c r="E4061" s="868">
        <v>2006</v>
      </c>
      <c r="F4061" s="1086">
        <v>626.57399999999996</v>
      </c>
      <c r="G4061" s="784">
        <f t="shared" si="137"/>
        <v>626.57399999999996</v>
      </c>
      <c r="H4061" s="866">
        <v>100</v>
      </c>
      <c r="I4061" s="784">
        <f t="shared" si="138"/>
        <v>0</v>
      </c>
      <c r="J4061" s="804"/>
      <c r="K4061" s="805"/>
      <c r="L4061" s="805"/>
      <c r="M4061" s="804"/>
      <c r="N4061" s="805"/>
      <c r="O4061" s="805"/>
      <c r="P4061" s="1839"/>
    </row>
    <row r="4062" spans="1:252" s="806" customFormat="1" ht="13.5" customHeight="1" x14ac:dyDescent="0.25">
      <c r="A4062" s="1458">
        <v>11</v>
      </c>
      <c r="B4062" s="843" t="s">
        <v>2869</v>
      </c>
      <c r="C4062" s="660" t="s">
        <v>701</v>
      </c>
      <c r="D4062" s="868">
        <v>31</v>
      </c>
      <c r="E4062" s="868">
        <v>2006</v>
      </c>
      <c r="F4062" s="1086">
        <v>1948.662</v>
      </c>
      <c r="G4062" s="784">
        <f t="shared" si="137"/>
        <v>1948.662</v>
      </c>
      <c r="H4062" s="866">
        <v>100</v>
      </c>
      <c r="I4062" s="784">
        <f t="shared" si="138"/>
        <v>0</v>
      </c>
      <c r="J4062" s="804"/>
      <c r="K4062" s="805"/>
      <c r="L4062" s="805"/>
      <c r="M4062" s="804"/>
      <c r="N4062" s="805"/>
      <c r="O4062" s="805"/>
      <c r="P4062" s="1839"/>
    </row>
    <row r="4063" spans="1:252" s="806" customFormat="1" ht="13.5" x14ac:dyDescent="0.25">
      <c r="A4063" s="1458">
        <v>12</v>
      </c>
      <c r="B4063" s="843" t="s">
        <v>826</v>
      </c>
      <c r="C4063" s="660" t="s">
        <v>701</v>
      </c>
      <c r="D4063" s="868">
        <v>1</v>
      </c>
      <c r="E4063" s="868">
        <v>2006</v>
      </c>
      <c r="F4063" s="1086">
        <v>236.74700000000001</v>
      </c>
      <c r="G4063" s="784">
        <f t="shared" si="137"/>
        <v>236.74700000000001</v>
      </c>
      <c r="H4063" s="866">
        <v>100</v>
      </c>
      <c r="I4063" s="784">
        <f t="shared" si="138"/>
        <v>0</v>
      </c>
      <c r="J4063" s="804"/>
      <c r="K4063" s="805"/>
      <c r="L4063" s="805"/>
      <c r="M4063" s="804"/>
      <c r="N4063" s="805"/>
      <c r="O4063" s="805"/>
      <c r="P4063" s="1839"/>
    </row>
    <row r="4064" spans="1:252" s="806" customFormat="1" ht="13.5" x14ac:dyDescent="0.25">
      <c r="A4064" s="1458">
        <v>13</v>
      </c>
      <c r="B4064" s="843" t="s">
        <v>2000</v>
      </c>
      <c r="C4064" s="660" t="s">
        <v>701</v>
      </c>
      <c r="D4064" s="868">
        <v>5</v>
      </c>
      <c r="E4064" s="868">
        <v>2006</v>
      </c>
      <c r="F4064" s="1086">
        <v>552.04499999999996</v>
      </c>
      <c r="G4064" s="784">
        <f t="shared" si="137"/>
        <v>552.04499999999996</v>
      </c>
      <c r="H4064" s="866">
        <v>100</v>
      </c>
      <c r="I4064" s="784">
        <f t="shared" si="138"/>
        <v>0</v>
      </c>
      <c r="J4064" s="804"/>
      <c r="K4064" s="805"/>
      <c r="L4064" s="805"/>
      <c r="M4064" s="804"/>
      <c r="N4064" s="805"/>
      <c r="O4064" s="805"/>
      <c r="P4064" s="1839"/>
    </row>
    <row r="4065" spans="1:16" s="806" customFormat="1" ht="13.5" x14ac:dyDescent="0.25">
      <c r="A4065" s="1458">
        <v>14</v>
      </c>
      <c r="B4065" s="843" t="s">
        <v>2870</v>
      </c>
      <c r="C4065" s="660" t="s">
        <v>701</v>
      </c>
      <c r="D4065" s="868">
        <v>5</v>
      </c>
      <c r="E4065" s="868">
        <v>2006</v>
      </c>
      <c r="F4065" s="1086">
        <v>692.5</v>
      </c>
      <c r="G4065" s="784">
        <f t="shared" si="137"/>
        <v>692.5</v>
      </c>
      <c r="H4065" s="866">
        <v>100</v>
      </c>
      <c r="I4065" s="784">
        <f t="shared" si="138"/>
        <v>0</v>
      </c>
      <c r="J4065" s="804"/>
      <c r="K4065" s="805"/>
      <c r="L4065" s="805"/>
      <c r="M4065" s="804"/>
      <c r="N4065" s="805"/>
      <c r="O4065" s="805"/>
      <c r="P4065" s="1839"/>
    </row>
    <row r="4066" spans="1:16" s="806" customFormat="1" ht="13.5" x14ac:dyDescent="0.25">
      <c r="A4066" s="1458">
        <v>15</v>
      </c>
      <c r="B4066" s="843" t="s">
        <v>2871</v>
      </c>
      <c r="C4066" s="660" t="s">
        <v>701</v>
      </c>
      <c r="D4066" s="868">
        <v>1</v>
      </c>
      <c r="E4066" s="868">
        <v>2006</v>
      </c>
      <c r="F4066" s="1086">
        <v>126.712</v>
      </c>
      <c r="G4066" s="784">
        <f t="shared" si="137"/>
        <v>126.712</v>
      </c>
      <c r="H4066" s="866">
        <v>100</v>
      </c>
      <c r="I4066" s="784">
        <f t="shared" si="138"/>
        <v>0</v>
      </c>
      <c r="J4066" s="804"/>
      <c r="K4066" s="805"/>
      <c r="L4066" s="805"/>
      <c r="M4066" s="804"/>
      <c r="N4066" s="805"/>
      <c r="O4066" s="805"/>
      <c r="P4066" s="1839"/>
    </row>
    <row r="4067" spans="1:16" s="806" customFormat="1" ht="13.5" x14ac:dyDescent="0.25">
      <c r="A4067" s="1458">
        <v>16</v>
      </c>
      <c r="B4067" s="843" t="s">
        <v>2872</v>
      </c>
      <c r="C4067" s="660" t="s">
        <v>701</v>
      </c>
      <c r="D4067" s="868">
        <v>9</v>
      </c>
      <c r="E4067" s="868">
        <v>2006</v>
      </c>
      <c r="F4067" s="1086">
        <v>1296.3510000000001</v>
      </c>
      <c r="G4067" s="784">
        <f t="shared" si="137"/>
        <v>1296.3510000000001</v>
      </c>
      <c r="H4067" s="866">
        <v>100</v>
      </c>
      <c r="I4067" s="784">
        <f t="shared" si="138"/>
        <v>0</v>
      </c>
      <c r="J4067" s="804"/>
      <c r="K4067" s="805"/>
      <c r="L4067" s="805"/>
      <c r="M4067" s="804"/>
      <c r="N4067" s="805"/>
      <c r="O4067" s="805"/>
      <c r="P4067" s="1839"/>
    </row>
    <row r="4068" spans="1:16" s="806" customFormat="1" ht="13.5" x14ac:dyDescent="0.25">
      <c r="A4068" s="1458">
        <v>17</v>
      </c>
      <c r="B4068" s="843" t="s">
        <v>2873</v>
      </c>
      <c r="C4068" s="660" t="s">
        <v>701</v>
      </c>
      <c r="D4068" s="868">
        <v>7</v>
      </c>
      <c r="E4068" s="868">
        <v>2006</v>
      </c>
      <c r="F4068" s="1086">
        <v>837.70399999999995</v>
      </c>
      <c r="G4068" s="784">
        <f t="shared" si="137"/>
        <v>837.70399999999995</v>
      </c>
      <c r="H4068" s="866">
        <v>100</v>
      </c>
      <c r="I4068" s="784">
        <f t="shared" si="138"/>
        <v>0</v>
      </c>
      <c r="J4068" s="804"/>
      <c r="K4068" s="805"/>
      <c r="L4068" s="805"/>
      <c r="M4068" s="804"/>
      <c r="N4068" s="805"/>
      <c r="O4068" s="805"/>
      <c r="P4068" s="1839"/>
    </row>
    <row r="4069" spans="1:16" s="806" customFormat="1" ht="13.5" x14ac:dyDescent="0.25">
      <c r="A4069" s="1458">
        <v>18</v>
      </c>
      <c r="B4069" s="843" t="s">
        <v>2874</v>
      </c>
      <c r="C4069" s="660" t="s">
        <v>701</v>
      </c>
      <c r="D4069" s="868">
        <v>14</v>
      </c>
      <c r="E4069" s="868">
        <v>2006</v>
      </c>
      <c r="F4069" s="1086">
        <v>2095.5479999999998</v>
      </c>
      <c r="G4069" s="784">
        <f t="shared" si="137"/>
        <v>2095.5479999999998</v>
      </c>
      <c r="H4069" s="866">
        <v>100</v>
      </c>
      <c r="I4069" s="784">
        <f t="shared" si="138"/>
        <v>0</v>
      </c>
      <c r="J4069" s="804"/>
      <c r="K4069" s="805"/>
      <c r="L4069" s="805"/>
      <c r="M4069" s="804"/>
      <c r="N4069" s="805"/>
      <c r="O4069" s="805"/>
      <c r="P4069" s="1839"/>
    </row>
    <row r="4070" spans="1:16" s="806" customFormat="1" ht="13.5" x14ac:dyDescent="0.25">
      <c r="A4070" s="1458">
        <v>19</v>
      </c>
      <c r="B4070" s="843" t="s">
        <v>2875</v>
      </c>
      <c r="C4070" s="660" t="s">
        <v>701</v>
      </c>
      <c r="D4070" s="868">
        <v>36</v>
      </c>
      <c r="E4070" s="868">
        <v>2006</v>
      </c>
      <c r="F4070" s="1086">
        <v>7033.5879999999997</v>
      </c>
      <c r="G4070" s="784">
        <f t="shared" si="137"/>
        <v>7033.5879999999997</v>
      </c>
      <c r="H4070" s="866">
        <v>100</v>
      </c>
      <c r="I4070" s="784">
        <f t="shared" si="138"/>
        <v>0</v>
      </c>
      <c r="J4070" s="804"/>
      <c r="K4070" s="805"/>
      <c r="L4070" s="805"/>
      <c r="M4070" s="804"/>
      <c r="N4070" s="805"/>
      <c r="O4070" s="805"/>
      <c r="P4070" s="1839"/>
    </row>
    <row r="4071" spans="1:16" s="806" customFormat="1" ht="13.5" x14ac:dyDescent="0.25">
      <c r="A4071" s="1458">
        <v>20</v>
      </c>
      <c r="B4071" s="843" t="s">
        <v>2876</v>
      </c>
      <c r="C4071" s="660" t="s">
        <v>701</v>
      </c>
      <c r="D4071" s="868">
        <v>14</v>
      </c>
      <c r="E4071" s="868">
        <v>2006</v>
      </c>
      <c r="F4071" s="1086">
        <v>3905.748</v>
      </c>
      <c r="G4071" s="784">
        <f t="shared" si="137"/>
        <v>3905.748</v>
      </c>
      <c r="H4071" s="866">
        <v>100</v>
      </c>
      <c r="I4071" s="784">
        <f t="shared" si="138"/>
        <v>0</v>
      </c>
      <c r="J4071" s="804"/>
      <c r="K4071" s="805"/>
      <c r="L4071" s="805"/>
      <c r="M4071" s="804"/>
      <c r="N4071" s="805"/>
      <c r="O4071" s="805"/>
      <c r="P4071" s="1839"/>
    </row>
    <row r="4072" spans="1:16" s="806" customFormat="1" ht="13.5" x14ac:dyDescent="0.25">
      <c r="A4072" s="1458">
        <v>21</v>
      </c>
      <c r="B4072" s="843" t="s">
        <v>784</v>
      </c>
      <c r="C4072" s="660" t="s">
        <v>701</v>
      </c>
      <c r="D4072" s="868">
        <v>14</v>
      </c>
      <c r="E4072" s="868">
        <v>2006</v>
      </c>
      <c r="F4072" s="1086">
        <v>2281.5419999999999</v>
      </c>
      <c r="G4072" s="784">
        <f t="shared" si="137"/>
        <v>2281.5419999999999</v>
      </c>
      <c r="H4072" s="866">
        <v>100</v>
      </c>
      <c r="I4072" s="784">
        <f t="shared" si="138"/>
        <v>0</v>
      </c>
      <c r="J4072" s="804"/>
      <c r="K4072" s="805"/>
      <c r="L4072" s="805"/>
      <c r="M4072" s="804"/>
      <c r="N4072" s="805"/>
      <c r="O4072" s="805"/>
      <c r="P4072" s="1839"/>
    </row>
    <row r="4073" spans="1:16" s="806" customFormat="1" ht="13.5" x14ac:dyDescent="0.25">
      <c r="A4073" s="1458">
        <v>22</v>
      </c>
      <c r="B4073" s="843" t="s">
        <v>802</v>
      </c>
      <c r="C4073" s="660" t="s">
        <v>701</v>
      </c>
      <c r="D4073" s="868">
        <v>1</v>
      </c>
      <c r="E4073" s="868">
        <v>2006</v>
      </c>
      <c r="F4073" s="1086">
        <v>199.4</v>
      </c>
      <c r="G4073" s="784">
        <f t="shared" si="137"/>
        <v>199.4</v>
      </c>
      <c r="H4073" s="866">
        <v>100</v>
      </c>
      <c r="I4073" s="784">
        <f t="shared" si="138"/>
        <v>0</v>
      </c>
      <c r="J4073" s="804"/>
      <c r="K4073" s="805"/>
      <c r="L4073" s="805"/>
      <c r="M4073" s="804"/>
      <c r="N4073" s="805"/>
      <c r="O4073" s="805"/>
      <c r="P4073" s="1839"/>
    </row>
    <row r="4074" spans="1:16" s="806" customFormat="1" ht="13.5" x14ac:dyDescent="0.25">
      <c r="A4074" s="1458">
        <v>23</v>
      </c>
      <c r="B4074" s="843" t="s">
        <v>802</v>
      </c>
      <c r="C4074" s="660" t="s">
        <v>701</v>
      </c>
      <c r="D4074" s="869">
        <v>9</v>
      </c>
      <c r="E4074" s="868">
        <v>2006</v>
      </c>
      <c r="F4074" s="1086">
        <v>992.83399999999995</v>
      </c>
      <c r="G4074" s="784">
        <f t="shared" si="137"/>
        <v>992.83399999999995</v>
      </c>
      <c r="H4074" s="866">
        <v>100</v>
      </c>
      <c r="I4074" s="784">
        <f t="shared" si="138"/>
        <v>0</v>
      </c>
      <c r="J4074" s="804"/>
      <c r="K4074" s="805"/>
      <c r="L4074" s="805"/>
      <c r="M4074" s="804"/>
      <c r="N4074" s="805"/>
      <c r="O4074" s="805"/>
      <c r="P4074" s="1839"/>
    </row>
    <row r="4075" spans="1:16" s="806" customFormat="1" ht="13.5" x14ac:dyDescent="0.25">
      <c r="A4075" s="1458">
        <v>24</v>
      </c>
      <c r="B4075" s="843" t="s">
        <v>2316</v>
      </c>
      <c r="C4075" s="660" t="s">
        <v>701</v>
      </c>
      <c r="D4075" s="868">
        <v>1</v>
      </c>
      <c r="E4075" s="868">
        <v>2006</v>
      </c>
      <c r="F4075" s="1086">
        <v>1846.91</v>
      </c>
      <c r="G4075" s="784">
        <f t="shared" si="137"/>
        <v>1846.91</v>
      </c>
      <c r="H4075" s="866">
        <v>100</v>
      </c>
      <c r="I4075" s="784">
        <f t="shared" si="138"/>
        <v>0</v>
      </c>
      <c r="J4075" s="804"/>
      <c r="K4075" s="805"/>
      <c r="L4075" s="805"/>
      <c r="M4075" s="804"/>
      <c r="N4075" s="805"/>
      <c r="O4075" s="805"/>
      <c r="P4075" s="1839"/>
    </row>
    <row r="4076" spans="1:16" s="806" customFormat="1" ht="13.5" x14ac:dyDescent="0.25">
      <c r="A4076" s="1458">
        <v>25</v>
      </c>
      <c r="B4076" s="843" t="s">
        <v>2877</v>
      </c>
      <c r="C4076" s="660" t="s">
        <v>701</v>
      </c>
      <c r="D4076" s="868">
        <v>1</v>
      </c>
      <c r="E4076" s="868">
        <v>2006</v>
      </c>
      <c r="F4076" s="1086">
        <v>256.36099999999999</v>
      </c>
      <c r="G4076" s="784">
        <f t="shared" si="137"/>
        <v>256.36099999999999</v>
      </c>
      <c r="H4076" s="866">
        <v>100</v>
      </c>
      <c r="I4076" s="784">
        <f t="shared" si="138"/>
        <v>0</v>
      </c>
      <c r="J4076" s="804"/>
      <c r="K4076" s="805"/>
      <c r="L4076" s="805"/>
      <c r="M4076" s="804"/>
      <c r="N4076" s="805"/>
      <c r="O4076" s="805"/>
      <c r="P4076" s="1839"/>
    </row>
    <row r="4077" spans="1:16" s="806" customFormat="1" ht="13.5" x14ac:dyDescent="0.25">
      <c r="A4077" s="1458">
        <v>26</v>
      </c>
      <c r="B4077" s="843" t="s">
        <v>1880</v>
      </c>
      <c r="C4077" s="660" t="s">
        <v>701</v>
      </c>
      <c r="D4077" s="868">
        <v>9</v>
      </c>
      <c r="E4077" s="868">
        <v>2006</v>
      </c>
      <c r="F4077" s="1086">
        <v>460.58261759999999</v>
      </c>
      <c r="G4077" s="784">
        <f t="shared" si="137"/>
        <v>460.58261759999999</v>
      </c>
      <c r="H4077" s="866">
        <v>100</v>
      </c>
      <c r="I4077" s="784">
        <f t="shared" si="138"/>
        <v>0</v>
      </c>
      <c r="J4077" s="804"/>
      <c r="K4077" s="805"/>
      <c r="L4077" s="805"/>
      <c r="M4077" s="804"/>
      <c r="N4077" s="805"/>
      <c r="O4077" s="805"/>
      <c r="P4077" s="1839"/>
    </row>
    <row r="4078" spans="1:16" s="806" customFormat="1" ht="13.5" x14ac:dyDescent="0.25">
      <c r="A4078" s="1458">
        <v>27</v>
      </c>
      <c r="B4078" s="843" t="s">
        <v>2878</v>
      </c>
      <c r="C4078" s="660" t="s">
        <v>701</v>
      </c>
      <c r="D4078" s="868">
        <v>9</v>
      </c>
      <c r="E4078" s="868">
        <v>2006</v>
      </c>
      <c r="F4078" s="1086">
        <v>460.58261759999999</v>
      </c>
      <c r="G4078" s="784">
        <f t="shared" si="137"/>
        <v>460.58261759999999</v>
      </c>
      <c r="H4078" s="866">
        <v>100</v>
      </c>
      <c r="I4078" s="784">
        <f t="shared" si="138"/>
        <v>0</v>
      </c>
      <c r="J4078" s="804"/>
      <c r="K4078" s="805"/>
      <c r="L4078" s="805"/>
      <c r="M4078" s="804"/>
      <c r="N4078" s="805"/>
      <c r="O4078" s="805"/>
      <c r="P4078" s="1839"/>
    </row>
    <row r="4079" spans="1:16" s="806" customFormat="1" ht="13.5" x14ac:dyDescent="0.25">
      <c r="A4079" s="1458">
        <v>28</v>
      </c>
      <c r="B4079" s="843" t="s">
        <v>2879</v>
      </c>
      <c r="C4079" s="660" t="s">
        <v>701</v>
      </c>
      <c r="D4079" s="868">
        <v>1</v>
      </c>
      <c r="E4079" s="868">
        <v>2007</v>
      </c>
      <c r="F4079" s="1086">
        <v>638.50800000000004</v>
      </c>
      <c r="G4079" s="784">
        <f t="shared" si="137"/>
        <v>638.50800000000004</v>
      </c>
      <c r="H4079" s="866">
        <v>100</v>
      </c>
      <c r="I4079" s="784">
        <f t="shared" si="138"/>
        <v>0</v>
      </c>
      <c r="J4079" s="804"/>
      <c r="K4079" s="805"/>
      <c r="L4079" s="805"/>
      <c r="M4079" s="804"/>
      <c r="N4079" s="805"/>
      <c r="O4079" s="805"/>
      <c r="P4079" s="1839"/>
    </row>
    <row r="4080" spans="1:16" s="806" customFormat="1" ht="13.5" x14ac:dyDescent="0.25">
      <c r="A4080" s="1458">
        <v>29</v>
      </c>
      <c r="B4080" s="843" t="s">
        <v>2880</v>
      </c>
      <c r="C4080" s="660" t="s">
        <v>701</v>
      </c>
      <c r="D4080" s="868">
        <v>11</v>
      </c>
      <c r="E4080" s="868">
        <v>2007</v>
      </c>
      <c r="F4080" s="1086">
        <v>550</v>
      </c>
      <c r="G4080" s="784">
        <f t="shared" si="137"/>
        <v>550</v>
      </c>
      <c r="H4080" s="866">
        <v>100</v>
      </c>
      <c r="I4080" s="784">
        <f t="shared" si="138"/>
        <v>0</v>
      </c>
      <c r="J4080" s="804"/>
      <c r="K4080" s="805"/>
      <c r="L4080" s="805"/>
      <c r="M4080" s="804"/>
      <c r="N4080" s="805"/>
      <c r="O4080" s="805"/>
      <c r="P4080" s="1839"/>
    </row>
    <row r="4081" spans="1:16" s="806" customFormat="1" ht="13.5" x14ac:dyDescent="0.25">
      <c r="A4081" s="1458">
        <v>30</v>
      </c>
      <c r="B4081" s="843" t="s">
        <v>808</v>
      </c>
      <c r="C4081" s="660" t="s">
        <v>701</v>
      </c>
      <c r="D4081" s="869">
        <v>7</v>
      </c>
      <c r="E4081" s="868">
        <v>2007</v>
      </c>
      <c r="F4081" s="1086">
        <v>287</v>
      </c>
      <c r="G4081" s="784">
        <f t="shared" si="137"/>
        <v>287</v>
      </c>
      <c r="H4081" s="866">
        <v>100</v>
      </c>
      <c r="I4081" s="784">
        <f t="shared" si="138"/>
        <v>0</v>
      </c>
      <c r="J4081" s="804"/>
      <c r="K4081" s="805"/>
      <c r="L4081" s="805"/>
      <c r="M4081" s="804"/>
      <c r="N4081" s="805"/>
      <c r="O4081" s="805"/>
      <c r="P4081" s="1839"/>
    </row>
    <row r="4082" spans="1:16" s="806" customFormat="1" ht="13.5" x14ac:dyDescent="0.25">
      <c r="A4082" s="1458">
        <v>31</v>
      </c>
      <c r="B4082" s="843" t="s">
        <v>787</v>
      </c>
      <c r="C4082" s="660" t="s">
        <v>701</v>
      </c>
      <c r="D4082" s="869">
        <v>4</v>
      </c>
      <c r="E4082" s="868">
        <v>2008</v>
      </c>
      <c r="F4082" s="1086">
        <v>440</v>
      </c>
      <c r="G4082" s="784">
        <f t="shared" si="137"/>
        <v>440</v>
      </c>
      <c r="H4082" s="866">
        <v>100</v>
      </c>
      <c r="I4082" s="784">
        <f t="shared" si="138"/>
        <v>0</v>
      </c>
      <c r="J4082" s="804"/>
      <c r="K4082" s="805"/>
      <c r="L4082" s="805"/>
      <c r="M4082" s="804"/>
      <c r="N4082" s="805"/>
      <c r="O4082" s="805"/>
      <c r="P4082" s="1839"/>
    </row>
    <row r="4083" spans="1:16" s="806" customFormat="1" ht="13.5" x14ac:dyDescent="0.25">
      <c r="A4083" s="1458">
        <v>32</v>
      </c>
      <c r="B4083" s="843" t="s">
        <v>1064</v>
      </c>
      <c r="C4083" s="660" t="s">
        <v>701</v>
      </c>
      <c r="D4083" s="869">
        <v>3</v>
      </c>
      <c r="E4083" s="868">
        <v>2008</v>
      </c>
      <c r="F4083" s="1086">
        <v>105</v>
      </c>
      <c r="G4083" s="784">
        <f t="shared" si="137"/>
        <v>105</v>
      </c>
      <c r="H4083" s="866">
        <v>100</v>
      </c>
      <c r="I4083" s="784">
        <f t="shared" si="138"/>
        <v>0</v>
      </c>
      <c r="J4083" s="804"/>
      <c r="K4083" s="805"/>
      <c r="L4083" s="805"/>
      <c r="M4083" s="804"/>
      <c r="N4083" s="805"/>
      <c r="O4083" s="805"/>
      <c r="P4083" s="1839"/>
    </row>
    <row r="4084" spans="1:16" s="806" customFormat="1" ht="13.5" x14ac:dyDescent="0.25">
      <c r="A4084" s="1458">
        <v>33</v>
      </c>
      <c r="B4084" s="843" t="s">
        <v>788</v>
      </c>
      <c r="C4084" s="660" t="s">
        <v>701</v>
      </c>
      <c r="D4084" s="870">
        <v>9</v>
      </c>
      <c r="E4084" s="870">
        <v>2008</v>
      </c>
      <c r="F4084" s="1086">
        <v>1932.768</v>
      </c>
      <c r="G4084" s="784">
        <f t="shared" si="137"/>
        <v>1932.768</v>
      </c>
      <c r="H4084" s="866">
        <v>100</v>
      </c>
      <c r="I4084" s="784">
        <f t="shared" si="138"/>
        <v>0</v>
      </c>
      <c r="J4084" s="804"/>
      <c r="K4084" s="805"/>
      <c r="L4084" s="805"/>
      <c r="M4084" s="804"/>
      <c r="N4084" s="805"/>
      <c r="O4084" s="805"/>
      <c r="P4084" s="1839"/>
    </row>
    <row r="4085" spans="1:16" s="806" customFormat="1" ht="13.5" x14ac:dyDescent="0.25">
      <c r="A4085" s="1458">
        <v>34</v>
      </c>
      <c r="B4085" s="843" t="s">
        <v>802</v>
      </c>
      <c r="C4085" s="660" t="s">
        <v>701</v>
      </c>
      <c r="D4085" s="870">
        <v>4</v>
      </c>
      <c r="E4085" s="870">
        <v>2008</v>
      </c>
      <c r="F4085" s="1086">
        <v>705.34400000000005</v>
      </c>
      <c r="G4085" s="784">
        <f t="shared" si="137"/>
        <v>705.34400000000005</v>
      </c>
      <c r="H4085" s="866">
        <v>100</v>
      </c>
      <c r="I4085" s="784">
        <f t="shared" si="138"/>
        <v>0</v>
      </c>
      <c r="J4085" s="804"/>
      <c r="K4085" s="805"/>
      <c r="L4085" s="805"/>
      <c r="M4085" s="804"/>
      <c r="N4085" s="805"/>
      <c r="O4085" s="805"/>
      <c r="P4085" s="1839"/>
    </row>
    <row r="4086" spans="1:16" s="806" customFormat="1" ht="13.5" x14ac:dyDescent="0.25">
      <c r="A4086" s="1458">
        <v>35</v>
      </c>
      <c r="B4086" s="843" t="s">
        <v>2881</v>
      </c>
      <c r="C4086" s="660" t="s">
        <v>701</v>
      </c>
      <c r="D4086" s="870">
        <v>4</v>
      </c>
      <c r="E4086" s="870">
        <v>2008</v>
      </c>
      <c r="F4086" s="1086">
        <v>302.29000000000002</v>
      </c>
      <c r="G4086" s="784">
        <f t="shared" si="137"/>
        <v>302.29000000000002</v>
      </c>
      <c r="H4086" s="866">
        <v>100</v>
      </c>
      <c r="I4086" s="784">
        <f t="shared" si="138"/>
        <v>0</v>
      </c>
      <c r="J4086" s="804"/>
      <c r="K4086" s="805"/>
      <c r="L4086" s="805"/>
      <c r="M4086" s="804"/>
      <c r="N4086" s="805"/>
      <c r="O4086" s="805"/>
      <c r="P4086" s="1839"/>
    </row>
    <row r="4087" spans="1:16" s="806" customFormat="1" ht="13.5" x14ac:dyDescent="0.25">
      <c r="A4087" s="1458">
        <v>36</v>
      </c>
      <c r="B4087" s="843" t="s">
        <v>2882</v>
      </c>
      <c r="C4087" s="660" t="s">
        <v>701</v>
      </c>
      <c r="D4087" s="870">
        <v>4</v>
      </c>
      <c r="E4087" s="870">
        <v>2008</v>
      </c>
      <c r="F4087" s="1086">
        <v>302.29000000000002</v>
      </c>
      <c r="G4087" s="784">
        <f t="shared" si="137"/>
        <v>302.29000000000002</v>
      </c>
      <c r="H4087" s="866">
        <v>100</v>
      </c>
      <c r="I4087" s="784">
        <f t="shared" si="138"/>
        <v>0</v>
      </c>
      <c r="J4087" s="804"/>
      <c r="K4087" s="805"/>
      <c r="L4087" s="805"/>
      <c r="M4087" s="804"/>
      <c r="N4087" s="805"/>
      <c r="O4087" s="805"/>
      <c r="P4087" s="1839"/>
    </row>
    <row r="4088" spans="1:16" s="806" customFormat="1" ht="13.5" x14ac:dyDescent="0.25">
      <c r="A4088" s="1458">
        <v>37</v>
      </c>
      <c r="B4088" s="843" t="s">
        <v>790</v>
      </c>
      <c r="C4088" s="660" t="s">
        <v>701</v>
      </c>
      <c r="D4088" s="870">
        <v>22</v>
      </c>
      <c r="E4088" s="870">
        <v>2008</v>
      </c>
      <c r="F4088" s="1086">
        <v>1450.1990000000001</v>
      </c>
      <c r="G4088" s="784">
        <f t="shared" si="137"/>
        <v>1450.1990000000001</v>
      </c>
      <c r="H4088" s="866">
        <v>100</v>
      </c>
      <c r="I4088" s="784">
        <f t="shared" si="138"/>
        <v>0</v>
      </c>
      <c r="J4088" s="804"/>
      <c r="K4088" s="805"/>
      <c r="L4088" s="805"/>
      <c r="M4088" s="804"/>
      <c r="N4088" s="805"/>
      <c r="O4088" s="805"/>
      <c r="P4088" s="1839"/>
    </row>
    <row r="4089" spans="1:16" s="806" customFormat="1" ht="13.5" x14ac:dyDescent="0.25">
      <c r="A4089" s="1458">
        <v>38</v>
      </c>
      <c r="B4089" s="843" t="s">
        <v>791</v>
      </c>
      <c r="C4089" s="660" t="s">
        <v>701</v>
      </c>
      <c r="D4089" s="870">
        <v>4</v>
      </c>
      <c r="E4089" s="870">
        <v>2008</v>
      </c>
      <c r="F4089" s="1086">
        <v>806.10699999999997</v>
      </c>
      <c r="G4089" s="784">
        <f t="shared" si="137"/>
        <v>806.10699999999997</v>
      </c>
      <c r="H4089" s="866">
        <v>100</v>
      </c>
      <c r="I4089" s="784">
        <f t="shared" si="138"/>
        <v>0</v>
      </c>
      <c r="J4089" s="804"/>
      <c r="K4089" s="805"/>
      <c r="L4089" s="805"/>
      <c r="M4089" s="804"/>
      <c r="N4089" s="805"/>
      <c r="O4089" s="805"/>
      <c r="P4089" s="1839"/>
    </row>
    <row r="4090" spans="1:16" s="806" customFormat="1" ht="13.5" x14ac:dyDescent="0.25">
      <c r="A4090" s="1458">
        <v>39</v>
      </c>
      <c r="B4090" s="843" t="s">
        <v>792</v>
      </c>
      <c r="C4090" s="660" t="s">
        <v>701</v>
      </c>
      <c r="D4090" s="870">
        <v>4</v>
      </c>
      <c r="E4090" s="870">
        <v>2008</v>
      </c>
      <c r="F4090" s="1086">
        <v>742.54399999999998</v>
      </c>
      <c r="G4090" s="784">
        <f t="shared" si="137"/>
        <v>742.54399999999998</v>
      </c>
      <c r="H4090" s="866">
        <v>100</v>
      </c>
      <c r="I4090" s="784">
        <f t="shared" si="138"/>
        <v>0</v>
      </c>
      <c r="J4090" s="804"/>
      <c r="K4090" s="805"/>
      <c r="L4090" s="805"/>
      <c r="M4090" s="804"/>
      <c r="N4090" s="805"/>
      <c r="O4090" s="805"/>
      <c r="P4090" s="1839"/>
    </row>
    <row r="4091" spans="1:16" s="806" customFormat="1" ht="13.5" x14ac:dyDescent="0.25">
      <c r="A4091" s="1458">
        <v>40</v>
      </c>
      <c r="B4091" s="843" t="s">
        <v>2883</v>
      </c>
      <c r="C4091" s="660" t="s">
        <v>701</v>
      </c>
      <c r="D4091" s="870">
        <v>8</v>
      </c>
      <c r="E4091" s="870">
        <v>2008</v>
      </c>
      <c r="F4091" s="1086">
        <v>1864.123</v>
      </c>
      <c r="G4091" s="784">
        <f t="shared" si="137"/>
        <v>1864.123</v>
      </c>
      <c r="H4091" s="866">
        <v>100</v>
      </c>
      <c r="I4091" s="784">
        <f t="shared" si="138"/>
        <v>0</v>
      </c>
      <c r="J4091" s="804"/>
      <c r="K4091" s="805"/>
      <c r="L4091" s="805"/>
      <c r="M4091" s="804"/>
      <c r="N4091" s="805"/>
      <c r="O4091" s="805"/>
      <c r="P4091" s="1839"/>
    </row>
    <row r="4092" spans="1:16" s="806" customFormat="1" ht="13.5" x14ac:dyDescent="0.25">
      <c r="A4092" s="1458">
        <v>41</v>
      </c>
      <c r="B4092" s="843" t="s">
        <v>2884</v>
      </c>
      <c r="C4092" s="660" t="s">
        <v>701</v>
      </c>
      <c r="D4092" s="870">
        <v>3</v>
      </c>
      <c r="E4092" s="870">
        <v>2008</v>
      </c>
      <c r="F4092" s="1086">
        <v>173.81700000000001</v>
      </c>
      <c r="G4092" s="784">
        <f t="shared" si="137"/>
        <v>173.81700000000001</v>
      </c>
      <c r="H4092" s="866">
        <v>100</v>
      </c>
      <c r="I4092" s="784">
        <f t="shared" si="138"/>
        <v>0</v>
      </c>
      <c r="J4092" s="804"/>
      <c r="K4092" s="805"/>
      <c r="L4092" s="805"/>
      <c r="M4092" s="804"/>
      <c r="N4092" s="805"/>
      <c r="O4092" s="805"/>
      <c r="P4092" s="1839"/>
    </row>
    <row r="4093" spans="1:16" s="806" customFormat="1" ht="13.5" x14ac:dyDescent="0.25">
      <c r="A4093" s="1458">
        <v>42</v>
      </c>
      <c r="B4093" s="843" t="s">
        <v>2885</v>
      </c>
      <c r="C4093" s="660" t="s">
        <v>701</v>
      </c>
      <c r="D4093" s="870">
        <v>10</v>
      </c>
      <c r="E4093" s="870">
        <v>2008</v>
      </c>
      <c r="F4093" s="1086">
        <v>642.36699999999996</v>
      </c>
      <c r="G4093" s="784">
        <f t="shared" si="137"/>
        <v>642.36699999999996</v>
      </c>
      <c r="H4093" s="866">
        <v>100</v>
      </c>
      <c r="I4093" s="784">
        <f t="shared" si="138"/>
        <v>0</v>
      </c>
      <c r="J4093" s="804"/>
      <c r="K4093" s="805"/>
      <c r="L4093" s="805"/>
      <c r="M4093" s="804"/>
      <c r="N4093" s="805"/>
      <c r="O4093" s="805"/>
      <c r="P4093" s="1839"/>
    </row>
    <row r="4094" spans="1:16" s="806" customFormat="1" ht="13.5" x14ac:dyDescent="0.25">
      <c r="A4094" s="1458">
        <v>43</v>
      </c>
      <c r="B4094" s="843" t="s">
        <v>2886</v>
      </c>
      <c r="C4094" s="660" t="s">
        <v>701</v>
      </c>
      <c r="D4094" s="870">
        <v>1</v>
      </c>
      <c r="E4094" s="870">
        <v>2008</v>
      </c>
      <c r="F4094" s="1086">
        <v>374.714</v>
      </c>
      <c r="G4094" s="784">
        <f t="shared" si="137"/>
        <v>374.714</v>
      </c>
      <c r="H4094" s="866">
        <v>100</v>
      </c>
      <c r="I4094" s="784">
        <f t="shared" si="138"/>
        <v>0</v>
      </c>
      <c r="J4094" s="804"/>
      <c r="K4094" s="805"/>
      <c r="L4094" s="805"/>
      <c r="M4094" s="804"/>
      <c r="N4094" s="805"/>
      <c r="O4094" s="805"/>
      <c r="P4094" s="1839"/>
    </row>
    <row r="4095" spans="1:16" s="806" customFormat="1" ht="13.5" x14ac:dyDescent="0.25">
      <c r="A4095" s="1458">
        <v>44</v>
      </c>
      <c r="B4095" s="843" t="s">
        <v>787</v>
      </c>
      <c r="C4095" s="660" t="s">
        <v>701</v>
      </c>
      <c r="D4095" s="870">
        <v>1</v>
      </c>
      <c r="E4095" s="870">
        <v>2008</v>
      </c>
      <c r="F4095" s="1086">
        <v>233.01499999999999</v>
      </c>
      <c r="G4095" s="784">
        <f t="shared" si="137"/>
        <v>233.01499999999999</v>
      </c>
      <c r="H4095" s="866">
        <v>100</v>
      </c>
      <c r="I4095" s="784">
        <f t="shared" si="138"/>
        <v>0</v>
      </c>
      <c r="J4095" s="804"/>
      <c r="K4095" s="805"/>
      <c r="L4095" s="805"/>
      <c r="M4095" s="804"/>
      <c r="N4095" s="805"/>
      <c r="O4095" s="805"/>
      <c r="P4095" s="1839"/>
    </row>
    <row r="4096" spans="1:16" s="806" customFormat="1" ht="13.5" x14ac:dyDescent="0.25">
      <c r="A4096" s="1458">
        <v>45</v>
      </c>
      <c r="B4096" s="843" t="s">
        <v>1058</v>
      </c>
      <c r="C4096" s="660" t="s">
        <v>701</v>
      </c>
      <c r="D4096" s="870">
        <v>1</v>
      </c>
      <c r="E4096" s="870">
        <v>2008</v>
      </c>
      <c r="F4096" s="1086">
        <v>98.873999999999995</v>
      </c>
      <c r="G4096" s="784">
        <f t="shared" si="137"/>
        <v>98.873999999999995</v>
      </c>
      <c r="H4096" s="866">
        <v>100</v>
      </c>
      <c r="I4096" s="784">
        <f t="shared" si="138"/>
        <v>0</v>
      </c>
      <c r="J4096" s="804"/>
      <c r="K4096" s="805"/>
      <c r="L4096" s="805"/>
      <c r="M4096" s="804"/>
      <c r="N4096" s="805"/>
      <c r="O4096" s="805"/>
      <c r="P4096" s="1839"/>
    </row>
    <row r="4097" spans="1:16" s="806" customFormat="1" ht="13.5" x14ac:dyDescent="0.25">
      <c r="A4097" s="1458">
        <v>46</v>
      </c>
      <c r="B4097" s="843" t="s">
        <v>804</v>
      </c>
      <c r="C4097" s="660" t="s">
        <v>701</v>
      </c>
      <c r="D4097" s="870">
        <v>1</v>
      </c>
      <c r="E4097" s="870">
        <v>2008</v>
      </c>
      <c r="F4097" s="1086">
        <v>57.939</v>
      </c>
      <c r="G4097" s="784">
        <f t="shared" si="137"/>
        <v>57.939</v>
      </c>
      <c r="H4097" s="866">
        <v>100</v>
      </c>
      <c r="I4097" s="784">
        <f t="shared" si="138"/>
        <v>0</v>
      </c>
      <c r="J4097" s="804"/>
      <c r="K4097" s="805"/>
      <c r="L4097" s="805"/>
      <c r="M4097" s="804"/>
      <c r="N4097" s="805"/>
      <c r="O4097" s="805"/>
      <c r="P4097" s="1839"/>
    </row>
    <row r="4098" spans="1:16" s="806" customFormat="1" ht="13.5" x14ac:dyDescent="0.25">
      <c r="A4098" s="1458">
        <v>47</v>
      </c>
      <c r="B4098" s="843" t="s">
        <v>763</v>
      </c>
      <c r="C4098" s="660" t="s">
        <v>701</v>
      </c>
      <c r="D4098" s="870">
        <v>1</v>
      </c>
      <c r="E4098" s="870">
        <v>2008</v>
      </c>
      <c r="F4098" s="1086">
        <v>100</v>
      </c>
      <c r="G4098" s="784">
        <f t="shared" si="137"/>
        <v>100</v>
      </c>
      <c r="H4098" s="866">
        <v>100</v>
      </c>
      <c r="I4098" s="784">
        <f t="shared" si="138"/>
        <v>0</v>
      </c>
      <c r="J4098" s="804"/>
      <c r="K4098" s="805"/>
      <c r="L4098" s="805"/>
      <c r="M4098" s="804"/>
      <c r="N4098" s="805"/>
      <c r="O4098" s="805"/>
      <c r="P4098" s="1839"/>
    </row>
    <row r="4099" spans="1:16" s="806" customFormat="1" ht="13.5" x14ac:dyDescent="0.25">
      <c r="A4099" s="1458">
        <v>48</v>
      </c>
      <c r="B4099" s="843" t="s">
        <v>763</v>
      </c>
      <c r="C4099" s="660" t="s">
        <v>701</v>
      </c>
      <c r="D4099" s="870">
        <v>1</v>
      </c>
      <c r="E4099" s="870">
        <v>2008</v>
      </c>
      <c r="F4099" s="1086">
        <v>130</v>
      </c>
      <c r="G4099" s="784">
        <f t="shared" si="137"/>
        <v>130</v>
      </c>
      <c r="H4099" s="866">
        <v>100</v>
      </c>
      <c r="I4099" s="784">
        <f t="shared" si="138"/>
        <v>0</v>
      </c>
      <c r="J4099" s="804"/>
      <c r="K4099" s="805"/>
      <c r="L4099" s="805"/>
      <c r="M4099" s="804"/>
      <c r="N4099" s="805"/>
      <c r="O4099" s="805"/>
      <c r="P4099" s="1839"/>
    </row>
    <row r="4100" spans="1:16" s="806" customFormat="1" ht="13.5" x14ac:dyDescent="0.25">
      <c r="A4100" s="1458">
        <v>49</v>
      </c>
      <c r="B4100" s="843" t="s">
        <v>788</v>
      </c>
      <c r="C4100" s="660" t="s">
        <v>701</v>
      </c>
      <c r="D4100" s="870">
        <v>1</v>
      </c>
      <c r="E4100" s="870">
        <v>2008</v>
      </c>
      <c r="F4100" s="1086">
        <v>214.75200000000001</v>
      </c>
      <c r="G4100" s="784">
        <f t="shared" si="137"/>
        <v>214.75200000000001</v>
      </c>
      <c r="H4100" s="866">
        <v>100</v>
      </c>
      <c r="I4100" s="784">
        <f t="shared" si="138"/>
        <v>0</v>
      </c>
      <c r="J4100" s="804"/>
      <c r="K4100" s="805"/>
      <c r="L4100" s="805"/>
      <c r="M4100" s="804"/>
      <c r="N4100" s="805"/>
      <c r="O4100" s="805"/>
      <c r="P4100" s="1839"/>
    </row>
    <row r="4101" spans="1:16" s="806" customFormat="1" ht="13.5" x14ac:dyDescent="0.25">
      <c r="A4101" s="1458">
        <v>50</v>
      </c>
      <c r="B4101" s="843" t="s">
        <v>801</v>
      </c>
      <c r="C4101" s="660" t="s">
        <v>701</v>
      </c>
      <c r="D4101" s="870">
        <v>1</v>
      </c>
      <c r="E4101" s="870">
        <v>2008</v>
      </c>
      <c r="F4101" s="1086">
        <v>176.33600000000001</v>
      </c>
      <c r="G4101" s="784">
        <f t="shared" si="137"/>
        <v>176.33600000000001</v>
      </c>
      <c r="H4101" s="866">
        <v>100</v>
      </c>
      <c r="I4101" s="784">
        <f t="shared" si="138"/>
        <v>0</v>
      </c>
      <c r="J4101" s="804"/>
      <c r="K4101" s="805"/>
      <c r="L4101" s="805"/>
      <c r="M4101" s="804"/>
      <c r="N4101" s="805"/>
      <c r="O4101" s="805"/>
      <c r="P4101" s="1839"/>
    </row>
    <row r="4102" spans="1:16" s="806" customFormat="1" ht="13.5" x14ac:dyDescent="0.25">
      <c r="A4102" s="1458">
        <v>51</v>
      </c>
      <c r="B4102" s="843" t="s">
        <v>2887</v>
      </c>
      <c r="C4102" s="660" t="s">
        <v>701</v>
      </c>
      <c r="D4102" s="870">
        <v>1</v>
      </c>
      <c r="E4102" s="870">
        <v>2008</v>
      </c>
      <c r="F4102" s="1086">
        <v>75.572999999999993</v>
      </c>
      <c r="G4102" s="784">
        <f t="shared" si="137"/>
        <v>75.572999999999993</v>
      </c>
      <c r="H4102" s="866">
        <v>100</v>
      </c>
      <c r="I4102" s="784">
        <f t="shared" si="138"/>
        <v>0</v>
      </c>
      <c r="J4102" s="804"/>
      <c r="K4102" s="805"/>
      <c r="L4102" s="805"/>
      <c r="M4102" s="804"/>
      <c r="N4102" s="805"/>
      <c r="O4102" s="805"/>
      <c r="P4102" s="1839"/>
    </row>
    <row r="4103" spans="1:16" s="806" customFormat="1" ht="13.5" x14ac:dyDescent="0.25">
      <c r="A4103" s="1458">
        <v>52</v>
      </c>
      <c r="B4103" s="843" t="s">
        <v>2888</v>
      </c>
      <c r="C4103" s="660" t="s">
        <v>701</v>
      </c>
      <c r="D4103" s="870">
        <v>1</v>
      </c>
      <c r="E4103" s="870">
        <v>2008</v>
      </c>
      <c r="F4103" s="1086">
        <v>75.572999999999993</v>
      </c>
      <c r="G4103" s="784">
        <f t="shared" si="137"/>
        <v>75.572999999999993</v>
      </c>
      <c r="H4103" s="866">
        <v>100</v>
      </c>
      <c r="I4103" s="784">
        <f t="shared" si="138"/>
        <v>0</v>
      </c>
      <c r="J4103" s="804"/>
      <c r="K4103" s="805"/>
      <c r="L4103" s="805"/>
      <c r="M4103" s="804"/>
      <c r="N4103" s="805"/>
      <c r="O4103" s="805"/>
      <c r="P4103" s="1839"/>
    </row>
    <row r="4104" spans="1:16" s="806" customFormat="1" ht="13.5" x14ac:dyDescent="0.25">
      <c r="A4104" s="1458">
        <v>53</v>
      </c>
      <c r="B4104" s="843" t="s">
        <v>790</v>
      </c>
      <c r="C4104" s="660" t="s">
        <v>701</v>
      </c>
      <c r="D4104" s="870">
        <v>4</v>
      </c>
      <c r="E4104" s="870">
        <v>2008</v>
      </c>
      <c r="F4104" s="1086">
        <v>263.673</v>
      </c>
      <c r="G4104" s="784">
        <f t="shared" si="137"/>
        <v>263.673</v>
      </c>
      <c r="H4104" s="866">
        <v>100</v>
      </c>
      <c r="I4104" s="784">
        <f t="shared" si="138"/>
        <v>0</v>
      </c>
      <c r="J4104" s="804"/>
      <c r="K4104" s="805"/>
      <c r="L4104" s="805"/>
      <c r="M4104" s="804"/>
      <c r="N4104" s="805"/>
      <c r="O4104" s="805"/>
      <c r="P4104" s="1839"/>
    </row>
    <row r="4105" spans="1:16" s="806" customFormat="1" ht="13.5" x14ac:dyDescent="0.25">
      <c r="A4105" s="1458">
        <v>54</v>
      </c>
      <c r="B4105" s="843" t="s">
        <v>791</v>
      </c>
      <c r="C4105" s="660" t="s">
        <v>701</v>
      </c>
      <c r="D4105" s="870">
        <v>1</v>
      </c>
      <c r="E4105" s="870">
        <v>2008</v>
      </c>
      <c r="F4105" s="1086">
        <v>201.52699999999999</v>
      </c>
      <c r="G4105" s="784">
        <f t="shared" si="137"/>
        <v>201.52699999999999</v>
      </c>
      <c r="H4105" s="866">
        <v>100</v>
      </c>
      <c r="I4105" s="784">
        <f t="shared" si="138"/>
        <v>0</v>
      </c>
      <c r="J4105" s="804"/>
      <c r="K4105" s="805"/>
      <c r="L4105" s="805"/>
      <c r="M4105" s="871"/>
      <c r="N4105" s="867"/>
      <c r="O4105" s="805"/>
      <c r="P4105" s="1839"/>
    </row>
    <row r="4106" spans="1:16" s="806" customFormat="1" ht="13.5" x14ac:dyDescent="0.25">
      <c r="A4106" s="1458">
        <v>55</v>
      </c>
      <c r="B4106" s="843" t="s">
        <v>792</v>
      </c>
      <c r="C4106" s="660" t="s">
        <v>701</v>
      </c>
      <c r="D4106" s="870">
        <v>1</v>
      </c>
      <c r="E4106" s="870">
        <v>2008</v>
      </c>
      <c r="F4106" s="1086">
        <v>253.14500000000001</v>
      </c>
      <c r="G4106" s="784">
        <f t="shared" si="137"/>
        <v>253.14500000000001</v>
      </c>
      <c r="H4106" s="866">
        <v>100</v>
      </c>
      <c r="I4106" s="784">
        <f t="shared" si="138"/>
        <v>0</v>
      </c>
      <c r="J4106" s="804"/>
      <c r="K4106" s="805"/>
      <c r="L4106" s="805"/>
      <c r="M4106" s="871"/>
      <c r="N4106" s="867"/>
      <c r="O4106" s="805"/>
      <c r="P4106" s="1839"/>
    </row>
    <row r="4107" spans="1:16" s="806" customFormat="1" ht="13.5" x14ac:dyDescent="0.25">
      <c r="A4107" s="1458">
        <v>56</v>
      </c>
      <c r="B4107" s="843" t="s">
        <v>1836</v>
      </c>
      <c r="C4107" s="660" t="s">
        <v>701</v>
      </c>
      <c r="D4107" s="870">
        <v>2</v>
      </c>
      <c r="E4107" s="870">
        <v>2008</v>
      </c>
      <c r="F4107" s="1086">
        <v>466.03100000000001</v>
      </c>
      <c r="G4107" s="784">
        <f t="shared" si="137"/>
        <v>466.03100000000001</v>
      </c>
      <c r="H4107" s="866">
        <v>100</v>
      </c>
      <c r="I4107" s="784">
        <f t="shared" si="138"/>
        <v>0</v>
      </c>
      <c r="J4107" s="804"/>
      <c r="K4107" s="805"/>
      <c r="L4107" s="805"/>
      <c r="M4107" s="871"/>
      <c r="N4107" s="867"/>
      <c r="O4107" s="805"/>
      <c r="P4107" s="1839"/>
    </row>
    <row r="4108" spans="1:16" s="806" customFormat="1" ht="13.5" x14ac:dyDescent="0.25">
      <c r="A4108" s="1458">
        <v>57</v>
      </c>
      <c r="B4108" s="843" t="s">
        <v>786</v>
      </c>
      <c r="C4108" s="660" t="s">
        <v>701</v>
      </c>
      <c r="D4108" s="870">
        <v>2</v>
      </c>
      <c r="E4108" s="870">
        <v>2008</v>
      </c>
      <c r="F4108" s="1086">
        <v>178</v>
      </c>
      <c r="G4108" s="784">
        <f t="shared" si="137"/>
        <v>178</v>
      </c>
      <c r="H4108" s="866">
        <v>100</v>
      </c>
      <c r="I4108" s="784">
        <f t="shared" si="138"/>
        <v>0</v>
      </c>
      <c r="J4108" s="804"/>
      <c r="K4108" s="805"/>
      <c r="L4108" s="805"/>
      <c r="M4108" s="871"/>
      <c r="N4108" s="867"/>
      <c r="O4108" s="805"/>
      <c r="P4108" s="1839"/>
    </row>
    <row r="4109" spans="1:16" s="806" customFormat="1" ht="13.5" x14ac:dyDescent="0.25">
      <c r="A4109" s="1458">
        <v>58</v>
      </c>
      <c r="B4109" s="843" t="s">
        <v>787</v>
      </c>
      <c r="C4109" s="660" t="s">
        <v>701</v>
      </c>
      <c r="D4109" s="870">
        <v>1</v>
      </c>
      <c r="E4109" s="870">
        <v>2008</v>
      </c>
      <c r="F4109" s="1086">
        <v>233.01499999999999</v>
      </c>
      <c r="G4109" s="784">
        <f t="shared" si="137"/>
        <v>233.01499999999999</v>
      </c>
      <c r="H4109" s="866">
        <v>100</v>
      </c>
      <c r="I4109" s="784">
        <f t="shared" si="138"/>
        <v>0</v>
      </c>
      <c r="J4109" s="804"/>
      <c r="K4109" s="805"/>
      <c r="L4109" s="805"/>
      <c r="M4109" s="871"/>
      <c r="N4109" s="867"/>
      <c r="O4109" s="805"/>
      <c r="P4109" s="1839"/>
    </row>
    <row r="4110" spans="1:16" s="806" customFormat="1" ht="13.5" x14ac:dyDescent="0.25">
      <c r="A4110" s="1458">
        <v>59</v>
      </c>
      <c r="B4110" s="843" t="s">
        <v>787</v>
      </c>
      <c r="C4110" s="660" t="s">
        <v>701</v>
      </c>
      <c r="D4110" s="870">
        <v>2</v>
      </c>
      <c r="E4110" s="870">
        <v>2008</v>
      </c>
      <c r="F4110" s="1086">
        <v>158</v>
      </c>
      <c r="G4110" s="784">
        <f t="shared" si="137"/>
        <v>158</v>
      </c>
      <c r="H4110" s="866">
        <v>100</v>
      </c>
      <c r="I4110" s="784">
        <f t="shared" si="138"/>
        <v>0</v>
      </c>
      <c r="J4110" s="804"/>
      <c r="K4110" s="805"/>
      <c r="L4110" s="805"/>
      <c r="M4110" s="804"/>
      <c r="N4110" s="805"/>
      <c r="O4110" s="805"/>
      <c r="P4110" s="1839"/>
    </row>
    <row r="4111" spans="1:16" s="806" customFormat="1" ht="13.5" x14ac:dyDescent="0.25">
      <c r="A4111" s="1458">
        <v>60</v>
      </c>
      <c r="B4111" s="843" t="s">
        <v>786</v>
      </c>
      <c r="C4111" s="660" t="s">
        <v>701</v>
      </c>
      <c r="D4111" s="870">
        <v>1</v>
      </c>
      <c r="E4111" s="870">
        <v>2008</v>
      </c>
      <c r="F4111" s="1086">
        <v>89</v>
      </c>
      <c r="G4111" s="784">
        <f t="shared" si="137"/>
        <v>89</v>
      </c>
      <c r="H4111" s="866">
        <v>100</v>
      </c>
      <c r="I4111" s="784">
        <f t="shared" si="138"/>
        <v>0</v>
      </c>
      <c r="J4111" s="804"/>
      <c r="K4111" s="805"/>
      <c r="L4111" s="805"/>
      <c r="M4111" s="804"/>
      <c r="N4111" s="805"/>
      <c r="O4111" s="805"/>
      <c r="P4111" s="1839"/>
    </row>
    <row r="4112" spans="1:16" s="806" customFormat="1" ht="13.5" x14ac:dyDescent="0.25">
      <c r="A4112" s="1458">
        <v>61</v>
      </c>
      <c r="B4112" s="843" t="s">
        <v>787</v>
      </c>
      <c r="C4112" s="660" t="s">
        <v>701</v>
      </c>
      <c r="D4112" s="870">
        <v>5</v>
      </c>
      <c r="E4112" s="870">
        <v>2008</v>
      </c>
      <c r="F4112" s="1086">
        <v>395</v>
      </c>
      <c r="G4112" s="784">
        <f t="shared" si="137"/>
        <v>395</v>
      </c>
      <c r="H4112" s="866">
        <v>100</v>
      </c>
      <c r="I4112" s="784">
        <f t="shared" si="138"/>
        <v>0</v>
      </c>
      <c r="J4112" s="804"/>
      <c r="K4112" s="805"/>
      <c r="L4112" s="805"/>
      <c r="M4112" s="804"/>
      <c r="N4112" s="805"/>
      <c r="O4112" s="805"/>
      <c r="P4112" s="1839"/>
    </row>
    <row r="4113" spans="1:16" s="806" customFormat="1" ht="13.5" x14ac:dyDescent="0.25">
      <c r="A4113" s="1458">
        <v>62</v>
      </c>
      <c r="B4113" s="843" t="s">
        <v>787</v>
      </c>
      <c r="C4113" s="660" t="s">
        <v>701</v>
      </c>
      <c r="D4113" s="868">
        <v>1</v>
      </c>
      <c r="E4113" s="868">
        <v>2008</v>
      </c>
      <c r="F4113" s="1086">
        <v>180</v>
      </c>
      <c r="G4113" s="784">
        <f t="shared" si="137"/>
        <v>180</v>
      </c>
      <c r="H4113" s="866">
        <v>100</v>
      </c>
      <c r="I4113" s="784">
        <f t="shared" si="138"/>
        <v>0</v>
      </c>
      <c r="J4113" s="804"/>
      <c r="K4113" s="805"/>
      <c r="L4113" s="805"/>
      <c r="M4113" s="804"/>
      <c r="N4113" s="805"/>
      <c r="O4113" s="805"/>
      <c r="P4113" s="1839"/>
    </row>
    <row r="4114" spans="1:16" s="806" customFormat="1" ht="13.5" x14ac:dyDescent="0.25">
      <c r="A4114" s="1458">
        <v>63</v>
      </c>
      <c r="B4114" s="843" t="s">
        <v>2889</v>
      </c>
      <c r="C4114" s="660" t="s">
        <v>701</v>
      </c>
      <c r="D4114" s="868">
        <v>1</v>
      </c>
      <c r="E4114" s="868">
        <v>1984</v>
      </c>
      <c r="F4114" s="1086">
        <v>26.462</v>
      </c>
      <c r="G4114" s="784">
        <f t="shared" ref="G4114:G4177" si="139">F4114*H4114%</f>
        <v>26.462</v>
      </c>
      <c r="H4114" s="866">
        <v>100</v>
      </c>
      <c r="I4114" s="784">
        <f t="shared" ref="I4114:I4177" si="140">F4114-G4114</f>
        <v>0</v>
      </c>
      <c r="J4114" s="804"/>
      <c r="K4114" s="805"/>
      <c r="L4114" s="805"/>
      <c r="M4114" s="804"/>
      <c r="N4114" s="805"/>
      <c r="O4114" s="805"/>
      <c r="P4114" s="1839"/>
    </row>
    <row r="4115" spans="1:16" s="806" customFormat="1" ht="13.5" x14ac:dyDescent="0.25">
      <c r="A4115" s="1458">
        <v>64</v>
      </c>
      <c r="B4115" s="843" t="s">
        <v>759</v>
      </c>
      <c r="C4115" s="660" t="s">
        <v>701</v>
      </c>
      <c r="D4115" s="868">
        <v>1</v>
      </c>
      <c r="E4115" s="868">
        <v>2008</v>
      </c>
      <c r="F4115" s="1086">
        <v>75</v>
      </c>
      <c r="G4115" s="784">
        <f t="shared" si="139"/>
        <v>75</v>
      </c>
      <c r="H4115" s="866">
        <v>100</v>
      </c>
      <c r="I4115" s="784">
        <f t="shared" si="140"/>
        <v>0</v>
      </c>
      <c r="J4115" s="804"/>
      <c r="K4115" s="805"/>
      <c r="L4115" s="805"/>
      <c r="M4115" s="804"/>
      <c r="N4115" s="805"/>
      <c r="O4115" s="805"/>
      <c r="P4115" s="1839"/>
    </row>
    <row r="4116" spans="1:16" s="806" customFormat="1" ht="13.5" x14ac:dyDescent="0.25">
      <c r="A4116" s="1458">
        <v>65</v>
      </c>
      <c r="B4116" s="843" t="s">
        <v>2890</v>
      </c>
      <c r="C4116" s="660" t="s">
        <v>701</v>
      </c>
      <c r="D4116" s="870">
        <v>4</v>
      </c>
      <c r="E4116" s="870">
        <v>2008</v>
      </c>
      <c r="F4116" s="1086">
        <v>424</v>
      </c>
      <c r="G4116" s="784">
        <f t="shared" si="139"/>
        <v>424</v>
      </c>
      <c r="H4116" s="866">
        <v>100</v>
      </c>
      <c r="I4116" s="784">
        <f t="shared" si="140"/>
        <v>0</v>
      </c>
      <c r="J4116" s="804"/>
      <c r="K4116" s="805"/>
      <c r="L4116" s="805"/>
      <c r="M4116" s="804"/>
      <c r="N4116" s="805"/>
      <c r="O4116" s="805"/>
      <c r="P4116" s="1839"/>
    </row>
    <row r="4117" spans="1:16" s="806" customFormat="1" ht="13.5" x14ac:dyDescent="0.25">
      <c r="A4117" s="1458">
        <v>66</v>
      </c>
      <c r="B4117" s="843" t="s">
        <v>1989</v>
      </c>
      <c r="C4117" s="660" t="s">
        <v>701</v>
      </c>
      <c r="D4117" s="870">
        <v>3</v>
      </c>
      <c r="E4117" s="870">
        <v>2008</v>
      </c>
      <c r="F4117" s="1086">
        <v>390</v>
      </c>
      <c r="G4117" s="784">
        <f t="shared" si="139"/>
        <v>390</v>
      </c>
      <c r="H4117" s="866">
        <v>100</v>
      </c>
      <c r="I4117" s="784">
        <f t="shared" si="140"/>
        <v>0</v>
      </c>
      <c r="J4117" s="804"/>
      <c r="K4117" s="805"/>
      <c r="L4117" s="805"/>
      <c r="M4117" s="804"/>
      <c r="N4117" s="805"/>
      <c r="O4117" s="805"/>
      <c r="P4117" s="1839"/>
    </row>
    <row r="4118" spans="1:16" s="806" customFormat="1" ht="13.5" x14ac:dyDescent="0.25">
      <c r="A4118" s="1458">
        <v>67</v>
      </c>
      <c r="B4118" s="843" t="s">
        <v>2891</v>
      </c>
      <c r="C4118" s="660" t="s">
        <v>701</v>
      </c>
      <c r="D4118" s="870">
        <v>5</v>
      </c>
      <c r="E4118" s="870">
        <v>2008</v>
      </c>
      <c r="F4118" s="1086">
        <v>875.89</v>
      </c>
      <c r="G4118" s="784">
        <f t="shared" si="139"/>
        <v>875.89</v>
      </c>
      <c r="H4118" s="866">
        <v>100</v>
      </c>
      <c r="I4118" s="784">
        <f t="shared" si="140"/>
        <v>0</v>
      </c>
      <c r="J4118" s="804"/>
      <c r="K4118" s="805"/>
      <c r="L4118" s="805"/>
      <c r="M4118" s="804"/>
      <c r="N4118" s="805"/>
      <c r="O4118" s="805"/>
      <c r="P4118" s="1839"/>
    </row>
    <row r="4119" spans="1:16" s="806" customFormat="1" ht="13.5" x14ac:dyDescent="0.25">
      <c r="A4119" s="1458">
        <v>68</v>
      </c>
      <c r="B4119" s="843" t="s">
        <v>2892</v>
      </c>
      <c r="C4119" s="660" t="s">
        <v>701</v>
      </c>
      <c r="D4119" s="870">
        <v>8</v>
      </c>
      <c r="E4119" s="870">
        <v>2008</v>
      </c>
      <c r="F4119" s="1086">
        <v>1117.528</v>
      </c>
      <c r="G4119" s="784">
        <f t="shared" si="139"/>
        <v>1117.528</v>
      </c>
      <c r="H4119" s="866">
        <v>100</v>
      </c>
      <c r="I4119" s="784">
        <f t="shared" si="140"/>
        <v>0</v>
      </c>
      <c r="J4119" s="804"/>
      <c r="K4119" s="805"/>
      <c r="L4119" s="805"/>
      <c r="M4119" s="804"/>
      <c r="N4119" s="805"/>
      <c r="O4119" s="805"/>
      <c r="P4119" s="1839"/>
    </row>
    <row r="4120" spans="1:16" s="806" customFormat="1" ht="13.5" x14ac:dyDescent="0.25">
      <c r="A4120" s="1458">
        <v>69</v>
      </c>
      <c r="B4120" s="843" t="s">
        <v>1041</v>
      </c>
      <c r="C4120" s="660" t="s">
        <v>701</v>
      </c>
      <c r="D4120" s="859">
        <v>7</v>
      </c>
      <c r="E4120" s="859">
        <v>2008</v>
      </c>
      <c r="F4120" s="1086">
        <v>1268.9760000000001</v>
      </c>
      <c r="G4120" s="784">
        <f t="shared" si="139"/>
        <v>1268.9760000000001</v>
      </c>
      <c r="H4120" s="866">
        <v>100</v>
      </c>
      <c r="I4120" s="784">
        <f t="shared" si="140"/>
        <v>0</v>
      </c>
      <c r="J4120" s="804"/>
      <c r="K4120" s="805"/>
      <c r="L4120" s="805"/>
      <c r="M4120" s="804"/>
      <c r="N4120" s="805"/>
      <c r="O4120" s="805"/>
      <c r="P4120" s="1839"/>
    </row>
    <row r="4121" spans="1:16" s="806" customFormat="1" ht="13.5" x14ac:dyDescent="0.25">
      <c r="A4121" s="1458">
        <v>70</v>
      </c>
      <c r="B4121" s="843" t="s">
        <v>2893</v>
      </c>
      <c r="C4121" s="660" t="s">
        <v>701</v>
      </c>
      <c r="D4121" s="870">
        <v>5</v>
      </c>
      <c r="E4121" s="870">
        <v>2008</v>
      </c>
      <c r="F4121" s="1086">
        <v>1193.875</v>
      </c>
      <c r="G4121" s="784">
        <f t="shared" si="139"/>
        <v>1193.875</v>
      </c>
      <c r="H4121" s="866">
        <v>100</v>
      </c>
      <c r="I4121" s="784">
        <f t="shared" si="140"/>
        <v>0</v>
      </c>
      <c r="J4121" s="804"/>
      <c r="K4121" s="805"/>
      <c r="L4121" s="805"/>
      <c r="M4121" s="804"/>
      <c r="N4121" s="805"/>
      <c r="O4121" s="805"/>
      <c r="P4121" s="1839"/>
    </row>
    <row r="4122" spans="1:16" s="806" customFormat="1" ht="13.5" x14ac:dyDescent="0.25">
      <c r="A4122" s="1458">
        <v>71</v>
      </c>
      <c r="B4122" s="843" t="s">
        <v>2894</v>
      </c>
      <c r="C4122" s="660" t="s">
        <v>701</v>
      </c>
      <c r="D4122" s="870">
        <v>4</v>
      </c>
      <c r="E4122" s="870">
        <v>2008</v>
      </c>
      <c r="F4122" s="1086">
        <v>859.23199999999997</v>
      </c>
      <c r="G4122" s="784">
        <f t="shared" si="139"/>
        <v>859.23199999999997</v>
      </c>
      <c r="H4122" s="866">
        <v>100</v>
      </c>
      <c r="I4122" s="784">
        <f t="shared" si="140"/>
        <v>0</v>
      </c>
      <c r="J4122" s="804"/>
      <c r="K4122" s="805"/>
      <c r="L4122" s="805"/>
      <c r="M4122" s="804"/>
      <c r="N4122" s="805"/>
      <c r="O4122" s="805"/>
      <c r="P4122" s="1839"/>
    </row>
    <row r="4123" spans="1:16" s="806" customFormat="1" ht="13.5" x14ac:dyDescent="0.25">
      <c r="A4123" s="1458">
        <v>72</v>
      </c>
      <c r="B4123" s="843" t="s">
        <v>785</v>
      </c>
      <c r="C4123" s="660" t="s">
        <v>701</v>
      </c>
      <c r="D4123" s="870">
        <v>5</v>
      </c>
      <c r="E4123" s="870">
        <v>2008</v>
      </c>
      <c r="F4123" s="1086">
        <v>756.87900000000002</v>
      </c>
      <c r="G4123" s="784">
        <f t="shared" si="139"/>
        <v>756.87900000000002</v>
      </c>
      <c r="H4123" s="866">
        <v>100</v>
      </c>
      <c r="I4123" s="784">
        <f t="shared" si="140"/>
        <v>0</v>
      </c>
      <c r="J4123" s="804"/>
      <c r="K4123" s="805"/>
      <c r="L4123" s="805"/>
      <c r="M4123" s="804"/>
      <c r="N4123" s="805"/>
      <c r="O4123" s="805"/>
      <c r="P4123" s="1839"/>
    </row>
    <row r="4124" spans="1:16" s="806" customFormat="1" ht="13.5" x14ac:dyDescent="0.25">
      <c r="A4124" s="1458">
        <v>73</v>
      </c>
      <c r="B4124" s="843" t="s">
        <v>789</v>
      </c>
      <c r="C4124" s="660" t="s">
        <v>701</v>
      </c>
      <c r="D4124" s="870">
        <v>57</v>
      </c>
      <c r="E4124" s="872">
        <v>2008</v>
      </c>
      <c r="F4124" s="1086">
        <v>1930.18</v>
      </c>
      <c r="G4124" s="784">
        <f t="shared" si="139"/>
        <v>1930.18</v>
      </c>
      <c r="H4124" s="866">
        <v>100</v>
      </c>
      <c r="I4124" s="784">
        <f t="shared" si="140"/>
        <v>0</v>
      </c>
      <c r="J4124" s="804"/>
      <c r="K4124" s="805"/>
      <c r="L4124" s="805"/>
      <c r="M4124" s="804"/>
      <c r="N4124" s="805"/>
      <c r="O4124" s="805"/>
      <c r="P4124" s="1839"/>
    </row>
    <row r="4125" spans="1:16" s="806" customFormat="1" ht="13.5" x14ac:dyDescent="0.25">
      <c r="A4125" s="1458">
        <v>74</v>
      </c>
      <c r="B4125" s="843" t="s">
        <v>1059</v>
      </c>
      <c r="C4125" s="660" t="s">
        <v>701</v>
      </c>
      <c r="D4125" s="870">
        <v>34</v>
      </c>
      <c r="E4125" s="873">
        <v>2008</v>
      </c>
      <c r="F4125" s="1086">
        <v>2248.2829999999999</v>
      </c>
      <c r="G4125" s="784">
        <f t="shared" si="139"/>
        <v>2248.2829999999999</v>
      </c>
      <c r="H4125" s="866">
        <v>100</v>
      </c>
      <c r="I4125" s="784">
        <f t="shared" si="140"/>
        <v>0</v>
      </c>
      <c r="J4125" s="804"/>
      <c r="K4125" s="805"/>
      <c r="L4125" s="805"/>
      <c r="M4125" s="804"/>
      <c r="N4125" s="805"/>
      <c r="O4125" s="805"/>
      <c r="P4125" s="1839"/>
    </row>
    <row r="4126" spans="1:16" s="806" customFormat="1" ht="13.5" x14ac:dyDescent="0.25">
      <c r="A4126" s="1458">
        <v>75</v>
      </c>
      <c r="B4126" s="843" t="s">
        <v>793</v>
      </c>
      <c r="C4126" s="660" t="s">
        <v>701</v>
      </c>
      <c r="D4126" s="870">
        <v>29</v>
      </c>
      <c r="E4126" s="872">
        <v>2008</v>
      </c>
      <c r="F4126" s="1086">
        <v>2425.009</v>
      </c>
      <c r="G4126" s="784">
        <f t="shared" si="139"/>
        <v>2425.009</v>
      </c>
      <c r="H4126" s="866">
        <v>100</v>
      </c>
      <c r="I4126" s="784">
        <f t="shared" si="140"/>
        <v>0</v>
      </c>
      <c r="J4126" s="804"/>
      <c r="K4126" s="805"/>
      <c r="L4126" s="805"/>
      <c r="M4126" s="804"/>
      <c r="N4126" s="805"/>
      <c r="O4126" s="805"/>
      <c r="P4126" s="1839"/>
    </row>
    <row r="4127" spans="1:16" s="806" customFormat="1" ht="13.5" customHeight="1" x14ac:dyDescent="0.25">
      <c r="A4127" s="1458">
        <v>76</v>
      </c>
      <c r="B4127" s="843" t="s">
        <v>760</v>
      </c>
      <c r="C4127" s="660" t="s">
        <v>701</v>
      </c>
      <c r="D4127" s="874">
        <v>5</v>
      </c>
      <c r="E4127" s="872">
        <v>2008</v>
      </c>
      <c r="F4127" s="1086">
        <v>247.5</v>
      </c>
      <c r="G4127" s="784">
        <f t="shared" si="139"/>
        <v>247.5</v>
      </c>
      <c r="H4127" s="866">
        <v>100</v>
      </c>
      <c r="I4127" s="784">
        <f t="shared" si="140"/>
        <v>0</v>
      </c>
      <c r="J4127" s="804"/>
      <c r="K4127" s="805"/>
      <c r="L4127" s="805"/>
      <c r="M4127" s="804"/>
      <c r="N4127" s="805"/>
      <c r="O4127" s="805"/>
      <c r="P4127" s="1839"/>
    </row>
    <row r="4128" spans="1:16" s="806" customFormat="1" ht="13.5" x14ac:dyDescent="0.25">
      <c r="A4128" s="1458">
        <v>77</v>
      </c>
      <c r="B4128" s="843" t="s">
        <v>712</v>
      </c>
      <c r="C4128" s="660" t="s">
        <v>701</v>
      </c>
      <c r="D4128" s="870">
        <v>2</v>
      </c>
      <c r="E4128" s="875">
        <v>2008</v>
      </c>
      <c r="F4128" s="1086">
        <v>79</v>
      </c>
      <c r="G4128" s="784">
        <f t="shared" si="139"/>
        <v>79</v>
      </c>
      <c r="H4128" s="866">
        <v>100</v>
      </c>
      <c r="I4128" s="784">
        <f t="shared" si="140"/>
        <v>0</v>
      </c>
      <c r="J4128" s="804"/>
      <c r="K4128" s="805"/>
      <c r="L4128" s="805"/>
      <c r="M4128" s="804"/>
      <c r="N4128" s="805"/>
      <c r="O4128" s="805"/>
      <c r="P4128" s="1839"/>
    </row>
    <row r="4129" spans="1:16" s="806" customFormat="1" ht="13.5" x14ac:dyDescent="0.25">
      <c r="A4129" s="1458">
        <v>78</v>
      </c>
      <c r="B4129" s="843" t="s">
        <v>2895</v>
      </c>
      <c r="C4129" s="660" t="s">
        <v>701</v>
      </c>
      <c r="D4129" s="870">
        <v>4</v>
      </c>
      <c r="E4129" s="870">
        <v>2010</v>
      </c>
      <c r="F4129" s="1086">
        <v>718</v>
      </c>
      <c r="G4129" s="784">
        <f t="shared" si="139"/>
        <v>718</v>
      </c>
      <c r="H4129" s="866">
        <v>100</v>
      </c>
      <c r="I4129" s="784">
        <f t="shared" si="140"/>
        <v>0</v>
      </c>
      <c r="J4129" s="804"/>
      <c r="K4129" s="805"/>
      <c r="L4129" s="805"/>
      <c r="M4129" s="804"/>
      <c r="N4129" s="805"/>
      <c r="O4129" s="805"/>
      <c r="P4129" s="1839"/>
    </row>
    <row r="4130" spans="1:16" s="806" customFormat="1" ht="13.5" x14ac:dyDescent="0.25">
      <c r="A4130" s="1458">
        <v>79</v>
      </c>
      <c r="B4130" s="843" t="s">
        <v>759</v>
      </c>
      <c r="C4130" s="660" t="s">
        <v>701</v>
      </c>
      <c r="D4130" s="870">
        <v>1</v>
      </c>
      <c r="E4130" s="870">
        <v>2010</v>
      </c>
      <c r="F4130" s="1086">
        <v>75</v>
      </c>
      <c r="G4130" s="784">
        <f t="shared" si="139"/>
        <v>75</v>
      </c>
      <c r="H4130" s="866">
        <v>100</v>
      </c>
      <c r="I4130" s="784">
        <f t="shared" si="140"/>
        <v>0</v>
      </c>
      <c r="J4130" s="804"/>
      <c r="K4130" s="805"/>
      <c r="L4130" s="805"/>
      <c r="M4130" s="804"/>
      <c r="N4130" s="805"/>
      <c r="O4130" s="805"/>
      <c r="P4130" s="1839"/>
    </row>
    <row r="4131" spans="1:16" s="806" customFormat="1" ht="13.5" x14ac:dyDescent="0.25">
      <c r="A4131" s="1458">
        <v>80</v>
      </c>
      <c r="B4131" s="843" t="s">
        <v>2894</v>
      </c>
      <c r="C4131" s="660" t="s">
        <v>701</v>
      </c>
      <c r="D4131" s="870">
        <v>1</v>
      </c>
      <c r="E4131" s="870">
        <v>2008</v>
      </c>
      <c r="F4131" s="1086">
        <v>214.8081</v>
      </c>
      <c r="G4131" s="784">
        <f t="shared" si="139"/>
        <v>214.8081</v>
      </c>
      <c r="H4131" s="866">
        <v>100</v>
      </c>
      <c r="I4131" s="784">
        <f t="shared" si="140"/>
        <v>0</v>
      </c>
      <c r="J4131" s="804"/>
      <c r="K4131" s="805"/>
      <c r="L4131" s="805"/>
      <c r="M4131" s="804"/>
      <c r="N4131" s="805"/>
      <c r="O4131" s="805"/>
      <c r="P4131" s="1839"/>
    </row>
    <row r="4132" spans="1:16" s="806" customFormat="1" ht="13.5" x14ac:dyDescent="0.25">
      <c r="A4132" s="1458">
        <v>81</v>
      </c>
      <c r="B4132" s="843" t="s">
        <v>801</v>
      </c>
      <c r="C4132" s="660" t="s">
        <v>701</v>
      </c>
      <c r="D4132" s="870">
        <v>1</v>
      </c>
      <c r="E4132" s="870">
        <v>2008</v>
      </c>
      <c r="F4132" s="1086">
        <v>175.178</v>
      </c>
      <c r="G4132" s="784">
        <f t="shared" si="139"/>
        <v>175.178</v>
      </c>
      <c r="H4132" s="866">
        <v>100</v>
      </c>
      <c r="I4132" s="784">
        <f t="shared" si="140"/>
        <v>0</v>
      </c>
      <c r="J4132" s="804"/>
      <c r="K4132" s="805"/>
      <c r="L4132" s="805"/>
      <c r="M4132" s="804"/>
      <c r="N4132" s="805"/>
      <c r="O4132" s="805"/>
      <c r="P4132" s="1839"/>
    </row>
    <row r="4133" spans="1:16" s="806" customFormat="1" ht="13.5" x14ac:dyDescent="0.25">
      <c r="A4133" s="1458">
        <v>82</v>
      </c>
      <c r="B4133" s="843" t="s">
        <v>788</v>
      </c>
      <c r="C4133" s="660" t="s">
        <v>701</v>
      </c>
      <c r="D4133" s="870">
        <v>1</v>
      </c>
      <c r="E4133" s="870">
        <v>2008</v>
      </c>
      <c r="F4133" s="1086">
        <v>214.75200000000001</v>
      </c>
      <c r="G4133" s="784">
        <f t="shared" si="139"/>
        <v>214.75200000000001</v>
      </c>
      <c r="H4133" s="866">
        <v>100</v>
      </c>
      <c r="I4133" s="784">
        <f t="shared" si="140"/>
        <v>0</v>
      </c>
      <c r="J4133" s="804"/>
      <c r="K4133" s="805"/>
      <c r="L4133" s="805"/>
      <c r="M4133" s="804"/>
      <c r="N4133" s="805"/>
      <c r="O4133" s="805"/>
      <c r="P4133" s="1839"/>
    </row>
    <row r="4134" spans="1:16" s="806" customFormat="1" ht="13.5" x14ac:dyDescent="0.25">
      <c r="A4134" s="1458">
        <v>83</v>
      </c>
      <c r="B4134" s="843" t="s">
        <v>785</v>
      </c>
      <c r="C4134" s="660" t="s">
        <v>701</v>
      </c>
      <c r="D4134" s="870">
        <v>1</v>
      </c>
      <c r="E4134" s="870">
        <v>2008</v>
      </c>
      <c r="F4134" s="1086">
        <v>151.3759</v>
      </c>
      <c r="G4134" s="784">
        <f t="shared" si="139"/>
        <v>151.3759</v>
      </c>
      <c r="H4134" s="866">
        <v>100</v>
      </c>
      <c r="I4134" s="784">
        <f t="shared" si="140"/>
        <v>0</v>
      </c>
      <c r="J4134" s="804"/>
      <c r="K4134" s="805"/>
      <c r="L4134" s="805"/>
      <c r="M4134" s="804"/>
      <c r="N4134" s="805"/>
      <c r="O4134" s="805"/>
      <c r="P4134" s="1839"/>
    </row>
    <row r="4135" spans="1:16" s="806" customFormat="1" ht="13.5" x14ac:dyDescent="0.25">
      <c r="A4135" s="1458">
        <v>84</v>
      </c>
      <c r="B4135" s="843" t="s">
        <v>790</v>
      </c>
      <c r="C4135" s="660" t="s">
        <v>701</v>
      </c>
      <c r="D4135" s="870">
        <v>1</v>
      </c>
      <c r="E4135" s="870">
        <v>2008</v>
      </c>
      <c r="F4135" s="1086">
        <v>65.918149999999997</v>
      </c>
      <c r="G4135" s="784">
        <f t="shared" si="139"/>
        <v>65.918149999999997</v>
      </c>
      <c r="H4135" s="866">
        <v>100</v>
      </c>
      <c r="I4135" s="784">
        <f t="shared" si="140"/>
        <v>0</v>
      </c>
      <c r="J4135" s="804"/>
      <c r="K4135" s="805"/>
      <c r="L4135" s="805"/>
      <c r="M4135" s="804"/>
      <c r="N4135" s="805"/>
      <c r="O4135" s="805"/>
      <c r="P4135" s="1839"/>
    </row>
    <row r="4136" spans="1:16" s="806" customFormat="1" ht="13.5" x14ac:dyDescent="0.25">
      <c r="A4136" s="1458">
        <v>85</v>
      </c>
      <c r="B4136" s="843" t="s">
        <v>2896</v>
      </c>
      <c r="C4136" s="660" t="s">
        <v>701</v>
      </c>
      <c r="D4136" s="870">
        <v>2</v>
      </c>
      <c r="E4136" s="870">
        <v>2008</v>
      </c>
      <c r="F4136" s="1086">
        <v>128.47329999999999</v>
      </c>
      <c r="G4136" s="784">
        <f t="shared" si="139"/>
        <v>128.47329999999999</v>
      </c>
      <c r="H4136" s="866">
        <v>100</v>
      </c>
      <c r="I4136" s="784">
        <f t="shared" si="140"/>
        <v>0</v>
      </c>
      <c r="J4136" s="804"/>
      <c r="K4136" s="805"/>
      <c r="L4136" s="805"/>
      <c r="M4136" s="804"/>
      <c r="N4136" s="805"/>
      <c r="O4136" s="805"/>
      <c r="P4136" s="1839"/>
    </row>
    <row r="4137" spans="1:16" s="806" customFormat="1" ht="13.5" x14ac:dyDescent="0.25">
      <c r="A4137" s="1458">
        <v>86</v>
      </c>
      <c r="B4137" s="843" t="s">
        <v>2895</v>
      </c>
      <c r="C4137" s="660" t="s">
        <v>701</v>
      </c>
      <c r="D4137" s="842">
        <v>3</v>
      </c>
      <c r="E4137" s="870">
        <v>2008</v>
      </c>
      <c r="F4137" s="1086">
        <v>540</v>
      </c>
      <c r="G4137" s="784">
        <f t="shared" si="139"/>
        <v>540</v>
      </c>
      <c r="H4137" s="866">
        <v>100</v>
      </c>
      <c r="I4137" s="784">
        <f t="shared" si="140"/>
        <v>0</v>
      </c>
      <c r="J4137" s="804"/>
      <c r="K4137" s="805"/>
      <c r="L4137" s="805"/>
      <c r="M4137" s="804"/>
      <c r="N4137" s="805"/>
      <c r="O4137" s="805"/>
      <c r="P4137" s="1839"/>
    </row>
    <row r="4138" spans="1:16" s="806" customFormat="1" ht="13.5" x14ac:dyDescent="0.25">
      <c r="A4138" s="1458">
        <v>87</v>
      </c>
      <c r="B4138" s="843" t="s">
        <v>784</v>
      </c>
      <c r="C4138" s="660" t="s">
        <v>701</v>
      </c>
      <c r="D4138" s="842">
        <v>1</v>
      </c>
      <c r="E4138" s="870">
        <v>2006</v>
      </c>
      <c r="F4138" s="1086">
        <v>187.1</v>
      </c>
      <c r="G4138" s="784">
        <f t="shared" si="139"/>
        <v>187.1</v>
      </c>
      <c r="H4138" s="866">
        <v>100</v>
      </c>
      <c r="I4138" s="784">
        <f t="shared" si="140"/>
        <v>0</v>
      </c>
      <c r="J4138" s="804"/>
      <c r="K4138" s="805"/>
      <c r="L4138" s="805"/>
      <c r="M4138" s="804"/>
      <c r="N4138" s="805"/>
      <c r="O4138" s="805"/>
      <c r="P4138" s="1839"/>
    </row>
    <row r="4139" spans="1:16" s="806" customFormat="1" ht="13.5" x14ac:dyDescent="0.25">
      <c r="A4139" s="1458">
        <v>88</v>
      </c>
      <c r="B4139" s="843" t="s">
        <v>2897</v>
      </c>
      <c r="C4139" s="660" t="s">
        <v>701</v>
      </c>
      <c r="D4139" s="842">
        <v>1</v>
      </c>
      <c r="E4139" s="870">
        <v>2006</v>
      </c>
      <c r="F4139" s="1086">
        <v>109.13680000000001</v>
      </c>
      <c r="G4139" s="784">
        <f t="shared" si="139"/>
        <v>109.13680000000001</v>
      </c>
      <c r="H4139" s="866">
        <v>100</v>
      </c>
      <c r="I4139" s="784">
        <f t="shared" si="140"/>
        <v>0</v>
      </c>
      <c r="J4139" s="804"/>
      <c r="K4139" s="805"/>
      <c r="L4139" s="805"/>
      <c r="M4139" s="804"/>
      <c r="N4139" s="805"/>
      <c r="O4139" s="805"/>
      <c r="P4139" s="1839"/>
    </row>
    <row r="4140" spans="1:16" s="806" customFormat="1" ht="13.5" x14ac:dyDescent="0.25">
      <c r="A4140" s="1458">
        <v>89</v>
      </c>
      <c r="B4140" s="843" t="s">
        <v>2898</v>
      </c>
      <c r="C4140" s="660" t="s">
        <v>701</v>
      </c>
      <c r="D4140" s="842">
        <v>1</v>
      </c>
      <c r="E4140" s="870">
        <v>2006</v>
      </c>
      <c r="F4140" s="1086">
        <v>126.65339999999999</v>
      </c>
      <c r="G4140" s="784">
        <f t="shared" si="139"/>
        <v>126.65339999999999</v>
      </c>
      <c r="H4140" s="866">
        <v>100</v>
      </c>
      <c r="I4140" s="784">
        <f t="shared" si="140"/>
        <v>0</v>
      </c>
      <c r="J4140" s="804"/>
      <c r="K4140" s="805"/>
      <c r="L4140" s="805"/>
      <c r="M4140" s="804"/>
      <c r="N4140" s="805"/>
      <c r="O4140" s="805"/>
      <c r="P4140" s="1839"/>
    </row>
    <row r="4141" spans="1:16" s="806" customFormat="1" ht="13.5" x14ac:dyDescent="0.25">
      <c r="A4141" s="1458">
        <v>90</v>
      </c>
      <c r="B4141" s="843" t="s">
        <v>2881</v>
      </c>
      <c r="C4141" s="660" t="s">
        <v>701</v>
      </c>
      <c r="D4141" s="842">
        <v>1</v>
      </c>
      <c r="E4141" s="870">
        <v>2006</v>
      </c>
      <c r="F4141" s="1086">
        <v>58.755400000000002</v>
      </c>
      <c r="G4141" s="784">
        <f t="shared" si="139"/>
        <v>58.755400000000002</v>
      </c>
      <c r="H4141" s="866">
        <v>100</v>
      </c>
      <c r="I4141" s="784">
        <f t="shared" si="140"/>
        <v>0</v>
      </c>
      <c r="J4141" s="804"/>
      <c r="K4141" s="805"/>
      <c r="L4141" s="805"/>
      <c r="M4141" s="804"/>
      <c r="N4141" s="805"/>
      <c r="O4141" s="805"/>
      <c r="P4141" s="1839"/>
    </row>
    <row r="4142" spans="1:16" s="806" customFormat="1" ht="13.5" x14ac:dyDescent="0.25">
      <c r="A4142" s="1458">
        <v>91</v>
      </c>
      <c r="B4142" s="843" t="s">
        <v>2882</v>
      </c>
      <c r="C4142" s="660" t="s">
        <v>701</v>
      </c>
      <c r="D4142" s="842">
        <v>1</v>
      </c>
      <c r="E4142" s="870">
        <v>2006</v>
      </c>
      <c r="F4142" s="1086">
        <v>58.755400000000002</v>
      </c>
      <c r="G4142" s="784">
        <f t="shared" si="139"/>
        <v>58.755400000000002</v>
      </c>
      <c r="H4142" s="866">
        <v>100</v>
      </c>
      <c r="I4142" s="784">
        <f t="shared" si="140"/>
        <v>0</v>
      </c>
      <c r="J4142" s="804"/>
      <c r="K4142" s="805"/>
      <c r="L4142" s="805"/>
      <c r="M4142" s="804"/>
      <c r="N4142" s="805"/>
      <c r="O4142" s="805"/>
      <c r="P4142" s="1839"/>
    </row>
    <row r="4143" spans="1:16" s="806" customFormat="1" ht="13.5" x14ac:dyDescent="0.25">
      <c r="A4143" s="1458">
        <v>92</v>
      </c>
      <c r="B4143" s="843" t="s">
        <v>1059</v>
      </c>
      <c r="C4143" s="660" t="s">
        <v>701</v>
      </c>
      <c r="D4143" s="842">
        <v>2</v>
      </c>
      <c r="E4143" s="870">
        <v>2008</v>
      </c>
      <c r="F4143" s="1086">
        <v>132.25193999999999</v>
      </c>
      <c r="G4143" s="784">
        <f t="shared" si="139"/>
        <v>132.25193999999999</v>
      </c>
      <c r="H4143" s="866">
        <v>100</v>
      </c>
      <c r="I4143" s="784">
        <f t="shared" si="140"/>
        <v>0</v>
      </c>
      <c r="J4143" s="804"/>
      <c r="K4143" s="805"/>
      <c r="L4143" s="805"/>
      <c r="M4143" s="804"/>
      <c r="N4143" s="805"/>
      <c r="O4143" s="805"/>
      <c r="P4143" s="1839"/>
    </row>
    <row r="4144" spans="1:16" s="806" customFormat="1" ht="13.5" x14ac:dyDescent="0.25">
      <c r="A4144" s="1458">
        <v>93</v>
      </c>
      <c r="B4144" s="843" t="s">
        <v>792</v>
      </c>
      <c r="C4144" s="660" t="s">
        <v>701</v>
      </c>
      <c r="D4144" s="842">
        <v>1</v>
      </c>
      <c r="E4144" s="870">
        <v>2008</v>
      </c>
      <c r="F4144" s="1086">
        <v>185.636</v>
      </c>
      <c r="G4144" s="784">
        <f t="shared" si="139"/>
        <v>185.636</v>
      </c>
      <c r="H4144" s="866">
        <v>100</v>
      </c>
      <c r="I4144" s="784">
        <f t="shared" si="140"/>
        <v>0</v>
      </c>
      <c r="J4144" s="804"/>
      <c r="K4144" s="805"/>
      <c r="L4144" s="805"/>
      <c r="M4144" s="804"/>
      <c r="N4144" s="805"/>
      <c r="O4144" s="805"/>
      <c r="P4144" s="1839"/>
    </row>
    <row r="4145" spans="1:16" s="806" customFormat="1" ht="13.5" x14ac:dyDescent="0.25">
      <c r="A4145" s="1458">
        <v>94</v>
      </c>
      <c r="B4145" s="843" t="s">
        <v>1836</v>
      </c>
      <c r="C4145" s="660" t="s">
        <v>701</v>
      </c>
      <c r="D4145" s="842">
        <v>1</v>
      </c>
      <c r="E4145" s="870">
        <v>2008</v>
      </c>
      <c r="F4145" s="1086">
        <v>233.01532</v>
      </c>
      <c r="G4145" s="784">
        <f t="shared" si="139"/>
        <v>233.01532</v>
      </c>
      <c r="H4145" s="866">
        <v>100</v>
      </c>
      <c r="I4145" s="784">
        <f t="shared" si="140"/>
        <v>0</v>
      </c>
      <c r="J4145" s="804"/>
      <c r="K4145" s="805"/>
      <c r="L4145" s="805"/>
      <c r="M4145" s="804"/>
      <c r="N4145" s="805"/>
      <c r="O4145" s="805"/>
      <c r="P4145" s="1839"/>
    </row>
    <row r="4146" spans="1:16" s="806" customFormat="1" ht="13.5" x14ac:dyDescent="0.25">
      <c r="A4146" s="1458">
        <v>95</v>
      </c>
      <c r="B4146" s="843" t="s">
        <v>791</v>
      </c>
      <c r="C4146" s="660" t="s">
        <v>701</v>
      </c>
      <c r="D4146" s="842">
        <v>1</v>
      </c>
      <c r="E4146" s="870">
        <v>2008</v>
      </c>
      <c r="F4146" s="1086">
        <v>201.52677</v>
      </c>
      <c r="G4146" s="784">
        <f t="shared" si="139"/>
        <v>201.52677</v>
      </c>
      <c r="H4146" s="866">
        <v>100</v>
      </c>
      <c r="I4146" s="784">
        <f t="shared" si="140"/>
        <v>0</v>
      </c>
      <c r="J4146" s="804"/>
      <c r="K4146" s="805"/>
      <c r="L4146" s="805"/>
      <c r="M4146" s="804"/>
      <c r="N4146" s="805"/>
      <c r="O4146" s="805"/>
      <c r="P4146" s="1839"/>
    </row>
    <row r="4147" spans="1:16" s="806" customFormat="1" ht="13.5" x14ac:dyDescent="0.25">
      <c r="A4147" s="1458">
        <v>96</v>
      </c>
      <c r="B4147" s="843" t="s">
        <v>805</v>
      </c>
      <c r="C4147" s="660" t="s">
        <v>701</v>
      </c>
      <c r="D4147" s="842">
        <v>1</v>
      </c>
      <c r="E4147" s="870">
        <v>2011</v>
      </c>
      <c r="F4147" s="1086">
        <v>178.5</v>
      </c>
      <c r="G4147" s="784">
        <f t="shared" si="139"/>
        <v>178.5</v>
      </c>
      <c r="H4147" s="866">
        <v>100</v>
      </c>
      <c r="I4147" s="784">
        <f t="shared" si="140"/>
        <v>0</v>
      </c>
      <c r="J4147" s="804"/>
      <c r="K4147" s="805"/>
      <c r="L4147" s="805"/>
      <c r="M4147" s="804"/>
      <c r="N4147" s="805"/>
      <c r="O4147" s="805"/>
      <c r="P4147" s="1839"/>
    </row>
    <row r="4148" spans="1:16" s="806" customFormat="1" ht="13.5" x14ac:dyDescent="0.25">
      <c r="A4148" s="1458">
        <v>97</v>
      </c>
      <c r="B4148" s="843" t="s">
        <v>2885</v>
      </c>
      <c r="C4148" s="660" t="s">
        <v>701</v>
      </c>
      <c r="D4148" s="842">
        <v>1</v>
      </c>
      <c r="E4148" s="842">
        <v>2010</v>
      </c>
      <c r="F4148" s="1086">
        <v>62.759089999999993</v>
      </c>
      <c r="G4148" s="784">
        <f t="shared" si="139"/>
        <v>62.759089999999993</v>
      </c>
      <c r="H4148" s="866">
        <v>100</v>
      </c>
      <c r="I4148" s="784">
        <f t="shared" si="140"/>
        <v>0</v>
      </c>
      <c r="J4148" s="804"/>
      <c r="K4148" s="805"/>
      <c r="L4148" s="805"/>
      <c r="M4148" s="804"/>
      <c r="N4148" s="805"/>
      <c r="O4148" s="805"/>
      <c r="P4148" s="1839"/>
    </row>
    <row r="4149" spans="1:16" s="806" customFormat="1" ht="13.5" x14ac:dyDescent="0.25">
      <c r="A4149" s="1458">
        <v>98</v>
      </c>
      <c r="B4149" s="843" t="s">
        <v>789</v>
      </c>
      <c r="C4149" s="660" t="s">
        <v>701</v>
      </c>
      <c r="D4149" s="842">
        <v>1</v>
      </c>
      <c r="E4149" s="842">
        <v>2010</v>
      </c>
      <c r="F4149" s="1086">
        <v>38.156680000000001</v>
      </c>
      <c r="G4149" s="784">
        <f t="shared" si="139"/>
        <v>38.156680000000001</v>
      </c>
      <c r="H4149" s="866">
        <v>100</v>
      </c>
      <c r="I4149" s="784">
        <f t="shared" si="140"/>
        <v>0</v>
      </c>
      <c r="J4149" s="804"/>
      <c r="K4149" s="805"/>
      <c r="L4149" s="805"/>
      <c r="M4149" s="804"/>
      <c r="N4149" s="805"/>
      <c r="O4149" s="805"/>
      <c r="P4149" s="1839"/>
    </row>
    <row r="4150" spans="1:16" s="806" customFormat="1" ht="13.5" x14ac:dyDescent="0.25">
      <c r="A4150" s="1458">
        <v>99</v>
      </c>
      <c r="B4150" s="843" t="s">
        <v>785</v>
      </c>
      <c r="C4150" s="660" t="s">
        <v>701</v>
      </c>
      <c r="D4150" s="842">
        <v>1</v>
      </c>
      <c r="E4150" s="842">
        <v>2010</v>
      </c>
      <c r="F4150" s="1086">
        <v>218.4</v>
      </c>
      <c r="G4150" s="784">
        <f t="shared" si="139"/>
        <v>218.4</v>
      </c>
      <c r="H4150" s="866">
        <v>100</v>
      </c>
      <c r="I4150" s="784">
        <f t="shared" si="140"/>
        <v>0</v>
      </c>
      <c r="J4150" s="804"/>
      <c r="K4150" s="805"/>
      <c r="L4150" s="805"/>
      <c r="M4150" s="804"/>
      <c r="N4150" s="805"/>
      <c r="O4150" s="805"/>
      <c r="P4150" s="1839"/>
    </row>
    <row r="4151" spans="1:16" s="806" customFormat="1" ht="13.5" x14ac:dyDescent="0.25">
      <c r="A4151" s="1458">
        <v>100</v>
      </c>
      <c r="B4151" s="843" t="s">
        <v>2892</v>
      </c>
      <c r="C4151" s="660" t="s">
        <v>701</v>
      </c>
      <c r="D4151" s="842">
        <v>2</v>
      </c>
      <c r="E4151" s="842">
        <v>2010</v>
      </c>
      <c r="F4151" s="1086">
        <v>284.12928000000005</v>
      </c>
      <c r="G4151" s="784">
        <f t="shared" si="139"/>
        <v>284.12928000000005</v>
      </c>
      <c r="H4151" s="866">
        <v>100</v>
      </c>
      <c r="I4151" s="784">
        <f t="shared" si="140"/>
        <v>0</v>
      </c>
      <c r="J4151" s="804"/>
      <c r="K4151" s="805"/>
      <c r="L4151" s="805"/>
      <c r="M4151" s="804"/>
      <c r="N4151" s="805"/>
      <c r="O4151" s="805"/>
      <c r="P4151" s="1839"/>
    </row>
    <row r="4152" spans="1:16" s="806" customFormat="1" ht="13.5" x14ac:dyDescent="0.25">
      <c r="A4152" s="1458">
        <v>101</v>
      </c>
      <c r="B4152" s="843" t="s">
        <v>2899</v>
      </c>
      <c r="C4152" s="660" t="s">
        <v>701</v>
      </c>
      <c r="D4152" s="842">
        <v>3</v>
      </c>
      <c r="E4152" s="842">
        <v>2010</v>
      </c>
      <c r="F4152" s="1086">
        <v>323.56190999999995</v>
      </c>
      <c r="G4152" s="784">
        <f t="shared" si="139"/>
        <v>323.56190999999995</v>
      </c>
      <c r="H4152" s="866">
        <v>100</v>
      </c>
      <c r="I4152" s="784">
        <f t="shared" si="140"/>
        <v>0</v>
      </c>
      <c r="J4152" s="804"/>
      <c r="K4152" s="805"/>
      <c r="L4152" s="805"/>
      <c r="M4152" s="804"/>
      <c r="N4152" s="805"/>
      <c r="O4152" s="805"/>
      <c r="P4152" s="1839"/>
    </row>
    <row r="4153" spans="1:16" s="806" customFormat="1" ht="13.5" x14ac:dyDescent="0.25">
      <c r="A4153" s="1458">
        <v>102</v>
      </c>
      <c r="B4153" s="843" t="s">
        <v>786</v>
      </c>
      <c r="C4153" s="660" t="s">
        <v>701</v>
      </c>
      <c r="D4153" s="842">
        <v>1</v>
      </c>
      <c r="E4153" s="842">
        <v>2008</v>
      </c>
      <c r="F4153" s="1086">
        <v>80</v>
      </c>
      <c r="G4153" s="784">
        <f t="shared" si="139"/>
        <v>80</v>
      </c>
      <c r="H4153" s="866">
        <v>100</v>
      </c>
      <c r="I4153" s="784">
        <f t="shared" si="140"/>
        <v>0</v>
      </c>
      <c r="J4153" s="804"/>
      <c r="K4153" s="805"/>
      <c r="L4153" s="805"/>
      <c r="M4153" s="804"/>
      <c r="N4153" s="805"/>
      <c r="O4153" s="805"/>
      <c r="P4153" s="1839"/>
    </row>
    <row r="4154" spans="1:16" s="806" customFormat="1" ht="13.5" x14ac:dyDescent="0.25">
      <c r="A4154" s="1458">
        <v>103</v>
      </c>
      <c r="B4154" s="843" t="s">
        <v>786</v>
      </c>
      <c r="C4154" s="660" t="s">
        <v>701</v>
      </c>
      <c r="D4154" s="842">
        <v>1</v>
      </c>
      <c r="E4154" s="842">
        <v>2007</v>
      </c>
      <c r="F4154" s="1086">
        <v>89</v>
      </c>
      <c r="G4154" s="784">
        <f t="shared" si="139"/>
        <v>89</v>
      </c>
      <c r="H4154" s="866">
        <v>100</v>
      </c>
      <c r="I4154" s="784">
        <f t="shared" si="140"/>
        <v>0</v>
      </c>
      <c r="J4154" s="804"/>
      <c r="K4154" s="805"/>
      <c r="L4154" s="805"/>
      <c r="M4154" s="804"/>
      <c r="N4154" s="805"/>
      <c r="O4154" s="805"/>
      <c r="P4154" s="1839"/>
    </row>
    <row r="4155" spans="1:16" s="806" customFormat="1" ht="13.5" x14ac:dyDescent="0.25">
      <c r="A4155" s="1458">
        <v>104</v>
      </c>
      <c r="B4155" s="843" t="s">
        <v>2900</v>
      </c>
      <c r="C4155" s="660" t="s">
        <v>701</v>
      </c>
      <c r="D4155" s="842">
        <v>1</v>
      </c>
      <c r="E4155" s="842">
        <v>1984</v>
      </c>
      <c r="F4155" s="1086">
        <v>22.48</v>
      </c>
      <c r="G4155" s="784">
        <f t="shared" si="139"/>
        <v>22.48</v>
      </c>
      <c r="H4155" s="866">
        <v>100</v>
      </c>
      <c r="I4155" s="784">
        <f t="shared" si="140"/>
        <v>0</v>
      </c>
      <c r="J4155" s="804"/>
      <c r="K4155" s="805"/>
      <c r="L4155" s="805"/>
      <c r="M4155" s="804"/>
      <c r="N4155" s="805"/>
      <c r="O4155" s="805"/>
      <c r="P4155" s="1839"/>
    </row>
    <row r="4156" spans="1:16" s="806" customFormat="1" ht="13.5" customHeight="1" x14ac:dyDescent="0.25">
      <c r="A4156" s="1458">
        <v>105</v>
      </c>
      <c r="B4156" s="843" t="s">
        <v>805</v>
      </c>
      <c r="C4156" s="660" t="s">
        <v>701</v>
      </c>
      <c r="D4156" s="842">
        <v>12</v>
      </c>
      <c r="E4156" s="842">
        <v>1999</v>
      </c>
      <c r="F4156" s="1086">
        <v>42.895000000000003</v>
      </c>
      <c r="G4156" s="784">
        <f t="shared" si="139"/>
        <v>42.895000000000003</v>
      </c>
      <c r="H4156" s="866">
        <v>100</v>
      </c>
      <c r="I4156" s="784">
        <f t="shared" si="140"/>
        <v>0</v>
      </c>
      <c r="J4156" s="804"/>
      <c r="K4156" s="805"/>
      <c r="L4156" s="805"/>
      <c r="M4156" s="804"/>
      <c r="N4156" s="805"/>
      <c r="O4156" s="805"/>
      <c r="P4156" s="1839"/>
    </row>
    <row r="4157" spans="1:16" s="806" customFormat="1" ht="13.5" x14ac:dyDescent="0.25">
      <c r="A4157" s="1458">
        <v>106</v>
      </c>
      <c r="B4157" s="843" t="s">
        <v>784</v>
      </c>
      <c r="C4157" s="660" t="s">
        <v>701</v>
      </c>
      <c r="D4157" s="842">
        <v>12</v>
      </c>
      <c r="E4157" s="842">
        <v>2006</v>
      </c>
      <c r="F4157" s="1086">
        <v>2245.203</v>
      </c>
      <c r="G4157" s="784">
        <f t="shared" si="139"/>
        <v>2245.203</v>
      </c>
      <c r="H4157" s="866">
        <v>100</v>
      </c>
      <c r="I4157" s="784">
        <f t="shared" si="140"/>
        <v>0</v>
      </c>
      <c r="J4157" s="804"/>
      <c r="K4157" s="805"/>
      <c r="L4157" s="805"/>
      <c r="M4157" s="804"/>
      <c r="N4157" s="805"/>
      <c r="O4157" s="805"/>
      <c r="P4157" s="1839"/>
    </row>
    <row r="4158" spans="1:16" s="806" customFormat="1" ht="13.5" x14ac:dyDescent="0.25">
      <c r="A4158" s="1458">
        <v>107</v>
      </c>
      <c r="B4158" s="843" t="s">
        <v>806</v>
      </c>
      <c r="C4158" s="660" t="s">
        <v>701</v>
      </c>
      <c r="D4158" s="842">
        <v>162</v>
      </c>
      <c r="E4158" s="842">
        <v>2006</v>
      </c>
      <c r="F4158" s="1086">
        <v>4420.0527000000002</v>
      </c>
      <c r="G4158" s="784">
        <f t="shared" si="139"/>
        <v>4420.0527000000002</v>
      </c>
      <c r="H4158" s="866">
        <v>100</v>
      </c>
      <c r="I4158" s="784">
        <f t="shared" si="140"/>
        <v>0</v>
      </c>
      <c r="J4158" s="804"/>
      <c r="K4158" s="805"/>
      <c r="L4158" s="805"/>
      <c r="M4158" s="804"/>
      <c r="N4158" s="805"/>
      <c r="O4158" s="805"/>
      <c r="P4158" s="1839"/>
    </row>
    <row r="4159" spans="1:16" s="806" customFormat="1" ht="13.5" x14ac:dyDescent="0.25">
      <c r="A4159" s="1458">
        <v>108</v>
      </c>
      <c r="B4159" s="843" t="s">
        <v>802</v>
      </c>
      <c r="C4159" s="660" t="s">
        <v>701</v>
      </c>
      <c r="D4159" s="842">
        <v>6</v>
      </c>
      <c r="E4159" s="842">
        <v>2006</v>
      </c>
      <c r="F4159" s="1086">
        <v>759.92059999999992</v>
      </c>
      <c r="G4159" s="784">
        <f t="shared" si="139"/>
        <v>759.92059999999992</v>
      </c>
      <c r="H4159" s="866">
        <v>100</v>
      </c>
      <c r="I4159" s="784">
        <f t="shared" si="140"/>
        <v>0</v>
      </c>
      <c r="J4159" s="804"/>
      <c r="K4159" s="805"/>
      <c r="L4159" s="805"/>
      <c r="M4159" s="804"/>
      <c r="N4159" s="805"/>
      <c r="O4159" s="805"/>
      <c r="P4159" s="1839"/>
    </row>
    <row r="4160" spans="1:16" s="806" customFormat="1" ht="13.5" x14ac:dyDescent="0.25">
      <c r="A4160" s="1458">
        <v>109</v>
      </c>
      <c r="B4160" s="843" t="s">
        <v>1880</v>
      </c>
      <c r="C4160" s="660" t="s">
        <v>701</v>
      </c>
      <c r="D4160" s="842">
        <v>6</v>
      </c>
      <c r="E4160" s="842">
        <v>2006</v>
      </c>
      <c r="F4160" s="1086">
        <v>352.5326</v>
      </c>
      <c r="G4160" s="784">
        <f t="shared" si="139"/>
        <v>352.5326</v>
      </c>
      <c r="H4160" s="866">
        <v>100</v>
      </c>
      <c r="I4160" s="784">
        <f t="shared" si="140"/>
        <v>0</v>
      </c>
      <c r="J4160" s="804"/>
      <c r="K4160" s="805"/>
      <c r="L4160" s="805"/>
      <c r="M4160" s="804"/>
      <c r="N4160" s="805"/>
      <c r="O4160" s="805"/>
      <c r="P4160" s="1839"/>
    </row>
    <row r="4161" spans="1:16" s="806" customFormat="1" ht="13.5" x14ac:dyDescent="0.25">
      <c r="A4161" s="1458">
        <v>110</v>
      </c>
      <c r="B4161" s="843" t="s">
        <v>2878</v>
      </c>
      <c r="C4161" s="660" t="s">
        <v>701</v>
      </c>
      <c r="D4161" s="842">
        <v>6</v>
      </c>
      <c r="E4161" s="844">
        <v>2006</v>
      </c>
      <c r="F4161" s="1086">
        <v>352.53899999999999</v>
      </c>
      <c r="G4161" s="784">
        <f t="shared" si="139"/>
        <v>352.53899999999999</v>
      </c>
      <c r="H4161" s="866">
        <v>100</v>
      </c>
      <c r="I4161" s="784">
        <f t="shared" si="140"/>
        <v>0</v>
      </c>
      <c r="J4161" s="804"/>
      <c r="K4161" s="805"/>
      <c r="L4161" s="805"/>
      <c r="M4161" s="804"/>
      <c r="N4161" s="805"/>
      <c r="O4161" s="805"/>
      <c r="P4161" s="1839"/>
    </row>
    <row r="4162" spans="1:16" s="806" customFormat="1" ht="27" x14ac:dyDescent="0.25">
      <c r="A4162" s="1458">
        <v>111</v>
      </c>
      <c r="B4162" s="843" t="s">
        <v>2901</v>
      </c>
      <c r="C4162" s="660" t="s">
        <v>701</v>
      </c>
      <c r="D4162" s="842">
        <v>24</v>
      </c>
      <c r="E4162" s="844">
        <v>2006</v>
      </c>
      <c r="F4162" s="1086">
        <v>1307.229</v>
      </c>
      <c r="G4162" s="784">
        <f t="shared" si="139"/>
        <v>1307.229</v>
      </c>
      <c r="H4162" s="866">
        <v>100</v>
      </c>
      <c r="I4162" s="784">
        <f t="shared" si="140"/>
        <v>0</v>
      </c>
      <c r="J4162" s="804"/>
      <c r="K4162" s="805"/>
      <c r="L4162" s="805"/>
      <c r="M4162" s="804"/>
      <c r="N4162" s="805"/>
      <c r="O4162" s="805"/>
      <c r="P4162" s="1839"/>
    </row>
    <row r="4163" spans="1:16" s="806" customFormat="1" ht="13.5" x14ac:dyDescent="0.25">
      <c r="A4163" s="1458">
        <v>112</v>
      </c>
      <c r="B4163" s="843" t="s">
        <v>808</v>
      </c>
      <c r="C4163" s="660" t="s">
        <v>701</v>
      </c>
      <c r="D4163" s="842">
        <v>30</v>
      </c>
      <c r="E4163" s="844">
        <v>2006</v>
      </c>
      <c r="F4163" s="1086">
        <v>1622.067</v>
      </c>
      <c r="G4163" s="784">
        <f t="shared" si="139"/>
        <v>1622.067</v>
      </c>
      <c r="H4163" s="866">
        <v>100</v>
      </c>
      <c r="I4163" s="784">
        <f t="shared" si="140"/>
        <v>0</v>
      </c>
      <c r="J4163" s="804"/>
      <c r="K4163" s="805"/>
      <c r="L4163" s="805"/>
      <c r="M4163" s="804"/>
      <c r="N4163" s="805"/>
      <c r="O4163" s="805"/>
      <c r="P4163" s="1839"/>
    </row>
    <row r="4164" spans="1:16" s="806" customFormat="1" ht="13.5" x14ac:dyDescent="0.25">
      <c r="A4164" s="1458">
        <v>113</v>
      </c>
      <c r="B4164" s="843" t="s">
        <v>2863</v>
      </c>
      <c r="C4164" s="660" t="s">
        <v>701</v>
      </c>
      <c r="D4164" s="842">
        <v>20</v>
      </c>
      <c r="E4164" s="844">
        <v>2006</v>
      </c>
      <c r="F4164" s="1086">
        <v>899.2</v>
      </c>
      <c r="G4164" s="784">
        <f t="shared" si="139"/>
        <v>899.2</v>
      </c>
      <c r="H4164" s="866">
        <v>100</v>
      </c>
      <c r="I4164" s="784">
        <f t="shared" si="140"/>
        <v>0</v>
      </c>
      <c r="J4164" s="804"/>
      <c r="K4164" s="805"/>
      <c r="L4164" s="805"/>
      <c r="M4164" s="804"/>
      <c r="N4164" s="805"/>
      <c r="O4164" s="805"/>
      <c r="P4164" s="1839"/>
    </row>
    <row r="4165" spans="1:16" s="806" customFormat="1" ht="13.5" x14ac:dyDescent="0.25">
      <c r="A4165" s="1458">
        <v>114</v>
      </c>
      <c r="B4165" s="843" t="s">
        <v>791</v>
      </c>
      <c r="C4165" s="660" t="s">
        <v>701</v>
      </c>
      <c r="D4165" s="842">
        <v>1</v>
      </c>
      <c r="E4165" s="844">
        <v>2006</v>
      </c>
      <c r="F4165" s="1086">
        <v>173.417</v>
      </c>
      <c r="G4165" s="784">
        <f t="shared" si="139"/>
        <v>173.417</v>
      </c>
      <c r="H4165" s="866">
        <v>100</v>
      </c>
      <c r="I4165" s="784">
        <f t="shared" si="140"/>
        <v>0</v>
      </c>
      <c r="J4165" s="804"/>
      <c r="K4165" s="805"/>
      <c r="L4165" s="805"/>
      <c r="M4165" s="804"/>
      <c r="N4165" s="805"/>
      <c r="O4165" s="805"/>
      <c r="P4165" s="1839"/>
    </row>
    <row r="4166" spans="1:16" s="806" customFormat="1" ht="13.5" x14ac:dyDescent="0.25">
      <c r="A4166" s="1458">
        <v>115</v>
      </c>
      <c r="B4166" s="843" t="s">
        <v>2902</v>
      </c>
      <c r="C4166" s="660" t="s">
        <v>701</v>
      </c>
      <c r="D4166" s="842">
        <v>30</v>
      </c>
      <c r="E4166" s="844">
        <v>2006</v>
      </c>
      <c r="F4166" s="1086">
        <v>4720.549</v>
      </c>
      <c r="G4166" s="784">
        <f t="shared" si="139"/>
        <v>4720.549</v>
      </c>
      <c r="H4166" s="866">
        <v>100</v>
      </c>
      <c r="I4166" s="784">
        <f t="shared" si="140"/>
        <v>0</v>
      </c>
      <c r="J4166" s="804"/>
      <c r="K4166" s="805"/>
      <c r="L4166" s="805"/>
      <c r="M4166" s="804"/>
      <c r="N4166" s="805"/>
      <c r="O4166" s="805"/>
      <c r="P4166" s="1839"/>
    </row>
    <row r="4167" spans="1:16" s="806" customFormat="1" ht="13.5" x14ac:dyDescent="0.25">
      <c r="A4167" s="1458">
        <v>116</v>
      </c>
      <c r="B4167" s="846" t="s">
        <v>2903</v>
      </c>
      <c r="C4167" s="660" t="s">
        <v>701</v>
      </c>
      <c r="D4167" s="845">
        <v>7</v>
      </c>
      <c r="E4167" s="844">
        <v>2006</v>
      </c>
      <c r="F4167" s="1086">
        <v>1383.2190000000001</v>
      </c>
      <c r="G4167" s="784">
        <f t="shared" si="139"/>
        <v>1383.2190000000001</v>
      </c>
      <c r="H4167" s="866">
        <v>100</v>
      </c>
      <c r="I4167" s="784">
        <f t="shared" si="140"/>
        <v>0</v>
      </c>
      <c r="J4167" s="804"/>
      <c r="K4167" s="805"/>
      <c r="L4167" s="805"/>
      <c r="M4167" s="804"/>
      <c r="N4167" s="805"/>
      <c r="O4167" s="805"/>
      <c r="P4167" s="1839"/>
    </row>
    <row r="4168" spans="1:16" s="806" customFormat="1" ht="13.5" x14ac:dyDescent="0.25">
      <c r="A4168" s="1458">
        <v>117</v>
      </c>
      <c r="B4168" s="846" t="s">
        <v>711</v>
      </c>
      <c r="C4168" s="660" t="s">
        <v>701</v>
      </c>
      <c r="D4168" s="845">
        <v>1</v>
      </c>
      <c r="E4168" s="844">
        <v>2006</v>
      </c>
      <c r="F4168" s="1086">
        <v>417.97500000000002</v>
      </c>
      <c r="G4168" s="784">
        <f t="shared" si="139"/>
        <v>417.97500000000002</v>
      </c>
      <c r="H4168" s="866">
        <v>100</v>
      </c>
      <c r="I4168" s="784">
        <f t="shared" si="140"/>
        <v>0</v>
      </c>
      <c r="J4168" s="804"/>
      <c r="K4168" s="805"/>
      <c r="L4168" s="805"/>
      <c r="M4168" s="804"/>
      <c r="N4168" s="805"/>
      <c r="O4168" s="805"/>
      <c r="P4168" s="1839"/>
    </row>
    <row r="4169" spans="1:16" s="806" customFormat="1" ht="13.5" x14ac:dyDescent="0.25">
      <c r="A4169" s="1458">
        <v>118</v>
      </c>
      <c r="B4169" s="846" t="s">
        <v>712</v>
      </c>
      <c r="C4169" s="660" t="s">
        <v>701</v>
      </c>
      <c r="D4169" s="845">
        <v>2</v>
      </c>
      <c r="E4169" s="844">
        <v>2006</v>
      </c>
      <c r="F4169" s="1086">
        <v>582.13800000000003</v>
      </c>
      <c r="G4169" s="784">
        <f t="shared" si="139"/>
        <v>582.13800000000003</v>
      </c>
      <c r="H4169" s="866">
        <v>100</v>
      </c>
      <c r="I4169" s="784">
        <f t="shared" si="140"/>
        <v>0</v>
      </c>
      <c r="J4169" s="804"/>
      <c r="K4169" s="805"/>
      <c r="L4169" s="805"/>
      <c r="M4169" s="804"/>
      <c r="N4169" s="805"/>
      <c r="O4169" s="805"/>
      <c r="P4169" s="1839"/>
    </row>
    <row r="4170" spans="1:16" s="806" customFormat="1" ht="27" x14ac:dyDescent="0.25">
      <c r="A4170" s="1458">
        <v>119</v>
      </c>
      <c r="B4170" s="846" t="s">
        <v>2904</v>
      </c>
      <c r="C4170" s="660" t="s">
        <v>701</v>
      </c>
      <c r="D4170" s="845">
        <v>8</v>
      </c>
      <c r="E4170" s="844">
        <v>2006</v>
      </c>
      <c r="F4170" s="1086">
        <v>333.024</v>
      </c>
      <c r="G4170" s="784">
        <f t="shared" si="139"/>
        <v>333.024</v>
      </c>
      <c r="H4170" s="866">
        <v>100</v>
      </c>
      <c r="I4170" s="784">
        <f t="shared" si="140"/>
        <v>0</v>
      </c>
      <c r="J4170" s="804"/>
      <c r="K4170" s="805"/>
      <c r="L4170" s="805"/>
      <c r="M4170" s="804"/>
      <c r="N4170" s="805"/>
      <c r="O4170" s="805"/>
      <c r="P4170" s="1839"/>
    </row>
    <row r="4171" spans="1:16" s="806" customFormat="1" ht="13.5" x14ac:dyDescent="0.25">
      <c r="A4171" s="1458">
        <v>120</v>
      </c>
      <c r="B4171" s="846" t="s">
        <v>2905</v>
      </c>
      <c r="C4171" s="660" t="s">
        <v>701</v>
      </c>
      <c r="D4171" s="845">
        <v>20</v>
      </c>
      <c r="E4171" s="844">
        <v>2006</v>
      </c>
      <c r="F4171" s="1086">
        <v>899.2</v>
      </c>
      <c r="G4171" s="784">
        <f t="shared" si="139"/>
        <v>899.2</v>
      </c>
      <c r="H4171" s="866">
        <v>100</v>
      </c>
      <c r="I4171" s="784">
        <f t="shared" si="140"/>
        <v>0</v>
      </c>
      <c r="J4171" s="804"/>
      <c r="K4171" s="805"/>
      <c r="L4171" s="805"/>
      <c r="M4171" s="804"/>
      <c r="N4171" s="805"/>
      <c r="O4171" s="805"/>
      <c r="P4171" s="1839"/>
    </row>
    <row r="4172" spans="1:16" s="806" customFormat="1" ht="27" x14ac:dyDescent="0.25">
      <c r="A4172" s="1458">
        <v>121</v>
      </c>
      <c r="B4172" s="846" t="s">
        <v>2869</v>
      </c>
      <c r="C4172" s="660" t="s">
        <v>701</v>
      </c>
      <c r="D4172" s="845">
        <v>29</v>
      </c>
      <c r="E4172" s="844">
        <v>2006</v>
      </c>
      <c r="F4172" s="1086">
        <v>2092.8919999999998</v>
      </c>
      <c r="G4172" s="784">
        <f t="shared" si="139"/>
        <v>2092.8919999999998</v>
      </c>
      <c r="H4172" s="866">
        <v>100</v>
      </c>
      <c r="I4172" s="784">
        <f t="shared" si="140"/>
        <v>0</v>
      </c>
      <c r="J4172" s="804"/>
      <c r="K4172" s="805"/>
      <c r="L4172" s="805"/>
      <c r="M4172" s="804"/>
      <c r="N4172" s="805"/>
      <c r="O4172" s="805"/>
      <c r="P4172" s="1839"/>
    </row>
    <row r="4173" spans="1:16" s="806" customFormat="1" ht="13.5" x14ac:dyDescent="0.25">
      <c r="A4173" s="1458">
        <v>122</v>
      </c>
      <c r="B4173" s="846" t="s">
        <v>2906</v>
      </c>
      <c r="C4173" s="660" t="s">
        <v>701</v>
      </c>
      <c r="D4173" s="845">
        <v>1</v>
      </c>
      <c r="E4173" s="844">
        <v>2006</v>
      </c>
      <c r="F4173" s="1086">
        <v>271.80599999999998</v>
      </c>
      <c r="G4173" s="784">
        <f t="shared" si="139"/>
        <v>271.80599999999998</v>
      </c>
      <c r="H4173" s="866">
        <v>100</v>
      </c>
      <c r="I4173" s="784">
        <f t="shared" si="140"/>
        <v>0</v>
      </c>
      <c r="J4173" s="804"/>
      <c r="K4173" s="805"/>
      <c r="L4173" s="805"/>
      <c r="M4173" s="804"/>
      <c r="N4173" s="805"/>
      <c r="O4173" s="805"/>
      <c r="P4173" s="1839"/>
    </row>
    <row r="4174" spans="1:16" s="806" customFormat="1" ht="13.5" x14ac:dyDescent="0.25">
      <c r="A4174" s="1458">
        <v>123</v>
      </c>
      <c r="B4174" s="846" t="s">
        <v>2000</v>
      </c>
      <c r="C4174" s="660" t="s">
        <v>701</v>
      </c>
      <c r="D4174" s="845">
        <v>6</v>
      </c>
      <c r="E4174" s="844">
        <v>2006</v>
      </c>
      <c r="F4174" s="1086">
        <v>662.45399999999995</v>
      </c>
      <c r="G4174" s="784">
        <f t="shared" si="139"/>
        <v>662.45399999999995</v>
      </c>
      <c r="H4174" s="866">
        <v>100</v>
      </c>
      <c r="I4174" s="784">
        <f t="shared" si="140"/>
        <v>0</v>
      </c>
      <c r="J4174" s="804"/>
      <c r="K4174" s="805"/>
      <c r="L4174" s="805"/>
      <c r="M4174" s="804"/>
      <c r="N4174" s="805"/>
      <c r="O4174" s="805"/>
      <c r="P4174" s="1839"/>
    </row>
    <row r="4175" spans="1:16" s="806" customFormat="1" ht="13.5" customHeight="1" x14ac:dyDescent="0.25">
      <c r="A4175" s="1458">
        <v>124</v>
      </c>
      <c r="B4175" s="846" t="s">
        <v>2870</v>
      </c>
      <c r="C4175" s="660" t="s">
        <v>701</v>
      </c>
      <c r="D4175" s="845">
        <v>6</v>
      </c>
      <c r="E4175" s="844">
        <v>2006</v>
      </c>
      <c r="F4175" s="1086">
        <v>831</v>
      </c>
      <c r="G4175" s="784">
        <f t="shared" si="139"/>
        <v>831</v>
      </c>
      <c r="H4175" s="866">
        <v>100</v>
      </c>
      <c r="I4175" s="784">
        <f t="shared" si="140"/>
        <v>0</v>
      </c>
      <c r="J4175" s="804"/>
      <c r="K4175" s="805"/>
      <c r="L4175" s="805"/>
      <c r="M4175" s="804"/>
      <c r="N4175" s="805"/>
      <c r="O4175" s="805"/>
      <c r="P4175" s="1839"/>
    </row>
    <row r="4176" spans="1:16" s="806" customFormat="1" ht="13.5" customHeight="1" x14ac:dyDescent="0.25">
      <c r="A4176" s="1458">
        <v>125</v>
      </c>
      <c r="B4176" s="846" t="s">
        <v>2907</v>
      </c>
      <c r="C4176" s="660" t="s">
        <v>701</v>
      </c>
      <c r="D4176" s="845">
        <v>4</v>
      </c>
      <c r="E4176" s="844">
        <v>2006</v>
      </c>
      <c r="F4176" s="1086">
        <v>406.12400000000002</v>
      </c>
      <c r="G4176" s="784">
        <f t="shared" si="139"/>
        <v>406.12400000000002</v>
      </c>
      <c r="H4176" s="866">
        <v>100</v>
      </c>
      <c r="I4176" s="784">
        <f t="shared" si="140"/>
        <v>0</v>
      </c>
      <c r="J4176" s="804"/>
      <c r="K4176" s="805"/>
      <c r="L4176" s="805"/>
      <c r="M4176" s="804"/>
      <c r="N4176" s="805"/>
      <c r="O4176" s="805"/>
      <c r="P4176" s="1839"/>
    </row>
    <row r="4177" spans="1:16" s="806" customFormat="1" ht="13.5" customHeight="1" x14ac:dyDescent="0.25">
      <c r="A4177" s="1458">
        <v>126</v>
      </c>
      <c r="B4177" s="846" t="s">
        <v>2908</v>
      </c>
      <c r="C4177" s="660" t="s">
        <v>701</v>
      </c>
      <c r="D4177" s="845">
        <v>4</v>
      </c>
      <c r="E4177" s="842">
        <v>2006</v>
      </c>
      <c r="F4177" s="1086">
        <v>503.596</v>
      </c>
      <c r="G4177" s="784">
        <f t="shared" si="139"/>
        <v>503.596</v>
      </c>
      <c r="H4177" s="866">
        <v>100</v>
      </c>
      <c r="I4177" s="784">
        <f t="shared" si="140"/>
        <v>0</v>
      </c>
      <c r="J4177" s="804"/>
      <c r="K4177" s="805"/>
      <c r="L4177" s="805"/>
      <c r="M4177" s="804"/>
      <c r="N4177" s="805"/>
      <c r="O4177" s="805"/>
      <c r="P4177" s="1839"/>
    </row>
    <row r="4178" spans="1:16" s="806" customFormat="1" ht="13.5" x14ac:dyDescent="0.25">
      <c r="A4178" s="1458">
        <v>127</v>
      </c>
      <c r="B4178" s="846" t="s">
        <v>2909</v>
      </c>
      <c r="C4178" s="660" t="s">
        <v>701</v>
      </c>
      <c r="D4178" s="845">
        <v>4</v>
      </c>
      <c r="E4178" s="842">
        <v>2006</v>
      </c>
      <c r="F4178" s="1086">
        <v>617.30799999999999</v>
      </c>
      <c r="G4178" s="784">
        <f t="shared" ref="G4178:G4241" si="141">F4178*H4178%</f>
        <v>617.30799999999999</v>
      </c>
      <c r="H4178" s="866">
        <v>100</v>
      </c>
      <c r="I4178" s="784">
        <f t="shared" ref="I4178:I4241" si="142">F4178-G4178</f>
        <v>0</v>
      </c>
      <c r="J4178" s="804"/>
      <c r="K4178" s="805"/>
      <c r="L4178" s="805"/>
      <c r="M4178" s="804"/>
      <c r="N4178" s="805"/>
      <c r="O4178" s="805"/>
      <c r="P4178" s="1839"/>
    </row>
    <row r="4179" spans="1:16" s="806" customFormat="1" ht="13.5" customHeight="1" x14ac:dyDescent="0.25">
      <c r="A4179" s="1458">
        <v>128</v>
      </c>
      <c r="B4179" s="846" t="s">
        <v>2910</v>
      </c>
      <c r="C4179" s="660" t="s">
        <v>701</v>
      </c>
      <c r="D4179" s="845">
        <v>17</v>
      </c>
      <c r="E4179" s="842">
        <v>2006</v>
      </c>
      <c r="F4179" s="1086">
        <v>2034.424</v>
      </c>
      <c r="G4179" s="784">
        <f t="shared" si="141"/>
        <v>2034.424</v>
      </c>
      <c r="H4179" s="866">
        <v>100</v>
      </c>
      <c r="I4179" s="784">
        <f t="shared" si="142"/>
        <v>0</v>
      </c>
      <c r="J4179" s="804"/>
      <c r="K4179" s="805"/>
      <c r="L4179" s="805"/>
      <c r="M4179" s="804"/>
      <c r="N4179" s="805"/>
      <c r="O4179" s="805"/>
      <c r="P4179" s="1839"/>
    </row>
    <row r="4180" spans="1:16" s="806" customFormat="1" ht="13.5" x14ac:dyDescent="0.25">
      <c r="A4180" s="1458">
        <v>129</v>
      </c>
      <c r="B4180" s="846" t="s">
        <v>2911</v>
      </c>
      <c r="C4180" s="660" t="s">
        <v>701</v>
      </c>
      <c r="D4180" s="845">
        <v>18</v>
      </c>
      <c r="E4180" s="842">
        <v>2006</v>
      </c>
      <c r="F4180" s="1086">
        <v>2694.2759999999998</v>
      </c>
      <c r="G4180" s="784">
        <f t="shared" si="141"/>
        <v>2694.2759999999998</v>
      </c>
      <c r="H4180" s="866">
        <v>100</v>
      </c>
      <c r="I4180" s="784">
        <f t="shared" si="142"/>
        <v>0</v>
      </c>
      <c r="J4180" s="804"/>
      <c r="K4180" s="805"/>
      <c r="L4180" s="805"/>
      <c r="M4180" s="804"/>
      <c r="N4180" s="805"/>
      <c r="O4180" s="805"/>
      <c r="P4180" s="1839"/>
    </row>
    <row r="4181" spans="1:16" s="806" customFormat="1" ht="13.5" x14ac:dyDescent="0.25">
      <c r="A4181" s="1458">
        <v>130</v>
      </c>
      <c r="B4181" s="846" t="s">
        <v>2912</v>
      </c>
      <c r="C4181" s="660" t="s">
        <v>701</v>
      </c>
      <c r="D4181" s="845">
        <v>16</v>
      </c>
      <c r="E4181" s="842">
        <v>2006</v>
      </c>
      <c r="F4181" s="1086">
        <v>3126.1280000000002</v>
      </c>
      <c r="G4181" s="784">
        <f t="shared" si="141"/>
        <v>3126.1280000000002</v>
      </c>
      <c r="H4181" s="866">
        <v>100</v>
      </c>
      <c r="I4181" s="784">
        <f t="shared" si="142"/>
        <v>0</v>
      </c>
      <c r="J4181" s="804"/>
      <c r="K4181" s="805"/>
      <c r="L4181" s="805"/>
      <c r="M4181" s="804"/>
      <c r="N4181" s="805"/>
      <c r="O4181" s="805"/>
      <c r="P4181" s="1839"/>
    </row>
    <row r="4182" spans="1:16" s="806" customFormat="1" ht="13.5" x14ac:dyDescent="0.25">
      <c r="A4182" s="1458">
        <v>131</v>
      </c>
      <c r="B4182" s="846" t="s">
        <v>805</v>
      </c>
      <c r="C4182" s="660" t="s">
        <v>701</v>
      </c>
      <c r="D4182" s="845">
        <v>8</v>
      </c>
      <c r="E4182" s="842">
        <v>2007</v>
      </c>
      <c r="F4182" s="1086">
        <v>840</v>
      </c>
      <c r="G4182" s="784">
        <f t="shared" si="141"/>
        <v>840</v>
      </c>
      <c r="H4182" s="866">
        <v>100</v>
      </c>
      <c r="I4182" s="784">
        <f t="shared" si="142"/>
        <v>0</v>
      </c>
      <c r="J4182" s="804"/>
      <c r="K4182" s="805"/>
      <c r="L4182" s="805"/>
      <c r="M4182" s="804"/>
      <c r="N4182" s="805"/>
      <c r="O4182" s="805"/>
      <c r="P4182" s="1839"/>
    </row>
    <row r="4183" spans="1:16" s="806" customFormat="1" ht="13.5" x14ac:dyDescent="0.25">
      <c r="A4183" s="1458">
        <v>132</v>
      </c>
      <c r="B4183" s="846" t="s">
        <v>759</v>
      </c>
      <c r="C4183" s="660" t="s">
        <v>701</v>
      </c>
      <c r="D4183" s="845">
        <v>1</v>
      </c>
      <c r="E4183" s="842">
        <v>2008</v>
      </c>
      <c r="F4183" s="1086">
        <v>75</v>
      </c>
      <c r="G4183" s="784">
        <f t="shared" si="141"/>
        <v>75</v>
      </c>
      <c r="H4183" s="866">
        <v>100</v>
      </c>
      <c r="I4183" s="784">
        <f t="shared" si="142"/>
        <v>0</v>
      </c>
      <c r="J4183" s="804"/>
      <c r="K4183" s="805"/>
      <c r="L4183" s="805"/>
      <c r="M4183" s="804"/>
      <c r="N4183" s="805"/>
      <c r="O4183" s="805"/>
      <c r="P4183" s="1839"/>
    </row>
    <row r="4184" spans="1:16" s="806" customFormat="1" ht="13.5" x14ac:dyDescent="0.25">
      <c r="A4184" s="1458">
        <v>133</v>
      </c>
      <c r="B4184" s="846" t="s">
        <v>787</v>
      </c>
      <c r="C4184" s="660" t="s">
        <v>701</v>
      </c>
      <c r="D4184" s="845">
        <v>3</v>
      </c>
      <c r="E4184" s="842">
        <v>2008</v>
      </c>
      <c r="F4184" s="1086">
        <v>195</v>
      </c>
      <c r="G4184" s="784">
        <f t="shared" si="141"/>
        <v>195</v>
      </c>
      <c r="H4184" s="866">
        <v>100</v>
      </c>
      <c r="I4184" s="784">
        <f t="shared" si="142"/>
        <v>0</v>
      </c>
      <c r="J4184" s="804"/>
      <c r="K4184" s="805"/>
      <c r="L4184" s="805"/>
      <c r="M4184" s="804"/>
      <c r="N4184" s="805"/>
      <c r="O4184" s="805"/>
      <c r="P4184" s="1839"/>
    </row>
    <row r="4185" spans="1:16" s="806" customFormat="1" ht="13.5" x14ac:dyDescent="0.25">
      <c r="A4185" s="1458">
        <v>134</v>
      </c>
      <c r="B4185" s="846" t="s">
        <v>787</v>
      </c>
      <c r="C4185" s="660" t="s">
        <v>701</v>
      </c>
      <c r="D4185" s="845">
        <v>2</v>
      </c>
      <c r="E4185" s="842">
        <v>2008</v>
      </c>
      <c r="F4185" s="1086">
        <v>220</v>
      </c>
      <c r="G4185" s="784">
        <f t="shared" si="141"/>
        <v>220</v>
      </c>
      <c r="H4185" s="866">
        <v>100</v>
      </c>
      <c r="I4185" s="784">
        <f t="shared" si="142"/>
        <v>0</v>
      </c>
      <c r="J4185" s="804"/>
      <c r="K4185" s="805"/>
      <c r="L4185" s="805"/>
      <c r="M4185" s="804"/>
      <c r="N4185" s="805"/>
      <c r="O4185" s="805"/>
      <c r="P4185" s="1839"/>
    </row>
    <row r="4186" spans="1:16" s="806" customFormat="1" ht="13.5" x14ac:dyDescent="0.25">
      <c r="A4186" s="1458">
        <v>135</v>
      </c>
      <c r="B4186" s="846" t="s">
        <v>1064</v>
      </c>
      <c r="C4186" s="660" t="s">
        <v>701</v>
      </c>
      <c r="D4186" s="845">
        <v>1</v>
      </c>
      <c r="E4186" s="842">
        <v>2008</v>
      </c>
      <c r="F4186" s="1086">
        <v>35</v>
      </c>
      <c r="G4186" s="784">
        <f t="shared" si="141"/>
        <v>35</v>
      </c>
      <c r="H4186" s="866">
        <v>100</v>
      </c>
      <c r="I4186" s="784">
        <f t="shared" si="142"/>
        <v>0</v>
      </c>
      <c r="J4186" s="804"/>
      <c r="K4186" s="805"/>
      <c r="L4186" s="805"/>
      <c r="M4186" s="804"/>
      <c r="N4186" s="805"/>
      <c r="O4186" s="805"/>
      <c r="P4186" s="1839"/>
    </row>
    <row r="4187" spans="1:16" s="806" customFormat="1" ht="13.5" x14ac:dyDescent="0.25">
      <c r="A4187" s="1458">
        <v>136</v>
      </c>
      <c r="B4187" s="846" t="s">
        <v>787</v>
      </c>
      <c r="C4187" s="660" t="s">
        <v>701</v>
      </c>
      <c r="D4187" s="845">
        <v>2</v>
      </c>
      <c r="E4187" s="842">
        <v>2008</v>
      </c>
      <c r="F4187" s="1086">
        <v>158</v>
      </c>
      <c r="G4187" s="784">
        <f t="shared" si="141"/>
        <v>158</v>
      </c>
      <c r="H4187" s="866">
        <v>100</v>
      </c>
      <c r="I4187" s="784">
        <f t="shared" si="142"/>
        <v>0</v>
      </c>
      <c r="J4187" s="804"/>
      <c r="K4187" s="805"/>
      <c r="L4187" s="805"/>
      <c r="M4187" s="804"/>
      <c r="N4187" s="805"/>
      <c r="O4187" s="805"/>
      <c r="P4187" s="1839"/>
    </row>
    <row r="4188" spans="1:16" s="806" customFormat="1" ht="13.5" x14ac:dyDescent="0.25">
      <c r="A4188" s="1458">
        <v>137</v>
      </c>
      <c r="B4188" s="846" t="s">
        <v>1989</v>
      </c>
      <c r="C4188" s="660" t="s">
        <v>701</v>
      </c>
      <c r="D4188" s="845">
        <v>4</v>
      </c>
      <c r="E4188" s="842">
        <v>2008</v>
      </c>
      <c r="F4188" s="1086">
        <v>520</v>
      </c>
      <c r="G4188" s="784">
        <f t="shared" si="141"/>
        <v>520</v>
      </c>
      <c r="H4188" s="866">
        <v>100</v>
      </c>
      <c r="I4188" s="784">
        <f t="shared" si="142"/>
        <v>0</v>
      </c>
      <c r="J4188" s="804"/>
      <c r="K4188" s="805"/>
      <c r="L4188" s="805"/>
      <c r="M4188" s="804"/>
      <c r="N4188" s="805"/>
      <c r="O4188" s="805"/>
      <c r="P4188" s="1839"/>
    </row>
    <row r="4189" spans="1:16" s="806" customFormat="1" ht="13.5" x14ac:dyDescent="0.25">
      <c r="A4189" s="1458">
        <v>138</v>
      </c>
      <c r="B4189" s="846" t="s">
        <v>760</v>
      </c>
      <c r="C4189" s="660" t="s">
        <v>701</v>
      </c>
      <c r="D4189" s="845">
        <v>4</v>
      </c>
      <c r="E4189" s="842">
        <v>2008</v>
      </c>
      <c r="F4189" s="1086">
        <v>198</v>
      </c>
      <c r="G4189" s="784">
        <f t="shared" si="141"/>
        <v>198</v>
      </c>
      <c r="H4189" s="866">
        <v>100</v>
      </c>
      <c r="I4189" s="784">
        <f t="shared" si="142"/>
        <v>0</v>
      </c>
      <c r="J4189" s="804"/>
      <c r="K4189" s="805"/>
      <c r="L4189" s="805"/>
      <c r="M4189" s="804"/>
      <c r="N4189" s="805"/>
      <c r="O4189" s="805"/>
      <c r="P4189" s="1839"/>
    </row>
    <row r="4190" spans="1:16" s="806" customFormat="1" ht="13.5" x14ac:dyDescent="0.25">
      <c r="A4190" s="1458">
        <v>139</v>
      </c>
      <c r="B4190" s="846" t="s">
        <v>2913</v>
      </c>
      <c r="C4190" s="660" t="s">
        <v>701</v>
      </c>
      <c r="D4190" s="845">
        <v>4</v>
      </c>
      <c r="E4190" s="842">
        <v>2008</v>
      </c>
      <c r="F4190" s="1086">
        <v>700.71199999999999</v>
      </c>
      <c r="G4190" s="784">
        <f t="shared" si="141"/>
        <v>700.71199999999999</v>
      </c>
      <c r="H4190" s="866">
        <v>100</v>
      </c>
      <c r="I4190" s="784">
        <f t="shared" si="142"/>
        <v>0</v>
      </c>
      <c r="J4190" s="804"/>
      <c r="K4190" s="805"/>
      <c r="L4190" s="805"/>
      <c r="M4190" s="804"/>
      <c r="N4190" s="805"/>
      <c r="O4190" s="805"/>
      <c r="P4190" s="1839"/>
    </row>
    <row r="4191" spans="1:16" s="806" customFormat="1" ht="13.5" x14ac:dyDescent="0.25">
      <c r="A4191" s="1458">
        <v>140</v>
      </c>
      <c r="B4191" s="846" t="s">
        <v>1997</v>
      </c>
      <c r="C4191" s="660" t="s">
        <v>701</v>
      </c>
      <c r="D4191" s="845">
        <v>6</v>
      </c>
      <c r="E4191" s="842">
        <v>2008</v>
      </c>
      <c r="F4191" s="1086">
        <v>838.14599999999996</v>
      </c>
      <c r="G4191" s="784">
        <f t="shared" si="141"/>
        <v>838.14599999999996</v>
      </c>
      <c r="H4191" s="866">
        <v>100</v>
      </c>
      <c r="I4191" s="784">
        <f t="shared" si="142"/>
        <v>0</v>
      </c>
      <c r="J4191" s="804"/>
      <c r="K4191" s="805"/>
      <c r="L4191" s="805"/>
      <c r="M4191" s="804"/>
      <c r="N4191" s="805"/>
      <c r="O4191" s="805"/>
      <c r="P4191" s="1839"/>
    </row>
    <row r="4192" spans="1:16" s="806" customFormat="1" ht="13.5" x14ac:dyDescent="0.25">
      <c r="A4192" s="1458">
        <v>141</v>
      </c>
      <c r="B4192" s="846" t="s">
        <v>1995</v>
      </c>
      <c r="C4192" s="660" t="s">
        <v>701</v>
      </c>
      <c r="D4192" s="845">
        <v>6</v>
      </c>
      <c r="E4192" s="842">
        <v>2008</v>
      </c>
      <c r="F4192" s="1086">
        <v>1087.69398</v>
      </c>
      <c r="G4192" s="784">
        <f t="shared" si="141"/>
        <v>1087.69398</v>
      </c>
      <c r="H4192" s="866">
        <v>100</v>
      </c>
      <c r="I4192" s="784">
        <f t="shared" si="142"/>
        <v>0</v>
      </c>
      <c r="J4192" s="804"/>
      <c r="K4192" s="805"/>
      <c r="L4192" s="805"/>
      <c r="M4192" s="804"/>
      <c r="N4192" s="805"/>
      <c r="O4192" s="805"/>
      <c r="P4192" s="1839"/>
    </row>
    <row r="4193" spans="1:16" s="806" customFormat="1" ht="13.5" x14ac:dyDescent="0.25">
      <c r="A4193" s="1458">
        <v>142</v>
      </c>
      <c r="B4193" s="846" t="s">
        <v>1996</v>
      </c>
      <c r="C4193" s="660" t="s">
        <v>701</v>
      </c>
      <c r="D4193" s="845">
        <v>4</v>
      </c>
      <c r="E4193" s="842">
        <v>2008</v>
      </c>
      <c r="F4193" s="1086">
        <v>955.1</v>
      </c>
      <c r="G4193" s="784">
        <f t="shared" si="141"/>
        <v>955.1</v>
      </c>
      <c r="H4193" s="866">
        <v>100</v>
      </c>
      <c r="I4193" s="784">
        <f t="shared" si="142"/>
        <v>0</v>
      </c>
      <c r="J4193" s="804"/>
      <c r="K4193" s="805"/>
      <c r="L4193" s="805"/>
      <c r="M4193" s="804"/>
      <c r="N4193" s="805"/>
      <c r="O4193" s="805"/>
      <c r="P4193" s="1839"/>
    </row>
    <row r="4194" spans="1:16" s="806" customFormat="1" ht="13.5" x14ac:dyDescent="0.25">
      <c r="A4194" s="1458">
        <v>143</v>
      </c>
      <c r="B4194" s="846" t="s">
        <v>2894</v>
      </c>
      <c r="C4194" s="660" t="s">
        <v>701</v>
      </c>
      <c r="D4194" s="845">
        <v>8</v>
      </c>
      <c r="E4194" s="842">
        <v>2008</v>
      </c>
      <c r="F4194" s="1086">
        <v>1718.4646399999999</v>
      </c>
      <c r="G4194" s="784">
        <f t="shared" si="141"/>
        <v>1718.4646399999999</v>
      </c>
      <c r="H4194" s="866">
        <v>100</v>
      </c>
      <c r="I4194" s="784">
        <f t="shared" si="142"/>
        <v>0</v>
      </c>
      <c r="J4194" s="804"/>
      <c r="K4194" s="805"/>
      <c r="L4194" s="805"/>
      <c r="M4194" s="804"/>
      <c r="N4194" s="805"/>
      <c r="O4194" s="805"/>
      <c r="P4194" s="1839"/>
    </row>
    <row r="4195" spans="1:16" s="806" customFormat="1" ht="13.5" customHeight="1" x14ac:dyDescent="0.25">
      <c r="A4195" s="1458">
        <v>144</v>
      </c>
      <c r="B4195" s="846" t="s">
        <v>785</v>
      </c>
      <c r="C4195" s="660" t="s">
        <v>701</v>
      </c>
      <c r="D4195" s="845">
        <v>4</v>
      </c>
      <c r="E4195" s="842">
        <v>2008</v>
      </c>
      <c r="F4195" s="1086">
        <v>605.50400000000002</v>
      </c>
      <c r="G4195" s="784">
        <f t="shared" si="141"/>
        <v>605.50400000000002</v>
      </c>
      <c r="H4195" s="866">
        <v>100</v>
      </c>
      <c r="I4195" s="784">
        <f t="shared" si="142"/>
        <v>0</v>
      </c>
      <c r="J4195" s="804"/>
      <c r="K4195" s="805"/>
      <c r="L4195" s="805"/>
      <c r="M4195" s="804"/>
      <c r="N4195" s="805"/>
      <c r="O4195" s="805"/>
      <c r="P4195" s="1839"/>
    </row>
    <row r="4196" spans="1:16" s="806" customFormat="1" ht="13.5" customHeight="1" x14ac:dyDescent="0.25">
      <c r="A4196" s="1458">
        <v>145</v>
      </c>
      <c r="B4196" s="846" t="s">
        <v>2914</v>
      </c>
      <c r="C4196" s="660" t="s">
        <v>701</v>
      </c>
      <c r="D4196" s="845">
        <v>6</v>
      </c>
      <c r="E4196" s="842">
        <v>2008</v>
      </c>
      <c r="F4196" s="1086">
        <v>1288.5119999999999</v>
      </c>
      <c r="G4196" s="784">
        <f t="shared" si="141"/>
        <v>1288.5119999999999</v>
      </c>
      <c r="H4196" s="866">
        <v>100</v>
      </c>
      <c r="I4196" s="784">
        <f t="shared" si="142"/>
        <v>0</v>
      </c>
      <c r="J4196" s="804"/>
      <c r="K4196" s="805"/>
      <c r="L4196" s="805"/>
      <c r="M4196" s="804"/>
      <c r="N4196" s="805"/>
      <c r="O4196" s="805"/>
      <c r="P4196" s="1839"/>
    </row>
    <row r="4197" spans="1:16" s="806" customFormat="1" ht="13.5" customHeight="1" x14ac:dyDescent="0.25">
      <c r="A4197" s="1458">
        <v>146</v>
      </c>
      <c r="B4197" s="846" t="s">
        <v>789</v>
      </c>
      <c r="C4197" s="660" t="s">
        <v>701</v>
      </c>
      <c r="D4197" s="845">
        <v>19</v>
      </c>
      <c r="E4197" s="842">
        <v>2008</v>
      </c>
      <c r="F4197" s="1086">
        <v>643.39301</v>
      </c>
      <c r="G4197" s="784">
        <f t="shared" si="141"/>
        <v>643.39301</v>
      </c>
      <c r="H4197" s="866">
        <v>100</v>
      </c>
      <c r="I4197" s="784">
        <f t="shared" si="142"/>
        <v>0</v>
      </c>
      <c r="J4197" s="804"/>
      <c r="K4197" s="805"/>
      <c r="L4197" s="805"/>
      <c r="M4197" s="804"/>
      <c r="N4197" s="805"/>
      <c r="O4197" s="805"/>
      <c r="P4197" s="1839"/>
    </row>
    <row r="4198" spans="1:16" s="806" customFormat="1" ht="13.5" x14ac:dyDescent="0.25">
      <c r="A4198" s="1458">
        <v>147</v>
      </c>
      <c r="B4198" s="846" t="s">
        <v>802</v>
      </c>
      <c r="C4198" s="660" t="s">
        <v>701</v>
      </c>
      <c r="D4198" s="845">
        <v>1</v>
      </c>
      <c r="E4198" s="842">
        <v>2008</v>
      </c>
      <c r="F4198" s="1086">
        <v>176.33592000000002</v>
      </c>
      <c r="G4198" s="784">
        <f t="shared" si="141"/>
        <v>176.33592000000002</v>
      </c>
      <c r="H4198" s="866">
        <v>100</v>
      </c>
      <c r="I4198" s="784">
        <f t="shared" si="142"/>
        <v>0</v>
      </c>
      <c r="J4198" s="804"/>
      <c r="K4198" s="805"/>
      <c r="L4198" s="805"/>
      <c r="M4198" s="804"/>
      <c r="N4198" s="805"/>
      <c r="O4198" s="805"/>
      <c r="P4198" s="1839"/>
    </row>
    <row r="4199" spans="1:16" s="806" customFormat="1" ht="13.5" x14ac:dyDescent="0.25">
      <c r="A4199" s="1458">
        <v>148</v>
      </c>
      <c r="B4199" s="846" t="s">
        <v>1057</v>
      </c>
      <c r="C4199" s="660" t="s">
        <v>701</v>
      </c>
      <c r="D4199" s="845">
        <v>1</v>
      </c>
      <c r="E4199" s="842">
        <v>2008</v>
      </c>
      <c r="F4199" s="1086">
        <v>75.572539999999989</v>
      </c>
      <c r="G4199" s="784">
        <f t="shared" si="141"/>
        <v>75.572539999999989</v>
      </c>
      <c r="H4199" s="866">
        <v>100</v>
      </c>
      <c r="I4199" s="784">
        <f t="shared" si="142"/>
        <v>0</v>
      </c>
      <c r="J4199" s="804"/>
      <c r="K4199" s="805"/>
      <c r="L4199" s="805"/>
      <c r="M4199" s="804"/>
      <c r="N4199" s="805"/>
      <c r="O4199" s="805"/>
      <c r="P4199" s="1839"/>
    </row>
    <row r="4200" spans="1:16" s="806" customFormat="1" ht="13.5" x14ac:dyDescent="0.25">
      <c r="A4200" s="1458">
        <v>149</v>
      </c>
      <c r="B4200" s="846" t="s">
        <v>803</v>
      </c>
      <c r="C4200" s="660" t="s">
        <v>701</v>
      </c>
      <c r="D4200" s="845">
        <v>1</v>
      </c>
      <c r="E4200" s="842">
        <v>2008</v>
      </c>
      <c r="F4200" s="1086">
        <v>75.572539999999989</v>
      </c>
      <c r="G4200" s="784">
        <f t="shared" si="141"/>
        <v>75.572539999999989</v>
      </c>
      <c r="H4200" s="866">
        <v>100</v>
      </c>
      <c r="I4200" s="784">
        <f t="shared" si="142"/>
        <v>0</v>
      </c>
      <c r="J4200" s="804"/>
      <c r="K4200" s="805"/>
      <c r="L4200" s="805"/>
      <c r="M4200" s="804"/>
      <c r="N4200" s="805"/>
      <c r="O4200" s="805"/>
      <c r="P4200" s="1839"/>
    </row>
    <row r="4201" spans="1:16" s="806" customFormat="1" ht="13.5" x14ac:dyDescent="0.25">
      <c r="A4201" s="1458">
        <v>150</v>
      </c>
      <c r="B4201" s="846" t="s">
        <v>1058</v>
      </c>
      <c r="C4201" s="660" t="s">
        <v>701</v>
      </c>
      <c r="D4201" s="845">
        <v>1</v>
      </c>
      <c r="E4201" s="842">
        <v>2008</v>
      </c>
      <c r="F4201" s="1086">
        <v>98.874070000000003</v>
      </c>
      <c r="G4201" s="784">
        <f t="shared" si="141"/>
        <v>98.874070000000003</v>
      </c>
      <c r="H4201" s="866">
        <v>100</v>
      </c>
      <c r="I4201" s="784">
        <f t="shared" si="142"/>
        <v>0</v>
      </c>
      <c r="J4201" s="804"/>
      <c r="K4201" s="805"/>
      <c r="L4201" s="805"/>
      <c r="M4201" s="804"/>
      <c r="N4201" s="805"/>
      <c r="O4201" s="805"/>
      <c r="P4201" s="1839"/>
    </row>
    <row r="4202" spans="1:16" s="806" customFormat="1" ht="13.5" customHeight="1" x14ac:dyDescent="0.25">
      <c r="A4202" s="1458">
        <v>151</v>
      </c>
      <c r="B4202" s="846" t="s">
        <v>1059</v>
      </c>
      <c r="C4202" s="660" t="s">
        <v>701</v>
      </c>
      <c r="D4202" s="845">
        <v>10</v>
      </c>
      <c r="E4202" s="842">
        <v>2008</v>
      </c>
      <c r="F4202" s="1086">
        <v>661.25969999999995</v>
      </c>
      <c r="G4202" s="784">
        <f t="shared" si="141"/>
        <v>661.25969999999995</v>
      </c>
      <c r="H4202" s="866">
        <v>100</v>
      </c>
      <c r="I4202" s="784">
        <f t="shared" si="142"/>
        <v>0</v>
      </c>
      <c r="J4202" s="804"/>
      <c r="K4202" s="805"/>
      <c r="L4202" s="805"/>
      <c r="M4202" s="804"/>
      <c r="N4202" s="805"/>
      <c r="O4202" s="805"/>
      <c r="P4202" s="1839"/>
    </row>
    <row r="4203" spans="1:16" s="806" customFormat="1" ht="13.5" customHeight="1" x14ac:dyDescent="0.25">
      <c r="A4203" s="1458">
        <v>152</v>
      </c>
      <c r="B4203" s="846" t="s">
        <v>790</v>
      </c>
      <c r="C4203" s="660" t="s">
        <v>701</v>
      </c>
      <c r="D4203" s="845">
        <v>11</v>
      </c>
      <c r="E4203" s="842">
        <v>2008</v>
      </c>
      <c r="F4203" s="1086">
        <v>725.09969999999998</v>
      </c>
      <c r="G4203" s="784">
        <f t="shared" si="141"/>
        <v>725.09969999999998</v>
      </c>
      <c r="H4203" s="866">
        <v>100</v>
      </c>
      <c r="I4203" s="784">
        <f t="shared" si="142"/>
        <v>0</v>
      </c>
      <c r="J4203" s="804"/>
      <c r="K4203" s="805"/>
      <c r="L4203" s="805"/>
      <c r="M4203" s="804"/>
      <c r="N4203" s="805"/>
      <c r="O4203" s="805"/>
      <c r="P4203" s="1839"/>
    </row>
    <row r="4204" spans="1:16" s="806" customFormat="1" ht="13.5" x14ac:dyDescent="0.25">
      <c r="A4204" s="1458">
        <v>153</v>
      </c>
      <c r="B4204" s="846" t="s">
        <v>792</v>
      </c>
      <c r="C4204" s="660" t="s">
        <v>701</v>
      </c>
      <c r="D4204" s="845">
        <v>1</v>
      </c>
      <c r="E4204" s="842">
        <v>2008</v>
      </c>
      <c r="F4204" s="1086">
        <v>185.63607999999999</v>
      </c>
      <c r="G4204" s="784">
        <f t="shared" si="141"/>
        <v>185.63607999999999</v>
      </c>
      <c r="H4204" s="866">
        <v>100</v>
      </c>
      <c r="I4204" s="784">
        <f t="shared" si="142"/>
        <v>0</v>
      </c>
      <c r="J4204" s="804"/>
      <c r="K4204" s="805"/>
      <c r="L4204" s="805"/>
      <c r="M4204" s="804"/>
      <c r="N4204" s="805"/>
      <c r="O4204" s="805"/>
      <c r="P4204" s="1839"/>
    </row>
    <row r="4205" spans="1:16" s="806" customFormat="1" ht="13.5" x14ac:dyDescent="0.25">
      <c r="A4205" s="1458">
        <v>154</v>
      </c>
      <c r="B4205" s="841" t="s">
        <v>1836</v>
      </c>
      <c r="C4205" s="660" t="s">
        <v>701</v>
      </c>
      <c r="D4205" s="842">
        <v>2</v>
      </c>
      <c r="E4205" s="848">
        <v>2008</v>
      </c>
      <c r="F4205" s="1086">
        <v>466.03064000000001</v>
      </c>
      <c r="G4205" s="784">
        <f t="shared" si="141"/>
        <v>466.03064000000001</v>
      </c>
      <c r="H4205" s="866">
        <v>100</v>
      </c>
      <c r="I4205" s="784">
        <f t="shared" si="142"/>
        <v>0</v>
      </c>
      <c r="J4205" s="804"/>
      <c r="K4205" s="805"/>
      <c r="L4205" s="805"/>
      <c r="M4205" s="804"/>
      <c r="N4205" s="805"/>
      <c r="O4205" s="805"/>
      <c r="P4205" s="1839"/>
    </row>
    <row r="4206" spans="1:16" s="806" customFormat="1" ht="13.5" x14ac:dyDescent="0.25">
      <c r="A4206" s="1458">
        <v>155</v>
      </c>
      <c r="B4206" s="841" t="s">
        <v>2885</v>
      </c>
      <c r="C4206" s="660" t="s">
        <v>701</v>
      </c>
      <c r="D4206" s="842">
        <v>8</v>
      </c>
      <c r="E4206" s="848">
        <v>2008</v>
      </c>
      <c r="F4206" s="1086">
        <v>513.89328</v>
      </c>
      <c r="G4206" s="784">
        <f t="shared" si="141"/>
        <v>513.89328</v>
      </c>
      <c r="H4206" s="866">
        <v>100</v>
      </c>
      <c r="I4206" s="784">
        <f t="shared" si="142"/>
        <v>0</v>
      </c>
      <c r="J4206" s="804"/>
      <c r="K4206" s="805"/>
      <c r="L4206" s="805"/>
      <c r="M4206" s="804"/>
      <c r="N4206" s="805"/>
      <c r="O4206" s="805"/>
      <c r="P4206" s="1839"/>
    </row>
    <row r="4207" spans="1:16" s="806" customFormat="1" ht="13.5" x14ac:dyDescent="0.25">
      <c r="A4207" s="1458">
        <v>156</v>
      </c>
      <c r="B4207" s="846" t="s">
        <v>1058</v>
      </c>
      <c r="C4207" s="660" t="s">
        <v>701</v>
      </c>
      <c r="D4207" s="842">
        <v>2</v>
      </c>
      <c r="E4207" s="848">
        <v>2008</v>
      </c>
      <c r="F4207" s="1086">
        <v>197.74799999999999</v>
      </c>
      <c r="G4207" s="784">
        <f t="shared" si="141"/>
        <v>197.74799999999999</v>
      </c>
      <c r="H4207" s="866">
        <v>100</v>
      </c>
      <c r="I4207" s="784">
        <f t="shared" si="142"/>
        <v>0</v>
      </c>
      <c r="J4207" s="804"/>
      <c r="K4207" s="805"/>
      <c r="L4207" s="805"/>
      <c r="M4207" s="804"/>
      <c r="N4207" s="805"/>
      <c r="O4207" s="805"/>
      <c r="P4207" s="1839"/>
    </row>
    <row r="4208" spans="1:16" s="806" customFormat="1" ht="13.5" x14ac:dyDescent="0.25">
      <c r="A4208" s="1458">
        <v>157</v>
      </c>
      <c r="B4208" s="846" t="s">
        <v>1059</v>
      </c>
      <c r="C4208" s="660" t="s">
        <v>701</v>
      </c>
      <c r="D4208" s="842">
        <v>3</v>
      </c>
      <c r="E4208" s="848">
        <v>2008</v>
      </c>
      <c r="F4208" s="1086">
        <v>198.37799999999999</v>
      </c>
      <c r="G4208" s="784">
        <f t="shared" si="141"/>
        <v>198.37799999999999</v>
      </c>
      <c r="H4208" s="866">
        <v>100</v>
      </c>
      <c r="I4208" s="784">
        <f t="shared" si="142"/>
        <v>0</v>
      </c>
      <c r="J4208" s="804"/>
      <c r="K4208" s="805"/>
      <c r="L4208" s="805"/>
      <c r="M4208" s="804"/>
      <c r="N4208" s="805"/>
      <c r="O4208" s="805"/>
      <c r="P4208" s="1839"/>
    </row>
    <row r="4209" spans="1:16" s="806" customFormat="1" ht="13.5" x14ac:dyDescent="0.25">
      <c r="A4209" s="1458">
        <v>158</v>
      </c>
      <c r="B4209" s="846" t="s">
        <v>790</v>
      </c>
      <c r="C4209" s="660" t="s">
        <v>701</v>
      </c>
      <c r="D4209" s="842">
        <v>2</v>
      </c>
      <c r="E4209" s="848">
        <v>2008</v>
      </c>
      <c r="F4209" s="1086">
        <v>131.83600000000001</v>
      </c>
      <c r="G4209" s="784">
        <f t="shared" si="141"/>
        <v>131.83600000000001</v>
      </c>
      <c r="H4209" s="866">
        <v>100</v>
      </c>
      <c r="I4209" s="784">
        <f t="shared" si="142"/>
        <v>0</v>
      </c>
      <c r="J4209" s="804"/>
      <c r="K4209" s="805"/>
      <c r="L4209" s="805"/>
      <c r="M4209" s="804"/>
      <c r="N4209" s="805"/>
      <c r="O4209" s="805"/>
      <c r="P4209" s="1839"/>
    </row>
    <row r="4210" spans="1:16" s="806" customFormat="1" ht="13.5" x14ac:dyDescent="0.25">
      <c r="A4210" s="1458">
        <v>159</v>
      </c>
      <c r="B4210" s="846" t="s">
        <v>793</v>
      </c>
      <c r="C4210" s="660" t="s">
        <v>701</v>
      </c>
      <c r="D4210" s="842">
        <v>2</v>
      </c>
      <c r="E4210" s="848">
        <v>2008</v>
      </c>
      <c r="F4210" s="1086">
        <v>167.24199999999999</v>
      </c>
      <c r="G4210" s="784">
        <f t="shared" si="141"/>
        <v>167.24199999999999</v>
      </c>
      <c r="H4210" s="866">
        <v>100</v>
      </c>
      <c r="I4210" s="784">
        <f t="shared" si="142"/>
        <v>0</v>
      </c>
      <c r="J4210" s="804"/>
      <c r="K4210" s="805"/>
      <c r="L4210" s="805"/>
      <c r="M4210" s="804"/>
      <c r="N4210" s="805"/>
      <c r="O4210" s="805"/>
      <c r="P4210" s="1839"/>
    </row>
    <row r="4211" spans="1:16" s="806" customFormat="1" ht="13.5" x14ac:dyDescent="0.25">
      <c r="A4211" s="1458">
        <v>160</v>
      </c>
      <c r="B4211" s="846" t="s">
        <v>787</v>
      </c>
      <c r="C4211" s="660" t="s">
        <v>701</v>
      </c>
      <c r="D4211" s="842">
        <v>1</v>
      </c>
      <c r="E4211" s="848">
        <v>2008</v>
      </c>
      <c r="F4211" s="1086">
        <v>233.01499999999999</v>
      </c>
      <c r="G4211" s="784">
        <f t="shared" si="141"/>
        <v>233.01499999999999</v>
      </c>
      <c r="H4211" s="866">
        <v>100</v>
      </c>
      <c r="I4211" s="784">
        <f t="shared" si="142"/>
        <v>0</v>
      </c>
      <c r="J4211" s="804"/>
      <c r="K4211" s="805"/>
      <c r="L4211" s="805"/>
      <c r="M4211" s="804"/>
      <c r="N4211" s="805"/>
      <c r="O4211" s="805"/>
      <c r="P4211" s="1839"/>
    </row>
    <row r="4212" spans="1:16" s="806" customFormat="1" ht="13.5" x14ac:dyDescent="0.25">
      <c r="A4212" s="1458">
        <v>161</v>
      </c>
      <c r="B4212" s="846" t="s">
        <v>760</v>
      </c>
      <c r="C4212" s="660" t="s">
        <v>701</v>
      </c>
      <c r="D4212" s="842">
        <v>1</v>
      </c>
      <c r="E4212" s="848">
        <v>2008</v>
      </c>
      <c r="F4212" s="1086">
        <v>49.5</v>
      </c>
      <c r="G4212" s="784">
        <f t="shared" si="141"/>
        <v>49.5</v>
      </c>
      <c r="H4212" s="866">
        <v>100</v>
      </c>
      <c r="I4212" s="784">
        <f t="shared" si="142"/>
        <v>0</v>
      </c>
      <c r="J4212" s="804"/>
      <c r="K4212" s="805"/>
      <c r="L4212" s="805"/>
      <c r="M4212" s="804"/>
      <c r="N4212" s="805"/>
      <c r="O4212" s="805"/>
      <c r="P4212" s="1839"/>
    </row>
    <row r="4213" spans="1:16" s="806" customFormat="1" ht="13.5" customHeight="1" x14ac:dyDescent="0.25">
      <c r="A4213" s="1458">
        <v>162</v>
      </c>
      <c r="B4213" s="846" t="s">
        <v>787</v>
      </c>
      <c r="C4213" s="660" t="s">
        <v>701</v>
      </c>
      <c r="D4213" s="842">
        <v>1</v>
      </c>
      <c r="E4213" s="848">
        <v>2008</v>
      </c>
      <c r="F4213" s="1086">
        <v>110</v>
      </c>
      <c r="G4213" s="784">
        <f t="shared" si="141"/>
        <v>110</v>
      </c>
      <c r="H4213" s="866">
        <v>100</v>
      </c>
      <c r="I4213" s="784">
        <f t="shared" si="142"/>
        <v>0</v>
      </c>
      <c r="J4213" s="804"/>
      <c r="K4213" s="805"/>
      <c r="L4213" s="805"/>
      <c r="M4213" s="804"/>
      <c r="N4213" s="805"/>
      <c r="O4213" s="805"/>
      <c r="P4213" s="1839"/>
    </row>
    <row r="4214" spans="1:16" s="806" customFormat="1" ht="13.5" x14ac:dyDescent="0.25">
      <c r="A4214" s="1458">
        <v>163</v>
      </c>
      <c r="B4214" s="846" t="s">
        <v>712</v>
      </c>
      <c r="C4214" s="660" t="s">
        <v>701</v>
      </c>
      <c r="D4214" s="842">
        <v>1</v>
      </c>
      <c r="E4214" s="848">
        <v>2008</v>
      </c>
      <c r="F4214" s="1086">
        <v>35</v>
      </c>
      <c r="G4214" s="784">
        <f t="shared" si="141"/>
        <v>35</v>
      </c>
      <c r="H4214" s="866">
        <v>100</v>
      </c>
      <c r="I4214" s="784">
        <f t="shared" si="142"/>
        <v>0</v>
      </c>
      <c r="J4214" s="804"/>
      <c r="K4214" s="805"/>
      <c r="L4214" s="805"/>
      <c r="M4214" s="804"/>
      <c r="N4214" s="805"/>
      <c r="O4214" s="805"/>
      <c r="P4214" s="1839"/>
    </row>
    <row r="4215" spans="1:16" s="806" customFormat="1" ht="13.5" customHeight="1" x14ac:dyDescent="0.25">
      <c r="A4215" s="1458">
        <v>164</v>
      </c>
      <c r="B4215" s="846" t="s">
        <v>2915</v>
      </c>
      <c r="C4215" s="660" t="s">
        <v>701</v>
      </c>
      <c r="D4215" s="842">
        <v>1</v>
      </c>
      <c r="E4215" s="848">
        <v>2008</v>
      </c>
      <c r="F4215" s="1086">
        <v>100</v>
      </c>
      <c r="G4215" s="784">
        <f t="shared" si="141"/>
        <v>100</v>
      </c>
      <c r="H4215" s="866">
        <v>100</v>
      </c>
      <c r="I4215" s="784">
        <f t="shared" si="142"/>
        <v>0</v>
      </c>
      <c r="J4215" s="804"/>
      <c r="K4215" s="805"/>
      <c r="L4215" s="805"/>
      <c r="M4215" s="804"/>
      <c r="N4215" s="805"/>
      <c r="O4215" s="805"/>
      <c r="P4215" s="1839"/>
    </row>
    <row r="4216" spans="1:16" s="806" customFormat="1" ht="13.5" x14ac:dyDescent="0.25">
      <c r="A4216" s="1458">
        <v>165</v>
      </c>
      <c r="B4216" s="846" t="s">
        <v>2916</v>
      </c>
      <c r="C4216" s="660" t="s">
        <v>701</v>
      </c>
      <c r="D4216" s="842">
        <v>3</v>
      </c>
      <c r="E4216" s="848">
        <v>2008</v>
      </c>
      <c r="F4216" s="1086">
        <v>348</v>
      </c>
      <c r="G4216" s="784">
        <f t="shared" si="141"/>
        <v>348</v>
      </c>
      <c r="H4216" s="866">
        <v>100</v>
      </c>
      <c r="I4216" s="784">
        <f t="shared" si="142"/>
        <v>0</v>
      </c>
      <c r="J4216" s="804"/>
      <c r="K4216" s="805"/>
      <c r="L4216" s="805"/>
      <c r="M4216" s="804"/>
      <c r="N4216" s="805"/>
      <c r="O4216" s="805"/>
      <c r="P4216" s="1839"/>
    </row>
    <row r="4217" spans="1:16" s="806" customFormat="1" ht="13.5" x14ac:dyDescent="0.25">
      <c r="A4217" s="1458">
        <v>166</v>
      </c>
      <c r="B4217" s="846" t="s">
        <v>2914</v>
      </c>
      <c r="C4217" s="660" t="s">
        <v>701</v>
      </c>
      <c r="D4217" s="842">
        <v>2</v>
      </c>
      <c r="E4217" s="848">
        <v>2008</v>
      </c>
      <c r="F4217" s="1086">
        <v>429.50400000000002</v>
      </c>
      <c r="G4217" s="784">
        <f t="shared" si="141"/>
        <v>429.50400000000002</v>
      </c>
      <c r="H4217" s="866">
        <v>100</v>
      </c>
      <c r="I4217" s="784">
        <f t="shared" si="142"/>
        <v>0</v>
      </c>
      <c r="J4217" s="804"/>
      <c r="K4217" s="805"/>
      <c r="L4217" s="805"/>
      <c r="M4217" s="804"/>
      <c r="N4217" s="805"/>
      <c r="O4217" s="805"/>
      <c r="P4217" s="1839"/>
    </row>
    <row r="4218" spans="1:16" s="806" customFormat="1" ht="13.5" x14ac:dyDescent="0.25">
      <c r="A4218" s="1458">
        <v>167</v>
      </c>
      <c r="B4218" s="846" t="s">
        <v>789</v>
      </c>
      <c r="C4218" s="660" t="s">
        <v>701</v>
      </c>
      <c r="D4218" s="842">
        <v>12</v>
      </c>
      <c r="E4218" s="848">
        <v>2008</v>
      </c>
      <c r="F4218" s="1086">
        <v>406.35300000000001</v>
      </c>
      <c r="G4218" s="784">
        <f t="shared" si="141"/>
        <v>406.35300000000001</v>
      </c>
      <c r="H4218" s="866">
        <v>100</v>
      </c>
      <c r="I4218" s="784">
        <f t="shared" si="142"/>
        <v>0</v>
      </c>
      <c r="J4218" s="804"/>
      <c r="K4218" s="805"/>
      <c r="L4218" s="805"/>
      <c r="M4218" s="804"/>
      <c r="N4218" s="805"/>
      <c r="O4218" s="805"/>
      <c r="P4218" s="1839"/>
    </row>
    <row r="4219" spans="1:16" s="806" customFormat="1" ht="13.5" x14ac:dyDescent="0.25">
      <c r="A4219" s="1458">
        <v>168</v>
      </c>
      <c r="B4219" s="846" t="s">
        <v>2917</v>
      </c>
      <c r="C4219" s="660" t="s">
        <v>701</v>
      </c>
      <c r="D4219" s="842">
        <v>2</v>
      </c>
      <c r="E4219" s="848">
        <v>2008</v>
      </c>
      <c r="F4219" s="1086">
        <v>352.67200000000003</v>
      </c>
      <c r="G4219" s="784">
        <f t="shared" si="141"/>
        <v>352.67200000000003</v>
      </c>
      <c r="H4219" s="866">
        <v>100</v>
      </c>
      <c r="I4219" s="784">
        <f t="shared" si="142"/>
        <v>0</v>
      </c>
      <c r="J4219" s="804"/>
      <c r="K4219" s="805"/>
      <c r="L4219" s="805"/>
      <c r="M4219" s="804"/>
      <c r="N4219" s="805"/>
      <c r="O4219" s="805"/>
      <c r="P4219" s="1839"/>
    </row>
    <row r="4220" spans="1:16" s="806" customFormat="1" ht="13.5" x14ac:dyDescent="0.25">
      <c r="A4220" s="1458">
        <v>169</v>
      </c>
      <c r="B4220" s="846" t="s">
        <v>2918</v>
      </c>
      <c r="C4220" s="660" t="s">
        <v>701</v>
      </c>
      <c r="D4220" s="842">
        <v>2</v>
      </c>
      <c r="E4220" s="848">
        <v>2008</v>
      </c>
      <c r="F4220" s="1086">
        <v>151.14500000000001</v>
      </c>
      <c r="G4220" s="784">
        <f t="shared" si="141"/>
        <v>151.14500000000001</v>
      </c>
      <c r="H4220" s="866">
        <v>100</v>
      </c>
      <c r="I4220" s="784">
        <f t="shared" si="142"/>
        <v>0</v>
      </c>
      <c r="J4220" s="804"/>
      <c r="K4220" s="805"/>
      <c r="L4220" s="805"/>
      <c r="M4220" s="804"/>
      <c r="N4220" s="805"/>
      <c r="O4220" s="805"/>
      <c r="P4220" s="1839"/>
    </row>
    <row r="4221" spans="1:16" s="806" customFormat="1" ht="13.5" customHeight="1" x14ac:dyDescent="0.25">
      <c r="A4221" s="1458">
        <v>170</v>
      </c>
      <c r="B4221" s="846" t="s">
        <v>2919</v>
      </c>
      <c r="C4221" s="660" t="s">
        <v>701</v>
      </c>
      <c r="D4221" s="842">
        <v>2</v>
      </c>
      <c r="E4221" s="848">
        <v>2008</v>
      </c>
      <c r="F4221" s="1086">
        <v>151.14500000000001</v>
      </c>
      <c r="G4221" s="784">
        <f t="shared" si="141"/>
        <v>151.14500000000001</v>
      </c>
      <c r="H4221" s="866">
        <v>100</v>
      </c>
      <c r="I4221" s="784">
        <f t="shared" si="142"/>
        <v>0</v>
      </c>
      <c r="J4221" s="804"/>
      <c r="K4221" s="805"/>
      <c r="L4221" s="805"/>
      <c r="M4221" s="804"/>
      <c r="N4221" s="805"/>
      <c r="O4221" s="805"/>
      <c r="P4221" s="1839"/>
    </row>
    <row r="4222" spans="1:16" s="806" customFormat="1" ht="13.5" x14ac:dyDescent="0.25">
      <c r="A4222" s="1458">
        <v>171</v>
      </c>
      <c r="B4222" s="846" t="s">
        <v>1835</v>
      </c>
      <c r="C4222" s="660" t="s">
        <v>701</v>
      </c>
      <c r="D4222" s="842">
        <v>10</v>
      </c>
      <c r="E4222" s="848">
        <v>2008</v>
      </c>
      <c r="F4222" s="1086">
        <v>661.26</v>
      </c>
      <c r="G4222" s="784">
        <f t="shared" si="141"/>
        <v>661.26</v>
      </c>
      <c r="H4222" s="866">
        <v>100</v>
      </c>
      <c r="I4222" s="784">
        <f t="shared" si="142"/>
        <v>0</v>
      </c>
      <c r="J4222" s="804"/>
      <c r="K4222" s="805"/>
      <c r="L4222" s="805"/>
      <c r="M4222" s="804"/>
      <c r="N4222" s="805"/>
      <c r="O4222" s="805"/>
      <c r="P4222" s="1839"/>
    </row>
    <row r="4223" spans="1:16" s="806" customFormat="1" ht="13.5" customHeight="1" x14ac:dyDescent="0.25">
      <c r="A4223" s="1458">
        <v>172</v>
      </c>
      <c r="B4223" s="846" t="s">
        <v>790</v>
      </c>
      <c r="C4223" s="660" t="s">
        <v>701</v>
      </c>
      <c r="D4223" s="842">
        <v>9</v>
      </c>
      <c r="E4223" s="848">
        <v>2008</v>
      </c>
      <c r="F4223" s="1086">
        <v>593.26300000000003</v>
      </c>
      <c r="G4223" s="784">
        <f t="shared" si="141"/>
        <v>593.26300000000003</v>
      </c>
      <c r="H4223" s="866">
        <v>100</v>
      </c>
      <c r="I4223" s="784">
        <f t="shared" si="142"/>
        <v>0</v>
      </c>
      <c r="J4223" s="804"/>
      <c r="K4223" s="805"/>
      <c r="L4223" s="805"/>
      <c r="M4223" s="804"/>
      <c r="N4223" s="805"/>
      <c r="O4223" s="805"/>
      <c r="P4223" s="1839"/>
    </row>
    <row r="4224" spans="1:16" s="806" customFormat="1" ht="13.5" x14ac:dyDescent="0.25">
      <c r="A4224" s="1458">
        <v>173</v>
      </c>
      <c r="B4224" s="846" t="s">
        <v>791</v>
      </c>
      <c r="C4224" s="660" t="s">
        <v>701</v>
      </c>
      <c r="D4224" s="842">
        <v>2</v>
      </c>
      <c r="E4224" s="848">
        <v>2008</v>
      </c>
      <c r="F4224" s="1086">
        <v>403.05399999999997</v>
      </c>
      <c r="G4224" s="784">
        <f t="shared" si="141"/>
        <v>403.05399999999997</v>
      </c>
      <c r="H4224" s="866">
        <v>100</v>
      </c>
      <c r="I4224" s="784">
        <f t="shared" si="142"/>
        <v>0</v>
      </c>
      <c r="J4224" s="804"/>
      <c r="K4224" s="805"/>
      <c r="L4224" s="805"/>
      <c r="M4224" s="804"/>
      <c r="N4224" s="805"/>
      <c r="O4224" s="805"/>
      <c r="P4224" s="1839"/>
    </row>
    <row r="4225" spans="1:16" s="806" customFormat="1" ht="13.5" x14ac:dyDescent="0.25">
      <c r="A4225" s="1458">
        <v>174</v>
      </c>
      <c r="B4225" s="846" t="s">
        <v>792</v>
      </c>
      <c r="C4225" s="660" t="s">
        <v>701</v>
      </c>
      <c r="D4225" s="842">
        <v>1</v>
      </c>
      <c r="E4225" s="848">
        <v>2008</v>
      </c>
      <c r="F4225" s="1086">
        <v>253.14449999999999</v>
      </c>
      <c r="G4225" s="784">
        <f t="shared" si="141"/>
        <v>253.14449999999999</v>
      </c>
      <c r="H4225" s="866">
        <v>100</v>
      </c>
      <c r="I4225" s="784">
        <f t="shared" si="142"/>
        <v>0</v>
      </c>
      <c r="J4225" s="804"/>
      <c r="K4225" s="805"/>
      <c r="L4225" s="805"/>
      <c r="M4225" s="804"/>
      <c r="N4225" s="805"/>
      <c r="O4225" s="805"/>
      <c r="P4225" s="1839"/>
    </row>
    <row r="4226" spans="1:16" s="806" customFormat="1" ht="13.5" x14ac:dyDescent="0.25">
      <c r="A4226" s="1458">
        <v>175</v>
      </c>
      <c r="B4226" s="846" t="s">
        <v>1836</v>
      </c>
      <c r="C4226" s="660" t="s">
        <v>701</v>
      </c>
      <c r="D4226" s="842">
        <v>3</v>
      </c>
      <c r="E4226" s="848">
        <v>2008</v>
      </c>
      <c r="F4226" s="1086">
        <v>699.04568000000006</v>
      </c>
      <c r="G4226" s="784">
        <f t="shared" si="141"/>
        <v>699.04568000000006</v>
      </c>
      <c r="H4226" s="866">
        <v>100</v>
      </c>
      <c r="I4226" s="784">
        <f t="shared" si="142"/>
        <v>0</v>
      </c>
      <c r="J4226" s="804"/>
      <c r="K4226" s="805"/>
      <c r="L4226" s="805"/>
      <c r="M4226" s="804"/>
      <c r="N4226" s="805"/>
      <c r="O4226" s="805"/>
      <c r="P4226" s="1839"/>
    </row>
    <row r="4227" spans="1:16" s="806" customFormat="1" ht="13.5" x14ac:dyDescent="0.25">
      <c r="A4227" s="1458">
        <v>176</v>
      </c>
      <c r="B4227" s="846" t="s">
        <v>793</v>
      </c>
      <c r="C4227" s="660" t="s">
        <v>701</v>
      </c>
      <c r="D4227" s="842">
        <v>6</v>
      </c>
      <c r="E4227" s="848">
        <v>2008</v>
      </c>
      <c r="F4227" s="1086">
        <v>501.726</v>
      </c>
      <c r="G4227" s="784">
        <f t="shared" si="141"/>
        <v>501.726</v>
      </c>
      <c r="H4227" s="866">
        <v>100</v>
      </c>
      <c r="I4227" s="784">
        <f t="shared" si="142"/>
        <v>0</v>
      </c>
      <c r="J4227" s="804"/>
      <c r="K4227" s="805"/>
      <c r="L4227" s="805"/>
      <c r="M4227" s="804"/>
      <c r="N4227" s="805"/>
      <c r="O4227" s="713"/>
      <c r="P4227" s="1839"/>
    </row>
    <row r="4228" spans="1:16" s="806" customFormat="1" ht="13.5" x14ac:dyDescent="0.25">
      <c r="A4228" s="1458">
        <v>177</v>
      </c>
      <c r="B4228" s="846" t="s">
        <v>793</v>
      </c>
      <c r="C4228" s="660" t="s">
        <v>701</v>
      </c>
      <c r="D4228" s="842">
        <v>10</v>
      </c>
      <c r="E4228" s="848">
        <v>2008</v>
      </c>
      <c r="F4228" s="1086">
        <v>836.21010000000001</v>
      </c>
      <c r="G4228" s="784">
        <f t="shared" si="141"/>
        <v>836.21010000000001</v>
      </c>
      <c r="H4228" s="866">
        <v>100</v>
      </c>
      <c r="I4228" s="784">
        <f t="shared" si="142"/>
        <v>0</v>
      </c>
      <c r="J4228" s="804"/>
      <c r="K4228" s="805"/>
      <c r="L4228" s="805"/>
      <c r="M4228" s="804"/>
      <c r="N4228" s="805"/>
      <c r="O4228" s="713"/>
      <c r="P4228" s="1839"/>
    </row>
    <row r="4229" spans="1:16" s="806" customFormat="1" ht="13.5" x14ac:dyDescent="0.25">
      <c r="A4229" s="1458">
        <v>178</v>
      </c>
      <c r="B4229" s="846" t="s">
        <v>2920</v>
      </c>
      <c r="C4229" s="660" t="s">
        <v>701</v>
      </c>
      <c r="D4229" s="842">
        <v>1</v>
      </c>
      <c r="E4229" s="848">
        <v>2010</v>
      </c>
      <c r="F4229" s="1086">
        <v>75</v>
      </c>
      <c r="G4229" s="784">
        <f t="shared" si="141"/>
        <v>75</v>
      </c>
      <c r="H4229" s="866">
        <v>100</v>
      </c>
      <c r="I4229" s="784">
        <f t="shared" si="142"/>
        <v>0</v>
      </c>
      <c r="J4229" s="804"/>
      <c r="K4229" s="805"/>
      <c r="L4229" s="805"/>
      <c r="M4229" s="804"/>
      <c r="N4229" s="805"/>
      <c r="O4229" s="713"/>
      <c r="P4229" s="1839"/>
    </row>
    <row r="4230" spans="1:16" s="806" customFormat="1" ht="13.5" x14ac:dyDescent="0.25">
      <c r="A4230" s="1458">
        <v>179</v>
      </c>
      <c r="B4230" s="846" t="s">
        <v>793</v>
      </c>
      <c r="C4230" s="660" t="s">
        <v>701</v>
      </c>
      <c r="D4230" s="842">
        <v>2</v>
      </c>
      <c r="E4230" s="848">
        <v>2010</v>
      </c>
      <c r="F4230" s="1086">
        <v>167.24199999999999</v>
      </c>
      <c r="G4230" s="784">
        <f t="shared" si="141"/>
        <v>167.24199999999999</v>
      </c>
      <c r="H4230" s="866">
        <v>100</v>
      </c>
      <c r="I4230" s="784">
        <f t="shared" si="142"/>
        <v>0</v>
      </c>
      <c r="J4230" s="804"/>
      <c r="K4230" s="805"/>
      <c r="L4230" s="805"/>
      <c r="M4230" s="804"/>
      <c r="N4230" s="805"/>
      <c r="O4230" s="713"/>
      <c r="P4230" s="1839"/>
    </row>
    <row r="4231" spans="1:16" s="806" customFormat="1" ht="13.5" x14ac:dyDescent="0.25">
      <c r="A4231" s="1458">
        <v>180</v>
      </c>
      <c r="B4231" s="846" t="s">
        <v>790</v>
      </c>
      <c r="C4231" s="660" t="s">
        <v>701</v>
      </c>
      <c r="D4231" s="842">
        <v>2</v>
      </c>
      <c r="E4231" s="848">
        <v>2010</v>
      </c>
      <c r="F4231" s="1086">
        <v>131.8364</v>
      </c>
      <c r="G4231" s="784">
        <f t="shared" si="141"/>
        <v>131.8364</v>
      </c>
      <c r="H4231" s="866">
        <v>100</v>
      </c>
      <c r="I4231" s="784">
        <f t="shared" si="142"/>
        <v>0</v>
      </c>
      <c r="J4231" s="804"/>
      <c r="K4231" s="805"/>
      <c r="L4231" s="805"/>
      <c r="M4231" s="804"/>
      <c r="N4231" s="805"/>
      <c r="O4231" s="713"/>
      <c r="P4231" s="1839"/>
    </row>
    <row r="4232" spans="1:16" s="806" customFormat="1" ht="13.5" x14ac:dyDescent="0.25">
      <c r="A4232" s="1458">
        <v>181</v>
      </c>
      <c r="B4232" s="846" t="s">
        <v>2921</v>
      </c>
      <c r="C4232" s="660" t="s">
        <v>701</v>
      </c>
      <c r="D4232" s="842">
        <v>1</v>
      </c>
      <c r="E4232" s="848">
        <v>2010</v>
      </c>
      <c r="F4232" s="1086">
        <v>181.28200000000001</v>
      </c>
      <c r="G4232" s="784">
        <f t="shared" si="141"/>
        <v>181.28200000000001</v>
      </c>
      <c r="H4232" s="866">
        <v>100</v>
      </c>
      <c r="I4232" s="784">
        <f t="shared" si="142"/>
        <v>0</v>
      </c>
      <c r="J4232" s="804"/>
      <c r="K4232" s="805"/>
      <c r="L4232" s="805"/>
      <c r="M4232" s="804"/>
      <c r="N4232" s="805"/>
      <c r="O4232" s="805"/>
      <c r="P4232" s="1839"/>
    </row>
    <row r="4233" spans="1:16" s="806" customFormat="1" ht="13.5" x14ac:dyDescent="0.25">
      <c r="A4233" s="1458">
        <v>182</v>
      </c>
      <c r="B4233" s="846" t="s">
        <v>2922</v>
      </c>
      <c r="C4233" s="660" t="s">
        <v>701</v>
      </c>
      <c r="D4233" s="842">
        <v>1</v>
      </c>
      <c r="E4233" s="848">
        <v>2010</v>
      </c>
      <c r="F4233" s="1086">
        <v>238.77500000000001</v>
      </c>
      <c r="G4233" s="784">
        <f t="shared" si="141"/>
        <v>238.77500000000001</v>
      </c>
      <c r="H4233" s="866">
        <v>100</v>
      </c>
      <c r="I4233" s="784">
        <f t="shared" si="142"/>
        <v>0</v>
      </c>
      <c r="J4233" s="804"/>
      <c r="K4233" s="805"/>
      <c r="L4233" s="805"/>
      <c r="M4233" s="804"/>
      <c r="N4233" s="805"/>
      <c r="O4233" s="805"/>
      <c r="P4233" s="1839"/>
    </row>
    <row r="4234" spans="1:16" s="806" customFormat="1" ht="13.5" x14ac:dyDescent="0.25">
      <c r="A4234" s="1458">
        <v>183</v>
      </c>
      <c r="B4234" s="846" t="s">
        <v>1058</v>
      </c>
      <c r="C4234" s="660" t="s">
        <v>701</v>
      </c>
      <c r="D4234" s="842">
        <v>2</v>
      </c>
      <c r="E4234" s="848">
        <v>2010</v>
      </c>
      <c r="F4234" s="1086">
        <v>197.74799999999999</v>
      </c>
      <c r="G4234" s="784">
        <f t="shared" si="141"/>
        <v>197.74799999999999</v>
      </c>
      <c r="H4234" s="866">
        <v>100</v>
      </c>
      <c r="I4234" s="784">
        <f t="shared" si="142"/>
        <v>0</v>
      </c>
      <c r="J4234" s="804"/>
      <c r="K4234" s="805"/>
      <c r="L4234" s="805"/>
      <c r="M4234" s="804"/>
      <c r="N4234" s="805"/>
      <c r="O4234" s="805"/>
      <c r="P4234" s="1839"/>
    </row>
    <row r="4235" spans="1:16" s="806" customFormat="1" ht="13.5" x14ac:dyDescent="0.25">
      <c r="A4235" s="1458">
        <v>184</v>
      </c>
      <c r="B4235" s="846" t="s">
        <v>2923</v>
      </c>
      <c r="C4235" s="660" t="s">
        <v>701</v>
      </c>
      <c r="D4235" s="842">
        <v>1</v>
      </c>
      <c r="E4235" s="848">
        <v>2011</v>
      </c>
      <c r="F4235" s="1086">
        <v>180</v>
      </c>
      <c r="G4235" s="784">
        <f t="shared" si="141"/>
        <v>180</v>
      </c>
      <c r="H4235" s="866">
        <v>100</v>
      </c>
      <c r="I4235" s="784">
        <f t="shared" si="142"/>
        <v>0</v>
      </c>
      <c r="J4235" s="804"/>
      <c r="K4235" s="805"/>
      <c r="L4235" s="805"/>
      <c r="M4235" s="804"/>
      <c r="N4235" s="805"/>
      <c r="O4235" s="805"/>
      <c r="P4235" s="1839"/>
    </row>
    <row r="4236" spans="1:16" s="806" customFormat="1" ht="13.5" x14ac:dyDescent="0.25">
      <c r="A4236" s="1458">
        <v>185</v>
      </c>
      <c r="B4236" s="846" t="s">
        <v>2896</v>
      </c>
      <c r="C4236" s="660" t="s">
        <v>701</v>
      </c>
      <c r="D4236" s="842">
        <v>2</v>
      </c>
      <c r="E4236" s="848">
        <v>2011</v>
      </c>
      <c r="F4236" s="1086">
        <v>128.47329999999999</v>
      </c>
      <c r="G4236" s="784">
        <f t="shared" si="141"/>
        <v>128.47329999999999</v>
      </c>
      <c r="H4236" s="866">
        <v>100</v>
      </c>
      <c r="I4236" s="784">
        <f t="shared" si="142"/>
        <v>0</v>
      </c>
      <c r="J4236" s="804"/>
      <c r="K4236" s="805"/>
      <c r="L4236" s="805"/>
      <c r="M4236" s="804"/>
      <c r="N4236" s="805"/>
      <c r="O4236" s="805"/>
      <c r="P4236" s="1839"/>
    </row>
    <row r="4237" spans="1:16" s="806" customFormat="1" ht="13.5" x14ac:dyDescent="0.25">
      <c r="A4237" s="1458">
        <v>186</v>
      </c>
      <c r="B4237" s="846" t="s">
        <v>2924</v>
      </c>
      <c r="C4237" s="660" t="s">
        <v>701</v>
      </c>
      <c r="D4237" s="842">
        <v>2</v>
      </c>
      <c r="E4237" s="848">
        <v>2011</v>
      </c>
      <c r="F4237" s="1086">
        <v>185.172</v>
      </c>
      <c r="G4237" s="784">
        <f t="shared" si="141"/>
        <v>185.172</v>
      </c>
      <c r="H4237" s="866">
        <v>100</v>
      </c>
      <c r="I4237" s="784">
        <f t="shared" si="142"/>
        <v>0</v>
      </c>
      <c r="J4237" s="804"/>
      <c r="K4237" s="805"/>
      <c r="L4237" s="805"/>
      <c r="M4237" s="804"/>
      <c r="N4237" s="805"/>
      <c r="O4237" s="805"/>
      <c r="P4237" s="1839"/>
    </row>
    <row r="4238" spans="1:16" s="806" customFormat="1" ht="13.5" x14ac:dyDescent="0.25">
      <c r="A4238" s="1458">
        <v>187</v>
      </c>
      <c r="B4238" s="846" t="s">
        <v>2925</v>
      </c>
      <c r="C4238" s="660" t="s">
        <v>701</v>
      </c>
      <c r="D4238" s="842">
        <v>16</v>
      </c>
      <c r="E4238" s="848">
        <v>2008</v>
      </c>
      <c r="F4238" s="1086">
        <v>541.80464000000006</v>
      </c>
      <c r="G4238" s="784">
        <f t="shared" si="141"/>
        <v>541.80464000000006</v>
      </c>
      <c r="H4238" s="866">
        <v>100</v>
      </c>
      <c r="I4238" s="784">
        <f t="shared" si="142"/>
        <v>0</v>
      </c>
      <c r="J4238" s="804"/>
      <c r="K4238" s="805"/>
      <c r="L4238" s="805"/>
      <c r="M4238" s="804"/>
      <c r="N4238" s="805"/>
      <c r="O4238" s="805"/>
      <c r="P4238" s="1839"/>
    </row>
    <row r="4239" spans="1:16" s="806" customFormat="1" ht="13.5" x14ac:dyDescent="0.25">
      <c r="A4239" s="1458">
        <v>188</v>
      </c>
      <c r="B4239" s="846" t="s">
        <v>791</v>
      </c>
      <c r="C4239" s="660" t="s">
        <v>701</v>
      </c>
      <c r="D4239" s="842">
        <v>1</v>
      </c>
      <c r="E4239" s="848">
        <v>2008</v>
      </c>
      <c r="F4239" s="1086">
        <v>201.52677</v>
      </c>
      <c r="G4239" s="784">
        <f t="shared" si="141"/>
        <v>201.52677</v>
      </c>
      <c r="H4239" s="866">
        <v>100</v>
      </c>
      <c r="I4239" s="784">
        <f t="shared" si="142"/>
        <v>0</v>
      </c>
      <c r="J4239" s="804"/>
      <c r="K4239" s="805"/>
      <c r="L4239" s="805"/>
      <c r="M4239" s="804"/>
      <c r="N4239" s="805"/>
      <c r="O4239" s="805"/>
      <c r="P4239" s="1839"/>
    </row>
    <row r="4240" spans="1:16" s="806" customFormat="1" ht="13.5" x14ac:dyDescent="0.25">
      <c r="A4240" s="1458">
        <v>189</v>
      </c>
      <c r="B4240" s="846" t="s">
        <v>792</v>
      </c>
      <c r="C4240" s="660" t="s">
        <v>701</v>
      </c>
      <c r="D4240" s="842">
        <v>1</v>
      </c>
      <c r="E4240" s="848">
        <v>2008</v>
      </c>
      <c r="F4240" s="1086">
        <v>253.14500000000001</v>
      </c>
      <c r="G4240" s="784">
        <f t="shared" si="141"/>
        <v>253.14500000000001</v>
      </c>
      <c r="H4240" s="866">
        <v>100</v>
      </c>
      <c r="I4240" s="784">
        <f t="shared" si="142"/>
        <v>0</v>
      </c>
      <c r="J4240" s="804"/>
      <c r="K4240" s="805"/>
      <c r="L4240" s="805"/>
      <c r="M4240" s="804"/>
      <c r="N4240" s="805"/>
      <c r="O4240" s="805"/>
      <c r="P4240" s="1839"/>
    </row>
    <row r="4241" spans="1:16" s="806" customFormat="1" ht="13.5" x14ac:dyDescent="0.25">
      <c r="A4241" s="1458">
        <v>190</v>
      </c>
      <c r="B4241" s="846" t="s">
        <v>784</v>
      </c>
      <c r="C4241" s="660" t="s">
        <v>701</v>
      </c>
      <c r="D4241" s="842">
        <v>1</v>
      </c>
      <c r="E4241" s="848">
        <v>2008</v>
      </c>
      <c r="F4241" s="1086">
        <v>214.75200000000001</v>
      </c>
      <c r="G4241" s="784">
        <f t="shared" si="141"/>
        <v>214.75200000000001</v>
      </c>
      <c r="H4241" s="866">
        <v>100</v>
      </c>
      <c r="I4241" s="784">
        <f t="shared" si="142"/>
        <v>0</v>
      </c>
      <c r="J4241" s="804"/>
      <c r="K4241" s="805"/>
      <c r="L4241" s="805"/>
      <c r="M4241" s="804"/>
      <c r="N4241" s="805"/>
      <c r="O4241" s="805"/>
      <c r="P4241" s="1839"/>
    </row>
    <row r="4242" spans="1:16" s="806" customFormat="1" ht="13.5" x14ac:dyDescent="0.25">
      <c r="A4242" s="1458">
        <v>191</v>
      </c>
      <c r="B4242" s="846" t="s">
        <v>2926</v>
      </c>
      <c r="C4242" s="660" t="s">
        <v>701</v>
      </c>
      <c r="D4242" s="842">
        <v>1</v>
      </c>
      <c r="E4242" s="848">
        <v>2008</v>
      </c>
      <c r="F4242" s="1086">
        <v>374.714</v>
      </c>
      <c r="G4242" s="784">
        <f t="shared" ref="G4242:G4305" si="143">F4242*H4242%</f>
        <v>374.714</v>
      </c>
      <c r="H4242" s="866">
        <v>100</v>
      </c>
      <c r="I4242" s="784">
        <f t="shared" ref="I4242:I4305" si="144">F4242-G4242</f>
        <v>0</v>
      </c>
      <c r="J4242" s="804"/>
      <c r="K4242" s="805"/>
      <c r="L4242" s="805"/>
      <c r="M4242" s="804"/>
      <c r="N4242" s="805"/>
      <c r="O4242" s="805"/>
      <c r="P4242" s="1839"/>
    </row>
    <row r="4243" spans="1:16" s="806" customFormat="1" ht="13.5" x14ac:dyDescent="0.25">
      <c r="A4243" s="1458">
        <v>192</v>
      </c>
      <c r="B4243" s="846" t="s">
        <v>760</v>
      </c>
      <c r="C4243" s="660" t="s">
        <v>701</v>
      </c>
      <c r="D4243" s="842">
        <v>1</v>
      </c>
      <c r="E4243" s="848">
        <v>2008</v>
      </c>
      <c r="F4243" s="1086">
        <v>49.5</v>
      </c>
      <c r="G4243" s="784">
        <f t="shared" si="143"/>
        <v>49.5</v>
      </c>
      <c r="H4243" s="866">
        <v>100</v>
      </c>
      <c r="I4243" s="784">
        <f t="shared" si="144"/>
        <v>0</v>
      </c>
      <c r="J4243" s="804"/>
      <c r="K4243" s="805"/>
      <c r="L4243" s="805"/>
      <c r="M4243" s="804"/>
      <c r="N4243" s="805"/>
      <c r="O4243" s="805"/>
      <c r="P4243" s="1839"/>
    </row>
    <row r="4244" spans="1:16" s="806" customFormat="1" ht="13.5" x14ac:dyDescent="0.25">
      <c r="A4244" s="1458">
        <v>193</v>
      </c>
      <c r="B4244" s="846" t="s">
        <v>2026</v>
      </c>
      <c r="C4244" s="660" t="s">
        <v>701</v>
      </c>
      <c r="D4244" s="842">
        <v>1</v>
      </c>
      <c r="E4244" s="848">
        <v>2013</v>
      </c>
      <c r="F4244" s="1086">
        <v>89.262</v>
      </c>
      <c r="G4244" s="784">
        <f t="shared" si="143"/>
        <v>74.980080000000001</v>
      </c>
      <c r="H4244" s="866">
        <v>84</v>
      </c>
      <c r="I4244" s="784">
        <f t="shared" si="144"/>
        <v>14.28192</v>
      </c>
      <c r="J4244" s="804"/>
      <c r="K4244" s="805"/>
      <c r="L4244" s="805"/>
      <c r="M4244" s="804"/>
      <c r="N4244" s="805"/>
      <c r="O4244" s="805"/>
      <c r="P4244" s="1839"/>
    </row>
    <row r="4245" spans="1:16" s="806" customFormat="1" ht="13.5" x14ac:dyDescent="0.25">
      <c r="A4245" s="1458">
        <v>194</v>
      </c>
      <c r="B4245" s="846" t="s">
        <v>784</v>
      </c>
      <c r="C4245" s="660" t="s">
        <v>701</v>
      </c>
      <c r="D4245" s="842">
        <v>1</v>
      </c>
      <c r="E4245" s="848">
        <v>2013</v>
      </c>
      <c r="F4245" s="1086">
        <v>60</v>
      </c>
      <c r="G4245" s="784">
        <f t="shared" si="143"/>
        <v>50.4</v>
      </c>
      <c r="H4245" s="866">
        <v>84</v>
      </c>
      <c r="I4245" s="784">
        <f t="shared" si="144"/>
        <v>9.6000000000000014</v>
      </c>
      <c r="J4245" s="804"/>
      <c r="K4245" s="805"/>
      <c r="L4245" s="805"/>
      <c r="M4245" s="804"/>
      <c r="N4245" s="805"/>
      <c r="O4245" s="805"/>
      <c r="P4245" s="1839"/>
    </row>
    <row r="4246" spans="1:16" s="806" customFormat="1" ht="13.5" x14ac:dyDescent="0.25">
      <c r="A4246" s="1458">
        <v>195</v>
      </c>
      <c r="B4246" s="846" t="s">
        <v>2927</v>
      </c>
      <c r="C4246" s="660" t="s">
        <v>701</v>
      </c>
      <c r="D4246" s="842">
        <v>1</v>
      </c>
      <c r="E4246" s="848">
        <v>2008</v>
      </c>
      <c r="F4246" s="1086">
        <v>60</v>
      </c>
      <c r="G4246" s="784">
        <f t="shared" si="143"/>
        <v>60</v>
      </c>
      <c r="H4246" s="866">
        <v>100</v>
      </c>
      <c r="I4246" s="784">
        <f t="shared" si="144"/>
        <v>0</v>
      </c>
      <c r="J4246" s="804"/>
      <c r="K4246" s="805"/>
      <c r="L4246" s="805"/>
      <c r="M4246" s="804"/>
      <c r="N4246" s="805"/>
      <c r="O4246" s="805"/>
      <c r="P4246" s="1839"/>
    </row>
    <row r="4247" spans="1:16" s="806" customFormat="1" ht="13.5" x14ac:dyDescent="0.25">
      <c r="A4247" s="1458">
        <v>196</v>
      </c>
      <c r="B4247" s="846" t="s">
        <v>2917</v>
      </c>
      <c r="C4247" s="660" t="s">
        <v>701</v>
      </c>
      <c r="D4247" s="842">
        <v>1</v>
      </c>
      <c r="E4247" s="848">
        <v>2010</v>
      </c>
      <c r="F4247" s="1086">
        <v>293.01974999999999</v>
      </c>
      <c r="G4247" s="784">
        <f t="shared" si="143"/>
        <v>293.01974999999999</v>
      </c>
      <c r="H4247" s="866">
        <v>100</v>
      </c>
      <c r="I4247" s="784">
        <f t="shared" si="144"/>
        <v>0</v>
      </c>
      <c r="J4247" s="804"/>
      <c r="K4247" s="805"/>
      <c r="L4247" s="805"/>
      <c r="M4247" s="804"/>
      <c r="N4247" s="805"/>
      <c r="O4247" s="805"/>
      <c r="P4247" s="1839"/>
    </row>
    <row r="4248" spans="1:16" s="806" customFormat="1" ht="13.5" x14ac:dyDescent="0.25">
      <c r="A4248" s="1458">
        <v>197</v>
      </c>
      <c r="B4248" s="846" t="s">
        <v>2918</v>
      </c>
      <c r="C4248" s="660" t="s">
        <v>701</v>
      </c>
      <c r="D4248" s="842">
        <v>1</v>
      </c>
      <c r="E4248" s="848">
        <v>2010</v>
      </c>
      <c r="F4248" s="1086">
        <v>93.947210000000013</v>
      </c>
      <c r="G4248" s="784">
        <f t="shared" si="143"/>
        <v>93.947210000000013</v>
      </c>
      <c r="H4248" s="866">
        <v>100</v>
      </c>
      <c r="I4248" s="784">
        <f t="shared" si="144"/>
        <v>0</v>
      </c>
      <c r="J4248" s="804"/>
      <c r="K4248" s="805"/>
      <c r="L4248" s="805"/>
      <c r="M4248" s="804"/>
      <c r="N4248" s="805"/>
      <c r="O4248" s="805"/>
      <c r="P4248" s="1839"/>
    </row>
    <row r="4249" spans="1:16" s="806" customFormat="1" ht="13.5" x14ac:dyDescent="0.25">
      <c r="A4249" s="1458">
        <v>198</v>
      </c>
      <c r="B4249" s="846" t="s">
        <v>2919</v>
      </c>
      <c r="C4249" s="660" t="s">
        <v>701</v>
      </c>
      <c r="D4249" s="842">
        <v>1</v>
      </c>
      <c r="E4249" s="848">
        <v>2010</v>
      </c>
      <c r="F4249" s="1086">
        <v>95.108070000000012</v>
      </c>
      <c r="G4249" s="784">
        <f t="shared" si="143"/>
        <v>95.108070000000012</v>
      </c>
      <c r="H4249" s="866">
        <v>100</v>
      </c>
      <c r="I4249" s="784">
        <f t="shared" si="144"/>
        <v>0</v>
      </c>
      <c r="J4249" s="804"/>
      <c r="K4249" s="805"/>
      <c r="L4249" s="805"/>
      <c r="M4249" s="804"/>
      <c r="N4249" s="805"/>
      <c r="O4249" s="805"/>
      <c r="P4249" s="1839"/>
    </row>
    <row r="4250" spans="1:16" s="806" customFormat="1" ht="13.5" x14ac:dyDescent="0.25">
      <c r="A4250" s="1458">
        <v>199</v>
      </c>
      <c r="B4250" s="846" t="s">
        <v>1059</v>
      </c>
      <c r="C4250" s="660" t="s">
        <v>701</v>
      </c>
      <c r="D4250" s="842">
        <v>1</v>
      </c>
      <c r="E4250" s="848">
        <v>2010</v>
      </c>
      <c r="F4250" s="1086">
        <v>77.509</v>
      </c>
      <c r="G4250" s="784">
        <f t="shared" si="143"/>
        <v>77.509</v>
      </c>
      <c r="H4250" s="866">
        <v>100</v>
      </c>
      <c r="I4250" s="784">
        <f t="shared" si="144"/>
        <v>0</v>
      </c>
      <c r="J4250" s="804"/>
      <c r="K4250" s="805"/>
      <c r="L4250" s="805"/>
      <c r="M4250" s="804"/>
      <c r="N4250" s="805"/>
      <c r="O4250" s="805"/>
      <c r="P4250" s="1839"/>
    </row>
    <row r="4251" spans="1:16" s="806" customFormat="1" ht="13.5" x14ac:dyDescent="0.25">
      <c r="A4251" s="1458">
        <v>200</v>
      </c>
      <c r="B4251" s="846" t="s">
        <v>792</v>
      </c>
      <c r="C4251" s="660" t="s">
        <v>701</v>
      </c>
      <c r="D4251" s="842">
        <v>1</v>
      </c>
      <c r="E4251" s="848">
        <v>2010</v>
      </c>
      <c r="F4251" s="1086">
        <v>309.43534000000005</v>
      </c>
      <c r="G4251" s="784">
        <f t="shared" si="143"/>
        <v>309.43534000000005</v>
      </c>
      <c r="H4251" s="866">
        <v>100</v>
      </c>
      <c r="I4251" s="784">
        <f t="shared" si="144"/>
        <v>0</v>
      </c>
      <c r="J4251" s="804"/>
      <c r="K4251" s="805"/>
      <c r="L4251" s="805"/>
      <c r="M4251" s="804"/>
      <c r="N4251" s="805"/>
      <c r="O4251" s="805"/>
      <c r="P4251" s="1839"/>
    </row>
    <row r="4252" spans="1:16" s="806" customFormat="1" ht="13.5" x14ac:dyDescent="0.25">
      <c r="A4252" s="1458">
        <v>201</v>
      </c>
      <c r="B4252" s="846" t="s">
        <v>1836</v>
      </c>
      <c r="C4252" s="660" t="s">
        <v>701</v>
      </c>
      <c r="D4252" s="842">
        <v>2</v>
      </c>
      <c r="E4252" s="848">
        <v>2010</v>
      </c>
      <c r="F4252" s="1086">
        <v>743.98681999999997</v>
      </c>
      <c r="G4252" s="784">
        <f t="shared" si="143"/>
        <v>743.98681999999997</v>
      </c>
      <c r="H4252" s="866">
        <v>100</v>
      </c>
      <c r="I4252" s="784">
        <f t="shared" si="144"/>
        <v>0</v>
      </c>
      <c r="J4252" s="804"/>
      <c r="K4252" s="805"/>
      <c r="L4252" s="805"/>
      <c r="M4252" s="804"/>
      <c r="N4252" s="805"/>
      <c r="O4252" s="805"/>
      <c r="P4252" s="1839"/>
    </row>
    <row r="4253" spans="1:16" s="806" customFormat="1" ht="13.5" x14ac:dyDescent="0.25">
      <c r="A4253" s="1458">
        <v>202</v>
      </c>
      <c r="B4253" s="846" t="s">
        <v>2928</v>
      </c>
      <c r="C4253" s="660" t="s">
        <v>701</v>
      </c>
      <c r="D4253" s="842">
        <v>1</v>
      </c>
      <c r="E4253" s="848">
        <v>2010</v>
      </c>
      <c r="F4253" s="1086">
        <v>99.632289999999998</v>
      </c>
      <c r="G4253" s="784">
        <f t="shared" si="143"/>
        <v>99.632289999999998</v>
      </c>
      <c r="H4253" s="866">
        <v>100</v>
      </c>
      <c r="I4253" s="784">
        <f t="shared" si="144"/>
        <v>0</v>
      </c>
      <c r="J4253" s="804"/>
      <c r="K4253" s="805"/>
      <c r="L4253" s="805"/>
      <c r="M4253" s="804"/>
      <c r="N4253" s="805"/>
      <c r="O4253" s="805"/>
      <c r="P4253" s="1839"/>
    </row>
    <row r="4254" spans="1:16" s="806" customFormat="1" ht="13.5" x14ac:dyDescent="0.25">
      <c r="A4254" s="1458">
        <v>203</v>
      </c>
      <c r="B4254" s="846" t="s">
        <v>2929</v>
      </c>
      <c r="C4254" s="660" t="s">
        <v>701</v>
      </c>
      <c r="D4254" s="842">
        <v>1</v>
      </c>
      <c r="E4254" s="848">
        <v>2013</v>
      </c>
      <c r="F4254" s="1086">
        <v>204</v>
      </c>
      <c r="G4254" s="784">
        <f t="shared" si="143"/>
        <v>171.36000000000004</v>
      </c>
      <c r="H4254" s="866">
        <v>84.000000000000014</v>
      </c>
      <c r="I4254" s="784">
        <f t="shared" si="144"/>
        <v>32.639999999999958</v>
      </c>
      <c r="J4254" s="804"/>
      <c r="K4254" s="805"/>
      <c r="L4254" s="805"/>
      <c r="M4254" s="804"/>
      <c r="N4254" s="805"/>
      <c r="O4254" s="805"/>
      <c r="P4254" s="1839"/>
    </row>
    <row r="4255" spans="1:16" s="806" customFormat="1" ht="13.5" x14ac:dyDescent="0.25">
      <c r="A4255" s="1458">
        <v>204</v>
      </c>
      <c r="B4255" s="846" t="s">
        <v>787</v>
      </c>
      <c r="C4255" s="660" t="s">
        <v>701</v>
      </c>
      <c r="D4255" s="842">
        <v>2</v>
      </c>
      <c r="E4255" s="848">
        <v>2013</v>
      </c>
      <c r="F4255" s="1086">
        <v>85.44</v>
      </c>
      <c r="G4255" s="784">
        <f t="shared" si="143"/>
        <v>71.769599999999997</v>
      </c>
      <c r="H4255" s="866">
        <v>84</v>
      </c>
      <c r="I4255" s="784">
        <f t="shared" si="144"/>
        <v>13.670400000000001</v>
      </c>
      <c r="J4255" s="804"/>
      <c r="K4255" s="805"/>
      <c r="L4255" s="805"/>
      <c r="M4255" s="804"/>
      <c r="N4255" s="805"/>
      <c r="O4255" s="805"/>
      <c r="P4255" s="1839"/>
    </row>
    <row r="4256" spans="1:16" s="806" customFormat="1" ht="13.5" x14ac:dyDescent="0.25">
      <c r="A4256" s="1458">
        <v>205</v>
      </c>
      <c r="B4256" s="846" t="s">
        <v>791</v>
      </c>
      <c r="C4256" s="660" t="s">
        <v>701</v>
      </c>
      <c r="D4256" s="842">
        <v>1</v>
      </c>
      <c r="E4256" s="848">
        <v>2013</v>
      </c>
      <c r="F4256" s="1086">
        <v>38.85</v>
      </c>
      <c r="G4256" s="784">
        <f t="shared" si="143"/>
        <v>32.634</v>
      </c>
      <c r="H4256" s="866">
        <v>84</v>
      </c>
      <c r="I4256" s="784">
        <f t="shared" si="144"/>
        <v>6.2160000000000011</v>
      </c>
      <c r="J4256" s="804"/>
      <c r="K4256" s="805"/>
      <c r="L4256" s="805"/>
      <c r="M4256" s="804"/>
      <c r="N4256" s="805"/>
      <c r="O4256" s="805"/>
      <c r="P4256" s="1839"/>
    </row>
    <row r="4257" spans="1:16" s="806" customFormat="1" ht="13.5" x14ac:dyDescent="0.25">
      <c r="A4257" s="1458">
        <v>206</v>
      </c>
      <c r="B4257" s="846" t="s">
        <v>786</v>
      </c>
      <c r="C4257" s="660" t="s">
        <v>701</v>
      </c>
      <c r="D4257" s="842">
        <v>2</v>
      </c>
      <c r="E4257" s="848">
        <v>2013</v>
      </c>
      <c r="F4257" s="1086">
        <v>64</v>
      </c>
      <c r="G4257" s="784">
        <f t="shared" si="143"/>
        <v>53.76</v>
      </c>
      <c r="H4257" s="866">
        <v>84</v>
      </c>
      <c r="I4257" s="784">
        <f t="shared" si="144"/>
        <v>10.240000000000002</v>
      </c>
      <c r="J4257" s="804"/>
      <c r="K4257" s="805"/>
      <c r="L4257" s="805"/>
      <c r="M4257" s="804"/>
      <c r="N4257" s="805"/>
      <c r="O4257" s="805"/>
      <c r="P4257" s="1839"/>
    </row>
    <row r="4258" spans="1:16" s="806" customFormat="1" ht="13.5" x14ac:dyDescent="0.25">
      <c r="A4258" s="1458">
        <v>207</v>
      </c>
      <c r="B4258" s="846" t="s">
        <v>2930</v>
      </c>
      <c r="C4258" s="660" t="s">
        <v>701</v>
      </c>
      <c r="D4258" s="842">
        <v>1</v>
      </c>
      <c r="E4258" s="848">
        <v>2008</v>
      </c>
      <c r="F4258" s="1086">
        <v>49.5</v>
      </c>
      <c r="G4258" s="784">
        <f t="shared" si="143"/>
        <v>49.5</v>
      </c>
      <c r="H4258" s="866">
        <v>100</v>
      </c>
      <c r="I4258" s="784">
        <f t="shared" si="144"/>
        <v>0</v>
      </c>
      <c r="J4258" s="804"/>
      <c r="K4258" s="805"/>
      <c r="L4258" s="805"/>
      <c r="M4258" s="804"/>
      <c r="N4258" s="805"/>
      <c r="O4258" s="805"/>
      <c r="P4258" s="1839"/>
    </row>
    <row r="4259" spans="1:16" s="806" customFormat="1" ht="13.5" x14ac:dyDescent="0.25">
      <c r="A4259" s="1458">
        <v>208</v>
      </c>
      <c r="B4259" s="846" t="s">
        <v>2931</v>
      </c>
      <c r="C4259" s="660" t="s">
        <v>701</v>
      </c>
      <c r="D4259" s="842">
        <v>1</v>
      </c>
      <c r="E4259" s="848">
        <v>2015</v>
      </c>
      <c r="F4259" s="1086">
        <v>189.09899999999999</v>
      </c>
      <c r="G4259" s="784">
        <f t="shared" si="143"/>
        <v>113.45939999999999</v>
      </c>
      <c r="H4259" s="866">
        <v>60</v>
      </c>
      <c r="I4259" s="784">
        <f t="shared" si="144"/>
        <v>75.639600000000002</v>
      </c>
      <c r="J4259" s="804"/>
      <c r="K4259" s="805"/>
      <c r="L4259" s="805"/>
      <c r="M4259" s="804"/>
      <c r="N4259" s="805"/>
      <c r="O4259" s="805"/>
      <c r="P4259" s="1839"/>
    </row>
    <row r="4260" spans="1:16" s="806" customFormat="1" ht="13.5" x14ac:dyDescent="0.25">
      <c r="A4260" s="1458">
        <v>209</v>
      </c>
      <c r="B4260" s="846" t="s">
        <v>2932</v>
      </c>
      <c r="C4260" s="660" t="s">
        <v>701</v>
      </c>
      <c r="D4260" s="842">
        <v>8</v>
      </c>
      <c r="E4260" s="848">
        <v>2016</v>
      </c>
      <c r="F4260" s="1086">
        <v>208.42400000000001</v>
      </c>
      <c r="G4260" s="784">
        <f t="shared" si="143"/>
        <v>100.04351999999999</v>
      </c>
      <c r="H4260" s="866">
        <v>47.999999999999993</v>
      </c>
      <c r="I4260" s="784">
        <f t="shared" si="144"/>
        <v>108.38048000000002</v>
      </c>
      <c r="J4260" s="804"/>
      <c r="K4260" s="805"/>
      <c r="L4260" s="805"/>
      <c r="M4260" s="804"/>
      <c r="N4260" s="805"/>
      <c r="O4260" s="805"/>
      <c r="P4260" s="1839"/>
    </row>
    <row r="4261" spans="1:16" s="806" customFormat="1" ht="13.5" x14ac:dyDescent="0.25">
      <c r="A4261" s="1458">
        <v>210</v>
      </c>
      <c r="B4261" s="846" t="s">
        <v>2933</v>
      </c>
      <c r="C4261" s="660" t="s">
        <v>701</v>
      </c>
      <c r="D4261" s="842">
        <v>2</v>
      </c>
      <c r="E4261" s="848">
        <v>2016</v>
      </c>
      <c r="F4261" s="1086">
        <v>138.126</v>
      </c>
      <c r="G4261" s="784">
        <f t="shared" si="143"/>
        <v>66.300479999999993</v>
      </c>
      <c r="H4261" s="866">
        <v>47.999999999999993</v>
      </c>
      <c r="I4261" s="784">
        <f t="shared" si="144"/>
        <v>71.825520000000012</v>
      </c>
      <c r="J4261" s="804"/>
      <c r="K4261" s="805"/>
      <c r="L4261" s="805"/>
      <c r="M4261" s="804"/>
      <c r="N4261" s="805"/>
      <c r="O4261" s="805"/>
      <c r="P4261" s="1839"/>
    </row>
    <row r="4262" spans="1:16" s="806" customFormat="1" ht="13.5" x14ac:dyDescent="0.25">
      <c r="A4262" s="1458">
        <v>211</v>
      </c>
      <c r="B4262" s="846" t="s">
        <v>2931</v>
      </c>
      <c r="C4262" s="660" t="s">
        <v>701</v>
      </c>
      <c r="D4262" s="842">
        <v>1</v>
      </c>
      <c r="E4262" s="848">
        <v>2016</v>
      </c>
      <c r="F4262" s="1086">
        <v>189.09899999999999</v>
      </c>
      <c r="G4262" s="784">
        <f t="shared" si="143"/>
        <v>90.76751999999999</v>
      </c>
      <c r="H4262" s="866">
        <v>48</v>
      </c>
      <c r="I4262" s="784">
        <f t="shared" si="144"/>
        <v>98.331479999999999</v>
      </c>
      <c r="J4262" s="804"/>
      <c r="K4262" s="805"/>
      <c r="L4262" s="805"/>
      <c r="M4262" s="804"/>
      <c r="N4262" s="805"/>
      <c r="O4262" s="805"/>
      <c r="P4262" s="1839"/>
    </row>
    <row r="4263" spans="1:16" s="806" customFormat="1" ht="13.5" x14ac:dyDescent="0.25">
      <c r="A4263" s="1458">
        <v>212</v>
      </c>
      <c r="B4263" s="846" t="s">
        <v>2934</v>
      </c>
      <c r="C4263" s="660" t="s">
        <v>701</v>
      </c>
      <c r="D4263" s="842">
        <v>6</v>
      </c>
      <c r="E4263" s="848">
        <v>2016</v>
      </c>
      <c r="F4263" s="1086">
        <v>555.96</v>
      </c>
      <c r="G4263" s="784">
        <f t="shared" si="143"/>
        <v>266.86079999999998</v>
      </c>
      <c r="H4263" s="866">
        <v>47.999999999999993</v>
      </c>
      <c r="I4263" s="784">
        <f t="shared" si="144"/>
        <v>289.09920000000005</v>
      </c>
      <c r="J4263" s="804"/>
      <c r="K4263" s="805"/>
      <c r="L4263" s="805"/>
      <c r="M4263" s="804"/>
      <c r="N4263" s="805"/>
      <c r="O4263" s="805"/>
      <c r="P4263" s="1839"/>
    </row>
    <row r="4264" spans="1:16" s="806" customFormat="1" ht="13.5" x14ac:dyDescent="0.25">
      <c r="A4264" s="1458">
        <v>213</v>
      </c>
      <c r="B4264" s="846" t="s">
        <v>2935</v>
      </c>
      <c r="C4264" s="660" t="s">
        <v>701</v>
      </c>
      <c r="D4264" s="842">
        <v>2</v>
      </c>
      <c r="E4264" s="848">
        <v>2016</v>
      </c>
      <c r="F4264" s="1086">
        <v>339.38274000000001</v>
      </c>
      <c r="G4264" s="784">
        <f t="shared" si="143"/>
        <v>162.90371519999997</v>
      </c>
      <c r="H4264" s="866">
        <v>47.999999999999986</v>
      </c>
      <c r="I4264" s="784">
        <f t="shared" si="144"/>
        <v>176.47902480000005</v>
      </c>
      <c r="J4264" s="804"/>
      <c r="K4264" s="805"/>
      <c r="L4264" s="805"/>
      <c r="M4264" s="804"/>
      <c r="N4264" s="805"/>
      <c r="O4264" s="805"/>
      <c r="P4264" s="1839"/>
    </row>
    <row r="4265" spans="1:16" s="806" customFormat="1" ht="13.5" x14ac:dyDescent="0.25">
      <c r="A4265" s="1458">
        <v>214</v>
      </c>
      <c r="B4265" s="846" t="s">
        <v>2936</v>
      </c>
      <c r="C4265" s="660" t="s">
        <v>701</v>
      </c>
      <c r="D4265" s="842">
        <v>3</v>
      </c>
      <c r="E4265" s="848">
        <v>2016</v>
      </c>
      <c r="F4265" s="1086">
        <v>227.62200000000001</v>
      </c>
      <c r="G4265" s="784">
        <f t="shared" si="143"/>
        <v>109.25856</v>
      </c>
      <c r="H4265" s="866">
        <v>48</v>
      </c>
      <c r="I4265" s="784">
        <f t="shared" si="144"/>
        <v>118.36344000000001</v>
      </c>
      <c r="J4265" s="804"/>
      <c r="K4265" s="805"/>
      <c r="L4265" s="805"/>
      <c r="M4265" s="804"/>
      <c r="N4265" s="805"/>
      <c r="O4265" s="805"/>
      <c r="P4265" s="1839"/>
    </row>
    <row r="4266" spans="1:16" s="806" customFormat="1" ht="13.5" x14ac:dyDescent="0.25">
      <c r="A4266" s="1458">
        <v>215</v>
      </c>
      <c r="B4266" s="846" t="s">
        <v>2937</v>
      </c>
      <c r="C4266" s="660" t="s">
        <v>701</v>
      </c>
      <c r="D4266" s="842">
        <v>1</v>
      </c>
      <c r="E4266" s="848">
        <v>2016</v>
      </c>
      <c r="F4266" s="1086">
        <v>62.759089999999993</v>
      </c>
      <c r="G4266" s="784">
        <f t="shared" si="143"/>
        <v>30.124363200000001</v>
      </c>
      <c r="H4266" s="866">
        <v>48.000000000000007</v>
      </c>
      <c r="I4266" s="784">
        <f t="shared" si="144"/>
        <v>32.634726799999996</v>
      </c>
      <c r="J4266" s="804"/>
      <c r="K4266" s="805"/>
      <c r="L4266" s="805"/>
      <c r="M4266" s="804"/>
      <c r="N4266" s="805"/>
      <c r="O4266" s="805"/>
      <c r="P4266" s="1839"/>
    </row>
    <row r="4267" spans="1:16" s="806" customFormat="1" ht="13.5" x14ac:dyDescent="0.25">
      <c r="A4267" s="1458">
        <v>216</v>
      </c>
      <c r="B4267" s="846" t="s">
        <v>2932</v>
      </c>
      <c r="C4267" s="660" t="s">
        <v>701</v>
      </c>
      <c r="D4267" s="842">
        <v>8</v>
      </c>
      <c r="E4267" s="848">
        <v>2016</v>
      </c>
      <c r="F4267" s="1086">
        <v>305.25299999999999</v>
      </c>
      <c r="G4267" s="784">
        <f t="shared" si="143"/>
        <v>146.52144000000001</v>
      </c>
      <c r="H4267" s="866">
        <v>48.000000000000007</v>
      </c>
      <c r="I4267" s="784">
        <f t="shared" si="144"/>
        <v>158.73155999999997</v>
      </c>
      <c r="J4267" s="804"/>
      <c r="K4267" s="805"/>
      <c r="L4267" s="805"/>
      <c r="M4267" s="804"/>
      <c r="N4267" s="805"/>
      <c r="O4267" s="805"/>
      <c r="P4267" s="1839"/>
    </row>
    <row r="4268" spans="1:16" s="806" customFormat="1" ht="27" x14ac:dyDescent="0.25">
      <c r="A4268" s="1458">
        <v>217</v>
      </c>
      <c r="B4268" s="846" t="s">
        <v>1841</v>
      </c>
      <c r="C4268" s="660" t="s">
        <v>701</v>
      </c>
      <c r="D4268" s="842">
        <v>2</v>
      </c>
      <c r="E4268" s="848">
        <v>2016</v>
      </c>
      <c r="F4268" s="1086">
        <v>196</v>
      </c>
      <c r="G4268" s="784">
        <f t="shared" si="143"/>
        <v>94.08</v>
      </c>
      <c r="H4268" s="866">
        <v>48</v>
      </c>
      <c r="I4268" s="784">
        <f t="shared" si="144"/>
        <v>101.92</v>
      </c>
      <c r="J4268" s="804"/>
      <c r="K4268" s="805"/>
      <c r="L4268" s="805"/>
      <c r="M4268" s="804"/>
      <c r="N4268" s="805"/>
      <c r="O4268" s="805"/>
      <c r="P4268" s="1839"/>
    </row>
    <row r="4269" spans="1:16" s="806" customFormat="1" ht="13.5" x14ac:dyDescent="0.25">
      <c r="A4269" s="1458">
        <v>218</v>
      </c>
      <c r="B4269" s="846" t="s">
        <v>2934</v>
      </c>
      <c r="C4269" s="660" t="s">
        <v>701</v>
      </c>
      <c r="D4269" s="842">
        <v>4</v>
      </c>
      <c r="E4269" s="848">
        <v>2016</v>
      </c>
      <c r="F4269" s="1086">
        <v>370.64</v>
      </c>
      <c r="G4269" s="784">
        <f t="shared" si="143"/>
        <v>177.90719999999999</v>
      </c>
      <c r="H4269" s="866">
        <v>48</v>
      </c>
      <c r="I4269" s="784">
        <f t="shared" si="144"/>
        <v>192.7328</v>
      </c>
      <c r="J4269" s="804"/>
      <c r="K4269" s="805"/>
      <c r="L4269" s="805"/>
      <c r="M4269" s="804"/>
      <c r="N4269" s="805"/>
      <c r="O4269" s="805"/>
      <c r="P4269" s="1839"/>
    </row>
    <row r="4270" spans="1:16" s="806" customFormat="1" ht="13.5" x14ac:dyDescent="0.25">
      <c r="A4270" s="1458">
        <v>219</v>
      </c>
      <c r="B4270" s="846" t="s">
        <v>2931</v>
      </c>
      <c r="C4270" s="660" t="s">
        <v>701</v>
      </c>
      <c r="D4270" s="842">
        <v>1</v>
      </c>
      <c r="E4270" s="848">
        <v>2016</v>
      </c>
      <c r="F4270" s="1086">
        <v>189.09899999999999</v>
      </c>
      <c r="G4270" s="784">
        <f t="shared" si="143"/>
        <v>90.76751999999999</v>
      </c>
      <c r="H4270" s="866">
        <v>48</v>
      </c>
      <c r="I4270" s="784">
        <f t="shared" si="144"/>
        <v>98.331479999999999</v>
      </c>
      <c r="J4270" s="804"/>
      <c r="K4270" s="805"/>
      <c r="L4270" s="805"/>
      <c r="M4270" s="804"/>
      <c r="N4270" s="805"/>
      <c r="O4270" s="805"/>
      <c r="P4270" s="1839"/>
    </row>
    <row r="4271" spans="1:16" s="806" customFormat="1" ht="13.5" x14ac:dyDescent="0.25">
      <c r="A4271" s="1458">
        <v>220</v>
      </c>
      <c r="B4271" s="846" t="s">
        <v>786</v>
      </c>
      <c r="C4271" s="660" t="s">
        <v>701</v>
      </c>
      <c r="D4271" s="842">
        <v>2</v>
      </c>
      <c r="E4271" s="848">
        <v>2016</v>
      </c>
      <c r="F4271" s="1086">
        <v>250.88</v>
      </c>
      <c r="G4271" s="784">
        <f t="shared" si="143"/>
        <v>120.4224</v>
      </c>
      <c r="H4271" s="866">
        <v>48</v>
      </c>
      <c r="I4271" s="784">
        <f t="shared" si="144"/>
        <v>130.45760000000001</v>
      </c>
      <c r="J4271" s="804"/>
      <c r="K4271" s="805"/>
      <c r="L4271" s="805"/>
      <c r="M4271" s="804"/>
      <c r="N4271" s="805"/>
      <c r="O4271" s="805"/>
      <c r="P4271" s="1839"/>
    </row>
    <row r="4272" spans="1:16" s="806" customFormat="1" ht="27" x14ac:dyDescent="0.25">
      <c r="A4272" s="1458">
        <v>221</v>
      </c>
      <c r="B4272" s="846" t="s">
        <v>2938</v>
      </c>
      <c r="C4272" s="660" t="s">
        <v>701</v>
      </c>
      <c r="D4272" s="842">
        <v>2</v>
      </c>
      <c r="E4272" s="848">
        <v>2016</v>
      </c>
      <c r="F4272" s="1086">
        <v>400</v>
      </c>
      <c r="G4272" s="784">
        <f t="shared" si="143"/>
        <v>192</v>
      </c>
      <c r="H4272" s="866">
        <v>48</v>
      </c>
      <c r="I4272" s="784">
        <f t="shared" si="144"/>
        <v>208</v>
      </c>
      <c r="J4272" s="804"/>
      <c r="K4272" s="805"/>
      <c r="L4272" s="805"/>
      <c r="M4272" s="804"/>
      <c r="N4272" s="805"/>
      <c r="O4272" s="805"/>
      <c r="P4272" s="1839"/>
    </row>
    <row r="4273" spans="1:16" s="806" customFormat="1" ht="13.5" x14ac:dyDescent="0.25">
      <c r="A4273" s="1458">
        <v>222</v>
      </c>
      <c r="B4273" s="846" t="s">
        <v>787</v>
      </c>
      <c r="C4273" s="660" t="s">
        <v>701</v>
      </c>
      <c r="D4273" s="842">
        <v>4</v>
      </c>
      <c r="E4273" s="848">
        <v>2016</v>
      </c>
      <c r="F4273" s="1086">
        <v>193.256</v>
      </c>
      <c r="G4273" s="784">
        <f t="shared" si="143"/>
        <v>92.762879999999996</v>
      </c>
      <c r="H4273" s="866">
        <v>48</v>
      </c>
      <c r="I4273" s="784">
        <f t="shared" si="144"/>
        <v>100.49312</v>
      </c>
      <c r="J4273" s="804"/>
      <c r="K4273" s="805"/>
      <c r="L4273" s="805"/>
      <c r="M4273" s="804"/>
      <c r="N4273" s="805"/>
      <c r="O4273" s="805"/>
      <c r="P4273" s="1839"/>
    </row>
    <row r="4274" spans="1:16" s="806" customFormat="1" ht="13.5" x14ac:dyDescent="0.25">
      <c r="A4274" s="1458">
        <v>223</v>
      </c>
      <c r="B4274" s="846" t="s">
        <v>791</v>
      </c>
      <c r="C4274" s="660" t="s">
        <v>701</v>
      </c>
      <c r="D4274" s="842">
        <v>2</v>
      </c>
      <c r="E4274" s="848">
        <v>2016</v>
      </c>
      <c r="F4274" s="1086">
        <v>127.628</v>
      </c>
      <c r="G4274" s="784">
        <f t="shared" si="143"/>
        <v>61.261439999999993</v>
      </c>
      <c r="H4274" s="866">
        <v>47.999999999999993</v>
      </c>
      <c r="I4274" s="784">
        <f t="shared" si="144"/>
        <v>66.366560000000007</v>
      </c>
      <c r="J4274" s="804"/>
      <c r="K4274" s="805"/>
      <c r="L4274" s="805"/>
      <c r="M4274" s="804"/>
      <c r="N4274" s="805"/>
      <c r="O4274" s="805"/>
      <c r="P4274" s="1839"/>
    </row>
    <row r="4275" spans="1:16" s="806" customFormat="1" ht="13.5" x14ac:dyDescent="0.25">
      <c r="A4275" s="1458">
        <v>224</v>
      </c>
      <c r="B4275" s="846" t="s">
        <v>2939</v>
      </c>
      <c r="C4275" s="660" t="s">
        <v>701</v>
      </c>
      <c r="D4275" s="842">
        <v>2</v>
      </c>
      <c r="E4275" s="848">
        <v>2016</v>
      </c>
      <c r="F4275" s="1086">
        <v>56</v>
      </c>
      <c r="G4275" s="784">
        <f t="shared" si="143"/>
        <v>26.88</v>
      </c>
      <c r="H4275" s="866">
        <v>48</v>
      </c>
      <c r="I4275" s="784">
        <f t="shared" si="144"/>
        <v>29.12</v>
      </c>
      <c r="J4275" s="804"/>
      <c r="K4275" s="805"/>
      <c r="L4275" s="805"/>
      <c r="M4275" s="804"/>
      <c r="N4275" s="805"/>
      <c r="O4275" s="805"/>
      <c r="P4275" s="1839"/>
    </row>
    <row r="4276" spans="1:16" s="806" customFormat="1" ht="13.5" x14ac:dyDescent="0.25">
      <c r="A4276" s="1458">
        <v>225</v>
      </c>
      <c r="B4276" s="846" t="s">
        <v>786</v>
      </c>
      <c r="C4276" s="660" t="s">
        <v>701</v>
      </c>
      <c r="D4276" s="842">
        <v>4</v>
      </c>
      <c r="E4276" s="848">
        <v>2016</v>
      </c>
      <c r="F4276" s="1086">
        <v>175</v>
      </c>
      <c r="G4276" s="784">
        <f t="shared" si="143"/>
        <v>84</v>
      </c>
      <c r="H4276" s="866">
        <v>48</v>
      </c>
      <c r="I4276" s="784">
        <f t="shared" si="144"/>
        <v>91</v>
      </c>
      <c r="J4276" s="804"/>
      <c r="K4276" s="805"/>
      <c r="L4276" s="805"/>
      <c r="M4276" s="804"/>
      <c r="N4276" s="805"/>
      <c r="O4276" s="805"/>
      <c r="P4276" s="1839"/>
    </row>
    <row r="4277" spans="1:16" s="806" customFormat="1" ht="13.5" x14ac:dyDescent="0.25">
      <c r="A4277" s="1458">
        <v>226</v>
      </c>
      <c r="B4277" s="846" t="s">
        <v>2000</v>
      </c>
      <c r="C4277" s="660" t="s">
        <v>701</v>
      </c>
      <c r="D4277" s="842">
        <v>2</v>
      </c>
      <c r="E4277" s="848">
        <v>2016</v>
      </c>
      <c r="F4277" s="1086">
        <v>116.834</v>
      </c>
      <c r="G4277" s="784">
        <f t="shared" si="143"/>
        <v>56.08032</v>
      </c>
      <c r="H4277" s="866">
        <v>48</v>
      </c>
      <c r="I4277" s="784">
        <f t="shared" si="144"/>
        <v>60.753680000000003</v>
      </c>
      <c r="J4277" s="804"/>
      <c r="K4277" s="805"/>
      <c r="L4277" s="805"/>
      <c r="M4277" s="804"/>
      <c r="N4277" s="805"/>
      <c r="O4277" s="805"/>
      <c r="P4277" s="1839"/>
    </row>
    <row r="4278" spans="1:16" s="806" customFormat="1" ht="27" x14ac:dyDescent="0.25">
      <c r="A4278" s="1458">
        <v>227</v>
      </c>
      <c r="B4278" s="846" t="s">
        <v>2940</v>
      </c>
      <c r="C4278" s="660" t="s">
        <v>701</v>
      </c>
      <c r="D4278" s="842">
        <v>3</v>
      </c>
      <c r="E4278" s="848">
        <v>2016</v>
      </c>
      <c r="F4278" s="1086">
        <v>203.4</v>
      </c>
      <c r="G4278" s="784">
        <f t="shared" si="143"/>
        <v>97.632000000000019</v>
      </c>
      <c r="H4278" s="866">
        <v>48.000000000000007</v>
      </c>
      <c r="I4278" s="784">
        <f t="shared" si="144"/>
        <v>105.76799999999999</v>
      </c>
      <c r="J4278" s="804"/>
      <c r="K4278" s="805"/>
      <c r="L4278" s="805"/>
      <c r="M4278" s="804"/>
      <c r="N4278" s="805"/>
      <c r="O4278" s="805"/>
      <c r="P4278" s="1839"/>
    </row>
    <row r="4279" spans="1:16" s="806" customFormat="1" ht="13.5" x14ac:dyDescent="0.25">
      <c r="A4279" s="1458">
        <v>228</v>
      </c>
      <c r="B4279" s="846" t="s">
        <v>2029</v>
      </c>
      <c r="C4279" s="660" t="s">
        <v>701</v>
      </c>
      <c r="D4279" s="842">
        <v>2</v>
      </c>
      <c r="E4279" s="848">
        <v>2016</v>
      </c>
      <c r="F4279" s="1086">
        <v>136.62799999999999</v>
      </c>
      <c r="G4279" s="784">
        <f t="shared" si="143"/>
        <v>65.581440000000001</v>
      </c>
      <c r="H4279" s="866">
        <v>48.000000000000007</v>
      </c>
      <c r="I4279" s="784">
        <f t="shared" si="144"/>
        <v>71.046559999999985</v>
      </c>
      <c r="J4279" s="804"/>
      <c r="K4279" s="805"/>
      <c r="L4279" s="805"/>
      <c r="M4279" s="804"/>
      <c r="N4279" s="805"/>
      <c r="O4279" s="805"/>
      <c r="P4279" s="1839"/>
    </row>
    <row r="4280" spans="1:16" s="806" customFormat="1" ht="27" x14ac:dyDescent="0.25">
      <c r="A4280" s="1458">
        <v>229</v>
      </c>
      <c r="B4280" s="846" t="s">
        <v>1841</v>
      </c>
      <c r="C4280" s="660" t="s">
        <v>701</v>
      </c>
      <c r="D4280" s="842">
        <v>1</v>
      </c>
      <c r="E4280" s="848">
        <v>2016</v>
      </c>
      <c r="F4280" s="1086">
        <v>67.8</v>
      </c>
      <c r="G4280" s="784">
        <f t="shared" si="143"/>
        <v>32.543999999999997</v>
      </c>
      <c r="H4280" s="866">
        <v>48</v>
      </c>
      <c r="I4280" s="784">
        <f t="shared" si="144"/>
        <v>35.256</v>
      </c>
      <c r="J4280" s="804"/>
      <c r="K4280" s="805"/>
      <c r="L4280" s="805"/>
      <c r="M4280" s="804"/>
      <c r="N4280" s="805"/>
      <c r="O4280" s="805"/>
      <c r="P4280" s="1839"/>
    </row>
    <row r="4281" spans="1:16" s="806" customFormat="1" ht="27" x14ac:dyDescent="0.25">
      <c r="A4281" s="1458">
        <v>230</v>
      </c>
      <c r="B4281" s="846" t="s">
        <v>2941</v>
      </c>
      <c r="C4281" s="660" t="s">
        <v>701</v>
      </c>
      <c r="D4281" s="842">
        <v>1</v>
      </c>
      <c r="E4281" s="848">
        <v>2007</v>
      </c>
      <c r="F4281" s="1086">
        <v>890</v>
      </c>
      <c r="G4281" s="784">
        <f t="shared" si="143"/>
        <v>890</v>
      </c>
      <c r="H4281" s="866">
        <v>100</v>
      </c>
      <c r="I4281" s="784">
        <f t="shared" si="144"/>
        <v>0</v>
      </c>
      <c r="J4281" s="804"/>
      <c r="K4281" s="805"/>
      <c r="L4281" s="805"/>
      <c r="M4281" s="804"/>
      <c r="N4281" s="805"/>
      <c r="O4281" s="805"/>
      <c r="P4281" s="1839"/>
    </row>
    <row r="4282" spans="1:16" s="806" customFormat="1" ht="13.5" x14ac:dyDescent="0.25">
      <c r="A4282" s="1458">
        <v>231</v>
      </c>
      <c r="B4282" s="846" t="s">
        <v>2024</v>
      </c>
      <c r="C4282" s="660" t="s">
        <v>701</v>
      </c>
      <c r="D4282" s="842">
        <v>2</v>
      </c>
      <c r="E4282" s="848">
        <v>2007</v>
      </c>
      <c r="F4282" s="1086">
        <v>280</v>
      </c>
      <c r="G4282" s="784">
        <f t="shared" si="143"/>
        <v>280</v>
      </c>
      <c r="H4282" s="866">
        <v>100</v>
      </c>
      <c r="I4282" s="784">
        <f t="shared" si="144"/>
        <v>0</v>
      </c>
      <c r="J4282" s="804"/>
      <c r="K4282" s="805"/>
      <c r="L4282" s="805"/>
      <c r="M4282" s="804"/>
      <c r="N4282" s="805"/>
      <c r="O4282" s="805"/>
      <c r="P4282" s="1839"/>
    </row>
    <row r="4283" spans="1:16" s="806" customFormat="1" ht="13.5" x14ac:dyDescent="0.25">
      <c r="A4283" s="1458">
        <v>232</v>
      </c>
      <c r="B4283" s="846" t="s">
        <v>2942</v>
      </c>
      <c r="C4283" s="660" t="s">
        <v>701</v>
      </c>
      <c r="D4283" s="842">
        <v>2</v>
      </c>
      <c r="E4283" s="848">
        <v>2007</v>
      </c>
      <c r="F4283" s="1086">
        <v>110</v>
      </c>
      <c r="G4283" s="784">
        <f t="shared" si="143"/>
        <v>110</v>
      </c>
      <c r="H4283" s="866">
        <v>100</v>
      </c>
      <c r="I4283" s="784">
        <f t="shared" si="144"/>
        <v>0</v>
      </c>
      <c r="J4283" s="804"/>
      <c r="K4283" s="805"/>
      <c r="L4283" s="805"/>
      <c r="M4283" s="804"/>
      <c r="N4283" s="805"/>
      <c r="O4283" s="805"/>
      <c r="P4283" s="1839"/>
    </row>
    <row r="4284" spans="1:16" s="806" customFormat="1" ht="13.5" x14ac:dyDescent="0.25">
      <c r="A4284" s="1458">
        <v>233</v>
      </c>
      <c r="B4284" s="846" t="s">
        <v>2943</v>
      </c>
      <c r="C4284" s="660" t="s">
        <v>701</v>
      </c>
      <c r="D4284" s="842">
        <v>2</v>
      </c>
      <c r="E4284" s="848">
        <v>2007</v>
      </c>
      <c r="F4284" s="1100">
        <v>100</v>
      </c>
      <c r="G4284" s="784">
        <f t="shared" si="143"/>
        <v>100</v>
      </c>
      <c r="H4284" s="866">
        <v>100</v>
      </c>
      <c r="I4284" s="784">
        <f t="shared" si="144"/>
        <v>0</v>
      </c>
      <c r="J4284" s="804"/>
      <c r="K4284" s="805"/>
      <c r="L4284" s="805"/>
      <c r="M4284" s="804"/>
      <c r="N4284" s="805"/>
      <c r="O4284" s="805"/>
      <c r="P4284" s="1839"/>
    </row>
    <row r="4285" spans="1:16" s="806" customFormat="1" ht="13.5" x14ac:dyDescent="0.25">
      <c r="A4285" s="1458">
        <v>234</v>
      </c>
      <c r="B4285" s="846" t="s">
        <v>2944</v>
      </c>
      <c r="C4285" s="660" t="s">
        <v>701</v>
      </c>
      <c r="D4285" s="842">
        <v>6</v>
      </c>
      <c r="E4285" s="848">
        <v>2007</v>
      </c>
      <c r="F4285" s="1100">
        <v>768</v>
      </c>
      <c r="G4285" s="784">
        <f t="shared" si="143"/>
        <v>768</v>
      </c>
      <c r="H4285" s="866">
        <v>100</v>
      </c>
      <c r="I4285" s="784">
        <f t="shared" si="144"/>
        <v>0</v>
      </c>
      <c r="J4285" s="804"/>
      <c r="K4285" s="805"/>
      <c r="L4285" s="805"/>
      <c r="M4285" s="804"/>
      <c r="N4285" s="805"/>
      <c r="O4285" s="805"/>
      <c r="P4285" s="1839"/>
    </row>
    <row r="4286" spans="1:16" s="806" customFormat="1" ht="13.5" x14ac:dyDescent="0.25">
      <c r="A4286" s="1458">
        <v>235</v>
      </c>
      <c r="B4286" s="846" t="s">
        <v>2010</v>
      </c>
      <c r="C4286" s="660" t="s">
        <v>701</v>
      </c>
      <c r="D4286" s="842">
        <v>2</v>
      </c>
      <c r="E4286" s="848">
        <v>2007</v>
      </c>
      <c r="F4286" s="1100">
        <v>259</v>
      </c>
      <c r="G4286" s="784">
        <f t="shared" si="143"/>
        <v>259</v>
      </c>
      <c r="H4286" s="866">
        <v>100</v>
      </c>
      <c r="I4286" s="784">
        <f t="shared" si="144"/>
        <v>0</v>
      </c>
      <c r="J4286" s="804"/>
      <c r="K4286" s="805"/>
      <c r="L4286" s="805"/>
      <c r="M4286" s="804"/>
      <c r="N4286" s="805"/>
      <c r="O4286" s="805"/>
      <c r="P4286" s="1839"/>
    </row>
    <row r="4287" spans="1:16" s="806" customFormat="1" ht="13.5" x14ac:dyDescent="0.25">
      <c r="A4287" s="1458">
        <v>236</v>
      </c>
      <c r="B4287" s="846" t="s">
        <v>2009</v>
      </c>
      <c r="C4287" s="660" t="s">
        <v>701</v>
      </c>
      <c r="D4287" s="842">
        <v>1</v>
      </c>
      <c r="E4287" s="848">
        <v>2007</v>
      </c>
      <c r="F4287" s="1100">
        <v>145</v>
      </c>
      <c r="G4287" s="784">
        <f t="shared" si="143"/>
        <v>145</v>
      </c>
      <c r="H4287" s="866">
        <v>100</v>
      </c>
      <c r="I4287" s="784">
        <f t="shared" si="144"/>
        <v>0</v>
      </c>
      <c r="J4287" s="804"/>
      <c r="K4287" s="805"/>
      <c r="L4287" s="805"/>
      <c r="M4287" s="804"/>
      <c r="N4287" s="805"/>
      <c r="O4287" s="805"/>
      <c r="P4287" s="1839"/>
    </row>
    <row r="4288" spans="1:16" s="806" customFormat="1" ht="13.5" x14ac:dyDescent="0.25">
      <c r="A4288" s="1458">
        <v>237</v>
      </c>
      <c r="B4288" s="846" t="s">
        <v>2024</v>
      </c>
      <c r="C4288" s="660" t="s">
        <v>701</v>
      </c>
      <c r="D4288" s="842">
        <v>5</v>
      </c>
      <c r="E4288" s="848">
        <v>2007</v>
      </c>
      <c r="F4288" s="1100">
        <v>650</v>
      </c>
      <c r="G4288" s="784">
        <f t="shared" si="143"/>
        <v>650</v>
      </c>
      <c r="H4288" s="866">
        <v>100</v>
      </c>
      <c r="I4288" s="784">
        <f t="shared" si="144"/>
        <v>0</v>
      </c>
      <c r="J4288" s="804"/>
      <c r="K4288" s="805"/>
      <c r="L4288" s="805"/>
      <c r="M4288" s="804"/>
      <c r="N4288" s="805"/>
      <c r="O4288" s="805"/>
      <c r="P4288" s="1839"/>
    </row>
    <row r="4289" spans="1:16" s="806" customFormat="1" ht="13.5" x14ac:dyDescent="0.25">
      <c r="A4289" s="1458">
        <v>238</v>
      </c>
      <c r="B4289" s="846" t="s">
        <v>2944</v>
      </c>
      <c r="C4289" s="660" t="s">
        <v>701</v>
      </c>
      <c r="D4289" s="842">
        <v>14</v>
      </c>
      <c r="E4289" s="848">
        <v>2007</v>
      </c>
      <c r="F4289" s="1100">
        <v>1393</v>
      </c>
      <c r="G4289" s="784">
        <f t="shared" si="143"/>
        <v>1393</v>
      </c>
      <c r="H4289" s="866">
        <v>100</v>
      </c>
      <c r="I4289" s="784">
        <f t="shared" si="144"/>
        <v>0</v>
      </c>
      <c r="J4289" s="804"/>
      <c r="K4289" s="805"/>
      <c r="L4289" s="805"/>
      <c r="M4289" s="804"/>
      <c r="N4289" s="805"/>
      <c r="O4289" s="805"/>
      <c r="P4289" s="1839"/>
    </row>
    <row r="4290" spans="1:16" s="806" customFormat="1" ht="13.5" x14ac:dyDescent="0.25">
      <c r="A4290" s="1458">
        <v>239</v>
      </c>
      <c r="B4290" s="846" t="s">
        <v>787</v>
      </c>
      <c r="C4290" s="660" t="s">
        <v>701</v>
      </c>
      <c r="D4290" s="842">
        <v>4</v>
      </c>
      <c r="E4290" s="848">
        <v>2007</v>
      </c>
      <c r="F4290" s="1100">
        <v>518</v>
      </c>
      <c r="G4290" s="784">
        <f t="shared" si="143"/>
        <v>518</v>
      </c>
      <c r="H4290" s="866">
        <v>100</v>
      </c>
      <c r="I4290" s="784">
        <f t="shared" si="144"/>
        <v>0</v>
      </c>
      <c r="J4290" s="876"/>
      <c r="K4290" s="805"/>
      <c r="L4290" s="805"/>
      <c r="M4290" s="804"/>
      <c r="N4290" s="805"/>
      <c r="O4290" s="805"/>
      <c r="P4290" s="1839"/>
    </row>
    <row r="4291" spans="1:16" s="806" customFormat="1" ht="13.5" x14ac:dyDescent="0.25">
      <c r="A4291" s="1458">
        <v>240</v>
      </c>
      <c r="B4291" s="846" t="s">
        <v>806</v>
      </c>
      <c r="C4291" s="660" t="s">
        <v>701</v>
      </c>
      <c r="D4291" s="842">
        <v>19</v>
      </c>
      <c r="E4291" s="848">
        <v>2007</v>
      </c>
      <c r="F4291" s="1100">
        <v>475</v>
      </c>
      <c r="G4291" s="784">
        <f t="shared" si="143"/>
        <v>475</v>
      </c>
      <c r="H4291" s="866">
        <v>100</v>
      </c>
      <c r="I4291" s="784">
        <f t="shared" si="144"/>
        <v>0</v>
      </c>
      <c r="J4291" s="876"/>
      <c r="K4291" s="805"/>
      <c r="L4291" s="805"/>
      <c r="M4291" s="804"/>
      <c r="N4291" s="805"/>
      <c r="O4291" s="805"/>
      <c r="P4291" s="1839"/>
    </row>
    <row r="4292" spans="1:16" s="806" customFormat="1" ht="13.5" x14ac:dyDescent="0.25">
      <c r="A4292" s="1458">
        <v>241</v>
      </c>
      <c r="B4292" s="846" t="s">
        <v>759</v>
      </c>
      <c r="C4292" s="660" t="s">
        <v>701</v>
      </c>
      <c r="D4292" s="842">
        <v>1</v>
      </c>
      <c r="E4292" s="848">
        <v>2008</v>
      </c>
      <c r="F4292" s="1100">
        <v>75</v>
      </c>
      <c r="G4292" s="784">
        <f t="shared" si="143"/>
        <v>75</v>
      </c>
      <c r="H4292" s="866">
        <v>100</v>
      </c>
      <c r="I4292" s="784">
        <f t="shared" si="144"/>
        <v>0</v>
      </c>
      <c r="J4292" s="876"/>
      <c r="K4292" s="805"/>
      <c r="L4292" s="805"/>
      <c r="M4292" s="804"/>
      <c r="N4292" s="805"/>
      <c r="O4292" s="805"/>
      <c r="P4292" s="1839"/>
    </row>
    <row r="4293" spans="1:16" s="806" customFormat="1" ht="13.5" x14ac:dyDescent="0.25">
      <c r="A4293" s="1458">
        <v>242</v>
      </c>
      <c r="B4293" s="846" t="s">
        <v>2032</v>
      </c>
      <c r="C4293" s="660" t="s">
        <v>701</v>
      </c>
      <c r="D4293" s="842">
        <v>6</v>
      </c>
      <c r="E4293" s="848">
        <v>2008</v>
      </c>
      <c r="F4293" s="1100">
        <v>297</v>
      </c>
      <c r="G4293" s="784">
        <f t="shared" si="143"/>
        <v>297</v>
      </c>
      <c r="H4293" s="866">
        <v>100</v>
      </c>
      <c r="I4293" s="784">
        <f t="shared" si="144"/>
        <v>0</v>
      </c>
      <c r="J4293" s="876"/>
      <c r="K4293" s="805"/>
      <c r="L4293" s="805"/>
      <c r="M4293" s="804"/>
      <c r="N4293" s="805"/>
      <c r="O4293" s="805"/>
      <c r="P4293" s="1839"/>
    </row>
    <row r="4294" spans="1:16" s="806" customFormat="1" ht="13.5" x14ac:dyDescent="0.25">
      <c r="A4294" s="1458">
        <v>243</v>
      </c>
      <c r="B4294" s="846" t="s">
        <v>784</v>
      </c>
      <c r="C4294" s="660" t="s">
        <v>701</v>
      </c>
      <c r="D4294" s="842">
        <v>13</v>
      </c>
      <c r="E4294" s="848">
        <v>2008</v>
      </c>
      <c r="F4294" s="1100">
        <v>2377.750142846</v>
      </c>
      <c r="G4294" s="784">
        <f t="shared" si="143"/>
        <v>2377.750142846</v>
      </c>
      <c r="H4294" s="866">
        <v>100</v>
      </c>
      <c r="I4294" s="784">
        <f t="shared" si="144"/>
        <v>0</v>
      </c>
      <c r="J4294" s="876"/>
      <c r="K4294" s="805"/>
      <c r="L4294" s="805"/>
      <c r="M4294" s="804"/>
      <c r="N4294" s="805"/>
      <c r="O4294" s="805"/>
      <c r="P4294" s="1839"/>
    </row>
    <row r="4295" spans="1:16" s="806" customFormat="1" ht="13.5" x14ac:dyDescent="0.25">
      <c r="A4295" s="1458">
        <v>244</v>
      </c>
      <c r="B4295" s="846" t="s">
        <v>2945</v>
      </c>
      <c r="C4295" s="660" t="s">
        <v>701</v>
      </c>
      <c r="D4295" s="842">
        <v>54</v>
      </c>
      <c r="E4295" s="848">
        <v>2008</v>
      </c>
      <c r="F4295" s="1100">
        <v>4141.8881052631586</v>
      </c>
      <c r="G4295" s="784">
        <f t="shared" si="143"/>
        <v>4141.8881052631586</v>
      </c>
      <c r="H4295" s="866">
        <v>100</v>
      </c>
      <c r="I4295" s="784">
        <f t="shared" si="144"/>
        <v>0</v>
      </c>
      <c r="J4295" s="876"/>
      <c r="K4295" s="805"/>
      <c r="L4295" s="805"/>
      <c r="M4295" s="804"/>
      <c r="N4295" s="805"/>
      <c r="O4295" s="805"/>
      <c r="P4295" s="1839"/>
    </row>
    <row r="4296" spans="1:16" s="806" customFormat="1" ht="13.5" x14ac:dyDescent="0.25">
      <c r="A4296" s="1458">
        <v>245</v>
      </c>
      <c r="B4296" s="846" t="s">
        <v>789</v>
      </c>
      <c r="C4296" s="660" t="s">
        <v>701</v>
      </c>
      <c r="D4296" s="842">
        <v>160</v>
      </c>
      <c r="E4296" s="848">
        <v>2008</v>
      </c>
      <c r="F4296" s="1100">
        <v>4625.6989999999996</v>
      </c>
      <c r="G4296" s="784">
        <f t="shared" si="143"/>
        <v>4625.6989999999996</v>
      </c>
      <c r="H4296" s="866">
        <v>100</v>
      </c>
      <c r="I4296" s="784">
        <f t="shared" si="144"/>
        <v>0</v>
      </c>
      <c r="J4296" s="876"/>
      <c r="K4296" s="805"/>
      <c r="L4296" s="805"/>
      <c r="M4296" s="804"/>
      <c r="N4296" s="805"/>
      <c r="O4296" s="805"/>
      <c r="P4296" s="1839"/>
    </row>
    <row r="4297" spans="1:16" s="806" customFormat="1" ht="13.5" x14ac:dyDescent="0.25">
      <c r="A4297" s="1458">
        <v>246</v>
      </c>
      <c r="B4297" s="846" t="s">
        <v>712</v>
      </c>
      <c r="C4297" s="660" t="s">
        <v>701</v>
      </c>
      <c r="D4297" s="842">
        <v>2</v>
      </c>
      <c r="E4297" s="848">
        <v>2008</v>
      </c>
      <c r="F4297" s="1100">
        <v>873.21799999999996</v>
      </c>
      <c r="G4297" s="784">
        <f t="shared" si="143"/>
        <v>873.21799999999996</v>
      </c>
      <c r="H4297" s="866">
        <v>100</v>
      </c>
      <c r="I4297" s="784">
        <f t="shared" si="144"/>
        <v>0</v>
      </c>
      <c r="J4297" s="876"/>
      <c r="K4297" s="805"/>
      <c r="L4297" s="805"/>
      <c r="M4297" s="804"/>
      <c r="N4297" s="805"/>
      <c r="O4297" s="805"/>
      <c r="P4297" s="1839"/>
    </row>
    <row r="4298" spans="1:16" s="806" customFormat="1" ht="13.5" x14ac:dyDescent="0.25">
      <c r="A4298" s="1458">
        <v>247</v>
      </c>
      <c r="B4298" s="846" t="s">
        <v>711</v>
      </c>
      <c r="C4298" s="660" t="s">
        <v>701</v>
      </c>
      <c r="D4298" s="842">
        <v>1</v>
      </c>
      <c r="E4298" s="848">
        <v>2008</v>
      </c>
      <c r="F4298" s="1100">
        <v>708.01499999999999</v>
      </c>
      <c r="G4298" s="784">
        <f t="shared" si="143"/>
        <v>708.01499999999999</v>
      </c>
      <c r="H4298" s="866">
        <v>100</v>
      </c>
      <c r="I4298" s="784">
        <f t="shared" si="144"/>
        <v>0</v>
      </c>
      <c r="J4298" s="876"/>
      <c r="K4298" s="805"/>
      <c r="L4298" s="805"/>
      <c r="M4298" s="804"/>
      <c r="N4298" s="805"/>
      <c r="O4298" s="805"/>
      <c r="P4298" s="1839"/>
    </row>
    <row r="4299" spans="1:16" s="806" customFormat="1" ht="13.5" x14ac:dyDescent="0.25">
      <c r="A4299" s="1458">
        <v>248</v>
      </c>
      <c r="B4299" s="846" t="s">
        <v>2946</v>
      </c>
      <c r="C4299" s="660" t="s">
        <v>701</v>
      </c>
      <c r="D4299" s="842">
        <v>8</v>
      </c>
      <c r="E4299" s="848">
        <v>2008</v>
      </c>
      <c r="F4299" s="1100">
        <v>1864.44</v>
      </c>
      <c r="G4299" s="784">
        <f t="shared" si="143"/>
        <v>1864.44</v>
      </c>
      <c r="H4299" s="866">
        <v>100</v>
      </c>
      <c r="I4299" s="784">
        <f t="shared" si="144"/>
        <v>0</v>
      </c>
      <c r="J4299" s="876"/>
      <c r="K4299" s="805"/>
      <c r="L4299" s="805"/>
      <c r="M4299" s="804"/>
      <c r="N4299" s="805"/>
      <c r="O4299" s="805"/>
      <c r="P4299" s="1839"/>
    </row>
    <row r="4300" spans="1:16" s="806" customFormat="1" ht="27" x14ac:dyDescent="0.25">
      <c r="A4300" s="1458">
        <v>249</v>
      </c>
      <c r="B4300" s="846" t="s">
        <v>2947</v>
      </c>
      <c r="C4300" s="660" t="s">
        <v>701</v>
      </c>
      <c r="D4300" s="842">
        <v>8</v>
      </c>
      <c r="E4300" s="848">
        <v>2008</v>
      </c>
      <c r="F4300" s="1100">
        <v>613.61300000000006</v>
      </c>
      <c r="G4300" s="784">
        <f t="shared" si="143"/>
        <v>613.61300000000006</v>
      </c>
      <c r="H4300" s="866">
        <v>100</v>
      </c>
      <c r="I4300" s="784">
        <f t="shared" si="144"/>
        <v>0</v>
      </c>
      <c r="J4300" s="876"/>
      <c r="K4300" s="805"/>
      <c r="L4300" s="805"/>
      <c r="M4300" s="804"/>
      <c r="N4300" s="805"/>
      <c r="O4300" s="805"/>
      <c r="P4300" s="1839"/>
    </row>
    <row r="4301" spans="1:16" s="806" customFormat="1" ht="27" x14ac:dyDescent="0.25">
      <c r="A4301" s="1458">
        <v>250</v>
      </c>
      <c r="B4301" s="846" t="s">
        <v>2948</v>
      </c>
      <c r="C4301" s="660" t="s">
        <v>701</v>
      </c>
      <c r="D4301" s="842">
        <v>8</v>
      </c>
      <c r="E4301" s="848">
        <v>2008</v>
      </c>
      <c r="F4301" s="1100">
        <v>613.61300000000006</v>
      </c>
      <c r="G4301" s="784">
        <f t="shared" si="143"/>
        <v>613.61300000000006</v>
      </c>
      <c r="H4301" s="866">
        <v>100</v>
      </c>
      <c r="I4301" s="784">
        <f t="shared" si="144"/>
        <v>0</v>
      </c>
      <c r="J4301" s="876"/>
      <c r="K4301" s="805"/>
      <c r="L4301" s="805"/>
      <c r="M4301" s="804"/>
      <c r="N4301" s="805"/>
      <c r="O4301" s="805"/>
      <c r="P4301" s="1839"/>
    </row>
    <row r="4302" spans="1:16" s="806" customFormat="1" ht="27" x14ac:dyDescent="0.25">
      <c r="A4302" s="1458">
        <v>251</v>
      </c>
      <c r="B4302" s="846" t="s">
        <v>2949</v>
      </c>
      <c r="C4302" s="660" t="s">
        <v>701</v>
      </c>
      <c r="D4302" s="842">
        <v>8</v>
      </c>
      <c r="E4302" s="848">
        <v>2008</v>
      </c>
      <c r="F4302" s="1100">
        <v>802.41700000000003</v>
      </c>
      <c r="G4302" s="784">
        <f t="shared" si="143"/>
        <v>802.41700000000003</v>
      </c>
      <c r="H4302" s="866">
        <v>100</v>
      </c>
      <c r="I4302" s="784">
        <f t="shared" si="144"/>
        <v>0</v>
      </c>
      <c r="J4302" s="876"/>
      <c r="K4302" s="805"/>
      <c r="L4302" s="805"/>
      <c r="M4302" s="804"/>
      <c r="N4302" s="805"/>
      <c r="O4302" s="805"/>
      <c r="P4302" s="1839"/>
    </row>
    <row r="4303" spans="1:16" s="806" customFormat="1" ht="13.5" x14ac:dyDescent="0.25">
      <c r="A4303" s="1458">
        <v>252</v>
      </c>
      <c r="B4303" s="846" t="s">
        <v>2950</v>
      </c>
      <c r="C4303" s="660" t="s">
        <v>701</v>
      </c>
      <c r="D4303" s="842">
        <v>8</v>
      </c>
      <c r="E4303" s="848">
        <v>2008</v>
      </c>
      <c r="F4303" s="1100">
        <v>1971.191</v>
      </c>
      <c r="G4303" s="784">
        <f t="shared" si="143"/>
        <v>1971.191</v>
      </c>
      <c r="H4303" s="866">
        <v>100</v>
      </c>
      <c r="I4303" s="784">
        <f t="shared" si="144"/>
        <v>0</v>
      </c>
      <c r="J4303" s="876"/>
      <c r="K4303" s="805"/>
      <c r="L4303" s="805"/>
      <c r="M4303" s="804"/>
      <c r="N4303" s="805"/>
      <c r="O4303" s="805"/>
      <c r="P4303" s="1839"/>
    </row>
    <row r="4304" spans="1:16" s="806" customFormat="1" ht="27" x14ac:dyDescent="0.25">
      <c r="A4304" s="1458">
        <v>253</v>
      </c>
      <c r="B4304" s="846" t="s">
        <v>2951</v>
      </c>
      <c r="C4304" s="660" t="s">
        <v>701</v>
      </c>
      <c r="D4304" s="842">
        <v>10</v>
      </c>
      <c r="E4304" s="848">
        <v>2008</v>
      </c>
      <c r="F4304" s="1100">
        <v>2888.7190000000001</v>
      </c>
      <c r="G4304" s="784">
        <f t="shared" si="143"/>
        <v>2888.7190000000001</v>
      </c>
      <c r="H4304" s="866">
        <v>100</v>
      </c>
      <c r="I4304" s="784">
        <f t="shared" si="144"/>
        <v>0</v>
      </c>
      <c r="J4304" s="876"/>
      <c r="K4304" s="805"/>
      <c r="L4304" s="805"/>
      <c r="M4304" s="804"/>
      <c r="N4304" s="805"/>
      <c r="O4304" s="805"/>
      <c r="P4304" s="1839"/>
    </row>
    <row r="4305" spans="1:16" s="806" customFormat="1" ht="13.5" x14ac:dyDescent="0.25">
      <c r="A4305" s="1458">
        <v>254</v>
      </c>
      <c r="B4305" s="846" t="s">
        <v>2952</v>
      </c>
      <c r="C4305" s="660" t="s">
        <v>701</v>
      </c>
      <c r="D4305" s="842">
        <v>1</v>
      </c>
      <c r="E4305" s="848">
        <v>2008</v>
      </c>
      <c r="F4305" s="1100">
        <v>378.608</v>
      </c>
      <c r="G4305" s="784">
        <f t="shared" si="143"/>
        <v>378.608</v>
      </c>
      <c r="H4305" s="866">
        <v>100</v>
      </c>
      <c r="I4305" s="784">
        <f t="shared" si="144"/>
        <v>0</v>
      </c>
      <c r="J4305" s="876"/>
      <c r="K4305" s="805"/>
      <c r="L4305" s="805"/>
      <c r="M4305" s="804"/>
      <c r="N4305" s="805"/>
      <c r="O4305" s="805"/>
      <c r="P4305" s="1839"/>
    </row>
    <row r="4306" spans="1:16" s="806" customFormat="1" ht="13.5" x14ac:dyDescent="0.25">
      <c r="A4306" s="1458">
        <v>255</v>
      </c>
      <c r="B4306" s="846" t="s">
        <v>2953</v>
      </c>
      <c r="C4306" s="660" t="s">
        <v>701</v>
      </c>
      <c r="D4306" s="842">
        <v>9</v>
      </c>
      <c r="E4306" s="848">
        <v>2008</v>
      </c>
      <c r="F4306" s="1100">
        <v>751.79300000000001</v>
      </c>
      <c r="G4306" s="784">
        <f t="shared" ref="G4306:G4369" si="145">F4306*H4306%</f>
        <v>751.79300000000001</v>
      </c>
      <c r="H4306" s="866">
        <v>100</v>
      </c>
      <c r="I4306" s="784">
        <f t="shared" ref="I4306:I4369" si="146">F4306-G4306</f>
        <v>0</v>
      </c>
      <c r="J4306" s="876"/>
      <c r="K4306" s="805"/>
      <c r="L4306" s="805"/>
      <c r="M4306" s="804"/>
      <c r="N4306" s="805"/>
      <c r="O4306" s="805"/>
      <c r="P4306" s="1839"/>
    </row>
    <row r="4307" spans="1:16" s="806" customFormat="1" ht="13.5" x14ac:dyDescent="0.25">
      <c r="A4307" s="1458">
        <v>256</v>
      </c>
      <c r="B4307" s="846" t="s">
        <v>2954</v>
      </c>
      <c r="C4307" s="660" t="s">
        <v>701</v>
      </c>
      <c r="D4307" s="842">
        <v>32</v>
      </c>
      <c r="E4307" s="848">
        <v>2008</v>
      </c>
      <c r="F4307" s="1100">
        <v>2243.8429999999998</v>
      </c>
      <c r="G4307" s="784">
        <f t="shared" si="145"/>
        <v>2243.8429999999998</v>
      </c>
      <c r="H4307" s="866">
        <v>100</v>
      </c>
      <c r="I4307" s="784">
        <f t="shared" si="146"/>
        <v>0</v>
      </c>
      <c r="J4307" s="876"/>
      <c r="K4307" s="805"/>
      <c r="L4307" s="805"/>
      <c r="M4307" s="804"/>
      <c r="N4307" s="805"/>
      <c r="O4307" s="805"/>
      <c r="P4307" s="1839"/>
    </row>
    <row r="4308" spans="1:16" s="806" customFormat="1" ht="13.5" x14ac:dyDescent="0.25">
      <c r="A4308" s="1458">
        <v>257</v>
      </c>
      <c r="B4308" s="846" t="s">
        <v>2955</v>
      </c>
      <c r="C4308" s="660" t="s">
        <v>701</v>
      </c>
      <c r="D4308" s="842">
        <v>41</v>
      </c>
      <c r="E4308" s="848">
        <v>2008</v>
      </c>
      <c r="F4308" s="1100">
        <v>2902.8620000000001</v>
      </c>
      <c r="G4308" s="784">
        <f t="shared" si="145"/>
        <v>2902.8620000000001</v>
      </c>
      <c r="H4308" s="866">
        <v>100</v>
      </c>
      <c r="I4308" s="784">
        <f t="shared" si="146"/>
        <v>0</v>
      </c>
      <c r="J4308" s="876"/>
      <c r="K4308" s="805"/>
      <c r="L4308" s="805"/>
      <c r="M4308" s="804"/>
      <c r="N4308" s="805"/>
      <c r="O4308" s="805"/>
      <c r="P4308" s="1839"/>
    </row>
    <row r="4309" spans="1:16" s="806" customFormat="1" ht="13.5" x14ac:dyDescent="0.25">
      <c r="A4309" s="1458">
        <v>258</v>
      </c>
      <c r="B4309" s="846" t="s">
        <v>786</v>
      </c>
      <c r="C4309" s="660" t="s">
        <v>701</v>
      </c>
      <c r="D4309" s="842">
        <v>10</v>
      </c>
      <c r="E4309" s="848">
        <v>2008</v>
      </c>
      <c r="F4309" s="1100">
        <v>637.173</v>
      </c>
      <c r="G4309" s="784">
        <f t="shared" si="145"/>
        <v>637.173</v>
      </c>
      <c r="H4309" s="866">
        <v>100</v>
      </c>
      <c r="I4309" s="784">
        <f t="shared" si="146"/>
        <v>0</v>
      </c>
      <c r="J4309" s="876"/>
      <c r="K4309" s="805"/>
      <c r="L4309" s="805"/>
      <c r="M4309" s="804"/>
      <c r="N4309" s="805"/>
      <c r="O4309" s="805"/>
      <c r="P4309" s="1839"/>
    </row>
    <row r="4310" spans="1:16" s="806" customFormat="1" ht="13.5" x14ac:dyDescent="0.25">
      <c r="A4310" s="1458">
        <v>259</v>
      </c>
      <c r="B4310" s="846" t="s">
        <v>2956</v>
      </c>
      <c r="C4310" s="660" t="s">
        <v>701</v>
      </c>
      <c r="D4310" s="842">
        <v>8</v>
      </c>
      <c r="E4310" s="848">
        <v>2008</v>
      </c>
      <c r="F4310" s="1100">
        <v>1557.633</v>
      </c>
      <c r="G4310" s="784">
        <f t="shared" si="145"/>
        <v>1557.633</v>
      </c>
      <c r="H4310" s="866">
        <v>100</v>
      </c>
      <c r="I4310" s="784">
        <f t="shared" si="146"/>
        <v>0</v>
      </c>
      <c r="J4310" s="876"/>
      <c r="K4310" s="805"/>
      <c r="L4310" s="805"/>
      <c r="M4310" s="804"/>
      <c r="N4310" s="805"/>
      <c r="O4310" s="805"/>
      <c r="P4310" s="1839"/>
    </row>
    <row r="4311" spans="1:16" s="806" customFormat="1" ht="13.5" x14ac:dyDescent="0.25">
      <c r="A4311" s="1458">
        <v>260</v>
      </c>
      <c r="B4311" s="846" t="s">
        <v>2957</v>
      </c>
      <c r="C4311" s="660" t="s">
        <v>701</v>
      </c>
      <c r="D4311" s="842">
        <v>23</v>
      </c>
      <c r="E4311" s="848">
        <v>2008</v>
      </c>
      <c r="F4311" s="1100">
        <v>4690.2950000000001</v>
      </c>
      <c r="G4311" s="784">
        <f t="shared" si="145"/>
        <v>4690.2950000000001</v>
      </c>
      <c r="H4311" s="866">
        <v>100</v>
      </c>
      <c r="I4311" s="784">
        <f t="shared" si="146"/>
        <v>0</v>
      </c>
      <c r="J4311" s="876"/>
      <c r="K4311" s="805"/>
      <c r="L4311" s="805"/>
      <c r="M4311" s="804"/>
      <c r="N4311" s="805"/>
      <c r="O4311" s="805"/>
      <c r="P4311" s="1839"/>
    </row>
    <row r="4312" spans="1:16" s="806" customFormat="1" ht="13.5" x14ac:dyDescent="0.25">
      <c r="A4312" s="1458">
        <v>261</v>
      </c>
      <c r="B4312" s="846" t="s">
        <v>2958</v>
      </c>
      <c r="C4312" s="660" t="s">
        <v>701</v>
      </c>
      <c r="D4312" s="842">
        <v>4</v>
      </c>
      <c r="E4312" s="848">
        <v>2008</v>
      </c>
      <c r="F4312" s="1100">
        <v>636.86900000000003</v>
      </c>
      <c r="G4312" s="784">
        <f t="shared" si="145"/>
        <v>636.86900000000003</v>
      </c>
      <c r="H4312" s="866">
        <v>100</v>
      </c>
      <c r="I4312" s="784">
        <f t="shared" si="146"/>
        <v>0</v>
      </c>
      <c r="J4312" s="876"/>
      <c r="K4312" s="805"/>
      <c r="L4312" s="805"/>
      <c r="M4312" s="804"/>
      <c r="N4312" s="805"/>
      <c r="O4312" s="805"/>
      <c r="P4312" s="1839"/>
    </row>
    <row r="4313" spans="1:16" s="806" customFormat="1" ht="13.5" x14ac:dyDescent="0.25">
      <c r="A4313" s="1458">
        <v>262</v>
      </c>
      <c r="B4313" s="846" t="s">
        <v>2959</v>
      </c>
      <c r="C4313" s="660" t="s">
        <v>701</v>
      </c>
      <c r="D4313" s="842">
        <v>6</v>
      </c>
      <c r="E4313" s="848">
        <v>2008</v>
      </c>
      <c r="F4313" s="1100">
        <v>366.20800000000003</v>
      </c>
      <c r="G4313" s="784">
        <f t="shared" si="145"/>
        <v>366.20800000000003</v>
      </c>
      <c r="H4313" s="866">
        <v>100</v>
      </c>
      <c r="I4313" s="784">
        <f t="shared" si="146"/>
        <v>0</v>
      </c>
      <c r="J4313" s="876"/>
      <c r="K4313" s="805"/>
      <c r="L4313" s="805"/>
      <c r="M4313" s="804"/>
      <c r="N4313" s="805"/>
      <c r="O4313" s="805"/>
      <c r="P4313" s="1839"/>
    </row>
    <row r="4314" spans="1:16" s="806" customFormat="1" ht="13.5" x14ac:dyDescent="0.25">
      <c r="A4314" s="1458">
        <v>263</v>
      </c>
      <c r="B4314" s="846" t="s">
        <v>2960</v>
      </c>
      <c r="C4314" s="660" t="s">
        <v>701</v>
      </c>
      <c r="D4314" s="842">
        <v>16</v>
      </c>
      <c r="E4314" s="848">
        <v>2008</v>
      </c>
      <c r="F4314" s="1100">
        <v>976.55700000000002</v>
      </c>
      <c r="G4314" s="784">
        <f t="shared" si="145"/>
        <v>976.55700000000002</v>
      </c>
      <c r="H4314" s="866">
        <v>100</v>
      </c>
      <c r="I4314" s="784">
        <f t="shared" si="146"/>
        <v>0</v>
      </c>
      <c r="J4314" s="876"/>
      <c r="K4314" s="805"/>
      <c r="L4314" s="805"/>
      <c r="M4314" s="804"/>
      <c r="N4314" s="805"/>
      <c r="O4314" s="805"/>
      <c r="P4314" s="1839"/>
    </row>
    <row r="4315" spans="1:16" s="806" customFormat="1" ht="13.5" x14ac:dyDescent="0.25">
      <c r="A4315" s="1458">
        <v>264</v>
      </c>
      <c r="B4315" s="846" t="s">
        <v>801</v>
      </c>
      <c r="C4315" s="660" t="s">
        <v>701</v>
      </c>
      <c r="D4315" s="842">
        <v>6</v>
      </c>
      <c r="E4315" s="848">
        <v>2008</v>
      </c>
      <c r="F4315" s="1100">
        <v>960.6</v>
      </c>
      <c r="G4315" s="784">
        <f t="shared" si="145"/>
        <v>960.6</v>
      </c>
      <c r="H4315" s="866">
        <v>100</v>
      </c>
      <c r="I4315" s="784">
        <f t="shared" si="146"/>
        <v>0</v>
      </c>
      <c r="J4315" s="876"/>
      <c r="K4315" s="805"/>
      <c r="L4315" s="805"/>
      <c r="M4315" s="804"/>
      <c r="N4315" s="805"/>
      <c r="O4315" s="805"/>
      <c r="P4315" s="1839"/>
    </row>
    <row r="4316" spans="1:16" s="806" customFormat="1" ht="13.5" x14ac:dyDescent="0.25">
      <c r="A4316" s="1458">
        <v>265</v>
      </c>
      <c r="B4316" s="846" t="s">
        <v>2961</v>
      </c>
      <c r="C4316" s="660" t="s">
        <v>701</v>
      </c>
      <c r="D4316" s="842">
        <v>18</v>
      </c>
      <c r="E4316" s="848">
        <v>2008</v>
      </c>
      <c r="F4316" s="1100">
        <v>2242.8000000000002</v>
      </c>
      <c r="G4316" s="784">
        <f t="shared" si="145"/>
        <v>2242.8000000000002</v>
      </c>
      <c r="H4316" s="866">
        <v>100</v>
      </c>
      <c r="I4316" s="784">
        <f t="shared" si="146"/>
        <v>0</v>
      </c>
      <c r="J4316" s="876"/>
      <c r="K4316" s="805"/>
      <c r="L4316" s="805"/>
      <c r="M4316" s="804"/>
      <c r="N4316" s="805"/>
      <c r="O4316" s="805"/>
      <c r="P4316" s="1839"/>
    </row>
    <row r="4317" spans="1:16" s="806" customFormat="1" ht="13.5" x14ac:dyDescent="0.25">
      <c r="A4317" s="1458">
        <v>266</v>
      </c>
      <c r="B4317" s="846" t="s">
        <v>2962</v>
      </c>
      <c r="C4317" s="660" t="s">
        <v>701</v>
      </c>
      <c r="D4317" s="842">
        <v>40</v>
      </c>
      <c r="E4317" s="848">
        <v>2008</v>
      </c>
      <c r="F4317" s="1100">
        <v>6611.2</v>
      </c>
      <c r="G4317" s="784">
        <f t="shared" si="145"/>
        <v>6611.2</v>
      </c>
      <c r="H4317" s="866">
        <v>100</v>
      </c>
      <c r="I4317" s="784">
        <f t="shared" si="146"/>
        <v>0</v>
      </c>
      <c r="J4317" s="876"/>
      <c r="K4317" s="805"/>
      <c r="L4317" s="805"/>
      <c r="M4317" s="804"/>
      <c r="N4317" s="805"/>
      <c r="O4317" s="805"/>
      <c r="P4317" s="1839"/>
    </row>
    <row r="4318" spans="1:16" s="806" customFormat="1" ht="13.5" x14ac:dyDescent="0.25">
      <c r="A4318" s="1458">
        <v>267</v>
      </c>
      <c r="B4318" s="846" t="s">
        <v>2963</v>
      </c>
      <c r="C4318" s="660" t="s">
        <v>701</v>
      </c>
      <c r="D4318" s="842">
        <v>9</v>
      </c>
      <c r="E4318" s="848">
        <v>2008</v>
      </c>
      <c r="F4318" s="1100">
        <v>2031.3</v>
      </c>
      <c r="G4318" s="784">
        <f t="shared" si="145"/>
        <v>2031.3</v>
      </c>
      <c r="H4318" s="866">
        <v>100</v>
      </c>
      <c r="I4318" s="784">
        <f t="shared" si="146"/>
        <v>0</v>
      </c>
      <c r="J4318" s="876"/>
      <c r="K4318" s="805"/>
      <c r="L4318" s="805"/>
      <c r="M4318" s="804"/>
      <c r="N4318" s="805"/>
      <c r="O4318" s="805"/>
      <c r="P4318" s="1839"/>
    </row>
    <row r="4319" spans="1:16" s="806" customFormat="1" ht="13.5" x14ac:dyDescent="0.25">
      <c r="A4319" s="1458">
        <v>268</v>
      </c>
      <c r="B4319" s="846" t="s">
        <v>2964</v>
      </c>
      <c r="C4319" s="660" t="s">
        <v>701</v>
      </c>
      <c r="D4319" s="842">
        <v>13</v>
      </c>
      <c r="E4319" s="848">
        <v>2008</v>
      </c>
      <c r="F4319" s="1100">
        <v>3122.6</v>
      </c>
      <c r="G4319" s="784">
        <f t="shared" si="145"/>
        <v>3122.6</v>
      </c>
      <c r="H4319" s="866">
        <v>100</v>
      </c>
      <c r="I4319" s="784">
        <f t="shared" si="146"/>
        <v>0</v>
      </c>
      <c r="J4319" s="876"/>
      <c r="K4319" s="805"/>
      <c r="L4319" s="805"/>
      <c r="M4319" s="804"/>
      <c r="N4319" s="805"/>
      <c r="O4319" s="805"/>
      <c r="P4319" s="1839"/>
    </row>
    <row r="4320" spans="1:16" s="806" customFormat="1" ht="27" x14ac:dyDescent="0.25">
      <c r="A4320" s="1458">
        <v>269</v>
      </c>
      <c r="B4320" s="846" t="s">
        <v>2965</v>
      </c>
      <c r="C4320" s="660" t="s">
        <v>701</v>
      </c>
      <c r="D4320" s="842">
        <v>4</v>
      </c>
      <c r="E4320" s="848">
        <v>2008</v>
      </c>
      <c r="F4320" s="1100">
        <v>573.6</v>
      </c>
      <c r="G4320" s="784">
        <f t="shared" si="145"/>
        <v>573.6</v>
      </c>
      <c r="H4320" s="866">
        <v>100</v>
      </c>
      <c r="I4320" s="784">
        <f t="shared" si="146"/>
        <v>0</v>
      </c>
      <c r="J4320" s="876"/>
      <c r="K4320" s="805"/>
      <c r="L4320" s="805"/>
      <c r="M4320" s="804"/>
      <c r="N4320" s="805"/>
      <c r="O4320" s="805"/>
      <c r="P4320" s="1839"/>
    </row>
    <row r="4321" spans="1:16" s="806" customFormat="1" ht="27" x14ac:dyDescent="0.25">
      <c r="A4321" s="1458">
        <v>270</v>
      </c>
      <c r="B4321" s="846" t="s">
        <v>2966</v>
      </c>
      <c r="C4321" s="660" t="s">
        <v>701</v>
      </c>
      <c r="D4321" s="842">
        <v>8</v>
      </c>
      <c r="E4321" s="848">
        <v>2008</v>
      </c>
      <c r="F4321" s="1100">
        <v>1616.8</v>
      </c>
      <c r="G4321" s="784">
        <f t="shared" si="145"/>
        <v>1616.8</v>
      </c>
      <c r="H4321" s="866">
        <v>100</v>
      </c>
      <c r="I4321" s="784">
        <f t="shared" si="146"/>
        <v>0</v>
      </c>
      <c r="J4321" s="876"/>
      <c r="K4321" s="805"/>
      <c r="L4321" s="805"/>
      <c r="M4321" s="804"/>
      <c r="N4321" s="805"/>
      <c r="O4321" s="805"/>
      <c r="P4321" s="1839"/>
    </row>
    <row r="4322" spans="1:16" s="806" customFormat="1" ht="27" x14ac:dyDescent="0.25">
      <c r="A4322" s="1458">
        <v>271</v>
      </c>
      <c r="B4322" s="846" t="s">
        <v>2967</v>
      </c>
      <c r="C4322" s="660" t="s">
        <v>701</v>
      </c>
      <c r="D4322" s="842">
        <v>2</v>
      </c>
      <c r="E4322" s="848">
        <v>2008</v>
      </c>
      <c r="F4322" s="1100">
        <v>930.2</v>
      </c>
      <c r="G4322" s="784">
        <f t="shared" si="145"/>
        <v>930.2</v>
      </c>
      <c r="H4322" s="866">
        <v>100</v>
      </c>
      <c r="I4322" s="784">
        <f t="shared" si="146"/>
        <v>0</v>
      </c>
      <c r="J4322" s="876"/>
      <c r="K4322" s="805"/>
      <c r="L4322" s="805"/>
      <c r="M4322" s="804"/>
      <c r="N4322" s="805"/>
      <c r="O4322" s="805"/>
      <c r="P4322" s="1839"/>
    </row>
    <row r="4323" spans="1:16" s="806" customFormat="1" ht="13.5" customHeight="1" x14ac:dyDescent="0.25">
      <c r="A4323" s="1458">
        <v>272</v>
      </c>
      <c r="B4323" s="846" t="s">
        <v>785</v>
      </c>
      <c r="C4323" s="660" t="s">
        <v>701</v>
      </c>
      <c r="D4323" s="842">
        <v>6</v>
      </c>
      <c r="E4323" s="848">
        <v>2008</v>
      </c>
      <c r="F4323" s="1100">
        <v>613.79999999999995</v>
      </c>
      <c r="G4323" s="784">
        <f t="shared" si="145"/>
        <v>613.79999999999995</v>
      </c>
      <c r="H4323" s="866">
        <v>100</v>
      </c>
      <c r="I4323" s="784">
        <f t="shared" si="146"/>
        <v>0</v>
      </c>
      <c r="J4323" s="876"/>
      <c r="K4323" s="805"/>
      <c r="L4323" s="805"/>
      <c r="M4323" s="804"/>
      <c r="N4323" s="805"/>
      <c r="O4323" s="805"/>
      <c r="P4323" s="1839"/>
    </row>
    <row r="4324" spans="1:16" s="806" customFormat="1" ht="13.5" x14ac:dyDescent="0.25">
      <c r="A4324" s="1458">
        <v>273</v>
      </c>
      <c r="B4324" s="846" t="s">
        <v>2968</v>
      </c>
      <c r="C4324" s="660" t="s">
        <v>701</v>
      </c>
      <c r="D4324" s="842">
        <v>1</v>
      </c>
      <c r="E4324" s="848">
        <v>2008</v>
      </c>
      <c r="F4324" s="1100">
        <v>1010.52</v>
      </c>
      <c r="G4324" s="784">
        <f t="shared" si="145"/>
        <v>1010.52</v>
      </c>
      <c r="H4324" s="866">
        <v>100</v>
      </c>
      <c r="I4324" s="784">
        <f t="shared" si="146"/>
        <v>0</v>
      </c>
      <c r="J4324" s="876"/>
      <c r="K4324" s="805"/>
      <c r="L4324" s="805"/>
      <c r="M4324" s="804"/>
      <c r="N4324" s="805"/>
      <c r="O4324" s="805"/>
      <c r="P4324" s="1839"/>
    </row>
    <row r="4325" spans="1:16" s="806" customFormat="1" ht="27" x14ac:dyDescent="0.25">
      <c r="A4325" s="1458">
        <v>274</v>
      </c>
      <c r="B4325" s="846" t="s">
        <v>2969</v>
      </c>
      <c r="C4325" s="660" t="s">
        <v>701</v>
      </c>
      <c r="D4325" s="842">
        <v>1</v>
      </c>
      <c r="E4325" s="848">
        <v>2009</v>
      </c>
      <c r="F4325" s="1100">
        <v>300</v>
      </c>
      <c r="G4325" s="784">
        <f t="shared" si="145"/>
        <v>300</v>
      </c>
      <c r="H4325" s="866">
        <v>100</v>
      </c>
      <c r="I4325" s="784">
        <f t="shared" si="146"/>
        <v>0</v>
      </c>
      <c r="J4325" s="876"/>
      <c r="K4325" s="805"/>
      <c r="L4325" s="805"/>
      <c r="M4325" s="804"/>
      <c r="N4325" s="805"/>
      <c r="O4325" s="805"/>
      <c r="P4325" s="1839"/>
    </row>
    <row r="4326" spans="1:16" s="806" customFormat="1" ht="13.5" x14ac:dyDescent="0.25">
      <c r="A4326" s="1458">
        <v>275</v>
      </c>
      <c r="B4326" s="846" t="s">
        <v>2970</v>
      </c>
      <c r="C4326" s="660" t="s">
        <v>701</v>
      </c>
      <c r="D4326" s="842">
        <v>1</v>
      </c>
      <c r="E4326" s="848">
        <v>2009</v>
      </c>
      <c r="F4326" s="1100">
        <v>75</v>
      </c>
      <c r="G4326" s="784">
        <f t="shared" si="145"/>
        <v>75</v>
      </c>
      <c r="H4326" s="866">
        <v>100</v>
      </c>
      <c r="I4326" s="784">
        <f t="shared" si="146"/>
        <v>0</v>
      </c>
      <c r="J4326" s="876"/>
      <c r="K4326" s="805"/>
      <c r="L4326" s="805"/>
      <c r="M4326" s="804"/>
      <c r="N4326" s="805"/>
      <c r="O4326" s="805"/>
      <c r="P4326" s="1839"/>
    </row>
    <row r="4327" spans="1:16" s="806" customFormat="1" ht="27" x14ac:dyDescent="0.25">
      <c r="A4327" s="1458">
        <v>276</v>
      </c>
      <c r="B4327" s="846" t="s">
        <v>2969</v>
      </c>
      <c r="C4327" s="660" t="s">
        <v>701</v>
      </c>
      <c r="D4327" s="842">
        <v>1</v>
      </c>
      <c r="E4327" s="848">
        <v>2010</v>
      </c>
      <c r="F4327" s="1100">
        <v>300</v>
      </c>
      <c r="G4327" s="784">
        <f t="shared" si="145"/>
        <v>300</v>
      </c>
      <c r="H4327" s="866">
        <v>100</v>
      </c>
      <c r="I4327" s="784">
        <f t="shared" si="146"/>
        <v>0</v>
      </c>
      <c r="J4327" s="876"/>
      <c r="K4327" s="805"/>
      <c r="L4327" s="805"/>
      <c r="M4327" s="804"/>
      <c r="N4327" s="805"/>
      <c r="O4327" s="805"/>
      <c r="P4327" s="1839"/>
    </row>
    <row r="4328" spans="1:16" s="806" customFormat="1" ht="40.5" x14ac:dyDescent="0.25">
      <c r="A4328" s="1458">
        <v>277</v>
      </c>
      <c r="B4328" s="846" t="s">
        <v>2971</v>
      </c>
      <c r="C4328" s="660" t="s">
        <v>701</v>
      </c>
      <c r="D4328" s="842">
        <v>1</v>
      </c>
      <c r="E4328" s="848">
        <v>2010</v>
      </c>
      <c r="F4328" s="1100">
        <v>500</v>
      </c>
      <c r="G4328" s="784">
        <f t="shared" si="145"/>
        <v>500</v>
      </c>
      <c r="H4328" s="866">
        <v>100</v>
      </c>
      <c r="I4328" s="784">
        <f t="shared" si="146"/>
        <v>0</v>
      </c>
      <c r="J4328" s="876"/>
      <c r="K4328" s="805"/>
      <c r="L4328" s="805"/>
      <c r="M4328" s="804"/>
      <c r="N4328" s="805"/>
      <c r="O4328" s="805"/>
      <c r="P4328" s="1839"/>
    </row>
    <row r="4329" spans="1:16" s="806" customFormat="1" ht="13.5" customHeight="1" x14ac:dyDescent="0.25">
      <c r="A4329" s="1458">
        <v>278</v>
      </c>
      <c r="B4329" s="846" t="s">
        <v>2972</v>
      </c>
      <c r="C4329" s="660" t="s">
        <v>701</v>
      </c>
      <c r="D4329" s="842">
        <v>1</v>
      </c>
      <c r="E4329" s="848">
        <v>2011</v>
      </c>
      <c r="F4329" s="1100">
        <v>178.5</v>
      </c>
      <c r="G4329" s="784">
        <f t="shared" si="145"/>
        <v>178.5</v>
      </c>
      <c r="H4329" s="866">
        <v>100</v>
      </c>
      <c r="I4329" s="784">
        <f t="shared" si="146"/>
        <v>0</v>
      </c>
      <c r="J4329" s="876"/>
      <c r="K4329" s="805"/>
      <c r="L4329" s="805"/>
      <c r="M4329" s="804"/>
      <c r="N4329" s="805"/>
      <c r="O4329" s="805"/>
      <c r="P4329" s="1839"/>
    </row>
    <row r="4330" spans="1:16" s="806" customFormat="1" ht="13.5" x14ac:dyDescent="0.25">
      <c r="A4330" s="1458">
        <v>279</v>
      </c>
      <c r="B4330" s="846" t="s">
        <v>1840</v>
      </c>
      <c r="C4330" s="660" t="s">
        <v>701</v>
      </c>
      <c r="D4330" s="842">
        <v>1</v>
      </c>
      <c r="E4330" s="848">
        <v>2016</v>
      </c>
      <c r="F4330" s="1100">
        <v>115.5</v>
      </c>
      <c r="G4330" s="784">
        <f t="shared" si="145"/>
        <v>55.44</v>
      </c>
      <c r="H4330" s="866">
        <v>48</v>
      </c>
      <c r="I4330" s="784">
        <f t="shared" si="146"/>
        <v>60.06</v>
      </c>
      <c r="J4330" s="876"/>
      <c r="K4330" s="805"/>
      <c r="L4330" s="805"/>
      <c r="M4330" s="804"/>
      <c r="N4330" s="805"/>
      <c r="O4330" s="805"/>
      <c r="P4330" s="1839"/>
    </row>
    <row r="4331" spans="1:16" s="806" customFormat="1" ht="13.5" x14ac:dyDescent="0.25">
      <c r="A4331" s="1458">
        <v>280</v>
      </c>
      <c r="B4331" s="846" t="s">
        <v>2973</v>
      </c>
      <c r="C4331" s="660" t="s">
        <v>701</v>
      </c>
      <c r="D4331" s="842">
        <v>1</v>
      </c>
      <c r="E4331" s="848">
        <v>2016</v>
      </c>
      <c r="F4331" s="1100">
        <v>67.8</v>
      </c>
      <c r="G4331" s="784">
        <f t="shared" si="145"/>
        <v>32.543999999999997</v>
      </c>
      <c r="H4331" s="866">
        <v>48</v>
      </c>
      <c r="I4331" s="784">
        <f t="shared" si="146"/>
        <v>35.256</v>
      </c>
      <c r="J4331" s="876"/>
      <c r="K4331" s="805"/>
      <c r="L4331" s="805"/>
      <c r="M4331" s="804"/>
      <c r="N4331" s="805"/>
      <c r="O4331" s="805"/>
      <c r="P4331" s="1839"/>
    </row>
    <row r="4332" spans="1:16" s="806" customFormat="1" ht="13.5" x14ac:dyDescent="0.25">
      <c r="A4332" s="1458">
        <v>281</v>
      </c>
      <c r="B4332" s="841" t="s">
        <v>2974</v>
      </c>
      <c r="C4332" s="660" t="s">
        <v>701</v>
      </c>
      <c r="D4332" s="877">
        <v>1</v>
      </c>
      <c r="E4332" s="842">
        <v>1972</v>
      </c>
      <c r="F4332" s="1100">
        <v>24.608000000000001</v>
      </c>
      <c r="G4332" s="784">
        <f t="shared" si="145"/>
        <v>24.608000000000001</v>
      </c>
      <c r="H4332" s="866">
        <v>100</v>
      </c>
      <c r="I4332" s="784">
        <f t="shared" si="146"/>
        <v>0</v>
      </c>
      <c r="J4332" s="876"/>
      <c r="K4332" s="805"/>
      <c r="L4332" s="805"/>
      <c r="M4332" s="804"/>
      <c r="N4332" s="805"/>
      <c r="O4332" s="805"/>
      <c r="P4332" s="1839"/>
    </row>
    <row r="4333" spans="1:16" s="806" customFormat="1" ht="13.5" x14ac:dyDescent="0.25">
      <c r="A4333" s="1458">
        <v>282</v>
      </c>
      <c r="B4333" s="841" t="s">
        <v>2974</v>
      </c>
      <c r="C4333" s="660" t="s">
        <v>701</v>
      </c>
      <c r="D4333" s="877">
        <v>2</v>
      </c>
      <c r="E4333" s="842">
        <v>1972</v>
      </c>
      <c r="F4333" s="1100">
        <v>38.203900000000004</v>
      </c>
      <c r="G4333" s="784">
        <f t="shared" si="145"/>
        <v>38.203900000000004</v>
      </c>
      <c r="H4333" s="866">
        <v>100</v>
      </c>
      <c r="I4333" s="784">
        <f t="shared" si="146"/>
        <v>0</v>
      </c>
      <c r="J4333" s="876"/>
      <c r="K4333" s="805"/>
      <c r="L4333" s="805"/>
      <c r="M4333" s="804"/>
      <c r="N4333" s="805"/>
      <c r="O4333" s="805"/>
      <c r="P4333" s="1839"/>
    </row>
    <row r="4334" spans="1:16" s="806" customFormat="1" ht="13.5" x14ac:dyDescent="0.25">
      <c r="A4334" s="1458">
        <v>283</v>
      </c>
      <c r="B4334" s="841" t="s">
        <v>2975</v>
      </c>
      <c r="C4334" s="660" t="s">
        <v>701</v>
      </c>
      <c r="D4334" s="877">
        <v>21</v>
      </c>
      <c r="E4334" s="842">
        <v>1972</v>
      </c>
      <c r="F4334" s="1100">
        <v>102.14252999999999</v>
      </c>
      <c r="G4334" s="784">
        <f t="shared" si="145"/>
        <v>102.14252999999999</v>
      </c>
      <c r="H4334" s="866">
        <v>100</v>
      </c>
      <c r="I4334" s="784">
        <f t="shared" si="146"/>
        <v>0</v>
      </c>
      <c r="J4334" s="876"/>
      <c r="K4334" s="805"/>
      <c r="L4334" s="805"/>
      <c r="M4334" s="804"/>
      <c r="N4334" s="805"/>
      <c r="O4334" s="805"/>
      <c r="P4334" s="1839"/>
    </row>
    <row r="4335" spans="1:16" s="806" customFormat="1" ht="13.5" x14ac:dyDescent="0.25">
      <c r="A4335" s="1458">
        <v>284</v>
      </c>
      <c r="B4335" s="841" t="s">
        <v>2976</v>
      </c>
      <c r="C4335" s="660" t="s">
        <v>701</v>
      </c>
      <c r="D4335" s="877">
        <v>1</v>
      </c>
      <c r="E4335" s="842">
        <v>1970</v>
      </c>
      <c r="F4335" s="1100">
        <v>2.8838000000000004</v>
      </c>
      <c r="G4335" s="784">
        <f t="shared" si="145"/>
        <v>2.8838000000000004</v>
      </c>
      <c r="H4335" s="866">
        <v>100</v>
      </c>
      <c r="I4335" s="784">
        <f t="shared" si="146"/>
        <v>0</v>
      </c>
      <c r="J4335" s="876"/>
      <c r="K4335" s="805"/>
      <c r="L4335" s="805"/>
      <c r="M4335" s="804"/>
      <c r="N4335" s="805"/>
      <c r="O4335" s="805"/>
      <c r="P4335" s="1839"/>
    </row>
    <row r="4336" spans="1:16" s="806" customFormat="1" ht="13.5" x14ac:dyDescent="0.25">
      <c r="A4336" s="1458">
        <v>285</v>
      </c>
      <c r="B4336" s="841" t="s">
        <v>2977</v>
      </c>
      <c r="C4336" s="660" t="s">
        <v>701</v>
      </c>
      <c r="D4336" s="877">
        <v>2</v>
      </c>
      <c r="E4336" s="842">
        <v>1970</v>
      </c>
      <c r="F4336" s="1100">
        <v>19.102</v>
      </c>
      <c r="G4336" s="784">
        <f t="shared" si="145"/>
        <v>19.102</v>
      </c>
      <c r="H4336" s="866">
        <v>100</v>
      </c>
      <c r="I4336" s="784">
        <f t="shared" si="146"/>
        <v>0</v>
      </c>
      <c r="J4336" s="876"/>
      <c r="K4336" s="805"/>
      <c r="L4336" s="805"/>
      <c r="M4336" s="804"/>
      <c r="N4336" s="805"/>
      <c r="O4336" s="805"/>
      <c r="P4336" s="1839"/>
    </row>
    <row r="4337" spans="1:16" s="806" customFormat="1" ht="13.5" x14ac:dyDescent="0.25">
      <c r="A4337" s="1458">
        <v>286</v>
      </c>
      <c r="B4337" s="841" t="s">
        <v>2977</v>
      </c>
      <c r="C4337" s="660" t="s">
        <v>701</v>
      </c>
      <c r="D4337" s="877">
        <v>1</v>
      </c>
      <c r="E4337" s="842">
        <v>1970</v>
      </c>
      <c r="F4337" s="1100">
        <v>10.612200000000001</v>
      </c>
      <c r="G4337" s="784">
        <f t="shared" si="145"/>
        <v>10.612200000000001</v>
      </c>
      <c r="H4337" s="866">
        <v>100</v>
      </c>
      <c r="I4337" s="784">
        <f t="shared" si="146"/>
        <v>0</v>
      </c>
      <c r="J4337" s="876"/>
      <c r="K4337" s="805"/>
      <c r="L4337" s="805"/>
      <c r="M4337" s="804"/>
      <c r="N4337" s="805"/>
      <c r="O4337" s="805"/>
      <c r="P4337" s="1839"/>
    </row>
    <row r="4338" spans="1:16" s="806" customFormat="1" ht="13.5" x14ac:dyDescent="0.25">
      <c r="A4338" s="1458">
        <v>287</v>
      </c>
      <c r="B4338" s="841" t="s">
        <v>2978</v>
      </c>
      <c r="C4338" s="660" t="s">
        <v>701</v>
      </c>
      <c r="D4338" s="877">
        <v>1</v>
      </c>
      <c r="E4338" s="842">
        <v>1973</v>
      </c>
      <c r="F4338" s="1100">
        <v>2.8838000000000004</v>
      </c>
      <c r="G4338" s="784">
        <f t="shared" si="145"/>
        <v>2.8838000000000004</v>
      </c>
      <c r="H4338" s="866">
        <v>100</v>
      </c>
      <c r="I4338" s="784">
        <f t="shared" si="146"/>
        <v>0</v>
      </c>
      <c r="J4338" s="876"/>
      <c r="K4338" s="805"/>
      <c r="L4338" s="805"/>
      <c r="M4338" s="804"/>
      <c r="N4338" s="805"/>
      <c r="O4338" s="805"/>
      <c r="P4338" s="1839"/>
    </row>
    <row r="4339" spans="1:16" s="806" customFormat="1" ht="13.5" x14ac:dyDescent="0.25">
      <c r="A4339" s="1458">
        <v>288</v>
      </c>
      <c r="B4339" s="841" t="s">
        <v>2979</v>
      </c>
      <c r="C4339" s="660" t="s">
        <v>701</v>
      </c>
      <c r="D4339" s="877">
        <v>1</v>
      </c>
      <c r="E4339" s="842">
        <v>1976</v>
      </c>
      <c r="F4339" s="1100">
        <v>6.6903000000000006</v>
      </c>
      <c r="G4339" s="784">
        <f t="shared" si="145"/>
        <v>6.6903000000000006</v>
      </c>
      <c r="H4339" s="866">
        <v>100</v>
      </c>
      <c r="I4339" s="784">
        <f t="shared" si="146"/>
        <v>0</v>
      </c>
      <c r="J4339" s="876"/>
      <c r="K4339" s="805"/>
      <c r="L4339" s="805"/>
      <c r="M4339" s="804"/>
      <c r="N4339" s="805"/>
      <c r="O4339" s="805"/>
      <c r="P4339" s="1839"/>
    </row>
    <row r="4340" spans="1:16" s="806" customFormat="1" ht="13.5" x14ac:dyDescent="0.25">
      <c r="A4340" s="1458">
        <v>289</v>
      </c>
      <c r="B4340" s="841" t="s">
        <v>712</v>
      </c>
      <c r="C4340" s="660" t="s">
        <v>701</v>
      </c>
      <c r="D4340" s="877">
        <v>3</v>
      </c>
      <c r="E4340" s="842">
        <v>1972</v>
      </c>
      <c r="F4340" s="1100">
        <v>19.378799999999998</v>
      </c>
      <c r="G4340" s="784">
        <f t="shared" si="145"/>
        <v>19.378799999999998</v>
      </c>
      <c r="H4340" s="866">
        <v>100</v>
      </c>
      <c r="I4340" s="784">
        <f t="shared" si="146"/>
        <v>0</v>
      </c>
      <c r="J4340" s="876"/>
      <c r="K4340" s="805"/>
      <c r="L4340" s="805"/>
      <c r="M4340" s="804"/>
      <c r="N4340" s="805"/>
      <c r="O4340" s="805"/>
      <c r="P4340" s="1839"/>
    </row>
    <row r="4341" spans="1:16" s="806" customFormat="1" ht="13.5" x14ac:dyDescent="0.25">
      <c r="A4341" s="1458">
        <v>290</v>
      </c>
      <c r="B4341" s="841" t="s">
        <v>2978</v>
      </c>
      <c r="C4341" s="660" t="s">
        <v>701</v>
      </c>
      <c r="D4341" s="877">
        <v>1</v>
      </c>
      <c r="E4341" s="842">
        <v>1981</v>
      </c>
      <c r="F4341" s="1100">
        <v>6.2288999999999994</v>
      </c>
      <c r="G4341" s="784">
        <f t="shared" si="145"/>
        <v>6.2288999999999994</v>
      </c>
      <c r="H4341" s="866">
        <v>100</v>
      </c>
      <c r="I4341" s="784">
        <f t="shared" si="146"/>
        <v>0</v>
      </c>
      <c r="J4341" s="876"/>
      <c r="K4341" s="805"/>
      <c r="L4341" s="805"/>
      <c r="M4341" s="804"/>
      <c r="N4341" s="805"/>
      <c r="O4341" s="805"/>
      <c r="P4341" s="1839"/>
    </row>
    <row r="4342" spans="1:16" s="806" customFormat="1" ht="13.5" x14ac:dyDescent="0.25">
      <c r="A4342" s="1458">
        <v>291</v>
      </c>
      <c r="B4342" s="841" t="s">
        <v>2980</v>
      </c>
      <c r="C4342" s="660" t="s">
        <v>701</v>
      </c>
      <c r="D4342" s="877">
        <v>1</v>
      </c>
      <c r="E4342" s="842">
        <v>1984</v>
      </c>
      <c r="F4342" s="1100">
        <v>45.445809999999994</v>
      </c>
      <c r="G4342" s="784">
        <f t="shared" si="145"/>
        <v>45.445809999999994</v>
      </c>
      <c r="H4342" s="866">
        <v>100</v>
      </c>
      <c r="I4342" s="784">
        <f t="shared" si="146"/>
        <v>0</v>
      </c>
      <c r="J4342" s="876"/>
      <c r="K4342" s="805"/>
      <c r="L4342" s="805"/>
      <c r="M4342" s="804"/>
      <c r="N4342" s="805"/>
      <c r="O4342" s="805"/>
      <c r="P4342" s="1839"/>
    </row>
    <row r="4343" spans="1:16" s="806" customFormat="1" ht="13.5" x14ac:dyDescent="0.25">
      <c r="A4343" s="1458">
        <v>292</v>
      </c>
      <c r="B4343" s="841" t="s">
        <v>786</v>
      </c>
      <c r="C4343" s="660" t="s">
        <v>701</v>
      </c>
      <c r="D4343" s="877">
        <v>1</v>
      </c>
      <c r="E4343" s="842">
        <v>1986</v>
      </c>
      <c r="F4343" s="1100">
        <v>35.420099999999998</v>
      </c>
      <c r="G4343" s="784">
        <f t="shared" si="145"/>
        <v>35.420099999999998</v>
      </c>
      <c r="H4343" s="866">
        <v>100</v>
      </c>
      <c r="I4343" s="784">
        <f t="shared" si="146"/>
        <v>0</v>
      </c>
      <c r="J4343" s="876"/>
      <c r="K4343" s="805"/>
      <c r="L4343" s="805"/>
      <c r="M4343" s="804"/>
      <c r="N4343" s="805"/>
      <c r="O4343" s="805"/>
      <c r="P4343" s="1839"/>
    </row>
    <row r="4344" spans="1:16" s="806" customFormat="1" ht="13.5" x14ac:dyDescent="0.25">
      <c r="A4344" s="1458">
        <v>293</v>
      </c>
      <c r="B4344" s="841" t="s">
        <v>711</v>
      </c>
      <c r="C4344" s="660" t="s">
        <v>701</v>
      </c>
      <c r="D4344" s="877">
        <v>1</v>
      </c>
      <c r="E4344" s="842">
        <v>1986</v>
      </c>
      <c r="F4344" s="1100">
        <v>28.376099999999997</v>
      </c>
      <c r="G4344" s="784">
        <f t="shared" si="145"/>
        <v>28.376099999999997</v>
      </c>
      <c r="H4344" s="866">
        <v>100</v>
      </c>
      <c r="I4344" s="784">
        <f t="shared" si="146"/>
        <v>0</v>
      </c>
      <c r="J4344" s="876"/>
      <c r="K4344" s="805"/>
      <c r="L4344" s="805"/>
      <c r="M4344" s="804"/>
      <c r="N4344" s="805"/>
      <c r="O4344" s="805"/>
      <c r="P4344" s="1839"/>
    </row>
    <row r="4345" spans="1:16" s="806" customFormat="1" ht="13.5" x14ac:dyDescent="0.25">
      <c r="A4345" s="1458">
        <v>294</v>
      </c>
      <c r="B4345" s="841" t="s">
        <v>712</v>
      </c>
      <c r="C4345" s="660" t="s">
        <v>701</v>
      </c>
      <c r="D4345" s="877">
        <v>2</v>
      </c>
      <c r="E4345" s="842">
        <v>1986</v>
      </c>
      <c r="F4345" s="1100">
        <v>33.451500000000003</v>
      </c>
      <c r="G4345" s="784">
        <f t="shared" si="145"/>
        <v>33.451500000000003</v>
      </c>
      <c r="H4345" s="866">
        <v>100</v>
      </c>
      <c r="I4345" s="784">
        <f t="shared" si="146"/>
        <v>0</v>
      </c>
      <c r="J4345" s="876"/>
      <c r="K4345" s="805"/>
      <c r="L4345" s="805"/>
      <c r="M4345" s="804"/>
      <c r="N4345" s="805"/>
      <c r="O4345" s="805"/>
      <c r="P4345" s="1839"/>
    </row>
    <row r="4346" spans="1:16" s="806" customFormat="1" ht="13.5" x14ac:dyDescent="0.25">
      <c r="A4346" s="1458">
        <v>295</v>
      </c>
      <c r="B4346" s="841" t="s">
        <v>989</v>
      </c>
      <c r="C4346" s="660" t="s">
        <v>701</v>
      </c>
      <c r="D4346" s="877">
        <v>1</v>
      </c>
      <c r="E4346" s="842">
        <v>1986</v>
      </c>
      <c r="F4346" s="1100">
        <v>11.919499999999999</v>
      </c>
      <c r="G4346" s="784">
        <f t="shared" si="145"/>
        <v>11.919499999999999</v>
      </c>
      <c r="H4346" s="866">
        <v>100</v>
      </c>
      <c r="I4346" s="784">
        <f t="shared" si="146"/>
        <v>0</v>
      </c>
      <c r="J4346" s="876"/>
      <c r="K4346" s="805"/>
      <c r="L4346" s="805"/>
      <c r="M4346" s="804"/>
      <c r="N4346" s="805"/>
      <c r="O4346" s="805"/>
      <c r="P4346" s="1839"/>
    </row>
    <row r="4347" spans="1:16" s="806" customFormat="1" ht="13.5" x14ac:dyDescent="0.25">
      <c r="A4347" s="1458">
        <v>296</v>
      </c>
      <c r="B4347" s="841" t="s">
        <v>787</v>
      </c>
      <c r="C4347" s="660" t="s">
        <v>701</v>
      </c>
      <c r="D4347" s="877">
        <v>2</v>
      </c>
      <c r="E4347" s="842">
        <v>1986</v>
      </c>
      <c r="F4347" s="1100">
        <v>20.332360000000001</v>
      </c>
      <c r="G4347" s="784">
        <f t="shared" si="145"/>
        <v>20.332360000000001</v>
      </c>
      <c r="H4347" s="866">
        <v>100</v>
      </c>
      <c r="I4347" s="784">
        <f t="shared" si="146"/>
        <v>0</v>
      </c>
      <c r="J4347" s="876"/>
      <c r="K4347" s="805"/>
      <c r="L4347" s="805"/>
      <c r="M4347" s="804"/>
      <c r="N4347" s="805"/>
      <c r="O4347" s="805"/>
      <c r="P4347" s="1839"/>
    </row>
    <row r="4348" spans="1:16" s="806" customFormat="1" ht="13.5" x14ac:dyDescent="0.25">
      <c r="A4348" s="1458">
        <v>297</v>
      </c>
      <c r="B4348" s="841" t="s">
        <v>2981</v>
      </c>
      <c r="C4348" s="660" t="s">
        <v>701</v>
      </c>
      <c r="D4348" s="877">
        <v>1</v>
      </c>
      <c r="E4348" s="842">
        <v>1995</v>
      </c>
      <c r="F4348" s="1100">
        <v>60</v>
      </c>
      <c r="G4348" s="784">
        <f t="shared" si="145"/>
        <v>60</v>
      </c>
      <c r="H4348" s="866">
        <v>100</v>
      </c>
      <c r="I4348" s="784">
        <f t="shared" si="146"/>
        <v>0</v>
      </c>
      <c r="J4348" s="876"/>
      <c r="K4348" s="805"/>
      <c r="L4348" s="805"/>
      <c r="M4348" s="804"/>
      <c r="N4348" s="805"/>
      <c r="O4348" s="805"/>
      <c r="P4348" s="1839"/>
    </row>
    <row r="4349" spans="1:16" s="806" customFormat="1" ht="13.5" x14ac:dyDescent="0.25">
      <c r="A4349" s="1458">
        <v>298</v>
      </c>
      <c r="B4349" s="841" t="s">
        <v>2982</v>
      </c>
      <c r="C4349" s="660" t="s">
        <v>701</v>
      </c>
      <c r="D4349" s="877">
        <v>1</v>
      </c>
      <c r="E4349" s="842">
        <v>1988</v>
      </c>
      <c r="F4349" s="1100">
        <v>2.0199000000000003</v>
      </c>
      <c r="G4349" s="784">
        <f t="shared" si="145"/>
        <v>2.0199000000000003</v>
      </c>
      <c r="H4349" s="866">
        <v>100</v>
      </c>
      <c r="I4349" s="784">
        <f t="shared" si="146"/>
        <v>0</v>
      </c>
      <c r="J4349" s="876"/>
      <c r="K4349" s="805"/>
      <c r="L4349" s="805"/>
      <c r="M4349" s="804"/>
      <c r="N4349" s="805"/>
      <c r="O4349" s="805"/>
      <c r="P4349" s="1839"/>
    </row>
    <row r="4350" spans="1:16" s="806" customFormat="1" ht="13.5" customHeight="1" x14ac:dyDescent="0.25">
      <c r="A4350" s="1458">
        <v>299</v>
      </c>
      <c r="B4350" s="841" t="s">
        <v>2983</v>
      </c>
      <c r="C4350" s="660" t="s">
        <v>701</v>
      </c>
      <c r="D4350" s="842">
        <v>5</v>
      </c>
      <c r="E4350" s="842">
        <v>2002</v>
      </c>
      <c r="F4350" s="1100">
        <v>536.58100000000002</v>
      </c>
      <c r="G4350" s="784">
        <f t="shared" si="145"/>
        <v>536.58100000000002</v>
      </c>
      <c r="H4350" s="866">
        <v>100</v>
      </c>
      <c r="I4350" s="784">
        <f t="shared" si="146"/>
        <v>0</v>
      </c>
      <c r="J4350" s="876"/>
      <c r="K4350" s="805"/>
      <c r="L4350" s="805"/>
      <c r="M4350" s="804"/>
      <c r="N4350" s="805"/>
      <c r="O4350" s="805"/>
      <c r="P4350" s="1839"/>
    </row>
    <row r="4351" spans="1:16" s="806" customFormat="1" ht="13.5" customHeight="1" x14ac:dyDescent="0.25">
      <c r="A4351" s="1458">
        <v>300</v>
      </c>
      <c r="B4351" s="841" t="s">
        <v>2984</v>
      </c>
      <c r="C4351" s="660" t="s">
        <v>701</v>
      </c>
      <c r="D4351" s="842">
        <v>5</v>
      </c>
      <c r="E4351" s="842">
        <v>2002</v>
      </c>
      <c r="F4351" s="1100">
        <v>234.274</v>
      </c>
      <c r="G4351" s="784">
        <f t="shared" si="145"/>
        <v>234.274</v>
      </c>
      <c r="H4351" s="866">
        <v>100</v>
      </c>
      <c r="I4351" s="784">
        <f t="shared" si="146"/>
        <v>0</v>
      </c>
      <c r="J4351" s="876"/>
      <c r="K4351" s="805"/>
      <c r="L4351" s="805"/>
      <c r="M4351" s="804"/>
      <c r="N4351" s="805"/>
      <c r="O4351" s="805"/>
      <c r="P4351" s="1839"/>
    </row>
    <row r="4352" spans="1:16" s="806" customFormat="1" ht="13.5" customHeight="1" x14ac:dyDescent="0.25">
      <c r="A4352" s="1458">
        <v>301</v>
      </c>
      <c r="B4352" s="841" t="s">
        <v>2985</v>
      </c>
      <c r="C4352" s="660" t="s">
        <v>701</v>
      </c>
      <c r="D4352" s="842">
        <v>5</v>
      </c>
      <c r="E4352" s="842">
        <v>2002</v>
      </c>
      <c r="F4352" s="1100">
        <v>210.54150000000001</v>
      </c>
      <c r="G4352" s="784">
        <f t="shared" si="145"/>
        <v>210.54150000000001</v>
      </c>
      <c r="H4352" s="866">
        <v>100</v>
      </c>
      <c r="I4352" s="784">
        <f t="shared" si="146"/>
        <v>0</v>
      </c>
      <c r="J4352" s="876"/>
      <c r="K4352" s="805"/>
      <c r="L4352" s="805"/>
      <c r="M4352" s="804"/>
      <c r="N4352" s="805"/>
      <c r="O4352" s="805"/>
      <c r="P4352" s="1839"/>
    </row>
    <row r="4353" spans="1:16" s="806" customFormat="1" ht="13.5" customHeight="1" x14ac:dyDescent="0.25">
      <c r="A4353" s="1458">
        <v>302</v>
      </c>
      <c r="B4353" s="841" t="s">
        <v>2986</v>
      </c>
      <c r="C4353" s="660" t="s">
        <v>701</v>
      </c>
      <c r="D4353" s="842">
        <v>5</v>
      </c>
      <c r="E4353" s="842">
        <v>2002</v>
      </c>
      <c r="F4353" s="1100">
        <v>503.01650000000001</v>
      </c>
      <c r="G4353" s="784">
        <f t="shared" si="145"/>
        <v>503.01650000000001</v>
      </c>
      <c r="H4353" s="866">
        <v>100</v>
      </c>
      <c r="I4353" s="784">
        <f t="shared" si="146"/>
        <v>0</v>
      </c>
      <c r="J4353" s="876"/>
      <c r="K4353" s="805"/>
      <c r="L4353" s="805"/>
      <c r="M4353" s="804"/>
      <c r="N4353" s="805"/>
      <c r="O4353" s="805"/>
      <c r="P4353" s="1839"/>
    </row>
    <row r="4354" spans="1:16" s="806" customFormat="1" ht="13.5" customHeight="1" x14ac:dyDescent="0.25">
      <c r="A4354" s="1458">
        <v>303</v>
      </c>
      <c r="B4354" s="841" t="s">
        <v>2987</v>
      </c>
      <c r="C4354" s="660" t="s">
        <v>701</v>
      </c>
      <c r="D4354" s="842">
        <v>5</v>
      </c>
      <c r="E4354" s="842">
        <v>2002</v>
      </c>
      <c r="F4354" s="1100">
        <v>666.62950000000001</v>
      </c>
      <c r="G4354" s="784">
        <f t="shared" si="145"/>
        <v>666.62950000000001</v>
      </c>
      <c r="H4354" s="866">
        <v>100</v>
      </c>
      <c r="I4354" s="784">
        <f t="shared" si="146"/>
        <v>0</v>
      </c>
      <c r="J4354" s="876"/>
      <c r="K4354" s="805"/>
      <c r="L4354" s="805"/>
      <c r="M4354" s="804"/>
      <c r="N4354" s="805"/>
      <c r="O4354" s="805"/>
      <c r="P4354" s="1839"/>
    </row>
    <row r="4355" spans="1:16" s="806" customFormat="1" ht="13.5" customHeight="1" x14ac:dyDescent="0.25">
      <c r="A4355" s="1458">
        <v>304</v>
      </c>
      <c r="B4355" s="841" t="s">
        <v>2987</v>
      </c>
      <c r="C4355" s="660" t="s">
        <v>701</v>
      </c>
      <c r="D4355" s="842">
        <v>5</v>
      </c>
      <c r="E4355" s="842">
        <v>2002</v>
      </c>
      <c r="F4355" s="1100">
        <v>837.19299999999998</v>
      </c>
      <c r="G4355" s="784">
        <f t="shared" si="145"/>
        <v>837.19299999999998</v>
      </c>
      <c r="H4355" s="866">
        <v>100</v>
      </c>
      <c r="I4355" s="784">
        <f t="shared" si="146"/>
        <v>0</v>
      </c>
      <c r="J4355" s="876"/>
      <c r="K4355" s="805"/>
      <c r="L4355" s="805"/>
      <c r="M4355" s="804"/>
      <c r="N4355" s="805"/>
      <c r="O4355" s="805"/>
      <c r="P4355" s="1839"/>
    </row>
    <row r="4356" spans="1:16" s="806" customFormat="1" ht="13.5" customHeight="1" x14ac:dyDescent="0.25">
      <c r="A4356" s="1458">
        <v>305</v>
      </c>
      <c r="B4356" s="841" t="s">
        <v>2988</v>
      </c>
      <c r="C4356" s="660" t="s">
        <v>701</v>
      </c>
      <c r="D4356" s="842">
        <v>1</v>
      </c>
      <c r="E4356" s="842">
        <v>2002</v>
      </c>
      <c r="F4356" s="1100">
        <v>107.31619999999999</v>
      </c>
      <c r="G4356" s="784">
        <f t="shared" si="145"/>
        <v>107.31619999999999</v>
      </c>
      <c r="H4356" s="866">
        <v>100</v>
      </c>
      <c r="I4356" s="784">
        <f t="shared" si="146"/>
        <v>0</v>
      </c>
      <c r="J4356" s="876"/>
      <c r="K4356" s="805"/>
      <c r="L4356" s="805"/>
      <c r="M4356" s="804"/>
      <c r="N4356" s="805"/>
      <c r="O4356" s="805"/>
      <c r="P4356" s="1839"/>
    </row>
    <row r="4357" spans="1:16" s="806" customFormat="1" ht="13.5" customHeight="1" x14ac:dyDescent="0.25">
      <c r="A4357" s="1458">
        <v>306</v>
      </c>
      <c r="B4357" s="841" t="s">
        <v>2989</v>
      </c>
      <c r="C4357" s="660" t="s">
        <v>701</v>
      </c>
      <c r="D4357" s="842">
        <v>1</v>
      </c>
      <c r="E4357" s="842">
        <v>2002</v>
      </c>
      <c r="F4357" s="1100">
        <v>46.854800000000004</v>
      </c>
      <c r="G4357" s="784">
        <f t="shared" si="145"/>
        <v>46.854800000000004</v>
      </c>
      <c r="H4357" s="866">
        <v>100</v>
      </c>
      <c r="I4357" s="784">
        <f t="shared" si="146"/>
        <v>0</v>
      </c>
      <c r="J4357" s="876"/>
      <c r="K4357" s="805"/>
      <c r="L4357" s="805"/>
      <c r="M4357" s="804"/>
      <c r="N4357" s="805"/>
      <c r="O4357" s="805"/>
      <c r="P4357" s="1839"/>
    </row>
    <row r="4358" spans="1:16" s="806" customFormat="1" ht="13.5" customHeight="1" x14ac:dyDescent="0.25">
      <c r="A4358" s="1458">
        <v>307</v>
      </c>
      <c r="B4358" s="841" t="s">
        <v>2990</v>
      </c>
      <c r="C4358" s="660" t="s">
        <v>701</v>
      </c>
      <c r="D4358" s="842">
        <v>1</v>
      </c>
      <c r="E4358" s="842">
        <v>2002</v>
      </c>
      <c r="F4358" s="1100">
        <v>42.1083</v>
      </c>
      <c r="G4358" s="784">
        <f t="shared" si="145"/>
        <v>42.1083</v>
      </c>
      <c r="H4358" s="866">
        <v>100</v>
      </c>
      <c r="I4358" s="784">
        <f t="shared" si="146"/>
        <v>0</v>
      </c>
      <c r="J4358" s="876"/>
      <c r="K4358" s="805"/>
      <c r="L4358" s="805"/>
      <c r="M4358" s="804"/>
      <c r="N4358" s="805"/>
      <c r="O4358" s="805"/>
      <c r="P4358" s="1839"/>
    </row>
    <row r="4359" spans="1:16" s="806" customFormat="1" ht="13.5" customHeight="1" x14ac:dyDescent="0.25">
      <c r="A4359" s="1458">
        <v>308</v>
      </c>
      <c r="B4359" s="841" t="s">
        <v>2990</v>
      </c>
      <c r="C4359" s="660" t="s">
        <v>701</v>
      </c>
      <c r="D4359" s="842">
        <v>1</v>
      </c>
      <c r="E4359" s="842">
        <v>2002</v>
      </c>
      <c r="F4359" s="1100">
        <v>100.6033</v>
      </c>
      <c r="G4359" s="784">
        <f t="shared" si="145"/>
        <v>100.6033</v>
      </c>
      <c r="H4359" s="866">
        <v>100</v>
      </c>
      <c r="I4359" s="784">
        <f t="shared" si="146"/>
        <v>0</v>
      </c>
      <c r="J4359" s="876"/>
      <c r="K4359" s="805"/>
      <c r="L4359" s="805"/>
      <c r="M4359" s="804"/>
      <c r="N4359" s="805"/>
      <c r="O4359" s="805"/>
      <c r="P4359" s="1839"/>
    </row>
    <row r="4360" spans="1:16" s="806" customFormat="1" ht="13.5" customHeight="1" x14ac:dyDescent="0.25">
      <c r="A4360" s="1458">
        <v>309</v>
      </c>
      <c r="B4360" s="841" t="s">
        <v>2991</v>
      </c>
      <c r="C4360" s="660" t="s">
        <v>701</v>
      </c>
      <c r="D4360" s="842">
        <v>1</v>
      </c>
      <c r="E4360" s="842">
        <v>2002</v>
      </c>
      <c r="F4360" s="1100">
        <v>133.32589999999999</v>
      </c>
      <c r="G4360" s="784">
        <f t="shared" si="145"/>
        <v>133.32589999999999</v>
      </c>
      <c r="H4360" s="866">
        <v>100</v>
      </c>
      <c r="I4360" s="784">
        <f t="shared" si="146"/>
        <v>0</v>
      </c>
      <c r="J4360" s="876"/>
      <c r="K4360" s="805"/>
      <c r="L4360" s="805"/>
      <c r="M4360" s="804"/>
      <c r="N4360" s="805"/>
      <c r="O4360" s="805"/>
      <c r="P4360" s="1839"/>
    </row>
    <row r="4361" spans="1:16" s="806" customFormat="1" ht="13.5" customHeight="1" x14ac:dyDescent="0.25">
      <c r="A4361" s="1458">
        <v>310</v>
      </c>
      <c r="B4361" s="841" t="s">
        <v>2991</v>
      </c>
      <c r="C4361" s="660" t="s">
        <v>701</v>
      </c>
      <c r="D4361" s="842">
        <v>1</v>
      </c>
      <c r="E4361" s="842">
        <v>2002</v>
      </c>
      <c r="F4361" s="1100">
        <v>167.43860000000001</v>
      </c>
      <c r="G4361" s="784">
        <f t="shared" si="145"/>
        <v>167.43860000000001</v>
      </c>
      <c r="H4361" s="866">
        <v>100</v>
      </c>
      <c r="I4361" s="784">
        <f t="shared" si="146"/>
        <v>0</v>
      </c>
      <c r="J4361" s="876"/>
      <c r="K4361" s="805"/>
      <c r="L4361" s="805"/>
      <c r="M4361" s="804"/>
      <c r="N4361" s="805"/>
      <c r="O4361" s="805"/>
      <c r="P4361" s="1839"/>
    </row>
    <row r="4362" spans="1:16" s="806" customFormat="1" ht="13.5" x14ac:dyDescent="0.25">
      <c r="A4362" s="1458">
        <v>311</v>
      </c>
      <c r="B4362" s="841" t="s">
        <v>2992</v>
      </c>
      <c r="C4362" s="660" t="s">
        <v>701</v>
      </c>
      <c r="D4362" s="842">
        <v>18</v>
      </c>
      <c r="E4362" s="842">
        <v>2002</v>
      </c>
      <c r="F4362" s="1100">
        <v>960.45480000000009</v>
      </c>
      <c r="G4362" s="784">
        <f t="shared" si="145"/>
        <v>960.45480000000009</v>
      </c>
      <c r="H4362" s="866">
        <v>100</v>
      </c>
      <c r="I4362" s="784">
        <f t="shared" si="146"/>
        <v>0</v>
      </c>
      <c r="J4362" s="876"/>
      <c r="K4362" s="805"/>
      <c r="L4362" s="805"/>
      <c r="M4362" s="804"/>
      <c r="N4362" s="805"/>
      <c r="O4362" s="805"/>
      <c r="P4362" s="1839"/>
    </row>
    <row r="4363" spans="1:16" s="806" customFormat="1" ht="13.5" x14ac:dyDescent="0.25">
      <c r="A4363" s="1458">
        <v>312</v>
      </c>
      <c r="B4363" s="841" t="s">
        <v>2993</v>
      </c>
      <c r="C4363" s="660" t="s">
        <v>701</v>
      </c>
      <c r="D4363" s="842">
        <v>18</v>
      </c>
      <c r="E4363" s="842">
        <v>2002</v>
      </c>
      <c r="F4363" s="1100">
        <v>676.37699999999995</v>
      </c>
      <c r="G4363" s="784">
        <f t="shared" si="145"/>
        <v>676.37699999999995</v>
      </c>
      <c r="H4363" s="866">
        <v>100</v>
      </c>
      <c r="I4363" s="784">
        <f t="shared" si="146"/>
        <v>0</v>
      </c>
      <c r="J4363" s="876"/>
      <c r="K4363" s="805"/>
      <c r="L4363" s="805"/>
      <c r="M4363" s="804"/>
      <c r="N4363" s="805"/>
      <c r="O4363" s="805"/>
      <c r="P4363" s="1839"/>
    </row>
    <row r="4364" spans="1:16" s="806" customFormat="1" ht="13.5" x14ac:dyDescent="0.25">
      <c r="A4364" s="1458">
        <v>313</v>
      </c>
      <c r="B4364" s="841" t="s">
        <v>2994</v>
      </c>
      <c r="C4364" s="660" t="s">
        <v>701</v>
      </c>
      <c r="D4364" s="842">
        <v>17</v>
      </c>
      <c r="E4364" s="842">
        <v>2002</v>
      </c>
      <c r="F4364" s="1100">
        <v>907.09619999999995</v>
      </c>
      <c r="G4364" s="784">
        <f t="shared" si="145"/>
        <v>907.09619999999995</v>
      </c>
      <c r="H4364" s="866">
        <v>100</v>
      </c>
      <c r="I4364" s="784">
        <f t="shared" si="146"/>
        <v>0</v>
      </c>
      <c r="J4364" s="876"/>
      <c r="K4364" s="805"/>
      <c r="L4364" s="805"/>
      <c r="M4364" s="804"/>
      <c r="N4364" s="805"/>
      <c r="O4364" s="805"/>
      <c r="P4364" s="1839"/>
    </row>
    <row r="4365" spans="1:16" s="806" customFormat="1" ht="13.5" customHeight="1" x14ac:dyDescent="0.25">
      <c r="A4365" s="1458">
        <v>314</v>
      </c>
      <c r="B4365" s="841" t="s">
        <v>2995</v>
      </c>
      <c r="C4365" s="660" t="s">
        <v>701</v>
      </c>
      <c r="D4365" s="842">
        <v>19</v>
      </c>
      <c r="E4365" s="842">
        <v>2002</v>
      </c>
      <c r="F4365" s="1100">
        <v>2349.2816000000003</v>
      </c>
      <c r="G4365" s="784">
        <f t="shared" si="145"/>
        <v>2349.2816000000003</v>
      </c>
      <c r="H4365" s="866">
        <v>100</v>
      </c>
      <c r="I4365" s="784">
        <f t="shared" si="146"/>
        <v>0</v>
      </c>
      <c r="J4365" s="876"/>
      <c r="K4365" s="805"/>
      <c r="L4365" s="805"/>
      <c r="M4365" s="804"/>
      <c r="N4365" s="805"/>
      <c r="O4365" s="805"/>
      <c r="P4365" s="1839"/>
    </row>
    <row r="4366" spans="1:16" s="806" customFormat="1" ht="13.5" customHeight="1" x14ac:dyDescent="0.25">
      <c r="A4366" s="1458">
        <v>315</v>
      </c>
      <c r="B4366" s="841" t="s">
        <v>2996</v>
      </c>
      <c r="C4366" s="660" t="s">
        <v>701</v>
      </c>
      <c r="D4366" s="842">
        <v>10</v>
      </c>
      <c r="E4366" s="842">
        <v>2002</v>
      </c>
      <c r="F4366" s="1100">
        <v>533.58600000000001</v>
      </c>
      <c r="G4366" s="784">
        <f t="shared" si="145"/>
        <v>533.58600000000001</v>
      </c>
      <c r="H4366" s="866">
        <v>100</v>
      </c>
      <c r="I4366" s="784">
        <f t="shared" si="146"/>
        <v>0</v>
      </c>
      <c r="J4366" s="876"/>
      <c r="K4366" s="805"/>
      <c r="L4366" s="805"/>
      <c r="M4366" s="804"/>
      <c r="N4366" s="805"/>
      <c r="O4366" s="805"/>
      <c r="P4366" s="1839"/>
    </row>
    <row r="4367" spans="1:16" s="806" customFormat="1" ht="13.5" x14ac:dyDescent="0.25">
      <c r="A4367" s="1458">
        <v>316</v>
      </c>
      <c r="B4367" s="841" t="s">
        <v>2997</v>
      </c>
      <c r="C4367" s="660" t="s">
        <v>701</v>
      </c>
      <c r="D4367" s="842">
        <v>16</v>
      </c>
      <c r="E4367" s="842">
        <v>2002</v>
      </c>
      <c r="F4367" s="1100">
        <v>853.73759999999993</v>
      </c>
      <c r="G4367" s="784">
        <f t="shared" si="145"/>
        <v>853.73759999999993</v>
      </c>
      <c r="H4367" s="866">
        <v>100</v>
      </c>
      <c r="I4367" s="784">
        <f t="shared" si="146"/>
        <v>0</v>
      </c>
      <c r="J4367" s="876"/>
      <c r="K4367" s="805"/>
      <c r="L4367" s="805"/>
      <c r="M4367" s="804"/>
      <c r="N4367" s="805"/>
      <c r="O4367" s="805"/>
      <c r="P4367" s="1839"/>
    </row>
    <row r="4368" spans="1:16" s="806" customFormat="1" ht="13.5" customHeight="1" x14ac:dyDescent="0.25">
      <c r="A4368" s="1458">
        <v>317</v>
      </c>
      <c r="B4368" s="841" t="s">
        <v>2998</v>
      </c>
      <c r="C4368" s="660" t="s">
        <v>701</v>
      </c>
      <c r="D4368" s="842">
        <v>11</v>
      </c>
      <c r="E4368" s="842">
        <v>2002</v>
      </c>
      <c r="F4368" s="1100">
        <v>1381.1193000000001</v>
      </c>
      <c r="G4368" s="784">
        <f t="shared" si="145"/>
        <v>1381.1193000000001</v>
      </c>
      <c r="H4368" s="866">
        <v>100</v>
      </c>
      <c r="I4368" s="784">
        <f t="shared" si="146"/>
        <v>0</v>
      </c>
      <c r="J4368" s="876"/>
      <c r="K4368" s="805"/>
      <c r="L4368" s="805"/>
      <c r="M4368" s="804"/>
      <c r="N4368" s="805"/>
      <c r="O4368" s="805"/>
      <c r="P4368" s="1839"/>
    </row>
    <row r="4369" spans="1:16" s="806" customFormat="1" ht="13.5" customHeight="1" x14ac:dyDescent="0.25">
      <c r="A4369" s="1458">
        <v>318</v>
      </c>
      <c r="B4369" s="841" t="s">
        <v>2999</v>
      </c>
      <c r="C4369" s="660" t="s">
        <v>701</v>
      </c>
      <c r="D4369" s="842">
        <v>165</v>
      </c>
      <c r="E4369" s="842">
        <v>2002</v>
      </c>
      <c r="F4369" s="1100">
        <v>2106.1754999999998</v>
      </c>
      <c r="G4369" s="784">
        <f t="shared" si="145"/>
        <v>2106.1754999999998</v>
      </c>
      <c r="H4369" s="866">
        <v>100</v>
      </c>
      <c r="I4369" s="784">
        <f t="shared" si="146"/>
        <v>0</v>
      </c>
      <c r="J4369" s="876"/>
      <c r="K4369" s="805"/>
      <c r="L4369" s="805"/>
      <c r="M4369" s="804"/>
      <c r="N4369" s="805"/>
      <c r="O4369" s="805"/>
      <c r="P4369" s="1839"/>
    </row>
    <row r="4370" spans="1:16" s="806" customFormat="1" ht="13.5" customHeight="1" x14ac:dyDescent="0.25">
      <c r="A4370" s="1458">
        <v>319</v>
      </c>
      <c r="B4370" s="841" t="s">
        <v>3000</v>
      </c>
      <c r="C4370" s="660" t="s">
        <v>701</v>
      </c>
      <c r="D4370" s="842">
        <v>16</v>
      </c>
      <c r="E4370" s="842">
        <v>2002</v>
      </c>
      <c r="F4370" s="1100">
        <v>490.02080000000001</v>
      </c>
      <c r="G4370" s="784">
        <f t="shared" ref="G4370:G4433" si="147">F4370*H4370%</f>
        <v>490.02080000000001</v>
      </c>
      <c r="H4370" s="866">
        <v>100</v>
      </c>
      <c r="I4370" s="784">
        <f t="shared" ref="I4370:I4433" si="148">F4370-G4370</f>
        <v>0</v>
      </c>
      <c r="J4370" s="876"/>
      <c r="K4370" s="805"/>
      <c r="L4370" s="805"/>
      <c r="M4370" s="804"/>
      <c r="N4370" s="805"/>
      <c r="O4370" s="805"/>
      <c r="P4370" s="1839"/>
    </row>
    <row r="4371" spans="1:16" s="806" customFormat="1" ht="13.5" customHeight="1" x14ac:dyDescent="0.25">
      <c r="A4371" s="1458">
        <v>320</v>
      </c>
      <c r="B4371" s="841" t="s">
        <v>3001</v>
      </c>
      <c r="C4371" s="660" t="s">
        <v>701</v>
      </c>
      <c r="D4371" s="842">
        <v>1</v>
      </c>
      <c r="E4371" s="842">
        <v>2002</v>
      </c>
      <c r="F4371" s="1100">
        <v>543.4973</v>
      </c>
      <c r="G4371" s="784">
        <f t="shared" si="147"/>
        <v>543.4973</v>
      </c>
      <c r="H4371" s="866">
        <v>100</v>
      </c>
      <c r="I4371" s="784">
        <f t="shared" si="148"/>
        <v>0</v>
      </c>
      <c r="J4371" s="876"/>
      <c r="K4371" s="805"/>
      <c r="L4371" s="805"/>
      <c r="M4371" s="804"/>
      <c r="N4371" s="805"/>
      <c r="O4371" s="805"/>
      <c r="P4371" s="1839"/>
    </row>
    <row r="4372" spans="1:16" s="806" customFormat="1" ht="13.5" customHeight="1" x14ac:dyDescent="0.25">
      <c r="A4372" s="1458">
        <v>321</v>
      </c>
      <c r="B4372" s="841" t="s">
        <v>3002</v>
      </c>
      <c r="C4372" s="660" t="s">
        <v>701</v>
      </c>
      <c r="D4372" s="842">
        <v>1</v>
      </c>
      <c r="E4372" s="842">
        <v>2002</v>
      </c>
      <c r="F4372" s="1100">
        <v>339.41459999999995</v>
      </c>
      <c r="G4372" s="784">
        <f t="shared" si="147"/>
        <v>339.41459999999995</v>
      </c>
      <c r="H4372" s="866">
        <v>100</v>
      </c>
      <c r="I4372" s="784">
        <f t="shared" si="148"/>
        <v>0</v>
      </c>
      <c r="J4372" s="876"/>
      <c r="K4372" s="805"/>
      <c r="L4372" s="805"/>
      <c r="M4372" s="804"/>
      <c r="N4372" s="805"/>
      <c r="O4372" s="805"/>
      <c r="P4372" s="1839"/>
    </row>
    <row r="4373" spans="1:16" s="806" customFormat="1" ht="13.5" x14ac:dyDescent="0.25">
      <c r="A4373" s="1458">
        <v>322</v>
      </c>
      <c r="B4373" s="841" t="s">
        <v>3003</v>
      </c>
      <c r="C4373" s="660" t="s">
        <v>701</v>
      </c>
      <c r="D4373" s="842">
        <v>1</v>
      </c>
      <c r="E4373" s="842">
        <v>2002</v>
      </c>
      <c r="F4373" s="1100">
        <v>339.41470000000004</v>
      </c>
      <c r="G4373" s="784">
        <f t="shared" si="147"/>
        <v>339.41470000000004</v>
      </c>
      <c r="H4373" s="866">
        <v>100</v>
      </c>
      <c r="I4373" s="784">
        <f t="shared" si="148"/>
        <v>0</v>
      </c>
      <c r="J4373" s="876"/>
      <c r="K4373" s="805"/>
      <c r="L4373" s="805"/>
      <c r="M4373" s="804"/>
      <c r="N4373" s="805"/>
      <c r="O4373" s="805"/>
      <c r="P4373" s="1839"/>
    </row>
    <row r="4374" spans="1:16" s="806" customFormat="1" ht="13.5" x14ac:dyDescent="0.25">
      <c r="A4374" s="1458">
        <v>323</v>
      </c>
      <c r="B4374" s="841" t="s">
        <v>801</v>
      </c>
      <c r="C4374" s="660" t="s">
        <v>701</v>
      </c>
      <c r="D4374" s="842">
        <v>5</v>
      </c>
      <c r="E4374" s="842">
        <v>2002</v>
      </c>
      <c r="F4374" s="1100">
        <v>480.25</v>
      </c>
      <c r="G4374" s="784">
        <f t="shared" si="147"/>
        <v>480.25</v>
      </c>
      <c r="H4374" s="866">
        <v>100</v>
      </c>
      <c r="I4374" s="784">
        <f t="shared" si="148"/>
        <v>0</v>
      </c>
      <c r="J4374" s="876"/>
      <c r="K4374" s="805"/>
      <c r="L4374" s="805"/>
      <c r="M4374" s="804"/>
      <c r="N4374" s="805"/>
      <c r="O4374" s="805"/>
      <c r="P4374" s="1839"/>
    </row>
    <row r="4375" spans="1:16" s="806" customFormat="1" ht="13.5" x14ac:dyDescent="0.25">
      <c r="A4375" s="1458">
        <v>324</v>
      </c>
      <c r="B4375" s="841" t="s">
        <v>3004</v>
      </c>
      <c r="C4375" s="660" t="s">
        <v>701</v>
      </c>
      <c r="D4375" s="842">
        <v>5</v>
      </c>
      <c r="E4375" s="842">
        <v>2002</v>
      </c>
      <c r="F4375" s="1100">
        <v>268.375</v>
      </c>
      <c r="G4375" s="784">
        <f t="shared" si="147"/>
        <v>268.375</v>
      </c>
      <c r="H4375" s="866">
        <v>100</v>
      </c>
      <c r="I4375" s="784">
        <f t="shared" si="148"/>
        <v>0</v>
      </c>
      <c r="J4375" s="876"/>
      <c r="K4375" s="805"/>
      <c r="L4375" s="805"/>
      <c r="M4375" s="804"/>
      <c r="N4375" s="805"/>
      <c r="O4375" s="805"/>
      <c r="P4375" s="1839"/>
    </row>
    <row r="4376" spans="1:16" s="806" customFormat="1" ht="13.5" x14ac:dyDescent="0.25">
      <c r="A4376" s="1458">
        <v>325</v>
      </c>
      <c r="B4376" s="841" t="s">
        <v>785</v>
      </c>
      <c r="C4376" s="660" t="s">
        <v>701</v>
      </c>
      <c r="D4376" s="842">
        <v>5</v>
      </c>
      <c r="E4376" s="842">
        <v>2002</v>
      </c>
      <c r="F4376" s="1100">
        <v>211.875</v>
      </c>
      <c r="G4376" s="784">
        <f t="shared" si="147"/>
        <v>211.875</v>
      </c>
      <c r="H4376" s="866">
        <v>100</v>
      </c>
      <c r="I4376" s="784">
        <f t="shared" si="148"/>
        <v>0</v>
      </c>
      <c r="J4376" s="876"/>
      <c r="K4376" s="805"/>
      <c r="L4376" s="805"/>
      <c r="M4376" s="804"/>
      <c r="N4376" s="805"/>
      <c r="O4376" s="805"/>
      <c r="P4376" s="1839"/>
    </row>
    <row r="4377" spans="1:16" s="806" customFormat="1" ht="13.5" x14ac:dyDescent="0.25">
      <c r="A4377" s="1458">
        <v>326</v>
      </c>
      <c r="B4377" s="841" t="s">
        <v>3005</v>
      </c>
      <c r="C4377" s="660" t="s">
        <v>701</v>
      </c>
      <c r="D4377" s="842">
        <v>56</v>
      </c>
      <c r="E4377" s="842">
        <v>2002</v>
      </c>
      <c r="F4377" s="1100">
        <v>2689.4</v>
      </c>
      <c r="G4377" s="784">
        <f t="shared" si="147"/>
        <v>2689.4</v>
      </c>
      <c r="H4377" s="866">
        <v>100</v>
      </c>
      <c r="I4377" s="784">
        <f t="shared" si="148"/>
        <v>0</v>
      </c>
      <c r="J4377" s="876"/>
      <c r="K4377" s="805"/>
      <c r="L4377" s="805"/>
      <c r="M4377" s="804"/>
      <c r="N4377" s="805"/>
      <c r="O4377" s="805"/>
      <c r="P4377" s="1839"/>
    </row>
    <row r="4378" spans="1:16" s="806" customFormat="1" ht="13.5" x14ac:dyDescent="0.25">
      <c r="A4378" s="1458">
        <v>327</v>
      </c>
      <c r="B4378" s="841" t="s">
        <v>3006</v>
      </c>
      <c r="C4378" s="660" t="s">
        <v>701</v>
      </c>
      <c r="D4378" s="842">
        <v>8</v>
      </c>
      <c r="E4378" s="842">
        <v>2007</v>
      </c>
      <c r="F4378" s="1100">
        <v>200</v>
      </c>
      <c r="G4378" s="784">
        <f t="shared" si="147"/>
        <v>200</v>
      </c>
      <c r="H4378" s="866">
        <v>100</v>
      </c>
      <c r="I4378" s="784">
        <f t="shared" si="148"/>
        <v>0</v>
      </c>
      <c r="J4378" s="876"/>
      <c r="K4378" s="805"/>
      <c r="L4378" s="805"/>
      <c r="M4378" s="804"/>
      <c r="N4378" s="805"/>
      <c r="O4378" s="805"/>
      <c r="P4378" s="1839"/>
    </row>
    <row r="4379" spans="1:16" s="806" customFormat="1" ht="13.5" x14ac:dyDescent="0.25">
      <c r="A4379" s="1458">
        <v>328</v>
      </c>
      <c r="B4379" s="841" t="s">
        <v>3007</v>
      </c>
      <c r="C4379" s="660" t="s">
        <v>701</v>
      </c>
      <c r="D4379" s="842">
        <v>10</v>
      </c>
      <c r="E4379" s="842">
        <v>2007</v>
      </c>
      <c r="F4379" s="1100">
        <v>800</v>
      </c>
      <c r="G4379" s="784">
        <f t="shared" si="147"/>
        <v>800</v>
      </c>
      <c r="H4379" s="866">
        <v>100</v>
      </c>
      <c r="I4379" s="784">
        <f t="shared" si="148"/>
        <v>0</v>
      </c>
      <c r="J4379" s="876"/>
      <c r="K4379" s="805"/>
      <c r="L4379" s="805"/>
      <c r="M4379" s="804"/>
      <c r="N4379" s="805"/>
      <c r="O4379" s="805"/>
      <c r="P4379" s="1839"/>
    </row>
    <row r="4380" spans="1:16" s="806" customFormat="1" ht="13.5" customHeight="1" x14ac:dyDescent="0.25">
      <c r="A4380" s="1458">
        <v>329</v>
      </c>
      <c r="B4380" s="841" t="s">
        <v>3008</v>
      </c>
      <c r="C4380" s="660" t="s">
        <v>701</v>
      </c>
      <c r="D4380" s="842">
        <v>1</v>
      </c>
      <c r="E4380" s="842">
        <v>2007</v>
      </c>
      <c r="F4380" s="1100">
        <v>195</v>
      </c>
      <c r="G4380" s="784">
        <f t="shared" si="147"/>
        <v>195</v>
      </c>
      <c r="H4380" s="866">
        <v>100</v>
      </c>
      <c r="I4380" s="784">
        <f t="shared" si="148"/>
        <v>0</v>
      </c>
      <c r="J4380" s="876"/>
      <c r="K4380" s="805"/>
      <c r="L4380" s="805"/>
      <c r="M4380" s="804"/>
      <c r="N4380" s="805"/>
      <c r="O4380" s="805"/>
      <c r="P4380" s="1839"/>
    </row>
    <row r="4381" spans="1:16" s="806" customFormat="1" ht="13.5" x14ac:dyDescent="0.25">
      <c r="A4381" s="1458">
        <v>330</v>
      </c>
      <c r="B4381" s="841" t="s">
        <v>3009</v>
      </c>
      <c r="C4381" s="660" t="s">
        <v>701</v>
      </c>
      <c r="D4381" s="842">
        <v>2</v>
      </c>
      <c r="E4381" s="842">
        <v>2007</v>
      </c>
      <c r="F4381" s="1100">
        <v>160</v>
      </c>
      <c r="G4381" s="784">
        <f t="shared" si="147"/>
        <v>160</v>
      </c>
      <c r="H4381" s="866">
        <v>100</v>
      </c>
      <c r="I4381" s="784">
        <f t="shared" si="148"/>
        <v>0</v>
      </c>
      <c r="J4381" s="876"/>
      <c r="K4381" s="805"/>
      <c r="L4381" s="805"/>
      <c r="M4381" s="804"/>
      <c r="N4381" s="805"/>
      <c r="O4381" s="805"/>
      <c r="P4381" s="1839"/>
    </row>
    <row r="4382" spans="1:16" s="806" customFormat="1" ht="13.5" x14ac:dyDescent="0.25">
      <c r="A4382" s="1458">
        <v>331</v>
      </c>
      <c r="B4382" s="841" t="s">
        <v>787</v>
      </c>
      <c r="C4382" s="660" t="s">
        <v>701</v>
      </c>
      <c r="D4382" s="842">
        <v>1</v>
      </c>
      <c r="E4382" s="842">
        <v>2008</v>
      </c>
      <c r="F4382" s="1100">
        <v>79</v>
      </c>
      <c r="G4382" s="784">
        <f t="shared" si="147"/>
        <v>79</v>
      </c>
      <c r="H4382" s="866">
        <v>100</v>
      </c>
      <c r="I4382" s="784">
        <f t="shared" si="148"/>
        <v>0</v>
      </c>
      <c r="J4382" s="876"/>
      <c r="K4382" s="805"/>
      <c r="L4382" s="805"/>
      <c r="M4382" s="804"/>
      <c r="N4382" s="805"/>
      <c r="O4382" s="805"/>
      <c r="P4382" s="1839"/>
    </row>
    <row r="4383" spans="1:16" s="806" customFormat="1" ht="13.5" x14ac:dyDescent="0.25">
      <c r="A4383" s="1458">
        <v>332</v>
      </c>
      <c r="B4383" s="841" t="s">
        <v>786</v>
      </c>
      <c r="C4383" s="660" t="s">
        <v>701</v>
      </c>
      <c r="D4383" s="842">
        <v>2</v>
      </c>
      <c r="E4383" s="842">
        <v>2008</v>
      </c>
      <c r="F4383" s="1100">
        <v>178</v>
      </c>
      <c r="G4383" s="784">
        <f t="shared" si="147"/>
        <v>178</v>
      </c>
      <c r="H4383" s="866">
        <v>100</v>
      </c>
      <c r="I4383" s="784">
        <f t="shared" si="148"/>
        <v>0</v>
      </c>
      <c r="J4383" s="876"/>
      <c r="K4383" s="805"/>
      <c r="L4383" s="805"/>
      <c r="M4383" s="804"/>
      <c r="N4383" s="805"/>
      <c r="O4383" s="805"/>
      <c r="P4383" s="1839"/>
    </row>
    <row r="4384" spans="1:16" s="806" customFormat="1" ht="13.5" x14ac:dyDescent="0.25">
      <c r="A4384" s="1458">
        <v>333</v>
      </c>
      <c r="B4384" s="841" t="s">
        <v>712</v>
      </c>
      <c r="C4384" s="660" t="s">
        <v>701</v>
      </c>
      <c r="D4384" s="842">
        <v>1</v>
      </c>
      <c r="E4384" s="842">
        <v>2008</v>
      </c>
      <c r="F4384" s="1100">
        <v>39.5</v>
      </c>
      <c r="G4384" s="784">
        <f t="shared" si="147"/>
        <v>39.5</v>
      </c>
      <c r="H4384" s="866">
        <v>100</v>
      </c>
      <c r="I4384" s="784">
        <f t="shared" si="148"/>
        <v>0</v>
      </c>
      <c r="J4384" s="876"/>
      <c r="K4384" s="805"/>
      <c r="L4384" s="805"/>
      <c r="M4384" s="804"/>
      <c r="N4384" s="805"/>
      <c r="O4384" s="805"/>
      <c r="P4384" s="1839"/>
    </row>
    <row r="4385" spans="1:16" s="806" customFormat="1" ht="13.5" x14ac:dyDescent="0.25">
      <c r="A4385" s="1458">
        <v>334</v>
      </c>
      <c r="B4385" s="841" t="s">
        <v>2890</v>
      </c>
      <c r="C4385" s="660" t="s">
        <v>701</v>
      </c>
      <c r="D4385" s="842">
        <v>2</v>
      </c>
      <c r="E4385" s="842">
        <v>2008</v>
      </c>
      <c r="F4385" s="1100">
        <v>212</v>
      </c>
      <c r="G4385" s="784">
        <f t="shared" si="147"/>
        <v>212</v>
      </c>
      <c r="H4385" s="866">
        <v>100</v>
      </c>
      <c r="I4385" s="784">
        <f t="shared" si="148"/>
        <v>0</v>
      </c>
      <c r="J4385" s="876"/>
      <c r="K4385" s="805"/>
      <c r="L4385" s="805"/>
      <c r="M4385" s="804"/>
      <c r="N4385" s="805"/>
      <c r="O4385" s="805"/>
      <c r="P4385" s="1839"/>
    </row>
    <row r="4386" spans="1:16" s="806" customFormat="1" ht="13.5" x14ac:dyDescent="0.25">
      <c r="A4386" s="1458">
        <v>335</v>
      </c>
      <c r="B4386" s="841" t="s">
        <v>788</v>
      </c>
      <c r="C4386" s="660" t="s">
        <v>701</v>
      </c>
      <c r="D4386" s="842">
        <v>1</v>
      </c>
      <c r="E4386" s="842">
        <v>2008</v>
      </c>
      <c r="F4386" s="1100">
        <v>214.75200000000001</v>
      </c>
      <c r="G4386" s="784">
        <f t="shared" si="147"/>
        <v>214.75200000000001</v>
      </c>
      <c r="H4386" s="866">
        <v>100</v>
      </c>
      <c r="I4386" s="784">
        <f t="shared" si="148"/>
        <v>0</v>
      </c>
      <c r="J4386" s="876"/>
      <c r="K4386" s="805"/>
      <c r="L4386" s="805"/>
      <c r="M4386" s="804"/>
      <c r="N4386" s="805"/>
      <c r="O4386" s="805"/>
      <c r="P4386" s="1839"/>
    </row>
    <row r="4387" spans="1:16" s="806" customFormat="1" ht="13.5" x14ac:dyDescent="0.25">
      <c r="A4387" s="1458">
        <v>336</v>
      </c>
      <c r="B4387" s="841" t="s">
        <v>789</v>
      </c>
      <c r="C4387" s="660" t="s">
        <v>701</v>
      </c>
      <c r="D4387" s="842">
        <v>7</v>
      </c>
      <c r="E4387" s="842">
        <v>2008</v>
      </c>
      <c r="F4387" s="1100">
        <v>237.03952999999998</v>
      </c>
      <c r="G4387" s="784">
        <f t="shared" si="147"/>
        <v>237.03952999999998</v>
      </c>
      <c r="H4387" s="866">
        <v>100</v>
      </c>
      <c r="I4387" s="784">
        <f t="shared" si="148"/>
        <v>0</v>
      </c>
      <c r="J4387" s="876"/>
      <c r="K4387" s="805"/>
      <c r="L4387" s="805"/>
      <c r="M4387" s="804"/>
      <c r="N4387" s="805"/>
      <c r="O4387" s="805"/>
      <c r="P4387" s="1839"/>
    </row>
    <row r="4388" spans="1:16" s="806" customFormat="1" ht="13.5" x14ac:dyDescent="0.25">
      <c r="A4388" s="1458">
        <v>337</v>
      </c>
      <c r="B4388" s="841" t="s">
        <v>802</v>
      </c>
      <c r="C4388" s="660" t="s">
        <v>701</v>
      </c>
      <c r="D4388" s="842">
        <v>1</v>
      </c>
      <c r="E4388" s="842">
        <v>2008</v>
      </c>
      <c r="F4388" s="1100">
        <v>176.33592000000002</v>
      </c>
      <c r="G4388" s="784">
        <f t="shared" si="147"/>
        <v>176.33592000000002</v>
      </c>
      <c r="H4388" s="866">
        <v>100</v>
      </c>
      <c r="I4388" s="784">
        <f t="shared" si="148"/>
        <v>0</v>
      </c>
      <c r="J4388" s="876"/>
      <c r="K4388" s="805"/>
      <c r="L4388" s="805"/>
      <c r="M4388" s="804"/>
      <c r="N4388" s="805"/>
      <c r="O4388" s="805"/>
      <c r="P4388" s="1839"/>
    </row>
    <row r="4389" spans="1:16" s="806" customFormat="1" ht="13.5" x14ac:dyDescent="0.25">
      <c r="A4389" s="1458">
        <v>338</v>
      </c>
      <c r="B4389" s="841" t="s">
        <v>1057</v>
      </c>
      <c r="C4389" s="660" t="s">
        <v>701</v>
      </c>
      <c r="D4389" s="842">
        <v>1</v>
      </c>
      <c r="E4389" s="842">
        <v>2008</v>
      </c>
      <c r="F4389" s="1100">
        <v>75.572539999999989</v>
      </c>
      <c r="G4389" s="784">
        <f t="shared" si="147"/>
        <v>75.572539999999989</v>
      </c>
      <c r="H4389" s="866">
        <v>100</v>
      </c>
      <c r="I4389" s="784">
        <f t="shared" si="148"/>
        <v>0</v>
      </c>
      <c r="J4389" s="876"/>
      <c r="K4389" s="805"/>
      <c r="L4389" s="805"/>
      <c r="M4389" s="804"/>
      <c r="N4389" s="805"/>
      <c r="O4389" s="805"/>
      <c r="P4389" s="1839"/>
    </row>
    <row r="4390" spans="1:16" s="806" customFormat="1" ht="13.5" x14ac:dyDescent="0.25">
      <c r="A4390" s="1458">
        <v>339</v>
      </c>
      <c r="B4390" s="841" t="s">
        <v>803</v>
      </c>
      <c r="C4390" s="660" t="s">
        <v>701</v>
      </c>
      <c r="D4390" s="842">
        <v>1</v>
      </c>
      <c r="E4390" s="842">
        <v>2008</v>
      </c>
      <c r="F4390" s="1100">
        <v>75.572539999999989</v>
      </c>
      <c r="G4390" s="784">
        <f t="shared" si="147"/>
        <v>75.572539999999989</v>
      </c>
      <c r="H4390" s="866">
        <v>100</v>
      </c>
      <c r="I4390" s="784">
        <f t="shared" si="148"/>
        <v>0</v>
      </c>
      <c r="J4390" s="876"/>
      <c r="K4390" s="805"/>
      <c r="L4390" s="805"/>
      <c r="M4390" s="804"/>
      <c r="N4390" s="805"/>
      <c r="O4390" s="805"/>
      <c r="P4390" s="1839"/>
    </row>
    <row r="4391" spans="1:16" s="806" customFormat="1" ht="13.5" x14ac:dyDescent="0.25">
      <c r="A4391" s="1458">
        <v>340</v>
      </c>
      <c r="B4391" s="841" t="s">
        <v>1059</v>
      </c>
      <c r="C4391" s="660" t="s">
        <v>701</v>
      </c>
      <c r="D4391" s="842">
        <v>4</v>
      </c>
      <c r="E4391" s="842">
        <v>2008</v>
      </c>
      <c r="F4391" s="1100">
        <v>264.50387999999998</v>
      </c>
      <c r="G4391" s="784">
        <f t="shared" si="147"/>
        <v>264.50387999999998</v>
      </c>
      <c r="H4391" s="866">
        <v>100</v>
      </c>
      <c r="I4391" s="784">
        <f t="shared" si="148"/>
        <v>0</v>
      </c>
      <c r="J4391" s="876"/>
      <c r="K4391" s="805"/>
      <c r="L4391" s="805"/>
      <c r="M4391" s="804"/>
      <c r="N4391" s="805"/>
      <c r="O4391" s="805"/>
      <c r="P4391" s="1839"/>
    </row>
    <row r="4392" spans="1:16" s="806" customFormat="1" ht="13.5" x14ac:dyDescent="0.25">
      <c r="A4392" s="1458">
        <v>341</v>
      </c>
      <c r="B4392" s="841" t="s">
        <v>790</v>
      </c>
      <c r="C4392" s="660" t="s">
        <v>701</v>
      </c>
      <c r="D4392" s="842">
        <v>3</v>
      </c>
      <c r="E4392" s="842">
        <v>2008</v>
      </c>
      <c r="F4392" s="1100">
        <v>197.75445000000002</v>
      </c>
      <c r="G4392" s="784">
        <f t="shared" si="147"/>
        <v>197.75445000000002</v>
      </c>
      <c r="H4392" s="866">
        <v>100</v>
      </c>
      <c r="I4392" s="784">
        <f t="shared" si="148"/>
        <v>0</v>
      </c>
      <c r="J4392" s="876"/>
      <c r="K4392" s="805"/>
      <c r="L4392" s="805"/>
      <c r="M4392" s="804"/>
      <c r="N4392" s="805"/>
      <c r="O4392" s="805"/>
      <c r="P4392" s="1839"/>
    </row>
    <row r="4393" spans="1:16" s="806" customFormat="1" ht="13.5" x14ac:dyDescent="0.25">
      <c r="A4393" s="1458">
        <v>342</v>
      </c>
      <c r="B4393" s="841" t="s">
        <v>791</v>
      </c>
      <c r="C4393" s="660" t="s">
        <v>701</v>
      </c>
      <c r="D4393" s="842">
        <v>1</v>
      </c>
      <c r="E4393" s="842">
        <v>2008</v>
      </c>
      <c r="F4393" s="1100">
        <v>201.52677</v>
      </c>
      <c r="G4393" s="784">
        <f t="shared" si="147"/>
        <v>201.52677</v>
      </c>
      <c r="H4393" s="866">
        <v>100</v>
      </c>
      <c r="I4393" s="784">
        <f t="shared" si="148"/>
        <v>0</v>
      </c>
      <c r="J4393" s="876"/>
      <c r="K4393" s="805"/>
      <c r="L4393" s="805"/>
      <c r="M4393" s="804"/>
      <c r="N4393" s="805"/>
      <c r="O4393" s="805"/>
      <c r="P4393" s="1839"/>
    </row>
    <row r="4394" spans="1:16" s="806" customFormat="1" ht="13.5" x14ac:dyDescent="0.25">
      <c r="A4394" s="1458">
        <v>343</v>
      </c>
      <c r="B4394" s="841" t="s">
        <v>792</v>
      </c>
      <c r="C4394" s="660" t="s">
        <v>701</v>
      </c>
      <c r="D4394" s="842">
        <v>1</v>
      </c>
      <c r="E4394" s="842">
        <v>2008</v>
      </c>
      <c r="F4394" s="1100">
        <v>185.63607999999999</v>
      </c>
      <c r="G4394" s="784">
        <f t="shared" si="147"/>
        <v>185.63607999999999</v>
      </c>
      <c r="H4394" s="866">
        <v>100</v>
      </c>
      <c r="I4394" s="784">
        <f t="shared" si="148"/>
        <v>0</v>
      </c>
      <c r="J4394" s="876"/>
      <c r="K4394" s="805"/>
      <c r="L4394" s="805"/>
      <c r="M4394" s="804"/>
      <c r="N4394" s="805"/>
      <c r="O4394" s="805"/>
      <c r="P4394" s="1839"/>
    </row>
    <row r="4395" spans="1:16" s="806" customFormat="1" ht="13.5" x14ac:dyDescent="0.25">
      <c r="A4395" s="1458">
        <v>344</v>
      </c>
      <c r="B4395" s="841" t="s">
        <v>3010</v>
      </c>
      <c r="C4395" s="660" t="s">
        <v>701</v>
      </c>
      <c r="D4395" s="842">
        <v>2</v>
      </c>
      <c r="E4395" s="842">
        <v>2008</v>
      </c>
      <c r="F4395" s="1100">
        <v>466.03064000000001</v>
      </c>
      <c r="G4395" s="784">
        <f t="shared" si="147"/>
        <v>466.03064000000001</v>
      </c>
      <c r="H4395" s="866">
        <v>100</v>
      </c>
      <c r="I4395" s="784">
        <f t="shared" si="148"/>
        <v>0</v>
      </c>
      <c r="J4395" s="876"/>
      <c r="K4395" s="805"/>
      <c r="L4395" s="805"/>
      <c r="M4395" s="804"/>
      <c r="N4395" s="805"/>
      <c r="O4395" s="805"/>
      <c r="P4395" s="1839"/>
    </row>
    <row r="4396" spans="1:16" s="806" customFormat="1" ht="13.5" x14ac:dyDescent="0.25">
      <c r="A4396" s="1458">
        <v>345</v>
      </c>
      <c r="B4396" s="841" t="s">
        <v>793</v>
      </c>
      <c r="C4396" s="660" t="s">
        <v>701</v>
      </c>
      <c r="D4396" s="842">
        <v>1</v>
      </c>
      <c r="E4396" s="842">
        <v>2008</v>
      </c>
      <c r="F4396" s="1100">
        <v>83.621009999999998</v>
      </c>
      <c r="G4396" s="784">
        <f t="shared" si="147"/>
        <v>83.621009999999998</v>
      </c>
      <c r="H4396" s="866">
        <v>100</v>
      </c>
      <c r="I4396" s="784">
        <f t="shared" si="148"/>
        <v>0</v>
      </c>
      <c r="J4396" s="876"/>
      <c r="K4396" s="805"/>
      <c r="L4396" s="805"/>
      <c r="M4396" s="804"/>
      <c r="N4396" s="805"/>
      <c r="O4396" s="805"/>
      <c r="P4396" s="1839"/>
    </row>
    <row r="4397" spans="1:16" s="806" customFormat="1" ht="13.5" x14ac:dyDescent="0.25">
      <c r="A4397" s="1458">
        <v>346</v>
      </c>
      <c r="B4397" s="841" t="s">
        <v>763</v>
      </c>
      <c r="C4397" s="660" t="s">
        <v>701</v>
      </c>
      <c r="D4397" s="842">
        <v>1</v>
      </c>
      <c r="E4397" s="842">
        <v>1984</v>
      </c>
      <c r="F4397" s="1100">
        <v>12.2614</v>
      </c>
      <c r="G4397" s="784">
        <f t="shared" si="147"/>
        <v>12.2614</v>
      </c>
      <c r="H4397" s="866">
        <v>100</v>
      </c>
      <c r="I4397" s="784">
        <f t="shared" si="148"/>
        <v>0</v>
      </c>
      <c r="J4397" s="876"/>
      <c r="K4397" s="805"/>
      <c r="L4397" s="805"/>
      <c r="M4397" s="804"/>
      <c r="N4397" s="805"/>
      <c r="O4397" s="805"/>
      <c r="P4397" s="1839"/>
    </row>
    <row r="4398" spans="1:16" s="806" customFormat="1" ht="13.5" x14ac:dyDescent="0.25">
      <c r="A4398" s="1458">
        <v>347</v>
      </c>
      <c r="B4398" s="841" t="s">
        <v>3011</v>
      </c>
      <c r="C4398" s="660" t="s">
        <v>701</v>
      </c>
      <c r="D4398" s="842">
        <v>1</v>
      </c>
      <c r="E4398" s="842">
        <v>2010</v>
      </c>
      <c r="F4398" s="1100">
        <v>75</v>
      </c>
      <c r="G4398" s="784">
        <f t="shared" si="147"/>
        <v>75</v>
      </c>
      <c r="H4398" s="866">
        <v>100</v>
      </c>
      <c r="I4398" s="784">
        <f t="shared" si="148"/>
        <v>0</v>
      </c>
      <c r="J4398" s="876"/>
      <c r="K4398" s="805"/>
      <c r="L4398" s="805"/>
      <c r="M4398" s="804"/>
      <c r="N4398" s="805"/>
      <c r="O4398" s="805"/>
      <c r="P4398" s="1839"/>
    </row>
    <row r="4399" spans="1:16" s="806" customFormat="1" ht="27" x14ac:dyDescent="0.25">
      <c r="A4399" s="1458">
        <v>348</v>
      </c>
      <c r="B4399" s="841" t="s">
        <v>3012</v>
      </c>
      <c r="C4399" s="660" t="s">
        <v>701</v>
      </c>
      <c r="D4399" s="842">
        <v>1</v>
      </c>
      <c r="E4399" s="842">
        <v>2011</v>
      </c>
      <c r="F4399" s="1101">
        <v>178.5</v>
      </c>
      <c r="G4399" s="784">
        <f t="shared" si="147"/>
        <v>178.5</v>
      </c>
      <c r="H4399" s="866">
        <v>100</v>
      </c>
      <c r="I4399" s="784">
        <f t="shared" si="148"/>
        <v>0</v>
      </c>
      <c r="J4399" s="876"/>
      <c r="K4399" s="805"/>
      <c r="L4399" s="805"/>
      <c r="M4399" s="804"/>
      <c r="N4399" s="805"/>
      <c r="O4399" s="805"/>
      <c r="P4399" s="1839"/>
    </row>
    <row r="4400" spans="1:16" s="806" customFormat="1" ht="27" x14ac:dyDescent="0.25">
      <c r="A4400" s="1458">
        <v>349</v>
      </c>
      <c r="B4400" s="841" t="s">
        <v>1841</v>
      </c>
      <c r="C4400" s="660" t="s">
        <v>701</v>
      </c>
      <c r="D4400" s="842">
        <v>2</v>
      </c>
      <c r="E4400" s="842">
        <v>2016</v>
      </c>
      <c r="F4400" s="1101">
        <v>196</v>
      </c>
      <c r="G4400" s="784">
        <f t="shared" si="147"/>
        <v>94.08</v>
      </c>
      <c r="H4400" s="866">
        <v>48</v>
      </c>
      <c r="I4400" s="784">
        <f t="shared" si="148"/>
        <v>101.92</v>
      </c>
      <c r="J4400" s="876"/>
      <c r="K4400" s="805"/>
      <c r="L4400" s="805"/>
      <c r="M4400" s="804"/>
      <c r="N4400" s="805"/>
      <c r="O4400" s="805"/>
      <c r="P4400" s="1839"/>
    </row>
    <row r="4401" spans="1:16" s="806" customFormat="1" ht="27" x14ac:dyDescent="0.25">
      <c r="A4401" s="1458">
        <v>350</v>
      </c>
      <c r="B4401" s="841" t="s">
        <v>3013</v>
      </c>
      <c r="C4401" s="660" t="s">
        <v>701</v>
      </c>
      <c r="D4401" s="842">
        <v>2</v>
      </c>
      <c r="E4401" s="842">
        <v>2016</v>
      </c>
      <c r="F4401" s="1101">
        <v>135.6</v>
      </c>
      <c r="G4401" s="784">
        <f t="shared" si="147"/>
        <v>65.087999999999994</v>
      </c>
      <c r="H4401" s="866">
        <v>48</v>
      </c>
      <c r="I4401" s="784">
        <f t="shared" si="148"/>
        <v>70.512</v>
      </c>
      <c r="J4401" s="876"/>
      <c r="K4401" s="805"/>
      <c r="L4401" s="805"/>
      <c r="M4401" s="804"/>
      <c r="N4401" s="805"/>
      <c r="O4401" s="805"/>
      <c r="P4401" s="1839"/>
    </row>
    <row r="4402" spans="1:16" s="806" customFormat="1" ht="13.5" customHeight="1" x14ac:dyDescent="0.25">
      <c r="A4402" s="1458">
        <v>351</v>
      </c>
      <c r="B4402" s="851" t="s">
        <v>759</v>
      </c>
      <c r="C4402" s="660" t="s">
        <v>701</v>
      </c>
      <c r="D4402" s="849">
        <v>1</v>
      </c>
      <c r="E4402" s="859">
        <v>2002</v>
      </c>
      <c r="F4402" s="1101">
        <v>75</v>
      </c>
      <c r="G4402" s="784">
        <f t="shared" si="147"/>
        <v>75</v>
      </c>
      <c r="H4402" s="866">
        <v>100</v>
      </c>
      <c r="I4402" s="784">
        <f t="shared" si="148"/>
        <v>0</v>
      </c>
      <c r="J4402" s="876"/>
      <c r="K4402" s="805"/>
      <c r="L4402" s="805"/>
      <c r="M4402" s="804"/>
      <c r="N4402" s="805"/>
      <c r="O4402" s="805"/>
      <c r="P4402" s="1839"/>
    </row>
    <row r="4403" spans="1:16" s="806" customFormat="1" ht="13.5" x14ac:dyDescent="0.25">
      <c r="A4403" s="1458">
        <v>352</v>
      </c>
      <c r="B4403" s="851" t="s">
        <v>3014</v>
      </c>
      <c r="C4403" s="660" t="s">
        <v>701</v>
      </c>
      <c r="D4403" s="850">
        <v>1</v>
      </c>
      <c r="E4403" s="859">
        <v>2002</v>
      </c>
      <c r="F4403" s="1101">
        <v>3.6909999999999998</v>
      </c>
      <c r="G4403" s="784">
        <f t="shared" si="147"/>
        <v>3.6909999999999998</v>
      </c>
      <c r="H4403" s="866">
        <v>100</v>
      </c>
      <c r="I4403" s="784">
        <f t="shared" si="148"/>
        <v>0</v>
      </c>
      <c r="J4403" s="876"/>
      <c r="K4403" s="805"/>
      <c r="L4403" s="805"/>
      <c r="M4403" s="804"/>
      <c r="N4403" s="805"/>
      <c r="O4403" s="805"/>
      <c r="P4403" s="1839"/>
    </row>
    <row r="4404" spans="1:16" s="806" customFormat="1" ht="13.5" x14ac:dyDescent="0.25">
      <c r="A4404" s="1458">
        <v>353</v>
      </c>
      <c r="B4404" s="851" t="s">
        <v>3014</v>
      </c>
      <c r="C4404" s="660" t="s">
        <v>701</v>
      </c>
      <c r="D4404" s="850">
        <v>2</v>
      </c>
      <c r="E4404" s="859">
        <v>2002</v>
      </c>
      <c r="F4404" s="1101">
        <v>11.074</v>
      </c>
      <c r="G4404" s="784">
        <f t="shared" si="147"/>
        <v>11.074</v>
      </c>
      <c r="H4404" s="866">
        <v>100</v>
      </c>
      <c r="I4404" s="784">
        <f t="shared" si="148"/>
        <v>0</v>
      </c>
      <c r="J4404" s="876"/>
      <c r="K4404" s="805"/>
      <c r="L4404" s="805"/>
      <c r="M4404" s="804"/>
      <c r="N4404" s="805"/>
      <c r="O4404" s="805"/>
      <c r="P4404" s="1839"/>
    </row>
    <row r="4405" spans="1:16" s="806" customFormat="1" ht="13.5" x14ac:dyDescent="0.25">
      <c r="A4405" s="1458">
        <v>354</v>
      </c>
      <c r="B4405" s="851" t="s">
        <v>3015</v>
      </c>
      <c r="C4405" s="660" t="s">
        <v>701</v>
      </c>
      <c r="D4405" s="850">
        <v>1</v>
      </c>
      <c r="E4405" s="859">
        <v>2002</v>
      </c>
      <c r="F4405" s="1101">
        <v>13.265000000000001</v>
      </c>
      <c r="G4405" s="784">
        <f t="shared" si="147"/>
        <v>13.265000000000001</v>
      </c>
      <c r="H4405" s="866">
        <v>100</v>
      </c>
      <c r="I4405" s="784">
        <f t="shared" si="148"/>
        <v>0</v>
      </c>
      <c r="J4405" s="876"/>
      <c r="K4405" s="805"/>
      <c r="L4405" s="805"/>
      <c r="M4405" s="804"/>
      <c r="N4405" s="805"/>
      <c r="O4405" s="805"/>
      <c r="P4405" s="1839"/>
    </row>
    <row r="4406" spans="1:16" s="806" customFormat="1" ht="13.5" x14ac:dyDescent="0.25">
      <c r="A4406" s="1458">
        <v>355</v>
      </c>
      <c r="B4406" s="851" t="s">
        <v>3015</v>
      </c>
      <c r="C4406" s="660" t="s">
        <v>701</v>
      </c>
      <c r="D4406" s="850">
        <v>1</v>
      </c>
      <c r="E4406" s="859">
        <v>2002</v>
      </c>
      <c r="F4406" s="1101">
        <v>19.725000000000001</v>
      </c>
      <c r="G4406" s="784">
        <f t="shared" si="147"/>
        <v>19.725000000000001</v>
      </c>
      <c r="H4406" s="866">
        <v>100</v>
      </c>
      <c r="I4406" s="784">
        <f t="shared" si="148"/>
        <v>0</v>
      </c>
      <c r="J4406" s="876"/>
      <c r="K4406" s="805"/>
      <c r="L4406" s="805"/>
      <c r="M4406" s="804"/>
      <c r="N4406" s="805"/>
      <c r="O4406" s="805"/>
      <c r="P4406" s="1839"/>
    </row>
    <row r="4407" spans="1:16" s="806" customFormat="1" ht="13.5" x14ac:dyDescent="0.25">
      <c r="A4407" s="1458">
        <v>356</v>
      </c>
      <c r="B4407" s="851" t="s">
        <v>3016</v>
      </c>
      <c r="C4407" s="660" t="s">
        <v>701</v>
      </c>
      <c r="D4407" s="850">
        <v>1</v>
      </c>
      <c r="E4407" s="859">
        <v>2002</v>
      </c>
      <c r="F4407" s="1101">
        <v>79.614000000000004</v>
      </c>
      <c r="G4407" s="784">
        <f t="shared" si="147"/>
        <v>79.614000000000004</v>
      </c>
      <c r="H4407" s="866">
        <v>100</v>
      </c>
      <c r="I4407" s="784">
        <f t="shared" si="148"/>
        <v>0</v>
      </c>
      <c r="J4407" s="876"/>
      <c r="K4407" s="805"/>
      <c r="L4407" s="805"/>
      <c r="M4407" s="804"/>
      <c r="N4407" s="805"/>
      <c r="O4407" s="805"/>
      <c r="P4407" s="1839"/>
    </row>
    <row r="4408" spans="1:16" s="806" customFormat="1" ht="13.5" x14ac:dyDescent="0.25">
      <c r="A4408" s="1458">
        <v>357</v>
      </c>
      <c r="B4408" s="851" t="s">
        <v>2024</v>
      </c>
      <c r="C4408" s="660" t="s">
        <v>701</v>
      </c>
      <c r="D4408" s="850">
        <v>2</v>
      </c>
      <c r="E4408" s="859">
        <v>2002</v>
      </c>
      <c r="F4408" s="1101">
        <v>28.3</v>
      </c>
      <c r="G4408" s="784">
        <f t="shared" si="147"/>
        <v>28.3</v>
      </c>
      <c r="H4408" s="866">
        <v>100</v>
      </c>
      <c r="I4408" s="784">
        <f t="shared" si="148"/>
        <v>0</v>
      </c>
      <c r="J4408" s="876"/>
      <c r="K4408" s="805"/>
      <c r="L4408" s="805"/>
      <c r="M4408" s="804"/>
      <c r="N4408" s="805"/>
      <c r="O4408" s="805"/>
      <c r="P4408" s="1839"/>
    </row>
    <row r="4409" spans="1:16" s="806" customFormat="1" ht="13.5" x14ac:dyDescent="0.25">
      <c r="A4409" s="1458">
        <v>358</v>
      </c>
      <c r="B4409" s="851" t="s">
        <v>3017</v>
      </c>
      <c r="C4409" s="660" t="s">
        <v>701</v>
      </c>
      <c r="D4409" s="850">
        <v>1</v>
      </c>
      <c r="E4409" s="859">
        <v>2002</v>
      </c>
      <c r="F4409" s="1101">
        <v>19.279</v>
      </c>
      <c r="G4409" s="784">
        <f t="shared" si="147"/>
        <v>19.279</v>
      </c>
      <c r="H4409" s="866">
        <v>100</v>
      </c>
      <c r="I4409" s="784">
        <f t="shared" si="148"/>
        <v>0</v>
      </c>
      <c r="J4409" s="876"/>
      <c r="K4409" s="805"/>
      <c r="L4409" s="805"/>
      <c r="M4409" s="804"/>
      <c r="N4409" s="805"/>
      <c r="O4409" s="805"/>
      <c r="P4409" s="1839"/>
    </row>
    <row r="4410" spans="1:16" s="806" customFormat="1" ht="13.5" x14ac:dyDescent="0.25">
      <c r="A4410" s="1458">
        <v>359</v>
      </c>
      <c r="B4410" s="851" t="s">
        <v>3018</v>
      </c>
      <c r="C4410" s="660" t="s">
        <v>701</v>
      </c>
      <c r="D4410" s="850">
        <v>6</v>
      </c>
      <c r="E4410" s="859">
        <v>2003</v>
      </c>
      <c r="F4410" s="1101">
        <v>282</v>
      </c>
      <c r="G4410" s="784">
        <f t="shared" si="147"/>
        <v>282</v>
      </c>
      <c r="H4410" s="866">
        <v>100</v>
      </c>
      <c r="I4410" s="784">
        <f t="shared" si="148"/>
        <v>0</v>
      </c>
      <c r="J4410" s="876"/>
      <c r="K4410" s="805"/>
      <c r="L4410" s="805"/>
      <c r="M4410" s="804"/>
      <c r="N4410" s="805"/>
      <c r="O4410" s="805"/>
      <c r="P4410" s="1839"/>
    </row>
    <row r="4411" spans="1:16" s="806" customFormat="1" ht="13.5" x14ac:dyDescent="0.25">
      <c r="A4411" s="1458">
        <v>360</v>
      </c>
      <c r="B4411" s="851" t="s">
        <v>2021</v>
      </c>
      <c r="C4411" s="660" t="s">
        <v>701</v>
      </c>
      <c r="D4411" s="850">
        <v>6</v>
      </c>
      <c r="E4411" s="859">
        <v>2003</v>
      </c>
      <c r="F4411" s="1101">
        <v>651</v>
      </c>
      <c r="G4411" s="784">
        <f t="shared" si="147"/>
        <v>651</v>
      </c>
      <c r="H4411" s="866">
        <v>100</v>
      </c>
      <c r="I4411" s="784">
        <f t="shared" si="148"/>
        <v>0</v>
      </c>
      <c r="J4411" s="876"/>
      <c r="K4411" s="805"/>
      <c r="L4411" s="805"/>
      <c r="M4411" s="804"/>
      <c r="N4411" s="805"/>
      <c r="O4411" s="805"/>
      <c r="P4411" s="1839"/>
    </row>
    <row r="4412" spans="1:16" s="806" customFormat="1" ht="13.5" x14ac:dyDescent="0.25">
      <c r="A4412" s="1458">
        <v>361</v>
      </c>
      <c r="B4412" s="851" t="s">
        <v>3019</v>
      </c>
      <c r="C4412" s="660" t="s">
        <v>701</v>
      </c>
      <c r="D4412" s="850">
        <v>6</v>
      </c>
      <c r="E4412" s="859">
        <v>2003</v>
      </c>
      <c r="F4412" s="1101">
        <v>386.4</v>
      </c>
      <c r="G4412" s="784">
        <f t="shared" si="147"/>
        <v>386.4</v>
      </c>
      <c r="H4412" s="866">
        <v>100</v>
      </c>
      <c r="I4412" s="784">
        <f t="shared" si="148"/>
        <v>0</v>
      </c>
      <c r="J4412" s="876"/>
      <c r="K4412" s="805"/>
      <c r="L4412" s="805"/>
      <c r="M4412" s="804"/>
      <c r="N4412" s="805"/>
      <c r="O4412" s="805"/>
      <c r="P4412" s="1839"/>
    </row>
    <row r="4413" spans="1:16" s="806" customFormat="1" ht="13.5" x14ac:dyDescent="0.25">
      <c r="A4413" s="1458">
        <v>362</v>
      </c>
      <c r="B4413" s="851" t="s">
        <v>3020</v>
      </c>
      <c r="C4413" s="660" t="s">
        <v>701</v>
      </c>
      <c r="D4413" s="850">
        <v>11</v>
      </c>
      <c r="E4413" s="859">
        <v>2003</v>
      </c>
      <c r="F4413" s="1101">
        <v>1287</v>
      </c>
      <c r="G4413" s="784">
        <f t="shared" si="147"/>
        <v>1287</v>
      </c>
      <c r="H4413" s="866">
        <v>100</v>
      </c>
      <c r="I4413" s="784">
        <f t="shared" si="148"/>
        <v>0</v>
      </c>
      <c r="J4413" s="876"/>
      <c r="K4413" s="805"/>
      <c r="L4413" s="805"/>
      <c r="M4413" s="804"/>
      <c r="N4413" s="805"/>
      <c r="O4413" s="805"/>
      <c r="P4413" s="1839"/>
    </row>
    <row r="4414" spans="1:16" s="806" customFormat="1" ht="13.5" x14ac:dyDescent="0.25">
      <c r="A4414" s="1458">
        <v>363</v>
      </c>
      <c r="B4414" s="851" t="s">
        <v>3021</v>
      </c>
      <c r="C4414" s="660" t="s">
        <v>701</v>
      </c>
      <c r="D4414" s="850">
        <v>18</v>
      </c>
      <c r="E4414" s="859">
        <v>2003</v>
      </c>
      <c r="F4414" s="1101">
        <v>1737</v>
      </c>
      <c r="G4414" s="784">
        <f t="shared" si="147"/>
        <v>1737</v>
      </c>
      <c r="H4414" s="866">
        <v>100</v>
      </c>
      <c r="I4414" s="784">
        <f t="shared" si="148"/>
        <v>0</v>
      </c>
      <c r="J4414" s="876"/>
      <c r="K4414" s="805"/>
      <c r="L4414" s="805"/>
      <c r="M4414" s="804"/>
      <c r="N4414" s="805"/>
      <c r="O4414" s="805"/>
      <c r="P4414" s="1839"/>
    </row>
    <row r="4415" spans="1:16" s="806" customFormat="1" ht="13.5" x14ac:dyDescent="0.25">
      <c r="A4415" s="1458">
        <v>364</v>
      </c>
      <c r="B4415" s="851" t="s">
        <v>3022</v>
      </c>
      <c r="C4415" s="660" t="s">
        <v>701</v>
      </c>
      <c r="D4415" s="850">
        <v>24</v>
      </c>
      <c r="E4415" s="859">
        <v>2003</v>
      </c>
      <c r="F4415" s="1101">
        <v>1192.8</v>
      </c>
      <c r="G4415" s="784">
        <f t="shared" si="147"/>
        <v>1192.8</v>
      </c>
      <c r="H4415" s="866">
        <v>100</v>
      </c>
      <c r="I4415" s="784">
        <f t="shared" si="148"/>
        <v>0</v>
      </c>
      <c r="J4415" s="876"/>
      <c r="K4415" s="805"/>
      <c r="L4415" s="805"/>
      <c r="M4415" s="804"/>
      <c r="N4415" s="805"/>
      <c r="O4415" s="805"/>
      <c r="P4415" s="1839"/>
    </row>
    <row r="4416" spans="1:16" s="806" customFormat="1" ht="13.5" x14ac:dyDescent="0.25">
      <c r="A4416" s="1458">
        <v>365</v>
      </c>
      <c r="B4416" s="851" t="s">
        <v>2009</v>
      </c>
      <c r="C4416" s="660" t="s">
        <v>701</v>
      </c>
      <c r="D4416" s="850">
        <v>1</v>
      </c>
      <c r="E4416" s="859">
        <v>2003</v>
      </c>
      <c r="F4416" s="1101">
        <v>117</v>
      </c>
      <c r="G4416" s="784">
        <f t="shared" si="147"/>
        <v>117</v>
      </c>
      <c r="H4416" s="866">
        <v>100</v>
      </c>
      <c r="I4416" s="784">
        <f t="shared" si="148"/>
        <v>0</v>
      </c>
      <c r="J4416" s="876"/>
      <c r="K4416" s="805"/>
      <c r="L4416" s="805"/>
      <c r="M4416" s="804"/>
      <c r="N4416" s="805"/>
      <c r="O4416" s="805"/>
      <c r="P4416" s="1839"/>
    </row>
    <row r="4417" spans="1:16" s="806" customFormat="1" ht="13.5" x14ac:dyDescent="0.25">
      <c r="A4417" s="1458">
        <v>366</v>
      </c>
      <c r="B4417" s="851" t="s">
        <v>3023</v>
      </c>
      <c r="C4417" s="660" t="s">
        <v>701</v>
      </c>
      <c r="D4417" s="850">
        <v>1</v>
      </c>
      <c r="E4417" s="859">
        <v>2003</v>
      </c>
      <c r="F4417" s="1101">
        <v>117</v>
      </c>
      <c r="G4417" s="784">
        <f t="shared" si="147"/>
        <v>117</v>
      </c>
      <c r="H4417" s="866">
        <v>100</v>
      </c>
      <c r="I4417" s="784">
        <f t="shared" si="148"/>
        <v>0</v>
      </c>
      <c r="J4417" s="876"/>
      <c r="K4417" s="805"/>
      <c r="L4417" s="805"/>
      <c r="M4417" s="804"/>
      <c r="N4417" s="805"/>
      <c r="O4417" s="805"/>
      <c r="P4417" s="1839"/>
    </row>
    <row r="4418" spans="1:16" s="806" customFormat="1" ht="13.5" x14ac:dyDescent="0.25">
      <c r="A4418" s="1458">
        <v>367</v>
      </c>
      <c r="B4418" s="851" t="s">
        <v>3024</v>
      </c>
      <c r="C4418" s="660" t="s">
        <v>701</v>
      </c>
      <c r="D4418" s="850">
        <v>18</v>
      </c>
      <c r="E4418" s="859">
        <v>2003</v>
      </c>
      <c r="F4418" s="1101">
        <v>2109.6</v>
      </c>
      <c r="G4418" s="784">
        <f t="shared" si="147"/>
        <v>2109.6</v>
      </c>
      <c r="H4418" s="866">
        <v>100</v>
      </c>
      <c r="I4418" s="784">
        <f t="shared" si="148"/>
        <v>0</v>
      </c>
      <c r="J4418" s="876"/>
      <c r="K4418" s="805"/>
      <c r="L4418" s="805"/>
      <c r="M4418" s="804"/>
      <c r="N4418" s="805"/>
      <c r="O4418" s="805"/>
      <c r="P4418" s="1839"/>
    </row>
    <row r="4419" spans="1:16" s="806" customFormat="1" ht="13.5" x14ac:dyDescent="0.25">
      <c r="A4419" s="1458">
        <v>368</v>
      </c>
      <c r="B4419" s="851" t="s">
        <v>3025</v>
      </c>
      <c r="C4419" s="660" t="s">
        <v>701</v>
      </c>
      <c r="D4419" s="850">
        <v>25</v>
      </c>
      <c r="E4419" s="859">
        <v>2003</v>
      </c>
      <c r="F4419" s="1100">
        <v>1100</v>
      </c>
      <c r="G4419" s="784">
        <f t="shared" si="147"/>
        <v>1100</v>
      </c>
      <c r="H4419" s="866">
        <v>100</v>
      </c>
      <c r="I4419" s="784">
        <f t="shared" si="148"/>
        <v>0</v>
      </c>
      <c r="J4419" s="876"/>
      <c r="K4419" s="805"/>
      <c r="L4419" s="805"/>
      <c r="M4419" s="804"/>
      <c r="N4419" s="805"/>
      <c r="O4419" s="805"/>
      <c r="P4419" s="1839"/>
    </row>
    <row r="4420" spans="1:16" s="806" customFormat="1" ht="13.5" x14ac:dyDescent="0.25">
      <c r="A4420" s="1458">
        <v>369</v>
      </c>
      <c r="B4420" s="851" t="s">
        <v>3026</v>
      </c>
      <c r="C4420" s="660" t="s">
        <v>701</v>
      </c>
      <c r="D4420" s="850">
        <v>2</v>
      </c>
      <c r="E4420" s="859">
        <v>2003</v>
      </c>
      <c r="F4420" s="1100">
        <v>505.6</v>
      </c>
      <c r="G4420" s="784">
        <f t="shared" si="147"/>
        <v>505.6</v>
      </c>
      <c r="H4420" s="866">
        <v>100</v>
      </c>
      <c r="I4420" s="784">
        <f t="shared" si="148"/>
        <v>0</v>
      </c>
      <c r="J4420" s="876"/>
      <c r="K4420" s="805"/>
      <c r="L4420" s="805"/>
      <c r="M4420" s="804"/>
      <c r="N4420" s="805"/>
      <c r="O4420" s="805"/>
      <c r="P4420" s="1839"/>
    </row>
    <row r="4421" spans="1:16" s="806" customFormat="1" ht="13.5" x14ac:dyDescent="0.25">
      <c r="A4421" s="1458">
        <v>370</v>
      </c>
      <c r="B4421" s="878" t="s">
        <v>3027</v>
      </c>
      <c r="C4421" s="660" t="s">
        <v>701</v>
      </c>
      <c r="D4421" s="850">
        <v>1</v>
      </c>
      <c r="E4421" s="859">
        <v>2003</v>
      </c>
      <c r="F4421" s="1100">
        <v>417.69200000000001</v>
      </c>
      <c r="G4421" s="784">
        <f t="shared" si="147"/>
        <v>417.69200000000001</v>
      </c>
      <c r="H4421" s="866">
        <v>100</v>
      </c>
      <c r="I4421" s="784">
        <f t="shared" si="148"/>
        <v>0</v>
      </c>
      <c r="J4421" s="876"/>
      <c r="K4421" s="805"/>
      <c r="L4421" s="805"/>
      <c r="M4421" s="804"/>
      <c r="N4421" s="805"/>
      <c r="O4421" s="805"/>
      <c r="P4421" s="1839"/>
    </row>
    <row r="4422" spans="1:16" s="806" customFormat="1" ht="13.5" x14ac:dyDescent="0.25">
      <c r="A4422" s="1458">
        <v>371</v>
      </c>
      <c r="B4422" s="878" t="s">
        <v>3028</v>
      </c>
      <c r="C4422" s="660" t="s">
        <v>701</v>
      </c>
      <c r="D4422" s="850">
        <v>5</v>
      </c>
      <c r="E4422" s="859">
        <v>2003</v>
      </c>
      <c r="F4422" s="1100">
        <v>424.5</v>
      </c>
      <c r="G4422" s="784">
        <f t="shared" si="147"/>
        <v>424.5</v>
      </c>
      <c r="H4422" s="866">
        <v>100</v>
      </c>
      <c r="I4422" s="784">
        <f t="shared" si="148"/>
        <v>0</v>
      </c>
      <c r="J4422" s="876"/>
      <c r="K4422" s="805"/>
      <c r="L4422" s="805"/>
      <c r="M4422" s="804"/>
      <c r="N4422" s="805"/>
      <c r="O4422" s="805"/>
      <c r="P4422" s="1839"/>
    </row>
    <row r="4423" spans="1:16" s="806" customFormat="1" ht="13.5" x14ac:dyDescent="0.25">
      <c r="A4423" s="1458">
        <v>372</v>
      </c>
      <c r="B4423" s="878" t="s">
        <v>787</v>
      </c>
      <c r="C4423" s="660" t="s">
        <v>701</v>
      </c>
      <c r="D4423" s="850">
        <v>5</v>
      </c>
      <c r="E4423" s="859">
        <v>2008</v>
      </c>
      <c r="F4423" s="1100">
        <v>325</v>
      </c>
      <c r="G4423" s="784">
        <f t="shared" si="147"/>
        <v>325</v>
      </c>
      <c r="H4423" s="866">
        <v>100</v>
      </c>
      <c r="I4423" s="784">
        <f t="shared" si="148"/>
        <v>0</v>
      </c>
      <c r="J4423" s="876"/>
      <c r="K4423" s="805"/>
      <c r="L4423" s="805"/>
      <c r="M4423" s="804"/>
      <c r="N4423" s="805"/>
      <c r="O4423" s="805"/>
      <c r="P4423" s="1839"/>
    </row>
    <row r="4424" spans="1:16" s="806" customFormat="1" ht="13.5" x14ac:dyDescent="0.25">
      <c r="A4424" s="1458">
        <v>373</v>
      </c>
      <c r="B4424" s="878" t="s">
        <v>787</v>
      </c>
      <c r="C4424" s="660" t="s">
        <v>701</v>
      </c>
      <c r="D4424" s="850">
        <v>2</v>
      </c>
      <c r="E4424" s="859">
        <v>2008</v>
      </c>
      <c r="F4424" s="1100">
        <v>220</v>
      </c>
      <c r="G4424" s="784">
        <f t="shared" si="147"/>
        <v>220</v>
      </c>
      <c r="H4424" s="866">
        <v>100</v>
      </c>
      <c r="I4424" s="784">
        <f t="shared" si="148"/>
        <v>0</v>
      </c>
      <c r="J4424" s="876"/>
      <c r="K4424" s="805"/>
      <c r="L4424" s="805"/>
      <c r="M4424" s="804"/>
      <c r="N4424" s="805"/>
      <c r="O4424" s="805"/>
      <c r="P4424" s="1839"/>
    </row>
    <row r="4425" spans="1:16" s="806" customFormat="1" ht="13.5" x14ac:dyDescent="0.25">
      <c r="A4425" s="1458">
        <v>374</v>
      </c>
      <c r="B4425" s="878" t="s">
        <v>801</v>
      </c>
      <c r="C4425" s="660" t="s">
        <v>701</v>
      </c>
      <c r="D4425" s="855">
        <v>2</v>
      </c>
      <c r="E4425" s="859">
        <v>2008</v>
      </c>
      <c r="F4425" s="1100">
        <v>800</v>
      </c>
      <c r="G4425" s="784">
        <f t="shared" si="147"/>
        <v>800</v>
      </c>
      <c r="H4425" s="866">
        <v>100</v>
      </c>
      <c r="I4425" s="784">
        <f t="shared" si="148"/>
        <v>0</v>
      </c>
      <c r="J4425" s="876"/>
      <c r="K4425" s="805"/>
      <c r="L4425" s="805"/>
      <c r="M4425" s="804"/>
      <c r="N4425" s="805"/>
      <c r="O4425" s="805"/>
      <c r="P4425" s="1839"/>
    </row>
    <row r="4426" spans="1:16" s="806" customFormat="1" ht="13.5" x14ac:dyDescent="0.25">
      <c r="A4426" s="1458">
        <v>375</v>
      </c>
      <c r="B4426" s="878" t="s">
        <v>802</v>
      </c>
      <c r="C4426" s="660" t="s">
        <v>701</v>
      </c>
      <c r="D4426" s="855">
        <v>2</v>
      </c>
      <c r="E4426" s="859">
        <v>2008</v>
      </c>
      <c r="F4426" s="1100">
        <v>352.67200000000003</v>
      </c>
      <c r="G4426" s="784">
        <f t="shared" si="147"/>
        <v>352.67200000000003</v>
      </c>
      <c r="H4426" s="866">
        <v>100</v>
      </c>
      <c r="I4426" s="784">
        <f t="shared" si="148"/>
        <v>0</v>
      </c>
      <c r="J4426" s="876"/>
      <c r="K4426" s="805"/>
      <c r="L4426" s="805"/>
      <c r="M4426" s="804"/>
      <c r="N4426" s="805"/>
      <c r="O4426" s="805"/>
      <c r="P4426" s="1839"/>
    </row>
    <row r="4427" spans="1:16" s="806" customFormat="1" ht="13.5" x14ac:dyDescent="0.25">
      <c r="A4427" s="1458">
        <v>376</v>
      </c>
      <c r="B4427" s="878" t="s">
        <v>1057</v>
      </c>
      <c r="C4427" s="660" t="s">
        <v>701</v>
      </c>
      <c r="D4427" s="850">
        <v>2</v>
      </c>
      <c r="E4427" s="859">
        <v>2008</v>
      </c>
      <c r="F4427" s="1100">
        <v>151.14599999999999</v>
      </c>
      <c r="G4427" s="784">
        <f t="shared" si="147"/>
        <v>151.14599999999999</v>
      </c>
      <c r="H4427" s="866">
        <v>100</v>
      </c>
      <c r="I4427" s="784">
        <f t="shared" si="148"/>
        <v>0</v>
      </c>
      <c r="J4427" s="876"/>
      <c r="K4427" s="805"/>
      <c r="L4427" s="805"/>
      <c r="M4427" s="804"/>
      <c r="N4427" s="805"/>
      <c r="O4427" s="805"/>
      <c r="P4427" s="1839"/>
    </row>
    <row r="4428" spans="1:16" s="806" customFormat="1" ht="13.5" x14ac:dyDescent="0.25">
      <c r="A4428" s="1458">
        <v>377</v>
      </c>
      <c r="B4428" s="878" t="s">
        <v>803</v>
      </c>
      <c r="C4428" s="660" t="s">
        <v>701</v>
      </c>
      <c r="D4428" s="850">
        <v>2</v>
      </c>
      <c r="E4428" s="859">
        <v>2008</v>
      </c>
      <c r="F4428" s="1100">
        <v>151.14599999999999</v>
      </c>
      <c r="G4428" s="784">
        <f t="shared" si="147"/>
        <v>151.14599999999999</v>
      </c>
      <c r="H4428" s="866">
        <v>100</v>
      </c>
      <c r="I4428" s="784">
        <f t="shared" si="148"/>
        <v>0</v>
      </c>
      <c r="J4428" s="876"/>
      <c r="K4428" s="805"/>
      <c r="L4428" s="805"/>
      <c r="M4428" s="804"/>
      <c r="N4428" s="805"/>
      <c r="O4428" s="805"/>
      <c r="P4428" s="1839"/>
    </row>
    <row r="4429" spans="1:16" s="806" customFormat="1" ht="13.5" x14ac:dyDescent="0.25">
      <c r="A4429" s="1458">
        <v>378</v>
      </c>
      <c r="B4429" s="878" t="s">
        <v>1059</v>
      </c>
      <c r="C4429" s="660" t="s">
        <v>701</v>
      </c>
      <c r="D4429" s="850">
        <v>10</v>
      </c>
      <c r="E4429" s="859">
        <v>2008</v>
      </c>
      <c r="F4429" s="1100">
        <v>661.26</v>
      </c>
      <c r="G4429" s="784">
        <f t="shared" si="147"/>
        <v>661.26</v>
      </c>
      <c r="H4429" s="866">
        <v>100</v>
      </c>
      <c r="I4429" s="784">
        <f t="shared" si="148"/>
        <v>0</v>
      </c>
      <c r="J4429" s="876"/>
      <c r="K4429" s="805"/>
      <c r="L4429" s="805"/>
      <c r="M4429" s="804"/>
      <c r="N4429" s="805"/>
      <c r="O4429" s="805"/>
      <c r="P4429" s="1839"/>
    </row>
    <row r="4430" spans="1:16" s="806" customFormat="1" ht="13.5" x14ac:dyDescent="0.25">
      <c r="A4430" s="1458">
        <v>379</v>
      </c>
      <c r="B4430" s="878" t="s">
        <v>790</v>
      </c>
      <c r="C4430" s="660" t="s">
        <v>701</v>
      </c>
      <c r="D4430" s="854">
        <v>12</v>
      </c>
      <c r="E4430" s="859">
        <v>2008</v>
      </c>
      <c r="F4430" s="1100">
        <v>791.01599999999996</v>
      </c>
      <c r="G4430" s="784">
        <f t="shared" si="147"/>
        <v>791.01599999999996</v>
      </c>
      <c r="H4430" s="866">
        <v>100</v>
      </c>
      <c r="I4430" s="784">
        <f t="shared" si="148"/>
        <v>0</v>
      </c>
      <c r="J4430" s="876"/>
      <c r="K4430" s="805"/>
      <c r="L4430" s="805"/>
      <c r="M4430" s="804"/>
      <c r="N4430" s="805"/>
      <c r="O4430" s="805"/>
      <c r="P4430" s="1839"/>
    </row>
    <row r="4431" spans="1:16" s="806" customFormat="1" ht="13.5" x14ac:dyDescent="0.25">
      <c r="A4431" s="1458">
        <v>380</v>
      </c>
      <c r="B4431" s="878" t="s">
        <v>791</v>
      </c>
      <c r="C4431" s="660" t="s">
        <v>701</v>
      </c>
      <c r="D4431" s="854">
        <v>1</v>
      </c>
      <c r="E4431" s="859">
        <v>2008</v>
      </c>
      <c r="F4431" s="1100">
        <v>201.52699999999999</v>
      </c>
      <c r="G4431" s="784">
        <f t="shared" si="147"/>
        <v>201.52699999999999</v>
      </c>
      <c r="H4431" s="866">
        <v>100</v>
      </c>
      <c r="I4431" s="784">
        <f t="shared" si="148"/>
        <v>0</v>
      </c>
      <c r="J4431" s="876"/>
      <c r="K4431" s="805"/>
      <c r="L4431" s="805"/>
      <c r="M4431" s="804"/>
      <c r="N4431" s="805"/>
      <c r="O4431" s="805"/>
      <c r="P4431" s="1839"/>
    </row>
    <row r="4432" spans="1:16" s="806" customFormat="1" ht="13.5" x14ac:dyDescent="0.25">
      <c r="A4432" s="1458">
        <v>381</v>
      </c>
      <c r="B4432" s="878" t="s">
        <v>792</v>
      </c>
      <c r="C4432" s="660" t="s">
        <v>701</v>
      </c>
      <c r="D4432" s="854">
        <v>1</v>
      </c>
      <c r="E4432" s="859">
        <v>2008</v>
      </c>
      <c r="F4432" s="1100">
        <v>185.60400000000001</v>
      </c>
      <c r="G4432" s="784">
        <f t="shared" si="147"/>
        <v>185.60400000000001</v>
      </c>
      <c r="H4432" s="866">
        <v>100</v>
      </c>
      <c r="I4432" s="784">
        <f t="shared" si="148"/>
        <v>0</v>
      </c>
      <c r="J4432" s="876"/>
      <c r="K4432" s="805"/>
      <c r="L4432" s="805"/>
      <c r="M4432" s="804"/>
      <c r="N4432" s="805"/>
      <c r="O4432" s="805"/>
      <c r="P4432" s="1839"/>
    </row>
    <row r="4433" spans="1:16" s="806" customFormat="1" ht="13.5" x14ac:dyDescent="0.25">
      <c r="A4433" s="1458">
        <v>382</v>
      </c>
      <c r="B4433" s="878" t="s">
        <v>3010</v>
      </c>
      <c r="C4433" s="660" t="s">
        <v>701</v>
      </c>
      <c r="D4433" s="854">
        <v>2</v>
      </c>
      <c r="E4433" s="859">
        <v>2008</v>
      </c>
      <c r="F4433" s="1100">
        <v>466.03199999999998</v>
      </c>
      <c r="G4433" s="784">
        <f t="shared" si="147"/>
        <v>466.03199999999998</v>
      </c>
      <c r="H4433" s="866">
        <v>100</v>
      </c>
      <c r="I4433" s="784">
        <f t="shared" si="148"/>
        <v>0</v>
      </c>
      <c r="J4433" s="876"/>
      <c r="K4433" s="805"/>
      <c r="L4433" s="805"/>
      <c r="M4433" s="804"/>
      <c r="N4433" s="805"/>
      <c r="O4433" s="805"/>
      <c r="P4433" s="1839"/>
    </row>
    <row r="4434" spans="1:16" s="806" customFormat="1" ht="13.5" x14ac:dyDescent="0.25">
      <c r="A4434" s="1458">
        <v>383</v>
      </c>
      <c r="B4434" s="878" t="s">
        <v>760</v>
      </c>
      <c r="C4434" s="660" t="s">
        <v>701</v>
      </c>
      <c r="D4434" s="850">
        <v>5</v>
      </c>
      <c r="E4434" s="859">
        <v>2008</v>
      </c>
      <c r="F4434" s="1100">
        <v>247.5</v>
      </c>
      <c r="G4434" s="784">
        <f t="shared" ref="G4434:G4497" si="149">F4434*H4434%</f>
        <v>247.5</v>
      </c>
      <c r="H4434" s="866">
        <v>100</v>
      </c>
      <c r="I4434" s="784">
        <f t="shared" ref="I4434:I4497" si="150">F4434-G4434</f>
        <v>0</v>
      </c>
      <c r="J4434" s="876"/>
      <c r="K4434" s="805"/>
      <c r="L4434" s="805"/>
      <c r="M4434" s="804"/>
      <c r="N4434" s="805"/>
      <c r="O4434" s="805"/>
      <c r="P4434" s="1839"/>
    </row>
    <row r="4435" spans="1:16" s="806" customFormat="1" ht="13.5" x14ac:dyDescent="0.25">
      <c r="A4435" s="1458">
        <v>384</v>
      </c>
      <c r="B4435" s="878" t="s">
        <v>3029</v>
      </c>
      <c r="C4435" s="660" t="s">
        <v>701</v>
      </c>
      <c r="D4435" s="850">
        <v>18</v>
      </c>
      <c r="E4435" s="859">
        <v>2008</v>
      </c>
      <c r="F4435" s="1100">
        <v>1602</v>
      </c>
      <c r="G4435" s="784">
        <f t="shared" si="149"/>
        <v>1602</v>
      </c>
      <c r="H4435" s="866">
        <v>100</v>
      </c>
      <c r="I4435" s="784">
        <f t="shared" si="150"/>
        <v>0</v>
      </c>
      <c r="J4435" s="876"/>
      <c r="K4435" s="805"/>
      <c r="L4435" s="805"/>
      <c r="M4435" s="804"/>
      <c r="N4435" s="805"/>
      <c r="O4435" s="805"/>
      <c r="P4435" s="1839"/>
    </row>
    <row r="4436" spans="1:16" s="806" customFormat="1" ht="13.5" x14ac:dyDescent="0.25">
      <c r="A4436" s="1458">
        <v>385</v>
      </c>
      <c r="B4436" s="878" t="s">
        <v>787</v>
      </c>
      <c r="C4436" s="660" t="s">
        <v>701</v>
      </c>
      <c r="D4436" s="850">
        <v>8</v>
      </c>
      <c r="E4436" s="859">
        <v>2008</v>
      </c>
      <c r="F4436" s="1100">
        <v>632</v>
      </c>
      <c r="G4436" s="784">
        <f t="shared" si="149"/>
        <v>632</v>
      </c>
      <c r="H4436" s="866">
        <v>100</v>
      </c>
      <c r="I4436" s="784">
        <f t="shared" si="150"/>
        <v>0</v>
      </c>
      <c r="J4436" s="876"/>
      <c r="K4436" s="805"/>
      <c r="L4436" s="805"/>
      <c r="M4436" s="804"/>
      <c r="N4436" s="805"/>
      <c r="O4436" s="805"/>
      <c r="P4436" s="1839"/>
    </row>
    <row r="4437" spans="1:16" s="806" customFormat="1" ht="13.5" x14ac:dyDescent="0.25">
      <c r="A4437" s="1458">
        <v>386</v>
      </c>
      <c r="B4437" s="878" t="s">
        <v>3030</v>
      </c>
      <c r="C4437" s="660" t="s">
        <v>701</v>
      </c>
      <c r="D4437" s="850">
        <v>4</v>
      </c>
      <c r="E4437" s="859">
        <v>2008</v>
      </c>
      <c r="F4437" s="1100">
        <v>140</v>
      </c>
      <c r="G4437" s="784">
        <f t="shared" si="149"/>
        <v>140</v>
      </c>
      <c r="H4437" s="866">
        <v>100</v>
      </c>
      <c r="I4437" s="784">
        <f t="shared" si="150"/>
        <v>0</v>
      </c>
      <c r="J4437" s="876"/>
      <c r="K4437" s="805"/>
      <c r="L4437" s="805"/>
      <c r="M4437" s="804"/>
      <c r="N4437" s="805"/>
      <c r="O4437" s="805"/>
      <c r="P4437" s="1839"/>
    </row>
    <row r="4438" spans="1:16" s="806" customFormat="1" ht="13.5" x14ac:dyDescent="0.25">
      <c r="A4438" s="1458">
        <v>387</v>
      </c>
      <c r="B4438" s="878" t="s">
        <v>3031</v>
      </c>
      <c r="C4438" s="660" t="s">
        <v>701</v>
      </c>
      <c r="D4438" s="850">
        <v>7</v>
      </c>
      <c r="E4438" s="859">
        <v>2008</v>
      </c>
      <c r="F4438" s="1100">
        <v>1503.2639999999999</v>
      </c>
      <c r="G4438" s="784">
        <f t="shared" si="149"/>
        <v>1503.2639999999999</v>
      </c>
      <c r="H4438" s="866">
        <v>100</v>
      </c>
      <c r="I4438" s="784">
        <f t="shared" si="150"/>
        <v>0</v>
      </c>
      <c r="J4438" s="876"/>
      <c r="K4438" s="805"/>
      <c r="L4438" s="805"/>
      <c r="M4438" s="804"/>
      <c r="N4438" s="805"/>
      <c r="O4438" s="805"/>
      <c r="P4438" s="1839"/>
    </row>
    <row r="4439" spans="1:16" s="806" customFormat="1" ht="13.5" x14ac:dyDescent="0.25">
      <c r="A4439" s="1458">
        <v>388</v>
      </c>
      <c r="B4439" s="878" t="s">
        <v>3032</v>
      </c>
      <c r="C4439" s="660" t="s">
        <v>701</v>
      </c>
      <c r="D4439" s="850">
        <v>35</v>
      </c>
      <c r="E4439" s="859">
        <v>2008</v>
      </c>
      <c r="F4439" s="1100">
        <v>1185.1980000000001</v>
      </c>
      <c r="G4439" s="784">
        <f t="shared" si="149"/>
        <v>1185.1980000000001</v>
      </c>
      <c r="H4439" s="866">
        <v>100</v>
      </c>
      <c r="I4439" s="784">
        <f t="shared" si="150"/>
        <v>0</v>
      </c>
      <c r="J4439" s="876"/>
      <c r="K4439" s="805"/>
      <c r="L4439" s="805"/>
      <c r="M4439" s="804"/>
      <c r="N4439" s="805"/>
      <c r="O4439" s="805"/>
      <c r="P4439" s="1839"/>
    </row>
    <row r="4440" spans="1:16" s="806" customFormat="1" ht="13.5" x14ac:dyDescent="0.25">
      <c r="A4440" s="1458">
        <v>389</v>
      </c>
      <c r="B4440" s="878" t="s">
        <v>787</v>
      </c>
      <c r="C4440" s="660" t="s">
        <v>701</v>
      </c>
      <c r="D4440" s="850">
        <v>2</v>
      </c>
      <c r="E4440" s="859">
        <v>2008</v>
      </c>
      <c r="F4440" s="1100">
        <v>130</v>
      </c>
      <c r="G4440" s="784">
        <f t="shared" si="149"/>
        <v>130</v>
      </c>
      <c r="H4440" s="866">
        <v>100</v>
      </c>
      <c r="I4440" s="784">
        <f t="shared" si="150"/>
        <v>0</v>
      </c>
      <c r="J4440" s="876"/>
      <c r="K4440" s="805"/>
      <c r="L4440" s="805"/>
      <c r="M4440" s="804"/>
      <c r="N4440" s="805"/>
      <c r="O4440" s="805"/>
      <c r="P4440" s="1839"/>
    </row>
    <row r="4441" spans="1:16" s="806" customFormat="1" ht="13.5" x14ac:dyDescent="0.25">
      <c r="A4441" s="1458">
        <v>390</v>
      </c>
      <c r="B4441" s="878" t="s">
        <v>787</v>
      </c>
      <c r="C4441" s="660" t="s">
        <v>701</v>
      </c>
      <c r="D4441" s="850">
        <v>1</v>
      </c>
      <c r="E4441" s="859">
        <v>2008</v>
      </c>
      <c r="F4441" s="1100">
        <v>110</v>
      </c>
      <c r="G4441" s="784">
        <f t="shared" si="149"/>
        <v>110</v>
      </c>
      <c r="H4441" s="866">
        <v>100</v>
      </c>
      <c r="I4441" s="784">
        <f t="shared" si="150"/>
        <v>0</v>
      </c>
      <c r="J4441" s="876"/>
      <c r="K4441" s="805"/>
      <c r="L4441" s="805"/>
      <c r="M4441" s="804"/>
      <c r="N4441" s="805"/>
      <c r="O4441" s="805"/>
      <c r="P4441" s="1839"/>
    </row>
    <row r="4442" spans="1:16" s="806" customFormat="1" ht="13.5" x14ac:dyDescent="0.25">
      <c r="A4442" s="1458">
        <v>391</v>
      </c>
      <c r="B4442" s="878" t="s">
        <v>763</v>
      </c>
      <c r="C4442" s="660" t="s">
        <v>701</v>
      </c>
      <c r="D4442" s="850">
        <v>4</v>
      </c>
      <c r="E4442" s="859">
        <v>2008</v>
      </c>
      <c r="F4442" s="1100">
        <v>520</v>
      </c>
      <c r="G4442" s="784">
        <f t="shared" si="149"/>
        <v>520</v>
      </c>
      <c r="H4442" s="866">
        <v>100</v>
      </c>
      <c r="I4442" s="784">
        <f t="shared" si="150"/>
        <v>0</v>
      </c>
      <c r="J4442" s="876"/>
      <c r="K4442" s="805"/>
      <c r="L4442" s="805"/>
      <c r="M4442" s="804"/>
      <c r="N4442" s="805"/>
      <c r="O4442" s="805"/>
      <c r="P4442" s="1839"/>
    </row>
    <row r="4443" spans="1:16" s="806" customFormat="1" ht="13.5" x14ac:dyDescent="0.25">
      <c r="A4443" s="1458">
        <v>392</v>
      </c>
      <c r="B4443" s="878" t="s">
        <v>791</v>
      </c>
      <c r="C4443" s="660" t="s">
        <v>701</v>
      </c>
      <c r="D4443" s="850">
        <v>1</v>
      </c>
      <c r="E4443" s="859">
        <v>2008</v>
      </c>
      <c r="F4443" s="1100">
        <v>90</v>
      </c>
      <c r="G4443" s="784">
        <f t="shared" si="149"/>
        <v>90</v>
      </c>
      <c r="H4443" s="866">
        <v>100</v>
      </c>
      <c r="I4443" s="784">
        <f t="shared" si="150"/>
        <v>0</v>
      </c>
      <c r="J4443" s="876"/>
      <c r="K4443" s="805"/>
      <c r="L4443" s="805"/>
      <c r="M4443" s="804"/>
      <c r="N4443" s="805"/>
      <c r="O4443" s="805"/>
      <c r="P4443" s="1839"/>
    </row>
    <row r="4444" spans="1:16" s="806" customFormat="1" ht="13.5" x14ac:dyDescent="0.25">
      <c r="A4444" s="1458">
        <v>393</v>
      </c>
      <c r="B4444" s="878" t="s">
        <v>763</v>
      </c>
      <c r="C4444" s="660" t="s">
        <v>701</v>
      </c>
      <c r="D4444" s="850">
        <v>2</v>
      </c>
      <c r="E4444" s="859">
        <v>2008</v>
      </c>
      <c r="F4444" s="1100">
        <v>232</v>
      </c>
      <c r="G4444" s="784">
        <f t="shared" si="149"/>
        <v>232</v>
      </c>
      <c r="H4444" s="866">
        <v>100</v>
      </c>
      <c r="I4444" s="784">
        <f t="shared" si="150"/>
        <v>0</v>
      </c>
      <c r="J4444" s="876"/>
      <c r="K4444" s="805"/>
      <c r="L4444" s="805"/>
      <c r="M4444" s="804"/>
      <c r="N4444" s="805"/>
      <c r="O4444" s="805"/>
      <c r="P4444" s="1839"/>
    </row>
    <row r="4445" spans="1:16" s="806" customFormat="1" ht="13.5" x14ac:dyDescent="0.25">
      <c r="A4445" s="1458">
        <v>394</v>
      </c>
      <c r="B4445" s="878" t="s">
        <v>2891</v>
      </c>
      <c r="C4445" s="660" t="s">
        <v>701</v>
      </c>
      <c r="D4445" s="850">
        <v>3</v>
      </c>
      <c r="E4445" s="859">
        <v>2008</v>
      </c>
      <c r="F4445" s="1100">
        <v>525.53399999999999</v>
      </c>
      <c r="G4445" s="784">
        <f t="shared" si="149"/>
        <v>525.53399999999999</v>
      </c>
      <c r="H4445" s="866">
        <v>100</v>
      </c>
      <c r="I4445" s="784">
        <f t="shared" si="150"/>
        <v>0</v>
      </c>
      <c r="J4445" s="876"/>
      <c r="K4445" s="805"/>
      <c r="L4445" s="805"/>
      <c r="M4445" s="804"/>
      <c r="N4445" s="805"/>
      <c r="O4445" s="805"/>
      <c r="P4445" s="1839"/>
    </row>
    <row r="4446" spans="1:16" s="806" customFormat="1" ht="13.5" x14ac:dyDescent="0.25">
      <c r="A4446" s="1458">
        <v>395</v>
      </c>
      <c r="B4446" s="878" t="s">
        <v>1997</v>
      </c>
      <c r="C4446" s="660" t="s">
        <v>701</v>
      </c>
      <c r="D4446" s="850">
        <v>3</v>
      </c>
      <c r="E4446" s="859">
        <v>2008</v>
      </c>
      <c r="F4446" s="1100">
        <v>419.07299999999998</v>
      </c>
      <c r="G4446" s="784">
        <f t="shared" si="149"/>
        <v>419.07299999999998</v>
      </c>
      <c r="H4446" s="866">
        <v>100</v>
      </c>
      <c r="I4446" s="784">
        <f t="shared" si="150"/>
        <v>0</v>
      </c>
      <c r="J4446" s="876"/>
      <c r="K4446" s="805"/>
      <c r="L4446" s="805"/>
      <c r="M4446" s="804"/>
      <c r="N4446" s="805"/>
      <c r="O4446" s="805"/>
      <c r="P4446" s="1839"/>
    </row>
    <row r="4447" spans="1:16" s="806" customFormat="1" ht="13.5" x14ac:dyDescent="0.25">
      <c r="A4447" s="1458">
        <v>396</v>
      </c>
      <c r="B4447" s="878" t="s">
        <v>1995</v>
      </c>
      <c r="C4447" s="660" t="s">
        <v>701</v>
      </c>
      <c r="D4447" s="850">
        <v>27</v>
      </c>
      <c r="E4447" s="859">
        <v>2008</v>
      </c>
      <c r="F4447" s="1100">
        <v>4894.6139999999996</v>
      </c>
      <c r="G4447" s="784">
        <f t="shared" si="149"/>
        <v>4894.6139999999996</v>
      </c>
      <c r="H4447" s="866">
        <v>100</v>
      </c>
      <c r="I4447" s="784">
        <f t="shared" si="150"/>
        <v>0</v>
      </c>
      <c r="J4447" s="876"/>
      <c r="K4447" s="805"/>
      <c r="L4447" s="805"/>
      <c r="M4447" s="804"/>
      <c r="N4447" s="805"/>
      <c r="O4447" s="805"/>
      <c r="P4447" s="1839"/>
    </row>
    <row r="4448" spans="1:16" s="806" customFormat="1" ht="13.5" x14ac:dyDescent="0.25">
      <c r="A4448" s="1458">
        <v>397</v>
      </c>
      <c r="B4448" s="878" t="s">
        <v>2894</v>
      </c>
      <c r="C4448" s="660" t="s">
        <v>701</v>
      </c>
      <c r="D4448" s="850">
        <v>6</v>
      </c>
      <c r="E4448" s="859">
        <v>2008</v>
      </c>
      <c r="F4448" s="1100">
        <v>1288.848</v>
      </c>
      <c r="G4448" s="784">
        <f t="shared" si="149"/>
        <v>1288.848</v>
      </c>
      <c r="H4448" s="866">
        <v>100</v>
      </c>
      <c r="I4448" s="784">
        <f t="shared" si="150"/>
        <v>0</v>
      </c>
      <c r="J4448" s="876"/>
      <c r="K4448" s="805"/>
      <c r="L4448" s="805"/>
      <c r="M4448" s="804"/>
      <c r="N4448" s="805"/>
      <c r="O4448" s="805"/>
      <c r="P4448" s="1839"/>
    </row>
    <row r="4449" spans="1:16" s="806" customFormat="1" ht="13.5" x14ac:dyDescent="0.25">
      <c r="A4449" s="1458">
        <v>398</v>
      </c>
      <c r="B4449" s="878" t="s">
        <v>2884</v>
      </c>
      <c r="C4449" s="660" t="s">
        <v>701</v>
      </c>
      <c r="D4449" s="850">
        <v>2</v>
      </c>
      <c r="E4449" s="859">
        <v>2008</v>
      </c>
      <c r="F4449" s="1100">
        <v>115.878</v>
      </c>
      <c r="G4449" s="784">
        <f t="shared" si="149"/>
        <v>115.878</v>
      </c>
      <c r="H4449" s="866">
        <v>100</v>
      </c>
      <c r="I4449" s="784">
        <f t="shared" si="150"/>
        <v>0</v>
      </c>
      <c r="J4449" s="876"/>
      <c r="K4449" s="805"/>
      <c r="L4449" s="805"/>
      <c r="M4449" s="804"/>
      <c r="N4449" s="805"/>
      <c r="O4449" s="805"/>
      <c r="P4449" s="1839"/>
    </row>
    <row r="4450" spans="1:16" s="806" customFormat="1" ht="13.5" x14ac:dyDescent="0.25">
      <c r="A4450" s="1458">
        <v>399</v>
      </c>
      <c r="B4450" s="878" t="s">
        <v>2885</v>
      </c>
      <c r="C4450" s="660" t="s">
        <v>701</v>
      </c>
      <c r="D4450" s="850">
        <v>3</v>
      </c>
      <c r="E4450" s="859">
        <v>2008</v>
      </c>
      <c r="F4450" s="1100">
        <v>192.71100000000001</v>
      </c>
      <c r="G4450" s="784">
        <f t="shared" si="149"/>
        <v>192.71100000000001</v>
      </c>
      <c r="H4450" s="866">
        <v>100</v>
      </c>
      <c r="I4450" s="784">
        <f t="shared" si="150"/>
        <v>0</v>
      </c>
      <c r="J4450" s="876"/>
      <c r="K4450" s="805"/>
      <c r="L4450" s="805"/>
      <c r="M4450" s="804"/>
      <c r="N4450" s="805"/>
      <c r="O4450" s="805"/>
      <c r="P4450" s="1839"/>
    </row>
    <row r="4451" spans="1:16" s="806" customFormat="1" ht="13.5" x14ac:dyDescent="0.25">
      <c r="A4451" s="1458">
        <v>400</v>
      </c>
      <c r="B4451" s="878" t="s">
        <v>3033</v>
      </c>
      <c r="C4451" s="660" t="s">
        <v>701</v>
      </c>
      <c r="D4451" s="850">
        <v>9</v>
      </c>
      <c r="E4451" s="859">
        <v>2008</v>
      </c>
      <c r="F4451" s="1100">
        <v>752.58900000000006</v>
      </c>
      <c r="G4451" s="784">
        <f t="shared" si="149"/>
        <v>752.58900000000006</v>
      </c>
      <c r="H4451" s="866">
        <v>100</v>
      </c>
      <c r="I4451" s="784">
        <f t="shared" si="150"/>
        <v>0</v>
      </c>
      <c r="J4451" s="876"/>
      <c r="K4451" s="805"/>
      <c r="L4451" s="805"/>
      <c r="M4451" s="804"/>
      <c r="N4451" s="805"/>
      <c r="O4451" s="805"/>
      <c r="P4451" s="1839"/>
    </row>
    <row r="4452" spans="1:16" s="806" customFormat="1" ht="13.5" x14ac:dyDescent="0.25">
      <c r="A4452" s="1458">
        <v>401</v>
      </c>
      <c r="B4452" s="878" t="s">
        <v>759</v>
      </c>
      <c r="C4452" s="660" t="s">
        <v>701</v>
      </c>
      <c r="D4452" s="850">
        <v>1</v>
      </c>
      <c r="E4452" s="859">
        <v>2009</v>
      </c>
      <c r="F4452" s="1100">
        <v>75</v>
      </c>
      <c r="G4452" s="784">
        <f t="shared" si="149"/>
        <v>75</v>
      </c>
      <c r="H4452" s="866">
        <v>100</v>
      </c>
      <c r="I4452" s="784">
        <f t="shared" si="150"/>
        <v>0</v>
      </c>
      <c r="J4452" s="876"/>
      <c r="K4452" s="805"/>
      <c r="L4452" s="805"/>
      <c r="M4452" s="804"/>
      <c r="N4452" s="805"/>
      <c r="O4452" s="805"/>
      <c r="P4452" s="1839"/>
    </row>
    <row r="4453" spans="1:16" s="806" customFormat="1" ht="13.5" x14ac:dyDescent="0.25">
      <c r="A4453" s="1458">
        <v>402</v>
      </c>
      <c r="B4453" s="878" t="s">
        <v>785</v>
      </c>
      <c r="C4453" s="660" t="s">
        <v>701</v>
      </c>
      <c r="D4453" s="850">
        <v>3</v>
      </c>
      <c r="E4453" s="859">
        <v>2008</v>
      </c>
      <c r="F4453" s="1100">
        <v>454.125</v>
      </c>
      <c r="G4453" s="784">
        <f t="shared" si="149"/>
        <v>454.125</v>
      </c>
      <c r="H4453" s="866">
        <v>100</v>
      </c>
      <c r="I4453" s="784">
        <f t="shared" si="150"/>
        <v>0</v>
      </c>
      <c r="J4453" s="876"/>
      <c r="K4453" s="805"/>
      <c r="L4453" s="805"/>
      <c r="M4453" s="804"/>
      <c r="N4453" s="805"/>
      <c r="O4453" s="805"/>
      <c r="P4453" s="1839"/>
    </row>
    <row r="4454" spans="1:16" s="806" customFormat="1" ht="13.5" x14ac:dyDescent="0.25">
      <c r="A4454" s="1458">
        <v>403</v>
      </c>
      <c r="B4454" s="878" t="s">
        <v>736</v>
      </c>
      <c r="C4454" s="660" t="s">
        <v>701</v>
      </c>
      <c r="D4454" s="850">
        <v>3</v>
      </c>
      <c r="E4454" s="859">
        <v>2010</v>
      </c>
      <c r="F4454" s="1100">
        <v>497.17200000000003</v>
      </c>
      <c r="G4454" s="784">
        <f t="shared" si="149"/>
        <v>497.17200000000003</v>
      </c>
      <c r="H4454" s="866">
        <v>100</v>
      </c>
      <c r="I4454" s="784">
        <f t="shared" si="150"/>
        <v>0</v>
      </c>
      <c r="J4454" s="876"/>
      <c r="K4454" s="805"/>
      <c r="L4454" s="805"/>
      <c r="M4454" s="804"/>
      <c r="N4454" s="805"/>
      <c r="O4454" s="805"/>
      <c r="P4454" s="1839"/>
    </row>
    <row r="4455" spans="1:16" s="806" customFormat="1" ht="13.5" x14ac:dyDescent="0.25">
      <c r="A4455" s="1458">
        <v>404</v>
      </c>
      <c r="B4455" s="878" t="s">
        <v>789</v>
      </c>
      <c r="C4455" s="660" t="s">
        <v>701</v>
      </c>
      <c r="D4455" s="850">
        <v>6</v>
      </c>
      <c r="E4455" s="859">
        <v>2010</v>
      </c>
      <c r="F4455" s="1100">
        <v>228.94200000000001</v>
      </c>
      <c r="G4455" s="784">
        <f t="shared" si="149"/>
        <v>228.94200000000001</v>
      </c>
      <c r="H4455" s="866">
        <v>100</v>
      </c>
      <c r="I4455" s="784">
        <f t="shared" si="150"/>
        <v>0</v>
      </c>
      <c r="J4455" s="876"/>
      <c r="K4455" s="805"/>
      <c r="L4455" s="805"/>
      <c r="M4455" s="804"/>
      <c r="N4455" s="805"/>
      <c r="O4455" s="805"/>
      <c r="P4455" s="1839"/>
    </row>
    <row r="4456" spans="1:16" s="806" customFormat="1" ht="13.5" x14ac:dyDescent="0.25">
      <c r="A4456" s="1458">
        <v>405</v>
      </c>
      <c r="B4456" s="878" t="s">
        <v>735</v>
      </c>
      <c r="C4456" s="660" t="s">
        <v>701</v>
      </c>
      <c r="D4456" s="850">
        <v>1</v>
      </c>
      <c r="E4456" s="859">
        <v>2010</v>
      </c>
      <c r="F4456" s="1100">
        <v>142.065</v>
      </c>
      <c r="G4456" s="784">
        <f t="shared" si="149"/>
        <v>142.065</v>
      </c>
      <c r="H4456" s="866">
        <v>100</v>
      </c>
      <c r="I4456" s="784">
        <f t="shared" si="150"/>
        <v>0</v>
      </c>
      <c r="J4456" s="876"/>
      <c r="K4456" s="805"/>
      <c r="L4456" s="805"/>
      <c r="M4456" s="804"/>
      <c r="N4456" s="805"/>
      <c r="O4456" s="805"/>
      <c r="P4456" s="1839"/>
    </row>
    <row r="4457" spans="1:16" s="806" customFormat="1" ht="13.5" x14ac:dyDescent="0.25">
      <c r="A4457" s="1458">
        <v>406</v>
      </c>
      <c r="B4457" s="878" t="s">
        <v>786</v>
      </c>
      <c r="C4457" s="660" t="s">
        <v>701</v>
      </c>
      <c r="D4457" s="850">
        <v>2</v>
      </c>
      <c r="E4457" s="859">
        <v>2007</v>
      </c>
      <c r="F4457" s="1100">
        <v>200</v>
      </c>
      <c r="G4457" s="784">
        <f t="shared" si="149"/>
        <v>200</v>
      </c>
      <c r="H4457" s="866">
        <v>100</v>
      </c>
      <c r="I4457" s="784">
        <f t="shared" si="150"/>
        <v>0</v>
      </c>
      <c r="J4457" s="876"/>
      <c r="K4457" s="805"/>
      <c r="L4457" s="805"/>
      <c r="M4457" s="804"/>
      <c r="N4457" s="805"/>
      <c r="O4457" s="805"/>
      <c r="P4457" s="1839"/>
    </row>
    <row r="4458" spans="1:16" s="806" customFormat="1" ht="13.5" x14ac:dyDescent="0.25">
      <c r="A4458" s="1458">
        <v>407</v>
      </c>
      <c r="B4458" s="878" t="s">
        <v>3032</v>
      </c>
      <c r="C4458" s="660" t="s">
        <v>701</v>
      </c>
      <c r="D4458" s="850">
        <v>4</v>
      </c>
      <c r="E4458" s="859">
        <v>2016</v>
      </c>
      <c r="F4458" s="1100">
        <v>152.62799999999999</v>
      </c>
      <c r="G4458" s="784">
        <f t="shared" si="149"/>
        <v>152.62799999999999</v>
      </c>
      <c r="H4458" s="866">
        <v>100</v>
      </c>
      <c r="I4458" s="784">
        <f t="shared" si="150"/>
        <v>0</v>
      </c>
      <c r="J4458" s="876"/>
      <c r="K4458" s="805"/>
      <c r="L4458" s="805"/>
      <c r="M4458" s="804"/>
      <c r="N4458" s="805"/>
      <c r="O4458" s="805"/>
      <c r="P4458" s="1839"/>
    </row>
    <row r="4459" spans="1:16" s="806" customFormat="1" ht="13.5" customHeight="1" x14ac:dyDescent="0.25">
      <c r="A4459" s="1458">
        <v>408</v>
      </c>
      <c r="B4459" s="878" t="s">
        <v>3034</v>
      </c>
      <c r="C4459" s="660" t="s">
        <v>701</v>
      </c>
      <c r="D4459" s="850">
        <v>1</v>
      </c>
      <c r="E4459" s="859">
        <v>2018</v>
      </c>
      <c r="F4459" s="1100">
        <v>67.8</v>
      </c>
      <c r="G4459" s="784">
        <f t="shared" si="149"/>
        <v>67.8</v>
      </c>
      <c r="H4459" s="866">
        <v>100</v>
      </c>
      <c r="I4459" s="784">
        <f t="shared" si="150"/>
        <v>0</v>
      </c>
      <c r="J4459" s="876"/>
      <c r="K4459" s="805"/>
      <c r="L4459" s="805"/>
      <c r="M4459" s="804"/>
      <c r="N4459" s="805"/>
      <c r="O4459" s="805"/>
      <c r="P4459" s="1839"/>
    </row>
    <row r="4460" spans="1:16" s="806" customFormat="1" ht="13.5" x14ac:dyDescent="0.25">
      <c r="A4460" s="1458">
        <v>409</v>
      </c>
      <c r="B4460" s="879" t="s">
        <v>2000</v>
      </c>
      <c r="C4460" s="660" t="s">
        <v>701</v>
      </c>
      <c r="D4460" s="880">
        <v>4</v>
      </c>
      <c r="E4460" s="881">
        <v>2005</v>
      </c>
      <c r="F4460" s="1100">
        <v>554.39159999999993</v>
      </c>
      <c r="G4460" s="784">
        <f t="shared" si="149"/>
        <v>554.39159999999993</v>
      </c>
      <c r="H4460" s="866">
        <v>100</v>
      </c>
      <c r="I4460" s="784">
        <f t="shared" si="150"/>
        <v>0</v>
      </c>
      <c r="J4460" s="876"/>
      <c r="K4460" s="805"/>
      <c r="L4460" s="805"/>
      <c r="M4460" s="804"/>
      <c r="N4460" s="805"/>
      <c r="O4460" s="805"/>
      <c r="P4460" s="1839"/>
    </row>
    <row r="4461" spans="1:16" s="806" customFormat="1" ht="13.5" x14ac:dyDescent="0.25">
      <c r="A4461" s="1458">
        <v>410</v>
      </c>
      <c r="B4461" s="862" t="s">
        <v>3035</v>
      </c>
      <c r="C4461" s="660" t="s">
        <v>701</v>
      </c>
      <c r="D4461" s="881">
        <v>4</v>
      </c>
      <c r="E4461" s="881">
        <v>2005</v>
      </c>
      <c r="F4461" s="1100">
        <v>554</v>
      </c>
      <c r="G4461" s="784">
        <f t="shared" si="149"/>
        <v>554</v>
      </c>
      <c r="H4461" s="866">
        <v>100</v>
      </c>
      <c r="I4461" s="784">
        <f t="shared" si="150"/>
        <v>0</v>
      </c>
      <c r="J4461" s="876"/>
      <c r="K4461" s="805"/>
      <c r="L4461" s="805"/>
      <c r="M4461" s="804"/>
      <c r="N4461" s="805"/>
      <c r="O4461" s="805"/>
      <c r="P4461" s="1839"/>
    </row>
    <row r="4462" spans="1:16" s="806" customFormat="1" ht="13.5" x14ac:dyDescent="0.25">
      <c r="A4462" s="1458">
        <v>411</v>
      </c>
      <c r="B4462" s="862" t="s">
        <v>3036</v>
      </c>
      <c r="C4462" s="660" t="s">
        <v>701</v>
      </c>
      <c r="D4462" s="881">
        <v>47</v>
      </c>
      <c r="E4462" s="881">
        <v>2005</v>
      </c>
      <c r="F4462" s="1100">
        <v>7035.0540000000001</v>
      </c>
      <c r="G4462" s="784">
        <f t="shared" si="149"/>
        <v>7035.0540000000001</v>
      </c>
      <c r="H4462" s="866">
        <v>100</v>
      </c>
      <c r="I4462" s="784">
        <f t="shared" si="150"/>
        <v>0</v>
      </c>
      <c r="J4462" s="876"/>
      <c r="K4462" s="805"/>
      <c r="L4462" s="805"/>
      <c r="M4462" s="804"/>
      <c r="N4462" s="805"/>
      <c r="O4462" s="805"/>
      <c r="P4462" s="1839"/>
    </row>
    <row r="4463" spans="1:16" s="806" customFormat="1" ht="13.5" x14ac:dyDescent="0.25">
      <c r="A4463" s="1458">
        <v>412</v>
      </c>
      <c r="B4463" s="862" t="s">
        <v>3037</v>
      </c>
      <c r="C4463" s="660" t="s">
        <v>701</v>
      </c>
      <c r="D4463" s="881">
        <v>6</v>
      </c>
      <c r="E4463" s="881">
        <v>2005</v>
      </c>
      <c r="F4463" s="1100">
        <v>1172.298</v>
      </c>
      <c r="G4463" s="784">
        <f t="shared" si="149"/>
        <v>1172.298</v>
      </c>
      <c r="H4463" s="866">
        <v>100</v>
      </c>
      <c r="I4463" s="784">
        <f t="shared" si="150"/>
        <v>0</v>
      </c>
      <c r="J4463" s="876"/>
      <c r="K4463" s="805"/>
      <c r="L4463" s="805"/>
      <c r="M4463" s="804"/>
      <c r="N4463" s="805"/>
      <c r="O4463" s="805"/>
      <c r="P4463" s="1839"/>
    </row>
    <row r="4464" spans="1:16" s="806" customFormat="1" ht="13.5" x14ac:dyDescent="0.25">
      <c r="A4464" s="1458">
        <v>413</v>
      </c>
      <c r="B4464" s="862" t="s">
        <v>3038</v>
      </c>
      <c r="C4464" s="660" t="s">
        <v>701</v>
      </c>
      <c r="D4464" s="881">
        <v>16</v>
      </c>
      <c r="E4464" s="881">
        <v>2005</v>
      </c>
      <c r="F4464" s="1100">
        <v>4463.7120000000004</v>
      </c>
      <c r="G4464" s="784">
        <f t="shared" si="149"/>
        <v>4463.7120000000004</v>
      </c>
      <c r="H4464" s="866">
        <v>100</v>
      </c>
      <c r="I4464" s="784">
        <f t="shared" si="150"/>
        <v>0</v>
      </c>
      <c r="J4464" s="876"/>
      <c r="K4464" s="805"/>
      <c r="L4464" s="805"/>
      <c r="M4464" s="804"/>
      <c r="N4464" s="805"/>
      <c r="O4464" s="805"/>
      <c r="P4464" s="1839"/>
    </row>
    <row r="4465" spans="1:16" s="806" customFormat="1" ht="13.5" x14ac:dyDescent="0.25">
      <c r="A4465" s="1458">
        <v>414</v>
      </c>
      <c r="B4465" s="862" t="s">
        <v>784</v>
      </c>
      <c r="C4465" s="660" t="s">
        <v>701</v>
      </c>
      <c r="D4465" s="881">
        <v>9</v>
      </c>
      <c r="E4465" s="881">
        <v>2005</v>
      </c>
      <c r="F4465" s="1100">
        <v>1604.6407799999999</v>
      </c>
      <c r="G4465" s="784">
        <f t="shared" si="149"/>
        <v>1604.6407799999999</v>
      </c>
      <c r="H4465" s="866">
        <v>100</v>
      </c>
      <c r="I4465" s="784">
        <f t="shared" si="150"/>
        <v>0</v>
      </c>
      <c r="J4465" s="876"/>
      <c r="K4465" s="805"/>
      <c r="L4465" s="805"/>
      <c r="M4465" s="804"/>
      <c r="N4465" s="805"/>
      <c r="O4465" s="805"/>
      <c r="P4465" s="1839"/>
    </row>
    <row r="4466" spans="1:16" s="806" customFormat="1" ht="13.5" x14ac:dyDescent="0.25">
      <c r="A4466" s="1458">
        <v>415</v>
      </c>
      <c r="B4466" s="862" t="s">
        <v>2898</v>
      </c>
      <c r="C4466" s="660" t="s">
        <v>701</v>
      </c>
      <c r="D4466" s="881">
        <v>4</v>
      </c>
      <c r="E4466" s="881">
        <v>2005</v>
      </c>
      <c r="F4466" s="1100">
        <v>482.76736</v>
      </c>
      <c r="G4466" s="784">
        <f t="shared" si="149"/>
        <v>482.76736</v>
      </c>
      <c r="H4466" s="866">
        <v>100</v>
      </c>
      <c r="I4466" s="784">
        <f t="shared" si="150"/>
        <v>0</v>
      </c>
      <c r="J4466" s="876"/>
      <c r="K4466" s="805"/>
      <c r="L4466" s="805"/>
      <c r="M4466" s="804"/>
      <c r="N4466" s="805"/>
      <c r="O4466" s="805"/>
      <c r="P4466" s="1839"/>
    </row>
    <row r="4467" spans="1:16" s="806" customFormat="1" ht="13.5" x14ac:dyDescent="0.25">
      <c r="A4467" s="1458">
        <v>416</v>
      </c>
      <c r="B4467" s="862" t="s">
        <v>3039</v>
      </c>
      <c r="C4467" s="660" t="s">
        <v>701</v>
      </c>
      <c r="D4467" s="881">
        <v>4</v>
      </c>
      <c r="E4467" s="881">
        <v>2005</v>
      </c>
      <c r="F4467" s="1100">
        <v>223.95916</v>
      </c>
      <c r="G4467" s="784">
        <f t="shared" si="149"/>
        <v>223.95916</v>
      </c>
      <c r="H4467" s="866">
        <v>100</v>
      </c>
      <c r="I4467" s="784">
        <f t="shared" si="150"/>
        <v>0</v>
      </c>
      <c r="J4467" s="876"/>
      <c r="K4467" s="805"/>
      <c r="L4467" s="805"/>
      <c r="M4467" s="804"/>
      <c r="N4467" s="805"/>
      <c r="O4467" s="805"/>
      <c r="P4467" s="1839"/>
    </row>
    <row r="4468" spans="1:16" s="806" customFormat="1" ht="13.5" x14ac:dyDescent="0.25">
      <c r="A4468" s="1458">
        <v>417</v>
      </c>
      <c r="B4468" s="862" t="s">
        <v>3040</v>
      </c>
      <c r="C4468" s="660" t="s">
        <v>701</v>
      </c>
      <c r="D4468" s="881">
        <v>4</v>
      </c>
      <c r="E4468" s="881">
        <v>2005</v>
      </c>
      <c r="F4468" s="1100">
        <v>223.95916</v>
      </c>
      <c r="G4468" s="784">
        <f t="shared" si="149"/>
        <v>223.95916</v>
      </c>
      <c r="H4468" s="866">
        <v>100</v>
      </c>
      <c r="I4468" s="784">
        <f t="shared" si="150"/>
        <v>0</v>
      </c>
      <c r="J4468" s="876"/>
      <c r="K4468" s="805"/>
      <c r="L4468" s="805"/>
      <c r="M4468" s="804"/>
      <c r="N4468" s="805"/>
      <c r="O4468" s="805"/>
      <c r="P4468" s="1839"/>
    </row>
    <row r="4469" spans="1:16" s="806" customFormat="1" ht="13.5" x14ac:dyDescent="0.25">
      <c r="A4469" s="1458">
        <v>418</v>
      </c>
      <c r="B4469" s="862" t="s">
        <v>3041</v>
      </c>
      <c r="C4469" s="660" t="s">
        <v>701</v>
      </c>
      <c r="D4469" s="881">
        <v>18</v>
      </c>
      <c r="E4469" s="881">
        <v>2005</v>
      </c>
      <c r="F4469" s="1100">
        <v>934.27344000000005</v>
      </c>
      <c r="G4469" s="784">
        <f t="shared" si="149"/>
        <v>934.27344000000005</v>
      </c>
      <c r="H4469" s="866">
        <v>100</v>
      </c>
      <c r="I4469" s="784">
        <f t="shared" si="150"/>
        <v>0</v>
      </c>
      <c r="J4469" s="876"/>
      <c r="K4469" s="805"/>
      <c r="L4469" s="805"/>
      <c r="M4469" s="804"/>
      <c r="N4469" s="805"/>
      <c r="O4469" s="805"/>
      <c r="P4469" s="1839"/>
    </row>
    <row r="4470" spans="1:16" s="806" customFormat="1" ht="13.5" x14ac:dyDescent="0.25">
      <c r="A4470" s="1458">
        <v>419</v>
      </c>
      <c r="B4470" s="862" t="s">
        <v>3042</v>
      </c>
      <c r="C4470" s="660" t="s">
        <v>701</v>
      </c>
      <c r="D4470" s="881">
        <v>22</v>
      </c>
      <c r="E4470" s="881">
        <v>2005</v>
      </c>
      <c r="F4470" s="1100">
        <v>1133.52558</v>
      </c>
      <c r="G4470" s="784">
        <f t="shared" si="149"/>
        <v>1133.52558</v>
      </c>
      <c r="H4470" s="866">
        <v>100</v>
      </c>
      <c r="I4470" s="784">
        <f t="shared" si="150"/>
        <v>0</v>
      </c>
      <c r="J4470" s="876"/>
      <c r="K4470" s="805"/>
      <c r="L4470" s="805"/>
      <c r="M4470" s="804"/>
      <c r="N4470" s="805"/>
      <c r="O4470" s="805"/>
      <c r="P4470" s="1839"/>
    </row>
    <row r="4471" spans="1:16" s="806" customFormat="1" ht="13.5" x14ac:dyDescent="0.25">
      <c r="A4471" s="1458">
        <v>420</v>
      </c>
      <c r="B4471" s="862" t="s">
        <v>3043</v>
      </c>
      <c r="C4471" s="660" t="s">
        <v>701</v>
      </c>
      <c r="D4471" s="881">
        <v>20</v>
      </c>
      <c r="E4471" s="881">
        <v>2005</v>
      </c>
      <c r="F4471" s="1100">
        <v>856.875</v>
      </c>
      <c r="G4471" s="784">
        <f t="shared" si="149"/>
        <v>856.875</v>
      </c>
      <c r="H4471" s="866">
        <v>100</v>
      </c>
      <c r="I4471" s="784">
        <f t="shared" si="150"/>
        <v>0</v>
      </c>
      <c r="J4471" s="876"/>
      <c r="K4471" s="805"/>
      <c r="L4471" s="805"/>
      <c r="M4471" s="804"/>
      <c r="N4471" s="805"/>
      <c r="O4471" s="805"/>
      <c r="P4471" s="1839"/>
    </row>
    <row r="4472" spans="1:16" s="806" customFormat="1" ht="13.5" x14ac:dyDescent="0.25">
      <c r="A4472" s="1458">
        <v>421</v>
      </c>
      <c r="B4472" s="862" t="s">
        <v>3044</v>
      </c>
      <c r="C4472" s="660" t="s">
        <v>701</v>
      </c>
      <c r="D4472" s="881">
        <v>19</v>
      </c>
      <c r="E4472" s="881">
        <v>2005</v>
      </c>
      <c r="F4472" s="1101">
        <v>2848.9570899999999</v>
      </c>
      <c r="G4472" s="784">
        <f t="shared" si="149"/>
        <v>2848.9570899999999</v>
      </c>
      <c r="H4472" s="866">
        <v>100</v>
      </c>
      <c r="I4472" s="784">
        <f t="shared" si="150"/>
        <v>0</v>
      </c>
      <c r="J4472" s="876"/>
      <c r="K4472" s="805"/>
      <c r="L4472" s="805"/>
      <c r="M4472" s="804"/>
      <c r="N4472" s="805"/>
      <c r="O4472" s="805"/>
      <c r="P4472" s="1839"/>
    </row>
    <row r="4473" spans="1:16" s="806" customFormat="1" ht="13.5" x14ac:dyDescent="0.25">
      <c r="A4473" s="1458">
        <v>422</v>
      </c>
      <c r="B4473" s="862" t="s">
        <v>3045</v>
      </c>
      <c r="C4473" s="660" t="s">
        <v>701</v>
      </c>
      <c r="D4473" s="881">
        <v>4</v>
      </c>
      <c r="E4473" s="881">
        <v>2005</v>
      </c>
      <c r="F4473" s="1101">
        <v>753.20619999999997</v>
      </c>
      <c r="G4473" s="784">
        <f t="shared" si="149"/>
        <v>753.20619999999997</v>
      </c>
      <c r="H4473" s="866">
        <v>100</v>
      </c>
      <c r="I4473" s="784">
        <f t="shared" si="150"/>
        <v>0</v>
      </c>
      <c r="J4473" s="771"/>
      <c r="K4473" s="805"/>
      <c r="L4473" s="805"/>
      <c r="M4473" s="804"/>
      <c r="N4473" s="805"/>
      <c r="O4473" s="805"/>
      <c r="P4473" s="1839"/>
    </row>
    <row r="4474" spans="1:16" s="806" customFormat="1" ht="13.5" x14ac:dyDescent="0.25">
      <c r="A4474" s="1458">
        <v>423</v>
      </c>
      <c r="B4474" s="862" t="s">
        <v>3046</v>
      </c>
      <c r="C4474" s="660" t="s">
        <v>701</v>
      </c>
      <c r="D4474" s="881">
        <v>1</v>
      </c>
      <c r="E4474" s="881">
        <v>2005</v>
      </c>
      <c r="F4474" s="1101">
        <v>398.30072999999999</v>
      </c>
      <c r="G4474" s="784">
        <f t="shared" si="149"/>
        <v>398.30072999999999</v>
      </c>
      <c r="H4474" s="866">
        <v>100</v>
      </c>
      <c r="I4474" s="784">
        <f t="shared" si="150"/>
        <v>0</v>
      </c>
      <c r="J4474" s="771"/>
      <c r="K4474" s="805"/>
      <c r="L4474" s="805"/>
      <c r="M4474" s="804"/>
      <c r="N4474" s="805"/>
      <c r="O4474" s="805"/>
      <c r="P4474" s="1839"/>
    </row>
    <row r="4475" spans="1:16" s="806" customFormat="1" ht="13.5" x14ac:dyDescent="0.25">
      <c r="A4475" s="1458">
        <v>424</v>
      </c>
      <c r="B4475" s="862" t="s">
        <v>818</v>
      </c>
      <c r="C4475" s="660" t="s">
        <v>701</v>
      </c>
      <c r="D4475" s="881">
        <v>2</v>
      </c>
      <c r="E4475" s="881">
        <v>2005</v>
      </c>
      <c r="F4475" s="1101">
        <v>554.73586</v>
      </c>
      <c r="G4475" s="784">
        <f t="shared" si="149"/>
        <v>554.73586</v>
      </c>
      <c r="H4475" s="866">
        <v>100</v>
      </c>
      <c r="I4475" s="784">
        <f t="shared" si="150"/>
        <v>0</v>
      </c>
      <c r="J4475" s="1848"/>
      <c r="K4475" s="805"/>
      <c r="L4475" s="805"/>
      <c r="M4475" s="804"/>
      <c r="N4475" s="805"/>
      <c r="O4475" s="805"/>
      <c r="P4475" s="1839"/>
    </row>
    <row r="4476" spans="1:16" s="806" customFormat="1" ht="13.5" customHeight="1" x14ac:dyDescent="0.25">
      <c r="A4476" s="1458">
        <v>425</v>
      </c>
      <c r="B4476" s="862" t="s">
        <v>3047</v>
      </c>
      <c r="C4476" s="660" t="s">
        <v>701</v>
      </c>
      <c r="D4476" s="881">
        <v>5</v>
      </c>
      <c r="E4476" s="881">
        <v>2005</v>
      </c>
      <c r="F4476" s="1101">
        <v>198.34179999999998</v>
      </c>
      <c r="G4476" s="784">
        <f t="shared" si="149"/>
        <v>198.34179999999998</v>
      </c>
      <c r="H4476" s="866">
        <v>100</v>
      </c>
      <c r="I4476" s="784">
        <f t="shared" si="150"/>
        <v>0</v>
      </c>
      <c r="J4476" s="1849"/>
      <c r="K4476" s="805"/>
      <c r="L4476" s="805"/>
      <c r="M4476" s="804"/>
      <c r="N4476" s="805"/>
      <c r="O4476" s="805"/>
      <c r="P4476" s="1839"/>
    </row>
    <row r="4477" spans="1:16" s="806" customFormat="1" ht="13.5" customHeight="1" x14ac:dyDescent="0.25">
      <c r="A4477" s="1458">
        <v>426</v>
      </c>
      <c r="B4477" s="862" t="s">
        <v>3048</v>
      </c>
      <c r="C4477" s="660" t="s">
        <v>701</v>
      </c>
      <c r="D4477" s="881">
        <v>17</v>
      </c>
      <c r="E4477" s="881">
        <v>2005</v>
      </c>
      <c r="F4477" s="1101">
        <v>728.34375</v>
      </c>
      <c r="G4477" s="784">
        <f t="shared" si="149"/>
        <v>728.34375</v>
      </c>
      <c r="H4477" s="866">
        <v>100</v>
      </c>
      <c r="I4477" s="784">
        <f t="shared" si="150"/>
        <v>0</v>
      </c>
      <c r="J4477" s="771"/>
      <c r="K4477" s="805"/>
      <c r="L4477" s="805"/>
      <c r="M4477" s="804"/>
      <c r="N4477" s="805"/>
      <c r="O4477" s="805"/>
      <c r="P4477" s="1839"/>
    </row>
    <row r="4478" spans="1:16" s="806" customFormat="1" ht="13.5" customHeight="1" x14ac:dyDescent="0.25">
      <c r="A4478" s="1458">
        <v>427</v>
      </c>
      <c r="B4478" s="862" t="s">
        <v>3049</v>
      </c>
      <c r="C4478" s="660" t="s">
        <v>701</v>
      </c>
      <c r="D4478" s="881">
        <v>19</v>
      </c>
      <c r="E4478" s="881">
        <v>2005</v>
      </c>
      <c r="F4478" s="1101">
        <v>1306.6623</v>
      </c>
      <c r="G4478" s="784">
        <f t="shared" si="149"/>
        <v>1306.6623</v>
      </c>
      <c r="H4478" s="866">
        <v>100</v>
      </c>
      <c r="I4478" s="784">
        <f t="shared" si="150"/>
        <v>0</v>
      </c>
      <c r="J4478" s="771"/>
      <c r="K4478" s="805"/>
      <c r="L4478" s="805"/>
      <c r="M4478" s="804"/>
      <c r="N4478" s="805"/>
      <c r="O4478" s="805"/>
      <c r="P4478" s="1839"/>
    </row>
    <row r="4479" spans="1:16" s="806" customFormat="1" ht="13.5" x14ac:dyDescent="0.25">
      <c r="A4479" s="1458">
        <v>428</v>
      </c>
      <c r="B4479" s="862" t="s">
        <v>3050</v>
      </c>
      <c r="C4479" s="660" t="s">
        <v>701</v>
      </c>
      <c r="D4479" s="881">
        <v>1</v>
      </c>
      <c r="E4479" s="881">
        <v>2005</v>
      </c>
      <c r="F4479" s="1101">
        <v>259.01167000000004</v>
      </c>
      <c r="G4479" s="784">
        <f t="shared" si="149"/>
        <v>259.01167000000004</v>
      </c>
      <c r="H4479" s="866">
        <v>100</v>
      </c>
      <c r="I4479" s="784">
        <f t="shared" si="150"/>
        <v>0</v>
      </c>
      <c r="J4479" s="771"/>
      <c r="K4479" s="805"/>
      <c r="L4479" s="805"/>
      <c r="M4479" s="804"/>
      <c r="N4479" s="805"/>
      <c r="O4479" s="805"/>
      <c r="P4479" s="1839"/>
    </row>
    <row r="4480" spans="1:16" s="806" customFormat="1" ht="13.5" x14ac:dyDescent="0.25">
      <c r="A4480" s="1458">
        <v>429</v>
      </c>
      <c r="B4480" s="862" t="s">
        <v>806</v>
      </c>
      <c r="C4480" s="660" t="s">
        <v>701</v>
      </c>
      <c r="D4480" s="863">
        <v>127</v>
      </c>
      <c r="E4480" s="881">
        <v>2005</v>
      </c>
      <c r="F4480" s="1101">
        <v>3294.2085500000003</v>
      </c>
      <c r="G4480" s="784">
        <f t="shared" si="149"/>
        <v>3294.2085500000003</v>
      </c>
      <c r="H4480" s="866">
        <v>100</v>
      </c>
      <c r="I4480" s="784">
        <f t="shared" si="150"/>
        <v>0</v>
      </c>
      <c r="J4480" s="771"/>
      <c r="K4480" s="805"/>
      <c r="L4480" s="805"/>
      <c r="M4480" s="804"/>
      <c r="N4480" s="805"/>
      <c r="O4480" s="805"/>
      <c r="P4480" s="1839"/>
    </row>
    <row r="4481" spans="1:16" s="806" customFormat="1" ht="13.5" x14ac:dyDescent="0.25">
      <c r="A4481" s="1458">
        <v>430</v>
      </c>
      <c r="B4481" s="862" t="s">
        <v>817</v>
      </c>
      <c r="C4481" s="660" t="s">
        <v>701</v>
      </c>
      <c r="D4481" s="863">
        <v>14</v>
      </c>
      <c r="E4481" s="863">
        <v>2007</v>
      </c>
      <c r="F4481" s="1101">
        <v>1456</v>
      </c>
      <c r="G4481" s="784">
        <f t="shared" si="149"/>
        <v>1456</v>
      </c>
      <c r="H4481" s="866">
        <v>100</v>
      </c>
      <c r="I4481" s="784">
        <f t="shared" si="150"/>
        <v>0</v>
      </c>
      <c r="J4481" s="771"/>
      <c r="K4481" s="805"/>
      <c r="L4481" s="805"/>
      <c r="M4481" s="804"/>
      <c r="N4481" s="805"/>
      <c r="O4481" s="805"/>
      <c r="P4481" s="1839"/>
    </row>
    <row r="4482" spans="1:16" s="806" customFormat="1" ht="13.5" x14ac:dyDescent="0.25">
      <c r="A4482" s="1458">
        <v>431</v>
      </c>
      <c r="B4482" s="862" t="s">
        <v>3051</v>
      </c>
      <c r="C4482" s="660" t="s">
        <v>701</v>
      </c>
      <c r="D4482" s="863">
        <v>2</v>
      </c>
      <c r="E4482" s="863">
        <v>2007</v>
      </c>
      <c r="F4482" s="1101">
        <v>180</v>
      </c>
      <c r="G4482" s="784">
        <f t="shared" si="149"/>
        <v>180</v>
      </c>
      <c r="H4482" s="866">
        <v>100</v>
      </c>
      <c r="I4482" s="784">
        <f t="shared" si="150"/>
        <v>0</v>
      </c>
      <c r="J4482" s="771"/>
      <c r="K4482" s="805"/>
      <c r="L4482" s="805"/>
      <c r="M4482" s="804"/>
      <c r="N4482" s="805"/>
      <c r="O4482" s="805"/>
      <c r="P4482" s="1839"/>
    </row>
    <row r="4483" spans="1:16" s="806" customFormat="1" ht="13.5" x14ac:dyDescent="0.25">
      <c r="A4483" s="1458">
        <v>432</v>
      </c>
      <c r="B4483" s="862" t="s">
        <v>3052</v>
      </c>
      <c r="C4483" s="660" t="s">
        <v>701</v>
      </c>
      <c r="D4483" s="863">
        <v>5</v>
      </c>
      <c r="E4483" s="863">
        <v>2007</v>
      </c>
      <c r="F4483" s="1101">
        <v>445</v>
      </c>
      <c r="G4483" s="784">
        <f t="shared" si="149"/>
        <v>445</v>
      </c>
      <c r="H4483" s="866">
        <v>100</v>
      </c>
      <c r="I4483" s="784">
        <f t="shared" si="150"/>
        <v>0</v>
      </c>
      <c r="J4483" s="771"/>
      <c r="K4483" s="805"/>
      <c r="L4483" s="805"/>
      <c r="M4483" s="804"/>
      <c r="N4483" s="805"/>
      <c r="O4483" s="805"/>
      <c r="P4483" s="1839"/>
    </row>
    <row r="4484" spans="1:16" s="806" customFormat="1" ht="13.5" x14ac:dyDescent="0.25">
      <c r="A4484" s="1458">
        <v>433</v>
      </c>
      <c r="B4484" s="862" t="s">
        <v>3053</v>
      </c>
      <c r="C4484" s="660" t="s">
        <v>701</v>
      </c>
      <c r="D4484" s="863">
        <v>8</v>
      </c>
      <c r="E4484" s="863">
        <v>2007</v>
      </c>
      <c r="F4484" s="1101">
        <v>632</v>
      </c>
      <c r="G4484" s="784">
        <f t="shared" si="149"/>
        <v>632</v>
      </c>
      <c r="H4484" s="866">
        <v>100</v>
      </c>
      <c r="I4484" s="784">
        <f t="shared" si="150"/>
        <v>0</v>
      </c>
      <c r="J4484" s="771"/>
      <c r="K4484" s="805"/>
      <c r="L4484" s="805"/>
      <c r="M4484" s="804"/>
      <c r="N4484" s="805"/>
      <c r="O4484" s="805"/>
      <c r="P4484" s="1839"/>
    </row>
    <row r="4485" spans="1:16" s="806" customFormat="1" ht="13.5" x14ac:dyDescent="0.25">
      <c r="A4485" s="1458">
        <v>434</v>
      </c>
      <c r="B4485" s="862" t="s">
        <v>2032</v>
      </c>
      <c r="C4485" s="660" t="s">
        <v>701</v>
      </c>
      <c r="D4485" s="863">
        <v>2</v>
      </c>
      <c r="E4485" s="863">
        <v>2008</v>
      </c>
      <c r="F4485" s="1101">
        <v>99</v>
      </c>
      <c r="G4485" s="784">
        <f t="shared" si="149"/>
        <v>99</v>
      </c>
      <c r="H4485" s="866">
        <v>100</v>
      </c>
      <c r="I4485" s="784">
        <f t="shared" si="150"/>
        <v>0</v>
      </c>
      <c r="J4485" s="771"/>
      <c r="K4485" s="805"/>
      <c r="L4485" s="805"/>
      <c r="M4485" s="804"/>
      <c r="N4485" s="805"/>
      <c r="O4485" s="805"/>
      <c r="P4485" s="1839"/>
    </row>
    <row r="4486" spans="1:16" s="806" customFormat="1" ht="13.5" x14ac:dyDescent="0.25">
      <c r="A4486" s="1458">
        <v>435</v>
      </c>
      <c r="B4486" s="862" t="s">
        <v>817</v>
      </c>
      <c r="C4486" s="660" t="s">
        <v>701</v>
      </c>
      <c r="D4486" s="863">
        <v>2</v>
      </c>
      <c r="E4486" s="863">
        <v>2008</v>
      </c>
      <c r="F4486" s="1101">
        <v>212</v>
      </c>
      <c r="G4486" s="784">
        <f t="shared" si="149"/>
        <v>212</v>
      </c>
      <c r="H4486" s="866">
        <v>100</v>
      </c>
      <c r="I4486" s="784">
        <f t="shared" si="150"/>
        <v>0</v>
      </c>
      <c r="J4486" s="771"/>
      <c r="K4486" s="805"/>
      <c r="L4486" s="805"/>
      <c r="M4486" s="804"/>
      <c r="N4486" s="805"/>
      <c r="O4486" s="805"/>
      <c r="P4486" s="1839"/>
    </row>
    <row r="4487" spans="1:16" s="806" customFormat="1" ht="13.5" x14ac:dyDescent="0.25">
      <c r="A4487" s="1458">
        <v>436</v>
      </c>
      <c r="B4487" s="862" t="s">
        <v>817</v>
      </c>
      <c r="C4487" s="660" t="s">
        <v>701</v>
      </c>
      <c r="D4487" s="863">
        <v>1</v>
      </c>
      <c r="E4487" s="863">
        <v>2008</v>
      </c>
      <c r="F4487" s="1101">
        <v>130</v>
      </c>
      <c r="G4487" s="784">
        <f t="shared" si="149"/>
        <v>130</v>
      </c>
      <c r="H4487" s="866">
        <v>100</v>
      </c>
      <c r="I4487" s="784">
        <f t="shared" si="150"/>
        <v>0</v>
      </c>
      <c r="J4487" s="771"/>
      <c r="K4487" s="805"/>
      <c r="L4487" s="805"/>
      <c r="M4487" s="804"/>
      <c r="N4487" s="805"/>
      <c r="O4487" s="805"/>
      <c r="P4487" s="1839"/>
    </row>
    <row r="4488" spans="1:16" s="806" customFormat="1" ht="13.5" x14ac:dyDescent="0.25">
      <c r="A4488" s="1458">
        <v>437</v>
      </c>
      <c r="B4488" s="862" t="s">
        <v>1061</v>
      </c>
      <c r="C4488" s="660" t="s">
        <v>701</v>
      </c>
      <c r="D4488" s="863">
        <v>3</v>
      </c>
      <c r="E4488" s="863">
        <v>2008</v>
      </c>
      <c r="F4488" s="1101">
        <v>644.25588000000005</v>
      </c>
      <c r="G4488" s="784">
        <f t="shared" si="149"/>
        <v>644.25588000000005</v>
      </c>
      <c r="H4488" s="866">
        <v>100</v>
      </c>
      <c r="I4488" s="784">
        <f t="shared" si="150"/>
        <v>0</v>
      </c>
      <c r="J4488" s="771"/>
      <c r="K4488" s="805"/>
      <c r="L4488" s="805"/>
      <c r="M4488" s="804"/>
      <c r="N4488" s="805"/>
      <c r="O4488" s="805"/>
      <c r="P4488" s="1839"/>
    </row>
    <row r="4489" spans="1:16" s="806" customFormat="1" ht="13.5" x14ac:dyDescent="0.25">
      <c r="A4489" s="1458">
        <v>438</v>
      </c>
      <c r="B4489" s="862" t="s">
        <v>2898</v>
      </c>
      <c r="C4489" s="660" t="s">
        <v>701</v>
      </c>
      <c r="D4489" s="863">
        <v>3</v>
      </c>
      <c r="E4489" s="863">
        <v>2008</v>
      </c>
      <c r="F4489" s="1101">
        <v>529.00775999999996</v>
      </c>
      <c r="G4489" s="784">
        <f t="shared" si="149"/>
        <v>529.00775999999996</v>
      </c>
      <c r="H4489" s="866">
        <v>100</v>
      </c>
      <c r="I4489" s="784">
        <f t="shared" si="150"/>
        <v>0</v>
      </c>
      <c r="J4489" s="771"/>
      <c r="K4489" s="805"/>
      <c r="L4489" s="805"/>
      <c r="M4489" s="804"/>
      <c r="N4489" s="805"/>
      <c r="O4489" s="805"/>
      <c r="P4489" s="1839"/>
    </row>
    <row r="4490" spans="1:16" s="806" customFormat="1" ht="13.5" x14ac:dyDescent="0.25">
      <c r="A4490" s="1458">
        <v>439</v>
      </c>
      <c r="B4490" s="862" t="s">
        <v>3039</v>
      </c>
      <c r="C4490" s="660" t="s">
        <v>701</v>
      </c>
      <c r="D4490" s="863">
        <v>3</v>
      </c>
      <c r="E4490" s="863">
        <v>2008</v>
      </c>
      <c r="F4490" s="1101">
        <v>226.71761999999998</v>
      </c>
      <c r="G4490" s="784">
        <f t="shared" si="149"/>
        <v>226.71761999999998</v>
      </c>
      <c r="H4490" s="866">
        <v>100</v>
      </c>
      <c r="I4490" s="784">
        <f t="shared" si="150"/>
        <v>0</v>
      </c>
      <c r="J4490" s="771"/>
      <c r="K4490" s="805"/>
      <c r="L4490" s="805"/>
      <c r="M4490" s="804"/>
      <c r="N4490" s="805"/>
      <c r="O4490" s="805"/>
      <c r="P4490" s="1839"/>
    </row>
    <row r="4491" spans="1:16" s="806" customFormat="1" ht="13.5" x14ac:dyDescent="0.25">
      <c r="A4491" s="1458">
        <v>440</v>
      </c>
      <c r="B4491" s="862" t="s">
        <v>3039</v>
      </c>
      <c r="C4491" s="660" t="s">
        <v>701</v>
      </c>
      <c r="D4491" s="863">
        <v>3</v>
      </c>
      <c r="E4491" s="863">
        <v>2008</v>
      </c>
      <c r="F4491" s="1102">
        <v>226.71761999999998</v>
      </c>
      <c r="G4491" s="784">
        <f t="shared" si="149"/>
        <v>226.71761999999998</v>
      </c>
      <c r="H4491" s="866">
        <v>100</v>
      </c>
      <c r="I4491" s="784">
        <f t="shared" si="150"/>
        <v>0</v>
      </c>
      <c r="J4491" s="771"/>
      <c r="K4491" s="805"/>
      <c r="L4491" s="805"/>
      <c r="M4491" s="804"/>
      <c r="N4491" s="805"/>
      <c r="O4491" s="805"/>
      <c r="P4491" s="1839"/>
    </row>
    <row r="4492" spans="1:16" s="806" customFormat="1" ht="13.5" x14ac:dyDescent="0.25">
      <c r="A4492" s="1458">
        <v>441</v>
      </c>
      <c r="B4492" s="862" t="s">
        <v>2956</v>
      </c>
      <c r="C4492" s="660" t="s">
        <v>701</v>
      </c>
      <c r="D4492" s="863">
        <v>2</v>
      </c>
      <c r="E4492" s="863">
        <v>2008</v>
      </c>
      <c r="F4492" s="1103">
        <v>403.05354</v>
      </c>
      <c r="G4492" s="784">
        <f t="shared" si="149"/>
        <v>403.05354</v>
      </c>
      <c r="H4492" s="866">
        <v>100</v>
      </c>
      <c r="I4492" s="784">
        <f t="shared" si="150"/>
        <v>0</v>
      </c>
      <c r="J4492" s="771"/>
      <c r="K4492" s="805"/>
      <c r="L4492" s="805"/>
      <c r="M4492" s="804"/>
      <c r="N4492" s="805"/>
      <c r="O4492" s="805"/>
      <c r="P4492" s="1839"/>
    </row>
    <row r="4493" spans="1:16" s="806" customFormat="1" ht="13.5" x14ac:dyDescent="0.25">
      <c r="A4493" s="1458">
        <v>442</v>
      </c>
      <c r="B4493" s="862" t="s">
        <v>3042</v>
      </c>
      <c r="C4493" s="660" t="s">
        <v>701</v>
      </c>
      <c r="D4493" s="863">
        <v>13</v>
      </c>
      <c r="E4493" s="863">
        <v>2008</v>
      </c>
      <c r="F4493" s="1102">
        <v>859.63761</v>
      </c>
      <c r="G4493" s="784">
        <f t="shared" si="149"/>
        <v>859.63761</v>
      </c>
      <c r="H4493" s="866">
        <v>100</v>
      </c>
      <c r="I4493" s="784">
        <f t="shared" si="150"/>
        <v>0</v>
      </c>
      <c r="J4493" s="771"/>
      <c r="K4493" s="805"/>
      <c r="L4493" s="805"/>
      <c r="M4493" s="804"/>
      <c r="N4493" s="805"/>
      <c r="O4493" s="805"/>
      <c r="P4493" s="1839"/>
    </row>
    <row r="4494" spans="1:16" s="806" customFormat="1" ht="13.5" customHeight="1" x14ac:dyDescent="0.25">
      <c r="A4494" s="1458">
        <v>443</v>
      </c>
      <c r="B4494" s="862" t="s">
        <v>3054</v>
      </c>
      <c r="C4494" s="660" t="s">
        <v>701</v>
      </c>
      <c r="D4494" s="863">
        <v>12</v>
      </c>
      <c r="E4494" s="863">
        <v>2008</v>
      </c>
      <c r="F4494" s="1102">
        <v>1003.4521199999999</v>
      </c>
      <c r="G4494" s="784">
        <f t="shared" si="149"/>
        <v>1003.4521199999999</v>
      </c>
      <c r="H4494" s="866">
        <v>100</v>
      </c>
      <c r="I4494" s="784">
        <f t="shared" si="150"/>
        <v>0</v>
      </c>
      <c r="J4494" s="771"/>
      <c r="K4494" s="805"/>
      <c r="L4494" s="805"/>
      <c r="M4494" s="804"/>
      <c r="N4494" s="805"/>
      <c r="O4494" s="805"/>
      <c r="P4494" s="1839"/>
    </row>
    <row r="4495" spans="1:16" s="806" customFormat="1" ht="13.5" x14ac:dyDescent="0.25">
      <c r="A4495" s="1458">
        <v>444</v>
      </c>
      <c r="B4495" s="862" t="s">
        <v>806</v>
      </c>
      <c r="C4495" s="660" t="s">
        <v>701</v>
      </c>
      <c r="D4495" s="863">
        <v>16</v>
      </c>
      <c r="E4495" s="863">
        <v>2008</v>
      </c>
      <c r="F4495" s="1102">
        <v>541.80464000000006</v>
      </c>
      <c r="G4495" s="784">
        <f t="shared" si="149"/>
        <v>541.80464000000006</v>
      </c>
      <c r="H4495" s="866">
        <v>100</v>
      </c>
      <c r="I4495" s="784">
        <f t="shared" si="150"/>
        <v>0</v>
      </c>
      <c r="J4495" s="771"/>
      <c r="K4495" s="805"/>
      <c r="L4495" s="805"/>
      <c r="M4495" s="804"/>
      <c r="N4495" s="805"/>
      <c r="O4495" s="805"/>
      <c r="P4495" s="1839"/>
    </row>
    <row r="4496" spans="1:16" s="806" customFormat="1" ht="13.5" x14ac:dyDescent="0.25">
      <c r="A4496" s="1458">
        <v>445</v>
      </c>
      <c r="B4496" s="862" t="s">
        <v>790</v>
      </c>
      <c r="C4496" s="660" t="s">
        <v>701</v>
      </c>
      <c r="D4496" s="863">
        <v>3</v>
      </c>
      <c r="E4496" s="863">
        <v>2008</v>
      </c>
      <c r="F4496" s="1102">
        <v>197.75444999999999</v>
      </c>
      <c r="G4496" s="784">
        <f t="shared" si="149"/>
        <v>197.75444999999999</v>
      </c>
      <c r="H4496" s="866">
        <v>100</v>
      </c>
      <c r="I4496" s="784">
        <f t="shared" si="150"/>
        <v>0</v>
      </c>
      <c r="J4496" s="771"/>
      <c r="K4496" s="805"/>
      <c r="L4496" s="805"/>
      <c r="M4496" s="804"/>
      <c r="N4496" s="805"/>
      <c r="O4496" s="805"/>
      <c r="P4496" s="1839"/>
    </row>
    <row r="4497" spans="1:16" s="806" customFormat="1" ht="13.5" x14ac:dyDescent="0.25">
      <c r="A4497" s="1458">
        <v>446</v>
      </c>
      <c r="B4497" s="862" t="s">
        <v>3055</v>
      </c>
      <c r="C4497" s="660" t="s">
        <v>701</v>
      </c>
      <c r="D4497" s="863">
        <v>2</v>
      </c>
      <c r="E4497" s="863">
        <v>2008</v>
      </c>
      <c r="F4497" s="1102">
        <v>695.89711999999997</v>
      </c>
      <c r="G4497" s="784">
        <f t="shared" si="149"/>
        <v>695.89711999999997</v>
      </c>
      <c r="H4497" s="866">
        <v>100</v>
      </c>
      <c r="I4497" s="784">
        <f t="shared" si="150"/>
        <v>0</v>
      </c>
      <c r="J4497" s="804"/>
      <c r="K4497" s="805"/>
      <c r="L4497" s="805"/>
      <c r="M4497" s="804"/>
      <c r="N4497" s="805"/>
      <c r="O4497" s="805"/>
      <c r="P4497" s="1839"/>
    </row>
    <row r="4498" spans="1:16" s="806" customFormat="1" ht="13.5" x14ac:dyDescent="0.25">
      <c r="A4498" s="1458">
        <v>447</v>
      </c>
      <c r="B4498" s="862" t="s">
        <v>712</v>
      </c>
      <c r="C4498" s="660" t="s">
        <v>701</v>
      </c>
      <c r="D4498" s="863">
        <v>1</v>
      </c>
      <c r="E4498" s="863">
        <v>2008</v>
      </c>
      <c r="F4498" s="1102">
        <v>39.5</v>
      </c>
      <c r="G4498" s="784">
        <f t="shared" ref="G4498:G4561" si="151">F4498*H4498%</f>
        <v>39.5</v>
      </c>
      <c r="H4498" s="866">
        <v>100</v>
      </c>
      <c r="I4498" s="784">
        <f t="shared" ref="I4498:I4561" si="152">F4498-G4498</f>
        <v>0</v>
      </c>
      <c r="J4498" s="804"/>
      <c r="K4498" s="805"/>
      <c r="L4498" s="805"/>
      <c r="M4498" s="804"/>
      <c r="N4498" s="805"/>
      <c r="O4498" s="805"/>
      <c r="P4498" s="1839"/>
    </row>
    <row r="4499" spans="1:16" s="806" customFormat="1" ht="13.5" x14ac:dyDescent="0.25">
      <c r="A4499" s="1458">
        <v>448</v>
      </c>
      <c r="B4499" s="862" t="s">
        <v>1060</v>
      </c>
      <c r="C4499" s="660" t="s">
        <v>701</v>
      </c>
      <c r="D4499" s="863">
        <v>1</v>
      </c>
      <c r="E4499" s="863">
        <v>2008</v>
      </c>
      <c r="F4499" s="1102">
        <v>57.938949999999998</v>
      </c>
      <c r="G4499" s="784">
        <f t="shared" si="151"/>
        <v>57.938949999999998</v>
      </c>
      <c r="H4499" s="866">
        <v>100</v>
      </c>
      <c r="I4499" s="784">
        <f t="shared" si="152"/>
        <v>0</v>
      </c>
      <c r="J4499" s="804"/>
      <c r="K4499" s="805"/>
      <c r="L4499" s="805"/>
      <c r="M4499" s="804"/>
      <c r="N4499" s="805"/>
      <c r="O4499" s="805"/>
      <c r="P4499" s="1839"/>
    </row>
    <row r="4500" spans="1:16" s="806" customFormat="1" ht="13.5" x14ac:dyDescent="0.25">
      <c r="A4500" s="1458">
        <v>449</v>
      </c>
      <c r="B4500" s="862" t="s">
        <v>3056</v>
      </c>
      <c r="C4500" s="660" t="s">
        <v>701</v>
      </c>
      <c r="D4500" s="863">
        <v>2</v>
      </c>
      <c r="E4500" s="863">
        <v>2008</v>
      </c>
      <c r="F4500" s="1102">
        <v>128.47332</v>
      </c>
      <c r="G4500" s="784">
        <f t="shared" si="151"/>
        <v>128.47332</v>
      </c>
      <c r="H4500" s="866">
        <v>100</v>
      </c>
      <c r="I4500" s="784">
        <f t="shared" si="152"/>
        <v>0</v>
      </c>
      <c r="J4500" s="804"/>
      <c r="K4500" s="805"/>
      <c r="L4500" s="805"/>
      <c r="M4500" s="804"/>
      <c r="N4500" s="805"/>
      <c r="O4500" s="805"/>
      <c r="P4500" s="1839"/>
    </row>
    <row r="4501" spans="1:16" s="806" customFormat="1" ht="13.5" x14ac:dyDescent="0.25">
      <c r="A4501" s="1458">
        <v>450</v>
      </c>
      <c r="B4501" s="862" t="s">
        <v>3057</v>
      </c>
      <c r="C4501" s="660" t="s">
        <v>701</v>
      </c>
      <c r="D4501" s="863">
        <v>6</v>
      </c>
      <c r="E4501" s="863">
        <v>2008</v>
      </c>
      <c r="F4501" s="1102">
        <v>1398.0919799999999</v>
      </c>
      <c r="G4501" s="784">
        <f t="shared" si="151"/>
        <v>1398.0919799999999</v>
      </c>
      <c r="H4501" s="866">
        <v>100</v>
      </c>
      <c r="I4501" s="784">
        <f t="shared" si="152"/>
        <v>0</v>
      </c>
      <c r="J4501" s="804"/>
      <c r="K4501" s="805"/>
      <c r="L4501" s="805"/>
      <c r="M4501" s="804"/>
      <c r="N4501" s="805"/>
      <c r="O4501" s="805"/>
      <c r="P4501" s="1839"/>
    </row>
    <row r="4502" spans="1:16" s="806" customFormat="1" ht="13.5" x14ac:dyDescent="0.25">
      <c r="A4502" s="1458">
        <v>451</v>
      </c>
      <c r="B4502" s="862" t="s">
        <v>3058</v>
      </c>
      <c r="C4502" s="660" t="s">
        <v>701</v>
      </c>
      <c r="D4502" s="863">
        <v>2</v>
      </c>
      <c r="E4502" s="863">
        <v>2008</v>
      </c>
      <c r="F4502" s="1102">
        <v>506.28928000000002</v>
      </c>
      <c r="G4502" s="784">
        <f t="shared" si="151"/>
        <v>506.28928000000002</v>
      </c>
      <c r="H4502" s="866">
        <v>100</v>
      </c>
      <c r="I4502" s="784">
        <f t="shared" si="152"/>
        <v>0</v>
      </c>
      <c r="J4502" s="804"/>
      <c r="K4502" s="805"/>
      <c r="L4502" s="805"/>
      <c r="M4502" s="804"/>
      <c r="N4502" s="805"/>
      <c r="O4502" s="805"/>
      <c r="P4502" s="1839"/>
    </row>
    <row r="4503" spans="1:16" s="806" customFormat="1" ht="13.5" x14ac:dyDescent="0.25">
      <c r="A4503" s="1458">
        <v>452</v>
      </c>
      <c r="B4503" s="862" t="s">
        <v>2957</v>
      </c>
      <c r="C4503" s="660" t="s">
        <v>701</v>
      </c>
      <c r="D4503" s="863">
        <v>2</v>
      </c>
      <c r="E4503" s="863">
        <v>2008</v>
      </c>
      <c r="F4503" s="1102">
        <v>158</v>
      </c>
      <c r="G4503" s="784">
        <f t="shared" si="151"/>
        <v>158</v>
      </c>
      <c r="H4503" s="866">
        <v>100</v>
      </c>
      <c r="I4503" s="784">
        <f t="shared" si="152"/>
        <v>0</v>
      </c>
      <c r="J4503" s="804"/>
      <c r="K4503" s="805"/>
      <c r="L4503" s="805"/>
      <c r="M4503" s="804"/>
      <c r="N4503" s="805"/>
      <c r="O4503" s="805"/>
      <c r="P4503" s="1839"/>
    </row>
    <row r="4504" spans="1:16" s="806" customFormat="1" ht="13.5" x14ac:dyDescent="0.25">
      <c r="A4504" s="1458">
        <v>453</v>
      </c>
      <c r="B4504" s="862" t="s">
        <v>3029</v>
      </c>
      <c r="C4504" s="660" t="s">
        <v>701</v>
      </c>
      <c r="D4504" s="863">
        <v>1</v>
      </c>
      <c r="E4504" s="863">
        <v>2008</v>
      </c>
      <c r="F4504" s="1102">
        <v>89</v>
      </c>
      <c r="G4504" s="784">
        <f t="shared" si="151"/>
        <v>89</v>
      </c>
      <c r="H4504" s="866">
        <v>100</v>
      </c>
      <c r="I4504" s="784">
        <f t="shared" si="152"/>
        <v>0</v>
      </c>
      <c r="J4504" s="804"/>
      <c r="K4504" s="805"/>
      <c r="L4504" s="805"/>
      <c r="M4504" s="804"/>
      <c r="N4504" s="805"/>
      <c r="O4504" s="805"/>
      <c r="P4504" s="1839"/>
    </row>
    <row r="4505" spans="1:16" s="806" customFormat="1" ht="13.5" x14ac:dyDescent="0.25">
      <c r="A4505" s="1458">
        <v>454</v>
      </c>
      <c r="B4505" s="862" t="s">
        <v>3059</v>
      </c>
      <c r="C4505" s="660" t="s">
        <v>701</v>
      </c>
      <c r="D4505" s="863">
        <v>3</v>
      </c>
      <c r="E4505" s="863">
        <v>2008</v>
      </c>
      <c r="F4505" s="1102">
        <v>296.63121000000001</v>
      </c>
      <c r="G4505" s="784">
        <f t="shared" si="151"/>
        <v>296.63121000000001</v>
      </c>
      <c r="H4505" s="866">
        <v>100</v>
      </c>
      <c r="I4505" s="784">
        <f t="shared" si="152"/>
        <v>0</v>
      </c>
      <c r="J4505" s="804"/>
      <c r="K4505" s="805"/>
      <c r="L4505" s="805"/>
      <c r="M4505" s="804"/>
      <c r="N4505" s="805"/>
      <c r="O4505" s="805"/>
      <c r="P4505" s="1839"/>
    </row>
    <row r="4506" spans="1:16" s="806" customFormat="1" ht="13.5" x14ac:dyDescent="0.25">
      <c r="A4506" s="1458">
        <v>455</v>
      </c>
      <c r="B4506" s="862" t="s">
        <v>3051</v>
      </c>
      <c r="C4506" s="660" t="s">
        <v>701</v>
      </c>
      <c r="D4506" s="863">
        <v>1</v>
      </c>
      <c r="E4506" s="863">
        <v>2008</v>
      </c>
      <c r="F4506" s="1102">
        <v>75</v>
      </c>
      <c r="G4506" s="784">
        <f t="shared" si="151"/>
        <v>75</v>
      </c>
      <c r="H4506" s="866">
        <v>100</v>
      </c>
      <c r="I4506" s="784">
        <f t="shared" si="152"/>
        <v>0</v>
      </c>
      <c r="J4506" s="804"/>
      <c r="K4506" s="805"/>
      <c r="L4506" s="805"/>
      <c r="M4506" s="804"/>
      <c r="N4506" s="805"/>
      <c r="O4506" s="805"/>
      <c r="P4506" s="1839"/>
    </row>
    <row r="4507" spans="1:16" s="806" customFormat="1" ht="13.5" x14ac:dyDescent="0.25">
      <c r="A4507" s="1458">
        <v>456</v>
      </c>
      <c r="B4507" s="862" t="s">
        <v>3060</v>
      </c>
      <c r="C4507" s="660" t="s">
        <v>701</v>
      </c>
      <c r="D4507" s="863">
        <v>2</v>
      </c>
      <c r="E4507" s="863">
        <v>2013</v>
      </c>
      <c r="F4507" s="1102">
        <v>178.524</v>
      </c>
      <c r="G4507" s="784">
        <f t="shared" si="151"/>
        <v>149.96016</v>
      </c>
      <c r="H4507" s="866">
        <v>84</v>
      </c>
      <c r="I4507" s="784">
        <f t="shared" si="152"/>
        <v>28.563839999999999</v>
      </c>
      <c r="J4507" s="804"/>
      <c r="K4507" s="805"/>
      <c r="L4507" s="805"/>
      <c r="M4507" s="804"/>
      <c r="N4507" s="805"/>
      <c r="O4507" s="805"/>
      <c r="P4507" s="1839"/>
    </row>
    <row r="4508" spans="1:16" s="806" customFormat="1" ht="13.5" x14ac:dyDescent="0.25">
      <c r="A4508" s="1458">
        <v>457</v>
      </c>
      <c r="B4508" s="862" t="s">
        <v>3061</v>
      </c>
      <c r="C4508" s="660" t="s">
        <v>701</v>
      </c>
      <c r="D4508" s="863">
        <v>4</v>
      </c>
      <c r="E4508" s="863">
        <v>2014</v>
      </c>
      <c r="F4508" s="1102">
        <v>820.822</v>
      </c>
      <c r="G4508" s="784">
        <f t="shared" si="151"/>
        <v>590.99183999999991</v>
      </c>
      <c r="H4508" s="866">
        <v>71.999999999999986</v>
      </c>
      <c r="I4508" s="784">
        <f t="shared" si="152"/>
        <v>229.83016000000009</v>
      </c>
      <c r="J4508" s="804"/>
      <c r="K4508" s="805"/>
      <c r="L4508" s="805"/>
      <c r="M4508" s="804"/>
      <c r="N4508" s="805"/>
      <c r="O4508" s="805"/>
      <c r="P4508" s="1839"/>
    </row>
    <row r="4509" spans="1:16" s="806" customFormat="1" ht="13.5" x14ac:dyDescent="0.25">
      <c r="A4509" s="1458">
        <v>458</v>
      </c>
      <c r="B4509" s="862" t="s">
        <v>3062</v>
      </c>
      <c r="C4509" s="660" t="s">
        <v>701</v>
      </c>
      <c r="D4509" s="863">
        <v>1</v>
      </c>
      <c r="E4509" s="863">
        <v>2014</v>
      </c>
      <c r="F4509" s="1102">
        <v>85.5</v>
      </c>
      <c r="G4509" s="784">
        <f t="shared" si="151"/>
        <v>61.559999999999995</v>
      </c>
      <c r="H4509" s="866">
        <v>72</v>
      </c>
      <c r="I4509" s="784">
        <f t="shared" si="152"/>
        <v>23.940000000000005</v>
      </c>
      <c r="J4509" s="804"/>
      <c r="K4509" s="805"/>
      <c r="L4509" s="805"/>
      <c r="M4509" s="804"/>
      <c r="N4509" s="805"/>
      <c r="O4509" s="805"/>
      <c r="P4509" s="1839"/>
    </row>
    <row r="4510" spans="1:16" s="806" customFormat="1" ht="13.5" x14ac:dyDescent="0.25">
      <c r="A4510" s="1458">
        <v>459</v>
      </c>
      <c r="B4510" s="862" t="s">
        <v>3063</v>
      </c>
      <c r="C4510" s="660" t="s">
        <v>701</v>
      </c>
      <c r="D4510" s="863">
        <v>2</v>
      </c>
      <c r="E4510" s="863">
        <v>2014</v>
      </c>
      <c r="F4510" s="1102">
        <v>185.32</v>
      </c>
      <c r="G4510" s="784">
        <f t="shared" si="151"/>
        <v>133.43039999999999</v>
      </c>
      <c r="H4510" s="866">
        <v>72</v>
      </c>
      <c r="I4510" s="784">
        <f t="shared" si="152"/>
        <v>51.889600000000002</v>
      </c>
      <c r="J4510" s="804"/>
      <c r="K4510" s="805"/>
      <c r="L4510" s="805"/>
      <c r="M4510" s="804"/>
      <c r="N4510" s="805"/>
      <c r="O4510" s="805"/>
      <c r="P4510" s="1839"/>
    </row>
    <row r="4511" spans="1:16" s="806" customFormat="1" ht="13.5" x14ac:dyDescent="0.25">
      <c r="A4511" s="1458">
        <v>460</v>
      </c>
      <c r="B4511" s="862" t="s">
        <v>3064</v>
      </c>
      <c r="C4511" s="660" t="s">
        <v>701</v>
      </c>
      <c r="D4511" s="863">
        <v>4</v>
      </c>
      <c r="E4511" s="863">
        <v>2014</v>
      </c>
      <c r="F4511" s="1102">
        <v>388.34</v>
      </c>
      <c r="G4511" s="784">
        <f t="shared" si="151"/>
        <v>279.60480000000007</v>
      </c>
      <c r="H4511" s="866">
        <v>72.000000000000014</v>
      </c>
      <c r="I4511" s="784">
        <f t="shared" si="152"/>
        <v>108.73519999999991</v>
      </c>
      <c r="J4511" s="804"/>
      <c r="K4511" s="805"/>
      <c r="L4511" s="805"/>
      <c r="M4511" s="804"/>
      <c r="N4511" s="805"/>
      <c r="O4511" s="805"/>
      <c r="P4511" s="1839"/>
    </row>
    <row r="4512" spans="1:16" s="806" customFormat="1" ht="13.5" x14ac:dyDescent="0.25">
      <c r="A4512" s="1458">
        <v>461</v>
      </c>
      <c r="B4512" s="862" t="s">
        <v>3065</v>
      </c>
      <c r="C4512" s="660" t="s">
        <v>701</v>
      </c>
      <c r="D4512" s="863">
        <v>8</v>
      </c>
      <c r="E4512" s="863">
        <v>2014</v>
      </c>
      <c r="F4512" s="1102">
        <v>208.42400000000001</v>
      </c>
      <c r="G4512" s="784">
        <f t="shared" si="151"/>
        <v>150.06528</v>
      </c>
      <c r="H4512" s="866">
        <v>72</v>
      </c>
      <c r="I4512" s="784">
        <f t="shared" si="152"/>
        <v>58.358720000000005</v>
      </c>
      <c r="J4512" s="804"/>
      <c r="K4512" s="805"/>
      <c r="L4512" s="805"/>
      <c r="M4512" s="804"/>
      <c r="N4512" s="805"/>
      <c r="O4512" s="805"/>
      <c r="P4512" s="1839"/>
    </row>
    <row r="4513" spans="1:16" s="806" customFormat="1" ht="13.5" x14ac:dyDescent="0.25">
      <c r="A4513" s="1458">
        <v>462</v>
      </c>
      <c r="B4513" s="862" t="s">
        <v>3066</v>
      </c>
      <c r="C4513" s="660" t="s">
        <v>701</v>
      </c>
      <c r="D4513" s="863">
        <v>2</v>
      </c>
      <c r="E4513" s="863">
        <v>2014</v>
      </c>
      <c r="F4513" s="1102">
        <v>81.725999999999999</v>
      </c>
      <c r="G4513" s="784">
        <f t="shared" si="151"/>
        <v>58.84272</v>
      </c>
      <c r="H4513" s="866">
        <v>72</v>
      </c>
      <c r="I4513" s="784">
        <f t="shared" si="152"/>
        <v>22.883279999999999</v>
      </c>
      <c r="J4513" s="804"/>
      <c r="K4513" s="805"/>
      <c r="L4513" s="805"/>
      <c r="M4513" s="804"/>
      <c r="N4513" s="805"/>
      <c r="O4513" s="805"/>
      <c r="P4513" s="1839"/>
    </row>
    <row r="4514" spans="1:16" s="806" customFormat="1" ht="13.5" x14ac:dyDescent="0.25">
      <c r="A4514" s="1458">
        <v>463</v>
      </c>
      <c r="B4514" s="862" t="s">
        <v>3067</v>
      </c>
      <c r="C4514" s="660" t="s">
        <v>701</v>
      </c>
      <c r="D4514" s="863">
        <v>3</v>
      </c>
      <c r="E4514" s="863">
        <v>2014</v>
      </c>
      <c r="F4514" s="1102">
        <v>207.18899999999999</v>
      </c>
      <c r="G4514" s="784">
        <f t="shared" si="151"/>
        <v>149.17607999999998</v>
      </c>
      <c r="H4514" s="866">
        <v>72</v>
      </c>
      <c r="I4514" s="784">
        <f t="shared" si="152"/>
        <v>58.012920000000008</v>
      </c>
      <c r="J4514" s="804"/>
      <c r="K4514" s="805"/>
      <c r="L4514" s="805"/>
      <c r="M4514" s="804"/>
      <c r="N4514" s="805"/>
      <c r="O4514" s="805"/>
      <c r="P4514" s="1839"/>
    </row>
    <row r="4515" spans="1:16" s="806" customFormat="1" ht="13.5" x14ac:dyDescent="0.25">
      <c r="A4515" s="1458">
        <v>464</v>
      </c>
      <c r="B4515" s="862" t="s">
        <v>3068</v>
      </c>
      <c r="C4515" s="660" t="s">
        <v>701</v>
      </c>
      <c r="D4515" s="863">
        <v>2</v>
      </c>
      <c r="E4515" s="863">
        <v>2014</v>
      </c>
      <c r="F4515" s="1102">
        <v>557.08799999999997</v>
      </c>
      <c r="G4515" s="784">
        <f t="shared" si="151"/>
        <v>401.10336000000007</v>
      </c>
      <c r="H4515" s="866">
        <v>72.000000000000014</v>
      </c>
      <c r="I4515" s="784">
        <f t="shared" si="152"/>
        <v>155.9846399999999</v>
      </c>
      <c r="J4515" s="804"/>
      <c r="K4515" s="805"/>
      <c r="L4515" s="805"/>
      <c r="M4515" s="804"/>
      <c r="N4515" s="805"/>
      <c r="O4515" s="805"/>
      <c r="P4515" s="1839"/>
    </row>
    <row r="4516" spans="1:16" s="806" customFormat="1" ht="13.5" x14ac:dyDescent="0.25">
      <c r="A4516" s="1458">
        <v>465</v>
      </c>
      <c r="B4516" s="862" t="s">
        <v>3069</v>
      </c>
      <c r="C4516" s="660" t="s">
        <v>701</v>
      </c>
      <c r="D4516" s="863">
        <v>2</v>
      </c>
      <c r="E4516" s="863">
        <v>2014</v>
      </c>
      <c r="F4516" s="1102">
        <v>44.101999999999997</v>
      </c>
      <c r="G4516" s="784">
        <f t="shared" si="151"/>
        <v>31.753439999999998</v>
      </c>
      <c r="H4516" s="866">
        <v>72</v>
      </c>
      <c r="I4516" s="784">
        <f t="shared" si="152"/>
        <v>12.348559999999999</v>
      </c>
      <c r="J4516" s="804"/>
      <c r="K4516" s="805"/>
      <c r="L4516" s="805"/>
      <c r="M4516" s="804"/>
      <c r="N4516" s="805"/>
      <c r="O4516" s="805"/>
      <c r="P4516" s="1839"/>
    </row>
    <row r="4517" spans="1:16" s="806" customFormat="1" ht="13.5" x14ac:dyDescent="0.25">
      <c r="A4517" s="1458">
        <v>466</v>
      </c>
      <c r="B4517" s="862" t="s">
        <v>3070</v>
      </c>
      <c r="C4517" s="660" t="s">
        <v>701</v>
      </c>
      <c r="D4517" s="863">
        <v>1</v>
      </c>
      <c r="E4517" s="863">
        <v>2015</v>
      </c>
      <c r="F4517" s="1102">
        <v>175.178</v>
      </c>
      <c r="G4517" s="784">
        <f t="shared" si="151"/>
        <v>105.10680000000001</v>
      </c>
      <c r="H4517" s="866">
        <v>60.000000000000007</v>
      </c>
      <c r="I4517" s="784">
        <f t="shared" si="152"/>
        <v>70.07119999999999</v>
      </c>
      <c r="J4517" s="804"/>
      <c r="K4517" s="805"/>
      <c r="L4517" s="805"/>
      <c r="M4517" s="804"/>
      <c r="N4517" s="805"/>
      <c r="O4517" s="805"/>
      <c r="P4517" s="1839"/>
    </row>
    <row r="4518" spans="1:16" s="806" customFormat="1" ht="13.5" customHeight="1" x14ac:dyDescent="0.25">
      <c r="A4518" s="1458">
        <v>467</v>
      </c>
      <c r="B4518" s="862" t="s">
        <v>3071</v>
      </c>
      <c r="C4518" s="660" t="s">
        <v>701</v>
      </c>
      <c r="D4518" s="863">
        <v>2</v>
      </c>
      <c r="E4518" s="863">
        <v>2015</v>
      </c>
      <c r="F4518" s="1102">
        <v>424.8</v>
      </c>
      <c r="G4518" s="784">
        <f t="shared" si="151"/>
        <v>254.88</v>
      </c>
      <c r="H4518" s="866">
        <v>60</v>
      </c>
      <c r="I4518" s="784">
        <f t="shared" si="152"/>
        <v>169.92000000000002</v>
      </c>
      <c r="J4518" s="804"/>
      <c r="K4518" s="805"/>
      <c r="L4518" s="805"/>
      <c r="M4518" s="804"/>
      <c r="N4518" s="805"/>
      <c r="O4518" s="805"/>
      <c r="P4518" s="1839"/>
    </row>
    <row r="4519" spans="1:16" s="806" customFormat="1" ht="13.5" x14ac:dyDescent="0.25">
      <c r="A4519" s="1458">
        <v>468</v>
      </c>
      <c r="B4519" s="862" t="s">
        <v>3072</v>
      </c>
      <c r="C4519" s="660" t="s">
        <v>701</v>
      </c>
      <c r="D4519" s="863">
        <v>6</v>
      </c>
      <c r="E4519" s="863">
        <v>2015</v>
      </c>
      <c r="F4519" s="1102">
        <v>555.96</v>
      </c>
      <c r="G4519" s="784">
        <f t="shared" si="151"/>
        <v>333.57600000000002</v>
      </c>
      <c r="H4519" s="866">
        <v>60</v>
      </c>
      <c r="I4519" s="784">
        <f t="shared" si="152"/>
        <v>222.38400000000001</v>
      </c>
      <c r="J4519" s="804"/>
      <c r="K4519" s="805"/>
      <c r="L4519" s="805"/>
      <c r="M4519" s="804"/>
      <c r="N4519" s="805"/>
      <c r="O4519" s="805"/>
      <c r="P4519" s="1839"/>
    </row>
    <row r="4520" spans="1:16" s="806" customFormat="1" ht="13.5" x14ac:dyDescent="0.25">
      <c r="A4520" s="1458">
        <v>469</v>
      </c>
      <c r="B4520" s="862" t="s">
        <v>785</v>
      </c>
      <c r="C4520" s="660" t="s">
        <v>701</v>
      </c>
      <c r="D4520" s="863">
        <v>1</v>
      </c>
      <c r="E4520" s="863">
        <v>2015</v>
      </c>
      <c r="F4520" s="1102">
        <v>218.4</v>
      </c>
      <c r="G4520" s="784">
        <f t="shared" si="151"/>
        <v>131.04</v>
      </c>
      <c r="H4520" s="866">
        <v>60</v>
      </c>
      <c r="I4520" s="784">
        <f t="shared" si="152"/>
        <v>87.360000000000014</v>
      </c>
      <c r="J4520" s="804"/>
      <c r="K4520" s="805"/>
      <c r="L4520" s="805"/>
      <c r="M4520" s="804"/>
      <c r="N4520" s="805"/>
      <c r="O4520" s="805"/>
      <c r="P4520" s="1839"/>
    </row>
    <row r="4521" spans="1:16" s="806" customFormat="1" ht="13.5" x14ac:dyDescent="0.25">
      <c r="A4521" s="1458">
        <v>470</v>
      </c>
      <c r="B4521" s="862" t="s">
        <v>3073</v>
      </c>
      <c r="C4521" s="660" t="s">
        <v>701</v>
      </c>
      <c r="D4521" s="863">
        <v>1</v>
      </c>
      <c r="E4521" s="863">
        <v>2015</v>
      </c>
      <c r="F4521" s="1102">
        <v>107.85397</v>
      </c>
      <c r="G4521" s="784">
        <f t="shared" si="151"/>
        <v>64.712381999999991</v>
      </c>
      <c r="H4521" s="866">
        <v>59.999999999999986</v>
      </c>
      <c r="I4521" s="784">
        <f t="shared" si="152"/>
        <v>43.141588000000013</v>
      </c>
      <c r="J4521" s="804"/>
      <c r="K4521" s="805"/>
      <c r="L4521" s="805"/>
      <c r="M4521" s="804"/>
      <c r="N4521" s="805"/>
      <c r="O4521" s="805"/>
      <c r="P4521" s="1839"/>
    </row>
    <row r="4522" spans="1:16" s="806" customFormat="1" ht="13.5" x14ac:dyDescent="0.25">
      <c r="A4522" s="1458">
        <v>471</v>
      </c>
      <c r="B4522" s="862" t="s">
        <v>3074</v>
      </c>
      <c r="C4522" s="660" t="s">
        <v>701</v>
      </c>
      <c r="D4522" s="863">
        <v>3</v>
      </c>
      <c r="E4522" s="863">
        <v>2015</v>
      </c>
      <c r="F4522" s="1102">
        <v>338.51333999999997</v>
      </c>
      <c r="G4522" s="784">
        <f t="shared" si="151"/>
        <v>203.10800399999997</v>
      </c>
      <c r="H4522" s="866">
        <v>60</v>
      </c>
      <c r="I4522" s="784">
        <f t="shared" si="152"/>
        <v>135.40533600000001</v>
      </c>
      <c r="J4522" s="804"/>
      <c r="K4522" s="805"/>
      <c r="L4522" s="805"/>
      <c r="M4522" s="804"/>
      <c r="N4522" s="805"/>
      <c r="O4522" s="805"/>
      <c r="P4522" s="1839"/>
    </row>
    <row r="4523" spans="1:16" s="806" customFormat="1" ht="13.5" x14ac:dyDescent="0.25">
      <c r="A4523" s="1458">
        <v>472</v>
      </c>
      <c r="B4523" s="862" t="s">
        <v>735</v>
      </c>
      <c r="C4523" s="660" t="s">
        <v>701</v>
      </c>
      <c r="D4523" s="863">
        <v>5</v>
      </c>
      <c r="E4523" s="863">
        <v>2015</v>
      </c>
      <c r="F4523" s="1102">
        <v>700.93880000000001</v>
      </c>
      <c r="G4523" s="784">
        <f t="shared" si="151"/>
        <v>420.56328000000002</v>
      </c>
      <c r="H4523" s="866">
        <v>60</v>
      </c>
      <c r="I4523" s="784">
        <f t="shared" si="152"/>
        <v>280.37551999999999</v>
      </c>
      <c r="J4523" s="804"/>
      <c r="K4523" s="805"/>
      <c r="L4523" s="805"/>
      <c r="M4523" s="804"/>
      <c r="N4523" s="805"/>
      <c r="O4523" s="805"/>
      <c r="P4523" s="1839"/>
    </row>
    <row r="4524" spans="1:16" s="806" customFormat="1" ht="13.5" x14ac:dyDescent="0.25">
      <c r="A4524" s="1458">
        <v>473</v>
      </c>
      <c r="B4524" s="862" t="s">
        <v>736</v>
      </c>
      <c r="C4524" s="660" t="s">
        <v>701</v>
      </c>
      <c r="D4524" s="863">
        <v>2</v>
      </c>
      <c r="E4524" s="863">
        <v>2015</v>
      </c>
      <c r="F4524" s="1102">
        <v>337.85784000000001</v>
      </c>
      <c r="G4524" s="784">
        <f t="shared" si="151"/>
        <v>202.71470400000004</v>
      </c>
      <c r="H4524" s="866">
        <v>60.000000000000007</v>
      </c>
      <c r="I4524" s="784">
        <f t="shared" si="152"/>
        <v>135.14313599999997</v>
      </c>
      <c r="J4524" s="804"/>
      <c r="K4524" s="805"/>
      <c r="L4524" s="805"/>
      <c r="M4524" s="804"/>
      <c r="N4524" s="805"/>
      <c r="O4524" s="805"/>
      <c r="P4524" s="1839"/>
    </row>
    <row r="4525" spans="1:16" s="806" customFormat="1" ht="13.5" x14ac:dyDescent="0.25">
      <c r="A4525" s="1458">
        <v>474</v>
      </c>
      <c r="B4525" s="862" t="s">
        <v>3075</v>
      </c>
      <c r="C4525" s="660" t="s">
        <v>701</v>
      </c>
      <c r="D4525" s="863">
        <v>2</v>
      </c>
      <c r="E4525" s="863">
        <v>2015</v>
      </c>
      <c r="F4525" s="1102">
        <v>237.482</v>
      </c>
      <c r="G4525" s="784">
        <f t="shared" si="151"/>
        <v>142.48919999999998</v>
      </c>
      <c r="H4525" s="866">
        <v>60</v>
      </c>
      <c r="I4525" s="784">
        <f t="shared" si="152"/>
        <v>94.992800000000017</v>
      </c>
      <c r="J4525" s="804"/>
      <c r="K4525" s="805"/>
      <c r="L4525" s="805"/>
      <c r="M4525" s="804"/>
      <c r="N4525" s="805"/>
      <c r="O4525" s="805"/>
      <c r="P4525" s="1839"/>
    </row>
    <row r="4526" spans="1:16" s="806" customFormat="1" ht="13.5" x14ac:dyDescent="0.25">
      <c r="A4526" s="1458">
        <v>475</v>
      </c>
      <c r="B4526" s="862" t="s">
        <v>2956</v>
      </c>
      <c r="C4526" s="660" t="s">
        <v>701</v>
      </c>
      <c r="D4526" s="863">
        <v>2</v>
      </c>
      <c r="E4526" s="863">
        <v>2015</v>
      </c>
      <c r="F4526" s="1102">
        <v>331.91</v>
      </c>
      <c r="G4526" s="784">
        <f t="shared" si="151"/>
        <v>199.14599999999996</v>
      </c>
      <c r="H4526" s="866">
        <v>59.999999999999986</v>
      </c>
      <c r="I4526" s="784">
        <f t="shared" si="152"/>
        <v>132.76400000000007</v>
      </c>
      <c r="J4526" s="804"/>
      <c r="K4526" s="805"/>
      <c r="L4526" s="805"/>
      <c r="M4526" s="804"/>
      <c r="N4526" s="805"/>
      <c r="O4526" s="805"/>
      <c r="P4526" s="1839"/>
    </row>
    <row r="4527" spans="1:16" s="806" customFormat="1" ht="13.5" x14ac:dyDescent="0.25">
      <c r="A4527" s="1458">
        <v>476</v>
      </c>
      <c r="B4527" s="862" t="s">
        <v>3076</v>
      </c>
      <c r="C4527" s="660" t="s">
        <v>701</v>
      </c>
      <c r="D4527" s="863">
        <v>1</v>
      </c>
      <c r="E4527" s="863">
        <v>2015</v>
      </c>
      <c r="F4527" s="1102">
        <v>51.741999999999997</v>
      </c>
      <c r="G4527" s="784">
        <f t="shared" si="151"/>
        <v>31.045199999999998</v>
      </c>
      <c r="H4527" s="866">
        <v>60</v>
      </c>
      <c r="I4527" s="784">
        <f t="shared" si="152"/>
        <v>20.6968</v>
      </c>
      <c r="J4527" s="804"/>
      <c r="K4527" s="805"/>
      <c r="L4527" s="805"/>
      <c r="M4527" s="804"/>
      <c r="N4527" s="805"/>
      <c r="O4527" s="805"/>
      <c r="P4527" s="1839"/>
    </row>
    <row r="4528" spans="1:16" s="806" customFormat="1" ht="13.5" x14ac:dyDescent="0.25">
      <c r="A4528" s="1458">
        <v>477</v>
      </c>
      <c r="B4528" s="862" t="s">
        <v>712</v>
      </c>
      <c r="C4528" s="660" t="s">
        <v>701</v>
      </c>
      <c r="D4528" s="863">
        <v>2</v>
      </c>
      <c r="E4528" s="863">
        <v>2015</v>
      </c>
      <c r="F4528" s="1102">
        <v>557.08799999999997</v>
      </c>
      <c r="G4528" s="784">
        <f t="shared" si="151"/>
        <v>334.25279999999998</v>
      </c>
      <c r="H4528" s="866">
        <v>60</v>
      </c>
      <c r="I4528" s="784">
        <f t="shared" si="152"/>
        <v>222.83519999999999</v>
      </c>
      <c r="J4528" s="804"/>
      <c r="K4528" s="805"/>
      <c r="L4528" s="805"/>
      <c r="M4528" s="804"/>
      <c r="N4528" s="805"/>
      <c r="O4528" s="805"/>
      <c r="P4528" s="1839"/>
    </row>
    <row r="4529" spans="1:16" s="806" customFormat="1" ht="13.5" customHeight="1" x14ac:dyDescent="0.25">
      <c r="A4529" s="1458">
        <v>478</v>
      </c>
      <c r="B4529" s="862" t="s">
        <v>3077</v>
      </c>
      <c r="C4529" s="660" t="s">
        <v>701</v>
      </c>
      <c r="D4529" s="863">
        <v>2</v>
      </c>
      <c r="E4529" s="863">
        <v>2015</v>
      </c>
      <c r="F4529" s="1102">
        <v>196</v>
      </c>
      <c r="G4529" s="784">
        <f t="shared" si="151"/>
        <v>117.6</v>
      </c>
      <c r="H4529" s="866">
        <v>60</v>
      </c>
      <c r="I4529" s="784">
        <f t="shared" si="152"/>
        <v>78.400000000000006</v>
      </c>
      <c r="J4529" s="804"/>
      <c r="K4529" s="805"/>
      <c r="L4529" s="805"/>
      <c r="M4529" s="804"/>
      <c r="N4529" s="805"/>
      <c r="O4529" s="805"/>
      <c r="P4529" s="1839"/>
    </row>
    <row r="4530" spans="1:16" s="806" customFormat="1" ht="13.5" x14ac:dyDescent="0.25">
      <c r="A4530" s="1458">
        <v>479</v>
      </c>
      <c r="B4530" s="862" t="s">
        <v>785</v>
      </c>
      <c r="C4530" s="660" t="s">
        <v>701</v>
      </c>
      <c r="D4530" s="863">
        <v>1</v>
      </c>
      <c r="E4530" s="863">
        <v>2015</v>
      </c>
      <c r="F4530" s="1102">
        <v>214.8</v>
      </c>
      <c r="G4530" s="784">
        <f t="shared" si="151"/>
        <v>128.88</v>
      </c>
      <c r="H4530" s="866">
        <v>60</v>
      </c>
      <c r="I4530" s="784">
        <f t="shared" si="152"/>
        <v>85.920000000000016</v>
      </c>
      <c r="J4530" s="804"/>
      <c r="K4530" s="805"/>
      <c r="L4530" s="805"/>
      <c r="M4530" s="804"/>
      <c r="N4530" s="805"/>
      <c r="O4530" s="805"/>
      <c r="P4530" s="1839"/>
    </row>
    <row r="4531" spans="1:16" s="806" customFormat="1" ht="13.5" customHeight="1" x14ac:dyDescent="0.25">
      <c r="A4531" s="1458">
        <v>480</v>
      </c>
      <c r="B4531" s="862" t="s">
        <v>3078</v>
      </c>
      <c r="C4531" s="660" t="s">
        <v>701</v>
      </c>
      <c r="D4531" s="863">
        <v>2</v>
      </c>
      <c r="E4531" s="863">
        <v>2013</v>
      </c>
      <c r="F4531" s="1102">
        <v>495.6</v>
      </c>
      <c r="G4531" s="784">
        <f t="shared" si="151"/>
        <v>416.30399999999997</v>
      </c>
      <c r="H4531" s="866">
        <v>83.999999999999986</v>
      </c>
      <c r="I4531" s="784">
        <f t="shared" si="152"/>
        <v>79.296000000000049</v>
      </c>
      <c r="J4531" s="804"/>
      <c r="K4531" s="805"/>
      <c r="L4531" s="805"/>
      <c r="M4531" s="804"/>
      <c r="N4531" s="805"/>
      <c r="O4531" s="805"/>
      <c r="P4531" s="1839"/>
    </row>
    <row r="4532" spans="1:16" s="806" customFormat="1" ht="13.5" x14ac:dyDescent="0.25">
      <c r="A4532" s="1458">
        <v>481</v>
      </c>
      <c r="B4532" s="862" t="s">
        <v>3074</v>
      </c>
      <c r="C4532" s="660" t="s">
        <v>701</v>
      </c>
      <c r="D4532" s="863">
        <v>2</v>
      </c>
      <c r="E4532" s="863">
        <v>2010</v>
      </c>
      <c r="F4532" s="1102">
        <v>225.67555999999999</v>
      </c>
      <c r="G4532" s="784">
        <f t="shared" si="151"/>
        <v>225.67555999999999</v>
      </c>
      <c r="H4532" s="866">
        <v>100</v>
      </c>
      <c r="I4532" s="784">
        <f t="shared" si="152"/>
        <v>0</v>
      </c>
      <c r="J4532" s="804"/>
      <c r="K4532" s="805"/>
      <c r="L4532" s="805"/>
      <c r="M4532" s="804"/>
      <c r="N4532" s="805"/>
      <c r="O4532" s="805"/>
      <c r="P4532" s="1839"/>
    </row>
    <row r="4533" spans="1:16" s="806" customFormat="1" ht="13.5" x14ac:dyDescent="0.25">
      <c r="A4533" s="1458">
        <v>482</v>
      </c>
      <c r="B4533" s="862" t="s">
        <v>735</v>
      </c>
      <c r="C4533" s="660" t="s">
        <v>701</v>
      </c>
      <c r="D4533" s="881">
        <v>2</v>
      </c>
      <c r="E4533" s="881">
        <v>2010</v>
      </c>
      <c r="F4533" s="1102">
        <v>280.37551999999999</v>
      </c>
      <c r="G4533" s="784">
        <f t="shared" si="151"/>
        <v>280.37551999999999</v>
      </c>
      <c r="H4533" s="866">
        <v>100</v>
      </c>
      <c r="I4533" s="784">
        <f t="shared" si="152"/>
        <v>0</v>
      </c>
      <c r="J4533" s="804"/>
      <c r="K4533" s="805"/>
      <c r="L4533" s="805"/>
      <c r="M4533" s="804"/>
      <c r="N4533" s="805"/>
      <c r="O4533" s="805"/>
      <c r="P4533" s="1839"/>
    </row>
    <row r="4534" spans="1:16" s="806" customFormat="1" ht="13.5" x14ac:dyDescent="0.25">
      <c r="A4534" s="1458">
        <v>483</v>
      </c>
      <c r="B4534" s="862" t="s">
        <v>735</v>
      </c>
      <c r="C4534" s="660" t="s">
        <v>701</v>
      </c>
      <c r="D4534" s="881">
        <v>2</v>
      </c>
      <c r="E4534" s="881">
        <v>2010</v>
      </c>
      <c r="F4534" s="1102">
        <v>337.85784000000001</v>
      </c>
      <c r="G4534" s="784">
        <f t="shared" si="151"/>
        <v>337.85784000000001</v>
      </c>
      <c r="H4534" s="866">
        <v>100</v>
      </c>
      <c r="I4534" s="784">
        <f t="shared" si="152"/>
        <v>0</v>
      </c>
      <c r="J4534" s="804"/>
      <c r="K4534" s="805"/>
      <c r="L4534" s="805"/>
      <c r="M4534" s="804"/>
      <c r="N4534" s="805"/>
      <c r="O4534" s="805"/>
      <c r="P4534" s="1839"/>
    </row>
    <row r="4535" spans="1:16" s="806" customFormat="1" ht="13.5" x14ac:dyDescent="0.25">
      <c r="A4535" s="1458">
        <v>484</v>
      </c>
      <c r="B4535" s="862" t="s">
        <v>3065</v>
      </c>
      <c r="C4535" s="660" t="s">
        <v>701</v>
      </c>
      <c r="D4535" s="881">
        <v>5</v>
      </c>
      <c r="E4535" s="881">
        <v>2008</v>
      </c>
      <c r="F4535" s="1102">
        <v>130.26499999999999</v>
      </c>
      <c r="G4535" s="784">
        <f t="shared" si="151"/>
        <v>130.26499999999999</v>
      </c>
      <c r="H4535" s="866">
        <v>100</v>
      </c>
      <c r="I4535" s="784">
        <f t="shared" si="152"/>
        <v>0</v>
      </c>
      <c r="J4535" s="804"/>
      <c r="K4535" s="805"/>
      <c r="L4535" s="805"/>
      <c r="M4535" s="804"/>
      <c r="N4535" s="805"/>
      <c r="O4535" s="805"/>
      <c r="P4535" s="1839"/>
    </row>
    <row r="4536" spans="1:16" s="806" customFormat="1" ht="13.5" x14ac:dyDescent="0.25">
      <c r="A4536" s="1458">
        <v>485</v>
      </c>
      <c r="B4536" s="862" t="s">
        <v>3079</v>
      </c>
      <c r="C4536" s="660" t="s">
        <v>701</v>
      </c>
      <c r="D4536" s="881">
        <v>2</v>
      </c>
      <c r="E4536" s="881">
        <v>2016</v>
      </c>
      <c r="F4536" s="1102">
        <v>250.88</v>
      </c>
      <c r="G4536" s="784">
        <f t="shared" si="151"/>
        <v>120.4224</v>
      </c>
      <c r="H4536" s="866">
        <v>48</v>
      </c>
      <c r="I4536" s="784">
        <f t="shared" si="152"/>
        <v>130.45760000000001</v>
      </c>
      <c r="J4536" s="804"/>
      <c r="K4536" s="805"/>
      <c r="L4536" s="805"/>
      <c r="M4536" s="804"/>
      <c r="N4536" s="805"/>
      <c r="O4536" s="805"/>
      <c r="P4536" s="1839"/>
    </row>
    <row r="4537" spans="1:16" s="806" customFormat="1" ht="13.5" x14ac:dyDescent="0.25">
      <c r="A4537" s="1458">
        <v>486</v>
      </c>
      <c r="B4537" s="862" t="s">
        <v>3080</v>
      </c>
      <c r="C4537" s="660" t="s">
        <v>701</v>
      </c>
      <c r="D4537" s="881">
        <v>2</v>
      </c>
      <c r="E4537" s="881">
        <v>2016</v>
      </c>
      <c r="F4537" s="1102">
        <v>400</v>
      </c>
      <c r="G4537" s="784">
        <f t="shared" si="151"/>
        <v>192</v>
      </c>
      <c r="H4537" s="866">
        <v>48</v>
      </c>
      <c r="I4537" s="784">
        <f t="shared" si="152"/>
        <v>208</v>
      </c>
      <c r="J4537" s="804"/>
      <c r="K4537" s="805"/>
      <c r="L4537" s="805"/>
      <c r="M4537" s="804"/>
      <c r="N4537" s="805"/>
      <c r="O4537" s="805"/>
      <c r="P4537" s="1839"/>
    </row>
    <row r="4538" spans="1:16" s="806" customFormat="1" ht="13.5" x14ac:dyDescent="0.25">
      <c r="A4538" s="1458">
        <v>487</v>
      </c>
      <c r="B4538" s="862" t="s">
        <v>3081</v>
      </c>
      <c r="C4538" s="660" t="s">
        <v>701</v>
      </c>
      <c r="D4538" s="881">
        <v>1</v>
      </c>
      <c r="E4538" s="863">
        <v>2017</v>
      </c>
      <c r="F4538" s="1102">
        <v>118.741</v>
      </c>
      <c r="G4538" s="784">
        <f t="shared" si="151"/>
        <v>42.746760000000009</v>
      </c>
      <c r="H4538" s="866">
        <v>36.000000000000007</v>
      </c>
      <c r="I4538" s="784">
        <f t="shared" si="152"/>
        <v>75.994239999999991</v>
      </c>
      <c r="J4538" s="804"/>
      <c r="K4538" s="805"/>
      <c r="L4538" s="805"/>
      <c r="M4538" s="804"/>
      <c r="N4538" s="805"/>
      <c r="O4538" s="805"/>
      <c r="P4538" s="1839"/>
    </row>
    <row r="4539" spans="1:16" s="806" customFormat="1" ht="13.5" x14ac:dyDescent="0.25">
      <c r="A4539" s="1458">
        <v>488</v>
      </c>
      <c r="B4539" s="862" t="s">
        <v>3082</v>
      </c>
      <c r="C4539" s="660" t="s">
        <v>701</v>
      </c>
      <c r="D4539" s="881">
        <v>3</v>
      </c>
      <c r="E4539" s="863">
        <v>2017</v>
      </c>
      <c r="F4539" s="1102">
        <v>207.18899999999999</v>
      </c>
      <c r="G4539" s="784">
        <f t="shared" si="151"/>
        <v>74.588039999999992</v>
      </c>
      <c r="H4539" s="866">
        <v>36</v>
      </c>
      <c r="I4539" s="784">
        <f t="shared" si="152"/>
        <v>132.60095999999999</v>
      </c>
      <c r="J4539" s="804"/>
      <c r="K4539" s="805"/>
      <c r="L4539" s="805"/>
      <c r="M4539" s="804"/>
      <c r="N4539" s="805"/>
      <c r="O4539" s="805"/>
      <c r="P4539" s="1839"/>
    </row>
    <row r="4540" spans="1:16" s="806" customFormat="1" ht="13.5" x14ac:dyDescent="0.25">
      <c r="A4540" s="1458">
        <v>489</v>
      </c>
      <c r="B4540" s="862" t="s">
        <v>3065</v>
      </c>
      <c r="C4540" s="660" t="s">
        <v>701</v>
      </c>
      <c r="D4540" s="881">
        <v>50</v>
      </c>
      <c r="E4540" s="863">
        <v>2017</v>
      </c>
      <c r="F4540" s="1102">
        <v>1302.6500000000001</v>
      </c>
      <c r="G4540" s="784">
        <f t="shared" si="151"/>
        <v>468.95400000000001</v>
      </c>
      <c r="H4540" s="866">
        <v>36</v>
      </c>
      <c r="I4540" s="784">
        <f t="shared" si="152"/>
        <v>833.69600000000014</v>
      </c>
      <c r="J4540" s="804"/>
      <c r="K4540" s="805"/>
      <c r="L4540" s="805"/>
      <c r="M4540" s="804"/>
      <c r="N4540" s="805"/>
      <c r="O4540" s="805"/>
      <c r="P4540" s="1839"/>
    </row>
    <row r="4541" spans="1:16" s="806" customFormat="1" ht="13.5" x14ac:dyDescent="0.25">
      <c r="A4541" s="1458">
        <v>490</v>
      </c>
      <c r="B4541" s="862" t="s">
        <v>3053</v>
      </c>
      <c r="C4541" s="660" t="s">
        <v>701</v>
      </c>
      <c r="D4541" s="881">
        <v>5</v>
      </c>
      <c r="E4541" s="863">
        <v>2017</v>
      </c>
      <c r="F4541" s="1102">
        <v>945.495</v>
      </c>
      <c r="G4541" s="784">
        <f t="shared" si="151"/>
        <v>340.37819999999999</v>
      </c>
      <c r="H4541" s="866">
        <v>36</v>
      </c>
      <c r="I4541" s="784">
        <f t="shared" si="152"/>
        <v>605.11680000000001</v>
      </c>
      <c r="J4541" s="804"/>
      <c r="K4541" s="805"/>
      <c r="L4541" s="805"/>
      <c r="M4541" s="804"/>
      <c r="N4541" s="805"/>
      <c r="O4541" s="805"/>
      <c r="P4541" s="1839"/>
    </row>
    <row r="4542" spans="1:16" s="806" customFormat="1" ht="13.5" x14ac:dyDescent="0.25">
      <c r="A4542" s="1458">
        <v>491</v>
      </c>
      <c r="B4542" s="862" t="s">
        <v>3076</v>
      </c>
      <c r="C4542" s="660" t="s">
        <v>701</v>
      </c>
      <c r="D4542" s="881">
        <v>1</v>
      </c>
      <c r="E4542" s="863">
        <v>2017</v>
      </c>
      <c r="F4542" s="1102">
        <v>47</v>
      </c>
      <c r="G4542" s="784">
        <f t="shared" si="151"/>
        <v>16.920000000000005</v>
      </c>
      <c r="H4542" s="866">
        <v>36.000000000000007</v>
      </c>
      <c r="I4542" s="784">
        <f t="shared" si="152"/>
        <v>30.079999999999995</v>
      </c>
      <c r="J4542" s="804"/>
      <c r="K4542" s="805"/>
      <c r="L4542" s="805"/>
      <c r="M4542" s="804"/>
      <c r="N4542" s="805"/>
      <c r="O4542" s="805"/>
      <c r="P4542" s="1839"/>
    </row>
    <row r="4543" spans="1:16" s="806" customFormat="1" ht="13.5" x14ac:dyDescent="0.25">
      <c r="A4543" s="1458">
        <v>492</v>
      </c>
      <c r="B4543" s="862" t="s">
        <v>3066</v>
      </c>
      <c r="C4543" s="660" t="s">
        <v>701</v>
      </c>
      <c r="D4543" s="881">
        <v>6</v>
      </c>
      <c r="E4543" s="863">
        <v>2017</v>
      </c>
      <c r="F4543" s="1102">
        <v>245.178</v>
      </c>
      <c r="G4543" s="784">
        <f t="shared" si="151"/>
        <v>88.264080000000021</v>
      </c>
      <c r="H4543" s="866">
        <v>36.000000000000007</v>
      </c>
      <c r="I4543" s="784">
        <f t="shared" si="152"/>
        <v>156.91391999999996</v>
      </c>
      <c r="J4543" s="804"/>
      <c r="K4543" s="805"/>
      <c r="L4543" s="805"/>
      <c r="M4543" s="804"/>
      <c r="N4543" s="805"/>
      <c r="O4543" s="805"/>
      <c r="P4543" s="1839"/>
    </row>
    <row r="4544" spans="1:16" s="806" customFormat="1" ht="13.5" x14ac:dyDescent="0.25">
      <c r="A4544" s="1458">
        <v>493</v>
      </c>
      <c r="B4544" s="862" t="s">
        <v>2957</v>
      </c>
      <c r="C4544" s="660" t="s">
        <v>701</v>
      </c>
      <c r="D4544" s="881">
        <v>4</v>
      </c>
      <c r="E4544" s="863">
        <v>2017</v>
      </c>
      <c r="F4544" s="1102">
        <v>209.256</v>
      </c>
      <c r="G4544" s="784">
        <f t="shared" si="151"/>
        <v>75.332160000000002</v>
      </c>
      <c r="H4544" s="866">
        <v>36</v>
      </c>
      <c r="I4544" s="784">
        <f t="shared" si="152"/>
        <v>133.92383999999998</v>
      </c>
      <c r="J4544" s="804"/>
      <c r="K4544" s="805"/>
      <c r="L4544" s="805"/>
      <c r="M4544" s="804"/>
      <c r="N4544" s="805"/>
      <c r="O4544" s="805"/>
      <c r="P4544" s="1839"/>
    </row>
    <row r="4545" spans="1:16" s="806" customFormat="1" ht="13.5" x14ac:dyDescent="0.25">
      <c r="A4545" s="1458">
        <v>494</v>
      </c>
      <c r="B4545" s="862" t="s">
        <v>2956</v>
      </c>
      <c r="C4545" s="660" t="s">
        <v>701</v>
      </c>
      <c r="D4545" s="881">
        <v>2</v>
      </c>
      <c r="E4545" s="863">
        <v>2017</v>
      </c>
      <c r="F4545" s="1102">
        <v>127.628</v>
      </c>
      <c r="G4545" s="784">
        <f t="shared" si="151"/>
        <v>45.946080000000009</v>
      </c>
      <c r="H4545" s="866">
        <v>36.000000000000007</v>
      </c>
      <c r="I4545" s="784">
        <f t="shared" si="152"/>
        <v>81.681919999999991</v>
      </c>
      <c r="J4545" s="804"/>
      <c r="K4545" s="805"/>
      <c r="L4545" s="805"/>
      <c r="M4545" s="804"/>
      <c r="N4545" s="805"/>
      <c r="O4545" s="805"/>
      <c r="P4545" s="1839"/>
    </row>
    <row r="4546" spans="1:16" s="806" customFormat="1" ht="13.5" x14ac:dyDescent="0.25">
      <c r="A4546" s="1458">
        <v>495</v>
      </c>
      <c r="B4546" s="862" t="s">
        <v>3029</v>
      </c>
      <c r="C4546" s="660" t="s">
        <v>701</v>
      </c>
      <c r="D4546" s="881">
        <v>2</v>
      </c>
      <c r="E4546" s="863">
        <v>2017</v>
      </c>
      <c r="F4546" s="1102">
        <v>56</v>
      </c>
      <c r="G4546" s="784">
        <f t="shared" si="151"/>
        <v>20.16</v>
      </c>
      <c r="H4546" s="866">
        <v>36</v>
      </c>
      <c r="I4546" s="784">
        <f t="shared" si="152"/>
        <v>35.840000000000003</v>
      </c>
      <c r="J4546" s="804"/>
      <c r="K4546" s="805"/>
      <c r="L4546" s="805"/>
      <c r="M4546" s="804"/>
      <c r="N4546" s="805"/>
      <c r="O4546" s="805"/>
      <c r="P4546" s="1839"/>
    </row>
    <row r="4547" spans="1:16" s="806" customFormat="1" ht="13.5" x14ac:dyDescent="0.25">
      <c r="A4547" s="1458">
        <v>496</v>
      </c>
      <c r="B4547" s="862" t="s">
        <v>3029</v>
      </c>
      <c r="C4547" s="660" t="s">
        <v>701</v>
      </c>
      <c r="D4547" s="881">
        <v>4</v>
      </c>
      <c r="E4547" s="863">
        <v>2017</v>
      </c>
      <c r="F4547" s="1102">
        <v>175</v>
      </c>
      <c r="G4547" s="784">
        <f t="shared" si="151"/>
        <v>63</v>
      </c>
      <c r="H4547" s="866">
        <v>36</v>
      </c>
      <c r="I4547" s="784">
        <f t="shared" si="152"/>
        <v>112</v>
      </c>
      <c r="J4547" s="804"/>
      <c r="K4547" s="805"/>
      <c r="L4547" s="805"/>
      <c r="M4547" s="804"/>
      <c r="N4547" s="805"/>
      <c r="O4547" s="805"/>
      <c r="P4547" s="1839"/>
    </row>
    <row r="4548" spans="1:16" s="806" customFormat="1" ht="13.5" x14ac:dyDescent="0.25">
      <c r="A4548" s="1458">
        <v>497</v>
      </c>
      <c r="B4548" s="862" t="s">
        <v>2000</v>
      </c>
      <c r="C4548" s="660" t="s">
        <v>701</v>
      </c>
      <c r="D4548" s="881">
        <v>2</v>
      </c>
      <c r="E4548" s="863">
        <v>2017</v>
      </c>
      <c r="F4548" s="1102">
        <v>116.834</v>
      </c>
      <c r="G4548" s="784">
        <f t="shared" si="151"/>
        <v>42.06024</v>
      </c>
      <c r="H4548" s="866">
        <v>36</v>
      </c>
      <c r="I4548" s="784">
        <f t="shared" si="152"/>
        <v>74.77376000000001</v>
      </c>
      <c r="J4548" s="804"/>
      <c r="K4548" s="805"/>
      <c r="L4548" s="805"/>
      <c r="M4548" s="804"/>
      <c r="N4548" s="805"/>
      <c r="O4548" s="805"/>
      <c r="P4548" s="1839"/>
    </row>
    <row r="4549" spans="1:16" s="806" customFormat="1" ht="13.5" x14ac:dyDescent="0.25">
      <c r="A4549" s="1458">
        <v>498</v>
      </c>
      <c r="B4549" s="862" t="s">
        <v>735</v>
      </c>
      <c r="C4549" s="660" t="s">
        <v>701</v>
      </c>
      <c r="D4549" s="881">
        <v>16</v>
      </c>
      <c r="E4549" s="863">
        <v>2017</v>
      </c>
      <c r="F4549" s="1102">
        <v>624</v>
      </c>
      <c r="G4549" s="784">
        <f t="shared" si="151"/>
        <v>224.64</v>
      </c>
      <c r="H4549" s="866">
        <v>36</v>
      </c>
      <c r="I4549" s="784">
        <f t="shared" si="152"/>
        <v>399.36</v>
      </c>
      <c r="J4549" s="804"/>
      <c r="K4549" s="805"/>
      <c r="L4549" s="805"/>
      <c r="M4549" s="804"/>
      <c r="N4549" s="805"/>
      <c r="O4549" s="805"/>
      <c r="P4549" s="1839"/>
    </row>
    <row r="4550" spans="1:16" s="806" customFormat="1" ht="13.5" x14ac:dyDescent="0.25">
      <c r="A4550" s="1458">
        <v>499</v>
      </c>
      <c r="B4550" s="862" t="s">
        <v>802</v>
      </c>
      <c r="C4550" s="660" t="s">
        <v>701</v>
      </c>
      <c r="D4550" s="882">
        <v>6</v>
      </c>
      <c r="E4550" s="882">
        <v>2007</v>
      </c>
      <c r="F4550" s="1102">
        <v>623.4</v>
      </c>
      <c r="G4550" s="784">
        <f t="shared" si="151"/>
        <v>623.4</v>
      </c>
      <c r="H4550" s="866">
        <v>100</v>
      </c>
      <c r="I4550" s="784">
        <f t="shared" si="152"/>
        <v>0</v>
      </c>
      <c r="J4550" s="804"/>
      <c r="K4550" s="805"/>
      <c r="L4550" s="805"/>
      <c r="M4550" s="804"/>
      <c r="N4550" s="805"/>
      <c r="O4550" s="805"/>
      <c r="P4550" s="1839"/>
    </row>
    <row r="4551" spans="1:16" s="806" customFormat="1" ht="13.5" customHeight="1" x14ac:dyDescent="0.25">
      <c r="A4551" s="1458">
        <v>500</v>
      </c>
      <c r="B4551" s="862" t="s">
        <v>3083</v>
      </c>
      <c r="C4551" s="660" t="s">
        <v>701</v>
      </c>
      <c r="D4551" s="882">
        <v>6</v>
      </c>
      <c r="E4551" s="883">
        <v>2007</v>
      </c>
      <c r="F4551" s="1102">
        <v>316.2</v>
      </c>
      <c r="G4551" s="784">
        <f t="shared" si="151"/>
        <v>316.2</v>
      </c>
      <c r="H4551" s="866">
        <v>100</v>
      </c>
      <c r="I4551" s="784">
        <f t="shared" si="152"/>
        <v>0</v>
      </c>
      <c r="J4551" s="804"/>
      <c r="K4551" s="805"/>
      <c r="L4551" s="805"/>
      <c r="M4551" s="804"/>
      <c r="N4551" s="805"/>
      <c r="O4551" s="805"/>
      <c r="P4551" s="1839"/>
    </row>
    <row r="4552" spans="1:16" s="806" customFormat="1" ht="13.5" x14ac:dyDescent="0.25">
      <c r="A4552" s="1458">
        <v>501</v>
      </c>
      <c r="B4552" s="862" t="s">
        <v>2050</v>
      </c>
      <c r="C4552" s="660" t="s">
        <v>701</v>
      </c>
      <c r="D4552" s="882">
        <v>6</v>
      </c>
      <c r="E4552" s="883">
        <v>2007</v>
      </c>
      <c r="F4552" s="1102">
        <v>316.2</v>
      </c>
      <c r="G4552" s="784">
        <f t="shared" si="151"/>
        <v>316.2</v>
      </c>
      <c r="H4552" s="866">
        <v>100</v>
      </c>
      <c r="I4552" s="784">
        <f t="shared" si="152"/>
        <v>0</v>
      </c>
      <c r="J4552" s="804"/>
      <c r="K4552" s="805"/>
      <c r="L4552" s="805"/>
      <c r="M4552" s="804"/>
      <c r="N4552" s="805"/>
      <c r="O4552" s="805"/>
      <c r="P4552" s="1839"/>
    </row>
    <row r="4553" spans="1:16" s="806" customFormat="1" ht="13.5" x14ac:dyDescent="0.25">
      <c r="A4553" s="1458">
        <v>502</v>
      </c>
      <c r="B4553" s="862" t="s">
        <v>784</v>
      </c>
      <c r="C4553" s="660" t="s">
        <v>701</v>
      </c>
      <c r="D4553" s="882">
        <v>15</v>
      </c>
      <c r="E4553" s="880">
        <v>2007</v>
      </c>
      <c r="F4553" s="1102">
        <v>2280</v>
      </c>
      <c r="G4553" s="784">
        <f t="shared" si="151"/>
        <v>2280</v>
      </c>
      <c r="H4553" s="866">
        <v>100</v>
      </c>
      <c r="I4553" s="784">
        <f t="shared" si="152"/>
        <v>0</v>
      </c>
      <c r="J4553" s="804"/>
      <c r="K4553" s="805"/>
      <c r="L4553" s="805"/>
      <c r="M4553" s="804"/>
      <c r="N4553" s="805"/>
      <c r="O4553" s="805"/>
      <c r="P4553" s="1839"/>
    </row>
    <row r="4554" spans="1:16" s="806" customFormat="1" ht="13.5" x14ac:dyDescent="0.25">
      <c r="A4554" s="1458">
        <v>503</v>
      </c>
      <c r="B4554" s="862" t="s">
        <v>3084</v>
      </c>
      <c r="C4554" s="660" t="s">
        <v>701</v>
      </c>
      <c r="D4554" s="882">
        <v>22</v>
      </c>
      <c r="E4554" s="882">
        <v>2007</v>
      </c>
      <c r="F4554" s="1102">
        <v>1337.6</v>
      </c>
      <c r="G4554" s="784">
        <f t="shared" si="151"/>
        <v>1337.6</v>
      </c>
      <c r="H4554" s="866">
        <v>100</v>
      </c>
      <c r="I4554" s="784">
        <f t="shared" si="152"/>
        <v>0</v>
      </c>
      <c r="J4554" s="804"/>
      <c r="K4554" s="805"/>
      <c r="L4554" s="805"/>
      <c r="M4554" s="804"/>
      <c r="N4554" s="805"/>
      <c r="O4554" s="805"/>
      <c r="P4554" s="1839"/>
    </row>
    <row r="4555" spans="1:16" s="806" customFormat="1" ht="13.5" x14ac:dyDescent="0.25">
      <c r="A4555" s="1458">
        <v>504</v>
      </c>
      <c r="B4555" s="862" t="s">
        <v>808</v>
      </c>
      <c r="C4555" s="660" t="s">
        <v>701</v>
      </c>
      <c r="D4555" s="882">
        <v>29</v>
      </c>
      <c r="E4555" s="884">
        <v>2007</v>
      </c>
      <c r="F4555" s="1102">
        <v>1415.2</v>
      </c>
      <c r="G4555" s="784">
        <f t="shared" si="151"/>
        <v>1415.2</v>
      </c>
      <c r="H4555" s="866">
        <v>100</v>
      </c>
      <c r="I4555" s="784">
        <f t="shared" si="152"/>
        <v>0</v>
      </c>
      <c r="J4555" s="804"/>
      <c r="K4555" s="805"/>
      <c r="L4555" s="805"/>
      <c r="M4555" s="804"/>
      <c r="N4555" s="805"/>
      <c r="O4555" s="805"/>
      <c r="P4555" s="1839"/>
    </row>
    <row r="4556" spans="1:16" s="806" customFormat="1" ht="13.5" x14ac:dyDescent="0.25">
      <c r="A4556" s="1458">
        <v>505</v>
      </c>
      <c r="B4556" s="862" t="s">
        <v>3085</v>
      </c>
      <c r="C4556" s="660" t="s">
        <v>701</v>
      </c>
      <c r="D4556" s="882">
        <v>22</v>
      </c>
      <c r="E4556" s="883">
        <v>2007</v>
      </c>
      <c r="F4556" s="1102">
        <v>1227.5999999999999</v>
      </c>
      <c r="G4556" s="784">
        <f t="shared" si="151"/>
        <v>1227.5999999999999</v>
      </c>
      <c r="H4556" s="866">
        <v>100</v>
      </c>
      <c r="I4556" s="784">
        <f t="shared" si="152"/>
        <v>0</v>
      </c>
      <c r="J4556" s="804"/>
      <c r="K4556" s="805"/>
      <c r="L4556" s="805"/>
      <c r="M4556" s="804"/>
      <c r="N4556" s="805"/>
      <c r="O4556" s="805"/>
      <c r="P4556" s="1839"/>
    </row>
    <row r="4557" spans="1:16" s="806" customFormat="1" ht="13.5" x14ac:dyDescent="0.25">
      <c r="A4557" s="1458">
        <v>506</v>
      </c>
      <c r="B4557" s="862" t="s">
        <v>791</v>
      </c>
      <c r="C4557" s="660" t="s">
        <v>701</v>
      </c>
      <c r="D4557" s="866">
        <v>1</v>
      </c>
      <c r="E4557" s="866">
        <v>2007</v>
      </c>
      <c r="F4557" s="1102">
        <v>126.7</v>
      </c>
      <c r="G4557" s="784">
        <f t="shared" si="151"/>
        <v>126.7</v>
      </c>
      <c r="H4557" s="866">
        <v>100</v>
      </c>
      <c r="I4557" s="784">
        <f t="shared" si="152"/>
        <v>0</v>
      </c>
      <c r="J4557" s="804"/>
      <c r="K4557" s="805"/>
      <c r="L4557" s="805"/>
      <c r="M4557" s="804"/>
      <c r="N4557" s="805"/>
      <c r="O4557" s="805"/>
      <c r="P4557" s="1839"/>
    </row>
    <row r="4558" spans="1:16" s="806" customFormat="1" ht="13.5" x14ac:dyDescent="0.25">
      <c r="A4558" s="1458">
        <v>507</v>
      </c>
      <c r="B4558" s="862" t="s">
        <v>2931</v>
      </c>
      <c r="C4558" s="660" t="s">
        <v>701</v>
      </c>
      <c r="D4558" s="866">
        <v>1</v>
      </c>
      <c r="E4558" s="866">
        <v>2007</v>
      </c>
      <c r="F4558" s="1102">
        <v>127</v>
      </c>
      <c r="G4558" s="784">
        <f t="shared" si="151"/>
        <v>127</v>
      </c>
      <c r="H4558" s="866">
        <v>100</v>
      </c>
      <c r="I4558" s="784">
        <f t="shared" si="152"/>
        <v>0</v>
      </c>
      <c r="J4558" s="804"/>
      <c r="K4558" s="805"/>
      <c r="L4558" s="805"/>
      <c r="M4558" s="804"/>
      <c r="N4558" s="805"/>
      <c r="O4558" s="805"/>
      <c r="P4558" s="1839"/>
    </row>
    <row r="4559" spans="1:16" s="806" customFormat="1" ht="13.5" x14ac:dyDescent="0.25">
      <c r="A4559" s="1458">
        <v>508</v>
      </c>
      <c r="B4559" s="862" t="s">
        <v>3086</v>
      </c>
      <c r="C4559" s="660" t="s">
        <v>701</v>
      </c>
      <c r="D4559" s="882">
        <v>26</v>
      </c>
      <c r="E4559" s="884">
        <v>2007</v>
      </c>
      <c r="F4559" s="1102">
        <v>3294.2</v>
      </c>
      <c r="G4559" s="784">
        <f t="shared" si="151"/>
        <v>3294.2</v>
      </c>
      <c r="H4559" s="866">
        <v>100</v>
      </c>
      <c r="I4559" s="784">
        <f t="shared" si="152"/>
        <v>0</v>
      </c>
      <c r="J4559" s="804"/>
      <c r="K4559" s="805"/>
      <c r="L4559" s="805"/>
      <c r="M4559" s="804"/>
      <c r="N4559" s="805"/>
      <c r="O4559" s="805"/>
      <c r="P4559" s="1839"/>
    </row>
    <row r="4560" spans="1:16" s="806" customFormat="1" ht="13.5" x14ac:dyDescent="0.25">
      <c r="A4560" s="1458">
        <v>509</v>
      </c>
      <c r="B4560" s="862" t="s">
        <v>712</v>
      </c>
      <c r="C4560" s="660" t="s">
        <v>701</v>
      </c>
      <c r="D4560" s="882">
        <v>2</v>
      </c>
      <c r="E4560" s="884">
        <v>2007</v>
      </c>
      <c r="F4560" s="1102">
        <v>304</v>
      </c>
      <c r="G4560" s="784">
        <f t="shared" si="151"/>
        <v>304</v>
      </c>
      <c r="H4560" s="866">
        <v>100</v>
      </c>
      <c r="I4560" s="784">
        <f t="shared" si="152"/>
        <v>0</v>
      </c>
      <c r="J4560" s="804"/>
      <c r="K4560" s="805"/>
      <c r="L4560" s="805"/>
      <c r="M4560" s="804"/>
      <c r="N4560" s="805"/>
      <c r="O4560" s="805"/>
      <c r="P4560" s="1839"/>
    </row>
    <row r="4561" spans="1:16" s="806" customFormat="1" ht="13.5" x14ac:dyDescent="0.25">
      <c r="A4561" s="1458">
        <v>510</v>
      </c>
      <c r="B4561" s="862" t="s">
        <v>711</v>
      </c>
      <c r="C4561" s="660" t="s">
        <v>701</v>
      </c>
      <c r="D4561" s="866">
        <v>1</v>
      </c>
      <c r="E4561" s="866">
        <v>2007</v>
      </c>
      <c r="F4561" s="1102">
        <v>253.4</v>
      </c>
      <c r="G4561" s="784">
        <f t="shared" si="151"/>
        <v>253.4</v>
      </c>
      <c r="H4561" s="866">
        <v>100</v>
      </c>
      <c r="I4561" s="784">
        <f t="shared" si="152"/>
        <v>0</v>
      </c>
      <c r="J4561" s="804"/>
      <c r="K4561" s="805"/>
      <c r="L4561" s="805"/>
      <c r="M4561" s="804"/>
      <c r="N4561" s="805"/>
      <c r="O4561" s="805"/>
      <c r="P4561" s="1839"/>
    </row>
    <row r="4562" spans="1:16" s="806" customFormat="1" ht="13.5" customHeight="1" x14ac:dyDescent="0.25">
      <c r="A4562" s="1458">
        <v>511</v>
      </c>
      <c r="B4562" s="862" t="s">
        <v>1821</v>
      </c>
      <c r="C4562" s="660" t="s">
        <v>701</v>
      </c>
      <c r="D4562" s="882">
        <v>7</v>
      </c>
      <c r="E4562" s="884">
        <v>2007</v>
      </c>
      <c r="F4562" s="1102">
        <v>283.5</v>
      </c>
      <c r="G4562" s="784">
        <f t="shared" ref="G4562:G4625" si="153">F4562*H4562%</f>
        <v>283.5</v>
      </c>
      <c r="H4562" s="866">
        <v>100</v>
      </c>
      <c r="I4562" s="784">
        <f t="shared" ref="I4562:I4625" si="154">F4562-G4562</f>
        <v>0</v>
      </c>
      <c r="J4562" s="804"/>
      <c r="K4562" s="805"/>
      <c r="L4562" s="805"/>
      <c r="M4562" s="804"/>
      <c r="N4562" s="805"/>
      <c r="O4562" s="805"/>
      <c r="P4562" s="1839"/>
    </row>
    <row r="4563" spans="1:16" s="806" customFormat="1" ht="13.5" x14ac:dyDescent="0.25">
      <c r="A4563" s="1458">
        <v>512</v>
      </c>
      <c r="B4563" s="862" t="s">
        <v>2896</v>
      </c>
      <c r="C4563" s="660" t="s">
        <v>701</v>
      </c>
      <c r="D4563" s="882">
        <v>14</v>
      </c>
      <c r="E4563" s="882">
        <v>2007</v>
      </c>
      <c r="F4563" s="1102">
        <v>779.8</v>
      </c>
      <c r="G4563" s="784">
        <f t="shared" si="153"/>
        <v>779.8</v>
      </c>
      <c r="H4563" s="866">
        <v>100</v>
      </c>
      <c r="I4563" s="784">
        <f t="shared" si="154"/>
        <v>0</v>
      </c>
      <c r="J4563" s="804"/>
      <c r="K4563" s="805"/>
      <c r="L4563" s="805"/>
      <c r="M4563" s="804"/>
      <c r="N4563" s="805"/>
      <c r="O4563" s="805"/>
      <c r="P4563" s="1839"/>
    </row>
    <row r="4564" spans="1:16" s="806" customFormat="1" ht="13.5" x14ac:dyDescent="0.25">
      <c r="A4564" s="1458">
        <v>513</v>
      </c>
      <c r="B4564" s="862" t="s">
        <v>3087</v>
      </c>
      <c r="C4564" s="660" t="s">
        <v>701</v>
      </c>
      <c r="D4564" s="882">
        <v>25</v>
      </c>
      <c r="E4564" s="882">
        <v>2007</v>
      </c>
      <c r="F4564" s="1102">
        <v>1012.5</v>
      </c>
      <c r="G4564" s="784">
        <f t="shared" si="153"/>
        <v>1012.5</v>
      </c>
      <c r="H4564" s="866">
        <v>100</v>
      </c>
      <c r="I4564" s="784">
        <f t="shared" si="154"/>
        <v>0</v>
      </c>
      <c r="J4564" s="804"/>
      <c r="K4564" s="805"/>
      <c r="L4564" s="805"/>
      <c r="M4564" s="804"/>
      <c r="N4564" s="805"/>
      <c r="O4564" s="805"/>
      <c r="P4564" s="1839"/>
    </row>
    <row r="4565" spans="1:16" s="806" customFormat="1" ht="13.5" x14ac:dyDescent="0.25">
      <c r="A4565" s="1458">
        <v>514</v>
      </c>
      <c r="B4565" s="862" t="s">
        <v>820</v>
      </c>
      <c r="C4565" s="660" t="s">
        <v>701</v>
      </c>
      <c r="D4565" s="866">
        <v>1</v>
      </c>
      <c r="E4565" s="866">
        <v>2007</v>
      </c>
      <c r="F4565" s="1102">
        <v>216</v>
      </c>
      <c r="G4565" s="784">
        <f t="shared" si="153"/>
        <v>216</v>
      </c>
      <c r="H4565" s="866">
        <v>100</v>
      </c>
      <c r="I4565" s="784">
        <f t="shared" si="154"/>
        <v>0</v>
      </c>
      <c r="J4565" s="804"/>
      <c r="K4565" s="805"/>
      <c r="L4565" s="805"/>
      <c r="M4565" s="804"/>
      <c r="N4565" s="805"/>
      <c r="O4565" s="805"/>
      <c r="P4565" s="1839"/>
    </row>
    <row r="4566" spans="1:16" s="806" customFormat="1" ht="13.5" x14ac:dyDescent="0.25">
      <c r="A4566" s="1458">
        <v>515</v>
      </c>
      <c r="B4566" s="862" t="s">
        <v>3088</v>
      </c>
      <c r="C4566" s="660" t="s">
        <v>701</v>
      </c>
      <c r="D4566" s="866">
        <v>1</v>
      </c>
      <c r="E4566" s="866">
        <v>2007</v>
      </c>
      <c r="F4566" s="1102">
        <v>179</v>
      </c>
      <c r="G4566" s="784">
        <f t="shared" si="153"/>
        <v>179</v>
      </c>
      <c r="H4566" s="866">
        <v>100</v>
      </c>
      <c r="I4566" s="784">
        <f t="shared" si="154"/>
        <v>0</v>
      </c>
      <c r="J4566" s="804"/>
      <c r="K4566" s="805"/>
      <c r="L4566" s="805"/>
      <c r="M4566" s="804"/>
      <c r="N4566" s="805"/>
      <c r="O4566" s="805"/>
      <c r="P4566" s="1839"/>
    </row>
    <row r="4567" spans="1:16" s="806" customFormat="1" ht="13.5" x14ac:dyDescent="0.25">
      <c r="A4567" s="1458">
        <v>516</v>
      </c>
      <c r="B4567" s="862" t="s">
        <v>3089</v>
      </c>
      <c r="C4567" s="660" t="s">
        <v>701</v>
      </c>
      <c r="D4567" s="882">
        <v>5</v>
      </c>
      <c r="E4567" s="882">
        <v>2007</v>
      </c>
      <c r="F4567" s="1102">
        <v>675</v>
      </c>
      <c r="G4567" s="784">
        <f t="shared" si="153"/>
        <v>675</v>
      </c>
      <c r="H4567" s="866">
        <v>100</v>
      </c>
      <c r="I4567" s="784">
        <f t="shared" si="154"/>
        <v>0</v>
      </c>
      <c r="J4567" s="804"/>
      <c r="K4567" s="805"/>
      <c r="L4567" s="805"/>
      <c r="M4567" s="804"/>
      <c r="N4567" s="805"/>
      <c r="O4567" s="805"/>
      <c r="P4567" s="1839"/>
    </row>
    <row r="4568" spans="1:16" s="806" customFormat="1" ht="13.5" x14ac:dyDescent="0.25">
      <c r="A4568" s="1458">
        <v>517</v>
      </c>
      <c r="B4568" s="862" t="s">
        <v>3090</v>
      </c>
      <c r="C4568" s="660" t="s">
        <v>701</v>
      </c>
      <c r="D4568" s="882">
        <v>8</v>
      </c>
      <c r="E4568" s="882">
        <v>2007</v>
      </c>
      <c r="F4568" s="1102">
        <v>840</v>
      </c>
      <c r="G4568" s="784">
        <f t="shared" si="153"/>
        <v>840</v>
      </c>
      <c r="H4568" s="866">
        <v>100</v>
      </c>
      <c r="I4568" s="784">
        <f t="shared" si="154"/>
        <v>0</v>
      </c>
      <c r="J4568" s="804"/>
      <c r="K4568" s="805"/>
      <c r="L4568" s="805"/>
      <c r="M4568" s="804"/>
      <c r="N4568" s="805"/>
      <c r="O4568" s="805"/>
      <c r="P4568" s="1839"/>
    </row>
    <row r="4569" spans="1:16" s="806" customFormat="1" ht="13.5" x14ac:dyDescent="0.25">
      <c r="A4569" s="1458">
        <v>518</v>
      </c>
      <c r="B4569" s="862" t="s">
        <v>3091</v>
      </c>
      <c r="C4569" s="660" t="s">
        <v>701</v>
      </c>
      <c r="D4569" s="882">
        <v>60</v>
      </c>
      <c r="E4569" s="882">
        <v>2007</v>
      </c>
      <c r="F4569" s="1102">
        <v>8070</v>
      </c>
      <c r="G4569" s="784">
        <f t="shared" si="153"/>
        <v>8070</v>
      </c>
      <c r="H4569" s="866">
        <v>100</v>
      </c>
      <c r="I4569" s="784">
        <f t="shared" si="154"/>
        <v>0</v>
      </c>
      <c r="J4569" s="804"/>
      <c r="K4569" s="805"/>
      <c r="L4569" s="805"/>
      <c r="M4569" s="804"/>
      <c r="N4569" s="805"/>
      <c r="O4569" s="805"/>
      <c r="P4569" s="1839"/>
    </row>
    <row r="4570" spans="1:16" s="806" customFormat="1" ht="13.5" x14ac:dyDescent="0.25">
      <c r="A4570" s="1458">
        <v>519</v>
      </c>
      <c r="B4570" s="862" t="s">
        <v>3092</v>
      </c>
      <c r="C4570" s="660" t="s">
        <v>701</v>
      </c>
      <c r="D4570" s="866">
        <v>1</v>
      </c>
      <c r="E4570" s="866">
        <v>2007</v>
      </c>
      <c r="F4570" s="1102">
        <v>99</v>
      </c>
      <c r="G4570" s="784">
        <f t="shared" si="153"/>
        <v>99</v>
      </c>
      <c r="H4570" s="866">
        <v>100</v>
      </c>
      <c r="I4570" s="784">
        <f t="shared" si="154"/>
        <v>0</v>
      </c>
      <c r="J4570" s="804"/>
      <c r="K4570" s="805"/>
      <c r="L4570" s="805"/>
      <c r="M4570" s="804"/>
      <c r="N4570" s="805"/>
      <c r="O4570" s="805"/>
      <c r="P4570" s="1839"/>
    </row>
    <row r="4571" spans="1:16" s="806" customFormat="1" ht="13.5" x14ac:dyDescent="0.25">
      <c r="A4571" s="1458">
        <v>520</v>
      </c>
      <c r="B4571" s="862" t="s">
        <v>3093</v>
      </c>
      <c r="C4571" s="660" t="s">
        <v>701</v>
      </c>
      <c r="D4571" s="882">
        <v>9</v>
      </c>
      <c r="E4571" s="882">
        <v>2007</v>
      </c>
      <c r="F4571" s="1102">
        <v>909</v>
      </c>
      <c r="G4571" s="784">
        <f t="shared" si="153"/>
        <v>909</v>
      </c>
      <c r="H4571" s="866">
        <v>100</v>
      </c>
      <c r="I4571" s="784">
        <f t="shared" si="154"/>
        <v>0</v>
      </c>
      <c r="J4571" s="804"/>
      <c r="K4571" s="805"/>
      <c r="L4571" s="805"/>
      <c r="M4571" s="804"/>
      <c r="N4571" s="805"/>
      <c r="O4571" s="805"/>
      <c r="P4571" s="1839"/>
    </row>
    <row r="4572" spans="1:16" s="806" customFormat="1" ht="13.5" x14ac:dyDescent="0.25">
      <c r="A4572" s="1458">
        <v>521</v>
      </c>
      <c r="B4572" s="862" t="s">
        <v>785</v>
      </c>
      <c r="C4572" s="660" t="s">
        <v>701</v>
      </c>
      <c r="D4572" s="882">
        <v>6</v>
      </c>
      <c r="E4572" s="882">
        <v>2007</v>
      </c>
      <c r="F4572" s="1102">
        <v>600</v>
      </c>
      <c r="G4572" s="784">
        <f t="shared" si="153"/>
        <v>600</v>
      </c>
      <c r="H4572" s="866">
        <v>100</v>
      </c>
      <c r="I4572" s="784">
        <f t="shared" si="154"/>
        <v>0</v>
      </c>
      <c r="J4572" s="804"/>
      <c r="K4572" s="805"/>
      <c r="L4572" s="805"/>
      <c r="M4572" s="804"/>
      <c r="N4572" s="805"/>
      <c r="O4572" s="805"/>
      <c r="P4572" s="1839"/>
    </row>
    <row r="4573" spans="1:16" s="806" customFormat="1" ht="13.5" x14ac:dyDescent="0.25">
      <c r="A4573" s="1458">
        <v>522</v>
      </c>
      <c r="B4573" s="862" t="s">
        <v>3094</v>
      </c>
      <c r="C4573" s="660" t="s">
        <v>701</v>
      </c>
      <c r="D4573" s="882">
        <v>6</v>
      </c>
      <c r="E4573" s="882">
        <v>2007</v>
      </c>
      <c r="F4573" s="1102">
        <v>160.84200000000001</v>
      </c>
      <c r="G4573" s="784">
        <f t="shared" si="153"/>
        <v>160.84200000000001</v>
      </c>
      <c r="H4573" s="866">
        <v>100</v>
      </c>
      <c r="I4573" s="784">
        <f t="shared" si="154"/>
        <v>0</v>
      </c>
      <c r="J4573" s="804"/>
      <c r="K4573" s="805"/>
      <c r="L4573" s="805"/>
      <c r="M4573" s="804"/>
      <c r="N4573" s="805"/>
      <c r="O4573" s="805"/>
      <c r="P4573" s="1839"/>
    </row>
    <row r="4574" spans="1:16" s="806" customFormat="1" ht="13.5" x14ac:dyDescent="0.25">
      <c r="A4574" s="1458">
        <v>523</v>
      </c>
      <c r="B4574" s="862" t="s">
        <v>3095</v>
      </c>
      <c r="C4574" s="660" t="s">
        <v>701</v>
      </c>
      <c r="D4574" s="866">
        <v>1</v>
      </c>
      <c r="E4574" s="882">
        <v>2007</v>
      </c>
      <c r="F4574" s="1102">
        <v>406</v>
      </c>
      <c r="G4574" s="784">
        <f t="shared" si="153"/>
        <v>406</v>
      </c>
      <c r="H4574" s="866">
        <v>100</v>
      </c>
      <c r="I4574" s="784">
        <f t="shared" si="154"/>
        <v>0</v>
      </c>
      <c r="J4574" s="804"/>
      <c r="K4574" s="805"/>
      <c r="L4574" s="805"/>
      <c r="M4574" s="804"/>
      <c r="N4574" s="805"/>
      <c r="O4574" s="805"/>
      <c r="P4574" s="1839"/>
    </row>
    <row r="4575" spans="1:16" s="806" customFormat="1" ht="13.5" x14ac:dyDescent="0.25">
      <c r="A4575" s="1458">
        <v>524</v>
      </c>
      <c r="B4575" s="862" t="s">
        <v>1062</v>
      </c>
      <c r="C4575" s="660" t="s">
        <v>701</v>
      </c>
      <c r="D4575" s="882">
        <v>20</v>
      </c>
      <c r="E4575" s="882">
        <v>2007</v>
      </c>
      <c r="F4575" s="1102">
        <v>1485</v>
      </c>
      <c r="G4575" s="784">
        <f t="shared" si="153"/>
        <v>1485</v>
      </c>
      <c r="H4575" s="866">
        <v>100</v>
      </c>
      <c r="I4575" s="784">
        <f t="shared" si="154"/>
        <v>0</v>
      </c>
      <c r="J4575" s="804"/>
      <c r="K4575" s="805"/>
      <c r="L4575" s="805"/>
      <c r="M4575" s="804"/>
      <c r="N4575" s="805"/>
      <c r="O4575" s="805"/>
      <c r="P4575" s="1839"/>
    </row>
    <row r="4576" spans="1:16" s="806" customFormat="1" ht="13.5" x14ac:dyDescent="0.25">
      <c r="A4576" s="1458">
        <v>525</v>
      </c>
      <c r="B4576" s="862" t="s">
        <v>3096</v>
      </c>
      <c r="C4576" s="660" t="s">
        <v>701</v>
      </c>
      <c r="D4576" s="882">
        <v>7</v>
      </c>
      <c r="E4576" s="882">
        <v>2007</v>
      </c>
      <c r="F4576" s="1102">
        <v>385</v>
      </c>
      <c r="G4576" s="784">
        <f t="shared" si="153"/>
        <v>385</v>
      </c>
      <c r="H4576" s="866">
        <v>100</v>
      </c>
      <c r="I4576" s="784">
        <f t="shared" si="154"/>
        <v>0</v>
      </c>
      <c r="J4576" s="804"/>
      <c r="K4576" s="805"/>
      <c r="L4576" s="805"/>
      <c r="M4576" s="804"/>
      <c r="N4576" s="805"/>
      <c r="O4576" s="805"/>
      <c r="P4576" s="1839"/>
    </row>
    <row r="4577" spans="1:16" s="806" customFormat="1" ht="13.5" x14ac:dyDescent="0.25">
      <c r="A4577" s="1458">
        <v>526</v>
      </c>
      <c r="B4577" s="862" t="s">
        <v>787</v>
      </c>
      <c r="C4577" s="660" t="s">
        <v>701</v>
      </c>
      <c r="D4577" s="866">
        <v>1</v>
      </c>
      <c r="E4577" s="882">
        <v>2007</v>
      </c>
      <c r="F4577" s="1102">
        <v>64</v>
      </c>
      <c r="G4577" s="784">
        <f t="shared" si="153"/>
        <v>64</v>
      </c>
      <c r="H4577" s="866">
        <v>100</v>
      </c>
      <c r="I4577" s="784">
        <f t="shared" si="154"/>
        <v>0</v>
      </c>
      <c r="J4577" s="804"/>
      <c r="K4577" s="805"/>
      <c r="L4577" s="805"/>
      <c r="M4577" s="804"/>
      <c r="N4577" s="805"/>
      <c r="O4577" s="805"/>
      <c r="P4577" s="1839"/>
    </row>
    <row r="4578" spans="1:16" s="806" customFormat="1" ht="13.5" x14ac:dyDescent="0.25">
      <c r="A4578" s="1458">
        <v>527</v>
      </c>
      <c r="B4578" s="862" t="s">
        <v>805</v>
      </c>
      <c r="C4578" s="660" t="s">
        <v>701</v>
      </c>
      <c r="D4578" s="882">
        <v>6</v>
      </c>
      <c r="E4578" s="882">
        <v>2007</v>
      </c>
      <c r="F4578" s="1102">
        <v>1155</v>
      </c>
      <c r="G4578" s="784">
        <f t="shared" si="153"/>
        <v>1155</v>
      </c>
      <c r="H4578" s="866">
        <v>100</v>
      </c>
      <c r="I4578" s="784">
        <f t="shared" si="154"/>
        <v>0</v>
      </c>
      <c r="J4578" s="804"/>
      <c r="K4578" s="805"/>
      <c r="L4578" s="805"/>
      <c r="M4578" s="804"/>
      <c r="N4578" s="805"/>
      <c r="O4578" s="805"/>
      <c r="P4578" s="1839"/>
    </row>
    <row r="4579" spans="1:16" s="806" customFormat="1" ht="13.5" x14ac:dyDescent="0.25">
      <c r="A4579" s="1458">
        <v>528</v>
      </c>
      <c r="B4579" s="862" t="s">
        <v>759</v>
      </c>
      <c r="C4579" s="660" t="s">
        <v>701</v>
      </c>
      <c r="D4579" s="866">
        <v>1</v>
      </c>
      <c r="E4579" s="885">
        <v>2008</v>
      </c>
      <c r="F4579" s="1102">
        <v>75</v>
      </c>
      <c r="G4579" s="784">
        <f t="shared" si="153"/>
        <v>75</v>
      </c>
      <c r="H4579" s="866">
        <v>100</v>
      </c>
      <c r="I4579" s="784">
        <f t="shared" si="154"/>
        <v>0</v>
      </c>
      <c r="J4579" s="804"/>
      <c r="K4579" s="805"/>
      <c r="L4579" s="805"/>
      <c r="M4579" s="804"/>
      <c r="N4579" s="805"/>
      <c r="O4579" s="805"/>
      <c r="P4579" s="1839"/>
    </row>
    <row r="4580" spans="1:16" s="806" customFormat="1" ht="13.5" x14ac:dyDescent="0.25">
      <c r="A4580" s="1458">
        <v>529</v>
      </c>
      <c r="B4580" s="862" t="s">
        <v>1064</v>
      </c>
      <c r="C4580" s="660" t="s">
        <v>701</v>
      </c>
      <c r="D4580" s="866">
        <v>2</v>
      </c>
      <c r="E4580" s="885">
        <v>2008</v>
      </c>
      <c r="F4580" s="1102">
        <v>70</v>
      </c>
      <c r="G4580" s="784">
        <f t="shared" si="153"/>
        <v>70</v>
      </c>
      <c r="H4580" s="866">
        <v>100</v>
      </c>
      <c r="I4580" s="784">
        <f t="shared" si="154"/>
        <v>0</v>
      </c>
      <c r="J4580" s="804"/>
      <c r="K4580" s="805"/>
      <c r="L4580" s="805"/>
      <c r="M4580" s="804"/>
      <c r="N4580" s="805"/>
      <c r="O4580" s="805"/>
      <c r="P4580" s="1839"/>
    </row>
    <row r="4581" spans="1:16" s="806" customFormat="1" ht="13.5" x14ac:dyDescent="0.25">
      <c r="A4581" s="1458">
        <v>530</v>
      </c>
      <c r="B4581" s="862" t="s">
        <v>712</v>
      </c>
      <c r="C4581" s="660" t="s">
        <v>701</v>
      </c>
      <c r="D4581" s="886">
        <v>3</v>
      </c>
      <c r="E4581" s="866">
        <v>2009</v>
      </c>
      <c r="F4581" s="1102">
        <v>118.5</v>
      </c>
      <c r="G4581" s="784">
        <f t="shared" si="153"/>
        <v>118.5</v>
      </c>
      <c r="H4581" s="866">
        <v>100</v>
      </c>
      <c r="I4581" s="784">
        <f t="shared" si="154"/>
        <v>0</v>
      </c>
      <c r="J4581" s="804"/>
      <c r="K4581" s="805"/>
      <c r="L4581" s="805"/>
      <c r="M4581" s="804"/>
      <c r="N4581" s="805"/>
      <c r="O4581" s="805"/>
      <c r="P4581" s="1839"/>
    </row>
    <row r="4582" spans="1:16" s="806" customFormat="1" ht="13.5" x14ac:dyDescent="0.25">
      <c r="A4582" s="1458">
        <v>531</v>
      </c>
      <c r="B4582" s="862" t="s">
        <v>788</v>
      </c>
      <c r="C4582" s="660" t="s">
        <v>701</v>
      </c>
      <c r="D4582" s="886">
        <v>2</v>
      </c>
      <c r="E4582" s="866">
        <v>2009</v>
      </c>
      <c r="F4582" s="1102">
        <v>429.50400000000002</v>
      </c>
      <c r="G4582" s="784">
        <f t="shared" si="153"/>
        <v>429.50400000000002</v>
      </c>
      <c r="H4582" s="866">
        <v>100</v>
      </c>
      <c r="I4582" s="784">
        <f t="shared" si="154"/>
        <v>0</v>
      </c>
      <c r="J4582" s="804"/>
      <c r="K4582" s="805"/>
      <c r="L4582" s="805"/>
      <c r="M4582" s="804"/>
      <c r="N4582" s="805"/>
      <c r="O4582" s="805"/>
      <c r="P4582" s="1839"/>
    </row>
    <row r="4583" spans="1:16" s="806" customFormat="1" ht="13.5" x14ac:dyDescent="0.25">
      <c r="A4583" s="1458">
        <v>532</v>
      </c>
      <c r="B4583" s="862" t="s">
        <v>1835</v>
      </c>
      <c r="C4583" s="660" t="s">
        <v>701</v>
      </c>
      <c r="D4583" s="886">
        <v>3</v>
      </c>
      <c r="E4583" s="866">
        <v>2009</v>
      </c>
      <c r="F4583" s="1102">
        <v>198.37799999999999</v>
      </c>
      <c r="G4583" s="784">
        <f t="shared" si="153"/>
        <v>198.37799999999999</v>
      </c>
      <c r="H4583" s="866">
        <v>100</v>
      </c>
      <c r="I4583" s="784">
        <f t="shared" si="154"/>
        <v>0</v>
      </c>
      <c r="J4583" s="804"/>
      <c r="K4583" s="805"/>
      <c r="L4583" s="805"/>
      <c r="M4583" s="804"/>
      <c r="N4583" s="805"/>
      <c r="O4583" s="805"/>
      <c r="P4583" s="1839"/>
    </row>
    <row r="4584" spans="1:16" s="806" customFormat="1" ht="13.5" x14ac:dyDescent="0.25">
      <c r="A4584" s="1458">
        <v>533</v>
      </c>
      <c r="B4584" s="862" t="s">
        <v>786</v>
      </c>
      <c r="C4584" s="660" t="s">
        <v>701</v>
      </c>
      <c r="D4584" s="886">
        <v>2</v>
      </c>
      <c r="E4584" s="866">
        <v>2009</v>
      </c>
      <c r="F4584" s="1102">
        <v>178</v>
      </c>
      <c r="G4584" s="784">
        <f t="shared" si="153"/>
        <v>178</v>
      </c>
      <c r="H4584" s="866">
        <v>100</v>
      </c>
      <c r="I4584" s="784">
        <f t="shared" si="154"/>
        <v>0</v>
      </c>
      <c r="J4584" s="804"/>
      <c r="K4584" s="805"/>
      <c r="L4584" s="805"/>
      <c r="M4584" s="804"/>
      <c r="N4584" s="805"/>
      <c r="O4584" s="805"/>
      <c r="P4584" s="1839"/>
    </row>
    <row r="4585" spans="1:16" s="806" customFormat="1" ht="13.5" x14ac:dyDescent="0.25">
      <c r="A4585" s="1458">
        <v>534</v>
      </c>
      <c r="B4585" s="862" t="s">
        <v>2890</v>
      </c>
      <c r="C4585" s="660" t="s">
        <v>701</v>
      </c>
      <c r="D4585" s="886">
        <v>2</v>
      </c>
      <c r="E4585" s="866">
        <v>2009</v>
      </c>
      <c r="F4585" s="1102">
        <v>212</v>
      </c>
      <c r="G4585" s="784">
        <f t="shared" si="153"/>
        <v>212</v>
      </c>
      <c r="H4585" s="866">
        <v>100</v>
      </c>
      <c r="I4585" s="784">
        <f t="shared" si="154"/>
        <v>0</v>
      </c>
      <c r="J4585" s="804"/>
      <c r="K4585" s="805"/>
      <c r="L4585" s="805"/>
      <c r="M4585" s="804"/>
      <c r="N4585" s="805"/>
      <c r="O4585" s="805"/>
      <c r="P4585" s="1839"/>
    </row>
    <row r="4586" spans="1:16" s="806" customFormat="1" ht="13.5" x14ac:dyDescent="0.25">
      <c r="A4586" s="1458">
        <v>535</v>
      </c>
      <c r="B4586" s="862" t="s">
        <v>1989</v>
      </c>
      <c r="C4586" s="660" t="s">
        <v>701</v>
      </c>
      <c r="D4586" s="886">
        <v>1</v>
      </c>
      <c r="E4586" s="866">
        <v>2009</v>
      </c>
      <c r="F4586" s="1102">
        <v>130</v>
      </c>
      <c r="G4586" s="784">
        <f t="shared" si="153"/>
        <v>130</v>
      </c>
      <c r="H4586" s="866">
        <v>100</v>
      </c>
      <c r="I4586" s="784">
        <f t="shared" si="154"/>
        <v>0</v>
      </c>
      <c r="J4586" s="804"/>
      <c r="K4586" s="805"/>
      <c r="L4586" s="805"/>
      <c r="M4586" s="804"/>
      <c r="N4586" s="805"/>
      <c r="O4586" s="805"/>
      <c r="P4586" s="1839"/>
    </row>
    <row r="4587" spans="1:16" s="806" customFormat="1" ht="13.5" x14ac:dyDescent="0.25">
      <c r="A4587" s="1458">
        <v>536</v>
      </c>
      <c r="B4587" s="862" t="s">
        <v>789</v>
      </c>
      <c r="C4587" s="660" t="s">
        <v>701</v>
      </c>
      <c r="D4587" s="886">
        <v>4</v>
      </c>
      <c r="E4587" s="866">
        <v>2009</v>
      </c>
      <c r="F4587" s="1102">
        <v>135.45099999999999</v>
      </c>
      <c r="G4587" s="784">
        <f t="shared" si="153"/>
        <v>135.45099999999999</v>
      </c>
      <c r="H4587" s="866">
        <v>100</v>
      </c>
      <c r="I4587" s="784">
        <f t="shared" si="154"/>
        <v>0</v>
      </c>
      <c r="J4587" s="804"/>
      <c r="K4587" s="805"/>
      <c r="L4587" s="805"/>
      <c r="M4587" s="804"/>
      <c r="N4587" s="805"/>
      <c r="O4587" s="805"/>
      <c r="P4587" s="1839"/>
    </row>
    <row r="4588" spans="1:16" s="806" customFormat="1" ht="13.5" x14ac:dyDescent="0.25">
      <c r="A4588" s="1458">
        <v>537</v>
      </c>
      <c r="B4588" s="862" t="s">
        <v>802</v>
      </c>
      <c r="C4588" s="660" t="s">
        <v>701</v>
      </c>
      <c r="D4588" s="886">
        <v>1</v>
      </c>
      <c r="E4588" s="866">
        <v>2009</v>
      </c>
      <c r="F4588" s="1102">
        <v>176.33600000000001</v>
      </c>
      <c r="G4588" s="784">
        <f t="shared" si="153"/>
        <v>176.33600000000001</v>
      </c>
      <c r="H4588" s="866">
        <v>100</v>
      </c>
      <c r="I4588" s="784">
        <f t="shared" si="154"/>
        <v>0</v>
      </c>
      <c r="J4588" s="804"/>
      <c r="K4588" s="805"/>
      <c r="L4588" s="805"/>
      <c r="M4588" s="804"/>
      <c r="N4588" s="805"/>
      <c r="O4588" s="805"/>
      <c r="P4588" s="1839"/>
    </row>
    <row r="4589" spans="1:16" s="806" customFormat="1" ht="13.5" x14ac:dyDescent="0.25">
      <c r="A4589" s="1458">
        <v>538</v>
      </c>
      <c r="B4589" s="862" t="s">
        <v>1057</v>
      </c>
      <c r="C4589" s="660" t="s">
        <v>701</v>
      </c>
      <c r="D4589" s="886">
        <v>1</v>
      </c>
      <c r="E4589" s="866">
        <v>2009</v>
      </c>
      <c r="F4589" s="1102">
        <v>75.572999999999993</v>
      </c>
      <c r="G4589" s="784">
        <f t="shared" si="153"/>
        <v>75.572999999999993</v>
      </c>
      <c r="H4589" s="866">
        <v>100</v>
      </c>
      <c r="I4589" s="784">
        <f t="shared" si="154"/>
        <v>0</v>
      </c>
      <c r="J4589" s="804"/>
      <c r="K4589" s="805"/>
      <c r="L4589" s="805"/>
      <c r="M4589" s="804"/>
      <c r="N4589" s="805"/>
      <c r="O4589" s="805"/>
      <c r="P4589" s="1839"/>
    </row>
    <row r="4590" spans="1:16" s="806" customFormat="1" ht="13.5" x14ac:dyDescent="0.25">
      <c r="A4590" s="1458">
        <v>539</v>
      </c>
      <c r="B4590" s="862" t="s">
        <v>803</v>
      </c>
      <c r="C4590" s="660" t="s">
        <v>701</v>
      </c>
      <c r="D4590" s="886">
        <v>1</v>
      </c>
      <c r="E4590" s="866">
        <v>2009</v>
      </c>
      <c r="F4590" s="1102">
        <v>75.572999999999993</v>
      </c>
      <c r="G4590" s="784">
        <f t="shared" si="153"/>
        <v>75.572999999999993</v>
      </c>
      <c r="H4590" s="866">
        <v>100</v>
      </c>
      <c r="I4590" s="784">
        <f t="shared" si="154"/>
        <v>0</v>
      </c>
      <c r="J4590" s="804"/>
      <c r="K4590" s="805"/>
      <c r="L4590" s="805"/>
      <c r="M4590" s="804"/>
      <c r="N4590" s="805"/>
      <c r="O4590" s="805"/>
      <c r="P4590" s="1839"/>
    </row>
    <row r="4591" spans="1:16" s="806" customFormat="1" ht="13.5" x14ac:dyDescent="0.25">
      <c r="A4591" s="1458">
        <v>540</v>
      </c>
      <c r="B4591" s="862" t="s">
        <v>791</v>
      </c>
      <c r="C4591" s="660" t="s">
        <v>701</v>
      </c>
      <c r="D4591" s="886">
        <v>1</v>
      </c>
      <c r="E4591" s="866">
        <v>2009</v>
      </c>
      <c r="F4591" s="1102">
        <v>201.52699999999999</v>
      </c>
      <c r="G4591" s="784">
        <f t="shared" si="153"/>
        <v>201.52699999999999</v>
      </c>
      <c r="H4591" s="866">
        <v>100</v>
      </c>
      <c r="I4591" s="784">
        <f t="shared" si="154"/>
        <v>0</v>
      </c>
      <c r="J4591" s="804"/>
      <c r="K4591" s="805"/>
      <c r="L4591" s="805"/>
      <c r="M4591" s="804"/>
      <c r="N4591" s="805"/>
      <c r="O4591" s="805"/>
      <c r="P4591" s="1839"/>
    </row>
    <row r="4592" spans="1:16" s="806" customFormat="1" ht="13.5" x14ac:dyDescent="0.25">
      <c r="A4592" s="1458">
        <v>541</v>
      </c>
      <c r="B4592" s="862" t="s">
        <v>3097</v>
      </c>
      <c r="C4592" s="660" t="s">
        <v>701</v>
      </c>
      <c r="D4592" s="886">
        <v>1</v>
      </c>
      <c r="E4592" s="866">
        <v>2009</v>
      </c>
      <c r="F4592" s="1102">
        <v>185.636</v>
      </c>
      <c r="G4592" s="784">
        <f t="shared" si="153"/>
        <v>185.636</v>
      </c>
      <c r="H4592" s="866">
        <v>100</v>
      </c>
      <c r="I4592" s="784">
        <f t="shared" si="154"/>
        <v>0</v>
      </c>
      <c r="J4592" s="804"/>
      <c r="K4592" s="805"/>
      <c r="L4592" s="805"/>
      <c r="M4592" s="804"/>
      <c r="N4592" s="805"/>
      <c r="O4592" s="805"/>
      <c r="P4592" s="1839"/>
    </row>
    <row r="4593" spans="1:16" s="806" customFormat="1" ht="13.5" x14ac:dyDescent="0.25">
      <c r="A4593" s="1458">
        <v>542</v>
      </c>
      <c r="B4593" s="862" t="s">
        <v>3098</v>
      </c>
      <c r="C4593" s="660" t="s">
        <v>701</v>
      </c>
      <c r="D4593" s="886">
        <v>1</v>
      </c>
      <c r="E4593" s="866">
        <v>2009</v>
      </c>
      <c r="F4593" s="1102">
        <v>233.01499999999999</v>
      </c>
      <c r="G4593" s="784">
        <f t="shared" si="153"/>
        <v>233.01499999999999</v>
      </c>
      <c r="H4593" s="866">
        <v>100</v>
      </c>
      <c r="I4593" s="784">
        <f t="shared" si="154"/>
        <v>0</v>
      </c>
      <c r="J4593" s="804"/>
      <c r="K4593" s="805"/>
      <c r="L4593" s="805"/>
      <c r="M4593" s="804"/>
      <c r="N4593" s="805"/>
      <c r="O4593" s="805"/>
      <c r="P4593" s="1839"/>
    </row>
    <row r="4594" spans="1:16" s="806" customFormat="1" ht="13.5" x14ac:dyDescent="0.25">
      <c r="A4594" s="1458">
        <v>543</v>
      </c>
      <c r="B4594" s="862" t="s">
        <v>793</v>
      </c>
      <c r="C4594" s="660" t="s">
        <v>701</v>
      </c>
      <c r="D4594" s="887">
        <v>2</v>
      </c>
      <c r="E4594" s="882">
        <v>2009</v>
      </c>
      <c r="F4594" s="1102">
        <v>167.24199999999999</v>
      </c>
      <c r="G4594" s="784">
        <f t="shared" si="153"/>
        <v>167.24199999999999</v>
      </c>
      <c r="H4594" s="866">
        <v>100</v>
      </c>
      <c r="I4594" s="784">
        <f t="shared" si="154"/>
        <v>0</v>
      </c>
      <c r="J4594" s="804"/>
      <c r="K4594" s="805"/>
      <c r="L4594" s="805"/>
      <c r="M4594" s="804"/>
      <c r="N4594" s="805"/>
      <c r="O4594" s="805"/>
      <c r="P4594" s="1839"/>
    </row>
    <row r="4595" spans="1:16" s="806" customFormat="1" ht="13.5" x14ac:dyDescent="0.25">
      <c r="A4595" s="1458">
        <v>544</v>
      </c>
      <c r="B4595" s="862" t="s">
        <v>791</v>
      </c>
      <c r="C4595" s="660" t="s">
        <v>701</v>
      </c>
      <c r="D4595" s="866">
        <v>1</v>
      </c>
      <c r="E4595" s="866">
        <v>2009</v>
      </c>
      <c r="F4595" s="1102">
        <v>145</v>
      </c>
      <c r="G4595" s="784">
        <f t="shared" si="153"/>
        <v>145</v>
      </c>
      <c r="H4595" s="866">
        <v>100</v>
      </c>
      <c r="I4595" s="784">
        <f t="shared" si="154"/>
        <v>0</v>
      </c>
      <c r="J4595" s="804"/>
      <c r="K4595" s="805"/>
      <c r="L4595" s="805"/>
      <c r="M4595" s="804"/>
      <c r="N4595" s="805"/>
      <c r="O4595" s="805"/>
      <c r="P4595" s="1839"/>
    </row>
    <row r="4596" spans="1:16" s="806" customFormat="1" ht="13.5" x14ac:dyDescent="0.25">
      <c r="A4596" s="1458">
        <v>545</v>
      </c>
      <c r="B4596" s="862" t="s">
        <v>791</v>
      </c>
      <c r="C4596" s="660" t="s">
        <v>701</v>
      </c>
      <c r="D4596" s="886">
        <v>1</v>
      </c>
      <c r="E4596" s="866">
        <v>2010</v>
      </c>
      <c r="F4596" s="1102">
        <v>145</v>
      </c>
      <c r="G4596" s="784">
        <f t="shared" si="153"/>
        <v>145</v>
      </c>
      <c r="H4596" s="866">
        <v>100</v>
      </c>
      <c r="I4596" s="784">
        <f t="shared" si="154"/>
        <v>0</v>
      </c>
      <c r="J4596" s="804"/>
      <c r="K4596" s="805"/>
      <c r="L4596" s="805"/>
      <c r="M4596" s="804"/>
      <c r="N4596" s="805"/>
      <c r="O4596" s="805"/>
      <c r="P4596" s="1839"/>
    </row>
    <row r="4597" spans="1:16" s="806" customFormat="1" ht="13.5" x14ac:dyDescent="0.25">
      <c r="A4597" s="1458">
        <v>546</v>
      </c>
      <c r="B4597" s="862" t="s">
        <v>3011</v>
      </c>
      <c r="C4597" s="660" t="s">
        <v>701</v>
      </c>
      <c r="D4597" s="886">
        <v>1</v>
      </c>
      <c r="E4597" s="866">
        <v>2010</v>
      </c>
      <c r="F4597" s="1102">
        <v>75</v>
      </c>
      <c r="G4597" s="784">
        <f t="shared" si="153"/>
        <v>75</v>
      </c>
      <c r="H4597" s="866">
        <v>100</v>
      </c>
      <c r="I4597" s="784">
        <f t="shared" si="154"/>
        <v>0</v>
      </c>
      <c r="J4597" s="804"/>
      <c r="K4597" s="805"/>
      <c r="L4597" s="805"/>
      <c r="M4597" s="804"/>
      <c r="N4597" s="805"/>
      <c r="O4597" s="805"/>
      <c r="P4597" s="1839"/>
    </row>
    <row r="4598" spans="1:16" s="806" customFormat="1" ht="13.5" x14ac:dyDescent="0.25">
      <c r="A4598" s="1458">
        <v>547</v>
      </c>
      <c r="B4598" s="862" t="s">
        <v>787</v>
      </c>
      <c r="C4598" s="660" t="s">
        <v>701</v>
      </c>
      <c r="D4598" s="886">
        <v>2</v>
      </c>
      <c r="E4598" s="866">
        <v>2010</v>
      </c>
      <c r="F4598" s="1102">
        <v>259</v>
      </c>
      <c r="G4598" s="784">
        <f t="shared" si="153"/>
        <v>259</v>
      </c>
      <c r="H4598" s="866">
        <v>100</v>
      </c>
      <c r="I4598" s="784">
        <f t="shared" si="154"/>
        <v>0</v>
      </c>
      <c r="J4598" s="804"/>
      <c r="K4598" s="805"/>
      <c r="L4598" s="805"/>
      <c r="M4598" s="804"/>
      <c r="N4598" s="805"/>
      <c r="O4598" s="805"/>
      <c r="P4598" s="1839"/>
    </row>
    <row r="4599" spans="1:16" s="806" customFormat="1" ht="13.5" x14ac:dyDescent="0.25">
      <c r="A4599" s="1458">
        <v>548</v>
      </c>
      <c r="B4599" s="862" t="s">
        <v>786</v>
      </c>
      <c r="C4599" s="660" t="s">
        <v>701</v>
      </c>
      <c r="D4599" s="886">
        <v>2</v>
      </c>
      <c r="E4599" s="866">
        <v>2010</v>
      </c>
      <c r="F4599" s="1102">
        <v>260</v>
      </c>
      <c r="G4599" s="784">
        <f t="shared" si="153"/>
        <v>260</v>
      </c>
      <c r="H4599" s="866">
        <v>100</v>
      </c>
      <c r="I4599" s="784">
        <f t="shared" si="154"/>
        <v>0</v>
      </c>
      <c r="J4599" s="804"/>
      <c r="K4599" s="805"/>
      <c r="L4599" s="805"/>
      <c r="M4599" s="804"/>
      <c r="N4599" s="805"/>
      <c r="O4599" s="805"/>
      <c r="P4599" s="1839"/>
    </row>
    <row r="4600" spans="1:16" s="806" customFormat="1" ht="13.5" x14ac:dyDescent="0.25">
      <c r="A4600" s="1458">
        <v>549</v>
      </c>
      <c r="B4600" s="862" t="s">
        <v>3099</v>
      </c>
      <c r="C4600" s="660" t="s">
        <v>701</v>
      </c>
      <c r="D4600" s="886">
        <v>8</v>
      </c>
      <c r="E4600" s="866">
        <v>2010</v>
      </c>
      <c r="F4600" s="1102">
        <v>1097.96</v>
      </c>
      <c r="G4600" s="784">
        <f t="shared" si="153"/>
        <v>1097.96</v>
      </c>
      <c r="H4600" s="866">
        <v>100</v>
      </c>
      <c r="I4600" s="784">
        <f t="shared" si="154"/>
        <v>0</v>
      </c>
      <c r="J4600" s="804"/>
      <c r="K4600" s="805"/>
      <c r="L4600" s="805"/>
      <c r="M4600" s="804"/>
      <c r="N4600" s="805"/>
      <c r="O4600" s="805"/>
      <c r="P4600" s="1839"/>
    </row>
    <row r="4601" spans="1:16" s="806" customFormat="1" ht="13.5" x14ac:dyDescent="0.25">
      <c r="A4601" s="1458">
        <v>550</v>
      </c>
      <c r="B4601" s="862" t="s">
        <v>3100</v>
      </c>
      <c r="C4601" s="660" t="s">
        <v>701</v>
      </c>
      <c r="D4601" s="859">
        <v>1</v>
      </c>
      <c r="E4601" s="859">
        <v>2014</v>
      </c>
      <c r="F4601" s="1102">
        <v>61.8</v>
      </c>
      <c r="G4601" s="784">
        <f t="shared" si="153"/>
        <v>44.496000000000009</v>
      </c>
      <c r="H4601" s="866">
        <v>72.000000000000014</v>
      </c>
      <c r="I4601" s="784">
        <f t="shared" si="154"/>
        <v>17.303999999999988</v>
      </c>
      <c r="J4601" s="804"/>
      <c r="K4601" s="805"/>
      <c r="L4601" s="805"/>
      <c r="M4601" s="804"/>
      <c r="N4601" s="805"/>
      <c r="O4601" s="805"/>
      <c r="P4601" s="1839"/>
    </row>
    <row r="4602" spans="1:16" s="806" customFormat="1" ht="13.5" x14ac:dyDescent="0.25">
      <c r="A4602" s="1458">
        <v>551</v>
      </c>
      <c r="B4602" s="862" t="s">
        <v>2029</v>
      </c>
      <c r="C4602" s="660" t="s">
        <v>701</v>
      </c>
      <c r="D4602" s="886">
        <v>2</v>
      </c>
      <c r="E4602" s="866">
        <v>2016</v>
      </c>
      <c r="F4602" s="1102">
        <v>136.62799999999999</v>
      </c>
      <c r="G4602" s="784">
        <f t="shared" si="153"/>
        <v>65.581440000000001</v>
      </c>
      <c r="H4602" s="866">
        <v>48.000000000000007</v>
      </c>
      <c r="I4602" s="784">
        <f t="shared" si="154"/>
        <v>71.046559999999985</v>
      </c>
      <c r="J4602" s="804"/>
      <c r="K4602" s="805"/>
      <c r="L4602" s="805"/>
      <c r="M4602" s="804"/>
      <c r="N4602" s="805"/>
      <c r="O4602" s="805"/>
      <c r="P4602" s="1839"/>
    </row>
    <row r="4603" spans="1:16" s="806" customFormat="1" ht="13.5" customHeight="1" x14ac:dyDescent="0.25">
      <c r="A4603" s="1458">
        <v>552</v>
      </c>
      <c r="B4603" s="862" t="s">
        <v>3101</v>
      </c>
      <c r="C4603" s="660" t="s">
        <v>701</v>
      </c>
      <c r="D4603" s="886">
        <v>1</v>
      </c>
      <c r="E4603" s="866">
        <v>2016</v>
      </c>
      <c r="F4603" s="1102">
        <v>67.8</v>
      </c>
      <c r="G4603" s="784">
        <f t="shared" si="153"/>
        <v>32.543999999999997</v>
      </c>
      <c r="H4603" s="866">
        <v>48</v>
      </c>
      <c r="I4603" s="784">
        <f t="shared" si="154"/>
        <v>35.256</v>
      </c>
      <c r="J4603" s="804"/>
      <c r="K4603" s="805"/>
      <c r="L4603" s="805"/>
      <c r="M4603" s="804"/>
      <c r="N4603" s="805"/>
      <c r="O4603" s="805"/>
      <c r="P4603" s="1839"/>
    </row>
    <row r="4604" spans="1:16" s="806" customFormat="1" ht="13.5" x14ac:dyDescent="0.25">
      <c r="A4604" s="1458">
        <v>553</v>
      </c>
      <c r="B4604" s="862" t="s">
        <v>3102</v>
      </c>
      <c r="C4604" s="660" t="s">
        <v>701</v>
      </c>
      <c r="D4604" s="886">
        <v>1</v>
      </c>
      <c r="E4604" s="866">
        <v>2010</v>
      </c>
      <c r="F4604" s="1102">
        <v>173.886</v>
      </c>
      <c r="G4604" s="784">
        <f t="shared" si="153"/>
        <v>173.886</v>
      </c>
      <c r="H4604" s="866">
        <v>100</v>
      </c>
      <c r="I4604" s="784">
        <f t="shared" si="154"/>
        <v>0</v>
      </c>
      <c r="J4604" s="804"/>
      <c r="K4604" s="805"/>
      <c r="L4604" s="805"/>
      <c r="M4604" s="804"/>
      <c r="N4604" s="805"/>
      <c r="O4604" s="805"/>
      <c r="P4604" s="1839"/>
    </row>
    <row r="4605" spans="1:16" s="806" customFormat="1" ht="13.5" customHeight="1" x14ac:dyDescent="0.25">
      <c r="A4605" s="1458">
        <v>554</v>
      </c>
      <c r="B4605" s="862" t="s">
        <v>3103</v>
      </c>
      <c r="C4605" s="660" t="s">
        <v>701</v>
      </c>
      <c r="D4605" s="886">
        <v>1</v>
      </c>
      <c r="E4605" s="866">
        <v>2016</v>
      </c>
      <c r="F4605" s="1102">
        <v>67.8</v>
      </c>
      <c r="G4605" s="784">
        <f t="shared" si="153"/>
        <v>32.543999999999997</v>
      </c>
      <c r="H4605" s="866">
        <v>48</v>
      </c>
      <c r="I4605" s="784">
        <f t="shared" si="154"/>
        <v>35.256</v>
      </c>
      <c r="J4605" s="804"/>
      <c r="K4605" s="805"/>
      <c r="L4605" s="805"/>
      <c r="M4605" s="804"/>
      <c r="N4605" s="805"/>
      <c r="O4605" s="805"/>
      <c r="P4605" s="1839"/>
    </row>
    <row r="4606" spans="1:16" s="806" customFormat="1" ht="13.5" x14ac:dyDescent="0.25">
      <c r="A4606" s="1458">
        <v>555</v>
      </c>
      <c r="B4606" s="862" t="s">
        <v>3104</v>
      </c>
      <c r="C4606" s="660" t="s">
        <v>701</v>
      </c>
      <c r="D4606" s="842">
        <v>1</v>
      </c>
      <c r="E4606" s="842">
        <v>2010</v>
      </c>
      <c r="F4606" s="1102">
        <v>194.76499999999999</v>
      </c>
      <c r="G4606" s="784">
        <f t="shared" si="153"/>
        <v>194.76499999999999</v>
      </c>
      <c r="H4606" s="866">
        <v>100</v>
      </c>
      <c r="I4606" s="784">
        <f t="shared" si="154"/>
        <v>0</v>
      </c>
      <c r="J4606" s="804"/>
      <c r="K4606" s="805"/>
      <c r="L4606" s="805"/>
      <c r="M4606" s="804"/>
      <c r="N4606" s="805"/>
      <c r="O4606" s="805"/>
      <c r="P4606" s="1839"/>
    </row>
    <row r="4607" spans="1:16" s="806" customFormat="1" ht="13.5" x14ac:dyDescent="0.25">
      <c r="A4607" s="1458">
        <v>556</v>
      </c>
      <c r="B4607" s="862" t="s">
        <v>3105</v>
      </c>
      <c r="C4607" s="660" t="s">
        <v>701</v>
      </c>
      <c r="D4607" s="842">
        <v>2</v>
      </c>
      <c r="E4607" s="842">
        <v>2010</v>
      </c>
      <c r="F4607" s="1102">
        <v>147.642</v>
      </c>
      <c r="G4607" s="784">
        <f t="shared" si="153"/>
        <v>147.642</v>
      </c>
      <c r="H4607" s="866">
        <v>100</v>
      </c>
      <c r="I4607" s="784">
        <f t="shared" si="154"/>
        <v>0</v>
      </c>
      <c r="J4607" s="804"/>
      <c r="K4607" s="805"/>
      <c r="L4607" s="805"/>
      <c r="M4607" s="804"/>
      <c r="N4607" s="805"/>
      <c r="O4607" s="805"/>
      <c r="P4607" s="1839"/>
    </row>
    <row r="4608" spans="1:16" s="806" customFormat="1" ht="13.5" customHeight="1" x14ac:dyDescent="0.25">
      <c r="A4608" s="1458">
        <v>557</v>
      </c>
      <c r="B4608" s="862" t="s">
        <v>3106</v>
      </c>
      <c r="C4608" s="660" t="s">
        <v>701</v>
      </c>
      <c r="D4608" s="842">
        <v>1</v>
      </c>
      <c r="E4608" s="842">
        <v>2010</v>
      </c>
      <c r="F4608" s="1104">
        <v>77.507999999999996</v>
      </c>
      <c r="G4608" s="784">
        <f t="shared" si="153"/>
        <v>77.507999999999996</v>
      </c>
      <c r="H4608" s="866">
        <v>100</v>
      </c>
      <c r="I4608" s="784">
        <f t="shared" si="154"/>
        <v>0</v>
      </c>
      <c r="J4608" s="804"/>
      <c r="K4608" s="805"/>
      <c r="L4608" s="805"/>
      <c r="M4608" s="804"/>
      <c r="N4608" s="805"/>
      <c r="O4608" s="805"/>
      <c r="P4608" s="1839"/>
    </row>
    <row r="4609" spans="1:16" s="806" customFormat="1" ht="27" x14ac:dyDescent="0.25">
      <c r="A4609" s="1458">
        <v>558</v>
      </c>
      <c r="B4609" s="878" t="s">
        <v>3107</v>
      </c>
      <c r="C4609" s="660" t="s">
        <v>701</v>
      </c>
      <c r="D4609" s="842">
        <v>1</v>
      </c>
      <c r="E4609" s="842">
        <v>2010</v>
      </c>
      <c r="F4609" s="1104">
        <v>228.68899999999999</v>
      </c>
      <c r="G4609" s="784">
        <f t="shared" si="153"/>
        <v>228.68899999999999</v>
      </c>
      <c r="H4609" s="866">
        <v>100</v>
      </c>
      <c r="I4609" s="784">
        <f t="shared" si="154"/>
        <v>0</v>
      </c>
      <c r="J4609" s="804"/>
      <c r="K4609" s="805"/>
      <c r="L4609" s="805"/>
      <c r="M4609" s="804"/>
      <c r="N4609" s="805"/>
      <c r="O4609" s="805"/>
      <c r="P4609" s="1839"/>
    </row>
    <row r="4610" spans="1:16" s="806" customFormat="1" ht="13.5" x14ac:dyDescent="0.25">
      <c r="A4610" s="1458">
        <v>559</v>
      </c>
      <c r="B4610" s="878" t="s">
        <v>791</v>
      </c>
      <c r="C4610" s="660" t="s">
        <v>701</v>
      </c>
      <c r="D4610" s="842">
        <v>1</v>
      </c>
      <c r="E4610" s="842">
        <v>2010</v>
      </c>
      <c r="F4610" s="1104">
        <v>177.066</v>
      </c>
      <c r="G4610" s="784">
        <f t="shared" si="153"/>
        <v>177.066</v>
      </c>
      <c r="H4610" s="866">
        <v>100</v>
      </c>
      <c r="I4610" s="784">
        <f t="shared" si="154"/>
        <v>0</v>
      </c>
      <c r="J4610" s="804"/>
      <c r="K4610" s="805"/>
      <c r="L4610" s="805"/>
      <c r="M4610" s="804"/>
      <c r="N4610" s="805"/>
      <c r="O4610" s="805"/>
      <c r="P4610" s="1839"/>
    </row>
    <row r="4611" spans="1:16" s="806" customFormat="1" ht="13.5" x14ac:dyDescent="0.25">
      <c r="A4611" s="1458">
        <v>560</v>
      </c>
      <c r="B4611" s="878" t="s">
        <v>784</v>
      </c>
      <c r="C4611" s="660" t="s">
        <v>701</v>
      </c>
      <c r="D4611" s="842">
        <v>1</v>
      </c>
      <c r="E4611" s="842">
        <v>2010</v>
      </c>
      <c r="F4611" s="1104">
        <v>233.596</v>
      </c>
      <c r="G4611" s="784">
        <f t="shared" si="153"/>
        <v>233.596</v>
      </c>
      <c r="H4611" s="866">
        <v>100</v>
      </c>
      <c r="I4611" s="784">
        <f t="shared" si="154"/>
        <v>0</v>
      </c>
      <c r="J4611" s="804"/>
      <c r="K4611" s="805"/>
      <c r="L4611" s="805"/>
      <c r="M4611" s="888"/>
      <c r="N4611" s="889"/>
      <c r="O4611" s="890"/>
      <c r="P4611" s="1839"/>
    </row>
    <row r="4612" spans="1:16" s="806" customFormat="1" ht="13.5" x14ac:dyDescent="0.25">
      <c r="A4612" s="1458">
        <v>561</v>
      </c>
      <c r="B4612" s="878" t="s">
        <v>789</v>
      </c>
      <c r="C4612" s="660" t="s">
        <v>701</v>
      </c>
      <c r="D4612" s="842">
        <v>2</v>
      </c>
      <c r="E4612" s="842">
        <v>2010</v>
      </c>
      <c r="F4612" s="1104">
        <v>70.566000000000003</v>
      </c>
      <c r="G4612" s="784">
        <f t="shared" si="153"/>
        <v>70.566000000000003</v>
      </c>
      <c r="H4612" s="866">
        <v>100</v>
      </c>
      <c r="I4612" s="784">
        <f t="shared" si="154"/>
        <v>0</v>
      </c>
      <c r="J4612" s="804"/>
      <c r="K4612" s="805"/>
      <c r="L4612" s="805"/>
      <c r="M4612" s="888"/>
      <c r="N4612" s="889"/>
      <c r="O4612" s="890"/>
      <c r="P4612" s="1839"/>
    </row>
    <row r="4613" spans="1:16" s="797" customFormat="1" ht="20.25" customHeight="1" x14ac:dyDescent="0.2">
      <c r="A4613" s="606">
        <v>1</v>
      </c>
      <c r="B4613" s="786" t="s">
        <v>802</v>
      </c>
      <c r="C4613" s="660" t="s">
        <v>701</v>
      </c>
      <c r="D4613" s="606">
        <v>3</v>
      </c>
      <c r="E4613" s="606">
        <v>2003</v>
      </c>
      <c r="F4613" s="1080">
        <v>325.5</v>
      </c>
      <c r="G4613" s="784">
        <f t="shared" si="153"/>
        <v>325.5</v>
      </c>
      <c r="H4613" s="866">
        <v>100</v>
      </c>
      <c r="I4613" s="784">
        <f t="shared" si="154"/>
        <v>0</v>
      </c>
      <c r="J4613" s="785"/>
      <c r="K4613" s="792"/>
      <c r="L4613" s="792"/>
      <c r="M4613" s="785"/>
      <c r="N4613" s="792"/>
      <c r="O4613" s="792"/>
      <c r="P4613" s="1845" t="s">
        <v>1142</v>
      </c>
    </row>
    <row r="4614" spans="1:16" s="797" customFormat="1" ht="20.25" customHeight="1" x14ac:dyDescent="0.2">
      <c r="A4614" s="606">
        <v>2</v>
      </c>
      <c r="B4614" s="786" t="s">
        <v>3125</v>
      </c>
      <c r="C4614" s="660" t="s">
        <v>701</v>
      </c>
      <c r="D4614" s="606">
        <v>3</v>
      </c>
      <c r="E4614" s="606">
        <v>2003</v>
      </c>
      <c r="F4614" s="1080">
        <v>141</v>
      </c>
      <c r="G4614" s="784">
        <f t="shared" si="153"/>
        <v>141</v>
      </c>
      <c r="H4614" s="866">
        <v>100</v>
      </c>
      <c r="I4614" s="784">
        <f t="shared" si="154"/>
        <v>0</v>
      </c>
      <c r="J4614" s="785"/>
      <c r="K4614" s="792"/>
      <c r="L4614" s="792"/>
      <c r="M4614" s="785"/>
      <c r="N4614" s="792"/>
      <c r="O4614" s="792"/>
      <c r="P4614" s="1846"/>
    </row>
    <row r="4615" spans="1:16" s="797" customFormat="1" ht="20.25" customHeight="1" x14ac:dyDescent="0.2">
      <c r="A4615" s="606">
        <v>3</v>
      </c>
      <c r="B4615" s="786" t="s">
        <v>3126</v>
      </c>
      <c r="C4615" s="660" t="s">
        <v>701</v>
      </c>
      <c r="D4615" s="606">
        <v>3</v>
      </c>
      <c r="E4615" s="606">
        <v>2003</v>
      </c>
      <c r="F4615" s="1080">
        <v>193.2</v>
      </c>
      <c r="G4615" s="784">
        <f t="shared" si="153"/>
        <v>193.2</v>
      </c>
      <c r="H4615" s="866">
        <v>100</v>
      </c>
      <c r="I4615" s="784">
        <f t="shared" si="154"/>
        <v>0</v>
      </c>
      <c r="J4615" s="785"/>
      <c r="K4615" s="792"/>
      <c r="L4615" s="792"/>
      <c r="M4615" s="785"/>
      <c r="N4615" s="792"/>
      <c r="O4615" s="792"/>
      <c r="P4615" s="1846"/>
    </row>
    <row r="4616" spans="1:16" s="797" customFormat="1" ht="20.25" customHeight="1" x14ac:dyDescent="0.2">
      <c r="A4616" s="606">
        <v>4</v>
      </c>
      <c r="B4616" s="786" t="s">
        <v>709</v>
      </c>
      <c r="C4616" s="660" t="s">
        <v>701</v>
      </c>
      <c r="D4616" s="606">
        <v>5</v>
      </c>
      <c r="E4616" s="606">
        <v>2003</v>
      </c>
      <c r="F4616" s="1080">
        <v>585</v>
      </c>
      <c r="G4616" s="784">
        <f t="shared" si="153"/>
        <v>585</v>
      </c>
      <c r="H4616" s="866">
        <v>100</v>
      </c>
      <c r="I4616" s="784">
        <f t="shared" si="154"/>
        <v>0</v>
      </c>
      <c r="J4616" s="785"/>
      <c r="K4616" s="792"/>
      <c r="L4616" s="792"/>
      <c r="M4616" s="785"/>
      <c r="N4616" s="792"/>
      <c r="O4616" s="792"/>
      <c r="P4616" s="1846"/>
    </row>
    <row r="4617" spans="1:16" s="797" customFormat="1" ht="20.25" customHeight="1" x14ac:dyDescent="0.2">
      <c r="A4617" s="606">
        <v>5</v>
      </c>
      <c r="B4617" s="786" t="s">
        <v>3127</v>
      </c>
      <c r="C4617" s="660" t="s">
        <v>701</v>
      </c>
      <c r="D4617" s="606">
        <v>12</v>
      </c>
      <c r="E4617" s="606">
        <v>2003</v>
      </c>
      <c r="F4617" s="1080">
        <v>1158</v>
      </c>
      <c r="G4617" s="784">
        <f t="shared" si="153"/>
        <v>1158</v>
      </c>
      <c r="H4617" s="866">
        <v>100</v>
      </c>
      <c r="I4617" s="784">
        <f t="shared" si="154"/>
        <v>0</v>
      </c>
      <c r="J4617" s="785"/>
      <c r="K4617" s="792"/>
      <c r="L4617" s="792"/>
      <c r="M4617" s="785"/>
      <c r="N4617" s="792"/>
      <c r="O4617" s="792"/>
      <c r="P4617" s="1846"/>
    </row>
    <row r="4618" spans="1:16" s="797" customFormat="1" ht="20.25" customHeight="1" x14ac:dyDescent="0.2">
      <c r="A4618" s="606">
        <v>6</v>
      </c>
      <c r="B4618" s="786" t="s">
        <v>3128</v>
      </c>
      <c r="C4618" s="660" t="s">
        <v>701</v>
      </c>
      <c r="D4618" s="606">
        <v>15</v>
      </c>
      <c r="E4618" s="606">
        <v>2003</v>
      </c>
      <c r="F4618" s="1080">
        <v>745.5</v>
      </c>
      <c r="G4618" s="784">
        <f t="shared" si="153"/>
        <v>745.5</v>
      </c>
      <c r="H4618" s="866">
        <v>100</v>
      </c>
      <c r="I4618" s="784">
        <f t="shared" si="154"/>
        <v>0</v>
      </c>
      <c r="J4618" s="785"/>
      <c r="K4618" s="792"/>
      <c r="L4618" s="792"/>
      <c r="M4618" s="785"/>
      <c r="N4618" s="792"/>
      <c r="O4618" s="792"/>
      <c r="P4618" s="1846"/>
    </row>
    <row r="4619" spans="1:16" s="797" customFormat="1" ht="20.25" customHeight="1" x14ac:dyDescent="0.2">
      <c r="A4619" s="606">
        <v>7</v>
      </c>
      <c r="B4619" s="786" t="s">
        <v>3129</v>
      </c>
      <c r="C4619" s="660" t="s">
        <v>701</v>
      </c>
      <c r="D4619" s="606">
        <v>1</v>
      </c>
      <c r="E4619" s="606">
        <v>2003</v>
      </c>
      <c r="F4619" s="1080">
        <v>117</v>
      </c>
      <c r="G4619" s="784">
        <f t="shared" si="153"/>
        <v>117</v>
      </c>
      <c r="H4619" s="866">
        <v>100</v>
      </c>
      <c r="I4619" s="784">
        <f t="shared" si="154"/>
        <v>0</v>
      </c>
      <c r="J4619" s="785"/>
      <c r="K4619" s="792"/>
      <c r="L4619" s="792"/>
      <c r="M4619" s="785"/>
      <c r="N4619" s="792"/>
      <c r="O4619" s="792"/>
      <c r="P4619" s="1846"/>
    </row>
    <row r="4620" spans="1:16" s="797" customFormat="1" ht="20.25" customHeight="1" x14ac:dyDescent="0.2">
      <c r="A4620" s="606">
        <v>8</v>
      </c>
      <c r="B4620" s="786" t="s">
        <v>3129</v>
      </c>
      <c r="C4620" s="660" t="s">
        <v>701</v>
      </c>
      <c r="D4620" s="606">
        <v>1</v>
      </c>
      <c r="E4620" s="606">
        <v>2003</v>
      </c>
      <c r="F4620" s="1080">
        <v>117</v>
      </c>
      <c r="G4620" s="784">
        <f t="shared" si="153"/>
        <v>117</v>
      </c>
      <c r="H4620" s="866">
        <v>100</v>
      </c>
      <c r="I4620" s="784">
        <f t="shared" si="154"/>
        <v>0</v>
      </c>
      <c r="J4620" s="785"/>
      <c r="K4620" s="792"/>
      <c r="L4620" s="792"/>
      <c r="M4620" s="785"/>
      <c r="N4620" s="792"/>
      <c r="O4620" s="792"/>
      <c r="P4620" s="1846"/>
    </row>
    <row r="4621" spans="1:16" s="797" customFormat="1" ht="20.25" customHeight="1" x14ac:dyDescent="0.2">
      <c r="A4621" s="606">
        <v>9</v>
      </c>
      <c r="B4621" s="786" t="s">
        <v>3130</v>
      </c>
      <c r="C4621" s="660" t="s">
        <v>701</v>
      </c>
      <c r="D4621" s="606">
        <v>9</v>
      </c>
      <c r="E4621" s="606">
        <v>2003</v>
      </c>
      <c r="F4621" s="1080">
        <v>1054.8</v>
      </c>
      <c r="G4621" s="784">
        <f t="shared" si="153"/>
        <v>1054.8</v>
      </c>
      <c r="H4621" s="866">
        <v>100</v>
      </c>
      <c r="I4621" s="784">
        <f t="shared" si="154"/>
        <v>0</v>
      </c>
      <c r="J4621" s="785"/>
      <c r="K4621" s="792"/>
      <c r="L4621" s="792"/>
      <c r="M4621" s="785"/>
      <c r="N4621" s="792"/>
      <c r="O4621" s="792"/>
      <c r="P4621" s="1846"/>
    </row>
    <row r="4622" spans="1:16" s="797" customFormat="1" ht="20.25" customHeight="1" x14ac:dyDescent="0.2">
      <c r="A4622" s="606">
        <v>10</v>
      </c>
      <c r="B4622" s="786" t="s">
        <v>3131</v>
      </c>
      <c r="C4622" s="660" t="s">
        <v>701</v>
      </c>
      <c r="D4622" s="606">
        <v>10</v>
      </c>
      <c r="E4622" s="606">
        <v>2003</v>
      </c>
      <c r="F4622" s="1080">
        <v>440</v>
      </c>
      <c r="G4622" s="784">
        <f t="shared" si="153"/>
        <v>440</v>
      </c>
      <c r="H4622" s="866">
        <v>100</v>
      </c>
      <c r="I4622" s="784">
        <f t="shared" si="154"/>
        <v>0</v>
      </c>
      <c r="J4622" s="785"/>
      <c r="K4622" s="792"/>
      <c r="L4622" s="792"/>
      <c r="M4622" s="785"/>
      <c r="N4622" s="792"/>
      <c r="O4622" s="792"/>
      <c r="P4622" s="1846"/>
    </row>
    <row r="4623" spans="1:16" s="797" customFormat="1" ht="20.25" customHeight="1" x14ac:dyDescent="0.2">
      <c r="A4623" s="606">
        <v>11</v>
      </c>
      <c r="B4623" s="786" t="s">
        <v>709</v>
      </c>
      <c r="C4623" s="660" t="s">
        <v>701</v>
      </c>
      <c r="D4623" s="606">
        <v>2</v>
      </c>
      <c r="E4623" s="606">
        <v>2003</v>
      </c>
      <c r="F4623" s="1080">
        <v>505.6</v>
      </c>
      <c r="G4623" s="784">
        <f t="shared" si="153"/>
        <v>505.6</v>
      </c>
      <c r="H4623" s="866">
        <v>100</v>
      </c>
      <c r="I4623" s="784">
        <f t="shared" si="154"/>
        <v>0</v>
      </c>
      <c r="J4623" s="785"/>
      <c r="K4623" s="792"/>
      <c r="L4623" s="792"/>
      <c r="M4623" s="785"/>
      <c r="N4623" s="792"/>
      <c r="O4623" s="792"/>
      <c r="P4623" s="1846"/>
    </row>
    <row r="4624" spans="1:16" s="797" customFormat="1" ht="20.25" customHeight="1" x14ac:dyDescent="0.2">
      <c r="A4624" s="606">
        <v>12</v>
      </c>
      <c r="B4624" s="786" t="s">
        <v>711</v>
      </c>
      <c r="C4624" s="660" t="s">
        <v>701</v>
      </c>
      <c r="D4624" s="606">
        <v>1</v>
      </c>
      <c r="E4624" s="606">
        <v>2003</v>
      </c>
      <c r="F4624" s="1080">
        <v>417.8</v>
      </c>
      <c r="G4624" s="784">
        <f t="shared" si="153"/>
        <v>417.8</v>
      </c>
      <c r="H4624" s="866">
        <v>100</v>
      </c>
      <c r="I4624" s="784">
        <f t="shared" si="154"/>
        <v>0</v>
      </c>
      <c r="J4624" s="785"/>
      <c r="K4624" s="792"/>
      <c r="L4624" s="792"/>
      <c r="M4624" s="785"/>
      <c r="N4624" s="792"/>
      <c r="O4624" s="792"/>
      <c r="P4624" s="1846"/>
    </row>
    <row r="4625" spans="1:16" s="797" customFormat="1" ht="20.25" customHeight="1" x14ac:dyDescent="0.2">
      <c r="A4625" s="606">
        <v>13</v>
      </c>
      <c r="B4625" s="786" t="s">
        <v>3132</v>
      </c>
      <c r="C4625" s="660" t="s">
        <v>701</v>
      </c>
      <c r="D4625" s="606">
        <v>5</v>
      </c>
      <c r="E4625" s="606">
        <v>2003</v>
      </c>
      <c r="F4625" s="1080">
        <v>424.5</v>
      </c>
      <c r="G4625" s="784">
        <f t="shared" si="153"/>
        <v>424.5</v>
      </c>
      <c r="H4625" s="866">
        <v>100</v>
      </c>
      <c r="I4625" s="784">
        <f t="shared" si="154"/>
        <v>0</v>
      </c>
      <c r="J4625" s="785"/>
      <c r="K4625" s="792"/>
      <c r="L4625" s="792"/>
      <c r="M4625" s="785"/>
      <c r="N4625" s="792"/>
      <c r="O4625" s="792"/>
      <c r="P4625" s="1846"/>
    </row>
    <row r="4626" spans="1:16" s="797" customFormat="1" ht="20.25" customHeight="1" x14ac:dyDescent="0.2">
      <c r="A4626" s="606">
        <v>14</v>
      </c>
      <c r="B4626" s="786" t="s">
        <v>805</v>
      </c>
      <c r="C4626" s="660" t="s">
        <v>701</v>
      </c>
      <c r="D4626" s="606">
        <v>10</v>
      </c>
      <c r="E4626" s="606">
        <v>2007</v>
      </c>
      <c r="F4626" s="1080">
        <v>1320</v>
      </c>
      <c r="G4626" s="784">
        <f t="shared" ref="G4626:G4689" si="155">F4626*H4626%</f>
        <v>1320</v>
      </c>
      <c r="H4626" s="866">
        <v>100</v>
      </c>
      <c r="I4626" s="784">
        <f t="shared" ref="I4626:I4689" si="156">F4626-G4626</f>
        <v>0</v>
      </c>
      <c r="J4626" s="785"/>
      <c r="K4626" s="792"/>
      <c r="L4626" s="792"/>
      <c r="M4626" s="785"/>
      <c r="N4626" s="792"/>
      <c r="O4626" s="792"/>
      <c r="P4626" s="1846"/>
    </row>
    <row r="4627" spans="1:16" s="797" customFormat="1" ht="20.25" customHeight="1" x14ac:dyDescent="0.2">
      <c r="A4627" s="606">
        <v>15</v>
      </c>
      <c r="B4627" s="786" t="s">
        <v>786</v>
      </c>
      <c r="C4627" s="660" t="s">
        <v>701</v>
      </c>
      <c r="D4627" s="606">
        <v>2</v>
      </c>
      <c r="E4627" s="606">
        <v>2007</v>
      </c>
      <c r="F4627" s="1080">
        <v>160</v>
      </c>
      <c r="G4627" s="784">
        <f t="shared" si="155"/>
        <v>160</v>
      </c>
      <c r="H4627" s="866">
        <v>100</v>
      </c>
      <c r="I4627" s="784">
        <f t="shared" si="156"/>
        <v>0</v>
      </c>
      <c r="J4627" s="785"/>
      <c r="K4627" s="792"/>
      <c r="L4627" s="792"/>
      <c r="M4627" s="785"/>
      <c r="N4627" s="792"/>
      <c r="O4627" s="792"/>
      <c r="P4627" s="1846"/>
    </row>
    <row r="4628" spans="1:16" s="797" customFormat="1" ht="20.25" customHeight="1" x14ac:dyDescent="0.2">
      <c r="A4628" s="606">
        <v>16</v>
      </c>
      <c r="B4628" s="786" t="s">
        <v>759</v>
      </c>
      <c r="C4628" s="660" t="s">
        <v>701</v>
      </c>
      <c r="D4628" s="606">
        <v>3</v>
      </c>
      <c r="E4628" s="606">
        <v>2008</v>
      </c>
      <c r="F4628" s="1080">
        <v>225</v>
      </c>
      <c r="G4628" s="784">
        <f t="shared" si="155"/>
        <v>225</v>
      </c>
      <c r="H4628" s="866">
        <v>100</v>
      </c>
      <c r="I4628" s="784">
        <f t="shared" si="156"/>
        <v>0</v>
      </c>
      <c r="J4628" s="785"/>
      <c r="K4628" s="792"/>
      <c r="L4628" s="792"/>
      <c r="M4628" s="785"/>
      <c r="N4628" s="792"/>
      <c r="O4628" s="792"/>
      <c r="P4628" s="1846"/>
    </row>
    <row r="4629" spans="1:16" s="797" customFormat="1" ht="20.25" customHeight="1" x14ac:dyDescent="0.2">
      <c r="A4629" s="606">
        <v>17</v>
      </c>
      <c r="B4629" s="786" t="s">
        <v>760</v>
      </c>
      <c r="C4629" s="660" t="s">
        <v>701</v>
      </c>
      <c r="D4629" s="606">
        <v>5</v>
      </c>
      <c r="E4629" s="606">
        <v>2008</v>
      </c>
      <c r="F4629" s="1080">
        <v>247.5</v>
      </c>
      <c r="G4629" s="784">
        <f t="shared" si="155"/>
        <v>247.5</v>
      </c>
      <c r="H4629" s="866">
        <v>100</v>
      </c>
      <c r="I4629" s="784">
        <f t="shared" si="156"/>
        <v>0</v>
      </c>
      <c r="J4629" s="785"/>
      <c r="K4629" s="792"/>
      <c r="L4629" s="792"/>
      <c r="M4629" s="785"/>
      <c r="N4629" s="792"/>
      <c r="O4629" s="792"/>
      <c r="P4629" s="1846"/>
    </row>
    <row r="4630" spans="1:16" s="797" customFormat="1" ht="20.25" customHeight="1" x14ac:dyDescent="0.2">
      <c r="A4630" s="606">
        <v>18</v>
      </c>
      <c r="B4630" s="786" t="s">
        <v>791</v>
      </c>
      <c r="C4630" s="660" t="s">
        <v>701</v>
      </c>
      <c r="D4630" s="606">
        <v>1</v>
      </c>
      <c r="E4630" s="606">
        <v>2008</v>
      </c>
      <c r="F4630" s="1080">
        <v>90</v>
      </c>
      <c r="G4630" s="784">
        <f t="shared" si="155"/>
        <v>90</v>
      </c>
      <c r="H4630" s="866">
        <v>100</v>
      </c>
      <c r="I4630" s="784">
        <f t="shared" si="156"/>
        <v>0</v>
      </c>
      <c r="J4630" s="785"/>
      <c r="K4630" s="792"/>
      <c r="L4630" s="792"/>
      <c r="M4630" s="785"/>
      <c r="N4630" s="792"/>
      <c r="O4630" s="792"/>
      <c r="P4630" s="1846"/>
    </row>
    <row r="4631" spans="1:16" s="797" customFormat="1" ht="20.25" customHeight="1" x14ac:dyDescent="0.2">
      <c r="A4631" s="606">
        <v>19</v>
      </c>
      <c r="B4631" s="786" t="s">
        <v>763</v>
      </c>
      <c r="C4631" s="660" t="s">
        <v>701</v>
      </c>
      <c r="D4631" s="606">
        <v>5</v>
      </c>
      <c r="E4631" s="606">
        <v>2008</v>
      </c>
      <c r="F4631" s="1080">
        <v>500</v>
      </c>
      <c r="G4631" s="784">
        <f t="shared" si="155"/>
        <v>500</v>
      </c>
      <c r="H4631" s="866">
        <v>100</v>
      </c>
      <c r="I4631" s="784">
        <f t="shared" si="156"/>
        <v>0</v>
      </c>
      <c r="J4631" s="785"/>
      <c r="K4631" s="792"/>
      <c r="L4631" s="792"/>
      <c r="M4631" s="785"/>
      <c r="N4631" s="792"/>
      <c r="O4631" s="792"/>
      <c r="P4631" s="1846"/>
    </row>
    <row r="4632" spans="1:16" s="797" customFormat="1" ht="20.25" customHeight="1" x14ac:dyDescent="0.2">
      <c r="A4632" s="606">
        <v>20</v>
      </c>
      <c r="B4632" s="786" t="s">
        <v>805</v>
      </c>
      <c r="C4632" s="660" t="s">
        <v>701</v>
      </c>
      <c r="D4632" s="606">
        <v>1</v>
      </c>
      <c r="E4632" s="606">
        <v>2008</v>
      </c>
      <c r="F4632" s="1080">
        <v>150</v>
      </c>
      <c r="G4632" s="784">
        <f t="shared" si="155"/>
        <v>150</v>
      </c>
      <c r="H4632" s="866">
        <v>100</v>
      </c>
      <c r="I4632" s="784">
        <f t="shared" si="156"/>
        <v>0</v>
      </c>
      <c r="J4632" s="785"/>
      <c r="K4632" s="792"/>
      <c r="L4632" s="792"/>
      <c r="M4632" s="785"/>
      <c r="N4632" s="792"/>
      <c r="O4632" s="792"/>
      <c r="P4632" s="1846"/>
    </row>
    <row r="4633" spans="1:16" s="797" customFormat="1" ht="20.25" customHeight="1" x14ac:dyDescent="0.2">
      <c r="A4633" s="606">
        <v>21</v>
      </c>
      <c r="B4633" s="786" t="s">
        <v>786</v>
      </c>
      <c r="C4633" s="660" t="s">
        <v>701</v>
      </c>
      <c r="D4633" s="606">
        <v>11</v>
      </c>
      <c r="E4633" s="606">
        <v>2008</v>
      </c>
      <c r="F4633" s="1080">
        <v>979</v>
      </c>
      <c r="G4633" s="784">
        <f t="shared" si="155"/>
        <v>979</v>
      </c>
      <c r="H4633" s="866">
        <v>100</v>
      </c>
      <c r="I4633" s="784">
        <f t="shared" si="156"/>
        <v>0</v>
      </c>
      <c r="J4633" s="785"/>
      <c r="K4633" s="792"/>
      <c r="L4633" s="792"/>
      <c r="M4633" s="785"/>
      <c r="N4633" s="792"/>
      <c r="O4633" s="792"/>
      <c r="P4633" s="1846"/>
    </row>
    <row r="4634" spans="1:16" s="797" customFormat="1" ht="20.25" customHeight="1" x14ac:dyDescent="0.2">
      <c r="A4634" s="606">
        <v>22</v>
      </c>
      <c r="B4634" s="786" t="s">
        <v>712</v>
      </c>
      <c r="C4634" s="660" t="s">
        <v>701</v>
      </c>
      <c r="D4634" s="606">
        <v>16</v>
      </c>
      <c r="E4634" s="606">
        <v>2008</v>
      </c>
      <c r="F4634" s="1080">
        <v>632</v>
      </c>
      <c r="G4634" s="784">
        <f t="shared" si="155"/>
        <v>632</v>
      </c>
      <c r="H4634" s="866">
        <v>100</v>
      </c>
      <c r="I4634" s="784">
        <f t="shared" si="156"/>
        <v>0</v>
      </c>
      <c r="J4634" s="785"/>
      <c r="K4634" s="792"/>
      <c r="L4634" s="792"/>
      <c r="M4634" s="785"/>
      <c r="N4634" s="792"/>
      <c r="O4634" s="792"/>
      <c r="P4634" s="1846"/>
    </row>
    <row r="4635" spans="1:16" s="797" customFormat="1" ht="20.25" customHeight="1" x14ac:dyDescent="0.2">
      <c r="A4635" s="606">
        <v>23</v>
      </c>
      <c r="B4635" s="786" t="s">
        <v>787</v>
      </c>
      <c r="C4635" s="660" t="s">
        <v>701</v>
      </c>
      <c r="D4635" s="606">
        <v>9</v>
      </c>
      <c r="E4635" s="606">
        <v>2008</v>
      </c>
      <c r="F4635" s="1080">
        <v>711</v>
      </c>
      <c r="G4635" s="784">
        <f t="shared" si="155"/>
        <v>711</v>
      </c>
      <c r="H4635" s="866">
        <v>100</v>
      </c>
      <c r="I4635" s="784">
        <f t="shared" si="156"/>
        <v>0</v>
      </c>
      <c r="J4635" s="785"/>
      <c r="K4635" s="792"/>
      <c r="L4635" s="792"/>
      <c r="M4635" s="785"/>
      <c r="N4635" s="792"/>
      <c r="O4635" s="792"/>
      <c r="P4635" s="1846"/>
    </row>
    <row r="4636" spans="1:16" s="797" customFormat="1" ht="20.25" customHeight="1" x14ac:dyDescent="0.2">
      <c r="A4636" s="606">
        <v>24</v>
      </c>
      <c r="B4636" s="786" t="s">
        <v>786</v>
      </c>
      <c r="C4636" s="660" t="s">
        <v>701</v>
      </c>
      <c r="D4636" s="606">
        <v>2</v>
      </c>
      <c r="E4636" s="606">
        <v>2008</v>
      </c>
      <c r="F4636" s="1080">
        <v>178</v>
      </c>
      <c r="G4636" s="784">
        <f t="shared" si="155"/>
        <v>178</v>
      </c>
      <c r="H4636" s="866">
        <v>100</v>
      </c>
      <c r="I4636" s="784">
        <f t="shared" si="156"/>
        <v>0</v>
      </c>
      <c r="J4636" s="785"/>
      <c r="K4636" s="792"/>
      <c r="L4636" s="792"/>
      <c r="M4636" s="785"/>
      <c r="N4636" s="792"/>
      <c r="O4636" s="792"/>
      <c r="P4636" s="1846"/>
    </row>
    <row r="4637" spans="1:16" s="797" customFormat="1" ht="20.25" customHeight="1" x14ac:dyDescent="0.2">
      <c r="A4637" s="606">
        <v>25</v>
      </c>
      <c r="B4637" s="786" t="s">
        <v>786</v>
      </c>
      <c r="C4637" s="660" t="s">
        <v>701</v>
      </c>
      <c r="D4637" s="606">
        <v>2</v>
      </c>
      <c r="E4637" s="606">
        <v>2008</v>
      </c>
      <c r="F4637" s="1080">
        <v>178</v>
      </c>
      <c r="G4637" s="784">
        <f t="shared" si="155"/>
        <v>178</v>
      </c>
      <c r="H4637" s="866">
        <v>100</v>
      </c>
      <c r="I4637" s="784">
        <f t="shared" si="156"/>
        <v>0</v>
      </c>
      <c r="J4637" s="785"/>
      <c r="K4637" s="792"/>
      <c r="L4637" s="792"/>
      <c r="M4637" s="785"/>
      <c r="N4637" s="792"/>
      <c r="O4637" s="792"/>
      <c r="P4637" s="1846"/>
    </row>
    <row r="4638" spans="1:16" s="797" customFormat="1" ht="20.25" customHeight="1" x14ac:dyDescent="0.2">
      <c r="A4638" s="606">
        <v>26</v>
      </c>
      <c r="B4638" s="786" t="s">
        <v>763</v>
      </c>
      <c r="C4638" s="660" t="s">
        <v>701</v>
      </c>
      <c r="D4638" s="606">
        <v>1</v>
      </c>
      <c r="E4638" s="606">
        <v>2008</v>
      </c>
      <c r="F4638" s="1080">
        <v>106</v>
      </c>
      <c r="G4638" s="784">
        <f t="shared" si="155"/>
        <v>106</v>
      </c>
      <c r="H4638" s="866">
        <v>100</v>
      </c>
      <c r="I4638" s="784">
        <f t="shared" si="156"/>
        <v>0</v>
      </c>
      <c r="J4638" s="785"/>
      <c r="K4638" s="792"/>
      <c r="L4638" s="792"/>
      <c r="M4638" s="785"/>
      <c r="N4638" s="792"/>
      <c r="O4638" s="792"/>
      <c r="P4638" s="1846"/>
    </row>
    <row r="4639" spans="1:16" s="797" customFormat="1" ht="20.25" customHeight="1" x14ac:dyDescent="0.2">
      <c r="A4639" s="606">
        <v>27</v>
      </c>
      <c r="B4639" s="786" t="s">
        <v>760</v>
      </c>
      <c r="C4639" s="660" t="s">
        <v>701</v>
      </c>
      <c r="D4639" s="606">
        <v>1</v>
      </c>
      <c r="E4639" s="606">
        <v>2008</v>
      </c>
      <c r="F4639" s="1080">
        <v>49.5</v>
      </c>
      <c r="G4639" s="784">
        <f t="shared" si="155"/>
        <v>49.5</v>
      </c>
      <c r="H4639" s="866">
        <v>100</v>
      </c>
      <c r="I4639" s="784">
        <f t="shared" si="156"/>
        <v>0</v>
      </c>
      <c r="J4639" s="785"/>
      <c r="K4639" s="792"/>
      <c r="L4639" s="792"/>
      <c r="M4639" s="785"/>
      <c r="N4639" s="792"/>
      <c r="O4639" s="792"/>
      <c r="P4639" s="1846"/>
    </row>
    <row r="4640" spans="1:16" s="797" customFormat="1" ht="20.25" customHeight="1" x14ac:dyDescent="0.2">
      <c r="A4640" s="606">
        <v>28</v>
      </c>
      <c r="B4640" s="786" t="s">
        <v>1064</v>
      </c>
      <c r="C4640" s="660" t="s">
        <v>701</v>
      </c>
      <c r="D4640" s="606">
        <v>2</v>
      </c>
      <c r="E4640" s="606">
        <v>2008</v>
      </c>
      <c r="F4640" s="1080">
        <v>70</v>
      </c>
      <c r="G4640" s="784">
        <f t="shared" si="155"/>
        <v>70</v>
      </c>
      <c r="H4640" s="866">
        <v>100</v>
      </c>
      <c r="I4640" s="784">
        <f t="shared" si="156"/>
        <v>0</v>
      </c>
      <c r="J4640" s="785"/>
      <c r="K4640" s="792"/>
      <c r="L4640" s="792"/>
      <c r="M4640" s="785"/>
      <c r="N4640" s="792"/>
      <c r="O4640" s="792"/>
      <c r="P4640" s="1846"/>
    </row>
    <row r="4641" spans="1:16" s="797" customFormat="1" ht="20.25" customHeight="1" x14ac:dyDescent="0.2">
      <c r="A4641" s="606">
        <v>29</v>
      </c>
      <c r="B4641" s="786" t="s">
        <v>787</v>
      </c>
      <c r="C4641" s="660" t="s">
        <v>701</v>
      </c>
      <c r="D4641" s="606">
        <v>1</v>
      </c>
      <c r="E4641" s="606">
        <v>2008</v>
      </c>
      <c r="F4641" s="1080">
        <v>79</v>
      </c>
      <c r="G4641" s="784">
        <f t="shared" si="155"/>
        <v>79</v>
      </c>
      <c r="H4641" s="866">
        <v>100</v>
      </c>
      <c r="I4641" s="784">
        <f t="shared" si="156"/>
        <v>0</v>
      </c>
      <c r="J4641" s="785"/>
      <c r="K4641" s="792"/>
      <c r="L4641" s="792"/>
      <c r="M4641" s="785"/>
      <c r="N4641" s="792"/>
      <c r="O4641" s="792"/>
      <c r="P4641" s="1846"/>
    </row>
    <row r="4642" spans="1:16" s="797" customFormat="1" ht="20.25" customHeight="1" x14ac:dyDescent="0.2">
      <c r="A4642" s="606">
        <v>30</v>
      </c>
      <c r="B4642" s="786" t="s">
        <v>712</v>
      </c>
      <c r="C4642" s="660" t="s">
        <v>701</v>
      </c>
      <c r="D4642" s="606">
        <v>2</v>
      </c>
      <c r="E4642" s="606">
        <v>2008</v>
      </c>
      <c r="F4642" s="1080">
        <v>70</v>
      </c>
      <c r="G4642" s="784">
        <f t="shared" si="155"/>
        <v>70</v>
      </c>
      <c r="H4642" s="866">
        <v>100</v>
      </c>
      <c r="I4642" s="784">
        <f t="shared" si="156"/>
        <v>0</v>
      </c>
      <c r="J4642" s="785"/>
      <c r="K4642" s="792"/>
      <c r="L4642" s="792"/>
      <c r="M4642" s="785"/>
      <c r="N4642" s="792"/>
      <c r="O4642" s="792"/>
      <c r="P4642" s="1846"/>
    </row>
    <row r="4643" spans="1:16" s="797" customFormat="1" ht="20.25" customHeight="1" x14ac:dyDescent="0.2">
      <c r="A4643" s="606">
        <v>31</v>
      </c>
      <c r="B4643" s="786" t="s">
        <v>763</v>
      </c>
      <c r="C4643" s="660" t="s">
        <v>701</v>
      </c>
      <c r="D4643" s="606">
        <v>2</v>
      </c>
      <c r="E4643" s="606">
        <v>2008</v>
      </c>
      <c r="F4643" s="1080">
        <v>232</v>
      </c>
      <c r="G4643" s="784">
        <f t="shared" si="155"/>
        <v>232</v>
      </c>
      <c r="H4643" s="866">
        <v>100</v>
      </c>
      <c r="I4643" s="784">
        <f t="shared" si="156"/>
        <v>0</v>
      </c>
      <c r="J4643" s="785"/>
      <c r="K4643" s="792"/>
      <c r="L4643" s="792"/>
      <c r="M4643" s="785"/>
      <c r="N4643" s="792"/>
      <c r="O4643" s="792"/>
      <c r="P4643" s="1846"/>
    </row>
    <row r="4644" spans="1:16" s="797" customFormat="1" ht="20.25" customHeight="1" x14ac:dyDescent="0.2">
      <c r="A4644" s="606">
        <v>32</v>
      </c>
      <c r="B4644" s="786" t="s">
        <v>760</v>
      </c>
      <c r="C4644" s="660" t="s">
        <v>701</v>
      </c>
      <c r="D4644" s="606">
        <v>1</v>
      </c>
      <c r="E4644" s="606">
        <v>2008</v>
      </c>
      <c r="F4644" s="1080">
        <v>49.5</v>
      </c>
      <c r="G4644" s="784">
        <f t="shared" si="155"/>
        <v>49.5</v>
      </c>
      <c r="H4644" s="866">
        <v>100</v>
      </c>
      <c r="I4644" s="784">
        <f t="shared" si="156"/>
        <v>0</v>
      </c>
      <c r="J4644" s="785"/>
      <c r="K4644" s="792"/>
      <c r="L4644" s="792"/>
      <c r="M4644" s="785"/>
      <c r="N4644" s="792"/>
      <c r="O4644" s="792"/>
      <c r="P4644" s="1846"/>
    </row>
    <row r="4645" spans="1:16" s="797" customFormat="1" ht="20.25" customHeight="1" x14ac:dyDescent="0.2">
      <c r="A4645" s="606">
        <v>33</v>
      </c>
      <c r="B4645" s="786" t="s">
        <v>788</v>
      </c>
      <c r="C4645" s="660" t="s">
        <v>701</v>
      </c>
      <c r="D4645" s="606">
        <v>1</v>
      </c>
      <c r="E4645" s="606">
        <v>2008</v>
      </c>
      <c r="F4645" s="1080">
        <v>214.572</v>
      </c>
      <c r="G4645" s="784">
        <f t="shared" si="155"/>
        <v>214.572</v>
      </c>
      <c r="H4645" s="866">
        <v>100</v>
      </c>
      <c r="I4645" s="784">
        <f t="shared" si="156"/>
        <v>0</v>
      </c>
      <c r="J4645" s="785"/>
      <c r="K4645" s="792"/>
      <c r="L4645" s="792"/>
      <c r="M4645" s="785"/>
      <c r="N4645" s="792"/>
      <c r="O4645" s="792"/>
      <c r="P4645" s="1846"/>
    </row>
    <row r="4646" spans="1:16" s="797" customFormat="1" ht="20.25" customHeight="1" x14ac:dyDescent="0.2">
      <c r="A4646" s="606">
        <v>34</v>
      </c>
      <c r="B4646" s="786" t="s">
        <v>789</v>
      </c>
      <c r="C4646" s="660" t="s">
        <v>701</v>
      </c>
      <c r="D4646" s="606">
        <v>8</v>
      </c>
      <c r="E4646" s="606">
        <v>2008</v>
      </c>
      <c r="F4646" s="1080">
        <v>270.90232000000003</v>
      </c>
      <c r="G4646" s="784">
        <f t="shared" si="155"/>
        <v>270.90232000000003</v>
      </c>
      <c r="H4646" s="866">
        <v>100</v>
      </c>
      <c r="I4646" s="784">
        <f t="shared" si="156"/>
        <v>0</v>
      </c>
      <c r="J4646" s="785"/>
      <c r="K4646" s="792"/>
      <c r="L4646" s="792"/>
      <c r="M4646" s="785"/>
      <c r="N4646" s="792"/>
      <c r="O4646" s="792"/>
      <c r="P4646" s="1846"/>
    </row>
    <row r="4647" spans="1:16" s="797" customFormat="1" ht="20.25" customHeight="1" x14ac:dyDescent="0.2">
      <c r="A4647" s="606">
        <v>35</v>
      </c>
      <c r="B4647" s="786" t="s">
        <v>802</v>
      </c>
      <c r="C4647" s="660" t="s">
        <v>701</v>
      </c>
      <c r="D4647" s="606">
        <v>1</v>
      </c>
      <c r="E4647" s="606">
        <v>2008</v>
      </c>
      <c r="F4647" s="1080">
        <v>176.33592000000002</v>
      </c>
      <c r="G4647" s="784">
        <f t="shared" si="155"/>
        <v>176.33592000000002</v>
      </c>
      <c r="H4647" s="866">
        <v>100</v>
      </c>
      <c r="I4647" s="784">
        <f t="shared" si="156"/>
        <v>0</v>
      </c>
      <c r="J4647" s="785"/>
      <c r="K4647" s="792"/>
      <c r="L4647" s="792"/>
      <c r="M4647" s="785"/>
      <c r="N4647" s="792"/>
      <c r="O4647" s="792"/>
      <c r="P4647" s="1846"/>
    </row>
    <row r="4648" spans="1:16" s="797" customFormat="1" ht="20.25" customHeight="1" x14ac:dyDescent="0.2">
      <c r="A4648" s="606">
        <v>36</v>
      </c>
      <c r="B4648" s="786" t="s">
        <v>1057</v>
      </c>
      <c r="C4648" s="660" t="s">
        <v>701</v>
      </c>
      <c r="D4648" s="606">
        <v>1</v>
      </c>
      <c r="E4648" s="606">
        <v>2008</v>
      </c>
      <c r="F4648" s="1080">
        <v>75.572539999999989</v>
      </c>
      <c r="G4648" s="784">
        <f t="shared" si="155"/>
        <v>75.572539999999989</v>
      </c>
      <c r="H4648" s="866">
        <v>100</v>
      </c>
      <c r="I4648" s="784">
        <f t="shared" si="156"/>
        <v>0</v>
      </c>
      <c r="J4648" s="785"/>
      <c r="K4648" s="792"/>
      <c r="L4648" s="792"/>
      <c r="M4648" s="785"/>
      <c r="N4648" s="792"/>
      <c r="O4648" s="792"/>
      <c r="P4648" s="1846"/>
    </row>
    <row r="4649" spans="1:16" s="797" customFormat="1" ht="20.25" customHeight="1" x14ac:dyDescent="0.2">
      <c r="A4649" s="606">
        <v>37</v>
      </c>
      <c r="B4649" s="786" t="s">
        <v>803</v>
      </c>
      <c r="C4649" s="660" t="s">
        <v>701</v>
      </c>
      <c r="D4649" s="606">
        <v>1</v>
      </c>
      <c r="E4649" s="606">
        <v>2008</v>
      </c>
      <c r="F4649" s="1080">
        <v>75.572539999999989</v>
      </c>
      <c r="G4649" s="784">
        <f t="shared" si="155"/>
        <v>75.572539999999989</v>
      </c>
      <c r="H4649" s="866">
        <v>100</v>
      </c>
      <c r="I4649" s="784">
        <f t="shared" si="156"/>
        <v>0</v>
      </c>
      <c r="J4649" s="785"/>
      <c r="K4649" s="792"/>
      <c r="L4649" s="792"/>
      <c r="M4649" s="785"/>
      <c r="N4649" s="792"/>
      <c r="O4649" s="792"/>
      <c r="P4649" s="1846"/>
    </row>
    <row r="4650" spans="1:16" s="797" customFormat="1" ht="20.25" customHeight="1" x14ac:dyDescent="0.2">
      <c r="A4650" s="606">
        <v>38</v>
      </c>
      <c r="B4650" s="786" t="s">
        <v>1058</v>
      </c>
      <c r="C4650" s="660" t="s">
        <v>701</v>
      </c>
      <c r="D4650" s="606">
        <v>2</v>
      </c>
      <c r="E4650" s="606">
        <v>2008</v>
      </c>
      <c r="F4650" s="1080">
        <v>197.74814000000001</v>
      </c>
      <c r="G4650" s="784">
        <f t="shared" si="155"/>
        <v>197.74814000000001</v>
      </c>
      <c r="H4650" s="866">
        <v>100</v>
      </c>
      <c r="I4650" s="784">
        <f t="shared" si="156"/>
        <v>0</v>
      </c>
      <c r="J4650" s="785"/>
      <c r="K4650" s="792"/>
      <c r="L4650" s="792"/>
      <c r="M4650" s="785"/>
      <c r="N4650" s="792"/>
      <c r="O4650" s="792"/>
      <c r="P4650" s="1846"/>
    </row>
    <row r="4651" spans="1:16" s="797" customFormat="1" ht="20.25" customHeight="1" x14ac:dyDescent="0.2">
      <c r="A4651" s="606">
        <v>39</v>
      </c>
      <c r="B4651" s="786" t="s">
        <v>1059</v>
      </c>
      <c r="C4651" s="660" t="s">
        <v>701</v>
      </c>
      <c r="D4651" s="606">
        <v>4</v>
      </c>
      <c r="E4651" s="606">
        <v>2008</v>
      </c>
      <c r="F4651" s="1080">
        <v>264.50387999999998</v>
      </c>
      <c r="G4651" s="784">
        <f t="shared" si="155"/>
        <v>264.50387999999998</v>
      </c>
      <c r="H4651" s="866">
        <v>100</v>
      </c>
      <c r="I4651" s="784">
        <f t="shared" si="156"/>
        <v>0</v>
      </c>
      <c r="J4651" s="785"/>
      <c r="K4651" s="792"/>
      <c r="L4651" s="792"/>
      <c r="M4651" s="785"/>
      <c r="N4651" s="792"/>
      <c r="O4651" s="792"/>
      <c r="P4651" s="1846"/>
    </row>
    <row r="4652" spans="1:16" s="797" customFormat="1" ht="20.25" customHeight="1" x14ac:dyDescent="0.2">
      <c r="A4652" s="606">
        <v>40</v>
      </c>
      <c r="B4652" s="786" t="s">
        <v>790</v>
      </c>
      <c r="C4652" s="660" t="s">
        <v>701</v>
      </c>
      <c r="D4652" s="606">
        <v>3</v>
      </c>
      <c r="E4652" s="606">
        <v>2008</v>
      </c>
      <c r="F4652" s="1080">
        <v>197.75444999999999</v>
      </c>
      <c r="G4652" s="784">
        <f t="shared" si="155"/>
        <v>197.75444999999999</v>
      </c>
      <c r="H4652" s="866">
        <v>100</v>
      </c>
      <c r="I4652" s="784">
        <f t="shared" si="156"/>
        <v>0</v>
      </c>
      <c r="J4652" s="785"/>
      <c r="K4652" s="792"/>
      <c r="L4652" s="792"/>
      <c r="M4652" s="785"/>
      <c r="N4652" s="792"/>
      <c r="O4652" s="792"/>
      <c r="P4652" s="1846"/>
    </row>
    <row r="4653" spans="1:16" s="797" customFormat="1" ht="20.25" customHeight="1" x14ac:dyDescent="0.2">
      <c r="A4653" s="606">
        <v>41</v>
      </c>
      <c r="B4653" s="786" t="s">
        <v>791</v>
      </c>
      <c r="C4653" s="660" t="s">
        <v>701</v>
      </c>
      <c r="D4653" s="606">
        <v>1</v>
      </c>
      <c r="E4653" s="606">
        <v>2008</v>
      </c>
      <c r="F4653" s="1080">
        <v>201.52677</v>
      </c>
      <c r="G4653" s="784">
        <f t="shared" si="155"/>
        <v>201.52677</v>
      </c>
      <c r="H4653" s="866">
        <v>100</v>
      </c>
      <c r="I4653" s="784">
        <f t="shared" si="156"/>
        <v>0</v>
      </c>
      <c r="J4653" s="785"/>
      <c r="K4653" s="792"/>
      <c r="L4653" s="792"/>
      <c r="M4653" s="785"/>
      <c r="N4653" s="792"/>
      <c r="O4653" s="792"/>
      <c r="P4653" s="1846"/>
    </row>
    <row r="4654" spans="1:16" s="797" customFormat="1" ht="20.25" customHeight="1" x14ac:dyDescent="0.2">
      <c r="A4654" s="606">
        <v>42</v>
      </c>
      <c r="B4654" s="786" t="s">
        <v>792</v>
      </c>
      <c r="C4654" s="660" t="s">
        <v>701</v>
      </c>
      <c r="D4654" s="606">
        <v>1</v>
      </c>
      <c r="E4654" s="606">
        <v>2008</v>
      </c>
      <c r="F4654" s="1080">
        <v>185.63607999999999</v>
      </c>
      <c r="G4654" s="784">
        <f t="shared" si="155"/>
        <v>185.63607999999999</v>
      </c>
      <c r="H4654" s="866">
        <v>100</v>
      </c>
      <c r="I4654" s="784">
        <f t="shared" si="156"/>
        <v>0</v>
      </c>
      <c r="J4654" s="785"/>
      <c r="K4654" s="792"/>
      <c r="L4654" s="792"/>
      <c r="M4654" s="785"/>
      <c r="N4654" s="792"/>
      <c r="O4654" s="792"/>
      <c r="P4654" s="1846"/>
    </row>
    <row r="4655" spans="1:16" s="797" customFormat="1" ht="20.25" customHeight="1" x14ac:dyDescent="0.2">
      <c r="A4655" s="606">
        <v>43</v>
      </c>
      <c r="B4655" s="786" t="s">
        <v>3010</v>
      </c>
      <c r="C4655" s="660" t="s">
        <v>701</v>
      </c>
      <c r="D4655" s="606">
        <v>3</v>
      </c>
      <c r="E4655" s="606">
        <v>2008</v>
      </c>
      <c r="F4655" s="1080">
        <v>699.04595999999992</v>
      </c>
      <c r="G4655" s="784">
        <f t="shared" si="155"/>
        <v>699.04595999999992</v>
      </c>
      <c r="H4655" s="866">
        <v>100</v>
      </c>
      <c r="I4655" s="784">
        <f t="shared" si="156"/>
        <v>0</v>
      </c>
      <c r="J4655" s="785"/>
      <c r="K4655" s="792"/>
      <c r="L4655" s="792"/>
      <c r="M4655" s="785"/>
      <c r="N4655" s="792"/>
      <c r="O4655" s="792"/>
      <c r="P4655" s="1846"/>
    </row>
    <row r="4656" spans="1:16" s="797" customFormat="1" ht="20.25" customHeight="1" x14ac:dyDescent="0.2">
      <c r="A4656" s="606">
        <v>44</v>
      </c>
      <c r="B4656" s="786" t="s">
        <v>793</v>
      </c>
      <c r="C4656" s="660" t="s">
        <v>701</v>
      </c>
      <c r="D4656" s="606">
        <v>3</v>
      </c>
      <c r="E4656" s="606">
        <v>2008</v>
      </c>
      <c r="F4656" s="1080">
        <v>250.86302999999998</v>
      </c>
      <c r="G4656" s="784">
        <f t="shared" si="155"/>
        <v>250.86302999999998</v>
      </c>
      <c r="H4656" s="866">
        <v>100</v>
      </c>
      <c r="I4656" s="784">
        <f t="shared" si="156"/>
        <v>0</v>
      </c>
      <c r="J4656" s="785"/>
      <c r="K4656" s="792"/>
      <c r="L4656" s="792"/>
      <c r="M4656" s="785"/>
      <c r="N4656" s="792"/>
      <c r="O4656" s="792"/>
      <c r="P4656" s="1846"/>
    </row>
    <row r="4657" spans="1:16" s="797" customFormat="1" ht="20.25" customHeight="1" x14ac:dyDescent="0.2">
      <c r="A4657" s="606">
        <v>45</v>
      </c>
      <c r="B4657" s="786" t="s">
        <v>805</v>
      </c>
      <c r="C4657" s="660" t="s">
        <v>701</v>
      </c>
      <c r="D4657" s="606">
        <v>1</v>
      </c>
      <c r="E4657" s="606">
        <v>2010</v>
      </c>
      <c r="F4657" s="1080">
        <v>180</v>
      </c>
      <c r="G4657" s="784">
        <f t="shared" si="155"/>
        <v>180</v>
      </c>
      <c r="H4657" s="866">
        <v>100</v>
      </c>
      <c r="I4657" s="784">
        <f t="shared" si="156"/>
        <v>0</v>
      </c>
      <c r="J4657" s="785"/>
      <c r="K4657" s="792"/>
      <c r="L4657" s="792"/>
      <c r="M4657" s="785"/>
      <c r="N4657" s="792"/>
      <c r="O4657" s="792"/>
      <c r="P4657" s="1846"/>
    </row>
    <row r="4658" spans="1:16" s="797" customFormat="1" ht="20.25" customHeight="1" x14ac:dyDescent="0.2">
      <c r="A4658" s="606">
        <v>46</v>
      </c>
      <c r="B4658" s="786" t="s">
        <v>2946</v>
      </c>
      <c r="C4658" s="660" t="s">
        <v>701</v>
      </c>
      <c r="D4658" s="606">
        <v>3</v>
      </c>
      <c r="E4658" s="606">
        <v>2011</v>
      </c>
      <c r="F4658" s="1080">
        <v>793.62374999999997</v>
      </c>
      <c r="G4658" s="784">
        <f t="shared" si="155"/>
        <v>793.62374999999997</v>
      </c>
      <c r="H4658" s="866">
        <v>100</v>
      </c>
      <c r="I4658" s="784">
        <f t="shared" si="156"/>
        <v>0</v>
      </c>
      <c r="J4658" s="785"/>
      <c r="K4658" s="792"/>
      <c r="L4658" s="792"/>
      <c r="M4658" s="785"/>
      <c r="N4658" s="792"/>
      <c r="O4658" s="792"/>
      <c r="P4658" s="1846"/>
    </row>
    <row r="4659" spans="1:16" s="797" customFormat="1" ht="20.25" customHeight="1" x14ac:dyDescent="0.2">
      <c r="A4659" s="606">
        <v>47</v>
      </c>
      <c r="B4659" s="786" t="s">
        <v>3108</v>
      </c>
      <c r="C4659" s="660" t="s">
        <v>701</v>
      </c>
      <c r="D4659" s="606">
        <v>3</v>
      </c>
      <c r="E4659" s="606">
        <v>2011</v>
      </c>
      <c r="F4659" s="1080">
        <v>364.63794000000001</v>
      </c>
      <c r="G4659" s="784">
        <f t="shared" si="155"/>
        <v>364.63794000000001</v>
      </c>
      <c r="H4659" s="866">
        <v>100</v>
      </c>
      <c r="I4659" s="784">
        <f t="shared" si="156"/>
        <v>0</v>
      </c>
      <c r="J4659" s="785"/>
      <c r="K4659" s="792"/>
      <c r="L4659" s="792"/>
      <c r="M4659" s="785"/>
      <c r="N4659" s="792"/>
      <c r="O4659" s="792"/>
      <c r="P4659" s="1846"/>
    </row>
    <row r="4660" spans="1:16" s="797" customFormat="1" ht="20.25" customHeight="1" x14ac:dyDescent="0.2">
      <c r="A4660" s="606">
        <v>48</v>
      </c>
      <c r="B4660" s="786" t="s">
        <v>822</v>
      </c>
      <c r="C4660" s="660" t="s">
        <v>701</v>
      </c>
      <c r="D4660" s="606">
        <v>3</v>
      </c>
      <c r="E4660" s="606">
        <v>2011</v>
      </c>
      <c r="F4660" s="1080">
        <v>386.08724999999998</v>
      </c>
      <c r="G4660" s="784">
        <f t="shared" si="155"/>
        <v>386.08724999999998</v>
      </c>
      <c r="H4660" s="866">
        <v>100</v>
      </c>
      <c r="I4660" s="784">
        <f t="shared" si="156"/>
        <v>0</v>
      </c>
      <c r="J4660" s="785"/>
      <c r="K4660" s="792"/>
      <c r="L4660" s="792"/>
      <c r="M4660" s="785"/>
      <c r="N4660" s="792"/>
      <c r="O4660" s="792"/>
      <c r="P4660" s="1846"/>
    </row>
    <row r="4661" spans="1:16" s="797" customFormat="1" ht="20.25" customHeight="1" x14ac:dyDescent="0.2">
      <c r="A4661" s="606">
        <v>49</v>
      </c>
      <c r="B4661" s="786" t="s">
        <v>3109</v>
      </c>
      <c r="C4661" s="660" t="s">
        <v>701</v>
      </c>
      <c r="D4661" s="606">
        <v>3</v>
      </c>
      <c r="E4661" s="606">
        <v>2011</v>
      </c>
      <c r="F4661" s="1080">
        <v>321.81986999999998</v>
      </c>
      <c r="G4661" s="784">
        <f t="shared" si="155"/>
        <v>321.81986999999998</v>
      </c>
      <c r="H4661" s="866">
        <v>100</v>
      </c>
      <c r="I4661" s="784">
        <f t="shared" si="156"/>
        <v>0</v>
      </c>
      <c r="J4661" s="785"/>
      <c r="K4661" s="792"/>
      <c r="L4661" s="792"/>
      <c r="M4661" s="785"/>
      <c r="N4661" s="792"/>
      <c r="O4661" s="792"/>
      <c r="P4661" s="1846"/>
    </row>
    <row r="4662" spans="1:16" s="797" customFormat="1" ht="20.25" customHeight="1" x14ac:dyDescent="0.2">
      <c r="A4662" s="606">
        <v>50</v>
      </c>
      <c r="B4662" s="786" t="s">
        <v>2950</v>
      </c>
      <c r="C4662" s="660" t="s">
        <v>701</v>
      </c>
      <c r="D4662" s="606">
        <v>3</v>
      </c>
      <c r="E4662" s="606">
        <v>2011</v>
      </c>
      <c r="F4662" s="1080">
        <v>967.72377000000006</v>
      </c>
      <c r="G4662" s="784">
        <f t="shared" si="155"/>
        <v>967.72377000000006</v>
      </c>
      <c r="H4662" s="866">
        <v>100</v>
      </c>
      <c r="I4662" s="784">
        <f t="shared" si="156"/>
        <v>0</v>
      </c>
      <c r="J4662" s="785"/>
      <c r="K4662" s="792"/>
      <c r="L4662" s="792"/>
      <c r="M4662" s="785"/>
      <c r="N4662" s="792"/>
      <c r="O4662" s="792"/>
      <c r="P4662" s="1846"/>
    </row>
    <row r="4663" spans="1:16" s="797" customFormat="1" ht="20.25" customHeight="1" x14ac:dyDescent="0.2">
      <c r="A4663" s="606">
        <v>51</v>
      </c>
      <c r="B4663" s="786" t="s">
        <v>3110</v>
      </c>
      <c r="C4663" s="660" t="s">
        <v>701</v>
      </c>
      <c r="D4663" s="606">
        <v>5</v>
      </c>
      <c r="E4663" s="606">
        <v>2011</v>
      </c>
      <c r="F4663" s="1080">
        <v>1863.7642499999999</v>
      </c>
      <c r="G4663" s="784">
        <f t="shared" si="155"/>
        <v>1863.7642499999999</v>
      </c>
      <c r="H4663" s="866">
        <v>100</v>
      </c>
      <c r="I4663" s="784">
        <f t="shared" si="156"/>
        <v>0</v>
      </c>
      <c r="J4663" s="785"/>
      <c r="K4663" s="792"/>
      <c r="L4663" s="792"/>
      <c r="M4663" s="785"/>
      <c r="N4663" s="792"/>
      <c r="O4663" s="792"/>
      <c r="P4663" s="1846"/>
    </row>
    <row r="4664" spans="1:16" s="797" customFormat="1" ht="20.25" customHeight="1" x14ac:dyDescent="0.2">
      <c r="A4664" s="606">
        <v>52</v>
      </c>
      <c r="B4664" s="786" t="s">
        <v>3111</v>
      </c>
      <c r="C4664" s="660" t="s">
        <v>701</v>
      </c>
      <c r="D4664" s="606">
        <v>7</v>
      </c>
      <c r="E4664" s="606">
        <v>2011</v>
      </c>
      <c r="F4664" s="1080">
        <v>775.74937999999997</v>
      </c>
      <c r="G4664" s="784">
        <f t="shared" si="155"/>
        <v>775.74937999999997</v>
      </c>
      <c r="H4664" s="866">
        <v>100</v>
      </c>
      <c r="I4664" s="784">
        <f t="shared" si="156"/>
        <v>0</v>
      </c>
      <c r="J4664" s="785"/>
      <c r="K4664" s="792"/>
      <c r="L4664" s="792"/>
      <c r="M4664" s="785"/>
      <c r="N4664" s="792"/>
      <c r="O4664" s="792"/>
      <c r="P4664" s="1846"/>
    </row>
    <row r="4665" spans="1:16" s="797" customFormat="1" ht="20.25" customHeight="1" x14ac:dyDescent="0.2">
      <c r="A4665" s="606">
        <v>53</v>
      </c>
      <c r="B4665" s="786" t="s">
        <v>3112</v>
      </c>
      <c r="C4665" s="660" t="s">
        <v>701</v>
      </c>
      <c r="D4665" s="606">
        <v>10</v>
      </c>
      <c r="E4665" s="606">
        <v>2011</v>
      </c>
      <c r="F4665" s="1080">
        <v>965.21809999999994</v>
      </c>
      <c r="G4665" s="784">
        <f t="shared" si="155"/>
        <v>965.21809999999994</v>
      </c>
      <c r="H4665" s="866">
        <v>100</v>
      </c>
      <c r="I4665" s="784">
        <f t="shared" si="156"/>
        <v>0</v>
      </c>
      <c r="J4665" s="785"/>
      <c r="K4665" s="792"/>
      <c r="L4665" s="792"/>
      <c r="M4665" s="785"/>
      <c r="N4665" s="792"/>
      <c r="O4665" s="792"/>
      <c r="P4665" s="1846"/>
    </row>
    <row r="4666" spans="1:16" s="797" customFormat="1" ht="20.25" customHeight="1" x14ac:dyDescent="0.2">
      <c r="A4666" s="606">
        <v>54</v>
      </c>
      <c r="B4666" s="786" t="s">
        <v>786</v>
      </c>
      <c r="C4666" s="660" t="s">
        <v>701</v>
      </c>
      <c r="D4666" s="606">
        <v>4</v>
      </c>
      <c r="E4666" s="606">
        <v>2011</v>
      </c>
      <c r="F4666" s="1080">
        <v>306.00988000000001</v>
      </c>
      <c r="G4666" s="784">
        <f t="shared" si="155"/>
        <v>306.00988000000001</v>
      </c>
      <c r="H4666" s="866">
        <v>100</v>
      </c>
      <c r="I4666" s="784">
        <f t="shared" si="156"/>
        <v>0</v>
      </c>
      <c r="J4666" s="785"/>
      <c r="K4666" s="792"/>
      <c r="L4666" s="792"/>
      <c r="M4666" s="785"/>
      <c r="N4666" s="792"/>
      <c r="O4666" s="792"/>
      <c r="P4666" s="1846"/>
    </row>
    <row r="4667" spans="1:16" s="797" customFormat="1" ht="20.25" customHeight="1" x14ac:dyDescent="0.2">
      <c r="A4667" s="606">
        <v>55</v>
      </c>
      <c r="B4667" s="786" t="s">
        <v>3113</v>
      </c>
      <c r="C4667" s="660" t="s">
        <v>701</v>
      </c>
      <c r="D4667" s="606">
        <v>17</v>
      </c>
      <c r="E4667" s="606">
        <v>2011</v>
      </c>
      <c r="F4667" s="1080">
        <v>1373.8133500000001</v>
      </c>
      <c r="G4667" s="784">
        <f t="shared" si="155"/>
        <v>1373.8133500000001</v>
      </c>
      <c r="H4667" s="866">
        <v>100</v>
      </c>
      <c r="I4667" s="784">
        <f t="shared" si="156"/>
        <v>0</v>
      </c>
      <c r="J4667" s="785"/>
      <c r="K4667" s="792"/>
      <c r="L4667" s="792"/>
      <c r="M4667" s="785"/>
      <c r="N4667" s="792"/>
      <c r="O4667" s="792"/>
      <c r="P4667" s="1846"/>
    </row>
    <row r="4668" spans="1:16" s="797" customFormat="1" ht="20.25" customHeight="1" x14ac:dyDescent="0.2">
      <c r="A4668" s="606">
        <v>56</v>
      </c>
      <c r="B4668" s="786" t="s">
        <v>3114</v>
      </c>
      <c r="C4668" s="660" t="s">
        <v>701</v>
      </c>
      <c r="D4668" s="606">
        <v>2</v>
      </c>
      <c r="E4668" s="606">
        <v>2011</v>
      </c>
      <c r="F4668" s="1080">
        <v>150.14503999999999</v>
      </c>
      <c r="G4668" s="784">
        <f t="shared" si="155"/>
        <v>150.14503999999999</v>
      </c>
      <c r="H4668" s="866">
        <v>100</v>
      </c>
      <c r="I4668" s="784">
        <f t="shared" si="156"/>
        <v>0</v>
      </c>
      <c r="J4668" s="785"/>
      <c r="K4668" s="792"/>
      <c r="L4668" s="792"/>
      <c r="M4668" s="785"/>
      <c r="N4668" s="792"/>
      <c r="O4668" s="792"/>
      <c r="P4668" s="1846"/>
    </row>
    <row r="4669" spans="1:16" s="797" customFormat="1" ht="20.25" customHeight="1" x14ac:dyDescent="0.2">
      <c r="A4669" s="606">
        <v>57</v>
      </c>
      <c r="B4669" s="786" t="s">
        <v>3115</v>
      </c>
      <c r="C4669" s="660" t="s">
        <v>701</v>
      </c>
      <c r="D4669" s="606">
        <v>8</v>
      </c>
      <c r="E4669" s="606">
        <v>2011</v>
      </c>
      <c r="F4669" s="1080">
        <v>600.58015999999998</v>
      </c>
      <c r="G4669" s="784">
        <f t="shared" si="155"/>
        <v>600.58015999999998</v>
      </c>
      <c r="H4669" s="866">
        <v>100</v>
      </c>
      <c r="I4669" s="784">
        <f t="shared" si="156"/>
        <v>0</v>
      </c>
      <c r="J4669" s="785"/>
      <c r="K4669" s="792"/>
      <c r="L4669" s="792"/>
      <c r="M4669" s="785"/>
      <c r="N4669" s="792"/>
      <c r="O4669" s="792"/>
      <c r="P4669" s="1846"/>
    </row>
    <row r="4670" spans="1:16" s="797" customFormat="1" ht="20.25" customHeight="1" x14ac:dyDescent="0.2">
      <c r="A4670" s="606">
        <v>58</v>
      </c>
      <c r="B4670" s="786" t="s">
        <v>791</v>
      </c>
      <c r="C4670" s="660" t="s">
        <v>701</v>
      </c>
      <c r="D4670" s="606">
        <v>2</v>
      </c>
      <c r="E4670" s="606">
        <v>2011</v>
      </c>
      <c r="F4670" s="1080">
        <v>522.65008</v>
      </c>
      <c r="G4670" s="784">
        <f t="shared" si="155"/>
        <v>522.65008</v>
      </c>
      <c r="H4670" s="866">
        <v>100</v>
      </c>
      <c r="I4670" s="784">
        <f t="shared" si="156"/>
        <v>0</v>
      </c>
      <c r="J4670" s="785"/>
      <c r="K4670" s="792"/>
      <c r="L4670" s="792"/>
      <c r="M4670" s="785"/>
      <c r="N4670" s="792"/>
      <c r="O4670" s="792"/>
      <c r="P4670" s="1846"/>
    </row>
    <row r="4671" spans="1:16" s="797" customFormat="1" ht="20.25" customHeight="1" x14ac:dyDescent="0.2">
      <c r="A4671" s="606">
        <v>59</v>
      </c>
      <c r="B4671" s="786" t="s">
        <v>787</v>
      </c>
      <c r="C4671" s="660" t="s">
        <v>701</v>
      </c>
      <c r="D4671" s="606">
        <v>19</v>
      </c>
      <c r="E4671" s="606">
        <v>2011</v>
      </c>
      <c r="F4671" s="1080">
        <v>5107.4308500000006</v>
      </c>
      <c r="G4671" s="784">
        <f t="shared" si="155"/>
        <v>5107.4308500000006</v>
      </c>
      <c r="H4671" s="866">
        <v>100</v>
      </c>
      <c r="I4671" s="784">
        <f t="shared" si="156"/>
        <v>0</v>
      </c>
      <c r="J4671" s="785"/>
      <c r="K4671" s="792"/>
      <c r="L4671" s="792"/>
      <c r="M4671" s="785"/>
      <c r="N4671" s="792"/>
      <c r="O4671" s="792"/>
      <c r="P4671" s="1846"/>
    </row>
    <row r="4672" spans="1:16" s="797" customFormat="1" ht="20.25" customHeight="1" x14ac:dyDescent="0.2">
      <c r="A4672" s="606">
        <v>60</v>
      </c>
      <c r="B4672" s="786" t="s">
        <v>3116</v>
      </c>
      <c r="C4672" s="660" t="s">
        <v>701</v>
      </c>
      <c r="D4672" s="606">
        <v>4</v>
      </c>
      <c r="E4672" s="606">
        <v>2011</v>
      </c>
      <c r="F4672" s="1080">
        <v>702.49576000000002</v>
      </c>
      <c r="G4672" s="784">
        <f t="shared" si="155"/>
        <v>702.49576000000002</v>
      </c>
      <c r="H4672" s="866">
        <v>100</v>
      </c>
      <c r="I4672" s="784">
        <f t="shared" si="156"/>
        <v>0</v>
      </c>
      <c r="J4672" s="785"/>
      <c r="K4672" s="792"/>
      <c r="L4672" s="792"/>
      <c r="M4672" s="785"/>
      <c r="N4672" s="792"/>
      <c r="O4672" s="792"/>
      <c r="P4672" s="1846"/>
    </row>
    <row r="4673" spans="1:16" s="797" customFormat="1" ht="20.25" customHeight="1" x14ac:dyDescent="0.2">
      <c r="A4673" s="606">
        <v>61</v>
      </c>
      <c r="B4673" s="786" t="s">
        <v>784</v>
      </c>
      <c r="C4673" s="660" t="s">
        <v>701</v>
      </c>
      <c r="D4673" s="606">
        <v>5</v>
      </c>
      <c r="E4673" s="606">
        <v>2011</v>
      </c>
      <c r="F4673" s="1080">
        <v>1062.0091</v>
      </c>
      <c r="G4673" s="784">
        <f t="shared" si="155"/>
        <v>1062.0091</v>
      </c>
      <c r="H4673" s="866">
        <v>100</v>
      </c>
      <c r="I4673" s="784">
        <f t="shared" si="156"/>
        <v>0</v>
      </c>
      <c r="J4673" s="785"/>
      <c r="K4673" s="792"/>
      <c r="L4673" s="792"/>
      <c r="M4673" s="785"/>
      <c r="N4673" s="792"/>
      <c r="O4673" s="792"/>
      <c r="P4673" s="1846"/>
    </row>
    <row r="4674" spans="1:16" s="797" customFormat="1" ht="20.25" customHeight="1" x14ac:dyDescent="0.2">
      <c r="A4674" s="606">
        <v>62</v>
      </c>
      <c r="B4674" s="786" t="s">
        <v>3117</v>
      </c>
      <c r="C4674" s="660" t="s">
        <v>701</v>
      </c>
      <c r="D4674" s="606">
        <v>65</v>
      </c>
      <c r="E4674" s="606">
        <v>2011</v>
      </c>
      <c r="F4674" s="1080">
        <v>2208.973</v>
      </c>
      <c r="G4674" s="784">
        <f t="shared" si="155"/>
        <v>2208.973</v>
      </c>
      <c r="H4674" s="866">
        <v>100</v>
      </c>
      <c r="I4674" s="784">
        <f t="shared" si="156"/>
        <v>0</v>
      </c>
      <c r="J4674" s="785"/>
      <c r="K4674" s="792"/>
      <c r="L4674" s="792"/>
      <c r="M4674" s="785"/>
      <c r="N4674" s="792"/>
      <c r="O4674" s="792"/>
      <c r="P4674" s="1846"/>
    </row>
    <row r="4675" spans="1:16" s="797" customFormat="1" ht="20.25" customHeight="1" x14ac:dyDescent="0.2">
      <c r="A4675" s="606">
        <v>63</v>
      </c>
      <c r="B4675" s="786" t="s">
        <v>3067</v>
      </c>
      <c r="C4675" s="660" t="s">
        <v>701</v>
      </c>
      <c r="D4675" s="606">
        <v>19</v>
      </c>
      <c r="E4675" s="606">
        <v>2011</v>
      </c>
      <c r="F4675" s="1080">
        <v>2017.4961899999998</v>
      </c>
      <c r="G4675" s="784">
        <f t="shared" si="155"/>
        <v>2017.4961899999998</v>
      </c>
      <c r="H4675" s="866">
        <v>100</v>
      </c>
      <c r="I4675" s="784">
        <f t="shared" si="156"/>
        <v>0</v>
      </c>
      <c r="J4675" s="785"/>
      <c r="K4675" s="792"/>
      <c r="L4675" s="792"/>
      <c r="M4675" s="785"/>
      <c r="N4675" s="792"/>
      <c r="O4675" s="792"/>
      <c r="P4675" s="1846"/>
    </row>
    <row r="4676" spans="1:16" s="797" customFormat="1" ht="20.25" customHeight="1" x14ac:dyDescent="0.2">
      <c r="A4676" s="606">
        <v>64</v>
      </c>
      <c r="B4676" s="786" t="s">
        <v>712</v>
      </c>
      <c r="C4676" s="660" t="s">
        <v>701</v>
      </c>
      <c r="D4676" s="606">
        <v>2</v>
      </c>
      <c r="E4676" s="606">
        <v>2011</v>
      </c>
      <c r="F4676" s="1080">
        <v>987.49674000000005</v>
      </c>
      <c r="G4676" s="784">
        <f t="shared" si="155"/>
        <v>987.49674000000005</v>
      </c>
      <c r="H4676" s="866">
        <v>100</v>
      </c>
      <c r="I4676" s="784">
        <f t="shared" si="156"/>
        <v>0</v>
      </c>
      <c r="J4676" s="785"/>
      <c r="K4676" s="792"/>
      <c r="L4676" s="792"/>
      <c r="M4676" s="785"/>
      <c r="N4676" s="792"/>
      <c r="O4676" s="792"/>
      <c r="P4676" s="1846"/>
    </row>
    <row r="4677" spans="1:16" s="797" customFormat="1" ht="20.25" customHeight="1" x14ac:dyDescent="0.2">
      <c r="A4677" s="606">
        <v>65</v>
      </c>
      <c r="B4677" s="786" t="s">
        <v>1997</v>
      </c>
      <c r="C4677" s="660" t="s">
        <v>701</v>
      </c>
      <c r="D4677" s="606">
        <v>4</v>
      </c>
      <c r="E4677" s="606">
        <v>2011</v>
      </c>
      <c r="F4677" s="1080">
        <v>519.53023999999994</v>
      </c>
      <c r="G4677" s="784">
        <f t="shared" si="155"/>
        <v>519.53023999999994</v>
      </c>
      <c r="H4677" s="866">
        <v>100</v>
      </c>
      <c r="I4677" s="784">
        <f t="shared" si="156"/>
        <v>0</v>
      </c>
      <c r="J4677" s="785"/>
      <c r="K4677" s="792"/>
      <c r="L4677" s="792"/>
      <c r="M4677" s="785"/>
      <c r="N4677" s="792"/>
      <c r="O4677" s="792"/>
      <c r="P4677" s="1846"/>
    </row>
    <row r="4678" spans="1:16" s="797" customFormat="1" ht="20.25" customHeight="1" x14ac:dyDescent="0.2">
      <c r="A4678" s="606">
        <v>66</v>
      </c>
      <c r="B4678" s="786" t="s">
        <v>1995</v>
      </c>
      <c r="C4678" s="660" t="s">
        <v>701</v>
      </c>
      <c r="D4678" s="606">
        <v>16</v>
      </c>
      <c r="E4678" s="606">
        <v>2011</v>
      </c>
      <c r="F4678" s="1080">
        <v>2644.8812799999996</v>
      </c>
      <c r="G4678" s="784">
        <f t="shared" si="155"/>
        <v>2644.8812799999996</v>
      </c>
      <c r="H4678" s="866">
        <v>100</v>
      </c>
      <c r="I4678" s="784">
        <f t="shared" si="156"/>
        <v>0</v>
      </c>
      <c r="J4678" s="785"/>
      <c r="K4678" s="792"/>
      <c r="L4678" s="792"/>
      <c r="M4678" s="785"/>
      <c r="N4678" s="792"/>
      <c r="O4678" s="792"/>
      <c r="P4678" s="1846"/>
    </row>
    <row r="4679" spans="1:16" s="797" customFormat="1" ht="20.25" customHeight="1" x14ac:dyDescent="0.2">
      <c r="A4679" s="606">
        <v>67</v>
      </c>
      <c r="B4679" s="786" t="s">
        <v>801</v>
      </c>
      <c r="C4679" s="660" t="s">
        <v>701</v>
      </c>
      <c r="D4679" s="606">
        <v>2</v>
      </c>
      <c r="E4679" s="606">
        <v>2011</v>
      </c>
      <c r="F4679" s="1080">
        <v>408</v>
      </c>
      <c r="G4679" s="784">
        <f t="shared" si="155"/>
        <v>408</v>
      </c>
      <c r="H4679" s="866">
        <v>100</v>
      </c>
      <c r="I4679" s="784">
        <f t="shared" si="156"/>
        <v>0</v>
      </c>
      <c r="J4679" s="785"/>
      <c r="K4679" s="792"/>
      <c r="L4679" s="792"/>
      <c r="M4679" s="785"/>
      <c r="N4679" s="792"/>
      <c r="O4679" s="792"/>
      <c r="P4679" s="1846"/>
    </row>
    <row r="4680" spans="1:16" s="797" customFormat="1" ht="20.25" customHeight="1" x14ac:dyDescent="0.2">
      <c r="A4680" s="606">
        <v>68</v>
      </c>
      <c r="B4680" s="786" t="s">
        <v>3118</v>
      </c>
      <c r="C4680" s="660" t="s">
        <v>701</v>
      </c>
      <c r="D4680" s="606">
        <v>4</v>
      </c>
      <c r="E4680" s="606">
        <v>2011</v>
      </c>
      <c r="F4680" s="1080">
        <v>921.6</v>
      </c>
      <c r="G4680" s="784">
        <f t="shared" si="155"/>
        <v>921.6</v>
      </c>
      <c r="H4680" s="866">
        <v>100</v>
      </c>
      <c r="I4680" s="784">
        <f t="shared" si="156"/>
        <v>0</v>
      </c>
      <c r="J4680" s="785"/>
      <c r="K4680" s="792"/>
      <c r="L4680" s="792"/>
      <c r="M4680" s="785"/>
      <c r="N4680" s="792"/>
      <c r="O4680" s="792"/>
      <c r="P4680" s="1846"/>
    </row>
    <row r="4681" spans="1:16" s="797" customFormat="1" ht="20.25" customHeight="1" x14ac:dyDescent="0.2">
      <c r="A4681" s="606">
        <v>69</v>
      </c>
      <c r="B4681" s="786" t="s">
        <v>785</v>
      </c>
      <c r="C4681" s="660" t="s">
        <v>701</v>
      </c>
      <c r="D4681" s="606">
        <v>2</v>
      </c>
      <c r="E4681" s="606">
        <v>2011</v>
      </c>
      <c r="F4681" s="1080">
        <v>429.6</v>
      </c>
      <c r="G4681" s="784">
        <f t="shared" si="155"/>
        <v>429.6</v>
      </c>
      <c r="H4681" s="866">
        <v>100</v>
      </c>
      <c r="I4681" s="784">
        <f t="shared" si="156"/>
        <v>0</v>
      </c>
      <c r="J4681" s="785"/>
      <c r="K4681" s="792"/>
      <c r="L4681" s="792"/>
      <c r="M4681" s="785"/>
      <c r="N4681" s="792"/>
      <c r="O4681" s="792"/>
      <c r="P4681" s="1846"/>
    </row>
    <row r="4682" spans="1:16" s="797" customFormat="1" ht="20.25" customHeight="1" x14ac:dyDescent="0.2">
      <c r="A4682" s="606">
        <v>70</v>
      </c>
      <c r="B4682" s="786" t="s">
        <v>3119</v>
      </c>
      <c r="C4682" s="660" t="s">
        <v>701</v>
      </c>
      <c r="D4682" s="606">
        <v>113.88</v>
      </c>
      <c r="E4682" s="606">
        <v>2011</v>
      </c>
      <c r="F4682" s="1080">
        <v>532.95839999999998</v>
      </c>
      <c r="G4682" s="784">
        <f t="shared" si="155"/>
        <v>532.95839999999998</v>
      </c>
      <c r="H4682" s="866">
        <v>100</v>
      </c>
      <c r="I4682" s="784">
        <f t="shared" si="156"/>
        <v>0</v>
      </c>
      <c r="J4682" s="785"/>
      <c r="K4682" s="792"/>
      <c r="L4682" s="792"/>
      <c r="M4682" s="785"/>
      <c r="N4682" s="792"/>
      <c r="O4682" s="792"/>
      <c r="P4682" s="1846"/>
    </row>
    <row r="4683" spans="1:16" s="797" customFormat="1" ht="20.25" customHeight="1" x14ac:dyDescent="0.2">
      <c r="A4683" s="606">
        <v>71</v>
      </c>
      <c r="B4683" s="786" t="s">
        <v>763</v>
      </c>
      <c r="C4683" s="660" t="s">
        <v>701</v>
      </c>
      <c r="D4683" s="606">
        <v>1</v>
      </c>
      <c r="E4683" s="606">
        <v>2013</v>
      </c>
      <c r="F4683" s="1080">
        <v>88.14</v>
      </c>
      <c r="G4683" s="784">
        <f t="shared" si="155"/>
        <v>74.037599999999998</v>
      </c>
      <c r="H4683" s="1081">
        <v>84</v>
      </c>
      <c r="I4683" s="784">
        <f t="shared" si="156"/>
        <v>14.102400000000003</v>
      </c>
      <c r="J4683" s="785"/>
      <c r="K4683" s="792"/>
      <c r="L4683" s="792"/>
      <c r="M4683" s="785"/>
      <c r="N4683" s="792"/>
      <c r="O4683" s="792"/>
      <c r="P4683" s="1846"/>
    </row>
    <row r="4684" spans="1:16" s="797" customFormat="1" ht="20.25" customHeight="1" x14ac:dyDescent="0.2">
      <c r="A4684" s="606">
        <v>72</v>
      </c>
      <c r="B4684" s="786" t="s">
        <v>3120</v>
      </c>
      <c r="C4684" s="660" t="s">
        <v>701</v>
      </c>
      <c r="D4684" s="606">
        <v>7</v>
      </c>
      <c r="E4684" s="606">
        <v>2016</v>
      </c>
      <c r="F4684" s="1080">
        <v>994.45248000000015</v>
      </c>
      <c r="G4684" s="784">
        <f t="shared" si="155"/>
        <v>477.33719040000005</v>
      </c>
      <c r="H4684" s="1081">
        <v>48</v>
      </c>
      <c r="I4684" s="784">
        <f t="shared" si="156"/>
        <v>517.1152896000001</v>
      </c>
      <c r="J4684" s="785"/>
      <c r="K4684" s="792"/>
      <c r="L4684" s="792"/>
      <c r="M4684" s="785"/>
      <c r="N4684" s="792"/>
      <c r="O4684" s="792"/>
      <c r="P4684" s="1846"/>
    </row>
    <row r="4685" spans="1:16" s="797" customFormat="1" ht="20.25" customHeight="1" x14ac:dyDescent="0.2">
      <c r="A4685" s="606">
        <v>73</v>
      </c>
      <c r="B4685" s="786" t="s">
        <v>3120</v>
      </c>
      <c r="C4685" s="660" t="s">
        <v>701</v>
      </c>
      <c r="D4685" s="606">
        <v>4</v>
      </c>
      <c r="E4685" s="606">
        <v>2016</v>
      </c>
      <c r="F4685" s="1080">
        <v>560.75103999999999</v>
      </c>
      <c r="G4685" s="784">
        <f t="shared" si="155"/>
        <v>269.1604992</v>
      </c>
      <c r="H4685" s="1081">
        <v>48</v>
      </c>
      <c r="I4685" s="784">
        <f t="shared" si="156"/>
        <v>291.59054079999999</v>
      </c>
      <c r="J4685" s="785"/>
      <c r="K4685" s="792"/>
      <c r="L4685" s="792"/>
      <c r="M4685" s="785"/>
      <c r="N4685" s="792"/>
      <c r="O4685" s="792"/>
      <c r="P4685" s="1846"/>
    </row>
    <row r="4686" spans="1:16" s="797" customFormat="1" ht="20.25" customHeight="1" x14ac:dyDescent="0.2">
      <c r="A4686" s="606">
        <v>74</v>
      </c>
      <c r="B4686" s="786" t="s">
        <v>3121</v>
      </c>
      <c r="C4686" s="660" t="s">
        <v>701</v>
      </c>
      <c r="D4686" s="606">
        <v>2</v>
      </c>
      <c r="E4686" s="606">
        <v>2016</v>
      </c>
      <c r="F4686" s="1080">
        <v>337.85784000000001</v>
      </c>
      <c r="G4686" s="784">
        <f t="shared" si="155"/>
        <v>162.17176319999999</v>
      </c>
      <c r="H4686" s="1081">
        <v>48</v>
      </c>
      <c r="I4686" s="784">
        <f t="shared" si="156"/>
        <v>175.68607680000002</v>
      </c>
      <c r="J4686" s="785"/>
      <c r="K4686" s="792"/>
      <c r="L4686" s="792"/>
      <c r="M4686" s="785"/>
      <c r="N4686" s="792"/>
      <c r="O4686" s="792"/>
      <c r="P4686" s="1846"/>
    </row>
    <row r="4687" spans="1:16" s="797" customFormat="1" ht="20.25" customHeight="1" x14ac:dyDescent="0.2">
      <c r="A4687" s="606">
        <v>75</v>
      </c>
      <c r="B4687" s="786" t="s">
        <v>3122</v>
      </c>
      <c r="C4687" s="660" t="s">
        <v>701</v>
      </c>
      <c r="D4687" s="606">
        <v>2</v>
      </c>
      <c r="E4687" s="606">
        <v>2016</v>
      </c>
      <c r="F4687" s="1080">
        <v>225.67555999999999</v>
      </c>
      <c r="G4687" s="784">
        <f t="shared" si="155"/>
        <v>108.32426879999998</v>
      </c>
      <c r="H4687" s="1081">
        <v>48</v>
      </c>
      <c r="I4687" s="784">
        <f t="shared" si="156"/>
        <v>117.35129120000001</v>
      </c>
      <c r="J4687" s="785"/>
      <c r="K4687" s="792"/>
      <c r="L4687" s="792"/>
      <c r="M4687" s="785"/>
      <c r="N4687" s="792"/>
      <c r="O4687" s="792"/>
      <c r="P4687" s="1846"/>
    </row>
    <row r="4688" spans="1:16" s="797" customFormat="1" ht="20.25" customHeight="1" x14ac:dyDescent="0.2">
      <c r="A4688" s="606">
        <v>76</v>
      </c>
      <c r="B4688" s="786" t="s">
        <v>785</v>
      </c>
      <c r="C4688" s="660" t="s">
        <v>701</v>
      </c>
      <c r="D4688" s="606">
        <v>1</v>
      </c>
      <c r="E4688" s="606">
        <v>2016</v>
      </c>
      <c r="F4688" s="1080">
        <v>214.8</v>
      </c>
      <c r="G4688" s="784">
        <f t="shared" si="155"/>
        <v>103.104</v>
      </c>
      <c r="H4688" s="1081">
        <v>48</v>
      </c>
      <c r="I4688" s="784">
        <f t="shared" si="156"/>
        <v>111.69600000000001</v>
      </c>
      <c r="J4688" s="785"/>
      <c r="K4688" s="792"/>
      <c r="L4688" s="792"/>
      <c r="M4688" s="785"/>
      <c r="N4688" s="792"/>
      <c r="O4688" s="792"/>
      <c r="P4688" s="1846"/>
    </row>
    <row r="4689" spans="1:16" s="797" customFormat="1" ht="20.25" customHeight="1" x14ac:dyDescent="0.2">
      <c r="A4689" s="606">
        <v>77</v>
      </c>
      <c r="B4689" s="786" t="s">
        <v>3123</v>
      </c>
      <c r="C4689" s="660" t="s">
        <v>701</v>
      </c>
      <c r="D4689" s="606">
        <v>1</v>
      </c>
      <c r="E4689" s="606">
        <v>2016</v>
      </c>
      <c r="F4689" s="1080">
        <v>1.0000000000000001E-5</v>
      </c>
      <c r="G4689" s="784">
        <f t="shared" si="155"/>
        <v>0</v>
      </c>
      <c r="H4689" s="1081">
        <v>0</v>
      </c>
      <c r="I4689" s="784">
        <f t="shared" si="156"/>
        <v>1.0000000000000001E-5</v>
      </c>
      <c r="J4689" s="785"/>
      <c r="K4689" s="792"/>
      <c r="L4689" s="792"/>
      <c r="M4689" s="785"/>
      <c r="N4689" s="792"/>
      <c r="O4689" s="792"/>
      <c r="P4689" s="1846"/>
    </row>
    <row r="4690" spans="1:16" s="797" customFormat="1" ht="27" x14ac:dyDescent="0.2">
      <c r="A4690" s="606">
        <v>78</v>
      </c>
      <c r="B4690" s="786" t="s">
        <v>3124</v>
      </c>
      <c r="C4690" s="660" t="s">
        <v>701</v>
      </c>
      <c r="D4690" s="606">
        <v>2</v>
      </c>
      <c r="E4690" s="606">
        <v>2016</v>
      </c>
      <c r="F4690" s="1080">
        <v>135.6</v>
      </c>
      <c r="G4690" s="784">
        <f t="shared" ref="G4690:G4753" si="157">F4690*H4690%</f>
        <v>65.087999999999994</v>
      </c>
      <c r="H4690" s="1081">
        <v>48</v>
      </c>
      <c r="I4690" s="784">
        <f t="shared" ref="I4690:I4753" si="158">F4690-G4690</f>
        <v>70.512</v>
      </c>
      <c r="J4690" s="785"/>
      <c r="K4690" s="792"/>
      <c r="L4690" s="792"/>
      <c r="M4690" s="785"/>
      <c r="N4690" s="792"/>
      <c r="O4690" s="792"/>
      <c r="P4690" s="1846"/>
    </row>
    <row r="4691" spans="1:16" s="782" customFormat="1" ht="13.5" x14ac:dyDescent="0.2">
      <c r="A4691" s="1457">
        <v>1</v>
      </c>
      <c r="B4691" s="674" t="s">
        <v>3384</v>
      </c>
      <c r="C4691" s="660" t="s">
        <v>701</v>
      </c>
      <c r="D4691" s="702">
        <v>1</v>
      </c>
      <c r="E4691" s="702">
        <v>1960</v>
      </c>
      <c r="F4691" s="1087">
        <v>9.5399999999999991</v>
      </c>
      <c r="G4691" s="784">
        <f t="shared" si="157"/>
        <v>9.5399999999999991</v>
      </c>
      <c r="H4691" s="1088">
        <v>100</v>
      </c>
      <c r="I4691" s="784">
        <f t="shared" si="158"/>
        <v>0</v>
      </c>
      <c r="J4691" s="646"/>
      <c r="K4691" s="1125"/>
      <c r="L4691" s="692"/>
      <c r="M4691" s="644"/>
      <c r="N4691" s="692"/>
      <c r="O4691" s="692"/>
      <c r="P4691" s="1842" t="s">
        <v>816</v>
      </c>
    </row>
    <row r="4692" spans="1:16" s="782" customFormat="1" ht="13.5" x14ac:dyDescent="0.2">
      <c r="A4692" s="1457">
        <v>2</v>
      </c>
      <c r="B4692" s="674" t="s">
        <v>3385</v>
      </c>
      <c r="C4692" s="660" t="s">
        <v>701</v>
      </c>
      <c r="D4692" s="702">
        <v>1</v>
      </c>
      <c r="E4692" s="702">
        <v>1966</v>
      </c>
      <c r="F4692" s="1087">
        <v>10.38</v>
      </c>
      <c r="G4692" s="784">
        <f t="shared" si="157"/>
        <v>10.38</v>
      </c>
      <c r="H4692" s="1088">
        <v>100</v>
      </c>
      <c r="I4692" s="784">
        <f t="shared" si="158"/>
        <v>0</v>
      </c>
      <c r="J4692" s="646"/>
      <c r="K4692" s="1125"/>
      <c r="L4692" s="692"/>
      <c r="M4692" s="644"/>
      <c r="N4692" s="692"/>
      <c r="O4692" s="692"/>
      <c r="P4692" s="1842"/>
    </row>
    <row r="4693" spans="1:16" s="782" customFormat="1" ht="13.5" x14ac:dyDescent="0.2">
      <c r="A4693" s="1457">
        <v>3</v>
      </c>
      <c r="B4693" s="674" t="s">
        <v>3386</v>
      </c>
      <c r="C4693" s="660" t="s">
        <v>701</v>
      </c>
      <c r="D4693" s="702">
        <v>2</v>
      </c>
      <c r="E4693" s="702">
        <v>1968</v>
      </c>
      <c r="F4693" s="1087">
        <v>18.04</v>
      </c>
      <c r="G4693" s="784">
        <f t="shared" si="157"/>
        <v>18.04</v>
      </c>
      <c r="H4693" s="1088">
        <v>100</v>
      </c>
      <c r="I4693" s="784">
        <f t="shared" si="158"/>
        <v>0</v>
      </c>
      <c r="J4693" s="646"/>
      <c r="K4693" s="1125"/>
      <c r="L4693" s="692"/>
      <c r="M4693" s="644"/>
      <c r="N4693" s="692"/>
      <c r="O4693" s="692"/>
      <c r="P4693" s="1842"/>
    </row>
    <row r="4694" spans="1:16" s="782" customFormat="1" ht="13.5" x14ac:dyDescent="0.2">
      <c r="A4694" s="1457">
        <v>4</v>
      </c>
      <c r="B4694" s="674" t="s">
        <v>3387</v>
      </c>
      <c r="C4694" s="660" t="s">
        <v>701</v>
      </c>
      <c r="D4694" s="702">
        <v>3</v>
      </c>
      <c r="E4694" s="702">
        <v>2005</v>
      </c>
      <c r="F4694" s="1087">
        <v>440.87</v>
      </c>
      <c r="G4694" s="784">
        <f t="shared" si="157"/>
        <v>440.87</v>
      </c>
      <c r="H4694" s="1088">
        <v>100</v>
      </c>
      <c r="I4694" s="784">
        <f t="shared" si="158"/>
        <v>0</v>
      </c>
      <c r="J4694" s="646"/>
      <c r="K4694" s="1125"/>
      <c r="L4694" s="692"/>
      <c r="M4694" s="644"/>
      <c r="N4694" s="692"/>
      <c r="O4694" s="692"/>
      <c r="P4694" s="1842"/>
    </row>
    <row r="4695" spans="1:16" s="782" customFormat="1" ht="13.5" x14ac:dyDescent="0.2">
      <c r="A4695" s="1457">
        <v>5</v>
      </c>
      <c r="B4695" s="674" t="s">
        <v>3388</v>
      </c>
      <c r="C4695" s="660" t="s">
        <v>701</v>
      </c>
      <c r="D4695" s="702">
        <v>1</v>
      </c>
      <c r="E4695" s="702">
        <v>2005</v>
      </c>
      <c r="F4695" s="1087">
        <v>135.11000000000001</v>
      </c>
      <c r="G4695" s="784">
        <f t="shared" si="157"/>
        <v>135.11000000000001</v>
      </c>
      <c r="H4695" s="1088">
        <v>100</v>
      </c>
      <c r="I4695" s="784">
        <f t="shared" si="158"/>
        <v>0</v>
      </c>
      <c r="J4695" s="646"/>
      <c r="K4695" s="1125"/>
      <c r="L4695" s="692"/>
      <c r="M4695" s="644"/>
      <c r="N4695" s="692"/>
      <c r="O4695" s="692"/>
      <c r="P4695" s="1842"/>
    </row>
    <row r="4696" spans="1:16" s="782" customFormat="1" ht="13.5" x14ac:dyDescent="0.2">
      <c r="A4696" s="1457">
        <v>6</v>
      </c>
      <c r="B4696" s="674" t="s">
        <v>3389</v>
      </c>
      <c r="C4696" s="660" t="s">
        <v>701</v>
      </c>
      <c r="D4696" s="702">
        <v>6</v>
      </c>
      <c r="E4696" s="702">
        <v>2005</v>
      </c>
      <c r="F4696" s="1087">
        <v>1422.12</v>
      </c>
      <c r="G4696" s="784">
        <f t="shared" si="157"/>
        <v>1422.12</v>
      </c>
      <c r="H4696" s="1088">
        <v>100</v>
      </c>
      <c r="I4696" s="784">
        <f t="shared" si="158"/>
        <v>0</v>
      </c>
      <c r="J4696" s="646"/>
      <c r="K4696" s="1125"/>
      <c r="L4696" s="692"/>
      <c r="M4696" s="644"/>
      <c r="N4696" s="692"/>
      <c r="O4696" s="692"/>
      <c r="P4696" s="1842"/>
    </row>
    <row r="4697" spans="1:16" s="782" customFormat="1" ht="13.5" x14ac:dyDescent="0.2">
      <c r="A4697" s="1457">
        <v>7</v>
      </c>
      <c r="B4697" s="674" t="s">
        <v>3390</v>
      </c>
      <c r="C4697" s="660" t="s">
        <v>701</v>
      </c>
      <c r="D4697" s="702">
        <v>2</v>
      </c>
      <c r="E4697" s="702">
        <v>2005</v>
      </c>
      <c r="F4697" s="1087">
        <v>210</v>
      </c>
      <c r="G4697" s="784">
        <f t="shared" si="157"/>
        <v>210</v>
      </c>
      <c r="H4697" s="1088">
        <v>100</v>
      </c>
      <c r="I4697" s="784">
        <f t="shared" si="158"/>
        <v>0</v>
      </c>
      <c r="J4697" s="646"/>
      <c r="K4697" s="1125"/>
      <c r="L4697" s="692"/>
      <c r="M4697" s="644"/>
      <c r="N4697" s="692"/>
      <c r="O4697" s="692"/>
      <c r="P4697" s="1842"/>
    </row>
    <row r="4698" spans="1:16" s="782" customFormat="1" ht="13.5" x14ac:dyDescent="0.2">
      <c r="A4698" s="1457">
        <v>8</v>
      </c>
      <c r="B4698" s="674" t="s">
        <v>3391</v>
      </c>
      <c r="C4698" s="660" t="s">
        <v>701</v>
      </c>
      <c r="D4698" s="702">
        <v>9</v>
      </c>
      <c r="E4698" s="702">
        <v>2005</v>
      </c>
      <c r="F4698" s="1087">
        <v>1215</v>
      </c>
      <c r="G4698" s="784">
        <f t="shared" si="157"/>
        <v>1215</v>
      </c>
      <c r="H4698" s="1088">
        <v>100</v>
      </c>
      <c r="I4698" s="784">
        <f t="shared" si="158"/>
        <v>0</v>
      </c>
      <c r="J4698" s="646"/>
      <c r="K4698" s="1125"/>
      <c r="L4698" s="692"/>
      <c r="M4698" s="644"/>
      <c r="N4698" s="692"/>
      <c r="O4698" s="692"/>
      <c r="P4698" s="1842"/>
    </row>
    <row r="4699" spans="1:16" s="782" customFormat="1" ht="13.5" x14ac:dyDescent="0.2">
      <c r="A4699" s="1457">
        <v>9</v>
      </c>
      <c r="B4699" s="674" t="s">
        <v>3392</v>
      </c>
      <c r="C4699" s="660" t="s">
        <v>701</v>
      </c>
      <c r="D4699" s="702">
        <v>4</v>
      </c>
      <c r="E4699" s="702">
        <v>2005</v>
      </c>
      <c r="F4699" s="1087">
        <v>640</v>
      </c>
      <c r="G4699" s="784">
        <f t="shared" si="157"/>
        <v>640</v>
      </c>
      <c r="H4699" s="1088">
        <v>100</v>
      </c>
      <c r="I4699" s="784">
        <f t="shared" si="158"/>
        <v>0</v>
      </c>
      <c r="J4699" s="646"/>
      <c r="K4699" s="1125"/>
      <c r="L4699" s="692"/>
      <c r="M4699" s="644"/>
      <c r="N4699" s="692"/>
      <c r="O4699" s="692"/>
      <c r="P4699" s="1842"/>
    </row>
    <row r="4700" spans="1:16" s="782" customFormat="1" ht="13.5" x14ac:dyDescent="0.2">
      <c r="A4700" s="1457">
        <v>10</v>
      </c>
      <c r="B4700" s="674" t="s">
        <v>3393</v>
      </c>
      <c r="C4700" s="660" t="s">
        <v>701</v>
      </c>
      <c r="D4700" s="702">
        <v>11</v>
      </c>
      <c r="E4700" s="702">
        <v>2005</v>
      </c>
      <c r="F4700" s="1087">
        <v>2145</v>
      </c>
      <c r="G4700" s="784">
        <f t="shared" si="157"/>
        <v>2145</v>
      </c>
      <c r="H4700" s="1088">
        <v>100</v>
      </c>
      <c r="I4700" s="784">
        <f t="shared" si="158"/>
        <v>0</v>
      </c>
      <c r="J4700" s="646"/>
      <c r="K4700" s="1125"/>
      <c r="L4700" s="692"/>
      <c r="M4700" s="644"/>
      <c r="N4700" s="692"/>
      <c r="O4700" s="692"/>
      <c r="P4700" s="1842"/>
    </row>
    <row r="4701" spans="1:16" s="782" customFormat="1" ht="13.5" x14ac:dyDescent="0.2">
      <c r="A4701" s="1457">
        <v>11</v>
      </c>
      <c r="B4701" s="674" t="s">
        <v>3394</v>
      </c>
      <c r="C4701" s="660" t="s">
        <v>701</v>
      </c>
      <c r="D4701" s="702">
        <v>2</v>
      </c>
      <c r="E4701" s="702">
        <v>2005</v>
      </c>
      <c r="F4701" s="1087">
        <v>190</v>
      </c>
      <c r="G4701" s="784">
        <f t="shared" si="157"/>
        <v>190</v>
      </c>
      <c r="H4701" s="1088">
        <v>100</v>
      </c>
      <c r="I4701" s="784">
        <f t="shared" si="158"/>
        <v>0</v>
      </c>
      <c r="J4701" s="646"/>
      <c r="K4701" s="1125"/>
      <c r="L4701" s="692"/>
      <c r="M4701" s="644"/>
      <c r="N4701" s="692"/>
      <c r="O4701" s="692"/>
      <c r="P4701" s="1842"/>
    </row>
    <row r="4702" spans="1:16" s="782" customFormat="1" ht="13.5" x14ac:dyDescent="0.2">
      <c r="A4702" s="1457">
        <v>12</v>
      </c>
      <c r="B4702" s="674" t="s">
        <v>3395</v>
      </c>
      <c r="C4702" s="660" t="s">
        <v>701</v>
      </c>
      <c r="D4702" s="702">
        <v>4</v>
      </c>
      <c r="E4702" s="702">
        <v>2005</v>
      </c>
      <c r="F4702" s="1087">
        <v>420</v>
      </c>
      <c r="G4702" s="784">
        <f t="shared" si="157"/>
        <v>420</v>
      </c>
      <c r="H4702" s="1088">
        <v>100</v>
      </c>
      <c r="I4702" s="784">
        <f t="shared" si="158"/>
        <v>0</v>
      </c>
      <c r="J4702" s="646"/>
      <c r="K4702" s="1125"/>
      <c r="L4702" s="692"/>
      <c r="M4702" s="644"/>
      <c r="N4702" s="692"/>
      <c r="O4702" s="692"/>
      <c r="P4702" s="1842"/>
    </row>
    <row r="4703" spans="1:16" s="782" customFormat="1" ht="13.5" x14ac:dyDescent="0.2">
      <c r="A4703" s="1457">
        <v>13</v>
      </c>
      <c r="B4703" s="674" t="s">
        <v>3396</v>
      </c>
      <c r="C4703" s="660" t="s">
        <v>701</v>
      </c>
      <c r="D4703" s="702">
        <v>5</v>
      </c>
      <c r="E4703" s="702">
        <v>2005</v>
      </c>
      <c r="F4703" s="1087">
        <v>519.5</v>
      </c>
      <c r="G4703" s="784">
        <f t="shared" si="157"/>
        <v>519.5</v>
      </c>
      <c r="H4703" s="1088">
        <v>100</v>
      </c>
      <c r="I4703" s="784">
        <f t="shared" si="158"/>
        <v>0</v>
      </c>
      <c r="J4703" s="646"/>
      <c r="K4703" s="1125"/>
      <c r="L4703" s="692"/>
      <c r="M4703" s="644"/>
      <c r="N4703" s="692"/>
      <c r="O4703" s="692"/>
      <c r="P4703" s="1842"/>
    </row>
    <row r="4704" spans="1:16" s="782" customFormat="1" ht="27" x14ac:dyDescent="0.2">
      <c r="A4704" s="1457">
        <v>14</v>
      </c>
      <c r="B4704" s="674" t="s">
        <v>3397</v>
      </c>
      <c r="C4704" s="660" t="s">
        <v>701</v>
      </c>
      <c r="D4704" s="702">
        <v>5</v>
      </c>
      <c r="E4704" s="702">
        <v>2005</v>
      </c>
      <c r="F4704" s="1087">
        <v>263.5</v>
      </c>
      <c r="G4704" s="784">
        <f t="shared" si="157"/>
        <v>263.5</v>
      </c>
      <c r="H4704" s="1088">
        <v>100</v>
      </c>
      <c r="I4704" s="784">
        <f t="shared" si="158"/>
        <v>0</v>
      </c>
      <c r="J4704" s="646"/>
      <c r="K4704" s="1125"/>
      <c r="L4704" s="692"/>
      <c r="M4704" s="644"/>
      <c r="N4704" s="692"/>
      <c r="O4704" s="692"/>
      <c r="P4704" s="1842"/>
    </row>
    <row r="4705" spans="1:16" s="782" customFormat="1" ht="13.5" x14ac:dyDescent="0.2">
      <c r="A4705" s="1457">
        <v>15</v>
      </c>
      <c r="B4705" s="674" t="s">
        <v>3398</v>
      </c>
      <c r="C4705" s="660" t="s">
        <v>701</v>
      </c>
      <c r="D4705" s="702">
        <v>5</v>
      </c>
      <c r="E4705" s="702">
        <v>2005</v>
      </c>
      <c r="F4705" s="1087">
        <v>263.5</v>
      </c>
      <c r="G4705" s="784">
        <f t="shared" si="157"/>
        <v>263.5</v>
      </c>
      <c r="H4705" s="1088">
        <v>100</v>
      </c>
      <c r="I4705" s="784">
        <f t="shared" si="158"/>
        <v>0</v>
      </c>
      <c r="J4705" s="646"/>
      <c r="K4705" s="1125"/>
      <c r="L4705" s="692"/>
      <c r="M4705" s="644"/>
      <c r="N4705" s="692"/>
      <c r="O4705" s="692"/>
      <c r="P4705" s="1842"/>
    </row>
    <row r="4706" spans="1:16" s="782" customFormat="1" ht="13.5" x14ac:dyDescent="0.2">
      <c r="A4706" s="1457">
        <v>16</v>
      </c>
      <c r="B4706" s="674" t="s">
        <v>3399</v>
      </c>
      <c r="C4706" s="660" t="s">
        <v>701</v>
      </c>
      <c r="D4706" s="702">
        <v>18</v>
      </c>
      <c r="E4706" s="702">
        <v>2005</v>
      </c>
      <c r="F4706" s="1087">
        <v>1094.4000000000001</v>
      </c>
      <c r="G4706" s="784">
        <f t="shared" si="157"/>
        <v>1094.4000000000001</v>
      </c>
      <c r="H4706" s="1088">
        <v>100</v>
      </c>
      <c r="I4706" s="784">
        <f t="shared" si="158"/>
        <v>0</v>
      </c>
      <c r="J4706" s="646"/>
      <c r="K4706" s="1125"/>
      <c r="L4706" s="692"/>
      <c r="M4706" s="644"/>
      <c r="N4706" s="692"/>
      <c r="O4706" s="692"/>
      <c r="P4706" s="1842"/>
    </row>
    <row r="4707" spans="1:16" s="782" customFormat="1" ht="13.5" x14ac:dyDescent="0.2">
      <c r="A4707" s="1457">
        <v>17</v>
      </c>
      <c r="B4707" s="674" t="s">
        <v>3400</v>
      </c>
      <c r="C4707" s="660" t="s">
        <v>701</v>
      </c>
      <c r="D4707" s="702">
        <v>12</v>
      </c>
      <c r="E4707" s="702">
        <v>2005</v>
      </c>
      <c r="F4707" s="1087">
        <v>669.6</v>
      </c>
      <c r="G4707" s="784">
        <f t="shared" si="157"/>
        <v>669.6</v>
      </c>
      <c r="H4707" s="1088">
        <v>100</v>
      </c>
      <c r="I4707" s="784">
        <f t="shared" si="158"/>
        <v>0</v>
      </c>
      <c r="J4707" s="646"/>
      <c r="K4707" s="1125"/>
      <c r="L4707" s="692"/>
      <c r="M4707" s="644"/>
      <c r="N4707" s="692"/>
      <c r="O4707" s="692"/>
      <c r="P4707" s="1842"/>
    </row>
    <row r="4708" spans="1:16" s="782" customFormat="1" ht="13.5" x14ac:dyDescent="0.2">
      <c r="A4708" s="1457">
        <v>18</v>
      </c>
      <c r="B4708" s="674" t="s">
        <v>3401</v>
      </c>
      <c r="C4708" s="660" t="s">
        <v>701</v>
      </c>
      <c r="D4708" s="702">
        <v>23</v>
      </c>
      <c r="E4708" s="702">
        <v>2005</v>
      </c>
      <c r="F4708" s="1087">
        <v>1122.4000000000001</v>
      </c>
      <c r="G4708" s="784">
        <f t="shared" si="157"/>
        <v>1122.4000000000001</v>
      </c>
      <c r="H4708" s="1088">
        <v>100</v>
      </c>
      <c r="I4708" s="784">
        <f t="shared" si="158"/>
        <v>0</v>
      </c>
      <c r="J4708" s="646"/>
      <c r="K4708" s="1125"/>
      <c r="L4708" s="692"/>
      <c r="M4708" s="644"/>
      <c r="N4708" s="692"/>
      <c r="O4708" s="692"/>
      <c r="P4708" s="1842"/>
    </row>
    <row r="4709" spans="1:16" s="782" customFormat="1" ht="27" x14ac:dyDescent="0.2">
      <c r="A4709" s="1457">
        <v>19</v>
      </c>
      <c r="B4709" s="674" t="s">
        <v>3402</v>
      </c>
      <c r="C4709" s="660" t="s">
        <v>701</v>
      </c>
      <c r="D4709" s="702">
        <v>7</v>
      </c>
      <c r="E4709" s="702">
        <v>2005</v>
      </c>
      <c r="F4709" s="1087">
        <v>283.5</v>
      </c>
      <c r="G4709" s="784">
        <f t="shared" si="157"/>
        <v>283.5</v>
      </c>
      <c r="H4709" s="1088">
        <v>100</v>
      </c>
      <c r="I4709" s="784">
        <f t="shared" si="158"/>
        <v>0</v>
      </c>
      <c r="J4709" s="646"/>
      <c r="K4709" s="1125"/>
      <c r="L4709" s="692"/>
      <c r="M4709" s="644"/>
      <c r="N4709" s="692"/>
      <c r="O4709" s="692"/>
      <c r="P4709" s="1842"/>
    </row>
    <row r="4710" spans="1:16" s="782" customFormat="1" ht="13.5" x14ac:dyDescent="0.2">
      <c r="A4710" s="1457">
        <v>20</v>
      </c>
      <c r="B4710" s="674" t="s">
        <v>3403</v>
      </c>
      <c r="C4710" s="660" t="s">
        <v>701</v>
      </c>
      <c r="D4710" s="702">
        <v>10</v>
      </c>
      <c r="E4710" s="702">
        <v>2005</v>
      </c>
      <c r="F4710" s="1087">
        <v>557</v>
      </c>
      <c r="G4710" s="784">
        <f t="shared" si="157"/>
        <v>557</v>
      </c>
      <c r="H4710" s="1088">
        <v>100</v>
      </c>
      <c r="I4710" s="784">
        <f t="shared" si="158"/>
        <v>0</v>
      </c>
      <c r="J4710" s="646"/>
      <c r="K4710" s="1125"/>
      <c r="L4710" s="692"/>
      <c r="M4710" s="644"/>
      <c r="N4710" s="692"/>
      <c r="O4710" s="692"/>
      <c r="P4710" s="1842"/>
    </row>
    <row r="4711" spans="1:16" s="782" customFormat="1" ht="13.5" x14ac:dyDescent="0.2">
      <c r="A4711" s="1457">
        <v>21</v>
      </c>
      <c r="B4711" s="674" t="s">
        <v>3404</v>
      </c>
      <c r="C4711" s="660" t="s">
        <v>701</v>
      </c>
      <c r="D4711" s="702">
        <v>3</v>
      </c>
      <c r="E4711" s="702">
        <v>2005</v>
      </c>
      <c r="F4711" s="1087">
        <v>405</v>
      </c>
      <c r="G4711" s="784">
        <f t="shared" si="157"/>
        <v>405</v>
      </c>
      <c r="H4711" s="1088">
        <v>100</v>
      </c>
      <c r="I4711" s="784">
        <f t="shared" si="158"/>
        <v>0</v>
      </c>
      <c r="J4711" s="646"/>
      <c r="K4711" s="1125"/>
      <c r="L4711" s="692"/>
      <c r="M4711" s="644"/>
      <c r="N4711" s="692"/>
      <c r="O4711" s="692"/>
      <c r="P4711" s="1842"/>
    </row>
    <row r="4712" spans="1:16" s="782" customFormat="1" ht="13.5" x14ac:dyDescent="0.2">
      <c r="A4712" s="1457">
        <v>22</v>
      </c>
      <c r="B4712" s="674" t="s">
        <v>3405</v>
      </c>
      <c r="C4712" s="660" t="s">
        <v>701</v>
      </c>
      <c r="D4712" s="702">
        <v>5</v>
      </c>
      <c r="E4712" s="702">
        <v>2005</v>
      </c>
      <c r="F4712" s="1087">
        <v>633.5</v>
      </c>
      <c r="G4712" s="784">
        <f t="shared" si="157"/>
        <v>633.5</v>
      </c>
      <c r="H4712" s="1088">
        <v>100</v>
      </c>
      <c r="I4712" s="784">
        <f t="shared" si="158"/>
        <v>0</v>
      </c>
      <c r="J4712" s="646"/>
      <c r="K4712" s="1125"/>
      <c r="L4712" s="692"/>
      <c r="M4712" s="644"/>
      <c r="N4712" s="692"/>
      <c r="O4712" s="692"/>
      <c r="P4712" s="1842"/>
    </row>
    <row r="4713" spans="1:16" s="782" customFormat="1" ht="13.5" x14ac:dyDescent="0.2">
      <c r="A4713" s="1457">
        <v>23</v>
      </c>
      <c r="B4713" s="674" t="s">
        <v>3406</v>
      </c>
      <c r="C4713" s="660" t="s">
        <v>701</v>
      </c>
      <c r="D4713" s="702">
        <v>20</v>
      </c>
      <c r="E4713" s="702">
        <v>2005</v>
      </c>
      <c r="F4713" s="1087">
        <v>2534</v>
      </c>
      <c r="G4713" s="784">
        <f t="shared" si="157"/>
        <v>2534</v>
      </c>
      <c r="H4713" s="1088">
        <v>100</v>
      </c>
      <c r="I4713" s="784">
        <f t="shared" si="158"/>
        <v>0</v>
      </c>
      <c r="J4713" s="646"/>
      <c r="K4713" s="1125"/>
      <c r="L4713" s="692"/>
      <c r="M4713" s="644"/>
      <c r="N4713" s="692"/>
      <c r="O4713" s="692"/>
      <c r="P4713" s="1842"/>
    </row>
    <row r="4714" spans="1:16" s="782" customFormat="1" ht="13.5" x14ac:dyDescent="0.2">
      <c r="A4714" s="1457">
        <v>24</v>
      </c>
      <c r="B4714" s="674" t="s">
        <v>791</v>
      </c>
      <c r="C4714" s="660" t="s">
        <v>701</v>
      </c>
      <c r="D4714" s="702">
        <v>1</v>
      </c>
      <c r="E4714" s="702">
        <v>2005</v>
      </c>
      <c r="F4714" s="1087">
        <v>126.7</v>
      </c>
      <c r="G4714" s="784">
        <f t="shared" si="157"/>
        <v>126.7</v>
      </c>
      <c r="H4714" s="1088">
        <v>100</v>
      </c>
      <c r="I4714" s="784">
        <f t="shared" si="158"/>
        <v>0</v>
      </c>
      <c r="J4714" s="646"/>
      <c r="K4714" s="1125"/>
      <c r="L4714" s="692"/>
      <c r="M4714" s="644"/>
      <c r="N4714" s="692"/>
      <c r="O4714" s="692"/>
      <c r="P4714" s="1842"/>
    </row>
    <row r="4715" spans="1:16" s="782" customFormat="1" ht="13.5" x14ac:dyDescent="0.2">
      <c r="A4715" s="1457">
        <v>25</v>
      </c>
      <c r="B4715" s="674" t="s">
        <v>3407</v>
      </c>
      <c r="C4715" s="660" t="s">
        <v>701</v>
      </c>
      <c r="D4715" s="702">
        <v>8</v>
      </c>
      <c r="E4715" s="702">
        <v>2005</v>
      </c>
      <c r="F4715" s="1087">
        <v>1216</v>
      </c>
      <c r="G4715" s="784">
        <f t="shared" si="157"/>
        <v>1216</v>
      </c>
      <c r="H4715" s="1088">
        <v>100</v>
      </c>
      <c r="I4715" s="784">
        <f t="shared" si="158"/>
        <v>0</v>
      </c>
      <c r="J4715" s="646"/>
      <c r="K4715" s="1125"/>
      <c r="L4715" s="692"/>
      <c r="M4715" s="644"/>
      <c r="N4715" s="692"/>
      <c r="O4715" s="692"/>
      <c r="P4715" s="1842"/>
    </row>
    <row r="4716" spans="1:16" s="782" customFormat="1" ht="13.5" x14ac:dyDescent="0.2">
      <c r="A4716" s="1457">
        <v>26</v>
      </c>
      <c r="B4716" s="674" t="s">
        <v>712</v>
      </c>
      <c r="C4716" s="660" t="s">
        <v>701</v>
      </c>
      <c r="D4716" s="702">
        <v>2</v>
      </c>
      <c r="E4716" s="702">
        <v>2005</v>
      </c>
      <c r="F4716" s="1087">
        <v>304</v>
      </c>
      <c r="G4716" s="784">
        <f t="shared" si="157"/>
        <v>304</v>
      </c>
      <c r="H4716" s="1088">
        <v>100</v>
      </c>
      <c r="I4716" s="784">
        <f t="shared" si="158"/>
        <v>0</v>
      </c>
      <c r="J4716" s="646"/>
      <c r="K4716" s="1125"/>
      <c r="L4716" s="692"/>
      <c r="M4716" s="644"/>
      <c r="N4716" s="692"/>
      <c r="O4716" s="692"/>
      <c r="P4716" s="1842"/>
    </row>
    <row r="4717" spans="1:16" s="782" customFormat="1" ht="13.5" x14ac:dyDescent="0.2">
      <c r="A4717" s="1457">
        <v>27</v>
      </c>
      <c r="B4717" s="674" t="s">
        <v>711</v>
      </c>
      <c r="C4717" s="660" t="s">
        <v>701</v>
      </c>
      <c r="D4717" s="703">
        <v>1</v>
      </c>
      <c r="E4717" s="702">
        <v>2005</v>
      </c>
      <c r="F4717" s="1087">
        <v>253.4</v>
      </c>
      <c r="G4717" s="784">
        <f t="shared" si="157"/>
        <v>253.4</v>
      </c>
      <c r="H4717" s="1088">
        <v>100</v>
      </c>
      <c r="I4717" s="784">
        <f t="shared" si="158"/>
        <v>0</v>
      </c>
      <c r="J4717" s="646"/>
      <c r="K4717" s="1125"/>
      <c r="L4717" s="692"/>
      <c r="M4717" s="644"/>
      <c r="N4717" s="692"/>
      <c r="O4717" s="692"/>
      <c r="P4717" s="1842"/>
    </row>
    <row r="4718" spans="1:16" s="782" customFormat="1" ht="13.5" x14ac:dyDescent="0.2">
      <c r="A4718" s="1457">
        <v>28</v>
      </c>
      <c r="B4718" s="674" t="s">
        <v>3408</v>
      </c>
      <c r="C4718" s="660" t="s">
        <v>701</v>
      </c>
      <c r="D4718" s="703">
        <v>12</v>
      </c>
      <c r="E4718" s="702">
        <v>2005</v>
      </c>
      <c r="F4718" s="1087">
        <v>486</v>
      </c>
      <c r="G4718" s="784">
        <f t="shared" si="157"/>
        <v>486</v>
      </c>
      <c r="H4718" s="1088">
        <v>100</v>
      </c>
      <c r="I4718" s="784">
        <f t="shared" si="158"/>
        <v>0</v>
      </c>
      <c r="J4718" s="646"/>
      <c r="K4718" s="1125"/>
      <c r="L4718" s="692"/>
      <c r="M4718" s="644"/>
      <c r="N4718" s="692"/>
      <c r="O4718" s="692"/>
      <c r="P4718" s="1842"/>
    </row>
    <row r="4719" spans="1:16" s="782" customFormat="1" ht="13.5" x14ac:dyDescent="0.2">
      <c r="A4719" s="1457">
        <v>29</v>
      </c>
      <c r="B4719" s="674" t="s">
        <v>786</v>
      </c>
      <c r="C4719" s="660" t="s">
        <v>701</v>
      </c>
      <c r="D4719" s="703">
        <v>4</v>
      </c>
      <c r="E4719" s="703">
        <v>2007</v>
      </c>
      <c r="F4719" s="1087">
        <v>360</v>
      </c>
      <c r="G4719" s="784">
        <f t="shared" si="157"/>
        <v>360</v>
      </c>
      <c r="H4719" s="1088">
        <v>100</v>
      </c>
      <c r="I4719" s="784">
        <f t="shared" si="158"/>
        <v>0</v>
      </c>
      <c r="J4719" s="684"/>
      <c r="K4719" s="1126"/>
      <c r="L4719" s="1127"/>
      <c r="M4719" s="635"/>
      <c r="N4719" s="693"/>
      <c r="O4719" s="692"/>
      <c r="P4719" s="1842"/>
    </row>
    <row r="4720" spans="1:16" s="782" customFormat="1" ht="13.5" x14ac:dyDescent="0.2">
      <c r="A4720" s="1457">
        <v>30</v>
      </c>
      <c r="B4720" s="674" t="s">
        <v>712</v>
      </c>
      <c r="C4720" s="660" t="s">
        <v>701</v>
      </c>
      <c r="D4720" s="703">
        <v>4</v>
      </c>
      <c r="E4720" s="703">
        <v>2007</v>
      </c>
      <c r="F4720" s="1087">
        <v>160</v>
      </c>
      <c r="G4720" s="784">
        <f t="shared" si="157"/>
        <v>160</v>
      </c>
      <c r="H4720" s="1088">
        <v>100</v>
      </c>
      <c r="I4720" s="784">
        <f t="shared" si="158"/>
        <v>0</v>
      </c>
      <c r="J4720" s="684"/>
      <c r="K4720" s="1126"/>
      <c r="L4720" s="1126"/>
      <c r="M4720" s="635"/>
      <c r="N4720" s="693"/>
      <c r="O4720" s="692"/>
      <c r="P4720" s="1842"/>
    </row>
    <row r="4721" spans="1:16" s="782" customFormat="1" ht="13.5" x14ac:dyDescent="0.2">
      <c r="A4721" s="1457">
        <v>31</v>
      </c>
      <c r="B4721" s="674" t="s">
        <v>3409</v>
      </c>
      <c r="C4721" s="660" t="s">
        <v>701</v>
      </c>
      <c r="D4721" s="703">
        <v>3</v>
      </c>
      <c r="E4721" s="703">
        <v>2007</v>
      </c>
      <c r="F4721" s="1087">
        <v>456</v>
      </c>
      <c r="G4721" s="784">
        <f t="shared" si="157"/>
        <v>456</v>
      </c>
      <c r="H4721" s="1088">
        <v>100</v>
      </c>
      <c r="I4721" s="784">
        <f t="shared" si="158"/>
        <v>0</v>
      </c>
      <c r="J4721" s="684"/>
      <c r="K4721" s="1126"/>
      <c r="L4721" s="1127"/>
      <c r="M4721" s="635"/>
      <c r="N4721" s="693"/>
      <c r="O4721" s="692"/>
      <c r="P4721" s="1842"/>
    </row>
    <row r="4722" spans="1:16" s="782" customFormat="1" ht="13.5" x14ac:dyDescent="0.2">
      <c r="A4722" s="1457">
        <v>32</v>
      </c>
      <c r="B4722" s="674" t="s">
        <v>3410</v>
      </c>
      <c r="C4722" s="660" t="s">
        <v>701</v>
      </c>
      <c r="D4722" s="703">
        <v>4</v>
      </c>
      <c r="E4722" s="703">
        <v>2007</v>
      </c>
      <c r="F4722" s="1087">
        <v>212</v>
      </c>
      <c r="G4722" s="784">
        <f t="shared" si="157"/>
        <v>212</v>
      </c>
      <c r="H4722" s="1088">
        <v>100</v>
      </c>
      <c r="I4722" s="784">
        <f t="shared" si="158"/>
        <v>0</v>
      </c>
      <c r="J4722" s="684"/>
      <c r="K4722" s="1126"/>
      <c r="L4722" s="1126"/>
      <c r="M4722" s="635"/>
      <c r="N4722" s="693"/>
      <c r="O4722" s="692"/>
      <c r="P4722" s="1842"/>
    </row>
    <row r="4723" spans="1:16" s="782" customFormat="1" ht="13.5" x14ac:dyDescent="0.2">
      <c r="A4723" s="1457">
        <v>33</v>
      </c>
      <c r="B4723" s="674" t="s">
        <v>3411</v>
      </c>
      <c r="C4723" s="660" t="s">
        <v>701</v>
      </c>
      <c r="D4723" s="703">
        <v>4</v>
      </c>
      <c r="E4723" s="703">
        <v>2007</v>
      </c>
      <c r="F4723" s="1087">
        <v>416</v>
      </c>
      <c r="G4723" s="784">
        <f t="shared" si="157"/>
        <v>416</v>
      </c>
      <c r="H4723" s="1088">
        <v>100</v>
      </c>
      <c r="I4723" s="784">
        <f t="shared" si="158"/>
        <v>0</v>
      </c>
      <c r="J4723" s="684"/>
      <c r="K4723" s="1126"/>
      <c r="L4723" s="1126"/>
      <c r="M4723" s="635"/>
      <c r="N4723" s="693"/>
      <c r="O4723" s="692"/>
      <c r="P4723" s="1842"/>
    </row>
    <row r="4724" spans="1:16" s="782" customFormat="1" ht="13.5" x14ac:dyDescent="0.2">
      <c r="A4724" s="1457">
        <v>34</v>
      </c>
      <c r="B4724" s="674" t="s">
        <v>3412</v>
      </c>
      <c r="C4724" s="660" t="s">
        <v>701</v>
      </c>
      <c r="D4724" s="703">
        <v>4</v>
      </c>
      <c r="E4724" s="703">
        <v>2007</v>
      </c>
      <c r="F4724" s="1087">
        <v>212</v>
      </c>
      <c r="G4724" s="784">
        <f t="shared" si="157"/>
        <v>212</v>
      </c>
      <c r="H4724" s="1088">
        <v>100</v>
      </c>
      <c r="I4724" s="784">
        <f t="shared" si="158"/>
        <v>0</v>
      </c>
      <c r="J4724" s="684"/>
      <c r="K4724" s="1126"/>
      <c r="L4724" s="1126"/>
      <c r="M4724" s="635"/>
      <c r="N4724" s="693"/>
      <c r="O4724" s="692"/>
      <c r="P4724" s="1842"/>
    </row>
    <row r="4725" spans="1:16" s="782" customFormat="1" ht="13.5" x14ac:dyDescent="0.2">
      <c r="A4725" s="1457">
        <v>35</v>
      </c>
      <c r="B4725" s="674" t="s">
        <v>3404</v>
      </c>
      <c r="C4725" s="660" t="s">
        <v>701</v>
      </c>
      <c r="D4725" s="703">
        <v>2</v>
      </c>
      <c r="E4725" s="700">
        <v>2007</v>
      </c>
      <c r="F4725" s="1087">
        <v>1200</v>
      </c>
      <c r="G4725" s="784">
        <f t="shared" si="157"/>
        <v>1200</v>
      </c>
      <c r="H4725" s="1088">
        <v>100</v>
      </c>
      <c r="I4725" s="784">
        <f t="shared" si="158"/>
        <v>0</v>
      </c>
      <c r="J4725" s="684"/>
      <c r="K4725" s="1126"/>
      <c r="L4725" s="1126"/>
      <c r="M4725" s="635"/>
      <c r="N4725" s="693"/>
      <c r="O4725" s="692"/>
      <c r="P4725" s="1842"/>
    </row>
    <row r="4726" spans="1:16" s="782" customFormat="1" ht="13.5" x14ac:dyDescent="0.2">
      <c r="A4726" s="1457">
        <v>36</v>
      </c>
      <c r="B4726" s="674" t="s">
        <v>786</v>
      </c>
      <c r="C4726" s="660" t="s">
        <v>701</v>
      </c>
      <c r="D4726" s="703">
        <v>2</v>
      </c>
      <c r="E4726" s="700">
        <v>2007</v>
      </c>
      <c r="F4726" s="1087">
        <v>225</v>
      </c>
      <c r="G4726" s="784">
        <f t="shared" si="157"/>
        <v>225</v>
      </c>
      <c r="H4726" s="1088">
        <v>100</v>
      </c>
      <c r="I4726" s="784">
        <f t="shared" si="158"/>
        <v>0</v>
      </c>
      <c r="J4726" s="684"/>
      <c r="K4726" s="1126"/>
      <c r="L4726" s="1126"/>
      <c r="M4726" s="635"/>
      <c r="N4726" s="693"/>
      <c r="O4726" s="692"/>
      <c r="P4726" s="1842"/>
    </row>
    <row r="4727" spans="1:16" s="782" customFormat="1" ht="13.5" x14ac:dyDescent="0.2">
      <c r="A4727" s="1457">
        <v>37</v>
      </c>
      <c r="B4727" s="674" t="s">
        <v>3060</v>
      </c>
      <c r="C4727" s="660" t="s">
        <v>701</v>
      </c>
      <c r="D4727" s="703">
        <v>3</v>
      </c>
      <c r="E4727" s="700">
        <v>2007</v>
      </c>
      <c r="F4727" s="1087">
        <v>315</v>
      </c>
      <c r="G4727" s="784">
        <f t="shared" si="157"/>
        <v>315</v>
      </c>
      <c r="H4727" s="1088">
        <v>100</v>
      </c>
      <c r="I4727" s="784">
        <f t="shared" si="158"/>
        <v>0</v>
      </c>
      <c r="J4727" s="684"/>
      <c r="K4727" s="1126"/>
      <c r="L4727" s="1126"/>
      <c r="M4727" s="635"/>
      <c r="N4727" s="693"/>
      <c r="O4727" s="692"/>
      <c r="P4727" s="1842"/>
    </row>
    <row r="4728" spans="1:16" s="782" customFormat="1" ht="13.5" customHeight="1" x14ac:dyDescent="0.2">
      <c r="A4728" s="1457">
        <v>38</v>
      </c>
      <c r="B4728" s="674" t="s">
        <v>759</v>
      </c>
      <c r="C4728" s="660" t="s">
        <v>701</v>
      </c>
      <c r="D4728" s="704">
        <v>5</v>
      </c>
      <c r="E4728" s="699">
        <v>2007</v>
      </c>
      <c r="F4728" s="1087">
        <v>375</v>
      </c>
      <c r="G4728" s="784">
        <f t="shared" si="157"/>
        <v>375</v>
      </c>
      <c r="H4728" s="1088">
        <v>100</v>
      </c>
      <c r="I4728" s="784">
        <f t="shared" si="158"/>
        <v>0</v>
      </c>
      <c r="J4728" s="684"/>
      <c r="K4728" s="1126"/>
      <c r="L4728" s="1126"/>
      <c r="M4728" s="635"/>
      <c r="N4728" s="693"/>
      <c r="O4728" s="692"/>
      <c r="P4728" s="1842"/>
    </row>
    <row r="4729" spans="1:16" s="782" customFormat="1" ht="13.5" x14ac:dyDescent="0.2">
      <c r="A4729" s="1457">
        <v>39</v>
      </c>
      <c r="B4729" s="668" t="s">
        <v>817</v>
      </c>
      <c r="C4729" s="660" t="s">
        <v>701</v>
      </c>
      <c r="D4729" s="703">
        <v>8</v>
      </c>
      <c r="E4729" s="702">
        <v>2008</v>
      </c>
      <c r="F4729" s="1087">
        <v>800</v>
      </c>
      <c r="G4729" s="784">
        <f t="shared" si="157"/>
        <v>800</v>
      </c>
      <c r="H4729" s="1088">
        <v>100</v>
      </c>
      <c r="I4729" s="784">
        <f t="shared" si="158"/>
        <v>0</v>
      </c>
      <c r="J4729" s="684"/>
      <c r="K4729" s="1126"/>
      <c r="L4729" s="1126"/>
      <c r="M4729" s="635"/>
      <c r="N4729" s="693"/>
      <c r="O4729" s="692"/>
      <c r="P4729" s="1842"/>
    </row>
    <row r="4730" spans="1:16" s="782" customFormat="1" ht="13.5" x14ac:dyDescent="0.2">
      <c r="A4730" s="1457">
        <v>40</v>
      </c>
      <c r="B4730" s="668" t="s">
        <v>818</v>
      </c>
      <c r="C4730" s="660" t="s">
        <v>701</v>
      </c>
      <c r="D4730" s="703">
        <v>7</v>
      </c>
      <c r="E4730" s="702">
        <v>2008</v>
      </c>
      <c r="F4730" s="1087">
        <v>245</v>
      </c>
      <c r="G4730" s="784">
        <f t="shared" si="157"/>
        <v>245</v>
      </c>
      <c r="H4730" s="1088">
        <v>100</v>
      </c>
      <c r="I4730" s="784">
        <f t="shared" si="158"/>
        <v>0</v>
      </c>
      <c r="J4730" s="684"/>
      <c r="K4730" s="1126"/>
      <c r="L4730" s="1127"/>
      <c r="M4730" s="635"/>
      <c r="N4730" s="693"/>
      <c r="O4730" s="692"/>
      <c r="P4730" s="1842"/>
    </row>
    <row r="4731" spans="1:16" s="782" customFormat="1" ht="13.5" x14ac:dyDescent="0.2">
      <c r="A4731" s="1457">
        <v>41</v>
      </c>
      <c r="B4731" s="668" t="s">
        <v>3413</v>
      </c>
      <c r="C4731" s="660" t="s">
        <v>701</v>
      </c>
      <c r="D4731" s="703">
        <v>5</v>
      </c>
      <c r="E4731" s="702">
        <v>2008</v>
      </c>
      <c r="F4731" s="1087">
        <v>550</v>
      </c>
      <c r="G4731" s="784">
        <f t="shared" si="157"/>
        <v>550</v>
      </c>
      <c r="H4731" s="1088">
        <v>100</v>
      </c>
      <c r="I4731" s="784">
        <f t="shared" si="158"/>
        <v>0</v>
      </c>
      <c r="J4731" s="684"/>
      <c r="K4731" s="1126"/>
      <c r="L4731" s="1126"/>
      <c r="M4731" s="635"/>
      <c r="N4731" s="693"/>
      <c r="O4731" s="692"/>
      <c r="P4731" s="1842"/>
    </row>
    <row r="4732" spans="1:16" s="782" customFormat="1" ht="13.5" x14ac:dyDescent="0.2">
      <c r="A4732" s="1457">
        <v>42</v>
      </c>
      <c r="B4732" s="674" t="s">
        <v>819</v>
      </c>
      <c r="C4732" s="660" t="s">
        <v>701</v>
      </c>
      <c r="D4732" s="703">
        <v>10</v>
      </c>
      <c r="E4732" s="702">
        <v>2008</v>
      </c>
      <c r="F4732" s="1087">
        <v>650</v>
      </c>
      <c r="G4732" s="784">
        <f t="shared" si="157"/>
        <v>650</v>
      </c>
      <c r="H4732" s="1088">
        <v>100</v>
      </c>
      <c r="I4732" s="784">
        <f t="shared" si="158"/>
        <v>0</v>
      </c>
      <c r="J4732" s="684"/>
      <c r="K4732" s="1126"/>
      <c r="L4732" s="1126"/>
      <c r="M4732" s="635"/>
      <c r="N4732" s="693"/>
      <c r="O4732" s="692"/>
      <c r="P4732" s="1842"/>
    </row>
    <row r="4733" spans="1:16" s="782" customFormat="1" ht="13.5" x14ac:dyDescent="0.2">
      <c r="A4733" s="1457">
        <v>43</v>
      </c>
      <c r="B4733" s="674" t="s">
        <v>3060</v>
      </c>
      <c r="C4733" s="660" t="s">
        <v>701</v>
      </c>
      <c r="D4733" s="703">
        <v>1</v>
      </c>
      <c r="E4733" s="702">
        <v>2008</v>
      </c>
      <c r="F4733" s="1087">
        <v>150</v>
      </c>
      <c r="G4733" s="784">
        <f t="shared" si="157"/>
        <v>150</v>
      </c>
      <c r="H4733" s="1088">
        <v>100</v>
      </c>
      <c r="I4733" s="784">
        <f t="shared" si="158"/>
        <v>0</v>
      </c>
      <c r="J4733" s="684"/>
      <c r="K4733" s="1126"/>
      <c r="L4733" s="1126"/>
      <c r="M4733" s="635"/>
      <c r="N4733" s="693"/>
      <c r="O4733" s="692"/>
      <c r="P4733" s="1842"/>
    </row>
    <row r="4734" spans="1:16" s="782" customFormat="1" ht="13.5" x14ac:dyDescent="0.2">
      <c r="A4734" s="1457">
        <v>44</v>
      </c>
      <c r="B4734" s="662" t="s">
        <v>784</v>
      </c>
      <c r="C4734" s="660" t="s">
        <v>701</v>
      </c>
      <c r="D4734" s="703">
        <v>1</v>
      </c>
      <c r="E4734" s="702">
        <v>2008</v>
      </c>
      <c r="F4734" s="1087">
        <v>130</v>
      </c>
      <c r="G4734" s="784">
        <f t="shared" si="157"/>
        <v>130</v>
      </c>
      <c r="H4734" s="1088">
        <v>100</v>
      </c>
      <c r="I4734" s="784">
        <f t="shared" si="158"/>
        <v>0</v>
      </c>
      <c r="J4734" s="684"/>
      <c r="K4734" s="1126"/>
      <c r="L4734" s="1126"/>
      <c r="M4734" s="635"/>
      <c r="N4734" s="693"/>
      <c r="O4734" s="692"/>
      <c r="P4734" s="1842"/>
    </row>
    <row r="4735" spans="1:16" s="782" customFormat="1" ht="13.5" x14ac:dyDescent="0.2">
      <c r="A4735" s="1457">
        <v>45</v>
      </c>
      <c r="B4735" s="662" t="s">
        <v>817</v>
      </c>
      <c r="C4735" s="660" t="s">
        <v>701</v>
      </c>
      <c r="D4735" s="703">
        <v>1</v>
      </c>
      <c r="E4735" s="702">
        <v>2008</v>
      </c>
      <c r="F4735" s="1087">
        <v>100</v>
      </c>
      <c r="G4735" s="784">
        <f t="shared" si="157"/>
        <v>100</v>
      </c>
      <c r="H4735" s="1088">
        <v>100</v>
      </c>
      <c r="I4735" s="784">
        <f t="shared" si="158"/>
        <v>0</v>
      </c>
      <c r="J4735" s="684"/>
      <c r="K4735" s="1126"/>
      <c r="L4735" s="1126"/>
      <c r="M4735" s="635"/>
      <c r="N4735" s="693"/>
      <c r="O4735" s="692"/>
      <c r="P4735" s="1842"/>
    </row>
    <row r="4736" spans="1:16" s="782" customFormat="1" ht="13.5" x14ac:dyDescent="0.2">
      <c r="A4736" s="1457">
        <v>46</v>
      </c>
      <c r="B4736" s="662" t="s">
        <v>817</v>
      </c>
      <c r="C4736" s="660" t="s">
        <v>701</v>
      </c>
      <c r="D4736" s="703">
        <v>1</v>
      </c>
      <c r="E4736" s="702">
        <v>2008</v>
      </c>
      <c r="F4736" s="1087">
        <v>130</v>
      </c>
      <c r="G4736" s="784">
        <f t="shared" si="157"/>
        <v>130</v>
      </c>
      <c r="H4736" s="1088">
        <v>100</v>
      </c>
      <c r="I4736" s="784">
        <f t="shared" si="158"/>
        <v>0</v>
      </c>
      <c r="J4736" s="684"/>
      <c r="K4736" s="1126"/>
      <c r="L4736" s="1126"/>
      <c r="M4736" s="635"/>
      <c r="N4736" s="693"/>
      <c r="O4736" s="692"/>
      <c r="P4736" s="1842"/>
    </row>
    <row r="4737" spans="1:16" s="782" customFormat="1" ht="13.5" x14ac:dyDescent="0.2">
      <c r="A4737" s="1457">
        <v>47</v>
      </c>
      <c r="B4737" s="662" t="s">
        <v>787</v>
      </c>
      <c r="C4737" s="660" t="s">
        <v>701</v>
      </c>
      <c r="D4737" s="703">
        <v>3</v>
      </c>
      <c r="E4737" s="702">
        <v>2008</v>
      </c>
      <c r="F4737" s="1087">
        <v>195</v>
      </c>
      <c r="G4737" s="784">
        <f t="shared" si="157"/>
        <v>195</v>
      </c>
      <c r="H4737" s="1088">
        <v>100</v>
      </c>
      <c r="I4737" s="784">
        <f t="shared" si="158"/>
        <v>0</v>
      </c>
      <c r="J4737" s="684"/>
      <c r="K4737" s="1126"/>
      <c r="L4737" s="1126"/>
      <c r="M4737" s="635"/>
      <c r="N4737" s="693"/>
      <c r="O4737" s="692"/>
      <c r="P4737" s="1842"/>
    </row>
    <row r="4738" spans="1:16" s="782" customFormat="1" ht="13.5" x14ac:dyDescent="0.2">
      <c r="A4738" s="1457">
        <v>48</v>
      </c>
      <c r="B4738" s="662" t="s">
        <v>787</v>
      </c>
      <c r="C4738" s="660" t="s">
        <v>701</v>
      </c>
      <c r="D4738" s="703">
        <v>2</v>
      </c>
      <c r="E4738" s="702">
        <v>2008</v>
      </c>
      <c r="F4738" s="1087">
        <v>220</v>
      </c>
      <c r="G4738" s="784">
        <f t="shared" si="157"/>
        <v>220</v>
      </c>
      <c r="H4738" s="1088">
        <v>100</v>
      </c>
      <c r="I4738" s="784">
        <f t="shared" si="158"/>
        <v>0</v>
      </c>
      <c r="J4738" s="684"/>
      <c r="K4738" s="1126"/>
      <c r="L4738" s="1126"/>
      <c r="M4738" s="635"/>
      <c r="N4738" s="693"/>
      <c r="O4738" s="692"/>
      <c r="P4738" s="1842"/>
    </row>
    <row r="4739" spans="1:16" s="782" customFormat="1" ht="13.5" x14ac:dyDescent="0.2">
      <c r="A4739" s="1457">
        <v>49</v>
      </c>
      <c r="B4739" s="662" t="s">
        <v>817</v>
      </c>
      <c r="C4739" s="660" t="s">
        <v>701</v>
      </c>
      <c r="D4739" s="703">
        <v>1</v>
      </c>
      <c r="E4739" s="702">
        <v>2008</v>
      </c>
      <c r="F4739" s="1087">
        <v>100</v>
      </c>
      <c r="G4739" s="784">
        <f t="shared" si="157"/>
        <v>100</v>
      </c>
      <c r="H4739" s="1088">
        <v>100</v>
      </c>
      <c r="I4739" s="784">
        <f t="shared" si="158"/>
        <v>0</v>
      </c>
      <c r="J4739" s="684"/>
      <c r="K4739" s="1126"/>
      <c r="L4739" s="1126"/>
      <c r="M4739" s="635"/>
      <c r="N4739" s="693"/>
      <c r="O4739" s="692"/>
      <c r="P4739" s="1842"/>
    </row>
    <row r="4740" spans="1:16" s="782" customFormat="1" ht="13.5" x14ac:dyDescent="0.2">
      <c r="A4740" s="1457">
        <v>50</v>
      </c>
      <c r="B4740" s="662" t="s">
        <v>712</v>
      </c>
      <c r="C4740" s="660" t="s">
        <v>701</v>
      </c>
      <c r="D4740" s="703">
        <v>4</v>
      </c>
      <c r="E4740" s="702">
        <v>2008</v>
      </c>
      <c r="F4740" s="1087">
        <v>158</v>
      </c>
      <c r="G4740" s="784">
        <f t="shared" si="157"/>
        <v>158</v>
      </c>
      <c r="H4740" s="1088">
        <v>100</v>
      </c>
      <c r="I4740" s="784">
        <f t="shared" si="158"/>
        <v>0</v>
      </c>
      <c r="J4740" s="684"/>
      <c r="K4740" s="1126"/>
      <c r="L4740" s="1126"/>
      <c r="M4740" s="635"/>
      <c r="N4740" s="693"/>
      <c r="O4740" s="692"/>
      <c r="P4740" s="1842"/>
    </row>
    <row r="4741" spans="1:16" s="782" customFormat="1" ht="13.5" x14ac:dyDescent="0.2">
      <c r="A4741" s="1457">
        <v>51</v>
      </c>
      <c r="B4741" s="662" t="s">
        <v>786</v>
      </c>
      <c r="C4741" s="660" t="s">
        <v>701</v>
      </c>
      <c r="D4741" s="703">
        <v>2</v>
      </c>
      <c r="E4741" s="702">
        <v>2008</v>
      </c>
      <c r="F4741" s="1087">
        <v>178</v>
      </c>
      <c r="G4741" s="784">
        <f t="shared" si="157"/>
        <v>178</v>
      </c>
      <c r="H4741" s="1088">
        <v>100</v>
      </c>
      <c r="I4741" s="784">
        <f t="shared" si="158"/>
        <v>0</v>
      </c>
      <c r="J4741" s="684"/>
      <c r="K4741" s="1126"/>
      <c r="L4741" s="1126"/>
      <c r="M4741" s="635"/>
      <c r="N4741" s="693"/>
      <c r="O4741" s="692"/>
      <c r="P4741" s="1842"/>
    </row>
    <row r="4742" spans="1:16" s="782" customFormat="1" ht="13.5" x14ac:dyDescent="0.2">
      <c r="A4742" s="1457">
        <v>52</v>
      </c>
      <c r="B4742" s="662" t="s">
        <v>801</v>
      </c>
      <c r="C4742" s="660" t="s">
        <v>701</v>
      </c>
      <c r="D4742" s="702">
        <v>1</v>
      </c>
      <c r="E4742" s="702">
        <v>2008</v>
      </c>
      <c r="F4742" s="1087">
        <v>400</v>
      </c>
      <c r="G4742" s="784">
        <f t="shared" si="157"/>
        <v>400</v>
      </c>
      <c r="H4742" s="1088">
        <v>100</v>
      </c>
      <c r="I4742" s="784">
        <f t="shared" si="158"/>
        <v>0</v>
      </c>
      <c r="J4742" s="684"/>
      <c r="K4742" s="1126"/>
      <c r="L4742" s="1126"/>
      <c r="M4742" s="635"/>
      <c r="N4742" s="693"/>
      <c r="O4742" s="692"/>
      <c r="P4742" s="1842"/>
    </row>
    <row r="4743" spans="1:16" s="782" customFormat="1" ht="13.5" x14ac:dyDescent="0.2">
      <c r="A4743" s="1457">
        <v>53</v>
      </c>
      <c r="B4743" s="662" t="s">
        <v>788</v>
      </c>
      <c r="C4743" s="660" t="s">
        <v>701</v>
      </c>
      <c r="D4743" s="702">
        <v>1</v>
      </c>
      <c r="E4743" s="702">
        <v>2008</v>
      </c>
      <c r="F4743" s="1087">
        <v>130</v>
      </c>
      <c r="G4743" s="784">
        <f t="shared" si="157"/>
        <v>130</v>
      </c>
      <c r="H4743" s="1088">
        <v>100</v>
      </c>
      <c r="I4743" s="784">
        <f t="shared" si="158"/>
        <v>0</v>
      </c>
      <c r="J4743" s="684"/>
      <c r="K4743" s="1126"/>
      <c r="L4743" s="1126"/>
      <c r="M4743" s="635"/>
      <c r="N4743" s="693"/>
      <c r="O4743" s="692"/>
      <c r="P4743" s="1842"/>
    </row>
    <row r="4744" spans="1:16" s="782" customFormat="1" ht="13.5" x14ac:dyDescent="0.2">
      <c r="A4744" s="1457">
        <v>54</v>
      </c>
      <c r="B4744" s="662" t="s">
        <v>3414</v>
      </c>
      <c r="C4744" s="660" t="s">
        <v>701</v>
      </c>
      <c r="D4744" s="702">
        <v>1</v>
      </c>
      <c r="E4744" s="702">
        <v>2008</v>
      </c>
      <c r="F4744" s="1087">
        <v>150</v>
      </c>
      <c r="G4744" s="784">
        <f t="shared" si="157"/>
        <v>150</v>
      </c>
      <c r="H4744" s="1088">
        <v>100</v>
      </c>
      <c r="I4744" s="784">
        <f t="shared" si="158"/>
        <v>0</v>
      </c>
      <c r="J4744" s="684"/>
      <c r="K4744" s="1126"/>
      <c r="L4744" s="1126"/>
      <c r="M4744" s="635"/>
      <c r="N4744" s="693"/>
      <c r="O4744" s="692"/>
      <c r="P4744" s="1842"/>
    </row>
    <row r="4745" spans="1:16" s="782" customFormat="1" ht="13.5" x14ac:dyDescent="0.2">
      <c r="A4745" s="1457">
        <v>55</v>
      </c>
      <c r="B4745" s="662" t="s">
        <v>760</v>
      </c>
      <c r="C4745" s="660" t="s">
        <v>701</v>
      </c>
      <c r="D4745" s="702">
        <v>1</v>
      </c>
      <c r="E4745" s="702">
        <v>2008</v>
      </c>
      <c r="F4745" s="1087">
        <v>49.5</v>
      </c>
      <c r="G4745" s="784">
        <f t="shared" si="157"/>
        <v>49.5</v>
      </c>
      <c r="H4745" s="1088">
        <v>100</v>
      </c>
      <c r="I4745" s="784">
        <f t="shared" si="158"/>
        <v>0</v>
      </c>
      <c r="J4745" s="684"/>
      <c r="K4745" s="1126"/>
      <c r="L4745" s="1126"/>
      <c r="M4745" s="635"/>
      <c r="N4745" s="693"/>
      <c r="O4745" s="692"/>
      <c r="P4745" s="1842"/>
    </row>
    <row r="4746" spans="1:16" s="782" customFormat="1" ht="13.5" x14ac:dyDescent="0.2">
      <c r="A4746" s="1457">
        <v>56</v>
      </c>
      <c r="B4746" s="668" t="s">
        <v>3404</v>
      </c>
      <c r="C4746" s="660" t="s">
        <v>701</v>
      </c>
      <c r="D4746" s="702">
        <v>2</v>
      </c>
      <c r="E4746" s="702">
        <v>2009</v>
      </c>
      <c r="F4746" s="1087">
        <v>444</v>
      </c>
      <c r="G4746" s="784">
        <f t="shared" si="157"/>
        <v>444</v>
      </c>
      <c r="H4746" s="1088">
        <v>100</v>
      </c>
      <c r="I4746" s="784">
        <f t="shared" si="158"/>
        <v>0</v>
      </c>
      <c r="J4746" s="684"/>
      <c r="K4746" s="1126"/>
      <c r="L4746" s="1127"/>
      <c r="M4746" s="635"/>
      <c r="N4746" s="693"/>
      <c r="O4746" s="692"/>
      <c r="P4746" s="1842"/>
    </row>
    <row r="4747" spans="1:16" s="782" customFormat="1" ht="27" x14ac:dyDescent="0.2">
      <c r="A4747" s="1457">
        <v>57</v>
      </c>
      <c r="B4747" s="668" t="s">
        <v>3415</v>
      </c>
      <c r="C4747" s="660" t="s">
        <v>701</v>
      </c>
      <c r="D4747" s="702">
        <v>4</v>
      </c>
      <c r="E4747" s="702">
        <v>2009</v>
      </c>
      <c r="F4747" s="1087">
        <v>912</v>
      </c>
      <c r="G4747" s="784">
        <f t="shared" si="157"/>
        <v>912</v>
      </c>
      <c r="H4747" s="1088">
        <v>100</v>
      </c>
      <c r="I4747" s="784">
        <f t="shared" si="158"/>
        <v>0</v>
      </c>
      <c r="J4747" s="684"/>
      <c r="K4747" s="1126"/>
      <c r="L4747" s="1126"/>
      <c r="M4747" s="635"/>
      <c r="N4747" s="693"/>
      <c r="O4747" s="692"/>
      <c r="P4747" s="1842"/>
    </row>
    <row r="4748" spans="1:16" s="782" customFormat="1" ht="13.5" x14ac:dyDescent="0.2">
      <c r="A4748" s="1457">
        <v>58</v>
      </c>
      <c r="B4748" s="668" t="s">
        <v>785</v>
      </c>
      <c r="C4748" s="660" t="s">
        <v>701</v>
      </c>
      <c r="D4748" s="702">
        <v>2</v>
      </c>
      <c r="E4748" s="702">
        <v>2009</v>
      </c>
      <c r="F4748" s="1087">
        <v>444</v>
      </c>
      <c r="G4748" s="784">
        <f t="shared" si="157"/>
        <v>444</v>
      </c>
      <c r="H4748" s="1088">
        <v>100</v>
      </c>
      <c r="I4748" s="784">
        <f t="shared" si="158"/>
        <v>0</v>
      </c>
      <c r="J4748" s="684"/>
      <c r="K4748" s="1126"/>
      <c r="L4748" s="1126"/>
      <c r="M4748" s="635"/>
      <c r="N4748" s="693"/>
      <c r="O4748" s="692"/>
      <c r="P4748" s="1842"/>
    </row>
    <row r="4749" spans="1:16" s="782" customFormat="1" ht="13.5" x14ac:dyDescent="0.2">
      <c r="A4749" s="1457">
        <v>59</v>
      </c>
      <c r="B4749" s="668" t="s">
        <v>3404</v>
      </c>
      <c r="C4749" s="660" t="s">
        <v>701</v>
      </c>
      <c r="D4749" s="702">
        <v>2</v>
      </c>
      <c r="E4749" s="702">
        <v>2009</v>
      </c>
      <c r="F4749" s="1087">
        <v>444</v>
      </c>
      <c r="G4749" s="784">
        <f t="shared" si="157"/>
        <v>444</v>
      </c>
      <c r="H4749" s="1088">
        <v>100</v>
      </c>
      <c r="I4749" s="784">
        <f t="shared" si="158"/>
        <v>0</v>
      </c>
      <c r="J4749" s="684"/>
      <c r="K4749" s="1126"/>
      <c r="L4749" s="1126"/>
      <c r="M4749" s="635"/>
      <c r="N4749" s="693"/>
      <c r="O4749" s="692"/>
      <c r="P4749" s="1842"/>
    </row>
    <row r="4750" spans="1:16" s="782" customFormat="1" ht="27" x14ac:dyDescent="0.2">
      <c r="A4750" s="1457">
        <v>60</v>
      </c>
      <c r="B4750" s="668" t="s">
        <v>3415</v>
      </c>
      <c r="C4750" s="660" t="s">
        <v>701</v>
      </c>
      <c r="D4750" s="702">
        <v>4</v>
      </c>
      <c r="E4750" s="702">
        <v>2009</v>
      </c>
      <c r="F4750" s="1087">
        <v>954.04</v>
      </c>
      <c r="G4750" s="784">
        <f t="shared" si="157"/>
        <v>954.04</v>
      </c>
      <c r="H4750" s="1088">
        <v>100</v>
      </c>
      <c r="I4750" s="784">
        <f t="shared" si="158"/>
        <v>0</v>
      </c>
      <c r="J4750" s="684"/>
      <c r="K4750" s="1126"/>
      <c r="L4750" s="1126"/>
      <c r="M4750" s="635"/>
      <c r="N4750" s="693"/>
      <c r="O4750" s="692"/>
      <c r="P4750" s="1842"/>
    </row>
    <row r="4751" spans="1:16" s="782" customFormat="1" ht="13.5" x14ac:dyDescent="0.2">
      <c r="A4751" s="1457">
        <v>61</v>
      </c>
      <c r="B4751" s="668" t="s">
        <v>785</v>
      </c>
      <c r="C4751" s="660" t="s">
        <v>701</v>
      </c>
      <c r="D4751" s="702">
        <v>2</v>
      </c>
      <c r="E4751" s="702">
        <v>2009</v>
      </c>
      <c r="F4751" s="1087">
        <v>445.3</v>
      </c>
      <c r="G4751" s="784">
        <f t="shared" si="157"/>
        <v>445.3</v>
      </c>
      <c r="H4751" s="1088">
        <v>100</v>
      </c>
      <c r="I4751" s="784">
        <f t="shared" si="158"/>
        <v>0</v>
      </c>
      <c r="J4751" s="684"/>
      <c r="K4751" s="1126"/>
      <c r="L4751" s="1126"/>
      <c r="M4751" s="635"/>
      <c r="N4751" s="693"/>
      <c r="O4751" s="692"/>
      <c r="P4751" s="1842"/>
    </row>
    <row r="4752" spans="1:16" s="782" customFormat="1" ht="13.5" x14ac:dyDescent="0.2">
      <c r="A4752" s="1457">
        <v>62</v>
      </c>
      <c r="B4752" s="668" t="s">
        <v>3416</v>
      </c>
      <c r="C4752" s="660" t="s">
        <v>701</v>
      </c>
      <c r="D4752" s="701">
        <v>3</v>
      </c>
      <c r="E4752" s="702">
        <v>2010</v>
      </c>
      <c r="F4752" s="1091">
        <v>584.29499999999996</v>
      </c>
      <c r="G4752" s="784">
        <f t="shared" si="157"/>
        <v>584.29499999999996</v>
      </c>
      <c r="H4752" s="1088">
        <v>100</v>
      </c>
      <c r="I4752" s="784">
        <f t="shared" si="158"/>
        <v>0</v>
      </c>
      <c r="J4752" s="684"/>
      <c r="K4752" s="1126"/>
      <c r="L4752" s="1126"/>
      <c r="M4752" s="635"/>
      <c r="N4752" s="693"/>
      <c r="O4752" s="692"/>
      <c r="P4752" s="1842"/>
    </row>
    <row r="4753" spans="1:16" s="782" customFormat="1" ht="13.5" x14ac:dyDescent="0.2">
      <c r="A4753" s="1457">
        <v>63</v>
      </c>
      <c r="B4753" s="668" t="s">
        <v>3417</v>
      </c>
      <c r="C4753" s="660" t="s">
        <v>701</v>
      </c>
      <c r="D4753" s="701">
        <v>3</v>
      </c>
      <c r="E4753" s="702">
        <v>2010</v>
      </c>
      <c r="F4753" s="1091">
        <v>221.46299999999999</v>
      </c>
      <c r="G4753" s="784">
        <f t="shared" si="157"/>
        <v>221.46299999999999</v>
      </c>
      <c r="H4753" s="1088">
        <v>100</v>
      </c>
      <c r="I4753" s="784">
        <f t="shared" si="158"/>
        <v>0</v>
      </c>
      <c r="J4753" s="684"/>
      <c r="K4753" s="1126"/>
      <c r="L4753" s="1126"/>
      <c r="M4753" s="635"/>
      <c r="N4753" s="693"/>
      <c r="O4753" s="692"/>
      <c r="P4753" s="1842"/>
    </row>
    <row r="4754" spans="1:16" s="782" customFormat="1" ht="13.5" x14ac:dyDescent="0.2">
      <c r="A4754" s="1457">
        <v>64</v>
      </c>
      <c r="B4754" s="668" t="s">
        <v>3418</v>
      </c>
      <c r="C4754" s="660" t="s">
        <v>701</v>
      </c>
      <c r="D4754" s="701">
        <v>3</v>
      </c>
      <c r="E4754" s="702">
        <v>2010</v>
      </c>
      <c r="F4754" s="1091">
        <v>221.46299999999999</v>
      </c>
      <c r="G4754" s="784">
        <f t="shared" ref="G4754:G4817" si="159">F4754*H4754%</f>
        <v>221.46299999999999</v>
      </c>
      <c r="H4754" s="1088">
        <v>100</v>
      </c>
      <c r="I4754" s="784">
        <f t="shared" ref="I4754:I4817" si="160">F4754-G4754</f>
        <v>0</v>
      </c>
      <c r="J4754" s="684"/>
      <c r="K4754" s="1126"/>
      <c r="L4754" s="1126"/>
      <c r="M4754" s="635"/>
      <c r="N4754" s="693"/>
      <c r="O4754" s="692"/>
      <c r="P4754" s="1842"/>
    </row>
    <row r="4755" spans="1:16" s="782" customFormat="1" ht="27" x14ac:dyDescent="0.2">
      <c r="A4755" s="1457">
        <v>65</v>
      </c>
      <c r="B4755" s="668" t="s">
        <v>3419</v>
      </c>
      <c r="C4755" s="660" t="s">
        <v>701</v>
      </c>
      <c r="D4755" s="701">
        <v>3</v>
      </c>
      <c r="E4755" s="702">
        <v>2010</v>
      </c>
      <c r="F4755" s="1091">
        <v>232.52500000000001</v>
      </c>
      <c r="G4755" s="784">
        <f t="shared" si="159"/>
        <v>232.52500000000001</v>
      </c>
      <c r="H4755" s="1088">
        <v>100</v>
      </c>
      <c r="I4755" s="784">
        <f t="shared" si="160"/>
        <v>0</v>
      </c>
      <c r="J4755" s="684"/>
      <c r="K4755" s="1126"/>
      <c r="L4755" s="1126"/>
      <c r="M4755" s="635"/>
      <c r="N4755" s="693"/>
      <c r="O4755" s="692"/>
      <c r="P4755" s="1842"/>
    </row>
    <row r="4756" spans="1:16" s="782" customFormat="1" ht="13.5" x14ac:dyDescent="0.2">
      <c r="A4756" s="1457">
        <v>66</v>
      </c>
      <c r="B4756" s="668" t="s">
        <v>3420</v>
      </c>
      <c r="C4756" s="660" t="s">
        <v>701</v>
      </c>
      <c r="D4756" s="701">
        <v>3</v>
      </c>
      <c r="E4756" s="702">
        <v>2010</v>
      </c>
      <c r="F4756" s="1091">
        <v>553.32100000000003</v>
      </c>
      <c r="G4756" s="784">
        <f t="shared" si="159"/>
        <v>553.32100000000003</v>
      </c>
      <c r="H4756" s="1088">
        <v>100</v>
      </c>
      <c r="I4756" s="784">
        <f t="shared" si="160"/>
        <v>0</v>
      </c>
      <c r="J4756" s="684"/>
      <c r="K4756" s="1126"/>
      <c r="L4756" s="1126"/>
      <c r="M4756" s="635"/>
      <c r="N4756" s="693"/>
      <c r="O4756" s="692"/>
      <c r="P4756" s="1842"/>
    </row>
    <row r="4757" spans="1:16" s="782" customFormat="1" ht="27" x14ac:dyDescent="0.2">
      <c r="A4757" s="1457">
        <v>67</v>
      </c>
      <c r="B4757" s="668" t="s">
        <v>3421</v>
      </c>
      <c r="C4757" s="660" t="s">
        <v>701</v>
      </c>
      <c r="D4757" s="701">
        <v>5</v>
      </c>
      <c r="E4757" s="702">
        <v>2010</v>
      </c>
      <c r="F4757" s="1091">
        <v>1143.442</v>
      </c>
      <c r="G4757" s="784">
        <f t="shared" si="159"/>
        <v>1143.442</v>
      </c>
      <c r="H4757" s="1088">
        <v>100</v>
      </c>
      <c r="I4757" s="784">
        <f t="shared" si="160"/>
        <v>0</v>
      </c>
      <c r="J4757" s="684"/>
      <c r="K4757" s="1126"/>
      <c r="L4757" s="1126"/>
      <c r="M4757" s="635"/>
      <c r="N4757" s="693"/>
      <c r="O4757" s="692"/>
      <c r="P4757" s="1842"/>
    </row>
    <row r="4758" spans="1:16" s="782" customFormat="1" ht="13.5" x14ac:dyDescent="0.2">
      <c r="A4758" s="1457">
        <v>68</v>
      </c>
      <c r="B4758" s="668" t="s">
        <v>820</v>
      </c>
      <c r="C4758" s="660" t="s">
        <v>701</v>
      </c>
      <c r="D4758" s="701">
        <v>1</v>
      </c>
      <c r="E4758" s="702">
        <v>2010</v>
      </c>
      <c r="F4758" s="1091">
        <v>317.18400000000003</v>
      </c>
      <c r="G4758" s="784">
        <f t="shared" si="159"/>
        <v>317.18400000000003</v>
      </c>
      <c r="H4758" s="1088">
        <v>100</v>
      </c>
      <c r="I4758" s="784">
        <f t="shared" si="160"/>
        <v>0</v>
      </c>
      <c r="J4758" s="684"/>
      <c r="K4758" s="1126"/>
      <c r="L4758" s="1126"/>
      <c r="M4758" s="635"/>
      <c r="N4758" s="693"/>
      <c r="O4758" s="692"/>
      <c r="P4758" s="1842"/>
    </row>
    <row r="4759" spans="1:16" s="782" customFormat="1" ht="27" x14ac:dyDescent="0.2">
      <c r="A4759" s="1457">
        <v>69</v>
      </c>
      <c r="B4759" s="668" t="s">
        <v>3422</v>
      </c>
      <c r="C4759" s="660" t="s">
        <v>701</v>
      </c>
      <c r="D4759" s="701">
        <v>7</v>
      </c>
      <c r="E4759" s="702">
        <v>2010</v>
      </c>
      <c r="F4759" s="1091">
        <v>718.07399999999996</v>
      </c>
      <c r="G4759" s="784">
        <f t="shared" si="159"/>
        <v>718.07399999999996</v>
      </c>
      <c r="H4759" s="1088">
        <v>100</v>
      </c>
      <c r="I4759" s="784">
        <f t="shared" si="160"/>
        <v>0</v>
      </c>
      <c r="J4759" s="684"/>
      <c r="K4759" s="1126"/>
      <c r="L4759" s="1126"/>
      <c r="M4759" s="635"/>
      <c r="N4759" s="693"/>
      <c r="O4759" s="692"/>
      <c r="P4759" s="1842"/>
    </row>
    <row r="4760" spans="1:16" s="782" customFormat="1" ht="13.5" x14ac:dyDescent="0.2">
      <c r="A4760" s="1457">
        <v>70</v>
      </c>
      <c r="B4760" s="668" t="s">
        <v>3423</v>
      </c>
      <c r="C4760" s="660" t="s">
        <v>701</v>
      </c>
      <c r="D4760" s="701">
        <v>10</v>
      </c>
      <c r="E4760" s="702">
        <v>2010</v>
      </c>
      <c r="F4760" s="1091">
        <v>952.07500000000005</v>
      </c>
      <c r="G4760" s="784">
        <f t="shared" si="159"/>
        <v>952.07500000000005</v>
      </c>
      <c r="H4760" s="1088">
        <v>100</v>
      </c>
      <c r="I4760" s="784">
        <f t="shared" si="160"/>
        <v>0</v>
      </c>
      <c r="J4760" s="684"/>
      <c r="K4760" s="1126"/>
      <c r="L4760" s="1126"/>
      <c r="M4760" s="635"/>
      <c r="N4760" s="693"/>
      <c r="O4760" s="692"/>
      <c r="P4760" s="1842"/>
    </row>
    <row r="4761" spans="1:16" s="782" customFormat="1" ht="13.5" x14ac:dyDescent="0.2">
      <c r="A4761" s="1457">
        <v>71</v>
      </c>
      <c r="B4761" s="668" t="s">
        <v>786</v>
      </c>
      <c r="C4761" s="660" t="s">
        <v>701</v>
      </c>
      <c r="D4761" s="701">
        <v>4</v>
      </c>
      <c r="E4761" s="702">
        <v>2010</v>
      </c>
      <c r="F4761" s="1091">
        <v>280.53399999999999</v>
      </c>
      <c r="G4761" s="784">
        <f t="shared" si="159"/>
        <v>280.53399999999999</v>
      </c>
      <c r="H4761" s="1088">
        <v>100</v>
      </c>
      <c r="I4761" s="784">
        <f t="shared" si="160"/>
        <v>0</v>
      </c>
      <c r="J4761" s="684"/>
      <c r="K4761" s="1126"/>
      <c r="L4761" s="1127"/>
      <c r="M4761" s="635"/>
      <c r="N4761" s="693"/>
      <c r="O4761" s="692"/>
      <c r="P4761" s="1842"/>
    </row>
    <row r="4762" spans="1:16" s="782" customFormat="1" ht="20.25" customHeight="1" x14ac:dyDescent="0.2">
      <c r="A4762" s="1457">
        <v>72</v>
      </c>
      <c r="B4762" s="668" t="s">
        <v>3424</v>
      </c>
      <c r="C4762" s="660" t="s">
        <v>701</v>
      </c>
      <c r="D4762" s="701">
        <v>17</v>
      </c>
      <c r="E4762" s="702">
        <v>2010</v>
      </c>
      <c r="F4762" s="1091">
        <v>1242.42</v>
      </c>
      <c r="G4762" s="784">
        <f t="shared" si="159"/>
        <v>1242.42</v>
      </c>
      <c r="H4762" s="1088">
        <v>100</v>
      </c>
      <c r="I4762" s="784">
        <f t="shared" si="160"/>
        <v>0</v>
      </c>
      <c r="J4762" s="684"/>
      <c r="K4762" s="1126"/>
      <c r="L4762" s="1126"/>
      <c r="M4762" s="635"/>
      <c r="N4762" s="693"/>
      <c r="O4762" s="692"/>
      <c r="P4762" s="1842"/>
    </row>
    <row r="4763" spans="1:16" s="782" customFormat="1" ht="27" x14ac:dyDescent="0.2">
      <c r="A4763" s="1457">
        <v>73</v>
      </c>
      <c r="B4763" s="668" t="s">
        <v>3425</v>
      </c>
      <c r="C4763" s="660" t="s">
        <v>701</v>
      </c>
      <c r="D4763" s="701">
        <v>2</v>
      </c>
      <c r="E4763" s="702">
        <v>2010</v>
      </c>
      <c r="F4763" s="1091">
        <v>121.093</v>
      </c>
      <c r="G4763" s="784">
        <f t="shared" si="159"/>
        <v>121.093</v>
      </c>
      <c r="H4763" s="1088">
        <v>100</v>
      </c>
      <c r="I4763" s="784">
        <f t="shared" si="160"/>
        <v>0</v>
      </c>
      <c r="J4763" s="684"/>
      <c r="K4763" s="1126"/>
      <c r="L4763" s="1126"/>
      <c r="M4763" s="635"/>
      <c r="N4763" s="693"/>
      <c r="O4763" s="692"/>
      <c r="P4763" s="1842"/>
    </row>
    <row r="4764" spans="1:16" s="782" customFormat="1" ht="27" x14ac:dyDescent="0.2">
      <c r="A4764" s="1457">
        <v>74</v>
      </c>
      <c r="B4764" s="668" t="s">
        <v>3426</v>
      </c>
      <c r="C4764" s="660" t="s">
        <v>701</v>
      </c>
      <c r="D4764" s="701">
        <v>8</v>
      </c>
      <c r="E4764" s="702">
        <v>2010</v>
      </c>
      <c r="F4764" s="1091">
        <v>537.47</v>
      </c>
      <c r="G4764" s="784">
        <f t="shared" si="159"/>
        <v>537.47</v>
      </c>
      <c r="H4764" s="1088">
        <v>100</v>
      </c>
      <c r="I4764" s="784">
        <f t="shared" si="160"/>
        <v>0</v>
      </c>
      <c r="J4764" s="684"/>
      <c r="K4764" s="1126"/>
      <c r="L4764" s="1126"/>
      <c r="M4764" s="635"/>
      <c r="N4764" s="693"/>
      <c r="O4764" s="692"/>
      <c r="P4764" s="1842"/>
    </row>
    <row r="4765" spans="1:16" s="782" customFormat="1" ht="13.5" x14ac:dyDescent="0.2">
      <c r="A4765" s="1457">
        <v>75</v>
      </c>
      <c r="B4765" s="668" t="s">
        <v>791</v>
      </c>
      <c r="C4765" s="660" t="s">
        <v>701</v>
      </c>
      <c r="D4765" s="701">
        <v>2</v>
      </c>
      <c r="E4765" s="702">
        <v>2010</v>
      </c>
      <c r="F4765" s="1091">
        <v>354.13200000000001</v>
      </c>
      <c r="G4765" s="784">
        <f t="shared" si="159"/>
        <v>354.13200000000001</v>
      </c>
      <c r="H4765" s="1088">
        <v>100</v>
      </c>
      <c r="I4765" s="784">
        <f t="shared" si="160"/>
        <v>0</v>
      </c>
      <c r="J4765" s="684"/>
      <c r="K4765" s="1126"/>
      <c r="L4765" s="1126"/>
      <c r="M4765" s="635"/>
      <c r="N4765" s="693"/>
      <c r="O4765" s="692"/>
      <c r="P4765" s="1842"/>
    </row>
    <row r="4766" spans="1:16" s="782" customFormat="1" ht="13.5" x14ac:dyDescent="0.2">
      <c r="A4766" s="1457">
        <v>76</v>
      </c>
      <c r="B4766" s="668" t="s">
        <v>787</v>
      </c>
      <c r="C4766" s="660" t="s">
        <v>701</v>
      </c>
      <c r="D4766" s="701">
        <v>19</v>
      </c>
      <c r="E4766" s="702">
        <v>2010</v>
      </c>
      <c r="F4766" s="1091">
        <v>3364.2539999999999</v>
      </c>
      <c r="G4766" s="784">
        <f t="shared" si="159"/>
        <v>3364.2539999999999</v>
      </c>
      <c r="H4766" s="1088">
        <v>100</v>
      </c>
      <c r="I4766" s="784">
        <f t="shared" si="160"/>
        <v>0</v>
      </c>
      <c r="J4766" s="684"/>
      <c r="K4766" s="1126"/>
      <c r="L4766" s="1126"/>
      <c r="M4766" s="635"/>
      <c r="N4766" s="693"/>
      <c r="O4766" s="692"/>
      <c r="P4766" s="1842"/>
    </row>
    <row r="4767" spans="1:16" s="782" customFormat="1" ht="13.5" x14ac:dyDescent="0.2">
      <c r="A4767" s="1457">
        <v>77</v>
      </c>
      <c r="B4767" s="668" t="s">
        <v>3427</v>
      </c>
      <c r="C4767" s="660" t="s">
        <v>701</v>
      </c>
      <c r="D4767" s="701">
        <v>4</v>
      </c>
      <c r="E4767" s="702">
        <v>2010</v>
      </c>
      <c r="F4767" s="1091">
        <v>590.26900000000001</v>
      </c>
      <c r="G4767" s="784">
        <f t="shared" si="159"/>
        <v>590.26900000000001</v>
      </c>
      <c r="H4767" s="1088">
        <v>100</v>
      </c>
      <c r="I4767" s="784">
        <f t="shared" si="160"/>
        <v>0</v>
      </c>
      <c r="J4767" s="684"/>
      <c r="K4767" s="1126"/>
      <c r="L4767" s="1126"/>
      <c r="M4767" s="635"/>
      <c r="N4767" s="693"/>
      <c r="O4767" s="692"/>
      <c r="P4767" s="1842"/>
    </row>
    <row r="4768" spans="1:16" s="782" customFormat="1" ht="13.5" x14ac:dyDescent="0.2">
      <c r="A4768" s="1457">
        <v>78</v>
      </c>
      <c r="B4768" s="668" t="s">
        <v>3407</v>
      </c>
      <c r="C4768" s="660" t="s">
        <v>701</v>
      </c>
      <c r="D4768" s="701">
        <v>5</v>
      </c>
      <c r="E4768" s="702">
        <v>2010</v>
      </c>
      <c r="F4768" s="1091">
        <v>1167.982</v>
      </c>
      <c r="G4768" s="784">
        <f t="shared" si="159"/>
        <v>1167.982</v>
      </c>
      <c r="H4768" s="1088">
        <v>100</v>
      </c>
      <c r="I4768" s="784">
        <f t="shared" si="160"/>
        <v>0</v>
      </c>
      <c r="J4768" s="684"/>
      <c r="K4768" s="1126"/>
      <c r="L4768" s="1126"/>
      <c r="M4768" s="635"/>
      <c r="N4768" s="693"/>
      <c r="O4768" s="692"/>
      <c r="P4768" s="1842"/>
    </row>
    <row r="4769" spans="1:16" s="782" customFormat="1" ht="13.5" x14ac:dyDescent="0.2">
      <c r="A4769" s="1457">
        <v>79</v>
      </c>
      <c r="B4769" s="668" t="s">
        <v>3428</v>
      </c>
      <c r="C4769" s="660" t="s">
        <v>701</v>
      </c>
      <c r="D4769" s="701">
        <v>61</v>
      </c>
      <c r="E4769" s="702">
        <v>2010</v>
      </c>
      <c r="F4769" s="1091">
        <v>2152.2399999999998</v>
      </c>
      <c r="G4769" s="784">
        <f t="shared" si="159"/>
        <v>2152.2399999999998</v>
      </c>
      <c r="H4769" s="1088">
        <v>100</v>
      </c>
      <c r="I4769" s="784">
        <f t="shared" si="160"/>
        <v>0</v>
      </c>
      <c r="J4769" s="684"/>
      <c r="K4769" s="1126"/>
      <c r="L4769" s="1126"/>
      <c r="M4769" s="635"/>
      <c r="N4769" s="693"/>
      <c r="O4769" s="692"/>
      <c r="P4769" s="1842"/>
    </row>
    <row r="4770" spans="1:16" s="782" customFormat="1" ht="13.5" x14ac:dyDescent="0.2">
      <c r="A4770" s="1457">
        <v>80</v>
      </c>
      <c r="B4770" s="668" t="s">
        <v>2933</v>
      </c>
      <c r="C4770" s="660" t="s">
        <v>701</v>
      </c>
      <c r="D4770" s="701">
        <v>19</v>
      </c>
      <c r="E4770" s="702">
        <v>2010</v>
      </c>
      <c r="F4770" s="1091">
        <v>1666.9680000000001</v>
      </c>
      <c r="G4770" s="784">
        <f t="shared" si="159"/>
        <v>1666.9680000000001</v>
      </c>
      <c r="H4770" s="1088">
        <v>100</v>
      </c>
      <c r="I4770" s="784">
        <f t="shared" si="160"/>
        <v>0</v>
      </c>
      <c r="J4770" s="684"/>
      <c r="K4770" s="1126"/>
      <c r="L4770" s="1126"/>
      <c r="M4770" s="635"/>
      <c r="N4770" s="693"/>
      <c r="O4770" s="692"/>
      <c r="P4770" s="1842"/>
    </row>
    <row r="4771" spans="1:16" s="782" customFormat="1" ht="13.5" x14ac:dyDescent="0.2">
      <c r="A4771" s="1457">
        <v>81</v>
      </c>
      <c r="B4771" s="668" t="s">
        <v>712</v>
      </c>
      <c r="C4771" s="660" t="s">
        <v>701</v>
      </c>
      <c r="D4771" s="701">
        <v>2</v>
      </c>
      <c r="E4771" s="702">
        <v>2010</v>
      </c>
      <c r="F4771" s="1091">
        <v>804.90099999999995</v>
      </c>
      <c r="G4771" s="784">
        <f t="shared" si="159"/>
        <v>804.90099999999995</v>
      </c>
      <c r="H4771" s="1088">
        <v>100</v>
      </c>
      <c r="I4771" s="784">
        <f t="shared" si="160"/>
        <v>0</v>
      </c>
      <c r="J4771" s="684"/>
      <c r="K4771" s="1126"/>
      <c r="L4771" s="1126"/>
      <c r="M4771" s="635"/>
      <c r="N4771" s="693"/>
      <c r="O4771" s="692"/>
      <c r="P4771" s="1842"/>
    </row>
    <row r="4772" spans="1:16" s="782" customFormat="1" ht="13.5" x14ac:dyDescent="0.2">
      <c r="A4772" s="1457">
        <v>82</v>
      </c>
      <c r="B4772" s="668" t="s">
        <v>3429</v>
      </c>
      <c r="C4772" s="660" t="s">
        <v>701</v>
      </c>
      <c r="D4772" s="701">
        <v>10</v>
      </c>
      <c r="E4772" s="702">
        <v>2010</v>
      </c>
      <c r="F4772" s="1091">
        <v>970.76</v>
      </c>
      <c r="G4772" s="784">
        <f t="shared" si="159"/>
        <v>970.76</v>
      </c>
      <c r="H4772" s="1088">
        <v>100</v>
      </c>
      <c r="I4772" s="784">
        <f t="shared" si="160"/>
        <v>0</v>
      </c>
      <c r="J4772" s="684"/>
      <c r="K4772" s="1126"/>
      <c r="L4772" s="1126"/>
      <c r="M4772" s="635"/>
      <c r="N4772" s="693"/>
      <c r="O4772" s="692"/>
      <c r="P4772" s="1842"/>
    </row>
    <row r="4773" spans="1:16" s="782" customFormat="1" ht="13.5" x14ac:dyDescent="0.2">
      <c r="A4773" s="1457">
        <v>83</v>
      </c>
      <c r="B4773" s="668" t="s">
        <v>3430</v>
      </c>
      <c r="C4773" s="660" t="s">
        <v>701</v>
      </c>
      <c r="D4773" s="701">
        <v>12</v>
      </c>
      <c r="E4773" s="702">
        <v>2010</v>
      </c>
      <c r="F4773" s="1091">
        <v>1552.9169999999999</v>
      </c>
      <c r="G4773" s="784">
        <f t="shared" si="159"/>
        <v>1552.9169999999999</v>
      </c>
      <c r="H4773" s="1088">
        <v>100</v>
      </c>
      <c r="I4773" s="784">
        <f t="shared" si="160"/>
        <v>0</v>
      </c>
      <c r="J4773" s="684"/>
      <c r="K4773" s="1126"/>
      <c r="L4773" s="1126"/>
      <c r="M4773" s="635"/>
      <c r="N4773" s="693"/>
      <c r="O4773" s="692"/>
      <c r="P4773" s="1842"/>
    </row>
    <row r="4774" spans="1:16" s="782" customFormat="1" ht="13.5" x14ac:dyDescent="0.2">
      <c r="A4774" s="1457">
        <v>84</v>
      </c>
      <c r="B4774" s="668" t="s">
        <v>3431</v>
      </c>
      <c r="C4774" s="660" t="s">
        <v>701</v>
      </c>
      <c r="D4774" s="701">
        <v>9</v>
      </c>
      <c r="E4774" s="702">
        <v>2010</v>
      </c>
      <c r="F4774" s="1091">
        <v>1423.3579999999999</v>
      </c>
      <c r="G4774" s="784">
        <f t="shared" si="159"/>
        <v>1423.3579999999999</v>
      </c>
      <c r="H4774" s="1088">
        <v>100</v>
      </c>
      <c r="I4774" s="784">
        <f t="shared" si="160"/>
        <v>0</v>
      </c>
      <c r="J4774" s="684"/>
      <c r="K4774" s="1126"/>
      <c r="L4774" s="1126"/>
      <c r="M4774" s="635"/>
      <c r="N4774" s="693"/>
      <c r="O4774" s="692"/>
      <c r="P4774" s="1842"/>
    </row>
    <row r="4775" spans="1:16" s="782" customFormat="1" ht="13.5" x14ac:dyDescent="0.2">
      <c r="A4775" s="1457">
        <v>85</v>
      </c>
      <c r="B4775" s="668" t="s">
        <v>3416</v>
      </c>
      <c r="C4775" s="660" t="s">
        <v>701</v>
      </c>
      <c r="D4775" s="701">
        <v>2</v>
      </c>
      <c r="E4775" s="702">
        <v>2010</v>
      </c>
      <c r="F4775" s="1091">
        <v>389.53</v>
      </c>
      <c r="G4775" s="784">
        <f t="shared" si="159"/>
        <v>389.53</v>
      </c>
      <c r="H4775" s="1088">
        <v>100</v>
      </c>
      <c r="I4775" s="784">
        <f t="shared" si="160"/>
        <v>0</v>
      </c>
      <c r="J4775" s="684"/>
      <c r="K4775" s="1126"/>
      <c r="L4775" s="1126"/>
      <c r="M4775" s="635"/>
      <c r="N4775" s="693"/>
      <c r="O4775" s="692"/>
      <c r="P4775" s="1842"/>
    </row>
    <row r="4776" spans="1:16" s="782" customFormat="1" ht="13.5" x14ac:dyDescent="0.2">
      <c r="A4776" s="1457">
        <v>86</v>
      </c>
      <c r="B4776" s="668" t="s">
        <v>3417</v>
      </c>
      <c r="C4776" s="660" t="s">
        <v>701</v>
      </c>
      <c r="D4776" s="701">
        <v>2</v>
      </c>
      <c r="E4776" s="702">
        <v>2010</v>
      </c>
      <c r="F4776" s="1091">
        <v>147.63999999999999</v>
      </c>
      <c r="G4776" s="784">
        <f t="shared" si="159"/>
        <v>147.63999999999999</v>
      </c>
      <c r="H4776" s="1088">
        <v>100</v>
      </c>
      <c r="I4776" s="784">
        <f t="shared" si="160"/>
        <v>0</v>
      </c>
      <c r="J4776" s="684"/>
      <c r="K4776" s="1126"/>
      <c r="L4776" s="1126"/>
      <c r="M4776" s="635"/>
      <c r="N4776" s="693"/>
      <c r="O4776" s="692"/>
      <c r="P4776" s="1842"/>
    </row>
    <row r="4777" spans="1:16" s="782" customFormat="1" ht="13.5" x14ac:dyDescent="0.2">
      <c r="A4777" s="1457">
        <v>87</v>
      </c>
      <c r="B4777" s="668" t="s">
        <v>3418</v>
      </c>
      <c r="C4777" s="660" t="s">
        <v>701</v>
      </c>
      <c r="D4777" s="701">
        <v>2</v>
      </c>
      <c r="E4777" s="702">
        <v>2010</v>
      </c>
      <c r="F4777" s="1091">
        <v>147.63999999999999</v>
      </c>
      <c r="G4777" s="784">
        <f t="shared" si="159"/>
        <v>147.63999999999999</v>
      </c>
      <c r="H4777" s="1088">
        <v>100</v>
      </c>
      <c r="I4777" s="784">
        <f t="shared" si="160"/>
        <v>0</v>
      </c>
      <c r="J4777" s="684"/>
      <c r="K4777" s="1126"/>
      <c r="L4777" s="1126"/>
      <c r="M4777" s="635"/>
      <c r="N4777" s="693"/>
      <c r="O4777" s="692"/>
      <c r="P4777" s="1842"/>
    </row>
    <row r="4778" spans="1:16" s="782" customFormat="1" ht="27" x14ac:dyDescent="0.2">
      <c r="A4778" s="1457">
        <v>88</v>
      </c>
      <c r="B4778" s="668" t="s">
        <v>3419</v>
      </c>
      <c r="C4778" s="660" t="s">
        <v>701</v>
      </c>
      <c r="D4778" s="701">
        <v>2</v>
      </c>
      <c r="E4778" s="702">
        <v>2010</v>
      </c>
      <c r="F4778" s="1091">
        <v>155.02000000000001</v>
      </c>
      <c r="G4778" s="784">
        <f t="shared" si="159"/>
        <v>155.02000000000001</v>
      </c>
      <c r="H4778" s="1088">
        <v>100</v>
      </c>
      <c r="I4778" s="784">
        <f t="shared" si="160"/>
        <v>0</v>
      </c>
      <c r="J4778" s="684"/>
      <c r="K4778" s="1126"/>
      <c r="L4778" s="1126"/>
      <c r="M4778" s="635"/>
      <c r="N4778" s="693"/>
      <c r="O4778" s="692"/>
      <c r="P4778" s="1842"/>
    </row>
    <row r="4779" spans="1:16" s="782" customFormat="1" ht="13.5" x14ac:dyDescent="0.2">
      <c r="A4779" s="1457">
        <v>89</v>
      </c>
      <c r="B4779" s="668" t="s">
        <v>3420</v>
      </c>
      <c r="C4779" s="660" t="s">
        <v>701</v>
      </c>
      <c r="D4779" s="701">
        <v>3</v>
      </c>
      <c r="E4779" s="702">
        <v>2010</v>
      </c>
      <c r="F4779" s="1091">
        <v>553.32100000000003</v>
      </c>
      <c r="G4779" s="784">
        <f t="shared" si="159"/>
        <v>553.32100000000003</v>
      </c>
      <c r="H4779" s="1088">
        <v>100</v>
      </c>
      <c r="I4779" s="784">
        <f t="shared" si="160"/>
        <v>0</v>
      </c>
      <c r="J4779" s="684"/>
      <c r="K4779" s="1126"/>
      <c r="L4779" s="1126"/>
      <c r="M4779" s="635"/>
      <c r="N4779" s="693"/>
      <c r="O4779" s="692"/>
      <c r="P4779" s="1842"/>
    </row>
    <row r="4780" spans="1:16" s="782" customFormat="1" ht="27" x14ac:dyDescent="0.2">
      <c r="A4780" s="1457">
        <v>90</v>
      </c>
      <c r="B4780" s="668" t="s">
        <v>3421</v>
      </c>
      <c r="C4780" s="660" t="s">
        <v>701</v>
      </c>
      <c r="D4780" s="701">
        <v>4</v>
      </c>
      <c r="E4780" s="702">
        <v>2010</v>
      </c>
      <c r="F4780" s="1091">
        <v>914.75</v>
      </c>
      <c r="G4780" s="784">
        <f t="shared" si="159"/>
        <v>914.75</v>
      </c>
      <c r="H4780" s="1088">
        <v>100</v>
      </c>
      <c r="I4780" s="784">
        <f t="shared" si="160"/>
        <v>0</v>
      </c>
      <c r="J4780" s="684"/>
      <c r="K4780" s="1126"/>
      <c r="L4780" s="1126"/>
      <c r="M4780" s="635"/>
      <c r="N4780" s="693"/>
      <c r="O4780" s="692"/>
      <c r="P4780" s="1842"/>
    </row>
    <row r="4781" spans="1:16" s="782" customFormat="1" ht="13.5" x14ac:dyDescent="0.2">
      <c r="A4781" s="1457">
        <v>91</v>
      </c>
      <c r="B4781" s="668" t="s">
        <v>820</v>
      </c>
      <c r="C4781" s="660" t="s">
        <v>701</v>
      </c>
      <c r="D4781" s="701">
        <v>1</v>
      </c>
      <c r="E4781" s="702">
        <v>2010</v>
      </c>
      <c r="F4781" s="1091">
        <v>317.18400000000003</v>
      </c>
      <c r="G4781" s="784">
        <f t="shared" si="159"/>
        <v>317.18400000000003</v>
      </c>
      <c r="H4781" s="1088">
        <v>100</v>
      </c>
      <c r="I4781" s="784">
        <f t="shared" si="160"/>
        <v>0</v>
      </c>
      <c r="J4781" s="684"/>
      <c r="K4781" s="1126"/>
      <c r="L4781" s="1126"/>
      <c r="M4781" s="635"/>
      <c r="N4781" s="693"/>
      <c r="O4781" s="692"/>
      <c r="P4781" s="1842"/>
    </row>
    <row r="4782" spans="1:16" s="782" customFormat="1" ht="27" x14ac:dyDescent="0.2">
      <c r="A4782" s="1457">
        <v>92</v>
      </c>
      <c r="B4782" s="668" t="s">
        <v>3422</v>
      </c>
      <c r="C4782" s="660" t="s">
        <v>701</v>
      </c>
      <c r="D4782" s="701">
        <v>7</v>
      </c>
      <c r="E4782" s="702">
        <v>2010</v>
      </c>
      <c r="F4782" s="1091">
        <v>718.07399999999996</v>
      </c>
      <c r="G4782" s="784">
        <f t="shared" si="159"/>
        <v>718.07399999999996</v>
      </c>
      <c r="H4782" s="1088">
        <v>100</v>
      </c>
      <c r="I4782" s="784">
        <f t="shared" si="160"/>
        <v>0</v>
      </c>
      <c r="J4782" s="684"/>
      <c r="K4782" s="1126"/>
      <c r="L4782" s="1126"/>
      <c r="M4782" s="635"/>
      <c r="N4782" s="693"/>
      <c r="O4782" s="692"/>
      <c r="P4782" s="1842"/>
    </row>
    <row r="4783" spans="1:16" s="782" customFormat="1" ht="13.5" x14ac:dyDescent="0.2">
      <c r="A4783" s="1457">
        <v>93</v>
      </c>
      <c r="B4783" s="668" t="s">
        <v>3423</v>
      </c>
      <c r="C4783" s="660" t="s">
        <v>701</v>
      </c>
      <c r="D4783" s="701">
        <v>10</v>
      </c>
      <c r="E4783" s="702">
        <v>2010</v>
      </c>
      <c r="F4783" s="1091">
        <v>952.07500000000005</v>
      </c>
      <c r="G4783" s="784">
        <f t="shared" si="159"/>
        <v>952.07500000000005</v>
      </c>
      <c r="H4783" s="1088">
        <v>100</v>
      </c>
      <c r="I4783" s="784">
        <f t="shared" si="160"/>
        <v>0</v>
      </c>
      <c r="J4783" s="684"/>
      <c r="K4783" s="1126"/>
      <c r="L4783" s="1126"/>
      <c r="M4783" s="635"/>
      <c r="N4783" s="693"/>
      <c r="O4783" s="692"/>
      <c r="P4783" s="1842"/>
    </row>
    <row r="4784" spans="1:16" s="782" customFormat="1" ht="13.5" x14ac:dyDescent="0.2">
      <c r="A4784" s="1457">
        <v>94</v>
      </c>
      <c r="B4784" s="668" t="s">
        <v>786</v>
      </c>
      <c r="C4784" s="660" t="s">
        <v>701</v>
      </c>
      <c r="D4784" s="701">
        <v>4</v>
      </c>
      <c r="E4784" s="702">
        <v>2010</v>
      </c>
      <c r="F4784" s="1091">
        <v>280.53399999999999</v>
      </c>
      <c r="G4784" s="784">
        <f t="shared" si="159"/>
        <v>280.53399999999999</v>
      </c>
      <c r="H4784" s="1088">
        <v>100</v>
      </c>
      <c r="I4784" s="784">
        <f t="shared" si="160"/>
        <v>0</v>
      </c>
      <c r="J4784" s="672"/>
      <c r="K4784" s="1126"/>
      <c r="L4784" s="1126"/>
      <c r="M4784" s="635"/>
      <c r="N4784" s="693"/>
      <c r="O4784" s="692"/>
      <c r="P4784" s="1842"/>
    </row>
    <row r="4785" spans="1:16" s="782" customFormat="1" ht="23.25" customHeight="1" x14ac:dyDescent="0.2">
      <c r="A4785" s="1457">
        <v>95</v>
      </c>
      <c r="B4785" s="668" t="s">
        <v>3424</v>
      </c>
      <c r="C4785" s="660" t="s">
        <v>701</v>
      </c>
      <c r="D4785" s="701">
        <v>17</v>
      </c>
      <c r="E4785" s="702">
        <v>2010</v>
      </c>
      <c r="F4785" s="1091">
        <v>1242.42</v>
      </c>
      <c r="G4785" s="784">
        <f t="shared" si="159"/>
        <v>1242.42</v>
      </c>
      <c r="H4785" s="1088">
        <v>100</v>
      </c>
      <c r="I4785" s="784">
        <f t="shared" si="160"/>
        <v>0</v>
      </c>
      <c r="J4785" s="672"/>
      <c r="K4785" s="1126"/>
      <c r="L4785" s="1126"/>
      <c r="M4785" s="635"/>
      <c r="N4785" s="693"/>
      <c r="O4785" s="692"/>
      <c r="P4785" s="1842"/>
    </row>
    <row r="4786" spans="1:16" s="782" customFormat="1" ht="27" x14ac:dyDescent="0.2">
      <c r="A4786" s="1457">
        <v>96</v>
      </c>
      <c r="B4786" s="668" t="s">
        <v>3425</v>
      </c>
      <c r="C4786" s="660" t="s">
        <v>701</v>
      </c>
      <c r="D4786" s="701">
        <v>2</v>
      </c>
      <c r="E4786" s="702">
        <v>2010</v>
      </c>
      <c r="F4786" s="1091">
        <v>121.093</v>
      </c>
      <c r="G4786" s="784">
        <f t="shared" si="159"/>
        <v>121.093</v>
      </c>
      <c r="H4786" s="1088">
        <v>100</v>
      </c>
      <c r="I4786" s="784">
        <f t="shared" si="160"/>
        <v>0</v>
      </c>
      <c r="J4786" s="672"/>
      <c r="K4786" s="1126"/>
      <c r="L4786" s="1126"/>
      <c r="M4786" s="635"/>
      <c r="N4786" s="693"/>
      <c r="O4786" s="692"/>
      <c r="P4786" s="1842"/>
    </row>
    <row r="4787" spans="1:16" s="782" customFormat="1" ht="27" x14ac:dyDescent="0.2">
      <c r="A4787" s="1457">
        <v>97</v>
      </c>
      <c r="B4787" s="668" t="s">
        <v>3426</v>
      </c>
      <c r="C4787" s="660" t="s">
        <v>701</v>
      </c>
      <c r="D4787" s="701">
        <v>8</v>
      </c>
      <c r="E4787" s="702">
        <v>2010</v>
      </c>
      <c r="F4787" s="1091">
        <v>537.47</v>
      </c>
      <c r="G4787" s="784">
        <f t="shared" si="159"/>
        <v>537.47</v>
      </c>
      <c r="H4787" s="1088">
        <v>100</v>
      </c>
      <c r="I4787" s="784">
        <f t="shared" si="160"/>
        <v>0</v>
      </c>
      <c r="J4787" s="672"/>
      <c r="K4787" s="1126"/>
      <c r="L4787" s="1126"/>
      <c r="M4787" s="635"/>
      <c r="N4787" s="693"/>
      <c r="O4787" s="692"/>
      <c r="P4787" s="1842"/>
    </row>
    <row r="4788" spans="1:16" s="782" customFormat="1" ht="13.5" x14ac:dyDescent="0.2">
      <c r="A4788" s="1457">
        <v>98</v>
      </c>
      <c r="B4788" s="668" t="s">
        <v>791</v>
      </c>
      <c r="C4788" s="660" t="s">
        <v>701</v>
      </c>
      <c r="D4788" s="701">
        <v>1</v>
      </c>
      <c r="E4788" s="702">
        <v>2010</v>
      </c>
      <c r="F4788" s="1091">
        <v>177.07</v>
      </c>
      <c r="G4788" s="784">
        <f t="shared" si="159"/>
        <v>177.07</v>
      </c>
      <c r="H4788" s="1088">
        <v>100</v>
      </c>
      <c r="I4788" s="784">
        <f t="shared" si="160"/>
        <v>0</v>
      </c>
      <c r="J4788" s="672"/>
      <c r="K4788" s="1126"/>
      <c r="L4788" s="1126"/>
      <c r="M4788" s="635"/>
      <c r="N4788" s="693"/>
      <c r="O4788" s="692"/>
      <c r="P4788" s="1842"/>
    </row>
    <row r="4789" spans="1:16" s="782" customFormat="1" ht="13.5" x14ac:dyDescent="0.2">
      <c r="A4789" s="1457">
        <v>99</v>
      </c>
      <c r="B4789" s="668" t="s">
        <v>787</v>
      </c>
      <c r="C4789" s="660" t="s">
        <v>701</v>
      </c>
      <c r="D4789" s="701">
        <v>19</v>
      </c>
      <c r="E4789" s="702">
        <v>2010</v>
      </c>
      <c r="F4789" s="1091">
        <v>3364.2539999999999</v>
      </c>
      <c r="G4789" s="784">
        <f t="shared" si="159"/>
        <v>3364.2539999999999</v>
      </c>
      <c r="H4789" s="1088">
        <v>100</v>
      </c>
      <c r="I4789" s="784">
        <f t="shared" si="160"/>
        <v>0</v>
      </c>
      <c r="J4789" s="672"/>
      <c r="K4789" s="1126"/>
      <c r="L4789" s="1126"/>
      <c r="M4789" s="635"/>
      <c r="N4789" s="693"/>
      <c r="O4789" s="692"/>
      <c r="P4789" s="1842"/>
    </row>
    <row r="4790" spans="1:16" s="782" customFormat="1" ht="13.5" x14ac:dyDescent="0.2">
      <c r="A4790" s="1457">
        <v>100</v>
      </c>
      <c r="B4790" s="668" t="s">
        <v>3427</v>
      </c>
      <c r="C4790" s="660" t="s">
        <v>701</v>
      </c>
      <c r="D4790" s="701">
        <v>4</v>
      </c>
      <c r="E4790" s="702">
        <v>2010</v>
      </c>
      <c r="F4790" s="1091">
        <v>590.26900000000001</v>
      </c>
      <c r="G4790" s="784">
        <f t="shared" si="159"/>
        <v>590.26900000000001</v>
      </c>
      <c r="H4790" s="1088">
        <v>100</v>
      </c>
      <c r="I4790" s="784">
        <f t="shared" si="160"/>
        <v>0</v>
      </c>
      <c r="J4790" s="672"/>
      <c r="K4790" s="1126"/>
      <c r="L4790" s="1126"/>
      <c r="M4790" s="635"/>
      <c r="N4790" s="693"/>
      <c r="O4790" s="692"/>
      <c r="P4790" s="1842"/>
    </row>
    <row r="4791" spans="1:16" s="782" customFormat="1" ht="13.5" x14ac:dyDescent="0.2">
      <c r="A4791" s="1457">
        <v>101</v>
      </c>
      <c r="B4791" s="668" t="s">
        <v>3407</v>
      </c>
      <c r="C4791" s="660" t="s">
        <v>701</v>
      </c>
      <c r="D4791" s="701">
        <v>4</v>
      </c>
      <c r="E4791" s="702">
        <v>2010</v>
      </c>
      <c r="F4791" s="1091">
        <v>934.39</v>
      </c>
      <c r="G4791" s="784">
        <f t="shared" si="159"/>
        <v>934.39</v>
      </c>
      <c r="H4791" s="1088">
        <v>100</v>
      </c>
      <c r="I4791" s="784">
        <f t="shared" si="160"/>
        <v>0</v>
      </c>
      <c r="J4791" s="672"/>
      <c r="K4791" s="1126"/>
      <c r="L4791" s="1126"/>
      <c r="M4791" s="635"/>
      <c r="N4791" s="693"/>
      <c r="O4791" s="692"/>
      <c r="P4791" s="1842"/>
    </row>
    <row r="4792" spans="1:16" s="782" customFormat="1" ht="13.5" x14ac:dyDescent="0.2">
      <c r="A4792" s="1457">
        <v>102</v>
      </c>
      <c r="B4792" s="662" t="s">
        <v>3428</v>
      </c>
      <c r="C4792" s="660" t="s">
        <v>701</v>
      </c>
      <c r="D4792" s="701">
        <v>60</v>
      </c>
      <c r="E4792" s="702">
        <v>2010</v>
      </c>
      <c r="F4792" s="1091">
        <v>2116.9499999999998</v>
      </c>
      <c r="G4792" s="784">
        <f t="shared" si="159"/>
        <v>2116.9499999999998</v>
      </c>
      <c r="H4792" s="1088">
        <v>100</v>
      </c>
      <c r="I4792" s="784">
        <f t="shared" si="160"/>
        <v>0</v>
      </c>
      <c r="J4792" s="672"/>
      <c r="K4792" s="1126"/>
      <c r="L4792" s="1126"/>
      <c r="M4792" s="635"/>
      <c r="N4792" s="693"/>
      <c r="O4792" s="692"/>
      <c r="P4792" s="1842"/>
    </row>
    <row r="4793" spans="1:16" s="782" customFormat="1" ht="13.5" x14ac:dyDescent="0.2">
      <c r="A4793" s="1457">
        <v>103</v>
      </c>
      <c r="B4793" s="668" t="s">
        <v>2933</v>
      </c>
      <c r="C4793" s="660" t="s">
        <v>701</v>
      </c>
      <c r="D4793" s="701">
        <v>19</v>
      </c>
      <c r="E4793" s="702">
        <v>2010</v>
      </c>
      <c r="F4793" s="1091">
        <v>1666.9680000000001</v>
      </c>
      <c r="G4793" s="784">
        <f t="shared" si="159"/>
        <v>1666.9680000000001</v>
      </c>
      <c r="H4793" s="1088">
        <v>100</v>
      </c>
      <c r="I4793" s="784">
        <f t="shared" si="160"/>
        <v>0</v>
      </c>
      <c r="J4793" s="672"/>
      <c r="K4793" s="1126"/>
      <c r="L4793" s="1126"/>
      <c r="M4793" s="635"/>
      <c r="N4793" s="693"/>
      <c r="O4793" s="692"/>
      <c r="P4793" s="1842"/>
    </row>
    <row r="4794" spans="1:16" s="782" customFormat="1" ht="13.5" x14ac:dyDescent="0.2">
      <c r="A4794" s="1457">
        <v>104</v>
      </c>
      <c r="B4794" s="668" t="s">
        <v>712</v>
      </c>
      <c r="C4794" s="660" t="s">
        <v>701</v>
      </c>
      <c r="D4794" s="701">
        <v>2</v>
      </c>
      <c r="E4794" s="702">
        <v>2010</v>
      </c>
      <c r="F4794" s="1091">
        <v>804.90099999999995</v>
      </c>
      <c r="G4794" s="784">
        <f t="shared" si="159"/>
        <v>804.90099999999995</v>
      </c>
      <c r="H4794" s="1088">
        <v>100</v>
      </c>
      <c r="I4794" s="784">
        <f t="shared" si="160"/>
        <v>0</v>
      </c>
      <c r="J4794" s="672"/>
      <c r="K4794" s="1126"/>
      <c r="L4794" s="1126"/>
      <c r="M4794" s="635"/>
      <c r="N4794" s="693"/>
      <c r="O4794" s="692"/>
      <c r="P4794" s="1842"/>
    </row>
    <row r="4795" spans="1:16" s="782" customFormat="1" ht="13.5" x14ac:dyDescent="0.2">
      <c r="A4795" s="1457">
        <v>105</v>
      </c>
      <c r="B4795" s="668" t="s">
        <v>3429</v>
      </c>
      <c r="C4795" s="660" t="s">
        <v>701</v>
      </c>
      <c r="D4795" s="701">
        <v>3</v>
      </c>
      <c r="E4795" s="702">
        <v>2010</v>
      </c>
      <c r="F4795" s="1091">
        <v>291.23</v>
      </c>
      <c r="G4795" s="784">
        <f t="shared" si="159"/>
        <v>291.23</v>
      </c>
      <c r="H4795" s="1088">
        <v>100</v>
      </c>
      <c r="I4795" s="784">
        <f t="shared" si="160"/>
        <v>0</v>
      </c>
      <c r="J4795" s="672"/>
      <c r="K4795" s="1126"/>
      <c r="L4795" s="1126"/>
      <c r="M4795" s="635"/>
      <c r="N4795" s="693"/>
      <c r="O4795" s="692"/>
      <c r="P4795" s="1842"/>
    </row>
    <row r="4796" spans="1:16" s="782" customFormat="1" ht="13.5" x14ac:dyDescent="0.2">
      <c r="A4796" s="1457">
        <v>106</v>
      </c>
      <c r="B4796" s="668" t="s">
        <v>3430</v>
      </c>
      <c r="C4796" s="660" t="s">
        <v>701</v>
      </c>
      <c r="D4796" s="701">
        <v>8</v>
      </c>
      <c r="E4796" s="702">
        <v>2010</v>
      </c>
      <c r="F4796" s="1091">
        <v>1035.28</v>
      </c>
      <c r="G4796" s="784">
        <f t="shared" si="159"/>
        <v>1035.28</v>
      </c>
      <c r="H4796" s="1088">
        <v>100</v>
      </c>
      <c r="I4796" s="784">
        <f t="shared" si="160"/>
        <v>0</v>
      </c>
      <c r="J4796" s="672"/>
      <c r="K4796" s="1126"/>
      <c r="L4796" s="1126"/>
      <c r="M4796" s="635"/>
      <c r="N4796" s="693"/>
      <c r="O4796" s="692"/>
      <c r="P4796" s="1842"/>
    </row>
    <row r="4797" spans="1:16" s="782" customFormat="1" ht="13.5" x14ac:dyDescent="0.2">
      <c r="A4797" s="1457">
        <v>107</v>
      </c>
      <c r="B4797" s="668" t="s">
        <v>3431</v>
      </c>
      <c r="C4797" s="660" t="s">
        <v>701</v>
      </c>
      <c r="D4797" s="701">
        <v>9</v>
      </c>
      <c r="E4797" s="702">
        <v>2010</v>
      </c>
      <c r="F4797" s="1091">
        <v>1423.36</v>
      </c>
      <c r="G4797" s="784">
        <f t="shared" si="159"/>
        <v>1423.36</v>
      </c>
      <c r="H4797" s="1088">
        <v>100</v>
      </c>
      <c r="I4797" s="784">
        <f t="shared" si="160"/>
        <v>0</v>
      </c>
      <c r="J4797" s="672"/>
      <c r="K4797" s="1126"/>
      <c r="L4797" s="1126"/>
      <c r="M4797" s="635"/>
      <c r="N4797" s="693"/>
      <c r="O4797" s="692"/>
      <c r="P4797" s="1842"/>
    </row>
    <row r="4798" spans="1:16" s="782" customFormat="1" ht="13.5" x14ac:dyDescent="0.2">
      <c r="A4798" s="1457">
        <v>108</v>
      </c>
      <c r="B4798" s="668" t="s">
        <v>3416</v>
      </c>
      <c r="C4798" s="660" t="s">
        <v>701</v>
      </c>
      <c r="D4798" s="701">
        <v>3</v>
      </c>
      <c r="E4798" s="702">
        <v>2011</v>
      </c>
      <c r="F4798" s="1091">
        <v>793.62</v>
      </c>
      <c r="G4798" s="784">
        <f t="shared" si="159"/>
        <v>793.62</v>
      </c>
      <c r="H4798" s="1088">
        <v>100</v>
      </c>
      <c r="I4798" s="784">
        <f t="shared" si="160"/>
        <v>0</v>
      </c>
      <c r="J4798" s="672"/>
      <c r="K4798" s="1126"/>
      <c r="L4798" s="1126"/>
      <c r="M4798" s="635"/>
      <c r="N4798" s="693"/>
      <c r="O4798" s="692"/>
      <c r="P4798" s="1842"/>
    </row>
    <row r="4799" spans="1:16" s="782" customFormat="1" ht="13.5" x14ac:dyDescent="0.2">
      <c r="A4799" s="1457">
        <v>109</v>
      </c>
      <c r="B4799" s="668" t="s">
        <v>3417</v>
      </c>
      <c r="C4799" s="660" t="s">
        <v>701</v>
      </c>
      <c r="D4799" s="701">
        <v>3</v>
      </c>
      <c r="E4799" s="702">
        <v>2011</v>
      </c>
      <c r="F4799" s="1091">
        <v>364.64</v>
      </c>
      <c r="G4799" s="784">
        <f t="shared" si="159"/>
        <v>364.64</v>
      </c>
      <c r="H4799" s="1088">
        <v>100</v>
      </c>
      <c r="I4799" s="784">
        <f t="shared" si="160"/>
        <v>0</v>
      </c>
      <c r="J4799" s="672"/>
      <c r="K4799" s="1126"/>
      <c r="L4799" s="1126"/>
      <c r="M4799" s="635"/>
      <c r="N4799" s="693"/>
      <c r="O4799" s="692"/>
      <c r="P4799" s="1842"/>
    </row>
    <row r="4800" spans="1:16" s="782" customFormat="1" ht="13.5" x14ac:dyDescent="0.2">
      <c r="A4800" s="1457">
        <v>110</v>
      </c>
      <c r="B4800" s="668" t="s">
        <v>3418</v>
      </c>
      <c r="C4800" s="660" t="s">
        <v>701</v>
      </c>
      <c r="D4800" s="701">
        <v>3</v>
      </c>
      <c r="E4800" s="702">
        <v>2011</v>
      </c>
      <c r="F4800" s="1091">
        <v>386.09</v>
      </c>
      <c r="G4800" s="784">
        <f t="shared" si="159"/>
        <v>386.09</v>
      </c>
      <c r="H4800" s="1088">
        <v>100</v>
      </c>
      <c r="I4800" s="784">
        <f t="shared" si="160"/>
        <v>0</v>
      </c>
      <c r="J4800" s="672"/>
      <c r="K4800" s="1126"/>
      <c r="L4800" s="1126"/>
      <c r="M4800" s="635"/>
      <c r="N4800" s="693"/>
      <c r="O4800" s="692"/>
      <c r="P4800" s="1842"/>
    </row>
    <row r="4801" spans="1:16" s="782" customFormat="1" ht="27" x14ac:dyDescent="0.2">
      <c r="A4801" s="1457">
        <v>111</v>
      </c>
      <c r="B4801" s="668" t="s">
        <v>3432</v>
      </c>
      <c r="C4801" s="660" t="s">
        <v>701</v>
      </c>
      <c r="D4801" s="701">
        <v>3</v>
      </c>
      <c r="E4801" s="702">
        <v>2011</v>
      </c>
      <c r="F4801" s="1091">
        <v>321.82</v>
      </c>
      <c r="G4801" s="784">
        <f t="shared" si="159"/>
        <v>321.82</v>
      </c>
      <c r="H4801" s="1088">
        <v>100</v>
      </c>
      <c r="I4801" s="784">
        <f t="shared" si="160"/>
        <v>0</v>
      </c>
      <c r="J4801" s="672"/>
      <c r="K4801" s="1126"/>
      <c r="L4801" s="1126"/>
      <c r="M4801" s="635"/>
      <c r="N4801" s="693"/>
      <c r="O4801" s="692"/>
      <c r="P4801" s="1842"/>
    </row>
    <row r="4802" spans="1:16" s="782" customFormat="1" ht="13.5" x14ac:dyDescent="0.2">
      <c r="A4802" s="1457">
        <v>112</v>
      </c>
      <c r="B4802" s="668" t="s">
        <v>3433</v>
      </c>
      <c r="C4802" s="660" t="s">
        <v>701</v>
      </c>
      <c r="D4802" s="701">
        <v>3</v>
      </c>
      <c r="E4802" s="702">
        <v>2011</v>
      </c>
      <c r="F4802" s="1091">
        <v>967.72</v>
      </c>
      <c r="G4802" s="784">
        <f t="shared" si="159"/>
        <v>967.72</v>
      </c>
      <c r="H4802" s="1088">
        <v>100</v>
      </c>
      <c r="I4802" s="784">
        <f t="shared" si="160"/>
        <v>0</v>
      </c>
      <c r="J4802" s="672"/>
      <c r="K4802" s="1126"/>
      <c r="L4802" s="1126"/>
      <c r="M4802" s="635"/>
      <c r="N4802" s="693"/>
      <c r="O4802" s="692"/>
      <c r="P4802" s="1842"/>
    </row>
    <row r="4803" spans="1:16" s="782" customFormat="1" ht="27" x14ac:dyDescent="0.2">
      <c r="A4803" s="1457">
        <v>113</v>
      </c>
      <c r="B4803" s="668" t="s">
        <v>3434</v>
      </c>
      <c r="C4803" s="660" t="s">
        <v>701</v>
      </c>
      <c r="D4803" s="701">
        <v>5</v>
      </c>
      <c r="E4803" s="702">
        <v>2011</v>
      </c>
      <c r="F4803" s="1091">
        <v>1863.76</v>
      </c>
      <c r="G4803" s="784">
        <f t="shared" si="159"/>
        <v>1863.76</v>
      </c>
      <c r="H4803" s="1088">
        <v>100</v>
      </c>
      <c r="I4803" s="784">
        <f t="shared" si="160"/>
        <v>0</v>
      </c>
      <c r="J4803" s="672"/>
      <c r="K4803" s="1126"/>
      <c r="L4803" s="1126"/>
      <c r="M4803" s="635"/>
      <c r="N4803" s="693"/>
      <c r="O4803" s="692"/>
      <c r="P4803" s="1842"/>
    </row>
    <row r="4804" spans="1:16" s="782" customFormat="1" ht="27" x14ac:dyDescent="0.2">
      <c r="A4804" s="1457">
        <v>114</v>
      </c>
      <c r="B4804" s="668" t="s">
        <v>3422</v>
      </c>
      <c r="C4804" s="660" t="s">
        <v>701</v>
      </c>
      <c r="D4804" s="701">
        <v>7</v>
      </c>
      <c r="E4804" s="702">
        <v>2011</v>
      </c>
      <c r="F4804" s="1091">
        <v>775.75</v>
      </c>
      <c r="G4804" s="784">
        <f t="shared" si="159"/>
        <v>775.75</v>
      </c>
      <c r="H4804" s="1088">
        <v>100</v>
      </c>
      <c r="I4804" s="784">
        <f t="shared" si="160"/>
        <v>0</v>
      </c>
      <c r="J4804" s="672"/>
      <c r="K4804" s="1126"/>
      <c r="L4804" s="1126"/>
      <c r="M4804" s="635"/>
      <c r="N4804" s="693"/>
      <c r="O4804" s="692"/>
      <c r="P4804" s="1842"/>
    </row>
    <row r="4805" spans="1:16" s="782" customFormat="1" ht="13.5" x14ac:dyDescent="0.2">
      <c r="A4805" s="1457">
        <v>115</v>
      </c>
      <c r="B4805" s="668" t="s">
        <v>3423</v>
      </c>
      <c r="C4805" s="660" t="s">
        <v>701</v>
      </c>
      <c r="D4805" s="701">
        <v>10</v>
      </c>
      <c r="E4805" s="702">
        <v>2011</v>
      </c>
      <c r="F4805" s="1091">
        <v>965.22</v>
      </c>
      <c r="G4805" s="784">
        <f t="shared" si="159"/>
        <v>965.22</v>
      </c>
      <c r="H4805" s="1088">
        <v>100</v>
      </c>
      <c r="I4805" s="784">
        <f t="shared" si="160"/>
        <v>0</v>
      </c>
      <c r="J4805" s="672"/>
      <c r="K4805" s="1126"/>
      <c r="L4805" s="1126"/>
      <c r="M4805" s="635"/>
      <c r="N4805" s="693"/>
      <c r="O4805" s="692"/>
      <c r="P4805" s="1842"/>
    </row>
    <row r="4806" spans="1:16" s="782" customFormat="1" ht="13.5" x14ac:dyDescent="0.2">
      <c r="A4806" s="1457">
        <v>116</v>
      </c>
      <c r="B4806" s="668" t="s">
        <v>786</v>
      </c>
      <c r="C4806" s="660" t="s">
        <v>701</v>
      </c>
      <c r="D4806" s="701">
        <v>4</v>
      </c>
      <c r="E4806" s="702">
        <v>2011</v>
      </c>
      <c r="F4806" s="1091">
        <v>306</v>
      </c>
      <c r="G4806" s="784">
        <f t="shared" si="159"/>
        <v>306</v>
      </c>
      <c r="H4806" s="1088">
        <v>100</v>
      </c>
      <c r="I4806" s="784">
        <f t="shared" si="160"/>
        <v>0</v>
      </c>
      <c r="J4806" s="672"/>
      <c r="K4806" s="1126"/>
      <c r="L4806" s="1126"/>
      <c r="M4806" s="635"/>
      <c r="N4806" s="693"/>
      <c r="O4806" s="692"/>
      <c r="P4806" s="1842"/>
    </row>
    <row r="4807" spans="1:16" s="782" customFormat="1" ht="23.25" customHeight="1" x14ac:dyDescent="0.2">
      <c r="A4807" s="1457">
        <v>117</v>
      </c>
      <c r="B4807" s="668" t="s">
        <v>3113</v>
      </c>
      <c r="C4807" s="660" t="s">
        <v>701</v>
      </c>
      <c r="D4807" s="701">
        <v>17</v>
      </c>
      <c r="E4807" s="702">
        <v>2011</v>
      </c>
      <c r="F4807" s="1091">
        <v>1373.81</v>
      </c>
      <c r="G4807" s="784">
        <f t="shared" si="159"/>
        <v>1373.81</v>
      </c>
      <c r="H4807" s="1088">
        <v>100</v>
      </c>
      <c r="I4807" s="784">
        <f t="shared" si="160"/>
        <v>0</v>
      </c>
      <c r="J4807" s="672"/>
      <c r="K4807" s="1126"/>
      <c r="L4807" s="1126"/>
      <c r="M4807" s="635"/>
      <c r="N4807" s="693"/>
      <c r="O4807" s="692"/>
      <c r="P4807" s="1842"/>
    </row>
    <row r="4808" spans="1:16" s="782" customFormat="1" ht="27" x14ac:dyDescent="0.2">
      <c r="A4808" s="1457">
        <v>118</v>
      </c>
      <c r="B4808" s="668" t="s">
        <v>3425</v>
      </c>
      <c r="C4808" s="660" t="s">
        <v>701</v>
      </c>
      <c r="D4808" s="701">
        <v>2</v>
      </c>
      <c r="E4808" s="702">
        <v>2011</v>
      </c>
      <c r="F4808" s="1091">
        <v>150.15</v>
      </c>
      <c r="G4808" s="784">
        <f t="shared" si="159"/>
        <v>150.15</v>
      </c>
      <c r="H4808" s="1088">
        <v>100</v>
      </c>
      <c r="I4808" s="784">
        <f t="shared" si="160"/>
        <v>0</v>
      </c>
      <c r="J4808" s="672"/>
      <c r="K4808" s="1126"/>
      <c r="L4808" s="1126"/>
      <c r="M4808" s="635"/>
      <c r="N4808" s="693"/>
      <c r="O4808" s="692"/>
      <c r="P4808" s="1842"/>
    </row>
    <row r="4809" spans="1:16" s="782" customFormat="1" ht="27" x14ac:dyDescent="0.2">
      <c r="A4809" s="1457">
        <v>119</v>
      </c>
      <c r="B4809" s="668" t="s">
        <v>3426</v>
      </c>
      <c r="C4809" s="660" t="s">
        <v>701</v>
      </c>
      <c r="D4809" s="701">
        <v>8</v>
      </c>
      <c r="E4809" s="702">
        <v>2011</v>
      </c>
      <c r="F4809" s="1091">
        <v>600.58000000000004</v>
      </c>
      <c r="G4809" s="784">
        <f t="shared" si="159"/>
        <v>600.58000000000004</v>
      </c>
      <c r="H4809" s="1088">
        <v>100</v>
      </c>
      <c r="I4809" s="784">
        <f t="shared" si="160"/>
        <v>0</v>
      </c>
      <c r="J4809" s="672"/>
      <c r="K4809" s="1126"/>
      <c r="L4809" s="1126"/>
      <c r="M4809" s="635"/>
      <c r="N4809" s="693"/>
      <c r="O4809" s="692"/>
      <c r="P4809" s="1842"/>
    </row>
    <row r="4810" spans="1:16" s="782" customFormat="1" ht="13.5" x14ac:dyDescent="0.2">
      <c r="A4810" s="1457">
        <v>120</v>
      </c>
      <c r="B4810" s="668" t="s">
        <v>791</v>
      </c>
      <c r="C4810" s="660" t="s">
        <v>701</v>
      </c>
      <c r="D4810" s="701">
        <v>2</v>
      </c>
      <c r="E4810" s="702">
        <v>2011</v>
      </c>
      <c r="F4810" s="1091">
        <v>522.65</v>
      </c>
      <c r="G4810" s="784">
        <f t="shared" si="159"/>
        <v>522.65</v>
      </c>
      <c r="H4810" s="1088">
        <v>100</v>
      </c>
      <c r="I4810" s="784">
        <f t="shared" si="160"/>
        <v>0</v>
      </c>
      <c r="J4810" s="672"/>
      <c r="K4810" s="1126"/>
      <c r="L4810" s="1126"/>
      <c r="M4810" s="635"/>
      <c r="N4810" s="693"/>
      <c r="O4810" s="692"/>
      <c r="P4810" s="1842"/>
    </row>
    <row r="4811" spans="1:16" s="782" customFormat="1" ht="13.5" x14ac:dyDescent="0.2">
      <c r="A4811" s="1457">
        <v>121</v>
      </c>
      <c r="B4811" s="668" t="s">
        <v>787</v>
      </c>
      <c r="C4811" s="660" t="s">
        <v>701</v>
      </c>
      <c r="D4811" s="701">
        <v>19</v>
      </c>
      <c r="E4811" s="702">
        <v>2011</v>
      </c>
      <c r="F4811" s="1091">
        <v>5107.43</v>
      </c>
      <c r="G4811" s="784">
        <f t="shared" si="159"/>
        <v>5107.43</v>
      </c>
      <c r="H4811" s="1088">
        <v>100</v>
      </c>
      <c r="I4811" s="784">
        <f t="shared" si="160"/>
        <v>0</v>
      </c>
      <c r="J4811" s="672"/>
      <c r="K4811" s="1126"/>
      <c r="L4811" s="1126"/>
      <c r="M4811" s="635"/>
      <c r="N4811" s="693"/>
      <c r="O4811" s="692"/>
      <c r="P4811" s="1842"/>
    </row>
    <row r="4812" spans="1:16" s="782" customFormat="1" ht="13.5" x14ac:dyDescent="0.2">
      <c r="A4812" s="1457">
        <v>122</v>
      </c>
      <c r="B4812" s="668" t="s">
        <v>3427</v>
      </c>
      <c r="C4812" s="660" t="s">
        <v>701</v>
      </c>
      <c r="D4812" s="701">
        <v>4</v>
      </c>
      <c r="E4812" s="702">
        <v>2011</v>
      </c>
      <c r="F4812" s="1091">
        <v>702.49</v>
      </c>
      <c r="G4812" s="784">
        <f t="shared" si="159"/>
        <v>702.49</v>
      </c>
      <c r="H4812" s="1088">
        <v>100</v>
      </c>
      <c r="I4812" s="784">
        <f t="shared" si="160"/>
        <v>0</v>
      </c>
      <c r="J4812" s="672"/>
      <c r="K4812" s="1126"/>
      <c r="L4812" s="1126"/>
      <c r="M4812" s="635"/>
      <c r="N4812" s="693"/>
      <c r="O4812" s="692"/>
      <c r="P4812" s="1842"/>
    </row>
    <row r="4813" spans="1:16" s="782" customFormat="1" ht="13.5" x14ac:dyDescent="0.2">
      <c r="A4813" s="1457">
        <v>123</v>
      </c>
      <c r="B4813" s="668" t="s">
        <v>3407</v>
      </c>
      <c r="C4813" s="660" t="s">
        <v>701</v>
      </c>
      <c r="D4813" s="701">
        <v>4</v>
      </c>
      <c r="E4813" s="702">
        <v>2011</v>
      </c>
      <c r="F4813" s="1091">
        <v>849.61</v>
      </c>
      <c r="G4813" s="784">
        <f t="shared" si="159"/>
        <v>849.61</v>
      </c>
      <c r="H4813" s="1088">
        <v>100</v>
      </c>
      <c r="I4813" s="784">
        <f t="shared" si="160"/>
        <v>0</v>
      </c>
      <c r="J4813" s="672"/>
      <c r="K4813" s="1126"/>
      <c r="L4813" s="1126"/>
      <c r="M4813" s="635"/>
      <c r="N4813" s="693"/>
      <c r="O4813" s="692"/>
      <c r="P4813" s="1842"/>
    </row>
    <row r="4814" spans="1:16" s="782" customFormat="1" ht="13.5" x14ac:dyDescent="0.2">
      <c r="A4814" s="1457">
        <v>124</v>
      </c>
      <c r="B4814" s="668" t="s">
        <v>3428</v>
      </c>
      <c r="C4814" s="660" t="s">
        <v>701</v>
      </c>
      <c r="D4814" s="701">
        <v>64</v>
      </c>
      <c r="E4814" s="702">
        <v>2011</v>
      </c>
      <c r="F4814" s="1091">
        <v>2174.9899999999998</v>
      </c>
      <c r="G4814" s="784">
        <f t="shared" si="159"/>
        <v>2174.9899999999998</v>
      </c>
      <c r="H4814" s="1088">
        <v>100</v>
      </c>
      <c r="I4814" s="784">
        <f t="shared" si="160"/>
        <v>0</v>
      </c>
      <c r="J4814" s="672"/>
      <c r="K4814" s="1126"/>
      <c r="L4814" s="1126"/>
      <c r="M4814" s="635"/>
      <c r="N4814" s="693"/>
      <c r="O4814" s="692"/>
      <c r="P4814" s="1842"/>
    </row>
    <row r="4815" spans="1:16" s="782" customFormat="1" ht="13.5" x14ac:dyDescent="0.2">
      <c r="A4815" s="1457">
        <v>125</v>
      </c>
      <c r="B4815" s="668" t="s">
        <v>2933</v>
      </c>
      <c r="C4815" s="660" t="s">
        <v>701</v>
      </c>
      <c r="D4815" s="701">
        <v>18</v>
      </c>
      <c r="E4815" s="702">
        <v>2011</v>
      </c>
      <c r="F4815" s="1091">
        <v>1911.32</v>
      </c>
      <c r="G4815" s="784">
        <f t="shared" si="159"/>
        <v>1911.32</v>
      </c>
      <c r="H4815" s="1088">
        <v>100</v>
      </c>
      <c r="I4815" s="784">
        <f t="shared" si="160"/>
        <v>0</v>
      </c>
      <c r="J4815" s="672"/>
      <c r="K4815" s="1126"/>
      <c r="L4815" s="1126"/>
      <c r="M4815" s="635"/>
      <c r="N4815" s="693"/>
      <c r="O4815" s="692"/>
      <c r="P4815" s="1842"/>
    </row>
    <row r="4816" spans="1:16" s="782" customFormat="1" ht="13.5" x14ac:dyDescent="0.2">
      <c r="A4816" s="1457">
        <v>126</v>
      </c>
      <c r="B4816" s="668" t="s">
        <v>712</v>
      </c>
      <c r="C4816" s="660" t="s">
        <v>701</v>
      </c>
      <c r="D4816" s="701">
        <v>2</v>
      </c>
      <c r="E4816" s="702">
        <v>2011</v>
      </c>
      <c r="F4816" s="1091">
        <v>987.5</v>
      </c>
      <c r="G4816" s="784">
        <f t="shared" si="159"/>
        <v>987.5</v>
      </c>
      <c r="H4816" s="1088">
        <v>100</v>
      </c>
      <c r="I4816" s="784">
        <f t="shared" si="160"/>
        <v>0</v>
      </c>
      <c r="J4816" s="672"/>
      <c r="K4816" s="1126"/>
      <c r="L4816" s="1126"/>
      <c r="M4816" s="635"/>
      <c r="N4816" s="693"/>
      <c r="O4816" s="692"/>
      <c r="P4816" s="1842"/>
    </row>
    <row r="4817" spans="1:16" s="782" customFormat="1" ht="13.5" x14ac:dyDescent="0.2">
      <c r="A4817" s="1457">
        <v>127</v>
      </c>
      <c r="B4817" s="668" t="s">
        <v>3430</v>
      </c>
      <c r="C4817" s="660" t="s">
        <v>701</v>
      </c>
      <c r="D4817" s="701">
        <v>4</v>
      </c>
      <c r="E4817" s="702">
        <v>2011</v>
      </c>
      <c r="F4817" s="1091">
        <v>519.53</v>
      </c>
      <c r="G4817" s="784">
        <f t="shared" si="159"/>
        <v>519.53</v>
      </c>
      <c r="H4817" s="1088">
        <v>100</v>
      </c>
      <c r="I4817" s="784">
        <f t="shared" si="160"/>
        <v>0</v>
      </c>
      <c r="J4817" s="672"/>
      <c r="K4817" s="1126"/>
      <c r="L4817" s="1126"/>
      <c r="M4817" s="635"/>
      <c r="N4817" s="693"/>
      <c r="O4817" s="692"/>
      <c r="P4817" s="1842"/>
    </row>
    <row r="4818" spans="1:16" s="782" customFormat="1" ht="13.5" x14ac:dyDescent="0.2">
      <c r="A4818" s="1457">
        <v>128</v>
      </c>
      <c r="B4818" s="668" t="s">
        <v>3431</v>
      </c>
      <c r="C4818" s="660" t="s">
        <v>701</v>
      </c>
      <c r="D4818" s="701">
        <v>20</v>
      </c>
      <c r="E4818" s="702">
        <v>2011</v>
      </c>
      <c r="F4818" s="1091">
        <v>3306.1</v>
      </c>
      <c r="G4818" s="784">
        <f t="shared" ref="G4818:G4881" si="161">F4818*H4818%</f>
        <v>3306.1</v>
      </c>
      <c r="H4818" s="1088">
        <v>100</v>
      </c>
      <c r="I4818" s="784">
        <f t="shared" ref="I4818:I4881" si="162">F4818-G4818</f>
        <v>0</v>
      </c>
      <c r="J4818" s="672"/>
      <c r="K4818" s="1126"/>
      <c r="L4818" s="1126"/>
      <c r="M4818" s="635"/>
      <c r="N4818" s="693"/>
      <c r="O4818" s="692"/>
      <c r="P4818" s="1842"/>
    </row>
    <row r="4819" spans="1:16" s="782" customFormat="1" ht="13.5" x14ac:dyDescent="0.2">
      <c r="A4819" s="1457">
        <v>129</v>
      </c>
      <c r="B4819" s="668" t="s">
        <v>3435</v>
      </c>
      <c r="C4819" s="660" t="s">
        <v>701</v>
      </c>
      <c r="D4819" s="701">
        <v>1</v>
      </c>
      <c r="E4819" s="702">
        <v>2010</v>
      </c>
      <c r="F4819" s="1091">
        <v>180</v>
      </c>
      <c r="G4819" s="784">
        <f t="shared" si="161"/>
        <v>180</v>
      </c>
      <c r="H4819" s="1088">
        <v>100</v>
      </c>
      <c r="I4819" s="784">
        <f t="shared" si="162"/>
        <v>0</v>
      </c>
      <c r="J4819" s="685"/>
      <c r="K4819" s="1128"/>
      <c r="L4819" s="693"/>
      <c r="M4819" s="635"/>
      <c r="N4819" s="693"/>
      <c r="O4819" s="692"/>
      <c r="P4819" s="1842"/>
    </row>
    <row r="4820" spans="1:16" s="782" customFormat="1" ht="27" x14ac:dyDescent="0.2">
      <c r="A4820" s="1457">
        <v>130</v>
      </c>
      <c r="B4820" s="668" t="s">
        <v>3012</v>
      </c>
      <c r="C4820" s="660" t="s">
        <v>701</v>
      </c>
      <c r="D4820" s="701">
        <v>1</v>
      </c>
      <c r="E4820" s="702">
        <v>2011</v>
      </c>
      <c r="F4820" s="1091">
        <v>178.5</v>
      </c>
      <c r="G4820" s="784">
        <f t="shared" si="161"/>
        <v>178.5</v>
      </c>
      <c r="H4820" s="1088">
        <v>100</v>
      </c>
      <c r="I4820" s="784">
        <f t="shared" si="162"/>
        <v>0</v>
      </c>
      <c r="J4820" s="685"/>
      <c r="K4820" s="1128"/>
      <c r="L4820" s="693"/>
      <c r="M4820" s="635"/>
      <c r="N4820" s="693"/>
      <c r="O4820" s="692"/>
      <c r="P4820" s="1842"/>
    </row>
    <row r="4821" spans="1:16" s="782" customFormat="1" ht="13.5" x14ac:dyDescent="0.2">
      <c r="A4821" s="1457">
        <v>131</v>
      </c>
      <c r="B4821" s="662" t="s">
        <v>801</v>
      </c>
      <c r="C4821" s="660" t="s">
        <v>701</v>
      </c>
      <c r="D4821" s="671">
        <v>2</v>
      </c>
      <c r="E4821" s="671">
        <v>2013</v>
      </c>
      <c r="F4821" s="1083">
        <v>408</v>
      </c>
      <c r="G4821" s="784">
        <f t="shared" si="161"/>
        <v>342.71999999999997</v>
      </c>
      <c r="H4821" s="1088">
        <v>84</v>
      </c>
      <c r="I4821" s="784">
        <f t="shared" si="162"/>
        <v>65.28000000000003</v>
      </c>
      <c r="J4821" s="685"/>
      <c r="K4821" s="1128"/>
      <c r="L4821" s="693"/>
      <c r="M4821" s="635"/>
      <c r="N4821" s="693"/>
      <c r="O4821" s="692"/>
      <c r="P4821" s="1842"/>
    </row>
    <row r="4822" spans="1:16" s="782" customFormat="1" ht="27" x14ac:dyDescent="0.2">
      <c r="A4822" s="1457">
        <v>132</v>
      </c>
      <c r="B4822" s="662" t="s">
        <v>3381</v>
      </c>
      <c r="C4822" s="660" t="s">
        <v>701</v>
      </c>
      <c r="D4822" s="671">
        <v>2</v>
      </c>
      <c r="E4822" s="671">
        <v>2013</v>
      </c>
      <c r="F4822" s="1083">
        <v>504</v>
      </c>
      <c r="G4822" s="784">
        <f t="shared" si="161"/>
        <v>423.35999999999996</v>
      </c>
      <c r="H4822" s="1088">
        <v>84</v>
      </c>
      <c r="I4822" s="784">
        <f t="shared" si="162"/>
        <v>80.640000000000043</v>
      </c>
      <c r="J4822" s="685"/>
      <c r="K4822" s="1128"/>
      <c r="L4822" s="693"/>
      <c r="M4822" s="635"/>
      <c r="N4822" s="693"/>
      <c r="O4822" s="692"/>
      <c r="P4822" s="1842"/>
    </row>
    <row r="4823" spans="1:16" s="782" customFormat="1" ht="27" x14ac:dyDescent="0.2">
      <c r="A4823" s="1457">
        <v>133</v>
      </c>
      <c r="B4823" s="662" t="s">
        <v>3382</v>
      </c>
      <c r="C4823" s="660" t="s">
        <v>701</v>
      </c>
      <c r="D4823" s="671">
        <v>2</v>
      </c>
      <c r="E4823" s="671">
        <v>2013</v>
      </c>
      <c r="F4823" s="1083">
        <v>520.79999999999995</v>
      </c>
      <c r="G4823" s="784">
        <f t="shared" si="161"/>
        <v>437.47199999999992</v>
      </c>
      <c r="H4823" s="1088">
        <v>84</v>
      </c>
      <c r="I4823" s="784">
        <f t="shared" si="162"/>
        <v>83.328000000000031</v>
      </c>
      <c r="J4823" s="685"/>
      <c r="K4823" s="1128"/>
      <c r="L4823" s="693"/>
      <c r="M4823" s="635"/>
      <c r="N4823" s="693"/>
      <c r="O4823" s="692"/>
      <c r="P4823" s="1842"/>
    </row>
    <row r="4824" spans="1:16" s="782" customFormat="1" ht="13.5" x14ac:dyDescent="0.2">
      <c r="A4824" s="1457">
        <v>134</v>
      </c>
      <c r="B4824" s="662" t="s">
        <v>785</v>
      </c>
      <c r="C4824" s="660" t="s">
        <v>701</v>
      </c>
      <c r="D4824" s="671">
        <v>2</v>
      </c>
      <c r="E4824" s="671">
        <v>2013</v>
      </c>
      <c r="F4824" s="1083">
        <v>429.6</v>
      </c>
      <c r="G4824" s="784">
        <f t="shared" si="161"/>
        <v>360.86400000000003</v>
      </c>
      <c r="H4824" s="1088">
        <v>84</v>
      </c>
      <c r="I4824" s="784">
        <f t="shared" si="162"/>
        <v>68.73599999999999</v>
      </c>
      <c r="J4824" s="685"/>
      <c r="K4824" s="1128"/>
      <c r="L4824" s="693"/>
      <c r="M4824" s="635"/>
      <c r="N4824" s="693"/>
      <c r="O4824" s="692"/>
      <c r="P4824" s="1842"/>
    </row>
    <row r="4825" spans="1:16" s="782" customFormat="1" ht="13.5" x14ac:dyDescent="0.2">
      <c r="A4825" s="1457">
        <v>135</v>
      </c>
      <c r="B4825" s="662" t="s">
        <v>3383</v>
      </c>
      <c r="C4825" s="660" t="s">
        <v>701</v>
      </c>
      <c r="D4825" s="671">
        <v>1</v>
      </c>
      <c r="E4825" s="671">
        <v>2016</v>
      </c>
      <c r="F4825" s="1083">
        <v>67.8</v>
      </c>
      <c r="G4825" s="784">
        <f t="shared" si="161"/>
        <v>32.543999999999997</v>
      </c>
      <c r="H4825" s="1088">
        <v>48</v>
      </c>
      <c r="I4825" s="784">
        <f t="shared" si="162"/>
        <v>35.256</v>
      </c>
      <c r="J4825" s="646"/>
      <c r="K4825" s="1125"/>
      <c r="L4825" s="692"/>
      <c r="M4825" s="644"/>
      <c r="N4825" s="692"/>
      <c r="O4825" s="692"/>
      <c r="P4825" s="1842"/>
    </row>
    <row r="4826" spans="1:16" s="782" customFormat="1" ht="13.5" x14ac:dyDescent="0.2">
      <c r="A4826" s="1457">
        <v>136</v>
      </c>
      <c r="B4826" s="662" t="s">
        <v>802</v>
      </c>
      <c r="C4826" s="660" t="s">
        <v>701</v>
      </c>
      <c r="D4826" s="671">
        <v>1</v>
      </c>
      <c r="E4826" s="671">
        <v>2007</v>
      </c>
      <c r="F4826" s="1083">
        <v>103.9</v>
      </c>
      <c r="G4826" s="784">
        <f t="shared" si="161"/>
        <v>103.9</v>
      </c>
      <c r="H4826" s="1088">
        <v>100</v>
      </c>
      <c r="I4826" s="784">
        <f t="shared" si="162"/>
        <v>0</v>
      </c>
      <c r="J4826" s="646"/>
      <c r="K4826" s="1125"/>
      <c r="L4826" s="692"/>
      <c r="M4826" s="644"/>
      <c r="N4826" s="692"/>
      <c r="O4826" s="692"/>
      <c r="P4826" s="1842"/>
    </row>
    <row r="4827" spans="1:16" s="782" customFormat="1" ht="24" customHeight="1" x14ac:dyDescent="0.2">
      <c r="A4827" s="1457">
        <v>137</v>
      </c>
      <c r="B4827" s="662" t="s">
        <v>1856</v>
      </c>
      <c r="C4827" s="660" t="s">
        <v>701</v>
      </c>
      <c r="D4827" s="671">
        <v>1</v>
      </c>
      <c r="E4827" s="671">
        <v>2007</v>
      </c>
      <c r="F4827" s="1083">
        <v>52.7</v>
      </c>
      <c r="G4827" s="784">
        <f t="shared" si="161"/>
        <v>52.7</v>
      </c>
      <c r="H4827" s="1088">
        <v>100</v>
      </c>
      <c r="I4827" s="784">
        <f t="shared" si="162"/>
        <v>0</v>
      </c>
      <c r="J4827" s="646"/>
      <c r="K4827" s="1125"/>
      <c r="L4827" s="692"/>
      <c r="M4827" s="644"/>
      <c r="N4827" s="692"/>
      <c r="O4827" s="692"/>
      <c r="P4827" s="1842"/>
    </row>
    <row r="4828" spans="1:16" s="782" customFormat="1" ht="13.5" x14ac:dyDescent="0.2">
      <c r="A4828" s="1457">
        <v>138</v>
      </c>
      <c r="B4828" s="662" t="s">
        <v>2050</v>
      </c>
      <c r="C4828" s="660" t="s">
        <v>701</v>
      </c>
      <c r="D4828" s="671">
        <v>1</v>
      </c>
      <c r="E4828" s="671">
        <v>2007</v>
      </c>
      <c r="F4828" s="1083">
        <v>52.7</v>
      </c>
      <c r="G4828" s="784">
        <f t="shared" si="161"/>
        <v>52.7</v>
      </c>
      <c r="H4828" s="1088">
        <v>100</v>
      </c>
      <c r="I4828" s="784">
        <f t="shared" si="162"/>
        <v>0</v>
      </c>
      <c r="J4828" s="646"/>
      <c r="K4828" s="1125"/>
      <c r="L4828" s="692"/>
      <c r="M4828" s="644"/>
      <c r="N4828" s="692"/>
      <c r="O4828" s="692"/>
      <c r="P4828" s="1842"/>
    </row>
    <row r="4829" spans="1:16" ht="13.5" customHeight="1" x14ac:dyDescent="0.2">
      <c r="A4829" s="606">
        <v>1</v>
      </c>
      <c r="B4829" s="783" t="s">
        <v>784</v>
      </c>
      <c r="C4829" s="575" t="s">
        <v>701</v>
      </c>
      <c r="D4829" s="647">
        <v>7</v>
      </c>
      <c r="E4829" s="647">
        <v>2006</v>
      </c>
      <c r="F4829" s="1093">
        <v>1309.1769999999999</v>
      </c>
      <c r="G4829" s="784">
        <f t="shared" si="161"/>
        <v>1309.1769999999999</v>
      </c>
      <c r="H4829" s="732">
        <v>100</v>
      </c>
      <c r="I4829" s="784">
        <f t="shared" si="162"/>
        <v>0</v>
      </c>
      <c r="J4829" s="771"/>
      <c r="K4829" s="713"/>
      <c r="L4829" s="713"/>
      <c r="M4829" s="771"/>
      <c r="N4829" s="713"/>
      <c r="O4829" s="692"/>
      <c r="P4829" s="1838" t="s">
        <v>1125</v>
      </c>
    </row>
    <row r="4830" spans="1:16" ht="13.5" customHeight="1" x14ac:dyDescent="0.2">
      <c r="A4830" s="606">
        <v>2</v>
      </c>
      <c r="B4830" s="783" t="s">
        <v>3523</v>
      </c>
      <c r="C4830" s="575" t="s">
        <v>701</v>
      </c>
      <c r="D4830" s="647">
        <v>1</v>
      </c>
      <c r="E4830" s="647">
        <v>2006</v>
      </c>
      <c r="F4830" s="1093">
        <v>271.69600000000003</v>
      </c>
      <c r="G4830" s="784">
        <f t="shared" si="161"/>
        <v>271.69600000000003</v>
      </c>
      <c r="H4830" s="732">
        <v>100</v>
      </c>
      <c r="I4830" s="784">
        <f t="shared" si="162"/>
        <v>0</v>
      </c>
      <c r="J4830" s="771"/>
      <c r="K4830" s="713"/>
      <c r="L4830" s="713"/>
      <c r="M4830" s="771"/>
      <c r="N4830" s="713"/>
      <c r="O4830" s="692"/>
      <c r="P4830" s="1838"/>
    </row>
    <row r="4831" spans="1:16" ht="13.5" customHeight="1" x14ac:dyDescent="0.2">
      <c r="A4831" s="606">
        <v>3</v>
      </c>
      <c r="B4831" s="783" t="s">
        <v>3524</v>
      </c>
      <c r="C4831" s="575" t="s">
        <v>701</v>
      </c>
      <c r="D4831" s="647">
        <v>4</v>
      </c>
      <c r="E4831" s="647">
        <v>2006</v>
      </c>
      <c r="F4831" s="1093">
        <v>506.411</v>
      </c>
      <c r="G4831" s="784">
        <f t="shared" si="161"/>
        <v>506.411</v>
      </c>
      <c r="H4831" s="732">
        <v>100</v>
      </c>
      <c r="I4831" s="784">
        <f t="shared" si="162"/>
        <v>0</v>
      </c>
      <c r="J4831" s="771"/>
      <c r="K4831" s="713"/>
      <c r="L4831" s="713"/>
      <c r="M4831" s="771"/>
      <c r="N4831" s="713"/>
      <c r="O4831" s="692"/>
      <c r="P4831" s="1838"/>
    </row>
    <row r="4832" spans="1:16" ht="13.5" customHeight="1" x14ac:dyDescent="0.2">
      <c r="A4832" s="606">
        <v>4</v>
      </c>
      <c r="B4832" s="783" t="s">
        <v>3525</v>
      </c>
      <c r="C4832" s="575" t="s">
        <v>701</v>
      </c>
      <c r="D4832" s="647">
        <v>4</v>
      </c>
      <c r="E4832" s="647">
        <v>2006</v>
      </c>
      <c r="F4832" s="1093">
        <v>234.92699999999999</v>
      </c>
      <c r="G4832" s="784">
        <f t="shared" si="161"/>
        <v>234.92699999999999</v>
      </c>
      <c r="H4832" s="732">
        <v>100</v>
      </c>
      <c r="I4832" s="784">
        <f t="shared" si="162"/>
        <v>0</v>
      </c>
      <c r="J4832" s="771"/>
      <c r="K4832" s="713"/>
      <c r="L4832" s="713"/>
      <c r="M4832" s="771"/>
      <c r="N4832" s="713"/>
      <c r="O4832" s="692"/>
      <c r="P4832" s="1838"/>
    </row>
    <row r="4833" spans="1:16" ht="13.5" customHeight="1" x14ac:dyDescent="0.2">
      <c r="A4833" s="606">
        <v>5</v>
      </c>
      <c r="B4833" s="783" t="s">
        <v>3526</v>
      </c>
      <c r="C4833" s="575" t="s">
        <v>701</v>
      </c>
      <c r="D4833" s="647">
        <v>4</v>
      </c>
      <c r="E4833" s="647">
        <v>2006</v>
      </c>
      <c r="F4833" s="1093">
        <v>234.92699999999999</v>
      </c>
      <c r="G4833" s="784">
        <f t="shared" si="161"/>
        <v>234.92699999999999</v>
      </c>
      <c r="H4833" s="732">
        <v>100</v>
      </c>
      <c r="I4833" s="784">
        <f t="shared" si="162"/>
        <v>0</v>
      </c>
      <c r="J4833" s="771"/>
      <c r="K4833" s="713"/>
      <c r="L4833" s="713"/>
      <c r="M4833" s="771"/>
      <c r="N4833" s="713"/>
      <c r="O4833" s="692"/>
      <c r="P4833" s="1838"/>
    </row>
    <row r="4834" spans="1:16" ht="13.5" customHeight="1" x14ac:dyDescent="0.2">
      <c r="A4834" s="606">
        <v>6</v>
      </c>
      <c r="B4834" s="783" t="s">
        <v>3527</v>
      </c>
      <c r="C4834" s="575" t="s">
        <v>701</v>
      </c>
      <c r="D4834" s="647">
        <v>136</v>
      </c>
      <c r="E4834" s="647">
        <v>2006</v>
      </c>
      <c r="F4834" s="1093">
        <v>3700.422</v>
      </c>
      <c r="G4834" s="784">
        <f t="shared" si="161"/>
        <v>3700.422</v>
      </c>
      <c r="H4834" s="732">
        <v>100</v>
      </c>
      <c r="I4834" s="784">
        <f t="shared" si="162"/>
        <v>0</v>
      </c>
      <c r="J4834" s="771"/>
      <c r="K4834" s="713"/>
      <c r="L4834" s="713"/>
      <c r="M4834" s="771"/>
      <c r="N4834" s="713"/>
      <c r="O4834" s="692"/>
      <c r="P4834" s="1838"/>
    </row>
    <row r="4835" spans="1:16" ht="13.5" customHeight="1" x14ac:dyDescent="0.2">
      <c r="A4835" s="606">
        <v>7</v>
      </c>
      <c r="B4835" s="783" t="s">
        <v>3528</v>
      </c>
      <c r="C4835" s="575" t="s">
        <v>701</v>
      </c>
      <c r="D4835" s="647">
        <v>20</v>
      </c>
      <c r="E4835" s="647">
        <v>2006</v>
      </c>
      <c r="F4835" s="1093">
        <v>1088.921</v>
      </c>
      <c r="G4835" s="784">
        <f t="shared" si="161"/>
        <v>1088.921</v>
      </c>
      <c r="H4835" s="732">
        <v>100</v>
      </c>
      <c r="I4835" s="784">
        <f t="shared" si="162"/>
        <v>0</v>
      </c>
      <c r="J4835" s="771"/>
      <c r="K4835" s="713"/>
      <c r="L4835" s="713"/>
      <c r="M4835" s="771"/>
      <c r="N4835" s="713"/>
      <c r="O4835" s="692"/>
      <c r="P4835" s="1838"/>
    </row>
    <row r="4836" spans="1:16" ht="13.5" customHeight="1" x14ac:dyDescent="0.2">
      <c r="A4836" s="606">
        <v>8</v>
      </c>
      <c r="B4836" s="783" t="s">
        <v>808</v>
      </c>
      <c r="C4836" s="575" t="s">
        <v>701</v>
      </c>
      <c r="D4836" s="647">
        <v>24</v>
      </c>
      <c r="E4836" s="647">
        <v>2006</v>
      </c>
      <c r="F4836" s="1093">
        <v>1297.134</v>
      </c>
      <c r="G4836" s="784">
        <f t="shared" si="161"/>
        <v>1297.134</v>
      </c>
      <c r="H4836" s="732">
        <v>100</v>
      </c>
      <c r="I4836" s="784">
        <f t="shared" si="162"/>
        <v>0</v>
      </c>
      <c r="J4836" s="771"/>
      <c r="K4836" s="713"/>
      <c r="L4836" s="713"/>
      <c r="M4836" s="771"/>
      <c r="N4836" s="713"/>
      <c r="O4836" s="692"/>
      <c r="P4836" s="1838"/>
    </row>
    <row r="4837" spans="1:16" ht="13.5" customHeight="1" x14ac:dyDescent="0.2">
      <c r="A4837" s="606">
        <v>9</v>
      </c>
      <c r="B4837" s="783" t="s">
        <v>3529</v>
      </c>
      <c r="C4837" s="575" t="s">
        <v>701</v>
      </c>
      <c r="D4837" s="647">
        <v>20</v>
      </c>
      <c r="E4837" s="647">
        <v>2006</v>
      </c>
      <c r="F4837" s="1093">
        <v>898.84</v>
      </c>
      <c r="G4837" s="784">
        <f t="shared" si="161"/>
        <v>898.84</v>
      </c>
      <c r="H4837" s="732">
        <v>100</v>
      </c>
      <c r="I4837" s="784">
        <f t="shared" si="162"/>
        <v>0</v>
      </c>
      <c r="J4837" s="771"/>
      <c r="K4837" s="713"/>
      <c r="L4837" s="713"/>
      <c r="M4837" s="771"/>
      <c r="N4837" s="713"/>
      <c r="O4837" s="692"/>
      <c r="P4837" s="1838"/>
    </row>
    <row r="4838" spans="1:16" ht="13.5" customHeight="1" x14ac:dyDescent="0.2">
      <c r="A4838" s="606">
        <v>10</v>
      </c>
      <c r="B4838" s="783" t="s">
        <v>2956</v>
      </c>
      <c r="C4838" s="575" t="s">
        <v>701</v>
      </c>
      <c r="D4838" s="647">
        <v>1</v>
      </c>
      <c r="E4838" s="647">
        <v>2006</v>
      </c>
      <c r="F4838" s="1093">
        <v>173.34800000000001</v>
      </c>
      <c r="G4838" s="784">
        <f t="shared" si="161"/>
        <v>173.34800000000001</v>
      </c>
      <c r="H4838" s="732">
        <v>100</v>
      </c>
      <c r="I4838" s="784">
        <f t="shared" si="162"/>
        <v>0</v>
      </c>
      <c r="J4838" s="771"/>
      <c r="K4838" s="713"/>
      <c r="L4838" s="713"/>
      <c r="M4838" s="771"/>
      <c r="N4838" s="713"/>
      <c r="O4838" s="692"/>
      <c r="P4838" s="1838"/>
    </row>
    <row r="4839" spans="1:16" ht="13.5" customHeight="1" x14ac:dyDescent="0.2">
      <c r="A4839" s="606">
        <v>11</v>
      </c>
      <c r="B4839" s="783" t="s">
        <v>3086</v>
      </c>
      <c r="C4839" s="575" t="s">
        <v>701</v>
      </c>
      <c r="D4839" s="647">
        <v>22</v>
      </c>
      <c r="E4839" s="647">
        <v>2006</v>
      </c>
      <c r="F4839" s="1093">
        <v>3460.35</v>
      </c>
      <c r="G4839" s="784">
        <f t="shared" si="161"/>
        <v>3460.35</v>
      </c>
      <c r="H4839" s="732">
        <v>100</v>
      </c>
      <c r="I4839" s="784">
        <f t="shared" si="162"/>
        <v>0</v>
      </c>
      <c r="J4839" s="771"/>
      <c r="K4839" s="713"/>
      <c r="L4839" s="713"/>
      <c r="M4839" s="771"/>
      <c r="N4839" s="713"/>
      <c r="O4839" s="692"/>
      <c r="P4839" s="1838"/>
    </row>
    <row r="4840" spans="1:16" ht="13.5" customHeight="1" x14ac:dyDescent="0.2">
      <c r="A4840" s="606">
        <v>12</v>
      </c>
      <c r="B4840" s="783" t="s">
        <v>3530</v>
      </c>
      <c r="C4840" s="575" t="s">
        <v>701</v>
      </c>
      <c r="D4840" s="647">
        <v>4</v>
      </c>
      <c r="E4840" s="647">
        <v>2006</v>
      </c>
      <c r="F4840" s="1093">
        <v>790.09400000000005</v>
      </c>
      <c r="G4840" s="784">
        <f t="shared" si="161"/>
        <v>790.09400000000005</v>
      </c>
      <c r="H4840" s="732">
        <v>100</v>
      </c>
      <c r="I4840" s="784">
        <f t="shared" si="162"/>
        <v>0</v>
      </c>
      <c r="J4840" s="771"/>
      <c r="K4840" s="713"/>
      <c r="L4840" s="713"/>
      <c r="M4840" s="771"/>
      <c r="N4840" s="713"/>
      <c r="O4840" s="692"/>
      <c r="P4840" s="1838"/>
    </row>
    <row r="4841" spans="1:16" ht="13.5" customHeight="1" x14ac:dyDescent="0.2">
      <c r="A4841" s="606">
        <v>13</v>
      </c>
      <c r="B4841" s="783" t="s">
        <v>711</v>
      </c>
      <c r="C4841" s="575" t="s">
        <v>701</v>
      </c>
      <c r="D4841" s="647">
        <v>1</v>
      </c>
      <c r="E4841" s="647">
        <v>2006</v>
      </c>
      <c r="F4841" s="1093">
        <v>417.93900000000002</v>
      </c>
      <c r="G4841" s="784">
        <f t="shared" si="161"/>
        <v>417.93900000000002</v>
      </c>
      <c r="H4841" s="732">
        <v>100</v>
      </c>
      <c r="I4841" s="784">
        <f t="shared" si="162"/>
        <v>0</v>
      </c>
      <c r="J4841" s="771"/>
      <c r="K4841" s="713"/>
      <c r="L4841" s="713"/>
      <c r="M4841" s="771"/>
      <c r="N4841" s="713"/>
      <c r="O4841" s="692"/>
      <c r="P4841" s="1838"/>
    </row>
    <row r="4842" spans="1:16" ht="13.5" customHeight="1" x14ac:dyDescent="0.2">
      <c r="A4842" s="606">
        <v>14</v>
      </c>
      <c r="B4842" s="783" t="s">
        <v>3531</v>
      </c>
      <c r="C4842" s="575" t="s">
        <v>701</v>
      </c>
      <c r="D4842" s="647">
        <v>2</v>
      </c>
      <c r="E4842" s="647">
        <v>2006</v>
      </c>
      <c r="F4842" s="1093">
        <v>581.90899999999999</v>
      </c>
      <c r="G4842" s="784">
        <f t="shared" si="161"/>
        <v>581.90899999999999</v>
      </c>
      <c r="H4842" s="732">
        <v>100</v>
      </c>
      <c r="I4842" s="784">
        <f t="shared" si="162"/>
        <v>0</v>
      </c>
      <c r="J4842" s="771"/>
      <c r="K4842" s="713"/>
      <c r="L4842" s="713"/>
      <c r="M4842" s="771"/>
      <c r="N4842" s="713"/>
      <c r="O4842" s="692"/>
      <c r="P4842" s="1838"/>
    </row>
    <row r="4843" spans="1:16" ht="13.5" customHeight="1" x14ac:dyDescent="0.2">
      <c r="A4843" s="606">
        <v>15</v>
      </c>
      <c r="B4843" s="783" t="s">
        <v>3532</v>
      </c>
      <c r="C4843" s="575" t="s">
        <v>701</v>
      </c>
      <c r="D4843" s="647">
        <v>5</v>
      </c>
      <c r="E4843" s="647">
        <v>2006</v>
      </c>
      <c r="F4843" s="1093">
        <v>208.05699999999999</v>
      </c>
      <c r="G4843" s="784">
        <f t="shared" si="161"/>
        <v>208.05699999999999</v>
      </c>
      <c r="H4843" s="732">
        <v>100</v>
      </c>
      <c r="I4843" s="784">
        <f t="shared" si="162"/>
        <v>0</v>
      </c>
      <c r="J4843" s="771"/>
      <c r="K4843" s="713"/>
      <c r="L4843" s="713"/>
      <c r="M4843" s="771"/>
      <c r="N4843" s="713"/>
      <c r="O4843" s="692"/>
      <c r="P4843" s="1838"/>
    </row>
    <row r="4844" spans="1:16" ht="13.5" customHeight="1" x14ac:dyDescent="0.2">
      <c r="A4844" s="606">
        <v>16</v>
      </c>
      <c r="B4844" s="783" t="s">
        <v>3533</v>
      </c>
      <c r="C4844" s="575" t="s">
        <v>701</v>
      </c>
      <c r="D4844" s="647">
        <v>8</v>
      </c>
      <c r="E4844" s="647">
        <v>2006</v>
      </c>
      <c r="F4844" s="1093">
        <v>359.53899999999999</v>
      </c>
      <c r="G4844" s="784">
        <f t="shared" si="161"/>
        <v>359.53899999999999</v>
      </c>
      <c r="H4844" s="732">
        <v>100</v>
      </c>
      <c r="I4844" s="784">
        <f t="shared" si="162"/>
        <v>0</v>
      </c>
      <c r="J4844" s="771"/>
      <c r="K4844" s="713"/>
      <c r="L4844" s="713"/>
      <c r="M4844" s="771"/>
      <c r="N4844" s="713"/>
      <c r="O4844" s="692"/>
      <c r="P4844" s="1838"/>
    </row>
    <row r="4845" spans="1:16" ht="13.5" customHeight="1" x14ac:dyDescent="0.2">
      <c r="A4845" s="606">
        <v>17</v>
      </c>
      <c r="B4845" s="783" t="s">
        <v>3534</v>
      </c>
      <c r="C4845" s="575" t="s">
        <v>701</v>
      </c>
      <c r="D4845" s="647">
        <v>17</v>
      </c>
      <c r="E4845" s="647">
        <v>2006</v>
      </c>
      <c r="F4845" s="1093">
        <v>1226.38663</v>
      </c>
      <c r="G4845" s="784">
        <f t="shared" si="161"/>
        <v>1226.38663</v>
      </c>
      <c r="H4845" s="732">
        <v>100</v>
      </c>
      <c r="I4845" s="784">
        <f t="shared" si="162"/>
        <v>0</v>
      </c>
      <c r="J4845" s="771"/>
      <c r="K4845" s="713"/>
      <c r="L4845" s="713"/>
      <c r="M4845" s="771"/>
      <c r="N4845" s="713"/>
      <c r="O4845" s="692"/>
      <c r="P4845" s="1838"/>
    </row>
    <row r="4846" spans="1:16" ht="13.5" customHeight="1" x14ac:dyDescent="0.2">
      <c r="A4846" s="606">
        <v>18</v>
      </c>
      <c r="B4846" s="579" t="s">
        <v>3535</v>
      </c>
      <c r="C4846" s="575" t="s">
        <v>701</v>
      </c>
      <c r="D4846" s="268">
        <v>3</v>
      </c>
      <c r="E4846" s="268">
        <v>2006</v>
      </c>
      <c r="F4846" s="1089">
        <v>415.5</v>
      </c>
      <c r="G4846" s="784">
        <f t="shared" si="161"/>
        <v>415.5</v>
      </c>
      <c r="H4846" s="732">
        <v>100</v>
      </c>
      <c r="I4846" s="784">
        <f t="shared" si="162"/>
        <v>0</v>
      </c>
      <c r="J4846" s="771"/>
      <c r="K4846" s="713"/>
      <c r="L4846" s="713"/>
      <c r="M4846" s="771"/>
      <c r="N4846" s="713"/>
      <c r="O4846" s="692"/>
      <c r="P4846" s="1838"/>
    </row>
    <row r="4847" spans="1:16" ht="13.5" customHeight="1" x14ac:dyDescent="0.2">
      <c r="A4847" s="606">
        <v>19</v>
      </c>
      <c r="B4847" s="783" t="s">
        <v>3536</v>
      </c>
      <c r="C4847" s="575" t="s">
        <v>701</v>
      </c>
      <c r="D4847" s="647">
        <v>2</v>
      </c>
      <c r="E4847" s="647">
        <v>2006</v>
      </c>
      <c r="F4847" s="1093">
        <v>270.75</v>
      </c>
      <c r="G4847" s="784">
        <f t="shared" si="161"/>
        <v>270.75</v>
      </c>
      <c r="H4847" s="732">
        <v>100</v>
      </c>
      <c r="I4847" s="784">
        <f t="shared" si="162"/>
        <v>0</v>
      </c>
      <c r="J4847" s="771"/>
      <c r="K4847" s="713"/>
      <c r="L4847" s="713"/>
      <c r="M4847" s="771"/>
      <c r="N4847" s="713"/>
      <c r="O4847" s="692"/>
      <c r="P4847" s="1838"/>
    </row>
    <row r="4848" spans="1:16" ht="13.5" customHeight="1" x14ac:dyDescent="0.2">
      <c r="A4848" s="606">
        <v>20</v>
      </c>
      <c r="B4848" s="783" t="s">
        <v>3537</v>
      </c>
      <c r="C4848" s="575" t="s">
        <v>701</v>
      </c>
      <c r="D4848" s="647">
        <v>4</v>
      </c>
      <c r="E4848" s="647">
        <v>2006</v>
      </c>
      <c r="F4848" s="1093">
        <v>747.26800000000003</v>
      </c>
      <c r="G4848" s="784">
        <f t="shared" si="161"/>
        <v>747.26800000000003</v>
      </c>
      <c r="H4848" s="732">
        <v>100</v>
      </c>
      <c r="I4848" s="784">
        <f t="shared" si="162"/>
        <v>0</v>
      </c>
      <c r="J4848" s="771"/>
      <c r="K4848" s="713"/>
      <c r="L4848" s="713"/>
      <c r="M4848" s="771"/>
      <c r="N4848" s="713"/>
      <c r="O4848" s="692"/>
      <c r="P4848" s="1838"/>
    </row>
    <row r="4849" spans="1:16" ht="13.5" customHeight="1" x14ac:dyDescent="0.2">
      <c r="A4849" s="606">
        <v>21</v>
      </c>
      <c r="B4849" s="783" t="s">
        <v>785</v>
      </c>
      <c r="C4849" s="575" t="s">
        <v>701</v>
      </c>
      <c r="D4849" s="647">
        <v>3</v>
      </c>
      <c r="E4849" s="647">
        <v>2006</v>
      </c>
      <c r="F4849" s="1093">
        <v>331.22699999999998</v>
      </c>
      <c r="G4849" s="784">
        <f t="shared" si="161"/>
        <v>331.22699999999998</v>
      </c>
      <c r="H4849" s="732">
        <v>100</v>
      </c>
      <c r="I4849" s="784">
        <f t="shared" si="162"/>
        <v>0</v>
      </c>
      <c r="J4849" s="771"/>
      <c r="K4849" s="713"/>
      <c r="L4849" s="713"/>
      <c r="M4849" s="771"/>
      <c r="N4849" s="713"/>
      <c r="O4849" s="692"/>
      <c r="P4849" s="1838"/>
    </row>
    <row r="4850" spans="1:16" ht="13.5" customHeight="1" x14ac:dyDescent="0.2">
      <c r="A4850" s="606">
        <v>22</v>
      </c>
      <c r="B4850" s="783" t="s">
        <v>1997</v>
      </c>
      <c r="C4850" s="575" t="s">
        <v>701</v>
      </c>
      <c r="D4850" s="647">
        <v>3</v>
      </c>
      <c r="E4850" s="647">
        <v>2006</v>
      </c>
      <c r="F4850" s="1093">
        <v>359.01600000000002</v>
      </c>
      <c r="G4850" s="784">
        <f t="shared" si="161"/>
        <v>359.01600000000002</v>
      </c>
      <c r="H4850" s="732">
        <v>100</v>
      </c>
      <c r="I4850" s="784">
        <f t="shared" si="162"/>
        <v>0</v>
      </c>
      <c r="J4850" s="771"/>
      <c r="K4850" s="713"/>
      <c r="L4850" s="713"/>
      <c r="M4850" s="771"/>
      <c r="N4850" s="713"/>
      <c r="O4850" s="692"/>
      <c r="P4850" s="1838"/>
    </row>
    <row r="4851" spans="1:16" ht="13.5" customHeight="1" x14ac:dyDescent="0.2">
      <c r="A4851" s="606">
        <v>23</v>
      </c>
      <c r="B4851" s="783" t="s">
        <v>1995</v>
      </c>
      <c r="C4851" s="575" t="s">
        <v>701</v>
      </c>
      <c r="D4851" s="647">
        <v>7</v>
      </c>
      <c r="E4851" s="647">
        <v>2006</v>
      </c>
      <c r="F4851" s="1093">
        <v>1047.7739999999999</v>
      </c>
      <c r="G4851" s="784">
        <f t="shared" si="161"/>
        <v>1047.7739999999999</v>
      </c>
      <c r="H4851" s="732">
        <v>100</v>
      </c>
      <c r="I4851" s="784">
        <f t="shared" si="162"/>
        <v>0</v>
      </c>
      <c r="J4851" s="771"/>
      <c r="K4851" s="713"/>
      <c r="L4851" s="713"/>
      <c r="M4851" s="771"/>
      <c r="N4851" s="713"/>
      <c r="O4851" s="692"/>
      <c r="P4851" s="1838"/>
    </row>
    <row r="4852" spans="1:16" ht="13.5" customHeight="1" x14ac:dyDescent="0.2">
      <c r="A4852" s="606">
        <v>24</v>
      </c>
      <c r="B4852" s="783" t="s">
        <v>1996</v>
      </c>
      <c r="C4852" s="575" t="s">
        <v>701</v>
      </c>
      <c r="D4852" s="647">
        <v>3</v>
      </c>
      <c r="E4852" s="647">
        <v>2006</v>
      </c>
      <c r="F4852" s="1093">
        <v>586.149</v>
      </c>
      <c r="G4852" s="784">
        <f t="shared" si="161"/>
        <v>586.149</v>
      </c>
      <c r="H4852" s="732">
        <v>100</v>
      </c>
      <c r="I4852" s="784">
        <f t="shared" si="162"/>
        <v>0</v>
      </c>
      <c r="J4852" s="771"/>
      <c r="K4852" s="713"/>
      <c r="L4852" s="713"/>
      <c r="M4852" s="771"/>
      <c r="N4852" s="713"/>
      <c r="O4852" s="692"/>
      <c r="P4852" s="1838"/>
    </row>
    <row r="4853" spans="1:16" ht="13.5" customHeight="1" x14ac:dyDescent="0.2">
      <c r="A4853" s="606">
        <v>25</v>
      </c>
      <c r="B4853" s="783" t="s">
        <v>3538</v>
      </c>
      <c r="C4853" s="575" t="s">
        <v>701</v>
      </c>
      <c r="D4853" s="647">
        <v>18</v>
      </c>
      <c r="E4853" s="647">
        <v>2006</v>
      </c>
      <c r="F4853" s="1093">
        <v>3929.5619999999999</v>
      </c>
      <c r="G4853" s="784">
        <f t="shared" si="161"/>
        <v>3929.5619999999999</v>
      </c>
      <c r="H4853" s="732">
        <v>100</v>
      </c>
      <c r="I4853" s="784">
        <f t="shared" si="162"/>
        <v>0</v>
      </c>
      <c r="J4853" s="771"/>
      <c r="K4853" s="713"/>
      <c r="L4853" s="713"/>
      <c r="M4853" s="771"/>
      <c r="N4853" s="713"/>
      <c r="O4853" s="692"/>
      <c r="P4853" s="1838"/>
    </row>
    <row r="4854" spans="1:16" ht="13.5" customHeight="1" x14ac:dyDescent="0.2">
      <c r="A4854" s="606">
        <v>26</v>
      </c>
      <c r="B4854" s="783" t="s">
        <v>3539</v>
      </c>
      <c r="C4854" s="575" t="s">
        <v>701</v>
      </c>
      <c r="D4854" s="647">
        <v>5</v>
      </c>
      <c r="E4854" s="647">
        <v>2006</v>
      </c>
      <c r="F4854" s="1093">
        <v>125</v>
      </c>
      <c r="G4854" s="784">
        <f t="shared" si="161"/>
        <v>125</v>
      </c>
      <c r="H4854" s="732">
        <v>100</v>
      </c>
      <c r="I4854" s="784">
        <f t="shared" si="162"/>
        <v>0</v>
      </c>
      <c r="J4854" s="771"/>
      <c r="K4854" s="713"/>
      <c r="L4854" s="713"/>
      <c r="M4854" s="771"/>
      <c r="N4854" s="713"/>
      <c r="O4854" s="692"/>
      <c r="P4854" s="1838"/>
    </row>
    <row r="4855" spans="1:16" ht="13.5" customHeight="1" x14ac:dyDescent="0.2">
      <c r="A4855" s="606">
        <v>27</v>
      </c>
      <c r="B4855" s="783" t="s">
        <v>3540</v>
      </c>
      <c r="C4855" s="575" t="s">
        <v>701</v>
      </c>
      <c r="D4855" s="647">
        <v>1</v>
      </c>
      <c r="E4855" s="647">
        <v>2006</v>
      </c>
      <c r="F4855" s="1093">
        <v>26</v>
      </c>
      <c r="G4855" s="784">
        <f t="shared" si="161"/>
        <v>26</v>
      </c>
      <c r="H4855" s="732">
        <v>100</v>
      </c>
      <c r="I4855" s="784">
        <f t="shared" si="162"/>
        <v>0</v>
      </c>
      <c r="J4855" s="771"/>
      <c r="K4855" s="713"/>
      <c r="L4855" s="713"/>
      <c r="M4855" s="771"/>
      <c r="N4855" s="713"/>
      <c r="O4855" s="692"/>
      <c r="P4855" s="1838"/>
    </row>
    <row r="4856" spans="1:16" ht="13.5" customHeight="1" x14ac:dyDescent="0.2">
      <c r="A4856" s="606">
        <v>28</v>
      </c>
      <c r="B4856" s="783" t="s">
        <v>3541</v>
      </c>
      <c r="C4856" s="575" t="s">
        <v>701</v>
      </c>
      <c r="D4856" s="647">
        <v>4</v>
      </c>
      <c r="E4856" s="647">
        <v>2006</v>
      </c>
      <c r="F4856" s="1093">
        <v>108</v>
      </c>
      <c r="G4856" s="784">
        <f t="shared" si="161"/>
        <v>108</v>
      </c>
      <c r="H4856" s="732">
        <v>100</v>
      </c>
      <c r="I4856" s="784">
        <f t="shared" si="162"/>
        <v>0</v>
      </c>
      <c r="J4856" s="771"/>
      <c r="K4856" s="713"/>
      <c r="L4856" s="713"/>
      <c r="M4856" s="771"/>
      <c r="N4856" s="713"/>
      <c r="O4856" s="692"/>
      <c r="P4856" s="1838"/>
    </row>
    <row r="4857" spans="1:16" ht="13.5" customHeight="1" x14ac:dyDescent="0.2">
      <c r="A4857" s="606">
        <v>29</v>
      </c>
      <c r="B4857" s="783" t="s">
        <v>3542</v>
      </c>
      <c r="C4857" s="575" t="s">
        <v>701</v>
      </c>
      <c r="D4857" s="647">
        <v>1</v>
      </c>
      <c r="E4857" s="647">
        <v>2006</v>
      </c>
      <c r="F4857" s="1089">
        <v>857.03</v>
      </c>
      <c r="G4857" s="784">
        <f t="shared" si="161"/>
        <v>857.03</v>
      </c>
      <c r="H4857" s="732">
        <v>100</v>
      </c>
      <c r="I4857" s="784">
        <f t="shared" si="162"/>
        <v>0</v>
      </c>
      <c r="J4857" s="771"/>
      <c r="K4857" s="713"/>
      <c r="L4857" s="713"/>
      <c r="M4857" s="771"/>
      <c r="N4857" s="713"/>
      <c r="O4857" s="692"/>
      <c r="P4857" s="1838"/>
    </row>
    <row r="4858" spans="1:16" ht="13.5" customHeight="1" x14ac:dyDescent="0.2">
      <c r="A4858" s="606">
        <v>30</v>
      </c>
      <c r="B4858" s="783" t="s">
        <v>3543</v>
      </c>
      <c r="C4858" s="575" t="s">
        <v>701</v>
      </c>
      <c r="D4858" s="647">
        <v>3</v>
      </c>
      <c r="E4858" s="647">
        <v>2006</v>
      </c>
      <c r="F4858" s="1089">
        <v>124.72199999999999</v>
      </c>
      <c r="G4858" s="784">
        <f t="shared" si="161"/>
        <v>124.72199999999999</v>
      </c>
      <c r="H4858" s="732">
        <v>100</v>
      </c>
      <c r="I4858" s="784">
        <f t="shared" si="162"/>
        <v>0</v>
      </c>
      <c r="J4858" s="771"/>
      <c r="K4858" s="713"/>
      <c r="L4858" s="713"/>
      <c r="M4858" s="771"/>
      <c r="N4858" s="713"/>
      <c r="O4858" s="692"/>
      <c r="P4858" s="1838"/>
    </row>
    <row r="4859" spans="1:16" ht="13.5" customHeight="1" x14ac:dyDescent="0.2">
      <c r="A4859" s="606">
        <v>31</v>
      </c>
      <c r="B4859" s="783" t="s">
        <v>711</v>
      </c>
      <c r="C4859" s="575" t="s">
        <v>701</v>
      </c>
      <c r="D4859" s="647">
        <v>4</v>
      </c>
      <c r="E4859" s="647">
        <v>2007</v>
      </c>
      <c r="F4859" s="1093">
        <v>1116</v>
      </c>
      <c r="G4859" s="784">
        <f t="shared" si="161"/>
        <v>1116</v>
      </c>
      <c r="H4859" s="732">
        <v>100</v>
      </c>
      <c r="I4859" s="784">
        <f t="shared" si="162"/>
        <v>0</v>
      </c>
      <c r="J4859" s="771"/>
      <c r="K4859" s="713"/>
      <c r="L4859" s="713"/>
      <c r="M4859" s="771"/>
      <c r="N4859" s="713"/>
      <c r="O4859" s="692"/>
      <c r="P4859" s="1838"/>
    </row>
    <row r="4860" spans="1:16" ht="13.5" customHeight="1" x14ac:dyDescent="0.2">
      <c r="A4860" s="606">
        <v>32</v>
      </c>
      <c r="B4860" s="783" t="s">
        <v>3531</v>
      </c>
      <c r="C4860" s="575" t="s">
        <v>701</v>
      </c>
      <c r="D4860" s="647">
        <v>2</v>
      </c>
      <c r="E4860" s="647">
        <v>2007</v>
      </c>
      <c r="F4860" s="1093">
        <v>278</v>
      </c>
      <c r="G4860" s="784">
        <f t="shared" si="161"/>
        <v>278</v>
      </c>
      <c r="H4860" s="732">
        <v>100</v>
      </c>
      <c r="I4860" s="784">
        <f t="shared" si="162"/>
        <v>0</v>
      </c>
      <c r="J4860" s="771"/>
      <c r="K4860" s="713"/>
      <c r="L4860" s="713"/>
      <c r="M4860" s="771"/>
      <c r="N4860" s="713"/>
      <c r="O4860" s="692"/>
      <c r="P4860" s="1838"/>
    </row>
    <row r="4861" spans="1:16" ht="13.5" customHeight="1" x14ac:dyDescent="0.2">
      <c r="A4861" s="606">
        <v>33</v>
      </c>
      <c r="B4861" s="783" t="s">
        <v>3544</v>
      </c>
      <c r="C4861" s="575" t="s">
        <v>701</v>
      </c>
      <c r="D4861" s="647">
        <v>3</v>
      </c>
      <c r="E4861" s="647">
        <v>2007</v>
      </c>
      <c r="F4861" s="1093">
        <v>312</v>
      </c>
      <c r="G4861" s="784">
        <f t="shared" si="161"/>
        <v>312</v>
      </c>
      <c r="H4861" s="732">
        <v>100</v>
      </c>
      <c r="I4861" s="784">
        <f t="shared" si="162"/>
        <v>0</v>
      </c>
      <c r="J4861" s="771"/>
      <c r="K4861" s="713"/>
      <c r="L4861" s="713"/>
      <c r="M4861" s="771"/>
      <c r="N4861" s="713"/>
      <c r="O4861" s="692"/>
      <c r="P4861" s="1838"/>
    </row>
    <row r="4862" spans="1:16" ht="13.5" customHeight="1" x14ac:dyDescent="0.2">
      <c r="A4862" s="606">
        <v>34</v>
      </c>
      <c r="B4862" s="783" t="s">
        <v>3545</v>
      </c>
      <c r="C4862" s="575" t="s">
        <v>701</v>
      </c>
      <c r="D4862" s="647">
        <v>1</v>
      </c>
      <c r="E4862" s="647">
        <v>2007</v>
      </c>
      <c r="F4862" s="1093">
        <v>84</v>
      </c>
      <c r="G4862" s="784">
        <f t="shared" si="161"/>
        <v>84</v>
      </c>
      <c r="H4862" s="732">
        <v>100</v>
      </c>
      <c r="I4862" s="784">
        <f t="shared" si="162"/>
        <v>0</v>
      </c>
      <c r="J4862" s="771"/>
      <c r="K4862" s="713"/>
      <c r="L4862" s="713"/>
      <c r="M4862" s="771"/>
      <c r="N4862" s="713"/>
      <c r="O4862" s="692"/>
      <c r="P4862" s="1838"/>
    </row>
    <row r="4863" spans="1:16" ht="13.5" customHeight="1" x14ac:dyDescent="0.2">
      <c r="A4863" s="606">
        <v>35</v>
      </c>
      <c r="B4863" s="783" t="s">
        <v>786</v>
      </c>
      <c r="C4863" s="575" t="s">
        <v>701</v>
      </c>
      <c r="D4863" s="647">
        <v>14</v>
      </c>
      <c r="E4863" s="647">
        <v>2007</v>
      </c>
      <c r="F4863" s="1093">
        <v>1386</v>
      </c>
      <c r="G4863" s="784">
        <f t="shared" si="161"/>
        <v>1386</v>
      </c>
      <c r="H4863" s="732">
        <v>100</v>
      </c>
      <c r="I4863" s="784">
        <f t="shared" si="162"/>
        <v>0</v>
      </c>
      <c r="J4863" s="771"/>
      <c r="K4863" s="713"/>
      <c r="L4863" s="713"/>
      <c r="M4863" s="771"/>
      <c r="N4863" s="713"/>
      <c r="O4863" s="692"/>
      <c r="P4863" s="1838"/>
    </row>
    <row r="4864" spans="1:16" ht="13.5" customHeight="1" x14ac:dyDescent="0.2">
      <c r="A4864" s="606">
        <v>36</v>
      </c>
      <c r="B4864" s="783" t="s">
        <v>3546</v>
      </c>
      <c r="C4864" s="575" t="s">
        <v>701</v>
      </c>
      <c r="D4864" s="647">
        <v>5</v>
      </c>
      <c r="E4864" s="647">
        <v>2007</v>
      </c>
      <c r="F4864" s="1093">
        <v>660</v>
      </c>
      <c r="G4864" s="784">
        <f t="shared" si="161"/>
        <v>660</v>
      </c>
      <c r="H4864" s="732">
        <v>100</v>
      </c>
      <c r="I4864" s="784">
        <f t="shared" si="162"/>
        <v>0</v>
      </c>
      <c r="J4864" s="771"/>
      <c r="K4864" s="713"/>
      <c r="L4864" s="713"/>
      <c r="M4864" s="771"/>
      <c r="N4864" s="713"/>
      <c r="O4864" s="692"/>
      <c r="P4864" s="1838"/>
    </row>
    <row r="4865" spans="1:16" ht="13.5" customHeight="1" x14ac:dyDescent="0.2">
      <c r="A4865" s="606">
        <v>37</v>
      </c>
      <c r="B4865" s="783" t="s">
        <v>3547</v>
      </c>
      <c r="C4865" s="575" t="s">
        <v>701</v>
      </c>
      <c r="D4865" s="647">
        <v>17</v>
      </c>
      <c r="E4865" s="647">
        <v>2007</v>
      </c>
      <c r="F4865" s="1093">
        <v>1173</v>
      </c>
      <c r="G4865" s="784">
        <f t="shared" si="161"/>
        <v>1173</v>
      </c>
      <c r="H4865" s="732">
        <v>100</v>
      </c>
      <c r="I4865" s="784">
        <f t="shared" si="162"/>
        <v>0</v>
      </c>
      <c r="J4865" s="771"/>
      <c r="K4865" s="713"/>
      <c r="L4865" s="713"/>
      <c r="M4865" s="771"/>
      <c r="N4865" s="713"/>
      <c r="O4865" s="692"/>
      <c r="P4865" s="1838"/>
    </row>
    <row r="4866" spans="1:16" ht="13.5" customHeight="1" x14ac:dyDescent="0.2">
      <c r="A4866" s="606">
        <v>38</v>
      </c>
      <c r="B4866" s="783" t="s">
        <v>759</v>
      </c>
      <c r="C4866" s="575" t="s">
        <v>701</v>
      </c>
      <c r="D4866" s="647">
        <v>2</v>
      </c>
      <c r="E4866" s="647">
        <v>2008</v>
      </c>
      <c r="F4866" s="1093">
        <v>150</v>
      </c>
      <c r="G4866" s="784">
        <f t="shared" si="161"/>
        <v>150</v>
      </c>
      <c r="H4866" s="732">
        <v>100</v>
      </c>
      <c r="I4866" s="784">
        <f t="shared" si="162"/>
        <v>0</v>
      </c>
      <c r="J4866" s="771"/>
      <c r="K4866" s="713"/>
      <c r="L4866" s="713"/>
      <c r="M4866" s="771"/>
      <c r="N4866" s="713"/>
      <c r="O4866" s="692"/>
      <c r="P4866" s="1838"/>
    </row>
    <row r="4867" spans="1:16" ht="13.5" customHeight="1" x14ac:dyDescent="0.2">
      <c r="A4867" s="606">
        <v>39</v>
      </c>
      <c r="B4867" s="783" t="s">
        <v>787</v>
      </c>
      <c r="C4867" s="575" t="s">
        <v>701</v>
      </c>
      <c r="D4867" s="647">
        <v>6</v>
      </c>
      <c r="E4867" s="647">
        <v>2008</v>
      </c>
      <c r="F4867" s="1093">
        <v>390</v>
      </c>
      <c r="G4867" s="784">
        <f t="shared" si="161"/>
        <v>390</v>
      </c>
      <c r="H4867" s="732">
        <v>100</v>
      </c>
      <c r="I4867" s="784">
        <f t="shared" si="162"/>
        <v>0</v>
      </c>
      <c r="J4867" s="771"/>
      <c r="K4867" s="713"/>
      <c r="L4867" s="713"/>
      <c r="M4867" s="771"/>
      <c r="N4867" s="713"/>
      <c r="O4867" s="692"/>
      <c r="P4867" s="1838"/>
    </row>
    <row r="4868" spans="1:16" ht="13.5" customHeight="1" x14ac:dyDescent="0.2">
      <c r="A4868" s="606">
        <v>40</v>
      </c>
      <c r="B4868" s="783" t="s">
        <v>787</v>
      </c>
      <c r="C4868" s="575" t="s">
        <v>701</v>
      </c>
      <c r="D4868" s="647">
        <v>3</v>
      </c>
      <c r="E4868" s="647">
        <v>2008</v>
      </c>
      <c r="F4868" s="1093">
        <v>330</v>
      </c>
      <c r="G4868" s="784">
        <f t="shared" si="161"/>
        <v>330</v>
      </c>
      <c r="H4868" s="732">
        <v>100</v>
      </c>
      <c r="I4868" s="784">
        <f t="shared" si="162"/>
        <v>0</v>
      </c>
      <c r="J4868" s="771"/>
      <c r="K4868" s="713"/>
      <c r="L4868" s="713"/>
      <c r="M4868" s="771"/>
      <c r="N4868" s="713"/>
      <c r="O4868" s="692"/>
      <c r="P4868" s="1838"/>
    </row>
    <row r="4869" spans="1:16" ht="13.5" customHeight="1" x14ac:dyDescent="0.2">
      <c r="A4869" s="606">
        <v>41</v>
      </c>
      <c r="B4869" s="783" t="s">
        <v>3060</v>
      </c>
      <c r="C4869" s="575" t="s">
        <v>701</v>
      </c>
      <c r="D4869" s="647">
        <v>2</v>
      </c>
      <c r="E4869" s="647">
        <v>2008</v>
      </c>
      <c r="F4869" s="1093">
        <v>300</v>
      </c>
      <c r="G4869" s="784">
        <f t="shared" si="161"/>
        <v>300</v>
      </c>
      <c r="H4869" s="732">
        <v>100</v>
      </c>
      <c r="I4869" s="784">
        <f t="shared" si="162"/>
        <v>0</v>
      </c>
      <c r="J4869" s="771"/>
      <c r="K4869" s="713"/>
      <c r="L4869" s="713"/>
      <c r="M4869" s="771"/>
      <c r="N4869" s="713"/>
      <c r="O4869" s="692"/>
      <c r="P4869" s="1838"/>
    </row>
    <row r="4870" spans="1:16" ht="13.5" x14ac:dyDescent="0.2">
      <c r="A4870" s="606">
        <v>42</v>
      </c>
      <c r="B4870" s="783" t="s">
        <v>2956</v>
      </c>
      <c r="C4870" s="575" t="s">
        <v>701</v>
      </c>
      <c r="D4870" s="647">
        <v>4</v>
      </c>
      <c r="E4870" s="647">
        <v>2008</v>
      </c>
      <c r="F4870" s="1093">
        <v>360</v>
      </c>
      <c r="G4870" s="784">
        <f t="shared" si="161"/>
        <v>360</v>
      </c>
      <c r="H4870" s="732">
        <v>100</v>
      </c>
      <c r="I4870" s="784">
        <f t="shared" si="162"/>
        <v>0</v>
      </c>
      <c r="J4870" s="771"/>
      <c r="K4870" s="713"/>
      <c r="L4870" s="713"/>
      <c r="M4870" s="771"/>
      <c r="N4870" s="713"/>
      <c r="O4870" s="692"/>
      <c r="P4870" s="1838"/>
    </row>
    <row r="4871" spans="1:16" ht="13.5" x14ac:dyDescent="0.2">
      <c r="A4871" s="606">
        <v>43</v>
      </c>
      <c r="B4871" s="783" t="s">
        <v>786</v>
      </c>
      <c r="C4871" s="575" t="s">
        <v>701</v>
      </c>
      <c r="D4871" s="647">
        <v>1</v>
      </c>
      <c r="E4871" s="647">
        <v>2008</v>
      </c>
      <c r="F4871" s="1089">
        <v>89</v>
      </c>
      <c r="G4871" s="784">
        <f t="shared" si="161"/>
        <v>89</v>
      </c>
      <c r="H4871" s="732">
        <v>100</v>
      </c>
      <c r="I4871" s="784">
        <f t="shared" si="162"/>
        <v>0</v>
      </c>
      <c r="J4871" s="771"/>
      <c r="K4871" s="713"/>
      <c r="L4871" s="713"/>
      <c r="M4871" s="771"/>
      <c r="N4871" s="713"/>
      <c r="O4871" s="692"/>
      <c r="P4871" s="1838"/>
    </row>
    <row r="4872" spans="1:16" ht="13.5" x14ac:dyDescent="0.2">
      <c r="A4872" s="606">
        <v>44</v>
      </c>
      <c r="B4872" s="783" t="s">
        <v>787</v>
      </c>
      <c r="C4872" s="575" t="s">
        <v>701</v>
      </c>
      <c r="D4872" s="647">
        <v>1</v>
      </c>
      <c r="E4872" s="647">
        <v>2008</v>
      </c>
      <c r="F4872" s="1089">
        <v>79</v>
      </c>
      <c r="G4872" s="784">
        <f t="shared" si="161"/>
        <v>79</v>
      </c>
      <c r="H4872" s="732">
        <v>100</v>
      </c>
      <c r="I4872" s="784">
        <f t="shared" si="162"/>
        <v>0</v>
      </c>
      <c r="J4872" s="771"/>
      <c r="K4872" s="713"/>
      <c r="L4872" s="713"/>
      <c r="M4872" s="771"/>
      <c r="N4872" s="713"/>
      <c r="O4872" s="692"/>
      <c r="P4872" s="1838"/>
    </row>
    <row r="4873" spans="1:16" ht="13.5" x14ac:dyDescent="0.2">
      <c r="A4873" s="606">
        <v>45</v>
      </c>
      <c r="B4873" s="783" t="s">
        <v>763</v>
      </c>
      <c r="C4873" s="575" t="s">
        <v>701</v>
      </c>
      <c r="D4873" s="647">
        <v>1</v>
      </c>
      <c r="E4873" s="647">
        <v>2008</v>
      </c>
      <c r="F4873" s="1089">
        <v>130</v>
      </c>
      <c r="G4873" s="784">
        <f t="shared" si="161"/>
        <v>130</v>
      </c>
      <c r="H4873" s="732">
        <v>100</v>
      </c>
      <c r="I4873" s="784">
        <f t="shared" si="162"/>
        <v>0</v>
      </c>
      <c r="J4873" s="771"/>
      <c r="K4873" s="713"/>
      <c r="L4873" s="713"/>
      <c r="M4873" s="771"/>
      <c r="N4873" s="713"/>
      <c r="O4873" s="692"/>
      <c r="P4873" s="1838"/>
    </row>
    <row r="4874" spans="1:16" ht="13.5" x14ac:dyDescent="0.2">
      <c r="A4874" s="606">
        <v>46</v>
      </c>
      <c r="B4874" s="783" t="s">
        <v>787</v>
      </c>
      <c r="C4874" s="575" t="s">
        <v>701</v>
      </c>
      <c r="D4874" s="647">
        <v>2</v>
      </c>
      <c r="E4874" s="647">
        <v>2008</v>
      </c>
      <c r="F4874" s="1089">
        <v>158</v>
      </c>
      <c r="G4874" s="784">
        <f t="shared" si="161"/>
        <v>158</v>
      </c>
      <c r="H4874" s="732">
        <v>100</v>
      </c>
      <c r="I4874" s="784">
        <f t="shared" si="162"/>
        <v>0</v>
      </c>
      <c r="J4874" s="771"/>
      <c r="K4874" s="713"/>
      <c r="L4874" s="713"/>
      <c r="M4874" s="771"/>
      <c r="N4874" s="713"/>
      <c r="O4874" s="692"/>
      <c r="P4874" s="1838"/>
    </row>
    <row r="4875" spans="1:16" ht="13.5" x14ac:dyDescent="0.2">
      <c r="A4875" s="606">
        <v>47</v>
      </c>
      <c r="B4875" s="783" t="s">
        <v>787</v>
      </c>
      <c r="C4875" s="575" t="s">
        <v>701</v>
      </c>
      <c r="D4875" s="647">
        <v>2</v>
      </c>
      <c r="E4875" s="647">
        <v>2008</v>
      </c>
      <c r="F4875" s="1089">
        <v>220</v>
      </c>
      <c r="G4875" s="784">
        <f t="shared" si="161"/>
        <v>220</v>
      </c>
      <c r="H4875" s="732">
        <v>100</v>
      </c>
      <c r="I4875" s="784">
        <f t="shared" si="162"/>
        <v>0</v>
      </c>
      <c r="J4875" s="771"/>
      <c r="K4875" s="713"/>
      <c r="L4875" s="713"/>
      <c r="M4875" s="771"/>
      <c r="N4875" s="713"/>
      <c r="O4875" s="692"/>
      <c r="P4875" s="1838"/>
    </row>
    <row r="4876" spans="1:16" ht="13.5" customHeight="1" x14ac:dyDescent="0.2">
      <c r="A4876" s="606">
        <v>48</v>
      </c>
      <c r="B4876" s="783" t="s">
        <v>763</v>
      </c>
      <c r="C4876" s="575" t="s">
        <v>701</v>
      </c>
      <c r="D4876" s="647">
        <v>2</v>
      </c>
      <c r="E4876" s="647">
        <v>2008</v>
      </c>
      <c r="F4876" s="1089">
        <v>200</v>
      </c>
      <c r="G4876" s="784">
        <f t="shared" si="161"/>
        <v>200</v>
      </c>
      <c r="H4876" s="732">
        <v>100</v>
      </c>
      <c r="I4876" s="784">
        <f t="shared" si="162"/>
        <v>0</v>
      </c>
      <c r="J4876" s="771"/>
      <c r="K4876" s="713"/>
      <c r="L4876" s="713"/>
      <c r="M4876" s="771"/>
      <c r="N4876" s="713"/>
      <c r="O4876" s="692"/>
      <c r="P4876" s="1838"/>
    </row>
    <row r="4877" spans="1:16" ht="13.5" x14ac:dyDescent="0.2">
      <c r="A4877" s="606">
        <v>49</v>
      </c>
      <c r="B4877" s="783" t="s">
        <v>3548</v>
      </c>
      <c r="C4877" s="575" t="s">
        <v>701</v>
      </c>
      <c r="D4877" s="647">
        <v>4</v>
      </c>
      <c r="E4877" s="647">
        <v>2008</v>
      </c>
      <c r="F4877" s="1089">
        <v>140</v>
      </c>
      <c r="G4877" s="784">
        <f t="shared" si="161"/>
        <v>140</v>
      </c>
      <c r="H4877" s="732">
        <v>100</v>
      </c>
      <c r="I4877" s="784">
        <f t="shared" si="162"/>
        <v>0</v>
      </c>
      <c r="J4877" s="771"/>
      <c r="K4877" s="713"/>
      <c r="L4877" s="713"/>
      <c r="M4877" s="771"/>
      <c r="N4877" s="713"/>
      <c r="O4877" s="692"/>
      <c r="P4877" s="1838"/>
    </row>
    <row r="4878" spans="1:16" ht="13.5" x14ac:dyDescent="0.2">
      <c r="A4878" s="606">
        <v>50</v>
      </c>
      <c r="B4878" s="783" t="s">
        <v>786</v>
      </c>
      <c r="C4878" s="575" t="s">
        <v>701</v>
      </c>
      <c r="D4878" s="647">
        <v>2</v>
      </c>
      <c r="E4878" s="647">
        <v>2008</v>
      </c>
      <c r="F4878" s="1089">
        <v>178</v>
      </c>
      <c r="G4878" s="784">
        <f t="shared" si="161"/>
        <v>178</v>
      </c>
      <c r="H4878" s="732">
        <v>100</v>
      </c>
      <c r="I4878" s="784">
        <f t="shared" si="162"/>
        <v>0</v>
      </c>
      <c r="J4878" s="771"/>
      <c r="K4878" s="713"/>
      <c r="L4878" s="713"/>
      <c r="M4878" s="771"/>
      <c r="N4878" s="713"/>
      <c r="O4878" s="692"/>
      <c r="P4878" s="1838"/>
    </row>
    <row r="4879" spans="1:16" ht="13.5" x14ac:dyDescent="0.2">
      <c r="A4879" s="606">
        <v>51</v>
      </c>
      <c r="B4879" s="783" t="s">
        <v>801</v>
      </c>
      <c r="C4879" s="575" t="s">
        <v>701</v>
      </c>
      <c r="D4879" s="647">
        <v>1</v>
      </c>
      <c r="E4879" s="647">
        <v>2008</v>
      </c>
      <c r="F4879" s="1089">
        <v>400</v>
      </c>
      <c r="G4879" s="784">
        <f t="shared" si="161"/>
        <v>400</v>
      </c>
      <c r="H4879" s="732">
        <v>100</v>
      </c>
      <c r="I4879" s="784">
        <f t="shared" si="162"/>
        <v>0</v>
      </c>
      <c r="J4879" s="771"/>
      <c r="K4879" s="713"/>
      <c r="L4879" s="713"/>
      <c r="M4879" s="771"/>
      <c r="N4879" s="713"/>
      <c r="O4879" s="692"/>
      <c r="P4879" s="1838"/>
    </row>
    <row r="4880" spans="1:16" ht="13.5" x14ac:dyDescent="0.2">
      <c r="A4880" s="606">
        <v>52</v>
      </c>
      <c r="B4880" s="783" t="s">
        <v>760</v>
      </c>
      <c r="C4880" s="575" t="s">
        <v>701</v>
      </c>
      <c r="D4880" s="647">
        <v>1</v>
      </c>
      <c r="E4880" s="647">
        <v>2008</v>
      </c>
      <c r="F4880" s="1089">
        <v>49.5</v>
      </c>
      <c r="G4880" s="784">
        <f t="shared" si="161"/>
        <v>49.5</v>
      </c>
      <c r="H4880" s="732">
        <v>100</v>
      </c>
      <c r="I4880" s="784">
        <f t="shared" si="162"/>
        <v>0</v>
      </c>
      <c r="J4880" s="771"/>
      <c r="K4880" s="713"/>
      <c r="L4880" s="713"/>
      <c r="M4880" s="771"/>
      <c r="N4880" s="713"/>
      <c r="O4880" s="692"/>
      <c r="P4880" s="1838"/>
    </row>
    <row r="4881" spans="1:16" ht="13.5" x14ac:dyDescent="0.2">
      <c r="A4881" s="606">
        <v>53</v>
      </c>
      <c r="B4881" s="783" t="s">
        <v>763</v>
      </c>
      <c r="C4881" s="575" t="s">
        <v>701</v>
      </c>
      <c r="D4881" s="647">
        <v>1</v>
      </c>
      <c r="E4881" s="647">
        <v>2008</v>
      </c>
      <c r="F4881" s="1089">
        <v>116</v>
      </c>
      <c r="G4881" s="784">
        <f t="shared" si="161"/>
        <v>116</v>
      </c>
      <c r="H4881" s="732">
        <v>100</v>
      </c>
      <c r="I4881" s="784">
        <f t="shared" si="162"/>
        <v>0</v>
      </c>
      <c r="J4881" s="771"/>
      <c r="K4881" s="713"/>
      <c r="L4881" s="713"/>
      <c r="M4881" s="771"/>
      <c r="N4881" s="713"/>
      <c r="O4881" s="692"/>
      <c r="P4881" s="1838"/>
    </row>
    <row r="4882" spans="1:16" ht="13.5" x14ac:dyDescent="0.2">
      <c r="A4882" s="606">
        <v>54</v>
      </c>
      <c r="B4882" s="783" t="s">
        <v>786</v>
      </c>
      <c r="C4882" s="575" t="s">
        <v>701</v>
      </c>
      <c r="D4882" s="647">
        <v>1</v>
      </c>
      <c r="E4882" s="647">
        <v>2008</v>
      </c>
      <c r="F4882" s="1089">
        <v>89</v>
      </c>
      <c r="G4882" s="784">
        <f t="shared" ref="G4882:G4945" si="163">F4882*H4882%</f>
        <v>89</v>
      </c>
      <c r="H4882" s="732">
        <v>100</v>
      </c>
      <c r="I4882" s="784">
        <f t="shared" ref="I4882:I4945" si="164">F4882-G4882</f>
        <v>0</v>
      </c>
      <c r="J4882" s="771"/>
      <c r="K4882" s="713"/>
      <c r="L4882" s="713"/>
      <c r="M4882" s="771"/>
      <c r="N4882" s="713"/>
      <c r="O4882" s="692"/>
      <c r="P4882" s="1838"/>
    </row>
    <row r="4883" spans="1:16" ht="13.5" x14ac:dyDescent="0.2">
      <c r="A4883" s="606">
        <v>55</v>
      </c>
      <c r="B4883" s="783" t="s">
        <v>3549</v>
      </c>
      <c r="C4883" s="575" t="s">
        <v>701</v>
      </c>
      <c r="D4883" s="647">
        <v>2</v>
      </c>
      <c r="E4883" s="647">
        <v>2008</v>
      </c>
      <c r="F4883" s="1089">
        <v>382.38600000000002</v>
      </c>
      <c r="G4883" s="784">
        <f t="shared" si="163"/>
        <v>382.38600000000002</v>
      </c>
      <c r="H4883" s="732">
        <v>100</v>
      </c>
      <c r="I4883" s="784">
        <f t="shared" si="164"/>
        <v>0</v>
      </c>
      <c r="J4883" s="771"/>
      <c r="K4883" s="713"/>
      <c r="L4883" s="713"/>
      <c r="M4883" s="771"/>
      <c r="N4883" s="713"/>
      <c r="O4883" s="692"/>
      <c r="P4883" s="1838"/>
    </row>
    <row r="4884" spans="1:16" ht="13.5" x14ac:dyDescent="0.2">
      <c r="A4884" s="606">
        <v>56</v>
      </c>
      <c r="B4884" s="783" t="s">
        <v>3550</v>
      </c>
      <c r="C4884" s="575" t="s">
        <v>701</v>
      </c>
      <c r="D4884" s="647">
        <v>2</v>
      </c>
      <c r="E4884" s="647">
        <v>2008</v>
      </c>
      <c r="F4884" s="1089">
        <v>279.38200000000001</v>
      </c>
      <c r="G4884" s="784">
        <f t="shared" si="163"/>
        <v>279.38200000000001</v>
      </c>
      <c r="H4884" s="732">
        <v>100</v>
      </c>
      <c r="I4884" s="784">
        <f t="shared" si="164"/>
        <v>0</v>
      </c>
      <c r="J4884" s="771"/>
      <c r="K4884" s="713"/>
      <c r="L4884" s="713"/>
      <c r="M4884" s="771"/>
      <c r="N4884" s="713"/>
      <c r="O4884" s="692"/>
      <c r="P4884" s="1838"/>
    </row>
    <row r="4885" spans="1:16" ht="13.5" x14ac:dyDescent="0.2">
      <c r="A4885" s="606">
        <v>57</v>
      </c>
      <c r="B4885" s="783" t="s">
        <v>736</v>
      </c>
      <c r="C4885" s="575" t="s">
        <v>701</v>
      </c>
      <c r="D4885" s="647">
        <v>18</v>
      </c>
      <c r="E4885" s="647">
        <v>2008</v>
      </c>
      <c r="F4885" s="1089">
        <v>3263.076</v>
      </c>
      <c r="G4885" s="784">
        <f t="shared" si="163"/>
        <v>3263.076</v>
      </c>
      <c r="H4885" s="732">
        <v>100</v>
      </c>
      <c r="I4885" s="784">
        <f t="shared" si="164"/>
        <v>0</v>
      </c>
      <c r="J4885" s="771"/>
      <c r="K4885" s="713"/>
      <c r="L4885" s="713"/>
      <c r="M4885" s="771"/>
      <c r="N4885" s="713"/>
      <c r="O4885" s="692"/>
      <c r="P4885" s="1838"/>
    </row>
    <row r="4886" spans="1:16" ht="13.5" x14ac:dyDescent="0.2">
      <c r="A4886" s="606">
        <v>58</v>
      </c>
      <c r="B4886" s="783" t="s">
        <v>2894</v>
      </c>
      <c r="C4886" s="575" t="s">
        <v>701</v>
      </c>
      <c r="D4886" s="647">
        <v>4</v>
      </c>
      <c r="E4886" s="647">
        <v>2008</v>
      </c>
      <c r="F4886" s="1089">
        <v>859.23199999999997</v>
      </c>
      <c r="G4886" s="784">
        <f t="shared" si="163"/>
        <v>859.23199999999997</v>
      </c>
      <c r="H4886" s="732">
        <v>100</v>
      </c>
      <c r="I4886" s="784">
        <f t="shared" si="164"/>
        <v>0</v>
      </c>
      <c r="J4886" s="771"/>
      <c r="K4886" s="713"/>
      <c r="L4886" s="713"/>
      <c r="M4886" s="771"/>
      <c r="N4886" s="713"/>
      <c r="O4886" s="692"/>
      <c r="P4886" s="1838"/>
    </row>
    <row r="4887" spans="1:16" ht="13.5" x14ac:dyDescent="0.2">
      <c r="A4887" s="606">
        <v>59</v>
      </c>
      <c r="B4887" s="783" t="s">
        <v>785</v>
      </c>
      <c r="C4887" s="575" t="s">
        <v>701</v>
      </c>
      <c r="D4887" s="647">
        <v>2</v>
      </c>
      <c r="E4887" s="647">
        <v>2008</v>
      </c>
      <c r="F4887" s="1089">
        <v>302.75</v>
      </c>
      <c r="G4887" s="784">
        <f t="shared" si="163"/>
        <v>302.75</v>
      </c>
      <c r="H4887" s="732">
        <v>100</v>
      </c>
      <c r="I4887" s="784">
        <f t="shared" si="164"/>
        <v>0</v>
      </c>
      <c r="J4887" s="771"/>
      <c r="K4887" s="713"/>
      <c r="L4887" s="713"/>
      <c r="M4887" s="771"/>
      <c r="N4887" s="713"/>
      <c r="O4887" s="692"/>
      <c r="P4887" s="1838"/>
    </row>
    <row r="4888" spans="1:16" ht="13.5" x14ac:dyDescent="0.2">
      <c r="A4888" s="606">
        <v>60</v>
      </c>
      <c r="B4888" s="783" t="s">
        <v>760</v>
      </c>
      <c r="C4888" s="575" t="s">
        <v>701</v>
      </c>
      <c r="D4888" s="647">
        <v>2</v>
      </c>
      <c r="E4888" s="647">
        <v>2008</v>
      </c>
      <c r="F4888" s="1089">
        <v>99</v>
      </c>
      <c r="G4888" s="784">
        <f t="shared" si="163"/>
        <v>99</v>
      </c>
      <c r="H4888" s="732">
        <v>100</v>
      </c>
      <c r="I4888" s="784">
        <f t="shared" si="164"/>
        <v>0</v>
      </c>
      <c r="J4888" s="771"/>
      <c r="K4888" s="713"/>
      <c r="L4888" s="713"/>
      <c r="M4888" s="771"/>
      <c r="N4888" s="713"/>
      <c r="O4888" s="692"/>
      <c r="P4888" s="1838"/>
    </row>
    <row r="4889" spans="1:16" ht="13.5" x14ac:dyDescent="0.2">
      <c r="A4889" s="606">
        <v>61</v>
      </c>
      <c r="B4889" s="783" t="s">
        <v>1056</v>
      </c>
      <c r="C4889" s="575" t="s">
        <v>701</v>
      </c>
      <c r="D4889" s="647">
        <v>3</v>
      </c>
      <c r="E4889" s="647">
        <v>2008</v>
      </c>
      <c r="F4889" s="1089">
        <v>644.25599999999997</v>
      </c>
      <c r="G4889" s="784">
        <f t="shared" si="163"/>
        <v>644.25599999999997</v>
      </c>
      <c r="H4889" s="732">
        <v>100</v>
      </c>
      <c r="I4889" s="784">
        <f t="shared" si="164"/>
        <v>0</v>
      </c>
      <c r="J4889" s="771"/>
      <c r="K4889" s="713"/>
      <c r="L4889" s="713"/>
      <c r="M4889" s="771"/>
      <c r="N4889" s="713"/>
      <c r="O4889" s="692"/>
      <c r="P4889" s="1838"/>
    </row>
    <row r="4890" spans="1:16" ht="13.5" x14ac:dyDescent="0.2">
      <c r="A4890" s="606">
        <v>62</v>
      </c>
      <c r="B4890" s="783" t="s">
        <v>3551</v>
      </c>
      <c r="C4890" s="575" t="s">
        <v>701</v>
      </c>
      <c r="D4890" s="647">
        <v>6</v>
      </c>
      <c r="E4890" s="647">
        <v>2008</v>
      </c>
      <c r="F4890" s="1089">
        <v>203.17699999999999</v>
      </c>
      <c r="G4890" s="784">
        <f t="shared" si="163"/>
        <v>203.17699999999999</v>
      </c>
      <c r="H4890" s="732">
        <v>100</v>
      </c>
      <c r="I4890" s="784">
        <f t="shared" si="164"/>
        <v>0</v>
      </c>
      <c r="J4890" s="771"/>
      <c r="K4890" s="713"/>
      <c r="L4890" s="713"/>
      <c r="M4890" s="771"/>
      <c r="N4890" s="713"/>
      <c r="O4890" s="692"/>
      <c r="P4890" s="1838"/>
    </row>
    <row r="4891" spans="1:16" ht="13.5" x14ac:dyDescent="0.2">
      <c r="A4891" s="606">
        <v>63</v>
      </c>
      <c r="B4891" s="783" t="s">
        <v>3552</v>
      </c>
      <c r="C4891" s="575" t="s">
        <v>701</v>
      </c>
      <c r="D4891" s="647">
        <v>1</v>
      </c>
      <c r="E4891" s="647">
        <v>2008</v>
      </c>
      <c r="F4891" s="1089">
        <v>66.126000000000005</v>
      </c>
      <c r="G4891" s="784">
        <f t="shared" si="163"/>
        <v>66.126000000000005</v>
      </c>
      <c r="H4891" s="732">
        <v>100</v>
      </c>
      <c r="I4891" s="784">
        <f t="shared" si="164"/>
        <v>0</v>
      </c>
      <c r="J4891" s="771"/>
      <c r="K4891" s="713"/>
      <c r="L4891" s="713"/>
      <c r="M4891" s="771"/>
      <c r="N4891" s="713"/>
      <c r="O4891" s="692"/>
      <c r="P4891" s="1838"/>
    </row>
    <row r="4892" spans="1:16" ht="13.5" x14ac:dyDescent="0.2">
      <c r="A4892" s="606">
        <v>64</v>
      </c>
      <c r="B4892" s="783" t="s">
        <v>3085</v>
      </c>
      <c r="C4892" s="575" t="s">
        <v>701</v>
      </c>
      <c r="D4892" s="647">
        <v>1</v>
      </c>
      <c r="E4892" s="647">
        <v>2008</v>
      </c>
      <c r="F4892" s="1089">
        <v>65.918000000000006</v>
      </c>
      <c r="G4892" s="784">
        <f t="shared" si="163"/>
        <v>65.918000000000006</v>
      </c>
      <c r="H4892" s="732">
        <v>100</v>
      </c>
      <c r="I4892" s="784">
        <f t="shared" si="164"/>
        <v>0</v>
      </c>
      <c r="J4892" s="771"/>
      <c r="K4892" s="713"/>
      <c r="L4892" s="713"/>
      <c r="M4892" s="771"/>
      <c r="N4892" s="713"/>
      <c r="O4892" s="692"/>
      <c r="P4892" s="1838"/>
    </row>
    <row r="4893" spans="1:16" ht="13.5" x14ac:dyDescent="0.2">
      <c r="A4893" s="606">
        <v>65</v>
      </c>
      <c r="B4893" s="783" t="s">
        <v>1060</v>
      </c>
      <c r="C4893" s="575" t="s">
        <v>701</v>
      </c>
      <c r="D4893" s="647">
        <v>2</v>
      </c>
      <c r="E4893" s="647">
        <v>2008</v>
      </c>
      <c r="F4893" s="1089">
        <v>115.878</v>
      </c>
      <c r="G4893" s="784">
        <f t="shared" si="163"/>
        <v>115.878</v>
      </c>
      <c r="H4893" s="732">
        <v>100</v>
      </c>
      <c r="I4893" s="784">
        <f t="shared" si="164"/>
        <v>0</v>
      </c>
      <c r="J4893" s="771"/>
      <c r="K4893" s="713"/>
      <c r="L4893" s="713"/>
      <c r="M4893" s="771"/>
      <c r="N4893" s="713"/>
      <c r="O4893" s="692"/>
      <c r="P4893" s="1838"/>
    </row>
    <row r="4894" spans="1:16" ht="13.5" x14ac:dyDescent="0.2">
      <c r="A4894" s="606">
        <v>66</v>
      </c>
      <c r="B4894" s="783" t="s">
        <v>2885</v>
      </c>
      <c r="C4894" s="575" t="s">
        <v>701</v>
      </c>
      <c r="D4894" s="647">
        <v>5</v>
      </c>
      <c r="E4894" s="647">
        <v>2008</v>
      </c>
      <c r="F4894" s="1089">
        <v>321.18299999999999</v>
      </c>
      <c r="G4894" s="784">
        <f t="shared" si="163"/>
        <v>321.18299999999999</v>
      </c>
      <c r="H4894" s="732">
        <v>100</v>
      </c>
      <c r="I4894" s="784">
        <f t="shared" si="164"/>
        <v>0</v>
      </c>
      <c r="J4894" s="771"/>
      <c r="K4894" s="713"/>
      <c r="L4894" s="713"/>
      <c r="M4894" s="771"/>
      <c r="N4894" s="713"/>
      <c r="O4894" s="692"/>
      <c r="P4894" s="1838"/>
    </row>
    <row r="4895" spans="1:16" ht="13.5" x14ac:dyDescent="0.2">
      <c r="A4895" s="606">
        <v>67</v>
      </c>
      <c r="B4895" s="783" t="s">
        <v>3553</v>
      </c>
      <c r="C4895" s="575" t="s">
        <v>701</v>
      </c>
      <c r="D4895" s="647">
        <v>2</v>
      </c>
      <c r="E4895" s="647">
        <v>2008</v>
      </c>
      <c r="F4895" s="1089">
        <v>167.24199999999999</v>
      </c>
      <c r="G4895" s="784">
        <f t="shared" si="163"/>
        <v>167.24199999999999</v>
      </c>
      <c r="H4895" s="732">
        <v>100</v>
      </c>
      <c r="I4895" s="784">
        <f t="shared" si="164"/>
        <v>0</v>
      </c>
      <c r="J4895" s="771"/>
      <c r="K4895" s="713"/>
      <c r="L4895" s="713"/>
      <c r="M4895" s="771"/>
      <c r="N4895" s="713"/>
      <c r="O4895" s="692"/>
      <c r="P4895" s="1838"/>
    </row>
    <row r="4896" spans="1:16" ht="13.5" x14ac:dyDescent="0.2">
      <c r="A4896" s="606">
        <v>68</v>
      </c>
      <c r="B4896" s="783" t="s">
        <v>3554</v>
      </c>
      <c r="C4896" s="575" t="s">
        <v>701</v>
      </c>
      <c r="D4896" s="647">
        <v>1</v>
      </c>
      <c r="E4896" s="647">
        <v>2008</v>
      </c>
      <c r="F4896" s="1089">
        <v>175.178</v>
      </c>
      <c r="G4896" s="784">
        <f t="shared" si="163"/>
        <v>175.178</v>
      </c>
      <c r="H4896" s="732">
        <v>100</v>
      </c>
      <c r="I4896" s="784">
        <f t="shared" si="164"/>
        <v>0</v>
      </c>
      <c r="J4896" s="771"/>
      <c r="K4896" s="713"/>
      <c r="L4896" s="713"/>
      <c r="M4896" s="771"/>
      <c r="N4896" s="713"/>
      <c r="O4896" s="692"/>
      <c r="P4896" s="1838"/>
    </row>
    <row r="4897" spans="1:16" ht="13.5" x14ac:dyDescent="0.2">
      <c r="A4897" s="606">
        <v>69</v>
      </c>
      <c r="B4897" s="783" t="s">
        <v>735</v>
      </c>
      <c r="C4897" s="575" t="s">
        <v>701</v>
      </c>
      <c r="D4897" s="647">
        <v>1</v>
      </c>
      <c r="E4897" s="647">
        <v>2008</v>
      </c>
      <c r="F4897" s="1089">
        <v>139.691</v>
      </c>
      <c r="G4897" s="784">
        <f t="shared" si="163"/>
        <v>139.691</v>
      </c>
      <c r="H4897" s="732">
        <v>100</v>
      </c>
      <c r="I4897" s="784">
        <f t="shared" si="164"/>
        <v>0</v>
      </c>
      <c r="J4897" s="771"/>
      <c r="K4897" s="713"/>
      <c r="L4897" s="713"/>
      <c r="M4897" s="771"/>
      <c r="N4897" s="713"/>
      <c r="O4897" s="692"/>
      <c r="P4897" s="1838"/>
    </row>
    <row r="4898" spans="1:16" ht="13.5" x14ac:dyDescent="0.2">
      <c r="A4898" s="606">
        <v>70</v>
      </c>
      <c r="B4898" s="783" t="s">
        <v>3555</v>
      </c>
      <c r="C4898" s="575" t="s">
        <v>701</v>
      </c>
      <c r="D4898" s="647">
        <v>19</v>
      </c>
      <c r="E4898" s="647">
        <v>2008</v>
      </c>
      <c r="F4898" s="1089">
        <v>3444.3580000000002</v>
      </c>
      <c r="G4898" s="784">
        <f t="shared" si="163"/>
        <v>3444.3580000000002</v>
      </c>
      <c r="H4898" s="732">
        <v>100</v>
      </c>
      <c r="I4898" s="784">
        <f t="shared" si="164"/>
        <v>0</v>
      </c>
      <c r="J4898" s="771"/>
      <c r="K4898" s="713"/>
      <c r="L4898" s="713"/>
      <c r="M4898" s="771"/>
      <c r="N4898" s="713"/>
      <c r="O4898" s="692"/>
      <c r="P4898" s="1838"/>
    </row>
    <row r="4899" spans="1:16" ht="13.5" x14ac:dyDescent="0.2">
      <c r="A4899" s="606">
        <v>71</v>
      </c>
      <c r="B4899" s="783" t="s">
        <v>2894</v>
      </c>
      <c r="C4899" s="575" t="s">
        <v>701</v>
      </c>
      <c r="D4899" s="647">
        <v>1</v>
      </c>
      <c r="E4899" s="647">
        <v>2008</v>
      </c>
      <c r="F4899" s="1089">
        <v>214.80799999999999</v>
      </c>
      <c r="G4899" s="784">
        <f t="shared" si="163"/>
        <v>214.80799999999999</v>
      </c>
      <c r="H4899" s="732">
        <v>100</v>
      </c>
      <c r="I4899" s="784">
        <f t="shared" si="164"/>
        <v>0</v>
      </c>
      <c r="J4899" s="771"/>
      <c r="K4899" s="713"/>
      <c r="L4899" s="713"/>
      <c r="M4899" s="771"/>
      <c r="N4899" s="713"/>
      <c r="O4899" s="692"/>
      <c r="P4899" s="1838"/>
    </row>
    <row r="4900" spans="1:16" ht="13.5" x14ac:dyDescent="0.2">
      <c r="A4900" s="606">
        <v>72</v>
      </c>
      <c r="B4900" s="783" t="s">
        <v>785</v>
      </c>
      <c r="C4900" s="575" t="s">
        <v>701</v>
      </c>
      <c r="D4900" s="647">
        <v>1</v>
      </c>
      <c r="E4900" s="647">
        <v>2008</v>
      </c>
      <c r="F4900" s="1089">
        <v>151.376</v>
      </c>
      <c r="G4900" s="784">
        <f t="shared" si="163"/>
        <v>151.376</v>
      </c>
      <c r="H4900" s="732">
        <v>100</v>
      </c>
      <c r="I4900" s="784">
        <f t="shared" si="164"/>
        <v>0</v>
      </c>
      <c r="J4900" s="771"/>
      <c r="K4900" s="713"/>
      <c r="L4900" s="713"/>
      <c r="M4900" s="771"/>
      <c r="N4900" s="713"/>
      <c r="O4900" s="692"/>
      <c r="P4900" s="1838"/>
    </row>
    <row r="4901" spans="1:16" ht="13.5" x14ac:dyDescent="0.2">
      <c r="A4901" s="606">
        <v>73</v>
      </c>
      <c r="B4901" s="783" t="s">
        <v>788</v>
      </c>
      <c r="C4901" s="575" t="s">
        <v>701</v>
      </c>
      <c r="D4901" s="647">
        <v>1</v>
      </c>
      <c r="E4901" s="647">
        <v>2008</v>
      </c>
      <c r="F4901" s="1089">
        <v>214.75200000000001</v>
      </c>
      <c r="G4901" s="784">
        <f t="shared" si="163"/>
        <v>214.75200000000001</v>
      </c>
      <c r="H4901" s="732">
        <v>100</v>
      </c>
      <c r="I4901" s="784">
        <f t="shared" si="164"/>
        <v>0</v>
      </c>
      <c r="J4901" s="771"/>
      <c r="K4901" s="713"/>
      <c r="L4901" s="713"/>
      <c r="M4901" s="771"/>
      <c r="N4901" s="713"/>
      <c r="O4901" s="692"/>
      <c r="P4901" s="1838"/>
    </row>
    <row r="4902" spans="1:16" ht="13.5" x14ac:dyDescent="0.2">
      <c r="A4902" s="606">
        <v>74</v>
      </c>
      <c r="B4902" s="783" t="s">
        <v>1059</v>
      </c>
      <c r="C4902" s="575" t="s">
        <v>701</v>
      </c>
      <c r="D4902" s="647">
        <v>1</v>
      </c>
      <c r="E4902" s="647">
        <v>2008</v>
      </c>
      <c r="F4902" s="1089">
        <v>66.125</v>
      </c>
      <c r="G4902" s="784">
        <f t="shared" si="163"/>
        <v>66.125</v>
      </c>
      <c r="H4902" s="732">
        <v>100</v>
      </c>
      <c r="I4902" s="784">
        <f t="shared" si="164"/>
        <v>0</v>
      </c>
      <c r="J4902" s="771"/>
      <c r="K4902" s="713"/>
      <c r="L4902" s="713"/>
      <c r="M4902" s="771"/>
      <c r="N4902" s="713"/>
      <c r="O4902" s="692"/>
      <c r="P4902" s="1838"/>
    </row>
    <row r="4903" spans="1:16" ht="13.5" x14ac:dyDescent="0.2">
      <c r="A4903" s="606">
        <v>75</v>
      </c>
      <c r="B4903" s="783" t="s">
        <v>790</v>
      </c>
      <c r="C4903" s="575" t="s">
        <v>701</v>
      </c>
      <c r="D4903" s="647">
        <v>1</v>
      </c>
      <c r="E4903" s="647">
        <v>2008</v>
      </c>
      <c r="F4903" s="1089">
        <v>65.918000000000006</v>
      </c>
      <c r="G4903" s="784">
        <f t="shared" si="163"/>
        <v>65.918000000000006</v>
      </c>
      <c r="H4903" s="732">
        <v>100</v>
      </c>
      <c r="I4903" s="784">
        <f t="shared" si="164"/>
        <v>0</v>
      </c>
      <c r="J4903" s="771"/>
      <c r="K4903" s="713"/>
      <c r="L4903" s="713"/>
      <c r="M4903" s="771"/>
      <c r="N4903" s="713"/>
      <c r="O4903" s="692"/>
      <c r="P4903" s="1838"/>
    </row>
    <row r="4904" spans="1:16" ht="13.5" x14ac:dyDescent="0.2">
      <c r="A4904" s="606">
        <v>76</v>
      </c>
      <c r="B4904" s="783" t="s">
        <v>3556</v>
      </c>
      <c r="C4904" s="575" t="s">
        <v>701</v>
      </c>
      <c r="D4904" s="647">
        <v>1</v>
      </c>
      <c r="E4904" s="647">
        <v>2008</v>
      </c>
      <c r="F4904" s="1089">
        <v>57.939</v>
      </c>
      <c r="G4904" s="784">
        <f t="shared" si="163"/>
        <v>57.939</v>
      </c>
      <c r="H4904" s="732">
        <v>100</v>
      </c>
      <c r="I4904" s="784">
        <f t="shared" si="164"/>
        <v>0</v>
      </c>
      <c r="J4904" s="771"/>
      <c r="K4904" s="713"/>
      <c r="L4904" s="713"/>
      <c r="M4904" s="771"/>
      <c r="N4904" s="713"/>
      <c r="O4904" s="692"/>
      <c r="P4904" s="1838"/>
    </row>
    <row r="4905" spans="1:16" ht="13.5" x14ac:dyDescent="0.2">
      <c r="A4905" s="606">
        <v>77</v>
      </c>
      <c r="B4905" s="783" t="s">
        <v>3557</v>
      </c>
      <c r="C4905" s="575" t="s">
        <v>701</v>
      </c>
      <c r="D4905" s="647">
        <v>2</v>
      </c>
      <c r="E4905" s="647">
        <v>2008</v>
      </c>
      <c r="F4905" s="1089">
        <v>128.47300000000001</v>
      </c>
      <c r="G4905" s="784">
        <f t="shared" si="163"/>
        <v>128.47300000000001</v>
      </c>
      <c r="H4905" s="732">
        <v>100</v>
      </c>
      <c r="I4905" s="784">
        <f t="shared" si="164"/>
        <v>0</v>
      </c>
      <c r="J4905" s="771"/>
      <c r="K4905" s="713"/>
      <c r="L4905" s="713"/>
      <c r="M4905" s="771"/>
      <c r="N4905" s="713"/>
      <c r="O4905" s="692"/>
      <c r="P4905" s="1838"/>
    </row>
    <row r="4906" spans="1:16" ht="13.5" x14ac:dyDescent="0.2">
      <c r="A4906" s="606">
        <v>78</v>
      </c>
      <c r="B4906" s="783" t="s">
        <v>765</v>
      </c>
      <c r="C4906" s="575" t="s">
        <v>701</v>
      </c>
      <c r="D4906" s="647">
        <v>1</v>
      </c>
      <c r="E4906" s="647">
        <v>2008</v>
      </c>
      <c r="F4906" s="1089">
        <v>49.5</v>
      </c>
      <c r="G4906" s="784">
        <f t="shared" si="163"/>
        <v>49.5</v>
      </c>
      <c r="H4906" s="732">
        <v>100</v>
      </c>
      <c r="I4906" s="784">
        <f t="shared" si="164"/>
        <v>0</v>
      </c>
      <c r="J4906" s="771"/>
      <c r="K4906" s="713"/>
      <c r="L4906" s="713"/>
      <c r="M4906" s="771"/>
      <c r="N4906" s="713"/>
      <c r="O4906" s="692"/>
      <c r="P4906" s="1838"/>
    </row>
    <row r="4907" spans="1:16" ht="13.5" x14ac:dyDescent="0.2">
      <c r="A4907" s="606">
        <v>79</v>
      </c>
      <c r="B4907" s="783" t="s">
        <v>3029</v>
      </c>
      <c r="C4907" s="575" t="s">
        <v>701</v>
      </c>
      <c r="D4907" s="647">
        <v>2</v>
      </c>
      <c r="E4907" s="647">
        <v>2008</v>
      </c>
      <c r="F4907" s="1089">
        <v>178</v>
      </c>
      <c r="G4907" s="784">
        <f t="shared" si="163"/>
        <v>178</v>
      </c>
      <c r="H4907" s="732">
        <v>100</v>
      </c>
      <c r="I4907" s="784">
        <f t="shared" si="164"/>
        <v>0</v>
      </c>
      <c r="J4907" s="771"/>
      <c r="K4907" s="713"/>
      <c r="L4907" s="713"/>
      <c r="M4907" s="771"/>
      <c r="N4907" s="713"/>
      <c r="O4907" s="692"/>
      <c r="P4907" s="1838"/>
    </row>
    <row r="4908" spans="1:16" ht="13.5" x14ac:dyDescent="0.2">
      <c r="A4908" s="606">
        <v>80</v>
      </c>
      <c r="B4908" s="783" t="s">
        <v>3558</v>
      </c>
      <c r="C4908" s="575" t="s">
        <v>701</v>
      </c>
      <c r="D4908" s="647">
        <v>1</v>
      </c>
      <c r="E4908" s="647">
        <v>2008</v>
      </c>
      <c r="F4908" s="1089">
        <v>35</v>
      </c>
      <c r="G4908" s="784">
        <f t="shared" si="163"/>
        <v>35</v>
      </c>
      <c r="H4908" s="732">
        <v>100</v>
      </c>
      <c r="I4908" s="784">
        <f t="shared" si="164"/>
        <v>0</v>
      </c>
      <c r="J4908" s="771"/>
      <c r="K4908" s="713"/>
      <c r="L4908" s="713"/>
      <c r="M4908" s="771"/>
      <c r="N4908" s="713"/>
      <c r="O4908" s="692"/>
      <c r="P4908" s="1838"/>
    </row>
    <row r="4909" spans="1:16" ht="13.5" x14ac:dyDescent="0.2">
      <c r="A4909" s="606">
        <v>81</v>
      </c>
      <c r="B4909" s="783" t="s">
        <v>3414</v>
      </c>
      <c r="C4909" s="575" t="s">
        <v>701</v>
      </c>
      <c r="D4909" s="647">
        <v>1</v>
      </c>
      <c r="E4909" s="647">
        <v>2008</v>
      </c>
      <c r="F4909" s="1089">
        <v>150</v>
      </c>
      <c r="G4909" s="784">
        <f t="shared" si="163"/>
        <v>150</v>
      </c>
      <c r="H4909" s="732">
        <v>100</v>
      </c>
      <c r="I4909" s="784">
        <f t="shared" si="164"/>
        <v>0</v>
      </c>
      <c r="J4909" s="771"/>
      <c r="K4909" s="713"/>
      <c r="L4909" s="713"/>
      <c r="M4909" s="771"/>
      <c r="N4909" s="713"/>
      <c r="O4909" s="692"/>
      <c r="P4909" s="1838"/>
    </row>
    <row r="4910" spans="1:16" ht="13.5" x14ac:dyDescent="0.2">
      <c r="A4910" s="606">
        <v>82</v>
      </c>
      <c r="B4910" s="783" t="s">
        <v>817</v>
      </c>
      <c r="C4910" s="575" t="s">
        <v>701</v>
      </c>
      <c r="D4910" s="647">
        <v>1</v>
      </c>
      <c r="E4910" s="647">
        <v>2008</v>
      </c>
      <c r="F4910" s="1089">
        <v>116</v>
      </c>
      <c r="G4910" s="784">
        <f t="shared" si="163"/>
        <v>116</v>
      </c>
      <c r="H4910" s="732">
        <v>100</v>
      </c>
      <c r="I4910" s="784">
        <f t="shared" si="164"/>
        <v>0</v>
      </c>
      <c r="J4910" s="771"/>
      <c r="K4910" s="713"/>
      <c r="L4910" s="713"/>
      <c r="M4910" s="771"/>
      <c r="N4910" s="713"/>
      <c r="O4910" s="692"/>
      <c r="P4910" s="1838"/>
    </row>
    <row r="4911" spans="1:16" ht="13.5" x14ac:dyDescent="0.2">
      <c r="A4911" s="606">
        <v>83</v>
      </c>
      <c r="B4911" s="783" t="s">
        <v>3053</v>
      </c>
      <c r="C4911" s="575" t="s">
        <v>701</v>
      </c>
      <c r="D4911" s="647">
        <v>4</v>
      </c>
      <c r="E4911" s="647">
        <v>2008</v>
      </c>
      <c r="F4911" s="1089">
        <v>260</v>
      </c>
      <c r="G4911" s="784">
        <f t="shared" si="163"/>
        <v>260</v>
      </c>
      <c r="H4911" s="732">
        <v>100</v>
      </c>
      <c r="I4911" s="784">
        <f t="shared" si="164"/>
        <v>0</v>
      </c>
      <c r="J4911" s="771"/>
      <c r="K4911" s="713"/>
      <c r="L4911" s="713"/>
      <c r="M4911" s="771"/>
      <c r="N4911" s="713"/>
      <c r="O4911" s="692"/>
      <c r="P4911" s="1838"/>
    </row>
    <row r="4912" spans="1:16" ht="27" x14ac:dyDescent="0.2">
      <c r="A4912" s="606">
        <v>84</v>
      </c>
      <c r="B4912" s="272" t="s">
        <v>3559</v>
      </c>
      <c r="C4912" s="575" t="s">
        <v>701</v>
      </c>
      <c r="D4912" s="647">
        <v>1</v>
      </c>
      <c r="E4912" s="647">
        <v>2010</v>
      </c>
      <c r="F4912" s="784">
        <v>570</v>
      </c>
      <c r="G4912" s="784">
        <f t="shared" si="163"/>
        <v>570</v>
      </c>
      <c r="H4912" s="1453">
        <v>100</v>
      </c>
      <c r="I4912" s="784">
        <f t="shared" si="164"/>
        <v>0</v>
      </c>
      <c r="J4912" s="771"/>
      <c r="K4912" s="713"/>
      <c r="L4912" s="713"/>
      <c r="M4912" s="771"/>
      <c r="N4912" s="713"/>
      <c r="O4912" s="692"/>
      <c r="P4912" s="1838"/>
    </row>
    <row r="4913" spans="1:16" ht="13.5" x14ac:dyDescent="0.2">
      <c r="A4913" s="606">
        <v>85</v>
      </c>
      <c r="B4913" s="272" t="s">
        <v>3560</v>
      </c>
      <c r="C4913" s="575" t="s">
        <v>701</v>
      </c>
      <c r="D4913" s="647">
        <v>1</v>
      </c>
      <c r="E4913" s="647">
        <v>2010</v>
      </c>
      <c r="F4913" s="784">
        <v>179.5</v>
      </c>
      <c r="G4913" s="784">
        <f t="shared" si="163"/>
        <v>172.32</v>
      </c>
      <c r="H4913" s="1453">
        <v>96</v>
      </c>
      <c r="I4913" s="784">
        <f t="shared" si="164"/>
        <v>7.1800000000000068</v>
      </c>
      <c r="J4913" s="771"/>
      <c r="K4913" s="713"/>
      <c r="L4913" s="713"/>
      <c r="M4913" s="771"/>
      <c r="N4913" s="713"/>
      <c r="O4913" s="692"/>
      <c r="P4913" s="1838"/>
    </row>
    <row r="4914" spans="1:16" ht="13.5" x14ac:dyDescent="0.2">
      <c r="A4914" s="606">
        <v>86</v>
      </c>
      <c r="B4914" s="787" t="s">
        <v>805</v>
      </c>
      <c r="C4914" s="575" t="s">
        <v>701</v>
      </c>
      <c r="D4914" s="573">
        <v>2</v>
      </c>
      <c r="E4914" s="573">
        <v>2010</v>
      </c>
      <c r="F4914" s="1094">
        <v>360</v>
      </c>
      <c r="G4914" s="784">
        <f t="shared" si="163"/>
        <v>345.59999999999997</v>
      </c>
      <c r="H4914" s="1453">
        <v>96</v>
      </c>
      <c r="I4914" s="784">
        <f t="shared" si="164"/>
        <v>14.400000000000034</v>
      </c>
      <c r="J4914" s="771"/>
      <c r="K4914" s="713"/>
      <c r="L4914" s="713"/>
      <c r="M4914" s="771"/>
      <c r="N4914" s="713"/>
      <c r="O4914" s="692"/>
      <c r="P4914" s="1838"/>
    </row>
    <row r="4915" spans="1:16" ht="13.5" x14ac:dyDescent="0.2">
      <c r="A4915" s="606">
        <v>87</v>
      </c>
      <c r="B4915" s="272" t="s">
        <v>3561</v>
      </c>
      <c r="C4915" s="575" t="s">
        <v>701</v>
      </c>
      <c r="D4915" s="573">
        <v>1</v>
      </c>
      <c r="E4915" s="573">
        <v>2010</v>
      </c>
      <c r="F4915" s="1094">
        <v>222.786</v>
      </c>
      <c r="G4915" s="784">
        <f t="shared" si="163"/>
        <v>213.87456</v>
      </c>
      <c r="H4915" s="1453">
        <v>96</v>
      </c>
      <c r="I4915" s="784">
        <f t="shared" si="164"/>
        <v>8.9114399999999989</v>
      </c>
      <c r="J4915" s="771"/>
      <c r="K4915" s="713"/>
      <c r="L4915" s="713"/>
      <c r="M4915" s="771"/>
      <c r="N4915" s="713"/>
      <c r="O4915" s="692"/>
      <c r="P4915" s="1838"/>
    </row>
    <row r="4916" spans="1:16" ht="13.5" x14ac:dyDescent="0.2">
      <c r="A4916" s="606">
        <v>88</v>
      </c>
      <c r="B4916" s="272" t="s">
        <v>3562</v>
      </c>
      <c r="C4916" s="575" t="s">
        <v>701</v>
      </c>
      <c r="D4916" s="573">
        <v>1</v>
      </c>
      <c r="E4916" s="573">
        <v>2008</v>
      </c>
      <c r="F4916" s="1094">
        <v>62.8</v>
      </c>
      <c r="G4916" s="784">
        <f t="shared" si="163"/>
        <v>62.8</v>
      </c>
      <c r="H4916" s="1453">
        <v>100</v>
      </c>
      <c r="I4916" s="784">
        <f t="shared" si="164"/>
        <v>0</v>
      </c>
      <c r="J4916" s="771"/>
      <c r="K4916" s="713"/>
      <c r="L4916" s="713"/>
      <c r="M4916" s="771"/>
      <c r="N4916" s="713"/>
      <c r="O4916" s="692"/>
      <c r="P4916" s="1838"/>
    </row>
    <row r="4917" spans="1:16" ht="27" x14ac:dyDescent="0.2">
      <c r="A4917" s="606">
        <v>89</v>
      </c>
      <c r="B4917" s="272" t="s">
        <v>3563</v>
      </c>
      <c r="C4917" s="575" t="s">
        <v>701</v>
      </c>
      <c r="D4917" s="633">
        <v>2</v>
      </c>
      <c r="E4917" s="633">
        <v>2011</v>
      </c>
      <c r="F4917" s="784">
        <v>357</v>
      </c>
      <c r="G4917" s="784">
        <f t="shared" si="163"/>
        <v>299.88</v>
      </c>
      <c r="H4917" s="1453">
        <v>84</v>
      </c>
      <c r="I4917" s="784">
        <f t="shared" si="164"/>
        <v>57.120000000000005</v>
      </c>
      <c r="J4917" s="771"/>
      <c r="K4917" s="713"/>
      <c r="L4917" s="713"/>
      <c r="M4917" s="771"/>
      <c r="N4917" s="713"/>
      <c r="O4917" s="692"/>
      <c r="P4917" s="1838"/>
    </row>
    <row r="4918" spans="1:16" ht="27" x14ac:dyDescent="0.2">
      <c r="A4918" s="606">
        <v>90</v>
      </c>
      <c r="B4918" s="272" t="s">
        <v>3013</v>
      </c>
      <c r="C4918" s="575" t="s">
        <v>701</v>
      </c>
      <c r="D4918" s="574">
        <v>3</v>
      </c>
      <c r="E4918" s="647">
        <v>2012</v>
      </c>
      <c r="F4918" s="1093">
        <v>267.786</v>
      </c>
      <c r="G4918" s="784">
        <f t="shared" si="163"/>
        <v>192.80591999999999</v>
      </c>
      <c r="H4918" s="1453">
        <v>72</v>
      </c>
      <c r="I4918" s="784">
        <f t="shared" si="164"/>
        <v>74.980080000000015</v>
      </c>
      <c r="J4918" s="771"/>
      <c r="K4918" s="713"/>
      <c r="L4918" s="713"/>
      <c r="M4918" s="771"/>
      <c r="N4918" s="713"/>
      <c r="O4918" s="692"/>
      <c r="P4918" s="1838"/>
    </row>
    <row r="4919" spans="1:16" ht="13.5" x14ac:dyDescent="0.2">
      <c r="A4919" s="606">
        <v>91</v>
      </c>
      <c r="B4919" s="783" t="s">
        <v>3029</v>
      </c>
      <c r="C4919" s="575" t="s">
        <v>701</v>
      </c>
      <c r="D4919" s="574">
        <v>1</v>
      </c>
      <c r="E4919" s="647">
        <v>2007</v>
      </c>
      <c r="F4919" s="1095">
        <v>70</v>
      </c>
      <c r="G4919" s="784">
        <f t="shared" si="163"/>
        <v>70</v>
      </c>
      <c r="H4919" s="1453">
        <v>100</v>
      </c>
      <c r="I4919" s="784">
        <f t="shared" si="164"/>
        <v>0</v>
      </c>
      <c r="J4919" s="771"/>
      <c r="K4919" s="713"/>
      <c r="L4919" s="713"/>
      <c r="M4919" s="771"/>
      <c r="N4919" s="713"/>
      <c r="O4919" s="692"/>
      <c r="P4919" s="1838"/>
    </row>
    <row r="4920" spans="1:16" ht="13.5" x14ac:dyDescent="0.2">
      <c r="A4920" s="606">
        <v>92</v>
      </c>
      <c r="B4920" s="783" t="s">
        <v>3029</v>
      </c>
      <c r="C4920" s="575" t="s">
        <v>701</v>
      </c>
      <c r="D4920" s="574">
        <v>2</v>
      </c>
      <c r="E4920" s="647">
        <v>2008</v>
      </c>
      <c r="F4920" s="1095">
        <v>178</v>
      </c>
      <c r="G4920" s="784">
        <f t="shared" si="163"/>
        <v>178</v>
      </c>
      <c r="H4920" s="1453">
        <v>100</v>
      </c>
      <c r="I4920" s="784">
        <f t="shared" si="164"/>
        <v>0</v>
      </c>
      <c r="J4920" s="771"/>
      <c r="K4920" s="713"/>
      <c r="L4920" s="713"/>
      <c r="M4920" s="771"/>
      <c r="N4920" s="713"/>
      <c r="O4920" s="692"/>
      <c r="P4920" s="1838"/>
    </row>
    <row r="4921" spans="1:16" ht="13.5" x14ac:dyDescent="0.2">
      <c r="A4921" s="606">
        <v>93</v>
      </c>
      <c r="B4921" s="272" t="s">
        <v>3519</v>
      </c>
      <c r="C4921" s="575" t="s">
        <v>701</v>
      </c>
      <c r="D4921" s="574">
        <v>2</v>
      </c>
      <c r="E4921" s="647">
        <v>1984</v>
      </c>
      <c r="F4921" s="1095">
        <v>44.101999999999997</v>
      </c>
      <c r="G4921" s="784">
        <f t="shared" si="163"/>
        <v>44.101999999999997</v>
      </c>
      <c r="H4921" s="1453">
        <v>100</v>
      </c>
      <c r="I4921" s="784">
        <f t="shared" si="164"/>
        <v>0</v>
      </c>
      <c r="J4921" s="771"/>
      <c r="K4921" s="713"/>
      <c r="L4921" s="713"/>
      <c r="M4921" s="771"/>
      <c r="N4921" s="713"/>
      <c r="O4921" s="692"/>
      <c r="P4921" s="1838"/>
    </row>
    <row r="4922" spans="1:16" ht="27" x14ac:dyDescent="0.2">
      <c r="A4922" s="606">
        <v>94</v>
      </c>
      <c r="B4922" s="272" t="s">
        <v>3520</v>
      </c>
      <c r="C4922" s="575" t="s">
        <v>701</v>
      </c>
      <c r="D4922" s="574">
        <v>1</v>
      </c>
      <c r="E4922" s="647">
        <v>2008</v>
      </c>
      <c r="F4922" s="1095">
        <v>121.203</v>
      </c>
      <c r="G4922" s="784">
        <f t="shared" si="163"/>
        <v>121.203</v>
      </c>
      <c r="H4922" s="1453">
        <v>100</v>
      </c>
      <c r="I4922" s="784">
        <f t="shared" si="164"/>
        <v>0</v>
      </c>
      <c r="J4922" s="771"/>
      <c r="K4922" s="713"/>
      <c r="L4922" s="713"/>
      <c r="M4922" s="771"/>
      <c r="N4922" s="713"/>
      <c r="O4922" s="692"/>
      <c r="P4922" s="1838"/>
    </row>
    <row r="4923" spans="1:16" ht="13.5" x14ac:dyDescent="0.2">
      <c r="A4923" s="606">
        <v>95</v>
      </c>
      <c r="B4923" s="272" t="s">
        <v>3521</v>
      </c>
      <c r="C4923" s="575" t="s">
        <v>701</v>
      </c>
      <c r="D4923" s="574">
        <v>1</v>
      </c>
      <c r="E4923" s="647">
        <v>2008</v>
      </c>
      <c r="F4923" s="1095">
        <v>51.741999999999997</v>
      </c>
      <c r="G4923" s="784">
        <f t="shared" si="163"/>
        <v>51.741999999999997</v>
      </c>
      <c r="H4923" s="1453">
        <v>100</v>
      </c>
      <c r="I4923" s="784">
        <f t="shared" si="164"/>
        <v>0</v>
      </c>
      <c r="J4923" s="771"/>
      <c r="K4923" s="713"/>
      <c r="L4923" s="713"/>
      <c r="M4923" s="771"/>
      <c r="N4923" s="713"/>
      <c r="O4923" s="692"/>
      <c r="P4923" s="1838"/>
    </row>
    <row r="4924" spans="1:16" ht="13.5" x14ac:dyDescent="0.2">
      <c r="A4924" s="606">
        <v>96</v>
      </c>
      <c r="B4924" s="272" t="s">
        <v>3522</v>
      </c>
      <c r="C4924" s="575" t="s">
        <v>701</v>
      </c>
      <c r="D4924" s="574">
        <v>1</v>
      </c>
      <c r="E4924" s="647">
        <v>2008</v>
      </c>
      <c r="F4924" s="1095">
        <v>56.226999999999997</v>
      </c>
      <c r="G4924" s="784">
        <f t="shared" si="163"/>
        <v>56.226999999999997</v>
      </c>
      <c r="H4924" s="1453">
        <v>100</v>
      </c>
      <c r="I4924" s="784">
        <f t="shared" si="164"/>
        <v>0</v>
      </c>
      <c r="J4924" s="771"/>
      <c r="K4924" s="713"/>
      <c r="L4924" s="713"/>
      <c r="M4924" s="771"/>
      <c r="N4924" s="713"/>
      <c r="O4924" s="692"/>
      <c r="P4924" s="1838"/>
    </row>
    <row r="4925" spans="1:16" ht="13.5" x14ac:dyDescent="0.2">
      <c r="A4925" s="606">
        <v>97</v>
      </c>
      <c r="B4925" s="272" t="s">
        <v>786</v>
      </c>
      <c r="C4925" s="575" t="s">
        <v>701</v>
      </c>
      <c r="D4925" s="1443">
        <v>4</v>
      </c>
      <c r="E4925" s="647">
        <v>2014</v>
      </c>
      <c r="F4925" s="1095">
        <v>117.2</v>
      </c>
      <c r="G4925" s="784">
        <f t="shared" si="163"/>
        <v>56.256</v>
      </c>
      <c r="H4925" s="1453">
        <v>48</v>
      </c>
      <c r="I4925" s="784">
        <f t="shared" ref="I4925" si="165">F4925-G4925</f>
        <v>60.944000000000003</v>
      </c>
      <c r="J4925" s="771"/>
      <c r="K4925" s="713"/>
      <c r="L4925" s="713"/>
      <c r="M4925" s="771"/>
      <c r="N4925" s="713"/>
      <c r="O4925" s="692"/>
      <c r="P4925" s="1838"/>
    </row>
    <row r="4926" spans="1:16" ht="13.5" x14ac:dyDescent="0.2">
      <c r="A4926" s="606">
        <v>1</v>
      </c>
      <c r="B4926" s="272" t="s">
        <v>2977</v>
      </c>
      <c r="C4926" s="709" t="s">
        <v>701</v>
      </c>
      <c r="D4926" s="647">
        <v>2</v>
      </c>
      <c r="E4926" s="647">
        <v>2006</v>
      </c>
      <c r="F4926" s="784">
        <v>21.454999999999998</v>
      </c>
      <c r="G4926" s="784">
        <f t="shared" si="163"/>
        <v>21.454999999999998</v>
      </c>
      <c r="H4926" s="711">
        <v>100</v>
      </c>
      <c r="I4926" s="784">
        <f t="shared" si="164"/>
        <v>0</v>
      </c>
      <c r="J4926" s="771"/>
      <c r="K4926" s="713"/>
      <c r="L4926" s="713"/>
      <c r="M4926" s="771"/>
      <c r="N4926" s="713"/>
      <c r="O4926" s="713"/>
      <c r="P4926" s="1843" t="s">
        <v>821</v>
      </c>
    </row>
    <row r="4927" spans="1:16" ht="31.5" customHeight="1" x14ac:dyDescent="0.2">
      <c r="A4927" s="606">
        <v>2</v>
      </c>
      <c r="B4927" s="272" t="s">
        <v>3564</v>
      </c>
      <c r="C4927" s="709" t="s">
        <v>701</v>
      </c>
      <c r="D4927" s="647">
        <v>3</v>
      </c>
      <c r="E4927" s="647">
        <v>2006</v>
      </c>
      <c r="F4927" s="784">
        <v>41.7</v>
      </c>
      <c r="G4927" s="784">
        <f t="shared" si="163"/>
        <v>41.7</v>
      </c>
      <c r="H4927" s="711">
        <v>100</v>
      </c>
      <c r="I4927" s="784">
        <f t="shared" si="164"/>
        <v>0</v>
      </c>
      <c r="J4927" s="771"/>
      <c r="K4927" s="713"/>
      <c r="L4927" s="713"/>
      <c r="M4927" s="771"/>
      <c r="N4927" s="713"/>
      <c r="O4927" s="713"/>
      <c r="P4927" s="1843"/>
    </row>
    <row r="4928" spans="1:16" ht="13.5" x14ac:dyDescent="0.2">
      <c r="A4928" s="606">
        <v>3</v>
      </c>
      <c r="B4928" s="272" t="s">
        <v>3565</v>
      </c>
      <c r="C4928" s="709" t="s">
        <v>701</v>
      </c>
      <c r="D4928" s="647">
        <v>1</v>
      </c>
      <c r="E4928" s="647">
        <v>2006</v>
      </c>
      <c r="F4928" s="784">
        <v>17.640999999999998</v>
      </c>
      <c r="G4928" s="784">
        <f t="shared" si="163"/>
        <v>17.640999999999998</v>
      </c>
      <c r="H4928" s="711">
        <v>100</v>
      </c>
      <c r="I4928" s="784">
        <f t="shared" si="164"/>
        <v>0</v>
      </c>
      <c r="J4928" s="771"/>
      <c r="K4928" s="713"/>
      <c r="L4928" s="713"/>
      <c r="M4928" s="771"/>
      <c r="N4928" s="713"/>
      <c r="O4928" s="713"/>
      <c r="P4928" s="1843"/>
    </row>
    <row r="4929" spans="1:16" ht="13.5" x14ac:dyDescent="0.2">
      <c r="A4929" s="606">
        <v>4</v>
      </c>
      <c r="B4929" s="272" t="s">
        <v>2977</v>
      </c>
      <c r="C4929" s="709" t="s">
        <v>701</v>
      </c>
      <c r="D4929" s="647">
        <v>1</v>
      </c>
      <c r="E4929" s="647">
        <v>1969</v>
      </c>
      <c r="F4929" s="784">
        <v>9.5359999999999996</v>
      </c>
      <c r="G4929" s="784">
        <f t="shared" si="163"/>
        <v>9.5359999999999996</v>
      </c>
      <c r="H4929" s="711">
        <v>100</v>
      </c>
      <c r="I4929" s="784">
        <f t="shared" si="164"/>
        <v>0</v>
      </c>
      <c r="J4929" s="771"/>
      <c r="K4929" s="713"/>
      <c r="L4929" s="713"/>
      <c r="M4929" s="771"/>
      <c r="N4929" s="713"/>
      <c r="O4929" s="713"/>
      <c r="P4929" s="1843"/>
    </row>
    <row r="4930" spans="1:16" ht="13.5" x14ac:dyDescent="0.2">
      <c r="A4930" s="606">
        <v>5</v>
      </c>
      <c r="B4930" s="272" t="s">
        <v>2977</v>
      </c>
      <c r="C4930" s="709" t="s">
        <v>701</v>
      </c>
      <c r="D4930" s="647">
        <v>1</v>
      </c>
      <c r="E4930" s="647">
        <v>1960</v>
      </c>
      <c r="F4930" s="784">
        <v>9.5500000000000007</v>
      </c>
      <c r="G4930" s="784">
        <f t="shared" si="163"/>
        <v>9.5500000000000007</v>
      </c>
      <c r="H4930" s="711">
        <v>100</v>
      </c>
      <c r="I4930" s="784">
        <f t="shared" si="164"/>
        <v>0</v>
      </c>
      <c r="J4930" s="771"/>
      <c r="K4930" s="713"/>
      <c r="L4930" s="713"/>
      <c r="M4930" s="771"/>
      <c r="N4930" s="713"/>
      <c r="O4930" s="713"/>
      <c r="P4930" s="1843"/>
    </row>
    <row r="4931" spans="1:16" ht="13.5" x14ac:dyDescent="0.2">
      <c r="A4931" s="606">
        <v>6</v>
      </c>
      <c r="B4931" s="272" t="s">
        <v>2977</v>
      </c>
      <c r="C4931" s="709" t="s">
        <v>701</v>
      </c>
      <c r="D4931" s="647">
        <v>1</v>
      </c>
      <c r="E4931" s="647">
        <v>1960</v>
      </c>
      <c r="F4931" s="784">
        <v>15.428000000000001</v>
      </c>
      <c r="G4931" s="784">
        <f t="shared" si="163"/>
        <v>15.428000000000001</v>
      </c>
      <c r="H4931" s="711">
        <v>100</v>
      </c>
      <c r="I4931" s="784">
        <f t="shared" si="164"/>
        <v>0</v>
      </c>
      <c r="J4931" s="771"/>
      <c r="K4931" s="713"/>
      <c r="L4931" s="713"/>
      <c r="M4931" s="771"/>
      <c r="N4931" s="713"/>
      <c r="O4931" s="713"/>
      <c r="P4931" s="1843"/>
    </row>
    <row r="4932" spans="1:16" ht="13.5" x14ac:dyDescent="0.2">
      <c r="A4932" s="606">
        <v>7</v>
      </c>
      <c r="B4932" s="272" t="s">
        <v>3566</v>
      </c>
      <c r="C4932" s="709" t="s">
        <v>701</v>
      </c>
      <c r="D4932" s="647">
        <v>2</v>
      </c>
      <c r="E4932" s="647">
        <v>2007</v>
      </c>
      <c r="F4932" s="784">
        <v>86</v>
      </c>
      <c r="G4932" s="784">
        <f t="shared" si="163"/>
        <v>86</v>
      </c>
      <c r="H4932" s="711">
        <v>100</v>
      </c>
      <c r="I4932" s="784">
        <f t="shared" si="164"/>
        <v>0</v>
      </c>
      <c r="J4932" s="771"/>
      <c r="K4932" s="713"/>
      <c r="L4932" s="713"/>
      <c r="M4932" s="771"/>
      <c r="N4932" s="713"/>
      <c r="O4932" s="713"/>
      <c r="P4932" s="1843"/>
    </row>
    <row r="4933" spans="1:16" ht="13.5" x14ac:dyDescent="0.2">
      <c r="A4933" s="606">
        <v>8</v>
      </c>
      <c r="B4933" s="272" t="s">
        <v>3567</v>
      </c>
      <c r="C4933" s="709" t="s">
        <v>701</v>
      </c>
      <c r="D4933" s="647">
        <v>1</v>
      </c>
      <c r="E4933" s="647">
        <v>2007</v>
      </c>
      <c r="F4933" s="784">
        <v>47.2</v>
      </c>
      <c r="G4933" s="784">
        <f t="shared" si="163"/>
        <v>47.2</v>
      </c>
      <c r="H4933" s="711">
        <v>100</v>
      </c>
      <c r="I4933" s="784">
        <f t="shared" si="164"/>
        <v>0</v>
      </c>
      <c r="J4933" s="771"/>
      <c r="K4933" s="713"/>
      <c r="L4933" s="713"/>
      <c r="M4933" s="771"/>
      <c r="N4933" s="713"/>
      <c r="O4933" s="713"/>
      <c r="P4933" s="1843"/>
    </row>
    <row r="4934" spans="1:16" ht="13.5" x14ac:dyDescent="0.2">
      <c r="A4934" s="606">
        <v>9</v>
      </c>
      <c r="B4934" s="272" t="s">
        <v>759</v>
      </c>
      <c r="C4934" s="709" t="s">
        <v>701</v>
      </c>
      <c r="D4934" s="647">
        <v>5</v>
      </c>
      <c r="E4934" s="647">
        <v>2008</v>
      </c>
      <c r="F4934" s="784">
        <v>375</v>
      </c>
      <c r="G4934" s="784">
        <f t="shared" si="163"/>
        <v>375</v>
      </c>
      <c r="H4934" s="711">
        <v>100</v>
      </c>
      <c r="I4934" s="784">
        <f t="shared" si="164"/>
        <v>0</v>
      </c>
      <c r="J4934" s="771"/>
      <c r="K4934" s="713"/>
      <c r="L4934" s="713"/>
      <c r="M4934" s="771"/>
      <c r="N4934" s="713"/>
      <c r="O4934" s="713"/>
      <c r="P4934" s="1843"/>
    </row>
    <row r="4935" spans="1:16" ht="13.5" x14ac:dyDescent="0.2">
      <c r="A4935" s="606">
        <v>10</v>
      </c>
      <c r="B4935" s="272" t="s">
        <v>801</v>
      </c>
      <c r="C4935" s="709" t="s">
        <v>701</v>
      </c>
      <c r="D4935" s="647">
        <v>1</v>
      </c>
      <c r="E4935" s="647">
        <v>2008</v>
      </c>
      <c r="F4935" s="784">
        <v>400</v>
      </c>
      <c r="G4935" s="784">
        <f t="shared" si="163"/>
        <v>400</v>
      </c>
      <c r="H4935" s="711">
        <v>100</v>
      </c>
      <c r="I4935" s="784">
        <f t="shared" si="164"/>
        <v>0</v>
      </c>
      <c r="J4935" s="771"/>
      <c r="K4935" s="713"/>
      <c r="L4935" s="713"/>
      <c r="M4935" s="771"/>
      <c r="N4935" s="713"/>
      <c r="O4935" s="713"/>
      <c r="P4935" s="1843"/>
    </row>
    <row r="4936" spans="1:16" ht="13.5" x14ac:dyDescent="0.2">
      <c r="A4936" s="606">
        <v>11</v>
      </c>
      <c r="B4936" s="272" t="s">
        <v>791</v>
      </c>
      <c r="C4936" s="709" t="s">
        <v>701</v>
      </c>
      <c r="D4936" s="647">
        <v>2</v>
      </c>
      <c r="E4936" s="647">
        <v>2008</v>
      </c>
      <c r="F4936" s="784">
        <v>180</v>
      </c>
      <c r="G4936" s="784">
        <f t="shared" si="163"/>
        <v>180</v>
      </c>
      <c r="H4936" s="711">
        <v>100</v>
      </c>
      <c r="I4936" s="784">
        <f t="shared" si="164"/>
        <v>0</v>
      </c>
      <c r="J4936" s="771"/>
      <c r="K4936" s="713"/>
      <c r="L4936" s="713"/>
      <c r="M4936" s="771"/>
      <c r="N4936" s="713"/>
      <c r="O4936" s="713"/>
      <c r="P4936" s="1843"/>
    </row>
    <row r="4937" spans="1:16" ht="13.5" x14ac:dyDescent="0.2">
      <c r="A4937" s="606">
        <v>12</v>
      </c>
      <c r="B4937" s="272" t="s">
        <v>787</v>
      </c>
      <c r="C4937" s="709" t="s">
        <v>701</v>
      </c>
      <c r="D4937" s="647">
        <v>8</v>
      </c>
      <c r="E4937" s="647">
        <v>2008</v>
      </c>
      <c r="F4937" s="784">
        <v>520</v>
      </c>
      <c r="G4937" s="784">
        <f t="shared" si="163"/>
        <v>520</v>
      </c>
      <c r="H4937" s="711">
        <v>100</v>
      </c>
      <c r="I4937" s="784">
        <f t="shared" si="164"/>
        <v>0</v>
      </c>
      <c r="J4937" s="771"/>
      <c r="K4937" s="713"/>
      <c r="L4937" s="713"/>
      <c r="M4937" s="771"/>
      <c r="N4937" s="713"/>
      <c r="O4937" s="713"/>
      <c r="P4937" s="1843"/>
    </row>
    <row r="4938" spans="1:16" ht="13.5" x14ac:dyDescent="0.2">
      <c r="A4938" s="606">
        <v>13</v>
      </c>
      <c r="B4938" s="272" t="s">
        <v>787</v>
      </c>
      <c r="C4938" s="709" t="s">
        <v>701</v>
      </c>
      <c r="D4938" s="647">
        <v>7</v>
      </c>
      <c r="E4938" s="647">
        <v>2008</v>
      </c>
      <c r="F4938" s="784">
        <v>770</v>
      </c>
      <c r="G4938" s="784">
        <f t="shared" si="163"/>
        <v>770</v>
      </c>
      <c r="H4938" s="711">
        <v>100</v>
      </c>
      <c r="I4938" s="784">
        <f t="shared" si="164"/>
        <v>0</v>
      </c>
      <c r="J4938" s="771"/>
      <c r="K4938" s="713"/>
      <c r="L4938" s="713"/>
      <c r="M4938" s="771"/>
      <c r="N4938" s="713"/>
      <c r="O4938" s="713"/>
      <c r="P4938" s="1843"/>
    </row>
    <row r="4939" spans="1:16" ht="13.5" x14ac:dyDescent="0.2">
      <c r="A4939" s="606">
        <v>14</v>
      </c>
      <c r="B4939" s="272" t="s">
        <v>3568</v>
      </c>
      <c r="C4939" s="709" t="s">
        <v>701</v>
      </c>
      <c r="D4939" s="647">
        <v>2</v>
      </c>
      <c r="E4939" s="647">
        <v>2008</v>
      </c>
      <c r="F4939" s="784">
        <v>99</v>
      </c>
      <c r="G4939" s="784">
        <f t="shared" si="163"/>
        <v>99</v>
      </c>
      <c r="H4939" s="711">
        <v>100</v>
      </c>
      <c r="I4939" s="784">
        <f t="shared" si="164"/>
        <v>0</v>
      </c>
      <c r="J4939" s="771"/>
      <c r="K4939" s="713"/>
      <c r="L4939" s="713"/>
      <c r="M4939" s="771"/>
      <c r="N4939" s="713"/>
      <c r="O4939" s="713"/>
      <c r="P4939" s="1843"/>
    </row>
    <row r="4940" spans="1:16" ht="13.5" x14ac:dyDescent="0.2">
      <c r="A4940" s="606">
        <v>15</v>
      </c>
      <c r="B4940" s="272" t="s">
        <v>763</v>
      </c>
      <c r="C4940" s="709" t="s">
        <v>701</v>
      </c>
      <c r="D4940" s="647">
        <v>4</v>
      </c>
      <c r="E4940" s="647">
        <v>2008</v>
      </c>
      <c r="F4940" s="784">
        <v>400</v>
      </c>
      <c r="G4940" s="784">
        <f t="shared" si="163"/>
        <v>400</v>
      </c>
      <c r="H4940" s="711">
        <v>100</v>
      </c>
      <c r="I4940" s="784">
        <f t="shared" si="164"/>
        <v>0</v>
      </c>
      <c r="J4940" s="771"/>
      <c r="K4940" s="713"/>
      <c r="L4940" s="713"/>
      <c r="M4940" s="771"/>
      <c r="N4940" s="713"/>
      <c r="O4940" s="713"/>
      <c r="P4940" s="1843"/>
    </row>
    <row r="4941" spans="1:16" ht="13.5" x14ac:dyDescent="0.2">
      <c r="A4941" s="606">
        <v>16</v>
      </c>
      <c r="B4941" s="272" t="s">
        <v>3569</v>
      </c>
      <c r="C4941" s="709" t="s">
        <v>701</v>
      </c>
      <c r="D4941" s="647">
        <v>1</v>
      </c>
      <c r="E4941" s="647">
        <v>2008</v>
      </c>
      <c r="F4941" s="784">
        <v>10.791</v>
      </c>
      <c r="G4941" s="784">
        <f t="shared" si="163"/>
        <v>10.791</v>
      </c>
      <c r="H4941" s="711">
        <v>100</v>
      </c>
      <c r="I4941" s="784">
        <f t="shared" si="164"/>
        <v>0</v>
      </c>
      <c r="J4941" s="771"/>
      <c r="K4941" s="713"/>
      <c r="L4941" s="713"/>
      <c r="M4941" s="771"/>
      <c r="N4941" s="713"/>
      <c r="O4941" s="713"/>
      <c r="P4941" s="1843"/>
    </row>
    <row r="4942" spans="1:16" ht="13.5" x14ac:dyDescent="0.2">
      <c r="A4942" s="606">
        <v>17</v>
      </c>
      <c r="B4942" s="272" t="s">
        <v>712</v>
      </c>
      <c r="C4942" s="709" t="s">
        <v>701</v>
      </c>
      <c r="D4942" s="647">
        <v>12</v>
      </c>
      <c r="E4942" s="647">
        <v>2008</v>
      </c>
      <c r="F4942" s="784">
        <v>474</v>
      </c>
      <c r="G4942" s="784">
        <f t="shared" si="163"/>
        <v>474</v>
      </c>
      <c r="H4942" s="711">
        <v>100</v>
      </c>
      <c r="I4942" s="784">
        <f t="shared" si="164"/>
        <v>0</v>
      </c>
      <c r="J4942" s="771"/>
      <c r="K4942" s="713"/>
      <c r="L4942" s="713"/>
      <c r="M4942" s="771"/>
      <c r="N4942" s="713"/>
      <c r="O4942" s="713"/>
      <c r="P4942" s="1843"/>
    </row>
    <row r="4943" spans="1:16" ht="13.5" x14ac:dyDescent="0.2">
      <c r="A4943" s="606">
        <v>18</v>
      </c>
      <c r="B4943" s="272" t="s">
        <v>787</v>
      </c>
      <c r="C4943" s="709" t="s">
        <v>701</v>
      </c>
      <c r="D4943" s="647">
        <v>6</v>
      </c>
      <c r="E4943" s="647">
        <v>2009</v>
      </c>
      <c r="F4943" s="784">
        <v>474</v>
      </c>
      <c r="G4943" s="784">
        <f t="shared" si="163"/>
        <v>474</v>
      </c>
      <c r="H4943" s="711">
        <v>100</v>
      </c>
      <c r="I4943" s="784">
        <f t="shared" si="164"/>
        <v>0</v>
      </c>
      <c r="J4943" s="771"/>
      <c r="K4943" s="713"/>
      <c r="L4943" s="713"/>
      <c r="M4943" s="771"/>
      <c r="N4943" s="713"/>
      <c r="O4943" s="713"/>
      <c r="P4943" s="1843"/>
    </row>
    <row r="4944" spans="1:16" ht="13.5" x14ac:dyDescent="0.2">
      <c r="A4944" s="606">
        <v>19</v>
      </c>
      <c r="B4944" s="272" t="s">
        <v>786</v>
      </c>
      <c r="C4944" s="709" t="s">
        <v>701</v>
      </c>
      <c r="D4944" s="647">
        <v>15</v>
      </c>
      <c r="E4944" s="647">
        <v>2009</v>
      </c>
      <c r="F4944" s="784">
        <v>1335</v>
      </c>
      <c r="G4944" s="784">
        <f t="shared" si="163"/>
        <v>1335</v>
      </c>
      <c r="H4944" s="711">
        <v>100</v>
      </c>
      <c r="I4944" s="784">
        <f t="shared" si="164"/>
        <v>0</v>
      </c>
      <c r="J4944" s="771"/>
      <c r="K4944" s="713"/>
      <c r="L4944" s="713"/>
      <c r="M4944" s="771"/>
      <c r="N4944" s="713"/>
      <c r="O4944" s="713"/>
      <c r="P4944" s="1843"/>
    </row>
    <row r="4945" spans="1:16" ht="13.5" x14ac:dyDescent="0.2">
      <c r="A4945" s="606">
        <v>20</v>
      </c>
      <c r="B4945" s="272" t="s">
        <v>712</v>
      </c>
      <c r="C4945" s="709" t="s">
        <v>701</v>
      </c>
      <c r="D4945" s="647">
        <v>8</v>
      </c>
      <c r="E4945" s="647">
        <v>2009</v>
      </c>
      <c r="F4945" s="784">
        <v>316</v>
      </c>
      <c r="G4945" s="784">
        <f t="shared" si="163"/>
        <v>316</v>
      </c>
      <c r="H4945" s="711">
        <v>100</v>
      </c>
      <c r="I4945" s="784">
        <f t="shared" si="164"/>
        <v>0</v>
      </c>
      <c r="J4945" s="771"/>
      <c r="K4945" s="713"/>
      <c r="L4945" s="713"/>
      <c r="M4945" s="771"/>
      <c r="N4945" s="713"/>
      <c r="O4945" s="713"/>
      <c r="P4945" s="1843"/>
    </row>
    <row r="4946" spans="1:16" ht="13.5" x14ac:dyDescent="0.2">
      <c r="A4946" s="606">
        <v>21</v>
      </c>
      <c r="B4946" s="272" t="s">
        <v>763</v>
      </c>
      <c r="C4946" s="709" t="s">
        <v>701</v>
      </c>
      <c r="D4946" s="647">
        <v>4</v>
      </c>
      <c r="E4946" s="647">
        <v>2009</v>
      </c>
      <c r="F4946" s="784">
        <v>464</v>
      </c>
      <c r="G4946" s="784">
        <f t="shared" ref="G4946:G5009" si="166">F4946*H4946%</f>
        <v>464</v>
      </c>
      <c r="H4946" s="711">
        <v>100</v>
      </c>
      <c r="I4946" s="784">
        <f t="shared" ref="I4946:I5009" si="167">F4946-G4946</f>
        <v>0</v>
      </c>
      <c r="J4946" s="771"/>
      <c r="K4946" s="713"/>
      <c r="L4946" s="713"/>
      <c r="M4946" s="771"/>
      <c r="N4946" s="713"/>
      <c r="O4946" s="713"/>
      <c r="P4946" s="1843"/>
    </row>
    <row r="4947" spans="1:16" ht="13.5" x14ac:dyDescent="0.2">
      <c r="A4947" s="606">
        <v>22</v>
      </c>
      <c r="B4947" s="272" t="s">
        <v>763</v>
      </c>
      <c r="C4947" s="709" t="s">
        <v>701</v>
      </c>
      <c r="D4947" s="647">
        <v>2</v>
      </c>
      <c r="E4947" s="647">
        <v>2009</v>
      </c>
      <c r="F4947" s="784">
        <v>232</v>
      </c>
      <c r="G4947" s="784">
        <f t="shared" si="166"/>
        <v>232</v>
      </c>
      <c r="H4947" s="711">
        <v>100</v>
      </c>
      <c r="I4947" s="784">
        <f t="shared" si="167"/>
        <v>0</v>
      </c>
      <c r="J4947" s="771"/>
      <c r="K4947" s="713"/>
      <c r="L4947" s="713"/>
      <c r="M4947" s="771"/>
      <c r="N4947" s="713"/>
      <c r="O4947" s="713"/>
      <c r="P4947" s="1843"/>
    </row>
    <row r="4948" spans="1:16" ht="13.5" x14ac:dyDescent="0.2">
      <c r="A4948" s="606">
        <v>23</v>
      </c>
      <c r="B4948" s="272" t="s">
        <v>787</v>
      </c>
      <c r="C4948" s="709" t="s">
        <v>701</v>
      </c>
      <c r="D4948" s="647">
        <v>4</v>
      </c>
      <c r="E4948" s="647">
        <v>2009</v>
      </c>
      <c r="F4948" s="784">
        <v>316</v>
      </c>
      <c r="G4948" s="784">
        <f t="shared" si="166"/>
        <v>316</v>
      </c>
      <c r="H4948" s="711">
        <v>100</v>
      </c>
      <c r="I4948" s="784">
        <f t="shared" si="167"/>
        <v>0</v>
      </c>
      <c r="J4948" s="771"/>
      <c r="K4948" s="713"/>
      <c r="L4948" s="713"/>
      <c r="M4948" s="771"/>
      <c r="N4948" s="713"/>
      <c r="O4948" s="713"/>
      <c r="P4948" s="1843"/>
    </row>
    <row r="4949" spans="1:16" ht="13.5" x14ac:dyDescent="0.2">
      <c r="A4949" s="606">
        <v>24</v>
      </c>
      <c r="B4949" s="272" t="s">
        <v>712</v>
      </c>
      <c r="C4949" s="709" t="s">
        <v>701</v>
      </c>
      <c r="D4949" s="647">
        <v>3</v>
      </c>
      <c r="E4949" s="647">
        <v>2009</v>
      </c>
      <c r="F4949" s="784">
        <v>118.5</v>
      </c>
      <c r="G4949" s="784">
        <f t="shared" si="166"/>
        <v>118.5</v>
      </c>
      <c r="H4949" s="711">
        <v>100</v>
      </c>
      <c r="I4949" s="784">
        <f t="shared" si="167"/>
        <v>0</v>
      </c>
      <c r="J4949" s="771"/>
      <c r="K4949" s="713"/>
      <c r="L4949" s="713"/>
      <c r="M4949" s="771"/>
      <c r="N4949" s="713"/>
      <c r="O4949" s="713"/>
      <c r="P4949" s="1843"/>
    </row>
    <row r="4950" spans="1:16" ht="13.5" x14ac:dyDescent="0.2">
      <c r="A4950" s="606">
        <v>25</v>
      </c>
      <c r="B4950" s="272" t="s">
        <v>760</v>
      </c>
      <c r="C4950" s="709" t="s">
        <v>701</v>
      </c>
      <c r="D4950" s="647">
        <v>1</v>
      </c>
      <c r="E4950" s="647">
        <v>2009</v>
      </c>
      <c r="F4950" s="784">
        <v>49.5</v>
      </c>
      <c r="G4950" s="784">
        <f t="shared" si="166"/>
        <v>49.5</v>
      </c>
      <c r="H4950" s="711">
        <v>100</v>
      </c>
      <c r="I4950" s="784">
        <f t="shared" si="167"/>
        <v>0</v>
      </c>
      <c r="J4950" s="771"/>
      <c r="K4950" s="713"/>
      <c r="L4950" s="713"/>
      <c r="M4950" s="771"/>
      <c r="N4950" s="713"/>
      <c r="O4950" s="713"/>
      <c r="P4950" s="1843"/>
    </row>
    <row r="4951" spans="1:16" ht="13.5" x14ac:dyDescent="0.2">
      <c r="A4951" s="606">
        <v>26</v>
      </c>
      <c r="B4951" s="279" t="s">
        <v>801</v>
      </c>
      <c r="C4951" s="709" t="s">
        <v>701</v>
      </c>
      <c r="D4951" s="647">
        <v>1</v>
      </c>
      <c r="E4951" s="647">
        <v>2009</v>
      </c>
      <c r="F4951" s="784">
        <v>400</v>
      </c>
      <c r="G4951" s="784">
        <f t="shared" si="166"/>
        <v>400</v>
      </c>
      <c r="H4951" s="711">
        <v>100</v>
      </c>
      <c r="I4951" s="784">
        <f t="shared" si="167"/>
        <v>0</v>
      </c>
      <c r="J4951" s="771"/>
      <c r="K4951" s="713"/>
      <c r="L4951" s="713"/>
      <c r="M4951" s="771"/>
      <c r="N4951" s="713"/>
      <c r="O4951" s="713"/>
      <c r="P4951" s="1843"/>
    </row>
    <row r="4952" spans="1:16" ht="13.5" x14ac:dyDescent="0.2">
      <c r="A4952" s="606">
        <v>27</v>
      </c>
      <c r="B4952" s="272" t="s">
        <v>3570</v>
      </c>
      <c r="C4952" s="709" t="s">
        <v>701</v>
      </c>
      <c r="D4952" s="647">
        <v>1</v>
      </c>
      <c r="E4952" s="647">
        <v>2009</v>
      </c>
      <c r="F4952" s="784">
        <v>35</v>
      </c>
      <c r="G4952" s="784">
        <f t="shared" si="166"/>
        <v>35</v>
      </c>
      <c r="H4952" s="711">
        <v>100</v>
      </c>
      <c r="I4952" s="784">
        <f t="shared" si="167"/>
        <v>0</v>
      </c>
      <c r="J4952" s="771"/>
      <c r="K4952" s="713"/>
      <c r="L4952" s="713"/>
      <c r="M4952" s="771"/>
      <c r="N4952" s="713"/>
      <c r="O4952" s="713"/>
      <c r="P4952" s="1843"/>
    </row>
    <row r="4953" spans="1:16" ht="13.5" x14ac:dyDescent="0.2">
      <c r="A4953" s="606">
        <v>28</v>
      </c>
      <c r="B4953" s="279" t="s">
        <v>788</v>
      </c>
      <c r="C4953" s="709" t="s">
        <v>701</v>
      </c>
      <c r="D4953" s="656">
        <v>2</v>
      </c>
      <c r="E4953" s="647">
        <v>2009</v>
      </c>
      <c r="F4953" s="784">
        <v>429.50400000000002</v>
      </c>
      <c r="G4953" s="784">
        <f t="shared" si="166"/>
        <v>429.50400000000002</v>
      </c>
      <c r="H4953" s="711">
        <v>100</v>
      </c>
      <c r="I4953" s="784">
        <f t="shared" si="167"/>
        <v>0</v>
      </c>
      <c r="J4953" s="771"/>
      <c r="K4953" s="713"/>
      <c r="L4953" s="713"/>
      <c r="M4953" s="771"/>
      <c r="N4953" s="713"/>
      <c r="O4953" s="713"/>
      <c r="P4953" s="1843"/>
    </row>
    <row r="4954" spans="1:16" ht="13.5" x14ac:dyDescent="0.2">
      <c r="A4954" s="606">
        <v>29</v>
      </c>
      <c r="B4954" s="272" t="s">
        <v>3571</v>
      </c>
      <c r="C4954" s="709" t="s">
        <v>701</v>
      </c>
      <c r="D4954" s="647">
        <v>1</v>
      </c>
      <c r="E4954" s="647">
        <v>1905</v>
      </c>
      <c r="F4954" s="784">
        <v>27.885999999999999</v>
      </c>
      <c r="G4954" s="784">
        <f t="shared" si="166"/>
        <v>27.885999999999999</v>
      </c>
      <c r="H4954" s="711">
        <v>100</v>
      </c>
      <c r="I4954" s="784">
        <f t="shared" si="167"/>
        <v>0</v>
      </c>
      <c r="J4954" s="771"/>
      <c r="K4954" s="713"/>
      <c r="L4954" s="713"/>
      <c r="M4954" s="771"/>
      <c r="N4954" s="713"/>
      <c r="O4954" s="713"/>
      <c r="P4954" s="1843"/>
    </row>
    <row r="4955" spans="1:16" ht="13.5" x14ac:dyDescent="0.2">
      <c r="A4955" s="606">
        <v>30</v>
      </c>
      <c r="B4955" s="272" t="s">
        <v>2946</v>
      </c>
      <c r="C4955" s="709" t="s">
        <v>701</v>
      </c>
      <c r="D4955" s="647">
        <v>1</v>
      </c>
      <c r="E4955" s="647">
        <v>2010</v>
      </c>
      <c r="F4955" s="784">
        <v>293.02</v>
      </c>
      <c r="G4955" s="784">
        <f t="shared" si="166"/>
        <v>281.29919999999998</v>
      </c>
      <c r="H4955" s="711">
        <v>96</v>
      </c>
      <c r="I4955" s="784">
        <f t="shared" si="167"/>
        <v>11.720799999999997</v>
      </c>
      <c r="J4955" s="771"/>
      <c r="K4955" s="713"/>
      <c r="L4955" s="713"/>
      <c r="M4955" s="771"/>
      <c r="N4955" s="713"/>
      <c r="O4955" s="713"/>
      <c r="P4955" s="1843"/>
    </row>
    <row r="4956" spans="1:16" ht="13.5" x14ac:dyDescent="0.2">
      <c r="A4956" s="606">
        <v>31</v>
      </c>
      <c r="B4956" s="272" t="s">
        <v>3108</v>
      </c>
      <c r="C4956" s="709" t="s">
        <v>701</v>
      </c>
      <c r="D4956" s="647">
        <v>1</v>
      </c>
      <c r="E4956" s="647">
        <v>2010</v>
      </c>
      <c r="F4956" s="784">
        <v>93.947000000000003</v>
      </c>
      <c r="G4956" s="784">
        <f t="shared" si="166"/>
        <v>90.189120000000003</v>
      </c>
      <c r="H4956" s="711">
        <v>96</v>
      </c>
      <c r="I4956" s="784">
        <f t="shared" si="167"/>
        <v>3.7578800000000001</v>
      </c>
      <c r="J4956" s="771"/>
      <c r="K4956" s="713"/>
      <c r="L4956" s="713"/>
      <c r="M4956" s="771"/>
      <c r="N4956" s="713"/>
      <c r="O4956" s="713"/>
      <c r="P4956" s="1843"/>
    </row>
    <row r="4957" spans="1:16" ht="13.5" x14ac:dyDescent="0.2">
      <c r="A4957" s="606">
        <v>32</v>
      </c>
      <c r="B4957" s="272" t="s">
        <v>822</v>
      </c>
      <c r="C4957" s="709" t="s">
        <v>701</v>
      </c>
      <c r="D4957" s="647">
        <v>1</v>
      </c>
      <c r="E4957" s="647">
        <v>2010</v>
      </c>
      <c r="F4957" s="784">
        <v>95.108000000000004</v>
      </c>
      <c r="G4957" s="784">
        <f t="shared" si="166"/>
        <v>91.30368</v>
      </c>
      <c r="H4957" s="711">
        <v>96</v>
      </c>
      <c r="I4957" s="784">
        <f t="shared" si="167"/>
        <v>3.8043200000000041</v>
      </c>
      <c r="J4957" s="771"/>
      <c r="K4957" s="713"/>
      <c r="L4957" s="713"/>
      <c r="M4957" s="771"/>
      <c r="N4957" s="713"/>
      <c r="O4957" s="713"/>
      <c r="P4957" s="1843"/>
    </row>
    <row r="4958" spans="1:16" ht="30.75" customHeight="1" x14ac:dyDescent="0.2">
      <c r="A4958" s="606">
        <v>33</v>
      </c>
      <c r="B4958" s="272" t="s">
        <v>3572</v>
      </c>
      <c r="C4958" s="709" t="s">
        <v>701</v>
      </c>
      <c r="D4958" s="647">
        <v>1</v>
      </c>
      <c r="E4958" s="647">
        <v>2010</v>
      </c>
      <c r="F4958" s="784">
        <v>120.014</v>
      </c>
      <c r="G4958" s="784">
        <f t="shared" si="166"/>
        <v>115.21343999999999</v>
      </c>
      <c r="H4958" s="711">
        <v>96</v>
      </c>
      <c r="I4958" s="784">
        <f t="shared" si="167"/>
        <v>4.8005600000000044</v>
      </c>
      <c r="J4958" s="771"/>
      <c r="K4958" s="713"/>
      <c r="L4958" s="713"/>
      <c r="M4958" s="771"/>
      <c r="N4958" s="713"/>
      <c r="O4958" s="713"/>
      <c r="P4958" s="1843"/>
    </row>
    <row r="4959" spans="1:16" ht="13.5" x14ac:dyDescent="0.2">
      <c r="A4959" s="606">
        <v>34</v>
      </c>
      <c r="B4959" s="272" t="s">
        <v>3573</v>
      </c>
      <c r="C4959" s="709" t="s">
        <v>701</v>
      </c>
      <c r="D4959" s="647">
        <v>1</v>
      </c>
      <c r="E4959" s="647">
        <v>2010</v>
      </c>
      <c r="F4959" s="784">
        <v>309.435</v>
      </c>
      <c r="G4959" s="784">
        <f t="shared" si="166"/>
        <v>297.05759999999998</v>
      </c>
      <c r="H4959" s="711">
        <v>96</v>
      </c>
      <c r="I4959" s="784">
        <f t="shared" si="167"/>
        <v>12.377400000000023</v>
      </c>
      <c r="J4959" s="771"/>
      <c r="K4959" s="713"/>
      <c r="L4959" s="713"/>
      <c r="M4959" s="771"/>
      <c r="N4959" s="713"/>
      <c r="O4959" s="713"/>
      <c r="P4959" s="1843"/>
    </row>
    <row r="4960" spans="1:16" ht="28.5" customHeight="1" x14ac:dyDescent="0.2">
      <c r="A4960" s="606">
        <v>35</v>
      </c>
      <c r="B4960" s="272" t="s">
        <v>3574</v>
      </c>
      <c r="C4960" s="709" t="s">
        <v>701</v>
      </c>
      <c r="D4960" s="647">
        <v>2</v>
      </c>
      <c r="E4960" s="647">
        <v>2010</v>
      </c>
      <c r="F4960" s="784">
        <v>743.99300000000005</v>
      </c>
      <c r="G4960" s="784">
        <f t="shared" si="166"/>
        <v>714.23328000000004</v>
      </c>
      <c r="H4960" s="711">
        <v>96</v>
      </c>
      <c r="I4960" s="784">
        <f t="shared" si="167"/>
        <v>29.759720000000016</v>
      </c>
      <c r="J4960" s="771"/>
      <c r="K4960" s="713"/>
      <c r="L4960" s="713"/>
      <c r="M4960" s="771"/>
      <c r="N4960" s="713"/>
      <c r="O4960" s="713"/>
      <c r="P4960" s="1843"/>
    </row>
    <row r="4961" spans="1:16" ht="13.5" x14ac:dyDescent="0.2">
      <c r="A4961" s="606">
        <v>36</v>
      </c>
      <c r="B4961" s="272" t="s">
        <v>3111</v>
      </c>
      <c r="C4961" s="709" t="s">
        <v>701</v>
      </c>
      <c r="D4961" s="647">
        <v>6</v>
      </c>
      <c r="E4961" s="647">
        <v>2010</v>
      </c>
      <c r="F4961" s="784">
        <v>626.24400000000003</v>
      </c>
      <c r="G4961" s="784">
        <f t="shared" si="166"/>
        <v>601.19424000000004</v>
      </c>
      <c r="H4961" s="711">
        <v>96</v>
      </c>
      <c r="I4961" s="784">
        <f t="shared" si="167"/>
        <v>25.049759999999992</v>
      </c>
      <c r="J4961" s="771"/>
      <c r="K4961" s="713"/>
      <c r="L4961" s="713"/>
      <c r="M4961" s="771"/>
      <c r="N4961" s="713"/>
      <c r="O4961" s="713"/>
      <c r="P4961" s="1843"/>
    </row>
    <row r="4962" spans="1:16" ht="13.5" x14ac:dyDescent="0.2">
      <c r="A4962" s="606">
        <v>37</v>
      </c>
      <c r="B4962" s="272" t="s">
        <v>3112</v>
      </c>
      <c r="C4962" s="709" t="s">
        <v>701</v>
      </c>
      <c r="D4962" s="647">
        <v>10</v>
      </c>
      <c r="E4962" s="647">
        <v>2010</v>
      </c>
      <c r="F4962" s="784">
        <v>828.25199999999995</v>
      </c>
      <c r="G4962" s="784">
        <f t="shared" si="166"/>
        <v>795.12191999999993</v>
      </c>
      <c r="H4962" s="711">
        <v>96</v>
      </c>
      <c r="I4962" s="784">
        <f t="shared" si="167"/>
        <v>33.130080000000021</v>
      </c>
      <c r="J4962" s="771"/>
      <c r="K4962" s="713"/>
      <c r="L4962" s="713"/>
      <c r="M4962" s="771"/>
      <c r="N4962" s="713"/>
      <c r="O4962" s="713"/>
      <c r="P4962" s="1843"/>
    </row>
    <row r="4963" spans="1:16" ht="13.5" x14ac:dyDescent="0.2">
      <c r="A4963" s="606">
        <v>38</v>
      </c>
      <c r="B4963" s="272" t="s">
        <v>786</v>
      </c>
      <c r="C4963" s="709" t="s">
        <v>701</v>
      </c>
      <c r="D4963" s="647">
        <v>4</v>
      </c>
      <c r="E4963" s="647">
        <v>2010</v>
      </c>
      <c r="F4963" s="784">
        <v>317.39800000000002</v>
      </c>
      <c r="G4963" s="784">
        <f t="shared" si="166"/>
        <v>304.70208000000002</v>
      </c>
      <c r="H4963" s="711">
        <v>96</v>
      </c>
      <c r="I4963" s="784">
        <f t="shared" si="167"/>
        <v>12.695920000000001</v>
      </c>
      <c r="J4963" s="771"/>
      <c r="K4963" s="713"/>
      <c r="L4963" s="713"/>
      <c r="M4963" s="771"/>
      <c r="N4963" s="713"/>
      <c r="O4963" s="713"/>
      <c r="P4963" s="1843"/>
    </row>
    <row r="4964" spans="1:16" ht="13.5" x14ac:dyDescent="0.2">
      <c r="A4964" s="606">
        <v>39</v>
      </c>
      <c r="B4964" s="272" t="s">
        <v>3575</v>
      </c>
      <c r="C4964" s="709" t="s">
        <v>701</v>
      </c>
      <c r="D4964" s="647">
        <v>15</v>
      </c>
      <c r="E4964" s="647">
        <v>2010</v>
      </c>
      <c r="F4964" s="784">
        <v>1357.0740000000001</v>
      </c>
      <c r="G4964" s="784">
        <f t="shared" si="166"/>
        <v>1302.7910400000001</v>
      </c>
      <c r="H4964" s="711">
        <v>96</v>
      </c>
      <c r="I4964" s="784">
        <f t="shared" si="167"/>
        <v>54.282960000000003</v>
      </c>
      <c r="J4964" s="771"/>
      <c r="K4964" s="713"/>
      <c r="L4964" s="713"/>
      <c r="M4964" s="771"/>
      <c r="N4964" s="713"/>
      <c r="O4964" s="713"/>
      <c r="P4964" s="1843"/>
    </row>
    <row r="4965" spans="1:16" ht="13.5" x14ac:dyDescent="0.2">
      <c r="A4965" s="606">
        <v>40</v>
      </c>
      <c r="B4965" s="272" t="s">
        <v>3576</v>
      </c>
      <c r="C4965" s="709" t="s">
        <v>701</v>
      </c>
      <c r="D4965" s="647">
        <v>2</v>
      </c>
      <c r="E4965" s="647">
        <v>2010</v>
      </c>
      <c r="F4965" s="784">
        <v>151.74799999999999</v>
      </c>
      <c r="G4965" s="784">
        <f t="shared" si="166"/>
        <v>145.67807999999999</v>
      </c>
      <c r="H4965" s="711">
        <v>96</v>
      </c>
      <c r="I4965" s="784">
        <f t="shared" si="167"/>
        <v>6.0699199999999962</v>
      </c>
      <c r="J4965" s="771"/>
      <c r="K4965" s="713"/>
      <c r="L4965" s="713"/>
      <c r="M4965" s="771"/>
      <c r="N4965" s="713"/>
      <c r="O4965" s="713"/>
      <c r="P4965" s="1843"/>
    </row>
    <row r="4966" spans="1:16" ht="13.5" x14ac:dyDescent="0.2">
      <c r="A4966" s="606">
        <v>41</v>
      </c>
      <c r="B4966" s="272" t="s">
        <v>3577</v>
      </c>
      <c r="C4966" s="709" t="s">
        <v>701</v>
      </c>
      <c r="D4966" s="647">
        <v>8</v>
      </c>
      <c r="E4966" s="647">
        <v>2010</v>
      </c>
      <c r="F4966" s="784">
        <v>606.99199999999996</v>
      </c>
      <c r="G4966" s="784">
        <f t="shared" si="166"/>
        <v>582.71231999999998</v>
      </c>
      <c r="H4966" s="711">
        <v>96</v>
      </c>
      <c r="I4966" s="784">
        <f t="shared" si="167"/>
        <v>24.279679999999985</v>
      </c>
      <c r="J4966" s="771"/>
      <c r="K4966" s="713"/>
      <c r="L4966" s="713"/>
      <c r="M4966" s="771"/>
      <c r="N4966" s="713"/>
      <c r="O4966" s="713"/>
      <c r="P4966" s="1843"/>
    </row>
    <row r="4967" spans="1:16" ht="13.5" x14ac:dyDescent="0.2">
      <c r="A4967" s="606">
        <v>42</v>
      </c>
      <c r="B4967" s="272" t="s">
        <v>791</v>
      </c>
      <c r="C4967" s="709" t="s">
        <v>701</v>
      </c>
      <c r="D4967" s="647">
        <v>1</v>
      </c>
      <c r="E4967" s="647">
        <v>2010</v>
      </c>
      <c r="F4967" s="784">
        <v>246.874</v>
      </c>
      <c r="G4967" s="784">
        <f t="shared" si="166"/>
        <v>236.99903999999998</v>
      </c>
      <c r="H4967" s="711">
        <v>96</v>
      </c>
      <c r="I4967" s="784">
        <f t="shared" si="167"/>
        <v>9.8749600000000157</v>
      </c>
      <c r="J4967" s="771"/>
      <c r="K4967" s="713"/>
      <c r="L4967" s="713"/>
      <c r="M4967" s="771"/>
      <c r="N4967" s="713"/>
      <c r="O4967" s="713"/>
      <c r="P4967" s="1843"/>
    </row>
    <row r="4968" spans="1:16" ht="13.5" x14ac:dyDescent="0.2">
      <c r="A4968" s="606">
        <v>43</v>
      </c>
      <c r="B4968" s="272" t="s">
        <v>787</v>
      </c>
      <c r="C4968" s="709" t="s">
        <v>701</v>
      </c>
      <c r="D4968" s="647">
        <v>15</v>
      </c>
      <c r="E4968" s="647">
        <v>2010</v>
      </c>
      <c r="F4968" s="784">
        <v>3755.2480499999997</v>
      </c>
      <c r="G4968" s="784">
        <f t="shared" si="166"/>
        <v>3605.0381279999997</v>
      </c>
      <c r="H4968" s="711">
        <v>96</v>
      </c>
      <c r="I4968" s="784">
        <f t="shared" si="167"/>
        <v>150.20992200000001</v>
      </c>
      <c r="J4968" s="771"/>
      <c r="K4968" s="713"/>
      <c r="L4968" s="713"/>
      <c r="M4968" s="771"/>
      <c r="N4968" s="713"/>
      <c r="O4968" s="713"/>
      <c r="P4968" s="1843"/>
    </row>
    <row r="4969" spans="1:16" ht="13.5" x14ac:dyDescent="0.2">
      <c r="A4969" s="606">
        <v>44</v>
      </c>
      <c r="B4969" s="272" t="s">
        <v>2935</v>
      </c>
      <c r="C4969" s="709" t="s">
        <v>701</v>
      </c>
      <c r="D4969" s="647">
        <v>4</v>
      </c>
      <c r="E4969" s="647">
        <v>2010</v>
      </c>
      <c r="F4969" s="784">
        <v>695.54499999999996</v>
      </c>
      <c r="G4969" s="784">
        <f t="shared" si="166"/>
        <v>667.72319999999991</v>
      </c>
      <c r="H4969" s="711">
        <v>96</v>
      </c>
      <c r="I4969" s="784">
        <f t="shared" si="167"/>
        <v>27.821800000000053</v>
      </c>
      <c r="J4969" s="771"/>
      <c r="K4969" s="713"/>
      <c r="L4969" s="713"/>
      <c r="M4969" s="771"/>
      <c r="N4969" s="713"/>
      <c r="O4969" s="713"/>
      <c r="P4969" s="1843"/>
    </row>
    <row r="4970" spans="1:16" ht="13.5" x14ac:dyDescent="0.2">
      <c r="A4970" s="606">
        <v>45</v>
      </c>
      <c r="B4970" s="272" t="s">
        <v>784</v>
      </c>
      <c r="C4970" s="709" t="s">
        <v>701</v>
      </c>
      <c r="D4970" s="647">
        <v>3</v>
      </c>
      <c r="E4970" s="647">
        <v>2010</v>
      </c>
      <c r="F4970" s="784">
        <v>668.36000999999999</v>
      </c>
      <c r="G4970" s="784">
        <f t="shared" si="166"/>
        <v>641.62560959999996</v>
      </c>
      <c r="H4970" s="711">
        <v>96</v>
      </c>
      <c r="I4970" s="784">
        <f t="shared" si="167"/>
        <v>26.734400400000027</v>
      </c>
      <c r="J4970" s="771"/>
      <c r="K4970" s="713"/>
      <c r="L4970" s="713"/>
      <c r="M4970" s="771"/>
      <c r="N4970" s="713"/>
      <c r="O4970" s="713"/>
      <c r="P4970" s="1843"/>
    </row>
    <row r="4971" spans="1:16" ht="13.5" x14ac:dyDescent="0.2">
      <c r="A4971" s="606">
        <v>46</v>
      </c>
      <c r="B4971" s="272" t="s">
        <v>789</v>
      </c>
      <c r="C4971" s="709" t="s">
        <v>701</v>
      </c>
      <c r="D4971" s="647">
        <v>70</v>
      </c>
      <c r="E4971" s="647">
        <v>2010</v>
      </c>
      <c r="F4971" s="784">
        <v>2686.5222999999996</v>
      </c>
      <c r="G4971" s="784">
        <f t="shared" si="166"/>
        <v>2579.0614079999996</v>
      </c>
      <c r="H4971" s="711">
        <v>96</v>
      </c>
      <c r="I4971" s="784">
        <f t="shared" si="167"/>
        <v>107.46089200000006</v>
      </c>
      <c r="J4971" s="771"/>
      <c r="K4971" s="713"/>
      <c r="L4971" s="713"/>
      <c r="M4971" s="771"/>
      <c r="N4971" s="713"/>
      <c r="O4971" s="713"/>
      <c r="P4971" s="1843"/>
    </row>
    <row r="4972" spans="1:16" ht="13.5" x14ac:dyDescent="0.2">
      <c r="A4972" s="606">
        <v>47</v>
      </c>
      <c r="B4972" s="272" t="s">
        <v>3067</v>
      </c>
      <c r="C4972" s="709" t="s">
        <v>701</v>
      </c>
      <c r="D4972" s="647">
        <v>15</v>
      </c>
      <c r="E4972" s="647">
        <v>2010</v>
      </c>
      <c r="F4972" s="784">
        <v>1442.0509500000001</v>
      </c>
      <c r="G4972" s="784">
        <f t="shared" si="166"/>
        <v>1384.3689119999999</v>
      </c>
      <c r="H4972" s="711">
        <v>96</v>
      </c>
      <c r="I4972" s="784">
        <f t="shared" si="167"/>
        <v>57.682038000000148</v>
      </c>
      <c r="J4972" s="771"/>
      <c r="K4972" s="713"/>
      <c r="L4972" s="713"/>
      <c r="M4972" s="771"/>
      <c r="N4972" s="713"/>
      <c r="O4972" s="713"/>
      <c r="P4972" s="1843"/>
    </row>
    <row r="4973" spans="1:16" ht="13.5" x14ac:dyDescent="0.2">
      <c r="A4973" s="606">
        <v>48</v>
      </c>
      <c r="B4973" s="272" t="s">
        <v>712</v>
      </c>
      <c r="C4973" s="709" t="s">
        <v>701</v>
      </c>
      <c r="D4973" s="647">
        <v>2</v>
      </c>
      <c r="E4973" s="647">
        <v>2010</v>
      </c>
      <c r="F4973" s="784">
        <v>1071.8630000000001</v>
      </c>
      <c r="G4973" s="784">
        <f t="shared" si="166"/>
        <v>1028.98848</v>
      </c>
      <c r="H4973" s="711">
        <v>96</v>
      </c>
      <c r="I4973" s="784">
        <f t="shared" si="167"/>
        <v>42.874520000000075</v>
      </c>
      <c r="J4973" s="771"/>
      <c r="K4973" s="713"/>
      <c r="L4973" s="713"/>
      <c r="M4973" s="771"/>
      <c r="N4973" s="713"/>
      <c r="O4973" s="713"/>
      <c r="P4973" s="1843"/>
    </row>
    <row r="4974" spans="1:16" ht="13.5" x14ac:dyDescent="0.2">
      <c r="A4974" s="606">
        <v>49</v>
      </c>
      <c r="B4974" s="272" t="s">
        <v>3578</v>
      </c>
      <c r="C4974" s="709" t="s">
        <v>701</v>
      </c>
      <c r="D4974" s="647">
        <v>9</v>
      </c>
      <c r="E4974" s="647">
        <v>2010</v>
      </c>
      <c r="F4974" s="784">
        <v>1015.54002</v>
      </c>
      <c r="G4974" s="784">
        <f t="shared" si="166"/>
        <v>974.91841920000002</v>
      </c>
      <c r="H4974" s="711">
        <v>96</v>
      </c>
      <c r="I4974" s="784">
        <f t="shared" si="167"/>
        <v>40.62160080000001</v>
      </c>
      <c r="J4974" s="771"/>
      <c r="K4974" s="713"/>
      <c r="L4974" s="713"/>
      <c r="M4974" s="771"/>
      <c r="N4974" s="713"/>
      <c r="O4974" s="713"/>
      <c r="P4974" s="1843"/>
    </row>
    <row r="4975" spans="1:16" ht="13.5" x14ac:dyDescent="0.2">
      <c r="A4975" s="606">
        <v>50</v>
      </c>
      <c r="B4975" s="272" t="s">
        <v>3579</v>
      </c>
      <c r="C4975" s="709" t="s">
        <v>701</v>
      </c>
      <c r="D4975" s="647">
        <v>4</v>
      </c>
      <c r="E4975" s="647">
        <v>2010</v>
      </c>
      <c r="F4975" s="784">
        <v>568.25800000000004</v>
      </c>
      <c r="G4975" s="784">
        <f t="shared" si="166"/>
        <v>545.52768000000003</v>
      </c>
      <c r="H4975" s="711">
        <v>96</v>
      </c>
      <c r="I4975" s="784">
        <f t="shared" si="167"/>
        <v>22.730320000000006</v>
      </c>
      <c r="J4975" s="771"/>
      <c r="K4975" s="713"/>
      <c r="L4975" s="713"/>
      <c r="M4975" s="771"/>
      <c r="N4975" s="713"/>
      <c r="O4975" s="713"/>
      <c r="P4975" s="1843"/>
    </row>
    <row r="4976" spans="1:16" ht="13.5" x14ac:dyDescent="0.2">
      <c r="A4976" s="606">
        <v>51</v>
      </c>
      <c r="B4976" s="272" t="s">
        <v>2921</v>
      </c>
      <c r="C4976" s="709" t="s">
        <v>701</v>
      </c>
      <c r="D4976" s="647">
        <v>17</v>
      </c>
      <c r="E4976" s="647">
        <v>2010</v>
      </c>
      <c r="F4976" s="784">
        <v>2817.3159900000001</v>
      </c>
      <c r="G4976" s="784">
        <f t="shared" si="166"/>
        <v>2704.6233504000002</v>
      </c>
      <c r="H4976" s="711">
        <v>96</v>
      </c>
      <c r="I4976" s="784">
        <f t="shared" si="167"/>
        <v>112.69263959999989</v>
      </c>
      <c r="J4976" s="771"/>
      <c r="K4976" s="713"/>
      <c r="L4976" s="713"/>
      <c r="M4976" s="771"/>
      <c r="N4976" s="713"/>
      <c r="O4976" s="713"/>
      <c r="P4976" s="1843"/>
    </row>
    <row r="4977" spans="1:16" ht="13.5" x14ac:dyDescent="0.2">
      <c r="A4977" s="606">
        <v>52</v>
      </c>
      <c r="B4977" s="272" t="s">
        <v>801</v>
      </c>
      <c r="C4977" s="709" t="s">
        <v>701</v>
      </c>
      <c r="D4977" s="647">
        <v>2</v>
      </c>
      <c r="E4977" s="647">
        <v>2010</v>
      </c>
      <c r="F4977" s="784">
        <v>421.73334</v>
      </c>
      <c r="G4977" s="784">
        <f t="shared" si="166"/>
        <v>404.86400639999999</v>
      </c>
      <c r="H4977" s="711">
        <v>96</v>
      </c>
      <c r="I4977" s="784">
        <f t="shared" si="167"/>
        <v>16.869333600000004</v>
      </c>
      <c r="J4977" s="771"/>
      <c r="K4977" s="713"/>
      <c r="L4977" s="713"/>
      <c r="M4977" s="771"/>
      <c r="N4977" s="713"/>
      <c r="O4977" s="713"/>
      <c r="P4977" s="1843"/>
    </row>
    <row r="4978" spans="1:16" ht="13.5" x14ac:dyDescent="0.2">
      <c r="A4978" s="606">
        <v>53</v>
      </c>
      <c r="B4978" s="272" t="s">
        <v>1879</v>
      </c>
      <c r="C4978" s="709" t="s">
        <v>701</v>
      </c>
      <c r="D4978" s="647">
        <v>4</v>
      </c>
      <c r="E4978" s="647">
        <v>2010</v>
      </c>
      <c r="F4978" s="784">
        <v>1074</v>
      </c>
      <c r="G4978" s="784">
        <f t="shared" si="166"/>
        <v>1031.04</v>
      </c>
      <c r="H4978" s="711">
        <v>96</v>
      </c>
      <c r="I4978" s="784">
        <f t="shared" si="167"/>
        <v>42.960000000000036</v>
      </c>
      <c r="J4978" s="771"/>
      <c r="K4978" s="713"/>
      <c r="L4978" s="713"/>
      <c r="M4978" s="771"/>
      <c r="N4978" s="713"/>
      <c r="O4978" s="713"/>
      <c r="P4978" s="1843"/>
    </row>
    <row r="4979" spans="1:16" ht="13.5" x14ac:dyDescent="0.2">
      <c r="A4979" s="606">
        <v>54</v>
      </c>
      <c r="B4979" s="272" t="s">
        <v>785</v>
      </c>
      <c r="C4979" s="709" t="s">
        <v>701</v>
      </c>
      <c r="D4979" s="647">
        <v>2</v>
      </c>
      <c r="E4979" s="647">
        <v>2010</v>
      </c>
      <c r="F4979" s="784">
        <v>436.8</v>
      </c>
      <c r="G4979" s="784">
        <f t="shared" si="166"/>
        <v>419.32799999999997</v>
      </c>
      <c r="H4979" s="711">
        <v>96</v>
      </c>
      <c r="I4979" s="784">
        <f t="shared" si="167"/>
        <v>17.472000000000037</v>
      </c>
      <c r="J4979" s="771"/>
      <c r="K4979" s="713"/>
      <c r="L4979" s="713"/>
      <c r="M4979" s="771"/>
      <c r="N4979" s="713"/>
      <c r="O4979" s="713"/>
      <c r="P4979" s="1843"/>
    </row>
    <row r="4980" spans="1:16" ht="13.5" x14ac:dyDescent="0.2">
      <c r="A4980" s="606">
        <v>55</v>
      </c>
      <c r="B4980" s="279" t="s">
        <v>2946</v>
      </c>
      <c r="C4980" s="709" t="s">
        <v>701</v>
      </c>
      <c r="D4980" s="656">
        <v>2</v>
      </c>
      <c r="E4980" s="647">
        <v>2011</v>
      </c>
      <c r="F4980" s="784">
        <v>529.08302430920003</v>
      </c>
      <c r="G4980" s="784">
        <f t="shared" si="166"/>
        <v>444.42974041972803</v>
      </c>
      <c r="H4980" s="711">
        <v>84</v>
      </c>
      <c r="I4980" s="784">
        <f t="shared" si="167"/>
        <v>84.653283889471993</v>
      </c>
      <c r="J4980" s="771"/>
      <c r="K4980" s="713"/>
      <c r="L4980" s="713"/>
      <c r="M4980" s="771"/>
      <c r="N4980" s="713"/>
      <c r="O4980" s="713"/>
      <c r="P4980" s="1843"/>
    </row>
    <row r="4981" spans="1:16" ht="13.5" x14ac:dyDescent="0.2">
      <c r="A4981" s="606">
        <v>56</v>
      </c>
      <c r="B4981" s="272" t="s">
        <v>3108</v>
      </c>
      <c r="C4981" s="709" t="s">
        <v>701</v>
      </c>
      <c r="D4981" s="656">
        <v>2</v>
      </c>
      <c r="E4981" s="647">
        <v>2011</v>
      </c>
      <c r="F4981" s="784">
        <v>243.09200000000001</v>
      </c>
      <c r="G4981" s="784">
        <f t="shared" si="166"/>
        <v>204.19728000000001</v>
      </c>
      <c r="H4981" s="711">
        <v>84</v>
      </c>
      <c r="I4981" s="784">
        <f t="shared" si="167"/>
        <v>38.894720000000007</v>
      </c>
      <c r="J4981" s="771"/>
      <c r="K4981" s="713"/>
      <c r="L4981" s="713"/>
      <c r="M4981" s="771"/>
      <c r="N4981" s="713"/>
      <c r="O4981" s="713"/>
      <c r="P4981" s="1843"/>
    </row>
    <row r="4982" spans="1:16" ht="13.5" x14ac:dyDescent="0.2">
      <c r="A4982" s="606">
        <v>57</v>
      </c>
      <c r="B4982" s="272" t="s">
        <v>822</v>
      </c>
      <c r="C4982" s="709" t="s">
        <v>701</v>
      </c>
      <c r="D4982" s="656">
        <v>2</v>
      </c>
      <c r="E4982" s="647">
        <v>2011</v>
      </c>
      <c r="F4982" s="784">
        <v>257.39</v>
      </c>
      <c r="G4982" s="784">
        <f t="shared" si="166"/>
        <v>216.20759999999999</v>
      </c>
      <c r="H4982" s="711">
        <v>84</v>
      </c>
      <c r="I4982" s="784">
        <f t="shared" si="167"/>
        <v>41.182400000000001</v>
      </c>
      <c r="J4982" s="771"/>
      <c r="K4982" s="713"/>
      <c r="L4982" s="713"/>
      <c r="M4982" s="771"/>
      <c r="N4982" s="713"/>
      <c r="O4982" s="713"/>
      <c r="P4982" s="1843"/>
    </row>
    <row r="4983" spans="1:16" ht="29.25" customHeight="1" x14ac:dyDescent="0.2">
      <c r="A4983" s="606">
        <v>58</v>
      </c>
      <c r="B4983" s="272" t="s">
        <v>3572</v>
      </c>
      <c r="C4983" s="709" t="s">
        <v>701</v>
      </c>
      <c r="D4983" s="656">
        <v>2</v>
      </c>
      <c r="E4983" s="647">
        <v>2011</v>
      </c>
      <c r="F4983" s="784">
        <v>214.547</v>
      </c>
      <c r="G4983" s="784">
        <f t="shared" si="166"/>
        <v>180.21948</v>
      </c>
      <c r="H4983" s="711">
        <v>84</v>
      </c>
      <c r="I4983" s="784">
        <f t="shared" si="167"/>
        <v>34.327519999999993</v>
      </c>
      <c r="J4983" s="771"/>
      <c r="K4983" s="713"/>
      <c r="L4983" s="713"/>
      <c r="M4983" s="771"/>
      <c r="N4983" s="713"/>
      <c r="O4983" s="713"/>
      <c r="P4983" s="1843"/>
    </row>
    <row r="4984" spans="1:16" ht="13.5" x14ac:dyDescent="0.2">
      <c r="A4984" s="606">
        <v>59</v>
      </c>
      <c r="B4984" s="272" t="s">
        <v>3573</v>
      </c>
      <c r="C4984" s="709" t="s">
        <v>701</v>
      </c>
      <c r="D4984" s="656">
        <v>2</v>
      </c>
      <c r="E4984" s="647">
        <v>2011</v>
      </c>
      <c r="F4984" s="784">
        <v>645.149</v>
      </c>
      <c r="G4984" s="784">
        <f t="shared" si="166"/>
        <v>541.92516000000001</v>
      </c>
      <c r="H4984" s="711">
        <v>84</v>
      </c>
      <c r="I4984" s="784">
        <f t="shared" si="167"/>
        <v>103.22384</v>
      </c>
      <c r="J4984" s="771"/>
      <c r="K4984" s="713"/>
      <c r="L4984" s="713"/>
      <c r="M4984" s="771"/>
      <c r="N4984" s="713"/>
      <c r="O4984" s="713"/>
      <c r="P4984" s="1843"/>
    </row>
    <row r="4985" spans="1:16" ht="28.5" customHeight="1" x14ac:dyDescent="0.2">
      <c r="A4985" s="606">
        <v>60</v>
      </c>
      <c r="B4985" s="272" t="s">
        <v>3574</v>
      </c>
      <c r="C4985" s="709" t="s">
        <v>701</v>
      </c>
      <c r="D4985" s="656">
        <v>4</v>
      </c>
      <c r="E4985" s="647">
        <v>2011</v>
      </c>
      <c r="F4985" s="784">
        <v>1491.011</v>
      </c>
      <c r="G4985" s="784">
        <f t="shared" si="166"/>
        <v>1252.4492399999999</v>
      </c>
      <c r="H4985" s="711">
        <v>84</v>
      </c>
      <c r="I4985" s="784">
        <f t="shared" si="167"/>
        <v>238.56176000000005</v>
      </c>
      <c r="J4985" s="771"/>
      <c r="K4985" s="713"/>
      <c r="L4985" s="713"/>
      <c r="M4985" s="771"/>
      <c r="N4985" s="713"/>
      <c r="O4985" s="713"/>
      <c r="P4985" s="1843"/>
    </row>
    <row r="4986" spans="1:16" ht="13.5" x14ac:dyDescent="0.2">
      <c r="A4986" s="606">
        <v>61</v>
      </c>
      <c r="B4986" s="272" t="s">
        <v>3111</v>
      </c>
      <c r="C4986" s="709" t="s">
        <v>701</v>
      </c>
      <c r="D4986" s="656">
        <v>6</v>
      </c>
      <c r="E4986" s="647">
        <v>2011</v>
      </c>
      <c r="F4986" s="784">
        <v>664.92797999999993</v>
      </c>
      <c r="G4986" s="784">
        <f t="shared" si="166"/>
        <v>558.5395031999999</v>
      </c>
      <c r="H4986" s="711">
        <v>84</v>
      </c>
      <c r="I4986" s="784">
        <f t="shared" si="167"/>
        <v>106.38847680000003</v>
      </c>
      <c r="J4986" s="771"/>
      <c r="K4986" s="713"/>
      <c r="L4986" s="713"/>
      <c r="M4986" s="771"/>
      <c r="N4986" s="713"/>
      <c r="O4986" s="713"/>
      <c r="P4986" s="1843"/>
    </row>
    <row r="4987" spans="1:16" ht="13.5" x14ac:dyDescent="0.2">
      <c r="A4987" s="606">
        <v>62</v>
      </c>
      <c r="B4987" s="272" t="s">
        <v>3112</v>
      </c>
      <c r="C4987" s="709" t="s">
        <v>701</v>
      </c>
      <c r="D4987" s="656">
        <v>10</v>
      </c>
      <c r="E4987" s="647">
        <v>2011</v>
      </c>
      <c r="F4987" s="784">
        <v>965.21799999999996</v>
      </c>
      <c r="G4987" s="784">
        <f t="shared" si="166"/>
        <v>810.78311999999994</v>
      </c>
      <c r="H4987" s="711">
        <v>84</v>
      </c>
      <c r="I4987" s="784">
        <f t="shared" si="167"/>
        <v>154.43488000000002</v>
      </c>
      <c r="J4987" s="771"/>
      <c r="K4987" s="713"/>
      <c r="L4987" s="713"/>
      <c r="M4987" s="771"/>
      <c r="N4987" s="713"/>
      <c r="O4987" s="713"/>
      <c r="P4987" s="1843"/>
    </row>
    <row r="4988" spans="1:16" ht="13.5" x14ac:dyDescent="0.2">
      <c r="A4988" s="606">
        <v>63</v>
      </c>
      <c r="B4988" s="272" t="s">
        <v>786</v>
      </c>
      <c r="C4988" s="709" t="s">
        <v>701</v>
      </c>
      <c r="D4988" s="656">
        <v>4</v>
      </c>
      <c r="E4988" s="647">
        <v>2011</v>
      </c>
      <c r="F4988" s="784">
        <v>306.01</v>
      </c>
      <c r="G4988" s="784">
        <f t="shared" si="166"/>
        <v>257.04839999999996</v>
      </c>
      <c r="H4988" s="711">
        <v>84</v>
      </c>
      <c r="I4988" s="784">
        <f t="shared" si="167"/>
        <v>48.961600000000033</v>
      </c>
      <c r="J4988" s="771"/>
      <c r="K4988" s="713"/>
      <c r="L4988" s="713"/>
      <c r="M4988" s="771"/>
      <c r="N4988" s="713"/>
      <c r="O4988" s="713"/>
      <c r="P4988" s="1843"/>
    </row>
    <row r="4989" spans="1:16" ht="13.5" x14ac:dyDescent="0.2">
      <c r="A4989" s="606">
        <v>64</v>
      </c>
      <c r="B4989" s="272" t="s">
        <v>3575</v>
      </c>
      <c r="C4989" s="709" t="s">
        <v>701</v>
      </c>
      <c r="D4989" s="656">
        <v>15</v>
      </c>
      <c r="E4989" s="647">
        <v>2011</v>
      </c>
      <c r="F4989" s="784">
        <v>1212.18795</v>
      </c>
      <c r="G4989" s="784">
        <f t="shared" si="166"/>
        <v>1018.2378779999999</v>
      </c>
      <c r="H4989" s="711">
        <v>84</v>
      </c>
      <c r="I4989" s="784">
        <f t="shared" si="167"/>
        <v>193.95007200000009</v>
      </c>
      <c r="J4989" s="771"/>
      <c r="K4989" s="713"/>
      <c r="L4989" s="713"/>
      <c r="M4989" s="771"/>
      <c r="N4989" s="713"/>
      <c r="O4989" s="713"/>
      <c r="P4989" s="1843"/>
    </row>
    <row r="4990" spans="1:16" ht="13.5" x14ac:dyDescent="0.2">
      <c r="A4990" s="606">
        <v>65</v>
      </c>
      <c r="B4990" s="272" t="s">
        <v>3576</v>
      </c>
      <c r="C4990" s="709" t="s">
        <v>701</v>
      </c>
      <c r="D4990" s="656">
        <v>2</v>
      </c>
      <c r="E4990" s="647">
        <v>2011</v>
      </c>
      <c r="F4990" s="784">
        <v>150.14500000000001</v>
      </c>
      <c r="G4990" s="784">
        <f t="shared" si="166"/>
        <v>126.12180000000001</v>
      </c>
      <c r="H4990" s="711">
        <v>84</v>
      </c>
      <c r="I4990" s="784">
        <f t="shared" si="167"/>
        <v>24.023200000000003</v>
      </c>
      <c r="J4990" s="771"/>
      <c r="K4990" s="713"/>
      <c r="L4990" s="713"/>
      <c r="M4990" s="771"/>
      <c r="N4990" s="713"/>
      <c r="O4990" s="713"/>
      <c r="P4990" s="1843"/>
    </row>
    <row r="4991" spans="1:16" ht="13.5" x14ac:dyDescent="0.2">
      <c r="A4991" s="606">
        <v>66</v>
      </c>
      <c r="B4991" s="272" t="s">
        <v>3577</v>
      </c>
      <c r="C4991" s="709" t="s">
        <v>701</v>
      </c>
      <c r="D4991" s="656">
        <v>8</v>
      </c>
      <c r="E4991" s="647">
        <v>2011</v>
      </c>
      <c r="F4991" s="784">
        <v>600.58000000000004</v>
      </c>
      <c r="G4991" s="784">
        <f t="shared" si="166"/>
        <v>504.48720000000003</v>
      </c>
      <c r="H4991" s="711">
        <v>84</v>
      </c>
      <c r="I4991" s="784">
        <f t="shared" si="167"/>
        <v>96.092800000000011</v>
      </c>
      <c r="J4991" s="771"/>
      <c r="K4991" s="713"/>
      <c r="L4991" s="713"/>
      <c r="M4991" s="771"/>
      <c r="N4991" s="713"/>
      <c r="O4991" s="713"/>
      <c r="P4991" s="1843"/>
    </row>
    <row r="4992" spans="1:16" ht="13.5" x14ac:dyDescent="0.2">
      <c r="A4992" s="606">
        <v>67</v>
      </c>
      <c r="B4992" s="272" t="s">
        <v>791</v>
      </c>
      <c r="C4992" s="709" t="s">
        <v>701</v>
      </c>
      <c r="D4992" s="656">
        <v>2</v>
      </c>
      <c r="E4992" s="647">
        <v>2011</v>
      </c>
      <c r="F4992" s="784">
        <v>522.65</v>
      </c>
      <c r="G4992" s="784">
        <f t="shared" si="166"/>
        <v>439.02599999999995</v>
      </c>
      <c r="H4992" s="711">
        <v>84</v>
      </c>
      <c r="I4992" s="784">
        <f t="shared" si="167"/>
        <v>83.624000000000024</v>
      </c>
      <c r="J4992" s="771"/>
      <c r="K4992" s="713"/>
      <c r="L4992" s="713"/>
      <c r="M4992" s="771"/>
      <c r="N4992" s="713"/>
      <c r="O4992" s="713"/>
      <c r="P4992" s="1843"/>
    </row>
    <row r="4993" spans="1:16" ht="13.5" x14ac:dyDescent="0.2">
      <c r="A4993" s="606">
        <v>68</v>
      </c>
      <c r="B4993" s="272" t="s">
        <v>787</v>
      </c>
      <c r="C4993" s="709" t="s">
        <v>701</v>
      </c>
      <c r="D4993" s="656">
        <v>15</v>
      </c>
      <c r="E4993" s="647">
        <v>2011</v>
      </c>
      <c r="F4993" s="784">
        <v>4032.1819500000001</v>
      </c>
      <c r="G4993" s="784">
        <f t="shared" si="166"/>
        <v>3387.0328380000001</v>
      </c>
      <c r="H4993" s="711">
        <v>84</v>
      </c>
      <c r="I4993" s="784">
        <f t="shared" si="167"/>
        <v>645.14911200000006</v>
      </c>
      <c r="J4993" s="771"/>
      <c r="K4993" s="713"/>
      <c r="L4993" s="713"/>
      <c r="M4993" s="771"/>
      <c r="N4993" s="713"/>
      <c r="O4993" s="713"/>
      <c r="P4993" s="1843"/>
    </row>
    <row r="4994" spans="1:16" ht="13.5" x14ac:dyDescent="0.2">
      <c r="A4994" s="606">
        <v>69</v>
      </c>
      <c r="B4994" s="272" t="s">
        <v>2935</v>
      </c>
      <c r="C4994" s="709" t="s">
        <v>701</v>
      </c>
      <c r="D4994" s="656">
        <v>4</v>
      </c>
      <c r="E4994" s="647">
        <v>2011</v>
      </c>
      <c r="F4994" s="784">
        <v>702.49599999999998</v>
      </c>
      <c r="G4994" s="784">
        <f t="shared" si="166"/>
        <v>590.09663999999998</v>
      </c>
      <c r="H4994" s="711">
        <v>84</v>
      </c>
      <c r="I4994" s="784">
        <f t="shared" si="167"/>
        <v>112.39936</v>
      </c>
      <c r="J4994" s="771"/>
      <c r="K4994" s="713"/>
      <c r="L4994" s="713"/>
      <c r="M4994" s="771"/>
      <c r="N4994" s="713"/>
      <c r="O4994" s="713"/>
      <c r="P4994" s="1843"/>
    </row>
    <row r="4995" spans="1:16" ht="13.5" x14ac:dyDescent="0.2">
      <c r="A4995" s="606">
        <v>70</v>
      </c>
      <c r="B4995" s="272" t="s">
        <v>784</v>
      </c>
      <c r="C4995" s="709" t="s">
        <v>701</v>
      </c>
      <c r="D4995" s="656">
        <v>3</v>
      </c>
      <c r="E4995" s="647">
        <v>2011</v>
      </c>
      <c r="F4995" s="784">
        <v>637.20501000000002</v>
      </c>
      <c r="G4995" s="784">
        <f t="shared" si="166"/>
        <v>535.25220839999997</v>
      </c>
      <c r="H4995" s="711">
        <v>84</v>
      </c>
      <c r="I4995" s="784">
        <f t="shared" si="167"/>
        <v>101.95280160000004</v>
      </c>
      <c r="J4995" s="771"/>
      <c r="K4995" s="713"/>
      <c r="L4995" s="713"/>
      <c r="M4995" s="771"/>
      <c r="N4995" s="713"/>
      <c r="O4995" s="713"/>
      <c r="P4995" s="1843"/>
    </row>
    <row r="4996" spans="1:16" ht="13.5" x14ac:dyDescent="0.2">
      <c r="A4996" s="606">
        <v>71</v>
      </c>
      <c r="B4996" s="272" t="s">
        <v>789</v>
      </c>
      <c r="C4996" s="709" t="s">
        <v>701</v>
      </c>
      <c r="D4996" s="656">
        <v>70</v>
      </c>
      <c r="E4996" s="647">
        <v>2011</v>
      </c>
      <c r="F4996" s="784">
        <v>2378.8939999999998</v>
      </c>
      <c r="G4996" s="784">
        <f t="shared" si="166"/>
        <v>1998.2709599999998</v>
      </c>
      <c r="H4996" s="711">
        <v>84</v>
      </c>
      <c r="I4996" s="784">
        <f t="shared" si="167"/>
        <v>380.62303999999995</v>
      </c>
      <c r="J4996" s="771"/>
      <c r="K4996" s="713"/>
      <c r="L4996" s="713"/>
      <c r="M4996" s="771"/>
      <c r="N4996" s="713"/>
      <c r="O4996" s="713"/>
      <c r="P4996" s="1843"/>
    </row>
    <row r="4997" spans="1:16" ht="13.5" x14ac:dyDescent="0.2">
      <c r="A4997" s="606">
        <v>72</v>
      </c>
      <c r="B4997" s="272" t="s">
        <v>3067</v>
      </c>
      <c r="C4997" s="709" t="s">
        <v>701</v>
      </c>
      <c r="D4997" s="656">
        <v>15</v>
      </c>
      <c r="E4997" s="647">
        <v>2011</v>
      </c>
      <c r="F4997" s="784">
        <v>1592.76</v>
      </c>
      <c r="G4997" s="784">
        <f t="shared" si="166"/>
        <v>1337.9184</v>
      </c>
      <c r="H4997" s="711">
        <v>84</v>
      </c>
      <c r="I4997" s="784">
        <f t="shared" si="167"/>
        <v>254.84159999999997</v>
      </c>
      <c r="J4997" s="771"/>
      <c r="K4997" s="713"/>
      <c r="L4997" s="713"/>
      <c r="M4997" s="771"/>
      <c r="N4997" s="713"/>
      <c r="O4997" s="713"/>
      <c r="P4997" s="1843"/>
    </row>
    <row r="4998" spans="1:16" ht="13.5" x14ac:dyDescent="0.2">
      <c r="A4998" s="606">
        <v>73</v>
      </c>
      <c r="B4998" s="272" t="s">
        <v>712</v>
      </c>
      <c r="C4998" s="709" t="s">
        <v>701</v>
      </c>
      <c r="D4998" s="656">
        <v>2</v>
      </c>
      <c r="E4998" s="647">
        <v>2011</v>
      </c>
      <c r="F4998" s="784">
        <v>987.49699999999996</v>
      </c>
      <c r="G4998" s="784">
        <f t="shared" si="166"/>
        <v>829.49747999999988</v>
      </c>
      <c r="H4998" s="711">
        <v>84</v>
      </c>
      <c r="I4998" s="784">
        <f t="shared" si="167"/>
        <v>157.99952000000008</v>
      </c>
      <c r="J4998" s="771"/>
      <c r="K4998" s="713"/>
      <c r="L4998" s="713"/>
      <c r="M4998" s="771"/>
      <c r="N4998" s="713"/>
      <c r="O4998" s="713"/>
      <c r="P4998" s="1843"/>
    </row>
    <row r="4999" spans="1:16" ht="13.5" x14ac:dyDescent="0.2">
      <c r="A4999" s="606">
        <v>74</v>
      </c>
      <c r="B4999" s="272" t="s">
        <v>3578</v>
      </c>
      <c r="C4999" s="709" t="s">
        <v>701</v>
      </c>
      <c r="D4999" s="656">
        <v>12</v>
      </c>
      <c r="E4999" s="647">
        <v>2011</v>
      </c>
      <c r="F4999" s="784">
        <v>1301.778</v>
      </c>
      <c r="G4999" s="784">
        <f t="shared" si="166"/>
        <v>1093.49352</v>
      </c>
      <c r="H4999" s="711">
        <v>84</v>
      </c>
      <c r="I4999" s="784">
        <f t="shared" si="167"/>
        <v>208.28448000000003</v>
      </c>
      <c r="J4999" s="771"/>
      <c r="K4999" s="713"/>
      <c r="L4999" s="713"/>
      <c r="M4999" s="771"/>
      <c r="N4999" s="713"/>
      <c r="O4999" s="713"/>
      <c r="P4999" s="1843"/>
    </row>
    <row r="5000" spans="1:16" ht="13.5" x14ac:dyDescent="0.2">
      <c r="A5000" s="606">
        <v>75</v>
      </c>
      <c r="B5000" s="272" t="s">
        <v>3579</v>
      </c>
      <c r="C5000" s="709" t="s">
        <v>701</v>
      </c>
      <c r="D5000" s="656">
        <v>11</v>
      </c>
      <c r="E5000" s="647">
        <v>2011</v>
      </c>
      <c r="F5000" s="784">
        <v>1428.70805</v>
      </c>
      <c r="G5000" s="784">
        <f t="shared" si="166"/>
        <v>1200.1147619999999</v>
      </c>
      <c r="H5000" s="711">
        <v>84</v>
      </c>
      <c r="I5000" s="784">
        <f t="shared" si="167"/>
        <v>228.59328800000003</v>
      </c>
      <c r="J5000" s="771"/>
      <c r="K5000" s="713"/>
      <c r="L5000" s="713"/>
      <c r="M5000" s="771"/>
      <c r="N5000" s="713"/>
      <c r="O5000" s="713"/>
      <c r="P5000" s="1843"/>
    </row>
    <row r="5001" spans="1:16" ht="13.5" x14ac:dyDescent="0.2">
      <c r="A5001" s="606">
        <v>76</v>
      </c>
      <c r="B5001" s="272" t="s">
        <v>2921</v>
      </c>
      <c r="C5001" s="709" t="s">
        <v>701</v>
      </c>
      <c r="D5001" s="656">
        <v>7</v>
      </c>
      <c r="E5001" s="647">
        <v>2011</v>
      </c>
      <c r="F5001" s="784">
        <v>1157.13598</v>
      </c>
      <c r="G5001" s="784">
        <f t="shared" si="166"/>
        <v>971.99422319999996</v>
      </c>
      <c r="H5001" s="711">
        <v>84</v>
      </c>
      <c r="I5001" s="784">
        <f t="shared" si="167"/>
        <v>185.14175680000005</v>
      </c>
      <c r="J5001" s="771"/>
      <c r="K5001" s="713"/>
      <c r="L5001" s="713"/>
      <c r="M5001" s="771"/>
      <c r="N5001" s="713"/>
      <c r="O5001" s="713"/>
      <c r="P5001" s="1843"/>
    </row>
    <row r="5002" spans="1:16" ht="13.5" x14ac:dyDescent="0.2">
      <c r="A5002" s="606">
        <v>77</v>
      </c>
      <c r="B5002" s="272" t="s">
        <v>801</v>
      </c>
      <c r="C5002" s="709" t="s">
        <v>701</v>
      </c>
      <c r="D5002" s="656">
        <v>2</v>
      </c>
      <c r="E5002" s="647">
        <v>2011</v>
      </c>
      <c r="F5002" s="784">
        <v>408</v>
      </c>
      <c r="G5002" s="784">
        <f t="shared" si="166"/>
        <v>342.71999999999997</v>
      </c>
      <c r="H5002" s="711">
        <v>84</v>
      </c>
      <c r="I5002" s="784">
        <f t="shared" si="167"/>
        <v>65.28000000000003</v>
      </c>
      <c r="J5002" s="771"/>
      <c r="K5002" s="713"/>
      <c r="L5002" s="713"/>
      <c r="M5002" s="771"/>
      <c r="N5002" s="713"/>
      <c r="O5002" s="713"/>
      <c r="P5002" s="1843"/>
    </row>
    <row r="5003" spans="1:16" ht="13.5" x14ac:dyDescent="0.2">
      <c r="A5003" s="606">
        <v>78</v>
      </c>
      <c r="B5003" s="272" t="s">
        <v>1879</v>
      </c>
      <c r="C5003" s="709" t="s">
        <v>701</v>
      </c>
      <c r="D5003" s="656">
        <v>4</v>
      </c>
      <c r="E5003" s="647">
        <v>2011</v>
      </c>
      <c r="F5003" s="784">
        <v>955.2</v>
      </c>
      <c r="G5003" s="784">
        <f t="shared" si="166"/>
        <v>802.36800000000005</v>
      </c>
      <c r="H5003" s="711">
        <v>84</v>
      </c>
      <c r="I5003" s="784">
        <f t="shared" si="167"/>
        <v>152.83199999999999</v>
      </c>
      <c r="J5003" s="771"/>
      <c r="K5003" s="713"/>
      <c r="L5003" s="713"/>
      <c r="M5003" s="771"/>
      <c r="N5003" s="713"/>
      <c r="O5003" s="713"/>
      <c r="P5003" s="1843"/>
    </row>
    <row r="5004" spans="1:16" ht="13.5" x14ac:dyDescent="0.2">
      <c r="A5004" s="606">
        <v>79</v>
      </c>
      <c r="B5004" s="272" t="s">
        <v>785</v>
      </c>
      <c r="C5004" s="709" t="s">
        <v>701</v>
      </c>
      <c r="D5004" s="656">
        <v>2</v>
      </c>
      <c r="E5004" s="647">
        <v>2011</v>
      </c>
      <c r="F5004" s="784">
        <v>429.6</v>
      </c>
      <c r="G5004" s="784">
        <f t="shared" si="166"/>
        <v>360.86400000000003</v>
      </c>
      <c r="H5004" s="711">
        <v>84</v>
      </c>
      <c r="I5004" s="784">
        <f t="shared" si="167"/>
        <v>68.73599999999999</v>
      </c>
      <c r="J5004" s="771"/>
      <c r="K5004" s="713"/>
      <c r="L5004" s="713"/>
      <c r="M5004" s="771"/>
      <c r="N5004" s="713"/>
      <c r="O5004" s="713"/>
      <c r="P5004" s="1843"/>
    </row>
    <row r="5005" spans="1:16" ht="13.5" x14ac:dyDescent="0.2">
      <c r="A5005" s="606">
        <v>80</v>
      </c>
      <c r="B5005" s="279" t="s">
        <v>3580</v>
      </c>
      <c r="C5005" s="709" t="s">
        <v>701</v>
      </c>
      <c r="D5005" s="656">
        <v>1</v>
      </c>
      <c r="E5005" s="647">
        <v>2011</v>
      </c>
      <c r="F5005" s="784">
        <v>180</v>
      </c>
      <c r="G5005" s="784">
        <f t="shared" si="166"/>
        <v>151.19999999999999</v>
      </c>
      <c r="H5005" s="711">
        <v>84</v>
      </c>
      <c r="I5005" s="784">
        <f t="shared" si="167"/>
        <v>28.800000000000011</v>
      </c>
      <c r="J5005" s="771"/>
      <c r="K5005" s="713"/>
      <c r="L5005" s="713"/>
      <c r="M5005" s="771"/>
      <c r="N5005" s="713"/>
      <c r="O5005" s="713"/>
      <c r="P5005" s="1843"/>
    </row>
    <row r="5006" spans="1:16" ht="13.5" x14ac:dyDescent="0.2">
      <c r="A5006" s="606">
        <v>81</v>
      </c>
      <c r="B5006" s="720" t="s">
        <v>801</v>
      </c>
      <c r="C5006" s="709" t="s">
        <v>701</v>
      </c>
      <c r="D5006" s="710">
        <v>4</v>
      </c>
      <c r="E5006" s="647">
        <v>2012</v>
      </c>
      <c r="F5006" s="784">
        <v>816</v>
      </c>
      <c r="G5006" s="784">
        <f t="shared" si="166"/>
        <v>587.52</v>
      </c>
      <c r="H5006" s="711">
        <v>72</v>
      </c>
      <c r="I5006" s="784">
        <f t="shared" si="167"/>
        <v>228.48000000000002</v>
      </c>
      <c r="J5006" s="771"/>
      <c r="K5006" s="713"/>
      <c r="L5006" s="713"/>
      <c r="M5006" s="771"/>
      <c r="N5006" s="713"/>
      <c r="O5006" s="713"/>
      <c r="P5006" s="1843"/>
    </row>
    <row r="5007" spans="1:16" ht="27" x14ac:dyDescent="0.2">
      <c r="A5007" s="606">
        <v>82</v>
      </c>
      <c r="B5007" s="720" t="s">
        <v>3581</v>
      </c>
      <c r="C5007" s="709" t="s">
        <v>701</v>
      </c>
      <c r="D5007" s="710">
        <v>4</v>
      </c>
      <c r="E5007" s="647">
        <v>2012</v>
      </c>
      <c r="F5007" s="784">
        <v>979.2</v>
      </c>
      <c r="G5007" s="784">
        <f t="shared" si="166"/>
        <v>705.024</v>
      </c>
      <c r="H5007" s="711">
        <v>72</v>
      </c>
      <c r="I5007" s="784">
        <f t="shared" si="167"/>
        <v>274.17600000000004</v>
      </c>
      <c r="J5007" s="771"/>
      <c r="K5007" s="713"/>
      <c r="L5007" s="713"/>
      <c r="M5007" s="771"/>
      <c r="N5007" s="713"/>
      <c r="O5007" s="713"/>
      <c r="P5007" s="1843"/>
    </row>
    <row r="5008" spans="1:16" ht="27" x14ac:dyDescent="0.2">
      <c r="A5008" s="606">
        <v>83</v>
      </c>
      <c r="B5008" s="720" t="s">
        <v>3582</v>
      </c>
      <c r="C5008" s="709" t="s">
        <v>701</v>
      </c>
      <c r="D5008" s="710">
        <v>4</v>
      </c>
      <c r="E5008" s="647">
        <v>2012</v>
      </c>
      <c r="F5008" s="784">
        <v>1185.5999999999999</v>
      </c>
      <c r="G5008" s="784">
        <f t="shared" si="166"/>
        <v>853.63199999999995</v>
      </c>
      <c r="H5008" s="711">
        <v>72</v>
      </c>
      <c r="I5008" s="784">
        <f t="shared" si="167"/>
        <v>331.96799999999996</v>
      </c>
      <c r="J5008" s="771"/>
      <c r="K5008" s="713"/>
      <c r="L5008" s="713"/>
      <c r="M5008" s="771"/>
      <c r="N5008" s="713"/>
      <c r="O5008" s="713"/>
      <c r="P5008" s="1843"/>
    </row>
    <row r="5009" spans="1:16" ht="13.5" x14ac:dyDescent="0.2">
      <c r="A5009" s="606">
        <v>84</v>
      </c>
      <c r="B5009" s="720" t="s">
        <v>785</v>
      </c>
      <c r="C5009" s="709" t="s">
        <v>701</v>
      </c>
      <c r="D5009" s="710">
        <v>4</v>
      </c>
      <c r="E5009" s="647">
        <v>2012</v>
      </c>
      <c r="F5009" s="784">
        <v>859.2</v>
      </c>
      <c r="G5009" s="784">
        <f t="shared" si="166"/>
        <v>618.62400000000002</v>
      </c>
      <c r="H5009" s="711">
        <v>72</v>
      </c>
      <c r="I5009" s="784">
        <f t="shared" si="167"/>
        <v>240.57600000000002</v>
      </c>
      <c r="J5009" s="771"/>
      <c r="K5009" s="713"/>
      <c r="L5009" s="713"/>
      <c r="M5009" s="771"/>
      <c r="N5009" s="713"/>
      <c r="O5009" s="713"/>
      <c r="P5009" s="1843"/>
    </row>
    <row r="5010" spans="1:16" ht="13.5" x14ac:dyDescent="0.2">
      <c r="A5010" s="606">
        <v>85</v>
      </c>
      <c r="B5010" s="720" t="s">
        <v>2946</v>
      </c>
      <c r="C5010" s="709" t="s">
        <v>701</v>
      </c>
      <c r="D5010" s="710">
        <v>6</v>
      </c>
      <c r="E5010" s="647">
        <v>2012</v>
      </c>
      <c r="F5010" s="784">
        <v>1587.2474999999999</v>
      </c>
      <c r="G5010" s="784">
        <f t="shared" ref="G5010:G5073" si="168">F5010*H5010%</f>
        <v>1142.8181999999999</v>
      </c>
      <c r="H5010" s="711">
        <v>72</v>
      </c>
      <c r="I5010" s="784">
        <f t="shared" ref="I5010:I5073" si="169">F5010-G5010</f>
        <v>444.42930000000001</v>
      </c>
      <c r="J5010" s="771"/>
      <c r="K5010" s="713"/>
      <c r="L5010" s="713"/>
      <c r="M5010" s="771"/>
      <c r="N5010" s="713"/>
      <c r="O5010" s="713"/>
      <c r="P5010" s="1843"/>
    </row>
    <row r="5011" spans="1:16" ht="13.5" x14ac:dyDescent="0.2">
      <c r="A5011" s="606">
        <v>86</v>
      </c>
      <c r="B5011" s="720" t="s">
        <v>3108</v>
      </c>
      <c r="C5011" s="709" t="s">
        <v>701</v>
      </c>
      <c r="D5011" s="710">
        <v>6</v>
      </c>
      <c r="E5011" s="647">
        <v>2012</v>
      </c>
      <c r="F5011" s="784">
        <v>729.27588000000003</v>
      </c>
      <c r="G5011" s="784">
        <f t="shared" si="168"/>
        <v>525.07863359999999</v>
      </c>
      <c r="H5011" s="711">
        <v>72</v>
      </c>
      <c r="I5011" s="784">
        <f t="shared" si="169"/>
        <v>204.19724640000004</v>
      </c>
      <c r="J5011" s="771"/>
      <c r="K5011" s="713"/>
      <c r="L5011" s="713"/>
      <c r="M5011" s="771"/>
      <c r="N5011" s="713"/>
      <c r="O5011" s="713"/>
      <c r="P5011" s="1843"/>
    </row>
    <row r="5012" spans="1:16" ht="13.5" x14ac:dyDescent="0.2">
      <c r="A5012" s="606">
        <v>87</v>
      </c>
      <c r="B5012" s="720" t="s">
        <v>822</v>
      </c>
      <c r="C5012" s="709" t="s">
        <v>701</v>
      </c>
      <c r="D5012" s="710">
        <v>6</v>
      </c>
      <c r="E5012" s="647">
        <v>2012</v>
      </c>
      <c r="F5012" s="784">
        <v>772.17449999999997</v>
      </c>
      <c r="G5012" s="784">
        <f t="shared" si="168"/>
        <v>555.96564000000001</v>
      </c>
      <c r="H5012" s="711">
        <v>72</v>
      </c>
      <c r="I5012" s="784">
        <f t="shared" si="169"/>
        <v>216.20885999999996</v>
      </c>
      <c r="J5012" s="771"/>
      <c r="K5012" s="713"/>
      <c r="L5012" s="713"/>
      <c r="M5012" s="771"/>
      <c r="N5012" s="713"/>
      <c r="O5012" s="713"/>
      <c r="P5012" s="1843"/>
    </row>
    <row r="5013" spans="1:16" ht="27" x14ac:dyDescent="0.2">
      <c r="A5013" s="606">
        <v>88</v>
      </c>
      <c r="B5013" s="720" t="s">
        <v>3109</v>
      </c>
      <c r="C5013" s="709" t="s">
        <v>701</v>
      </c>
      <c r="D5013" s="710">
        <v>6</v>
      </c>
      <c r="E5013" s="647">
        <v>2012</v>
      </c>
      <c r="F5013" s="784">
        <v>643.63973999999996</v>
      </c>
      <c r="G5013" s="784">
        <f t="shared" si="168"/>
        <v>463.42061279999996</v>
      </c>
      <c r="H5013" s="711">
        <v>72</v>
      </c>
      <c r="I5013" s="784">
        <f t="shared" si="169"/>
        <v>180.2191272</v>
      </c>
      <c r="J5013" s="771"/>
      <c r="K5013" s="713"/>
      <c r="L5013" s="713"/>
      <c r="M5013" s="771"/>
      <c r="N5013" s="713"/>
      <c r="O5013" s="713"/>
      <c r="P5013" s="1843"/>
    </row>
    <row r="5014" spans="1:16" ht="13.5" x14ac:dyDescent="0.2">
      <c r="A5014" s="606">
        <v>89</v>
      </c>
      <c r="B5014" s="720" t="s">
        <v>2950</v>
      </c>
      <c r="C5014" s="709" t="s">
        <v>701</v>
      </c>
      <c r="D5014" s="710">
        <v>6</v>
      </c>
      <c r="E5014" s="647">
        <v>2012</v>
      </c>
      <c r="F5014" s="784">
        <v>1935.4475400000001</v>
      </c>
      <c r="G5014" s="784">
        <f t="shared" si="168"/>
        <v>1393.5222288</v>
      </c>
      <c r="H5014" s="711">
        <v>72</v>
      </c>
      <c r="I5014" s="784">
        <f t="shared" si="169"/>
        <v>541.92531120000012</v>
      </c>
      <c r="J5014" s="771"/>
      <c r="K5014" s="713"/>
      <c r="L5014" s="713"/>
      <c r="M5014" s="771"/>
      <c r="N5014" s="713"/>
      <c r="O5014" s="713"/>
      <c r="P5014" s="1843"/>
    </row>
    <row r="5015" spans="1:16" ht="27" x14ac:dyDescent="0.2">
      <c r="A5015" s="606">
        <v>90</v>
      </c>
      <c r="B5015" s="720" t="s">
        <v>3110</v>
      </c>
      <c r="C5015" s="709" t="s">
        <v>701</v>
      </c>
      <c r="D5015" s="710">
        <v>10</v>
      </c>
      <c r="E5015" s="647">
        <v>2012</v>
      </c>
      <c r="F5015" s="784">
        <v>3727.5284999999999</v>
      </c>
      <c r="G5015" s="784">
        <f t="shared" si="168"/>
        <v>2683.8205199999998</v>
      </c>
      <c r="H5015" s="711">
        <v>72</v>
      </c>
      <c r="I5015" s="784">
        <f t="shared" si="169"/>
        <v>1043.7079800000001</v>
      </c>
      <c r="J5015" s="771"/>
      <c r="K5015" s="713"/>
      <c r="L5015" s="713"/>
      <c r="M5015" s="771"/>
      <c r="N5015" s="713"/>
      <c r="O5015" s="713"/>
      <c r="P5015" s="1843"/>
    </row>
    <row r="5016" spans="1:16" ht="13.5" x14ac:dyDescent="0.2">
      <c r="A5016" s="606">
        <v>91</v>
      </c>
      <c r="B5016" s="720" t="s">
        <v>3111</v>
      </c>
      <c r="C5016" s="709" t="s">
        <v>701</v>
      </c>
      <c r="D5016" s="710">
        <v>10</v>
      </c>
      <c r="E5016" s="647">
        <v>2012</v>
      </c>
      <c r="F5016" s="784">
        <v>1108.2133999999999</v>
      </c>
      <c r="G5016" s="784">
        <f t="shared" si="168"/>
        <v>797.91364799999985</v>
      </c>
      <c r="H5016" s="711">
        <v>72</v>
      </c>
      <c r="I5016" s="784">
        <f t="shared" si="169"/>
        <v>310.29975200000001</v>
      </c>
      <c r="J5016" s="771"/>
      <c r="K5016" s="713"/>
      <c r="L5016" s="713"/>
      <c r="M5016" s="771"/>
      <c r="N5016" s="713"/>
      <c r="O5016" s="713"/>
      <c r="P5016" s="1843"/>
    </row>
    <row r="5017" spans="1:16" ht="13.5" x14ac:dyDescent="0.2">
      <c r="A5017" s="606">
        <v>92</v>
      </c>
      <c r="B5017" s="720" t="s">
        <v>3112</v>
      </c>
      <c r="C5017" s="709" t="s">
        <v>701</v>
      </c>
      <c r="D5017" s="710">
        <v>15</v>
      </c>
      <c r="E5017" s="647">
        <v>2012</v>
      </c>
      <c r="F5017" s="784">
        <v>1447.8271499999998</v>
      </c>
      <c r="G5017" s="784">
        <f t="shared" si="168"/>
        <v>1042.4355479999999</v>
      </c>
      <c r="H5017" s="711">
        <v>72</v>
      </c>
      <c r="I5017" s="784">
        <f t="shared" si="169"/>
        <v>405.39160199999992</v>
      </c>
      <c r="J5017" s="771"/>
      <c r="K5017" s="713"/>
      <c r="L5017" s="713"/>
      <c r="M5017" s="771"/>
      <c r="N5017" s="713"/>
      <c r="O5017" s="713"/>
      <c r="P5017" s="1843"/>
    </row>
    <row r="5018" spans="1:16" ht="13.5" x14ac:dyDescent="0.2">
      <c r="A5018" s="606">
        <v>93</v>
      </c>
      <c r="B5018" s="720" t="s">
        <v>786</v>
      </c>
      <c r="C5018" s="709" t="s">
        <v>701</v>
      </c>
      <c r="D5018" s="710">
        <v>6</v>
      </c>
      <c r="E5018" s="647">
        <v>2012</v>
      </c>
      <c r="F5018" s="784">
        <v>459.01481999999999</v>
      </c>
      <c r="G5018" s="784">
        <f t="shared" si="168"/>
        <v>330.4906704</v>
      </c>
      <c r="H5018" s="711">
        <v>72</v>
      </c>
      <c r="I5018" s="784">
        <f t="shared" si="169"/>
        <v>128.52414959999999</v>
      </c>
      <c r="J5018" s="771"/>
      <c r="K5018" s="713"/>
      <c r="L5018" s="713"/>
      <c r="M5018" s="771"/>
      <c r="N5018" s="713"/>
      <c r="O5018" s="713"/>
      <c r="P5018" s="1843"/>
    </row>
    <row r="5019" spans="1:16" ht="13.5" x14ac:dyDescent="0.2">
      <c r="A5019" s="606">
        <v>94</v>
      </c>
      <c r="B5019" s="720" t="s">
        <v>3583</v>
      </c>
      <c r="C5019" s="709" t="s">
        <v>701</v>
      </c>
      <c r="D5019" s="710">
        <v>25</v>
      </c>
      <c r="E5019" s="647">
        <v>2012</v>
      </c>
      <c r="F5019" s="784">
        <v>2020.31375</v>
      </c>
      <c r="G5019" s="784">
        <f t="shared" si="168"/>
        <v>1454.6259</v>
      </c>
      <c r="H5019" s="711">
        <v>72</v>
      </c>
      <c r="I5019" s="784">
        <f t="shared" si="169"/>
        <v>565.68785000000003</v>
      </c>
      <c r="J5019" s="771"/>
      <c r="K5019" s="713"/>
      <c r="L5019" s="713"/>
      <c r="M5019" s="771"/>
      <c r="N5019" s="713"/>
      <c r="O5019" s="713"/>
      <c r="P5019" s="1843"/>
    </row>
    <row r="5020" spans="1:16" ht="13.5" x14ac:dyDescent="0.2">
      <c r="A5020" s="606">
        <v>95</v>
      </c>
      <c r="B5020" s="720" t="s">
        <v>2937</v>
      </c>
      <c r="C5020" s="709" t="s">
        <v>701</v>
      </c>
      <c r="D5020" s="710">
        <v>4</v>
      </c>
      <c r="E5020" s="647">
        <v>2012</v>
      </c>
      <c r="F5020" s="784">
        <v>300.29007999999999</v>
      </c>
      <c r="G5020" s="784">
        <f t="shared" si="168"/>
        <v>216.20885759999999</v>
      </c>
      <c r="H5020" s="711">
        <v>72</v>
      </c>
      <c r="I5020" s="784">
        <f t="shared" si="169"/>
        <v>84.081222400000001</v>
      </c>
      <c r="J5020" s="771"/>
      <c r="K5020" s="713"/>
      <c r="L5020" s="713"/>
      <c r="M5020" s="771"/>
      <c r="N5020" s="713"/>
      <c r="O5020" s="713"/>
      <c r="P5020" s="1843"/>
    </row>
    <row r="5021" spans="1:16" ht="13.5" x14ac:dyDescent="0.2">
      <c r="A5021" s="606">
        <v>96</v>
      </c>
      <c r="B5021" s="720" t="s">
        <v>2936</v>
      </c>
      <c r="C5021" s="709" t="s">
        <v>701</v>
      </c>
      <c r="D5021" s="710">
        <v>16</v>
      </c>
      <c r="E5021" s="647">
        <v>2012</v>
      </c>
      <c r="F5021" s="784">
        <v>1201.16032</v>
      </c>
      <c r="G5021" s="784">
        <f t="shared" si="168"/>
        <v>864.83543039999995</v>
      </c>
      <c r="H5021" s="711">
        <v>72</v>
      </c>
      <c r="I5021" s="784">
        <f t="shared" si="169"/>
        <v>336.32488960000001</v>
      </c>
      <c r="J5021" s="771"/>
      <c r="K5021" s="713"/>
      <c r="L5021" s="713"/>
      <c r="M5021" s="771"/>
      <c r="N5021" s="713"/>
      <c r="O5021" s="713"/>
      <c r="P5021" s="1843"/>
    </row>
    <row r="5022" spans="1:16" ht="13.5" x14ac:dyDescent="0.2">
      <c r="A5022" s="606">
        <v>97</v>
      </c>
      <c r="B5022" s="720" t="s">
        <v>791</v>
      </c>
      <c r="C5022" s="709" t="s">
        <v>701</v>
      </c>
      <c r="D5022" s="710">
        <v>5</v>
      </c>
      <c r="E5022" s="647">
        <v>2012</v>
      </c>
      <c r="F5022" s="784">
        <v>1306.6251999999999</v>
      </c>
      <c r="G5022" s="784">
        <f t="shared" si="168"/>
        <v>940.77014399999996</v>
      </c>
      <c r="H5022" s="711">
        <v>72</v>
      </c>
      <c r="I5022" s="784">
        <f t="shared" si="169"/>
        <v>365.85505599999999</v>
      </c>
      <c r="J5022" s="771"/>
      <c r="K5022" s="713"/>
      <c r="L5022" s="713"/>
      <c r="M5022" s="771"/>
      <c r="N5022" s="713"/>
      <c r="O5022" s="713"/>
      <c r="P5022" s="1843"/>
    </row>
    <row r="5023" spans="1:16" ht="13.5" x14ac:dyDescent="0.2">
      <c r="A5023" s="606">
        <v>98</v>
      </c>
      <c r="B5023" s="720" t="s">
        <v>787</v>
      </c>
      <c r="C5023" s="709" t="s">
        <v>701</v>
      </c>
      <c r="D5023" s="710">
        <v>25</v>
      </c>
      <c r="E5023" s="647">
        <v>2012</v>
      </c>
      <c r="F5023" s="784">
        <v>6720.3037500000009</v>
      </c>
      <c r="G5023" s="784">
        <f t="shared" si="168"/>
        <v>4838.6187000000009</v>
      </c>
      <c r="H5023" s="711">
        <v>72</v>
      </c>
      <c r="I5023" s="784">
        <f t="shared" si="169"/>
        <v>1881.68505</v>
      </c>
      <c r="J5023" s="771"/>
      <c r="K5023" s="713"/>
      <c r="L5023" s="713"/>
      <c r="M5023" s="771"/>
      <c r="N5023" s="713"/>
      <c r="O5023" s="713"/>
      <c r="P5023" s="1843"/>
    </row>
    <row r="5024" spans="1:16" ht="13.5" x14ac:dyDescent="0.2">
      <c r="A5024" s="606">
        <v>99</v>
      </c>
      <c r="B5024" s="720" t="s">
        <v>3102</v>
      </c>
      <c r="C5024" s="709" t="s">
        <v>701</v>
      </c>
      <c r="D5024" s="710">
        <v>4</v>
      </c>
      <c r="E5024" s="647">
        <v>2012</v>
      </c>
      <c r="F5024" s="784">
        <v>702.49576000000002</v>
      </c>
      <c r="G5024" s="784">
        <f t="shared" si="168"/>
        <v>505.79694719999998</v>
      </c>
      <c r="H5024" s="711">
        <v>72</v>
      </c>
      <c r="I5024" s="784">
        <f t="shared" si="169"/>
        <v>196.69881280000004</v>
      </c>
      <c r="J5024" s="771"/>
      <c r="K5024" s="713"/>
      <c r="L5024" s="713"/>
      <c r="M5024" s="771"/>
      <c r="N5024" s="713"/>
      <c r="O5024" s="713"/>
      <c r="P5024" s="1843"/>
    </row>
    <row r="5025" spans="1:16" ht="13.5" x14ac:dyDescent="0.2">
      <c r="A5025" s="606">
        <v>100</v>
      </c>
      <c r="B5025" s="720" t="s">
        <v>784</v>
      </c>
      <c r="C5025" s="709" t="s">
        <v>701</v>
      </c>
      <c r="D5025" s="710">
        <v>10</v>
      </c>
      <c r="E5025" s="647">
        <v>2012</v>
      </c>
      <c r="F5025" s="784">
        <v>2124.0182</v>
      </c>
      <c r="G5025" s="784">
        <f t="shared" si="168"/>
        <v>1529.2931039999999</v>
      </c>
      <c r="H5025" s="711">
        <v>72</v>
      </c>
      <c r="I5025" s="784">
        <f t="shared" si="169"/>
        <v>594.72509600000012</v>
      </c>
      <c r="J5025" s="771"/>
      <c r="K5025" s="713"/>
      <c r="L5025" s="713"/>
      <c r="M5025" s="771"/>
      <c r="N5025" s="713"/>
      <c r="O5025" s="713"/>
      <c r="P5025" s="1843"/>
    </row>
    <row r="5026" spans="1:16" ht="13.5" x14ac:dyDescent="0.2">
      <c r="A5026" s="606">
        <v>101</v>
      </c>
      <c r="B5026" s="720" t="s">
        <v>789</v>
      </c>
      <c r="C5026" s="709" t="s">
        <v>701</v>
      </c>
      <c r="D5026" s="710">
        <v>85</v>
      </c>
      <c r="E5026" s="647">
        <v>2012</v>
      </c>
      <c r="F5026" s="784">
        <v>2888.6569999999997</v>
      </c>
      <c r="G5026" s="784">
        <f t="shared" si="168"/>
        <v>2079.8330399999995</v>
      </c>
      <c r="H5026" s="711">
        <v>72</v>
      </c>
      <c r="I5026" s="784">
        <f t="shared" si="169"/>
        <v>808.82396000000017</v>
      </c>
      <c r="J5026" s="771"/>
      <c r="K5026" s="713"/>
      <c r="L5026" s="713"/>
      <c r="M5026" s="771"/>
      <c r="N5026" s="713"/>
      <c r="O5026" s="713"/>
      <c r="P5026" s="1843"/>
    </row>
    <row r="5027" spans="1:16" ht="13.5" x14ac:dyDescent="0.2">
      <c r="A5027" s="606">
        <v>102</v>
      </c>
      <c r="B5027" s="720" t="s">
        <v>3067</v>
      </c>
      <c r="C5027" s="709" t="s">
        <v>701</v>
      </c>
      <c r="D5027" s="710">
        <v>26</v>
      </c>
      <c r="E5027" s="647">
        <v>2012</v>
      </c>
      <c r="F5027" s="784">
        <v>2760.7842599999999</v>
      </c>
      <c r="G5027" s="784">
        <f t="shared" si="168"/>
        <v>1987.7646671999998</v>
      </c>
      <c r="H5027" s="711">
        <v>72</v>
      </c>
      <c r="I5027" s="784">
        <f t="shared" si="169"/>
        <v>773.01959280000005</v>
      </c>
      <c r="J5027" s="771"/>
      <c r="K5027" s="713"/>
      <c r="L5027" s="713"/>
      <c r="M5027" s="771"/>
      <c r="N5027" s="713"/>
      <c r="O5027" s="713"/>
      <c r="P5027" s="1843"/>
    </row>
    <row r="5028" spans="1:16" ht="13.5" x14ac:dyDescent="0.2">
      <c r="A5028" s="606">
        <v>103</v>
      </c>
      <c r="B5028" s="720" t="s">
        <v>712</v>
      </c>
      <c r="C5028" s="709" t="s">
        <v>701</v>
      </c>
      <c r="D5028" s="710">
        <v>2</v>
      </c>
      <c r="E5028" s="647">
        <v>2012</v>
      </c>
      <c r="F5028" s="784">
        <v>987.49674000000005</v>
      </c>
      <c r="G5028" s="784">
        <f t="shared" si="168"/>
        <v>710.99765279999997</v>
      </c>
      <c r="H5028" s="711">
        <v>72</v>
      </c>
      <c r="I5028" s="784">
        <f t="shared" si="169"/>
        <v>276.49908720000008</v>
      </c>
      <c r="J5028" s="771"/>
      <c r="K5028" s="713"/>
      <c r="L5028" s="713"/>
      <c r="M5028" s="771"/>
      <c r="N5028" s="713"/>
      <c r="O5028" s="713"/>
      <c r="P5028" s="1843"/>
    </row>
    <row r="5029" spans="1:16" ht="13.5" x14ac:dyDescent="0.2">
      <c r="A5029" s="606">
        <v>104</v>
      </c>
      <c r="B5029" s="720" t="s">
        <v>3579</v>
      </c>
      <c r="C5029" s="709" t="s">
        <v>701</v>
      </c>
      <c r="D5029" s="710">
        <v>8</v>
      </c>
      <c r="E5029" s="647">
        <v>2012</v>
      </c>
      <c r="F5029" s="784">
        <v>1039.0604799999999</v>
      </c>
      <c r="G5029" s="784">
        <f t="shared" si="168"/>
        <v>748.12354559999983</v>
      </c>
      <c r="H5029" s="711">
        <v>72</v>
      </c>
      <c r="I5029" s="784">
        <f t="shared" si="169"/>
        <v>290.93693440000004</v>
      </c>
      <c r="J5029" s="771"/>
      <c r="K5029" s="713"/>
      <c r="L5029" s="713"/>
      <c r="M5029" s="771"/>
      <c r="N5029" s="713"/>
      <c r="O5029" s="713"/>
      <c r="P5029" s="1843"/>
    </row>
    <row r="5030" spans="1:16" ht="13.5" x14ac:dyDescent="0.2">
      <c r="A5030" s="606">
        <v>105</v>
      </c>
      <c r="B5030" s="720" t="s">
        <v>2921</v>
      </c>
      <c r="C5030" s="709" t="s">
        <v>701</v>
      </c>
      <c r="D5030" s="710">
        <v>32</v>
      </c>
      <c r="E5030" s="647">
        <v>2012</v>
      </c>
      <c r="F5030" s="784">
        <v>5289.7625599999992</v>
      </c>
      <c r="G5030" s="784">
        <f t="shared" si="168"/>
        <v>3808.6290431999992</v>
      </c>
      <c r="H5030" s="711">
        <v>72</v>
      </c>
      <c r="I5030" s="784">
        <f t="shared" si="169"/>
        <v>1481.1335168000001</v>
      </c>
      <c r="J5030" s="771"/>
      <c r="K5030" s="713"/>
      <c r="L5030" s="713"/>
      <c r="M5030" s="771"/>
      <c r="N5030" s="713"/>
      <c r="O5030" s="713"/>
      <c r="P5030" s="1843"/>
    </row>
    <row r="5031" spans="1:16" ht="27.75" customHeight="1" x14ac:dyDescent="0.2">
      <c r="A5031" s="606">
        <v>106</v>
      </c>
      <c r="B5031" s="717" t="s">
        <v>3584</v>
      </c>
      <c r="C5031" s="709" t="s">
        <v>701</v>
      </c>
      <c r="D5031" s="656">
        <v>4</v>
      </c>
      <c r="E5031" s="647">
        <v>2012</v>
      </c>
      <c r="F5031" s="784">
        <v>357.048</v>
      </c>
      <c r="G5031" s="784">
        <f t="shared" si="168"/>
        <v>257.07456000000002</v>
      </c>
      <c r="H5031" s="711">
        <v>72</v>
      </c>
      <c r="I5031" s="784">
        <f t="shared" si="169"/>
        <v>99.973439999999982</v>
      </c>
      <c r="J5031" s="771"/>
      <c r="K5031" s="713"/>
      <c r="L5031" s="713"/>
      <c r="M5031" s="771"/>
      <c r="N5031" s="713"/>
      <c r="O5031" s="713"/>
      <c r="P5031" s="1843"/>
    </row>
    <row r="5032" spans="1:16" s="5" customFormat="1" ht="13.5" x14ac:dyDescent="0.25">
      <c r="A5032" s="1048">
        <v>1</v>
      </c>
      <c r="B5032" s="795" t="s">
        <v>3768</v>
      </c>
      <c r="C5032" s="70" t="s">
        <v>701</v>
      </c>
      <c r="D5032" s="70">
        <v>2</v>
      </c>
      <c r="E5032" s="70">
        <v>1980</v>
      </c>
      <c r="F5032" s="784">
        <v>19.100000000000001</v>
      </c>
      <c r="G5032" s="784">
        <f t="shared" si="168"/>
        <v>19.100000000000001</v>
      </c>
      <c r="H5032" s="711">
        <v>100</v>
      </c>
      <c r="I5032" s="784">
        <f t="shared" si="169"/>
        <v>0</v>
      </c>
      <c r="J5032" s="644"/>
      <c r="K5032" s="693"/>
      <c r="L5032" s="692"/>
      <c r="M5032" s="692"/>
      <c r="N5032" s="692"/>
      <c r="O5032" s="692"/>
      <c r="P5032" s="1836" t="s">
        <v>1147</v>
      </c>
    </row>
    <row r="5033" spans="1:16" s="5" customFormat="1" ht="13.5" x14ac:dyDescent="0.25">
      <c r="A5033" s="1048">
        <v>2</v>
      </c>
      <c r="B5033" s="795" t="s">
        <v>2021</v>
      </c>
      <c r="C5033" s="70" t="s">
        <v>701</v>
      </c>
      <c r="D5033" s="70">
        <v>8</v>
      </c>
      <c r="E5033" s="70">
        <v>2004</v>
      </c>
      <c r="F5033" s="784">
        <v>1520</v>
      </c>
      <c r="G5033" s="784">
        <f t="shared" si="168"/>
        <v>1520</v>
      </c>
      <c r="H5033" s="711">
        <v>100</v>
      </c>
      <c r="I5033" s="784">
        <f t="shared" si="169"/>
        <v>0</v>
      </c>
      <c r="J5033" s="644"/>
      <c r="K5033" s="693"/>
      <c r="L5033" s="692"/>
      <c r="M5033" s="692"/>
      <c r="N5033" s="692"/>
      <c r="O5033" s="692"/>
      <c r="P5033" s="1837"/>
    </row>
    <row r="5034" spans="1:16" s="5" customFormat="1" ht="13.5" x14ac:dyDescent="0.25">
      <c r="A5034" s="1048">
        <v>3</v>
      </c>
      <c r="B5034" s="795" t="s">
        <v>3769</v>
      </c>
      <c r="C5034" s="70" t="s">
        <v>701</v>
      </c>
      <c r="D5034" s="70">
        <v>8</v>
      </c>
      <c r="E5034" s="70">
        <v>2004</v>
      </c>
      <c r="F5034" s="784">
        <v>608</v>
      </c>
      <c r="G5034" s="784">
        <f t="shared" si="168"/>
        <v>608</v>
      </c>
      <c r="H5034" s="711">
        <v>100</v>
      </c>
      <c r="I5034" s="784">
        <f t="shared" si="169"/>
        <v>0</v>
      </c>
      <c r="J5034" s="644"/>
      <c r="K5034" s="693"/>
      <c r="L5034" s="692"/>
      <c r="M5034" s="692"/>
      <c r="N5034" s="692"/>
      <c r="O5034" s="692"/>
      <c r="P5034" s="1837"/>
    </row>
    <row r="5035" spans="1:16" s="5" customFormat="1" ht="13.5" x14ac:dyDescent="0.25">
      <c r="A5035" s="1048">
        <v>4</v>
      </c>
      <c r="B5035" s="795" t="s">
        <v>2942</v>
      </c>
      <c r="C5035" s="70" t="s">
        <v>701</v>
      </c>
      <c r="D5035" s="70">
        <v>8</v>
      </c>
      <c r="E5035" s="70">
        <v>2004</v>
      </c>
      <c r="F5035" s="784">
        <v>484</v>
      </c>
      <c r="G5035" s="784">
        <f t="shared" si="168"/>
        <v>484</v>
      </c>
      <c r="H5035" s="711">
        <v>100</v>
      </c>
      <c r="I5035" s="784">
        <f t="shared" si="169"/>
        <v>0</v>
      </c>
      <c r="J5035" s="644"/>
      <c r="K5035" s="693"/>
      <c r="L5035" s="692"/>
      <c r="M5035" s="692"/>
      <c r="N5035" s="692"/>
      <c r="O5035" s="692"/>
      <c r="P5035" s="1837"/>
    </row>
    <row r="5036" spans="1:16" s="5" customFormat="1" ht="13.5" x14ac:dyDescent="0.25">
      <c r="A5036" s="1048">
        <v>5</v>
      </c>
      <c r="B5036" s="795" t="s">
        <v>3770</v>
      </c>
      <c r="C5036" s="70" t="s">
        <v>701</v>
      </c>
      <c r="D5036" s="70">
        <v>23</v>
      </c>
      <c r="E5036" s="70">
        <v>2004</v>
      </c>
      <c r="F5036" s="784">
        <v>1311</v>
      </c>
      <c r="G5036" s="784">
        <f t="shared" si="168"/>
        <v>1311</v>
      </c>
      <c r="H5036" s="711">
        <v>100</v>
      </c>
      <c r="I5036" s="784">
        <f t="shared" si="169"/>
        <v>0</v>
      </c>
      <c r="J5036" s="644"/>
      <c r="K5036" s="693"/>
      <c r="L5036" s="692"/>
      <c r="M5036" s="692"/>
      <c r="N5036" s="692"/>
      <c r="O5036" s="692"/>
      <c r="P5036" s="1837"/>
    </row>
    <row r="5037" spans="1:16" s="5" customFormat="1" ht="13.5" x14ac:dyDescent="0.25">
      <c r="A5037" s="1048">
        <v>6</v>
      </c>
      <c r="B5037" s="795" t="s">
        <v>3771</v>
      </c>
      <c r="C5037" s="70" t="s">
        <v>701</v>
      </c>
      <c r="D5037" s="70">
        <v>31</v>
      </c>
      <c r="E5037" s="70">
        <v>2004</v>
      </c>
      <c r="F5037" s="784">
        <v>1953</v>
      </c>
      <c r="G5037" s="784">
        <f t="shared" si="168"/>
        <v>1953</v>
      </c>
      <c r="H5037" s="711">
        <v>100</v>
      </c>
      <c r="I5037" s="784">
        <f t="shared" si="169"/>
        <v>0</v>
      </c>
      <c r="J5037" s="644"/>
      <c r="K5037" s="693"/>
      <c r="L5037" s="692"/>
      <c r="M5037" s="692"/>
      <c r="N5037" s="692"/>
      <c r="O5037" s="692"/>
      <c r="P5037" s="1837"/>
    </row>
    <row r="5038" spans="1:16" s="5" customFormat="1" ht="27" x14ac:dyDescent="0.25">
      <c r="A5038" s="1048">
        <v>7</v>
      </c>
      <c r="B5038" s="795" t="s">
        <v>3772</v>
      </c>
      <c r="C5038" s="70" t="s">
        <v>701</v>
      </c>
      <c r="D5038" s="70">
        <v>10</v>
      </c>
      <c r="E5038" s="70">
        <v>2004</v>
      </c>
      <c r="F5038" s="784">
        <v>630</v>
      </c>
      <c r="G5038" s="784">
        <f t="shared" si="168"/>
        <v>630</v>
      </c>
      <c r="H5038" s="711">
        <v>100</v>
      </c>
      <c r="I5038" s="784">
        <f t="shared" si="169"/>
        <v>0</v>
      </c>
      <c r="J5038" s="644"/>
      <c r="K5038" s="693"/>
      <c r="L5038" s="692"/>
      <c r="M5038" s="692"/>
      <c r="N5038" s="692"/>
      <c r="O5038" s="692"/>
      <c r="P5038" s="1837"/>
    </row>
    <row r="5039" spans="1:16" s="5" customFormat="1" ht="13.5" x14ac:dyDescent="0.25">
      <c r="A5039" s="1048">
        <v>8</v>
      </c>
      <c r="B5039" s="795" t="s">
        <v>3773</v>
      </c>
      <c r="C5039" s="70" t="s">
        <v>701</v>
      </c>
      <c r="D5039" s="70">
        <v>1</v>
      </c>
      <c r="E5039" s="70">
        <v>2004</v>
      </c>
      <c r="F5039" s="784">
        <v>113</v>
      </c>
      <c r="G5039" s="784">
        <f t="shared" si="168"/>
        <v>113</v>
      </c>
      <c r="H5039" s="711">
        <v>100</v>
      </c>
      <c r="I5039" s="784">
        <f t="shared" si="169"/>
        <v>0</v>
      </c>
      <c r="J5039" s="644"/>
      <c r="K5039" s="693"/>
      <c r="L5039" s="692"/>
      <c r="M5039" s="692"/>
      <c r="N5039" s="692"/>
      <c r="O5039" s="692"/>
      <c r="P5039" s="1837"/>
    </row>
    <row r="5040" spans="1:16" s="5" customFormat="1" ht="13.5" x14ac:dyDescent="0.25">
      <c r="A5040" s="1048">
        <v>9</v>
      </c>
      <c r="B5040" s="795" t="s">
        <v>3774</v>
      </c>
      <c r="C5040" s="70" t="s">
        <v>701</v>
      </c>
      <c r="D5040" s="70">
        <v>29</v>
      </c>
      <c r="E5040" s="70">
        <v>2004</v>
      </c>
      <c r="F5040" s="784">
        <v>3277</v>
      </c>
      <c r="G5040" s="784">
        <f t="shared" si="168"/>
        <v>3277</v>
      </c>
      <c r="H5040" s="711">
        <v>100</v>
      </c>
      <c r="I5040" s="784">
        <f t="shared" si="169"/>
        <v>0</v>
      </c>
      <c r="J5040" s="644"/>
      <c r="K5040" s="693"/>
      <c r="L5040" s="692"/>
      <c r="M5040" s="692"/>
      <c r="N5040" s="692"/>
      <c r="O5040" s="692"/>
      <c r="P5040" s="1837"/>
    </row>
    <row r="5041" spans="1:16" s="5" customFormat="1" ht="13.5" x14ac:dyDescent="0.25">
      <c r="A5041" s="1048">
        <v>10</v>
      </c>
      <c r="B5041" s="795" t="s">
        <v>3023</v>
      </c>
      <c r="C5041" s="70" t="s">
        <v>701</v>
      </c>
      <c r="D5041" s="70">
        <v>8</v>
      </c>
      <c r="E5041" s="70">
        <v>2004</v>
      </c>
      <c r="F5041" s="784">
        <v>904</v>
      </c>
      <c r="G5041" s="784">
        <f t="shared" si="168"/>
        <v>904</v>
      </c>
      <c r="H5041" s="711">
        <v>100</v>
      </c>
      <c r="I5041" s="784">
        <f t="shared" si="169"/>
        <v>0</v>
      </c>
      <c r="J5041" s="644"/>
      <c r="K5041" s="693"/>
      <c r="L5041" s="692"/>
      <c r="M5041" s="692"/>
      <c r="N5041" s="692"/>
      <c r="O5041" s="692">
        <f>+M5041*N5041</f>
        <v>0</v>
      </c>
      <c r="P5041" s="1837"/>
    </row>
    <row r="5042" spans="1:16" s="5" customFormat="1" ht="13.5" x14ac:dyDescent="0.25">
      <c r="A5042" s="1048">
        <v>11</v>
      </c>
      <c r="B5042" s="795" t="s">
        <v>3775</v>
      </c>
      <c r="C5042" s="70" t="s">
        <v>701</v>
      </c>
      <c r="D5042" s="70">
        <v>8</v>
      </c>
      <c r="E5042" s="70">
        <v>2004</v>
      </c>
      <c r="F5042" s="784">
        <v>504</v>
      </c>
      <c r="G5042" s="784">
        <f t="shared" si="168"/>
        <v>504</v>
      </c>
      <c r="H5042" s="711">
        <v>100</v>
      </c>
      <c r="I5042" s="784">
        <f t="shared" si="169"/>
        <v>0</v>
      </c>
      <c r="J5042" s="644"/>
      <c r="K5042" s="693"/>
      <c r="L5042" s="692"/>
      <c r="M5042" s="692"/>
      <c r="N5042" s="692"/>
      <c r="O5042" s="692"/>
      <c r="P5042" s="1837"/>
    </row>
    <row r="5043" spans="1:16" s="5" customFormat="1" ht="13.5" x14ac:dyDescent="0.25">
      <c r="A5043" s="1048">
        <v>12</v>
      </c>
      <c r="B5043" s="795" t="s">
        <v>3776</v>
      </c>
      <c r="C5043" s="70" t="s">
        <v>701</v>
      </c>
      <c r="D5043" s="70">
        <v>10</v>
      </c>
      <c r="E5043" s="70">
        <v>2004</v>
      </c>
      <c r="F5043" s="784">
        <v>695</v>
      </c>
      <c r="G5043" s="784">
        <f t="shared" si="168"/>
        <v>695</v>
      </c>
      <c r="H5043" s="711">
        <v>100</v>
      </c>
      <c r="I5043" s="784">
        <f t="shared" si="169"/>
        <v>0</v>
      </c>
      <c r="J5043" s="644"/>
      <c r="K5043" s="693"/>
      <c r="L5043" s="692"/>
      <c r="M5043" s="692"/>
      <c r="N5043" s="692"/>
      <c r="O5043" s="692"/>
      <c r="P5043" s="1837"/>
    </row>
    <row r="5044" spans="1:16" s="5" customFormat="1" ht="13.5" x14ac:dyDescent="0.25">
      <c r="A5044" s="1048">
        <v>13</v>
      </c>
      <c r="B5044" s="795" t="s">
        <v>3777</v>
      </c>
      <c r="C5044" s="70" t="s">
        <v>701</v>
      </c>
      <c r="D5044" s="70">
        <v>12</v>
      </c>
      <c r="E5044" s="70">
        <v>2004</v>
      </c>
      <c r="F5044" s="784">
        <v>1746</v>
      </c>
      <c r="G5044" s="784">
        <f t="shared" si="168"/>
        <v>1746</v>
      </c>
      <c r="H5044" s="711">
        <v>100</v>
      </c>
      <c r="I5044" s="784">
        <f t="shared" si="169"/>
        <v>0</v>
      </c>
      <c r="J5044" s="644"/>
      <c r="K5044" s="693"/>
      <c r="L5044" s="692"/>
      <c r="M5044" s="692"/>
      <c r="N5044" s="692"/>
      <c r="O5044" s="692"/>
      <c r="P5044" s="1837"/>
    </row>
    <row r="5045" spans="1:16" s="5" customFormat="1" ht="13.5" x14ac:dyDescent="0.25">
      <c r="A5045" s="1048">
        <v>14</v>
      </c>
      <c r="B5045" s="795" t="s">
        <v>3778</v>
      </c>
      <c r="C5045" s="70" t="s">
        <v>701</v>
      </c>
      <c r="D5045" s="70">
        <v>2</v>
      </c>
      <c r="E5045" s="70">
        <v>2004</v>
      </c>
      <c r="F5045" s="784">
        <v>759</v>
      </c>
      <c r="G5045" s="784">
        <f t="shared" si="168"/>
        <v>759</v>
      </c>
      <c r="H5045" s="711">
        <v>100</v>
      </c>
      <c r="I5045" s="784">
        <f t="shared" si="169"/>
        <v>0</v>
      </c>
      <c r="J5045" s="644"/>
      <c r="K5045" s="693"/>
      <c r="L5045" s="692"/>
      <c r="M5045" s="692"/>
      <c r="N5045" s="692"/>
      <c r="O5045" s="692"/>
      <c r="P5045" s="1837"/>
    </row>
    <row r="5046" spans="1:16" s="5" customFormat="1" ht="13.5" x14ac:dyDescent="0.25">
      <c r="A5046" s="1048">
        <v>15</v>
      </c>
      <c r="B5046" s="795" t="s">
        <v>3779</v>
      </c>
      <c r="C5046" s="70" t="s">
        <v>701</v>
      </c>
      <c r="D5046" s="70">
        <v>1</v>
      </c>
      <c r="E5046" s="70">
        <v>2004</v>
      </c>
      <c r="F5046" s="784">
        <v>696</v>
      </c>
      <c r="G5046" s="784">
        <f t="shared" si="168"/>
        <v>696</v>
      </c>
      <c r="H5046" s="711">
        <v>100</v>
      </c>
      <c r="I5046" s="784">
        <f t="shared" si="169"/>
        <v>0</v>
      </c>
      <c r="J5046" s="644"/>
      <c r="K5046" s="693"/>
      <c r="L5046" s="692"/>
      <c r="M5046" s="692"/>
      <c r="N5046" s="692"/>
      <c r="O5046" s="692"/>
      <c r="P5046" s="1837"/>
    </row>
    <row r="5047" spans="1:16" s="5" customFormat="1" ht="13.5" x14ac:dyDescent="0.25">
      <c r="A5047" s="1048">
        <v>16</v>
      </c>
      <c r="B5047" s="795" t="s">
        <v>2008</v>
      </c>
      <c r="C5047" s="70" t="s">
        <v>701</v>
      </c>
      <c r="D5047" s="70">
        <v>4</v>
      </c>
      <c r="E5047" s="70">
        <v>2004</v>
      </c>
      <c r="F5047" s="784">
        <v>560</v>
      </c>
      <c r="G5047" s="784">
        <f t="shared" si="168"/>
        <v>560</v>
      </c>
      <c r="H5047" s="711">
        <v>100</v>
      </c>
      <c r="I5047" s="784">
        <f t="shared" si="169"/>
        <v>0</v>
      </c>
      <c r="J5047" s="644"/>
      <c r="K5047" s="693"/>
      <c r="L5047" s="692"/>
      <c r="M5047" s="692"/>
      <c r="N5047" s="692"/>
      <c r="O5047" s="692"/>
      <c r="P5047" s="1837"/>
    </row>
    <row r="5048" spans="1:16" s="5" customFormat="1" ht="27" x14ac:dyDescent="0.25">
      <c r="A5048" s="1048">
        <v>17</v>
      </c>
      <c r="B5048" s="795" t="s">
        <v>3780</v>
      </c>
      <c r="C5048" s="70" t="s">
        <v>701</v>
      </c>
      <c r="D5048" s="70">
        <v>1</v>
      </c>
      <c r="E5048" s="70">
        <v>2004</v>
      </c>
      <c r="F5048" s="784">
        <v>500</v>
      </c>
      <c r="G5048" s="784">
        <f t="shared" si="168"/>
        <v>500</v>
      </c>
      <c r="H5048" s="711">
        <v>100</v>
      </c>
      <c r="I5048" s="784">
        <f t="shared" si="169"/>
        <v>0</v>
      </c>
      <c r="J5048" s="644"/>
      <c r="K5048" s="693"/>
      <c r="L5048" s="692"/>
      <c r="M5048" s="692"/>
      <c r="N5048" s="692"/>
      <c r="O5048" s="692"/>
      <c r="P5048" s="1837"/>
    </row>
    <row r="5049" spans="1:16" s="5" customFormat="1" ht="27" x14ac:dyDescent="0.25">
      <c r="A5049" s="1048">
        <v>18</v>
      </c>
      <c r="B5049" s="795" t="s">
        <v>3781</v>
      </c>
      <c r="C5049" s="70" t="s">
        <v>701</v>
      </c>
      <c r="D5049" s="70">
        <v>3</v>
      </c>
      <c r="E5049" s="70">
        <v>2004</v>
      </c>
      <c r="F5049" s="784">
        <v>1200</v>
      </c>
      <c r="G5049" s="784">
        <f t="shared" si="168"/>
        <v>1200</v>
      </c>
      <c r="H5049" s="711">
        <v>100</v>
      </c>
      <c r="I5049" s="784">
        <f t="shared" si="169"/>
        <v>0</v>
      </c>
      <c r="J5049" s="644"/>
      <c r="K5049" s="693"/>
      <c r="L5049" s="692"/>
      <c r="M5049" s="692"/>
      <c r="N5049" s="692"/>
      <c r="O5049" s="692"/>
      <c r="P5049" s="1837"/>
    </row>
    <row r="5050" spans="1:16" s="5" customFormat="1" ht="13.5" x14ac:dyDescent="0.25">
      <c r="A5050" s="1048">
        <v>19</v>
      </c>
      <c r="B5050" s="795" t="s">
        <v>3782</v>
      </c>
      <c r="C5050" s="70" t="s">
        <v>701</v>
      </c>
      <c r="D5050" s="70">
        <v>4</v>
      </c>
      <c r="E5050" s="70">
        <v>2004</v>
      </c>
      <c r="F5050" s="784">
        <v>520</v>
      </c>
      <c r="G5050" s="784">
        <f t="shared" si="168"/>
        <v>520</v>
      </c>
      <c r="H5050" s="711">
        <v>100</v>
      </c>
      <c r="I5050" s="784">
        <f t="shared" si="169"/>
        <v>0</v>
      </c>
      <c r="J5050" s="644"/>
      <c r="K5050" s="693"/>
      <c r="L5050" s="692"/>
      <c r="M5050" s="692"/>
      <c r="N5050" s="692"/>
      <c r="O5050" s="692"/>
      <c r="P5050" s="1837"/>
    </row>
    <row r="5051" spans="1:16" s="5" customFormat="1" ht="13.5" x14ac:dyDescent="0.25">
      <c r="A5051" s="1048">
        <v>20</v>
      </c>
      <c r="B5051" s="795" t="s">
        <v>3783</v>
      </c>
      <c r="C5051" s="70" t="s">
        <v>701</v>
      </c>
      <c r="D5051" s="70">
        <v>7</v>
      </c>
      <c r="E5051" s="70">
        <v>2004</v>
      </c>
      <c r="F5051" s="784">
        <v>665</v>
      </c>
      <c r="G5051" s="784">
        <f t="shared" si="168"/>
        <v>665</v>
      </c>
      <c r="H5051" s="711">
        <v>100</v>
      </c>
      <c r="I5051" s="784">
        <f t="shared" si="169"/>
        <v>0</v>
      </c>
      <c r="J5051" s="644"/>
      <c r="K5051" s="693"/>
      <c r="L5051" s="692"/>
      <c r="M5051" s="692"/>
      <c r="N5051" s="692"/>
      <c r="O5051" s="692"/>
      <c r="P5051" s="1837"/>
    </row>
    <row r="5052" spans="1:16" s="5" customFormat="1" ht="13.5" x14ac:dyDescent="0.25">
      <c r="A5052" s="1048">
        <v>21</v>
      </c>
      <c r="B5052" s="795" t="s">
        <v>3784</v>
      </c>
      <c r="C5052" s="70" t="s">
        <v>701</v>
      </c>
      <c r="D5052" s="70">
        <v>7</v>
      </c>
      <c r="E5052" s="70">
        <v>2004</v>
      </c>
      <c r="F5052" s="784">
        <v>910</v>
      </c>
      <c r="G5052" s="784">
        <f t="shared" si="168"/>
        <v>910</v>
      </c>
      <c r="H5052" s="711">
        <v>100</v>
      </c>
      <c r="I5052" s="784">
        <f t="shared" si="169"/>
        <v>0</v>
      </c>
      <c r="J5052" s="644"/>
      <c r="K5052" s="693"/>
      <c r="L5052" s="692"/>
      <c r="M5052" s="692"/>
      <c r="N5052" s="692"/>
      <c r="O5052" s="692"/>
      <c r="P5052" s="1837"/>
    </row>
    <row r="5053" spans="1:16" s="5" customFormat="1" ht="13.5" x14ac:dyDescent="0.25">
      <c r="A5053" s="1048">
        <v>22</v>
      </c>
      <c r="B5053" s="795" t="s">
        <v>3785</v>
      </c>
      <c r="C5053" s="70" t="s">
        <v>701</v>
      </c>
      <c r="D5053" s="70">
        <v>4</v>
      </c>
      <c r="E5053" s="70">
        <v>2004</v>
      </c>
      <c r="F5053" s="784">
        <v>640</v>
      </c>
      <c r="G5053" s="784">
        <f t="shared" si="168"/>
        <v>640</v>
      </c>
      <c r="H5053" s="711">
        <v>100</v>
      </c>
      <c r="I5053" s="784">
        <f t="shared" si="169"/>
        <v>0</v>
      </c>
      <c r="J5053" s="644"/>
      <c r="K5053" s="693"/>
      <c r="L5053" s="692"/>
      <c r="M5053" s="692"/>
      <c r="N5053" s="692"/>
      <c r="O5053" s="692"/>
      <c r="P5053" s="1837"/>
    </row>
    <row r="5054" spans="1:16" s="5" customFormat="1" ht="13.5" x14ac:dyDescent="0.25">
      <c r="A5054" s="1048">
        <v>23</v>
      </c>
      <c r="B5054" s="795" t="s">
        <v>3786</v>
      </c>
      <c r="C5054" s="70" t="s">
        <v>701</v>
      </c>
      <c r="D5054" s="70">
        <v>17</v>
      </c>
      <c r="E5054" s="70">
        <v>2004</v>
      </c>
      <c r="F5054" s="784">
        <v>3570</v>
      </c>
      <c r="G5054" s="784">
        <f t="shared" si="168"/>
        <v>3570</v>
      </c>
      <c r="H5054" s="711">
        <v>100</v>
      </c>
      <c r="I5054" s="784">
        <f t="shared" si="169"/>
        <v>0</v>
      </c>
      <c r="J5054" s="644"/>
      <c r="K5054" s="693"/>
      <c r="L5054" s="692"/>
      <c r="M5054" s="692"/>
      <c r="N5054" s="692"/>
      <c r="O5054" s="692"/>
      <c r="P5054" s="1837"/>
    </row>
    <row r="5055" spans="1:16" s="5" customFormat="1" ht="13.5" x14ac:dyDescent="0.25">
      <c r="A5055" s="1048">
        <v>24</v>
      </c>
      <c r="B5055" s="795" t="s">
        <v>3787</v>
      </c>
      <c r="C5055" s="70" t="s">
        <v>701</v>
      </c>
      <c r="D5055" s="70">
        <v>1</v>
      </c>
      <c r="E5055" s="70">
        <v>1970</v>
      </c>
      <c r="F5055" s="784">
        <v>10.4</v>
      </c>
      <c r="G5055" s="784">
        <f t="shared" si="168"/>
        <v>10.4</v>
      </c>
      <c r="H5055" s="711">
        <v>100</v>
      </c>
      <c r="I5055" s="784">
        <f t="shared" si="169"/>
        <v>0</v>
      </c>
      <c r="J5055" s="644"/>
      <c r="K5055" s="693"/>
      <c r="L5055" s="692"/>
      <c r="M5055" s="692"/>
      <c r="N5055" s="692"/>
      <c r="O5055" s="692"/>
      <c r="P5055" s="1837"/>
    </row>
    <row r="5056" spans="1:16" s="5" customFormat="1" ht="13.5" x14ac:dyDescent="0.25">
      <c r="A5056" s="1048">
        <v>25</v>
      </c>
      <c r="B5056" s="795" t="s">
        <v>3788</v>
      </c>
      <c r="C5056" s="70" t="s">
        <v>701</v>
      </c>
      <c r="D5056" s="70">
        <v>7</v>
      </c>
      <c r="E5056" s="70">
        <v>2007</v>
      </c>
      <c r="F5056" s="784">
        <v>840</v>
      </c>
      <c r="G5056" s="784">
        <f t="shared" si="168"/>
        <v>840</v>
      </c>
      <c r="H5056" s="711">
        <v>100</v>
      </c>
      <c r="I5056" s="784">
        <f t="shared" si="169"/>
        <v>0</v>
      </c>
      <c r="J5056" s="644"/>
      <c r="K5056" s="693"/>
      <c r="L5056" s="692"/>
      <c r="M5056" s="692"/>
      <c r="N5056" s="692"/>
      <c r="O5056" s="692"/>
      <c r="P5056" s="1837"/>
    </row>
    <row r="5057" spans="1:16" s="5" customFormat="1" ht="13.5" x14ac:dyDescent="0.25">
      <c r="A5057" s="1048">
        <v>26</v>
      </c>
      <c r="B5057" s="795" t="s">
        <v>3789</v>
      </c>
      <c r="C5057" s="70" t="s">
        <v>701</v>
      </c>
      <c r="D5057" s="70">
        <v>1</v>
      </c>
      <c r="E5057" s="70">
        <v>2007</v>
      </c>
      <c r="F5057" s="784">
        <v>513</v>
      </c>
      <c r="G5057" s="784">
        <f t="shared" si="168"/>
        <v>513</v>
      </c>
      <c r="H5057" s="711">
        <v>100</v>
      </c>
      <c r="I5057" s="784">
        <f t="shared" si="169"/>
        <v>0</v>
      </c>
      <c r="J5057" s="644"/>
      <c r="K5057" s="693"/>
      <c r="L5057" s="692"/>
      <c r="M5057" s="692"/>
      <c r="N5057" s="692"/>
      <c r="O5057" s="692"/>
      <c r="P5057" s="1837"/>
    </row>
    <row r="5058" spans="1:16" s="5" customFormat="1" ht="13.5" x14ac:dyDescent="0.25">
      <c r="A5058" s="1048">
        <v>27</v>
      </c>
      <c r="B5058" s="795" t="s">
        <v>2944</v>
      </c>
      <c r="C5058" s="70" t="s">
        <v>701</v>
      </c>
      <c r="D5058" s="70">
        <v>1</v>
      </c>
      <c r="E5058" s="70">
        <v>2007</v>
      </c>
      <c r="F5058" s="784">
        <v>150</v>
      </c>
      <c r="G5058" s="784">
        <f t="shared" si="168"/>
        <v>150</v>
      </c>
      <c r="H5058" s="711">
        <v>100</v>
      </c>
      <c r="I5058" s="784">
        <f t="shared" si="169"/>
        <v>0</v>
      </c>
      <c r="J5058" s="644"/>
      <c r="K5058" s="693"/>
      <c r="L5058" s="692"/>
      <c r="M5058" s="692"/>
      <c r="N5058" s="692"/>
      <c r="O5058" s="692"/>
      <c r="P5058" s="1837"/>
    </row>
    <row r="5059" spans="1:16" s="5" customFormat="1" ht="13.5" x14ac:dyDescent="0.25">
      <c r="A5059" s="1048">
        <v>28</v>
      </c>
      <c r="B5059" s="795" t="s">
        <v>3790</v>
      </c>
      <c r="C5059" s="70" t="s">
        <v>701</v>
      </c>
      <c r="D5059" s="70">
        <v>1</v>
      </c>
      <c r="E5059" s="70">
        <v>2007</v>
      </c>
      <c r="F5059" s="784">
        <v>440</v>
      </c>
      <c r="G5059" s="784">
        <f t="shared" si="168"/>
        <v>440</v>
      </c>
      <c r="H5059" s="711">
        <v>100</v>
      </c>
      <c r="I5059" s="784">
        <f t="shared" si="169"/>
        <v>0</v>
      </c>
      <c r="J5059" s="644"/>
      <c r="K5059" s="693"/>
      <c r="L5059" s="692"/>
      <c r="M5059" s="692"/>
      <c r="N5059" s="692"/>
      <c r="O5059" s="692"/>
      <c r="P5059" s="1837"/>
    </row>
    <row r="5060" spans="1:16" s="5" customFormat="1" ht="13.5" x14ac:dyDescent="0.25">
      <c r="A5060" s="1048">
        <v>29</v>
      </c>
      <c r="B5060" s="795" t="s">
        <v>3791</v>
      </c>
      <c r="C5060" s="70" t="s">
        <v>701</v>
      </c>
      <c r="D5060" s="70">
        <v>1</v>
      </c>
      <c r="E5060" s="70">
        <v>2007</v>
      </c>
      <c r="F5060" s="784">
        <v>207</v>
      </c>
      <c r="G5060" s="784">
        <f t="shared" si="168"/>
        <v>207</v>
      </c>
      <c r="H5060" s="711">
        <v>100</v>
      </c>
      <c r="I5060" s="784">
        <f t="shared" si="169"/>
        <v>0</v>
      </c>
      <c r="J5060" s="644"/>
      <c r="K5060" s="693"/>
      <c r="L5060" s="692"/>
      <c r="M5060" s="692"/>
      <c r="N5060" s="692"/>
      <c r="O5060" s="692"/>
      <c r="P5060" s="1837"/>
    </row>
    <row r="5061" spans="1:16" s="5" customFormat="1" ht="13.5" x14ac:dyDescent="0.25">
      <c r="A5061" s="1048">
        <v>30</v>
      </c>
      <c r="B5061" s="795" t="s">
        <v>2009</v>
      </c>
      <c r="C5061" s="70" t="s">
        <v>701</v>
      </c>
      <c r="D5061" s="70">
        <v>1</v>
      </c>
      <c r="E5061" s="70">
        <v>2008</v>
      </c>
      <c r="F5061" s="784">
        <v>90</v>
      </c>
      <c r="G5061" s="784">
        <f t="shared" si="168"/>
        <v>90</v>
      </c>
      <c r="H5061" s="711">
        <v>100</v>
      </c>
      <c r="I5061" s="784">
        <f t="shared" si="169"/>
        <v>0</v>
      </c>
      <c r="J5061" s="644"/>
      <c r="K5061" s="693"/>
      <c r="L5061" s="692"/>
      <c r="M5061" s="692"/>
      <c r="N5061" s="692"/>
      <c r="O5061" s="692"/>
      <c r="P5061" s="1837"/>
    </row>
    <row r="5062" spans="1:16" s="5" customFormat="1" ht="13.5" x14ac:dyDescent="0.25">
      <c r="A5062" s="1048">
        <v>31</v>
      </c>
      <c r="B5062" s="795" t="s">
        <v>2024</v>
      </c>
      <c r="C5062" s="70" t="s">
        <v>701</v>
      </c>
      <c r="D5062" s="70">
        <v>8</v>
      </c>
      <c r="E5062" s="70">
        <v>2008</v>
      </c>
      <c r="F5062" s="784">
        <v>640</v>
      </c>
      <c r="G5062" s="784">
        <f t="shared" si="168"/>
        <v>640</v>
      </c>
      <c r="H5062" s="711">
        <v>100</v>
      </c>
      <c r="I5062" s="784">
        <f t="shared" si="169"/>
        <v>0</v>
      </c>
      <c r="J5062" s="644"/>
      <c r="K5062" s="693"/>
      <c r="L5062" s="692"/>
      <c r="M5062" s="692"/>
      <c r="N5062" s="692"/>
      <c r="O5062" s="692"/>
      <c r="P5062" s="1837"/>
    </row>
    <row r="5063" spans="1:16" s="5" customFormat="1" ht="13.5" x14ac:dyDescent="0.25">
      <c r="A5063" s="1048">
        <v>32</v>
      </c>
      <c r="B5063" s="795" t="s">
        <v>2010</v>
      </c>
      <c r="C5063" s="70" t="s">
        <v>701</v>
      </c>
      <c r="D5063" s="70">
        <v>12</v>
      </c>
      <c r="E5063" s="70">
        <v>2008</v>
      </c>
      <c r="F5063" s="784">
        <v>780</v>
      </c>
      <c r="G5063" s="784">
        <f t="shared" si="168"/>
        <v>780</v>
      </c>
      <c r="H5063" s="711">
        <v>100</v>
      </c>
      <c r="I5063" s="784">
        <f t="shared" si="169"/>
        <v>0</v>
      </c>
      <c r="J5063" s="644"/>
      <c r="K5063" s="693"/>
      <c r="L5063" s="692"/>
      <c r="M5063" s="692"/>
      <c r="N5063" s="692"/>
      <c r="O5063" s="692"/>
      <c r="P5063" s="1837"/>
    </row>
    <row r="5064" spans="1:16" s="5" customFormat="1" ht="13.5" x14ac:dyDescent="0.25">
      <c r="A5064" s="1048">
        <v>33</v>
      </c>
      <c r="B5064" s="795" t="s">
        <v>2010</v>
      </c>
      <c r="C5064" s="70" t="s">
        <v>701</v>
      </c>
      <c r="D5064" s="70">
        <v>5</v>
      </c>
      <c r="E5064" s="70">
        <v>2008</v>
      </c>
      <c r="F5064" s="784">
        <v>550</v>
      </c>
      <c r="G5064" s="784">
        <f t="shared" si="168"/>
        <v>550</v>
      </c>
      <c r="H5064" s="711">
        <v>100</v>
      </c>
      <c r="I5064" s="784">
        <f t="shared" si="169"/>
        <v>0</v>
      </c>
      <c r="J5064" s="644"/>
      <c r="K5064" s="693"/>
      <c r="L5064" s="692"/>
      <c r="M5064" s="692"/>
      <c r="N5064" s="692"/>
      <c r="O5064" s="692"/>
      <c r="P5064" s="1837"/>
    </row>
    <row r="5065" spans="1:16" s="5" customFormat="1" ht="13.5" x14ac:dyDescent="0.25">
      <c r="A5065" s="1048">
        <v>34</v>
      </c>
      <c r="B5065" s="795" t="s">
        <v>3792</v>
      </c>
      <c r="C5065" s="70" t="s">
        <v>701</v>
      </c>
      <c r="D5065" s="70">
        <v>9</v>
      </c>
      <c r="E5065" s="70">
        <v>2008</v>
      </c>
      <c r="F5065" s="784">
        <v>315</v>
      </c>
      <c r="G5065" s="784">
        <f t="shared" si="168"/>
        <v>315</v>
      </c>
      <c r="H5065" s="711">
        <v>100</v>
      </c>
      <c r="I5065" s="784">
        <f t="shared" si="169"/>
        <v>0</v>
      </c>
      <c r="J5065" s="644"/>
      <c r="K5065" s="693"/>
      <c r="L5065" s="692"/>
      <c r="M5065" s="692"/>
      <c r="N5065" s="692"/>
      <c r="O5065" s="692"/>
      <c r="P5065" s="1837"/>
    </row>
    <row r="5066" spans="1:16" s="5" customFormat="1" ht="13.5" x14ac:dyDescent="0.25">
      <c r="A5066" s="1048">
        <v>35</v>
      </c>
      <c r="B5066" s="795" t="s">
        <v>3793</v>
      </c>
      <c r="C5066" s="70" t="s">
        <v>701</v>
      </c>
      <c r="D5066" s="70">
        <v>6</v>
      </c>
      <c r="E5066" s="70">
        <v>2008</v>
      </c>
      <c r="F5066" s="784">
        <v>600</v>
      </c>
      <c r="G5066" s="784">
        <f t="shared" si="168"/>
        <v>600</v>
      </c>
      <c r="H5066" s="711">
        <v>100</v>
      </c>
      <c r="I5066" s="784">
        <f t="shared" si="169"/>
        <v>0</v>
      </c>
      <c r="J5066" s="644"/>
      <c r="K5066" s="693"/>
      <c r="L5066" s="692"/>
      <c r="M5066" s="692"/>
      <c r="N5066" s="692"/>
      <c r="O5066" s="692"/>
      <c r="P5066" s="1837"/>
    </row>
    <row r="5067" spans="1:16" s="5" customFormat="1" ht="13.5" x14ac:dyDescent="0.25">
      <c r="A5067" s="1048">
        <v>36</v>
      </c>
      <c r="B5067" s="795" t="s">
        <v>3794</v>
      </c>
      <c r="C5067" s="70" t="s">
        <v>701</v>
      </c>
      <c r="D5067" s="70">
        <v>1</v>
      </c>
      <c r="E5067" s="70">
        <v>2008</v>
      </c>
      <c r="F5067" s="784">
        <v>130</v>
      </c>
      <c r="G5067" s="784">
        <f t="shared" si="168"/>
        <v>130</v>
      </c>
      <c r="H5067" s="711">
        <v>100</v>
      </c>
      <c r="I5067" s="784">
        <f t="shared" si="169"/>
        <v>0</v>
      </c>
      <c r="J5067" s="644"/>
      <c r="K5067" s="693"/>
      <c r="L5067" s="692"/>
      <c r="M5067" s="692"/>
      <c r="N5067" s="692"/>
      <c r="O5067" s="692"/>
      <c r="P5067" s="1837"/>
    </row>
    <row r="5068" spans="1:16" s="5" customFormat="1" ht="13.5" x14ac:dyDescent="0.25">
      <c r="A5068" s="1048">
        <v>37</v>
      </c>
      <c r="B5068" s="795" t="s">
        <v>3795</v>
      </c>
      <c r="C5068" s="70" t="s">
        <v>701</v>
      </c>
      <c r="D5068" s="70">
        <v>5</v>
      </c>
      <c r="E5068" s="70">
        <v>2008</v>
      </c>
      <c r="F5068" s="784">
        <v>375</v>
      </c>
      <c r="G5068" s="784">
        <f t="shared" si="168"/>
        <v>375</v>
      </c>
      <c r="H5068" s="711">
        <v>100</v>
      </c>
      <c r="I5068" s="784">
        <f t="shared" si="169"/>
        <v>0</v>
      </c>
      <c r="J5068" s="644"/>
      <c r="K5068" s="693"/>
      <c r="L5068" s="692"/>
      <c r="M5068" s="692"/>
      <c r="N5068" s="692"/>
      <c r="O5068" s="692"/>
      <c r="P5068" s="1837"/>
    </row>
    <row r="5069" spans="1:16" s="5" customFormat="1" ht="13.5" x14ac:dyDescent="0.25">
      <c r="A5069" s="1048">
        <v>38</v>
      </c>
      <c r="B5069" s="795" t="s">
        <v>3796</v>
      </c>
      <c r="C5069" s="70" t="s">
        <v>701</v>
      </c>
      <c r="D5069" s="70">
        <v>3</v>
      </c>
      <c r="E5069" s="70">
        <v>2008</v>
      </c>
      <c r="F5069" s="784">
        <v>148.5</v>
      </c>
      <c r="G5069" s="784">
        <f t="shared" si="168"/>
        <v>148.5</v>
      </c>
      <c r="H5069" s="711">
        <v>100</v>
      </c>
      <c r="I5069" s="784">
        <f t="shared" si="169"/>
        <v>0</v>
      </c>
      <c r="J5069" s="644"/>
      <c r="K5069" s="693"/>
      <c r="L5069" s="692"/>
      <c r="M5069" s="692"/>
      <c r="N5069" s="692"/>
      <c r="O5069" s="692"/>
      <c r="P5069" s="1837"/>
    </row>
    <row r="5070" spans="1:16" s="5" customFormat="1" ht="13.5" x14ac:dyDescent="0.25">
      <c r="A5070" s="1048">
        <v>39</v>
      </c>
      <c r="B5070" s="795" t="s">
        <v>2024</v>
      </c>
      <c r="C5070" s="70" t="s">
        <v>701</v>
      </c>
      <c r="D5070" s="70">
        <v>2</v>
      </c>
      <c r="E5070" s="70">
        <v>2008</v>
      </c>
      <c r="F5070" s="784">
        <v>178</v>
      </c>
      <c r="G5070" s="784">
        <f t="shared" si="168"/>
        <v>178</v>
      </c>
      <c r="H5070" s="711">
        <v>100</v>
      </c>
      <c r="I5070" s="784">
        <f t="shared" si="169"/>
        <v>0</v>
      </c>
      <c r="J5070" s="644"/>
      <c r="K5070" s="693"/>
      <c r="L5070" s="692"/>
      <c r="M5070" s="692"/>
      <c r="N5070" s="692"/>
      <c r="O5070" s="692"/>
      <c r="P5070" s="1837"/>
    </row>
    <row r="5071" spans="1:16" s="5" customFormat="1" ht="13.5" x14ac:dyDescent="0.25">
      <c r="A5071" s="1048">
        <v>40</v>
      </c>
      <c r="B5071" s="795" t="s">
        <v>3794</v>
      </c>
      <c r="C5071" s="70" t="s">
        <v>701</v>
      </c>
      <c r="D5071" s="70">
        <v>1</v>
      </c>
      <c r="E5071" s="70">
        <v>2008</v>
      </c>
      <c r="F5071" s="784">
        <v>150</v>
      </c>
      <c r="G5071" s="784">
        <f t="shared" si="168"/>
        <v>150</v>
      </c>
      <c r="H5071" s="711">
        <v>100</v>
      </c>
      <c r="I5071" s="784">
        <f t="shared" si="169"/>
        <v>0</v>
      </c>
      <c r="J5071" s="644"/>
      <c r="K5071" s="693"/>
      <c r="L5071" s="692"/>
      <c r="M5071" s="692"/>
      <c r="N5071" s="692"/>
      <c r="O5071" s="692"/>
      <c r="P5071" s="1837"/>
    </row>
    <row r="5072" spans="1:16" s="5" customFormat="1" ht="13.5" x14ac:dyDescent="0.25">
      <c r="A5072" s="1048">
        <v>41</v>
      </c>
      <c r="B5072" s="795" t="s">
        <v>3797</v>
      </c>
      <c r="C5072" s="70" t="s">
        <v>701</v>
      </c>
      <c r="D5072" s="70">
        <v>7</v>
      </c>
      <c r="E5072" s="70">
        <v>2008</v>
      </c>
      <c r="F5072" s="784">
        <v>623</v>
      </c>
      <c r="G5072" s="784">
        <f t="shared" si="168"/>
        <v>623</v>
      </c>
      <c r="H5072" s="711">
        <v>100</v>
      </c>
      <c r="I5072" s="784">
        <f t="shared" si="169"/>
        <v>0</v>
      </c>
      <c r="J5072" s="644"/>
      <c r="K5072" s="693"/>
      <c r="L5072" s="692"/>
      <c r="M5072" s="692"/>
      <c r="N5072" s="692"/>
      <c r="O5072" s="692"/>
      <c r="P5072" s="1837"/>
    </row>
    <row r="5073" spans="1:16" s="5" customFormat="1" ht="13.5" x14ac:dyDescent="0.25">
      <c r="A5073" s="1048">
        <v>42</v>
      </c>
      <c r="B5073" s="795" t="s">
        <v>3798</v>
      </c>
      <c r="C5073" s="70" t="s">
        <v>701</v>
      </c>
      <c r="D5073" s="70">
        <v>1</v>
      </c>
      <c r="E5073" s="70">
        <v>2009</v>
      </c>
      <c r="F5073" s="784">
        <v>175.2</v>
      </c>
      <c r="G5073" s="784">
        <f t="shared" si="168"/>
        <v>175.2</v>
      </c>
      <c r="H5073" s="711">
        <v>100</v>
      </c>
      <c r="I5073" s="784">
        <f t="shared" si="169"/>
        <v>0</v>
      </c>
      <c r="J5073" s="644"/>
      <c r="K5073" s="693"/>
      <c r="L5073" s="692"/>
      <c r="M5073" s="692"/>
      <c r="N5073" s="692"/>
      <c r="O5073" s="692"/>
      <c r="P5073" s="1837"/>
    </row>
    <row r="5074" spans="1:16" s="5" customFormat="1" ht="13.5" x14ac:dyDescent="0.25">
      <c r="A5074" s="1048">
        <v>43</v>
      </c>
      <c r="B5074" s="795" t="s">
        <v>1997</v>
      </c>
      <c r="C5074" s="70" t="s">
        <v>701</v>
      </c>
      <c r="D5074" s="70">
        <v>1</v>
      </c>
      <c r="E5074" s="70">
        <v>2009</v>
      </c>
      <c r="F5074" s="784">
        <v>139.69999999999999</v>
      </c>
      <c r="G5074" s="784">
        <f t="shared" ref="G5074:G5137" si="170">F5074*H5074%</f>
        <v>139.69999999999999</v>
      </c>
      <c r="H5074" s="711">
        <v>100</v>
      </c>
      <c r="I5074" s="784">
        <f t="shared" ref="I5074:I5137" si="171">F5074-G5074</f>
        <v>0</v>
      </c>
      <c r="J5074" s="644"/>
      <c r="K5074" s="693"/>
      <c r="L5074" s="692"/>
      <c r="M5074" s="692"/>
      <c r="N5074" s="692"/>
      <c r="O5074" s="692"/>
      <c r="P5074" s="1837"/>
    </row>
    <row r="5075" spans="1:16" s="5" customFormat="1" ht="13.5" x14ac:dyDescent="0.25">
      <c r="A5075" s="1048">
        <v>44</v>
      </c>
      <c r="B5075" s="795" t="s">
        <v>1995</v>
      </c>
      <c r="C5075" s="70" t="s">
        <v>701</v>
      </c>
      <c r="D5075" s="70">
        <v>9</v>
      </c>
      <c r="E5075" s="70">
        <v>2009</v>
      </c>
      <c r="F5075" s="784">
        <v>1631.5</v>
      </c>
      <c r="G5075" s="784">
        <f t="shared" si="170"/>
        <v>1631.5</v>
      </c>
      <c r="H5075" s="711">
        <v>100</v>
      </c>
      <c r="I5075" s="784">
        <f t="shared" si="171"/>
        <v>0</v>
      </c>
      <c r="J5075" s="644"/>
      <c r="K5075" s="693"/>
      <c r="L5075" s="692"/>
      <c r="M5075" s="692"/>
      <c r="N5075" s="692"/>
      <c r="O5075" s="692"/>
      <c r="P5075" s="1837"/>
    </row>
    <row r="5076" spans="1:16" s="5" customFormat="1" ht="13.5" x14ac:dyDescent="0.25">
      <c r="A5076" s="1048">
        <v>45</v>
      </c>
      <c r="B5076" s="795" t="s">
        <v>3799</v>
      </c>
      <c r="C5076" s="70" t="s">
        <v>701</v>
      </c>
      <c r="D5076" s="70">
        <v>2</v>
      </c>
      <c r="E5076" s="70">
        <v>2009</v>
      </c>
      <c r="F5076" s="784">
        <v>429.6</v>
      </c>
      <c r="G5076" s="784">
        <f t="shared" si="170"/>
        <v>429.6</v>
      </c>
      <c r="H5076" s="711">
        <v>100</v>
      </c>
      <c r="I5076" s="784">
        <f t="shared" si="171"/>
        <v>0</v>
      </c>
      <c r="J5076" s="644"/>
      <c r="K5076" s="693"/>
      <c r="L5076" s="692"/>
      <c r="M5076" s="692"/>
      <c r="N5076" s="692"/>
      <c r="O5076" s="692"/>
      <c r="P5076" s="1837"/>
    </row>
    <row r="5077" spans="1:16" s="5" customFormat="1" ht="13.5" x14ac:dyDescent="0.25">
      <c r="A5077" s="1048">
        <v>46</v>
      </c>
      <c r="B5077" s="795" t="s">
        <v>3782</v>
      </c>
      <c r="C5077" s="70" t="s">
        <v>701</v>
      </c>
      <c r="D5077" s="70">
        <v>1</v>
      </c>
      <c r="E5077" s="70">
        <v>2009</v>
      </c>
      <c r="F5077" s="784">
        <v>151.4</v>
      </c>
      <c r="G5077" s="784">
        <f t="shared" si="170"/>
        <v>151.4</v>
      </c>
      <c r="H5077" s="711">
        <v>100</v>
      </c>
      <c r="I5077" s="784">
        <f t="shared" si="171"/>
        <v>0</v>
      </c>
      <c r="J5077" s="644"/>
      <c r="K5077" s="693"/>
      <c r="L5077" s="692"/>
      <c r="M5077" s="692"/>
      <c r="N5077" s="692"/>
      <c r="O5077" s="692"/>
      <c r="P5077" s="1837"/>
    </row>
    <row r="5078" spans="1:16" s="5" customFormat="1" ht="13.5" x14ac:dyDescent="0.25">
      <c r="A5078" s="1048">
        <v>47</v>
      </c>
      <c r="B5078" s="795" t="s">
        <v>3800</v>
      </c>
      <c r="C5078" s="70" t="s">
        <v>701</v>
      </c>
      <c r="D5078" s="70">
        <v>2</v>
      </c>
      <c r="E5078" s="70">
        <v>2009</v>
      </c>
      <c r="F5078" s="784">
        <v>429.5</v>
      </c>
      <c r="G5078" s="784">
        <f t="shared" si="170"/>
        <v>429.5</v>
      </c>
      <c r="H5078" s="711">
        <v>100</v>
      </c>
      <c r="I5078" s="784">
        <f t="shared" si="171"/>
        <v>0</v>
      </c>
      <c r="J5078" s="644"/>
      <c r="K5078" s="693"/>
      <c r="L5078" s="692"/>
      <c r="M5078" s="692"/>
      <c r="N5078" s="692"/>
      <c r="O5078" s="692"/>
      <c r="P5078" s="1837"/>
    </row>
    <row r="5079" spans="1:16" s="5" customFormat="1" ht="13.5" x14ac:dyDescent="0.25">
      <c r="A5079" s="1048">
        <v>48</v>
      </c>
      <c r="B5079" s="795" t="s">
        <v>3801</v>
      </c>
      <c r="C5079" s="70" t="s">
        <v>701</v>
      </c>
      <c r="D5079" s="70">
        <v>6</v>
      </c>
      <c r="E5079" s="70">
        <v>2009</v>
      </c>
      <c r="F5079" s="784">
        <v>203.2</v>
      </c>
      <c r="G5079" s="784">
        <f t="shared" si="170"/>
        <v>203.2</v>
      </c>
      <c r="H5079" s="711">
        <v>100</v>
      </c>
      <c r="I5079" s="784">
        <f t="shared" si="171"/>
        <v>0</v>
      </c>
      <c r="J5079" s="644"/>
      <c r="K5079" s="693"/>
      <c r="L5079" s="692"/>
      <c r="M5079" s="692"/>
      <c r="N5079" s="692"/>
      <c r="O5079" s="692"/>
      <c r="P5079" s="1837"/>
    </row>
    <row r="5080" spans="1:16" s="5" customFormat="1" ht="13.5" x14ac:dyDescent="0.25">
      <c r="A5080" s="1048">
        <v>49</v>
      </c>
      <c r="B5080" s="795" t="s">
        <v>1835</v>
      </c>
      <c r="C5080" s="70" t="s">
        <v>701</v>
      </c>
      <c r="D5080" s="70">
        <v>1</v>
      </c>
      <c r="E5080" s="70">
        <v>2009</v>
      </c>
      <c r="F5080" s="784">
        <v>66.099999999999994</v>
      </c>
      <c r="G5080" s="784">
        <f t="shared" si="170"/>
        <v>66.099999999999994</v>
      </c>
      <c r="H5080" s="711">
        <v>100</v>
      </c>
      <c r="I5080" s="784">
        <f t="shared" si="171"/>
        <v>0</v>
      </c>
      <c r="J5080" s="644"/>
      <c r="K5080" s="693"/>
      <c r="L5080" s="692"/>
      <c r="M5080" s="692"/>
      <c r="N5080" s="692"/>
      <c r="O5080" s="692"/>
      <c r="P5080" s="1837"/>
    </row>
    <row r="5081" spans="1:16" s="5" customFormat="1" ht="13.5" x14ac:dyDescent="0.25">
      <c r="A5081" s="1048">
        <v>50</v>
      </c>
      <c r="B5081" s="795" t="s">
        <v>3802</v>
      </c>
      <c r="C5081" s="70" t="s">
        <v>701</v>
      </c>
      <c r="D5081" s="70">
        <v>1</v>
      </c>
      <c r="E5081" s="70">
        <v>2009</v>
      </c>
      <c r="F5081" s="784">
        <v>65.900000000000006</v>
      </c>
      <c r="G5081" s="784">
        <f t="shared" si="170"/>
        <v>65.900000000000006</v>
      </c>
      <c r="H5081" s="711">
        <v>100</v>
      </c>
      <c r="I5081" s="784">
        <f t="shared" si="171"/>
        <v>0</v>
      </c>
      <c r="J5081" s="644"/>
      <c r="K5081" s="693"/>
      <c r="L5081" s="692"/>
      <c r="M5081" s="692"/>
      <c r="N5081" s="692"/>
      <c r="O5081" s="692"/>
      <c r="P5081" s="1837"/>
    </row>
    <row r="5082" spans="1:16" s="5" customFormat="1" ht="13.5" x14ac:dyDescent="0.25">
      <c r="A5082" s="1048">
        <v>51</v>
      </c>
      <c r="B5082" s="795" t="s">
        <v>3803</v>
      </c>
      <c r="C5082" s="70" t="s">
        <v>701</v>
      </c>
      <c r="D5082" s="70">
        <v>1</v>
      </c>
      <c r="E5082" s="70">
        <v>2009</v>
      </c>
      <c r="F5082" s="784">
        <v>57.9</v>
      </c>
      <c r="G5082" s="784">
        <f t="shared" si="170"/>
        <v>57.9</v>
      </c>
      <c r="H5082" s="711">
        <v>100</v>
      </c>
      <c r="I5082" s="784">
        <f t="shared" si="171"/>
        <v>0</v>
      </c>
      <c r="J5082" s="644"/>
      <c r="K5082" s="693"/>
      <c r="L5082" s="692"/>
      <c r="M5082" s="692"/>
      <c r="N5082" s="692"/>
      <c r="O5082" s="692"/>
      <c r="P5082" s="1837"/>
    </row>
    <row r="5083" spans="1:16" s="5" customFormat="1" ht="13.5" x14ac:dyDescent="0.25">
      <c r="A5083" s="1048">
        <v>52</v>
      </c>
      <c r="B5083" s="795" t="s">
        <v>3804</v>
      </c>
      <c r="C5083" s="70" t="s">
        <v>701</v>
      </c>
      <c r="D5083" s="70">
        <v>2</v>
      </c>
      <c r="E5083" s="70">
        <v>2009</v>
      </c>
      <c r="F5083" s="784">
        <v>128.5</v>
      </c>
      <c r="G5083" s="784">
        <f t="shared" si="170"/>
        <v>128.5</v>
      </c>
      <c r="H5083" s="711">
        <v>100</v>
      </c>
      <c r="I5083" s="784">
        <f t="shared" si="171"/>
        <v>0</v>
      </c>
      <c r="J5083" s="644"/>
      <c r="K5083" s="693"/>
      <c r="L5083" s="692"/>
      <c r="M5083" s="692"/>
      <c r="N5083" s="692"/>
      <c r="O5083" s="692"/>
      <c r="P5083" s="1837"/>
    </row>
    <row r="5084" spans="1:16" s="5" customFormat="1" ht="13.5" x14ac:dyDescent="0.25">
      <c r="A5084" s="1048">
        <v>53</v>
      </c>
      <c r="B5084" s="795" t="s">
        <v>3805</v>
      </c>
      <c r="C5084" s="70" t="s">
        <v>701</v>
      </c>
      <c r="D5084" s="70">
        <v>1</v>
      </c>
      <c r="E5084" s="70">
        <v>2009</v>
      </c>
      <c r="F5084" s="784">
        <v>83.6</v>
      </c>
      <c r="G5084" s="784">
        <f t="shared" si="170"/>
        <v>83.6</v>
      </c>
      <c r="H5084" s="711">
        <v>100</v>
      </c>
      <c r="I5084" s="784">
        <f t="shared" si="171"/>
        <v>0</v>
      </c>
      <c r="J5084" s="644"/>
      <c r="K5084" s="693"/>
      <c r="L5084" s="692"/>
      <c r="M5084" s="692"/>
      <c r="N5084" s="692"/>
      <c r="O5084" s="692"/>
      <c r="P5084" s="1837"/>
    </row>
    <row r="5085" spans="1:16" s="5" customFormat="1" ht="13.5" x14ac:dyDescent="0.25">
      <c r="A5085" s="1048">
        <v>54</v>
      </c>
      <c r="B5085" s="795" t="s">
        <v>2024</v>
      </c>
      <c r="C5085" s="70" t="s">
        <v>701</v>
      </c>
      <c r="D5085" s="70">
        <v>7</v>
      </c>
      <c r="E5085" s="70">
        <v>2009</v>
      </c>
      <c r="F5085" s="784">
        <v>623</v>
      </c>
      <c r="G5085" s="784">
        <f t="shared" si="170"/>
        <v>623</v>
      </c>
      <c r="H5085" s="711">
        <v>100</v>
      </c>
      <c r="I5085" s="784">
        <f t="shared" si="171"/>
        <v>0</v>
      </c>
      <c r="J5085" s="644"/>
      <c r="K5085" s="693"/>
      <c r="L5085" s="692"/>
      <c r="M5085" s="692"/>
      <c r="N5085" s="692"/>
      <c r="O5085" s="692"/>
      <c r="P5085" s="1837"/>
    </row>
    <row r="5086" spans="1:16" s="5" customFormat="1" ht="13.5" x14ac:dyDescent="0.25">
      <c r="A5086" s="1048">
        <v>55</v>
      </c>
      <c r="B5086" s="795" t="s">
        <v>2944</v>
      </c>
      <c r="C5086" s="70" t="s">
        <v>701</v>
      </c>
      <c r="D5086" s="70">
        <v>3</v>
      </c>
      <c r="E5086" s="70">
        <v>2009</v>
      </c>
      <c r="F5086" s="784">
        <v>118.5</v>
      </c>
      <c r="G5086" s="784">
        <f t="shared" si="170"/>
        <v>118.5</v>
      </c>
      <c r="H5086" s="711">
        <v>100</v>
      </c>
      <c r="I5086" s="784">
        <f t="shared" si="171"/>
        <v>0</v>
      </c>
      <c r="J5086" s="644"/>
      <c r="K5086" s="693"/>
      <c r="L5086" s="692"/>
      <c r="M5086" s="692"/>
      <c r="N5086" s="692"/>
      <c r="O5086" s="692"/>
      <c r="P5086" s="1837"/>
    </row>
    <row r="5087" spans="1:16" s="5" customFormat="1" ht="13.5" x14ac:dyDescent="0.25">
      <c r="A5087" s="1048">
        <v>56</v>
      </c>
      <c r="B5087" s="795" t="s">
        <v>2010</v>
      </c>
      <c r="C5087" s="70" t="s">
        <v>701</v>
      </c>
      <c r="D5087" s="70">
        <v>7</v>
      </c>
      <c r="E5087" s="70">
        <v>2009</v>
      </c>
      <c r="F5087" s="784">
        <v>455</v>
      </c>
      <c r="G5087" s="784">
        <f t="shared" si="170"/>
        <v>455</v>
      </c>
      <c r="H5087" s="711">
        <v>100</v>
      </c>
      <c r="I5087" s="784">
        <f t="shared" si="171"/>
        <v>0</v>
      </c>
      <c r="J5087" s="644"/>
      <c r="K5087" s="693"/>
      <c r="L5087" s="692"/>
      <c r="M5087" s="692"/>
      <c r="N5087" s="692"/>
      <c r="O5087" s="692"/>
      <c r="P5087" s="1837"/>
    </row>
    <row r="5088" spans="1:16" s="5" customFormat="1" ht="13.5" x14ac:dyDescent="0.25">
      <c r="A5088" s="1048">
        <v>57</v>
      </c>
      <c r="B5088" s="795" t="s">
        <v>3796</v>
      </c>
      <c r="C5088" s="70" t="s">
        <v>701</v>
      </c>
      <c r="D5088" s="70">
        <v>1</v>
      </c>
      <c r="E5088" s="70">
        <v>2009</v>
      </c>
      <c r="F5088" s="784">
        <v>49.5</v>
      </c>
      <c r="G5088" s="784">
        <f t="shared" si="170"/>
        <v>49.5</v>
      </c>
      <c r="H5088" s="711">
        <v>100</v>
      </c>
      <c r="I5088" s="784">
        <f t="shared" si="171"/>
        <v>0</v>
      </c>
      <c r="J5088" s="644"/>
      <c r="K5088" s="693"/>
      <c r="L5088" s="692"/>
      <c r="M5088" s="692"/>
      <c r="N5088" s="692"/>
      <c r="O5088" s="692"/>
      <c r="P5088" s="1837"/>
    </row>
    <row r="5089" spans="1:16" s="5" customFormat="1" ht="13.5" x14ac:dyDescent="0.25">
      <c r="A5089" s="1048">
        <v>58</v>
      </c>
      <c r="B5089" s="795" t="s">
        <v>3792</v>
      </c>
      <c r="C5089" s="70" t="s">
        <v>701</v>
      </c>
      <c r="D5089" s="70">
        <v>4</v>
      </c>
      <c r="E5089" s="70">
        <v>2009</v>
      </c>
      <c r="F5089" s="784">
        <v>140</v>
      </c>
      <c r="G5089" s="784">
        <f t="shared" si="170"/>
        <v>140</v>
      </c>
      <c r="H5089" s="711">
        <v>100</v>
      </c>
      <c r="I5089" s="784">
        <f t="shared" si="171"/>
        <v>0</v>
      </c>
      <c r="J5089" s="644"/>
      <c r="K5089" s="693"/>
      <c r="L5089" s="692"/>
      <c r="M5089" s="692"/>
      <c r="N5089" s="692"/>
      <c r="O5089" s="692"/>
      <c r="P5089" s="1837"/>
    </row>
    <row r="5090" spans="1:16" s="5" customFormat="1" ht="13.5" x14ac:dyDescent="0.25">
      <c r="A5090" s="1048">
        <v>59</v>
      </c>
      <c r="B5090" s="795" t="s">
        <v>3793</v>
      </c>
      <c r="C5090" s="70" t="s">
        <v>701</v>
      </c>
      <c r="D5090" s="70">
        <v>4</v>
      </c>
      <c r="E5090" s="70">
        <v>2009</v>
      </c>
      <c r="F5090" s="784">
        <v>400</v>
      </c>
      <c r="G5090" s="784">
        <f t="shared" si="170"/>
        <v>400</v>
      </c>
      <c r="H5090" s="711">
        <v>100</v>
      </c>
      <c r="I5090" s="784">
        <f t="shared" si="171"/>
        <v>0</v>
      </c>
      <c r="J5090" s="644"/>
      <c r="K5090" s="693"/>
      <c r="L5090" s="692"/>
      <c r="M5090" s="692"/>
      <c r="N5090" s="692"/>
      <c r="O5090" s="692"/>
      <c r="P5090" s="1837"/>
    </row>
    <row r="5091" spans="1:16" s="5" customFormat="1" ht="13.5" x14ac:dyDescent="0.25">
      <c r="A5091" s="1048">
        <v>60</v>
      </c>
      <c r="B5091" s="795" t="s">
        <v>3768</v>
      </c>
      <c r="C5091" s="70" t="s">
        <v>701</v>
      </c>
      <c r="D5091" s="70">
        <v>1</v>
      </c>
      <c r="E5091" s="70">
        <v>2009</v>
      </c>
      <c r="F5091" s="784">
        <v>106</v>
      </c>
      <c r="G5091" s="784">
        <f t="shared" si="170"/>
        <v>106</v>
      </c>
      <c r="H5091" s="711">
        <v>100</v>
      </c>
      <c r="I5091" s="784">
        <f t="shared" si="171"/>
        <v>0</v>
      </c>
      <c r="J5091" s="644"/>
      <c r="K5091" s="693"/>
      <c r="L5091" s="692"/>
      <c r="M5091" s="692"/>
      <c r="N5091" s="692"/>
      <c r="O5091" s="692"/>
      <c r="P5091" s="1837"/>
    </row>
    <row r="5092" spans="1:16" s="5" customFormat="1" ht="13.5" x14ac:dyDescent="0.25">
      <c r="A5092" s="1048">
        <v>61</v>
      </c>
      <c r="B5092" s="795" t="s">
        <v>2010</v>
      </c>
      <c r="C5092" s="70" t="s">
        <v>701</v>
      </c>
      <c r="D5092" s="70">
        <v>1</v>
      </c>
      <c r="E5092" s="70">
        <v>2009</v>
      </c>
      <c r="F5092" s="784">
        <v>79</v>
      </c>
      <c r="G5092" s="784">
        <f t="shared" si="170"/>
        <v>79</v>
      </c>
      <c r="H5092" s="711">
        <v>100</v>
      </c>
      <c r="I5092" s="784">
        <f t="shared" si="171"/>
        <v>0</v>
      </c>
      <c r="J5092" s="644"/>
      <c r="K5092" s="693"/>
      <c r="L5092" s="692"/>
      <c r="M5092" s="692"/>
      <c r="N5092" s="692"/>
      <c r="O5092" s="692"/>
      <c r="P5092" s="1837"/>
    </row>
    <row r="5093" spans="1:16" s="5" customFormat="1" ht="13.5" x14ac:dyDescent="0.25">
      <c r="A5093" s="1048">
        <v>62</v>
      </c>
      <c r="B5093" s="795" t="s">
        <v>3806</v>
      </c>
      <c r="C5093" s="70" t="s">
        <v>701</v>
      </c>
      <c r="D5093" s="70">
        <v>1</v>
      </c>
      <c r="E5093" s="70">
        <v>2009</v>
      </c>
      <c r="F5093" s="784">
        <v>400</v>
      </c>
      <c r="G5093" s="784">
        <f t="shared" si="170"/>
        <v>400</v>
      </c>
      <c r="H5093" s="711">
        <v>100</v>
      </c>
      <c r="I5093" s="784">
        <f t="shared" si="171"/>
        <v>0</v>
      </c>
      <c r="J5093" s="644"/>
      <c r="K5093" s="693"/>
      <c r="L5093" s="692"/>
      <c r="M5093" s="692"/>
      <c r="N5093" s="692"/>
      <c r="O5093" s="692"/>
      <c r="P5093" s="1837"/>
    </row>
    <row r="5094" spans="1:16" s="5" customFormat="1" ht="13.5" x14ac:dyDescent="0.25">
      <c r="A5094" s="1048">
        <v>63</v>
      </c>
      <c r="B5094" s="795" t="s">
        <v>3777</v>
      </c>
      <c r="C5094" s="70" t="s">
        <v>701</v>
      </c>
      <c r="D5094" s="70">
        <v>1</v>
      </c>
      <c r="E5094" s="70">
        <v>2009</v>
      </c>
      <c r="F5094" s="784">
        <v>130</v>
      </c>
      <c r="G5094" s="784">
        <f t="shared" si="170"/>
        <v>130</v>
      </c>
      <c r="H5094" s="711">
        <v>100</v>
      </c>
      <c r="I5094" s="784">
        <f t="shared" si="171"/>
        <v>0</v>
      </c>
      <c r="J5094" s="644"/>
      <c r="K5094" s="693"/>
      <c r="L5094" s="692"/>
      <c r="M5094" s="692"/>
      <c r="N5094" s="692"/>
      <c r="O5094" s="692"/>
      <c r="P5094" s="1837"/>
    </row>
    <row r="5095" spans="1:16" s="5" customFormat="1" ht="13.5" x14ac:dyDescent="0.25">
      <c r="A5095" s="1048">
        <v>64</v>
      </c>
      <c r="B5095" s="795" t="s">
        <v>3793</v>
      </c>
      <c r="C5095" s="70" t="s">
        <v>701</v>
      </c>
      <c r="D5095" s="70">
        <v>1</v>
      </c>
      <c r="E5095" s="70">
        <v>2009</v>
      </c>
      <c r="F5095" s="784">
        <v>116</v>
      </c>
      <c r="G5095" s="784">
        <f t="shared" si="170"/>
        <v>116</v>
      </c>
      <c r="H5095" s="711">
        <v>100</v>
      </c>
      <c r="I5095" s="784">
        <f t="shared" si="171"/>
        <v>0</v>
      </c>
      <c r="J5095" s="644"/>
      <c r="K5095" s="693"/>
      <c r="L5095" s="692"/>
      <c r="M5095" s="692"/>
      <c r="N5095" s="692"/>
      <c r="O5095" s="692"/>
      <c r="P5095" s="1837"/>
    </row>
    <row r="5096" spans="1:16" s="5" customFormat="1" ht="13.5" x14ac:dyDescent="0.25">
      <c r="A5096" s="1048">
        <v>65</v>
      </c>
      <c r="B5096" s="795" t="s">
        <v>3806</v>
      </c>
      <c r="C5096" s="70" t="s">
        <v>701</v>
      </c>
      <c r="D5096" s="70">
        <v>4</v>
      </c>
      <c r="E5096" s="70">
        <v>2009</v>
      </c>
      <c r="F5096" s="784">
        <v>888</v>
      </c>
      <c r="G5096" s="784">
        <f t="shared" si="170"/>
        <v>888</v>
      </c>
      <c r="H5096" s="711">
        <v>100</v>
      </c>
      <c r="I5096" s="784">
        <f t="shared" si="171"/>
        <v>0</v>
      </c>
      <c r="J5096" s="644"/>
      <c r="K5096" s="693"/>
      <c r="L5096" s="692"/>
      <c r="M5096" s="692"/>
      <c r="N5096" s="692"/>
      <c r="O5096" s="692"/>
      <c r="P5096" s="1837"/>
    </row>
    <row r="5097" spans="1:16" s="5" customFormat="1" ht="27" x14ac:dyDescent="0.25">
      <c r="A5097" s="1048">
        <v>66</v>
      </c>
      <c r="B5097" s="795" t="s">
        <v>3807</v>
      </c>
      <c r="C5097" s="70" t="s">
        <v>701</v>
      </c>
      <c r="D5097" s="70">
        <v>4</v>
      </c>
      <c r="E5097" s="70">
        <v>2009</v>
      </c>
      <c r="F5097" s="784">
        <v>1056</v>
      </c>
      <c r="G5097" s="784">
        <f t="shared" si="170"/>
        <v>1056</v>
      </c>
      <c r="H5097" s="711">
        <v>100</v>
      </c>
      <c r="I5097" s="784">
        <f t="shared" si="171"/>
        <v>0</v>
      </c>
      <c r="J5097" s="644"/>
      <c r="K5097" s="693"/>
      <c r="L5097" s="692"/>
      <c r="M5097" s="692"/>
      <c r="N5097" s="692"/>
      <c r="O5097" s="692"/>
      <c r="P5097" s="1837"/>
    </row>
    <row r="5098" spans="1:16" s="5" customFormat="1" ht="27" x14ac:dyDescent="0.25">
      <c r="A5098" s="1048">
        <v>67</v>
      </c>
      <c r="B5098" s="795" t="s">
        <v>3808</v>
      </c>
      <c r="C5098" s="70" t="s">
        <v>701</v>
      </c>
      <c r="D5098" s="70">
        <v>2</v>
      </c>
      <c r="E5098" s="70">
        <v>2009</v>
      </c>
      <c r="F5098" s="784">
        <v>505.2</v>
      </c>
      <c r="G5098" s="784">
        <f t="shared" si="170"/>
        <v>505.2</v>
      </c>
      <c r="H5098" s="711">
        <v>100</v>
      </c>
      <c r="I5098" s="784">
        <f t="shared" si="171"/>
        <v>0</v>
      </c>
      <c r="J5098" s="644"/>
      <c r="K5098" s="693"/>
      <c r="L5098" s="692"/>
      <c r="M5098" s="692"/>
      <c r="N5098" s="692"/>
      <c r="O5098" s="692"/>
      <c r="P5098" s="1837"/>
    </row>
    <row r="5099" spans="1:16" s="5" customFormat="1" ht="27" x14ac:dyDescent="0.25">
      <c r="A5099" s="1048">
        <v>68</v>
      </c>
      <c r="B5099" s="795" t="s">
        <v>3809</v>
      </c>
      <c r="C5099" s="70" t="s">
        <v>701</v>
      </c>
      <c r="D5099" s="70">
        <v>2</v>
      </c>
      <c r="E5099" s="70">
        <v>2009</v>
      </c>
      <c r="F5099" s="784">
        <v>546</v>
      </c>
      <c r="G5099" s="784">
        <f t="shared" si="170"/>
        <v>546</v>
      </c>
      <c r="H5099" s="711">
        <v>100</v>
      </c>
      <c r="I5099" s="784">
        <f t="shared" si="171"/>
        <v>0</v>
      </c>
      <c r="J5099" s="644"/>
      <c r="K5099" s="693"/>
      <c r="L5099" s="692"/>
      <c r="M5099" s="692"/>
      <c r="N5099" s="692"/>
      <c r="O5099" s="692"/>
      <c r="P5099" s="1837"/>
    </row>
    <row r="5100" spans="1:16" s="5" customFormat="1" ht="13.5" x14ac:dyDescent="0.25">
      <c r="A5100" s="1048">
        <v>69</v>
      </c>
      <c r="B5100" s="795" t="s">
        <v>3782</v>
      </c>
      <c r="C5100" s="70" t="s">
        <v>701</v>
      </c>
      <c r="D5100" s="70">
        <v>4</v>
      </c>
      <c r="E5100" s="70">
        <v>2009</v>
      </c>
      <c r="F5100" s="784">
        <v>888</v>
      </c>
      <c r="G5100" s="784">
        <f t="shared" si="170"/>
        <v>888</v>
      </c>
      <c r="H5100" s="711">
        <v>100</v>
      </c>
      <c r="I5100" s="784">
        <f t="shared" si="171"/>
        <v>0</v>
      </c>
      <c r="J5100" s="644"/>
      <c r="K5100" s="693"/>
      <c r="L5100" s="692"/>
      <c r="M5100" s="692"/>
      <c r="N5100" s="692"/>
      <c r="O5100" s="692"/>
      <c r="P5100" s="1837"/>
    </row>
    <row r="5101" spans="1:16" s="5" customFormat="1" ht="13.5" x14ac:dyDescent="0.25">
      <c r="A5101" s="1048">
        <v>70</v>
      </c>
      <c r="B5101" s="795" t="s">
        <v>3810</v>
      </c>
      <c r="C5101" s="70" t="s">
        <v>701</v>
      </c>
      <c r="D5101" s="70">
        <v>8</v>
      </c>
      <c r="E5101" s="70">
        <v>2010</v>
      </c>
      <c r="F5101" s="784">
        <v>1558.1</v>
      </c>
      <c r="G5101" s="784">
        <f t="shared" si="170"/>
        <v>1558.1</v>
      </c>
      <c r="H5101" s="711">
        <v>100</v>
      </c>
      <c r="I5101" s="784">
        <f t="shared" si="171"/>
        <v>0</v>
      </c>
      <c r="J5101" s="644"/>
      <c r="K5101" s="693"/>
      <c r="L5101" s="692"/>
      <c r="M5101" s="692"/>
      <c r="N5101" s="692"/>
      <c r="O5101" s="692"/>
      <c r="P5101" s="1837"/>
    </row>
    <row r="5102" spans="1:16" s="5" customFormat="1" ht="13.5" x14ac:dyDescent="0.25">
      <c r="A5102" s="1048">
        <v>71</v>
      </c>
      <c r="B5102" s="795" t="s">
        <v>3811</v>
      </c>
      <c r="C5102" s="70" t="s">
        <v>701</v>
      </c>
      <c r="D5102" s="70">
        <v>8</v>
      </c>
      <c r="E5102" s="70">
        <v>2010</v>
      </c>
      <c r="F5102" s="784">
        <v>590.6</v>
      </c>
      <c r="G5102" s="784">
        <f t="shared" si="170"/>
        <v>590.6</v>
      </c>
      <c r="H5102" s="711">
        <v>100</v>
      </c>
      <c r="I5102" s="784">
        <f t="shared" si="171"/>
        <v>0</v>
      </c>
      <c r="J5102" s="644"/>
      <c r="K5102" s="693"/>
      <c r="L5102" s="692"/>
      <c r="M5102" s="692"/>
      <c r="N5102" s="692"/>
      <c r="O5102" s="692"/>
      <c r="P5102" s="1837"/>
    </row>
    <row r="5103" spans="1:16" s="5" customFormat="1" ht="13.5" x14ac:dyDescent="0.25">
      <c r="A5103" s="1048">
        <v>72</v>
      </c>
      <c r="B5103" s="795" t="s">
        <v>3812</v>
      </c>
      <c r="C5103" s="70" t="s">
        <v>701</v>
      </c>
      <c r="D5103" s="70">
        <v>8</v>
      </c>
      <c r="E5103" s="70">
        <v>2010</v>
      </c>
      <c r="F5103" s="784">
        <v>590.6</v>
      </c>
      <c r="G5103" s="784">
        <f t="shared" si="170"/>
        <v>590.6</v>
      </c>
      <c r="H5103" s="711">
        <v>100</v>
      </c>
      <c r="I5103" s="784">
        <f t="shared" si="171"/>
        <v>0</v>
      </c>
      <c r="J5103" s="644"/>
      <c r="K5103" s="693"/>
      <c r="L5103" s="692"/>
      <c r="M5103" s="692"/>
      <c r="N5103" s="692"/>
      <c r="O5103" s="692"/>
      <c r="P5103" s="1837"/>
    </row>
    <row r="5104" spans="1:16" s="5" customFormat="1" ht="27" x14ac:dyDescent="0.25">
      <c r="A5104" s="1048">
        <v>73</v>
      </c>
      <c r="B5104" s="795" t="s">
        <v>3813</v>
      </c>
      <c r="C5104" s="70" t="s">
        <v>701</v>
      </c>
      <c r="D5104" s="70">
        <v>8</v>
      </c>
      <c r="E5104" s="70">
        <v>2010</v>
      </c>
      <c r="F5104" s="784">
        <v>620.1</v>
      </c>
      <c r="G5104" s="784">
        <f t="shared" si="170"/>
        <v>620.1</v>
      </c>
      <c r="H5104" s="711">
        <v>100</v>
      </c>
      <c r="I5104" s="784">
        <f t="shared" si="171"/>
        <v>0</v>
      </c>
      <c r="J5104" s="644"/>
      <c r="K5104" s="693"/>
      <c r="L5104" s="692"/>
      <c r="M5104" s="692"/>
      <c r="N5104" s="692"/>
      <c r="O5104" s="692"/>
      <c r="P5104" s="1837"/>
    </row>
    <row r="5105" spans="1:16" s="5" customFormat="1" ht="13.5" x14ac:dyDescent="0.25">
      <c r="A5105" s="1048">
        <v>74</v>
      </c>
      <c r="B5105" s="795" t="s">
        <v>3814</v>
      </c>
      <c r="C5105" s="70" t="s">
        <v>701</v>
      </c>
      <c r="D5105" s="70">
        <v>8</v>
      </c>
      <c r="E5105" s="70">
        <v>2010</v>
      </c>
      <c r="F5105" s="784">
        <v>1475.5</v>
      </c>
      <c r="G5105" s="784">
        <f t="shared" si="170"/>
        <v>1475.5</v>
      </c>
      <c r="H5105" s="711">
        <v>100</v>
      </c>
      <c r="I5105" s="784">
        <f t="shared" si="171"/>
        <v>0</v>
      </c>
      <c r="J5105" s="644"/>
      <c r="K5105" s="693"/>
      <c r="L5105" s="692"/>
      <c r="M5105" s="692"/>
      <c r="N5105" s="692"/>
      <c r="O5105" s="692"/>
      <c r="P5105" s="1837"/>
    </row>
    <row r="5106" spans="1:16" s="5" customFormat="1" ht="27" x14ac:dyDescent="0.25">
      <c r="A5106" s="1048">
        <v>75</v>
      </c>
      <c r="B5106" s="795" t="s">
        <v>3815</v>
      </c>
      <c r="C5106" s="70" t="s">
        <v>701</v>
      </c>
      <c r="D5106" s="70">
        <v>14</v>
      </c>
      <c r="E5106" s="70">
        <v>2010</v>
      </c>
      <c r="F5106" s="784">
        <v>3201.6</v>
      </c>
      <c r="G5106" s="784">
        <f t="shared" si="170"/>
        <v>3201.6</v>
      </c>
      <c r="H5106" s="711">
        <v>100</v>
      </c>
      <c r="I5106" s="784">
        <f t="shared" si="171"/>
        <v>0</v>
      </c>
      <c r="J5106" s="644"/>
      <c r="K5106" s="693"/>
      <c r="L5106" s="692"/>
      <c r="M5106" s="692"/>
      <c r="N5106" s="692"/>
      <c r="O5106" s="692"/>
      <c r="P5106" s="1837"/>
    </row>
    <row r="5107" spans="1:16" s="5" customFormat="1" ht="13.5" x14ac:dyDescent="0.25">
      <c r="A5107" s="1048">
        <v>76</v>
      </c>
      <c r="B5107" s="795" t="s">
        <v>3816</v>
      </c>
      <c r="C5107" s="70" t="s">
        <v>701</v>
      </c>
      <c r="D5107" s="70">
        <v>2</v>
      </c>
      <c r="E5107" s="70">
        <v>2010</v>
      </c>
      <c r="F5107" s="784">
        <v>634.4</v>
      </c>
      <c r="G5107" s="784">
        <f t="shared" si="170"/>
        <v>634.4</v>
      </c>
      <c r="H5107" s="711">
        <v>100</v>
      </c>
      <c r="I5107" s="784">
        <f t="shared" si="171"/>
        <v>0</v>
      </c>
      <c r="J5107" s="644"/>
      <c r="K5107" s="693"/>
      <c r="L5107" s="692"/>
      <c r="M5107" s="692"/>
      <c r="N5107" s="692"/>
      <c r="O5107" s="692"/>
      <c r="P5107" s="1837"/>
    </row>
    <row r="5108" spans="1:16" s="5" customFormat="1" ht="13.5" x14ac:dyDescent="0.25">
      <c r="A5108" s="1048">
        <v>77</v>
      </c>
      <c r="B5108" s="795" t="s">
        <v>3817</v>
      </c>
      <c r="C5108" s="70" t="s">
        <v>701</v>
      </c>
      <c r="D5108" s="70">
        <v>19</v>
      </c>
      <c r="E5108" s="70">
        <v>2010</v>
      </c>
      <c r="F5108" s="784">
        <v>1949.1</v>
      </c>
      <c r="G5108" s="784">
        <f t="shared" si="170"/>
        <v>1949.1</v>
      </c>
      <c r="H5108" s="711">
        <v>100</v>
      </c>
      <c r="I5108" s="784">
        <f t="shared" si="171"/>
        <v>0</v>
      </c>
      <c r="J5108" s="644"/>
      <c r="K5108" s="693"/>
      <c r="L5108" s="692"/>
      <c r="M5108" s="692"/>
      <c r="N5108" s="692"/>
      <c r="O5108" s="692"/>
      <c r="P5108" s="1837"/>
    </row>
    <row r="5109" spans="1:16" s="5" customFormat="1" ht="13.5" x14ac:dyDescent="0.25">
      <c r="A5109" s="1048">
        <v>78</v>
      </c>
      <c r="B5109" s="795" t="s">
        <v>3818</v>
      </c>
      <c r="C5109" s="70" t="s">
        <v>701</v>
      </c>
      <c r="D5109" s="70">
        <v>32</v>
      </c>
      <c r="E5109" s="70">
        <v>2010</v>
      </c>
      <c r="F5109" s="784">
        <v>3046.6</v>
      </c>
      <c r="G5109" s="784">
        <f t="shared" si="170"/>
        <v>3046.6</v>
      </c>
      <c r="H5109" s="711">
        <v>100</v>
      </c>
      <c r="I5109" s="784">
        <f t="shared" si="171"/>
        <v>0</v>
      </c>
      <c r="J5109" s="644"/>
      <c r="K5109" s="693"/>
      <c r="L5109" s="692"/>
      <c r="M5109" s="692"/>
      <c r="N5109" s="692"/>
      <c r="O5109" s="692"/>
      <c r="P5109" s="1837"/>
    </row>
    <row r="5110" spans="1:16" s="5" customFormat="1" ht="13.5" x14ac:dyDescent="0.25">
      <c r="A5110" s="1048">
        <v>79</v>
      </c>
      <c r="B5110" s="795" t="s">
        <v>2024</v>
      </c>
      <c r="C5110" s="70" t="s">
        <v>701</v>
      </c>
      <c r="D5110" s="70">
        <v>12</v>
      </c>
      <c r="E5110" s="70">
        <v>2010</v>
      </c>
      <c r="F5110" s="784">
        <v>841.6</v>
      </c>
      <c r="G5110" s="784">
        <f t="shared" si="170"/>
        <v>841.6</v>
      </c>
      <c r="H5110" s="711">
        <v>100</v>
      </c>
      <c r="I5110" s="784">
        <f t="shared" si="171"/>
        <v>0</v>
      </c>
      <c r="J5110" s="644"/>
      <c r="K5110" s="693"/>
      <c r="L5110" s="692"/>
      <c r="M5110" s="692"/>
      <c r="N5110" s="692"/>
      <c r="O5110" s="692"/>
      <c r="P5110" s="1837"/>
    </row>
    <row r="5111" spans="1:16" s="5" customFormat="1" ht="13.5" x14ac:dyDescent="0.25">
      <c r="A5111" s="1048">
        <v>80</v>
      </c>
      <c r="B5111" s="795" t="s">
        <v>3819</v>
      </c>
      <c r="C5111" s="70" t="s">
        <v>701</v>
      </c>
      <c r="D5111" s="70">
        <v>51</v>
      </c>
      <c r="E5111" s="70">
        <v>2010</v>
      </c>
      <c r="F5111" s="784">
        <v>3727.3</v>
      </c>
      <c r="G5111" s="784">
        <f t="shared" si="170"/>
        <v>3727.3</v>
      </c>
      <c r="H5111" s="711">
        <v>100</v>
      </c>
      <c r="I5111" s="784">
        <f t="shared" si="171"/>
        <v>0</v>
      </c>
      <c r="J5111" s="644"/>
      <c r="K5111" s="693"/>
      <c r="L5111" s="692"/>
      <c r="M5111" s="692"/>
      <c r="N5111" s="692"/>
      <c r="O5111" s="692"/>
      <c r="P5111" s="1837"/>
    </row>
    <row r="5112" spans="1:16" s="5" customFormat="1" ht="27" x14ac:dyDescent="0.25">
      <c r="A5112" s="1048">
        <v>81</v>
      </c>
      <c r="B5112" s="795" t="s">
        <v>3820</v>
      </c>
      <c r="C5112" s="70" t="s">
        <v>701</v>
      </c>
      <c r="D5112" s="70">
        <v>6</v>
      </c>
      <c r="E5112" s="70">
        <v>2010</v>
      </c>
      <c r="F5112" s="784">
        <v>363.3</v>
      </c>
      <c r="G5112" s="784">
        <f t="shared" si="170"/>
        <v>363.3</v>
      </c>
      <c r="H5112" s="711">
        <v>100</v>
      </c>
      <c r="I5112" s="784">
        <f t="shared" si="171"/>
        <v>0</v>
      </c>
      <c r="J5112" s="644"/>
      <c r="K5112" s="693"/>
      <c r="L5112" s="692"/>
      <c r="M5112" s="692"/>
      <c r="N5112" s="692"/>
      <c r="O5112" s="692"/>
      <c r="P5112" s="1837"/>
    </row>
    <row r="5113" spans="1:16" s="5" customFormat="1" ht="27" x14ac:dyDescent="0.25">
      <c r="A5113" s="1048">
        <v>82</v>
      </c>
      <c r="B5113" s="795" t="s">
        <v>3821</v>
      </c>
      <c r="C5113" s="70" t="s">
        <v>701</v>
      </c>
      <c r="D5113" s="70">
        <v>22</v>
      </c>
      <c r="E5113" s="70">
        <v>2010</v>
      </c>
      <c r="F5113" s="784">
        <v>1478</v>
      </c>
      <c r="G5113" s="784">
        <f t="shared" si="170"/>
        <v>1478</v>
      </c>
      <c r="H5113" s="711">
        <v>100</v>
      </c>
      <c r="I5113" s="784">
        <f t="shared" si="171"/>
        <v>0</v>
      </c>
      <c r="J5113" s="644"/>
      <c r="K5113" s="693"/>
      <c r="L5113" s="692"/>
      <c r="M5113" s="692"/>
      <c r="N5113" s="692"/>
      <c r="O5113" s="692"/>
      <c r="P5113" s="1837"/>
    </row>
    <row r="5114" spans="1:16" s="5" customFormat="1" ht="13.5" x14ac:dyDescent="0.25">
      <c r="A5114" s="1048">
        <v>83</v>
      </c>
      <c r="B5114" s="795" t="s">
        <v>2009</v>
      </c>
      <c r="C5114" s="70" t="s">
        <v>701</v>
      </c>
      <c r="D5114" s="70">
        <v>5</v>
      </c>
      <c r="E5114" s="70">
        <v>2010</v>
      </c>
      <c r="F5114" s="784">
        <v>885.3</v>
      </c>
      <c r="G5114" s="784">
        <f t="shared" si="170"/>
        <v>885.3</v>
      </c>
      <c r="H5114" s="711">
        <v>100</v>
      </c>
      <c r="I5114" s="784">
        <f t="shared" si="171"/>
        <v>0</v>
      </c>
      <c r="J5114" s="644"/>
      <c r="K5114" s="693"/>
      <c r="L5114" s="692"/>
      <c r="M5114" s="692"/>
      <c r="N5114" s="692"/>
      <c r="O5114" s="692"/>
      <c r="P5114" s="1837"/>
    </row>
    <row r="5115" spans="1:16" s="5" customFormat="1" ht="13.5" x14ac:dyDescent="0.25">
      <c r="A5115" s="1048">
        <v>84</v>
      </c>
      <c r="B5115" s="795" t="s">
        <v>3822</v>
      </c>
      <c r="C5115" s="70" t="s">
        <v>701</v>
      </c>
      <c r="D5115" s="70">
        <v>57</v>
      </c>
      <c r="E5115" s="70">
        <v>2010</v>
      </c>
      <c r="F5115" s="784">
        <v>10092.799999999999</v>
      </c>
      <c r="G5115" s="784">
        <f t="shared" si="170"/>
        <v>10092.799999999999</v>
      </c>
      <c r="H5115" s="711">
        <v>100</v>
      </c>
      <c r="I5115" s="784">
        <f t="shared" si="171"/>
        <v>0</v>
      </c>
      <c r="J5115" s="644"/>
      <c r="K5115" s="693"/>
      <c r="L5115" s="692"/>
      <c r="M5115" s="692"/>
      <c r="N5115" s="692"/>
      <c r="O5115" s="692"/>
      <c r="P5115" s="1837"/>
    </row>
    <row r="5116" spans="1:16" s="5" customFormat="1" ht="13.5" x14ac:dyDescent="0.25">
      <c r="A5116" s="1048">
        <v>85</v>
      </c>
      <c r="B5116" s="795" t="s">
        <v>3823</v>
      </c>
      <c r="C5116" s="70" t="s">
        <v>701</v>
      </c>
      <c r="D5116" s="70">
        <v>12</v>
      </c>
      <c r="E5116" s="70">
        <v>2010</v>
      </c>
      <c r="F5116" s="784">
        <v>1770.8</v>
      </c>
      <c r="G5116" s="784">
        <f t="shared" si="170"/>
        <v>1770.8</v>
      </c>
      <c r="H5116" s="711">
        <v>100</v>
      </c>
      <c r="I5116" s="784">
        <f t="shared" si="171"/>
        <v>0</v>
      </c>
      <c r="J5116" s="644"/>
      <c r="K5116" s="693"/>
      <c r="L5116" s="692"/>
      <c r="M5116" s="692"/>
      <c r="N5116" s="692"/>
      <c r="O5116" s="692"/>
      <c r="P5116" s="1837"/>
    </row>
    <row r="5117" spans="1:16" s="5" customFormat="1" ht="13.5" x14ac:dyDescent="0.25">
      <c r="A5117" s="1048">
        <v>86</v>
      </c>
      <c r="B5117" s="795" t="s">
        <v>3777</v>
      </c>
      <c r="C5117" s="70" t="s">
        <v>701</v>
      </c>
      <c r="D5117" s="70">
        <v>14</v>
      </c>
      <c r="E5117" s="70">
        <v>2010</v>
      </c>
      <c r="F5117" s="784">
        <v>3270.4</v>
      </c>
      <c r="G5117" s="784">
        <f t="shared" si="170"/>
        <v>3270.4</v>
      </c>
      <c r="H5117" s="711">
        <v>100</v>
      </c>
      <c r="I5117" s="784">
        <f t="shared" si="171"/>
        <v>0</v>
      </c>
      <c r="J5117" s="644"/>
      <c r="K5117" s="693"/>
      <c r="L5117" s="692"/>
      <c r="M5117" s="692"/>
      <c r="N5117" s="692"/>
      <c r="O5117" s="692"/>
      <c r="P5117" s="1837"/>
    </row>
    <row r="5118" spans="1:16" s="5" customFormat="1" ht="13.5" x14ac:dyDescent="0.25">
      <c r="A5118" s="1048">
        <v>87</v>
      </c>
      <c r="B5118" s="795" t="s">
        <v>3824</v>
      </c>
      <c r="C5118" s="70" t="s">
        <v>701</v>
      </c>
      <c r="D5118" s="70">
        <v>194</v>
      </c>
      <c r="E5118" s="70">
        <v>2010</v>
      </c>
      <c r="F5118" s="784">
        <v>6844.8</v>
      </c>
      <c r="G5118" s="784">
        <f t="shared" si="170"/>
        <v>6844.8</v>
      </c>
      <c r="H5118" s="711">
        <v>100</v>
      </c>
      <c r="I5118" s="784">
        <f t="shared" si="171"/>
        <v>0</v>
      </c>
      <c r="J5118" s="644"/>
      <c r="K5118" s="693"/>
      <c r="L5118" s="692"/>
      <c r="M5118" s="692"/>
      <c r="N5118" s="692"/>
      <c r="O5118" s="692"/>
      <c r="P5118" s="1837"/>
    </row>
    <row r="5119" spans="1:16" s="5" customFormat="1" ht="13.5" x14ac:dyDescent="0.25">
      <c r="A5119" s="1048">
        <v>88</v>
      </c>
      <c r="B5119" s="795" t="s">
        <v>3825</v>
      </c>
      <c r="C5119" s="70" t="s">
        <v>701</v>
      </c>
      <c r="D5119" s="70">
        <v>55</v>
      </c>
      <c r="E5119" s="70">
        <v>2010</v>
      </c>
      <c r="F5119" s="784">
        <v>4825.3999999999996</v>
      </c>
      <c r="G5119" s="784">
        <f t="shared" si="170"/>
        <v>4825.3999999999996</v>
      </c>
      <c r="H5119" s="711">
        <v>100</v>
      </c>
      <c r="I5119" s="784">
        <f t="shared" si="171"/>
        <v>0</v>
      </c>
      <c r="J5119" s="644"/>
      <c r="K5119" s="693"/>
      <c r="L5119" s="692"/>
      <c r="M5119" s="692"/>
      <c r="N5119" s="692"/>
      <c r="O5119" s="692"/>
      <c r="P5119" s="1837"/>
    </row>
    <row r="5120" spans="1:16" s="5" customFormat="1" ht="13.5" x14ac:dyDescent="0.25">
      <c r="A5120" s="1048">
        <v>89</v>
      </c>
      <c r="B5120" s="795" t="s">
        <v>3826</v>
      </c>
      <c r="C5120" s="70" t="s">
        <v>701</v>
      </c>
      <c r="D5120" s="70">
        <v>6</v>
      </c>
      <c r="E5120" s="70">
        <v>2010</v>
      </c>
      <c r="F5120" s="784">
        <v>2414.6999999999998</v>
      </c>
      <c r="G5120" s="784">
        <f t="shared" si="170"/>
        <v>2414.6999999999998</v>
      </c>
      <c r="H5120" s="711">
        <v>100</v>
      </c>
      <c r="I5120" s="784">
        <f t="shared" si="171"/>
        <v>0</v>
      </c>
      <c r="J5120" s="644"/>
      <c r="K5120" s="693"/>
      <c r="L5120" s="692"/>
      <c r="M5120" s="692"/>
      <c r="N5120" s="692"/>
      <c r="O5120" s="692"/>
      <c r="P5120" s="1837"/>
    </row>
    <row r="5121" spans="1:16" s="5" customFormat="1" ht="13.5" x14ac:dyDescent="0.25">
      <c r="A5121" s="1048">
        <v>90</v>
      </c>
      <c r="B5121" s="795" t="s">
        <v>3578</v>
      </c>
      <c r="C5121" s="70" t="s">
        <v>701</v>
      </c>
      <c r="D5121" s="70">
        <v>25</v>
      </c>
      <c r="E5121" s="70">
        <v>2010</v>
      </c>
      <c r="F5121" s="784">
        <v>2426.9</v>
      </c>
      <c r="G5121" s="784">
        <f t="shared" si="170"/>
        <v>2426.9</v>
      </c>
      <c r="H5121" s="711">
        <v>100</v>
      </c>
      <c r="I5121" s="784">
        <f t="shared" si="171"/>
        <v>0</v>
      </c>
      <c r="J5121" s="644"/>
      <c r="K5121" s="693"/>
      <c r="L5121" s="692"/>
      <c r="M5121" s="692"/>
      <c r="N5121" s="692"/>
      <c r="O5121" s="692"/>
      <c r="P5121" s="1837"/>
    </row>
    <row r="5122" spans="1:16" s="5" customFormat="1" ht="13.5" x14ac:dyDescent="0.25">
      <c r="A5122" s="1048">
        <v>91</v>
      </c>
      <c r="B5122" s="795" t="s">
        <v>3579</v>
      </c>
      <c r="C5122" s="70" t="s">
        <v>701</v>
      </c>
      <c r="D5122" s="70">
        <v>28</v>
      </c>
      <c r="E5122" s="70">
        <v>2010</v>
      </c>
      <c r="F5122" s="784">
        <v>3623.5</v>
      </c>
      <c r="G5122" s="784">
        <f t="shared" si="170"/>
        <v>3623.5</v>
      </c>
      <c r="H5122" s="711">
        <v>100</v>
      </c>
      <c r="I5122" s="784">
        <f t="shared" si="171"/>
        <v>0</v>
      </c>
      <c r="J5122" s="644"/>
      <c r="K5122" s="693"/>
      <c r="L5122" s="692"/>
      <c r="M5122" s="692"/>
      <c r="N5122" s="692"/>
      <c r="O5122" s="692"/>
      <c r="P5122" s="1837"/>
    </row>
    <row r="5123" spans="1:16" s="5" customFormat="1" ht="13.5" x14ac:dyDescent="0.25">
      <c r="A5123" s="1048">
        <v>92</v>
      </c>
      <c r="B5123" s="795" t="s">
        <v>2921</v>
      </c>
      <c r="C5123" s="70" t="s">
        <v>701</v>
      </c>
      <c r="D5123" s="70">
        <v>50</v>
      </c>
      <c r="E5123" s="70">
        <v>2010</v>
      </c>
      <c r="F5123" s="784">
        <v>7907.5</v>
      </c>
      <c r="G5123" s="784">
        <f t="shared" si="170"/>
        <v>7907.5</v>
      </c>
      <c r="H5123" s="711">
        <v>100</v>
      </c>
      <c r="I5123" s="784">
        <f t="shared" si="171"/>
        <v>0</v>
      </c>
      <c r="J5123" s="644"/>
      <c r="K5123" s="693"/>
      <c r="L5123" s="692"/>
      <c r="M5123" s="692"/>
      <c r="N5123" s="692"/>
      <c r="O5123" s="692"/>
      <c r="P5123" s="1837"/>
    </row>
    <row r="5124" spans="1:16" s="5" customFormat="1" ht="13.5" x14ac:dyDescent="0.25">
      <c r="A5124" s="1048">
        <v>93</v>
      </c>
      <c r="B5124" s="795" t="s">
        <v>3810</v>
      </c>
      <c r="C5124" s="70" t="s">
        <v>701</v>
      </c>
      <c r="D5124" s="70">
        <v>2</v>
      </c>
      <c r="E5124" s="70">
        <v>2010</v>
      </c>
      <c r="F5124" s="784">
        <v>550.70000000000005</v>
      </c>
      <c r="G5124" s="784">
        <f t="shared" si="170"/>
        <v>550.70000000000005</v>
      </c>
      <c r="H5124" s="711">
        <v>100</v>
      </c>
      <c r="I5124" s="784">
        <f t="shared" si="171"/>
        <v>0</v>
      </c>
      <c r="J5124" s="644"/>
      <c r="K5124" s="693"/>
      <c r="L5124" s="692"/>
      <c r="M5124" s="692"/>
      <c r="N5124" s="692"/>
      <c r="O5124" s="692"/>
      <c r="P5124" s="1837"/>
    </row>
    <row r="5125" spans="1:16" s="5" customFormat="1" ht="13.5" x14ac:dyDescent="0.25">
      <c r="A5125" s="1048">
        <v>94</v>
      </c>
      <c r="B5125" s="795" t="s">
        <v>3811</v>
      </c>
      <c r="C5125" s="70" t="s">
        <v>701</v>
      </c>
      <c r="D5125" s="70">
        <v>2</v>
      </c>
      <c r="E5125" s="70">
        <v>2010</v>
      </c>
      <c r="F5125" s="784">
        <v>174</v>
      </c>
      <c r="G5125" s="784">
        <f t="shared" si="170"/>
        <v>174</v>
      </c>
      <c r="H5125" s="711">
        <v>100</v>
      </c>
      <c r="I5125" s="784">
        <f t="shared" si="171"/>
        <v>0</v>
      </c>
      <c r="J5125" s="644"/>
      <c r="K5125" s="693"/>
      <c r="L5125" s="692"/>
      <c r="M5125" s="692"/>
      <c r="N5125" s="692"/>
      <c r="O5125" s="692"/>
      <c r="P5125" s="1837"/>
    </row>
    <row r="5126" spans="1:16" s="5" customFormat="1" ht="13.5" x14ac:dyDescent="0.25">
      <c r="A5126" s="1048">
        <v>95</v>
      </c>
      <c r="B5126" s="795" t="s">
        <v>3812</v>
      </c>
      <c r="C5126" s="70" t="s">
        <v>701</v>
      </c>
      <c r="D5126" s="70">
        <v>2</v>
      </c>
      <c r="E5126" s="70">
        <v>2010</v>
      </c>
      <c r="F5126" s="784">
        <v>174</v>
      </c>
      <c r="G5126" s="784">
        <f t="shared" si="170"/>
        <v>174</v>
      </c>
      <c r="H5126" s="711">
        <v>100</v>
      </c>
      <c r="I5126" s="784">
        <f t="shared" si="171"/>
        <v>0</v>
      </c>
      <c r="J5126" s="644"/>
      <c r="K5126" s="693"/>
      <c r="L5126" s="692"/>
      <c r="M5126" s="692"/>
      <c r="N5126" s="692"/>
      <c r="O5126" s="692"/>
      <c r="P5126" s="1837"/>
    </row>
    <row r="5127" spans="1:16" s="5" customFormat="1" ht="27" x14ac:dyDescent="0.25">
      <c r="A5127" s="1048">
        <v>96</v>
      </c>
      <c r="B5127" s="795" t="s">
        <v>3813</v>
      </c>
      <c r="C5127" s="70" t="s">
        <v>701</v>
      </c>
      <c r="D5127" s="70">
        <v>2</v>
      </c>
      <c r="E5127" s="70">
        <v>2010</v>
      </c>
      <c r="F5127" s="784">
        <v>222.7</v>
      </c>
      <c r="G5127" s="784">
        <f t="shared" si="170"/>
        <v>222.7</v>
      </c>
      <c r="H5127" s="711">
        <v>100</v>
      </c>
      <c r="I5127" s="784">
        <f t="shared" si="171"/>
        <v>0</v>
      </c>
      <c r="J5127" s="644"/>
      <c r="K5127" s="693"/>
      <c r="L5127" s="692"/>
      <c r="M5127" s="692"/>
      <c r="N5127" s="692"/>
      <c r="O5127" s="692"/>
      <c r="P5127" s="1837"/>
    </row>
    <row r="5128" spans="1:16" s="5" customFormat="1" ht="13.5" x14ac:dyDescent="0.25">
      <c r="A5128" s="1048">
        <v>97</v>
      </c>
      <c r="B5128" s="795" t="s">
        <v>3814</v>
      </c>
      <c r="C5128" s="70" t="s">
        <v>701</v>
      </c>
      <c r="D5128" s="70">
        <v>2</v>
      </c>
      <c r="E5128" s="70">
        <v>2010</v>
      </c>
      <c r="F5128" s="784">
        <v>577.20000000000005</v>
      </c>
      <c r="G5128" s="784">
        <f t="shared" si="170"/>
        <v>577.20000000000005</v>
      </c>
      <c r="H5128" s="711">
        <v>100</v>
      </c>
      <c r="I5128" s="784">
        <f t="shared" si="171"/>
        <v>0</v>
      </c>
      <c r="J5128" s="644"/>
      <c r="K5128" s="693"/>
      <c r="L5128" s="692"/>
      <c r="M5128" s="692"/>
      <c r="N5128" s="692"/>
      <c r="O5128" s="692"/>
      <c r="P5128" s="1837"/>
    </row>
    <row r="5129" spans="1:16" s="5" customFormat="1" ht="27" x14ac:dyDescent="0.25">
      <c r="A5129" s="1048">
        <v>98</v>
      </c>
      <c r="B5129" s="795" t="s">
        <v>3815</v>
      </c>
      <c r="C5129" s="70" t="s">
        <v>701</v>
      </c>
      <c r="D5129" s="70">
        <v>4</v>
      </c>
      <c r="E5129" s="70">
        <v>2010</v>
      </c>
      <c r="F5129" s="784">
        <v>1404.6</v>
      </c>
      <c r="G5129" s="784">
        <f t="shared" si="170"/>
        <v>1404.6</v>
      </c>
      <c r="H5129" s="711">
        <v>100</v>
      </c>
      <c r="I5129" s="784">
        <f t="shared" si="171"/>
        <v>0</v>
      </c>
      <c r="J5129" s="644"/>
      <c r="K5129" s="693"/>
      <c r="L5129" s="692"/>
      <c r="M5129" s="692"/>
      <c r="N5129" s="692"/>
      <c r="O5129" s="692"/>
      <c r="P5129" s="1837"/>
    </row>
    <row r="5130" spans="1:16" s="5" customFormat="1" ht="13.5" x14ac:dyDescent="0.25">
      <c r="A5130" s="1048">
        <v>99</v>
      </c>
      <c r="B5130" s="795" t="s">
        <v>3817</v>
      </c>
      <c r="C5130" s="70" t="s">
        <v>701</v>
      </c>
      <c r="D5130" s="70">
        <v>8</v>
      </c>
      <c r="E5130" s="70">
        <v>2010</v>
      </c>
      <c r="F5130" s="784">
        <v>751.6</v>
      </c>
      <c r="G5130" s="784">
        <f t="shared" si="170"/>
        <v>751.6</v>
      </c>
      <c r="H5130" s="711">
        <v>100</v>
      </c>
      <c r="I5130" s="784">
        <f t="shared" si="171"/>
        <v>0</v>
      </c>
      <c r="J5130" s="644"/>
      <c r="K5130" s="693"/>
      <c r="L5130" s="692"/>
      <c r="M5130" s="692"/>
      <c r="N5130" s="692"/>
      <c r="O5130" s="692"/>
      <c r="P5130" s="1837"/>
    </row>
    <row r="5131" spans="1:16" s="5" customFormat="1" ht="13.5" x14ac:dyDescent="0.25">
      <c r="A5131" s="1048">
        <v>100</v>
      </c>
      <c r="B5131" s="795" t="s">
        <v>3818</v>
      </c>
      <c r="C5131" s="70" t="s">
        <v>701</v>
      </c>
      <c r="D5131" s="70">
        <v>12</v>
      </c>
      <c r="E5131" s="70">
        <v>2010</v>
      </c>
      <c r="F5131" s="784">
        <v>893.8</v>
      </c>
      <c r="G5131" s="784">
        <f t="shared" si="170"/>
        <v>893.8</v>
      </c>
      <c r="H5131" s="711">
        <v>100</v>
      </c>
      <c r="I5131" s="784">
        <f t="shared" si="171"/>
        <v>0</v>
      </c>
      <c r="J5131" s="644"/>
      <c r="K5131" s="693"/>
      <c r="L5131" s="692"/>
      <c r="M5131" s="692"/>
      <c r="N5131" s="692"/>
      <c r="O5131" s="692"/>
      <c r="P5131" s="1837"/>
    </row>
    <row r="5132" spans="1:16" s="5" customFormat="1" ht="13.5" x14ac:dyDescent="0.25">
      <c r="A5132" s="1048">
        <v>101</v>
      </c>
      <c r="B5132" s="795" t="s">
        <v>2024</v>
      </c>
      <c r="C5132" s="70" t="s">
        <v>701</v>
      </c>
      <c r="D5132" s="70">
        <v>5</v>
      </c>
      <c r="E5132" s="70">
        <v>2010</v>
      </c>
      <c r="F5132" s="784">
        <v>355</v>
      </c>
      <c r="G5132" s="784">
        <f t="shared" si="170"/>
        <v>355</v>
      </c>
      <c r="H5132" s="711">
        <v>100</v>
      </c>
      <c r="I5132" s="784">
        <f t="shared" si="171"/>
        <v>0</v>
      </c>
      <c r="J5132" s="644"/>
      <c r="K5132" s="693"/>
      <c r="L5132" s="692"/>
      <c r="M5132" s="692"/>
      <c r="N5132" s="692"/>
      <c r="O5132" s="692"/>
      <c r="P5132" s="1837"/>
    </row>
    <row r="5133" spans="1:16" s="5" customFormat="1" ht="13.5" x14ac:dyDescent="0.25">
      <c r="A5133" s="1048">
        <v>102</v>
      </c>
      <c r="B5133" s="795" t="s">
        <v>3819</v>
      </c>
      <c r="C5133" s="70" t="s">
        <v>701</v>
      </c>
      <c r="D5133" s="70">
        <v>17</v>
      </c>
      <c r="E5133" s="70">
        <v>2010</v>
      </c>
      <c r="F5133" s="784">
        <v>1360.8</v>
      </c>
      <c r="G5133" s="784">
        <f t="shared" si="170"/>
        <v>1360.8</v>
      </c>
      <c r="H5133" s="711">
        <v>100</v>
      </c>
      <c r="I5133" s="784">
        <f t="shared" si="171"/>
        <v>0</v>
      </c>
      <c r="J5133" s="644"/>
      <c r="K5133" s="693"/>
      <c r="L5133" s="692"/>
      <c r="M5133" s="692"/>
      <c r="N5133" s="692"/>
      <c r="O5133" s="692"/>
      <c r="P5133" s="1837"/>
    </row>
    <row r="5134" spans="1:16" s="5" customFormat="1" ht="27" x14ac:dyDescent="0.25">
      <c r="A5134" s="1048">
        <v>103</v>
      </c>
      <c r="B5134" s="795" t="s">
        <v>3820</v>
      </c>
      <c r="C5134" s="70" t="s">
        <v>701</v>
      </c>
      <c r="D5134" s="70">
        <v>2</v>
      </c>
      <c r="E5134" s="70">
        <v>2010</v>
      </c>
      <c r="F5134" s="784">
        <v>135.1</v>
      </c>
      <c r="G5134" s="784">
        <f t="shared" si="170"/>
        <v>135.1</v>
      </c>
      <c r="H5134" s="711">
        <v>100</v>
      </c>
      <c r="I5134" s="784">
        <f t="shared" si="171"/>
        <v>0</v>
      </c>
      <c r="J5134" s="644"/>
      <c r="K5134" s="693"/>
      <c r="L5134" s="692"/>
      <c r="M5134" s="692"/>
      <c r="N5134" s="692"/>
      <c r="O5134" s="692"/>
      <c r="P5134" s="1837"/>
    </row>
    <row r="5135" spans="1:16" s="5" customFormat="1" ht="27" x14ac:dyDescent="0.25">
      <c r="A5135" s="1048">
        <v>104</v>
      </c>
      <c r="B5135" s="795" t="s">
        <v>3821</v>
      </c>
      <c r="C5135" s="70" t="s">
        <v>701</v>
      </c>
      <c r="D5135" s="70">
        <v>10</v>
      </c>
      <c r="E5135" s="70">
        <v>2010</v>
      </c>
      <c r="F5135" s="784">
        <v>675.3</v>
      </c>
      <c r="G5135" s="784">
        <f t="shared" si="170"/>
        <v>675.3</v>
      </c>
      <c r="H5135" s="711">
        <v>100</v>
      </c>
      <c r="I5135" s="784">
        <f t="shared" si="171"/>
        <v>0</v>
      </c>
      <c r="J5135" s="644"/>
      <c r="K5135" s="693"/>
      <c r="L5135" s="692"/>
      <c r="M5135" s="692"/>
      <c r="N5135" s="692"/>
      <c r="O5135" s="692"/>
      <c r="P5135" s="1837"/>
    </row>
    <row r="5136" spans="1:16" s="5" customFormat="1" ht="13.5" x14ac:dyDescent="0.25">
      <c r="A5136" s="1048">
        <v>105</v>
      </c>
      <c r="B5136" s="795" t="s">
        <v>2009</v>
      </c>
      <c r="C5136" s="70" t="s">
        <v>701</v>
      </c>
      <c r="D5136" s="70">
        <v>2</v>
      </c>
      <c r="E5136" s="70">
        <v>2010</v>
      </c>
      <c r="F5136" s="784">
        <v>452</v>
      </c>
      <c r="G5136" s="784">
        <f t="shared" si="170"/>
        <v>452</v>
      </c>
      <c r="H5136" s="711">
        <v>100</v>
      </c>
      <c r="I5136" s="784">
        <f t="shared" si="171"/>
        <v>0</v>
      </c>
      <c r="J5136" s="644"/>
      <c r="K5136" s="693"/>
      <c r="L5136" s="692"/>
      <c r="M5136" s="692"/>
      <c r="N5136" s="692"/>
      <c r="O5136" s="692"/>
      <c r="P5136" s="1837"/>
    </row>
    <row r="5137" spans="1:16" s="5" customFormat="1" ht="13.5" x14ac:dyDescent="0.25">
      <c r="A5137" s="1048">
        <v>106</v>
      </c>
      <c r="B5137" s="795" t="s">
        <v>3822</v>
      </c>
      <c r="C5137" s="70" t="s">
        <v>701</v>
      </c>
      <c r="D5137" s="70">
        <v>17</v>
      </c>
      <c r="E5137" s="70">
        <v>2010</v>
      </c>
      <c r="F5137" s="784">
        <v>3901.4</v>
      </c>
      <c r="G5137" s="784">
        <f t="shared" si="170"/>
        <v>3901.4</v>
      </c>
      <c r="H5137" s="711">
        <v>100</v>
      </c>
      <c r="I5137" s="784">
        <f t="shared" si="171"/>
        <v>0</v>
      </c>
      <c r="J5137" s="644"/>
      <c r="K5137" s="693"/>
      <c r="L5137" s="692"/>
      <c r="M5137" s="692"/>
      <c r="N5137" s="692"/>
      <c r="O5137" s="692"/>
      <c r="P5137" s="1837"/>
    </row>
    <row r="5138" spans="1:16" s="5" customFormat="1" ht="13.5" x14ac:dyDescent="0.25">
      <c r="A5138" s="1048">
        <v>107</v>
      </c>
      <c r="B5138" s="795" t="s">
        <v>3823</v>
      </c>
      <c r="C5138" s="70" t="s">
        <v>701</v>
      </c>
      <c r="D5138" s="70">
        <v>5</v>
      </c>
      <c r="E5138" s="70">
        <v>2010</v>
      </c>
      <c r="F5138" s="784">
        <v>782.5</v>
      </c>
      <c r="G5138" s="784">
        <f t="shared" ref="G5138:G5201" si="172">F5138*H5138%</f>
        <v>782.5</v>
      </c>
      <c r="H5138" s="711">
        <v>100</v>
      </c>
      <c r="I5138" s="784">
        <f t="shared" ref="I5138:I5201" si="173">F5138-G5138</f>
        <v>0</v>
      </c>
      <c r="J5138" s="644"/>
      <c r="K5138" s="693"/>
      <c r="L5138" s="692"/>
      <c r="M5138" s="692"/>
      <c r="N5138" s="692"/>
      <c r="O5138" s="692"/>
      <c r="P5138" s="1837"/>
    </row>
    <row r="5139" spans="1:16" s="5" customFormat="1" ht="13.5" x14ac:dyDescent="0.25">
      <c r="A5139" s="1048">
        <v>108</v>
      </c>
      <c r="B5139" s="795" t="s">
        <v>3777</v>
      </c>
      <c r="C5139" s="70" t="s">
        <v>701</v>
      </c>
      <c r="D5139" s="70">
        <v>4</v>
      </c>
      <c r="E5139" s="70">
        <v>2010</v>
      </c>
      <c r="F5139" s="784">
        <v>863.3</v>
      </c>
      <c r="G5139" s="784">
        <f t="shared" si="172"/>
        <v>863.3</v>
      </c>
      <c r="H5139" s="711">
        <v>100</v>
      </c>
      <c r="I5139" s="784">
        <f t="shared" si="173"/>
        <v>0</v>
      </c>
      <c r="J5139" s="644"/>
      <c r="K5139" s="693"/>
      <c r="L5139" s="692"/>
      <c r="M5139" s="692"/>
      <c r="N5139" s="692"/>
      <c r="O5139" s="692"/>
      <c r="P5139" s="1837"/>
    </row>
    <row r="5140" spans="1:16" s="5" customFormat="1" ht="13.5" x14ac:dyDescent="0.25">
      <c r="A5140" s="1048">
        <v>109</v>
      </c>
      <c r="B5140" s="795" t="s">
        <v>3824</v>
      </c>
      <c r="C5140" s="70" t="s">
        <v>701</v>
      </c>
      <c r="D5140" s="70">
        <v>76</v>
      </c>
      <c r="E5140" s="70">
        <v>2010</v>
      </c>
      <c r="F5140" s="784">
        <v>2546.6</v>
      </c>
      <c r="G5140" s="784">
        <f t="shared" si="172"/>
        <v>2546.6</v>
      </c>
      <c r="H5140" s="711">
        <v>100</v>
      </c>
      <c r="I5140" s="784">
        <f t="shared" si="173"/>
        <v>0</v>
      </c>
      <c r="J5140" s="644"/>
      <c r="K5140" s="693"/>
      <c r="L5140" s="692"/>
      <c r="M5140" s="692"/>
      <c r="N5140" s="692"/>
      <c r="O5140" s="692"/>
      <c r="P5140" s="1837"/>
    </row>
    <row r="5141" spans="1:16" s="5" customFormat="1" ht="13.5" x14ac:dyDescent="0.25">
      <c r="A5141" s="1048">
        <v>110</v>
      </c>
      <c r="B5141" s="795" t="s">
        <v>3825</v>
      </c>
      <c r="C5141" s="70" t="s">
        <v>701</v>
      </c>
      <c r="D5141" s="70">
        <v>17</v>
      </c>
      <c r="E5141" s="70">
        <v>2010</v>
      </c>
      <c r="F5141" s="784">
        <v>1516</v>
      </c>
      <c r="G5141" s="784">
        <f t="shared" si="172"/>
        <v>1516</v>
      </c>
      <c r="H5141" s="711">
        <v>100</v>
      </c>
      <c r="I5141" s="784">
        <f t="shared" si="173"/>
        <v>0</v>
      </c>
      <c r="J5141" s="644"/>
      <c r="K5141" s="693"/>
      <c r="L5141" s="692"/>
      <c r="M5141" s="692"/>
      <c r="N5141" s="692"/>
      <c r="O5141" s="692"/>
      <c r="P5141" s="1837"/>
    </row>
    <row r="5142" spans="1:16" s="5" customFormat="1" ht="13.5" x14ac:dyDescent="0.25">
      <c r="A5142" s="1048">
        <v>111</v>
      </c>
      <c r="B5142" s="795" t="s">
        <v>3826</v>
      </c>
      <c r="C5142" s="70" t="s">
        <v>701</v>
      </c>
      <c r="D5142" s="70">
        <v>3</v>
      </c>
      <c r="E5142" s="70">
        <v>2010</v>
      </c>
      <c r="F5142" s="784">
        <v>1566</v>
      </c>
      <c r="G5142" s="784">
        <f t="shared" si="172"/>
        <v>1566</v>
      </c>
      <c r="H5142" s="711">
        <v>100</v>
      </c>
      <c r="I5142" s="784">
        <f t="shared" si="173"/>
        <v>0</v>
      </c>
      <c r="J5142" s="644"/>
      <c r="K5142" s="693"/>
      <c r="L5142" s="692"/>
      <c r="M5142" s="692"/>
      <c r="N5142" s="692"/>
      <c r="O5142" s="692"/>
      <c r="P5142" s="1837"/>
    </row>
    <row r="5143" spans="1:16" s="5" customFormat="1" ht="13.5" x14ac:dyDescent="0.25">
      <c r="A5143" s="1048">
        <v>112</v>
      </c>
      <c r="B5143" s="795" t="s">
        <v>3578</v>
      </c>
      <c r="C5143" s="70" t="s">
        <v>701</v>
      </c>
      <c r="D5143" s="70">
        <v>4</v>
      </c>
      <c r="E5143" s="70">
        <v>2010</v>
      </c>
      <c r="F5143" s="784">
        <v>409.6</v>
      </c>
      <c r="G5143" s="784">
        <f t="shared" si="172"/>
        <v>409.6</v>
      </c>
      <c r="H5143" s="711">
        <v>100</v>
      </c>
      <c r="I5143" s="784">
        <f t="shared" si="173"/>
        <v>0</v>
      </c>
      <c r="J5143" s="644"/>
      <c r="K5143" s="693"/>
      <c r="L5143" s="692"/>
      <c r="M5143" s="692"/>
      <c r="N5143" s="692"/>
      <c r="O5143" s="692"/>
      <c r="P5143" s="1837"/>
    </row>
    <row r="5144" spans="1:16" s="5" customFormat="1" ht="13.5" x14ac:dyDescent="0.25">
      <c r="A5144" s="1048">
        <v>113</v>
      </c>
      <c r="B5144" s="795" t="s">
        <v>3579</v>
      </c>
      <c r="C5144" s="70" t="s">
        <v>701</v>
      </c>
      <c r="D5144" s="70">
        <v>4</v>
      </c>
      <c r="E5144" s="70">
        <v>2010</v>
      </c>
      <c r="F5144" s="784">
        <v>520.9</v>
      </c>
      <c r="G5144" s="784">
        <f t="shared" si="172"/>
        <v>520.9</v>
      </c>
      <c r="H5144" s="711">
        <v>100</v>
      </c>
      <c r="I5144" s="784">
        <f t="shared" si="173"/>
        <v>0</v>
      </c>
      <c r="J5144" s="644"/>
      <c r="K5144" s="693"/>
      <c r="L5144" s="692"/>
      <c r="M5144" s="692"/>
      <c r="N5144" s="692"/>
      <c r="O5144" s="692"/>
      <c r="P5144" s="1837"/>
    </row>
    <row r="5145" spans="1:16" s="5" customFormat="1" ht="13.5" x14ac:dyDescent="0.25">
      <c r="A5145" s="1048">
        <v>114</v>
      </c>
      <c r="B5145" s="795" t="s">
        <v>2921</v>
      </c>
      <c r="C5145" s="70" t="s">
        <v>701</v>
      </c>
      <c r="D5145" s="70">
        <v>17</v>
      </c>
      <c r="E5145" s="70">
        <v>2010</v>
      </c>
      <c r="F5145" s="784">
        <v>2651.8</v>
      </c>
      <c r="G5145" s="784">
        <f t="shared" si="172"/>
        <v>2651.8</v>
      </c>
      <c r="H5145" s="711">
        <v>100</v>
      </c>
      <c r="I5145" s="784">
        <f t="shared" si="173"/>
        <v>0</v>
      </c>
      <c r="J5145" s="644"/>
      <c r="K5145" s="693"/>
      <c r="L5145" s="692"/>
      <c r="M5145" s="692"/>
      <c r="N5145" s="692"/>
      <c r="O5145" s="692"/>
      <c r="P5145" s="1837"/>
    </row>
    <row r="5146" spans="1:16" s="5" customFormat="1" ht="13.5" x14ac:dyDescent="0.25">
      <c r="A5146" s="1048">
        <v>115</v>
      </c>
      <c r="B5146" s="795" t="s">
        <v>3827</v>
      </c>
      <c r="C5146" s="70" t="s">
        <v>701</v>
      </c>
      <c r="D5146" s="70">
        <v>2</v>
      </c>
      <c r="E5146" s="70">
        <v>2010</v>
      </c>
      <c r="F5146" s="784">
        <v>421.7</v>
      </c>
      <c r="G5146" s="784">
        <f t="shared" si="172"/>
        <v>421.7</v>
      </c>
      <c r="H5146" s="711">
        <v>100</v>
      </c>
      <c r="I5146" s="784">
        <f t="shared" si="173"/>
        <v>0</v>
      </c>
      <c r="J5146" s="644"/>
      <c r="K5146" s="693"/>
      <c r="L5146" s="692"/>
      <c r="M5146" s="692"/>
      <c r="N5146" s="692"/>
      <c r="O5146" s="692"/>
      <c r="P5146" s="1837"/>
    </row>
    <row r="5147" spans="1:16" s="5" customFormat="1" ht="27" x14ac:dyDescent="0.25">
      <c r="A5147" s="1048">
        <v>116</v>
      </c>
      <c r="B5147" s="795" t="s">
        <v>3828</v>
      </c>
      <c r="C5147" s="70" t="s">
        <v>701</v>
      </c>
      <c r="D5147" s="70">
        <v>4</v>
      </c>
      <c r="E5147" s="70">
        <v>2010</v>
      </c>
      <c r="F5147" s="784">
        <v>880</v>
      </c>
      <c r="G5147" s="784">
        <f t="shared" si="172"/>
        <v>880</v>
      </c>
      <c r="H5147" s="711">
        <v>100</v>
      </c>
      <c r="I5147" s="784">
        <f t="shared" si="173"/>
        <v>0</v>
      </c>
      <c r="J5147" s="644"/>
      <c r="K5147" s="693"/>
      <c r="L5147" s="692"/>
      <c r="M5147" s="692"/>
      <c r="N5147" s="692"/>
      <c r="O5147" s="692"/>
      <c r="P5147" s="1837"/>
    </row>
    <row r="5148" spans="1:16" s="5" customFormat="1" ht="13.5" x14ac:dyDescent="0.25">
      <c r="A5148" s="1048">
        <v>117</v>
      </c>
      <c r="B5148" s="795" t="s">
        <v>3782</v>
      </c>
      <c r="C5148" s="70" t="s">
        <v>701</v>
      </c>
      <c r="D5148" s="70">
        <v>2</v>
      </c>
      <c r="E5148" s="70">
        <v>2010</v>
      </c>
      <c r="F5148" s="784">
        <v>436.8</v>
      </c>
      <c r="G5148" s="784">
        <f t="shared" si="172"/>
        <v>436.8</v>
      </c>
      <c r="H5148" s="711">
        <v>100</v>
      </c>
      <c r="I5148" s="784">
        <f t="shared" si="173"/>
        <v>0</v>
      </c>
      <c r="J5148" s="644"/>
      <c r="K5148" s="693"/>
      <c r="L5148" s="692"/>
      <c r="M5148" s="692"/>
      <c r="N5148" s="692"/>
      <c r="O5148" s="692"/>
      <c r="P5148" s="1837"/>
    </row>
    <row r="5149" spans="1:16" s="5" customFormat="1" ht="13.5" x14ac:dyDescent="0.25">
      <c r="A5149" s="1048">
        <v>118</v>
      </c>
      <c r="B5149" s="795" t="s">
        <v>3827</v>
      </c>
      <c r="C5149" s="70" t="s">
        <v>701</v>
      </c>
      <c r="D5149" s="70">
        <v>2</v>
      </c>
      <c r="E5149" s="70">
        <v>2010</v>
      </c>
      <c r="F5149" s="784">
        <v>444</v>
      </c>
      <c r="G5149" s="784">
        <f t="shared" si="172"/>
        <v>444</v>
      </c>
      <c r="H5149" s="711">
        <v>100</v>
      </c>
      <c r="I5149" s="784">
        <f t="shared" si="173"/>
        <v>0</v>
      </c>
      <c r="J5149" s="644"/>
      <c r="K5149" s="693"/>
      <c r="L5149" s="692"/>
      <c r="M5149" s="692"/>
      <c r="N5149" s="692"/>
      <c r="O5149" s="692"/>
      <c r="P5149" s="1837"/>
    </row>
    <row r="5150" spans="1:16" s="5" customFormat="1" ht="27" x14ac:dyDescent="0.25">
      <c r="A5150" s="1048">
        <v>119</v>
      </c>
      <c r="B5150" s="795" t="s">
        <v>3829</v>
      </c>
      <c r="C5150" s="70" t="s">
        <v>701</v>
      </c>
      <c r="D5150" s="70">
        <v>4</v>
      </c>
      <c r="E5150" s="70">
        <v>2010</v>
      </c>
      <c r="F5150" s="784">
        <v>1059.5999999999999</v>
      </c>
      <c r="G5150" s="784">
        <f t="shared" si="172"/>
        <v>1059.5999999999999</v>
      </c>
      <c r="H5150" s="711">
        <v>100</v>
      </c>
      <c r="I5150" s="784">
        <f t="shared" si="173"/>
        <v>0</v>
      </c>
      <c r="J5150" s="644"/>
      <c r="K5150" s="693"/>
      <c r="L5150" s="692"/>
      <c r="M5150" s="692"/>
      <c r="N5150" s="692"/>
      <c r="O5150" s="692"/>
      <c r="P5150" s="1837"/>
    </row>
    <row r="5151" spans="1:16" s="5" customFormat="1" ht="13.5" x14ac:dyDescent="0.25">
      <c r="A5151" s="1048">
        <v>120</v>
      </c>
      <c r="B5151" s="795" t="s">
        <v>3782</v>
      </c>
      <c r="C5151" s="70" t="s">
        <v>701</v>
      </c>
      <c r="D5151" s="70">
        <v>2</v>
      </c>
      <c r="E5151" s="70">
        <v>2010</v>
      </c>
      <c r="F5151" s="784">
        <v>445.2</v>
      </c>
      <c r="G5151" s="784">
        <f t="shared" si="172"/>
        <v>445.2</v>
      </c>
      <c r="H5151" s="711">
        <v>100</v>
      </c>
      <c r="I5151" s="784">
        <f t="shared" si="173"/>
        <v>0</v>
      </c>
      <c r="J5151" s="644"/>
      <c r="K5151" s="693"/>
      <c r="L5151" s="692"/>
      <c r="M5151" s="692"/>
      <c r="N5151" s="692"/>
      <c r="O5151" s="692"/>
      <c r="P5151" s="1837"/>
    </row>
    <row r="5152" spans="1:16" s="5" customFormat="1" ht="13.5" x14ac:dyDescent="0.25">
      <c r="A5152" s="1048">
        <v>121</v>
      </c>
      <c r="B5152" s="795" t="s">
        <v>3830</v>
      </c>
      <c r="C5152" s="70" t="s">
        <v>701</v>
      </c>
      <c r="D5152" s="70">
        <v>1</v>
      </c>
      <c r="E5152" s="70">
        <v>2010</v>
      </c>
      <c r="F5152" s="784">
        <v>179.5</v>
      </c>
      <c r="G5152" s="784">
        <f t="shared" si="172"/>
        <v>179.5</v>
      </c>
      <c r="H5152" s="711">
        <v>100</v>
      </c>
      <c r="I5152" s="784">
        <f t="shared" si="173"/>
        <v>0</v>
      </c>
      <c r="J5152" s="644"/>
      <c r="K5152" s="693"/>
      <c r="L5152" s="692"/>
      <c r="M5152" s="692"/>
      <c r="N5152" s="692"/>
      <c r="O5152" s="692"/>
      <c r="P5152" s="1837"/>
    </row>
    <row r="5153" spans="1:16" s="5" customFormat="1" ht="13.5" x14ac:dyDescent="0.25">
      <c r="A5153" s="1048">
        <v>122</v>
      </c>
      <c r="B5153" s="795" t="s">
        <v>3810</v>
      </c>
      <c r="C5153" s="70" t="s">
        <v>701</v>
      </c>
      <c r="D5153" s="70">
        <v>1</v>
      </c>
      <c r="E5153" s="70">
        <v>2010</v>
      </c>
      <c r="F5153" s="784">
        <v>209.7</v>
      </c>
      <c r="G5153" s="784">
        <f t="shared" si="172"/>
        <v>209.7</v>
      </c>
      <c r="H5153" s="711">
        <v>100</v>
      </c>
      <c r="I5153" s="784">
        <f t="shared" si="173"/>
        <v>0</v>
      </c>
      <c r="J5153" s="644"/>
      <c r="K5153" s="693"/>
      <c r="L5153" s="692"/>
      <c r="M5153" s="692"/>
      <c r="N5153" s="692"/>
      <c r="O5153" s="692"/>
      <c r="P5153" s="1837"/>
    </row>
    <row r="5154" spans="1:16" s="5" customFormat="1" ht="13.5" x14ac:dyDescent="0.25">
      <c r="A5154" s="1048">
        <v>123</v>
      </c>
      <c r="B5154" s="795" t="s">
        <v>3811</v>
      </c>
      <c r="C5154" s="70" t="s">
        <v>701</v>
      </c>
      <c r="D5154" s="70">
        <v>1</v>
      </c>
      <c r="E5154" s="70">
        <v>2010</v>
      </c>
      <c r="F5154" s="784">
        <v>81.2</v>
      </c>
      <c r="G5154" s="784">
        <f t="shared" si="172"/>
        <v>81.2</v>
      </c>
      <c r="H5154" s="711">
        <v>100</v>
      </c>
      <c r="I5154" s="784">
        <f t="shared" si="173"/>
        <v>0</v>
      </c>
      <c r="J5154" s="644"/>
      <c r="K5154" s="693"/>
      <c r="L5154" s="692"/>
      <c r="M5154" s="692"/>
      <c r="N5154" s="692"/>
      <c r="O5154" s="692"/>
      <c r="P5154" s="1837"/>
    </row>
    <row r="5155" spans="1:16" s="5" customFormat="1" ht="13.5" x14ac:dyDescent="0.25">
      <c r="A5155" s="1048">
        <v>124</v>
      </c>
      <c r="B5155" s="795" t="s">
        <v>3812</v>
      </c>
      <c r="C5155" s="70" t="s">
        <v>701</v>
      </c>
      <c r="D5155" s="70">
        <v>1</v>
      </c>
      <c r="E5155" s="70">
        <v>2010</v>
      </c>
      <c r="F5155" s="784">
        <v>81.2</v>
      </c>
      <c r="G5155" s="784">
        <f t="shared" si="172"/>
        <v>81.2</v>
      </c>
      <c r="H5155" s="711">
        <v>100</v>
      </c>
      <c r="I5155" s="784">
        <f t="shared" si="173"/>
        <v>0</v>
      </c>
      <c r="J5155" s="644"/>
      <c r="K5155" s="693"/>
      <c r="L5155" s="692"/>
      <c r="M5155" s="692"/>
      <c r="N5155" s="692"/>
      <c r="O5155" s="692"/>
      <c r="P5155" s="1837"/>
    </row>
    <row r="5156" spans="1:16" s="5" customFormat="1" ht="27" x14ac:dyDescent="0.25">
      <c r="A5156" s="1048">
        <v>125</v>
      </c>
      <c r="B5156" s="795" t="s">
        <v>3813</v>
      </c>
      <c r="C5156" s="70" t="s">
        <v>701</v>
      </c>
      <c r="D5156" s="70">
        <v>1</v>
      </c>
      <c r="E5156" s="70">
        <v>2010</v>
      </c>
      <c r="F5156" s="784">
        <v>88.6</v>
      </c>
      <c r="G5156" s="784">
        <f t="shared" si="172"/>
        <v>88.6</v>
      </c>
      <c r="H5156" s="711">
        <v>100</v>
      </c>
      <c r="I5156" s="784">
        <f t="shared" si="173"/>
        <v>0</v>
      </c>
      <c r="J5156" s="644"/>
      <c r="K5156" s="693"/>
      <c r="L5156" s="692"/>
      <c r="M5156" s="692"/>
      <c r="N5156" s="692"/>
      <c r="O5156" s="692"/>
      <c r="P5156" s="1837"/>
    </row>
    <row r="5157" spans="1:16" s="5" customFormat="1" ht="13.5" x14ac:dyDescent="0.25">
      <c r="A5157" s="1048">
        <v>126</v>
      </c>
      <c r="B5157" s="795" t="s">
        <v>3814</v>
      </c>
      <c r="C5157" s="70" t="s">
        <v>701</v>
      </c>
      <c r="D5157" s="70">
        <v>1</v>
      </c>
      <c r="E5157" s="70">
        <v>2010</v>
      </c>
      <c r="F5157" s="784">
        <v>206.6</v>
      </c>
      <c r="G5157" s="784">
        <f t="shared" si="172"/>
        <v>206.6</v>
      </c>
      <c r="H5157" s="711">
        <v>100</v>
      </c>
      <c r="I5157" s="784">
        <f t="shared" si="173"/>
        <v>0</v>
      </c>
      <c r="J5157" s="644"/>
      <c r="K5157" s="693"/>
      <c r="L5157" s="692"/>
      <c r="M5157" s="692"/>
      <c r="N5157" s="692"/>
      <c r="O5157" s="692"/>
      <c r="P5157" s="1837"/>
    </row>
    <row r="5158" spans="1:16" s="5" customFormat="1" ht="27" x14ac:dyDescent="0.25">
      <c r="A5158" s="1048">
        <v>127</v>
      </c>
      <c r="B5158" s="795" t="s">
        <v>3815</v>
      </c>
      <c r="C5158" s="70" t="s">
        <v>701</v>
      </c>
      <c r="D5158" s="70">
        <v>2</v>
      </c>
      <c r="E5158" s="70">
        <v>2010</v>
      </c>
      <c r="F5158" s="784">
        <v>501.6</v>
      </c>
      <c r="G5158" s="784">
        <f t="shared" si="172"/>
        <v>501.6</v>
      </c>
      <c r="H5158" s="711">
        <v>100</v>
      </c>
      <c r="I5158" s="784">
        <f t="shared" si="173"/>
        <v>0</v>
      </c>
      <c r="J5158" s="644"/>
      <c r="K5158" s="693"/>
      <c r="L5158" s="692"/>
      <c r="M5158" s="692"/>
      <c r="N5158" s="692"/>
      <c r="O5158" s="692"/>
      <c r="P5158" s="1837"/>
    </row>
    <row r="5159" spans="1:16" s="5" customFormat="1" ht="13.5" x14ac:dyDescent="0.25">
      <c r="A5159" s="1048">
        <v>128</v>
      </c>
      <c r="B5159" s="795" t="s">
        <v>3819</v>
      </c>
      <c r="C5159" s="70" t="s">
        <v>701</v>
      </c>
      <c r="D5159" s="70">
        <v>1</v>
      </c>
      <c r="E5159" s="70">
        <v>2010</v>
      </c>
      <c r="F5159" s="784">
        <v>77.5</v>
      </c>
      <c r="G5159" s="784">
        <f t="shared" si="172"/>
        <v>77.5</v>
      </c>
      <c r="H5159" s="711">
        <v>100</v>
      </c>
      <c r="I5159" s="784">
        <f t="shared" si="173"/>
        <v>0</v>
      </c>
      <c r="J5159" s="644"/>
      <c r="K5159" s="693"/>
      <c r="L5159" s="692"/>
      <c r="M5159" s="692"/>
      <c r="N5159" s="692"/>
      <c r="O5159" s="692"/>
      <c r="P5159" s="1837"/>
    </row>
    <row r="5160" spans="1:16" s="5" customFormat="1" ht="13.5" x14ac:dyDescent="0.25">
      <c r="A5160" s="1048">
        <v>129</v>
      </c>
      <c r="B5160" s="795" t="s">
        <v>3831</v>
      </c>
      <c r="C5160" s="70" t="s">
        <v>701</v>
      </c>
      <c r="D5160" s="70">
        <v>1</v>
      </c>
      <c r="E5160" s="70">
        <v>2010</v>
      </c>
      <c r="F5160" s="784">
        <v>222.8</v>
      </c>
      <c r="G5160" s="784">
        <f t="shared" si="172"/>
        <v>222.8</v>
      </c>
      <c r="H5160" s="711">
        <v>100</v>
      </c>
      <c r="I5160" s="784">
        <f t="shared" si="173"/>
        <v>0</v>
      </c>
      <c r="J5160" s="644"/>
      <c r="K5160" s="693"/>
      <c r="L5160" s="692"/>
      <c r="M5160" s="692"/>
      <c r="N5160" s="692"/>
      <c r="O5160" s="692"/>
      <c r="P5160" s="1837"/>
    </row>
    <row r="5161" spans="1:16" s="5" customFormat="1" ht="13.5" x14ac:dyDescent="0.25">
      <c r="A5161" s="1048">
        <v>130</v>
      </c>
      <c r="B5161" s="795" t="s">
        <v>3796</v>
      </c>
      <c r="C5161" s="70" t="s">
        <v>701</v>
      </c>
      <c r="D5161" s="70">
        <v>1</v>
      </c>
      <c r="E5161" s="70">
        <v>2018</v>
      </c>
      <c r="F5161" s="784">
        <v>49.5</v>
      </c>
      <c r="G5161" s="784">
        <f t="shared" si="172"/>
        <v>11.879999999999999</v>
      </c>
      <c r="H5161" s="711">
        <v>24</v>
      </c>
      <c r="I5161" s="784">
        <f t="shared" si="173"/>
        <v>37.620000000000005</v>
      </c>
      <c r="J5161" s="644"/>
      <c r="K5161" s="693"/>
      <c r="L5161" s="692"/>
      <c r="M5161" s="692"/>
      <c r="N5161" s="692"/>
      <c r="O5161" s="692"/>
      <c r="P5161" s="1847"/>
    </row>
    <row r="5162" spans="1:16" ht="13.5" x14ac:dyDescent="0.2">
      <c r="A5162" s="606">
        <v>1</v>
      </c>
      <c r="B5162" s="278" t="s">
        <v>3768</v>
      </c>
      <c r="C5162" s="633" t="s">
        <v>701</v>
      </c>
      <c r="D5162" s="633">
        <v>19</v>
      </c>
      <c r="E5162" s="633">
        <v>1995</v>
      </c>
      <c r="F5162" s="784">
        <v>206.7</v>
      </c>
      <c r="G5162" s="784">
        <f t="shared" si="172"/>
        <v>206.7</v>
      </c>
      <c r="H5162" s="711">
        <v>100</v>
      </c>
      <c r="I5162" s="784">
        <f t="shared" si="173"/>
        <v>0</v>
      </c>
      <c r="J5162" s="771"/>
      <c r="K5162" s="713"/>
      <c r="L5162" s="713"/>
      <c r="M5162" s="771"/>
      <c r="N5162" s="713"/>
      <c r="O5162" s="713"/>
      <c r="P5162" s="1838" t="s">
        <v>823</v>
      </c>
    </row>
    <row r="5163" spans="1:16" ht="13.5" x14ac:dyDescent="0.2">
      <c r="A5163" s="606">
        <v>2</v>
      </c>
      <c r="B5163" s="278" t="s">
        <v>3832</v>
      </c>
      <c r="C5163" s="633" t="s">
        <v>701</v>
      </c>
      <c r="D5163" s="633">
        <v>1</v>
      </c>
      <c r="E5163" s="633">
        <v>1995</v>
      </c>
      <c r="F5163" s="784">
        <v>17.600000000000001</v>
      </c>
      <c r="G5163" s="784">
        <f t="shared" si="172"/>
        <v>17.600000000000001</v>
      </c>
      <c r="H5163" s="711">
        <v>100</v>
      </c>
      <c r="I5163" s="784">
        <f t="shared" si="173"/>
        <v>0</v>
      </c>
      <c r="J5163" s="771"/>
      <c r="K5163" s="713"/>
      <c r="L5163" s="713"/>
      <c r="M5163" s="771"/>
      <c r="N5163" s="713"/>
      <c r="O5163" s="713"/>
      <c r="P5163" s="1838"/>
    </row>
    <row r="5164" spans="1:16" ht="13.5" x14ac:dyDescent="0.2">
      <c r="A5164" s="606">
        <v>3</v>
      </c>
      <c r="B5164" s="278" t="s">
        <v>3833</v>
      </c>
      <c r="C5164" s="633" t="s">
        <v>701</v>
      </c>
      <c r="D5164" s="633">
        <v>3</v>
      </c>
      <c r="E5164" s="633">
        <v>1995</v>
      </c>
      <c r="F5164" s="784">
        <v>15</v>
      </c>
      <c r="G5164" s="784">
        <f t="shared" si="172"/>
        <v>15</v>
      </c>
      <c r="H5164" s="711">
        <v>100</v>
      </c>
      <c r="I5164" s="784">
        <f t="shared" si="173"/>
        <v>0</v>
      </c>
      <c r="J5164" s="771"/>
      <c r="K5164" s="713"/>
      <c r="L5164" s="713"/>
      <c r="M5164" s="771"/>
      <c r="N5164" s="713"/>
      <c r="O5164" s="713"/>
      <c r="P5164" s="1838"/>
    </row>
    <row r="5165" spans="1:16" ht="13.5" x14ac:dyDescent="0.2">
      <c r="A5165" s="606">
        <v>4</v>
      </c>
      <c r="B5165" s="278" t="s">
        <v>2010</v>
      </c>
      <c r="C5165" s="633" t="s">
        <v>701</v>
      </c>
      <c r="D5165" s="633">
        <v>11</v>
      </c>
      <c r="E5165" s="633">
        <v>2007</v>
      </c>
      <c r="F5165" s="784">
        <v>330</v>
      </c>
      <c r="G5165" s="784">
        <f t="shared" si="172"/>
        <v>330</v>
      </c>
      <c r="H5165" s="711">
        <v>100</v>
      </c>
      <c r="I5165" s="784">
        <f t="shared" si="173"/>
        <v>0</v>
      </c>
      <c r="J5165" s="771"/>
      <c r="K5165" s="713"/>
      <c r="L5165" s="713"/>
      <c r="M5165" s="771"/>
      <c r="N5165" s="713"/>
      <c r="O5165" s="713"/>
      <c r="P5165" s="1838"/>
    </row>
    <row r="5166" spans="1:16" ht="13.5" x14ac:dyDescent="0.2">
      <c r="A5166" s="606">
        <v>5</v>
      </c>
      <c r="B5166" s="278" t="s">
        <v>3795</v>
      </c>
      <c r="C5166" s="633" t="s">
        <v>701</v>
      </c>
      <c r="D5166" s="633">
        <v>4</v>
      </c>
      <c r="E5166" s="633">
        <v>2008</v>
      </c>
      <c r="F5166" s="784">
        <v>300</v>
      </c>
      <c r="G5166" s="784">
        <f t="shared" si="172"/>
        <v>300</v>
      </c>
      <c r="H5166" s="711">
        <v>100</v>
      </c>
      <c r="I5166" s="784">
        <f t="shared" si="173"/>
        <v>0</v>
      </c>
      <c r="J5166" s="771"/>
      <c r="K5166" s="713"/>
      <c r="L5166" s="713"/>
      <c r="M5166" s="771"/>
      <c r="N5166" s="713"/>
      <c r="O5166" s="713"/>
      <c r="P5166" s="1838"/>
    </row>
    <row r="5167" spans="1:16" ht="13.5" x14ac:dyDescent="0.2">
      <c r="A5167" s="606">
        <v>6</v>
      </c>
      <c r="B5167" s="278" t="s">
        <v>2008</v>
      </c>
      <c r="C5167" s="633" t="s">
        <v>701</v>
      </c>
      <c r="D5167" s="633">
        <v>4</v>
      </c>
      <c r="E5167" s="633">
        <v>2008</v>
      </c>
      <c r="F5167" s="784">
        <v>1600</v>
      </c>
      <c r="G5167" s="784">
        <f t="shared" si="172"/>
        <v>1600</v>
      </c>
      <c r="H5167" s="711">
        <v>100</v>
      </c>
      <c r="I5167" s="784">
        <f t="shared" si="173"/>
        <v>0</v>
      </c>
      <c r="J5167" s="771"/>
      <c r="K5167" s="713"/>
      <c r="L5167" s="713"/>
      <c r="M5167" s="771"/>
      <c r="N5167" s="713"/>
      <c r="O5167" s="713"/>
      <c r="P5167" s="1838"/>
    </row>
    <row r="5168" spans="1:16" ht="13.5" x14ac:dyDescent="0.2">
      <c r="A5168" s="606">
        <v>7</v>
      </c>
      <c r="B5168" s="278" t="s">
        <v>3777</v>
      </c>
      <c r="C5168" s="633" t="s">
        <v>701</v>
      </c>
      <c r="D5168" s="633">
        <v>4</v>
      </c>
      <c r="E5168" s="633">
        <v>2008</v>
      </c>
      <c r="F5168" s="784">
        <v>520</v>
      </c>
      <c r="G5168" s="784">
        <f t="shared" si="172"/>
        <v>520</v>
      </c>
      <c r="H5168" s="711">
        <v>100</v>
      </c>
      <c r="I5168" s="784">
        <f t="shared" si="173"/>
        <v>0</v>
      </c>
      <c r="J5168" s="771"/>
      <c r="K5168" s="713"/>
      <c r="L5168" s="713"/>
      <c r="M5168" s="771"/>
      <c r="N5168" s="713"/>
      <c r="O5168" s="713"/>
      <c r="P5168" s="1838"/>
    </row>
    <row r="5169" spans="1:16" ht="13.5" x14ac:dyDescent="0.2">
      <c r="A5169" s="606">
        <v>8</v>
      </c>
      <c r="B5169" s="272" t="s">
        <v>2009</v>
      </c>
      <c r="C5169" s="633" t="s">
        <v>701</v>
      </c>
      <c r="D5169" s="633">
        <v>5</v>
      </c>
      <c r="E5169" s="633">
        <v>2008</v>
      </c>
      <c r="F5169" s="784">
        <v>450</v>
      </c>
      <c r="G5169" s="784">
        <f t="shared" si="172"/>
        <v>450</v>
      </c>
      <c r="H5169" s="711">
        <v>100</v>
      </c>
      <c r="I5169" s="784">
        <f t="shared" si="173"/>
        <v>0</v>
      </c>
      <c r="J5169" s="771"/>
      <c r="K5169" s="713"/>
      <c r="L5169" s="713"/>
      <c r="M5169" s="771"/>
      <c r="N5169" s="713"/>
      <c r="O5169" s="713"/>
      <c r="P5169" s="1838"/>
    </row>
    <row r="5170" spans="1:16" ht="13.5" x14ac:dyDescent="0.2">
      <c r="A5170" s="606">
        <v>9</v>
      </c>
      <c r="B5170" s="278" t="s">
        <v>2024</v>
      </c>
      <c r="C5170" s="633" t="s">
        <v>701</v>
      </c>
      <c r="D5170" s="633">
        <v>10</v>
      </c>
      <c r="E5170" s="633">
        <v>2008</v>
      </c>
      <c r="F5170" s="784">
        <v>800</v>
      </c>
      <c r="G5170" s="784">
        <f t="shared" si="172"/>
        <v>800</v>
      </c>
      <c r="H5170" s="711">
        <v>100</v>
      </c>
      <c r="I5170" s="784">
        <f t="shared" si="173"/>
        <v>0</v>
      </c>
      <c r="J5170" s="771"/>
      <c r="K5170" s="713"/>
      <c r="L5170" s="713"/>
      <c r="M5170" s="771"/>
      <c r="N5170" s="713"/>
      <c r="O5170" s="713"/>
      <c r="P5170" s="1838"/>
    </row>
    <row r="5171" spans="1:16" ht="13.5" x14ac:dyDescent="0.2">
      <c r="A5171" s="606">
        <v>10</v>
      </c>
      <c r="B5171" s="272" t="s">
        <v>3822</v>
      </c>
      <c r="C5171" s="633" t="s">
        <v>701</v>
      </c>
      <c r="D5171" s="633">
        <v>6</v>
      </c>
      <c r="E5171" s="633">
        <v>2008</v>
      </c>
      <c r="F5171" s="784">
        <v>660</v>
      </c>
      <c r="G5171" s="784">
        <f t="shared" si="172"/>
        <v>660</v>
      </c>
      <c r="H5171" s="711">
        <v>100</v>
      </c>
      <c r="I5171" s="784">
        <f t="shared" si="173"/>
        <v>0</v>
      </c>
      <c r="J5171" s="771"/>
      <c r="K5171" s="713"/>
      <c r="L5171" s="713"/>
      <c r="M5171" s="771"/>
      <c r="N5171" s="713"/>
      <c r="O5171" s="713"/>
      <c r="P5171" s="1838"/>
    </row>
    <row r="5172" spans="1:16" ht="13.5" x14ac:dyDescent="0.2">
      <c r="A5172" s="606">
        <v>11</v>
      </c>
      <c r="B5172" s="278" t="s">
        <v>3792</v>
      </c>
      <c r="C5172" s="633" t="s">
        <v>701</v>
      </c>
      <c r="D5172" s="633">
        <v>10</v>
      </c>
      <c r="E5172" s="633">
        <v>2008</v>
      </c>
      <c r="F5172" s="784">
        <v>350</v>
      </c>
      <c r="G5172" s="784">
        <f t="shared" si="172"/>
        <v>350</v>
      </c>
      <c r="H5172" s="711">
        <v>100</v>
      </c>
      <c r="I5172" s="784">
        <f t="shared" si="173"/>
        <v>0</v>
      </c>
      <c r="J5172" s="771"/>
      <c r="K5172" s="713"/>
      <c r="L5172" s="713"/>
      <c r="M5172" s="771"/>
      <c r="N5172" s="713"/>
      <c r="O5172" s="713"/>
      <c r="P5172" s="1838"/>
    </row>
    <row r="5173" spans="1:16" ht="13.5" x14ac:dyDescent="0.2">
      <c r="A5173" s="606">
        <v>12</v>
      </c>
      <c r="B5173" s="278" t="s">
        <v>3793</v>
      </c>
      <c r="C5173" s="633" t="s">
        <v>701</v>
      </c>
      <c r="D5173" s="633">
        <v>8</v>
      </c>
      <c r="E5173" s="633">
        <v>2008</v>
      </c>
      <c r="F5173" s="784">
        <v>800</v>
      </c>
      <c r="G5173" s="784">
        <f t="shared" si="172"/>
        <v>800</v>
      </c>
      <c r="H5173" s="711">
        <v>100</v>
      </c>
      <c r="I5173" s="784">
        <f t="shared" si="173"/>
        <v>0</v>
      </c>
      <c r="J5173" s="771"/>
      <c r="K5173" s="713"/>
      <c r="L5173" s="713"/>
      <c r="M5173" s="771"/>
      <c r="N5173" s="713"/>
      <c r="O5173" s="713"/>
      <c r="P5173" s="1838"/>
    </row>
    <row r="5174" spans="1:16" ht="13.5" x14ac:dyDescent="0.2">
      <c r="A5174" s="606">
        <v>13</v>
      </c>
      <c r="B5174" s="278" t="s">
        <v>3794</v>
      </c>
      <c r="C5174" s="633" t="s">
        <v>701</v>
      </c>
      <c r="D5174" s="633">
        <v>2</v>
      </c>
      <c r="E5174" s="633">
        <v>2008</v>
      </c>
      <c r="F5174" s="784">
        <v>300</v>
      </c>
      <c r="G5174" s="784">
        <f t="shared" si="172"/>
        <v>300</v>
      </c>
      <c r="H5174" s="711">
        <v>100</v>
      </c>
      <c r="I5174" s="784">
        <f t="shared" si="173"/>
        <v>0</v>
      </c>
      <c r="J5174" s="771"/>
      <c r="K5174" s="713"/>
      <c r="L5174" s="713"/>
      <c r="M5174" s="771"/>
      <c r="N5174" s="713"/>
      <c r="O5174" s="713"/>
      <c r="P5174" s="1838"/>
    </row>
    <row r="5175" spans="1:16" ht="13.5" x14ac:dyDescent="0.2">
      <c r="A5175" s="606">
        <v>14</v>
      </c>
      <c r="B5175" s="278" t="s">
        <v>3834</v>
      </c>
      <c r="C5175" s="633" t="s">
        <v>701</v>
      </c>
      <c r="D5175" s="633">
        <v>1</v>
      </c>
      <c r="E5175" s="633">
        <v>2008</v>
      </c>
      <c r="F5175" s="784">
        <v>57.9</v>
      </c>
      <c r="G5175" s="784">
        <f t="shared" si="172"/>
        <v>57.9</v>
      </c>
      <c r="H5175" s="711">
        <v>100</v>
      </c>
      <c r="I5175" s="784">
        <f t="shared" si="173"/>
        <v>0</v>
      </c>
      <c r="J5175" s="771"/>
      <c r="K5175" s="713"/>
      <c r="L5175" s="713"/>
      <c r="M5175" s="771"/>
      <c r="N5175" s="713"/>
      <c r="O5175" s="713"/>
      <c r="P5175" s="1838"/>
    </row>
    <row r="5176" spans="1:16" ht="13.5" x14ac:dyDescent="0.2">
      <c r="A5176" s="606">
        <v>15</v>
      </c>
      <c r="B5176" s="278" t="s">
        <v>3796</v>
      </c>
      <c r="C5176" s="633" t="s">
        <v>701</v>
      </c>
      <c r="D5176" s="633">
        <v>2</v>
      </c>
      <c r="E5176" s="633">
        <v>2008</v>
      </c>
      <c r="F5176" s="784">
        <v>99</v>
      </c>
      <c r="G5176" s="784">
        <f t="shared" si="172"/>
        <v>99</v>
      </c>
      <c r="H5176" s="711">
        <v>100</v>
      </c>
      <c r="I5176" s="784">
        <f t="shared" si="173"/>
        <v>0</v>
      </c>
      <c r="J5176" s="771"/>
      <c r="K5176" s="713"/>
      <c r="L5176" s="713"/>
      <c r="M5176" s="771"/>
      <c r="N5176" s="713"/>
      <c r="O5176" s="713"/>
      <c r="P5176" s="1838"/>
    </row>
    <row r="5177" spans="1:16" ht="13.5" x14ac:dyDescent="0.2">
      <c r="A5177" s="606">
        <v>16</v>
      </c>
      <c r="B5177" s="278" t="s">
        <v>2024</v>
      </c>
      <c r="C5177" s="633" t="s">
        <v>701</v>
      </c>
      <c r="D5177" s="633">
        <v>9</v>
      </c>
      <c r="E5177" s="633">
        <v>2008</v>
      </c>
      <c r="F5177" s="784">
        <v>801</v>
      </c>
      <c r="G5177" s="784">
        <f t="shared" si="172"/>
        <v>801</v>
      </c>
      <c r="H5177" s="711">
        <v>100</v>
      </c>
      <c r="I5177" s="784">
        <f t="shared" si="173"/>
        <v>0</v>
      </c>
      <c r="J5177" s="771"/>
      <c r="K5177" s="713"/>
      <c r="L5177" s="713"/>
      <c r="M5177" s="771"/>
      <c r="N5177" s="713"/>
      <c r="O5177" s="713"/>
      <c r="P5177" s="1838"/>
    </row>
    <row r="5178" spans="1:16" ht="13.5" x14ac:dyDescent="0.2">
      <c r="A5178" s="606">
        <v>17</v>
      </c>
      <c r="B5178" s="278" t="s">
        <v>2010</v>
      </c>
      <c r="C5178" s="633" t="s">
        <v>701</v>
      </c>
      <c r="D5178" s="633">
        <v>11</v>
      </c>
      <c r="E5178" s="633">
        <v>2008</v>
      </c>
      <c r="F5178" s="784">
        <v>869</v>
      </c>
      <c r="G5178" s="784">
        <f t="shared" si="172"/>
        <v>869</v>
      </c>
      <c r="H5178" s="711">
        <v>100</v>
      </c>
      <c r="I5178" s="784">
        <f t="shared" si="173"/>
        <v>0</v>
      </c>
      <c r="J5178" s="771"/>
      <c r="K5178" s="713"/>
      <c r="L5178" s="713"/>
      <c r="M5178" s="771"/>
      <c r="N5178" s="713"/>
      <c r="O5178" s="713"/>
      <c r="P5178" s="1838"/>
    </row>
    <row r="5179" spans="1:16" ht="13.5" x14ac:dyDescent="0.2">
      <c r="A5179" s="606">
        <v>18</v>
      </c>
      <c r="B5179" s="278" t="s">
        <v>3793</v>
      </c>
      <c r="C5179" s="633" t="s">
        <v>701</v>
      </c>
      <c r="D5179" s="633">
        <v>4</v>
      </c>
      <c r="E5179" s="633">
        <v>2008</v>
      </c>
      <c r="F5179" s="784">
        <v>520</v>
      </c>
      <c r="G5179" s="784">
        <f t="shared" si="172"/>
        <v>520</v>
      </c>
      <c r="H5179" s="711">
        <v>100</v>
      </c>
      <c r="I5179" s="784">
        <f t="shared" si="173"/>
        <v>0</v>
      </c>
      <c r="J5179" s="771"/>
      <c r="K5179" s="713"/>
      <c r="L5179" s="713"/>
      <c r="M5179" s="771"/>
      <c r="N5179" s="713"/>
      <c r="O5179" s="713"/>
      <c r="P5179" s="1838"/>
    </row>
    <row r="5180" spans="1:16" ht="13.5" x14ac:dyDescent="0.2">
      <c r="A5180" s="606">
        <v>19</v>
      </c>
      <c r="B5180" s="278" t="s">
        <v>2944</v>
      </c>
      <c r="C5180" s="633" t="s">
        <v>701</v>
      </c>
      <c r="D5180" s="633">
        <v>9</v>
      </c>
      <c r="E5180" s="633">
        <v>2008</v>
      </c>
      <c r="F5180" s="784">
        <v>355.5</v>
      </c>
      <c r="G5180" s="784">
        <f t="shared" si="172"/>
        <v>355.5</v>
      </c>
      <c r="H5180" s="711">
        <v>100</v>
      </c>
      <c r="I5180" s="784">
        <f t="shared" si="173"/>
        <v>0</v>
      </c>
      <c r="J5180" s="771"/>
      <c r="K5180" s="713"/>
      <c r="L5180" s="713"/>
      <c r="M5180" s="771"/>
      <c r="N5180" s="713"/>
      <c r="O5180" s="713"/>
      <c r="P5180" s="1838"/>
    </row>
    <row r="5181" spans="1:16" ht="13.5" x14ac:dyDescent="0.2">
      <c r="A5181" s="606">
        <v>20</v>
      </c>
      <c r="B5181" s="278" t="s">
        <v>3793</v>
      </c>
      <c r="C5181" s="633" t="s">
        <v>701</v>
      </c>
      <c r="D5181" s="633">
        <v>1</v>
      </c>
      <c r="E5181" s="633">
        <v>2008</v>
      </c>
      <c r="F5181" s="784">
        <v>116</v>
      </c>
      <c r="G5181" s="784">
        <f t="shared" si="172"/>
        <v>116</v>
      </c>
      <c r="H5181" s="711">
        <v>100</v>
      </c>
      <c r="I5181" s="784">
        <f t="shared" si="173"/>
        <v>0</v>
      </c>
      <c r="J5181" s="771"/>
      <c r="K5181" s="713"/>
      <c r="L5181" s="713"/>
      <c r="M5181" s="771"/>
      <c r="N5181" s="713"/>
      <c r="O5181" s="713"/>
      <c r="P5181" s="1838"/>
    </row>
    <row r="5182" spans="1:16" ht="13.5" x14ac:dyDescent="0.2">
      <c r="A5182" s="606">
        <v>21</v>
      </c>
      <c r="B5182" s="278" t="s">
        <v>2010</v>
      </c>
      <c r="C5182" s="633" t="s">
        <v>701</v>
      </c>
      <c r="D5182" s="633">
        <v>5</v>
      </c>
      <c r="E5182" s="633">
        <v>2008</v>
      </c>
      <c r="F5182" s="784">
        <v>325</v>
      </c>
      <c r="G5182" s="784">
        <f t="shared" si="172"/>
        <v>325</v>
      </c>
      <c r="H5182" s="711">
        <v>100</v>
      </c>
      <c r="I5182" s="784">
        <f t="shared" si="173"/>
        <v>0</v>
      </c>
      <c r="J5182" s="771"/>
      <c r="K5182" s="713"/>
      <c r="L5182" s="713"/>
      <c r="M5182" s="771"/>
      <c r="N5182" s="713"/>
      <c r="O5182" s="713"/>
      <c r="P5182" s="1838"/>
    </row>
    <row r="5183" spans="1:16" ht="13.5" x14ac:dyDescent="0.2">
      <c r="A5183" s="606">
        <v>22</v>
      </c>
      <c r="B5183" s="272" t="s">
        <v>3802</v>
      </c>
      <c r="C5183" s="633" t="s">
        <v>701</v>
      </c>
      <c r="D5183" s="633">
        <v>3</v>
      </c>
      <c r="E5183" s="633">
        <v>2008</v>
      </c>
      <c r="F5183" s="784">
        <v>197.8</v>
      </c>
      <c r="G5183" s="784">
        <f t="shared" si="172"/>
        <v>197.8</v>
      </c>
      <c r="H5183" s="711">
        <v>100</v>
      </c>
      <c r="I5183" s="784">
        <f t="shared" si="173"/>
        <v>0</v>
      </c>
      <c r="J5183" s="771"/>
      <c r="K5183" s="713"/>
      <c r="L5183" s="713"/>
      <c r="M5183" s="771"/>
      <c r="N5183" s="713"/>
      <c r="O5183" s="713"/>
      <c r="P5183" s="1838"/>
    </row>
    <row r="5184" spans="1:16" ht="13.5" x14ac:dyDescent="0.2">
      <c r="A5184" s="606">
        <v>23</v>
      </c>
      <c r="B5184" s="272" t="s">
        <v>2008</v>
      </c>
      <c r="C5184" s="633" t="s">
        <v>701</v>
      </c>
      <c r="D5184" s="633">
        <v>2</v>
      </c>
      <c r="E5184" s="633">
        <v>2010</v>
      </c>
      <c r="F5184" s="784">
        <v>421.7</v>
      </c>
      <c r="G5184" s="784">
        <f t="shared" si="172"/>
        <v>421.7</v>
      </c>
      <c r="H5184" s="711">
        <v>100</v>
      </c>
      <c r="I5184" s="784">
        <f t="shared" si="173"/>
        <v>0</v>
      </c>
      <c r="J5184" s="771"/>
      <c r="K5184" s="713"/>
      <c r="L5184" s="713"/>
      <c r="M5184" s="771"/>
      <c r="N5184" s="713"/>
      <c r="O5184" s="713"/>
      <c r="P5184" s="1838"/>
    </row>
    <row r="5185" spans="1:16" ht="13.5" x14ac:dyDescent="0.2">
      <c r="A5185" s="606">
        <v>24</v>
      </c>
      <c r="B5185" s="272" t="s">
        <v>3835</v>
      </c>
      <c r="C5185" s="633" t="s">
        <v>701</v>
      </c>
      <c r="D5185" s="633">
        <v>4</v>
      </c>
      <c r="E5185" s="633">
        <v>2010</v>
      </c>
      <c r="F5185" s="784">
        <v>1074</v>
      </c>
      <c r="G5185" s="784">
        <f t="shared" si="172"/>
        <v>1074</v>
      </c>
      <c r="H5185" s="711">
        <v>100</v>
      </c>
      <c r="I5185" s="784">
        <f t="shared" si="173"/>
        <v>0</v>
      </c>
      <c r="J5185" s="771"/>
      <c r="K5185" s="713"/>
      <c r="L5185" s="713"/>
      <c r="M5185" s="771"/>
      <c r="N5185" s="713"/>
      <c r="O5185" s="713"/>
      <c r="P5185" s="1838"/>
    </row>
    <row r="5186" spans="1:16" ht="13.5" x14ac:dyDescent="0.2">
      <c r="A5186" s="606">
        <v>25</v>
      </c>
      <c r="B5186" s="272" t="s">
        <v>3782</v>
      </c>
      <c r="C5186" s="633" t="s">
        <v>701</v>
      </c>
      <c r="D5186" s="633">
        <v>2</v>
      </c>
      <c r="E5186" s="633">
        <v>2010</v>
      </c>
      <c r="F5186" s="784">
        <v>436.8</v>
      </c>
      <c r="G5186" s="784">
        <f t="shared" si="172"/>
        <v>436.8</v>
      </c>
      <c r="H5186" s="711">
        <v>100</v>
      </c>
      <c r="I5186" s="784">
        <f t="shared" si="173"/>
        <v>0</v>
      </c>
      <c r="J5186" s="771"/>
      <c r="K5186" s="713"/>
      <c r="L5186" s="713"/>
      <c r="M5186" s="771"/>
      <c r="N5186" s="713"/>
      <c r="O5186" s="713"/>
      <c r="P5186" s="1838"/>
    </row>
    <row r="5187" spans="1:16" ht="13.5" x14ac:dyDescent="0.2">
      <c r="A5187" s="606">
        <v>26</v>
      </c>
      <c r="B5187" s="272" t="s">
        <v>3836</v>
      </c>
      <c r="C5187" s="633" t="s">
        <v>701</v>
      </c>
      <c r="D5187" s="633">
        <v>2</v>
      </c>
      <c r="E5187" s="633">
        <v>2010</v>
      </c>
      <c r="F5187" s="784">
        <v>550.70000000000005</v>
      </c>
      <c r="G5187" s="784">
        <f t="shared" si="172"/>
        <v>550.70000000000005</v>
      </c>
      <c r="H5187" s="711">
        <v>100</v>
      </c>
      <c r="I5187" s="784">
        <f t="shared" si="173"/>
        <v>0</v>
      </c>
      <c r="J5187" s="771"/>
      <c r="K5187" s="713"/>
      <c r="L5187" s="713"/>
      <c r="M5187" s="771"/>
      <c r="N5187" s="713"/>
      <c r="O5187" s="713"/>
      <c r="P5187" s="1838"/>
    </row>
    <row r="5188" spans="1:16" ht="13.5" x14ac:dyDescent="0.2">
      <c r="A5188" s="606">
        <v>27</v>
      </c>
      <c r="B5188" s="272" t="s">
        <v>3811</v>
      </c>
      <c r="C5188" s="633" t="s">
        <v>701</v>
      </c>
      <c r="D5188" s="633">
        <v>2</v>
      </c>
      <c r="E5188" s="633">
        <v>2010</v>
      </c>
      <c r="F5188" s="784">
        <v>174</v>
      </c>
      <c r="G5188" s="784">
        <f t="shared" si="172"/>
        <v>174</v>
      </c>
      <c r="H5188" s="711">
        <v>100</v>
      </c>
      <c r="I5188" s="784">
        <f t="shared" si="173"/>
        <v>0</v>
      </c>
      <c r="J5188" s="771"/>
      <c r="K5188" s="713"/>
      <c r="L5188" s="713"/>
      <c r="M5188" s="771"/>
      <c r="N5188" s="713"/>
      <c r="O5188" s="713"/>
      <c r="P5188" s="1838"/>
    </row>
    <row r="5189" spans="1:16" ht="13.5" x14ac:dyDescent="0.2">
      <c r="A5189" s="606">
        <v>28</v>
      </c>
      <c r="B5189" s="272" t="s">
        <v>3812</v>
      </c>
      <c r="C5189" s="633" t="s">
        <v>701</v>
      </c>
      <c r="D5189" s="633">
        <v>2</v>
      </c>
      <c r="E5189" s="633">
        <v>2010</v>
      </c>
      <c r="F5189" s="784">
        <v>174</v>
      </c>
      <c r="G5189" s="784">
        <f t="shared" si="172"/>
        <v>174</v>
      </c>
      <c r="H5189" s="711">
        <v>100</v>
      </c>
      <c r="I5189" s="784">
        <f t="shared" si="173"/>
        <v>0</v>
      </c>
      <c r="J5189" s="771"/>
      <c r="K5189" s="713"/>
      <c r="L5189" s="713"/>
      <c r="M5189" s="771"/>
      <c r="N5189" s="713"/>
      <c r="O5189" s="713"/>
      <c r="P5189" s="1838"/>
    </row>
    <row r="5190" spans="1:16" ht="13.5" x14ac:dyDescent="0.2">
      <c r="A5190" s="606">
        <v>29</v>
      </c>
      <c r="B5190" s="272" t="s">
        <v>3837</v>
      </c>
      <c r="C5190" s="633" t="s">
        <v>701</v>
      </c>
      <c r="D5190" s="633">
        <v>2</v>
      </c>
      <c r="E5190" s="633">
        <v>2010</v>
      </c>
      <c r="F5190" s="784">
        <v>222.7</v>
      </c>
      <c r="G5190" s="784">
        <f t="shared" si="172"/>
        <v>222.7</v>
      </c>
      <c r="H5190" s="711">
        <v>100</v>
      </c>
      <c r="I5190" s="784">
        <f t="shared" si="173"/>
        <v>0</v>
      </c>
      <c r="J5190" s="771"/>
      <c r="K5190" s="713"/>
      <c r="L5190" s="713"/>
      <c r="M5190" s="771"/>
      <c r="N5190" s="713"/>
      <c r="O5190" s="713"/>
      <c r="P5190" s="1838"/>
    </row>
    <row r="5191" spans="1:16" ht="13.5" x14ac:dyDescent="0.2">
      <c r="A5191" s="606">
        <v>30</v>
      </c>
      <c r="B5191" s="272" t="s">
        <v>3838</v>
      </c>
      <c r="C5191" s="633" t="s">
        <v>701</v>
      </c>
      <c r="D5191" s="633">
        <v>2</v>
      </c>
      <c r="E5191" s="633">
        <v>2010</v>
      </c>
      <c r="F5191" s="784">
        <v>577.20000000000005</v>
      </c>
      <c r="G5191" s="784">
        <f t="shared" si="172"/>
        <v>577.20000000000005</v>
      </c>
      <c r="H5191" s="711">
        <v>100</v>
      </c>
      <c r="I5191" s="784">
        <f t="shared" si="173"/>
        <v>0</v>
      </c>
      <c r="J5191" s="771"/>
      <c r="K5191" s="713"/>
      <c r="L5191" s="713"/>
      <c r="M5191" s="771"/>
      <c r="N5191" s="713"/>
      <c r="O5191" s="713"/>
      <c r="P5191" s="1838"/>
    </row>
    <row r="5192" spans="1:16" ht="13.5" x14ac:dyDescent="0.2">
      <c r="A5192" s="606">
        <v>31</v>
      </c>
      <c r="B5192" s="272" t="s">
        <v>3839</v>
      </c>
      <c r="C5192" s="633" t="s">
        <v>701</v>
      </c>
      <c r="D5192" s="633">
        <v>4</v>
      </c>
      <c r="E5192" s="633">
        <v>2010</v>
      </c>
      <c r="F5192" s="784">
        <v>1404.6</v>
      </c>
      <c r="G5192" s="784">
        <f t="shared" si="172"/>
        <v>1404.6</v>
      </c>
      <c r="H5192" s="711">
        <v>100</v>
      </c>
      <c r="I5192" s="784">
        <f t="shared" si="173"/>
        <v>0</v>
      </c>
      <c r="J5192" s="771"/>
      <c r="K5192" s="713"/>
      <c r="L5192" s="713"/>
      <c r="M5192" s="771"/>
      <c r="N5192" s="713"/>
      <c r="O5192" s="713"/>
      <c r="P5192" s="1838"/>
    </row>
    <row r="5193" spans="1:16" ht="13.5" x14ac:dyDescent="0.2">
      <c r="A5193" s="606">
        <v>32</v>
      </c>
      <c r="B5193" s="272" t="s">
        <v>3840</v>
      </c>
      <c r="C5193" s="633" t="s">
        <v>701</v>
      </c>
      <c r="D5193" s="633">
        <v>6</v>
      </c>
      <c r="E5193" s="633">
        <v>2010</v>
      </c>
      <c r="F5193" s="784">
        <v>563.70000000000005</v>
      </c>
      <c r="G5193" s="784">
        <f t="shared" si="172"/>
        <v>563.70000000000005</v>
      </c>
      <c r="H5193" s="711">
        <v>100</v>
      </c>
      <c r="I5193" s="784">
        <f t="shared" si="173"/>
        <v>0</v>
      </c>
      <c r="J5193" s="771"/>
      <c r="K5193" s="713"/>
      <c r="L5193" s="713"/>
      <c r="M5193" s="771"/>
      <c r="N5193" s="713"/>
      <c r="O5193" s="713"/>
      <c r="P5193" s="1838"/>
    </row>
    <row r="5194" spans="1:16" ht="13.5" x14ac:dyDescent="0.2">
      <c r="A5194" s="606">
        <v>33</v>
      </c>
      <c r="B5194" s="272" t="s">
        <v>3841</v>
      </c>
      <c r="C5194" s="633" t="s">
        <v>701</v>
      </c>
      <c r="D5194" s="633">
        <v>10</v>
      </c>
      <c r="E5194" s="633">
        <v>2010</v>
      </c>
      <c r="F5194" s="784">
        <v>744.8</v>
      </c>
      <c r="G5194" s="784">
        <f t="shared" si="172"/>
        <v>744.8</v>
      </c>
      <c r="H5194" s="711">
        <v>100</v>
      </c>
      <c r="I5194" s="784">
        <f t="shared" si="173"/>
        <v>0</v>
      </c>
      <c r="J5194" s="771"/>
      <c r="K5194" s="713"/>
      <c r="L5194" s="713"/>
      <c r="M5194" s="771"/>
      <c r="N5194" s="713"/>
      <c r="O5194" s="713"/>
      <c r="P5194" s="1838"/>
    </row>
    <row r="5195" spans="1:16" ht="13.5" x14ac:dyDescent="0.2">
      <c r="A5195" s="606">
        <v>34</v>
      </c>
      <c r="B5195" s="272" t="s">
        <v>2024</v>
      </c>
      <c r="C5195" s="633" t="s">
        <v>701</v>
      </c>
      <c r="D5195" s="633">
        <v>4</v>
      </c>
      <c r="E5195" s="633">
        <v>2010</v>
      </c>
      <c r="F5195" s="784">
        <v>284</v>
      </c>
      <c r="G5195" s="784">
        <f t="shared" si="172"/>
        <v>284</v>
      </c>
      <c r="H5195" s="711">
        <v>100</v>
      </c>
      <c r="I5195" s="784">
        <f t="shared" si="173"/>
        <v>0</v>
      </c>
      <c r="J5195" s="771"/>
      <c r="K5195" s="713"/>
      <c r="L5195" s="713"/>
      <c r="M5195" s="771"/>
      <c r="N5195" s="713"/>
      <c r="O5195" s="713"/>
      <c r="P5195" s="1838"/>
    </row>
    <row r="5196" spans="1:16" ht="13.5" x14ac:dyDescent="0.2">
      <c r="A5196" s="606">
        <v>35</v>
      </c>
      <c r="B5196" s="272" t="s">
        <v>3837</v>
      </c>
      <c r="C5196" s="633" t="s">
        <v>701</v>
      </c>
      <c r="D5196" s="633">
        <v>15</v>
      </c>
      <c r="E5196" s="633">
        <v>2010</v>
      </c>
      <c r="F5196" s="784">
        <v>1200.7</v>
      </c>
      <c r="G5196" s="784">
        <f t="shared" si="172"/>
        <v>1200.7</v>
      </c>
      <c r="H5196" s="711">
        <v>100</v>
      </c>
      <c r="I5196" s="784">
        <f t="shared" si="173"/>
        <v>0</v>
      </c>
      <c r="J5196" s="771"/>
      <c r="K5196" s="713"/>
      <c r="L5196" s="713"/>
      <c r="M5196" s="771"/>
      <c r="N5196" s="713"/>
      <c r="O5196" s="713"/>
      <c r="P5196" s="1838"/>
    </row>
    <row r="5197" spans="1:16" ht="13.5" x14ac:dyDescent="0.2">
      <c r="A5197" s="606">
        <v>36</v>
      </c>
      <c r="B5197" s="272" t="s">
        <v>3842</v>
      </c>
      <c r="C5197" s="633" t="s">
        <v>701</v>
      </c>
      <c r="D5197" s="633">
        <v>2</v>
      </c>
      <c r="E5197" s="633">
        <v>2010</v>
      </c>
      <c r="F5197" s="784">
        <v>135.1</v>
      </c>
      <c r="G5197" s="784">
        <f t="shared" si="172"/>
        <v>135.1</v>
      </c>
      <c r="H5197" s="711">
        <v>100</v>
      </c>
      <c r="I5197" s="784">
        <f t="shared" si="173"/>
        <v>0</v>
      </c>
      <c r="J5197" s="771"/>
      <c r="K5197" s="713"/>
      <c r="L5197" s="713"/>
      <c r="M5197" s="771"/>
      <c r="N5197" s="713"/>
      <c r="O5197" s="713"/>
      <c r="P5197" s="1838"/>
    </row>
    <row r="5198" spans="1:16" ht="13.5" x14ac:dyDescent="0.2">
      <c r="A5198" s="606">
        <v>37</v>
      </c>
      <c r="B5198" s="272" t="s">
        <v>2024</v>
      </c>
      <c r="C5198" s="633" t="s">
        <v>701</v>
      </c>
      <c r="D5198" s="633">
        <v>8</v>
      </c>
      <c r="E5198" s="633">
        <v>2010</v>
      </c>
      <c r="F5198" s="784">
        <v>540.29999999999995</v>
      </c>
      <c r="G5198" s="784">
        <f t="shared" si="172"/>
        <v>540.29999999999995</v>
      </c>
      <c r="H5198" s="711">
        <v>100</v>
      </c>
      <c r="I5198" s="784">
        <f t="shared" si="173"/>
        <v>0</v>
      </c>
      <c r="J5198" s="771"/>
      <c r="K5198" s="713"/>
      <c r="L5198" s="713"/>
      <c r="M5198" s="771"/>
      <c r="N5198" s="713"/>
      <c r="O5198" s="713"/>
      <c r="P5198" s="1838"/>
    </row>
    <row r="5199" spans="1:16" ht="13.5" x14ac:dyDescent="0.2">
      <c r="A5199" s="606">
        <v>38</v>
      </c>
      <c r="B5199" s="272" t="s">
        <v>2009</v>
      </c>
      <c r="C5199" s="633" t="s">
        <v>701</v>
      </c>
      <c r="D5199" s="633">
        <v>2</v>
      </c>
      <c r="E5199" s="633">
        <v>2010</v>
      </c>
      <c r="F5199" s="784">
        <v>452</v>
      </c>
      <c r="G5199" s="784">
        <f t="shared" si="172"/>
        <v>452</v>
      </c>
      <c r="H5199" s="711">
        <v>100</v>
      </c>
      <c r="I5199" s="784">
        <f t="shared" si="173"/>
        <v>0</v>
      </c>
      <c r="J5199" s="771"/>
      <c r="K5199" s="713"/>
      <c r="L5199" s="713"/>
      <c r="M5199" s="771"/>
      <c r="N5199" s="713"/>
      <c r="O5199" s="713"/>
      <c r="P5199" s="1838"/>
    </row>
    <row r="5200" spans="1:16" ht="13.5" x14ac:dyDescent="0.2">
      <c r="A5200" s="606">
        <v>39</v>
      </c>
      <c r="B5200" s="272" t="s">
        <v>2010</v>
      </c>
      <c r="C5200" s="633" t="s">
        <v>701</v>
      </c>
      <c r="D5200" s="633">
        <v>15</v>
      </c>
      <c r="E5200" s="633">
        <v>2010</v>
      </c>
      <c r="F5200" s="784">
        <v>3442.4</v>
      </c>
      <c r="G5200" s="784">
        <f t="shared" si="172"/>
        <v>3442.4</v>
      </c>
      <c r="H5200" s="711">
        <v>100</v>
      </c>
      <c r="I5200" s="784">
        <f t="shared" si="173"/>
        <v>0</v>
      </c>
      <c r="J5200" s="771"/>
      <c r="K5200" s="713"/>
      <c r="L5200" s="713"/>
      <c r="M5200" s="771"/>
      <c r="N5200" s="713"/>
      <c r="O5200" s="713"/>
      <c r="P5200" s="1838"/>
    </row>
    <row r="5201" spans="1:16" ht="13.5" x14ac:dyDescent="0.2">
      <c r="A5201" s="606">
        <v>40</v>
      </c>
      <c r="B5201" s="272" t="s">
        <v>3823</v>
      </c>
      <c r="C5201" s="633" t="s">
        <v>701</v>
      </c>
      <c r="D5201" s="633">
        <v>4</v>
      </c>
      <c r="E5201" s="633">
        <v>2010</v>
      </c>
      <c r="F5201" s="784">
        <v>626</v>
      </c>
      <c r="G5201" s="784">
        <f t="shared" si="172"/>
        <v>626</v>
      </c>
      <c r="H5201" s="711">
        <v>100</v>
      </c>
      <c r="I5201" s="784">
        <f t="shared" si="173"/>
        <v>0</v>
      </c>
      <c r="J5201" s="771"/>
      <c r="K5201" s="713"/>
      <c r="L5201" s="713"/>
      <c r="M5201" s="771"/>
      <c r="N5201" s="713"/>
      <c r="O5201" s="713"/>
      <c r="P5201" s="1838"/>
    </row>
    <row r="5202" spans="1:16" ht="13.5" x14ac:dyDescent="0.2">
      <c r="A5202" s="606">
        <v>41</v>
      </c>
      <c r="B5202" s="272" t="s">
        <v>3777</v>
      </c>
      <c r="C5202" s="633" t="s">
        <v>701</v>
      </c>
      <c r="D5202" s="633">
        <v>4</v>
      </c>
      <c r="E5202" s="633">
        <v>2010</v>
      </c>
      <c r="F5202" s="784">
        <v>863.3</v>
      </c>
      <c r="G5202" s="784">
        <f t="shared" ref="G5202:G5265" si="174">F5202*H5202%</f>
        <v>863.3</v>
      </c>
      <c r="H5202" s="711">
        <v>100</v>
      </c>
      <c r="I5202" s="784">
        <f t="shared" ref="I5202:I5265" si="175">F5202-G5202</f>
        <v>0</v>
      </c>
      <c r="J5202" s="771"/>
      <c r="K5202" s="713"/>
      <c r="L5202" s="713"/>
      <c r="M5202" s="771"/>
      <c r="N5202" s="713"/>
      <c r="O5202" s="713"/>
      <c r="P5202" s="1838"/>
    </row>
    <row r="5203" spans="1:16" ht="13.5" x14ac:dyDescent="0.2">
      <c r="A5203" s="606">
        <v>42</v>
      </c>
      <c r="B5203" s="272" t="s">
        <v>3843</v>
      </c>
      <c r="C5203" s="633" t="s">
        <v>701</v>
      </c>
      <c r="D5203" s="633">
        <v>70</v>
      </c>
      <c r="E5203" s="633">
        <v>2010</v>
      </c>
      <c r="F5203" s="784">
        <v>2345.5</v>
      </c>
      <c r="G5203" s="784">
        <f t="shared" si="174"/>
        <v>2345.5</v>
      </c>
      <c r="H5203" s="711">
        <v>100</v>
      </c>
      <c r="I5203" s="784">
        <f t="shared" si="175"/>
        <v>0</v>
      </c>
      <c r="J5203" s="771"/>
      <c r="K5203" s="713"/>
      <c r="L5203" s="713"/>
      <c r="M5203" s="771"/>
      <c r="N5203" s="713"/>
      <c r="O5203" s="713"/>
      <c r="P5203" s="1838"/>
    </row>
    <row r="5204" spans="1:16" ht="13.5" x14ac:dyDescent="0.2">
      <c r="A5204" s="606">
        <v>43</v>
      </c>
      <c r="B5204" s="272" t="s">
        <v>3825</v>
      </c>
      <c r="C5204" s="633" t="s">
        <v>701</v>
      </c>
      <c r="D5204" s="633">
        <v>15</v>
      </c>
      <c r="E5204" s="633">
        <v>2010</v>
      </c>
      <c r="F5204" s="784">
        <v>1337.7</v>
      </c>
      <c r="G5204" s="784">
        <f t="shared" si="174"/>
        <v>1337.7</v>
      </c>
      <c r="H5204" s="711">
        <v>100</v>
      </c>
      <c r="I5204" s="784">
        <f t="shared" si="175"/>
        <v>0</v>
      </c>
      <c r="J5204" s="771"/>
      <c r="K5204" s="713"/>
      <c r="L5204" s="713"/>
      <c r="M5204" s="771"/>
      <c r="N5204" s="713"/>
      <c r="O5204" s="713"/>
      <c r="P5204" s="1838"/>
    </row>
    <row r="5205" spans="1:16" ht="13.5" x14ac:dyDescent="0.2">
      <c r="A5205" s="606">
        <v>44</v>
      </c>
      <c r="B5205" s="272" t="s">
        <v>2944</v>
      </c>
      <c r="C5205" s="633" t="s">
        <v>701</v>
      </c>
      <c r="D5205" s="633">
        <v>2</v>
      </c>
      <c r="E5205" s="633">
        <v>2010</v>
      </c>
      <c r="F5205" s="784">
        <v>1044</v>
      </c>
      <c r="G5205" s="784">
        <f t="shared" si="174"/>
        <v>1044</v>
      </c>
      <c r="H5205" s="711">
        <v>100</v>
      </c>
      <c r="I5205" s="784">
        <f t="shared" si="175"/>
        <v>0</v>
      </c>
      <c r="J5205" s="771"/>
      <c r="K5205" s="713"/>
      <c r="L5205" s="713"/>
      <c r="M5205" s="771"/>
      <c r="N5205" s="713"/>
      <c r="O5205" s="713"/>
      <c r="P5205" s="1838"/>
    </row>
    <row r="5206" spans="1:16" ht="13.5" x14ac:dyDescent="0.2">
      <c r="A5206" s="606">
        <v>45</v>
      </c>
      <c r="B5206" s="272" t="s">
        <v>3578</v>
      </c>
      <c r="C5206" s="633" t="s">
        <v>701</v>
      </c>
      <c r="D5206" s="633">
        <v>8</v>
      </c>
      <c r="E5206" s="633">
        <v>2010</v>
      </c>
      <c r="F5206" s="784">
        <v>819.2</v>
      </c>
      <c r="G5206" s="784">
        <f t="shared" si="174"/>
        <v>819.2</v>
      </c>
      <c r="H5206" s="711">
        <v>100</v>
      </c>
      <c r="I5206" s="784">
        <f t="shared" si="175"/>
        <v>0</v>
      </c>
      <c r="J5206" s="771"/>
      <c r="K5206" s="713"/>
      <c r="L5206" s="713"/>
      <c r="M5206" s="771"/>
      <c r="N5206" s="713"/>
      <c r="O5206" s="713"/>
      <c r="P5206" s="1838"/>
    </row>
    <row r="5207" spans="1:16" ht="13.5" x14ac:dyDescent="0.2">
      <c r="A5207" s="606">
        <v>46</v>
      </c>
      <c r="B5207" s="272" t="s">
        <v>3579</v>
      </c>
      <c r="C5207" s="633" t="s">
        <v>701</v>
      </c>
      <c r="D5207" s="633">
        <v>5</v>
      </c>
      <c r="E5207" s="633">
        <v>2010</v>
      </c>
      <c r="F5207" s="784">
        <v>651.20000000000005</v>
      </c>
      <c r="G5207" s="784">
        <f t="shared" si="174"/>
        <v>651.20000000000005</v>
      </c>
      <c r="H5207" s="711">
        <v>100</v>
      </c>
      <c r="I5207" s="784">
        <f t="shared" si="175"/>
        <v>0</v>
      </c>
      <c r="J5207" s="771"/>
      <c r="K5207" s="713"/>
      <c r="L5207" s="713"/>
      <c r="M5207" s="771"/>
      <c r="N5207" s="713"/>
      <c r="O5207" s="713"/>
      <c r="P5207" s="1838"/>
    </row>
    <row r="5208" spans="1:16" ht="13.5" x14ac:dyDescent="0.2">
      <c r="A5208" s="606">
        <v>47</v>
      </c>
      <c r="B5208" s="272" t="s">
        <v>2921</v>
      </c>
      <c r="C5208" s="633" t="s">
        <v>701</v>
      </c>
      <c r="D5208" s="633">
        <v>14</v>
      </c>
      <c r="E5208" s="633">
        <v>2010</v>
      </c>
      <c r="F5208" s="784">
        <v>2183.8000000000002</v>
      </c>
      <c r="G5208" s="784">
        <f t="shared" si="174"/>
        <v>2183.8000000000002</v>
      </c>
      <c r="H5208" s="711">
        <v>100</v>
      </c>
      <c r="I5208" s="784">
        <f t="shared" si="175"/>
        <v>0</v>
      </c>
      <c r="J5208" s="771"/>
      <c r="K5208" s="713"/>
      <c r="L5208" s="713"/>
      <c r="M5208" s="771"/>
      <c r="N5208" s="713"/>
      <c r="O5208" s="713"/>
      <c r="P5208" s="1838"/>
    </row>
    <row r="5209" spans="1:16" ht="13.5" x14ac:dyDescent="0.2">
      <c r="A5209" s="606">
        <v>48</v>
      </c>
      <c r="B5209" s="272" t="s">
        <v>3844</v>
      </c>
      <c r="C5209" s="633" t="s">
        <v>701</v>
      </c>
      <c r="D5209" s="633">
        <v>8</v>
      </c>
      <c r="E5209" s="633">
        <v>2010</v>
      </c>
      <c r="F5209" s="784">
        <v>848</v>
      </c>
      <c r="G5209" s="784">
        <f t="shared" si="174"/>
        <v>848</v>
      </c>
      <c r="H5209" s="711">
        <v>100</v>
      </c>
      <c r="I5209" s="784">
        <f t="shared" si="175"/>
        <v>0</v>
      </c>
      <c r="J5209" s="771"/>
      <c r="K5209" s="713"/>
      <c r="L5209" s="713"/>
      <c r="M5209" s="771"/>
      <c r="N5209" s="713"/>
      <c r="O5209" s="713"/>
      <c r="P5209" s="1838"/>
    </row>
    <row r="5210" spans="1:16" ht="13.5" x14ac:dyDescent="0.2">
      <c r="A5210" s="606">
        <v>49</v>
      </c>
      <c r="B5210" s="272" t="s">
        <v>3845</v>
      </c>
      <c r="C5210" s="633" t="s">
        <v>701</v>
      </c>
      <c r="D5210" s="633">
        <v>4</v>
      </c>
      <c r="E5210" s="633">
        <v>2010</v>
      </c>
      <c r="F5210" s="784">
        <v>155</v>
      </c>
      <c r="G5210" s="784">
        <f t="shared" si="174"/>
        <v>155</v>
      </c>
      <c r="H5210" s="711">
        <v>100</v>
      </c>
      <c r="I5210" s="784">
        <f t="shared" si="175"/>
        <v>0</v>
      </c>
      <c r="J5210" s="771"/>
      <c r="K5210" s="713"/>
      <c r="L5210" s="713"/>
      <c r="M5210" s="771"/>
      <c r="N5210" s="713"/>
      <c r="O5210" s="713"/>
      <c r="P5210" s="1838"/>
    </row>
    <row r="5211" spans="1:16" ht="13.5" x14ac:dyDescent="0.2">
      <c r="A5211" s="606">
        <v>50</v>
      </c>
      <c r="B5211" s="272" t="s">
        <v>3846</v>
      </c>
      <c r="C5211" s="633" t="s">
        <v>701</v>
      </c>
      <c r="D5211" s="633">
        <v>4</v>
      </c>
      <c r="E5211" s="633">
        <v>2010</v>
      </c>
      <c r="F5211" s="784">
        <v>150</v>
      </c>
      <c r="G5211" s="784">
        <f t="shared" si="174"/>
        <v>150</v>
      </c>
      <c r="H5211" s="711">
        <v>100</v>
      </c>
      <c r="I5211" s="784">
        <f t="shared" si="175"/>
        <v>0</v>
      </c>
      <c r="J5211" s="771"/>
      <c r="K5211" s="713"/>
      <c r="L5211" s="713"/>
      <c r="M5211" s="771"/>
      <c r="N5211" s="713"/>
      <c r="O5211" s="713"/>
      <c r="P5211" s="1838"/>
    </row>
    <row r="5212" spans="1:16" ht="13.5" x14ac:dyDescent="0.2">
      <c r="A5212" s="606">
        <v>51</v>
      </c>
      <c r="B5212" s="272" t="s">
        <v>3847</v>
      </c>
      <c r="C5212" s="633" t="s">
        <v>701</v>
      </c>
      <c r="D5212" s="633">
        <v>4</v>
      </c>
      <c r="E5212" s="633">
        <v>2010</v>
      </c>
      <c r="F5212" s="784">
        <v>169</v>
      </c>
      <c r="G5212" s="784">
        <f t="shared" si="174"/>
        <v>169</v>
      </c>
      <c r="H5212" s="711">
        <v>100</v>
      </c>
      <c r="I5212" s="784">
        <f t="shared" si="175"/>
        <v>0</v>
      </c>
      <c r="J5212" s="771"/>
      <c r="K5212" s="713"/>
      <c r="L5212" s="713"/>
      <c r="M5212" s="771"/>
      <c r="N5212" s="713"/>
      <c r="O5212" s="713"/>
      <c r="P5212" s="1838"/>
    </row>
    <row r="5213" spans="1:16" ht="13.5" x14ac:dyDescent="0.2">
      <c r="A5213" s="606">
        <v>52</v>
      </c>
      <c r="B5213" s="272" t="s">
        <v>3848</v>
      </c>
      <c r="C5213" s="633" t="s">
        <v>701</v>
      </c>
      <c r="D5213" s="633">
        <v>1</v>
      </c>
      <c r="E5213" s="633">
        <v>2010</v>
      </c>
      <c r="F5213" s="784">
        <v>384</v>
      </c>
      <c r="G5213" s="784">
        <f t="shared" si="174"/>
        <v>384</v>
      </c>
      <c r="H5213" s="711">
        <v>100</v>
      </c>
      <c r="I5213" s="784">
        <f t="shared" si="175"/>
        <v>0</v>
      </c>
      <c r="J5213" s="771"/>
      <c r="K5213" s="713"/>
      <c r="L5213" s="713"/>
      <c r="M5213" s="771"/>
      <c r="N5213" s="713"/>
      <c r="O5213" s="713"/>
      <c r="P5213" s="1838"/>
    </row>
    <row r="5214" spans="1:16" ht="13.5" x14ac:dyDescent="0.2">
      <c r="A5214" s="606">
        <v>53</v>
      </c>
      <c r="B5214" s="272" t="s">
        <v>3836</v>
      </c>
      <c r="C5214" s="633" t="s">
        <v>701</v>
      </c>
      <c r="D5214" s="633">
        <v>3</v>
      </c>
      <c r="E5214" s="633">
        <v>2010</v>
      </c>
      <c r="F5214" s="784">
        <v>584.29999999999995</v>
      </c>
      <c r="G5214" s="784">
        <f t="shared" si="174"/>
        <v>584.29999999999995</v>
      </c>
      <c r="H5214" s="711">
        <v>100</v>
      </c>
      <c r="I5214" s="784">
        <f t="shared" si="175"/>
        <v>0</v>
      </c>
      <c r="J5214" s="771"/>
      <c r="K5214" s="713"/>
      <c r="L5214" s="713"/>
      <c r="M5214" s="771"/>
      <c r="N5214" s="713"/>
      <c r="O5214" s="713"/>
      <c r="P5214" s="1838"/>
    </row>
    <row r="5215" spans="1:16" ht="13.5" x14ac:dyDescent="0.2">
      <c r="A5215" s="606">
        <v>54</v>
      </c>
      <c r="B5215" s="272" t="s">
        <v>3811</v>
      </c>
      <c r="C5215" s="633" t="s">
        <v>701</v>
      </c>
      <c r="D5215" s="633">
        <v>3</v>
      </c>
      <c r="E5215" s="633">
        <v>2010</v>
      </c>
      <c r="F5215" s="784">
        <v>221.5</v>
      </c>
      <c r="G5215" s="784">
        <f t="shared" si="174"/>
        <v>221.5</v>
      </c>
      <c r="H5215" s="711">
        <v>100</v>
      </c>
      <c r="I5215" s="784">
        <f t="shared" si="175"/>
        <v>0</v>
      </c>
      <c r="J5215" s="771"/>
      <c r="K5215" s="713"/>
      <c r="L5215" s="713"/>
      <c r="M5215" s="771"/>
      <c r="N5215" s="713"/>
      <c r="O5215" s="713"/>
      <c r="P5215" s="1838"/>
    </row>
    <row r="5216" spans="1:16" ht="13.5" x14ac:dyDescent="0.2">
      <c r="A5216" s="606">
        <v>55</v>
      </c>
      <c r="B5216" s="272" t="s">
        <v>3812</v>
      </c>
      <c r="C5216" s="633" t="s">
        <v>701</v>
      </c>
      <c r="D5216" s="633">
        <v>3</v>
      </c>
      <c r="E5216" s="633">
        <v>2010</v>
      </c>
      <c r="F5216" s="784">
        <v>221.5</v>
      </c>
      <c r="G5216" s="784">
        <f t="shared" si="174"/>
        <v>221.5</v>
      </c>
      <c r="H5216" s="711">
        <v>100</v>
      </c>
      <c r="I5216" s="784">
        <f t="shared" si="175"/>
        <v>0</v>
      </c>
      <c r="J5216" s="771"/>
      <c r="K5216" s="713"/>
      <c r="L5216" s="713"/>
      <c r="M5216" s="771"/>
      <c r="N5216" s="713"/>
      <c r="O5216" s="713"/>
      <c r="P5216" s="1838"/>
    </row>
    <row r="5217" spans="1:16" ht="13.5" x14ac:dyDescent="0.2">
      <c r="A5217" s="606">
        <v>56</v>
      </c>
      <c r="B5217" s="272" t="s">
        <v>3837</v>
      </c>
      <c r="C5217" s="633" t="s">
        <v>701</v>
      </c>
      <c r="D5217" s="633">
        <v>3</v>
      </c>
      <c r="E5217" s="633">
        <v>2010</v>
      </c>
      <c r="F5217" s="784">
        <v>232.5</v>
      </c>
      <c r="G5217" s="784">
        <f t="shared" si="174"/>
        <v>232.5</v>
      </c>
      <c r="H5217" s="711">
        <v>100</v>
      </c>
      <c r="I5217" s="784">
        <f t="shared" si="175"/>
        <v>0</v>
      </c>
      <c r="J5217" s="771"/>
      <c r="K5217" s="713"/>
      <c r="L5217" s="713"/>
      <c r="M5217" s="771"/>
      <c r="N5217" s="713"/>
      <c r="O5217" s="713"/>
      <c r="P5217" s="1838"/>
    </row>
    <row r="5218" spans="1:16" ht="13.5" x14ac:dyDescent="0.2">
      <c r="A5218" s="606">
        <v>57</v>
      </c>
      <c r="B5218" s="272" t="s">
        <v>3838</v>
      </c>
      <c r="C5218" s="633" t="s">
        <v>701</v>
      </c>
      <c r="D5218" s="633">
        <v>3</v>
      </c>
      <c r="E5218" s="633">
        <v>2010</v>
      </c>
      <c r="F5218" s="784">
        <v>553.29999999999995</v>
      </c>
      <c r="G5218" s="784">
        <f t="shared" si="174"/>
        <v>553.29999999999995</v>
      </c>
      <c r="H5218" s="711">
        <v>100</v>
      </c>
      <c r="I5218" s="784">
        <f t="shared" si="175"/>
        <v>0</v>
      </c>
      <c r="J5218" s="771"/>
      <c r="K5218" s="713"/>
      <c r="L5218" s="713"/>
      <c r="M5218" s="771"/>
      <c r="N5218" s="713"/>
      <c r="O5218" s="713"/>
      <c r="P5218" s="1838"/>
    </row>
    <row r="5219" spans="1:16" ht="13.5" x14ac:dyDescent="0.2">
      <c r="A5219" s="606">
        <v>58</v>
      </c>
      <c r="B5219" s="272" t="s">
        <v>3839</v>
      </c>
      <c r="C5219" s="633" t="s">
        <v>701</v>
      </c>
      <c r="D5219" s="633">
        <v>5</v>
      </c>
      <c r="E5219" s="633">
        <v>2010</v>
      </c>
      <c r="F5219" s="784">
        <v>1143.4000000000001</v>
      </c>
      <c r="G5219" s="784">
        <f t="shared" si="174"/>
        <v>1143.4000000000001</v>
      </c>
      <c r="H5219" s="711">
        <v>100</v>
      </c>
      <c r="I5219" s="784">
        <f t="shared" si="175"/>
        <v>0</v>
      </c>
      <c r="J5219" s="771"/>
      <c r="K5219" s="713"/>
      <c r="L5219" s="713"/>
      <c r="M5219" s="771"/>
      <c r="N5219" s="713"/>
      <c r="O5219" s="713"/>
      <c r="P5219" s="1838"/>
    </row>
    <row r="5220" spans="1:16" ht="13.5" x14ac:dyDescent="0.2">
      <c r="A5220" s="606">
        <v>59</v>
      </c>
      <c r="B5220" s="272" t="s">
        <v>3816</v>
      </c>
      <c r="C5220" s="633" t="s">
        <v>701</v>
      </c>
      <c r="D5220" s="633">
        <v>1</v>
      </c>
      <c r="E5220" s="633">
        <v>2010</v>
      </c>
      <c r="F5220" s="784">
        <v>317.2</v>
      </c>
      <c r="G5220" s="784">
        <f t="shared" si="174"/>
        <v>317.2</v>
      </c>
      <c r="H5220" s="711">
        <v>100</v>
      </c>
      <c r="I5220" s="784">
        <f t="shared" si="175"/>
        <v>0</v>
      </c>
      <c r="J5220" s="771"/>
      <c r="K5220" s="713"/>
      <c r="L5220" s="713"/>
      <c r="M5220" s="771"/>
      <c r="N5220" s="713"/>
      <c r="O5220" s="713"/>
      <c r="P5220" s="1838"/>
    </row>
    <row r="5221" spans="1:16" ht="13.5" x14ac:dyDescent="0.2">
      <c r="A5221" s="606">
        <v>60</v>
      </c>
      <c r="B5221" s="272" t="s">
        <v>3840</v>
      </c>
      <c r="C5221" s="633" t="s">
        <v>701</v>
      </c>
      <c r="D5221" s="633">
        <v>7</v>
      </c>
      <c r="E5221" s="633">
        <v>2010</v>
      </c>
      <c r="F5221" s="784">
        <v>718.1</v>
      </c>
      <c r="G5221" s="784">
        <f t="shared" si="174"/>
        <v>718.1</v>
      </c>
      <c r="H5221" s="711">
        <v>100</v>
      </c>
      <c r="I5221" s="784">
        <f t="shared" si="175"/>
        <v>0</v>
      </c>
      <c r="J5221" s="771"/>
      <c r="K5221" s="713"/>
      <c r="L5221" s="713"/>
      <c r="M5221" s="771"/>
      <c r="N5221" s="713"/>
      <c r="O5221" s="713"/>
      <c r="P5221" s="1838"/>
    </row>
    <row r="5222" spans="1:16" ht="13.5" x14ac:dyDescent="0.2">
      <c r="A5222" s="606">
        <v>61</v>
      </c>
      <c r="B5222" s="272" t="s">
        <v>3841</v>
      </c>
      <c r="C5222" s="633" t="s">
        <v>701</v>
      </c>
      <c r="D5222" s="633">
        <v>10</v>
      </c>
      <c r="E5222" s="633">
        <v>2010</v>
      </c>
      <c r="F5222" s="784">
        <v>952.1</v>
      </c>
      <c r="G5222" s="784">
        <f t="shared" si="174"/>
        <v>952.1</v>
      </c>
      <c r="H5222" s="711">
        <v>100</v>
      </c>
      <c r="I5222" s="784">
        <f t="shared" si="175"/>
        <v>0</v>
      </c>
      <c r="J5222" s="771"/>
      <c r="K5222" s="713"/>
      <c r="L5222" s="713"/>
      <c r="M5222" s="771"/>
      <c r="N5222" s="713"/>
      <c r="O5222" s="713"/>
      <c r="P5222" s="1838"/>
    </row>
    <row r="5223" spans="1:16" ht="13.5" x14ac:dyDescent="0.2">
      <c r="A5223" s="606">
        <v>62</v>
      </c>
      <c r="B5223" s="272" t="s">
        <v>2024</v>
      </c>
      <c r="C5223" s="633" t="s">
        <v>701</v>
      </c>
      <c r="D5223" s="633">
        <v>4</v>
      </c>
      <c r="E5223" s="633">
        <v>2010</v>
      </c>
      <c r="F5223" s="784">
        <v>280.5</v>
      </c>
      <c r="G5223" s="784">
        <f t="shared" si="174"/>
        <v>280.5</v>
      </c>
      <c r="H5223" s="711">
        <v>100</v>
      </c>
      <c r="I5223" s="784">
        <f t="shared" si="175"/>
        <v>0</v>
      </c>
      <c r="J5223" s="771"/>
      <c r="K5223" s="713"/>
      <c r="L5223" s="713"/>
      <c r="M5223" s="771"/>
      <c r="N5223" s="713"/>
      <c r="O5223" s="713"/>
      <c r="P5223" s="1838"/>
    </row>
    <row r="5224" spans="1:16" ht="13.5" x14ac:dyDescent="0.2">
      <c r="A5224" s="606">
        <v>63</v>
      </c>
      <c r="B5224" s="272" t="s">
        <v>3837</v>
      </c>
      <c r="C5224" s="633" t="s">
        <v>701</v>
      </c>
      <c r="D5224" s="633">
        <v>17</v>
      </c>
      <c r="E5224" s="633">
        <v>2010</v>
      </c>
      <c r="F5224" s="784">
        <v>1242.4000000000001</v>
      </c>
      <c r="G5224" s="784">
        <f t="shared" si="174"/>
        <v>1242.4000000000001</v>
      </c>
      <c r="H5224" s="711">
        <v>100</v>
      </c>
      <c r="I5224" s="784">
        <f t="shared" si="175"/>
        <v>0</v>
      </c>
      <c r="J5224" s="771"/>
      <c r="K5224" s="713"/>
      <c r="L5224" s="713"/>
      <c r="M5224" s="771"/>
      <c r="N5224" s="713"/>
      <c r="O5224" s="713"/>
      <c r="P5224" s="1838"/>
    </row>
    <row r="5225" spans="1:16" ht="13.5" x14ac:dyDescent="0.2">
      <c r="A5225" s="606">
        <v>64</v>
      </c>
      <c r="B5225" s="272" t="s">
        <v>3842</v>
      </c>
      <c r="C5225" s="633" t="s">
        <v>701</v>
      </c>
      <c r="D5225" s="633">
        <v>2</v>
      </c>
      <c r="E5225" s="633">
        <v>2010</v>
      </c>
      <c r="F5225" s="784">
        <v>121.1</v>
      </c>
      <c r="G5225" s="784">
        <f t="shared" si="174"/>
        <v>121.1</v>
      </c>
      <c r="H5225" s="711">
        <v>100</v>
      </c>
      <c r="I5225" s="784">
        <f t="shared" si="175"/>
        <v>0</v>
      </c>
      <c r="J5225" s="771"/>
      <c r="K5225" s="713"/>
      <c r="L5225" s="713"/>
      <c r="M5225" s="771"/>
      <c r="N5225" s="713"/>
      <c r="O5225" s="713"/>
      <c r="P5225" s="1838"/>
    </row>
    <row r="5226" spans="1:16" ht="13.5" x14ac:dyDescent="0.2">
      <c r="A5226" s="606">
        <v>65</v>
      </c>
      <c r="B5226" s="272" t="s">
        <v>2024</v>
      </c>
      <c r="C5226" s="633" t="s">
        <v>701</v>
      </c>
      <c r="D5226" s="633">
        <v>8</v>
      </c>
      <c r="E5226" s="633">
        <v>2010</v>
      </c>
      <c r="F5226" s="784">
        <v>537.5</v>
      </c>
      <c r="G5226" s="784">
        <f t="shared" si="174"/>
        <v>537.5</v>
      </c>
      <c r="H5226" s="711">
        <v>100</v>
      </c>
      <c r="I5226" s="784">
        <f t="shared" si="175"/>
        <v>0</v>
      </c>
      <c r="J5226" s="771"/>
      <c r="K5226" s="713"/>
      <c r="L5226" s="713"/>
      <c r="M5226" s="771"/>
      <c r="N5226" s="713"/>
      <c r="O5226" s="713"/>
      <c r="P5226" s="1838"/>
    </row>
    <row r="5227" spans="1:16" ht="13.5" x14ac:dyDescent="0.2">
      <c r="A5227" s="606">
        <v>66</v>
      </c>
      <c r="B5227" s="272" t="s">
        <v>2009</v>
      </c>
      <c r="C5227" s="633" t="s">
        <v>701</v>
      </c>
      <c r="D5227" s="633">
        <v>2</v>
      </c>
      <c r="E5227" s="633">
        <v>2010</v>
      </c>
      <c r="F5227" s="784">
        <v>354.2</v>
      </c>
      <c r="G5227" s="784">
        <f t="shared" si="174"/>
        <v>354.2</v>
      </c>
      <c r="H5227" s="711">
        <v>100</v>
      </c>
      <c r="I5227" s="784">
        <f t="shared" si="175"/>
        <v>0</v>
      </c>
      <c r="J5227" s="771"/>
      <c r="K5227" s="713"/>
      <c r="L5227" s="713"/>
      <c r="M5227" s="771"/>
      <c r="N5227" s="713"/>
      <c r="O5227" s="713"/>
      <c r="P5227" s="1838"/>
    </row>
    <row r="5228" spans="1:16" ht="13.5" x14ac:dyDescent="0.2">
      <c r="A5228" s="606">
        <v>67</v>
      </c>
      <c r="B5228" s="272" t="s">
        <v>2010</v>
      </c>
      <c r="C5228" s="633" t="s">
        <v>701</v>
      </c>
      <c r="D5228" s="633">
        <v>19</v>
      </c>
      <c r="E5228" s="633">
        <v>2010</v>
      </c>
      <c r="F5228" s="784">
        <v>3364.3</v>
      </c>
      <c r="G5228" s="784">
        <f t="shared" si="174"/>
        <v>3364.3</v>
      </c>
      <c r="H5228" s="711">
        <v>100</v>
      </c>
      <c r="I5228" s="784">
        <f t="shared" si="175"/>
        <v>0</v>
      </c>
      <c r="J5228" s="771"/>
      <c r="K5228" s="713"/>
      <c r="L5228" s="713"/>
      <c r="M5228" s="771"/>
      <c r="N5228" s="713"/>
      <c r="O5228" s="713"/>
      <c r="P5228" s="1838"/>
    </row>
    <row r="5229" spans="1:16" ht="13.5" x14ac:dyDescent="0.2">
      <c r="A5229" s="606">
        <v>68</v>
      </c>
      <c r="B5229" s="272" t="s">
        <v>3823</v>
      </c>
      <c r="C5229" s="633" t="s">
        <v>701</v>
      </c>
      <c r="D5229" s="633">
        <v>4</v>
      </c>
      <c r="E5229" s="633">
        <v>2010</v>
      </c>
      <c r="F5229" s="784">
        <v>590.29999999999995</v>
      </c>
      <c r="G5229" s="784">
        <f t="shared" si="174"/>
        <v>590.29999999999995</v>
      </c>
      <c r="H5229" s="711">
        <v>100</v>
      </c>
      <c r="I5229" s="784">
        <f t="shared" si="175"/>
        <v>0</v>
      </c>
      <c r="J5229" s="771"/>
      <c r="K5229" s="713"/>
      <c r="L5229" s="713"/>
      <c r="M5229" s="771"/>
      <c r="N5229" s="713"/>
      <c r="O5229" s="713"/>
      <c r="P5229" s="1838"/>
    </row>
    <row r="5230" spans="1:16" ht="13.5" x14ac:dyDescent="0.2">
      <c r="A5230" s="606">
        <v>69</v>
      </c>
      <c r="B5230" s="272" t="s">
        <v>3777</v>
      </c>
      <c r="C5230" s="633" t="s">
        <v>701</v>
      </c>
      <c r="D5230" s="633">
        <v>5</v>
      </c>
      <c r="E5230" s="633">
        <v>2010</v>
      </c>
      <c r="F5230" s="784">
        <v>1168</v>
      </c>
      <c r="G5230" s="784">
        <f t="shared" si="174"/>
        <v>1168</v>
      </c>
      <c r="H5230" s="711">
        <v>100</v>
      </c>
      <c r="I5230" s="784">
        <f t="shared" si="175"/>
        <v>0</v>
      </c>
      <c r="J5230" s="771"/>
      <c r="K5230" s="713"/>
      <c r="L5230" s="713"/>
      <c r="M5230" s="771"/>
      <c r="N5230" s="713"/>
      <c r="O5230" s="713"/>
      <c r="P5230" s="1838"/>
    </row>
    <row r="5231" spans="1:16" ht="13.5" x14ac:dyDescent="0.2">
      <c r="A5231" s="606">
        <v>70</v>
      </c>
      <c r="B5231" s="272" t="s">
        <v>3843</v>
      </c>
      <c r="C5231" s="633" t="s">
        <v>701</v>
      </c>
      <c r="D5231" s="633">
        <v>64</v>
      </c>
      <c r="E5231" s="633">
        <v>2010</v>
      </c>
      <c r="F5231" s="784">
        <v>2258.1</v>
      </c>
      <c r="G5231" s="784">
        <f t="shared" si="174"/>
        <v>2258.1</v>
      </c>
      <c r="H5231" s="711">
        <v>100</v>
      </c>
      <c r="I5231" s="784">
        <f t="shared" si="175"/>
        <v>0</v>
      </c>
      <c r="J5231" s="771"/>
      <c r="K5231" s="713"/>
      <c r="L5231" s="713"/>
      <c r="M5231" s="771"/>
      <c r="N5231" s="713"/>
      <c r="O5231" s="713"/>
      <c r="P5231" s="1838"/>
    </row>
    <row r="5232" spans="1:16" ht="13.5" x14ac:dyDescent="0.2">
      <c r="A5232" s="606">
        <v>71</v>
      </c>
      <c r="B5232" s="272" t="s">
        <v>3825</v>
      </c>
      <c r="C5232" s="633" t="s">
        <v>701</v>
      </c>
      <c r="D5232" s="633">
        <v>18</v>
      </c>
      <c r="E5232" s="633">
        <v>2010</v>
      </c>
      <c r="F5232" s="784">
        <v>1579.2</v>
      </c>
      <c r="G5232" s="784">
        <f t="shared" si="174"/>
        <v>1579.2</v>
      </c>
      <c r="H5232" s="711">
        <v>100</v>
      </c>
      <c r="I5232" s="784">
        <f t="shared" si="175"/>
        <v>0</v>
      </c>
      <c r="J5232" s="771"/>
      <c r="K5232" s="713"/>
      <c r="L5232" s="713"/>
      <c r="M5232" s="771"/>
      <c r="N5232" s="713"/>
      <c r="O5232" s="713"/>
      <c r="P5232" s="1838"/>
    </row>
    <row r="5233" spans="1:16" ht="13.5" x14ac:dyDescent="0.2">
      <c r="A5233" s="606">
        <v>72</v>
      </c>
      <c r="B5233" s="272" t="s">
        <v>2944</v>
      </c>
      <c r="C5233" s="633" t="s">
        <v>701</v>
      </c>
      <c r="D5233" s="633">
        <v>2</v>
      </c>
      <c r="E5233" s="633">
        <v>2010</v>
      </c>
      <c r="F5233" s="784">
        <v>804.9</v>
      </c>
      <c r="G5233" s="784">
        <f t="shared" si="174"/>
        <v>804.9</v>
      </c>
      <c r="H5233" s="711">
        <v>100</v>
      </c>
      <c r="I5233" s="784">
        <f t="shared" si="175"/>
        <v>0</v>
      </c>
      <c r="J5233" s="771"/>
      <c r="K5233" s="713"/>
      <c r="L5233" s="713"/>
      <c r="M5233" s="771"/>
      <c r="N5233" s="713"/>
      <c r="O5233" s="713"/>
      <c r="P5233" s="1838"/>
    </row>
    <row r="5234" spans="1:16" ht="13.5" x14ac:dyDescent="0.2">
      <c r="A5234" s="606">
        <v>73</v>
      </c>
      <c r="B5234" s="272" t="s">
        <v>3578</v>
      </c>
      <c r="C5234" s="633" t="s">
        <v>701</v>
      </c>
      <c r="D5234" s="633">
        <v>4</v>
      </c>
      <c r="E5234" s="633">
        <v>2010</v>
      </c>
      <c r="F5234" s="784">
        <v>388.3</v>
      </c>
      <c r="G5234" s="784">
        <f t="shared" si="174"/>
        <v>388.3</v>
      </c>
      <c r="H5234" s="711">
        <v>100</v>
      </c>
      <c r="I5234" s="784">
        <f t="shared" si="175"/>
        <v>0</v>
      </c>
      <c r="J5234" s="771"/>
      <c r="K5234" s="713"/>
      <c r="L5234" s="713"/>
      <c r="M5234" s="771"/>
      <c r="N5234" s="713"/>
      <c r="O5234" s="713"/>
      <c r="P5234" s="1838"/>
    </row>
    <row r="5235" spans="1:16" ht="13.5" x14ac:dyDescent="0.2">
      <c r="A5235" s="606">
        <v>74</v>
      </c>
      <c r="B5235" s="272" t="s">
        <v>3579</v>
      </c>
      <c r="C5235" s="633" t="s">
        <v>701</v>
      </c>
      <c r="D5235" s="633">
        <v>24</v>
      </c>
      <c r="E5235" s="633">
        <v>2010</v>
      </c>
      <c r="F5235" s="784">
        <v>3105.8</v>
      </c>
      <c r="G5235" s="784">
        <f t="shared" si="174"/>
        <v>3105.8</v>
      </c>
      <c r="H5235" s="711">
        <v>100</v>
      </c>
      <c r="I5235" s="784">
        <f t="shared" si="175"/>
        <v>0</v>
      </c>
      <c r="J5235" s="771"/>
      <c r="K5235" s="713"/>
      <c r="L5235" s="713"/>
      <c r="M5235" s="771"/>
      <c r="N5235" s="713"/>
      <c r="O5235" s="713"/>
      <c r="P5235" s="1838"/>
    </row>
    <row r="5236" spans="1:16" ht="13.5" x14ac:dyDescent="0.2">
      <c r="A5236" s="606">
        <v>75</v>
      </c>
      <c r="B5236" s="272" t="s">
        <v>2921</v>
      </c>
      <c r="C5236" s="633" t="s">
        <v>701</v>
      </c>
      <c r="D5236" s="633">
        <v>3</v>
      </c>
      <c r="E5236" s="633">
        <v>2010</v>
      </c>
      <c r="F5236" s="784">
        <v>474.5</v>
      </c>
      <c r="G5236" s="784">
        <f t="shared" si="174"/>
        <v>474.5</v>
      </c>
      <c r="H5236" s="711">
        <v>100</v>
      </c>
      <c r="I5236" s="784">
        <f t="shared" si="175"/>
        <v>0</v>
      </c>
      <c r="J5236" s="771"/>
      <c r="K5236" s="713"/>
      <c r="L5236" s="713"/>
      <c r="M5236" s="771"/>
      <c r="N5236" s="713"/>
      <c r="O5236" s="713"/>
      <c r="P5236" s="1838"/>
    </row>
    <row r="5237" spans="1:16" ht="13.5" x14ac:dyDescent="0.2">
      <c r="A5237" s="606">
        <v>76</v>
      </c>
      <c r="B5237" s="272" t="s">
        <v>2008</v>
      </c>
      <c r="C5237" s="633" t="s">
        <v>701</v>
      </c>
      <c r="D5237" s="633">
        <v>2</v>
      </c>
      <c r="E5237" s="633">
        <v>2010</v>
      </c>
      <c r="F5237" s="784">
        <v>444</v>
      </c>
      <c r="G5237" s="784">
        <f t="shared" si="174"/>
        <v>444</v>
      </c>
      <c r="H5237" s="711">
        <v>100</v>
      </c>
      <c r="I5237" s="784">
        <f t="shared" si="175"/>
        <v>0</v>
      </c>
      <c r="J5237" s="771"/>
      <c r="K5237" s="713"/>
      <c r="L5237" s="713"/>
      <c r="M5237" s="771"/>
      <c r="N5237" s="713"/>
      <c r="O5237" s="713"/>
      <c r="P5237" s="1838"/>
    </row>
    <row r="5238" spans="1:16" ht="13.5" x14ac:dyDescent="0.2">
      <c r="A5238" s="606">
        <v>77</v>
      </c>
      <c r="B5238" s="272" t="s">
        <v>3835</v>
      </c>
      <c r="C5238" s="633" t="s">
        <v>701</v>
      </c>
      <c r="D5238" s="633">
        <v>4</v>
      </c>
      <c r="E5238" s="633">
        <v>2010</v>
      </c>
      <c r="F5238" s="784">
        <v>1296</v>
      </c>
      <c r="G5238" s="784">
        <f t="shared" si="174"/>
        <v>1296</v>
      </c>
      <c r="H5238" s="711">
        <v>100</v>
      </c>
      <c r="I5238" s="784">
        <f t="shared" si="175"/>
        <v>0</v>
      </c>
      <c r="J5238" s="771"/>
      <c r="K5238" s="713"/>
      <c r="L5238" s="713"/>
      <c r="M5238" s="771"/>
      <c r="N5238" s="713"/>
      <c r="O5238" s="713"/>
      <c r="P5238" s="1838"/>
    </row>
    <row r="5239" spans="1:16" ht="13.5" x14ac:dyDescent="0.2">
      <c r="A5239" s="606">
        <v>78</v>
      </c>
      <c r="B5239" s="272" t="s">
        <v>3782</v>
      </c>
      <c r="C5239" s="633" t="s">
        <v>701</v>
      </c>
      <c r="D5239" s="633">
        <v>2</v>
      </c>
      <c r="E5239" s="633">
        <v>2010</v>
      </c>
      <c r="F5239" s="784">
        <v>445.2</v>
      </c>
      <c r="G5239" s="784">
        <f t="shared" si="174"/>
        <v>445.2</v>
      </c>
      <c r="H5239" s="711">
        <v>100</v>
      </c>
      <c r="I5239" s="784">
        <f t="shared" si="175"/>
        <v>0</v>
      </c>
      <c r="J5239" s="771"/>
      <c r="K5239" s="713"/>
      <c r="L5239" s="713"/>
      <c r="M5239" s="771"/>
      <c r="N5239" s="713"/>
      <c r="O5239" s="713"/>
      <c r="P5239" s="1838"/>
    </row>
    <row r="5240" spans="1:16" ht="13.5" x14ac:dyDescent="0.2">
      <c r="A5240" s="606">
        <v>79</v>
      </c>
      <c r="B5240" s="272" t="s">
        <v>3777</v>
      </c>
      <c r="C5240" s="633" t="s">
        <v>701</v>
      </c>
      <c r="D5240" s="633">
        <v>1</v>
      </c>
      <c r="E5240" s="633">
        <v>2010</v>
      </c>
      <c r="F5240" s="784">
        <v>222.8</v>
      </c>
      <c r="G5240" s="784">
        <f t="shared" si="174"/>
        <v>222.8</v>
      </c>
      <c r="H5240" s="711">
        <v>100</v>
      </c>
      <c r="I5240" s="784">
        <f t="shared" si="175"/>
        <v>0</v>
      </c>
      <c r="J5240" s="771"/>
      <c r="K5240" s="713"/>
      <c r="L5240" s="713"/>
      <c r="M5240" s="771"/>
      <c r="N5240" s="713"/>
      <c r="O5240" s="713"/>
      <c r="P5240" s="1838"/>
    </row>
    <row r="5241" spans="1:16" ht="13.5" x14ac:dyDescent="0.2">
      <c r="A5241" s="606">
        <v>80</v>
      </c>
      <c r="B5241" s="272" t="s">
        <v>2028</v>
      </c>
      <c r="C5241" s="633" t="s">
        <v>701</v>
      </c>
      <c r="D5241" s="633">
        <v>3</v>
      </c>
      <c r="E5241" s="633">
        <v>2012</v>
      </c>
      <c r="F5241" s="784">
        <v>267.8</v>
      </c>
      <c r="G5241" s="784">
        <f t="shared" si="174"/>
        <v>257.08800000000002</v>
      </c>
      <c r="H5241" s="711">
        <v>96</v>
      </c>
      <c r="I5241" s="784">
        <f t="shared" si="175"/>
        <v>10.711999999999989</v>
      </c>
      <c r="J5241" s="771"/>
      <c r="K5241" s="713"/>
      <c r="L5241" s="713"/>
      <c r="M5241" s="771"/>
      <c r="N5241" s="713"/>
      <c r="O5241" s="713"/>
      <c r="P5241" s="1838"/>
    </row>
    <row r="5242" spans="1:16" ht="13.5" x14ac:dyDescent="0.2">
      <c r="A5242" s="606">
        <v>81</v>
      </c>
      <c r="B5242" s="272" t="s">
        <v>3849</v>
      </c>
      <c r="C5242" s="633" t="s">
        <v>701</v>
      </c>
      <c r="D5242" s="633">
        <v>16</v>
      </c>
      <c r="E5242" s="633">
        <v>1984</v>
      </c>
      <c r="F5242" s="784">
        <v>42.3</v>
      </c>
      <c r="G5242" s="784">
        <f t="shared" si="174"/>
        <v>42.3</v>
      </c>
      <c r="H5242" s="711">
        <v>100</v>
      </c>
      <c r="I5242" s="784">
        <f t="shared" si="175"/>
        <v>0</v>
      </c>
      <c r="J5242" s="771"/>
      <c r="K5242" s="713"/>
      <c r="L5242" s="713"/>
      <c r="M5242" s="771"/>
      <c r="N5242" s="713"/>
      <c r="O5242" s="713"/>
      <c r="P5242" s="1838"/>
    </row>
    <row r="5243" spans="1:16" ht="13.5" x14ac:dyDescent="0.2">
      <c r="A5243" s="606">
        <v>82</v>
      </c>
      <c r="B5243" s="272" t="s">
        <v>3850</v>
      </c>
      <c r="C5243" s="633" t="s">
        <v>701</v>
      </c>
      <c r="D5243" s="633">
        <v>1</v>
      </c>
      <c r="E5243" s="633">
        <v>2012</v>
      </c>
      <c r="F5243" s="784">
        <v>61.8</v>
      </c>
      <c r="G5243" s="784">
        <f t="shared" si="174"/>
        <v>59.327999999999996</v>
      </c>
      <c r="H5243" s="711">
        <v>96</v>
      </c>
      <c r="I5243" s="784">
        <f t="shared" si="175"/>
        <v>2.4720000000000013</v>
      </c>
      <c r="J5243" s="771"/>
      <c r="K5243" s="713"/>
      <c r="L5243" s="713"/>
      <c r="M5243" s="771"/>
      <c r="N5243" s="713"/>
      <c r="O5243" s="713"/>
      <c r="P5243" s="1838"/>
    </row>
    <row r="5244" spans="1:16" ht="13.5" x14ac:dyDescent="0.2">
      <c r="A5244" s="606">
        <v>83</v>
      </c>
      <c r="B5244" s="272" t="s">
        <v>3851</v>
      </c>
      <c r="C5244" s="633" t="s">
        <v>701</v>
      </c>
      <c r="D5244" s="633">
        <v>2</v>
      </c>
      <c r="E5244" s="633">
        <v>1984</v>
      </c>
      <c r="F5244" s="784">
        <v>44.1</v>
      </c>
      <c r="G5244" s="784">
        <f t="shared" si="174"/>
        <v>44.1</v>
      </c>
      <c r="H5244" s="711">
        <v>100</v>
      </c>
      <c r="I5244" s="784">
        <f t="shared" si="175"/>
        <v>0</v>
      </c>
      <c r="J5244" s="771"/>
      <c r="K5244" s="713"/>
      <c r="L5244" s="713"/>
      <c r="M5244" s="771"/>
      <c r="N5244" s="713"/>
      <c r="O5244" s="713"/>
      <c r="P5244" s="1838"/>
    </row>
    <row r="5245" spans="1:16" ht="13.5" x14ac:dyDescent="0.2">
      <c r="A5245" s="606">
        <v>84</v>
      </c>
      <c r="B5245" s="272" t="s">
        <v>3851</v>
      </c>
      <c r="C5245" s="633" t="s">
        <v>701</v>
      </c>
      <c r="D5245" s="633">
        <v>2</v>
      </c>
      <c r="E5245" s="633">
        <v>2006</v>
      </c>
      <c r="F5245" s="784">
        <v>258.8</v>
      </c>
      <c r="G5245" s="784">
        <f t="shared" si="174"/>
        <v>258.8</v>
      </c>
      <c r="H5245" s="711">
        <v>100</v>
      </c>
      <c r="I5245" s="784">
        <f t="shared" si="175"/>
        <v>0</v>
      </c>
      <c r="J5245" s="771"/>
      <c r="K5245" s="713"/>
      <c r="L5245" s="713"/>
      <c r="M5245" s="771"/>
      <c r="N5245" s="713"/>
      <c r="O5245" s="713"/>
      <c r="P5245" s="1838"/>
    </row>
    <row r="5246" spans="1:16" ht="13.5" x14ac:dyDescent="0.2">
      <c r="A5246" s="606">
        <v>85</v>
      </c>
      <c r="B5246" s="272" t="s">
        <v>3800</v>
      </c>
      <c r="C5246" s="633" t="s">
        <v>701</v>
      </c>
      <c r="D5246" s="633">
        <v>1</v>
      </c>
      <c r="E5246" s="633">
        <v>2008</v>
      </c>
      <c r="F5246" s="784">
        <v>214.7</v>
      </c>
      <c r="G5246" s="784">
        <f t="shared" si="174"/>
        <v>214.7</v>
      </c>
      <c r="H5246" s="711">
        <v>100</v>
      </c>
      <c r="I5246" s="784">
        <f t="shared" si="175"/>
        <v>0</v>
      </c>
      <c r="J5246" s="771"/>
      <c r="K5246" s="713"/>
      <c r="L5246" s="713"/>
      <c r="M5246" s="771"/>
      <c r="N5246" s="713"/>
      <c r="O5246" s="713"/>
      <c r="P5246" s="1838"/>
    </row>
    <row r="5247" spans="1:16" ht="13.5" x14ac:dyDescent="0.2">
      <c r="A5247" s="606">
        <v>86</v>
      </c>
      <c r="B5247" s="272" t="s">
        <v>3823</v>
      </c>
      <c r="C5247" s="633" t="s">
        <v>701</v>
      </c>
      <c r="D5247" s="633">
        <v>1</v>
      </c>
      <c r="E5247" s="633">
        <v>2010</v>
      </c>
      <c r="F5247" s="784">
        <v>169.7</v>
      </c>
      <c r="G5247" s="784">
        <f t="shared" si="174"/>
        <v>169.7</v>
      </c>
      <c r="H5247" s="711">
        <v>100</v>
      </c>
      <c r="I5247" s="784">
        <f t="shared" si="175"/>
        <v>0</v>
      </c>
      <c r="J5247" s="771"/>
      <c r="K5247" s="713"/>
      <c r="L5247" s="713"/>
      <c r="M5247" s="771"/>
      <c r="N5247" s="713"/>
      <c r="O5247" s="713"/>
      <c r="P5247" s="1838"/>
    </row>
    <row r="5248" spans="1:16" ht="13.5" x14ac:dyDescent="0.2">
      <c r="A5248" s="606">
        <v>87</v>
      </c>
      <c r="B5248" s="272" t="s">
        <v>3852</v>
      </c>
      <c r="C5248" s="633" t="s">
        <v>701</v>
      </c>
      <c r="D5248" s="633">
        <v>10</v>
      </c>
      <c r="E5248" s="633">
        <v>2016</v>
      </c>
      <c r="F5248" s="784">
        <v>390</v>
      </c>
      <c r="G5248" s="784">
        <f t="shared" si="174"/>
        <v>187.2</v>
      </c>
      <c r="H5248" s="711">
        <v>48</v>
      </c>
      <c r="I5248" s="784">
        <f t="shared" si="175"/>
        <v>202.8</v>
      </c>
      <c r="J5248" s="771"/>
      <c r="K5248" s="713"/>
      <c r="L5248" s="713"/>
      <c r="M5248" s="771"/>
      <c r="N5248" s="713"/>
      <c r="O5248" s="713"/>
      <c r="P5248" s="1838"/>
    </row>
    <row r="5249" spans="1:16" ht="13.5" x14ac:dyDescent="0.2">
      <c r="A5249" s="606">
        <v>88</v>
      </c>
      <c r="B5249" s="272" t="s">
        <v>2008</v>
      </c>
      <c r="C5249" s="633" t="s">
        <v>701</v>
      </c>
      <c r="D5249" s="633">
        <v>1</v>
      </c>
      <c r="E5249" s="633">
        <v>2010</v>
      </c>
      <c r="F5249" s="784">
        <v>210.87</v>
      </c>
      <c r="G5249" s="784">
        <f t="shared" si="174"/>
        <v>210.87</v>
      </c>
      <c r="H5249" s="711">
        <v>100</v>
      </c>
      <c r="I5249" s="784">
        <f t="shared" si="175"/>
        <v>0</v>
      </c>
      <c r="J5249" s="771"/>
      <c r="K5249" s="713"/>
      <c r="L5249" s="713"/>
      <c r="M5249" s="771"/>
      <c r="N5249" s="713"/>
      <c r="O5249" s="713"/>
      <c r="P5249" s="1838"/>
    </row>
    <row r="5250" spans="1:16" ht="13.5" x14ac:dyDescent="0.2">
      <c r="A5250" s="606">
        <v>89</v>
      </c>
      <c r="B5250" s="272" t="s">
        <v>3853</v>
      </c>
      <c r="C5250" s="633" t="s">
        <v>701</v>
      </c>
      <c r="D5250" s="633">
        <v>2</v>
      </c>
      <c r="E5250" s="633">
        <v>2010</v>
      </c>
      <c r="F5250" s="784">
        <v>135.07</v>
      </c>
      <c r="G5250" s="784">
        <f t="shared" si="174"/>
        <v>135.07</v>
      </c>
      <c r="H5250" s="711">
        <v>100</v>
      </c>
      <c r="I5250" s="784">
        <f t="shared" si="175"/>
        <v>0</v>
      </c>
      <c r="J5250" s="771"/>
      <c r="K5250" s="713"/>
      <c r="L5250" s="713"/>
      <c r="M5250" s="771"/>
      <c r="N5250" s="713"/>
      <c r="O5250" s="713"/>
      <c r="P5250" s="1838"/>
    </row>
    <row r="5251" spans="1:16" ht="13.5" x14ac:dyDescent="0.2">
      <c r="A5251" s="606">
        <v>90</v>
      </c>
      <c r="B5251" s="272" t="s">
        <v>3842</v>
      </c>
      <c r="C5251" s="633" t="s">
        <v>701</v>
      </c>
      <c r="D5251" s="633">
        <v>1</v>
      </c>
      <c r="E5251" s="633">
        <v>2010</v>
      </c>
      <c r="F5251" s="784">
        <v>67.53</v>
      </c>
      <c r="G5251" s="784">
        <f t="shared" si="174"/>
        <v>67.53</v>
      </c>
      <c r="H5251" s="711">
        <v>100</v>
      </c>
      <c r="I5251" s="784">
        <f t="shared" si="175"/>
        <v>0</v>
      </c>
      <c r="J5251" s="771"/>
      <c r="K5251" s="713"/>
      <c r="L5251" s="713"/>
      <c r="M5251" s="771"/>
      <c r="N5251" s="713"/>
      <c r="O5251" s="713"/>
      <c r="P5251" s="1838"/>
    </row>
    <row r="5252" spans="1:16" ht="13.5" x14ac:dyDescent="0.2">
      <c r="A5252" s="606">
        <v>91</v>
      </c>
      <c r="B5252" s="272" t="s">
        <v>3843</v>
      </c>
      <c r="C5252" s="633" t="s">
        <v>701</v>
      </c>
      <c r="D5252" s="633">
        <v>4</v>
      </c>
      <c r="E5252" s="633">
        <v>2010</v>
      </c>
      <c r="F5252" s="784">
        <v>134.03</v>
      </c>
      <c r="G5252" s="784">
        <f t="shared" si="174"/>
        <v>134.03</v>
      </c>
      <c r="H5252" s="711">
        <v>100</v>
      </c>
      <c r="I5252" s="784">
        <f t="shared" si="175"/>
        <v>0</v>
      </c>
      <c r="J5252" s="771"/>
      <c r="K5252" s="713"/>
      <c r="L5252" s="713"/>
      <c r="M5252" s="771"/>
      <c r="N5252" s="713"/>
      <c r="O5252" s="713"/>
      <c r="P5252" s="1838"/>
    </row>
    <row r="5253" spans="1:16" ht="13.5" x14ac:dyDescent="0.2">
      <c r="A5253" s="606">
        <v>92</v>
      </c>
      <c r="B5253" s="272" t="s">
        <v>3825</v>
      </c>
      <c r="C5253" s="633" t="s">
        <v>701</v>
      </c>
      <c r="D5253" s="633">
        <v>1</v>
      </c>
      <c r="E5253" s="633">
        <v>2010</v>
      </c>
      <c r="F5253" s="784">
        <v>89.19</v>
      </c>
      <c r="G5253" s="784">
        <f t="shared" si="174"/>
        <v>89.19</v>
      </c>
      <c r="H5253" s="711">
        <v>100</v>
      </c>
      <c r="I5253" s="784">
        <f t="shared" si="175"/>
        <v>0</v>
      </c>
      <c r="J5253" s="771"/>
      <c r="K5253" s="713"/>
      <c r="L5253" s="713"/>
      <c r="M5253" s="771"/>
      <c r="N5253" s="713"/>
      <c r="O5253" s="713"/>
      <c r="P5253" s="1838"/>
    </row>
    <row r="5254" spans="1:16" ht="13.5" x14ac:dyDescent="0.2">
      <c r="A5254" s="606">
        <v>93</v>
      </c>
      <c r="B5254" s="272" t="s">
        <v>3835</v>
      </c>
      <c r="C5254" s="633" t="s">
        <v>701</v>
      </c>
      <c r="D5254" s="633">
        <v>2</v>
      </c>
      <c r="E5254" s="633">
        <v>2010</v>
      </c>
      <c r="F5254" s="784">
        <v>440</v>
      </c>
      <c r="G5254" s="784">
        <f t="shared" si="174"/>
        <v>440</v>
      </c>
      <c r="H5254" s="711">
        <v>100</v>
      </c>
      <c r="I5254" s="784">
        <f t="shared" si="175"/>
        <v>0</v>
      </c>
      <c r="J5254" s="771"/>
      <c r="K5254" s="713"/>
      <c r="L5254" s="713"/>
      <c r="M5254" s="771"/>
      <c r="N5254" s="713"/>
      <c r="O5254" s="784"/>
      <c r="P5254" s="1838"/>
    </row>
    <row r="5255" spans="1:16" ht="13.5" x14ac:dyDescent="0.2">
      <c r="A5255" s="606">
        <v>94</v>
      </c>
      <c r="B5255" s="272" t="s">
        <v>2921</v>
      </c>
      <c r="C5255" s="633" t="s">
        <v>701</v>
      </c>
      <c r="D5255" s="633">
        <v>4</v>
      </c>
      <c r="E5255" s="633">
        <v>2010</v>
      </c>
      <c r="F5255" s="784">
        <v>623.92999999999995</v>
      </c>
      <c r="G5255" s="784">
        <f t="shared" si="174"/>
        <v>623.92999999999995</v>
      </c>
      <c r="H5255" s="711">
        <v>100</v>
      </c>
      <c r="I5255" s="784">
        <f t="shared" si="175"/>
        <v>0</v>
      </c>
      <c r="J5255" s="771"/>
      <c r="K5255" s="713"/>
      <c r="L5255" s="713"/>
      <c r="M5255" s="771"/>
      <c r="N5255" s="713"/>
      <c r="O5255" s="784"/>
      <c r="P5255" s="1838"/>
    </row>
    <row r="5256" spans="1:16" ht="13.5" x14ac:dyDescent="0.2">
      <c r="A5256" s="606">
        <v>95</v>
      </c>
      <c r="B5256" s="272" t="s">
        <v>3578</v>
      </c>
      <c r="C5256" s="633" t="s">
        <v>701</v>
      </c>
      <c r="D5256" s="633">
        <v>1</v>
      </c>
      <c r="E5256" s="633">
        <v>2010</v>
      </c>
      <c r="F5256" s="784">
        <v>102.4</v>
      </c>
      <c r="G5256" s="784">
        <f t="shared" si="174"/>
        <v>102.4</v>
      </c>
      <c r="H5256" s="711">
        <v>100</v>
      </c>
      <c r="I5256" s="784">
        <f t="shared" si="175"/>
        <v>0</v>
      </c>
      <c r="J5256" s="771"/>
      <c r="K5256" s="713"/>
      <c r="L5256" s="713"/>
      <c r="M5256" s="771"/>
      <c r="N5256" s="713"/>
      <c r="O5256" s="784"/>
      <c r="P5256" s="1838"/>
    </row>
    <row r="5257" spans="1:16" ht="13.5" x14ac:dyDescent="0.2">
      <c r="A5257" s="606">
        <v>1</v>
      </c>
      <c r="B5257" s="272" t="s">
        <v>709</v>
      </c>
      <c r="C5257" s="575"/>
      <c r="D5257" s="633">
        <v>20</v>
      </c>
      <c r="E5257" s="633">
        <v>2005</v>
      </c>
      <c r="F5257" s="784">
        <v>3520.8519999999999</v>
      </c>
      <c r="G5257" s="784">
        <f t="shared" si="174"/>
        <v>3520.8519999999999</v>
      </c>
      <c r="H5257" s="711">
        <v>100</v>
      </c>
      <c r="I5257" s="784">
        <f t="shared" si="175"/>
        <v>0</v>
      </c>
      <c r="J5257" s="771"/>
      <c r="K5257" s="713"/>
      <c r="L5257" s="713"/>
      <c r="M5257" s="771"/>
      <c r="N5257" s="713"/>
      <c r="O5257" s="713"/>
      <c r="P5257" s="1838" t="s">
        <v>825</v>
      </c>
    </row>
    <row r="5258" spans="1:16" ht="13.5" x14ac:dyDescent="0.2">
      <c r="A5258" s="606">
        <v>2</v>
      </c>
      <c r="B5258" s="272" t="s">
        <v>806</v>
      </c>
      <c r="C5258" s="575"/>
      <c r="D5258" s="633">
        <v>197</v>
      </c>
      <c r="E5258" s="633">
        <v>2005</v>
      </c>
      <c r="F5258" s="784">
        <v>5045.4129999999996</v>
      </c>
      <c r="G5258" s="784">
        <f t="shared" si="174"/>
        <v>5045.4129999999996</v>
      </c>
      <c r="H5258" s="711">
        <v>100</v>
      </c>
      <c r="I5258" s="784">
        <f t="shared" si="175"/>
        <v>0</v>
      </c>
      <c r="J5258" s="771"/>
      <c r="K5258" s="713"/>
      <c r="L5258" s="713"/>
      <c r="M5258" s="771"/>
      <c r="N5258" s="713"/>
      <c r="O5258" s="713"/>
      <c r="P5258" s="1838"/>
    </row>
    <row r="5259" spans="1:16" ht="13.5" x14ac:dyDescent="0.2">
      <c r="A5259" s="606">
        <v>3</v>
      </c>
      <c r="B5259" s="272" t="s">
        <v>802</v>
      </c>
      <c r="C5259" s="575"/>
      <c r="D5259" s="633">
        <v>10</v>
      </c>
      <c r="E5259" s="633">
        <v>2005</v>
      </c>
      <c r="F5259" s="784">
        <v>1191.682</v>
      </c>
      <c r="G5259" s="784">
        <f t="shared" si="174"/>
        <v>1191.682</v>
      </c>
      <c r="H5259" s="711">
        <v>100</v>
      </c>
      <c r="I5259" s="784">
        <f t="shared" si="175"/>
        <v>0</v>
      </c>
      <c r="J5259" s="771"/>
      <c r="K5259" s="713"/>
      <c r="L5259" s="713"/>
      <c r="M5259" s="771"/>
      <c r="N5259" s="713"/>
      <c r="O5259" s="713"/>
      <c r="P5259" s="1838"/>
    </row>
    <row r="5260" spans="1:16" ht="13.5" x14ac:dyDescent="0.2">
      <c r="A5260" s="606">
        <v>4</v>
      </c>
      <c r="B5260" s="272" t="s">
        <v>4036</v>
      </c>
      <c r="C5260" s="575"/>
      <c r="D5260" s="633">
        <v>10</v>
      </c>
      <c r="E5260" s="633">
        <v>2005</v>
      </c>
      <c r="F5260" s="784">
        <v>552.82899999999995</v>
      </c>
      <c r="G5260" s="784">
        <f t="shared" si="174"/>
        <v>552.82899999999995</v>
      </c>
      <c r="H5260" s="711">
        <v>100</v>
      </c>
      <c r="I5260" s="784">
        <f t="shared" si="175"/>
        <v>0</v>
      </c>
      <c r="J5260" s="771"/>
      <c r="K5260" s="713"/>
      <c r="L5260" s="713"/>
      <c r="M5260" s="771"/>
      <c r="N5260" s="713"/>
      <c r="O5260" s="713"/>
      <c r="P5260" s="1838"/>
    </row>
    <row r="5261" spans="1:16" ht="13.5" x14ac:dyDescent="0.2">
      <c r="A5261" s="606">
        <v>5</v>
      </c>
      <c r="B5261" s="272" t="s">
        <v>4037</v>
      </c>
      <c r="C5261" s="575"/>
      <c r="D5261" s="633">
        <v>10</v>
      </c>
      <c r="E5261" s="633">
        <v>2005</v>
      </c>
      <c r="F5261" s="784">
        <v>552.82899999999995</v>
      </c>
      <c r="G5261" s="784">
        <f t="shared" si="174"/>
        <v>552.82899999999995</v>
      </c>
      <c r="H5261" s="711">
        <v>100</v>
      </c>
      <c r="I5261" s="784">
        <f t="shared" si="175"/>
        <v>0</v>
      </c>
      <c r="J5261" s="771"/>
      <c r="K5261" s="713"/>
      <c r="L5261" s="713"/>
      <c r="M5261" s="771"/>
      <c r="N5261" s="713"/>
      <c r="O5261" s="713"/>
      <c r="P5261" s="1838"/>
    </row>
    <row r="5262" spans="1:16" ht="27" x14ac:dyDescent="0.2">
      <c r="A5262" s="606">
        <v>6</v>
      </c>
      <c r="B5262" s="272" t="s">
        <v>4038</v>
      </c>
      <c r="C5262" s="575"/>
      <c r="D5262" s="633">
        <v>28</v>
      </c>
      <c r="E5262" s="633">
        <v>2005</v>
      </c>
      <c r="F5262" s="784">
        <v>1434.9670000000001</v>
      </c>
      <c r="G5262" s="784">
        <f t="shared" si="174"/>
        <v>1434.9670000000001</v>
      </c>
      <c r="H5262" s="711">
        <v>100</v>
      </c>
      <c r="I5262" s="784">
        <f t="shared" si="175"/>
        <v>0</v>
      </c>
      <c r="J5262" s="771"/>
      <c r="K5262" s="713"/>
      <c r="L5262" s="713"/>
      <c r="M5262" s="771"/>
      <c r="N5262" s="713"/>
      <c r="O5262" s="713"/>
      <c r="P5262" s="1838"/>
    </row>
    <row r="5263" spans="1:16" ht="13.5" x14ac:dyDescent="0.2">
      <c r="A5263" s="606">
        <v>7</v>
      </c>
      <c r="B5263" s="272" t="s">
        <v>808</v>
      </c>
      <c r="C5263" s="575"/>
      <c r="D5263" s="633">
        <v>38</v>
      </c>
      <c r="E5263" s="633">
        <v>2005</v>
      </c>
      <c r="F5263" s="784">
        <v>1933.19</v>
      </c>
      <c r="G5263" s="784">
        <f t="shared" si="174"/>
        <v>1933.19</v>
      </c>
      <c r="H5263" s="711">
        <v>100</v>
      </c>
      <c r="I5263" s="784">
        <f t="shared" si="175"/>
        <v>0</v>
      </c>
      <c r="J5263" s="771"/>
      <c r="K5263" s="713"/>
      <c r="L5263" s="713"/>
      <c r="M5263" s="771"/>
      <c r="N5263" s="713"/>
      <c r="O5263" s="713"/>
      <c r="P5263" s="1838"/>
    </row>
    <row r="5264" spans="1:16" ht="13.5" x14ac:dyDescent="0.2">
      <c r="A5264" s="606">
        <v>8</v>
      </c>
      <c r="B5264" s="272" t="s">
        <v>802</v>
      </c>
      <c r="C5264" s="575"/>
      <c r="D5264" s="633">
        <v>3</v>
      </c>
      <c r="E5264" s="633">
        <v>2010</v>
      </c>
      <c r="F5264" s="784">
        <v>584.29499999999996</v>
      </c>
      <c r="G5264" s="784">
        <f t="shared" si="174"/>
        <v>560.92319999999995</v>
      </c>
      <c r="H5264" s="711">
        <v>96</v>
      </c>
      <c r="I5264" s="784">
        <f t="shared" si="175"/>
        <v>23.371800000000007</v>
      </c>
      <c r="J5264" s="771"/>
      <c r="K5264" s="713"/>
      <c r="L5264" s="713"/>
      <c r="M5264" s="771"/>
      <c r="N5264" s="713"/>
      <c r="O5264" s="713"/>
      <c r="P5264" s="1838"/>
    </row>
    <row r="5265" spans="1:16" ht="13.5" x14ac:dyDescent="0.2">
      <c r="A5265" s="606">
        <v>9</v>
      </c>
      <c r="B5265" s="272" t="s">
        <v>3108</v>
      </c>
      <c r="C5265" s="575"/>
      <c r="D5265" s="633">
        <v>3</v>
      </c>
      <c r="E5265" s="633">
        <v>2010</v>
      </c>
      <c r="F5265" s="784">
        <v>221.46299999999999</v>
      </c>
      <c r="G5265" s="784">
        <f t="shared" si="174"/>
        <v>212.60448</v>
      </c>
      <c r="H5265" s="711">
        <v>96</v>
      </c>
      <c r="I5265" s="784">
        <f t="shared" si="175"/>
        <v>8.8585199999999986</v>
      </c>
      <c r="J5265" s="771"/>
      <c r="K5265" s="713"/>
      <c r="L5265" s="713"/>
      <c r="M5265" s="771"/>
      <c r="N5265" s="713"/>
      <c r="O5265" s="713"/>
      <c r="P5265" s="1838"/>
    </row>
    <row r="5266" spans="1:16" ht="13.5" x14ac:dyDescent="0.2">
      <c r="A5266" s="606">
        <v>10</v>
      </c>
      <c r="B5266" s="272" t="s">
        <v>822</v>
      </c>
      <c r="C5266" s="575"/>
      <c r="D5266" s="633">
        <v>3</v>
      </c>
      <c r="E5266" s="633">
        <v>2010</v>
      </c>
      <c r="F5266" s="784">
        <v>221.46299999999999</v>
      </c>
      <c r="G5266" s="784">
        <f t="shared" ref="G5266:G5329" si="176">F5266*H5266%</f>
        <v>212.60448</v>
      </c>
      <c r="H5266" s="711">
        <v>96</v>
      </c>
      <c r="I5266" s="784">
        <f t="shared" ref="I5266:I5329" si="177">F5266-G5266</f>
        <v>8.8585199999999986</v>
      </c>
      <c r="J5266" s="771"/>
      <c r="K5266" s="713"/>
      <c r="L5266" s="713"/>
      <c r="M5266" s="771"/>
      <c r="N5266" s="713"/>
      <c r="O5266" s="713"/>
      <c r="P5266" s="1838"/>
    </row>
    <row r="5267" spans="1:16" ht="13.5" x14ac:dyDescent="0.2">
      <c r="A5267" s="606">
        <v>11</v>
      </c>
      <c r="B5267" s="272" t="s">
        <v>3552</v>
      </c>
      <c r="C5267" s="575"/>
      <c r="D5267" s="633">
        <v>3</v>
      </c>
      <c r="E5267" s="633">
        <v>2010</v>
      </c>
      <c r="F5267" s="784">
        <v>232.52500000000001</v>
      </c>
      <c r="G5267" s="784">
        <f t="shared" si="176"/>
        <v>223.22399999999999</v>
      </c>
      <c r="H5267" s="711">
        <v>96</v>
      </c>
      <c r="I5267" s="784">
        <f t="shared" si="177"/>
        <v>9.3010000000000161</v>
      </c>
      <c r="J5267" s="771"/>
      <c r="K5267" s="713"/>
      <c r="L5267" s="713"/>
      <c r="M5267" s="771"/>
      <c r="N5267" s="713"/>
      <c r="O5267" s="713"/>
      <c r="P5267" s="1838"/>
    </row>
    <row r="5268" spans="1:16" ht="13.5" x14ac:dyDescent="0.2">
      <c r="A5268" s="606">
        <v>12</v>
      </c>
      <c r="B5268" s="272" t="s">
        <v>2950</v>
      </c>
      <c r="C5268" s="575"/>
      <c r="D5268" s="633">
        <v>3</v>
      </c>
      <c r="E5268" s="633">
        <v>2010</v>
      </c>
      <c r="F5268" s="784">
        <v>553.322</v>
      </c>
      <c r="G5268" s="784">
        <f t="shared" si="176"/>
        <v>531.18912</v>
      </c>
      <c r="H5268" s="711">
        <v>96</v>
      </c>
      <c r="I5268" s="784">
        <f t="shared" si="177"/>
        <v>22.13288</v>
      </c>
      <c r="J5268" s="771"/>
      <c r="K5268" s="713"/>
      <c r="L5268" s="713"/>
      <c r="M5268" s="771"/>
      <c r="N5268" s="713"/>
      <c r="O5268" s="713"/>
      <c r="P5268" s="1838"/>
    </row>
    <row r="5269" spans="1:16" ht="27" x14ac:dyDescent="0.2">
      <c r="A5269" s="606">
        <v>13</v>
      </c>
      <c r="B5269" s="272" t="s">
        <v>3110</v>
      </c>
      <c r="C5269" s="575"/>
      <c r="D5269" s="633">
        <v>5</v>
      </c>
      <c r="E5269" s="633">
        <v>2010</v>
      </c>
      <c r="F5269" s="784">
        <v>1143.442</v>
      </c>
      <c r="G5269" s="784">
        <f t="shared" si="176"/>
        <v>1097.7043200000001</v>
      </c>
      <c r="H5269" s="711">
        <v>96</v>
      </c>
      <c r="I5269" s="784">
        <f t="shared" si="177"/>
        <v>45.737679999999955</v>
      </c>
      <c r="J5269" s="771"/>
      <c r="K5269" s="713"/>
      <c r="L5269" s="713"/>
      <c r="M5269" s="771"/>
      <c r="N5269" s="713"/>
      <c r="O5269" s="713"/>
      <c r="P5269" s="1838"/>
    </row>
    <row r="5270" spans="1:16" ht="13.5" x14ac:dyDescent="0.2">
      <c r="A5270" s="606">
        <v>14</v>
      </c>
      <c r="B5270" s="272" t="s">
        <v>2906</v>
      </c>
      <c r="C5270" s="575"/>
      <c r="D5270" s="633">
        <v>1</v>
      </c>
      <c r="E5270" s="633">
        <v>2010</v>
      </c>
      <c r="F5270" s="784">
        <v>317.18400000000003</v>
      </c>
      <c r="G5270" s="784">
        <f t="shared" si="176"/>
        <v>304.49664000000001</v>
      </c>
      <c r="H5270" s="711">
        <v>96</v>
      </c>
      <c r="I5270" s="784">
        <f t="shared" si="177"/>
        <v>12.687360000000012</v>
      </c>
      <c r="J5270" s="771"/>
      <c r="K5270" s="713"/>
      <c r="L5270" s="713"/>
      <c r="M5270" s="771"/>
      <c r="N5270" s="713"/>
      <c r="O5270" s="713"/>
      <c r="P5270" s="1838"/>
    </row>
    <row r="5271" spans="1:16" ht="13.5" x14ac:dyDescent="0.2">
      <c r="A5271" s="606">
        <v>15</v>
      </c>
      <c r="B5271" s="272" t="s">
        <v>4039</v>
      </c>
      <c r="C5271" s="575"/>
      <c r="D5271" s="633">
        <v>7</v>
      </c>
      <c r="E5271" s="633">
        <v>2010</v>
      </c>
      <c r="F5271" s="784">
        <v>718.07500000000005</v>
      </c>
      <c r="G5271" s="784">
        <f t="shared" si="176"/>
        <v>689.35199999999998</v>
      </c>
      <c r="H5271" s="711">
        <v>96</v>
      </c>
      <c r="I5271" s="784">
        <f t="shared" si="177"/>
        <v>28.72300000000007</v>
      </c>
      <c r="J5271" s="771"/>
      <c r="K5271" s="713"/>
      <c r="L5271" s="713"/>
      <c r="M5271" s="771"/>
      <c r="N5271" s="713"/>
      <c r="O5271" s="713"/>
      <c r="P5271" s="1838"/>
    </row>
    <row r="5272" spans="1:16" ht="13.5" x14ac:dyDescent="0.2">
      <c r="A5272" s="606">
        <v>16</v>
      </c>
      <c r="B5272" s="272" t="s">
        <v>4040</v>
      </c>
      <c r="C5272" s="575"/>
      <c r="D5272" s="633">
        <v>10</v>
      </c>
      <c r="E5272" s="633">
        <v>2010</v>
      </c>
      <c r="F5272" s="784">
        <v>952.07500000000005</v>
      </c>
      <c r="G5272" s="784">
        <f t="shared" si="176"/>
        <v>913.99199999999996</v>
      </c>
      <c r="H5272" s="711">
        <v>96</v>
      </c>
      <c r="I5272" s="784">
        <f t="shared" si="177"/>
        <v>38.083000000000084</v>
      </c>
      <c r="J5272" s="771"/>
      <c r="K5272" s="713"/>
      <c r="L5272" s="713"/>
      <c r="M5272" s="771"/>
      <c r="N5272" s="713"/>
      <c r="O5272" s="713"/>
      <c r="P5272" s="1838"/>
    </row>
    <row r="5273" spans="1:16" ht="13.5" x14ac:dyDescent="0.2">
      <c r="A5273" s="606">
        <v>17</v>
      </c>
      <c r="B5273" s="272" t="s">
        <v>786</v>
      </c>
      <c r="C5273" s="575"/>
      <c r="D5273" s="633">
        <v>4</v>
      </c>
      <c r="E5273" s="633">
        <v>2010</v>
      </c>
      <c r="F5273" s="784">
        <v>280.53500000000003</v>
      </c>
      <c r="G5273" s="784">
        <f t="shared" si="176"/>
        <v>269.31360000000001</v>
      </c>
      <c r="H5273" s="711">
        <v>96</v>
      </c>
      <c r="I5273" s="784">
        <f t="shared" si="177"/>
        <v>11.221400000000017</v>
      </c>
      <c r="J5273" s="771"/>
      <c r="K5273" s="713"/>
      <c r="L5273" s="713"/>
      <c r="M5273" s="771"/>
      <c r="N5273" s="713"/>
      <c r="O5273" s="713"/>
      <c r="P5273" s="1838"/>
    </row>
    <row r="5274" spans="1:16" ht="13.5" x14ac:dyDescent="0.2">
      <c r="A5274" s="606">
        <v>18</v>
      </c>
      <c r="B5274" s="272" t="s">
        <v>4041</v>
      </c>
      <c r="C5274" s="575"/>
      <c r="D5274" s="633">
        <v>17</v>
      </c>
      <c r="E5274" s="633">
        <v>2010</v>
      </c>
      <c r="F5274" s="784">
        <v>1242.421</v>
      </c>
      <c r="G5274" s="784">
        <f t="shared" si="176"/>
        <v>1192.72416</v>
      </c>
      <c r="H5274" s="711">
        <v>96</v>
      </c>
      <c r="I5274" s="784">
        <f t="shared" si="177"/>
        <v>49.696840000000066</v>
      </c>
      <c r="J5274" s="771"/>
      <c r="K5274" s="713"/>
      <c r="L5274" s="713"/>
      <c r="M5274" s="771"/>
      <c r="N5274" s="713"/>
      <c r="O5274" s="713"/>
      <c r="P5274" s="1838"/>
    </row>
    <row r="5275" spans="1:16" ht="27" x14ac:dyDescent="0.2">
      <c r="A5275" s="606">
        <v>19</v>
      </c>
      <c r="B5275" s="272" t="s">
        <v>4042</v>
      </c>
      <c r="C5275" s="575"/>
      <c r="D5275" s="633">
        <v>2</v>
      </c>
      <c r="E5275" s="633">
        <v>2010</v>
      </c>
      <c r="F5275" s="784">
        <v>121.093</v>
      </c>
      <c r="G5275" s="784">
        <f t="shared" si="176"/>
        <v>116.24928</v>
      </c>
      <c r="H5275" s="711">
        <v>96</v>
      </c>
      <c r="I5275" s="784">
        <f t="shared" si="177"/>
        <v>4.8437200000000047</v>
      </c>
      <c r="J5275" s="771"/>
      <c r="K5275" s="713"/>
      <c r="L5275" s="713"/>
      <c r="M5275" s="771"/>
      <c r="N5275" s="713"/>
      <c r="O5275" s="713"/>
      <c r="P5275" s="1838"/>
    </row>
    <row r="5276" spans="1:16" ht="27" x14ac:dyDescent="0.2">
      <c r="A5276" s="606">
        <v>20</v>
      </c>
      <c r="B5276" s="272" t="s">
        <v>4043</v>
      </c>
      <c r="C5276" s="575"/>
      <c r="D5276" s="633">
        <v>8</v>
      </c>
      <c r="E5276" s="633">
        <v>2010</v>
      </c>
      <c r="F5276" s="784">
        <v>537.471</v>
      </c>
      <c r="G5276" s="784">
        <f t="shared" si="176"/>
        <v>515.97216000000003</v>
      </c>
      <c r="H5276" s="711">
        <v>96</v>
      </c>
      <c r="I5276" s="784">
        <f t="shared" si="177"/>
        <v>21.498839999999973</v>
      </c>
      <c r="J5276" s="771"/>
      <c r="K5276" s="713"/>
      <c r="L5276" s="713"/>
      <c r="M5276" s="771"/>
      <c r="N5276" s="713"/>
      <c r="O5276" s="713"/>
      <c r="P5276" s="1838"/>
    </row>
    <row r="5277" spans="1:16" ht="13.5" x14ac:dyDescent="0.2">
      <c r="A5277" s="606">
        <v>21</v>
      </c>
      <c r="B5277" s="272" t="s">
        <v>791</v>
      </c>
      <c r="C5277" s="575"/>
      <c r="D5277" s="633">
        <v>2</v>
      </c>
      <c r="E5277" s="633">
        <v>2010</v>
      </c>
      <c r="F5277" s="784">
        <v>354.13200000000001</v>
      </c>
      <c r="G5277" s="784">
        <f t="shared" si="176"/>
        <v>339.96672000000001</v>
      </c>
      <c r="H5277" s="711">
        <v>96</v>
      </c>
      <c r="I5277" s="784">
        <f t="shared" si="177"/>
        <v>14.165279999999996</v>
      </c>
      <c r="J5277" s="771"/>
      <c r="K5277" s="713"/>
      <c r="L5277" s="713"/>
      <c r="M5277" s="771"/>
      <c r="N5277" s="713"/>
      <c r="O5277" s="713"/>
      <c r="P5277" s="1838"/>
    </row>
    <row r="5278" spans="1:16" ht="13.5" x14ac:dyDescent="0.2">
      <c r="A5278" s="606">
        <v>22</v>
      </c>
      <c r="B5278" s="272" t="s">
        <v>787</v>
      </c>
      <c r="C5278" s="575"/>
      <c r="D5278" s="633">
        <v>19</v>
      </c>
      <c r="E5278" s="633">
        <v>2010</v>
      </c>
      <c r="F5278" s="784">
        <v>3364.2539999999999</v>
      </c>
      <c r="G5278" s="784">
        <f t="shared" si="176"/>
        <v>3229.6838399999997</v>
      </c>
      <c r="H5278" s="711">
        <v>96</v>
      </c>
      <c r="I5278" s="784">
        <f t="shared" si="177"/>
        <v>134.57016000000021</v>
      </c>
      <c r="J5278" s="771"/>
      <c r="K5278" s="713"/>
      <c r="L5278" s="713"/>
      <c r="M5278" s="771"/>
      <c r="N5278" s="713"/>
      <c r="O5278" s="713"/>
      <c r="P5278" s="1838"/>
    </row>
    <row r="5279" spans="1:16" ht="13.5" x14ac:dyDescent="0.2">
      <c r="A5279" s="606">
        <v>23</v>
      </c>
      <c r="B5279" s="272" t="s">
        <v>3102</v>
      </c>
      <c r="C5279" s="575"/>
      <c r="D5279" s="633">
        <v>4</v>
      </c>
      <c r="E5279" s="633">
        <v>2010</v>
      </c>
      <c r="F5279" s="784">
        <v>590.26900000000001</v>
      </c>
      <c r="G5279" s="784">
        <f t="shared" si="176"/>
        <v>566.65823999999998</v>
      </c>
      <c r="H5279" s="711">
        <v>96</v>
      </c>
      <c r="I5279" s="784">
        <f t="shared" si="177"/>
        <v>23.610760000000028</v>
      </c>
      <c r="J5279" s="771"/>
      <c r="K5279" s="713"/>
      <c r="L5279" s="713"/>
      <c r="M5279" s="771"/>
      <c r="N5279" s="713"/>
      <c r="O5279" s="713"/>
      <c r="P5279" s="1838"/>
    </row>
    <row r="5280" spans="1:16" ht="13.5" x14ac:dyDescent="0.2">
      <c r="A5280" s="606">
        <v>24</v>
      </c>
      <c r="B5280" s="272" t="s">
        <v>784</v>
      </c>
      <c r="C5280" s="575"/>
      <c r="D5280" s="633">
        <v>5</v>
      </c>
      <c r="E5280" s="633">
        <v>2010</v>
      </c>
      <c r="F5280" s="784">
        <v>1167.982</v>
      </c>
      <c r="G5280" s="784">
        <f t="shared" si="176"/>
        <v>1121.2627199999999</v>
      </c>
      <c r="H5280" s="711">
        <v>96</v>
      </c>
      <c r="I5280" s="784">
        <f t="shared" si="177"/>
        <v>46.719280000000026</v>
      </c>
      <c r="J5280" s="771"/>
      <c r="K5280" s="713"/>
      <c r="L5280" s="713"/>
      <c r="M5280" s="771"/>
      <c r="N5280" s="713"/>
      <c r="O5280" s="713"/>
      <c r="P5280" s="1838"/>
    </row>
    <row r="5281" spans="1:16" ht="13.5" x14ac:dyDescent="0.2">
      <c r="A5281" s="606">
        <v>25</v>
      </c>
      <c r="B5281" s="272" t="s">
        <v>4044</v>
      </c>
      <c r="C5281" s="575"/>
      <c r="D5281" s="633">
        <v>65</v>
      </c>
      <c r="E5281" s="633">
        <v>2010</v>
      </c>
      <c r="F5281" s="784">
        <v>2293.366</v>
      </c>
      <c r="G5281" s="784">
        <f t="shared" si="176"/>
        <v>2201.6313599999999</v>
      </c>
      <c r="H5281" s="711">
        <v>96</v>
      </c>
      <c r="I5281" s="784">
        <f t="shared" si="177"/>
        <v>91.734640000000127</v>
      </c>
      <c r="J5281" s="771"/>
      <c r="K5281" s="713"/>
      <c r="L5281" s="713"/>
      <c r="M5281" s="771"/>
      <c r="N5281" s="713"/>
      <c r="O5281" s="713"/>
      <c r="P5281" s="1838"/>
    </row>
    <row r="5282" spans="1:16" ht="13.5" x14ac:dyDescent="0.2">
      <c r="A5282" s="606">
        <v>26</v>
      </c>
      <c r="B5282" s="272" t="s">
        <v>4045</v>
      </c>
      <c r="C5282" s="575"/>
      <c r="D5282" s="633">
        <v>19</v>
      </c>
      <c r="E5282" s="633">
        <v>2010</v>
      </c>
      <c r="F5282" s="784">
        <v>1666.9680000000001</v>
      </c>
      <c r="G5282" s="784">
        <f t="shared" si="176"/>
        <v>1600.28928</v>
      </c>
      <c r="H5282" s="711">
        <v>96</v>
      </c>
      <c r="I5282" s="784">
        <f t="shared" si="177"/>
        <v>66.678720000000112</v>
      </c>
      <c r="J5282" s="771"/>
      <c r="K5282" s="713"/>
      <c r="L5282" s="713"/>
      <c r="M5282" s="771"/>
      <c r="N5282" s="713"/>
      <c r="O5282" s="713"/>
      <c r="P5282" s="1838"/>
    </row>
    <row r="5283" spans="1:16" ht="13.5" x14ac:dyDescent="0.2">
      <c r="A5283" s="606">
        <v>27</v>
      </c>
      <c r="B5283" s="272" t="s">
        <v>712</v>
      </c>
      <c r="C5283" s="575"/>
      <c r="D5283" s="633">
        <v>2</v>
      </c>
      <c r="E5283" s="633">
        <v>2010</v>
      </c>
      <c r="F5283" s="784">
        <v>804.90099999999995</v>
      </c>
      <c r="G5283" s="784">
        <f t="shared" si="176"/>
        <v>772.70495999999991</v>
      </c>
      <c r="H5283" s="711">
        <v>96</v>
      </c>
      <c r="I5283" s="784">
        <f t="shared" si="177"/>
        <v>32.196040000000039</v>
      </c>
      <c r="J5283" s="771"/>
      <c r="K5283" s="713"/>
      <c r="L5283" s="713"/>
      <c r="M5283" s="771"/>
      <c r="N5283" s="713"/>
      <c r="O5283" s="713"/>
      <c r="P5283" s="1838"/>
    </row>
    <row r="5284" spans="1:16" ht="13.5" x14ac:dyDescent="0.2">
      <c r="A5284" s="606">
        <v>28</v>
      </c>
      <c r="B5284" s="272" t="s">
        <v>4046</v>
      </c>
      <c r="C5284" s="575"/>
      <c r="D5284" s="633">
        <v>9</v>
      </c>
      <c r="E5284" s="633">
        <v>2010</v>
      </c>
      <c r="F5284" s="784">
        <v>873.68399999999997</v>
      </c>
      <c r="G5284" s="784">
        <f t="shared" si="176"/>
        <v>838.73663999999997</v>
      </c>
      <c r="H5284" s="711">
        <v>96</v>
      </c>
      <c r="I5284" s="784">
        <f t="shared" si="177"/>
        <v>34.947360000000003</v>
      </c>
      <c r="J5284" s="771"/>
      <c r="K5284" s="713"/>
      <c r="L5284" s="713"/>
      <c r="M5284" s="771"/>
      <c r="N5284" s="713"/>
      <c r="O5284" s="713"/>
      <c r="P5284" s="1838"/>
    </row>
    <row r="5285" spans="1:16" ht="13.5" x14ac:dyDescent="0.2">
      <c r="A5285" s="606">
        <v>29</v>
      </c>
      <c r="B5285" s="272" t="s">
        <v>4047</v>
      </c>
      <c r="C5285" s="575"/>
      <c r="D5285" s="633">
        <v>17</v>
      </c>
      <c r="E5285" s="633">
        <v>2010</v>
      </c>
      <c r="F5285" s="784">
        <v>2199.9670000000001</v>
      </c>
      <c r="G5285" s="784">
        <f t="shared" si="176"/>
        <v>2111.9683199999999</v>
      </c>
      <c r="H5285" s="711">
        <v>96</v>
      </c>
      <c r="I5285" s="784">
        <f t="shared" si="177"/>
        <v>87.998680000000149</v>
      </c>
      <c r="J5285" s="771"/>
      <c r="K5285" s="713"/>
      <c r="L5285" s="713"/>
      <c r="M5285" s="771"/>
      <c r="N5285" s="713"/>
      <c r="O5285" s="713"/>
      <c r="P5285" s="1838"/>
    </row>
    <row r="5286" spans="1:16" ht="13.5" x14ac:dyDescent="0.2">
      <c r="A5286" s="606">
        <v>30</v>
      </c>
      <c r="B5286" s="272" t="s">
        <v>4048</v>
      </c>
      <c r="C5286" s="575"/>
      <c r="D5286" s="633">
        <v>6</v>
      </c>
      <c r="E5286" s="633">
        <v>2010</v>
      </c>
      <c r="F5286" s="784">
        <v>948.90599999999995</v>
      </c>
      <c r="G5286" s="784">
        <f t="shared" si="176"/>
        <v>910.94975999999997</v>
      </c>
      <c r="H5286" s="711">
        <v>96</v>
      </c>
      <c r="I5286" s="784">
        <f t="shared" si="177"/>
        <v>37.95623999999998</v>
      </c>
      <c r="J5286" s="771"/>
      <c r="K5286" s="713"/>
      <c r="L5286" s="713"/>
      <c r="M5286" s="771"/>
      <c r="N5286" s="713"/>
      <c r="O5286" s="713"/>
      <c r="P5286" s="1838"/>
    </row>
    <row r="5287" spans="1:16" ht="13.5" x14ac:dyDescent="0.2">
      <c r="A5287" s="606">
        <v>31</v>
      </c>
      <c r="B5287" s="272" t="s">
        <v>4049</v>
      </c>
      <c r="C5287" s="575"/>
      <c r="D5287" s="633">
        <v>18</v>
      </c>
      <c r="E5287" s="794">
        <v>2005</v>
      </c>
      <c r="F5287" s="784">
        <v>761.452</v>
      </c>
      <c r="G5287" s="784">
        <f t="shared" si="176"/>
        <v>761.452</v>
      </c>
      <c r="H5287" s="711">
        <v>100</v>
      </c>
      <c r="I5287" s="784">
        <f t="shared" si="177"/>
        <v>0</v>
      </c>
      <c r="J5287" s="771"/>
      <c r="K5287" s="713"/>
      <c r="L5287" s="713"/>
      <c r="M5287" s="771"/>
      <c r="N5287" s="713"/>
      <c r="O5287" s="713"/>
      <c r="P5287" s="1838"/>
    </row>
    <row r="5288" spans="1:16" ht="13.5" x14ac:dyDescent="0.2">
      <c r="A5288" s="606">
        <v>32</v>
      </c>
      <c r="B5288" s="272" t="s">
        <v>791</v>
      </c>
      <c r="C5288" s="575"/>
      <c r="D5288" s="633">
        <v>1</v>
      </c>
      <c r="E5288" s="794">
        <v>2005</v>
      </c>
      <c r="F5288" s="784">
        <v>163.16800000000001</v>
      </c>
      <c r="G5288" s="784">
        <f t="shared" si="176"/>
        <v>163.16800000000001</v>
      </c>
      <c r="H5288" s="711">
        <v>100</v>
      </c>
      <c r="I5288" s="784">
        <f t="shared" si="177"/>
        <v>0</v>
      </c>
      <c r="J5288" s="771"/>
      <c r="K5288" s="713"/>
      <c r="L5288" s="713"/>
      <c r="M5288" s="771"/>
      <c r="N5288" s="713"/>
      <c r="O5288" s="713"/>
      <c r="P5288" s="1838"/>
    </row>
    <row r="5289" spans="1:16" ht="13.5" x14ac:dyDescent="0.2">
      <c r="A5289" s="606">
        <v>33</v>
      </c>
      <c r="B5289" s="272" t="s">
        <v>4050</v>
      </c>
      <c r="C5289" s="575"/>
      <c r="D5289" s="633">
        <v>43</v>
      </c>
      <c r="E5289" s="794">
        <v>2005</v>
      </c>
      <c r="F5289" s="784">
        <v>6366.2430000000004</v>
      </c>
      <c r="G5289" s="784">
        <f t="shared" si="176"/>
        <v>6366.2430000000004</v>
      </c>
      <c r="H5289" s="711">
        <v>100</v>
      </c>
      <c r="I5289" s="784">
        <f t="shared" si="177"/>
        <v>0</v>
      </c>
      <c r="J5289" s="771"/>
      <c r="K5289" s="713"/>
      <c r="L5289" s="713"/>
      <c r="M5289" s="771"/>
      <c r="N5289" s="713"/>
      <c r="O5289" s="713"/>
      <c r="P5289" s="1838"/>
    </row>
    <row r="5290" spans="1:16" ht="13.5" x14ac:dyDescent="0.2">
      <c r="A5290" s="606">
        <v>34</v>
      </c>
      <c r="B5290" s="272" t="s">
        <v>4051</v>
      </c>
      <c r="C5290" s="575"/>
      <c r="D5290" s="633">
        <v>10</v>
      </c>
      <c r="E5290" s="794">
        <v>2005</v>
      </c>
      <c r="F5290" s="784">
        <v>1859.2429999999999</v>
      </c>
      <c r="G5290" s="784">
        <f t="shared" si="176"/>
        <v>1859.2429999999999</v>
      </c>
      <c r="H5290" s="711">
        <v>100</v>
      </c>
      <c r="I5290" s="784">
        <f t="shared" si="177"/>
        <v>0</v>
      </c>
      <c r="J5290" s="771"/>
      <c r="K5290" s="713"/>
      <c r="L5290" s="713"/>
      <c r="M5290" s="771"/>
      <c r="N5290" s="713"/>
      <c r="O5290" s="713"/>
      <c r="P5290" s="1838"/>
    </row>
    <row r="5291" spans="1:16" ht="13.5" x14ac:dyDescent="0.2">
      <c r="A5291" s="606">
        <v>35</v>
      </c>
      <c r="B5291" s="272" t="s">
        <v>711</v>
      </c>
      <c r="C5291" s="575"/>
      <c r="D5291" s="633">
        <v>1</v>
      </c>
      <c r="E5291" s="794">
        <v>2005</v>
      </c>
      <c r="F5291" s="784">
        <v>393.27199999999999</v>
      </c>
      <c r="G5291" s="784">
        <f t="shared" si="176"/>
        <v>393.27199999999999</v>
      </c>
      <c r="H5291" s="711">
        <v>100</v>
      </c>
      <c r="I5291" s="784">
        <f t="shared" si="177"/>
        <v>0</v>
      </c>
      <c r="J5291" s="771"/>
      <c r="K5291" s="713"/>
      <c r="L5291" s="713"/>
      <c r="M5291" s="771"/>
      <c r="N5291" s="713"/>
      <c r="O5291" s="713"/>
      <c r="P5291" s="1838"/>
    </row>
    <row r="5292" spans="1:16" ht="13.5" x14ac:dyDescent="0.2">
      <c r="A5292" s="606">
        <v>36</v>
      </c>
      <c r="B5292" s="272" t="s">
        <v>712</v>
      </c>
      <c r="C5292" s="575"/>
      <c r="D5292" s="633">
        <v>2</v>
      </c>
      <c r="E5292" s="794">
        <v>2005</v>
      </c>
      <c r="F5292" s="784">
        <v>547.73199999999997</v>
      </c>
      <c r="G5292" s="784">
        <f t="shared" si="176"/>
        <v>547.73199999999997</v>
      </c>
      <c r="H5292" s="711">
        <v>100</v>
      </c>
      <c r="I5292" s="784">
        <f t="shared" si="177"/>
        <v>0</v>
      </c>
      <c r="J5292" s="771"/>
      <c r="K5292" s="713"/>
      <c r="L5292" s="713"/>
      <c r="M5292" s="771"/>
      <c r="N5292" s="713"/>
      <c r="O5292" s="713"/>
      <c r="P5292" s="1838"/>
    </row>
    <row r="5293" spans="1:16" ht="27" x14ac:dyDescent="0.2">
      <c r="A5293" s="606">
        <v>37</v>
      </c>
      <c r="B5293" s="272" t="s">
        <v>4052</v>
      </c>
      <c r="C5293" s="575"/>
      <c r="D5293" s="633">
        <v>15</v>
      </c>
      <c r="E5293" s="794">
        <v>2005</v>
      </c>
      <c r="F5293" s="784">
        <v>587.51300000000003</v>
      </c>
      <c r="G5293" s="784">
        <f t="shared" si="176"/>
        <v>587.51300000000003</v>
      </c>
      <c r="H5293" s="711">
        <v>100</v>
      </c>
      <c r="I5293" s="784">
        <f t="shared" si="177"/>
        <v>0</v>
      </c>
      <c r="J5293" s="771"/>
      <c r="K5293" s="713"/>
      <c r="L5293" s="713"/>
      <c r="M5293" s="771"/>
      <c r="N5293" s="713"/>
      <c r="O5293" s="713"/>
      <c r="P5293" s="1838"/>
    </row>
    <row r="5294" spans="1:16" ht="13.5" x14ac:dyDescent="0.2">
      <c r="A5294" s="606">
        <v>38</v>
      </c>
      <c r="B5294" s="272" t="s">
        <v>4053</v>
      </c>
      <c r="C5294" s="575"/>
      <c r="D5294" s="633">
        <v>23</v>
      </c>
      <c r="E5294" s="794">
        <v>2005</v>
      </c>
      <c r="F5294" s="784">
        <v>972.93600000000004</v>
      </c>
      <c r="G5294" s="784">
        <f t="shared" si="176"/>
        <v>972.93600000000004</v>
      </c>
      <c r="H5294" s="711">
        <v>100</v>
      </c>
      <c r="I5294" s="784">
        <f t="shared" si="177"/>
        <v>0</v>
      </c>
      <c r="J5294" s="771"/>
      <c r="K5294" s="713"/>
      <c r="L5294" s="713"/>
      <c r="M5294" s="771"/>
      <c r="N5294" s="713"/>
      <c r="O5294" s="713"/>
      <c r="P5294" s="1838"/>
    </row>
    <row r="5295" spans="1:16" ht="13.5" x14ac:dyDescent="0.2">
      <c r="A5295" s="606">
        <v>39</v>
      </c>
      <c r="B5295" s="272" t="s">
        <v>4054</v>
      </c>
      <c r="C5295" s="575"/>
      <c r="D5295" s="633">
        <v>39</v>
      </c>
      <c r="E5295" s="794">
        <v>2005</v>
      </c>
      <c r="F5295" s="784">
        <v>2648.2159999999999</v>
      </c>
      <c r="G5295" s="784">
        <f t="shared" si="176"/>
        <v>2648.2159999999999</v>
      </c>
      <c r="H5295" s="711">
        <v>100</v>
      </c>
      <c r="I5295" s="784">
        <f t="shared" si="177"/>
        <v>0</v>
      </c>
      <c r="J5295" s="771"/>
      <c r="K5295" s="713"/>
      <c r="L5295" s="713"/>
      <c r="M5295" s="771"/>
      <c r="N5295" s="713"/>
      <c r="O5295" s="713"/>
      <c r="P5295" s="1838"/>
    </row>
    <row r="5296" spans="1:16" ht="13.5" x14ac:dyDescent="0.2">
      <c r="A5296" s="606">
        <v>40</v>
      </c>
      <c r="B5296" s="272" t="s">
        <v>826</v>
      </c>
      <c r="C5296" s="575"/>
      <c r="D5296" s="633">
        <v>1</v>
      </c>
      <c r="E5296" s="794">
        <v>2005</v>
      </c>
      <c r="F5296" s="784">
        <v>255.74100000000001</v>
      </c>
      <c r="G5296" s="784">
        <f t="shared" si="176"/>
        <v>255.74100000000001</v>
      </c>
      <c r="H5296" s="711">
        <v>100</v>
      </c>
      <c r="I5296" s="784">
        <f t="shared" si="177"/>
        <v>0</v>
      </c>
      <c r="J5296" s="771"/>
      <c r="K5296" s="713"/>
      <c r="L5296" s="713"/>
      <c r="M5296" s="771"/>
      <c r="N5296" s="713"/>
      <c r="O5296" s="713"/>
      <c r="P5296" s="1838"/>
    </row>
    <row r="5297" spans="1:16" ht="13.5" x14ac:dyDescent="0.2">
      <c r="A5297" s="606">
        <v>41</v>
      </c>
      <c r="B5297" s="272" t="s">
        <v>2917</v>
      </c>
      <c r="C5297" s="575"/>
      <c r="D5297" s="633">
        <v>2</v>
      </c>
      <c r="E5297" s="794">
        <v>2009</v>
      </c>
      <c r="F5297" s="784">
        <v>444</v>
      </c>
      <c r="G5297" s="784">
        <f t="shared" si="176"/>
        <v>444</v>
      </c>
      <c r="H5297" s="711">
        <v>100</v>
      </c>
      <c r="I5297" s="784">
        <f t="shared" si="177"/>
        <v>0</v>
      </c>
      <c r="J5297" s="771"/>
      <c r="K5297" s="713"/>
      <c r="L5297" s="713"/>
      <c r="M5297" s="771"/>
      <c r="N5297" s="713"/>
      <c r="O5297" s="713"/>
      <c r="P5297" s="1838"/>
    </row>
    <row r="5298" spans="1:16" ht="13.5" x14ac:dyDescent="0.2">
      <c r="A5298" s="606">
        <v>42</v>
      </c>
      <c r="B5298" s="272" t="s">
        <v>4055</v>
      </c>
      <c r="C5298" s="575"/>
      <c r="D5298" s="633">
        <v>1</v>
      </c>
      <c r="E5298" s="794">
        <v>2005</v>
      </c>
      <c r="F5298" s="784">
        <v>179.011</v>
      </c>
      <c r="G5298" s="784">
        <f t="shared" si="176"/>
        <v>179.011</v>
      </c>
      <c r="H5298" s="711">
        <v>100</v>
      </c>
      <c r="I5298" s="784">
        <f t="shared" si="177"/>
        <v>0</v>
      </c>
      <c r="J5298" s="771"/>
      <c r="K5298" s="713"/>
      <c r="L5298" s="713"/>
      <c r="M5298" s="771"/>
      <c r="N5298" s="713"/>
      <c r="O5298" s="713"/>
      <c r="P5298" s="1838"/>
    </row>
    <row r="5299" spans="1:16" ht="13.5" x14ac:dyDescent="0.2">
      <c r="A5299" s="606">
        <v>43</v>
      </c>
      <c r="B5299" s="272" t="s">
        <v>4056</v>
      </c>
      <c r="C5299" s="575"/>
      <c r="D5299" s="633">
        <v>7</v>
      </c>
      <c r="E5299" s="794">
        <v>2005</v>
      </c>
      <c r="F5299" s="784">
        <v>969.5</v>
      </c>
      <c r="G5299" s="784">
        <f t="shared" si="176"/>
        <v>969.5</v>
      </c>
      <c r="H5299" s="711">
        <v>100</v>
      </c>
      <c r="I5299" s="784">
        <f t="shared" si="177"/>
        <v>0</v>
      </c>
      <c r="J5299" s="771"/>
      <c r="K5299" s="713"/>
      <c r="L5299" s="713"/>
      <c r="M5299" s="771"/>
      <c r="N5299" s="713"/>
      <c r="O5299" s="713"/>
      <c r="P5299" s="1838"/>
    </row>
    <row r="5300" spans="1:16" ht="13.5" x14ac:dyDescent="0.2">
      <c r="A5300" s="606">
        <v>44</v>
      </c>
      <c r="B5300" s="272" t="s">
        <v>4057</v>
      </c>
      <c r="C5300" s="575"/>
      <c r="D5300" s="633">
        <v>12</v>
      </c>
      <c r="E5300" s="794">
        <v>2005</v>
      </c>
      <c r="F5300" s="784">
        <v>2469.2399999999998</v>
      </c>
      <c r="G5300" s="784">
        <f t="shared" si="176"/>
        <v>2469.2399999999998</v>
      </c>
      <c r="H5300" s="711">
        <v>100</v>
      </c>
      <c r="I5300" s="784">
        <f t="shared" si="177"/>
        <v>0</v>
      </c>
      <c r="J5300" s="771"/>
      <c r="K5300" s="713"/>
      <c r="L5300" s="713"/>
      <c r="M5300" s="771"/>
      <c r="N5300" s="713"/>
      <c r="O5300" s="713"/>
      <c r="P5300" s="1838"/>
    </row>
    <row r="5301" spans="1:16" ht="13.5" x14ac:dyDescent="0.2">
      <c r="A5301" s="606">
        <v>45</v>
      </c>
      <c r="B5301" s="272" t="s">
        <v>4058</v>
      </c>
      <c r="C5301" s="575"/>
      <c r="D5301" s="633">
        <v>6</v>
      </c>
      <c r="E5301" s="794">
        <v>2005</v>
      </c>
      <c r="F5301" s="784">
        <v>877.23</v>
      </c>
      <c r="G5301" s="784">
        <f t="shared" si="176"/>
        <v>877.23</v>
      </c>
      <c r="H5301" s="711">
        <v>100</v>
      </c>
      <c r="I5301" s="784">
        <f t="shared" si="177"/>
        <v>0</v>
      </c>
      <c r="J5301" s="771"/>
      <c r="K5301" s="713"/>
      <c r="L5301" s="713"/>
      <c r="M5301" s="771"/>
      <c r="N5301" s="713"/>
      <c r="O5301" s="713"/>
      <c r="P5301" s="1838"/>
    </row>
    <row r="5302" spans="1:16" ht="13.5" x14ac:dyDescent="0.2">
      <c r="A5302" s="606">
        <v>46</v>
      </c>
      <c r="B5302" s="272" t="s">
        <v>4059</v>
      </c>
      <c r="C5302" s="575"/>
      <c r="D5302" s="633">
        <v>4</v>
      </c>
      <c r="E5302" s="794">
        <v>2009</v>
      </c>
      <c r="F5302" s="784">
        <v>1056</v>
      </c>
      <c r="G5302" s="784">
        <f t="shared" si="176"/>
        <v>1056</v>
      </c>
      <c r="H5302" s="711">
        <v>100</v>
      </c>
      <c r="I5302" s="784">
        <f t="shared" si="177"/>
        <v>0</v>
      </c>
      <c r="J5302" s="771"/>
      <c r="K5302" s="713"/>
      <c r="L5302" s="713"/>
      <c r="M5302" s="771"/>
      <c r="N5302" s="713"/>
      <c r="O5302" s="713"/>
      <c r="P5302" s="1838"/>
    </row>
    <row r="5303" spans="1:16" ht="13.5" x14ac:dyDescent="0.2">
      <c r="A5303" s="606">
        <v>47</v>
      </c>
      <c r="B5303" s="272" t="s">
        <v>785</v>
      </c>
      <c r="C5303" s="575"/>
      <c r="D5303" s="633">
        <v>8</v>
      </c>
      <c r="E5303" s="794">
        <v>2005</v>
      </c>
      <c r="F5303" s="784">
        <v>883.27200000000005</v>
      </c>
      <c r="G5303" s="784">
        <f t="shared" si="176"/>
        <v>883.27200000000005</v>
      </c>
      <c r="H5303" s="711">
        <v>100</v>
      </c>
      <c r="I5303" s="784">
        <f t="shared" si="177"/>
        <v>0</v>
      </c>
      <c r="J5303" s="771"/>
      <c r="K5303" s="713"/>
      <c r="L5303" s="713"/>
      <c r="M5303" s="771"/>
      <c r="N5303" s="713"/>
      <c r="O5303" s="713"/>
      <c r="P5303" s="1838"/>
    </row>
    <row r="5304" spans="1:16" ht="13.5" x14ac:dyDescent="0.2">
      <c r="A5304" s="606">
        <v>48</v>
      </c>
      <c r="B5304" s="272" t="s">
        <v>785</v>
      </c>
      <c r="C5304" s="575"/>
      <c r="D5304" s="633">
        <v>2</v>
      </c>
      <c r="E5304" s="794">
        <v>2009</v>
      </c>
      <c r="F5304" s="784">
        <v>444</v>
      </c>
      <c r="G5304" s="784">
        <f t="shared" si="176"/>
        <v>444</v>
      </c>
      <c r="H5304" s="711">
        <v>100</v>
      </c>
      <c r="I5304" s="784">
        <f t="shared" si="177"/>
        <v>0</v>
      </c>
      <c r="J5304" s="771"/>
      <c r="K5304" s="713"/>
      <c r="L5304" s="713"/>
      <c r="M5304" s="771"/>
      <c r="N5304" s="713"/>
      <c r="O5304" s="713"/>
      <c r="P5304" s="1838"/>
    </row>
    <row r="5305" spans="1:16" ht="13.5" x14ac:dyDescent="0.2">
      <c r="A5305" s="606">
        <v>49</v>
      </c>
      <c r="B5305" s="272" t="s">
        <v>4060</v>
      </c>
      <c r="C5305" s="575"/>
      <c r="D5305" s="633">
        <v>12</v>
      </c>
      <c r="E5305" s="794">
        <v>2005</v>
      </c>
      <c r="F5305" s="784">
        <v>1436.0640000000001</v>
      </c>
      <c r="G5305" s="784">
        <f t="shared" si="176"/>
        <v>1436.0640000000001</v>
      </c>
      <c r="H5305" s="711">
        <v>100</v>
      </c>
      <c r="I5305" s="784">
        <f t="shared" si="177"/>
        <v>0</v>
      </c>
      <c r="J5305" s="771"/>
      <c r="K5305" s="713"/>
      <c r="L5305" s="713"/>
      <c r="M5305" s="771"/>
      <c r="N5305" s="713"/>
      <c r="O5305" s="713"/>
      <c r="P5305" s="1838"/>
    </row>
    <row r="5306" spans="1:16" ht="13.5" x14ac:dyDescent="0.2">
      <c r="A5306" s="606">
        <v>50</v>
      </c>
      <c r="B5306" s="272" t="s">
        <v>4061</v>
      </c>
      <c r="C5306" s="575"/>
      <c r="D5306" s="633">
        <v>31</v>
      </c>
      <c r="E5306" s="794">
        <v>2005</v>
      </c>
      <c r="F5306" s="784">
        <v>4640.1419999999998</v>
      </c>
      <c r="G5306" s="784">
        <f t="shared" si="176"/>
        <v>4640.1419999999998</v>
      </c>
      <c r="H5306" s="711">
        <v>100</v>
      </c>
      <c r="I5306" s="784">
        <f t="shared" si="177"/>
        <v>0</v>
      </c>
      <c r="J5306" s="771"/>
      <c r="K5306" s="713"/>
      <c r="L5306" s="713"/>
      <c r="M5306" s="771"/>
      <c r="N5306" s="713"/>
      <c r="O5306" s="713"/>
      <c r="P5306" s="1838"/>
    </row>
    <row r="5307" spans="1:16" ht="13.5" x14ac:dyDescent="0.2">
      <c r="A5307" s="606">
        <v>51</v>
      </c>
      <c r="B5307" s="272" t="s">
        <v>4062</v>
      </c>
      <c r="C5307" s="575"/>
      <c r="D5307" s="633">
        <v>18</v>
      </c>
      <c r="E5307" s="794">
        <v>2005</v>
      </c>
      <c r="F5307" s="784">
        <v>3516.8939999999998</v>
      </c>
      <c r="G5307" s="784">
        <f t="shared" si="176"/>
        <v>3516.8939999999998</v>
      </c>
      <c r="H5307" s="711">
        <v>100</v>
      </c>
      <c r="I5307" s="784">
        <f t="shared" si="177"/>
        <v>0</v>
      </c>
      <c r="J5307" s="771"/>
      <c r="K5307" s="713"/>
      <c r="L5307" s="713"/>
      <c r="M5307" s="771"/>
      <c r="N5307" s="713"/>
      <c r="O5307" s="713"/>
      <c r="P5307" s="1838"/>
    </row>
    <row r="5308" spans="1:16" ht="13.5" x14ac:dyDescent="0.2">
      <c r="A5308" s="606">
        <v>52</v>
      </c>
      <c r="B5308" s="272" t="s">
        <v>4063</v>
      </c>
      <c r="C5308" s="575"/>
      <c r="D5308" s="633">
        <v>19</v>
      </c>
      <c r="E5308" s="794">
        <v>2005</v>
      </c>
      <c r="F5308" s="784">
        <v>4147.8710000000001</v>
      </c>
      <c r="G5308" s="784">
        <f t="shared" si="176"/>
        <v>4147.8710000000001</v>
      </c>
      <c r="H5308" s="711">
        <v>100</v>
      </c>
      <c r="I5308" s="784">
        <f t="shared" si="177"/>
        <v>0</v>
      </c>
      <c r="J5308" s="771"/>
      <c r="K5308" s="713"/>
      <c r="L5308" s="713"/>
      <c r="M5308" s="771"/>
      <c r="N5308" s="713"/>
      <c r="O5308" s="713"/>
      <c r="P5308" s="1838"/>
    </row>
    <row r="5309" spans="1:16" ht="13.5" x14ac:dyDescent="0.2">
      <c r="A5309" s="606">
        <v>53</v>
      </c>
      <c r="B5309" s="272" t="s">
        <v>4064</v>
      </c>
      <c r="C5309" s="575"/>
      <c r="D5309" s="633">
        <v>18</v>
      </c>
      <c r="E5309" s="794">
        <v>2005</v>
      </c>
      <c r="F5309" s="784">
        <v>5021.6760000000004</v>
      </c>
      <c r="G5309" s="784">
        <f t="shared" si="176"/>
        <v>5021.6760000000004</v>
      </c>
      <c r="H5309" s="711">
        <v>100</v>
      </c>
      <c r="I5309" s="784">
        <f t="shared" si="177"/>
        <v>0</v>
      </c>
      <c r="J5309" s="771"/>
      <c r="K5309" s="713"/>
      <c r="L5309" s="713"/>
      <c r="M5309" s="771"/>
      <c r="N5309" s="713"/>
      <c r="O5309" s="713"/>
      <c r="P5309" s="1838"/>
    </row>
    <row r="5310" spans="1:16" ht="13.5" x14ac:dyDescent="0.2">
      <c r="A5310" s="606">
        <v>54</v>
      </c>
      <c r="B5310" s="272" t="s">
        <v>4065</v>
      </c>
      <c r="C5310" s="575"/>
      <c r="D5310" s="633">
        <v>10</v>
      </c>
      <c r="E5310" s="794">
        <v>2007</v>
      </c>
      <c r="F5310" s="784">
        <v>250</v>
      </c>
      <c r="G5310" s="784">
        <f t="shared" si="176"/>
        <v>250</v>
      </c>
      <c r="H5310" s="711">
        <v>100</v>
      </c>
      <c r="I5310" s="784">
        <f t="shared" si="177"/>
        <v>0</v>
      </c>
      <c r="J5310" s="771"/>
      <c r="K5310" s="713"/>
      <c r="L5310" s="713"/>
      <c r="M5310" s="771"/>
      <c r="N5310" s="713"/>
      <c r="O5310" s="713"/>
      <c r="P5310" s="1838"/>
    </row>
    <row r="5311" spans="1:16" ht="13.5" x14ac:dyDescent="0.2">
      <c r="A5311" s="606">
        <v>55</v>
      </c>
      <c r="B5311" s="272" t="s">
        <v>791</v>
      </c>
      <c r="C5311" s="575"/>
      <c r="D5311" s="633">
        <v>2</v>
      </c>
      <c r="E5311" s="794">
        <v>2007</v>
      </c>
      <c r="F5311" s="784">
        <v>200</v>
      </c>
      <c r="G5311" s="784">
        <f t="shared" si="176"/>
        <v>200</v>
      </c>
      <c r="H5311" s="711">
        <v>100</v>
      </c>
      <c r="I5311" s="784">
        <f t="shared" si="177"/>
        <v>0</v>
      </c>
      <c r="J5311" s="771"/>
      <c r="K5311" s="713"/>
      <c r="L5311" s="713"/>
      <c r="M5311" s="771"/>
      <c r="N5311" s="713"/>
      <c r="O5311" s="713"/>
      <c r="P5311" s="1838"/>
    </row>
    <row r="5312" spans="1:16" ht="13.5" x14ac:dyDescent="0.2">
      <c r="A5312" s="606">
        <v>56</v>
      </c>
      <c r="B5312" s="272" t="s">
        <v>2977</v>
      </c>
      <c r="C5312" s="575"/>
      <c r="D5312" s="633">
        <v>1</v>
      </c>
      <c r="E5312" s="794">
        <v>1950</v>
      </c>
      <c r="F5312" s="784">
        <v>9.7279999999999998</v>
      </c>
      <c r="G5312" s="784">
        <f t="shared" si="176"/>
        <v>9.7279999999999998</v>
      </c>
      <c r="H5312" s="711">
        <v>100</v>
      </c>
      <c r="I5312" s="784">
        <f t="shared" si="177"/>
        <v>0</v>
      </c>
      <c r="J5312" s="771"/>
      <c r="K5312" s="713"/>
      <c r="L5312" s="713"/>
      <c r="M5312" s="771"/>
      <c r="N5312" s="713"/>
      <c r="O5312" s="713"/>
      <c r="P5312" s="1838"/>
    </row>
    <row r="5313" spans="1:16" ht="13.5" x14ac:dyDescent="0.2">
      <c r="A5313" s="606">
        <v>57</v>
      </c>
      <c r="B5313" s="272" t="s">
        <v>2977</v>
      </c>
      <c r="C5313" s="575"/>
      <c r="D5313" s="633">
        <v>1</v>
      </c>
      <c r="E5313" s="794">
        <v>1950</v>
      </c>
      <c r="F5313" s="784">
        <v>10.705</v>
      </c>
      <c r="G5313" s="784">
        <f t="shared" si="176"/>
        <v>10.705</v>
      </c>
      <c r="H5313" s="711">
        <v>100</v>
      </c>
      <c r="I5313" s="784">
        <f t="shared" si="177"/>
        <v>0</v>
      </c>
      <c r="J5313" s="771"/>
      <c r="K5313" s="713"/>
      <c r="L5313" s="713"/>
      <c r="M5313" s="771"/>
      <c r="N5313" s="713"/>
      <c r="O5313" s="713"/>
      <c r="P5313" s="1838"/>
    </row>
    <row r="5314" spans="1:16" ht="13.5" x14ac:dyDescent="0.2">
      <c r="A5314" s="606">
        <v>58</v>
      </c>
      <c r="B5314" s="272" t="s">
        <v>2977</v>
      </c>
      <c r="C5314" s="575"/>
      <c r="D5314" s="633">
        <v>1</v>
      </c>
      <c r="E5314" s="794">
        <v>1987</v>
      </c>
      <c r="F5314" s="784">
        <v>23.484999999999999</v>
      </c>
      <c r="G5314" s="784">
        <f t="shared" si="176"/>
        <v>23.484999999999999</v>
      </c>
      <c r="H5314" s="711">
        <v>100</v>
      </c>
      <c r="I5314" s="784">
        <f t="shared" si="177"/>
        <v>0</v>
      </c>
      <c r="J5314" s="771"/>
      <c r="K5314" s="713"/>
      <c r="L5314" s="713"/>
      <c r="M5314" s="771"/>
      <c r="N5314" s="713"/>
      <c r="O5314" s="713"/>
      <c r="P5314" s="1838"/>
    </row>
    <row r="5315" spans="1:16" ht="13.5" x14ac:dyDescent="0.2">
      <c r="A5315" s="606">
        <v>59</v>
      </c>
      <c r="B5315" s="272" t="s">
        <v>2977</v>
      </c>
      <c r="C5315" s="575"/>
      <c r="D5315" s="633">
        <v>1</v>
      </c>
      <c r="E5315" s="794">
        <v>1959</v>
      </c>
      <c r="F5315" s="784">
        <v>12.65</v>
      </c>
      <c r="G5315" s="784">
        <f t="shared" si="176"/>
        <v>12.65</v>
      </c>
      <c r="H5315" s="711">
        <v>100</v>
      </c>
      <c r="I5315" s="784">
        <f t="shared" si="177"/>
        <v>0</v>
      </c>
      <c r="J5315" s="771"/>
      <c r="K5315" s="713"/>
      <c r="L5315" s="713"/>
      <c r="M5315" s="771"/>
      <c r="N5315" s="713"/>
      <c r="O5315" s="713"/>
      <c r="P5315" s="1838"/>
    </row>
    <row r="5316" spans="1:16" ht="13.5" x14ac:dyDescent="0.2">
      <c r="A5316" s="606">
        <v>60</v>
      </c>
      <c r="B5316" s="272" t="s">
        <v>2977</v>
      </c>
      <c r="C5316" s="575"/>
      <c r="D5316" s="633">
        <v>1</v>
      </c>
      <c r="E5316" s="794">
        <v>1970</v>
      </c>
      <c r="F5316" s="784">
        <v>15.901</v>
      </c>
      <c r="G5316" s="784">
        <f t="shared" si="176"/>
        <v>15.901</v>
      </c>
      <c r="H5316" s="711">
        <v>100</v>
      </c>
      <c r="I5316" s="784">
        <f t="shared" si="177"/>
        <v>0</v>
      </c>
      <c r="J5316" s="771"/>
      <c r="K5316" s="713"/>
      <c r="L5316" s="713"/>
      <c r="M5316" s="771"/>
      <c r="N5316" s="713"/>
      <c r="O5316" s="713"/>
      <c r="P5316" s="1838"/>
    </row>
    <row r="5317" spans="1:16" ht="13.5" x14ac:dyDescent="0.2">
      <c r="A5317" s="606">
        <v>61</v>
      </c>
      <c r="B5317" s="272" t="s">
        <v>2977</v>
      </c>
      <c r="C5317" s="575"/>
      <c r="D5317" s="633">
        <v>2</v>
      </c>
      <c r="E5317" s="794">
        <v>1960</v>
      </c>
      <c r="F5317" s="784">
        <v>19.454999999999998</v>
      </c>
      <c r="G5317" s="784">
        <f t="shared" si="176"/>
        <v>19.454999999999998</v>
      </c>
      <c r="H5317" s="711">
        <v>100</v>
      </c>
      <c r="I5317" s="784">
        <f t="shared" si="177"/>
        <v>0</v>
      </c>
      <c r="J5317" s="771"/>
      <c r="K5317" s="713"/>
      <c r="L5317" s="713"/>
      <c r="M5317" s="771"/>
      <c r="N5317" s="713"/>
      <c r="O5317" s="713"/>
      <c r="P5317" s="1838"/>
    </row>
    <row r="5318" spans="1:16" ht="13.5" x14ac:dyDescent="0.2">
      <c r="A5318" s="606">
        <v>62</v>
      </c>
      <c r="B5318" s="272" t="s">
        <v>4066</v>
      </c>
      <c r="C5318" s="575"/>
      <c r="D5318" s="633">
        <v>1</v>
      </c>
      <c r="E5318" s="794">
        <v>1972</v>
      </c>
      <c r="F5318" s="784">
        <v>3.6909999999999998</v>
      </c>
      <c r="G5318" s="784">
        <f t="shared" si="176"/>
        <v>3.6909999999999998</v>
      </c>
      <c r="H5318" s="711">
        <v>100</v>
      </c>
      <c r="I5318" s="784">
        <f t="shared" si="177"/>
        <v>0</v>
      </c>
      <c r="J5318" s="771"/>
      <c r="K5318" s="713"/>
      <c r="L5318" s="713"/>
      <c r="M5318" s="771"/>
      <c r="N5318" s="713"/>
      <c r="O5318" s="713"/>
      <c r="P5318" s="1838"/>
    </row>
    <row r="5319" spans="1:16" ht="13.5" x14ac:dyDescent="0.2">
      <c r="A5319" s="606">
        <v>63</v>
      </c>
      <c r="B5319" s="272" t="s">
        <v>2977</v>
      </c>
      <c r="C5319" s="575"/>
      <c r="D5319" s="633">
        <v>1</v>
      </c>
      <c r="E5319" s="794">
        <v>1967</v>
      </c>
      <c r="F5319" s="784">
        <v>14.15</v>
      </c>
      <c r="G5319" s="784">
        <f t="shared" si="176"/>
        <v>14.15</v>
      </c>
      <c r="H5319" s="711">
        <v>100</v>
      </c>
      <c r="I5319" s="784">
        <f t="shared" si="177"/>
        <v>0</v>
      </c>
      <c r="J5319" s="771"/>
      <c r="K5319" s="713"/>
      <c r="L5319" s="713"/>
      <c r="M5319" s="771"/>
      <c r="N5319" s="713"/>
      <c r="O5319" s="713"/>
      <c r="P5319" s="1838"/>
    </row>
    <row r="5320" spans="1:16" ht="13.5" x14ac:dyDescent="0.2">
      <c r="A5320" s="606">
        <v>64</v>
      </c>
      <c r="B5320" s="272" t="s">
        <v>791</v>
      </c>
      <c r="C5320" s="575"/>
      <c r="D5320" s="633">
        <v>1</v>
      </c>
      <c r="E5320" s="794">
        <v>2008</v>
      </c>
      <c r="F5320" s="784">
        <v>90</v>
      </c>
      <c r="G5320" s="784">
        <f t="shared" si="176"/>
        <v>90</v>
      </c>
      <c r="H5320" s="711">
        <v>100</v>
      </c>
      <c r="I5320" s="784">
        <f t="shared" si="177"/>
        <v>0</v>
      </c>
      <c r="J5320" s="771"/>
      <c r="K5320" s="713"/>
      <c r="L5320" s="713"/>
      <c r="M5320" s="771"/>
      <c r="N5320" s="713"/>
      <c r="O5320" s="713"/>
      <c r="P5320" s="1838"/>
    </row>
    <row r="5321" spans="1:16" ht="13.5" x14ac:dyDescent="0.2">
      <c r="A5321" s="606">
        <v>65</v>
      </c>
      <c r="B5321" s="272" t="s">
        <v>786</v>
      </c>
      <c r="C5321" s="575"/>
      <c r="D5321" s="633">
        <v>6</v>
      </c>
      <c r="E5321" s="794">
        <v>2008</v>
      </c>
      <c r="F5321" s="784">
        <v>480</v>
      </c>
      <c r="G5321" s="784">
        <f t="shared" si="176"/>
        <v>480</v>
      </c>
      <c r="H5321" s="711">
        <v>100</v>
      </c>
      <c r="I5321" s="784">
        <f t="shared" si="177"/>
        <v>0</v>
      </c>
      <c r="J5321" s="771"/>
      <c r="K5321" s="713"/>
      <c r="L5321" s="713"/>
      <c r="M5321" s="771"/>
      <c r="N5321" s="713"/>
      <c r="O5321" s="713"/>
      <c r="P5321" s="1838"/>
    </row>
    <row r="5322" spans="1:16" ht="13.5" x14ac:dyDescent="0.2">
      <c r="A5322" s="606">
        <v>66</v>
      </c>
      <c r="B5322" s="272" t="s">
        <v>786</v>
      </c>
      <c r="C5322" s="575"/>
      <c r="D5322" s="633">
        <v>5</v>
      </c>
      <c r="E5322" s="794">
        <v>2008</v>
      </c>
      <c r="F5322" s="784">
        <v>445</v>
      </c>
      <c r="G5322" s="784">
        <f t="shared" si="176"/>
        <v>445</v>
      </c>
      <c r="H5322" s="711">
        <v>100</v>
      </c>
      <c r="I5322" s="784">
        <f t="shared" si="177"/>
        <v>0</v>
      </c>
      <c r="J5322" s="771"/>
      <c r="K5322" s="713"/>
      <c r="L5322" s="713"/>
      <c r="M5322" s="771"/>
      <c r="N5322" s="713"/>
      <c r="O5322" s="713"/>
      <c r="P5322" s="1838"/>
    </row>
    <row r="5323" spans="1:16" ht="13.5" x14ac:dyDescent="0.2">
      <c r="A5323" s="606">
        <v>67</v>
      </c>
      <c r="B5323" s="272" t="s">
        <v>787</v>
      </c>
      <c r="C5323" s="575"/>
      <c r="D5323" s="633">
        <v>3</v>
      </c>
      <c r="E5323" s="794">
        <v>2008</v>
      </c>
      <c r="F5323" s="784">
        <v>195</v>
      </c>
      <c r="G5323" s="784">
        <f t="shared" si="176"/>
        <v>195</v>
      </c>
      <c r="H5323" s="711">
        <v>100</v>
      </c>
      <c r="I5323" s="784">
        <f t="shared" si="177"/>
        <v>0</v>
      </c>
      <c r="J5323" s="771"/>
      <c r="K5323" s="713"/>
      <c r="L5323" s="713"/>
      <c r="M5323" s="771"/>
      <c r="N5323" s="713"/>
      <c r="O5323" s="713"/>
      <c r="P5323" s="1838"/>
    </row>
    <row r="5324" spans="1:16" ht="13.5" x14ac:dyDescent="0.2">
      <c r="A5324" s="606">
        <v>68</v>
      </c>
      <c r="B5324" s="272" t="s">
        <v>787</v>
      </c>
      <c r="C5324" s="575"/>
      <c r="D5324" s="633">
        <v>5</v>
      </c>
      <c r="E5324" s="794">
        <v>2008</v>
      </c>
      <c r="F5324" s="784">
        <v>550</v>
      </c>
      <c r="G5324" s="784">
        <f t="shared" si="176"/>
        <v>550</v>
      </c>
      <c r="H5324" s="711">
        <v>100</v>
      </c>
      <c r="I5324" s="784">
        <f t="shared" si="177"/>
        <v>0</v>
      </c>
      <c r="J5324" s="771"/>
      <c r="K5324" s="713"/>
      <c r="L5324" s="713"/>
      <c r="M5324" s="771"/>
      <c r="N5324" s="713"/>
      <c r="O5324" s="713"/>
      <c r="P5324" s="1838"/>
    </row>
    <row r="5325" spans="1:16" ht="13.5" x14ac:dyDescent="0.2">
      <c r="A5325" s="606">
        <v>69</v>
      </c>
      <c r="B5325" s="272" t="s">
        <v>806</v>
      </c>
      <c r="C5325" s="575"/>
      <c r="D5325" s="633">
        <v>10</v>
      </c>
      <c r="E5325" s="794">
        <v>2008</v>
      </c>
      <c r="F5325" s="784">
        <v>160</v>
      </c>
      <c r="G5325" s="784">
        <f t="shared" si="176"/>
        <v>160</v>
      </c>
      <c r="H5325" s="711">
        <v>100</v>
      </c>
      <c r="I5325" s="784">
        <f t="shared" si="177"/>
        <v>0</v>
      </c>
      <c r="J5325" s="771"/>
      <c r="K5325" s="713"/>
      <c r="L5325" s="713"/>
      <c r="M5325" s="771"/>
      <c r="N5325" s="713"/>
      <c r="O5325" s="713"/>
      <c r="P5325" s="1838"/>
    </row>
    <row r="5326" spans="1:16" ht="13.5" x14ac:dyDescent="0.2">
      <c r="A5326" s="606">
        <v>70</v>
      </c>
      <c r="B5326" s="272" t="s">
        <v>806</v>
      </c>
      <c r="C5326" s="575"/>
      <c r="D5326" s="633">
        <v>4</v>
      </c>
      <c r="E5326" s="794">
        <v>2009</v>
      </c>
      <c r="F5326" s="784">
        <v>40</v>
      </c>
      <c r="G5326" s="784">
        <f t="shared" si="176"/>
        <v>40</v>
      </c>
      <c r="H5326" s="711">
        <v>100</v>
      </c>
      <c r="I5326" s="784">
        <f t="shared" si="177"/>
        <v>0</v>
      </c>
      <c r="J5326" s="771"/>
      <c r="K5326" s="713"/>
      <c r="L5326" s="713"/>
      <c r="M5326" s="771"/>
      <c r="N5326" s="713"/>
      <c r="O5326" s="713"/>
      <c r="P5326" s="1838"/>
    </row>
    <row r="5327" spans="1:16" ht="13.5" x14ac:dyDescent="0.2">
      <c r="A5327" s="606">
        <v>71</v>
      </c>
      <c r="B5327" s="272" t="s">
        <v>712</v>
      </c>
      <c r="C5327" s="575"/>
      <c r="D5327" s="633">
        <v>6</v>
      </c>
      <c r="E5327" s="794">
        <v>2008</v>
      </c>
      <c r="F5327" s="784">
        <v>210</v>
      </c>
      <c r="G5327" s="784">
        <f t="shared" si="176"/>
        <v>210</v>
      </c>
      <c r="H5327" s="711">
        <v>100</v>
      </c>
      <c r="I5327" s="784">
        <f t="shared" si="177"/>
        <v>0</v>
      </c>
      <c r="J5327" s="771"/>
      <c r="K5327" s="713"/>
      <c r="L5327" s="713"/>
      <c r="M5327" s="771"/>
      <c r="N5327" s="713"/>
      <c r="O5327" s="713"/>
      <c r="P5327" s="1838"/>
    </row>
    <row r="5328" spans="1:16" ht="13.5" x14ac:dyDescent="0.2">
      <c r="A5328" s="606">
        <v>72</v>
      </c>
      <c r="B5328" s="272" t="s">
        <v>763</v>
      </c>
      <c r="C5328" s="575"/>
      <c r="D5328" s="633">
        <v>5</v>
      </c>
      <c r="E5328" s="794">
        <v>2008</v>
      </c>
      <c r="F5328" s="784">
        <v>500</v>
      </c>
      <c r="G5328" s="784">
        <f t="shared" si="176"/>
        <v>500</v>
      </c>
      <c r="H5328" s="711">
        <v>100</v>
      </c>
      <c r="I5328" s="784">
        <f t="shared" si="177"/>
        <v>0</v>
      </c>
      <c r="J5328" s="771"/>
      <c r="K5328" s="713"/>
      <c r="L5328" s="713"/>
      <c r="M5328" s="771"/>
      <c r="N5328" s="713"/>
      <c r="O5328" s="713"/>
      <c r="P5328" s="1838"/>
    </row>
    <row r="5329" spans="1:16" ht="13.5" x14ac:dyDescent="0.2">
      <c r="A5329" s="606">
        <v>73</v>
      </c>
      <c r="B5329" s="272" t="s">
        <v>805</v>
      </c>
      <c r="C5329" s="575"/>
      <c r="D5329" s="633">
        <v>1</v>
      </c>
      <c r="E5329" s="794">
        <v>2008</v>
      </c>
      <c r="F5329" s="784">
        <v>150</v>
      </c>
      <c r="G5329" s="784">
        <f t="shared" si="176"/>
        <v>150</v>
      </c>
      <c r="H5329" s="711">
        <v>100</v>
      </c>
      <c r="I5329" s="784">
        <f t="shared" si="177"/>
        <v>0</v>
      </c>
      <c r="J5329" s="771"/>
      <c r="K5329" s="713"/>
      <c r="L5329" s="713"/>
      <c r="M5329" s="771"/>
      <c r="N5329" s="713"/>
      <c r="O5329" s="713"/>
      <c r="P5329" s="1838"/>
    </row>
    <row r="5330" spans="1:16" ht="13.5" x14ac:dyDescent="0.2">
      <c r="A5330" s="606">
        <v>74</v>
      </c>
      <c r="B5330" s="272" t="s">
        <v>760</v>
      </c>
      <c r="C5330" s="575"/>
      <c r="D5330" s="633">
        <v>1</v>
      </c>
      <c r="E5330" s="794">
        <v>2009</v>
      </c>
      <c r="F5330" s="784">
        <v>49.5</v>
      </c>
      <c r="G5330" s="784">
        <f t="shared" ref="G5330:G5393" si="178">F5330*H5330%</f>
        <v>49.5</v>
      </c>
      <c r="H5330" s="711">
        <v>100</v>
      </c>
      <c r="I5330" s="784">
        <f t="shared" ref="I5330:I5393" si="179">F5330-G5330</f>
        <v>0</v>
      </c>
      <c r="J5330" s="771"/>
      <c r="K5330" s="713"/>
      <c r="L5330" s="713"/>
      <c r="M5330" s="771"/>
      <c r="N5330" s="713"/>
      <c r="O5330" s="713"/>
      <c r="P5330" s="1838"/>
    </row>
    <row r="5331" spans="1:16" ht="13.5" x14ac:dyDescent="0.2">
      <c r="A5331" s="606">
        <v>75</v>
      </c>
      <c r="B5331" s="272" t="s">
        <v>784</v>
      </c>
      <c r="C5331" s="575"/>
      <c r="D5331" s="633">
        <v>1</v>
      </c>
      <c r="E5331" s="794">
        <v>2005</v>
      </c>
      <c r="F5331" s="784">
        <v>177.791</v>
      </c>
      <c r="G5331" s="784">
        <f t="shared" si="178"/>
        <v>177.791</v>
      </c>
      <c r="H5331" s="711">
        <v>100</v>
      </c>
      <c r="I5331" s="784">
        <f t="shared" si="179"/>
        <v>0</v>
      </c>
      <c r="J5331" s="771"/>
      <c r="K5331" s="713"/>
      <c r="L5331" s="713"/>
      <c r="M5331" s="771"/>
      <c r="N5331" s="713"/>
      <c r="O5331" s="713"/>
      <c r="P5331" s="1838"/>
    </row>
    <row r="5332" spans="1:16" ht="13.5" x14ac:dyDescent="0.2">
      <c r="A5332" s="606">
        <v>76</v>
      </c>
      <c r="B5332" s="272" t="s">
        <v>806</v>
      </c>
      <c r="C5332" s="575"/>
      <c r="D5332" s="633">
        <v>11</v>
      </c>
      <c r="E5332" s="794">
        <v>2005</v>
      </c>
      <c r="F5332" s="784">
        <v>284.52</v>
      </c>
      <c r="G5332" s="784">
        <f t="shared" si="178"/>
        <v>284.52</v>
      </c>
      <c r="H5332" s="711">
        <v>100</v>
      </c>
      <c r="I5332" s="784">
        <f t="shared" si="179"/>
        <v>0</v>
      </c>
      <c r="J5332" s="771"/>
      <c r="K5332" s="713"/>
      <c r="L5332" s="713"/>
      <c r="M5332" s="771"/>
      <c r="N5332" s="713"/>
      <c r="O5332" s="713"/>
      <c r="P5332" s="1838"/>
    </row>
    <row r="5333" spans="1:16" ht="13.5" x14ac:dyDescent="0.2">
      <c r="A5333" s="606">
        <v>77</v>
      </c>
      <c r="B5333" s="272" t="s">
        <v>4067</v>
      </c>
      <c r="C5333" s="575"/>
      <c r="D5333" s="633">
        <v>2</v>
      </c>
      <c r="E5333" s="794">
        <v>2005</v>
      </c>
      <c r="F5333" s="784">
        <v>137.15600000000001</v>
      </c>
      <c r="G5333" s="784">
        <f t="shared" si="178"/>
        <v>137.15600000000001</v>
      </c>
      <c r="H5333" s="711">
        <v>100</v>
      </c>
      <c r="I5333" s="784">
        <f t="shared" si="179"/>
        <v>0</v>
      </c>
      <c r="J5333" s="771"/>
      <c r="K5333" s="713"/>
      <c r="L5333" s="713"/>
      <c r="M5333" s="771"/>
      <c r="N5333" s="713"/>
      <c r="O5333" s="713"/>
      <c r="P5333" s="1838"/>
    </row>
    <row r="5334" spans="1:16" ht="13.5" x14ac:dyDescent="0.2">
      <c r="A5334" s="606">
        <v>78</v>
      </c>
      <c r="B5334" s="272" t="s">
        <v>4068</v>
      </c>
      <c r="C5334" s="575"/>
      <c r="D5334" s="633">
        <v>1</v>
      </c>
      <c r="E5334" s="794">
        <v>2005</v>
      </c>
      <c r="F5334" s="784">
        <v>120.352</v>
      </c>
      <c r="G5334" s="784">
        <f t="shared" si="178"/>
        <v>120.352</v>
      </c>
      <c r="H5334" s="711">
        <v>100</v>
      </c>
      <c r="I5334" s="784">
        <f t="shared" si="179"/>
        <v>0</v>
      </c>
      <c r="J5334" s="771"/>
      <c r="K5334" s="713"/>
      <c r="L5334" s="713"/>
      <c r="M5334" s="771"/>
      <c r="N5334" s="713"/>
      <c r="O5334" s="713"/>
      <c r="P5334" s="1838"/>
    </row>
    <row r="5335" spans="1:16" ht="27" x14ac:dyDescent="0.2">
      <c r="A5335" s="606">
        <v>79</v>
      </c>
      <c r="B5335" s="272" t="s">
        <v>4069</v>
      </c>
      <c r="C5335" s="575"/>
      <c r="D5335" s="633">
        <v>1</v>
      </c>
      <c r="E5335" s="794">
        <v>2005</v>
      </c>
      <c r="F5335" s="784">
        <v>55.832000000000001</v>
      </c>
      <c r="G5335" s="784">
        <f t="shared" si="178"/>
        <v>55.832000000000001</v>
      </c>
      <c r="H5335" s="711">
        <v>100</v>
      </c>
      <c r="I5335" s="784">
        <f t="shared" si="179"/>
        <v>0</v>
      </c>
      <c r="J5335" s="771"/>
      <c r="K5335" s="713"/>
      <c r="L5335" s="713"/>
      <c r="M5335" s="771"/>
      <c r="N5335" s="713"/>
      <c r="O5335" s="713"/>
      <c r="P5335" s="1838"/>
    </row>
    <row r="5336" spans="1:16" ht="13.5" x14ac:dyDescent="0.2">
      <c r="A5336" s="606">
        <v>80</v>
      </c>
      <c r="B5336" s="272" t="s">
        <v>4070</v>
      </c>
      <c r="C5336" s="575"/>
      <c r="D5336" s="633">
        <v>1</v>
      </c>
      <c r="E5336" s="794">
        <v>2005</v>
      </c>
      <c r="F5336" s="784">
        <v>55.832000000000001</v>
      </c>
      <c r="G5336" s="784">
        <f t="shared" si="178"/>
        <v>55.832000000000001</v>
      </c>
      <c r="H5336" s="711">
        <v>100</v>
      </c>
      <c r="I5336" s="784">
        <f t="shared" si="179"/>
        <v>0</v>
      </c>
      <c r="J5336" s="771"/>
      <c r="K5336" s="713"/>
      <c r="L5336" s="713"/>
      <c r="M5336" s="771"/>
      <c r="N5336" s="713"/>
      <c r="O5336" s="713"/>
      <c r="P5336" s="1838"/>
    </row>
    <row r="5337" spans="1:16" ht="13.5" x14ac:dyDescent="0.2">
      <c r="A5337" s="606">
        <v>81</v>
      </c>
      <c r="B5337" s="272" t="s">
        <v>4071</v>
      </c>
      <c r="C5337" s="575"/>
      <c r="D5337" s="633">
        <v>3</v>
      </c>
      <c r="E5337" s="794">
        <v>2005</v>
      </c>
      <c r="F5337" s="784">
        <v>178.227</v>
      </c>
      <c r="G5337" s="784">
        <f t="shared" si="178"/>
        <v>178.227</v>
      </c>
      <c r="H5337" s="711">
        <v>100</v>
      </c>
      <c r="I5337" s="784">
        <f t="shared" si="179"/>
        <v>0</v>
      </c>
      <c r="J5337" s="771"/>
      <c r="K5337" s="713"/>
      <c r="L5337" s="713"/>
      <c r="M5337" s="771"/>
      <c r="N5337" s="713"/>
      <c r="O5337" s="713"/>
      <c r="P5337" s="1838"/>
    </row>
    <row r="5338" spans="1:16" ht="13.5" x14ac:dyDescent="0.2">
      <c r="A5338" s="606">
        <v>82</v>
      </c>
      <c r="B5338" s="272" t="s">
        <v>1981</v>
      </c>
      <c r="C5338" s="575"/>
      <c r="D5338" s="633">
        <v>3</v>
      </c>
      <c r="E5338" s="794">
        <v>2005</v>
      </c>
      <c r="F5338" s="784">
        <v>448.56599999999997</v>
      </c>
      <c r="G5338" s="784">
        <f t="shared" si="178"/>
        <v>448.56599999999997</v>
      </c>
      <c r="H5338" s="711">
        <v>100</v>
      </c>
      <c r="I5338" s="784">
        <f t="shared" si="179"/>
        <v>0</v>
      </c>
      <c r="J5338" s="771"/>
      <c r="K5338" s="713"/>
      <c r="L5338" s="713"/>
      <c r="M5338" s="771"/>
      <c r="N5338" s="713"/>
      <c r="O5338" s="713"/>
      <c r="P5338" s="1838"/>
    </row>
    <row r="5339" spans="1:16" ht="13.5" x14ac:dyDescent="0.2">
      <c r="A5339" s="606">
        <v>83</v>
      </c>
      <c r="B5339" s="272" t="s">
        <v>4072</v>
      </c>
      <c r="C5339" s="575"/>
      <c r="D5339" s="633">
        <v>1</v>
      </c>
      <c r="E5339" s="794">
        <v>2005</v>
      </c>
      <c r="F5339" s="784">
        <v>187.77</v>
      </c>
      <c r="G5339" s="784">
        <f t="shared" si="178"/>
        <v>187.77</v>
      </c>
      <c r="H5339" s="711">
        <v>100</v>
      </c>
      <c r="I5339" s="784">
        <f t="shared" si="179"/>
        <v>0</v>
      </c>
      <c r="J5339" s="771"/>
      <c r="K5339" s="713"/>
      <c r="L5339" s="713"/>
      <c r="M5339" s="771"/>
      <c r="N5339" s="713"/>
      <c r="O5339" s="713"/>
      <c r="P5339" s="1838"/>
    </row>
    <row r="5340" spans="1:16" ht="27" x14ac:dyDescent="0.2">
      <c r="A5340" s="606">
        <v>84</v>
      </c>
      <c r="B5340" s="272" t="s">
        <v>4073</v>
      </c>
      <c r="C5340" s="575"/>
      <c r="D5340" s="633">
        <v>1</v>
      </c>
      <c r="E5340" s="794">
        <v>2005</v>
      </c>
      <c r="F5340" s="784">
        <v>42.722999999999999</v>
      </c>
      <c r="G5340" s="784">
        <f t="shared" si="178"/>
        <v>42.722999999999999</v>
      </c>
      <c r="H5340" s="711">
        <v>100</v>
      </c>
      <c r="I5340" s="784">
        <f t="shared" si="179"/>
        <v>0</v>
      </c>
      <c r="J5340" s="771"/>
      <c r="K5340" s="713"/>
      <c r="L5340" s="713"/>
      <c r="M5340" s="771"/>
      <c r="N5340" s="713"/>
      <c r="O5340" s="713"/>
      <c r="P5340" s="1838"/>
    </row>
    <row r="5341" spans="1:16" ht="27" x14ac:dyDescent="0.2">
      <c r="A5341" s="606">
        <v>85</v>
      </c>
      <c r="B5341" s="272" t="s">
        <v>4074</v>
      </c>
      <c r="C5341" s="575"/>
      <c r="D5341" s="633">
        <v>1</v>
      </c>
      <c r="E5341" s="794">
        <v>2005</v>
      </c>
      <c r="F5341" s="784">
        <v>42.722999999999999</v>
      </c>
      <c r="G5341" s="784">
        <f t="shared" si="178"/>
        <v>42.722999999999999</v>
      </c>
      <c r="H5341" s="711">
        <v>100</v>
      </c>
      <c r="I5341" s="784">
        <f t="shared" si="179"/>
        <v>0</v>
      </c>
      <c r="J5341" s="771"/>
      <c r="K5341" s="713"/>
      <c r="L5341" s="713"/>
      <c r="M5341" s="771"/>
      <c r="N5341" s="713"/>
      <c r="O5341" s="713"/>
      <c r="P5341" s="1838"/>
    </row>
    <row r="5342" spans="1:16" ht="13.5" x14ac:dyDescent="0.2">
      <c r="A5342" s="606">
        <v>86</v>
      </c>
      <c r="B5342" s="272" t="s">
        <v>763</v>
      </c>
      <c r="C5342" s="575"/>
      <c r="D5342" s="633">
        <v>1</v>
      </c>
      <c r="E5342" s="794">
        <v>2012</v>
      </c>
      <c r="F5342" s="784">
        <v>89.262</v>
      </c>
      <c r="G5342" s="784">
        <f t="shared" si="178"/>
        <v>64.268640000000005</v>
      </c>
      <c r="H5342" s="711">
        <v>72</v>
      </c>
      <c r="I5342" s="784">
        <f t="shared" si="179"/>
        <v>24.993359999999996</v>
      </c>
      <c r="J5342" s="771"/>
      <c r="K5342" s="713"/>
      <c r="L5342" s="713"/>
      <c r="M5342" s="771"/>
      <c r="N5342" s="713"/>
      <c r="O5342" s="713"/>
      <c r="P5342" s="1838"/>
    </row>
    <row r="5343" spans="1:16" ht="13.5" x14ac:dyDescent="0.2">
      <c r="A5343" s="606">
        <v>87</v>
      </c>
      <c r="B5343" s="272" t="s">
        <v>4075</v>
      </c>
      <c r="C5343" s="575"/>
      <c r="D5343" s="633">
        <v>2</v>
      </c>
      <c r="E5343" s="794">
        <v>2013</v>
      </c>
      <c r="F5343" s="784">
        <v>100</v>
      </c>
      <c r="G5343" s="784">
        <f t="shared" si="178"/>
        <v>60</v>
      </c>
      <c r="H5343" s="711">
        <v>60</v>
      </c>
      <c r="I5343" s="784">
        <f t="shared" si="179"/>
        <v>40</v>
      </c>
      <c r="J5343" s="771"/>
      <c r="K5343" s="713"/>
      <c r="L5343" s="713"/>
      <c r="M5343" s="771"/>
      <c r="N5343" s="713"/>
      <c r="O5343" s="713"/>
      <c r="P5343" s="1838"/>
    </row>
    <row r="5344" spans="1:16" ht="13.5" x14ac:dyDescent="0.2">
      <c r="A5344" s="606">
        <v>88</v>
      </c>
      <c r="B5344" s="272" t="s">
        <v>759</v>
      </c>
      <c r="C5344" s="575"/>
      <c r="D5344" s="633">
        <v>3</v>
      </c>
      <c r="E5344" s="794">
        <v>2008</v>
      </c>
      <c r="F5344" s="784">
        <v>225</v>
      </c>
      <c r="G5344" s="784">
        <f t="shared" si="178"/>
        <v>225</v>
      </c>
      <c r="H5344" s="711">
        <v>100</v>
      </c>
      <c r="I5344" s="784">
        <f t="shared" si="179"/>
        <v>0</v>
      </c>
      <c r="J5344" s="771"/>
      <c r="K5344" s="713"/>
      <c r="L5344" s="713"/>
      <c r="M5344" s="771"/>
      <c r="N5344" s="713"/>
      <c r="O5344" s="713"/>
      <c r="P5344" s="1838"/>
    </row>
    <row r="5345" spans="1:16" ht="13.5" customHeight="1" x14ac:dyDescent="0.2">
      <c r="A5345" s="606">
        <v>1</v>
      </c>
      <c r="B5345" s="719" t="s">
        <v>4093</v>
      </c>
      <c r="C5345" s="575" t="s">
        <v>701</v>
      </c>
      <c r="D5345" s="716">
        <v>2</v>
      </c>
      <c r="E5345" s="715">
        <v>1970</v>
      </c>
      <c r="F5345" s="1097">
        <v>165.98339999999999</v>
      </c>
      <c r="G5345" s="784">
        <f t="shared" si="178"/>
        <v>165.98339999999999</v>
      </c>
      <c r="H5345" s="711">
        <v>100</v>
      </c>
      <c r="I5345" s="784">
        <f t="shared" si="179"/>
        <v>0</v>
      </c>
      <c r="J5345" s="771"/>
      <c r="K5345" s="713"/>
      <c r="L5345" s="713"/>
      <c r="M5345" s="771"/>
      <c r="N5345" s="713"/>
      <c r="O5345" s="713"/>
      <c r="P5345" s="1838" t="s">
        <v>828</v>
      </c>
    </row>
    <row r="5346" spans="1:16" ht="13.5" customHeight="1" x14ac:dyDescent="0.2">
      <c r="A5346" s="606">
        <v>2</v>
      </c>
      <c r="B5346" s="719" t="s">
        <v>786</v>
      </c>
      <c r="C5346" s="575" t="s">
        <v>701</v>
      </c>
      <c r="D5346" s="716">
        <v>3</v>
      </c>
      <c r="E5346" s="715">
        <v>1987</v>
      </c>
      <c r="F5346" s="1097">
        <v>35.816189999999999</v>
      </c>
      <c r="G5346" s="784">
        <f t="shared" si="178"/>
        <v>35.816189999999999</v>
      </c>
      <c r="H5346" s="711">
        <v>100</v>
      </c>
      <c r="I5346" s="784">
        <f t="shared" si="179"/>
        <v>0</v>
      </c>
      <c r="J5346" s="771"/>
      <c r="K5346" s="713"/>
      <c r="L5346" s="713"/>
      <c r="M5346" s="771"/>
      <c r="N5346" s="713"/>
      <c r="O5346" s="713"/>
      <c r="P5346" s="1838"/>
    </row>
    <row r="5347" spans="1:16" ht="13.5" customHeight="1" x14ac:dyDescent="0.2">
      <c r="A5347" s="606">
        <v>3</v>
      </c>
      <c r="B5347" s="719" t="s">
        <v>786</v>
      </c>
      <c r="C5347" s="575" t="s">
        <v>701</v>
      </c>
      <c r="D5347" s="716">
        <v>1</v>
      </c>
      <c r="E5347" s="715">
        <v>1975</v>
      </c>
      <c r="F5347" s="1097">
        <v>18.077500000000001</v>
      </c>
      <c r="G5347" s="784">
        <f t="shared" si="178"/>
        <v>18.077500000000001</v>
      </c>
      <c r="H5347" s="711">
        <v>100</v>
      </c>
      <c r="I5347" s="784">
        <f t="shared" si="179"/>
        <v>0</v>
      </c>
      <c r="J5347" s="771"/>
      <c r="K5347" s="713"/>
      <c r="L5347" s="713"/>
      <c r="M5347" s="771"/>
      <c r="N5347" s="713"/>
      <c r="O5347" s="713"/>
      <c r="P5347" s="1838"/>
    </row>
    <row r="5348" spans="1:16" ht="13.5" customHeight="1" x14ac:dyDescent="0.2">
      <c r="A5348" s="606">
        <v>4</v>
      </c>
      <c r="B5348" s="719" t="s">
        <v>4093</v>
      </c>
      <c r="C5348" s="575" t="s">
        <v>701</v>
      </c>
      <c r="D5348" s="716">
        <v>1</v>
      </c>
      <c r="E5348" s="715">
        <v>1982</v>
      </c>
      <c r="F5348" s="1097">
        <v>121.6558</v>
      </c>
      <c r="G5348" s="784">
        <f t="shared" si="178"/>
        <v>121.6558</v>
      </c>
      <c r="H5348" s="711">
        <v>100</v>
      </c>
      <c r="I5348" s="784">
        <f t="shared" si="179"/>
        <v>0</v>
      </c>
      <c r="J5348" s="771"/>
      <c r="K5348" s="713"/>
      <c r="L5348" s="713"/>
      <c r="M5348" s="771"/>
      <c r="N5348" s="713"/>
      <c r="O5348" s="713"/>
      <c r="P5348" s="1838"/>
    </row>
    <row r="5349" spans="1:16" ht="13.5" customHeight="1" x14ac:dyDescent="0.2">
      <c r="A5349" s="606">
        <v>5</v>
      </c>
      <c r="B5349" s="719" t="s">
        <v>4093</v>
      </c>
      <c r="C5349" s="575" t="s">
        <v>701</v>
      </c>
      <c r="D5349" s="716">
        <v>1</v>
      </c>
      <c r="E5349" s="715">
        <v>1975</v>
      </c>
      <c r="F5349" s="1097">
        <v>108.0065</v>
      </c>
      <c r="G5349" s="784">
        <f t="shared" si="178"/>
        <v>108.0065</v>
      </c>
      <c r="H5349" s="711">
        <v>100</v>
      </c>
      <c r="I5349" s="784">
        <f t="shared" si="179"/>
        <v>0</v>
      </c>
      <c r="J5349" s="771"/>
      <c r="K5349" s="713"/>
      <c r="L5349" s="713"/>
      <c r="M5349" s="771"/>
      <c r="N5349" s="713"/>
      <c r="O5349" s="713"/>
      <c r="P5349" s="1838"/>
    </row>
    <row r="5350" spans="1:16" ht="13.5" customHeight="1" x14ac:dyDescent="0.2">
      <c r="A5350" s="606">
        <v>6</v>
      </c>
      <c r="B5350" s="719" t="s">
        <v>786</v>
      </c>
      <c r="C5350" s="575" t="s">
        <v>701</v>
      </c>
      <c r="D5350" s="716">
        <v>1</v>
      </c>
      <c r="E5350" s="715">
        <v>2007</v>
      </c>
      <c r="F5350" s="1097">
        <v>148</v>
      </c>
      <c r="G5350" s="784">
        <f t="shared" si="178"/>
        <v>148</v>
      </c>
      <c r="H5350" s="711">
        <v>100</v>
      </c>
      <c r="I5350" s="784">
        <f t="shared" si="179"/>
        <v>0</v>
      </c>
      <c r="J5350" s="771"/>
      <c r="K5350" s="713"/>
      <c r="L5350" s="713"/>
      <c r="M5350" s="771"/>
      <c r="N5350" s="713"/>
      <c r="O5350" s="713"/>
      <c r="P5350" s="1838"/>
    </row>
    <row r="5351" spans="1:16" ht="13.5" customHeight="1" x14ac:dyDescent="0.2">
      <c r="A5351" s="606">
        <v>7</v>
      </c>
      <c r="B5351" s="719" t="s">
        <v>4094</v>
      </c>
      <c r="C5351" s="575" t="s">
        <v>701</v>
      </c>
      <c r="D5351" s="716">
        <v>1</v>
      </c>
      <c r="E5351" s="715">
        <v>2007</v>
      </c>
      <c r="F5351" s="1097">
        <v>87</v>
      </c>
      <c r="G5351" s="784">
        <f t="shared" si="178"/>
        <v>87</v>
      </c>
      <c r="H5351" s="711">
        <v>100</v>
      </c>
      <c r="I5351" s="784">
        <f t="shared" si="179"/>
        <v>0</v>
      </c>
      <c r="J5351" s="771"/>
      <c r="K5351" s="713"/>
      <c r="L5351" s="713"/>
      <c r="M5351" s="771"/>
      <c r="N5351" s="713"/>
      <c r="O5351" s="713"/>
      <c r="P5351" s="1838"/>
    </row>
    <row r="5352" spans="1:16" ht="13.5" customHeight="1" x14ac:dyDescent="0.2">
      <c r="A5352" s="606">
        <v>8</v>
      </c>
      <c r="B5352" s="719" t="s">
        <v>4095</v>
      </c>
      <c r="C5352" s="575" t="s">
        <v>701</v>
      </c>
      <c r="D5352" s="716">
        <v>1</v>
      </c>
      <c r="E5352" s="715">
        <v>2007</v>
      </c>
      <c r="F5352" s="1097">
        <v>80</v>
      </c>
      <c r="G5352" s="784">
        <f t="shared" si="178"/>
        <v>80</v>
      </c>
      <c r="H5352" s="711">
        <v>100</v>
      </c>
      <c r="I5352" s="784">
        <f t="shared" si="179"/>
        <v>0</v>
      </c>
      <c r="J5352" s="771"/>
      <c r="K5352" s="713"/>
      <c r="L5352" s="713"/>
      <c r="M5352" s="771"/>
      <c r="N5352" s="713"/>
      <c r="O5352" s="713"/>
      <c r="P5352" s="1838"/>
    </row>
    <row r="5353" spans="1:16" ht="13.5" customHeight="1" x14ac:dyDescent="0.2">
      <c r="A5353" s="606">
        <v>9</v>
      </c>
      <c r="B5353" s="719" t="s">
        <v>787</v>
      </c>
      <c r="C5353" s="575" t="s">
        <v>701</v>
      </c>
      <c r="D5353" s="716">
        <v>2</v>
      </c>
      <c r="E5353" s="715">
        <v>2007</v>
      </c>
      <c r="F5353" s="1097">
        <v>220</v>
      </c>
      <c r="G5353" s="784">
        <f t="shared" si="178"/>
        <v>220</v>
      </c>
      <c r="H5353" s="711">
        <v>100</v>
      </c>
      <c r="I5353" s="784">
        <f t="shared" si="179"/>
        <v>0</v>
      </c>
      <c r="J5353" s="771"/>
      <c r="K5353" s="713"/>
      <c r="L5353" s="713"/>
      <c r="M5353" s="771"/>
      <c r="N5353" s="713"/>
      <c r="O5353" s="713"/>
      <c r="P5353" s="1838"/>
    </row>
    <row r="5354" spans="1:16" ht="13.5" customHeight="1" x14ac:dyDescent="0.2">
      <c r="A5354" s="606">
        <v>10</v>
      </c>
      <c r="B5354" s="719" t="s">
        <v>787</v>
      </c>
      <c r="C5354" s="575" t="s">
        <v>701</v>
      </c>
      <c r="D5354" s="716">
        <v>1</v>
      </c>
      <c r="E5354" s="715">
        <v>2007</v>
      </c>
      <c r="F5354" s="1097">
        <v>88</v>
      </c>
      <c r="G5354" s="784">
        <f t="shared" si="178"/>
        <v>88</v>
      </c>
      <c r="H5354" s="711">
        <v>100</v>
      </c>
      <c r="I5354" s="784">
        <f t="shared" si="179"/>
        <v>0</v>
      </c>
      <c r="J5354" s="771"/>
      <c r="K5354" s="713"/>
      <c r="L5354" s="713"/>
      <c r="M5354" s="771"/>
      <c r="N5354" s="713"/>
      <c r="O5354" s="713"/>
      <c r="P5354" s="1838"/>
    </row>
    <row r="5355" spans="1:16" ht="13.5" customHeight="1" x14ac:dyDescent="0.2">
      <c r="A5355" s="606">
        <v>11</v>
      </c>
      <c r="B5355" s="719" t="s">
        <v>712</v>
      </c>
      <c r="C5355" s="575" t="s">
        <v>701</v>
      </c>
      <c r="D5355" s="716">
        <v>1</v>
      </c>
      <c r="E5355" s="715">
        <v>2007</v>
      </c>
      <c r="F5355" s="1097">
        <v>202</v>
      </c>
      <c r="G5355" s="784">
        <f t="shared" si="178"/>
        <v>202</v>
      </c>
      <c r="H5355" s="711">
        <v>100</v>
      </c>
      <c r="I5355" s="784">
        <f t="shared" si="179"/>
        <v>0</v>
      </c>
      <c r="J5355" s="771"/>
      <c r="K5355" s="713"/>
      <c r="L5355" s="713"/>
      <c r="M5355" s="771"/>
      <c r="N5355" s="713"/>
      <c r="O5355" s="713"/>
      <c r="P5355" s="1838"/>
    </row>
    <row r="5356" spans="1:16" ht="13.5" customHeight="1" x14ac:dyDescent="0.2">
      <c r="A5356" s="606">
        <v>12</v>
      </c>
      <c r="B5356" s="719" t="s">
        <v>712</v>
      </c>
      <c r="C5356" s="575" t="s">
        <v>701</v>
      </c>
      <c r="D5356" s="716">
        <v>1</v>
      </c>
      <c r="E5356" s="715">
        <v>2007</v>
      </c>
      <c r="F5356" s="1097">
        <v>120</v>
      </c>
      <c r="G5356" s="784">
        <f t="shared" si="178"/>
        <v>120</v>
      </c>
      <c r="H5356" s="711">
        <v>100</v>
      </c>
      <c r="I5356" s="784">
        <f t="shared" si="179"/>
        <v>0</v>
      </c>
      <c r="J5356" s="771"/>
      <c r="K5356" s="713"/>
      <c r="L5356" s="713"/>
      <c r="M5356" s="771"/>
      <c r="N5356" s="713"/>
      <c r="O5356" s="713"/>
      <c r="P5356" s="1838"/>
    </row>
    <row r="5357" spans="1:16" ht="13.5" customHeight="1" x14ac:dyDescent="0.2">
      <c r="A5357" s="606">
        <v>13</v>
      </c>
      <c r="B5357" s="719" t="s">
        <v>829</v>
      </c>
      <c r="C5357" s="575" t="s">
        <v>701</v>
      </c>
      <c r="D5357" s="716">
        <v>1</v>
      </c>
      <c r="E5357" s="715">
        <v>2007</v>
      </c>
      <c r="F5357" s="1097">
        <v>148</v>
      </c>
      <c r="G5357" s="784">
        <f t="shared" si="178"/>
        <v>148</v>
      </c>
      <c r="H5357" s="711">
        <v>100</v>
      </c>
      <c r="I5357" s="784">
        <f t="shared" si="179"/>
        <v>0</v>
      </c>
      <c r="J5357" s="771"/>
      <c r="K5357" s="713"/>
      <c r="L5357" s="713"/>
      <c r="M5357" s="771"/>
      <c r="N5357" s="713"/>
      <c r="O5357" s="713"/>
      <c r="P5357" s="1838"/>
    </row>
    <row r="5358" spans="1:16" ht="13.5" customHeight="1" x14ac:dyDescent="0.2">
      <c r="A5358" s="606">
        <v>14</v>
      </c>
      <c r="B5358" s="719" t="s">
        <v>806</v>
      </c>
      <c r="C5358" s="575" t="s">
        <v>701</v>
      </c>
      <c r="D5358" s="716">
        <v>9</v>
      </c>
      <c r="E5358" s="715">
        <v>2007</v>
      </c>
      <c r="F5358" s="1097">
        <v>356.4</v>
      </c>
      <c r="G5358" s="784">
        <f t="shared" si="178"/>
        <v>356.4</v>
      </c>
      <c r="H5358" s="711">
        <v>100</v>
      </c>
      <c r="I5358" s="784">
        <f t="shared" si="179"/>
        <v>0</v>
      </c>
      <c r="J5358" s="771"/>
      <c r="K5358" s="713"/>
      <c r="L5358" s="713"/>
      <c r="M5358" s="771"/>
      <c r="N5358" s="713"/>
      <c r="O5358" s="713"/>
      <c r="P5358" s="1838"/>
    </row>
    <row r="5359" spans="1:16" ht="13.5" customHeight="1" x14ac:dyDescent="0.2">
      <c r="A5359" s="606">
        <v>15</v>
      </c>
      <c r="B5359" s="719" t="s">
        <v>786</v>
      </c>
      <c r="C5359" s="575" t="s">
        <v>701</v>
      </c>
      <c r="D5359" s="716">
        <v>1</v>
      </c>
      <c r="E5359" s="715">
        <v>2007</v>
      </c>
      <c r="F5359" s="1097">
        <v>70</v>
      </c>
      <c r="G5359" s="784">
        <f t="shared" si="178"/>
        <v>70</v>
      </c>
      <c r="H5359" s="711">
        <v>100</v>
      </c>
      <c r="I5359" s="784">
        <f t="shared" si="179"/>
        <v>0</v>
      </c>
      <c r="J5359" s="771"/>
      <c r="K5359" s="713"/>
      <c r="L5359" s="713"/>
      <c r="M5359" s="771"/>
      <c r="N5359" s="713"/>
      <c r="O5359" s="713"/>
      <c r="P5359" s="1838"/>
    </row>
    <row r="5360" spans="1:16" ht="13.5" customHeight="1" x14ac:dyDescent="0.2">
      <c r="A5360" s="606">
        <v>16</v>
      </c>
      <c r="B5360" s="719" t="s">
        <v>4094</v>
      </c>
      <c r="C5360" s="575" t="s">
        <v>701</v>
      </c>
      <c r="D5360" s="716">
        <v>2</v>
      </c>
      <c r="E5360" s="715">
        <v>2007</v>
      </c>
      <c r="F5360" s="1097">
        <v>78</v>
      </c>
      <c r="G5360" s="784">
        <f t="shared" si="178"/>
        <v>78</v>
      </c>
      <c r="H5360" s="711">
        <v>100</v>
      </c>
      <c r="I5360" s="784">
        <f t="shared" si="179"/>
        <v>0</v>
      </c>
      <c r="J5360" s="771"/>
      <c r="K5360" s="713"/>
      <c r="L5360" s="713"/>
      <c r="M5360" s="771"/>
      <c r="N5360" s="713"/>
      <c r="O5360" s="713"/>
      <c r="P5360" s="1838"/>
    </row>
    <row r="5361" spans="1:16" ht="13.5" customHeight="1" x14ac:dyDescent="0.2">
      <c r="A5361" s="606">
        <v>17</v>
      </c>
      <c r="B5361" s="719" t="s">
        <v>712</v>
      </c>
      <c r="C5361" s="575" t="s">
        <v>701</v>
      </c>
      <c r="D5361" s="716">
        <v>1</v>
      </c>
      <c r="E5361" s="715">
        <v>2007</v>
      </c>
      <c r="F5361" s="1097">
        <v>50</v>
      </c>
      <c r="G5361" s="784">
        <f t="shared" si="178"/>
        <v>50</v>
      </c>
      <c r="H5361" s="711">
        <v>100</v>
      </c>
      <c r="I5361" s="784">
        <f t="shared" si="179"/>
        <v>0</v>
      </c>
      <c r="J5361" s="771"/>
      <c r="K5361" s="713"/>
      <c r="L5361" s="713"/>
      <c r="M5361" s="771"/>
      <c r="N5361" s="713"/>
      <c r="O5361" s="713"/>
      <c r="P5361" s="1838"/>
    </row>
    <row r="5362" spans="1:16" ht="13.5" customHeight="1" x14ac:dyDescent="0.2">
      <c r="A5362" s="606">
        <v>18</v>
      </c>
      <c r="B5362" s="719" t="s">
        <v>759</v>
      </c>
      <c r="C5362" s="575" t="s">
        <v>701</v>
      </c>
      <c r="D5362" s="716">
        <v>3</v>
      </c>
      <c r="E5362" s="715">
        <v>2008</v>
      </c>
      <c r="F5362" s="1097">
        <v>225</v>
      </c>
      <c r="G5362" s="784">
        <f t="shared" si="178"/>
        <v>225</v>
      </c>
      <c r="H5362" s="711">
        <v>100</v>
      </c>
      <c r="I5362" s="784">
        <f t="shared" si="179"/>
        <v>0</v>
      </c>
      <c r="J5362" s="771"/>
      <c r="K5362" s="713"/>
      <c r="L5362" s="713"/>
      <c r="M5362" s="771"/>
      <c r="N5362" s="713"/>
      <c r="O5362" s="713"/>
      <c r="P5362" s="1838"/>
    </row>
    <row r="5363" spans="1:16" ht="13.5" customHeight="1" x14ac:dyDescent="0.2">
      <c r="A5363" s="606">
        <v>19</v>
      </c>
      <c r="B5363" s="719" t="s">
        <v>712</v>
      </c>
      <c r="C5363" s="575" t="s">
        <v>701</v>
      </c>
      <c r="D5363" s="716">
        <v>1</v>
      </c>
      <c r="E5363" s="715">
        <v>2008</v>
      </c>
      <c r="F5363" s="1097">
        <v>39.5</v>
      </c>
      <c r="G5363" s="784">
        <f t="shared" si="178"/>
        <v>39.5</v>
      </c>
      <c r="H5363" s="711">
        <v>100</v>
      </c>
      <c r="I5363" s="784">
        <f t="shared" si="179"/>
        <v>0</v>
      </c>
      <c r="J5363" s="771"/>
      <c r="K5363" s="713"/>
      <c r="L5363" s="713"/>
      <c r="M5363" s="771"/>
      <c r="N5363" s="713"/>
      <c r="O5363" s="713"/>
      <c r="P5363" s="1838"/>
    </row>
    <row r="5364" spans="1:16" ht="13.5" customHeight="1" x14ac:dyDescent="0.2">
      <c r="A5364" s="606">
        <v>20</v>
      </c>
      <c r="B5364" s="719" t="s">
        <v>760</v>
      </c>
      <c r="C5364" s="575" t="s">
        <v>701</v>
      </c>
      <c r="D5364" s="716">
        <v>5</v>
      </c>
      <c r="E5364" s="715">
        <v>2008</v>
      </c>
      <c r="F5364" s="1097">
        <v>247.5</v>
      </c>
      <c r="G5364" s="784">
        <f t="shared" si="178"/>
        <v>247.5</v>
      </c>
      <c r="H5364" s="711">
        <v>100</v>
      </c>
      <c r="I5364" s="784">
        <f t="shared" si="179"/>
        <v>0</v>
      </c>
      <c r="J5364" s="771"/>
      <c r="K5364" s="713"/>
      <c r="L5364" s="713"/>
      <c r="M5364" s="771"/>
      <c r="N5364" s="713"/>
      <c r="O5364" s="713"/>
      <c r="P5364" s="1838"/>
    </row>
    <row r="5365" spans="1:16" ht="13.5" customHeight="1" x14ac:dyDescent="0.2">
      <c r="A5365" s="606">
        <v>21</v>
      </c>
      <c r="B5365" s="719" t="s">
        <v>791</v>
      </c>
      <c r="C5365" s="575" t="s">
        <v>701</v>
      </c>
      <c r="D5365" s="716">
        <v>1</v>
      </c>
      <c r="E5365" s="715">
        <v>2008</v>
      </c>
      <c r="F5365" s="1097">
        <v>90</v>
      </c>
      <c r="G5365" s="784">
        <f t="shared" si="178"/>
        <v>90</v>
      </c>
      <c r="H5365" s="711">
        <v>100</v>
      </c>
      <c r="I5365" s="784">
        <f t="shared" si="179"/>
        <v>0</v>
      </c>
      <c r="J5365" s="771"/>
      <c r="K5365" s="713"/>
      <c r="L5365" s="713"/>
      <c r="M5365" s="771"/>
      <c r="N5365" s="713"/>
      <c r="O5365" s="713"/>
      <c r="P5365" s="1838"/>
    </row>
    <row r="5366" spans="1:16" ht="13.5" customHeight="1" x14ac:dyDescent="0.2">
      <c r="A5366" s="606">
        <v>22</v>
      </c>
      <c r="B5366" s="719" t="s">
        <v>786</v>
      </c>
      <c r="C5366" s="575" t="s">
        <v>701</v>
      </c>
      <c r="D5366" s="716">
        <v>1</v>
      </c>
      <c r="E5366" s="715">
        <v>2008</v>
      </c>
      <c r="F5366" s="1097">
        <v>80</v>
      </c>
      <c r="G5366" s="784">
        <f t="shared" si="178"/>
        <v>80</v>
      </c>
      <c r="H5366" s="711">
        <v>100</v>
      </c>
      <c r="I5366" s="784">
        <f t="shared" si="179"/>
        <v>0</v>
      </c>
      <c r="J5366" s="771"/>
      <c r="K5366" s="713"/>
      <c r="L5366" s="713"/>
      <c r="M5366" s="771"/>
      <c r="N5366" s="713"/>
      <c r="O5366" s="713"/>
      <c r="P5366" s="1838"/>
    </row>
    <row r="5367" spans="1:16" ht="13.5" customHeight="1" x14ac:dyDescent="0.2">
      <c r="A5367" s="606">
        <v>23</v>
      </c>
      <c r="B5367" s="719" t="s">
        <v>787</v>
      </c>
      <c r="C5367" s="575" t="s">
        <v>701</v>
      </c>
      <c r="D5367" s="716">
        <v>6</v>
      </c>
      <c r="E5367" s="715">
        <v>2008</v>
      </c>
      <c r="F5367" s="1097">
        <v>390</v>
      </c>
      <c r="G5367" s="784">
        <f t="shared" si="178"/>
        <v>390</v>
      </c>
      <c r="H5367" s="711">
        <v>100</v>
      </c>
      <c r="I5367" s="784">
        <f t="shared" si="179"/>
        <v>0</v>
      </c>
      <c r="J5367" s="771"/>
      <c r="K5367" s="713"/>
      <c r="L5367" s="713"/>
      <c r="M5367" s="771"/>
      <c r="N5367" s="713"/>
      <c r="O5367" s="713"/>
      <c r="P5367" s="1838"/>
    </row>
    <row r="5368" spans="1:16" ht="13.5" customHeight="1" x14ac:dyDescent="0.2">
      <c r="A5368" s="606">
        <v>24</v>
      </c>
      <c r="B5368" s="719" t="s">
        <v>787</v>
      </c>
      <c r="C5368" s="575" t="s">
        <v>701</v>
      </c>
      <c r="D5368" s="716">
        <v>5</v>
      </c>
      <c r="E5368" s="715">
        <v>2008</v>
      </c>
      <c r="F5368" s="1097">
        <v>550</v>
      </c>
      <c r="G5368" s="784">
        <f t="shared" si="178"/>
        <v>550</v>
      </c>
      <c r="H5368" s="711">
        <v>100</v>
      </c>
      <c r="I5368" s="784">
        <f t="shared" si="179"/>
        <v>0</v>
      </c>
      <c r="J5368" s="771"/>
      <c r="K5368" s="713"/>
      <c r="L5368" s="713"/>
      <c r="M5368" s="771"/>
      <c r="N5368" s="713"/>
      <c r="O5368" s="713"/>
      <c r="P5368" s="1838"/>
    </row>
    <row r="5369" spans="1:16" ht="13.5" customHeight="1" x14ac:dyDescent="0.2">
      <c r="A5369" s="606">
        <v>25</v>
      </c>
      <c r="B5369" s="719" t="s">
        <v>806</v>
      </c>
      <c r="C5369" s="575" t="s">
        <v>701</v>
      </c>
      <c r="D5369" s="716">
        <v>9</v>
      </c>
      <c r="E5369" s="715">
        <v>2008</v>
      </c>
      <c r="F5369" s="1097">
        <v>315</v>
      </c>
      <c r="G5369" s="784">
        <f t="shared" si="178"/>
        <v>315</v>
      </c>
      <c r="H5369" s="711">
        <v>100</v>
      </c>
      <c r="I5369" s="784">
        <f t="shared" si="179"/>
        <v>0</v>
      </c>
      <c r="J5369" s="771"/>
      <c r="K5369" s="713"/>
      <c r="L5369" s="713"/>
      <c r="M5369" s="771"/>
      <c r="N5369" s="713"/>
      <c r="O5369" s="713"/>
      <c r="P5369" s="1838"/>
    </row>
    <row r="5370" spans="1:16" ht="13.5" customHeight="1" x14ac:dyDescent="0.2">
      <c r="A5370" s="606">
        <v>26</v>
      </c>
      <c r="B5370" s="719" t="s">
        <v>819</v>
      </c>
      <c r="C5370" s="575" t="s">
        <v>701</v>
      </c>
      <c r="D5370" s="716">
        <v>5</v>
      </c>
      <c r="E5370" s="715">
        <v>2008</v>
      </c>
      <c r="F5370" s="1097">
        <v>500</v>
      </c>
      <c r="G5370" s="784">
        <f t="shared" si="178"/>
        <v>500</v>
      </c>
      <c r="H5370" s="711">
        <v>100</v>
      </c>
      <c r="I5370" s="784">
        <f t="shared" si="179"/>
        <v>0</v>
      </c>
      <c r="J5370" s="771"/>
      <c r="K5370" s="713"/>
      <c r="L5370" s="713"/>
      <c r="M5370" s="771"/>
      <c r="N5370" s="713"/>
      <c r="O5370" s="713"/>
      <c r="P5370" s="1838"/>
    </row>
    <row r="5371" spans="1:16" ht="13.5" customHeight="1" x14ac:dyDescent="0.2">
      <c r="A5371" s="606">
        <v>27</v>
      </c>
      <c r="B5371" s="719" t="s">
        <v>819</v>
      </c>
      <c r="C5371" s="575" t="s">
        <v>701</v>
      </c>
      <c r="D5371" s="716">
        <v>1</v>
      </c>
      <c r="E5371" s="715">
        <v>2008</v>
      </c>
      <c r="F5371" s="1097">
        <v>150</v>
      </c>
      <c r="G5371" s="784">
        <f t="shared" si="178"/>
        <v>150</v>
      </c>
      <c r="H5371" s="711">
        <v>100</v>
      </c>
      <c r="I5371" s="784">
        <f t="shared" si="179"/>
        <v>0</v>
      </c>
      <c r="J5371" s="771"/>
      <c r="K5371" s="713"/>
      <c r="L5371" s="713"/>
      <c r="M5371" s="771"/>
      <c r="N5371" s="713"/>
      <c r="O5371" s="713"/>
      <c r="P5371" s="1838"/>
    </row>
    <row r="5372" spans="1:16" ht="13.5" customHeight="1" x14ac:dyDescent="0.2">
      <c r="A5372" s="606">
        <v>28</v>
      </c>
      <c r="B5372" s="719" t="s">
        <v>829</v>
      </c>
      <c r="C5372" s="575" t="s">
        <v>701</v>
      </c>
      <c r="D5372" s="716">
        <v>1</v>
      </c>
      <c r="E5372" s="715">
        <v>2008</v>
      </c>
      <c r="F5372" s="1097">
        <v>400</v>
      </c>
      <c r="G5372" s="784">
        <f t="shared" si="178"/>
        <v>400</v>
      </c>
      <c r="H5372" s="711">
        <v>100</v>
      </c>
      <c r="I5372" s="784">
        <f t="shared" si="179"/>
        <v>0</v>
      </c>
      <c r="J5372" s="771"/>
      <c r="K5372" s="713"/>
      <c r="L5372" s="713"/>
      <c r="M5372" s="771"/>
      <c r="N5372" s="713"/>
      <c r="O5372" s="713"/>
      <c r="P5372" s="1838"/>
    </row>
    <row r="5373" spans="1:16" ht="13.5" customHeight="1" x14ac:dyDescent="0.2">
      <c r="A5373" s="606">
        <v>29</v>
      </c>
      <c r="B5373" s="719" t="s">
        <v>787</v>
      </c>
      <c r="C5373" s="575" t="s">
        <v>701</v>
      </c>
      <c r="D5373" s="716">
        <v>1</v>
      </c>
      <c r="E5373" s="715">
        <v>2008</v>
      </c>
      <c r="F5373" s="1097">
        <v>79</v>
      </c>
      <c r="G5373" s="784">
        <f t="shared" si="178"/>
        <v>79</v>
      </c>
      <c r="H5373" s="711">
        <v>100</v>
      </c>
      <c r="I5373" s="784">
        <f t="shared" si="179"/>
        <v>0</v>
      </c>
      <c r="J5373" s="771"/>
      <c r="K5373" s="713"/>
      <c r="L5373" s="713"/>
      <c r="M5373" s="771"/>
      <c r="N5373" s="713"/>
      <c r="O5373" s="713"/>
      <c r="P5373" s="1838"/>
    </row>
    <row r="5374" spans="1:16" ht="13.5" customHeight="1" x14ac:dyDescent="0.2">
      <c r="A5374" s="606">
        <v>30</v>
      </c>
      <c r="B5374" s="719" t="s">
        <v>712</v>
      </c>
      <c r="C5374" s="575" t="s">
        <v>701</v>
      </c>
      <c r="D5374" s="716">
        <v>1</v>
      </c>
      <c r="E5374" s="715">
        <v>2008</v>
      </c>
      <c r="F5374" s="1097">
        <v>39.5</v>
      </c>
      <c r="G5374" s="784">
        <f t="shared" si="178"/>
        <v>39.5</v>
      </c>
      <c r="H5374" s="711">
        <v>100</v>
      </c>
      <c r="I5374" s="784">
        <f t="shared" si="179"/>
        <v>0</v>
      </c>
      <c r="J5374" s="771"/>
      <c r="K5374" s="713"/>
      <c r="L5374" s="713"/>
      <c r="M5374" s="771"/>
      <c r="N5374" s="713"/>
      <c r="O5374" s="713"/>
      <c r="P5374" s="1838"/>
    </row>
    <row r="5375" spans="1:16" ht="13.5" customHeight="1" x14ac:dyDescent="0.2">
      <c r="A5375" s="606">
        <v>31</v>
      </c>
      <c r="B5375" s="719" t="s">
        <v>819</v>
      </c>
      <c r="C5375" s="575" t="s">
        <v>701</v>
      </c>
      <c r="D5375" s="716">
        <v>1</v>
      </c>
      <c r="E5375" s="715">
        <v>2008</v>
      </c>
      <c r="F5375" s="1097">
        <v>130</v>
      </c>
      <c r="G5375" s="784">
        <f t="shared" si="178"/>
        <v>130</v>
      </c>
      <c r="H5375" s="711">
        <v>100</v>
      </c>
      <c r="I5375" s="784">
        <f t="shared" si="179"/>
        <v>0</v>
      </c>
      <c r="J5375" s="771"/>
      <c r="K5375" s="713"/>
      <c r="L5375" s="713"/>
      <c r="M5375" s="771"/>
      <c r="N5375" s="713"/>
      <c r="O5375" s="713"/>
      <c r="P5375" s="1838"/>
    </row>
    <row r="5376" spans="1:16" ht="13.5" customHeight="1" x14ac:dyDescent="0.2">
      <c r="A5376" s="606">
        <v>32</v>
      </c>
      <c r="B5376" s="719" t="s">
        <v>786</v>
      </c>
      <c r="C5376" s="575" t="s">
        <v>701</v>
      </c>
      <c r="D5376" s="716">
        <v>2</v>
      </c>
      <c r="E5376" s="715">
        <v>2008</v>
      </c>
      <c r="F5376" s="1097">
        <v>178</v>
      </c>
      <c r="G5376" s="784">
        <f t="shared" si="178"/>
        <v>178</v>
      </c>
      <c r="H5376" s="711">
        <v>100</v>
      </c>
      <c r="I5376" s="784">
        <f t="shared" si="179"/>
        <v>0</v>
      </c>
      <c r="J5376" s="771"/>
      <c r="K5376" s="713"/>
      <c r="L5376" s="713"/>
      <c r="M5376" s="771"/>
      <c r="N5376" s="713"/>
      <c r="O5376" s="713"/>
      <c r="P5376" s="1838"/>
    </row>
    <row r="5377" spans="1:16" ht="13.5" customHeight="1" x14ac:dyDescent="0.2">
      <c r="A5377" s="606">
        <v>33</v>
      </c>
      <c r="B5377" s="719" t="s">
        <v>787</v>
      </c>
      <c r="C5377" s="575" t="s">
        <v>701</v>
      </c>
      <c r="D5377" s="716">
        <v>2</v>
      </c>
      <c r="E5377" s="715">
        <v>2008</v>
      </c>
      <c r="F5377" s="1097">
        <v>158</v>
      </c>
      <c r="G5377" s="784">
        <f t="shared" si="178"/>
        <v>158</v>
      </c>
      <c r="H5377" s="711">
        <v>100</v>
      </c>
      <c r="I5377" s="784">
        <f t="shared" si="179"/>
        <v>0</v>
      </c>
      <c r="J5377" s="771"/>
      <c r="K5377" s="713"/>
      <c r="L5377" s="713"/>
      <c r="M5377" s="771"/>
      <c r="N5377" s="713"/>
      <c r="O5377" s="713"/>
      <c r="P5377" s="1838"/>
    </row>
    <row r="5378" spans="1:16" ht="13.5" customHeight="1" x14ac:dyDescent="0.2">
      <c r="A5378" s="606">
        <v>34</v>
      </c>
      <c r="B5378" s="719" t="s">
        <v>787</v>
      </c>
      <c r="C5378" s="575" t="s">
        <v>701</v>
      </c>
      <c r="D5378" s="716">
        <v>1</v>
      </c>
      <c r="E5378" s="715">
        <v>2008</v>
      </c>
      <c r="F5378" s="1097">
        <v>110</v>
      </c>
      <c r="G5378" s="784">
        <f t="shared" si="178"/>
        <v>110</v>
      </c>
      <c r="H5378" s="711">
        <v>100</v>
      </c>
      <c r="I5378" s="784">
        <f t="shared" si="179"/>
        <v>0</v>
      </c>
      <c r="J5378" s="771"/>
      <c r="K5378" s="713"/>
      <c r="L5378" s="713"/>
      <c r="M5378" s="771"/>
      <c r="N5378" s="713"/>
      <c r="O5378" s="713"/>
      <c r="P5378" s="1838"/>
    </row>
    <row r="5379" spans="1:16" ht="13.5" customHeight="1" x14ac:dyDescent="0.2">
      <c r="A5379" s="606">
        <v>35</v>
      </c>
      <c r="B5379" s="719" t="s">
        <v>819</v>
      </c>
      <c r="C5379" s="575" t="s">
        <v>701</v>
      </c>
      <c r="D5379" s="716">
        <v>2</v>
      </c>
      <c r="E5379" s="715">
        <v>2008</v>
      </c>
      <c r="F5379" s="1097">
        <v>200</v>
      </c>
      <c r="G5379" s="784">
        <f t="shared" si="178"/>
        <v>200</v>
      </c>
      <c r="H5379" s="711">
        <v>100</v>
      </c>
      <c r="I5379" s="784">
        <f t="shared" si="179"/>
        <v>0</v>
      </c>
      <c r="J5379" s="771"/>
      <c r="K5379" s="713"/>
      <c r="L5379" s="713"/>
      <c r="M5379" s="771"/>
      <c r="N5379" s="713"/>
      <c r="O5379" s="713"/>
      <c r="P5379" s="1838"/>
    </row>
    <row r="5380" spans="1:16" ht="13.5" customHeight="1" x14ac:dyDescent="0.2">
      <c r="A5380" s="606">
        <v>36</v>
      </c>
      <c r="B5380" s="719" t="s">
        <v>712</v>
      </c>
      <c r="C5380" s="575" t="s">
        <v>701</v>
      </c>
      <c r="D5380" s="716">
        <v>4</v>
      </c>
      <c r="E5380" s="715">
        <v>2008</v>
      </c>
      <c r="F5380" s="1097">
        <v>158</v>
      </c>
      <c r="G5380" s="784">
        <f t="shared" si="178"/>
        <v>158</v>
      </c>
      <c r="H5380" s="711">
        <v>100</v>
      </c>
      <c r="I5380" s="784">
        <f t="shared" si="179"/>
        <v>0</v>
      </c>
      <c r="J5380" s="771"/>
      <c r="K5380" s="713"/>
      <c r="L5380" s="713"/>
      <c r="M5380" s="771"/>
      <c r="N5380" s="713"/>
      <c r="O5380" s="713"/>
      <c r="P5380" s="1838"/>
    </row>
    <row r="5381" spans="1:16" ht="13.5" customHeight="1" x14ac:dyDescent="0.2">
      <c r="A5381" s="606">
        <v>37</v>
      </c>
      <c r="B5381" s="719" t="s">
        <v>829</v>
      </c>
      <c r="C5381" s="575" t="s">
        <v>701</v>
      </c>
      <c r="D5381" s="716">
        <v>1</v>
      </c>
      <c r="E5381" s="715">
        <v>2008</v>
      </c>
      <c r="F5381" s="1097">
        <v>400</v>
      </c>
      <c r="G5381" s="784">
        <f t="shared" si="178"/>
        <v>400</v>
      </c>
      <c r="H5381" s="711">
        <v>100</v>
      </c>
      <c r="I5381" s="784">
        <f t="shared" si="179"/>
        <v>0</v>
      </c>
      <c r="J5381" s="771"/>
      <c r="K5381" s="713"/>
      <c r="L5381" s="713"/>
      <c r="M5381" s="771"/>
      <c r="N5381" s="713"/>
      <c r="O5381" s="713"/>
      <c r="P5381" s="1838"/>
    </row>
    <row r="5382" spans="1:16" ht="13.5" customHeight="1" x14ac:dyDescent="0.2">
      <c r="A5382" s="606">
        <v>38</v>
      </c>
      <c r="B5382" s="719" t="s">
        <v>760</v>
      </c>
      <c r="C5382" s="575" t="s">
        <v>701</v>
      </c>
      <c r="D5382" s="716">
        <v>1</v>
      </c>
      <c r="E5382" s="715">
        <v>2008</v>
      </c>
      <c r="F5382" s="1097">
        <v>49.5</v>
      </c>
      <c r="G5382" s="784">
        <f t="shared" si="178"/>
        <v>49.5</v>
      </c>
      <c r="H5382" s="711">
        <v>100</v>
      </c>
      <c r="I5382" s="784">
        <f t="shared" si="179"/>
        <v>0</v>
      </c>
      <c r="J5382" s="771"/>
      <c r="K5382" s="713"/>
      <c r="L5382" s="713"/>
      <c r="M5382" s="771"/>
      <c r="N5382" s="713"/>
      <c r="O5382" s="713"/>
      <c r="P5382" s="1838"/>
    </row>
    <row r="5383" spans="1:16" ht="13.5" customHeight="1" x14ac:dyDescent="0.2">
      <c r="A5383" s="606">
        <v>39</v>
      </c>
      <c r="B5383" s="719" t="s">
        <v>760</v>
      </c>
      <c r="C5383" s="575" t="s">
        <v>701</v>
      </c>
      <c r="D5383" s="716">
        <v>1</v>
      </c>
      <c r="E5383" s="715">
        <v>2010</v>
      </c>
      <c r="F5383" s="1097">
        <v>49.5</v>
      </c>
      <c r="G5383" s="784">
        <f t="shared" si="178"/>
        <v>49.5</v>
      </c>
      <c r="H5383" s="711">
        <v>100</v>
      </c>
      <c r="I5383" s="784">
        <f t="shared" si="179"/>
        <v>0</v>
      </c>
      <c r="J5383" s="780"/>
      <c r="K5383" s="713"/>
      <c r="L5383" s="713"/>
      <c r="M5383" s="771"/>
      <c r="N5383" s="713"/>
      <c r="O5383" s="713"/>
      <c r="P5383" s="1838"/>
    </row>
    <row r="5384" spans="1:16" ht="13.5" customHeight="1" x14ac:dyDescent="0.2">
      <c r="A5384" s="606">
        <v>40</v>
      </c>
      <c r="B5384" s="719" t="s">
        <v>829</v>
      </c>
      <c r="C5384" s="575" t="s">
        <v>701</v>
      </c>
      <c r="D5384" s="716">
        <v>3</v>
      </c>
      <c r="E5384" s="715">
        <v>2010</v>
      </c>
      <c r="F5384" s="1097">
        <v>584.29</v>
      </c>
      <c r="G5384" s="784">
        <f t="shared" si="178"/>
        <v>584.29</v>
      </c>
      <c r="H5384" s="711">
        <v>100</v>
      </c>
      <c r="I5384" s="784">
        <f t="shared" si="179"/>
        <v>0</v>
      </c>
      <c r="J5384" s="780"/>
      <c r="K5384" s="713"/>
      <c r="L5384" s="713"/>
      <c r="M5384" s="771"/>
      <c r="N5384" s="713"/>
      <c r="O5384" s="713"/>
      <c r="P5384" s="1838"/>
    </row>
    <row r="5385" spans="1:16" ht="13.5" customHeight="1" x14ac:dyDescent="0.2">
      <c r="A5385" s="606">
        <v>41</v>
      </c>
      <c r="B5385" s="719" t="s">
        <v>3108</v>
      </c>
      <c r="C5385" s="575" t="s">
        <v>701</v>
      </c>
      <c r="D5385" s="716">
        <v>3</v>
      </c>
      <c r="E5385" s="715">
        <v>2010</v>
      </c>
      <c r="F5385" s="1097">
        <v>221.46</v>
      </c>
      <c r="G5385" s="784">
        <f t="shared" si="178"/>
        <v>221.46</v>
      </c>
      <c r="H5385" s="711">
        <v>100</v>
      </c>
      <c r="I5385" s="784">
        <f t="shared" si="179"/>
        <v>0</v>
      </c>
      <c r="J5385" s="780"/>
      <c r="K5385" s="713"/>
      <c r="L5385" s="713"/>
      <c r="M5385" s="771"/>
      <c r="N5385" s="713"/>
      <c r="O5385" s="713"/>
      <c r="P5385" s="1838"/>
    </row>
    <row r="5386" spans="1:16" ht="13.5" customHeight="1" x14ac:dyDescent="0.2">
      <c r="A5386" s="606">
        <v>42</v>
      </c>
      <c r="B5386" s="719" t="s">
        <v>822</v>
      </c>
      <c r="C5386" s="575" t="s">
        <v>701</v>
      </c>
      <c r="D5386" s="716">
        <v>3</v>
      </c>
      <c r="E5386" s="715">
        <v>2010</v>
      </c>
      <c r="F5386" s="1097">
        <v>221.46</v>
      </c>
      <c r="G5386" s="784">
        <f t="shared" si="178"/>
        <v>221.46</v>
      </c>
      <c r="H5386" s="711">
        <v>100</v>
      </c>
      <c r="I5386" s="784">
        <f t="shared" si="179"/>
        <v>0</v>
      </c>
      <c r="J5386" s="780"/>
      <c r="K5386" s="713"/>
      <c r="L5386" s="713"/>
      <c r="M5386" s="771"/>
      <c r="N5386" s="713"/>
      <c r="O5386" s="713"/>
      <c r="P5386" s="1838"/>
    </row>
    <row r="5387" spans="1:16" ht="13.5" customHeight="1" x14ac:dyDescent="0.2">
      <c r="A5387" s="606">
        <v>43</v>
      </c>
      <c r="B5387" s="719" t="s">
        <v>4096</v>
      </c>
      <c r="C5387" s="575" t="s">
        <v>701</v>
      </c>
      <c r="D5387" s="716">
        <v>3</v>
      </c>
      <c r="E5387" s="715">
        <v>2010</v>
      </c>
      <c r="F5387" s="1097">
        <v>232.52</v>
      </c>
      <c r="G5387" s="784">
        <f t="shared" si="178"/>
        <v>232.52</v>
      </c>
      <c r="H5387" s="711">
        <v>100</v>
      </c>
      <c r="I5387" s="784">
        <f t="shared" si="179"/>
        <v>0</v>
      </c>
      <c r="J5387" s="780"/>
      <c r="K5387" s="713"/>
      <c r="L5387" s="713"/>
      <c r="M5387" s="771"/>
      <c r="N5387" s="713"/>
      <c r="O5387" s="713"/>
      <c r="P5387" s="1838"/>
    </row>
    <row r="5388" spans="1:16" ht="13.5" customHeight="1" x14ac:dyDescent="0.2">
      <c r="A5388" s="606">
        <v>44</v>
      </c>
      <c r="B5388" s="719" t="s">
        <v>787</v>
      </c>
      <c r="C5388" s="575" t="s">
        <v>701</v>
      </c>
      <c r="D5388" s="716">
        <v>3</v>
      </c>
      <c r="E5388" s="715">
        <v>2010</v>
      </c>
      <c r="F5388" s="1097">
        <v>553.32000000000005</v>
      </c>
      <c r="G5388" s="784">
        <f t="shared" si="178"/>
        <v>553.32000000000005</v>
      </c>
      <c r="H5388" s="711">
        <v>100</v>
      </c>
      <c r="I5388" s="784">
        <f t="shared" si="179"/>
        <v>0</v>
      </c>
      <c r="J5388" s="780"/>
      <c r="K5388" s="713"/>
      <c r="L5388" s="713"/>
      <c r="M5388" s="771"/>
      <c r="N5388" s="713"/>
      <c r="O5388" s="713"/>
      <c r="P5388" s="1838"/>
    </row>
    <row r="5389" spans="1:16" ht="13.5" customHeight="1" x14ac:dyDescent="0.2">
      <c r="A5389" s="606">
        <v>45</v>
      </c>
      <c r="B5389" s="719" t="s">
        <v>787</v>
      </c>
      <c r="C5389" s="575" t="s">
        <v>701</v>
      </c>
      <c r="D5389" s="716">
        <v>5</v>
      </c>
      <c r="E5389" s="715">
        <v>2010</v>
      </c>
      <c r="F5389" s="1097">
        <v>1143.44</v>
      </c>
      <c r="G5389" s="784">
        <f t="shared" si="178"/>
        <v>1143.44</v>
      </c>
      <c r="H5389" s="711">
        <v>100</v>
      </c>
      <c r="I5389" s="784">
        <f t="shared" si="179"/>
        <v>0</v>
      </c>
      <c r="J5389" s="780"/>
      <c r="K5389" s="713"/>
      <c r="L5389" s="713"/>
      <c r="M5389" s="771"/>
      <c r="N5389" s="713"/>
      <c r="O5389" s="713"/>
      <c r="P5389" s="1838"/>
    </row>
    <row r="5390" spans="1:16" ht="13.5" customHeight="1" x14ac:dyDescent="0.2">
      <c r="A5390" s="606">
        <v>46</v>
      </c>
      <c r="B5390" s="719" t="s">
        <v>829</v>
      </c>
      <c r="C5390" s="575" t="s">
        <v>701</v>
      </c>
      <c r="D5390" s="716">
        <v>1</v>
      </c>
      <c r="E5390" s="715">
        <v>2010</v>
      </c>
      <c r="F5390" s="1097">
        <v>317.18</v>
      </c>
      <c r="G5390" s="784">
        <f t="shared" si="178"/>
        <v>317.18</v>
      </c>
      <c r="H5390" s="711">
        <v>100</v>
      </c>
      <c r="I5390" s="784">
        <f t="shared" si="179"/>
        <v>0</v>
      </c>
      <c r="J5390" s="780"/>
      <c r="K5390" s="713"/>
      <c r="L5390" s="713"/>
      <c r="M5390" s="771"/>
      <c r="N5390" s="713"/>
      <c r="O5390" s="713"/>
      <c r="P5390" s="1838"/>
    </row>
    <row r="5391" spans="1:16" ht="13.5" customHeight="1" x14ac:dyDescent="0.2">
      <c r="A5391" s="606">
        <v>47</v>
      </c>
      <c r="B5391" s="719" t="s">
        <v>786</v>
      </c>
      <c r="C5391" s="575" t="s">
        <v>701</v>
      </c>
      <c r="D5391" s="716">
        <v>7</v>
      </c>
      <c r="E5391" s="715">
        <v>2010</v>
      </c>
      <c r="F5391" s="1097">
        <v>718.07</v>
      </c>
      <c r="G5391" s="784">
        <f t="shared" si="178"/>
        <v>718.07</v>
      </c>
      <c r="H5391" s="711">
        <v>100</v>
      </c>
      <c r="I5391" s="784">
        <f t="shared" si="179"/>
        <v>0</v>
      </c>
      <c r="J5391" s="780"/>
      <c r="K5391" s="713"/>
      <c r="L5391" s="713"/>
      <c r="M5391" s="771"/>
      <c r="N5391" s="713"/>
      <c r="O5391" s="713"/>
      <c r="P5391" s="1838"/>
    </row>
    <row r="5392" spans="1:16" ht="13.5" customHeight="1" x14ac:dyDescent="0.2">
      <c r="A5392" s="606">
        <v>48</v>
      </c>
      <c r="B5392" s="719" t="s">
        <v>786</v>
      </c>
      <c r="C5392" s="575" t="s">
        <v>701</v>
      </c>
      <c r="D5392" s="716">
        <v>10</v>
      </c>
      <c r="E5392" s="715">
        <v>2010</v>
      </c>
      <c r="F5392" s="1097">
        <v>952.07</v>
      </c>
      <c r="G5392" s="784">
        <f t="shared" si="178"/>
        <v>952.07</v>
      </c>
      <c r="H5392" s="711">
        <v>100</v>
      </c>
      <c r="I5392" s="784">
        <f t="shared" si="179"/>
        <v>0</v>
      </c>
      <c r="J5392" s="780"/>
      <c r="K5392" s="713"/>
      <c r="L5392" s="713"/>
      <c r="M5392" s="771"/>
      <c r="N5392" s="713"/>
      <c r="O5392" s="713"/>
      <c r="P5392" s="1838"/>
    </row>
    <row r="5393" spans="1:16" ht="13.5" customHeight="1" x14ac:dyDescent="0.2">
      <c r="A5393" s="606">
        <v>49</v>
      </c>
      <c r="B5393" s="719" t="s">
        <v>786</v>
      </c>
      <c r="C5393" s="575" t="s">
        <v>701</v>
      </c>
      <c r="D5393" s="716">
        <v>4</v>
      </c>
      <c r="E5393" s="715">
        <v>2010</v>
      </c>
      <c r="F5393" s="1097">
        <v>280.52999999999997</v>
      </c>
      <c r="G5393" s="784">
        <f t="shared" si="178"/>
        <v>280.52999999999997</v>
      </c>
      <c r="H5393" s="711">
        <v>100</v>
      </c>
      <c r="I5393" s="784">
        <f t="shared" si="179"/>
        <v>0</v>
      </c>
      <c r="J5393" s="780"/>
      <c r="K5393" s="713"/>
      <c r="L5393" s="713"/>
      <c r="M5393" s="771"/>
      <c r="N5393" s="713"/>
      <c r="O5393" s="713"/>
      <c r="P5393" s="1838"/>
    </row>
    <row r="5394" spans="1:16" ht="13.5" customHeight="1" x14ac:dyDescent="0.2">
      <c r="A5394" s="606">
        <v>50</v>
      </c>
      <c r="B5394" s="719" t="s">
        <v>4097</v>
      </c>
      <c r="C5394" s="575" t="s">
        <v>701</v>
      </c>
      <c r="D5394" s="716">
        <v>17</v>
      </c>
      <c r="E5394" s="715">
        <v>2010</v>
      </c>
      <c r="F5394" s="1097">
        <v>1242.42</v>
      </c>
      <c r="G5394" s="784">
        <f t="shared" ref="G5394:G5457" si="180">F5394*H5394%</f>
        <v>1242.42</v>
      </c>
      <c r="H5394" s="711">
        <v>100</v>
      </c>
      <c r="I5394" s="784">
        <f t="shared" ref="I5394:I5457" si="181">F5394-G5394</f>
        <v>0</v>
      </c>
      <c r="J5394" s="780"/>
      <c r="K5394" s="713"/>
      <c r="L5394" s="713"/>
      <c r="M5394" s="771"/>
      <c r="N5394" s="713"/>
      <c r="O5394" s="713"/>
      <c r="P5394" s="1838"/>
    </row>
    <row r="5395" spans="1:16" ht="13.5" customHeight="1" x14ac:dyDescent="0.2">
      <c r="A5395" s="606">
        <v>51</v>
      </c>
      <c r="B5395" s="719" t="s">
        <v>786</v>
      </c>
      <c r="C5395" s="575" t="s">
        <v>701</v>
      </c>
      <c r="D5395" s="716">
        <v>2</v>
      </c>
      <c r="E5395" s="715">
        <v>2010</v>
      </c>
      <c r="F5395" s="1097">
        <v>121.09</v>
      </c>
      <c r="G5395" s="784">
        <f t="shared" si="180"/>
        <v>121.09</v>
      </c>
      <c r="H5395" s="711">
        <v>100</v>
      </c>
      <c r="I5395" s="784">
        <f t="shared" si="181"/>
        <v>0</v>
      </c>
      <c r="J5395" s="780"/>
      <c r="K5395" s="713"/>
      <c r="L5395" s="713"/>
      <c r="M5395" s="771"/>
      <c r="N5395" s="713"/>
      <c r="O5395" s="713"/>
      <c r="P5395" s="1838"/>
    </row>
    <row r="5396" spans="1:16" ht="13.5" customHeight="1" x14ac:dyDescent="0.2">
      <c r="A5396" s="606">
        <v>52</v>
      </c>
      <c r="B5396" s="719" t="s">
        <v>786</v>
      </c>
      <c r="C5396" s="575" t="s">
        <v>701</v>
      </c>
      <c r="D5396" s="716">
        <v>8</v>
      </c>
      <c r="E5396" s="715">
        <v>2010</v>
      </c>
      <c r="F5396" s="1097">
        <v>537.47</v>
      </c>
      <c r="G5396" s="784">
        <f t="shared" si="180"/>
        <v>537.47</v>
      </c>
      <c r="H5396" s="711">
        <v>100</v>
      </c>
      <c r="I5396" s="784">
        <f t="shared" si="181"/>
        <v>0</v>
      </c>
      <c r="J5396" s="780"/>
      <c r="K5396" s="713"/>
      <c r="L5396" s="713"/>
      <c r="M5396" s="771"/>
      <c r="N5396" s="713"/>
      <c r="O5396" s="713"/>
      <c r="P5396" s="1838"/>
    </row>
    <row r="5397" spans="1:16" ht="13.5" customHeight="1" x14ac:dyDescent="0.2">
      <c r="A5397" s="606">
        <v>53</v>
      </c>
      <c r="B5397" s="719" t="s">
        <v>791</v>
      </c>
      <c r="C5397" s="575" t="s">
        <v>701</v>
      </c>
      <c r="D5397" s="716">
        <v>2</v>
      </c>
      <c r="E5397" s="715">
        <v>2010</v>
      </c>
      <c r="F5397" s="1097">
        <v>354.13</v>
      </c>
      <c r="G5397" s="784">
        <f t="shared" si="180"/>
        <v>354.13</v>
      </c>
      <c r="H5397" s="711">
        <v>100</v>
      </c>
      <c r="I5397" s="784">
        <f t="shared" si="181"/>
        <v>0</v>
      </c>
      <c r="J5397" s="780"/>
      <c r="K5397" s="713"/>
      <c r="L5397" s="713"/>
      <c r="M5397" s="771"/>
      <c r="N5397" s="713"/>
      <c r="O5397" s="713"/>
      <c r="P5397" s="1838"/>
    </row>
    <row r="5398" spans="1:16" ht="13.5" customHeight="1" x14ac:dyDescent="0.2">
      <c r="A5398" s="606">
        <v>54</v>
      </c>
      <c r="B5398" s="719" t="s">
        <v>787</v>
      </c>
      <c r="C5398" s="575" t="s">
        <v>701</v>
      </c>
      <c r="D5398" s="716">
        <v>19</v>
      </c>
      <c r="E5398" s="715">
        <v>2010</v>
      </c>
      <c r="F5398" s="1097">
        <v>3364.25</v>
      </c>
      <c r="G5398" s="784">
        <f t="shared" si="180"/>
        <v>3364.25</v>
      </c>
      <c r="H5398" s="711">
        <v>100</v>
      </c>
      <c r="I5398" s="784">
        <f t="shared" si="181"/>
        <v>0</v>
      </c>
      <c r="J5398" s="780"/>
      <c r="K5398" s="713"/>
      <c r="L5398" s="713"/>
      <c r="M5398" s="771"/>
      <c r="N5398" s="713"/>
      <c r="O5398" s="713"/>
      <c r="P5398" s="1838"/>
    </row>
    <row r="5399" spans="1:16" ht="13.5" customHeight="1" x14ac:dyDescent="0.2">
      <c r="A5399" s="606">
        <v>55</v>
      </c>
      <c r="B5399" s="719" t="s">
        <v>787</v>
      </c>
      <c r="C5399" s="575" t="s">
        <v>701</v>
      </c>
      <c r="D5399" s="716">
        <v>4</v>
      </c>
      <c r="E5399" s="715">
        <v>2010</v>
      </c>
      <c r="F5399" s="1097">
        <v>590.27</v>
      </c>
      <c r="G5399" s="784">
        <f t="shared" si="180"/>
        <v>590.27</v>
      </c>
      <c r="H5399" s="711">
        <v>100</v>
      </c>
      <c r="I5399" s="784">
        <f t="shared" si="181"/>
        <v>0</v>
      </c>
      <c r="J5399" s="780"/>
      <c r="K5399" s="713"/>
      <c r="L5399" s="713"/>
      <c r="M5399" s="771"/>
      <c r="N5399" s="713"/>
      <c r="O5399" s="713"/>
      <c r="P5399" s="1838"/>
    </row>
    <row r="5400" spans="1:16" ht="13.5" customHeight="1" x14ac:dyDescent="0.2">
      <c r="A5400" s="606">
        <v>56</v>
      </c>
      <c r="B5400" s="719" t="s">
        <v>712</v>
      </c>
      <c r="C5400" s="575" t="s">
        <v>701</v>
      </c>
      <c r="D5400" s="716">
        <v>5</v>
      </c>
      <c r="E5400" s="715">
        <v>2010</v>
      </c>
      <c r="F5400" s="1097">
        <v>1167.98</v>
      </c>
      <c r="G5400" s="784">
        <f t="shared" si="180"/>
        <v>1167.98</v>
      </c>
      <c r="H5400" s="711">
        <v>100</v>
      </c>
      <c r="I5400" s="784">
        <f t="shared" si="181"/>
        <v>0</v>
      </c>
      <c r="J5400" s="780"/>
      <c r="K5400" s="713"/>
      <c r="L5400" s="713"/>
      <c r="M5400" s="771"/>
      <c r="N5400" s="713"/>
      <c r="O5400" s="713"/>
      <c r="P5400" s="1838"/>
    </row>
    <row r="5401" spans="1:16" ht="13.5" customHeight="1" x14ac:dyDescent="0.2">
      <c r="A5401" s="606">
        <v>57</v>
      </c>
      <c r="B5401" s="719" t="s">
        <v>806</v>
      </c>
      <c r="C5401" s="575" t="s">
        <v>701</v>
      </c>
      <c r="D5401" s="716">
        <v>65</v>
      </c>
      <c r="E5401" s="715">
        <v>2010</v>
      </c>
      <c r="F5401" s="1097">
        <v>2293.37</v>
      </c>
      <c r="G5401" s="784">
        <f t="shared" si="180"/>
        <v>2293.37</v>
      </c>
      <c r="H5401" s="711">
        <v>100</v>
      </c>
      <c r="I5401" s="784">
        <f t="shared" si="181"/>
        <v>0</v>
      </c>
      <c r="J5401" s="780"/>
      <c r="K5401" s="713"/>
      <c r="L5401" s="713"/>
      <c r="M5401" s="771"/>
      <c r="N5401" s="713"/>
      <c r="O5401" s="713"/>
      <c r="P5401" s="1838"/>
    </row>
    <row r="5402" spans="1:16" ht="13.5" customHeight="1" x14ac:dyDescent="0.2">
      <c r="A5402" s="606">
        <v>58</v>
      </c>
      <c r="B5402" s="719" t="s">
        <v>806</v>
      </c>
      <c r="C5402" s="575" t="s">
        <v>701</v>
      </c>
      <c r="D5402" s="716">
        <v>19</v>
      </c>
      <c r="E5402" s="715">
        <v>2010</v>
      </c>
      <c r="F5402" s="1097">
        <v>1666.96</v>
      </c>
      <c r="G5402" s="784">
        <f t="shared" si="180"/>
        <v>1666.96</v>
      </c>
      <c r="H5402" s="711">
        <v>100</v>
      </c>
      <c r="I5402" s="784">
        <f t="shared" si="181"/>
        <v>0</v>
      </c>
      <c r="J5402" s="780"/>
      <c r="K5402" s="713"/>
      <c r="L5402" s="713"/>
      <c r="M5402" s="771"/>
      <c r="N5402" s="713"/>
      <c r="O5402" s="713"/>
      <c r="P5402" s="1838"/>
    </row>
    <row r="5403" spans="1:16" ht="13.5" customHeight="1" x14ac:dyDescent="0.2">
      <c r="A5403" s="606">
        <v>59</v>
      </c>
      <c r="B5403" s="719" t="s">
        <v>712</v>
      </c>
      <c r="C5403" s="575" t="s">
        <v>701</v>
      </c>
      <c r="D5403" s="716">
        <v>2</v>
      </c>
      <c r="E5403" s="715">
        <v>2010</v>
      </c>
      <c r="F5403" s="1097">
        <v>804.9</v>
      </c>
      <c r="G5403" s="784">
        <f t="shared" si="180"/>
        <v>804.9</v>
      </c>
      <c r="H5403" s="711">
        <v>100</v>
      </c>
      <c r="I5403" s="784">
        <f t="shared" si="181"/>
        <v>0</v>
      </c>
      <c r="J5403" s="780"/>
      <c r="K5403" s="713"/>
      <c r="L5403" s="713"/>
      <c r="M5403" s="771"/>
      <c r="N5403" s="713"/>
      <c r="O5403" s="713"/>
      <c r="P5403" s="1838"/>
    </row>
    <row r="5404" spans="1:16" ht="13.5" customHeight="1" x14ac:dyDescent="0.2">
      <c r="A5404" s="606">
        <v>60</v>
      </c>
      <c r="B5404" s="719" t="s">
        <v>2975</v>
      </c>
      <c r="C5404" s="575" t="s">
        <v>701</v>
      </c>
      <c r="D5404" s="716">
        <v>11</v>
      </c>
      <c r="E5404" s="715">
        <v>2010</v>
      </c>
      <c r="F5404" s="1097">
        <v>1067.8399999999999</v>
      </c>
      <c r="G5404" s="784">
        <f t="shared" si="180"/>
        <v>1067.8399999999999</v>
      </c>
      <c r="H5404" s="711">
        <v>100</v>
      </c>
      <c r="I5404" s="784">
        <f t="shared" si="181"/>
        <v>0</v>
      </c>
      <c r="J5404" s="780"/>
      <c r="K5404" s="713"/>
      <c r="L5404" s="713"/>
      <c r="M5404" s="771"/>
      <c r="N5404" s="713"/>
      <c r="O5404" s="713"/>
      <c r="P5404" s="1838"/>
    </row>
    <row r="5405" spans="1:16" ht="13.5" customHeight="1" x14ac:dyDescent="0.2">
      <c r="A5405" s="606">
        <v>61</v>
      </c>
      <c r="B5405" s="719" t="s">
        <v>2975</v>
      </c>
      <c r="C5405" s="575" t="s">
        <v>701</v>
      </c>
      <c r="D5405" s="716">
        <v>16</v>
      </c>
      <c r="E5405" s="715">
        <v>2010</v>
      </c>
      <c r="F5405" s="1097">
        <v>2070.56</v>
      </c>
      <c r="G5405" s="784">
        <f t="shared" si="180"/>
        <v>2070.56</v>
      </c>
      <c r="H5405" s="711">
        <v>100</v>
      </c>
      <c r="I5405" s="784">
        <f t="shared" si="181"/>
        <v>0</v>
      </c>
      <c r="J5405" s="780"/>
      <c r="K5405" s="713"/>
      <c r="L5405" s="713"/>
      <c r="M5405" s="771"/>
      <c r="N5405" s="713"/>
      <c r="O5405" s="713"/>
      <c r="P5405" s="1838"/>
    </row>
    <row r="5406" spans="1:16" ht="13.5" customHeight="1" x14ac:dyDescent="0.2">
      <c r="A5406" s="606">
        <v>62</v>
      </c>
      <c r="B5406" s="719" t="s">
        <v>2975</v>
      </c>
      <c r="C5406" s="575" t="s">
        <v>701</v>
      </c>
      <c r="D5406" s="716">
        <v>7</v>
      </c>
      <c r="E5406" s="715">
        <v>2010</v>
      </c>
      <c r="F5406" s="1097">
        <v>1107.06</v>
      </c>
      <c r="G5406" s="784">
        <f t="shared" si="180"/>
        <v>1107.06</v>
      </c>
      <c r="H5406" s="711">
        <v>100</v>
      </c>
      <c r="I5406" s="784">
        <f t="shared" si="181"/>
        <v>0</v>
      </c>
      <c r="J5406" s="780"/>
      <c r="K5406" s="713"/>
      <c r="L5406" s="713"/>
      <c r="M5406" s="771"/>
      <c r="N5406" s="713"/>
      <c r="O5406" s="713"/>
      <c r="P5406" s="1838"/>
    </row>
    <row r="5407" spans="1:16" ht="13.5" customHeight="1" x14ac:dyDescent="0.2">
      <c r="A5407" s="606">
        <v>63</v>
      </c>
      <c r="B5407" s="719" t="s">
        <v>829</v>
      </c>
      <c r="C5407" s="575" t="s">
        <v>701</v>
      </c>
      <c r="D5407" s="716">
        <v>2</v>
      </c>
      <c r="E5407" s="715">
        <v>2010</v>
      </c>
      <c r="F5407" s="1097">
        <v>444</v>
      </c>
      <c r="G5407" s="784">
        <f t="shared" si="180"/>
        <v>444</v>
      </c>
      <c r="H5407" s="711">
        <v>100</v>
      </c>
      <c r="I5407" s="784">
        <f t="shared" si="181"/>
        <v>0</v>
      </c>
      <c r="J5407" s="780"/>
      <c r="K5407" s="713"/>
      <c r="L5407" s="713"/>
      <c r="M5407" s="771"/>
      <c r="N5407" s="713"/>
      <c r="O5407" s="713"/>
      <c r="P5407" s="1838"/>
    </row>
    <row r="5408" spans="1:16" ht="13.5" customHeight="1" x14ac:dyDescent="0.2">
      <c r="A5408" s="606">
        <v>64</v>
      </c>
      <c r="B5408" s="719" t="s">
        <v>4098</v>
      </c>
      <c r="C5408" s="575" t="s">
        <v>701</v>
      </c>
      <c r="D5408" s="716">
        <v>4</v>
      </c>
      <c r="E5408" s="715">
        <v>2010</v>
      </c>
      <c r="F5408" s="1097">
        <v>1010.4</v>
      </c>
      <c r="G5408" s="784">
        <f t="shared" si="180"/>
        <v>1010.4</v>
      </c>
      <c r="H5408" s="711">
        <v>100</v>
      </c>
      <c r="I5408" s="784">
        <f t="shared" si="181"/>
        <v>0</v>
      </c>
      <c r="J5408" s="780"/>
      <c r="K5408" s="713"/>
      <c r="L5408" s="713"/>
      <c r="M5408" s="771"/>
      <c r="N5408" s="713"/>
      <c r="O5408" s="713"/>
      <c r="P5408" s="1838"/>
    </row>
    <row r="5409" spans="1:16" ht="13.5" customHeight="1" x14ac:dyDescent="0.2">
      <c r="A5409" s="606">
        <v>65</v>
      </c>
      <c r="B5409" s="719" t="s">
        <v>2000</v>
      </c>
      <c r="C5409" s="575" t="s">
        <v>701</v>
      </c>
      <c r="D5409" s="716">
        <v>2</v>
      </c>
      <c r="E5409" s="715">
        <v>2010</v>
      </c>
      <c r="F5409" s="1097">
        <v>444</v>
      </c>
      <c r="G5409" s="784">
        <f t="shared" si="180"/>
        <v>444</v>
      </c>
      <c r="H5409" s="711">
        <v>100</v>
      </c>
      <c r="I5409" s="784">
        <f t="shared" si="181"/>
        <v>0</v>
      </c>
      <c r="J5409" s="780"/>
      <c r="K5409" s="713"/>
      <c r="L5409" s="713"/>
      <c r="M5409" s="771"/>
      <c r="N5409" s="713"/>
      <c r="O5409" s="713"/>
      <c r="P5409" s="1838"/>
    </row>
    <row r="5410" spans="1:16" ht="13.5" customHeight="1" x14ac:dyDescent="0.2">
      <c r="A5410" s="606">
        <v>66</v>
      </c>
      <c r="B5410" s="719" t="s">
        <v>786</v>
      </c>
      <c r="C5410" s="575" t="s">
        <v>701</v>
      </c>
      <c r="D5410" s="716">
        <v>3</v>
      </c>
      <c r="E5410" s="715">
        <v>2011</v>
      </c>
      <c r="F5410" s="1097">
        <v>793.6</v>
      </c>
      <c r="G5410" s="784">
        <f t="shared" si="180"/>
        <v>793.6</v>
      </c>
      <c r="H5410" s="711">
        <v>100</v>
      </c>
      <c r="I5410" s="784">
        <f t="shared" si="181"/>
        <v>0</v>
      </c>
      <c r="J5410" s="713"/>
      <c r="K5410" s="713"/>
      <c r="L5410" s="713"/>
      <c r="M5410" s="771"/>
      <c r="N5410" s="713"/>
      <c r="O5410" s="713"/>
      <c r="P5410" s="1838"/>
    </row>
    <row r="5411" spans="1:16" ht="13.5" customHeight="1" x14ac:dyDescent="0.2">
      <c r="A5411" s="606">
        <v>67</v>
      </c>
      <c r="B5411" s="719" t="s">
        <v>3108</v>
      </c>
      <c r="C5411" s="575" t="s">
        <v>701</v>
      </c>
      <c r="D5411" s="716">
        <v>3</v>
      </c>
      <c r="E5411" s="715">
        <v>2011</v>
      </c>
      <c r="F5411" s="1097">
        <v>364.64</v>
      </c>
      <c r="G5411" s="784">
        <f t="shared" si="180"/>
        <v>364.64</v>
      </c>
      <c r="H5411" s="711">
        <v>100</v>
      </c>
      <c r="I5411" s="784">
        <f t="shared" si="181"/>
        <v>0</v>
      </c>
      <c r="J5411" s="713"/>
      <c r="K5411" s="713"/>
      <c r="L5411" s="713"/>
      <c r="M5411" s="771"/>
      <c r="N5411" s="713"/>
      <c r="O5411" s="713"/>
      <c r="P5411" s="1838"/>
    </row>
    <row r="5412" spans="1:16" ht="13.5" customHeight="1" x14ac:dyDescent="0.2">
      <c r="A5412" s="606">
        <v>68</v>
      </c>
      <c r="B5412" s="719" t="s">
        <v>822</v>
      </c>
      <c r="C5412" s="575" t="s">
        <v>701</v>
      </c>
      <c r="D5412" s="716">
        <v>3</v>
      </c>
      <c r="E5412" s="715">
        <v>2011</v>
      </c>
      <c r="F5412" s="1097">
        <v>386.09</v>
      </c>
      <c r="G5412" s="784">
        <f t="shared" si="180"/>
        <v>386.09</v>
      </c>
      <c r="H5412" s="711">
        <v>100</v>
      </c>
      <c r="I5412" s="784">
        <f t="shared" si="181"/>
        <v>0</v>
      </c>
      <c r="J5412" s="713"/>
      <c r="K5412" s="713"/>
      <c r="L5412" s="713"/>
      <c r="M5412" s="771"/>
      <c r="N5412" s="713"/>
      <c r="O5412" s="713"/>
      <c r="P5412" s="1838"/>
    </row>
    <row r="5413" spans="1:16" ht="13.5" customHeight="1" x14ac:dyDescent="0.2">
      <c r="A5413" s="606">
        <v>69</v>
      </c>
      <c r="B5413" s="719" t="s">
        <v>4097</v>
      </c>
      <c r="C5413" s="575" t="s">
        <v>701</v>
      </c>
      <c r="D5413" s="716">
        <v>3</v>
      </c>
      <c r="E5413" s="715">
        <v>2011</v>
      </c>
      <c r="F5413" s="1097">
        <v>321.82</v>
      </c>
      <c r="G5413" s="784">
        <f t="shared" si="180"/>
        <v>321.82</v>
      </c>
      <c r="H5413" s="711">
        <v>100</v>
      </c>
      <c r="I5413" s="784">
        <f t="shared" si="181"/>
        <v>0</v>
      </c>
      <c r="J5413" s="713"/>
      <c r="K5413" s="713"/>
      <c r="L5413" s="713"/>
      <c r="M5413" s="771"/>
      <c r="N5413" s="713"/>
      <c r="O5413" s="713"/>
      <c r="P5413" s="1838"/>
    </row>
    <row r="5414" spans="1:16" ht="13.5" customHeight="1" x14ac:dyDescent="0.2">
      <c r="A5414" s="606">
        <v>70</v>
      </c>
      <c r="B5414" s="719" t="s">
        <v>787</v>
      </c>
      <c r="C5414" s="575" t="s">
        <v>701</v>
      </c>
      <c r="D5414" s="716">
        <v>3</v>
      </c>
      <c r="E5414" s="715">
        <v>2011</v>
      </c>
      <c r="F5414" s="1097">
        <v>982.31</v>
      </c>
      <c r="G5414" s="784">
        <f t="shared" si="180"/>
        <v>982.31</v>
      </c>
      <c r="H5414" s="711">
        <v>100</v>
      </c>
      <c r="I5414" s="784">
        <f t="shared" si="181"/>
        <v>0</v>
      </c>
      <c r="J5414" s="713"/>
      <c r="K5414" s="713"/>
      <c r="L5414" s="713"/>
      <c r="M5414" s="771"/>
      <c r="N5414" s="713"/>
      <c r="O5414" s="713"/>
      <c r="P5414" s="1838"/>
    </row>
    <row r="5415" spans="1:16" ht="13.5" customHeight="1" x14ac:dyDescent="0.2">
      <c r="A5415" s="606">
        <v>71</v>
      </c>
      <c r="B5415" s="719" t="s">
        <v>787</v>
      </c>
      <c r="C5415" s="575" t="s">
        <v>701</v>
      </c>
      <c r="D5415" s="716">
        <v>5</v>
      </c>
      <c r="E5415" s="715">
        <v>2011</v>
      </c>
      <c r="F5415" s="1097">
        <v>1863.76</v>
      </c>
      <c r="G5415" s="784">
        <f t="shared" si="180"/>
        <v>1863.76</v>
      </c>
      <c r="H5415" s="711">
        <v>100</v>
      </c>
      <c r="I5415" s="784">
        <f t="shared" si="181"/>
        <v>0</v>
      </c>
      <c r="J5415" s="713"/>
      <c r="K5415" s="713"/>
      <c r="L5415" s="713"/>
      <c r="M5415" s="771"/>
      <c r="N5415" s="713"/>
      <c r="O5415" s="713"/>
      <c r="P5415" s="1838"/>
    </row>
    <row r="5416" spans="1:16" ht="13.5" customHeight="1" x14ac:dyDescent="0.2">
      <c r="A5416" s="606">
        <v>72</v>
      </c>
      <c r="B5416" s="719" t="s">
        <v>786</v>
      </c>
      <c r="C5416" s="575" t="s">
        <v>701</v>
      </c>
      <c r="D5416" s="716">
        <v>7</v>
      </c>
      <c r="E5416" s="715">
        <v>2011</v>
      </c>
      <c r="F5416" s="1097">
        <v>775.75</v>
      </c>
      <c r="G5416" s="784">
        <f t="shared" si="180"/>
        <v>775.75</v>
      </c>
      <c r="H5416" s="711">
        <v>100</v>
      </c>
      <c r="I5416" s="784">
        <f t="shared" si="181"/>
        <v>0</v>
      </c>
      <c r="J5416" s="713"/>
      <c r="K5416" s="713"/>
      <c r="L5416" s="713"/>
      <c r="M5416" s="771"/>
      <c r="N5416" s="713"/>
      <c r="O5416" s="713"/>
      <c r="P5416" s="1838"/>
    </row>
    <row r="5417" spans="1:16" ht="13.5" customHeight="1" x14ac:dyDescent="0.2">
      <c r="A5417" s="606">
        <v>73</v>
      </c>
      <c r="B5417" s="719" t="s">
        <v>786</v>
      </c>
      <c r="C5417" s="575" t="s">
        <v>701</v>
      </c>
      <c r="D5417" s="716">
        <v>10</v>
      </c>
      <c r="E5417" s="715">
        <v>2011</v>
      </c>
      <c r="F5417" s="1097">
        <v>965.22</v>
      </c>
      <c r="G5417" s="784">
        <f t="shared" si="180"/>
        <v>965.22</v>
      </c>
      <c r="H5417" s="711">
        <v>100</v>
      </c>
      <c r="I5417" s="784">
        <f t="shared" si="181"/>
        <v>0</v>
      </c>
      <c r="J5417" s="713"/>
      <c r="K5417" s="713"/>
      <c r="L5417" s="713"/>
      <c r="M5417" s="771"/>
      <c r="N5417" s="713"/>
      <c r="O5417" s="713"/>
      <c r="P5417" s="1838"/>
    </row>
    <row r="5418" spans="1:16" ht="13.5" customHeight="1" x14ac:dyDescent="0.2">
      <c r="A5418" s="606">
        <v>74</v>
      </c>
      <c r="B5418" s="719" t="s">
        <v>786</v>
      </c>
      <c r="C5418" s="575" t="s">
        <v>701</v>
      </c>
      <c r="D5418" s="716">
        <v>4</v>
      </c>
      <c r="E5418" s="715">
        <v>2011</v>
      </c>
      <c r="F5418" s="1097">
        <v>306.01</v>
      </c>
      <c r="G5418" s="784">
        <f t="shared" si="180"/>
        <v>306.01</v>
      </c>
      <c r="H5418" s="711">
        <v>100</v>
      </c>
      <c r="I5418" s="784">
        <f t="shared" si="181"/>
        <v>0</v>
      </c>
      <c r="J5418" s="713"/>
      <c r="K5418" s="713"/>
      <c r="L5418" s="713"/>
      <c r="M5418" s="771"/>
      <c r="N5418" s="713"/>
      <c r="O5418" s="713"/>
      <c r="P5418" s="1838"/>
    </row>
    <row r="5419" spans="1:16" ht="13.5" customHeight="1" x14ac:dyDescent="0.2">
      <c r="A5419" s="606">
        <v>75</v>
      </c>
      <c r="B5419" s="719" t="s">
        <v>4097</v>
      </c>
      <c r="C5419" s="575" t="s">
        <v>701</v>
      </c>
      <c r="D5419" s="716">
        <v>17</v>
      </c>
      <c r="E5419" s="715">
        <v>2011</v>
      </c>
      <c r="F5419" s="1097">
        <v>1373.81</v>
      </c>
      <c r="G5419" s="784">
        <f t="shared" si="180"/>
        <v>1373.81</v>
      </c>
      <c r="H5419" s="711">
        <v>100</v>
      </c>
      <c r="I5419" s="784">
        <f t="shared" si="181"/>
        <v>0</v>
      </c>
      <c r="J5419" s="713"/>
      <c r="K5419" s="713"/>
      <c r="L5419" s="713"/>
      <c r="M5419" s="771"/>
      <c r="N5419" s="713"/>
      <c r="O5419" s="713"/>
      <c r="P5419" s="1838"/>
    </row>
    <row r="5420" spans="1:16" ht="13.5" customHeight="1" x14ac:dyDescent="0.2">
      <c r="A5420" s="606">
        <v>76</v>
      </c>
      <c r="B5420" s="719" t="s">
        <v>786</v>
      </c>
      <c r="C5420" s="575" t="s">
        <v>701</v>
      </c>
      <c r="D5420" s="716">
        <v>2</v>
      </c>
      <c r="E5420" s="715">
        <v>2011</v>
      </c>
      <c r="F5420" s="1105">
        <v>150.15</v>
      </c>
      <c r="G5420" s="784">
        <f t="shared" si="180"/>
        <v>150.15</v>
      </c>
      <c r="H5420" s="711">
        <v>100</v>
      </c>
      <c r="I5420" s="784">
        <f t="shared" si="181"/>
        <v>0</v>
      </c>
      <c r="J5420" s="713"/>
      <c r="K5420" s="713"/>
      <c r="L5420" s="713"/>
      <c r="M5420" s="771"/>
      <c r="N5420" s="713"/>
      <c r="O5420" s="713"/>
      <c r="P5420" s="1838"/>
    </row>
    <row r="5421" spans="1:16" ht="13.5" customHeight="1" x14ac:dyDescent="0.2">
      <c r="A5421" s="606">
        <v>77</v>
      </c>
      <c r="B5421" s="719" t="s">
        <v>786</v>
      </c>
      <c r="C5421" s="575" t="s">
        <v>701</v>
      </c>
      <c r="D5421" s="716">
        <v>8</v>
      </c>
      <c r="E5421" s="715">
        <v>2011</v>
      </c>
      <c r="F5421" s="1097">
        <v>600.58000000000004</v>
      </c>
      <c r="G5421" s="784">
        <f t="shared" si="180"/>
        <v>600.58000000000004</v>
      </c>
      <c r="H5421" s="711">
        <v>100</v>
      </c>
      <c r="I5421" s="784">
        <f t="shared" si="181"/>
        <v>0</v>
      </c>
      <c r="J5421" s="713"/>
      <c r="K5421" s="713"/>
      <c r="L5421" s="713"/>
      <c r="M5421" s="771"/>
      <c r="N5421" s="713"/>
      <c r="O5421" s="713"/>
      <c r="P5421" s="1838"/>
    </row>
    <row r="5422" spans="1:16" ht="13.5" customHeight="1" x14ac:dyDescent="0.2">
      <c r="A5422" s="606">
        <v>78</v>
      </c>
      <c r="B5422" s="719" t="s">
        <v>791</v>
      </c>
      <c r="C5422" s="575" t="s">
        <v>701</v>
      </c>
      <c r="D5422" s="716">
        <v>2</v>
      </c>
      <c r="E5422" s="715">
        <v>2011</v>
      </c>
      <c r="F5422" s="1097">
        <v>522.65</v>
      </c>
      <c r="G5422" s="784">
        <f t="shared" si="180"/>
        <v>522.65</v>
      </c>
      <c r="H5422" s="711">
        <v>100</v>
      </c>
      <c r="I5422" s="784">
        <f t="shared" si="181"/>
        <v>0</v>
      </c>
      <c r="J5422" s="713"/>
      <c r="K5422" s="713"/>
      <c r="L5422" s="713"/>
      <c r="M5422" s="771"/>
      <c r="N5422" s="713"/>
      <c r="O5422" s="713"/>
      <c r="P5422" s="1838"/>
    </row>
    <row r="5423" spans="1:16" ht="13.5" customHeight="1" x14ac:dyDescent="0.2">
      <c r="A5423" s="606">
        <v>79</v>
      </c>
      <c r="B5423" s="719" t="s">
        <v>787</v>
      </c>
      <c r="C5423" s="575" t="s">
        <v>701</v>
      </c>
      <c r="D5423" s="716">
        <v>19</v>
      </c>
      <c r="E5423" s="715">
        <v>2011</v>
      </c>
      <c r="F5423" s="1097">
        <v>5107.43</v>
      </c>
      <c r="G5423" s="784">
        <f t="shared" si="180"/>
        <v>5107.43</v>
      </c>
      <c r="H5423" s="711">
        <v>100</v>
      </c>
      <c r="I5423" s="784">
        <f t="shared" si="181"/>
        <v>0</v>
      </c>
      <c r="J5423" s="713"/>
      <c r="K5423" s="713"/>
      <c r="L5423" s="713"/>
      <c r="M5423" s="771"/>
      <c r="N5423" s="713"/>
      <c r="O5423" s="713"/>
      <c r="P5423" s="1838"/>
    </row>
    <row r="5424" spans="1:16" ht="13.5" customHeight="1" x14ac:dyDescent="0.2">
      <c r="A5424" s="606">
        <v>80</v>
      </c>
      <c r="B5424" s="719" t="s">
        <v>787</v>
      </c>
      <c r="C5424" s="575" t="s">
        <v>701</v>
      </c>
      <c r="D5424" s="716">
        <v>4</v>
      </c>
      <c r="E5424" s="715">
        <v>2011</v>
      </c>
      <c r="F5424" s="1097">
        <v>702.5</v>
      </c>
      <c r="G5424" s="784">
        <f t="shared" si="180"/>
        <v>702.5</v>
      </c>
      <c r="H5424" s="711">
        <v>100</v>
      </c>
      <c r="I5424" s="784">
        <f t="shared" si="181"/>
        <v>0</v>
      </c>
      <c r="J5424" s="713"/>
      <c r="K5424" s="713"/>
      <c r="L5424" s="713"/>
      <c r="M5424" s="771"/>
      <c r="N5424" s="713"/>
      <c r="O5424" s="713"/>
      <c r="P5424" s="1838"/>
    </row>
    <row r="5425" spans="1:16" ht="13.5" customHeight="1" x14ac:dyDescent="0.2">
      <c r="A5425" s="606">
        <v>81</v>
      </c>
      <c r="B5425" s="719" t="s">
        <v>712</v>
      </c>
      <c r="C5425" s="575" t="s">
        <v>701</v>
      </c>
      <c r="D5425" s="716">
        <v>5</v>
      </c>
      <c r="E5425" s="715">
        <v>2011</v>
      </c>
      <c r="F5425" s="1097">
        <v>1062</v>
      </c>
      <c r="G5425" s="784">
        <f t="shared" si="180"/>
        <v>1062</v>
      </c>
      <c r="H5425" s="711">
        <v>100</v>
      </c>
      <c r="I5425" s="784">
        <f t="shared" si="181"/>
        <v>0</v>
      </c>
      <c r="J5425" s="713"/>
      <c r="K5425" s="713"/>
      <c r="L5425" s="713"/>
      <c r="M5425" s="771"/>
      <c r="N5425" s="713"/>
      <c r="O5425" s="713"/>
      <c r="P5425" s="1838"/>
    </row>
    <row r="5426" spans="1:16" ht="13.5" customHeight="1" x14ac:dyDescent="0.2">
      <c r="A5426" s="606">
        <v>82</v>
      </c>
      <c r="B5426" s="719" t="s">
        <v>806</v>
      </c>
      <c r="C5426" s="575" t="s">
        <v>701</v>
      </c>
      <c r="D5426" s="716">
        <v>65</v>
      </c>
      <c r="E5426" s="715">
        <v>2011</v>
      </c>
      <c r="F5426" s="1097">
        <v>2208.9699999999998</v>
      </c>
      <c r="G5426" s="784">
        <f t="shared" si="180"/>
        <v>2208.9699999999998</v>
      </c>
      <c r="H5426" s="711">
        <v>100</v>
      </c>
      <c r="I5426" s="784">
        <f t="shared" si="181"/>
        <v>0</v>
      </c>
      <c r="J5426" s="713"/>
      <c r="K5426" s="713"/>
      <c r="L5426" s="713"/>
      <c r="M5426" s="771"/>
      <c r="N5426" s="713"/>
      <c r="O5426" s="713"/>
      <c r="P5426" s="1838"/>
    </row>
    <row r="5427" spans="1:16" ht="13.5" customHeight="1" x14ac:dyDescent="0.2">
      <c r="A5427" s="606">
        <v>83</v>
      </c>
      <c r="B5427" s="719" t="s">
        <v>806</v>
      </c>
      <c r="C5427" s="575" t="s">
        <v>701</v>
      </c>
      <c r="D5427" s="716">
        <v>19</v>
      </c>
      <c r="E5427" s="715">
        <v>2011</v>
      </c>
      <c r="F5427" s="1097">
        <v>2017.5</v>
      </c>
      <c r="G5427" s="784">
        <f t="shared" si="180"/>
        <v>2017.5</v>
      </c>
      <c r="H5427" s="711">
        <v>100</v>
      </c>
      <c r="I5427" s="784">
        <f t="shared" si="181"/>
        <v>0</v>
      </c>
      <c r="J5427" s="713"/>
      <c r="K5427" s="713"/>
      <c r="L5427" s="713"/>
      <c r="M5427" s="771"/>
      <c r="N5427" s="713"/>
      <c r="O5427" s="713"/>
      <c r="P5427" s="1838"/>
    </row>
    <row r="5428" spans="1:16" ht="13.5" customHeight="1" x14ac:dyDescent="0.2">
      <c r="A5428" s="606">
        <v>84</v>
      </c>
      <c r="B5428" s="719" t="s">
        <v>712</v>
      </c>
      <c r="C5428" s="575" t="s">
        <v>701</v>
      </c>
      <c r="D5428" s="716">
        <v>2</v>
      </c>
      <c r="E5428" s="715">
        <v>2011</v>
      </c>
      <c r="F5428" s="1097">
        <v>987.5</v>
      </c>
      <c r="G5428" s="784">
        <f t="shared" si="180"/>
        <v>987.5</v>
      </c>
      <c r="H5428" s="711">
        <v>100</v>
      </c>
      <c r="I5428" s="784">
        <f t="shared" si="181"/>
        <v>0</v>
      </c>
      <c r="J5428" s="713"/>
      <c r="K5428" s="713"/>
      <c r="L5428" s="713"/>
      <c r="M5428" s="771"/>
      <c r="N5428" s="713"/>
      <c r="O5428" s="713"/>
      <c r="P5428" s="1838"/>
    </row>
    <row r="5429" spans="1:16" ht="13.5" customHeight="1" x14ac:dyDescent="0.2">
      <c r="A5429" s="606">
        <v>85</v>
      </c>
      <c r="B5429" s="719" t="s">
        <v>2975</v>
      </c>
      <c r="C5429" s="575" t="s">
        <v>701</v>
      </c>
      <c r="D5429" s="716">
        <v>4</v>
      </c>
      <c r="E5429" s="715">
        <v>2011</v>
      </c>
      <c r="F5429" s="1097">
        <v>433.93</v>
      </c>
      <c r="G5429" s="784">
        <f t="shared" si="180"/>
        <v>433.93</v>
      </c>
      <c r="H5429" s="711">
        <v>100</v>
      </c>
      <c r="I5429" s="784">
        <f t="shared" si="181"/>
        <v>0</v>
      </c>
      <c r="J5429" s="713"/>
      <c r="K5429" s="713"/>
      <c r="L5429" s="713"/>
      <c r="M5429" s="771"/>
      <c r="N5429" s="713"/>
      <c r="O5429" s="713"/>
      <c r="P5429" s="1838"/>
    </row>
    <row r="5430" spans="1:16" ht="13.5" customHeight="1" x14ac:dyDescent="0.2">
      <c r="A5430" s="606">
        <v>86</v>
      </c>
      <c r="B5430" s="719" t="s">
        <v>2975</v>
      </c>
      <c r="C5430" s="575" t="s">
        <v>701</v>
      </c>
      <c r="D5430" s="716">
        <v>17</v>
      </c>
      <c r="E5430" s="715">
        <v>2011</v>
      </c>
      <c r="F5430" s="1097">
        <v>2208</v>
      </c>
      <c r="G5430" s="784">
        <f t="shared" si="180"/>
        <v>2208</v>
      </c>
      <c r="H5430" s="711">
        <v>100</v>
      </c>
      <c r="I5430" s="784">
        <f t="shared" si="181"/>
        <v>0</v>
      </c>
      <c r="J5430" s="713"/>
      <c r="K5430" s="713"/>
      <c r="L5430" s="713"/>
      <c r="M5430" s="771"/>
      <c r="N5430" s="713"/>
      <c r="O5430" s="713"/>
      <c r="P5430" s="1838"/>
    </row>
    <row r="5431" spans="1:16" ht="13.5" customHeight="1" x14ac:dyDescent="0.2">
      <c r="A5431" s="606">
        <v>87</v>
      </c>
      <c r="B5431" s="719" t="s">
        <v>2975</v>
      </c>
      <c r="C5431" s="575" t="s">
        <v>701</v>
      </c>
      <c r="D5431" s="716">
        <v>6</v>
      </c>
      <c r="E5431" s="715">
        <v>2011</v>
      </c>
      <c r="F5431" s="1097">
        <v>991.83</v>
      </c>
      <c r="G5431" s="784">
        <f t="shared" si="180"/>
        <v>991.83</v>
      </c>
      <c r="H5431" s="711">
        <v>100</v>
      </c>
      <c r="I5431" s="784">
        <f t="shared" si="181"/>
        <v>0</v>
      </c>
      <c r="J5431" s="713"/>
      <c r="K5431" s="713"/>
      <c r="L5431" s="713"/>
      <c r="M5431" s="771"/>
      <c r="N5431" s="713"/>
      <c r="O5431" s="713"/>
      <c r="P5431" s="1838"/>
    </row>
    <row r="5432" spans="1:16" ht="13.5" customHeight="1" x14ac:dyDescent="0.2">
      <c r="A5432" s="606">
        <v>88</v>
      </c>
      <c r="B5432" s="719" t="s">
        <v>819</v>
      </c>
      <c r="C5432" s="575" t="s">
        <v>701</v>
      </c>
      <c r="D5432" s="716">
        <v>2</v>
      </c>
      <c r="E5432" s="715">
        <v>2011</v>
      </c>
      <c r="F5432" s="1097">
        <v>360</v>
      </c>
      <c r="G5432" s="784">
        <f t="shared" si="180"/>
        <v>360</v>
      </c>
      <c r="H5432" s="711">
        <v>100</v>
      </c>
      <c r="I5432" s="784">
        <f t="shared" si="181"/>
        <v>0</v>
      </c>
      <c r="J5432" s="713"/>
      <c r="K5432" s="713"/>
      <c r="L5432" s="713"/>
      <c r="M5432" s="771"/>
      <c r="N5432" s="713"/>
      <c r="O5432" s="713"/>
      <c r="P5432" s="1838"/>
    </row>
    <row r="5433" spans="1:16" ht="13.5" customHeight="1" x14ac:dyDescent="0.2">
      <c r="A5433" s="606">
        <v>89</v>
      </c>
      <c r="B5433" s="719" t="s">
        <v>759</v>
      </c>
      <c r="C5433" s="575" t="s">
        <v>701</v>
      </c>
      <c r="D5433" s="716">
        <v>1</v>
      </c>
      <c r="E5433" s="715">
        <v>2011</v>
      </c>
      <c r="F5433" s="1097">
        <v>100</v>
      </c>
      <c r="G5433" s="784">
        <f t="shared" si="180"/>
        <v>100</v>
      </c>
      <c r="H5433" s="711">
        <v>100</v>
      </c>
      <c r="I5433" s="784">
        <f t="shared" si="181"/>
        <v>0</v>
      </c>
      <c r="J5433" s="713"/>
      <c r="K5433" s="713"/>
      <c r="L5433" s="713"/>
      <c r="M5433" s="771"/>
      <c r="N5433" s="713"/>
      <c r="O5433" s="713"/>
      <c r="P5433" s="1838"/>
    </row>
    <row r="5434" spans="1:16" ht="13.5" customHeight="1" x14ac:dyDescent="0.2">
      <c r="A5434" s="606">
        <v>90</v>
      </c>
      <c r="B5434" s="719" t="s">
        <v>829</v>
      </c>
      <c r="C5434" s="575" t="s">
        <v>701</v>
      </c>
      <c r="D5434" s="716">
        <v>2</v>
      </c>
      <c r="E5434" s="715">
        <v>2012</v>
      </c>
      <c r="F5434" s="1097">
        <v>444</v>
      </c>
      <c r="G5434" s="784">
        <f t="shared" si="180"/>
        <v>426.24</v>
      </c>
      <c r="H5434" s="711">
        <v>96</v>
      </c>
      <c r="I5434" s="784">
        <f t="shared" si="181"/>
        <v>17.759999999999991</v>
      </c>
      <c r="J5434" s="713"/>
      <c r="K5434" s="713"/>
      <c r="L5434" s="713"/>
      <c r="M5434" s="771"/>
      <c r="N5434" s="713"/>
      <c r="O5434" s="713"/>
      <c r="P5434" s="1838"/>
    </row>
    <row r="5435" spans="1:16" ht="13.5" customHeight="1" x14ac:dyDescent="0.2">
      <c r="A5435" s="606">
        <v>91</v>
      </c>
      <c r="B5435" s="719" t="s">
        <v>4098</v>
      </c>
      <c r="C5435" s="575" t="s">
        <v>701</v>
      </c>
      <c r="D5435" s="716">
        <v>4</v>
      </c>
      <c r="E5435" s="715">
        <v>2012</v>
      </c>
      <c r="F5435" s="1097">
        <v>744.13</v>
      </c>
      <c r="G5435" s="784">
        <f t="shared" si="180"/>
        <v>714.36479999999995</v>
      </c>
      <c r="H5435" s="711">
        <v>96</v>
      </c>
      <c r="I5435" s="784">
        <f t="shared" si="181"/>
        <v>29.76520000000005</v>
      </c>
      <c r="J5435" s="713"/>
      <c r="K5435" s="713"/>
      <c r="L5435" s="713"/>
      <c r="M5435" s="771"/>
      <c r="N5435" s="713"/>
      <c r="O5435" s="713"/>
      <c r="P5435" s="1838"/>
    </row>
    <row r="5436" spans="1:16" ht="13.5" customHeight="1" x14ac:dyDescent="0.2">
      <c r="A5436" s="606">
        <v>92</v>
      </c>
      <c r="B5436" s="719" t="s">
        <v>2000</v>
      </c>
      <c r="C5436" s="575" t="s">
        <v>701</v>
      </c>
      <c r="D5436" s="716">
        <v>2</v>
      </c>
      <c r="E5436" s="715">
        <v>2012</v>
      </c>
      <c r="F5436" s="1097">
        <v>445.25</v>
      </c>
      <c r="G5436" s="784">
        <f t="shared" si="180"/>
        <v>427.44</v>
      </c>
      <c r="H5436" s="711">
        <v>96</v>
      </c>
      <c r="I5436" s="784">
        <f t="shared" si="181"/>
        <v>17.810000000000002</v>
      </c>
      <c r="J5436" s="713"/>
      <c r="K5436" s="713"/>
      <c r="L5436" s="713"/>
      <c r="M5436" s="771"/>
      <c r="N5436" s="713"/>
      <c r="O5436" s="713"/>
      <c r="P5436" s="1838"/>
    </row>
    <row r="5437" spans="1:16" ht="13.5" customHeight="1" x14ac:dyDescent="0.2">
      <c r="A5437" s="606">
        <v>93</v>
      </c>
      <c r="B5437" s="719" t="s">
        <v>829</v>
      </c>
      <c r="C5437" s="575" t="s">
        <v>701</v>
      </c>
      <c r="D5437" s="716">
        <v>6</v>
      </c>
      <c r="E5437" s="715">
        <v>2013</v>
      </c>
      <c r="F5437" s="1097">
        <v>1587.25</v>
      </c>
      <c r="G5437" s="784">
        <f t="shared" si="180"/>
        <v>1333.29</v>
      </c>
      <c r="H5437" s="711">
        <v>84</v>
      </c>
      <c r="I5437" s="784">
        <f t="shared" si="181"/>
        <v>253.96000000000004</v>
      </c>
      <c r="J5437" s="713"/>
      <c r="K5437" s="713"/>
      <c r="L5437" s="713"/>
      <c r="M5437" s="771"/>
      <c r="N5437" s="713"/>
      <c r="O5437" s="713"/>
      <c r="P5437" s="1838"/>
    </row>
    <row r="5438" spans="1:16" ht="13.5" customHeight="1" x14ac:dyDescent="0.2">
      <c r="A5438" s="606">
        <v>94</v>
      </c>
      <c r="B5438" s="719" t="s">
        <v>3108</v>
      </c>
      <c r="C5438" s="575" t="s">
        <v>701</v>
      </c>
      <c r="D5438" s="716">
        <v>6</v>
      </c>
      <c r="E5438" s="715">
        <v>2013</v>
      </c>
      <c r="F5438" s="1097">
        <v>729.28</v>
      </c>
      <c r="G5438" s="784">
        <f t="shared" si="180"/>
        <v>612.59519999999998</v>
      </c>
      <c r="H5438" s="711">
        <v>84</v>
      </c>
      <c r="I5438" s="784">
        <f t="shared" si="181"/>
        <v>116.6848</v>
      </c>
      <c r="J5438" s="713"/>
      <c r="K5438" s="713"/>
      <c r="L5438" s="713"/>
      <c r="M5438" s="771"/>
      <c r="N5438" s="713"/>
      <c r="O5438" s="713"/>
      <c r="P5438" s="1838"/>
    </row>
    <row r="5439" spans="1:16" ht="13.5" customHeight="1" x14ac:dyDescent="0.2">
      <c r="A5439" s="606">
        <v>95</v>
      </c>
      <c r="B5439" s="719" t="s">
        <v>822</v>
      </c>
      <c r="C5439" s="575" t="s">
        <v>701</v>
      </c>
      <c r="D5439" s="716">
        <v>6</v>
      </c>
      <c r="E5439" s="715">
        <v>2013</v>
      </c>
      <c r="F5439" s="1097">
        <v>772.17</v>
      </c>
      <c r="G5439" s="784">
        <f t="shared" si="180"/>
        <v>648.62279999999998</v>
      </c>
      <c r="H5439" s="711">
        <v>84</v>
      </c>
      <c r="I5439" s="784">
        <f t="shared" si="181"/>
        <v>123.54719999999998</v>
      </c>
      <c r="J5439" s="713"/>
      <c r="K5439" s="713"/>
      <c r="L5439" s="713"/>
      <c r="M5439" s="771"/>
      <c r="N5439" s="713"/>
      <c r="O5439" s="713"/>
      <c r="P5439" s="1838"/>
    </row>
    <row r="5440" spans="1:16" ht="13.5" customHeight="1" x14ac:dyDescent="0.2">
      <c r="A5440" s="606">
        <v>96</v>
      </c>
      <c r="B5440" s="719" t="s">
        <v>4097</v>
      </c>
      <c r="C5440" s="575" t="s">
        <v>701</v>
      </c>
      <c r="D5440" s="716">
        <v>6</v>
      </c>
      <c r="E5440" s="715">
        <v>2013</v>
      </c>
      <c r="F5440" s="1097">
        <v>643.64</v>
      </c>
      <c r="G5440" s="784">
        <f t="shared" si="180"/>
        <v>540.6576</v>
      </c>
      <c r="H5440" s="711">
        <v>84</v>
      </c>
      <c r="I5440" s="784">
        <f t="shared" si="181"/>
        <v>102.98239999999998</v>
      </c>
      <c r="J5440" s="713"/>
      <c r="K5440" s="713"/>
      <c r="L5440" s="713"/>
      <c r="M5440" s="771"/>
      <c r="N5440" s="713"/>
      <c r="O5440" s="713"/>
      <c r="P5440" s="1838"/>
    </row>
    <row r="5441" spans="1:16" ht="13.5" customHeight="1" x14ac:dyDescent="0.2">
      <c r="A5441" s="606">
        <v>97</v>
      </c>
      <c r="B5441" s="719" t="s">
        <v>787</v>
      </c>
      <c r="C5441" s="575" t="s">
        <v>701</v>
      </c>
      <c r="D5441" s="716">
        <v>6</v>
      </c>
      <c r="E5441" s="715">
        <v>2013</v>
      </c>
      <c r="F5441" s="1097">
        <v>1935.45</v>
      </c>
      <c r="G5441" s="784">
        <f t="shared" si="180"/>
        <v>1625.778</v>
      </c>
      <c r="H5441" s="711">
        <v>84</v>
      </c>
      <c r="I5441" s="784">
        <f t="shared" si="181"/>
        <v>309.67200000000003</v>
      </c>
      <c r="J5441" s="713"/>
      <c r="K5441" s="713"/>
      <c r="L5441" s="713"/>
      <c r="M5441" s="771"/>
      <c r="N5441" s="713"/>
      <c r="O5441" s="713"/>
      <c r="P5441" s="1838"/>
    </row>
    <row r="5442" spans="1:16" ht="13.5" customHeight="1" x14ac:dyDescent="0.2">
      <c r="A5442" s="606">
        <v>98</v>
      </c>
      <c r="B5442" s="719" t="s">
        <v>787</v>
      </c>
      <c r="C5442" s="575" t="s">
        <v>701</v>
      </c>
      <c r="D5442" s="716">
        <v>10</v>
      </c>
      <c r="E5442" s="715">
        <v>2013</v>
      </c>
      <c r="F5442" s="1097">
        <v>3727.53</v>
      </c>
      <c r="G5442" s="784">
        <f t="shared" si="180"/>
        <v>3131.1251999999999</v>
      </c>
      <c r="H5442" s="711">
        <v>84</v>
      </c>
      <c r="I5442" s="784">
        <f t="shared" si="181"/>
        <v>596.40480000000025</v>
      </c>
      <c r="J5442" s="713"/>
      <c r="K5442" s="713"/>
      <c r="L5442" s="713"/>
      <c r="M5442" s="771"/>
      <c r="N5442" s="713"/>
      <c r="O5442" s="713"/>
      <c r="P5442" s="1838"/>
    </row>
    <row r="5443" spans="1:16" ht="13.5" customHeight="1" x14ac:dyDescent="0.2">
      <c r="A5443" s="606">
        <v>99</v>
      </c>
      <c r="B5443" s="719" t="s">
        <v>786</v>
      </c>
      <c r="C5443" s="575" t="s">
        <v>701</v>
      </c>
      <c r="D5443" s="716">
        <v>10</v>
      </c>
      <c r="E5443" s="715">
        <v>2013</v>
      </c>
      <c r="F5443" s="1097">
        <v>1108.21</v>
      </c>
      <c r="G5443" s="784">
        <f t="shared" si="180"/>
        <v>930.89639999999997</v>
      </c>
      <c r="H5443" s="711">
        <v>84</v>
      </c>
      <c r="I5443" s="784">
        <f t="shared" si="181"/>
        <v>177.31360000000006</v>
      </c>
      <c r="J5443" s="713"/>
      <c r="K5443" s="713"/>
      <c r="L5443" s="713"/>
      <c r="M5443" s="771"/>
      <c r="N5443" s="713"/>
      <c r="O5443" s="713"/>
      <c r="P5443" s="1838"/>
    </row>
    <row r="5444" spans="1:16" ht="13.5" customHeight="1" x14ac:dyDescent="0.2">
      <c r="A5444" s="606">
        <v>100</v>
      </c>
      <c r="B5444" s="719" t="s">
        <v>786</v>
      </c>
      <c r="C5444" s="575" t="s">
        <v>701</v>
      </c>
      <c r="D5444" s="716">
        <v>15</v>
      </c>
      <c r="E5444" s="715">
        <v>2013</v>
      </c>
      <c r="F5444" s="1097">
        <v>1447.83</v>
      </c>
      <c r="G5444" s="784">
        <f t="shared" si="180"/>
        <v>1216.1771999999999</v>
      </c>
      <c r="H5444" s="711">
        <v>84</v>
      </c>
      <c r="I5444" s="784">
        <f t="shared" si="181"/>
        <v>231.65280000000007</v>
      </c>
      <c r="J5444" s="713"/>
      <c r="K5444" s="713"/>
      <c r="L5444" s="713"/>
      <c r="M5444" s="771"/>
      <c r="N5444" s="713"/>
      <c r="O5444" s="713"/>
      <c r="P5444" s="1838"/>
    </row>
    <row r="5445" spans="1:16" ht="13.5" customHeight="1" x14ac:dyDescent="0.2">
      <c r="A5445" s="606">
        <v>101</v>
      </c>
      <c r="B5445" s="719" t="s">
        <v>786</v>
      </c>
      <c r="C5445" s="575" t="s">
        <v>701</v>
      </c>
      <c r="D5445" s="716">
        <v>6</v>
      </c>
      <c r="E5445" s="715">
        <v>2013</v>
      </c>
      <c r="F5445" s="1097">
        <v>459.01</v>
      </c>
      <c r="G5445" s="784">
        <f t="shared" si="180"/>
        <v>385.5684</v>
      </c>
      <c r="H5445" s="711">
        <v>84</v>
      </c>
      <c r="I5445" s="784">
        <f t="shared" si="181"/>
        <v>73.441599999999994</v>
      </c>
      <c r="J5445" s="713"/>
      <c r="K5445" s="713"/>
      <c r="L5445" s="713"/>
      <c r="M5445" s="771"/>
      <c r="N5445" s="713"/>
      <c r="O5445" s="713"/>
      <c r="P5445" s="1838"/>
    </row>
    <row r="5446" spans="1:16" ht="13.5" customHeight="1" x14ac:dyDescent="0.2">
      <c r="A5446" s="606">
        <v>102</v>
      </c>
      <c r="B5446" s="719" t="s">
        <v>4097</v>
      </c>
      <c r="C5446" s="575" t="s">
        <v>701</v>
      </c>
      <c r="D5446" s="716">
        <v>25</v>
      </c>
      <c r="E5446" s="715">
        <v>2013</v>
      </c>
      <c r="F5446" s="1097">
        <v>2020.31</v>
      </c>
      <c r="G5446" s="784">
        <f t="shared" si="180"/>
        <v>1697.0603999999998</v>
      </c>
      <c r="H5446" s="711">
        <v>84</v>
      </c>
      <c r="I5446" s="784">
        <f t="shared" si="181"/>
        <v>323.2496000000001</v>
      </c>
      <c r="J5446" s="713"/>
      <c r="K5446" s="713"/>
      <c r="L5446" s="713"/>
      <c r="M5446" s="771"/>
      <c r="N5446" s="713"/>
      <c r="O5446" s="713"/>
      <c r="P5446" s="1838"/>
    </row>
    <row r="5447" spans="1:16" ht="13.5" customHeight="1" x14ac:dyDescent="0.2">
      <c r="A5447" s="606">
        <v>103</v>
      </c>
      <c r="B5447" s="719" t="s">
        <v>786</v>
      </c>
      <c r="C5447" s="575" t="s">
        <v>701</v>
      </c>
      <c r="D5447" s="716">
        <v>4</v>
      </c>
      <c r="E5447" s="715">
        <v>2013</v>
      </c>
      <c r="F5447" s="1097">
        <v>300.29000000000002</v>
      </c>
      <c r="G5447" s="784">
        <f t="shared" si="180"/>
        <v>252.24360000000001</v>
      </c>
      <c r="H5447" s="711">
        <v>84</v>
      </c>
      <c r="I5447" s="784">
        <f t="shared" si="181"/>
        <v>48.046400000000006</v>
      </c>
      <c r="J5447" s="713"/>
      <c r="K5447" s="713"/>
      <c r="L5447" s="713"/>
      <c r="M5447" s="771"/>
      <c r="N5447" s="713"/>
      <c r="O5447" s="713"/>
      <c r="P5447" s="1838"/>
    </row>
    <row r="5448" spans="1:16" ht="13.5" customHeight="1" x14ac:dyDescent="0.2">
      <c r="A5448" s="606">
        <v>104</v>
      </c>
      <c r="B5448" s="719" t="s">
        <v>786</v>
      </c>
      <c r="C5448" s="575" t="s">
        <v>701</v>
      </c>
      <c r="D5448" s="716">
        <v>16</v>
      </c>
      <c r="E5448" s="715">
        <v>2013</v>
      </c>
      <c r="F5448" s="1097">
        <v>1201.1600000000001</v>
      </c>
      <c r="G5448" s="784">
        <f t="shared" si="180"/>
        <v>1008.9744000000001</v>
      </c>
      <c r="H5448" s="711">
        <v>84</v>
      </c>
      <c r="I5448" s="784">
        <f t="shared" si="181"/>
        <v>192.18560000000002</v>
      </c>
      <c r="J5448" s="713"/>
      <c r="K5448" s="713"/>
      <c r="L5448" s="713"/>
      <c r="M5448" s="771"/>
      <c r="N5448" s="713"/>
      <c r="O5448" s="713"/>
      <c r="P5448" s="1838"/>
    </row>
    <row r="5449" spans="1:16" ht="13.5" customHeight="1" x14ac:dyDescent="0.2">
      <c r="A5449" s="606">
        <v>105</v>
      </c>
      <c r="B5449" s="719" t="s">
        <v>791</v>
      </c>
      <c r="C5449" s="575" t="s">
        <v>701</v>
      </c>
      <c r="D5449" s="716">
        <v>5</v>
      </c>
      <c r="E5449" s="715">
        <v>2013</v>
      </c>
      <c r="F5449" s="1097">
        <v>1306.6300000000001</v>
      </c>
      <c r="G5449" s="784">
        <f t="shared" si="180"/>
        <v>1097.5692000000001</v>
      </c>
      <c r="H5449" s="711">
        <v>84</v>
      </c>
      <c r="I5449" s="784">
        <f t="shared" si="181"/>
        <v>209.06079999999997</v>
      </c>
      <c r="J5449" s="713"/>
      <c r="K5449" s="713"/>
      <c r="L5449" s="713"/>
      <c r="M5449" s="771"/>
      <c r="N5449" s="713"/>
      <c r="O5449" s="713"/>
      <c r="P5449" s="1838"/>
    </row>
    <row r="5450" spans="1:16" ht="13.5" customHeight="1" x14ac:dyDescent="0.2">
      <c r="A5450" s="606">
        <v>106</v>
      </c>
      <c r="B5450" s="719" t="s">
        <v>787</v>
      </c>
      <c r="C5450" s="575" t="s">
        <v>701</v>
      </c>
      <c r="D5450" s="716">
        <v>25</v>
      </c>
      <c r="E5450" s="715">
        <v>2013</v>
      </c>
      <c r="F5450" s="1097">
        <v>6720.3</v>
      </c>
      <c r="G5450" s="784">
        <f t="shared" si="180"/>
        <v>5645.0519999999997</v>
      </c>
      <c r="H5450" s="711">
        <v>84</v>
      </c>
      <c r="I5450" s="784">
        <f t="shared" si="181"/>
        <v>1075.2480000000005</v>
      </c>
      <c r="J5450" s="713"/>
      <c r="K5450" s="713"/>
      <c r="L5450" s="713"/>
      <c r="M5450" s="771"/>
      <c r="N5450" s="713"/>
      <c r="O5450" s="713"/>
      <c r="P5450" s="1838"/>
    </row>
    <row r="5451" spans="1:16" ht="13.5" customHeight="1" x14ac:dyDescent="0.2">
      <c r="A5451" s="606">
        <v>107</v>
      </c>
      <c r="B5451" s="719" t="s">
        <v>787</v>
      </c>
      <c r="C5451" s="575" t="s">
        <v>701</v>
      </c>
      <c r="D5451" s="716">
        <v>4</v>
      </c>
      <c r="E5451" s="715">
        <v>2013</v>
      </c>
      <c r="F5451" s="1097">
        <v>702.5</v>
      </c>
      <c r="G5451" s="784">
        <f t="shared" si="180"/>
        <v>590.1</v>
      </c>
      <c r="H5451" s="711">
        <v>84</v>
      </c>
      <c r="I5451" s="784">
        <f t="shared" si="181"/>
        <v>112.39999999999998</v>
      </c>
      <c r="J5451" s="713"/>
      <c r="K5451" s="713"/>
      <c r="L5451" s="713"/>
      <c r="M5451" s="771"/>
      <c r="N5451" s="713"/>
      <c r="O5451" s="713"/>
      <c r="P5451" s="1838"/>
    </row>
    <row r="5452" spans="1:16" ht="13.5" customHeight="1" x14ac:dyDescent="0.2">
      <c r="A5452" s="606">
        <v>108</v>
      </c>
      <c r="B5452" s="719" t="s">
        <v>712</v>
      </c>
      <c r="C5452" s="575" t="s">
        <v>701</v>
      </c>
      <c r="D5452" s="716">
        <v>10</v>
      </c>
      <c r="E5452" s="715">
        <v>2013</v>
      </c>
      <c r="F5452" s="1097">
        <v>2124.02</v>
      </c>
      <c r="G5452" s="784">
        <f t="shared" si="180"/>
        <v>1784.1768</v>
      </c>
      <c r="H5452" s="711">
        <v>84</v>
      </c>
      <c r="I5452" s="784">
        <f t="shared" si="181"/>
        <v>339.84320000000002</v>
      </c>
      <c r="J5452" s="713"/>
      <c r="K5452" s="713"/>
      <c r="L5452" s="713"/>
      <c r="M5452" s="771"/>
      <c r="N5452" s="713"/>
      <c r="O5452" s="713"/>
      <c r="P5452" s="1838"/>
    </row>
    <row r="5453" spans="1:16" ht="13.5" customHeight="1" x14ac:dyDescent="0.2">
      <c r="A5453" s="606">
        <v>109</v>
      </c>
      <c r="B5453" s="719" t="s">
        <v>806</v>
      </c>
      <c r="C5453" s="575" t="s">
        <v>701</v>
      </c>
      <c r="D5453" s="716">
        <v>85</v>
      </c>
      <c r="E5453" s="715">
        <v>2013</v>
      </c>
      <c r="F5453" s="1097">
        <v>3206.52</v>
      </c>
      <c r="G5453" s="784">
        <f t="shared" si="180"/>
        <v>2693.4767999999999</v>
      </c>
      <c r="H5453" s="711">
        <v>84</v>
      </c>
      <c r="I5453" s="784">
        <f t="shared" si="181"/>
        <v>513.04320000000007</v>
      </c>
      <c r="J5453" s="713"/>
      <c r="K5453" s="713"/>
      <c r="L5453" s="713"/>
      <c r="M5453" s="771"/>
      <c r="N5453" s="713"/>
      <c r="O5453" s="713"/>
      <c r="P5453" s="1838"/>
    </row>
    <row r="5454" spans="1:16" ht="13.5" customHeight="1" x14ac:dyDescent="0.2">
      <c r="A5454" s="606">
        <v>110</v>
      </c>
      <c r="B5454" s="719" t="s">
        <v>806</v>
      </c>
      <c r="C5454" s="575" t="s">
        <v>701</v>
      </c>
      <c r="D5454" s="716">
        <v>26</v>
      </c>
      <c r="E5454" s="715">
        <v>2013</v>
      </c>
      <c r="F5454" s="1097">
        <v>2425.7399999999998</v>
      </c>
      <c r="G5454" s="784">
        <f t="shared" si="180"/>
        <v>2037.6215999999997</v>
      </c>
      <c r="H5454" s="711">
        <v>84</v>
      </c>
      <c r="I5454" s="784">
        <f t="shared" si="181"/>
        <v>388.11840000000007</v>
      </c>
      <c r="J5454" s="713"/>
      <c r="K5454" s="713"/>
      <c r="L5454" s="713"/>
      <c r="M5454" s="771"/>
      <c r="N5454" s="713"/>
      <c r="O5454" s="713"/>
      <c r="P5454" s="1838"/>
    </row>
    <row r="5455" spans="1:16" ht="13.5" customHeight="1" x14ac:dyDescent="0.2">
      <c r="A5455" s="606">
        <v>111</v>
      </c>
      <c r="B5455" s="719" t="s">
        <v>712</v>
      </c>
      <c r="C5455" s="575" t="s">
        <v>701</v>
      </c>
      <c r="D5455" s="716">
        <v>2</v>
      </c>
      <c r="E5455" s="715">
        <v>2013</v>
      </c>
      <c r="F5455" s="1097">
        <v>987.5</v>
      </c>
      <c r="G5455" s="784">
        <f t="shared" si="180"/>
        <v>829.5</v>
      </c>
      <c r="H5455" s="711">
        <v>84</v>
      </c>
      <c r="I5455" s="784">
        <f t="shared" si="181"/>
        <v>158</v>
      </c>
      <c r="J5455" s="713"/>
      <c r="K5455" s="713"/>
      <c r="L5455" s="713"/>
      <c r="M5455" s="771"/>
      <c r="N5455" s="713"/>
      <c r="O5455" s="713"/>
      <c r="P5455" s="1838"/>
    </row>
    <row r="5456" spans="1:16" ht="13.5" customHeight="1" x14ac:dyDescent="0.2">
      <c r="A5456" s="606">
        <v>112</v>
      </c>
      <c r="B5456" s="719" t="s">
        <v>2975</v>
      </c>
      <c r="C5456" s="575" t="s">
        <v>701</v>
      </c>
      <c r="D5456" s="716">
        <v>10</v>
      </c>
      <c r="E5456" s="715">
        <v>2013</v>
      </c>
      <c r="F5456" s="1097">
        <v>1084.81</v>
      </c>
      <c r="G5456" s="784">
        <f t="shared" si="180"/>
        <v>911.24039999999991</v>
      </c>
      <c r="H5456" s="711">
        <v>84</v>
      </c>
      <c r="I5456" s="784">
        <f t="shared" si="181"/>
        <v>173.56960000000004</v>
      </c>
      <c r="J5456" s="713"/>
      <c r="K5456" s="713"/>
      <c r="L5456" s="713"/>
      <c r="M5456" s="771"/>
      <c r="N5456" s="713"/>
      <c r="O5456" s="713"/>
      <c r="P5456" s="1838"/>
    </row>
    <row r="5457" spans="1:16" ht="13.5" customHeight="1" x14ac:dyDescent="0.2">
      <c r="A5457" s="606">
        <v>113</v>
      </c>
      <c r="B5457" s="719" t="s">
        <v>2975</v>
      </c>
      <c r="C5457" s="575" t="s">
        <v>701</v>
      </c>
      <c r="D5457" s="716">
        <v>35</v>
      </c>
      <c r="E5457" s="715">
        <v>2013</v>
      </c>
      <c r="F5457" s="1097">
        <v>5785.68</v>
      </c>
      <c r="G5457" s="784">
        <f t="shared" si="180"/>
        <v>4859.9712</v>
      </c>
      <c r="H5457" s="711">
        <v>84</v>
      </c>
      <c r="I5457" s="784">
        <f t="shared" si="181"/>
        <v>925.70880000000034</v>
      </c>
      <c r="J5457" s="713"/>
      <c r="K5457" s="713"/>
      <c r="L5457" s="713"/>
      <c r="M5457" s="771"/>
      <c r="N5457" s="713"/>
      <c r="O5457" s="713"/>
      <c r="P5457" s="1838"/>
    </row>
    <row r="5458" spans="1:16" ht="13.5" customHeight="1" x14ac:dyDescent="0.2">
      <c r="A5458" s="606">
        <v>114</v>
      </c>
      <c r="B5458" s="719" t="s">
        <v>829</v>
      </c>
      <c r="C5458" s="575" t="s">
        <v>701</v>
      </c>
      <c r="D5458" s="716">
        <v>4</v>
      </c>
      <c r="E5458" s="715">
        <v>2013</v>
      </c>
      <c r="F5458" s="1097">
        <v>816</v>
      </c>
      <c r="G5458" s="784">
        <f t="shared" ref="G5458:G5521" si="182">F5458*H5458%</f>
        <v>685.43999999999994</v>
      </c>
      <c r="H5458" s="711">
        <v>84</v>
      </c>
      <c r="I5458" s="784">
        <f t="shared" ref="I5458:I5521" si="183">F5458-G5458</f>
        <v>130.56000000000006</v>
      </c>
      <c r="J5458" s="713"/>
      <c r="K5458" s="713"/>
      <c r="L5458" s="713"/>
      <c r="M5458" s="771"/>
      <c r="N5458" s="713"/>
      <c r="O5458" s="713"/>
      <c r="P5458" s="1838"/>
    </row>
    <row r="5459" spans="1:16" ht="13.5" customHeight="1" x14ac:dyDescent="0.2">
      <c r="A5459" s="606">
        <v>115</v>
      </c>
      <c r="B5459" s="719" t="s">
        <v>4098</v>
      </c>
      <c r="C5459" s="575" t="s">
        <v>701</v>
      </c>
      <c r="D5459" s="716">
        <v>8</v>
      </c>
      <c r="E5459" s="715">
        <v>2013</v>
      </c>
      <c r="F5459" s="1097">
        <v>2035.2</v>
      </c>
      <c r="G5459" s="784">
        <f t="shared" si="182"/>
        <v>1709.568</v>
      </c>
      <c r="H5459" s="711">
        <v>84</v>
      </c>
      <c r="I5459" s="784">
        <f t="shared" si="183"/>
        <v>325.63200000000006</v>
      </c>
      <c r="J5459" s="713"/>
      <c r="K5459" s="713"/>
      <c r="L5459" s="713"/>
      <c r="M5459" s="771"/>
      <c r="N5459" s="713"/>
      <c r="O5459" s="713"/>
      <c r="P5459" s="1838"/>
    </row>
    <row r="5460" spans="1:16" ht="13.5" customHeight="1" x14ac:dyDescent="0.2">
      <c r="A5460" s="606">
        <v>116</v>
      </c>
      <c r="B5460" s="719" t="s">
        <v>2000</v>
      </c>
      <c r="C5460" s="575" t="s">
        <v>701</v>
      </c>
      <c r="D5460" s="716">
        <v>4</v>
      </c>
      <c r="E5460" s="715">
        <v>2013</v>
      </c>
      <c r="F5460" s="1097">
        <v>859.2</v>
      </c>
      <c r="G5460" s="784">
        <f t="shared" si="182"/>
        <v>721.72800000000007</v>
      </c>
      <c r="H5460" s="711">
        <v>84</v>
      </c>
      <c r="I5460" s="784">
        <f t="shared" si="183"/>
        <v>137.47199999999998</v>
      </c>
      <c r="J5460" s="713"/>
      <c r="K5460" s="713"/>
      <c r="L5460" s="713"/>
      <c r="M5460" s="771"/>
      <c r="N5460" s="713"/>
      <c r="O5460" s="713"/>
      <c r="P5460" s="1838"/>
    </row>
    <row r="5461" spans="1:16" ht="13.5" customHeight="1" x14ac:dyDescent="0.2">
      <c r="A5461" s="606">
        <v>117</v>
      </c>
      <c r="B5461" s="719" t="s">
        <v>819</v>
      </c>
      <c r="C5461" s="575" t="s">
        <v>701</v>
      </c>
      <c r="D5461" s="716">
        <v>4</v>
      </c>
      <c r="E5461" s="715">
        <v>2013</v>
      </c>
      <c r="F5461" s="1097">
        <v>352.56</v>
      </c>
      <c r="G5461" s="784">
        <f t="shared" si="182"/>
        <v>296.15039999999999</v>
      </c>
      <c r="H5461" s="711">
        <v>84</v>
      </c>
      <c r="I5461" s="784">
        <f t="shared" si="183"/>
        <v>56.409600000000012</v>
      </c>
      <c r="J5461" s="713"/>
      <c r="K5461" s="713"/>
      <c r="L5461" s="713"/>
      <c r="M5461" s="771"/>
      <c r="N5461" s="713"/>
      <c r="O5461" s="713"/>
      <c r="P5461" s="1838"/>
    </row>
    <row r="5462" spans="1:16" ht="13.5" x14ac:dyDescent="0.2">
      <c r="A5462" s="606">
        <v>1</v>
      </c>
      <c r="B5462" s="786" t="s">
        <v>759</v>
      </c>
      <c r="C5462" s="606" t="s">
        <v>701</v>
      </c>
      <c r="D5462" s="606">
        <v>1</v>
      </c>
      <c r="E5462" s="606">
        <v>2008</v>
      </c>
      <c r="F5462" s="1080">
        <v>75</v>
      </c>
      <c r="G5462" s="784">
        <f t="shared" si="182"/>
        <v>75</v>
      </c>
      <c r="H5462" s="1081">
        <v>100</v>
      </c>
      <c r="I5462" s="784">
        <f t="shared" si="183"/>
        <v>0</v>
      </c>
      <c r="J5462" s="771"/>
      <c r="K5462" s="713"/>
      <c r="L5462" s="713"/>
      <c r="M5462" s="771"/>
      <c r="N5462" s="713"/>
      <c r="O5462" s="713"/>
      <c r="P5462" s="1838" t="s">
        <v>1143</v>
      </c>
    </row>
    <row r="5463" spans="1:16" ht="13.5" x14ac:dyDescent="0.2">
      <c r="A5463" s="606">
        <v>2</v>
      </c>
      <c r="B5463" s="786" t="s">
        <v>786</v>
      </c>
      <c r="C5463" s="606" t="s">
        <v>701</v>
      </c>
      <c r="D5463" s="606">
        <v>1</v>
      </c>
      <c r="E5463" s="606">
        <v>2008</v>
      </c>
      <c r="F5463" s="1080">
        <v>45</v>
      </c>
      <c r="G5463" s="784">
        <f t="shared" si="182"/>
        <v>45</v>
      </c>
      <c r="H5463" s="1081">
        <v>100</v>
      </c>
      <c r="I5463" s="784">
        <f t="shared" si="183"/>
        <v>0</v>
      </c>
      <c r="J5463" s="771"/>
      <c r="K5463" s="713"/>
      <c r="L5463" s="713"/>
      <c r="M5463" s="771"/>
      <c r="N5463" s="713"/>
      <c r="O5463" s="713"/>
      <c r="P5463" s="1838"/>
    </row>
    <row r="5464" spans="1:16" ht="13.5" x14ac:dyDescent="0.2">
      <c r="A5464" s="606">
        <v>3</v>
      </c>
      <c r="B5464" s="786" t="s">
        <v>786</v>
      </c>
      <c r="C5464" s="606" t="s">
        <v>701</v>
      </c>
      <c r="D5464" s="606">
        <v>1</v>
      </c>
      <c r="E5464" s="606">
        <v>2008</v>
      </c>
      <c r="F5464" s="1080">
        <v>45</v>
      </c>
      <c r="G5464" s="784">
        <f t="shared" si="182"/>
        <v>45</v>
      </c>
      <c r="H5464" s="1081">
        <v>100</v>
      </c>
      <c r="I5464" s="784">
        <f t="shared" si="183"/>
        <v>0</v>
      </c>
      <c r="J5464" s="771"/>
      <c r="K5464" s="713"/>
      <c r="L5464" s="713"/>
      <c r="M5464" s="771"/>
      <c r="N5464" s="713"/>
      <c r="O5464" s="713"/>
      <c r="P5464" s="1838"/>
    </row>
    <row r="5465" spans="1:16" ht="13.5" x14ac:dyDescent="0.2">
      <c r="A5465" s="606">
        <v>4</v>
      </c>
      <c r="B5465" s="786" t="s">
        <v>786</v>
      </c>
      <c r="C5465" s="606" t="s">
        <v>701</v>
      </c>
      <c r="D5465" s="606">
        <v>1</v>
      </c>
      <c r="E5465" s="606">
        <v>2008</v>
      </c>
      <c r="F5465" s="1080">
        <v>45</v>
      </c>
      <c r="G5465" s="784">
        <f t="shared" si="182"/>
        <v>45</v>
      </c>
      <c r="H5465" s="1081">
        <v>100</v>
      </c>
      <c r="I5465" s="784">
        <f t="shared" si="183"/>
        <v>0</v>
      </c>
      <c r="J5465" s="771"/>
      <c r="K5465" s="713"/>
      <c r="L5465" s="713"/>
      <c r="M5465" s="771"/>
      <c r="N5465" s="713"/>
      <c r="O5465" s="713"/>
      <c r="P5465" s="1838"/>
    </row>
    <row r="5466" spans="1:16" ht="13.5" x14ac:dyDescent="0.2">
      <c r="A5466" s="606">
        <v>5</v>
      </c>
      <c r="B5466" s="786" t="s">
        <v>786</v>
      </c>
      <c r="C5466" s="606" t="s">
        <v>701</v>
      </c>
      <c r="D5466" s="606">
        <v>1</v>
      </c>
      <c r="E5466" s="606">
        <v>2008</v>
      </c>
      <c r="F5466" s="1080">
        <v>45</v>
      </c>
      <c r="G5466" s="784">
        <f t="shared" si="182"/>
        <v>45</v>
      </c>
      <c r="H5466" s="1081">
        <v>100</v>
      </c>
      <c r="I5466" s="784">
        <f t="shared" si="183"/>
        <v>0</v>
      </c>
      <c r="J5466" s="771"/>
      <c r="K5466" s="713"/>
      <c r="L5466" s="713"/>
      <c r="M5466" s="771"/>
      <c r="N5466" s="713"/>
      <c r="O5466" s="713"/>
      <c r="P5466" s="1838"/>
    </row>
    <row r="5467" spans="1:16" ht="13.5" x14ac:dyDescent="0.2">
      <c r="A5467" s="606">
        <v>6</v>
      </c>
      <c r="B5467" s="786" t="s">
        <v>786</v>
      </c>
      <c r="C5467" s="606" t="s">
        <v>701</v>
      </c>
      <c r="D5467" s="606">
        <v>1</v>
      </c>
      <c r="E5467" s="606">
        <v>2008</v>
      </c>
      <c r="F5467" s="1080">
        <v>45</v>
      </c>
      <c r="G5467" s="784">
        <f t="shared" si="182"/>
        <v>45</v>
      </c>
      <c r="H5467" s="1081">
        <v>100</v>
      </c>
      <c r="I5467" s="784">
        <f t="shared" si="183"/>
        <v>0</v>
      </c>
      <c r="J5467" s="771"/>
      <c r="K5467" s="713"/>
      <c r="L5467" s="713"/>
      <c r="M5467" s="771"/>
      <c r="N5467" s="713"/>
      <c r="O5467" s="713"/>
      <c r="P5467" s="1838"/>
    </row>
    <row r="5468" spans="1:16" ht="13.5" x14ac:dyDescent="0.2">
      <c r="A5468" s="606">
        <v>7</v>
      </c>
      <c r="B5468" s="786" t="s">
        <v>786</v>
      </c>
      <c r="C5468" s="606" t="s">
        <v>701</v>
      </c>
      <c r="D5468" s="606">
        <v>1</v>
      </c>
      <c r="E5468" s="606">
        <v>2008</v>
      </c>
      <c r="F5468" s="1080">
        <v>45</v>
      </c>
      <c r="G5468" s="784">
        <f t="shared" si="182"/>
        <v>45</v>
      </c>
      <c r="H5468" s="1081">
        <v>100</v>
      </c>
      <c r="I5468" s="784">
        <f t="shared" si="183"/>
        <v>0</v>
      </c>
      <c r="J5468" s="771"/>
      <c r="K5468" s="713"/>
      <c r="L5468" s="713"/>
      <c r="M5468" s="771"/>
      <c r="N5468" s="713"/>
      <c r="O5468" s="713"/>
      <c r="P5468" s="1838"/>
    </row>
    <row r="5469" spans="1:16" ht="13.5" x14ac:dyDescent="0.2">
      <c r="A5469" s="606">
        <v>8</v>
      </c>
      <c r="B5469" s="786" t="s">
        <v>786</v>
      </c>
      <c r="C5469" s="606" t="s">
        <v>701</v>
      </c>
      <c r="D5469" s="606">
        <v>1</v>
      </c>
      <c r="E5469" s="606">
        <v>2008</v>
      </c>
      <c r="F5469" s="1080">
        <v>45</v>
      </c>
      <c r="G5469" s="784">
        <f t="shared" si="182"/>
        <v>45</v>
      </c>
      <c r="H5469" s="1081">
        <v>100</v>
      </c>
      <c r="I5469" s="784">
        <f t="shared" si="183"/>
        <v>0</v>
      </c>
      <c r="J5469" s="771"/>
      <c r="K5469" s="713"/>
      <c r="L5469" s="713"/>
      <c r="M5469" s="771"/>
      <c r="N5469" s="713"/>
      <c r="O5469" s="713"/>
      <c r="P5469" s="1838"/>
    </row>
    <row r="5470" spans="1:16" ht="13.5" x14ac:dyDescent="0.2">
      <c r="A5470" s="606">
        <v>9</v>
      </c>
      <c r="B5470" s="786" t="s">
        <v>786</v>
      </c>
      <c r="C5470" s="606" t="s">
        <v>701</v>
      </c>
      <c r="D5470" s="606">
        <v>1</v>
      </c>
      <c r="E5470" s="606">
        <v>2008</v>
      </c>
      <c r="F5470" s="1080">
        <v>45</v>
      </c>
      <c r="G5470" s="784">
        <f t="shared" si="182"/>
        <v>45</v>
      </c>
      <c r="H5470" s="1081">
        <v>100</v>
      </c>
      <c r="I5470" s="784">
        <f t="shared" si="183"/>
        <v>0</v>
      </c>
      <c r="J5470" s="771"/>
      <c r="K5470" s="713"/>
      <c r="L5470" s="713"/>
      <c r="M5470" s="771"/>
      <c r="N5470" s="713"/>
      <c r="O5470" s="713"/>
      <c r="P5470" s="1838"/>
    </row>
    <row r="5471" spans="1:16" ht="13.5" x14ac:dyDescent="0.2">
      <c r="A5471" s="606">
        <v>10</v>
      </c>
      <c r="B5471" s="786" t="s">
        <v>786</v>
      </c>
      <c r="C5471" s="606" t="s">
        <v>701</v>
      </c>
      <c r="D5471" s="606">
        <v>1</v>
      </c>
      <c r="E5471" s="606">
        <v>2008</v>
      </c>
      <c r="F5471" s="1080">
        <v>45</v>
      </c>
      <c r="G5471" s="784">
        <f t="shared" si="182"/>
        <v>45</v>
      </c>
      <c r="H5471" s="1081">
        <v>100</v>
      </c>
      <c r="I5471" s="784">
        <f t="shared" si="183"/>
        <v>0</v>
      </c>
      <c r="J5471" s="771"/>
      <c r="K5471" s="713"/>
      <c r="L5471" s="713"/>
      <c r="M5471" s="771"/>
      <c r="N5471" s="713"/>
      <c r="O5471" s="713"/>
      <c r="P5471" s="1838"/>
    </row>
    <row r="5472" spans="1:16" ht="13.5" x14ac:dyDescent="0.2">
      <c r="A5472" s="606">
        <v>11</v>
      </c>
      <c r="B5472" s="786" t="s">
        <v>786</v>
      </c>
      <c r="C5472" s="606" t="s">
        <v>701</v>
      </c>
      <c r="D5472" s="606">
        <v>1</v>
      </c>
      <c r="E5472" s="606">
        <v>2008</v>
      </c>
      <c r="F5472" s="1080">
        <v>45</v>
      </c>
      <c r="G5472" s="784">
        <f t="shared" si="182"/>
        <v>45</v>
      </c>
      <c r="H5472" s="1081">
        <v>100</v>
      </c>
      <c r="I5472" s="784">
        <f t="shared" si="183"/>
        <v>0</v>
      </c>
      <c r="J5472" s="771"/>
      <c r="K5472" s="713"/>
      <c r="L5472" s="713"/>
      <c r="M5472" s="771"/>
      <c r="N5472" s="713"/>
      <c r="O5472" s="713"/>
      <c r="P5472" s="1838"/>
    </row>
    <row r="5473" spans="1:16" ht="13.5" x14ac:dyDescent="0.2">
      <c r="A5473" s="606">
        <v>12</v>
      </c>
      <c r="B5473" s="786" t="s">
        <v>786</v>
      </c>
      <c r="C5473" s="606" t="s">
        <v>701</v>
      </c>
      <c r="D5473" s="606">
        <v>1</v>
      </c>
      <c r="E5473" s="606">
        <v>2008</v>
      </c>
      <c r="F5473" s="1080">
        <v>45</v>
      </c>
      <c r="G5473" s="784">
        <f t="shared" si="182"/>
        <v>45</v>
      </c>
      <c r="H5473" s="1081">
        <v>100</v>
      </c>
      <c r="I5473" s="784">
        <f t="shared" si="183"/>
        <v>0</v>
      </c>
      <c r="J5473" s="771"/>
      <c r="K5473" s="713"/>
      <c r="L5473" s="713"/>
      <c r="M5473" s="771"/>
      <c r="N5473" s="713"/>
      <c r="O5473" s="713"/>
      <c r="P5473" s="1838"/>
    </row>
    <row r="5474" spans="1:16" ht="13.5" x14ac:dyDescent="0.2">
      <c r="A5474" s="606">
        <v>13</v>
      </c>
      <c r="B5474" s="786" t="s">
        <v>786</v>
      </c>
      <c r="C5474" s="606" t="s">
        <v>701</v>
      </c>
      <c r="D5474" s="606">
        <v>1</v>
      </c>
      <c r="E5474" s="606">
        <v>2008</v>
      </c>
      <c r="F5474" s="1080">
        <v>45</v>
      </c>
      <c r="G5474" s="784">
        <f t="shared" si="182"/>
        <v>45</v>
      </c>
      <c r="H5474" s="1081">
        <v>100</v>
      </c>
      <c r="I5474" s="784">
        <f t="shared" si="183"/>
        <v>0</v>
      </c>
      <c r="J5474" s="771"/>
      <c r="K5474" s="713"/>
      <c r="L5474" s="713"/>
      <c r="M5474" s="771"/>
      <c r="N5474" s="713"/>
      <c r="O5474" s="713"/>
      <c r="P5474" s="1838"/>
    </row>
    <row r="5475" spans="1:16" ht="13.5" x14ac:dyDescent="0.2">
      <c r="A5475" s="606">
        <v>14</v>
      </c>
      <c r="B5475" s="786" t="s">
        <v>786</v>
      </c>
      <c r="C5475" s="606" t="s">
        <v>701</v>
      </c>
      <c r="D5475" s="606">
        <v>1</v>
      </c>
      <c r="E5475" s="606">
        <v>2008</v>
      </c>
      <c r="F5475" s="1080">
        <v>45</v>
      </c>
      <c r="G5475" s="784">
        <f t="shared" si="182"/>
        <v>45</v>
      </c>
      <c r="H5475" s="1081">
        <v>100</v>
      </c>
      <c r="I5475" s="784">
        <f t="shared" si="183"/>
        <v>0</v>
      </c>
      <c r="J5475" s="771"/>
      <c r="K5475" s="713"/>
      <c r="L5475" s="713"/>
      <c r="M5475" s="771"/>
      <c r="N5475" s="713"/>
      <c r="O5475" s="713"/>
      <c r="P5475" s="1838"/>
    </row>
    <row r="5476" spans="1:16" ht="13.5" x14ac:dyDescent="0.2">
      <c r="A5476" s="606">
        <v>15</v>
      </c>
      <c r="B5476" s="786" t="s">
        <v>787</v>
      </c>
      <c r="C5476" s="606" t="s">
        <v>701</v>
      </c>
      <c r="D5476" s="606">
        <v>1</v>
      </c>
      <c r="E5476" s="606">
        <v>2008</v>
      </c>
      <c r="F5476" s="1080">
        <v>40</v>
      </c>
      <c r="G5476" s="784">
        <f t="shared" si="182"/>
        <v>40</v>
      </c>
      <c r="H5476" s="1081">
        <v>100</v>
      </c>
      <c r="I5476" s="784">
        <f t="shared" si="183"/>
        <v>0</v>
      </c>
      <c r="J5476" s="771"/>
      <c r="K5476" s="713"/>
      <c r="L5476" s="713"/>
      <c r="M5476" s="771"/>
      <c r="N5476" s="713"/>
      <c r="O5476" s="713"/>
      <c r="P5476" s="1838"/>
    </row>
    <row r="5477" spans="1:16" ht="13.5" x14ac:dyDescent="0.2">
      <c r="A5477" s="606">
        <v>16</v>
      </c>
      <c r="B5477" s="786" t="s">
        <v>787</v>
      </c>
      <c r="C5477" s="606" t="s">
        <v>701</v>
      </c>
      <c r="D5477" s="606">
        <v>1</v>
      </c>
      <c r="E5477" s="606">
        <v>2008</v>
      </c>
      <c r="F5477" s="1080">
        <v>40</v>
      </c>
      <c r="G5477" s="784">
        <f t="shared" si="182"/>
        <v>40</v>
      </c>
      <c r="H5477" s="1081">
        <v>100</v>
      </c>
      <c r="I5477" s="784">
        <f t="shared" si="183"/>
        <v>0</v>
      </c>
      <c r="J5477" s="771"/>
      <c r="K5477" s="713"/>
      <c r="L5477" s="713"/>
      <c r="M5477" s="771"/>
      <c r="N5477" s="713"/>
      <c r="O5477" s="713"/>
      <c r="P5477" s="1838"/>
    </row>
    <row r="5478" spans="1:16" ht="13.5" x14ac:dyDescent="0.2">
      <c r="A5478" s="606">
        <v>17</v>
      </c>
      <c r="B5478" s="786" t="s">
        <v>787</v>
      </c>
      <c r="C5478" s="606" t="s">
        <v>701</v>
      </c>
      <c r="D5478" s="606">
        <v>1</v>
      </c>
      <c r="E5478" s="606">
        <v>2008</v>
      </c>
      <c r="F5478" s="1080">
        <v>40</v>
      </c>
      <c r="G5478" s="784">
        <f t="shared" si="182"/>
        <v>40</v>
      </c>
      <c r="H5478" s="1081">
        <v>100</v>
      </c>
      <c r="I5478" s="784">
        <f t="shared" si="183"/>
        <v>0</v>
      </c>
      <c r="J5478" s="771"/>
      <c r="K5478" s="713"/>
      <c r="L5478" s="713"/>
      <c r="M5478" s="771"/>
      <c r="N5478" s="713"/>
      <c r="O5478" s="713"/>
      <c r="P5478" s="1838"/>
    </row>
    <row r="5479" spans="1:16" ht="13.5" x14ac:dyDescent="0.2">
      <c r="A5479" s="606">
        <v>18</v>
      </c>
      <c r="B5479" s="786" t="s">
        <v>787</v>
      </c>
      <c r="C5479" s="606" t="s">
        <v>701</v>
      </c>
      <c r="D5479" s="606">
        <v>1</v>
      </c>
      <c r="E5479" s="606">
        <v>2008</v>
      </c>
      <c r="F5479" s="1080">
        <v>40</v>
      </c>
      <c r="G5479" s="784">
        <f t="shared" si="182"/>
        <v>40</v>
      </c>
      <c r="H5479" s="1081">
        <v>100</v>
      </c>
      <c r="I5479" s="784">
        <f t="shared" si="183"/>
        <v>0</v>
      </c>
      <c r="J5479" s="771"/>
      <c r="K5479" s="713"/>
      <c r="L5479" s="713"/>
      <c r="M5479" s="771"/>
      <c r="N5479" s="713"/>
      <c r="O5479" s="713"/>
      <c r="P5479" s="1838"/>
    </row>
    <row r="5480" spans="1:16" ht="13.5" x14ac:dyDescent="0.2">
      <c r="A5480" s="606">
        <v>19</v>
      </c>
      <c r="B5480" s="786" t="s">
        <v>787</v>
      </c>
      <c r="C5480" s="606" t="s">
        <v>701</v>
      </c>
      <c r="D5480" s="606">
        <v>1</v>
      </c>
      <c r="E5480" s="606">
        <v>2008</v>
      </c>
      <c r="F5480" s="1080">
        <v>40</v>
      </c>
      <c r="G5480" s="784">
        <f t="shared" si="182"/>
        <v>40</v>
      </c>
      <c r="H5480" s="1081">
        <v>100</v>
      </c>
      <c r="I5480" s="784">
        <f t="shared" si="183"/>
        <v>0</v>
      </c>
      <c r="J5480" s="771"/>
      <c r="K5480" s="713"/>
      <c r="L5480" s="713"/>
      <c r="M5480" s="771"/>
      <c r="N5480" s="713"/>
      <c r="O5480" s="713"/>
      <c r="P5480" s="1838"/>
    </row>
    <row r="5481" spans="1:16" ht="13.5" x14ac:dyDescent="0.2">
      <c r="A5481" s="606">
        <v>20</v>
      </c>
      <c r="B5481" s="786" t="s">
        <v>787</v>
      </c>
      <c r="C5481" s="606" t="s">
        <v>701</v>
      </c>
      <c r="D5481" s="606">
        <v>1</v>
      </c>
      <c r="E5481" s="606">
        <v>2008</v>
      </c>
      <c r="F5481" s="1080">
        <v>40</v>
      </c>
      <c r="G5481" s="784">
        <f t="shared" si="182"/>
        <v>40</v>
      </c>
      <c r="H5481" s="1081">
        <v>100</v>
      </c>
      <c r="I5481" s="784">
        <f t="shared" si="183"/>
        <v>0</v>
      </c>
      <c r="J5481" s="771"/>
      <c r="K5481" s="713"/>
      <c r="L5481" s="713"/>
      <c r="M5481" s="771"/>
      <c r="N5481" s="713"/>
      <c r="O5481" s="713"/>
      <c r="P5481" s="1838"/>
    </row>
    <row r="5482" spans="1:16" ht="13.5" x14ac:dyDescent="0.2">
      <c r="A5482" s="606">
        <v>21</v>
      </c>
      <c r="B5482" s="786" t="s">
        <v>787</v>
      </c>
      <c r="C5482" s="606" t="s">
        <v>701</v>
      </c>
      <c r="D5482" s="606">
        <v>1</v>
      </c>
      <c r="E5482" s="606">
        <v>2008</v>
      </c>
      <c r="F5482" s="1080">
        <v>40</v>
      </c>
      <c r="G5482" s="784">
        <f t="shared" si="182"/>
        <v>40</v>
      </c>
      <c r="H5482" s="1081">
        <v>100</v>
      </c>
      <c r="I5482" s="784">
        <f t="shared" si="183"/>
        <v>0</v>
      </c>
      <c r="J5482" s="771"/>
      <c r="K5482" s="713"/>
      <c r="L5482" s="713"/>
      <c r="M5482" s="771"/>
      <c r="N5482" s="713"/>
      <c r="O5482" s="713"/>
      <c r="P5482" s="1838"/>
    </row>
    <row r="5483" spans="1:16" ht="13.5" x14ac:dyDescent="0.2">
      <c r="A5483" s="606">
        <v>22</v>
      </c>
      <c r="B5483" s="786" t="s">
        <v>787</v>
      </c>
      <c r="C5483" s="606" t="s">
        <v>701</v>
      </c>
      <c r="D5483" s="606">
        <v>1</v>
      </c>
      <c r="E5483" s="606">
        <v>2008</v>
      </c>
      <c r="F5483" s="1080">
        <v>40</v>
      </c>
      <c r="G5483" s="784">
        <f t="shared" si="182"/>
        <v>40</v>
      </c>
      <c r="H5483" s="1081">
        <v>100</v>
      </c>
      <c r="I5483" s="784">
        <f t="shared" si="183"/>
        <v>0</v>
      </c>
      <c r="J5483" s="771"/>
      <c r="K5483" s="713"/>
      <c r="L5483" s="713"/>
      <c r="M5483" s="771"/>
      <c r="N5483" s="713"/>
      <c r="O5483" s="713"/>
      <c r="P5483" s="1838"/>
    </row>
    <row r="5484" spans="1:16" ht="13.5" x14ac:dyDescent="0.2">
      <c r="A5484" s="606">
        <v>23</v>
      </c>
      <c r="B5484" s="786" t="s">
        <v>787</v>
      </c>
      <c r="C5484" s="606" t="s">
        <v>701</v>
      </c>
      <c r="D5484" s="606">
        <v>1</v>
      </c>
      <c r="E5484" s="606">
        <v>2008</v>
      </c>
      <c r="F5484" s="1080">
        <v>40</v>
      </c>
      <c r="G5484" s="784">
        <f t="shared" si="182"/>
        <v>40</v>
      </c>
      <c r="H5484" s="1081">
        <v>100</v>
      </c>
      <c r="I5484" s="784">
        <f t="shared" si="183"/>
        <v>0</v>
      </c>
      <c r="J5484" s="771"/>
      <c r="K5484" s="713"/>
      <c r="L5484" s="713"/>
      <c r="M5484" s="771"/>
      <c r="N5484" s="713"/>
      <c r="O5484" s="713"/>
      <c r="P5484" s="1838"/>
    </row>
    <row r="5485" spans="1:16" ht="13.5" x14ac:dyDescent="0.2">
      <c r="A5485" s="606">
        <v>24</v>
      </c>
      <c r="B5485" s="786" t="s">
        <v>787</v>
      </c>
      <c r="C5485" s="606" t="s">
        <v>701</v>
      </c>
      <c r="D5485" s="606">
        <v>1</v>
      </c>
      <c r="E5485" s="606">
        <v>2008</v>
      </c>
      <c r="F5485" s="1080">
        <v>40</v>
      </c>
      <c r="G5485" s="784">
        <f t="shared" si="182"/>
        <v>40</v>
      </c>
      <c r="H5485" s="1081">
        <v>100</v>
      </c>
      <c r="I5485" s="784">
        <f t="shared" si="183"/>
        <v>0</v>
      </c>
      <c r="J5485" s="771"/>
      <c r="K5485" s="713"/>
      <c r="L5485" s="713"/>
      <c r="M5485" s="771"/>
      <c r="N5485" s="713"/>
      <c r="O5485" s="713"/>
      <c r="P5485" s="1838"/>
    </row>
    <row r="5486" spans="1:16" ht="13.5" x14ac:dyDescent="0.2">
      <c r="A5486" s="606">
        <v>25</v>
      </c>
      <c r="B5486" s="786" t="s">
        <v>711</v>
      </c>
      <c r="C5486" s="606" t="s">
        <v>701</v>
      </c>
      <c r="D5486" s="606">
        <v>1</v>
      </c>
      <c r="E5486" s="606">
        <v>2008</v>
      </c>
      <c r="F5486" s="1080">
        <v>50</v>
      </c>
      <c r="G5486" s="784">
        <f t="shared" si="182"/>
        <v>50</v>
      </c>
      <c r="H5486" s="1081">
        <v>100</v>
      </c>
      <c r="I5486" s="784">
        <f t="shared" si="183"/>
        <v>0</v>
      </c>
      <c r="J5486" s="771"/>
      <c r="K5486" s="713"/>
      <c r="L5486" s="713"/>
      <c r="M5486" s="771"/>
      <c r="N5486" s="713"/>
      <c r="O5486" s="713"/>
      <c r="P5486" s="1838"/>
    </row>
    <row r="5487" spans="1:16" ht="13.5" x14ac:dyDescent="0.2">
      <c r="A5487" s="606">
        <v>26</v>
      </c>
      <c r="B5487" s="786" t="s">
        <v>711</v>
      </c>
      <c r="C5487" s="606" t="s">
        <v>701</v>
      </c>
      <c r="D5487" s="606">
        <v>1</v>
      </c>
      <c r="E5487" s="606">
        <v>2008</v>
      </c>
      <c r="F5487" s="1080">
        <v>50</v>
      </c>
      <c r="G5487" s="784">
        <f t="shared" si="182"/>
        <v>50</v>
      </c>
      <c r="H5487" s="1081">
        <v>100</v>
      </c>
      <c r="I5487" s="784">
        <f t="shared" si="183"/>
        <v>0</v>
      </c>
      <c r="J5487" s="771"/>
      <c r="K5487" s="713"/>
      <c r="L5487" s="713"/>
      <c r="M5487" s="771"/>
      <c r="N5487" s="713"/>
      <c r="O5487" s="713"/>
      <c r="P5487" s="1838"/>
    </row>
    <row r="5488" spans="1:16" ht="13.5" x14ac:dyDescent="0.2">
      <c r="A5488" s="606">
        <v>27</v>
      </c>
      <c r="B5488" s="786" t="s">
        <v>787</v>
      </c>
      <c r="C5488" s="606" t="s">
        <v>701</v>
      </c>
      <c r="D5488" s="606">
        <v>1</v>
      </c>
      <c r="E5488" s="606">
        <v>2009</v>
      </c>
      <c r="F5488" s="1080">
        <v>40</v>
      </c>
      <c r="G5488" s="784">
        <f t="shared" si="182"/>
        <v>40</v>
      </c>
      <c r="H5488" s="1081">
        <v>100</v>
      </c>
      <c r="I5488" s="784">
        <f t="shared" si="183"/>
        <v>0</v>
      </c>
      <c r="J5488" s="771"/>
      <c r="K5488" s="713"/>
      <c r="L5488" s="713"/>
      <c r="M5488" s="771"/>
      <c r="N5488" s="713"/>
      <c r="O5488" s="713"/>
      <c r="P5488" s="1838"/>
    </row>
    <row r="5489" spans="1:16" ht="13.5" x14ac:dyDescent="0.2">
      <c r="A5489" s="606">
        <v>28</v>
      </c>
      <c r="B5489" s="786" t="s">
        <v>787</v>
      </c>
      <c r="C5489" s="606" t="s">
        <v>701</v>
      </c>
      <c r="D5489" s="606">
        <v>1</v>
      </c>
      <c r="E5489" s="606">
        <v>2009</v>
      </c>
      <c r="F5489" s="1080">
        <v>40</v>
      </c>
      <c r="G5489" s="784">
        <f t="shared" si="182"/>
        <v>40</v>
      </c>
      <c r="H5489" s="1081">
        <v>100</v>
      </c>
      <c r="I5489" s="784">
        <f t="shared" si="183"/>
        <v>0</v>
      </c>
      <c r="J5489" s="771"/>
      <c r="K5489" s="713"/>
      <c r="L5489" s="713"/>
      <c r="M5489" s="771"/>
      <c r="N5489" s="713"/>
      <c r="O5489" s="713"/>
      <c r="P5489" s="1838"/>
    </row>
    <row r="5490" spans="1:16" ht="13.5" x14ac:dyDescent="0.2">
      <c r="A5490" s="606">
        <v>29</v>
      </c>
      <c r="B5490" s="786" t="s">
        <v>4099</v>
      </c>
      <c r="C5490" s="606" t="s">
        <v>701</v>
      </c>
      <c r="D5490" s="606">
        <v>1</v>
      </c>
      <c r="E5490" s="606">
        <v>2008</v>
      </c>
      <c r="F5490" s="1080">
        <v>55</v>
      </c>
      <c r="G5490" s="784">
        <f t="shared" si="182"/>
        <v>55</v>
      </c>
      <c r="H5490" s="1081">
        <v>100</v>
      </c>
      <c r="I5490" s="784">
        <f t="shared" si="183"/>
        <v>0</v>
      </c>
      <c r="J5490" s="771"/>
      <c r="K5490" s="713"/>
      <c r="L5490" s="713"/>
      <c r="M5490" s="771"/>
      <c r="N5490" s="713"/>
      <c r="O5490" s="713"/>
      <c r="P5490" s="1838"/>
    </row>
    <row r="5491" spans="1:16" ht="13.5" x14ac:dyDescent="0.2">
      <c r="A5491" s="606">
        <v>30</v>
      </c>
      <c r="B5491" s="786" t="s">
        <v>4099</v>
      </c>
      <c r="C5491" s="606" t="s">
        <v>701</v>
      </c>
      <c r="D5491" s="606">
        <v>1</v>
      </c>
      <c r="E5491" s="606">
        <v>2008</v>
      </c>
      <c r="F5491" s="1080">
        <v>55</v>
      </c>
      <c r="G5491" s="784">
        <f t="shared" si="182"/>
        <v>55</v>
      </c>
      <c r="H5491" s="1081">
        <v>100</v>
      </c>
      <c r="I5491" s="784">
        <f t="shared" si="183"/>
        <v>0</v>
      </c>
      <c r="J5491" s="771"/>
      <c r="K5491" s="713"/>
      <c r="L5491" s="713"/>
      <c r="M5491" s="771"/>
      <c r="N5491" s="713"/>
      <c r="O5491" s="713"/>
      <c r="P5491" s="1838"/>
    </row>
    <row r="5492" spans="1:16" ht="13.5" x14ac:dyDescent="0.2">
      <c r="A5492" s="606">
        <v>31</v>
      </c>
      <c r="B5492" s="786" t="s">
        <v>4099</v>
      </c>
      <c r="C5492" s="606" t="s">
        <v>701</v>
      </c>
      <c r="D5492" s="606">
        <v>1</v>
      </c>
      <c r="E5492" s="606">
        <v>2008</v>
      </c>
      <c r="F5492" s="1080">
        <v>55</v>
      </c>
      <c r="G5492" s="784">
        <f t="shared" si="182"/>
        <v>55</v>
      </c>
      <c r="H5492" s="1081">
        <v>100</v>
      </c>
      <c r="I5492" s="784">
        <f t="shared" si="183"/>
        <v>0</v>
      </c>
      <c r="J5492" s="771"/>
      <c r="K5492" s="713"/>
      <c r="L5492" s="713"/>
      <c r="M5492" s="771"/>
      <c r="N5492" s="713"/>
      <c r="O5492" s="713"/>
      <c r="P5492" s="1838"/>
    </row>
    <row r="5493" spans="1:16" ht="13.5" x14ac:dyDescent="0.2">
      <c r="A5493" s="606">
        <v>32</v>
      </c>
      <c r="B5493" s="786" t="s">
        <v>4099</v>
      </c>
      <c r="C5493" s="606" t="s">
        <v>701</v>
      </c>
      <c r="D5493" s="606">
        <v>1</v>
      </c>
      <c r="E5493" s="606">
        <v>2008</v>
      </c>
      <c r="F5493" s="1080">
        <v>55</v>
      </c>
      <c r="G5493" s="784">
        <f t="shared" si="182"/>
        <v>55</v>
      </c>
      <c r="H5493" s="1081">
        <v>100</v>
      </c>
      <c r="I5493" s="784">
        <f t="shared" si="183"/>
        <v>0</v>
      </c>
      <c r="J5493" s="771"/>
      <c r="K5493" s="713"/>
      <c r="L5493" s="713"/>
      <c r="M5493" s="771"/>
      <c r="N5493" s="713"/>
      <c r="O5493" s="713"/>
      <c r="P5493" s="1838"/>
    </row>
    <row r="5494" spans="1:16" s="797" customFormat="1" ht="13.5" x14ac:dyDescent="0.2">
      <c r="A5494" s="606">
        <v>33</v>
      </c>
      <c r="B5494" s="786" t="s">
        <v>712</v>
      </c>
      <c r="C5494" s="606" t="s">
        <v>701</v>
      </c>
      <c r="D5494" s="606">
        <v>1</v>
      </c>
      <c r="E5494" s="606">
        <v>2008</v>
      </c>
      <c r="F5494" s="1080">
        <v>39.5</v>
      </c>
      <c r="G5494" s="784">
        <f t="shared" si="182"/>
        <v>39.5</v>
      </c>
      <c r="H5494" s="1081">
        <v>100</v>
      </c>
      <c r="I5494" s="784">
        <f t="shared" si="183"/>
        <v>0</v>
      </c>
      <c r="J5494" s="785"/>
      <c r="K5494" s="792"/>
      <c r="L5494" s="792"/>
      <c r="M5494" s="785"/>
      <c r="N5494" s="792"/>
      <c r="O5494" s="792"/>
      <c r="P5494" s="1838"/>
    </row>
    <row r="5495" spans="1:16" s="797" customFormat="1" ht="13.5" x14ac:dyDescent="0.2">
      <c r="A5495" s="606">
        <v>34</v>
      </c>
      <c r="B5495" s="786" t="s">
        <v>712</v>
      </c>
      <c r="C5495" s="606" t="s">
        <v>701</v>
      </c>
      <c r="D5495" s="606">
        <v>1</v>
      </c>
      <c r="E5495" s="606">
        <v>2008</v>
      </c>
      <c r="F5495" s="1080">
        <v>39.5</v>
      </c>
      <c r="G5495" s="784">
        <f t="shared" si="182"/>
        <v>39.5</v>
      </c>
      <c r="H5495" s="1081">
        <v>100</v>
      </c>
      <c r="I5495" s="784">
        <f t="shared" si="183"/>
        <v>0</v>
      </c>
      <c r="J5495" s="785"/>
      <c r="K5495" s="792"/>
      <c r="L5495" s="792"/>
      <c r="M5495" s="785"/>
      <c r="N5495" s="792"/>
      <c r="O5495" s="792"/>
      <c r="P5495" s="1838"/>
    </row>
    <row r="5496" spans="1:16" ht="13.5" x14ac:dyDescent="0.2">
      <c r="A5496" s="606">
        <v>35</v>
      </c>
      <c r="B5496" s="800" t="s">
        <v>784</v>
      </c>
      <c r="C5496" s="606" t="s">
        <v>701</v>
      </c>
      <c r="D5496" s="606">
        <v>1</v>
      </c>
      <c r="E5496" s="606">
        <v>2010</v>
      </c>
      <c r="F5496" s="1080">
        <v>222.78644</v>
      </c>
      <c r="G5496" s="784">
        <f t="shared" si="182"/>
        <v>222.78644</v>
      </c>
      <c r="H5496" s="1081">
        <v>100</v>
      </c>
      <c r="I5496" s="784">
        <f t="shared" si="183"/>
        <v>0</v>
      </c>
      <c r="J5496" s="771"/>
      <c r="K5496" s="713"/>
      <c r="L5496" s="713"/>
      <c r="M5496" s="771"/>
      <c r="N5496" s="713"/>
      <c r="O5496" s="713"/>
      <c r="P5496" s="1838"/>
    </row>
    <row r="5497" spans="1:16" ht="13.5" x14ac:dyDescent="0.2">
      <c r="A5497" s="606">
        <v>36</v>
      </c>
      <c r="B5497" s="786" t="s">
        <v>791</v>
      </c>
      <c r="C5497" s="606" t="s">
        <v>701</v>
      </c>
      <c r="D5497" s="606">
        <v>1</v>
      </c>
      <c r="E5497" s="606">
        <v>2008</v>
      </c>
      <c r="F5497" s="1080">
        <v>90</v>
      </c>
      <c r="G5497" s="784">
        <f t="shared" si="182"/>
        <v>90</v>
      </c>
      <c r="H5497" s="1081">
        <v>100</v>
      </c>
      <c r="I5497" s="784">
        <f t="shared" si="183"/>
        <v>0</v>
      </c>
      <c r="J5497" s="771"/>
      <c r="K5497" s="713"/>
      <c r="L5497" s="713"/>
      <c r="M5497" s="771"/>
      <c r="N5497" s="713"/>
      <c r="O5497" s="713"/>
      <c r="P5497" s="1838"/>
    </row>
    <row r="5498" spans="1:16" ht="13.5" x14ac:dyDescent="0.2">
      <c r="A5498" s="606">
        <v>37</v>
      </c>
      <c r="B5498" s="786" t="s">
        <v>1064</v>
      </c>
      <c r="C5498" s="606" t="s">
        <v>701</v>
      </c>
      <c r="D5498" s="606">
        <v>1</v>
      </c>
      <c r="E5498" s="606">
        <v>2008</v>
      </c>
      <c r="F5498" s="1080">
        <v>35</v>
      </c>
      <c r="G5498" s="784">
        <f t="shared" si="182"/>
        <v>35</v>
      </c>
      <c r="H5498" s="1081">
        <v>100</v>
      </c>
      <c r="I5498" s="784">
        <f t="shared" si="183"/>
        <v>0</v>
      </c>
      <c r="J5498" s="771"/>
      <c r="K5498" s="713"/>
      <c r="L5498" s="713"/>
      <c r="M5498" s="771"/>
      <c r="N5498" s="713"/>
      <c r="O5498" s="713"/>
      <c r="P5498" s="1838"/>
    </row>
    <row r="5499" spans="1:16" ht="13.5" x14ac:dyDescent="0.2">
      <c r="A5499" s="606">
        <v>38</v>
      </c>
      <c r="B5499" s="786" t="s">
        <v>1064</v>
      </c>
      <c r="C5499" s="606" t="s">
        <v>701</v>
      </c>
      <c r="D5499" s="606">
        <v>1</v>
      </c>
      <c r="E5499" s="606">
        <v>2008</v>
      </c>
      <c r="F5499" s="1080">
        <v>35</v>
      </c>
      <c r="G5499" s="784">
        <f t="shared" si="182"/>
        <v>35</v>
      </c>
      <c r="H5499" s="1081">
        <v>100</v>
      </c>
      <c r="I5499" s="784">
        <f t="shared" si="183"/>
        <v>0</v>
      </c>
      <c r="J5499" s="771"/>
      <c r="K5499" s="713"/>
      <c r="L5499" s="713"/>
      <c r="M5499" s="771"/>
      <c r="N5499" s="713"/>
      <c r="O5499" s="713"/>
      <c r="P5499" s="1838"/>
    </row>
    <row r="5500" spans="1:16" ht="13.5" x14ac:dyDescent="0.2">
      <c r="A5500" s="606">
        <v>39</v>
      </c>
      <c r="B5500" s="786" t="s">
        <v>805</v>
      </c>
      <c r="C5500" s="606" t="s">
        <v>701</v>
      </c>
      <c r="D5500" s="606">
        <v>1</v>
      </c>
      <c r="E5500" s="606">
        <v>2008</v>
      </c>
      <c r="F5500" s="1080">
        <v>150</v>
      </c>
      <c r="G5500" s="784">
        <f t="shared" si="182"/>
        <v>150</v>
      </c>
      <c r="H5500" s="1081">
        <v>100</v>
      </c>
      <c r="I5500" s="784">
        <f t="shared" si="183"/>
        <v>0</v>
      </c>
      <c r="J5500" s="771"/>
      <c r="K5500" s="713"/>
      <c r="L5500" s="713"/>
      <c r="M5500" s="771"/>
      <c r="N5500" s="713"/>
      <c r="O5500" s="713"/>
      <c r="P5500" s="1838"/>
    </row>
    <row r="5501" spans="1:16" ht="13.5" x14ac:dyDescent="0.2">
      <c r="A5501" s="606">
        <v>40</v>
      </c>
      <c r="B5501" s="786" t="s">
        <v>805</v>
      </c>
      <c r="C5501" s="606" t="s">
        <v>701</v>
      </c>
      <c r="D5501" s="606">
        <v>1</v>
      </c>
      <c r="E5501" s="606">
        <v>2011</v>
      </c>
      <c r="F5501" s="1080">
        <v>178.5</v>
      </c>
      <c r="G5501" s="784">
        <f t="shared" si="182"/>
        <v>178.5</v>
      </c>
      <c r="H5501" s="1081">
        <v>100</v>
      </c>
      <c r="I5501" s="784">
        <f t="shared" si="183"/>
        <v>0</v>
      </c>
      <c r="J5501" s="771"/>
      <c r="K5501" s="713"/>
      <c r="L5501" s="713"/>
      <c r="M5501" s="771"/>
      <c r="N5501" s="713"/>
      <c r="O5501" s="713"/>
      <c r="P5501" s="1838"/>
    </row>
    <row r="5502" spans="1:16" ht="13.5" x14ac:dyDescent="0.2">
      <c r="A5502" s="606">
        <v>41</v>
      </c>
      <c r="B5502" s="786" t="s">
        <v>805</v>
      </c>
      <c r="C5502" s="606" t="s">
        <v>701</v>
      </c>
      <c r="D5502" s="606">
        <v>1</v>
      </c>
      <c r="E5502" s="606">
        <v>2011</v>
      </c>
      <c r="F5502" s="1080">
        <v>178.5</v>
      </c>
      <c r="G5502" s="784">
        <f t="shared" si="182"/>
        <v>178.5</v>
      </c>
      <c r="H5502" s="1081">
        <v>100</v>
      </c>
      <c r="I5502" s="784">
        <f t="shared" si="183"/>
        <v>0</v>
      </c>
      <c r="J5502" s="771"/>
      <c r="K5502" s="713"/>
      <c r="L5502" s="713"/>
      <c r="M5502" s="771"/>
      <c r="N5502" s="713"/>
      <c r="O5502" s="713"/>
      <c r="P5502" s="1838"/>
    </row>
    <row r="5503" spans="1:16" ht="13.5" x14ac:dyDescent="0.2">
      <c r="A5503" s="606">
        <v>42</v>
      </c>
      <c r="B5503" s="786" t="s">
        <v>805</v>
      </c>
      <c r="C5503" s="606" t="s">
        <v>701</v>
      </c>
      <c r="D5503" s="606">
        <v>1</v>
      </c>
      <c r="E5503" s="606">
        <v>2011</v>
      </c>
      <c r="F5503" s="1080">
        <v>178.5</v>
      </c>
      <c r="G5503" s="784">
        <f t="shared" si="182"/>
        <v>178.5</v>
      </c>
      <c r="H5503" s="1081">
        <v>100</v>
      </c>
      <c r="I5503" s="784">
        <f t="shared" si="183"/>
        <v>0</v>
      </c>
      <c r="J5503" s="771"/>
      <c r="K5503" s="713"/>
      <c r="L5503" s="713"/>
      <c r="M5503" s="771"/>
      <c r="N5503" s="713"/>
      <c r="O5503" s="713"/>
      <c r="P5503" s="1838"/>
    </row>
    <row r="5504" spans="1:16" ht="13.5" x14ac:dyDescent="0.2">
      <c r="A5504" s="606">
        <v>43</v>
      </c>
      <c r="B5504" s="786" t="s">
        <v>805</v>
      </c>
      <c r="C5504" s="606" t="s">
        <v>701</v>
      </c>
      <c r="D5504" s="606">
        <v>1</v>
      </c>
      <c r="E5504" s="606">
        <v>2009</v>
      </c>
      <c r="F5504" s="1080">
        <v>105</v>
      </c>
      <c r="G5504" s="784">
        <f t="shared" si="182"/>
        <v>105</v>
      </c>
      <c r="H5504" s="1081">
        <v>100</v>
      </c>
      <c r="I5504" s="784">
        <f t="shared" si="183"/>
        <v>0</v>
      </c>
      <c r="J5504" s="771"/>
      <c r="K5504" s="713"/>
      <c r="L5504" s="713"/>
      <c r="M5504" s="771"/>
      <c r="N5504" s="713"/>
      <c r="O5504" s="713"/>
      <c r="P5504" s="1838"/>
    </row>
    <row r="5505" spans="1:16" ht="13.5" x14ac:dyDescent="0.2">
      <c r="A5505" s="606">
        <v>44</v>
      </c>
      <c r="B5505" s="786" t="s">
        <v>805</v>
      </c>
      <c r="C5505" s="606" t="s">
        <v>701</v>
      </c>
      <c r="D5505" s="606">
        <v>1</v>
      </c>
      <c r="E5505" s="606">
        <v>2009</v>
      </c>
      <c r="F5505" s="1080">
        <v>105</v>
      </c>
      <c r="G5505" s="784">
        <f t="shared" si="182"/>
        <v>105</v>
      </c>
      <c r="H5505" s="1081">
        <v>100</v>
      </c>
      <c r="I5505" s="784">
        <f t="shared" si="183"/>
        <v>0</v>
      </c>
      <c r="J5505" s="771"/>
      <c r="K5505" s="713"/>
      <c r="L5505" s="713"/>
      <c r="M5505" s="771"/>
      <c r="N5505" s="713"/>
      <c r="O5505" s="713"/>
      <c r="P5505" s="1838"/>
    </row>
    <row r="5506" spans="1:16" ht="13.5" x14ac:dyDescent="0.2">
      <c r="A5506" s="606">
        <v>45</v>
      </c>
      <c r="B5506" s="786" t="s">
        <v>805</v>
      </c>
      <c r="C5506" s="606" t="s">
        <v>701</v>
      </c>
      <c r="D5506" s="606">
        <v>1</v>
      </c>
      <c r="E5506" s="606">
        <v>2009</v>
      </c>
      <c r="F5506" s="1080">
        <v>105</v>
      </c>
      <c r="G5506" s="784">
        <f t="shared" si="182"/>
        <v>105</v>
      </c>
      <c r="H5506" s="1081">
        <v>100</v>
      </c>
      <c r="I5506" s="784">
        <f t="shared" si="183"/>
        <v>0</v>
      </c>
      <c r="J5506" s="771"/>
      <c r="K5506" s="713"/>
      <c r="L5506" s="713"/>
      <c r="M5506" s="771"/>
      <c r="N5506" s="713"/>
      <c r="O5506" s="713"/>
      <c r="P5506" s="1838"/>
    </row>
    <row r="5507" spans="1:16" ht="13.5" x14ac:dyDescent="0.2">
      <c r="A5507" s="606">
        <v>46</v>
      </c>
      <c r="B5507" s="786" t="s">
        <v>786</v>
      </c>
      <c r="C5507" s="606" t="s">
        <v>701</v>
      </c>
      <c r="D5507" s="606">
        <v>1</v>
      </c>
      <c r="E5507" s="606">
        <v>2009</v>
      </c>
      <c r="F5507" s="1080">
        <v>45</v>
      </c>
      <c r="G5507" s="784">
        <f t="shared" si="182"/>
        <v>45</v>
      </c>
      <c r="H5507" s="1081">
        <v>100</v>
      </c>
      <c r="I5507" s="784">
        <f t="shared" si="183"/>
        <v>0</v>
      </c>
      <c r="J5507" s="771"/>
      <c r="K5507" s="713"/>
      <c r="L5507" s="713"/>
      <c r="M5507" s="771"/>
      <c r="N5507" s="713"/>
      <c r="O5507" s="713"/>
      <c r="P5507" s="1838"/>
    </row>
    <row r="5508" spans="1:16" ht="13.5" x14ac:dyDescent="0.2">
      <c r="A5508" s="606">
        <v>47</v>
      </c>
      <c r="B5508" s="786" t="s">
        <v>786</v>
      </c>
      <c r="C5508" s="606" t="s">
        <v>701</v>
      </c>
      <c r="D5508" s="606">
        <v>1</v>
      </c>
      <c r="E5508" s="606">
        <v>2009</v>
      </c>
      <c r="F5508" s="1080">
        <v>45</v>
      </c>
      <c r="G5508" s="784">
        <f t="shared" si="182"/>
        <v>45</v>
      </c>
      <c r="H5508" s="1081">
        <v>100</v>
      </c>
      <c r="I5508" s="784">
        <f t="shared" si="183"/>
        <v>0</v>
      </c>
      <c r="J5508" s="771"/>
      <c r="K5508" s="713"/>
      <c r="L5508" s="713"/>
      <c r="M5508" s="771"/>
      <c r="N5508" s="713"/>
      <c r="O5508" s="713"/>
      <c r="P5508" s="1838"/>
    </row>
    <row r="5509" spans="1:16" ht="13.5" x14ac:dyDescent="0.2">
      <c r="A5509" s="606">
        <v>48</v>
      </c>
      <c r="B5509" s="786" t="s">
        <v>786</v>
      </c>
      <c r="C5509" s="606" t="s">
        <v>701</v>
      </c>
      <c r="D5509" s="606">
        <v>1</v>
      </c>
      <c r="E5509" s="606">
        <v>2009</v>
      </c>
      <c r="F5509" s="1080">
        <v>45</v>
      </c>
      <c r="G5509" s="784">
        <f t="shared" si="182"/>
        <v>45</v>
      </c>
      <c r="H5509" s="1081">
        <v>100</v>
      </c>
      <c r="I5509" s="784">
        <f t="shared" si="183"/>
        <v>0</v>
      </c>
      <c r="J5509" s="771"/>
      <c r="K5509" s="713"/>
      <c r="L5509" s="713"/>
      <c r="M5509" s="771"/>
      <c r="N5509" s="713"/>
      <c r="O5509" s="713"/>
      <c r="P5509" s="1838"/>
    </row>
    <row r="5510" spans="1:16" ht="13.5" x14ac:dyDescent="0.2">
      <c r="A5510" s="606">
        <v>49</v>
      </c>
      <c r="B5510" s="786" t="s">
        <v>786</v>
      </c>
      <c r="C5510" s="606" t="s">
        <v>701</v>
      </c>
      <c r="D5510" s="606">
        <v>1</v>
      </c>
      <c r="E5510" s="606">
        <v>2009</v>
      </c>
      <c r="F5510" s="1080">
        <v>45</v>
      </c>
      <c r="G5510" s="784">
        <f t="shared" si="182"/>
        <v>45</v>
      </c>
      <c r="H5510" s="1081">
        <v>100</v>
      </c>
      <c r="I5510" s="784">
        <f t="shared" si="183"/>
        <v>0</v>
      </c>
      <c r="J5510" s="771"/>
      <c r="K5510" s="713"/>
      <c r="L5510" s="713"/>
      <c r="M5510" s="771"/>
      <c r="N5510" s="713"/>
      <c r="O5510" s="713"/>
      <c r="P5510" s="1838"/>
    </row>
    <row r="5511" spans="1:16" ht="13.5" x14ac:dyDescent="0.2">
      <c r="A5511" s="606">
        <v>50</v>
      </c>
      <c r="B5511" s="786" t="s">
        <v>801</v>
      </c>
      <c r="C5511" s="606" t="s">
        <v>701</v>
      </c>
      <c r="D5511" s="606">
        <v>1</v>
      </c>
      <c r="E5511" s="606">
        <v>2011</v>
      </c>
      <c r="F5511" s="1080">
        <v>204</v>
      </c>
      <c r="G5511" s="784">
        <f t="shared" si="182"/>
        <v>204</v>
      </c>
      <c r="H5511" s="1081">
        <v>100</v>
      </c>
      <c r="I5511" s="784">
        <f t="shared" si="183"/>
        <v>0</v>
      </c>
      <c r="J5511" s="771"/>
      <c r="K5511" s="713"/>
      <c r="L5511" s="713"/>
      <c r="M5511" s="771"/>
      <c r="N5511" s="713"/>
      <c r="O5511" s="713"/>
      <c r="P5511" s="1838"/>
    </row>
    <row r="5512" spans="1:16" ht="13.5" x14ac:dyDescent="0.2">
      <c r="A5512" s="606">
        <v>51</v>
      </c>
      <c r="B5512" s="786" t="s">
        <v>801</v>
      </c>
      <c r="C5512" s="606" t="s">
        <v>701</v>
      </c>
      <c r="D5512" s="606">
        <v>1</v>
      </c>
      <c r="E5512" s="606">
        <v>2011</v>
      </c>
      <c r="F5512" s="1080">
        <v>204</v>
      </c>
      <c r="G5512" s="784">
        <f t="shared" si="182"/>
        <v>204</v>
      </c>
      <c r="H5512" s="1081">
        <v>100</v>
      </c>
      <c r="I5512" s="784">
        <f t="shared" si="183"/>
        <v>0</v>
      </c>
      <c r="J5512" s="771"/>
      <c r="K5512" s="713"/>
      <c r="L5512" s="713"/>
      <c r="M5512" s="771"/>
      <c r="N5512" s="713"/>
      <c r="O5512" s="713"/>
      <c r="P5512" s="1838"/>
    </row>
    <row r="5513" spans="1:16" ht="13.5" x14ac:dyDescent="0.2">
      <c r="A5513" s="606">
        <v>52</v>
      </c>
      <c r="B5513" s="786" t="s">
        <v>801</v>
      </c>
      <c r="C5513" s="606" t="s">
        <v>701</v>
      </c>
      <c r="D5513" s="606">
        <v>1</v>
      </c>
      <c r="E5513" s="606">
        <v>2011</v>
      </c>
      <c r="F5513" s="1080">
        <v>204</v>
      </c>
      <c r="G5513" s="784">
        <f t="shared" si="182"/>
        <v>204</v>
      </c>
      <c r="H5513" s="1081">
        <v>100</v>
      </c>
      <c r="I5513" s="784">
        <f t="shared" si="183"/>
        <v>0</v>
      </c>
      <c r="J5513" s="771"/>
      <c r="K5513" s="713"/>
      <c r="L5513" s="713"/>
      <c r="M5513" s="771"/>
      <c r="N5513" s="713"/>
      <c r="O5513" s="713"/>
      <c r="P5513" s="1838"/>
    </row>
    <row r="5514" spans="1:16" ht="13.5" x14ac:dyDescent="0.2">
      <c r="A5514" s="606">
        <v>53</v>
      </c>
      <c r="B5514" s="800" t="s">
        <v>4100</v>
      </c>
      <c r="C5514" s="606" t="s">
        <v>701</v>
      </c>
      <c r="D5514" s="606">
        <v>1</v>
      </c>
      <c r="E5514" s="606">
        <v>2011</v>
      </c>
      <c r="F5514" s="1080">
        <v>244.8</v>
      </c>
      <c r="G5514" s="784">
        <f t="shared" si="182"/>
        <v>244.8</v>
      </c>
      <c r="H5514" s="1081">
        <v>100</v>
      </c>
      <c r="I5514" s="784">
        <f t="shared" si="183"/>
        <v>0</v>
      </c>
      <c r="J5514" s="771"/>
      <c r="K5514" s="713"/>
      <c r="L5514" s="713"/>
      <c r="M5514" s="771"/>
      <c r="N5514" s="713"/>
      <c r="O5514" s="713"/>
      <c r="P5514" s="1838"/>
    </row>
    <row r="5515" spans="1:16" ht="13.5" x14ac:dyDescent="0.2">
      <c r="A5515" s="606">
        <v>54</v>
      </c>
      <c r="B5515" s="800" t="s">
        <v>4100</v>
      </c>
      <c r="C5515" s="606" t="s">
        <v>701</v>
      </c>
      <c r="D5515" s="606">
        <v>1</v>
      </c>
      <c r="E5515" s="606">
        <v>2011</v>
      </c>
      <c r="F5515" s="1080">
        <v>244.8</v>
      </c>
      <c r="G5515" s="784">
        <f t="shared" si="182"/>
        <v>244.8</v>
      </c>
      <c r="H5515" s="1081">
        <v>100</v>
      </c>
      <c r="I5515" s="784">
        <f t="shared" si="183"/>
        <v>0</v>
      </c>
      <c r="J5515" s="771"/>
      <c r="K5515" s="713"/>
      <c r="L5515" s="713"/>
      <c r="M5515" s="771"/>
      <c r="N5515" s="713"/>
      <c r="O5515" s="713"/>
      <c r="P5515" s="1838"/>
    </row>
    <row r="5516" spans="1:16" ht="13.5" x14ac:dyDescent="0.2">
      <c r="A5516" s="606">
        <v>55</v>
      </c>
      <c r="B5516" s="800" t="s">
        <v>4100</v>
      </c>
      <c r="C5516" s="606" t="s">
        <v>701</v>
      </c>
      <c r="D5516" s="606">
        <v>1</v>
      </c>
      <c r="E5516" s="606">
        <v>2011</v>
      </c>
      <c r="F5516" s="1080">
        <v>244.8</v>
      </c>
      <c r="G5516" s="784">
        <f t="shared" si="182"/>
        <v>244.8</v>
      </c>
      <c r="H5516" s="1081">
        <v>100</v>
      </c>
      <c r="I5516" s="784">
        <f t="shared" si="183"/>
        <v>0</v>
      </c>
      <c r="J5516" s="771"/>
      <c r="K5516" s="713"/>
      <c r="L5516" s="713"/>
      <c r="M5516" s="771"/>
      <c r="N5516" s="713"/>
      <c r="O5516" s="713"/>
      <c r="P5516" s="1838"/>
    </row>
    <row r="5517" spans="1:16" ht="13.5" x14ac:dyDescent="0.2">
      <c r="A5517" s="606">
        <v>56</v>
      </c>
      <c r="B5517" s="800" t="s">
        <v>4100</v>
      </c>
      <c r="C5517" s="606" t="s">
        <v>701</v>
      </c>
      <c r="D5517" s="606">
        <v>1</v>
      </c>
      <c r="E5517" s="606">
        <v>2011</v>
      </c>
      <c r="F5517" s="1080">
        <v>244.8</v>
      </c>
      <c r="G5517" s="784">
        <f t="shared" si="182"/>
        <v>244.8</v>
      </c>
      <c r="H5517" s="1081">
        <v>100</v>
      </c>
      <c r="I5517" s="784">
        <f t="shared" si="183"/>
        <v>0</v>
      </c>
      <c r="J5517" s="771"/>
      <c r="K5517" s="713"/>
      <c r="L5517" s="713"/>
      <c r="M5517" s="771"/>
      <c r="N5517" s="713"/>
      <c r="O5517" s="713"/>
      <c r="P5517" s="1838"/>
    </row>
    <row r="5518" spans="1:16" ht="13.5" x14ac:dyDescent="0.2">
      <c r="A5518" s="606">
        <v>57</v>
      </c>
      <c r="B5518" s="800" t="s">
        <v>4100</v>
      </c>
      <c r="C5518" s="606" t="s">
        <v>701</v>
      </c>
      <c r="D5518" s="606">
        <v>1</v>
      </c>
      <c r="E5518" s="606">
        <v>2011</v>
      </c>
      <c r="F5518" s="1080">
        <v>244.8</v>
      </c>
      <c r="G5518" s="784">
        <f t="shared" si="182"/>
        <v>244.8</v>
      </c>
      <c r="H5518" s="1081">
        <v>100</v>
      </c>
      <c r="I5518" s="784">
        <f t="shared" si="183"/>
        <v>0</v>
      </c>
      <c r="J5518" s="771"/>
      <c r="K5518" s="713"/>
      <c r="L5518" s="713"/>
      <c r="M5518" s="771"/>
      <c r="N5518" s="713"/>
      <c r="O5518" s="713"/>
      <c r="P5518" s="1838"/>
    </row>
    <row r="5519" spans="1:16" ht="13.5" x14ac:dyDescent="0.2">
      <c r="A5519" s="606">
        <v>58</v>
      </c>
      <c r="B5519" s="800" t="s">
        <v>4100</v>
      </c>
      <c r="C5519" s="606" t="s">
        <v>701</v>
      </c>
      <c r="D5519" s="606">
        <v>1</v>
      </c>
      <c r="E5519" s="606">
        <v>2011</v>
      </c>
      <c r="F5519" s="1080">
        <v>244.8</v>
      </c>
      <c r="G5519" s="784">
        <f t="shared" si="182"/>
        <v>244.8</v>
      </c>
      <c r="H5519" s="1081">
        <v>100</v>
      </c>
      <c r="I5519" s="784">
        <f t="shared" si="183"/>
        <v>0</v>
      </c>
      <c r="J5519" s="771"/>
      <c r="K5519" s="713"/>
      <c r="L5519" s="713"/>
      <c r="M5519" s="771"/>
      <c r="N5519" s="713"/>
      <c r="O5519" s="713"/>
      <c r="P5519" s="1838"/>
    </row>
    <row r="5520" spans="1:16" ht="13.5" x14ac:dyDescent="0.2">
      <c r="A5520" s="606">
        <v>59</v>
      </c>
      <c r="B5520" s="786" t="s">
        <v>785</v>
      </c>
      <c r="C5520" s="606" t="s">
        <v>701</v>
      </c>
      <c r="D5520" s="606">
        <v>1</v>
      </c>
      <c r="E5520" s="606">
        <v>2011</v>
      </c>
      <c r="F5520" s="1080">
        <v>214.8</v>
      </c>
      <c r="G5520" s="784">
        <f t="shared" si="182"/>
        <v>214.8</v>
      </c>
      <c r="H5520" s="1081">
        <v>100</v>
      </c>
      <c r="I5520" s="784">
        <f t="shared" si="183"/>
        <v>0</v>
      </c>
      <c r="J5520" s="771"/>
      <c r="K5520" s="713"/>
      <c r="L5520" s="713"/>
      <c r="M5520" s="771"/>
      <c r="N5520" s="713"/>
      <c r="O5520" s="713"/>
      <c r="P5520" s="1838"/>
    </row>
    <row r="5521" spans="1:16" ht="13.5" x14ac:dyDescent="0.2">
      <c r="A5521" s="606">
        <v>60</v>
      </c>
      <c r="B5521" s="786" t="s">
        <v>785</v>
      </c>
      <c r="C5521" s="606" t="s">
        <v>701</v>
      </c>
      <c r="D5521" s="606">
        <v>1</v>
      </c>
      <c r="E5521" s="606">
        <v>2011</v>
      </c>
      <c r="F5521" s="1080">
        <v>214.8</v>
      </c>
      <c r="G5521" s="784">
        <f t="shared" si="182"/>
        <v>214.8</v>
      </c>
      <c r="H5521" s="1081">
        <v>100</v>
      </c>
      <c r="I5521" s="784">
        <f t="shared" si="183"/>
        <v>0</v>
      </c>
      <c r="J5521" s="771"/>
      <c r="K5521" s="713"/>
      <c r="L5521" s="713"/>
      <c r="M5521" s="771"/>
      <c r="N5521" s="713"/>
      <c r="O5521" s="713"/>
      <c r="P5521" s="1838"/>
    </row>
    <row r="5522" spans="1:16" ht="13.5" x14ac:dyDescent="0.2">
      <c r="A5522" s="606">
        <v>61</v>
      </c>
      <c r="B5522" s="786" t="s">
        <v>785</v>
      </c>
      <c r="C5522" s="606" t="s">
        <v>701</v>
      </c>
      <c r="D5522" s="606">
        <v>1</v>
      </c>
      <c r="E5522" s="606">
        <v>2011</v>
      </c>
      <c r="F5522" s="1080">
        <v>214.8</v>
      </c>
      <c r="G5522" s="784">
        <f t="shared" ref="G5522:G5585" si="184">F5522*H5522%</f>
        <v>214.8</v>
      </c>
      <c r="H5522" s="1081">
        <v>100</v>
      </c>
      <c r="I5522" s="784">
        <f t="shared" ref="I5522:I5585" si="185">F5522-G5522</f>
        <v>0</v>
      </c>
      <c r="J5522" s="771"/>
      <c r="K5522" s="713"/>
      <c r="L5522" s="713"/>
      <c r="M5522" s="771"/>
      <c r="N5522" s="713"/>
      <c r="O5522" s="713"/>
      <c r="P5522" s="1838"/>
    </row>
    <row r="5523" spans="1:16" ht="13.5" x14ac:dyDescent="0.2">
      <c r="A5523" s="606">
        <v>62</v>
      </c>
      <c r="B5523" s="786" t="s">
        <v>2946</v>
      </c>
      <c r="C5523" s="606" t="s">
        <v>701</v>
      </c>
      <c r="D5523" s="606">
        <v>1</v>
      </c>
      <c r="E5523" s="606">
        <v>2011</v>
      </c>
      <c r="F5523" s="1080">
        <v>264.54124999999999</v>
      </c>
      <c r="G5523" s="784">
        <f t="shared" si="184"/>
        <v>264.54124999999999</v>
      </c>
      <c r="H5523" s="1081">
        <v>100</v>
      </c>
      <c r="I5523" s="784">
        <f t="shared" si="185"/>
        <v>0</v>
      </c>
      <c r="J5523" s="771"/>
      <c r="K5523" s="713"/>
      <c r="L5523" s="713"/>
      <c r="M5523" s="771"/>
      <c r="N5523" s="713"/>
      <c r="O5523" s="713"/>
      <c r="P5523" s="1838"/>
    </row>
    <row r="5524" spans="1:16" ht="13.5" x14ac:dyDescent="0.2">
      <c r="A5524" s="606">
        <v>63</v>
      </c>
      <c r="B5524" s="786" t="s">
        <v>2946</v>
      </c>
      <c r="C5524" s="606" t="s">
        <v>701</v>
      </c>
      <c r="D5524" s="606">
        <v>1</v>
      </c>
      <c r="E5524" s="606">
        <v>2011</v>
      </c>
      <c r="F5524" s="1080">
        <v>264.54124999999999</v>
      </c>
      <c r="G5524" s="784">
        <f t="shared" si="184"/>
        <v>264.54124999999999</v>
      </c>
      <c r="H5524" s="1081">
        <v>100</v>
      </c>
      <c r="I5524" s="784">
        <f t="shared" si="185"/>
        <v>0</v>
      </c>
      <c r="J5524" s="771"/>
      <c r="K5524" s="713"/>
      <c r="L5524" s="713"/>
      <c r="M5524" s="771"/>
      <c r="N5524" s="713"/>
      <c r="O5524" s="713"/>
      <c r="P5524" s="1838"/>
    </row>
    <row r="5525" spans="1:16" ht="13.5" x14ac:dyDescent="0.2">
      <c r="A5525" s="606">
        <v>64</v>
      </c>
      <c r="B5525" s="786" t="s">
        <v>2946</v>
      </c>
      <c r="C5525" s="606" t="s">
        <v>701</v>
      </c>
      <c r="D5525" s="606">
        <v>1</v>
      </c>
      <c r="E5525" s="606">
        <v>2011</v>
      </c>
      <c r="F5525" s="1080">
        <v>264.54124999999999</v>
      </c>
      <c r="G5525" s="784">
        <f t="shared" si="184"/>
        <v>264.54124999999999</v>
      </c>
      <c r="H5525" s="1081">
        <v>100</v>
      </c>
      <c r="I5525" s="784">
        <f t="shared" si="185"/>
        <v>0</v>
      </c>
      <c r="J5525" s="771"/>
      <c r="K5525" s="713"/>
      <c r="L5525" s="713"/>
      <c r="M5525" s="771"/>
      <c r="N5525" s="713"/>
      <c r="O5525" s="713"/>
      <c r="P5525" s="1838"/>
    </row>
    <row r="5526" spans="1:16" ht="13.5" x14ac:dyDescent="0.2">
      <c r="A5526" s="606">
        <v>65</v>
      </c>
      <c r="B5526" s="786" t="s">
        <v>2946</v>
      </c>
      <c r="C5526" s="606" t="s">
        <v>701</v>
      </c>
      <c r="D5526" s="606">
        <v>1</v>
      </c>
      <c r="E5526" s="606">
        <v>2011</v>
      </c>
      <c r="F5526" s="1080">
        <v>264.54124999999999</v>
      </c>
      <c r="G5526" s="784">
        <f t="shared" si="184"/>
        <v>264.54124999999999</v>
      </c>
      <c r="H5526" s="1081">
        <v>100</v>
      </c>
      <c r="I5526" s="784">
        <f t="shared" si="185"/>
        <v>0</v>
      </c>
      <c r="J5526" s="771"/>
      <c r="K5526" s="713"/>
      <c r="L5526" s="713"/>
      <c r="M5526" s="771"/>
      <c r="N5526" s="713"/>
      <c r="O5526" s="713"/>
      <c r="P5526" s="1838"/>
    </row>
    <row r="5527" spans="1:16" ht="13.5" x14ac:dyDescent="0.2">
      <c r="A5527" s="606">
        <v>66</v>
      </c>
      <c r="B5527" s="786" t="s">
        <v>4101</v>
      </c>
      <c r="C5527" s="606" t="s">
        <v>701</v>
      </c>
      <c r="D5527" s="606">
        <v>1</v>
      </c>
      <c r="E5527" s="606">
        <v>2011</v>
      </c>
      <c r="F5527" s="1080">
        <v>121.54598</v>
      </c>
      <c r="G5527" s="784">
        <f t="shared" si="184"/>
        <v>121.54598</v>
      </c>
      <c r="H5527" s="1081">
        <v>100</v>
      </c>
      <c r="I5527" s="784">
        <f t="shared" si="185"/>
        <v>0</v>
      </c>
      <c r="J5527" s="771"/>
      <c r="K5527" s="713"/>
      <c r="L5527" s="713"/>
      <c r="M5527" s="771"/>
      <c r="N5527" s="713"/>
      <c r="O5527" s="713"/>
      <c r="P5527" s="1838"/>
    </row>
    <row r="5528" spans="1:16" ht="13.5" x14ac:dyDescent="0.2">
      <c r="A5528" s="606">
        <v>67</v>
      </c>
      <c r="B5528" s="786" t="s">
        <v>4101</v>
      </c>
      <c r="C5528" s="606" t="s">
        <v>701</v>
      </c>
      <c r="D5528" s="606">
        <v>1</v>
      </c>
      <c r="E5528" s="606">
        <v>2011</v>
      </c>
      <c r="F5528" s="1080">
        <v>121.54598</v>
      </c>
      <c r="G5528" s="784">
        <f t="shared" si="184"/>
        <v>121.54598</v>
      </c>
      <c r="H5528" s="1081">
        <v>100</v>
      </c>
      <c r="I5528" s="784">
        <f t="shared" si="185"/>
        <v>0</v>
      </c>
      <c r="J5528" s="771"/>
      <c r="K5528" s="713"/>
      <c r="L5528" s="713"/>
      <c r="M5528" s="771"/>
      <c r="N5528" s="713"/>
      <c r="O5528" s="713"/>
      <c r="P5528" s="1838"/>
    </row>
    <row r="5529" spans="1:16" ht="13.5" x14ac:dyDescent="0.2">
      <c r="A5529" s="606">
        <v>68</v>
      </c>
      <c r="B5529" s="786" t="s">
        <v>4101</v>
      </c>
      <c r="C5529" s="606" t="s">
        <v>701</v>
      </c>
      <c r="D5529" s="606">
        <v>1</v>
      </c>
      <c r="E5529" s="606">
        <v>2011</v>
      </c>
      <c r="F5529" s="1080">
        <v>121.54598</v>
      </c>
      <c r="G5529" s="784">
        <f t="shared" si="184"/>
        <v>121.54598</v>
      </c>
      <c r="H5529" s="1081">
        <v>100</v>
      </c>
      <c r="I5529" s="784">
        <f t="shared" si="185"/>
        <v>0</v>
      </c>
      <c r="J5529" s="771"/>
      <c r="K5529" s="713"/>
      <c r="L5529" s="713"/>
      <c r="M5529" s="771"/>
      <c r="N5529" s="713"/>
      <c r="O5529" s="713"/>
      <c r="P5529" s="1838"/>
    </row>
    <row r="5530" spans="1:16" ht="13.5" x14ac:dyDescent="0.2">
      <c r="A5530" s="606">
        <v>69</v>
      </c>
      <c r="B5530" s="786" t="s">
        <v>4101</v>
      </c>
      <c r="C5530" s="606" t="s">
        <v>701</v>
      </c>
      <c r="D5530" s="606">
        <v>1</v>
      </c>
      <c r="E5530" s="606">
        <v>2011</v>
      </c>
      <c r="F5530" s="1080">
        <v>121.54598</v>
      </c>
      <c r="G5530" s="784">
        <f t="shared" si="184"/>
        <v>121.54598</v>
      </c>
      <c r="H5530" s="1081">
        <v>100</v>
      </c>
      <c r="I5530" s="784">
        <f t="shared" si="185"/>
        <v>0</v>
      </c>
      <c r="J5530" s="771"/>
      <c r="K5530" s="713"/>
      <c r="L5530" s="713"/>
      <c r="M5530" s="771"/>
      <c r="N5530" s="713"/>
      <c r="O5530" s="713"/>
      <c r="P5530" s="1838"/>
    </row>
    <row r="5531" spans="1:16" ht="13.5" x14ac:dyDescent="0.2">
      <c r="A5531" s="606">
        <v>70</v>
      </c>
      <c r="B5531" s="786" t="s">
        <v>4102</v>
      </c>
      <c r="C5531" s="606" t="s">
        <v>701</v>
      </c>
      <c r="D5531" s="606">
        <v>1</v>
      </c>
      <c r="E5531" s="606">
        <v>2011</v>
      </c>
      <c r="F5531" s="1080">
        <v>128.69575</v>
      </c>
      <c r="G5531" s="784">
        <f t="shared" si="184"/>
        <v>128.69575</v>
      </c>
      <c r="H5531" s="1081">
        <v>100</v>
      </c>
      <c r="I5531" s="784">
        <f t="shared" si="185"/>
        <v>0</v>
      </c>
      <c r="J5531" s="771"/>
      <c r="K5531" s="713"/>
      <c r="L5531" s="713"/>
      <c r="M5531" s="771"/>
      <c r="N5531" s="713"/>
      <c r="O5531" s="713"/>
      <c r="P5531" s="1838"/>
    </row>
    <row r="5532" spans="1:16" ht="13.5" x14ac:dyDescent="0.2">
      <c r="A5532" s="606">
        <v>71</v>
      </c>
      <c r="B5532" s="786" t="s">
        <v>4102</v>
      </c>
      <c r="C5532" s="606" t="s">
        <v>701</v>
      </c>
      <c r="D5532" s="606">
        <v>1</v>
      </c>
      <c r="E5532" s="606">
        <v>2011</v>
      </c>
      <c r="F5532" s="1080">
        <v>128.69575</v>
      </c>
      <c r="G5532" s="784">
        <f t="shared" si="184"/>
        <v>128.69575</v>
      </c>
      <c r="H5532" s="1081">
        <v>100</v>
      </c>
      <c r="I5532" s="784">
        <f t="shared" si="185"/>
        <v>0</v>
      </c>
      <c r="J5532" s="771"/>
      <c r="K5532" s="713"/>
      <c r="L5532" s="713"/>
      <c r="M5532" s="771"/>
      <c r="N5532" s="713"/>
      <c r="O5532" s="713"/>
      <c r="P5532" s="1838"/>
    </row>
    <row r="5533" spans="1:16" ht="13.5" x14ac:dyDescent="0.2">
      <c r="A5533" s="606">
        <v>72</v>
      </c>
      <c r="B5533" s="786" t="s">
        <v>4102</v>
      </c>
      <c r="C5533" s="606" t="s">
        <v>701</v>
      </c>
      <c r="D5533" s="606">
        <v>1</v>
      </c>
      <c r="E5533" s="606">
        <v>2011</v>
      </c>
      <c r="F5533" s="1080">
        <v>128.69575</v>
      </c>
      <c r="G5533" s="784">
        <f t="shared" si="184"/>
        <v>128.69575</v>
      </c>
      <c r="H5533" s="1081">
        <v>100</v>
      </c>
      <c r="I5533" s="784">
        <f t="shared" si="185"/>
        <v>0</v>
      </c>
      <c r="J5533" s="771"/>
      <c r="K5533" s="713"/>
      <c r="L5533" s="713"/>
      <c r="M5533" s="771"/>
      <c r="N5533" s="713"/>
      <c r="O5533" s="713"/>
      <c r="P5533" s="1838"/>
    </row>
    <row r="5534" spans="1:16" ht="13.5" x14ac:dyDescent="0.2">
      <c r="A5534" s="606">
        <v>73</v>
      </c>
      <c r="B5534" s="786" t="s">
        <v>4102</v>
      </c>
      <c r="C5534" s="606" t="s">
        <v>701</v>
      </c>
      <c r="D5534" s="606">
        <v>1</v>
      </c>
      <c r="E5534" s="606">
        <v>2011</v>
      </c>
      <c r="F5534" s="1080">
        <v>128.69575</v>
      </c>
      <c r="G5534" s="784">
        <f t="shared" si="184"/>
        <v>128.69575</v>
      </c>
      <c r="H5534" s="1081">
        <v>100</v>
      </c>
      <c r="I5534" s="784">
        <f t="shared" si="185"/>
        <v>0</v>
      </c>
      <c r="J5534" s="771"/>
      <c r="K5534" s="713"/>
      <c r="L5534" s="713"/>
      <c r="M5534" s="771"/>
      <c r="N5534" s="713"/>
      <c r="O5534" s="713"/>
      <c r="P5534" s="1838"/>
    </row>
    <row r="5535" spans="1:16" ht="27" x14ac:dyDescent="0.2">
      <c r="A5535" s="606">
        <v>74</v>
      </c>
      <c r="B5535" s="786" t="s">
        <v>4103</v>
      </c>
      <c r="C5535" s="606" t="s">
        <v>701</v>
      </c>
      <c r="D5535" s="606">
        <v>1</v>
      </c>
      <c r="E5535" s="606">
        <v>2011</v>
      </c>
      <c r="F5535" s="1080">
        <v>107.27328999999999</v>
      </c>
      <c r="G5535" s="784">
        <f t="shared" si="184"/>
        <v>107.27328999999999</v>
      </c>
      <c r="H5535" s="1081">
        <v>100</v>
      </c>
      <c r="I5535" s="784">
        <f t="shared" si="185"/>
        <v>0</v>
      </c>
      <c r="J5535" s="771"/>
      <c r="K5535" s="713"/>
      <c r="L5535" s="713"/>
      <c r="M5535" s="771"/>
      <c r="N5535" s="713"/>
      <c r="O5535" s="713"/>
      <c r="P5535" s="1838"/>
    </row>
    <row r="5536" spans="1:16" ht="27" x14ac:dyDescent="0.2">
      <c r="A5536" s="606">
        <v>75</v>
      </c>
      <c r="B5536" s="786" t="s">
        <v>4103</v>
      </c>
      <c r="C5536" s="606" t="s">
        <v>701</v>
      </c>
      <c r="D5536" s="606">
        <v>1</v>
      </c>
      <c r="E5536" s="606">
        <v>2011</v>
      </c>
      <c r="F5536" s="1080">
        <v>107.27328999999999</v>
      </c>
      <c r="G5536" s="784">
        <f t="shared" si="184"/>
        <v>107.27328999999999</v>
      </c>
      <c r="H5536" s="1081">
        <v>100</v>
      </c>
      <c r="I5536" s="784">
        <f t="shared" si="185"/>
        <v>0</v>
      </c>
      <c r="J5536" s="771"/>
      <c r="K5536" s="713"/>
      <c r="L5536" s="713"/>
      <c r="M5536" s="771"/>
      <c r="N5536" s="713"/>
      <c r="O5536" s="713"/>
      <c r="P5536" s="1838"/>
    </row>
    <row r="5537" spans="1:16" ht="27" x14ac:dyDescent="0.2">
      <c r="A5537" s="606">
        <v>76</v>
      </c>
      <c r="B5537" s="786" t="s">
        <v>4103</v>
      </c>
      <c r="C5537" s="606" t="s">
        <v>701</v>
      </c>
      <c r="D5537" s="606">
        <v>1</v>
      </c>
      <c r="E5537" s="606">
        <v>2011</v>
      </c>
      <c r="F5537" s="1080">
        <v>107.27328999999999</v>
      </c>
      <c r="G5537" s="784">
        <f t="shared" si="184"/>
        <v>107.27328999999999</v>
      </c>
      <c r="H5537" s="1081">
        <v>100</v>
      </c>
      <c r="I5537" s="784">
        <f t="shared" si="185"/>
        <v>0</v>
      </c>
      <c r="J5537" s="771"/>
      <c r="K5537" s="713"/>
      <c r="L5537" s="713"/>
      <c r="M5537" s="771"/>
      <c r="N5537" s="713"/>
      <c r="O5537" s="713"/>
      <c r="P5537" s="1838"/>
    </row>
    <row r="5538" spans="1:16" ht="27" x14ac:dyDescent="0.2">
      <c r="A5538" s="606">
        <v>77</v>
      </c>
      <c r="B5538" s="786" t="s">
        <v>4103</v>
      </c>
      <c r="C5538" s="606" t="s">
        <v>701</v>
      </c>
      <c r="D5538" s="606">
        <v>1</v>
      </c>
      <c r="E5538" s="606">
        <v>2011</v>
      </c>
      <c r="F5538" s="1080">
        <v>107.27328999999999</v>
      </c>
      <c r="G5538" s="784">
        <f t="shared" si="184"/>
        <v>107.27328999999999</v>
      </c>
      <c r="H5538" s="1081">
        <v>100</v>
      </c>
      <c r="I5538" s="784">
        <f t="shared" si="185"/>
        <v>0</v>
      </c>
      <c r="J5538" s="771"/>
      <c r="K5538" s="713"/>
      <c r="L5538" s="713"/>
      <c r="M5538" s="771"/>
      <c r="N5538" s="713"/>
      <c r="O5538" s="713"/>
      <c r="P5538" s="1838"/>
    </row>
    <row r="5539" spans="1:16" ht="13.5" x14ac:dyDescent="0.2">
      <c r="A5539" s="606">
        <v>78</v>
      </c>
      <c r="B5539" s="786" t="s">
        <v>2950</v>
      </c>
      <c r="C5539" s="606" t="s">
        <v>701</v>
      </c>
      <c r="D5539" s="606">
        <v>1</v>
      </c>
      <c r="E5539" s="606">
        <v>2011</v>
      </c>
      <c r="F5539" s="1080">
        <v>322.57459</v>
      </c>
      <c r="G5539" s="784">
        <f t="shared" si="184"/>
        <v>322.57459</v>
      </c>
      <c r="H5539" s="1081">
        <v>100</v>
      </c>
      <c r="I5539" s="784">
        <f t="shared" si="185"/>
        <v>0</v>
      </c>
      <c r="J5539" s="771"/>
      <c r="K5539" s="713"/>
      <c r="L5539" s="713"/>
      <c r="M5539" s="771"/>
      <c r="N5539" s="713"/>
      <c r="O5539" s="713"/>
      <c r="P5539" s="1838"/>
    </row>
    <row r="5540" spans="1:16" ht="13.5" x14ac:dyDescent="0.2">
      <c r="A5540" s="606">
        <v>79</v>
      </c>
      <c r="B5540" s="786" t="s">
        <v>2950</v>
      </c>
      <c r="C5540" s="606" t="s">
        <v>701</v>
      </c>
      <c r="D5540" s="606">
        <v>1</v>
      </c>
      <c r="E5540" s="606">
        <v>2011</v>
      </c>
      <c r="F5540" s="1080">
        <v>322.57459</v>
      </c>
      <c r="G5540" s="784">
        <f t="shared" si="184"/>
        <v>322.57459</v>
      </c>
      <c r="H5540" s="1081">
        <v>100</v>
      </c>
      <c r="I5540" s="784">
        <f t="shared" si="185"/>
        <v>0</v>
      </c>
      <c r="J5540" s="771"/>
      <c r="K5540" s="713"/>
      <c r="L5540" s="713"/>
      <c r="M5540" s="771"/>
      <c r="N5540" s="713"/>
      <c r="O5540" s="713"/>
      <c r="P5540" s="1838"/>
    </row>
    <row r="5541" spans="1:16" ht="13.5" x14ac:dyDescent="0.2">
      <c r="A5541" s="606">
        <v>80</v>
      </c>
      <c r="B5541" s="786" t="s">
        <v>2950</v>
      </c>
      <c r="C5541" s="606" t="s">
        <v>701</v>
      </c>
      <c r="D5541" s="606">
        <v>1</v>
      </c>
      <c r="E5541" s="606">
        <v>2011</v>
      </c>
      <c r="F5541" s="1080">
        <v>322.57459</v>
      </c>
      <c r="G5541" s="784">
        <f t="shared" si="184"/>
        <v>322.57459</v>
      </c>
      <c r="H5541" s="1081">
        <v>100</v>
      </c>
      <c r="I5541" s="784">
        <f t="shared" si="185"/>
        <v>0</v>
      </c>
      <c r="J5541" s="771"/>
      <c r="K5541" s="713"/>
      <c r="L5541" s="713"/>
      <c r="M5541" s="771"/>
      <c r="N5541" s="713"/>
      <c r="O5541" s="713"/>
      <c r="P5541" s="1838"/>
    </row>
    <row r="5542" spans="1:16" ht="13.5" x14ac:dyDescent="0.2">
      <c r="A5542" s="606">
        <v>81</v>
      </c>
      <c r="B5542" s="786" t="s">
        <v>2950</v>
      </c>
      <c r="C5542" s="606" t="s">
        <v>701</v>
      </c>
      <c r="D5542" s="606">
        <v>1</v>
      </c>
      <c r="E5542" s="606">
        <v>2011</v>
      </c>
      <c r="F5542" s="1080">
        <v>322.57459</v>
      </c>
      <c r="G5542" s="784">
        <f t="shared" si="184"/>
        <v>322.57459</v>
      </c>
      <c r="H5542" s="1081">
        <v>100</v>
      </c>
      <c r="I5542" s="784">
        <f t="shared" si="185"/>
        <v>0</v>
      </c>
      <c r="J5542" s="771"/>
      <c r="K5542" s="713"/>
      <c r="L5542" s="713"/>
      <c r="M5542" s="771"/>
      <c r="N5542" s="713"/>
      <c r="O5542" s="713"/>
      <c r="P5542" s="1838"/>
    </row>
    <row r="5543" spans="1:16" ht="27" x14ac:dyDescent="0.2">
      <c r="A5543" s="606">
        <v>82</v>
      </c>
      <c r="B5543" s="786" t="s">
        <v>3110</v>
      </c>
      <c r="C5543" s="606" t="s">
        <v>701</v>
      </c>
      <c r="D5543" s="606">
        <v>1</v>
      </c>
      <c r="E5543" s="606">
        <v>2011</v>
      </c>
      <c r="F5543" s="1080">
        <v>372.75285000000002</v>
      </c>
      <c r="G5543" s="784">
        <f t="shared" si="184"/>
        <v>372.75284999999997</v>
      </c>
      <c r="H5543" s="1081">
        <v>99.999999999999986</v>
      </c>
      <c r="I5543" s="784">
        <f t="shared" si="185"/>
        <v>0</v>
      </c>
      <c r="J5543" s="771"/>
      <c r="K5543" s="713"/>
      <c r="L5543" s="713"/>
      <c r="M5543" s="771"/>
      <c r="N5543" s="713"/>
      <c r="O5543" s="713"/>
      <c r="P5543" s="1838"/>
    </row>
    <row r="5544" spans="1:16" ht="27" x14ac:dyDescent="0.2">
      <c r="A5544" s="606">
        <v>83</v>
      </c>
      <c r="B5544" s="786" t="s">
        <v>3110</v>
      </c>
      <c r="C5544" s="606" t="s">
        <v>701</v>
      </c>
      <c r="D5544" s="606">
        <v>1</v>
      </c>
      <c r="E5544" s="606">
        <v>2011</v>
      </c>
      <c r="F5544" s="1080">
        <v>372.75285000000002</v>
      </c>
      <c r="G5544" s="784">
        <f t="shared" si="184"/>
        <v>372.75284999999997</v>
      </c>
      <c r="H5544" s="1081">
        <v>99.999999999999986</v>
      </c>
      <c r="I5544" s="784">
        <f t="shared" si="185"/>
        <v>0</v>
      </c>
      <c r="J5544" s="771"/>
      <c r="K5544" s="713"/>
      <c r="L5544" s="713"/>
      <c r="M5544" s="771"/>
      <c r="N5544" s="713"/>
      <c r="O5544" s="713"/>
      <c r="P5544" s="1838"/>
    </row>
    <row r="5545" spans="1:16" ht="27" x14ac:dyDescent="0.2">
      <c r="A5545" s="606">
        <v>84</v>
      </c>
      <c r="B5545" s="786" t="s">
        <v>3110</v>
      </c>
      <c r="C5545" s="606" t="s">
        <v>701</v>
      </c>
      <c r="D5545" s="606">
        <v>1</v>
      </c>
      <c r="E5545" s="606">
        <v>2011</v>
      </c>
      <c r="F5545" s="1080">
        <v>372.75285000000002</v>
      </c>
      <c r="G5545" s="784">
        <f t="shared" si="184"/>
        <v>372.75284999999997</v>
      </c>
      <c r="H5545" s="1081">
        <v>99.999999999999986</v>
      </c>
      <c r="I5545" s="784">
        <f t="shared" si="185"/>
        <v>0</v>
      </c>
      <c r="J5545" s="771"/>
      <c r="K5545" s="713"/>
      <c r="L5545" s="713"/>
      <c r="M5545" s="771"/>
      <c r="N5545" s="713"/>
      <c r="O5545" s="713"/>
      <c r="P5545" s="1838"/>
    </row>
    <row r="5546" spans="1:16" ht="27" x14ac:dyDescent="0.2">
      <c r="A5546" s="606">
        <v>85</v>
      </c>
      <c r="B5546" s="786" t="s">
        <v>3110</v>
      </c>
      <c r="C5546" s="606" t="s">
        <v>701</v>
      </c>
      <c r="D5546" s="606">
        <v>1</v>
      </c>
      <c r="E5546" s="606">
        <v>2011</v>
      </c>
      <c r="F5546" s="1080">
        <v>372.75285000000002</v>
      </c>
      <c r="G5546" s="784">
        <f t="shared" si="184"/>
        <v>372.75284999999997</v>
      </c>
      <c r="H5546" s="1081">
        <v>99.999999999999986</v>
      </c>
      <c r="I5546" s="784">
        <f t="shared" si="185"/>
        <v>0</v>
      </c>
      <c r="J5546" s="771"/>
      <c r="K5546" s="713"/>
      <c r="L5546" s="713"/>
      <c r="M5546" s="771"/>
      <c r="N5546" s="713"/>
      <c r="O5546" s="713"/>
      <c r="P5546" s="1838"/>
    </row>
    <row r="5547" spans="1:16" ht="27" x14ac:dyDescent="0.2">
      <c r="A5547" s="606">
        <v>86</v>
      </c>
      <c r="B5547" s="786" t="s">
        <v>3110</v>
      </c>
      <c r="C5547" s="606" t="s">
        <v>701</v>
      </c>
      <c r="D5547" s="606">
        <v>1</v>
      </c>
      <c r="E5547" s="606">
        <v>2011</v>
      </c>
      <c r="F5547" s="1080">
        <v>372.75285000000002</v>
      </c>
      <c r="G5547" s="784">
        <f t="shared" si="184"/>
        <v>372.75284999999997</v>
      </c>
      <c r="H5547" s="1081">
        <v>99.999999999999986</v>
      </c>
      <c r="I5547" s="784">
        <f t="shared" si="185"/>
        <v>0</v>
      </c>
      <c r="J5547" s="771"/>
      <c r="K5547" s="713"/>
      <c r="L5547" s="713"/>
      <c r="M5547" s="771"/>
      <c r="N5547" s="713"/>
      <c r="O5547" s="713"/>
      <c r="P5547" s="1838"/>
    </row>
    <row r="5548" spans="1:16" ht="27" x14ac:dyDescent="0.2">
      <c r="A5548" s="606">
        <v>87</v>
      </c>
      <c r="B5548" s="786" t="s">
        <v>3110</v>
      </c>
      <c r="C5548" s="606" t="s">
        <v>701</v>
      </c>
      <c r="D5548" s="606">
        <v>1</v>
      </c>
      <c r="E5548" s="606">
        <v>2011</v>
      </c>
      <c r="F5548" s="1080">
        <v>372.75285000000002</v>
      </c>
      <c r="G5548" s="784">
        <f t="shared" si="184"/>
        <v>372.75284999999997</v>
      </c>
      <c r="H5548" s="1081">
        <v>99.999999999999986</v>
      </c>
      <c r="I5548" s="784">
        <f t="shared" si="185"/>
        <v>0</v>
      </c>
      <c r="J5548" s="771"/>
      <c r="K5548" s="713"/>
      <c r="L5548" s="713"/>
      <c r="M5548" s="771"/>
      <c r="N5548" s="713"/>
      <c r="O5548" s="713"/>
      <c r="P5548" s="1838"/>
    </row>
    <row r="5549" spans="1:16" ht="27" x14ac:dyDescent="0.2">
      <c r="A5549" s="606">
        <v>88</v>
      </c>
      <c r="B5549" s="786" t="s">
        <v>3110</v>
      </c>
      <c r="C5549" s="606" t="s">
        <v>701</v>
      </c>
      <c r="D5549" s="606">
        <v>1</v>
      </c>
      <c r="E5549" s="606">
        <v>2011</v>
      </c>
      <c r="F5549" s="1080">
        <v>372.75285000000002</v>
      </c>
      <c r="G5549" s="784">
        <f t="shared" si="184"/>
        <v>372.75284999999997</v>
      </c>
      <c r="H5549" s="1081">
        <v>99.999999999999986</v>
      </c>
      <c r="I5549" s="784">
        <f t="shared" si="185"/>
        <v>0</v>
      </c>
      <c r="J5549" s="771"/>
      <c r="K5549" s="713"/>
      <c r="L5549" s="713"/>
      <c r="M5549" s="771"/>
      <c r="N5549" s="713"/>
      <c r="O5549" s="713"/>
      <c r="P5549" s="1838"/>
    </row>
    <row r="5550" spans="1:16" ht="13.5" x14ac:dyDescent="0.2">
      <c r="A5550" s="606">
        <v>89</v>
      </c>
      <c r="B5550" s="786" t="s">
        <v>3111</v>
      </c>
      <c r="C5550" s="606" t="s">
        <v>701</v>
      </c>
      <c r="D5550" s="606">
        <v>1</v>
      </c>
      <c r="E5550" s="606">
        <v>2011</v>
      </c>
      <c r="F5550" s="1080">
        <v>110.82133999999999</v>
      </c>
      <c r="G5550" s="784">
        <f t="shared" si="184"/>
        <v>110.82133999999999</v>
      </c>
      <c r="H5550" s="1081">
        <v>100</v>
      </c>
      <c r="I5550" s="784">
        <f t="shared" si="185"/>
        <v>0</v>
      </c>
      <c r="J5550" s="771"/>
      <c r="K5550" s="713"/>
      <c r="L5550" s="713"/>
      <c r="M5550" s="771"/>
      <c r="N5550" s="713"/>
      <c r="O5550" s="713"/>
      <c r="P5550" s="1838"/>
    </row>
    <row r="5551" spans="1:16" ht="13.5" x14ac:dyDescent="0.2">
      <c r="A5551" s="606">
        <v>90</v>
      </c>
      <c r="B5551" s="786" t="s">
        <v>3111</v>
      </c>
      <c r="C5551" s="606" t="s">
        <v>701</v>
      </c>
      <c r="D5551" s="606">
        <v>1</v>
      </c>
      <c r="E5551" s="606">
        <v>2011</v>
      </c>
      <c r="F5551" s="1080">
        <v>110.82133999999999</v>
      </c>
      <c r="G5551" s="784">
        <f t="shared" si="184"/>
        <v>110.82133999999999</v>
      </c>
      <c r="H5551" s="1081">
        <v>100</v>
      </c>
      <c r="I5551" s="784">
        <f t="shared" si="185"/>
        <v>0</v>
      </c>
      <c r="J5551" s="771"/>
      <c r="K5551" s="713"/>
      <c r="L5551" s="713"/>
      <c r="M5551" s="771"/>
      <c r="N5551" s="713"/>
      <c r="O5551" s="713"/>
      <c r="P5551" s="1838"/>
    </row>
    <row r="5552" spans="1:16" ht="13.5" x14ac:dyDescent="0.2">
      <c r="A5552" s="606">
        <v>91</v>
      </c>
      <c r="B5552" s="786" t="s">
        <v>3111</v>
      </c>
      <c r="C5552" s="606" t="s">
        <v>701</v>
      </c>
      <c r="D5552" s="606">
        <v>1</v>
      </c>
      <c r="E5552" s="606">
        <v>2011</v>
      </c>
      <c r="F5552" s="1080">
        <v>110.82133999999999</v>
      </c>
      <c r="G5552" s="784">
        <f t="shared" si="184"/>
        <v>110.82133999999999</v>
      </c>
      <c r="H5552" s="1081">
        <v>100</v>
      </c>
      <c r="I5552" s="784">
        <f t="shared" si="185"/>
        <v>0</v>
      </c>
      <c r="J5552" s="771"/>
      <c r="K5552" s="713"/>
      <c r="L5552" s="713"/>
      <c r="M5552" s="771"/>
      <c r="N5552" s="713"/>
      <c r="O5552" s="713"/>
      <c r="P5552" s="1838"/>
    </row>
    <row r="5553" spans="1:16" ht="13.5" x14ac:dyDescent="0.2">
      <c r="A5553" s="606">
        <v>92</v>
      </c>
      <c r="B5553" s="786" t="s">
        <v>3111</v>
      </c>
      <c r="C5553" s="606" t="s">
        <v>701</v>
      </c>
      <c r="D5553" s="606">
        <v>1</v>
      </c>
      <c r="E5553" s="606">
        <v>2011</v>
      </c>
      <c r="F5553" s="1080">
        <v>110.82133999999999</v>
      </c>
      <c r="G5553" s="784">
        <f t="shared" si="184"/>
        <v>110.82133999999999</v>
      </c>
      <c r="H5553" s="1081">
        <v>100</v>
      </c>
      <c r="I5553" s="784">
        <f t="shared" si="185"/>
        <v>0</v>
      </c>
      <c r="J5553" s="771"/>
      <c r="K5553" s="713"/>
      <c r="L5553" s="713"/>
      <c r="M5553" s="771"/>
      <c r="N5553" s="713"/>
      <c r="O5553" s="713"/>
      <c r="P5553" s="1838"/>
    </row>
    <row r="5554" spans="1:16" ht="13.5" x14ac:dyDescent="0.2">
      <c r="A5554" s="606">
        <v>93</v>
      </c>
      <c r="B5554" s="786" t="s">
        <v>3111</v>
      </c>
      <c r="C5554" s="606" t="s">
        <v>701</v>
      </c>
      <c r="D5554" s="606">
        <v>1</v>
      </c>
      <c r="E5554" s="606">
        <v>2011</v>
      </c>
      <c r="F5554" s="1080">
        <v>110.82133999999999</v>
      </c>
      <c r="G5554" s="784">
        <f t="shared" si="184"/>
        <v>110.82133999999999</v>
      </c>
      <c r="H5554" s="1081">
        <v>100</v>
      </c>
      <c r="I5554" s="784">
        <f t="shared" si="185"/>
        <v>0</v>
      </c>
      <c r="J5554" s="771"/>
      <c r="K5554" s="713"/>
      <c r="L5554" s="713"/>
      <c r="M5554" s="771"/>
      <c r="N5554" s="713"/>
      <c r="O5554" s="713"/>
      <c r="P5554" s="1838"/>
    </row>
    <row r="5555" spans="1:16" ht="13.5" x14ac:dyDescent="0.2">
      <c r="A5555" s="606">
        <v>94</v>
      </c>
      <c r="B5555" s="786" t="s">
        <v>3111</v>
      </c>
      <c r="C5555" s="606" t="s">
        <v>701</v>
      </c>
      <c r="D5555" s="606">
        <v>1</v>
      </c>
      <c r="E5555" s="606">
        <v>2011</v>
      </c>
      <c r="F5555" s="1080">
        <v>110.82133999999999</v>
      </c>
      <c r="G5555" s="784">
        <f t="shared" si="184"/>
        <v>110.82133999999999</v>
      </c>
      <c r="H5555" s="1081">
        <v>100</v>
      </c>
      <c r="I5555" s="784">
        <f t="shared" si="185"/>
        <v>0</v>
      </c>
      <c r="J5555" s="771"/>
      <c r="K5555" s="713"/>
      <c r="L5555" s="713"/>
      <c r="M5555" s="771"/>
      <c r="N5555" s="713"/>
      <c r="O5555" s="713"/>
      <c r="P5555" s="1838"/>
    </row>
    <row r="5556" spans="1:16" ht="13.5" x14ac:dyDescent="0.2">
      <c r="A5556" s="606">
        <v>95</v>
      </c>
      <c r="B5556" s="786" t="s">
        <v>3111</v>
      </c>
      <c r="C5556" s="606" t="s">
        <v>701</v>
      </c>
      <c r="D5556" s="606">
        <v>1</v>
      </c>
      <c r="E5556" s="606">
        <v>2011</v>
      </c>
      <c r="F5556" s="1080">
        <v>110.82133999999999</v>
      </c>
      <c r="G5556" s="784">
        <f t="shared" si="184"/>
        <v>110.82133999999999</v>
      </c>
      <c r="H5556" s="1081">
        <v>100</v>
      </c>
      <c r="I5556" s="784">
        <f t="shared" si="185"/>
        <v>0</v>
      </c>
      <c r="J5556" s="771"/>
      <c r="K5556" s="713"/>
      <c r="L5556" s="713"/>
      <c r="M5556" s="771"/>
      <c r="N5556" s="713"/>
      <c r="O5556" s="713"/>
      <c r="P5556" s="1838"/>
    </row>
    <row r="5557" spans="1:16" ht="13.5" x14ac:dyDescent="0.2">
      <c r="A5557" s="606">
        <v>96</v>
      </c>
      <c r="B5557" s="786" t="s">
        <v>3111</v>
      </c>
      <c r="C5557" s="606" t="s">
        <v>701</v>
      </c>
      <c r="D5557" s="606">
        <v>1</v>
      </c>
      <c r="E5557" s="606">
        <v>2011</v>
      </c>
      <c r="F5557" s="1080">
        <v>110.82133999999999</v>
      </c>
      <c r="G5557" s="784">
        <f t="shared" si="184"/>
        <v>110.82133999999999</v>
      </c>
      <c r="H5557" s="1081">
        <v>100</v>
      </c>
      <c r="I5557" s="784">
        <f t="shared" si="185"/>
        <v>0</v>
      </c>
      <c r="J5557" s="771"/>
      <c r="K5557" s="713"/>
      <c r="L5557" s="713"/>
      <c r="M5557" s="771"/>
      <c r="N5557" s="713"/>
      <c r="O5557" s="713"/>
      <c r="P5557" s="1838"/>
    </row>
    <row r="5558" spans="1:16" ht="13.5" x14ac:dyDescent="0.2">
      <c r="A5558" s="606">
        <v>97</v>
      </c>
      <c r="B5558" s="786" t="s">
        <v>3112</v>
      </c>
      <c r="C5558" s="606" t="s">
        <v>701</v>
      </c>
      <c r="D5558" s="606">
        <v>1</v>
      </c>
      <c r="E5558" s="606">
        <v>2011</v>
      </c>
      <c r="F5558" s="1080">
        <v>96.521810000000002</v>
      </c>
      <c r="G5558" s="784">
        <f t="shared" si="184"/>
        <v>96.521810000000002</v>
      </c>
      <c r="H5558" s="1081">
        <v>100</v>
      </c>
      <c r="I5558" s="784">
        <f t="shared" si="185"/>
        <v>0</v>
      </c>
      <c r="J5558" s="771"/>
      <c r="K5558" s="713"/>
      <c r="L5558" s="713"/>
      <c r="M5558" s="771"/>
      <c r="N5558" s="713"/>
      <c r="O5558" s="713"/>
      <c r="P5558" s="1838"/>
    </row>
    <row r="5559" spans="1:16" ht="13.5" x14ac:dyDescent="0.2">
      <c r="A5559" s="606">
        <v>98</v>
      </c>
      <c r="B5559" s="786" t="s">
        <v>3112</v>
      </c>
      <c r="C5559" s="606" t="s">
        <v>701</v>
      </c>
      <c r="D5559" s="606">
        <v>1</v>
      </c>
      <c r="E5559" s="606">
        <v>2011</v>
      </c>
      <c r="F5559" s="1080">
        <v>96.521810000000002</v>
      </c>
      <c r="G5559" s="784">
        <f t="shared" si="184"/>
        <v>96.521810000000002</v>
      </c>
      <c r="H5559" s="1081">
        <v>100</v>
      </c>
      <c r="I5559" s="784">
        <f t="shared" si="185"/>
        <v>0</v>
      </c>
      <c r="J5559" s="771"/>
      <c r="K5559" s="713"/>
      <c r="L5559" s="713"/>
      <c r="M5559" s="771"/>
      <c r="N5559" s="713"/>
      <c r="O5559" s="713"/>
      <c r="P5559" s="1838"/>
    </row>
    <row r="5560" spans="1:16" ht="13.5" x14ac:dyDescent="0.2">
      <c r="A5560" s="606">
        <v>99</v>
      </c>
      <c r="B5560" s="786" t="s">
        <v>3112</v>
      </c>
      <c r="C5560" s="606" t="s">
        <v>701</v>
      </c>
      <c r="D5560" s="606">
        <v>1</v>
      </c>
      <c r="E5560" s="606">
        <v>2011</v>
      </c>
      <c r="F5560" s="1080">
        <v>96.521810000000002</v>
      </c>
      <c r="G5560" s="784">
        <f t="shared" si="184"/>
        <v>96.521810000000002</v>
      </c>
      <c r="H5560" s="1081">
        <v>100</v>
      </c>
      <c r="I5560" s="784">
        <f t="shared" si="185"/>
        <v>0</v>
      </c>
      <c r="J5560" s="771"/>
      <c r="K5560" s="713"/>
      <c r="L5560" s="713"/>
      <c r="M5560" s="771"/>
      <c r="N5560" s="713"/>
      <c r="O5560" s="713"/>
      <c r="P5560" s="1838"/>
    </row>
    <row r="5561" spans="1:16" ht="13.5" x14ac:dyDescent="0.2">
      <c r="A5561" s="606">
        <v>100</v>
      </c>
      <c r="B5561" s="786" t="s">
        <v>3112</v>
      </c>
      <c r="C5561" s="606" t="s">
        <v>701</v>
      </c>
      <c r="D5561" s="606">
        <v>1</v>
      </c>
      <c r="E5561" s="606">
        <v>2011</v>
      </c>
      <c r="F5561" s="1080">
        <v>96.521810000000002</v>
      </c>
      <c r="G5561" s="784">
        <f t="shared" si="184"/>
        <v>96.521810000000002</v>
      </c>
      <c r="H5561" s="1081">
        <v>100</v>
      </c>
      <c r="I5561" s="784">
        <f t="shared" si="185"/>
        <v>0</v>
      </c>
      <c r="J5561" s="771"/>
      <c r="K5561" s="713"/>
      <c r="L5561" s="713"/>
      <c r="M5561" s="771"/>
      <c r="N5561" s="713"/>
      <c r="O5561" s="713"/>
      <c r="P5561" s="1838"/>
    </row>
    <row r="5562" spans="1:16" ht="13.5" x14ac:dyDescent="0.2">
      <c r="A5562" s="606">
        <v>101</v>
      </c>
      <c r="B5562" s="786" t="s">
        <v>3112</v>
      </c>
      <c r="C5562" s="606" t="s">
        <v>701</v>
      </c>
      <c r="D5562" s="606">
        <v>1</v>
      </c>
      <c r="E5562" s="606">
        <v>2011</v>
      </c>
      <c r="F5562" s="1080">
        <v>96.521810000000002</v>
      </c>
      <c r="G5562" s="784">
        <f t="shared" si="184"/>
        <v>96.521810000000002</v>
      </c>
      <c r="H5562" s="1081">
        <v>100</v>
      </c>
      <c r="I5562" s="784">
        <f t="shared" si="185"/>
        <v>0</v>
      </c>
      <c r="J5562" s="771"/>
      <c r="K5562" s="713"/>
      <c r="L5562" s="713"/>
      <c r="M5562" s="771"/>
      <c r="N5562" s="713"/>
      <c r="O5562" s="713"/>
      <c r="P5562" s="1838"/>
    </row>
    <row r="5563" spans="1:16" ht="13.5" x14ac:dyDescent="0.2">
      <c r="A5563" s="606">
        <v>102</v>
      </c>
      <c r="B5563" s="786" t="s">
        <v>3112</v>
      </c>
      <c r="C5563" s="606" t="s">
        <v>701</v>
      </c>
      <c r="D5563" s="606">
        <v>1</v>
      </c>
      <c r="E5563" s="606">
        <v>2011</v>
      </c>
      <c r="F5563" s="1080">
        <v>96.521810000000002</v>
      </c>
      <c r="G5563" s="784">
        <f t="shared" si="184"/>
        <v>96.521810000000002</v>
      </c>
      <c r="H5563" s="1081">
        <v>100</v>
      </c>
      <c r="I5563" s="784">
        <f t="shared" si="185"/>
        <v>0</v>
      </c>
      <c r="J5563" s="771"/>
      <c r="K5563" s="713"/>
      <c r="L5563" s="713"/>
      <c r="M5563" s="771"/>
      <c r="N5563" s="713"/>
      <c r="O5563" s="713"/>
      <c r="P5563" s="1838"/>
    </row>
    <row r="5564" spans="1:16" ht="13.5" x14ac:dyDescent="0.2">
      <c r="A5564" s="606">
        <v>103</v>
      </c>
      <c r="B5564" s="786" t="s">
        <v>3112</v>
      </c>
      <c r="C5564" s="606" t="s">
        <v>701</v>
      </c>
      <c r="D5564" s="606">
        <v>1</v>
      </c>
      <c r="E5564" s="606">
        <v>2011</v>
      </c>
      <c r="F5564" s="1080">
        <v>96.521810000000002</v>
      </c>
      <c r="G5564" s="784">
        <f t="shared" si="184"/>
        <v>96.521810000000002</v>
      </c>
      <c r="H5564" s="1081">
        <v>100</v>
      </c>
      <c r="I5564" s="784">
        <f t="shared" si="185"/>
        <v>0</v>
      </c>
      <c r="J5564" s="771"/>
      <c r="K5564" s="713"/>
      <c r="L5564" s="713"/>
      <c r="M5564" s="771"/>
      <c r="N5564" s="713"/>
      <c r="O5564" s="713"/>
      <c r="P5564" s="1838"/>
    </row>
    <row r="5565" spans="1:16" ht="13.5" x14ac:dyDescent="0.2">
      <c r="A5565" s="606">
        <v>104</v>
      </c>
      <c r="B5565" s="786" t="s">
        <v>3112</v>
      </c>
      <c r="C5565" s="606" t="s">
        <v>701</v>
      </c>
      <c r="D5565" s="606">
        <v>1</v>
      </c>
      <c r="E5565" s="606">
        <v>2011</v>
      </c>
      <c r="F5565" s="1080">
        <v>96.521810000000002</v>
      </c>
      <c r="G5565" s="784">
        <f t="shared" si="184"/>
        <v>96.521810000000002</v>
      </c>
      <c r="H5565" s="1081">
        <v>100</v>
      </c>
      <c r="I5565" s="784">
        <f t="shared" si="185"/>
        <v>0</v>
      </c>
      <c r="J5565" s="771"/>
      <c r="K5565" s="713"/>
      <c r="L5565" s="713"/>
      <c r="M5565" s="771"/>
      <c r="N5565" s="713"/>
      <c r="O5565" s="713"/>
      <c r="P5565" s="1838"/>
    </row>
    <row r="5566" spans="1:16" ht="13.5" x14ac:dyDescent="0.2">
      <c r="A5566" s="606">
        <v>105</v>
      </c>
      <c r="B5566" s="786" t="s">
        <v>3112</v>
      </c>
      <c r="C5566" s="606" t="s">
        <v>701</v>
      </c>
      <c r="D5566" s="606">
        <v>1</v>
      </c>
      <c r="E5566" s="606">
        <v>2011</v>
      </c>
      <c r="F5566" s="1080">
        <v>96.521810000000002</v>
      </c>
      <c r="G5566" s="784">
        <f t="shared" si="184"/>
        <v>96.521810000000002</v>
      </c>
      <c r="H5566" s="1081">
        <v>100</v>
      </c>
      <c r="I5566" s="784">
        <f t="shared" si="185"/>
        <v>0</v>
      </c>
      <c r="J5566" s="771"/>
      <c r="K5566" s="713"/>
      <c r="L5566" s="713"/>
      <c r="M5566" s="771"/>
      <c r="N5566" s="713"/>
      <c r="O5566" s="713"/>
      <c r="P5566" s="1838"/>
    </row>
    <row r="5567" spans="1:16" ht="13.5" x14ac:dyDescent="0.2">
      <c r="A5567" s="606">
        <v>106</v>
      </c>
      <c r="B5567" s="786" t="s">
        <v>3112</v>
      </c>
      <c r="C5567" s="606" t="s">
        <v>701</v>
      </c>
      <c r="D5567" s="606">
        <v>1</v>
      </c>
      <c r="E5567" s="606">
        <v>2011</v>
      </c>
      <c r="F5567" s="1080">
        <v>96.521810000000002</v>
      </c>
      <c r="G5567" s="784">
        <f t="shared" si="184"/>
        <v>96.521810000000002</v>
      </c>
      <c r="H5567" s="1081">
        <v>100</v>
      </c>
      <c r="I5567" s="784">
        <f t="shared" si="185"/>
        <v>0</v>
      </c>
      <c r="J5567" s="771"/>
      <c r="K5567" s="713"/>
      <c r="L5567" s="713"/>
      <c r="M5567" s="771"/>
      <c r="N5567" s="713"/>
      <c r="O5567" s="713"/>
      <c r="P5567" s="1838"/>
    </row>
    <row r="5568" spans="1:16" ht="13.5" x14ac:dyDescent="0.2">
      <c r="A5568" s="606">
        <v>107</v>
      </c>
      <c r="B5568" s="786" t="s">
        <v>3112</v>
      </c>
      <c r="C5568" s="606" t="s">
        <v>701</v>
      </c>
      <c r="D5568" s="606">
        <v>1</v>
      </c>
      <c r="E5568" s="606">
        <v>2011</v>
      </c>
      <c r="F5568" s="1080">
        <v>96.521810000000002</v>
      </c>
      <c r="G5568" s="784">
        <f t="shared" si="184"/>
        <v>96.521810000000002</v>
      </c>
      <c r="H5568" s="1081">
        <v>100</v>
      </c>
      <c r="I5568" s="784">
        <f t="shared" si="185"/>
        <v>0</v>
      </c>
      <c r="J5568" s="771"/>
      <c r="K5568" s="713"/>
      <c r="L5568" s="713"/>
      <c r="M5568" s="771"/>
      <c r="N5568" s="713"/>
      <c r="O5568" s="713"/>
      <c r="P5568" s="1838"/>
    </row>
    <row r="5569" spans="1:16" ht="13.5" x14ac:dyDescent="0.2">
      <c r="A5569" s="606">
        <v>108</v>
      </c>
      <c r="B5569" s="786" t="s">
        <v>3112</v>
      </c>
      <c r="C5569" s="606" t="s">
        <v>701</v>
      </c>
      <c r="D5569" s="606">
        <v>1</v>
      </c>
      <c r="E5569" s="606">
        <v>2011</v>
      </c>
      <c r="F5569" s="1080">
        <v>96.521810000000002</v>
      </c>
      <c r="G5569" s="784">
        <f t="shared" si="184"/>
        <v>96.521810000000002</v>
      </c>
      <c r="H5569" s="1081">
        <v>100</v>
      </c>
      <c r="I5569" s="784">
        <f t="shared" si="185"/>
        <v>0</v>
      </c>
      <c r="J5569" s="771"/>
      <c r="K5569" s="713"/>
      <c r="L5569" s="713"/>
      <c r="M5569" s="771"/>
      <c r="N5569" s="713"/>
      <c r="O5569" s="713"/>
      <c r="P5569" s="1838"/>
    </row>
    <row r="5570" spans="1:16" ht="13.5" x14ac:dyDescent="0.2">
      <c r="A5570" s="606">
        <v>109</v>
      </c>
      <c r="B5570" s="786" t="s">
        <v>786</v>
      </c>
      <c r="C5570" s="606" t="s">
        <v>701</v>
      </c>
      <c r="D5570" s="606">
        <v>1</v>
      </c>
      <c r="E5570" s="606">
        <v>2011</v>
      </c>
      <c r="F5570" s="1080">
        <v>76.502470000000002</v>
      </c>
      <c r="G5570" s="784">
        <f t="shared" si="184"/>
        <v>76.502470000000002</v>
      </c>
      <c r="H5570" s="1081">
        <v>100</v>
      </c>
      <c r="I5570" s="784">
        <f t="shared" si="185"/>
        <v>0</v>
      </c>
      <c r="J5570" s="771"/>
      <c r="K5570" s="713"/>
      <c r="L5570" s="713"/>
      <c r="M5570" s="771"/>
      <c r="N5570" s="713"/>
      <c r="O5570" s="713"/>
      <c r="P5570" s="1838"/>
    </row>
    <row r="5571" spans="1:16" ht="13.5" x14ac:dyDescent="0.2">
      <c r="A5571" s="606">
        <v>110</v>
      </c>
      <c r="B5571" s="786" t="s">
        <v>786</v>
      </c>
      <c r="C5571" s="606" t="s">
        <v>701</v>
      </c>
      <c r="D5571" s="606">
        <v>1</v>
      </c>
      <c r="E5571" s="606">
        <v>2011</v>
      </c>
      <c r="F5571" s="1080">
        <v>76.502470000000002</v>
      </c>
      <c r="G5571" s="784">
        <f t="shared" si="184"/>
        <v>76.502470000000002</v>
      </c>
      <c r="H5571" s="1081">
        <v>100</v>
      </c>
      <c r="I5571" s="784">
        <f t="shared" si="185"/>
        <v>0</v>
      </c>
      <c r="J5571" s="771"/>
      <c r="K5571" s="713"/>
      <c r="L5571" s="713"/>
      <c r="M5571" s="771"/>
      <c r="N5571" s="713"/>
      <c r="O5571" s="713"/>
      <c r="P5571" s="1838"/>
    </row>
    <row r="5572" spans="1:16" ht="13.5" x14ac:dyDescent="0.2">
      <c r="A5572" s="606">
        <v>111</v>
      </c>
      <c r="B5572" s="786" t="s">
        <v>786</v>
      </c>
      <c r="C5572" s="606" t="s">
        <v>701</v>
      </c>
      <c r="D5572" s="606">
        <v>1</v>
      </c>
      <c r="E5572" s="606">
        <v>2011</v>
      </c>
      <c r="F5572" s="1080">
        <v>76.502470000000002</v>
      </c>
      <c r="G5572" s="784">
        <f t="shared" si="184"/>
        <v>76.502470000000002</v>
      </c>
      <c r="H5572" s="1081">
        <v>100</v>
      </c>
      <c r="I5572" s="784">
        <f t="shared" si="185"/>
        <v>0</v>
      </c>
      <c r="J5572" s="771"/>
      <c r="K5572" s="713"/>
      <c r="L5572" s="713"/>
      <c r="M5572" s="771"/>
      <c r="N5572" s="713"/>
      <c r="O5572" s="713"/>
      <c r="P5572" s="1838"/>
    </row>
    <row r="5573" spans="1:16" ht="13.5" x14ac:dyDescent="0.2">
      <c r="A5573" s="606">
        <v>112</v>
      </c>
      <c r="B5573" s="786" t="s">
        <v>786</v>
      </c>
      <c r="C5573" s="606" t="s">
        <v>701</v>
      </c>
      <c r="D5573" s="606">
        <v>1</v>
      </c>
      <c r="E5573" s="606">
        <v>2011</v>
      </c>
      <c r="F5573" s="1080">
        <v>76.502470000000002</v>
      </c>
      <c r="G5573" s="784">
        <f t="shared" si="184"/>
        <v>76.502470000000002</v>
      </c>
      <c r="H5573" s="1081">
        <v>100</v>
      </c>
      <c r="I5573" s="784">
        <f t="shared" si="185"/>
        <v>0</v>
      </c>
      <c r="J5573" s="771"/>
      <c r="K5573" s="713"/>
      <c r="L5573" s="713"/>
      <c r="M5573" s="771"/>
      <c r="N5573" s="713"/>
      <c r="O5573" s="713"/>
      <c r="P5573" s="1838"/>
    </row>
    <row r="5574" spans="1:16" ht="13.5" x14ac:dyDescent="0.2">
      <c r="A5574" s="606">
        <v>113</v>
      </c>
      <c r="B5574" s="786" t="s">
        <v>786</v>
      </c>
      <c r="C5574" s="606" t="s">
        <v>701</v>
      </c>
      <c r="D5574" s="606">
        <v>1</v>
      </c>
      <c r="E5574" s="606">
        <v>2011</v>
      </c>
      <c r="F5574" s="1080">
        <v>76.502470000000002</v>
      </c>
      <c r="G5574" s="784">
        <f t="shared" si="184"/>
        <v>76.502470000000002</v>
      </c>
      <c r="H5574" s="1081">
        <v>100</v>
      </c>
      <c r="I5574" s="784">
        <f t="shared" si="185"/>
        <v>0</v>
      </c>
      <c r="J5574" s="771"/>
      <c r="K5574" s="713"/>
      <c r="L5574" s="713"/>
      <c r="M5574" s="771"/>
      <c r="N5574" s="713"/>
      <c r="O5574" s="713"/>
      <c r="P5574" s="1838"/>
    </row>
    <row r="5575" spans="1:16" ht="13.5" x14ac:dyDescent="0.2">
      <c r="A5575" s="606">
        <v>114</v>
      </c>
      <c r="B5575" s="786" t="s">
        <v>3113</v>
      </c>
      <c r="C5575" s="606" t="s">
        <v>701</v>
      </c>
      <c r="D5575" s="606">
        <v>1</v>
      </c>
      <c r="E5575" s="606">
        <v>2011</v>
      </c>
      <c r="F5575" s="1080">
        <v>80.812550000000002</v>
      </c>
      <c r="G5575" s="784">
        <f t="shared" si="184"/>
        <v>80.812550000000002</v>
      </c>
      <c r="H5575" s="1081">
        <v>100</v>
      </c>
      <c r="I5575" s="784">
        <f t="shared" si="185"/>
        <v>0</v>
      </c>
      <c r="J5575" s="771"/>
      <c r="K5575" s="713"/>
      <c r="L5575" s="713"/>
      <c r="M5575" s="771"/>
      <c r="N5575" s="713"/>
      <c r="O5575" s="713"/>
      <c r="P5575" s="1838"/>
    </row>
    <row r="5576" spans="1:16" ht="13.5" x14ac:dyDescent="0.2">
      <c r="A5576" s="606">
        <v>115</v>
      </c>
      <c r="B5576" s="786" t="s">
        <v>3113</v>
      </c>
      <c r="C5576" s="606" t="s">
        <v>701</v>
      </c>
      <c r="D5576" s="606">
        <v>1</v>
      </c>
      <c r="E5576" s="606">
        <v>2011</v>
      </c>
      <c r="F5576" s="1080">
        <v>80.812550000000002</v>
      </c>
      <c r="G5576" s="784">
        <f t="shared" si="184"/>
        <v>80.812550000000002</v>
      </c>
      <c r="H5576" s="1081">
        <v>100</v>
      </c>
      <c r="I5576" s="784">
        <f t="shared" si="185"/>
        <v>0</v>
      </c>
      <c r="J5576" s="771"/>
      <c r="K5576" s="713"/>
      <c r="L5576" s="713"/>
      <c r="M5576" s="771"/>
      <c r="N5576" s="713"/>
      <c r="O5576" s="713"/>
      <c r="P5576" s="1838"/>
    </row>
    <row r="5577" spans="1:16" ht="13.5" x14ac:dyDescent="0.2">
      <c r="A5577" s="606">
        <v>116</v>
      </c>
      <c r="B5577" s="786" t="s">
        <v>3113</v>
      </c>
      <c r="C5577" s="606" t="s">
        <v>701</v>
      </c>
      <c r="D5577" s="606">
        <v>1</v>
      </c>
      <c r="E5577" s="606">
        <v>2011</v>
      </c>
      <c r="F5577" s="1080">
        <v>80.812550000000002</v>
      </c>
      <c r="G5577" s="784">
        <f t="shared" si="184"/>
        <v>80.812550000000002</v>
      </c>
      <c r="H5577" s="1081">
        <v>100</v>
      </c>
      <c r="I5577" s="784">
        <f t="shared" si="185"/>
        <v>0</v>
      </c>
      <c r="J5577" s="771"/>
      <c r="K5577" s="713"/>
      <c r="L5577" s="713"/>
      <c r="M5577" s="771"/>
      <c r="N5577" s="713"/>
      <c r="O5577" s="713"/>
      <c r="P5577" s="1838"/>
    </row>
    <row r="5578" spans="1:16" ht="13.5" x14ac:dyDescent="0.2">
      <c r="A5578" s="606">
        <v>117</v>
      </c>
      <c r="B5578" s="786" t="s">
        <v>3113</v>
      </c>
      <c r="C5578" s="606" t="s">
        <v>701</v>
      </c>
      <c r="D5578" s="606">
        <v>1</v>
      </c>
      <c r="E5578" s="606">
        <v>2011</v>
      </c>
      <c r="F5578" s="1080">
        <v>80.812550000000002</v>
      </c>
      <c r="G5578" s="784">
        <f t="shared" si="184"/>
        <v>80.812550000000002</v>
      </c>
      <c r="H5578" s="1081">
        <v>100</v>
      </c>
      <c r="I5578" s="784">
        <f t="shared" si="185"/>
        <v>0</v>
      </c>
      <c r="J5578" s="771"/>
      <c r="K5578" s="713"/>
      <c r="L5578" s="713"/>
      <c r="M5578" s="771"/>
      <c r="N5578" s="713"/>
      <c r="O5578" s="713"/>
      <c r="P5578" s="1838"/>
    </row>
    <row r="5579" spans="1:16" ht="13.5" x14ac:dyDescent="0.2">
      <c r="A5579" s="606">
        <v>118</v>
      </c>
      <c r="B5579" s="786" t="s">
        <v>3113</v>
      </c>
      <c r="C5579" s="606" t="s">
        <v>701</v>
      </c>
      <c r="D5579" s="606">
        <v>1</v>
      </c>
      <c r="E5579" s="606">
        <v>2011</v>
      </c>
      <c r="F5579" s="1080">
        <v>80.812550000000002</v>
      </c>
      <c r="G5579" s="784">
        <f t="shared" si="184"/>
        <v>80.812550000000002</v>
      </c>
      <c r="H5579" s="1081">
        <v>100</v>
      </c>
      <c r="I5579" s="784">
        <f t="shared" si="185"/>
        <v>0</v>
      </c>
      <c r="J5579" s="771"/>
      <c r="K5579" s="713"/>
      <c r="L5579" s="713"/>
      <c r="M5579" s="771"/>
      <c r="N5579" s="713"/>
      <c r="O5579" s="713"/>
      <c r="P5579" s="1838"/>
    </row>
    <row r="5580" spans="1:16" ht="13.5" x14ac:dyDescent="0.2">
      <c r="A5580" s="606">
        <v>119</v>
      </c>
      <c r="B5580" s="786" t="s">
        <v>3113</v>
      </c>
      <c r="C5580" s="606" t="s">
        <v>701</v>
      </c>
      <c r="D5580" s="606">
        <v>1</v>
      </c>
      <c r="E5580" s="606">
        <v>2011</v>
      </c>
      <c r="F5580" s="1080">
        <v>80.812550000000002</v>
      </c>
      <c r="G5580" s="784">
        <f t="shared" si="184"/>
        <v>80.812550000000002</v>
      </c>
      <c r="H5580" s="1081">
        <v>100</v>
      </c>
      <c r="I5580" s="784">
        <f t="shared" si="185"/>
        <v>0</v>
      </c>
      <c r="J5580" s="771"/>
      <c r="K5580" s="713"/>
      <c r="L5580" s="713"/>
      <c r="M5580" s="771"/>
      <c r="N5580" s="713"/>
      <c r="O5580" s="713"/>
      <c r="P5580" s="1838"/>
    </row>
    <row r="5581" spans="1:16" ht="13.5" x14ac:dyDescent="0.2">
      <c r="A5581" s="606">
        <v>120</v>
      </c>
      <c r="B5581" s="786" t="s">
        <v>3113</v>
      </c>
      <c r="C5581" s="606" t="s">
        <v>701</v>
      </c>
      <c r="D5581" s="606">
        <v>1</v>
      </c>
      <c r="E5581" s="606">
        <v>2011</v>
      </c>
      <c r="F5581" s="1080">
        <v>80.812550000000002</v>
      </c>
      <c r="G5581" s="784">
        <f t="shared" si="184"/>
        <v>80.812550000000002</v>
      </c>
      <c r="H5581" s="1081">
        <v>100</v>
      </c>
      <c r="I5581" s="784">
        <f t="shared" si="185"/>
        <v>0</v>
      </c>
      <c r="J5581" s="771"/>
      <c r="K5581" s="713"/>
      <c r="L5581" s="713"/>
      <c r="M5581" s="771"/>
      <c r="N5581" s="713"/>
      <c r="O5581" s="713"/>
      <c r="P5581" s="1838"/>
    </row>
    <row r="5582" spans="1:16" ht="13.5" x14ac:dyDescent="0.2">
      <c r="A5582" s="606">
        <v>121</v>
      </c>
      <c r="B5582" s="786" t="s">
        <v>3113</v>
      </c>
      <c r="C5582" s="606" t="s">
        <v>701</v>
      </c>
      <c r="D5582" s="606">
        <v>1</v>
      </c>
      <c r="E5582" s="606">
        <v>2011</v>
      </c>
      <c r="F5582" s="1080">
        <v>80.812550000000002</v>
      </c>
      <c r="G5582" s="784">
        <f t="shared" si="184"/>
        <v>80.812550000000002</v>
      </c>
      <c r="H5582" s="1081">
        <v>100</v>
      </c>
      <c r="I5582" s="784">
        <f t="shared" si="185"/>
        <v>0</v>
      </c>
      <c r="J5582" s="771"/>
      <c r="K5582" s="713"/>
      <c r="L5582" s="713"/>
      <c r="M5582" s="771"/>
      <c r="N5582" s="713"/>
      <c r="O5582" s="713"/>
      <c r="P5582" s="1838"/>
    </row>
    <row r="5583" spans="1:16" ht="13.5" x14ac:dyDescent="0.2">
      <c r="A5583" s="606">
        <v>122</v>
      </c>
      <c r="B5583" s="786" t="s">
        <v>3113</v>
      </c>
      <c r="C5583" s="606" t="s">
        <v>701</v>
      </c>
      <c r="D5583" s="606">
        <v>1</v>
      </c>
      <c r="E5583" s="606">
        <v>2011</v>
      </c>
      <c r="F5583" s="1080">
        <v>80.812550000000002</v>
      </c>
      <c r="G5583" s="784">
        <f t="shared" si="184"/>
        <v>80.812550000000002</v>
      </c>
      <c r="H5583" s="1081">
        <v>100</v>
      </c>
      <c r="I5583" s="784">
        <f t="shared" si="185"/>
        <v>0</v>
      </c>
      <c r="J5583" s="771"/>
      <c r="K5583" s="713"/>
      <c r="L5583" s="713"/>
      <c r="M5583" s="771"/>
      <c r="N5583" s="713"/>
      <c r="O5583" s="713"/>
      <c r="P5583" s="1838"/>
    </row>
    <row r="5584" spans="1:16" ht="13.5" x14ac:dyDescent="0.2">
      <c r="A5584" s="606">
        <v>123</v>
      </c>
      <c r="B5584" s="786" t="s">
        <v>3113</v>
      </c>
      <c r="C5584" s="606" t="s">
        <v>701</v>
      </c>
      <c r="D5584" s="606">
        <v>1</v>
      </c>
      <c r="E5584" s="606">
        <v>2011</v>
      </c>
      <c r="F5584" s="1080">
        <v>80.812550000000002</v>
      </c>
      <c r="G5584" s="784">
        <f t="shared" si="184"/>
        <v>80.812550000000002</v>
      </c>
      <c r="H5584" s="1081">
        <v>100</v>
      </c>
      <c r="I5584" s="784">
        <f t="shared" si="185"/>
        <v>0</v>
      </c>
      <c r="J5584" s="771"/>
      <c r="K5584" s="713"/>
      <c r="L5584" s="713"/>
      <c r="M5584" s="771"/>
      <c r="N5584" s="713"/>
      <c r="O5584" s="713"/>
      <c r="P5584" s="1838"/>
    </row>
    <row r="5585" spans="1:16" ht="13.5" x14ac:dyDescent="0.2">
      <c r="A5585" s="606">
        <v>124</v>
      </c>
      <c r="B5585" s="786" t="s">
        <v>3113</v>
      </c>
      <c r="C5585" s="606" t="s">
        <v>701</v>
      </c>
      <c r="D5585" s="606">
        <v>1</v>
      </c>
      <c r="E5585" s="606">
        <v>2011</v>
      </c>
      <c r="F5585" s="1080">
        <v>80.812550000000002</v>
      </c>
      <c r="G5585" s="784">
        <f t="shared" si="184"/>
        <v>80.812550000000002</v>
      </c>
      <c r="H5585" s="1081">
        <v>100</v>
      </c>
      <c r="I5585" s="784">
        <f t="shared" si="185"/>
        <v>0</v>
      </c>
      <c r="J5585" s="771"/>
      <c r="K5585" s="713"/>
      <c r="L5585" s="713"/>
      <c r="M5585" s="771"/>
      <c r="N5585" s="713"/>
      <c r="O5585" s="713"/>
      <c r="P5585" s="1838"/>
    </row>
    <row r="5586" spans="1:16" ht="13.5" x14ac:dyDescent="0.2">
      <c r="A5586" s="606">
        <v>125</v>
      </c>
      <c r="B5586" s="786" t="s">
        <v>3113</v>
      </c>
      <c r="C5586" s="606" t="s">
        <v>701</v>
      </c>
      <c r="D5586" s="606">
        <v>1</v>
      </c>
      <c r="E5586" s="606">
        <v>2011</v>
      </c>
      <c r="F5586" s="1080">
        <v>80.812550000000002</v>
      </c>
      <c r="G5586" s="784">
        <f t="shared" ref="G5586:G5649" si="186">F5586*H5586%</f>
        <v>80.812550000000002</v>
      </c>
      <c r="H5586" s="1081">
        <v>100</v>
      </c>
      <c r="I5586" s="784">
        <f t="shared" ref="I5586:I5649" si="187">F5586-G5586</f>
        <v>0</v>
      </c>
      <c r="J5586" s="771"/>
      <c r="K5586" s="713"/>
      <c r="L5586" s="713"/>
      <c r="M5586" s="771"/>
      <c r="N5586" s="713"/>
      <c r="O5586" s="713"/>
      <c r="P5586" s="1838"/>
    </row>
    <row r="5587" spans="1:16" ht="13.5" x14ac:dyDescent="0.2">
      <c r="A5587" s="606">
        <v>126</v>
      </c>
      <c r="B5587" s="786" t="s">
        <v>3113</v>
      </c>
      <c r="C5587" s="606" t="s">
        <v>701</v>
      </c>
      <c r="D5587" s="606">
        <v>1</v>
      </c>
      <c r="E5587" s="606">
        <v>2011</v>
      </c>
      <c r="F5587" s="1080">
        <v>80.812550000000002</v>
      </c>
      <c r="G5587" s="784">
        <f t="shared" si="186"/>
        <v>80.812550000000002</v>
      </c>
      <c r="H5587" s="1081">
        <v>100</v>
      </c>
      <c r="I5587" s="784">
        <f t="shared" si="187"/>
        <v>0</v>
      </c>
      <c r="J5587" s="771"/>
      <c r="K5587" s="713"/>
      <c r="L5587" s="713"/>
      <c r="M5587" s="771"/>
      <c r="N5587" s="713"/>
      <c r="O5587" s="713"/>
      <c r="P5587" s="1838"/>
    </row>
    <row r="5588" spans="1:16" ht="13.5" x14ac:dyDescent="0.2">
      <c r="A5588" s="606">
        <v>127</v>
      </c>
      <c r="B5588" s="786" t="s">
        <v>3113</v>
      </c>
      <c r="C5588" s="606" t="s">
        <v>701</v>
      </c>
      <c r="D5588" s="606">
        <v>1</v>
      </c>
      <c r="E5588" s="606">
        <v>2011</v>
      </c>
      <c r="F5588" s="1080">
        <v>80.812550000000002</v>
      </c>
      <c r="G5588" s="784">
        <f t="shared" si="186"/>
        <v>80.812550000000002</v>
      </c>
      <c r="H5588" s="1081">
        <v>100</v>
      </c>
      <c r="I5588" s="784">
        <f t="shared" si="187"/>
        <v>0</v>
      </c>
      <c r="J5588" s="771"/>
      <c r="K5588" s="713"/>
      <c r="L5588" s="713"/>
      <c r="M5588" s="771"/>
      <c r="N5588" s="713"/>
      <c r="O5588" s="713"/>
      <c r="P5588" s="1838"/>
    </row>
    <row r="5589" spans="1:16" ht="13.5" x14ac:dyDescent="0.2">
      <c r="A5589" s="606">
        <v>128</v>
      </c>
      <c r="B5589" s="786" t="s">
        <v>3113</v>
      </c>
      <c r="C5589" s="606" t="s">
        <v>701</v>
      </c>
      <c r="D5589" s="606">
        <v>1</v>
      </c>
      <c r="E5589" s="606">
        <v>2011</v>
      </c>
      <c r="F5589" s="1080">
        <v>80.812550000000002</v>
      </c>
      <c r="G5589" s="784">
        <f t="shared" si="186"/>
        <v>80.812550000000002</v>
      </c>
      <c r="H5589" s="1081">
        <v>100</v>
      </c>
      <c r="I5589" s="784">
        <f t="shared" si="187"/>
        <v>0</v>
      </c>
      <c r="J5589" s="771"/>
      <c r="K5589" s="713"/>
      <c r="L5589" s="713"/>
      <c r="M5589" s="771"/>
      <c r="N5589" s="713"/>
      <c r="O5589" s="713"/>
      <c r="P5589" s="1838"/>
    </row>
    <row r="5590" spans="1:16" ht="13.5" x14ac:dyDescent="0.2">
      <c r="A5590" s="606">
        <v>129</v>
      </c>
      <c r="B5590" s="786" t="s">
        <v>3113</v>
      </c>
      <c r="C5590" s="606" t="s">
        <v>701</v>
      </c>
      <c r="D5590" s="606">
        <v>1</v>
      </c>
      <c r="E5590" s="606">
        <v>2011</v>
      </c>
      <c r="F5590" s="1080">
        <v>80.812550000000002</v>
      </c>
      <c r="G5590" s="784">
        <f t="shared" si="186"/>
        <v>80.812550000000002</v>
      </c>
      <c r="H5590" s="1081">
        <v>100</v>
      </c>
      <c r="I5590" s="784">
        <f t="shared" si="187"/>
        <v>0</v>
      </c>
      <c r="J5590" s="771"/>
      <c r="K5590" s="713"/>
      <c r="L5590" s="713"/>
      <c r="M5590" s="771"/>
      <c r="N5590" s="713"/>
      <c r="O5590" s="713"/>
      <c r="P5590" s="1838"/>
    </row>
    <row r="5591" spans="1:16" ht="13.5" x14ac:dyDescent="0.2">
      <c r="A5591" s="606">
        <v>130</v>
      </c>
      <c r="B5591" s="786" t="s">
        <v>3113</v>
      </c>
      <c r="C5591" s="606" t="s">
        <v>701</v>
      </c>
      <c r="D5591" s="606">
        <v>1</v>
      </c>
      <c r="E5591" s="606">
        <v>2011</v>
      </c>
      <c r="F5591" s="1080">
        <v>80.812550000000002</v>
      </c>
      <c r="G5591" s="784">
        <f t="shared" si="186"/>
        <v>80.812550000000002</v>
      </c>
      <c r="H5591" s="1081">
        <v>100</v>
      </c>
      <c r="I5591" s="784">
        <f t="shared" si="187"/>
        <v>0</v>
      </c>
      <c r="J5591" s="771"/>
      <c r="K5591" s="713"/>
      <c r="L5591" s="713"/>
      <c r="M5591" s="771"/>
      <c r="N5591" s="713"/>
      <c r="O5591" s="713"/>
      <c r="P5591" s="1838"/>
    </row>
    <row r="5592" spans="1:16" ht="13.5" x14ac:dyDescent="0.2">
      <c r="A5592" s="606">
        <v>131</v>
      </c>
      <c r="B5592" s="786" t="s">
        <v>3113</v>
      </c>
      <c r="C5592" s="606" t="s">
        <v>701</v>
      </c>
      <c r="D5592" s="606">
        <v>1</v>
      </c>
      <c r="E5592" s="606">
        <v>2011</v>
      </c>
      <c r="F5592" s="1080">
        <v>80.812550000000002</v>
      </c>
      <c r="G5592" s="784">
        <f t="shared" si="186"/>
        <v>80.812550000000002</v>
      </c>
      <c r="H5592" s="1081">
        <v>100</v>
      </c>
      <c r="I5592" s="784">
        <f t="shared" si="187"/>
        <v>0</v>
      </c>
      <c r="J5592" s="771"/>
      <c r="K5592" s="713"/>
      <c r="L5592" s="713"/>
      <c r="M5592" s="771"/>
      <c r="N5592" s="713"/>
      <c r="O5592" s="713"/>
      <c r="P5592" s="1838"/>
    </row>
    <row r="5593" spans="1:16" ht="13.5" x14ac:dyDescent="0.2">
      <c r="A5593" s="606">
        <v>132</v>
      </c>
      <c r="B5593" s="786" t="s">
        <v>3113</v>
      </c>
      <c r="C5593" s="606" t="s">
        <v>701</v>
      </c>
      <c r="D5593" s="606">
        <v>1</v>
      </c>
      <c r="E5593" s="606">
        <v>2011</v>
      </c>
      <c r="F5593" s="1080">
        <v>80.812550000000002</v>
      </c>
      <c r="G5593" s="784">
        <f t="shared" si="186"/>
        <v>80.812550000000002</v>
      </c>
      <c r="H5593" s="1081">
        <v>100</v>
      </c>
      <c r="I5593" s="784">
        <f t="shared" si="187"/>
        <v>0</v>
      </c>
      <c r="J5593" s="771"/>
      <c r="K5593" s="713"/>
      <c r="L5593" s="713"/>
      <c r="M5593" s="771"/>
      <c r="N5593" s="713"/>
      <c r="O5593" s="713"/>
      <c r="P5593" s="1838"/>
    </row>
    <row r="5594" spans="1:16" ht="13.5" x14ac:dyDescent="0.2">
      <c r="A5594" s="606">
        <v>133</v>
      </c>
      <c r="B5594" s="786" t="s">
        <v>3113</v>
      </c>
      <c r="C5594" s="606" t="s">
        <v>701</v>
      </c>
      <c r="D5594" s="606">
        <v>1</v>
      </c>
      <c r="E5594" s="606">
        <v>2011</v>
      </c>
      <c r="F5594" s="1080">
        <v>80.812550000000002</v>
      </c>
      <c r="G5594" s="784">
        <f t="shared" si="186"/>
        <v>80.812550000000002</v>
      </c>
      <c r="H5594" s="1081">
        <v>100</v>
      </c>
      <c r="I5594" s="784">
        <f t="shared" si="187"/>
        <v>0</v>
      </c>
      <c r="J5594" s="771"/>
      <c r="K5594" s="713"/>
      <c r="L5594" s="713"/>
      <c r="M5594" s="771"/>
      <c r="N5594" s="713"/>
      <c r="O5594" s="713"/>
      <c r="P5594" s="1838"/>
    </row>
    <row r="5595" spans="1:16" ht="27" x14ac:dyDescent="0.2">
      <c r="A5595" s="606">
        <v>134</v>
      </c>
      <c r="B5595" s="786" t="s">
        <v>3114</v>
      </c>
      <c r="C5595" s="606" t="s">
        <v>701</v>
      </c>
      <c r="D5595" s="606">
        <v>1</v>
      </c>
      <c r="E5595" s="606">
        <v>2011</v>
      </c>
      <c r="F5595" s="1080">
        <v>75.072519999999997</v>
      </c>
      <c r="G5595" s="784">
        <f t="shared" si="186"/>
        <v>75.072519999999997</v>
      </c>
      <c r="H5595" s="1081">
        <v>100</v>
      </c>
      <c r="I5595" s="784">
        <f t="shared" si="187"/>
        <v>0</v>
      </c>
      <c r="J5595" s="771"/>
      <c r="K5595" s="713"/>
      <c r="L5595" s="713"/>
      <c r="M5595" s="771"/>
      <c r="N5595" s="713"/>
      <c r="O5595" s="713"/>
      <c r="P5595" s="1838"/>
    </row>
    <row r="5596" spans="1:16" ht="27" x14ac:dyDescent="0.2">
      <c r="A5596" s="606">
        <v>135</v>
      </c>
      <c r="B5596" s="786" t="s">
        <v>3114</v>
      </c>
      <c r="C5596" s="606" t="s">
        <v>701</v>
      </c>
      <c r="D5596" s="606">
        <v>1</v>
      </c>
      <c r="E5596" s="606">
        <v>2011</v>
      </c>
      <c r="F5596" s="1080">
        <v>75.072519999999997</v>
      </c>
      <c r="G5596" s="784">
        <f t="shared" si="186"/>
        <v>75.072519999999997</v>
      </c>
      <c r="H5596" s="1081">
        <v>100</v>
      </c>
      <c r="I5596" s="784">
        <f t="shared" si="187"/>
        <v>0</v>
      </c>
      <c r="J5596" s="771"/>
      <c r="K5596" s="713"/>
      <c r="L5596" s="713"/>
      <c r="M5596" s="771"/>
      <c r="N5596" s="713"/>
      <c r="O5596" s="713"/>
      <c r="P5596" s="1838"/>
    </row>
    <row r="5597" spans="1:16" ht="15" customHeight="1" x14ac:dyDescent="0.2">
      <c r="A5597" s="606">
        <v>136</v>
      </c>
      <c r="B5597" s="786" t="s">
        <v>3114</v>
      </c>
      <c r="C5597" s="606" t="s">
        <v>701</v>
      </c>
      <c r="D5597" s="606">
        <v>1</v>
      </c>
      <c r="E5597" s="606">
        <v>2011</v>
      </c>
      <c r="F5597" s="1080">
        <v>75.072519999999997</v>
      </c>
      <c r="G5597" s="784">
        <f t="shared" si="186"/>
        <v>75.072519999999997</v>
      </c>
      <c r="H5597" s="1081">
        <v>100</v>
      </c>
      <c r="I5597" s="784">
        <f t="shared" si="187"/>
        <v>0</v>
      </c>
      <c r="J5597" s="771"/>
      <c r="K5597" s="713"/>
      <c r="L5597" s="713"/>
      <c r="M5597" s="771"/>
      <c r="N5597" s="713"/>
      <c r="O5597" s="713"/>
      <c r="P5597" s="1838"/>
    </row>
    <row r="5598" spans="1:16" ht="27" x14ac:dyDescent="0.2">
      <c r="A5598" s="606">
        <v>137</v>
      </c>
      <c r="B5598" s="786" t="s">
        <v>3115</v>
      </c>
      <c r="C5598" s="606" t="s">
        <v>701</v>
      </c>
      <c r="D5598" s="606">
        <v>1</v>
      </c>
      <c r="E5598" s="606">
        <v>2011</v>
      </c>
      <c r="F5598" s="1080">
        <v>75.072519999999997</v>
      </c>
      <c r="G5598" s="784">
        <f t="shared" si="186"/>
        <v>75.072519999999997</v>
      </c>
      <c r="H5598" s="1081">
        <v>100</v>
      </c>
      <c r="I5598" s="784">
        <f t="shared" si="187"/>
        <v>0</v>
      </c>
      <c r="J5598" s="771"/>
      <c r="K5598" s="713"/>
      <c r="L5598" s="713"/>
      <c r="M5598" s="771"/>
      <c r="N5598" s="713"/>
      <c r="O5598" s="713"/>
      <c r="P5598" s="1838"/>
    </row>
    <row r="5599" spans="1:16" ht="27" x14ac:dyDescent="0.2">
      <c r="A5599" s="606">
        <v>138</v>
      </c>
      <c r="B5599" s="786" t="s">
        <v>3115</v>
      </c>
      <c r="C5599" s="606" t="s">
        <v>701</v>
      </c>
      <c r="D5599" s="606">
        <v>1</v>
      </c>
      <c r="E5599" s="606">
        <v>2011</v>
      </c>
      <c r="F5599" s="1080">
        <v>75.072519999999997</v>
      </c>
      <c r="G5599" s="784">
        <f t="shared" si="186"/>
        <v>75.072519999999997</v>
      </c>
      <c r="H5599" s="1081">
        <v>100</v>
      </c>
      <c r="I5599" s="784">
        <f t="shared" si="187"/>
        <v>0</v>
      </c>
      <c r="J5599" s="771"/>
      <c r="K5599" s="713"/>
      <c r="L5599" s="713"/>
      <c r="M5599" s="771"/>
      <c r="N5599" s="713"/>
      <c r="O5599" s="713"/>
      <c r="P5599" s="1838"/>
    </row>
    <row r="5600" spans="1:16" ht="27" x14ac:dyDescent="0.2">
      <c r="A5600" s="606">
        <v>139</v>
      </c>
      <c r="B5600" s="786" t="s">
        <v>3115</v>
      </c>
      <c r="C5600" s="606" t="s">
        <v>701</v>
      </c>
      <c r="D5600" s="606">
        <v>1</v>
      </c>
      <c r="E5600" s="606">
        <v>2011</v>
      </c>
      <c r="F5600" s="1080">
        <v>75.072519999999997</v>
      </c>
      <c r="G5600" s="784">
        <f t="shared" si="186"/>
        <v>75.072519999999997</v>
      </c>
      <c r="H5600" s="1081">
        <v>100</v>
      </c>
      <c r="I5600" s="784">
        <f t="shared" si="187"/>
        <v>0</v>
      </c>
      <c r="J5600" s="771"/>
      <c r="K5600" s="713"/>
      <c r="L5600" s="713"/>
      <c r="M5600" s="771"/>
      <c r="N5600" s="713"/>
      <c r="O5600" s="713"/>
      <c r="P5600" s="1838"/>
    </row>
    <row r="5601" spans="1:16" ht="27" x14ac:dyDescent="0.2">
      <c r="A5601" s="606">
        <v>140</v>
      </c>
      <c r="B5601" s="786" t="s">
        <v>3115</v>
      </c>
      <c r="C5601" s="606" t="s">
        <v>701</v>
      </c>
      <c r="D5601" s="606">
        <v>1</v>
      </c>
      <c r="E5601" s="606">
        <v>2011</v>
      </c>
      <c r="F5601" s="1080">
        <v>75.072519999999997</v>
      </c>
      <c r="G5601" s="784">
        <f t="shared" si="186"/>
        <v>75.072519999999997</v>
      </c>
      <c r="H5601" s="1081">
        <v>100</v>
      </c>
      <c r="I5601" s="784">
        <f t="shared" si="187"/>
        <v>0</v>
      </c>
      <c r="J5601" s="771"/>
      <c r="K5601" s="713"/>
      <c r="L5601" s="713"/>
      <c r="M5601" s="771"/>
      <c r="N5601" s="713"/>
      <c r="O5601" s="713"/>
      <c r="P5601" s="1838"/>
    </row>
    <row r="5602" spans="1:16" ht="27" x14ac:dyDescent="0.2">
      <c r="A5602" s="606">
        <v>141</v>
      </c>
      <c r="B5602" s="786" t="s">
        <v>3115</v>
      </c>
      <c r="C5602" s="606" t="s">
        <v>701</v>
      </c>
      <c r="D5602" s="606">
        <v>1</v>
      </c>
      <c r="E5602" s="606">
        <v>2011</v>
      </c>
      <c r="F5602" s="1080">
        <v>75.072519999999997</v>
      </c>
      <c r="G5602" s="784">
        <f t="shared" si="186"/>
        <v>75.072519999999997</v>
      </c>
      <c r="H5602" s="1081">
        <v>100</v>
      </c>
      <c r="I5602" s="784">
        <f t="shared" si="187"/>
        <v>0</v>
      </c>
      <c r="J5602" s="771"/>
      <c r="K5602" s="713"/>
      <c r="L5602" s="713"/>
      <c r="M5602" s="771"/>
      <c r="N5602" s="713"/>
      <c r="O5602" s="713"/>
      <c r="P5602" s="1838"/>
    </row>
    <row r="5603" spans="1:16" ht="27" x14ac:dyDescent="0.2">
      <c r="A5603" s="606">
        <v>142</v>
      </c>
      <c r="B5603" s="786" t="s">
        <v>3115</v>
      </c>
      <c r="C5603" s="606" t="s">
        <v>701</v>
      </c>
      <c r="D5603" s="606">
        <v>1</v>
      </c>
      <c r="E5603" s="606">
        <v>2011</v>
      </c>
      <c r="F5603" s="1080">
        <v>75.072519999999997</v>
      </c>
      <c r="G5603" s="784">
        <f t="shared" si="186"/>
        <v>75.072519999999997</v>
      </c>
      <c r="H5603" s="1081">
        <v>100</v>
      </c>
      <c r="I5603" s="784">
        <f t="shared" si="187"/>
        <v>0</v>
      </c>
      <c r="J5603" s="771"/>
      <c r="K5603" s="713"/>
      <c r="L5603" s="713"/>
      <c r="M5603" s="771"/>
      <c r="N5603" s="713"/>
      <c r="O5603" s="713"/>
      <c r="P5603" s="1838"/>
    </row>
    <row r="5604" spans="1:16" ht="27" x14ac:dyDescent="0.2">
      <c r="A5604" s="606">
        <v>143</v>
      </c>
      <c r="B5604" s="786" t="s">
        <v>3115</v>
      </c>
      <c r="C5604" s="606" t="s">
        <v>701</v>
      </c>
      <c r="D5604" s="606">
        <v>1</v>
      </c>
      <c r="E5604" s="606">
        <v>2011</v>
      </c>
      <c r="F5604" s="1080">
        <v>75.072519999999997</v>
      </c>
      <c r="G5604" s="784">
        <f t="shared" si="186"/>
        <v>75.072519999999997</v>
      </c>
      <c r="H5604" s="1081">
        <v>100</v>
      </c>
      <c r="I5604" s="784">
        <f t="shared" si="187"/>
        <v>0</v>
      </c>
      <c r="J5604" s="771"/>
      <c r="K5604" s="713"/>
      <c r="L5604" s="713"/>
      <c r="M5604" s="771"/>
      <c r="N5604" s="713"/>
      <c r="O5604" s="713"/>
      <c r="P5604" s="1838"/>
    </row>
    <row r="5605" spans="1:16" ht="27" x14ac:dyDescent="0.2">
      <c r="A5605" s="606">
        <v>144</v>
      </c>
      <c r="B5605" s="786" t="s">
        <v>3115</v>
      </c>
      <c r="C5605" s="606" t="s">
        <v>701</v>
      </c>
      <c r="D5605" s="606">
        <v>1</v>
      </c>
      <c r="E5605" s="606">
        <v>2011</v>
      </c>
      <c r="F5605" s="1080">
        <v>75.072519999999997</v>
      </c>
      <c r="G5605" s="784">
        <f t="shared" si="186"/>
        <v>75.072519999999997</v>
      </c>
      <c r="H5605" s="1081">
        <v>100</v>
      </c>
      <c r="I5605" s="784">
        <f t="shared" si="187"/>
        <v>0</v>
      </c>
      <c r="J5605" s="771"/>
      <c r="K5605" s="713"/>
      <c r="L5605" s="713"/>
      <c r="M5605" s="771"/>
      <c r="N5605" s="713"/>
      <c r="O5605" s="713"/>
      <c r="P5605" s="1838"/>
    </row>
    <row r="5606" spans="1:16" ht="27" x14ac:dyDescent="0.2">
      <c r="A5606" s="606">
        <v>145</v>
      </c>
      <c r="B5606" s="786" t="s">
        <v>3115</v>
      </c>
      <c r="C5606" s="606" t="s">
        <v>701</v>
      </c>
      <c r="D5606" s="606">
        <v>1</v>
      </c>
      <c r="E5606" s="606">
        <v>2011</v>
      </c>
      <c r="F5606" s="1080">
        <v>75.072519999999997</v>
      </c>
      <c r="G5606" s="784">
        <f t="shared" si="186"/>
        <v>75.072519999999997</v>
      </c>
      <c r="H5606" s="1081">
        <v>100</v>
      </c>
      <c r="I5606" s="784">
        <f t="shared" si="187"/>
        <v>0</v>
      </c>
      <c r="J5606" s="771"/>
      <c r="K5606" s="713"/>
      <c r="L5606" s="713"/>
      <c r="M5606" s="771"/>
      <c r="N5606" s="713"/>
      <c r="O5606" s="713"/>
      <c r="P5606" s="1838"/>
    </row>
    <row r="5607" spans="1:16" ht="27" x14ac:dyDescent="0.2">
      <c r="A5607" s="606">
        <v>146</v>
      </c>
      <c r="B5607" s="786" t="s">
        <v>3115</v>
      </c>
      <c r="C5607" s="606" t="s">
        <v>701</v>
      </c>
      <c r="D5607" s="606">
        <v>1</v>
      </c>
      <c r="E5607" s="606">
        <v>2011</v>
      </c>
      <c r="F5607" s="1080">
        <v>75.072519999999997</v>
      </c>
      <c r="G5607" s="784">
        <f t="shared" si="186"/>
        <v>75.072519999999997</v>
      </c>
      <c r="H5607" s="1081">
        <v>100</v>
      </c>
      <c r="I5607" s="784">
        <f t="shared" si="187"/>
        <v>0</v>
      </c>
      <c r="J5607" s="771"/>
      <c r="K5607" s="713"/>
      <c r="L5607" s="713"/>
      <c r="M5607" s="771"/>
      <c r="N5607" s="713"/>
      <c r="O5607" s="713"/>
      <c r="P5607" s="1838"/>
    </row>
    <row r="5608" spans="1:16" ht="27" x14ac:dyDescent="0.2">
      <c r="A5608" s="606">
        <v>147</v>
      </c>
      <c r="B5608" s="786" t="s">
        <v>3115</v>
      </c>
      <c r="C5608" s="606" t="s">
        <v>701</v>
      </c>
      <c r="D5608" s="606">
        <v>1</v>
      </c>
      <c r="E5608" s="606">
        <v>2011</v>
      </c>
      <c r="F5608" s="1080">
        <v>75.072519999999997</v>
      </c>
      <c r="G5608" s="784">
        <f t="shared" si="186"/>
        <v>75.072519999999997</v>
      </c>
      <c r="H5608" s="1081">
        <v>100</v>
      </c>
      <c r="I5608" s="784">
        <f t="shared" si="187"/>
        <v>0</v>
      </c>
      <c r="J5608" s="771"/>
      <c r="K5608" s="713"/>
      <c r="L5608" s="713"/>
      <c r="M5608" s="771"/>
      <c r="N5608" s="713"/>
      <c r="O5608" s="713"/>
      <c r="P5608" s="1838"/>
    </row>
    <row r="5609" spans="1:16" ht="27" x14ac:dyDescent="0.2">
      <c r="A5609" s="606">
        <v>148</v>
      </c>
      <c r="B5609" s="786" t="s">
        <v>3115</v>
      </c>
      <c r="C5609" s="606" t="s">
        <v>701</v>
      </c>
      <c r="D5609" s="606">
        <v>1</v>
      </c>
      <c r="E5609" s="606">
        <v>2011</v>
      </c>
      <c r="F5609" s="1080">
        <v>75.072519999999997</v>
      </c>
      <c r="G5609" s="784">
        <f t="shared" si="186"/>
        <v>75.072519999999997</v>
      </c>
      <c r="H5609" s="1081">
        <v>100</v>
      </c>
      <c r="I5609" s="784">
        <f t="shared" si="187"/>
        <v>0</v>
      </c>
      <c r="J5609" s="771"/>
      <c r="K5609" s="713"/>
      <c r="L5609" s="713"/>
      <c r="M5609" s="771"/>
      <c r="N5609" s="713"/>
      <c r="O5609" s="713"/>
      <c r="P5609" s="1838"/>
    </row>
    <row r="5610" spans="1:16" ht="13.5" x14ac:dyDescent="0.2">
      <c r="A5610" s="606">
        <v>149</v>
      </c>
      <c r="B5610" s="786" t="s">
        <v>791</v>
      </c>
      <c r="C5610" s="606" t="s">
        <v>701</v>
      </c>
      <c r="D5610" s="606">
        <v>1</v>
      </c>
      <c r="E5610" s="606">
        <v>2011</v>
      </c>
      <c r="F5610" s="1080">
        <v>261.32504</v>
      </c>
      <c r="G5610" s="784">
        <f t="shared" si="186"/>
        <v>261.32504</v>
      </c>
      <c r="H5610" s="1081">
        <v>100</v>
      </c>
      <c r="I5610" s="784">
        <f t="shared" si="187"/>
        <v>0</v>
      </c>
      <c r="J5610" s="771"/>
      <c r="K5610" s="713"/>
      <c r="L5610" s="713"/>
      <c r="M5610" s="771"/>
      <c r="N5610" s="713"/>
      <c r="O5610" s="713"/>
      <c r="P5610" s="1838"/>
    </row>
    <row r="5611" spans="1:16" ht="13.5" x14ac:dyDescent="0.2">
      <c r="A5611" s="606">
        <v>150</v>
      </c>
      <c r="B5611" s="786" t="s">
        <v>791</v>
      </c>
      <c r="C5611" s="606" t="s">
        <v>701</v>
      </c>
      <c r="D5611" s="606">
        <v>1</v>
      </c>
      <c r="E5611" s="606">
        <v>2011</v>
      </c>
      <c r="F5611" s="1080">
        <v>261.32504</v>
      </c>
      <c r="G5611" s="784">
        <f t="shared" si="186"/>
        <v>261.32504</v>
      </c>
      <c r="H5611" s="1081">
        <v>100</v>
      </c>
      <c r="I5611" s="784">
        <f t="shared" si="187"/>
        <v>0</v>
      </c>
      <c r="J5611" s="771"/>
      <c r="K5611" s="713"/>
      <c r="L5611" s="713"/>
      <c r="M5611" s="771"/>
      <c r="N5611" s="713"/>
      <c r="O5611" s="713"/>
      <c r="P5611" s="1838"/>
    </row>
    <row r="5612" spans="1:16" ht="13.5" x14ac:dyDescent="0.2">
      <c r="A5612" s="606">
        <v>151</v>
      </c>
      <c r="B5612" s="786" t="s">
        <v>791</v>
      </c>
      <c r="C5612" s="606" t="s">
        <v>701</v>
      </c>
      <c r="D5612" s="606">
        <v>1</v>
      </c>
      <c r="E5612" s="606">
        <v>2011</v>
      </c>
      <c r="F5612" s="1080">
        <v>261.32504</v>
      </c>
      <c r="G5612" s="784">
        <f t="shared" si="186"/>
        <v>261.32504</v>
      </c>
      <c r="H5612" s="1081">
        <v>100</v>
      </c>
      <c r="I5612" s="784">
        <f t="shared" si="187"/>
        <v>0</v>
      </c>
      <c r="J5612" s="771"/>
      <c r="K5612" s="713"/>
      <c r="L5612" s="713"/>
      <c r="M5612" s="771"/>
      <c r="N5612" s="713"/>
      <c r="O5612" s="713"/>
      <c r="P5612" s="1838"/>
    </row>
    <row r="5613" spans="1:16" ht="13.5" x14ac:dyDescent="0.2">
      <c r="A5613" s="606">
        <v>152</v>
      </c>
      <c r="B5613" s="786" t="s">
        <v>787</v>
      </c>
      <c r="C5613" s="606" t="s">
        <v>701</v>
      </c>
      <c r="D5613" s="606">
        <v>1</v>
      </c>
      <c r="E5613" s="606">
        <v>2011</v>
      </c>
      <c r="F5613" s="1080">
        <v>268.81215000000003</v>
      </c>
      <c r="G5613" s="784">
        <f t="shared" si="186"/>
        <v>268.81215000000003</v>
      </c>
      <c r="H5613" s="1081">
        <v>100</v>
      </c>
      <c r="I5613" s="784">
        <f t="shared" si="187"/>
        <v>0</v>
      </c>
      <c r="J5613" s="771"/>
      <c r="K5613" s="713"/>
      <c r="L5613" s="713"/>
      <c r="M5613" s="771"/>
      <c r="N5613" s="713"/>
      <c r="O5613" s="713"/>
      <c r="P5613" s="1838"/>
    </row>
    <row r="5614" spans="1:16" ht="13.5" x14ac:dyDescent="0.2">
      <c r="A5614" s="606">
        <v>153</v>
      </c>
      <c r="B5614" s="786" t="s">
        <v>787</v>
      </c>
      <c r="C5614" s="606" t="s">
        <v>701</v>
      </c>
      <c r="D5614" s="606">
        <v>1</v>
      </c>
      <c r="E5614" s="606">
        <v>2011</v>
      </c>
      <c r="F5614" s="1080">
        <v>268.81215000000003</v>
      </c>
      <c r="G5614" s="784">
        <f t="shared" si="186"/>
        <v>268.81215000000003</v>
      </c>
      <c r="H5614" s="1081">
        <v>100</v>
      </c>
      <c r="I5614" s="784">
        <f t="shared" si="187"/>
        <v>0</v>
      </c>
      <c r="J5614" s="771"/>
      <c r="K5614" s="713"/>
      <c r="L5614" s="713"/>
      <c r="M5614" s="771"/>
      <c r="N5614" s="713"/>
      <c r="O5614" s="713"/>
      <c r="P5614" s="1838"/>
    </row>
    <row r="5615" spans="1:16" ht="13.5" x14ac:dyDescent="0.2">
      <c r="A5615" s="606">
        <v>154</v>
      </c>
      <c r="B5615" s="786" t="s">
        <v>787</v>
      </c>
      <c r="C5615" s="606" t="s">
        <v>701</v>
      </c>
      <c r="D5615" s="606">
        <v>1</v>
      </c>
      <c r="E5615" s="606">
        <v>2011</v>
      </c>
      <c r="F5615" s="1080">
        <v>268.81215000000003</v>
      </c>
      <c r="G5615" s="784">
        <f t="shared" si="186"/>
        <v>268.81215000000003</v>
      </c>
      <c r="H5615" s="1081">
        <v>100</v>
      </c>
      <c r="I5615" s="784">
        <f t="shared" si="187"/>
        <v>0</v>
      </c>
      <c r="J5615" s="771"/>
      <c r="K5615" s="713"/>
      <c r="L5615" s="713"/>
      <c r="M5615" s="771"/>
      <c r="N5615" s="713"/>
      <c r="O5615" s="713"/>
      <c r="P5615" s="1838"/>
    </row>
    <row r="5616" spans="1:16" ht="13.5" x14ac:dyDescent="0.2">
      <c r="A5616" s="606">
        <v>155</v>
      </c>
      <c r="B5616" s="786" t="s">
        <v>787</v>
      </c>
      <c r="C5616" s="606" t="s">
        <v>701</v>
      </c>
      <c r="D5616" s="606">
        <v>1</v>
      </c>
      <c r="E5616" s="606">
        <v>2011</v>
      </c>
      <c r="F5616" s="1080">
        <v>268.81215000000003</v>
      </c>
      <c r="G5616" s="784">
        <f t="shared" si="186"/>
        <v>268.81215000000003</v>
      </c>
      <c r="H5616" s="1081">
        <v>100</v>
      </c>
      <c r="I5616" s="784">
        <f t="shared" si="187"/>
        <v>0</v>
      </c>
      <c r="J5616" s="771"/>
      <c r="K5616" s="713"/>
      <c r="L5616" s="713"/>
      <c r="M5616" s="771"/>
      <c r="N5616" s="713"/>
      <c r="O5616" s="713"/>
      <c r="P5616" s="1838"/>
    </row>
    <row r="5617" spans="1:16" ht="13.5" x14ac:dyDescent="0.2">
      <c r="A5617" s="606">
        <v>156</v>
      </c>
      <c r="B5617" s="786" t="s">
        <v>787</v>
      </c>
      <c r="C5617" s="606" t="s">
        <v>701</v>
      </c>
      <c r="D5617" s="606">
        <v>1</v>
      </c>
      <c r="E5617" s="606">
        <v>2011</v>
      </c>
      <c r="F5617" s="1080">
        <v>268.81215000000003</v>
      </c>
      <c r="G5617" s="784">
        <f t="shared" si="186"/>
        <v>268.81215000000003</v>
      </c>
      <c r="H5617" s="1081">
        <v>100</v>
      </c>
      <c r="I5617" s="784">
        <f t="shared" si="187"/>
        <v>0</v>
      </c>
      <c r="J5617" s="771"/>
      <c r="K5617" s="713"/>
      <c r="L5617" s="713"/>
      <c r="M5617" s="771"/>
      <c r="N5617" s="713"/>
      <c r="O5617" s="713"/>
      <c r="P5617" s="1838"/>
    </row>
    <row r="5618" spans="1:16" ht="13.5" x14ac:dyDescent="0.2">
      <c r="A5618" s="606">
        <v>157</v>
      </c>
      <c r="B5618" s="786" t="s">
        <v>787</v>
      </c>
      <c r="C5618" s="606" t="s">
        <v>701</v>
      </c>
      <c r="D5618" s="606">
        <v>1</v>
      </c>
      <c r="E5618" s="606">
        <v>2011</v>
      </c>
      <c r="F5618" s="1080">
        <v>268.81215000000003</v>
      </c>
      <c r="G5618" s="784">
        <f t="shared" si="186"/>
        <v>268.81215000000003</v>
      </c>
      <c r="H5618" s="1081">
        <v>100</v>
      </c>
      <c r="I5618" s="784">
        <f t="shared" si="187"/>
        <v>0</v>
      </c>
      <c r="J5618" s="771"/>
      <c r="K5618" s="713"/>
      <c r="L5618" s="713"/>
      <c r="M5618" s="771"/>
      <c r="N5618" s="713"/>
      <c r="O5618" s="713"/>
      <c r="P5618" s="1838"/>
    </row>
    <row r="5619" spans="1:16" ht="13.5" x14ac:dyDescent="0.2">
      <c r="A5619" s="606">
        <v>158</v>
      </c>
      <c r="B5619" s="786" t="s">
        <v>787</v>
      </c>
      <c r="C5619" s="606" t="s">
        <v>701</v>
      </c>
      <c r="D5619" s="606">
        <v>1</v>
      </c>
      <c r="E5619" s="606">
        <v>2011</v>
      </c>
      <c r="F5619" s="1080">
        <v>268.81215000000003</v>
      </c>
      <c r="G5619" s="784">
        <f t="shared" si="186"/>
        <v>268.81215000000003</v>
      </c>
      <c r="H5619" s="1081">
        <v>100</v>
      </c>
      <c r="I5619" s="784">
        <f t="shared" si="187"/>
        <v>0</v>
      </c>
      <c r="J5619" s="771"/>
      <c r="K5619" s="713"/>
      <c r="L5619" s="713"/>
      <c r="M5619" s="771"/>
      <c r="N5619" s="713"/>
      <c r="O5619" s="713"/>
      <c r="P5619" s="1838"/>
    </row>
    <row r="5620" spans="1:16" ht="13.5" x14ac:dyDescent="0.2">
      <c r="A5620" s="606">
        <v>159</v>
      </c>
      <c r="B5620" s="786" t="s">
        <v>787</v>
      </c>
      <c r="C5620" s="606" t="s">
        <v>701</v>
      </c>
      <c r="D5620" s="606">
        <v>1</v>
      </c>
      <c r="E5620" s="606">
        <v>2011</v>
      </c>
      <c r="F5620" s="1080">
        <v>268.81215000000003</v>
      </c>
      <c r="G5620" s="784">
        <f t="shared" si="186"/>
        <v>268.81215000000003</v>
      </c>
      <c r="H5620" s="1081">
        <v>100</v>
      </c>
      <c r="I5620" s="784">
        <f t="shared" si="187"/>
        <v>0</v>
      </c>
      <c r="J5620" s="771"/>
      <c r="K5620" s="713"/>
      <c r="L5620" s="713"/>
      <c r="M5620" s="771"/>
      <c r="N5620" s="713"/>
      <c r="O5620" s="713"/>
      <c r="P5620" s="1838"/>
    </row>
    <row r="5621" spans="1:16" ht="13.5" x14ac:dyDescent="0.2">
      <c r="A5621" s="606">
        <v>160</v>
      </c>
      <c r="B5621" s="786" t="s">
        <v>787</v>
      </c>
      <c r="C5621" s="606" t="s">
        <v>701</v>
      </c>
      <c r="D5621" s="606">
        <v>1</v>
      </c>
      <c r="E5621" s="606">
        <v>2011</v>
      </c>
      <c r="F5621" s="1080">
        <v>268.81215000000003</v>
      </c>
      <c r="G5621" s="784">
        <f t="shared" si="186"/>
        <v>268.81215000000003</v>
      </c>
      <c r="H5621" s="1081">
        <v>100</v>
      </c>
      <c r="I5621" s="784">
        <f t="shared" si="187"/>
        <v>0</v>
      </c>
      <c r="J5621" s="771"/>
      <c r="K5621" s="713"/>
      <c r="L5621" s="713"/>
      <c r="M5621" s="771"/>
      <c r="N5621" s="713"/>
      <c r="O5621" s="713"/>
      <c r="P5621" s="1838"/>
    </row>
    <row r="5622" spans="1:16" ht="13.5" x14ac:dyDescent="0.2">
      <c r="A5622" s="606">
        <v>161</v>
      </c>
      <c r="B5622" s="786" t="s">
        <v>787</v>
      </c>
      <c r="C5622" s="606" t="s">
        <v>701</v>
      </c>
      <c r="D5622" s="606">
        <v>1</v>
      </c>
      <c r="E5622" s="606">
        <v>2011</v>
      </c>
      <c r="F5622" s="1080">
        <v>268.81215000000003</v>
      </c>
      <c r="G5622" s="784">
        <f t="shared" si="186"/>
        <v>268.81215000000003</v>
      </c>
      <c r="H5622" s="1081">
        <v>100</v>
      </c>
      <c r="I5622" s="784">
        <f t="shared" si="187"/>
        <v>0</v>
      </c>
      <c r="J5622" s="771"/>
      <c r="K5622" s="713"/>
      <c r="L5622" s="713"/>
      <c r="M5622" s="771"/>
      <c r="N5622" s="713"/>
      <c r="O5622" s="713"/>
      <c r="P5622" s="1838"/>
    </row>
    <row r="5623" spans="1:16" ht="13.5" x14ac:dyDescent="0.2">
      <c r="A5623" s="606">
        <v>162</v>
      </c>
      <c r="B5623" s="786" t="s">
        <v>787</v>
      </c>
      <c r="C5623" s="606" t="s">
        <v>701</v>
      </c>
      <c r="D5623" s="606">
        <v>1</v>
      </c>
      <c r="E5623" s="606">
        <v>2011</v>
      </c>
      <c r="F5623" s="1080">
        <v>268.81215000000003</v>
      </c>
      <c r="G5623" s="784">
        <f t="shared" si="186"/>
        <v>268.81215000000003</v>
      </c>
      <c r="H5623" s="1081">
        <v>100</v>
      </c>
      <c r="I5623" s="784">
        <f t="shared" si="187"/>
        <v>0</v>
      </c>
      <c r="J5623" s="771"/>
      <c r="K5623" s="713"/>
      <c r="L5623" s="713"/>
      <c r="M5623" s="771"/>
      <c r="N5623" s="713"/>
      <c r="O5623" s="713"/>
      <c r="P5623" s="1838"/>
    </row>
    <row r="5624" spans="1:16" ht="13.5" x14ac:dyDescent="0.2">
      <c r="A5624" s="606">
        <v>163</v>
      </c>
      <c r="B5624" s="786" t="s">
        <v>787</v>
      </c>
      <c r="C5624" s="606" t="s">
        <v>701</v>
      </c>
      <c r="D5624" s="606">
        <v>1</v>
      </c>
      <c r="E5624" s="606">
        <v>2011</v>
      </c>
      <c r="F5624" s="1080">
        <v>268.81215000000003</v>
      </c>
      <c r="G5624" s="784">
        <f t="shared" si="186"/>
        <v>268.81215000000003</v>
      </c>
      <c r="H5624" s="1081">
        <v>100</v>
      </c>
      <c r="I5624" s="784">
        <f t="shared" si="187"/>
        <v>0</v>
      </c>
      <c r="J5624" s="771"/>
      <c r="K5624" s="713"/>
      <c r="L5624" s="713"/>
      <c r="M5624" s="771"/>
      <c r="N5624" s="713"/>
      <c r="O5624" s="713"/>
      <c r="P5624" s="1838"/>
    </row>
    <row r="5625" spans="1:16" ht="13.5" x14ac:dyDescent="0.2">
      <c r="A5625" s="606">
        <v>164</v>
      </c>
      <c r="B5625" s="786" t="s">
        <v>787</v>
      </c>
      <c r="C5625" s="606" t="s">
        <v>701</v>
      </c>
      <c r="D5625" s="606">
        <v>1</v>
      </c>
      <c r="E5625" s="606">
        <v>2011</v>
      </c>
      <c r="F5625" s="1080">
        <v>268.81215000000003</v>
      </c>
      <c r="G5625" s="784">
        <f t="shared" si="186"/>
        <v>268.81215000000003</v>
      </c>
      <c r="H5625" s="1081">
        <v>100</v>
      </c>
      <c r="I5625" s="784">
        <f t="shared" si="187"/>
        <v>0</v>
      </c>
      <c r="J5625" s="771"/>
      <c r="K5625" s="713"/>
      <c r="L5625" s="713"/>
      <c r="M5625" s="771"/>
      <c r="N5625" s="713"/>
      <c r="O5625" s="713"/>
      <c r="P5625" s="1838"/>
    </row>
    <row r="5626" spans="1:16" ht="13.5" x14ac:dyDescent="0.2">
      <c r="A5626" s="606">
        <v>165</v>
      </c>
      <c r="B5626" s="786" t="s">
        <v>787</v>
      </c>
      <c r="C5626" s="606" t="s">
        <v>701</v>
      </c>
      <c r="D5626" s="606">
        <v>1</v>
      </c>
      <c r="E5626" s="606">
        <v>2011</v>
      </c>
      <c r="F5626" s="1080">
        <v>268.81215000000003</v>
      </c>
      <c r="G5626" s="784">
        <f t="shared" si="186"/>
        <v>268.81215000000003</v>
      </c>
      <c r="H5626" s="1081">
        <v>100</v>
      </c>
      <c r="I5626" s="784">
        <f t="shared" si="187"/>
        <v>0</v>
      </c>
      <c r="J5626" s="771"/>
      <c r="K5626" s="713"/>
      <c r="L5626" s="713"/>
      <c r="M5626" s="771"/>
      <c r="N5626" s="713"/>
      <c r="O5626" s="713"/>
      <c r="P5626" s="1838"/>
    </row>
    <row r="5627" spans="1:16" ht="13.5" x14ac:dyDescent="0.2">
      <c r="A5627" s="606">
        <v>166</v>
      </c>
      <c r="B5627" s="786" t="s">
        <v>787</v>
      </c>
      <c r="C5627" s="606" t="s">
        <v>701</v>
      </c>
      <c r="D5627" s="606">
        <v>1</v>
      </c>
      <c r="E5627" s="606">
        <v>2011</v>
      </c>
      <c r="F5627" s="1080">
        <v>268.81215000000003</v>
      </c>
      <c r="G5627" s="784">
        <f t="shared" si="186"/>
        <v>268.81215000000003</v>
      </c>
      <c r="H5627" s="1081">
        <v>100</v>
      </c>
      <c r="I5627" s="784">
        <f t="shared" si="187"/>
        <v>0</v>
      </c>
      <c r="J5627" s="771"/>
      <c r="K5627" s="713"/>
      <c r="L5627" s="713"/>
      <c r="M5627" s="771"/>
      <c r="N5627" s="713"/>
      <c r="O5627" s="713"/>
      <c r="P5627" s="1838"/>
    </row>
    <row r="5628" spans="1:16" ht="13.5" x14ac:dyDescent="0.2">
      <c r="A5628" s="606">
        <v>167</v>
      </c>
      <c r="B5628" s="786" t="s">
        <v>787</v>
      </c>
      <c r="C5628" s="606" t="s">
        <v>701</v>
      </c>
      <c r="D5628" s="606">
        <v>1</v>
      </c>
      <c r="E5628" s="606">
        <v>2011</v>
      </c>
      <c r="F5628" s="1080">
        <v>268.81215000000003</v>
      </c>
      <c r="G5628" s="784">
        <f t="shared" si="186"/>
        <v>268.81215000000003</v>
      </c>
      <c r="H5628" s="1081">
        <v>100</v>
      </c>
      <c r="I5628" s="784">
        <f t="shared" si="187"/>
        <v>0</v>
      </c>
      <c r="J5628" s="771"/>
      <c r="K5628" s="713"/>
      <c r="L5628" s="713"/>
      <c r="M5628" s="771"/>
      <c r="N5628" s="713"/>
      <c r="O5628" s="713"/>
      <c r="P5628" s="1838"/>
    </row>
    <row r="5629" spans="1:16" ht="13.5" x14ac:dyDescent="0.2">
      <c r="A5629" s="606">
        <v>168</v>
      </c>
      <c r="B5629" s="786" t="s">
        <v>787</v>
      </c>
      <c r="C5629" s="606" t="s">
        <v>701</v>
      </c>
      <c r="D5629" s="606">
        <v>1</v>
      </c>
      <c r="E5629" s="606">
        <v>2011</v>
      </c>
      <c r="F5629" s="1080">
        <v>268.81215000000003</v>
      </c>
      <c r="G5629" s="784">
        <f t="shared" si="186"/>
        <v>268.81215000000003</v>
      </c>
      <c r="H5629" s="1081">
        <v>100</v>
      </c>
      <c r="I5629" s="784">
        <f t="shared" si="187"/>
        <v>0</v>
      </c>
      <c r="J5629" s="771"/>
      <c r="K5629" s="713"/>
      <c r="L5629" s="713"/>
      <c r="M5629" s="771"/>
      <c r="N5629" s="713"/>
      <c r="O5629" s="713"/>
      <c r="P5629" s="1838"/>
    </row>
    <row r="5630" spans="1:16" ht="13.5" x14ac:dyDescent="0.2">
      <c r="A5630" s="606">
        <v>169</v>
      </c>
      <c r="B5630" s="786" t="s">
        <v>787</v>
      </c>
      <c r="C5630" s="606" t="s">
        <v>701</v>
      </c>
      <c r="D5630" s="606">
        <v>1</v>
      </c>
      <c r="E5630" s="606">
        <v>2011</v>
      </c>
      <c r="F5630" s="1080">
        <v>268.81215000000003</v>
      </c>
      <c r="G5630" s="784">
        <f t="shared" si="186"/>
        <v>268.81215000000003</v>
      </c>
      <c r="H5630" s="1081">
        <v>100</v>
      </c>
      <c r="I5630" s="784">
        <f t="shared" si="187"/>
        <v>0</v>
      </c>
      <c r="J5630" s="771"/>
      <c r="K5630" s="713"/>
      <c r="L5630" s="713"/>
      <c r="M5630" s="771"/>
      <c r="N5630" s="713"/>
      <c r="O5630" s="713"/>
      <c r="P5630" s="1838"/>
    </row>
    <row r="5631" spans="1:16" ht="13.5" x14ac:dyDescent="0.2">
      <c r="A5631" s="606">
        <v>170</v>
      </c>
      <c r="B5631" s="786" t="s">
        <v>787</v>
      </c>
      <c r="C5631" s="606" t="s">
        <v>701</v>
      </c>
      <c r="D5631" s="606">
        <v>1</v>
      </c>
      <c r="E5631" s="606">
        <v>2011</v>
      </c>
      <c r="F5631" s="1080">
        <v>268.81215000000003</v>
      </c>
      <c r="G5631" s="784">
        <f t="shared" si="186"/>
        <v>268.81215000000003</v>
      </c>
      <c r="H5631" s="1081">
        <v>100</v>
      </c>
      <c r="I5631" s="784">
        <f t="shared" si="187"/>
        <v>0</v>
      </c>
      <c r="J5631" s="771"/>
      <c r="K5631" s="713"/>
      <c r="L5631" s="713"/>
      <c r="M5631" s="771"/>
      <c r="N5631" s="713"/>
      <c r="O5631" s="713"/>
      <c r="P5631" s="1838"/>
    </row>
    <row r="5632" spans="1:16" ht="13.5" x14ac:dyDescent="0.2">
      <c r="A5632" s="606">
        <v>171</v>
      </c>
      <c r="B5632" s="786" t="s">
        <v>787</v>
      </c>
      <c r="C5632" s="606" t="s">
        <v>701</v>
      </c>
      <c r="D5632" s="606">
        <v>1</v>
      </c>
      <c r="E5632" s="606">
        <v>2011</v>
      </c>
      <c r="F5632" s="1080">
        <v>268.81215000000003</v>
      </c>
      <c r="G5632" s="784">
        <f t="shared" si="186"/>
        <v>268.81215000000003</v>
      </c>
      <c r="H5632" s="1081">
        <v>100</v>
      </c>
      <c r="I5632" s="784">
        <f t="shared" si="187"/>
        <v>0</v>
      </c>
      <c r="J5632" s="771"/>
      <c r="K5632" s="713"/>
      <c r="L5632" s="713"/>
      <c r="M5632" s="771"/>
      <c r="N5632" s="713"/>
      <c r="O5632" s="713"/>
      <c r="P5632" s="1838"/>
    </row>
    <row r="5633" spans="1:16" ht="13.5" x14ac:dyDescent="0.2">
      <c r="A5633" s="606">
        <v>172</v>
      </c>
      <c r="B5633" s="786" t="s">
        <v>787</v>
      </c>
      <c r="C5633" s="606" t="s">
        <v>701</v>
      </c>
      <c r="D5633" s="606">
        <v>1</v>
      </c>
      <c r="E5633" s="606">
        <v>2011</v>
      </c>
      <c r="F5633" s="1080">
        <v>268.81215000000003</v>
      </c>
      <c r="G5633" s="784">
        <f t="shared" si="186"/>
        <v>268.81215000000003</v>
      </c>
      <c r="H5633" s="1081">
        <v>100</v>
      </c>
      <c r="I5633" s="784">
        <f t="shared" si="187"/>
        <v>0</v>
      </c>
      <c r="J5633" s="771"/>
      <c r="K5633" s="713"/>
      <c r="L5633" s="713"/>
      <c r="M5633" s="771"/>
      <c r="N5633" s="713"/>
      <c r="O5633" s="713"/>
      <c r="P5633" s="1838"/>
    </row>
    <row r="5634" spans="1:16" ht="13.5" x14ac:dyDescent="0.2">
      <c r="A5634" s="606">
        <v>173</v>
      </c>
      <c r="B5634" s="786" t="s">
        <v>787</v>
      </c>
      <c r="C5634" s="606" t="s">
        <v>701</v>
      </c>
      <c r="D5634" s="606">
        <v>1</v>
      </c>
      <c r="E5634" s="606">
        <v>2011</v>
      </c>
      <c r="F5634" s="1080">
        <v>268.81215000000003</v>
      </c>
      <c r="G5634" s="784">
        <f t="shared" si="186"/>
        <v>268.81215000000003</v>
      </c>
      <c r="H5634" s="1081">
        <v>100</v>
      </c>
      <c r="I5634" s="784">
        <f t="shared" si="187"/>
        <v>0</v>
      </c>
      <c r="J5634" s="771"/>
      <c r="K5634" s="713"/>
      <c r="L5634" s="713"/>
      <c r="M5634" s="771"/>
      <c r="N5634" s="713"/>
      <c r="O5634" s="713"/>
      <c r="P5634" s="1838"/>
    </row>
    <row r="5635" spans="1:16" ht="13.5" x14ac:dyDescent="0.2">
      <c r="A5635" s="606">
        <v>174</v>
      </c>
      <c r="B5635" s="786" t="s">
        <v>787</v>
      </c>
      <c r="C5635" s="606" t="s">
        <v>701</v>
      </c>
      <c r="D5635" s="606">
        <v>1</v>
      </c>
      <c r="E5635" s="606">
        <v>2011</v>
      </c>
      <c r="F5635" s="1080">
        <v>268.81215000000003</v>
      </c>
      <c r="G5635" s="784">
        <f t="shared" si="186"/>
        <v>268.81215000000003</v>
      </c>
      <c r="H5635" s="1081">
        <v>100</v>
      </c>
      <c r="I5635" s="784">
        <f t="shared" si="187"/>
        <v>0</v>
      </c>
      <c r="J5635" s="771"/>
      <c r="K5635" s="713"/>
      <c r="L5635" s="713"/>
      <c r="M5635" s="771"/>
      <c r="N5635" s="713"/>
      <c r="O5635" s="713"/>
      <c r="P5635" s="1838"/>
    </row>
    <row r="5636" spans="1:16" ht="13.5" x14ac:dyDescent="0.2">
      <c r="A5636" s="606">
        <v>175</v>
      </c>
      <c r="B5636" s="786" t="s">
        <v>3102</v>
      </c>
      <c r="C5636" s="606" t="s">
        <v>701</v>
      </c>
      <c r="D5636" s="606">
        <v>1</v>
      </c>
      <c r="E5636" s="606">
        <v>2011</v>
      </c>
      <c r="F5636" s="1080">
        <v>175.62394</v>
      </c>
      <c r="G5636" s="784">
        <f t="shared" si="186"/>
        <v>175.62394</v>
      </c>
      <c r="H5636" s="1081">
        <v>100</v>
      </c>
      <c r="I5636" s="784">
        <f t="shared" si="187"/>
        <v>0</v>
      </c>
      <c r="J5636" s="771"/>
      <c r="K5636" s="713"/>
      <c r="L5636" s="713"/>
      <c r="M5636" s="771"/>
      <c r="N5636" s="713"/>
      <c r="O5636" s="713"/>
      <c r="P5636" s="1838"/>
    </row>
    <row r="5637" spans="1:16" ht="13.5" x14ac:dyDescent="0.2">
      <c r="A5637" s="606">
        <v>176</v>
      </c>
      <c r="B5637" s="786" t="s">
        <v>3102</v>
      </c>
      <c r="C5637" s="606" t="s">
        <v>701</v>
      </c>
      <c r="D5637" s="606">
        <v>1</v>
      </c>
      <c r="E5637" s="606">
        <v>2011</v>
      </c>
      <c r="F5637" s="1080">
        <v>175.62394</v>
      </c>
      <c r="G5637" s="784">
        <f t="shared" si="186"/>
        <v>175.62394</v>
      </c>
      <c r="H5637" s="1081">
        <v>100</v>
      </c>
      <c r="I5637" s="784">
        <f t="shared" si="187"/>
        <v>0</v>
      </c>
      <c r="J5637" s="771"/>
      <c r="K5637" s="713"/>
      <c r="L5637" s="713"/>
      <c r="M5637" s="771"/>
      <c r="N5637" s="713"/>
      <c r="O5637" s="713"/>
      <c r="P5637" s="1838"/>
    </row>
    <row r="5638" spans="1:16" ht="13.5" x14ac:dyDescent="0.2">
      <c r="A5638" s="606">
        <v>177</v>
      </c>
      <c r="B5638" s="786" t="s">
        <v>3102</v>
      </c>
      <c r="C5638" s="606" t="s">
        <v>701</v>
      </c>
      <c r="D5638" s="606">
        <v>1</v>
      </c>
      <c r="E5638" s="606">
        <v>2011</v>
      </c>
      <c r="F5638" s="1080">
        <v>175.62394</v>
      </c>
      <c r="G5638" s="784">
        <f t="shared" si="186"/>
        <v>175.62394</v>
      </c>
      <c r="H5638" s="1081">
        <v>100</v>
      </c>
      <c r="I5638" s="784">
        <f t="shared" si="187"/>
        <v>0</v>
      </c>
      <c r="J5638" s="771"/>
      <c r="K5638" s="713"/>
      <c r="L5638" s="713"/>
      <c r="M5638" s="771"/>
      <c r="N5638" s="713"/>
      <c r="O5638" s="713"/>
      <c r="P5638" s="1838"/>
    </row>
    <row r="5639" spans="1:16" ht="13.5" x14ac:dyDescent="0.2">
      <c r="A5639" s="606">
        <v>178</v>
      </c>
      <c r="B5639" s="786" t="s">
        <v>3102</v>
      </c>
      <c r="C5639" s="606" t="s">
        <v>701</v>
      </c>
      <c r="D5639" s="606">
        <v>1</v>
      </c>
      <c r="E5639" s="606">
        <v>2011</v>
      </c>
      <c r="F5639" s="1080">
        <v>175.62394</v>
      </c>
      <c r="G5639" s="784">
        <f t="shared" si="186"/>
        <v>175.62394</v>
      </c>
      <c r="H5639" s="1081">
        <v>100</v>
      </c>
      <c r="I5639" s="784">
        <f t="shared" si="187"/>
        <v>0</v>
      </c>
      <c r="J5639" s="771"/>
      <c r="K5639" s="713"/>
      <c r="L5639" s="713"/>
      <c r="M5639" s="771"/>
      <c r="N5639" s="713"/>
      <c r="O5639" s="713"/>
      <c r="P5639" s="1838"/>
    </row>
    <row r="5640" spans="1:16" ht="13.5" x14ac:dyDescent="0.2">
      <c r="A5640" s="606">
        <v>179</v>
      </c>
      <c r="B5640" s="786" t="s">
        <v>784</v>
      </c>
      <c r="C5640" s="606" t="s">
        <v>701</v>
      </c>
      <c r="D5640" s="606">
        <v>1</v>
      </c>
      <c r="E5640" s="606">
        <v>2011</v>
      </c>
      <c r="F5640" s="1080">
        <v>212.40182000000001</v>
      </c>
      <c r="G5640" s="784">
        <f t="shared" si="186"/>
        <v>212.40182000000001</v>
      </c>
      <c r="H5640" s="1081">
        <v>100</v>
      </c>
      <c r="I5640" s="784">
        <f t="shared" si="187"/>
        <v>0</v>
      </c>
      <c r="J5640" s="771"/>
      <c r="K5640" s="713"/>
      <c r="L5640" s="713"/>
      <c r="M5640" s="771"/>
      <c r="N5640" s="713"/>
      <c r="O5640" s="713"/>
      <c r="P5640" s="1838"/>
    </row>
    <row r="5641" spans="1:16" ht="13.5" x14ac:dyDescent="0.2">
      <c r="A5641" s="606">
        <v>180</v>
      </c>
      <c r="B5641" s="786" t="s">
        <v>784</v>
      </c>
      <c r="C5641" s="606" t="s">
        <v>701</v>
      </c>
      <c r="D5641" s="606">
        <v>1</v>
      </c>
      <c r="E5641" s="606">
        <v>2011</v>
      </c>
      <c r="F5641" s="1080">
        <v>212.40182000000001</v>
      </c>
      <c r="G5641" s="784">
        <f t="shared" si="186"/>
        <v>212.40182000000001</v>
      </c>
      <c r="H5641" s="1081">
        <v>100</v>
      </c>
      <c r="I5641" s="784">
        <f t="shared" si="187"/>
        <v>0</v>
      </c>
      <c r="J5641" s="771"/>
      <c r="K5641" s="713"/>
      <c r="L5641" s="713"/>
      <c r="M5641" s="771"/>
      <c r="N5641" s="713"/>
      <c r="O5641" s="713"/>
      <c r="P5641" s="1838"/>
    </row>
    <row r="5642" spans="1:16" ht="13.5" x14ac:dyDescent="0.2">
      <c r="A5642" s="606">
        <v>181</v>
      </c>
      <c r="B5642" s="786" t="s">
        <v>784</v>
      </c>
      <c r="C5642" s="606" t="s">
        <v>701</v>
      </c>
      <c r="D5642" s="606">
        <v>1</v>
      </c>
      <c r="E5642" s="606">
        <v>2011</v>
      </c>
      <c r="F5642" s="1080">
        <v>212.40182000000001</v>
      </c>
      <c r="G5642" s="784">
        <f t="shared" si="186"/>
        <v>212.40182000000001</v>
      </c>
      <c r="H5642" s="1081">
        <v>100</v>
      </c>
      <c r="I5642" s="784">
        <f t="shared" si="187"/>
        <v>0</v>
      </c>
      <c r="J5642" s="771"/>
      <c r="K5642" s="713"/>
      <c r="L5642" s="713"/>
      <c r="M5642" s="771"/>
      <c r="N5642" s="713"/>
      <c r="O5642" s="713"/>
      <c r="P5642" s="1838"/>
    </row>
    <row r="5643" spans="1:16" ht="13.5" x14ac:dyDescent="0.2">
      <c r="A5643" s="606">
        <v>182</v>
      </c>
      <c r="B5643" s="786" t="s">
        <v>784</v>
      </c>
      <c r="C5643" s="606" t="s">
        <v>701</v>
      </c>
      <c r="D5643" s="606">
        <v>1</v>
      </c>
      <c r="E5643" s="606">
        <v>2011</v>
      </c>
      <c r="F5643" s="1080">
        <v>212.40182000000001</v>
      </c>
      <c r="G5643" s="784">
        <f t="shared" si="186"/>
        <v>212.40182000000001</v>
      </c>
      <c r="H5643" s="1081">
        <v>100</v>
      </c>
      <c r="I5643" s="784">
        <f t="shared" si="187"/>
        <v>0</v>
      </c>
      <c r="J5643" s="771"/>
      <c r="K5643" s="713"/>
      <c r="L5643" s="713"/>
      <c r="M5643" s="771"/>
      <c r="N5643" s="713"/>
      <c r="O5643" s="713"/>
      <c r="P5643" s="1838"/>
    </row>
    <row r="5644" spans="1:16" ht="13.5" x14ac:dyDescent="0.2">
      <c r="A5644" s="606">
        <v>183</v>
      </c>
      <c r="B5644" s="786" t="s">
        <v>784</v>
      </c>
      <c r="C5644" s="606" t="s">
        <v>701</v>
      </c>
      <c r="D5644" s="606">
        <v>1</v>
      </c>
      <c r="E5644" s="606">
        <v>2011</v>
      </c>
      <c r="F5644" s="1080">
        <v>212.40182000000001</v>
      </c>
      <c r="G5644" s="784">
        <f t="shared" si="186"/>
        <v>212.40182000000001</v>
      </c>
      <c r="H5644" s="1081">
        <v>100</v>
      </c>
      <c r="I5644" s="784">
        <f t="shared" si="187"/>
        <v>0</v>
      </c>
      <c r="J5644" s="771"/>
      <c r="K5644" s="713"/>
      <c r="L5644" s="713"/>
      <c r="M5644" s="771"/>
      <c r="N5644" s="713"/>
      <c r="O5644" s="713"/>
      <c r="P5644" s="1838"/>
    </row>
    <row r="5645" spans="1:16" ht="13.5" x14ac:dyDescent="0.2">
      <c r="A5645" s="606">
        <v>184</v>
      </c>
      <c r="B5645" s="786" t="s">
        <v>784</v>
      </c>
      <c r="C5645" s="606" t="s">
        <v>701</v>
      </c>
      <c r="D5645" s="606">
        <v>1</v>
      </c>
      <c r="E5645" s="606">
        <v>2011</v>
      </c>
      <c r="F5645" s="1080">
        <v>212.40182000000001</v>
      </c>
      <c r="G5645" s="784">
        <f t="shared" si="186"/>
        <v>212.40182000000001</v>
      </c>
      <c r="H5645" s="1081">
        <v>100</v>
      </c>
      <c r="I5645" s="784">
        <f t="shared" si="187"/>
        <v>0</v>
      </c>
      <c r="J5645" s="771"/>
      <c r="K5645" s="713"/>
      <c r="L5645" s="713"/>
      <c r="M5645" s="771"/>
      <c r="N5645" s="713"/>
      <c r="O5645" s="713"/>
      <c r="P5645" s="1838"/>
    </row>
    <row r="5646" spans="1:16" ht="13.5" x14ac:dyDescent="0.2">
      <c r="A5646" s="606">
        <v>185</v>
      </c>
      <c r="B5646" s="786" t="s">
        <v>784</v>
      </c>
      <c r="C5646" s="606" t="s">
        <v>701</v>
      </c>
      <c r="D5646" s="606">
        <v>1</v>
      </c>
      <c r="E5646" s="606">
        <v>2011</v>
      </c>
      <c r="F5646" s="1080">
        <v>212.40182000000001</v>
      </c>
      <c r="G5646" s="784">
        <f t="shared" si="186"/>
        <v>212.40182000000001</v>
      </c>
      <c r="H5646" s="1081">
        <v>100</v>
      </c>
      <c r="I5646" s="784">
        <f t="shared" si="187"/>
        <v>0</v>
      </c>
      <c r="J5646" s="771"/>
      <c r="K5646" s="713"/>
      <c r="L5646" s="713"/>
      <c r="M5646" s="771"/>
      <c r="N5646" s="713"/>
      <c r="O5646" s="713"/>
      <c r="P5646" s="1838"/>
    </row>
    <row r="5647" spans="1:16" ht="13.5" x14ac:dyDescent="0.2">
      <c r="A5647" s="606">
        <v>186</v>
      </c>
      <c r="B5647" s="786" t="s">
        <v>784</v>
      </c>
      <c r="C5647" s="606" t="s">
        <v>701</v>
      </c>
      <c r="D5647" s="606">
        <v>1</v>
      </c>
      <c r="E5647" s="606">
        <v>2011</v>
      </c>
      <c r="F5647" s="1080">
        <v>212.40182000000001</v>
      </c>
      <c r="G5647" s="784">
        <f t="shared" si="186"/>
        <v>212.40182000000001</v>
      </c>
      <c r="H5647" s="1081">
        <v>100</v>
      </c>
      <c r="I5647" s="784">
        <f t="shared" si="187"/>
        <v>0</v>
      </c>
      <c r="J5647" s="771"/>
      <c r="K5647" s="713"/>
      <c r="L5647" s="713"/>
      <c r="M5647" s="771"/>
      <c r="N5647" s="713"/>
      <c r="O5647" s="713"/>
      <c r="P5647" s="1838"/>
    </row>
    <row r="5648" spans="1:16" ht="13.5" x14ac:dyDescent="0.2">
      <c r="A5648" s="606">
        <v>187</v>
      </c>
      <c r="B5648" s="786" t="s">
        <v>3117</v>
      </c>
      <c r="C5648" s="606" t="s">
        <v>701</v>
      </c>
      <c r="D5648" s="606">
        <v>75</v>
      </c>
      <c r="E5648" s="606">
        <v>2011</v>
      </c>
      <c r="F5648" s="1080">
        <v>2548.8150000000001</v>
      </c>
      <c r="G5648" s="784">
        <f t="shared" si="186"/>
        <v>2548.8150000000001</v>
      </c>
      <c r="H5648" s="1081">
        <v>100</v>
      </c>
      <c r="I5648" s="784">
        <f t="shared" si="187"/>
        <v>0</v>
      </c>
      <c r="J5648" s="771"/>
      <c r="K5648" s="713"/>
      <c r="L5648" s="713"/>
      <c r="M5648" s="771"/>
      <c r="N5648" s="713"/>
      <c r="O5648" s="713"/>
      <c r="P5648" s="1838"/>
    </row>
    <row r="5649" spans="1:16" ht="13.5" x14ac:dyDescent="0.2">
      <c r="A5649" s="606">
        <v>188</v>
      </c>
      <c r="B5649" s="786" t="s">
        <v>3067</v>
      </c>
      <c r="C5649" s="606" t="s">
        <v>701</v>
      </c>
      <c r="D5649" s="606">
        <v>24</v>
      </c>
      <c r="E5649" s="606">
        <v>2011</v>
      </c>
      <c r="F5649" s="1080">
        <v>2548.41624</v>
      </c>
      <c r="G5649" s="784">
        <f t="shared" si="186"/>
        <v>2548.41624</v>
      </c>
      <c r="H5649" s="1081">
        <v>100</v>
      </c>
      <c r="I5649" s="784">
        <f t="shared" si="187"/>
        <v>0</v>
      </c>
      <c r="J5649" s="771"/>
      <c r="K5649" s="713"/>
      <c r="L5649" s="713"/>
      <c r="M5649" s="771"/>
      <c r="N5649" s="713"/>
      <c r="O5649" s="713"/>
      <c r="P5649" s="1838"/>
    </row>
    <row r="5650" spans="1:16" s="797" customFormat="1" ht="13.5" x14ac:dyDescent="0.2">
      <c r="A5650" s="606">
        <v>189</v>
      </c>
      <c r="B5650" s="786" t="s">
        <v>712</v>
      </c>
      <c r="C5650" s="606" t="s">
        <v>701</v>
      </c>
      <c r="D5650" s="606">
        <v>1</v>
      </c>
      <c r="E5650" s="606">
        <v>2011</v>
      </c>
      <c r="F5650" s="1080">
        <v>493.74837000000002</v>
      </c>
      <c r="G5650" s="784">
        <f t="shared" ref="G5650:G5713" si="188">F5650*H5650%</f>
        <v>493.74837000000002</v>
      </c>
      <c r="H5650" s="1081">
        <v>100</v>
      </c>
      <c r="I5650" s="784">
        <f t="shared" ref="I5650:I5713" si="189">F5650-G5650</f>
        <v>0</v>
      </c>
      <c r="J5650" s="785"/>
      <c r="K5650" s="792"/>
      <c r="L5650" s="792"/>
      <c r="M5650" s="785"/>
      <c r="N5650" s="792"/>
      <c r="O5650" s="792"/>
      <c r="P5650" s="1838"/>
    </row>
    <row r="5651" spans="1:16" s="797" customFormat="1" ht="13.5" x14ac:dyDescent="0.2">
      <c r="A5651" s="606">
        <v>190</v>
      </c>
      <c r="B5651" s="786" t="s">
        <v>712</v>
      </c>
      <c r="C5651" s="606" t="s">
        <v>701</v>
      </c>
      <c r="D5651" s="606">
        <v>1</v>
      </c>
      <c r="E5651" s="606">
        <v>2011</v>
      </c>
      <c r="F5651" s="1080">
        <v>493.74837000000002</v>
      </c>
      <c r="G5651" s="784">
        <f t="shared" si="188"/>
        <v>493.74837000000002</v>
      </c>
      <c r="H5651" s="1081">
        <v>100</v>
      </c>
      <c r="I5651" s="784">
        <f t="shared" si="189"/>
        <v>0</v>
      </c>
      <c r="J5651" s="785"/>
      <c r="K5651" s="792"/>
      <c r="L5651" s="792"/>
      <c r="M5651" s="785"/>
      <c r="N5651" s="792"/>
      <c r="O5651" s="792"/>
      <c r="P5651" s="1838"/>
    </row>
    <row r="5652" spans="1:16" ht="13.5" x14ac:dyDescent="0.2">
      <c r="A5652" s="606">
        <v>191</v>
      </c>
      <c r="B5652" s="786" t="s">
        <v>1997</v>
      </c>
      <c r="C5652" s="606" t="s">
        <v>701</v>
      </c>
      <c r="D5652" s="606">
        <v>8</v>
      </c>
      <c r="E5652" s="606">
        <v>2011</v>
      </c>
      <c r="F5652" s="1080">
        <v>1039.0604799999999</v>
      </c>
      <c r="G5652" s="784">
        <f t="shared" si="188"/>
        <v>1039.0604799999999</v>
      </c>
      <c r="H5652" s="1081">
        <v>100</v>
      </c>
      <c r="I5652" s="784">
        <f t="shared" si="189"/>
        <v>0</v>
      </c>
      <c r="J5652" s="771"/>
      <c r="K5652" s="713"/>
      <c r="L5652" s="713"/>
      <c r="M5652" s="771"/>
      <c r="N5652" s="713"/>
      <c r="O5652" s="713"/>
      <c r="P5652" s="1838"/>
    </row>
    <row r="5653" spans="1:16" ht="13.5" x14ac:dyDescent="0.2">
      <c r="A5653" s="606">
        <v>192</v>
      </c>
      <c r="B5653" s="786" t="s">
        <v>1995</v>
      </c>
      <c r="C5653" s="606" t="s">
        <v>701</v>
      </c>
      <c r="D5653" s="606">
        <v>26</v>
      </c>
      <c r="E5653" s="606">
        <v>2011</v>
      </c>
      <c r="F5653" s="1080">
        <v>4297.9320800000005</v>
      </c>
      <c r="G5653" s="784">
        <f t="shared" si="188"/>
        <v>4297.9320800000005</v>
      </c>
      <c r="H5653" s="1081">
        <v>100</v>
      </c>
      <c r="I5653" s="784">
        <f t="shared" si="189"/>
        <v>0</v>
      </c>
      <c r="J5653" s="771"/>
      <c r="K5653" s="713"/>
      <c r="L5653" s="713"/>
      <c r="M5653" s="771"/>
      <c r="N5653" s="713"/>
      <c r="O5653" s="713"/>
      <c r="P5653" s="1838"/>
    </row>
    <row r="5654" spans="1:16" ht="27" x14ac:dyDescent="0.2">
      <c r="A5654" s="606">
        <v>193</v>
      </c>
      <c r="B5654" s="786" t="s">
        <v>3103</v>
      </c>
      <c r="C5654" s="606" t="s">
        <v>701</v>
      </c>
      <c r="D5654" s="606">
        <v>1</v>
      </c>
      <c r="E5654" s="606">
        <v>2016</v>
      </c>
      <c r="F5654" s="1080">
        <v>67.8</v>
      </c>
      <c r="G5654" s="784">
        <f t="shared" si="188"/>
        <v>32.543999999999997</v>
      </c>
      <c r="H5654" s="1081">
        <v>48</v>
      </c>
      <c r="I5654" s="784">
        <f t="shared" si="189"/>
        <v>35.256</v>
      </c>
      <c r="J5654" s="771"/>
      <c r="K5654" s="713"/>
      <c r="L5654" s="713"/>
      <c r="M5654" s="771"/>
      <c r="N5654" s="713"/>
      <c r="O5654" s="713"/>
      <c r="P5654" s="1838"/>
    </row>
    <row r="5655" spans="1:16" ht="27" x14ac:dyDescent="0.2">
      <c r="A5655" s="606">
        <v>194</v>
      </c>
      <c r="B5655" s="786" t="s">
        <v>4104</v>
      </c>
      <c r="C5655" s="606" t="s">
        <v>701</v>
      </c>
      <c r="D5655" s="606">
        <v>8</v>
      </c>
      <c r="E5655" s="606">
        <v>2011</v>
      </c>
      <c r="F5655" s="1080">
        <v>602.4</v>
      </c>
      <c r="G5655" s="784">
        <f t="shared" si="188"/>
        <v>602.4</v>
      </c>
      <c r="H5655" s="1081">
        <v>100</v>
      </c>
      <c r="I5655" s="784">
        <f t="shared" si="189"/>
        <v>0</v>
      </c>
      <c r="J5655" s="771"/>
      <c r="K5655" s="713"/>
      <c r="L5655" s="713"/>
      <c r="M5655" s="771"/>
      <c r="N5655" s="713"/>
      <c r="O5655" s="713"/>
      <c r="P5655" s="1838"/>
    </row>
    <row r="5656" spans="1:16" ht="13.5" x14ac:dyDescent="0.2">
      <c r="A5656" s="606">
        <v>195</v>
      </c>
      <c r="B5656" s="800" t="s">
        <v>4105</v>
      </c>
      <c r="C5656" s="606" t="s">
        <v>701</v>
      </c>
      <c r="D5656" s="606">
        <v>4</v>
      </c>
      <c r="E5656" s="606">
        <v>2011</v>
      </c>
      <c r="F5656" s="1080">
        <v>154.80000000000001</v>
      </c>
      <c r="G5656" s="784">
        <f t="shared" si="188"/>
        <v>154.80000000000001</v>
      </c>
      <c r="H5656" s="1081">
        <v>100</v>
      </c>
      <c r="I5656" s="784">
        <f t="shared" si="189"/>
        <v>0</v>
      </c>
      <c r="J5656" s="771"/>
      <c r="K5656" s="713"/>
      <c r="L5656" s="713"/>
      <c r="M5656" s="771"/>
      <c r="N5656" s="713"/>
      <c r="O5656" s="713"/>
      <c r="P5656" s="1838"/>
    </row>
    <row r="5657" spans="1:16" ht="13.5" x14ac:dyDescent="0.2">
      <c r="A5657" s="606">
        <v>196</v>
      </c>
      <c r="B5657" s="786" t="s">
        <v>3166</v>
      </c>
      <c r="C5657" s="606" t="s">
        <v>701</v>
      </c>
      <c r="D5657" s="606">
        <v>4</v>
      </c>
      <c r="E5657" s="606">
        <v>2011</v>
      </c>
      <c r="F5657" s="1080">
        <v>150</v>
      </c>
      <c r="G5657" s="784">
        <f t="shared" si="188"/>
        <v>150</v>
      </c>
      <c r="H5657" s="1081">
        <v>100</v>
      </c>
      <c r="I5657" s="784">
        <f t="shared" si="189"/>
        <v>0</v>
      </c>
      <c r="J5657" s="771"/>
      <c r="K5657" s="713"/>
      <c r="L5657" s="713"/>
      <c r="M5657" s="771"/>
      <c r="N5657" s="713"/>
      <c r="O5657" s="713"/>
      <c r="P5657" s="1838"/>
    </row>
    <row r="5658" spans="1:16" ht="27" x14ac:dyDescent="0.2">
      <c r="A5658" s="606">
        <v>197</v>
      </c>
      <c r="B5658" s="786" t="s">
        <v>4106</v>
      </c>
      <c r="C5658" s="606" t="s">
        <v>701</v>
      </c>
      <c r="D5658" s="606">
        <v>4</v>
      </c>
      <c r="E5658" s="606">
        <v>2011</v>
      </c>
      <c r="F5658" s="1080">
        <v>162</v>
      </c>
      <c r="G5658" s="784">
        <f t="shared" si="188"/>
        <v>162</v>
      </c>
      <c r="H5658" s="1081">
        <v>100</v>
      </c>
      <c r="I5658" s="784">
        <f t="shared" si="189"/>
        <v>0</v>
      </c>
      <c r="J5658" s="771"/>
      <c r="K5658" s="713"/>
      <c r="L5658" s="713"/>
      <c r="M5658" s="771"/>
      <c r="N5658" s="713"/>
      <c r="O5658" s="713"/>
      <c r="P5658" s="1838"/>
    </row>
    <row r="5659" spans="1:16" ht="54" x14ac:dyDescent="0.2">
      <c r="A5659" s="606">
        <v>198</v>
      </c>
      <c r="B5659" s="786" t="s">
        <v>4107</v>
      </c>
      <c r="C5659" s="606" t="s">
        <v>701</v>
      </c>
      <c r="D5659" s="606">
        <v>1</v>
      </c>
      <c r="E5659" s="606">
        <v>2011</v>
      </c>
      <c r="F5659" s="1080">
        <v>308</v>
      </c>
      <c r="G5659" s="784">
        <f t="shared" si="188"/>
        <v>308</v>
      </c>
      <c r="H5659" s="1081">
        <v>100</v>
      </c>
      <c r="I5659" s="784">
        <f t="shared" si="189"/>
        <v>0</v>
      </c>
      <c r="J5659" s="771"/>
      <c r="K5659" s="713"/>
      <c r="L5659" s="713"/>
      <c r="M5659" s="771"/>
      <c r="N5659" s="713"/>
      <c r="O5659" s="713"/>
      <c r="P5659" s="1838"/>
    </row>
    <row r="5660" spans="1:16" ht="13.5" x14ac:dyDescent="0.2">
      <c r="A5660" s="606">
        <v>199</v>
      </c>
      <c r="B5660" s="786" t="s">
        <v>759</v>
      </c>
      <c r="C5660" s="606" t="s">
        <v>701</v>
      </c>
      <c r="D5660" s="606">
        <v>1</v>
      </c>
      <c r="E5660" s="606">
        <v>2008</v>
      </c>
      <c r="F5660" s="1080">
        <v>75</v>
      </c>
      <c r="G5660" s="784">
        <f t="shared" si="188"/>
        <v>75</v>
      </c>
      <c r="H5660" s="1081">
        <v>100</v>
      </c>
      <c r="I5660" s="784">
        <f t="shared" si="189"/>
        <v>0</v>
      </c>
      <c r="J5660" s="771"/>
      <c r="K5660" s="713"/>
      <c r="L5660" s="713"/>
      <c r="M5660" s="771"/>
      <c r="N5660" s="713"/>
      <c r="O5660" s="713"/>
      <c r="P5660" s="1838"/>
    </row>
    <row r="5661" spans="1:16" ht="13.5" x14ac:dyDescent="0.2">
      <c r="A5661" s="606">
        <v>200</v>
      </c>
      <c r="B5661" s="786" t="s">
        <v>801</v>
      </c>
      <c r="C5661" s="606" t="s">
        <v>701</v>
      </c>
      <c r="D5661" s="606">
        <v>1</v>
      </c>
      <c r="E5661" s="606">
        <v>2008</v>
      </c>
      <c r="F5661" s="1080">
        <v>400</v>
      </c>
      <c r="G5661" s="784">
        <f t="shared" si="188"/>
        <v>400</v>
      </c>
      <c r="H5661" s="1081">
        <v>100</v>
      </c>
      <c r="I5661" s="784">
        <f t="shared" si="189"/>
        <v>0</v>
      </c>
      <c r="J5661" s="771"/>
      <c r="K5661" s="713"/>
      <c r="L5661" s="713"/>
      <c r="M5661" s="771"/>
      <c r="N5661" s="713"/>
      <c r="O5661" s="713"/>
      <c r="P5661" s="1838"/>
    </row>
    <row r="5662" spans="1:16" ht="13.5" x14ac:dyDescent="0.2">
      <c r="A5662" s="606">
        <v>201</v>
      </c>
      <c r="B5662" s="786" t="s">
        <v>786</v>
      </c>
      <c r="C5662" s="606" t="s">
        <v>701</v>
      </c>
      <c r="D5662" s="606">
        <v>4</v>
      </c>
      <c r="E5662" s="606">
        <v>2008</v>
      </c>
      <c r="F5662" s="1080">
        <v>180</v>
      </c>
      <c r="G5662" s="784">
        <f t="shared" si="188"/>
        <v>180</v>
      </c>
      <c r="H5662" s="1081">
        <v>100</v>
      </c>
      <c r="I5662" s="784">
        <f t="shared" si="189"/>
        <v>0</v>
      </c>
      <c r="J5662" s="771"/>
      <c r="K5662" s="713"/>
      <c r="L5662" s="713"/>
      <c r="M5662" s="771"/>
      <c r="N5662" s="713"/>
      <c r="O5662" s="713"/>
      <c r="P5662" s="1838"/>
    </row>
    <row r="5663" spans="1:16" ht="13.5" x14ac:dyDescent="0.2">
      <c r="A5663" s="606">
        <v>202</v>
      </c>
      <c r="B5663" s="786" t="s">
        <v>786</v>
      </c>
      <c r="C5663" s="606" t="s">
        <v>701</v>
      </c>
      <c r="D5663" s="606">
        <v>1</v>
      </c>
      <c r="E5663" s="606">
        <v>2008</v>
      </c>
      <c r="F5663" s="1080">
        <v>45</v>
      </c>
      <c r="G5663" s="784">
        <f t="shared" si="188"/>
        <v>45</v>
      </c>
      <c r="H5663" s="1081">
        <v>100</v>
      </c>
      <c r="I5663" s="784">
        <f t="shared" si="189"/>
        <v>0</v>
      </c>
      <c r="J5663" s="771"/>
      <c r="K5663" s="713"/>
      <c r="L5663" s="713"/>
      <c r="M5663" s="771"/>
      <c r="N5663" s="713"/>
      <c r="O5663" s="713"/>
      <c r="P5663" s="1838"/>
    </row>
    <row r="5664" spans="1:16" ht="13.5" x14ac:dyDescent="0.2">
      <c r="A5664" s="606">
        <v>203</v>
      </c>
      <c r="B5664" s="786" t="s">
        <v>786</v>
      </c>
      <c r="C5664" s="606" t="s">
        <v>701</v>
      </c>
      <c r="D5664" s="606">
        <v>1</v>
      </c>
      <c r="E5664" s="606">
        <v>2008</v>
      </c>
      <c r="F5664" s="1080">
        <v>45</v>
      </c>
      <c r="G5664" s="784">
        <f t="shared" si="188"/>
        <v>45</v>
      </c>
      <c r="H5664" s="1081">
        <v>100</v>
      </c>
      <c r="I5664" s="784">
        <f t="shared" si="189"/>
        <v>0</v>
      </c>
      <c r="J5664" s="771"/>
      <c r="K5664" s="713"/>
      <c r="L5664" s="713"/>
      <c r="M5664" s="771"/>
      <c r="N5664" s="713"/>
      <c r="O5664" s="713"/>
      <c r="P5664" s="1838"/>
    </row>
    <row r="5665" spans="1:16" ht="13.5" x14ac:dyDescent="0.2">
      <c r="A5665" s="606">
        <v>204</v>
      </c>
      <c r="B5665" s="786" t="s">
        <v>786</v>
      </c>
      <c r="C5665" s="606" t="s">
        <v>701</v>
      </c>
      <c r="D5665" s="606">
        <v>1</v>
      </c>
      <c r="E5665" s="606">
        <v>2008</v>
      </c>
      <c r="F5665" s="1080">
        <v>45</v>
      </c>
      <c r="G5665" s="784">
        <f t="shared" si="188"/>
        <v>45</v>
      </c>
      <c r="H5665" s="1081">
        <v>100</v>
      </c>
      <c r="I5665" s="784">
        <f t="shared" si="189"/>
        <v>0</v>
      </c>
      <c r="J5665" s="771"/>
      <c r="K5665" s="713"/>
      <c r="L5665" s="713"/>
      <c r="M5665" s="771"/>
      <c r="N5665" s="713"/>
      <c r="O5665" s="713"/>
      <c r="P5665" s="1838"/>
    </row>
    <row r="5666" spans="1:16" ht="13.5" x14ac:dyDescent="0.2">
      <c r="A5666" s="606">
        <v>205</v>
      </c>
      <c r="B5666" s="786" t="s">
        <v>786</v>
      </c>
      <c r="C5666" s="606" t="s">
        <v>701</v>
      </c>
      <c r="D5666" s="606">
        <v>1</v>
      </c>
      <c r="E5666" s="606">
        <v>2009</v>
      </c>
      <c r="F5666" s="1080">
        <v>89</v>
      </c>
      <c r="G5666" s="784">
        <f t="shared" si="188"/>
        <v>89</v>
      </c>
      <c r="H5666" s="1081">
        <v>100</v>
      </c>
      <c r="I5666" s="784">
        <f t="shared" si="189"/>
        <v>0</v>
      </c>
      <c r="J5666" s="771"/>
      <c r="K5666" s="713"/>
      <c r="L5666" s="713"/>
      <c r="M5666" s="771"/>
      <c r="N5666" s="713"/>
      <c r="O5666" s="713"/>
      <c r="P5666" s="1838"/>
    </row>
    <row r="5667" spans="1:16" ht="13.5" x14ac:dyDescent="0.2">
      <c r="A5667" s="606">
        <v>206</v>
      </c>
      <c r="B5667" s="786" t="s">
        <v>786</v>
      </c>
      <c r="C5667" s="606" t="s">
        <v>701</v>
      </c>
      <c r="D5667" s="606">
        <v>1</v>
      </c>
      <c r="E5667" s="606">
        <v>2009</v>
      </c>
      <c r="F5667" s="1080">
        <v>89</v>
      </c>
      <c r="G5667" s="784">
        <f t="shared" si="188"/>
        <v>89</v>
      </c>
      <c r="H5667" s="1081">
        <v>100</v>
      </c>
      <c r="I5667" s="784">
        <f t="shared" si="189"/>
        <v>0</v>
      </c>
      <c r="J5667" s="771"/>
      <c r="K5667" s="713"/>
      <c r="L5667" s="713"/>
      <c r="M5667" s="771"/>
      <c r="N5667" s="713"/>
      <c r="O5667" s="713"/>
      <c r="P5667" s="1838"/>
    </row>
    <row r="5668" spans="1:16" ht="13.5" x14ac:dyDescent="0.2">
      <c r="A5668" s="606">
        <v>207</v>
      </c>
      <c r="B5668" s="786" t="s">
        <v>786</v>
      </c>
      <c r="C5668" s="606" t="s">
        <v>701</v>
      </c>
      <c r="D5668" s="606">
        <v>1</v>
      </c>
      <c r="E5668" s="606">
        <v>2009</v>
      </c>
      <c r="F5668" s="1080">
        <v>89</v>
      </c>
      <c r="G5668" s="784">
        <f t="shared" si="188"/>
        <v>89</v>
      </c>
      <c r="H5668" s="1081">
        <v>100</v>
      </c>
      <c r="I5668" s="784">
        <f t="shared" si="189"/>
        <v>0</v>
      </c>
      <c r="J5668" s="771"/>
      <c r="K5668" s="713"/>
      <c r="L5668" s="713"/>
      <c r="M5668" s="771"/>
      <c r="N5668" s="713"/>
      <c r="O5668" s="713"/>
      <c r="P5668" s="1838"/>
    </row>
    <row r="5669" spans="1:16" ht="13.5" x14ac:dyDescent="0.2">
      <c r="A5669" s="606">
        <v>208</v>
      </c>
      <c r="B5669" s="786" t="s">
        <v>786</v>
      </c>
      <c r="C5669" s="606" t="s">
        <v>701</v>
      </c>
      <c r="D5669" s="606">
        <v>1</v>
      </c>
      <c r="E5669" s="606">
        <v>2009</v>
      </c>
      <c r="F5669" s="1080">
        <v>89</v>
      </c>
      <c r="G5669" s="784">
        <f t="shared" si="188"/>
        <v>89</v>
      </c>
      <c r="H5669" s="1081">
        <v>100</v>
      </c>
      <c r="I5669" s="784">
        <f t="shared" si="189"/>
        <v>0</v>
      </c>
      <c r="J5669" s="771"/>
      <c r="K5669" s="713"/>
      <c r="L5669" s="713"/>
      <c r="M5669" s="771"/>
      <c r="N5669" s="713"/>
      <c r="O5669" s="713"/>
      <c r="P5669" s="1838"/>
    </row>
    <row r="5670" spans="1:16" ht="13.5" x14ac:dyDescent="0.2">
      <c r="A5670" s="606">
        <v>209</v>
      </c>
      <c r="B5670" s="786" t="s">
        <v>786</v>
      </c>
      <c r="C5670" s="606" t="s">
        <v>701</v>
      </c>
      <c r="D5670" s="606">
        <v>1</v>
      </c>
      <c r="E5670" s="606">
        <v>2009</v>
      </c>
      <c r="F5670" s="1080">
        <v>89</v>
      </c>
      <c r="G5670" s="784">
        <f t="shared" si="188"/>
        <v>89</v>
      </c>
      <c r="H5670" s="1081">
        <v>100</v>
      </c>
      <c r="I5670" s="784">
        <f t="shared" si="189"/>
        <v>0</v>
      </c>
      <c r="J5670" s="771"/>
      <c r="K5670" s="713"/>
      <c r="L5670" s="713"/>
      <c r="M5670" s="771"/>
      <c r="N5670" s="713"/>
      <c r="O5670" s="713"/>
      <c r="P5670" s="1838"/>
    </row>
    <row r="5671" spans="1:16" ht="13.5" x14ac:dyDescent="0.2">
      <c r="A5671" s="606">
        <v>210</v>
      </c>
      <c r="B5671" s="786" t="s">
        <v>786</v>
      </c>
      <c r="C5671" s="606" t="s">
        <v>701</v>
      </c>
      <c r="D5671" s="606">
        <v>1</v>
      </c>
      <c r="E5671" s="606">
        <v>2009</v>
      </c>
      <c r="F5671" s="1080">
        <v>89</v>
      </c>
      <c r="G5671" s="784">
        <f t="shared" si="188"/>
        <v>89</v>
      </c>
      <c r="H5671" s="1081">
        <v>100</v>
      </c>
      <c r="I5671" s="784">
        <f t="shared" si="189"/>
        <v>0</v>
      </c>
      <c r="J5671" s="771"/>
      <c r="K5671" s="713"/>
      <c r="L5671" s="713"/>
      <c r="M5671" s="771"/>
      <c r="N5671" s="713"/>
      <c r="O5671" s="713"/>
      <c r="P5671" s="1838"/>
    </row>
    <row r="5672" spans="1:16" ht="13.5" x14ac:dyDescent="0.2">
      <c r="A5672" s="606">
        <v>211</v>
      </c>
      <c r="B5672" s="786" t="s">
        <v>786</v>
      </c>
      <c r="C5672" s="606" t="s">
        <v>701</v>
      </c>
      <c r="D5672" s="606">
        <v>1</v>
      </c>
      <c r="E5672" s="606">
        <v>2009</v>
      </c>
      <c r="F5672" s="1080">
        <v>89</v>
      </c>
      <c r="G5672" s="784">
        <f t="shared" si="188"/>
        <v>89</v>
      </c>
      <c r="H5672" s="1081">
        <v>100</v>
      </c>
      <c r="I5672" s="784">
        <f t="shared" si="189"/>
        <v>0</v>
      </c>
      <c r="J5672" s="771"/>
      <c r="K5672" s="713"/>
      <c r="L5672" s="713"/>
      <c r="M5672" s="771"/>
      <c r="N5672" s="713"/>
      <c r="O5672" s="713"/>
      <c r="P5672" s="1838"/>
    </row>
    <row r="5673" spans="1:16" ht="13.5" x14ac:dyDescent="0.2">
      <c r="A5673" s="606">
        <v>212</v>
      </c>
      <c r="B5673" s="786" t="s">
        <v>786</v>
      </c>
      <c r="C5673" s="606" t="s">
        <v>701</v>
      </c>
      <c r="D5673" s="606">
        <v>1</v>
      </c>
      <c r="E5673" s="606">
        <v>2009</v>
      </c>
      <c r="F5673" s="1080">
        <v>89</v>
      </c>
      <c r="G5673" s="784">
        <f t="shared" si="188"/>
        <v>89</v>
      </c>
      <c r="H5673" s="1081">
        <v>100</v>
      </c>
      <c r="I5673" s="784">
        <f t="shared" si="189"/>
        <v>0</v>
      </c>
      <c r="J5673" s="771"/>
      <c r="K5673" s="713"/>
      <c r="L5673" s="713"/>
      <c r="M5673" s="771"/>
      <c r="N5673" s="713"/>
      <c r="O5673" s="713"/>
      <c r="P5673" s="1838"/>
    </row>
    <row r="5674" spans="1:16" ht="13.5" x14ac:dyDescent="0.2">
      <c r="A5674" s="606">
        <v>213</v>
      </c>
      <c r="B5674" s="786" t="s">
        <v>786</v>
      </c>
      <c r="C5674" s="606" t="s">
        <v>701</v>
      </c>
      <c r="D5674" s="606">
        <v>1</v>
      </c>
      <c r="E5674" s="606">
        <v>2009</v>
      </c>
      <c r="F5674" s="1080">
        <v>89</v>
      </c>
      <c r="G5674" s="784">
        <f t="shared" si="188"/>
        <v>89</v>
      </c>
      <c r="H5674" s="1081">
        <v>100</v>
      </c>
      <c r="I5674" s="784">
        <f t="shared" si="189"/>
        <v>0</v>
      </c>
      <c r="J5674" s="771"/>
      <c r="K5674" s="713"/>
      <c r="L5674" s="713"/>
      <c r="M5674" s="771"/>
      <c r="N5674" s="713"/>
      <c r="O5674" s="713"/>
      <c r="P5674" s="1838"/>
    </row>
    <row r="5675" spans="1:16" ht="13.5" x14ac:dyDescent="0.2">
      <c r="A5675" s="606">
        <v>214</v>
      </c>
      <c r="B5675" s="786" t="s">
        <v>786</v>
      </c>
      <c r="C5675" s="606" t="s">
        <v>701</v>
      </c>
      <c r="D5675" s="606">
        <v>1</v>
      </c>
      <c r="E5675" s="606">
        <v>2009</v>
      </c>
      <c r="F5675" s="1080">
        <v>89</v>
      </c>
      <c r="G5675" s="784">
        <f t="shared" si="188"/>
        <v>89</v>
      </c>
      <c r="H5675" s="1081">
        <v>100</v>
      </c>
      <c r="I5675" s="784">
        <f t="shared" si="189"/>
        <v>0</v>
      </c>
      <c r="J5675" s="771"/>
      <c r="K5675" s="713"/>
      <c r="L5675" s="713"/>
      <c r="M5675" s="771"/>
      <c r="N5675" s="713"/>
      <c r="O5675" s="713"/>
      <c r="P5675" s="1838"/>
    </row>
    <row r="5676" spans="1:16" ht="13.5" x14ac:dyDescent="0.2">
      <c r="A5676" s="606">
        <v>215</v>
      </c>
      <c r="B5676" s="786" t="s">
        <v>786</v>
      </c>
      <c r="C5676" s="606" t="s">
        <v>701</v>
      </c>
      <c r="D5676" s="606">
        <v>1</v>
      </c>
      <c r="E5676" s="606">
        <v>2009</v>
      </c>
      <c r="F5676" s="1080">
        <v>89</v>
      </c>
      <c r="G5676" s="784">
        <f t="shared" si="188"/>
        <v>89</v>
      </c>
      <c r="H5676" s="1081">
        <v>100</v>
      </c>
      <c r="I5676" s="784">
        <f t="shared" si="189"/>
        <v>0</v>
      </c>
      <c r="J5676" s="771"/>
      <c r="K5676" s="713"/>
      <c r="L5676" s="713"/>
      <c r="M5676" s="771"/>
      <c r="N5676" s="713"/>
      <c r="O5676" s="713"/>
      <c r="P5676" s="1838"/>
    </row>
    <row r="5677" spans="1:16" ht="13.5" x14ac:dyDescent="0.2">
      <c r="A5677" s="606">
        <v>216</v>
      </c>
      <c r="B5677" s="786" t="s">
        <v>786</v>
      </c>
      <c r="C5677" s="606" t="s">
        <v>701</v>
      </c>
      <c r="D5677" s="606">
        <v>1</v>
      </c>
      <c r="E5677" s="606">
        <v>2009</v>
      </c>
      <c r="F5677" s="1080">
        <v>89</v>
      </c>
      <c r="G5677" s="784">
        <f t="shared" si="188"/>
        <v>89</v>
      </c>
      <c r="H5677" s="1081">
        <v>100</v>
      </c>
      <c r="I5677" s="784">
        <f t="shared" si="189"/>
        <v>0</v>
      </c>
      <c r="J5677" s="771"/>
      <c r="K5677" s="713"/>
      <c r="L5677" s="713"/>
      <c r="M5677" s="771"/>
      <c r="N5677" s="713"/>
      <c r="O5677" s="713"/>
      <c r="P5677" s="1838"/>
    </row>
    <row r="5678" spans="1:16" ht="13.5" x14ac:dyDescent="0.2">
      <c r="A5678" s="606">
        <v>217</v>
      </c>
      <c r="B5678" s="786" t="s">
        <v>786</v>
      </c>
      <c r="C5678" s="606" t="s">
        <v>701</v>
      </c>
      <c r="D5678" s="606">
        <v>1</v>
      </c>
      <c r="E5678" s="606">
        <v>2009</v>
      </c>
      <c r="F5678" s="1080">
        <v>89</v>
      </c>
      <c r="G5678" s="784">
        <f t="shared" si="188"/>
        <v>89</v>
      </c>
      <c r="H5678" s="1081">
        <v>100</v>
      </c>
      <c r="I5678" s="784">
        <f t="shared" si="189"/>
        <v>0</v>
      </c>
      <c r="J5678" s="771"/>
      <c r="K5678" s="713"/>
      <c r="L5678" s="713"/>
      <c r="M5678" s="771"/>
      <c r="N5678" s="713"/>
      <c r="O5678" s="713"/>
      <c r="P5678" s="1838"/>
    </row>
    <row r="5679" spans="1:16" ht="13.5" x14ac:dyDescent="0.2">
      <c r="A5679" s="606">
        <v>218</v>
      </c>
      <c r="B5679" s="786" t="s">
        <v>786</v>
      </c>
      <c r="C5679" s="606" t="s">
        <v>701</v>
      </c>
      <c r="D5679" s="606">
        <v>1</v>
      </c>
      <c r="E5679" s="606">
        <v>2009</v>
      </c>
      <c r="F5679" s="1080">
        <v>89</v>
      </c>
      <c r="G5679" s="784">
        <f t="shared" si="188"/>
        <v>89</v>
      </c>
      <c r="H5679" s="1081">
        <v>100</v>
      </c>
      <c r="I5679" s="784">
        <f t="shared" si="189"/>
        <v>0</v>
      </c>
      <c r="J5679" s="771"/>
      <c r="K5679" s="713"/>
      <c r="L5679" s="713"/>
      <c r="M5679" s="771"/>
      <c r="N5679" s="713"/>
      <c r="O5679" s="713"/>
      <c r="P5679" s="1838"/>
    </row>
    <row r="5680" spans="1:16" ht="13.5" x14ac:dyDescent="0.2">
      <c r="A5680" s="606">
        <v>219</v>
      </c>
      <c r="B5680" s="786" t="s">
        <v>786</v>
      </c>
      <c r="C5680" s="606" t="s">
        <v>701</v>
      </c>
      <c r="D5680" s="606">
        <v>1</v>
      </c>
      <c r="E5680" s="606">
        <v>2009</v>
      </c>
      <c r="F5680" s="1080">
        <v>89</v>
      </c>
      <c r="G5680" s="784">
        <f t="shared" si="188"/>
        <v>89</v>
      </c>
      <c r="H5680" s="1081">
        <v>100</v>
      </c>
      <c r="I5680" s="784">
        <f t="shared" si="189"/>
        <v>0</v>
      </c>
      <c r="J5680" s="771"/>
      <c r="K5680" s="713"/>
      <c r="L5680" s="713"/>
      <c r="M5680" s="771"/>
      <c r="N5680" s="713"/>
      <c r="O5680" s="713"/>
      <c r="P5680" s="1838"/>
    </row>
    <row r="5681" spans="1:16" ht="13.5" x14ac:dyDescent="0.2">
      <c r="A5681" s="606">
        <v>220</v>
      </c>
      <c r="B5681" s="786" t="s">
        <v>786</v>
      </c>
      <c r="C5681" s="606" t="s">
        <v>701</v>
      </c>
      <c r="D5681" s="606">
        <v>1</v>
      </c>
      <c r="E5681" s="606">
        <v>2009</v>
      </c>
      <c r="F5681" s="1080">
        <v>89</v>
      </c>
      <c r="G5681" s="784">
        <f t="shared" si="188"/>
        <v>89</v>
      </c>
      <c r="H5681" s="1081">
        <v>100</v>
      </c>
      <c r="I5681" s="784">
        <f t="shared" si="189"/>
        <v>0</v>
      </c>
      <c r="J5681" s="771"/>
      <c r="K5681" s="713"/>
      <c r="L5681" s="713"/>
      <c r="M5681" s="771"/>
      <c r="N5681" s="713"/>
      <c r="O5681" s="713"/>
      <c r="P5681" s="1838"/>
    </row>
    <row r="5682" spans="1:16" ht="13.5" x14ac:dyDescent="0.2">
      <c r="A5682" s="606">
        <v>221</v>
      </c>
      <c r="B5682" s="786" t="s">
        <v>786</v>
      </c>
      <c r="C5682" s="606" t="s">
        <v>701</v>
      </c>
      <c r="D5682" s="606">
        <v>1</v>
      </c>
      <c r="E5682" s="606">
        <v>2009</v>
      </c>
      <c r="F5682" s="1080">
        <v>89</v>
      </c>
      <c r="G5682" s="784">
        <f t="shared" si="188"/>
        <v>89</v>
      </c>
      <c r="H5682" s="1081">
        <v>100</v>
      </c>
      <c r="I5682" s="784">
        <f t="shared" si="189"/>
        <v>0</v>
      </c>
      <c r="J5682" s="771"/>
      <c r="K5682" s="713"/>
      <c r="L5682" s="713"/>
      <c r="M5682" s="771"/>
      <c r="N5682" s="713"/>
      <c r="O5682" s="713"/>
      <c r="P5682" s="1838"/>
    </row>
    <row r="5683" spans="1:16" ht="13.5" x14ac:dyDescent="0.2">
      <c r="A5683" s="606">
        <v>222</v>
      </c>
      <c r="B5683" s="786" t="s">
        <v>786</v>
      </c>
      <c r="C5683" s="606" t="s">
        <v>701</v>
      </c>
      <c r="D5683" s="606">
        <v>1</v>
      </c>
      <c r="E5683" s="606">
        <v>2009</v>
      </c>
      <c r="F5683" s="1080">
        <v>89</v>
      </c>
      <c r="G5683" s="784">
        <f t="shared" si="188"/>
        <v>89</v>
      </c>
      <c r="H5683" s="1081">
        <v>100</v>
      </c>
      <c r="I5683" s="784">
        <f t="shared" si="189"/>
        <v>0</v>
      </c>
      <c r="J5683" s="771"/>
      <c r="K5683" s="713"/>
      <c r="L5683" s="713"/>
      <c r="M5683" s="771"/>
      <c r="N5683" s="713"/>
      <c r="O5683" s="713"/>
      <c r="P5683" s="1838"/>
    </row>
    <row r="5684" spans="1:16" ht="13.5" x14ac:dyDescent="0.2">
      <c r="A5684" s="606">
        <v>223</v>
      </c>
      <c r="B5684" s="786" t="s">
        <v>786</v>
      </c>
      <c r="C5684" s="606" t="s">
        <v>701</v>
      </c>
      <c r="D5684" s="606">
        <v>1</v>
      </c>
      <c r="E5684" s="606">
        <v>2009</v>
      </c>
      <c r="F5684" s="1080">
        <v>89</v>
      </c>
      <c r="G5684" s="784">
        <f t="shared" si="188"/>
        <v>89</v>
      </c>
      <c r="H5684" s="1081">
        <v>100</v>
      </c>
      <c r="I5684" s="784">
        <f t="shared" si="189"/>
        <v>0</v>
      </c>
      <c r="J5684" s="771"/>
      <c r="K5684" s="713"/>
      <c r="L5684" s="713"/>
      <c r="M5684" s="771"/>
      <c r="N5684" s="713"/>
      <c r="O5684" s="713"/>
      <c r="P5684" s="1838"/>
    </row>
    <row r="5685" spans="1:16" ht="13.5" x14ac:dyDescent="0.2">
      <c r="A5685" s="606">
        <v>224</v>
      </c>
      <c r="B5685" s="786" t="s">
        <v>786</v>
      </c>
      <c r="C5685" s="606" t="s">
        <v>701</v>
      </c>
      <c r="D5685" s="606">
        <v>1</v>
      </c>
      <c r="E5685" s="606">
        <v>2009</v>
      </c>
      <c r="F5685" s="1080">
        <v>89</v>
      </c>
      <c r="G5685" s="784">
        <f t="shared" si="188"/>
        <v>89</v>
      </c>
      <c r="H5685" s="1081">
        <v>100</v>
      </c>
      <c r="I5685" s="784">
        <f t="shared" si="189"/>
        <v>0</v>
      </c>
      <c r="J5685" s="771"/>
      <c r="K5685" s="713"/>
      <c r="L5685" s="713"/>
      <c r="M5685" s="771"/>
      <c r="N5685" s="713"/>
      <c r="O5685" s="713"/>
      <c r="P5685" s="1838"/>
    </row>
    <row r="5686" spans="1:16" ht="13.5" x14ac:dyDescent="0.2">
      <c r="A5686" s="606">
        <v>225</v>
      </c>
      <c r="B5686" s="786" t="s">
        <v>2946</v>
      </c>
      <c r="C5686" s="606" t="s">
        <v>701</v>
      </c>
      <c r="D5686" s="606">
        <v>1</v>
      </c>
      <c r="E5686" s="606">
        <v>2010</v>
      </c>
      <c r="F5686" s="1080">
        <v>293.01974999999999</v>
      </c>
      <c r="G5686" s="784">
        <f t="shared" si="188"/>
        <v>293.01974999999999</v>
      </c>
      <c r="H5686" s="1081">
        <v>100</v>
      </c>
      <c r="I5686" s="784">
        <f t="shared" si="189"/>
        <v>0</v>
      </c>
      <c r="J5686" s="771"/>
      <c r="K5686" s="713"/>
      <c r="L5686" s="713"/>
      <c r="M5686" s="771"/>
      <c r="N5686" s="713"/>
      <c r="O5686" s="713"/>
      <c r="P5686" s="1838"/>
    </row>
    <row r="5687" spans="1:16" ht="13.5" x14ac:dyDescent="0.2">
      <c r="A5687" s="606">
        <v>226</v>
      </c>
      <c r="B5687" s="786" t="s">
        <v>4101</v>
      </c>
      <c r="C5687" s="606" t="s">
        <v>701</v>
      </c>
      <c r="D5687" s="606">
        <v>1</v>
      </c>
      <c r="E5687" s="606">
        <v>2010</v>
      </c>
      <c r="F5687" s="1080">
        <v>93.947210000000013</v>
      </c>
      <c r="G5687" s="784">
        <f t="shared" si="188"/>
        <v>93.947210000000013</v>
      </c>
      <c r="H5687" s="1081">
        <v>100</v>
      </c>
      <c r="I5687" s="784">
        <f t="shared" si="189"/>
        <v>0</v>
      </c>
      <c r="J5687" s="771"/>
      <c r="K5687" s="713"/>
      <c r="L5687" s="713"/>
      <c r="M5687" s="771"/>
      <c r="N5687" s="713"/>
      <c r="O5687" s="713"/>
      <c r="P5687" s="1838"/>
    </row>
    <row r="5688" spans="1:16" ht="13.5" x14ac:dyDescent="0.2">
      <c r="A5688" s="606">
        <v>227</v>
      </c>
      <c r="B5688" s="800" t="s">
        <v>3812</v>
      </c>
      <c r="C5688" s="606" t="s">
        <v>701</v>
      </c>
      <c r="D5688" s="606">
        <v>1</v>
      </c>
      <c r="E5688" s="606">
        <v>2010</v>
      </c>
      <c r="F5688" s="1080">
        <v>95.108070000000012</v>
      </c>
      <c r="G5688" s="784">
        <f t="shared" si="188"/>
        <v>95.108070000000012</v>
      </c>
      <c r="H5688" s="1081">
        <v>100</v>
      </c>
      <c r="I5688" s="784">
        <f t="shared" si="189"/>
        <v>0</v>
      </c>
      <c r="J5688" s="771"/>
      <c r="K5688" s="713"/>
      <c r="L5688" s="713"/>
      <c r="M5688" s="771"/>
      <c r="N5688" s="713"/>
      <c r="O5688" s="713"/>
      <c r="P5688" s="1838"/>
    </row>
    <row r="5689" spans="1:16" ht="13.5" x14ac:dyDescent="0.2">
      <c r="A5689" s="606">
        <v>228</v>
      </c>
      <c r="B5689" s="800" t="s">
        <v>784</v>
      </c>
      <c r="C5689" s="606" t="s">
        <v>701</v>
      </c>
      <c r="D5689" s="606">
        <v>1</v>
      </c>
      <c r="E5689" s="606">
        <v>2010</v>
      </c>
      <c r="F5689" s="1080">
        <v>222.78644</v>
      </c>
      <c r="G5689" s="784">
        <f t="shared" si="188"/>
        <v>222.78644</v>
      </c>
      <c r="H5689" s="1081">
        <v>100</v>
      </c>
      <c r="I5689" s="784">
        <f t="shared" si="189"/>
        <v>0</v>
      </c>
      <c r="J5689" s="771"/>
      <c r="K5689" s="713"/>
      <c r="L5689" s="713"/>
      <c r="M5689" s="771"/>
      <c r="N5689" s="713"/>
      <c r="O5689" s="713"/>
      <c r="P5689" s="1838"/>
    </row>
    <row r="5690" spans="1:16" ht="13.5" x14ac:dyDescent="0.2">
      <c r="A5690" s="606">
        <v>229</v>
      </c>
      <c r="B5690" s="786" t="s">
        <v>787</v>
      </c>
      <c r="C5690" s="606" t="s">
        <v>701</v>
      </c>
      <c r="D5690" s="606">
        <v>1</v>
      </c>
      <c r="E5690" s="606">
        <v>2008</v>
      </c>
      <c r="F5690" s="1080">
        <v>40</v>
      </c>
      <c r="G5690" s="784">
        <f t="shared" si="188"/>
        <v>40</v>
      </c>
      <c r="H5690" s="1081">
        <v>100</v>
      </c>
      <c r="I5690" s="784">
        <f t="shared" si="189"/>
        <v>0</v>
      </c>
      <c r="J5690" s="771"/>
      <c r="K5690" s="713"/>
      <c r="L5690" s="713"/>
      <c r="M5690" s="771"/>
      <c r="N5690" s="713"/>
      <c r="O5690" s="713"/>
      <c r="P5690" s="1838"/>
    </row>
    <row r="5691" spans="1:16" ht="13.5" x14ac:dyDescent="0.2">
      <c r="A5691" s="606">
        <v>230</v>
      </c>
      <c r="B5691" s="786" t="s">
        <v>787</v>
      </c>
      <c r="C5691" s="606" t="s">
        <v>701</v>
      </c>
      <c r="D5691" s="606">
        <v>1</v>
      </c>
      <c r="E5691" s="606">
        <v>2008</v>
      </c>
      <c r="F5691" s="1080">
        <v>40</v>
      </c>
      <c r="G5691" s="784">
        <f t="shared" si="188"/>
        <v>40</v>
      </c>
      <c r="H5691" s="1081">
        <v>100</v>
      </c>
      <c r="I5691" s="784">
        <f t="shared" si="189"/>
        <v>0</v>
      </c>
      <c r="J5691" s="771"/>
      <c r="K5691" s="713"/>
      <c r="L5691" s="713"/>
      <c r="M5691" s="771"/>
      <c r="N5691" s="713"/>
      <c r="O5691" s="713"/>
      <c r="P5691" s="1838"/>
    </row>
    <row r="5692" spans="1:16" ht="13.5" x14ac:dyDescent="0.2">
      <c r="A5692" s="606">
        <v>231</v>
      </c>
      <c r="B5692" s="786" t="s">
        <v>787</v>
      </c>
      <c r="C5692" s="606" t="s">
        <v>701</v>
      </c>
      <c r="D5692" s="606">
        <v>1</v>
      </c>
      <c r="E5692" s="606">
        <v>2008</v>
      </c>
      <c r="F5692" s="1080">
        <v>40</v>
      </c>
      <c r="G5692" s="784">
        <f t="shared" si="188"/>
        <v>40</v>
      </c>
      <c r="H5692" s="1081">
        <v>100</v>
      </c>
      <c r="I5692" s="784">
        <f t="shared" si="189"/>
        <v>0</v>
      </c>
      <c r="J5692" s="771"/>
      <c r="K5692" s="713"/>
      <c r="L5692" s="713"/>
      <c r="M5692" s="771"/>
      <c r="N5692" s="713"/>
      <c r="O5692" s="713"/>
      <c r="P5692" s="1838"/>
    </row>
    <row r="5693" spans="1:16" ht="27" x14ac:dyDescent="0.2">
      <c r="A5693" s="606">
        <v>232</v>
      </c>
      <c r="B5693" s="786" t="s">
        <v>4108</v>
      </c>
      <c r="C5693" s="606" t="s">
        <v>701</v>
      </c>
      <c r="D5693" s="606">
        <v>1</v>
      </c>
      <c r="E5693" s="606">
        <v>2010</v>
      </c>
      <c r="F5693" s="1080">
        <v>90.471600000000009</v>
      </c>
      <c r="G5693" s="784">
        <f t="shared" si="188"/>
        <v>90.471600000000009</v>
      </c>
      <c r="H5693" s="1081">
        <v>100</v>
      </c>
      <c r="I5693" s="784">
        <f t="shared" si="189"/>
        <v>0</v>
      </c>
      <c r="J5693" s="771"/>
      <c r="K5693" s="713"/>
      <c r="L5693" s="713"/>
      <c r="M5693" s="771"/>
      <c r="N5693" s="713"/>
      <c r="O5693" s="713"/>
      <c r="P5693" s="1838"/>
    </row>
    <row r="5694" spans="1:16" ht="13.5" x14ac:dyDescent="0.2">
      <c r="A5694" s="606">
        <v>233</v>
      </c>
      <c r="B5694" s="786" t="s">
        <v>763</v>
      </c>
      <c r="C5694" s="606" t="s">
        <v>701</v>
      </c>
      <c r="D5694" s="606">
        <v>1</v>
      </c>
      <c r="E5694" s="606">
        <v>2008</v>
      </c>
      <c r="F5694" s="1080">
        <v>130</v>
      </c>
      <c r="G5694" s="784">
        <f t="shared" si="188"/>
        <v>130</v>
      </c>
      <c r="H5694" s="1081">
        <v>100</v>
      </c>
      <c r="I5694" s="784">
        <f t="shared" si="189"/>
        <v>0</v>
      </c>
      <c r="J5694" s="771"/>
      <c r="K5694" s="713"/>
      <c r="L5694" s="713"/>
      <c r="M5694" s="771"/>
      <c r="N5694" s="713"/>
      <c r="O5694" s="713"/>
      <c r="P5694" s="1838"/>
    </row>
    <row r="5695" spans="1:16" ht="13.5" x14ac:dyDescent="0.2">
      <c r="A5695" s="606">
        <v>234</v>
      </c>
      <c r="B5695" s="786" t="s">
        <v>763</v>
      </c>
      <c r="C5695" s="606" t="s">
        <v>701</v>
      </c>
      <c r="D5695" s="606">
        <v>1</v>
      </c>
      <c r="E5695" s="606">
        <v>2008</v>
      </c>
      <c r="F5695" s="1080">
        <v>130</v>
      </c>
      <c r="G5695" s="784">
        <f t="shared" si="188"/>
        <v>130</v>
      </c>
      <c r="H5695" s="1081">
        <v>100</v>
      </c>
      <c r="I5695" s="784">
        <f t="shared" si="189"/>
        <v>0</v>
      </c>
      <c r="J5695" s="771"/>
      <c r="K5695" s="713"/>
      <c r="L5695" s="713"/>
      <c r="M5695" s="771"/>
      <c r="N5695" s="713"/>
      <c r="O5695" s="713"/>
      <c r="P5695" s="1838"/>
    </row>
    <row r="5696" spans="1:16" ht="13.5" x14ac:dyDescent="0.2">
      <c r="A5696" s="606">
        <v>235</v>
      </c>
      <c r="B5696" s="786" t="s">
        <v>763</v>
      </c>
      <c r="C5696" s="606" t="s">
        <v>701</v>
      </c>
      <c r="D5696" s="606">
        <v>1</v>
      </c>
      <c r="E5696" s="606">
        <v>2008</v>
      </c>
      <c r="F5696" s="1080">
        <v>130</v>
      </c>
      <c r="G5696" s="784">
        <f t="shared" si="188"/>
        <v>130</v>
      </c>
      <c r="H5696" s="1081">
        <v>100</v>
      </c>
      <c r="I5696" s="784">
        <f t="shared" si="189"/>
        <v>0</v>
      </c>
      <c r="J5696" s="771"/>
      <c r="K5696" s="713"/>
      <c r="L5696" s="713"/>
      <c r="M5696" s="771"/>
      <c r="N5696" s="713"/>
      <c r="O5696" s="713"/>
      <c r="P5696" s="1838"/>
    </row>
    <row r="5697" spans="1:16" ht="13.5" x14ac:dyDescent="0.2">
      <c r="A5697" s="606">
        <v>236</v>
      </c>
      <c r="B5697" s="786" t="s">
        <v>763</v>
      </c>
      <c r="C5697" s="606" t="s">
        <v>701</v>
      </c>
      <c r="D5697" s="606">
        <v>1</v>
      </c>
      <c r="E5697" s="606">
        <v>2008</v>
      </c>
      <c r="F5697" s="1080">
        <v>130</v>
      </c>
      <c r="G5697" s="784">
        <f t="shared" si="188"/>
        <v>130</v>
      </c>
      <c r="H5697" s="1081">
        <v>100</v>
      </c>
      <c r="I5697" s="784">
        <f t="shared" si="189"/>
        <v>0</v>
      </c>
      <c r="J5697" s="771"/>
      <c r="K5697" s="713"/>
      <c r="L5697" s="713"/>
      <c r="M5697" s="771"/>
      <c r="N5697" s="713"/>
      <c r="O5697" s="713"/>
      <c r="P5697" s="1838"/>
    </row>
    <row r="5698" spans="1:16" ht="13.5" x14ac:dyDescent="0.2">
      <c r="A5698" s="606">
        <v>237</v>
      </c>
      <c r="B5698" s="786" t="s">
        <v>763</v>
      </c>
      <c r="C5698" s="606" t="s">
        <v>701</v>
      </c>
      <c r="D5698" s="606">
        <v>1</v>
      </c>
      <c r="E5698" s="606">
        <v>2008</v>
      </c>
      <c r="F5698" s="1080">
        <v>130</v>
      </c>
      <c r="G5698" s="784">
        <f t="shared" si="188"/>
        <v>130</v>
      </c>
      <c r="H5698" s="1081">
        <v>100</v>
      </c>
      <c r="I5698" s="784">
        <f t="shared" si="189"/>
        <v>0</v>
      </c>
      <c r="J5698" s="771"/>
      <c r="K5698" s="713"/>
      <c r="L5698" s="713"/>
      <c r="M5698" s="771"/>
      <c r="N5698" s="713"/>
      <c r="O5698" s="713"/>
      <c r="P5698" s="1838"/>
    </row>
    <row r="5699" spans="1:16" ht="13.5" x14ac:dyDescent="0.2">
      <c r="A5699" s="606">
        <v>238</v>
      </c>
      <c r="B5699" s="786" t="s">
        <v>763</v>
      </c>
      <c r="C5699" s="606" t="s">
        <v>701</v>
      </c>
      <c r="D5699" s="606">
        <v>1</v>
      </c>
      <c r="E5699" s="606">
        <v>2009</v>
      </c>
      <c r="F5699" s="1080">
        <v>106</v>
      </c>
      <c r="G5699" s="784">
        <f t="shared" si="188"/>
        <v>106</v>
      </c>
      <c r="H5699" s="1081">
        <v>100</v>
      </c>
      <c r="I5699" s="784">
        <f t="shared" si="189"/>
        <v>0</v>
      </c>
      <c r="J5699" s="771"/>
      <c r="K5699" s="713"/>
      <c r="L5699" s="713"/>
      <c r="M5699" s="771"/>
      <c r="N5699" s="713"/>
      <c r="O5699" s="713"/>
      <c r="P5699" s="1838"/>
    </row>
    <row r="5700" spans="1:16" ht="13.5" x14ac:dyDescent="0.2">
      <c r="A5700" s="606">
        <v>239</v>
      </c>
      <c r="B5700" s="786" t="s">
        <v>763</v>
      </c>
      <c r="C5700" s="606" t="s">
        <v>701</v>
      </c>
      <c r="D5700" s="606">
        <v>1</v>
      </c>
      <c r="E5700" s="606">
        <v>2009</v>
      </c>
      <c r="F5700" s="1080">
        <v>106</v>
      </c>
      <c r="G5700" s="784">
        <f t="shared" si="188"/>
        <v>106</v>
      </c>
      <c r="H5700" s="1081">
        <v>100</v>
      </c>
      <c r="I5700" s="784">
        <f t="shared" si="189"/>
        <v>0</v>
      </c>
      <c r="J5700" s="771"/>
      <c r="K5700" s="713"/>
      <c r="L5700" s="713"/>
      <c r="M5700" s="771"/>
      <c r="N5700" s="713"/>
      <c r="O5700" s="713"/>
      <c r="P5700" s="1838"/>
    </row>
    <row r="5701" spans="1:16" ht="13.5" x14ac:dyDescent="0.2">
      <c r="A5701" s="606">
        <v>240</v>
      </c>
      <c r="B5701" s="786" t="s">
        <v>787</v>
      </c>
      <c r="C5701" s="606" t="s">
        <v>701</v>
      </c>
      <c r="D5701" s="606">
        <v>1</v>
      </c>
      <c r="E5701" s="606">
        <v>2008</v>
      </c>
      <c r="F5701" s="1080">
        <v>65</v>
      </c>
      <c r="G5701" s="784">
        <f t="shared" si="188"/>
        <v>65</v>
      </c>
      <c r="H5701" s="1081">
        <v>100</v>
      </c>
      <c r="I5701" s="784">
        <f t="shared" si="189"/>
        <v>0</v>
      </c>
      <c r="J5701" s="771"/>
      <c r="K5701" s="713"/>
      <c r="L5701" s="713"/>
      <c r="M5701" s="771"/>
      <c r="N5701" s="713"/>
      <c r="O5701" s="713"/>
      <c r="P5701" s="1838"/>
    </row>
    <row r="5702" spans="1:16" ht="13.5" x14ac:dyDescent="0.2">
      <c r="A5702" s="606">
        <v>241</v>
      </c>
      <c r="B5702" s="786" t="s">
        <v>787</v>
      </c>
      <c r="C5702" s="606" t="s">
        <v>701</v>
      </c>
      <c r="D5702" s="606">
        <v>1</v>
      </c>
      <c r="E5702" s="606">
        <v>2008</v>
      </c>
      <c r="F5702" s="1080">
        <v>65</v>
      </c>
      <c r="G5702" s="784">
        <f t="shared" si="188"/>
        <v>65</v>
      </c>
      <c r="H5702" s="1081">
        <v>100</v>
      </c>
      <c r="I5702" s="784">
        <f t="shared" si="189"/>
        <v>0</v>
      </c>
      <c r="J5702" s="771"/>
      <c r="K5702" s="713"/>
      <c r="L5702" s="713"/>
      <c r="M5702" s="771"/>
      <c r="N5702" s="713"/>
      <c r="O5702" s="713"/>
      <c r="P5702" s="1838"/>
    </row>
    <row r="5703" spans="1:16" ht="13.5" x14ac:dyDescent="0.2">
      <c r="A5703" s="606">
        <v>242</v>
      </c>
      <c r="B5703" s="786" t="s">
        <v>787</v>
      </c>
      <c r="C5703" s="606" t="s">
        <v>701</v>
      </c>
      <c r="D5703" s="606">
        <v>1</v>
      </c>
      <c r="E5703" s="606">
        <v>2008</v>
      </c>
      <c r="F5703" s="1080">
        <v>65</v>
      </c>
      <c r="G5703" s="784">
        <f t="shared" si="188"/>
        <v>65</v>
      </c>
      <c r="H5703" s="1081">
        <v>100</v>
      </c>
      <c r="I5703" s="784">
        <f t="shared" si="189"/>
        <v>0</v>
      </c>
      <c r="J5703" s="771"/>
      <c r="K5703" s="713"/>
      <c r="L5703" s="713"/>
      <c r="M5703" s="771"/>
      <c r="N5703" s="713"/>
      <c r="O5703" s="713"/>
      <c r="P5703" s="1838"/>
    </row>
    <row r="5704" spans="1:16" ht="13.5" x14ac:dyDescent="0.2">
      <c r="A5704" s="606">
        <v>243</v>
      </c>
      <c r="B5704" s="786" t="s">
        <v>787</v>
      </c>
      <c r="C5704" s="606" t="s">
        <v>701</v>
      </c>
      <c r="D5704" s="606">
        <v>1</v>
      </c>
      <c r="E5704" s="606">
        <v>2008</v>
      </c>
      <c r="F5704" s="1080">
        <v>110</v>
      </c>
      <c r="G5704" s="784">
        <f t="shared" si="188"/>
        <v>110</v>
      </c>
      <c r="H5704" s="1081">
        <v>100</v>
      </c>
      <c r="I5704" s="784">
        <f t="shared" si="189"/>
        <v>0</v>
      </c>
      <c r="J5704" s="771"/>
      <c r="K5704" s="713"/>
      <c r="L5704" s="713"/>
      <c r="M5704" s="771"/>
      <c r="N5704" s="713"/>
      <c r="O5704" s="713"/>
      <c r="P5704" s="1838"/>
    </row>
    <row r="5705" spans="1:16" ht="13.5" x14ac:dyDescent="0.2">
      <c r="A5705" s="606">
        <v>244</v>
      </c>
      <c r="B5705" s="786" t="s">
        <v>787</v>
      </c>
      <c r="C5705" s="606" t="s">
        <v>701</v>
      </c>
      <c r="D5705" s="606">
        <v>1</v>
      </c>
      <c r="E5705" s="606">
        <v>2008</v>
      </c>
      <c r="F5705" s="1080">
        <v>110</v>
      </c>
      <c r="G5705" s="784">
        <f t="shared" si="188"/>
        <v>110</v>
      </c>
      <c r="H5705" s="1081">
        <v>100</v>
      </c>
      <c r="I5705" s="784">
        <f t="shared" si="189"/>
        <v>0</v>
      </c>
      <c r="J5705" s="771"/>
      <c r="K5705" s="713"/>
      <c r="L5705" s="713"/>
      <c r="M5705" s="771"/>
      <c r="N5705" s="713"/>
      <c r="O5705" s="713"/>
      <c r="P5705" s="1838"/>
    </row>
    <row r="5706" spans="1:16" ht="13.5" x14ac:dyDescent="0.2">
      <c r="A5706" s="606">
        <v>245</v>
      </c>
      <c r="B5706" s="786" t="s">
        <v>787</v>
      </c>
      <c r="C5706" s="606" t="s">
        <v>701</v>
      </c>
      <c r="D5706" s="606">
        <v>1</v>
      </c>
      <c r="E5706" s="606">
        <v>2008</v>
      </c>
      <c r="F5706" s="1080">
        <v>110</v>
      </c>
      <c r="G5706" s="784">
        <f t="shared" si="188"/>
        <v>110</v>
      </c>
      <c r="H5706" s="1081">
        <v>100</v>
      </c>
      <c r="I5706" s="784">
        <f t="shared" si="189"/>
        <v>0</v>
      </c>
      <c r="J5706" s="771"/>
      <c r="K5706" s="713"/>
      <c r="L5706" s="713"/>
      <c r="M5706" s="771"/>
      <c r="N5706" s="713"/>
      <c r="O5706" s="713"/>
      <c r="P5706" s="1838"/>
    </row>
    <row r="5707" spans="1:16" ht="13.5" x14ac:dyDescent="0.2">
      <c r="A5707" s="606">
        <v>246</v>
      </c>
      <c r="B5707" s="786" t="s">
        <v>787</v>
      </c>
      <c r="C5707" s="606" t="s">
        <v>701</v>
      </c>
      <c r="D5707" s="606">
        <v>1</v>
      </c>
      <c r="E5707" s="606">
        <v>2008</v>
      </c>
      <c r="F5707" s="1080">
        <v>110</v>
      </c>
      <c r="G5707" s="784">
        <f t="shared" si="188"/>
        <v>110</v>
      </c>
      <c r="H5707" s="1081">
        <v>100</v>
      </c>
      <c r="I5707" s="784">
        <f t="shared" si="189"/>
        <v>0</v>
      </c>
      <c r="J5707" s="771"/>
      <c r="K5707" s="713"/>
      <c r="L5707" s="713"/>
      <c r="M5707" s="771"/>
      <c r="N5707" s="713"/>
      <c r="O5707" s="713"/>
      <c r="P5707" s="1838"/>
    </row>
    <row r="5708" spans="1:16" ht="13.5" x14ac:dyDescent="0.2">
      <c r="A5708" s="606">
        <v>247</v>
      </c>
      <c r="B5708" s="786" t="s">
        <v>787</v>
      </c>
      <c r="C5708" s="606" t="s">
        <v>701</v>
      </c>
      <c r="D5708" s="606">
        <v>1</v>
      </c>
      <c r="E5708" s="606">
        <v>2008</v>
      </c>
      <c r="F5708" s="1080">
        <v>110</v>
      </c>
      <c r="G5708" s="784">
        <f t="shared" si="188"/>
        <v>110</v>
      </c>
      <c r="H5708" s="1081">
        <v>100</v>
      </c>
      <c r="I5708" s="784">
        <f t="shared" si="189"/>
        <v>0</v>
      </c>
      <c r="J5708" s="771"/>
      <c r="K5708" s="713"/>
      <c r="L5708" s="713"/>
      <c r="M5708" s="771"/>
      <c r="N5708" s="713"/>
      <c r="O5708" s="713"/>
      <c r="P5708" s="1838"/>
    </row>
    <row r="5709" spans="1:16" ht="13.5" x14ac:dyDescent="0.2">
      <c r="A5709" s="606">
        <v>248</v>
      </c>
      <c r="B5709" s="786" t="s">
        <v>787</v>
      </c>
      <c r="C5709" s="606" t="s">
        <v>701</v>
      </c>
      <c r="D5709" s="606">
        <v>1</v>
      </c>
      <c r="E5709" s="606">
        <v>2008</v>
      </c>
      <c r="F5709" s="1080">
        <v>110</v>
      </c>
      <c r="G5709" s="784">
        <f t="shared" si="188"/>
        <v>110</v>
      </c>
      <c r="H5709" s="1081">
        <v>100</v>
      </c>
      <c r="I5709" s="784">
        <f t="shared" si="189"/>
        <v>0</v>
      </c>
      <c r="J5709" s="771"/>
      <c r="K5709" s="713"/>
      <c r="L5709" s="713"/>
      <c r="M5709" s="771"/>
      <c r="N5709" s="713"/>
      <c r="O5709" s="713"/>
      <c r="P5709" s="1838"/>
    </row>
    <row r="5710" spans="1:16" ht="13.5" x14ac:dyDescent="0.2">
      <c r="A5710" s="606">
        <v>249</v>
      </c>
      <c r="B5710" s="786" t="s">
        <v>787</v>
      </c>
      <c r="C5710" s="606" t="s">
        <v>701</v>
      </c>
      <c r="D5710" s="606">
        <v>1</v>
      </c>
      <c r="E5710" s="606">
        <v>2008</v>
      </c>
      <c r="F5710" s="1080">
        <v>110</v>
      </c>
      <c r="G5710" s="784">
        <f t="shared" si="188"/>
        <v>110</v>
      </c>
      <c r="H5710" s="1081">
        <v>100</v>
      </c>
      <c r="I5710" s="784">
        <f t="shared" si="189"/>
        <v>0</v>
      </c>
      <c r="J5710" s="771"/>
      <c r="K5710" s="713"/>
      <c r="L5710" s="713"/>
      <c r="M5710" s="771"/>
      <c r="N5710" s="713"/>
      <c r="O5710" s="713"/>
      <c r="P5710" s="1838"/>
    </row>
    <row r="5711" spans="1:16" ht="13.5" x14ac:dyDescent="0.2">
      <c r="A5711" s="606">
        <v>250</v>
      </c>
      <c r="B5711" s="786" t="s">
        <v>787</v>
      </c>
      <c r="C5711" s="606" t="s">
        <v>701</v>
      </c>
      <c r="D5711" s="606">
        <v>1</v>
      </c>
      <c r="E5711" s="606">
        <v>2008</v>
      </c>
      <c r="F5711" s="1080">
        <v>110</v>
      </c>
      <c r="G5711" s="784">
        <f t="shared" si="188"/>
        <v>110</v>
      </c>
      <c r="H5711" s="1081">
        <v>100</v>
      </c>
      <c r="I5711" s="784">
        <f t="shared" si="189"/>
        <v>0</v>
      </c>
      <c r="J5711" s="771"/>
      <c r="K5711" s="713"/>
      <c r="L5711" s="713"/>
      <c r="M5711" s="771"/>
      <c r="N5711" s="713"/>
      <c r="O5711" s="713"/>
      <c r="P5711" s="1838"/>
    </row>
    <row r="5712" spans="1:16" ht="13.5" x14ac:dyDescent="0.2">
      <c r="A5712" s="606">
        <v>251</v>
      </c>
      <c r="B5712" s="786" t="s">
        <v>787</v>
      </c>
      <c r="C5712" s="606" t="s">
        <v>701</v>
      </c>
      <c r="D5712" s="606">
        <v>1</v>
      </c>
      <c r="E5712" s="606">
        <v>2008</v>
      </c>
      <c r="F5712" s="1080">
        <v>110</v>
      </c>
      <c r="G5712" s="784">
        <f t="shared" si="188"/>
        <v>110</v>
      </c>
      <c r="H5712" s="1081">
        <v>100</v>
      </c>
      <c r="I5712" s="784">
        <f t="shared" si="189"/>
        <v>0</v>
      </c>
      <c r="J5712" s="771"/>
      <c r="K5712" s="713"/>
      <c r="L5712" s="713"/>
      <c r="M5712" s="771"/>
      <c r="N5712" s="713"/>
      <c r="O5712" s="713"/>
      <c r="P5712" s="1838"/>
    </row>
    <row r="5713" spans="1:16" ht="13.5" x14ac:dyDescent="0.2">
      <c r="A5713" s="606">
        <v>252</v>
      </c>
      <c r="B5713" s="786" t="s">
        <v>787</v>
      </c>
      <c r="C5713" s="606" t="s">
        <v>701</v>
      </c>
      <c r="D5713" s="606">
        <v>1</v>
      </c>
      <c r="E5713" s="606">
        <v>2008</v>
      </c>
      <c r="F5713" s="1080">
        <v>110</v>
      </c>
      <c r="G5713" s="784">
        <f t="shared" si="188"/>
        <v>110</v>
      </c>
      <c r="H5713" s="1081">
        <v>100</v>
      </c>
      <c r="I5713" s="784">
        <f t="shared" si="189"/>
        <v>0</v>
      </c>
      <c r="J5713" s="771"/>
      <c r="K5713" s="713"/>
      <c r="L5713" s="713"/>
      <c r="M5713" s="771"/>
      <c r="N5713" s="713"/>
      <c r="O5713" s="713"/>
      <c r="P5713" s="1838"/>
    </row>
    <row r="5714" spans="1:16" ht="13.5" x14ac:dyDescent="0.2">
      <c r="A5714" s="606">
        <v>253</v>
      </c>
      <c r="B5714" s="786" t="s">
        <v>787</v>
      </c>
      <c r="C5714" s="606" t="s">
        <v>701</v>
      </c>
      <c r="D5714" s="606">
        <v>1</v>
      </c>
      <c r="E5714" s="606">
        <v>2008</v>
      </c>
      <c r="F5714" s="1080">
        <v>110</v>
      </c>
      <c r="G5714" s="784">
        <f t="shared" ref="G5714:G5777" si="190">F5714*H5714%</f>
        <v>110</v>
      </c>
      <c r="H5714" s="1081">
        <v>100</v>
      </c>
      <c r="I5714" s="784">
        <f t="shared" ref="I5714:I5777" si="191">F5714-G5714</f>
        <v>0</v>
      </c>
      <c r="J5714" s="771"/>
      <c r="K5714" s="713"/>
      <c r="L5714" s="713"/>
      <c r="M5714" s="771"/>
      <c r="N5714" s="713"/>
      <c r="O5714" s="713"/>
      <c r="P5714" s="1838"/>
    </row>
    <row r="5715" spans="1:16" ht="13.5" x14ac:dyDescent="0.2">
      <c r="A5715" s="606">
        <v>254</v>
      </c>
      <c r="B5715" s="786" t="s">
        <v>787</v>
      </c>
      <c r="C5715" s="606" t="s">
        <v>701</v>
      </c>
      <c r="D5715" s="606">
        <v>1</v>
      </c>
      <c r="E5715" s="606">
        <v>2008</v>
      </c>
      <c r="F5715" s="1080">
        <v>110</v>
      </c>
      <c r="G5715" s="784">
        <f t="shared" si="190"/>
        <v>110</v>
      </c>
      <c r="H5715" s="1081">
        <v>100</v>
      </c>
      <c r="I5715" s="784">
        <f t="shared" si="191"/>
        <v>0</v>
      </c>
      <c r="J5715" s="771"/>
      <c r="K5715" s="713"/>
      <c r="L5715" s="713"/>
      <c r="M5715" s="771"/>
      <c r="N5715" s="713"/>
      <c r="O5715" s="713"/>
      <c r="P5715" s="1838"/>
    </row>
    <row r="5716" spans="1:16" ht="13.5" x14ac:dyDescent="0.2">
      <c r="A5716" s="606">
        <v>255</v>
      </c>
      <c r="B5716" s="786" t="s">
        <v>787</v>
      </c>
      <c r="C5716" s="606" t="s">
        <v>701</v>
      </c>
      <c r="D5716" s="606">
        <v>1</v>
      </c>
      <c r="E5716" s="606">
        <v>2008</v>
      </c>
      <c r="F5716" s="1080">
        <v>110</v>
      </c>
      <c r="G5716" s="784">
        <f t="shared" si="190"/>
        <v>110</v>
      </c>
      <c r="H5716" s="1081">
        <v>100</v>
      </c>
      <c r="I5716" s="784">
        <f t="shared" si="191"/>
        <v>0</v>
      </c>
      <c r="J5716" s="771"/>
      <c r="K5716" s="713"/>
      <c r="L5716" s="713"/>
      <c r="M5716" s="771"/>
      <c r="N5716" s="713"/>
      <c r="O5716" s="713"/>
      <c r="P5716" s="1838"/>
    </row>
    <row r="5717" spans="1:16" ht="13.5" x14ac:dyDescent="0.2">
      <c r="A5717" s="606">
        <v>256</v>
      </c>
      <c r="B5717" s="786" t="s">
        <v>787</v>
      </c>
      <c r="C5717" s="606" t="s">
        <v>701</v>
      </c>
      <c r="D5717" s="606">
        <v>1</v>
      </c>
      <c r="E5717" s="606">
        <v>2009</v>
      </c>
      <c r="F5717" s="1080">
        <v>79</v>
      </c>
      <c r="G5717" s="784">
        <f t="shared" si="190"/>
        <v>79</v>
      </c>
      <c r="H5717" s="1081">
        <v>100</v>
      </c>
      <c r="I5717" s="784">
        <f t="shared" si="191"/>
        <v>0</v>
      </c>
      <c r="J5717" s="771"/>
      <c r="K5717" s="713"/>
      <c r="L5717" s="713"/>
      <c r="M5717" s="771"/>
      <c r="N5717" s="713"/>
      <c r="O5717" s="713"/>
      <c r="P5717" s="1838"/>
    </row>
    <row r="5718" spans="1:16" ht="13.5" x14ac:dyDescent="0.2">
      <c r="A5718" s="606">
        <v>257</v>
      </c>
      <c r="B5718" s="786" t="s">
        <v>787</v>
      </c>
      <c r="C5718" s="606" t="s">
        <v>701</v>
      </c>
      <c r="D5718" s="606">
        <v>1</v>
      </c>
      <c r="E5718" s="606">
        <v>2009</v>
      </c>
      <c r="F5718" s="1080">
        <v>79</v>
      </c>
      <c r="G5718" s="784">
        <f t="shared" si="190"/>
        <v>79</v>
      </c>
      <c r="H5718" s="1081">
        <v>100</v>
      </c>
      <c r="I5718" s="784">
        <f t="shared" si="191"/>
        <v>0</v>
      </c>
      <c r="J5718" s="771"/>
      <c r="K5718" s="713"/>
      <c r="L5718" s="713"/>
      <c r="M5718" s="771"/>
      <c r="N5718" s="713"/>
      <c r="O5718" s="713"/>
      <c r="P5718" s="1838"/>
    </row>
    <row r="5719" spans="1:16" ht="13.5" x14ac:dyDescent="0.2">
      <c r="A5719" s="606">
        <v>258</v>
      </c>
      <c r="B5719" s="786" t="s">
        <v>787</v>
      </c>
      <c r="C5719" s="606" t="s">
        <v>701</v>
      </c>
      <c r="D5719" s="606">
        <v>1</v>
      </c>
      <c r="E5719" s="606">
        <v>2009</v>
      </c>
      <c r="F5719" s="1080">
        <v>79</v>
      </c>
      <c r="G5719" s="784">
        <f t="shared" si="190"/>
        <v>79</v>
      </c>
      <c r="H5719" s="1081">
        <v>100</v>
      </c>
      <c r="I5719" s="784">
        <f t="shared" si="191"/>
        <v>0</v>
      </c>
      <c r="J5719" s="771"/>
      <c r="K5719" s="713"/>
      <c r="L5719" s="713"/>
      <c r="M5719" s="771"/>
      <c r="N5719" s="713"/>
      <c r="O5719" s="713"/>
      <c r="P5719" s="1838"/>
    </row>
    <row r="5720" spans="1:16" ht="13.5" x14ac:dyDescent="0.2">
      <c r="A5720" s="606">
        <v>259</v>
      </c>
      <c r="B5720" s="786" t="s">
        <v>787</v>
      </c>
      <c r="C5720" s="606" t="s">
        <v>701</v>
      </c>
      <c r="D5720" s="606">
        <v>1</v>
      </c>
      <c r="E5720" s="606">
        <v>2009</v>
      </c>
      <c r="F5720" s="1080">
        <v>79</v>
      </c>
      <c r="G5720" s="784">
        <f t="shared" si="190"/>
        <v>79</v>
      </c>
      <c r="H5720" s="1081">
        <v>100</v>
      </c>
      <c r="I5720" s="784">
        <f t="shared" si="191"/>
        <v>0</v>
      </c>
      <c r="J5720" s="771"/>
      <c r="K5720" s="713"/>
      <c r="L5720" s="713"/>
      <c r="M5720" s="771"/>
      <c r="N5720" s="713"/>
      <c r="O5720" s="713"/>
      <c r="P5720" s="1838"/>
    </row>
    <row r="5721" spans="1:16" ht="13.5" x14ac:dyDescent="0.2">
      <c r="A5721" s="606">
        <v>260</v>
      </c>
      <c r="B5721" s="786" t="s">
        <v>787</v>
      </c>
      <c r="C5721" s="606" t="s">
        <v>701</v>
      </c>
      <c r="D5721" s="606">
        <v>1</v>
      </c>
      <c r="E5721" s="606">
        <v>2009</v>
      </c>
      <c r="F5721" s="1080">
        <v>79</v>
      </c>
      <c r="G5721" s="784">
        <f t="shared" si="190"/>
        <v>79</v>
      </c>
      <c r="H5721" s="1081">
        <v>100</v>
      </c>
      <c r="I5721" s="784">
        <f t="shared" si="191"/>
        <v>0</v>
      </c>
      <c r="J5721" s="771"/>
      <c r="K5721" s="713"/>
      <c r="L5721" s="713"/>
      <c r="M5721" s="771"/>
      <c r="N5721" s="713"/>
      <c r="O5721" s="713"/>
      <c r="P5721" s="1838"/>
    </row>
    <row r="5722" spans="1:16" ht="13.5" x14ac:dyDescent="0.2">
      <c r="A5722" s="606">
        <v>261</v>
      </c>
      <c r="B5722" s="786" t="s">
        <v>787</v>
      </c>
      <c r="C5722" s="606" t="s">
        <v>701</v>
      </c>
      <c r="D5722" s="606">
        <v>1</v>
      </c>
      <c r="E5722" s="606">
        <v>2009</v>
      </c>
      <c r="F5722" s="1080">
        <v>79</v>
      </c>
      <c r="G5722" s="784">
        <f t="shared" si="190"/>
        <v>79</v>
      </c>
      <c r="H5722" s="1081">
        <v>100</v>
      </c>
      <c r="I5722" s="784">
        <f t="shared" si="191"/>
        <v>0</v>
      </c>
      <c r="J5722" s="771"/>
      <c r="K5722" s="713"/>
      <c r="L5722" s="713"/>
      <c r="M5722" s="771"/>
      <c r="N5722" s="713"/>
      <c r="O5722" s="713"/>
      <c r="P5722" s="1838"/>
    </row>
    <row r="5723" spans="1:16" ht="13.5" x14ac:dyDescent="0.2">
      <c r="A5723" s="606">
        <v>262</v>
      </c>
      <c r="B5723" s="786" t="s">
        <v>787</v>
      </c>
      <c r="C5723" s="606" t="s">
        <v>701</v>
      </c>
      <c r="D5723" s="606">
        <v>1</v>
      </c>
      <c r="E5723" s="606">
        <v>2009</v>
      </c>
      <c r="F5723" s="1080">
        <v>79</v>
      </c>
      <c r="G5723" s="784">
        <f t="shared" si="190"/>
        <v>79</v>
      </c>
      <c r="H5723" s="1081">
        <v>100</v>
      </c>
      <c r="I5723" s="784">
        <f t="shared" si="191"/>
        <v>0</v>
      </c>
      <c r="J5723" s="771"/>
      <c r="K5723" s="713"/>
      <c r="L5723" s="713"/>
      <c r="M5723" s="771"/>
      <c r="N5723" s="713"/>
      <c r="O5723" s="713"/>
      <c r="P5723" s="1838"/>
    </row>
    <row r="5724" spans="1:16" ht="13.5" x14ac:dyDescent="0.2">
      <c r="A5724" s="606">
        <v>263</v>
      </c>
      <c r="B5724" s="786" t="s">
        <v>787</v>
      </c>
      <c r="C5724" s="606" t="s">
        <v>701</v>
      </c>
      <c r="D5724" s="606">
        <v>1</v>
      </c>
      <c r="E5724" s="606">
        <v>2009</v>
      </c>
      <c r="F5724" s="1080">
        <v>79</v>
      </c>
      <c r="G5724" s="784">
        <f t="shared" si="190"/>
        <v>79</v>
      </c>
      <c r="H5724" s="1081">
        <v>100</v>
      </c>
      <c r="I5724" s="784">
        <f t="shared" si="191"/>
        <v>0</v>
      </c>
      <c r="J5724" s="771"/>
      <c r="K5724" s="713"/>
      <c r="L5724" s="713"/>
      <c r="M5724" s="771"/>
      <c r="N5724" s="713"/>
      <c r="O5724" s="713"/>
      <c r="P5724" s="1838"/>
    </row>
    <row r="5725" spans="1:16" ht="13.5" x14ac:dyDescent="0.2">
      <c r="A5725" s="606">
        <v>264</v>
      </c>
      <c r="B5725" s="786" t="s">
        <v>787</v>
      </c>
      <c r="C5725" s="606" t="s">
        <v>701</v>
      </c>
      <c r="D5725" s="606">
        <v>1</v>
      </c>
      <c r="E5725" s="606">
        <v>2009</v>
      </c>
      <c r="F5725" s="1080">
        <v>79</v>
      </c>
      <c r="G5725" s="784">
        <f t="shared" si="190"/>
        <v>79</v>
      </c>
      <c r="H5725" s="1081">
        <v>100</v>
      </c>
      <c r="I5725" s="784">
        <f t="shared" si="191"/>
        <v>0</v>
      </c>
      <c r="J5725" s="771"/>
      <c r="K5725" s="713"/>
      <c r="L5725" s="713"/>
      <c r="M5725" s="771"/>
      <c r="N5725" s="713"/>
      <c r="O5725" s="713"/>
      <c r="P5725" s="1838"/>
    </row>
    <row r="5726" spans="1:16" ht="13.5" x14ac:dyDescent="0.2">
      <c r="A5726" s="606">
        <v>265</v>
      </c>
      <c r="B5726" s="786" t="s">
        <v>791</v>
      </c>
      <c r="C5726" s="606" t="s">
        <v>701</v>
      </c>
      <c r="D5726" s="606">
        <v>1</v>
      </c>
      <c r="E5726" s="606">
        <v>2008</v>
      </c>
      <c r="F5726" s="1080">
        <v>90</v>
      </c>
      <c r="G5726" s="784">
        <f t="shared" si="190"/>
        <v>90</v>
      </c>
      <c r="H5726" s="1081">
        <v>100</v>
      </c>
      <c r="I5726" s="784">
        <f t="shared" si="191"/>
        <v>0</v>
      </c>
      <c r="J5726" s="771"/>
      <c r="K5726" s="713"/>
      <c r="L5726" s="713"/>
      <c r="M5726" s="771"/>
      <c r="N5726" s="713"/>
      <c r="O5726" s="713"/>
      <c r="P5726" s="1838"/>
    </row>
    <row r="5727" spans="1:16" ht="13.5" x14ac:dyDescent="0.2">
      <c r="A5727" s="606">
        <v>266</v>
      </c>
      <c r="B5727" s="786" t="s">
        <v>791</v>
      </c>
      <c r="C5727" s="606" t="s">
        <v>701</v>
      </c>
      <c r="D5727" s="606">
        <v>1</v>
      </c>
      <c r="E5727" s="606">
        <v>2008</v>
      </c>
      <c r="F5727" s="1080">
        <v>90</v>
      </c>
      <c r="G5727" s="784">
        <f t="shared" si="190"/>
        <v>90</v>
      </c>
      <c r="H5727" s="1081">
        <v>100</v>
      </c>
      <c r="I5727" s="784">
        <f t="shared" si="191"/>
        <v>0</v>
      </c>
      <c r="J5727" s="771"/>
      <c r="K5727" s="713"/>
      <c r="L5727" s="713"/>
      <c r="M5727" s="771"/>
      <c r="N5727" s="713"/>
      <c r="O5727" s="713"/>
      <c r="P5727" s="1838"/>
    </row>
    <row r="5728" spans="1:16" ht="13.5" x14ac:dyDescent="0.2">
      <c r="A5728" s="606">
        <v>267</v>
      </c>
      <c r="B5728" s="786" t="s">
        <v>791</v>
      </c>
      <c r="C5728" s="606" t="s">
        <v>701</v>
      </c>
      <c r="D5728" s="606">
        <v>1</v>
      </c>
      <c r="E5728" s="606">
        <v>2008</v>
      </c>
      <c r="F5728" s="1080">
        <v>90</v>
      </c>
      <c r="G5728" s="784">
        <f t="shared" si="190"/>
        <v>90</v>
      </c>
      <c r="H5728" s="1081">
        <v>100</v>
      </c>
      <c r="I5728" s="784">
        <f t="shared" si="191"/>
        <v>0</v>
      </c>
      <c r="J5728" s="771"/>
      <c r="K5728" s="713"/>
      <c r="L5728" s="713"/>
      <c r="M5728" s="771"/>
      <c r="N5728" s="713"/>
      <c r="O5728" s="713"/>
      <c r="P5728" s="1838"/>
    </row>
    <row r="5729" spans="1:16" ht="13.5" x14ac:dyDescent="0.2">
      <c r="A5729" s="606">
        <v>268</v>
      </c>
      <c r="B5729" s="786" t="s">
        <v>760</v>
      </c>
      <c r="C5729" s="606" t="s">
        <v>701</v>
      </c>
      <c r="D5729" s="606">
        <v>1</v>
      </c>
      <c r="E5729" s="606">
        <v>2008</v>
      </c>
      <c r="F5729" s="1080">
        <v>49.5</v>
      </c>
      <c r="G5729" s="784">
        <f t="shared" si="190"/>
        <v>49.5</v>
      </c>
      <c r="H5729" s="1081">
        <v>100</v>
      </c>
      <c r="I5729" s="784">
        <f t="shared" si="191"/>
        <v>0</v>
      </c>
      <c r="J5729" s="771"/>
      <c r="K5729" s="713"/>
      <c r="L5729" s="713"/>
      <c r="M5729" s="771"/>
      <c r="N5729" s="713"/>
      <c r="O5729" s="713"/>
      <c r="P5729" s="1838"/>
    </row>
    <row r="5730" spans="1:16" ht="13.5" x14ac:dyDescent="0.2">
      <c r="A5730" s="606">
        <v>269</v>
      </c>
      <c r="B5730" s="786" t="s">
        <v>760</v>
      </c>
      <c r="C5730" s="606" t="s">
        <v>701</v>
      </c>
      <c r="D5730" s="606">
        <v>1</v>
      </c>
      <c r="E5730" s="606">
        <v>2008</v>
      </c>
      <c r="F5730" s="1080">
        <v>49.5</v>
      </c>
      <c r="G5730" s="784">
        <f t="shared" si="190"/>
        <v>49.5</v>
      </c>
      <c r="H5730" s="1081">
        <v>100</v>
      </c>
      <c r="I5730" s="784">
        <f t="shared" si="191"/>
        <v>0</v>
      </c>
      <c r="J5730" s="771"/>
      <c r="K5730" s="713"/>
      <c r="L5730" s="713"/>
      <c r="M5730" s="771"/>
      <c r="N5730" s="713"/>
      <c r="O5730" s="713"/>
      <c r="P5730" s="1838"/>
    </row>
    <row r="5731" spans="1:16" ht="13.5" x14ac:dyDescent="0.2">
      <c r="A5731" s="606">
        <v>270</v>
      </c>
      <c r="B5731" s="786" t="s">
        <v>760</v>
      </c>
      <c r="C5731" s="606" t="s">
        <v>701</v>
      </c>
      <c r="D5731" s="606">
        <v>1</v>
      </c>
      <c r="E5731" s="606">
        <v>2008</v>
      </c>
      <c r="F5731" s="1080">
        <v>49.5</v>
      </c>
      <c r="G5731" s="784">
        <f t="shared" si="190"/>
        <v>49.5</v>
      </c>
      <c r="H5731" s="1081">
        <v>100</v>
      </c>
      <c r="I5731" s="784">
        <f t="shared" si="191"/>
        <v>0</v>
      </c>
      <c r="J5731" s="771"/>
      <c r="K5731" s="713"/>
      <c r="L5731" s="713"/>
      <c r="M5731" s="771"/>
      <c r="N5731" s="713"/>
      <c r="O5731" s="713"/>
      <c r="P5731" s="1838"/>
    </row>
    <row r="5732" spans="1:16" ht="13.5" x14ac:dyDescent="0.2">
      <c r="A5732" s="606">
        <v>271</v>
      </c>
      <c r="B5732" s="786" t="s">
        <v>760</v>
      </c>
      <c r="C5732" s="606" t="s">
        <v>701</v>
      </c>
      <c r="D5732" s="606">
        <v>1</v>
      </c>
      <c r="E5732" s="606">
        <v>2008</v>
      </c>
      <c r="F5732" s="1080">
        <v>49.5</v>
      </c>
      <c r="G5732" s="784">
        <f t="shared" si="190"/>
        <v>49.5</v>
      </c>
      <c r="H5732" s="1081">
        <v>100</v>
      </c>
      <c r="I5732" s="784">
        <f t="shared" si="191"/>
        <v>0</v>
      </c>
      <c r="J5732" s="771"/>
      <c r="K5732" s="713"/>
      <c r="L5732" s="713"/>
      <c r="M5732" s="771"/>
      <c r="N5732" s="713"/>
      <c r="O5732" s="713"/>
      <c r="P5732" s="1838"/>
    </row>
    <row r="5733" spans="1:16" ht="13.5" x14ac:dyDescent="0.2">
      <c r="A5733" s="606">
        <v>272</v>
      </c>
      <c r="B5733" s="786" t="s">
        <v>760</v>
      </c>
      <c r="C5733" s="606" t="s">
        <v>701</v>
      </c>
      <c r="D5733" s="606">
        <v>1</v>
      </c>
      <c r="E5733" s="606">
        <v>2008</v>
      </c>
      <c r="F5733" s="1080">
        <v>49.5</v>
      </c>
      <c r="G5733" s="784">
        <f t="shared" si="190"/>
        <v>49.5</v>
      </c>
      <c r="H5733" s="1081">
        <v>100</v>
      </c>
      <c r="I5733" s="784">
        <f t="shared" si="191"/>
        <v>0</v>
      </c>
      <c r="J5733" s="771"/>
      <c r="K5733" s="713"/>
      <c r="L5733" s="713"/>
      <c r="M5733" s="771"/>
      <c r="N5733" s="713"/>
      <c r="O5733" s="713"/>
      <c r="P5733" s="1838"/>
    </row>
    <row r="5734" spans="1:16" ht="13.5" x14ac:dyDescent="0.2">
      <c r="A5734" s="606">
        <v>273</v>
      </c>
      <c r="B5734" s="786" t="s">
        <v>805</v>
      </c>
      <c r="C5734" s="606" t="s">
        <v>701</v>
      </c>
      <c r="D5734" s="606">
        <v>1</v>
      </c>
      <c r="E5734" s="606">
        <v>2008</v>
      </c>
      <c r="F5734" s="1080">
        <v>150</v>
      </c>
      <c r="G5734" s="784">
        <f t="shared" si="190"/>
        <v>150</v>
      </c>
      <c r="H5734" s="1081">
        <v>100</v>
      </c>
      <c r="I5734" s="784">
        <f t="shared" si="191"/>
        <v>0</v>
      </c>
      <c r="J5734" s="771"/>
      <c r="K5734" s="713"/>
      <c r="L5734" s="713"/>
      <c r="M5734" s="771"/>
      <c r="N5734" s="713"/>
      <c r="O5734" s="713"/>
      <c r="P5734" s="1838"/>
    </row>
    <row r="5735" spans="1:16" ht="13.5" x14ac:dyDescent="0.2">
      <c r="A5735" s="606">
        <v>274</v>
      </c>
      <c r="B5735" s="786" t="s">
        <v>805</v>
      </c>
      <c r="C5735" s="606" t="s">
        <v>701</v>
      </c>
      <c r="D5735" s="606">
        <v>1</v>
      </c>
      <c r="E5735" s="606">
        <v>2008</v>
      </c>
      <c r="F5735" s="1080">
        <v>150</v>
      </c>
      <c r="G5735" s="784">
        <f t="shared" si="190"/>
        <v>150</v>
      </c>
      <c r="H5735" s="1081">
        <v>100</v>
      </c>
      <c r="I5735" s="784">
        <f t="shared" si="191"/>
        <v>0</v>
      </c>
      <c r="J5735" s="771"/>
      <c r="K5735" s="713"/>
      <c r="L5735" s="713"/>
      <c r="M5735" s="771"/>
      <c r="N5735" s="713"/>
      <c r="O5735" s="713"/>
      <c r="P5735" s="1838"/>
    </row>
    <row r="5736" spans="1:16" ht="13.5" x14ac:dyDescent="0.2">
      <c r="A5736" s="606">
        <v>275</v>
      </c>
      <c r="B5736" s="786" t="s">
        <v>763</v>
      </c>
      <c r="C5736" s="606" t="s">
        <v>701</v>
      </c>
      <c r="D5736" s="606">
        <v>1</v>
      </c>
      <c r="E5736" s="606">
        <v>2008</v>
      </c>
      <c r="F5736" s="1080">
        <v>100</v>
      </c>
      <c r="G5736" s="784">
        <f t="shared" si="190"/>
        <v>100</v>
      </c>
      <c r="H5736" s="1081">
        <v>100</v>
      </c>
      <c r="I5736" s="784">
        <f t="shared" si="191"/>
        <v>0</v>
      </c>
      <c r="J5736" s="771"/>
      <c r="K5736" s="713"/>
      <c r="L5736" s="713"/>
      <c r="M5736" s="771"/>
      <c r="N5736" s="713"/>
      <c r="O5736" s="713"/>
      <c r="P5736" s="1838"/>
    </row>
    <row r="5737" spans="1:16" ht="13.5" x14ac:dyDescent="0.2">
      <c r="A5737" s="606">
        <v>276</v>
      </c>
      <c r="B5737" s="786" t="s">
        <v>763</v>
      </c>
      <c r="C5737" s="606" t="s">
        <v>701</v>
      </c>
      <c r="D5737" s="606">
        <v>1</v>
      </c>
      <c r="E5737" s="606">
        <v>2008</v>
      </c>
      <c r="F5737" s="1080">
        <v>100</v>
      </c>
      <c r="G5737" s="784">
        <f t="shared" si="190"/>
        <v>100</v>
      </c>
      <c r="H5737" s="1081">
        <v>100</v>
      </c>
      <c r="I5737" s="784">
        <f t="shared" si="191"/>
        <v>0</v>
      </c>
      <c r="J5737" s="771"/>
      <c r="K5737" s="713"/>
      <c r="L5737" s="713"/>
      <c r="M5737" s="771"/>
      <c r="N5737" s="713"/>
      <c r="O5737" s="713"/>
      <c r="P5737" s="1838"/>
    </row>
    <row r="5738" spans="1:16" ht="13.5" x14ac:dyDescent="0.2">
      <c r="A5738" s="606">
        <v>277</v>
      </c>
      <c r="B5738" s="786" t="s">
        <v>763</v>
      </c>
      <c r="C5738" s="606" t="s">
        <v>701</v>
      </c>
      <c r="D5738" s="606">
        <v>1</v>
      </c>
      <c r="E5738" s="606">
        <v>2008</v>
      </c>
      <c r="F5738" s="1080">
        <v>100</v>
      </c>
      <c r="G5738" s="784">
        <f t="shared" si="190"/>
        <v>100</v>
      </c>
      <c r="H5738" s="1081">
        <v>100</v>
      </c>
      <c r="I5738" s="784">
        <f t="shared" si="191"/>
        <v>0</v>
      </c>
      <c r="J5738" s="771"/>
      <c r="K5738" s="713"/>
      <c r="L5738" s="713"/>
      <c r="M5738" s="771"/>
      <c r="N5738" s="713"/>
      <c r="O5738" s="713"/>
      <c r="P5738" s="1838"/>
    </row>
    <row r="5739" spans="1:16" ht="13.5" x14ac:dyDescent="0.2">
      <c r="A5739" s="606">
        <v>278</v>
      </c>
      <c r="B5739" s="786" t="s">
        <v>763</v>
      </c>
      <c r="C5739" s="606" t="s">
        <v>701</v>
      </c>
      <c r="D5739" s="606">
        <v>1</v>
      </c>
      <c r="E5739" s="606">
        <v>2008</v>
      </c>
      <c r="F5739" s="1080">
        <v>100</v>
      </c>
      <c r="G5739" s="784">
        <f t="shared" si="190"/>
        <v>100</v>
      </c>
      <c r="H5739" s="1081">
        <v>100</v>
      </c>
      <c r="I5739" s="784">
        <f t="shared" si="191"/>
        <v>0</v>
      </c>
      <c r="J5739" s="771"/>
      <c r="K5739" s="713"/>
      <c r="L5739" s="713"/>
      <c r="M5739" s="771"/>
      <c r="N5739" s="713"/>
      <c r="O5739" s="713"/>
      <c r="P5739" s="1838"/>
    </row>
    <row r="5740" spans="1:16" ht="13.5" x14ac:dyDescent="0.2">
      <c r="A5740" s="606">
        <v>279</v>
      </c>
      <c r="B5740" s="786" t="s">
        <v>763</v>
      </c>
      <c r="C5740" s="606" t="s">
        <v>701</v>
      </c>
      <c r="D5740" s="606">
        <v>1</v>
      </c>
      <c r="E5740" s="606">
        <v>2008</v>
      </c>
      <c r="F5740" s="1080">
        <v>116</v>
      </c>
      <c r="G5740" s="784">
        <f t="shared" si="190"/>
        <v>116</v>
      </c>
      <c r="H5740" s="1081">
        <v>100</v>
      </c>
      <c r="I5740" s="784">
        <f t="shared" si="191"/>
        <v>0</v>
      </c>
      <c r="J5740" s="771"/>
      <c r="K5740" s="713"/>
      <c r="L5740" s="713"/>
      <c r="M5740" s="771"/>
      <c r="N5740" s="713"/>
      <c r="O5740" s="713"/>
      <c r="P5740" s="1838"/>
    </row>
    <row r="5741" spans="1:16" ht="13.5" x14ac:dyDescent="0.2">
      <c r="A5741" s="606">
        <v>280</v>
      </c>
      <c r="B5741" s="786" t="s">
        <v>763</v>
      </c>
      <c r="C5741" s="606" t="s">
        <v>701</v>
      </c>
      <c r="D5741" s="606">
        <v>1</v>
      </c>
      <c r="E5741" s="606">
        <v>2008</v>
      </c>
      <c r="F5741" s="1080">
        <v>116</v>
      </c>
      <c r="G5741" s="784">
        <f t="shared" si="190"/>
        <v>116</v>
      </c>
      <c r="H5741" s="1081">
        <v>100</v>
      </c>
      <c r="I5741" s="784">
        <f t="shared" si="191"/>
        <v>0</v>
      </c>
      <c r="J5741" s="771"/>
      <c r="K5741" s="713"/>
      <c r="L5741" s="713"/>
      <c r="M5741" s="771"/>
      <c r="N5741" s="713"/>
      <c r="O5741" s="713"/>
      <c r="P5741" s="1838"/>
    </row>
    <row r="5742" spans="1:16" ht="13.5" x14ac:dyDescent="0.2">
      <c r="A5742" s="606">
        <v>281</v>
      </c>
      <c r="B5742" s="786" t="s">
        <v>763</v>
      </c>
      <c r="C5742" s="606" t="s">
        <v>701</v>
      </c>
      <c r="D5742" s="606">
        <v>1</v>
      </c>
      <c r="E5742" s="606">
        <v>2008</v>
      </c>
      <c r="F5742" s="1080">
        <v>116</v>
      </c>
      <c r="G5742" s="784">
        <f t="shared" si="190"/>
        <v>116</v>
      </c>
      <c r="H5742" s="1081">
        <v>100</v>
      </c>
      <c r="I5742" s="784">
        <f t="shared" si="191"/>
        <v>0</v>
      </c>
      <c r="J5742" s="771"/>
      <c r="K5742" s="713"/>
      <c r="L5742" s="713"/>
      <c r="M5742" s="771"/>
      <c r="N5742" s="713"/>
      <c r="O5742" s="713"/>
      <c r="P5742" s="1838"/>
    </row>
    <row r="5743" spans="1:16" ht="13.5" x14ac:dyDescent="0.2">
      <c r="A5743" s="606">
        <v>282</v>
      </c>
      <c r="B5743" s="786" t="s">
        <v>763</v>
      </c>
      <c r="C5743" s="606" t="s">
        <v>701</v>
      </c>
      <c r="D5743" s="606">
        <v>1</v>
      </c>
      <c r="E5743" s="606">
        <v>2008</v>
      </c>
      <c r="F5743" s="1080">
        <v>116</v>
      </c>
      <c r="G5743" s="784">
        <f t="shared" si="190"/>
        <v>116</v>
      </c>
      <c r="H5743" s="1081">
        <v>100</v>
      </c>
      <c r="I5743" s="784">
        <f t="shared" si="191"/>
        <v>0</v>
      </c>
      <c r="J5743" s="771"/>
      <c r="K5743" s="713"/>
      <c r="L5743" s="713"/>
      <c r="M5743" s="771"/>
      <c r="N5743" s="713"/>
      <c r="O5743" s="713"/>
      <c r="P5743" s="1838"/>
    </row>
    <row r="5744" spans="1:16" ht="13.5" x14ac:dyDescent="0.2">
      <c r="A5744" s="606">
        <v>283</v>
      </c>
      <c r="B5744" s="786" t="s">
        <v>763</v>
      </c>
      <c r="C5744" s="606" t="s">
        <v>701</v>
      </c>
      <c r="D5744" s="606">
        <v>1</v>
      </c>
      <c r="E5744" s="606">
        <v>2008</v>
      </c>
      <c r="F5744" s="1080">
        <v>116</v>
      </c>
      <c r="G5744" s="784">
        <f t="shared" si="190"/>
        <v>116</v>
      </c>
      <c r="H5744" s="1081">
        <v>100</v>
      </c>
      <c r="I5744" s="784">
        <f t="shared" si="191"/>
        <v>0</v>
      </c>
      <c r="J5744" s="771"/>
      <c r="K5744" s="713"/>
      <c r="L5744" s="713"/>
      <c r="M5744" s="771"/>
      <c r="N5744" s="713"/>
      <c r="O5744" s="713"/>
      <c r="P5744" s="1838"/>
    </row>
    <row r="5745" spans="1:16" ht="13.5" x14ac:dyDescent="0.2">
      <c r="A5745" s="606">
        <v>284</v>
      </c>
      <c r="B5745" s="786" t="s">
        <v>763</v>
      </c>
      <c r="C5745" s="606" t="s">
        <v>701</v>
      </c>
      <c r="D5745" s="606">
        <v>1</v>
      </c>
      <c r="E5745" s="606">
        <v>2008</v>
      </c>
      <c r="F5745" s="1080">
        <v>100</v>
      </c>
      <c r="G5745" s="784">
        <f t="shared" si="190"/>
        <v>100</v>
      </c>
      <c r="H5745" s="1081">
        <v>100</v>
      </c>
      <c r="I5745" s="784">
        <f t="shared" si="191"/>
        <v>0</v>
      </c>
      <c r="J5745" s="771"/>
      <c r="K5745" s="713"/>
      <c r="L5745" s="713"/>
      <c r="M5745" s="771"/>
      <c r="N5745" s="713"/>
      <c r="O5745" s="713"/>
      <c r="P5745" s="1838"/>
    </row>
    <row r="5746" spans="1:16" ht="13.5" x14ac:dyDescent="0.2">
      <c r="A5746" s="606">
        <v>285</v>
      </c>
      <c r="B5746" s="786" t="s">
        <v>763</v>
      </c>
      <c r="C5746" s="606" t="s">
        <v>701</v>
      </c>
      <c r="D5746" s="606">
        <v>1</v>
      </c>
      <c r="E5746" s="606">
        <v>2008</v>
      </c>
      <c r="F5746" s="1080">
        <v>100</v>
      </c>
      <c r="G5746" s="784">
        <f t="shared" si="190"/>
        <v>100</v>
      </c>
      <c r="H5746" s="1081">
        <v>100</v>
      </c>
      <c r="I5746" s="784">
        <f t="shared" si="191"/>
        <v>0</v>
      </c>
      <c r="J5746" s="771"/>
      <c r="K5746" s="713"/>
      <c r="L5746" s="713"/>
      <c r="M5746" s="771"/>
      <c r="N5746" s="713"/>
      <c r="O5746" s="713"/>
      <c r="P5746" s="1838"/>
    </row>
    <row r="5747" spans="1:16" ht="13.5" x14ac:dyDescent="0.2">
      <c r="A5747" s="606">
        <v>286</v>
      </c>
      <c r="B5747" s="786" t="s">
        <v>763</v>
      </c>
      <c r="C5747" s="606" t="s">
        <v>701</v>
      </c>
      <c r="D5747" s="606">
        <v>1</v>
      </c>
      <c r="E5747" s="606">
        <v>2008</v>
      </c>
      <c r="F5747" s="1080">
        <v>100</v>
      </c>
      <c r="G5747" s="784">
        <f t="shared" si="190"/>
        <v>100</v>
      </c>
      <c r="H5747" s="1081">
        <v>100</v>
      </c>
      <c r="I5747" s="784">
        <f t="shared" si="191"/>
        <v>0</v>
      </c>
      <c r="J5747" s="771"/>
      <c r="K5747" s="713"/>
      <c r="L5747" s="713"/>
      <c r="M5747" s="771"/>
      <c r="N5747" s="713"/>
      <c r="O5747" s="713"/>
      <c r="P5747" s="1838"/>
    </row>
    <row r="5748" spans="1:16" ht="13.5" x14ac:dyDescent="0.2">
      <c r="A5748" s="606">
        <v>287</v>
      </c>
      <c r="B5748" s="786" t="s">
        <v>763</v>
      </c>
      <c r="C5748" s="606" t="s">
        <v>701</v>
      </c>
      <c r="D5748" s="606">
        <v>1</v>
      </c>
      <c r="E5748" s="606">
        <v>2008</v>
      </c>
      <c r="F5748" s="1080">
        <v>100</v>
      </c>
      <c r="G5748" s="784">
        <f t="shared" si="190"/>
        <v>100</v>
      </c>
      <c r="H5748" s="1081">
        <v>100</v>
      </c>
      <c r="I5748" s="784">
        <f t="shared" si="191"/>
        <v>0</v>
      </c>
      <c r="J5748" s="771"/>
      <c r="K5748" s="713"/>
      <c r="L5748" s="713"/>
      <c r="M5748" s="771"/>
      <c r="N5748" s="713"/>
      <c r="O5748" s="713"/>
      <c r="P5748" s="1838"/>
    </row>
    <row r="5749" spans="1:16" ht="13.5" x14ac:dyDescent="0.2">
      <c r="A5749" s="606">
        <v>288</v>
      </c>
      <c r="B5749" s="786" t="s">
        <v>711</v>
      </c>
      <c r="C5749" s="606" t="s">
        <v>701</v>
      </c>
      <c r="D5749" s="606">
        <v>1</v>
      </c>
      <c r="E5749" s="606">
        <v>2009</v>
      </c>
      <c r="F5749" s="1080">
        <v>50</v>
      </c>
      <c r="G5749" s="784">
        <f t="shared" si="190"/>
        <v>50</v>
      </c>
      <c r="H5749" s="1081">
        <v>100</v>
      </c>
      <c r="I5749" s="784">
        <f t="shared" si="191"/>
        <v>0</v>
      </c>
      <c r="J5749" s="771"/>
      <c r="K5749" s="713"/>
      <c r="L5749" s="713"/>
      <c r="M5749" s="771"/>
      <c r="N5749" s="713"/>
      <c r="O5749" s="713"/>
      <c r="P5749" s="1838"/>
    </row>
    <row r="5750" spans="1:16" ht="13.5" x14ac:dyDescent="0.2">
      <c r="A5750" s="606">
        <v>289</v>
      </c>
      <c r="B5750" s="786" t="s">
        <v>711</v>
      </c>
      <c r="C5750" s="606" t="s">
        <v>701</v>
      </c>
      <c r="D5750" s="606">
        <v>1</v>
      </c>
      <c r="E5750" s="606">
        <v>2009</v>
      </c>
      <c r="F5750" s="1080">
        <v>50</v>
      </c>
      <c r="G5750" s="784">
        <f t="shared" si="190"/>
        <v>50</v>
      </c>
      <c r="H5750" s="1081">
        <v>100</v>
      </c>
      <c r="I5750" s="784">
        <f t="shared" si="191"/>
        <v>0</v>
      </c>
      <c r="J5750" s="771"/>
      <c r="K5750" s="713"/>
      <c r="L5750" s="713"/>
      <c r="M5750" s="771"/>
      <c r="N5750" s="713"/>
      <c r="O5750" s="713"/>
      <c r="P5750" s="1838"/>
    </row>
    <row r="5751" spans="1:16" ht="13.5" x14ac:dyDescent="0.2">
      <c r="A5751" s="606">
        <v>290</v>
      </c>
      <c r="B5751" s="800" t="s">
        <v>784</v>
      </c>
      <c r="C5751" s="606" t="s">
        <v>701</v>
      </c>
      <c r="D5751" s="606">
        <v>1</v>
      </c>
      <c r="E5751" s="606">
        <v>2010</v>
      </c>
      <c r="F5751" s="1080">
        <v>222.78648999999999</v>
      </c>
      <c r="G5751" s="784">
        <f t="shared" si="190"/>
        <v>222.78648999999999</v>
      </c>
      <c r="H5751" s="1081">
        <v>100</v>
      </c>
      <c r="I5751" s="784">
        <f t="shared" si="191"/>
        <v>0</v>
      </c>
      <c r="J5751" s="771"/>
      <c r="K5751" s="713"/>
      <c r="L5751" s="713"/>
      <c r="M5751" s="771"/>
      <c r="N5751" s="713"/>
      <c r="O5751" s="713"/>
      <c r="P5751" s="1838"/>
    </row>
    <row r="5752" spans="1:16" ht="13.5" x14ac:dyDescent="0.2">
      <c r="A5752" s="606">
        <v>291</v>
      </c>
      <c r="B5752" s="786" t="s">
        <v>1064</v>
      </c>
      <c r="C5752" s="606" t="s">
        <v>701</v>
      </c>
      <c r="D5752" s="606">
        <v>1</v>
      </c>
      <c r="E5752" s="606">
        <v>2008</v>
      </c>
      <c r="F5752" s="1080">
        <v>35</v>
      </c>
      <c r="G5752" s="784">
        <f t="shared" si="190"/>
        <v>35</v>
      </c>
      <c r="H5752" s="1081">
        <v>100</v>
      </c>
      <c r="I5752" s="784">
        <f t="shared" si="191"/>
        <v>0</v>
      </c>
      <c r="J5752" s="771"/>
      <c r="K5752" s="713"/>
      <c r="L5752" s="713"/>
      <c r="M5752" s="771"/>
      <c r="N5752" s="713"/>
      <c r="O5752" s="713"/>
      <c r="P5752" s="1838"/>
    </row>
    <row r="5753" spans="1:16" ht="13.5" x14ac:dyDescent="0.2">
      <c r="A5753" s="606">
        <v>292</v>
      </c>
      <c r="B5753" s="786" t="s">
        <v>1064</v>
      </c>
      <c r="C5753" s="606" t="s">
        <v>701</v>
      </c>
      <c r="D5753" s="606">
        <v>1</v>
      </c>
      <c r="E5753" s="606">
        <v>2008</v>
      </c>
      <c r="F5753" s="1080">
        <v>35</v>
      </c>
      <c r="G5753" s="784">
        <f t="shared" si="190"/>
        <v>35</v>
      </c>
      <c r="H5753" s="1081">
        <v>100</v>
      </c>
      <c r="I5753" s="784">
        <f t="shared" si="191"/>
        <v>0</v>
      </c>
      <c r="J5753" s="771"/>
      <c r="K5753" s="713"/>
      <c r="L5753" s="713"/>
      <c r="M5753" s="771"/>
      <c r="N5753" s="713"/>
      <c r="O5753" s="713"/>
      <c r="P5753" s="1838"/>
    </row>
    <row r="5754" spans="1:16" ht="13.5" x14ac:dyDescent="0.2">
      <c r="A5754" s="606">
        <v>293</v>
      </c>
      <c r="B5754" s="786" t="s">
        <v>1064</v>
      </c>
      <c r="C5754" s="606" t="s">
        <v>701</v>
      </c>
      <c r="D5754" s="606">
        <v>1</v>
      </c>
      <c r="E5754" s="606">
        <v>2008</v>
      </c>
      <c r="F5754" s="1080">
        <v>35</v>
      </c>
      <c r="G5754" s="784">
        <f t="shared" si="190"/>
        <v>35</v>
      </c>
      <c r="H5754" s="1081">
        <v>100</v>
      </c>
      <c r="I5754" s="784">
        <f t="shared" si="191"/>
        <v>0</v>
      </c>
      <c r="J5754" s="771"/>
      <c r="K5754" s="713"/>
      <c r="L5754" s="713"/>
      <c r="M5754" s="771"/>
      <c r="N5754" s="713"/>
      <c r="O5754" s="713"/>
      <c r="P5754" s="1838"/>
    </row>
    <row r="5755" spans="1:16" ht="13.5" x14ac:dyDescent="0.2">
      <c r="A5755" s="606">
        <v>294</v>
      </c>
      <c r="B5755" s="786" t="s">
        <v>1064</v>
      </c>
      <c r="C5755" s="606" t="s">
        <v>701</v>
      </c>
      <c r="D5755" s="606">
        <v>1</v>
      </c>
      <c r="E5755" s="606">
        <v>2008</v>
      </c>
      <c r="F5755" s="1080">
        <v>35</v>
      </c>
      <c r="G5755" s="784">
        <f t="shared" si="190"/>
        <v>35</v>
      </c>
      <c r="H5755" s="1081">
        <v>100</v>
      </c>
      <c r="I5755" s="784">
        <f t="shared" si="191"/>
        <v>0</v>
      </c>
      <c r="J5755" s="771"/>
      <c r="K5755" s="713"/>
      <c r="L5755" s="713"/>
      <c r="M5755" s="771"/>
      <c r="N5755" s="713"/>
      <c r="O5755" s="713"/>
      <c r="P5755" s="1838"/>
    </row>
    <row r="5756" spans="1:16" ht="13.5" x14ac:dyDescent="0.2">
      <c r="A5756" s="606">
        <v>295</v>
      </c>
      <c r="B5756" s="786" t="s">
        <v>1064</v>
      </c>
      <c r="C5756" s="606" t="s">
        <v>701</v>
      </c>
      <c r="D5756" s="606">
        <v>1</v>
      </c>
      <c r="E5756" s="606">
        <v>2008</v>
      </c>
      <c r="F5756" s="1080">
        <v>35</v>
      </c>
      <c r="G5756" s="784">
        <f t="shared" si="190"/>
        <v>35</v>
      </c>
      <c r="H5756" s="1081">
        <v>100</v>
      </c>
      <c r="I5756" s="784">
        <f t="shared" si="191"/>
        <v>0</v>
      </c>
      <c r="J5756" s="771"/>
      <c r="K5756" s="713"/>
      <c r="L5756" s="713"/>
      <c r="M5756" s="771"/>
      <c r="N5756" s="713"/>
      <c r="O5756" s="713"/>
      <c r="P5756" s="1838"/>
    </row>
    <row r="5757" spans="1:16" ht="13.5" x14ac:dyDescent="0.2">
      <c r="A5757" s="606">
        <v>296</v>
      </c>
      <c r="B5757" s="786" t="s">
        <v>1064</v>
      </c>
      <c r="C5757" s="606" t="s">
        <v>701</v>
      </c>
      <c r="D5757" s="606">
        <v>1</v>
      </c>
      <c r="E5757" s="606">
        <v>2008</v>
      </c>
      <c r="F5757" s="1080">
        <v>35</v>
      </c>
      <c r="G5757" s="784">
        <f t="shared" si="190"/>
        <v>35</v>
      </c>
      <c r="H5757" s="1081">
        <v>100</v>
      </c>
      <c r="I5757" s="784">
        <f t="shared" si="191"/>
        <v>0</v>
      </c>
      <c r="J5757" s="771"/>
      <c r="K5757" s="713"/>
      <c r="L5757" s="713"/>
      <c r="M5757" s="771"/>
      <c r="N5757" s="713"/>
      <c r="O5757" s="713"/>
      <c r="P5757" s="1838"/>
    </row>
    <row r="5758" spans="1:16" ht="13.5" x14ac:dyDescent="0.2">
      <c r="A5758" s="606">
        <v>297</v>
      </c>
      <c r="B5758" s="786" t="s">
        <v>1064</v>
      </c>
      <c r="C5758" s="606" t="s">
        <v>701</v>
      </c>
      <c r="D5758" s="606">
        <v>1</v>
      </c>
      <c r="E5758" s="606">
        <v>2008</v>
      </c>
      <c r="F5758" s="1080">
        <v>35</v>
      </c>
      <c r="G5758" s="784">
        <f t="shared" si="190"/>
        <v>35</v>
      </c>
      <c r="H5758" s="1081">
        <v>100</v>
      </c>
      <c r="I5758" s="784">
        <f t="shared" si="191"/>
        <v>0</v>
      </c>
      <c r="J5758" s="771"/>
      <c r="K5758" s="713"/>
      <c r="L5758" s="713"/>
      <c r="M5758" s="771"/>
      <c r="N5758" s="713"/>
      <c r="O5758" s="713"/>
      <c r="P5758" s="1838"/>
    </row>
    <row r="5759" spans="1:16" ht="13.5" x14ac:dyDescent="0.2">
      <c r="A5759" s="606">
        <v>298</v>
      </c>
      <c r="B5759" s="786" t="s">
        <v>1064</v>
      </c>
      <c r="C5759" s="606" t="s">
        <v>701</v>
      </c>
      <c r="D5759" s="606">
        <v>1</v>
      </c>
      <c r="E5759" s="606">
        <v>2008</v>
      </c>
      <c r="F5759" s="1080">
        <v>35</v>
      </c>
      <c r="G5759" s="784">
        <f t="shared" si="190"/>
        <v>35</v>
      </c>
      <c r="H5759" s="1081">
        <v>100</v>
      </c>
      <c r="I5759" s="784">
        <f t="shared" si="191"/>
        <v>0</v>
      </c>
      <c r="J5759" s="771"/>
      <c r="K5759" s="713"/>
      <c r="L5759" s="713"/>
      <c r="M5759" s="771"/>
      <c r="N5759" s="713"/>
      <c r="O5759" s="713"/>
      <c r="P5759" s="1838"/>
    </row>
    <row r="5760" spans="1:16" ht="13.5" x14ac:dyDescent="0.2">
      <c r="A5760" s="606">
        <v>299</v>
      </c>
      <c r="B5760" s="786" t="s">
        <v>1064</v>
      </c>
      <c r="C5760" s="606" t="s">
        <v>701</v>
      </c>
      <c r="D5760" s="606">
        <v>1</v>
      </c>
      <c r="E5760" s="606">
        <v>2008</v>
      </c>
      <c r="F5760" s="1080">
        <v>35</v>
      </c>
      <c r="G5760" s="784">
        <f t="shared" si="190"/>
        <v>35</v>
      </c>
      <c r="H5760" s="1081">
        <v>100</v>
      </c>
      <c r="I5760" s="784">
        <f t="shared" si="191"/>
        <v>0</v>
      </c>
      <c r="J5760" s="771"/>
      <c r="K5760" s="713"/>
      <c r="L5760" s="713"/>
      <c r="M5760" s="771"/>
      <c r="N5760" s="713"/>
      <c r="O5760" s="713"/>
      <c r="P5760" s="1838"/>
    </row>
    <row r="5761" spans="1:16" ht="13.5" x14ac:dyDescent="0.2">
      <c r="A5761" s="606">
        <v>300</v>
      </c>
      <c r="B5761" s="786" t="s">
        <v>1064</v>
      </c>
      <c r="C5761" s="606" t="s">
        <v>701</v>
      </c>
      <c r="D5761" s="606">
        <v>1</v>
      </c>
      <c r="E5761" s="606">
        <v>2008</v>
      </c>
      <c r="F5761" s="1080">
        <v>35</v>
      </c>
      <c r="G5761" s="784">
        <f t="shared" si="190"/>
        <v>35</v>
      </c>
      <c r="H5761" s="1081">
        <v>100</v>
      </c>
      <c r="I5761" s="784">
        <f t="shared" si="191"/>
        <v>0</v>
      </c>
      <c r="J5761" s="771"/>
      <c r="K5761" s="713"/>
      <c r="L5761" s="713"/>
      <c r="M5761" s="771"/>
      <c r="N5761" s="713"/>
      <c r="O5761" s="713"/>
      <c r="P5761" s="1838"/>
    </row>
    <row r="5762" spans="1:16" ht="13.5" x14ac:dyDescent="0.2">
      <c r="A5762" s="606">
        <v>301</v>
      </c>
      <c r="B5762" s="786" t="s">
        <v>1064</v>
      </c>
      <c r="C5762" s="606" t="s">
        <v>701</v>
      </c>
      <c r="D5762" s="606">
        <v>1</v>
      </c>
      <c r="E5762" s="606">
        <v>2008</v>
      </c>
      <c r="F5762" s="1080">
        <v>35</v>
      </c>
      <c r="G5762" s="784">
        <f t="shared" si="190"/>
        <v>35</v>
      </c>
      <c r="H5762" s="1081">
        <v>100</v>
      </c>
      <c r="I5762" s="784">
        <f t="shared" si="191"/>
        <v>0</v>
      </c>
      <c r="J5762" s="771"/>
      <c r="K5762" s="713"/>
      <c r="L5762" s="713"/>
      <c r="M5762" s="771"/>
      <c r="N5762" s="713"/>
      <c r="O5762" s="713"/>
      <c r="P5762" s="1838"/>
    </row>
    <row r="5763" spans="1:16" ht="13.5" x14ac:dyDescent="0.2">
      <c r="A5763" s="606">
        <v>302</v>
      </c>
      <c r="B5763" s="786" t="s">
        <v>1064</v>
      </c>
      <c r="C5763" s="606" t="s">
        <v>701</v>
      </c>
      <c r="D5763" s="606">
        <v>1</v>
      </c>
      <c r="E5763" s="606">
        <v>2008</v>
      </c>
      <c r="F5763" s="1080">
        <v>35</v>
      </c>
      <c r="G5763" s="784">
        <f t="shared" si="190"/>
        <v>35</v>
      </c>
      <c r="H5763" s="1081">
        <v>100</v>
      </c>
      <c r="I5763" s="784">
        <f t="shared" si="191"/>
        <v>0</v>
      </c>
      <c r="J5763" s="771"/>
      <c r="K5763" s="713"/>
      <c r="L5763" s="713"/>
      <c r="M5763" s="771"/>
      <c r="N5763" s="713"/>
      <c r="O5763" s="713"/>
      <c r="P5763" s="1838"/>
    </row>
    <row r="5764" spans="1:16" ht="13.5" x14ac:dyDescent="0.2">
      <c r="A5764" s="606">
        <v>303</v>
      </c>
      <c r="B5764" s="786" t="s">
        <v>1064</v>
      </c>
      <c r="C5764" s="606" t="s">
        <v>701</v>
      </c>
      <c r="D5764" s="606">
        <v>1</v>
      </c>
      <c r="E5764" s="606">
        <v>2008</v>
      </c>
      <c r="F5764" s="1080">
        <v>35</v>
      </c>
      <c r="G5764" s="784">
        <f t="shared" si="190"/>
        <v>35</v>
      </c>
      <c r="H5764" s="1081">
        <v>100</v>
      </c>
      <c r="I5764" s="784">
        <f t="shared" si="191"/>
        <v>0</v>
      </c>
      <c r="J5764" s="771"/>
      <c r="K5764" s="713"/>
      <c r="L5764" s="713"/>
      <c r="M5764" s="771"/>
      <c r="N5764" s="713"/>
      <c r="O5764" s="713"/>
      <c r="P5764" s="1838"/>
    </row>
    <row r="5765" spans="1:16" ht="13.5" x14ac:dyDescent="0.2">
      <c r="A5765" s="606">
        <v>304</v>
      </c>
      <c r="B5765" s="786" t="s">
        <v>1064</v>
      </c>
      <c r="C5765" s="606" t="s">
        <v>701</v>
      </c>
      <c r="D5765" s="606">
        <v>1</v>
      </c>
      <c r="E5765" s="606">
        <v>2008</v>
      </c>
      <c r="F5765" s="1080">
        <v>35</v>
      </c>
      <c r="G5765" s="784">
        <f t="shared" si="190"/>
        <v>35</v>
      </c>
      <c r="H5765" s="1081">
        <v>100</v>
      </c>
      <c r="I5765" s="784">
        <f t="shared" si="191"/>
        <v>0</v>
      </c>
      <c r="J5765" s="771"/>
      <c r="K5765" s="713"/>
      <c r="L5765" s="713"/>
      <c r="M5765" s="771"/>
      <c r="N5765" s="713"/>
      <c r="O5765" s="713"/>
      <c r="P5765" s="1838"/>
    </row>
    <row r="5766" spans="1:16" ht="13.5" x14ac:dyDescent="0.2">
      <c r="A5766" s="606">
        <v>305</v>
      </c>
      <c r="B5766" s="786" t="s">
        <v>1064</v>
      </c>
      <c r="C5766" s="606" t="s">
        <v>701</v>
      </c>
      <c r="D5766" s="606">
        <v>1</v>
      </c>
      <c r="E5766" s="606">
        <v>2008</v>
      </c>
      <c r="F5766" s="1080">
        <v>35</v>
      </c>
      <c r="G5766" s="784">
        <f t="shared" si="190"/>
        <v>35</v>
      </c>
      <c r="H5766" s="1081">
        <v>100</v>
      </c>
      <c r="I5766" s="784">
        <f t="shared" si="191"/>
        <v>0</v>
      </c>
      <c r="J5766" s="771"/>
      <c r="K5766" s="713"/>
      <c r="L5766" s="713"/>
      <c r="M5766" s="771"/>
      <c r="N5766" s="713"/>
      <c r="O5766" s="713"/>
      <c r="P5766" s="1838"/>
    </row>
    <row r="5767" spans="1:16" ht="13.5" x14ac:dyDescent="0.2">
      <c r="A5767" s="606">
        <v>306</v>
      </c>
      <c r="B5767" s="786" t="s">
        <v>1064</v>
      </c>
      <c r="C5767" s="606" t="s">
        <v>701</v>
      </c>
      <c r="D5767" s="606">
        <v>1</v>
      </c>
      <c r="E5767" s="606">
        <v>2008</v>
      </c>
      <c r="F5767" s="1080">
        <v>35</v>
      </c>
      <c r="G5767" s="784">
        <f t="shared" si="190"/>
        <v>35</v>
      </c>
      <c r="H5767" s="1081">
        <v>100</v>
      </c>
      <c r="I5767" s="784">
        <f t="shared" si="191"/>
        <v>0</v>
      </c>
      <c r="J5767" s="771"/>
      <c r="K5767" s="713"/>
      <c r="L5767" s="713"/>
      <c r="M5767" s="771"/>
      <c r="N5767" s="713"/>
      <c r="O5767" s="713"/>
      <c r="P5767" s="1838"/>
    </row>
    <row r="5768" spans="1:16" ht="13.5" x14ac:dyDescent="0.2">
      <c r="A5768" s="606">
        <v>307</v>
      </c>
      <c r="B5768" s="786" t="s">
        <v>1064</v>
      </c>
      <c r="C5768" s="606" t="s">
        <v>701</v>
      </c>
      <c r="D5768" s="606">
        <v>1</v>
      </c>
      <c r="E5768" s="606">
        <v>2008</v>
      </c>
      <c r="F5768" s="1080">
        <v>35</v>
      </c>
      <c r="G5768" s="784">
        <f t="shared" si="190"/>
        <v>35</v>
      </c>
      <c r="H5768" s="1081">
        <v>100</v>
      </c>
      <c r="I5768" s="784">
        <f t="shared" si="191"/>
        <v>0</v>
      </c>
      <c r="J5768" s="771"/>
      <c r="K5768" s="713"/>
      <c r="L5768" s="713"/>
      <c r="M5768" s="771"/>
      <c r="N5768" s="713"/>
      <c r="O5768" s="713"/>
      <c r="P5768" s="1838"/>
    </row>
    <row r="5769" spans="1:16" s="797" customFormat="1" ht="13.5" x14ac:dyDescent="0.2">
      <c r="A5769" s="606">
        <v>308</v>
      </c>
      <c r="B5769" s="786" t="s">
        <v>712</v>
      </c>
      <c r="C5769" s="606" t="s">
        <v>701</v>
      </c>
      <c r="D5769" s="606">
        <v>1</v>
      </c>
      <c r="E5769" s="606">
        <v>2008</v>
      </c>
      <c r="F5769" s="1080">
        <v>39.5</v>
      </c>
      <c r="G5769" s="784">
        <f t="shared" si="190"/>
        <v>39.5</v>
      </c>
      <c r="H5769" s="1081">
        <v>100</v>
      </c>
      <c r="I5769" s="784">
        <f t="shared" si="191"/>
        <v>0</v>
      </c>
      <c r="J5769" s="785"/>
      <c r="K5769" s="792"/>
      <c r="L5769" s="792"/>
      <c r="M5769" s="785"/>
      <c r="N5769" s="792"/>
      <c r="O5769" s="792"/>
      <c r="P5769" s="1838"/>
    </row>
    <row r="5770" spans="1:16" s="797" customFormat="1" ht="13.5" x14ac:dyDescent="0.2">
      <c r="A5770" s="606">
        <v>309</v>
      </c>
      <c r="B5770" s="786" t="s">
        <v>712</v>
      </c>
      <c r="C5770" s="606" t="s">
        <v>701</v>
      </c>
      <c r="D5770" s="606">
        <v>1</v>
      </c>
      <c r="E5770" s="606">
        <v>2008</v>
      </c>
      <c r="F5770" s="1080">
        <v>39.5</v>
      </c>
      <c r="G5770" s="784">
        <f t="shared" si="190"/>
        <v>39.5</v>
      </c>
      <c r="H5770" s="1081">
        <v>100</v>
      </c>
      <c r="I5770" s="784">
        <f t="shared" si="191"/>
        <v>0</v>
      </c>
      <c r="J5770" s="785"/>
      <c r="K5770" s="792"/>
      <c r="L5770" s="792"/>
      <c r="M5770" s="785"/>
      <c r="N5770" s="792"/>
      <c r="O5770" s="792"/>
      <c r="P5770" s="1838"/>
    </row>
    <row r="5771" spans="1:16" ht="13.5" x14ac:dyDescent="0.2">
      <c r="A5771" s="606">
        <v>310</v>
      </c>
      <c r="B5771" s="786" t="s">
        <v>786</v>
      </c>
      <c r="C5771" s="606" t="s">
        <v>701</v>
      </c>
      <c r="D5771" s="606">
        <v>1</v>
      </c>
      <c r="E5771" s="606">
        <v>2008</v>
      </c>
      <c r="F5771" s="1080">
        <v>45</v>
      </c>
      <c r="G5771" s="784">
        <f t="shared" si="190"/>
        <v>45</v>
      </c>
      <c r="H5771" s="1081">
        <v>100</v>
      </c>
      <c r="I5771" s="784">
        <f t="shared" si="191"/>
        <v>0</v>
      </c>
      <c r="J5771" s="771"/>
      <c r="K5771" s="713"/>
      <c r="L5771" s="713"/>
      <c r="M5771" s="771"/>
      <c r="N5771" s="713"/>
      <c r="O5771" s="713"/>
      <c r="P5771" s="1838"/>
    </row>
    <row r="5772" spans="1:16" ht="13.5" x14ac:dyDescent="0.2">
      <c r="A5772" s="606">
        <v>311</v>
      </c>
      <c r="B5772" s="786" t="s">
        <v>786</v>
      </c>
      <c r="C5772" s="606" t="s">
        <v>701</v>
      </c>
      <c r="D5772" s="606">
        <v>1</v>
      </c>
      <c r="E5772" s="606">
        <v>2008</v>
      </c>
      <c r="F5772" s="1080">
        <v>45</v>
      </c>
      <c r="G5772" s="784">
        <f t="shared" si="190"/>
        <v>45</v>
      </c>
      <c r="H5772" s="1081">
        <v>100</v>
      </c>
      <c r="I5772" s="784">
        <f t="shared" si="191"/>
        <v>0</v>
      </c>
      <c r="J5772" s="771"/>
      <c r="K5772" s="713"/>
      <c r="L5772" s="713"/>
      <c r="M5772" s="771"/>
      <c r="N5772" s="713"/>
      <c r="O5772" s="713"/>
      <c r="P5772" s="1838"/>
    </row>
    <row r="5773" spans="1:16" ht="13.5" x14ac:dyDescent="0.2">
      <c r="A5773" s="606">
        <v>312</v>
      </c>
      <c r="B5773" s="786" t="s">
        <v>786</v>
      </c>
      <c r="C5773" s="606" t="s">
        <v>701</v>
      </c>
      <c r="D5773" s="606">
        <v>1</v>
      </c>
      <c r="E5773" s="606">
        <v>2008</v>
      </c>
      <c r="F5773" s="1080">
        <v>45</v>
      </c>
      <c r="G5773" s="784">
        <f t="shared" si="190"/>
        <v>45</v>
      </c>
      <c r="H5773" s="1081">
        <v>100</v>
      </c>
      <c r="I5773" s="784">
        <f t="shared" si="191"/>
        <v>0</v>
      </c>
      <c r="J5773" s="771"/>
      <c r="K5773" s="713"/>
      <c r="L5773" s="713"/>
      <c r="M5773" s="771"/>
      <c r="N5773" s="713"/>
      <c r="O5773" s="713"/>
      <c r="P5773" s="1838"/>
    </row>
    <row r="5774" spans="1:16" ht="13.5" x14ac:dyDescent="0.2">
      <c r="A5774" s="606">
        <v>313</v>
      </c>
      <c r="B5774" s="786" t="s">
        <v>759</v>
      </c>
      <c r="C5774" s="606" t="s">
        <v>701</v>
      </c>
      <c r="D5774" s="606">
        <v>1</v>
      </c>
      <c r="E5774" s="606">
        <v>2008</v>
      </c>
      <c r="F5774" s="1080">
        <v>75</v>
      </c>
      <c r="G5774" s="784">
        <f t="shared" si="190"/>
        <v>75</v>
      </c>
      <c r="H5774" s="1081">
        <v>100</v>
      </c>
      <c r="I5774" s="784">
        <f t="shared" si="191"/>
        <v>0</v>
      </c>
      <c r="J5774" s="771"/>
      <c r="K5774" s="713"/>
      <c r="L5774" s="713"/>
      <c r="M5774" s="771"/>
      <c r="N5774" s="713"/>
      <c r="O5774" s="713"/>
      <c r="P5774" s="1838"/>
    </row>
    <row r="5775" spans="1:16" ht="13.5" x14ac:dyDescent="0.2">
      <c r="A5775" s="606">
        <v>314</v>
      </c>
      <c r="B5775" s="786" t="s">
        <v>760</v>
      </c>
      <c r="C5775" s="606" t="s">
        <v>701</v>
      </c>
      <c r="D5775" s="606">
        <v>1</v>
      </c>
      <c r="E5775" s="606">
        <v>2008</v>
      </c>
      <c r="F5775" s="1080">
        <v>49.5</v>
      </c>
      <c r="G5775" s="784">
        <f t="shared" si="190"/>
        <v>49.5</v>
      </c>
      <c r="H5775" s="1081">
        <v>100</v>
      </c>
      <c r="I5775" s="784">
        <f t="shared" si="191"/>
        <v>0</v>
      </c>
      <c r="J5775" s="771"/>
      <c r="K5775" s="713"/>
      <c r="L5775" s="713"/>
      <c r="M5775" s="771"/>
      <c r="N5775" s="713"/>
      <c r="O5775" s="713"/>
      <c r="P5775" s="1838"/>
    </row>
    <row r="5776" spans="1:16" ht="13.5" x14ac:dyDescent="0.2">
      <c r="A5776" s="606">
        <v>315</v>
      </c>
      <c r="B5776" s="786" t="s">
        <v>787</v>
      </c>
      <c r="C5776" s="606" t="s">
        <v>701</v>
      </c>
      <c r="D5776" s="606">
        <v>1</v>
      </c>
      <c r="E5776" s="606">
        <v>2008</v>
      </c>
      <c r="F5776" s="1080">
        <v>40</v>
      </c>
      <c r="G5776" s="784">
        <f t="shared" si="190"/>
        <v>40</v>
      </c>
      <c r="H5776" s="1081">
        <v>100</v>
      </c>
      <c r="I5776" s="784">
        <f t="shared" si="191"/>
        <v>0</v>
      </c>
      <c r="J5776" s="771"/>
      <c r="K5776" s="713"/>
      <c r="L5776" s="713"/>
      <c r="M5776" s="771"/>
      <c r="N5776" s="713"/>
      <c r="O5776" s="713"/>
      <c r="P5776" s="1838"/>
    </row>
    <row r="5777" spans="1:16" ht="13.5" x14ac:dyDescent="0.2">
      <c r="A5777" s="606">
        <v>316</v>
      </c>
      <c r="B5777" s="786" t="s">
        <v>787</v>
      </c>
      <c r="C5777" s="606" t="s">
        <v>701</v>
      </c>
      <c r="D5777" s="606">
        <v>1</v>
      </c>
      <c r="E5777" s="606">
        <v>2008</v>
      </c>
      <c r="F5777" s="1080">
        <v>40</v>
      </c>
      <c r="G5777" s="784">
        <f t="shared" si="190"/>
        <v>40</v>
      </c>
      <c r="H5777" s="1081">
        <v>100</v>
      </c>
      <c r="I5777" s="784">
        <f t="shared" si="191"/>
        <v>0</v>
      </c>
      <c r="J5777" s="771"/>
      <c r="K5777" s="713"/>
      <c r="L5777" s="713"/>
      <c r="M5777" s="771"/>
      <c r="N5777" s="713"/>
      <c r="O5777" s="713"/>
      <c r="P5777" s="1838"/>
    </row>
    <row r="5778" spans="1:16" ht="13.5" x14ac:dyDescent="0.2">
      <c r="A5778" s="606">
        <v>317</v>
      </c>
      <c r="B5778" s="786" t="s">
        <v>2946</v>
      </c>
      <c r="C5778" s="606" t="s">
        <v>701</v>
      </c>
      <c r="D5778" s="606">
        <v>1</v>
      </c>
      <c r="E5778" s="606">
        <v>2010</v>
      </c>
      <c r="F5778" s="1080">
        <v>293.01974999999999</v>
      </c>
      <c r="G5778" s="784">
        <f t="shared" ref="G5778:G5841" si="192">F5778*H5778%</f>
        <v>293.01974999999999</v>
      </c>
      <c r="H5778" s="1081">
        <v>100</v>
      </c>
      <c r="I5778" s="784">
        <f t="shared" ref="I5778:I5841" si="193">F5778-G5778</f>
        <v>0</v>
      </c>
      <c r="J5778" s="771"/>
      <c r="K5778" s="713"/>
      <c r="L5778" s="713"/>
      <c r="M5778" s="771"/>
      <c r="N5778" s="713"/>
      <c r="O5778" s="713"/>
      <c r="P5778" s="1838"/>
    </row>
    <row r="5779" spans="1:16" ht="13.5" x14ac:dyDescent="0.2">
      <c r="A5779" s="606">
        <v>318</v>
      </c>
      <c r="B5779" s="786" t="s">
        <v>2946</v>
      </c>
      <c r="C5779" s="606" t="s">
        <v>701</v>
      </c>
      <c r="D5779" s="606">
        <v>1</v>
      </c>
      <c r="E5779" s="606">
        <v>2010</v>
      </c>
      <c r="F5779" s="1080">
        <v>293.01974999999999</v>
      </c>
      <c r="G5779" s="784">
        <f t="shared" si="192"/>
        <v>293.01974999999999</v>
      </c>
      <c r="H5779" s="1081">
        <v>100</v>
      </c>
      <c r="I5779" s="784">
        <f t="shared" si="193"/>
        <v>0</v>
      </c>
      <c r="J5779" s="771"/>
      <c r="K5779" s="713"/>
      <c r="L5779" s="713"/>
      <c r="M5779" s="771"/>
      <c r="N5779" s="713"/>
      <c r="O5779" s="713"/>
      <c r="P5779" s="1838"/>
    </row>
    <row r="5780" spans="1:16" ht="13.5" x14ac:dyDescent="0.2">
      <c r="A5780" s="606">
        <v>319</v>
      </c>
      <c r="B5780" s="800" t="s">
        <v>4101</v>
      </c>
      <c r="C5780" s="606" t="s">
        <v>701</v>
      </c>
      <c r="D5780" s="606">
        <v>1</v>
      </c>
      <c r="E5780" s="606">
        <v>2010</v>
      </c>
      <c r="F5780" s="1080">
        <v>93.947210000000013</v>
      </c>
      <c r="G5780" s="784">
        <f t="shared" si="192"/>
        <v>93.947210000000013</v>
      </c>
      <c r="H5780" s="1081">
        <v>100</v>
      </c>
      <c r="I5780" s="784">
        <f t="shared" si="193"/>
        <v>0</v>
      </c>
      <c r="J5780" s="771"/>
      <c r="K5780" s="713"/>
      <c r="L5780" s="713"/>
      <c r="M5780" s="771"/>
      <c r="N5780" s="713"/>
      <c r="O5780" s="713"/>
      <c r="P5780" s="1838"/>
    </row>
    <row r="5781" spans="1:16" ht="13.5" x14ac:dyDescent="0.2">
      <c r="A5781" s="606">
        <v>320</v>
      </c>
      <c r="B5781" s="800" t="s">
        <v>4101</v>
      </c>
      <c r="C5781" s="606" t="s">
        <v>701</v>
      </c>
      <c r="D5781" s="606">
        <v>1</v>
      </c>
      <c r="E5781" s="606">
        <v>2010</v>
      </c>
      <c r="F5781" s="1080">
        <v>93.947210000000013</v>
      </c>
      <c r="G5781" s="784">
        <f t="shared" si="192"/>
        <v>93.947210000000013</v>
      </c>
      <c r="H5781" s="1081">
        <v>100</v>
      </c>
      <c r="I5781" s="784">
        <f t="shared" si="193"/>
        <v>0</v>
      </c>
      <c r="J5781" s="771"/>
      <c r="K5781" s="713"/>
      <c r="L5781" s="713"/>
      <c r="M5781" s="771"/>
      <c r="N5781" s="713"/>
      <c r="O5781" s="713"/>
      <c r="P5781" s="1838"/>
    </row>
    <row r="5782" spans="1:16" ht="13.5" x14ac:dyDescent="0.2">
      <c r="A5782" s="606">
        <v>321</v>
      </c>
      <c r="B5782" s="800" t="s">
        <v>3812</v>
      </c>
      <c r="C5782" s="606" t="s">
        <v>701</v>
      </c>
      <c r="D5782" s="606">
        <v>1</v>
      </c>
      <c r="E5782" s="606">
        <v>2010</v>
      </c>
      <c r="F5782" s="1080">
        <v>95.108070000000012</v>
      </c>
      <c r="G5782" s="784">
        <f t="shared" si="192"/>
        <v>95.108070000000012</v>
      </c>
      <c r="H5782" s="1081">
        <v>100</v>
      </c>
      <c r="I5782" s="784">
        <f t="shared" si="193"/>
        <v>0</v>
      </c>
      <c r="J5782" s="771"/>
      <c r="K5782" s="713"/>
      <c r="L5782" s="713"/>
      <c r="M5782" s="771"/>
      <c r="N5782" s="713"/>
      <c r="O5782" s="713"/>
      <c r="P5782" s="1838"/>
    </row>
    <row r="5783" spans="1:16" ht="13.5" x14ac:dyDescent="0.2">
      <c r="A5783" s="606">
        <v>322</v>
      </c>
      <c r="B5783" s="800" t="s">
        <v>3812</v>
      </c>
      <c r="C5783" s="606" t="s">
        <v>701</v>
      </c>
      <c r="D5783" s="606">
        <v>1</v>
      </c>
      <c r="E5783" s="606">
        <v>2010</v>
      </c>
      <c r="F5783" s="1080">
        <v>95.108070000000012</v>
      </c>
      <c r="G5783" s="784">
        <f t="shared" si="192"/>
        <v>95.108070000000012</v>
      </c>
      <c r="H5783" s="1081">
        <v>100</v>
      </c>
      <c r="I5783" s="784">
        <f t="shared" si="193"/>
        <v>0</v>
      </c>
      <c r="J5783" s="771"/>
      <c r="K5783" s="713"/>
      <c r="L5783" s="713"/>
      <c r="M5783" s="771"/>
      <c r="N5783" s="713"/>
      <c r="O5783" s="713"/>
      <c r="P5783" s="1838"/>
    </row>
    <row r="5784" spans="1:16" ht="27" x14ac:dyDescent="0.2">
      <c r="A5784" s="606">
        <v>323</v>
      </c>
      <c r="B5784" s="786" t="s">
        <v>4103</v>
      </c>
      <c r="C5784" s="606" t="s">
        <v>701</v>
      </c>
      <c r="D5784" s="606">
        <v>1</v>
      </c>
      <c r="E5784" s="606">
        <v>2010</v>
      </c>
      <c r="F5784" s="1080">
        <v>120.01433</v>
      </c>
      <c r="G5784" s="784">
        <f t="shared" si="192"/>
        <v>120.01433</v>
      </c>
      <c r="H5784" s="1081">
        <v>100</v>
      </c>
      <c r="I5784" s="784">
        <f t="shared" si="193"/>
        <v>0</v>
      </c>
      <c r="J5784" s="771"/>
      <c r="K5784" s="713"/>
      <c r="L5784" s="713"/>
      <c r="M5784" s="771"/>
      <c r="N5784" s="713"/>
      <c r="O5784" s="713"/>
      <c r="P5784" s="1838"/>
    </row>
    <row r="5785" spans="1:16" ht="27" x14ac:dyDescent="0.2">
      <c r="A5785" s="606">
        <v>324</v>
      </c>
      <c r="B5785" s="786" t="s">
        <v>4103</v>
      </c>
      <c r="C5785" s="606" t="s">
        <v>701</v>
      </c>
      <c r="D5785" s="606">
        <v>1</v>
      </c>
      <c r="E5785" s="606">
        <v>2010</v>
      </c>
      <c r="F5785" s="1080">
        <v>120.01433</v>
      </c>
      <c r="G5785" s="784">
        <f t="shared" si="192"/>
        <v>120.01433</v>
      </c>
      <c r="H5785" s="1081">
        <v>100</v>
      </c>
      <c r="I5785" s="784">
        <f t="shared" si="193"/>
        <v>0</v>
      </c>
      <c r="J5785" s="771"/>
      <c r="K5785" s="713"/>
      <c r="L5785" s="713"/>
      <c r="M5785" s="771"/>
      <c r="N5785" s="713"/>
      <c r="O5785" s="713"/>
      <c r="P5785" s="1838"/>
    </row>
    <row r="5786" spans="1:16" ht="27" x14ac:dyDescent="0.2">
      <c r="A5786" s="606">
        <v>325</v>
      </c>
      <c r="B5786" s="786" t="s">
        <v>4103</v>
      </c>
      <c r="C5786" s="606" t="s">
        <v>701</v>
      </c>
      <c r="D5786" s="606">
        <v>1</v>
      </c>
      <c r="E5786" s="606">
        <v>2010</v>
      </c>
      <c r="F5786" s="1080">
        <v>120.01433</v>
      </c>
      <c r="G5786" s="784">
        <f t="shared" si="192"/>
        <v>120.01433</v>
      </c>
      <c r="H5786" s="1081">
        <v>100</v>
      </c>
      <c r="I5786" s="784">
        <f t="shared" si="193"/>
        <v>0</v>
      </c>
      <c r="J5786" s="771"/>
      <c r="K5786" s="713"/>
      <c r="L5786" s="713"/>
      <c r="M5786" s="771"/>
      <c r="N5786" s="713"/>
      <c r="O5786" s="713"/>
      <c r="P5786" s="1838"/>
    </row>
    <row r="5787" spans="1:16" ht="20.25" customHeight="1" x14ac:dyDescent="0.2">
      <c r="A5787" s="606">
        <v>326</v>
      </c>
      <c r="B5787" s="786" t="s">
        <v>2950</v>
      </c>
      <c r="C5787" s="606" t="s">
        <v>701</v>
      </c>
      <c r="D5787" s="606">
        <v>1</v>
      </c>
      <c r="E5787" s="606">
        <v>2010</v>
      </c>
      <c r="F5787" s="1080">
        <v>309.43534000000005</v>
      </c>
      <c r="G5787" s="784">
        <f t="shared" si="192"/>
        <v>309.43534000000005</v>
      </c>
      <c r="H5787" s="1081">
        <v>100</v>
      </c>
      <c r="I5787" s="784">
        <f t="shared" si="193"/>
        <v>0</v>
      </c>
      <c r="J5787" s="771"/>
      <c r="K5787" s="713"/>
      <c r="L5787" s="713"/>
      <c r="M5787" s="771"/>
      <c r="N5787" s="713"/>
      <c r="O5787" s="713"/>
      <c r="P5787" s="1838"/>
    </row>
    <row r="5788" spans="1:16" ht="20.25" customHeight="1" x14ac:dyDescent="0.2">
      <c r="A5788" s="606">
        <v>327</v>
      </c>
      <c r="B5788" s="786" t="s">
        <v>2950</v>
      </c>
      <c r="C5788" s="606" t="s">
        <v>701</v>
      </c>
      <c r="D5788" s="606">
        <v>1</v>
      </c>
      <c r="E5788" s="606">
        <v>2010</v>
      </c>
      <c r="F5788" s="1080">
        <v>309.43534000000005</v>
      </c>
      <c r="G5788" s="784">
        <f t="shared" si="192"/>
        <v>309.43534000000005</v>
      </c>
      <c r="H5788" s="1081">
        <v>100</v>
      </c>
      <c r="I5788" s="784">
        <f t="shared" si="193"/>
        <v>0</v>
      </c>
      <c r="J5788" s="771"/>
      <c r="K5788" s="713"/>
      <c r="L5788" s="713"/>
      <c r="M5788" s="771"/>
      <c r="N5788" s="713"/>
      <c r="O5788" s="713"/>
      <c r="P5788" s="1838"/>
    </row>
    <row r="5789" spans="1:16" ht="20.25" customHeight="1" x14ac:dyDescent="0.2">
      <c r="A5789" s="606">
        <v>328</v>
      </c>
      <c r="B5789" s="786" t="s">
        <v>2950</v>
      </c>
      <c r="C5789" s="606" t="s">
        <v>701</v>
      </c>
      <c r="D5789" s="606">
        <v>1</v>
      </c>
      <c r="E5789" s="606">
        <v>2010</v>
      </c>
      <c r="F5789" s="1080">
        <v>309.43534000000005</v>
      </c>
      <c r="G5789" s="784">
        <f t="shared" si="192"/>
        <v>309.43534000000005</v>
      </c>
      <c r="H5789" s="1081">
        <v>100</v>
      </c>
      <c r="I5789" s="784">
        <f t="shared" si="193"/>
        <v>0</v>
      </c>
      <c r="J5789" s="771"/>
      <c r="K5789" s="713"/>
      <c r="L5789" s="713"/>
      <c r="M5789" s="771"/>
      <c r="N5789" s="713"/>
      <c r="O5789" s="713"/>
      <c r="P5789" s="1838"/>
    </row>
    <row r="5790" spans="1:16" ht="27" x14ac:dyDescent="0.2">
      <c r="A5790" s="606">
        <v>329</v>
      </c>
      <c r="B5790" s="786" t="s">
        <v>3110</v>
      </c>
      <c r="C5790" s="606" t="s">
        <v>701</v>
      </c>
      <c r="D5790" s="606">
        <v>1</v>
      </c>
      <c r="E5790" s="606">
        <v>2010</v>
      </c>
      <c r="F5790" s="1080">
        <v>371.99640999999997</v>
      </c>
      <c r="G5790" s="784">
        <f t="shared" si="192"/>
        <v>371.99640999999997</v>
      </c>
      <c r="H5790" s="1081">
        <v>100</v>
      </c>
      <c r="I5790" s="784">
        <f t="shared" si="193"/>
        <v>0</v>
      </c>
      <c r="J5790" s="771"/>
      <c r="K5790" s="713"/>
      <c r="L5790" s="713"/>
      <c r="M5790" s="771"/>
      <c r="N5790" s="713"/>
      <c r="O5790" s="713"/>
      <c r="P5790" s="1838"/>
    </row>
    <row r="5791" spans="1:16" ht="27" x14ac:dyDescent="0.2">
      <c r="A5791" s="606">
        <v>330</v>
      </c>
      <c r="B5791" s="786" t="s">
        <v>3110</v>
      </c>
      <c r="C5791" s="606" t="s">
        <v>701</v>
      </c>
      <c r="D5791" s="606">
        <v>1</v>
      </c>
      <c r="E5791" s="606">
        <v>2010</v>
      </c>
      <c r="F5791" s="1080">
        <v>371.99640999999997</v>
      </c>
      <c r="G5791" s="784">
        <f t="shared" si="192"/>
        <v>371.99640999999997</v>
      </c>
      <c r="H5791" s="1081">
        <v>100</v>
      </c>
      <c r="I5791" s="784">
        <f t="shared" si="193"/>
        <v>0</v>
      </c>
      <c r="J5791" s="771"/>
      <c r="K5791" s="713"/>
      <c r="L5791" s="713"/>
      <c r="M5791" s="771"/>
      <c r="N5791" s="713"/>
      <c r="O5791" s="713"/>
      <c r="P5791" s="1838"/>
    </row>
    <row r="5792" spans="1:16" ht="27" x14ac:dyDescent="0.2">
      <c r="A5792" s="606">
        <v>331</v>
      </c>
      <c r="B5792" s="786" t="s">
        <v>3110</v>
      </c>
      <c r="C5792" s="606" t="s">
        <v>701</v>
      </c>
      <c r="D5792" s="606">
        <v>1</v>
      </c>
      <c r="E5792" s="606">
        <v>2010</v>
      </c>
      <c r="F5792" s="1080">
        <v>371.99640999999997</v>
      </c>
      <c r="G5792" s="784">
        <f t="shared" si="192"/>
        <v>371.99640999999997</v>
      </c>
      <c r="H5792" s="1081">
        <v>100</v>
      </c>
      <c r="I5792" s="784">
        <f t="shared" si="193"/>
        <v>0</v>
      </c>
      <c r="J5792" s="771"/>
      <c r="K5792" s="713"/>
      <c r="L5792" s="713"/>
      <c r="M5792" s="771"/>
      <c r="N5792" s="713"/>
      <c r="O5792" s="713"/>
      <c r="P5792" s="1838"/>
    </row>
    <row r="5793" spans="1:16" ht="27" x14ac:dyDescent="0.2">
      <c r="A5793" s="606">
        <v>332</v>
      </c>
      <c r="B5793" s="786" t="s">
        <v>3110</v>
      </c>
      <c r="C5793" s="606" t="s">
        <v>701</v>
      </c>
      <c r="D5793" s="606">
        <v>1</v>
      </c>
      <c r="E5793" s="606">
        <v>2010</v>
      </c>
      <c r="F5793" s="1080">
        <v>371.99640999999997</v>
      </c>
      <c r="G5793" s="784">
        <f t="shared" si="192"/>
        <v>371.99640999999997</v>
      </c>
      <c r="H5793" s="1081">
        <v>100</v>
      </c>
      <c r="I5793" s="784">
        <f t="shared" si="193"/>
        <v>0</v>
      </c>
      <c r="J5793" s="771"/>
      <c r="K5793" s="713"/>
      <c r="L5793" s="713"/>
      <c r="M5793" s="771"/>
      <c r="N5793" s="713"/>
      <c r="O5793" s="713"/>
      <c r="P5793" s="1838"/>
    </row>
    <row r="5794" spans="1:16" ht="27" x14ac:dyDescent="0.2">
      <c r="A5794" s="606">
        <v>333</v>
      </c>
      <c r="B5794" s="786" t="s">
        <v>3110</v>
      </c>
      <c r="C5794" s="606" t="s">
        <v>701</v>
      </c>
      <c r="D5794" s="606">
        <v>1</v>
      </c>
      <c r="E5794" s="606">
        <v>2010</v>
      </c>
      <c r="F5794" s="1080">
        <v>371.99640999999997</v>
      </c>
      <c r="G5794" s="784">
        <f t="shared" si="192"/>
        <v>371.99640999999997</v>
      </c>
      <c r="H5794" s="1081">
        <v>100</v>
      </c>
      <c r="I5794" s="784">
        <f t="shared" si="193"/>
        <v>0</v>
      </c>
      <c r="J5794" s="771"/>
      <c r="K5794" s="713"/>
      <c r="L5794" s="713"/>
      <c r="M5794" s="771"/>
      <c r="N5794" s="713"/>
      <c r="O5794" s="713"/>
      <c r="P5794" s="1838"/>
    </row>
    <row r="5795" spans="1:16" ht="27" x14ac:dyDescent="0.2">
      <c r="A5795" s="606">
        <v>334</v>
      </c>
      <c r="B5795" s="786" t="s">
        <v>3110</v>
      </c>
      <c r="C5795" s="606" t="s">
        <v>701</v>
      </c>
      <c r="D5795" s="606">
        <v>1</v>
      </c>
      <c r="E5795" s="606">
        <v>2010</v>
      </c>
      <c r="F5795" s="1080">
        <v>371.99640999999997</v>
      </c>
      <c r="G5795" s="784">
        <f t="shared" si="192"/>
        <v>371.99640999999997</v>
      </c>
      <c r="H5795" s="1081">
        <v>100</v>
      </c>
      <c r="I5795" s="784">
        <f t="shared" si="193"/>
        <v>0</v>
      </c>
      <c r="J5795" s="771"/>
      <c r="K5795" s="713"/>
      <c r="L5795" s="713"/>
      <c r="M5795" s="771"/>
      <c r="N5795" s="713"/>
      <c r="O5795" s="713"/>
      <c r="P5795" s="1838"/>
    </row>
    <row r="5796" spans="1:16" ht="20.25" customHeight="1" x14ac:dyDescent="0.2">
      <c r="A5796" s="606">
        <v>335</v>
      </c>
      <c r="B5796" s="786" t="s">
        <v>3111</v>
      </c>
      <c r="C5796" s="606" t="s">
        <v>701</v>
      </c>
      <c r="D5796" s="606">
        <v>1</v>
      </c>
      <c r="E5796" s="606">
        <v>2010</v>
      </c>
      <c r="F5796" s="1080">
        <v>104.37406</v>
      </c>
      <c r="G5796" s="784">
        <f t="shared" si="192"/>
        <v>104.37406</v>
      </c>
      <c r="H5796" s="1081">
        <v>100</v>
      </c>
      <c r="I5796" s="784">
        <f t="shared" si="193"/>
        <v>0</v>
      </c>
      <c r="J5796" s="771"/>
      <c r="K5796" s="713"/>
      <c r="L5796" s="713"/>
      <c r="M5796" s="771"/>
      <c r="N5796" s="713"/>
      <c r="O5796" s="713"/>
      <c r="P5796" s="1838"/>
    </row>
    <row r="5797" spans="1:16" ht="20.25" customHeight="1" x14ac:dyDescent="0.2">
      <c r="A5797" s="606">
        <v>336</v>
      </c>
      <c r="B5797" s="786" t="s">
        <v>3111</v>
      </c>
      <c r="C5797" s="606" t="s">
        <v>701</v>
      </c>
      <c r="D5797" s="606">
        <v>1</v>
      </c>
      <c r="E5797" s="606">
        <v>2010</v>
      </c>
      <c r="F5797" s="1080">
        <v>104.37406</v>
      </c>
      <c r="G5797" s="784">
        <f t="shared" si="192"/>
        <v>104.37406</v>
      </c>
      <c r="H5797" s="1081">
        <v>100</v>
      </c>
      <c r="I5797" s="784">
        <f t="shared" si="193"/>
        <v>0</v>
      </c>
      <c r="J5797" s="771"/>
      <c r="K5797" s="713"/>
      <c r="L5797" s="713"/>
      <c r="M5797" s="771"/>
      <c r="N5797" s="713"/>
      <c r="O5797" s="713"/>
      <c r="P5797" s="1838"/>
    </row>
    <row r="5798" spans="1:16" ht="20.25" customHeight="1" x14ac:dyDescent="0.2">
      <c r="A5798" s="606">
        <v>337</v>
      </c>
      <c r="B5798" s="786" t="s">
        <v>3111</v>
      </c>
      <c r="C5798" s="606" t="s">
        <v>701</v>
      </c>
      <c r="D5798" s="606">
        <v>1</v>
      </c>
      <c r="E5798" s="606">
        <v>2010</v>
      </c>
      <c r="F5798" s="1080">
        <v>104.37406</v>
      </c>
      <c r="G5798" s="784">
        <f t="shared" si="192"/>
        <v>104.37406</v>
      </c>
      <c r="H5798" s="1081">
        <v>100</v>
      </c>
      <c r="I5798" s="784">
        <f t="shared" si="193"/>
        <v>0</v>
      </c>
      <c r="J5798" s="771"/>
      <c r="K5798" s="713"/>
      <c r="L5798" s="713"/>
      <c r="M5798" s="771"/>
      <c r="N5798" s="713"/>
      <c r="O5798" s="713"/>
      <c r="P5798" s="1838"/>
    </row>
    <row r="5799" spans="1:16" ht="20.25" customHeight="1" x14ac:dyDescent="0.2">
      <c r="A5799" s="606">
        <v>338</v>
      </c>
      <c r="B5799" s="786" t="s">
        <v>3111</v>
      </c>
      <c r="C5799" s="606" t="s">
        <v>701</v>
      </c>
      <c r="D5799" s="606">
        <v>1</v>
      </c>
      <c r="E5799" s="606">
        <v>2010</v>
      </c>
      <c r="F5799" s="1080">
        <v>104.37406</v>
      </c>
      <c r="G5799" s="784">
        <f t="shared" si="192"/>
        <v>104.37406</v>
      </c>
      <c r="H5799" s="1081">
        <v>100</v>
      </c>
      <c r="I5799" s="784">
        <f t="shared" si="193"/>
        <v>0</v>
      </c>
      <c r="J5799" s="771"/>
      <c r="K5799" s="713"/>
      <c r="L5799" s="713"/>
      <c r="M5799" s="771"/>
      <c r="N5799" s="713"/>
      <c r="O5799" s="713"/>
      <c r="P5799" s="1838"/>
    </row>
    <row r="5800" spans="1:16" ht="20.25" customHeight="1" x14ac:dyDescent="0.2">
      <c r="A5800" s="606">
        <v>339</v>
      </c>
      <c r="B5800" s="786" t="s">
        <v>3111</v>
      </c>
      <c r="C5800" s="606" t="s">
        <v>701</v>
      </c>
      <c r="D5800" s="606">
        <v>1</v>
      </c>
      <c r="E5800" s="606">
        <v>2010</v>
      </c>
      <c r="F5800" s="1080">
        <v>104.37406</v>
      </c>
      <c r="G5800" s="784">
        <f t="shared" si="192"/>
        <v>104.37406</v>
      </c>
      <c r="H5800" s="1081">
        <v>100</v>
      </c>
      <c r="I5800" s="784">
        <f t="shared" si="193"/>
        <v>0</v>
      </c>
      <c r="J5800" s="771"/>
      <c r="K5800" s="713"/>
      <c r="L5800" s="713"/>
      <c r="M5800" s="771"/>
      <c r="N5800" s="713"/>
      <c r="O5800" s="713"/>
      <c r="P5800" s="1838"/>
    </row>
    <row r="5801" spans="1:16" ht="20.25" customHeight="1" x14ac:dyDescent="0.2">
      <c r="A5801" s="606">
        <v>340</v>
      </c>
      <c r="B5801" s="786" t="s">
        <v>3111</v>
      </c>
      <c r="C5801" s="606" t="s">
        <v>701</v>
      </c>
      <c r="D5801" s="606">
        <v>1</v>
      </c>
      <c r="E5801" s="606">
        <v>2010</v>
      </c>
      <c r="F5801" s="1080">
        <v>104.37406</v>
      </c>
      <c r="G5801" s="784">
        <f t="shared" si="192"/>
        <v>104.37406</v>
      </c>
      <c r="H5801" s="1081">
        <v>100</v>
      </c>
      <c r="I5801" s="784">
        <f t="shared" si="193"/>
        <v>0</v>
      </c>
      <c r="J5801" s="771"/>
      <c r="K5801" s="713"/>
      <c r="L5801" s="713"/>
      <c r="M5801" s="771"/>
      <c r="N5801" s="713"/>
      <c r="O5801" s="713"/>
      <c r="P5801" s="1838"/>
    </row>
    <row r="5802" spans="1:16" ht="20.25" customHeight="1" x14ac:dyDescent="0.2">
      <c r="A5802" s="606">
        <v>341</v>
      </c>
      <c r="B5802" s="786" t="s">
        <v>3111</v>
      </c>
      <c r="C5802" s="606" t="s">
        <v>701</v>
      </c>
      <c r="D5802" s="606">
        <v>1</v>
      </c>
      <c r="E5802" s="606">
        <v>2010</v>
      </c>
      <c r="F5802" s="1080">
        <v>104.37406</v>
      </c>
      <c r="G5802" s="784">
        <f t="shared" si="192"/>
        <v>104.37406</v>
      </c>
      <c r="H5802" s="1081">
        <v>100</v>
      </c>
      <c r="I5802" s="784">
        <f t="shared" si="193"/>
        <v>0</v>
      </c>
      <c r="J5802" s="771"/>
      <c r="K5802" s="713"/>
      <c r="L5802" s="713"/>
      <c r="M5802" s="771"/>
      <c r="N5802" s="713"/>
      <c r="O5802" s="713"/>
      <c r="P5802" s="1838"/>
    </row>
    <row r="5803" spans="1:16" ht="20.25" customHeight="1" x14ac:dyDescent="0.2">
      <c r="A5803" s="606">
        <v>342</v>
      </c>
      <c r="B5803" s="786" t="s">
        <v>3111</v>
      </c>
      <c r="C5803" s="606" t="s">
        <v>701</v>
      </c>
      <c r="D5803" s="606">
        <v>1</v>
      </c>
      <c r="E5803" s="606">
        <v>2010</v>
      </c>
      <c r="F5803" s="1080">
        <v>104.37406</v>
      </c>
      <c r="G5803" s="784">
        <f t="shared" si="192"/>
        <v>104.37406</v>
      </c>
      <c r="H5803" s="1081">
        <v>100</v>
      </c>
      <c r="I5803" s="784">
        <f t="shared" si="193"/>
        <v>0</v>
      </c>
      <c r="J5803" s="771"/>
      <c r="K5803" s="713"/>
      <c r="L5803" s="713"/>
      <c r="M5803" s="771"/>
      <c r="N5803" s="713"/>
      <c r="O5803" s="713"/>
      <c r="P5803" s="1838"/>
    </row>
    <row r="5804" spans="1:16" ht="20.25" customHeight="1" x14ac:dyDescent="0.2">
      <c r="A5804" s="606">
        <v>343</v>
      </c>
      <c r="B5804" s="786" t="s">
        <v>3112</v>
      </c>
      <c r="C5804" s="606" t="s">
        <v>701</v>
      </c>
      <c r="D5804" s="606">
        <v>1</v>
      </c>
      <c r="E5804" s="606">
        <v>2010</v>
      </c>
      <c r="F5804" s="1080">
        <v>82.825249999999997</v>
      </c>
      <c r="G5804" s="784">
        <f t="shared" si="192"/>
        <v>82.825249999999997</v>
      </c>
      <c r="H5804" s="1081">
        <v>100</v>
      </c>
      <c r="I5804" s="784">
        <f t="shared" si="193"/>
        <v>0</v>
      </c>
      <c r="J5804" s="771"/>
      <c r="K5804" s="713"/>
      <c r="L5804" s="713"/>
      <c r="M5804" s="771"/>
      <c r="N5804" s="713"/>
      <c r="O5804" s="713"/>
      <c r="P5804" s="1838"/>
    </row>
    <row r="5805" spans="1:16" ht="20.25" customHeight="1" x14ac:dyDescent="0.2">
      <c r="A5805" s="606">
        <v>344</v>
      </c>
      <c r="B5805" s="786" t="s">
        <v>3112</v>
      </c>
      <c r="C5805" s="606" t="s">
        <v>701</v>
      </c>
      <c r="D5805" s="606">
        <v>1</v>
      </c>
      <c r="E5805" s="606">
        <v>2010</v>
      </c>
      <c r="F5805" s="1080">
        <v>82.825249999999997</v>
      </c>
      <c r="G5805" s="784">
        <f t="shared" si="192"/>
        <v>82.825249999999997</v>
      </c>
      <c r="H5805" s="1081">
        <v>100</v>
      </c>
      <c r="I5805" s="784">
        <f t="shared" si="193"/>
        <v>0</v>
      </c>
      <c r="J5805" s="771"/>
      <c r="K5805" s="713"/>
      <c r="L5805" s="713"/>
      <c r="M5805" s="771"/>
      <c r="N5805" s="713"/>
      <c r="O5805" s="713"/>
      <c r="P5805" s="1838"/>
    </row>
    <row r="5806" spans="1:16" ht="20.25" customHeight="1" x14ac:dyDescent="0.2">
      <c r="A5806" s="606">
        <v>345</v>
      </c>
      <c r="B5806" s="786" t="s">
        <v>3112</v>
      </c>
      <c r="C5806" s="606" t="s">
        <v>701</v>
      </c>
      <c r="D5806" s="606">
        <v>1</v>
      </c>
      <c r="E5806" s="606">
        <v>2010</v>
      </c>
      <c r="F5806" s="1080">
        <v>82.825249999999997</v>
      </c>
      <c r="G5806" s="784">
        <f t="shared" si="192"/>
        <v>82.825249999999997</v>
      </c>
      <c r="H5806" s="1081">
        <v>100</v>
      </c>
      <c r="I5806" s="784">
        <f t="shared" si="193"/>
        <v>0</v>
      </c>
      <c r="J5806" s="771"/>
      <c r="K5806" s="713"/>
      <c r="L5806" s="713"/>
      <c r="M5806" s="771"/>
      <c r="N5806" s="713"/>
      <c r="O5806" s="713"/>
      <c r="P5806" s="1838"/>
    </row>
    <row r="5807" spans="1:16" ht="20.25" customHeight="1" x14ac:dyDescent="0.2">
      <c r="A5807" s="606">
        <v>346</v>
      </c>
      <c r="B5807" s="786" t="s">
        <v>3112</v>
      </c>
      <c r="C5807" s="606" t="s">
        <v>701</v>
      </c>
      <c r="D5807" s="606">
        <v>1</v>
      </c>
      <c r="E5807" s="606">
        <v>2010</v>
      </c>
      <c r="F5807" s="1080">
        <v>82.825249999999997</v>
      </c>
      <c r="G5807" s="784">
        <f t="shared" si="192"/>
        <v>82.825249999999997</v>
      </c>
      <c r="H5807" s="1081">
        <v>100</v>
      </c>
      <c r="I5807" s="784">
        <f t="shared" si="193"/>
        <v>0</v>
      </c>
      <c r="J5807" s="771"/>
      <c r="K5807" s="713"/>
      <c r="L5807" s="713"/>
      <c r="M5807" s="771"/>
      <c r="N5807" s="713"/>
      <c r="O5807" s="713"/>
      <c r="P5807" s="1838"/>
    </row>
    <row r="5808" spans="1:16" ht="20.25" customHeight="1" x14ac:dyDescent="0.2">
      <c r="A5808" s="606">
        <v>347</v>
      </c>
      <c r="B5808" s="786" t="s">
        <v>3112</v>
      </c>
      <c r="C5808" s="606" t="s">
        <v>701</v>
      </c>
      <c r="D5808" s="606">
        <v>1</v>
      </c>
      <c r="E5808" s="606">
        <v>2010</v>
      </c>
      <c r="F5808" s="1080">
        <v>82.825249999999997</v>
      </c>
      <c r="G5808" s="784">
        <f t="shared" si="192"/>
        <v>82.825249999999997</v>
      </c>
      <c r="H5808" s="1081">
        <v>100</v>
      </c>
      <c r="I5808" s="784">
        <f t="shared" si="193"/>
        <v>0</v>
      </c>
      <c r="J5808" s="771"/>
      <c r="K5808" s="713"/>
      <c r="L5808" s="713"/>
      <c r="M5808" s="771"/>
      <c r="N5808" s="713"/>
      <c r="O5808" s="713"/>
      <c r="P5808" s="1838"/>
    </row>
    <row r="5809" spans="1:16" ht="20.25" customHeight="1" x14ac:dyDescent="0.2">
      <c r="A5809" s="606">
        <v>348</v>
      </c>
      <c r="B5809" s="786" t="s">
        <v>3112</v>
      </c>
      <c r="C5809" s="606" t="s">
        <v>701</v>
      </c>
      <c r="D5809" s="606">
        <v>1</v>
      </c>
      <c r="E5809" s="606">
        <v>2010</v>
      </c>
      <c r="F5809" s="1080">
        <v>82.825249999999997</v>
      </c>
      <c r="G5809" s="784">
        <f t="shared" si="192"/>
        <v>82.825249999999997</v>
      </c>
      <c r="H5809" s="1081">
        <v>100</v>
      </c>
      <c r="I5809" s="784">
        <f t="shared" si="193"/>
        <v>0</v>
      </c>
      <c r="J5809" s="771"/>
      <c r="K5809" s="713"/>
      <c r="L5809" s="713"/>
      <c r="M5809" s="771"/>
      <c r="N5809" s="713"/>
      <c r="O5809" s="713"/>
      <c r="P5809" s="1838"/>
    </row>
    <row r="5810" spans="1:16" ht="20.25" customHeight="1" x14ac:dyDescent="0.2">
      <c r="A5810" s="606">
        <v>349</v>
      </c>
      <c r="B5810" s="786" t="s">
        <v>3112</v>
      </c>
      <c r="C5810" s="606" t="s">
        <v>701</v>
      </c>
      <c r="D5810" s="606">
        <v>1</v>
      </c>
      <c r="E5810" s="606">
        <v>2010</v>
      </c>
      <c r="F5810" s="1080">
        <v>82.825249999999997</v>
      </c>
      <c r="G5810" s="784">
        <f t="shared" si="192"/>
        <v>82.825249999999997</v>
      </c>
      <c r="H5810" s="1081">
        <v>100</v>
      </c>
      <c r="I5810" s="784">
        <f t="shared" si="193"/>
        <v>0</v>
      </c>
      <c r="J5810" s="771"/>
      <c r="K5810" s="713"/>
      <c r="L5810" s="713"/>
      <c r="M5810" s="771"/>
      <c r="N5810" s="713"/>
      <c r="O5810" s="713"/>
      <c r="P5810" s="1838"/>
    </row>
    <row r="5811" spans="1:16" ht="20.25" customHeight="1" x14ac:dyDescent="0.2">
      <c r="A5811" s="606">
        <v>350</v>
      </c>
      <c r="B5811" s="786" t="s">
        <v>3112</v>
      </c>
      <c r="C5811" s="606" t="s">
        <v>701</v>
      </c>
      <c r="D5811" s="606">
        <v>1</v>
      </c>
      <c r="E5811" s="606">
        <v>2010</v>
      </c>
      <c r="F5811" s="1080">
        <v>82.825249999999997</v>
      </c>
      <c r="G5811" s="784">
        <f t="shared" si="192"/>
        <v>82.825249999999997</v>
      </c>
      <c r="H5811" s="1081">
        <v>100</v>
      </c>
      <c r="I5811" s="784">
        <f t="shared" si="193"/>
        <v>0</v>
      </c>
      <c r="J5811" s="771"/>
      <c r="K5811" s="713"/>
      <c r="L5811" s="713"/>
      <c r="M5811" s="771"/>
      <c r="N5811" s="713"/>
      <c r="O5811" s="713"/>
      <c r="P5811" s="1838"/>
    </row>
    <row r="5812" spans="1:16" ht="20.25" customHeight="1" x14ac:dyDescent="0.2">
      <c r="A5812" s="606">
        <v>351</v>
      </c>
      <c r="B5812" s="786" t="s">
        <v>3112</v>
      </c>
      <c r="C5812" s="606" t="s">
        <v>701</v>
      </c>
      <c r="D5812" s="606">
        <v>1</v>
      </c>
      <c r="E5812" s="606">
        <v>2010</v>
      </c>
      <c r="F5812" s="1080">
        <v>82.825249999999997</v>
      </c>
      <c r="G5812" s="784">
        <f t="shared" si="192"/>
        <v>82.825249999999997</v>
      </c>
      <c r="H5812" s="1081">
        <v>100</v>
      </c>
      <c r="I5812" s="784">
        <f t="shared" si="193"/>
        <v>0</v>
      </c>
      <c r="J5812" s="771"/>
      <c r="K5812" s="713"/>
      <c r="L5812" s="713"/>
      <c r="M5812" s="771"/>
      <c r="N5812" s="713"/>
      <c r="O5812" s="713"/>
      <c r="P5812" s="1838"/>
    </row>
    <row r="5813" spans="1:16" ht="20.25" customHeight="1" x14ac:dyDescent="0.2">
      <c r="A5813" s="606">
        <v>352</v>
      </c>
      <c r="B5813" s="786" t="s">
        <v>3112</v>
      </c>
      <c r="C5813" s="606" t="s">
        <v>701</v>
      </c>
      <c r="D5813" s="606">
        <v>1</v>
      </c>
      <c r="E5813" s="606">
        <v>2010</v>
      </c>
      <c r="F5813" s="1080">
        <v>82.825249999999997</v>
      </c>
      <c r="G5813" s="784">
        <f t="shared" si="192"/>
        <v>82.825249999999997</v>
      </c>
      <c r="H5813" s="1081">
        <v>100</v>
      </c>
      <c r="I5813" s="784">
        <f t="shared" si="193"/>
        <v>0</v>
      </c>
      <c r="J5813" s="771"/>
      <c r="K5813" s="713"/>
      <c r="L5813" s="713"/>
      <c r="M5813" s="771"/>
      <c r="N5813" s="713"/>
      <c r="O5813" s="713"/>
      <c r="P5813" s="1838"/>
    </row>
    <row r="5814" spans="1:16" ht="20.25" customHeight="1" x14ac:dyDescent="0.2">
      <c r="A5814" s="606">
        <v>353</v>
      </c>
      <c r="B5814" s="786" t="s">
        <v>3112</v>
      </c>
      <c r="C5814" s="606" t="s">
        <v>701</v>
      </c>
      <c r="D5814" s="606">
        <v>1</v>
      </c>
      <c r="E5814" s="606">
        <v>2010</v>
      </c>
      <c r="F5814" s="1080">
        <v>82.825249999999997</v>
      </c>
      <c r="G5814" s="784">
        <f t="shared" si="192"/>
        <v>82.825249999999997</v>
      </c>
      <c r="H5814" s="1081">
        <v>100</v>
      </c>
      <c r="I5814" s="784">
        <f t="shared" si="193"/>
        <v>0</v>
      </c>
      <c r="J5814" s="771"/>
      <c r="K5814" s="713"/>
      <c r="L5814" s="713"/>
      <c r="M5814" s="771"/>
      <c r="N5814" s="713"/>
      <c r="O5814" s="713"/>
      <c r="P5814" s="1838"/>
    </row>
    <row r="5815" spans="1:16" ht="20.25" customHeight="1" x14ac:dyDescent="0.2">
      <c r="A5815" s="606">
        <v>354</v>
      </c>
      <c r="B5815" s="786" t="s">
        <v>3112</v>
      </c>
      <c r="C5815" s="606" t="s">
        <v>701</v>
      </c>
      <c r="D5815" s="606">
        <v>1</v>
      </c>
      <c r="E5815" s="606">
        <v>2010</v>
      </c>
      <c r="F5815" s="1080">
        <v>82.825249999999997</v>
      </c>
      <c r="G5815" s="784">
        <f t="shared" si="192"/>
        <v>82.825249999999997</v>
      </c>
      <c r="H5815" s="1081">
        <v>100</v>
      </c>
      <c r="I5815" s="784">
        <f t="shared" si="193"/>
        <v>0</v>
      </c>
      <c r="J5815" s="771"/>
      <c r="K5815" s="713"/>
      <c r="L5815" s="713"/>
      <c r="M5815" s="771"/>
      <c r="N5815" s="713"/>
      <c r="O5815" s="713"/>
      <c r="P5815" s="1838"/>
    </row>
    <row r="5816" spans="1:16" ht="20.25" customHeight="1" x14ac:dyDescent="0.2">
      <c r="A5816" s="606">
        <v>355</v>
      </c>
      <c r="B5816" s="786" t="s">
        <v>786</v>
      </c>
      <c r="C5816" s="606" t="s">
        <v>701</v>
      </c>
      <c r="D5816" s="606">
        <v>1</v>
      </c>
      <c r="E5816" s="606">
        <v>2010</v>
      </c>
      <c r="F5816" s="1080">
        <v>79.349630000000005</v>
      </c>
      <c r="G5816" s="784">
        <f t="shared" si="192"/>
        <v>79.349630000000005</v>
      </c>
      <c r="H5816" s="1081">
        <v>100</v>
      </c>
      <c r="I5816" s="784">
        <f t="shared" si="193"/>
        <v>0</v>
      </c>
      <c r="J5816" s="771"/>
      <c r="K5816" s="713"/>
      <c r="L5816" s="713"/>
      <c r="M5816" s="771"/>
      <c r="N5816" s="713"/>
      <c r="O5816" s="713"/>
      <c r="P5816" s="1838"/>
    </row>
    <row r="5817" spans="1:16" ht="20.25" customHeight="1" x14ac:dyDescent="0.2">
      <c r="A5817" s="606">
        <v>356</v>
      </c>
      <c r="B5817" s="786" t="s">
        <v>786</v>
      </c>
      <c r="C5817" s="606" t="s">
        <v>701</v>
      </c>
      <c r="D5817" s="606">
        <v>1</v>
      </c>
      <c r="E5817" s="606">
        <v>2010</v>
      </c>
      <c r="F5817" s="1080">
        <v>79.349630000000005</v>
      </c>
      <c r="G5817" s="784">
        <f t="shared" si="192"/>
        <v>79.349630000000005</v>
      </c>
      <c r="H5817" s="1081">
        <v>100</v>
      </c>
      <c r="I5817" s="784">
        <f t="shared" si="193"/>
        <v>0</v>
      </c>
      <c r="J5817" s="771"/>
      <c r="K5817" s="713"/>
      <c r="L5817" s="713"/>
      <c r="M5817" s="771"/>
      <c r="N5817" s="713"/>
      <c r="O5817" s="713"/>
      <c r="P5817" s="1838"/>
    </row>
    <row r="5818" spans="1:16" ht="20.25" customHeight="1" x14ac:dyDescent="0.2">
      <c r="A5818" s="606">
        <v>357</v>
      </c>
      <c r="B5818" s="786" t="s">
        <v>786</v>
      </c>
      <c r="C5818" s="606" t="s">
        <v>701</v>
      </c>
      <c r="D5818" s="606">
        <v>1</v>
      </c>
      <c r="E5818" s="606">
        <v>2010</v>
      </c>
      <c r="F5818" s="1080">
        <v>79.349630000000005</v>
      </c>
      <c r="G5818" s="784">
        <f t="shared" si="192"/>
        <v>79.349630000000005</v>
      </c>
      <c r="H5818" s="1081">
        <v>100</v>
      </c>
      <c r="I5818" s="784">
        <f t="shared" si="193"/>
        <v>0</v>
      </c>
      <c r="J5818" s="771"/>
      <c r="K5818" s="713"/>
      <c r="L5818" s="713"/>
      <c r="M5818" s="771"/>
      <c r="N5818" s="713"/>
      <c r="O5818" s="713"/>
      <c r="P5818" s="1838"/>
    </row>
    <row r="5819" spans="1:16" ht="20.25" customHeight="1" x14ac:dyDescent="0.2">
      <c r="A5819" s="606">
        <v>358</v>
      </c>
      <c r="B5819" s="786" t="s">
        <v>786</v>
      </c>
      <c r="C5819" s="606" t="s">
        <v>701</v>
      </c>
      <c r="D5819" s="606">
        <v>1</v>
      </c>
      <c r="E5819" s="606">
        <v>2010</v>
      </c>
      <c r="F5819" s="1080">
        <v>79.349630000000005</v>
      </c>
      <c r="G5819" s="784">
        <f t="shared" si="192"/>
        <v>79.349630000000005</v>
      </c>
      <c r="H5819" s="1081">
        <v>100</v>
      </c>
      <c r="I5819" s="784">
        <f t="shared" si="193"/>
        <v>0</v>
      </c>
      <c r="J5819" s="771"/>
      <c r="K5819" s="713"/>
      <c r="L5819" s="713"/>
      <c r="M5819" s="771"/>
      <c r="N5819" s="713"/>
      <c r="O5819" s="713"/>
      <c r="P5819" s="1838"/>
    </row>
    <row r="5820" spans="1:16" ht="20.25" customHeight="1" x14ac:dyDescent="0.2">
      <c r="A5820" s="606">
        <v>359</v>
      </c>
      <c r="B5820" s="786" t="s">
        <v>786</v>
      </c>
      <c r="C5820" s="606" t="s">
        <v>701</v>
      </c>
      <c r="D5820" s="606">
        <v>1</v>
      </c>
      <c r="E5820" s="606">
        <v>2010</v>
      </c>
      <c r="F5820" s="1080">
        <v>79.349630000000005</v>
      </c>
      <c r="G5820" s="784">
        <f t="shared" si="192"/>
        <v>79.349630000000005</v>
      </c>
      <c r="H5820" s="1081">
        <v>100</v>
      </c>
      <c r="I5820" s="784">
        <f t="shared" si="193"/>
        <v>0</v>
      </c>
      <c r="J5820" s="771"/>
      <c r="K5820" s="713"/>
      <c r="L5820" s="713"/>
      <c r="M5820" s="771"/>
      <c r="N5820" s="713"/>
      <c r="O5820" s="713"/>
      <c r="P5820" s="1838"/>
    </row>
    <row r="5821" spans="1:16" ht="27" x14ac:dyDescent="0.2">
      <c r="A5821" s="606">
        <v>360</v>
      </c>
      <c r="B5821" s="786" t="s">
        <v>4108</v>
      </c>
      <c r="C5821" s="606" t="s">
        <v>701</v>
      </c>
      <c r="D5821" s="606">
        <v>1</v>
      </c>
      <c r="E5821" s="606">
        <v>2010</v>
      </c>
      <c r="F5821" s="1080">
        <v>90.471600000000009</v>
      </c>
      <c r="G5821" s="784">
        <f t="shared" si="192"/>
        <v>90.471600000000009</v>
      </c>
      <c r="H5821" s="1081">
        <v>100</v>
      </c>
      <c r="I5821" s="784">
        <f t="shared" si="193"/>
        <v>0</v>
      </c>
      <c r="J5821" s="771"/>
      <c r="K5821" s="713"/>
      <c r="L5821" s="713"/>
      <c r="M5821" s="771"/>
      <c r="N5821" s="713"/>
      <c r="O5821" s="713"/>
      <c r="P5821" s="1838"/>
    </row>
    <row r="5822" spans="1:16" ht="27" x14ac:dyDescent="0.2">
      <c r="A5822" s="606">
        <v>361</v>
      </c>
      <c r="B5822" s="786" t="s">
        <v>4108</v>
      </c>
      <c r="C5822" s="606" t="s">
        <v>701</v>
      </c>
      <c r="D5822" s="606">
        <v>1</v>
      </c>
      <c r="E5822" s="606">
        <v>2010</v>
      </c>
      <c r="F5822" s="1080">
        <v>90.471600000000009</v>
      </c>
      <c r="G5822" s="784">
        <f t="shared" si="192"/>
        <v>90.471600000000009</v>
      </c>
      <c r="H5822" s="1081">
        <v>100</v>
      </c>
      <c r="I5822" s="784">
        <f t="shared" si="193"/>
        <v>0</v>
      </c>
      <c r="J5822" s="771"/>
      <c r="K5822" s="713"/>
      <c r="L5822" s="713"/>
      <c r="M5822" s="771"/>
      <c r="N5822" s="713"/>
      <c r="O5822" s="713"/>
      <c r="P5822" s="1838"/>
    </row>
    <row r="5823" spans="1:16" ht="27" x14ac:dyDescent="0.2">
      <c r="A5823" s="606">
        <v>362</v>
      </c>
      <c r="B5823" s="786" t="s">
        <v>4108</v>
      </c>
      <c r="C5823" s="606" t="s">
        <v>701</v>
      </c>
      <c r="D5823" s="606">
        <v>1</v>
      </c>
      <c r="E5823" s="606">
        <v>2010</v>
      </c>
      <c r="F5823" s="1080">
        <v>90.471600000000009</v>
      </c>
      <c r="G5823" s="784">
        <f t="shared" si="192"/>
        <v>90.471600000000009</v>
      </c>
      <c r="H5823" s="1081">
        <v>100</v>
      </c>
      <c r="I5823" s="784">
        <f t="shared" si="193"/>
        <v>0</v>
      </c>
      <c r="J5823" s="771"/>
      <c r="K5823" s="713"/>
      <c r="L5823" s="713"/>
      <c r="M5823" s="771"/>
      <c r="N5823" s="713"/>
      <c r="O5823" s="713"/>
      <c r="P5823" s="1838"/>
    </row>
    <row r="5824" spans="1:16" ht="27" x14ac:dyDescent="0.2">
      <c r="A5824" s="606">
        <v>363</v>
      </c>
      <c r="B5824" s="786" t="s">
        <v>4108</v>
      </c>
      <c r="C5824" s="606" t="s">
        <v>701</v>
      </c>
      <c r="D5824" s="606">
        <v>1</v>
      </c>
      <c r="E5824" s="606">
        <v>2010</v>
      </c>
      <c r="F5824" s="1080">
        <v>90.471600000000009</v>
      </c>
      <c r="G5824" s="784">
        <f t="shared" si="192"/>
        <v>90.471600000000009</v>
      </c>
      <c r="H5824" s="1081">
        <v>100</v>
      </c>
      <c r="I5824" s="784">
        <f t="shared" si="193"/>
        <v>0</v>
      </c>
      <c r="J5824" s="771"/>
      <c r="K5824" s="713"/>
      <c r="L5824" s="713"/>
      <c r="M5824" s="771"/>
      <c r="N5824" s="713"/>
      <c r="O5824" s="713"/>
      <c r="P5824" s="1838"/>
    </row>
    <row r="5825" spans="1:16" ht="27" x14ac:dyDescent="0.2">
      <c r="A5825" s="606">
        <v>364</v>
      </c>
      <c r="B5825" s="786" t="s">
        <v>4108</v>
      </c>
      <c r="C5825" s="606" t="s">
        <v>701</v>
      </c>
      <c r="D5825" s="606">
        <v>1</v>
      </c>
      <c r="E5825" s="606">
        <v>2010</v>
      </c>
      <c r="F5825" s="1080">
        <v>90.471600000000009</v>
      </c>
      <c r="G5825" s="784">
        <f t="shared" si="192"/>
        <v>90.471600000000009</v>
      </c>
      <c r="H5825" s="1081">
        <v>100</v>
      </c>
      <c r="I5825" s="784">
        <f t="shared" si="193"/>
        <v>0</v>
      </c>
      <c r="J5825" s="771"/>
      <c r="K5825" s="713"/>
      <c r="L5825" s="713"/>
      <c r="M5825" s="771"/>
      <c r="N5825" s="713"/>
      <c r="O5825" s="713"/>
      <c r="P5825" s="1838"/>
    </row>
    <row r="5826" spans="1:16" ht="27" x14ac:dyDescent="0.2">
      <c r="A5826" s="606">
        <v>365</v>
      </c>
      <c r="B5826" s="786" t="s">
        <v>4108</v>
      </c>
      <c r="C5826" s="606" t="s">
        <v>701</v>
      </c>
      <c r="D5826" s="606">
        <v>1</v>
      </c>
      <c r="E5826" s="606">
        <v>2010</v>
      </c>
      <c r="F5826" s="1080">
        <v>90.471600000000009</v>
      </c>
      <c r="G5826" s="784">
        <f t="shared" si="192"/>
        <v>90.471600000000009</v>
      </c>
      <c r="H5826" s="1081">
        <v>100</v>
      </c>
      <c r="I5826" s="784">
        <f t="shared" si="193"/>
        <v>0</v>
      </c>
      <c r="J5826" s="771"/>
      <c r="K5826" s="713"/>
      <c r="L5826" s="713"/>
      <c r="M5826" s="771"/>
      <c r="N5826" s="713"/>
      <c r="O5826" s="713"/>
      <c r="P5826" s="1838"/>
    </row>
    <row r="5827" spans="1:16" ht="20.25" customHeight="1" x14ac:dyDescent="0.2">
      <c r="A5827" s="606">
        <v>366</v>
      </c>
      <c r="B5827" s="786" t="s">
        <v>4108</v>
      </c>
      <c r="C5827" s="606" t="s">
        <v>701</v>
      </c>
      <c r="D5827" s="606">
        <v>1</v>
      </c>
      <c r="E5827" s="606">
        <v>2010</v>
      </c>
      <c r="F5827" s="1080">
        <v>90.471600000000009</v>
      </c>
      <c r="G5827" s="784">
        <f t="shared" si="192"/>
        <v>90.471600000000009</v>
      </c>
      <c r="H5827" s="1081">
        <v>100</v>
      </c>
      <c r="I5827" s="784">
        <f t="shared" si="193"/>
        <v>0</v>
      </c>
      <c r="J5827" s="771"/>
      <c r="K5827" s="713"/>
      <c r="L5827" s="713"/>
      <c r="M5827" s="771"/>
      <c r="N5827" s="713"/>
      <c r="O5827" s="713"/>
      <c r="P5827" s="1838"/>
    </row>
    <row r="5828" spans="1:16" ht="27" x14ac:dyDescent="0.2">
      <c r="A5828" s="606">
        <v>367</v>
      </c>
      <c r="B5828" s="786" t="s">
        <v>4108</v>
      </c>
      <c r="C5828" s="606" t="s">
        <v>701</v>
      </c>
      <c r="D5828" s="606">
        <v>1</v>
      </c>
      <c r="E5828" s="606">
        <v>2010</v>
      </c>
      <c r="F5828" s="1080">
        <v>90.471600000000009</v>
      </c>
      <c r="G5828" s="784">
        <f t="shared" si="192"/>
        <v>90.471600000000009</v>
      </c>
      <c r="H5828" s="1081">
        <v>100</v>
      </c>
      <c r="I5828" s="784">
        <f t="shared" si="193"/>
        <v>0</v>
      </c>
      <c r="J5828" s="771"/>
      <c r="K5828" s="713"/>
      <c r="L5828" s="713"/>
      <c r="M5828" s="771"/>
      <c r="N5828" s="713"/>
      <c r="O5828" s="713"/>
      <c r="P5828" s="1838"/>
    </row>
    <row r="5829" spans="1:16" ht="27" x14ac:dyDescent="0.2">
      <c r="A5829" s="606">
        <v>368</v>
      </c>
      <c r="B5829" s="786" t="s">
        <v>4108</v>
      </c>
      <c r="C5829" s="606" t="s">
        <v>701</v>
      </c>
      <c r="D5829" s="606">
        <v>1</v>
      </c>
      <c r="E5829" s="606">
        <v>2010</v>
      </c>
      <c r="F5829" s="1080">
        <v>90.471600000000009</v>
      </c>
      <c r="G5829" s="784">
        <f t="shared" si="192"/>
        <v>90.471600000000009</v>
      </c>
      <c r="H5829" s="1081">
        <v>100</v>
      </c>
      <c r="I5829" s="784">
        <f t="shared" si="193"/>
        <v>0</v>
      </c>
      <c r="J5829" s="771"/>
      <c r="K5829" s="713"/>
      <c r="L5829" s="713"/>
      <c r="M5829" s="771"/>
      <c r="N5829" s="713"/>
      <c r="O5829" s="713"/>
      <c r="P5829" s="1838"/>
    </row>
    <row r="5830" spans="1:16" ht="27" x14ac:dyDescent="0.2">
      <c r="A5830" s="606">
        <v>369</v>
      </c>
      <c r="B5830" s="786" t="s">
        <v>4108</v>
      </c>
      <c r="C5830" s="606" t="s">
        <v>701</v>
      </c>
      <c r="D5830" s="606">
        <v>1</v>
      </c>
      <c r="E5830" s="606">
        <v>2010</v>
      </c>
      <c r="F5830" s="1080">
        <v>90.471600000000009</v>
      </c>
      <c r="G5830" s="784">
        <f t="shared" si="192"/>
        <v>90.471600000000009</v>
      </c>
      <c r="H5830" s="1081">
        <v>100</v>
      </c>
      <c r="I5830" s="784">
        <f t="shared" si="193"/>
        <v>0</v>
      </c>
      <c r="J5830" s="771"/>
      <c r="K5830" s="713"/>
      <c r="L5830" s="713"/>
      <c r="M5830" s="771"/>
      <c r="N5830" s="713"/>
      <c r="O5830" s="713"/>
      <c r="P5830" s="1838"/>
    </row>
    <row r="5831" spans="1:16" ht="27" x14ac:dyDescent="0.2">
      <c r="A5831" s="606">
        <v>370</v>
      </c>
      <c r="B5831" s="786" t="s">
        <v>4108</v>
      </c>
      <c r="C5831" s="606" t="s">
        <v>701</v>
      </c>
      <c r="D5831" s="606">
        <v>1</v>
      </c>
      <c r="E5831" s="606">
        <v>2010</v>
      </c>
      <c r="F5831" s="1080">
        <v>90.471600000000009</v>
      </c>
      <c r="G5831" s="784">
        <f t="shared" si="192"/>
        <v>90.471600000000009</v>
      </c>
      <c r="H5831" s="1081">
        <v>100</v>
      </c>
      <c r="I5831" s="784">
        <f t="shared" si="193"/>
        <v>0</v>
      </c>
      <c r="J5831" s="771"/>
      <c r="K5831" s="713"/>
      <c r="L5831" s="713"/>
      <c r="M5831" s="771"/>
      <c r="N5831" s="713"/>
      <c r="O5831" s="713"/>
      <c r="P5831" s="1838"/>
    </row>
    <row r="5832" spans="1:16" ht="27" x14ac:dyDescent="0.2">
      <c r="A5832" s="606">
        <v>371</v>
      </c>
      <c r="B5832" s="786" t="s">
        <v>4108</v>
      </c>
      <c r="C5832" s="606" t="s">
        <v>701</v>
      </c>
      <c r="D5832" s="606">
        <v>1</v>
      </c>
      <c r="E5832" s="606">
        <v>2010</v>
      </c>
      <c r="F5832" s="1080">
        <v>90.471600000000009</v>
      </c>
      <c r="G5832" s="784">
        <f t="shared" si="192"/>
        <v>90.471600000000009</v>
      </c>
      <c r="H5832" s="1081">
        <v>100</v>
      </c>
      <c r="I5832" s="784">
        <f t="shared" si="193"/>
        <v>0</v>
      </c>
      <c r="J5832" s="771"/>
      <c r="K5832" s="713"/>
      <c r="L5832" s="713"/>
      <c r="M5832" s="771"/>
      <c r="N5832" s="713"/>
      <c r="O5832" s="713"/>
      <c r="P5832" s="1838"/>
    </row>
    <row r="5833" spans="1:16" ht="27" x14ac:dyDescent="0.2">
      <c r="A5833" s="606">
        <v>372</v>
      </c>
      <c r="B5833" s="786" t="s">
        <v>4108</v>
      </c>
      <c r="C5833" s="606" t="s">
        <v>701</v>
      </c>
      <c r="D5833" s="606">
        <v>1</v>
      </c>
      <c r="E5833" s="606">
        <v>2010</v>
      </c>
      <c r="F5833" s="1080">
        <v>90.471600000000009</v>
      </c>
      <c r="G5833" s="784">
        <f t="shared" si="192"/>
        <v>90.471600000000009</v>
      </c>
      <c r="H5833" s="1081">
        <v>100</v>
      </c>
      <c r="I5833" s="784">
        <f t="shared" si="193"/>
        <v>0</v>
      </c>
      <c r="J5833" s="771"/>
      <c r="K5833" s="713"/>
      <c r="L5833" s="713"/>
      <c r="M5833" s="771"/>
      <c r="N5833" s="713"/>
      <c r="O5833" s="713"/>
      <c r="P5833" s="1838"/>
    </row>
    <row r="5834" spans="1:16" ht="27" x14ac:dyDescent="0.2">
      <c r="A5834" s="606">
        <v>373</v>
      </c>
      <c r="B5834" s="786" t="s">
        <v>4108</v>
      </c>
      <c r="C5834" s="606" t="s">
        <v>701</v>
      </c>
      <c r="D5834" s="606">
        <v>1</v>
      </c>
      <c r="E5834" s="606">
        <v>2010</v>
      </c>
      <c r="F5834" s="1080">
        <v>90.471600000000009</v>
      </c>
      <c r="G5834" s="784">
        <f t="shared" si="192"/>
        <v>90.471600000000009</v>
      </c>
      <c r="H5834" s="1081">
        <v>100</v>
      </c>
      <c r="I5834" s="784">
        <f t="shared" si="193"/>
        <v>0</v>
      </c>
      <c r="J5834" s="771"/>
      <c r="K5834" s="713"/>
      <c r="L5834" s="713"/>
      <c r="M5834" s="771"/>
      <c r="N5834" s="713"/>
      <c r="O5834" s="713"/>
      <c r="P5834" s="1838"/>
    </row>
    <row r="5835" spans="1:16" ht="27" x14ac:dyDescent="0.2">
      <c r="A5835" s="606">
        <v>374</v>
      </c>
      <c r="B5835" s="786" t="s">
        <v>4108</v>
      </c>
      <c r="C5835" s="606" t="s">
        <v>701</v>
      </c>
      <c r="D5835" s="606">
        <v>1</v>
      </c>
      <c r="E5835" s="606">
        <v>2010</v>
      </c>
      <c r="F5835" s="1080">
        <v>90.471600000000009</v>
      </c>
      <c r="G5835" s="784">
        <f t="shared" si="192"/>
        <v>90.471600000000009</v>
      </c>
      <c r="H5835" s="1081">
        <v>100</v>
      </c>
      <c r="I5835" s="784">
        <f t="shared" si="193"/>
        <v>0</v>
      </c>
      <c r="J5835" s="771"/>
      <c r="K5835" s="713"/>
      <c r="L5835" s="713"/>
      <c r="M5835" s="771"/>
      <c r="N5835" s="713"/>
      <c r="O5835" s="713"/>
      <c r="P5835" s="1838"/>
    </row>
    <row r="5836" spans="1:16" ht="27" x14ac:dyDescent="0.2">
      <c r="A5836" s="606">
        <v>375</v>
      </c>
      <c r="B5836" s="786" t="s">
        <v>4108</v>
      </c>
      <c r="C5836" s="606" t="s">
        <v>701</v>
      </c>
      <c r="D5836" s="606">
        <v>1</v>
      </c>
      <c r="E5836" s="606">
        <v>2010</v>
      </c>
      <c r="F5836" s="1080">
        <v>90.471600000000009</v>
      </c>
      <c r="G5836" s="784">
        <f t="shared" si="192"/>
        <v>90.471600000000009</v>
      </c>
      <c r="H5836" s="1081">
        <v>100</v>
      </c>
      <c r="I5836" s="784">
        <f t="shared" si="193"/>
        <v>0</v>
      </c>
      <c r="J5836" s="771"/>
      <c r="K5836" s="713"/>
      <c r="L5836" s="713"/>
      <c r="M5836" s="771"/>
      <c r="N5836" s="713"/>
      <c r="O5836" s="713"/>
      <c r="P5836" s="1838"/>
    </row>
    <row r="5837" spans="1:16" ht="27" x14ac:dyDescent="0.2">
      <c r="A5837" s="606">
        <v>376</v>
      </c>
      <c r="B5837" s="800" t="s">
        <v>3114</v>
      </c>
      <c r="C5837" s="606" t="s">
        <v>701</v>
      </c>
      <c r="D5837" s="606">
        <v>1</v>
      </c>
      <c r="E5837" s="606">
        <v>2010</v>
      </c>
      <c r="F5837" s="1080">
        <v>75.874020000000002</v>
      </c>
      <c r="G5837" s="784">
        <f t="shared" si="192"/>
        <v>75.874020000000002</v>
      </c>
      <c r="H5837" s="1081">
        <v>100</v>
      </c>
      <c r="I5837" s="784">
        <f t="shared" si="193"/>
        <v>0</v>
      </c>
      <c r="J5837" s="771"/>
      <c r="K5837" s="713"/>
      <c r="L5837" s="713"/>
      <c r="M5837" s="771"/>
      <c r="N5837" s="713"/>
      <c r="O5837" s="713"/>
      <c r="P5837" s="1838"/>
    </row>
    <row r="5838" spans="1:16" ht="27" x14ac:dyDescent="0.2">
      <c r="A5838" s="606">
        <v>377</v>
      </c>
      <c r="B5838" s="800" t="s">
        <v>3114</v>
      </c>
      <c r="C5838" s="606" t="s">
        <v>701</v>
      </c>
      <c r="D5838" s="606">
        <v>1</v>
      </c>
      <c r="E5838" s="606">
        <v>2010</v>
      </c>
      <c r="F5838" s="1080">
        <v>75.874020000000002</v>
      </c>
      <c r="G5838" s="784">
        <f t="shared" si="192"/>
        <v>75.874020000000002</v>
      </c>
      <c r="H5838" s="1081">
        <v>100</v>
      </c>
      <c r="I5838" s="784">
        <f t="shared" si="193"/>
        <v>0</v>
      </c>
      <c r="J5838" s="771"/>
      <c r="K5838" s="713"/>
      <c r="L5838" s="713"/>
      <c r="M5838" s="771"/>
      <c r="N5838" s="713"/>
      <c r="O5838" s="713"/>
      <c r="P5838" s="1838"/>
    </row>
    <row r="5839" spans="1:16" ht="27" x14ac:dyDescent="0.2">
      <c r="A5839" s="606">
        <v>378</v>
      </c>
      <c r="B5839" s="800" t="s">
        <v>3114</v>
      </c>
      <c r="C5839" s="606" t="s">
        <v>701</v>
      </c>
      <c r="D5839" s="606">
        <v>1</v>
      </c>
      <c r="E5839" s="606">
        <v>2010</v>
      </c>
      <c r="F5839" s="1080">
        <v>75.874020000000002</v>
      </c>
      <c r="G5839" s="784">
        <f t="shared" si="192"/>
        <v>75.874020000000002</v>
      </c>
      <c r="H5839" s="1081">
        <v>100</v>
      </c>
      <c r="I5839" s="784">
        <f t="shared" si="193"/>
        <v>0</v>
      </c>
      <c r="J5839" s="771"/>
      <c r="K5839" s="713"/>
      <c r="L5839" s="713"/>
      <c r="M5839" s="771"/>
      <c r="N5839" s="713"/>
      <c r="O5839" s="713"/>
      <c r="P5839" s="1838"/>
    </row>
    <row r="5840" spans="1:16" ht="27" x14ac:dyDescent="0.2">
      <c r="A5840" s="606">
        <v>379</v>
      </c>
      <c r="B5840" s="800" t="s">
        <v>3115</v>
      </c>
      <c r="C5840" s="606" t="s">
        <v>701</v>
      </c>
      <c r="D5840" s="606">
        <v>1</v>
      </c>
      <c r="E5840" s="606">
        <v>2010</v>
      </c>
      <c r="F5840" s="1080">
        <v>75.874020000000002</v>
      </c>
      <c r="G5840" s="784">
        <f t="shared" si="192"/>
        <v>75.874020000000002</v>
      </c>
      <c r="H5840" s="1081">
        <v>100</v>
      </c>
      <c r="I5840" s="784">
        <f t="shared" si="193"/>
        <v>0</v>
      </c>
      <c r="J5840" s="771"/>
      <c r="K5840" s="713"/>
      <c r="L5840" s="713"/>
      <c r="M5840" s="771"/>
      <c r="N5840" s="713"/>
      <c r="O5840" s="713"/>
      <c r="P5840" s="1838"/>
    </row>
    <row r="5841" spans="1:16" ht="27" x14ac:dyDescent="0.2">
      <c r="A5841" s="606">
        <v>380</v>
      </c>
      <c r="B5841" s="800" t="s">
        <v>3115</v>
      </c>
      <c r="C5841" s="606" t="s">
        <v>701</v>
      </c>
      <c r="D5841" s="606">
        <v>1</v>
      </c>
      <c r="E5841" s="606">
        <v>2010</v>
      </c>
      <c r="F5841" s="1080">
        <v>75.874020000000002</v>
      </c>
      <c r="G5841" s="784">
        <f t="shared" si="192"/>
        <v>75.874020000000002</v>
      </c>
      <c r="H5841" s="1081">
        <v>100</v>
      </c>
      <c r="I5841" s="784">
        <f t="shared" si="193"/>
        <v>0</v>
      </c>
      <c r="J5841" s="771"/>
      <c r="K5841" s="713"/>
      <c r="L5841" s="713"/>
      <c r="M5841" s="771"/>
      <c r="N5841" s="713"/>
      <c r="O5841" s="713"/>
      <c r="P5841" s="1838"/>
    </row>
    <row r="5842" spans="1:16" ht="27" x14ac:dyDescent="0.2">
      <c r="A5842" s="606">
        <v>381</v>
      </c>
      <c r="B5842" s="800" t="s">
        <v>3115</v>
      </c>
      <c r="C5842" s="606" t="s">
        <v>701</v>
      </c>
      <c r="D5842" s="606">
        <v>1</v>
      </c>
      <c r="E5842" s="606">
        <v>2010</v>
      </c>
      <c r="F5842" s="1080">
        <v>75.874020000000002</v>
      </c>
      <c r="G5842" s="784">
        <f t="shared" ref="G5842:G5905" si="194">F5842*H5842%</f>
        <v>75.874020000000002</v>
      </c>
      <c r="H5842" s="1081">
        <v>100</v>
      </c>
      <c r="I5842" s="784">
        <f t="shared" ref="I5842:I5905" si="195">F5842-G5842</f>
        <v>0</v>
      </c>
      <c r="J5842" s="771"/>
      <c r="K5842" s="713"/>
      <c r="L5842" s="713"/>
      <c r="M5842" s="771"/>
      <c r="N5842" s="713"/>
      <c r="O5842" s="713"/>
      <c r="P5842" s="1838"/>
    </row>
    <row r="5843" spans="1:16" ht="27" x14ac:dyDescent="0.2">
      <c r="A5843" s="606">
        <v>382</v>
      </c>
      <c r="B5843" s="800" t="s">
        <v>3115</v>
      </c>
      <c r="C5843" s="606" t="s">
        <v>701</v>
      </c>
      <c r="D5843" s="606">
        <v>1</v>
      </c>
      <c r="E5843" s="606">
        <v>2010</v>
      </c>
      <c r="F5843" s="1080">
        <v>75.874020000000002</v>
      </c>
      <c r="G5843" s="784">
        <f t="shared" si="194"/>
        <v>75.874020000000002</v>
      </c>
      <c r="H5843" s="1081">
        <v>100</v>
      </c>
      <c r="I5843" s="784">
        <f t="shared" si="195"/>
        <v>0</v>
      </c>
      <c r="J5843" s="771"/>
      <c r="K5843" s="713"/>
      <c r="L5843" s="713"/>
      <c r="M5843" s="771"/>
      <c r="N5843" s="713"/>
      <c r="O5843" s="713"/>
      <c r="P5843" s="1838"/>
    </row>
    <row r="5844" spans="1:16" ht="27" x14ac:dyDescent="0.2">
      <c r="A5844" s="606">
        <v>383</v>
      </c>
      <c r="B5844" s="800" t="s">
        <v>3115</v>
      </c>
      <c r="C5844" s="606" t="s">
        <v>701</v>
      </c>
      <c r="D5844" s="606">
        <v>1</v>
      </c>
      <c r="E5844" s="606">
        <v>2010</v>
      </c>
      <c r="F5844" s="1080">
        <v>75.874020000000002</v>
      </c>
      <c r="G5844" s="784">
        <f t="shared" si="194"/>
        <v>75.874020000000002</v>
      </c>
      <c r="H5844" s="1081">
        <v>100</v>
      </c>
      <c r="I5844" s="784">
        <f t="shared" si="195"/>
        <v>0</v>
      </c>
      <c r="J5844" s="771"/>
      <c r="K5844" s="713"/>
      <c r="L5844" s="713"/>
      <c r="M5844" s="771"/>
      <c r="N5844" s="713"/>
      <c r="O5844" s="713"/>
      <c r="P5844" s="1838"/>
    </row>
    <row r="5845" spans="1:16" ht="27" x14ac:dyDescent="0.2">
      <c r="A5845" s="606">
        <v>384</v>
      </c>
      <c r="B5845" s="800" t="s">
        <v>3115</v>
      </c>
      <c r="C5845" s="606" t="s">
        <v>701</v>
      </c>
      <c r="D5845" s="606">
        <v>1</v>
      </c>
      <c r="E5845" s="606">
        <v>2010</v>
      </c>
      <c r="F5845" s="1080">
        <v>75.874020000000002</v>
      </c>
      <c r="G5845" s="784">
        <f t="shared" si="194"/>
        <v>75.874020000000002</v>
      </c>
      <c r="H5845" s="1081">
        <v>100</v>
      </c>
      <c r="I5845" s="784">
        <f t="shared" si="195"/>
        <v>0</v>
      </c>
      <c r="J5845" s="771"/>
      <c r="K5845" s="713"/>
      <c r="L5845" s="713"/>
      <c r="M5845" s="771"/>
      <c r="N5845" s="713"/>
      <c r="O5845" s="713"/>
      <c r="P5845" s="1838"/>
    </row>
    <row r="5846" spans="1:16" ht="27" x14ac:dyDescent="0.2">
      <c r="A5846" s="606">
        <v>385</v>
      </c>
      <c r="B5846" s="800" t="s">
        <v>3115</v>
      </c>
      <c r="C5846" s="606" t="s">
        <v>701</v>
      </c>
      <c r="D5846" s="606">
        <v>1</v>
      </c>
      <c r="E5846" s="606">
        <v>2010</v>
      </c>
      <c r="F5846" s="1080">
        <v>75.874020000000002</v>
      </c>
      <c r="G5846" s="784">
        <f t="shared" si="194"/>
        <v>75.874020000000002</v>
      </c>
      <c r="H5846" s="1081">
        <v>100</v>
      </c>
      <c r="I5846" s="784">
        <f t="shared" si="195"/>
        <v>0</v>
      </c>
      <c r="J5846" s="771"/>
      <c r="K5846" s="713"/>
      <c r="L5846" s="713"/>
      <c r="M5846" s="771"/>
      <c r="N5846" s="713"/>
      <c r="O5846" s="713"/>
      <c r="P5846" s="1838"/>
    </row>
    <row r="5847" spans="1:16" ht="27" x14ac:dyDescent="0.2">
      <c r="A5847" s="606">
        <v>386</v>
      </c>
      <c r="B5847" s="800" t="s">
        <v>3115</v>
      </c>
      <c r="C5847" s="606" t="s">
        <v>701</v>
      </c>
      <c r="D5847" s="606">
        <v>1</v>
      </c>
      <c r="E5847" s="606">
        <v>2010</v>
      </c>
      <c r="F5847" s="1080">
        <v>75.874020000000002</v>
      </c>
      <c r="G5847" s="784">
        <f t="shared" si="194"/>
        <v>75.874020000000002</v>
      </c>
      <c r="H5847" s="1081">
        <v>100</v>
      </c>
      <c r="I5847" s="784">
        <f t="shared" si="195"/>
        <v>0</v>
      </c>
      <c r="J5847" s="771"/>
      <c r="K5847" s="713"/>
      <c r="L5847" s="713"/>
      <c r="M5847" s="771"/>
      <c r="N5847" s="713"/>
      <c r="O5847" s="713"/>
      <c r="P5847" s="1838"/>
    </row>
    <row r="5848" spans="1:16" ht="27" x14ac:dyDescent="0.2">
      <c r="A5848" s="606">
        <v>387</v>
      </c>
      <c r="B5848" s="800" t="s">
        <v>3115</v>
      </c>
      <c r="C5848" s="606" t="s">
        <v>701</v>
      </c>
      <c r="D5848" s="606">
        <v>1</v>
      </c>
      <c r="E5848" s="606">
        <v>2010</v>
      </c>
      <c r="F5848" s="1080">
        <v>75.874020000000002</v>
      </c>
      <c r="G5848" s="784">
        <f t="shared" si="194"/>
        <v>75.874020000000002</v>
      </c>
      <c r="H5848" s="1081">
        <v>100</v>
      </c>
      <c r="I5848" s="784">
        <f t="shared" si="195"/>
        <v>0</v>
      </c>
      <c r="J5848" s="771"/>
      <c r="K5848" s="713"/>
      <c r="L5848" s="713"/>
      <c r="M5848" s="771"/>
      <c r="N5848" s="713"/>
      <c r="O5848" s="713"/>
      <c r="P5848" s="1838"/>
    </row>
    <row r="5849" spans="1:16" ht="27" x14ac:dyDescent="0.2">
      <c r="A5849" s="606">
        <v>388</v>
      </c>
      <c r="B5849" s="800" t="s">
        <v>3115</v>
      </c>
      <c r="C5849" s="606" t="s">
        <v>701</v>
      </c>
      <c r="D5849" s="606">
        <v>1</v>
      </c>
      <c r="E5849" s="606">
        <v>2010</v>
      </c>
      <c r="F5849" s="1080">
        <v>75.874020000000002</v>
      </c>
      <c r="G5849" s="784">
        <f t="shared" si="194"/>
        <v>75.874020000000002</v>
      </c>
      <c r="H5849" s="1081">
        <v>100</v>
      </c>
      <c r="I5849" s="784">
        <f t="shared" si="195"/>
        <v>0</v>
      </c>
      <c r="J5849" s="771"/>
      <c r="K5849" s="713"/>
      <c r="L5849" s="713"/>
      <c r="M5849" s="771"/>
      <c r="N5849" s="713"/>
      <c r="O5849" s="713"/>
      <c r="P5849" s="1838"/>
    </row>
    <row r="5850" spans="1:16" ht="27" x14ac:dyDescent="0.2">
      <c r="A5850" s="606">
        <v>389</v>
      </c>
      <c r="B5850" s="800" t="s">
        <v>3115</v>
      </c>
      <c r="C5850" s="606" t="s">
        <v>701</v>
      </c>
      <c r="D5850" s="606">
        <v>1</v>
      </c>
      <c r="E5850" s="606">
        <v>2010</v>
      </c>
      <c r="F5850" s="1080">
        <v>75.874020000000002</v>
      </c>
      <c r="G5850" s="784">
        <f t="shared" si="194"/>
        <v>75.874020000000002</v>
      </c>
      <c r="H5850" s="1081">
        <v>100</v>
      </c>
      <c r="I5850" s="784">
        <f t="shared" si="195"/>
        <v>0</v>
      </c>
      <c r="J5850" s="771"/>
      <c r="K5850" s="713"/>
      <c r="L5850" s="713"/>
      <c r="M5850" s="771"/>
      <c r="N5850" s="713"/>
      <c r="O5850" s="713"/>
      <c r="P5850" s="1838"/>
    </row>
    <row r="5851" spans="1:16" ht="27" x14ac:dyDescent="0.2">
      <c r="A5851" s="606">
        <v>390</v>
      </c>
      <c r="B5851" s="800" t="s">
        <v>3115</v>
      </c>
      <c r="C5851" s="606" t="s">
        <v>701</v>
      </c>
      <c r="D5851" s="606">
        <v>1</v>
      </c>
      <c r="E5851" s="606">
        <v>2010</v>
      </c>
      <c r="F5851" s="1080">
        <v>75.874020000000002</v>
      </c>
      <c r="G5851" s="784">
        <f t="shared" si="194"/>
        <v>75.874020000000002</v>
      </c>
      <c r="H5851" s="1081">
        <v>100</v>
      </c>
      <c r="I5851" s="784">
        <f t="shared" si="195"/>
        <v>0</v>
      </c>
      <c r="J5851" s="771"/>
      <c r="K5851" s="713"/>
      <c r="L5851" s="713"/>
      <c r="M5851" s="771"/>
      <c r="N5851" s="713"/>
      <c r="O5851" s="713"/>
      <c r="P5851" s="1838"/>
    </row>
    <row r="5852" spans="1:16" ht="20.25" customHeight="1" x14ac:dyDescent="0.2">
      <c r="A5852" s="606">
        <v>391</v>
      </c>
      <c r="B5852" s="786" t="s">
        <v>791</v>
      </c>
      <c r="C5852" s="606" t="s">
        <v>701</v>
      </c>
      <c r="D5852" s="606">
        <v>1</v>
      </c>
      <c r="E5852" s="606">
        <v>2010</v>
      </c>
      <c r="F5852" s="1080">
        <v>246.87427000000002</v>
      </c>
      <c r="G5852" s="784">
        <f t="shared" si="194"/>
        <v>246.87427</v>
      </c>
      <c r="H5852" s="1081">
        <v>99.999999999999986</v>
      </c>
      <c r="I5852" s="784">
        <f t="shared" si="195"/>
        <v>0</v>
      </c>
      <c r="J5852" s="771"/>
      <c r="K5852" s="713"/>
      <c r="L5852" s="713"/>
      <c r="M5852" s="771"/>
      <c r="N5852" s="713"/>
      <c r="O5852" s="713"/>
      <c r="P5852" s="1838"/>
    </row>
    <row r="5853" spans="1:16" ht="20.25" customHeight="1" x14ac:dyDescent="0.2">
      <c r="A5853" s="606">
        <v>392</v>
      </c>
      <c r="B5853" s="786" t="s">
        <v>791</v>
      </c>
      <c r="C5853" s="606" t="s">
        <v>701</v>
      </c>
      <c r="D5853" s="606">
        <v>1</v>
      </c>
      <c r="E5853" s="606">
        <v>2010</v>
      </c>
      <c r="F5853" s="1080">
        <v>246.87427000000002</v>
      </c>
      <c r="G5853" s="784">
        <f t="shared" si="194"/>
        <v>246.87427</v>
      </c>
      <c r="H5853" s="1081">
        <v>99.999999999999986</v>
      </c>
      <c r="I5853" s="784">
        <f t="shared" si="195"/>
        <v>0</v>
      </c>
      <c r="J5853" s="771"/>
      <c r="K5853" s="713"/>
      <c r="L5853" s="713"/>
      <c r="M5853" s="771"/>
      <c r="N5853" s="713"/>
      <c r="O5853" s="713"/>
      <c r="P5853" s="1838"/>
    </row>
    <row r="5854" spans="1:16" ht="20.25" customHeight="1" x14ac:dyDescent="0.2">
      <c r="A5854" s="606">
        <v>393</v>
      </c>
      <c r="B5854" s="786" t="s">
        <v>791</v>
      </c>
      <c r="C5854" s="606" t="s">
        <v>701</v>
      </c>
      <c r="D5854" s="606">
        <v>1</v>
      </c>
      <c r="E5854" s="606">
        <v>2010</v>
      </c>
      <c r="F5854" s="1080">
        <v>246.87427000000002</v>
      </c>
      <c r="G5854" s="784">
        <f t="shared" si="194"/>
        <v>246.87427</v>
      </c>
      <c r="H5854" s="1081">
        <v>99.999999999999986</v>
      </c>
      <c r="I5854" s="784">
        <f t="shared" si="195"/>
        <v>0</v>
      </c>
      <c r="J5854" s="771"/>
      <c r="K5854" s="713"/>
      <c r="L5854" s="713"/>
      <c r="M5854" s="771"/>
      <c r="N5854" s="713"/>
      <c r="O5854" s="713"/>
      <c r="P5854" s="1838"/>
    </row>
    <row r="5855" spans="1:16" ht="20.25" customHeight="1" x14ac:dyDescent="0.2">
      <c r="A5855" s="606">
        <v>394</v>
      </c>
      <c r="B5855" s="786" t="s">
        <v>787</v>
      </c>
      <c r="C5855" s="606" t="s">
        <v>701</v>
      </c>
      <c r="D5855" s="606">
        <v>1</v>
      </c>
      <c r="E5855" s="606">
        <v>2010</v>
      </c>
      <c r="F5855" s="1080">
        <v>250.34988999999999</v>
      </c>
      <c r="G5855" s="784">
        <f t="shared" si="194"/>
        <v>250.34989000000004</v>
      </c>
      <c r="H5855" s="1081">
        <v>100.00000000000003</v>
      </c>
      <c r="I5855" s="784">
        <f t="shared" si="195"/>
        <v>0</v>
      </c>
      <c r="J5855" s="771"/>
      <c r="K5855" s="713"/>
      <c r="L5855" s="713"/>
      <c r="M5855" s="771"/>
      <c r="N5855" s="713"/>
      <c r="O5855" s="713"/>
      <c r="P5855" s="1838"/>
    </row>
    <row r="5856" spans="1:16" ht="20.25" customHeight="1" x14ac:dyDescent="0.2">
      <c r="A5856" s="606">
        <v>395</v>
      </c>
      <c r="B5856" s="786" t="s">
        <v>787</v>
      </c>
      <c r="C5856" s="606" t="s">
        <v>701</v>
      </c>
      <c r="D5856" s="606">
        <v>1</v>
      </c>
      <c r="E5856" s="606">
        <v>2010</v>
      </c>
      <c r="F5856" s="1080">
        <v>250.34988999999999</v>
      </c>
      <c r="G5856" s="784">
        <f t="shared" si="194"/>
        <v>250.34989000000004</v>
      </c>
      <c r="H5856" s="1081">
        <v>100.00000000000003</v>
      </c>
      <c r="I5856" s="784">
        <f t="shared" si="195"/>
        <v>0</v>
      </c>
      <c r="J5856" s="771"/>
      <c r="K5856" s="713"/>
      <c r="L5856" s="713"/>
      <c r="M5856" s="771"/>
      <c r="N5856" s="713"/>
      <c r="O5856" s="713"/>
      <c r="P5856" s="1838"/>
    </row>
    <row r="5857" spans="1:16" ht="20.25" customHeight="1" x14ac:dyDescent="0.2">
      <c r="A5857" s="606">
        <v>396</v>
      </c>
      <c r="B5857" s="786" t="s">
        <v>787</v>
      </c>
      <c r="C5857" s="606" t="s">
        <v>701</v>
      </c>
      <c r="D5857" s="606">
        <v>1</v>
      </c>
      <c r="E5857" s="606">
        <v>2010</v>
      </c>
      <c r="F5857" s="1080">
        <v>250.34989000000002</v>
      </c>
      <c r="G5857" s="784">
        <f t="shared" si="194"/>
        <v>250.34989000000002</v>
      </c>
      <c r="H5857" s="1081">
        <v>100</v>
      </c>
      <c r="I5857" s="784">
        <f t="shared" si="195"/>
        <v>0</v>
      </c>
      <c r="J5857" s="771"/>
      <c r="K5857" s="713"/>
      <c r="L5857" s="713"/>
      <c r="M5857" s="771"/>
      <c r="N5857" s="713"/>
      <c r="O5857" s="713"/>
      <c r="P5857" s="1838"/>
    </row>
    <row r="5858" spans="1:16" ht="20.25" customHeight="1" x14ac:dyDescent="0.2">
      <c r="A5858" s="606">
        <v>397</v>
      </c>
      <c r="B5858" s="786" t="s">
        <v>787</v>
      </c>
      <c r="C5858" s="606" t="s">
        <v>701</v>
      </c>
      <c r="D5858" s="606">
        <v>1</v>
      </c>
      <c r="E5858" s="606">
        <v>2010</v>
      </c>
      <c r="F5858" s="1080">
        <v>250.34989000000002</v>
      </c>
      <c r="G5858" s="784">
        <f t="shared" si="194"/>
        <v>250.34989000000002</v>
      </c>
      <c r="H5858" s="1081">
        <v>100</v>
      </c>
      <c r="I5858" s="784">
        <f t="shared" si="195"/>
        <v>0</v>
      </c>
      <c r="J5858" s="771"/>
      <c r="K5858" s="713"/>
      <c r="L5858" s="713"/>
      <c r="M5858" s="771"/>
      <c r="N5858" s="713"/>
      <c r="O5858" s="713"/>
      <c r="P5858" s="1838"/>
    </row>
    <row r="5859" spans="1:16" ht="20.25" customHeight="1" x14ac:dyDescent="0.2">
      <c r="A5859" s="606">
        <v>398</v>
      </c>
      <c r="B5859" s="786" t="s">
        <v>787</v>
      </c>
      <c r="C5859" s="606" t="s">
        <v>701</v>
      </c>
      <c r="D5859" s="606">
        <v>1</v>
      </c>
      <c r="E5859" s="606">
        <v>2010</v>
      </c>
      <c r="F5859" s="1080">
        <v>250.34989000000002</v>
      </c>
      <c r="G5859" s="784">
        <f t="shared" si="194"/>
        <v>250.34989000000002</v>
      </c>
      <c r="H5859" s="1081">
        <v>100</v>
      </c>
      <c r="I5859" s="784">
        <f t="shared" si="195"/>
        <v>0</v>
      </c>
      <c r="J5859" s="771"/>
      <c r="K5859" s="713"/>
      <c r="L5859" s="713"/>
      <c r="M5859" s="771"/>
      <c r="N5859" s="713"/>
      <c r="O5859" s="713"/>
      <c r="P5859" s="1838"/>
    </row>
    <row r="5860" spans="1:16" ht="20.25" customHeight="1" x14ac:dyDescent="0.2">
      <c r="A5860" s="606">
        <v>399</v>
      </c>
      <c r="B5860" s="786" t="s">
        <v>787</v>
      </c>
      <c r="C5860" s="606" t="s">
        <v>701</v>
      </c>
      <c r="D5860" s="606">
        <v>1</v>
      </c>
      <c r="E5860" s="606">
        <v>2010</v>
      </c>
      <c r="F5860" s="1080">
        <v>250.34989000000002</v>
      </c>
      <c r="G5860" s="784">
        <f t="shared" si="194"/>
        <v>250.34989000000002</v>
      </c>
      <c r="H5860" s="1081">
        <v>100</v>
      </c>
      <c r="I5860" s="784">
        <f t="shared" si="195"/>
        <v>0</v>
      </c>
      <c r="J5860" s="771"/>
      <c r="K5860" s="713"/>
      <c r="L5860" s="713"/>
      <c r="M5860" s="771"/>
      <c r="N5860" s="713"/>
      <c r="O5860" s="713"/>
      <c r="P5860" s="1838"/>
    </row>
    <row r="5861" spans="1:16" ht="20.25" customHeight="1" x14ac:dyDescent="0.2">
      <c r="A5861" s="606">
        <v>400</v>
      </c>
      <c r="B5861" s="786" t="s">
        <v>787</v>
      </c>
      <c r="C5861" s="606" t="s">
        <v>701</v>
      </c>
      <c r="D5861" s="606">
        <v>1</v>
      </c>
      <c r="E5861" s="606">
        <v>2010</v>
      </c>
      <c r="F5861" s="1080">
        <v>250.34989000000002</v>
      </c>
      <c r="G5861" s="784">
        <f t="shared" si="194"/>
        <v>250.34989000000002</v>
      </c>
      <c r="H5861" s="1081">
        <v>100</v>
      </c>
      <c r="I5861" s="784">
        <f t="shared" si="195"/>
        <v>0</v>
      </c>
      <c r="J5861" s="771"/>
      <c r="K5861" s="713"/>
      <c r="L5861" s="713"/>
      <c r="M5861" s="771"/>
      <c r="N5861" s="713"/>
      <c r="O5861" s="713"/>
      <c r="P5861" s="1838"/>
    </row>
    <row r="5862" spans="1:16" ht="20.25" customHeight="1" x14ac:dyDescent="0.2">
      <c r="A5862" s="606">
        <v>401</v>
      </c>
      <c r="B5862" s="786" t="s">
        <v>787</v>
      </c>
      <c r="C5862" s="606" t="s">
        <v>701</v>
      </c>
      <c r="D5862" s="606">
        <v>1</v>
      </c>
      <c r="E5862" s="606">
        <v>2010</v>
      </c>
      <c r="F5862" s="1080">
        <v>250.34989000000002</v>
      </c>
      <c r="G5862" s="784">
        <f t="shared" si="194"/>
        <v>250.34989000000002</v>
      </c>
      <c r="H5862" s="1081">
        <v>100</v>
      </c>
      <c r="I5862" s="784">
        <f t="shared" si="195"/>
        <v>0</v>
      </c>
      <c r="J5862" s="771"/>
      <c r="K5862" s="713"/>
      <c r="L5862" s="713"/>
      <c r="M5862" s="771"/>
      <c r="N5862" s="713"/>
      <c r="O5862" s="713"/>
      <c r="P5862" s="1838"/>
    </row>
    <row r="5863" spans="1:16" ht="20.25" customHeight="1" x14ac:dyDescent="0.2">
      <c r="A5863" s="606">
        <v>402</v>
      </c>
      <c r="B5863" s="786" t="s">
        <v>787</v>
      </c>
      <c r="C5863" s="606" t="s">
        <v>701</v>
      </c>
      <c r="D5863" s="606">
        <v>1</v>
      </c>
      <c r="E5863" s="606">
        <v>2010</v>
      </c>
      <c r="F5863" s="1080">
        <v>250.34989000000002</v>
      </c>
      <c r="G5863" s="784">
        <f t="shared" si="194"/>
        <v>250.34989000000002</v>
      </c>
      <c r="H5863" s="1081">
        <v>100</v>
      </c>
      <c r="I5863" s="784">
        <f t="shared" si="195"/>
        <v>0</v>
      </c>
      <c r="J5863" s="771"/>
      <c r="K5863" s="713"/>
      <c r="L5863" s="713"/>
      <c r="M5863" s="771"/>
      <c r="N5863" s="713"/>
      <c r="O5863" s="713"/>
      <c r="P5863" s="1838"/>
    </row>
    <row r="5864" spans="1:16" ht="20.25" customHeight="1" x14ac:dyDescent="0.2">
      <c r="A5864" s="606">
        <v>403</v>
      </c>
      <c r="B5864" s="786" t="s">
        <v>787</v>
      </c>
      <c r="C5864" s="606" t="s">
        <v>701</v>
      </c>
      <c r="D5864" s="606">
        <v>1</v>
      </c>
      <c r="E5864" s="606">
        <v>2010</v>
      </c>
      <c r="F5864" s="1080">
        <v>250.34989000000002</v>
      </c>
      <c r="G5864" s="784">
        <f t="shared" si="194"/>
        <v>250.34989000000002</v>
      </c>
      <c r="H5864" s="1081">
        <v>100</v>
      </c>
      <c r="I5864" s="784">
        <f t="shared" si="195"/>
        <v>0</v>
      </c>
      <c r="J5864" s="771"/>
      <c r="K5864" s="713"/>
      <c r="L5864" s="713"/>
      <c r="M5864" s="771"/>
      <c r="N5864" s="713"/>
      <c r="O5864" s="713"/>
      <c r="P5864" s="1838"/>
    </row>
    <row r="5865" spans="1:16" ht="20.25" customHeight="1" x14ac:dyDescent="0.2">
      <c r="A5865" s="606">
        <v>404</v>
      </c>
      <c r="B5865" s="786" t="s">
        <v>787</v>
      </c>
      <c r="C5865" s="606" t="s">
        <v>701</v>
      </c>
      <c r="D5865" s="606">
        <v>1</v>
      </c>
      <c r="E5865" s="606">
        <v>2010</v>
      </c>
      <c r="F5865" s="1080">
        <v>250.34989000000002</v>
      </c>
      <c r="G5865" s="784">
        <f t="shared" si="194"/>
        <v>250.34989000000002</v>
      </c>
      <c r="H5865" s="1081">
        <v>100</v>
      </c>
      <c r="I5865" s="784">
        <f t="shared" si="195"/>
        <v>0</v>
      </c>
      <c r="J5865" s="771"/>
      <c r="K5865" s="713"/>
      <c r="L5865" s="713"/>
      <c r="M5865" s="771"/>
      <c r="N5865" s="713"/>
      <c r="O5865" s="713"/>
      <c r="P5865" s="1838"/>
    </row>
    <row r="5866" spans="1:16" ht="20.25" customHeight="1" x14ac:dyDescent="0.2">
      <c r="A5866" s="606">
        <v>405</v>
      </c>
      <c r="B5866" s="786" t="s">
        <v>787</v>
      </c>
      <c r="C5866" s="606" t="s">
        <v>701</v>
      </c>
      <c r="D5866" s="606">
        <v>1</v>
      </c>
      <c r="E5866" s="606">
        <v>2010</v>
      </c>
      <c r="F5866" s="1080">
        <v>250.34989000000002</v>
      </c>
      <c r="G5866" s="784">
        <f t="shared" si="194"/>
        <v>250.34989000000002</v>
      </c>
      <c r="H5866" s="1081">
        <v>100</v>
      </c>
      <c r="I5866" s="784">
        <f t="shared" si="195"/>
        <v>0</v>
      </c>
      <c r="J5866" s="771"/>
      <c r="K5866" s="713"/>
      <c r="L5866" s="713"/>
      <c r="M5866" s="771"/>
      <c r="N5866" s="713"/>
      <c r="O5866" s="713"/>
      <c r="P5866" s="1838"/>
    </row>
    <row r="5867" spans="1:16" ht="20.25" customHeight="1" x14ac:dyDescent="0.2">
      <c r="A5867" s="606">
        <v>406</v>
      </c>
      <c r="B5867" s="786" t="s">
        <v>787</v>
      </c>
      <c r="C5867" s="606" t="s">
        <v>701</v>
      </c>
      <c r="D5867" s="606">
        <v>1</v>
      </c>
      <c r="E5867" s="606">
        <v>2010</v>
      </c>
      <c r="F5867" s="1080">
        <v>250.34989000000002</v>
      </c>
      <c r="G5867" s="784">
        <f t="shared" si="194"/>
        <v>250.34989000000002</v>
      </c>
      <c r="H5867" s="1081">
        <v>100</v>
      </c>
      <c r="I5867" s="784">
        <f t="shared" si="195"/>
        <v>0</v>
      </c>
      <c r="J5867" s="771"/>
      <c r="K5867" s="713"/>
      <c r="L5867" s="713"/>
      <c r="M5867" s="771"/>
      <c r="N5867" s="713"/>
      <c r="O5867" s="713"/>
      <c r="P5867" s="1838"/>
    </row>
    <row r="5868" spans="1:16" ht="20.25" customHeight="1" x14ac:dyDescent="0.2">
      <c r="A5868" s="606">
        <v>407</v>
      </c>
      <c r="B5868" s="786" t="s">
        <v>787</v>
      </c>
      <c r="C5868" s="606" t="s">
        <v>701</v>
      </c>
      <c r="D5868" s="606">
        <v>1</v>
      </c>
      <c r="E5868" s="606">
        <v>2010</v>
      </c>
      <c r="F5868" s="1080">
        <v>250.34989000000002</v>
      </c>
      <c r="G5868" s="784">
        <f t="shared" si="194"/>
        <v>250.34989000000002</v>
      </c>
      <c r="H5868" s="1081">
        <v>100</v>
      </c>
      <c r="I5868" s="784">
        <f t="shared" si="195"/>
        <v>0</v>
      </c>
      <c r="J5868" s="771"/>
      <c r="K5868" s="713"/>
      <c r="L5868" s="713"/>
      <c r="M5868" s="771"/>
      <c r="N5868" s="713"/>
      <c r="O5868" s="713"/>
      <c r="P5868" s="1838"/>
    </row>
    <row r="5869" spans="1:16" ht="20.25" customHeight="1" x14ac:dyDescent="0.2">
      <c r="A5869" s="606">
        <v>408</v>
      </c>
      <c r="B5869" s="786" t="s">
        <v>787</v>
      </c>
      <c r="C5869" s="606" t="s">
        <v>701</v>
      </c>
      <c r="D5869" s="606">
        <v>1</v>
      </c>
      <c r="E5869" s="606">
        <v>2010</v>
      </c>
      <c r="F5869" s="1080">
        <v>250.34989000000002</v>
      </c>
      <c r="G5869" s="784">
        <f t="shared" si="194"/>
        <v>250.34989000000002</v>
      </c>
      <c r="H5869" s="1081">
        <v>100</v>
      </c>
      <c r="I5869" s="784">
        <f t="shared" si="195"/>
        <v>0</v>
      </c>
      <c r="J5869" s="771"/>
      <c r="K5869" s="713"/>
      <c r="L5869" s="713"/>
      <c r="M5869" s="771"/>
      <c r="N5869" s="713"/>
      <c r="O5869" s="713"/>
      <c r="P5869" s="1838"/>
    </row>
    <row r="5870" spans="1:16" ht="20.25" customHeight="1" x14ac:dyDescent="0.2">
      <c r="A5870" s="606">
        <v>409</v>
      </c>
      <c r="B5870" s="786" t="s">
        <v>787</v>
      </c>
      <c r="C5870" s="606" t="s">
        <v>701</v>
      </c>
      <c r="D5870" s="606">
        <v>1</v>
      </c>
      <c r="E5870" s="606">
        <v>2010</v>
      </c>
      <c r="F5870" s="1080">
        <v>250.34989000000002</v>
      </c>
      <c r="G5870" s="784">
        <f t="shared" si="194"/>
        <v>250.34989000000002</v>
      </c>
      <c r="H5870" s="1081">
        <v>100</v>
      </c>
      <c r="I5870" s="784">
        <f t="shared" si="195"/>
        <v>0</v>
      </c>
      <c r="J5870" s="771"/>
      <c r="K5870" s="713"/>
      <c r="L5870" s="713"/>
      <c r="M5870" s="771"/>
      <c r="N5870" s="713"/>
      <c r="O5870" s="713"/>
      <c r="P5870" s="1838"/>
    </row>
    <row r="5871" spans="1:16" ht="20.25" customHeight="1" x14ac:dyDescent="0.2">
      <c r="A5871" s="606">
        <v>410</v>
      </c>
      <c r="B5871" s="786" t="s">
        <v>787</v>
      </c>
      <c r="C5871" s="606" t="s">
        <v>701</v>
      </c>
      <c r="D5871" s="606">
        <v>1</v>
      </c>
      <c r="E5871" s="606">
        <v>2010</v>
      </c>
      <c r="F5871" s="1080">
        <v>250.34989000000002</v>
      </c>
      <c r="G5871" s="784">
        <f t="shared" si="194"/>
        <v>250.34989000000002</v>
      </c>
      <c r="H5871" s="1081">
        <v>100</v>
      </c>
      <c r="I5871" s="784">
        <f t="shared" si="195"/>
        <v>0</v>
      </c>
      <c r="J5871" s="771"/>
      <c r="K5871" s="713"/>
      <c r="L5871" s="713"/>
      <c r="M5871" s="771"/>
      <c r="N5871" s="713"/>
      <c r="O5871" s="713"/>
      <c r="P5871" s="1838"/>
    </row>
    <row r="5872" spans="1:16" ht="20.25" customHeight="1" x14ac:dyDescent="0.2">
      <c r="A5872" s="606">
        <v>411</v>
      </c>
      <c r="B5872" s="786" t="s">
        <v>3102</v>
      </c>
      <c r="C5872" s="606" t="s">
        <v>701</v>
      </c>
      <c r="D5872" s="606">
        <v>1</v>
      </c>
      <c r="E5872" s="606">
        <v>2010</v>
      </c>
      <c r="F5872" s="1080">
        <v>173.88636000000002</v>
      </c>
      <c r="G5872" s="784">
        <f t="shared" si="194"/>
        <v>173.88636</v>
      </c>
      <c r="H5872" s="1081">
        <v>99.999999999999986</v>
      </c>
      <c r="I5872" s="784">
        <f t="shared" si="195"/>
        <v>0</v>
      </c>
      <c r="J5872" s="771"/>
      <c r="K5872" s="713"/>
      <c r="L5872" s="713"/>
      <c r="M5872" s="771"/>
      <c r="N5872" s="713"/>
      <c r="O5872" s="713"/>
      <c r="P5872" s="1838"/>
    </row>
    <row r="5873" spans="1:16" ht="20.25" customHeight="1" x14ac:dyDescent="0.2">
      <c r="A5873" s="606">
        <v>412</v>
      </c>
      <c r="B5873" s="786" t="s">
        <v>3102</v>
      </c>
      <c r="C5873" s="606" t="s">
        <v>701</v>
      </c>
      <c r="D5873" s="606">
        <v>1</v>
      </c>
      <c r="E5873" s="606">
        <v>2010</v>
      </c>
      <c r="F5873" s="1080">
        <v>173.88636000000002</v>
      </c>
      <c r="G5873" s="784">
        <f t="shared" si="194"/>
        <v>173.88636</v>
      </c>
      <c r="H5873" s="1081">
        <v>99.999999999999986</v>
      </c>
      <c r="I5873" s="784">
        <f t="shared" si="195"/>
        <v>0</v>
      </c>
      <c r="J5873" s="771"/>
      <c r="K5873" s="713"/>
      <c r="L5873" s="713"/>
      <c r="M5873" s="771"/>
      <c r="N5873" s="713"/>
      <c r="O5873" s="713"/>
      <c r="P5873" s="1838"/>
    </row>
    <row r="5874" spans="1:16" ht="20.25" customHeight="1" x14ac:dyDescent="0.2">
      <c r="A5874" s="606">
        <v>413</v>
      </c>
      <c r="B5874" s="786" t="s">
        <v>3102</v>
      </c>
      <c r="C5874" s="606" t="s">
        <v>701</v>
      </c>
      <c r="D5874" s="606">
        <v>1</v>
      </c>
      <c r="E5874" s="606">
        <v>2010</v>
      </c>
      <c r="F5874" s="1080">
        <v>173.88636000000002</v>
      </c>
      <c r="G5874" s="784">
        <f t="shared" si="194"/>
        <v>173.88636</v>
      </c>
      <c r="H5874" s="1081">
        <v>99.999999999999986</v>
      </c>
      <c r="I5874" s="784">
        <f t="shared" si="195"/>
        <v>0</v>
      </c>
      <c r="J5874" s="771"/>
      <c r="K5874" s="713"/>
      <c r="L5874" s="713"/>
      <c r="M5874" s="771"/>
      <c r="N5874" s="713"/>
      <c r="O5874" s="713"/>
      <c r="P5874" s="1838"/>
    </row>
    <row r="5875" spans="1:16" ht="20.25" customHeight="1" x14ac:dyDescent="0.2">
      <c r="A5875" s="606">
        <v>414</v>
      </c>
      <c r="B5875" s="786" t="s">
        <v>3102</v>
      </c>
      <c r="C5875" s="606" t="s">
        <v>701</v>
      </c>
      <c r="D5875" s="606">
        <v>1</v>
      </c>
      <c r="E5875" s="606">
        <v>2010</v>
      </c>
      <c r="F5875" s="1080">
        <v>173.88636000000002</v>
      </c>
      <c r="G5875" s="784">
        <f t="shared" si="194"/>
        <v>173.88636</v>
      </c>
      <c r="H5875" s="1081">
        <v>99.999999999999986</v>
      </c>
      <c r="I5875" s="784">
        <f t="shared" si="195"/>
        <v>0</v>
      </c>
      <c r="J5875" s="771"/>
      <c r="K5875" s="713"/>
      <c r="L5875" s="713"/>
      <c r="M5875" s="771"/>
      <c r="N5875" s="713"/>
      <c r="O5875" s="713"/>
      <c r="P5875" s="1838"/>
    </row>
    <row r="5876" spans="1:16" ht="20.25" customHeight="1" x14ac:dyDescent="0.2">
      <c r="A5876" s="606">
        <v>415</v>
      </c>
      <c r="B5876" s="786" t="s">
        <v>3102</v>
      </c>
      <c r="C5876" s="606" t="s">
        <v>701</v>
      </c>
      <c r="D5876" s="606">
        <v>1</v>
      </c>
      <c r="E5876" s="606">
        <v>2010</v>
      </c>
      <c r="F5876" s="1080">
        <v>173.88636000000002</v>
      </c>
      <c r="G5876" s="784">
        <f t="shared" si="194"/>
        <v>173.88636</v>
      </c>
      <c r="H5876" s="1081">
        <v>99.999999999999986</v>
      </c>
      <c r="I5876" s="784">
        <f t="shared" si="195"/>
        <v>0</v>
      </c>
      <c r="J5876" s="771"/>
      <c r="K5876" s="713"/>
      <c r="L5876" s="713"/>
      <c r="M5876" s="771"/>
      <c r="N5876" s="713"/>
      <c r="O5876" s="713"/>
      <c r="P5876" s="1838"/>
    </row>
    <row r="5877" spans="1:16" ht="20.25" customHeight="1" x14ac:dyDescent="0.2">
      <c r="A5877" s="606">
        <v>416</v>
      </c>
      <c r="B5877" s="800" t="s">
        <v>784</v>
      </c>
      <c r="C5877" s="606" t="s">
        <v>701</v>
      </c>
      <c r="D5877" s="606">
        <v>1</v>
      </c>
      <c r="E5877" s="606">
        <v>2010</v>
      </c>
      <c r="F5877" s="1080">
        <v>222.78644000000003</v>
      </c>
      <c r="G5877" s="784">
        <f t="shared" si="194"/>
        <v>222.78644000000003</v>
      </c>
      <c r="H5877" s="1081">
        <v>100</v>
      </c>
      <c r="I5877" s="784">
        <f t="shared" si="195"/>
        <v>0</v>
      </c>
      <c r="J5877" s="771"/>
      <c r="K5877" s="713"/>
      <c r="L5877" s="713"/>
      <c r="M5877" s="771"/>
      <c r="N5877" s="713"/>
      <c r="O5877" s="713"/>
      <c r="P5877" s="1838"/>
    </row>
    <row r="5878" spans="1:16" ht="20.25" customHeight="1" x14ac:dyDescent="0.2">
      <c r="A5878" s="606">
        <v>417</v>
      </c>
      <c r="B5878" s="800" t="s">
        <v>784</v>
      </c>
      <c r="C5878" s="606" t="s">
        <v>701</v>
      </c>
      <c r="D5878" s="606">
        <v>1</v>
      </c>
      <c r="E5878" s="606">
        <v>2010</v>
      </c>
      <c r="F5878" s="1080">
        <v>222.78644000000003</v>
      </c>
      <c r="G5878" s="784">
        <f t="shared" si="194"/>
        <v>222.78644000000003</v>
      </c>
      <c r="H5878" s="1081">
        <v>100</v>
      </c>
      <c r="I5878" s="784">
        <f t="shared" si="195"/>
        <v>0</v>
      </c>
      <c r="J5878" s="771"/>
      <c r="K5878" s="713"/>
      <c r="L5878" s="713"/>
      <c r="M5878" s="771"/>
      <c r="N5878" s="713"/>
      <c r="O5878" s="713"/>
      <c r="P5878" s="1838"/>
    </row>
    <row r="5879" spans="1:16" ht="20.25" customHeight="1" x14ac:dyDescent="0.2">
      <c r="A5879" s="606">
        <v>418</v>
      </c>
      <c r="B5879" s="800" t="s">
        <v>784</v>
      </c>
      <c r="C5879" s="606" t="s">
        <v>701</v>
      </c>
      <c r="D5879" s="606">
        <v>1</v>
      </c>
      <c r="E5879" s="606">
        <v>2010</v>
      </c>
      <c r="F5879" s="1080">
        <v>222.78644000000003</v>
      </c>
      <c r="G5879" s="784">
        <f t="shared" si="194"/>
        <v>222.78644000000003</v>
      </c>
      <c r="H5879" s="1081">
        <v>100</v>
      </c>
      <c r="I5879" s="784">
        <f t="shared" si="195"/>
        <v>0</v>
      </c>
      <c r="J5879" s="771"/>
      <c r="K5879" s="713"/>
      <c r="L5879" s="713"/>
      <c r="M5879" s="771"/>
      <c r="N5879" s="713"/>
      <c r="O5879" s="713"/>
      <c r="P5879" s="1838"/>
    </row>
    <row r="5880" spans="1:16" ht="20.25" customHeight="1" x14ac:dyDescent="0.2">
      <c r="A5880" s="606">
        <v>419</v>
      </c>
      <c r="B5880" s="786" t="s">
        <v>3117</v>
      </c>
      <c r="C5880" s="606" t="s">
        <v>701</v>
      </c>
      <c r="D5880" s="606">
        <v>80</v>
      </c>
      <c r="E5880" s="606">
        <v>2010</v>
      </c>
      <c r="F5880" s="1080">
        <v>3070.3104399999997</v>
      </c>
      <c r="G5880" s="784">
        <f t="shared" si="194"/>
        <v>3070.3104399999997</v>
      </c>
      <c r="H5880" s="1081">
        <v>100</v>
      </c>
      <c r="I5880" s="784">
        <f t="shared" si="195"/>
        <v>0</v>
      </c>
      <c r="J5880" s="771"/>
      <c r="K5880" s="713"/>
      <c r="L5880" s="713"/>
      <c r="M5880" s="771"/>
      <c r="N5880" s="713"/>
      <c r="O5880" s="713"/>
      <c r="P5880" s="1838"/>
    </row>
    <row r="5881" spans="1:16" ht="20.25" customHeight="1" x14ac:dyDescent="0.2">
      <c r="A5881" s="606">
        <v>420</v>
      </c>
      <c r="B5881" s="786" t="s">
        <v>3067</v>
      </c>
      <c r="C5881" s="606" t="s">
        <v>701</v>
      </c>
      <c r="D5881" s="606">
        <v>20</v>
      </c>
      <c r="E5881" s="606">
        <v>2010</v>
      </c>
      <c r="F5881" s="1080">
        <v>1922.7950000000001</v>
      </c>
      <c r="G5881" s="784">
        <f t="shared" si="194"/>
        <v>1922.7950000000001</v>
      </c>
      <c r="H5881" s="1081">
        <v>100</v>
      </c>
      <c r="I5881" s="784">
        <f t="shared" si="195"/>
        <v>0</v>
      </c>
      <c r="J5881" s="771"/>
      <c r="K5881" s="713"/>
      <c r="L5881" s="713"/>
      <c r="M5881" s="771"/>
      <c r="N5881" s="713"/>
      <c r="O5881" s="713"/>
      <c r="P5881" s="1838"/>
    </row>
    <row r="5882" spans="1:16" s="797" customFormat="1" ht="20.25" customHeight="1" x14ac:dyDescent="0.2">
      <c r="A5882" s="606">
        <v>421</v>
      </c>
      <c r="B5882" s="786" t="s">
        <v>712</v>
      </c>
      <c r="C5882" s="606" t="s">
        <v>701</v>
      </c>
      <c r="D5882" s="606">
        <v>1</v>
      </c>
      <c r="E5882" s="606">
        <v>2010</v>
      </c>
      <c r="F5882" s="1080">
        <v>535.93136000000004</v>
      </c>
      <c r="G5882" s="784">
        <f t="shared" si="194"/>
        <v>535.93136000000004</v>
      </c>
      <c r="H5882" s="1081">
        <v>100</v>
      </c>
      <c r="I5882" s="784">
        <f t="shared" si="195"/>
        <v>0</v>
      </c>
      <c r="J5882" s="785"/>
      <c r="K5882" s="792"/>
      <c r="L5882" s="792"/>
      <c r="M5882" s="785"/>
      <c r="N5882" s="792"/>
      <c r="O5882" s="792"/>
      <c r="P5882" s="1838"/>
    </row>
    <row r="5883" spans="1:16" s="797" customFormat="1" ht="20.25" customHeight="1" x14ac:dyDescent="0.2">
      <c r="A5883" s="606">
        <v>422</v>
      </c>
      <c r="B5883" s="786" t="s">
        <v>712</v>
      </c>
      <c r="C5883" s="606" t="s">
        <v>701</v>
      </c>
      <c r="D5883" s="606">
        <v>1</v>
      </c>
      <c r="E5883" s="606">
        <v>2010</v>
      </c>
      <c r="F5883" s="1080">
        <v>535.93136000000004</v>
      </c>
      <c r="G5883" s="784">
        <f t="shared" si="194"/>
        <v>535.93136000000004</v>
      </c>
      <c r="H5883" s="1081">
        <v>100</v>
      </c>
      <c r="I5883" s="784">
        <f t="shared" si="195"/>
        <v>0</v>
      </c>
      <c r="J5883" s="785"/>
      <c r="K5883" s="792"/>
      <c r="L5883" s="792"/>
      <c r="M5883" s="785"/>
      <c r="N5883" s="792"/>
      <c r="O5883" s="792"/>
      <c r="P5883" s="1838"/>
    </row>
    <row r="5884" spans="1:16" s="797" customFormat="1" ht="20.25" customHeight="1" x14ac:dyDescent="0.2">
      <c r="A5884" s="606">
        <v>423</v>
      </c>
      <c r="B5884" s="786" t="s">
        <v>712</v>
      </c>
      <c r="C5884" s="606" t="s">
        <v>701</v>
      </c>
      <c r="D5884" s="606">
        <v>1</v>
      </c>
      <c r="E5884" s="606">
        <v>2010</v>
      </c>
      <c r="F5884" s="1080">
        <v>535.93136000000004</v>
      </c>
      <c r="G5884" s="784">
        <f t="shared" si="194"/>
        <v>535.93136000000004</v>
      </c>
      <c r="H5884" s="1081">
        <v>100</v>
      </c>
      <c r="I5884" s="784">
        <f t="shared" si="195"/>
        <v>0</v>
      </c>
      <c r="J5884" s="785"/>
      <c r="K5884" s="792"/>
      <c r="L5884" s="792"/>
      <c r="M5884" s="785"/>
      <c r="N5884" s="792"/>
      <c r="O5884" s="792"/>
      <c r="P5884" s="1838"/>
    </row>
    <row r="5885" spans="1:16" ht="20.25" customHeight="1" x14ac:dyDescent="0.2">
      <c r="A5885" s="606">
        <v>424</v>
      </c>
      <c r="B5885" s="800" t="s">
        <v>4109</v>
      </c>
      <c r="C5885" s="606" t="s">
        <v>701</v>
      </c>
      <c r="D5885" s="606">
        <v>1</v>
      </c>
      <c r="E5885" s="606">
        <v>2010</v>
      </c>
      <c r="F5885" s="1080">
        <v>112.83778</v>
      </c>
      <c r="G5885" s="784">
        <f t="shared" si="194"/>
        <v>112.83778</v>
      </c>
      <c r="H5885" s="1081">
        <v>100</v>
      </c>
      <c r="I5885" s="784">
        <f t="shared" si="195"/>
        <v>0</v>
      </c>
      <c r="J5885" s="771"/>
      <c r="K5885" s="713"/>
      <c r="L5885" s="713"/>
      <c r="M5885" s="771"/>
      <c r="N5885" s="713"/>
      <c r="O5885" s="713"/>
      <c r="P5885" s="1838"/>
    </row>
    <row r="5886" spans="1:16" ht="20.25" customHeight="1" x14ac:dyDescent="0.2">
      <c r="A5886" s="606">
        <v>425</v>
      </c>
      <c r="B5886" s="800" t="s">
        <v>4109</v>
      </c>
      <c r="C5886" s="606" t="s">
        <v>701</v>
      </c>
      <c r="D5886" s="606">
        <v>1</v>
      </c>
      <c r="E5886" s="606">
        <v>2010</v>
      </c>
      <c r="F5886" s="1080">
        <v>112.83778</v>
      </c>
      <c r="G5886" s="784">
        <f t="shared" si="194"/>
        <v>112.83778</v>
      </c>
      <c r="H5886" s="1081">
        <v>100</v>
      </c>
      <c r="I5886" s="784">
        <f t="shared" si="195"/>
        <v>0</v>
      </c>
      <c r="J5886" s="771"/>
      <c r="K5886" s="713"/>
      <c r="L5886" s="713"/>
      <c r="M5886" s="771"/>
      <c r="N5886" s="713"/>
      <c r="O5886" s="713"/>
      <c r="P5886" s="1838"/>
    </row>
    <row r="5887" spans="1:16" ht="20.25" customHeight="1" x14ac:dyDescent="0.2">
      <c r="A5887" s="606">
        <v>426</v>
      </c>
      <c r="B5887" s="786" t="s">
        <v>1997</v>
      </c>
      <c r="C5887" s="606" t="s">
        <v>701</v>
      </c>
      <c r="D5887" s="606">
        <v>1</v>
      </c>
      <c r="E5887" s="606">
        <v>2010</v>
      </c>
      <c r="F5887" s="1080">
        <v>112.83778</v>
      </c>
      <c r="G5887" s="784">
        <f t="shared" si="194"/>
        <v>112.83778</v>
      </c>
      <c r="H5887" s="1081">
        <v>100</v>
      </c>
      <c r="I5887" s="784">
        <f t="shared" si="195"/>
        <v>0</v>
      </c>
      <c r="J5887" s="771"/>
      <c r="K5887" s="713"/>
      <c r="L5887" s="713"/>
      <c r="M5887" s="771"/>
      <c r="N5887" s="713"/>
      <c r="O5887" s="713"/>
      <c r="P5887" s="1838"/>
    </row>
    <row r="5888" spans="1:16" ht="20.25" customHeight="1" x14ac:dyDescent="0.2">
      <c r="A5888" s="606">
        <v>427</v>
      </c>
      <c r="B5888" s="800" t="s">
        <v>4109</v>
      </c>
      <c r="C5888" s="606" t="s">
        <v>701</v>
      </c>
      <c r="D5888" s="606">
        <v>1</v>
      </c>
      <c r="E5888" s="606">
        <v>2010</v>
      </c>
      <c r="F5888" s="1080">
        <v>112.83778</v>
      </c>
      <c r="G5888" s="784">
        <f t="shared" si="194"/>
        <v>112.83778</v>
      </c>
      <c r="H5888" s="1081">
        <v>100</v>
      </c>
      <c r="I5888" s="784">
        <f t="shared" si="195"/>
        <v>0</v>
      </c>
      <c r="J5888" s="771"/>
      <c r="K5888" s="713"/>
      <c r="L5888" s="713"/>
      <c r="M5888" s="771"/>
      <c r="N5888" s="713"/>
      <c r="O5888" s="713"/>
      <c r="P5888" s="1838"/>
    </row>
    <row r="5889" spans="1:16" ht="20.25" customHeight="1" x14ac:dyDescent="0.2">
      <c r="A5889" s="606">
        <v>428</v>
      </c>
      <c r="B5889" s="786" t="s">
        <v>1995</v>
      </c>
      <c r="C5889" s="606" t="s">
        <v>701</v>
      </c>
      <c r="D5889" s="606">
        <v>1</v>
      </c>
      <c r="E5889" s="606">
        <v>2010</v>
      </c>
      <c r="F5889" s="1080">
        <v>112.83778</v>
      </c>
      <c r="G5889" s="784">
        <f t="shared" si="194"/>
        <v>112.83778</v>
      </c>
      <c r="H5889" s="1081">
        <v>100</v>
      </c>
      <c r="I5889" s="784">
        <f t="shared" si="195"/>
        <v>0</v>
      </c>
      <c r="J5889" s="771"/>
      <c r="K5889" s="713"/>
      <c r="L5889" s="713"/>
      <c r="M5889" s="771"/>
      <c r="N5889" s="713"/>
      <c r="O5889" s="713"/>
      <c r="P5889" s="1838"/>
    </row>
    <row r="5890" spans="1:16" ht="20.25" customHeight="1" x14ac:dyDescent="0.2">
      <c r="A5890" s="606">
        <v>429</v>
      </c>
      <c r="B5890" s="786" t="s">
        <v>1997</v>
      </c>
      <c r="C5890" s="606" t="s">
        <v>701</v>
      </c>
      <c r="D5890" s="606">
        <v>1</v>
      </c>
      <c r="E5890" s="606">
        <v>2010</v>
      </c>
      <c r="F5890" s="1080">
        <v>142.06464000000003</v>
      </c>
      <c r="G5890" s="784">
        <f t="shared" si="194"/>
        <v>142.06464000000003</v>
      </c>
      <c r="H5890" s="1081">
        <v>100</v>
      </c>
      <c r="I5890" s="784">
        <f t="shared" si="195"/>
        <v>0</v>
      </c>
      <c r="J5890" s="771"/>
      <c r="K5890" s="713"/>
      <c r="L5890" s="713"/>
      <c r="M5890" s="771"/>
      <c r="N5890" s="713"/>
      <c r="O5890" s="713"/>
      <c r="P5890" s="1838"/>
    </row>
    <row r="5891" spans="1:16" ht="20.25" customHeight="1" x14ac:dyDescent="0.2">
      <c r="A5891" s="606">
        <v>430</v>
      </c>
      <c r="B5891" s="786" t="s">
        <v>1997</v>
      </c>
      <c r="C5891" s="606" t="s">
        <v>701</v>
      </c>
      <c r="D5891" s="606">
        <v>1</v>
      </c>
      <c r="E5891" s="606">
        <v>2010</v>
      </c>
      <c r="F5891" s="1080">
        <v>142.06464000000003</v>
      </c>
      <c r="G5891" s="784">
        <f t="shared" si="194"/>
        <v>142.06464000000003</v>
      </c>
      <c r="H5891" s="1081">
        <v>100</v>
      </c>
      <c r="I5891" s="784">
        <f t="shared" si="195"/>
        <v>0</v>
      </c>
      <c r="J5891" s="771"/>
      <c r="K5891" s="713"/>
      <c r="L5891" s="713"/>
      <c r="M5891" s="771"/>
      <c r="N5891" s="713"/>
      <c r="O5891" s="713"/>
      <c r="P5891" s="1838"/>
    </row>
    <row r="5892" spans="1:16" ht="20.25" customHeight="1" x14ac:dyDescent="0.2">
      <c r="A5892" s="606">
        <v>431</v>
      </c>
      <c r="B5892" s="786" t="s">
        <v>1997</v>
      </c>
      <c r="C5892" s="606" t="s">
        <v>701</v>
      </c>
      <c r="D5892" s="606">
        <v>1</v>
      </c>
      <c r="E5892" s="606">
        <v>2010</v>
      </c>
      <c r="F5892" s="1080">
        <v>142.06464000000003</v>
      </c>
      <c r="G5892" s="784">
        <f t="shared" si="194"/>
        <v>142.06464000000003</v>
      </c>
      <c r="H5892" s="1081">
        <v>100</v>
      </c>
      <c r="I5892" s="784">
        <f t="shared" si="195"/>
        <v>0</v>
      </c>
      <c r="J5892" s="771"/>
      <c r="K5892" s="713"/>
      <c r="L5892" s="713"/>
      <c r="M5892" s="771"/>
      <c r="N5892" s="713"/>
      <c r="O5892" s="713"/>
      <c r="P5892" s="1838"/>
    </row>
    <row r="5893" spans="1:16" ht="20.25" customHeight="1" x14ac:dyDescent="0.2">
      <c r="A5893" s="606">
        <v>432</v>
      </c>
      <c r="B5893" s="786" t="s">
        <v>1997</v>
      </c>
      <c r="C5893" s="606" t="s">
        <v>701</v>
      </c>
      <c r="D5893" s="606">
        <v>1</v>
      </c>
      <c r="E5893" s="606">
        <v>2010</v>
      </c>
      <c r="F5893" s="1080">
        <v>142.06464000000003</v>
      </c>
      <c r="G5893" s="784">
        <f t="shared" si="194"/>
        <v>142.06464000000003</v>
      </c>
      <c r="H5893" s="1081">
        <v>100</v>
      </c>
      <c r="I5893" s="784">
        <f t="shared" si="195"/>
        <v>0</v>
      </c>
      <c r="J5893" s="771"/>
      <c r="K5893" s="713"/>
      <c r="L5893" s="713"/>
      <c r="M5893" s="771"/>
      <c r="N5893" s="713"/>
      <c r="O5893" s="713"/>
      <c r="P5893" s="1838"/>
    </row>
    <row r="5894" spans="1:16" ht="20.25" customHeight="1" x14ac:dyDescent="0.2">
      <c r="A5894" s="606">
        <v>433</v>
      </c>
      <c r="B5894" s="786" t="s">
        <v>1995</v>
      </c>
      <c r="C5894" s="606" t="s">
        <v>701</v>
      </c>
      <c r="D5894" s="606">
        <v>21</v>
      </c>
      <c r="E5894" s="606">
        <v>2010</v>
      </c>
      <c r="F5894" s="1080">
        <v>3480.2140800000002</v>
      </c>
      <c r="G5894" s="784">
        <f t="shared" si="194"/>
        <v>3480.2140800000002</v>
      </c>
      <c r="H5894" s="1081">
        <v>100</v>
      </c>
      <c r="I5894" s="784">
        <f t="shared" si="195"/>
        <v>0</v>
      </c>
      <c r="J5894" s="771"/>
      <c r="K5894" s="713"/>
      <c r="L5894" s="713"/>
      <c r="M5894" s="771"/>
      <c r="N5894" s="713"/>
      <c r="O5894" s="713"/>
      <c r="P5894" s="1838"/>
    </row>
    <row r="5895" spans="1:16" ht="20.25" customHeight="1" x14ac:dyDescent="0.2">
      <c r="A5895" s="606">
        <v>434</v>
      </c>
      <c r="B5895" s="786" t="s">
        <v>801</v>
      </c>
      <c r="C5895" s="606" t="s">
        <v>701</v>
      </c>
      <c r="D5895" s="606">
        <v>1</v>
      </c>
      <c r="E5895" s="606">
        <v>2010</v>
      </c>
      <c r="F5895" s="1080">
        <v>210.86667</v>
      </c>
      <c r="G5895" s="784">
        <f t="shared" si="194"/>
        <v>210.86667</v>
      </c>
      <c r="H5895" s="1081">
        <v>100</v>
      </c>
      <c r="I5895" s="784">
        <f t="shared" si="195"/>
        <v>0</v>
      </c>
      <c r="J5895" s="771"/>
      <c r="K5895" s="713"/>
      <c r="L5895" s="713"/>
      <c r="M5895" s="771"/>
      <c r="N5895" s="713"/>
      <c r="O5895" s="713"/>
      <c r="P5895" s="1838"/>
    </row>
    <row r="5896" spans="1:16" ht="20.25" customHeight="1" x14ac:dyDescent="0.2">
      <c r="A5896" s="606">
        <v>435</v>
      </c>
      <c r="B5896" s="786" t="s">
        <v>801</v>
      </c>
      <c r="C5896" s="606" t="s">
        <v>701</v>
      </c>
      <c r="D5896" s="606">
        <v>1</v>
      </c>
      <c r="E5896" s="606">
        <v>2010</v>
      </c>
      <c r="F5896" s="1080">
        <v>210.86667</v>
      </c>
      <c r="G5896" s="784">
        <f t="shared" si="194"/>
        <v>210.86667</v>
      </c>
      <c r="H5896" s="1081">
        <v>100</v>
      </c>
      <c r="I5896" s="784">
        <f t="shared" si="195"/>
        <v>0</v>
      </c>
      <c r="J5896" s="771"/>
      <c r="K5896" s="713"/>
      <c r="L5896" s="713"/>
      <c r="M5896" s="771"/>
      <c r="N5896" s="713"/>
      <c r="O5896" s="713"/>
      <c r="P5896" s="1838"/>
    </row>
    <row r="5897" spans="1:16" ht="20.25" customHeight="1" x14ac:dyDescent="0.2">
      <c r="A5897" s="606">
        <v>436</v>
      </c>
      <c r="B5897" s="786" t="s">
        <v>801</v>
      </c>
      <c r="C5897" s="606" t="s">
        <v>701</v>
      </c>
      <c r="D5897" s="606">
        <v>1</v>
      </c>
      <c r="E5897" s="606">
        <v>2010</v>
      </c>
      <c r="F5897" s="1080">
        <v>210.86667</v>
      </c>
      <c r="G5897" s="784">
        <f t="shared" si="194"/>
        <v>210.86667</v>
      </c>
      <c r="H5897" s="1081">
        <v>100</v>
      </c>
      <c r="I5897" s="784">
        <f t="shared" si="195"/>
        <v>0</v>
      </c>
      <c r="J5897" s="771"/>
      <c r="K5897" s="713"/>
      <c r="L5897" s="713"/>
      <c r="M5897" s="771"/>
      <c r="N5897" s="713"/>
      <c r="O5897" s="713"/>
      <c r="P5897" s="1838"/>
    </row>
    <row r="5898" spans="1:16" ht="27" x14ac:dyDescent="0.2">
      <c r="A5898" s="606">
        <v>437</v>
      </c>
      <c r="B5898" s="800" t="s">
        <v>4110</v>
      </c>
      <c r="C5898" s="606" t="s">
        <v>701</v>
      </c>
      <c r="D5898" s="606">
        <v>1</v>
      </c>
      <c r="E5898" s="606">
        <v>2010</v>
      </c>
      <c r="F5898" s="1080">
        <v>220</v>
      </c>
      <c r="G5898" s="784">
        <f t="shared" si="194"/>
        <v>220</v>
      </c>
      <c r="H5898" s="1081">
        <v>100</v>
      </c>
      <c r="I5898" s="784">
        <f t="shared" si="195"/>
        <v>0</v>
      </c>
      <c r="J5898" s="771"/>
      <c r="K5898" s="713"/>
      <c r="L5898" s="713"/>
      <c r="M5898" s="771"/>
      <c r="N5898" s="713"/>
      <c r="O5898" s="713"/>
      <c r="P5898" s="1838"/>
    </row>
    <row r="5899" spans="1:16" ht="27" x14ac:dyDescent="0.2">
      <c r="A5899" s="606">
        <v>438</v>
      </c>
      <c r="B5899" s="800" t="s">
        <v>4110</v>
      </c>
      <c r="C5899" s="606" t="s">
        <v>701</v>
      </c>
      <c r="D5899" s="606">
        <v>1</v>
      </c>
      <c r="E5899" s="606">
        <v>2010</v>
      </c>
      <c r="F5899" s="1080">
        <v>220</v>
      </c>
      <c r="G5899" s="784">
        <f t="shared" si="194"/>
        <v>220</v>
      </c>
      <c r="H5899" s="1081">
        <v>100</v>
      </c>
      <c r="I5899" s="784">
        <f t="shared" si="195"/>
        <v>0</v>
      </c>
      <c r="J5899" s="771"/>
      <c r="K5899" s="713"/>
      <c r="L5899" s="713"/>
      <c r="M5899" s="771"/>
      <c r="N5899" s="713"/>
      <c r="O5899" s="713"/>
      <c r="P5899" s="1838"/>
    </row>
    <row r="5900" spans="1:16" ht="27" x14ac:dyDescent="0.2">
      <c r="A5900" s="606">
        <v>439</v>
      </c>
      <c r="B5900" s="800" t="s">
        <v>4110</v>
      </c>
      <c r="C5900" s="606" t="s">
        <v>701</v>
      </c>
      <c r="D5900" s="606">
        <v>1</v>
      </c>
      <c r="E5900" s="606">
        <v>2010</v>
      </c>
      <c r="F5900" s="1080">
        <v>220</v>
      </c>
      <c r="G5900" s="784">
        <f t="shared" si="194"/>
        <v>220</v>
      </c>
      <c r="H5900" s="1081">
        <v>100</v>
      </c>
      <c r="I5900" s="784">
        <f t="shared" si="195"/>
        <v>0</v>
      </c>
      <c r="J5900" s="771"/>
      <c r="K5900" s="713"/>
      <c r="L5900" s="713"/>
      <c r="M5900" s="771"/>
      <c r="N5900" s="713"/>
      <c r="O5900" s="713"/>
      <c r="P5900" s="1838"/>
    </row>
    <row r="5901" spans="1:16" ht="27" x14ac:dyDescent="0.2">
      <c r="A5901" s="606">
        <v>440</v>
      </c>
      <c r="B5901" s="800" t="s">
        <v>4110</v>
      </c>
      <c r="C5901" s="606" t="s">
        <v>701</v>
      </c>
      <c r="D5901" s="606">
        <v>1</v>
      </c>
      <c r="E5901" s="606">
        <v>2010</v>
      </c>
      <c r="F5901" s="1080">
        <v>220</v>
      </c>
      <c r="G5901" s="784">
        <f t="shared" si="194"/>
        <v>220</v>
      </c>
      <c r="H5901" s="1081">
        <v>100</v>
      </c>
      <c r="I5901" s="784">
        <f t="shared" si="195"/>
        <v>0</v>
      </c>
      <c r="J5901" s="771"/>
      <c r="K5901" s="713"/>
      <c r="L5901" s="713"/>
      <c r="M5901" s="771"/>
      <c r="N5901" s="713"/>
      <c r="O5901" s="713"/>
      <c r="P5901" s="1838"/>
    </row>
    <row r="5902" spans="1:16" ht="27" x14ac:dyDescent="0.2">
      <c r="A5902" s="606">
        <v>441</v>
      </c>
      <c r="B5902" s="800" t="s">
        <v>4110</v>
      </c>
      <c r="C5902" s="606" t="s">
        <v>701</v>
      </c>
      <c r="D5902" s="606">
        <v>1</v>
      </c>
      <c r="E5902" s="606">
        <v>2010</v>
      </c>
      <c r="F5902" s="1080">
        <v>220</v>
      </c>
      <c r="G5902" s="784">
        <f t="shared" si="194"/>
        <v>220</v>
      </c>
      <c r="H5902" s="1081">
        <v>100</v>
      </c>
      <c r="I5902" s="784">
        <f t="shared" si="195"/>
        <v>0</v>
      </c>
      <c r="J5902" s="771"/>
      <c r="K5902" s="713"/>
      <c r="L5902" s="713"/>
      <c r="M5902" s="771"/>
      <c r="N5902" s="713"/>
      <c r="O5902" s="713"/>
      <c r="P5902" s="1838"/>
    </row>
    <row r="5903" spans="1:16" ht="15" customHeight="1" x14ac:dyDescent="0.2">
      <c r="A5903" s="606">
        <v>442</v>
      </c>
      <c r="B5903" s="800" t="s">
        <v>4110</v>
      </c>
      <c r="C5903" s="606" t="s">
        <v>701</v>
      </c>
      <c r="D5903" s="606">
        <v>1</v>
      </c>
      <c r="E5903" s="606">
        <v>2010</v>
      </c>
      <c r="F5903" s="1080">
        <v>220</v>
      </c>
      <c r="G5903" s="784">
        <f t="shared" si="194"/>
        <v>220</v>
      </c>
      <c r="H5903" s="1081">
        <v>100</v>
      </c>
      <c r="I5903" s="784">
        <f t="shared" si="195"/>
        <v>0</v>
      </c>
      <c r="J5903" s="771"/>
      <c r="K5903" s="713"/>
      <c r="L5903" s="713"/>
      <c r="M5903" s="771"/>
      <c r="N5903" s="713"/>
      <c r="O5903" s="713"/>
      <c r="P5903" s="1838"/>
    </row>
    <row r="5904" spans="1:16" ht="15" customHeight="1" x14ac:dyDescent="0.2">
      <c r="A5904" s="606">
        <v>443</v>
      </c>
      <c r="B5904" s="786" t="s">
        <v>785</v>
      </c>
      <c r="C5904" s="606" t="s">
        <v>701</v>
      </c>
      <c r="D5904" s="606">
        <v>1</v>
      </c>
      <c r="E5904" s="606">
        <v>2010</v>
      </c>
      <c r="F5904" s="1080">
        <v>218.4</v>
      </c>
      <c r="G5904" s="784">
        <f t="shared" si="194"/>
        <v>218.4</v>
      </c>
      <c r="H5904" s="1081">
        <v>100</v>
      </c>
      <c r="I5904" s="784">
        <f t="shared" si="195"/>
        <v>0</v>
      </c>
      <c r="J5904" s="771"/>
      <c r="K5904" s="713"/>
      <c r="L5904" s="713"/>
      <c r="M5904" s="771"/>
      <c r="N5904" s="713"/>
      <c r="O5904" s="713"/>
      <c r="P5904" s="1838"/>
    </row>
    <row r="5905" spans="1:16" ht="20.25" customHeight="1" x14ac:dyDescent="0.2">
      <c r="A5905" s="606">
        <v>444</v>
      </c>
      <c r="B5905" s="786" t="s">
        <v>785</v>
      </c>
      <c r="C5905" s="606" t="s">
        <v>701</v>
      </c>
      <c r="D5905" s="606">
        <v>1</v>
      </c>
      <c r="E5905" s="606">
        <v>2010</v>
      </c>
      <c r="F5905" s="1080">
        <v>218.4</v>
      </c>
      <c r="G5905" s="784">
        <f t="shared" si="194"/>
        <v>218.4</v>
      </c>
      <c r="H5905" s="1081">
        <v>100</v>
      </c>
      <c r="I5905" s="784">
        <f t="shared" si="195"/>
        <v>0</v>
      </c>
      <c r="J5905" s="771"/>
      <c r="K5905" s="713"/>
      <c r="L5905" s="713"/>
      <c r="M5905" s="771"/>
      <c r="N5905" s="713"/>
      <c r="O5905" s="713"/>
      <c r="P5905" s="1838"/>
    </row>
    <row r="5906" spans="1:16" ht="20.25" customHeight="1" x14ac:dyDescent="0.2">
      <c r="A5906" s="606">
        <v>445</v>
      </c>
      <c r="B5906" s="786" t="s">
        <v>785</v>
      </c>
      <c r="C5906" s="606" t="s">
        <v>701</v>
      </c>
      <c r="D5906" s="606">
        <v>1</v>
      </c>
      <c r="E5906" s="606">
        <v>2010</v>
      </c>
      <c r="F5906" s="1080">
        <v>218.4</v>
      </c>
      <c r="G5906" s="784">
        <f t="shared" ref="G5906:G5969" si="196">F5906*H5906%</f>
        <v>218.4</v>
      </c>
      <c r="H5906" s="1081">
        <v>100</v>
      </c>
      <c r="I5906" s="784">
        <f t="shared" ref="I5906:I5969" si="197">F5906-G5906</f>
        <v>0</v>
      </c>
      <c r="J5906" s="771"/>
      <c r="K5906" s="713"/>
      <c r="L5906" s="713"/>
      <c r="M5906" s="771"/>
      <c r="N5906" s="713"/>
      <c r="O5906" s="713"/>
      <c r="P5906" s="1838"/>
    </row>
    <row r="5907" spans="1:16" ht="20.25" customHeight="1" x14ac:dyDescent="0.2">
      <c r="A5907" s="606">
        <v>446</v>
      </c>
      <c r="B5907" s="786" t="s">
        <v>711</v>
      </c>
      <c r="C5907" s="606" t="s">
        <v>701</v>
      </c>
      <c r="D5907" s="606">
        <v>1</v>
      </c>
      <c r="E5907" s="606">
        <v>2008</v>
      </c>
      <c r="F5907" s="1080">
        <v>50</v>
      </c>
      <c r="G5907" s="784">
        <f t="shared" si="196"/>
        <v>50</v>
      </c>
      <c r="H5907" s="1081">
        <v>100</v>
      </c>
      <c r="I5907" s="784">
        <f t="shared" si="197"/>
        <v>0</v>
      </c>
      <c r="J5907" s="771"/>
      <c r="K5907" s="713"/>
      <c r="L5907" s="713"/>
      <c r="M5907" s="771"/>
      <c r="N5907" s="713"/>
      <c r="O5907" s="713"/>
      <c r="P5907" s="1838"/>
    </row>
    <row r="5908" spans="1:16" ht="20.25" customHeight="1" x14ac:dyDescent="0.2">
      <c r="A5908" s="606">
        <v>447</v>
      </c>
      <c r="B5908" s="786" t="s">
        <v>805</v>
      </c>
      <c r="C5908" s="606" t="s">
        <v>701</v>
      </c>
      <c r="D5908" s="606">
        <v>1</v>
      </c>
      <c r="E5908" s="606">
        <v>2009</v>
      </c>
      <c r="F5908" s="1080">
        <v>105</v>
      </c>
      <c r="G5908" s="784">
        <f t="shared" si="196"/>
        <v>105</v>
      </c>
      <c r="H5908" s="1081">
        <v>100</v>
      </c>
      <c r="I5908" s="784">
        <f t="shared" si="197"/>
        <v>0</v>
      </c>
      <c r="J5908" s="771"/>
      <c r="K5908" s="713"/>
      <c r="L5908" s="713"/>
      <c r="M5908" s="771"/>
      <c r="N5908" s="713"/>
      <c r="O5908" s="713"/>
      <c r="P5908" s="1838"/>
    </row>
    <row r="5909" spans="1:16" ht="20.25" customHeight="1" x14ac:dyDescent="0.2">
      <c r="A5909" s="606">
        <v>448</v>
      </c>
      <c r="B5909" s="786" t="s">
        <v>805</v>
      </c>
      <c r="C5909" s="606" t="s">
        <v>701</v>
      </c>
      <c r="D5909" s="606">
        <v>1</v>
      </c>
      <c r="E5909" s="606">
        <v>2009</v>
      </c>
      <c r="F5909" s="1080">
        <v>105</v>
      </c>
      <c r="G5909" s="784">
        <f t="shared" si="196"/>
        <v>105</v>
      </c>
      <c r="H5909" s="1081">
        <v>100</v>
      </c>
      <c r="I5909" s="784">
        <f t="shared" si="197"/>
        <v>0</v>
      </c>
      <c r="J5909" s="771"/>
      <c r="K5909" s="713"/>
      <c r="L5909" s="713"/>
      <c r="M5909" s="771"/>
      <c r="N5909" s="713"/>
      <c r="O5909" s="713"/>
      <c r="P5909" s="1838"/>
    </row>
    <row r="5910" spans="1:16" ht="20.25" customHeight="1" x14ac:dyDescent="0.2">
      <c r="A5910" s="606">
        <v>449</v>
      </c>
      <c r="B5910" s="786" t="s">
        <v>759</v>
      </c>
      <c r="C5910" s="606" t="s">
        <v>701</v>
      </c>
      <c r="D5910" s="606">
        <v>1</v>
      </c>
      <c r="E5910" s="606">
        <v>2008</v>
      </c>
      <c r="F5910" s="1080">
        <v>75</v>
      </c>
      <c r="G5910" s="784">
        <f t="shared" si="196"/>
        <v>75</v>
      </c>
      <c r="H5910" s="1081">
        <v>100</v>
      </c>
      <c r="I5910" s="784">
        <f t="shared" si="197"/>
        <v>0</v>
      </c>
      <c r="J5910" s="771"/>
      <c r="K5910" s="713"/>
      <c r="L5910" s="713"/>
      <c r="M5910" s="771"/>
      <c r="N5910" s="713"/>
      <c r="O5910" s="713"/>
      <c r="P5910" s="1838"/>
    </row>
    <row r="5911" spans="1:16" ht="20.25" customHeight="1" x14ac:dyDescent="0.2">
      <c r="A5911" s="606">
        <v>450</v>
      </c>
      <c r="B5911" s="786" t="s">
        <v>786</v>
      </c>
      <c r="C5911" s="606" t="s">
        <v>701</v>
      </c>
      <c r="D5911" s="606">
        <v>1</v>
      </c>
      <c r="E5911" s="606">
        <v>2008</v>
      </c>
      <c r="F5911" s="1080">
        <v>45</v>
      </c>
      <c r="G5911" s="784">
        <f t="shared" si="196"/>
        <v>45</v>
      </c>
      <c r="H5911" s="1081">
        <v>100</v>
      </c>
      <c r="I5911" s="784">
        <f t="shared" si="197"/>
        <v>0</v>
      </c>
      <c r="J5911" s="771"/>
      <c r="K5911" s="713"/>
      <c r="L5911" s="713"/>
      <c r="M5911" s="771"/>
      <c r="N5911" s="713"/>
      <c r="O5911" s="713"/>
      <c r="P5911" s="1838"/>
    </row>
    <row r="5912" spans="1:16" ht="20.25" customHeight="1" x14ac:dyDescent="0.2">
      <c r="A5912" s="606">
        <v>451</v>
      </c>
      <c r="B5912" s="786" t="s">
        <v>786</v>
      </c>
      <c r="C5912" s="606" t="s">
        <v>701</v>
      </c>
      <c r="D5912" s="606">
        <v>1</v>
      </c>
      <c r="E5912" s="606">
        <v>2008</v>
      </c>
      <c r="F5912" s="1080">
        <v>45</v>
      </c>
      <c r="G5912" s="784">
        <f t="shared" si="196"/>
        <v>45</v>
      </c>
      <c r="H5912" s="1081">
        <v>100</v>
      </c>
      <c r="I5912" s="784">
        <f t="shared" si="197"/>
        <v>0</v>
      </c>
      <c r="J5912" s="771"/>
      <c r="K5912" s="713"/>
      <c r="L5912" s="713"/>
      <c r="M5912" s="771"/>
      <c r="N5912" s="713"/>
      <c r="O5912" s="713"/>
      <c r="P5912" s="1838"/>
    </row>
    <row r="5913" spans="1:16" ht="20.25" customHeight="1" x14ac:dyDescent="0.2">
      <c r="A5913" s="606">
        <v>452</v>
      </c>
      <c r="B5913" s="786" t="s">
        <v>786</v>
      </c>
      <c r="C5913" s="606" t="s">
        <v>701</v>
      </c>
      <c r="D5913" s="606">
        <v>1</v>
      </c>
      <c r="E5913" s="606">
        <v>2008</v>
      </c>
      <c r="F5913" s="1080">
        <v>45</v>
      </c>
      <c r="G5913" s="784">
        <f t="shared" si="196"/>
        <v>45</v>
      </c>
      <c r="H5913" s="1081">
        <v>100</v>
      </c>
      <c r="I5913" s="784">
        <f t="shared" si="197"/>
        <v>0</v>
      </c>
      <c r="J5913" s="771"/>
      <c r="K5913" s="713"/>
      <c r="L5913" s="713"/>
      <c r="M5913" s="771"/>
      <c r="N5913" s="713"/>
      <c r="O5913" s="713"/>
      <c r="P5913" s="1838"/>
    </row>
    <row r="5914" spans="1:16" ht="20.25" customHeight="1" x14ac:dyDescent="0.2">
      <c r="A5914" s="606">
        <v>453</v>
      </c>
      <c r="B5914" s="786" t="s">
        <v>786</v>
      </c>
      <c r="C5914" s="606" t="s">
        <v>701</v>
      </c>
      <c r="D5914" s="606">
        <v>1</v>
      </c>
      <c r="E5914" s="606">
        <v>2008</v>
      </c>
      <c r="F5914" s="1080">
        <v>45</v>
      </c>
      <c r="G5914" s="784">
        <f t="shared" si="196"/>
        <v>45</v>
      </c>
      <c r="H5914" s="1081">
        <v>100</v>
      </c>
      <c r="I5914" s="784">
        <f t="shared" si="197"/>
        <v>0</v>
      </c>
      <c r="J5914" s="771"/>
      <c r="K5914" s="713"/>
      <c r="L5914" s="713"/>
      <c r="M5914" s="771"/>
      <c r="N5914" s="713"/>
      <c r="O5914" s="713"/>
      <c r="P5914" s="1838"/>
    </row>
    <row r="5915" spans="1:16" ht="20.25" customHeight="1" x14ac:dyDescent="0.2">
      <c r="A5915" s="606">
        <v>454</v>
      </c>
      <c r="B5915" s="786" t="s">
        <v>786</v>
      </c>
      <c r="C5915" s="606" t="s">
        <v>701</v>
      </c>
      <c r="D5915" s="606">
        <v>1</v>
      </c>
      <c r="E5915" s="606">
        <v>2008</v>
      </c>
      <c r="F5915" s="1080">
        <v>45</v>
      </c>
      <c r="G5915" s="784">
        <f t="shared" si="196"/>
        <v>45</v>
      </c>
      <c r="H5915" s="1081">
        <v>100</v>
      </c>
      <c r="I5915" s="784">
        <f t="shared" si="197"/>
        <v>0</v>
      </c>
      <c r="J5915" s="771"/>
      <c r="K5915" s="713"/>
      <c r="L5915" s="713"/>
      <c r="M5915" s="771"/>
      <c r="N5915" s="713"/>
      <c r="O5915" s="713"/>
      <c r="P5915" s="1838"/>
    </row>
    <row r="5916" spans="1:16" ht="20.25" customHeight="1" x14ac:dyDescent="0.2">
      <c r="A5916" s="606">
        <v>455</v>
      </c>
      <c r="B5916" s="786" t="s">
        <v>786</v>
      </c>
      <c r="C5916" s="606" t="s">
        <v>701</v>
      </c>
      <c r="D5916" s="606">
        <v>1</v>
      </c>
      <c r="E5916" s="606">
        <v>2008</v>
      </c>
      <c r="F5916" s="1080">
        <v>45</v>
      </c>
      <c r="G5916" s="784">
        <f t="shared" si="196"/>
        <v>45</v>
      </c>
      <c r="H5916" s="1081">
        <v>100</v>
      </c>
      <c r="I5916" s="784">
        <f t="shared" si="197"/>
        <v>0</v>
      </c>
      <c r="J5916" s="771"/>
      <c r="K5916" s="713"/>
      <c r="L5916" s="713"/>
      <c r="M5916" s="771"/>
      <c r="N5916" s="713"/>
      <c r="O5916" s="713"/>
      <c r="P5916" s="1838"/>
    </row>
    <row r="5917" spans="1:16" ht="20.25" customHeight="1" x14ac:dyDescent="0.2">
      <c r="A5917" s="606">
        <v>456</v>
      </c>
      <c r="B5917" s="786" t="s">
        <v>786</v>
      </c>
      <c r="C5917" s="606" t="s">
        <v>701</v>
      </c>
      <c r="D5917" s="606">
        <v>1</v>
      </c>
      <c r="E5917" s="606">
        <v>2008</v>
      </c>
      <c r="F5917" s="1080">
        <v>45</v>
      </c>
      <c r="G5917" s="784">
        <f t="shared" si="196"/>
        <v>45</v>
      </c>
      <c r="H5917" s="1081">
        <v>100</v>
      </c>
      <c r="I5917" s="784">
        <f t="shared" si="197"/>
        <v>0</v>
      </c>
      <c r="J5917" s="771"/>
      <c r="K5917" s="713"/>
      <c r="L5917" s="713"/>
      <c r="M5917" s="771"/>
      <c r="N5917" s="713"/>
      <c r="O5917" s="713"/>
      <c r="P5917" s="1838"/>
    </row>
    <row r="5918" spans="1:16" ht="20.25" customHeight="1" x14ac:dyDescent="0.2">
      <c r="A5918" s="606">
        <v>457</v>
      </c>
      <c r="B5918" s="786" t="s">
        <v>787</v>
      </c>
      <c r="C5918" s="606" t="s">
        <v>701</v>
      </c>
      <c r="D5918" s="606">
        <v>1</v>
      </c>
      <c r="E5918" s="606">
        <v>2008</v>
      </c>
      <c r="F5918" s="1080">
        <v>40</v>
      </c>
      <c r="G5918" s="784">
        <f t="shared" si="196"/>
        <v>40</v>
      </c>
      <c r="H5918" s="1081">
        <v>100</v>
      </c>
      <c r="I5918" s="784">
        <f t="shared" si="197"/>
        <v>0</v>
      </c>
      <c r="J5918" s="771"/>
      <c r="K5918" s="713"/>
      <c r="L5918" s="713"/>
      <c r="M5918" s="771"/>
      <c r="N5918" s="713"/>
      <c r="O5918" s="713"/>
      <c r="P5918" s="1838"/>
    </row>
    <row r="5919" spans="1:16" ht="20.25" customHeight="1" x14ac:dyDescent="0.2">
      <c r="A5919" s="606">
        <v>458</v>
      </c>
      <c r="B5919" s="786" t="s">
        <v>787</v>
      </c>
      <c r="C5919" s="606" t="s">
        <v>701</v>
      </c>
      <c r="D5919" s="606">
        <v>1</v>
      </c>
      <c r="E5919" s="606">
        <v>2008</v>
      </c>
      <c r="F5919" s="1080">
        <v>40</v>
      </c>
      <c r="G5919" s="784">
        <f t="shared" si="196"/>
        <v>40</v>
      </c>
      <c r="H5919" s="1081">
        <v>100</v>
      </c>
      <c r="I5919" s="784">
        <f t="shared" si="197"/>
        <v>0</v>
      </c>
      <c r="J5919" s="771"/>
      <c r="K5919" s="713"/>
      <c r="L5919" s="713"/>
      <c r="M5919" s="771"/>
      <c r="N5919" s="713"/>
      <c r="O5919" s="713"/>
      <c r="P5919" s="1838"/>
    </row>
    <row r="5920" spans="1:16" ht="20.25" customHeight="1" x14ac:dyDescent="0.2">
      <c r="A5920" s="606">
        <v>459</v>
      </c>
      <c r="B5920" s="786" t="s">
        <v>787</v>
      </c>
      <c r="C5920" s="606" t="s">
        <v>701</v>
      </c>
      <c r="D5920" s="606">
        <v>1</v>
      </c>
      <c r="E5920" s="606">
        <v>2008</v>
      </c>
      <c r="F5920" s="1080">
        <v>40</v>
      </c>
      <c r="G5920" s="784">
        <f t="shared" si="196"/>
        <v>40</v>
      </c>
      <c r="H5920" s="1081">
        <v>100</v>
      </c>
      <c r="I5920" s="784">
        <f t="shared" si="197"/>
        <v>0</v>
      </c>
      <c r="J5920" s="771"/>
      <c r="K5920" s="713"/>
      <c r="L5920" s="713"/>
      <c r="M5920" s="771"/>
      <c r="N5920" s="713"/>
      <c r="O5920" s="713"/>
      <c r="P5920" s="1838"/>
    </row>
    <row r="5921" spans="1:16" ht="20.25" customHeight="1" x14ac:dyDescent="0.2">
      <c r="A5921" s="606">
        <v>460</v>
      </c>
      <c r="B5921" s="786" t="s">
        <v>711</v>
      </c>
      <c r="C5921" s="606" t="s">
        <v>701</v>
      </c>
      <c r="D5921" s="606">
        <v>1</v>
      </c>
      <c r="E5921" s="606">
        <v>2008</v>
      </c>
      <c r="F5921" s="1080">
        <v>50</v>
      </c>
      <c r="G5921" s="784">
        <f t="shared" si="196"/>
        <v>50</v>
      </c>
      <c r="H5921" s="1081">
        <v>100</v>
      </c>
      <c r="I5921" s="784">
        <f t="shared" si="197"/>
        <v>0</v>
      </c>
      <c r="J5921" s="771"/>
      <c r="K5921" s="713"/>
      <c r="L5921" s="713"/>
      <c r="M5921" s="771"/>
      <c r="N5921" s="713"/>
      <c r="O5921" s="713"/>
      <c r="P5921" s="1838"/>
    </row>
    <row r="5922" spans="1:16" s="797" customFormat="1" ht="20.25" customHeight="1" x14ac:dyDescent="0.2">
      <c r="A5922" s="606">
        <v>461</v>
      </c>
      <c r="B5922" s="786" t="s">
        <v>712</v>
      </c>
      <c r="C5922" s="606" t="s">
        <v>701</v>
      </c>
      <c r="D5922" s="606">
        <v>1</v>
      </c>
      <c r="E5922" s="606">
        <v>2008</v>
      </c>
      <c r="F5922" s="1080">
        <v>39.5</v>
      </c>
      <c r="G5922" s="784">
        <f t="shared" si="196"/>
        <v>39.5</v>
      </c>
      <c r="H5922" s="1081">
        <v>100</v>
      </c>
      <c r="I5922" s="784">
        <f t="shared" si="197"/>
        <v>0</v>
      </c>
      <c r="J5922" s="785"/>
      <c r="K5922" s="792"/>
      <c r="L5922" s="792"/>
      <c r="M5922" s="785"/>
      <c r="N5922" s="792"/>
      <c r="O5922" s="792"/>
      <c r="P5922" s="1838"/>
    </row>
    <row r="5923" spans="1:16" ht="20.25" customHeight="1" x14ac:dyDescent="0.2">
      <c r="A5923" s="606">
        <v>462</v>
      </c>
      <c r="B5923" s="800" t="s">
        <v>2946</v>
      </c>
      <c r="C5923" s="606" t="s">
        <v>701</v>
      </c>
      <c r="D5923" s="606">
        <v>1</v>
      </c>
      <c r="E5923" s="606">
        <v>2010</v>
      </c>
      <c r="F5923" s="1080">
        <v>209.74164000000002</v>
      </c>
      <c r="G5923" s="784">
        <f t="shared" si="196"/>
        <v>209.74164000000002</v>
      </c>
      <c r="H5923" s="1081">
        <v>100</v>
      </c>
      <c r="I5923" s="784">
        <f t="shared" si="197"/>
        <v>0</v>
      </c>
      <c r="J5923" s="771"/>
      <c r="K5923" s="713"/>
      <c r="L5923" s="713"/>
      <c r="M5923" s="771"/>
      <c r="N5923" s="713"/>
      <c r="O5923" s="713"/>
      <c r="P5923" s="1838"/>
    </row>
    <row r="5924" spans="1:16" ht="20.25" customHeight="1" x14ac:dyDescent="0.2">
      <c r="A5924" s="606">
        <v>463</v>
      </c>
      <c r="B5924" s="800" t="s">
        <v>2946</v>
      </c>
      <c r="C5924" s="606" t="s">
        <v>701</v>
      </c>
      <c r="D5924" s="606">
        <v>1</v>
      </c>
      <c r="E5924" s="606">
        <v>2010</v>
      </c>
      <c r="F5924" s="1080">
        <v>209.74164000000002</v>
      </c>
      <c r="G5924" s="784">
        <f t="shared" si="196"/>
        <v>209.74164000000002</v>
      </c>
      <c r="H5924" s="1081">
        <v>100</v>
      </c>
      <c r="I5924" s="784">
        <f t="shared" si="197"/>
        <v>0</v>
      </c>
      <c r="J5924" s="771"/>
      <c r="K5924" s="713"/>
      <c r="L5924" s="713"/>
      <c r="M5924" s="771"/>
      <c r="N5924" s="713"/>
      <c r="O5924" s="713"/>
      <c r="P5924" s="1838"/>
    </row>
    <row r="5925" spans="1:16" ht="20.25" customHeight="1" x14ac:dyDescent="0.2">
      <c r="A5925" s="606">
        <v>464</v>
      </c>
      <c r="B5925" s="800" t="s">
        <v>2946</v>
      </c>
      <c r="C5925" s="606" t="s">
        <v>701</v>
      </c>
      <c r="D5925" s="606">
        <v>1</v>
      </c>
      <c r="E5925" s="606">
        <v>2010</v>
      </c>
      <c r="F5925" s="1080">
        <v>209.74164000000002</v>
      </c>
      <c r="G5925" s="784">
        <f t="shared" si="196"/>
        <v>209.74164000000002</v>
      </c>
      <c r="H5925" s="1081">
        <v>100</v>
      </c>
      <c r="I5925" s="784">
        <f t="shared" si="197"/>
        <v>0</v>
      </c>
      <c r="J5925" s="771"/>
      <c r="K5925" s="713"/>
      <c r="L5925" s="713"/>
      <c r="M5925" s="771"/>
      <c r="N5925" s="713"/>
      <c r="O5925" s="713"/>
      <c r="P5925" s="1838"/>
    </row>
    <row r="5926" spans="1:16" ht="20.25" customHeight="1" x14ac:dyDescent="0.2">
      <c r="A5926" s="606">
        <v>465</v>
      </c>
      <c r="B5926" s="800" t="s">
        <v>4101</v>
      </c>
      <c r="C5926" s="606" t="s">
        <v>701</v>
      </c>
      <c r="D5926" s="606">
        <v>1</v>
      </c>
      <c r="E5926" s="606">
        <v>2010</v>
      </c>
      <c r="F5926" s="1080">
        <v>81.195689999999999</v>
      </c>
      <c r="G5926" s="784">
        <f t="shared" si="196"/>
        <v>81.195689999999999</v>
      </c>
      <c r="H5926" s="1081">
        <v>100</v>
      </c>
      <c r="I5926" s="784">
        <f t="shared" si="197"/>
        <v>0</v>
      </c>
      <c r="J5926" s="771"/>
      <c r="K5926" s="713"/>
      <c r="L5926" s="713"/>
      <c r="M5926" s="771"/>
      <c r="N5926" s="713"/>
      <c r="O5926" s="713"/>
      <c r="P5926" s="1838"/>
    </row>
    <row r="5927" spans="1:16" ht="20.25" customHeight="1" x14ac:dyDescent="0.2">
      <c r="A5927" s="606">
        <v>466</v>
      </c>
      <c r="B5927" s="800" t="s">
        <v>4101</v>
      </c>
      <c r="C5927" s="606" t="s">
        <v>701</v>
      </c>
      <c r="D5927" s="606">
        <v>1</v>
      </c>
      <c r="E5927" s="606">
        <v>2010</v>
      </c>
      <c r="F5927" s="1080">
        <v>81.195689999999999</v>
      </c>
      <c r="G5927" s="784">
        <f t="shared" si="196"/>
        <v>81.195689999999999</v>
      </c>
      <c r="H5927" s="1081">
        <v>100</v>
      </c>
      <c r="I5927" s="784">
        <f t="shared" si="197"/>
        <v>0</v>
      </c>
      <c r="J5927" s="771"/>
      <c r="K5927" s="713"/>
      <c r="L5927" s="713"/>
      <c r="M5927" s="771"/>
      <c r="N5927" s="713"/>
      <c r="O5927" s="713"/>
      <c r="P5927" s="1838"/>
    </row>
    <row r="5928" spans="1:16" ht="20.25" customHeight="1" x14ac:dyDescent="0.2">
      <c r="A5928" s="606">
        <v>467</v>
      </c>
      <c r="B5928" s="800" t="s">
        <v>4101</v>
      </c>
      <c r="C5928" s="606" t="s">
        <v>701</v>
      </c>
      <c r="D5928" s="606">
        <v>1</v>
      </c>
      <c r="E5928" s="606">
        <v>2010</v>
      </c>
      <c r="F5928" s="1080">
        <v>81.195689999999999</v>
      </c>
      <c r="G5928" s="784">
        <f t="shared" si="196"/>
        <v>81.195689999999999</v>
      </c>
      <c r="H5928" s="1081">
        <v>100</v>
      </c>
      <c r="I5928" s="784">
        <f t="shared" si="197"/>
        <v>0</v>
      </c>
      <c r="J5928" s="771"/>
      <c r="K5928" s="713"/>
      <c r="L5928" s="713"/>
      <c r="M5928" s="771"/>
      <c r="N5928" s="713"/>
      <c r="O5928" s="713"/>
      <c r="P5928" s="1838"/>
    </row>
    <row r="5929" spans="1:16" ht="20.25" customHeight="1" x14ac:dyDescent="0.2">
      <c r="A5929" s="606">
        <v>468</v>
      </c>
      <c r="B5929" s="800" t="s">
        <v>4111</v>
      </c>
      <c r="C5929" s="606" t="s">
        <v>701</v>
      </c>
      <c r="D5929" s="606">
        <v>1</v>
      </c>
      <c r="E5929" s="606">
        <v>2010</v>
      </c>
      <c r="F5929" s="1080">
        <v>81.195689999999999</v>
      </c>
      <c r="G5929" s="784">
        <f t="shared" si="196"/>
        <v>81.195689999999999</v>
      </c>
      <c r="H5929" s="1081">
        <v>100</v>
      </c>
      <c r="I5929" s="784">
        <f t="shared" si="197"/>
        <v>0</v>
      </c>
      <c r="J5929" s="771"/>
      <c r="K5929" s="713"/>
      <c r="L5929" s="713"/>
      <c r="M5929" s="771"/>
      <c r="N5929" s="713"/>
      <c r="O5929" s="713"/>
      <c r="P5929" s="1838"/>
    </row>
    <row r="5930" spans="1:16" ht="20.25" customHeight="1" x14ac:dyDescent="0.2">
      <c r="A5930" s="606">
        <v>469</v>
      </c>
      <c r="B5930" s="800" t="s">
        <v>4111</v>
      </c>
      <c r="C5930" s="606" t="s">
        <v>701</v>
      </c>
      <c r="D5930" s="606">
        <v>1</v>
      </c>
      <c r="E5930" s="606">
        <v>2010</v>
      </c>
      <c r="F5930" s="1080">
        <v>81.195689999999999</v>
      </c>
      <c r="G5930" s="784">
        <f t="shared" si="196"/>
        <v>81.195689999999999</v>
      </c>
      <c r="H5930" s="1081">
        <v>100</v>
      </c>
      <c r="I5930" s="784">
        <f t="shared" si="197"/>
        <v>0</v>
      </c>
      <c r="J5930" s="771"/>
      <c r="K5930" s="713"/>
      <c r="L5930" s="713"/>
      <c r="M5930" s="771"/>
      <c r="N5930" s="713"/>
      <c r="O5930" s="713"/>
      <c r="P5930" s="1838"/>
    </row>
    <row r="5931" spans="1:16" ht="20.25" customHeight="1" x14ac:dyDescent="0.2">
      <c r="A5931" s="606">
        <v>470</v>
      </c>
      <c r="B5931" s="800" t="s">
        <v>4111</v>
      </c>
      <c r="C5931" s="606" t="s">
        <v>701</v>
      </c>
      <c r="D5931" s="606">
        <v>1</v>
      </c>
      <c r="E5931" s="606">
        <v>2010</v>
      </c>
      <c r="F5931" s="1080">
        <v>81.195689999999999</v>
      </c>
      <c r="G5931" s="784">
        <f t="shared" si="196"/>
        <v>81.195689999999999</v>
      </c>
      <c r="H5931" s="1081">
        <v>100</v>
      </c>
      <c r="I5931" s="784">
        <f t="shared" si="197"/>
        <v>0</v>
      </c>
      <c r="J5931" s="771"/>
      <c r="K5931" s="713"/>
      <c r="L5931" s="713"/>
      <c r="M5931" s="771"/>
      <c r="N5931" s="713"/>
      <c r="O5931" s="713"/>
      <c r="P5931" s="1838"/>
    </row>
    <row r="5932" spans="1:16" ht="20.25" customHeight="1" x14ac:dyDescent="0.2">
      <c r="A5932" s="606">
        <v>471</v>
      </c>
      <c r="B5932" s="786" t="s">
        <v>4103</v>
      </c>
      <c r="C5932" s="606" t="s">
        <v>701</v>
      </c>
      <c r="D5932" s="606">
        <v>1</v>
      </c>
      <c r="E5932" s="606">
        <v>2010</v>
      </c>
      <c r="F5932" s="1080">
        <v>88.570329999999998</v>
      </c>
      <c r="G5932" s="784">
        <f t="shared" si="196"/>
        <v>88.570329999999998</v>
      </c>
      <c r="H5932" s="1081">
        <v>100</v>
      </c>
      <c r="I5932" s="784">
        <f t="shared" si="197"/>
        <v>0</v>
      </c>
      <c r="J5932" s="771"/>
      <c r="K5932" s="713"/>
      <c r="L5932" s="713"/>
      <c r="M5932" s="771"/>
      <c r="N5932" s="713"/>
      <c r="O5932" s="713"/>
      <c r="P5932" s="1838"/>
    </row>
    <row r="5933" spans="1:16" ht="20.25" customHeight="1" x14ac:dyDescent="0.2">
      <c r="A5933" s="606">
        <v>472</v>
      </c>
      <c r="B5933" s="786" t="s">
        <v>4103</v>
      </c>
      <c r="C5933" s="606" t="s">
        <v>701</v>
      </c>
      <c r="D5933" s="606">
        <v>1</v>
      </c>
      <c r="E5933" s="606">
        <v>2010</v>
      </c>
      <c r="F5933" s="1080">
        <v>88.570329999999998</v>
      </c>
      <c r="G5933" s="784">
        <f t="shared" si="196"/>
        <v>88.570329999999998</v>
      </c>
      <c r="H5933" s="1081">
        <v>100</v>
      </c>
      <c r="I5933" s="784">
        <f t="shared" si="197"/>
        <v>0</v>
      </c>
      <c r="J5933" s="771"/>
      <c r="K5933" s="713"/>
      <c r="L5933" s="713"/>
      <c r="M5933" s="771"/>
      <c r="N5933" s="713"/>
      <c r="O5933" s="713"/>
      <c r="P5933" s="1838"/>
    </row>
    <row r="5934" spans="1:16" ht="20.25" customHeight="1" x14ac:dyDescent="0.2">
      <c r="A5934" s="606">
        <v>473</v>
      </c>
      <c r="B5934" s="786" t="s">
        <v>4103</v>
      </c>
      <c r="C5934" s="606" t="s">
        <v>701</v>
      </c>
      <c r="D5934" s="606">
        <v>1</v>
      </c>
      <c r="E5934" s="606">
        <v>2010</v>
      </c>
      <c r="F5934" s="1080">
        <v>88.570329999999998</v>
      </c>
      <c r="G5934" s="784">
        <f t="shared" si="196"/>
        <v>88.570329999999998</v>
      </c>
      <c r="H5934" s="1081">
        <v>100</v>
      </c>
      <c r="I5934" s="784">
        <f t="shared" si="197"/>
        <v>0</v>
      </c>
      <c r="J5934" s="771"/>
      <c r="K5934" s="713"/>
      <c r="L5934" s="713"/>
      <c r="M5934" s="771"/>
      <c r="N5934" s="713"/>
      <c r="O5934" s="713"/>
      <c r="P5934" s="1838"/>
    </row>
    <row r="5935" spans="1:16" ht="20.25" customHeight="1" x14ac:dyDescent="0.2">
      <c r="A5935" s="606">
        <v>474</v>
      </c>
      <c r="B5935" s="786" t="s">
        <v>2950</v>
      </c>
      <c r="C5935" s="606" t="s">
        <v>701</v>
      </c>
      <c r="D5935" s="606">
        <v>1</v>
      </c>
      <c r="E5935" s="606">
        <v>2010</v>
      </c>
      <c r="F5935" s="1080">
        <v>206.56457</v>
      </c>
      <c r="G5935" s="784">
        <f t="shared" si="196"/>
        <v>206.56457</v>
      </c>
      <c r="H5935" s="1081">
        <v>100</v>
      </c>
      <c r="I5935" s="784">
        <f t="shared" si="197"/>
        <v>0</v>
      </c>
      <c r="J5935" s="771"/>
      <c r="K5935" s="713"/>
      <c r="L5935" s="713"/>
      <c r="M5935" s="771"/>
      <c r="N5935" s="713"/>
      <c r="O5935" s="713"/>
      <c r="P5935" s="1838"/>
    </row>
    <row r="5936" spans="1:16" ht="20.25" customHeight="1" x14ac:dyDescent="0.2">
      <c r="A5936" s="606">
        <v>475</v>
      </c>
      <c r="B5936" s="786" t="s">
        <v>2950</v>
      </c>
      <c r="C5936" s="606" t="s">
        <v>701</v>
      </c>
      <c r="D5936" s="606">
        <v>1</v>
      </c>
      <c r="E5936" s="606">
        <v>2010</v>
      </c>
      <c r="F5936" s="1080">
        <v>206.56457</v>
      </c>
      <c r="G5936" s="784">
        <f t="shared" si="196"/>
        <v>206.56457</v>
      </c>
      <c r="H5936" s="1081">
        <v>100</v>
      </c>
      <c r="I5936" s="784">
        <f t="shared" si="197"/>
        <v>0</v>
      </c>
      <c r="J5936" s="771"/>
      <c r="K5936" s="713"/>
      <c r="L5936" s="713"/>
      <c r="M5936" s="771"/>
      <c r="N5936" s="713"/>
      <c r="O5936" s="713"/>
      <c r="P5936" s="1838"/>
    </row>
    <row r="5937" spans="1:16" ht="20.25" customHeight="1" x14ac:dyDescent="0.2">
      <c r="A5937" s="606">
        <v>476</v>
      </c>
      <c r="B5937" s="786" t="s">
        <v>2950</v>
      </c>
      <c r="C5937" s="606" t="s">
        <v>701</v>
      </c>
      <c r="D5937" s="606">
        <v>1</v>
      </c>
      <c r="E5937" s="606">
        <v>2010</v>
      </c>
      <c r="F5937" s="1080">
        <v>206.56457</v>
      </c>
      <c r="G5937" s="784">
        <f t="shared" si="196"/>
        <v>206.56457</v>
      </c>
      <c r="H5937" s="1081">
        <v>100</v>
      </c>
      <c r="I5937" s="784">
        <f t="shared" si="197"/>
        <v>0</v>
      </c>
      <c r="J5937" s="771"/>
      <c r="K5937" s="713"/>
      <c r="L5937" s="713"/>
      <c r="M5937" s="771"/>
      <c r="N5937" s="713"/>
      <c r="O5937" s="713"/>
      <c r="P5937" s="1838"/>
    </row>
    <row r="5938" spans="1:16" ht="20.25" customHeight="1" x14ac:dyDescent="0.2">
      <c r="A5938" s="606">
        <v>477</v>
      </c>
      <c r="B5938" s="786" t="s">
        <v>3110</v>
      </c>
      <c r="C5938" s="606" t="s">
        <v>701</v>
      </c>
      <c r="D5938" s="606">
        <v>1</v>
      </c>
      <c r="E5938" s="606">
        <v>2010</v>
      </c>
      <c r="F5938" s="1080">
        <v>250.81241</v>
      </c>
      <c r="G5938" s="784">
        <f t="shared" si="196"/>
        <v>250.81241</v>
      </c>
      <c r="H5938" s="1081">
        <v>100</v>
      </c>
      <c r="I5938" s="784">
        <f t="shared" si="197"/>
        <v>0</v>
      </c>
      <c r="J5938" s="771"/>
      <c r="K5938" s="713"/>
      <c r="L5938" s="713"/>
      <c r="M5938" s="771"/>
      <c r="N5938" s="713"/>
      <c r="O5938" s="713"/>
      <c r="P5938" s="1838"/>
    </row>
    <row r="5939" spans="1:16" ht="20.25" customHeight="1" x14ac:dyDescent="0.2">
      <c r="A5939" s="606">
        <v>478</v>
      </c>
      <c r="B5939" s="786" t="s">
        <v>3110</v>
      </c>
      <c r="C5939" s="606" t="s">
        <v>701</v>
      </c>
      <c r="D5939" s="606">
        <v>1</v>
      </c>
      <c r="E5939" s="606">
        <v>2010</v>
      </c>
      <c r="F5939" s="1080">
        <v>250.81241</v>
      </c>
      <c r="G5939" s="784">
        <f t="shared" si="196"/>
        <v>250.81241</v>
      </c>
      <c r="H5939" s="1081">
        <v>100</v>
      </c>
      <c r="I5939" s="784">
        <f t="shared" si="197"/>
        <v>0</v>
      </c>
      <c r="J5939" s="771"/>
      <c r="K5939" s="713"/>
      <c r="L5939" s="713"/>
      <c r="M5939" s="771"/>
      <c r="N5939" s="713"/>
      <c r="O5939" s="713"/>
      <c r="P5939" s="1838"/>
    </row>
    <row r="5940" spans="1:16" ht="20.25" customHeight="1" x14ac:dyDescent="0.2">
      <c r="A5940" s="606">
        <v>479</v>
      </c>
      <c r="B5940" s="786" t="s">
        <v>3110</v>
      </c>
      <c r="C5940" s="606" t="s">
        <v>701</v>
      </c>
      <c r="D5940" s="606">
        <v>1</v>
      </c>
      <c r="E5940" s="606">
        <v>2010</v>
      </c>
      <c r="F5940" s="1080">
        <v>250.81241</v>
      </c>
      <c r="G5940" s="784">
        <f t="shared" si="196"/>
        <v>250.81241</v>
      </c>
      <c r="H5940" s="1081">
        <v>100</v>
      </c>
      <c r="I5940" s="784">
        <f t="shared" si="197"/>
        <v>0</v>
      </c>
      <c r="J5940" s="771"/>
      <c r="K5940" s="713"/>
      <c r="L5940" s="713"/>
      <c r="M5940" s="771"/>
      <c r="N5940" s="713"/>
      <c r="O5940" s="713"/>
      <c r="P5940" s="1838"/>
    </row>
    <row r="5941" spans="1:16" ht="20.25" customHeight="1" x14ac:dyDescent="0.2">
      <c r="A5941" s="606">
        <v>480</v>
      </c>
      <c r="B5941" s="786" t="s">
        <v>3110</v>
      </c>
      <c r="C5941" s="606" t="s">
        <v>701</v>
      </c>
      <c r="D5941" s="606">
        <v>1</v>
      </c>
      <c r="E5941" s="606">
        <v>2010</v>
      </c>
      <c r="F5941" s="1080">
        <v>250.81241</v>
      </c>
      <c r="G5941" s="784">
        <f t="shared" si="196"/>
        <v>250.81241</v>
      </c>
      <c r="H5941" s="1081">
        <v>100</v>
      </c>
      <c r="I5941" s="784">
        <f t="shared" si="197"/>
        <v>0</v>
      </c>
      <c r="J5941" s="771"/>
      <c r="K5941" s="713"/>
      <c r="L5941" s="713"/>
      <c r="M5941" s="771"/>
      <c r="N5941" s="713"/>
      <c r="O5941" s="713"/>
      <c r="P5941" s="1838"/>
    </row>
    <row r="5942" spans="1:16" ht="20.25" customHeight="1" x14ac:dyDescent="0.2">
      <c r="A5942" s="606">
        <v>481</v>
      </c>
      <c r="B5942" s="786" t="s">
        <v>3110</v>
      </c>
      <c r="C5942" s="606" t="s">
        <v>701</v>
      </c>
      <c r="D5942" s="606">
        <v>1</v>
      </c>
      <c r="E5942" s="606">
        <v>2010</v>
      </c>
      <c r="F5942" s="1080">
        <v>250.81241</v>
      </c>
      <c r="G5942" s="784">
        <f t="shared" si="196"/>
        <v>250.81241</v>
      </c>
      <c r="H5942" s="1081">
        <v>100</v>
      </c>
      <c r="I5942" s="784">
        <f t="shared" si="197"/>
        <v>0</v>
      </c>
      <c r="J5942" s="771"/>
      <c r="K5942" s="713"/>
      <c r="L5942" s="713"/>
      <c r="M5942" s="771"/>
      <c r="N5942" s="713"/>
      <c r="O5942" s="713"/>
      <c r="P5942" s="1838"/>
    </row>
    <row r="5943" spans="1:16" ht="20.25" customHeight="1" x14ac:dyDescent="0.2">
      <c r="A5943" s="606">
        <v>482</v>
      </c>
      <c r="B5943" s="800" t="s">
        <v>4112</v>
      </c>
      <c r="C5943" s="606" t="s">
        <v>701</v>
      </c>
      <c r="D5943" s="606">
        <v>1</v>
      </c>
      <c r="E5943" s="606">
        <v>2010</v>
      </c>
      <c r="F5943" s="1080">
        <v>346.68272999999999</v>
      </c>
      <c r="G5943" s="784">
        <f t="shared" si="196"/>
        <v>346.68272999999999</v>
      </c>
      <c r="H5943" s="1081">
        <v>100</v>
      </c>
      <c r="I5943" s="784">
        <f t="shared" si="197"/>
        <v>0</v>
      </c>
      <c r="J5943" s="771"/>
      <c r="K5943" s="713"/>
      <c r="L5943" s="713"/>
      <c r="M5943" s="771"/>
      <c r="N5943" s="713"/>
      <c r="O5943" s="713"/>
      <c r="P5943" s="1838"/>
    </row>
    <row r="5944" spans="1:16" ht="20.25" customHeight="1" x14ac:dyDescent="0.2">
      <c r="A5944" s="606">
        <v>483</v>
      </c>
      <c r="B5944" s="800" t="s">
        <v>3111</v>
      </c>
      <c r="C5944" s="606" t="s">
        <v>701</v>
      </c>
      <c r="D5944" s="606">
        <v>1</v>
      </c>
      <c r="E5944" s="606">
        <v>2010</v>
      </c>
      <c r="F5944" s="1080">
        <v>108.48186</v>
      </c>
      <c r="G5944" s="784">
        <f t="shared" si="196"/>
        <v>108.48186</v>
      </c>
      <c r="H5944" s="1081">
        <v>100</v>
      </c>
      <c r="I5944" s="784">
        <f t="shared" si="197"/>
        <v>0</v>
      </c>
      <c r="J5944" s="771"/>
      <c r="K5944" s="713"/>
      <c r="L5944" s="713"/>
      <c r="M5944" s="771"/>
      <c r="N5944" s="713"/>
      <c r="O5944" s="713"/>
      <c r="P5944" s="1838"/>
    </row>
    <row r="5945" spans="1:16" ht="20.25" customHeight="1" x14ac:dyDescent="0.2">
      <c r="A5945" s="606">
        <v>484</v>
      </c>
      <c r="B5945" s="800" t="s">
        <v>3111</v>
      </c>
      <c r="C5945" s="606" t="s">
        <v>701</v>
      </c>
      <c r="D5945" s="606">
        <v>1</v>
      </c>
      <c r="E5945" s="606">
        <v>2010</v>
      </c>
      <c r="F5945" s="1080">
        <v>108.48186</v>
      </c>
      <c r="G5945" s="784">
        <f t="shared" si="196"/>
        <v>108.48186</v>
      </c>
      <c r="H5945" s="1081">
        <v>100</v>
      </c>
      <c r="I5945" s="784">
        <f t="shared" si="197"/>
        <v>0</v>
      </c>
      <c r="J5945" s="771"/>
      <c r="K5945" s="713"/>
      <c r="L5945" s="713"/>
      <c r="M5945" s="771"/>
      <c r="N5945" s="713"/>
      <c r="O5945" s="713"/>
      <c r="P5945" s="1838"/>
    </row>
    <row r="5946" spans="1:16" ht="20.25" customHeight="1" x14ac:dyDescent="0.2">
      <c r="A5946" s="606">
        <v>485</v>
      </c>
      <c r="B5946" s="800" t="s">
        <v>3111</v>
      </c>
      <c r="C5946" s="606" t="s">
        <v>701</v>
      </c>
      <c r="D5946" s="606">
        <v>1</v>
      </c>
      <c r="E5946" s="606">
        <v>2010</v>
      </c>
      <c r="F5946" s="1080">
        <v>108.48186</v>
      </c>
      <c r="G5946" s="784">
        <f t="shared" si="196"/>
        <v>108.48186</v>
      </c>
      <c r="H5946" s="1081">
        <v>100</v>
      </c>
      <c r="I5946" s="784">
        <f t="shared" si="197"/>
        <v>0</v>
      </c>
      <c r="J5946" s="771"/>
      <c r="K5946" s="713"/>
      <c r="L5946" s="713"/>
      <c r="M5946" s="771"/>
      <c r="N5946" s="713"/>
      <c r="O5946" s="713"/>
      <c r="P5946" s="1838"/>
    </row>
    <row r="5947" spans="1:16" ht="20.25" customHeight="1" x14ac:dyDescent="0.2">
      <c r="A5947" s="606">
        <v>486</v>
      </c>
      <c r="B5947" s="800" t="s">
        <v>3111</v>
      </c>
      <c r="C5947" s="606" t="s">
        <v>701</v>
      </c>
      <c r="D5947" s="606">
        <v>1</v>
      </c>
      <c r="E5947" s="606">
        <v>2010</v>
      </c>
      <c r="F5947" s="1080">
        <v>108.48186</v>
      </c>
      <c r="G5947" s="784">
        <f t="shared" si="196"/>
        <v>108.48186</v>
      </c>
      <c r="H5947" s="1081">
        <v>100</v>
      </c>
      <c r="I5947" s="784">
        <f t="shared" si="197"/>
        <v>0</v>
      </c>
      <c r="J5947" s="771"/>
      <c r="K5947" s="713"/>
      <c r="L5947" s="713"/>
      <c r="M5947" s="771"/>
      <c r="N5947" s="713"/>
      <c r="O5947" s="713"/>
      <c r="P5947" s="1838"/>
    </row>
    <row r="5948" spans="1:16" ht="20.25" customHeight="1" x14ac:dyDescent="0.2">
      <c r="A5948" s="606">
        <v>487</v>
      </c>
      <c r="B5948" s="800" t="s">
        <v>3111</v>
      </c>
      <c r="C5948" s="606" t="s">
        <v>701</v>
      </c>
      <c r="D5948" s="606">
        <v>1</v>
      </c>
      <c r="E5948" s="606">
        <v>2010</v>
      </c>
      <c r="F5948" s="1080">
        <v>108.48186</v>
      </c>
      <c r="G5948" s="784">
        <f t="shared" si="196"/>
        <v>108.48186</v>
      </c>
      <c r="H5948" s="1081">
        <v>100</v>
      </c>
      <c r="I5948" s="784">
        <f t="shared" si="197"/>
        <v>0</v>
      </c>
      <c r="J5948" s="771"/>
      <c r="K5948" s="713"/>
      <c r="L5948" s="713"/>
      <c r="M5948" s="771"/>
      <c r="N5948" s="713"/>
      <c r="O5948" s="713"/>
      <c r="P5948" s="1838"/>
    </row>
    <row r="5949" spans="1:16" ht="20.25" customHeight="1" x14ac:dyDescent="0.2">
      <c r="A5949" s="606">
        <v>488</v>
      </c>
      <c r="B5949" s="800" t="s">
        <v>3111</v>
      </c>
      <c r="C5949" s="606" t="s">
        <v>701</v>
      </c>
      <c r="D5949" s="606">
        <v>1</v>
      </c>
      <c r="E5949" s="606">
        <v>2010</v>
      </c>
      <c r="F5949" s="1080">
        <v>108.48186</v>
      </c>
      <c r="G5949" s="784">
        <f t="shared" si="196"/>
        <v>108.48186</v>
      </c>
      <c r="H5949" s="1081">
        <v>100</v>
      </c>
      <c r="I5949" s="784">
        <f t="shared" si="197"/>
        <v>0</v>
      </c>
      <c r="J5949" s="771"/>
      <c r="K5949" s="713"/>
      <c r="L5949" s="713"/>
      <c r="M5949" s="771"/>
      <c r="N5949" s="713"/>
      <c r="O5949" s="713"/>
      <c r="P5949" s="1838"/>
    </row>
    <row r="5950" spans="1:16" ht="20.25" customHeight="1" x14ac:dyDescent="0.2">
      <c r="A5950" s="606">
        <v>489</v>
      </c>
      <c r="B5950" s="800" t="s">
        <v>3111</v>
      </c>
      <c r="C5950" s="606" t="s">
        <v>701</v>
      </c>
      <c r="D5950" s="606">
        <v>1</v>
      </c>
      <c r="E5950" s="606">
        <v>2010</v>
      </c>
      <c r="F5950" s="1080">
        <v>108.48186</v>
      </c>
      <c r="G5950" s="784">
        <f t="shared" si="196"/>
        <v>108.48186</v>
      </c>
      <c r="H5950" s="1081">
        <v>100</v>
      </c>
      <c r="I5950" s="784">
        <f t="shared" si="197"/>
        <v>0</v>
      </c>
      <c r="J5950" s="771"/>
      <c r="K5950" s="713"/>
      <c r="L5950" s="713"/>
      <c r="M5950" s="771"/>
      <c r="N5950" s="713"/>
      <c r="O5950" s="713"/>
      <c r="P5950" s="1838"/>
    </row>
    <row r="5951" spans="1:16" ht="20.25" customHeight="1" x14ac:dyDescent="0.2">
      <c r="A5951" s="606">
        <v>490</v>
      </c>
      <c r="B5951" s="800" t="s">
        <v>3112</v>
      </c>
      <c r="C5951" s="606" t="s">
        <v>701</v>
      </c>
      <c r="D5951" s="606">
        <v>1</v>
      </c>
      <c r="E5951" s="606">
        <v>2010</v>
      </c>
      <c r="F5951" s="1080">
        <v>99.632289999999998</v>
      </c>
      <c r="G5951" s="784">
        <f t="shared" si="196"/>
        <v>99.632289999999998</v>
      </c>
      <c r="H5951" s="1081">
        <v>100</v>
      </c>
      <c r="I5951" s="784">
        <f t="shared" si="197"/>
        <v>0</v>
      </c>
      <c r="J5951" s="771"/>
      <c r="K5951" s="713"/>
      <c r="L5951" s="713"/>
      <c r="M5951" s="771"/>
      <c r="N5951" s="713"/>
      <c r="O5951" s="713"/>
      <c r="P5951" s="1838"/>
    </row>
    <row r="5952" spans="1:16" ht="20.25" customHeight="1" x14ac:dyDescent="0.2">
      <c r="A5952" s="606">
        <v>491</v>
      </c>
      <c r="B5952" s="800" t="s">
        <v>3112</v>
      </c>
      <c r="C5952" s="606" t="s">
        <v>701</v>
      </c>
      <c r="D5952" s="606">
        <v>1</v>
      </c>
      <c r="E5952" s="606">
        <v>2010</v>
      </c>
      <c r="F5952" s="1080">
        <v>99.632289999999998</v>
      </c>
      <c r="G5952" s="784">
        <f t="shared" si="196"/>
        <v>99.632289999999998</v>
      </c>
      <c r="H5952" s="1081">
        <v>100</v>
      </c>
      <c r="I5952" s="784">
        <f t="shared" si="197"/>
        <v>0</v>
      </c>
      <c r="J5952" s="771"/>
      <c r="K5952" s="713"/>
      <c r="L5952" s="713"/>
      <c r="M5952" s="771"/>
      <c r="N5952" s="713"/>
      <c r="O5952" s="713"/>
      <c r="P5952" s="1838"/>
    </row>
    <row r="5953" spans="1:16" ht="20.25" customHeight="1" x14ac:dyDescent="0.2">
      <c r="A5953" s="606">
        <v>492</v>
      </c>
      <c r="B5953" s="800" t="s">
        <v>3112</v>
      </c>
      <c r="C5953" s="606" t="s">
        <v>701</v>
      </c>
      <c r="D5953" s="606">
        <v>1</v>
      </c>
      <c r="E5953" s="606">
        <v>2010</v>
      </c>
      <c r="F5953" s="1080">
        <v>99.632289999999998</v>
      </c>
      <c r="G5953" s="784">
        <f t="shared" si="196"/>
        <v>99.632289999999998</v>
      </c>
      <c r="H5953" s="1081">
        <v>100</v>
      </c>
      <c r="I5953" s="784">
        <f t="shared" si="197"/>
        <v>0</v>
      </c>
      <c r="J5953" s="771"/>
      <c r="K5953" s="713"/>
      <c r="L5953" s="713"/>
      <c r="M5953" s="771"/>
      <c r="N5953" s="713"/>
      <c r="O5953" s="713"/>
      <c r="P5953" s="1838"/>
    </row>
    <row r="5954" spans="1:16" ht="20.25" customHeight="1" x14ac:dyDescent="0.2">
      <c r="A5954" s="606">
        <v>493</v>
      </c>
      <c r="B5954" s="800" t="s">
        <v>3112</v>
      </c>
      <c r="C5954" s="606" t="s">
        <v>701</v>
      </c>
      <c r="D5954" s="606">
        <v>1</v>
      </c>
      <c r="E5954" s="606">
        <v>2010</v>
      </c>
      <c r="F5954" s="1080">
        <v>99.632289999999998</v>
      </c>
      <c r="G5954" s="784">
        <f t="shared" si="196"/>
        <v>99.632289999999998</v>
      </c>
      <c r="H5954" s="1081">
        <v>100</v>
      </c>
      <c r="I5954" s="784">
        <f t="shared" si="197"/>
        <v>0</v>
      </c>
      <c r="J5954" s="771"/>
      <c r="K5954" s="713"/>
      <c r="L5954" s="713"/>
      <c r="M5954" s="771"/>
      <c r="N5954" s="713"/>
      <c r="O5954" s="713"/>
      <c r="P5954" s="1838"/>
    </row>
    <row r="5955" spans="1:16" ht="20.25" customHeight="1" x14ac:dyDescent="0.2">
      <c r="A5955" s="606">
        <v>494</v>
      </c>
      <c r="B5955" s="800" t="s">
        <v>3112</v>
      </c>
      <c r="C5955" s="606" t="s">
        <v>701</v>
      </c>
      <c r="D5955" s="606">
        <v>1</v>
      </c>
      <c r="E5955" s="606">
        <v>2010</v>
      </c>
      <c r="F5955" s="1080">
        <v>99.632289999999998</v>
      </c>
      <c r="G5955" s="784">
        <f t="shared" si="196"/>
        <v>99.632289999999998</v>
      </c>
      <c r="H5955" s="1081">
        <v>100</v>
      </c>
      <c r="I5955" s="784">
        <f t="shared" si="197"/>
        <v>0</v>
      </c>
      <c r="J5955" s="771"/>
      <c r="K5955" s="713"/>
      <c r="L5955" s="713"/>
      <c r="M5955" s="771"/>
      <c r="N5955" s="713"/>
      <c r="O5955" s="713"/>
      <c r="P5955" s="1838"/>
    </row>
    <row r="5956" spans="1:16" ht="20.25" customHeight="1" x14ac:dyDescent="0.2">
      <c r="A5956" s="606">
        <v>495</v>
      </c>
      <c r="B5956" s="800" t="s">
        <v>3112</v>
      </c>
      <c r="C5956" s="606" t="s">
        <v>701</v>
      </c>
      <c r="D5956" s="606">
        <v>1</v>
      </c>
      <c r="E5956" s="606">
        <v>2010</v>
      </c>
      <c r="F5956" s="1080">
        <v>99.632289999999998</v>
      </c>
      <c r="G5956" s="784">
        <f t="shared" si="196"/>
        <v>99.632289999999998</v>
      </c>
      <c r="H5956" s="1081">
        <v>100</v>
      </c>
      <c r="I5956" s="784">
        <f t="shared" si="197"/>
        <v>0</v>
      </c>
      <c r="J5956" s="771"/>
      <c r="K5956" s="713"/>
      <c r="L5956" s="713"/>
      <c r="M5956" s="771"/>
      <c r="N5956" s="713"/>
      <c r="O5956" s="713"/>
      <c r="P5956" s="1838"/>
    </row>
    <row r="5957" spans="1:16" ht="20.25" customHeight="1" x14ac:dyDescent="0.2">
      <c r="A5957" s="606">
        <v>496</v>
      </c>
      <c r="B5957" s="800" t="s">
        <v>3112</v>
      </c>
      <c r="C5957" s="606" t="s">
        <v>701</v>
      </c>
      <c r="D5957" s="606">
        <v>1</v>
      </c>
      <c r="E5957" s="606">
        <v>2010</v>
      </c>
      <c r="F5957" s="1080">
        <v>99.632289999999998</v>
      </c>
      <c r="G5957" s="784">
        <f t="shared" si="196"/>
        <v>99.632289999999998</v>
      </c>
      <c r="H5957" s="1081">
        <v>100</v>
      </c>
      <c r="I5957" s="784">
        <f t="shared" si="197"/>
        <v>0</v>
      </c>
      <c r="J5957" s="771"/>
      <c r="K5957" s="713"/>
      <c r="L5957" s="713"/>
      <c r="M5957" s="771"/>
      <c r="N5957" s="713"/>
      <c r="O5957" s="713"/>
      <c r="P5957" s="1838"/>
    </row>
    <row r="5958" spans="1:16" ht="20.25" customHeight="1" x14ac:dyDescent="0.2">
      <c r="A5958" s="606">
        <v>497</v>
      </c>
      <c r="B5958" s="800" t="s">
        <v>3112</v>
      </c>
      <c r="C5958" s="606" t="s">
        <v>701</v>
      </c>
      <c r="D5958" s="606">
        <v>1</v>
      </c>
      <c r="E5958" s="606">
        <v>2010</v>
      </c>
      <c r="F5958" s="1080">
        <v>99.632289999999998</v>
      </c>
      <c r="G5958" s="784">
        <f t="shared" si="196"/>
        <v>99.632289999999998</v>
      </c>
      <c r="H5958" s="1081">
        <v>100</v>
      </c>
      <c r="I5958" s="784">
        <f t="shared" si="197"/>
        <v>0</v>
      </c>
      <c r="J5958" s="771"/>
      <c r="K5958" s="713"/>
      <c r="L5958" s="713"/>
      <c r="M5958" s="771"/>
      <c r="N5958" s="713"/>
      <c r="O5958" s="713"/>
      <c r="P5958" s="1838"/>
    </row>
    <row r="5959" spans="1:16" ht="20.25" customHeight="1" x14ac:dyDescent="0.2">
      <c r="A5959" s="606">
        <v>498</v>
      </c>
      <c r="B5959" s="800" t="s">
        <v>3112</v>
      </c>
      <c r="C5959" s="606" t="s">
        <v>701</v>
      </c>
      <c r="D5959" s="606">
        <v>1</v>
      </c>
      <c r="E5959" s="606">
        <v>2010</v>
      </c>
      <c r="F5959" s="1080">
        <v>99.632289999999998</v>
      </c>
      <c r="G5959" s="784">
        <f t="shared" si="196"/>
        <v>99.632289999999998</v>
      </c>
      <c r="H5959" s="1081">
        <v>100</v>
      </c>
      <c r="I5959" s="784">
        <f t="shared" si="197"/>
        <v>0</v>
      </c>
      <c r="J5959" s="771"/>
      <c r="K5959" s="713"/>
      <c r="L5959" s="713"/>
      <c r="M5959" s="771"/>
      <c r="N5959" s="713"/>
      <c r="O5959" s="713"/>
      <c r="P5959" s="1838"/>
    </row>
    <row r="5960" spans="1:16" ht="20.25" customHeight="1" x14ac:dyDescent="0.2">
      <c r="A5960" s="606">
        <v>499</v>
      </c>
      <c r="B5960" s="800" t="s">
        <v>3112</v>
      </c>
      <c r="C5960" s="606" t="s">
        <v>701</v>
      </c>
      <c r="D5960" s="606">
        <v>1</v>
      </c>
      <c r="E5960" s="606">
        <v>2010</v>
      </c>
      <c r="F5960" s="1080">
        <v>99.632289999999998</v>
      </c>
      <c r="G5960" s="784">
        <f t="shared" si="196"/>
        <v>99.632289999999998</v>
      </c>
      <c r="H5960" s="1081">
        <v>100</v>
      </c>
      <c r="I5960" s="784">
        <f t="shared" si="197"/>
        <v>0</v>
      </c>
      <c r="J5960" s="771"/>
      <c r="K5960" s="713"/>
      <c r="L5960" s="713"/>
      <c r="M5960" s="771"/>
      <c r="N5960" s="713"/>
      <c r="O5960" s="713"/>
      <c r="P5960" s="1838"/>
    </row>
    <row r="5961" spans="1:16" ht="20.25" customHeight="1" x14ac:dyDescent="0.2">
      <c r="A5961" s="606">
        <v>500</v>
      </c>
      <c r="B5961" s="786" t="s">
        <v>786</v>
      </c>
      <c r="C5961" s="606" t="s">
        <v>701</v>
      </c>
      <c r="D5961" s="606">
        <v>1</v>
      </c>
      <c r="E5961" s="606">
        <v>2010</v>
      </c>
      <c r="F5961" s="1080">
        <v>73.82105</v>
      </c>
      <c r="G5961" s="784">
        <f t="shared" si="196"/>
        <v>73.82105</v>
      </c>
      <c r="H5961" s="1081">
        <v>100</v>
      </c>
      <c r="I5961" s="784">
        <f t="shared" si="197"/>
        <v>0</v>
      </c>
      <c r="J5961" s="771"/>
      <c r="K5961" s="713"/>
      <c r="L5961" s="713"/>
      <c r="M5961" s="771"/>
      <c r="N5961" s="713"/>
      <c r="O5961" s="713"/>
      <c r="P5961" s="1838"/>
    </row>
    <row r="5962" spans="1:16" ht="20.25" customHeight="1" x14ac:dyDescent="0.2">
      <c r="A5962" s="606">
        <v>501</v>
      </c>
      <c r="B5962" s="786" t="s">
        <v>786</v>
      </c>
      <c r="C5962" s="606" t="s">
        <v>701</v>
      </c>
      <c r="D5962" s="606">
        <v>1</v>
      </c>
      <c r="E5962" s="606">
        <v>2010</v>
      </c>
      <c r="F5962" s="1080">
        <v>73.82105</v>
      </c>
      <c r="G5962" s="784">
        <f t="shared" si="196"/>
        <v>73.82105</v>
      </c>
      <c r="H5962" s="1081">
        <v>100</v>
      </c>
      <c r="I5962" s="784">
        <f t="shared" si="197"/>
        <v>0</v>
      </c>
      <c r="J5962" s="771"/>
      <c r="K5962" s="713"/>
      <c r="L5962" s="713"/>
      <c r="M5962" s="771"/>
      <c r="N5962" s="713"/>
      <c r="O5962" s="713"/>
      <c r="P5962" s="1838"/>
    </row>
    <row r="5963" spans="1:16" ht="20.25" customHeight="1" x14ac:dyDescent="0.2">
      <c r="A5963" s="606">
        <v>502</v>
      </c>
      <c r="B5963" s="786" t="s">
        <v>786</v>
      </c>
      <c r="C5963" s="606" t="s">
        <v>701</v>
      </c>
      <c r="D5963" s="606">
        <v>1</v>
      </c>
      <c r="E5963" s="606">
        <v>2010</v>
      </c>
      <c r="F5963" s="1080">
        <v>73.82105</v>
      </c>
      <c r="G5963" s="784">
        <f t="shared" si="196"/>
        <v>73.82105</v>
      </c>
      <c r="H5963" s="1081">
        <v>100</v>
      </c>
      <c r="I5963" s="784">
        <f t="shared" si="197"/>
        <v>0</v>
      </c>
      <c r="J5963" s="771"/>
      <c r="K5963" s="713"/>
      <c r="L5963" s="713"/>
      <c r="M5963" s="771"/>
      <c r="N5963" s="713"/>
      <c r="O5963" s="713"/>
      <c r="P5963" s="1838"/>
    </row>
    <row r="5964" spans="1:16" ht="20.25" customHeight="1" x14ac:dyDescent="0.2">
      <c r="A5964" s="606">
        <v>503</v>
      </c>
      <c r="B5964" s="786" t="s">
        <v>786</v>
      </c>
      <c r="C5964" s="606" t="s">
        <v>701</v>
      </c>
      <c r="D5964" s="606">
        <v>1</v>
      </c>
      <c r="E5964" s="606">
        <v>2010</v>
      </c>
      <c r="F5964" s="1080">
        <v>73.82105</v>
      </c>
      <c r="G5964" s="784">
        <f t="shared" si="196"/>
        <v>73.82105</v>
      </c>
      <c r="H5964" s="1081">
        <v>100</v>
      </c>
      <c r="I5964" s="784">
        <f t="shared" si="197"/>
        <v>0</v>
      </c>
      <c r="J5964" s="771"/>
      <c r="K5964" s="713"/>
      <c r="L5964" s="713"/>
      <c r="M5964" s="771"/>
      <c r="N5964" s="713"/>
      <c r="O5964" s="713"/>
      <c r="P5964" s="1838"/>
    </row>
    <row r="5965" spans="1:16" ht="20.25" customHeight="1" x14ac:dyDescent="0.2">
      <c r="A5965" s="606">
        <v>504</v>
      </c>
      <c r="B5965" s="786" t="s">
        <v>4108</v>
      </c>
      <c r="C5965" s="606" t="s">
        <v>701</v>
      </c>
      <c r="D5965" s="606">
        <v>1</v>
      </c>
      <c r="E5965" s="606">
        <v>2010</v>
      </c>
      <c r="F5965" s="1080">
        <v>77.508369999999999</v>
      </c>
      <c r="G5965" s="784">
        <f t="shared" si="196"/>
        <v>77.508369999999999</v>
      </c>
      <c r="H5965" s="1081">
        <v>100</v>
      </c>
      <c r="I5965" s="784">
        <f t="shared" si="197"/>
        <v>0</v>
      </c>
      <c r="J5965" s="771"/>
      <c r="K5965" s="713"/>
      <c r="L5965" s="713"/>
      <c r="M5965" s="771"/>
      <c r="N5965" s="713"/>
      <c r="O5965" s="713"/>
      <c r="P5965" s="1838"/>
    </row>
    <row r="5966" spans="1:16" ht="20.25" customHeight="1" x14ac:dyDescent="0.2">
      <c r="A5966" s="606">
        <v>505</v>
      </c>
      <c r="B5966" s="786" t="s">
        <v>4108</v>
      </c>
      <c r="C5966" s="606" t="s">
        <v>701</v>
      </c>
      <c r="D5966" s="606">
        <v>1</v>
      </c>
      <c r="E5966" s="606">
        <v>2010</v>
      </c>
      <c r="F5966" s="1080">
        <v>77.508369999999999</v>
      </c>
      <c r="G5966" s="784">
        <f t="shared" si="196"/>
        <v>77.508369999999999</v>
      </c>
      <c r="H5966" s="1081">
        <v>100</v>
      </c>
      <c r="I5966" s="784">
        <f t="shared" si="197"/>
        <v>0</v>
      </c>
      <c r="J5966" s="771"/>
      <c r="K5966" s="713"/>
      <c r="L5966" s="713"/>
      <c r="M5966" s="771"/>
      <c r="N5966" s="713"/>
      <c r="O5966" s="713"/>
      <c r="P5966" s="1838"/>
    </row>
    <row r="5967" spans="1:16" ht="20.25" customHeight="1" x14ac:dyDescent="0.2">
      <c r="A5967" s="606">
        <v>506</v>
      </c>
      <c r="B5967" s="786" t="s">
        <v>4108</v>
      </c>
      <c r="C5967" s="606" t="s">
        <v>701</v>
      </c>
      <c r="D5967" s="606">
        <v>1</v>
      </c>
      <c r="E5967" s="606">
        <v>2010</v>
      </c>
      <c r="F5967" s="1080">
        <v>77.508369999999999</v>
      </c>
      <c r="G5967" s="784">
        <f t="shared" si="196"/>
        <v>77.508369999999999</v>
      </c>
      <c r="H5967" s="1081">
        <v>100</v>
      </c>
      <c r="I5967" s="784">
        <f t="shared" si="197"/>
        <v>0</v>
      </c>
      <c r="J5967" s="771"/>
      <c r="K5967" s="713"/>
      <c r="L5967" s="713"/>
      <c r="M5967" s="771"/>
      <c r="N5967" s="713"/>
      <c r="O5967" s="713"/>
      <c r="P5967" s="1838"/>
    </row>
    <row r="5968" spans="1:16" ht="20.25" customHeight="1" x14ac:dyDescent="0.2">
      <c r="A5968" s="606">
        <v>507</v>
      </c>
      <c r="B5968" s="786" t="s">
        <v>4108</v>
      </c>
      <c r="C5968" s="606" t="s">
        <v>701</v>
      </c>
      <c r="D5968" s="606">
        <v>1</v>
      </c>
      <c r="E5968" s="606">
        <v>2010</v>
      </c>
      <c r="F5968" s="1080">
        <v>77.508369999999999</v>
      </c>
      <c r="G5968" s="784">
        <f t="shared" si="196"/>
        <v>77.508369999999999</v>
      </c>
      <c r="H5968" s="1081">
        <v>100</v>
      </c>
      <c r="I5968" s="784">
        <f t="shared" si="197"/>
        <v>0</v>
      </c>
      <c r="J5968" s="771"/>
      <c r="K5968" s="713"/>
      <c r="L5968" s="713"/>
      <c r="M5968" s="771"/>
      <c r="N5968" s="713"/>
      <c r="O5968" s="713"/>
      <c r="P5968" s="1838"/>
    </row>
    <row r="5969" spans="1:16" ht="20.25" customHeight="1" x14ac:dyDescent="0.2">
      <c r="A5969" s="606">
        <v>508</v>
      </c>
      <c r="B5969" s="786" t="s">
        <v>4108</v>
      </c>
      <c r="C5969" s="606" t="s">
        <v>701</v>
      </c>
      <c r="D5969" s="606">
        <v>1</v>
      </c>
      <c r="E5969" s="606">
        <v>2010</v>
      </c>
      <c r="F5969" s="1080">
        <v>77.508369999999999</v>
      </c>
      <c r="G5969" s="784">
        <f t="shared" si="196"/>
        <v>77.508369999999999</v>
      </c>
      <c r="H5969" s="1081">
        <v>100</v>
      </c>
      <c r="I5969" s="784">
        <f t="shared" si="197"/>
        <v>0</v>
      </c>
      <c r="J5969" s="771"/>
      <c r="K5969" s="713"/>
      <c r="L5969" s="713"/>
      <c r="M5969" s="771"/>
      <c r="N5969" s="713"/>
      <c r="O5969" s="713"/>
      <c r="P5969" s="1838"/>
    </row>
    <row r="5970" spans="1:16" ht="20.25" customHeight="1" x14ac:dyDescent="0.2">
      <c r="A5970" s="606">
        <v>509</v>
      </c>
      <c r="B5970" s="786" t="s">
        <v>4108</v>
      </c>
      <c r="C5970" s="606" t="s">
        <v>701</v>
      </c>
      <c r="D5970" s="606">
        <v>1</v>
      </c>
      <c r="E5970" s="606">
        <v>2010</v>
      </c>
      <c r="F5970" s="1080">
        <v>77.508369999999999</v>
      </c>
      <c r="G5970" s="784">
        <f t="shared" ref="G5970:G6033" si="198">F5970*H5970%</f>
        <v>77.508369999999999</v>
      </c>
      <c r="H5970" s="1081">
        <v>100</v>
      </c>
      <c r="I5970" s="784">
        <f t="shared" ref="I5970:I6033" si="199">F5970-G5970</f>
        <v>0</v>
      </c>
      <c r="J5970" s="771"/>
      <c r="K5970" s="713"/>
      <c r="L5970" s="713"/>
      <c r="M5970" s="771"/>
      <c r="N5970" s="713"/>
      <c r="O5970" s="713"/>
      <c r="P5970" s="1838"/>
    </row>
    <row r="5971" spans="1:16" ht="20.25" customHeight="1" x14ac:dyDescent="0.2">
      <c r="A5971" s="606">
        <v>510</v>
      </c>
      <c r="B5971" s="786" t="s">
        <v>4108</v>
      </c>
      <c r="C5971" s="606" t="s">
        <v>701</v>
      </c>
      <c r="D5971" s="606">
        <v>1</v>
      </c>
      <c r="E5971" s="606">
        <v>2010</v>
      </c>
      <c r="F5971" s="1080">
        <v>77.508369999999999</v>
      </c>
      <c r="G5971" s="784">
        <f t="shared" si="198"/>
        <v>77.508369999999999</v>
      </c>
      <c r="H5971" s="1081">
        <v>100</v>
      </c>
      <c r="I5971" s="784">
        <f t="shared" si="199"/>
        <v>0</v>
      </c>
      <c r="J5971" s="771"/>
      <c r="K5971" s="713"/>
      <c r="L5971" s="713"/>
      <c r="M5971" s="771"/>
      <c r="N5971" s="713"/>
      <c r="O5971" s="713"/>
      <c r="P5971" s="1838"/>
    </row>
    <row r="5972" spans="1:16" ht="20.25" customHeight="1" x14ac:dyDescent="0.2">
      <c r="A5972" s="606">
        <v>511</v>
      </c>
      <c r="B5972" s="786" t="s">
        <v>4108</v>
      </c>
      <c r="C5972" s="606" t="s">
        <v>701</v>
      </c>
      <c r="D5972" s="606">
        <v>1</v>
      </c>
      <c r="E5972" s="606">
        <v>2010</v>
      </c>
      <c r="F5972" s="1080">
        <v>77.508369999999999</v>
      </c>
      <c r="G5972" s="784">
        <f t="shared" si="198"/>
        <v>77.508369999999999</v>
      </c>
      <c r="H5972" s="1081">
        <v>100</v>
      </c>
      <c r="I5972" s="784">
        <f t="shared" si="199"/>
        <v>0</v>
      </c>
      <c r="J5972" s="771"/>
      <c r="K5972" s="713"/>
      <c r="L5972" s="713"/>
      <c r="M5972" s="771"/>
      <c r="N5972" s="713"/>
      <c r="O5972" s="713"/>
      <c r="P5972" s="1838"/>
    </row>
    <row r="5973" spans="1:16" ht="20.25" customHeight="1" x14ac:dyDescent="0.2">
      <c r="A5973" s="606">
        <v>512</v>
      </c>
      <c r="B5973" s="786" t="s">
        <v>4108</v>
      </c>
      <c r="C5973" s="606" t="s">
        <v>701</v>
      </c>
      <c r="D5973" s="606">
        <v>1</v>
      </c>
      <c r="E5973" s="606">
        <v>2010</v>
      </c>
      <c r="F5973" s="1080">
        <v>77.508369999999999</v>
      </c>
      <c r="G5973" s="784">
        <f t="shared" si="198"/>
        <v>77.508369999999999</v>
      </c>
      <c r="H5973" s="1081">
        <v>100</v>
      </c>
      <c r="I5973" s="784">
        <f t="shared" si="199"/>
        <v>0</v>
      </c>
      <c r="J5973" s="771"/>
      <c r="K5973" s="713"/>
      <c r="L5973" s="713"/>
      <c r="M5973" s="771"/>
      <c r="N5973" s="713"/>
      <c r="O5973" s="713"/>
      <c r="P5973" s="1838"/>
    </row>
    <row r="5974" spans="1:16" ht="20.25" customHeight="1" x14ac:dyDescent="0.2">
      <c r="A5974" s="606">
        <v>513</v>
      </c>
      <c r="B5974" s="786" t="s">
        <v>4108</v>
      </c>
      <c r="C5974" s="606" t="s">
        <v>701</v>
      </c>
      <c r="D5974" s="606">
        <v>1</v>
      </c>
      <c r="E5974" s="606">
        <v>2010</v>
      </c>
      <c r="F5974" s="1080">
        <v>77.508369999999999</v>
      </c>
      <c r="G5974" s="784">
        <f t="shared" si="198"/>
        <v>77.508369999999999</v>
      </c>
      <c r="H5974" s="1081">
        <v>100</v>
      </c>
      <c r="I5974" s="784">
        <f t="shared" si="199"/>
        <v>0</v>
      </c>
      <c r="J5974" s="771"/>
      <c r="K5974" s="713"/>
      <c r="L5974" s="713"/>
      <c r="M5974" s="771"/>
      <c r="N5974" s="713"/>
      <c r="O5974" s="713"/>
      <c r="P5974" s="1838"/>
    </row>
    <row r="5975" spans="1:16" ht="20.25" customHeight="1" x14ac:dyDescent="0.2">
      <c r="A5975" s="606">
        <v>514</v>
      </c>
      <c r="B5975" s="786" t="s">
        <v>4108</v>
      </c>
      <c r="C5975" s="606" t="s">
        <v>701</v>
      </c>
      <c r="D5975" s="606">
        <v>1</v>
      </c>
      <c r="E5975" s="606">
        <v>2010</v>
      </c>
      <c r="F5975" s="1080">
        <v>77.508369999999999</v>
      </c>
      <c r="G5975" s="784">
        <f t="shared" si="198"/>
        <v>77.508369999999999</v>
      </c>
      <c r="H5975" s="1081">
        <v>100</v>
      </c>
      <c r="I5975" s="784">
        <f t="shared" si="199"/>
        <v>0</v>
      </c>
      <c r="J5975" s="771"/>
      <c r="K5975" s="713"/>
      <c r="L5975" s="713"/>
      <c r="M5975" s="771"/>
      <c r="N5975" s="713"/>
      <c r="O5975" s="713"/>
      <c r="P5975" s="1838"/>
    </row>
    <row r="5976" spans="1:16" ht="20.25" customHeight="1" x14ac:dyDescent="0.2">
      <c r="A5976" s="606">
        <v>515</v>
      </c>
      <c r="B5976" s="786" t="s">
        <v>4108</v>
      </c>
      <c r="C5976" s="606" t="s">
        <v>701</v>
      </c>
      <c r="D5976" s="606">
        <v>1</v>
      </c>
      <c r="E5976" s="606">
        <v>2010</v>
      </c>
      <c r="F5976" s="1080">
        <v>77.508369999999999</v>
      </c>
      <c r="G5976" s="784">
        <f t="shared" si="198"/>
        <v>77.508369999999999</v>
      </c>
      <c r="H5976" s="1081">
        <v>100</v>
      </c>
      <c r="I5976" s="784">
        <f t="shared" si="199"/>
        <v>0</v>
      </c>
      <c r="J5976" s="771"/>
      <c r="K5976" s="713"/>
      <c r="L5976" s="713"/>
      <c r="M5976" s="771"/>
      <c r="N5976" s="713"/>
      <c r="O5976" s="713"/>
      <c r="P5976" s="1838"/>
    </row>
    <row r="5977" spans="1:16" ht="20.25" customHeight="1" x14ac:dyDescent="0.2">
      <c r="A5977" s="606">
        <v>516</v>
      </c>
      <c r="B5977" s="786" t="s">
        <v>4108</v>
      </c>
      <c r="C5977" s="606" t="s">
        <v>701</v>
      </c>
      <c r="D5977" s="606">
        <v>1</v>
      </c>
      <c r="E5977" s="606">
        <v>2010</v>
      </c>
      <c r="F5977" s="1080">
        <v>77.508369999999999</v>
      </c>
      <c r="G5977" s="784">
        <f t="shared" si="198"/>
        <v>77.508369999999999</v>
      </c>
      <c r="H5977" s="1081">
        <v>100</v>
      </c>
      <c r="I5977" s="784">
        <f t="shared" si="199"/>
        <v>0</v>
      </c>
      <c r="J5977" s="771"/>
      <c r="K5977" s="713"/>
      <c r="L5977" s="713"/>
      <c r="M5977" s="771"/>
      <c r="N5977" s="713"/>
      <c r="O5977" s="713"/>
      <c r="P5977" s="1838"/>
    </row>
    <row r="5978" spans="1:16" ht="20.25" customHeight="1" x14ac:dyDescent="0.2">
      <c r="A5978" s="606">
        <v>517</v>
      </c>
      <c r="B5978" s="786" t="s">
        <v>4108</v>
      </c>
      <c r="C5978" s="606" t="s">
        <v>701</v>
      </c>
      <c r="D5978" s="606">
        <v>1</v>
      </c>
      <c r="E5978" s="606">
        <v>2010</v>
      </c>
      <c r="F5978" s="1080">
        <v>77.508369999999999</v>
      </c>
      <c r="G5978" s="784">
        <f t="shared" si="198"/>
        <v>77.508369999999999</v>
      </c>
      <c r="H5978" s="1081">
        <v>100</v>
      </c>
      <c r="I5978" s="784">
        <f t="shared" si="199"/>
        <v>0</v>
      </c>
      <c r="J5978" s="771"/>
      <c r="K5978" s="713"/>
      <c r="L5978" s="713"/>
      <c r="M5978" s="771"/>
      <c r="N5978" s="713"/>
      <c r="O5978" s="713"/>
      <c r="P5978" s="1838"/>
    </row>
    <row r="5979" spans="1:16" ht="20.25" customHeight="1" x14ac:dyDescent="0.2">
      <c r="A5979" s="606">
        <v>518</v>
      </c>
      <c r="B5979" s="786" t="s">
        <v>4108</v>
      </c>
      <c r="C5979" s="606" t="s">
        <v>701</v>
      </c>
      <c r="D5979" s="606">
        <v>1</v>
      </c>
      <c r="E5979" s="606">
        <v>2010</v>
      </c>
      <c r="F5979" s="1080">
        <v>77.508369999999999</v>
      </c>
      <c r="G5979" s="784">
        <f t="shared" si="198"/>
        <v>77.508369999999999</v>
      </c>
      <c r="H5979" s="1081">
        <v>100</v>
      </c>
      <c r="I5979" s="784">
        <f t="shared" si="199"/>
        <v>0</v>
      </c>
      <c r="J5979" s="771"/>
      <c r="K5979" s="713"/>
      <c r="L5979" s="713"/>
      <c r="M5979" s="771"/>
      <c r="N5979" s="713"/>
      <c r="O5979" s="713"/>
      <c r="P5979" s="1838"/>
    </row>
    <row r="5980" spans="1:16" ht="20.25" customHeight="1" x14ac:dyDescent="0.2">
      <c r="A5980" s="606">
        <v>519</v>
      </c>
      <c r="B5980" s="786" t="s">
        <v>4108</v>
      </c>
      <c r="C5980" s="606" t="s">
        <v>701</v>
      </c>
      <c r="D5980" s="606">
        <v>1</v>
      </c>
      <c r="E5980" s="606">
        <v>2010</v>
      </c>
      <c r="F5980" s="1080">
        <v>77.508369999999999</v>
      </c>
      <c r="G5980" s="784">
        <f t="shared" si="198"/>
        <v>77.508369999999999</v>
      </c>
      <c r="H5980" s="1081">
        <v>100</v>
      </c>
      <c r="I5980" s="784">
        <f t="shared" si="199"/>
        <v>0</v>
      </c>
      <c r="J5980" s="771"/>
      <c r="K5980" s="713"/>
      <c r="L5980" s="713"/>
      <c r="M5980" s="771"/>
      <c r="N5980" s="713"/>
      <c r="O5980" s="713"/>
      <c r="P5980" s="1838"/>
    </row>
    <row r="5981" spans="1:16" ht="20.25" customHeight="1" x14ac:dyDescent="0.2">
      <c r="A5981" s="606">
        <v>520</v>
      </c>
      <c r="B5981" s="786" t="s">
        <v>4108</v>
      </c>
      <c r="C5981" s="606" t="s">
        <v>701</v>
      </c>
      <c r="D5981" s="606">
        <v>1</v>
      </c>
      <c r="E5981" s="606">
        <v>2010</v>
      </c>
      <c r="F5981" s="1080">
        <v>77.508369999999999</v>
      </c>
      <c r="G5981" s="784">
        <f t="shared" si="198"/>
        <v>77.508369999999999</v>
      </c>
      <c r="H5981" s="1081">
        <v>100</v>
      </c>
      <c r="I5981" s="784">
        <f t="shared" si="199"/>
        <v>0</v>
      </c>
      <c r="J5981" s="771"/>
      <c r="K5981" s="713"/>
      <c r="L5981" s="713"/>
      <c r="M5981" s="771"/>
      <c r="N5981" s="713"/>
      <c r="O5981" s="713"/>
      <c r="P5981" s="1838"/>
    </row>
    <row r="5982" spans="1:16" ht="27" x14ac:dyDescent="0.2">
      <c r="A5982" s="606">
        <v>521</v>
      </c>
      <c r="B5982" s="800" t="s">
        <v>3114</v>
      </c>
      <c r="C5982" s="606" t="s">
        <v>701</v>
      </c>
      <c r="D5982" s="606">
        <v>1</v>
      </c>
      <c r="E5982" s="606">
        <v>2010</v>
      </c>
      <c r="F5982" s="1080">
        <v>62.759089999999993</v>
      </c>
      <c r="G5982" s="784">
        <f t="shared" si="198"/>
        <v>62.759089999999993</v>
      </c>
      <c r="H5982" s="1081">
        <v>100</v>
      </c>
      <c r="I5982" s="784">
        <f t="shared" si="199"/>
        <v>0</v>
      </c>
      <c r="J5982" s="771"/>
      <c r="K5982" s="713"/>
      <c r="L5982" s="713"/>
      <c r="M5982" s="771"/>
      <c r="N5982" s="713"/>
      <c r="O5982" s="713"/>
      <c r="P5982" s="1838"/>
    </row>
    <row r="5983" spans="1:16" ht="27" x14ac:dyDescent="0.2">
      <c r="A5983" s="606">
        <v>522</v>
      </c>
      <c r="B5983" s="800" t="s">
        <v>3114</v>
      </c>
      <c r="C5983" s="606" t="s">
        <v>701</v>
      </c>
      <c r="D5983" s="606">
        <v>1</v>
      </c>
      <c r="E5983" s="606">
        <v>2010</v>
      </c>
      <c r="F5983" s="1080">
        <v>62.759089999999993</v>
      </c>
      <c r="G5983" s="784">
        <f t="shared" si="198"/>
        <v>62.759089999999993</v>
      </c>
      <c r="H5983" s="1081">
        <v>100</v>
      </c>
      <c r="I5983" s="784">
        <f t="shared" si="199"/>
        <v>0</v>
      </c>
      <c r="J5983" s="771"/>
      <c r="K5983" s="713"/>
      <c r="L5983" s="713"/>
      <c r="M5983" s="771"/>
      <c r="N5983" s="713"/>
      <c r="O5983" s="713"/>
      <c r="P5983" s="1838"/>
    </row>
    <row r="5984" spans="1:16" ht="27" x14ac:dyDescent="0.2">
      <c r="A5984" s="606">
        <v>523</v>
      </c>
      <c r="B5984" s="800" t="s">
        <v>3115</v>
      </c>
      <c r="C5984" s="606" t="s">
        <v>701</v>
      </c>
      <c r="D5984" s="606">
        <v>1</v>
      </c>
      <c r="E5984" s="606">
        <v>2010</v>
      </c>
      <c r="F5984" s="1080">
        <v>70.13373</v>
      </c>
      <c r="G5984" s="784">
        <f t="shared" si="198"/>
        <v>70.13373</v>
      </c>
      <c r="H5984" s="1081">
        <v>100</v>
      </c>
      <c r="I5984" s="784">
        <f t="shared" si="199"/>
        <v>0</v>
      </c>
      <c r="J5984" s="771"/>
      <c r="K5984" s="713"/>
      <c r="L5984" s="713"/>
      <c r="M5984" s="771"/>
      <c r="N5984" s="713"/>
      <c r="O5984" s="713"/>
      <c r="P5984" s="1838"/>
    </row>
    <row r="5985" spans="1:16" ht="27" x14ac:dyDescent="0.2">
      <c r="A5985" s="606">
        <v>524</v>
      </c>
      <c r="B5985" s="800" t="s">
        <v>3115</v>
      </c>
      <c r="C5985" s="606" t="s">
        <v>701</v>
      </c>
      <c r="D5985" s="606">
        <v>1</v>
      </c>
      <c r="E5985" s="606">
        <v>2010</v>
      </c>
      <c r="F5985" s="1080">
        <v>70.13373</v>
      </c>
      <c r="G5985" s="784">
        <f t="shared" si="198"/>
        <v>70.13373</v>
      </c>
      <c r="H5985" s="1081">
        <v>100</v>
      </c>
      <c r="I5985" s="784">
        <f t="shared" si="199"/>
        <v>0</v>
      </c>
      <c r="J5985" s="771"/>
      <c r="K5985" s="713"/>
      <c r="L5985" s="713"/>
      <c r="M5985" s="771"/>
      <c r="N5985" s="713"/>
      <c r="O5985" s="713"/>
      <c r="P5985" s="1838"/>
    </row>
    <row r="5986" spans="1:16" ht="27" x14ac:dyDescent="0.2">
      <c r="A5986" s="606">
        <v>525</v>
      </c>
      <c r="B5986" s="800" t="s">
        <v>3115</v>
      </c>
      <c r="C5986" s="606" t="s">
        <v>701</v>
      </c>
      <c r="D5986" s="606">
        <v>1</v>
      </c>
      <c r="E5986" s="606">
        <v>2010</v>
      </c>
      <c r="F5986" s="1080">
        <v>70.13373</v>
      </c>
      <c r="G5986" s="784">
        <f t="shared" si="198"/>
        <v>70.13373</v>
      </c>
      <c r="H5986" s="1081">
        <v>100</v>
      </c>
      <c r="I5986" s="784">
        <f t="shared" si="199"/>
        <v>0</v>
      </c>
      <c r="J5986" s="771"/>
      <c r="K5986" s="713"/>
      <c r="L5986" s="713"/>
      <c r="M5986" s="771"/>
      <c r="N5986" s="713"/>
      <c r="O5986" s="713"/>
      <c r="P5986" s="1838"/>
    </row>
    <row r="5987" spans="1:16" ht="27" x14ac:dyDescent="0.2">
      <c r="A5987" s="606">
        <v>526</v>
      </c>
      <c r="B5987" s="800" t="s">
        <v>3115</v>
      </c>
      <c r="C5987" s="606" t="s">
        <v>701</v>
      </c>
      <c r="D5987" s="606">
        <v>1</v>
      </c>
      <c r="E5987" s="606">
        <v>2010</v>
      </c>
      <c r="F5987" s="1080">
        <v>70.13373</v>
      </c>
      <c r="G5987" s="784">
        <f t="shared" si="198"/>
        <v>70.13373</v>
      </c>
      <c r="H5987" s="1081">
        <v>100</v>
      </c>
      <c r="I5987" s="784">
        <f t="shared" si="199"/>
        <v>0</v>
      </c>
      <c r="J5987" s="771"/>
      <c r="K5987" s="713"/>
      <c r="L5987" s="713"/>
      <c r="M5987" s="771"/>
      <c r="N5987" s="713"/>
      <c r="O5987" s="713"/>
      <c r="P5987" s="1838"/>
    </row>
    <row r="5988" spans="1:16" ht="27" x14ac:dyDescent="0.2">
      <c r="A5988" s="606">
        <v>527</v>
      </c>
      <c r="B5988" s="800" t="s">
        <v>3115</v>
      </c>
      <c r="C5988" s="606" t="s">
        <v>701</v>
      </c>
      <c r="D5988" s="606">
        <v>1</v>
      </c>
      <c r="E5988" s="606">
        <v>2010</v>
      </c>
      <c r="F5988" s="1080">
        <v>70.13373</v>
      </c>
      <c r="G5988" s="784">
        <f t="shared" si="198"/>
        <v>70.13373</v>
      </c>
      <c r="H5988" s="1081">
        <v>100</v>
      </c>
      <c r="I5988" s="784">
        <f t="shared" si="199"/>
        <v>0</v>
      </c>
      <c r="J5988" s="771"/>
      <c r="K5988" s="713"/>
      <c r="L5988" s="713"/>
      <c r="M5988" s="771"/>
      <c r="N5988" s="713"/>
      <c r="O5988" s="713"/>
      <c r="P5988" s="1838"/>
    </row>
    <row r="5989" spans="1:16" ht="27" x14ac:dyDescent="0.2">
      <c r="A5989" s="606">
        <v>528</v>
      </c>
      <c r="B5989" s="800" t="s">
        <v>3115</v>
      </c>
      <c r="C5989" s="606" t="s">
        <v>701</v>
      </c>
      <c r="D5989" s="606">
        <v>1</v>
      </c>
      <c r="E5989" s="606">
        <v>2010</v>
      </c>
      <c r="F5989" s="1080">
        <v>70.13373</v>
      </c>
      <c r="G5989" s="784">
        <f t="shared" si="198"/>
        <v>70.13373</v>
      </c>
      <c r="H5989" s="1081">
        <v>100</v>
      </c>
      <c r="I5989" s="784">
        <f t="shared" si="199"/>
        <v>0</v>
      </c>
      <c r="J5989" s="771"/>
      <c r="K5989" s="713"/>
      <c r="L5989" s="713"/>
      <c r="M5989" s="771"/>
      <c r="N5989" s="713"/>
      <c r="O5989" s="713"/>
      <c r="P5989" s="1838"/>
    </row>
    <row r="5990" spans="1:16" ht="27" x14ac:dyDescent="0.2">
      <c r="A5990" s="606">
        <v>529</v>
      </c>
      <c r="B5990" s="800" t="s">
        <v>3115</v>
      </c>
      <c r="C5990" s="606" t="s">
        <v>701</v>
      </c>
      <c r="D5990" s="606">
        <v>1</v>
      </c>
      <c r="E5990" s="606">
        <v>2010</v>
      </c>
      <c r="F5990" s="1080">
        <v>70.13373</v>
      </c>
      <c r="G5990" s="784">
        <f t="shared" si="198"/>
        <v>70.13373</v>
      </c>
      <c r="H5990" s="1081">
        <v>100</v>
      </c>
      <c r="I5990" s="784">
        <f t="shared" si="199"/>
        <v>0</v>
      </c>
      <c r="J5990" s="771"/>
      <c r="K5990" s="713"/>
      <c r="L5990" s="713"/>
      <c r="M5990" s="771"/>
      <c r="N5990" s="713"/>
      <c r="O5990" s="713"/>
      <c r="P5990" s="1838"/>
    </row>
    <row r="5991" spans="1:16" ht="27" x14ac:dyDescent="0.2">
      <c r="A5991" s="606">
        <v>530</v>
      </c>
      <c r="B5991" s="800" t="s">
        <v>3115</v>
      </c>
      <c r="C5991" s="606" t="s">
        <v>701</v>
      </c>
      <c r="D5991" s="606">
        <v>1</v>
      </c>
      <c r="E5991" s="606">
        <v>2010</v>
      </c>
      <c r="F5991" s="1080">
        <v>70.13373</v>
      </c>
      <c r="G5991" s="784">
        <f t="shared" si="198"/>
        <v>70.13373</v>
      </c>
      <c r="H5991" s="1081">
        <v>100</v>
      </c>
      <c r="I5991" s="784">
        <f t="shared" si="199"/>
        <v>0</v>
      </c>
      <c r="J5991" s="771"/>
      <c r="K5991" s="713"/>
      <c r="L5991" s="713"/>
      <c r="M5991" s="771"/>
      <c r="N5991" s="713"/>
      <c r="O5991" s="713"/>
      <c r="P5991" s="1838"/>
    </row>
    <row r="5992" spans="1:16" ht="20.25" customHeight="1" x14ac:dyDescent="0.2">
      <c r="A5992" s="606">
        <v>531</v>
      </c>
      <c r="B5992" s="786" t="s">
        <v>791</v>
      </c>
      <c r="C5992" s="606" t="s">
        <v>701</v>
      </c>
      <c r="D5992" s="606">
        <v>1</v>
      </c>
      <c r="E5992" s="606">
        <v>2010</v>
      </c>
      <c r="F5992" s="1080">
        <v>206.56457</v>
      </c>
      <c r="G5992" s="784">
        <f t="shared" si="198"/>
        <v>206.56457</v>
      </c>
      <c r="H5992" s="1081">
        <v>100</v>
      </c>
      <c r="I5992" s="784">
        <f t="shared" si="199"/>
        <v>0</v>
      </c>
      <c r="J5992" s="771"/>
      <c r="K5992" s="713"/>
      <c r="L5992" s="713"/>
      <c r="M5992" s="771"/>
      <c r="N5992" s="713"/>
      <c r="O5992" s="713"/>
      <c r="P5992" s="1838"/>
    </row>
    <row r="5993" spans="1:16" ht="20.25" customHeight="1" x14ac:dyDescent="0.2">
      <c r="A5993" s="606">
        <v>532</v>
      </c>
      <c r="B5993" s="786" t="s">
        <v>791</v>
      </c>
      <c r="C5993" s="606" t="s">
        <v>701</v>
      </c>
      <c r="D5993" s="606">
        <v>1</v>
      </c>
      <c r="E5993" s="606">
        <v>2010</v>
      </c>
      <c r="F5993" s="1080">
        <v>206.56457</v>
      </c>
      <c r="G5993" s="784">
        <f t="shared" si="198"/>
        <v>206.56457</v>
      </c>
      <c r="H5993" s="1081">
        <v>100</v>
      </c>
      <c r="I5993" s="784">
        <f t="shared" si="199"/>
        <v>0</v>
      </c>
      <c r="J5993" s="771"/>
      <c r="K5993" s="713"/>
      <c r="L5993" s="713"/>
      <c r="M5993" s="771"/>
      <c r="N5993" s="713"/>
      <c r="O5993" s="713"/>
      <c r="P5993" s="1838"/>
    </row>
    <row r="5994" spans="1:16" ht="20.25" customHeight="1" x14ac:dyDescent="0.2">
      <c r="A5994" s="606">
        <v>533</v>
      </c>
      <c r="B5994" s="786" t="s">
        <v>787</v>
      </c>
      <c r="C5994" s="606" t="s">
        <v>701</v>
      </c>
      <c r="D5994" s="606">
        <v>1</v>
      </c>
      <c r="E5994" s="606">
        <v>2010</v>
      </c>
      <c r="F5994" s="1080">
        <v>206.56457</v>
      </c>
      <c r="G5994" s="784">
        <f t="shared" si="198"/>
        <v>206.56457</v>
      </c>
      <c r="H5994" s="1081">
        <v>100</v>
      </c>
      <c r="I5994" s="784">
        <f t="shared" si="199"/>
        <v>0</v>
      </c>
      <c r="J5994" s="771"/>
      <c r="K5994" s="713"/>
      <c r="L5994" s="713"/>
      <c r="M5994" s="771"/>
      <c r="N5994" s="713"/>
      <c r="O5994" s="713"/>
      <c r="P5994" s="1838"/>
    </row>
    <row r="5995" spans="1:16" ht="20.25" customHeight="1" x14ac:dyDescent="0.2">
      <c r="A5995" s="606">
        <v>534</v>
      </c>
      <c r="B5995" s="786" t="s">
        <v>787</v>
      </c>
      <c r="C5995" s="606" t="s">
        <v>701</v>
      </c>
      <c r="D5995" s="606">
        <v>1</v>
      </c>
      <c r="E5995" s="606">
        <v>2010</v>
      </c>
      <c r="F5995" s="1080">
        <v>206.56457</v>
      </c>
      <c r="G5995" s="784">
        <f t="shared" si="198"/>
        <v>206.56457</v>
      </c>
      <c r="H5995" s="1081">
        <v>100</v>
      </c>
      <c r="I5995" s="784">
        <f t="shared" si="199"/>
        <v>0</v>
      </c>
      <c r="J5995" s="771"/>
      <c r="K5995" s="713"/>
      <c r="L5995" s="713"/>
      <c r="M5995" s="771"/>
      <c r="N5995" s="713"/>
      <c r="O5995" s="713"/>
      <c r="P5995" s="1838"/>
    </row>
    <row r="5996" spans="1:16" ht="20.25" customHeight="1" x14ac:dyDescent="0.2">
      <c r="A5996" s="606">
        <v>535</v>
      </c>
      <c r="B5996" s="786" t="s">
        <v>787</v>
      </c>
      <c r="C5996" s="606" t="s">
        <v>701</v>
      </c>
      <c r="D5996" s="606">
        <v>1</v>
      </c>
      <c r="E5996" s="606">
        <v>2010</v>
      </c>
      <c r="F5996" s="1080">
        <v>206.56457</v>
      </c>
      <c r="G5996" s="784">
        <f t="shared" si="198"/>
        <v>206.56457</v>
      </c>
      <c r="H5996" s="1081">
        <v>100</v>
      </c>
      <c r="I5996" s="784">
        <f t="shared" si="199"/>
        <v>0</v>
      </c>
      <c r="J5996" s="771"/>
      <c r="K5996" s="713"/>
      <c r="L5996" s="713"/>
      <c r="M5996" s="771"/>
      <c r="N5996" s="713"/>
      <c r="O5996" s="713"/>
      <c r="P5996" s="1838"/>
    </row>
    <row r="5997" spans="1:16" ht="20.25" customHeight="1" x14ac:dyDescent="0.2">
      <c r="A5997" s="606">
        <v>536</v>
      </c>
      <c r="B5997" s="786" t="s">
        <v>787</v>
      </c>
      <c r="C5997" s="606" t="s">
        <v>701</v>
      </c>
      <c r="D5997" s="606">
        <v>1</v>
      </c>
      <c r="E5997" s="606">
        <v>2010</v>
      </c>
      <c r="F5997" s="1080">
        <v>206.56457</v>
      </c>
      <c r="G5997" s="784">
        <f t="shared" si="198"/>
        <v>206.56457</v>
      </c>
      <c r="H5997" s="1081">
        <v>100</v>
      </c>
      <c r="I5997" s="784">
        <f t="shared" si="199"/>
        <v>0</v>
      </c>
      <c r="J5997" s="771"/>
      <c r="K5997" s="713"/>
      <c r="L5997" s="713"/>
      <c r="M5997" s="771"/>
      <c r="N5997" s="713"/>
      <c r="O5997" s="713"/>
      <c r="P5997" s="1838"/>
    </row>
    <row r="5998" spans="1:16" ht="20.25" customHeight="1" x14ac:dyDescent="0.2">
      <c r="A5998" s="606">
        <v>537</v>
      </c>
      <c r="B5998" s="786" t="s">
        <v>787</v>
      </c>
      <c r="C5998" s="606" t="s">
        <v>701</v>
      </c>
      <c r="D5998" s="606">
        <v>1</v>
      </c>
      <c r="E5998" s="606">
        <v>2010</v>
      </c>
      <c r="F5998" s="1080">
        <v>206.56457</v>
      </c>
      <c r="G5998" s="784">
        <f t="shared" si="198"/>
        <v>206.56457</v>
      </c>
      <c r="H5998" s="1081">
        <v>100</v>
      </c>
      <c r="I5998" s="784">
        <f t="shared" si="199"/>
        <v>0</v>
      </c>
      <c r="J5998" s="771"/>
      <c r="K5998" s="713"/>
      <c r="L5998" s="713"/>
      <c r="M5998" s="771"/>
      <c r="N5998" s="713"/>
      <c r="O5998" s="713"/>
      <c r="P5998" s="1838"/>
    </row>
    <row r="5999" spans="1:16" ht="20.25" customHeight="1" x14ac:dyDescent="0.2">
      <c r="A5999" s="606">
        <v>538</v>
      </c>
      <c r="B5999" s="786" t="s">
        <v>787</v>
      </c>
      <c r="C5999" s="606" t="s">
        <v>701</v>
      </c>
      <c r="D5999" s="606">
        <v>1</v>
      </c>
      <c r="E5999" s="606">
        <v>2010</v>
      </c>
      <c r="F5999" s="1080">
        <v>206.56457</v>
      </c>
      <c r="G5999" s="784">
        <f t="shared" si="198"/>
        <v>206.56457</v>
      </c>
      <c r="H5999" s="1081">
        <v>100</v>
      </c>
      <c r="I5999" s="784">
        <f t="shared" si="199"/>
        <v>0</v>
      </c>
      <c r="J5999" s="771"/>
      <c r="K5999" s="713"/>
      <c r="L5999" s="713"/>
      <c r="M5999" s="771"/>
      <c r="N5999" s="713"/>
      <c r="O5999" s="713"/>
      <c r="P5999" s="1838"/>
    </row>
    <row r="6000" spans="1:16" ht="20.25" customHeight="1" x14ac:dyDescent="0.2">
      <c r="A6000" s="606">
        <v>539</v>
      </c>
      <c r="B6000" s="786" t="s">
        <v>787</v>
      </c>
      <c r="C6000" s="606" t="s">
        <v>701</v>
      </c>
      <c r="D6000" s="606">
        <v>1</v>
      </c>
      <c r="E6000" s="606">
        <v>2010</v>
      </c>
      <c r="F6000" s="1080">
        <v>206.56457</v>
      </c>
      <c r="G6000" s="784">
        <f t="shared" si="198"/>
        <v>206.56457</v>
      </c>
      <c r="H6000" s="1081">
        <v>100</v>
      </c>
      <c r="I6000" s="784">
        <f t="shared" si="199"/>
        <v>0</v>
      </c>
      <c r="J6000" s="771"/>
      <c r="K6000" s="713"/>
      <c r="L6000" s="713"/>
      <c r="M6000" s="771"/>
      <c r="N6000" s="713"/>
      <c r="O6000" s="713"/>
      <c r="P6000" s="1838"/>
    </row>
    <row r="6001" spans="1:16" ht="20.25" customHeight="1" x14ac:dyDescent="0.2">
      <c r="A6001" s="606">
        <v>540</v>
      </c>
      <c r="B6001" s="786" t="s">
        <v>787</v>
      </c>
      <c r="C6001" s="606" t="s">
        <v>701</v>
      </c>
      <c r="D6001" s="606">
        <v>1</v>
      </c>
      <c r="E6001" s="606">
        <v>2010</v>
      </c>
      <c r="F6001" s="1080">
        <v>206.56457</v>
      </c>
      <c r="G6001" s="784">
        <f t="shared" si="198"/>
        <v>206.56457</v>
      </c>
      <c r="H6001" s="1081">
        <v>100</v>
      </c>
      <c r="I6001" s="784">
        <f t="shared" si="199"/>
        <v>0</v>
      </c>
      <c r="J6001" s="771"/>
      <c r="K6001" s="713"/>
      <c r="L6001" s="713"/>
      <c r="M6001" s="771"/>
      <c r="N6001" s="713"/>
      <c r="O6001" s="713"/>
      <c r="P6001" s="1838"/>
    </row>
    <row r="6002" spans="1:16" ht="20.25" customHeight="1" x14ac:dyDescent="0.2">
      <c r="A6002" s="606">
        <v>541</v>
      </c>
      <c r="B6002" s="786" t="s">
        <v>787</v>
      </c>
      <c r="C6002" s="606" t="s">
        <v>701</v>
      </c>
      <c r="D6002" s="606">
        <v>1</v>
      </c>
      <c r="E6002" s="606">
        <v>2010</v>
      </c>
      <c r="F6002" s="1080">
        <v>206.56457</v>
      </c>
      <c r="G6002" s="784">
        <f t="shared" si="198"/>
        <v>206.56457</v>
      </c>
      <c r="H6002" s="1081">
        <v>100</v>
      </c>
      <c r="I6002" s="784">
        <f t="shared" si="199"/>
        <v>0</v>
      </c>
      <c r="J6002" s="771"/>
      <c r="K6002" s="713"/>
      <c r="L6002" s="713"/>
      <c r="M6002" s="771"/>
      <c r="N6002" s="713"/>
      <c r="O6002" s="713"/>
      <c r="P6002" s="1838"/>
    </row>
    <row r="6003" spans="1:16" ht="20.25" customHeight="1" x14ac:dyDescent="0.2">
      <c r="A6003" s="606">
        <v>542</v>
      </c>
      <c r="B6003" s="786" t="s">
        <v>787</v>
      </c>
      <c r="C6003" s="606" t="s">
        <v>701</v>
      </c>
      <c r="D6003" s="606">
        <v>1</v>
      </c>
      <c r="E6003" s="606">
        <v>2010</v>
      </c>
      <c r="F6003" s="1080">
        <v>206.56457</v>
      </c>
      <c r="G6003" s="784">
        <f t="shared" si="198"/>
        <v>206.56457</v>
      </c>
      <c r="H6003" s="1081">
        <v>100</v>
      </c>
      <c r="I6003" s="784">
        <f t="shared" si="199"/>
        <v>0</v>
      </c>
      <c r="J6003" s="771"/>
      <c r="K6003" s="713"/>
      <c r="L6003" s="713"/>
      <c r="M6003" s="771"/>
      <c r="N6003" s="713"/>
      <c r="O6003" s="713"/>
      <c r="P6003" s="1838"/>
    </row>
    <row r="6004" spans="1:16" ht="20.25" customHeight="1" x14ac:dyDescent="0.2">
      <c r="A6004" s="606">
        <v>543</v>
      </c>
      <c r="B6004" s="786" t="s">
        <v>787</v>
      </c>
      <c r="C6004" s="606" t="s">
        <v>701</v>
      </c>
      <c r="D6004" s="606">
        <v>1</v>
      </c>
      <c r="E6004" s="606">
        <v>2010</v>
      </c>
      <c r="F6004" s="1080">
        <v>206.56457</v>
      </c>
      <c r="G6004" s="784">
        <f t="shared" si="198"/>
        <v>206.56457</v>
      </c>
      <c r="H6004" s="1081">
        <v>100</v>
      </c>
      <c r="I6004" s="784">
        <f t="shared" si="199"/>
        <v>0</v>
      </c>
      <c r="J6004" s="771"/>
      <c r="K6004" s="713"/>
      <c r="L6004" s="713"/>
      <c r="M6004" s="771"/>
      <c r="N6004" s="713"/>
      <c r="O6004" s="713"/>
      <c r="P6004" s="1838"/>
    </row>
    <row r="6005" spans="1:16" ht="20.25" customHeight="1" x14ac:dyDescent="0.2">
      <c r="A6005" s="606">
        <v>544</v>
      </c>
      <c r="B6005" s="786" t="s">
        <v>787</v>
      </c>
      <c r="C6005" s="606" t="s">
        <v>701</v>
      </c>
      <c r="D6005" s="606">
        <v>1</v>
      </c>
      <c r="E6005" s="606">
        <v>2010</v>
      </c>
      <c r="F6005" s="1080">
        <v>206.56457</v>
      </c>
      <c r="G6005" s="784">
        <f t="shared" si="198"/>
        <v>206.56457</v>
      </c>
      <c r="H6005" s="1081">
        <v>100</v>
      </c>
      <c r="I6005" s="784">
        <f t="shared" si="199"/>
        <v>0</v>
      </c>
      <c r="J6005" s="771"/>
      <c r="K6005" s="713"/>
      <c r="L6005" s="713"/>
      <c r="M6005" s="771"/>
      <c r="N6005" s="713"/>
      <c r="O6005" s="713"/>
      <c r="P6005" s="1838"/>
    </row>
    <row r="6006" spans="1:16" ht="20.25" customHeight="1" x14ac:dyDescent="0.2">
      <c r="A6006" s="606">
        <v>545</v>
      </c>
      <c r="B6006" s="786" t="s">
        <v>787</v>
      </c>
      <c r="C6006" s="606" t="s">
        <v>701</v>
      </c>
      <c r="D6006" s="606">
        <v>1</v>
      </c>
      <c r="E6006" s="606">
        <v>2010</v>
      </c>
      <c r="F6006" s="1080">
        <v>206.56457</v>
      </c>
      <c r="G6006" s="784">
        <f t="shared" si="198"/>
        <v>206.56457</v>
      </c>
      <c r="H6006" s="1081">
        <v>100</v>
      </c>
      <c r="I6006" s="784">
        <f t="shared" si="199"/>
        <v>0</v>
      </c>
      <c r="J6006" s="771"/>
      <c r="K6006" s="713"/>
      <c r="L6006" s="713"/>
      <c r="M6006" s="771"/>
      <c r="N6006" s="713"/>
      <c r="O6006" s="713"/>
      <c r="P6006" s="1838"/>
    </row>
    <row r="6007" spans="1:16" ht="20.25" customHeight="1" x14ac:dyDescent="0.2">
      <c r="A6007" s="606">
        <v>546</v>
      </c>
      <c r="B6007" s="786" t="s">
        <v>787</v>
      </c>
      <c r="C6007" s="606" t="s">
        <v>701</v>
      </c>
      <c r="D6007" s="606">
        <v>1</v>
      </c>
      <c r="E6007" s="606">
        <v>2010</v>
      </c>
      <c r="F6007" s="1080">
        <v>206.56457</v>
      </c>
      <c r="G6007" s="784">
        <f t="shared" si="198"/>
        <v>206.56457</v>
      </c>
      <c r="H6007" s="1081">
        <v>100</v>
      </c>
      <c r="I6007" s="784">
        <f t="shared" si="199"/>
        <v>0</v>
      </c>
      <c r="J6007" s="771"/>
      <c r="K6007" s="713"/>
      <c r="L6007" s="713"/>
      <c r="M6007" s="771"/>
      <c r="N6007" s="713"/>
      <c r="O6007" s="713"/>
      <c r="P6007" s="1838"/>
    </row>
    <row r="6008" spans="1:16" ht="20.25" customHeight="1" x14ac:dyDescent="0.2">
      <c r="A6008" s="606">
        <v>547</v>
      </c>
      <c r="B6008" s="786" t="s">
        <v>787</v>
      </c>
      <c r="C6008" s="606" t="s">
        <v>701</v>
      </c>
      <c r="D6008" s="606">
        <v>1</v>
      </c>
      <c r="E6008" s="606">
        <v>2010</v>
      </c>
      <c r="F6008" s="1080">
        <v>206.56457</v>
      </c>
      <c r="G6008" s="784">
        <f t="shared" si="198"/>
        <v>206.56457</v>
      </c>
      <c r="H6008" s="1081">
        <v>100</v>
      </c>
      <c r="I6008" s="784">
        <f t="shared" si="199"/>
        <v>0</v>
      </c>
      <c r="J6008" s="771"/>
      <c r="K6008" s="713"/>
      <c r="L6008" s="713"/>
      <c r="M6008" s="771"/>
      <c r="N6008" s="713"/>
      <c r="O6008" s="713"/>
      <c r="P6008" s="1838"/>
    </row>
    <row r="6009" spans="1:16" ht="20.25" customHeight="1" x14ac:dyDescent="0.2">
      <c r="A6009" s="606">
        <v>548</v>
      </c>
      <c r="B6009" s="786" t="s">
        <v>787</v>
      </c>
      <c r="C6009" s="606" t="s">
        <v>701</v>
      </c>
      <c r="D6009" s="606">
        <v>1</v>
      </c>
      <c r="E6009" s="606">
        <v>2010</v>
      </c>
      <c r="F6009" s="1080">
        <v>206.56457</v>
      </c>
      <c r="G6009" s="784">
        <f t="shared" si="198"/>
        <v>206.56457</v>
      </c>
      <c r="H6009" s="1081">
        <v>100</v>
      </c>
      <c r="I6009" s="784">
        <f t="shared" si="199"/>
        <v>0</v>
      </c>
      <c r="J6009" s="771"/>
      <c r="K6009" s="713"/>
      <c r="L6009" s="713"/>
      <c r="M6009" s="771"/>
      <c r="N6009" s="713"/>
      <c r="O6009" s="713"/>
      <c r="P6009" s="1838"/>
    </row>
    <row r="6010" spans="1:16" ht="20.25" customHeight="1" x14ac:dyDescent="0.2">
      <c r="A6010" s="606">
        <v>549</v>
      </c>
      <c r="B6010" s="786" t="s">
        <v>787</v>
      </c>
      <c r="C6010" s="606" t="s">
        <v>701</v>
      </c>
      <c r="D6010" s="606">
        <v>1</v>
      </c>
      <c r="E6010" s="606">
        <v>2010</v>
      </c>
      <c r="F6010" s="1080">
        <v>206.56457</v>
      </c>
      <c r="G6010" s="784">
        <f t="shared" si="198"/>
        <v>206.56457</v>
      </c>
      <c r="H6010" s="1081">
        <v>100</v>
      </c>
      <c r="I6010" s="784">
        <f t="shared" si="199"/>
        <v>0</v>
      </c>
      <c r="J6010" s="771"/>
      <c r="K6010" s="713"/>
      <c r="L6010" s="713"/>
      <c r="M6010" s="771"/>
      <c r="N6010" s="713"/>
      <c r="O6010" s="713"/>
      <c r="P6010" s="1838"/>
    </row>
    <row r="6011" spans="1:16" ht="20.25" customHeight="1" x14ac:dyDescent="0.2">
      <c r="A6011" s="606">
        <v>550</v>
      </c>
      <c r="B6011" s="786" t="s">
        <v>787</v>
      </c>
      <c r="C6011" s="606" t="s">
        <v>701</v>
      </c>
      <c r="D6011" s="606">
        <v>1</v>
      </c>
      <c r="E6011" s="606">
        <v>2010</v>
      </c>
      <c r="F6011" s="1080">
        <v>206.56457</v>
      </c>
      <c r="G6011" s="784">
        <f t="shared" si="198"/>
        <v>206.56457</v>
      </c>
      <c r="H6011" s="1081">
        <v>100</v>
      </c>
      <c r="I6011" s="784">
        <f t="shared" si="199"/>
        <v>0</v>
      </c>
      <c r="J6011" s="771"/>
      <c r="K6011" s="713"/>
      <c r="L6011" s="713"/>
      <c r="M6011" s="771"/>
      <c r="N6011" s="713"/>
      <c r="O6011" s="713"/>
      <c r="P6011" s="1838"/>
    </row>
    <row r="6012" spans="1:16" ht="20.25" customHeight="1" x14ac:dyDescent="0.2">
      <c r="A6012" s="606">
        <v>551</v>
      </c>
      <c r="B6012" s="786" t="s">
        <v>787</v>
      </c>
      <c r="C6012" s="606" t="s">
        <v>701</v>
      </c>
      <c r="D6012" s="606">
        <v>1</v>
      </c>
      <c r="E6012" s="606">
        <v>2010</v>
      </c>
      <c r="F6012" s="1080">
        <v>206.56457</v>
      </c>
      <c r="G6012" s="784">
        <f t="shared" si="198"/>
        <v>206.56457</v>
      </c>
      <c r="H6012" s="1081">
        <v>100</v>
      </c>
      <c r="I6012" s="784">
        <f t="shared" si="199"/>
        <v>0</v>
      </c>
      <c r="J6012" s="771"/>
      <c r="K6012" s="713"/>
      <c r="L6012" s="713"/>
      <c r="M6012" s="771"/>
      <c r="N6012" s="713"/>
      <c r="O6012" s="713"/>
      <c r="P6012" s="1838"/>
    </row>
    <row r="6013" spans="1:16" ht="20.25" customHeight="1" x14ac:dyDescent="0.2">
      <c r="A6013" s="606">
        <v>552</v>
      </c>
      <c r="B6013" s="786" t="s">
        <v>3102</v>
      </c>
      <c r="C6013" s="606" t="s">
        <v>701</v>
      </c>
      <c r="D6013" s="606">
        <v>1</v>
      </c>
      <c r="E6013" s="606">
        <v>2010</v>
      </c>
      <c r="F6013" s="1080">
        <v>169.69137000000001</v>
      </c>
      <c r="G6013" s="784">
        <f t="shared" si="198"/>
        <v>169.69137000000001</v>
      </c>
      <c r="H6013" s="1081">
        <v>100</v>
      </c>
      <c r="I6013" s="784">
        <f t="shared" si="199"/>
        <v>0</v>
      </c>
      <c r="J6013" s="771"/>
      <c r="K6013" s="713"/>
      <c r="L6013" s="713"/>
      <c r="M6013" s="771"/>
      <c r="N6013" s="713"/>
      <c r="O6013" s="713"/>
      <c r="P6013" s="1838"/>
    </row>
    <row r="6014" spans="1:16" ht="20.25" customHeight="1" x14ac:dyDescent="0.2">
      <c r="A6014" s="606">
        <v>553</v>
      </c>
      <c r="B6014" s="786" t="s">
        <v>3102</v>
      </c>
      <c r="C6014" s="606" t="s">
        <v>701</v>
      </c>
      <c r="D6014" s="606">
        <v>1</v>
      </c>
      <c r="E6014" s="606">
        <v>2010</v>
      </c>
      <c r="F6014" s="1080">
        <v>169.69137000000001</v>
      </c>
      <c r="G6014" s="784">
        <f t="shared" si="198"/>
        <v>169.69137000000001</v>
      </c>
      <c r="H6014" s="1081">
        <v>100</v>
      </c>
      <c r="I6014" s="784">
        <f t="shared" si="199"/>
        <v>0</v>
      </c>
      <c r="J6014" s="771"/>
      <c r="K6014" s="713"/>
      <c r="L6014" s="713"/>
      <c r="M6014" s="771"/>
      <c r="N6014" s="713"/>
      <c r="O6014" s="713"/>
      <c r="P6014" s="1838"/>
    </row>
    <row r="6015" spans="1:16" ht="20.25" customHeight="1" x14ac:dyDescent="0.2">
      <c r="A6015" s="606">
        <v>554</v>
      </c>
      <c r="B6015" s="786" t="s">
        <v>3102</v>
      </c>
      <c r="C6015" s="606" t="s">
        <v>701</v>
      </c>
      <c r="D6015" s="606">
        <v>1</v>
      </c>
      <c r="E6015" s="606">
        <v>2010</v>
      </c>
      <c r="F6015" s="1080">
        <v>169.69137000000001</v>
      </c>
      <c r="G6015" s="784">
        <f t="shared" si="198"/>
        <v>169.69137000000001</v>
      </c>
      <c r="H6015" s="1081">
        <v>100</v>
      </c>
      <c r="I6015" s="784">
        <f t="shared" si="199"/>
        <v>0</v>
      </c>
      <c r="J6015" s="771"/>
      <c r="K6015" s="713"/>
      <c r="L6015" s="713"/>
      <c r="M6015" s="771"/>
      <c r="N6015" s="713"/>
      <c r="O6015" s="713"/>
      <c r="P6015" s="1838"/>
    </row>
    <row r="6016" spans="1:16" ht="20.25" customHeight="1" x14ac:dyDescent="0.2">
      <c r="A6016" s="606">
        <v>555</v>
      </c>
      <c r="B6016" s="786" t="s">
        <v>3102</v>
      </c>
      <c r="C6016" s="606" t="s">
        <v>701</v>
      </c>
      <c r="D6016" s="606">
        <v>1</v>
      </c>
      <c r="E6016" s="606">
        <v>2010</v>
      </c>
      <c r="F6016" s="1080">
        <v>169.69137000000001</v>
      </c>
      <c r="G6016" s="784">
        <f t="shared" si="198"/>
        <v>169.69137000000001</v>
      </c>
      <c r="H6016" s="1081">
        <v>100</v>
      </c>
      <c r="I6016" s="784">
        <f t="shared" si="199"/>
        <v>0</v>
      </c>
      <c r="J6016" s="771"/>
      <c r="K6016" s="713"/>
      <c r="L6016" s="713"/>
      <c r="M6016" s="771"/>
      <c r="N6016" s="713"/>
      <c r="O6016" s="713"/>
      <c r="P6016" s="1838"/>
    </row>
    <row r="6017" spans="1:16" ht="20.25" customHeight="1" x14ac:dyDescent="0.2">
      <c r="A6017" s="606">
        <v>556</v>
      </c>
      <c r="B6017" s="800" t="s">
        <v>784</v>
      </c>
      <c r="C6017" s="606" t="s">
        <v>701</v>
      </c>
      <c r="D6017" s="606">
        <v>1</v>
      </c>
      <c r="E6017" s="606">
        <v>2010</v>
      </c>
      <c r="F6017" s="1080">
        <v>237.18914999999998</v>
      </c>
      <c r="G6017" s="784">
        <f t="shared" si="198"/>
        <v>237.18914999999998</v>
      </c>
      <c r="H6017" s="1081">
        <v>100</v>
      </c>
      <c r="I6017" s="784">
        <f t="shared" si="199"/>
        <v>0</v>
      </c>
      <c r="J6017" s="771"/>
      <c r="K6017" s="713"/>
      <c r="L6017" s="713"/>
      <c r="M6017" s="771"/>
      <c r="N6017" s="713"/>
      <c r="O6017" s="713"/>
      <c r="P6017" s="1838"/>
    </row>
    <row r="6018" spans="1:16" ht="20.25" customHeight="1" x14ac:dyDescent="0.2">
      <c r="A6018" s="606">
        <v>557</v>
      </c>
      <c r="B6018" s="800" t="s">
        <v>784</v>
      </c>
      <c r="C6018" s="606" t="s">
        <v>701</v>
      </c>
      <c r="D6018" s="606">
        <v>1</v>
      </c>
      <c r="E6018" s="606">
        <v>2010</v>
      </c>
      <c r="F6018" s="1080">
        <v>237.18914999999998</v>
      </c>
      <c r="G6018" s="784">
        <f t="shared" si="198"/>
        <v>237.18914999999998</v>
      </c>
      <c r="H6018" s="1081">
        <v>100</v>
      </c>
      <c r="I6018" s="784">
        <f t="shared" si="199"/>
        <v>0</v>
      </c>
      <c r="J6018" s="771"/>
      <c r="K6018" s="713"/>
      <c r="L6018" s="713"/>
      <c r="M6018" s="771"/>
      <c r="N6018" s="713"/>
      <c r="O6018" s="713"/>
      <c r="P6018" s="1838"/>
    </row>
    <row r="6019" spans="1:16" ht="20.25" customHeight="1" x14ac:dyDescent="0.2">
      <c r="A6019" s="606">
        <v>558</v>
      </c>
      <c r="B6019" s="800" t="s">
        <v>784</v>
      </c>
      <c r="C6019" s="606" t="s">
        <v>701</v>
      </c>
      <c r="D6019" s="606">
        <v>1</v>
      </c>
      <c r="E6019" s="606">
        <v>2010</v>
      </c>
      <c r="F6019" s="1080">
        <v>237.18914999999998</v>
      </c>
      <c r="G6019" s="784">
        <f t="shared" si="198"/>
        <v>237.18914999999998</v>
      </c>
      <c r="H6019" s="1081">
        <v>100</v>
      </c>
      <c r="I6019" s="784">
        <f t="shared" si="199"/>
        <v>0</v>
      </c>
      <c r="J6019" s="771"/>
      <c r="K6019" s="713"/>
      <c r="L6019" s="713"/>
      <c r="M6019" s="771"/>
      <c r="N6019" s="713"/>
      <c r="O6019" s="713"/>
      <c r="P6019" s="1838"/>
    </row>
    <row r="6020" spans="1:16" ht="20.25" customHeight="1" x14ac:dyDescent="0.2">
      <c r="A6020" s="606">
        <v>559</v>
      </c>
      <c r="B6020" s="800" t="s">
        <v>784</v>
      </c>
      <c r="C6020" s="606" t="s">
        <v>701</v>
      </c>
      <c r="D6020" s="606">
        <v>1</v>
      </c>
      <c r="E6020" s="606">
        <v>2010</v>
      </c>
      <c r="F6020" s="1080">
        <v>237.18914999999998</v>
      </c>
      <c r="G6020" s="784">
        <f t="shared" si="198"/>
        <v>237.18914999999998</v>
      </c>
      <c r="H6020" s="1081">
        <v>100</v>
      </c>
      <c r="I6020" s="784">
        <f t="shared" si="199"/>
        <v>0</v>
      </c>
      <c r="J6020" s="771"/>
      <c r="K6020" s="713"/>
      <c r="L6020" s="713"/>
      <c r="M6020" s="771"/>
      <c r="N6020" s="713"/>
      <c r="O6020" s="713"/>
      <c r="P6020" s="1838"/>
    </row>
    <row r="6021" spans="1:16" ht="20.25" customHeight="1" x14ac:dyDescent="0.2">
      <c r="A6021" s="606">
        <v>560</v>
      </c>
      <c r="B6021" s="800" t="s">
        <v>784</v>
      </c>
      <c r="C6021" s="606" t="s">
        <v>701</v>
      </c>
      <c r="D6021" s="606">
        <v>1</v>
      </c>
      <c r="E6021" s="606">
        <v>2010</v>
      </c>
      <c r="F6021" s="1080">
        <v>237.18914999999998</v>
      </c>
      <c r="G6021" s="784">
        <f t="shared" si="198"/>
        <v>237.18914999999998</v>
      </c>
      <c r="H6021" s="1081">
        <v>100</v>
      </c>
      <c r="I6021" s="784">
        <f t="shared" si="199"/>
        <v>0</v>
      </c>
      <c r="J6021" s="771"/>
      <c r="K6021" s="713"/>
      <c r="L6021" s="713"/>
      <c r="M6021" s="771"/>
      <c r="N6021" s="713"/>
      <c r="O6021" s="713"/>
      <c r="P6021" s="1838"/>
    </row>
    <row r="6022" spans="1:16" ht="20.25" customHeight="1" x14ac:dyDescent="0.2">
      <c r="A6022" s="606">
        <v>561</v>
      </c>
      <c r="B6022" s="786" t="s">
        <v>3117</v>
      </c>
      <c r="C6022" s="606" t="s">
        <v>701</v>
      </c>
      <c r="D6022" s="606">
        <v>65</v>
      </c>
      <c r="E6022" s="606">
        <v>2010</v>
      </c>
      <c r="F6022" s="1080">
        <v>2480.1842000000001</v>
      </c>
      <c r="G6022" s="784">
        <f t="shared" si="198"/>
        <v>2480.1842000000001</v>
      </c>
      <c r="H6022" s="1081">
        <v>100</v>
      </c>
      <c r="I6022" s="784">
        <f t="shared" si="199"/>
        <v>0</v>
      </c>
      <c r="J6022" s="771"/>
      <c r="K6022" s="713"/>
      <c r="L6022" s="713"/>
      <c r="M6022" s="771"/>
      <c r="N6022" s="713"/>
      <c r="O6022" s="713"/>
      <c r="P6022" s="1838"/>
    </row>
    <row r="6023" spans="1:16" ht="20.25" customHeight="1" x14ac:dyDescent="0.2">
      <c r="A6023" s="606">
        <v>562</v>
      </c>
      <c r="B6023" s="786" t="s">
        <v>3067</v>
      </c>
      <c r="C6023" s="606" t="s">
        <v>701</v>
      </c>
      <c r="D6023" s="606">
        <v>19</v>
      </c>
      <c r="E6023" s="606">
        <v>2010</v>
      </c>
      <c r="F6023" s="1080">
        <v>1735.22839</v>
      </c>
      <c r="G6023" s="784">
        <f t="shared" si="198"/>
        <v>1735.22839</v>
      </c>
      <c r="H6023" s="1081">
        <v>100</v>
      </c>
      <c r="I6023" s="784">
        <f t="shared" si="199"/>
        <v>0</v>
      </c>
      <c r="J6023" s="771"/>
      <c r="K6023" s="713"/>
      <c r="L6023" s="713"/>
      <c r="M6023" s="771"/>
      <c r="N6023" s="713"/>
      <c r="O6023" s="713"/>
      <c r="P6023" s="1838"/>
    </row>
    <row r="6024" spans="1:16" s="797" customFormat="1" ht="20.25" customHeight="1" x14ac:dyDescent="0.2">
      <c r="A6024" s="606">
        <v>563</v>
      </c>
      <c r="B6024" s="786" t="s">
        <v>712</v>
      </c>
      <c r="C6024" s="606" t="s">
        <v>701</v>
      </c>
      <c r="D6024" s="606">
        <v>1</v>
      </c>
      <c r="E6024" s="606">
        <v>2010</v>
      </c>
      <c r="F6024" s="1080">
        <v>416.82135</v>
      </c>
      <c r="G6024" s="784">
        <f t="shared" si="198"/>
        <v>416.82135</v>
      </c>
      <c r="H6024" s="1081">
        <v>100</v>
      </c>
      <c r="I6024" s="784">
        <f t="shared" si="199"/>
        <v>0</v>
      </c>
      <c r="J6024" s="785"/>
      <c r="K6024" s="792"/>
      <c r="L6024" s="792"/>
      <c r="M6024" s="785"/>
      <c r="N6024" s="792"/>
      <c r="O6024" s="792"/>
      <c r="P6024" s="1838"/>
    </row>
    <row r="6025" spans="1:16" s="797" customFormat="1" ht="20.25" customHeight="1" x14ac:dyDescent="0.2">
      <c r="A6025" s="606">
        <v>564</v>
      </c>
      <c r="B6025" s="786" t="s">
        <v>712</v>
      </c>
      <c r="C6025" s="606" t="s">
        <v>701</v>
      </c>
      <c r="D6025" s="606">
        <v>1</v>
      </c>
      <c r="E6025" s="606">
        <v>2010</v>
      </c>
      <c r="F6025" s="1080">
        <v>416.82135</v>
      </c>
      <c r="G6025" s="784">
        <f t="shared" si="198"/>
        <v>416.82135</v>
      </c>
      <c r="H6025" s="1081">
        <v>100</v>
      </c>
      <c r="I6025" s="784">
        <f t="shared" si="199"/>
        <v>0</v>
      </c>
      <c r="J6025" s="785"/>
      <c r="K6025" s="792"/>
      <c r="L6025" s="792"/>
      <c r="M6025" s="785"/>
      <c r="N6025" s="792"/>
      <c r="O6025" s="792"/>
      <c r="P6025" s="1838"/>
    </row>
    <row r="6026" spans="1:16" ht="20.25" customHeight="1" x14ac:dyDescent="0.2">
      <c r="A6026" s="606">
        <v>565</v>
      </c>
      <c r="B6026" s="786" t="s">
        <v>805</v>
      </c>
      <c r="C6026" s="606" t="s">
        <v>701</v>
      </c>
      <c r="D6026" s="606">
        <v>1</v>
      </c>
      <c r="E6026" s="606">
        <v>2011</v>
      </c>
      <c r="F6026" s="1080">
        <v>178.5</v>
      </c>
      <c r="G6026" s="784">
        <f t="shared" si="198"/>
        <v>178.5</v>
      </c>
      <c r="H6026" s="1081">
        <v>100</v>
      </c>
      <c r="I6026" s="784">
        <f t="shared" si="199"/>
        <v>0</v>
      </c>
      <c r="J6026" s="771"/>
      <c r="K6026" s="713"/>
      <c r="L6026" s="713"/>
      <c r="M6026" s="771"/>
      <c r="N6026" s="713"/>
      <c r="O6026" s="713"/>
      <c r="P6026" s="1838"/>
    </row>
    <row r="6027" spans="1:16" ht="20.25" customHeight="1" x14ac:dyDescent="0.2">
      <c r="A6027" s="606">
        <v>566</v>
      </c>
      <c r="B6027" s="800" t="s">
        <v>4109</v>
      </c>
      <c r="C6027" s="606" t="s">
        <v>701</v>
      </c>
      <c r="D6027" s="606">
        <v>1</v>
      </c>
      <c r="E6027" s="606">
        <v>2010</v>
      </c>
      <c r="F6027" s="1080">
        <v>107.85397</v>
      </c>
      <c r="G6027" s="784">
        <f t="shared" si="198"/>
        <v>107.85397</v>
      </c>
      <c r="H6027" s="1081">
        <v>100</v>
      </c>
      <c r="I6027" s="784">
        <f t="shared" si="199"/>
        <v>0</v>
      </c>
      <c r="J6027" s="771"/>
      <c r="K6027" s="713"/>
      <c r="L6027" s="713"/>
      <c r="M6027" s="771"/>
      <c r="N6027" s="713"/>
      <c r="O6027" s="713"/>
      <c r="P6027" s="1838"/>
    </row>
    <row r="6028" spans="1:16" ht="20.25" customHeight="1" x14ac:dyDescent="0.2">
      <c r="A6028" s="606">
        <v>567</v>
      </c>
      <c r="B6028" s="800" t="s">
        <v>4109</v>
      </c>
      <c r="C6028" s="606" t="s">
        <v>701</v>
      </c>
      <c r="D6028" s="606">
        <v>1</v>
      </c>
      <c r="E6028" s="606">
        <v>2010</v>
      </c>
      <c r="F6028" s="1080">
        <v>107.85397</v>
      </c>
      <c r="G6028" s="784">
        <f t="shared" si="198"/>
        <v>107.85397</v>
      </c>
      <c r="H6028" s="1081">
        <v>100</v>
      </c>
      <c r="I6028" s="784">
        <f t="shared" si="199"/>
        <v>0</v>
      </c>
      <c r="J6028" s="771"/>
      <c r="K6028" s="713"/>
      <c r="L6028" s="713"/>
      <c r="M6028" s="771"/>
      <c r="N6028" s="713"/>
      <c r="O6028" s="713"/>
      <c r="P6028" s="1838"/>
    </row>
    <row r="6029" spans="1:16" ht="20.25" customHeight="1" x14ac:dyDescent="0.2">
      <c r="A6029" s="606">
        <v>568</v>
      </c>
      <c r="B6029" s="800" t="s">
        <v>4109</v>
      </c>
      <c r="C6029" s="606" t="s">
        <v>701</v>
      </c>
      <c r="D6029" s="606">
        <v>1</v>
      </c>
      <c r="E6029" s="606">
        <v>2010</v>
      </c>
      <c r="F6029" s="1080">
        <v>107.85397</v>
      </c>
      <c r="G6029" s="784">
        <f t="shared" si="198"/>
        <v>107.85397</v>
      </c>
      <c r="H6029" s="1081">
        <v>100</v>
      </c>
      <c r="I6029" s="784">
        <f t="shared" si="199"/>
        <v>0</v>
      </c>
      <c r="J6029" s="771"/>
      <c r="K6029" s="713"/>
      <c r="L6029" s="713"/>
      <c r="M6029" s="771"/>
      <c r="N6029" s="713"/>
      <c r="O6029" s="713"/>
      <c r="P6029" s="1838"/>
    </row>
    <row r="6030" spans="1:16" ht="20.25" customHeight="1" x14ac:dyDescent="0.2">
      <c r="A6030" s="606">
        <v>569</v>
      </c>
      <c r="B6030" s="800" t="s">
        <v>4109</v>
      </c>
      <c r="C6030" s="606" t="s">
        <v>701</v>
      </c>
      <c r="D6030" s="606">
        <v>1</v>
      </c>
      <c r="E6030" s="606">
        <v>2010</v>
      </c>
      <c r="F6030" s="1080">
        <v>107.85397</v>
      </c>
      <c r="G6030" s="784">
        <f t="shared" si="198"/>
        <v>107.85397</v>
      </c>
      <c r="H6030" s="1081">
        <v>100</v>
      </c>
      <c r="I6030" s="784">
        <f t="shared" si="199"/>
        <v>0</v>
      </c>
      <c r="J6030" s="771"/>
      <c r="K6030" s="713"/>
      <c r="L6030" s="713"/>
      <c r="M6030" s="771"/>
      <c r="N6030" s="713"/>
      <c r="O6030" s="713"/>
      <c r="P6030" s="1838"/>
    </row>
    <row r="6031" spans="1:16" ht="20.25" customHeight="1" x14ac:dyDescent="0.2">
      <c r="A6031" s="606">
        <v>570</v>
      </c>
      <c r="B6031" s="786" t="s">
        <v>1997</v>
      </c>
      <c r="C6031" s="606" t="s">
        <v>701</v>
      </c>
      <c r="D6031" s="606">
        <v>1</v>
      </c>
      <c r="E6031" s="606">
        <v>2010</v>
      </c>
      <c r="F6031" s="1080">
        <v>140.18776</v>
      </c>
      <c r="G6031" s="784">
        <f t="shared" si="198"/>
        <v>140.18776</v>
      </c>
      <c r="H6031" s="1081">
        <v>100</v>
      </c>
      <c r="I6031" s="784">
        <f t="shared" si="199"/>
        <v>0</v>
      </c>
      <c r="J6031" s="771"/>
      <c r="K6031" s="713"/>
      <c r="L6031" s="713"/>
      <c r="M6031" s="771"/>
      <c r="N6031" s="713"/>
      <c r="O6031" s="713"/>
      <c r="P6031" s="1838"/>
    </row>
    <row r="6032" spans="1:16" ht="20.25" customHeight="1" x14ac:dyDescent="0.2">
      <c r="A6032" s="606">
        <v>571</v>
      </c>
      <c r="B6032" s="786" t="s">
        <v>1997</v>
      </c>
      <c r="C6032" s="606" t="s">
        <v>701</v>
      </c>
      <c r="D6032" s="606">
        <v>1</v>
      </c>
      <c r="E6032" s="606">
        <v>2010</v>
      </c>
      <c r="F6032" s="1080">
        <v>140.18776</v>
      </c>
      <c r="G6032" s="784">
        <f t="shared" si="198"/>
        <v>140.18776</v>
      </c>
      <c r="H6032" s="1081">
        <v>100</v>
      </c>
      <c r="I6032" s="784">
        <f t="shared" si="199"/>
        <v>0</v>
      </c>
      <c r="J6032" s="771"/>
      <c r="K6032" s="713"/>
      <c r="L6032" s="713"/>
      <c r="M6032" s="771"/>
      <c r="N6032" s="713"/>
      <c r="O6032" s="713"/>
      <c r="P6032" s="1838"/>
    </row>
    <row r="6033" spans="1:16" ht="20.25" customHeight="1" x14ac:dyDescent="0.2">
      <c r="A6033" s="606">
        <v>572</v>
      </c>
      <c r="B6033" s="786" t="s">
        <v>1997</v>
      </c>
      <c r="C6033" s="606" t="s">
        <v>701</v>
      </c>
      <c r="D6033" s="606">
        <v>1</v>
      </c>
      <c r="E6033" s="606">
        <v>2010</v>
      </c>
      <c r="F6033" s="1080">
        <v>140.18776</v>
      </c>
      <c r="G6033" s="784">
        <f t="shared" si="198"/>
        <v>140.18776</v>
      </c>
      <c r="H6033" s="1081">
        <v>100</v>
      </c>
      <c r="I6033" s="784">
        <f t="shared" si="199"/>
        <v>0</v>
      </c>
      <c r="J6033" s="771"/>
      <c r="K6033" s="713"/>
      <c r="L6033" s="713"/>
      <c r="M6033" s="771"/>
      <c r="N6033" s="713"/>
      <c r="O6033" s="713"/>
      <c r="P6033" s="1838"/>
    </row>
    <row r="6034" spans="1:16" ht="20.25" customHeight="1" x14ac:dyDescent="0.2">
      <c r="A6034" s="606">
        <v>573</v>
      </c>
      <c r="B6034" s="786" t="s">
        <v>1997</v>
      </c>
      <c r="C6034" s="606" t="s">
        <v>701</v>
      </c>
      <c r="D6034" s="606">
        <v>1</v>
      </c>
      <c r="E6034" s="606">
        <v>2010</v>
      </c>
      <c r="F6034" s="1080">
        <v>140.18776</v>
      </c>
      <c r="G6034" s="784">
        <f t="shared" ref="G6034:G6066" si="200">F6034*H6034%</f>
        <v>140.18776</v>
      </c>
      <c r="H6034" s="1081">
        <v>100</v>
      </c>
      <c r="I6034" s="784">
        <f t="shared" ref="I6034:I6066" si="201">F6034-G6034</f>
        <v>0</v>
      </c>
      <c r="J6034" s="771"/>
      <c r="K6034" s="713"/>
      <c r="L6034" s="713"/>
      <c r="M6034" s="771"/>
      <c r="N6034" s="713"/>
      <c r="O6034" s="713"/>
      <c r="P6034" s="1838"/>
    </row>
    <row r="6035" spans="1:16" ht="20.25" customHeight="1" x14ac:dyDescent="0.2">
      <c r="A6035" s="606">
        <v>574</v>
      </c>
      <c r="B6035" s="786" t="s">
        <v>1997</v>
      </c>
      <c r="C6035" s="606" t="s">
        <v>701</v>
      </c>
      <c r="D6035" s="606">
        <v>1</v>
      </c>
      <c r="E6035" s="606">
        <v>2010</v>
      </c>
      <c r="F6035" s="1080">
        <v>140.18776</v>
      </c>
      <c r="G6035" s="784">
        <f t="shared" si="200"/>
        <v>140.18776</v>
      </c>
      <c r="H6035" s="1081">
        <v>100</v>
      </c>
      <c r="I6035" s="784">
        <f t="shared" si="201"/>
        <v>0</v>
      </c>
      <c r="J6035" s="771"/>
      <c r="K6035" s="713"/>
      <c r="L6035" s="713"/>
      <c r="M6035" s="771"/>
      <c r="N6035" s="713"/>
      <c r="O6035" s="713"/>
      <c r="P6035" s="1838"/>
    </row>
    <row r="6036" spans="1:16" ht="20.25" customHeight="1" x14ac:dyDescent="0.2">
      <c r="A6036" s="606">
        <v>575</v>
      </c>
      <c r="B6036" s="786" t="s">
        <v>1997</v>
      </c>
      <c r="C6036" s="606" t="s">
        <v>701</v>
      </c>
      <c r="D6036" s="606">
        <v>1</v>
      </c>
      <c r="E6036" s="606">
        <v>2010</v>
      </c>
      <c r="F6036" s="1080">
        <v>140.18776</v>
      </c>
      <c r="G6036" s="784">
        <f t="shared" si="200"/>
        <v>140.18776</v>
      </c>
      <c r="H6036" s="1081">
        <v>100</v>
      </c>
      <c r="I6036" s="784">
        <f t="shared" si="201"/>
        <v>0</v>
      </c>
      <c r="J6036" s="771"/>
      <c r="K6036" s="713"/>
      <c r="L6036" s="713"/>
      <c r="M6036" s="771"/>
      <c r="N6036" s="713"/>
      <c r="O6036" s="713"/>
      <c r="P6036" s="1838"/>
    </row>
    <row r="6037" spans="1:16" ht="20.25" customHeight="1" x14ac:dyDescent="0.2">
      <c r="A6037" s="606">
        <v>576</v>
      </c>
      <c r="B6037" s="786" t="s">
        <v>1997</v>
      </c>
      <c r="C6037" s="606" t="s">
        <v>701</v>
      </c>
      <c r="D6037" s="606">
        <v>1</v>
      </c>
      <c r="E6037" s="606">
        <v>2010</v>
      </c>
      <c r="F6037" s="1080">
        <v>140.18776</v>
      </c>
      <c r="G6037" s="784">
        <f t="shared" si="200"/>
        <v>140.18776</v>
      </c>
      <c r="H6037" s="1081">
        <v>100</v>
      </c>
      <c r="I6037" s="784">
        <f t="shared" si="201"/>
        <v>0</v>
      </c>
      <c r="J6037" s="771"/>
      <c r="K6037" s="713"/>
      <c r="L6037" s="713"/>
      <c r="M6037" s="771"/>
      <c r="N6037" s="713"/>
      <c r="O6037" s="713"/>
      <c r="P6037" s="1838"/>
    </row>
    <row r="6038" spans="1:16" ht="20.25" customHeight="1" x14ac:dyDescent="0.2">
      <c r="A6038" s="606">
        <v>577</v>
      </c>
      <c r="B6038" s="786" t="s">
        <v>1997</v>
      </c>
      <c r="C6038" s="606" t="s">
        <v>701</v>
      </c>
      <c r="D6038" s="606">
        <v>1</v>
      </c>
      <c r="E6038" s="606">
        <v>2010</v>
      </c>
      <c r="F6038" s="1080">
        <v>140.18776</v>
      </c>
      <c r="G6038" s="784">
        <f t="shared" si="200"/>
        <v>140.18776</v>
      </c>
      <c r="H6038" s="1081">
        <v>100</v>
      </c>
      <c r="I6038" s="784">
        <f t="shared" si="201"/>
        <v>0</v>
      </c>
      <c r="J6038" s="771"/>
      <c r="K6038" s="713"/>
      <c r="L6038" s="713"/>
      <c r="M6038" s="771"/>
      <c r="N6038" s="713"/>
      <c r="O6038" s="713"/>
      <c r="P6038" s="1838"/>
    </row>
    <row r="6039" spans="1:16" ht="20.25" customHeight="1" x14ac:dyDescent="0.2">
      <c r="A6039" s="606">
        <v>578</v>
      </c>
      <c r="B6039" s="786" t="s">
        <v>1995</v>
      </c>
      <c r="C6039" s="606" t="s">
        <v>701</v>
      </c>
      <c r="D6039" s="606">
        <v>1</v>
      </c>
      <c r="E6039" s="606">
        <v>2010</v>
      </c>
      <c r="F6039" s="1080">
        <v>168.92892000000001</v>
      </c>
      <c r="G6039" s="784">
        <f t="shared" si="200"/>
        <v>168.92892000000001</v>
      </c>
      <c r="H6039" s="1081">
        <v>100</v>
      </c>
      <c r="I6039" s="784">
        <f t="shared" si="201"/>
        <v>0</v>
      </c>
      <c r="J6039" s="771"/>
      <c r="K6039" s="713"/>
      <c r="L6039" s="713"/>
      <c r="M6039" s="771"/>
      <c r="N6039" s="713"/>
      <c r="O6039" s="713"/>
      <c r="P6039" s="1838"/>
    </row>
    <row r="6040" spans="1:16" ht="20.25" customHeight="1" x14ac:dyDescent="0.2">
      <c r="A6040" s="606">
        <v>579</v>
      </c>
      <c r="B6040" s="786" t="s">
        <v>1995</v>
      </c>
      <c r="C6040" s="606" t="s">
        <v>701</v>
      </c>
      <c r="D6040" s="606">
        <v>1</v>
      </c>
      <c r="E6040" s="606">
        <v>2010</v>
      </c>
      <c r="F6040" s="1080">
        <v>168.92892000000001</v>
      </c>
      <c r="G6040" s="784">
        <f t="shared" si="200"/>
        <v>168.92892000000001</v>
      </c>
      <c r="H6040" s="1081">
        <v>100</v>
      </c>
      <c r="I6040" s="784">
        <f t="shared" si="201"/>
        <v>0</v>
      </c>
      <c r="J6040" s="771"/>
      <c r="K6040" s="713"/>
      <c r="L6040" s="713"/>
      <c r="M6040" s="771"/>
      <c r="N6040" s="713"/>
      <c r="O6040" s="713"/>
      <c r="P6040" s="1838"/>
    </row>
    <row r="6041" spans="1:16" ht="20.25" customHeight="1" x14ac:dyDescent="0.2">
      <c r="A6041" s="606">
        <v>580</v>
      </c>
      <c r="B6041" s="786" t="s">
        <v>1995</v>
      </c>
      <c r="C6041" s="606" t="s">
        <v>701</v>
      </c>
      <c r="D6041" s="606">
        <v>1</v>
      </c>
      <c r="E6041" s="606">
        <v>2010</v>
      </c>
      <c r="F6041" s="1080">
        <v>168.92892000000001</v>
      </c>
      <c r="G6041" s="784">
        <f t="shared" si="200"/>
        <v>168.92892000000001</v>
      </c>
      <c r="H6041" s="1081">
        <v>100</v>
      </c>
      <c r="I6041" s="784">
        <f t="shared" si="201"/>
        <v>0</v>
      </c>
      <c r="J6041" s="771"/>
      <c r="K6041" s="713"/>
      <c r="L6041" s="713"/>
      <c r="M6041" s="771"/>
      <c r="N6041" s="713"/>
      <c r="O6041" s="713"/>
      <c r="P6041" s="1838"/>
    </row>
    <row r="6042" spans="1:16" ht="20.25" customHeight="1" x14ac:dyDescent="0.2">
      <c r="A6042" s="606">
        <v>581</v>
      </c>
      <c r="B6042" s="786" t="s">
        <v>1995</v>
      </c>
      <c r="C6042" s="606" t="s">
        <v>701</v>
      </c>
      <c r="D6042" s="606">
        <v>1</v>
      </c>
      <c r="E6042" s="606">
        <v>2010</v>
      </c>
      <c r="F6042" s="1080">
        <v>168.92892000000001</v>
      </c>
      <c r="G6042" s="784">
        <f t="shared" si="200"/>
        <v>168.92892000000001</v>
      </c>
      <c r="H6042" s="1081">
        <v>100</v>
      </c>
      <c r="I6042" s="784">
        <f t="shared" si="201"/>
        <v>0</v>
      </c>
      <c r="J6042" s="771"/>
      <c r="K6042" s="713"/>
      <c r="L6042" s="713"/>
      <c r="M6042" s="771"/>
      <c r="N6042" s="713"/>
      <c r="O6042" s="713"/>
      <c r="P6042" s="1838"/>
    </row>
    <row r="6043" spans="1:16" ht="20.25" customHeight="1" x14ac:dyDescent="0.2">
      <c r="A6043" s="606">
        <v>582</v>
      </c>
      <c r="B6043" s="786" t="s">
        <v>1995</v>
      </c>
      <c r="C6043" s="606" t="s">
        <v>701</v>
      </c>
      <c r="D6043" s="606">
        <v>1</v>
      </c>
      <c r="E6043" s="606">
        <v>2010</v>
      </c>
      <c r="F6043" s="1080">
        <v>168.92892000000001</v>
      </c>
      <c r="G6043" s="784">
        <f t="shared" si="200"/>
        <v>168.92892000000001</v>
      </c>
      <c r="H6043" s="1081">
        <v>100</v>
      </c>
      <c r="I6043" s="784">
        <f t="shared" si="201"/>
        <v>0</v>
      </c>
      <c r="J6043" s="771"/>
      <c r="K6043" s="713"/>
      <c r="L6043" s="713"/>
      <c r="M6043" s="771"/>
      <c r="N6043" s="713"/>
      <c r="O6043" s="713"/>
      <c r="P6043" s="1838"/>
    </row>
    <row r="6044" spans="1:16" ht="20.25" customHeight="1" x14ac:dyDescent="0.2">
      <c r="A6044" s="606">
        <v>583</v>
      </c>
      <c r="B6044" s="786" t="s">
        <v>1995</v>
      </c>
      <c r="C6044" s="606" t="s">
        <v>701</v>
      </c>
      <c r="D6044" s="606">
        <v>1</v>
      </c>
      <c r="E6044" s="606">
        <v>2010</v>
      </c>
      <c r="F6044" s="1080">
        <v>168.92892000000001</v>
      </c>
      <c r="G6044" s="784">
        <f t="shared" si="200"/>
        <v>168.92892000000001</v>
      </c>
      <c r="H6044" s="1081">
        <v>100</v>
      </c>
      <c r="I6044" s="784">
        <f t="shared" si="201"/>
        <v>0</v>
      </c>
      <c r="J6044" s="771"/>
      <c r="K6044" s="713"/>
      <c r="L6044" s="713"/>
      <c r="M6044" s="771"/>
      <c r="N6044" s="713"/>
      <c r="O6044" s="713"/>
      <c r="P6044" s="1838"/>
    </row>
    <row r="6045" spans="1:16" ht="20.25" customHeight="1" x14ac:dyDescent="0.2">
      <c r="A6045" s="606">
        <v>584</v>
      </c>
      <c r="B6045" s="786" t="s">
        <v>1995</v>
      </c>
      <c r="C6045" s="606" t="s">
        <v>701</v>
      </c>
      <c r="D6045" s="606">
        <v>1</v>
      </c>
      <c r="E6045" s="606">
        <v>2010</v>
      </c>
      <c r="F6045" s="1080">
        <v>168.92892000000001</v>
      </c>
      <c r="G6045" s="784">
        <f t="shared" si="200"/>
        <v>168.92892000000001</v>
      </c>
      <c r="H6045" s="1081">
        <v>100</v>
      </c>
      <c r="I6045" s="784">
        <f t="shared" si="201"/>
        <v>0</v>
      </c>
      <c r="J6045" s="771"/>
      <c r="K6045" s="713"/>
      <c r="L6045" s="713"/>
      <c r="M6045" s="771"/>
      <c r="N6045" s="713"/>
      <c r="O6045" s="713"/>
      <c r="P6045" s="1838"/>
    </row>
    <row r="6046" spans="1:16" ht="20.25" customHeight="1" x14ac:dyDescent="0.2">
      <c r="A6046" s="606">
        <v>585</v>
      </c>
      <c r="B6046" s="786" t="s">
        <v>1995</v>
      </c>
      <c r="C6046" s="606" t="s">
        <v>701</v>
      </c>
      <c r="D6046" s="606">
        <v>1</v>
      </c>
      <c r="E6046" s="606">
        <v>2010</v>
      </c>
      <c r="F6046" s="1080">
        <v>168.92892000000001</v>
      </c>
      <c r="G6046" s="784">
        <f t="shared" si="200"/>
        <v>168.92892000000001</v>
      </c>
      <c r="H6046" s="1081">
        <v>100</v>
      </c>
      <c r="I6046" s="784">
        <f t="shared" si="201"/>
        <v>0</v>
      </c>
      <c r="J6046" s="771"/>
      <c r="K6046" s="713"/>
      <c r="L6046" s="713"/>
      <c r="M6046" s="771"/>
      <c r="N6046" s="713"/>
      <c r="O6046" s="713"/>
      <c r="P6046" s="1838"/>
    </row>
    <row r="6047" spans="1:16" ht="20.25" customHeight="1" x14ac:dyDescent="0.2">
      <c r="A6047" s="606">
        <v>586</v>
      </c>
      <c r="B6047" s="786" t="s">
        <v>1995</v>
      </c>
      <c r="C6047" s="606" t="s">
        <v>701</v>
      </c>
      <c r="D6047" s="606">
        <v>1</v>
      </c>
      <c r="E6047" s="606">
        <v>2010</v>
      </c>
      <c r="F6047" s="1080">
        <v>168.92892000000001</v>
      </c>
      <c r="G6047" s="784">
        <f t="shared" si="200"/>
        <v>168.92892000000001</v>
      </c>
      <c r="H6047" s="1081">
        <v>100</v>
      </c>
      <c r="I6047" s="784">
        <f t="shared" si="201"/>
        <v>0</v>
      </c>
      <c r="J6047" s="771"/>
      <c r="K6047" s="713"/>
      <c r="L6047" s="713"/>
      <c r="M6047" s="771"/>
      <c r="N6047" s="713"/>
      <c r="O6047" s="713"/>
      <c r="P6047" s="1838"/>
    </row>
    <row r="6048" spans="1:16" ht="15" customHeight="1" x14ac:dyDescent="0.2">
      <c r="A6048" s="606">
        <v>587</v>
      </c>
      <c r="B6048" s="786" t="s">
        <v>1995</v>
      </c>
      <c r="C6048" s="606" t="s">
        <v>701</v>
      </c>
      <c r="D6048" s="606">
        <v>1</v>
      </c>
      <c r="E6048" s="606">
        <v>2010</v>
      </c>
      <c r="F6048" s="1080">
        <v>168.92892000000001</v>
      </c>
      <c r="G6048" s="784">
        <f t="shared" si="200"/>
        <v>168.92892000000001</v>
      </c>
      <c r="H6048" s="1081">
        <v>100</v>
      </c>
      <c r="I6048" s="784">
        <f t="shared" si="201"/>
        <v>0</v>
      </c>
      <c r="J6048" s="771"/>
      <c r="K6048" s="713"/>
      <c r="L6048" s="713"/>
      <c r="M6048" s="771"/>
      <c r="N6048" s="713"/>
      <c r="O6048" s="713"/>
      <c r="P6048" s="1838"/>
    </row>
    <row r="6049" spans="1:16" ht="20.25" customHeight="1" x14ac:dyDescent="0.2">
      <c r="A6049" s="606">
        <v>588</v>
      </c>
      <c r="B6049" s="786" t="s">
        <v>1995</v>
      </c>
      <c r="C6049" s="606" t="s">
        <v>701</v>
      </c>
      <c r="D6049" s="606">
        <v>1</v>
      </c>
      <c r="E6049" s="606">
        <v>2010</v>
      </c>
      <c r="F6049" s="1080">
        <v>168.92892000000001</v>
      </c>
      <c r="G6049" s="784">
        <f t="shared" si="200"/>
        <v>168.92892000000001</v>
      </c>
      <c r="H6049" s="1081">
        <v>100</v>
      </c>
      <c r="I6049" s="784">
        <f t="shared" si="201"/>
        <v>0</v>
      </c>
      <c r="J6049" s="771"/>
      <c r="K6049" s="713"/>
      <c r="L6049" s="713"/>
      <c r="M6049" s="771"/>
      <c r="N6049" s="713"/>
      <c r="O6049" s="713"/>
      <c r="P6049" s="1838"/>
    </row>
    <row r="6050" spans="1:16" ht="20.25" customHeight="1" x14ac:dyDescent="0.2">
      <c r="A6050" s="606">
        <v>589</v>
      </c>
      <c r="B6050" s="786" t="s">
        <v>1995</v>
      </c>
      <c r="C6050" s="606" t="s">
        <v>701</v>
      </c>
      <c r="D6050" s="606">
        <v>1</v>
      </c>
      <c r="E6050" s="606">
        <v>2010</v>
      </c>
      <c r="F6050" s="1080">
        <v>168.92892000000001</v>
      </c>
      <c r="G6050" s="784">
        <f t="shared" si="200"/>
        <v>168.92892000000001</v>
      </c>
      <c r="H6050" s="1081">
        <v>100</v>
      </c>
      <c r="I6050" s="784">
        <f t="shared" si="201"/>
        <v>0</v>
      </c>
      <c r="J6050" s="771"/>
      <c r="K6050" s="713"/>
      <c r="L6050" s="713"/>
      <c r="M6050" s="771"/>
      <c r="N6050" s="713"/>
      <c r="O6050" s="713"/>
      <c r="P6050" s="1838"/>
    </row>
    <row r="6051" spans="1:16" ht="20.25" customHeight="1" x14ac:dyDescent="0.2">
      <c r="A6051" s="606">
        <v>590</v>
      </c>
      <c r="B6051" s="786" t="s">
        <v>1995</v>
      </c>
      <c r="C6051" s="606" t="s">
        <v>701</v>
      </c>
      <c r="D6051" s="606">
        <v>1</v>
      </c>
      <c r="E6051" s="606">
        <v>2010</v>
      </c>
      <c r="F6051" s="1080">
        <v>168.92892000000001</v>
      </c>
      <c r="G6051" s="784">
        <f t="shared" si="200"/>
        <v>168.92892000000001</v>
      </c>
      <c r="H6051" s="1081">
        <v>100</v>
      </c>
      <c r="I6051" s="784">
        <f t="shared" si="201"/>
        <v>0</v>
      </c>
      <c r="J6051" s="771"/>
      <c r="K6051" s="713"/>
      <c r="L6051" s="713"/>
      <c r="M6051" s="771"/>
      <c r="N6051" s="713"/>
      <c r="O6051" s="713"/>
      <c r="P6051" s="1838"/>
    </row>
    <row r="6052" spans="1:16" ht="20.25" customHeight="1" x14ac:dyDescent="0.2">
      <c r="A6052" s="606">
        <v>591</v>
      </c>
      <c r="B6052" s="786" t="s">
        <v>1995</v>
      </c>
      <c r="C6052" s="606" t="s">
        <v>701</v>
      </c>
      <c r="D6052" s="606">
        <v>1</v>
      </c>
      <c r="E6052" s="606">
        <v>2010</v>
      </c>
      <c r="F6052" s="1080">
        <v>168.92892000000001</v>
      </c>
      <c r="G6052" s="784">
        <f t="shared" si="200"/>
        <v>168.92892000000001</v>
      </c>
      <c r="H6052" s="1081">
        <v>100</v>
      </c>
      <c r="I6052" s="784">
        <f t="shared" si="201"/>
        <v>0</v>
      </c>
      <c r="J6052" s="771"/>
      <c r="K6052" s="713"/>
      <c r="L6052" s="713"/>
      <c r="M6052" s="771"/>
      <c r="N6052" s="713"/>
      <c r="O6052" s="713"/>
      <c r="P6052" s="1838"/>
    </row>
    <row r="6053" spans="1:16" ht="20.25" customHeight="1" x14ac:dyDescent="0.2">
      <c r="A6053" s="606">
        <v>592</v>
      </c>
      <c r="B6053" s="786" t="s">
        <v>1995</v>
      </c>
      <c r="C6053" s="606" t="s">
        <v>701</v>
      </c>
      <c r="D6053" s="606">
        <v>1</v>
      </c>
      <c r="E6053" s="606">
        <v>2010</v>
      </c>
      <c r="F6053" s="1080">
        <v>168.92892000000001</v>
      </c>
      <c r="G6053" s="784">
        <f t="shared" si="200"/>
        <v>168.92892000000001</v>
      </c>
      <c r="H6053" s="1081">
        <v>100</v>
      </c>
      <c r="I6053" s="784">
        <f t="shared" si="201"/>
        <v>0</v>
      </c>
      <c r="J6053" s="771"/>
      <c r="K6053" s="713"/>
      <c r="L6053" s="713"/>
      <c r="M6053" s="771"/>
      <c r="N6053" s="713"/>
      <c r="O6053" s="713"/>
      <c r="P6053" s="1838"/>
    </row>
    <row r="6054" spans="1:16" ht="20.25" customHeight="1" x14ac:dyDescent="0.2">
      <c r="A6054" s="606">
        <v>593</v>
      </c>
      <c r="B6054" s="786" t="s">
        <v>801</v>
      </c>
      <c r="C6054" s="606" t="s">
        <v>701</v>
      </c>
      <c r="D6054" s="606">
        <v>1</v>
      </c>
      <c r="E6054" s="606">
        <v>2010</v>
      </c>
      <c r="F6054" s="1080">
        <v>222</v>
      </c>
      <c r="G6054" s="784">
        <f t="shared" si="200"/>
        <v>222</v>
      </c>
      <c r="H6054" s="1081">
        <v>100</v>
      </c>
      <c r="I6054" s="784">
        <f t="shared" si="201"/>
        <v>0</v>
      </c>
      <c r="J6054" s="771"/>
      <c r="K6054" s="713"/>
      <c r="L6054" s="713"/>
      <c r="M6054" s="771"/>
      <c r="N6054" s="713"/>
      <c r="O6054" s="713"/>
      <c r="P6054" s="1838"/>
    </row>
    <row r="6055" spans="1:16" ht="20.25" customHeight="1" x14ac:dyDescent="0.2">
      <c r="A6055" s="606">
        <v>594</v>
      </c>
      <c r="B6055" s="786" t="s">
        <v>801</v>
      </c>
      <c r="C6055" s="606" t="s">
        <v>701</v>
      </c>
      <c r="D6055" s="606">
        <v>1</v>
      </c>
      <c r="E6055" s="606">
        <v>2010</v>
      </c>
      <c r="F6055" s="1080">
        <v>222</v>
      </c>
      <c r="G6055" s="784">
        <f t="shared" si="200"/>
        <v>222</v>
      </c>
      <c r="H6055" s="1081">
        <v>100</v>
      </c>
      <c r="I6055" s="784">
        <f t="shared" si="201"/>
        <v>0</v>
      </c>
      <c r="J6055" s="771"/>
      <c r="K6055" s="713"/>
      <c r="L6055" s="713"/>
      <c r="M6055" s="771"/>
      <c r="N6055" s="713"/>
      <c r="O6055" s="713"/>
      <c r="P6055" s="1838"/>
    </row>
    <row r="6056" spans="1:16" ht="27" x14ac:dyDescent="0.2">
      <c r="A6056" s="606">
        <v>595</v>
      </c>
      <c r="B6056" s="800" t="s">
        <v>4110</v>
      </c>
      <c r="C6056" s="606" t="s">
        <v>701</v>
      </c>
      <c r="D6056" s="606">
        <v>1</v>
      </c>
      <c r="E6056" s="606">
        <v>2010</v>
      </c>
      <c r="F6056" s="1080">
        <v>264.89999999999998</v>
      </c>
      <c r="G6056" s="784">
        <f t="shared" si="200"/>
        <v>264.89999999999998</v>
      </c>
      <c r="H6056" s="1081">
        <v>100</v>
      </c>
      <c r="I6056" s="784">
        <f t="shared" si="201"/>
        <v>0</v>
      </c>
      <c r="J6056" s="771"/>
      <c r="K6056" s="713"/>
      <c r="L6056" s="713"/>
      <c r="M6056" s="771"/>
      <c r="N6056" s="713"/>
      <c r="O6056" s="713"/>
      <c r="P6056" s="1838"/>
    </row>
    <row r="6057" spans="1:16" ht="27" x14ac:dyDescent="0.2">
      <c r="A6057" s="606">
        <v>596</v>
      </c>
      <c r="B6057" s="800" t="s">
        <v>4110</v>
      </c>
      <c r="C6057" s="606" t="s">
        <v>701</v>
      </c>
      <c r="D6057" s="606">
        <v>1</v>
      </c>
      <c r="E6057" s="606">
        <v>2010</v>
      </c>
      <c r="F6057" s="1080">
        <v>264.89999999999998</v>
      </c>
      <c r="G6057" s="784">
        <f t="shared" si="200"/>
        <v>264.89999999999998</v>
      </c>
      <c r="H6057" s="1081">
        <v>100</v>
      </c>
      <c r="I6057" s="784">
        <f t="shared" si="201"/>
        <v>0</v>
      </c>
      <c r="J6057" s="771"/>
      <c r="K6057" s="713"/>
      <c r="L6057" s="713"/>
      <c r="M6057" s="771"/>
      <c r="N6057" s="713"/>
      <c r="O6057" s="713"/>
      <c r="P6057" s="1838"/>
    </row>
    <row r="6058" spans="1:16" ht="27" x14ac:dyDescent="0.2">
      <c r="A6058" s="606">
        <v>597</v>
      </c>
      <c r="B6058" s="800" t="s">
        <v>4110</v>
      </c>
      <c r="C6058" s="606" t="s">
        <v>701</v>
      </c>
      <c r="D6058" s="606">
        <v>1</v>
      </c>
      <c r="E6058" s="606">
        <v>2010</v>
      </c>
      <c r="F6058" s="1080">
        <v>264.89999999999998</v>
      </c>
      <c r="G6058" s="784">
        <f t="shared" si="200"/>
        <v>264.89999999999998</v>
      </c>
      <c r="H6058" s="1081">
        <v>100</v>
      </c>
      <c r="I6058" s="784">
        <f t="shared" si="201"/>
        <v>0</v>
      </c>
      <c r="J6058" s="771"/>
      <c r="K6058" s="713"/>
      <c r="L6058" s="713"/>
      <c r="M6058" s="771"/>
      <c r="N6058" s="713"/>
      <c r="O6058" s="713"/>
      <c r="P6058" s="1838"/>
    </row>
    <row r="6059" spans="1:16" ht="27" x14ac:dyDescent="0.2">
      <c r="A6059" s="606">
        <v>598</v>
      </c>
      <c r="B6059" s="800" t="s">
        <v>4110</v>
      </c>
      <c r="C6059" s="606" t="s">
        <v>701</v>
      </c>
      <c r="D6059" s="606">
        <v>1</v>
      </c>
      <c r="E6059" s="606">
        <v>2010</v>
      </c>
      <c r="F6059" s="1080">
        <v>264.89999999999998</v>
      </c>
      <c r="G6059" s="784">
        <f t="shared" si="200"/>
        <v>264.89999999999998</v>
      </c>
      <c r="H6059" s="1081">
        <v>100</v>
      </c>
      <c r="I6059" s="784">
        <f t="shared" si="201"/>
        <v>0</v>
      </c>
      <c r="J6059" s="771"/>
      <c r="K6059" s="713"/>
      <c r="L6059" s="713"/>
      <c r="M6059" s="771"/>
      <c r="N6059" s="713"/>
      <c r="O6059" s="713"/>
      <c r="P6059" s="1838"/>
    </row>
    <row r="6060" spans="1:16" ht="20.25" customHeight="1" x14ac:dyDescent="0.2">
      <c r="A6060" s="606">
        <v>599</v>
      </c>
      <c r="B6060" s="800" t="s">
        <v>785</v>
      </c>
      <c r="C6060" s="606" t="s">
        <v>701</v>
      </c>
      <c r="D6060" s="606">
        <v>1</v>
      </c>
      <c r="E6060" s="606">
        <v>2010</v>
      </c>
      <c r="F6060" s="1080">
        <v>222.624</v>
      </c>
      <c r="G6060" s="784">
        <f t="shared" si="200"/>
        <v>222.624</v>
      </c>
      <c r="H6060" s="1081">
        <v>100</v>
      </c>
      <c r="I6060" s="784">
        <f t="shared" si="201"/>
        <v>0</v>
      </c>
      <c r="J6060" s="771"/>
      <c r="K6060" s="713"/>
      <c r="L6060" s="713"/>
      <c r="M6060" s="771"/>
      <c r="N6060" s="713"/>
      <c r="O6060" s="713"/>
      <c r="P6060" s="1838"/>
    </row>
    <row r="6061" spans="1:16" ht="15" customHeight="1" x14ac:dyDescent="0.2">
      <c r="A6061" s="606">
        <v>600</v>
      </c>
      <c r="B6061" s="800" t="s">
        <v>785</v>
      </c>
      <c r="C6061" s="606" t="s">
        <v>701</v>
      </c>
      <c r="D6061" s="606">
        <v>1</v>
      </c>
      <c r="E6061" s="606">
        <v>2010</v>
      </c>
      <c r="F6061" s="1080">
        <v>222.624</v>
      </c>
      <c r="G6061" s="784">
        <f t="shared" si="200"/>
        <v>222.624</v>
      </c>
      <c r="H6061" s="1081">
        <v>100</v>
      </c>
      <c r="I6061" s="784">
        <f t="shared" si="201"/>
        <v>0</v>
      </c>
      <c r="J6061" s="771"/>
      <c r="K6061" s="713"/>
      <c r="L6061" s="713"/>
      <c r="M6061" s="771"/>
      <c r="N6061" s="713"/>
      <c r="O6061" s="713"/>
      <c r="P6061" s="1838"/>
    </row>
    <row r="6062" spans="1:16" ht="20.25" customHeight="1" x14ac:dyDescent="0.2">
      <c r="A6062" s="606">
        <v>601</v>
      </c>
      <c r="B6062" s="786" t="s">
        <v>4113</v>
      </c>
      <c r="C6062" s="606" t="s">
        <v>701</v>
      </c>
      <c r="D6062" s="606">
        <v>10</v>
      </c>
      <c r="E6062" s="606">
        <v>2010</v>
      </c>
      <c r="F6062" s="1080">
        <v>1060</v>
      </c>
      <c r="G6062" s="784">
        <f t="shared" si="200"/>
        <v>1060</v>
      </c>
      <c r="H6062" s="1081">
        <v>100</v>
      </c>
      <c r="I6062" s="784">
        <f t="shared" si="201"/>
        <v>0</v>
      </c>
      <c r="J6062" s="771"/>
      <c r="K6062" s="713"/>
      <c r="L6062" s="713"/>
      <c r="M6062" s="771"/>
      <c r="N6062" s="713"/>
      <c r="O6062" s="713"/>
      <c r="P6062" s="1838"/>
    </row>
    <row r="6063" spans="1:16" ht="20.25" customHeight="1" x14ac:dyDescent="0.2">
      <c r="A6063" s="606">
        <v>602</v>
      </c>
      <c r="B6063" s="800" t="s">
        <v>4105</v>
      </c>
      <c r="C6063" s="606" t="s">
        <v>701</v>
      </c>
      <c r="D6063" s="788">
        <v>5</v>
      </c>
      <c r="E6063" s="606">
        <v>2010</v>
      </c>
      <c r="F6063" s="1106">
        <v>193.8</v>
      </c>
      <c r="G6063" s="784">
        <f t="shared" si="200"/>
        <v>193.8</v>
      </c>
      <c r="H6063" s="1081">
        <v>100</v>
      </c>
      <c r="I6063" s="784">
        <f t="shared" si="201"/>
        <v>0</v>
      </c>
      <c r="J6063" s="771"/>
      <c r="K6063" s="713"/>
      <c r="L6063" s="713"/>
      <c r="M6063" s="771"/>
      <c r="N6063" s="713"/>
      <c r="O6063" s="713"/>
      <c r="P6063" s="1838"/>
    </row>
    <row r="6064" spans="1:16" ht="20.25" customHeight="1" x14ac:dyDescent="0.2">
      <c r="A6064" s="606">
        <v>603</v>
      </c>
      <c r="B6064" s="786" t="s">
        <v>3166</v>
      </c>
      <c r="C6064" s="606" t="s">
        <v>701</v>
      </c>
      <c r="D6064" s="788">
        <v>5</v>
      </c>
      <c r="E6064" s="606">
        <v>2010</v>
      </c>
      <c r="F6064" s="1106">
        <v>187.8</v>
      </c>
      <c r="G6064" s="784">
        <f t="shared" si="200"/>
        <v>187.8</v>
      </c>
      <c r="H6064" s="1081">
        <v>100</v>
      </c>
      <c r="I6064" s="784">
        <f t="shared" si="201"/>
        <v>0</v>
      </c>
      <c r="J6064" s="771"/>
      <c r="K6064" s="713"/>
      <c r="L6064" s="713"/>
      <c r="M6064" s="771"/>
      <c r="N6064" s="713"/>
      <c r="O6064" s="713"/>
      <c r="P6064" s="1838"/>
    </row>
    <row r="6065" spans="1:16" ht="20.25" customHeight="1" x14ac:dyDescent="0.2">
      <c r="A6065" s="606">
        <v>604</v>
      </c>
      <c r="B6065" s="786" t="s">
        <v>4106</v>
      </c>
      <c r="C6065" s="606" t="s">
        <v>701</v>
      </c>
      <c r="D6065" s="788">
        <v>5</v>
      </c>
      <c r="E6065" s="606">
        <v>2010</v>
      </c>
      <c r="F6065" s="1106">
        <v>211.2</v>
      </c>
      <c r="G6065" s="784">
        <f t="shared" si="200"/>
        <v>211.2</v>
      </c>
      <c r="H6065" s="1081">
        <v>100</v>
      </c>
      <c r="I6065" s="784">
        <f t="shared" si="201"/>
        <v>0</v>
      </c>
      <c r="J6065" s="771"/>
      <c r="K6065" s="713"/>
      <c r="L6065" s="713"/>
      <c r="M6065" s="771"/>
      <c r="N6065" s="713"/>
      <c r="O6065" s="713"/>
      <c r="P6065" s="1838"/>
    </row>
    <row r="6066" spans="1:16" ht="54" x14ac:dyDescent="0.2">
      <c r="A6066" s="606">
        <v>605</v>
      </c>
      <c r="B6066" s="786" t="s">
        <v>4107</v>
      </c>
      <c r="C6066" s="606" t="s">
        <v>701</v>
      </c>
      <c r="D6066" s="789">
        <v>1</v>
      </c>
      <c r="E6066" s="606">
        <v>2010</v>
      </c>
      <c r="F6066" s="1106">
        <v>384</v>
      </c>
      <c r="G6066" s="784">
        <f t="shared" si="200"/>
        <v>384</v>
      </c>
      <c r="H6066" s="1081">
        <v>100</v>
      </c>
      <c r="I6066" s="784">
        <f t="shared" si="201"/>
        <v>0</v>
      </c>
      <c r="J6066" s="771"/>
      <c r="K6066" s="713"/>
      <c r="L6066" s="713"/>
      <c r="M6066" s="771"/>
      <c r="N6066" s="713"/>
      <c r="O6066" s="713"/>
      <c r="P6066" s="1838"/>
    </row>
    <row r="6067" spans="1:16" ht="28.5" x14ac:dyDescent="0.2">
      <c r="A6067" s="606"/>
      <c r="B6067" s="641" t="s">
        <v>208</v>
      </c>
      <c r="C6067" s="633" t="s">
        <v>1</v>
      </c>
      <c r="D6067" s="633" t="s">
        <v>1</v>
      </c>
      <c r="E6067" s="633" t="s">
        <v>1</v>
      </c>
      <c r="F6067" s="784" t="s">
        <v>1</v>
      </c>
      <c r="G6067" s="784" t="s">
        <v>1</v>
      </c>
      <c r="H6067" s="711" t="s">
        <v>1</v>
      </c>
      <c r="I6067" s="784" t="s">
        <v>1</v>
      </c>
      <c r="J6067" s="644" t="s">
        <v>1</v>
      </c>
      <c r="K6067" s="692" t="s">
        <v>1</v>
      </c>
      <c r="L6067" s="692">
        <f>+L3183+L14</f>
        <v>629520.18399999989</v>
      </c>
      <c r="M6067" s="644" t="s">
        <v>1</v>
      </c>
      <c r="N6067" s="692" t="s">
        <v>1</v>
      </c>
      <c r="O6067" s="692">
        <f>+O3183+O14</f>
        <v>519799.06000000006</v>
      </c>
    </row>
  </sheetData>
  <mergeCells count="42">
    <mergeCell ref="J4475:J4476"/>
    <mergeCell ref="P3428:P3664"/>
    <mergeCell ref="P3795:P3875"/>
    <mergeCell ref="H2:J2"/>
    <mergeCell ref="A5:K5"/>
    <mergeCell ref="A7:K7"/>
    <mergeCell ref="B4:E4"/>
    <mergeCell ref="P2390:P2479"/>
    <mergeCell ref="P2620:P2706"/>
    <mergeCell ref="P402:P610"/>
    <mergeCell ref="M10:O10"/>
    <mergeCell ref="D10:I10"/>
    <mergeCell ref="J10:L10"/>
    <mergeCell ref="P16:P326"/>
    <mergeCell ref="P2480:P2619"/>
    <mergeCell ref="P611:P727"/>
    <mergeCell ref="P5462:P6066"/>
    <mergeCell ref="P5257:P5344"/>
    <mergeCell ref="P2838:P2938"/>
    <mergeCell ref="P5345:P5461"/>
    <mergeCell ref="P4829:P4925"/>
    <mergeCell ref="P4691:P4828"/>
    <mergeCell ref="P4926:P5031"/>
    <mergeCell ref="P3744:P3794"/>
    <mergeCell ref="P3876:P4051"/>
    <mergeCell ref="P5162:P5256"/>
    <mergeCell ref="P4613:P4690"/>
    <mergeCell ref="P2939:P3182"/>
    <mergeCell ref="P3185:P3401"/>
    <mergeCell ref="P4052:P4612"/>
    <mergeCell ref="P5032:P5161"/>
    <mergeCell ref="P3665:P3743"/>
    <mergeCell ref="P728:P842"/>
    <mergeCell ref="P327:P401"/>
    <mergeCell ref="P3402:P3427"/>
    <mergeCell ref="P1148:P1950"/>
    <mergeCell ref="P2707:P2837"/>
    <mergeCell ref="P843:P931"/>
    <mergeCell ref="P2277:P2389"/>
    <mergeCell ref="P2085:P2276"/>
    <mergeCell ref="P1951:P2084"/>
    <mergeCell ref="P932:P1147"/>
  </mergeCells>
  <phoneticPr fontId="2" type="noConversion"/>
  <conditionalFormatting sqref="B5032:B6066">
    <cfRule type="cellIs" dxfId="0" priority="2" stopIfTrue="1" operator="equal">
      <formula>0</formula>
    </cfRule>
  </conditionalFormatting>
  <pageMargins left="0.19" right="0.18" top="0.38" bottom="0.24" header="0.17" footer="0.19"/>
  <pageSetup paperSize="9" scale="76" orientation="landscape" verticalDpi="12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Q35"/>
  <sheetViews>
    <sheetView workbookViewId="0">
      <selection activeCell="S164" sqref="S164"/>
    </sheetView>
  </sheetViews>
  <sheetFormatPr defaultRowHeight="17.25" x14ac:dyDescent="0.3"/>
  <cols>
    <col min="1" max="1" width="3.5703125" style="202" bestFit="1" customWidth="1"/>
    <col min="2" max="2" width="30" style="203" bestFit="1" customWidth="1"/>
    <col min="3" max="3" width="11.5703125" style="203" customWidth="1"/>
    <col min="4" max="6" width="10.5703125" style="203" customWidth="1"/>
    <col min="7" max="7" width="13.140625" style="203" customWidth="1"/>
    <col min="8" max="9" width="10.5703125" style="203" customWidth="1"/>
    <col min="10" max="10" width="10.85546875" style="203" customWidth="1"/>
    <col min="11" max="11" width="9.140625" style="203"/>
    <col min="12" max="12" width="10.140625" style="203" customWidth="1"/>
    <col min="13" max="16" width="9.140625" style="203"/>
    <col min="17" max="17" width="9.85546875" style="203" bestFit="1" customWidth="1"/>
    <col min="18" max="16384" width="9.140625" style="203"/>
  </cols>
  <sheetData>
    <row r="1" spans="1:17" s="309" customFormat="1" ht="13.5" x14ac:dyDescent="0.25">
      <c r="A1" s="307"/>
      <c r="B1" s="3"/>
      <c r="C1" s="3"/>
      <c r="D1" s="120"/>
      <c r="E1" s="120"/>
      <c r="F1" s="200"/>
      <c r="G1" s="200"/>
      <c r="H1" s="148"/>
      <c r="I1" s="148"/>
      <c r="J1" s="30"/>
      <c r="K1" s="133" t="s">
        <v>201</v>
      </c>
      <c r="L1" s="3"/>
      <c r="M1" s="133"/>
      <c r="N1" s="133"/>
      <c r="O1" s="1675"/>
      <c r="P1" s="1675"/>
      <c r="Q1" s="308"/>
    </row>
    <row r="2" spans="1:17" s="309" customFormat="1" ht="12.75" customHeight="1" x14ac:dyDescent="0.25">
      <c r="A2" s="307"/>
      <c r="B2" s="3"/>
      <c r="C2" s="3"/>
      <c r="D2" s="120"/>
      <c r="E2" s="120"/>
      <c r="F2" s="200"/>
      <c r="G2" s="200"/>
      <c r="H2" s="148"/>
      <c r="I2" s="148"/>
      <c r="J2" s="1675" t="s">
        <v>28</v>
      </c>
      <c r="K2" s="1675"/>
      <c r="L2" s="1675"/>
      <c r="M2" s="133"/>
      <c r="N2" s="133"/>
      <c r="O2" s="1675"/>
      <c r="P2" s="1675"/>
      <c r="Q2" s="1675"/>
    </row>
    <row r="3" spans="1:17" s="31" customFormat="1" ht="18" thickBot="1" x14ac:dyDescent="0.35">
      <c r="A3" s="30"/>
      <c r="B3" s="1359" t="s">
        <v>540</v>
      </c>
      <c r="C3" s="193"/>
      <c r="D3" s="193"/>
      <c r="E3" s="193"/>
      <c r="F3" s="23"/>
      <c r="G3" s="23"/>
      <c r="H3" s="23"/>
      <c r="I3" s="23"/>
      <c r="J3" s="23"/>
      <c r="K3" s="310"/>
      <c r="L3" s="310"/>
      <c r="M3" s="310"/>
      <c r="N3" s="310"/>
    </row>
    <row r="4" spans="1:17" s="181" customFormat="1" ht="17.25" customHeight="1" x14ac:dyDescent="0.25">
      <c r="A4" s="30"/>
      <c r="B4" s="1648" t="s">
        <v>29</v>
      </c>
      <c r="C4" s="1648"/>
      <c r="D4" s="1648"/>
      <c r="E4" s="1648"/>
      <c r="F4" s="180"/>
      <c r="G4" s="180"/>
      <c r="H4" s="41"/>
      <c r="I4" s="180"/>
      <c r="J4" s="180"/>
      <c r="K4" s="180"/>
      <c r="L4" s="180"/>
      <c r="M4" s="180"/>
      <c r="N4" s="180"/>
    </row>
    <row r="5" spans="1:17" ht="17.25" customHeight="1" x14ac:dyDescent="0.3">
      <c r="A5" s="1860" t="s">
        <v>63</v>
      </c>
      <c r="B5" s="1860"/>
      <c r="C5" s="1860"/>
      <c r="D5" s="1860"/>
      <c r="E5" s="1860"/>
      <c r="F5" s="1860"/>
      <c r="G5" s="1860"/>
      <c r="H5" s="1860"/>
      <c r="I5" s="1860"/>
      <c r="J5" s="1860"/>
      <c r="K5" s="1860"/>
      <c r="L5" s="1860"/>
      <c r="M5" s="1487"/>
      <c r="N5" s="1861" t="s">
        <v>4669</v>
      </c>
      <c r="O5" s="1861"/>
    </row>
    <row r="6" spans="1:17" x14ac:dyDescent="0.3">
      <c r="A6" s="1862" t="s">
        <v>118</v>
      </c>
      <c r="B6" s="1862" t="s">
        <v>211</v>
      </c>
      <c r="C6" s="1858" t="s">
        <v>212</v>
      </c>
      <c r="D6" s="1858" t="s">
        <v>4670</v>
      </c>
      <c r="E6" s="1862" t="s">
        <v>213</v>
      </c>
      <c r="F6" s="1858" t="s">
        <v>214</v>
      </c>
      <c r="G6" s="1858" t="s">
        <v>215</v>
      </c>
      <c r="H6" s="1863" t="s">
        <v>218</v>
      </c>
      <c r="I6" s="1863"/>
      <c r="J6" s="1858" t="s">
        <v>219</v>
      </c>
      <c r="K6" s="1858" t="s">
        <v>1681</v>
      </c>
      <c r="L6" s="1858" t="s">
        <v>1682</v>
      </c>
      <c r="M6" s="1858" t="s">
        <v>220</v>
      </c>
      <c r="N6" s="1858" t="s">
        <v>450</v>
      </c>
      <c r="O6" s="1858" t="s">
        <v>1683</v>
      </c>
    </row>
    <row r="7" spans="1:17" ht="37.5" customHeight="1" x14ac:dyDescent="0.3">
      <c r="A7" s="1862"/>
      <c r="B7" s="1862"/>
      <c r="C7" s="1859"/>
      <c r="D7" s="1859"/>
      <c r="E7" s="1862"/>
      <c r="F7" s="1859"/>
      <c r="G7" s="1859"/>
      <c r="H7" s="1488" t="s">
        <v>216</v>
      </c>
      <c r="I7" s="1488" t="s">
        <v>217</v>
      </c>
      <c r="J7" s="1859"/>
      <c r="K7" s="1859"/>
      <c r="L7" s="1859"/>
      <c r="M7" s="1859"/>
      <c r="N7" s="1859"/>
      <c r="O7" s="1859"/>
    </row>
    <row r="8" spans="1:17" x14ac:dyDescent="0.3">
      <c r="A8" s="1488">
        <v>1</v>
      </c>
      <c r="B8" s="1488">
        <v>2</v>
      </c>
      <c r="C8" s="1489">
        <v>3</v>
      </c>
      <c r="D8" s="1488">
        <v>4</v>
      </c>
      <c r="E8" s="1488">
        <v>4</v>
      </c>
      <c r="F8" s="1488">
        <v>5</v>
      </c>
      <c r="G8" s="1489">
        <v>6</v>
      </c>
      <c r="H8" s="1488">
        <v>7</v>
      </c>
      <c r="I8" s="1488">
        <v>8</v>
      </c>
      <c r="J8" s="1489">
        <v>9</v>
      </c>
      <c r="K8" s="1488">
        <v>10</v>
      </c>
      <c r="L8" s="1488">
        <v>11</v>
      </c>
      <c r="M8" s="1489">
        <v>12</v>
      </c>
      <c r="N8" s="1488">
        <v>13</v>
      </c>
      <c r="O8" s="1488">
        <v>14</v>
      </c>
    </row>
    <row r="9" spans="1:17" x14ac:dyDescent="0.3">
      <c r="A9" s="575">
        <v>1</v>
      </c>
      <c r="B9" s="770" t="s">
        <v>4671</v>
      </c>
      <c r="C9" s="1075">
        <v>596</v>
      </c>
      <c r="D9" s="1075">
        <v>556</v>
      </c>
      <c r="E9" s="1075">
        <v>1</v>
      </c>
      <c r="F9" s="1075">
        <v>1</v>
      </c>
      <c r="G9" s="578">
        <v>5500</v>
      </c>
      <c r="H9" s="1075">
        <v>2020</v>
      </c>
      <c r="I9" s="578">
        <f>D9*F9*G9/1000</f>
        <v>3058</v>
      </c>
      <c r="J9" s="1075">
        <f>H9+E9</f>
        <v>2021</v>
      </c>
      <c r="K9" s="578">
        <f>IF(J9=2021,G9*F9*C9/1000,(C9-D9)*G9/1000)</f>
        <v>3278</v>
      </c>
      <c r="L9" s="578">
        <f>IF(H9=2020,F9*G9*D9/1000,0/1000)</f>
        <v>3058</v>
      </c>
      <c r="M9" s="1490">
        <f>K9-L9</f>
        <v>220</v>
      </c>
      <c r="N9" s="578">
        <f>IF(J9=2021,G9*C9*F9/1000,0/1000)</f>
        <v>3278</v>
      </c>
      <c r="O9" s="578">
        <f>IF(J9=2021,G9*C9*F9/1000,#REF!*#REF!/1000)</f>
        <v>3278</v>
      </c>
    </row>
    <row r="10" spans="1:17" x14ac:dyDescent="0.3">
      <c r="A10" s="575">
        <v>2</v>
      </c>
      <c r="B10" s="770" t="s">
        <v>4672</v>
      </c>
      <c r="C10" s="1075">
        <v>100</v>
      </c>
      <c r="D10" s="1075">
        <v>100</v>
      </c>
      <c r="E10" s="1075">
        <v>1</v>
      </c>
      <c r="F10" s="1075">
        <v>1</v>
      </c>
      <c r="G10" s="578">
        <v>3000</v>
      </c>
      <c r="H10" s="1075">
        <v>2020</v>
      </c>
      <c r="I10" s="578">
        <f t="shared" ref="I10:I33" si="0">D10*F10*G10/1000</f>
        <v>300</v>
      </c>
      <c r="J10" s="1075">
        <f t="shared" ref="J10:J33" si="1">H10+E10</f>
        <v>2021</v>
      </c>
      <c r="K10" s="578">
        <f t="shared" ref="K10:K32" si="2">IF(J10=2021,G10*F10*C10/1000,(C10-D10)*G10/1000)</f>
        <v>300</v>
      </c>
      <c r="L10" s="578">
        <f t="shared" ref="L10:L33" si="3">IF(H10=2020,F10*G10*D10/1000,0/1000)</f>
        <v>300</v>
      </c>
      <c r="M10" s="1490">
        <f t="shared" ref="M10:M33" si="4">K10-L10</f>
        <v>0</v>
      </c>
      <c r="N10" s="578">
        <f t="shared" ref="N10:N23" si="5">IF(J10=2021,G10*C10*F10/1000,0/1000)</f>
        <v>300</v>
      </c>
      <c r="O10" s="578">
        <f>IF(J10=2021,G10*C10*F10/1000,#REF!*#REF!/1000)</f>
        <v>300</v>
      </c>
    </row>
    <row r="11" spans="1:17" x14ac:dyDescent="0.3">
      <c r="A11" s="575">
        <v>3</v>
      </c>
      <c r="B11" s="770" t="s">
        <v>4673</v>
      </c>
      <c r="C11" s="1075">
        <v>596</v>
      </c>
      <c r="D11" s="1075">
        <v>556</v>
      </c>
      <c r="E11" s="1075">
        <v>1</v>
      </c>
      <c r="F11" s="1075">
        <v>2</v>
      </c>
      <c r="G11" s="578">
        <v>9000</v>
      </c>
      <c r="H11" s="1075">
        <v>2020</v>
      </c>
      <c r="I11" s="578">
        <f t="shared" si="0"/>
        <v>10008</v>
      </c>
      <c r="J11" s="1075">
        <f t="shared" si="1"/>
        <v>2021</v>
      </c>
      <c r="K11" s="578">
        <f t="shared" si="2"/>
        <v>10728</v>
      </c>
      <c r="L11" s="578">
        <f t="shared" si="3"/>
        <v>10008</v>
      </c>
      <c r="M11" s="1490">
        <f t="shared" si="4"/>
        <v>720</v>
      </c>
      <c r="N11" s="578">
        <f t="shared" si="5"/>
        <v>10728</v>
      </c>
      <c r="O11" s="578">
        <f>IF(J11=2021,G11*C11*F11/1000,#REF!*#REF!/1000)</f>
        <v>10728</v>
      </c>
    </row>
    <row r="12" spans="1:17" x14ac:dyDescent="0.3">
      <c r="A12" s="575">
        <v>4</v>
      </c>
      <c r="B12" s="770" t="s">
        <v>4674</v>
      </c>
      <c r="C12" s="1075">
        <v>100</v>
      </c>
      <c r="D12" s="1075">
        <v>100</v>
      </c>
      <c r="E12" s="1075">
        <v>1</v>
      </c>
      <c r="F12" s="1075">
        <v>1</v>
      </c>
      <c r="G12" s="1326">
        <f>9000-3162</f>
        <v>5838</v>
      </c>
      <c r="H12" s="1075">
        <v>2020</v>
      </c>
      <c r="I12" s="578">
        <f t="shared" si="0"/>
        <v>583.79999999999995</v>
      </c>
      <c r="J12" s="1075">
        <f t="shared" si="1"/>
        <v>2021</v>
      </c>
      <c r="K12" s="578">
        <f t="shared" si="2"/>
        <v>583.79999999999995</v>
      </c>
      <c r="L12" s="578">
        <f t="shared" si="3"/>
        <v>583.79999999999995</v>
      </c>
      <c r="M12" s="1490">
        <f t="shared" si="4"/>
        <v>0</v>
      </c>
      <c r="N12" s="578">
        <f t="shared" si="5"/>
        <v>583.79999999999995</v>
      </c>
      <c r="O12" s="578">
        <f t="shared" ref="O12:O23" si="6">IF(J12=2021,G12*C12*F12/1000,D35*G35/1000)</f>
        <v>583.79999999999995</v>
      </c>
    </row>
    <row r="13" spans="1:17" x14ac:dyDescent="0.3">
      <c r="A13" s="575">
        <v>5</v>
      </c>
      <c r="B13" s="770" t="s">
        <v>4675</v>
      </c>
      <c r="C13" s="1075">
        <v>100</v>
      </c>
      <c r="D13" s="1075">
        <v>100</v>
      </c>
      <c r="E13" s="1075">
        <v>1</v>
      </c>
      <c r="F13" s="1075">
        <v>1</v>
      </c>
      <c r="G13" s="578">
        <v>6000</v>
      </c>
      <c r="H13" s="1075">
        <v>2020</v>
      </c>
      <c r="I13" s="578">
        <f t="shared" si="0"/>
        <v>600</v>
      </c>
      <c r="J13" s="1075">
        <f t="shared" si="1"/>
        <v>2021</v>
      </c>
      <c r="K13" s="578">
        <f t="shared" si="2"/>
        <v>600</v>
      </c>
      <c r="L13" s="578">
        <f t="shared" si="3"/>
        <v>600</v>
      </c>
      <c r="M13" s="1490">
        <f t="shared" si="4"/>
        <v>0</v>
      </c>
      <c r="N13" s="578">
        <f t="shared" si="5"/>
        <v>600</v>
      </c>
      <c r="O13" s="578">
        <f t="shared" si="6"/>
        <v>600</v>
      </c>
    </row>
    <row r="14" spans="1:17" x14ac:dyDescent="0.3">
      <c r="A14" s="575">
        <v>6</v>
      </c>
      <c r="B14" s="770" t="s">
        <v>4676</v>
      </c>
      <c r="C14" s="1075">
        <v>696</v>
      </c>
      <c r="D14" s="1075">
        <v>656</v>
      </c>
      <c r="E14" s="1075">
        <v>1</v>
      </c>
      <c r="F14" s="1075">
        <v>1</v>
      </c>
      <c r="G14" s="578">
        <v>5100</v>
      </c>
      <c r="H14" s="1075">
        <v>2020</v>
      </c>
      <c r="I14" s="578">
        <f t="shared" si="0"/>
        <v>3345.6</v>
      </c>
      <c r="J14" s="1075">
        <f t="shared" si="1"/>
        <v>2021</v>
      </c>
      <c r="K14" s="578">
        <f t="shared" si="2"/>
        <v>3549.6</v>
      </c>
      <c r="L14" s="578">
        <f t="shared" si="3"/>
        <v>3345.6</v>
      </c>
      <c r="M14" s="1490">
        <f t="shared" si="4"/>
        <v>204</v>
      </c>
      <c r="N14" s="578">
        <f t="shared" si="5"/>
        <v>3549.6</v>
      </c>
      <c r="O14" s="578">
        <f t="shared" si="6"/>
        <v>3549.6</v>
      </c>
    </row>
    <row r="15" spans="1:17" x14ac:dyDescent="0.3">
      <c r="A15" s="575">
        <v>7</v>
      </c>
      <c r="B15" s="770" t="s">
        <v>4677</v>
      </c>
      <c r="C15" s="1075">
        <v>696</v>
      </c>
      <c r="D15" s="1075">
        <v>656</v>
      </c>
      <c r="E15" s="1075">
        <v>1</v>
      </c>
      <c r="F15" s="1075">
        <v>1</v>
      </c>
      <c r="G15" s="578">
        <v>5300</v>
      </c>
      <c r="H15" s="1075">
        <v>2020</v>
      </c>
      <c r="I15" s="578">
        <f t="shared" si="0"/>
        <v>3476.8</v>
      </c>
      <c r="J15" s="1075">
        <f t="shared" si="1"/>
        <v>2021</v>
      </c>
      <c r="K15" s="578">
        <f t="shared" si="2"/>
        <v>3688.8</v>
      </c>
      <c r="L15" s="578">
        <f t="shared" si="3"/>
        <v>3476.8</v>
      </c>
      <c r="M15" s="1490">
        <f t="shared" si="4"/>
        <v>212</v>
      </c>
      <c r="N15" s="578">
        <f t="shared" si="5"/>
        <v>3688.8</v>
      </c>
      <c r="O15" s="578">
        <f t="shared" si="6"/>
        <v>3688.8</v>
      </c>
    </row>
    <row r="16" spans="1:17" x14ac:dyDescent="0.3">
      <c r="A16" s="575">
        <v>8</v>
      </c>
      <c r="B16" s="770" t="s">
        <v>4678</v>
      </c>
      <c r="C16" s="1075">
        <v>696</v>
      </c>
      <c r="D16" s="1075">
        <v>656</v>
      </c>
      <c r="E16" s="1075">
        <v>1</v>
      </c>
      <c r="F16" s="1075">
        <v>2</v>
      </c>
      <c r="G16" s="578">
        <v>5950</v>
      </c>
      <c r="H16" s="1075">
        <v>2020</v>
      </c>
      <c r="I16" s="578">
        <f t="shared" si="0"/>
        <v>7806.4</v>
      </c>
      <c r="J16" s="1075">
        <f t="shared" si="1"/>
        <v>2021</v>
      </c>
      <c r="K16" s="578">
        <f t="shared" si="2"/>
        <v>8282.4</v>
      </c>
      <c r="L16" s="578">
        <f t="shared" si="3"/>
        <v>7806.4</v>
      </c>
      <c r="M16" s="1490">
        <f t="shared" si="4"/>
        <v>476</v>
      </c>
      <c r="N16" s="578">
        <f t="shared" si="5"/>
        <v>8282.4</v>
      </c>
      <c r="O16" s="578">
        <f t="shared" si="6"/>
        <v>8282.4</v>
      </c>
    </row>
    <row r="17" spans="1:15" x14ac:dyDescent="0.3">
      <c r="A17" s="575">
        <v>9</v>
      </c>
      <c r="B17" s="770" t="s">
        <v>4679</v>
      </c>
      <c r="C17" s="1075">
        <v>696</v>
      </c>
      <c r="D17" s="1075">
        <v>656</v>
      </c>
      <c r="E17" s="1075">
        <v>1</v>
      </c>
      <c r="F17" s="1075">
        <v>1</v>
      </c>
      <c r="G17" s="578">
        <v>16150</v>
      </c>
      <c r="H17" s="1075">
        <v>2020</v>
      </c>
      <c r="I17" s="578">
        <f t="shared" si="0"/>
        <v>10594.4</v>
      </c>
      <c r="J17" s="1075">
        <f t="shared" si="1"/>
        <v>2021</v>
      </c>
      <c r="K17" s="578">
        <f t="shared" si="2"/>
        <v>11240.4</v>
      </c>
      <c r="L17" s="578">
        <f t="shared" si="3"/>
        <v>10594.4</v>
      </c>
      <c r="M17" s="1490">
        <f t="shared" si="4"/>
        <v>646</v>
      </c>
      <c r="N17" s="578">
        <f t="shared" si="5"/>
        <v>11240.4</v>
      </c>
      <c r="O17" s="578">
        <f t="shared" si="6"/>
        <v>11240.4</v>
      </c>
    </row>
    <row r="18" spans="1:15" x14ac:dyDescent="0.3">
      <c r="A18" s="575">
        <v>10</v>
      </c>
      <c r="B18" s="770" t="s">
        <v>4680</v>
      </c>
      <c r="C18" s="1075">
        <v>596</v>
      </c>
      <c r="D18" s="1075">
        <v>556</v>
      </c>
      <c r="E18" s="1075">
        <v>1</v>
      </c>
      <c r="F18" s="1075">
        <v>1</v>
      </c>
      <c r="G18" s="578">
        <v>1500</v>
      </c>
      <c r="H18" s="1075">
        <v>2020</v>
      </c>
      <c r="I18" s="578">
        <f t="shared" si="0"/>
        <v>834</v>
      </c>
      <c r="J18" s="1075">
        <f t="shared" si="1"/>
        <v>2021</v>
      </c>
      <c r="K18" s="578">
        <f t="shared" si="2"/>
        <v>894</v>
      </c>
      <c r="L18" s="578">
        <f t="shared" si="3"/>
        <v>834</v>
      </c>
      <c r="M18" s="1490">
        <f t="shared" si="4"/>
        <v>60</v>
      </c>
      <c r="N18" s="578">
        <f t="shared" si="5"/>
        <v>894</v>
      </c>
      <c r="O18" s="578">
        <f t="shared" si="6"/>
        <v>894</v>
      </c>
    </row>
    <row r="19" spans="1:15" x14ac:dyDescent="0.3">
      <c r="A19" s="575">
        <v>11</v>
      </c>
      <c r="B19" s="770" t="s">
        <v>4681</v>
      </c>
      <c r="C19" s="1075">
        <v>696</v>
      </c>
      <c r="D19" s="1075">
        <v>656</v>
      </c>
      <c r="E19" s="1075">
        <v>1</v>
      </c>
      <c r="F19" s="1075">
        <v>3</v>
      </c>
      <c r="G19" s="578">
        <v>2000</v>
      </c>
      <c r="H19" s="1075">
        <v>2020</v>
      </c>
      <c r="I19" s="578">
        <f t="shared" si="0"/>
        <v>3936</v>
      </c>
      <c r="J19" s="1075">
        <f t="shared" si="1"/>
        <v>2021</v>
      </c>
      <c r="K19" s="578">
        <f t="shared" si="2"/>
        <v>4176</v>
      </c>
      <c r="L19" s="578">
        <f t="shared" si="3"/>
        <v>3936</v>
      </c>
      <c r="M19" s="1490">
        <f t="shared" si="4"/>
        <v>240</v>
      </c>
      <c r="N19" s="578">
        <f t="shared" si="5"/>
        <v>4176</v>
      </c>
      <c r="O19" s="578">
        <f t="shared" si="6"/>
        <v>4176</v>
      </c>
    </row>
    <row r="20" spans="1:15" x14ac:dyDescent="0.3">
      <c r="A20" s="575">
        <v>12</v>
      </c>
      <c r="B20" s="770" t="s">
        <v>4682</v>
      </c>
      <c r="C20" s="1075">
        <v>696</v>
      </c>
      <c r="D20" s="1075">
        <v>656</v>
      </c>
      <c r="E20" s="1075">
        <v>1</v>
      </c>
      <c r="F20" s="1075">
        <v>1</v>
      </c>
      <c r="G20" s="578">
        <v>1500</v>
      </c>
      <c r="H20" s="1075">
        <v>2020</v>
      </c>
      <c r="I20" s="578">
        <f t="shared" si="0"/>
        <v>984</v>
      </c>
      <c r="J20" s="1075">
        <f t="shared" si="1"/>
        <v>2021</v>
      </c>
      <c r="K20" s="578">
        <f t="shared" si="2"/>
        <v>1044</v>
      </c>
      <c r="L20" s="578">
        <f t="shared" si="3"/>
        <v>984</v>
      </c>
      <c r="M20" s="1490">
        <f t="shared" si="4"/>
        <v>60</v>
      </c>
      <c r="N20" s="578">
        <f t="shared" si="5"/>
        <v>1044</v>
      </c>
      <c r="O20" s="578">
        <f t="shared" si="6"/>
        <v>1044</v>
      </c>
    </row>
    <row r="21" spans="1:15" x14ac:dyDescent="0.3">
      <c r="A21" s="575">
        <v>13</v>
      </c>
      <c r="B21" s="770" t="s">
        <v>4683</v>
      </c>
      <c r="C21" s="1075">
        <v>696</v>
      </c>
      <c r="D21" s="1075">
        <v>656</v>
      </c>
      <c r="E21" s="1075">
        <v>1</v>
      </c>
      <c r="F21" s="1075">
        <v>1</v>
      </c>
      <c r="G21" s="578">
        <v>1500</v>
      </c>
      <c r="H21" s="1075">
        <v>2020</v>
      </c>
      <c r="I21" s="578">
        <f t="shared" si="0"/>
        <v>984</v>
      </c>
      <c r="J21" s="1075">
        <f t="shared" si="1"/>
        <v>2021</v>
      </c>
      <c r="K21" s="578">
        <f t="shared" si="2"/>
        <v>1044</v>
      </c>
      <c r="L21" s="578">
        <f t="shared" si="3"/>
        <v>984</v>
      </c>
      <c r="M21" s="1490">
        <f t="shared" si="4"/>
        <v>60</v>
      </c>
      <c r="N21" s="578">
        <f t="shared" si="5"/>
        <v>1044</v>
      </c>
      <c r="O21" s="578">
        <f t="shared" si="6"/>
        <v>1044</v>
      </c>
    </row>
    <row r="22" spans="1:15" x14ac:dyDescent="0.3">
      <c r="A22" s="575">
        <v>14</v>
      </c>
      <c r="B22" s="770" t="s">
        <v>4684</v>
      </c>
      <c r="C22" s="1075">
        <v>696</v>
      </c>
      <c r="D22" s="1075">
        <v>656</v>
      </c>
      <c r="E22" s="1075">
        <v>1</v>
      </c>
      <c r="F22" s="1075">
        <v>1</v>
      </c>
      <c r="G22" s="578">
        <v>1500</v>
      </c>
      <c r="H22" s="1075">
        <v>2020</v>
      </c>
      <c r="I22" s="578">
        <f t="shared" si="0"/>
        <v>984</v>
      </c>
      <c r="J22" s="1075">
        <f t="shared" si="1"/>
        <v>2021</v>
      </c>
      <c r="K22" s="578">
        <f t="shared" si="2"/>
        <v>1044</v>
      </c>
      <c r="L22" s="578">
        <f t="shared" si="3"/>
        <v>984</v>
      </c>
      <c r="M22" s="1490">
        <f t="shared" si="4"/>
        <v>60</v>
      </c>
      <c r="N22" s="578">
        <f t="shared" si="5"/>
        <v>1044</v>
      </c>
      <c r="O22" s="578">
        <f t="shared" si="6"/>
        <v>1044</v>
      </c>
    </row>
    <row r="23" spans="1:15" x14ac:dyDescent="0.3">
      <c r="A23" s="575">
        <v>15</v>
      </c>
      <c r="B23" s="770" t="s">
        <v>4685</v>
      </c>
      <c r="C23" s="1075">
        <v>596</v>
      </c>
      <c r="D23" s="1075">
        <v>556</v>
      </c>
      <c r="E23" s="1075">
        <v>1</v>
      </c>
      <c r="F23" s="1075">
        <v>1</v>
      </c>
      <c r="G23" s="578">
        <v>1500</v>
      </c>
      <c r="H23" s="1075">
        <v>2020</v>
      </c>
      <c r="I23" s="578">
        <f t="shared" si="0"/>
        <v>834</v>
      </c>
      <c r="J23" s="1075">
        <f t="shared" si="1"/>
        <v>2021</v>
      </c>
      <c r="K23" s="578">
        <f t="shared" si="2"/>
        <v>894</v>
      </c>
      <c r="L23" s="578">
        <f t="shared" si="3"/>
        <v>834</v>
      </c>
      <c r="M23" s="1490">
        <f t="shared" si="4"/>
        <v>60</v>
      </c>
      <c r="N23" s="578">
        <f t="shared" si="5"/>
        <v>894</v>
      </c>
      <c r="O23" s="578">
        <f t="shared" si="6"/>
        <v>894</v>
      </c>
    </row>
    <row r="24" spans="1:15" x14ac:dyDescent="0.3">
      <c r="A24" s="575">
        <v>16</v>
      </c>
      <c r="B24" s="770" t="s">
        <v>4686</v>
      </c>
      <c r="C24" s="1075">
        <v>596</v>
      </c>
      <c r="D24" s="1075">
        <v>556</v>
      </c>
      <c r="E24" s="1075">
        <v>2</v>
      </c>
      <c r="F24" s="1075">
        <v>1</v>
      </c>
      <c r="G24" s="578">
        <v>28000</v>
      </c>
      <c r="H24" s="1075">
        <v>2020</v>
      </c>
      <c r="I24" s="578">
        <f t="shared" si="0"/>
        <v>15568</v>
      </c>
      <c r="J24" s="1075">
        <f t="shared" si="1"/>
        <v>2022</v>
      </c>
      <c r="K24" s="578">
        <f t="shared" si="2"/>
        <v>1120</v>
      </c>
      <c r="L24" s="578">
        <f t="shared" si="3"/>
        <v>15568</v>
      </c>
      <c r="M24" s="1490">
        <f t="shared" si="4"/>
        <v>-14448</v>
      </c>
      <c r="N24" s="578">
        <f>IF(J24=2022,G24*C24*F24/1000,0/1000)</f>
        <v>16688</v>
      </c>
      <c r="O24" s="578">
        <f>IF(J24=2023,D24*F24*G24/1000,0)</f>
        <v>0</v>
      </c>
    </row>
    <row r="25" spans="1:15" x14ac:dyDescent="0.3">
      <c r="A25" s="575">
        <v>17</v>
      </c>
      <c r="B25" s="770" t="s">
        <v>4687</v>
      </c>
      <c r="C25" s="1075">
        <v>100</v>
      </c>
      <c r="D25" s="1075">
        <v>100</v>
      </c>
      <c r="E25" s="1075">
        <v>2</v>
      </c>
      <c r="F25" s="1075">
        <v>1</v>
      </c>
      <c r="G25" s="578">
        <v>27000</v>
      </c>
      <c r="H25" s="1075">
        <v>2020</v>
      </c>
      <c r="I25" s="578">
        <f t="shared" si="0"/>
        <v>2700</v>
      </c>
      <c r="J25" s="1075">
        <f t="shared" si="1"/>
        <v>2022</v>
      </c>
      <c r="K25" s="578">
        <f t="shared" si="2"/>
        <v>0</v>
      </c>
      <c r="L25" s="578">
        <f t="shared" si="3"/>
        <v>2700</v>
      </c>
      <c r="M25" s="1490">
        <f t="shared" si="4"/>
        <v>-2700</v>
      </c>
      <c r="N25" s="578">
        <f t="shared" ref="N25:N33" si="7">IF(J25=2022,G25*C25*F25/1000,0/1000)</f>
        <v>2700</v>
      </c>
      <c r="O25" s="578">
        <f t="shared" ref="O25:O33" si="8">IF(J25=2023,D25*F25*G25/1000,0)</f>
        <v>0</v>
      </c>
    </row>
    <row r="26" spans="1:15" x14ac:dyDescent="0.3">
      <c r="A26" s="575">
        <v>18</v>
      </c>
      <c r="B26" s="770" t="s">
        <v>4688</v>
      </c>
      <c r="C26" s="1075">
        <v>100</v>
      </c>
      <c r="D26" s="1075">
        <v>100</v>
      </c>
      <c r="E26" s="1075">
        <v>2</v>
      </c>
      <c r="F26" s="1075">
        <v>1</v>
      </c>
      <c r="G26" s="578">
        <v>1200</v>
      </c>
      <c r="H26" s="1075">
        <v>2020</v>
      </c>
      <c r="I26" s="578">
        <f t="shared" si="0"/>
        <v>120</v>
      </c>
      <c r="J26" s="1075">
        <f t="shared" si="1"/>
        <v>2022</v>
      </c>
      <c r="K26" s="578">
        <f t="shared" si="2"/>
        <v>0</v>
      </c>
      <c r="L26" s="578">
        <f t="shared" si="3"/>
        <v>120</v>
      </c>
      <c r="M26" s="1490">
        <f t="shared" si="4"/>
        <v>-120</v>
      </c>
      <c r="N26" s="578">
        <f t="shared" si="7"/>
        <v>120</v>
      </c>
      <c r="O26" s="578">
        <f t="shared" si="8"/>
        <v>0</v>
      </c>
    </row>
    <row r="27" spans="1:15" x14ac:dyDescent="0.3">
      <c r="A27" s="575">
        <v>19</v>
      </c>
      <c r="B27" s="770" t="s">
        <v>4689</v>
      </c>
      <c r="C27" s="1075">
        <v>696</v>
      </c>
      <c r="D27" s="1075">
        <v>659</v>
      </c>
      <c r="E27" s="1075">
        <v>2</v>
      </c>
      <c r="F27" s="1075">
        <v>1</v>
      </c>
      <c r="G27" s="578">
        <v>1500</v>
      </c>
      <c r="H27" s="1075">
        <v>2020</v>
      </c>
      <c r="I27" s="578">
        <f t="shared" si="0"/>
        <v>988.5</v>
      </c>
      <c r="J27" s="1075">
        <f t="shared" si="1"/>
        <v>2022</v>
      </c>
      <c r="K27" s="578">
        <f t="shared" si="2"/>
        <v>55.5</v>
      </c>
      <c r="L27" s="578">
        <f t="shared" si="3"/>
        <v>988.5</v>
      </c>
      <c r="M27" s="1490">
        <f t="shared" si="4"/>
        <v>-933</v>
      </c>
      <c r="N27" s="578">
        <f t="shared" si="7"/>
        <v>1044</v>
      </c>
      <c r="O27" s="578">
        <f t="shared" si="8"/>
        <v>0</v>
      </c>
    </row>
    <row r="28" spans="1:15" x14ac:dyDescent="0.3">
      <c r="A28" s="575">
        <v>20</v>
      </c>
      <c r="B28" s="770" t="s">
        <v>4690</v>
      </c>
      <c r="C28" s="1075">
        <v>30</v>
      </c>
      <c r="D28" s="1075">
        <v>30</v>
      </c>
      <c r="E28" s="1075">
        <v>3</v>
      </c>
      <c r="F28" s="1075">
        <v>1</v>
      </c>
      <c r="G28" s="578">
        <v>30000</v>
      </c>
      <c r="H28" s="1075">
        <v>2020</v>
      </c>
      <c r="I28" s="578">
        <f t="shared" si="0"/>
        <v>900</v>
      </c>
      <c r="J28" s="1075">
        <f t="shared" si="1"/>
        <v>2023</v>
      </c>
      <c r="K28" s="578">
        <f t="shared" si="2"/>
        <v>0</v>
      </c>
      <c r="L28" s="578">
        <f t="shared" si="3"/>
        <v>900</v>
      </c>
      <c r="M28" s="1490">
        <f t="shared" si="4"/>
        <v>-900</v>
      </c>
      <c r="N28" s="578">
        <f t="shared" si="7"/>
        <v>0</v>
      </c>
      <c r="O28" s="578">
        <f t="shared" si="8"/>
        <v>900</v>
      </c>
    </row>
    <row r="29" spans="1:15" x14ac:dyDescent="0.3">
      <c r="A29" s="575">
        <v>21</v>
      </c>
      <c r="B29" s="770" t="s">
        <v>4691</v>
      </c>
      <c r="C29" s="1075">
        <v>30</v>
      </c>
      <c r="D29" s="1075">
        <v>30</v>
      </c>
      <c r="E29" s="1075">
        <v>3</v>
      </c>
      <c r="F29" s="1075">
        <v>1</v>
      </c>
      <c r="G29" s="578">
        <v>7000</v>
      </c>
      <c r="H29" s="1075">
        <v>2020</v>
      </c>
      <c r="I29" s="578">
        <f t="shared" si="0"/>
        <v>210</v>
      </c>
      <c r="J29" s="1075">
        <f t="shared" si="1"/>
        <v>2023</v>
      </c>
      <c r="K29" s="578">
        <f t="shared" si="2"/>
        <v>0</v>
      </c>
      <c r="L29" s="578">
        <f t="shared" si="3"/>
        <v>210</v>
      </c>
      <c r="M29" s="1490">
        <f t="shared" si="4"/>
        <v>-210</v>
      </c>
      <c r="N29" s="578">
        <f t="shared" si="7"/>
        <v>0</v>
      </c>
      <c r="O29" s="578">
        <f t="shared" si="8"/>
        <v>210</v>
      </c>
    </row>
    <row r="30" spans="1:15" x14ac:dyDescent="0.3">
      <c r="A30" s="575">
        <v>22</v>
      </c>
      <c r="B30" s="770" t="s">
        <v>4692</v>
      </c>
      <c r="C30" s="1075">
        <v>696</v>
      </c>
      <c r="D30" s="1075">
        <v>0</v>
      </c>
      <c r="E30" s="1075">
        <v>3</v>
      </c>
      <c r="F30" s="1075">
        <v>1</v>
      </c>
      <c r="G30" s="578">
        <v>8500</v>
      </c>
      <c r="H30" s="1075">
        <v>2020</v>
      </c>
      <c r="I30" s="578">
        <f t="shared" si="0"/>
        <v>0</v>
      </c>
      <c r="J30" s="1075">
        <f t="shared" si="1"/>
        <v>2023</v>
      </c>
      <c r="K30" s="578">
        <f t="shared" si="2"/>
        <v>5916</v>
      </c>
      <c r="L30" s="578">
        <f t="shared" si="3"/>
        <v>0</v>
      </c>
      <c r="M30" s="1490">
        <f t="shared" si="4"/>
        <v>5916</v>
      </c>
      <c r="N30" s="578">
        <f t="shared" si="7"/>
        <v>0</v>
      </c>
      <c r="O30" s="578">
        <f t="shared" si="8"/>
        <v>0</v>
      </c>
    </row>
    <row r="31" spans="1:15" x14ac:dyDescent="0.3">
      <c r="A31" s="575">
        <v>23</v>
      </c>
      <c r="B31" s="770" t="s">
        <v>4693</v>
      </c>
      <c r="C31" s="1075">
        <v>696</v>
      </c>
      <c r="D31" s="1075">
        <v>351</v>
      </c>
      <c r="E31" s="1075">
        <v>3</v>
      </c>
      <c r="F31" s="1075">
        <v>1</v>
      </c>
      <c r="G31" s="578">
        <v>24000</v>
      </c>
      <c r="H31" s="1075">
        <v>2020</v>
      </c>
      <c r="I31" s="578">
        <f t="shared" si="0"/>
        <v>8424</v>
      </c>
      <c r="J31" s="1075">
        <f t="shared" si="1"/>
        <v>2023</v>
      </c>
      <c r="K31" s="578">
        <f t="shared" si="2"/>
        <v>8280</v>
      </c>
      <c r="L31" s="578">
        <f t="shared" si="3"/>
        <v>8424</v>
      </c>
      <c r="M31" s="1490">
        <f t="shared" si="4"/>
        <v>-144</v>
      </c>
      <c r="N31" s="578">
        <f t="shared" si="7"/>
        <v>0</v>
      </c>
      <c r="O31" s="578">
        <f t="shared" si="8"/>
        <v>8424</v>
      </c>
    </row>
    <row r="32" spans="1:15" x14ac:dyDescent="0.3">
      <c r="A32" s="575">
        <v>24</v>
      </c>
      <c r="B32" s="770" t="s">
        <v>4694</v>
      </c>
      <c r="C32" s="1075">
        <v>3</v>
      </c>
      <c r="D32" s="1075">
        <v>0</v>
      </c>
      <c r="E32" s="1075">
        <v>3</v>
      </c>
      <c r="F32" s="1075">
        <v>1</v>
      </c>
      <c r="G32" s="578">
        <v>28000</v>
      </c>
      <c r="H32" s="1075">
        <v>2020</v>
      </c>
      <c r="I32" s="578">
        <f t="shared" si="0"/>
        <v>0</v>
      </c>
      <c r="J32" s="1075">
        <f t="shared" si="1"/>
        <v>2023</v>
      </c>
      <c r="K32" s="578">
        <f t="shared" si="2"/>
        <v>84</v>
      </c>
      <c r="L32" s="578">
        <f t="shared" si="3"/>
        <v>0</v>
      </c>
      <c r="M32" s="1490">
        <f t="shared" si="4"/>
        <v>84</v>
      </c>
      <c r="N32" s="578">
        <f t="shared" si="7"/>
        <v>0</v>
      </c>
      <c r="O32" s="578">
        <f t="shared" si="8"/>
        <v>0</v>
      </c>
    </row>
    <row r="33" spans="1:15" x14ac:dyDescent="0.3">
      <c r="A33" s="575">
        <v>25</v>
      </c>
      <c r="B33" s="770" t="s">
        <v>4695</v>
      </c>
      <c r="C33" s="1075">
        <v>696</v>
      </c>
      <c r="D33" s="1075">
        <v>0</v>
      </c>
      <c r="E33" s="1075">
        <v>3</v>
      </c>
      <c r="F33" s="1075">
        <v>1</v>
      </c>
      <c r="G33" s="578">
        <v>14000</v>
      </c>
      <c r="H33" s="1075">
        <v>2020</v>
      </c>
      <c r="I33" s="578">
        <f t="shared" si="0"/>
        <v>0</v>
      </c>
      <c r="J33" s="1075">
        <f t="shared" si="1"/>
        <v>2023</v>
      </c>
      <c r="K33" s="578">
        <f>IF(J33=2021,G33*F33*C33/1000,(C33-D33)*G33/1000)</f>
        <v>9744</v>
      </c>
      <c r="L33" s="578">
        <f t="shared" si="3"/>
        <v>0</v>
      </c>
      <c r="M33" s="1490">
        <f t="shared" si="4"/>
        <v>9744</v>
      </c>
      <c r="N33" s="578">
        <f t="shared" si="7"/>
        <v>0</v>
      </c>
      <c r="O33" s="578">
        <f t="shared" si="8"/>
        <v>0</v>
      </c>
    </row>
    <row r="34" spans="1:15" x14ac:dyDescent="0.3">
      <c r="A34" s="575"/>
      <c r="B34" s="1491" t="s">
        <v>221</v>
      </c>
      <c r="C34" s="1154"/>
      <c r="D34" s="1492"/>
      <c r="E34" s="1493"/>
      <c r="F34" s="1493"/>
      <c r="G34" s="1493"/>
      <c r="H34" s="1493"/>
      <c r="I34" s="1154">
        <f>SUM(I9:I33)</f>
        <v>77239.5</v>
      </c>
      <c r="J34" s="1154"/>
      <c r="K34" s="1154">
        <f t="shared" ref="K34:O34" si="9">SUM(K9:K33)</f>
        <v>76546.5</v>
      </c>
      <c r="L34" s="1154">
        <f t="shared" si="9"/>
        <v>77239.5</v>
      </c>
      <c r="M34" s="1154">
        <f t="shared" si="9"/>
        <v>-693</v>
      </c>
      <c r="N34" s="1154">
        <f t="shared" si="9"/>
        <v>71899</v>
      </c>
      <c r="O34" s="1154">
        <f t="shared" si="9"/>
        <v>60881</v>
      </c>
    </row>
    <row r="35" spans="1:15" x14ac:dyDescent="0.3">
      <c r="A35" s="4"/>
      <c r="B35" s="5"/>
      <c r="C35" s="5"/>
      <c r="D35" s="5"/>
      <c r="E35" s="5"/>
      <c r="F35" s="5"/>
      <c r="G35" s="5"/>
      <c r="H35" s="5"/>
      <c r="I35" s="5"/>
      <c r="J35" s="5"/>
      <c r="K35" s="5"/>
      <c r="L35" s="5"/>
      <c r="M35" s="5"/>
      <c r="N35" s="5"/>
      <c r="O35" s="5"/>
    </row>
  </sheetData>
  <mergeCells count="20">
    <mergeCell ref="B4:E4"/>
    <mergeCell ref="O6:O7"/>
    <mergeCell ref="A5:L5"/>
    <mergeCell ref="N5:O5"/>
    <mergeCell ref="A6:A7"/>
    <mergeCell ref="B6:B7"/>
    <mergeCell ref="C6:C7"/>
    <mergeCell ref="D6:D7"/>
    <mergeCell ref="E6:E7"/>
    <mergeCell ref="F6:F7"/>
    <mergeCell ref="G6:G7"/>
    <mergeCell ref="H6:I6"/>
    <mergeCell ref="J6:J7"/>
    <mergeCell ref="K6:K7"/>
    <mergeCell ref="L6:L7"/>
    <mergeCell ref="M6:M7"/>
    <mergeCell ref="N6:N7"/>
    <mergeCell ref="O1:P1"/>
    <mergeCell ref="J2:L2"/>
    <mergeCell ref="O2:Q2"/>
  </mergeCells>
  <phoneticPr fontId="2" type="noConversion"/>
  <pageMargins left="0.25" right="0.32" top="1" bottom="1" header="0.5" footer="0.5"/>
  <pageSetup paperSize="9" scale="79"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N28"/>
  <sheetViews>
    <sheetView workbookViewId="0">
      <selection activeCell="B23" sqref="B23"/>
    </sheetView>
  </sheetViews>
  <sheetFormatPr defaultRowHeight="17.25" x14ac:dyDescent="0.3"/>
  <cols>
    <col min="1" max="1" width="6.28515625" style="202" customWidth="1"/>
    <col min="2" max="2" width="23.42578125" style="203" customWidth="1"/>
    <col min="3" max="3" width="21" style="203" customWidth="1"/>
    <col min="4" max="4" width="12.28515625" style="203" customWidth="1"/>
    <col min="5" max="5" width="29.85546875" style="203" customWidth="1"/>
    <col min="6" max="6" width="25.28515625" style="203" customWidth="1"/>
    <col min="7" max="9" width="16.140625" style="203" customWidth="1"/>
    <col min="10" max="10" width="12.140625" style="203" customWidth="1"/>
    <col min="11" max="11" width="16" style="203" customWidth="1"/>
    <col min="12" max="12" width="26.85546875" style="203" customWidth="1"/>
    <col min="13" max="16384" width="9.140625" style="203"/>
  </cols>
  <sheetData>
    <row r="1" spans="1:14" s="311" customFormat="1" x14ac:dyDescent="0.3">
      <c r="A1" s="204"/>
      <c r="B1" s="1864" t="s">
        <v>462</v>
      </c>
      <c r="C1" s="1864"/>
      <c r="D1" s="30"/>
      <c r="F1" s="133"/>
      <c r="G1" s="133"/>
      <c r="H1" s="133"/>
      <c r="I1" s="133"/>
      <c r="J1" s="133"/>
      <c r="K1" s="133"/>
      <c r="L1" s="133"/>
      <c r="N1" s="3"/>
    </row>
    <row r="2" spans="1:14" s="311" customFormat="1" ht="17.25" customHeight="1" x14ac:dyDescent="0.3">
      <c r="A2" s="204"/>
      <c r="F2" s="402"/>
      <c r="G2" s="402"/>
      <c r="H2" s="402"/>
      <c r="I2" s="402"/>
      <c r="J2" s="402"/>
      <c r="K2" s="402"/>
      <c r="L2" s="402"/>
      <c r="N2" s="148"/>
    </row>
    <row r="3" spans="1:14" s="311" customFormat="1" ht="18" thickBot="1" x14ac:dyDescent="0.35">
      <c r="A3" s="204"/>
      <c r="B3" s="205"/>
      <c r="C3" s="205"/>
      <c r="D3" s="205"/>
      <c r="E3" s="205"/>
      <c r="F3" s="205"/>
      <c r="G3" s="205"/>
      <c r="H3" s="205"/>
      <c r="I3" s="205"/>
      <c r="J3" s="205"/>
      <c r="K3" s="205"/>
      <c r="L3" s="205"/>
    </row>
    <row r="4" spans="1:14" s="312" customFormat="1" ht="27" customHeight="1" x14ac:dyDescent="0.3">
      <c r="A4" s="204"/>
      <c r="B4" s="403" t="s">
        <v>29</v>
      </c>
      <c r="C4" s="403"/>
      <c r="D4" s="206"/>
      <c r="E4" s="403"/>
      <c r="F4" s="206"/>
      <c r="G4" s="206"/>
      <c r="H4" s="206"/>
      <c r="I4" s="206"/>
      <c r="J4" s="206"/>
      <c r="K4" s="206"/>
      <c r="L4" s="206"/>
    </row>
    <row r="5" spans="1:14" s="311" customFormat="1" ht="22.7" customHeight="1" x14ac:dyDescent="0.3">
      <c r="A5" s="481" t="s">
        <v>354</v>
      </c>
      <c r="B5" s="481"/>
      <c r="C5" s="481"/>
      <c r="D5" s="481"/>
      <c r="E5" s="481"/>
      <c r="F5" s="481"/>
      <c r="G5" s="481"/>
      <c r="H5" s="481"/>
      <c r="I5" s="481"/>
      <c r="J5" s="481"/>
      <c r="K5" s="481"/>
      <c r="L5" s="481"/>
    </row>
    <row r="6" spans="1:14" s="311" customFormat="1" ht="22.7" customHeight="1" x14ac:dyDescent="0.3">
      <c r="A6" s="481" t="s">
        <v>385</v>
      </c>
      <c r="B6" s="481"/>
      <c r="C6" s="481"/>
      <c r="D6" s="481"/>
      <c r="E6" s="481"/>
      <c r="F6" s="481"/>
      <c r="G6" s="481"/>
      <c r="H6" s="481"/>
      <c r="I6" s="481"/>
      <c r="J6" s="481"/>
      <c r="K6" s="481"/>
      <c r="L6" s="481"/>
    </row>
    <row r="7" spans="1:14" s="312" customFormat="1" x14ac:dyDescent="0.3">
      <c r="A7" s="204"/>
      <c r="B7" s="206"/>
      <c r="C7" s="206"/>
      <c r="D7" s="206"/>
      <c r="E7" s="206"/>
      <c r="F7" s="206"/>
      <c r="G7" s="206"/>
      <c r="H7" s="206"/>
      <c r="I7" s="206"/>
      <c r="J7" s="206"/>
      <c r="K7" s="206"/>
      <c r="L7" s="206"/>
    </row>
    <row r="8" spans="1:14" s="207" customFormat="1" x14ac:dyDescent="0.3">
      <c r="A8" s="204"/>
      <c r="B8" s="206"/>
      <c r="C8" s="206"/>
      <c r="D8" s="206"/>
      <c r="E8" s="206"/>
      <c r="F8" s="206"/>
      <c r="G8" s="206"/>
      <c r="H8" s="206"/>
      <c r="I8" s="206"/>
      <c r="J8" s="206"/>
      <c r="K8" s="206"/>
      <c r="L8" s="206"/>
    </row>
    <row r="9" spans="1:14" s="207" customFormat="1" x14ac:dyDescent="0.3">
      <c r="A9" s="204"/>
      <c r="B9" s="1864"/>
      <c r="C9" s="1864"/>
      <c r="D9" s="206"/>
      <c r="E9" s="206"/>
      <c r="F9" s="461"/>
      <c r="G9" s="461"/>
      <c r="H9" s="461"/>
      <c r="I9" s="461"/>
      <c r="J9" s="461"/>
      <c r="K9" s="461"/>
      <c r="L9" s="461" t="s">
        <v>383</v>
      </c>
    </row>
    <row r="10" spans="1:14" s="207" customFormat="1" x14ac:dyDescent="0.3">
      <c r="A10" s="204"/>
      <c r="B10" s="206"/>
      <c r="C10" s="206"/>
      <c r="D10" s="206"/>
      <c r="E10" s="206"/>
      <c r="F10" s="461"/>
      <c r="G10" s="461"/>
      <c r="H10" s="461"/>
      <c r="I10" s="461"/>
      <c r="J10" s="461"/>
      <c r="K10" s="461"/>
      <c r="L10" s="461"/>
    </row>
    <row r="11" spans="1:14" s="181" customFormat="1" ht="132" customHeight="1" x14ac:dyDescent="0.25">
      <c r="A11" s="208" t="s">
        <v>114</v>
      </c>
      <c r="B11" s="268" t="s">
        <v>390</v>
      </c>
      <c r="C11" s="268" t="s">
        <v>386</v>
      </c>
      <c r="D11" s="268" t="s">
        <v>389</v>
      </c>
      <c r="E11" s="268" t="s">
        <v>421</v>
      </c>
      <c r="F11" s="268" t="s">
        <v>432</v>
      </c>
      <c r="G11" s="268" t="s">
        <v>433</v>
      </c>
      <c r="H11" s="268" t="s">
        <v>434</v>
      </c>
      <c r="I11" s="268" t="s">
        <v>435</v>
      </c>
      <c r="J11" s="268" t="s">
        <v>436</v>
      </c>
      <c r="K11" s="268" t="s">
        <v>388</v>
      </c>
      <c r="L11" s="268" t="s">
        <v>422</v>
      </c>
    </row>
    <row r="12" spans="1:14" s="181" customFormat="1" ht="13.5" x14ac:dyDescent="0.25">
      <c r="A12" s="208">
        <v>1</v>
      </c>
      <c r="B12" s="29">
        <v>2</v>
      </c>
      <c r="C12" s="29">
        <v>3</v>
      </c>
      <c r="D12" s="29">
        <v>4</v>
      </c>
      <c r="E12" s="29">
        <v>5</v>
      </c>
      <c r="F12" s="29">
        <v>6</v>
      </c>
      <c r="G12" s="29">
        <v>6.1</v>
      </c>
      <c r="H12" s="29">
        <v>6.2</v>
      </c>
      <c r="I12" s="29">
        <v>6.3</v>
      </c>
      <c r="J12" s="29">
        <v>6.4</v>
      </c>
      <c r="K12" s="29">
        <v>7</v>
      </c>
      <c r="L12" s="29">
        <v>8</v>
      </c>
    </row>
    <row r="13" spans="1:14" s="181" customFormat="1" ht="32.25" customHeight="1" x14ac:dyDescent="0.25">
      <c r="A13" s="506"/>
      <c r="B13" s="507" t="s">
        <v>419</v>
      </c>
      <c r="C13" s="507"/>
      <c r="D13" s="507">
        <f>SUM(D14:D17)</f>
        <v>0</v>
      </c>
      <c r="E13" s="507"/>
      <c r="F13" s="507"/>
      <c r="G13" s="507"/>
      <c r="H13" s="507"/>
      <c r="I13" s="507"/>
      <c r="J13" s="507"/>
      <c r="K13" s="507" t="s">
        <v>1</v>
      </c>
      <c r="L13" s="507"/>
    </row>
    <row r="14" spans="1:14" x14ac:dyDescent="0.3">
      <c r="A14" s="209">
        <v>1</v>
      </c>
      <c r="B14" s="211"/>
      <c r="C14" s="211"/>
      <c r="D14" s="211"/>
      <c r="E14" s="209"/>
      <c r="F14" s="209">
        <f>SUM(G14:J14)</f>
        <v>0</v>
      </c>
      <c r="G14" s="209"/>
      <c r="H14" s="209"/>
      <c r="I14" s="209"/>
      <c r="J14" s="209"/>
      <c r="K14" s="209" t="s">
        <v>1</v>
      </c>
      <c r="L14" s="209"/>
    </row>
    <row r="15" spans="1:14" x14ac:dyDescent="0.3">
      <c r="A15" s="209">
        <v>2</v>
      </c>
      <c r="B15" s="211"/>
      <c r="C15" s="211"/>
      <c r="D15" s="211"/>
      <c r="E15" s="209"/>
      <c r="F15" s="209">
        <f t="shared" ref="F15:F22" si="0">SUM(G15:J15)</f>
        <v>0</v>
      </c>
      <c r="G15" s="209"/>
      <c r="H15" s="209"/>
      <c r="I15" s="209"/>
      <c r="J15" s="209"/>
      <c r="K15" s="209" t="s">
        <v>1</v>
      </c>
      <c r="L15" s="209"/>
    </row>
    <row r="16" spans="1:14" x14ac:dyDescent="0.3">
      <c r="A16" s="209">
        <v>3</v>
      </c>
      <c r="B16" s="211"/>
      <c r="C16" s="211"/>
      <c r="D16" s="211"/>
      <c r="E16" s="209"/>
      <c r="F16" s="209">
        <f t="shared" si="0"/>
        <v>0</v>
      </c>
      <c r="G16" s="209"/>
      <c r="H16" s="209"/>
      <c r="I16" s="209"/>
      <c r="J16" s="209"/>
      <c r="K16" s="209" t="s">
        <v>1</v>
      </c>
      <c r="L16" s="209"/>
    </row>
    <row r="17" spans="1:12" x14ac:dyDescent="0.3">
      <c r="A17" s="209" t="s">
        <v>328</v>
      </c>
      <c r="B17" s="211"/>
      <c r="C17" s="211"/>
      <c r="D17" s="211"/>
      <c r="E17" s="209"/>
      <c r="F17" s="209">
        <f t="shared" si="0"/>
        <v>0</v>
      </c>
      <c r="G17" s="209"/>
      <c r="H17" s="209"/>
      <c r="I17" s="209"/>
      <c r="J17" s="209"/>
      <c r="K17" s="209" t="s">
        <v>1</v>
      </c>
      <c r="L17" s="209"/>
    </row>
    <row r="18" spans="1:12" s="181" customFormat="1" ht="32.25" customHeight="1" x14ac:dyDescent="0.25">
      <c r="A18" s="506"/>
      <c r="B18" s="507" t="s">
        <v>420</v>
      </c>
      <c r="C18" s="507"/>
      <c r="D18" s="507">
        <f>SUM(D19:D22)</f>
        <v>0</v>
      </c>
      <c r="E18" s="507"/>
      <c r="F18" s="507"/>
      <c r="G18" s="507"/>
      <c r="H18" s="507"/>
      <c r="I18" s="507"/>
      <c r="J18" s="507"/>
      <c r="K18" s="507" t="s">
        <v>1</v>
      </c>
      <c r="L18" s="507"/>
    </row>
    <row r="19" spans="1:12" x14ac:dyDescent="0.3">
      <c r="A19" s="209">
        <v>1</v>
      </c>
      <c r="B19" s="211"/>
      <c r="C19" s="211"/>
      <c r="D19" s="211"/>
      <c r="E19" s="209"/>
      <c r="F19" s="209">
        <f t="shared" si="0"/>
        <v>0</v>
      </c>
      <c r="G19" s="209"/>
      <c r="H19" s="209"/>
      <c r="I19" s="209"/>
      <c r="J19" s="209"/>
      <c r="K19" s="209" t="s">
        <v>1</v>
      </c>
      <c r="L19" s="209"/>
    </row>
    <row r="20" spans="1:12" x14ac:dyDescent="0.3">
      <c r="A20" s="209">
        <v>2</v>
      </c>
      <c r="B20" s="211"/>
      <c r="C20" s="211"/>
      <c r="D20" s="211"/>
      <c r="E20" s="209"/>
      <c r="F20" s="209">
        <f t="shared" si="0"/>
        <v>0</v>
      </c>
      <c r="G20" s="209"/>
      <c r="H20" s="209"/>
      <c r="I20" s="209"/>
      <c r="J20" s="209"/>
      <c r="K20" s="209" t="s">
        <v>1</v>
      </c>
      <c r="L20" s="209"/>
    </row>
    <row r="21" spans="1:12" x14ac:dyDescent="0.3">
      <c r="A21" s="209">
        <v>3</v>
      </c>
      <c r="B21" s="211"/>
      <c r="C21" s="211"/>
      <c r="D21" s="211"/>
      <c r="E21" s="209"/>
      <c r="F21" s="209">
        <f t="shared" si="0"/>
        <v>0</v>
      </c>
      <c r="G21" s="209"/>
      <c r="H21" s="209"/>
      <c r="I21" s="209"/>
      <c r="J21" s="209"/>
      <c r="K21" s="209" t="s">
        <v>1</v>
      </c>
      <c r="L21" s="209"/>
    </row>
    <row r="22" spans="1:12" x14ac:dyDescent="0.3">
      <c r="A22" s="209" t="s">
        <v>328</v>
      </c>
      <c r="B22" s="211"/>
      <c r="C22" s="211"/>
      <c r="D22" s="211"/>
      <c r="E22" s="209"/>
      <c r="F22" s="209">
        <f t="shared" si="0"/>
        <v>0</v>
      </c>
      <c r="G22" s="209"/>
      <c r="H22" s="209"/>
      <c r="I22" s="209"/>
      <c r="J22" s="209"/>
      <c r="K22" s="209" t="s">
        <v>1</v>
      </c>
      <c r="L22" s="209"/>
    </row>
    <row r="23" spans="1:12" s="181" customFormat="1" ht="32.25" customHeight="1" x14ac:dyDescent="0.25">
      <c r="A23" s="506"/>
      <c r="B23" s="507" t="s">
        <v>418</v>
      </c>
      <c r="C23" s="507"/>
      <c r="D23" s="507">
        <f>SUM(D24:D27)</f>
        <v>0</v>
      </c>
      <c r="E23" s="507"/>
      <c r="F23" s="507"/>
      <c r="G23" s="507"/>
      <c r="H23" s="507"/>
      <c r="I23" s="507"/>
      <c r="J23" s="507"/>
      <c r="K23" s="507"/>
      <c r="L23" s="507"/>
    </row>
    <row r="24" spans="1:12" x14ac:dyDescent="0.3">
      <c r="A24" s="209">
        <v>1</v>
      </c>
      <c r="B24" s="211"/>
      <c r="C24" s="211"/>
      <c r="D24" s="211"/>
      <c r="E24" s="209"/>
      <c r="F24" s="209">
        <f>SUM(G24:J24)</f>
        <v>0</v>
      </c>
      <c r="G24" s="209"/>
      <c r="H24" s="209"/>
      <c r="I24" s="209"/>
      <c r="J24" s="209"/>
      <c r="K24" s="209"/>
      <c r="L24" s="209"/>
    </row>
    <row r="25" spans="1:12" x14ac:dyDescent="0.3">
      <c r="A25" s="209">
        <v>2</v>
      </c>
      <c r="B25" s="211"/>
      <c r="C25" s="211"/>
      <c r="D25" s="211"/>
      <c r="E25" s="209"/>
      <c r="F25" s="209">
        <f>SUM(G25:J25)</f>
        <v>0</v>
      </c>
      <c r="G25" s="209"/>
      <c r="H25" s="209"/>
      <c r="I25" s="209"/>
      <c r="J25" s="209"/>
      <c r="K25" s="209"/>
      <c r="L25" s="209"/>
    </row>
    <row r="26" spans="1:12" x14ac:dyDescent="0.3">
      <c r="A26" s="209">
        <v>3</v>
      </c>
      <c r="B26" s="211"/>
      <c r="C26" s="211"/>
      <c r="D26" s="211"/>
      <c r="E26" s="209"/>
      <c r="F26" s="209">
        <f>SUM(G26:J26)</f>
        <v>0</v>
      </c>
      <c r="G26" s="209"/>
      <c r="H26" s="209"/>
      <c r="I26" s="209"/>
      <c r="J26" s="209"/>
      <c r="K26" s="209"/>
      <c r="L26" s="209"/>
    </row>
    <row r="27" spans="1:12" x14ac:dyDescent="0.3">
      <c r="A27" s="209" t="s">
        <v>328</v>
      </c>
      <c r="B27" s="211"/>
      <c r="C27" s="211"/>
      <c r="D27" s="211"/>
      <c r="E27" s="209"/>
      <c r="F27" s="209">
        <f>SUM(G27:J27)</f>
        <v>0</v>
      </c>
      <c r="G27" s="209"/>
      <c r="H27" s="209"/>
      <c r="I27" s="209"/>
      <c r="J27" s="209"/>
      <c r="K27" s="209"/>
      <c r="L27" s="209"/>
    </row>
    <row r="28" spans="1:12" s="181" customFormat="1" ht="32.25" customHeight="1" x14ac:dyDescent="0.3">
      <c r="A28" s="506"/>
      <c r="B28" s="508" t="s">
        <v>387</v>
      </c>
      <c r="C28" s="507"/>
      <c r="D28" s="507"/>
      <c r="E28" s="507"/>
      <c r="F28" s="507"/>
      <c r="G28" s="507"/>
      <c r="H28" s="507"/>
      <c r="I28" s="507"/>
      <c r="J28" s="507"/>
      <c r="K28" s="509">
        <f>SUM(K24:K27)</f>
        <v>0</v>
      </c>
      <c r="L28" s="507"/>
    </row>
  </sheetData>
  <mergeCells count="2">
    <mergeCell ref="B9:C9"/>
    <mergeCell ref="B1:C1"/>
  </mergeCells>
  <pageMargins left="0.35" right="0.35" top="0.28999999999999998" bottom="0.37" header="0.21" footer="0.16"/>
  <pageSetup paperSize="9" scale="65" orientation="landscape" verticalDpi="12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H91"/>
  <sheetViews>
    <sheetView topLeftCell="A4" workbookViewId="0">
      <selection activeCell="S164" sqref="S164"/>
    </sheetView>
  </sheetViews>
  <sheetFormatPr defaultRowHeight="17.25" x14ac:dyDescent="0.3"/>
  <cols>
    <col min="1" max="1" width="6.28515625" style="202" customWidth="1"/>
    <col min="2" max="2" width="70.85546875" style="203" customWidth="1"/>
    <col min="3" max="3" width="18" style="1186" customWidth="1"/>
    <col min="4" max="16384" width="9.140625" style="203"/>
  </cols>
  <sheetData>
    <row r="1" spans="1:8" s="311" customFormat="1" x14ac:dyDescent="0.3">
      <c r="A1" s="204"/>
      <c r="C1" s="1494" t="s">
        <v>210</v>
      </c>
    </row>
    <row r="2" spans="1:8" s="311" customFormat="1" x14ac:dyDescent="0.3">
      <c r="A2" s="204"/>
      <c r="C2" s="1180" t="s">
        <v>28</v>
      </c>
    </row>
    <row r="3" spans="1:8" s="311" customFormat="1" ht="18" thickBot="1" x14ac:dyDescent="0.35">
      <c r="A3" s="204"/>
      <c r="B3" s="205" t="s">
        <v>1395</v>
      </c>
      <c r="C3" s="1181"/>
    </row>
    <row r="4" spans="1:8" s="399" customFormat="1" ht="17.25" customHeight="1" x14ac:dyDescent="0.25">
      <c r="A4" s="310"/>
      <c r="B4" s="1868" t="s">
        <v>29</v>
      </c>
      <c r="C4" s="1868"/>
      <c r="D4" s="321"/>
      <c r="E4" s="321"/>
      <c r="F4" s="321"/>
      <c r="G4" s="321"/>
      <c r="H4" s="321"/>
    </row>
    <row r="5" spans="1:8" s="311" customFormat="1" ht="24" customHeight="1" x14ac:dyDescent="0.3">
      <c r="A5" s="1866" t="s">
        <v>176</v>
      </c>
      <c r="B5" s="1866"/>
      <c r="C5" s="1866"/>
    </row>
    <row r="6" spans="1:8" s="311" customFormat="1" ht="17.25" customHeight="1" x14ac:dyDescent="0.3">
      <c r="A6" s="1867" t="s">
        <v>357</v>
      </c>
      <c r="B6" s="1867"/>
      <c r="C6" s="1867"/>
    </row>
    <row r="7" spans="1:8" s="312" customFormat="1" x14ac:dyDescent="0.3">
      <c r="A7" s="204"/>
      <c r="B7" s="206"/>
      <c r="C7" s="1182"/>
    </row>
    <row r="8" spans="1:8" s="207" customFormat="1" ht="34.5" customHeight="1" x14ac:dyDescent="0.3">
      <c r="A8" s="204"/>
      <c r="B8" s="1869" t="s">
        <v>1301</v>
      </c>
      <c r="C8" s="1869"/>
    </row>
    <row r="9" spans="1:8" s="207" customFormat="1" ht="31.7" customHeight="1" x14ac:dyDescent="0.3">
      <c r="A9" s="204"/>
      <c r="B9" s="1865" t="s">
        <v>364</v>
      </c>
      <c r="C9" s="1865"/>
    </row>
    <row r="10" spans="1:8" s="207" customFormat="1" x14ac:dyDescent="0.3">
      <c r="A10" s="204"/>
      <c r="B10" s="206"/>
      <c r="C10" s="1182"/>
    </row>
    <row r="11" spans="1:8" s="181" customFormat="1" ht="35.25" customHeight="1" x14ac:dyDescent="0.25">
      <c r="A11" s="208" t="s">
        <v>114</v>
      </c>
      <c r="B11" s="29" t="s">
        <v>222</v>
      </c>
      <c r="C11" s="26" t="s">
        <v>223</v>
      </c>
    </row>
    <row r="12" spans="1:8" s="181" customFormat="1" ht="13.5" x14ac:dyDescent="0.25">
      <c r="A12" s="208">
        <v>1</v>
      </c>
      <c r="B12" s="29">
        <v>2</v>
      </c>
      <c r="C12" s="26">
        <v>3</v>
      </c>
    </row>
    <row r="13" spans="1:8" ht="40.5" x14ac:dyDescent="0.35">
      <c r="A13" s="208"/>
      <c r="B13" s="1174" t="s">
        <v>1302</v>
      </c>
      <c r="C13" s="1183">
        <v>5</v>
      </c>
    </row>
    <row r="14" spans="1:8" ht="20.25" x14ac:dyDescent="0.35">
      <c r="A14" s="208"/>
      <c r="B14" s="1175" t="s">
        <v>1303</v>
      </c>
      <c r="C14" s="1183">
        <f>SUM(C16:C31)</f>
        <v>244</v>
      </c>
    </row>
    <row r="15" spans="1:8" x14ac:dyDescent="0.3">
      <c r="A15" s="208"/>
      <c r="B15" s="210" t="s">
        <v>200</v>
      </c>
      <c r="C15" s="26"/>
    </row>
    <row r="16" spans="1:8" x14ac:dyDescent="0.3">
      <c r="A16" s="208"/>
      <c r="B16" s="1176" t="s">
        <v>1645</v>
      </c>
      <c r="C16" s="26">
        <v>17</v>
      </c>
    </row>
    <row r="17" spans="1:8" x14ac:dyDescent="0.3">
      <c r="A17" s="208"/>
      <c r="B17" s="1176" t="s">
        <v>1646</v>
      </c>
      <c r="C17" s="26">
        <v>16</v>
      </c>
    </row>
    <row r="18" spans="1:8" x14ac:dyDescent="0.3">
      <c r="A18" s="208"/>
      <c r="B18" s="1176" t="s">
        <v>1647</v>
      </c>
      <c r="C18" s="26">
        <v>18</v>
      </c>
    </row>
    <row r="19" spans="1:8" x14ac:dyDescent="0.3">
      <c r="A19" s="208"/>
      <c r="B19" s="1176" t="s">
        <v>1648</v>
      </c>
      <c r="C19" s="26">
        <v>10</v>
      </c>
    </row>
    <row r="20" spans="1:8" x14ac:dyDescent="0.3">
      <c r="A20" s="208"/>
      <c r="B20" s="1176" t="s">
        <v>1649</v>
      </c>
      <c r="C20" s="26">
        <v>24</v>
      </c>
    </row>
    <row r="21" spans="1:8" x14ac:dyDescent="0.3">
      <c r="A21" s="208"/>
      <c r="B21" s="1176" t="s">
        <v>1650</v>
      </c>
      <c r="C21" s="26">
        <v>12</v>
      </c>
    </row>
    <row r="22" spans="1:8" ht="34.5" x14ac:dyDescent="0.3">
      <c r="A22" s="208"/>
      <c r="B22" s="1176" t="s">
        <v>1304</v>
      </c>
      <c r="C22" s="26">
        <v>62</v>
      </c>
    </row>
    <row r="23" spans="1:8" ht="34.5" x14ac:dyDescent="0.3">
      <c r="A23" s="208"/>
      <c r="B23" s="1176" t="s">
        <v>1308</v>
      </c>
      <c r="C23" s="26">
        <v>6</v>
      </c>
    </row>
    <row r="24" spans="1:8" ht="34.5" x14ac:dyDescent="0.3">
      <c r="A24" s="208"/>
      <c r="B24" s="1176" t="s">
        <v>1306</v>
      </c>
      <c r="C24" s="26">
        <v>12</v>
      </c>
    </row>
    <row r="25" spans="1:8" ht="34.5" x14ac:dyDescent="0.3">
      <c r="A25" s="208"/>
      <c r="B25" s="1176" t="s">
        <v>1307</v>
      </c>
      <c r="C25" s="26">
        <v>9</v>
      </c>
    </row>
    <row r="26" spans="1:8" ht="34.5" x14ac:dyDescent="0.3">
      <c r="A26" s="208"/>
      <c r="B26" s="1176" t="s">
        <v>1312</v>
      </c>
      <c r="C26" s="26">
        <v>9</v>
      </c>
    </row>
    <row r="27" spans="1:8" ht="34.5" x14ac:dyDescent="0.3">
      <c r="A27" s="208"/>
      <c r="B27" s="1176" t="s">
        <v>1310</v>
      </c>
      <c r="C27" s="26">
        <v>12</v>
      </c>
    </row>
    <row r="28" spans="1:8" ht="35.25" customHeight="1" x14ac:dyDescent="0.3">
      <c r="A28" s="208"/>
      <c r="B28" s="1176" t="s">
        <v>1305</v>
      </c>
      <c r="C28" s="26">
        <v>10</v>
      </c>
    </row>
    <row r="29" spans="1:8" ht="34.5" x14ac:dyDescent="0.3">
      <c r="A29" s="208"/>
      <c r="B29" s="1176" t="s">
        <v>1309</v>
      </c>
      <c r="C29" s="26">
        <v>12</v>
      </c>
      <c r="F29" s="527"/>
      <c r="H29" s="526"/>
    </row>
    <row r="30" spans="1:8" ht="34.5" x14ac:dyDescent="0.3">
      <c r="A30" s="208"/>
      <c r="B30" s="1176" t="s">
        <v>1313</v>
      </c>
      <c r="C30" s="26">
        <v>9</v>
      </c>
    </row>
    <row r="31" spans="1:8" ht="34.5" x14ac:dyDescent="0.3">
      <c r="A31" s="208"/>
      <c r="B31" s="1176" t="s">
        <v>1311</v>
      </c>
      <c r="C31" s="26">
        <v>6</v>
      </c>
    </row>
    <row r="32" spans="1:8" ht="20.25" x14ac:dyDescent="0.35">
      <c r="A32" s="208"/>
      <c r="B32" s="1175" t="s">
        <v>1314</v>
      </c>
      <c r="C32" s="26"/>
    </row>
    <row r="33" spans="1:8" x14ac:dyDescent="0.3">
      <c r="A33" s="208"/>
      <c r="B33" s="210" t="s">
        <v>200</v>
      </c>
      <c r="C33" s="26"/>
    </row>
    <row r="34" spans="1:8" x14ac:dyDescent="0.3">
      <c r="A34" s="209" t="s">
        <v>2</v>
      </c>
      <c r="B34" s="210" t="s">
        <v>1315</v>
      </c>
      <c r="C34" s="1183">
        <f>+C35+C36</f>
        <v>4</v>
      </c>
    </row>
    <row r="35" spans="1:8" x14ac:dyDescent="0.3">
      <c r="A35" s="209"/>
      <c r="B35" s="400" t="s">
        <v>95</v>
      </c>
      <c r="C35" s="1184">
        <v>1</v>
      </c>
    </row>
    <row r="36" spans="1:8" x14ac:dyDescent="0.3">
      <c r="A36" s="209"/>
      <c r="B36" s="400" t="s">
        <v>1316</v>
      </c>
      <c r="C36" s="1184">
        <v>3</v>
      </c>
    </row>
    <row r="37" spans="1:8" x14ac:dyDescent="0.3">
      <c r="A37" s="209" t="s">
        <v>3</v>
      </c>
      <c r="B37" s="210" t="s">
        <v>358</v>
      </c>
      <c r="C37" s="1183">
        <f>+C38+C39+C40</f>
        <v>14</v>
      </c>
    </row>
    <row r="38" spans="1:8" x14ac:dyDescent="0.3">
      <c r="A38" s="209"/>
      <c r="B38" s="400" t="s">
        <v>359</v>
      </c>
      <c r="C38" s="1184">
        <f>1+2</f>
        <v>3</v>
      </c>
    </row>
    <row r="39" spans="1:8" x14ac:dyDescent="0.3">
      <c r="A39" s="209"/>
      <c r="B39" s="400" t="s">
        <v>360</v>
      </c>
      <c r="C39" s="1184">
        <f>1+10</f>
        <v>11</v>
      </c>
    </row>
    <row r="40" spans="1:8" x14ac:dyDescent="0.3">
      <c r="A40" s="209"/>
      <c r="B40" s="400" t="s">
        <v>361</v>
      </c>
      <c r="C40" s="1184"/>
    </row>
    <row r="41" spans="1:8" x14ac:dyDescent="0.3">
      <c r="A41" s="209" t="s">
        <v>4</v>
      </c>
      <c r="B41" s="210" t="s">
        <v>1317</v>
      </c>
      <c r="C41" s="1183">
        <f>+C42+C43+C44+C60+C62</f>
        <v>102</v>
      </c>
    </row>
    <row r="42" spans="1:8" x14ac:dyDescent="0.3">
      <c r="A42" s="209"/>
      <c r="B42" s="400" t="s">
        <v>100</v>
      </c>
      <c r="C42" s="1184"/>
      <c r="F42" s="527"/>
      <c r="H42" s="526"/>
    </row>
    <row r="43" spans="1:8" x14ac:dyDescent="0.3">
      <c r="A43" s="209"/>
      <c r="B43" s="400" t="s">
        <v>101</v>
      </c>
      <c r="C43" s="1184"/>
    </row>
    <row r="44" spans="1:8" x14ac:dyDescent="0.3">
      <c r="A44" s="208"/>
      <c r="B44" s="210" t="s">
        <v>224</v>
      </c>
      <c r="C44" s="1184">
        <f>SUM(C46:C59)</f>
        <v>89</v>
      </c>
    </row>
    <row r="45" spans="1:8" x14ac:dyDescent="0.3">
      <c r="A45" s="209"/>
      <c r="B45" s="191" t="s">
        <v>200</v>
      </c>
      <c r="C45" s="1184"/>
    </row>
    <row r="46" spans="1:8" ht="34.5" x14ac:dyDescent="0.3">
      <c r="A46" s="212">
        <v>1</v>
      </c>
      <c r="B46" s="1176" t="s">
        <v>1318</v>
      </c>
      <c r="C46" s="1495">
        <f>1+7+5</f>
        <v>13</v>
      </c>
    </row>
    <row r="47" spans="1:8" x14ac:dyDescent="0.3">
      <c r="A47" s="212">
        <v>2</v>
      </c>
      <c r="B47" s="1176" t="s">
        <v>1319</v>
      </c>
      <c r="C47" s="1495">
        <f>1+4+3</f>
        <v>8</v>
      </c>
    </row>
    <row r="48" spans="1:8" ht="34.5" x14ac:dyDescent="0.3">
      <c r="A48" s="212">
        <v>3</v>
      </c>
      <c r="B48" s="1176" t="s">
        <v>1320</v>
      </c>
      <c r="C48" s="1495">
        <f>1+4+3</f>
        <v>8</v>
      </c>
    </row>
    <row r="49" spans="1:3" ht="34.5" x14ac:dyDescent="0.3">
      <c r="A49" s="212">
        <v>4</v>
      </c>
      <c r="B49" s="1176" t="s">
        <v>1321</v>
      </c>
      <c r="C49" s="1495">
        <f>1+4+3</f>
        <v>8</v>
      </c>
    </row>
    <row r="50" spans="1:3" x14ac:dyDescent="0.3">
      <c r="A50" s="212">
        <v>5</v>
      </c>
      <c r="B50" s="1177" t="s">
        <v>1322</v>
      </c>
      <c r="C50" s="1495">
        <f>1+2+3+1</f>
        <v>7</v>
      </c>
    </row>
    <row r="51" spans="1:3" x14ac:dyDescent="0.3">
      <c r="A51" s="212">
        <v>6</v>
      </c>
      <c r="B51" s="1177" t="s">
        <v>1323</v>
      </c>
      <c r="C51" s="1495">
        <f>1+1+1+1</f>
        <v>4</v>
      </c>
    </row>
    <row r="52" spans="1:3" x14ac:dyDescent="0.3">
      <c r="A52" s="212">
        <v>7</v>
      </c>
      <c r="B52" s="1177" t="s">
        <v>1324</v>
      </c>
      <c r="C52" s="1495">
        <f>1+2+1</f>
        <v>4</v>
      </c>
    </row>
    <row r="53" spans="1:3" x14ac:dyDescent="0.3">
      <c r="A53" s="212">
        <v>8</v>
      </c>
      <c r="B53" s="1176" t="s">
        <v>1325</v>
      </c>
      <c r="C53" s="1495">
        <f>1+2+2+1</f>
        <v>6</v>
      </c>
    </row>
    <row r="54" spans="1:3" x14ac:dyDescent="0.3">
      <c r="A54" s="212">
        <v>9</v>
      </c>
      <c r="B54" s="1176" t="s">
        <v>1255</v>
      </c>
      <c r="C54" s="1495">
        <f>1+2+1</f>
        <v>4</v>
      </c>
    </row>
    <row r="55" spans="1:3" x14ac:dyDescent="0.3">
      <c r="A55" s="212">
        <v>10</v>
      </c>
      <c r="B55" s="1176" t="s">
        <v>1326</v>
      </c>
      <c r="C55" s="1495">
        <f>1+1+1+3+1</f>
        <v>7</v>
      </c>
    </row>
    <row r="56" spans="1:3" ht="34.5" x14ac:dyDescent="0.3">
      <c r="A56" s="212">
        <v>11</v>
      </c>
      <c r="B56" s="1176" t="s">
        <v>522</v>
      </c>
      <c r="C56" s="1495">
        <f>1+3+4</f>
        <v>8</v>
      </c>
    </row>
    <row r="57" spans="1:3" x14ac:dyDescent="0.3">
      <c r="A57" s="212">
        <v>12</v>
      </c>
      <c r="B57" s="1176" t="s">
        <v>1327</v>
      </c>
      <c r="C57" s="1495">
        <f>1+1+1+1</f>
        <v>4</v>
      </c>
    </row>
    <row r="58" spans="1:3" x14ac:dyDescent="0.3">
      <c r="A58" s="212">
        <v>13</v>
      </c>
      <c r="B58" s="1176" t="s">
        <v>1328</v>
      </c>
      <c r="C58" s="1495">
        <f>1+1+1</f>
        <v>3</v>
      </c>
    </row>
    <row r="59" spans="1:3" x14ac:dyDescent="0.3">
      <c r="A59" s="212">
        <v>14</v>
      </c>
      <c r="B59" s="1176" t="s">
        <v>1329</v>
      </c>
      <c r="C59" s="1184">
        <f>1+2+2</f>
        <v>5</v>
      </c>
    </row>
    <row r="60" spans="1:3" x14ac:dyDescent="0.3">
      <c r="A60" s="208"/>
      <c r="B60" s="210" t="s">
        <v>225</v>
      </c>
      <c r="C60" s="1184"/>
    </row>
    <row r="61" spans="1:3" x14ac:dyDescent="0.3">
      <c r="A61" s="209"/>
      <c r="B61" s="213"/>
      <c r="C61" s="1184"/>
    </row>
    <row r="62" spans="1:3" x14ac:dyDescent="0.3">
      <c r="A62" s="208"/>
      <c r="B62" s="210" t="s">
        <v>226</v>
      </c>
      <c r="C62" s="1183">
        <f>SUM(C64:C66)</f>
        <v>13</v>
      </c>
    </row>
    <row r="63" spans="1:3" x14ac:dyDescent="0.3">
      <c r="A63" s="209"/>
      <c r="B63" s="191" t="s">
        <v>200</v>
      </c>
      <c r="C63" s="1184"/>
    </row>
    <row r="64" spans="1:3" s="216" customFormat="1" ht="30.75" customHeight="1" x14ac:dyDescent="0.3">
      <c r="A64" s="212">
        <v>1</v>
      </c>
      <c r="B64" s="1178" t="s">
        <v>1330</v>
      </c>
      <c r="C64" s="1184">
        <f>1+1+1</f>
        <v>3</v>
      </c>
    </row>
    <row r="65" spans="1:3" x14ac:dyDescent="0.3">
      <c r="A65" s="212">
        <v>2</v>
      </c>
      <c r="B65" s="1176" t="s">
        <v>1331</v>
      </c>
      <c r="C65" s="1184">
        <f>1+4+1</f>
        <v>6</v>
      </c>
    </row>
    <row r="66" spans="1:3" x14ac:dyDescent="0.3">
      <c r="A66" s="212">
        <v>3</v>
      </c>
      <c r="B66" s="1176" t="s">
        <v>1332</v>
      </c>
      <c r="C66" s="1184">
        <f>1+2+1</f>
        <v>4</v>
      </c>
    </row>
    <row r="67" spans="1:3" x14ac:dyDescent="0.3">
      <c r="A67" s="209" t="s">
        <v>363</v>
      </c>
      <c r="B67" s="210" t="s">
        <v>1333</v>
      </c>
      <c r="C67" s="1183">
        <f>SUM(C69:C85)</f>
        <v>1663</v>
      </c>
    </row>
    <row r="68" spans="1:3" x14ac:dyDescent="0.3">
      <c r="A68" s="209"/>
      <c r="B68" s="191" t="s">
        <v>200</v>
      </c>
      <c r="C68" s="1184"/>
    </row>
    <row r="69" spans="1:3" x14ac:dyDescent="0.3">
      <c r="A69" s="212">
        <v>1</v>
      </c>
      <c r="B69" s="1176" t="s">
        <v>1334</v>
      </c>
      <c r="C69" s="1184">
        <f>1+1+1+1+10+17+3+2+17+3+2+2+2</f>
        <v>62</v>
      </c>
    </row>
    <row r="70" spans="1:3" x14ac:dyDescent="0.3">
      <c r="A70" s="212">
        <v>2</v>
      </c>
      <c r="B70" s="1176" t="s">
        <v>1335</v>
      </c>
      <c r="C70" s="1184">
        <f>1+1+1+1+1+16+1+1+1+1+5+16+6</f>
        <v>52</v>
      </c>
    </row>
    <row r="71" spans="1:3" x14ac:dyDescent="0.3">
      <c r="A71" s="212">
        <v>3</v>
      </c>
      <c r="B71" s="1176" t="s">
        <v>1336</v>
      </c>
      <c r="C71" s="1184">
        <f>1+1+1+1+1+18+1+2+1+6+18+6</f>
        <v>57</v>
      </c>
    </row>
    <row r="72" spans="1:3" x14ac:dyDescent="0.3">
      <c r="A72" s="212">
        <v>4</v>
      </c>
      <c r="B72" s="1176" t="s">
        <v>1337</v>
      </c>
      <c r="C72" s="1184">
        <f>1+1+1+1+1+10+1+1+1+1+3+10+2</f>
        <v>34</v>
      </c>
    </row>
    <row r="73" spans="1:3" x14ac:dyDescent="0.3">
      <c r="A73" s="212">
        <v>5</v>
      </c>
      <c r="B73" s="1176" t="s">
        <v>1338</v>
      </c>
      <c r="C73" s="1184">
        <f>1+1+1+1+1+1+24+2+1+2+24+24+1+9</f>
        <v>93</v>
      </c>
    </row>
    <row r="74" spans="1:3" x14ac:dyDescent="0.3">
      <c r="A74" s="212">
        <v>6</v>
      </c>
      <c r="B74" s="1176" t="s">
        <v>1339</v>
      </c>
      <c r="C74" s="1184">
        <f>36+12</f>
        <v>48</v>
      </c>
    </row>
    <row r="75" spans="1:3" ht="34.5" x14ac:dyDescent="0.3">
      <c r="A75" s="212">
        <v>7</v>
      </c>
      <c r="B75" s="1176" t="s">
        <v>1340</v>
      </c>
      <c r="C75" s="1184">
        <f>1+1+3+2+1+1+1+1+1+1+1+67+19+13+66+66+7+16-12</f>
        <v>256</v>
      </c>
    </row>
    <row r="76" spans="1:3" ht="34.5" x14ac:dyDescent="0.3">
      <c r="A76" s="212">
        <v>8</v>
      </c>
      <c r="B76" s="1176" t="s">
        <v>1344</v>
      </c>
      <c r="C76" s="1184">
        <f>1+1+1+6+1+1+6+6+1+4</f>
        <v>28</v>
      </c>
    </row>
    <row r="77" spans="1:3" ht="34.5" x14ac:dyDescent="0.3">
      <c r="A77" s="212">
        <v>9</v>
      </c>
      <c r="B77" s="1176" t="s">
        <v>1342</v>
      </c>
      <c r="C77" s="1184">
        <f>1+1+1+11+2+1+11+11+1+5+3+1</f>
        <v>49</v>
      </c>
    </row>
    <row r="78" spans="1:3" ht="34.5" x14ac:dyDescent="0.3">
      <c r="A78" s="212">
        <v>10</v>
      </c>
      <c r="B78" s="1176" t="s">
        <v>1343</v>
      </c>
      <c r="C78" s="1184">
        <f>1+1+1+8+1+1+8+8+1+3+3</f>
        <v>36</v>
      </c>
    </row>
    <row r="79" spans="1:3" ht="34.5" x14ac:dyDescent="0.3">
      <c r="A79" s="212">
        <v>11</v>
      </c>
      <c r="B79" s="1176" t="s">
        <v>1348</v>
      </c>
      <c r="C79" s="1184">
        <f>1+1+1+9+1+1+9+9+1+5</f>
        <v>38</v>
      </c>
    </row>
    <row r="80" spans="1:3" ht="34.5" x14ac:dyDescent="0.3">
      <c r="A80" s="212">
        <v>12</v>
      </c>
      <c r="B80" s="1176" t="s">
        <v>1346</v>
      </c>
      <c r="C80" s="1184">
        <f>1+1+1+13+1+1+13+13+1+5-3</f>
        <v>47</v>
      </c>
    </row>
    <row r="81" spans="1:3" ht="34.5" x14ac:dyDescent="0.3">
      <c r="A81" s="212">
        <v>13</v>
      </c>
      <c r="B81" s="1176" t="s">
        <v>1341</v>
      </c>
      <c r="C81" s="1184">
        <f>1+1+1+10+1+1+10+10+1+5</f>
        <v>41</v>
      </c>
    </row>
    <row r="82" spans="1:3" ht="34.5" x14ac:dyDescent="0.3">
      <c r="A82" s="212">
        <v>14</v>
      </c>
      <c r="B82" s="1176" t="s">
        <v>1345</v>
      </c>
      <c r="C82" s="1184">
        <f>1+1+1+13+1+1+13+13+1+5-3-1</f>
        <v>46</v>
      </c>
    </row>
    <row r="83" spans="1:3" ht="34.5" x14ac:dyDescent="0.3">
      <c r="A83" s="212">
        <v>15</v>
      </c>
      <c r="B83" s="1176" t="s">
        <v>1349</v>
      </c>
      <c r="C83" s="1184">
        <f>1+1+1+9+1+1+9+9+1+5</f>
        <v>38</v>
      </c>
    </row>
    <row r="84" spans="1:3" ht="34.5" x14ac:dyDescent="0.3">
      <c r="A84" s="212">
        <v>16</v>
      </c>
      <c r="B84" s="1176" t="s">
        <v>1347</v>
      </c>
      <c r="C84" s="1184">
        <f>1+1+1+6+1+2+6+6+1+4</f>
        <v>29</v>
      </c>
    </row>
    <row r="85" spans="1:3" x14ac:dyDescent="0.3">
      <c r="A85" s="212">
        <v>17</v>
      </c>
      <c r="B85" s="1176" t="s">
        <v>536</v>
      </c>
      <c r="C85" s="1184">
        <f>1+1+1+2+2+2+2+1+1+1+695</f>
        <v>709</v>
      </c>
    </row>
    <row r="86" spans="1:3" ht="34.5" x14ac:dyDescent="0.3">
      <c r="A86" s="209" t="s">
        <v>25</v>
      </c>
      <c r="B86" s="215" t="s">
        <v>362</v>
      </c>
      <c r="C86" s="1184">
        <v>484</v>
      </c>
    </row>
    <row r="87" spans="1:3" x14ac:dyDescent="0.3">
      <c r="A87" s="209"/>
      <c r="B87" s="191"/>
      <c r="C87" s="1184"/>
    </row>
    <row r="88" spans="1:3" ht="34.5" x14ac:dyDescent="0.3">
      <c r="A88" s="214"/>
      <c r="B88" s="401" t="s">
        <v>1350</v>
      </c>
      <c r="C88" s="1183">
        <f>+C34+C37+C41+C67+C86</f>
        <v>2267</v>
      </c>
    </row>
    <row r="89" spans="1:3" x14ac:dyDescent="0.3">
      <c r="A89" s="353"/>
      <c r="B89" s="1177"/>
      <c r="C89" s="1185"/>
    </row>
    <row r="90" spans="1:3" x14ac:dyDescent="0.3">
      <c r="A90" s="353"/>
      <c r="B90" s="1177"/>
      <c r="C90" s="1185"/>
    </row>
    <row r="91" spans="1:3" ht="22.5" x14ac:dyDescent="0.3">
      <c r="A91" s="214"/>
      <c r="B91" s="1179" t="s">
        <v>280</v>
      </c>
      <c r="C91" s="1183">
        <f>+C88+C14+C13</f>
        <v>2516</v>
      </c>
    </row>
  </sheetData>
  <mergeCells count="5">
    <mergeCell ref="B9:C9"/>
    <mergeCell ref="A5:C5"/>
    <mergeCell ref="A6:C6"/>
    <mergeCell ref="B4:C4"/>
    <mergeCell ref="B8:C8"/>
  </mergeCells>
  <phoneticPr fontId="2" type="noConversion"/>
  <pageMargins left="0.24" right="0.35" top="0.37" bottom="0.4" header="0.21" footer="0.19"/>
  <pageSetup paperSize="9" scale="90" orientation="portrait" verticalDpi="12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55"/>
  <sheetViews>
    <sheetView topLeftCell="A4" workbookViewId="0">
      <selection activeCell="M27" sqref="M27"/>
    </sheetView>
  </sheetViews>
  <sheetFormatPr defaultRowHeight="13.5" x14ac:dyDescent="0.25"/>
  <cols>
    <col min="1" max="1" width="3.5703125" style="4" customWidth="1"/>
    <col min="2" max="2" width="29.42578125" style="20" customWidth="1"/>
    <col min="3" max="3" width="12.5703125" style="5" customWidth="1"/>
    <col min="4" max="4" width="9.5703125" style="5" customWidth="1"/>
    <col min="5" max="5" width="11.140625" style="5" customWidth="1"/>
    <col min="6" max="6" width="15" style="5" customWidth="1"/>
    <col min="7" max="7" width="11" style="5" customWidth="1"/>
    <col min="8" max="8" width="15" style="5" customWidth="1"/>
    <col min="9" max="9" width="13.85546875" style="5" customWidth="1"/>
    <col min="10" max="10" width="10.85546875" style="5" customWidth="1"/>
    <col min="11" max="11" width="14.7109375" style="5" customWidth="1"/>
    <col min="12" max="12" width="10" style="5" customWidth="1"/>
    <col min="13" max="13" width="15" style="5" customWidth="1"/>
    <col min="14" max="14" width="9.42578125" style="5" customWidth="1"/>
    <col min="15" max="15" width="11.85546875" style="5" customWidth="1"/>
    <col min="16" max="16" width="10.5703125" style="5" customWidth="1"/>
    <col min="17" max="17" width="9" style="5" customWidth="1"/>
    <col min="18" max="18" width="12.5703125" style="5" customWidth="1"/>
    <col min="19" max="19" width="8.85546875" style="5" customWidth="1"/>
    <col min="20" max="20" width="11.42578125" style="5" customWidth="1"/>
    <col min="21" max="21" width="10.5703125" style="5" customWidth="1"/>
    <col min="22" max="22" width="9.28515625" style="5" customWidth="1"/>
    <col min="23" max="23" width="10.5703125" style="5" customWidth="1"/>
    <col min="24" max="24" width="10" style="5" customWidth="1"/>
    <col min="25" max="25" width="14" style="5" customWidth="1"/>
    <col min="26" max="26" width="8.85546875" style="5" customWidth="1"/>
    <col min="27" max="27" width="11.42578125" style="5" customWidth="1"/>
    <col min="28" max="28" width="10.5703125" style="5" customWidth="1"/>
    <col min="29" max="29" width="9" style="5" customWidth="1"/>
    <col min="30" max="30" width="10.5703125" style="5" customWidth="1"/>
    <col min="31" max="31" width="10" style="5" customWidth="1"/>
    <col min="32" max="32" width="14" style="5" customWidth="1"/>
    <col min="33" max="33" width="8.85546875" style="5" customWidth="1"/>
    <col min="34" max="34" width="11.42578125" style="5" customWidth="1"/>
    <col min="35" max="35" width="10.5703125" style="5" customWidth="1"/>
    <col min="36" max="36" width="9" style="5" customWidth="1"/>
    <col min="37" max="37" width="9.42578125" style="5" customWidth="1"/>
    <col min="38" max="16384" width="9.140625" style="5"/>
  </cols>
  <sheetData>
    <row r="1" spans="1:38" ht="16.5" x14ac:dyDescent="0.3">
      <c r="A1" s="30"/>
      <c r="B1" s="556" t="s">
        <v>230</v>
      </c>
      <c r="C1" s="31"/>
      <c r="D1" s="31"/>
      <c r="E1" s="31"/>
      <c r="F1" s="31"/>
      <c r="G1" s="31"/>
      <c r="H1" s="31"/>
      <c r="I1" s="134"/>
      <c r="J1" s="31"/>
      <c r="K1" s="133" t="s">
        <v>381</v>
      </c>
      <c r="L1" s="134"/>
      <c r="M1" s="31"/>
      <c r="N1" s="31"/>
      <c r="O1" s="31"/>
      <c r="P1" s="31"/>
      <c r="Q1" s="134"/>
      <c r="R1" s="134"/>
      <c r="S1" s="134"/>
      <c r="T1" s="31"/>
      <c r="U1" s="133"/>
      <c r="V1" s="134"/>
      <c r="W1" s="31"/>
      <c r="X1" s="31"/>
      <c r="Y1" s="31"/>
      <c r="Z1" s="31"/>
      <c r="AA1" s="31"/>
      <c r="AB1" s="3"/>
      <c r="AC1" s="134"/>
      <c r="AD1" s="134"/>
      <c r="AE1" s="31"/>
      <c r="AF1" s="31"/>
      <c r="AG1" s="31"/>
      <c r="AH1" s="31"/>
      <c r="AI1" s="3"/>
      <c r="AJ1" s="134"/>
      <c r="AK1" s="134"/>
      <c r="AL1" s="37"/>
    </row>
    <row r="2" spans="1:38" ht="24" customHeight="1" thickBot="1" x14ac:dyDescent="0.3">
      <c r="A2" s="30"/>
      <c r="B2" s="557"/>
      <c r="C2" s="177"/>
      <c r="D2" s="177"/>
      <c r="E2" s="23"/>
      <c r="F2" s="177"/>
      <c r="G2" s="177"/>
      <c r="H2" s="177"/>
      <c r="J2" s="148"/>
      <c r="K2" s="402" t="s">
        <v>28</v>
      </c>
      <c r="L2" s="148"/>
      <c r="M2" s="9"/>
      <c r="N2" s="9"/>
      <c r="O2" s="148"/>
      <c r="P2" s="148"/>
      <c r="Q2" s="9"/>
      <c r="R2" s="178"/>
      <c r="S2" s="1675"/>
      <c r="T2" s="1675"/>
      <c r="U2" s="1675"/>
      <c r="V2" s="1675"/>
      <c r="W2" s="1675"/>
      <c r="X2" s="1675"/>
      <c r="Y2" s="9"/>
      <c r="Z2" s="9"/>
      <c r="AA2" s="9"/>
      <c r="AB2" s="178"/>
      <c r="AC2" s="9"/>
      <c r="AD2" s="178"/>
      <c r="AE2" s="148"/>
      <c r="AF2" s="9"/>
      <c r="AG2" s="9"/>
      <c r="AH2" s="9"/>
      <c r="AI2" s="178"/>
      <c r="AJ2" s="9"/>
      <c r="AK2" s="178"/>
      <c r="AL2" s="236"/>
    </row>
    <row r="3" spans="1:38" s="181" customFormat="1" ht="25.5" customHeight="1" x14ac:dyDescent="0.25">
      <c r="A3" s="30"/>
      <c r="B3" s="558" t="s">
        <v>29</v>
      </c>
      <c r="C3" s="134"/>
      <c r="D3" s="134"/>
      <c r="E3" s="179"/>
      <c r="F3" s="134"/>
      <c r="G3" s="31"/>
      <c r="H3" s="31"/>
      <c r="I3" s="31"/>
      <c r="J3" s="31"/>
      <c r="K3" s="41" t="s">
        <v>228</v>
      </c>
      <c r="L3" s="34"/>
      <c r="M3" s="134"/>
      <c r="N3" s="31"/>
      <c r="O3" s="31"/>
      <c r="P3" s="31"/>
      <c r="Q3" s="31"/>
      <c r="R3" s="180"/>
      <c r="S3" s="31"/>
      <c r="T3" s="31"/>
      <c r="U3" s="31"/>
      <c r="V3" s="31"/>
      <c r="W3" s="41" t="s">
        <v>228</v>
      </c>
      <c r="X3" s="34"/>
      <c r="Y3" s="134"/>
      <c r="Z3" s="31"/>
      <c r="AA3" s="31"/>
      <c r="AB3" s="31"/>
      <c r="AC3" s="31"/>
      <c r="AD3" s="180"/>
      <c r="AE3" s="34"/>
      <c r="AF3" s="134"/>
      <c r="AG3" s="31"/>
      <c r="AH3" s="31"/>
      <c r="AI3" s="31"/>
      <c r="AJ3" s="31"/>
      <c r="AK3" s="180"/>
    </row>
    <row r="4" spans="1:38" s="333" customFormat="1" ht="14.25" x14ac:dyDescent="0.25">
      <c r="A4" s="257"/>
      <c r="B4" s="559"/>
      <c r="C4" s="331"/>
      <c r="D4" s="332"/>
      <c r="E4" s="334"/>
      <c r="F4" s="332"/>
      <c r="G4" s="332"/>
      <c r="H4" s="334" t="s">
        <v>395</v>
      </c>
      <c r="I4" s="332"/>
      <c r="J4" s="332"/>
      <c r="K4" s="449"/>
      <c r="L4" s="447"/>
      <c r="M4" s="332"/>
      <c r="N4" s="447"/>
      <c r="O4" s="447" t="s">
        <v>353</v>
      </c>
      <c r="P4" s="447"/>
      <c r="Q4" s="447"/>
      <c r="R4" s="448"/>
      <c r="S4" s="1872" t="s">
        <v>229</v>
      </c>
      <c r="T4" s="1872"/>
      <c r="U4" s="1872"/>
      <c r="V4" s="1872"/>
      <c r="W4" s="1872"/>
      <c r="X4" s="241" t="s">
        <v>428</v>
      </c>
      <c r="Y4" s="242"/>
      <c r="Z4" s="242"/>
      <c r="AA4" s="242"/>
      <c r="AB4" s="242"/>
      <c r="AC4" s="242"/>
      <c r="AD4" s="453"/>
      <c r="AE4" s="241" t="s">
        <v>465</v>
      </c>
      <c r="AF4" s="242"/>
      <c r="AG4" s="242"/>
      <c r="AH4" s="242"/>
      <c r="AI4" s="242"/>
      <c r="AJ4" s="242"/>
      <c r="AK4" s="453"/>
    </row>
    <row r="5" spans="1:38" s="181" customFormat="1" ht="76.5" x14ac:dyDescent="0.25">
      <c r="A5" s="224" t="s">
        <v>114</v>
      </c>
      <c r="B5" s="326" t="s">
        <v>231</v>
      </c>
      <c r="C5" s="64" t="s">
        <v>232</v>
      </c>
      <c r="D5" s="64" t="s">
        <v>233</v>
      </c>
      <c r="E5" s="64" t="s">
        <v>223</v>
      </c>
      <c r="F5" s="528" t="s">
        <v>423</v>
      </c>
      <c r="G5" s="529" t="s">
        <v>396</v>
      </c>
      <c r="H5" s="289" t="s">
        <v>481</v>
      </c>
      <c r="I5" s="64" t="s">
        <v>235</v>
      </c>
      <c r="J5" s="64" t="s">
        <v>236</v>
      </c>
      <c r="K5" s="64" t="s">
        <v>380</v>
      </c>
      <c r="L5" s="64" t="s">
        <v>223</v>
      </c>
      <c r="M5" s="528" t="s">
        <v>473</v>
      </c>
      <c r="N5" s="529" t="s">
        <v>377</v>
      </c>
      <c r="O5" s="64" t="s">
        <v>298</v>
      </c>
      <c r="P5" s="64" t="s">
        <v>235</v>
      </c>
      <c r="Q5" s="64" t="s">
        <v>236</v>
      </c>
      <c r="R5" s="64" t="s">
        <v>379</v>
      </c>
      <c r="S5" s="64" t="s">
        <v>223</v>
      </c>
      <c r="T5" s="64" t="s">
        <v>298</v>
      </c>
      <c r="U5" s="64" t="s">
        <v>235</v>
      </c>
      <c r="V5" s="64" t="s">
        <v>236</v>
      </c>
      <c r="W5" s="64" t="s">
        <v>378</v>
      </c>
      <c r="X5" s="64" t="s">
        <v>223</v>
      </c>
      <c r="Y5" s="64" t="s">
        <v>423</v>
      </c>
      <c r="Z5" s="528" t="s">
        <v>426</v>
      </c>
      <c r="AA5" s="64" t="s">
        <v>298</v>
      </c>
      <c r="AB5" s="64" t="s">
        <v>235</v>
      </c>
      <c r="AC5" s="64" t="s">
        <v>236</v>
      </c>
      <c r="AD5" s="64" t="s">
        <v>378</v>
      </c>
      <c r="AE5" s="64" t="s">
        <v>223</v>
      </c>
      <c r="AF5" s="64" t="s">
        <v>425</v>
      </c>
      <c r="AG5" s="528" t="s">
        <v>474</v>
      </c>
      <c r="AH5" s="64" t="s">
        <v>298</v>
      </c>
      <c r="AI5" s="64" t="s">
        <v>235</v>
      </c>
      <c r="AJ5" s="64" t="s">
        <v>236</v>
      </c>
      <c r="AK5" s="64" t="s">
        <v>378</v>
      </c>
    </row>
    <row r="6" spans="1:38" s="35" customFormat="1" ht="12.75" x14ac:dyDescent="0.25">
      <c r="A6" s="123">
        <v>1</v>
      </c>
      <c r="B6" s="328">
        <v>2</v>
      </c>
      <c r="C6" s="123">
        <v>3</v>
      </c>
      <c r="D6" s="123">
        <v>4</v>
      </c>
      <c r="E6" s="123">
        <v>5</v>
      </c>
      <c r="F6" s="123">
        <v>6</v>
      </c>
      <c r="G6" s="123">
        <v>7</v>
      </c>
      <c r="H6" s="123">
        <v>8</v>
      </c>
      <c r="I6" s="123">
        <v>9</v>
      </c>
      <c r="J6" s="123">
        <v>10</v>
      </c>
      <c r="K6" s="123">
        <v>11</v>
      </c>
      <c r="L6" s="123">
        <v>12</v>
      </c>
      <c r="M6" s="123">
        <v>13</v>
      </c>
      <c r="N6" s="123">
        <v>14</v>
      </c>
      <c r="O6" s="123">
        <v>15</v>
      </c>
      <c r="P6" s="123">
        <v>16</v>
      </c>
      <c r="Q6" s="123">
        <v>17</v>
      </c>
      <c r="R6" s="123">
        <v>18</v>
      </c>
      <c r="S6" s="123">
        <v>19</v>
      </c>
      <c r="T6" s="123">
        <v>20</v>
      </c>
      <c r="U6" s="123">
        <v>21</v>
      </c>
      <c r="V6" s="123">
        <v>22</v>
      </c>
      <c r="W6" s="123">
        <v>23</v>
      </c>
      <c r="X6" s="123">
        <v>24</v>
      </c>
      <c r="Y6" s="123">
        <v>25</v>
      </c>
      <c r="Z6" s="123">
        <v>26</v>
      </c>
      <c r="AA6" s="123">
        <v>27</v>
      </c>
      <c r="AB6" s="123">
        <v>28</v>
      </c>
      <c r="AC6" s="123">
        <v>29</v>
      </c>
      <c r="AD6" s="123">
        <v>30</v>
      </c>
      <c r="AE6" s="123">
        <v>31</v>
      </c>
      <c r="AF6" s="123">
        <v>32</v>
      </c>
      <c r="AG6" s="123">
        <v>33</v>
      </c>
      <c r="AH6" s="123">
        <v>34</v>
      </c>
      <c r="AI6" s="123">
        <v>35</v>
      </c>
      <c r="AJ6" s="123">
        <v>36</v>
      </c>
      <c r="AK6" s="123">
        <v>37</v>
      </c>
    </row>
    <row r="7" spans="1:38" ht="18.75" customHeight="1" x14ac:dyDescent="0.25">
      <c r="A7" s="225" t="s">
        <v>2</v>
      </c>
      <c r="B7" s="560" t="s">
        <v>470</v>
      </c>
      <c r="C7" s="227"/>
      <c r="D7" s="227"/>
      <c r="E7" s="226"/>
      <c r="F7" s="227"/>
      <c r="G7" s="227"/>
      <c r="H7" s="227"/>
      <c r="I7" s="227"/>
      <c r="J7" s="227"/>
      <c r="K7" s="227"/>
      <c r="L7" s="226"/>
      <c r="M7" s="227"/>
      <c r="N7" s="227"/>
      <c r="O7" s="227"/>
      <c r="P7" s="227"/>
      <c r="Q7" s="227"/>
      <c r="R7" s="227"/>
      <c r="S7" s="227"/>
      <c r="T7" s="227"/>
      <c r="U7" s="227"/>
      <c r="V7" s="227"/>
      <c r="W7" s="227"/>
      <c r="X7" s="226"/>
      <c r="Y7" s="227"/>
      <c r="Z7" s="227"/>
      <c r="AA7" s="227"/>
      <c r="AB7" s="227"/>
      <c r="AC7" s="227"/>
      <c r="AD7" s="227"/>
      <c r="AE7" s="226"/>
      <c r="AF7" s="227"/>
      <c r="AG7" s="227"/>
      <c r="AH7" s="227"/>
      <c r="AI7" s="227"/>
      <c r="AJ7" s="227"/>
      <c r="AK7" s="227"/>
    </row>
    <row r="8" spans="1:38" x14ac:dyDescent="0.25">
      <c r="A8" s="208"/>
      <c r="B8" s="301" t="s">
        <v>200</v>
      </c>
      <c r="C8" s="227"/>
      <c r="D8" s="227"/>
      <c r="E8" s="191"/>
      <c r="F8" s="227"/>
      <c r="G8" s="227"/>
      <c r="H8" s="227"/>
      <c r="I8" s="227"/>
      <c r="J8" s="227"/>
      <c r="K8" s="227"/>
      <c r="L8" s="191"/>
      <c r="M8" s="227"/>
      <c r="N8" s="227"/>
      <c r="O8" s="227"/>
      <c r="P8" s="227"/>
      <c r="Q8" s="227"/>
      <c r="R8" s="227"/>
      <c r="S8" s="227"/>
      <c r="T8" s="227"/>
      <c r="U8" s="227"/>
      <c r="V8" s="227"/>
      <c r="W8" s="227"/>
      <c r="X8" s="191"/>
      <c r="Y8" s="227"/>
      <c r="Z8" s="227"/>
      <c r="AA8" s="227"/>
      <c r="AB8" s="227"/>
      <c r="AC8" s="227"/>
      <c r="AD8" s="227"/>
      <c r="AE8" s="191"/>
      <c r="AF8" s="227"/>
      <c r="AG8" s="227"/>
      <c r="AH8" s="227"/>
      <c r="AI8" s="227"/>
      <c r="AJ8" s="227"/>
      <c r="AK8" s="227"/>
    </row>
    <row r="9" spans="1:38" x14ac:dyDescent="0.25">
      <c r="A9" s="208"/>
      <c r="B9" s="301"/>
      <c r="C9" s="227"/>
      <c r="D9" s="227"/>
      <c r="E9" s="191"/>
      <c r="F9" s="227"/>
      <c r="G9" s="227"/>
      <c r="H9" s="191"/>
      <c r="I9" s="191"/>
      <c r="J9" s="191"/>
      <c r="K9" s="191"/>
      <c r="L9" s="191"/>
      <c r="M9" s="227"/>
      <c r="N9" s="227"/>
      <c r="O9" s="191"/>
      <c r="P9" s="191"/>
      <c r="Q9" s="191"/>
      <c r="R9" s="191"/>
      <c r="S9" s="191"/>
      <c r="T9" s="191"/>
      <c r="U9" s="191"/>
      <c r="V9" s="191"/>
      <c r="W9" s="191"/>
      <c r="X9" s="191"/>
      <c r="Y9" s="227"/>
      <c r="Z9" s="227"/>
      <c r="AA9" s="191"/>
      <c r="AB9" s="191"/>
      <c r="AC9" s="191"/>
      <c r="AD9" s="191"/>
      <c r="AE9" s="191"/>
      <c r="AF9" s="227"/>
      <c r="AG9" s="227"/>
      <c r="AH9" s="191"/>
      <c r="AI9" s="191"/>
      <c r="AJ9" s="191"/>
      <c r="AK9" s="191"/>
    </row>
    <row r="10" spans="1:38" x14ac:dyDescent="0.25">
      <c r="A10" s="208">
        <v>1</v>
      </c>
      <c r="B10" s="262"/>
      <c r="C10" s="208"/>
      <c r="D10" s="227" t="s">
        <v>1</v>
      </c>
      <c r="E10" s="102"/>
      <c r="F10" s="227" t="s">
        <v>1</v>
      </c>
      <c r="G10" s="227"/>
      <c r="H10" s="208"/>
      <c r="I10" s="208"/>
      <c r="J10" s="208"/>
      <c r="K10" s="227">
        <f>H10+I10+J10</f>
        <v>0</v>
      </c>
      <c r="L10" s="102"/>
      <c r="M10" s="227" t="s">
        <v>1</v>
      </c>
      <c r="N10" s="227"/>
      <c r="O10" s="208"/>
      <c r="P10" s="208"/>
      <c r="Q10" s="208"/>
      <c r="R10" s="227">
        <f>O10+P10+Q10</f>
        <v>0</v>
      </c>
      <c r="S10" s="227">
        <f>+E10-L10</f>
        <v>0</v>
      </c>
      <c r="T10" s="227">
        <f t="shared" ref="T10:V12" si="0">H10-O10</f>
        <v>0</v>
      </c>
      <c r="U10" s="227">
        <f t="shared" si="0"/>
        <v>0</v>
      </c>
      <c r="V10" s="227">
        <f t="shared" si="0"/>
        <v>0</v>
      </c>
      <c r="W10" s="227">
        <f>T10+U10+V10</f>
        <v>0</v>
      </c>
      <c r="X10" s="102"/>
      <c r="Y10" s="227" t="s">
        <v>1</v>
      </c>
      <c r="Z10" s="227"/>
      <c r="AA10" s="208"/>
      <c r="AB10" s="208"/>
      <c r="AC10" s="208"/>
      <c r="AD10" s="227">
        <f>AA10+AB10+AC10</f>
        <v>0</v>
      </c>
      <c r="AE10" s="102"/>
      <c r="AF10" s="227" t="s">
        <v>1</v>
      </c>
      <c r="AG10" s="227"/>
      <c r="AH10" s="208"/>
      <c r="AI10" s="208"/>
      <c r="AJ10" s="208"/>
      <c r="AK10" s="227">
        <f>AH10+AI10+AJ10</f>
        <v>0</v>
      </c>
    </row>
    <row r="11" spans="1:38" x14ac:dyDescent="0.25">
      <c r="A11" s="208">
        <v>2</v>
      </c>
      <c r="B11" s="262"/>
      <c r="C11" s="208"/>
      <c r="D11" s="227" t="s">
        <v>1</v>
      </c>
      <c r="E11" s="102"/>
      <c r="F11" s="227" t="s">
        <v>1</v>
      </c>
      <c r="G11" s="227"/>
      <c r="H11" s="208"/>
      <c r="I11" s="208"/>
      <c r="J11" s="208"/>
      <c r="K11" s="227">
        <f>H11+I11+J11</f>
        <v>0</v>
      </c>
      <c r="L11" s="102"/>
      <c r="M11" s="227" t="s">
        <v>1</v>
      </c>
      <c r="N11" s="227"/>
      <c r="O11" s="208"/>
      <c r="P11" s="208"/>
      <c r="Q11" s="208"/>
      <c r="R11" s="227">
        <f>O11+P11+Q11</f>
        <v>0</v>
      </c>
      <c r="S11" s="227">
        <f>+E11-L11</f>
        <v>0</v>
      </c>
      <c r="T11" s="227">
        <f t="shared" si="0"/>
        <v>0</v>
      </c>
      <c r="U11" s="227">
        <f t="shared" si="0"/>
        <v>0</v>
      </c>
      <c r="V11" s="227">
        <f t="shared" si="0"/>
        <v>0</v>
      </c>
      <c r="W11" s="227">
        <f>T11+U11+V11</f>
        <v>0</v>
      </c>
      <c r="X11" s="102"/>
      <c r="Y11" s="227" t="s">
        <v>1</v>
      </c>
      <c r="Z11" s="227"/>
      <c r="AA11" s="208"/>
      <c r="AB11" s="208"/>
      <c r="AC11" s="208"/>
      <c r="AD11" s="227">
        <f>AA11+AB11+AC11</f>
        <v>0</v>
      </c>
      <c r="AE11" s="102"/>
      <c r="AF11" s="227" t="s">
        <v>1</v>
      </c>
      <c r="AG11" s="227"/>
      <c r="AH11" s="208"/>
      <c r="AI11" s="208"/>
      <c r="AJ11" s="208"/>
      <c r="AK11" s="227">
        <f>AH11+AI11+AJ11</f>
        <v>0</v>
      </c>
    </row>
    <row r="12" spans="1:38" x14ac:dyDescent="0.25">
      <c r="A12" s="208">
        <v>3</v>
      </c>
      <c r="B12" s="262"/>
      <c r="C12" s="208"/>
      <c r="D12" s="227" t="s">
        <v>1</v>
      </c>
      <c r="E12" s="102"/>
      <c r="F12" s="227" t="s">
        <v>1</v>
      </c>
      <c r="G12" s="227"/>
      <c r="H12" s="208"/>
      <c r="I12" s="208"/>
      <c r="J12" s="208"/>
      <c r="K12" s="227">
        <f>H12+I12+J12</f>
        <v>0</v>
      </c>
      <c r="L12" s="102"/>
      <c r="M12" s="227" t="s">
        <v>1</v>
      </c>
      <c r="N12" s="227"/>
      <c r="O12" s="208"/>
      <c r="P12" s="208"/>
      <c r="Q12" s="208"/>
      <c r="R12" s="227">
        <f>O12+P12+Q12</f>
        <v>0</v>
      </c>
      <c r="S12" s="227">
        <f>+E12-L12</f>
        <v>0</v>
      </c>
      <c r="T12" s="227">
        <f t="shared" si="0"/>
        <v>0</v>
      </c>
      <c r="U12" s="227">
        <f t="shared" si="0"/>
        <v>0</v>
      </c>
      <c r="V12" s="227">
        <f t="shared" si="0"/>
        <v>0</v>
      </c>
      <c r="W12" s="227">
        <f>T12+U12+V12</f>
        <v>0</v>
      </c>
      <c r="X12" s="102"/>
      <c r="Y12" s="227" t="s">
        <v>1</v>
      </c>
      <c r="Z12" s="227"/>
      <c r="AA12" s="208"/>
      <c r="AB12" s="208"/>
      <c r="AC12" s="208"/>
      <c r="AD12" s="227">
        <f>AA12+AB12+AC12</f>
        <v>0</v>
      </c>
      <c r="AE12" s="102"/>
      <c r="AF12" s="227" t="s">
        <v>1</v>
      </c>
      <c r="AG12" s="227"/>
      <c r="AH12" s="208"/>
      <c r="AI12" s="208"/>
      <c r="AJ12" s="208"/>
      <c r="AK12" s="227">
        <f>AH12+AI12+AJ12</f>
        <v>0</v>
      </c>
    </row>
    <row r="13" spans="1:38" x14ac:dyDescent="0.25">
      <c r="A13" s="208"/>
      <c r="B13" s="262"/>
      <c r="C13" s="208"/>
      <c r="D13" s="227"/>
      <c r="E13" s="102"/>
      <c r="F13" s="227"/>
      <c r="G13" s="227"/>
      <c r="H13" s="208"/>
      <c r="I13" s="208"/>
      <c r="J13" s="208"/>
      <c r="K13" s="227"/>
      <c r="L13" s="102"/>
      <c r="M13" s="227"/>
      <c r="N13" s="227"/>
      <c r="O13" s="208"/>
      <c r="P13" s="208"/>
      <c r="Q13" s="208"/>
      <c r="R13" s="227"/>
      <c r="S13" s="227"/>
      <c r="T13" s="208"/>
      <c r="U13" s="208"/>
      <c r="V13" s="208"/>
      <c r="W13" s="227"/>
      <c r="X13" s="102"/>
      <c r="Y13" s="227"/>
      <c r="Z13" s="227"/>
      <c r="AA13" s="208"/>
      <c r="AB13" s="208"/>
      <c r="AC13" s="208"/>
      <c r="AD13" s="227"/>
      <c r="AE13" s="102"/>
      <c r="AF13" s="227"/>
      <c r="AG13" s="227"/>
      <c r="AH13" s="208"/>
      <c r="AI13" s="208"/>
      <c r="AJ13" s="208"/>
      <c r="AK13" s="227"/>
    </row>
    <row r="14" spans="1:38" s="230" customFormat="1" ht="14.25" x14ac:dyDescent="0.25">
      <c r="A14" s="225"/>
      <c r="B14" s="561" t="s">
        <v>113</v>
      </c>
      <c r="C14" s="229" t="s">
        <v>1</v>
      </c>
      <c r="D14" s="229" t="s">
        <v>1</v>
      </c>
      <c r="E14" s="229">
        <f>SUM(E10:E12)</f>
        <v>0</v>
      </c>
      <c r="F14" s="229" t="s">
        <v>1</v>
      </c>
      <c r="G14" s="229" t="s">
        <v>1</v>
      </c>
      <c r="H14" s="229">
        <f t="shared" ref="H14:W14" si="1">SUM(H10:H12)</f>
        <v>0</v>
      </c>
      <c r="I14" s="229">
        <f t="shared" si="1"/>
        <v>0</v>
      </c>
      <c r="J14" s="229">
        <f t="shared" si="1"/>
        <v>0</v>
      </c>
      <c r="K14" s="229">
        <f t="shared" si="1"/>
        <v>0</v>
      </c>
      <c r="L14" s="229">
        <f>SUM(L10:L12)</f>
        <v>0</v>
      </c>
      <c r="M14" s="229" t="s">
        <v>1</v>
      </c>
      <c r="N14" s="229" t="s">
        <v>1</v>
      </c>
      <c r="O14" s="229">
        <f>SUM(O10:O12)</f>
        <v>0</v>
      </c>
      <c r="P14" s="229">
        <f>SUM(P10:P12)</f>
        <v>0</v>
      </c>
      <c r="Q14" s="229">
        <f>SUM(Q10:Q12)</f>
        <v>0</v>
      </c>
      <c r="R14" s="229">
        <f>SUM(R10:R12)</f>
        <v>0</v>
      </c>
      <c r="S14" s="229">
        <f t="shared" si="1"/>
        <v>0</v>
      </c>
      <c r="T14" s="229">
        <f t="shared" si="1"/>
        <v>0</v>
      </c>
      <c r="U14" s="229">
        <f t="shared" si="1"/>
        <v>0</v>
      </c>
      <c r="V14" s="229">
        <f t="shared" si="1"/>
        <v>0</v>
      </c>
      <c r="W14" s="229">
        <f t="shared" si="1"/>
        <v>0</v>
      </c>
      <c r="X14" s="229">
        <f t="shared" ref="X14:AK14" si="2">SUM(X10:X12)</f>
        <v>0</v>
      </c>
      <c r="Y14" s="229" t="s">
        <v>1</v>
      </c>
      <c r="Z14" s="229" t="s">
        <v>1</v>
      </c>
      <c r="AA14" s="229">
        <f t="shared" si="2"/>
        <v>0</v>
      </c>
      <c r="AB14" s="229">
        <f t="shared" si="2"/>
        <v>0</v>
      </c>
      <c r="AC14" s="229">
        <f t="shared" si="2"/>
        <v>0</v>
      </c>
      <c r="AD14" s="229">
        <f t="shared" si="2"/>
        <v>0</v>
      </c>
      <c r="AE14" s="229">
        <f t="shared" si="2"/>
        <v>0</v>
      </c>
      <c r="AF14" s="229" t="s">
        <v>1</v>
      </c>
      <c r="AG14" s="229" t="s">
        <v>1</v>
      </c>
      <c r="AH14" s="229">
        <f t="shared" si="2"/>
        <v>0</v>
      </c>
      <c r="AI14" s="229">
        <f t="shared" si="2"/>
        <v>0</v>
      </c>
      <c r="AJ14" s="229">
        <f t="shared" si="2"/>
        <v>0</v>
      </c>
      <c r="AK14" s="229">
        <f t="shared" si="2"/>
        <v>0</v>
      </c>
    </row>
    <row r="15" spans="1:38" x14ac:dyDescent="0.25">
      <c r="A15" s="208"/>
      <c r="B15" s="561"/>
      <c r="C15" s="227"/>
      <c r="D15" s="227"/>
      <c r="E15" s="228"/>
      <c r="F15" s="227"/>
      <c r="G15" s="227"/>
      <c r="H15" s="228"/>
      <c r="I15" s="228"/>
      <c r="J15" s="228"/>
      <c r="K15" s="228"/>
      <c r="L15" s="228"/>
      <c r="M15" s="227"/>
      <c r="N15" s="227"/>
      <c r="O15" s="228"/>
      <c r="P15" s="228"/>
      <c r="Q15" s="228"/>
      <c r="R15" s="228"/>
      <c r="S15" s="228"/>
      <c r="T15" s="228"/>
      <c r="U15" s="228"/>
      <c r="V15" s="228"/>
      <c r="W15" s="228"/>
      <c r="X15" s="228"/>
      <c r="Y15" s="227"/>
      <c r="Z15" s="227"/>
      <c r="AA15" s="228"/>
      <c r="AB15" s="228"/>
      <c r="AC15" s="228"/>
      <c r="AD15" s="228"/>
      <c r="AE15" s="228"/>
      <c r="AF15" s="227"/>
      <c r="AG15" s="227"/>
      <c r="AH15" s="228"/>
      <c r="AI15" s="228"/>
      <c r="AJ15" s="228"/>
      <c r="AK15" s="228"/>
    </row>
    <row r="16" spans="1:38" x14ac:dyDescent="0.25">
      <c r="A16" s="208"/>
      <c r="B16" s="561"/>
      <c r="C16" s="227"/>
      <c r="D16" s="227"/>
      <c r="E16" s="228"/>
      <c r="F16" s="227"/>
      <c r="G16" s="227"/>
      <c r="H16" s="228"/>
      <c r="I16" s="228"/>
      <c r="J16" s="228"/>
      <c r="K16" s="228"/>
      <c r="L16" s="228"/>
      <c r="M16" s="227"/>
      <c r="N16" s="227"/>
      <c r="O16" s="228"/>
      <c r="P16" s="228"/>
      <c r="Q16" s="228"/>
      <c r="R16" s="228"/>
      <c r="S16" s="228"/>
      <c r="T16" s="228"/>
      <c r="U16" s="228"/>
      <c r="V16" s="228"/>
      <c r="W16" s="228"/>
      <c r="X16" s="228"/>
      <c r="Y16" s="227"/>
      <c r="Z16" s="227"/>
      <c r="AA16" s="228"/>
      <c r="AB16" s="228"/>
      <c r="AC16" s="228"/>
      <c r="AD16" s="228"/>
      <c r="AE16" s="228"/>
      <c r="AF16" s="227"/>
      <c r="AG16" s="227"/>
      <c r="AH16" s="228"/>
      <c r="AI16" s="228"/>
      <c r="AJ16" s="228"/>
      <c r="AK16" s="228"/>
    </row>
    <row r="17" spans="1:37" ht="46.5" customHeight="1" x14ac:dyDescent="0.25">
      <c r="A17" s="225" t="s">
        <v>3</v>
      </c>
      <c r="B17" s="560" t="s">
        <v>490</v>
      </c>
      <c r="C17" s="227"/>
      <c r="D17" s="227"/>
      <c r="E17" s="226"/>
      <c r="F17" s="227"/>
      <c r="G17" s="227"/>
      <c r="H17" s="226"/>
      <c r="I17" s="226"/>
      <c r="J17" s="226"/>
      <c r="K17" s="226"/>
      <c r="L17" s="226"/>
      <c r="M17" s="227"/>
      <c r="N17" s="227"/>
      <c r="O17" s="226"/>
      <c r="P17" s="226"/>
      <c r="Q17" s="226"/>
      <c r="R17" s="226"/>
      <c r="S17" s="226"/>
      <c r="T17" s="226"/>
      <c r="U17" s="226"/>
      <c r="V17" s="226"/>
      <c r="W17" s="226"/>
      <c r="X17" s="226"/>
      <c r="Y17" s="227"/>
      <c r="Z17" s="227"/>
      <c r="AA17" s="226"/>
      <c r="AB17" s="226"/>
      <c r="AC17" s="226"/>
      <c r="AD17" s="226"/>
      <c r="AE17" s="226"/>
      <c r="AF17" s="227"/>
      <c r="AG17" s="227"/>
      <c r="AH17" s="226"/>
      <c r="AI17" s="226"/>
      <c r="AJ17" s="226"/>
      <c r="AK17" s="226"/>
    </row>
    <row r="18" spans="1:37" x14ac:dyDescent="0.25">
      <c r="A18" s="208"/>
      <c r="B18" s="301" t="s">
        <v>200</v>
      </c>
      <c r="C18" s="227"/>
      <c r="D18" s="227"/>
      <c r="E18" s="191"/>
      <c r="F18" s="227"/>
      <c r="G18" s="227"/>
      <c r="H18" s="191"/>
      <c r="I18" s="191"/>
      <c r="J18" s="191"/>
      <c r="K18" s="191"/>
      <c r="L18" s="191"/>
      <c r="M18" s="227"/>
      <c r="N18" s="227"/>
      <c r="O18" s="191"/>
      <c r="P18" s="191"/>
      <c r="Q18" s="191"/>
      <c r="R18" s="191"/>
      <c r="S18" s="191"/>
      <c r="T18" s="191"/>
      <c r="U18" s="191"/>
      <c r="V18" s="191"/>
      <c r="W18" s="191"/>
      <c r="X18" s="191"/>
      <c r="Y18" s="227"/>
      <c r="Z18" s="227"/>
      <c r="AA18" s="191"/>
      <c r="AB18" s="191"/>
      <c r="AC18" s="191"/>
      <c r="AD18" s="191"/>
      <c r="AE18" s="191"/>
      <c r="AF18" s="227"/>
      <c r="AG18" s="227"/>
      <c r="AH18" s="191"/>
      <c r="AI18" s="191"/>
      <c r="AJ18" s="191"/>
      <c r="AK18" s="191"/>
    </row>
    <row r="19" spans="1:37" x14ac:dyDescent="0.25">
      <c r="A19" s="208">
        <v>1</v>
      </c>
      <c r="B19" s="562"/>
      <c r="C19" s="208"/>
      <c r="D19" s="227" t="s">
        <v>1</v>
      </c>
      <c r="E19" s="102"/>
      <c r="F19" s="227" t="s">
        <v>1</v>
      </c>
      <c r="G19" s="227"/>
      <c r="H19" s="102"/>
      <c r="I19" s="102"/>
      <c r="J19" s="102"/>
      <c r="K19" s="227">
        <f>H19+I19+J19</f>
        <v>0</v>
      </c>
      <c r="L19" s="102"/>
      <c r="M19" s="227" t="s">
        <v>1</v>
      </c>
      <c r="N19" s="227"/>
      <c r="O19" s="102"/>
      <c r="P19" s="102"/>
      <c r="Q19" s="102"/>
      <c r="R19" s="227">
        <f>O19+P19+Q19</f>
        <v>0</v>
      </c>
      <c r="S19" s="227">
        <f>+E19-L19</f>
        <v>0</v>
      </c>
      <c r="T19" s="227">
        <f t="shared" ref="T19:V21" si="3">H19-O19</f>
        <v>0</v>
      </c>
      <c r="U19" s="227">
        <f t="shared" si="3"/>
        <v>0</v>
      </c>
      <c r="V19" s="227">
        <f t="shared" si="3"/>
        <v>0</v>
      </c>
      <c r="W19" s="227">
        <f>T19+U19+V19</f>
        <v>0</v>
      </c>
      <c r="X19" s="102"/>
      <c r="Y19" s="227" t="s">
        <v>1</v>
      </c>
      <c r="Z19" s="227"/>
      <c r="AA19" s="102"/>
      <c r="AB19" s="102"/>
      <c r="AC19" s="102"/>
      <c r="AD19" s="227">
        <f>AA19+AB19+AC19</f>
        <v>0</v>
      </c>
      <c r="AE19" s="102"/>
      <c r="AF19" s="227" t="s">
        <v>1</v>
      </c>
      <c r="AG19" s="227"/>
      <c r="AH19" s="102"/>
      <c r="AI19" s="102"/>
      <c r="AJ19" s="102"/>
      <c r="AK19" s="227">
        <f>AH19+AI19+AJ19</f>
        <v>0</v>
      </c>
    </row>
    <row r="20" spans="1:37" x14ac:dyDescent="0.25">
      <c r="A20" s="208">
        <v>2</v>
      </c>
      <c r="B20" s="562"/>
      <c r="C20" s="208"/>
      <c r="D20" s="227" t="s">
        <v>1</v>
      </c>
      <c r="E20" s="102"/>
      <c r="F20" s="227" t="s">
        <v>1</v>
      </c>
      <c r="G20" s="227"/>
      <c r="H20" s="102"/>
      <c r="I20" s="102"/>
      <c r="J20" s="102"/>
      <c r="K20" s="227">
        <f>H20+I20+J20</f>
        <v>0</v>
      </c>
      <c r="L20" s="102"/>
      <c r="M20" s="227" t="s">
        <v>1</v>
      </c>
      <c r="N20" s="227"/>
      <c r="O20" s="102"/>
      <c r="P20" s="102"/>
      <c r="Q20" s="102"/>
      <c r="R20" s="227">
        <f>O20+P20+Q20</f>
        <v>0</v>
      </c>
      <c r="S20" s="227">
        <f>+E20-L20</f>
        <v>0</v>
      </c>
      <c r="T20" s="227">
        <f t="shared" si="3"/>
        <v>0</v>
      </c>
      <c r="U20" s="227">
        <f t="shared" si="3"/>
        <v>0</v>
      </c>
      <c r="V20" s="227">
        <f t="shared" si="3"/>
        <v>0</v>
      </c>
      <c r="W20" s="227">
        <f>T20+U20+V20</f>
        <v>0</v>
      </c>
      <c r="X20" s="102"/>
      <c r="Y20" s="227" t="s">
        <v>1</v>
      </c>
      <c r="Z20" s="227"/>
      <c r="AA20" s="102"/>
      <c r="AB20" s="102"/>
      <c r="AC20" s="102"/>
      <c r="AD20" s="227">
        <f>AA20+AB20+AC20</f>
        <v>0</v>
      </c>
      <c r="AE20" s="102"/>
      <c r="AF20" s="227" t="s">
        <v>1</v>
      </c>
      <c r="AG20" s="227"/>
      <c r="AH20" s="102"/>
      <c r="AI20" s="102"/>
      <c r="AJ20" s="102"/>
      <c r="AK20" s="227">
        <f>AH20+AI20+AJ20</f>
        <v>0</v>
      </c>
    </row>
    <row r="21" spans="1:37" x14ac:dyDescent="0.25">
      <c r="A21" s="208">
        <v>3</v>
      </c>
      <c r="B21" s="562"/>
      <c r="C21" s="208"/>
      <c r="D21" s="227" t="s">
        <v>1</v>
      </c>
      <c r="E21" s="102"/>
      <c r="F21" s="227" t="s">
        <v>1</v>
      </c>
      <c r="G21" s="227"/>
      <c r="H21" s="102"/>
      <c r="I21" s="102"/>
      <c r="J21" s="102"/>
      <c r="K21" s="227">
        <f>H21+I21+J21</f>
        <v>0</v>
      </c>
      <c r="L21" s="102"/>
      <c r="M21" s="227" t="s">
        <v>1</v>
      </c>
      <c r="N21" s="227"/>
      <c r="O21" s="102"/>
      <c r="P21" s="102"/>
      <c r="Q21" s="102"/>
      <c r="R21" s="227">
        <f>O21+P21+Q21</f>
        <v>0</v>
      </c>
      <c r="S21" s="227">
        <f>+E21-L21</f>
        <v>0</v>
      </c>
      <c r="T21" s="227">
        <f t="shared" si="3"/>
        <v>0</v>
      </c>
      <c r="U21" s="227">
        <f t="shared" si="3"/>
        <v>0</v>
      </c>
      <c r="V21" s="227">
        <f t="shared" si="3"/>
        <v>0</v>
      </c>
      <c r="W21" s="227">
        <f>T21+U21+V21</f>
        <v>0</v>
      </c>
      <c r="X21" s="102"/>
      <c r="Y21" s="227" t="s">
        <v>1</v>
      </c>
      <c r="Z21" s="227"/>
      <c r="AA21" s="102"/>
      <c r="AB21" s="102"/>
      <c r="AC21" s="102"/>
      <c r="AD21" s="227">
        <f>AA21+AB21+AC21</f>
        <v>0</v>
      </c>
      <c r="AE21" s="102"/>
      <c r="AF21" s="227" t="s">
        <v>1</v>
      </c>
      <c r="AG21" s="227"/>
      <c r="AH21" s="102"/>
      <c r="AI21" s="102"/>
      <c r="AJ21" s="102"/>
      <c r="AK21" s="227">
        <f>AH21+AI21+AJ21</f>
        <v>0</v>
      </c>
    </row>
    <row r="22" spans="1:37" x14ac:dyDescent="0.25">
      <c r="A22" s="208"/>
      <c r="B22" s="262"/>
      <c r="C22" s="208"/>
      <c r="D22" s="227"/>
      <c r="E22" s="102"/>
      <c r="F22" s="227"/>
      <c r="G22" s="227"/>
      <c r="H22" s="102"/>
      <c r="I22" s="102"/>
      <c r="J22" s="102"/>
      <c r="K22" s="102"/>
      <c r="L22" s="102"/>
      <c r="M22" s="227"/>
      <c r="N22" s="227"/>
      <c r="O22" s="102"/>
      <c r="P22" s="102"/>
      <c r="Q22" s="102"/>
      <c r="R22" s="102"/>
      <c r="S22" s="102"/>
      <c r="T22" s="102"/>
      <c r="U22" s="102"/>
      <c r="V22" s="102"/>
      <c r="W22" s="102"/>
      <c r="X22" s="102"/>
      <c r="Y22" s="227"/>
      <c r="Z22" s="227"/>
      <c r="AA22" s="102"/>
      <c r="AB22" s="102"/>
      <c r="AC22" s="102"/>
      <c r="AD22" s="102"/>
      <c r="AE22" s="102"/>
      <c r="AF22" s="227"/>
      <c r="AG22" s="227"/>
      <c r="AH22" s="102"/>
      <c r="AI22" s="102"/>
      <c r="AJ22" s="102"/>
      <c r="AK22" s="102"/>
    </row>
    <row r="23" spans="1:37" s="230" customFormat="1" ht="14.25" x14ac:dyDescent="0.25">
      <c r="A23" s="225"/>
      <c r="B23" s="561" t="s">
        <v>113</v>
      </c>
      <c r="C23" s="229" t="s">
        <v>1</v>
      </c>
      <c r="D23" s="229" t="s">
        <v>1</v>
      </c>
      <c r="E23" s="229">
        <f>SUM(E19:E21)</f>
        <v>0</v>
      </c>
      <c r="F23" s="229" t="s">
        <v>1</v>
      </c>
      <c r="G23" s="229" t="s">
        <v>1</v>
      </c>
      <c r="H23" s="229">
        <f t="shared" ref="H23:W23" si="4">SUM(H19:H21)</f>
        <v>0</v>
      </c>
      <c r="I23" s="229">
        <f t="shared" si="4"/>
        <v>0</v>
      </c>
      <c r="J23" s="229">
        <f t="shared" si="4"/>
        <v>0</v>
      </c>
      <c r="K23" s="229">
        <f t="shared" si="4"/>
        <v>0</v>
      </c>
      <c r="L23" s="229">
        <f>SUM(L19:L21)</f>
        <v>0</v>
      </c>
      <c r="M23" s="229" t="s">
        <v>1</v>
      </c>
      <c r="N23" s="229" t="s">
        <v>1</v>
      </c>
      <c r="O23" s="229">
        <f>SUM(O19:O21)</f>
        <v>0</v>
      </c>
      <c r="P23" s="229">
        <f>SUM(P19:P21)</f>
        <v>0</v>
      </c>
      <c r="Q23" s="229">
        <f>SUM(Q19:Q21)</f>
        <v>0</v>
      </c>
      <c r="R23" s="229">
        <f>SUM(R19:R21)</f>
        <v>0</v>
      </c>
      <c r="S23" s="229">
        <f t="shared" si="4"/>
        <v>0</v>
      </c>
      <c r="T23" s="229">
        <f t="shared" si="4"/>
        <v>0</v>
      </c>
      <c r="U23" s="229">
        <f t="shared" si="4"/>
        <v>0</v>
      </c>
      <c r="V23" s="229">
        <f t="shared" si="4"/>
        <v>0</v>
      </c>
      <c r="W23" s="229">
        <f t="shared" si="4"/>
        <v>0</v>
      </c>
      <c r="X23" s="229">
        <f t="shared" ref="X23:AK23" si="5">SUM(X19:X21)</f>
        <v>0</v>
      </c>
      <c r="Y23" s="229" t="s">
        <v>1</v>
      </c>
      <c r="Z23" s="229" t="s">
        <v>1</v>
      </c>
      <c r="AA23" s="229">
        <f t="shared" si="5"/>
        <v>0</v>
      </c>
      <c r="AB23" s="229">
        <f t="shared" si="5"/>
        <v>0</v>
      </c>
      <c r="AC23" s="229">
        <f t="shared" si="5"/>
        <v>0</v>
      </c>
      <c r="AD23" s="229">
        <f t="shared" si="5"/>
        <v>0</v>
      </c>
      <c r="AE23" s="229">
        <f t="shared" si="5"/>
        <v>0</v>
      </c>
      <c r="AF23" s="229" t="s">
        <v>1</v>
      </c>
      <c r="AG23" s="229" t="s">
        <v>1</v>
      </c>
      <c r="AH23" s="229">
        <f t="shared" si="5"/>
        <v>0</v>
      </c>
      <c r="AI23" s="229">
        <f t="shared" si="5"/>
        <v>0</v>
      </c>
      <c r="AJ23" s="229">
        <f t="shared" si="5"/>
        <v>0</v>
      </c>
      <c r="AK23" s="229">
        <f t="shared" si="5"/>
        <v>0</v>
      </c>
    </row>
    <row r="24" spans="1:37" x14ac:dyDescent="0.25">
      <c r="A24" s="208"/>
      <c r="B24" s="560"/>
      <c r="C24" s="227"/>
      <c r="D24" s="227"/>
      <c r="E24" s="226"/>
      <c r="F24" s="227"/>
      <c r="G24" s="227"/>
      <c r="H24" s="226"/>
      <c r="I24" s="226"/>
      <c r="J24" s="226"/>
      <c r="K24" s="226"/>
      <c r="L24" s="226"/>
      <c r="M24" s="227"/>
      <c r="N24" s="227"/>
      <c r="O24" s="226"/>
      <c r="P24" s="226"/>
      <c r="Q24" s="226"/>
      <c r="R24" s="226"/>
      <c r="S24" s="226"/>
      <c r="T24" s="226"/>
      <c r="U24" s="226"/>
      <c r="V24" s="226"/>
      <c r="W24" s="226"/>
      <c r="X24" s="226"/>
      <c r="Y24" s="227"/>
      <c r="Z24" s="227"/>
      <c r="AA24" s="226"/>
      <c r="AB24" s="226"/>
      <c r="AC24" s="226"/>
      <c r="AD24" s="226"/>
      <c r="AE24" s="226"/>
      <c r="AF24" s="227"/>
      <c r="AG24" s="227"/>
      <c r="AH24" s="226"/>
      <c r="AI24" s="226"/>
      <c r="AJ24" s="226"/>
      <c r="AK24" s="226"/>
    </row>
    <row r="25" spans="1:37" x14ac:dyDescent="0.25">
      <c r="A25" s="208"/>
      <c r="B25" s="561"/>
      <c r="C25" s="227"/>
      <c r="D25" s="227"/>
      <c r="E25" s="227"/>
      <c r="F25" s="227"/>
      <c r="G25" s="227"/>
      <c r="H25" s="227"/>
      <c r="I25" s="227"/>
      <c r="J25" s="227"/>
      <c r="K25" s="227"/>
      <c r="L25" s="227"/>
      <c r="M25" s="227"/>
      <c r="N25" s="227"/>
      <c r="O25" s="227"/>
      <c r="P25" s="227"/>
      <c r="Q25" s="227"/>
      <c r="R25" s="227"/>
      <c r="S25" s="227"/>
      <c r="T25" s="227"/>
      <c r="U25" s="227"/>
      <c r="V25" s="227"/>
      <c r="W25" s="227"/>
      <c r="X25" s="227"/>
      <c r="Y25" s="227"/>
      <c r="Z25" s="227"/>
      <c r="AA25" s="227"/>
      <c r="AB25" s="227"/>
      <c r="AC25" s="227"/>
      <c r="AD25" s="227"/>
      <c r="AE25" s="227"/>
      <c r="AF25" s="227"/>
      <c r="AG25" s="227"/>
      <c r="AH25" s="227"/>
      <c r="AI25" s="227"/>
      <c r="AJ25" s="227"/>
      <c r="AK25" s="227"/>
    </row>
    <row r="26" spans="1:37" ht="27" x14ac:dyDescent="0.25">
      <c r="A26" s="225" t="s">
        <v>4</v>
      </c>
      <c r="B26" s="560" t="s">
        <v>375</v>
      </c>
      <c r="C26" s="227"/>
      <c r="D26" s="227"/>
      <c r="E26" s="226"/>
      <c r="F26" s="227"/>
      <c r="G26" s="227"/>
      <c r="H26" s="226"/>
      <c r="I26" s="226"/>
      <c r="J26" s="226"/>
      <c r="K26" s="226"/>
      <c r="L26" s="226"/>
      <c r="M26" s="227"/>
      <c r="N26" s="227"/>
      <c r="O26" s="226"/>
      <c r="P26" s="226"/>
      <c r="Q26" s="226"/>
      <c r="R26" s="226"/>
      <c r="S26" s="226"/>
      <c r="T26" s="226"/>
      <c r="U26" s="226"/>
      <c r="V26" s="226"/>
      <c r="W26" s="226"/>
      <c r="X26" s="226"/>
      <c r="Y26" s="227"/>
      <c r="Z26" s="227"/>
      <c r="AA26" s="226"/>
      <c r="AB26" s="226"/>
      <c r="AC26" s="226"/>
      <c r="AD26" s="226"/>
      <c r="AE26" s="226"/>
      <c r="AF26" s="227"/>
      <c r="AG26" s="227"/>
      <c r="AH26" s="226"/>
      <c r="AI26" s="226"/>
      <c r="AJ26" s="226"/>
      <c r="AK26" s="226"/>
    </row>
    <row r="27" spans="1:37" x14ac:dyDescent="0.25">
      <c r="A27" s="208"/>
      <c r="B27" s="301" t="s">
        <v>200</v>
      </c>
      <c r="C27" s="227"/>
      <c r="D27" s="227"/>
      <c r="E27" s="191"/>
      <c r="F27" s="227"/>
      <c r="G27" s="227"/>
      <c r="H27" s="191"/>
      <c r="I27" s="191"/>
      <c r="J27" s="191"/>
      <c r="K27" s="191"/>
      <c r="L27" s="191"/>
      <c r="M27" s="227"/>
      <c r="N27" s="227"/>
      <c r="O27" s="191"/>
      <c r="P27" s="191"/>
      <c r="Q27" s="191"/>
      <c r="R27" s="191"/>
      <c r="S27" s="191"/>
      <c r="T27" s="191"/>
      <c r="U27" s="191"/>
      <c r="V27" s="191"/>
      <c r="W27" s="191"/>
      <c r="X27" s="191"/>
      <c r="Y27" s="227"/>
      <c r="Z27" s="227"/>
      <c r="AA27" s="191"/>
      <c r="AB27" s="191"/>
      <c r="AC27" s="191"/>
      <c r="AD27" s="191"/>
      <c r="AE27" s="191"/>
      <c r="AF27" s="227"/>
      <c r="AG27" s="227"/>
      <c r="AH27" s="191"/>
      <c r="AI27" s="191"/>
      <c r="AJ27" s="191"/>
      <c r="AK27" s="191"/>
    </row>
    <row r="28" spans="1:37" x14ac:dyDescent="0.25">
      <c r="A28" s="208"/>
      <c r="B28" s="301" t="s">
        <v>238</v>
      </c>
      <c r="C28" s="227"/>
      <c r="D28" s="227"/>
      <c r="E28" s="191"/>
      <c r="F28" s="227"/>
      <c r="G28" s="227"/>
      <c r="H28" s="191"/>
      <c r="I28" s="191"/>
      <c r="J28" s="191"/>
      <c r="K28" s="191"/>
      <c r="L28" s="191"/>
      <c r="M28" s="227"/>
      <c r="N28" s="227"/>
      <c r="O28" s="191"/>
      <c r="P28" s="191"/>
      <c r="Q28" s="191"/>
      <c r="R28" s="191"/>
      <c r="S28" s="191"/>
      <c r="T28" s="191"/>
      <c r="U28" s="191"/>
      <c r="V28" s="191"/>
      <c r="W28" s="191"/>
      <c r="X28" s="191"/>
      <c r="Y28" s="227"/>
      <c r="Z28" s="227"/>
      <c r="AA28" s="191"/>
      <c r="AB28" s="191"/>
      <c r="AC28" s="191"/>
      <c r="AD28" s="191"/>
      <c r="AE28" s="191"/>
      <c r="AF28" s="227"/>
      <c r="AG28" s="227"/>
      <c r="AH28" s="191"/>
      <c r="AI28" s="191"/>
      <c r="AJ28" s="191"/>
      <c r="AK28" s="191"/>
    </row>
    <row r="29" spans="1:37" x14ac:dyDescent="0.25">
      <c r="A29" s="208"/>
      <c r="B29" s="301" t="s">
        <v>239</v>
      </c>
      <c r="C29" s="227"/>
      <c r="D29" s="227"/>
      <c r="E29" s="191"/>
      <c r="F29" s="227"/>
      <c r="G29" s="227"/>
      <c r="H29" s="191"/>
      <c r="I29" s="191"/>
      <c r="J29" s="191"/>
      <c r="K29" s="191"/>
      <c r="L29" s="191"/>
      <c r="M29" s="227"/>
      <c r="N29" s="227"/>
      <c r="O29" s="191"/>
      <c r="P29" s="191"/>
      <c r="Q29" s="191"/>
      <c r="R29" s="191"/>
      <c r="S29" s="191"/>
      <c r="T29" s="191"/>
      <c r="U29" s="191"/>
      <c r="V29" s="191"/>
      <c r="W29" s="191"/>
      <c r="X29" s="191"/>
      <c r="Y29" s="227"/>
      <c r="Z29" s="227"/>
      <c r="AA29" s="191"/>
      <c r="AB29" s="191"/>
      <c r="AC29" s="191"/>
      <c r="AD29" s="191"/>
      <c r="AE29" s="191"/>
      <c r="AF29" s="227"/>
      <c r="AG29" s="227"/>
      <c r="AH29" s="191"/>
      <c r="AI29" s="191"/>
      <c r="AJ29" s="191"/>
      <c r="AK29" s="191"/>
    </row>
    <row r="30" spans="1:37" x14ac:dyDescent="0.25">
      <c r="A30" s="208">
        <v>1</v>
      </c>
      <c r="B30" s="262"/>
      <c r="C30" s="208"/>
      <c r="D30" s="208"/>
      <c r="E30" s="102"/>
      <c r="F30" s="208"/>
      <c r="G30" s="208"/>
      <c r="H30" s="102"/>
      <c r="I30" s="102"/>
      <c r="J30" s="102"/>
      <c r="K30" s="227">
        <f>H30+I30+J30</f>
        <v>0</v>
      </c>
      <c r="L30" s="102"/>
      <c r="M30" s="208"/>
      <c r="N30" s="208"/>
      <c r="O30" s="102"/>
      <c r="P30" s="102"/>
      <c r="Q30" s="102"/>
      <c r="R30" s="227">
        <f>O30+P30+Q30</f>
        <v>0</v>
      </c>
      <c r="S30" s="227">
        <f>+E30-L30</f>
        <v>0</v>
      </c>
      <c r="T30" s="227">
        <f t="shared" ref="T30:V32" si="6">H30-O30</f>
        <v>0</v>
      </c>
      <c r="U30" s="227">
        <f t="shared" si="6"/>
        <v>0</v>
      </c>
      <c r="V30" s="227">
        <f t="shared" si="6"/>
        <v>0</v>
      </c>
      <c r="W30" s="227">
        <f>T30+U30+V30</f>
        <v>0</v>
      </c>
      <c r="X30" s="102"/>
      <c r="Y30" s="208"/>
      <c r="Z30" s="208"/>
      <c r="AA30" s="102"/>
      <c r="AB30" s="102"/>
      <c r="AC30" s="102"/>
      <c r="AD30" s="227">
        <f>AA30+AB30+AC30</f>
        <v>0</v>
      </c>
      <c r="AE30" s="102"/>
      <c r="AF30" s="208"/>
      <c r="AG30" s="208"/>
      <c r="AH30" s="102"/>
      <c r="AI30" s="102"/>
      <c r="AJ30" s="102"/>
      <c r="AK30" s="227">
        <f>AH30+AI30+AJ30</f>
        <v>0</v>
      </c>
    </row>
    <row r="31" spans="1:37" x14ac:dyDescent="0.25">
      <c r="A31" s="208">
        <v>2</v>
      </c>
      <c r="B31" s="262"/>
      <c r="C31" s="208"/>
      <c r="D31" s="208"/>
      <c r="E31" s="102"/>
      <c r="F31" s="208"/>
      <c r="G31" s="208"/>
      <c r="H31" s="102"/>
      <c r="I31" s="102"/>
      <c r="J31" s="102"/>
      <c r="K31" s="227">
        <f>H31+I31+J31</f>
        <v>0</v>
      </c>
      <c r="L31" s="102"/>
      <c r="M31" s="208"/>
      <c r="N31" s="208"/>
      <c r="O31" s="102"/>
      <c r="P31" s="102"/>
      <c r="Q31" s="102"/>
      <c r="R31" s="227">
        <f>O31+P31+Q31</f>
        <v>0</v>
      </c>
      <c r="S31" s="227">
        <f>+E31-L31</f>
        <v>0</v>
      </c>
      <c r="T31" s="227">
        <f t="shared" si="6"/>
        <v>0</v>
      </c>
      <c r="U31" s="227">
        <f t="shared" si="6"/>
        <v>0</v>
      </c>
      <c r="V31" s="227">
        <f t="shared" si="6"/>
        <v>0</v>
      </c>
      <c r="W31" s="227">
        <f>T31+U31+V31</f>
        <v>0</v>
      </c>
      <c r="X31" s="102"/>
      <c r="Y31" s="208"/>
      <c r="Z31" s="208"/>
      <c r="AA31" s="102"/>
      <c r="AB31" s="102"/>
      <c r="AC31" s="102"/>
      <c r="AD31" s="227">
        <f>AA31+AB31+AC31</f>
        <v>0</v>
      </c>
      <c r="AE31" s="102"/>
      <c r="AF31" s="208"/>
      <c r="AG31" s="208"/>
      <c r="AH31" s="102"/>
      <c r="AI31" s="102"/>
      <c r="AJ31" s="102"/>
      <c r="AK31" s="227">
        <f>AH31+AI31+AJ31</f>
        <v>0</v>
      </c>
    </row>
    <row r="32" spans="1:37" x14ac:dyDescent="0.25">
      <c r="A32" s="208">
        <v>3</v>
      </c>
      <c r="B32" s="561"/>
      <c r="C32" s="208"/>
      <c r="D32" s="208"/>
      <c r="E32" s="102"/>
      <c r="F32" s="208"/>
      <c r="G32" s="208"/>
      <c r="H32" s="102"/>
      <c r="I32" s="102"/>
      <c r="J32" s="102"/>
      <c r="K32" s="227">
        <f>H32+I32+J32</f>
        <v>0</v>
      </c>
      <c r="L32" s="102"/>
      <c r="M32" s="208"/>
      <c r="N32" s="208"/>
      <c r="O32" s="102"/>
      <c r="P32" s="102"/>
      <c r="Q32" s="102"/>
      <c r="R32" s="227">
        <f>O32+P32+Q32</f>
        <v>0</v>
      </c>
      <c r="S32" s="227">
        <f>+E32-L32</f>
        <v>0</v>
      </c>
      <c r="T32" s="227">
        <f t="shared" si="6"/>
        <v>0</v>
      </c>
      <c r="U32" s="227">
        <f t="shared" si="6"/>
        <v>0</v>
      </c>
      <c r="V32" s="227">
        <f t="shared" si="6"/>
        <v>0</v>
      </c>
      <c r="W32" s="227">
        <f>T32+U32+V32</f>
        <v>0</v>
      </c>
      <c r="X32" s="102"/>
      <c r="Y32" s="208"/>
      <c r="Z32" s="208"/>
      <c r="AA32" s="102"/>
      <c r="AB32" s="102"/>
      <c r="AC32" s="102"/>
      <c r="AD32" s="227">
        <f>AA32+AB32+AC32</f>
        <v>0</v>
      </c>
      <c r="AE32" s="102"/>
      <c r="AF32" s="208"/>
      <c r="AG32" s="208"/>
      <c r="AH32" s="102"/>
      <c r="AI32" s="102"/>
      <c r="AJ32" s="102"/>
      <c r="AK32" s="227">
        <f>AH32+AI32+AJ32</f>
        <v>0</v>
      </c>
    </row>
    <row r="33" spans="1:37" s="230" customFormat="1" ht="27" x14ac:dyDescent="0.25">
      <c r="A33" s="225"/>
      <c r="B33" s="563" t="s">
        <v>240</v>
      </c>
      <c r="C33" s="229" t="s">
        <v>1</v>
      </c>
      <c r="D33" s="229" t="s">
        <v>1</v>
      </c>
      <c r="E33" s="229">
        <f>SUM(E30:E32)</f>
        <v>0</v>
      </c>
      <c r="F33" s="229" t="s">
        <v>1</v>
      </c>
      <c r="G33" s="229" t="s">
        <v>1</v>
      </c>
      <c r="H33" s="229">
        <f>SUM(H30:H32)</f>
        <v>0</v>
      </c>
      <c r="I33" s="229">
        <f>SUM(I30:I32)</f>
        <v>0</v>
      </c>
      <c r="J33" s="229">
        <f>SUM(J30:J32)</f>
        <v>0</v>
      </c>
      <c r="K33" s="229">
        <f>SUM(K30:K32)</f>
        <v>0</v>
      </c>
      <c r="L33" s="229">
        <f>SUM(L30:L32)</f>
        <v>0</v>
      </c>
      <c r="M33" s="229" t="s">
        <v>1</v>
      </c>
      <c r="N33" s="229" t="s">
        <v>1</v>
      </c>
      <c r="O33" s="229">
        <f>SUM(O30:O32)</f>
        <v>0</v>
      </c>
      <c r="P33" s="229">
        <f>SUM(P30:P32)</f>
        <v>0</v>
      </c>
      <c r="Q33" s="229">
        <f>SUM(Q30:Q32)</f>
        <v>0</v>
      </c>
      <c r="R33" s="229">
        <f>SUM(R30:R32)</f>
        <v>0</v>
      </c>
      <c r="S33" s="229">
        <f>SUM(S30:S32)</f>
        <v>0</v>
      </c>
      <c r="T33" s="229">
        <f t="shared" ref="T33:AK33" si="7">SUM(T30:T32)</f>
        <v>0</v>
      </c>
      <c r="U33" s="229">
        <f t="shared" si="7"/>
        <v>0</v>
      </c>
      <c r="V33" s="229">
        <f t="shared" si="7"/>
        <v>0</v>
      </c>
      <c r="W33" s="229">
        <f t="shared" si="7"/>
        <v>0</v>
      </c>
      <c r="X33" s="229">
        <f t="shared" si="7"/>
        <v>0</v>
      </c>
      <c r="Y33" s="229" t="s">
        <v>1</v>
      </c>
      <c r="Z33" s="229" t="s">
        <v>1</v>
      </c>
      <c r="AA33" s="229">
        <f t="shared" si="7"/>
        <v>0</v>
      </c>
      <c r="AB33" s="229">
        <f t="shared" si="7"/>
        <v>0</v>
      </c>
      <c r="AC33" s="229">
        <f t="shared" si="7"/>
        <v>0</v>
      </c>
      <c r="AD33" s="229">
        <f t="shared" si="7"/>
        <v>0</v>
      </c>
      <c r="AE33" s="229">
        <f t="shared" si="7"/>
        <v>0</v>
      </c>
      <c r="AF33" s="229" t="s">
        <v>1</v>
      </c>
      <c r="AG33" s="229" t="s">
        <v>1</v>
      </c>
      <c r="AH33" s="229">
        <f t="shared" si="7"/>
        <v>0</v>
      </c>
      <c r="AI33" s="229">
        <f t="shared" si="7"/>
        <v>0</v>
      </c>
      <c r="AJ33" s="229">
        <f t="shared" si="7"/>
        <v>0</v>
      </c>
      <c r="AK33" s="229">
        <f t="shared" si="7"/>
        <v>0</v>
      </c>
    </row>
    <row r="34" spans="1:37" x14ac:dyDescent="0.25">
      <c r="A34" s="208"/>
      <c r="B34" s="301" t="s">
        <v>239</v>
      </c>
      <c r="C34" s="227"/>
      <c r="D34" s="227"/>
      <c r="E34" s="191"/>
      <c r="F34" s="227"/>
      <c r="G34" s="227"/>
      <c r="H34" s="191"/>
      <c r="I34" s="191"/>
      <c r="J34" s="191"/>
      <c r="K34" s="191"/>
      <c r="L34" s="191"/>
      <c r="M34" s="227"/>
      <c r="N34" s="227"/>
      <c r="O34" s="191"/>
      <c r="P34" s="191"/>
      <c r="Q34" s="191"/>
      <c r="R34" s="191"/>
      <c r="S34" s="191"/>
      <c r="T34" s="191"/>
      <c r="U34" s="191"/>
      <c r="V34" s="191"/>
      <c r="W34" s="191"/>
      <c r="X34" s="191"/>
      <c r="Y34" s="227"/>
      <c r="Z34" s="227"/>
      <c r="AA34" s="191"/>
      <c r="AB34" s="191"/>
      <c r="AC34" s="191"/>
      <c r="AD34" s="191"/>
      <c r="AE34" s="191"/>
      <c r="AF34" s="227"/>
      <c r="AG34" s="227"/>
      <c r="AH34" s="191"/>
      <c r="AI34" s="191"/>
      <c r="AJ34" s="191"/>
      <c r="AK34" s="191"/>
    </row>
    <row r="35" spans="1:37" x14ac:dyDescent="0.25">
      <c r="A35" s="208">
        <v>1</v>
      </c>
      <c r="B35" s="262"/>
      <c r="C35" s="208"/>
      <c r="D35" s="208"/>
      <c r="E35" s="102"/>
      <c r="F35" s="208"/>
      <c r="G35" s="208"/>
      <c r="H35" s="102"/>
      <c r="I35" s="102"/>
      <c r="J35" s="102"/>
      <c r="K35" s="227">
        <f>H35+I35+J35</f>
        <v>0</v>
      </c>
      <c r="L35" s="102"/>
      <c r="M35" s="208"/>
      <c r="N35" s="208"/>
      <c r="O35" s="102"/>
      <c r="P35" s="102"/>
      <c r="Q35" s="102"/>
      <c r="R35" s="227">
        <f>O35+P35+Q35</f>
        <v>0</v>
      </c>
      <c r="S35" s="227">
        <f>+E35-L35</f>
        <v>0</v>
      </c>
      <c r="T35" s="227">
        <f t="shared" ref="T35:V37" si="8">H35-O35</f>
        <v>0</v>
      </c>
      <c r="U35" s="227">
        <f t="shared" si="8"/>
        <v>0</v>
      </c>
      <c r="V35" s="227">
        <f t="shared" si="8"/>
        <v>0</v>
      </c>
      <c r="W35" s="227">
        <f>T35+U35+V35</f>
        <v>0</v>
      </c>
      <c r="X35" s="102"/>
      <c r="Y35" s="208"/>
      <c r="Z35" s="208"/>
      <c r="AA35" s="102"/>
      <c r="AB35" s="102"/>
      <c r="AC35" s="102"/>
      <c r="AD35" s="227">
        <f>AA35+AB35+AC35</f>
        <v>0</v>
      </c>
      <c r="AE35" s="102"/>
      <c r="AF35" s="208"/>
      <c r="AG35" s="208"/>
      <c r="AH35" s="102"/>
      <c r="AI35" s="102"/>
      <c r="AJ35" s="102"/>
      <c r="AK35" s="227">
        <f>AH35+AI35+AJ35</f>
        <v>0</v>
      </c>
    </row>
    <row r="36" spans="1:37" x14ac:dyDescent="0.25">
      <c r="A36" s="208">
        <v>2</v>
      </c>
      <c r="B36" s="262"/>
      <c r="C36" s="208"/>
      <c r="D36" s="208"/>
      <c r="E36" s="102"/>
      <c r="F36" s="208"/>
      <c r="G36" s="208"/>
      <c r="H36" s="102"/>
      <c r="I36" s="102"/>
      <c r="J36" s="102"/>
      <c r="K36" s="227">
        <f>H36+I36+J36</f>
        <v>0</v>
      </c>
      <c r="L36" s="102"/>
      <c r="M36" s="208"/>
      <c r="N36" s="208"/>
      <c r="O36" s="102"/>
      <c r="P36" s="102"/>
      <c r="Q36" s="102"/>
      <c r="R36" s="227">
        <f>O36+P36+Q36</f>
        <v>0</v>
      </c>
      <c r="S36" s="227">
        <f>+E36-L36</f>
        <v>0</v>
      </c>
      <c r="T36" s="227">
        <f t="shared" si="8"/>
        <v>0</v>
      </c>
      <c r="U36" s="227">
        <f t="shared" si="8"/>
        <v>0</v>
      </c>
      <c r="V36" s="227">
        <f t="shared" si="8"/>
        <v>0</v>
      </c>
      <c r="W36" s="227">
        <f>T36+U36+V36</f>
        <v>0</v>
      </c>
      <c r="X36" s="102"/>
      <c r="Y36" s="208"/>
      <c r="Z36" s="208"/>
      <c r="AA36" s="102"/>
      <c r="AB36" s="102"/>
      <c r="AC36" s="102"/>
      <c r="AD36" s="227">
        <f>AA36+AB36+AC36</f>
        <v>0</v>
      </c>
      <c r="AE36" s="102"/>
      <c r="AF36" s="208"/>
      <c r="AG36" s="208"/>
      <c r="AH36" s="102"/>
      <c r="AI36" s="102"/>
      <c r="AJ36" s="102"/>
      <c r="AK36" s="227">
        <f>AH36+AI36+AJ36</f>
        <v>0</v>
      </c>
    </row>
    <row r="37" spans="1:37" x14ac:dyDescent="0.25">
      <c r="A37" s="208">
        <v>3</v>
      </c>
      <c r="B37" s="561"/>
      <c r="C37" s="208"/>
      <c r="D37" s="208"/>
      <c r="E37" s="102"/>
      <c r="F37" s="208"/>
      <c r="G37" s="208"/>
      <c r="H37" s="102"/>
      <c r="I37" s="102"/>
      <c r="J37" s="102"/>
      <c r="K37" s="227">
        <f>H37+I37+J37</f>
        <v>0</v>
      </c>
      <c r="L37" s="102"/>
      <c r="M37" s="208"/>
      <c r="N37" s="208"/>
      <c r="O37" s="102"/>
      <c r="P37" s="102"/>
      <c r="Q37" s="102"/>
      <c r="R37" s="227">
        <f>O37+P37+Q37</f>
        <v>0</v>
      </c>
      <c r="S37" s="227">
        <f>+E37-L37</f>
        <v>0</v>
      </c>
      <c r="T37" s="227">
        <f t="shared" si="8"/>
        <v>0</v>
      </c>
      <c r="U37" s="227">
        <f t="shared" si="8"/>
        <v>0</v>
      </c>
      <c r="V37" s="227">
        <f t="shared" si="8"/>
        <v>0</v>
      </c>
      <c r="W37" s="227">
        <f>T37+U37+V37</f>
        <v>0</v>
      </c>
      <c r="X37" s="102"/>
      <c r="Y37" s="208"/>
      <c r="Z37" s="208"/>
      <c r="AA37" s="102"/>
      <c r="AB37" s="102"/>
      <c r="AC37" s="102"/>
      <c r="AD37" s="227">
        <f>AA37+AB37+AC37</f>
        <v>0</v>
      </c>
      <c r="AE37" s="102"/>
      <c r="AF37" s="208"/>
      <c r="AG37" s="208"/>
      <c r="AH37" s="102"/>
      <c r="AI37" s="102"/>
      <c r="AJ37" s="102"/>
      <c r="AK37" s="227">
        <f>AH37+AI37+AJ37</f>
        <v>0</v>
      </c>
    </row>
    <row r="38" spans="1:37" s="230" customFormat="1" ht="27" x14ac:dyDescent="0.25">
      <c r="A38" s="225"/>
      <c r="B38" s="563" t="s">
        <v>240</v>
      </c>
      <c r="C38" s="229" t="s">
        <v>1</v>
      </c>
      <c r="D38" s="229" t="s">
        <v>1</v>
      </c>
      <c r="E38" s="229">
        <f>SUM(E35:E37)</f>
        <v>0</v>
      </c>
      <c r="F38" s="229" t="s">
        <v>1</v>
      </c>
      <c r="G38" s="229" t="s">
        <v>1</v>
      </c>
      <c r="H38" s="229">
        <f>SUM(H35:H37)</f>
        <v>0</v>
      </c>
      <c r="I38" s="229">
        <f>SUM(I35:I37)</f>
        <v>0</v>
      </c>
      <c r="J38" s="229">
        <f>SUM(J35:J37)</f>
        <v>0</v>
      </c>
      <c r="K38" s="229">
        <f>SUM(K35:K37)</f>
        <v>0</v>
      </c>
      <c r="L38" s="229">
        <f>SUM(L35:L37)</f>
        <v>0</v>
      </c>
      <c r="M38" s="229" t="s">
        <v>1</v>
      </c>
      <c r="N38" s="229" t="s">
        <v>1</v>
      </c>
      <c r="O38" s="229">
        <f>SUM(O35:O37)</f>
        <v>0</v>
      </c>
      <c r="P38" s="229">
        <f>SUM(P35:P37)</f>
        <v>0</v>
      </c>
      <c r="Q38" s="229">
        <f>SUM(Q35:Q37)</f>
        <v>0</v>
      </c>
      <c r="R38" s="229">
        <f>SUM(R35:R37)</f>
        <v>0</v>
      </c>
      <c r="S38" s="229">
        <f>SUM(S35:S37)</f>
        <v>0</v>
      </c>
      <c r="T38" s="229">
        <f t="shared" ref="T38:AK38" si="9">SUM(T35:T37)</f>
        <v>0</v>
      </c>
      <c r="U38" s="229">
        <f t="shared" si="9"/>
        <v>0</v>
      </c>
      <c r="V38" s="229">
        <f t="shared" si="9"/>
        <v>0</v>
      </c>
      <c r="W38" s="229">
        <f t="shared" si="9"/>
        <v>0</v>
      </c>
      <c r="X38" s="229">
        <f t="shared" si="9"/>
        <v>0</v>
      </c>
      <c r="Y38" s="229" t="s">
        <v>1</v>
      </c>
      <c r="Z38" s="229" t="s">
        <v>1</v>
      </c>
      <c r="AA38" s="229">
        <f t="shared" si="9"/>
        <v>0</v>
      </c>
      <c r="AB38" s="229">
        <f t="shared" si="9"/>
        <v>0</v>
      </c>
      <c r="AC38" s="229">
        <f t="shared" si="9"/>
        <v>0</v>
      </c>
      <c r="AD38" s="229">
        <f t="shared" si="9"/>
        <v>0</v>
      </c>
      <c r="AE38" s="229">
        <f t="shared" si="9"/>
        <v>0</v>
      </c>
      <c r="AF38" s="229" t="s">
        <v>1</v>
      </c>
      <c r="AG38" s="229" t="s">
        <v>1</v>
      </c>
      <c r="AH38" s="229">
        <f t="shared" si="9"/>
        <v>0</v>
      </c>
      <c r="AI38" s="229">
        <f t="shared" si="9"/>
        <v>0</v>
      </c>
      <c r="AJ38" s="229">
        <f t="shared" si="9"/>
        <v>0</v>
      </c>
      <c r="AK38" s="229">
        <f t="shared" si="9"/>
        <v>0</v>
      </c>
    </row>
    <row r="39" spans="1:37" s="230" customFormat="1" ht="40.5" x14ac:dyDescent="0.25">
      <c r="A39" s="225"/>
      <c r="B39" s="563" t="s">
        <v>241</v>
      </c>
      <c r="C39" s="229" t="s">
        <v>1</v>
      </c>
      <c r="D39" s="229" t="s">
        <v>1</v>
      </c>
      <c r="E39" s="229">
        <f>E33+E38</f>
        <v>0</v>
      </c>
      <c r="F39" s="229" t="s">
        <v>1</v>
      </c>
      <c r="G39" s="229" t="s">
        <v>1</v>
      </c>
      <c r="H39" s="229">
        <f>H33+H38</f>
        <v>0</v>
      </c>
      <c r="I39" s="229">
        <f>I33+I38</f>
        <v>0</v>
      </c>
      <c r="J39" s="229">
        <f>J33+J38</f>
        <v>0</v>
      </c>
      <c r="K39" s="229">
        <f>K33+K38</f>
        <v>0</v>
      </c>
      <c r="L39" s="229">
        <f>L33+L38</f>
        <v>0</v>
      </c>
      <c r="M39" s="229" t="s">
        <v>1</v>
      </c>
      <c r="N39" s="229" t="s">
        <v>1</v>
      </c>
      <c r="O39" s="229">
        <f>O33+O38</f>
        <v>0</v>
      </c>
      <c r="P39" s="229">
        <f>P33+P38</f>
        <v>0</v>
      </c>
      <c r="Q39" s="229">
        <f>Q33+Q38</f>
        <v>0</v>
      </c>
      <c r="R39" s="229">
        <f>R33+R38</f>
        <v>0</v>
      </c>
      <c r="S39" s="229">
        <f>S33+S38</f>
        <v>0</v>
      </c>
      <c r="T39" s="229">
        <f t="shared" ref="T39:AK39" si="10">T33+T38</f>
        <v>0</v>
      </c>
      <c r="U39" s="229">
        <f t="shared" si="10"/>
        <v>0</v>
      </c>
      <c r="V39" s="229">
        <f t="shared" si="10"/>
        <v>0</v>
      </c>
      <c r="W39" s="229">
        <f t="shared" si="10"/>
        <v>0</v>
      </c>
      <c r="X39" s="229">
        <f t="shared" si="10"/>
        <v>0</v>
      </c>
      <c r="Y39" s="229" t="s">
        <v>1</v>
      </c>
      <c r="Z39" s="229" t="s">
        <v>1</v>
      </c>
      <c r="AA39" s="229">
        <f t="shared" si="10"/>
        <v>0</v>
      </c>
      <c r="AB39" s="229">
        <f t="shared" si="10"/>
        <v>0</v>
      </c>
      <c r="AC39" s="229">
        <f t="shared" si="10"/>
        <v>0</v>
      </c>
      <c r="AD39" s="229">
        <f t="shared" si="10"/>
        <v>0</v>
      </c>
      <c r="AE39" s="229">
        <f t="shared" si="10"/>
        <v>0</v>
      </c>
      <c r="AF39" s="229" t="s">
        <v>1</v>
      </c>
      <c r="AG39" s="229" t="s">
        <v>1</v>
      </c>
      <c r="AH39" s="229">
        <f t="shared" si="10"/>
        <v>0</v>
      </c>
      <c r="AI39" s="229">
        <f t="shared" si="10"/>
        <v>0</v>
      </c>
      <c r="AJ39" s="229">
        <f t="shared" si="10"/>
        <v>0</v>
      </c>
      <c r="AK39" s="229">
        <f t="shared" si="10"/>
        <v>0</v>
      </c>
    </row>
    <row r="40" spans="1:37" x14ac:dyDescent="0.25">
      <c r="A40" s="208"/>
      <c r="B40" s="561"/>
      <c r="C40" s="227"/>
      <c r="D40" s="227"/>
      <c r="E40" s="228"/>
      <c r="F40" s="227"/>
      <c r="G40" s="227"/>
      <c r="H40" s="228"/>
      <c r="I40" s="228"/>
      <c r="J40" s="228"/>
      <c r="K40" s="228"/>
      <c r="L40" s="228"/>
      <c r="M40" s="227"/>
      <c r="N40" s="227"/>
      <c r="O40" s="228"/>
      <c r="P40" s="228"/>
      <c r="Q40" s="228"/>
      <c r="R40" s="228"/>
      <c r="S40" s="228"/>
      <c r="T40" s="228"/>
      <c r="U40" s="228"/>
      <c r="V40" s="228"/>
      <c r="W40" s="228"/>
      <c r="X40" s="228"/>
      <c r="Y40" s="227"/>
      <c r="Z40" s="227"/>
      <c r="AA40" s="228"/>
      <c r="AB40" s="228"/>
      <c r="AC40" s="228"/>
      <c r="AD40" s="228"/>
      <c r="AE40" s="228"/>
      <c r="AF40" s="227"/>
      <c r="AG40" s="227"/>
      <c r="AH40" s="228"/>
      <c r="AI40" s="228"/>
      <c r="AJ40" s="228"/>
      <c r="AK40" s="228"/>
    </row>
    <row r="41" spans="1:37" x14ac:dyDescent="0.25">
      <c r="A41" s="208"/>
      <c r="B41" s="262"/>
      <c r="C41" s="227"/>
      <c r="D41" s="227"/>
      <c r="E41" s="102"/>
      <c r="F41" s="227"/>
      <c r="G41" s="227"/>
      <c r="H41" s="102"/>
      <c r="I41" s="102"/>
      <c r="J41" s="102"/>
      <c r="K41" s="102"/>
      <c r="L41" s="102"/>
      <c r="M41" s="227"/>
      <c r="N41" s="227"/>
      <c r="O41" s="102"/>
      <c r="P41" s="102"/>
      <c r="Q41" s="102"/>
      <c r="R41" s="102"/>
      <c r="S41" s="102"/>
      <c r="T41" s="102"/>
      <c r="U41" s="102"/>
      <c r="V41" s="102"/>
      <c r="W41" s="102"/>
      <c r="X41" s="102"/>
      <c r="Y41" s="227"/>
      <c r="Z41" s="227"/>
      <c r="AA41" s="102"/>
      <c r="AB41" s="102"/>
      <c r="AC41" s="102"/>
      <c r="AD41" s="102"/>
      <c r="AE41" s="102"/>
      <c r="AF41" s="227"/>
      <c r="AG41" s="227"/>
      <c r="AH41" s="102"/>
      <c r="AI41" s="102"/>
      <c r="AJ41" s="102"/>
      <c r="AK41" s="102"/>
    </row>
    <row r="42" spans="1:37" ht="54" x14ac:dyDescent="0.25">
      <c r="A42" s="225" t="s">
        <v>5</v>
      </c>
      <c r="B42" s="560" t="s">
        <v>476</v>
      </c>
      <c r="C42" s="227"/>
      <c r="D42" s="227"/>
      <c r="E42" s="226"/>
      <c r="F42" s="227"/>
      <c r="G42" s="227"/>
      <c r="H42" s="226"/>
      <c r="I42" s="226"/>
      <c r="J42" s="226"/>
      <c r="K42" s="226"/>
      <c r="L42" s="226"/>
      <c r="M42" s="227"/>
      <c r="N42" s="227"/>
      <c r="O42" s="226"/>
      <c r="P42" s="226"/>
      <c r="Q42" s="226"/>
      <c r="R42" s="226"/>
      <c r="S42" s="226"/>
      <c r="T42" s="226"/>
      <c r="U42" s="226"/>
      <c r="V42" s="226"/>
      <c r="W42" s="226"/>
      <c r="X42" s="226"/>
      <c r="Y42" s="227"/>
      <c r="Z42" s="227"/>
      <c r="AA42" s="226"/>
      <c r="AB42" s="226"/>
      <c r="AC42" s="226"/>
      <c r="AD42" s="226"/>
      <c r="AE42" s="226"/>
      <c r="AF42" s="227"/>
      <c r="AG42" s="227"/>
      <c r="AH42" s="226"/>
      <c r="AI42" s="226"/>
      <c r="AJ42" s="226"/>
      <c r="AK42" s="226"/>
    </row>
    <row r="43" spans="1:37" x14ac:dyDescent="0.25">
      <c r="A43" s="208"/>
      <c r="B43" s="301" t="s">
        <v>200</v>
      </c>
      <c r="C43" s="227"/>
      <c r="D43" s="227"/>
      <c r="E43" s="191"/>
      <c r="F43" s="227"/>
      <c r="G43" s="227"/>
      <c r="H43" s="191"/>
      <c r="I43" s="191"/>
      <c r="J43" s="191"/>
      <c r="K43" s="191"/>
      <c r="L43" s="191"/>
      <c r="M43" s="227"/>
      <c r="N43" s="227"/>
      <c r="O43" s="191"/>
      <c r="P43" s="191"/>
      <c r="Q43" s="191"/>
      <c r="R43" s="191"/>
      <c r="S43" s="191"/>
      <c r="T43" s="191"/>
      <c r="U43" s="191"/>
      <c r="V43" s="191"/>
      <c r="W43" s="191"/>
      <c r="X43" s="191"/>
      <c r="Y43" s="227"/>
      <c r="Z43" s="227"/>
      <c r="AA43" s="191"/>
      <c r="AB43" s="191"/>
      <c r="AC43" s="191"/>
      <c r="AD43" s="191"/>
      <c r="AE43" s="191"/>
      <c r="AF43" s="227"/>
      <c r="AG43" s="227"/>
      <c r="AH43" s="191"/>
      <c r="AI43" s="191"/>
      <c r="AJ43" s="191"/>
      <c r="AK43" s="191"/>
    </row>
    <row r="44" spans="1:37" x14ac:dyDescent="0.25">
      <c r="A44" s="208">
        <v>1</v>
      </c>
      <c r="B44" s="262"/>
      <c r="C44" s="227"/>
      <c r="D44" s="227" t="s">
        <v>1</v>
      </c>
      <c r="E44" s="102"/>
      <c r="F44" s="227" t="s">
        <v>1</v>
      </c>
      <c r="G44" s="227"/>
      <c r="H44" s="102"/>
      <c r="I44" s="102"/>
      <c r="J44" s="102"/>
      <c r="K44" s="227">
        <f>H44+I44+J44</f>
        <v>0</v>
      </c>
      <c r="L44" s="102"/>
      <c r="M44" s="227" t="s">
        <v>1</v>
      </c>
      <c r="N44" s="227"/>
      <c r="O44" s="102"/>
      <c r="P44" s="102"/>
      <c r="Q44" s="102"/>
      <c r="R44" s="227">
        <f>O44+P44+Q44</f>
        <v>0</v>
      </c>
      <c r="S44" s="227">
        <f>+E44-L44</f>
        <v>0</v>
      </c>
      <c r="T44" s="227">
        <f t="shared" ref="T44:V46" si="11">H44-O44</f>
        <v>0</v>
      </c>
      <c r="U44" s="227">
        <f t="shared" si="11"/>
        <v>0</v>
      </c>
      <c r="V44" s="227">
        <f t="shared" si="11"/>
        <v>0</v>
      </c>
      <c r="W44" s="227">
        <f>T44+U44+V44</f>
        <v>0</v>
      </c>
      <c r="X44" s="102"/>
      <c r="Y44" s="227" t="s">
        <v>1</v>
      </c>
      <c r="Z44" s="227"/>
      <c r="AA44" s="102"/>
      <c r="AB44" s="102"/>
      <c r="AC44" s="102"/>
      <c r="AD44" s="227">
        <f>AA44+AB44+AC44</f>
        <v>0</v>
      </c>
      <c r="AE44" s="102"/>
      <c r="AF44" s="227" t="s">
        <v>1</v>
      </c>
      <c r="AG44" s="227"/>
      <c r="AH44" s="102"/>
      <c r="AI44" s="102"/>
      <c r="AJ44" s="102"/>
      <c r="AK44" s="227">
        <f>AH44+AI44+AJ44</f>
        <v>0</v>
      </c>
    </row>
    <row r="45" spans="1:37" x14ac:dyDescent="0.25">
      <c r="A45" s="208">
        <v>2</v>
      </c>
      <c r="B45" s="262"/>
      <c r="C45" s="227"/>
      <c r="D45" s="227" t="s">
        <v>1</v>
      </c>
      <c r="E45" s="102"/>
      <c r="F45" s="227" t="s">
        <v>1</v>
      </c>
      <c r="G45" s="227"/>
      <c r="H45" s="102"/>
      <c r="I45" s="102"/>
      <c r="J45" s="102"/>
      <c r="K45" s="227">
        <f>H45+I45+J45</f>
        <v>0</v>
      </c>
      <c r="L45" s="102"/>
      <c r="M45" s="227" t="s">
        <v>1</v>
      </c>
      <c r="N45" s="227"/>
      <c r="O45" s="102"/>
      <c r="P45" s="102"/>
      <c r="Q45" s="102"/>
      <c r="R45" s="227">
        <f>O45+P45+Q45</f>
        <v>0</v>
      </c>
      <c r="S45" s="227">
        <f>+E45-L45</f>
        <v>0</v>
      </c>
      <c r="T45" s="227">
        <f t="shared" si="11"/>
        <v>0</v>
      </c>
      <c r="U45" s="227">
        <f t="shared" si="11"/>
        <v>0</v>
      </c>
      <c r="V45" s="227">
        <f t="shared" si="11"/>
        <v>0</v>
      </c>
      <c r="W45" s="227">
        <f>T45+U45+V45</f>
        <v>0</v>
      </c>
      <c r="X45" s="102"/>
      <c r="Y45" s="227" t="s">
        <v>1</v>
      </c>
      <c r="Z45" s="227"/>
      <c r="AA45" s="102"/>
      <c r="AB45" s="102"/>
      <c r="AC45" s="102"/>
      <c r="AD45" s="227">
        <f>AA45+AB45+AC45</f>
        <v>0</v>
      </c>
      <c r="AE45" s="102"/>
      <c r="AF45" s="227" t="s">
        <v>1</v>
      </c>
      <c r="AG45" s="227"/>
      <c r="AH45" s="102"/>
      <c r="AI45" s="102"/>
      <c r="AJ45" s="102"/>
      <c r="AK45" s="227">
        <f>AH45+AI45+AJ45</f>
        <v>0</v>
      </c>
    </row>
    <row r="46" spans="1:37" x14ac:dyDescent="0.25">
      <c r="A46" s="208">
        <v>3</v>
      </c>
      <c r="B46" s="262"/>
      <c r="C46" s="227"/>
      <c r="D46" s="227" t="s">
        <v>1</v>
      </c>
      <c r="E46" s="102"/>
      <c r="F46" s="227" t="s">
        <v>1</v>
      </c>
      <c r="G46" s="227"/>
      <c r="H46" s="102"/>
      <c r="I46" s="102"/>
      <c r="J46" s="102"/>
      <c r="K46" s="227">
        <f>H46+I46+J46</f>
        <v>0</v>
      </c>
      <c r="L46" s="102"/>
      <c r="M46" s="227" t="s">
        <v>1</v>
      </c>
      <c r="N46" s="227"/>
      <c r="O46" s="102"/>
      <c r="P46" s="102"/>
      <c r="Q46" s="102"/>
      <c r="R46" s="227">
        <f>O46+P46+Q46</f>
        <v>0</v>
      </c>
      <c r="S46" s="227">
        <f>+E46-L46</f>
        <v>0</v>
      </c>
      <c r="T46" s="227">
        <f t="shared" si="11"/>
        <v>0</v>
      </c>
      <c r="U46" s="227">
        <f t="shared" si="11"/>
        <v>0</v>
      </c>
      <c r="V46" s="227">
        <f t="shared" si="11"/>
        <v>0</v>
      </c>
      <c r="W46" s="227">
        <f>T46+U46+V46</f>
        <v>0</v>
      </c>
      <c r="X46" s="102"/>
      <c r="Y46" s="227" t="s">
        <v>1</v>
      </c>
      <c r="Z46" s="227"/>
      <c r="AA46" s="102"/>
      <c r="AB46" s="102"/>
      <c r="AC46" s="102"/>
      <c r="AD46" s="227">
        <f>AA46+AB46+AC46</f>
        <v>0</v>
      </c>
      <c r="AE46" s="102"/>
      <c r="AF46" s="227" t="s">
        <v>1</v>
      </c>
      <c r="AG46" s="227"/>
      <c r="AH46" s="102"/>
      <c r="AI46" s="102"/>
      <c r="AJ46" s="102"/>
      <c r="AK46" s="227">
        <f>AH46+AI46+AJ46</f>
        <v>0</v>
      </c>
    </row>
    <row r="47" spans="1:37" s="230" customFormat="1" ht="14.25" x14ac:dyDescent="0.25">
      <c r="A47" s="225"/>
      <c r="B47" s="561" t="s">
        <v>113</v>
      </c>
      <c r="C47" s="229" t="s">
        <v>1</v>
      </c>
      <c r="D47" s="229" t="s">
        <v>1</v>
      </c>
      <c r="E47" s="229">
        <f>SUM(E44:E46)</f>
        <v>0</v>
      </c>
      <c r="F47" s="229" t="s">
        <v>1</v>
      </c>
      <c r="G47" s="229" t="s">
        <v>1</v>
      </c>
      <c r="H47" s="229">
        <f>SUM(H44:H46)</f>
        <v>0</v>
      </c>
      <c r="I47" s="229">
        <f>SUM(I44:I46)</f>
        <v>0</v>
      </c>
      <c r="J47" s="229">
        <f>SUM(J44:J46)</f>
        <v>0</v>
      </c>
      <c r="K47" s="229">
        <f>SUM(K44:K46)</f>
        <v>0</v>
      </c>
      <c r="L47" s="229">
        <f>SUM(L44:L46)</f>
        <v>0</v>
      </c>
      <c r="M47" s="229" t="s">
        <v>1</v>
      </c>
      <c r="N47" s="229" t="s">
        <v>1</v>
      </c>
      <c r="O47" s="229">
        <f>SUM(O44:O46)</f>
        <v>0</v>
      </c>
      <c r="P47" s="229">
        <f>SUM(P44:P46)</f>
        <v>0</v>
      </c>
      <c r="Q47" s="229">
        <f>SUM(Q44:Q46)</f>
        <v>0</v>
      </c>
      <c r="R47" s="229">
        <f>SUM(R44:R46)</f>
        <v>0</v>
      </c>
      <c r="S47" s="229">
        <f>SUM(S44:S46)</f>
        <v>0</v>
      </c>
      <c r="T47" s="229">
        <f t="shared" ref="T47:AK47" si="12">SUM(T44:T46)</f>
        <v>0</v>
      </c>
      <c r="U47" s="229">
        <f t="shared" si="12"/>
        <v>0</v>
      </c>
      <c r="V47" s="229">
        <f t="shared" si="12"/>
        <v>0</v>
      </c>
      <c r="W47" s="229">
        <f t="shared" si="12"/>
        <v>0</v>
      </c>
      <c r="X47" s="229">
        <f t="shared" si="12"/>
        <v>0</v>
      </c>
      <c r="Y47" s="229" t="s">
        <v>1</v>
      </c>
      <c r="Z47" s="229" t="s">
        <v>1</v>
      </c>
      <c r="AA47" s="229">
        <f t="shared" si="12"/>
        <v>0</v>
      </c>
      <c r="AB47" s="229">
        <f t="shared" si="12"/>
        <v>0</v>
      </c>
      <c r="AC47" s="229">
        <f t="shared" si="12"/>
        <v>0</v>
      </c>
      <c r="AD47" s="229">
        <f t="shared" si="12"/>
        <v>0</v>
      </c>
      <c r="AE47" s="229">
        <f t="shared" si="12"/>
        <v>0</v>
      </c>
      <c r="AF47" s="229" t="s">
        <v>1</v>
      </c>
      <c r="AG47" s="229" t="s">
        <v>1</v>
      </c>
      <c r="AH47" s="229">
        <f t="shared" si="12"/>
        <v>0</v>
      </c>
      <c r="AI47" s="229">
        <f t="shared" si="12"/>
        <v>0</v>
      </c>
      <c r="AJ47" s="229">
        <f t="shared" si="12"/>
        <v>0</v>
      </c>
      <c r="AK47" s="229">
        <f t="shared" si="12"/>
        <v>0</v>
      </c>
    </row>
    <row r="48" spans="1:37" x14ac:dyDescent="0.25">
      <c r="A48" s="208"/>
      <c r="B48" s="262"/>
      <c r="C48" s="227"/>
      <c r="D48" s="227"/>
      <c r="E48" s="102"/>
      <c r="F48" s="227"/>
      <c r="G48" s="227"/>
      <c r="H48" s="227"/>
      <c r="I48" s="227"/>
      <c r="J48" s="227"/>
      <c r="K48" s="227"/>
      <c r="L48" s="102"/>
      <c r="M48" s="227"/>
      <c r="N48" s="227"/>
      <c r="O48" s="227"/>
      <c r="P48" s="227"/>
      <c r="Q48" s="227"/>
      <c r="R48" s="227"/>
      <c r="S48" s="227"/>
      <c r="T48" s="227"/>
      <c r="U48" s="227"/>
      <c r="V48" s="227"/>
      <c r="W48" s="227"/>
      <c r="X48" s="102"/>
      <c r="Y48" s="227"/>
      <c r="Z48" s="227"/>
      <c r="AA48" s="227"/>
      <c r="AB48" s="227"/>
      <c r="AC48" s="227"/>
      <c r="AD48" s="227"/>
      <c r="AE48" s="102"/>
      <c r="AF48" s="227"/>
      <c r="AG48" s="227"/>
      <c r="AH48" s="227"/>
      <c r="AI48" s="227"/>
      <c r="AJ48" s="227"/>
      <c r="AK48" s="227"/>
    </row>
    <row r="49" spans="1:37" s="555" customFormat="1" ht="30" customHeight="1" x14ac:dyDescent="0.3">
      <c r="A49" s="553"/>
      <c r="B49" s="554" t="s">
        <v>280</v>
      </c>
      <c r="C49" s="329" t="s">
        <v>1</v>
      </c>
      <c r="D49" s="329" t="s">
        <v>1</v>
      </c>
      <c r="E49" s="329">
        <f>E14+E23+E39+E47</f>
        <v>0</v>
      </c>
      <c r="F49" s="329" t="s">
        <v>1</v>
      </c>
      <c r="G49" s="329" t="s">
        <v>1</v>
      </c>
      <c r="H49" s="329">
        <f t="shared" ref="H49:AK49" si="13">H14+H23+H39+H47</f>
        <v>0</v>
      </c>
      <c r="I49" s="329">
        <f t="shared" si="13"/>
        <v>0</v>
      </c>
      <c r="J49" s="329">
        <f t="shared" si="13"/>
        <v>0</v>
      </c>
      <c r="K49" s="329">
        <f t="shared" si="13"/>
        <v>0</v>
      </c>
      <c r="L49" s="329">
        <f>L14+L23+L39+L47</f>
        <v>0</v>
      </c>
      <c r="M49" s="329" t="s">
        <v>1</v>
      </c>
      <c r="N49" s="329" t="s">
        <v>1</v>
      </c>
      <c r="O49" s="329">
        <f t="shared" si="13"/>
        <v>0</v>
      </c>
      <c r="P49" s="329">
        <f t="shared" si="13"/>
        <v>0</v>
      </c>
      <c r="Q49" s="329">
        <f t="shared" si="13"/>
        <v>0</v>
      </c>
      <c r="R49" s="329">
        <f t="shared" si="13"/>
        <v>0</v>
      </c>
      <c r="S49" s="329">
        <f t="shared" si="13"/>
        <v>0</v>
      </c>
      <c r="T49" s="329">
        <f t="shared" si="13"/>
        <v>0</v>
      </c>
      <c r="U49" s="329">
        <f t="shared" si="13"/>
        <v>0</v>
      </c>
      <c r="V49" s="329">
        <f t="shared" si="13"/>
        <v>0</v>
      </c>
      <c r="W49" s="329">
        <f t="shared" si="13"/>
        <v>0</v>
      </c>
      <c r="X49" s="329">
        <f t="shared" si="13"/>
        <v>0</v>
      </c>
      <c r="Y49" s="329" t="s">
        <v>1</v>
      </c>
      <c r="Z49" s="329" t="s">
        <v>1</v>
      </c>
      <c r="AA49" s="329">
        <f t="shared" si="13"/>
        <v>0</v>
      </c>
      <c r="AB49" s="329">
        <f t="shared" si="13"/>
        <v>0</v>
      </c>
      <c r="AC49" s="329">
        <f t="shared" si="13"/>
        <v>0</v>
      </c>
      <c r="AD49" s="329">
        <f t="shared" si="13"/>
        <v>0</v>
      </c>
      <c r="AE49" s="329">
        <f t="shared" si="13"/>
        <v>0</v>
      </c>
      <c r="AF49" s="329" t="s">
        <v>1</v>
      </c>
      <c r="AG49" s="329" t="s">
        <v>1</v>
      </c>
      <c r="AH49" s="329">
        <f t="shared" si="13"/>
        <v>0</v>
      </c>
      <c r="AI49" s="329">
        <f t="shared" si="13"/>
        <v>0</v>
      </c>
      <c r="AJ49" s="329">
        <f t="shared" si="13"/>
        <v>0</v>
      </c>
      <c r="AK49" s="329">
        <f t="shared" si="13"/>
        <v>0</v>
      </c>
    </row>
    <row r="50" spans="1:37" s="16" customFormat="1" ht="12" customHeight="1" x14ac:dyDescent="0.25">
      <c r="A50" s="41"/>
      <c r="B50" s="564"/>
      <c r="C50" s="235"/>
      <c r="D50" s="41"/>
      <c r="E50" s="234"/>
      <c r="F50" s="41"/>
      <c r="G50" s="41"/>
      <c r="H50" s="41"/>
      <c r="I50" s="41"/>
      <c r="J50" s="41"/>
      <c r="K50" s="41"/>
      <c r="L50" s="234"/>
      <c r="M50" s="41"/>
      <c r="N50" s="41"/>
      <c r="O50" s="41"/>
      <c r="P50" s="41"/>
      <c r="Q50" s="41"/>
      <c r="R50" s="41"/>
      <c r="S50" s="41"/>
      <c r="T50" s="41"/>
      <c r="U50" s="41"/>
      <c r="V50" s="41"/>
      <c r="W50" s="41"/>
      <c r="X50" s="234"/>
      <c r="Y50" s="41"/>
      <c r="Z50" s="41"/>
      <c r="AA50" s="41"/>
      <c r="AB50" s="41"/>
      <c r="AC50" s="41"/>
      <c r="AD50" s="41"/>
      <c r="AE50" s="234"/>
      <c r="AF50" s="41"/>
      <c r="AG50" s="41"/>
      <c r="AH50" s="41"/>
      <c r="AI50" s="41"/>
      <c r="AJ50" s="41"/>
      <c r="AK50" s="41"/>
    </row>
    <row r="52" spans="1:37" x14ac:dyDescent="0.25">
      <c r="B52" s="20" t="s">
        <v>242</v>
      </c>
    </row>
    <row r="53" spans="1:37" ht="19.5" customHeight="1" x14ac:dyDescent="0.25">
      <c r="B53" s="565" t="s">
        <v>472</v>
      </c>
      <c r="C53" s="181"/>
      <c r="D53" s="288"/>
      <c r="E53" s="288"/>
      <c r="F53" s="288"/>
      <c r="G53" s="288"/>
      <c r="M53" s="288"/>
      <c r="N53" s="288"/>
      <c r="Y53" s="288"/>
      <c r="Z53" s="288"/>
      <c r="AF53" s="288"/>
      <c r="AG53" s="288"/>
    </row>
    <row r="54" spans="1:37" ht="33.75" customHeight="1" x14ac:dyDescent="0.3">
      <c r="B54" s="1870" t="s">
        <v>471</v>
      </c>
      <c r="C54" s="1871"/>
      <c r="D54" s="1871"/>
      <c r="E54" s="1871"/>
      <c r="F54" s="1871"/>
      <c r="G54" s="1871"/>
      <c r="H54" s="1871"/>
      <c r="I54" s="1871"/>
    </row>
    <row r="55" spans="1:37" ht="19.5" customHeight="1" x14ac:dyDescent="0.3">
      <c r="B55" s="566" t="s">
        <v>303</v>
      </c>
      <c r="C55" s="288"/>
      <c r="D55" s="288"/>
      <c r="E55" s="288"/>
      <c r="F55" s="288"/>
      <c r="G55" s="288"/>
      <c r="M55" s="288"/>
      <c r="N55" s="288"/>
      <c r="Y55" s="288"/>
      <c r="Z55" s="288"/>
      <c r="AF55" s="288"/>
      <c r="AG55" s="288"/>
    </row>
  </sheetData>
  <customSheetViews>
    <customSheetView guid="{EE5C0AFB-B96A-4C3C-885D-9A248AEB532B}" showPageBreaks="1" showRuler="0">
      <selection activeCell="H14" sqref="H14"/>
      <pageMargins left="0.75" right="0.75" top="1" bottom="1" header="0.5" footer="0.5"/>
      <pageSetup paperSize="9" scale="85" orientation="landscape" verticalDpi="0" r:id="rId1"/>
      <headerFooter alignWithMargins="0"/>
    </customSheetView>
  </customSheetViews>
  <mergeCells count="3">
    <mergeCell ref="B54:I54"/>
    <mergeCell ref="S2:X2"/>
    <mergeCell ref="S4:W4"/>
  </mergeCells>
  <phoneticPr fontId="2" type="noConversion"/>
  <pageMargins left="0.16" right="0.17" top="0.17" bottom="0.17" header="0.18" footer="0.17"/>
  <pageSetup paperSize="9" scale="80" orientation="portrait" verticalDpi="1200" r:id="rId2"/>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4"/>
  <sheetViews>
    <sheetView workbookViewId="0">
      <selection activeCell="D13" sqref="D13"/>
    </sheetView>
  </sheetViews>
  <sheetFormatPr defaultRowHeight="13.5" x14ac:dyDescent="0.25"/>
  <cols>
    <col min="1" max="1" width="3.5703125" style="4" customWidth="1"/>
    <col min="2" max="2" width="27.42578125" style="5" customWidth="1"/>
    <col min="3" max="3" width="18.140625" style="5" customWidth="1"/>
    <col min="4" max="4" width="8.140625" style="5" customWidth="1"/>
    <col min="5" max="5" width="10.5703125" style="5" customWidth="1"/>
    <col min="6" max="6" width="12.140625" style="5" customWidth="1"/>
    <col min="7" max="7" width="8" style="5" customWidth="1"/>
    <col min="8" max="8" width="14" style="5" customWidth="1"/>
    <col min="9" max="9" width="10.5703125" style="5" customWidth="1"/>
    <col min="10" max="10" width="9" style="5" customWidth="1"/>
    <col min="11" max="11" width="10.5703125" style="5" customWidth="1"/>
    <col min="12" max="12" width="11.5703125" style="5" customWidth="1"/>
    <col min="13" max="13" width="8" style="5" customWidth="1"/>
    <col min="14" max="14" width="13" style="5" customWidth="1"/>
    <col min="15" max="15" width="8.85546875" style="5" customWidth="1"/>
    <col min="16" max="16" width="11.5703125" style="5" customWidth="1"/>
    <col min="17" max="17" width="10" style="5" customWidth="1"/>
    <col min="18" max="18" width="9.85546875" style="5" customWidth="1"/>
    <col min="19" max="19" width="10" style="5" customWidth="1"/>
    <col min="20" max="20" width="9.85546875" style="5" customWidth="1"/>
    <col min="21" max="16384" width="9.140625" style="5"/>
  </cols>
  <sheetData>
    <row r="1" spans="1:32" ht="16.5" x14ac:dyDescent="0.3">
      <c r="A1" s="30"/>
      <c r="B1" s="217" t="s">
        <v>230</v>
      </c>
      <c r="C1" s="31"/>
      <c r="D1" s="31"/>
      <c r="E1" s="31"/>
      <c r="F1" s="31"/>
      <c r="G1" s="31"/>
      <c r="H1" s="31"/>
      <c r="I1" s="3"/>
      <c r="J1" s="30"/>
      <c r="K1" s="133" t="s">
        <v>227</v>
      </c>
      <c r="L1" s="133"/>
      <c r="M1" s="31"/>
      <c r="N1" s="134"/>
      <c r="O1" s="30"/>
      <c r="P1" s="133"/>
      <c r="Q1" s="31"/>
      <c r="R1" s="134"/>
      <c r="S1" s="31"/>
      <c r="T1" s="134"/>
      <c r="U1" s="31"/>
      <c r="V1" s="134"/>
      <c r="W1" s="31"/>
      <c r="X1" s="134"/>
      <c r="Y1" s="3"/>
      <c r="Z1" s="31"/>
      <c r="AA1" s="31"/>
      <c r="AB1" s="31"/>
      <c r="AC1" s="31"/>
      <c r="AD1" s="31"/>
      <c r="AE1" s="31"/>
      <c r="AF1" s="31"/>
    </row>
    <row r="2" spans="1:32" ht="16.5" customHeight="1" thickBot="1" x14ac:dyDescent="0.3">
      <c r="A2" s="30"/>
      <c r="B2" s="23"/>
      <c r="C2" s="177"/>
      <c r="D2" s="177"/>
      <c r="E2" s="177"/>
      <c r="F2" s="177"/>
      <c r="G2" s="23"/>
      <c r="H2" s="177"/>
      <c r="I2" s="178"/>
      <c r="K2" s="402" t="s">
        <v>28</v>
      </c>
      <c r="L2" s="148"/>
      <c r="M2" s="148"/>
      <c r="N2" s="219"/>
      <c r="O2" s="1675"/>
      <c r="P2" s="1675"/>
      <c r="Q2" s="1675"/>
      <c r="R2" s="148"/>
      <c r="S2" s="148"/>
      <c r="T2" s="148"/>
      <c r="U2" s="148"/>
      <c r="V2" s="148"/>
      <c r="W2" s="148"/>
      <c r="X2" s="148"/>
      <c r="Y2" s="148"/>
      <c r="Z2" s="31"/>
      <c r="AA2" s="31"/>
      <c r="AB2" s="31"/>
      <c r="AC2" s="31"/>
      <c r="AD2" s="31"/>
      <c r="AE2" s="31"/>
      <c r="AF2" s="31"/>
    </row>
    <row r="3" spans="1:32" s="181" customFormat="1" ht="25.5" customHeight="1" x14ac:dyDescent="0.25">
      <c r="A3" s="30"/>
      <c r="B3" s="403" t="s">
        <v>29</v>
      </c>
      <c r="C3" s="134"/>
      <c r="D3" s="134"/>
      <c r="E3" s="134"/>
      <c r="F3" s="31"/>
      <c r="G3" s="179"/>
      <c r="H3" s="31"/>
      <c r="I3" s="31"/>
      <c r="J3" s="31"/>
      <c r="K3" s="41" t="s">
        <v>228</v>
      </c>
      <c r="L3" s="41"/>
      <c r="M3" s="34"/>
      <c r="N3" s="180"/>
      <c r="O3" s="31"/>
      <c r="P3" s="41"/>
      <c r="Q3" s="34"/>
      <c r="R3" s="180"/>
      <c r="S3" s="34"/>
      <c r="T3" s="180"/>
      <c r="U3" s="34"/>
      <c r="V3" s="180"/>
      <c r="W3" s="34"/>
      <c r="X3" s="180"/>
      <c r="Y3" s="180"/>
      <c r="Z3" s="180"/>
      <c r="AA3" s="180"/>
      <c r="AB3" s="180"/>
      <c r="AC3" s="180"/>
      <c r="AD3" s="180"/>
      <c r="AE3" s="180"/>
      <c r="AF3" s="180"/>
    </row>
    <row r="4" spans="1:32" s="181" customFormat="1" x14ac:dyDescent="0.25">
      <c r="A4" s="220"/>
      <c r="B4" s="221"/>
      <c r="C4" s="222"/>
      <c r="D4" s="223"/>
      <c r="E4" s="223"/>
      <c r="F4" s="223"/>
      <c r="G4" s="323" t="s">
        <v>395</v>
      </c>
      <c r="H4" s="223"/>
      <c r="I4" s="223"/>
      <c r="J4" s="223"/>
      <c r="K4" s="223"/>
      <c r="L4" s="222"/>
      <c r="M4" s="1874" t="s">
        <v>353</v>
      </c>
      <c r="N4" s="1874"/>
      <c r="O4" s="1874"/>
      <c r="P4" s="1874"/>
      <c r="Q4" s="1875"/>
      <c r="R4" s="1874" t="s">
        <v>229</v>
      </c>
      <c r="S4" s="1874"/>
      <c r="T4" s="1874"/>
      <c r="U4" s="1874"/>
      <c r="V4" s="1874"/>
      <c r="W4" s="1873" t="s">
        <v>424</v>
      </c>
      <c r="X4" s="1874"/>
      <c r="Y4" s="1874"/>
      <c r="Z4" s="1874"/>
      <c r="AA4" s="1874"/>
      <c r="AB4" s="1873" t="s">
        <v>465</v>
      </c>
      <c r="AC4" s="1874"/>
      <c r="AD4" s="1874"/>
      <c r="AE4" s="1874"/>
      <c r="AF4" s="1875"/>
    </row>
    <row r="5" spans="1:32" s="181" customFormat="1" ht="102" x14ac:dyDescent="0.25">
      <c r="A5" s="224" t="s">
        <v>114</v>
      </c>
      <c r="B5" s="64" t="s">
        <v>231</v>
      </c>
      <c r="C5" s="64" t="s">
        <v>232</v>
      </c>
      <c r="D5" s="64" t="s">
        <v>233</v>
      </c>
      <c r="E5" s="528" t="s">
        <v>483</v>
      </c>
      <c r="F5" s="528" t="s">
        <v>396</v>
      </c>
      <c r="G5" s="64" t="s">
        <v>223</v>
      </c>
      <c r="H5" s="289" t="s">
        <v>334</v>
      </c>
      <c r="I5" s="64" t="s">
        <v>235</v>
      </c>
      <c r="J5" s="64" t="s">
        <v>236</v>
      </c>
      <c r="K5" s="64" t="s">
        <v>237</v>
      </c>
      <c r="L5" s="528" t="s">
        <v>377</v>
      </c>
      <c r="M5" s="64" t="s">
        <v>223</v>
      </c>
      <c r="N5" s="64" t="s">
        <v>298</v>
      </c>
      <c r="O5" s="64" t="s">
        <v>235</v>
      </c>
      <c r="P5" s="64" t="s">
        <v>236</v>
      </c>
      <c r="Q5" s="64" t="s">
        <v>313</v>
      </c>
      <c r="R5" s="64" t="s">
        <v>223</v>
      </c>
      <c r="S5" s="64" t="s">
        <v>298</v>
      </c>
      <c r="T5" s="64" t="s">
        <v>235</v>
      </c>
      <c r="U5" s="64" t="s">
        <v>236</v>
      </c>
      <c r="V5" s="64" t="s">
        <v>314</v>
      </c>
      <c r="W5" s="64" t="s">
        <v>223</v>
      </c>
      <c r="X5" s="64" t="s">
        <v>298</v>
      </c>
      <c r="Y5" s="64" t="s">
        <v>235</v>
      </c>
      <c r="Z5" s="64" t="s">
        <v>236</v>
      </c>
      <c r="AA5" s="64" t="s">
        <v>315</v>
      </c>
      <c r="AB5" s="64" t="s">
        <v>223</v>
      </c>
      <c r="AC5" s="64" t="s">
        <v>298</v>
      </c>
      <c r="AD5" s="64" t="s">
        <v>235</v>
      </c>
      <c r="AE5" s="64" t="s">
        <v>236</v>
      </c>
      <c r="AF5" s="64" t="s">
        <v>316</v>
      </c>
    </row>
    <row r="6" spans="1:32" s="35" customFormat="1" ht="12.75" x14ac:dyDescent="0.25">
      <c r="A6" s="123">
        <v>1</v>
      </c>
      <c r="B6" s="123">
        <v>2</v>
      </c>
      <c r="C6" s="123">
        <v>3</v>
      </c>
      <c r="D6" s="123">
        <v>4</v>
      </c>
      <c r="E6" s="123">
        <v>5</v>
      </c>
      <c r="F6" s="123">
        <v>6</v>
      </c>
      <c r="G6" s="123">
        <v>7</v>
      </c>
      <c r="H6" s="123">
        <v>8</v>
      </c>
      <c r="I6" s="123">
        <v>9</v>
      </c>
      <c r="J6" s="123">
        <v>10</v>
      </c>
      <c r="K6" s="123">
        <v>11</v>
      </c>
      <c r="L6" s="123">
        <v>12</v>
      </c>
      <c r="M6" s="123">
        <v>13</v>
      </c>
      <c r="N6" s="123">
        <v>14</v>
      </c>
      <c r="O6" s="123">
        <v>15</v>
      </c>
      <c r="P6" s="123">
        <v>16</v>
      </c>
      <c r="Q6" s="123">
        <v>17</v>
      </c>
      <c r="R6" s="123">
        <v>18</v>
      </c>
      <c r="S6" s="123">
        <v>19</v>
      </c>
      <c r="T6" s="123">
        <v>20</v>
      </c>
      <c r="U6" s="123">
        <v>21</v>
      </c>
      <c r="V6" s="123">
        <v>22</v>
      </c>
      <c r="W6" s="123">
        <v>23</v>
      </c>
      <c r="X6" s="123">
        <v>24</v>
      </c>
      <c r="Y6" s="123">
        <v>25</v>
      </c>
      <c r="Z6" s="123">
        <v>26</v>
      </c>
      <c r="AA6" s="123">
        <v>27</v>
      </c>
      <c r="AB6" s="123">
        <v>28</v>
      </c>
      <c r="AC6" s="123">
        <v>29</v>
      </c>
      <c r="AD6" s="123">
        <v>30</v>
      </c>
      <c r="AE6" s="123">
        <v>31</v>
      </c>
      <c r="AF6" s="123">
        <v>32</v>
      </c>
    </row>
    <row r="7" spans="1:32" ht="14.25" x14ac:dyDescent="0.25">
      <c r="A7" s="225" t="s">
        <v>2</v>
      </c>
      <c r="B7" s="226" t="s">
        <v>470</v>
      </c>
      <c r="C7" s="227"/>
      <c r="D7" s="227"/>
      <c r="E7" s="227"/>
      <c r="F7" s="227"/>
      <c r="G7" s="226"/>
      <c r="H7" s="227"/>
      <c r="I7" s="227"/>
      <c r="J7" s="227"/>
      <c r="K7" s="227"/>
      <c r="L7" s="227"/>
      <c r="M7" s="226"/>
      <c r="N7" s="227"/>
      <c r="O7" s="227"/>
      <c r="P7" s="227"/>
      <c r="Q7" s="226"/>
      <c r="R7" s="226"/>
      <c r="S7" s="226"/>
      <c r="T7" s="226"/>
      <c r="U7" s="106"/>
      <c r="V7" s="106"/>
      <c r="W7" s="106"/>
      <c r="X7" s="106"/>
      <c r="Y7" s="106"/>
      <c r="Z7" s="106"/>
      <c r="AA7" s="106"/>
      <c r="AB7" s="106"/>
      <c r="AC7" s="106"/>
      <c r="AD7" s="106"/>
      <c r="AE7" s="106"/>
      <c r="AF7" s="106"/>
    </row>
    <row r="8" spans="1:32" x14ac:dyDescent="0.25">
      <c r="A8" s="208"/>
      <c r="B8" s="191" t="s">
        <v>200</v>
      </c>
      <c r="C8" s="227"/>
      <c r="D8" s="227"/>
      <c r="E8" s="227"/>
      <c r="F8" s="227"/>
      <c r="G8" s="191"/>
      <c r="H8" s="227"/>
      <c r="I8" s="227"/>
      <c r="J8" s="227"/>
      <c r="K8" s="227"/>
      <c r="L8" s="227"/>
      <c r="M8" s="191"/>
      <c r="N8" s="227"/>
      <c r="O8" s="227"/>
      <c r="P8" s="227"/>
      <c r="Q8" s="191"/>
      <c r="R8" s="191"/>
      <c r="S8" s="191"/>
      <c r="T8" s="191"/>
      <c r="U8" s="106"/>
      <c r="V8" s="106"/>
      <c r="W8" s="106"/>
      <c r="X8" s="106"/>
      <c r="Y8" s="106"/>
      <c r="Z8" s="106"/>
      <c r="AA8" s="106"/>
      <c r="AB8" s="106"/>
      <c r="AC8" s="106"/>
      <c r="AD8" s="106"/>
      <c r="AE8" s="106"/>
      <c r="AF8" s="106"/>
    </row>
    <row r="9" spans="1:32" x14ac:dyDescent="0.25">
      <c r="A9" s="208">
        <v>1</v>
      </c>
      <c r="B9" s="102"/>
      <c r="C9" s="208"/>
      <c r="D9" s="227" t="s">
        <v>1</v>
      </c>
      <c r="E9" s="227" t="s">
        <v>1</v>
      </c>
      <c r="F9" s="227"/>
      <c r="G9" s="102"/>
      <c r="H9" s="208"/>
      <c r="I9" s="208"/>
      <c r="J9" s="208"/>
      <c r="K9" s="227">
        <f>H9+I9+J9</f>
        <v>0</v>
      </c>
      <c r="L9" s="227"/>
      <c r="M9" s="102"/>
      <c r="N9" s="208"/>
      <c r="O9" s="208"/>
      <c r="P9" s="208"/>
      <c r="Q9" s="227">
        <f>N9+O9+P9</f>
        <v>0</v>
      </c>
      <c r="R9" s="227">
        <f t="shared" ref="R9:U11" si="0">G9-M9</f>
        <v>0</v>
      </c>
      <c r="S9" s="227">
        <f t="shared" si="0"/>
        <v>0</v>
      </c>
      <c r="T9" s="227">
        <f t="shared" si="0"/>
        <v>0</v>
      </c>
      <c r="U9" s="227">
        <f t="shared" si="0"/>
        <v>0</v>
      </c>
      <c r="V9" s="227">
        <f>S9+T9+U9</f>
        <v>0</v>
      </c>
      <c r="W9" s="102"/>
      <c r="X9" s="208"/>
      <c r="Y9" s="208"/>
      <c r="Z9" s="208"/>
      <c r="AA9" s="227">
        <f>X9+Y9+Z9</f>
        <v>0</v>
      </c>
      <c r="AB9" s="102"/>
      <c r="AC9" s="208"/>
      <c r="AD9" s="208"/>
      <c r="AE9" s="208"/>
      <c r="AF9" s="227">
        <f>AC9+AD9+AE9</f>
        <v>0</v>
      </c>
    </row>
    <row r="10" spans="1:32" x14ac:dyDescent="0.25">
      <c r="A10" s="208">
        <v>2</v>
      </c>
      <c r="B10" s="102"/>
      <c r="C10" s="208"/>
      <c r="D10" s="227" t="s">
        <v>1</v>
      </c>
      <c r="E10" s="227" t="s">
        <v>1</v>
      </c>
      <c r="F10" s="227"/>
      <c r="G10" s="102"/>
      <c r="H10" s="208"/>
      <c r="I10" s="208"/>
      <c r="J10" s="208"/>
      <c r="K10" s="227">
        <f>H10+I10+J10</f>
        <v>0</v>
      </c>
      <c r="L10" s="227"/>
      <c r="M10" s="102"/>
      <c r="N10" s="208"/>
      <c r="O10" s="208"/>
      <c r="P10" s="208"/>
      <c r="Q10" s="227">
        <f>N10+O10+P10</f>
        <v>0</v>
      </c>
      <c r="R10" s="227">
        <f t="shared" si="0"/>
        <v>0</v>
      </c>
      <c r="S10" s="227">
        <f t="shared" si="0"/>
        <v>0</v>
      </c>
      <c r="T10" s="227">
        <f t="shared" si="0"/>
        <v>0</v>
      </c>
      <c r="U10" s="227">
        <f t="shared" si="0"/>
        <v>0</v>
      </c>
      <c r="V10" s="227">
        <f>S10+T10+U10</f>
        <v>0</v>
      </c>
      <c r="W10" s="102"/>
      <c r="X10" s="208"/>
      <c r="Y10" s="208"/>
      <c r="Z10" s="208"/>
      <c r="AA10" s="227">
        <f>X10+Y10+Z10</f>
        <v>0</v>
      </c>
      <c r="AB10" s="102"/>
      <c r="AC10" s="208"/>
      <c r="AD10" s="208"/>
      <c r="AE10" s="208"/>
      <c r="AF10" s="227">
        <f>AC10+AD10+AE10</f>
        <v>0</v>
      </c>
    </row>
    <row r="11" spans="1:32" x14ac:dyDescent="0.25">
      <c r="A11" s="208">
        <v>3</v>
      </c>
      <c r="B11" s="102"/>
      <c r="C11" s="208"/>
      <c r="D11" s="227" t="s">
        <v>1</v>
      </c>
      <c r="E11" s="227" t="s">
        <v>1</v>
      </c>
      <c r="F11" s="227"/>
      <c r="G11" s="102"/>
      <c r="H11" s="208"/>
      <c r="I11" s="208"/>
      <c r="J11" s="208"/>
      <c r="K11" s="227">
        <f>H11+I11+J11</f>
        <v>0</v>
      </c>
      <c r="L11" s="227"/>
      <c r="M11" s="102"/>
      <c r="N11" s="208"/>
      <c r="O11" s="208"/>
      <c r="P11" s="208"/>
      <c r="Q11" s="227">
        <f>N11+O11+P11</f>
        <v>0</v>
      </c>
      <c r="R11" s="227">
        <f t="shared" si="0"/>
        <v>0</v>
      </c>
      <c r="S11" s="227">
        <f t="shared" si="0"/>
        <v>0</v>
      </c>
      <c r="T11" s="227">
        <f t="shared" si="0"/>
        <v>0</v>
      </c>
      <c r="U11" s="227">
        <f t="shared" si="0"/>
        <v>0</v>
      </c>
      <c r="V11" s="227">
        <f>S11+T11+U11</f>
        <v>0</v>
      </c>
      <c r="W11" s="102"/>
      <c r="X11" s="208"/>
      <c r="Y11" s="208"/>
      <c r="Z11" s="208"/>
      <c r="AA11" s="227">
        <f>X11+Y11+Z11</f>
        <v>0</v>
      </c>
      <c r="AB11" s="102"/>
      <c r="AC11" s="208"/>
      <c r="AD11" s="208"/>
      <c r="AE11" s="208"/>
      <c r="AF11" s="227">
        <f>AC11+AD11+AE11</f>
        <v>0</v>
      </c>
    </row>
    <row r="12" spans="1:32" s="230" customFormat="1" ht="14.25" x14ac:dyDescent="0.25">
      <c r="A12" s="225"/>
      <c r="B12" s="228" t="s">
        <v>113</v>
      </c>
      <c r="C12" s="229" t="s">
        <v>1</v>
      </c>
      <c r="D12" s="229" t="s">
        <v>1</v>
      </c>
      <c r="E12" s="229" t="s">
        <v>1</v>
      </c>
      <c r="F12" s="229" t="s">
        <v>1</v>
      </c>
      <c r="G12" s="229">
        <f t="shared" ref="G12:P12" si="1">SUM(G9:G11)</f>
        <v>0</v>
      </c>
      <c r="H12" s="229">
        <f t="shared" si="1"/>
        <v>0</v>
      </c>
      <c r="I12" s="229">
        <f t="shared" si="1"/>
        <v>0</v>
      </c>
      <c r="J12" s="229">
        <f t="shared" si="1"/>
        <v>0</v>
      </c>
      <c r="K12" s="229">
        <f t="shared" si="1"/>
        <v>0</v>
      </c>
      <c r="L12" s="229" t="s">
        <v>1</v>
      </c>
      <c r="M12" s="229">
        <f t="shared" si="1"/>
        <v>0</v>
      </c>
      <c r="N12" s="229">
        <f t="shared" si="1"/>
        <v>0</v>
      </c>
      <c r="O12" s="229">
        <f t="shared" si="1"/>
        <v>0</v>
      </c>
      <c r="P12" s="229">
        <f t="shared" si="1"/>
        <v>0</v>
      </c>
      <c r="Q12" s="229">
        <f>SUM(Q9:Q11)</f>
        <v>0</v>
      </c>
      <c r="R12" s="229">
        <f>SUM(R9:R11)</f>
        <v>0</v>
      </c>
      <c r="S12" s="229">
        <f>SUM(S9:S11)</f>
        <v>0</v>
      </c>
      <c r="T12" s="229">
        <f>SUM(T9:T11)</f>
        <v>0</v>
      </c>
      <c r="U12" s="229">
        <f t="shared" ref="U12:AF12" si="2">SUM(U9:U11)</f>
        <v>0</v>
      </c>
      <c r="V12" s="229">
        <f t="shared" si="2"/>
        <v>0</v>
      </c>
      <c r="W12" s="229">
        <f t="shared" si="2"/>
        <v>0</v>
      </c>
      <c r="X12" s="229">
        <f t="shared" si="2"/>
        <v>0</v>
      </c>
      <c r="Y12" s="229">
        <f t="shared" si="2"/>
        <v>0</v>
      </c>
      <c r="Z12" s="229">
        <f t="shared" si="2"/>
        <v>0</v>
      </c>
      <c r="AA12" s="229">
        <f t="shared" si="2"/>
        <v>0</v>
      </c>
      <c r="AB12" s="229">
        <f t="shared" si="2"/>
        <v>0</v>
      </c>
      <c r="AC12" s="229">
        <f t="shared" si="2"/>
        <v>0</v>
      </c>
      <c r="AD12" s="229">
        <f t="shared" si="2"/>
        <v>0</v>
      </c>
      <c r="AE12" s="229">
        <f t="shared" si="2"/>
        <v>0</v>
      </c>
      <c r="AF12" s="229">
        <f t="shared" si="2"/>
        <v>0</v>
      </c>
    </row>
    <row r="13" spans="1:32" ht="40.5" x14ac:dyDescent="0.25">
      <c r="A13" s="225" t="s">
        <v>3</v>
      </c>
      <c r="B13" s="226" t="s">
        <v>490</v>
      </c>
      <c r="C13" s="227"/>
      <c r="D13" s="227"/>
      <c r="E13" s="227"/>
      <c r="F13" s="227"/>
      <c r="G13" s="226"/>
      <c r="H13" s="226"/>
      <c r="I13" s="226"/>
      <c r="J13" s="226"/>
      <c r="K13" s="226"/>
      <c r="L13" s="227"/>
      <c r="M13" s="226"/>
      <c r="N13" s="226"/>
      <c r="O13" s="226"/>
      <c r="P13" s="226"/>
      <c r="Q13" s="226"/>
      <c r="R13" s="226"/>
      <c r="S13" s="226"/>
      <c r="T13" s="226"/>
      <c r="U13" s="106"/>
      <c r="V13" s="106"/>
      <c r="W13" s="106"/>
      <c r="X13" s="106"/>
      <c r="Y13" s="106"/>
      <c r="Z13" s="106"/>
      <c r="AA13" s="106"/>
      <c r="AB13" s="106"/>
      <c r="AC13" s="106"/>
      <c r="AD13" s="106"/>
      <c r="AE13" s="106"/>
      <c r="AF13" s="106"/>
    </row>
    <row r="14" spans="1:32" x14ac:dyDescent="0.25">
      <c r="A14" s="208"/>
      <c r="B14" s="191" t="s">
        <v>200</v>
      </c>
      <c r="C14" s="227"/>
      <c r="D14" s="227"/>
      <c r="E14" s="227"/>
      <c r="F14" s="227"/>
      <c r="G14" s="191"/>
      <c r="H14" s="191"/>
      <c r="I14" s="191"/>
      <c r="J14" s="191"/>
      <c r="K14" s="191"/>
      <c r="L14" s="227"/>
      <c r="M14" s="191"/>
      <c r="N14" s="191"/>
      <c r="O14" s="191"/>
      <c r="P14" s="191"/>
      <c r="Q14" s="191"/>
      <c r="R14" s="191"/>
      <c r="S14" s="191"/>
      <c r="T14" s="191"/>
      <c r="U14" s="106"/>
      <c r="V14" s="106"/>
      <c r="W14" s="106"/>
      <c r="X14" s="106"/>
      <c r="Y14" s="106"/>
      <c r="Z14" s="106"/>
      <c r="AA14" s="106"/>
      <c r="AB14" s="106"/>
      <c r="AC14" s="106"/>
      <c r="AD14" s="106"/>
      <c r="AE14" s="106"/>
      <c r="AF14" s="106"/>
    </row>
    <row r="15" spans="1:32" x14ac:dyDescent="0.25">
      <c r="A15" s="208">
        <v>1</v>
      </c>
      <c r="B15" s="231"/>
      <c r="C15" s="208"/>
      <c r="D15" s="227" t="s">
        <v>1</v>
      </c>
      <c r="E15" s="227" t="s">
        <v>1</v>
      </c>
      <c r="F15" s="227"/>
      <c r="G15" s="102"/>
      <c r="H15" s="208"/>
      <c r="I15" s="208"/>
      <c r="J15" s="208"/>
      <c r="K15" s="227">
        <f>H15+I15+J15</f>
        <v>0</v>
      </c>
      <c r="L15" s="227"/>
      <c r="M15" s="102"/>
      <c r="N15" s="208"/>
      <c r="O15" s="208"/>
      <c r="P15" s="208"/>
      <c r="Q15" s="227">
        <f>N15+O15+P15</f>
        <v>0</v>
      </c>
      <c r="R15" s="227">
        <f t="shared" ref="R15:U17" si="3">G15-M15</f>
        <v>0</v>
      </c>
      <c r="S15" s="227">
        <f t="shared" si="3"/>
        <v>0</v>
      </c>
      <c r="T15" s="227">
        <f t="shared" si="3"/>
        <v>0</v>
      </c>
      <c r="U15" s="227">
        <f t="shared" si="3"/>
        <v>0</v>
      </c>
      <c r="V15" s="227">
        <f>S15+T15+U15</f>
        <v>0</v>
      </c>
      <c r="W15" s="102"/>
      <c r="X15" s="208"/>
      <c r="Y15" s="208"/>
      <c r="Z15" s="208"/>
      <c r="AA15" s="227">
        <f>X15+Y15+Z15</f>
        <v>0</v>
      </c>
      <c r="AB15" s="102"/>
      <c r="AC15" s="208"/>
      <c r="AD15" s="208"/>
      <c r="AE15" s="208"/>
      <c r="AF15" s="227">
        <f>AC15+AD15+AE15</f>
        <v>0</v>
      </c>
    </row>
    <row r="16" spans="1:32" x14ac:dyDescent="0.25">
      <c r="A16" s="208">
        <v>2</v>
      </c>
      <c r="B16" s="231"/>
      <c r="C16" s="208"/>
      <c r="D16" s="227" t="s">
        <v>1</v>
      </c>
      <c r="E16" s="227" t="s">
        <v>1</v>
      </c>
      <c r="F16" s="227"/>
      <c r="G16" s="102"/>
      <c r="H16" s="208"/>
      <c r="I16" s="208"/>
      <c r="J16" s="208"/>
      <c r="K16" s="227">
        <f>H16+I16+J16</f>
        <v>0</v>
      </c>
      <c r="L16" s="227"/>
      <c r="M16" s="102"/>
      <c r="N16" s="208"/>
      <c r="O16" s="208"/>
      <c r="P16" s="208"/>
      <c r="Q16" s="227">
        <f>N16+O16+P16</f>
        <v>0</v>
      </c>
      <c r="R16" s="227">
        <f t="shared" si="3"/>
        <v>0</v>
      </c>
      <c r="S16" s="227">
        <f t="shared" si="3"/>
        <v>0</v>
      </c>
      <c r="T16" s="227">
        <f t="shared" si="3"/>
        <v>0</v>
      </c>
      <c r="U16" s="227">
        <f t="shared" si="3"/>
        <v>0</v>
      </c>
      <c r="V16" s="227">
        <f>S16+T16+U16</f>
        <v>0</v>
      </c>
      <c r="W16" s="102"/>
      <c r="X16" s="208"/>
      <c r="Y16" s="208"/>
      <c r="Z16" s="208"/>
      <c r="AA16" s="227">
        <f>X16+Y16+Z16</f>
        <v>0</v>
      </c>
      <c r="AB16" s="102"/>
      <c r="AC16" s="208"/>
      <c r="AD16" s="208"/>
      <c r="AE16" s="208"/>
      <c r="AF16" s="227">
        <f>AC16+AD16+AE16</f>
        <v>0</v>
      </c>
    </row>
    <row r="17" spans="1:32" x14ac:dyDescent="0.25">
      <c r="A17" s="208">
        <v>3</v>
      </c>
      <c r="B17" s="231"/>
      <c r="C17" s="208"/>
      <c r="D17" s="227" t="s">
        <v>1</v>
      </c>
      <c r="E17" s="227" t="s">
        <v>1</v>
      </c>
      <c r="F17" s="227"/>
      <c r="G17" s="102"/>
      <c r="H17" s="208"/>
      <c r="I17" s="208"/>
      <c r="J17" s="208"/>
      <c r="K17" s="227">
        <f>H17+I17+J17</f>
        <v>0</v>
      </c>
      <c r="L17" s="227"/>
      <c r="M17" s="102"/>
      <c r="N17" s="208"/>
      <c r="O17" s="208"/>
      <c r="P17" s="208"/>
      <c r="Q17" s="227">
        <f>N17+O17+P17</f>
        <v>0</v>
      </c>
      <c r="R17" s="227">
        <f t="shared" si="3"/>
        <v>0</v>
      </c>
      <c r="S17" s="227">
        <f t="shared" si="3"/>
        <v>0</v>
      </c>
      <c r="T17" s="227">
        <f t="shared" si="3"/>
        <v>0</v>
      </c>
      <c r="U17" s="227">
        <f t="shared" si="3"/>
        <v>0</v>
      </c>
      <c r="V17" s="227">
        <f>S17+T17+U17</f>
        <v>0</v>
      </c>
      <c r="W17" s="102"/>
      <c r="X17" s="208"/>
      <c r="Y17" s="208"/>
      <c r="Z17" s="208"/>
      <c r="AA17" s="227">
        <f>X17+Y17+Z17</f>
        <v>0</v>
      </c>
      <c r="AB17" s="102"/>
      <c r="AC17" s="208"/>
      <c r="AD17" s="208"/>
      <c r="AE17" s="208"/>
      <c r="AF17" s="227">
        <f>AC17+AD17+AE17</f>
        <v>0</v>
      </c>
    </row>
    <row r="18" spans="1:32" s="230" customFormat="1" ht="14.25" x14ac:dyDescent="0.25">
      <c r="A18" s="225"/>
      <c r="B18" s="228" t="s">
        <v>113</v>
      </c>
      <c r="C18" s="229" t="s">
        <v>1</v>
      </c>
      <c r="D18" s="229" t="s">
        <v>1</v>
      </c>
      <c r="E18" s="229" t="s">
        <v>1</v>
      </c>
      <c r="F18" s="229" t="s">
        <v>1</v>
      </c>
      <c r="G18" s="229">
        <f t="shared" ref="G18:P18" si="4">SUM(G15:G17)</f>
        <v>0</v>
      </c>
      <c r="H18" s="229">
        <f t="shared" si="4"/>
        <v>0</v>
      </c>
      <c r="I18" s="229">
        <f t="shared" si="4"/>
        <v>0</v>
      </c>
      <c r="J18" s="229">
        <f t="shared" si="4"/>
        <v>0</v>
      </c>
      <c r="K18" s="229">
        <f t="shared" si="4"/>
        <v>0</v>
      </c>
      <c r="L18" s="229" t="s">
        <v>1</v>
      </c>
      <c r="M18" s="229">
        <f t="shared" si="4"/>
        <v>0</v>
      </c>
      <c r="N18" s="229">
        <f t="shared" si="4"/>
        <v>0</v>
      </c>
      <c r="O18" s="229">
        <f t="shared" si="4"/>
        <v>0</v>
      </c>
      <c r="P18" s="229">
        <f t="shared" si="4"/>
        <v>0</v>
      </c>
      <c r="Q18" s="229">
        <f>SUM(Q15:Q17)</f>
        <v>0</v>
      </c>
      <c r="R18" s="229">
        <f>SUM(R15:R17)</f>
        <v>0</v>
      </c>
      <c r="S18" s="229">
        <f>SUM(S15:S17)</f>
        <v>0</v>
      </c>
      <c r="T18" s="229">
        <f>SUM(T15:T17)</f>
        <v>0</v>
      </c>
      <c r="U18" s="229">
        <f t="shared" ref="U18:AF18" si="5">SUM(U15:U17)</f>
        <v>0</v>
      </c>
      <c r="V18" s="229">
        <f t="shared" si="5"/>
        <v>0</v>
      </c>
      <c r="W18" s="229">
        <f t="shared" si="5"/>
        <v>0</v>
      </c>
      <c r="X18" s="229">
        <f t="shared" si="5"/>
        <v>0</v>
      </c>
      <c r="Y18" s="229">
        <f t="shared" si="5"/>
        <v>0</v>
      </c>
      <c r="Z18" s="229">
        <f t="shared" si="5"/>
        <v>0</v>
      </c>
      <c r="AA18" s="229">
        <f t="shared" si="5"/>
        <v>0</v>
      </c>
      <c r="AB18" s="229">
        <f t="shared" si="5"/>
        <v>0</v>
      </c>
      <c r="AC18" s="229">
        <f t="shared" si="5"/>
        <v>0</v>
      </c>
      <c r="AD18" s="229">
        <f t="shared" si="5"/>
        <v>0</v>
      </c>
      <c r="AE18" s="229">
        <f t="shared" si="5"/>
        <v>0</v>
      </c>
      <c r="AF18" s="229">
        <f t="shared" si="5"/>
        <v>0</v>
      </c>
    </row>
    <row r="19" spans="1:32" x14ac:dyDescent="0.25">
      <c r="A19" s="208"/>
      <c r="B19" s="228"/>
      <c r="C19" s="227"/>
      <c r="D19" s="227"/>
      <c r="E19" s="227"/>
      <c r="F19" s="227"/>
      <c r="G19" s="227"/>
      <c r="H19" s="227"/>
      <c r="I19" s="227"/>
      <c r="J19" s="227"/>
      <c r="K19" s="227"/>
      <c r="L19" s="227"/>
      <c r="M19" s="227"/>
      <c r="N19" s="227"/>
      <c r="O19" s="227"/>
      <c r="P19" s="227"/>
      <c r="Q19" s="227"/>
      <c r="R19" s="227"/>
      <c r="S19" s="227"/>
      <c r="T19" s="227"/>
      <c r="U19" s="106"/>
      <c r="V19" s="106"/>
      <c r="W19" s="106"/>
      <c r="X19" s="106"/>
      <c r="Y19" s="106"/>
      <c r="Z19" s="106"/>
      <c r="AA19" s="106"/>
      <c r="AB19" s="106"/>
      <c r="AC19" s="106"/>
      <c r="AD19" s="106"/>
      <c r="AE19" s="106"/>
      <c r="AF19" s="106"/>
    </row>
    <row r="20" spans="1:32" x14ac:dyDescent="0.25">
      <c r="A20" s="208"/>
      <c r="B20" s="228"/>
      <c r="C20" s="227"/>
      <c r="D20" s="227"/>
      <c r="E20" s="227"/>
      <c r="F20" s="227"/>
      <c r="G20" s="227"/>
      <c r="H20" s="227"/>
      <c r="I20" s="227"/>
      <c r="J20" s="227"/>
      <c r="K20" s="227"/>
      <c r="L20" s="227"/>
      <c r="M20" s="227"/>
      <c r="N20" s="227"/>
      <c r="O20" s="227"/>
      <c r="P20" s="227"/>
      <c r="Q20" s="227"/>
      <c r="R20" s="227"/>
      <c r="S20" s="227"/>
      <c r="T20" s="227"/>
      <c r="U20" s="106"/>
      <c r="V20" s="106"/>
      <c r="W20" s="106"/>
      <c r="X20" s="106"/>
      <c r="Y20" s="106"/>
      <c r="Z20" s="106"/>
      <c r="AA20" s="106"/>
      <c r="AB20" s="106"/>
      <c r="AC20" s="106"/>
      <c r="AD20" s="106"/>
      <c r="AE20" s="106"/>
      <c r="AF20" s="106"/>
    </row>
    <row r="21" spans="1:32" ht="14.25" x14ac:dyDescent="0.25">
      <c r="A21" s="225" t="s">
        <v>4</v>
      </c>
      <c r="B21" s="226" t="s">
        <v>244</v>
      </c>
      <c r="C21" s="227"/>
      <c r="D21" s="227"/>
      <c r="E21" s="227"/>
      <c r="F21" s="227"/>
      <c r="G21" s="226"/>
      <c r="H21" s="226"/>
      <c r="I21" s="226"/>
      <c r="J21" s="226"/>
      <c r="K21" s="226"/>
      <c r="L21" s="227"/>
      <c r="M21" s="226"/>
      <c r="N21" s="226"/>
      <c r="O21" s="226"/>
      <c r="P21" s="226"/>
      <c r="Q21" s="226"/>
      <c r="R21" s="226"/>
      <c r="S21" s="226"/>
      <c r="T21" s="226"/>
      <c r="U21" s="106"/>
      <c r="V21" s="106"/>
      <c r="W21" s="106"/>
      <c r="X21" s="106"/>
      <c r="Y21" s="106"/>
      <c r="Z21" s="106"/>
      <c r="AA21" s="106"/>
      <c r="AB21" s="106"/>
      <c r="AC21" s="106"/>
      <c r="AD21" s="106"/>
      <c r="AE21" s="106"/>
      <c r="AF21" s="106"/>
    </row>
    <row r="22" spans="1:32" x14ac:dyDescent="0.25">
      <c r="A22" s="208"/>
      <c r="B22" s="191" t="s">
        <v>200</v>
      </c>
      <c r="C22" s="227"/>
      <c r="D22" s="227"/>
      <c r="E22" s="227"/>
      <c r="F22" s="227"/>
      <c r="G22" s="191"/>
      <c r="H22" s="191"/>
      <c r="I22" s="191"/>
      <c r="J22" s="191"/>
      <c r="K22" s="191"/>
      <c r="L22" s="227"/>
      <c r="M22" s="191"/>
      <c r="N22" s="191"/>
      <c r="O22" s="191"/>
      <c r="P22" s="191"/>
      <c r="Q22" s="191"/>
      <c r="R22" s="191"/>
      <c r="S22" s="191"/>
      <c r="T22" s="191"/>
      <c r="U22" s="106"/>
      <c r="V22" s="106"/>
      <c r="W22" s="106"/>
      <c r="X22" s="106"/>
      <c r="Y22" s="106"/>
      <c r="Z22" s="106"/>
      <c r="AA22" s="106"/>
      <c r="AB22" s="106"/>
      <c r="AC22" s="106"/>
      <c r="AD22" s="106"/>
      <c r="AE22" s="106"/>
      <c r="AF22" s="106"/>
    </row>
    <row r="23" spans="1:32" x14ac:dyDescent="0.25">
      <c r="A23" s="208"/>
      <c r="B23" s="191" t="s">
        <v>238</v>
      </c>
      <c r="C23" s="227"/>
      <c r="D23" s="227"/>
      <c r="E23" s="227"/>
      <c r="F23" s="227"/>
      <c r="G23" s="191"/>
      <c r="H23" s="191"/>
      <c r="I23" s="191"/>
      <c r="J23" s="191"/>
      <c r="K23" s="191"/>
      <c r="L23" s="227"/>
      <c r="M23" s="191"/>
      <c r="N23" s="191"/>
      <c r="O23" s="191"/>
      <c r="P23" s="191"/>
      <c r="Q23" s="191"/>
      <c r="R23" s="191"/>
      <c r="S23" s="191"/>
      <c r="T23" s="191"/>
      <c r="U23" s="106"/>
      <c r="V23" s="106"/>
      <c r="W23" s="106"/>
      <c r="X23" s="106"/>
      <c r="Y23" s="106"/>
      <c r="Z23" s="106"/>
      <c r="AA23" s="106"/>
      <c r="AB23" s="106"/>
      <c r="AC23" s="106"/>
      <c r="AD23" s="106"/>
      <c r="AE23" s="106"/>
      <c r="AF23" s="106"/>
    </row>
    <row r="24" spans="1:32" x14ac:dyDescent="0.25">
      <c r="A24" s="208"/>
      <c r="B24" s="191" t="s">
        <v>239</v>
      </c>
      <c r="C24" s="227"/>
      <c r="D24" s="227"/>
      <c r="E24" s="227"/>
      <c r="F24" s="227"/>
      <c r="G24" s="191"/>
      <c r="H24" s="191"/>
      <c r="I24" s="191"/>
      <c r="J24" s="191"/>
      <c r="K24" s="191"/>
      <c r="L24" s="227"/>
      <c r="M24" s="191"/>
      <c r="N24" s="191"/>
      <c r="O24" s="191"/>
      <c r="P24" s="191"/>
      <c r="Q24" s="191"/>
      <c r="R24" s="191"/>
      <c r="S24" s="191"/>
      <c r="T24" s="191"/>
      <c r="U24" s="106"/>
      <c r="V24" s="106"/>
      <c r="W24" s="106"/>
      <c r="X24" s="106"/>
      <c r="Y24" s="106"/>
      <c r="Z24" s="106"/>
      <c r="AA24" s="106"/>
      <c r="AB24" s="106"/>
      <c r="AC24" s="106"/>
      <c r="AD24" s="106"/>
      <c r="AE24" s="106"/>
      <c r="AF24" s="106"/>
    </row>
    <row r="25" spans="1:32" x14ac:dyDescent="0.25">
      <c r="A25" s="208">
        <v>1</v>
      </c>
      <c r="B25" s="102"/>
      <c r="C25" s="208"/>
      <c r="D25" s="227"/>
      <c r="E25" s="227"/>
      <c r="F25" s="227"/>
      <c r="G25" s="102"/>
      <c r="H25" s="208"/>
      <c r="I25" s="208"/>
      <c r="J25" s="208"/>
      <c r="K25" s="227">
        <f>H25+I25+J25</f>
        <v>0</v>
      </c>
      <c r="L25" s="227"/>
      <c r="M25" s="102"/>
      <c r="N25" s="208"/>
      <c r="O25" s="208"/>
      <c r="P25" s="208"/>
      <c r="Q25" s="227">
        <f>N25+O25+P25</f>
        <v>0</v>
      </c>
      <c r="R25" s="227">
        <f t="shared" ref="R25:U27" si="6">G25-M25</f>
        <v>0</v>
      </c>
      <c r="S25" s="227">
        <f t="shared" si="6"/>
        <v>0</v>
      </c>
      <c r="T25" s="227">
        <f t="shared" si="6"/>
        <v>0</v>
      </c>
      <c r="U25" s="227">
        <f t="shared" si="6"/>
        <v>0</v>
      </c>
      <c r="V25" s="227">
        <f>S25+T25+U25</f>
        <v>0</v>
      </c>
      <c r="W25" s="102"/>
      <c r="X25" s="208"/>
      <c r="Y25" s="208"/>
      <c r="Z25" s="208"/>
      <c r="AA25" s="227">
        <f>X25+Y25+Z25</f>
        <v>0</v>
      </c>
      <c r="AB25" s="102"/>
      <c r="AC25" s="208"/>
      <c r="AD25" s="208"/>
      <c r="AE25" s="208"/>
      <c r="AF25" s="227">
        <f>AC25+AD25+AE25</f>
        <v>0</v>
      </c>
    </row>
    <row r="26" spans="1:32" x14ac:dyDescent="0.25">
      <c r="A26" s="208">
        <v>2</v>
      </c>
      <c r="B26" s="102"/>
      <c r="C26" s="208"/>
      <c r="D26" s="227"/>
      <c r="E26" s="227"/>
      <c r="F26" s="227"/>
      <c r="G26" s="102"/>
      <c r="H26" s="208"/>
      <c r="I26" s="208"/>
      <c r="J26" s="208"/>
      <c r="K26" s="227">
        <f>H26+I26+J26</f>
        <v>0</v>
      </c>
      <c r="L26" s="227"/>
      <c r="M26" s="102"/>
      <c r="N26" s="208"/>
      <c r="O26" s="208"/>
      <c r="P26" s="208"/>
      <c r="Q26" s="227">
        <f>N26+O26+P26</f>
        <v>0</v>
      </c>
      <c r="R26" s="227">
        <f t="shared" si="6"/>
        <v>0</v>
      </c>
      <c r="S26" s="227">
        <f t="shared" si="6"/>
        <v>0</v>
      </c>
      <c r="T26" s="227">
        <f t="shared" si="6"/>
        <v>0</v>
      </c>
      <c r="U26" s="227">
        <f t="shared" si="6"/>
        <v>0</v>
      </c>
      <c r="V26" s="227">
        <f>S26+T26+U26</f>
        <v>0</v>
      </c>
      <c r="W26" s="102"/>
      <c r="X26" s="208"/>
      <c r="Y26" s="208"/>
      <c r="Z26" s="208"/>
      <c r="AA26" s="227">
        <f>X26+Y26+Z26</f>
        <v>0</v>
      </c>
      <c r="AB26" s="102"/>
      <c r="AC26" s="208"/>
      <c r="AD26" s="208"/>
      <c r="AE26" s="208"/>
      <c r="AF26" s="227">
        <f>AC26+AD26+AE26</f>
        <v>0</v>
      </c>
    </row>
    <row r="27" spans="1:32" x14ac:dyDescent="0.25">
      <c r="A27" s="208">
        <v>3</v>
      </c>
      <c r="B27" s="228"/>
      <c r="C27" s="208"/>
      <c r="D27" s="227"/>
      <c r="E27" s="227"/>
      <c r="F27" s="227"/>
      <c r="G27" s="102"/>
      <c r="H27" s="208"/>
      <c r="I27" s="208"/>
      <c r="J27" s="208"/>
      <c r="K27" s="227">
        <f>H27+I27+J27</f>
        <v>0</v>
      </c>
      <c r="L27" s="227"/>
      <c r="M27" s="102"/>
      <c r="N27" s="208"/>
      <c r="O27" s="208"/>
      <c r="P27" s="208"/>
      <c r="Q27" s="227">
        <f>N27+O27+P27</f>
        <v>0</v>
      </c>
      <c r="R27" s="227">
        <f t="shared" si="6"/>
        <v>0</v>
      </c>
      <c r="S27" s="227">
        <f t="shared" si="6"/>
        <v>0</v>
      </c>
      <c r="T27" s="227">
        <f t="shared" si="6"/>
        <v>0</v>
      </c>
      <c r="U27" s="227">
        <f t="shared" si="6"/>
        <v>0</v>
      </c>
      <c r="V27" s="227">
        <f>S27+T27+U27</f>
        <v>0</v>
      </c>
      <c r="W27" s="102"/>
      <c r="X27" s="208"/>
      <c r="Y27" s="208"/>
      <c r="Z27" s="208"/>
      <c r="AA27" s="227">
        <f>X27+Y27+Z27</f>
        <v>0</v>
      </c>
      <c r="AB27" s="102"/>
      <c r="AC27" s="208"/>
      <c r="AD27" s="208"/>
      <c r="AE27" s="208"/>
      <c r="AF27" s="227">
        <f>AC27+AD27+AE27</f>
        <v>0</v>
      </c>
    </row>
    <row r="28" spans="1:32" s="230" customFormat="1" ht="27" x14ac:dyDescent="0.25">
      <c r="A28" s="225"/>
      <c r="B28" s="233" t="s">
        <v>240</v>
      </c>
      <c r="C28" s="229" t="s">
        <v>1</v>
      </c>
      <c r="D28" s="229" t="s">
        <v>1</v>
      </c>
      <c r="E28" s="229" t="s">
        <v>1</v>
      </c>
      <c r="F28" s="229" t="s">
        <v>1</v>
      </c>
      <c r="G28" s="229">
        <f>SUM(G25:G27)</f>
        <v>0</v>
      </c>
      <c r="H28" s="229">
        <f t="shared" ref="H28:AF28" si="7">SUM(H25:H27)</f>
        <v>0</v>
      </c>
      <c r="I28" s="229">
        <f t="shared" si="7"/>
        <v>0</v>
      </c>
      <c r="J28" s="229">
        <f t="shared" si="7"/>
        <v>0</v>
      </c>
      <c r="K28" s="229">
        <f t="shared" si="7"/>
        <v>0</v>
      </c>
      <c r="L28" s="229" t="s">
        <v>1</v>
      </c>
      <c r="M28" s="229">
        <f t="shared" si="7"/>
        <v>0</v>
      </c>
      <c r="N28" s="229">
        <f t="shared" si="7"/>
        <v>0</v>
      </c>
      <c r="O28" s="229">
        <f t="shared" si="7"/>
        <v>0</v>
      </c>
      <c r="P28" s="229">
        <f t="shared" si="7"/>
        <v>0</v>
      </c>
      <c r="Q28" s="229">
        <f t="shared" si="7"/>
        <v>0</v>
      </c>
      <c r="R28" s="229">
        <f t="shared" si="7"/>
        <v>0</v>
      </c>
      <c r="S28" s="229">
        <f t="shared" si="7"/>
        <v>0</v>
      </c>
      <c r="T28" s="229">
        <f t="shared" si="7"/>
        <v>0</v>
      </c>
      <c r="U28" s="229">
        <f t="shared" si="7"/>
        <v>0</v>
      </c>
      <c r="V28" s="229">
        <f t="shared" si="7"/>
        <v>0</v>
      </c>
      <c r="W28" s="229">
        <f t="shared" si="7"/>
        <v>0</v>
      </c>
      <c r="X28" s="229">
        <f t="shared" si="7"/>
        <v>0</v>
      </c>
      <c r="Y28" s="229">
        <f t="shared" si="7"/>
        <v>0</v>
      </c>
      <c r="Z28" s="229">
        <f t="shared" si="7"/>
        <v>0</v>
      </c>
      <c r="AA28" s="229">
        <f t="shared" si="7"/>
        <v>0</v>
      </c>
      <c r="AB28" s="229">
        <f t="shared" si="7"/>
        <v>0</v>
      </c>
      <c r="AC28" s="229">
        <f t="shared" si="7"/>
        <v>0</v>
      </c>
      <c r="AD28" s="229">
        <f t="shared" si="7"/>
        <v>0</v>
      </c>
      <c r="AE28" s="229">
        <f t="shared" si="7"/>
        <v>0</v>
      </c>
      <c r="AF28" s="229">
        <f t="shared" si="7"/>
        <v>0</v>
      </c>
    </row>
    <row r="29" spans="1:32" x14ac:dyDescent="0.25">
      <c r="A29" s="208"/>
      <c r="B29" s="191" t="s">
        <v>239</v>
      </c>
      <c r="C29" s="227"/>
      <c r="D29" s="227"/>
      <c r="E29" s="227"/>
      <c r="F29" s="227"/>
      <c r="G29" s="191"/>
      <c r="H29" s="191"/>
      <c r="I29" s="191"/>
      <c r="J29" s="191"/>
      <c r="K29" s="191"/>
      <c r="L29" s="227"/>
      <c r="M29" s="191"/>
      <c r="N29" s="191"/>
      <c r="O29" s="191"/>
      <c r="P29" s="191"/>
      <c r="Q29" s="191"/>
      <c r="R29" s="191"/>
      <c r="S29" s="191"/>
      <c r="T29" s="191"/>
      <c r="U29" s="106"/>
      <c r="V29" s="106"/>
      <c r="W29" s="106"/>
      <c r="X29" s="106"/>
      <c r="Y29" s="106"/>
      <c r="Z29" s="106"/>
      <c r="AA29" s="106"/>
      <c r="AB29" s="106"/>
      <c r="AC29" s="106"/>
      <c r="AD29" s="106"/>
      <c r="AE29" s="106"/>
      <c r="AF29" s="106"/>
    </row>
    <row r="30" spans="1:32" x14ac:dyDescent="0.25">
      <c r="A30" s="208">
        <v>1</v>
      </c>
      <c r="B30" s="102"/>
      <c r="C30" s="208"/>
      <c r="D30" s="227"/>
      <c r="E30" s="227"/>
      <c r="F30" s="227"/>
      <c r="G30" s="102"/>
      <c r="H30" s="208"/>
      <c r="I30" s="208"/>
      <c r="J30" s="208"/>
      <c r="K30" s="227">
        <f>H30+I30+J30</f>
        <v>0</v>
      </c>
      <c r="L30" s="227"/>
      <c r="M30" s="102"/>
      <c r="N30" s="208"/>
      <c r="O30" s="208"/>
      <c r="P30" s="208"/>
      <c r="Q30" s="227">
        <f>N30+O30+P30</f>
        <v>0</v>
      </c>
      <c r="R30" s="227">
        <f t="shared" ref="R30:U32" si="8">G30-M30</f>
        <v>0</v>
      </c>
      <c r="S30" s="227">
        <f t="shared" si="8"/>
        <v>0</v>
      </c>
      <c r="T30" s="227">
        <f t="shared" si="8"/>
        <v>0</v>
      </c>
      <c r="U30" s="227">
        <f t="shared" si="8"/>
        <v>0</v>
      </c>
      <c r="V30" s="227">
        <f>S30+T30+U30</f>
        <v>0</v>
      </c>
      <c r="W30" s="102"/>
      <c r="X30" s="208"/>
      <c r="Y30" s="208"/>
      <c r="Z30" s="208"/>
      <c r="AA30" s="227">
        <f>X30+Y30+Z30</f>
        <v>0</v>
      </c>
      <c r="AB30" s="102"/>
      <c r="AC30" s="208"/>
      <c r="AD30" s="208"/>
      <c r="AE30" s="208"/>
      <c r="AF30" s="227">
        <f>AC30+AD30+AE30</f>
        <v>0</v>
      </c>
    </row>
    <row r="31" spans="1:32" x14ac:dyDescent="0.25">
      <c r="A31" s="208">
        <v>2</v>
      </c>
      <c r="B31" s="102"/>
      <c r="C31" s="208"/>
      <c r="D31" s="227"/>
      <c r="E31" s="227"/>
      <c r="F31" s="227"/>
      <c r="G31" s="102"/>
      <c r="H31" s="208"/>
      <c r="I31" s="208"/>
      <c r="J31" s="208"/>
      <c r="K31" s="227">
        <f>H31+I31+J31</f>
        <v>0</v>
      </c>
      <c r="L31" s="227"/>
      <c r="M31" s="102"/>
      <c r="N31" s="208"/>
      <c r="O31" s="208"/>
      <c r="P31" s="208"/>
      <c r="Q31" s="227">
        <f>N31+O31+P31</f>
        <v>0</v>
      </c>
      <c r="R31" s="227">
        <f t="shared" si="8"/>
        <v>0</v>
      </c>
      <c r="S31" s="227">
        <f t="shared" si="8"/>
        <v>0</v>
      </c>
      <c r="T31" s="227">
        <f t="shared" si="8"/>
        <v>0</v>
      </c>
      <c r="U31" s="227">
        <f t="shared" si="8"/>
        <v>0</v>
      </c>
      <c r="V31" s="227">
        <f>S31+T31+U31</f>
        <v>0</v>
      </c>
      <c r="W31" s="102"/>
      <c r="X31" s="208"/>
      <c r="Y31" s="208"/>
      <c r="Z31" s="208"/>
      <c r="AA31" s="227">
        <f>X31+Y31+Z31</f>
        <v>0</v>
      </c>
      <c r="AB31" s="102"/>
      <c r="AC31" s="208"/>
      <c r="AD31" s="208"/>
      <c r="AE31" s="208"/>
      <c r="AF31" s="227">
        <f>AC31+AD31+AE31</f>
        <v>0</v>
      </c>
    </row>
    <row r="32" spans="1:32" x14ac:dyDescent="0.25">
      <c r="A32" s="208">
        <v>3</v>
      </c>
      <c r="B32" s="228"/>
      <c r="C32" s="208"/>
      <c r="D32" s="227"/>
      <c r="E32" s="227"/>
      <c r="F32" s="227"/>
      <c r="G32" s="102"/>
      <c r="H32" s="208"/>
      <c r="I32" s="208"/>
      <c r="J32" s="208"/>
      <c r="K32" s="227">
        <f>H32+I32+J32</f>
        <v>0</v>
      </c>
      <c r="L32" s="227"/>
      <c r="M32" s="102"/>
      <c r="N32" s="208"/>
      <c r="O32" s="208"/>
      <c r="P32" s="208"/>
      <c r="Q32" s="227">
        <f>N32+O32+P32</f>
        <v>0</v>
      </c>
      <c r="R32" s="227">
        <f t="shared" si="8"/>
        <v>0</v>
      </c>
      <c r="S32" s="227">
        <f t="shared" si="8"/>
        <v>0</v>
      </c>
      <c r="T32" s="227">
        <f t="shared" si="8"/>
        <v>0</v>
      </c>
      <c r="U32" s="227">
        <f t="shared" si="8"/>
        <v>0</v>
      </c>
      <c r="V32" s="227">
        <f>S32+T32+U32</f>
        <v>0</v>
      </c>
      <c r="W32" s="102"/>
      <c r="X32" s="208"/>
      <c r="Y32" s="208"/>
      <c r="Z32" s="208"/>
      <c r="AA32" s="227">
        <f>X32+Y32+Z32</f>
        <v>0</v>
      </c>
      <c r="AB32" s="102"/>
      <c r="AC32" s="208"/>
      <c r="AD32" s="208"/>
      <c r="AE32" s="208"/>
      <c r="AF32" s="227">
        <f>AC32+AD32+AE32</f>
        <v>0</v>
      </c>
    </row>
    <row r="33" spans="1:32" s="230" customFormat="1" ht="27" x14ac:dyDescent="0.25">
      <c r="A33" s="225"/>
      <c r="B33" s="233" t="s">
        <v>240</v>
      </c>
      <c r="C33" s="229" t="s">
        <v>1</v>
      </c>
      <c r="D33" s="229" t="s">
        <v>1</v>
      </c>
      <c r="E33" s="229" t="s">
        <v>1</v>
      </c>
      <c r="F33" s="229" t="s">
        <v>1</v>
      </c>
      <c r="G33" s="229">
        <f t="shared" ref="G33:P33" si="9">SUM(G30:G32)</f>
        <v>0</v>
      </c>
      <c r="H33" s="229">
        <f t="shared" si="9"/>
        <v>0</v>
      </c>
      <c r="I33" s="229">
        <f t="shared" si="9"/>
        <v>0</v>
      </c>
      <c r="J33" s="229">
        <f t="shared" si="9"/>
        <v>0</v>
      </c>
      <c r="K33" s="229">
        <f t="shared" si="9"/>
        <v>0</v>
      </c>
      <c r="L33" s="229" t="s">
        <v>1</v>
      </c>
      <c r="M33" s="229">
        <f t="shared" si="9"/>
        <v>0</v>
      </c>
      <c r="N33" s="229">
        <f t="shared" si="9"/>
        <v>0</v>
      </c>
      <c r="O33" s="229">
        <f t="shared" si="9"/>
        <v>0</v>
      </c>
      <c r="P33" s="229">
        <f t="shared" si="9"/>
        <v>0</v>
      </c>
      <c r="Q33" s="229">
        <f>SUM(Q30:Q32)</f>
        <v>0</v>
      </c>
      <c r="R33" s="229">
        <f>SUM(R30:R32)</f>
        <v>0</v>
      </c>
      <c r="S33" s="229">
        <f>SUM(S30:S32)</f>
        <v>0</v>
      </c>
      <c r="T33" s="229">
        <f>SUM(T30:T32)</f>
        <v>0</v>
      </c>
      <c r="U33" s="229">
        <f t="shared" ref="U33:AF33" si="10">SUM(U30:U32)</f>
        <v>0</v>
      </c>
      <c r="V33" s="229">
        <f t="shared" si="10"/>
        <v>0</v>
      </c>
      <c r="W33" s="229">
        <f t="shared" si="10"/>
        <v>0</v>
      </c>
      <c r="X33" s="229">
        <f t="shared" si="10"/>
        <v>0</v>
      </c>
      <c r="Y33" s="229">
        <f t="shared" si="10"/>
        <v>0</v>
      </c>
      <c r="Z33" s="229">
        <f t="shared" si="10"/>
        <v>0</v>
      </c>
      <c r="AA33" s="229">
        <f t="shared" si="10"/>
        <v>0</v>
      </c>
      <c r="AB33" s="229">
        <f t="shared" si="10"/>
        <v>0</v>
      </c>
      <c r="AC33" s="229">
        <f t="shared" si="10"/>
        <v>0</v>
      </c>
      <c r="AD33" s="229">
        <f t="shared" si="10"/>
        <v>0</v>
      </c>
      <c r="AE33" s="229">
        <f t="shared" si="10"/>
        <v>0</v>
      </c>
      <c r="AF33" s="229">
        <f t="shared" si="10"/>
        <v>0</v>
      </c>
    </row>
    <row r="34" spans="1:32" s="230" customFormat="1" ht="27" x14ac:dyDescent="0.25">
      <c r="A34" s="225"/>
      <c r="B34" s="233" t="s">
        <v>245</v>
      </c>
      <c r="C34" s="229" t="s">
        <v>1</v>
      </c>
      <c r="D34" s="229" t="s">
        <v>1</v>
      </c>
      <c r="E34" s="229" t="s">
        <v>1</v>
      </c>
      <c r="F34" s="229" t="s">
        <v>1</v>
      </c>
      <c r="G34" s="229">
        <f>G28+G33</f>
        <v>0</v>
      </c>
      <c r="H34" s="229">
        <f t="shared" ref="H34:AF34" si="11">H28+H33</f>
        <v>0</v>
      </c>
      <c r="I34" s="229">
        <f t="shared" si="11"/>
        <v>0</v>
      </c>
      <c r="J34" s="229">
        <f t="shared" si="11"/>
        <v>0</v>
      </c>
      <c r="K34" s="229">
        <f t="shared" si="11"/>
        <v>0</v>
      </c>
      <c r="L34" s="229" t="s">
        <v>1</v>
      </c>
      <c r="M34" s="229">
        <f t="shared" si="11"/>
        <v>0</v>
      </c>
      <c r="N34" s="229">
        <f t="shared" si="11"/>
        <v>0</v>
      </c>
      <c r="O34" s="229">
        <f t="shared" si="11"/>
        <v>0</v>
      </c>
      <c r="P34" s="229">
        <f t="shared" si="11"/>
        <v>0</v>
      </c>
      <c r="Q34" s="229">
        <f t="shared" si="11"/>
        <v>0</v>
      </c>
      <c r="R34" s="229">
        <f t="shared" si="11"/>
        <v>0</v>
      </c>
      <c r="S34" s="229">
        <f t="shared" si="11"/>
        <v>0</v>
      </c>
      <c r="T34" s="229">
        <f t="shared" si="11"/>
        <v>0</v>
      </c>
      <c r="U34" s="229">
        <f t="shared" si="11"/>
        <v>0</v>
      </c>
      <c r="V34" s="229">
        <f t="shared" si="11"/>
        <v>0</v>
      </c>
      <c r="W34" s="229">
        <f t="shared" si="11"/>
        <v>0</v>
      </c>
      <c r="X34" s="229">
        <f t="shared" si="11"/>
        <v>0</v>
      </c>
      <c r="Y34" s="229">
        <f t="shared" si="11"/>
        <v>0</v>
      </c>
      <c r="Z34" s="229">
        <f t="shared" si="11"/>
        <v>0</v>
      </c>
      <c r="AA34" s="229">
        <f t="shared" si="11"/>
        <v>0</v>
      </c>
      <c r="AB34" s="229">
        <f t="shared" si="11"/>
        <v>0</v>
      </c>
      <c r="AC34" s="229">
        <f t="shared" si="11"/>
        <v>0</v>
      </c>
      <c r="AD34" s="229">
        <f t="shared" si="11"/>
        <v>0</v>
      </c>
      <c r="AE34" s="229">
        <f t="shared" si="11"/>
        <v>0</v>
      </c>
      <c r="AF34" s="229">
        <f t="shared" si="11"/>
        <v>0</v>
      </c>
    </row>
    <row r="35" spans="1:32" x14ac:dyDescent="0.25">
      <c r="A35" s="208"/>
      <c r="B35" s="228"/>
      <c r="C35" s="227"/>
      <c r="D35" s="227"/>
      <c r="E35" s="227"/>
      <c r="F35" s="227"/>
      <c r="G35" s="228"/>
      <c r="H35" s="228"/>
      <c r="I35" s="228"/>
      <c r="J35" s="228"/>
      <c r="K35" s="228"/>
      <c r="L35" s="227"/>
      <c r="M35" s="228"/>
      <c r="N35" s="228"/>
      <c r="O35" s="228"/>
      <c r="P35" s="228"/>
      <c r="Q35" s="228"/>
      <c r="R35" s="228"/>
      <c r="S35" s="228"/>
      <c r="T35" s="228"/>
      <c r="U35" s="106"/>
      <c r="V35" s="106"/>
      <c r="W35" s="106"/>
      <c r="X35" s="106"/>
      <c r="Y35" s="106"/>
      <c r="Z35" s="106"/>
      <c r="AA35" s="106"/>
      <c r="AB35" s="106"/>
      <c r="AC35" s="106"/>
      <c r="AD35" s="106"/>
      <c r="AE35" s="106"/>
      <c r="AF35" s="106"/>
    </row>
    <row r="36" spans="1:32" ht="27" x14ac:dyDescent="0.25">
      <c r="A36" s="225" t="s">
        <v>363</v>
      </c>
      <c r="B36" s="226" t="s">
        <v>250</v>
      </c>
      <c r="C36" s="237"/>
      <c r="D36" s="227"/>
      <c r="E36" s="227"/>
      <c r="F36" s="227"/>
      <c r="G36" s="227"/>
      <c r="H36" s="227"/>
      <c r="I36" s="227"/>
      <c r="J36" s="227"/>
      <c r="K36" s="227"/>
      <c r="L36" s="227"/>
      <c r="M36" s="227"/>
      <c r="N36" s="227"/>
      <c r="O36" s="227"/>
      <c r="P36" s="70"/>
      <c r="Q36" s="227"/>
      <c r="R36" s="227"/>
      <c r="S36" s="227"/>
      <c r="T36" s="227"/>
      <c r="U36" s="106"/>
      <c r="V36" s="106"/>
      <c r="W36" s="106"/>
      <c r="X36" s="106"/>
      <c r="Y36" s="106"/>
      <c r="Z36" s="106"/>
      <c r="AA36" s="106"/>
      <c r="AB36" s="106"/>
      <c r="AC36" s="106"/>
      <c r="AD36" s="106"/>
      <c r="AE36" s="106"/>
      <c r="AF36" s="106"/>
    </row>
    <row r="37" spans="1:32" x14ac:dyDescent="0.25">
      <c r="A37" s="208"/>
      <c r="B37" s="191" t="s">
        <v>126</v>
      </c>
      <c r="C37" s="227"/>
      <c r="D37" s="227"/>
      <c r="E37" s="227"/>
      <c r="F37" s="227"/>
      <c r="G37" s="191"/>
      <c r="H37" s="191"/>
      <c r="I37" s="191"/>
      <c r="J37" s="191"/>
      <c r="K37" s="191"/>
      <c r="L37" s="191"/>
      <c r="M37" s="191"/>
      <c r="N37" s="191"/>
      <c r="O37" s="191"/>
      <c r="P37" s="191"/>
      <c r="Q37" s="191"/>
      <c r="R37" s="191"/>
      <c r="S37" s="191"/>
      <c r="T37" s="191"/>
      <c r="U37" s="106"/>
      <c r="V37" s="106"/>
      <c r="W37" s="106"/>
      <c r="X37" s="106"/>
      <c r="Y37" s="106"/>
      <c r="Z37" s="106"/>
      <c r="AA37" s="106"/>
      <c r="AB37" s="106"/>
      <c r="AC37" s="106"/>
      <c r="AD37" s="106"/>
      <c r="AE37" s="106"/>
      <c r="AF37" s="106"/>
    </row>
    <row r="38" spans="1:32" x14ac:dyDescent="0.25">
      <c r="A38" s="208"/>
      <c r="B38" s="191" t="s">
        <v>238</v>
      </c>
      <c r="C38" s="227"/>
      <c r="D38" s="227"/>
      <c r="E38" s="227"/>
      <c r="F38" s="227"/>
      <c r="G38" s="191"/>
      <c r="H38" s="191"/>
      <c r="I38" s="191"/>
      <c r="J38" s="191"/>
      <c r="K38" s="191"/>
      <c r="L38" s="191"/>
      <c r="M38" s="191"/>
      <c r="N38" s="191"/>
      <c r="O38" s="191"/>
      <c r="P38" s="191"/>
      <c r="Q38" s="191"/>
      <c r="R38" s="191"/>
      <c r="S38" s="191"/>
      <c r="T38" s="191"/>
      <c r="U38" s="106"/>
      <c r="V38" s="106"/>
      <c r="W38" s="106"/>
      <c r="X38" s="106"/>
      <c r="Y38" s="106"/>
      <c r="Z38" s="106"/>
      <c r="AA38" s="106"/>
      <c r="AB38" s="106"/>
      <c r="AC38" s="106"/>
      <c r="AD38" s="106"/>
      <c r="AE38" s="106"/>
      <c r="AF38" s="106"/>
    </row>
    <row r="39" spans="1:32" x14ac:dyDescent="0.25">
      <c r="A39" s="208"/>
      <c r="B39" s="191" t="s">
        <v>239</v>
      </c>
      <c r="C39" s="227"/>
      <c r="D39" s="227"/>
      <c r="E39" s="227"/>
      <c r="F39" s="227"/>
      <c r="G39" s="191"/>
      <c r="H39" s="191"/>
      <c r="I39" s="191"/>
      <c r="J39" s="191"/>
      <c r="K39" s="191"/>
      <c r="L39" s="191"/>
      <c r="M39" s="191"/>
      <c r="N39" s="191"/>
      <c r="O39" s="191"/>
      <c r="P39" s="191"/>
      <c r="Q39" s="191"/>
      <c r="R39" s="191"/>
      <c r="S39" s="191"/>
      <c r="T39" s="191"/>
      <c r="U39" s="106"/>
      <c r="V39" s="106"/>
      <c r="W39" s="106"/>
      <c r="X39" s="106"/>
      <c r="Y39" s="106"/>
      <c r="Z39" s="106"/>
      <c r="AA39" s="106"/>
      <c r="AB39" s="106"/>
      <c r="AC39" s="106"/>
      <c r="AD39" s="106"/>
      <c r="AE39" s="106"/>
      <c r="AF39" s="106"/>
    </row>
    <row r="40" spans="1:32" x14ac:dyDescent="0.25">
      <c r="A40" s="208">
        <v>1</v>
      </c>
      <c r="B40" s="102"/>
      <c r="C40" s="208"/>
      <c r="D40" s="208"/>
      <c r="E40" s="208"/>
      <c r="F40" s="208"/>
      <c r="G40" s="102"/>
      <c r="H40" s="102"/>
      <c r="I40" s="102"/>
      <c r="J40" s="102"/>
      <c r="K40" s="227">
        <f>H40+I40+J40</f>
        <v>0</v>
      </c>
      <c r="L40" s="227"/>
      <c r="M40" s="102"/>
      <c r="N40" s="208"/>
      <c r="O40" s="208"/>
      <c r="P40" s="208"/>
      <c r="Q40" s="227">
        <f>N40+O40+P40</f>
        <v>0</v>
      </c>
      <c r="R40" s="227">
        <f t="shared" ref="R40:U42" si="12">G40-M40</f>
        <v>0</v>
      </c>
      <c r="S40" s="227">
        <f t="shared" si="12"/>
        <v>0</v>
      </c>
      <c r="T40" s="227">
        <f t="shared" si="12"/>
        <v>0</v>
      </c>
      <c r="U40" s="227">
        <f t="shared" si="12"/>
        <v>0</v>
      </c>
      <c r="V40" s="227">
        <f>S40+T40+U40</f>
        <v>0</v>
      </c>
      <c r="W40" s="102"/>
      <c r="X40" s="208"/>
      <c r="Y40" s="208"/>
      <c r="Z40" s="208"/>
      <c r="AA40" s="227">
        <f>X40+Y40+Z40</f>
        <v>0</v>
      </c>
      <c r="AB40" s="102"/>
      <c r="AC40" s="208"/>
      <c r="AD40" s="208"/>
      <c r="AE40" s="208"/>
      <c r="AF40" s="227">
        <f>AC40+AD40+AE40</f>
        <v>0</v>
      </c>
    </row>
    <row r="41" spans="1:32" x14ac:dyDescent="0.25">
      <c r="A41" s="208">
        <v>2</v>
      </c>
      <c r="B41" s="102"/>
      <c r="C41" s="208"/>
      <c r="D41" s="208"/>
      <c r="E41" s="208"/>
      <c r="F41" s="208"/>
      <c r="G41" s="102"/>
      <c r="H41" s="102"/>
      <c r="I41" s="102"/>
      <c r="J41" s="102"/>
      <c r="K41" s="227">
        <f>H41+I41+J41</f>
        <v>0</v>
      </c>
      <c r="L41" s="227"/>
      <c r="M41" s="102"/>
      <c r="N41" s="208"/>
      <c r="O41" s="208"/>
      <c r="P41" s="208"/>
      <c r="Q41" s="227">
        <f>N41+O41+P41</f>
        <v>0</v>
      </c>
      <c r="R41" s="227">
        <f t="shared" si="12"/>
        <v>0</v>
      </c>
      <c r="S41" s="227">
        <f t="shared" si="12"/>
        <v>0</v>
      </c>
      <c r="T41" s="227">
        <f t="shared" si="12"/>
        <v>0</v>
      </c>
      <c r="U41" s="227">
        <f t="shared" si="12"/>
        <v>0</v>
      </c>
      <c r="V41" s="227">
        <f>S41+T41+U41</f>
        <v>0</v>
      </c>
      <c r="W41" s="102"/>
      <c r="X41" s="208"/>
      <c r="Y41" s="208"/>
      <c r="Z41" s="208"/>
      <c r="AA41" s="227">
        <f>X41+Y41+Z41</f>
        <v>0</v>
      </c>
      <c r="AB41" s="102"/>
      <c r="AC41" s="208"/>
      <c r="AD41" s="208"/>
      <c r="AE41" s="208"/>
      <c r="AF41" s="227">
        <f>AC41+AD41+AE41</f>
        <v>0</v>
      </c>
    </row>
    <row r="42" spans="1:32" x14ac:dyDescent="0.25">
      <c r="A42" s="208">
        <v>3</v>
      </c>
      <c r="B42" s="228"/>
      <c r="C42" s="208"/>
      <c r="D42" s="208"/>
      <c r="E42" s="208"/>
      <c r="F42" s="208"/>
      <c r="G42" s="102"/>
      <c r="H42" s="102"/>
      <c r="I42" s="102"/>
      <c r="J42" s="102"/>
      <c r="K42" s="227">
        <f>H42+I42+J42</f>
        <v>0</v>
      </c>
      <c r="L42" s="227"/>
      <c r="M42" s="102"/>
      <c r="N42" s="208"/>
      <c r="O42" s="208"/>
      <c r="P42" s="208"/>
      <c r="Q42" s="227">
        <f>N42+O42+P42</f>
        <v>0</v>
      </c>
      <c r="R42" s="227">
        <f t="shared" si="12"/>
        <v>0</v>
      </c>
      <c r="S42" s="227">
        <f t="shared" si="12"/>
        <v>0</v>
      </c>
      <c r="T42" s="227">
        <f t="shared" si="12"/>
        <v>0</v>
      </c>
      <c r="U42" s="227">
        <f t="shared" si="12"/>
        <v>0</v>
      </c>
      <c r="V42" s="227">
        <f>S42+T42+U42</f>
        <v>0</v>
      </c>
      <c r="W42" s="102"/>
      <c r="X42" s="208"/>
      <c r="Y42" s="208"/>
      <c r="Z42" s="208"/>
      <c r="AA42" s="227">
        <f>X42+Y42+Z42</f>
        <v>0</v>
      </c>
      <c r="AB42" s="102"/>
      <c r="AC42" s="208"/>
      <c r="AD42" s="208"/>
      <c r="AE42" s="208"/>
      <c r="AF42" s="227">
        <f>AC42+AD42+AE42</f>
        <v>0</v>
      </c>
    </row>
    <row r="43" spans="1:32" s="230" customFormat="1" ht="27" x14ac:dyDescent="0.25">
      <c r="A43" s="225"/>
      <c r="B43" s="233" t="s">
        <v>240</v>
      </c>
      <c r="C43" s="229" t="s">
        <v>1</v>
      </c>
      <c r="D43" s="229" t="s">
        <v>1</v>
      </c>
      <c r="E43" s="229" t="s">
        <v>1</v>
      </c>
      <c r="F43" s="229" t="s">
        <v>1</v>
      </c>
      <c r="G43" s="229">
        <f>SUM(G40:G42)</f>
        <v>0</v>
      </c>
      <c r="H43" s="229">
        <f>SUM(H40:H42)</f>
        <v>0</v>
      </c>
      <c r="I43" s="229">
        <f>SUM(I40:I42)</f>
        <v>0</v>
      </c>
      <c r="J43" s="229">
        <f>SUM(J40:J42)</f>
        <v>0</v>
      </c>
      <c r="K43" s="229">
        <f>SUM(K40:K42)</f>
        <v>0</v>
      </c>
      <c r="L43" s="229"/>
      <c r="M43" s="229">
        <f t="shared" ref="M43:AF43" si="13">SUM(M40:M42)</f>
        <v>0</v>
      </c>
      <c r="N43" s="229">
        <f t="shared" si="13"/>
        <v>0</v>
      </c>
      <c r="O43" s="229">
        <f t="shared" si="13"/>
        <v>0</v>
      </c>
      <c r="P43" s="229">
        <f t="shared" si="13"/>
        <v>0</v>
      </c>
      <c r="Q43" s="229">
        <f t="shared" si="13"/>
        <v>0</v>
      </c>
      <c r="R43" s="229">
        <f t="shared" si="13"/>
        <v>0</v>
      </c>
      <c r="S43" s="229">
        <f t="shared" si="13"/>
        <v>0</v>
      </c>
      <c r="T43" s="229">
        <f t="shared" si="13"/>
        <v>0</v>
      </c>
      <c r="U43" s="229">
        <f t="shared" si="13"/>
        <v>0</v>
      </c>
      <c r="V43" s="229">
        <f t="shared" si="13"/>
        <v>0</v>
      </c>
      <c r="W43" s="229">
        <f t="shared" si="13"/>
        <v>0</v>
      </c>
      <c r="X43" s="229">
        <f t="shared" si="13"/>
        <v>0</v>
      </c>
      <c r="Y43" s="229">
        <f t="shared" si="13"/>
        <v>0</v>
      </c>
      <c r="Z43" s="229">
        <f t="shared" si="13"/>
        <v>0</v>
      </c>
      <c r="AA43" s="229">
        <f t="shared" si="13"/>
        <v>0</v>
      </c>
      <c r="AB43" s="229">
        <f t="shared" si="13"/>
        <v>0</v>
      </c>
      <c r="AC43" s="229">
        <f t="shared" si="13"/>
        <v>0</v>
      </c>
      <c r="AD43" s="229">
        <f t="shared" si="13"/>
        <v>0</v>
      </c>
      <c r="AE43" s="229">
        <f t="shared" si="13"/>
        <v>0</v>
      </c>
      <c r="AF43" s="229">
        <f t="shared" si="13"/>
        <v>0</v>
      </c>
    </row>
    <row r="44" spans="1:32" x14ac:dyDescent="0.25">
      <c r="A44" s="208"/>
      <c r="B44" s="191" t="s">
        <v>239</v>
      </c>
      <c r="C44" s="227"/>
      <c r="D44" s="227"/>
      <c r="E44" s="227"/>
      <c r="F44" s="227"/>
      <c r="G44" s="191"/>
      <c r="H44" s="191"/>
      <c r="I44" s="191"/>
      <c r="J44" s="191"/>
      <c r="K44" s="191"/>
      <c r="L44" s="191"/>
      <c r="M44" s="191"/>
      <c r="N44" s="191"/>
      <c r="O44" s="191"/>
      <c r="P44" s="191"/>
      <c r="Q44" s="191"/>
      <c r="R44" s="191"/>
      <c r="S44" s="191"/>
      <c r="T44" s="191"/>
      <c r="U44" s="106"/>
      <c r="V44" s="106"/>
      <c r="W44" s="106"/>
      <c r="X44" s="106"/>
      <c r="Y44" s="106"/>
      <c r="Z44" s="106"/>
      <c r="AA44" s="106"/>
      <c r="AB44" s="106"/>
      <c r="AC44" s="106"/>
      <c r="AD44" s="106"/>
      <c r="AE44" s="106"/>
      <c r="AF44" s="106"/>
    </row>
    <row r="45" spans="1:32" x14ac:dyDescent="0.25">
      <c r="A45" s="208">
        <v>1</v>
      </c>
      <c r="B45" s="102"/>
      <c r="C45" s="208"/>
      <c r="D45" s="208"/>
      <c r="E45" s="208"/>
      <c r="F45" s="208"/>
      <c r="G45" s="102"/>
      <c r="H45" s="102"/>
      <c r="I45" s="102"/>
      <c r="J45" s="102"/>
      <c r="K45" s="227">
        <f>H45+I45+J45</f>
        <v>0</v>
      </c>
      <c r="L45" s="227"/>
      <c r="M45" s="102"/>
      <c r="N45" s="208"/>
      <c r="O45" s="208"/>
      <c r="P45" s="208"/>
      <c r="Q45" s="227">
        <f>N45+O45+P45</f>
        <v>0</v>
      </c>
      <c r="R45" s="227">
        <f t="shared" ref="R45:U47" si="14">G45-M45</f>
        <v>0</v>
      </c>
      <c r="S45" s="227">
        <f t="shared" si="14"/>
        <v>0</v>
      </c>
      <c r="T45" s="227">
        <f t="shared" si="14"/>
        <v>0</v>
      </c>
      <c r="U45" s="227">
        <f t="shared" si="14"/>
        <v>0</v>
      </c>
      <c r="V45" s="227">
        <f>S45+T45+U45</f>
        <v>0</v>
      </c>
      <c r="W45" s="102"/>
      <c r="X45" s="208"/>
      <c r="Y45" s="208"/>
      <c r="Z45" s="208"/>
      <c r="AA45" s="227">
        <f>X45+Y45+Z45</f>
        <v>0</v>
      </c>
      <c r="AB45" s="102"/>
      <c r="AC45" s="208"/>
      <c r="AD45" s="208"/>
      <c r="AE45" s="208"/>
      <c r="AF45" s="227">
        <f>AC45+AD45+AE45</f>
        <v>0</v>
      </c>
    </row>
    <row r="46" spans="1:32" x14ac:dyDescent="0.25">
      <c r="A46" s="208">
        <v>2</v>
      </c>
      <c r="B46" s="102"/>
      <c r="C46" s="208"/>
      <c r="D46" s="208"/>
      <c r="E46" s="208"/>
      <c r="F46" s="208"/>
      <c r="G46" s="102"/>
      <c r="H46" s="102"/>
      <c r="I46" s="102"/>
      <c r="J46" s="102"/>
      <c r="K46" s="227">
        <f>H46+I46+J46</f>
        <v>0</v>
      </c>
      <c r="L46" s="227"/>
      <c r="M46" s="102"/>
      <c r="N46" s="208"/>
      <c r="O46" s="208"/>
      <c r="P46" s="208"/>
      <c r="Q46" s="227">
        <f>N46+O46+P46</f>
        <v>0</v>
      </c>
      <c r="R46" s="227">
        <f t="shared" si="14"/>
        <v>0</v>
      </c>
      <c r="S46" s="227">
        <f t="shared" si="14"/>
        <v>0</v>
      </c>
      <c r="T46" s="227">
        <f t="shared" si="14"/>
        <v>0</v>
      </c>
      <c r="U46" s="227">
        <f t="shared" si="14"/>
        <v>0</v>
      </c>
      <c r="V46" s="227">
        <f>S46+T46+U46</f>
        <v>0</v>
      </c>
      <c r="W46" s="102"/>
      <c r="X46" s="208"/>
      <c r="Y46" s="208"/>
      <c r="Z46" s="208"/>
      <c r="AA46" s="227">
        <f>X46+Y46+Z46</f>
        <v>0</v>
      </c>
      <c r="AB46" s="102"/>
      <c r="AC46" s="208"/>
      <c r="AD46" s="208"/>
      <c r="AE46" s="208"/>
      <c r="AF46" s="227">
        <f>AC46+AD46+AE46</f>
        <v>0</v>
      </c>
    </row>
    <row r="47" spans="1:32" x14ac:dyDescent="0.25">
      <c r="A47" s="208">
        <v>3</v>
      </c>
      <c r="B47" s="228"/>
      <c r="C47" s="208"/>
      <c r="D47" s="208"/>
      <c r="E47" s="208"/>
      <c r="F47" s="208"/>
      <c r="G47" s="102"/>
      <c r="H47" s="102"/>
      <c r="I47" s="102"/>
      <c r="J47" s="102"/>
      <c r="K47" s="227">
        <f>H47+I47+J47</f>
        <v>0</v>
      </c>
      <c r="L47" s="227"/>
      <c r="M47" s="102"/>
      <c r="N47" s="208"/>
      <c r="O47" s="208"/>
      <c r="P47" s="208"/>
      <c r="Q47" s="227">
        <f>N47+O47+P47</f>
        <v>0</v>
      </c>
      <c r="R47" s="227">
        <f t="shared" si="14"/>
        <v>0</v>
      </c>
      <c r="S47" s="227">
        <f t="shared" si="14"/>
        <v>0</v>
      </c>
      <c r="T47" s="227">
        <f t="shared" si="14"/>
        <v>0</v>
      </c>
      <c r="U47" s="227">
        <f t="shared" si="14"/>
        <v>0</v>
      </c>
      <c r="V47" s="227">
        <f>S47+T47+U47</f>
        <v>0</v>
      </c>
      <c r="W47" s="102"/>
      <c r="X47" s="208"/>
      <c r="Y47" s="208"/>
      <c r="Z47" s="208"/>
      <c r="AA47" s="227">
        <f>X47+Y47+Z47</f>
        <v>0</v>
      </c>
      <c r="AB47" s="102"/>
      <c r="AC47" s="208"/>
      <c r="AD47" s="208"/>
      <c r="AE47" s="208"/>
      <c r="AF47" s="227">
        <f>AC47+AD47+AE47</f>
        <v>0</v>
      </c>
    </row>
    <row r="48" spans="1:32" s="230" customFormat="1" ht="27" x14ac:dyDescent="0.25">
      <c r="A48" s="225"/>
      <c r="B48" s="233" t="s">
        <v>240</v>
      </c>
      <c r="C48" s="229" t="s">
        <v>1</v>
      </c>
      <c r="D48" s="229" t="s">
        <v>1</v>
      </c>
      <c r="E48" s="229" t="s">
        <v>1</v>
      </c>
      <c r="F48" s="229" t="s">
        <v>1</v>
      </c>
      <c r="G48" s="229">
        <f>SUM(G45:G47)</f>
        <v>0</v>
      </c>
      <c r="H48" s="229">
        <f>SUM(H45:H47)</f>
        <v>0</v>
      </c>
      <c r="I48" s="229">
        <f>SUM(I45:I47)</f>
        <v>0</v>
      </c>
      <c r="J48" s="229">
        <f>SUM(J45:J47)</f>
        <v>0</v>
      </c>
      <c r="K48" s="229">
        <f>SUM(K45:K47)</f>
        <v>0</v>
      </c>
      <c r="L48" s="229"/>
      <c r="M48" s="229">
        <f t="shared" ref="M48:AF48" si="15">SUM(M45:M47)</f>
        <v>0</v>
      </c>
      <c r="N48" s="229">
        <f t="shared" si="15"/>
        <v>0</v>
      </c>
      <c r="O48" s="229">
        <f t="shared" si="15"/>
        <v>0</v>
      </c>
      <c r="P48" s="229">
        <f t="shared" si="15"/>
        <v>0</v>
      </c>
      <c r="Q48" s="229">
        <f t="shared" si="15"/>
        <v>0</v>
      </c>
      <c r="R48" s="229">
        <f t="shared" si="15"/>
        <v>0</v>
      </c>
      <c r="S48" s="229">
        <f t="shared" si="15"/>
        <v>0</v>
      </c>
      <c r="T48" s="229">
        <f t="shared" si="15"/>
        <v>0</v>
      </c>
      <c r="U48" s="229">
        <f t="shared" si="15"/>
        <v>0</v>
      </c>
      <c r="V48" s="229">
        <f t="shared" si="15"/>
        <v>0</v>
      </c>
      <c r="W48" s="229">
        <f t="shared" si="15"/>
        <v>0</v>
      </c>
      <c r="X48" s="229">
        <f t="shared" si="15"/>
        <v>0</v>
      </c>
      <c r="Y48" s="229">
        <f t="shared" si="15"/>
        <v>0</v>
      </c>
      <c r="Z48" s="229">
        <f t="shared" si="15"/>
        <v>0</v>
      </c>
      <c r="AA48" s="229">
        <f t="shared" si="15"/>
        <v>0</v>
      </c>
      <c r="AB48" s="229">
        <f t="shared" si="15"/>
        <v>0</v>
      </c>
      <c r="AC48" s="229">
        <f t="shared" si="15"/>
        <v>0</v>
      </c>
      <c r="AD48" s="229">
        <f t="shared" si="15"/>
        <v>0</v>
      </c>
      <c r="AE48" s="229">
        <f t="shared" si="15"/>
        <v>0</v>
      </c>
      <c r="AF48" s="229">
        <f t="shared" si="15"/>
        <v>0</v>
      </c>
    </row>
    <row r="49" spans="1:32" s="230" customFormat="1" ht="28.5" x14ac:dyDescent="0.25">
      <c r="A49" s="225"/>
      <c r="B49" s="291" t="s">
        <v>251</v>
      </c>
      <c r="C49" s="229" t="s">
        <v>1</v>
      </c>
      <c r="D49" s="229" t="s">
        <v>1</v>
      </c>
      <c r="E49" s="229" t="s">
        <v>1</v>
      </c>
      <c r="F49" s="229" t="s">
        <v>1</v>
      </c>
      <c r="G49" s="229">
        <f>G43+G48</f>
        <v>0</v>
      </c>
      <c r="H49" s="229">
        <f>H43+H48</f>
        <v>0</v>
      </c>
      <c r="I49" s="229">
        <f>I43+I48</f>
        <v>0</v>
      </c>
      <c r="J49" s="229">
        <f>J43+J48</f>
        <v>0</v>
      </c>
      <c r="K49" s="229">
        <f>K43+K48</f>
        <v>0</v>
      </c>
      <c r="L49" s="229"/>
      <c r="M49" s="229">
        <f t="shared" ref="M49:AF49" si="16">M43+M48</f>
        <v>0</v>
      </c>
      <c r="N49" s="229">
        <f t="shared" si="16"/>
        <v>0</v>
      </c>
      <c r="O49" s="229">
        <f t="shared" si="16"/>
        <v>0</v>
      </c>
      <c r="P49" s="229">
        <f t="shared" si="16"/>
        <v>0</v>
      </c>
      <c r="Q49" s="229">
        <f t="shared" si="16"/>
        <v>0</v>
      </c>
      <c r="R49" s="229">
        <f t="shared" si="16"/>
        <v>0</v>
      </c>
      <c r="S49" s="229">
        <f t="shared" si="16"/>
        <v>0</v>
      </c>
      <c r="T49" s="229">
        <f t="shared" si="16"/>
        <v>0</v>
      </c>
      <c r="U49" s="229">
        <f t="shared" si="16"/>
        <v>0</v>
      </c>
      <c r="V49" s="229">
        <f t="shared" si="16"/>
        <v>0</v>
      </c>
      <c r="W49" s="229">
        <f t="shared" si="16"/>
        <v>0</v>
      </c>
      <c r="X49" s="229">
        <f t="shared" si="16"/>
        <v>0</v>
      </c>
      <c r="Y49" s="229">
        <f t="shared" si="16"/>
        <v>0</v>
      </c>
      <c r="Z49" s="229">
        <f t="shared" si="16"/>
        <v>0</v>
      </c>
      <c r="AA49" s="229">
        <f t="shared" si="16"/>
        <v>0</v>
      </c>
      <c r="AB49" s="229">
        <f t="shared" si="16"/>
        <v>0</v>
      </c>
      <c r="AC49" s="229">
        <f t="shared" si="16"/>
        <v>0</v>
      </c>
      <c r="AD49" s="229">
        <f t="shared" si="16"/>
        <v>0</v>
      </c>
      <c r="AE49" s="229">
        <f t="shared" si="16"/>
        <v>0</v>
      </c>
      <c r="AF49" s="229">
        <f t="shared" si="16"/>
        <v>0</v>
      </c>
    </row>
    <row r="50" spans="1:32" x14ac:dyDescent="0.25">
      <c r="A50" s="208"/>
      <c r="B50" s="102"/>
      <c r="C50" s="227"/>
      <c r="D50" s="227"/>
      <c r="E50" s="227"/>
      <c r="F50" s="227"/>
      <c r="G50" s="102"/>
      <c r="H50" s="102"/>
      <c r="I50" s="102"/>
      <c r="J50" s="102"/>
      <c r="K50" s="102"/>
      <c r="L50" s="227"/>
      <c r="M50" s="102"/>
      <c r="N50" s="102"/>
      <c r="O50" s="102"/>
      <c r="P50" s="102"/>
      <c r="Q50" s="102"/>
      <c r="R50" s="102"/>
      <c r="S50" s="102"/>
      <c r="T50" s="102"/>
      <c r="U50" s="106"/>
      <c r="V50" s="106"/>
      <c r="W50" s="106"/>
      <c r="X50" s="106"/>
      <c r="Y50" s="106"/>
      <c r="Z50" s="106"/>
      <c r="AA50" s="106"/>
      <c r="AB50" s="106"/>
      <c r="AC50" s="106"/>
      <c r="AD50" s="106"/>
      <c r="AE50" s="106"/>
      <c r="AF50" s="106"/>
    </row>
    <row r="51" spans="1:32" ht="54" x14ac:dyDescent="0.25">
      <c r="A51" s="225" t="s">
        <v>25</v>
      </c>
      <c r="B51" s="226" t="s">
        <v>475</v>
      </c>
      <c r="C51" s="227"/>
      <c r="D51" s="227"/>
      <c r="E51" s="227"/>
      <c r="F51" s="227"/>
      <c r="G51" s="226"/>
      <c r="H51" s="226"/>
      <c r="I51" s="226"/>
      <c r="J51" s="226"/>
      <c r="K51" s="226"/>
      <c r="L51" s="227"/>
      <c r="M51" s="226"/>
      <c r="N51" s="226"/>
      <c r="O51" s="226"/>
      <c r="P51" s="226"/>
      <c r="Q51" s="226"/>
      <c r="R51" s="226"/>
      <c r="S51" s="226"/>
      <c r="T51" s="226"/>
      <c r="U51" s="106"/>
      <c r="V51" s="106"/>
      <c r="W51" s="106"/>
      <c r="X51" s="106"/>
      <c r="Y51" s="106"/>
      <c r="Z51" s="106"/>
      <c r="AA51" s="106"/>
      <c r="AB51" s="106"/>
      <c r="AC51" s="106"/>
      <c r="AD51" s="106"/>
      <c r="AE51" s="106"/>
      <c r="AF51" s="106"/>
    </row>
    <row r="52" spans="1:32" x14ac:dyDescent="0.25">
      <c r="A52" s="208"/>
      <c r="B52" s="191" t="s">
        <v>200</v>
      </c>
      <c r="C52" s="227"/>
      <c r="D52" s="227"/>
      <c r="E52" s="227"/>
      <c r="F52" s="227"/>
      <c r="G52" s="191"/>
      <c r="H52" s="191"/>
      <c r="I52" s="191"/>
      <c r="J52" s="191"/>
      <c r="K52" s="191"/>
      <c r="L52" s="227"/>
      <c r="M52" s="191"/>
      <c r="N52" s="191"/>
      <c r="O52" s="191"/>
      <c r="P52" s="191"/>
      <c r="Q52" s="191"/>
      <c r="R52" s="191"/>
      <c r="S52" s="191"/>
      <c r="T52" s="191"/>
      <c r="U52" s="106"/>
      <c r="V52" s="106"/>
      <c r="W52" s="106"/>
      <c r="X52" s="106"/>
      <c r="Y52" s="106"/>
      <c r="Z52" s="106"/>
      <c r="AA52" s="106"/>
      <c r="AB52" s="106"/>
      <c r="AC52" s="106"/>
      <c r="AD52" s="106"/>
      <c r="AE52" s="106"/>
      <c r="AF52" s="106"/>
    </row>
    <row r="53" spans="1:32" x14ac:dyDescent="0.25">
      <c r="A53" s="208">
        <v>1</v>
      </c>
      <c r="B53" s="102"/>
      <c r="C53" s="208"/>
      <c r="D53" s="227" t="s">
        <v>1</v>
      </c>
      <c r="E53" s="227" t="s">
        <v>1</v>
      </c>
      <c r="F53" s="227"/>
      <c r="G53" s="102"/>
      <c r="H53" s="208"/>
      <c r="I53" s="208"/>
      <c r="J53" s="208"/>
      <c r="K53" s="227">
        <f>H53+I53+J53</f>
        <v>0</v>
      </c>
      <c r="L53" s="227"/>
      <c r="M53" s="102"/>
      <c r="N53" s="208"/>
      <c r="O53" s="208"/>
      <c r="P53" s="208"/>
      <c r="Q53" s="227">
        <f>N53+O53+P53</f>
        <v>0</v>
      </c>
      <c r="R53" s="227">
        <f t="shared" ref="R53:U55" si="17">G53-M53</f>
        <v>0</v>
      </c>
      <c r="S53" s="227">
        <f t="shared" si="17"/>
        <v>0</v>
      </c>
      <c r="T53" s="227">
        <f t="shared" si="17"/>
        <v>0</v>
      </c>
      <c r="U53" s="227">
        <f t="shared" si="17"/>
        <v>0</v>
      </c>
      <c r="V53" s="227">
        <f>S53+T53+U53</f>
        <v>0</v>
      </c>
      <c r="W53" s="102"/>
      <c r="X53" s="208"/>
      <c r="Y53" s="208"/>
      <c r="Z53" s="208"/>
      <c r="AA53" s="227">
        <f>X53+Y53+Z53</f>
        <v>0</v>
      </c>
      <c r="AB53" s="102"/>
      <c r="AC53" s="208"/>
      <c r="AD53" s="208"/>
      <c r="AE53" s="208"/>
      <c r="AF53" s="227">
        <f>AC53+AD53+AE53</f>
        <v>0</v>
      </c>
    </row>
    <row r="54" spans="1:32" x14ac:dyDescent="0.25">
      <c r="A54" s="208">
        <v>2</v>
      </c>
      <c r="B54" s="102"/>
      <c r="C54" s="208"/>
      <c r="D54" s="227" t="s">
        <v>1</v>
      </c>
      <c r="E54" s="227" t="s">
        <v>1</v>
      </c>
      <c r="F54" s="227"/>
      <c r="G54" s="102"/>
      <c r="H54" s="208"/>
      <c r="I54" s="208"/>
      <c r="J54" s="208"/>
      <c r="K54" s="227">
        <f>H54+I54+J54</f>
        <v>0</v>
      </c>
      <c r="L54" s="227"/>
      <c r="M54" s="102"/>
      <c r="N54" s="208"/>
      <c r="O54" s="208"/>
      <c r="P54" s="208"/>
      <c r="Q54" s="227">
        <f>N54+O54+P54</f>
        <v>0</v>
      </c>
      <c r="R54" s="227">
        <f t="shared" si="17"/>
        <v>0</v>
      </c>
      <c r="S54" s="227">
        <f t="shared" si="17"/>
        <v>0</v>
      </c>
      <c r="T54" s="227">
        <f t="shared" si="17"/>
        <v>0</v>
      </c>
      <c r="U54" s="227">
        <f t="shared" si="17"/>
        <v>0</v>
      </c>
      <c r="V54" s="227">
        <f>S54+T54+U54</f>
        <v>0</v>
      </c>
      <c r="W54" s="102"/>
      <c r="X54" s="208"/>
      <c r="Y54" s="208"/>
      <c r="Z54" s="208"/>
      <c r="AA54" s="227">
        <f>X54+Y54+Z54</f>
        <v>0</v>
      </c>
      <c r="AB54" s="102"/>
      <c r="AC54" s="208"/>
      <c r="AD54" s="208"/>
      <c r="AE54" s="208"/>
      <c r="AF54" s="227">
        <f>AC54+AD54+AE54</f>
        <v>0</v>
      </c>
    </row>
    <row r="55" spans="1:32" x14ac:dyDescent="0.25">
      <c r="A55" s="208">
        <v>3</v>
      </c>
      <c r="B55" s="102"/>
      <c r="C55" s="208"/>
      <c r="D55" s="227" t="s">
        <v>1</v>
      </c>
      <c r="E55" s="227" t="s">
        <v>1</v>
      </c>
      <c r="F55" s="227"/>
      <c r="G55" s="102"/>
      <c r="H55" s="208"/>
      <c r="I55" s="208"/>
      <c r="J55" s="208"/>
      <c r="K55" s="227">
        <f>H55+I55+J55</f>
        <v>0</v>
      </c>
      <c r="L55" s="227"/>
      <c r="M55" s="102"/>
      <c r="N55" s="208"/>
      <c r="O55" s="208"/>
      <c r="P55" s="208"/>
      <c r="Q55" s="227">
        <f>N55+O55+P55</f>
        <v>0</v>
      </c>
      <c r="R55" s="227">
        <f t="shared" si="17"/>
        <v>0</v>
      </c>
      <c r="S55" s="227">
        <f t="shared" si="17"/>
        <v>0</v>
      </c>
      <c r="T55" s="227">
        <f t="shared" si="17"/>
        <v>0</v>
      </c>
      <c r="U55" s="227">
        <f t="shared" si="17"/>
        <v>0</v>
      </c>
      <c r="V55" s="227">
        <f>S55+T55+U55</f>
        <v>0</v>
      </c>
      <c r="W55" s="102"/>
      <c r="X55" s="208"/>
      <c r="Y55" s="208"/>
      <c r="Z55" s="208"/>
      <c r="AA55" s="227">
        <f>X55+Y55+Z55</f>
        <v>0</v>
      </c>
      <c r="AB55" s="102"/>
      <c r="AC55" s="208"/>
      <c r="AD55" s="208"/>
      <c r="AE55" s="208"/>
      <c r="AF55" s="227">
        <f>AC55+AD55+AE55</f>
        <v>0</v>
      </c>
    </row>
    <row r="56" spans="1:32" s="230" customFormat="1" ht="14.25" x14ac:dyDescent="0.25">
      <c r="A56" s="225"/>
      <c r="B56" s="228" t="s">
        <v>113</v>
      </c>
      <c r="C56" s="229" t="s">
        <v>1</v>
      </c>
      <c r="D56" s="229" t="s">
        <v>1</v>
      </c>
      <c r="E56" s="229" t="s">
        <v>1</v>
      </c>
      <c r="F56" s="229" t="s">
        <v>1</v>
      </c>
      <c r="G56" s="229">
        <f t="shared" ref="G56:P56" si="18">SUM(G53:G55)</f>
        <v>0</v>
      </c>
      <c r="H56" s="229">
        <f t="shared" si="18"/>
        <v>0</v>
      </c>
      <c r="I56" s="229">
        <f t="shared" si="18"/>
        <v>0</v>
      </c>
      <c r="J56" s="229">
        <f t="shared" si="18"/>
        <v>0</v>
      </c>
      <c r="K56" s="229">
        <f t="shared" si="18"/>
        <v>0</v>
      </c>
      <c r="L56" s="229" t="s">
        <v>1</v>
      </c>
      <c r="M56" s="229">
        <f t="shared" si="18"/>
        <v>0</v>
      </c>
      <c r="N56" s="229">
        <f t="shared" si="18"/>
        <v>0</v>
      </c>
      <c r="O56" s="229">
        <f t="shared" si="18"/>
        <v>0</v>
      </c>
      <c r="P56" s="229">
        <f t="shared" si="18"/>
        <v>0</v>
      </c>
      <c r="Q56" s="229">
        <f>SUM(Q53:Q55)</f>
        <v>0</v>
      </c>
      <c r="R56" s="229">
        <f>SUM(R53:R55)</f>
        <v>0</v>
      </c>
      <c r="S56" s="229">
        <f>SUM(S53:S55)</f>
        <v>0</v>
      </c>
      <c r="T56" s="229">
        <f>SUM(T53:T55)</f>
        <v>0</v>
      </c>
      <c r="U56" s="229">
        <f t="shared" ref="U56:AF56" si="19">SUM(U53:U55)</f>
        <v>0</v>
      </c>
      <c r="V56" s="229">
        <f t="shared" si="19"/>
        <v>0</v>
      </c>
      <c r="W56" s="229">
        <f t="shared" si="19"/>
        <v>0</v>
      </c>
      <c r="X56" s="229">
        <f t="shared" si="19"/>
        <v>0</v>
      </c>
      <c r="Y56" s="229">
        <f t="shared" si="19"/>
        <v>0</v>
      </c>
      <c r="Z56" s="229">
        <f t="shared" si="19"/>
        <v>0</v>
      </c>
      <c r="AA56" s="229">
        <f t="shared" si="19"/>
        <v>0</v>
      </c>
      <c r="AB56" s="229">
        <f t="shared" si="19"/>
        <v>0</v>
      </c>
      <c r="AC56" s="229">
        <f t="shared" si="19"/>
        <v>0</v>
      </c>
      <c r="AD56" s="229">
        <f t="shared" si="19"/>
        <v>0</v>
      </c>
      <c r="AE56" s="229">
        <f t="shared" si="19"/>
        <v>0</v>
      </c>
      <c r="AF56" s="229">
        <f t="shared" si="19"/>
        <v>0</v>
      </c>
    </row>
    <row r="57" spans="1:32" x14ac:dyDescent="0.25">
      <c r="A57" s="208"/>
      <c r="B57" s="102"/>
      <c r="C57" s="227"/>
      <c r="D57" s="227"/>
      <c r="E57" s="227"/>
      <c r="F57" s="227"/>
      <c r="G57" s="102"/>
      <c r="H57" s="227"/>
      <c r="I57" s="227"/>
      <c r="J57" s="227"/>
      <c r="K57" s="227"/>
      <c r="L57" s="227"/>
      <c r="M57" s="102"/>
      <c r="N57" s="227"/>
      <c r="O57" s="227"/>
      <c r="P57" s="227"/>
      <c r="Q57" s="102"/>
      <c r="R57" s="102"/>
      <c r="S57" s="102"/>
      <c r="T57" s="102"/>
      <c r="U57" s="106"/>
      <c r="V57" s="106"/>
      <c r="W57" s="106"/>
      <c r="X57" s="106"/>
      <c r="Y57" s="106"/>
      <c r="Z57" s="106"/>
      <c r="AA57" s="106"/>
      <c r="AB57" s="106"/>
      <c r="AC57" s="106"/>
      <c r="AD57" s="106"/>
      <c r="AE57" s="106"/>
      <c r="AF57" s="106"/>
    </row>
    <row r="58" spans="1:32" s="555" customFormat="1" ht="29.25" customHeight="1" x14ac:dyDescent="0.3">
      <c r="A58" s="553"/>
      <c r="B58" s="554" t="s">
        <v>492</v>
      </c>
      <c r="C58" s="329" t="s">
        <v>1</v>
      </c>
      <c r="D58" s="329" t="s">
        <v>1</v>
      </c>
      <c r="E58" s="329" t="s">
        <v>1</v>
      </c>
      <c r="F58" s="329" t="s">
        <v>1</v>
      </c>
      <c r="G58" s="329">
        <f>+G12+G18+G34+G49+G56</f>
        <v>0</v>
      </c>
      <c r="H58" s="329">
        <f t="shared" ref="H58:AF58" si="20">+H12+H18+H34+H49+H56</f>
        <v>0</v>
      </c>
      <c r="I58" s="329">
        <f t="shared" si="20"/>
        <v>0</v>
      </c>
      <c r="J58" s="329">
        <f t="shared" si="20"/>
        <v>0</v>
      </c>
      <c r="K58" s="329">
        <f t="shared" si="20"/>
        <v>0</v>
      </c>
      <c r="L58" s="329"/>
      <c r="M58" s="329">
        <f t="shared" si="20"/>
        <v>0</v>
      </c>
      <c r="N58" s="329">
        <f t="shared" si="20"/>
        <v>0</v>
      </c>
      <c r="O58" s="329">
        <f t="shared" si="20"/>
        <v>0</v>
      </c>
      <c r="P58" s="329">
        <f t="shared" si="20"/>
        <v>0</v>
      </c>
      <c r="Q58" s="329">
        <f t="shared" si="20"/>
        <v>0</v>
      </c>
      <c r="R58" s="329">
        <f t="shared" si="20"/>
        <v>0</v>
      </c>
      <c r="S58" s="329">
        <f t="shared" si="20"/>
        <v>0</v>
      </c>
      <c r="T58" s="329">
        <f t="shared" si="20"/>
        <v>0</v>
      </c>
      <c r="U58" s="329">
        <f t="shared" si="20"/>
        <v>0</v>
      </c>
      <c r="V58" s="329">
        <f t="shared" si="20"/>
        <v>0</v>
      </c>
      <c r="W58" s="329">
        <f t="shared" si="20"/>
        <v>0</v>
      </c>
      <c r="X58" s="329">
        <f t="shared" si="20"/>
        <v>0</v>
      </c>
      <c r="Y58" s="329">
        <f t="shared" si="20"/>
        <v>0</v>
      </c>
      <c r="Z58" s="329">
        <f t="shared" si="20"/>
        <v>0</v>
      </c>
      <c r="AA58" s="329">
        <f t="shared" si="20"/>
        <v>0</v>
      </c>
      <c r="AB58" s="329">
        <f t="shared" si="20"/>
        <v>0</v>
      </c>
      <c r="AC58" s="329">
        <f t="shared" si="20"/>
        <v>0</v>
      </c>
      <c r="AD58" s="329">
        <f t="shared" si="20"/>
        <v>0</v>
      </c>
      <c r="AE58" s="329">
        <f t="shared" si="20"/>
        <v>0</v>
      </c>
      <c r="AF58" s="329">
        <f t="shared" si="20"/>
        <v>0</v>
      </c>
    </row>
    <row r="59" spans="1:32" s="16" customFormat="1" x14ac:dyDescent="0.25">
      <c r="A59" s="41"/>
      <c r="B59" s="234"/>
      <c r="C59" s="235"/>
      <c r="D59" s="41"/>
      <c r="E59" s="41"/>
      <c r="F59" s="41"/>
      <c r="G59" s="234"/>
      <c r="H59" s="41"/>
      <c r="I59" s="41"/>
      <c r="J59" s="41"/>
      <c r="K59" s="41"/>
      <c r="L59" s="41"/>
      <c r="M59" s="234"/>
      <c r="N59" s="41" t="s">
        <v>0</v>
      </c>
      <c r="O59" s="41"/>
      <c r="P59" s="41"/>
      <c r="Q59" s="5"/>
      <c r="R59" s="5"/>
      <c r="S59" s="5"/>
      <c r="T59" s="5"/>
    </row>
    <row r="61" spans="1:32" x14ac:dyDescent="0.25">
      <c r="B61" s="5" t="s">
        <v>242</v>
      </c>
    </row>
    <row r="62" spans="1:32" ht="27.75" customHeight="1" x14ac:dyDescent="0.25">
      <c r="B62" s="181" t="s">
        <v>472</v>
      </c>
      <c r="C62" s="181"/>
      <c r="D62" s="288"/>
      <c r="E62" s="288"/>
      <c r="F62" s="288"/>
      <c r="G62" s="288"/>
    </row>
    <row r="63" spans="1:32" ht="37.5" customHeight="1" x14ac:dyDescent="0.3">
      <c r="B63" s="1870" t="s">
        <v>471</v>
      </c>
      <c r="C63" s="1871"/>
      <c r="D63" s="1871"/>
      <c r="E63" s="1871"/>
      <c r="F63" s="1871"/>
      <c r="G63" s="1871"/>
      <c r="H63" s="1871"/>
      <c r="I63" s="1871"/>
    </row>
    <row r="64" spans="1:32" ht="29.25" customHeight="1" x14ac:dyDescent="0.3">
      <c r="B64" s="567" t="s">
        <v>494</v>
      </c>
      <c r="C64" s="288"/>
      <c r="D64" s="288"/>
      <c r="E64" s="288"/>
      <c r="F64" s="288"/>
      <c r="G64" s="288"/>
    </row>
  </sheetData>
  <mergeCells count="6">
    <mergeCell ref="B63:I63"/>
    <mergeCell ref="W4:AA4"/>
    <mergeCell ref="AB4:AF4"/>
    <mergeCell ref="O2:Q2"/>
    <mergeCell ref="M4:Q4"/>
    <mergeCell ref="R4:V4"/>
  </mergeCells>
  <phoneticPr fontId="2"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6"/>
  <sheetViews>
    <sheetView topLeftCell="A2" workbookViewId="0">
      <selection activeCell="F7" sqref="F7:G7"/>
    </sheetView>
  </sheetViews>
  <sheetFormatPr defaultRowHeight="13.5" x14ac:dyDescent="0.25"/>
  <cols>
    <col min="1" max="1" width="4.85546875" style="4" customWidth="1"/>
    <col min="2" max="2" width="49.42578125" style="5" customWidth="1"/>
    <col min="3" max="4" width="10.28515625" style="5" customWidth="1"/>
    <col min="5" max="5" width="20.7109375" style="5" customWidth="1"/>
    <col min="6" max="6" width="8.140625" style="5" bestFit="1" customWidth="1"/>
    <col min="7" max="7" width="20.85546875" style="5" customWidth="1"/>
    <col min="8" max="8" width="8.140625" style="5" bestFit="1" customWidth="1"/>
    <col min="9" max="9" width="21" style="5" customWidth="1"/>
    <col min="10" max="10" width="13.5703125" style="5" customWidth="1"/>
    <col min="11" max="16384" width="9.140625" style="5"/>
  </cols>
  <sheetData>
    <row r="1" spans="1:12" s="31" customFormat="1" x14ac:dyDescent="0.25">
      <c r="A1" s="307"/>
      <c r="B1" s="3"/>
      <c r="C1" s="3"/>
      <c r="D1" s="3"/>
      <c r="E1" s="120"/>
      <c r="F1" s="120"/>
      <c r="G1" s="30"/>
      <c r="H1" s="30"/>
      <c r="I1" s="133" t="s">
        <v>416</v>
      </c>
    </row>
    <row r="2" spans="1:12" s="31" customFormat="1" ht="12.75" customHeight="1" x14ac:dyDescent="0.25">
      <c r="A2" s="307"/>
      <c r="B2" s="3"/>
      <c r="C2" s="3"/>
      <c r="D2" s="3"/>
      <c r="E2" s="120"/>
      <c r="F2" s="120"/>
      <c r="G2" s="1675" t="s">
        <v>28</v>
      </c>
      <c r="H2" s="1675"/>
      <c r="I2" s="1675"/>
    </row>
    <row r="3" spans="1:12" s="31" customFormat="1" ht="14.25" thickBot="1" x14ac:dyDescent="0.3">
      <c r="A3" s="30"/>
      <c r="B3" s="193"/>
      <c r="C3" s="193"/>
      <c r="D3" s="193"/>
      <c r="E3" s="193"/>
      <c r="F3" s="550"/>
    </row>
    <row r="4" spans="1:12" s="181" customFormat="1" ht="17.25" customHeight="1" x14ac:dyDescent="0.25">
      <c r="A4" s="30"/>
      <c r="B4" s="504" t="s">
        <v>29</v>
      </c>
      <c r="E4" s="497"/>
      <c r="F4" s="550"/>
      <c r="G4" s="180"/>
      <c r="H4" s="180"/>
      <c r="I4" s="180"/>
      <c r="J4" s="180"/>
      <c r="K4" s="180"/>
      <c r="L4" s="180"/>
    </row>
    <row r="5" spans="1:12" s="31" customFormat="1" ht="54.95" customHeight="1" x14ac:dyDescent="0.25">
      <c r="A5" s="505" t="s">
        <v>443</v>
      </c>
      <c r="B5" s="511"/>
      <c r="C5" s="498"/>
      <c r="D5" s="498"/>
      <c r="E5" s="498"/>
      <c r="F5" s="498"/>
      <c r="G5" s="498"/>
      <c r="H5" s="498"/>
      <c r="I5" s="134"/>
    </row>
    <row r="6" spans="1:12" s="31" customFormat="1" ht="14.25" thickBot="1" x14ac:dyDescent="0.3">
      <c r="A6" s="30"/>
      <c r="G6" s="460" t="s">
        <v>382</v>
      </c>
      <c r="H6" s="462"/>
    </row>
    <row r="7" spans="1:12" s="90" customFormat="1" ht="46.5" customHeight="1" thickBot="1" x14ac:dyDescent="0.3">
      <c r="A7" s="499"/>
      <c r="B7" s="500"/>
      <c r="C7" s="501"/>
      <c r="D7" s="1677" t="s">
        <v>441</v>
      </c>
      <c r="E7" s="1678"/>
      <c r="F7" s="1677" t="s">
        <v>391</v>
      </c>
      <c r="G7" s="1678"/>
      <c r="H7" s="1679" t="s">
        <v>442</v>
      </c>
      <c r="I7" s="1680"/>
    </row>
    <row r="8" spans="1:12" s="116" customFormat="1" ht="55.5" customHeight="1" thickBot="1" x14ac:dyDescent="0.3">
      <c r="A8" s="502" t="s">
        <v>6</v>
      </c>
      <c r="B8" s="499" t="s">
        <v>406</v>
      </c>
      <c r="C8" s="503" t="s">
        <v>415</v>
      </c>
      <c r="D8" s="492" t="s">
        <v>196</v>
      </c>
      <c r="E8" s="486" t="s">
        <v>461</v>
      </c>
      <c r="F8" s="492" t="s">
        <v>196</v>
      </c>
      <c r="G8" s="492" t="s">
        <v>461</v>
      </c>
      <c r="H8" s="492" t="s">
        <v>196</v>
      </c>
      <c r="I8" s="551" t="s">
        <v>461</v>
      </c>
    </row>
    <row r="9" spans="1:12" s="119" customFormat="1" thickBot="1" x14ac:dyDescent="0.3">
      <c r="A9" s="195">
        <v>1</v>
      </c>
      <c r="B9" s="512">
        <v>2</v>
      </c>
      <c r="C9" s="194">
        <v>3</v>
      </c>
      <c r="D9" s="196">
        <v>4</v>
      </c>
      <c r="E9" s="196">
        <v>5</v>
      </c>
      <c r="F9" s="196">
        <v>6</v>
      </c>
      <c r="G9" s="196">
        <v>7</v>
      </c>
      <c r="H9" s="196">
        <v>8</v>
      </c>
      <c r="I9" s="196">
        <v>9</v>
      </c>
    </row>
    <row r="10" spans="1:12" s="197" customFormat="1" ht="22.7" customHeight="1" x14ac:dyDescent="0.25">
      <c r="A10" s="493">
        <v>1</v>
      </c>
      <c r="B10" s="513" t="s">
        <v>40</v>
      </c>
      <c r="C10" s="494">
        <v>4212</v>
      </c>
      <c r="D10" s="494"/>
      <c r="E10" s="495">
        <f>SUM(E13:E15)</f>
        <v>0</v>
      </c>
      <c r="F10" s="495"/>
      <c r="G10" s="495">
        <f>SUM(G13:G15)</f>
        <v>0</v>
      </c>
      <c r="H10" s="495">
        <f>F10-D10</f>
        <v>0</v>
      </c>
      <c r="I10" s="495">
        <f>G10-E10</f>
        <v>0</v>
      </c>
    </row>
    <row r="11" spans="1:12" s="40" customFormat="1" x14ac:dyDescent="0.25">
      <c r="A11" s="79"/>
      <c r="B11" s="496" t="s">
        <v>152</v>
      </c>
      <c r="C11" s="79"/>
      <c r="D11" s="79"/>
      <c r="E11" s="81"/>
      <c r="F11" s="81"/>
      <c r="G11" s="110"/>
      <c r="H11" s="110"/>
      <c r="I11" s="110"/>
    </row>
    <row r="12" spans="1:12" s="40" customFormat="1" x14ac:dyDescent="0.25">
      <c r="A12" s="79"/>
      <c r="B12" s="514" t="s">
        <v>430</v>
      </c>
      <c r="C12" s="79"/>
      <c r="D12" s="79"/>
      <c r="E12" s="81"/>
      <c r="F12" s="81"/>
      <c r="G12" s="110"/>
      <c r="H12" s="110"/>
      <c r="I12" s="110"/>
    </row>
    <row r="13" spans="1:12" s="40" customFormat="1" x14ac:dyDescent="0.25">
      <c r="A13" s="79">
        <v>1</v>
      </c>
      <c r="B13" s="514"/>
      <c r="C13" s="79" t="s">
        <v>1</v>
      </c>
      <c r="D13" s="79"/>
      <c r="E13" s="81"/>
      <c r="F13" s="81"/>
      <c r="G13" s="81"/>
      <c r="H13" s="81">
        <f t="shared" ref="H13:I16" si="0">F13-D13</f>
        <v>0</v>
      </c>
      <c r="I13" s="81">
        <f t="shared" si="0"/>
        <v>0</v>
      </c>
    </row>
    <row r="14" spans="1:12" s="40" customFormat="1" x14ac:dyDescent="0.25">
      <c r="A14" s="79">
        <v>2</v>
      </c>
      <c r="B14" s="515"/>
      <c r="C14" s="79" t="s">
        <v>1</v>
      </c>
      <c r="D14" s="79"/>
      <c r="E14" s="81"/>
      <c r="F14" s="81"/>
      <c r="G14" s="81"/>
      <c r="H14" s="81">
        <f t="shared" si="0"/>
        <v>0</v>
      </c>
      <c r="I14" s="81">
        <f t="shared" si="0"/>
        <v>0</v>
      </c>
    </row>
    <row r="15" spans="1:12" s="40" customFormat="1" x14ac:dyDescent="0.25">
      <c r="A15" s="79">
        <v>3</v>
      </c>
      <c r="B15" s="515"/>
      <c r="C15" s="79" t="s">
        <v>1</v>
      </c>
      <c r="D15" s="79"/>
      <c r="E15" s="81"/>
      <c r="F15" s="81"/>
      <c r="G15" s="81"/>
      <c r="H15" s="81">
        <f t="shared" si="0"/>
        <v>0</v>
      </c>
      <c r="I15" s="81">
        <f t="shared" si="0"/>
        <v>0</v>
      </c>
    </row>
    <row r="16" spans="1:12" s="197" customFormat="1" ht="23.25" customHeight="1" x14ac:dyDescent="0.25">
      <c r="A16" s="493">
        <v>2</v>
      </c>
      <c r="B16" s="513" t="s">
        <v>41</v>
      </c>
      <c r="C16" s="494">
        <v>4213</v>
      </c>
      <c r="D16" s="494"/>
      <c r="E16" s="495">
        <f>SUM(E19:E21)</f>
        <v>0</v>
      </c>
      <c r="F16" s="495"/>
      <c r="G16" s="495">
        <f>SUM(G19:G21)</f>
        <v>0</v>
      </c>
      <c r="H16" s="495">
        <f t="shared" si="0"/>
        <v>0</v>
      </c>
      <c r="I16" s="495">
        <f t="shared" si="0"/>
        <v>0</v>
      </c>
    </row>
    <row r="17" spans="1:9" s="40" customFormat="1" x14ac:dyDescent="0.25">
      <c r="A17" s="198"/>
      <c r="B17" s="496" t="s">
        <v>152</v>
      </c>
      <c r="C17" s="79"/>
      <c r="D17" s="79"/>
      <c r="E17" s="81"/>
      <c r="F17" s="81"/>
      <c r="G17" s="110"/>
      <c r="H17" s="110"/>
      <c r="I17" s="110"/>
    </row>
    <row r="18" spans="1:9" s="40" customFormat="1" x14ac:dyDescent="0.25">
      <c r="A18" s="510"/>
      <c r="B18" s="514" t="s">
        <v>430</v>
      </c>
      <c r="C18" s="79"/>
      <c r="D18" s="79"/>
      <c r="E18" s="81"/>
      <c r="F18" s="81"/>
      <c r="G18" s="110"/>
      <c r="H18" s="110"/>
      <c r="I18" s="110"/>
    </row>
    <row r="19" spans="1:9" s="40" customFormat="1" x14ac:dyDescent="0.25">
      <c r="A19" s="79">
        <v>1</v>
      </c>
      <c r="B19" s="514"/>
      <c r="C19" s="79" t="s">
        <v>1</v>
      </c>
      <c r="D19" s="79"/>
      <c r="E19" s="81"/>
      <c r="F19" s="81"/>
      <c r="G19" s="81"/>
      <c r="H19" s="81">
        <f t="shared" ref="H19:I22" si="1">F19-D19</f>
        <v>0</v>
      </c>
      <c r="I19" s="81">
        <f t="shared" si="1"/>
        <v>0</v>
      </c>
    </row>
    <row r="20" spans="1:9" s="40" customFormat="1" x14ac:dyDescent="0.25">
      <c r="A20" s="79">
        <v>2</v>
      </c>
      <c r="B20" s="515"/>
      <c r="C20" s="79" t="s">
        <v>1</v>
      </c>
      <c r="D20" s="79"/>
      <c r="E20" s="81"/>
      <c r="F20" s="81"/>
      <c r="G20" s="81"/>
      <c r="H20" s="81">
        <f t="shared" si="1"/>
        <v>0</v>
      </c>
      <c r="I20" s="81">
        <f t="shared" si="1"/>
        <v>0</v>
      </c>
    </row>
    <row r="21" spans="1:9" s="40" customFormat="1" x14ac:dyDescent="0.25">
      <c r="A21" s="79">
        <v>3</v>
      </c>
      <c r="B21" s="515"/>
      <c r="C21" s="79" t="s">
        <v>1</v>
      </c>
      <c r="D21" s="79"/>
      <c r="E21" s="81"/>
      <c r="F21" s="81"/>
      <c r="G21" s="81"/>
      <c r="H21" s="81">
        <f t="shared" si="1"/>
        <v>0</v>
      </c>
      <c r="I21" s="81">
        <f t="shared" si="1"/>
        <v>0</v>
      </c>
    </row>
    <row r="22" spans="1:9" s="197" customFormat="1" ht="23.25" customHeight="1" x14ac:dyDescent="0.25">
      <c r="A22" s="493">
        <v>3</v>
      </c>
      <c r="B22" s="513" t="s">
        <v>43</v>
      </c>
      <c r="C22" s="494">
        <v>4214</v>
      </c>
      <c r="D22" s="494"/>
      <c r="E22" s="495">
        <f>SUM(E25:E27)</f>
        <v>0</v>
      </c>
      <c r="F22" s="495"/>
      <c r="G22" s="495">
        <f>SUM(G25:G27)</f>
        <v>0</v>
      </c>
      <c r="H22" s="495">
        <f t="shared" si="1"/>
        <v>0</v>
      </c>
      <c r="I22" s="495">
        <f t="shared" si="1"/>
        <v>0</v>
      </c>
    </row>
    <row r="23" spans="1:9" s="40" customFormat="1" x14ac:dyDescent="0.25">
      <c r="A23" s="198"/>
      <c r="B23" s="496" t="s">
        <v>152</v>
      </c>
      <c r="C23" s="79"/>
      <c r="D23" s="79"/>
      <c r="E23" s="81"/>
      <c r="F23" s="81"/>
      <c r="G23" s="110"/>
      <c r="H23" s="110"/>
      <c r="I23" s="110"/>
    </row>
    <row r="24" spans="1:9" s="40" customFormat="1" x14ac:dyDescent="0.25">
      <c r="A24" s="510"/>
      <c r="B24" s="514" t="s">
        <v>430</v>
      </c>
      <c r="C24" s="79"/>
      <c r="D24" s="79"/>
      <c r="E24" s="81"/>
      <c r="F24" s="81"/>
      <c r="G24" s="110"/>
      <c r="H24" s="110"/>
      <c r="I24" s="110"/>
    </row>
    <row r="25" spans="1:9" s="40" customFormat="1" x14ac:dyDescent="0.25">
      <c r="A25" s="79">
        <v>1</v>
      </c>
      <c r="B25" s="514"/>
      <c r="C25" s="79" t="s">
        <v>1</v>
      </c>
      <c r="D25" s="79"/>
      <c r="E25" s="81"/>
      <c r="F25" s="81"/>
      <c r="G25" s="81"/>
      <c r="H25" s="81">
        <f t="shared" ref="H25:I28" si="2">F25-D25</f>
        <v>0</v>
      </c>
      <c r="I25" s="81">
        <f t="shared" si="2"/>
        <v>0</v>
      </c>
    </row>
    <row r="26" spans="1:9" s="40" customFormat="1" x14ac:dyDescent="0.25">
      <c r="A26" s="79">
        <v>2</v>
      </c>
      <c r="B26" s="515"/>
      <c r="C26" s="79" t="s">
        <v>1</v>
      </c>
      <c r="D26" s="79"/>
      <c r="E26" s="81"/>
      <c r="F26" s="81"/>
      <c r="G26" s="81"/>
      <c r="H26" s="81">
        <f t="shared" si="2"/>
        <v>0</v>
      </c>
      <c r="I26" s="81">
        <f t="shared" si="2"/>
        <v>0</v>
      </c>
    </row>
    <row r="27" spans="1:9" s="40" customFormat="1" x14ac:dyDescent="0.25">
      <c r="A27" s="79">
        <v>3</v>
      </c>
      <c r="B27" s="515"/>
      <c r="C27" s="79" t="s">
        <v>1</v>
      </c>
      <c r="D27" s="79"/>
      <c r="E27" s="81"/>
      <c r="F27" s="81"/>
      <c r="G27" s="81"/>
      <c r="H27" s="81">
        <f t="shared" si="2"/>
        <v>0</v>
      </c>
      <c r="I27" s="81">
        <f t="shared" si="2"/>
        <v>0</v>
      </c>
    </row>
    <row r="28" spans="1:9" s="197" customFormat="1" ht="23.25" customHeight="1" x14ac:dyDescent="0.25">
      <c r="A28" s="493" t="s">
        <v>328</v>
      </c>
      <c r="B28" s="513" t="s">
        <v>44</v>
      </c>
      <c r="C28" s="494">
        <v>4215</v>
      </c>
      <c r="D28" s="494"/>
      <c r="E28" s="495">
        <f>SUM(E31:E33)</f>
        <v>0</v>
      </c>
      <c r="F28" s="495"/>
      <c r="G28" s="495">
        <f>SUM(G31:G33)</f>
        <v>0</v>
      </c>
      <c r="H28" s="495">
        <f t="shared" si="2"/>
        <v>0</v>
      </c>
      <c r="I28" s="495">
        <f t="shared" si="2"/>
        <v>0</v>
      </c>
    </row>
    <row r="29" spans="1:9" s="40" customFormat="1" x14ac:dyDescent="0.25">
      <c r="A29" s="198"/>
      <c r="B29" s="496" t="s">
        <v>152</v>
      </c>
      <c r="C29" s="79"/>
      <c r="D29" s="79"/>
      <c r="E29" s="81"/>
      <c r="F29" s="81"/>
      <c r="G29" s="110"/>
      <c r="H29" s="110"/>
      <c r="I29" s="110"/>
    </row>
    <row r="30" spans="1:9" s="40" customFormat="1" x14ac:dyDescent="0.25">
      <c r="A30" s="510"/>
      <c r="B30" s="514" t="s">
        <v>430</v>
      </c>
      <c r="C30" s="79"/>
      <c r="D30" s="79"/>
      <c r="E30" s="81"/>
      <c r="F30" s="81"/>
      <c r="G30" s="110"/>
      <c r="H30" s="110"/>
      <c r="I30" s="110"/>
    </row>
    <row r="31" spans="1:9" s="40" customFormat="1" x14ac:dyDescent="0.25">
      <c r="A31" s="79">
        <v>1</v>
      </c>
      <c r="B31" s="514"/>
      <c r="C31" s="79" t="s">
        <v>1</v>
      </c>
      <c r="D31" s="79"/>
      <c r="E31" s="81"/>
      <c r="F31" s="81"/>
      <c r="G31" s="81"/>
      <c r="H31" s="81">
        <f t="shared" ref="H31:I34" si="3">F31-D31</f>
        <v>0</v>
      </c>
      <c r="I31" s="81">
        <f t="shared" si="3"/>
        <v>0</v>
      </c>
    </row>
    <row r="32" spans="1:9" s="40" customFormat="1" x14ac:dyDescent="0.25">
      <c r="A32" s="79">
        <v>2</v>
      </c>
      <c r="B32" s="515"/>
      <c r="C32" s="79" t="s">
        <v>1</v>
      </c>
      <c r="D32" s="79"/>
      <c r="E32" s="81"/>
      <c r="F32" s="81"/>
      <c r="G32" s="81"/>
      <c r="H32" s="81">
        <f t="shared" si="3"/>
        <v>0</v>
      </c>
      <c r="I32" s="81">
        <f t="shared" si="3"/>
        <v>0</v>
      </c>
    </row>
    <row r="33" spans="1:9" s="40" customFormat="1" x14ac:dyDescent="0.25">
      <c r="A33" s="79">
        <v>3</v>
      </c>
      <c r="B33" s="515"/>
      <c r="C33" s="79" t="s">
        <v>1</v>
      </c>
      <c r="D33" s="79"/>
      <c r="E33" s="81"/>
      <c r="F33" s="81"/>
      <c r="G33" s="81"/>
      <c r="H33" s="81">
        <f t="shared" si="3"/>
        <v>0</v>
      </c>
      <c r="I33" s="81">
        <f t="shared" si="3"/>
        <v>0</v>
      </c>
    </row>
    <row r="34" spans="1:9" s="197" customFormat="1" ht="23.25" customHeight="1" x14ac:dyDescent="0.25">
      <c r="A34" s="493" t="s">
        <v>328</v>
      </c>
      <c r="B34" s="513" t="s">
        <v>45</v>
      </c>
      <c r="C34" s="494">
        <v>4216</v>
      </c>
      <c r="D34" s="494"/>
      <c r="E34" s="495">
        <f>SUM(E37:E39)</f>
        <v>0</v>
      </c>
      <c r="F34" s="495"/>
      <c r="G34" s="495">
        <f>SUM(G37:G39)</f>
        <v>0</v>
      </c>
      <c r="H34" s="495">
        <f t="shared" si="3"/>
        <v>0</v>
      </c>
      <c r="I34" s="495">
        <f t="shared" si="3"/>
        <v>0</v>
      </c>
    </row>
    <row r="35" spans="1:9" s="40" customFormat="1" x14ac:dyDescent="0.25">
      <c r="A35" s="198"/>
      <c r="B35" s="496" t="s">
        <v>152</v>
      </c>
      <c r="C35" s="79"/>
      <c r="D35" s="79"/>
      <c r="E35" s="81"/>
      <c r="F35" s="81"/>
      <c r="G35" s="110"/>
      <c r="H35" s="110"/>
      <c r="I35" s="110"/>
    </row>
    <row r="36" spans="1:9" s="40" customFormat="1" x14ac:dyDescent="0.25">
      <c r="A36" s="510"/>
      <c r="B36" s="514" t="s">
        <v>430</v>
      </c>
      <c r="C36" s="79"/>
      <c r="D36" s="79"/>
      <c r="E36" s="81"/>
      <c r="F36" s="81"/>
      <c r="G36" s="110"/>
      <c r="H36" s="110"/>
      <c r="I36" s="110"/>
    </row>
    <row r="37" spans="1:9" s="40" customFormat="1" x14ac:dyDescent="0.25">
      <c r="A37" s="79">
        <v>1</v>
      </c>
      <c r="B37" s="514"/>
      <c r="C37" s="79" t="s">
        <v>1</v>
      </c>
      <c r="D37" s="79"/>
      <c r="E37" s="81"/>
      <c r="F37" s="81"/>
      <c r="G37" s="81"/>
      <c r="H37" s="81">
        <f t="shared" ref="H37:I40" si="4">F37-D37</f>
        <v>0</v>
      </c>
      <c r="I37" s="81">
        <f t="shared" si="4"/>
        <v>0</v>
      </c>
    </row>
    <row r="38" spans="1:9" s="40" customFormat="1" x14ac:dyDescent="0.25">
      <c r="A38" s="79">
        <v>2</v>
      </c>
      <c r="B38" s="515"/>
      <c r="C38" s="79" t="s">
        <v>1</v>
      </c>
      <c r="D38" s="79"/>
      <c r="E38" s="81"/>
      <c r="F38" s="81"/>
      <c r="G38" s="81"/>
      <c r="H38" s="81">
        <f t="shared" si="4"/>
        <v>0</v>
      </c>
      <c r="I38" s="81">
        <f t="shared" si="4"/>
        <v>0</v>
      </c>
    </row>
    <row r="39" spans="1:9" s="40" customFormat="1" x14ac:dyDescent="0.25">
      <c r="A39" s="79">
        <v>3</v>
      </c>
      <c r="B39" s="515"/>
      <c r="C39" s="79" t="s">
        <v>1</v>
      </c>
      <c r="D39" s="79"/>
      <c r="E39" s="81"/>
      <c r="F39" s="81"/>
      <c r="G39" s="81"/>
      <c r="H39" s="81">
        <f t="shared" si="4"/>
        <v>0</v>
      </c>
      <c r="I39" s="81">
        <f t="shared" si="4"/>
        <v>0</v>
      </c>
    </row>
    <row r="40" spans="1:9" s="197" customFormat="1" ht="23.25" customHeight="1" x14ac:dyDescent="0.25">
      <c r="A40" s="493" t="s">
        <v>328</v>
      </c>
      <c r="B40" s="513" t="s">
        <v>46</v>
      </c>
      <c r="C40" s="494">
        <v>4217</v>
      </c>
      <c r="D40" s="494"/>
      <c r="E40" s="495">
        <f>SUM(E43:E45)</f>
        <v>0</v>
      </c>
      <c r="F40" s="495"/>
      <c r="G40" s="495">
        <f>SUM(G43:G45)</f>
        <v>0</v>
      </c>
      <c r="H40" s="495">
        <f t="shared" si="4"/>
        <v>0</v>
      </c>
      <c r="I40" s="495">
        <f t="shared" si="4"/>
        <v>0</v>
      </c>
    </row>
    <row r="41" spans="1:9" s="40" customFormat="1" x14ac:dyDescent="0.25">
      <c r="A41" s="198"/>
      <c r="B41" s="496" t="s">
        <v>152</v>
      </c>
      <c r="C41" s="79"/>
      <c r="D41" s="79"/>
      <c r="E41" s="81"/>
      <c r="F41" s="81"/>
      <c r="G41" s="110"/>
      <c r="H41" s="110"/>
      <c r="I41" s="110"/>
    </row>
    <row r="42" spans="1:9" s="40" customFormat="1" x14ac:dyDescent="0.25">
      <c r="A42" s="510"/>
      <c r="B42" s="514" t="s">
        <v>430</v>
      </c>
      <c r="C42" s="79"/>
      <c r="D42" s="79"/>
      <c r="E42" s="81"/>
      <c r="F42" s="81"/>
      <c r="G42" s="110"/>
      <c r="H42" s="110"/>
      <c r="I42" s="110"/>
    </row>
    <row r="43" spans="1:9" s="40" customFormat="1" x14ac:dyDescent="0.25">
      <c r="A43" s="79">
        <v>1</v>
      </c>
      <c r="B43" s="514"/>
      <c r="C43" s="79" t="s">
        <v>1</v>
      </c>
      <c r="D43" s="79"/>
      <c r="E43" s="81"/>
      <c r="F43" s="81"/>
      <c r="G43" s="81"/>
      <c r="H43" s="81">
        <f t="shared" ref="H43:I46" si="5">F43-D43</f>
        <v>0</v>
      </c>
      <c r="I43" s="81">
        <f t="shared" si="5"/>
        <v>0</v>
      </c>
    </row>
    <row r="44" spans="1:9" s="40" customFormat="1" x14ac:dyDescent="0.25">
      <c r="A44" s="79">
        <v>2</v>
      </c>
      <c r="B44" s="515"/>
      <c r="C44" s="79" t="s">
        <v>1</v>
      </c>
      <c r="D44" s="79"/>
      <c r="E44" s="81"/>
      <c r="F44" s="81"/>
      <c r="G44" s="81"/>
      <c r="H44" s="81">
        <f t="shared" si="5"/>
        <v>0</v>
      </c>
      <c r="I44" s="81">
        <f t="shared" si="5"/>
        <v>0</v>
      </c>
    </row>
    <row r="45" spans="1:9" s="40" customFormat="1" x14ac:dyDescent="0.25">
      <c r="A45" s="79">
        <v>3</v>
      </c>
      <c r="B45" s="515"/>
      <c r="C45" s="79" t="s">
        <v>1</v>
      </c>
      <c r="D45" s="79"/>
      <c r="E45" s="81"/>
      <c r="F45" s="81"/>
      <c r="G45" s="81"/>
      <c r="H45" s="81">
        <f t="shared" si="5"/>
        <v>0</v>
      </c>
      <c r="I45" s="81">
        <f t="shared" si="5"/>
        <v>0</v>
      </c>
    </row>
    <row r="46" spans="1:9" s="197" customFormat="1" ht="23.25" customHeight="1" x14ac:dyDescent="0.25">
      <c r="A46" s="493" t="s">
        <v>328</v>
      </c>
      <c r="B46" s="513" t="s">
        <v>49</v>
      </c>
      <c r="C46" s="494">
        <v>4231</v>
      </c>
      <c r="D46" s="494"/>
      <c r="E46" s="495">
        <f>SUM(E49:E51)</f>
        <v>0</v>
      </c>
      <c r="F46" s="495"/>
      <c r="G46" s="495">
        <f>SUM(G49:G51)</f>
        <v>0</v>
      </c>
      <c r="H46" s="495">
        <f t="shared" si="5"/>
        <v>0</v>
      </c>
      <c r="I46" s="495">
        <f t="shared" si="5"/>
        <v>0</v>
      </c>
    </row>
    <row r="47" spans="1:9" s="40" customFormat="1" x14ac:dyDescent="0.25">
      <c r="A47" s="198"/>
      <c r="B47" s="496" t="s">
        <v>152</v>
      </c>
      <c r="C47" s="79"/>
      <c r="D47" s="79"/>
      <c r="E47" s="81"/>
      <c r="F47" s="81"/>
      <c r="G47" s="110"/>
      <c r="H47" s="110"/>
      <c r="I47" s="110"/>
    </row>
    <row r="48" spans="1:9" s="40" customFormat="1" x14ac:dyDescent="0.25">
      <c r="A48" s="510"/>
      <c r="B48" s="514" t="s">
        <v>430</v>
      </c>
      <c r="C48" s="79"/>
      <c r="D48" s="79"/>
      <c r="E48" s="81"/>
      <c r="F48" s="81"/>
      <c r="G48" s="110"/>
      <c r="H48" s="110"/>
      <c r="I48" s="110"/>
    </row>
    <row r="49" spans="1:9" s="40" customFormat="1" x14ac:dyDescent="0.25">
      <c r="A49" s="79">
        <v>1</v>
      </c>
      <c r="B49" s="514"/>
      <c r="C49" s="79" t="s">
        <v>1</v>
      </c>
      <c r="D49" s="79"/>
      <c r="E49" s="81"/>
      <c r="F49" s="81"/>
      <c r="G49" s="81"/>
      <c r="H49" s="81">
        <f t="shared" ref="H49:I52" si="6">F49-D49</f>
        <v>0</v>
      </c>
      <c r="I49" s="81">
        <f t="shared" si="6"/>
        <v>0</v>
      </c>
    </row>
    <row r="50" spans="1:9" s="40" customFormat="1" x14ac:dyDescent="0.25">
      <c r="A50" s="79">
        <v>2</v>
      </c>
      <c r="B50" s="515"/>
      <c r="C50" s="79" t="s">
        <v>1</v>
      </c>
      <c r="D50" s="79"/>
      <c r="E50" s="81"/>
      <c r="F50" s="81"/>
      <c r="G50" s="81"/>
      <c r="H50" s="81">
        <f t="shared" si="6"/>
        <v>0</v>
      </c>
      <c r="I50" s="81">
        <f t="shared" si="6"/>
        <v>0</v>
      </c>
    </row>
    <row r="51" spans="1:9" s="40" customFormat="1" x14ac:dyDescent="0.25">
      <c r="A51" s="79">
        <v>3</v>
      </c>
      <c r="B51" s="515"/>
      <c r="C51" s="79" t="s">
        <v>1</v>
      </c>
      <c r="D51" s="79"/>
      <c r="E51" s="81"/>
      <c r="F51" s="81"/>
      <c r="G51" s="81"/>
      <c r="H51" s="81">
        <f t="shared" si="6"/>
        <v>0</v>
      </c>
      <c r="I51" s="81">
        <f t="shared" si="6"/>
        <v>0</v>
      </c>
    </row>
    <row r="52" spans="1:9" s="197" customFormat="1" ht="23.25" customHeight="1" x14ac:dyDescent="0.25">
      <c r="A52" s="493" t="s">
        <v>328</v>
      </c>
      <c r="B52" s="513" t="s">
        <v>50</v>
      </c>
      <c r="C52" s="494">
        <v>4231</v>
      </c>
      <c r="D52" s="494"/>
      <c r="E52" s="495">
        <f>SUM(E55:E57)</f>
        <v>0</v>
      </c>
      <c r="F52" s="495"/>
      <c r="G52" s="495">
        <f>SUM(G55:G57)</f>
        <v>0</v>
      </c>
      <c r="H52" s="495">
        <f t="shared" si="6"/>
        <v>0</v>
      </c>
      <c r="I52" s="495">
        <f t="shared" si="6"/>
        <v>0</v>
      </c>
    </row>
    <row r="53" spans="1:9" s="40" customFormat="1" x14ac:dyDescent="0.25">
      <c r="A53" s="198"/>
      <c r="B53" s="496" t="s">
        <v>152</v>
      </c>
      <c r="C53" s="79"/>
      <c r="D53" s="79"/>
      <c r="E53" s="81"/>
      <c r="F53" s="81"/>
      <c r="G53" s="110"/>
      <c r="H53" s="110"/>
      <c r="I53" s="110"/>
    </row>
    <row r="54" spans="1:9" s="40" customFormat="1" x14ac:dyDescent="0.25">
      <c r="A54" s="510"/>
      <c r="B54" s="514" t="s">
        <v>430</v>
      </c>
      <c r="C54" s="79"/>
      <c r="D54" s="79"/>
      <c r="E54" s="81"/>
      <c r="F54" s="81"/>
      <c r="G54" s="110"/>
      <c r="H54" s="110"/>
      <c r="I54" s="110"/>
    </row>
    <row r="55" spans="1:9" s="40" customFormat="1" x14ac:dyDescent="0.25">
      <c r="A55" s="79">
        <v>1</v>
      </c>
      <c r="B55" s="514"/>
      <c r="C55" s="79" t="s">
        <v>1</v>
      </c>
      <c r="D55" s="79"/>
      <c r="E55" s="81"/>
      <c r="F55" s="81"/>
      <c r="G55" s="81"/>
      <c r="H55" s="81">
        <f t="shared" ref="H55:I58" si="7">F55-D55</f>
        <v>0</v>
      </c>
      <c r="I55" s="81">
        <f t="shared" si="7"/>
        <v>0</v>
      </c>
    </row>
    <row r="56" spans="1:9" s="40" customFormat="1" x14ac:dyDescent="0.25">
      <c r="A56" s="79">
        <v>2</v>
      </c>
      <c r="B56" s="515"/>
      <c r="C56" s="79" t="s">
        <v>1</v>
      </c>
      <c r="D56" s="79"/>
      <c r="E56" s="81"/>
      <c r="F56" s="81"/>
      <c r="G56" s="81"/>
      <c r="H56" s="81">
        <f t="shared" si="7"/>
        <v>0</v>
      </c>
      <c r="I56" s="81">
        <f t="shared" si="7"/>
        <v>0</v>
      </c>
    </row>
    <row r="57" spans="1:9" s="40" customFormat="1" x14ac:dyDescent="0.25">
      <c r="A57" s="79">
        <v>3</v>
      </c>
      <c r="B57" s="515"/>
      <c r="C57" s="79" t="s">
        <v>1</v>
      </c>
      <c r="D57" s="79"/>
      <c r="E57" s="81"/>
      <c r="F57" s="81"/>
      <c r="G57" s="81"/>
      <c r="H57" s="81">
        <f t="shared" si="7"/>
        <v>0</v>
      </c>
      <c r="I57" s="81">
        <f t="shared" si="7"/>
        <v>0</v>
      </c>
    </row>
    <row r="58" spans="1:9" s="197" customFormat="1" ht="23.25" customHeight="1" x14ac:dyDescent="0.25">
      <c r="A58" s="493" t="s">
        <v>328</v>
      </c>
      <c r="B58" s="513" t="s">
        <v>51</v>
      </c>
      <c r="C58" s="494">
        <v>4234</v>
      </c>
      <c r="D58" s="494"/>
      <c r="E58" s="495">
        <f>SUM(E61:E63)</f>
        <v>0</v>
      </c>
      <c r="F58" s="495"/>
      <c r="G58" s="495">
        <f>SUM(G61:G63)</f>
        <v>0</v>
      </c>
      <c r="H58" s="495">
        <f t="shared" si="7"/>
        <v>0</v>
      </c>
      <c r="I58" s="495">
        <f t="shared" si="7"/>
        <v>0</v>
      </c>
    </row>
    <row r="59" spans="1:9" s="40" customFormat="1" x14ac:dyDescent="0.25">
      <c r="A59" s="198"/>
      <c r="B59" s="496" t="s">
        <v>152</v>
      </c>
      <c r="C59" s="79"/>
      <c r="D59" s="79"/>
      <c r="E59" s="81"/>
      <c r="F59" s="81"/>
      <c r="G59" s="110"/>
      <c r="H59" s="110"/>
      <c r="I59" s="110"/>
    </row>
    <row r="60" spans="1:9" s="40" customFormat="1" x14ac:dyDescent="0.25">
      <c r="A60" s="510"/>
      <c r="B60" s="514" t="s">
        <v>430</v>
      </c>
      <c r="C60" s="79"/>
      <c r="D60" s="79"/>
      <c r="E60" s="81"/>
      <c r="F60" s="81"/>
      <c r="G60" s="110"/>
      <c r="H60" s="110"/>
      <c r="I60" s="110"/>
    </row>
    <row r="61" spans="1:9" s="40" customFormat="1" x14ac:dyDescent="0.25">
      <c r="A61" s="79">
        <v>1</v>
      </c>
      <c r="B61" s="514"/>
      <c r="C61" s="79" t="s">
        <v>1</v>
      </c>
      <c r="D61" s="79"/>
      <c r="E61" s="81"/>
      <c r="F61" s="81"/>
      <c r="G61" s="81"/>
      <c r="H61" s="81">
        <f t="shared" ref="H61:I63" si="8">F61-D61</f>
        <v>0</v>
      </c>
      <c r="I61" s="81">
        <f t="shared" si="8"/>
        <v>0</v>
      </c>
    </row>
    <row r="62" spans="1:9" s="40" customFormat="1" x14ac:dyDescent="0.25">
      <c r="A62" s="79">
        <v>2</v>
      </c>
      <c r="B62" s="515"/>
      <c r="C62" s="79" t="s">
        <v>1</v>
      </c>
      <c r="D62" s="79"/>
      <c r="E62" s="81"/>
      <c r="F62" s="81"/>
      <c r="G62" s="81"/>
      <c r="H62" s="81">
        <f t="shared" si="8"/>
        <v>0</v>
      </c>
      <c r="I62" s="81">
        <f t="shared" si="8"/>
        <v>0</v>
      </c>
    </row>
    <row r="63" spans="1:9" s="40" customFormat="1" x14ac:dyDescent="0.25">
      <c r="A63" s="79">
        <v>3</v>
      </c>
      <c r="B63" s="515"/>
      <c r="C63" s="79" t="s">
        <v>1</v>
      </c>
      <c r="D63" s="79"/>
      <c r="E63" s="81"/>
      <c r="F63" s="81"/>
      <c r="G63" s="81"/>
      <c r="H63" s="81">
        <f t="shared" si="8"/>
        <v>0</v>
      </c>
      <c r="I63" s="81">
        <f t="shared" si="8"/>
        <v>0</v>
      </c>
    </row>
    <row r="66" spans="1:6" ht="26.25" customHeight="1" x14ac:dyDescent="0.25">
      <c r="A66" s="199" t="s">
        <v>7</v>
      </c>
      <c r="B66" s="1676" t="s">
        <v>463</v>
      </c>
      <c r="C66" s="1676"/>
      <c r="D66" s="1676"/>
      <c r="E66" s="1676"/>
      <c r="F66" s="532"/>
    </row>
  </sheetData>
  <mergeCells count="5">
    <mergeCell ref="G2:I2"/>
    <mergeCell ref="B66:E66"/>
    <mergeCell ref="D7:E7"/>
    <mergeCell ref="F7:G7"/>
    <mergeCell ref="H7:I7"/>
  </mergeCells>
  <phoneticPr fontId="2" type="noConversion"/>
  <pageMargins left="0.75" right="0.25" top="0.23" bottom="0.28999999999999998" header="0.21" footer="0.19"/>
  <pageSetup paperSize="9" scale="80"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68"/>
  <sheetViews>
    <sheetView workbookViewId="0">
      <selection activeCell="D13" sqref="D13"/>
    </sheetView>
  </sheetViews>
  <sheetFormatPr defaultRowHeight="13.5" x14ac:dyDescent="0.25"/>
  <cols>
    <col min="1" max="1" width="3.5703125" style="4" customWidth="1"/>
    <col min="2" max="2" width="27.42578125" style="5" customWidth="1"/>
    <col min="3" max="3" width="18.140625" style="5" customWidth="1"/>
    <col min="4" max="4" width="8.140625" style="5" customWidth="1"/>
    <col min="5" max="5" width="12.5703125" style="5" customWidth="1"/>
    <col min="6" max="6" width="11.5703125" style="5" customWidth="1"/>
    <col min="7" max="7" width="10.5703125" style="5" customWidth="1"/>
    <col min="8" max="8" width="12.140625" style="5" customWidth="1"/>
    <col min="9" max="9" width="8" style="5" customWidth="1"/>
    <col min="10" max="10" width="13.28515625" style="5" customWidth="1"/>
    <col min="11" max="11" width="10.5703125" style="5" customWidth="1"/>
    <col min="12" max="12" width="9" style="5" customWidth="1"/>
    <col min="13" max="14" width="10.5703125" style="5" customWidth="1"/>
    <col min="15" max="15" width="8" style="5" customWidth="1"/>
    <col min="16" max="16" width="11.5703125" style="5" customWidth="1"/>
    <col min="17" max="19" width="9.7109375" style="5" customWidth="1"/>
    <col min="20" max="20" width="9.85546875" style="20" customWidth="1"/>
    <col min="21" max="34" width="12.28515625" style="5" customWidth="1"/>
    <col min="35" max="16384" width="9.140625" style="5"/>
  </cols>
  <sheetData>
    <row r="1" spans="1:34" ht="16.5" x14ac:dyDescent="0.3">
      <c r="A1" s="30"/>
      <c r="B1" s="217" t="s">
        <v>230</v>
      </c>
      <c r="C1" s="31"/>
      <c r="D1" s="31"/>
      <c r="E1" s="31"/>
      <c r="F1" s="31"/>
      <c r="G1" s="31"/>
      <c r="H1" s="31"/>
      <c r="I1" s="31"/>
      <c r="J1" s="31"/>
      <c r="K1" s="3"/>
      <c r="L1" s="30"/>
      <c r="M1" s="133" t="s">
        <v>243</v>
      </c>
      <c r="N1" s="133"/>
      <c r="O1" s="31"/>
      <c r="P1" s="134"/>
      <c r="Q1" s="30"/>
      <c r="R1" s="133"/>
      <c r="S1" s="31"/>
      <c r="T1" s="327"/>
      <c r="U1" s="31"/>
      <c r="V1" s="134"/>
      <c r="W1" s="31"/>
      <c r="X1" s="134"/>
      <c r="Y1" s="31"/>
      <c r="Z1" s="134"/>
      <c r="AA1" s="3"/>
      <c r="AB1" s="31"/>
      <c r="AC1" s="31"/>
      <c r="AD1" s="31"/>
      <c r="AE1" s="31"/>
      <c r="AF1" s="31"/>
      <c r="AG1" s="31"/>
      <c r="AH1" s="31"/>
    </row>
    <row r="2" spans="1:34" ht="16.5" customHeight="1" thickBot="1" x14ac:dyDescent="0.3">
      <c r="A2" s="30"/>
      <c r="B2" s="23"/>
      <c r="C2" s="177"/>
      <c r="D2" s="177"/>
      <c r="E2" s="177"/>
      <c r="F2" s="177"/>
      <c r="G2" s="177"/>
      <c r="H2" s="177"/>
      <c r="I2" s="23"/>
      <c r="J2" s="177"/>
      <c r="K2" s="178"/>
      <c r="M2" s="402" t="s">
        <v>28</v>
      </c>
      <c r="N2" s="148"/>
      <c r="O2" s="148"/>
      <c r="P2" s="148"/>
      <c r="Q2" s="148"/>
      <c r="R2" s="148"/>
      <c r="S2" s="148"/>
      <c r="T2" s="236"/>
      <c r="U2" s="148"/>
      <c r="V2" s="148"/>
      <c r="W2" s="148"/>
      <c r="X2" s="148"/>
      <c r="Y2" s="148"/>
      <c r="Z2" s="148"/>
      <c r="AA2" s="148"/>
      <c r="AB2" s="31"/>
      <c r="AC2" s="31"/>
      <c r="AD2" s="31"/>
      <c r="AE2" s="31"/>
      <c r="AF2" s="31"/>
      <c r="AG2" s="31"/>
      <c r="AH2" s="31"/>
    </row>
    <row r="3" spans="1:34" s="181" customFormat="1" ht="25.5" customHeight="1" x14ac:dyDescent="0.25">
      <c r="A3" s="30"/>
      <c r="B3" s="403" t="s">
        <v>29</v>
      </c>
      <c r="C3" s="134"/>
      <c r="D3" s="134"/>
      <c r="E3" s="134"/>
      <c r="F3" s="134"/>
      <c r="G3" s="134"/>
      <c r="H3" s="31"/>
      <c r="I3" s="179"/>
      <c r="J3" s="31"/>
      <c r="K3" s="31"/>
      <c r="L3" s="31"/>
      <c r="M3" s="41" t="s">
        <v>228</v>
      </c>
      <c r="N3" s="41"/>
      <c r="O3" s="34"/>
      <c r="P3" s="180"/>
      <c r="Q3" s="31"/>
      <c r="R3" s="41"/>
      <c r="S3" s="34"/>
      <c r="T3" s="282"/>
      <c r="U3" s="34"/>
      <c r="V3" s="180"/>
      <c r="W3" s="34"/>
      <c r="X3" s="180"/>
      <c r="Y3" s="34"/>
      <c r="Z3" s="180"/>
      <c r="AA3" s="180"/>
      <c r="AB3" s="180"/>
      <c r="AC3" s="180"/>
      <c r="AD3" s="180"/>
      <c r="AE3" s="180"/>
      <c r="AF3" s="180"/>
      <c r="AG3" s="180"/>
      <c r="AH3" s="180"/>
    </row>
    <row r="4" spans="1:34" s="181" customFormat="1" ht="13.7" customHeight="1" x14ac:dyDescent="0.25">
      <c r="A4" s="220"/>
      <c r="B4" s="221"/>
      <c r="C4" s="222"/>
      <c r="D4" s="223"/>
      <c r="E4" s="223"/>
      <c r="F4" s="223"/>
      <c r="G4" s="223"/>
      <c r="H4" s="1876" t="s">
        <v>392</v>
      </c>
      <c r="I4" s="1876"/>
      <c r="J4" s="1876"/>
      <c r="K4" s="1876"/>
      <c r="L4" s="1876"/>
      <c r="M4" s="1877"/>
      <c r="N4" s="1878" t="s">
        <v>427</v>
      </c>
      <c r="O4" s="1879"/>
      <c r="P4" s="1879"/>
      <c r="Q4" s="1879"/>
      <c r="R4" s="1879"/>
      <c r="S4" s="1880"/>
      <c r="T4" s="1873" t="s">
        <v>229</v>
      </c>
      <c r="U4" s="1874"/>
      <c r="V4" s="1874"/>
      <c r="W4" s="1874"/>
      <c r="X4" s="1875"/>
      <c r="Y4" s="1873" t="s">
        <v>424</v>
      </c>
      <c r="Z4" s="1874"/>
      <c r="AA4" s="1874"/>
      <c r="AB4" s="1874"/>
      <c r="AC4" s="1875"/>
      <c r="AD4" s="1873" t="s">
        <v>465</v>
      </c>
      <c r="AE4" s="1874"/>
      <c r="AF4" s="1874"/>
      <c r="AG4" s="1874"/>
      <c r="AH4" s="1875"/>
    </row>
    <row r="5" spans="1:34" s="181" customFormat="1" ht="114.75" x14ac:dyDescent="0.25">
      <c r="A5" s="224" t="s">
        <v>114</v>
      </c>
      <c r="B5" s="64" t="s">
        <v>231</v>
      </c>
      <c r="C5" s="64" t="s">
        <v>232</v>
      </c>
      <c r="D5" s="64" t="s">
        <v>233</v>
      </c>
      <c r="E5" s="64" t="s">
        <v>482</v>
      </c>
      <c r="F5" s="528" t="s">
        <v>484</v>
      </c>
      <c r="G5" s="64" t="s">
        <v>234</v>
      </c>
      <c r="H5" s="528" t="s">
        <v>396</v>
      </c>
      <c r="I5" s="64" t="s">
        <v>223</v>
      </c>
      <c r="J5" s="289" t="s">
        <v>306</v>
      </c>
      <c r="K5" s="64" t="s">
        <v>299</v>
      </c>
      <c r="L5" s="64" t="s">
        <v>236</v>
      </c>
      <c r="M5" s="64" t="s">
        <v>270</v>
      </c>
      <c r="N5" s="528" t="s">
        <v>377</v>
      </c>
      <c r="O5" s="64" t="s">
        <v>223</v>
      </c>
      <c r="P5" s="64" t="s">
        <v>298</v>
      </c>
      <c r="Q5" s="64" t="s">
        <v>299</v>
      </c>
      <c r="R5" s="64" t="s">
        <v>236</v>
      </c>
      <c r="S5" s="64" t="s">
        <v>270</v>
      </c>
      <c r="T5" s="326" t="s">
        <v>223</v>
      </c>
      <c r="U5" s="64" t="s">
        <v>298</v>
      </c>
      <c r="V5" s="64" t="s">
        <v>299</v>
      </c>
      <c r="W5" s="64" t="s">
        <v>236</v>
      </c>
      <c r="X5" s="64" t="s">
        <v>270</v>
      </c>
      <c r="Y5" s="64" t="s">
        <v>223</v>
      </c>
      <c r="Z5" s="64" t="s">
        <v>298</v>
      </c>
      <c r="AA5" s="64" t="s">
        <v>299</v>
      </c>
      <c r="AB5" s="64" t="s">
        <v>236</v>
      </c>
      <c r="AC5" s="64" t="s">
        <v>270</v>
      </c>
      <c r="AD5" s="64" t="s">
        <v>223</v>
      </c>
      <c r="AE5" s="64" t="s">
        <v>298</v>
      </c>
      <c r="AF5" s="64" t="s">
        <v>299</v>
      </c>
      <c r="AG5" s="64" t="s">
        <v>236</v>
      </c>
      <c r="AH5" s="64" t="s">
        <v>270</v>
      </c>
    </row>
    <row r="6" spans="1:34" s="35" customFormat="1" ht="12.75" x14ac:dyDescent="0.25">
      <c r="A6" s="123">
        <v>1</v>
      </c>
      <c r="B6" s="123">
        <v>2</v>
      </c>
      <c r="C6" s="123">
        <v>3</v>
      </c>
      <c r="D6" s="123">
        <v>4</v>
      </c>
      <c r="E6" s="123">
        <v>5</v>
      </c>
      <c r="F6" s="123">
        <v>6</v>
      </c>
      <c r="G6" s="123">
        <v>7</v>
      </c>
      <c r="H6" s="123">
        <v>8</v>
      </c>
      <c r="I6" s="123">
        <v>9</v>
      </c>
      <c r="J6" s="123">
        <v>10</v>
      </c>
      <c r="K6" s="123">
        <v>11</v>
      </c>
      <c r="L6" s="123">
        <v>12</v>
      </c>
      <c r="M6" s="123">
        <v>13</v>
      </c>
      <c r="N6" s="123">
        <v>14</v>
      </c>
      <c r="O6" s="123">
        <v>15</v>
      </c>
      <c r="P6" s="123">
        <v>16</v>
      </c>
      <c r="Q6" s="123">
        <v>17</v>
      </c>
      <c r="R6" s="123">
        <v>18</v>
      </c>
      <c r="S6" s="123">
        <v>19</v>
      </c>
      <c r="T6" s="328">
        <v>20</v>
      </c>
      <c r="U6" s="123">
        <v>21</v>
      </c>
      <c r="V6" s="123">
        <v>22</v>
      </c>
      <c r="W6" s="123">
        <v>23</v>
      </c>
      <c r="X6" s="123">
        <v>24</v>
      </c>
      <c r="Y6" s="123">
        <v>25</v>
      </c>
      <c r="Z6" s="123">
        <v>26</v>
      </c>
      <c r="AA6" s="123">
        <v>27</v>
      </c>
      <c r="AB6" s="123">
        <v>28</v>
      </c>
      <c r="AC6" s="123">
        <v>29</v>
      </c>
      <c r="AD6" s="123">
        <v>30</v>
      </c>
      <c r="AE6" s="123">
        <v>31</v>
      </c>
      <c r="AF6" s="123">
        <v>32</v>
      </c>
      <c r="AG6" s="123">
        <v>33</v>
      </c>
      <c r="AH6" s="123">
        <v>34</v>
      </c>
    </row>
    <row r="7" spans="1:34" ht="14.25" x14ac:dyDescent="0.25">
      <c r="A7" s="225" t="s">
        <v>2</v>
      </c>
      <c r="B7" s="226" t="s">
        <v>470</v>
      </c>
      <c r="C7" s="227"/>
      <c r="D7" s="227"/>
      <c r="E7" s="227"/>
      <c r="F7" s="227"/>
      <c r="G7" s="227"/>
      <c r="H7" s="227"/>
      <c r="I7" s="226"/>
      <c r="J7" s="227"/>
      <c r="K7" s="227"/>
      <c r="L7" s="227"/>
      <c r="M7" s="227"/>
      <c r="N7" s="227"/>
      <c r="O7" s="226"/>
      <c r="P7" s="227"/>
      <c r="Q7" s="227"/>
      <c r="R7" s="227"/>
      <c r="S7" s="226"/>
      <c r="T7" s="285"/>
      <c r="U7" s="226"/>
      <c r="V7" s="227"/>
      <c r="W7" s="106"/>
      <c r="X7" s="106"/>
      <c r="Y7" s="106"/>
      <c r="Z7" s="106"/>
      <c r="AA7" s="106"/>
      <c r="AB7" s="106"/>
      <c r="AC7" s="106"/>
      <c r="AD7" s="106"/>
      <c r="AE7" s="106"/>
      <c r="AF7" s="106"/>
      <c r="AG7" s="106"/>
      <c r="AH7" s="106"/>
    </row>
    <row r="8" spans="1:34" x14ac:dyDescent="0.25">
      <c r="A8" s="208"/>
      <c r="B8" s="191" t="s">
        <v>126</v>
      </c>
      <c r="C8" s="227"/>
      <c r="D8" s="227"/>
      <c r="E8" s="227"/>
      <c r="F8" s="227"/>
      <c r="G8" s="227"/>
      <c r="H8" s="227"/>
      <c r="I8" s="191"/>
      <c r="J8" s="227"/>
      <c r="K8" s="227"/>
      <c r="L8" s="227"/>
      <c r="M8" s="227"/>
      <c r="N8" s="227"/>
      <c r="O8" s="191"/>
      <c r="P8" s="227"/>
      <c r="Q8" s="227"/>
      <c r="R8" s="227"/>
      <c r="S8" s="191"/>
      <c r="T8" s="285"/>
      <c r="U8" s="191"/>
      <c r="V8" s="227"/>
      <c r="W8" s="106"/>
      <c r="X8" s="106"/>
      <c r="Y8" s="106"/>
      <c r="Z8" s="106"/>
      <c r="AA8" s="106"/>
      <c r="AB8" s="106"/>
      <c r="AC8" s="106"/>
      <c r="AD8" s="106"/>
      <c r="AE8" s="106"/>
      <c r="AF8" s="106"/>
      <c r="AG8" s="106"/>
      <c r="AH8" s="106"/>
    </row>
    <row r="9" spans="1:34" x14ac:dyDescent="0.25">
      <c r="A9" s="208">
        <v>1</v>
      </c>
      <c r="B9" s="102"/>
      <c r="C9" s="208"/>
      <c r="D9" s="227" t="s">
        <v>1</v>
      </c>
      <c r="E9" s="227"/>
      <c r="F9" s="227"/>
      <c r="G9" s="227" t="s">
        <v>1</v>
      </c>
      <c r="H9" s="227"/>
      <c r="I9" s="102"/>
      <c r="J9" s="208"/>
      <c r="K9" s="208"/>
      <c r="L9" s="208"/>
      <c r="M9" s="227">
        <f>J9+K9+L9</f>
        <v>0</v>
      </c>
      <c r="N9" s="227"/>
      <c r="O9" s="102"/>
      <c r="P9" s="208"/>
      <c r="Q9" s="208"/>
      <c r="R9" s="208"/>
      <c r="S9" s="227">
        <f>P9+Q9+R9</f>
        <v>0</v>
      </c>
      <c r="T9" s="285">
        <f>I9-O9</f>
        <v>0</v>
      </c>
      <c r="U9" s="227">
        <f>J9-P9</f>
        <v>0</v>
      </c>
      <c r="V9" s="227">
        <f>K9-Q9</f>
        <v>0</v>
      </c>
      <c r="W9" s="227">
        <f>L9-R9</f>
        <v>0</v>
      </c>
      <c r="X9" s="227">
        <f>U9+V9+W9</f>
        <v>0</v>
      </c>
      <c r="Y9" s="102"/>
      <c r="Z9" s="208"/>
      <c r="AA9" s="208"/>
      <c r="AB9" s="208"/>
      <c r="AC9" s="227">
        <f>Z9+AA9+AB9</f>
        <v>0</v>
      </c>
      <c r="AD9" s="102"/>
      <c r="AE9" s="208"/>
      <c r="AF9" s="208"/>
      <c r="AG9" s="208"/>
      <c r="AH9" s="227">
        <f>AE9+AF9+AG9</f>
        <v>0</v>
      </c>
    </row>
    <row r="10" spans="1:34" x14ac:dyDescent="0.25">
      <c r="A10" s="208">
        <v>2</v>
      </c>
      <c r="B10" s="102"/>
      <c r="C10" s="208"/>
      <c r="D10" s="227" t="s">
        <v>1</v>
      </c>
      <c r="E10" s="227"/>
      <c r="F10" s="227"/>
      <c r="G10" s="227" t="s">
        <v>1</v>
      </c>
      <c r="H10" s="227"/>
      <c r="I10" s="102"/>
      <c r="J10" s="208"/>
      <c r="K10" s="208"/>
      <c r="L10" s="208"/>
      <c r="M10" s="227">
        <f>J10+K10+L10</f>
        <v>0</v>
      </c>
      <c r="N10" s="227"/>
      <c r="O10" s="102"/>
      <c r="P10" s="208"/>
      <c r="Q10" s="208"/>
      <c r="R10" s="208"/>
      <c r="S10" s="227">
        <f>P10+Q10+R10</f>
        <v>0</v>
      </c>
      <c r="T10" s="285">
        <f t="shared" ref="T10:T60" si="0">I10-O10</f>
        <v>0</v>
      </c>
      <c r="U10" s="227">
        <f t="shared" ref="U10:U60" si="1">J10-P10</f>
        <v>0</v>
      </c>
      <c r="V10" s="227">
        <f t="shared" ref="V10:V60" si="2">K10-Q10</f>
        <v>0</v>
      </c>
      <c r="W10" s="227">
        <f t="shared" ref="W10:W60" si="3">L10-R10</f>
        <v>0</v>
      </c>
      <c r="X10" s="227">
        <f t="shared" ref="X10:X60" si="4">U10+V10+W10</f>
        <v>0</v>
      </c>
      <c r="Y10" s="102"/>
      <c r="Z10" s="208"/>
      <c r="AA10" s="208"/>
      <c r="AB10" s="208"/>
      <c r="AC10" s="227">
        <f>Z10+AA10+AB10</f>
        <v>0</v>
      </c>
      <c r="AD10" s="102"/>
      <c r="AE10" s="208"/>
      <c r="AF10" s="208"/>
      <c r="AG10" s="208"/>
      <c r="AH10" s="227">
        <f>AE10+AF10+AG10</f>
        <v>0</v>
      </c>
    </row>
    <row r="11" spans="1:34" x14ac:dyDescent="0.25">
      <c r="A11" s="208">
        <v>3</v>
      </c>
      <c r="B11" s="102"/>
      <c r="C11" s="208"/>
      <c r="D11" s="227" t="s">
        <v>1</v>
      </c>
      <c r="E11" s="227"/>
      <c r="F11" s="227"/>
      <c r="G11" s="227" t="s">
        <v>1</v>
      </c>
      <c r="H11" s="227"/>
      <c r="I11" s="102"/>
      <c r="J11" s="208"/>
      <c r="K11" s="208"/>
      <c r="L11" s="208"/>
      <c r="M11" s="227">
        <f>J11+K11+L11</f>
        <v>0</v>
      </c>
      <c r="N11" s="227"/>
      <c r="O11" s="102"/>
      <c r="P11" s="208"/>
      <c r="Q11" s="208"/>
      <c r="R11" s="208"/>
      <c r="S11" s="227">
        <f>P11+Q11+R11</f>
        <v>0</v>
      </c>
      <c r="T11" s="285">
        <f t="shared" si="0"/>
        <v>0</v>
      </c>
      <c r="U11" s="227">
        <f t="shared" si="1"/>
        <v>0</v>
      </c>
      <c r="V11" s="227">
        <f t="shared" si="2"/>
        <v>0</v>
      </c>
      <c r="W11" s="227">
        <f t="shared" si="3"/>
        <v>0</v>
      </c>
      <c r="X11" s="227">
        <f t="shared" si="4"/>
        <v>0</v>
      </c>
      <c r="Y11" s="102"/>
      <c r="Z11" s="208"/>
      <c r="AA11" s="208"/>
      <c r="AB11" s="208"/>
      <c r="AC11" s="227">
        <f>Z11+AA11+AB11</f>
        <v>0</v>
      </c>
      <c r="AD11" s="102"/>
      <c r="AE11" s="208"/>
      <c r="AF11" s="208"/>
      <c r="AG11" s="208"/>
      <c r="AH11" s="227">
        <f>AE11+AF11+AG11</f>
        <v>0</v>
      </c>
    </row>
    <row r="12" spans="1:34" x14ac:dyDescent="0.25">
      <c r="A12" s="208"/>
      <c r="B12" s="102"/>
      <c r="C12" s="208"/>
      <c r="D12" s="227"/>
      <c r="E12" s="227"/>
      <c r="F12" s="227"/>
      <c r="G12" s="227"/>
      <c r="H12" s="227"/>
      <c r="I12" s="102"/>
      <c r="J12" s="208"/>
      <c r="K12" s="208"/>
      <c r="L12" s="208"/>
      <c r="M12" s="227"/>
      <c r="N12" s="227"/>
      <c r="O12" s="102"/>
      <c r="P12" s="208"/>
      <c r="Q12" s="227"/>
      <c r="R12" s="227"/>
      <c r="S12" s="102"/>
      <c r="T12" s="285">
        <f t="shared" si="0"/>
        <v>0</v>
      </c>
      <c r="U12" s="227">
        <f t="shared" si="1"/>
        <v>0</v>
      </c>
      <c r="V12" s="227">
        <f t="shared" si="2"/>
        <v>0</v>
      </c>
      <c r="W12" s="227">
        <f t="shared" si="3"/>
        <v>0</v>
      </c>
      <c r="X12" s="227">
        <f t="shared" si="4"/>
        <v>0</v>
      </c>
      <c r="Y12" s="106"/>
      <c r="Z12" s="106"/>
      <c r="AA12" s="106"/>
      <c r="AB12" s="106"/>
      <c r="AC12" s="106"/>
      <c r="AD12" s="106"/>
      <c r="AE12" s="106"/>
      <c r="AF12" s="106"/>
      <c r="AG12" s="106"/>
      <c r="AH12" s="106"/>
    </row>
    <row r="13" spans="1:34" s="230" customFormat="1" ht="14.25" x14ac:dyDescent="0.25">
      <c r="A13" s="225"/>
      <c r="B13" s="228" t="s">
        <v>113</v>
      </c>
      <c r="C13" s="229" t="s">
        <v>1</v>
      </c>
      <c r="D13" s="229" t="s">
        <v>1</v>
      </c>
      <c r="E13" s="229" t="s">
        <v>1</v>
      </c>
      <c r="F13" s="229" t="s">
        <v>1</v>
      </c>
      <c r="G13" s="229" t="s">
        <v>1</v>
      </c>
      <c r="H13" s="229" t="s">
        <v>1</v>
      </c>
      <c r="I13" s="229">
        <f>SUM(I9:I11)</f>
        <v>0</v>
      </c>
      <c r="J13" s="229">
        <f>SUM(J9:J11)</f>
        <v>0</v>
      </c>
      <c r="K13" s="229">
        <f>SUM(K9:K11)</f>
        <v>0</v>
      </c>
      <c r="L13" s="229">
        <f>SUM(L9:L11)</f>
        <v>0</v>
      </c>
      <c r="M13" s="229">
        <f>SUM(M9:M11)</f>
        <v>0</v>
      </c>
      <c r="N13" s="229" t="s">
        <v>1</v>
      </c>
      <c r="O13" s="229">
        <f t="shared" ref="O13:AG13" si="5">SUM(O9:O11)</f>
        <v>0</v>
      </c>
      <c r="P13" s="229">
        <f t="shared" si="5"/>
        <v>0</v>
      </c>
      <c r="Q13" s="229">
        <f t="shared" si="5"/>
        <v>0</v>
      </c>
      <c r="R13" s="229">
        <f t="shared" si="5"/>
        <v>0</v>
      </c>
      <c r="S13" s="229">
        <f t="shared" si="5"/>
        <v>0</v>
      </c>
      <c r="T13" s="229">
        <f t="shared" si="5"/>
        <v>0</v>
      </c>
      <c r="U13" s="229">
        <f t="shared" si="5"/>
        <v>0</v>
      </c>
      <c r="V13" s="229">
        <f t="shared" si="5"/>
        <v>0</v>
      </c>
      <c r="W13" s="229">
        <f t="shared" si="5"/>
        <v>0</v>
      </c>
      <c r="X13" s="229">
        <f t="shared" si="5"/>
        <v>0</v>
      </c>
      <c r="Y13" s="229">
        <f t="shared" si="5"/>
        <v>0</v>
      </c>
      <c r="Z13" s="229">
        <f t="shared" si="5"/>
        <v>0</v>
      </c>
      <c r="AA13" s="229">
        <f t="shared" si="5"/>
        <v>0</v>
      </c>
      <c r="AB13" s="229">
        <f t="shared" si="5"/>
        <v>0</v>
      </c>
      <c r="AC13" s="229">
        <f t="shared" si="5"/>
        <v>0</v>
      </c>
      <c r="AD13" s="229">
        <f t="shared" si="5"/>
        <v>0</v>
      </c>
      <c r="AE13" s="229">
        <f t="shared" si="5"/>
        <v>0</v>
      </c>
      <c r="AF13" s="229">
        <f t="shared" si="5"/>
        <v>0</v>
      </c>
      <c r="AG13" s="229">
        <f t="shared" si="5"/>
        <v>0</v>
      </c>
      <c r="AH13" s="229">
        <f>SUM(AH9:AH11)</f>
        <v>0</v>
      </c>
    </row>
    <row r="14" spans="1:34" x14ac:dyDescent="0.25">
      <c r="A14" s="208"/>
      <c r="B14" s="228"/>
      <c r="C14" s="227"/>
      <c r="D14" s="227"/>
      <c r="E14" s="227"/>
      <c r="F14" s="227"/>
      <c r="G14" s="227"/>
      <c r="H14" s="227"/>
      <c r="I14" s="228"/>
      <c r="J14" s="228"/>
      <c r="K14" s="228"/>
      <c r="L14" s="228"/>
      <c r="M14" s="228"/>
      <c r="N14" s="227"/>
      <c r="O14" s="228"/>
      <c r="P14" s="228"/>
      <c r="Q14" s="228"/>
      <c r="R14" s="228"/>
      <c r="S14" s="228"/>
      <c r="T14" s="285"/>
      <c r="U14" s="227"/>
      <c r="V14" s="227"/>
      <c r="W14" s="227"/>
      <c r="X14" s="227"/>
      <c r="Y14" s="106"/>
      <c r="Z14" s="106"/>
      <c r="AA14" s="106"/>
      <c r="AB14" s="106"/>
      <c r="AC14" s="106"/>
      <c r="AD14" s="106"/>
      <c r="AE14" s="106"/>
      <c r="AF14" s="106"/>
      <c r="AG14" s="106"/>
      <c r="AH14" s="106"/>
    </row>
    <row r="15" spans="1:34" x14ac:dyDescent="0.25">
      <c r="A15" s="208"/>
      <c r="B15" s="228"/>
      <c r="C15" s="227"/>
      <c r="D15" s="227"/>
      <c r="E15" s="227"/>
      <c r="F15" s="227"/>
      <c r="G15" s="227"/>
      <c r="H15" s="227"/>
      <c r="I15" s="228"/>
      <c r="J15" s="228"/>
      <c r="K15" s="228"/>
      <c r="L15" s="228"/>
      <c r="M15" s="228"/>
      <c r="N15" s="227"/>
      <c r="O15" s="228"/>
      <c r="P15" s="228"/>
      <c r="Q15" s="228"/>
      <c r="R15" s="228"/>
      <c r="S15" s="228"/>
      <c r="T15" s="285"/>
      <c r="U15" s="227"/>
      <c r="V15" s="227"/>
      <c r="W15" s="227"/>
      <c r="X15" s="227"/>
      <c r="Y15" s="106"/>
      <c r="Z15" s="106"/>
      <c r="AA15" s="106"/>
      <c r="AB15" s="106"/>
      <c r="AC15" s="106"/>
      <c r="AD15" s="106"/>
      <c r="AE15" s="106"/>
      <c r="AF15" s="106"/>
      <c r="AG15" s="106"/>
      <c r="AH15" s="106"/>
    </row>
    <row r="16" spans="1:34" ht="40.5" x14ac:dyDescent="0.25">
      <c r="A16" s="225" t="s">
        <v>3</v>
      </c>
      <c r="B16" s="226" t="s">
        <v>490</v>
      </c>
      <c r="C16" s="227"/>
      <c r="D16" s="227"/>
      <c r="E16" s="227"/>
      <c r="F16" s="227"/>
      <c r="G16" s="227"/>
      <c r="H16" s="227"/>
      <c r="I16" s="226"/>
      <c r="J16" s="226"/>
      <c r="K16" s="226"/>
      <c r="L16" s="226"/>
      <c r="M16" s="226"/>
      <c r="N16" s="227"/>
      <c r="O16" s="226"/>
      <c r="P16" s="226"/>
      <c r="Q16" s="226"/>
      <c r="R16" s="226"/>
      <c r="S16" s="226"/>
      <c r="T16" s="285"/>
      <c r="U16" s="227"/>
      <c r="V16" s="227"/>
      <c r="W16" s="227"/>
      <c r="X16" s="227"/>
      <c r="Y16" s="106"/>
      <c r="Z16" s="106"/>
      <c r="AA16" s="106"/>
      <c r="AB16" s="106"/>
      <c r="AC16" s="106"/>
      <c r="AD16" s="106"/>
      <c r="AE16" s="106"/>
      <c r="AF16" s="106"/>
      <c r="AG16" s="106"/>
      <c r="AH16" s="106"/>
    </row>
    <row r="17" spans="1:34" x14ac:dyDescent="0.25">
      <c r="A17" s="208"/>
      <c r="B17" s="191" t="s">
        <v>126</v>
      </c>
      <c r="C17" s="227"/>
      <c r="D17" s="227"/>
      <c r="E17" s="227"/>
      <c r="F17" s="227"/>
      <c r="G17" s="227"/>
      <c r="H17" s="227"/>
      <c r="I17" s="191"/>
      <c r="J17" s="191"/>
      <c r="K17" s="191"/>
      <c r="L17" s="191"/>
      <c r="M17" s="191"/>
      <c r="N17" s="227"/>
      <c r="O17" s="191"/>
      <c r="P17" s="191"/>
      <c r="Q17" s="191"/>
      <c r="R17" s="191"/>
      <c r="S17" s="191"/>
      <c r="T17" s="285"/>
      <c r="U17" s="227"/>
      <c r="V17" s="227"/>
      <c r="W17" s="227"/>
      <c r="X17" s="227"/>
      <c r="Y17" s="106"/>
      <c r="Z17" s="106"/>
      <c r="AA17" s="106"/>
      <c r="AB17" s="106"/>
      <c r="AC17" s="106"/>
      <c r="AD17" s="106"/>
      <c r="AE17" s="106"/>
      <c r="AF17" s="106"/>
      <c r="AG17" s="106"/>
      <c r="AH17" s="106"/>
    </row>
    <row r="18" spans="1:34" x14ac:dyDescent="0.25">
      <c r="A18" s="208">
        <v>1</v>
      </c>
      <c r="B18" s="231"/>
      <c r="C18" s="208"/>
      <c r="D18" s="227" t="s">
        <v>1</v>
      </c>
      <c r="E18" s="227"/>
      <c r="F18" s="227"/>
      <c r="G18" s="227" t="s">
        <v>1</v>
      </c>
      <c r="H18" s="227"/>
      <c r="I18" s="102"/>
      <c r="J18" s="208"/>
      <c r="K18" s="208"/>
      <c r="L18" s="208"/>
      <c r="M18" s="227">
        <f>J18+K18+L18</f>
        <v>0</v>
      </c>
      <c r="N18" s="227"/>
      <c r="O18" s="102"/>
      <c r="P18" s="208"/>
      <c r="Q18" s="208"/>
      <c r="R18" s="208"/>
      <c r="S18" s="227">
        <f>P18+Q18+R18</f>
        <v>0</v>
      </c>
      <c r="T18" s="285">
        <f t="shared" si="0"/>
        <v>0</v>
      </c>
      <c r="U18" s="227">
        <f t="shared" si="1"/>
        <v>0</v>
      </c>
      <c r="V18" s="227">
        <f t="shared" si="2"/>
        <v>0</v>
      </c>
      <c r="W18" s="227">
        <f t="shared" si="3"/>
        <v>0</v>
      </c>
      <c r="X18" s="227">
        <f t="shared" si="4"/>
        <v>0</v>
      </c>
      <c r="Y18" s="102"/>
      <c r="Z18" s="208"/>
      <c r="AA18" s="208"/>
      <c r="AB18" s="208"/>
      <c r="AC18" s="227">
        <f>Z18+AA18+AB18</f>
        <v>0</v>
      </c>
      <c r="AD18" s="102"/>
      <c r="AE18" s="208"/>
      <c r="AF18" s="208"/>
      <c r="AG18" s="208"/>
      <c r="AH18" s="227">
        <f>AE18+AF18+AG18</f>
        <v>0</v>
      </c>
    </row>
    <row r="19" spans="1:34" x14ac:dyDescent="0.25">
      <c r="A19" s="208">
        <v>2</v>
      </c>
      <c r="B19" s="231"/>
      <c r="C19" s="208"/>
      <c r="D19" s="227" t="s">
        <v>1</v>
      </c>
      <c r="E19" s="227"/>
      <c r="F19" s="227"/>
      <c r="G19" s="227" t="s">
        <v>1</v>
      </c>
      <c r="H19" s="227"/>
      <c r="I19" s="102"/>
      <c r="J19" s="208"/>
      <c r="K19" s="208"/>
      <c r="L19" s="208"/>
      <c r="M19" s="227">
        <f>J19+K19+L19</f>
        <v>0</v>
      </c>
      <c r="N19" s="227"/>
      <c r="O19" s="102"/>
      <c r="P19" s="208"/>
      <c r="Q19" s="208"/>
      <c r="R19" s="208"/>
      <c r="S19" s="227">
        <f>P19+Q19+R19</f>
        <v>0</v>
      </c>
      <c r="T19" s="285">
        <f t="shared" si="0"/>
        <v>0</v>
      </c>
      <c r="U19" s="227">
        <f t="shared" si="1"/>
        <v>0</v>
      </c>
      <c r="V19" s="227">
        <f t="shared" si="2"/>
        <v>0</v>
      </c>
      <c r="W19" s="227">
        <f t="shared" si="3"/>
        <v>0</v>
      </c>
      <c r="X19" s="227">
        <f t="shared" si="4"/>
        <v>0</v>
      </c>
      <c r="Y19" s="102"/>
      <c r="Z19" s="208"/>
      <c r="AA19" s="208"/>
      <c r="AB19" s="208"/>
      <c r="AC19" s="227">
        <f>Z19+AA19+AB19</f>
        <v>0</v>
      </c>
      <c r="AD19" s="102"/>
      <c r="AE19" s="208"/>
      <c r="AF19" s="208"/>
      <c r="AG19" s="208"/>
      <c r="AH19" s="227">
        <f>AE19+AF19+AG19</f>
        <v>0</v>
      </c>
    </row>
    <row r="20" spans="1:34" x14ac:dyDescent="0.25">
      <c r="A20" s="208">
        <v>3</v>
      </c>
      <c r="B20" s="231"/>
      <c r="C20" s="208"/>
      <c r="D20" s="227" t="s">
        <v>1</v>
      </c>
      <c r="E20" s="227"/>
      <c r="F20" s="227"/>
      <c r="G20" s="227" t="s">
        <v>1</v>
      </c>
      <c r="H20" s="227"/>
      <c r="I20" s="102"/>
      <c r="J20" s="208"/>
      <c r="K20" s="208"/>
      <c r="L20" s="208"/>
      <c r="M20" s="227">
        <f>J20+K20+L20</f>
        <v>0</v>
      </c>
      <c r="N20" s="227"/>
      <c r="O20" s="102"/>
      <c r="P20" s="208"/>
      <c r="Q20" s="208"/>
      <c r="R20" s="208"/>
      <c r="S20" s="227">
        <f>P20+Q20+R20</f>
        <v>0</v>
      </c>
      <c r="T20" s="285">
        <f t="shared" si="0"/>
        <v>0</v>
      </c>
      <c r="U20" s="227">
        <f t="shared" si="1"/>
        <v>0</v>
      </c>
      <c r="V20" s="227">
        <f t="shared" si="2"/>
        <v>0</v>
      </c>
      <c r="W20" s="227">
        <f t="shared" si="3"/>
        <v>0</v>
      </c>
      <c r="X20" s="227">
        <f t="shared" si="4"/>
        <v>0</v>
      </c>
      <c r="Y20" s="102"/>
      <c r="Z20" s="208"/>
      <c r="AA20" s="208"/>
      <c r="AB20" s="208"/>
      <c r="AC20" s="227">
        <f>Z20+AA20+AB20</f>
        <v>0</v>
      </c>
      <c r="AD20" s="102"/>
      <c r="AE20" s="208"/>
      <c r="AF20" s="208"/>
      <c r="AG20" s="208"/>
      <c r="AH20" s="227">
        <f>AE20+AF20+AG20</f>
        <v>0</v>
      </c>
    </row>
    <row r="21" spans="1:34" x14ac:dyDescent="0.25">
      <c r="A21" s="208"/>
      <c r="B21" s="102"/>
      <c r="C21" s="208"/>
      <c r="D21" s="227"/>
      <c r="E21" s="227"/>
      <c r="F21" s="227"/>
      <c r="G21" s="227"/>
      <c r="H21" s="227"/>
      <c r="I21" s="102"/>
      <c r="J21" s="102"/>
      <c r="K21" s="102"/>
      <c r="L21" s="102"/>
      <c r="M21" s="102"/>
      <c r="N21" s="227"/>
      <c r="O21" s="102"/>
      <c r="P21" s="102"/>
      <c r="Q21" s="102"/>
      <c r="R21" s="102"/>
      <c r="S21" s="102"/>
      <c r="T21" s="285">
        <f t="shared" si="0"/>
        <v>0</v>
      </c>
      <c r="U21" s="227">
        <f t="shared" si="1"/>
        <v>0</v>
      </c>
      <c r="V21" s="227">
        <f t="shared" si="2"/>
        <v>0</v>
      </c>
      <c r="W21" s="227">
        <f t="shared" si="3"/>
        <v>0</v>
      </c>
      <c r="X21" s="227">
        <f t="shared" si="4"/>
        <v>0</v>
      </c>
      <c r="Y21" s="106"/>
      <c r="Z21" s="106"/>
      <c r="AA21" s="106"/>
      <c r="AB21" s="106"/>
      <c r="AC21" s="106"/>
      <c r="AD21" s="106"/>
      <c r="AE21" s="106"/>
      <c r="AF21" s="106"/>
      <c r="AG21" s="106"/>
      <c r="AH21" s="106"/>
    </row>
    <row r="22" spans="1:34" s="230" customFormat="1" ht="14.25" x14ac:dyDescent="0.25">
      <c r="A22" s="225"/>
      <c r="B22" s="228" t="s">
        <v>113</v>
      </c>
      <c r="C22" s="229" t="s">
        <v>1</v>
      </c>
      <c r="D22" s="229" t="s">
        <v>1</v>
      </c>
      <c r="E22" s="229" t="s">
        <v>1</v>
      </c>
      <c r="F22" s="229" t="s">
        <v>1</v>
      </c>
      <c r="G22" s="229" t="s">
        <v>1</v>
      </c>
      <c r="H22" s="229" t="s">
        <v>1</v>
      </c>
      <c r="I22" s="229">
        <f>SUM(I18:I20)</f>
        <v>0</v>
      </c>
      <c r="J22" s="229">
        <f>SUM(J18:J20)</f>
        <v>0</v>
      </c>
      <c r="K22" s="229">
        <f>SUM(K18:K20)</f>
        <v>0</v>
      </c>
      <c r="L22" s="229">
        <f>SUM(L18:L20)</f>
        <v>0</v>
      </c>
      <c r="M22" s="229">
        <f>SUM(M18:M20)</f>
        <v>0</v>
      </c>
      <c r="N22" s="229" t="s">
        <v>1</v>
      </c>
      <c r="O22" s="229">
        <f t="shared" ref="O22:Y22" si="6">SUM(O18:O20)</f>
        <v>0</v>
      </c>
      <c r="P22" s="229">
        <f t="shared" si="6"/>
        <v>0</v>
      </c>
      <c r="Q22" s="229">
        <f t="shared" si="6"/>
        <v>0</v>
      </c>
      <c r="R22" s="229">
        <f t="shared" si="6"/>
        <v>0</v>
      </c>
      <c r="S22" s="229">
        <f t="shared" si="6"/>
        <v>0</v>
      </c>
      <c r="T22" s="229">
        <f t="shared" si="6"/>
        <v>0</v>
      </c>
      <c r="U22" s="229">
        <f t="shared" si="6"/>
        <v>0</v>
      </c>
      <c r="V22" s="229">
        <f t="shared" si="6"/>
        <v>0</v>
      </c>
      <c r="W22" s="229">
        <f t="shared" si="6"/>
        <v>0</v>
      </c>
      <c r="X22" s="229">
        <f t="shared" si="6"/>
        <v>0</v>
      </c>
      <c r="Y22" s="229">
        <f t="shared" si="6"/>
        <v>0</v>
      </c>
      <c r="Z22" s="229">
        <f t="shared" ref="Z22:AH22" si="7">SUM(Z18:Z20)</f>
        <v>0</v>
      </c>
      <c r="AA22" s="229">
        <f t="shared" si="7"/>
        <v>0</v>
      </c>
      <c r="AB22" s="229">
        <f t="shared" si="7"/>
        <v>0</v>
      </c>
      <c r="AC22" s="229">
        <f t="shared" si="7"/>
        <v>0</v>
      </c>
      <c r="AD22" s="229">
        <f t="shared" si="7"/>
        <v>0</v>
      </c>
      <c r="AE22" s="229">
        <f t="shared" si="7"/>
        <v>0</v>
      </c>
      <c r="AF22" s="229">
        <f t="shared" si="7"/>
        <v>0</v>
      </c>
      <c r="AG22" s="229">
        <f t="shared" si="7"/>
        <v>0</v>
      </c>
      <c r="AH22" s="229">
        <f t="shared" si="7"/>
        <v>0</v>
      </c>
    </row>
    <row r="23" spans="1:34" x14ac:dyDescent="0.25">
      <c r="A23" s="208"/>
      <c r="B23" s="226"/>
      <c r="C23" s="227"/>
      <c r="D23" s="227"/>
      <c r="E23" s="227"/>
      <c r="F23" s="227"/>
      <c r="G23" s="227"/>
      <c r="H23" s="227"/>
      <c r="I23" s="226"/>
      <c r="J23" s="226"/>
      <c r="K23" s="226"/>
      <c r="L23" s="226"/>
      <c r="M23" s="226"/>
      <c r="N23" s="227"/>
      <c r="O23" s="226"/>
      <c r="P23" s="226"/>
      <c r="Q23" s="226"/>
      <c r="R23" s="226"/>
      <c r="S23" s="226"/>
      <c r="T23" s="285"/>
      <c r="U23" s="227"/>
      <c r="V23" s="227"/>
      <c r="W23" s="227"/>
      <c r="X23" s="227"/>
      <c r="Y23" s="106"/>
      <c r="Z23" s="106"/>
      <c r="AA23" s="106"/>
      <c r="AB23" s="106"/>
      <c r="AC23" s="106"/>
      <c r="AD23" s="106"/>
      <c r="AE23" s="106"/>
      <c r="AF23" s="106"/>
      <c r="AG23" s="106"/>
      <c r="AH23" s="106"/>
    </row>
    <row r="24" spans="1:34" ht="28.5" x14ac:dyDescent="0.25">
      <c r="A24" s="225" t="s">
        <v>2</v>
      </c>
      <c r="B24" s="28" t="s">
        <v>248</v>
      </c>
      <c r="C24" s="227"/>
      <c r="D24" s="227"/>
      <c r="E24" s="227"/>
      <c r="F24" s="227"/>
      <c r="G24" s="227"/>
      <c r="H24" s="227"/>
      <c r="I24" s="226"/>
      <c r="J24" s="226"/>
      <c r="K24" s="226"/>
      <c r="L24" s="226"/>
      <c r="M24" s="226"/>
      <c r="N24" s="227"/>
      <c r="O24" s="226"/>
      <c r="P24" s="226"/>
      <c r="Q24" s="226"/>
      <c r="R24" s="226"/>
      <c r="S24" s="226"/>
      <c r="T24" s="285"/>
      <c r="U24" s="227"/>
      <c r="V24" s="227"/>
      <c r="W24" s="227"/>
      <c r="X24" s="227"/>
      <c r="Y24" s="106"/>
      <c r="Z24" s="106"/>
      <c r="AA24" s="106"/>
      <c r="AB24" s="106"/>
      <c r="AC24" s="106"/>
      <c r="AD24" s="106"/>
      <c r="AE24" s="106"/>
      <c r="AF24" s="106"/>
      <c r="AG24" s="106"/>
      <c r="AH24" s="106"/>
    </row>
    <row r="25" spans="1:34" x14ac:dyDescent="0.25">
      <c r="A25" s="208"/>
      <c r="B25" s="191" t="s">
        <v>126</v>
      </c>
      <c r="C25" s="227"/>
      <c r="D25" s="227"/>
      <c r="E25" s="227"/>
      <c r="F25" s="227"/>
      <c r="G25" s="227"/>
      <c r="H25" s="227"/>
      <c r="I25" s="191"/>
      <c r="J25" s="191"/>
      <c r="K25" s="191"/>
      <c r="L25" s="191"/>
      <c r="M25" s="191"/>
      <c r="N25" s="227"/>
      <c r="O25" s="191"/>
      <c r="P25" s="191"/>
      <c r="Q25" s="191"/>
      <c r="R25" s="191"/>
      <c r="S25" s="191"/>
      <c r="T25" s="285"/>
      <c r="U25" s="227"/>
      <c r="V25" s="227"/>
      <c r="W25" s="227"/>
      <c r="X25" s="227"/>
      <c r="Y25" s="106"/>
      <c r="Z25" s="106"/>
      <c r="AA25" s="106"/>
      <c r="AB25" s="106"/>
      <c r="AC25" s="106"/>
      <c r="AD25" s="106"/>
      <c r="AE25" s="106"/>
      <c r="AF25" s="106"/>
      <c r="AG25" s="106"/>
      <c r="AH25" s="106"/>
    </row>
    <row r="26" spans="1:34" x14ac:dyDescent="0.25">
      <c r="A26" s="208"/>
      <c r="B26" s="191" t="s">
        <v>238</v>
      </c>
      <c r="C26" s="227"/>
      <c r="D26" s="227"/>
      <c r="E26" s="227"/>
      <c r="F26" s="227"/>
      <c r="G26" s="227"/>
      <c r="H26" s="227"/>
      <c r="I26" s="191"/>
      <c r="J26" s="191"/>
      <c r="K26" s="191"/>
      <c r="L26" s="191"/>
      <c r="M26" s="191"/>
      <c r="N26" s="227"/>
      <c r="O26" s="191"/>
      <c r="P26" s="191"/>
      <c r="Q26" s="191"/>
      <c r="R26" s="191"/>
      <c r="S26" s="191"/>
      <c r="T26" s="285"/>
      <c r="U26" s="227"/>
      <c r="V26" s="227"/>
      <c r="W26" s="227"/>
      <c r="X26" s="227"/>
      <c r="Y26" s="106"/>
      <c r="Z26" s="106"/>
      <c r="AA26" s="106"/>
      <c r="AB26" s="106"/>
      <c r="AC26" s="106"/>
      <c r="AD26" s="106"/>
      <c r="AE26" s="106"/>
      <c r="AF26" s="106"/>
      <c r="AG26" s="106"/>
      <c r="AH26" s="106"/>
    </row>
    <row r="27" spans="1:34" x14ac:dyDescent="0.25">
      <c r="A27" s="208"/>
      <c r="B27" s="191" t="s">
        <v>239</v>
      </c>
      <c r="C27" s="227"/>
      <c r="D27" s="227"/>
      <c r="E27" s="227"/>
      <c r="F27" s="227"/>
      <c r="G27" s="227"/>
      <c r="H27" s="227"/>
      <c r="I27" s="191"/>
      <c r="J27" s="191"/>
      <c r="K27" s="191"/>
      <c r="L27" s="191"/>
      <c r="M27" s="191"/>
      <c r="N27" s="227"/>
      <c r="O27" s="191"/>
      <c r="P27" s="191"/>
      <c r="Q27" s="191"/>
      <c r="R27" s="191"/>
      <c r="S27" s="191"/>
      <c r="T27" s="285"/>
      <c r="U27" s="227"/>
      <c r="V27" s="227"/>
      <c r="W27" s="227"/>
      <c r="X27" s="227"/>
      <c r="Y27" s="106"/>
      <c r="Z27" s="106"/>
      <c r="AA27" s="106"/>
      <c r="AB27" s="106"/>
      <c r="AC27" s="106"/>
      <c r="AD27" s="106"/>
      <c r="AE27" s="106"/>
      <c r="AF27" s="106"/>
      <c r="AG27" s="106"/>
      <c r="AH27" s="106"/>
    </row>
    <row r="28" spans="1:34" x14ac:dyDescent="0.25">
      <c r="A28" s="208">
        <v>1</v>
      </c>
      <c r="B28" s="102"/>
      <c r="C28" s="208"/>
      <c r="D28" s="227"/>
      <c r="E28" s="227"/>
      <c r="F28" s="227"/>
      <c r="G28" s="227"/>
      <c r="H28" s="227"/>
      <c r="I28" s="102"/>
      <c r="J28" s="208"/>
      <c r="K28" s="208"/>
      <c r="L28" s="208"/>
      <c r="M28" s="227">
        <f>J28+K28+L28</f>
        <v>0</v>
      </c>
      <c r="N28" s="227"/>
      <c r="O28" s="102"/>
      <c r="P28" s="208"/>
      <c r="Q28" s="208"/>
      <c r="R28" s="208"/>
      <c r="S28" s="227">
        <f>P28+Q28+R28</f>
        <v>0</v>
      </c>
      <c r="T28" s="285">
        <f t="shared" si="0"/>
        <v>0</v>
      </c>
      <c r="U28" s="227">
        <f t="shared" si="1"/>
        <v>0</v>
      </c>
      <c r="V28" s="227">
        <f t="shared" si="2"/>
        <v>0</v>
      </c>
      <c r="W28" s="227">
        <f t="shared" si="3"/>
        <v>0</v>
      </c>
      <c r="X28" s="227">
        <f t="shared" si="4"/>
        <v>0</v>
      </c>
      <c r="Y28" s="102"/>
      <c r="Z28" s="208"/>
      <c r="AA28" s="208"/>
      <c r="AB28" s="208"/>
      <c r="AC28" s="227">
        <f>Z28+AA28+AB28</f>
        <v>0</v>
      </c>
      <c r="AD28" s="102"/>
      <c r="AE28" s="208"/>
      <c r="AF28" s="208"/>
      <c r="AG28" s="208"/>
      <c r="AH28" s="227">
        <f>AE28+AF28+AG28</f>
        <v>0</v>
      </c>
    </row>
    <row r="29" spans="1:34" x14ac:dyDescent="0.25">
      <c r="A29" s="208">
        <v>2</v>
      </c>
      <c r="B29" s="102"/>
      <c r="C29" s="208"/>
      <c r="D29" s="227"/>
      <c r="E29" s="227"/>
      <c r="F29" s="227"/>
      <c r="G29" s="227"/>
      <c r="H29" s="227"/>
      <c r="I29" s="102"/>
      <c r="J29" s="208"/>
      <c r="K29" s="208"/>
      <c r="L29" s="208"/>
      <c r="M29" s="227">
        <f>J29+K29+L29</f>
        <v>0</v>
      </c>
      <c r="N29" s="227"/>
      <c r="O29" s="102"/>
      <c r="P29" s="208"/>
      <c r="Q29" s="208"/>
      <c r="R29" s="208"/>
      <c r="S29" s="227">
        <f>P29+Q29+R29</f>
        <v>0</v>
      </c>
      <c r="T29" s="285">
        <f t="shared" si="0"/>
        <v>0</v>
      </c>
      <c r="U29" s="227">
        <f t="shared" si="1"/>
        <v>0</v>
      </c>
      <c r="V29" s="227">
        <f t="shared" si="2"/>
        <v>0</v>
      </c>
      <c r="W29" s="227">
        <f t="shared" si="3"/>
        <v>0</v>
      </c>
      <c r="X29" s="227">
        <f t="shared" si="4"/>
        <v>0</v>
      </c>
      <c r="Y29" s="102"/>
      <c r="Z29" s="208"/>
      <c r="AA29" s="208"/>
      <c r="AB29" s="208"/>
      <c r="AC29" s="227">
        <f>Z29+AA29+AB29</f>
        <v>0</v>
      </c>
      <c r="AD29" s="102"/>
      <c r="AE29" s="208"/>
      <c r="AF29" s="208"/>
      <c r="AG29" s="208"/>
      <c r="AH29" s="227">
        <f>AE29+AF29+AG29</f>
        <v>0</v>
      </c>
    </row>
    <row r="30" spans="1:34" x14ac:dyDescent="0.25">
      <c r="A30" s="208">
        <v>3</v>
      </c>
      <c r="B30" s="228"/>
      <c r="C30" s="208"/>
      <c r="D30" s="227"/>
      <c r="E30" s="227"/>
      <c r="F30" s="227"/>
      <c r="G30" s="227"/>
      <c r="H30" s="227"/>
      <c r="I30" s="102"/>
      <c r="J30" s="208"/>
      <c r="K30" s="208"/>
      <c r="L30" s="208"/>
      <c r="M30" s="227">
        <f>J30+K30+L30</f>
        <v>0</v>
      </c>
      <c r="N30" s="227"/>
      <c r="O30" s="102"/>
      <c r="P30" s="208"/>
      <c r="Q30" s="208"/>
      <c r="R30" s="208"/>
      <c r="S30" s="227">
        <f>P30+Q30+R30</f>
        <v>0</v>
      </c>
      <c r="T30" s="285">
        <f t="shared" si="0"/>
        <v>0</v>
      </c>
      <c r="U30" s="227">
        <f t="shared" si="1"/>
        <v>0</v>
      </c>
      <c r="V30" s="227">
        <f t="shared" si="2"/>
        <v>0</v>
      </c>
      <c r="W30" s="227">
        <f t="shared" si="3"/>
        <v>0</v>
      </c>
      <c r="X30" s="227">
        <f t="shared" si="4"/>
        <v>0</v>
      </c>
      <c r="Y30" s="102"/>
      <c r="Z30" s="208"/>
      <c r="AA30" s="208"/>
      <c r="AB30" s="208"/>
      <c r="AC30" s="227">
        <f>Z30+AA30+AB30</f>
        <v>0</v>
      </c>
      <c r="AD30" s="102"/>
      <c r="AE30" s="208"/>
      <c r="AF30" s="208"/>
      <c r="AG30" s="208"/>
      <c r="AH30" s="227">
        <f>AE30+AF30+AG30</f>
        <v>0</v>
      </c>
    </row>
    <row r="31" spans="1:34" s="230" customFormat="1" ht="27" x14ac:dyDescent="0.25">
      <c r="A31" s="225"/>
      <c r="B31" s="233" t="s">
        <v>240</v>
      </c>
      <c r="C31" s="229" t="s">
        <v>1</v>
      </c>
      <c r="D31" s="229" t="s">
        <v>1</v>
      </c>
      <c r="E31" s="229" t="s">
        <v>1</v>
      </c>
      <c r="F31" s="229" t="s">
        <v>1</v>
      </c>
      <c r="G31" s="229" t="s">
        <v>1</v>
      </c>
      <c r="H31" s="229" t="s">
        <v>1</v>
      </c>
      <c r="I31" s="229">
        <f>SUM(I28:I30)</f>
        <v>0</v>
      </c>
      <c r="J31" s="229">
        <f>SUM(J28:J30)</f>
        <v>0</v>
      </c>
      <c r="K31" s="229">
        <f>SUM(K28:K30)</f>
        <v>0</v>
      </c>
      <c r="L31" s="229">
        <f>SUM(L28:L30)</f>
        <v>0</v>
      </c>
      <c r="M31" s="229">
        <f>SUM(M28:M30)</f>
        <v>0</v>
      </c>
      <c r="N31" s="229" t="s">
        <v>1</v>
      </c>
      <c r="O31" s="229">
        <f>SUM(O28:O30)</f>
        <v>0</v>
      </c>
      <c r="P31" s="229">
        <f>SUM(P28:P30)</f>
        <v>0</v>
      </c>
      <c r="Q31" s="229">
        <f>SUM(Q28:Q30)</f>
        <v>0</v>
      </c>
      <c r="R31" s="229">
        <f>SUM(R28:R30)</f>
        <v>0</v>
      </c>
      <c r="S31" s="229">
        <f t="shared" ref="S31:AB31" si="8">SUM(S28:S30)</f>
        <v>0</v>
      </c>
      <c r="T31" s="229">
        <f t="shared" si="8"/>
        <v>0</v>
      </c>
      <c r="U31" s="229">
        <f t="shared" si="8"/>
        <v>0</v>
      </c>
      <c r="V31" s="229">
        <f t="shared" si="8"/>
        <v>0</v>
      </c>
      <c r="W31" s="229">
        <f t="shared" si="8"/>
        <v>0</v>
      </c>
      <c r="X31" s="229">
        <f t="shared" si="8"/>
        <v>0</v>
      </c>
      <c r="Y31" s="229">
        <f t="shared" si="8"/>
        <v>0</v>
      </c>
      <c r="Z31" s="229">
        <f t="shared" si="8"/>
        <v>0</v>
      </c>
      <c r="AA31" s="229">
        <f t="shared" si="8"/>
        <v>0</v>
      </c>
      <c r="AB31" s="229">
        <f t="shared" si="8"/>
        <v>0</v>
      </c>
      <c r="AC31" s="229">
        <f t="shared" ref="AC31:AH31" si="9">SUM(AC28:AC30)</f>
        <v>0</v>
      </c>
      <c r="AD31" s="229">
        <f t="shared" si="9"/>
        <v>0</v>
      </c>
      <c r="AE31" s="229">
        <f t="shared" si="9"/>
        <v>0</v>
      </c>
      <c r="AF31" s="229">
        <f t="shared" si="9"/>
        <v>0</v>
      </c>
      <c r="AG31" s="229">
        <f t="shared" si="9"/>
        <v>0</v>
      </c>
      <c r="AH31" s="229">
        <f t="shared" si="9"/>
        <v>0</v>
      </c>
    </row>
    <row r="32" spans="1:34" x14ac:dyDescent="0.25">
      <c r="A32" s="208"/>
      <c r="B32" s="191" t="s">
        <v>239</v>
      </c>
      <c r="C32" s="227"/>
      <c r="D32" s="227"/>
      <c r="E32" s="227"/>
      <c r="F32" s="227"/>
      <c r="G32" s="227"/>
      <c r="H32" s="227"/>
      <c r="I32" s="191"/>
      <c r="J32" s="191"/>
      <c r="K32" s="191"/>
      <c r="L32" s="191"/>
      <c r="M32" s="191"/>
      <c r="N32" s="227"/>
      <c r="O32" s="191"/>
      <c r="P32" s="191"/>
      <c r="Q32" s="191"/>
      <c r="R32" s="191"/>
      <c r="S32" s="191"/>
      <c r="T32" s="285"/>
      <c r="U32" s="227"/>
      <c r="V32" s="227"/>
      <c r="W32" s="227"/>
      <c r="X32" s="227"/>
      <c r="Y32" s="106"/>
      <c r="Z32" s="106"/>
      <c r="AA32" s="106"/>
      <c r="AB32" s="106"/>
      <c r="AC32" s="106"/>
      <c r="AD32" s="106"/>
      <c r="AE32" s="106"/>
      <c r="AF32" s="106"/>
      <c r="AG32" s="106"/>
      <c r="AH32" s="106"/>
    </row>
    <row r="33" spans="1:34" x14ac:dyDescent="0.25">
      <c r="A33" s="208">
        <v>1</v>
      </c>
      <c r="B33" s="102"/>
      <c r="C33" s="208"/>
      <c r="D33" s="227"/>
      <c r="E33" s="227"/>
      <c r="F33" s="227"/>
      <c r="G33" s="227"/>
      <c r="H33" s="227"/>
      <c r="I33" s="102"/>
      <c r="J33" s="208"/>
      <c r="K33" s="208"/>
      <c r="L33" s="208"/>
      <c r="M33" s="227">
        <f>J33+K33+L33</f>
        <v>0</v>
      </c>
      <c r="N33" s="227"/>
      <c r="O33" s="102"/>
      <c r="P33" s="208"/>
      <c r="Q33" s="208"/>
      <c r="R33" s="208"/>
      <c r="S33" s="227">
        <f>P33+Q33+R33</f>
        <v>0</v>
      </c>
      <c r="T33" s="285">
        <f t="shared" si="0"/>
        <v>0</v>
      </c>
      <c r="U33" s="227">
        <f t="shared" si="1"/>
        <v>0</v>
      </c>
      <c r="V33" s="227">
        <f t="shared" si="2"/>
        <v>0</v>
      </c>
      <c r="W33" s="227">
        <f t="shared" si="3"/>
        <v>0</v>
      </c>
      <c r="X33" s="227">
        <f t="shared" si="4"/>
        <v>0</v>
      </c>
      <c r="Y33" s="102"/>
      <c r="Z33" s="208"/>
      <c r="AA33" s="208"/>
      <c r="AB33" s="208"/>
      <c r="AC33" s="227">
        <f>Z33+AA33+AB33</f>
        <v>0</v>
      </c>
      <c r="AD33" s="102"/>
      <c r="AE33" s="208"/>
      <c r="AF33" s="208"/>
      <c r="AG33" s="208"/>
      <c r="AH33" s="227">
        <f>AE33+AF33+AG33</f>
        <v>0</v>
      </c>
    </row>
    <row r="34" spans="1:34" x14ac:dyDescent="0.25">
      <c r="A34" s="208">
        <v>2</v>
      </c>
      <c r="B34" s="102"/>
      <c r="C34" s="208"/>
      <c r="D34" s="227"/>
      <c r="E34" s="227"/>
      <c r="F34" s="227"/>
      <c r="G34" s="227"/>
      <c r="H34" s="227"/>
      <c r="I34" s="102"/>
      <c r="J34" s="208"/>
      <c r="K34" s="208"/>
      <c r="L34" s="208"/>
      <c r="M34" s="227">
        <f>J34+K34+L34</f>
        <v>0</v>
      </c>
      <c r="N34" s="227"/>
      <c r="O34" s="102"/>
      <c r="P34" s="208"/>
      <c r="Q34" s="208"/>
      <c r="R34" s="208"/>
      <c r="S34" s="227">
        <f>P34+Q34+R34</f>
        <v>0</v>
      </c>
      <c r="T34" s="285">
        <f t="shared" si="0"/>
        <v>0</v>
      </c>
      <c r="U34" s="227">
        <f t="shared" si="1"/>
        <v>0</v>
      </c>
      <c r="V34" s="227">
        <f t="shared" si="2"/>
        <v>0</v>
      </c>
      <c r="W34" s="227">
        <f t="shared" si="3"/>
        <v>0</v>
      </c>
      <c r="X34" s="227">
        <f t="shared" si="4"/>
        <v>0</v>
      </c>
      <c r="Y34" s="102"/>
      <c r="Z34" s="208"/>
      <c r="AA34" s="208"/>
      <c r="AB34" s="208"/>
      <c r="AC34" s="227">
        <f>Z34+AA34+AB34</f>
        <v>0</v>
      </c>
      <c r="AD34" s="102"/>
      <c r="AE34" s="208"/>
      <c r="AF34" s="208"/>
      <c r="AG34" s="208"/>
      <c r="AH34" s="227">
        <f>AE34+AF34+AG34</f>
        <v>0</v>
      </c>
    </row>
    <row r="35" spans="1:34" x14ac:dyDescent="0.25">
      <c r="A35" s="208">
        <v>3</v>
      </c>
      <c r="B35" s="228"/>
      <c r="C35" s="208"/>
      <c r="D35" s="227"/>
      <c r="E35" s="227"/>
      <c r="F35" s="227"/>
      <c r="G35" s="227"/>
      <c r="H35" s="227"/>
      <c r="I35" s="102"/>
      <c r="J35" s="208"/>
      <c r="K35" s="208"/>
      <c r="L35" s="208"/>
      <c r="M35" s="227">
        <f>J35+K35+L35</f>
        <v>0</v>
      </c>
      <c r="N35" s="227"/>
      <c r="O35" s="102"/>
      <c r="P35" s="208"/>
      <c r="Q35" s="208"/>
      <c r="R35" s="208"/>
      <c r="S35" s="227">
        <f>P35+Q35+R35</f>
        <v>0</v>
      </c>
      <c r="T35" s="285">
        <f t="shared" si="0"/>
        <v>0</v>
      </c>
      <c r="U35" s="227">
        <f t="shared" si="1"/>
        <v>0</v>
      </c>
      <c r="V35" s="227">
        <f t="shared" si="2"/>
        <v>0</v>
      </c>
      <c r="W35" s="227">
        <f t="shared" si="3"/>
        <v>0</v>
      </c>
      <c r="X35" s="227">
        <f t="shared" si="4"/>
        <v>0</v>
      </c>
      <c r="Y35" s="102"/>
      <c r="Z35" s="208"/>
      <c r="AA35" s="208"/>
      <c r="AB35" s="208"/>
      <c r="AC35" s="227">
        <f>Z35+AA35+AB35</f>
        <v>0</v>
      </c>
      <c r="AD35" s="102"/>
      <c r="AE35" s="208"/>
      <c r="AF35" s="208"/>
      <c r="AG35" s="208"/>
      <c r="AH35" s="227">
        <f>AE35+AF35+AG35</f>
        <v>0</v>
      </c>
    </row>
    <row r="36" spans="1:34" s="230" customFormat="1" ht="27" x14ac:dyDescent="0.25">
      <c r="A36" s="225"/>
      <c r="B36" s="233" t="s">
        <v>240</v>
      </c>
      <c r="C36" s="229" t="s">
        <v>1</v>
      </c>
      <c r="D36" s="229" t="s">
        <v>1</v>
      </c>
      <c r="E36" s="229" t="s">
        <v>1</v>
      </c>
      <c r="F36" s="229" t="s">
        <v>1</v>
      </c>
      <c r="G36" s="229" t="s">
        <v>1</v>
      </c>
      <c r="H36" s="229" t="s">
        <v>1</v>
      </c>
      <c r="I36" s="229">
        <f>SUM(I33:I35)</f>
        <v>0</v>
      </c>
      <c r="J36" s="229">
        <f>SUM(J33:J35)</f>
        <v>0</v>
      </c>
      <c r="K36" s="229">
        <f>SUM(K33:K35)</f>
        <v>0</v>
      </c>
      <c r="L36" s="229">
        <f>SUM(L33:L35)</f>
        <v>0</v>
      </c>
      <c r="M36" s="229">
        <f>SUM(M33:M35)</f>
        <v>0</v>
      </c>
      <c r="N36" s="229" t="s">
        <v>1</v>
      </c>
      <c r="O36" s="229">
        <f>SUM(O33:O35)</f>
        <v>0</v>
      </c>
      <c r="P36" s="229">
        <f>SUM(P33:P35)</f>
        <v>0</v>
      </c>
      <c r="Q36" s="229">
        <f>SUM(Q33:Q35)</f>
        <v>0</v>
      </c>
      <c r="R36" s="229">
        <f>SUM(R33:R35)</f>
        <v>0</v>
      </c>
      <c r="S36" s="229">
        <f>SUM(S33:S35)</f>
        <v>0</v>
      </c>
      <c r="T36" s="285">
        <f t="shared" si="0"/>
        <v>0</v>
      </c>
      <c r="U36" s="227">
        <f t="shared" si="1"/>
        <v>0</v>
      </c>
      <c r="V36" s="227">
        <f t="shared" si="2"/>
        <v>0</v>
      </c>
      <c r="W36" s="227">
        <f t="shared" si="3"/>
        <v>0</v>
      </c>
      <c r="X36" s="227">
        <f t="shared" si="4"/>
        <v>0</v>
      </c>
      <c r="Y36" s="229">
        <f t="shared" ref="Y36:AH36" si="10">SUM(Y33:Y35)</f>
        <v>0</v>
      </c>
      <c r="Z36" s="229">
        <f t="shared" si="10"/>
        <v>0</v>
      </c>
      <c r="AA36" s="229">
        <f t="shared" si="10"/>
        <v>0</v>
      </c>
      <c r="AB36" s="229">
        <f t="shared" si="10"/>
        <v>0</v>
      </c>
      <c r="AC36" s="229">
        <f t="shared" si="10"/>
        <v>0</v>
      </c>
      <c r="AD36" s="229">
        <f t="shared" si="10"/>
        <v>0</v>
      </c>
      <c r="AE36" s="229">
        <f t="shared" si="10"/>
        <v>0</v>
      </c>
      <c r="AF36" s="229">
        <f t="shared" si="10"/>
        <v>0</v>
      </c>
      <c r="AG36" s="229">
        <f t="shared" si="10"/>
        <v>0</v>
      </c>
      <c r="AH36" s="229">
        <f t="shared" si="10"/>
        <v>0</v>
      </c>
    </row>
    <row r="37" spans="1:34" s="230" customFormat="1" ht="27" x14ac:dyDescent="0.25">
      <c r="A37" s="225"/>
      <c r="B37" s="233" t="s">
        <v>249</v>
      </c>
      <c r="C37" s="229" t="s">
        <v>1</v>
      </c>
      <c r="D37" s="229" t="s">
        <v>1</v>
      </c>
      <c r="E37" s="229" t="s">
        <v>1</v>
      </c>
      <c r="F37" s="229" t="s">
        <v>1</v>
      </c>
      <c r="G37" s="229" t="s">
        <v>1</v>
      </c>
      <c r="H37" s="229" t="s">
        <v>1</v>
      </c>
      <c r="I37" s="229">
        <f>I31+I36</f>
        <v>0</v>
      </c>
      <c r="J37" s="229">
        <f>J31+J36</f>
        <v>0</v>
      </c>
      <c r="K37" s="229">
        <f>K31+K36</f>
        <v>0</v>
      </c>
      <c r="L37" s="229">
        <f>L31+L36</f>
        <v>0</v>
      </c>
      <c r="M37" s="229">
        <f>M31+M36</f>
        <v>0</v>
      </c>
      <c r="N37" s="229" t="s">
        <v>1</v>
      </c>
      <c r="O37" s="229">
        <f>O31+O36</f>
        <v>0</v>
      </c>
      <c r="P37" s="229">
        <f>P31+P36</f>
        <v>0</v>
      </c>
      <c r="Q37" s="229">
        <f>Q31+Q36</f>
        <v>0</v>
      </c>
      <c r="R37" s="229">
        <f>R31+R36</f>
        <v>0</v>
      </c>
      <c r="S37" s="229">
        <f>S31+S36</f>
        <v>0</v>
      </c>
      <c r="T37" s="285">
        <f t="shared" si="0"/>
        <v>0</v>
      </c>
      <c r="U37" s="227">
        <f t="shared" si="1"/>
        <v>0</v>
      </c>
      <c r="V37" s="227">
        <f t="shared" si="2"/>
        <v>0</v>
      </c>
      <c r="W37" s="227">
        <f t="shared" si="3"/>
        <v>0</v>
      </c>
      <c r="X37" s="227">
        <f t="shared" si="4"/>
        <v>0</v>
      </c>
      <c r="Y37" s="229">
        <f t="shared" ref="Y37:AH37" si="11">Y31+Y36</f>
        <v>0</v>
      </c>
      <c r="Z37" s="229">
        <f t="shared" si="11"/>
        <v>0</v>
      </c>
      <c r="AA37" s="229">
        <f t="shared" si="11"/>
        <v>0</v>
      </c>
      <c r="AB37" s="229">
        <f t="shared" si="11"/>
        <v>0</v>
      </c>
      <c r="AC37" s="229">
        <f t="shared" si="11"/>
        <v>0</v>
      </c>
      <c r="AD37" s="229">
        <f t="shared" si="11"/>
        <v>0</v>
      </c>
      <c r="AE37" s="229">
        <f t="shared" si="11"/>
        <v>0</v>
      </c>
      <c r="AF37" s="229">
        <f t="shared" si="11"/>
        <v>0</v>
      </c>
      <c r="AG37" s="229">
        <f t="shared" si="11"/>
        <v>0</v>
      </c>
      <c r="AH37" s="229">
        <f t="shared" si="11"/>
        <v>0</v>
      </c>
    </row>
    <row r="38" spans="1:34" s="230" customFormat="1" ht="14.25" x14ac:dyDescent="0.25">
      <c r="A38" s="225"/>
      <c r="B38" s="233"/>
      <c r="C38" s="229"/>
      <c r="D38" s="229"/>
      <c r="E38" s="229"/>
      <c r="F38" s="229"/>
      <c r="G38" s="229"/>
      <c r="H38" s="229"/>
      <c r="I38" s="229"/>
      <c r="J38" s="229"/>
      <c r="K38" s="229"/>
      <c r="L38" s="229"/>
      <c r="M38" s="229"/>
      <c r="N38" s="229"/>
      <c r="O38" s="229"/>
      <c r="P38" s="229"/>
      <c r="Q38" s="229"/>
      <c r="R38" s="229"/>
      <c r="S38" s="229"/>
      <c r="T38" s="285"/>
      <c r="U38" s="227"/>
      <c r="V38" s="227"/>
      <c r="W38" s="227"/>
      <c r="X38" s="227"/>
      <c r="Y38" s="112"/>
      <c r="Z38" s="112"/>
      <c r="AA38" s="112"/>
      <c r="AB38" s="112"/>
      <c r="AC38" s="112"/>
      <c r="AD38" s="112"/>
      <c r="AE38" s="112"/>
      <c r="AF38" s="112"/>
      <c r="AG38" s="112"/>
      <c r="AH38" s="112"/>
    </row>
    <row r="39" spans="1:34" ht="14.25" x14ac:dyDescent="0.25">
      <c r="A39" s="225" t="s">
        <v>3</v>
      </c>
      <c r="B39" s="226" t="s">
        <v>244</v>
      </c>
      <c r="C39" s="227"/>
      <c r="D39" s="227"/>
      <c r="E39" s="227"/>
      <c r="F39" s="227"/>
      <c r="G39" s="227"/>
      <c r="H39" s="227"/>
      <c r="I39" s="226"/>
      <c r="J39" s="226"/>
      <c r="K39" s="226"/>
      <c r="L39" s="226"/>
      <c r="M39" s="226"/>
      <c r="N39" s="227"/>
      <c r="O39" s="226"/>
      <c r="P39" s="226"/>
      <c r="Q39" s="226"/>
      <c r="R39" s="226"/>
      <c r="S39" s="226"/>
      <c r="T39" s="285"/>
      <c r="U39" s="227"/>
      <c r="V39" s="227"/>
      <c r="W39" s="227"/>
      <c r="X39" s="227"/>
      <c r="Y39" s="106"/>
      <c r="Z39" s="106"/>
      <c r="AA39" s="106"/>
      <c r="AB39" s="106"/>
      <c r="AC39" s="106"/>
      <c r="AD39" s="106"/>
      <c r="AE39" s="106"/>
      <c r="AF39" s="106"/>
      <c r="AG39" s="106"/>
      <c r="AH39" s="106"/>
    </row>
    <row r="40" spans="1:34" x14ac:dyDescent="0.25">
      <c r="A40" s="208"/>
      <c r="B40" s="191" t="s">
        <v>126</v>
      </c>
      <c r="C40" s="227"/>
      <c r="D40" s="227"/>
      <c r="E40" s="227"/>
      <c r="F40" s="227"/>
      <c r="G40" s="227"/>
      <c r="H40" s="227"/>
      <c r="I40" s="191"/>
      <c r="J40" s="191"/>
      <c r="K40" s="191"/>
      <c r="L40" s="191"/>
      <c r="M40" s="191"/>
      <c r="N40" s="227"/>
      <c r="O40" s="191"/>
      <c r="P40" s="191"/>
      <c r="Q40" s="191"/>
      <c r="R40" s="191"/>
      <c r="S40" s="191"/>
      <c r="T40" s="285"/>
      <c r="U40" s="227"/>
      <c r="V40" s="227"/>
      <c r="W40" s="227"/>
      <c r="X40" s="227"/>
      <c r="Y40" s="106"/>
      <c r="Z40" s="106"/>
      <c r="AA40" s="106"/>
      <c r="AB40" s="106"/>
      <c r="AC40" s="106"/>
      <c r="AD40" s="106"/>
      <c r="AE40" s="106"/>
      <c r="AF40" s="106"/>
      <c r="AG40" s="106"/>
      <c r="AH40" s="106"/>
    </row>
    <row r="41" spans="1:34" x14ac:dyDescent="0.25">
      <c r="A41" s="208"/>
      <c r="B41" s="191" t="s">
        <v>238</v>
      </c>
      <c r="C41" s="227"/>
      <c r="D41" s="227"/>
      <c r="E41" s="227"/>
      <c r="F41" s="227"/>
      <c r="G41" s="227"/>
      <c r="H41" s="227"/>
      <c r="I41" s="191"/>
      <c r="J41" s="191"/>
      <c r="K41" s="191"/>
      <c r="L41" s="191"/>
      <c r="M41" s="191"/>
      <c r="N41" s="227"/>
      <c r="O41" s="191"/>
      <c r="P41" s="191"/>
      <c r="Q41" s="191"/>
      <c r="R41" s="191"/>
      <c r="S41" s="191"/>
      <c r="T41" s="285"/>
      <c r="U41" s="227"/>
      <c r="V41" s="227"/>
      <c r="W41" s="227"/>
      <c r="X41" s="227"/>
      <c r="Y41" s="106"/>
      <c r="Z41" s="106"/>
      <c r="AA41" s="106"/>
      <c r="AB41" s="106"/>
      <c r="AC41" s="106"/>
      <c r="AD41" s="106"/>
      <c r="AE41" s="106"/>
      <c r="AF41" s="106"/>
      <c r="AG41" s="106"/>
      <c r="AH41" s="106"/>
    </row>
    <row r="42" spans="1:34" x14ac:dyDescent="0.25">
      <c r="A42" s="208"/>
      <c r="B42" s="191" t="s">
        <v>239</v>
      </c>
      <c r="C42" s="227"/>
      <c r="D42" s="227"/>
      <c r="E42" s="227"/>
      <c r="F42" s="227"/>
      <c r="G42" s="227"/>
      <c r="H42" s="227"/>
      <c r="I42" s="191"/>
      <c r="J42" s="191"/>
      <c r="K42" s="191"/>
      <c r="L42" s="191"/>
      <c r="M42" s="191"/>
      <c r="N42" s="227"/>
      <c r="O42" s="191"/>
      <c r="P42" s="191"/>
      <c r="Q42" s="191"/>
      <c r="R42" s="191"/>
      <c r="S42" s="191"/>
      <c r="T42" s="285"/>
      <c r="U42" s="227"/>
      <c r="V42" s="227"/>
      <c r="W42" s="227"/>
      <c r="X42" s="227"/>
      <c r="Y42" s="106"/>
      <c r="Z42" s="106"/>
      <c r="AA42" s="106"/>
      <c r="AB42" s="106"/>
      <c r="AC42" s="106"/>
      <c r="AD42" s="106"/>
      <c r="AE42" s="106"/>
      <c r="AF42" s="106"/>
      <c r="AG42" s="106"/>
      <c r="AH42" s="106"/>
    </row>
    <row r="43" spans="1:34" x14ac:dyDescent="0.25">
      <c r="A43" s="208">
        <v>1</v>
      </c>
      <c r="B43" s="102"/>
      <c r="C43" s="208"/>
      <c r="D43" s="227"/>
      <c r="E43" s="227"/>
      <c r="F43" s="227"/>
      <c r="G43" s="227"/>
      <c r="H43" s="227"/>
      <c r="I43" s="102"/>
      <c r="J43" s="208"/>
      <c r="K43" s="208"/>
      <c r="L43" s="208"/>
      <c r="M43" s="227">
        <f>J43+K43+L43</f>
        <v>0</v>
      </c>
      <c r="N43" s="227"/>
      <c r="O43" s="102"/>
      <c r="P43" s="208"/>
      <c r="Q43" s="208"/>
      <c r="R43" s="208"/>
      <c r="S43" s="227">
        <f>P43+Q43+R43</f>
        <v>0</v>
      </c>
      <c r="T43" s="285">
        <f t="shared" si="0"/>
        <v>0</v>
      </c>
      <c r="U43" s="227">
        <f t="shared" si="1"/>
        <v>0</v>
      </c>
      <c r="V43" s="227">
        <f t="shared" si="2"/>
        <v>0</v>
      </c>
      <c r="W43" s="227">
        <f t="shared" si="3"/>
        <v>0</v>
      </c>
      <c r="X43" s="227">
        <f t="shared" si="4"/>
        <v>0</v>
      </c>
      <c r="Y43" s="102"/>
      <c r="Z43" s="208"/>
      <c r="AA43" s="208"/>
      <c r="AB43" s="208"/>
      <c r="AC43" s="227">
        <f>Z43+AA43+AB43</f>
        <v>0</v>
      </c>
      <c r="AD43" s="102"/>
      <c r="AE43" s="208"/>
      <c r="AF43" s="208"/>
      <c r="AG43" s="208"/>
      <c r="AH43" s="227">
        <f>AE43+AF43+AG43</f>
        <v>0</v>
      </c>
    </row>
    <row r="44" spans="1:34" x14ac:dyDescent="0.25">
      <c r="A44" s="208">
        <v>2</v>
      </c>
      <c r="B44" s="102"/>
      <c r="C44" s="208"/>
      <c r="D44" s="227"/>
      <c r="E44" s="227"/>
      <c r="F44" s="227"/>
      <c r="G44" s="227"/>
      <c r="H44" s="227"/>
      <c r="I44" s="102"/>
      <c r="J44" s="208"/>
      <c r="K44" s="208"/>
      <c r="L44" s="208"/>
      <c r="M44" s="227">
        <f>J44+K44+L44</f>
        <v>0</v>
      </c>
      <c r="N44" s="227"/>
      <c r="O44" s="102"/>
      <c r="P44" s="208"/>
      <c r="Q44" s="208"/>
      <c r="R44" s="208"/>
      <c r="S44" s="227">
        <f>P44+Q44+R44</f>
        <v>0</v>
      </c>
      <c r="T44" s="285">
        <f t="shared" si="0"/>
        <v>0</v>
      </c>
      <c r="U44" s="227">
        <f t="shared" si="1"/>
        <v>0</v>
      </c>
      <c r="V44" s="227">
        <f t="shared" si="2"/>
        <v>0</v>
      </c>
      <c r="W44" s="227">
        <f t="shared" si="3"/>
        <v>0</v>
      </c>
      <c r="X44" s="227">
        <f t="shared" si="4"/>
        <v>0</v>
      </c>
      <c r="Y44" s="102"/>
      <c r="Z44" s="208"/>
      <c r="AA44" s="208"/>
      <c r="AB44" s="208"/>
      <c r="AC44" s="227">
        <f>Z44+AA44+AB44</f>
        <v>0</v>
      </c>
      <c r="AD44" s="102"/>
      <c r="AE44" s="208"/>
      <c r="AF44" s="208"/>
      <c r="AG44" s="208"/>
      <c r="AH44" s="227">
        <f>AE44+AF44+AG44</f>
        <v>0</v>
      </c>
    </row>
    <row r="45" spans="1:34" x14ac:dyDescent="0.25">
      <c r="A45" s="208">
        <v>3</v>
      </c>
      <c r="B45" s="228"/>
      <c r="C45" s="208"/>
      <c r="D45" s="227"/>
      <c r="E45" s="227"/>
      <c r="F45" s="227"/>
      <c r="G45" s="227"/>
      <c r="H45" s="227"/>
      <c r="I45" s="102"/>
      <c r="J45" s="208"/>
      <c r="K45" s="208"/>
      <c r="L45" s="208"/>
      <c r="M45" s="227">
        <f>J45+K45+L45</f>
        <v>0</v>
      </c>
      <c r="N45" s="227"/>
      <c r="O45" s="102"/>
      <c r="P45" s="208"/>
      <c r="Q45" s="208"/>
      <c r="R45" s="208"/>
      <c r="S45" s="227">
        <f>P45+Q45+R45</f>
        <v>0</v>
      </c>
      <c r="T45" s="285">
        <f t="shared" si="0"/>
        <v>0</v>
      </c>
      <c r="U45" s="227">
        <f t="shared" si="1"/>
        <v>0</v>
      </c>
      <c r="V45" s="227">
        <f t="shared" si="2"/>
        <v>0</v>
      </c>
      <c r="W45" s="227">
        <f t="shared" si="3"/>
        <v>0</v>
      </c>
      <c r="X45" s="227">
        <f t="shared" si="4"/>
        <v>0</v>
      </c>
      <c r="Y45" s="102"/>
      <c r="Z45" s="208"/>
      <c r="AA45" s="208"/>
      <c r="AB45" s="208"/>
      <c r="AC45" s="227">
        <f>Z45+AA45+AB45</f>
        <v>0</v>
      </c>
      <c r="AD45" s="102"/>
      <c r="AE45" s="208"/>
      <c r="AF45" s="208"/>
      <c r="AG45" s="208"/>
      <c r="AH45" s="227">
        <f>AE45+AF45+AG45</f>
        <v>0</v>
      </c>
    </row>
    <row r="46" spans="1:34" s="230" customFormat="1" ht="27" x14ac:dyDescent="0.25">
      <c r="A46" s="225"/>
      <c r="B46" s="233" t="s">
        <v>240</v>
      </c>
      <c r="C46" s="229" t="s">
        <v>1</v>
      </c>
      <c r="D46" s="229" t="s">
        <v>1</v>
      </c>
      <c r="E46" s="229" t="s">
        <v>1</v>
      </c>
      <c r="F46" s="229" t="s">
        <v>1</v>
      </c>
      <c r="G46" s="229" t="s">
        <v>1</v>
      </c>
      <c r="H46" s="229" t="s">
        <v>1</v>
      </c>
      <c r="I46" s="229">
        <f>SUM(I43:I45)</f>
        <v>0</v>
      </c>
      <c r="J46" s="229">
        <f>SUM(J43:J45)</f>
        <v>0</v>
      </c>
      <c r="K46" s="229">
        <f>SUM(K43:K45)</f>
        <v>0</v>
      </c>
      <c r="L46" s="229">
        <f>SUM(L43:L45)</f>
        <v>0</v>
      </c>
      <c r="M46" s="229">
        <f>SUM(M43:M45)</f>
        <v>0</v>
      </c>
      <c r="N46" s="229" t="s">
        <v>1</v>
      </c>
      <c r="O46" s="229">
        <f>SUM(O43:O45)</f>
        <v>0</v>
      </c>
      <c r="P46" s="229">
        <f>SUM(P43:P45)</f>
        <v>0</v>
      </c>
      <c r="Q46" s="229">
        <f>SUM(Q43:Q45)</f>
        <v>0</v>
      </c>
      <c r="R46" s="229">
        <f>SUM(R43:R45)</f>
        <v>0</v>
      </c>
      <c r="S46" s="229">
        <f>SUM(S43:S45)</f>
        <v>0</v>
      </c>
      <c r="T46" s="329">
        <f t="shared" si="0"/>
        <v>0</v>
      </c>
      <c r="U46" s="229">
        <f t="shared" si="1"/>
        <v>0</v>
      </c>
      <c r="V46" s="229">
        <f t="shared" si="2"/>
        <v>0</v>
      </c>
      <c r="W46" s="229">
        <f t="shared" si="3"/>
        <v>0</v>
      </c>
      <c r="X46" s="229">
        <f t="shared" si="4"/>
        <v>0</v>
      </c>
      <c r="Y46" s="229">
        <f t="shared" ref="Y46:AH46" si="12">SUM(Y43:Y45)</f>
        <v>0</v>
      </c>
      <c r="Z46" s="229">
        <f t="shared" si="12"/>
        <v>0</v>
      </c>
      <c r="AA46" s="229">
        <f t="shared" si="12"/>
        <v>0</v>
      </c>
      <c r="AB46" s="229">
        <f t="shared" si="12"/>
        <v>0</v>
      </c>
      <c r="AC46" s="229">
        <f t="shared" si="12"/>
        <v>0</v>
      </c>
      <c r="AD46" s="229">
        <f t="shared" si="12"/>
        <v>0</v>
      </c>
      <c r="AE46" s="229">
        <f t="shared" si="12"/>
        <v>0</v>
      </c>
      <c r="AF46" s="229">
        <f t="shared" si="12"/>
        <v>0</v>
      </c>
      <c r="AG46" s="229">
        <f t="shared" si="12"/>
        <v>0</v>
      </c>
      <c r="AH46" s="229">
        <f t="shared" si="12"/>
        <v>0</v>
      </c>
    </row>
    <row r="47" spans="1:34" x14ac:dyDescent="0.25">
      <c r="A47" s="208"/>
      <c r="B47" s="191" t="s">
        <v>239</v>
      </c>
      <c r="C47" s="227"/>
      <c r="D47" s="227"/>
      <c r="E47" s="227"/>
      <c r="F47" s="227"/>
      <c r="G47" s="227"/>
      <c r="H47" s="227"/>
      <c r="I47" s="191"/>
      <c r="J47" s="191"/>
      <c r="K47" s="191"/>
      <c r="L47" s="191"/>
      <c r="M47" s="191"/>
      <c r="N47" s="227"/>
      <c r="O47" s="191"/>
      <c r="P47" s="191"/>
      <c r="Q47" s="191"/>
      <c r="R47" s="191"/>
      <c r="S47" s="191"/>
      <c r="T47" s="285">
        <f t="shared" si="0"/>
        <v>0</v>
      </c>
      <c r="U47" s="227">
        <f t="shared" si="1"/>
        <v>0</v>
      </c>
      <c r="V47" s="227">
        <f t="shared" si="2"/>
        <v>0</v>
      </c>
      <c r="W47" s="227">
        <f t="shared" si="3"/>
        <v>0</v>
      </c>
      <c r="X47" s="227">
        <f t="shared" si="4"/>
        <v>0</v>
      </c>
      <c r="Y47" s="106"/>
      <c r="Z47" s="106"/>
      <c r="AA47" s="106"/>
      <c r="AB47" s="106"/>
      <c r="AC47" s="106"/>
      <c r="AD47" s="106"/>
      <c r="AE47" s="106"/>
      <c r="AF47" s="106"/>
      <c r="AG47" s="106"/>
      <c r="AH47" s="106"/>
    </row>
    <row r="48" spans="1:34" x14ac:dyDescent="0.25">
      <c r="A48" s="208">
        <v>1</v>
      </c>
      <c r="B48" s="102"/>
      <c r="C48" s="208"/>
      <c r="D48" s="227"/>
      <c r="E48" s="227"/>
      <c r="F48" s="227"/>
      <c r="G48" s="227"/>
      <c r="H48" s="227"/>
      <c r="I48" s="102"/>
      <c r="J48" s="208"/>
      <c r="K48" s="208"/>
      <c r="L48" s="208"/>
      <c r="M48" s="227">
        <f>J48+K48+L48</f>
        <v>0</v>
      </c>
      <c r="N48" s="227"/>
      <c r="O48" s="102"/>
      <c r="P48" s="208"/>
      <c r="Q48" s="208"/>
      <c r="R48" s="208"/>
      <c r="S48" s="227">
        <f>P48+Q48+R48</f>
        <v>0</v>
      </c>
      <c r="T48" s="285">
        <f t="shared" si="0"/>
        <v>0</v>
      </c>
      <c r="U48" s="227">
        <f t="shared" si="1"/>
        <v>0</v>
      </c>
      <c r="V48" s="227">
        <f t="shared" si="2"/>
        <v>0</v>
      </c>
      <c r="W48" s="227">
        <f t="shared" si="3"/>
        <v>0</v>
      </c>
      <c r="X48" s="227">
        <f t="shared" si="4"/>
        <v>0</v>
      </c>
      <c r="Y48" s="102"/>
      <c r="Z48" s="208"/>
      <c r="AA48" s="208"/>
      <c r="AB48" s="208"/>
      <c r="AC48" s="227">
        <f>Z48+AA48+AB48</f>
        <v>0</v>
      </c>
      <c r="AD48" s="102"/>
      <c r="AE48" s="208"/>
      <c r="AF48" s="208"/>
      <c r="AG48" s="208"/>
      <c r="AH48" s="227">
        <f>AE48+AF48+AG48</f>
        <v>0</v>
      </c>
    </row>
    <row r="49" spans="1:34" x14ac:dyDescent="0.25">
      <c r="A49" s="208">
        <v>2</v>
      </c>
      <c r="B49" s="102"/>
      <c r="C49" s="208"/>
      <c r="D49" s="227"/>
      <c r="E49" s="227"/>
      <c r="F49" s="227"/>
      <c r="G49" s="227"/>
      <c r="H49" s="227"/>
      <c r="I49" s="102"/>
      <c r="J49" s="208"/>
      <c r="K49" s="208"/>
      <c r="L49" s="208"/>
      <c r="M49" s="227">
        <f>J49+K49+L49</f>
        <v>0</v>
      </c>
      <c r="N49" s="227"/>
      <c r="O49" s="102"/>
      <c r="P49" s="208"/>
      <c r="Q49" s="208"/>
      <c r="R49" s="208"/>
      <c r="S49" s="227">
        <f>P49+Q49+R49</f>
        <v>0</v>
      </c>
      <c r="T49" s="285">
        <f t="shared" si="0"/>
        <v>0</v>
      </c>
      <c r="U49" s="227">
        <f t="shared" si="1"/>
        <v>0</v>
      </c>
      <c r="V49" s="227">
        <f t="shared" si="2"/>
        <v>0</v>
      </c>
      <c r="W49" s="227">
        <f t="shared" si="3"/>
        <v>0</v>
      </c>
      <c r="X49" s="227">
        <f t="shared" si="4"/>
        <v>0</v>
      </c>
      <c r="Y49" s="102"/>
      <c r="Z49" s="208"/>
      <c r="AA49" s="208"/>
      <c r="AB49" s="208"/>
      <c r="AC49" s="227">
        <f>Z49+AA49+AB49</f>
        <v>0</v>
      </c>
      <c r="AD49" s="102"/>
      <c r="AE49" s="208"/>
      <c r="AF49" s="208"/>
      <c r="AG49" s="208"/>
      <c r="AH49" s="227">
        <f>AE49+AF49+AG49</f>
        <v>0</v>
      </c>
    </row>
    <row r="50" spans="1:34" x14ac:dyDescent="0.25">
      <c r="A50" s="208">
        <v>3</v>
      </c>
      <c r="B50" s="228"/>
      <c r="C50" s="208"/>
      <c r="D50" s="227"/>
      <c r="E50" s="227"/>
      <c r="F50" s="227"/>
      <c r="G50" s="227"/>
      <c r="H50" s="227"/>
      <c r="I50" s="102"/>
      <c r="J50" s="208"/>
      <c r="K50" s="208"/>
      <c r="L50" s="208"/>
      <c r="M50" s="227">
        <f>J50+K50+L50</f>
        <v>0</v>
      </c>
      <c r="N50" s="227"/>
      <c r="O50" s="102"/>
      <c r="P50" s="208"/>
      <c r="Q50" s="208"/>
      <c r="R50" s="208"/>
      <c r="S50" s="227">
        <f>P50+Q50+R50</f>
        <v>0</v>
      </c>
      <c r="T50" s="285">
        <f t="shared" si="0"/>
        <v>0</v>
      </c>
      <c r="U50" s="227">
        <f t="shared" si="1"/>
        <v>0</v>
      </c>
      <c r="V50" s="227">
        <f t="shared" si="2"/>
        <v>0</v>
      </c>
      <c r="W50" s="227">
        <f t="shared" si="3"/>
        <v>0</v>
      </c>
      <c r="X50" s="227">
        <f t="shared" si="4"/>
        <v>0</v>
      </c>
      <c r="Y50" s="102"/>
      <c r="Z50" s="208"/>
      <c r="AA50" s="208"/>
      <c r="AB50" s="208"/>
      <c r="AC50" s="227">
        <f>Z50+AA50+AB50</f>
        <v>0</v>
      </c>
      <c r="AD50" s="102"/>
      <c r="AE50" s="208"/>
      <c r="AF50" s="208"/>
      <c r="AG50" s="208"/>
      <c r="AH50" s="227">
        <f>AE50+AF50+AG50</f>
        <v>0</v>
      </c>
    </row>
    <row r="51" spans="1:34" ht="27" x14ac:dyDescent="0.25">
      <c r="A51" s="208"/>
      <c r="B51" s="232" t="s">
        <v>240</v>
      </c>
      <c r="C51" s="229" t="s">
        <v>1</v>
      </c>
      <c r="D51" s="229" t="s">
        <v>1</v>
      </c>
      <c r="E51" s="229" t="s">
        <v>1</v>
      </c>
      <c r="F51" s="229" t="s">
        <v>1</v>
      </c>
      <c r="G51" s="229" t="s">
        <v>1</v>
      </c>
      <c r="H51" s="229" t="s">
        <v>1</v>
      </c>
      <c r="I51" s="227">
        <f>SUM(I48:I50)</f>
        <v>0</v>
      </c>
      <c r="J51" s="227">
        <f>SUM(J48:J50)</f>
        <v>0</v>
      </c>
      <c r="K51" s="227">
        <f>SUM(K48:K50)</f>
        <v>0</v>
      </c>
      <c r="L51" s="227">
        <f>SUM(L48:L50)</f>
        <v>0</v>
      </c>
      <c r="M51" s="227">
        <f>SUM(M48:M50)</f>
        <v>0</v>
      </c>
      <c r="N51" s="229" t="s">
        <v>1</v>
      </c>
      <c r="O51" s="227">
        <f>SUM(O48:O50)</f>
        <v>0</v>
      </c>
      <c r="P51" s="227">
        <f>SUM(P48:P50)</f>
        <v>0</v>
      </c>
      <c r="Q51" s="227">
        <f>SUM(Q48:Q50)</f>
        <v>0</v>
      </c>
      <c r="R51" s="227">
        <f>SUM(R48:R50)</f>
        <v>0</v>
      </c>
      <c r="S51" s="227">
        <f>SUM(S48:S50)</f>
        <v>0</v>
      </c>
      <c r="T51" s="285">
        <f t="shared" si="0"/>
        <v>0</v>
      </c>
      <c r="U51" s="227">
        <f t="shared" si="1"/>
        <v>0</v>
      </c>
      <c r="V51" s="227">
        <f t="shared" si="2"/>
        <v>0</v>
      </c>
      <c r="W51" s="227">
        <f t="shared" si="3"/>
        <v>0</v>
      </c>
      <c r="X51" s="227">
        <f t="shared" si="4"/>
        <v>0</v>
      </c>
      <c r="Y51" s="227">
        <f t="shared" ref="Y51:AH51" si="13">SUM(Y48:Y50)</f>
        <v>0</v>
      </c>
      <c r="Z51" s="227">
        <f t="shared" si="13"/>
        <v>0</v>
      </c>
      <c r="AA51" s="227">
        <f t="shared" si="13"/>
        <v>0</v>
      </c>
      <c r="AB51" s="227">
        <f t="shared" si="13"/>
        <v>0</v>
      </c>
      <c r="AC51" s="227">
        <f t="shared" si="13"/>
        <v>0</v>
      </c>
      <c r="AD51" s="227">
        <f t="shared" si="13"/>
        <v>0</v>
      </c>
      <c r="AE51" s="227">
        <f t="shared" si="13"/>
        <v>0</v>
      </c>
      <c r="AF51" s="227">
        <f t="shared" si="13"/>
        <v>0</v>
      </c>
      <c r="AG51" s="227">
        <f t="shared" si="13"/>
        <v>0</v>
      </c>
      <c r="AH51" s="227">
        <f t="shared" si="13"/>
        <v>0</v>
      </c>
    </row>
    <row r="52" spans="1:34" s="230" customFormat="1" ht="27" x14ac:dyDescent="0.25">
      <c r="A52" s="225"/>
      <c r="B52" s="233" t="s">
        <v>245</v>
      </c>
      <c r="C52" s="229" t="s">
        <v>1</v>
      </c>
      <c r="D52" s="229" t="s">
        <v>1</v>
      </c>
      <c r="E52" s="229" t="s">
        <v>1</v>
      </c>
      <c r="F52" s="229" t="s">
        <v>1</v>
      </c>
      <c r="G52" s="229" t="s">
        <v>1</v>
      </c>
      <c r="H52" s="229" t="s">
        <v>1</v>
      </c>
      <c r="I52" s="229">
        <f>I46+I51</f>
        <v>0</v>
      </c>
      <c r="J52" s="229">
        <f>J46+J51</f>
        <v>0</v>
      </c>
      <c r="K52" s="229">
        <f>K46+K51</f>
        <v>0</v>
      </c>
      <c r="L52" s="229">
        <f>L46+L51</f>
        <v>0</v>
      </c>
      <c r="M52" s="229">
        <f>M46+M51</f>
        <v>0</v>
      </c>
      <c r="N52" s="229" t="s">
        <v>1</v>
      </c>
      <c r="O52" s="229">
        <f>O46+O51</f>
        <v>0</v>
      </c>
      <c r="P52" s="229">
        <f>P46+P51</f>
        <v>0</v>
      </c>
      <c r="Q52" s="229">
        <f>Q46+Q51</f>
        <v>0</v>
      </c>
      <c r="R52" s="229">
        <f>R46+R51</f>
        <v>0</v>
      </c>
      <c r="S52" s="229">
        <f t="shared" ref="S52:X52" si="14">S46+S51</f>
        <v>0</v>
      </c>
      <c r="T52" s="229">
        <f t="shared" si="14"/>
        <v>0</v>
      </c>
      <c r="U52" s="229">
        <f t="shared" si="14"/>
        <v>0</v>
      </c>
      <c r="V52" s="229">
        <f t="shared" si="14"/>
        <v>0</v>
      </c>
      <c r="W52" s="229">
        <f t="shared" si="14"/>
        <v>0</v>
      </c>
      <c r="X52" s="229">
        <f t="shared" si="14"/>
        <v>0</v>
      </c>
      <c r="Y52" s="229">
        <f t="shared" ref="Y52:AH52" si="15">Y46+Y51</f>
        <v>0</v>
      </c>
      <c r="Z52" s="229">
        <f t="shared" si="15"/>
        <v>0</v>
      </c>
      <c r="AA52" s="229">
        <f t="shared" si="15"/>
        <v>0</v>
      </c>
      <c r="AB52" s="229">
        <f t="shared" si="15"/>
        <v>0</v>
      </c>
      <c r="AC52" s="229">
        <f t="shared" si="15"/>
        <v>0</v>
      </c>
      <c r="AD52" s="229">
        <f t="shared" si="15"/>
        <v>0</v>
      </c>
      <c r="AE52" s="229">
        <f t="shared" si="15"/>
        <v>0</v>
      </c>
      <c r="AF52" s="229">
        <f t="shared" si="15"/>
        <v>0</v>
      </c>
      <c r="AG52" s="229">
        <f t="shared" si="15"/>
        <v>0</v>
      </c>
      <c r="AH52" s="229">
        <f t="shared" si="15"/>
        <v>0</v>
      </c>
    </row>
    <row r="53" spans="1:34" x14ac:dyDescent="0.25">
      <c r="A53" s="208"/>
      <c r="B53" s="228"/>
      <c r="C53" s="227"/>
      <c r="D53" s="227"/>
      <c r="E53" s="227"/>
      <c r="F53" s="227"/>
      <c r="G53" s="227"/>
      <c r="H53" s="227"/>
      <c r="I53" s="228"/>
      <c r="J53" s="228"/>
      <c r="K53" s="228"/>
      <c r="L53" s="228"/>
      <c r="M53" s="228"/>
      <c r="N53" s="227"/>
      <c r="O53" s="228"/>
      <c r="P53" s="228"/>
      <c r="Q53" s="228"/>
      <c r="R53" s="228"/>
      <c r="S53" s="228"/>
      <c r="T53" s="285"/>
      <c r="U53" s="227"/>
      <c r="V53" s="227"/>
      <c r="W53" s="227"/>
      <c r="X53" s="227"/>
      <c r="Y53" s="106"/>
      <c r="Z53" s="106"/>
      <c r="AA53" s="106"/>
      <c r="AB53" s="106"/>
      <c r="AC53" s="106"/>
      <c r="AD53" s="106"/>
      <c r="AE53" s="106"/>
      <c r="AF53" s="106"/>
      <c r="AG53" s="106"/>
      <c r="AH53" s="106"/>
    </row>
    <row r="54" spans="1:34" x14ac:dyDescent="0.25">
      <c r="A54" s="208"/>
      <c r="B54" s="102"/>
      <c r="C54" s="227"/>
      <c r="D54" s="227"/>
      <c r="E54" s="227"/>
      <c r="F54" s="227"/>
      <c r="G54" s="227"/>
      <c r="H54" s="227"/>
      <c r="I54" s="102"/>
      <c r="J54" s="102"/>
      <c r="K54" s="102"/>
      <c r="L54" s="102"/>
      <c r="M54" s="102"/>
      <c r="N54" s="227"/>
      <c r="O54" s="102"/>
      <c r="P54" s="102"/>
      <c r="Q54" s="102"/>
      <c r="R54" s="102"/>
      <c r="S54" s="102"/>
      <c r="T54" s="285"/>
      <c r="U54" s="227"/>
      <c r="V54" s="227"/>
      <c r="W54" s="227"/>
      <c r="X54" s="227"/>
      <c r="Y54" s="106"/>
      <c r="Z54" s="106"/>
      <c r="AA54" s="106"/>
      <c r="AB54" s="106"/>
      <c r="AC54" s="106"/>
      <c r="AD54" s="106"/>
      <c r="AE54" s="106"/>
      <c r="AF54" s="106"/>
      <c r="AG54" s="106"/>
      <c r="AH54" s="106"/>
    </row>
    <row r="55" spans="1:34" ht="54" x14ac:dyDescent="0.25">
      <c r="A55" s="225" t="s">
        <v>3</v>
      </c>
      <c r="B55" s="226" t="s">
        <v>476</v>
      </c>
      <c r="C55" s="227"/>
      <c r="D55" s="227"/>
      <c r="E55" s="227"/>
      <c r="F55" s="227"/>
      <c r="G55" s="227"/>
      <c r="H55" s="227"/>
      <c r="I55" s="226"/>
      <c r="J55" s="226"/>
      <c r="K55" s="226"/>
      <c r="L55" s="226"/>
      <c r="M55" s="226"/>
      <c r="N55" s="227"/>
      <c r="O55" s="226"/>
      <c r="P55" s="226"/>
      <c r="Q55" s="226"/>
      <c r="R55" s="226"/>
      <c r="S55" s="226"/>
      <c r="T55" s="285"/>
      <c r="U55" s="227"/>
      <c r="V55" s="227"/>
      <c r="W55" s="227"/>
      <c r="X55" s="227"/>
      <c r="Y55" s="106"/>
      <c r="Z55" s="106"/>
      <c r="AA55" s="106"/>
      <c r="AB55" s="106"/>
      <c r="AC55" s="106"/>
      <c r="AD55" s="106"/>
      <c r="AE55" s="106"/>
      <c r="AF55" s="106"/>
      <c r="AG55" s="106"/>
      <c r="AH55" s="106"/>
    </row>
    <row r="56" spans="1:34" x14ac:dyDescent="0.25">
      <c r="A56" s="208"/>
      <c r="B56" s="191" t="s">
        <v>126</v>
      </c>
      <c r="C56" s="227"/>
      <c r="D56" s="227"/>
      <c r="E56" s="227"/>
      <c r="F56" s="227"/>
      <c r="G56" s="227"/>
      <c r="H56" s="227"/>
      <c r="I56" s="191"/>
      <c r="J56" s="191"/>
      <c r="K56" s="191"/>
      <c r="L56" s="191"/>
      <c r="M56" s="191"/>
      <c r="N56" s="227"/>
      <c r="O56" s="191"/>
      <c r="P56" s="191"/>
      <c r="Q56" s="191"/>
      <c r="R56" s="191"/>
      <c r="S56" s="191"/>
      <c r="T56" s="285"/>
      <c r="U56" s="227"/>
      <c r="V56" s="227"/>
      <c r="W56" s="227"/>
      <c r="X56" s="227"/>
      <c r="Y56" s="106"/>
      <c r="Z56" s="106"/>
      <c r="AA56" s="106"/>
      <c r="AB56" s="106"/>
      <c r="AC56" s="106"/>
      <c r="AD56" s="106"/>
      <c r="AE56" s="106"/>
      <c r="AF56" s="106"/>
      <c r="AG56" s="106"/>
      <c r="AH56" s="106"/>
    </row>
    <row r="57" spans="1:34" x14ac:dyDescent="0.25">
      <c r="A57" s="208">
        <v>1</v>
      </c>
      <c r="B57" s="102"/>
      <c r="C57" s="208"/>
      <c r="D57" s="227" t="s">
        <v>1</v>
      </c>
      <c r="E57" s="227"/>
      <c r="F57" s="227"/>
      <c r="G57" s="227" t="s">
        <v>1</v>
      </c>
      <c r="H57" s="227"/>
      <c r="I57" s="102"/>
      <c r="J57" s="208"/>
      <c r="K57" s="208"/>
      <c r="L57" s="208"/>
      <c r="M57" s="227">
        <f>J57+K57+L57</f>
        <v>0</v>
      </c>
      <c r="N57" s="227"/>
      <c r="O57" s="102"/>
      <c r="P57" s="208"/>
      <c r="Q57" s="208"/>
      <c r="R57" s="208"/>
      <c r="S57" s="227">
        <f>P57+Q57+R57</f>
        <v>0</v>
      </c>
      <c r="T57" s="285">
        <f t="shared" si="0"/>
        <v>0</v>
      </c>
      <c r="U57" s="227">
        <f t="shared" si="1"/>
        <v>0</v>
      </c>
      <c r="V57" s="227">
        <f t="shared" si="2"/>
        <v>0</v>
      </c>
      <c r="W57" s="227">
        <f t="shared" si="3"/>
        <v>0</v>
      </c>
      <c r="X57" s="227">
        <f t="shared" si="4"/>
        <v>0</v>
      </c>
      <c r="Y57" s="102"/>
      <c r="Z57" s="208"/>
      <c r="AA57" s="208"/>
      <c r="AB57" s="208"/>
      <c r="AC57" s="227">
        <f>Z57+AA57+AB57</f>
        <v>0</v>
      </c>
      <c r="AD57" s="102"/>
      <c r="AE57" s="208"/>
      <c r="AF57" s="208"/>
      <c r="AG57" s="208"/>
      <c r="AH57" s="227">
        <f>AE57+AF57+AG57</f>
        <v>0</v>
      </c>
    </row>
    <row r="58" spans="1:34" x14ac:dyDescent="0.25">
      <c r="A58" s="208">
        <v>2</v>
      </c>
      <c r="B58" s="102"/>
      <c r="C58" s="208"/>
      <c r="D58" s="227" t="s">
        <v>1</v>
      </c>
      <c r="E58" s="227"/>
      <c r="F58" s="227"/>
      <c r="G58" s="227" t="s">
        <v>1</v>
      </c>
      <c r="H58" s="227"/>
      <c r="I58" s="102"/>
      <c r="J58" s="208"/>
      <c r="K58" s="208"/>
      <c r="L58" s="208"/>
      <c r="M58" s="227">
        <f>J58+K58+L58</f>
        <v>0</v>
      </c>
      <c r="N58" s="227"/>
      <c r="O58" s="102"/>
      <c r="P58" s="208"/>
      <c r="Q58" s="208"/>
      <c r="R58" s="208"/>
      <c r="S58" s="227">
        <f>P58+Q58+R58</f>
        <v>0</v>
      </c>
      <c r="T58" s="285">
        <f t="shared" si="0"/>
        <v>0</v>
      </c>
      <c r="U58" s="227">
        <f t="shared" si="1"/>
        <v>0</v>
      </c>
      <c r="V58" s="227">
        <f t="shared" si="2"/>
        <v>0</v>
      </c>
      <c r="W58" s="227">
        <f t="shared" si="3"/>
        <v>0</v>
      </c>
      <c r="X58" s="227">
        <f t="shared" si="4"/>
        <v>0</v>
      </c>
      <c r="Y58" s="102"/>
      <c r="Z58" s="208"/>
      <c r="AA58" s="208"/>
      <c r="AB58" s="208"/>
      <c r="AC58" s="227">
        <f>Z58+AA58+AB58</f>
        <v>0</v>
      </c>
      <c r="AD58" s="102"/>
      <c r="AE58" s="208"/>
      <c r="AF58" s="208"/>
      <c r="AG58" s="208"/>
      <c r="AH58" s="227">
        <f>AE58+AF58+AG58</f>
        <v>0</v>
      </c>
    </row>
    <row r="59" spans="1:34" x14ac:dyDescent="0.25">
      <c r="A59" s="208">
        <v>3</v>
      </c>
      <c r="B59" s="102"/>
      <c r="C59" s="208"/>
      <c r="D59" s="227" t="s">
        <v>1</v>
      </c>
      <c r="E59" s="227"/>
      <c r="F59" s="227"/>
      <c r="G59" s="227" t="s">
        <v>1</v>
      </c>
      <c r="H59" s="227"/>
      <c r="I59" s="102"/>
      <c r="J59" s="208"/>
      <c r="K59" s="208"/>
      <c r="L59" s="208"/>
      <c r="M59" s="227">
        <f>J59+K59+L59</f>
        <v>0</v>
      </c>
      <c r="N59" s="227"/>
      <c r="O59" s="102"/>
      <c r="P59" s="208"/>
      <c r="Q59" s="208"/>
      <c r="R59" s="208"/>
      <c r="S59" s="227">
        <f>P59+Q59+R59</f>
        <v>0</v>
      </c>
      <c r="T59" s="285">
        <f t="shared" si="0"/>
        <v>0</v>
      </c>
      <c r="U59" s="227">
        <f t="shared" si="1"/>
        <v>0</v>
      </c>
      <c r="V59" s="227">
        <f t="shared" si="2"/>
        <v>0</v>
      </c>
      <c r="W59" s="227">
        <f t="shared" si="3"/>
        <v>0</v>
      </c>
      <c r="X59" s="227">
        <f t="shared" si="4"/>
        <v>0</v>
      </c>
      <c r="Y59" s="102"/>
      <c r="Z59" s="208"/>
      <c r="AA59" s="208"/>
      <c r="AB59" s="208"/>
      <c r="AC59" s="227">
        <f>Z59+AA59+AB59</f>
        <v>0</v>
      </c>
      <c r="AD59" s="102"/>
      <c r="AE59" s="208"/>
      <c r="AF59" s="208"/>
      <c r="AG59" s="208"/>
      <c r="AH59" s="227">
        <f>AE59+AF59+AG59</f>
        <v>0</v>
      </c>
    </row>
    <row r="60" spans="1:34" s="230" customFormat="1" ht="14.25" x14ac:dyDescent="0.25">
      <c r="A60" s="225"/>
      <c r="B60" s="228" t="s">
        <v>113</v>
      </c>
      <c r="C60" s="229" t="s">
        <v>1</v>
      </c>
      <c r="D60" s="229" t="s">
        <v>1</v>
      </c>
      <c r="E60" s="229" t="s">
        <v>1</v>
      </c>
      <c r="F60" s="229" t="s">
        <v>1</v>
      </c>
      <c r="G60" s="229" t="s">
        <v>1</v>
      </c>
      <c r="H60" s="229" t="s">
        <v>1</v>
      </c>
      <c r="I60" s="229">
        <f>SUM(I57:I59)</f>
        <v>0</v>
      </c>
      <c r="J60" s="229">
        <f>SUM(J57:J59)</f>
        <v>0</v>
      </c>
      <c r="K60" s="229">
        <f>SUM(K57:K59)</f>
        <v>0</v>
      </c>
      <c r="L60" s="229">
        <f>SUM(L57:L59)</f>
        <v>0</v>
      </c>
      <c r="M60" s="229">
        <f>SUM(M57:M59)</f>
        <v>0</v>
      </c>
      <c r="N60" s="229" t="s">
        <v>1</v>
      </c>
      <c r="O60" s="229">
        <f>SUM(O57:O59)</f>
        <v>0</v>
      </c>
      <c r="P60" s="229">
        <f>SUM(P57:P59)</f>
        <v>0</v>
      </c>
      <c r="Q60" s="229">
        <f>SUM(Q57:Q59)</f>
        <v>0</v>
      </c>
      <c r="R60" s="229">
        <f>SUM(R57:R59)</f>
        <v>0</v>
      </c>
      <c r="S60" s="229">
        <f>SUM(S57:S59)</f>
        <v>0</v>
      </c>
      <c r="T60" s="285">
        <f t="shared" si="0"/>
        <v>0</v>
      </c>
      <c r="U60" s="227">
        <f t="shared" si="1"/>
        <v>0</v>
      </c>
      <c r="V60" s="227">
        <f t="shared" si="2"/>
        <v>0</v>
      </c>
      <c r="W60" s="227">
        <f t="shared" si="3"/>
        <v>0</v>
      </c>
      <c r="X60" s="227">
        <f t="shared" si="4"/>
        <v>0</v>
      </c>
      <c r="Y60" s="229">
        <f t="shared" ref="Y60:AH60" si="16">SUM(Y57:Y59)</f>
        <v>0</v>
      </c>
      <c r="Z60" s="229">
        <f t="shared" si="16"/>
        <v>0</v>
      </c>
      <c r="AA60" s="229">
        <f t="shared" si="16"/>
        <v>0</v>
      </c>
      <c r="AB60" s="229">
        <f t="shared" si="16"/>
        <v>0</v>
      </c>
      <c r="AC60" s="229">
        <f t="shared" si="16"/>
        <v>0</v>
      </c>
      <c r="AD60" s="229">
        <f t="shared" si="16"/>
        <v>0</v>
      </c>
      <c r="AE60" s="229">
        <f t="shared" si="16"/>
        <v>0</v>
      </c>
      <c r="AF60" s="229">
        <f t="shared" si="16"/>
        <v>0</v>
      </c>
      <c r="AG60" s="229">
        <f t="shared" si="16"/>
        <v>0</v>
      </c>
      <c r="AH60" s="229">
        <f t="shared" si="16"/>
        <v>0</v>
      </c>
    </row>
    <row r="61" spans="1:34" x14ac:dyDescent="0.25">
      <c r="A61" s="208"/>
      <c r="B61" s="102"/>
      <c r="C61" s="227"/>
      <c r="D61" s="227"/>
      <c r="E61" s="227"/>
      <c r="F61" s="227"/>
      <c r="G61" s="227"/>
      <c r="H61" s="227"/>
      <c r="I61" s="102"/>
      <c r="J61" s="227"/>
      <c r="K61" s="227"/>
      <c r="L61" s="227"/>
      <c r="M61" s="227"/>
      <c r="N61" s="227"/>
      <c r="O61" s="102"/>
      <c r="P61" s="227"/>
      <c r="Q61" s="227"/>
      <c r="R61" s="227"/>
      <c r="S61" s="102"/>
      <c r="T61" s="285"/>
      <c r="U61" s="227"/>
      <c r="V61" s="227"/>
      <c r="W61" s="227"/>
      <c r="X61" s="227"/>
      <c r="Y61" s="227"/>
      <c r="Z61" s="227"/>
      <c r="AA61" s="227"/>
      <c r="AB61" s="227"/>
      <c r="AC61" s="227"/>
      <c r="AD61" s="227"/>
      <c r="AE61" s="227"/>
      <c r="AF61" s="227"/>
      <c r="AG61" s="227"/>
      <c r="AH61" s="227"/>
    </row>
    <row r="62" spans="1:34" s="555" customFormat="1" ht="34.5" x14ac:dyDescent="0.3">
      <c r="A62" s="553"/>
      <c r="B62" s="554" t="s">
        <v>246</v>
      </c>
      <c r="C62" s="329" t="s">
        <v>1</v>
      </c>
      <c r="D62" s="329" t="s">
        <v>1</v>
      </c>
      <c r="E62" s="329" t="s">
        <v>1</v>
      </c>
      <c r="F62" s="329" t="s">
        <v>1</v>
      </c>
      <c r="G62" s="329" t="s">
        <v>1</v>
      </c>
      <c r="H62" s="329" t="s">
        <v>1</v>
      </c>
      <c r="I62" s="329">
        <f>+I13+I22+I37+I52+I60</f>
        <v>0</v>
      </c>
      <c r="J62" s="329">
        <f t="shared" ref="J62:AH62" si="17">+J13+J22+J37+J52+J60</f>
        <v>0</v>
      </c>
      <c r="K62" s="329">
        <f t="shared" si="17"/>
        <v>0</v>
      </c>
      <c r="L62" s="329">
        <f t="shared" si="17"/>
        <v>0</v>
      </c>
      <c r="M62" s="329">
        <f t="shared" si="17"/>
        <v>0</v>
      </c>
      <c r="N62" s="329"/>
      <c r="O62" s="329">
        <f t="shared" si="17"/>
        <v>0</v>
      </c>
      <c r="P62" s="329">
        <f t="shared" si="17"/>
        <v>0</v>
      </c>
      <c r="Q62" s="329">
        <f t="shared" si="17"/>
        <v>0</v>
      </c>
      <c r="R62" s="329">
        <f t="shared" si="17"/>
        <v>0</v>
      </c>
      <c r="S62" s="329">
        <f t="shared" si="17"/>
        <v>0</v>
      </c>
      <c r="T62" s="329">
        <f t="shared" si="17"/>
        <v>0</v>
      </c>
      <c r="U62" s="329">
        <f t="shared" si="17"/>
        <v>0</v>
      </c>
      <c r="V62" s="329">
        <f t="shared" si="17"/>
        <v>0</v>
      </c>
      <c r="W62" s="329">
        <f t="shared" si="17"/>
        <v>0</v>
      </c>
      <c r="X62" s="329">
        <f t="shared" si="17"/>
        <v>0</v>
      </c>
      <c r="Y62" s="329">
        <f t="shared" si="17"/>
        <v>0</v>
      </c>
      <c r="Z62" s="329">
        <f t="shared" si="17"/>
        <v>0</v>
      </c>
      <c r="AA62" s="329">
        <f t="shared" si="17"/>
        <v>0</v>
      </c>
      <c r="AB62" s="329">
        <f t="shared" si="17"/>
        <v>0</v>
      </c>
      <c r="AC62" s="329">
        <f t="shared" si="17"/>
        <v>0</v>
      </c>
      <c r="AD62" s="329">
        <f t="shared" si="17"/>
        <v>0</v>
      </c>
      <c r="AE62" s="329">
        <f t="shared" si="17"/>
        <v>0</v>
      </c>
      <c r="AF62" s="329">
        <f t="shared" si="17"/>
        <v>0</v>
      </c>
      <c r="AG62" s="329">
        <f t="shared" si="17"/>
        <v>0</v>
      </c>
      <c r="AH62" s="329">
        <f t="shared" si="17"/>
        <v>0</v>
      </c>
    </row>
    <row r="63" spans="1:34" s="16" customFormat="1" ht="12.75" x14ac:dyDescent="0.25">
      <c r="A63" s="41"/>
      <c r="B63" s="234"/>
      <c r="C63" s="235"/>
      <c r="D63" s="41"/>
      <c r="E63" s="41"/>
      <c r="F63" s="41"/>
      <c r="G63" s="41"/>
      <c r="H63" s="41"/>
      <c r="I63" s="234"/>
      <c r="J63" s="41"/>
      <c r="K63" s="41"/>
      <c r="L63" s="41"/>
      <c r="M63" s="41"/>
      <c r="N63" s="41"/>
      <c r="O63" s="234"/>
      <c r="P63" s="41" t="s">
        <v>0</v>
      </c>
      <c r="Q63" s="41"/>
      <c r="R63" s="41"/>
      <c r="S63" s="234"/>
      <c r="T63" s="259" t="s">
        <v>0</v>
      </c>
      <c r="U63" s="234"/>
      <c r="V63" s="41" t="s">
        <v>0</v>
      </c>
    </row>
    <row r="65" spans="2:20" x14ac:dyDescent="0.25">
      <c r="B65" s="5" t="s">
        <v>242</v>
      </c>
      <c r="T65" s="5"/>
    </row>
    <row r="66" spans="2:20" ht="27.75" customHeight="1" x14ac:dyDescent="0.25">
      <c r="B66" s="181" t="s">
        <v>472</v>
      </c>
      <c r="C66" s="181"/>
      <c r="D66" s="288"/>
      <c r="E66" s="288"/>
      <c r="F66" s="288"/>
      <c r="G66" s="288"/>
      <c r="T66" s="5"/>
    </row>
    <row r="67" spans="2:20" ht="37.5" customHeight="1" x14ac:dyDescent="0.3">
      <c r="B67" s="1870" t="s">
        <v>471</v>
      </c>
      <c r="C67" s="1871"/>
      <c r="D67" s="1871"/>
      <c r="E67" s="1871"/>
      <c r="F67" s="1871"/>
      <c r="G67" s="1871"/>
      <c r="H67" s="1871"/>
      <c r="I67" s="1871"/>
      <c r="T67" s="5"/>
    </row>
    <row r="68" spans="2:20" ht="29.25" customHeight="1" x14ac:dyDescent="0.3">
      <c r="B68" s="567" t="s">
        <v>494</v>
      </c>
      <c r="C68" s="288"/>
      <c r="D68" s="288"/>
      <c r="E68" s="288"/>
      <c r="F68" s="288"/>
      <c r="G68" s="288"/>
      <c r="T68" s="5"/>
    </row>
  </sheetData>
  <mergeCells count="6">
    <mergeCell ref="B67:I67"/>
    <mergeCell ref="H4:M4"/>
    <mergeCell ref="N4:S4"/>
    <mergeCell ref="T4:X4"/>
    <mergeCell ref="AD4:AH4"/>
    <mergeCell ref="Y4:AC4"/>
  </mergeCells>
  <phoneticPr fontId="2" type="noConversion"/>
  <pageMargins left="0.17" right="0.16" top="0.22" bottom="0.19" header="0.17" footer="0.18"/>
  <pageSetup paperSize="9"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36"/>
  <sheetViews>
    <sheetView workbookViewId="0">
      <selection activeCell="D13" sqref="D13"/>
    </sheetView>
  </sheetViews>
  <sheetFormatPr defaultRowHeight="13.5" x14ac:dyDescent="0.25"/>
  <cols>
    <col min="1" max="1" width="3.5703125" style="4" customWidth="1"/>
    <col min="2" max="2" width="26.85546875" style="5" customWidth="1"/>
    <col min="3" max="3" width="18.140625" style="5" customWidth="1"/>
    <col min="4" max="5" width="13" style="5" customWidth="1"/>
    <col min="6" max="6" width="6.5703125" style="5" customWidth="1"/>
    <col min="7" max="7" width="10.5703125" style="5" customWidth="1"/>
    <col min="8" max="8" width="12.140625" style="5" customWidth="1"/>
    <col min="9" max="9" width="8.140625" style="5" customWidth="1"/>
    <col min="10" max="10" width="13" style="5" customWidth="1"/>
    <col min="11" max="11" width="10.5703125" style="5" customWidth="1"/>
    <col min="12" max="12" width="10.140625" style="5" customWidth="1"/>
    <col min="13" max="14" width="11.140625" style="5" customWidth="1"/>
    <col min="15" max="15" width="8.28515625" style="5" customWidth="1"/>
    <col min="16" max="16" width="13.140625" style="5" customWidth="1"/>
    <col min="17" max="17" width="9.28515625" style="5" customWidth="1"/>
    <col min="18" max="18" width="10.140625" style="5" customWidth="1"/>
    <col min="19" max="19" width="13.140625" style="5" customWidth="1"/>
    <col min="20" max="20" width="9.85546875" style="5" customWidth="1"/>
    <col min="21" max="21" width="9.28515625" style="5" customWidth="1"/>
    <col min="22" max="22" width="9.85546875" style="5" customWidth="1"/>
    <col min="23" max="25" width="9.140625" style="5"/>
    <col min="26" max="26" width="10" style="5" customWidth="1"/>
    <col min="27" max="28" width="9.140625" style="5"/>
    <col min="29" max="29" width="9.5703125" style="5" customWidth="1"/>
    <col min="30" max="30" width="9.140625" style="5"/>
    <col min="31" max="33" width="12.7109375" style="5" customWidth="1"/>
    <col min="34" max="34" width="9.28515625" style="5" customWidth="1"/>
    <col min="35" max="16384" width="9.140625" style="5"/>
  </cols>
  <sheetData>
    <row r="1" spans="1:35" ht="16.5" x14ac:dyDescent="0.3">
      <c r="A1" s="30"/>
      <c r="B1" s="217" t="s">
        <v>230</v>
      </c>
      <c r="C1" s="31"/>
      <c r="D1" s="31"/>
      <c r="E1" s="31"/>
      <c r="F1" s="31"/>
      <c r="G1" s="31"/>
      <c r="H1" s="31"/>
      <c r="I1" s="31"/>
      <c r="J1" s="31"/>
      <c r="K1" s="3"/>
      <c r="L1" s="292"/>
      <c r="M1" s="133" t="s">
        <v>247</v>
      </c>
      <c r="N1" s="133"/>
      <c r="O1" s="180"/>
      <c r="P1" s="22"/>
      <c r="Q1" s="292"/>
      <c r="R1" s="133"/>
      <c r="S1" s="180"/>
      <c r="T1" s="22"/>
      <c r="U1" s="180"/>
      <c r="V1" s="22"/>
      <c r="W1" s="180"/>
      <c r="X1" s="22"/>
      <c r="Y1" s="180"/>
      <c r="Z1" s="22"/>
      <c r="AA1" s="3"/>
      <c r="AB1" s="180"/>
      <c r="AC1" s="180"/>
      <c r="AD1" s="180"/>
      <c r="AE1" s="180"/>
      <c r="AF1" s="180"/>
      <c r="AG1" s="180"/>
      <c r="AH1" s="180"/>
      <c r="AI1" s="180"/>
    </row>
    <row r="2" spans="1:35" ht="16.5" customHeight="1" thickBot="1" x14ac:dyDescent="0.3">
      <c r="A2" s="30"/>
      <c r="B2" s="23"/>
      <c r="C2" s="177"/>
      <c r="D2" s="177"/>
      <c r="E2" s="177"/>
      <c r="F2" s="177"/>
      <c r="G2" s="177"/>
      <c r="H2" s="177"/>
      <c r="I2" s="23"/>
      <c r="J2" s="177"/>
      <c r="K2" s="178"/>
      <c r="M2" s="402" t="s">
        <v>28</v>
      </c>
      <c r="N2" s="148"/>
      <c r="O2" s="148"/>
      <c r="P2" s="219"/>
      <c r="Q2" s="1675"/>
      <c r="R2" s="1675"/>
      <c r="S2" s="1675"/>
      <c r="T2" s="148"/>
      <c r="U2" s="148"/>
      <c r="V2" s="148"/>
      <c r="W2" s="148"/>
      <c r="X2" s="148"/>
      <c r="Y2" s="148"/>
      <c r="Z2" s="148"/>
      <c r="AA2" s="148"/>
      <c r="AB2" s="180"/>
      <c r="AC2" s="180"/>
      <c r="AD2" s="180"/>
      <c r="AE2" s="180"/>
      <c r="AF2" s="180"/>
      <c r="AG2" s="180"/>
      <c r="AH2" s="180"/>
      <c r="AI2" s="180"/>
    </row>
    <row r="3" spans="1:35" s="181" customFormat="1" ht="25.5" customHeight="1" x14ac:dyDescent="0.25">
      <c r="A3" s="30"/>
      <c r="B3" s="403" t="s">
        <v>29</v>
      </c>
      <c r="C3" s="134"/>
      <c r="D3" s="134"/>
      <c r="E3" s="134"/>
      <c r="F3" s="134"/>
      <c r="G3" s="134"/>
      <c r="H3" s="31"/>
      <c r="I3" s="179"/>
      <c r="J3" s="31"/>
      <c r="K3" s="31"/>
      <c r="L3" s="31"/>
      <c r="M3" s="41" t="s">
        <v>228</v>
      </c>
      <c r="N3" s="41"/>
      <c r="O3" s="34"/>
      <c r="P3" s="180"/>
      <c r="Q3" s="31"/>
      <c r="R3" s="41"/>
      <c r="S3" s="34"/>
      <c r="T3" s="180"/>
      <c r="U3" s="34"/>
      <c r="V3" s="180"/>
      <c r="W3" s="34"/>
      <c r="X3" s="180"/>
      <c r="Y3" s="34"/>
      <c r="Z3" s="180"/>
      <c r="AA3" s="180"/>
      <c r="AB3" s="180"/>
      <c r="AC3" s="180"/>
      <c r="AD3" s="180"/>
      <c r="AE3" s="180"/>
      <c r="AF3" s="180"/>
      <c r="AG3" s="180"/>
      <c r="AH3" s="180"/>
    </row>
    <row r="4" spans="1:35" s="181" customFormat="1" ht="13.7" customHeight="1" x14ac:dyDescent="0.25">
      <c r="A4" s="220"/>
      <c r="B4" s="221"/>
      <c r="C4" s="222"/>
      <c r="D4" s="223"/>
      <c r="E4" s="223"/>
      <c r="F4" s="223"/>
      <c r="G4" s="223"/>
      <c r="H4" s="223"/>
      <c r="I4" s="323" t="s">
        <v>398</v>
      </c>
      <c r="J4" s="223"/>
      <c r="K4" s="223"/>
      <c r="L4" s="223"/>
      <c r="M4" s="223"/>
      <c r="N4" s="222"/>
      <c r="O4" s="1874" t="s">
        <v>427</v>
      </c>
      <c r="P4" s="1874"/>
      <c r="Q4" s="1874"/>
      <c r="R4" s="1874"/>
      <c r="S4" s="1875"/>
      <c r="T4" s="1874" t="s">
        <v>229</v>
      </c>
      <c r="U4" s="1874"/>
      <c r="V4" s="1874"/>
      <c r="W4" s="1874"/>
      <c r="X4" s="1875"/>
      <c r="Y4" s="1873" t="s">
        <v>424</v>
      </c>
      <c r="Z4" s="1874"/>
      <c r="AA4" s="1874"/>
      <c r="AB4" s="1874"/>
      <c r="AC4" s="1875"/>
      <c r="AD4" s="1873" t="s">
        <v>465</v>
      </c>
      <c r="AE4" s="1874"/>
      <c r="AF4" s="1874"/>
      <c r="AG4" s="1874"/>
      <c r="AH4" s="1875"/>
    </row>
    <row r="5" spans="1:35" s="181" customFormat="1" ht="89.25" x14ac:dyDescent="0.25">
      <c r="A5" s="224" t="s">
        <v>114</v>
      </c>
      <c r="B5" s="64" t="s">
        <v>231</v>
      </c>
      <c r="C5" s="64" t="s">
        <v>232</v>
      </c>
      <c r="D5" s="64" t="s">
        <v>300</v>
      </c>
      <c r="E5" s="64" t="s">
        <v>477</v>
      </c>
      <c r="F5" s="64" t="s">
        <v>233</v>
      </c>
      <c r="G5" s="64" t="s">
        <v>234</v>
      </c>
      <c r="H5" s="528" t="s">
        <v>396</v>
      </c>
      <c r="I5" s="64" t="s">
        <v>223</v>
      </c>
      <c r="J5" s="289" t="s">
        <v>306</v>
      </c>
      <c r="K5" s="64" t="s">
        <v>235</v>
      </c>
      <c r="L5" s="64" t="s">
        <v>301</v>
      </c>
      <c r="M5" s="64" t="s">
        <v>302</v>
      </c>
      <c r="N5" s="528" t="s">
        <v>377</v>
      </c>
      <c r="O5" s="64" t="s">
        <v>223</v>
      </c>
      <c r="P5" s="64" t="s">
        <v>317</v>
      </c>
      <c r="Q5" s="64" t="s">
        <v>235</v>
      </c>
      <c r="R5" s="64" t="s">
        <v>301</v>
      </c>
      <c r="S5" s="64" t="s">
        <v>318</v>
      </c>
      <c r="T5" s="64" t="s">
        <v>223</v>
      </c>
      <c r="U5" s="64" t="s">
        <v>253</v>
      </c>
      <c r="V5" s="64" t="s">
        <v>235</v>
      </c>
      <c r="W5" s="64" t="s">
        <v>301</v>
      </c>
      <c r="X5" s="64" t="s">
        <v>319</v>
      </c>
      <c r="Y5" s="64" t="s">
        <v>223</v>
      </c>
      <c r="Z5" s="64" t="s">
        <v>253</v>
      </c>
      <c r="AA5" s="64" t="s">
        <v>235</v>
      </c>
      <c r="AB5" s="64" t="s">
        <v>301</v>
      </c>
      <c r="AC5" s="64" t="s">
        <v>320</v>
      </c>
      <c r="AD5" s="64" t="s">
        <v>223</v>
      </c>
      <c r="AE5" s="64" t="s">
        <v>253</v>
      </c>
      <c r="AF5" s="64" t="s">
        <v>235</v>
      </c>
      <c r="AG5" s="64" t="s">
        <v>301</v>
      </c>
      <c r="AH5" s="64" t="s">
        <v>321</v>
      </c>
    </row>
    <row r="6" spans="1:35" s="35" customFormat="1" ht="12.75" x14ac:dyDescent="0.25">
      <c r="A6" s="123">
        <v>1</v>
      </c>
      <c r="B6" s="123">
        <v>2</v>
      </c>
      <c r="C6" s="123">
        <v>3</v>
      </c>
      <c r="D6" s="123">
        <v>4</v>
      </c>
      <c r="E6" s="123">
        <v>5</v>
      </c>
      <c r="F6" s="123">
        <v>6</v>
      </c>
      <c r="G6" s="123">
        <v>7</v>
      </c>
      <c r="H6" s="123">
        <v>8</v>
      </c>
      <c r="I6" s="123">
        <v>9</v>
      </c>
      <c r="J6" s="123">
        <v>10</v>
      </c>
      <c r="K6" s="123">
        <v>11</v>
      </c>
      <c r="L6" s="123">
        <v>12</v>
      </c>
      <c r="M6" s="123">
        <v>13</v>
      </c>
      <c r="N6" s="123">
        <v>14</v>
      </c>
      <c r="O6" s="123">
        <v>15</v>
      </c>
      <c r="P6" s="123">
        <v>16</v>
      </c>
      <c r="Q6" s="123">
        <v>17</v>
      </c>
      <c r="R6" s="123">
        <v>18</v>
      </c>
      <c r="S6" s="123">
        <v>19</v>
      </c>
      <c r="T6" s="123">
        <v>20</v>
      </c>
      <c r="U6" s="123">
        <v>21</v>
      </c>
      <c r="V6" s="123">
        <v>22</v>
      </c>
      <c r="W6" s="123">
        <v>23</v>
      </c>
      <c r="X6" s="123">
        <v>24</v>
      </c>
      <c r="Y6" s="123">
        <v>25</v>
      </c>
      <c r="Z6" s="123">
        <v>26</v>
      </c>
      <c r="AA6" s="123">
        <v>27</v>
      </c>
      <c r="AB6" s="123">
        <v>28</v>
      </c>
      <c r="AC6" s="123">
        <v>29</v>
      </c>
      <c r="AD6" s="123">
        <v>30</v>
      </c>
      <c r="AE6" s="123">
        <v>31</v>
      </c>
      <c r="AF6" s="123">
        <v>31</v>
      </c>
      <c r="AG6" s="123">
        <v>32</v>
      </c>
      <c r="AH6" s="123">
        <v>33</v>
      </c>
    </row>
    <row r="7" spans="1:35" x14ac:dyDescent="0.25">
      <c r="A7" s="208"/>
      <c r="B7" s="102"/>
      <c r="C7" s="237"/>
      <c r="D7" s="237"/>
      <c r="E7" s="237"/>
      <c r="F7" s="227"/>
      <c r="G7" s="227"/>
      <c r="H7" s="227"/>
      <c r="I7" s="227"/>
      <c r="J7" s="227"/>
      <c r="K7" s="227"/>
      <c r="L7" s="227"/>
      <c r="M7" s="227"/>
      <c r="N7" s="227"/>
      <c r="O7" s="227"/>
      <c r="P7" s="227"/>
      <c r="Q7" s="227"/>
      <c r="R7" s="70"/>
      <c r="S7" s="227"/>
      <c r="T7" s="227"/>
      <c r="U7" s="227"/>
      <c r="V7" s="227"/>
      <c r="W7" s="106"/>
      <c r="X7" s="106"/>
      <c r="Y7" s="106"/>
      <c r="Z7" s="106"/>
      <c r="AA7" s="106"/>
      <c r="AB7" s="106"/>
      <c r="AC7" s="106"/>
      <c r="AD7" s="106"/>
      <c r="AE7" s="106"/>
      <c r="AF7" s="106"/>
      <c r="AG7" s="106"/>
      <c r="AH7" s="106"/>
    </row>
    <row r="8" spans="1:35" ht="14.25" x14ac:dyDescent="0.25">
      <c r="A8" s="225" t="s">
        <v>2</v>
      </c>
      <c r="B8" s="226" t="s">
        <v>255</v>
      </c>
      <c r="C8" s="237"/>
      <c r="D8" s="237"/>
      <c r="E8" s="237"/>
      <c r="F8" s="227"/>
      <c r="G8" s="227"/>
      <c r="H8" s="227"/>
      <c r="I8" s="227"/>
      <c r="J8" s="227"/>
      <c r="K8" s="227"/>
      <c r="L8" s="227"/>
      <c r="M8" s="227"/>
      <c r="N8" s="227"/>
      <c r="O8" s="227"/>
      <c r="P8" s="227"/>
      <c r="Q8" s="227"/>
      <c r="R8" s="70"/>
      <c r="S8" s="227"/>
      <c r="T8" s="227"/>
      <c r="U8" s="227"/>
      <c r="V8" s="227"/>
      <c r="W8" s="106"/>
      <c r="X8" s="106"/>
      <c r="Y8" s="106"/>
      <c r="Z8" s="106"/>
      <c r="AA8" s="106"/>
      <c r="AB8" s="106"/>
      <c r="AC8" s="106"/>
      <c r="AD8" s="106"/>
      <c r="AE8" s="106"/>
      <c r="AF8" s="106"/>
      <c r="AG8" s="106"/>
      <c r="AH8" s="106"/>
    </row>
    <row r="9" spans="1:35" ht="12" customHeight="1" x14ac:dyDescent="0.25">
      <c r="A9" s="208"/>
      <c r="B9" s="191" t="s">
        <v>126</v>
      </c>
      <c r="C9" s="227"/>
      <c r="D9" s="227"/>
      <c r="E9" s="227"/>
      <c r="F9" s="227"/>
      <c r="G9" s="227"/>
      <c r="H9" s="227"/>
      <c r="I9" s="191"/>
      <c r="J9" s="191"/>
      <c r="K9" s="191"/>
      <c r="L9" s="191"/>
      <c r="M9" s="191"/>
      <c r="N9" s="227"/>
      <c r="O9" s="191"/>
      <c r="P9" s="191"/>
      <c r="Q9" s="191"/>
      <c r="R9" s="191"/>
      <c r="S9" s="191"/>
      <c r="T9" s="191"/>
      <c r="U9" s="191"/>
      <c r="V9" s="191"/>
      <c r="W9" s="106"/>
      <c r="X9" s="106"/>
      <c r="Y9" s="106"/>
      <c r="Z9" s="106"/>
      <c r="AA9" s="106"/>
      <c r="AB9" s="106"/>
      <c r="AC9" s="106"/>
      <c r="AD9" s="106"/>
      <c r="AE9" s="106"/>
      <c r="AF9" s="106"/>
      <c r="AG9" s="106"/>
      <c r="AH9" s="106"/>
    </row>
    <row r="10" spans="1:35" x14ac:dyDescent="0.25">
      <c r="A10" s="208"/>
      <c r="B10" s="191" t="s">
        <v>238</v>
      </c>
      <c r="C10" s="227"/>
      <c r="D10" s="227"/>
      <c r="E10" s="227"/>
      <c r="F10" s="227"/>
      <c r="G10" s="227"/>
      <c r="H10" s="227"/>
      <c r="I10" s="191"/>
      <c r="J10" s="191"/>
      <c r="K10" s="191"/>
      <c r="L10" s="191"/>
      <c r="M10" s="191"/>
      <c r="N10" s="227"/>
      <c r="O10" s="191"/>
      <c r="P10" s="191"/>
      <c r="Q10" s="191"/>
      <c r="R10" s="191"/>
      <c r="S10" s="191"/>
      <c r="T10" s="191"/>
      <c r="U10" s="191"/>
      <c r="V10" s="191"/>
      <c r="W10" s="106"/>
      <c r="X10" s="106"/>
      <c r="Y10" s="106"/>
      <c r="Z10" s="106"/>
      <c r="AA10" s="106"/>
      <c r="AB10" s="106"/>
      <c r="AC10" s="106"/>
      <c r="AD10" s="106"/>
      <c r="AE10" s="106"/>
      <c r="AF10" s="106"/>
      <c r="AG10" s="106"/>
      <c r="AH10" s="106"/>
    </row>
    <row r="11" spans="1:35" x14ac:dyDescent="0.25">
      <c r="A11" s="208"/>
      <c r="B11" s="191" t="s">
        <v>239</v>
      </c>
      <c r="C11" s="227"/>
      <c r="D11" s="227"/>
      <c r="E11" s="227"/>
      <c r="F11" s="227"/>
      <c r="G11" s="227"/>
      <c r="H11" s="227"/>
      <c r="I11" s="191"/>
      <c r="J11" s="191"/>
      <c r="K11" s="191"/>
      <c r="L11" s="191"/>
      <c r="M11" s="191"/>
      <c r="N11" s="227"/>
      <c r="O11" s="191"/>
      <c r="P11" s="191"/>
      <c r="Q11" s="191"/>
      <c r="R11" s="191"/>
      <c r="S11" s="191"/>
      <c r="T11" s="191"/>
      <c r="U11" s="191"/>
      <c r="V11" s="191"/>
      <c r="W11" s="106"/>
      <c r="X11" s="106"/>
      <c r="Y11" s="106"/>
      <c r="Z11" s="106"/>
      <c r="AA11" s="106"/>
      <c r="AB11" s="106"/>
      <c r="AC11" s="106"/>
      <c r="AD11" s="106"/>
      <c r="AE11" s="106"/>
      <c r="AF11" s="106"/>
      <c r="AG11" s="106"/>
      <c r="AH11" s="106"/>
    </row>
    <row r="12" spans="1:35" x14ac:dyDescent="0.25">
      <c r="A12" s="208">
        <v>1</v>
      </c>
      <c r="B12" s="102"/>
      <c r="C12" s="208"/>
      <c r="D12" s="208"/>
      <c r="E12" s="208"/>
      <c r="F12" s="208"/>
      <c r="G12" s="208"/>
      <c r="H12" s="208"/>
      <c r="I12" s="102"/>
      <c r="J12" s="102"/>
      <c r="K12" s="102"/>
      <c r="L12" s="102"/>
      <c r="M12" s="227">
        <f>J12+K12+L12</f>
        <v>0</v>
      </c>
      <c r="N12" s="208"/>
      <c r="O12" s="102"/>
      <c r="P12" s="208"/>
      <c r="Q12" s="208"/>
      <c r="R12" s="208"/>
      <c r="S12" s="227">
        <f>P12+Q12+R12</f>
        <v>0</v>
      </c>
      <c r="T12" s="227">
        <f t="shared" ref="T12:W14" si="0">I12-O12</f>
        <v>0</v>
      </c>
      <c r="U12" s="227">
        <f t="shared" si="0"/>
        <v>0</v>
      </c>
      <c r="V12" s="227">
        <f t="shared" si="0"/>
        <v>0</v>
      </c>
      <c r="W12" s="227">
        <f t="shared" si="0"/>
        <v>0</v>
      </c>
      <c r="X12" s="227">
        <f>U12+V12+W12</f>
        <v>0</v>
      </c>
      <c r="Y12" s="102"/>
      <c r="Z12" s="208"/>
      <c r="AA12" s="208"/>
      <c r="AB12" s="208"/>
      <c r="AC12" s="227">
        <f>Z12+AA12+AB12</f>
        <v>0</v>
      </c>
      <c r="AD12" s="102"/>
      <c r="AE12" s="208"/>
      <c r="AF12" s="208"/>
      <c r="AG12" s="208"/>
      <c r="AH12" s="227">
        <f>AE12+AF12+AG12</f>
        <v>0</v>
      </c>
    </row>
    <row r="13" spans="1:35" x14ac:dyDescent="0.25">
      <c r="A13" s="208">
        <v>2</v>
      </c>
      <c r="B13" s="102"/>
      <c r="C13" s="208"/>
      <c r="D13" s="208"/>
      <c r="E13" s="208"/>
      <c r="F13" s="208"/>
      <c r="G13" s="208"/>
      <c r="H13" s="208"/>
      <c r="I13" s="102"/>
      <c r="J13" s="102"/>
      <c r="K13" s="102"/>
      <c r="L13" s="102"/>
      <c r="M13" s="227">
        <f>J13+K13+L13</f>
        <v>0</v>
      </c>
      <c r="N13" s="208"/>
      <c r="O13" s="102"/>
      <c r="P13" s="208"/>
      <c r="Q13" s="208"/>
      <c r="R13" s="208"/>
      <c r="S13" s="227">
        <f>P13+Q13+R13</f>
        <v>0</v>
      </c>
      <c r="T13" s="227">
        <f t="shared" si="0"/>
        <v>0</v>
      </c>
      <c r="U13" s="227">
        <f t="shared" si="0"/>
        <v>0</v>
      </c>
      <c r="V13" s="227">
        <f t="shared" si="0"/>
        <v>0</v>
      </c>
      <c r="W13" s="227">
        <f t="shared" si="0"/>
        <v>0</v>
      </c>
      <c r="X13" s="227">
        <f>U13+V13+W13</f>
        <v>0</v>
      </c>
      <c r="Y13" s="102"/>
      <c r="Z13" s="208"/>
      <c r="AA13" s="208"/>
      <c r="AB13" s="208"/>
      <c r="AC13" s="227">
        <f>Z13+AA13+AB13</f>
        <v>0</v>
      </c>
      <c r="AD13" s="102"/>
      <c r="AE13" s="208"/>
      <c r="AF13" s="208"/>
      <c r="AG13" s="208"/>
      <c r="AH13" s="227">
        <f>AE13+AF13+AG13</f>
        <v>0</v>
      </c>
    </row>
    <row r="14" spans="1:35" x14ac:dyDescent="0.25">
      <c r="A14" s="208">
        <v>3</v>
      </c>
      <c r="B14" s="228"/>
      <c r="C14" s="208"/>
      <c r="D14" s="208"/>
      <c r="E14" s="208"/>
      <c r="F14" s="208"/>
      <c r="G14" s="208"/>
      <c r="H14" s="208"/>
      <c r="I14" s="102"/>
      <c r="J14" s="102"/>
      <c r="K14" s="102"/>
      <c r="L14" s="102"/>
      <c r="M14" s="227">
        <f>J14+K14+L14</f>
        <v>0</v>
      </c>
      <c r="N14" s="208"/>
      <c r="O14" s="102"/>
      <c r="P14" s="208"/>
      <c r="Q14" s="208"/>
      <c r="R14" s="208"/>
      <c r="S14" s="227">
        <f>P14+Q14+R14</f>
        <v>0</v>
      </c>
      <c r="T14" s="227">
        <f t="shared" si="0"/>
        <v>0</v>
      </c>
      <c r="U14" s="227">
        <f t="shared" si="0"/>
        <v>0</v>
      </c>
      <c r="V14" s="227">
        <f t="shared" si="0"/>
        <v>0</v>
      </c>
      <c r="W14" s="227">
        <f t="shared" si="0"/>
        <v>0</v>
      </c>
      <c r="X14" s="227">
        <f>U14+V14+W14</f>
        <v>0</v>
      </c>
      <c r="Y14" s="102"/>
      <c r="Z14" s="208"/>
      <c r="AA14" s="208"/>
      <c r="AB14" s="208"/>
      <c r="AC14" s="227">
        <f>Z14+AA14+AB14</f>
        <v>0</v>
      </c>
      <c r="AD14" s="102"/>
      <c r="AE14" s="208"/>
      <c r="AF14" s="208"/>
      <c r="AG14" s="208"/>
      <c r="AH14" s="227">
        <f>AE14+AF14+AG14</f>
        <v>0</v>
      </c>
    </row>
    <row r="15" spans="1:35" s="230" customFormat="1" ht="27" x14ac:dyDescent="0.25">
      <c r="A15" s="225"/>
      <c r="B15" s="233" t="s">
        <v>240</v>
      </c>
      <c r="C15" s="229" t="s">
        <v>1</v>
      </c>
      <c r="D15" s="229"/>
      <c r="E15" s="229"/>
      <c r="F15" s="229" t="s">
        <v>1</v>
      </c>
      <c r="G15" s="229" t="s">
        <v>1</v>
      </c>
      <c r="H15" s="229" t="s">
        <v>1</v>
      </c>
      <c r="I15" s="229">
        <f>SUM(I12:I14)</f>
        <v>0</v>
      </c>
      <c r="J15" s="229">
        <f t="shared" ref="J15:R15" si="1">SUM(J12:J14)</f>
        <v>0</v>
      </c>
      <c r="K15" s="229">
        <f t="shared" si="1"/>
        <v>0</v>
      </c>
      <c r="L15" s="229">
        <f t="shared" si="1"/>
        <v>0</v>
      </c>
      <c r="M15" s="229">
        <f t="shared" si="1"/>
        <v>0</v>
      </c>
      <c r="N15" s="229" t="s">
        <v>1</v>
      </c>
      <c r="O15" s="229">
        <f t="shared" si="1"/>
        <v>0</v>
      </c>
      <c r="P15" s="229">
        <f t="shared" si="1"/>
        <v>0</v>
      </c>
      <c r="Q15" s="229">
        <f t="shared" si="1"/>
        <v>0</v>
      </c>
      <c r="R15" s="229">
        <f t="shared" si="1"/>
        <v>0</v>
      </c>
      <c r="S15" s="229">
        <f>SUM(S12:S14)</f>
        <v>0</v>
      </c>
      <c r="T15" s="229">
        <f>SUM(T12:T14)</f>
        <v>0</v>
      </c>
      <c r="U15" s="229">
        <f>SUM(U12:U14)</f>
        <v>0</v>
      </c>
      <c r="V15" s="229">
        <f>SUM(V12:V14)</f>
        <v>0</v>
      </c>
      <c r="W15" s="229">
        <f t="shared" ref="W15:AH15" si="2">SUM(W12:W14)</f>
        <v>0</v>
      </c>
      <c r="X15" s="229">
        <f t="shared" si="2"/>
        <v>0</v>
      </c>
      <c r="Y15" s="229">
        <f t="shared" si="2"/>
        <v>0</v>
      </c>
      <c r="Z15" s="229">
        <f t="shared" si="2"/>
        <v>0</v>
      </c>
      <c r="AA15" s="229">
        <f t="shared" si="2"/>
        <v>0</v>
      </c>
      <c r="AB15" s="229">
        <f t="shared" si="2"/>
        <v>0</v>
      </c>
      <c r="AC15" s="229">
        <f t="shared" si="2"/>
        <v>0</v>
      </c>
      <c r="AD15" s="229">
        <f t="shared" si="2"/>
        <v>0</v>
      </c>
      <c r="AE15" s="229">
        <f t="shared" si="2"/>
        <v>0</v>
      </c>
      <c r="AF15" s="229">
        <f t="shared" si="2"/>
        <v>0</v>
      </c>
      <c r="AG15" s="229">
        <f t="shared" si="2"/>
        <v>0</v>
      </c>
      <c r="AH15" s="229">
        <f t="shared" si="2"/>
        <v>0</v>
      </c>
    </row>
    <row r="16" spans="1:35" x14ac:dyDescent="0.25">
      <c r="A16" s="208"/>
      <c r="B16" s="191" t="s">
        <v>239</v>
      </c>
      <c r="C16" s="227"/>
      <c r="D16" s="227"/>
      <c r="E16" s="227"/>
      <c r="F16" s="227"/>
      <c r="G16" s="227"/>
      <c r="H16" s="227"/>
      <c r="I16" s="191"/>
      <c r="J16" s="191"/>
      <c r="K16" s="191"/>
      <c r="L16" s="191"/>
      <c r="M16" s="191"/>
      <c r="N16" s="227"/>
      <c r="O16" s="191"/>
      <c r="P16" s="191"/>
      <c r="Q16" s="191"/>
      <c r="R16" s="191"/>
      <c r="S16" s="191"/>
      <c r="T16" s="191"/>
      <c r="U16" s="191"/>
      <c r="V16" s="191"/>
      <c r="W16" s="106"/>
      <c r="X16" s="106"/>
      <c r="Y16" s="106"/>
      <c r="Z16" s="106"/>
      <c r="AA16" s="106"/>
      <c r="AB16" s="106"/>
      <c r="AC16" s="106"/>
      <c r="AD16" s="106"/>
      <c r="AE16" s="106"/>
      <c r="AF16" s="106"/>
      <c r="AG16" s="106"/>
      <c r="AH16" s="106"/>
    </row>
    <row r="17" spans="1:34" x14ac:dyDescent="0.25">
      <c r="A17" s="208">
        <v>1</v>
      </c>
      <c r="B17" s="102"/>
      <c r="C17" s="208"/>
      <c r="D17" s="208"/>
      <c r="E17" s="208"/>
      <c r="F17" s="208"/>
      <c r="G17" s="208"/>
      <c r="H17" s="208"/>
      <c r="I17" s="102"/>
      <c r="J17" s="102"/>
      <c r="K17" s="102"/>
      <c r="L17" s="102"/>
      <c r="M17" s="227">
        <f>J17+K17+L17</f>
        <v>0</v>
      </c>
      <c r="N17" s="208"/>
      <c r="O17" s="102"/>
      <c r="P17" s="208"/>
      <c r="Q17" s="208"/>
      <c r="R17" s="208"/>
      <c r="S17" s="227">
        <f>P17+Q17+R17</f>
        <v>0</v>
      </c>
      <c r="T17" s="227">
        <f t="shared" ref="T17:W19" si="3">I17-O17</f>
        <v>0</v>
      </c>
      <c r="U17" s="227">
        <f t="shared" si="3"/>
        <v>0</v>
      </c>
      <c r="V17" s="227">
        <f t="shared" si="3"/>
        <v>0</v>
      </c>
      <c r="W17" s="227">
        <f t="shared" si="3"/>
        <v>0</v>
      </c>
      <c r="X17" s="227">
        <f>U17+V17+W17</f>
        <v>0</v>
      </c>
      <c r="Y17" s="102"/>
      <c r="Z17" s="208"/>
      <c r="AA17" s="208"/>
      <c r="AB17" s="208"/>
      <c r="AC17" s="227">
        <f>Z17+AA17+AB17</f>
        <v>0</v>
      </c>
      <c r="AD17" s="102"/>
      <c r="AE17" s="208"/>
      <c r="AF17" s="208"/>
      <c r="AG17" s="208"/>
      <c r="AH17" s="227">
        <f>AE17+AF17+AG17</f>
        <v>0</v>
      </c>
    </row>
    <row r="18" spans="1:34" x14ac:dyDescent="0.25">
      <c r="A18" s="208">
        <v>2</v>
      </c>
      <c r="B18" s="102"/>
      <c r="C18" s="208"/>
      <c r="D18" s="208"/>
      <c r="E18" s="208"/>
      <c r="F18" s="208"/>
      <c r="G18" s="208"/>
      <c r="H18" s="208"/>
      <c r="I18" s="102"/>
      <c r="J18" s="102"/>
      <c r="K18" s="102"/>
      <c r="L18" s="102"/>
      <c r="M18" s="227">
        <f>J18+K18+L18</f>
        <v>0</v>
      </c>
      <c r="N18" s="208"/>
      <c r="O18" s="102"/>
      <c r="P18" s="208"/>
      <c r="Q18" s="208"/>
      <c r="R18" s="208"/>
      <c r="S18" s="227">
        <f>P18+Q18+R18</f>
        <v>0</v>
      </c>
      <c r="T18" s="227">
        <f t="shared" si="3"/>
        <v>0</v>
      </c>
      <c r="U18" s="227">
        <f t="shared" si="3"/>
        <v>0</v>
      </c>
      <c r="V18" s="227">
        <f t="shared" si="3"/>
        <v>0</v>
      </c>
      <c r="W18" s="227">
        <f t="shared" si="3"/>
        <v>0</v>
      </c>
      <c r="X18" s="227">
        <f>U18+V18+W18</f>
        <v>0</v>
      </c>
      <c r="Y18" s="102"/>
      <c r="Z18" s="208"/>
      <c r="AA18" s="208"/>
      <c r="AB18" s="208"/>
      <c r="AC18" s="227">
        <f>Z18+AA18+AB18</f>
        <v>0</v>
      </c>
      <c r="AD18" s="102"/>
      <c r="AE18" s="208"/>
      <c r="AF18" s="208"/>
      <c r="AG18" s="208"/>
      <c r="AH18" s="227">
        <f>AE18+AF18+AG18</f>
        <v>0</v>
      </c>
    </row>
    <row r="19" spans="1:34" x14ac:dyDescent="0.25">
      <c r="A19" s="208">
        <v>3</v>
      </c>
      <c r="B19" s="228"/>
      <c r="C19" s="208"/>
      <c r="D19" s="208"/>
      <c r="E19" s="208"/>
      <c r="F19" s="208"/>
      <c r="G19" s="208"/>
      <c r="H19" s="208"/>
      <c r="I19" s="102"/>
      <c r="J19" s="102"/>
      <c r="K19" s="102"/>
      <c r="L19" s="102"/>
      <c r="M19" s="227">
        <f>J19+K19+L19</f>
        <v>0</v>
      </c>
      <c r="N19" s="208"/>
      <c r="O19" s="102"/>
      <c r="P19" s="208"/>
      <c r="Q19" s="208"/>
      <c r="R19" s="208"/>
      <c r="S19" s="227">
        <f>P19+Q19+R19</f>
        <v>0</v>
      </c>
      <c r="T19" s="227">
        <f t="shared" si="3"/>
        <v>0</v>
      </c>
      <c r="U19" s="227">
        <f t="shared" si="3"/>
        <v>0</v>
      </c>
      <c r="V19" s="227">
        <f t="shared" si="3"/>
        <v>0</v>
      </c>
      <c r="W19" s="227">
        <f t="shared" si="3"/>
        <v>0</v>
      </c>
      <c r="X19" s="227">
        <f>U19+V19+W19</f>
        <v>0</v>
      </c>
      <c r="Y19" s="102"/>
      <c r="Z19" s="208"/>
      <c r="AA19" s="208"/>
      <c r="AB19" s="208"/>
      <c r="AC19" s="227">
        <f>Z19+AA19+AB19</f>
        <v>0</v>
      </c>
      <c r="AD19" s="102"/>
      <c r="AE19" s="208"/>
      <c r="AF19" s="208"/>
      <c r="AG19" s="208"/>
      <c r="AH19" s="227">
        <f>AE19+AF19+AG19</f>
        <v>0</v>
      </c>
    </row>
    <row r="20" spans="1:34" s="230" customFormat="1" ht="27" x14ac:dyDescent="0.25">
      <c r="A20" s="225"/>
      <c r="B20" s="233" t="s">
        <v>240</v>
      </c>
      <c r="C20" s="229" t="s">
        <v>1</v>
      </c>
      <c r="D20" s="229"/>
      <c r="E20" s="229"/>
      <c r="F20" s="229" t="s">
        <v>1</v>
      </c>
      <c r="G20" s="229" t="s">
        <v>1</v>
      </c>
      <c r="H20" s="229" t="s">
        <v>1</v>
      </c>
      <c r="I20" s="229">
        <f t="shared" ref="I20:R20" si="4">SUM(I17:I19)</f>
        <v>0</v>
      </c>
      <c r="J20" s="229">
        <f t="shared" si="4"/>
        <v>0</v>
      </c>
      <c r="K20" s="229">
        <f t="shared" si="4"/>
        <v>0</v>
      </c>
      <c r="L20" s="229">
        <f t="shared" si="4"/>
        <v>0</v>
      </c>
      <c r="M20" s="229">
        <f t="shared" si="4"/>
        <v>0</v>
      </c>
      <c r="N20" s="229" t="s">
        <v>1</v>
      </c>
      <c r="O20" s="229">
        <f t="shared" si="4"/>
        <v>0</v>
      </c>
      <c r="P20" s="229">
        <f t="shared" si="4"/>
        <v>0</v>
      </c>
      <c r="Q20" s="229">
        <f t="shared" si="4"/>
        <v>0</v>
      </c>
      <c r="R20" s="229">
        <f t="shared" si="4"/>
        <v>0</v>
      </c>
      <c r="S20" s="229">
        <f>SUM(S17:S19)</f>
        <v>0</v>
      </c>
      <c r="T20" s="229">
        <f>SUM(T17:T19)</f>
        <v>0</v>
      </c>
      <c r="U20" s="229">
        <f>SUM(U17:U19)</f>
        <v>0</v>
      </c>
      <c r="V20" s="229">
        <f>SUM(V17:V19)</f>
        <v>0</v>
      </c>
      <c r="W20" s="229">
        <f t="shared" ref="W20:AH20" si="5">SUM(W17:W19)</f>
        <v>0</v>
      </c>
      <c r="X20" s="229">
        <f t="shared" si="5"/>
        <v>0</v>
      </c>
      <c r="Y20" s="229">
        <f t="shared" si="5"/>
        <v>0</v>
      </c>
      <c r="Z20" s="229">
        <f t="shared" si="5"/>
        <v>0</v>
      </c>
      <c r="AA20" s="229">
        <f t="shared" si="5"/>
        <v>0</v>
      </c>
      <c r="AB20" s="229">
        <f t="shared" si="5"/>
        <v>0</v>
      </c>
      <c r="AC20" s="229">
        <f t="shared" si="5"/>
        <v>0</v>
      </c>
      <c r="AD20" s="229">
        <f t="shared" si="5"/>
        <v>0</v>
      </c>
      <c r="AE20" s="229">
        <f t="shared" si="5"/>
        <v>0</v>
      </c>
      <c r="AF20" s="229">
        <f t="shared" si="5"/>
        <v>0</v>
      </c>
      <c r="AG20" s="229">
        <f t="shared" si="5"/>
        <v>0</v>
      </c>
      <c r="AH20" s="229">
        <f t="shared" si="5"/>
        <v>0</v>
      </c>
    </row>
    <row r="21" spans="1:34" s="230" customFormat="1" ht="27" x14ac:dyDescent="0.25">
      <c r="A21" s="225"/>
      <c r="B21" s="233" t="s">
        <v>256</v>
      </c>
      <c r="C21" s="229" t="s">
        <v>1</v>
      </c>
      <c r="D21" s="229"/>
      <c r="E21" s="229"/>
      <c r="F21" s="229" t="s">
        <v>1</v>
      </c>
      <c r="G21" s="229" t="s">
        <v>1</v>
      </c>
      <c r="H21" s="229" t="s">
        <v>1</v>
      </c>
      <c r="I21" s="229">
        <f>I15+I20</f>
        <v>0</v>
      </c>
      <c r="J21" s="229">
        <f t="shared" ref="J21:R21" si="6">J15+J20</f>
        <v>0</v>
      </c>
      <c r="K21" s="229">
        <f t="shared" si="6"/>
        <v>0</v>
      </c>
      <c r="L21" s="229">
        <f t="shared" si="6"/>
        <v>0</v>
      </c>
      <c r="M21" s="229">
        <f t="shared" si="6"/>
        <v>0</v>
      </c>
      <c r="N21" s="229" t="s">
        <v>1</v>
      </c>
      <c r="O21" s="229">
        <f t="shared" si="6"/>
        <v>0</v>
      </c>
      <c r="P21" s="229">
        <f t="shared" si="6"/>
        <v>0</v>
      </c>
      <c r="Q21" s="229">
        <f t="shared" si="6"/>
        <v>0</v>
      </c>
      <c r="R21" s="229">
        <f t="shared" si="6"/>
        <v>0</v>
      </c>
      <c r="S21" s="229">
        <f>S15+S20</f>
        <v>0</v>
      </c>
      <c r="T21" s="229">
        <f>T15+T20</f>
        <v>0</v>
      </c>
      <c r="U21" s="229">
        <f>U15+U20</f>
        <v>0</v>
      </c>
      <c r="V21" s="229">
        <f>V15+V20</f>
        <v>0</v>
      </c>
      <c r="W21" s="229">
        <f t="shared" ref="W21:AH21" si="7">W15+W20</f>
        <v>0</v>
      </c>
      <c r="X21" s="229">
        <f t="shared" si="7"/>
        <v>0</v>
      </c>
      <c r="Y21" s="229">
        <f t="shared" si="7"/>
        <v>0</v>
      </c>
      <c r="Z21" s="229">
        <f t="shared" si="7"/>
        <v>0</v>
      </c>
      <c r="AA21" s="229">
        <f t="shared" si="7"/>
        <v>0</v>
      </c>
      <c r="AB21" s="229">
        <f t="shared" si="7"/>
        <v>0</v>
      </c>
      <c r="AC21" s="229">
        <f t="shared" si="7"/>
        <v>0</v>
      </c>
      <c r="AD21" s="229">
        <f t="shared" si="7"/>
        <v>0</v>
      </c>
      <c r="AE21" s="229">
        <f t="shared" si="7"/>
        <v>0</v>
      </c>
      <c r="AF21" s="229">
        <f t="shared" si="7"/>
        <v>0</v>
      </c>
      <c r="AG21" s="229">
        <f t="shared" si="7"/>
        <v>0</v>
      </c>
      <c r="AH21" s="229">
        <f t="shared" si="7"/>
        <v>0</v>
      </c>
    </row>
    <row r="22" spans="1:34" x14ac:dyDescent="0.25">
      <c r="A22" s="208"/>
      <c r="B22" s="228"/>
      <c r="C22" s="237"/>
      <c r="D22" s="237"/>
      <c r="E22" s="237"/>
      <c r="F22" s="227"/>
      <c r="G22" s="227"/>
      <c r="H22" s="227"/>
      <c r="I22" s="227"/>
      <c r="J22" s="227"/>
      <c r="K22" s="227"/>
      <c r="L22" s="227"/>
      <c r="M22" s="227"/>
      <c r="N22" s="227"/>
      <c r="O22" s="227"/>
      <c r="P22" s="227"/>
      <c r="Q22" s="227"/>
      <c r="R22" s="70"/>
      <c r="S22" s="227"/>
      <c r="T22" s="227"/>
      <c r="U22" s="227"/>
      <c r="V22" s="227"/>
      <c r="W22" s="106"/>
      <c r="X22" s="106"/>
      <c r="Y22" s="106"/>
      <c r="Z22" s="106"/>
      <c r="AA22" s="106"/>
      <c r="AB22" s="106"/>
      <c r="AC22" s="106"/>
      <c r="AD22" s="106"/>
      <c r="AE22" s="106"/>
      <c r="AF22" s="106"/>
      <c r="AG22" s="106"/>
      <c r="AH22" s="106"/>
    </row>
    <row r="23" spans="1:34" x14ac:dyDescent="0.25">
      <c r="A23" s="208"/>
      <c r="B23" s="228"/>
      <c r="C23" s="237"/>
      <c r="D23" s="237"/>
      <c r="E23" s="237"/>
      <c r="F23" s="227"/>
      <c r="G23" s="227"/>
      <c r="H23" s="227"/>
      <c r="I23" s="227"/>
      <c r="J23" s="227"/>
      <c r="K23" s="227"/>
      <c r="L23" s="227"/>
      <c r="M23" s="227"/>
      <c r="N23" s="227"/>
      <c r="O23" s="227"/>
      <c r="P23" s="227"/>
      <c r="Q23" s="227"/>
      <c r="R23" s="70"/>
      <c r="S23" s="227"/>
      <c r="T23" s="227"/>
      <c r="U23" s="227"/>
      <c r="V23" s="227"/>
      <c r="W23" s="106"/>
      <c r="X23" s="106"/>
      <c r="Y23" s="106"/>
      <c r="Z23" s="106"/>
      <c r="AA23" s="106"/>
      <c r="AB23" s="106"/>
      <c r="AC23" s="106"/>
      <c r="AD23" s="106"/>
      <c r="AE23" s="106"/>
      <c r="AF23" s="106"/>
      <c r="AG23" s="106"/>
      <c r="AH23" s="106"/>
    </row>
    <row r="24" spans="1:34" ht="54" x14ac:dyDescent="0.25">
      <c r="A24" s="225" t="s">
        <v>3</v>
      </c>
      <c r="B24" s="226" t="s">
        <v>476</v>
      </c>
      <c r="C24" s="237"/>
      <c r="D24" s="237"/>
      <c r="E24" s="237"/>
      <c r="F24" s="227"/>
      <c r="G24" s="227"/>
      <c r="H24" s="227"/>
      <c r="I24" s="227"/>
      <c r="J24" s="227"/>
      <c r="K24" s="227"/>
      <c r="L24" s="227"/>
      <c r="M24" s="227"/>
      <c r="N24" s="227"/>
      <c r="O24" s="227"/>
      <c r="P24" s="227"/>
      <c r="Q24" s="227"/>
      <c r="R24" s="70"/>
      <c r="S24" s="227"/>
      <c r="T24" s="227"/>
      <c r="U24" s="227"/>
      <c r="V24" s="227"/>
      <c r="W24" s="106"/>
      <c r="X24" s="106"/>
      <c r="Y24" s="106"/>
      <c r="Z24" s="106"/>
      <c r="AA24" s="106"/>
      <c r="AB24" s="106"/>
      <c r="AC24" s="106"/>
      <c r="AD24" s="106"/>
      <c r="AE24" s="106"/>
      <c r="AF24" s="106"/>
      <c r="AG24" s="106"/>
      <c r="AH24" s="106"/>
    </row>
    <row r="25" spans="1:34" x14ac:dyDescent="0.25">
      <c r="A25" s="208"/>
      <c r="B25" s="191" t="s">
        <v>126</v>
      </c>
      <c r="C25" s="237"/>
      <c r="D25" s="237"/>
      <c r="E25" s="237"/>
      <c r="F25" s="227"/>
      <c r="G25" s="227"/>
      <c r="H25" s="227"/>
      <c r="I25" s="227"/>
      <c r="J25" s="227"/>
      <c r="K25" s="227"/>
      <c r="L25" s="227"/>
      <c r="M25" s="227"/>
      <c r="N25" s="227"/>
      <c r="O25" s="227"/>
      <c r="P25" s="227"/>
      <c r="Q25" s="227"/>
      <c r="R25" s="70"/>
      <c r="S25" s="227"/>
      <c r="T25" s="227"/>
      <c r="U25" s="227"/>
      <c r="V25" s="227"/>
      <c r="W25" s="106"/>
      <c r="X25" s="106"/>
      <c r="Y25" s="106"/>
      <c r="Z25" s="106"/>
      <c r="AA25" s="106"/>
      <c r="AB25" s="106"/>
      <c r="AC25" s="106"/>
      <c r="AD25" s="106"/>
      <c r="AE25" s="106"/>
      <c r="AF25" s="106"/>
      <c r="AG25" s="106"/>
      <c r="AH25" s="106"/>
    </row>
    <row r="26" spans="1:34" x14ac:dyDescent="0.25">
      <c r="A26" s="208">
        <v>1</v>
      </c>
      <c r="B26" s="102"/>
      <c r="C26" s="227"/>
      <c r="D26" s="227"/>
      <c r="E26" s="227"/>
      <c r="F26" s="227" t="s">
        <v>1</v>
      </c>
      <c r="G26" s="227" t="s">
        <v>1</v>
      </c>
      <c r="H26" s="227"/>
      <c r="I26" s="227"/>
      <c r="J26" s="227"/>
      <c r="K26" s="227"/>
      <c r="L26" s="227"/>
      <c r="M26" s="227">
        <f>J26+K26+L26</f>
        <v>0</v>
      </c>
      <c r="N26" s="227"/>
      <c r="O26" s="102"/>
      <c r="P26" s="208"/>
      <c r="Q26" s="208"/>
      <c r="R26" s="208"/>
      <c r="S26" s="227">
        <f>P26+Q26+R26</f>
        <v>0</v>
      </c>
      <c r="T26" s="227">
        <f t="shared" ref="T26:W28" si="8">I26-O26</f>
        <v>0</v>
      </c>
      <c r="U26" s="227">
        <f t="shared" si="8"/>
        <v>0</v>
      </c>
      <c r="V26" s="227">
        <f t="shared" si="8"/>
        <v>0</v>
      </c>
      <c r="W26" s="227">
        <f t="shared" si="8"/>
        <v>0</v>
      </c>
      <c r="X26" s="227">
        <f>U26+V26+W26</f>
        <v>0</v>
      </c>
      <c r="Y26" s="102"/>
      <c r="Z26" s="208"/>
      <c r="AA26" s="208"/>
      <c r="AB26" s="208"/>
      <c r="AC26" s="227">
        <f>Z26+AA26+AB26</f>
        <v>0</v>
      </c>
      <c r="AD26" s="102"/>
      <c r="AE26" s="208"/>
      <c r="AF26" s="208"/>
      <c r="AG26" s="208"/>
      <c r="AH26" s="227">
        <f>AE26+AF26+AG26</f>
        <v>0</v>
      </c>
    </row>
    <row r="27" spans="1:34" x14ac:dyDescent="0.25">
      <c r="A27" s="208">
        <v>2</v>
      </c>
      <c r="B27" s="102"/>
      <c r="C27" s="227"/>
      <c r="D27" s="227"/>
      <c r="E27" s="227"/>
      <c r="F27" s="227" t="s">
        <v>1</v>
      </c>
      <c r="G27" s="227" t="s">
        <v>1</v>
      </c>
      <c r="H27" s="227"/>
      <c r="I27" s="227"/>
      <c r="J27" s="227"/>
      <c r="K27" s="227"/>
      <c r="L27" s="227"/>
      <c r="M27" s="227">
        <f>J27+K27+L27</f>
        <v>0</v>
      </c>
      <c r="N27" s="227"/>
      <c r="O27" s="102"/>
      <c r="P27" s="208"/>
      <c r="Q27" s="208"/>
      <c r="R27" s="208"/>
      <c r="S27" s="227">
        <f>P27+Q27+R27</f>
        <v>0</v>
      </c>
      <c r="T27" s="227">
        <f t="shared" si="8"/>
        <v>0</v>
      </c>
      <c r="U27" s="227">
        <f t="shared" si="8"/>
        <v>0</v>
      </c>
      <c r="V27" s="227">
        <f t="shared" si="8"/>
        <v>0</v>
      </c>
      <c r="W27" s="227">
        <f t="shared" si="8"/>
        <v>0</v>
      </c>
      <c r="X27" s="227">
        <f>U27+V27+W27</f>
        <v>0</v>
      </c>
      <c r="Y27" s="102"/>
      <c r="Z27" s="208"/>
      <c r="AA27" s="208"/>
      <c r="AB27" s="208"/>
      <c r="AC27" s="227">
        <f>Z27+AA27+AB27</f>
        <v>0</v>
      </c>
      <c r="AD27" s="102"/>
      <c r="AE27" s="208"/>
      <c r="AF27" s="208"/>
      <c r="AG27" s="208"/>
      <c r="AH27" s="227">
        <f>AE27+AF27+AG27</f>
        <v>0</v>
      </c>
    </row>
    <row r="28" spans="1:34" x14ac:dyDescent="0.25">
      <c r="A28" s="208">
        <v>3</v>
      </c>
      <c r="B28" s="102"/>
      <c r="C28" s="227"/>
      <c r="D28" s="227"/>
      <c r="E28" s="227"/>
      <c r="F28" s="227" t="s">
        <v>1</v>
      </c>
      <c r="G28" s="227" t="s">
        <v>1</v>
      </c>
      <c r="H28" s="227"/>
      <c r="I28" s="227"/>
      <c r="J28" s="227"/>
      <c r="K28" s="227"/>
      <c r="L28" s="227"/>
      <c r="M28" s="227">
        <f>J28+K28+L28</f>
        <v>0</v>
      </c>
      <c r="N28" s="227"/>
      <c r="O28" s="102"/>
      <c r="P28" s="208"/>
      <c r="Q28" s="208"/>
      <c r="R28" s="208"/>
      <c r="S28" s="227">
        <f>P28+Q28+R28</f>
        <v>0</v>
      </c>
      <c r="T28" s="227">
        <f t="shared" si="8"/>
        <v>0</v>
      </c>
      <c r="U28" s="227">
        <f t="shared" si="8"/>
        <v>0</v>
      </c>
      <c r="V28" s="227">
        <f t="shared" si="8"/>
        <v>0</v>
      </c>
      <c r="W28" s="227">
        <f t="shared" si="8"/>
        <v>0</v>
      </c>
      <c r="X28" s="227">
        <f>U28+V28+W28</f>
        <v>0</v>
      </c>
      <c r="Y28" s="102"/>
      <c r="Z28" s="208"/>
      <c r="AA28" s="208"/>
      <c r="AB28" s="208"/>
      <c r="AC28" s="227">
        <f>Z28+AA28+AB28</f>
        <v>0</v>
      </c>
      <c r="AD28" s="102"/>
      <c r="AE28" s="208"/>
      <c r="AF28" s="208"/>
      <c r="AG28" s="208"/>
      <c r="AH28" s="227">
        <f>AE28+AF28+AG28</f>
        <v>0</v>
      </c>
    </row>
    <row r="29" spans="1:34" s="230" customFormat="1" ht="14.25" x14ac:dyDescent="0.25">
      <c r="A29" s="225"/>
      <c r="B29" s="228" t="s">
        <v>113</v>
      </c>
      <c r="C29" s="229" t="s">
        <v>1</v>
      </c>
      <c r="D29" s="229"/>
      <c r="E29" s="229"/>
      <c r="F29" s="229" t="s">
        <v>1</v>
      </c>
      <c r="G29" s="229" t="s">
        <v>1</v>
      </c>
      <c r="H29" s="229" t="s">
        <v>1</v>
      </c>
      <c r="I29" s="229">
        <f>SUM(I26:I28)</f>
        <v>0</v>
      </c>
      <c r="J29" s="229">
        <f t="shared" ref="J29:R29" si="9">SUM(J26:J28)</f>
        <v>0</v>
      </c>
      <c r="K29" s="229">
        <f t="shared" si="9"/>
        <v>0</v>
      </c>
      <c r="L29" s="229">
        <f t="shared" si="9"/>
        <v>0</v>
      </c>
      <c r="M29" s="229">
        <f t="shared" si="9"/>
        <v>0</v>
      </c>
      <c r="N29" s="229" t="s">
        <v>1</v>
      </c>
      <c r="O29" s="229">
        <f t="shared" si="9"/>
        <v>0</v>
      </c>
      <c r="P29" s="229">
        <f t="shared" si="9"/>
        <v>0</v>
      </c>
      <c r="Q29" s="229">
        <f t="shared" si="9"/>
        <v>0</v>
      </c>
      <c r="R29" s="229">
        <f t="shared" si="9"/>
        <v>0</v>
      </c>
      <c r="S29" s="229">
        <f>SUM(S26:S28)</f>
        <v>0</v>
      </c>
      <c r="T29" s="229">
        <f>SUM(T26:T28)</f>
        <v>0</v>
      </c>
      <c r="U29" s="229">
        <f>SUM(U26:U28)</f>
        <v>0</v>
      </c>
      <c r="V29" s="229">
        <f>SUM(V26:V28)</f>
        <v>0</v>
      </c>
      <c r="W29" s="229">
        <f t="shared" ref="W29:AH29" si="10">SUM(W26:W28)</f>
        <v>0</v>
      </c>
      <c r="X29" s="229">
        <f t="shared" si="10"/>
        <v>0</v>
      </c>
      <c r="Y29" s="229">
        <f t="shared" si="10"/>
        <v>0</v>
      </c>
      <c r="Z29" s="229">
        <f t="shared" si="10"/>
        <v>0</v>
      </c>
      <c r="AA29" s="229">
        <f t="shared" si="10"/>
        <v>0</v>
      </c>
      <c r="AB29" s="229">
        <f t="shared" si="10"/>
        <v>0</v>
      </c>
      <c r="AC29" s="229">
        <f t="shared" si="10"/>
        <v>0</v>
      </c>
      <c r="AD29" s="229">
        <f t="shared" si="10"/>
        <v>0</v>
      </c>
      <c r="AE29" s="229">
        <f t="shared" si="10"/>
        <v>0</v>
      </c>
      <c r="AF29" s="229">
        <f t="shared" si="10"/>
        <v>0</v>
      </c>
      <c r="AG29" s="229">
        <f t="shared" si="10"/>
        <v>0</v>
      </c>
      <c r="AH29" s="229">
        <f t="shared" si="10"/>
        <v>0</v>
      </c>
    </row>
    <row r="30" spans="1:34" s="230" customFormat="1" ht="14.25" x14ac:dyDescent="0.25">
      <c r="A30" s="225"/>
      <c r="B30" s="252"/>
      <c r="C30" s="287"/>
      <c r="D30" s="287"/>
      <c r="E30" s="287"/>
      <c r="F30" s="229"/>
      <c r="G30" s="229"/>
      <c r="H30" s="229"/>
      <c r="I30" s="229"/>
      <c r="J30" s="229"/>
      <c r="K30" s="229"/>
      <c r="L30" s="229"/>
      <c r="M30" s="229"/>
      <c r="N30" s="229"/>
      <c r="O30" s="229"/>
      <c r="P30" s="229"/>
      <c r="Q30" s="229"/>
      <c r="R30" s="229"/>
      <c r="S30" s="229"/>
      <c r="T30" s="229"/>
      <c r="U30" s="229"/>
      <c r="V30" s="229"/>
      <c r="W30" s="229"/>
      <c r="X30" s="229"/>
      <c r="Y30" s="229"/>
      <c r="Z30" s="229"/>
      <c r="AA30" s="229"/>
      <c r="AB30" s="229"/>
      <c r="AC30" s="229"/>
      <c r="AD30" s="229"/>
      <c r="AE30" s="229"/>
      <c r="AF30" s="229"/>
      <c r="AG30" s="229"/>
      <c r="AH30" s="229"/>
    </row>
    <row r="31" spans="1:34" s="230" customFormat="1" ht="30" customHeight="1" x14ac:dyDescent="0.3">
      <c r="A31" s="225"/>
      <c r="B31" s="552" t="s">
        <v>493</v>
      </c>
      <c r="C31" s="229" t="s">
        <v>1</v>
      </c>
      <c r="D31" s="229"/>
      <c r="E31" s="229"/>
      <c r="F31" s="229" t="s">
        <v>1</v>
      </c>
      <c r="G31" s="229" t="s">
        <v>1</v>
      </c>
      <c r="H31" s="229" t="s">
        <v>1</v>
      </c>
      <c r="I31" s="229">
        <f>I21+I29</f>
        <v>0</v>
      </c>
      <c r="J31" s="229">
        <f t="shared" ref="J31:AH31" si="11">J21+J29</f>
        <v>0</v>
      </c>
      <c r="K31" s="229">
        <f t="shared" si="11"/>
        <v>0</v>
      </c>
      <c r="L31" s="229">
        <f t="shared" si="11"/>
        <v>0</v>
      </c>
      <c r="M31" s="229">
        <f t="shared" si="11"/>
        <v>0</v>
      </c>
      <c r="N31" s="229" t="s">
        <v>1</v>
      </c>
      <c r="O31" s="229">
        <f t="shared" si="11"/>
        <v>0</v>
      </c>
      <c r="P31" s="229">
        <f t="shared" si="11"/>
        <v>0</v>
      </c>
      <c r="Q31" s="229">
        <f t="shared" si="11"/>
        <v>0</v>
      </c>
      <c r="R31" s="229">
        <f t="shared" si="11"/>
        <v>0</v>
      </c>
      <c r="S31" s="229">
        <f t="shared" si="11"/>
        <v>0</v>
      </c>
      <c r="T31" s="229">
        <f t="shared" si="11"/>
        <v>0</v>
      </c>
      <c r="U31" s="229">
        <f t="shared" si="11"/>
        <v>0</v>
      </c>
      <c r="V31" s="229">
        <f t="shared" si="11"/>
        <v>0</v>
      </c>
      <c r="W31" s="229">
        <f t="shared" si="11"/>
        <v>0</v>
      </c>
      <c r="X31" s="229">
        <f t="shared" si="11"/>
        <v>0</v>
      </c>
      <c r="Y31" s="229">
        <f t="shared" si="11"/>
        <v>0</v>
      </c>
      <c r="Z31" s="229">
        <f t="shared" si="11"/>
        <v>0</v>
      </c>
      <c r="AA31" s="229">
        <f t="shared" si="11"/>
        <v>0</v>
      </c>
      <c r="AB31" s="229">
        <f t="shared" si="11"/>
        <v>0</v>
      </c>
      <c r="AC31" s="229">
        <f t="shared" si="11"/>
        <v>0</v>
      </c>
      <c r="AD31" s="229">
        <f t="shared" si="11"/>
        <v>0</v>
      </c>
      <c r="AE31" s="229">
        <f t="shared" si="11"/>
        <v>0</v>
      </c>
      <c r="AF31" s="229">
        <f t="shared" si="11"/>
        <v>0</v>
      </c>
      <c r="AG31" s="229">
        <f t="shared" si="11"/>
        <v>0</v>
      </c>
      <c r="AH31" s="229">
        <f t="shared" si="11"/>
        <v>0</v>
      </c>
    </row>
    <row r="32" spans="1:34" s="16" customFormat="1" ht="12.75" x14ac:dyDescent="0.25">
      <c r="A32" s="41"/>
      <c r="B32" s="238"/>
      <c r="C32" s="43"/>
      <c r="D32" s="43"/>
      <c r="E32" s="43"/>
      <c r="F32" s="43"/>
      <c r="G32" s="43"/>
      <c r="H32" s="43"/>
      <c r="I32" s="43"/>
      <c r="J32" s="43"/>
      <c r="K32" s="43"/>
      <c r="L32" s="43"/>
      <c r="M32" s="43"/>
      <c r="N32" s="43"/>
      <c r="O32" s="43"/>
      <c r="P32" s="43"/>
      <c r="Q32" s="43"/>
      <c r="S32" s="43"/>
      <c r="T32" s="43"/>
      <c r="U32" s="43"/>
      <c r="V32" s="43"/>
    </row>
    <row r="33" spans="2:9" x14ac:dyDescent="0.25">
      <c r="B33" s="5" t="s">
        <v>242</v>
      </c>
    </row>
    <row r="34" spans="2:9" ht="27.75" customHeight="1" x14ac:dyDescent="0.25">
      <c r="B34" s="288" t="s">
        <v>472</v>
      </c>
      <c r="C34" s="181"/>
      <c r="D34" s="288"/>
      <c r="E34" s="288"/>
      <c r="F34" s="288"/>
      <c r="G34" s="288"/>
    </row>
    <row r="35" spans="2:9" ht="37.5" customHeight="1" x14ac:dyDescent="0.3">
      <c r="B35" s="1870" t="s">
        <v>471</v>
      </c>
      <c r="C35" s="1871"/>
      <c r="D35" s="1871"/>
      <c r="E35" s="1871"/>
      <c r="F35" s="1871"/>
      <c r="G35" s="1871"/>
      <c r="H35" s="1871"/>
      <c r="I35" s="1871"/>
    </row>
    <row r="36" spans="2:9" ht="29.25" customHeight="1" x14ac:dyDescent="0.3">
      <c r="B36" s="290" t="s">
        <v>303</v>
      </c>
      <c r="C36" s="288"/>
      <c r="D36" s="288"/>
      <c r="E36" s="288"/>
      <c r="F36" s="288"/>
      <c r="G36" s="288"/>
    </row>
  </sheetData>
  <mergeCells count="6">
    <mergeCell ref="B35:I35"/>
    <mergeCell ref="Y4:AC4"/>
    <mergeCell ref="AD4:AH4"/>
    <mergeCell ref="Q2:S2"/>
    <mergeCell ref="O4:S4"/>
    <mergeCell ref="T4:X4"/>
  </mergeCells>
  <phoneticPr fontId="2" type="noConversion"/>
  <pageMargins left="0.75" right="0.75" top="1" bottom="1" header="0.5" footer="0.5"/>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AL462"/>
  <sheetViews>
    <sheetView topLeftCell="N1" workbookViewId="0">
      <selection activeCell="S164" sqref="S164"/>
    </sheetView>
  </sheetViews>
  <sheetFormatPr defaultRowHeight="13.5" x14ac:dyDescent="0.25"/>
  <cols>
    <col min="1" max="1" width="4.42578125" style="5" bestFit="1" customWidth="1"/>
    <col min="2" max="2" width="26.7109375" style="5" customWidth="1"/>
    <col min="3" max="4" width="8" style="5" customWidth="1"/>
    <col min="5" max="5" width="13.42578125" style="5" customWidth="1"/>
    <col min="6" max="6" width="11.5703125" style="335" customWidth="1"/>
    <col min="7" max="7" width="10.7109375" style="5" bestFit="1" customWidth="1"/>
    <col min="8" max="8" width="9.28515625" style="5" customWidth="1"/>
    <col min="9" max="9" width="9.5703125" style="5" customWidth="1"/>
    <col min="10" max="10" width="12.28515625" style="5" bestFit="1" customWidth="1"/>
    <col min="11" max="11" width="8" style="5" customWidth="1"/>
    <col min="12" max="12" width="8.42578125" style="5" customWidth="1"/>
    <col min="13" max="13" width="12.7109375" style="5" customWidth="1"/>
    <col min="14" max="14" width="9.85546875" style="335" customWidth="1"/>
    <col min="15" max="15" width="11.28515625" style="5" customWidth="1"/>
    <col min="16" max="16" width="9.140625" style="5"/>
    <col min="17" max="17" width="9.42578125" style="5" customWidth="1"/>
    <col min="18" max="18" width="11.85546875" style="5" bestFit="1" customWidth="1"/>
    <col min="19" max="19" width="8.42578125" style="4" customWidth="1"/>
    <col min="20" max="20" width="11.140625" style="4" customWidth="1"/>
    <col min="21" max="21" width="13.28515625" style="4" bestFit="1" customWidth="1"/>
    <col min="22" max="22" width="12.42578125" style="5" customWidth="1"/>
    <col min="23" max="24" width="8" style="5" customWidth="1"/>
    <col min="25" max="25" width="11.85546875" style="5" customWidth="1"/>
    <col min="26" max="26" width="11" style="335" customWidth="1"/>
    <col min="27" max="27" width="12.28515625" style="5" customWidth="1"/>
    <col min="28" max="28" width="9.28515625" style="5" customWidth="1"/>
    <col min="29" max="29" width="9.5703125" style="5" customWidth="1"/>
    <col min="30" max="30" width="13.42578125" style="5" bestFit="1" customWidth="1"/>
    <col min="31" max="32" width="8" style="5" customWidth="1"/>
    <col min="33" max="33" width="12.28515625" style="5" customWidth="1"/>
    <col min="34" max="34" width="11" style="335" customWidth="1"/>
    <col min="35" max="35" width="11.28515625" style="5" bestFit="1" customWidth="1"/>
    <col min="36" max="36" width="9.28515625" style="5" customWidth="1"/>
    <col min="37" max="37" width="9.5703125" style="5" customWidth="1"/>
    <col min="38" max="38" width="13.5703125" style="5" customWidth="1"/>
    <col min="39" max="256" width="9.140625" style="5"/>
    <col min="257" max="257" width="3.5703125" style="5" customWidth="1"/>
    <col min="258" max="258" width="26.7109375" style="5" customWidth="1"/>
    <col min="259" max="260" width="8" style="5" customWidth="1"/>
    <col min="261" max="261" width="8.42578125" style="5" customWidth="1"/>
    <col min="262" max="262" width="11" style="5" customWidth="1"/>
    <col min="263" max="263" width="9" style="5" customWidth="1"/>
    <col min="264" max="264" width="9.28515625" style="5" customWidth="1"/>
    <col min="265" max="266" width="9.5703125" style="5" customWidth="1"/>
    <col min="267" max="267" width="8" style="5" customWidth="1"/>
    <col min="268" max="269" width="8.42578125" style="5" customWidth="1"/>
    <col min="270" max="270" width="9.85546875" style="5" customWidth="1"/>
    <col min="271" max="271" width="10.28515625" style="5" customWidth="1"/>
    <col min="272" max="272" width="9.140625" style="5"/>
    <col min="273" max="273" width="9.42578125" style="5" customWidth="1"/>
    <col min="274" max="274" width="9.85546875" style="5" customWidth="1"/>
    <col min="275" max="277" width="8.42578125" style="5" customWidth="1"/>
    <col min="278" max="278" width="9.85546875" style="5" customWidth="1"/>
    <col min="279" max="280" width="8" style="5" customWidth="1"/>
    <col min="281" max="281" width="8.42578125" style="5" customWidth="1"/>
    <col min="282" max="282" width="11" style="5" customWidth="1"/>
    <col min="283" max="283" width="9" style="5" customWidth="1"/>
    <col min="284" max="284" width="9.28515625" style="5" customWidth="1"/>
    <col min="285" max="286" width="9.5703125" style="5" customWidth="1"/>
    <col min="287" max="288" width="8" style="5" customWidth="1"/>
    <col min="289" max="289" width="8.42578125" style="5" customWidth="1"/>
    <col min="290" max="290" width="11" style="5" customWidth="1"/>
    <col min="291" max="291" width="9" style="5" customWidth="1"/>
    <col min="292" max="292" width="9.28515625" style="5" customWidth="1"/>
    <col min="293" max="294" width="9.5703125" style="5" customWidth="1"/>
    <col min="295" max="512" width="9.140625" style="5"/>
    <col min="513" max="513" width="3.5703125" style="5" customWidth="1"/>
    <col min="514" max="514" width="26.7109375" style="5" customWidth="1"/>
    <col min="515" max="516" width="8" style="5" customWidth="1"/>
    <col min="517" max="517" width="8.42578125" style="5" customWidth="1"/>
    <col min="518" max="518" width="11" style="5" customWidth="1"/>
    <col min="519" max="519" width="9" style="5" customWidth="1"/>
    <col min="520" max="520" width="9.28515625" style="5" customWidth="1"/>
    <col min="521" max="522" width="9.5703125" style="5" customWidth="1"/>
    <col min="523" max="523" width="8" style="5" customWidth="1"/>
    <col min="524" max="525" width="8.42578125" style="5" customWidth="1"/>
    <col min="526" max="526" width="9.85546875" style="5" customWidth="1"/>
    <col min="527" max="527" width="10.28515625" style="5" customWidth="1"/>
    <col min="528" max="528" width="9.140625" style="5"/>
    <col min="529" max="529" width="9.42578125" style="5" customWidth="1"/>
    <col min="530" max="530" width="9.85546875" style="5" customWidth="1"/>
    <col min="531" max="533" width="8.42578125" style="5" customWidth="1"/>
    <col min="534" max="534" width="9.85546875" style="5" customWidth="1"/>
    <col min="535" max="536" width="8" style="5" customWidth="1"/>
    <col min="537" max="537" width="8.42578125" style="5" customWidth="1"/>
    <col min="538" max="538" width="11" style="5" customWidth="1"/>
    <col min="539" max="539" width="9" style="5" customWidth="1"/>
    <col min="540" max="540" width="9.28515625" style="5" customWidth="1"/>
    <col min="541" max="542" width="9.5703125" style="5" customWidth="1"/>
    <col min="543" max="544" width="8" style="5" customWidth="1"/>
    <col min="545" max="545" width="8.42578125" style="5" customWidth="1"/>
    <col min="546" max="546" width="11" style="5" customWidth="1"/>
    <col min="547" max="547" width="9" style="5" customWidth="1"/>
    <col min="548" max="548" width="9.28515625" style="5" customWidth="1"/>
    <col min="549" max="550" width="9.5703125" style="5" customWidth="1"/>
    <col min="551" max="768" width="9.140625" style="5"/>
    <col min="769" max="769" width="3.5703125" style="5" customWidth="1"/>
    <col min="770" max="770" width="26.7109375" style="5" customWidth="1"/>
    <col min="771" max="772" width="8" style="5" customWidth="1"/>
    <col min="773" max="773" width="8.42578125" style="5" customWidth="1"/>
    <col min="774" max="774" width="11" style="5" customWidth="1"/>
    <col min="775" max="775" width="9" style="5" customWidth="1"/>
    <col min="776" max="776" width="9.28515625" style="5" customWidth="1"/>
    <col min="777" max="778" width="9.5703125" style="5" customWidth="1"/>
    <col min="779" max="779" width="8" style="5" customWidth="1"/>
    <col min="780" max="781" width="8.42578125" style="5" customWidth="1"/>
    <col min="782" max="782" width="9.85546875" style="5" customWidth="1"/>
    <col min="783" max="783" width="10.28515625" style="5" customWidth="1"/>
    <col min="784" max="784" width="9.140625" style="5"/>
    <col min="785" max="785" width="9.42578125" style="5" customWidth="1"/>
    <col min="786" max="786" width="9.85546875" style="5" customWidth="1"/>
    <col min="787" max="789" width="8.42578125" style="5" customWidth="1"/>
    <col min="790" max="790" width="9.85546875" style="5" customWidth="1"/>
    <col min="791" max="792" width="8" style="5" customWidth="1"/>
    <col min="793" max="793" width="8.42578125" style="5" customWidth="1"/>
    <col min="794" max="794" width="11" style="5" customWidth="1"/>
    <col min="795" max="795" width="9" style="5" customWidth="1"/>
    <col min="796" max="796" width="9.28515625" style="5" customWidth="1"/>
    <col min="797" max="798" width="9.5703125" style="5" customWidth="1"/>
    <col min="799" max="800" width="8" style="5" customWidth="1"/>
    <col min="801" max="801" width="8.42578125" style="5" customWidth="1"/>
    <col min="802" max="802" width="11" style="5" customWidth="1"/>
    <col min="803" max="803" width="9" style="5" customWidth="1"/>
    <col min="804" max="804" width="9.28515625" style="5" customWidth="1"/>
    <col min="805" max="806" width="9.5703125" style="5" customWidth="1"/>
    <col min="807" max="1024" width="9.140625" style="5"/>
    <col min="1025" max="1025" width="3.5703125" style="5" customWidth="1"/>
    <col min="1026" max="1026" width="26.7109375" style="5" customWidth="1"/>
    <col min="1027" max="1028" width="8" style="5" customWidth="1"/>
    <col min="1029" max="1029" width="8.42578125" style="5" customWidth="1"/>
    <col min="1030" max="1030" width="11" style="5" customWidth="1"/>
    <col min="1031" max="1031" width="9" style="5" customWidth="1"/>
    <col min="1032" max="1032" width="9.28515625" style="5" customWidth="1"/>
    <col min="1033" max="1034" width="9.5703125" style="5" customWidth="1"/>
    <col min="1035" max="1035" width="8" style="5" customWidth="1"/>
    <col min="1036" max="1037" width="8.42578125" style="5" customWidth="1"/>
    <col min="1038" max="1038" width="9.85546875" style="5" customWidth="1"/>
    <col min="1039" max="1039" width="10.28515625" style="5" customWidth="1"/>
    <col min="1040" max="1040" width="9.140625" style="5"/>
    <col min="1041" max="1041" width="9.42578125" style="5" customWidth="1"/>
    <col min="1042" max="1042" width="9.85546875" style="5" customWidth="1"/>
    <col min="1043" max="1045" width="8.42578125" style="5" customWidth="1"/>
    <col min="1046" max="1046" width="9.85546875" style="5" customWidth="1"/>
    <col min="1047" max="1048" width="8" style="5" customWidth="1"/>
    <col min="1049" max="1049" width="8.42578125" style="5" customWidth="1"/>
    <col min="1050" max="1050" width="11" style="5" customWidth="1"/>
    <col min="1051" max="1051" width="9" style="5" customWidth="1"/>
    <col min="1052" max="1052" width="9.28515625" style="5" customWidth="1"/>
    <col min="1053" max="1054" width="9.5703125" style="5" customWidth="1"/>
    <col min="1055" max="1056" width="8" style="5" customWidth="1"/>
    <col min="1057" max="1057" width="8.42578125" style="5" customWidth="1"/>
    <col min="1058" max="1058" width="11" style="5" customWidth="1"/>
    <col min="1059" max="1059" width="9" style="5" customWidth="1"/>
    <col min="1060" max="1060" width="9.28515625" style="5" customWidth="1"/>
    <col min="1061" max="1062" width="9.5703125" style="5" customWidth="1"/>
    <col min="1063" max="1280" width="9.140625" style="5"/>
    <col min="1281" max="1281" width="3.5703125" style="5" customWidth="1"/>
    <col min="1282" max="1282" width="26.7109375" style="5" customWidth="1"/>
    <col min="1283" max="1284" width="8" style="5" customWidth="1"/>
    <col min="1285" max="1285" width="8.42578125" style="5" customWidth="1"/>
    <col min="1286" max="1286" width="11" style="5" customWidth="1"/>
    <col min="1287" max="1287" width="9" style="5" customWidth="1"/>
    <col min="1288" max="1288" width="9.28515625" style="5" customWidth="1"/>
    <col min="1289" max="1290" width="9.5703125" style="5" customWidth="1"/>
    <col min="1291" max="1291" width="8" style="5" customWidth="1"/>
    <col min="1292" max="1293" width="8.42578125" style="5" customWidth="1"/>
    <col min="1294" max="1294" width="9.85546875" style="5" customWidth="1"/>
    <col min="1295" max="1295" width="10.28515625" style="5" customWidth="1"/>
    <col min="1296" max="1296" width="9.140625" style="5"/>
    <col min="1297" max="1297" width="9.42578125" style="5" customWidth="1"/>
    <col min="1298" max="1298" width="9.85546875" style="5" customWidth="1"/>
    <col min="1299" max="1301" width="8.42578125" style="5" customWidth="1"/>
    <col min="1302" max="1302" width="9.85546875" style="5" customWidth="1"/>
    <col min="1303" max="1304" width="8" style="5" customWidth="1"/>
    <col min="1305" max="1305" width="8.42578125" style="5" customWidth="1"/>
    <col min="1306" max="1306" width="11" style="5" customWidth="1"/>
    <col min="1307" max="1307" width="9" style="5" customWidth="1"/>
    <col min="1308" max="1308" width="9.28515625" style="5" customWidth="1"/>
    <col min="1309" max="1310" width="9.5703125" style="5" customWidth="1"/>
    <col min="1311" max="1312" width="8" style="5" customWidth="1"/>
    <col min="1313" max="1313" width="8.42578125" style="5" customWidth="1"/>
    <col min="1314" max="1314" width="11" style="5" customWidth="1"/>
    <col min="1315" max="1315" width="9" style="5" customWidth="1"/>
    <col min="1316" max="1316" width="9.28515625" style="5" customWidth="1"/>
    <col min="1317" max="1318" width="9.5703125" style="5" customWidth="1"/>
    <col min="1319" max="1536" width="9.140625" style="5"/>
    <col min="1537" max="1537" width="3.5703125" style="5" customWidth="1"/>
    <col min="1538" max="1538" width="26.7109375" style="5" customWidth="1"/>
    <col min="1539" max="1540" width="8" style="5" customWidth="1"/>
    <col min="1541" max="1541" width="8.42578125" style="5" customWidth="1"/>
    <col min="1542" max="1542" width="11" style="5" customWidth="1"/>
    <col min="1543" max="1543" width="9" style="5" customWidth="1"/>
    <col min="1544" max="1544" width="9.28515625" style="5" customWidth="1"/>
    <col min="1545" max="1546" width="9.5703125" style="5" customWidth="1"/>
    <col min="1547" max="1547" width="8" style="5" customWidth="1"/>
    <col min="1548" max="1549" width="8.42578125" style="5" customWidth="1"/>
    <col min="1550" max="1550" width="9.85546875" style="5" customWidth="1"/>
    <col min="1551" max="1551" width="10.28515625" style="5" customWidth="1"/>
    <col min="1552" max="1552" width="9.140625" style="5"/>
    <col min="1553" max="1553" width="9.42578125" style="5" customWidth="1"/>
    <col min="1554" max="1554" width="9.85546875" style="5" customWidth="1"/>
    <col min="1555" max="1557" width="8.42578125" style="5" customWidth="1"/>
    <col min="1558" max="1558" width="9.85546875" style="5" customWidth="1"/>
    <col min="1559" max="1560" width="8" style="5" customWidth="1"/>
    <col min="1561" max="1561" width="8.42578125" style="5" customWidth="1"/>
    <col min="1562" max="1562" width="11" style="5" customWidth="1"/>
    <col min="1563" max="1563" width="9" style="5" customWidth="1"/>
    <col min="1564" max="1564" width="9.28515625" style="5" customWidth="1"/>
    <col min="1565" max="1566" width="9.5703125" style="5" customWidth="1"/>
    <col min="1567" max="1568" width="8" style="5" customWidth="1"/>
    <col min="1569" max="1569" width="8.42578125" style="5" customWidth="1"/>
    <col min="1570" max="1570" width="11" style="5" customWidth="1"/>
    <col min="1571" max="1571" width="9" style="5" customWidth="1"/>
    <col min="1572" max="1572" width="9.28515625" style="5" customWidth="1"/>
    <col min="1573" max="1574" width="9.5703125" style="5" customWidth="1"/>
    <col min="1575" max="1792" width="9.140625" style="5"/>
    <col min="1793" max="1793" width="3.5703125" style="5" customWidth="1"/>
    <col min="1794" max="1794" width="26.7109375" style="5" customWidth="1"/>
    <col min="1795" max="1796" width="8" style="5" customWidth="1"/>
    <col min="1797" max="1797" width="8.42578125" style="5" customWidth="1"/>
    <col min="1798" max="1798" width="11" style="5" customWidth="1"/>
    <col min="1799" max="1799" width="9" style="5" customWidth="1"/>
    <col min="1800" max="1800" width="9.28515625" style="5" customWidth="1"/>
    <col min="1801" max="1802" width="9.5703125" style="5" customWidth="1"/>
    <col min="1803" max="1803" width="8" style="5" customWidth="1"/>
    <col min="1804" max="1805" width="8.42578125" style="5" customWidth="1"/>
    <col min="1806" max="1806" width="9.85546875" style="5" customWidth="1"/>
    <col min="1807" max="1807" width="10.28515625" style="5" customWidth="1"/>
    <col min="1808" max="1808" width="9.140625" style="5"/>
    <col min="1809" max="1809" width="9.42578125" style="5" customWidth="1"/>
    <col min="1810" max="1810" width="9.85546875" style="5" customWidth="1"/>
    <col min="1811" max="1813" width="8.42578125" style="5" customWidth="1"/>
    <col min="1814" max="1814" width="9.85546875" style="5" customWidth="1"/>
    <col min="1815" max="1816" width="8" style="5" customWidth="1"/>
    <col min="1817" max="1817" width="8.42578125" style="5" customWidth="1"/>
    <col min="1818" max="1818" width="11" style="5" customWidth="1"/>
    <col min="1819" max="1819" width="9" style="5" customWidth="1"/>
    <col min="1820" max="1820" width="9.28515625" style="5" customWidth="1"/>
    <col min="1821" max="1822" width="9.5703125" style="5" customWidth="1"/>
    <col min="1823" max="1824" width="8" style="5" customWidth="1"/>
    <col min="1825" max="1825" width="8.42578125" style="5" customWidth="1"/>
    <col min="1826" max="1826" width="11" style="5" customWidth="1"/>
    <col min="1827" max="1827" width="9" style="5" customWidth="1"/>
    <col min="1828" max="1828" width="9.28515625" style="5" customWidth="1"/>
    <col min="1829" max="1830" width="9.5703125" style="5" customWidth="1"/>
    <col min="1831" max="2048" width="9.140625" style="5"/>
    <col min="2049" max="2049" width="3.5703125" style="5" customWidth="1"/>
    <col min="2050" max="2050" width="26.7109375" style="5" customWidth="1"/>
    <col min="2051" max="2052" width="8" style="5" customWidth="1"/>
    <col min="2053" max="2053" width="8.42578125" style="5" customWidth="1"/>
    <col min="2054" max="2054" width="11" style="5" customWidth="1"/>
    <col min="2055" max="2055" width="9" style="5" customWidth="1"/>
    <col min="2056" max="2056" width="9.28515625" style="5" customWidth="1"/>
    <col min="2057" max="2058" width="9.5703125" style="5" customWidth="1"/>
    <col min="2059" max="2059" width="8" style="5" customWidth="1"/>
    <col min="2060" max="2061" width="8.42578125" style="5" customWidth="1"/>
    <col min="2062" max="2062" width="9.85546875" style="5" customWidth="1"/>
    <col min="2063" max="2063" width="10.28515625" style="5" customWidth="1"/>
    <col min="2064" max="2064" width="9.140625" style="5"/>
    <col min="2065" max="2065" width="9.42578125" style="5" customWidth="1"/>
    <col min="2066" max="2066" width="9.85546875" style="5" customWidth="1"/>
    <col min="2067" max="2069" width="8.42578125" style="5" customWidth="1"/>
    <col min="2070" max="2070" width="9.85546875" style="5" customWidth="1"/>
    <col min="2071" max="2072" width="8" style="5" customWidth="1"/>
    <col min="2073" max="2073" width="8.42578125" style="5" customWidth="1"/>
    <col min="2074" max="2074" width="11" style="5" customWidth="1"/>
    <col min="2075" max="2075" width="9" style="5" customWidth="1"/>
    <col min="2076" max="2076" width="9.28515625" style="5" customWidth="1"/>
    <col min="2077" max="2078" width="9.5703125" style="5" customWidth="1"/>
    <col min="2079" max="2080" width="8" style="5" customWidth="1"/>
    <col min="2081" max="2081" width="8.42578125" style="5" customWidth="1"/>
    <col min="2082" max="2082" width="11" style="5" customWidth="1"/>
    <col min="2083" max="2083" width="9" style="5" customWidth="1"/>
    <col min="2084" max="2084" width="9.28515625" style="5" customWidth="1"/>
    <col min="2085" max="2086" width="9.5703125" style="5" customWidth="1"/>
    <col min="2087" max="2304" width="9.140625" style="5"/>
    <col min="2305" max="2305" width="3.5703125" style="5" customWidth="1"/>
    <col min="2306" max="2306" width="26.7109375" style="5" customWidth="1"/>
    <col min="2307" max="2308" width="8" style="5" customWidth="1"/>
    <col min="2309" max="2309" width="8.42578125" style="5" customWidth="1"/>
    <col min="2310" max="2310" width="11" style="5" customWidth="1"/>
    <col min="2311" max="2311" width="9" style="5" customWidth="1"/>
    <col min="2312" max="2312" width="9.28515625" style="5" customWidth="1"/>
    <col min="2313" max="2314" width="9.5703125" style="5" customWidth="1"/>
    <col min="2315" max="2315" width="8" style="5" customWidth="1"/>
    <col min="2316" max="2317" width="8.42578125" style="5" customWidth="1"/>
    <col min="2318" max="2318" width="9.85546875" style="5" customWidth="1"/>
    <col min="2319" max="2319" width="10.28515625" style="5" customWidth="1"/>
    <col min="2320" max="2320" width="9.140625" style="5"/>
    <col min="2321" max="2321" width="9.42578125" style="5" customWidth="1"/>
    <col min="2322" max="2322" width="9.85546875" style="5" customWidth="1"/>
    <col min="2323" max="2325" width="8.42578125" style="5" customWidth="1"/>
    <col min="2326" max="2326" width="9.85546875" style="5" customWidth="1"/>
    <col min="2327" max="2328" width="8" style="5" customWidth="1"/>
    <col min="2329" max="2329" width="8.42578125" style="5" customWidth="1"/>
    <col min="2330" max="2330" width="11" style="5" customWidth="1"/>
    <col min="2331" max="2331" width="9" style="5" customWidth="1"/>
    <col min="2332" max="2332" width="9.28515625" style="5" customWidth="1"/>
    <col min="2333" max="2334" width="9.5703125" style="5" customWidth="1"/>
    <col min="2335" max="2336" width="8" style="5" customWidth="1"/>
    <col min="2337" max="2337" width="8.42578125" style="5" customWidth="1"/>
    <col min="2338" max="2338" width="11" style="5" customWidth="1"/>
    <col min="2339" max="2339" width="9" style="5" customWidth="1"/>
    <col min="2340" max="2340" width="9.28515625" style="5" customWidth="1"/>
    <col min="2341" max="2342" width="9.5703125" style="5" customWidth="1"/>
    <col min="2343" max="2560" width="9.140625" style="5"/>
    <col min="2561" max="2561" width="3.5703125" style="5" customWidth="1"/>
    <col min="2562" max="2562" width="26.7109375" style="5" customWidth="1"/>
    <col min="2563" max="2564" width="8" style="5" customWidth="1"/>
    <col min="2565" max="2565" width="8.42578125" style="5" customWidth="1"/>
    <col min="2566" max="2566" width="11" style="5" customWidth="1"/>
    <col min="2567" max="2567" width="9" style="5" customWidth="1"/>
    <col min="2568" max="2568" width="9.28515625" style="5" customWidth="1"/>
    <col min="2569" max="2570" width="9.5703125" style="5" customWidth="1"/>
    <col min="2571" max="2571" width="8" style="5" customWidth="1"/>
    <col min="2572" max="2573" width="8.42578125" style="5" customWidth="1"/>
    <col min="2574" max="2574" width="9.85546875" style="5" customWidth="1"/>
    <col min="2575" max="2575" width="10.28515625" style="5" customWidth="1"/>
    <col min="2576" max="2576" width="9.140625" style="5"/>
    <col min="2577" max="2577" width="9.42578125" style="5" customWidth="1"/>
    <col min="2578" max="2578" width="9.85546875" style="5" customWidth="1"/>
    <col min="2579" max="2581" width="8.42578125" style="5" customWidth="1"/>
    <col min="2582" max="2582" width="9.85546875" style="5" customWidth="1"/>
    <col min="2583" max="2584" width="8" style="5" customWidth="1"/>
    <col min="2585" max="2585" width="8.42578125" style="5" customWidth="1"/>
    <col min="2586" max="2586" width="11" style="5" customWidth="1"/>
    <col min="2587" max="2587" width="9" style="5" customWidth="1"/>
    <col min="2588" max="2588" width="9.28515625" style="5" customWidth="1"/>
    <col min="2589" max="2590" width="9.5703125" style="5" customWidth="1"/>
    <col min="2591" max="2592" width="8" style="5" customWidth="1"/>
    <col min="2593" max="2593" width="8.42578125" style="5" customWidth="1"/>
    <col min="2594" max="2594" width="11" style="5" customWidth="1"/>
    <col min="2595" max="2595" width="9" style="5" customWidth="1"/>
    <col min="2596" max="2596" width="9.28515625" style="5" customWidth="1"/>
    <col min="2597" max="2598" width="9.5703125" style="5" customWidth="1"/>
    <col min="2599" max="2816" width="9.140625" style="5"/>
    <col min="2817" max="2817" width="3.5703125" style="5" customWidth="1"/>
    <col min="2818" max="2818" width="26.7109375" style="5" customWidth="1"/>
    <col min="2819" max="2820" width="8" style="5" customWidth="1"/>
    <col min="2821" max="2821" width="8.42578125" style="5" customWidth="1"/>
    <col min="2822" max="2822" width="11" style="5" customWidth="1"/>
    <col min="2823" max="2823" width="9" style="5" customWidth="1"/>
    <col min="2824" max="2824" width="9.28515625" style="5" customWidth="1"/>
    <col min="2825" max="2826" width="9.5703125" style="5" customWidth="1"/>
    <col min="2827" max="2827" width="8" style="5" customWidth="1"/>
    <col min="2828" max="2829" width="8.42578125" style="5" customWidth="1"/>
    <col min="2830" max="2830" width="9.85546875" style="5" customWidth="1"/>
    <col min="2831" max="2831" width="10.28515625" style="5" customWidth="1"/>
    <col min="2832" max="2832" width="9.140625" style="5"/>
    <col min="2833" max="2833" width="9.42578125" style="5" customWidth="1"/>
    <col min="2834" max="2834" width="9.85546875" style="5" customWidth="1"/>
    <col min="2835" max="2837" width="8.42578125" style="5" customWidth="1"/>
    <col min="2838" max="2838" width="9.85546875" style="5" customWidth="1"/>
    <col min="2839" max="2840" width="8" style="5" customWidth="1"/>
    <col min="2841" max="2841" width="8.42578125" style="5" customWidth="1"/>
    <col min="2842" max="2842" width="11" style="5" customWidth="1"/>
    <col min="2843" max="2843" width="9" style="5" customWidth="1"/>
    <col min="2844" max="2844" width="9.28515625" style="5" customWidth="1"/>
    <col min="2845" max="2846" width="9.5703125" style="5" customWidth="1"/>
    <col min="2847" max="2848" width="8" style="5" customWidth="1"/>
    <col min="2849" max="2849" width="8.42578125" style="5" customWidth="1"/>
    <col min="2850" max="2850" width="11" style="5" customWidth="1"/>
    <col min="2851" max="2851" width="9" style="5" customWidth="1"/>
    <col min="2852" max="2852" width="9.28515625" style="5" customWidth="1"/>
    <col min="2853" max="2854" width="9.5703125" style="5" customWidth="1"/>
    <col min="2855" max="3072" width="9.140625" style="5"/>
    <col min="3073" max="3073" width="3.5703125" style="5" customWidth="1"/>
    <col min="3074" max="3074" width="26.7109375" style="5" customWidth="1"/>
    <col min="3075" max="3076" width="8" style="5" customWidth="1"/>
    <col min="3077" max="3077" width="8.42578125" style="5" customWidth="1"/>
    <col min="3078" max="3078" width="11" style="5" customWidth="1"/>
    <col min="3079" max="3079" width="9" style="5" customWidth="1"/>
    <col min="3080" max="3080" width="9.28515625" style="5" customWidth="1"/>
    <col min="3081" max="3082" width="9.5703125" style="5" customWidth="1"/>
    <col min="3083" max="3083" width="8" style="5" customWidth="1"/>
    <col min="3084" max="3085" width="8.42578125" style="5" customWidth="1"/>
    <col min="3086" max="3086" width="9.85546875" style="5" customWidth="1"/>
    <col min="3087" max="3087" width="10.28515625" style="5" customWidth="1"/>
    <col min="3088" max="3088" width="9.140625" style="5"/>
    <col min="3089" max="3089" width="9.42578125" style="5" customWidth="1"/>
    <col min="3090" max="3090" width="9.85546875" style="5" customWidth="1"/>
    <col min="3091" max="3093" width="8.42578125" style="5" customWidth="1"/>
    <col min="3094" max="3094" width="9.85546875" style="5" customWidth="1"/>
    <col min="3095" max="3096" width="8" style="5" customWidth="1"/>
    <col min="3097" max="3097" width="8.42578125" style="5" customWidth="1"/>
    <col min="3098" max="3098" width="11" style="5" customWidth="1"/>
    <col min="3099" max="3099" width="9" style="5" customWidth="1"/>
    <col min="3100" max="3100" width="9.28515625" style="5" customWidth="1"/>
    <col min="3101" max="3102" width="9.5703125" style="5" customWidth="1"/>
    <col min="3103" max="3104" width="8" style="5" customWidth="1"/>
    <col min="3105" max="3105" width="8.42578125" style="5" customWidth="1"/>
    <col min="3106" max="3106" width="11" style="5" customWidth="1"/>
    <col min="3107" max="3107" width="9" style="5" customWidth="1"/>
    <col min="3108" max="3108" width="9.28515625" style="5" customWidth="1"/>
    <col min="3109" max="3110" width="9.5703125" style="5" customWidth="1"/>
    <col min="3111" max="3328" width="9.140625" style="5"/>
    <col min="3329" max="3329" width="3.5703125" style="5" customWidth="1"/>
    <col min="3330" max="3330" width="26.7109375" style="5" customWidth="1"/>
    <col min="3331" max="3332" width="8" style="5" customWidth="1"/>
    <col min="3333" max="3333" width="8.42578125" style="5" customWidth="1"/>
    <col min="3334" max="3334" width="11" style="5" customWidth="1"/>
    <col min="3335" max="3335" width="9" style="5" customWidth="1"/>
    <col min="3336" max="3336" width="9.28515625" style="5" customWidth="1"/>
    <col min="3337" max="3338" width="9.5703125" style="5" customWidth="1"/>
    <col min="3339" max="3339" width="8" style="5" customWidth="1"/>
    <col min="3340" max="3341" width="8.42578125" style="5" customWidth="1"/>
    <col min="3342" max="3342" width="9.85546875" style="5" customWidth="1"/>
    <col min="3343" max="3343" width="10.28515625" style="5" customWidth="1"/>
    <col min="3344" max="3344" width="9.140625" style="5"/>
    <col min="3345" max="3345" width="9.42578125" style="5" customWidth="1"/>
    <col min="3346" max="3346" width="9.85546875" style="5" customWidth="1"/>
    <col min="3347" max="3349" width="8.42578125" style="5" customWidth="1"/>
    <col min="3350" max="3350" width="9.85546875" style="5" customWidth="1"/>
    <col min="3351" max="3352" width="8" style="5" customWidth="1"/>
    <col min="3353" max="3353" width="8.42578125" style="5" customWidth="1"/>
    <col min="3354" max="3354" width="11" style="5" customWidth="1"/>
    <col min="3355" max="3355" width="9" style="5" customWidth="1"/>
    <col min="3356" max="3356" width="9.28515625" style="5" customWidth="1"/>
    <col min="3357" max="3358" width="9.5703125" style="5" customWidth="1"/>
    <col min="3359" max="3360" width="8" style="5" customWidth="1"/>
    <col min="3361" max="3361" width="8.42578125" style="5" customWidth="1"/>
    <col min="3362" max="3362" width="11" style="5" customWidth="1"/>
    <col min="3363" max="3363" width="9" style="5" customWidth="1"/>
    <col min="3364" max="3364" width="9.28515625" style="5" customWidth="1"/>
    <col min="3365" max="3366" width="9.5703125" style="5" customWidth="1"/>
    <col min="3367" max="3584" width="9.140625" style="5"/>
    <col min="3585" max="3585" width="3.5703125" style="5" customWidth="1"/>
    <col min="3586" max="3586" width="26.7109375" style="5" customWidth="1"/>
    <col min="3587" max="3588" width="8" style="5" customWidth="1"/>
    <col min="3589" max="3589" width="8.42578125" style="5" customWidth="1"/>
    <col min="3590" max="3590" width="11" style="5" customWidth="1"/>
    <col min="3591" max="3591" width="9" style="5" customWidth="1"/>
    <col min="3592" max="3592" width="9.28515625" style="5" customWidth="1"/>
    <col min="3593" max="3594" width="9.5703125" style="5" customWidth="1"/>
    <col min="3595" max="3595" width="8" style="5" customWidth="1"/>
    <col min="3596" max="3597" width="8.42578125" style="5" customWidth="1"/>
    <col min="3598" max="3598" width="9.85546875" style="5" customWidth="1"/>
    <col min="3599" max="3599" width="10.28515625" style="5" customWidth="1"/>
    <col min="3600" max="3600" width="9.140625" style="5"/>
    <col min="3601" max="3601" width="9.42578125" style="5" customWidth="1"/>
    <col min="3602" max="3602" width="9.85546875" style="5" customWidth="1"/>
    <col min="3603" max="3605" width="8.42578125" style="5" customWidth="1"/>
    <col min="3606" max="3606" width="9.85546875" style="5" customWidth="1"/>
    <col min="3607" max="3608" width="8" style="5" customWidth="1"/>
    <col min="3609" max="3609" width="8.42578125" style="5" customWidth="1"/>
    <col min="3610" max="3610" width="11" style="5" customWidth="1"/>
    <col min="3611" max="3611" width="9" style="5" customWidth="1"/>
    <col min="3612" max="3612" width="9.28515625" style="5" customWidth="1"/>
    <col min="3613" max="3614" width="9.5703125" style="5" customWidth="1"/>
    <col min="3615" max="3616" width="8" style="5" customWidth="1"/>
    <col min="3617" max="3617" width="8.42578125" style="5" customWidth="1"/>
    <col min="3618" max="3618" width="11" style="5" customWidth="1"/>
    <col min="3619" max="3619" width="9" style="5" customWidth="1"/>
    <col min="3620" max="3620" width="9.28515625" style="5" customWidth="1"/>
    <col min="3621" max="3622" width="9.5703125" style="5" customWidth="1"/>
    <col min="3623" max="3840" width="9.140625" style="5"/>
    <col min="3841" max="3841" width="3.5703125" style="5" customWidth="1"/>
    <col min="3842" max="3842" width="26.7109375" style="5" customWidth="1"/>
    <col min="3843" max="3844" width="8" style="5" customWidth="1"/>
    <col min="3845" max="3845" width="8.42578125" style="5" customWidth="1"/>
    <col min="3846" max="3846" width="11" style="5" customWidth="1"/>
    <col min="3847" max="3847" width="9" style="5" customWidth="1"/>
    <col min="3848" max="3848" width="9.28515625" style="5" customWidth="1"/>
    <col min="3849" max="3850" width="9.5703125" style="5" customWidth="1"/>
    <col min="3851" max="3851" width="8" style="5" customWidth="1"/>
    <col min="3852" max="3853" width="8.42578125" style="5" customWidth="1"/>
    <col min="3854" max="3854" width="9.85546875" style="5" customWidth="1"/>
    <col min="3855" max="3855" width="10.28515625" style="5" customWidth="1"/>
    <col min="3856" max="3856" width="9.140625" style="5"/>
    <col min="3857" max="3857" width="9.42578125" style="5" customWidth="1"/>
    <col min="3858" max="3858" width="9.85546875" style="5" customWidth="1"/>
    <col min="3859" max="3861" width="8.42578125" style="5" customWidth="1"/>
    <col min="3862" max="3862" width="9.85546875" style="5" customWidth="1"/>
    <col min="3863" max="3864" width="8" style="5" customWidth="1"/>
    <col min="3865" max="3865" width="8.42578125" style="5" customWidth="1"/>
    <col min="3866" max="3866" width="11" style="5" customWidth="1"/>
    <col min="3867" max="3867" width="9" style="5" customWidth="1"/>
    <col min="3868" max="3868" width="9.28515625" style="5" customWidth="1"/>
    <col min="3869" max="3870" width="9.5703125" style="5" customWidth="1"/>
    <col min="3871" max="3872" width="8" style="5" customWidth="1"/>
    <col min="3873" max="3873" width="8.42578125" style="5" customWidth="1"/>
    <col min="3874" max="3874" width="11" style="5" customWidth="1"/>
    <col min="3875" max="3875" width="9" style="5" customWidth="1"/>
    <col min="3876" max="3876" width="9.28515625" style="5" customWidth="1"/>
    <col min="3877" max="3878" width="9.5703125" style="5" customWidth="1"/>
    <col min="3879" max="4096" width="9.140625" style="5"/>
    <col min="4097" max="4097" width="3.5703125" style="5" customWidth="1"/>
    <col min="4098" max="4098" width="26.7109375" style="5" customWidth="1"/>
    <col min="4099" max="4100" width="8" style="5" customWidth="1"/>
    <col min="4101" max="4101" width="8.42578125" style="5" customWidth="1"/>
    <col min="4102" max="4102" width="11" style="5" customWidth="1"/>
    <col min="4103" max="4103" width="9" style="5" customWidth="1"/>
    <col min="4104" max="4104" width="9.28515625" style="5" customWidth="1"/>
    <col min="4105" max="4106" width="9.5703125" style="5" customWidth="1"/>
    <col min="4107" max="4107" width="8" style="5" customWidth="1"/>
    <col min="4108" max="4109" width="8.42578125" style="5" customWidth="1"/>
    <col min="4110" max="4110" width="9.85546875" style="5" customWidth="1"/>
    <col min="4111" max="4111" width="10.28515625" style="5" customWidth="1"/>
    <col min="4112" max="4112" width="9.140625" style="5"/>
    <col min="4113" max="4113" width="9.42578125" style="5" customWidth="1"/>
    <col min="4114" max="4114" width="9.85546875" style="5" customWidth="1"/>
    <col min="4115" max="4117" width="8.42578125" style="5" customWidth="1"/>
    <col min="4118" max="4118" width="9.85546875" style="5" customWidth="1"/>
    <col min="4119" max="4120" width="8" style="5" customWidth="1"/>
    <col min="4121" max="4121" width="8.42578125" style="5" customWidth="1"/>
    <col min="4122" max="4122" width="11" style="5" customWidth="1"/>
    <col min="4123" max="4123" width="9" style="5" customWidth="1"/>
    <col min="4124" max="4124" width="9.28515625" style="5" customWidth="1"/>
    <col min="4125" max="4126" width="9.5703125" style="5" customWidth="1"/>
    <col min="4127" max="4128" width="8" style="5" customWidth="1"/>
    <col min="4129" max="4129" width="8.42578125" style="5" customWidth="1"/>
    <col min="4130" max="4130" width="11" style="5" customWidth="1"/>
    <col min="4131" max="4131" width="9" style="5" customWidth="1"/>
    <col min="4132" max="4132" width="9.28515625" style="5" customWidth="1"/>
    <col min="4133" max="4134" width="9.5703125" style="5" customWidth="1"/>
    <col min="4135" max="4352" width="9.140625" style="5"/>
    <col min="4353" max="4353" width="3.5703125" style="5" customWidth="1"/>
    <col min="4354" max="4354" width="26.7109375" style="5" customWidth="1"/>
    <col min="4355" max="4356" width="8" style="5" customWidth="1"/>
    <col min="4357" max="4357" width="8.42578125" style="5" customWidth="1"/>
    <col min="4358" max="4358" width="11" style="5" customWidth="1"/>
    <col min="4359" max="4359" width="9" style="5" customWidth="1"/>
    <col min="4360" max="4360" width="9.28515625" style="5" customWidth="1"/>
    <col min="4361" max="4362" width="9.5703125" style="5" customWidth="1"/>
    <col min="4363" max="4363" width="8" style="5" customWidth="1"/>
    <col min="4364" max="4365" width="8.42578125" style="5" customWidth="1"/>
    <col min="4366" max="4366" width="9.85546875" style="5" customWidth="1"/>
    <col min="4367" max="4367" width="10.28515625" style="5" customWidth="1"/>
    <col min="4368" max="4368" width="9.140625" style="5"/>
    <col min="4369" max="4369" width="9.42578125" style="5" customWidth="1"/>
    <col min="4370" max="4370" width="9.85546875" style="5" customWidth="1"/>
    <col min="4371" max="4373" width="8.42578125" style="5" customWidth="1"/>
    <col min="4374" max="4374" width="9.85546875" style="5" customWidth="1"/>
    <col min="4375" max="4376" width="8" style="5" customWidth="1"/>
    <col min="4377" max="4377" width="8.42578125" style="5" customWidth="1"/>
    <col min="4378" max="4378" width="11" style="5" customWidth="1"/>
    <col min="4379" max="4379" width="9" style="5" customWidth="1"/>
    <col min="4380" max="4380" width="9.28515625" style="5" customWidth="1"/>
    <col min="4381" max="4382" width="9.5703125" style="5" customWidth="1"/>
    <col min="4383" max="4384" width="8" style="5" customWidth="1"/>
    <col min="4385" max="4385" width="8.42578125" style="5" customWidth="1"/>
    <col min="4386" max="4386" width="11" style="5" customWidth="1"/>
    <col min="4387" max="4387" width="9" style="5" customWidth="1"/>
    <col min="4388" max="4388" width="9.28515625" style="5" customWidth="1"/>
    <col min="4389" max="4390" width="9.5703125" style="5" customWidth="1"/>
    <col min="4391" max="4608" width="9.140625" style="5"/>
    <col min="4609" max="4609" width="3.5703125" style="5" customWidth="1"/>
    <col min="4610" max="4610" width="26.7109375" style="5" customWidth="1"/>
    <col min="4611" max="4612" width="8" style="5" customWidth="1"/>
    <col min="4613" max="4613" width="8.42578125" style="5" customWidth="1"/>
    <col min="4614" max="4614" width="11" style="5" customWidth="1"/>
    <col min="4615" max="4615" width="9" style="5" customWidth="1"/>
    <col min="4616" max="4616" width="9.28515625" style="5" customWidth="1"/>
    <col min="4617" max="4618" width="9.5703125" style="5" customWidth="1"/>
    <col min="4619" max="4619" width="8" style="5" customWidth="1"/>
    <col min="4620" max="4621" width="8.42578125" style="5" customWidth="1"/>
    <col min="4622" max="4622" width="9.85546875" style="5" customWidth="1"/>
    <col min="4623" max="4623" width="10.28515625" style="5" customWidth="1"/>
    <col min="4624" max="4624" width="9.140625" style="5"/>
    <col min="4625" max="4625" width="9.42578125" style="5" customWidth="1"/>
    <col min="4626" max="4626" width="9.85546875" style="5" customWidth="1"/>
    <col min="4627" max="4629" width="8.42578125" style="5" customWidth="1"/>
    <col min="4630" max="4630" width="9.85546875" style="5" customWidth="1"/>
    <col min="4631" max="4632" width="8" style="5" customWidth="1"/>
    <col min="4633" max="4633" width="8.42578125" style="5" customWidth="1"/>
    <col min="4634" max="4634" width="11" style="5" customWidth="1"/>
    <col min="4635" max="4635" width="9" style="5" customWidth="1"/>
    <col min="4636" max="4636" width="9.28515625" style="5" customWidth="1"/>
    <col min="4637" max="4638" width="9.5703125" style="5" customWidth="1"/>
    <col min="4639" max="4640" width="8" style="5" customWidth="1"/>
    <col min="4641" max="4641" width="8.42578125" style="5" customWidth="1"/>
    <col min="4642" max="4642" width="11" style="5" customWidth="1"/>
    <col min="4643" max="4643" width="9" style="5" customWidth="1"/>
    <col min="4644" max="4644" width="9.28515625" style="5" customWidth="1"/>
    <col min="4645" max="4646" width="9.5703125" style="5" customWidth="1"/>
    <col min="4647" max="4864" width="9.140625" style="5"/>
    <col min="4865" max="4865" width="3.5703125" style="5" customWidth="1"/>
    <col min="4866" max="4866" width="26.7109375" style="5" customWidth="1"/>
    <col min="4867" max="4868" width="8" style="5" customWidth="1"/>
    <col min="4869" max="4869" width="8.42578125" style="5" customWidth="1"/>
    <col min="4870" max="4870" width="11" style="5" customWidth="1"/>
    <col min="4871" max="4871" width="9" style="5" customWidth="1"/>
    <col min="4872" max="4872" width="9.28515625" style="5" customWidth="1"/>
    <col min="4873" max="4874" width="9.5703125" style="5" customWidth="1"/>
    <col min="4875" max="4875" width="8" style="5" customWidth="1"/>
    <col min="4876" max="4877" width="8.42578125" style="5" customWidth="1"/>
    <col min="4878" max="4878" width="9.85546875" style="5" customWidth="1"/>
    <col min="4879" max="4879" width="10.28515625" style="5" customWidth="1"/>
    <col min="4880" max="4880" width="9.140625" style="5"/>
    <col min="4881" max="4881" width="9.42578125" style="5" customWidth="1"/>
    <col min="4882" max="4882" width="9.85546875" style="5" customWidth="1"/>
    <col min="4883" max="4885" width="8.42578125" style="5" customWidth="1"/>
    <col min="4886" max="4886" width="9.85546875" style="5" customWidth="1"/>
    <col min="4887" max="4888" width="8" style="5" customWidth="1"/>
    <col min="4889" max="4889" width="8.42578125" style="5" customWidth="1"/>
    <col min="4890" max="4890" width="11" style="5" customWidth="1"/>
    <col min="4891" max="4891" width="9" style="5" customWidth="1"/>
    <col min="4892" max="4892" width="9.28515625" style="5" customWidth="1"/>
    <col min="4893" max="4894" width="9.5703125" style="5" customWidth="1"/>
    <col min="4895" max="4896" width="8" style="5" customWidth="1"/>
    <col min="4897" max="4897" width="8.42578125" style="5" customWidth="1"/>
    <col min="4898" max="4898" width="11" style="5" customWidth="1"/>
    <col min="4899" max="4899" width="9" style="5" customWidth="1"/>
    <col min="4900" max="4900" width="9.28515625" style="5" customWidth="1"/>
    <col min="4901" max="4902" width="9.5703125" style="5" customWidth="1"/>
    <col min="4903" max="5120" width="9.140625" style="5"/>
    <col min="5121" max="5121" width="3.5703125" style="5" customWidth="1"/>
    <col min="5122" max="5122" width="26.7109375" style="5" customWidth="1"/>
    <col min="5123" max="5124" width="8" style="5" customWidth="1"/>
    <col min="5125" max="5125" width="8.42578125" style="5" customWidth="1"/>
    <col min="5126" max="5126" width="11" style="5" customWidth="1"/>
    <col min="5127" max="5127" width="9" style="5" customWidth="1"/>
    <col min="5128" max="5128" width="9.28515625" style="5" customWidth="1"/>
    <col min="5129" max="5130" width="9.5703125" style="5" customWidth="1"/>
    <col min="5131" max="5131" width="8" style="5" customWidth="1"/>
    <col min="5132" max="5133" width="8.42578125" style="5" customWidth="1"/>
    <col min="5134" max="5134" width="9.85546875" style="5" customWidth="1"/>
    <col min="5135" max="5135" width="10.28515625" style="5" customWidth="1"/>
    <col min="5136" max="5136" width="9.140625" style="5"/>
    <col min="5137" max="5137" width="9.42578125" style="5" customWidth="1"/>
    <col min="5138" max="5138" width="9.85546875" style="5" customWidth="1"/>
    <col min="5139" max="5141" width="8.42578125" style="5" customWidth="1"/>
    <col min="5142" max="5142" width="9.85546875" style="5" customWidth="1"/>
    <col min="5143" max="5144" width="8" style="5" customWidth="1"/>
    <col min="5145" max="5145" width="8.42578125" style="5" customWidth="1"/>
    <col min="5146" max="5146" width="11" style="5" customWidth="1"/>
    <col min="5147" max="5147" width="9" style="5" customWidth="1"/>
    <col min="5148" max="5148" width="9.28515625" style="5" customWidth="1"/>
    <col min="5149" max="5150" width="9.5703125" style="5" customWidth="1"/>
    <col min="5151" max="5152" width="8" style="5" customWidth="1"/>
    <col min="5153" max="5153" width="8.42578125" style="5" customWidth="1"/>
    <col min="5154" max="5154" width="11" style="5" customWidth="1"/>
    <col min="5155" max="5155" width="9" style="5" customWidth="1"/>
    <col min="5156" max="5156" width="9.28515625" style="5" customWidth="1"/>
    <col min="5157" max="5158" width="9.5703125" style="5" customWidth="1"/>
    <col min="5159" max="5376" width="9.140625" style="5"/>
    <col min="5377" max="5377" width="3.5703125" style="5" customWidth="1"/>
    <col min="5378" max="5378" width="26.7109375" style="5" customWidth="1"/>
    <col min="5379" max="5380" width="8" style="5" customWidth="1"/>
    <col min="5381" max="5381" width="8.42578125" style="5" customWidth="1"/>
    <col min="5382" max="5382" width="11" style="5" customWidth="1"/>
    <col min="5383" max="5383" width="9" style="5" customWidth="1"/>
    <col min="5384" max="5384" width="9.28515625" style="5" customWidth="1"/>
    <col min="5385" max="5386" width="9.5703125" style="5" customWidth="1"/>
    <col min="5387" max="5387" width="8" style="5" customWidth="1"/>
    <col min="5388" max="5389" width="8.42578125" style="5" customWidth="1"/>
    <col min="5390" max="5390" width="9.85546875" style="5" customWidth="1"/>
    <col min="5391" max="5391" width="10.28515625" style="5" customWidth="1"/>
    <col min="5392" max="5392" width="9.140625" style="5"/>
    <col min="5393" max="5393" width="9.42578125" style="5" customWidth="1"/>
    <col min="5394" max="5394" width="9.85546875" style="5" customWidth="1"/>
    <col min="5395" max="5397" width="8.42578125" style="5" customWidth="1"/>
    <col min="5398" max="5398" width="9.85546875" style="5" customWidth="1"/>
    <col min="5399" max="5400" width="8" style="5" customWidth="1"/>
    <col min="5401" max="5401" width="8.42578125" style="5" customWidth="1"/>
    <col min="5402" max="5402" width="11" style="5" customWidth="1"/>
    <col min="5403" max="5403" width="9" style="5" customWidth="1"/>
    <col min="5404" max="5404" width="9.28515625" style="5" customWidth="1"/>
    <col min="5405" max="5406" width="9.5703125" style="5" customWidth="1"/>
    <col min="5407" max="5408" width="8" style="5" customWidth="1"/>
    <col min="5409" max="5409" width="8.42578125" style="5" customWidth="1"/>
    <col min="5410" max="5410" width="11" style="5" customWidth="1"/>
    <col min="5411" max="5411" width="9" style="5" customWidth="1"/>
    <col min="5412" max="5412" width="9.28515625" style="5" customWidth="1"/>
    <col min="5413" max="5414" width="9.5703125" style="5" customWidth="1"/>
    <col min="5415" max="5632" width="9.140625" style="5"/>
    <col min="5633" max="5633" width="3.5703125" style="5" customWidth="1"/>
    <col min="5634" max="5634" width="26.7109375" style="5" customWidth="1"/>
    <col min="5635" max="5636" width="8" style="5" customWidth="1"/>
    <col min="5637" max="5637" width="8.42578125" style="5" customWidth="1"/>
    <col min="5638" max="5638" width="11" style="5" customWidth="1"/>
    <col min="5639" max="5639" width="9" style="5" customWidth="1"/>
    <col min="5640" max="5640" width="9.28515625" style="5" customWidth="1"/>
    <col min="5641" max="5642" width="9.5703125" style="5" customWidth="1"/>
    <col min="5643" max="5643" width="8" style="5" customWidth="1"/>
    <col min="5644" max="5645" width="8.42578125" style="5" customWidth="1"/>
    <col min="5646" max="5646" width="9.85546875" style="5" customWidth="1"/>
    <col min="5647" max="5647" width="10.28515625" style="5" customWidth="1"/>
    <col min="5648" max="5648" width="9.140625" style="5"/>
    <col min="5649" max="5649" width="9.42578125" style="5" customWidth="1"/>
    <col min="5650" max="5650" width="9.85546875" style="5" customWidth="1"/>
    <col min="5651" max="5653" width="8.42578125" style="5" customWidth="1"/>
    <col min="5654" max="5654" width="9.85546875" style="5" customWidth="1"/>
    <col min="5655" max="5656" width="8" style="5" customWidth="1"/>
    <col min="5657" max="5657" width="8.42578125" style="5" customWidth="1"/>
    <col min="5658" max="5658" width="11" style="5" customWidth="1"/>
    <col min="5659" max="5659" width="9" style="5" customWidth="1"/>
    <col min="5660" max="5660" width="9.28515625" style="5" customWidth="1"/>
    <col min="5661" max="5662" width="9.5703125" style="5" customWidth="1"/>
    <col min="5663" max="5664" width="8" style="5" customWidth="1"/>
    <col min="5665" max="5665" width="8.42578125" style="5" customWidth="1"/>
    <col min="5666" max="5666" width="11" style="5" customWidth="1"/>
    <col min="5667" max="5667" width="9" style="5" customWidth="1"/>
    <col min="5668" max="5668" width="9.28515625" style="5" customWidth="1"/>
    <col min="5669" max="5670" width="9.5703125" style="5" customWidth="1"/>
    <col min="5671" max="5888" width="9.140625" style="5"/>
    <col min="5889" max="5889" width="3.5703125" style="5" customWidth="1"/>
    <col min="5890" max="5890" width="26.7109375" style="5" customWidth="1"/>
    <col min="5891" max="5892" width="8" style="5" customWidth="1"/>
    <col min="5893" max="5893" width="8.42578125" style="5" customWidth="1"/>
    <col min="5894" max="5894" width="11" style="5" customWidth="1"/>
    <col min="5895" max="5895" width="9" style="5" customWidth="1"/>
    <col min="5896" max="5896" width="9.28515625" style="5" customWidth="1"/>
    <col min="5897" max="5898" width="9.5703125" style="5" customWidth="1"/>
    <col min="5899" max="5899" width="8" style="5" customWidth="1"/>
    <col min="5900" max="5901" width="8.42578125" style="5" customWidth="1"/>
    <col min="5902" max="5902" width="9.85546875" style="5" customWidth="1"/>
    <col min="5903" max="5903" width="10.28515625" style="5" customWidth="1"/>
    <col min="5904" max="5904" width="9.140625" style="5"/>
    <col min="5905" max="5905" width="9.42578125" style="5" customWidth="1"/>
    <col min="5906" max="5906" width="9.85546875" style="5" customWidth="1"/>
    <col min="5907" max="5909" width="8.42578125" style="5" customWidth="1"/>
    <col min="5910" max="5910" width="9.85546875" style="5" customWidth="1"/>
    <col min="5911" max="5912" width="8" style="5" customWidth="1"/>
    <col min="5913" max="5913" width="8.42578125" style="5" customWidth="1"/>
    <col min="5914" max="5914" width="11" style="5" customWidth="1"/>
    <col min="5915" max="5915" width="9" style="5" customWidth="1"/>
    <col min="5916" max="5916" width="9.28515625" style="5" customWidth="1"/>
    <col min="5917" max="5918" width="9.5703125" style="5" customWidth="1"/>
    <col min="5919" max="5920" width="8" style="5" customWidth="1"/>
    <col min="5921" max="5921" width="8.42578125" style="5" customWidth="1"/>
    <col min="5922" max="5922" width="11" style="5" customWidth="1"/>
    <col min="5923" max="5923" width="9" style="5" customWidth="1"/>
    <col min="5924" max="5924" width="9.28515625" style="5" customWidth="1"/>
    <col min="5925" max="5926" width="9.5703125" style="5" customWidth="1"/>
    <col min="5927" max="6144" width="9.140625" style="5"/>
    <col min="6145" max="6145" width="3.5703125" style="5" customWidth="1"/>
    <col min="6146" max="6146" width="26.7109375" style="5" customWidth="1"/>
    <col min="6147" max="6148" width="8" style="5" customWidth="1"/>
    <col min="6149" max="6149" width="8.42578125" style="5" customWidth="1"/>
    <col min="6150" max="6150" width="11" style="5" customWidth="1"/>
    <col min="6151" max="6151" width="9" style="5" customWidth="1"/>
    <col min="6152" max="6152" width="9.28515625" style="5" customWidth="1"/>
    <col min="6153" max="6154" width="9.5703125" style="5" customWidth="1"/>
    <col min="6155" max="6155" width="8" style="5" customWidth="1"/>
    <col min="6156" max="6157" width="8.42578125" style="5" customWidth="1"/>
    <col min="6158" max="6158" width="9.85546875" style="5" customWidth="1"/>
    <col min="6159" max="6159" width="10.28515625" style="5" customWidth="1"/>
    <col min="6160" max="6160" width="9.140625" style="5"/>
    <col min="6161" max="6161" width="9.42578125" style="5" customWidth="1"/>
    <col min="6162" max="6162" width="9.85546875" style="5" customWidth="1"/>
    <col min="6163" max="6165" width="8.42578125" style="5" customWidth="1"/>
    <col min="6166" max="6166" width="9.85546875" style="5" customWidth="1"/>
    <col min="6167" max="6168" width="8" style="5" customWidth="1"/>
    <col min="6169" max="6169" width="8.42578125" style="5" customWidth="1"/>
    <col min="6170" max="6170" width="11" style="5" customWidth="1"/>
    <col min="6171" max="6171" width="9" style="5" customWidth="1"/>
    <col min="6172" max="6172" width="9.28515625" style="5" customWidth="1"/>
    <col min="6173" max="6174" width="9.5703125" style="5" customWidth="1"/>
    <col min="6175" max="6176" width="8" style="5" customWidth="1"/>
    <col min="6177" max="6177" width="8.42578125" style="5" customWidth="1"/>
    <col min="6178" max="6178" width="11" style="5" customWidth="1"/>
    <col min="6179" max="6179" width="9" style="5" customWidth="1"/>
    <col min="6180" max="6180" width="9.28515625" style="5" customWidth="1"/>
    <col min="6181" max="6182" width="9.5703125" style="5" customWidth="1"/>
    <col min="6183" max="6400" width="9.140625" style="5"/>
    <col min="6401" max="6401" width="3.5703125" style="5" customWidth="1"/>
    <col min="6402" max="6402" width="26.7109375" style="5" customWidth="1"/>
    <col min="6403" max="6404" width="8" style="5" customWidth="1"/>
    <col min="6405" max="6405" width="8.42578125" style="5" customWidth="1"/>
    <col min="6406" max="6406" width="11" style="5" customWidth="1"/>
    <col min="6407" max="6407" width="9" style="5" customWidth="1"/>
    <col min="6408" max="6408" width="9.28515625" style="5" customWidth="1"/>
    <col min="6409" max="6410" width="9.5703125" style="5" customWidth="1"/>
    <col min="6411" max="6411" width="8" style="5" customWidth="1"/>
    <col min="6412" max="6413" width="8.42578125" style="5" customWidth="1"/>
    <col min="6414" max="6414" width="9.85546875" style="5" customWidth="1"/>
    <col min="6415" max="6415" width="10.28515625" style="5" customWidth="1"/>
    <col min="6416" max="6416" width="9.140625" style="5"/>
    <col min="6417" max="6417" width="9.42578125" style="5" customWidth="1"/>
    <col min="6418" max="6418" width="9.85546875" style="5" customWidth="1"/>
    <col min="6419" max="6421" width="8.42578125" style="5" customWidth="1"/>
    <col min="6422" max="6422" width="9.85546875" style="5" customWidth="1"/>
    <col min="6423" max="6424" width="8" style="5" customWidth="1"/>
    <col min="6425" max="6425" width="8.42578125" style="5" customWidth="1"/>
    <col min="6426" max="6426" width="11" style="5" customWidth="1"/>
    <col min="6427" max="6427" width="9" style="5" customWidth="1"/>
    <col min="6428" max="6428" width="9.28515625" style="5" customWidth="1"/>
    <col min="6429" max="6430" width="9.5703125" style="5" customWidth="1"/>
    <col min="6431" max="6432" width="8" style="5" customWidth="1"/>
    <col min="6433" max="6433" width="8.42578125" style="5" customWidth="1"/>
    <col min="6434" max="6434" width="11" style="5" customWidth="1"/>
    <col min="6435" max="6435" width="9" style="5" customWidth="1"/>
    <col min="6436" max="6436" width="9.28515625" style="5" customWidth="1"/>
    <col min="6437" max="6438" width="9.5703125" style="5" customWidth="1"/>
    <col min="6439" max="6656" width="9.140625" style="5"/>
    <col min="6657" max="6657" width="3.5703125" style="5" customWidth="1"/>
    <col min="6658" max="6658" width="26.7109375" style="5" customWidth="1"/>
    <col min="6659" max="6660" width="8" style="5" customWidth="1"/>
    <col min="6661" max="6661" width="8.42578125" style="5" customWidth="1"/>
    <col min="6662" max="6662" width="11" style="5" customWidth="1"/>
    <col min="6663" max="6663" width="9" style="5" customWidth="1"/>
    <col min="6664" max="6664" width="9.28515625" style="5" customWidth="1"/>
    <col min="6665" max="6666" width="9.5703125" style="5" customWidth="1"/>
    <col min="6667" max="6667" width="8" style="5" customWidth="1"/>
    <col min="6668" max="6669" width="8.42578125" style="5" customWidth="1"/>
    <col min="6670" max="6670" width="9.85546875" style="5" customWidth="1"/>
    <col min="6671" max="6671" width="10.28515625" style="5" customWidth="1"/>
    <col min="6672" max="6672" width="9.140625" style="5"/>
    <col min="6673" max="6673" width="9.42578125" style="5" customWidth="1"/>
    <col min="6674" max="6674" width="9.85546875" style="5" customWidth="1"/>
    <col min="6675" max="6677" width="8.42578125" style="5" customWidth="1"/>
    <col min="6678" max="6678" width="9.85546875" style="5" customWidth="1"/>
    <col min="6679" max="6680" width="8" style="5" customWidth="1"/>
    <col min="6681" max="6681" width="8.42578125" style="5" customWidth="1"/>
    <col min="6682" max="6682" width="11" style="5" customWidth="1"/>
    <col min="6683" max="6683" width="9" style="5" customWidth="1"/>
    <col min="6684" max="6684" width="9.28515625" style="5" customWidth="1"/>
    <col min="6685" max="6686" width="9.5703125" style="5" customWidth="1"/>
    <col min="6687" max="6688" width="8" style="5" customWidth="1"/>
    <col min="6689" max="6689" width="8.42578125" style="5" customWidth="1"/>
    <col min="6690" max="6690" width="11" style="5" customWidth="1"/>
    <col min="6691" max="6691" width="9" style="5" customWidth="1"/>
    <col min="6692" max="6692" width="9.28515625" style="5" customWidth="1"/>
    <col min="6693" max="6694" width="9.5703125" style="5" customWidth="1"/>
    <col min="6695" max="6912" width="9.140625" style="5"/>
    <col min="6913" max="6913" width="3.5703125" style="5" customWidth="1"/>
    <col min="6914" max="6914" width="26.7109375" style="5" customWidth="1"/>
    <col min="6915" max="6916" width="8" style="5" customWidth="1"/>
    <col min="6917" max="6917" width="8.42578125" style="5" customWidth="1"/>
    <col min="6918" max="6918" width="11" style="5" customWidth="1"/>
    <col min="6919" max="6919" width="9" style="5" customWidth="1"/>
    <col min="6920" max="6920" width="9.28515625" style="5" customWidth="1"/>
    <col min="6921" max="6922" width="9.5703125" style="5" customWidth="1"/>
    <col min="6923" max="6923" width="8" style="5" customWidth="1"/>
    <col min="6924" max="6925" width="8.42578125" style="5" customWidth="1"/>
    <col min="6926" max="6926" width="9.85546875" style="5" customWidth="1"/>
    <col min="6927" max="6927" width="10.28515625" style="5" customWidth="1"/>
    <col min="6928" max="6928" width="9.140625" style="5"/>
    <col min="6929" max="6929" width="9.42578125" style="5" customWidth="1"/>
    <col min="6930" max="6930" width="9.85546875" style="5" customWidth="1"/>
    <col min="6931" max="6933" width="8.42578125" style="5" customWidth="1"/>
    <col min="6934" max="6934" width="9.85546875" style="5" customWidth="1"/>
    <col min="6935" max="6936" width="8" style="5" customWidth="1"/>
    <col min="6937" max="6937" width="8.42578125" style="5" customWidth="1"/>
    <col min="6938" max="6938" width="11" style="5" customWidth="1"/>
    <col min="6939" max="6939" width="9" style="5" customWidth="1"/>
    <col min="6940" max="6940" width="9.28515625" style="5" customWidth="1"/>
    <col min="6941" max="6942" width="9.5703125" style="5" customWidth="1"/>
    <col min="6943" max="6944" width="8" style="5" customWidth="1"/>
    <col min="6945" max="6945" width="8.42578125" style="5" customWidth="1"/>
    <col min="6946" max="6946" width="11" style="5" customWidth="1"/>
    <col min="6947" max="6947" width="9" style="5" customWidth="1"/>
    <col min="6948" max="6948" width="9.28515625" style="5" customWidth="1"/>
    <col min="6949" max="6950" width="9.5703125" style="5" customWidth="1"/>
    <col min="6951" max="7168" width="9.140625" style="5"/>
    <col min="7169" max="7169" width="3.5703125" style="5" customWidth="1"/>
    <col min="7170" max="7170" width="26.7109375" style="5" customWidth="1"/>
    <col min="7171" max="7172" width="8" style="5" customWidth="1"/>
    <col min="7173" max="7173" width="8.42578125" style="5" customWidth="1"/>
    <col min="7174" max="7174" width="11" style="5" customWidth="1"/>
    <col min="7175" max="7175" width="9" style="5" customWidth="1"/>
    <col min="7176" max="7176" width="9.28515625" style="5" customWidth="1"/>
    <col min="7177" max="7178" width="9.5703125" style="5" customWidth="1"/>
    <col min="7179" max="7179" width="8" style="5" customWidth="1"/>
    <col min="7180" max="7181" width="8.42578125" style="5" customWidth="1"/>
    <col min="7182" max="7182" width="9.85546875" style="5" customWidth="1"/>
    <col min="7183" max="7183" width="10.28515625" style="5" customWidth="1"/>
    <col min="7184" max="7184" width="9.140625" style="5"/>
    <col min="7185" max="7185" width="9.42578125" style="5" customWidth="1"/>
    <col min="7186" max="7186" width="9.85546875" style="5" customWidth="1"/>
    <col min="7187" max="7189" width="8.42578125" style="5" customWidth="1"/>
    <col min="7190" max="7190" width="9.85546875" style="5" customWidth="1"/>
    <col min="7191" max="7192" width="8" style="5" customWidth="1"/>
    <col min="7193" max="7193" width="8.42578125" style="5" customWidth="1"/>
    <col min="7194" max="7194" width="11" style="5" customWidth="1"/>
    <col min="7195" max="7195" width="9" style="5" customWidth="1"/>
    <col min="7196" max="7196" width="9.28515625" style="5" customWidth="1"/>
    <col min="7197" max="7198" width="9.5703125" style="5" customWidth="1"/>
    <col min="7199" max="7200" width="8" style="5" customWidth="1"/>
    <col min="7201" max="7201" width="8.42578125" style="5" customWidth="1"/>
    <col min="7202" max="7202" width="11" style="5" customWidth="1"/>
    <col min="7203" max="7203" width="9" style="5" customWidth="1"/>
    <col min="7204" max="7204" width="9.28515625" style="5" customWidth="1"/>
    <col min="7205" max="7206" width="9.5703125" style="5" customWidth="1"/>
    <col min="7207" max="7424" width="9.140625" style="5"/>
    <col min="7425" max="7425" width="3.5703125" style="5" customWidth="1"/>
    <col min="7426" max="7426" width="26.7109375" style="5" customWidth="1"/>
    <col min="7427" max="7428" width="8" style="5" customWidth="1"/>
    <col min="7429" max="7429" width="8.42578125" style="5" customWidth="1"/>
    <col min="7430" max="7430" width="11" style="5" customWidth="1"/>
    <col min="7431" max="7431" width="9" style="5" customWidth="1"/>
    <col min="7432" max="7432" width="9.28515625" style="5" customWidth="1"/>
    <col min="7433" max="7434" width="9.5703125" style="5" customWidth="1"/>
    <col min="7435" max="7435" width="8" style="5" customWidth="1"/>
    <col min="7436" max="7437" width="8.42578125" style="5" customWidth="1"/>
    <col min="7438" max="7438" width="9.85546875" style="5" customWidth="1"/>
    <col min="7439" max="7439" width="10.28515625" style="5" customWidth="1"/>
    <col min="7440" max="7440" width="9.140625" style="5"/>
    <col min="7441" max="7441" width="9.42578125" style="5" customWidth="1"/>
    <col min="7442" max="7442" width="9.85546875" style="5" customWidth="1"/>
    <col min="7443" max="7445" width="8.42578125" style="5" customWidth="1"/>
    <col min="7446" max="7446" width="9.85546875" style="5" customWidth="1"/>
    <col min="7447" max="7448" width="8" style="5" customWidth="1"/>
    <col min="7449" max="7449" width="8.42578125" style="5" customWidth="1"/>
    <col min="7450" max="7450" width="11" style="5" customWidth="1"/>
    <col min="7451" max="7451" width="9" style="5" customWidth="1"/>
    <col min="7452" max="7452" width="9.28515625" style="5" customWidth="1"/>
    <col min="7453" max="7454" width="9.5703125" style="5" customWidth="1"/>
    <col min="7455" max="7456" width="8" style="5" customWidth="1"/>
    <col min="7457" max="7457" width="8.42578125" style="5" customWidth="1"/>
    <col min="7458" max="7458" width="11" style="5" customWidth="1"/>
    <col min="7459" max="7459" width="9" style="5" customWidth="1"/>
    <col min="7460" max="7460" width="9.28515625" style="5" customWidth="1"/>
    <col min="7461" max="7462" width="9.5703125" style="5" customWidth="1"/>
    <col min="7463" max="7680" width="9.140625" style="5"/>
    <col min="7681" max="7681" width="3.5703125" style="5" customWidth="1"/>
    <col min="7682" max="7682" width="26.7109375" style="5" customWidth="1"/>
    <col min="7683" max="7684" width="8" style="5" customWidth="1"/>
    <col min="7685" max="7685" width="8.42578125" style="5" customWidth="1"/>
    <col min="7686" max="7686" width="11" style="5" customWidth="1"/>
    <col min="7687" max="7687" width="9" style="5" customWidth="1"/>
    <col min="7688" max="7688" width="9.28515625" style="5" customWidth="1"/>
    <col min="7689" max="7690" width="9.5703125" style="5" customWidth="1"/>
    <col min="7691" max="7691" width="8" style="5" customWidth="1"/>
    <col min="7692" max="7693" width="8.42578125" style="5" customWidth="1"/>
    <col min="7694" max="7694" width="9.85546875" style="5" customWidth="1"/>
    <col min="7695" max="7695" width="10.28515625" style="5" customWidth="1"/>
    <col min="7696" max="7696" width="9.140625" style="5"/>
    <col min="7697" max="7697" width="9.42578125" style="5" customWidth="1"/>
    <col min="7698" max="7698" width="9.85546875" style="5" customWidth="1"/>
    <col min="7699" max="7701" width="8.42578125" style="5" customWidth="1"/>
    <col min="7702" max="7702" width="9.85546875" style="5" customWidth="1"/>
    <col min="7703" max="7704" width="8" style="5" customWidth="1"/>
    <col min="7705" max="7705" width="8.42578125" style="5" customWidth="1"/>
    <col min="7706" max="7706" width="11" style="5" customWidth="1"/>
    <col min="7707" max="7707" width="9" style="5" customWidth="1"/>
    <col min="7708" max="7708" width="9.28515625" style="5" customWidth="1"/>
    <col min="7709" max="7710" width="9.5703125" style="5" customWidth="1"/>
    <col min="7711" max="7712" width="8" style="5" customWidth="1"/>
    <col min="7713" max="7713" width="8.42578125" style="5" customWidth="1"/>
    <col min="7714" max="7714" width="11" style="5" customWidth="1"/>
    <col min="7715" max="7715" width="9" style="5" customWidth="1"/>
    <col min="7716" max="7716" width="9.28515625" style="5" customWidth="1"/>
    <col min="7717" max="7718" width="9.5703125" style="5" customWidth="1"/>
    <col min="7719" max="7936" width="9.140625" style="5"/>
    <col min="7937" max="7937" width="3.5703125" style="5" customWidth="1"/>
    <col min="7938" max="7938" width="26.7109375" style="5" customWidth="1"/>
    <col min="7939" max="7940" width="8" style="5" customWidth="1"/>
    <col min="7941" max="7941" width="8.42578125" style="5" customWidth="1"/>
    <col min="7942" max="7942" width="11" style="5" customWidth="1"/>
    <col min="7943" max="7943" width="9" style="5" customWidth="1"/>
    <col min="7944" max="7944" width="9.28515625" style="5" customWidth="1"/>
    <col min="7945" max="7946" width="9.5703125" style="5" customWidth="1"/>
    <col min="7947" max="7947" width="8" style="5" customWidth="1"/>
    <col min="7948" max="7949" width="8.42578125" style="5" customWidth="1"/>
    <col min="7950" max="7950" width="9.85546875" style="5" customWidth="1"/>
    <col min="7951" max="7951" width="10.28515625" style="5" customWidth="1"/>
    <col min="7952" max="7952" width="9.140625" style="5"/>
    <col min="7953" max="7953" width="9.42578125" style="5" customWidth="1"/>
    <col min="7954" max="7954" width="9.85546875" style="5" customWidth="1"/>
    <col min="7955" max="7957" width="8.42578125" style="5" customWidth="1"/>
    <col min="7958" max="7958" width="9.85546875" style="5" customWidth="1"/>
    <col min="7959" max="7960" width="8" style="5" customWidth="1"/>
    <col min="7961" max="7961" width="8.42578125" style="5" customWidth="1"/>
    <col min="7962" max="7962" width="11" style="5" customWidth="1"/>
    <col min="7963" max="7963" width="9" style="5" customWidth="1"/>
    <col min="7964" max="7964" width="9.28515625" style="5" customWidth="1"/>
    <col min="7965" max="7966" width="9.5703125" style="5" customWidth="1"/>
    <col min="7967" max="7968" width="8" style="5" customWidth="1"/>
    <col min="7969" max="7969" width="8.42578125" style="5" customWidth="1"/>
    <col min="7970" max="7970" width="11" style="5" customWidth="1"/>
    <col min="7971" max="7971" width="9" style="5" customWidth="1"/>
    <col min="7972" max="7972" width="9.28515625" style="5" customWidth="1"/>
    <col min="7973" max="7974" width="9.5703125" style="5" customWidth="1"/>
    <col min="7975" max="8192" width="9.140625" style="5"/>
    <col min="8193" max="8193" width="3.5703125" style="5" customWidth="1"/>
    <col min="8194" max="8194" width="26.7109375" style="5" customWidth="1"/>
    <col min="8195" max="8196" width="8" style="5" customWidth="1"/>
    <col min="8197" max="8197" width="8.42578125" style="5" customWidth="1"/>
    <col min="8198" max="8198" width="11" style="5" customWidth="1"/>
    <col min="8199" max="8199" width="9" style="5" customWidth="1"/>
    <col min="8200" max="8200" width="9.28515625" style="5" customWidth="1"/>
    <col min="8201" max="8202" width="9.5703125" style="5" customWidth="1"/>
    <col min="8203" max="8203" width="8" style="5" customWidth="1"/>
    <col min="8204" max="8205" width="8.42578125" style="5" customWidth="1"/>
    <col min="8206" max="8206" width="9.85546875" style="5" customWidth="1"/>
    <col min="8207" max="8207" width="10.28515625" style="5" customWidth="1"/>
    <col min="8208" max="8208" width="9.140625" style="5"/>
    <col min="8209" max="8209" width="9.42578125" style="5" customWidth="1"/>
    <col min="8210" max="8210" width="9.85546875" style="5" customWidth="1"/>
    <col min="8211" max="8213" width="8.42578125" style="5" customWidth="1"/>
    <col min="8214" max="8214" width="9.85546875" style="5" customWidth="1"/>
    <col min="8215" max="8216" width="8" style="5" customWidth="1"/>
    <col min="8217" max="8217" width="8.42578125" style="5" customWidth="1"/>
    <col min="8218" max="8218" width="11" style="5" customWidth="1"/>
    <col min="8219" max="8219" width="9" style="5" customWidth="1"/>
    <col min="8220" max="8220" width="9.28515625" style="5" customWidth="1"/>
    <col min="8221" max="8222" width="9.5703125" style="5" customWidth="1"/>
    <col min="8223" max="8224" width="8" style="5" customWidth="1"/>
    <col min="8225" max="8225" width="8.42578125" style="5" customWidth="1"/>
    <col min="8226" max="8226" width="11" style="5" customWidth="1"/>
    <col min="8227" max="8227" width="9" style="5" customWidth="1"/>
    <col min="8228" max="8228" width="9.28515625" style="5" customWidth="1"/>
    <col min="8229" max="8230" width="9.5703125" style="5" customWidth="1"/>
    <col min="8231" max="8448" width="9.140625" style="5"/>
    <col min="8449" max="8449" width="3.5703125" style="5" customWidth="1"/>
    <col min="8450" max="8450" width="26.7109375" style="5" customWidth="1"/>
    <col min="8451" max="8452" width="8" style="5" customWidth="1"/>
    <col min="8453" max="8453" width="8.42578125" style="5" customWidth="1"/>
    <col min="8454" max="8454" width="11" style="5" customWidth="1"/>
    <col min="8455" max="8455" width="9" style="5" customWidth="1"/>
    <col min="8456" max="8456" width="9.28515625" style="5" customWidth="1"/>
    <col min="8457" max="8458" width="9.5703125" style="5" customWidth="1"/>
    <col min="8459" max="8459" width="8" style="5" customWidth="1"/>
    <col min="8460" max="8461" width="8.42578125" style="5" customWidth="1"/>
    <col min="8462" max="8462" width="9.85546875" style="5" customWidth="1"/>
    <col min="8463" max="8463" width="10.28515625" style="5" customWidth="1"/>
    <col min="8464" max="8464" width="9.140625" style="5"/>
    <col min="8465" max="8465" width="9.42578125" style="5" customWidth="1"/>
    <col min="8466" max="8466" width="9.85546875" style="5" customWidth="1"/>
    <col min="8467" max="8469" width="8.42578125" style="5" customWidth="1"/>
    <col min="8470" max="8470" width="9.85546875" style="5" customWidth="1"/>
    <col min="8471" max="8472" width="8" style="5" customWidth="1"/>
    <col min="8473" max="8473" width="8.42578125" style="5" customWidth="1"/>
    <col min="8474" max="8474" width="11" style="5" customWidth="1"/>
    <col min="8475" max="8475" width="9" style="5" customWidth="1"/>
    <col min="8476" max="8476" width="9.28515625" style="5" customWidth="1"/>
    <col min="8477" max="8478" width="9.5703125" style="5" customWidth="1"/>
    <col min="8479" max="8480" width="8" style="5" customWidth="1"/>
    <col min="8481" max="8481" width="8.42578125" style="5" customWidth="1"/>
    <col min="8482" max="8482" width="11" style="5" customWidth="1"/>
    <col min="8483" max="8483" width="9" style="5" customWidth="1"/>
    <col min="8484" max="8484" width="9.28515625" style="5" customWidth="1"/>
    <col min="8485" max="8486" width="9.5703125" style="5" customWidth="1"/>
    <col min="8487" max="8704" width="9.140625" style="5"/>
    <col min="8705" max="8705" width="3.5703125" style="5" customWidth="1"/>
    <col min="8706" max="8706" width="26.7109375" style="5" customWidth="1"/>
    <col min="8707" max="8708" width="8" style="5" customWidth="1"/>
    <col min="8709" max="8709" width="8.42578125" style="5" customWidth="1"/>
    <col min="8710" max="8710" width="11" style="5" customWidth="1"/>
    <col min="8711" max="8711" width="9" style="5" customWidth="1"/>
    <col min="8712" max="8712" width="9.28515625" style="5" customWidth="1"/>
    <col min="8713" max="8714" width="9.5703125" style="5" customWidth="1"/>
    <col min="8715" max="8715" width="8" style="5" customWidth="1"/>
    <col min="8716" max="8717" width="8.42578125" style="5" customWidth="1"/>
    <col min="8718" max="8718" width="9.85546875" style="5" customWidth="1"/>
    <col min="8719" max="8719" width="10.28515625" style="5" customWidth="1"/>
    <col min="8720" max="8720" width="9.140625" style="5"/>
    <col min="8721" max="8721" width="9.42578125" style="5" customWidth="1"/>
    <col min="8722" max="8722" width="9.85546875" style="5" customWidth="1"/>
    <col min="8723" max="8725" width="8.42578125" style="5" customWidth="1"/>
    <col min="8726" max="8726" width="9.85546875" style="5" customWidth="1"/>
    <col min="8727" max="8728" width="8" style="5" customWidth="1"/>
    <col min="8729" max="8729" width="8.42578125" style="5" customWidth="1"/>
    <col min="8730" max="8730" width="11" style="5" customWidth="1"/>
    <col min="8731" max="8731" width="9" style="5" customWidth="1"/>
    <col min="8732" max="8732" width="9.28515625" style="5" customWidth="1"/>
    <col min="8733" max="8734" width="9.5703125" style="5" customWidth="1"/>
    <col min="8735" max="8736" width="8" style="5" customWidth="1"/>
    <col min="8737" max="8737" width="8.42578125" style="5" customWidth="1"/>
    <col min="8738" max="8738" width="11" style="5" customWidth="1"/>
    <col min="8739" max="8739" width="9" style="5" customWidth="1"/>
    <col min="8740" max="8740" width="9.28515625" style="5" customWidth="1"/>
    <col min="8741" max="8742" width="9.5703125" style="5" customWidth="1"/>
    <col min="8743" max="8960" width="9.140625" style="5"/>
    <col min="8961" max="8961" width="3.5703125" style="5" customWidth="1"/>
    <col min="8962" max="8962" width="26.7109375" style="5" customWidth="1"/>
    <col min="8963" max="8964" width="8" style="5" customWidth="1"/>
    <col min="8965" max="8965" width="8.42578125" style="5" customWidth="1"/>
    <col min="8966" max="8966" width="11" style="5" customWidth="1"/>
    <col min="8967" max="8967" width="9" style="5" customWidth="1"/>
    <col min="8968" max="8968" width="9.28515625" style="5" customWidth="1"/>
    <col min="8969" max="8970" width="9.5703125" style="5" customWidth="1"/>
    <col min="8971" max="8971" width="8" style="5" customWidth="1"/>
    <col min="8972" max="8973" width="8.42578125" style="5" customWidth="1"/>
    <col min="8974" max="8974" width="9.85546875" style="5" customWidth="1"/>
    <col min="8975" max="8975" width="10.28515625" style="5" customWidth="1"/>
    <col min="8976" max="8976" width="9.140625" style="5"/>
    <col min="8977" max="8977" width="9.42578125" style="5" customWidth="1"/>
    <col min="8978" max="8978" width="9.85546875" style="5" customWidth="1"/>
    <col min="8979" max="8981" width="8.42578125" style="5" customWidth="1"/>
    <col min="8982" max="8982" width="9.85546875" style="5" customWidth="1"/>
    <col min="8983" max="8984" width="8" style="5" customWidth="1"/>
    <col min="8985" max="8985" width="8.42578125" style="5" customWidth="1"/>
    <col min="8986" max="8986" width="11" style="5" customWidth="1"/>
    <col min="8987" max="8987" width="9" style="5" customWidth="1"/>
    <col min="8988" max="8988" width="9.28515625" style="5" customWidth="1"/>
    <col min="8989" max="8990" width="9.5703125" style="5" customWidth="1"/>
    <col min="8991" max="8992" width="8" style="5" customWidth="1"/>
    <col min="8993" max="8993" width="8.42578125" style="5" customWidth="1"/>
    <col min="8994" max="8994" width="11" style="5" customWidth="1"/>
    <col min="8995" max="8995" width="9" style="5" customWidth="1"/>
    <col min="8996" max="8996" width="9.28515625" style="5" customWidth="1"/>
    <col min="8997" max="8998" width="9.5703125" style="5" customWidth="1"/>
    <col min="8999" max="9216" width="9.140625" style="5"/>
    <col min="9217" max="9217" width="3.5703125" style="5" customWidth="1"/>
    <col min="9218" max="9218" width="26.7109375" style="5" customWidth="1"/>
    <col min="9219" max="9220" width="8" style="5" customWidth="1"/>
    <col min="9221" max="9221" width="8.42578125" style="5" customWidth="1"/>
    <col min="9222" max="9222" width="11" style="5" customWidth="1"/>
    <col min="9223" max="9223" width="9" style="5" customWidth="1"/>
    <col min="9224" max="9224" width="9.28515625" style="5" customWidth="1"/>
    <col min="9225" max="9226" width="9.5703125" style="5" customWidth="1"/>
    <col min="9227" max="9227" width="8" style="5" customWidth="1"/>
    <col min="9228" max="9229" width="8.42578125" style="5" customWidth="1"/>
    <col min="9230" max="9230" width="9.85546875" style="5" customWidth="1"/>
    <col min="9231" max="9231" width="10.28515625" style="5" customWidth="1"/>
    <col min="9232" max="9232" width="9.140625" style="5"/>
    <col min="9233" max="9233" width="9.42578125" style="5" customWidth="1"/>
    <col min="9234" max="9234" width="9.85546875" style="5" customWidth="1"/>
    <col min="9235" max="9237" width="8.42578125" style="5" customWidth="1"/>
    <col min="9238" max="9238" width="9.85546875" style="5" customWidth="1"/>
    <col min="9239" max="9240" width="8" style="5" customWidth="1"/>
    <col min="9241" max="9241" width="8.42578125" style="5" customWidth="1"/>
    <col min="9242" max="9242" width="11" style="5" customWidth="1"/>
    <col min="9243" max="9243" width="9" style="5" customWidth="1"/>
    <col min="9244" max="9244" width="9.28515625" style="5" customWidth="1"/>
    <col min="9245" max="9246" width="9.5703125" style="5" customWidth="1"/>
    <col min="9247" max="9248" width="8" style="5" customWidth="1"/>
    <col min="9249" max="9249" width="8.42578125" style="5" customWidth="1"/>
    <col min="9250" max="9250" width="11" style="5" customWidth="1"/>
    <col min="9251" max="9251" width="9" style="5" customWidth="1"/>
    <col min="9252" max="9252" width="9.28515625" style="5" customWidth="1"/>
    <col min="9253" max="9254" width="9.5703125" style="5" customWidth="1"/>
    <col min="9255" max="9472" width="9.140625" style="5"/>
    <col min="9473" max="9473" width="3.5703125" style="5" customWidth="1"/>
    <col min="9474" max="9474" width="26.7109375" style="5" customWidth="1"/>
    <col min="9475" max="9476" width="8" style="5" customWidth="1"/>
    <col min="9477" max="9477" width="8.42578125" style="5" customWidth="1"/>
    <col min="9478" max="9478" width="11" style="5" customWidth="1"/>
    <col min="9479" max="9479" width="9" style="5" customWidth="1"/>
    <col min="9480" max="9480" width="9.28515625" style="5" customWidth="1"/>
    <col min="9481" max="9482" width="9.5703125" style="5" customWidth="1"/>
    <col min="9483" max="9483" width="8" style="5" customWidth="1"/>
    <col min="9484" max="9485" width="8.42578125" style="5" customWidth="1"/>
    <col min="9486" max="9486" width="9.85546875" style="5" customWidth="1"/>
    <col min="9487" max="9487" width="10.28515625" style="5" customWidth="1"/>
    <col min="9488" max="9488" width="9.140625" style="5"/>
    <col min="9489" max="9489" width="9.42578125" style="5" customWidth="1"/>
    <col min="9490" max="9490" width="9.85546875" style="5" customWidth="1"/>
    <col min="9491" max="9493" width="8.42578125" style="5" customWidth="1"/>
    <col min="9494" max="9494" width="9.85546875" style="5" customWidth="1"/>
    <col min="9495" max="9496" width="8" style="5" customWidth="1"/>
    <col min="9497" max="9497" width="8.42578125" style="5" customWidth="1"/>
    <col min="9498" max="9498" width="11" style="5" customWidth="1"/>
    <col min="9499" max="9499" width="9" style="5" customWidth="1"/>
    <col min="9500" max="9500" width="9.28515625" style="5" customWidth="1"/>
    <col min="9501" max="9502" width="9.5703125" style="5" customWidth="1"/>
    <col min="9503" max="9504" width="8" style="5" customWidth="1"/>
    <col min="9505" max="9505" width="8.42578125" style="5" customWidth="1"/>
    <col min="9506" max="9506" width="11" style="5" customWidth="1"/>
    <col min="9507" max="9507" width="9" style="5" customWidth="1"/>
    <col min="9508" max="9508" width="9.28515625" style="5" customWidth="1"/>
    <col min="9509" max="9510" width="9.5703125" style="5" customWidth="1"/>
    <col min="9511" max="9728" width="9.140625" style="5"/>
    <col min="9729" max="9729" width="3.5703125" style="5" customWidth="1"/>
    <col min="9730" max="9730" width="26.7109375" style="5" customWidth="1"/>
    <col min="9731" max="9732" width="8" style="5" customWidth="1"/>
    <col min="9733" max="9733" width="8.42578125" style="5" customWidth="1"/>
    <col min="9734" max="9734" width="11" style="5" customWidth="1"/>
    <col min="9735" max="9735" width="9" style="5" customWidth="1"/>
    <col min="9736" max="9736" width="9.28515625" style="5" customWidth="1"/>
    <col min="9737" max="9738" width="9.5703125" style="5" customWidth="1"/>
    <col min="9739" max="9739" width="8" style="5" customWidth="1"/>
    <col min="9740" max="9741" width="8.42578125" style="5" customWidth="1"/>
    <col min="9742" max="9742" width="9.85546875" style="5" customWidth="1"/>
    <col min="9743" max="9743" width="10.28515625" style="5" customWidth="1"/>
    <col min="9744" max="9744" width="9.140625" style="5"/>
    <col min="9745" max="9745" width="9.42578125" style="5" customWidth="1"/>
    <col min="9746" max="9746" width="9.85546875" style="5" customWidth="1"/>
    <col min="9747" max="9749" width="8.42578125" style="5" customWidth="1"/>
    <col min="9750" max="9750" width="9.85546875" style="5" customWidth="1"/>
    <col min="9751" max="9752" width="8" style="5" customWidth="1"/>
    <col min="9753" max="9753" width="8.42578125" style="5" customWidth="1"/>
    <col min="9754" max="9754" width="11" style="5" customWidth="1"/>
    <col min="9755" max="9755" width="9" style="5" customWidth="1"/>
    <col min="9756" max="9756" width="9.28515625" style="5" customWidth="1"/>
    <col min="9757" max="9758" width="9.5703125" style="5" customWidth="1"/>
    <col min="9759" max="9760" width="8" style="5" customWidth="1"/>
    <col min="9761" max="9761" width="8.42578125" style="5" customWidth="1"/>
    <col min="9762" max="9762" width="11" style="5" customWidth="1"/>
    <col min="9763" max="9763" width="9" style="5" customWidth="1"/>
    <col min="9764" max="9764" width="9.28515625" style="5" customWidth="1"/>
    <col min="9765" max="9766" width="9.5703125" style="5" customWidth="1"/>
    <col min="9767" max="9984" width="9.140625" style="5"/>
    <col min="9985" max="9985" width="3.5703125" style="5" customWidth="1"/>
    <col min="9986" max="9986" width="26.7109375" style="5" customWidth="1"/>
    <col min="9987" max="9988" width="8" style="5" customWidth="1"/>
    <col min="9989" max="9989" width="8.42578125" style="5" customWidth="1"/>
    <col min="9990" max="9990" width="11" style="5" customWidth="1"/>
    <col min="9991" max="9991" width="9" style="5" customWidth="1"/>
    <col min="9992" max="9992" width="9.28515625" style="5" customWidth="1"/>
    <col min="9993" max="9994" width="9.5703125" style="5" customWidth="1"/>
    <col min="9995" max="9995" width="8" style="5" customWidth="1"/>
    <col min="9996" max="9997" width="8.42578125" style="5" customWidth="1"/>
    <col min="9998" max="9998" width="9.85546875" style="5" customWidth="1"/>
    <col min="9999" max="9999" width="10.28515625" style="5" customWidth="1"/>
    <col min="10000" max="10000" width="9.140625" style="5"/>
    <col min="10001" max="10001" width="9.42578125" style="5" customWidth="1"/>
    <col min="10002" max="10002" width="9.85546875" style="5" customWidth="1"/>
    <col min="10003" max="10005" width="8.42578125" style="5" customWidth="1"/>
    <col min="10006" max="10006" width="9.85546875" style="5" customWidth="1"/>
    <col min="10007" max="10008" width="8" style="5" customWidth="1"/>
    <col min="10009" max="10009" width="8.42578125" style="5" customWidth="1"/>
    <col min="10010" max="10010" width="11" style="5" customWidth="1"/>
    <col min="10011" max="10011" width="9" style="5" customWidth="1"/>
    <col min="10012" max="10012" width="9.28515625" style="5" customWidth="1"/>
    <col min="10013" max="10014" width="9.5703125" style="5" customWidth="1"/>
    <col min="10015" max="10016" width="8" style="5" customWidth="1"/>
    <col min="10017" max="10017" width="8.42578125" style="5" customWidth="1"/>
    <col min="10018" max="10018" width="11" style="5" customWidth="1"/>
    <col min="10019" max="10019" width="9" style="5" customWidth="1"/>
    <col min="10020" max="10020" width="9.28515625" style="5" customWidth="1"/>
    <col min="10021" max="10022" width="9.5703125" style="5" customWidth="1"/>
    <col min="10023" max="10240" width="9.140625" style="5"/>
    <col min="10241" max="10241" width="3.5703125" style="5" customWidth="1"/>
    <col min="10242" max="10242" width="26.7109375" style="5" customWidth="1"/>
    <col min="10243" max="10244" width="8" style="5" customWidth="1"/>
    <col min="10245" max="10245" width="8.42578125" style="5" customWidth="1"/>
    <col min="10246" max="10246" width="11" style="5" customWidth="1"/>
    <col min="10247" max="10247" width="9" style="5" customWidth="1"/>
    <col min="10248" max="10248" width="9.28515625" style="5" customWidth="1"/>
    <col min="10249" max="10250" width="9.5703125" style="5" customWidth="1"/>
    <col min="10251" max="10251" width="8" style="5" customWidth="1"/>
    <col min="10252" max="10253" width="8.42578125" style="5" customWidth="1"/>
    <col min="10254" max="10254" width="9.85546875" style="5" customWidth="1"/>
    <col min="10255" max="10255" width="10.28515625" style="5" customWidth="1"/>
    <col min="10256" max="10256" width="9.140625" style="5"/>
    <col min="10257" max="10257" width="9.42578125" style="5" customWidth="1"/>
    <col min="10258" max="10258" width="9.85546875" style="5" customWidth="1"/>
    <col min="10259" max="10261" width="8.42578125" style="5" customWidth="1"/>
    <col min="10262" max="10262" width="9.85546875" style="5" customWidth="1"/>
    <col min="10263" max="10264" width="8" style="5" customWidth="1"/>
    <col min="10265" max="10265" width="8.42578125" style="5" customWidth="1"/>
    <col min="10266" max="10266" width="11" style="5" customWidth="1"/>
    <col min="10267" max="10267" width="9" style="5" customWidth="1"/>
    <col min="10268" max="10268" width="9.28515625" style="5" customWidth="1"/>
    <col min="10269" max="10270" width="9.5703125" style="5" customWidth="1"/>
    <col min="10271" max="10272" width="8" style="5" customWidth="1"/>
    <col min="10273" max="10273" width="8.42578125" style="5" customWidth="1"/>
    <col min="10274" max="10274" width="11" style="5" customWidth="1"/>
    <col min="10275" max="10275" width="9" style="5" customWidth="1"/>
    <col min="10276" max="10276" width="9.28515625" style="5" customWidth="1"/>
    <col min="10277" max="10278" width="9.5703125" style="5" customWidth="1"/>
    <col min="10279" max="10496" width="9.140625" style="5"/>
    <col min="10497" max="10497" width="3.5703125" style="5" customWidth="1"/>
    <col min="10498" max="10498" width="26.7109375" style="5" customWidth="1"/>
    <col min="10499" max="10500" width="8" style="5" customWidth="1"/>
    <col min="10501" max="10501" width="8.42578125" style="5" customWidth="1"/>
    <col min="10502" max="10502" width="11" style="5" customWidth="1"/>
    <col min="10503" max="10503" width="9" style="5" customWidth="1"/>
    <col min="10504" max="10504" width="9.28515625" style="5" customWidth="1"/>
    <col min="10505" max="10506" width="9.5703125" style="5" customWidth="1"/>
    <col min="10507" max="10507" width="8" style="5" customWidth="1"/>
    <col min="10508" max="10509" width="8.42578125" style="5" customWidth="1"/>
    <col min="10510" max="10510" width="9.85546875" style="5" customWidth="1"/>
    <col min="10511" max="10511" width="10.28515625" style="5" customWidth="1"/>
    <col min="10512" max="10512" width="9.140625" style="5"/>
    <col min="10513" max="10513" width="9.42578125" style="5" customWidth="1"/>
    <col min="10514" max="10514" width="9.85546875" style="5" customWidth="1"/>
    <col min="10515" max="10517" width="8.42578125" style="5" customWidth="1"/>
    <col min="10518" max="10518" width="9.85546875" style="5" customWidth="1"/>
    <col min="10519" max="10520" width="8" style="5" customWidth="1"/>
    <col min="10521" max="10521" width="8.42578125" style="5" customWidth="1"/>
    <col min="10522" max="10522" width="11" style="5" customWidth="1"/>
    <col min="10523" max="10523" width="9" style="5" customWidth="1"/>
    <col min="10524" max="10524" width="9.28515625" style="5" customWidth="1"/>
    <col min="10525" max="10526" width="9.5703125" style="5" customWidth="1"/>
    <col min="10527" max="10528" width="8" style="5" customWidth="1"/>
    <col min="10529" max="10529" width="8.42578125" style="5" customWidth="1"/>
    <col min="10530" max="10530" width="11" style="5" customWidth="1"/>
    <col min="10531" max="10531" width="9" style="5" customWidth="1"/>
    <col min="10532" max="10532" width="9.28515625" style="5" customWidth="1"/>
    <col min="10533" max="10534" width="9.5703125" style="5" customWidth="1"/>
    <col min="10535" max="10752" width="9.140625" style="5"/>
    <col min="10753" max="10753" width="3.5703125" style="5" customWidth="1"/>
    <col min="10754" max="10754" width="26.7109375" style="5" customWidth="1"/>
    <col min="10755" max="10756" width="8" style="5" customWidth="1"/>
    <col min="10757" max="10757" width="8.42578125" style="5" customWidth="1"/>
    <col min="10758" max="10758" width="11" style="5" customWidth="1"/>
    <col min="10759" max="10759" width="9" style="5" customWidth="1"/>
    <col min="10760" max="10760" width="9.28515625" style="5" customWidth="1"/>
    <col min="10761" max="10762" width="9.5703125" style="5" customWidth="1"/>
    <col min="10763" max="10763" width="8" style="5" customWidth="1"/>
    <col min="10764" max="10765" width="8.42578125" style="5" customWidth="1"/>
    <col min="10766" max="10766" width="9.85546875" style="5" customWidth="1"/>
    <col min="10767" max="10767" width="10.28515625" style="5" customWidth="1"/>
    <col min="10768" max="10768" width="9.140625" style="5"/>
    <col min="10769" max="10769" width="9.42578125" style="5" customWidth="1"/>
    <col min="10770" max="10770" width="9.85546875" style="5" customWidth="1"/>
    <col min="10771" max="10773" width="8.42578125" style="5" customWidth="1"/>
    <col min="10774" max="10774" width="9.85546875" style="5" customWidth="1"/>
    <col min="10775" max="10776" width="8" style="5" customWidth="1"/>
    <col min="10777" max="10777" width="8.42578125" style="5" customWidth="1"/>
    <col min="10778" max="10778" width="11" style="5" customWidth="1"/>
    <col min="10779" max="10779" width="9" style="5" customWidth="1"/>
    <col min="10780" max="10780" width="9.28515625" style="5" customWidth="1"/>
    <col min="10781" max="10782" width="9.5703125" style="5" customWidth="1"/>
    <col min="10783" max="10784" width="8" style="5" customWidth="1"/>
    <col min="10785" max="10785" width="8.42578125" style="5" customWidth="1"/>
    <col min="10786" max="10786" width="11" style="5" customWidth="1"/>
    <col min="10787" max="10787" width="9" style="5" customWidth="1"/>
    <col min="10788" max="10788" width="9.28515625" style="5" customWidth="1"/>
    <col min="10789" max="10790" width="9.5703125" style="5" customWidth="1"/>
    <col min="10791" max="11008" width="9.140625" style="5"/>
    <col min="11009" max="11009" width="3.5703125" style="5" customWidth="1"/>
    <col min="11010" max="11010" width="26.7109375" style="5" customWidth="1"/>
    <col min="11011" max="11012" width="8" style="5" customWidth="1"/>
    <col min="11013" max="11013" width="8.42578125" style="5" customWidth="1"/>
    <col min="11014" max="11014" width="11" style="5" customWidth="1"/>
    <col min="11015" max="11015" width="9" style="5" customWidth="1"/>
    <col min="11016" max="11016" width="9.28515625" style="5" customWidth="1"/>
    <col min="11017" max="11018" width="9.5703125" style="5" customWidth="1"/>
    <col min="11019" max="11019" width="8" style="5" customWidth="1"/>
    <col min="11020" max="11021" width="8.42578125" style="5" customWidth="1"/>
    <col min="11022" max="11022" width="9.85546875" style="5" customWidth="1"/>
    <col min="11023" max="11023" width="10.28515625" style="5" customWidth="1"/>
    <col min="11024" max="11024" width="9.140625" style="5"/>
    <col min="11025" max="11025" width="9.42578125" style="5" customWidth="1"/>
    <col min="11026" max="11026" width="9.85546875" style="5" customWidth="1"/>
    <col min="11027" max="11029" width="8.42578125" style="5" customWidth="1"/>
    <col min="11030" max="11030" width="9.85546875" style="5" customWidth="1"/>
    <col min="11031" max="11032" width="8" style="5" customWidth="1"/>
    <col min="11033" max="11033" width="8.42578125" style="5" customWidth="1"/>
    <col min="11034" max="11034" width="11" style="5" customWidth="1"/>
    <col min="11035" max="11035" width="9" style="5" customWidth="1"/>
    <col min="11036" max="11036" width="9.28515625" style="5" customWidth="1"/>
    <col min="11037" max="11038" width="9.5703125" style="5" customWidth="1"/>
    <col min="11039" max="11040" width="8" style="5" customWidth="1"/>
    <col min="11041" max="11041" width="8.42578125" style="5" customWidth="1"/>
    <col min="11042" max="11042" width="11" style="5" customWidth="1"/>
    <col min="11043" max="11043" width="9" style="5" customWidth="1"/>
    <col min="11044" max="11044" width="9.28515625" style="5" customWidth="1"/>
    <col min="11045" max="11046" width="9.5703125" style="5" customWidth="1"/>
    <col min="11047" max="11264" width="9.140625" style="5"/>
    <col min="11265" max="11265" width="3.5703125" style="5" customWidth="1"/>
    <col min="11266" max="11266" width="26.7109375" style="5" customWidth="1"/>
    <col min="11267" max="11268" width="8" style="5" customWidth="1"/>
    <col min="11269" max="11269" width="8.42578125" style="5" customWidth="1"/>
    <col min="11270" max="11270" width="11" style="5" customWidth="1"/>
    <col min="11271" max="11271" width="9" style="5" customWidth="1"/>
    <col min="11272" max="11272" width="9.28515625" style="5" customWidth="1"/>
    <col min="11273" max="11274" width="9.5703125" style="5" customWidth="1"/>
    <col min="11275" max="11275" width="8" style="5" customWidth="1"/>
    <col min="11276" max="11277" width="8.42578125" style="5" customWidth="1"/>
    <col min="11278" max="11278" width="9.85546875" style="5" customWidth="1"/>
    <col min="11279" max="11279" width="10.28515625" style="5" customWidth="1"/>
    <col min="11280" max="11280" width="9.140625" style="5"/>
    <col min="11281" max="11281" width="9.42578125" style="5" customWidth="1"/>
    <col min="11282" max="11282" width="9.85546875" style="5" customWidth="1"/>
    <col min="11283" max="11285" width="8.42578125" style="5" customWidth="1"/>
    <col min="11286" max="11286" width="9.85546875" style="5" customWidth="1"/>
    <col min="11287" max="11288" width="8" style="5" customWidth="1"/>
    <col min="11289" max="11289" width="8.42578125" style="5" customWidth="1"/>
    <col min="11290" max="11290" width="11" style="5" customWidth="1"/>
    <col min="11291" max="11291" width="9" style="5" customWidth="1"/>
    <col min="11292" max="11292" width="9.28515625" style="5" customWidth="1"/>
    <col min="11293" max="11294" width="9.5703125" style="5" customWidth="1"/>
    <col min="11295" max="11296" width="8" style="5" customWidth="1"/>
    <col min="11297" max="11297" width="8.42578125" style="5" customWidth="1"/>
    <col min="11298" max="11298" width="11" style="5" customWidth="1"/>
    <col min="11299" max="11299" width="9" style="5" customWidth="1"/>
    <col min="11300" max="11300" width="9.28515625" style="5" customWidth="1"/>
    <col min="11301" max="11302" width="9.5703125" style="5" customWidth="1"/>
    <col min="11303" max="11520" width="9.140625" style="5"/>
    <col min="11521" max="11521" width="3.5703125" style="5" customWidth="1"/>
    <col min="11522" max="11522" width="26.7109375" style="5" customWidth="1"/>
    <col min="11523" max="11524" width="8" style="5" customWidth="1"/>
    <col min="11525" max="11525" width="8.42578125" style="5" customWidth="1"/>
    <col min="11526" max="11526" width="11" style="5" customWidth="1"/>
    <col min="11527" max="11527" width="9" style="5" customWidth="1"/>
    <col min="11528" max="11528" width="9.28515625" style="5" customWidth="1"/>
    <col min="11529" max="11530" width="9.5703125" style="5" customWidth="1"/>
    <col min="11531" max="11531" width="8" style="5" customWidth="1"/>
    <col min="11532" max="11533" width="8.42578125" style="5" customWidth="1"/>
    <col min="11534" max="11534" width="9.85546875" style="5" customWidth="1"/>
    <col min="11535" max="11535" width="10.28515625" style="5" customWidth="1"/>
    <col min="11536" max="11536" width="9.140625" style="5"/>
    <col min="11537" max="11537" width="9.42578125" style="5" customWidth="1"/>
    <col min="11538" max="11538" width="9.85546875" style="5" customWidth="1"/>
    <col min="11539" max="11541" width="8.42578125" style="5" customWidth="1"/>
    <col min="11542" max="11542" width="9.85546875" style="5" customWidth="1"/>
    <col min="11543" max="11544" width="8" style="5" customWidth="1"/>
    <col min="11545" max="11545" width="8.42578125" style="5" customWidth="1"/>
    <col min="11546" max="11546" width="11" style="5" customWidth="1"/>
    <col min="11547" max="11547" width="9" style="5" customWidth="1"/>
    <col min="11548" max="11548" width="9.28515625" style="5" customWidth="1"/>
    <col min="11549" max="11550" width="9.5703125" style="5" customWidth="1"/>
    <col min="11551" max="11552" width="8" style="5" customWidth="1"/>
    <col min="11553" max="11553" width="8.42578125" style="5" customWidth="1"/>
    <col min="11554" max="11554" width="11" style="5" customWidth="1"/>
    <col min="11555" max="11555" width="9" style="5" customWidth="1"/>
    <col min="11556" max="11556" width="9.28515625" style="5" customWidth="1"/>
    <col min="11557" max="11558" width="9.5703125" style="5" customWidth="1"/>
    <col min="11559" max="11776" width="9.140625" style="5"/>
    <col min="11777" max="11777" width="3.5703125" style="5" customWidth="1"/>
    <col min="11778" max="11778" width="26.7109375" style="5" customWidth="1"/>
    <col min="11779" max="11780" width="8" style="5" customWidth="1"/>
    <col min="11781" max="11781" width="8.42578125" style="5" customWidth="1"/>
    <col min="11782" max="11782" width="11" style="5" customWidth="1"/>
    <col min="11783" max="11783" width="9" style="5" customWidth="1"/>
    <col min="11784" max="11784" width="9.28515625" style="5" customWidth="1"/>
    <col min="11785" max="11786" width="9.5703125" style="5" customWidth="1"/>
    <col min="11787" max="11787" width="8" style="5" customWidth="1"/>
    <col min="11788" max="11789" width="8.42578125" style="5" customWidth="1"/>
    <col min="11790" max="11790" width="9.85546875" style="5" customWidth="1"/>
    <col min="11791" max="11791" width="10.28515625" style="5" customWidth="1"/>
    <col min="11792" max="11792" width="9.140625" style="5"/>
    <col min="11793" max="11793" width="9.42578125" style="5" customWidth="1"/>
    <col min="11794" max="11794" width="9.85546875" style="5" customWidth="1"/>
    <col min="11795" max="11797" width="8.42578125" style="5" customWidth="1"/>
    <col min="11798" max="11798" width="9.85546875" style="5" customWidth="1"/>
    <col min="11799" max="11800" width="8" style="5" customWidth="1"/>
    <col min="11801" max="11801" width="8.42578125" style="5" customWidth="1"/>
    <col min="11802" max="11802" width="11" style="5" customWidth="1"/>
    <col min="11803" max="11803" width="9" style="5" customWidth="1"/>
    <col min="11804" max="11804" width="9.28515625" style="5" customWidth="1"/>
    <col min="11805" max="11806" width="9.5703125" style="5" customWidth="1"/>
    <col min="11807" max="11808" width="8" style="5" customWidth="1"/>
    <col min="11809" max="11809" width="8.42578125" style="5" customWidth="1"/>
    <col min="11810" max="11810" width="11" style="5" customWidth="1"/>
    <col min="11811" max="11811" width="9" style="5" customWidth="1"/>
    <col min="11812" max="11812" width="9.28515625" style="5" customWidth="1"/>
    <col min="11813" max="11814" width="9.5703125" style="5" customWidth="1"/>
    <col min="11815" max="12032" width="9.140625" style="5"/>
    <col min="12033" max="12033" width="3.5703125" style="5" customWidth="1"/>
    <col min="12034" max="12034" width="26.7109375" style="5" customWidth="1"/>
    <col min="12035" max="12036" width="8" style="5" customWidth="1"/>
    <col min="12037" max="12037" width="8.42578125" style="5" customWidth="1"/>
    <col min="12038" max="12038" width="11" style="5" customWidth="1"/>
    <col min="12039" max="12039" width="9" style="5" customWidth="1"/>
    <col min="12040" max="12040" width="9.28515625" style="5" customWidth="1"/>
    <col min="12041" max="12042" width="9.5703125" style="5" customWidth="1"/>
    <col min="12043" max="12043" width="8" style="5" customWidth="1"/>
    <col min="12044" max="12045" width="8.42578125" style="5" customWidth="1"/>
    <col min="12046" max="12046" width="9.85546875" style="5" customWidth="1"/>
    <col min="12047" max="12047" width="10.28515625" style="5" customWidth="1"/>
    <col min="12048" max="12048" width="9.140625" style="5"/>
    <col min="12049" max="12049" width="9.42578125" style="5" customWidth="1"/>
    <col min="12050" max="12050" width="9.85546875" style="5" customWidth="1"/>
    <col min="12051" max="12053" width="8.42578125" style="5" customWidth="1"/>
    <col min="12054" max="12054" width="9.85546875" style="5" customWidth="1"/>
    <col min="12055" max="12056" width="8" style="5" customWidth="1"/>
    <col min="12057" max="12057" width="8.42578125" style="5" customWidth="1"/>
    <col min="12058" max="12058" width="11" style="5" customWidth="1"/>
    <col min="12059" max="12059" width="9" style="5" customWidth="1"/>
    <col min="12060" max="12060" width="9.28515625" style="5" customWidth="1"/>
    <col min="12061" max="12062" width="9.5703125" style="5" customWidth="1"/>
    <col min="12063" max="12064" width="8" style="5" customWidth="1"/>
    <col min="12065" max="12065" width="8.42578125" style="5" customWidth="1"/>
    <col min="12066" max="12066" width="11" style="5" customWidth="1"/>
    <col min="12067" max="12067" width="9" style="5" customWidth="1"/>
    <col min="12068" max="12068" width="9.28515625" style="5" customWidth="1"/>
    <col min="12069" max="12070" width="9.5703125" style="5" customWidth="1"/>
    <col min="12071" max="12288" width="9.140625" style="5"/>
    <col min="12289" max="12289" width="3.5703125" style="5" customWidth="1"/>
    <col min="12290" max="12290" width="26.7109375" style="5" customWidth="1"/>
    <col min="12291" max="12292" width="8" style="5" customWidth="1"/>
    <col min="12293" max="12293" width="8.42578125" style="5" customWidth="1"/>
    <col min="12294" max="12294" width="11" style="5" customWidth="1"/>
    <col min="12295" max="12295" width="9" style="5" customWidth="1"/>
    <col min="12296" max="12296" width="9.28515625" style="5" customWidth="1"/>
    <col min="12297" max="12298" width="9.5703125" style="5" customWidth="1"/>
    <col min="12299" max="12299" width="8" style="5" customWidth="1"/>
    <col min="12300" max="12301" width="8.42578125" style="5" customWidth="1"/>
    <col min="12302" max="12302" width="9.85546875" style="5" customWidth="1"/>
    <col min="12303" max="12303" width="10.28515625" style="5" customWidth="1"/>
    <col min="12304" max="12304" width="9.140625" style="5"/>
    <col min="12305" max="12305" width="9.42578125" style="5" customWidth="1"/>
    <col min="12306" max="12306" width="9.85546875" style="5" customWidth="1"/>
    <col min="12307" max="12309" width="8.42578125" style="5" customWidth="1"/>
    <col min="12310" max="12310" width="9.85546875" style="5" customWidth="1"/>
    <col min="12311" max="12312" width="8" style="5" customWidth="1"/>
    <col min="12313" max="12313" width="8.42578125" style="5" customWidth="1"/>
    <col min="12314" max="12314" width="11" style="5" customWidth="1"/>
    <col min="12315" max="12315" width="9" style="5" customWidth="1"/>
    <col min="12316" max="12316" width="9.28515625" style="5" customWidth="1"/>
    <col min="12317" max="12318" width="9.5703125" style="5" customWidth="1"/>
    <col min="12319" max="12320" width="8" style="5" customWidth="1"/>
    <col min="12321" max="12321" width="8.42578125" style="5" customWidth="1"/>
    <col min="12322" max="12322" width="11" style="5" customWidth="1"/>
    <col min="12323" max="12323" width="9" style="5" customWidth="1"/>
    <col min="12324" max="12324" width="9.28515625" style="5" customWidth="1"/>
    <col min="12325" max="12326" width="9.5703125" style="5" customWidth="1"/>
    <col min="12327" max="12544" width="9.140625" style="5"/>
    <col min="12545" max="12545" width="3.5703125" style="5" customWidth="1"/>
    <col min="12546" max="12546" width="26.7109375" style="5" customWidth="1"/>
    <col min="12547" max="12548" width="8" style="5" customWidth="1"/>
    <col min="12549" max="12549" width="8.42578125" style="5" customWidth="1"/>
    <col min="12550" max="12550" width="11" style="5" customWidth="1"/>
    <col min="12551" max="12551" width="9" style="5" customWidth="1"/>
    <col min="12552" max="12552" width="9.28515625" style="5" customWidth="1"/>
    <col min="12553" max="12554" width="9.5703125" style="5" customWidth="1"/>
    <col min="12555" max="12555" width="8" style="5" customWidth="1"/>
    <col min="12556" max="12557" width="8.42578125" style="5" customWidth="1"/>
    <col min="12558" max="12558" width="9.85546875" style="5" customWidth="1"/>
    <col min="12559" max="12559" width="10.28515625" style="5" customWidth="1"/>
    <col min="12560" max="12560" width="9.140625" style="5"/>
    <col min="12561" max="12561" width="9.42578125" style="5" customWidth="1"/>
    <col min="12562" max="12562" width="9.85546875" style="5" customWidth="1"/>
    <col min="12563" max="12565" width="8.42578125" style="5" customWidth="1"/>
    <col min="12566" max="12566" width="9.85546875" style="5" customWidth="1"/>
    <col min="12567" max="12568" width="8" style="5" customWidth="1"/>
    <col min="12569" max="12569" width="8.42578125" style="5" customWidth="1"/>
    <col min="12570" max="12570" width="11" style="5" customWidth="1"/>
    <col min="12571" max="12571" width="9" style="5" customWidth="1"/>
    <col min="12572" max="12572" width="9.28515625" style="5" customWidth="1"/>
    <col min="12573" max="12574" width="9.5703125" style="5" customWidth="1"/>
    <col min="12575" max="12576" width="8" style="5" customWidth="1"/>
    <col min="12577" max="12577" width="8.42578125" style="5" customWidth="1"/>
    <col min="12578" max="12578" width="11" style="5" customWidth="1"/>
    <col min="12579" max="12579" width="9" style="5" customWidth="1"/>
    <col min="12580" max="12580" width="9.28515625" style="5" customWidth="1"/>
    <col min="12581" max="12582" width="9.5703125" style="5" customWidth="1"/>
    <col min="12583" max="12800" width="9.140625" style="5"/>
    <col min="12801" max="12801" width="3.5703125" style="5" customWidth="1"/>
    <col min="12802" max="12802" width="26.7109375" style="5" customWidth="1"/>
    <col min="12803" max="12804" width="8" style="5" customWidth="1"/>
    <col min="12805" max="12805" width="8.42578125" style="5" customWidth="1"/>
    <col min="12806" max="12806" width="11" style="5" customWidth="1"/>
    <col min="12807" max="12807" width="9" style="5" customWidth="1"/>
    <col min="12808" max="12808" width="9.28515625" style="5" customWidth="1"/>
    <col min="12809" max="12810" width="9.5703125" style="5" customWidth="1"/>
    <col min="12811" max="12811" width="8" style="5" customWidth="1"/>
    <col min="12812" max="12813" width="8.42578125" style="5" customWidth="1"/>
    <col min="12814" max="12814" width="9.85546875" style="5" customWidth="1"/>
    <col min="12815" max="12815" width="10.28515625" style="5" customWidth="1"/>
    <col min="12816" max="12816" width="9.140625" style="5"/>
    <col min="12817" max="12817" width="9.42578125" style="5" customWidth="1"/>
    <col min="12818" max="12818" width="9.85546875" style="5" customWidth="1"/>
    <col min="12819" max="12821" width="8.42578125" style="5" customWidth="1"/>
    <col min="12822" max="12822" width="9.85546875" style="5" customWidth="1"/>
    <col min="12823" max="12824" width="8" style="5" customWidth="1"/>
    <col min="12825" max="12825" width="8.42578125" style="5" customWidth="1"/>
    <col min="12826" max="12826" width="11" style="5" customWidth="1"/>
    <col min="12827" max="12827" width="9" style="5" customWidth="1"/>
    <col min="12828" max="12828" width="9.28515625" style="5" customWidth="1"/>
    <col min="12829" max="12830" width="9.5703125" style="5" customWidth="1"/>
    <col min="12831" max="12832" width="8" style="5" customWidth="1"/>
    <col min="12833" max="12833" width="8.42578125" style="5" customWidth="1"/>
    <col min="12834" max="12834" width="11" style="5" customWidth="1"/>
    <col min="12835" max="12835" width="9" style="5" customWidth="1"/>
    <col min="12836" max="12836" width="9.28515625" style="5" customWidth="1"/>
    <col min="12837" max="12838" width="9.5703125" style="5" customWidth="1"/>
    <col min="12839" max="13056" width="9.140625" style="5"/>
    <col min="13057" max="13057" width="3.5703125" style="5" customWidth="1"/>
    <col min="13058" max="13058" width="26.7109375" style="5" customWidth="1"/>
    <col min="13059" max="13060" width="8" style="5" customWidth="1"/>
    <col min="13061" max="13061" width="8.42578125" style="5" customWidth="1"/>
    <col min="13062" max="13062" width="11" style="5" customWidth="1"/>
    <col min="13063" max="13063" width="9" style="5" customWidth="1"/>
    <col min="13064" max="13064" width="9.28515625" style="5" customWidth="1"/>
    <col min="13065" max="13066" width="9.5703125" style="5" customWidth="1"/>
    <col min="13067" max="13067" width="8" style="5" customWidth="1"/>
    <col min="13068" max="13069" width="8.42578125" style="5" customWidth="1"/>
    <col min="13070" max="13070" width="9.85546875" style="5" customWidth="1"/>
    <col min="13071" max="13071" width="10.28515625" style="5" customWidth="1"/>
    <col min="13072" max="13072" width="9.140625" style="5"/>
    <col min="13073" max="13073" width="9.42578125" style="5" customWidth="1"/>
    <col min="13074" max="13074" width="9.85546875" style="5" customWidth="1"/>
    <col min="13075" max="13077" width="8.42578125" style="5" customWidth="1"/>
    <col min="13078" max="13078" width="9.85546875" style="5" customWidth="1"/>
    <col min="13079" max="13080" width="8" style="5" customWidth="1"/>
    <col min="13081" max="13081" width="8.42578125" style="5" customWidth="1"/>
    <col min="13082" max="13082" width="11" style="5" customWidth="1"/>
    <col min="13083" max="13083" width="9" style="5" customWidth="1"/>
    <col min="13084" max="13084" width="9.28515625" style="5" customWidth="1"/>
    <col min="13085" max="13086" width="9.5703125" style="5" customWidth="1"/>
    <col min="13087" max="13088" width="8" style="5" customWidth="1"/>
    <col min="13089" max="13089" width="8.42578125" style="5" customWidth="1"/>
    <col min="13090" max="13090" width="11" style="5" customWidth="1"/>
    <col min="13091" max="13091" width="9" style="5" customWidth="1"/>
    <col min="13092" max="13092" width="9.28515625" style="5" customWidth="1"/>
    <col min="13093" max="13094" width="9.5703125" style="5" customWidth="1"/>
    <col min="13095" max="13312" width="9.140625" style="5"/>
    <col min="13313" max="13313" width="3.5703125" style="5" customWidth="1"/>
    <col min="13314" max="13314" width="26.7109375" style="5" customWidth="1"/>
    <col min="13315" max="13316" width="8" style="5" customWidth="1"/>
    <col min="13317" max="13317" width="8.42578125" style="5" customWidth="1"/>
    <col min="13318" max="13318" width="11" style="5" customWidth="1"/>
    <col min="13319" max="13319" width="9" style="5" customWidth="1"/>
    <col min="13320" max="13320" width="9.28515625" style="5" customWidth="1"/>
    <col min="13321" max="13322" width="9.5703125" style="5" customWidth="1"/>
    <col min="13323" max="13323" width="8" style="5" customWidth="1"/>
    <col min="13324" max="13325" width="8.42578125" style="5" customWidth="1"/>
    <col min="13326" max="13326" width="9.85546875" style="5" customWidth="1"/>
    <col min="13327" max="13327" width="10.28515625" style="5" customWidth="1"/>
    <col min="13328" max="13328" width="9.140625" style="5"/>
    <col min="13329" max="13329" width="9.42578125" style="5" customWidth="1"/>
    <col min="13330" max="13330" width="9.85546875" style="5" customWidth="1"/>
    <col min="13331" max="13333" width="8.42578125" style="5" customWidth="1"/>
    <col min="13334" max="13334" width="9.85546875" style="5" customWidth="1"/>
    <col min="13335" max="13336" width="8" style="5" customWidth="1"/>
    <col min="13337" max="13337" width="8.42578125" style="5" customWidth="1"/>
    <col min="13338" max="13338" width="11" style="5" customWidth="1"/>
    <col min="13339" max="13339" width="9" style="5" customWidth="1"/>
    <col min="13340" max="13340" width="9.28515625" style="5" customWidth="1"/>
    <col min="13341" max="13342" width="9.5703125" style="5" customWidth="1"/>
    <col min="13343" max="13344" width="8" style="5" customWidth="1"/>
    <col min="13345" max="13345" width="8.42578125" style="5" customWidth="1"/>
    <col min="13346" max="13346" width="11" style="5" customWidth="1"/>
    <col min="13347" max="13347" width="9" style="5" customWidth="1"/>
    <col min="13348" max="13348" width="9.28515625" style="5" customWidth="1"/>
    <col min="13349" max="13350" width="9.5703125" style="5" customWidth="1"/>
    <col min="13351" max="13568" width="9.140625" style="5"/>
    <col min="13569" max="13569" width="3.5703125" style="5" customWidth="1"/>
    <col min="13570" max="13570" width="26.7109375" style="5" customWidth="1"/>
    <col min="13571" max="13572" width="8" style="5" customWidth="1"/>
    <col min="13573" max="13573" width="8.42578125" style="5" customWidth="1"/>
    <col min="13574" max="13574" width="11" style="5" customWidth="1"/>
    <col min="13575" max="13575" width="9" style="5" customWidth="1"/>
    <col min="13576" max="13576" width="9.28515625" style="5" customWidth="1"/>
    <col min="13577" max="13578" width="9.5703125" style="5" customWidth="1"/>
    <col min="13579" max="13579" width="8" style="5" customWidth="1"/>
    <col min="13580" max="13581" width="8.42578125" style="5" customWidth="1"/>
    <col min="13582" max="13582" width="9.85546875" style="5" customWidth="1"/>
    <col min="13583" max="13583" width="10.28515625" style="5" customWidth="1"/>
    <col min="13584" max="13584" width="9.140625" style="5"/>
    <col min="13585" max="13585" width="9.42578125" style="5" customWidth="1"/>
    <col min="13586" max="13586" width="9.85546875" style="5" customWidth="1"/>
    <col min="13587" max="13589" width="8.42578125" style="5" customWidth="1"/>
    <col min="13590" max="13590" width="9.85546875" style="5" customWidth="1"/>
    <col min="13591" max="13592" width="8" style="5" customWidth="1"/>
    <col min="13593" max="13593" width="8.42578125" style="5" customWidth="1"/>
    <col min="13594" max="13594" width="11" style="5" customWidth="1"/>
    <col min="13595" max="13595" width="9" style="5" customWidth="1"/>
    <col min="13596" max="13596" width="9.28515625" style="5" customWidth="1"/>
    <col min="13597" max="13598" width="9.5703125" style="5" customWidth="1"/>
    <col min="13599" max="13600" width="8" style="5" customWidth="1"/>
    <col min="13601" max="13601" width="8.42578125" style="5" customWidth="1"/>
    <col min="13602" max="13602" width="11" style="5" customWidth="1"/>
    <col min="13603" max="13603" width="9" style="5" customWidth="1"/>
    <col min="13604" max="13604" width="9.28515625" style="5" customWidth="1"/>
    <col min="13605" max="13606" width="9.5703125" style="5" customWidth="1"/>
    <col min="13607" max="13824" width="9.140625" style="5"/>
    <col min="13825" max="13825" width="3.5703125" style="5" customWidth="1"/>
    <col min="13826" max="13826" width="26.7109375" style="5" customWidth="1"/>
    <col min="13827" max="13828" width="8" style="5" customWidth="1"/>
    <col min="13829" max="13829" width="8.42578125" style="5" customWidth="1"/>
    <col min="13830" max="13830" width="11" style="5" customWidth="1"/>
    <col min="13831" max="13831" width="9" style="5" customWidth="1"/>
    <col min="13832" max="13832" width="9.28515625" style="5" customWidth="1"/>
    <col min="13833" max="13834" width="9.5703125" style="5" customWidth="1"/>
    <col min="13835" max="13835" width="8" style="5" customWidth="1"/>
    <col min="13836" max="13837" width="8.42578125" style="5" customWidth="1"/>
    <col min="13838" max="13838" width="9.85546875" style="5" customWidth="1"/>
    <col min="13839" max="13839" width="10.28515625" style="5" customWidth="1"/>
    <col min="13840" max="13840" width="9.140625" style="5"/>
    <col min="13841" max="13841" width="9.42578125" style="5" customWidth="1"/>
    <col min="13842" max="13842" width="9.85546875" style="5" customWidth="1"/>
    <col min="13843" max="13845" width="8.42578125" style="5" customWidth="1"/>
    <col min="13846" max="13846" width="9.85546875" style="5" customWidth="1"/>
    <col min="13847" max="13848" width="8" style="5" customWidth="1"/>
    <col min="13849" max="13849" width="8.42578125" style="5" customWidth="1"/>
    <col min="13850" max="13850" width="11" style="5" customWidth="1"/>
    <col min="13851" max="13851" width="9" style="5" customWidth="1"/>
    <col min="13852" max="13852" width="9.28515625" style="5" customWidth="1"/>
    <col min="13853" max="13854" width="9.5703125" style="5" customWidth="1"/>
    <col min="13855" max="13856" width="8" style="5" customWidth="1"/>
    <col min="13857" max="13857" width="8.42578125" style="5" customWidth="1"/>
    <col min="13858" max="13858" width="11" style="5" customWidth="1"/>
    <col min="13859" max="13859" width="9" style="5" customWidth="1"/>
    <col min="13860" max="13860" width="9.28515625" style="5" customWidth="1"/>
    <col min="13861" max="13862" width="9.5703125" style="5" customWidth="1"/>
    <col min="13863" max="14080" width="9.140625" style="5"/>
    <col min="14081" max="14081" width="3.5703125" style="5" customWidth="1"/>
    <col min="14082" max="14082" width="26.7109375" style="5" customWidth="1"/>
    <col min="14083" max="14084" width="8" style="5" customWidth="1"/>
    <col min="14085" max="14085" width="8.42578125" style="5" customWidth="1"/>
    <col min="14086" max="14086" width="11" style="5" customWidth="1"/>
    <col min="14087" max="14087" width="9" style="5" customWidth="1"/>
    <col min="14088" max="14088" width="9.28515625" style="5" customWidth="1"/>
    <col min="14089" max="14090" width="9.5703125" style="5" customWidth="1"/>
    <col min="14091" max="14091" width="8" style="5" customWidth="1"/>
    <col min="14092" max="14093" width="8.42578125" style="5" customWidth="1"/>
    <col min="14094" max="14094" width="9.85546875" style="5" customWidth="1"/>
    <col min="14095" max="14095" width="10.28515625" style="5" customWidth="1"/>
    <col min="14096" max="14096" width="9.140625" style="5"/>
    <col min="14097" max="14097" width="9.42578125" style="5" customWidth="1"/>
    <col min="14098" max="14098" width="9.85546875" style="5" customWidth="1"/>
    <col min="14099" max="14101" width="8.42578125" style="5" customWidth="1"/>
    <col min="14102" max="14102" width="9.85546875" style="5" customWidth="1"/>
    <col min="14103" max="14104" width="8" style="5" customWidth="1"/>
    <col min="14105" max="14105" width="8.42578125" style="5" customWidth="1"/>
    <col min="14106" max="14106" width="11" style="5" customWidth="1"/>
    <col min="14107" max="14107" width="9" style="5" customWidth="1"/>
    <col min="14108" max="14108" width="9.28515625" style="5" customWidth="1"/>
    <col min="14109" max="14110" width="9.5703125" style="5" customWidth="1"/>
    <col min="14111" max="14112" width="8" style="5" customWidth="1"/>
    <col min="14113" max="14113" width="8.42578125" style="5" customWidth="1"/>
    <col min="14114" max="14114" width="11" style="5" customWidth="1"/>
    <col min="14115" max="14115" width="9" style="5" customWidth="1"/>
    <col min="14116" max="14116" width="9.28515625" style="5" customWidth="1"/>
    <col min="14117" max="14118" width="9.5703125" style="5" customWidth="1"/>
    <col min="14119" max="14336" width="9.140625" style="5"/>
    <col min="14337" max="14337" width="3.5703125" style="5" customWidth="1"/>
    <col min="14338" max="14338" width="26.7109375" style="5" customWidth="1"/>
    <col min="14339" max="14340" width="8" style="5" customWidth="1"/>
    <col min="14341" max="14341" width="8.42578125" style="5" customWidth="1"/>
    <col min="14342" max="14342" width="11" style="5" customWidth="1"/>
    <col min="14343" max="14343" width="9" style="5" customWidth="1"/>
    <col min="14344" max="14344" width="9.28515625" style="5" customWidth="1"/>
    <col min="14345" max="14346" width="9.5703125" style="5" customWidth="1"/>
    <col min="14347" max="14347" width="8" style="5" customWidth="1"/>
    <col min="14348" max="14349" width="8.42578125" style="5" customWidth="1"/>
    <col min="14350" max="14350" width="9.85546875" style="5" customWidth="1"/>
    <col min="14351" max="14351" width="10.28515625" style="5" customWidth="1"/>
    <col min="14352" max="14352" width="9.140625" style="5"/>
    <col min="14353" max="14353" width="9.42578125" style="5" customWidth="1"/>
    <col min="14354" max="14354" width="9.85546875" style="5" customWidth="1"/>
    <col min="14355" max="14357" width="8.42578125" style="5" customWidth="1"/>
    <col min="14358" max="14358" width="9.85546875" style="5" customWidth="1"/>
    <col min="14359" max="14360" width="8" style="5" customWidth="1"/>
    <col min="14361" max="14361" width="8.42578125" style="5" customWidth="1"/>
    <col min="14362" max="14362" width="11" style="5" customWidth="1"/>
    <col min="14363" max="14363" width="9" style="5" customWidth="1"/>
    <col min="14364" max="14364" width="9.28515625" style="5" customWidth="1"/>
    <col min="14365" max="14366" width="9.5703125" style="5" customWidth="1"/>
    <col min="14367" max="14368" width="8" style="5" customWidth="1"/>
    <col min="14369" max="14369" width="8.42578125" style="5" customWidth="1"/>
    <col min="14370" max="14370" width="11" style="5" customWidth="1"/>
    <col min="14371" max="14371" width="9" style="5" customWidth="1"/>
    <col min="14372" max="14372" width="9.28515625" style="5" customWidth="1"/>
    <col min="14373" max="14374" width="9.5703125" style="5" customWidth="1"/>
    <col min="14375" max="14592" width="9.140625" style="5"/>
    <col min="14593" max="14593" width="3.5703125" style="5" customWidth="1"/>
    <col min="14594" max="14594" width="26.7109375" style="5" customWidth="1"/>
    <col min="14595" max="14596" width="8" style="5" customWidth="1"/>
    <col min="14597" max="14597" width="8.42578125" style="5" customWidth="1"/>
    <col min="14598" max="14598" width="11" style="5" customWidth="1"/>
    <col min="14599" max="14599" width="9" style="5" customWidth="1"/>
    <col min="14600" max="14600" width="9.28515625" style="5" customWidth="1"/>
    <col min="14601" max="14602" width="9.5703125" style="5" customWidth="1"/>
    <col min="14603" max="14603" width="8" style="5" customWidth="1"/>
    <col min="14604" max="14605" width="8.42578125" style="5" customWidth="1"/>
    <col min="14606" max="14606" width="9.85546875" style="5" customWidth="1"/>
    <col min="14607" max="14607" width="10.28515625" style="5" customWidth="1"/>
    <col min="14608" max="14608" width="9.140625" style="5"/>
    <col min="14609" max="14609" width="9.42578125" style="5" customWidth="1"/>
    <col min="14610" max="14610" width="9.85546875" style="5" customWidth="1"/>
    <col min="14611" max="14613" width="8.42578125" style="5" customWidth="1"/>
    <col min="14614" max="14614" width="9.85546875" style="5" customWidth="1"/>
    <col min="14615" max="14616" width="8" style="5" customWidth="1"/>
    <col min="14617" max="14617" width="8.42578125" style="5" customWidth="1"/>
    <col min="14618" max="14618" width="11" style="5" customWidth="1"/>
    <col min="14619" max="14619" width="9" style="5" customWidth="1"/>
    <col min="14620" max="14620" width="9.28515625" style="5" customWidth="1"/>
    <col min="14621" max="14622" width="9.5703125" style="5" customWidth="1"/>
    <col min="14623" max="14624" width="8" style="5" customWidth="1"/>
    <col min="14625" max="14625" width="8.42578125" style="5" customWidth="1"/>
    <col min="14626" max="14626" width="11" style="5" customWidth="1"/>
    <col min="14627" max="14627" width="9" style="5" customWidth="1"/>
    <col min="14628" max="14628" width="9.28515625" style="5" customWidth="1"/>
    <col min="14629" max="14630" width="9.5703125" style="5" customWidth="1"/>
    <col min="14631" max="14848" width="9.140625" style="5"/>
    <col min="14849" max="14849" width="3.5703125" style="5" customWidth="1"/>
    <col min="14850" max="14850" width="26.7109375" style="5" customWidth="1"/>
    <col min="14851" max="14852" width="8" style="5" customWidth="1"/>
    <col min="14853" max="14853" width="8.42578125" style="5" customWidth="1"/>
    <col min="14854" max="14854" width="11" style="5" customWidth="1"/>
    <col min="14855" max="14855" width="9" style="5" customWidth="1"/>
    <col min="14856" max="14856" width="9.28515625" style="5" customWidth="1"/>
    <col min="14857" max="14858" width="9.5703125" style="5" customWidth="1"/>
    <col min="14859" max="14859" width="8" style="5" customWidth="1"/>
    <col min="14860" max="14861" width="8.42578125" style="5" customWidth="1"/>
    <col min="14862" max="14862" width="9.85546875" style="5" customWidth="1"/>
    <col min="14863" max="14863" width="10.28515625" style="5" customWidth="1"/>
    <col min="14864" max="14864" width="9.140625" style="5"/>
    <col min="14865" max="14865" width="9.42578125" style="5" customWidth="1"/>
    <col min="14866" max="14866" width="9.85546875" style="5" customWidth="1"/>
    <col min="14867" max="14869" width="8.42578125" style="5" customWidth="1"/>
    <col min="14870" max="14870" width="9.85546875" style="5" customWidth="1"/>
    <col min="14871" max="14872" width="8" style="5" customWidth="1"/>
    <col min="14873" max="14873" width="8.42578125" style="5" customWidth="1"/>
    <col min="14874" max="14874" width="11" style="5" customWidth="1"/>
    <col min="14875" max="14875" width="9" style="5" customWidth="1"/>
    <col min="14876" max="14876" width="9.28515625" style="5" customWidth="1"/>
    <col min="14877" max="14878" width="9.5703125" style="5" customWidth="1"/>
    <col min="14879" max="14880" width="8" style="5" customWidth="1"/>
    <col min="14881" max="14881" width="8.42578125" style="5" customWidth="1"/>
    <col min="14882" max="14882" width="11" style="5" customWidth="1"/>
    <col min="14883" max="14883" width="9" style="5" customWidth="1"/>
    <col min="14884" max="14884" width="9.28515625" style="5" customWidth="1"/>
    <col min="14885" max="14886" width="9.5703125" style="5" customWidth="1"/>
    <col min="14887" max="15104" width="9.140625" style="5"/>
    <col min="15105" max="15105" width="3.5703125" style="5" customWidth="1"/>
    <col min="15106" max="15106" width="26.7109375" style="5" customWidth="1"/>
    <col min="15107" max="15108" width="8" style="5" customWidth="1"/>
    <col min="15109" max="15109" width="8.42578125" style="5" customWidth="1"/>
    <col min="15110" max="15110" width="11" style="5" customWidth="1"/>
    <col min="15111" max="15111" width="9" style="5" customWidth="1"/>
    <col min="15112" max="15112" width="9.28515625" style="5" customWidth="1"/>
    <col min="15113" max="15114" width="9.5703125" style="5" customWidth="1"/>
    <col min="15115" max="15115" width="8" style="5" customWidth="1"/>
    <col min="15116" max="15117" width="8.42578125" style="5" customWidth="1"/>
    <col min="15118" max="15118" width="9.85546875" style="5" customWidth="1"/>
    <col min="15119" max="15119" width="10.28515625" style="5" customWidth="1"/>
    <col min="15120" max="15120" width="9.140625" style="5"/>
    <col min="15121" max="15121" width="9.42578125" style="5" customWidth="1"/>
    <col min="15122" max="15122" width="9.85546875" style="5" customWidth="1"/>
    <col min="15123" max="15125" width="8.42578125" style="5" customWidth="1"/>
    <col min="15126" max="15126" width="9.85546875" style="5" customWidth="1"/>
    <col min="15127" max="15128" width="8" style="5" customWidth="1"/>
    <col min="15129" max="15129" width="8.42578125" style="5" customWidth="1"/>
    <col min="15130" max="15130" width="11" style="5" customWidth="1"/>
    <col min="15131" max="15131" width="9" style="5" customWidth="1"/>
    <col min="15132" max="15132" width="9.28515625" style="5" customWidth="1"/>
    <col min="15133" max="15134" width="9.5703125" style="5" customWidth="1"/>
    <col min="15135" max="15136" width="8" style="5" customWidth="1"/>
    <col min="15137" max="15137" width="8.42578125" style="5" customWidth="1"/>
    <col min="15138" max="15138" width="11" style="5" customWidth="1"/>
    <col min="15139" max="15139" width="9" style="5" customWidth="1"/>
    <col min="15140" max="15140" width="9.28515625" style="5" customWidth="1"/>
    <col min="15141" max="15142" width="9.5703125" style="5" customWidth="1"/>
    <col min="15143" max="15360" width="9.140625" style="5"/>
    <col min="15361" max="15361" width="3.5703125" style="5" customWidth="1"/>
    <col min="15362" max="15362" width="26.7109375" style="5" customWidth="1"/>
    <col min="15363" max="15364" width="8" style="5" customWidth="1"/>
    <col min="15365" max="15365" width="8.42578125" style="5" customWidth="1"/>
    <col min="15366" max="15366" width="11" style="5" customWidth="1"/>
    <col min="15367" max="15367" width="9" style="5" customWidth="1"/>
    <col min="15368" max="15368" width="9.28515625" style="5" customWidth="1"/>
    <col min="15369" max="15370" width="9.5703125" style="5" customWidth="1"/>
    <col min="15371" max="15371" width="8" style="5" customWidth="1"/>
    <col min="15372" max="15373" width="8.42578125" style="5" customWidth="1"/>
    <col min="15374" max="15374" width="9.85546875" style="5" customWidth="1"/>
    <col min="15375" max="15375" width="10.28515625" style="5" customWidth="1"/>
    <col min="15376" max="15376" width="9.140625" style="5"/>
    <col min="15377" max="15377" width="9.42578125" style="5" customWidth="1"/>
    <col min="15378" max="15378" width="9.85546875" style="5" customWidth="1"/>
    <col min="15379" max="15381" width="8.42578125" style="5" customWidth="1"/>
    <col min="15382" max="15382" width="9.85546875" style="5" customWidth="1"/>
    <col min="15383" max="15384" width="8" style="5" customWidth="1"/>
    <col min="15385" max="15385" width="8.42578125" style="5" customWidth="1"/>
    <col min="15386" max="15386" width="11" style="5" customWidth="1"/>
    <col min="15387" max="15387" width="9" style="5" customWidth="1"/>
    <col min="15388" max="15388" width="9.28515625" style="5" customWidth="1"/>
    <col min="15389" max="15390" width="9.5703125" style="5" customWidth="1"/>
    <col min="15391" max="15392" width="8" style="5" customWidth="1"/>
    <col min="15393" max="15393" width="8.42578125" style="5" customWidth="1"/>
    <col min="15394" max="15394" width="11" style="5" customWidth="1"/>
    <col min="15395" max="15395" width="9" style="5" customWidth="1"/>
    <col min="15396" max="15396" width="9.28515625" style="5" customWidth="1"/>
    <col min="15397" max="15398" width="9.5703125" style="5" customWidth="1"/>
    <col min="15399" max="15616" width="9.140625" style="5"/>
    <col min="15617" max="15617" width="3.5703125" style="5" customWidth="1"/>
    <col min="15618" max="15618" width="26.7109375" style="5" customWidth="1"/>
    <col min="15619" max="15620" width="8" style="5" customWidth="1"/>
    <col min="15621" max="15621" width="8.42578125" style="5" customWidth="1"/>
    <col min="15622" max="15622" width="11" style="5" customWidth="1"/>
    <col min="15623" max="15623" width="9" style="5" customWidth="1"/>
    <col min="15624" max="15624" width="9.28515625" style="5" customWidth="1"/>
    <col min="15625" max="15626" width="9.5703125" style="5" customWidth="1"/>
    <col min="15627" max="15627" width="8" style="5" customWidth="1"/>
    <col min="15628" max="15629" width="8.42578125" style="5" customWidth="1"/>
    <col min="15630" max="15630" width="9.85546875" style="5" customWidth="1"/>
    <col min="15631" max="15631" width="10.28515625" style="5" customWidth="1"/>
    <col min="15632" max="15632" width="9.140625" style="5"/>
    <col min="15633" max="15633" width="9.42578125" style="5" customWidth="1"/>
    <col min="15634" max="15634" width="9.85546875" style="5" customWidth="1"/>
    <col min="15635" max="15637" width="8.42578125" style="5" customWidth="1"/>
    <col min="15638" max="15638" width="9.85546875" style="5" customWidth="1"/>
    <col min="15639" max="15640" width="8" style="5" customWidth="1"/>
    <col min="15641" max="15641" width="8.42578125" style="5" customWidth="1"/>
    <col min="15642" max="15642" width="11" style="5" customWidth="1"/>
    <col min="15643" max="15643" width="9" style="5" customWidth="1"/>
    <col min="15644" max="15644" width="9.28515625" style="5" customWidth="1"/>
    <col min="15645" max="15646" width="9.5703125" style="5" customWidth="1"/>
    <col min="15647" max="15648" width="8" style="5" customWidth="1"/>
    <col min="15649" max="15649" width="8.42578125" style="5" customWidth="1"/>
    <col min="15650" max="15650" width="11" style="5" customWidth="1"/>
    <col min="15651" max="15651" width="9" style="5" customWidth="1"/>
    <col min="15652" max="15652" width="9.28515625" style="5" customWidth="1"/>
    <col min="15653" max="15654" width="9.5703125" style="5" customWidth="1"/>
    <col min="15655" max="15872" width="9.140625" style="5"/>
    <col min="15873" max="15873" width="3.5703125" style="5" customWidth="1"/>
    <col min="15874" max="15874" width="26.7109375" style="5" customWidth="1"/>
    <col min="15875" max="15876" width="8" style="5" customWidth="1"/>
    <col min="15877" max="15877" width="8.42578125" style="5" customWidth="1"/>
    <col min="15878" max="15878" width="11" style="5" customWidth="1"/>
    <col min="15879" max="15879" width="9" style="5" customWidth="1"/>
    <col min="15880" max="15880" width="9.28515625" style="5" customWidth="1"/>
    <col min="15881" max="15882" width="9.5703125" style="5" customWidth="1"/>
    <col min="15883" max="15883" width="8" style="5" customWidth="1"/>
    <col min="15884" max="15885" width="8.42578125" style="5" customWidth="1"/>
    <col min="15886" max="15886" width="9.85546875" style="5" customWidth="1"/>
    <col min="15887" max="15887" width="10.28515625" style="5" customWidth="1"/>
    <col min="15888" max="15888" width="9.140625" style="5"/>
    <col min="15889" max="15889" width="9.42578125" style="5" customWidth="1"/>
    <col min="15890" max="15890" width="9.85546875" style="5" customWidth="1"/>
    <col min="15891" max="15893" width="8.42578125" style="5" customWidth="1"/>
    <col min="15894" max="15894" width="9.85546875" style="5" customWidth="1"/>
    <col min="15895" max="15896" width="8" style="5" customWidth="1"/>
    <col min="15897" max="15897" width="8.42578125" style="5" customWidth="1"/>
    <col min="15898" max="15898" width="11" style="5" customWidth="1"/>
    <col min="15899" max="15899" width="9" style="5" customWidth="1"/>
    <col min="15900" max="15900" width="9.28515625" style="5" customWidth="1"/>
    <col min="15901" max="15902" width="9.5703125" style="5" customWidth="1"/>
    <col min="15903" max="15904" width="8" style="5" customWidth="1"/>
    <col min="15905" max="15905" width="8.42578125" style="5" customWidth="1"/>
    <col min="15906" max="15906" width="11" style="5" customWidth="1"/>
    <col min="15907" max="15907" width="9" style="5" customWidth="1"/>
    <col min="15908" max="15908" width="9.28515625" style="5" customWidth="1"/>
    <col min="15909" max="15910" width="9.5703125" style="5" customWidth="1"/>
    <col min="15911" max="16128" width="9.140625" style="5"/>
    <col min="16129" max="16129" width="3.5703125" style="5" customWidth="1"/>
    <col min="16130" max="16130" width="26.7109375" style="5" customWidth="1"/>
    <col min="16131" max="16132" width="8" style="5" customWidth="1"/>
    <col min="16133" max="16133" width="8.42578125" style="5" customWidth="1"/>
    <col min="16134" max="16134" width="11" style="5" customWidth="1"/>
    <col min="16135" max="16135" width="9" style="5" customWidth="1"/>
    <col min="16136" max="16136" width="9.28515625" style="5" customWidth="1"/>
    <col min="16137" max="16138" width="9.5703125" style="5" customWidth="1"/>
    <col min="16139" max="16139" width="8" style="5" customWidth="1"/>
    <col min="16140" max="16141" width="8.42578125" style="5" customWidth="1"/>
    <col min="16142" max="16142" width="9.85546875" style="5" customWidth="1"/>
    <col min="16143" max="16143" width="10.28515625" style="5" customWidth="1"/>
    <col min="16144" max="16144" width="9.140625" style="5"/>
    <col min="16145" max="16145" width="9.42578125" style="5" customWidth="1"/>
    <col min="16146" max="16146" width="9.85546875" style="5" customWidth="1"/>
    <col min="16147" max="16149" width="8.42578125" style="5" customWidth="1"/>
    <col min="16150" max="16150" width="9.85546875" style="5" customWidth="1"/>
    <col min="16151" max="16152" width="8" style="5" customWidth="1"/>
    <col min="16153" max="16153" width="8.42578125" style="5" customWidth="1"/>
    <col min="16154" max="16154" width="11" style="5" customWidth="1"/>
    <col min="16155" max="16155" width="9" style="5" customWidth="1"/>
    <col min="16156" max="16156" width="9.28515625" style="5" customWidth="1"/>
    <col min="16157" max="16158" width="9.5703125" style="5" customWidth="1"/>
    <col min="16159" max="16160" width="8" style="5" customWidth="1"/>
    <col min="16161" max="16161" width="8.42578125" style="5" customWidth="1"/>
    <col min="16162" max="16162" width="11" style="5" customWidth="1"/>
    <col min="16163" max="16163" width="9" style="5" customWidth="1"/>
    <col min="16164" max="16164" width="9.28515625" style="5" customWidth="1"/>
    <col min="16165" max="16166" width="9.5703125" style="5" customWidth="1"/>
    <col min="16167" max="16384" width="9.140625" style="5"/>
  </cols>
  <sheetData>
    <row r="1" spans="1:38" ht="16.5" x14ac:dyDescent="0.3">
      <c r="A1" s="30"/>
      <c r="B1" s="217" t="s">
        <v>230</v>
      </c>
      <c r="C1" s="31"/>
      <c r="D1" s="31"/>
      <c r="E1" s="31"/>
      <c r="G1" s="31"/>
      <c r="H1" s="31"/>
      <c r="I1" s="31"/>
      <c r="J1" s="3"/>
      <c r="K1" s="22"/>
      <c r="L1" s="180"/>
      <c r="M1" s="22"/>
      <c r="N1" s="375"/>
      <c r="O1" s="180"/>
      <c r="P1" s="22"/>
      <c r="Q1" s="292"/>
      <c r="R1" s="133" t="s">
        <v>252</v>
      </c>
      <c r="S1" s="180"/>
      <c r="T1" s="180"/>
      <c r="U1" s="180"/>
      <c r="V1" s="22"/>
      <c r="W1" s="31"/>
      <c r="X1" s="31"/>
      <c r="Y1" s="31"/>
      <c r="AA1" s="31"/>
      <c r="AB1" s="31"/>
      <c r="AC1" s="31"/>
      <c r="AD1" s="3"/>
      <c r="AE1" s="31"/>
      <c r="AF1" s="31"/>
      <c r="AG1" s="31"/>
      <c r="AI1" s="31"/>
      <c r="AJ1" s="31"/>
      <c r="AK1" s="31"/>
      <c r="AL1" s="3"/>
    </row>
    <row r="2" spans="1:38" ht="16.5" customHeight="1" thickBot="1" x14ac:dyDescent="0.3">
      <c r="A2" s="30"/>
      <c r="B2" s="1507"/>
      <c r="C2" s="177"/>
      <c r="D2" s="177"/>
      <c r="E2" s="177"/>
      <c r="F2" s="336"/>
      <c r="G2" s="177"/>
      <c r="H2" s="1507"/>
      <c r="I2" s="177"/>
      <c r="J2" s="178"/>
      <c r="K2" s="9"/>
      <c r="L2" s="9"/>
      <c r="M2" s="178"/>
      <c r="N2" s="363"/>
      <c r="O2" s="218"/>
      <c r="P2" s="219"/>
      <c r="Q2" s="1675" t="s">
        <v>28</v>
      </c>
      <c r="R2" s="1675"/>
      <c r="S2" s="1675"/>
      <c r="T2" s="133"/>
      <c r="U2" s="133"/>
      <c r="V2" s="148"/>
      <c r="W2" s="9"/>
      <c r="X2" s="9"/>
      <c r="Y2" s="9"/>
      <c r="Z2" s="373"/>
      <c r="AA2" s="9"/>
      <c r="AB2" s="1509"/>
      <c r="AC2" s="9"/>
      <c r="AD2" s="178"/>
      <c r="AE2" s="9"/>
      <c r="AF2" s="9"/>
      <c r="AG2" s="9"/>
      <c r="AH2" s="373"/>
      <c r="AI2" s="9"/>
      <c r="AJ2" s="1509"/>
      <c r="AK2" s="9"/>
      <c r="AL2" s="178"/>
    </row>
    <row r="3" spans="1:38" s="181" customFormat="1" ht="25.5" customHeight="1" x14ac:dyDescent="0.25">
      <c r="A3" s="30"/>
      <c r="B3" s="1886" t="s">
        <v>4718</v>
      </c>
      <c r="C3" s="1886"/>
      <c r="D3" s="1886"/>
      <c r="E3" s="1886"/>
      <c r="F3" s="337"/>
      <c r="G3" s="31"/>
      <c r="H3" s="179"/>
      <c r="I3" s="31"/>
      <c r="J3" s="1566"/>
      <c r="K3" s="31"/>
      <c r="L3" s="134"/>
      <c r="M3" s="180"/>
      <c r="N3" s="346"/>
      <c r="O3" s="34"/>
      <c r="P3" s="180"/>
      <c r="Q3" s="31"/>
      <c r="R3" s="41" t="s">
        <v>228</v>
      </c>
      <c r="S3" s="34"/>
      <c r="T3" s="34"/>
      <c r="U3" s="34"/>
      <c r="V3" s="180"/>
      <c r="W3" s="134"/>
      <c r="X3" s="134"/>
      <c r="Y3" s="134"/>
      <c r="Z3" s="337"/>
      <c r="AA3" s="31"/>
      <c r="AB3" s="179"/>
      <c r="AC3" s="31"/>
      <c r="AD3" s="1566"/>
      <c r="AE3" s="134"/>
      <c r="AF3" s="134"/>
      <c r="AG3" s="134"/>
      <c r="AH3" s="337"/>
      <c r="AI3" s="31"/>
      <c r="AJ3" s="179"/>
      <c r="AK3" s="31"/>
      <c r="AL3" s="1566"/>
    </row>
    <row r="4" spans="1:38" ht="17.25" customHeight="1" x14ac:dyDescent="0.25">
      <c r="A4" s="239"/>
      <c r="B4" s="240"/>
      <c r="C4" s="1515" t="s">
        <v>1684</v>
      </c>
      <c r="D4" s="1515"/>
      <c r="E4" s="1515"/>
      <c r="F4" s="1516"/>
      <c r="G4" s="241"/>
      <c r="H4" s="242"/>
      <c r="I4" s="1517"/>
      <c r="J4" s="243"/>
      <c r="K4" s="1518" t="s">
        <v>395</v>
      </c>
      <c r="L4" s="1515"/>
      <c r="M4" s="1515"/>
      <c r="N4" s="1516"/>
      <c r="O4" s="1519"/>
      <c r="P4" s="1517"/>
      <c r="Q4" s="243"/>
      <c r="R4" s="243"/>
      <c r="S4" s="1873" t="s">
        <v>264</v>
      </c>
      <c r="T4" s="1874"/>
      <c r="U4" s="1874"/>
      <c r="V4" s="1875"/>
      <c r="W4" s="1515" t="s">
        <v>4719</v>
      </c>
      <c r="X4" s="1515"/>
      <c r="Y4" s="1515"/>
      <c r="Z4" s="1516"/>
      <c r="AA4" s="241"/>
      <c r="AB4" s="242"/>
      <c r="AC4" s="1517"/>
      <c r="AD4" s="243"/>
      <c r="AE4" s="1515" t="s">
        <v>1685</v>
      </c>
      <c r="AF4" s="1515"/>
      <c r="AG4" s="1515"/>
      <c r="AH4" s="1516"/>
      <c r="AI4" s="241"/>
      <c r="AJ4" s="242"/>
      <c r="AK4" s="1517"/>
      <c r="AL4" s="243"/>
    </row>
    <row r="5" spans="1:38" s="181" customFormat="1" ht="16.5" customHeight="1" x14ac:dyDescent="0.25">
      <c r="A5" s="244"/>
      <c r="B5" s="245"/>
      <c r="C5" s="239"/>
      <c r="D5" s="239"/>
      <c r="E5" s="239"/>
      <c r="F5" s="374" t="s">
        <v>262</v>
      </c>
      <c r="G5" s="246"/>
      <c r="H5" s="247"/>
      <c r="I5" s="243"/>
      <c r="J5" s="220"/>
      <c r="K5" s="239"/>
      <c r="L5" s="239"/>
      <c r="M5" s="239"/>
      <c r="N5" s="346"/>
      <c r="O5" s="248" t="s">
        <v>262</v>
      </c>
      <c r="P5" s="248"/>
      <c r="Q5" s="22"/>
      <c r="R5" s="220"/>
      <c r="S5" s="239"/>
      <c r="T5" s="1881" t="s">
        <v>259</v>
      </c>
      <c r="U5" s="1881" t="s">
        <v>262</v>
      </c>
      <c r="V5" s="239"/>
      <c r="W5" s="239"/>
      <c r="X5" s="239"/>
      <c r="Y5" s="239"/>
      <c r="Z5" s="374" t="s">
        <v>262</v>
      </c>
      <c r="AA5" s="246"/>
      <c r="AB5" s="247"/>
      <c r="AC5" s="243"/>
      <c r="AD5" s="220"/>
      <c r="AE5" s="239"/>
      <c r="AF5" s="239"/>
      <c r="AG5" s="239"/>
      <c r="AH5" s="374" t="s">
        <v>262</v>
      </c>
      <c r="AI5" s="246"/>
      <c r="AJ5" s="247"/>
      <c r="AK5" s="243"/>
      <c r="AL5" s="220"/>
    </row>
    <row r="6" spans="1:38" s="181" customFormat="1" ht="89.25" x14ac:dyDescent="0.25">
      <c r="A6" s="224" t="s">
        <v>114</v>
      </c>
      <c r="B6" s="1511" t="s">
        <v>231</v>
      </c>
      <c r="C6" s="1511" t="s">
        <v>223</v>
      </c>
      <c r="D6" s="1511" t="s">
        <v>258</v>
      </c>
      <c r="E6" s="1513" t="s">
        <v>259</v>
      </c>
      <c r="F6" s="530" t="s">
        <v>333</v>
      </c>
      <c r="G6" s="258" t="s">
        <v>311</v>
      </c>
      <c r="H6" s="258" t="s">
        <v>260</v>
      </c>
      <c r="I6" s="258" t="s">
        <v>312</v>
      </c>
      <c r="J6" s="1513" t="s">
        <v>261</v>
      </c>
      <c r="K6" s="1511" t="s">
        <v>223</v>
      </c>
      <c r="L6" s="1511" t="s">
        <v>258</v>
      </c>
      <c r="M6" s="1513" t="s">
        <v>259</v>
      </c>
      <c r="N6" s="531" t="s">
        <v>333</v>
      </c>
      <c r="O6" s="258" t="s">
        <v>311</v>
      </c>
      <c r="P6" s="258" t="s">
        <v>260</v>
      </c>
      <c r="Q6" s="258" t="s">
        <v>312</v>
      </c>
      <c r="R6" s="1513" t="s">
        <v>261</v>
      </c>
      <c r="S6" s="1511" t="s">
        <v>223</v>
      </c>
      <c r="T6" s="1882"/>
      <c r="U6" s="1882"/>
      <c r="V6" s="1511" t="s">
        <v>263</v>
      </c>
      <c r="W6" s="1511" t="s">
        <v>223</v>
      </c>
      <c r="X6" s="1511" t="s">
        <v>258</v>
      </c>
      <c r="Y6" s="1513" t="s">
        <v>259</v>
      </c>
      <c r="Z6" s="530" t="s">
        <v>333</v>
      </c>
      <c r="AA6" s="258" t="s">
        <v>311</v>
      </c>
      <c r="AB6" s="258" t="s">
        <v>260</v>
      </c>
      <c r="AC6" s="258" t="s">
        <v>312</v>
      </c>
      <c r="AD6" s="1513" t="s">
        <v>261</v>
      </c>
      <c r="AE6" s="1511" t="s">
        <v>223</v>
      </c>
      <c r="AF6" s="1511" t="s">
        <v>258</v>
      </c>
      <c r="AG6" s="1513" t="s">
        <v>259</v>
      </c>
      <c r="AH6" s="530" t="s">
        <v>333</v>
      </c>
      <c r="AI6" s="258" t="s">
        <v>311</v>
      </c>
      <c r="AJ6" s="258" t="s">
        <v>260</v>
      </c>
      <c r="AK6" s="258" t="s">
        <v>312</v>
      </c>
      <c r="AL6" s="1513" t="s">
        <v>261</v>
      </c>
    </row>
    <row r="7" spans="1:38" s="15" customFormat="1" ht="12.75" x14ac:dyDescent="0.25">
      <c r="A7" s="123">
        <v>1</v>
      </c>
      <c r="B7" s="123">
        <v>2</v>
      </c>
      <c r="C7" s="224">
        <v>3</v>
      </c>
      <c r="D7" s="123">
        <v>4</v>
      </c>
      <c r="E7" s="123">
        <v>5</v>
      </c>
      <c r="F7" s="347">
        <v>6</v>
      </c>
      <c r="G7" s="123">
        <v>7</v>
      </c>
      <c r="H7" s="123">
        <v>8</v>
      </c>
      <c r="I7" s="224">
        <v>9</v>
      </c>
      <c r="J7" s="123">
        <v>10</v>
      </c>
      <c r="K7" s="123">
        <v>11</v>
      </c>
      <c r="L7" s="224">
        <v>12</v>
      </c>
      <c r="M7" s="123">
        <v>13</v>
      </c>
      <c r="N7" s="347">
        <v>14</v>
      </c>
      <c r="O7" s="224">
        <v>15</v>
      </c>
      <c r="P7" s="123">
        <v>16</v>
      </c>
      <c r="Q7" s="123">
        <v>17</v>
      </c>
      <c r="R7" s="224">
        <v>18</v>
      </c>
      <c r="S7" s="123">
        <v>19</v>
      </c>
      <c r="T7" s="123">
        <v>20</v>
      </c>
      <c r="U7" s="224">
        <v>21</v>
      </c>
      <c r="V7" s="123">
        <v>22</v>
      </c>
      <c r="W7" s="224">
        <v>23</v>
      </c>
      <c r="X7" s="123">
        <v>24</v>
      </c>
      <c r="Y7" s="224">
        <v>25</v>
      </c>
      <c r="Z7" s="123">
        <v>26</v>
      </c>
      <c r="AA7" s="224">
        <v>27</v>
      </c>
      <c r="AB7" s="123">
        <v>28</v>
      </c>
      <c r="AC7" s="224">
        <v>29</v>
      </c>
      <c r="AD7" s="123">
        <v>30</v>
      </c>
      <c r="AE7" s="224">
        <v>31</v>
      </c>
      <c r="AF7" s="123">
        <v>32</v>
      </c>
      <c r="AG7" s="224">
        <v>33</v>
      </c>
      <c r="AH7" s="123">
        <v>34</v>
      </c>
      <c r="AI7" s="224">
        <v>35</v>
      </c>
      <c r="AJ7" s="123">
        <v>36</v>
      </c>
      <c r="AK7" s="224">
        <v>37</v>
      </c>
      <c r="AL7" s="123">
        <v>38</v>
      </c>
    </row>
    <row r="8" spans="1:38" x14ac:dyDescent="0.25">
      <c r="A8" s="102"/>
      <c r="B8" s="226" t="s">
        <v>265</v>
      </c>
      <c r="C8" s="102"/>
      <c r="D8" s="102"/>
      <c r="E8" s="208"/>
      <c r="F8" s="350"/>
      <c r="G8" s="208"/>
      <c r="H8" s="208"/>
      <c r="I8" s="208"/>
      <c r="J8" s="208"/>
      <c r="K8" s="102"/>
      <c r="L8" s="102"/>
      <c r="M8" s="208"/>
      <c r="N8" s="350"/>
      <c r="O8" s="208"/>
      <c r="P8" s="208"/>
      <c r="Q8" s="208"/>
      <c r="R8" s="208"/>
      <c r="S8" s="227"/>
      <c r="T8" s="227"/>
      <c r="U8" s="227"/>
      <c r="V8" s="1508"/>
      <c r="W8" s="102"/>
      <c r="X8" s="102"/>
      <c r="Y8" s="208"/>
      <c r="Z8" s="350"/>
      <c r="AA8" s="208"/>
      <c r="AB8" s="208"/>
      <c r="AC8" s="208"/>
      <c r="AD8" s="208"/>
      <c r="AE8" s="102"/>
      <c r="AF8" s="102"/>
      <c r="AG8" s="208"/>
      <c r="AH8" s="350"/>
      <c r="AI8" s="208"/>
      <c r="AJ8" s="208"/>
      <c r="AK8" s="208"/>
      <c r="AL8" s="208"/>
    </row>
    <row r="9" spans="1:38" x14ac:dyDescent="0.25">
      <c r="A9" s="102"/>
      <c r="B9" s="226"/>
      <c r="C9" s="102"/>
      <c r="D9" s="102"/>
      <c r="E9" s="208"/>
      <c r="F9" s="350"/>
      <c r="G9" s="208"/>
      <c r="H9" s="208"/>
      <c r="I9" s="208"/>
      <c r="J9" s="208"/>
      <c r="K9" s="102"/>
      <c r="L9" s="102"/>
      <c r="M9" s="208"/>
      <c r="N9" s="350"/>
      <c r="O9" s="208"/>
      <c r="P9" s="208"/>
      <c r="Q9" s="208"/>
      <c r="R9" s="208"/>
      <c r="S9" s="227"/>
      <c r="T9" s="227"/>
      <c r="U9" s="227"/>
      <c r="V9" s="1508"/>
      <c r="W9" s="102"/>
      <c r="X9" s="102"/>
      <c r="Y9" s="208"/>
      <c r="Z9" s="350"/>
      <c r="AA9" s="208"/>
      <c r="AB9" s="208"/>
      <c r="AC9" s="208"/>
      <c r="AD9" s="208"/>
      <c r="AE9" s="102"/>
      <c r="AF9" s="102"/>
      <c r="AG9" s="208"/>
      <c r="AH9" s="350"/>
      <c r="AI9" s="208"/>
      <c r="AJ9" s="208"/>
      <c r="AK9" s="208"/>
      <c r="AL9" s="208"/>
    </row>
    <row r="10" spans="1:38" ht="14.25" x14ac:dyDescent="0.25">
      <c r="A10" s="102"/>
      <c r="B10" s="228" t="s">
        <v>113</v>
      </c>
      <c r="C10" s="229">
        <f>SUM(C12:C28)</f>
        <v>17</v>
      </c>
      <c r="D10" s="227" t="s">
        <v>1</v>
      </c>
      <c r="E10" s="227">
        <f>SUM(E12:E28)</f>
        <v>19842000</v>
      </c>
      <c r="F10" s="376">
        <f t="shared" ref="F10:V10" si="0">SUM(F12:F20)</f>
        <v>0</v>
      </c>
      <c r="G10" s="227">
        <f>SUM(G12:G28)</f>
        <v>7617742.0999999996</v>
      </c>
      <c r="H10" s="227">
        <f t="shared" si="0"/>
        <v>0</v>
      </c>
      <c r="I10" s="227">
        <f t="shared" si="0"/>
        <v>0</v>
      </c>
      <c r="J10" s="229">
        <f>SUM(J12:J28)</f>
        <v>27459742.100000001</v>
      </c>
      <c r="K10" s="227">
        <f t="shared" si="0"/>
        <v>9</v>
      </c>
      <c r="L10" s="227" t="s">
        <v>1</v>
      </c>
      <c r="M10" s="227">
        <f t="shared" ref="M10:Q10" si="1">SUM(M12:M28)</f>
        <v>13228000</v>
      </c>
      <c r="N10" s="227">
        <f t="shared" si="1"/>
        <v>0</v>
      </c>
      <c r="O10" s="227">
        <f t="shared" si="1"/>
        <v>7234461.5999999996</v>
      </c>
      <c r="P10" s="227">
        <f t="shared" si="1"/>
        <v>0</v>
      </c>
      <c r="Q10" s="227">
        <f t="shared" si="1"/>
        <v>0</v>
      </c>
      <c r="R10" s="229">
        <f>SUM(R12:R28)</f>
        <v>20462461.600000001</v>
      </c>
      <c r="S10" s="227">
        <f t="shared" si="0"/>
        <v>0</v>
      </c>
      <c r="T10" s="227">
        <f t="shared" si="0"/>
        <v>3571560</v>
      </c>
      <c r="U10" s="227">
        <f t="shared" si="0"/>
        <v>292007.3</v>
      </c>
      <c r="V10" s="227">
        <f t="shared" si="0"/>
        <v>3863567.3</v>
      </c>
      <c r="W10" s="227">
        <f>SUM(W12:W20)</f>
        <v>9</v>
      </c>
      <c r="X10" s="227" t="s">
        <v>1</v>
      </c>
      <c r="Y10" s="227">
        <f t="shared" ref="Y10:AC10" si="2">SUM(Y12:Y28)</f>
        <v>21164800</v>
      </c>
      <c r="Z10" s="227">
        <f t="shared" si="2"/>
        <v>0</v>
      </c>
      <c r="AA10" s="227">
        <f t="shared" si="2"/>
        <v>7773369.5199999996</v>
      </c>
      <c r="AB10" s="227">
        <f t="shared" si="2"/>
        <v>0</v>
      </c>
      <c r="AC10" s="227">
        <f t="shared" si="2"/>
        <v>0</v>
      </c>
      <c r="AD10" s="229">
        <f>SUM(AD12:AD28)</f>
        <v>28938169.52</v>
      </c>
      <c r="AE10" s="227">
        <f>SUM(AE12:AE20)</f>
        <v>9</v>
      </c>
      <c r="AF10" s="227" t="s">
        <v>1</v>
      </c>
      <c r="AG10" s="227">
        <f t="shared" ref="AG10:AK10" si="3">SUM(AG12:AG28)</f>
        <v>22487600</v>
      </c>
      <c r="AH10" s="227">
        <f t="shared" si="3"/>
        <v>0</v>
      </c>
      <c r="AI10" s="227">
        <f t="shared" si="3"/>
        <v>7935214.1000000006</v>
      </c>
      <c r="AJ10" s="227">
        <f t="shared" si="3"/>
        <v>0</v>
      </c>
      <c r="AK10" s="227">
        <f t="shared" si="3"/>
        <v>0</v>
      </c>
      <c r="AL10" s="229">
        <f>SUM(AL12:AL28)</f>
        <v>30422814.099999998</v>
      </c>
    </row>
    <row r="11" spans="1:38" x14ac:dyDescent="0.25">
      <c r="A11" s="102"/>
      <c r="B11" s="191" t="s">
        <v>126</v>
      </c>
      <c r="C11" s="102"/>
      <c r="D11" s="102"/>
      <c r="E11" s="208"/>
      <c r="F11" s="350"/>
      <c r="G11" s="208"/>
      <c r="H11" s="208"/>
      <c r="I11" s="208"/>
      <c r="J11" s="208"/>
      <c r="K11" s="102"/>
      <c r="L11" s="102"/>
      <c r="M11" s="208"/>
      <c r="N11" s="350"/>
      <c r="O11" s="208"/>
      <c r="P11" s="208"/>
      <c r="Q11" s="208"/>
      <c r="R11" s="208"/>
      <c r="S11" s="227"/>
      <c r="T11" s="227"/>
      <c r="U11" s="227"/>
      <c r="V11" s="1508"/>
      <c r="W11" s="102"/>
      <c r="X11" s="102"/>
      <c r="Y11" s="208"/>
      <c r="Z11" s="350"/>
      <c r="AA11" s="208"/>
      <c r="AB11" s="208"/>
      <c r="AC11" s="208"/>
      <c r="AD11" s="208"/>
      <c r="AE11" s="102"/>
      <c r="AF11" s="102"/>
      <c r="AG11" s="208"/>
      <c r="AH11" s="350"/>
      <c r="AI11" s="208"/>
      <c r="AJ11" s="208"/>
      <c r="AK11" s="208"/>
      <c r="AL11" s="208"/>
    </row>
    <row r="12" spans="1:38" ht="18.95" customHeight="1" x14ac:dyDescent="0.25">
      <c r="A12" s="102">
        <v>1</v>
      </c>
      <c r="B12" s="102" t="s">
        <v>1396</v>
      </c>
      <c r="C12" s="102">
        <v>1</v>
      </c>
      <c r="D12" s="102">
        <v>19</v>
      </c>
      <c r="E12" s="208">
        <v>1488150</v>
      </c>
      <c r="F12" s="350"/>
      <c r="G12" s="208">
        <v>446445</v>
      </c>
      <c r="H12" s="208"/>
      <c r="I12" s="208"/>
      <c r="J12" s="227">
        <f>E12+G12+H12+I12</f>
        <v>1934595</v>
      </c>
      <c r="K12" s="102">
        <v>1</v>
      </c>
      <c r="L12" s="102">
        <v>18</v>
      </c>
      <c r="M12" s="208">
        <v>992100</v>
      </c>
      <c r="N12" s="350"/>
      <c r="O12" s="208">
        <v>425484</v>
      </c>
      <c r="P12" s="208"/>
      <c r="Q12" s="208"/>
      <c r="R12" s="227">
        <f>M12+O12+P12+Q12</f>
        <v>1417584</v>
      </c>
      <c r="S12" s="227">
        <f t="shared" ref="S12:S28" si="4">C12-K12</f>
        <v>0</v>
      </c>
      <c r="T12" s="227">
        <f t="shared" ref="T12:T28" si="5">+E12-M12</f>
        <v>496050</v>
      </c>
      <c r="U12" s="227">
        <f t="shared" ref="U12:U28" si="6">+G12+H12+I12-O12-P12-Q12</f>
        <v>20961</v>
      </c>
      <c r="V12" s="74">
        <f>J12-R12</f>
        <v>517011</v>
      </c>
      <c r="W12" s="102">
        <v>1</v>
      </c>
      <c r="X12" s="102">
        <v>20</v>
      </c>
      <c r="Y12" s="208">
        <v>1587360</v>
      </c>
      <c r="Z12" s="350"/>
      <c r="AA12" s="208">
        <v>476208</v>
      </c>
      <c r="AB12" s="208"/>
      <c r="AC12" s="208"/>
      <c r="AD12" s="227">
        <f t="shared" ref="AD12:AD28" si="7">Y12+AA12+AB12+AC12</f>
        <v>2063568</v>
      </c>
      <c r="AE12" s="102">
        <v>1</v>
      </c>
      <c r="AF12" s="102">
        <v>21</v>
      </c>
      <c r="AG12" s="208">
        <v>1686570</v>
      </c>
      <c r="AH12" s="350"/>
      <c r="AI12" s="208">
        <v>505971</v>
      </c>
      <c r="AJ12" s="208"/>
      <c r="AK12" s="208"/>
      <c r="AL12" s="227">
        <f t="shared" ref="AL12:AL28" si="8">AG12+AI12+AJ12+AK12</f>
        <v>2192541</v>
      </c>
    </row>
    <row r="13" spans="1:38" ht="18.95" customHeight="1" x14ac:dyDescent="0.25">
      <c r="A13" s="102">
        <v>2</v>
      </c>
      <c r="B13" s="102" t="s">
        <v>1397</v>
      </c>
      <c r="C13" s="102">
        <v>1</v>
      </c>
      <c r="D13" s="102">
        <v>9</v>
      </c>
      <c r="E13" s="208">
        <v>1190520</v>
      </c>
      <c r="F13" s="350"/>
      <c r="G13" s="208">
        <v>214293.6</v>
      </c>
      <c r="H13" s="208"/>
      <c r="I13" s="208"/>
      <c r="J13" s="227">
        <f t="shared" ref="J13:J28" si="9">E13+G13+H13+I13</f>
        <v>1404813.6</v>
      </c>
      <c r="K13" s="102">
        <v>1</v>
      </c>
      <c r="L13" s="102">
        <v>8</v>
      </c>
      <c r="M13" s="208">
        <v>793680</v>
      </c>
      <c r="N13" s="350"/>
      <c r="O13" s="208">
        <v>126988.8</v>
      </c>
      <c r="P13" s="208"/>
      <c r="Q13" s="208"/>
      <c r="R13" s="227">
        <f t="shared" ref="R13:R28" si="10">M13+O13+P13+Q13</f>
        <v>920668.8</v>
      </c>
      <c r="S13" s="227">
        <f t="shared" si="4"/>
        <v>0</v>
      </c>
      <c r="T13" s="227">
        <f t="shared" si="5"/>
        <v>396840</v>
      </c>
      <c r="U13" s="227">
        <f t="shared" si="6"/>
        <v>87304.8</v>
      </c>
      <c r="V13" s="74">
        <f t="shared" ref="V13:V28" si="11">J13-R13</f>
        <v>484144.80000000005</v>
      </c>
      <c r="W13" s="102">
        <v>1</v>
      </c>
      <c r="X13" s="102">
        <v>10</v>
      </c>
      <c r="Y13" s="208">
        <v>1269888</v>
      </c>
      <c r="Z13" s="350"/>
      <c r="AA13" s="208">
        <v>253977.60000000001</v>
      </c>
      <c r="AB13" s="208"/>
      <c r="AC13" s="208"/>
      <c r="AD13" s="227">
        <f t="shared" si="7"/>
        <v>1523865.6000000001</v>
      </c>
      <c r="AE13" s="102">
        <v>1</v>
      </c>
      <c r="AF13" s="102">
        <v>11</v>
      </c>
      <c r="AG13" s="208">
        <v>1349256</v>
      </c>
      <c r="AH13" s="350"/>
      <c r="AI13" s="208">
        <v>296836.32</v>
      </c>
      <c r="AJ13" s="208"/>
      <c r="AK13" s="208"/>
      <c r="AL13" s="227">
        <f t="shared" si="8"/>
        <v>1646092.32</v>
      </c>
    </row>
    <row r="14" spans="1:38" ht="18.95" customHeight="1" x14ac:dyDescent="0.25">
      <c r="A14" s="102">
        <v>3</v>
      </c>
      <c r="B14" s="102" t="s">
        <v>1398</v>
      </c>
      <c r="C14" s="102">
        <v>1</v>
      </c>
      <c r="D14" s="102">
        <v>19</v>
      </c>
      <c r="E14" s="208">
        <v>1190520</v>
      </c>
      <c r="F14" s="350"/>
      <c r="G14" s="208">
        <v>357156</v>
      </c>
      <c r="H14" s="208"/>
      <c r="I14" s="208"/>
      <c r="J14" s="227">
        <f t="shared" si="9"/>
        <v>1547676</v>
      </c>
      <c r="K14" s="102">
        <v>1</v>
      </c>
      <c r="L14" s="102">
        <v>18</v>
      </c>
      <c r="M14" s="208">
        <v>793680</v>
      </c>
      <c r="N14" s="350"/>
      <c r="O14" s="208">
        <v>238104</v>
      </c>
      <c r="P14" s="208"/>
      <c r="Q14" s="208"/>
      <c r="R14" s="227">
        <f t="shared" si="10"/>
        <v>1031784</v>
      </c>
      <c r="S14" s="227">
        <f t="shared" si="4"/>
        <v>0</v>
      </c>
      <c r="T14" s="227">
        <f t="shared" si="5"/>
        <v>396840</v>
      </c>
      <c r="U14" s="227">
        <f t="shared" si="6"/>
        <v>119052</v>
      </c>
      <c r="V14" s="74">
        <f t="shared" si="11"/>
        <v>515892</v>
      </c>
      <c r="W14" s="102">
        <v>1</v>
      </c>
      <c r="X14" s="102">
        <v>20</v>
      </c>
      <c r="Y14" s="208">
        <v>1269888</v>
      </c>
      <c r="Z14" s="350"/>
      <c r="AA14" s="208">
        <v>380966.39999999997</v>
      </c>
      <c r="AB14" s="208"/>
      <c r="AC14" s="208"/>
      <c r="AD14" s="227">
        <f t="shared" si="7"/>
        <v>1650854.4</v>
      </c>
      <c r="AE14" s="102">
        <v>1</v>
      </c>
      <c r="AF14" s="102">
        <v>21</v>
      </c>
      <c r="AG14" s="208">
        <v>1349256</v>
      </c>
      <c r="AH14" s="350"/>
      <c r="AI14" s="208">
        <v>404776.8</v>
      </c>
      <c r="AJ14" s="208"/>
      <c r="AK14" s="208"/>
      <c r="AL14" s="227">
        <f t="shared" si="8"/>
        <v>1754032.8</v>
      </c>
    </row>
    <row r="15" spans="1:38" ht="18.95" customHeight="1" x14ac:dyDescent="0.25">
      <c r="A15" s="102">
        <v>4</v>
      </c>
      <c r="B15" s="102" t="s">
        <v>1399</v>
      </c>
      <c r="C15" s="102">
        <v>1</v>
      </c>
      <c r="D15" s="102">
        <v>28</v>
      </c>
      <c r="E15" s="208">
        <v>1140915</v>
      </c>
      <c r="F15" s="350"/>
      <c r="G15" s="208">
        <v>638226</v>
      </c>
      <c r="H15" s="208"/>
      <c r="I15" s="208"/>
      <c r="J15" s="227">
        <f t="shared" si="9"/>
        <v>1779141</v>
      </c>
      <c r="K15" s="102">
        <v>1</v>
      </c>
      <c r="L15" s="102">
        <v>27</v>
      </c>
      <c r="M15" s="208">
        <v>760610</v>
      </c>
      <c r="N15" s="350"/>
      <c r="O15" s="208">
        <v>638226</v>
      </c>
      <c r="P15" s="208"/>
      <c r="Q15" s="208"/>
      <c r="R15" s="227">
        <f t="shared" si="10"/>
        <v>1398836</v>
      </c>
      <c r="S15" s="227">
        <f t="shared" si="4"/>
        <v>0</v>
      </c>
      <c r="T15" s="227">
        <f t="shared" si="5"/>
        <v>380305</v>
      </c>
      <c r="U15" s="227">
        <f t="shared" si="6"/>
        <v>0</v>
      </c>
      <c r="V15" s="74">
        <f t="shared" si="11"/>
        <v>380305</v>
      </c>
      <c r="W15" s="102">
        <v>1</v>
      </c>
      <c r="X15" s="102">
        <v>29</v>
      </c>
      <c r="Y15" s="208">
        <v>1216976</v>
      </c>
      <c r="Z15" s="350"/>
      <c r="AA15" s="208">
        <v>638226</v>
      </c>
      <c r="AB15" s="208"/>
      <c r="AC15" s="208"/>
      <c r="AD15" s="227">
        <f t="shared" si="7"/>
        <v>1855202</v>
      </c>
      <c r="AE15" s="102">
        <v>1</v>
      </c>
      <c r="AF15" s="102">
        <v>30</v>
      </c>
      <c r="AG15" s="208">
        <v>1293036.9999999998</v>
      </c>
      <c r="AH15" s="350"/>
      <c r="AI15" s="208">
        <v>638226</v>
      </c>
      <c r="AJ15" s="208"/>
      <c r="AK15" s="208"/>
      <c r="AL15" s="227">
        <f t="shared" si="8"/>
        <v>1931262.9999999998</v>
      </c>
    </row>
    <row r="16" spans="1:38" ht="18.95" customHeight="1" x14ac:dyDescent="0.25">
      <c r="A16" s="102">
        <v>5</v>
      </c>
      <c r="B16" s="102" t="s">
        <v>1400</v>
      </c>
      <c r="C16" s="102">
        <v>1</v>
      </c>
      <c r="D16" s="102">
        <v>22</v>
      </c>
      <c r="E16" s="208">
        <v>1140915</v>
      </c>
      <c r="F16" s="350"/>
      <c r="G16" s="208">
        <v>425484</v>
      </c>
      <c r="H16" s="208"/>
      <c r="I16" s="208"/>
      <c r="J16" s="227">
        <f t="shared" si="9"/>
        <v>1566399</v>
      </c>
      <c r="K16" s="102">
        <v>1</v>
      </c>
      <c r="L16" s="102">
        <v>21</v>
      </c>
      <c r="M16" s="208">
        <v>760610</v>
      </c>
      <c r="N16" s="350"/>
      <c r="O16" s="208">
        <v>425484</v>
      </c>
      <c r="P16" s="208"/>
      <c r="Q16" s="208"/>
      <c r="R16" s="227">
        <f t="shared" si="10"/>
        <v>1186094</v>
      </c>
      <c r="S16" s="227">
        <f t="shared" si="4"/>
        <v>0</v>
      </c>
      <c r="T16" s="227">
        <f t="shared" si="5"/>
        <v>380305</v>
      </c>
      <c r="U16" s="227">
        <f t="shared" si="6"/>
        <v>0</v>
      </c>
      <c r="V16" s="74">
        <f t="shared" si="11"/>
        <v>380305</v>
      </c>
      <c r="W16" s="102">
        <v>1</v>
      </c>
      <c r="X16" s="102">
        <v>23</v>
      </c>
      <c r="Y16" s="208">
        <v>1216976</v>
      </c>
      <c r="Z16" s="350"/>
      <c r="AA16" s="208">
        <v>425484</v>
      </c>
      <c r="AB16" s="208"/>
      <c r="AC16" s="208"/>
      <c r="AD16" s="227">
        <f t="shared" si="7"/>
        <v>1642460</v>
      </c>
      <c r="AE16" s="102">
        <v>1</v>
      </c>
      <c r="AF16" s="102">
        <v>24</v>
      </c>
      <c r="AG16" s="208">
        <v>1293036.9999999998</v>
      </c>
      <c r="AH16" s="350"/>
      <c r="AI16" s="208">
        <v>425484</v>
      </c>
      <c r="AJ16" s="208"/>
      <c r="AK16" s="208"/>
      <c r="AL16" s="227">
        <f t="shared" si="8"/>
        <v>1718520.9999999998</v>
      </c>
    </row>
    <row r="17" spans="1:38" ht="18.95" customHeight="1" x14ac:dyDescent="0.25">
      <c r="A17" s="102">
        <v>6</v>
      </c>
      <c r="B17" s="102" t="s">
        <v>1401</v>
      </c>
      <c r="C17" s="102">
        <v>1</v>
      </c>
      <c r="D17" s="102">
        <v>25</v>
      </c>
      <c r="E17" s="208">
        <v>1140915</v>
      </c>
      <c r="F17" s="350"/>
      <c r="G17" s="208">
        <v>462641</v>
      </c>
      <c r="H17" s="208"/>
      <c r="I17" s="208"/>
      <c r="J17" s="227">
        <f t="shared" si="9"/>
        <v>1603556</v>
      </c>
      <c r="K17" s="102">
        <v>1</v>
      </c>
      <c r="L17" s="102">
        <v>24</v>
      </c>
      <c r="M17" s="208">
        <v>760610</v>
      </c>
      <c r="N17" s="350"/>
      <c r="O17" s="208">
        <v>462641</v>
      </c>
      <c r="P17" s="208"/>
      <c r="Q17" s="208"/>
      <c r="R17" s="227">
        <f t="shared" si="10"/>
        <v>1223251</v>
      </c>
      <c r="S17" s="227">
        <f t="shared" si="4"/>
        <v>0</v>
      </c>
      <c r="T17" s="227">
        <f t="shared" si="5"/>
        <v>380305</v>
      </c>
      <c r="U17" s="227">
        <f t="shared" si="6"/>
        <v>0</v>
      </c>
      <c r="V17" s="74">
        <f t="shared" si="11"/>
        <v>380305</v>
      </c>
      <c r="W17" s="102">
        <v>1</v>
      </c>
      <c r="X17" s="102">
        <v>26</v>
      </c>
      <c r="Y17" s="208">
        <v>1216976</v>
      </c>
      <c r="Z17" s="350"/>
      <c r="AA17" s="208">
        <v>462641</v>
      </c>
      <c r="AB17" s="208"/>
      <c r="AC17" s="208"/>
      <c r="AD17" s="227">
        <f t="shared" si="7"/>
        <v>1679617</v>
      </c>
      <c r="AE17" s="102">
        <v>1</v>
      </c>
      <c r="AF17" s="102">
        <v>27</v>
      </c>
      <c r="AG17" s="208">
        <v>1293036.9999999998</v>
      </c>
      <c r="AH17" s="350"/>
      <c r="AI17" s="208">
        <v>462641</v>
      </c>
      <c r="AJ17" s="208"/>
      <c r="AK17" s="208"/>
      <c r="AL17" s="227">
        <f t="shared" si="8"/>
        <v>1755677.9999999998</v>
      </c>
    </row>
    <row r="18" spans="1:38" ht="18.95" customHeight="1" x14ac:dyDescent="0.25">
      <c r="A18" s="102">
        <v>7</v>
      </c>
      <c r="B18" s="102" t="s">
        <v>1402</v>
      </c>
      <c r="C18" s="102">
        <v>1</v>
      </c>
      <c r="D18" s="102">
        <v>22</v>
      </c>
      <c r="E18" s="208">
        <v>1140915</v>
      </c>
      <c r="F18" s="350"/>
      <c r="G18" s="208">
        <v>425484</v>
      </c>
      <c r="H18" s="208"/>
      <c r="I18" s="208"/>
      <c r="J18" s="227">
        <f t="shared" si="9"/>
        <v>1566399</v>
      </c>
      <c r="K18" s="102">
        <v>1</v>
      </c>
      <c r="L18" s="102">
        <v>21</v>
      </c>
      <c r="M18" s="208">
        <v>760610</v>
      </c>
      <c r="N18" s="350"/>
      <c r="O18" s="208">
        <v>425484</v>
      </c>
      <c r="P18" s="208"/>
      <c r="Q18" s="208"/>
      <c r="R18" s="227">
        <f t="shared" si="10"/>
        <v>1186094</v>
      </c>
      <c r="S18" s="227">
        <f t="shared" si="4"/>
        <v>0</v>
      </c>
      <c r="T18" s="227">
        <f t="shared" si="5"/>
        <v>380305</v>
      </c>
      <c r="U18" s="227">
        <f t="shared" si="6"/>
        <v>0</v>
      </c>
      <c r="V18" s="74">
        <f t="shared" si="11"/>
        <v>380305</v>
      </c>
      <c r="W18" s="102">
        <v>1</v>
      </c>
      <c r="X18" s="102">
        <v>23</v>
      </c>
      <c r="Y18" s="208">
        <v>1216976</v>
      </c>
      <c r="Z18" s="350"/>
      <c r="AA18" s="208">
        <v>425484</v>
      </c>
      <c r="AB18" s="208"/>
      <c r="AC18" s="208"/>
      <c r="AD18" s="227">
        <f t="shared" si="7"/>
        <v>1642460</v>
      </c>
      <c r="AE18" s="102">
        <v>1</v>
      </c>
      <c r="AF18" s="102">
        <v>24</v>
      </c>
      <c r="AG18" s="208">
        <v>1293036.9999999998</v>
      </c>
      <c r="AH18" s="350"/>
      <c r="AI18" s="208">
        <v>425484</v>
      </c>
      <c r="AJ18" s="208"/>
      <c r="AK18" s="208"/>
      <c r="AL18" s="227">
        <f t="shared" si="8"/>
        <v>1718520.9999999998</v>
      </c>
    </row>
    <row r="19" spans="1:38" ht="18.95" customHeight="1" x14ac:dyDescent="0.25">
      <c r="A19" s="102">
        <v>8</v>
      </c>
      <c r="B19" s="102" t="s">
        <v>1403</v>
      </c>
      <c r="C19" s="102">
        <v>1</v>
      </c>
      <c r="D19" s="102">
        <v>27</v>
      </c>
      <c r="E19" s="208">
        <v>1140915</v>
      </c>
      <c r="F19" s="350"/>
      <c r="G19" s="208">
        <v>602769</v>
      </c>
      <c r="H19" s="208"/>
      <c r="I19" s="208"/>
      <c r="J19" s="227">
        <f t="shared" si="9"/>
        <v>1743684</v>
      </c>
      <c r="K19" s="102">
        <v>1</v>
      </c>
      <c r="L19" s="102">
        <v>26</v>
      </c>
      <c r="M19" s="208">
        <v>760610</v>
      </c>
      <c r="N19" s="350"/>
      <c r="O19" s="208">
        <v>602769</v>
      </c>
      <c r="P19" s="208"/>
      <c r="Q19" s="208"/>
      <c r="R19" s="227">
        <f t="shared" si="10"/>
        <v>1363379</v>
      </c>
      <c r="S19" s="227">
        <f t="shared" si="4"/>
        <v>0</v>
      </c>
      <c r="T19" s="227">
        <f t="shared" si="5"/>
        <v>380305</v>
      </c>
      <c r="U19" s="227">
        <f t="shared" si="6"/>
        <v>0</v>
      </c>
      <c r="V19" s="74">
        <f t="shared" si="11"/>
        <v>380305</v>
      </c>
      <c r="W19" s="102">
        <v>1</v>
      </c>
      <c r="X19" s="102">
        <v>28</v>
      </c>
      <c r="Y19" s="208">
        <v>1216976</v>
      </c>
      <c r="Z19" s="350"/>
      <c r="AA19" s="208">
        <v>602769</v>
      </c>
      <c r="AB19" s="208"/>
      <c r="AC19" s="208"/>
      <c r="AD19" s="227">
        <f t="shared" si="7"/>
        <v>1819745</v>
      </c>
      <c r="AE19" s="102">
        <v>1</v>
      </c>
      <c r="AF19" s="102">
        <v>29</v>
      </c>
      <c r="AG19" s="208">
        <v>1293036.9999999998</v>
      </c>
      <c r="AH19" s="350"/>
      <c r="AI19" s="208">
        <v>602769</v>
      </c>
      <c r="AJ19" s="208"/>
      <c r="AK19" s="208"/>
      <c r="AL19" s="227">
        <f t="shared" si="8"/>
        <v>1895805.9999999998</v>
      </c>
    </row>
    <row r="20" spans="1:38" ht="18.95" customHeight="1" x14ac:dyDescent="0.25">
      <c r="A20" s="102">
        <v>9</v>
      </c>
      <c r="B20" s="102" t="s">
        <v>1404</v>
      </c>
      <c r="C20" s="102">
        <v>1</v>
      </c>
      <c r="D20" s="102">
        <v>20</v>
      </c>
      <c r="E20" s="208">
        <v>1140915</v>
      </c>
      <c r="F20" s="350"/>
      <c r="G20" s="208">
        <v>342274.5</v>
      </c>
      <c r="H20" s="208"/>
      <c r="I20" s="208"/>
      <c r="J20" s="227">
        <f t="shared" si="9"/>
        <v>1483189.5</v>
      </c>
      <c r="K20" s="102">
        <v>1</v>
      </c>
      <c r="L20" s="102">
        <v>19</v>
      </c>
      <c r="M20" s="208">
        <v>760610</v>
      </c>
      <c r="N20" s="350"/>
      <c r="O20" s="208">
        <v>277585</v>
      </c>
      <c r="P20" s="208"/>
      <c r="Q20" s="208"/>
      <c r="R20" s="227">
        <f t="shared" si="10"/>
        <v>1038195</v>
      </c>
      <c r="S20" s="227">
        <f t="shared" si="4"/>
        <v>0</v>
      </c>
      <c r="T20" s="227">
        <f t="shared" si="5"/>
        <v>380305</v>
      </c>
      <c r="U20" s="227">
        <f t="shared" si="6"/>
        <v>64689.5</v>
      </c>
      <c r="V20" s="74">
        <f t="shared" si="11"/>
        <v>444994.5</v>
      </c>
      <c r="W20" s="102">
        <v>1</v>
      </c>
      <c r="X20" s="102">
        <v>21</v>
      </c>
      <c r="Y20" s="208">
        <v>1216976</v>
      </c>
      <c r="Z20" s="350"/>
      <c r="AA20" s="208">
        <v>365092.8</v>
      </c>
      <c r="AB20" s="208"/>
      <c r="AC20" s="208"/>
      <c r="AD20" s="227">
        <f t="shared" si="7"/>
        <v>1582068.8</v>
      </c>
      <c r="AE20" s="102">
        <v>1</v>
      </c>
      <c r="AF20" s="102">
        <v>22</v>
      </c>
      <c r="AG20" s="208">
        <v>1293036.9999999998</v>
      </c>
      <c r="AH20" s="350"/>
      <c r="AI20" s="208">
        <v>387911.09999999992</v>
      </c>
      <c r="AJ20" s="208"/>
      <c r="AK20" s="208"/>
      <c r="AL20" s="227">
        <f t="shared" si="8"/>
        <v>1680948.0999999996</v>
      </c>
    </row>
    <row r="21" spans="1:38" ht="18.95" customHeight="1" x14ac:dyDescent="0.25">
      <c r="A21" s="102">
        <v>10</v>
      </c>
      <c r="B21" s="102" t="s">
        <v>1405</v>
      </c>
      <c r="C21" s="102">
        <v>1</v>
      </c>
      <c r="D21" s="102">
        <v>22</v>
      </c>
      <c r="E21" s="208">
        <v>1140915</v>
      </c>
      <c r="F21" s="350"/>
      <c r="G21" s="208">
        <v>425484</v>
      </c>
      <c r="H21" s="208"/>
      <c r="I21" s="208"/>
      <c r="J21" s="227">
        <f t="shared" si="9"/>
        <v>1566399</v>
      </c>
      <c r="K21" s="102">
        <v>1</v>
      </c>
      <c r="L21" s="102">
        <v>21</v>
      </c>
      <c r="M21" s="208">
        <v>760610</v>
      </c>
      <c r="N21" s="350"/>
      <c r="O21" s="208">
        <v>425484</v>
      </c>
      <c r="P21" s="208"/>
      <c r="Q21" s="208"/>
      <c r="R21" s="227">
        <f t="shared" si="10"/>
        <v>1186094</v>
      </c>
      <c r="S21" s="227">
        <f t="shared" si="4"/>
        <v>0</v>
      </c>
      <c r="T21" s="227">
        <f t="shared" si="5"/>
        <v>380305</v>
      </c>
      <c r="U21" s="227">
        <f t="shared" si="6"/>
        <v>0</v>
      </c>
      <c r="V21" s="74">
        <f t="shared" si="11"/>
        <v>380305</v>
      </c>
      <c r="W21" s="102">
        <v>1</v>
      </c>
      <c r="X21" s="102">
        <v>23</v>
      </c>
      <c r="Y21" s="208">
        <v>1216976</v>
      </c>
      <c r="Z21" s="350"/>
      <c r="AA21" s="208">
        <v>425484</v>
      </c>
      <c r="AB21" s="208"/>
      <c r="AC21" s="208"/>
      <c r="AD21" s="227">
        <f t="shared" si="7"/>
        <v>1642460</v>
      </c>
      <c r="AE21" s="102">
        <v>1</v>
      </c>
      <c r="AF21" s="102">
        <v>24</v>
      </c>
      <c r="AG21" s="208">
        <v>1293036.9999999998</v>
      </c>
      <c r="AH21" s="350"/>
      <c r="AI21" s="208">
        <v>425484</v>
      </c>
      <c r="AJ21" s="208"/>
      <c r="AK21" s="208"/>
      <c r="AL21" s="227">
        <f t="shared" si="8"/>
        <v>1718520.9999999998</v>
      </c>
    </row>
    <row r="22" spans="1:38" ht="18.95" customHeight="1" x14ac:dyDescent="0.25">
      <c r="A22" s="102">
        <v>11</v>
      </c>
      <c r="B22" s="102" t="s">
        <v>1406</v>
      </c>
      <c r="C22" s="102">
        <v>1</v>
      </c>
      <c r="D22" s="102">
        <v>25</v>
      </c>
      <c r="E22" s="208">
        <v>1140915</v>
      </c>
      <c r="F22" s="350"/>
      <c r="G22" s="208">
        <v>531855</v>
      </c>
      <c r="H22" s="208"/>
      <c r="I22" s="208"/>
      <c r="J22" s="227">
        <f t="shared" si="9"/>
        <v>1672770</v>
      </c>
      <c r="K22" s="102">
        <v>1</v>
      </c>
      <c r="L22" s="102">
        <v>24</v>
      </c>
      <c r="M22" s="208">
        <v>760610</v>
      </c>
      <c r="N22" s="350"/>
      <c r="O22" s="208">
        <v>531855</v>
      </c>
      <c r="P22" s="208"/>
      <c r="Q22" s="208"/>
      <c r="R22" s="227">
        <f t="shared" si="10"/>
        <v>1292465</v>
      </c>
      <c r="S22" s="227">
        <f t="shared" si="4"/>
        <v>0</v>
      </c>
      <c r="T22" s="227">
        <f t="shared" si="5"/>
        <v>380305</v>
      </c>
      <c r="U22" s="227">
        <f t="shared" si="6"/>
        <v>0</v>
      </c>
      <c r="V22" s="74">
        <f t="shared" si="11"/>
        <v>380305</v>
      </c>
      <c r="W22" s="102">
        <v>1</v>
      </c>
      <c r="X22" s="102">
        <v>26</v>
      </c>
      <c r="Y22" s="208">
        <v>1216976</v>
      </c>
      <c r="Z22" s="350"/>
      <c r="AA22" s="208">
        <v>531855</v>
      </c>
      <c r="AB22" s="208"/>
      <c r="AC22" s="208"/>
      <c r="AD22" s="227">
        <f t="shared" si="7"/>
        <v>1748831</v>
      </c>
      <c r="AE22" s="102">
        <v>1</v>
      </c>
      <c r="AF22" s="102">
        <v>27</v>
      </c>
      <c r="AG22" s="208">
        <v>1293036.9999999998</v>
      </c>
      <c r="AH22" s="350"/>
      <c r="AI22" s="208">
        <v>531855</v>
      </c>
      <c r="AJ22" s="208"/>
      <c r="AK22" s="208"/>
      <c r="AL22" s="227">
        <f t="shared" si="8"/>
        <v>1824891.9999999998</v>
      </c>
    </row>
    <row r="23" spans="1:38" ht="18.95" customHeight="1" x14ac:dyDescent="0.25">
      <c r="A23" s="102">
        <v>12</v>
      </c>
      <c r="B23" s="102" t="s">
        <v>1407</v>
      </c>
      <c r="C23" s="102">
        <v>1</v>
      </c>
      <c r="D23" s="102">
        <v>25</v>
      </c>
      <c r="E23" s="208">
        <v>1140915</v>
      </c>
      <c r="F23" s="350"/>
      <c r="G23" s="208">
        <v>531855</v>
      </c>
      <c r="H23" s="208"/>
      <c r="I23" s="208"/>
      <c r="J23" s="227">
        <f t="shared" si="9"/>
        <v>1672770</v>
      </c>
      <c r="K23" s="102">
        <v>1</v>
      </c>
      <c r="L23" s="102">
        <v>24</v>
      </c>
      <c r="M23" s="208">
        <v>760610</v>
      </c>
      <c r="N23" s="350"/>
      <c r="O23" s="208">
        <v>531855</v>
      </c>
      <c r="P23" s="208"/>
      <c r="Q23" s="208"/>
      <c r="R23" s="227">
        <f t="shared" si="10"/>
        <v>1292465</v>
      </c>
      <c r="S23" s="227">
        <f t="shared" si="4"/>
        <v>0</v>
      </c>
      <c r="T23" s="227">
        <f t="shared" si="5"/>
        <v>380305</v>
      </c>
      <c r="U23" s="227">
        <f t="shared" si="6"/>
        <v>0</v>
      </c>
      <c r="V23" s="74">
        <f t="shared" si="11"/>
        <v>380305</v>
      </c>
      <c r="W23" s="102">
        <v>1</v>
      </c>
      <c r="X23" s="102">
        <v>26</v>
      </c>
      <c r="Y23" s="208">
        <v>1216976</v>
      </c>
      <c r="Z23" s="350"/>
      <c r="AA23" s="208">
        <v>531855</v>
      </c>
      <c r="AB23" s="208"/>
      <c r="AC23" s="208"/>
      <c r="AD23" s="227">
        <f t="shared" si="7"/>
        <v>1748831</v>
      </c>
      <c r="AE23" s="102">
        <v>1</v>
      </c>
      <c r="AF23" s="102">
        <v>27</v>
      </c>
      <c r="AG23" s="208">
        <v>1293036.9999999998</v>
      </c>
      <c r="AH23" s="350"/>
      <c r="AI23" s="208">
        <v>531855</v>
      </c>
      <c r="AJ23" s="208"/>
      <c r="AK23" s="208"/>
      <c r="AL23" s="227">
        <f t="shared" si="8"/>
        <v>1824891.9999999998</v>
      </c>
    </row>
    <row r="24" spans="1:38" ht="18.95" customHeight="1" x14ac:dyDescent="0.25">
      <c r="A24" s="102">
        <v>13</v>
      </c>
      <c r="B24" s="102" t="s">
        <v>1408</v>
      </c>
      <c r="C24" s="102">
        <v>1</v>
      </c>
      <c r="D24" s="102">
        <v>22</v>
      </c>
      <c r="E24" s="208">
        <v>1140915</v>
      </c>
      <c r="F24" s="350"/>
      <c r="G24" s="208">
        <v>425484</v>
      </c>
      <c r="H24" s="208"/>
      <c r="I24" s="208"/>
      <c r="J24" s="227">
        <f t="shared" si="9"/>
        <v>1566399</v>
      </c>
      <c r="K24" s="102">
        <v>1</v>
      </c>
      <c r="L24" s="102">
        <v>21</v>
      </c>
      <c r="M24" s="208">
        <v>760610</v>
      </c>
      <c r="N24" s="350"/>
      <c r="O24" s="208">
        <v>425484</v>
      </c>
      <c r="P24" s="208"/>
      <c r="Q24" s="208"/>
      <c r="R24" s="227">
        <f t="shared" si="10"/>
        <v>1186094</v>
      </c>
      <c r="S24" s="227">
        <f t="shared" si="4"/>
        <v>0</v>
      </c>
      <c r="T24" s="227">
        <f t="shared" si="5"/>
        <v>380305</v>
      </c>
      <c r="U24" s="227">
        <f t="shared" si="6"/>
        <v>0</v>
      </c>
      <c r="V24" s="74">
        <f t="shared" si="11"/>
        <v>380305</v>
      </c>
      <c r="W24" s="102">
        <v>1</v>
      </c>
      <c r="X24" s="102">
        <v>23</v>
      </c>
      <c r="Y24" s="208">
        <v>1216976</v>
      </c>
      <c r="Z24" s="350"/>
      <c r="AA24" s="208">
        <v>425484</v>
      </c>
      <c r="AB24" s="208"/>
      <c r="AC24" s="208"/>
      <c r="AD24" s="227">
        <f t="shared" si="7"/>
        <v>1642460</v>
      </c>
      <c r="AE24" s="102">
        <v>1</v>
      </c>
      <c r="AF24" s="102">
        <v>24</v>
      </c>
      <c r="AG24" s="208">
        <v>1293036.9999999998</v>
      </c>
      <c r="AH24" s="350"/>
      <c r="AI24" s="208">
        <v>425484</v>
      </c>
      <c r="AJ24" s="208"/>
      <c r="AK24" s="208"/>
      <c r="AL24" s="227">
        <f t="shared" si="8"/>
        <v>1718520.9999999998</v>
      </c>
    </row>
    <row r="25" spans="1:38" ht="18.95" customHeight="1" x14ac:dyDescent="0.25">
      <c r="A25" s="102">
        <v>14</v>
      </c>
      <c r="B25" s="102" t="s">
        <v>1409</v>
      </c>
      <c r="C25" s="102">
        <v>1</v>
      </c>
      <c r="D25" s="102">
        <v>29</v>
      </c>
      <c r="E25" s="208">
        <v>1140915</v>
      </c>
      <c r="F25" s="350"/>
      <c r="G25" s="208">
        <v>709140</v>
      </c>
      <c r="H25" s="208"/>
      <c r="I25" s="208"/>
      <c r="J25" s="227">
        <f t="shared" si="9"/>
        <v>1850055</v>
      </c>
      <c r="K25" s="102">
        <v>1</v>
      </c>
      <c r="L25" s="102">
        <v>28</v>
      </c>
      <c r="M25" s="208">
        <v>760610</v>
      </c>
      <c r="N25" s="350"/>
      <c r="O25" s="208">
        <v>709140</v>
      </c>
      <c r="P25" s="208"/>
      <c r="Q25" s="208"/>
      <c r="R25" s="227">
        <f t="shared" si="10"/>
        <v>1469750</v>
      </c>
      <c r="S25" s="227">
        <f t="shared" si="4"/>
        <v>0</v>
      </c>
      <c r="T25" s="227">
        <f t="shared" si="5"/>
        <v>380305</v>
      </c>
      <c r="U25" s="227">
        <f t="shared" si="6"/>
        <v>0</v>
      </c>
      <c r="V25" s="74">
        <f t="shared" si="11"/>
        <v>380305</v>
      </c>
      <c r="W25" s="102">
        <v>1</v>
      </c>
      <c r="X25" s="102">
        <v>30</v>
      </c>
      <c r="Y25" s="208">
        <v>1216976</v>
      </c>
      <c r="Z25" s="350"/>
      <c r="AA25" s="208">
        <v>709140</v>
      </c>
      <c r="AB25" s="208"/>
      <c r="AC25" s="208"/>
      <c r="AD25" s="227">
        <f t="shared" si="7"/>
        <v>1926116</v>
      </c>
      <c r="AE25" s="102">
        <v>1</v>
      </c>
      <c r="AF25" s="102">
        <v>31</v>
      </c>
      <c r="AG25" s="208">
        <v>1293036.9999999998</v>
      </c>
      <c r="AH25" s="350"/>
      <c r="AI25" s="208">
        <v>709140</v>
      </c>
      <c r="AJ25" s="208"/>
      <c r="AK25" s="208"/>
      <c r="AL25" s="227">
        <f t="shared" si="8"/>
        <v>2002176.9999999998</v>
      </c>
    </row>
    <row r="26" spans="1:38" ht="18.95" customHeight="1" x14ac:dyDescent="0.25">
      <c r="A26" s="102">
        <v>15</v>
      </c>
      <c r="B26" s="102" t="s">
        <v>1410</v>
      </c>
      <c r="C26" s="102">
        <v>1</v>
      </c>
      <c r="D26" s="102">
        <v>22</v>
      </c>
      <c r="E26" s="208">
        <v>1140915</v>
      </c>
      <c r="F26" s="350"/>
      <c r="G26" s="208">
        <v>425484</v>
      </c>
      <c r="H26" s="208"/>
      <c r="I26" s="208"/>
      <c r="J26" s="227">
        <f t="shared" si="9"/>
        <v>1566399</v>
      </c>
      <c r="K26" s="102">
        <v>1</v>
      </c>
      <c r="L26" s="102">
        <v>21</v>
      </c>
      <c r="M26" s="208">
        <v>760610</v>
      </c>
      <c r="N26" s="350"/>
      <c r="O26" s="208">
        <v>425484</v>
      </c>
      <c r="P26" s="208"/>
      <c r="Q26" s="208"/>
      <c r="R26" s="227">
        <f t="shared" si="10"/>
        <v>1186094</v>
      </c>
      <c r="S26" s="227">
        <f t="shared" si="4"/>
        <v>0</v>
      </c>
      <c r="T26" s="227">
        <f t="shared" si="5"/>
        <v>380305</v>
      </c>
      <c r="U26" s="227">
        <f t="shared" si="6"/>
        <v>0</v>
      </c>
      <c r="V26" s="74">
        <f t="shared" si="11"/>
        <v>380305</v>
      </c>
      <c r="W26" s="102">
        <v>1</v>
      </c>
      <c r="X26" s="102">
        <v>23</v>
      </c>
      <c r="Y26" s="208">
        <v>1216976</v>
      </c>
      <c r="Z26" s="350"/>
      <c r="AA26" s="208">
        <v>425484</v>
      </c>
      <c r="AB26" s="208"/>
      <c r="AC26" s="208"/>
      <c r="AD26" s="227">
        <f t="shared" si="7"/>
        <v>1642460</v>
      </c>
      <c r="AE26" s="102">
        <v>1</v>
      </c>
      <c r="AF26" s="102">
        <v>24</v>
      </c>
      <c r="AG26" s="208">
        <v>1293036.9999999998</v>
      </c>
      <c r="AH26" s="350"/>
      <c r="AI26" s="208">
        <v>425484</v>
      </c>
      <c r="AJ26" s="208"/>
      <c r="AK26" s="208"/>
      <c r="AL26" s="227">
        <f t="shared" si="8"/>
        <v>1718520.9999999998</v>
      </c>
    </row>
    <row r="27" spans="1:38" ht="18.95" customHeight="1" x14ac:dyDescent="0.25">
      <c r="A27" s="102">
        <v>16</v>
      </c>
      <c r="B27" s="102" t="s">
        <v>1411</v>
      </c>
      <c r="C27" s="102">
        <v>1</v>
      </c>
      <c r="D27" s="102">
        <v>10</v>
      </c>
      <c r="E27" s="208">
        <v>1140915</v>
      </c>
      <c r="F27" s="350"/>
      <c r="G27" s="208">
        <v>228183</v>
      </c>
      <c r="H27" s="208"/>
      <c r="I27" s="208"/>
      <c r="J27" s="227">
        <f t="shared" si="9"/>
        <v>1369098</v>
      </c>
      <c r="K27" s="102">
        <v>1</v>
      </c>
      <c r="L27" s="102">
        <v>9</v>
      </c>
      <c r="M27" s="208">
        <v>760610</v>
      </c>
      <c r="N27" s="350"/>
      <c r="O27" s="208">
        <v>136909.79999999999</v>
      </c>
      <c r="P27" s="208"/>
      <c r="Q27" s="208"/>
      <c r="R27" s="227">
        <f t="shared" si="10"/>
        <v>897519.8</v>
      </c>
      <c r="S27" s="227">
        <f t="shared" si="4"/>
        <v>0</v>
      </c>
      <c r="T27" s="227">
        <f t="shared" si="5"/>
        <v>380305</v>
      </c>
      <c r="U27" s="227">
        <f t="shared" si="6"/>
        <v>91273.200000000012</v>
      </c>
      <c r="V27" s="74">
        <f t="shared" si="11"/>
        <v>471578.19999999995</v>
      </c>
      <c r="W27" s="102">
        <v>1</v>
      </c>
      <c r="X27" s="102">
        <v>11</v>
      </c>
      <c r="Y27" s="208">
        <v>1216976</v>
      </c>
      <c r="Z27" s="350"/>
      <c r="AA27" s="208">
        <v>267734.72000000003</v>
      </c>
      <c r="AB27" s="208"/>
      <c r="AC27" s="208"/>
      <c r="AD27" s="227">
        <f t="shared" si="7"/>
        <v>1484710.72</v>
      </c>
      <c r="AE27" s="102">
        <v>1</v>
      </c>
      <c r="AF27" s="102">
        <v>12</v>
      </c>
      <c r="AG27" s="208">
        <v>1293036.9999999998</v>
      </c>
      <c r="AH27" s="350"/>
      <c r="AI27" s="208">
        <v>310328.87999999995</v>
      </c>
      <c r="AJ27" s="208"/>
      <c r="AK27" s="208"/>
      <c r="AL27" s="227">
        <f t="shared" si="8"/>
        <v>1603365.8799999997</v>
      </c>
    </row>
    <row r="28" spans="1:38" ht="18.95" customHeight="1" x14ac:dyDescent="0.25">
      <c r="A28" s="102">
        <v>17</v>
      </c>
      <c r="B28" s="102" t="s">
        <v>1412</v>
      </c>
      <c r="C28" s="102">
        <v>1</v>
      </c>
      <c r="D28" s="102">
        <v>22</v>
      </c>
      <c r="E28" s="208">
        <v>1140915</v>
      </c>
      <c r="F28" s="350"/>
      <c r="G28" s="208">
        <v>425484</v>
      </c>
      <c r="H28" s="208"/>
      <c r="I28" s="208"/>
      <c r="J28" s="227">
        <f t="shared" si="9"/>
        <v>1566399</v>
      </c>
      <c r="K28" s="102">
        <v>1</v>
      </c>
      <c r="L28" s="102">
        <v>21</v>
      </c>
      <c r="M28" s="208">
        <v>760610</v>
      </c>
      <c r="N28" s="350"/>
      <c r="O28" s="208">
        <v>425484</v>
      </c>
      <c r="P28" s="208"/>
      <c r="Q28" s="208"/>
      <c r="R28" s="227">
        <f t="shared" si="10"/>
        <v>1186094</v>
      </c>
      <c r="S28" s="227">
        <f t="shared" si="4"/>
        <v>0</v>
      </c>
      <c r="T28" s="227">
        <f t="shared" si="5"/>
        <v>380305</v>
      </c>
      <c r="U28" s="227">
        <f t="shared" si="6"/>
        <v>0</v>
      </c>
      <c r="V28" s="74">
        <f t="shared" si="11"/>
        <v>380305</v>
      </c>
      <c r="W28" s="102">
        <v>1</v>
      </c>
      <c r="X28" s="102">
        <v>23</v>
      </c>
      <c r="Y28" s="208">
        <v>1216976</v>
      </c>
      <c r="Z28" s="350"/>
      <c r="AA28" s="208">
        <v>425484</v>
      </c>
      <c r="AB28" s="208"/>
      <c r="AC28" s="208"/>
      <c r="AD28" s="227">
        <f t="shared" si="7"/>
        <v>1642460</v>
      </c>
      <c r="AE28" s="102">
        <v>1</v>
      </c>
      <c r="AF28" s="102">
        <v>24</v>
      </c>
      <c r="AG28" s="208">
        <v>1293036.9999999998</v>
      </c>
      <c r="AH28" s="350"/>
      <c r="AI28" s="208">
        <v>425484</v>
      </c>
      <c r="AJ28" s="208"/>
      <c r="AK28" s="208"/>
      <c r="AL28" s="227">
        <f t="shared" si="8"/>
        <v>1718520.9999999998</v>
      </c>
    </row>
    <row r="31" spans="1:38" ht="16.5" x14ac:dyDescent="0.3">
      <c r="A31" s="30"/>
      <c r="B31" s="217" t="s">
        <v>230</v>
      </c>
      <c r="C31" s="31"/>
      <c r="D31" s="31"/>
      <c r="E31" s="31"/>
      <c r="G31" s="31"/>
      <c r="H31" s="31"/>
      <c r="I31" s="31"/>
      <c r="J31" s="3"/>
      <c r="K31" s="22"/>
      <c r="L31" s="180"/>
      <c r="M31" s="22"/>
      <c r="N31" s="375"/>
      <c r="O31" s="180"/>
      <c r="P31" s="22"/>
      <c r="Q31" s="292"/>
      <c r="R31" s="133"/>
      <c r="S31" s="180"/>
      <c r="T31" s="180"/>
      <c r="U31" s="180"/>
      <c r="V31" s="22"/>
      <c r="W31" s="31"/>
      <c r="X31" s="31"/>
      <c r="Y31" s="31"/>
      <c r="AA31" s="31"/>
      <c r="AB31" s="31"/>
      <c r="AC31" s="31"/>
      <c r="AD31" s="3"/>
      <c r="AE31" s="31"/>
      <c r="AF31" s="31"/>
      <c r="AG31" s="31"/>
      <c r="AI31" s="31"/>
      <c r="AJ31" s="31"/>
      <c r="AK31" s="31"/>
      <c r="AL31" s="3"/>
    </row>
    <row r="32" spans="1:38" ht="16.5" customHeight="1" thickBot="1" x14ac:dyDescent="0.3">
      <c r="A32" s="30"/>
      <c r="B32" s="1507"/>
      <c r="C32" s="177"/>
      <c r="D32" s="177"/>
      <c r="E32" s="177"/>
      <c r="F32" s="336"/>
      <c r="G32" s="177"/>
      <c r="H32" s="1507"/>
      <c r="I32" s="177"/>
      <c r="J32" s="178"/>
      <c r="K32" s="9"/>
      <c r="L32" s="9"/>
      <c r="M32" s="178"/>
      <c r="N32" s="363"/>
      <c r="O32" s="218"/>
      <c r="P32" s="219"/>
      <c r="Q32" s="1675"/>
      <c r="R32" s="1675"/>
      <c r="S32" s="1675"/>
      <c r="T32" s="133"/>
      <c r="U32" s="133"/>
      <c r="V32" s="148"/>
      <c r="W32" s="9"/>
      <c r="X32" s="9"/>
      <c r="Y32" s="9"/>
      <c r="Z32" s="373"/>
      <c r="AA32" s="9"/>
      <c r="AB32" s="1509"/>
      <c r="AC32" s="9"/>
      <c r="AD32" s="178"/>
      <c r="AE32" s="9"/>
      <c r="AF32" s="9"/>
      <c r="AG32" s="9"/>
      <c r="AH32" s="373"/>
      <c r="AI32" s="9"/>
      <c r="AJ32" s="1509"/>
      <c r="AK32" s="9"/>
      <c r="AL32" s="178"/>
    </row>
    <row r="33" spans="1:38" s="181" customFormat="1" ht="25.5" customHeight="1" x14ac:dyDescent="0.25">
      <c r="A33" s="30"/>
      <c r="B33" s="1884" t="s">
        <v>4720</v>
      </c>
      <c r="C33" s="1884"/>
      <c r="D33" s="1884"/>
      <c r="E33" s="1884"/>
      <c r="F33" s="1884"/>
      <c r="G33" s="1884"/>
      <c r="H33" s="1884"/>
      <c r="I33" s="1884"/>
      <c r="J33" s="1884"/>
      <c r="K33" s="31"/>
      <c r="L33" s="134"/>
      <c r="M33" s="180"/>
      <c r="N33" s="346"/>
      <c r="O33" s="34"/>
      <c r="P33" s="180"/>
      <c r="Q33" s="31"/>
      <c r="R33" s="41" t="s">
        <v>228</v>
      </c>
      <c r="S33" s="34"/>
      <c r="T33" s="34"/>
      <c r="U33" s="34"/>
      <c r="V33" s="180"/>
      <c r="W33" s="134"/>
      <c r="X33" s="134"/>
      <c r="Y33" s="134"/>
      <c r="Z33" s="337"/>
      <c r="AA33" s="31"/>
      <c r="AB33" s="179"/>
      <c r="AC33" s="31"/>
      <c r="AD33" s="31"/>
      <c r="AE33" s="134"/>
      <c r="AF33" s="134"/>
      <c r="AG33" s="134"/>
      <c r="AH33" s="337"/>
      <c r="AI33" s="31"/>
      <c r="AJ33" s="179"/>
      <c r="AK33" s="31"/>
      <c r="AL33" s="31"/>
    </row>
    <row r="34" spans="1:38" ht="17.25" customHeight="1" x14ac:dyDescent="0.25">
      <c r="A34" s="239"/>
      <c r="B34" s="240"/>
      <c r="C34" s="1515" t="s">
        <v>1684</v>
      </c>
      <c r="D34" s="1515"/>
      <c r="E34" s="1515"/>
      <c r="F34" s="1516"/>
      <c r="G34" s="241"/>
      <c r="H34" s="242"/>
      <c r="I34" s="1517"/>
      <c r="J34" s="243"/>
      <c r="K34" s="1518" t="s">
        <v>395</v>
      </c>
      <c r="L34" s="1515"/>
      <c r="M34" s="1515"/>
      <c r="N34" s="1516"/>
      <c r="O34" s="1519"/>
      <c r="P34" s="1517"/>
      <c r="Q34" s="243"/>
      <c r="R34" s="243"/>
      <c r="S34" s="1873" t="s">
        <v>264</v>
      </c>
      <c r="T34" s="1874"/>
      <c r="U34" s="1874"/>
      <c r="V34" s="1875"/>
      <c r="W34" s="1515" t="s">
        <v>4719</v>
      </c>
      <c r="X34" s="1515"/>
      <c r="Y34" s="1515"/>
      <c r="Z34" s="1516"/>
      <c r="AA34" s="241"/>
      <c r="AB34" s="242"/>
      <c r="AC34" s="1517"/>
      <c r="AD34" s="243"/>
      <c r="AE34" s="1515" t="s">
        <v>1685</v>
      </c>
      <c r="AF34" s="1515"/>
      <c r="AG34" s="1515"/>
      <c r="AH34" s="1516"/>
      <c r="AI34" s="241"/>
      <c r="AJ34" s="242"/>
      <c r="AK34" s="1517"/>
      <c r="AL34" s="243"/>
    </row>
    <row r="35" spans="1:38" s="181" customFormat="1" ht="16.5" customHeight="1" x14ac:dyDescent="0.25">
      <c r="A35" s="244"/>
      <c r="B35" s="245"/>
      <c r="C35" s="239"/>
      <c r="D35" s="239"/>
      <c r="E35" s="239"/>
      <c r="F35" s="374" t="s">
        <v>262</v>
      </c>
      <c r="G35" s="246"/>
      <c r="H35" s="247"/>
      <c r="I35" s="243"/>
      <c r="J35" s="220"/>
      <c r="K35" s="239"/>
      <c r="L35" s="239"/>
      <c r="M35" s="239"/>
      <c r="N35" s="346"/>
      <c r="O35" s="248" t="s">
        <v>262</v>
      </c>
      <c r="P35" s="248"/>
      <c r="Q35" s="22"/>
      <c r="R35" s="220"/>
      <c r="S35" s="239"/>
      <c r="T35" s="1881" t="s">
        <v>259</v>
      </c>
      <c r="U35" s="1881" t="s">
        <v>262</v>
      </c>
      <c r="V35" s="239"/>
      <c r="W35" s="239"/>
      <c r="X35" s="239"/>
      <c r="Y35" s="239"/>
      <c r="Z35" s="374" t="s">
        <v>262</v>
      </c>
      <c r="AA35" s="246"/>
      <c r="AB35" s="247"/>
      <c r="AC35" s="243"/>
      <c r="AD35" s="220"/>
      <c r="AE35" s="239"/>
      <c r="AF35" s="239"/>
      <c r="AG35" s="239"/>
      <c r="AH35" s="374" t="s">
        <v>262</v>
      </c>
      <c r="AI35" s="246"/>
      <c r="AJ35" s="247"/>
      <c r="AK35" s="243"/>
      <c r="AL35" s="220"/>
    </row>
    <row r="36" spans="1:38" s="181" customFormat="1" ht="89.25" x14ac:dyDescent="0.25">
      <c r="A36" s="224" t="s">
        <v>114</v>
      </c>
      <c r="B36" s="1511" t="s">
        <v>231</v>
      </c>
      <c r="C36" s="1511" t="s">
        <v>223</v>
      </c>
      <c r="D36" s="1511" t="s">
        <v>258</v>
      </c>
      <c r="E36" s="1513" t="s">
        <v>259</v>
      </c>
      <c r="F36" s="530" t="s">
        <v>333</v>
      </c>
      <c r="G36" s="258" t="s">
        <v>311</v>
      </c>
      <c r="H36" s="258" t="s">
        <v>260</v>
      </c>
      <c r="I36" s="258" t="s">
        <v>312</v>
      </c>
      <c r="J36" s="1513" t="s">
        <v>261</v>
      </c>
      <c r="K36" s="1511" t="s">
        <v>223</v>
      </c>
      <c r="L36" s="1511" t="s">
        <v>258</v>
      </c>
      <c r="M36" s="1513" t="s">
        <v>259</v>
      </c>
      <c r="N36" s="531" t="s">
        <v>333</v>
      </c>
      <c r="O36" s="258" t="s">
        <v>311</v>
      </c>
      <c r="P36" s="258" t="s">
        <v>260</v>
      </c>
      <c r="Q36" s="258" t="s">
        <v>312</v>
      </c>
      <c r="R36" s="1513" t="s">
        <v>261</v>
      </c>
      <c r="S36" s="1511" t="s">
        <v>223</v>
      </c>
      <c r="T36" s="1882"/>
      <c r="U36" s="1882"/>
      <c r="V36" s="1511" t="s">
        <v>263</v>
      </c>
      <c r="W36" s="1511" t="s">
        <v>223</v>
      </c>
      <c r="X36" s="1511" t="s">
        <v>258</v>
      </c>
      <c r="Y36" s="1513" t="s">
        <v>259</v>
      </c>
      <c r="Z36" s="530" t="s">
        <v>333</v>
      </c>
      <c r="AA36" s="258" t="s">
        <v>311</v>
      </c>
      <c r="AB36" s="258" t="s">
        <v>260</v>
      </c>
      <c r="AC36" s="258" t="s">
        <v>312</v>
      </c>
      <c r="AD36" s="1513" t="s">
        <v>261</v>
      </c>
      <c r="AE36" s="1511" t="s">
        <v>223</v>
      </c>
      <c r="AF36" s="1511" t="s">
        <v>258</v>
      </c>
      <c r="AG36" s="1513" t="s">
        <v>259</v>
      </c>
      <c r="AH36" s="530" t="s">
        <v>333</v>
      </c>
      <c r="AI36" s="258" t="s">
        <v>311</v>
      </c>
      <c r="AJ36" s="258" t="s">
        <v>260</v>
      </c>
      <c r="AK36" s="258" t="s">
        <v>312</v>
      </c>
      <c r="AL36" s="1513" t="s">
        <v>261</v>
      </c>
    </row>
    <row r="37" spans="1:38" s="15" customFormat="1" ht="12.75" x14ac:dyDescent="0.25">
      <c r="A37" s="123">
        <v>1</v>
      </c>
      <c r="B37" s="123">
        <v>2</v>
      </c>
      <c r="C37" s="224">
        <v>3</v>
      </c>
      <c r="D37" s="123">
        <v>4</v>
      </c>
      <c r="E37" s="123">
        <v>5</v>
      </c>
      <c r="F37" s="347">
        <v>6</v>
      </c>
      <c r="G37" s="123">
        <v>7</v>
      </c>
      <c r="H37" s="123">
        <v>8</v>
      </c>
      <c r="I37" s="224">
        <v>9</v>
      </c>
      <c r="J37" s="123">
        <v>10</v>
      </c>
      <c r="K37" s="123">
        <v>11</v>
      </c>
      <c r="L37" s="224">
        <v>12</v>
      </c>
      <c r="M37" s="123">
        <v>13</v>
      </c>
      <c r="N37" s="347">
        <v>14</v>
      </c>
      <c r="O37" s="224">
        <v>15</v>
      </c>
      <c r="P37" s="123">
        <v>16</v>
      </c>
      <c r="Q37" s="123">
        <v>17</v>
      </c>
      <c r="R37" s="224">
        <v>18</v>
      </c>
      <c r="S37" s="123">
        <v>19</v>
      </c>
      <c r="T37" s="123">
        <v>20</v>
      </c>
      <c r="U37" s="224">
        <v>21</v>
      </c>
      <c r="V37" s="123">
        <v>22</v>
      </c>
      <c r="W37" s="224">
        <v>23</v>
      </c>
      <c r="X37" s="123">
        <v>24</v>
      </c>
      <c r="Y37" s="224">
        <v>25</v>
      </c>
      <c r="Z37" s="123">
        <v>26</v>
      </c>
      <c r="AA37" s="224">
        <v>27</v>
      </c>
      <c r="AB37" s="123">
        <v>28</v>
      </c>
      <c r="AC37" s="224">
        <v>29</v>
      </c>
      <c r="AD37" s="123">
        <v>30</v>
      </c>
      <c r="AE37" s="224">
        <v>31</v>
      </c>
      <c r="AF37" s="123">
        <v>32</v>
      </c>
      <c r="AG37" s="224">
        <v>33</v>
      </c>
      <c r="AH37" s="123">
        <v>34</v>
      </c>
      <c r="AI37" s="224">
        <v>35</v>
      </c>
      <c r="AJ37" s="123">
        <v>36</v>
      </c>
      <c r="AK37" s="224">
        <v>37</v>
      </c>
      <c r="AL37" s="123">
        <v>38</v>
      </c>
    </row>
    <row r="38" spans="1:38" x14ac:dyDescent="0.25">
      <c r="A38" s="102"/>
      <c r="B38" s="226" t="s">
        <v>265</v>
      </c>
      <c r="C38" s="102"/>
      <c r="D38" s="102"/>
      <c r="E38" s="208"/>
      <c r="F38" s="350"/>
      <c r="G38" s="208"/>
      <c r="H38" s="208"/>
      <c r="I38" s="208"/>
      <c r="J38" s="208"/>
      <c r="K38" s="102"/>
      <c r="L38" s="102"/>
      <c r="M38" s="208"/>
      <c r="N38" s="350"/>
      <c r="O38" s="208"/>
      <c r="P38" s="208"/>
      <c r="Q38" s="208"/>
      <c r="R38" s="208"/>
      <c r="S38" s="227"/>
      <c r="T38" s="227"/>
      <c r="U38" s="227"/>
      <c r="V38" s="1508"/>
      <c r="W38" s="102"/>
      <c r="X38" s="102"/>
      <c r="Y38" s="208"/>
      <c r="Z38" s="350"/>
      <c r="AA38" s="208"/>
      <c r="AB38" s="208"/>
      <c r="AC38" s="208"/>
      <c r="AD38" s="208"/>
      <c r="AE38" s="102"/>
      <c r="AF38" s="102"/>
      <c r="AG38" s="208"/>
      <c r="AH38" s="350"/>
      <c r="AI38" s="208"/>
      <c r="AJ38" s="208"/>
      <c r="AK38" s="208"/>
      <c r="AL38" s="208"/>
    </row>
    <row r="39" spans="1:38" x14ac:dyDescent="0.25">
      <c r="A39" s="102"/>
      <c r="B39" s="226"/>
      <c r="C39" s="102"/>
      <c r="D39" s="102"/>
      <c r="E39" s="208"/>
      <c r="F39" s="350"/>
      <c r="G39" s="208"/>
      <c r="H39" s="208"/>
      <c r="I39" s="208"/>
      <c r="J39" s="208"/>
      <c r="K39" s="102"/>
      <c r="L39" s="102"/>
      <c r="M39" s="208"/>
      <c r="N39" s="350"/>
      <c r="O39" s="208"/>
      <c r="P39" s="208"/>
      <c r="Q39" s="208"/>
      <c r="R39" s="208"/>
      <c r="S39" s="227"/>
      <c r="T39" s="227"/>
      <c r="U39" s="227"/>
      <c r="V39" s="1508"/>
      <c r="W39" s="102"/>
      <c r="X39" s="102"/>
      <c r="Y39" s="208"/>
      <c r="Z39" s="350"/>
      <c r="AA39" s="208"/>
      <c r="AB39" s="208"/>
      <c r="AC39" s="208"/>
      <c r="AD39" s="208"/>
      <c r="AE39" s="102"/>
      <c r="AF39" s="102"/>
      <c r="AG39" s="208"/>
      <c r="AH39" s="350"/>
      <c r="AI39" s="208"/>
      <c r="AJ39" s="208"/>
      <c r="AK39" s="208"/>
      <c r="AL39" s="208"/>
    </row>
    <row r="40" spans="1:38" ht="14.25" x14ac:dyDescent="0.25">
      <c r="A40" s="102"/>
      <c r="B40" s="228" t="s">
        <v>113</v>
      </c>
      <c r="C40" s="229">
        <f>SUM(C42:C63)</f>
        <v>22</v>
      </c>
      <c r="D40" s="227"/>
      <c r="E40" s="229">
        <f>SUM(E42:E63)</f>
        <v>24157635</v>
      </c>
      <c r="F40" s="227">
        <f t="shared" ref="F40:AK40" si="12">SUM(F42:F57)</f>
        <v>0</v>
      </c>
      <c r="G40" s="229">
        <f>SUM(G42:G63)</f>
        <v>5059627.0000000009</v>
      </c>
      <c r="H40" s="227">
        <f t="shared" si="12"/>
        <v>0</v>
      </c>
      <c r="I40" s="227">
        <f t="shared" si="12"/>
        <v>0</v>
      </c>
      <c r="J40" s="229">
        <f>SUM(J42:J63)</f>
        <v>29217261.999999996</v>
      </c>
      <c r="K40" s="229">
        <f>SUM(K42:K63)</f>
        <v>22</v>
      </c>
      <c r="L40" s="227"/>
      <c r="M40" s="229">
        <f>SUM(M42:M63)</f>
        <v>16105090</v>
      </c>
      <c r="N40" s="227">
        <f t="shared" si="12"/>
        <v>0</v>
      </c>
      <c r="O40" s="229">
        <f>SUM(O42:O63)</f>
        <v>5459647.0000000019</v>
      </c>
      <c r="P40" s="227">
        <f t="shared" si="12"/>
        <v>0</v>
      </c>
      <c r="Q40" s="227">
        <f t="shared" si="12"/>
        <v>0</v>
      </c>
      <c r="R40" s="229">
        <f t="shared" si="12"/>
        <v>15859399.199999997</v>
      </c>
      <c r="S40" s="227">
        <f t="shared" si="12"/>
        <v>0</v>
      </c>
      <c r="T40" s="227">
        <f t="shared" si="12"/>
        <v>5869925</v>
      </c>
      <c r="U40" s="227">
        <f t="shared" si="12"/>
        <v>809120.6</v>
      </c>
      <c r="V40" s="227">
        <f t="shared" si="12"/>
        <v>6679045.5999999996</v>
      </c>
      <c r="W40" s="229">
        <f>SUM(W42:W63)</f>
        <v>22</v>
      </c>
      <c r="X40" s="227"/>
      <c r="Y40" s="229">
        <f>SUM(Y42:Y63)</f>
        <v>25768144</v>
      </c>
      <c r="Z40" s="227">
        <f t="shared" si="12"/>
        <v>0</v>
      </c>
      <c r="AA40" s="229">
        <f>SUM(AA42:AA63)</f>
        <v>5461493.6399999978</v>
      </c>
      <c r="AB40" s="227">
        <f t="shared" si="12"/>
        <v>0</v>
      </c>
      <c r="AC40" s="227">
        <f t="shared" si="12"/>
        <v>0</v>
      </c>
      <c r="AD40" s="229">
        <f>SUM(AD42:AD63)</f>
        <v>31229637.639999989</v>
      </c>
      <c r="AE40" s="229">
        <f>SUM(AE42:AE63)</f>
        <v>22</v>
      </c>
      <c r="AF40" s="227">
        <f t="shared" si="12"/>
        <v>312</v>
      </c>
      <c r="AG40" s="229">
        <f>SUM(AG42:AG63)</f>
        <v>27378653</v>
      </c>
      <c r="AH40" s="227">
        <f t="shared" si="12"/>
        <v>0</v>
      </c>
      <c r="AI40" s="229">
        <f>SUM(AI42:AI63)</f>
        <v>5919874.1600000011</v>
      </c>
      <c r="AJ40" s="227">
        <f t="shared" si="12"/>
        <v>0</v>
      </c>
      <c r="AK40" s="227">
        <f t="shared" si="12"/>
        <v>0</v>
      </c>
      <c r="AL40" s="229">
        <f>SUM(AL42:AL63)</f>
        <v>33298527.159999989</v>
      </c>
    </row>
    <row r="41" spans="1:38" x14ac:dyDescent="0.25">
      <c r="A41" s="102"/>
      <c r="B41" s="191" t="s">
        <v>126</v>
      </c>
      <c r="C41" s="102"/>
      <c r="D41" s="102"/>
      <c r="E41" s="208"/>
      <c r="F41" s="350"/>
      <c r="G41" s="208"/>
      <c r="H41" s="208"/>
      <c r="I41" s="208"/>
      <c r="J41" s="208"/>
      <c r="K41" s="102"/>
      <c r="L41" s="102"/>
      <c r="M41" s="208"/>
      <c r="N41" s="350"/>
      <c r="O41" s="208"/>
      <c r="P41" s="208"/>
      <c r="Q41" s="208"/>
      <c r="R41" s="208"/>
      <c r="S41" s="227"/>
      <c r="T41" s="227"/>
      <c r="U41" s="227"/>
      <c r="V41" s="1508"/>
      <c r="W41" s="102"/>
      <c r="X41" s="102"/>
      <c r="Y41" s="208"/>
      <c r="Z41" s="350"/>
      <c r="AA41" s="208"/>
      <c r="AB41" s="208"/>
      <c r="AC41" s="208"/>
      <c r="AD41" s="208"/>
      <c r="AE41" s="102"/>
      <c r="AF41" s="102"/>
      <c r="AG41" s="208"/>
      <c r="AH41" s="350"/>
      <c r="AI41" s="208"/>
      <c r="AJ41" s="208"/>
      <c r="AK41" s="208"/>
      <c r="AL41" s="208"/>
    </row>
    <row r="42" spans="1:38" ht="18.95" customHeight="1" x14ac:dyDescent="0.25">
      <c r="A42" s="102">
        <v>1</v>
      </c>
      <c r="B42" s="102" t="s">
        <v>1413</v>
      </c>
      <c r="C42" s="102">
        <v>1</v>
      </c>
      <c r="D42" s="102">
        <v>10</v>
      </c>
      <c r="E42" s="208">
        <v>1140915</v>
      </c>
      <c r="F42" s="350"/>
      <c r="G42" s="208">
        <v>228183</v>
      </c>
      <c r="H42" s="208"/>
      <c r="I42" s="208"/>
      <c r="J42" s="227">
        <f t="shared" ref="J42:J57" si="13">E42+G42+H42+I42</f>
        <v>1369098</v>
      </c>
      <c r="K42" s="102">
        <v>1</v>
      </c>
      <c r="L42" s="102">
        <v>9</v>
      </c>
      <c r="M42" s="208">
        <v>760610</v>
      </c>
      <c r="N42" s="350"/>
      <c r="O42" s="208">
        <v>136909.79999999999</v>
      </c>
      <c r="P42" s="208"/>
      <c r="Q42" s="208"/>
      <c r="R42" s="227">
        <f>M42+O42+P42+Q42</f>
        <v>897519.8</v>
      </c>
      <c r="S42" s="227">
        <f t="shared" ref="S42:S57" si="14">C42-K42</f>
        <v>0</v>
      </c>
      <c r="T42" s="227">
        <f t="shared" ref="T42:T57" si="15">+E42-M42</f>
        <v>380305</v>
      </c>
      <c r="U42" s="227">
        <f t="shared" ref="U42:U57" si="16">+G42+H42+I42-O42-P42-Q42</f>
        <v>91273.200000000012</v>
      </c>
      <c r="V42" s="74">
        <f>J42-R42</f>
        <v>471578.19999999995</v>
      </c>
      <c r="W42" s="102">
        <v>1</v>
      </c>
      <c r="X42" s="102">
        <v>11</v>
      </c>
      <c r="Y42" s="208">
        <v>1216976</v>
      </c>
      <c r="Z42" s="350"/>
      <c r="AA42" s="208">
        <v>267734.72000000003</v>
      </c>
      <c r="AB42" s="208"/>
      <c r="AC42" s="208"/>
      <c r="AD42" s="227">
        <f t="shared" ref="AD42:AD57" si="17">Y42+AA42+AB42+AC42</f>
        <v>1484710.72</v>
      </c>
      <c r="AE42" s="102">
        <v>1</v>
      </c>
      <c r="AF42" s="102">
        <v>12</v>
      </c>
      <c r="AG42" s="208">
        <v>1293036.9999999998</v>
      </c>
      <c r="AH42" s="350"/>
      <c r="AI42" s="208">
        <v>310328.87999999995</v>
      </c>
      <c r="AJ42" s="208"/>
      <c r="AK42" s="208"/>
      <c r="AL42" s="227">
        <f t="shared" ref="AL42:AL57" si="18">AG42+AI42+AJ42+AK42</f>
        <v>1603365.8799999997</v>
      </c>
    </row>
    <row r="43" spans="1:38" ht="18.95" customHeight="1" x14ac:dyDescent="0.25">
      <c r="A43" s="102">
        <v>2</v>
      </c>
      <c r="B43" s="102" t="s">
        <v>1414</v>
      </c>
      <c r="C43" s="102">
        <v>1</v>
      </c>
      <c r="D43" s="102">
        <v>13</v>
      </c>
      <c r="E43" s="208">
        <v>1091310</v>
      </c>
      <c r="F43" s="350"/>
      <c r="G43" s="208">
        <v>283740.60000000003</v>
      </c>
      <c r="H43" s="208"/>
      <c r="I43" s="208"/>
      <c r="J43" s="227">
        <f t="shared" si="13"/>
        <v>1375050.6</v>
      </c>
      <c r="K43" s="102">
        <v>1</v>
      </c>
      <c r="L43" s="102">
        <v>12</v>
      </c>
      <c r="M43" s="208">
        <v>727540</v>
      </c>
      <c r="N43" s="350"/>
      <c r="O43" s="208">
        <v>174609.6</v>
      </c>
      <c r="P43" s="208"/>
      <c r="Q43" s="208"/>
      <c r="R43" s="227">
        <f t="shared" ref="R43:R57" si="19">M43+O43+P43+Q43</f>
        <v>902149.6</v>
      </c>
      <c r="S43" s="227">
        <f t="shared" si="14"/>
        <v>0</v>
      </c>
      <c r="T43" s="227">
        <f t="shared" si="15"/>
        <v>363770</v>
      </c>
      <c r="U43" s="227">
        <f t="shared" si="16"/>
        <v>109131.00000000003</v>
      </c>
      <c r="V43" s="74">
        <f t="shared" ref="V43:V57" si="20">J43-R43</f>
        <v>472901.00000000012</v>
      </c>
      <c r="W43" s="102">
        <v>1</v>
      </c>
      <c r="X43" s="102">
        <v>14</v>
      </c>
      <c r="Y43" s="208">
        <v>1164064</v>
      </c>
      <c r="Z43" s="350"/>
      <c r="AA43" s="208">
        <v>325937.92000000004</v>
      </c>
      <c r="AB43" s="208"/>
      <c r="AC43" s="208"/>
      <c r="AD43" s="227">
        <f t="shared" si="17"/>
        <v>1490001.9199999999</v>
      </c>
      <c r="AE43" s="102">
        <v>1</v>
      </c>
      <c r="AF43" s="102">
        <v>15</v>
      </c>
      <c r="AG43" s="208">
        <v>1236818</v>
      </c>
      <c r="AH43" s="350"/>
      <c r="AI43" s="208">
        <v>371045.39999999997</v>
      </c>
      <c r="AJ43" s="208"/>
      <c r="AK43" s="208"/>
      <c r="AL43" s="227">
        <f t="shared" si="18"/>
        <v>1607863.4</v>
      </c>
    </row>
    <row r="44" spans="1:38" ht="18.95" customHeight="1" x14ac:dyDescent="0.25">
      <c r="A44" s="102">
        <v>3</v>
      </c>
      <c r="B44" s="102" t="s">
        <v>1415</v>
      </c>
      <c r="C44" s="102">
        <v>1</v>
      </c>
      <c r="D44" s="102">
        <v>15</v>
      </c>
      <c r="E44" s="208">
        <v>1190520</v>
      </c>
      <c r="F44" s="350"/>
      <c r="G44" s="208">
        <v>218262</v>
      </c>
      <c r="H44" s="208"/>
      <c r="I44" s="208"/>
      <c r="J44" s="227">
        <f t="shared" si="13"/>
        <v>1408782</v>
      </c>
      <c r="K44" s="102">
        <v>1</v>
      </c>
      <c r="L44" s="102">
        <v>14</v>
      </c>
      <c r="M44" s="208">
        <v>793680</v>
      </c>
      <c r="N44" s="350"/>
      <c r="O44" s="208">
        <v>203711.2</v>
      </c>
      <c r="P44" s="208"/>
      <c r="Q44" s="208"/>
      <c r="R44" s="227">
        <f t="shared" si="19"/>
        <v>997391.2</v>
      </c>
      <c r="S44" s="227">
        <f t="shared" si="14"/>
        <v>0</v>
      </c>
      <c r="T44" s="227">
        <f t="shared" si="15"/>
        <v>396840</v>
      </c>
      <c r="U44" s="227">
        <f t="shared" si="16"/>
        <v>14550.799999999988</v>
      </c>
      <c r="V44" s="74">
        <f t="shared" si="20"/>
        <v>411390.80000000005</v>
      </c>
      <c r="W44" s="102">
        <v>1</v>
      </c>
      <c r="X44" s="102">
        <v>16</v>
      </c>
      <c r="Y44" s="208">
        <v>1269888</v>
      </c>
      <c r="Z44" s="350"/>
      <c r="AA44" s="208">
        <v>218262</v>
      </c>
      <c r="AB44" s="208"/>
      <c r="AC44" s="208"/>
      <c r="AD44" s="227">
        <f t="shared" si="17"/>
        <v>1488150</v>
      </c>
      <c r="AE44" s="102">
        <v>1</v>
      </c>
      <c r="AF44" s="102">
        <v>17</v>
      </c>
      <c r="AG44" s="208">
        <v>1349256</v>
      </c>
      <c r="AH44" s="350"/>
      <c r="AI44" s="208">
        <v>218262</v>
      </c>
      <c r="AJ44" s="208"/>
      <c r="AK44" s="208"/>
      <c r="AL44" s="227">
        <f t="shared" si="18"/>
        <v>1567518</v>
      </c>
    </row>
    <row r="45" spans="1:38" ht="18.95" customHeight="1" x14ac:dyDescent="0.25">
      <c r="A45" s="102">
        <v>4</v>
      </c>
      <c r="B45" s="102" t="s">
        <v>1416</v>
      </c>
      <c r="C45" s="102">
        <v>1</v>
      </c>
      <c r="D45" s="102">
        <v>22</v>
      </c>
      <c r="E45" s="208">
        <v>1091310</v>
      </c>
      <c r="F45" s="350"/>
      <c r="G45" s="208">
        <v>370113</v>
      </c>
      <c r="H45" s="208"/>
      <c r="I45" s="208"/>
      <c r="J45" s="227">
        <f t="shared" si="13"/>
        <v>1461423</v>
      </c>
      <c r="K45" s="102">
        <v>1</v>
      </c>
      <c r="L45" s="102">
        <v>21</v>
      </c>
      <c r="M45" s="208">
        <v>727540</v>
      </c>
      <c r="N45" s="350"/>
      <c r="O45" s="208">
        <v>370113</v>
      </c>
      <c r="P45" s="208"/>
      <c r="Q45" s="208"/>
      <c r="R45" s="227">
        <f t="shared" si="19"/>
        <v>1097653</v>
      </c>
      <c r="S45" s="227">
        <f t="shared" si="14"/>
        <v>0</v>
      </c>
      <c r="T45" s="227">
        <f t="shared" si="15"/>
        <v>363770</v>
      </c>
      <c r="U45" s="227">
        <f t="shared" si="16"/>
        <v>0</v>
      </c>
      <c r="V45" s="74">
        <f t="shared" si="20"/>
        <v>363770</v>
      </c>
      <c r="W45" s="102">
        <v>1</v>
      </c>
      <c r="X45" s="102">
        <v>23</v>
      </c>
      <c r="Y45" s="208">
        <v>1164064</v>
      </c>
      <c r="Z45" s="350"/>
      <c r="AA45" s="208">
        <v>370113</v>
      </c>
      <c r="AB45" s="208"/>
      <c r="AC45" s="208"/>
      <c r="AD45" s="227">
        <f t="shared" si="17"/>
        <v>1534177</v>
      </c>
      <c r="AE45" s="102">
        <v>1</v>
      </c>
      <c r="AF45" s="102">
        <v>24</v>
      </c>
      <c r="AG45" s="208">
        <v>1236818</v>
      </c>
      <c r="AH45" s="350"/>
      <c r="AI45" s="208">
        <v>371045.39999999997</v>
      </c>
      <c r="AJ45" s="208"/>
      <c r="AK45" s="208"/>
      <c r="AL45" s="227">
        <f t="shared" si="18"/>
        <v>1607863.4</v>
      </c>
    </row>
    <row r="46" spans="1:38" ht="18.95" customHeight="1" x14ac:dyDescent="0.25">
      <c r="A46" s="102">
        <v>5</v>
      </c>
      <c r="B46" s="102" t="s">
        <v>1417</v>
      </c>
      <c r="C46" s="102">
        <v>1</v>
      </c>
      <c r="D46" s="102">
        <v>26</v>
      </c>
      <c r="E46" s="208">
        <v>1091310</v>
      </c>
      <c r="F46" s="350"/>
      <c r="G46" s="208">
        <v>493484</v>
      </c>
      <c r="H46" s="208"/>
      <c r="I46" s="208"/>
      <c r="J46" s="227">
        <f t="shared" si="13"/>
        <v>1584794</v>
      </c>
      <c r="K46" s="102">
        <v>1</v>
      </c>
      <c r="L46" s="102">
        <v>25</v>
      </c>
      <c r="M46" s="208">
        <v>727540</v>
      </c>
      <c r="N46" s="350"/>
      <c r="O46" s="208">
        <v>493484</v>
      </c>
      <c r="P46" s="208"/>
      <c r="Q46" s="208"/>
      <c r="R46" s="227">
        <f t="shared" si="19"/>
        <v>1221024</v>
      </c>
      <c r="S46" s="227">
        <f t="shared" si="14"/>
        <v>0</v>
      </c>
      <c r="T46" s="227">
        <f t="shared" si="15"/>
        <v>363770</v>
      </c>
      <c r="U46" s="227">
        <f t="shared" si="16"/>
        <v>0</v>
      </c>
      <c r="V46" s="74">
        <f t="shared" si="20"/>
        <v>363770</v>
      </c>
      <c r="W46" s="102">
        <v>1</v>
      </c>
      <c r="X46" s="102">
        <v>27</v>
      </c>
      <c r="Y46" s="208">
        <v>1164064</v>
      </c>
      <c r="Z46" s="350"/>
      <c r="AA46" s="208">
        <v>493484</v>
      </c>
      <c r="AB46" s="208"/>
      <c r="AC46" s="208"/>
      <c r="AD46" s="227">
        <f t="shared" si="17"/>
        <v>1657548</v>
      </c>
      <c r="AE46" s="102">
        <v>1</v>
      </c>
      <c r="AF46" s="102">
        <v>28</v>
      </c>
      <c r="AG46" s="208">
        <v>1236818</v>
      </c>
      <c r="AH46" s="350"/>
      <c r="AI46" s="208">
        <v>493484</v>
      </c>
      <c r="AJ46" s="208"/>
      <c r="AK46" s="208"/>
      <c r="AL46" s="227">
        <f t="shared" si="18"/>
        <v>1730302</v>
      </c>
    </row>
    <row r="47" spans="1:38" ht="18.95" customHeight="1" x14ac:dyDescent="0.25">
      <c r="A47" s="102">
        <v>6</v>
      </c>
      <c r="B47" s="102" t="s">
        <v>1418</v>
      </c>
      <c r="C47" s="102">
        <v>1</v>
      </c>
      <c r="D47" s="102">
        <v>22</v>
      </c>
      <c r="E47" s="208">
        <v>1091310</v>
      </c>
      <c r="F47" s="350"/>
      <c r="G47" s="208">
        <v>370113</v>
      </c>
      <c r="H47" s="208"/>
      <c r="I47" s="208"/>
      <c r="J47" s="227">
        <f t="shared" si="13"/>
        <v>1461423</v>
      </c>
      <c r="K47" s="102">
        <v>1</v>
      </c>
      <c r="L47" s="102">
        <v>21</v>
      </c>
      <c r="M47" s="208">
        <v>727540</v>
      </c>
      <c r="N47" s="350"/>
      <c r="O47" s="208">
        <v>370113</v>
      </c>
      <c r="P47" s="208"/>
      <c r="Q47" s="208"/>
      <c r="R47" s="227">
        <f t="shared" si="19"/>
        <v>1097653</v>
      </c>
      <c r="S47" s="227">
        <f t="shared" si="14"/>
        <v>0</v>
      </c>
      <c r="T47" s="227">
        <f t="shared" si="15"/>
        <v>363770</v>
      </c>
      <c r="U47" s="227">
        <f t="shared" si="16"/>
        <v>0</v>
      </c>
      <c r="V47" s="74">
        <f t="shared" si="20"/>
        <v>363770</v>
      </c>
      <c r="W47" s="102">
        <v>1</v>
      </c>
      <c r="X47" s="102">
        <v>23</v>
      </c>
      <c r="Y47" s="208">
        <v>1164064</v>
      </c>
      <c r="Z47" s="350"/>
      <c r="AA47" s="208">
        <v>370113</v>
      </c>
      <c r="AB47" s="208"/>
      <c r="AC47" s="208"/>
      <c r="AD47" s="227">
        <f t="shared" si="17"/>
        <v>1534177</v>
      </c>
      <c r="AE47" s="102">
        <v>1</v>
      </c>
      <c r="AF47" s="102">
        <v>24</v>
      </c>
      <c r="AG47" s="208">
        <v>1236818</v>
      </c>
      <c r="AH47" s="350"/>
      <c r="AI47" s="208">
        <v>371045.39999999997</v>
      </c>
      <c r="AJ47" s="208"/>
      <c r="AK47" s="208"/>
      <c r="AL47" s="227">
        <f t="shared" si="18"/>
        <v>1607863.4</v>
      </c>
    </row>
    <row r="48" spans="1:38" ht="18.95" customHeight="1" x14ac:dyDescent="0.25">
      <c r="A48" s="102">
        <v>7</v>
      </c>
      <c r="B48" s="102" t="s">
        <v>1419</v>
      </c>
      <c r="C48" s="102">
        <v>1</v>
      </c>
      <c r="D48" s="102">
        <v>2</v>
      </c>
      <c r="E48" s="208">
        <v>1091310</v>
      </c>
      <c r="F48" s="350"/>
      <c r="G48" s="208">
        <v>43652.4</v>
      </c>
      <c r="H48" s="208"/>
      <c r="I48" s="208"/>
      <c r="J48" s="227">
        <f t="shared" si="13"/>
        <v>1134962.3999999999</v>
      </c>
      <c r="K48" s="102">
        <v>1</v>
      </c>
      <c r="L48" s="102">
        <v>1</v>
      </c>
      <c r="M48" s="208">
        <v>727540</v>
      </c>
      <c r="N48" s="350"/>
      <c r="O48" s="208">
        <v>14550.800000000001</v>
      </c>
      <c r="P48" s="208"/>
      <c r="Q48" s="208"/>
      <c r="R48" s="227">
        <f t="shared" si="19"/>
        <v>742090.8</v>
      </c>
      <c r="S48" s="227">
        <f t="shared" si="14"/>
        <v>0</v>
      </c>
      <c r="T48" s="227">
        <f t="shared" si="15"/>
        <v>363770</v>
      </c>
      <c r="U48" s="227">
        <f t="shared" si="16"/>
        <v>29101.599999999999</v>
      </c>
      <c r="V48" s="74">
        <f t="shared" si="20"/>
        <v>392871.59999999986</v>
      </c>
      <c r="W48" s="102">
        <v>1</v>
      </c>
      <c r="X48" s="102">
        <v>3</v>
      </c>
      <c r="Y48" s="208">
        <v>1164064</v>
      </c>
      <c r="Z48" s="350"/>
      <c r="AA48" s="208">
        <v>69843.839999999997</v>
      </c>
      <c r="AB48" s="208"/>
      <c r="AC48" s="208"/>
      <c r="AD48" s="227">
        <f t="shared" si="17"/>
        <v>1233907.8400000001</v>
      </c>
      <c r="AE48" s="102">
        <v>1</v>
      </c>
      <c r="AF48" s="102">
        <v>4</v>
      </c>
      <c r="AG48" s="208">
        <v>1236818</v>
      </c>
      <c r="AH48" s="350"/>
      <c r="AI48" s="208">
        <v>98945.44</v>
      </c>
      <c r="AJ48" s="208"/>
      <c r="AK48" s="208"/>
      <c r="AL48" s="227">
        <f t="shared" si="18"/>
        <v>1335763.44</v>
      </c>
    </row>
    <row r="49" spans="1:38" ht="18.95" customHeight="1" x14ac:dyDescent="0.25">
      <c r="A49" s="102">
        <v>8</v>
      </c>
      <c r="B49" s="102" t="s">
        <v>1420</v>
      </c>
      <c r="C49" s="102">
        <v>1</v>
      </c>
      <c r="D49" s="102">
        <v>22</v>
      </c>
      <c r="E49" s="208">
        <v>1091310</v>
      </c>
      <c r="F49" s="350"/>
      <c r="G49" s="208">
        <v>327393</v>
      </c>
      <c r="H49" s="208"/>
      <c r="I49" s="208"/>
      <c r="J49" s="227">
        <f t="shared" si="13"/>
        <v>1418703</v>
      </c>
      <c r="K49" s="102">
        <v>1</v>
      </c>
      <c r="L49" s="102">
        <v>21</v>
      </c>
      <c r="M49" s="208">
        <v>727540</v>
      </c>
      <c r="N49" s="350"/>
      <c r="O49" s="208">
        <v>287043</v>
      </c>
      <c r="P49" s="208"/>
      <c r="Q49" s="208"/>
      <c r="R49" s="227">
        <f t="shared" si="19"/>
        <v>1014583</v>
      </c>
      <c r="S49" s="227">
        <f t="shared" si="14"/>
        <v>0</v>
      </c>
      <c r="T49" s="227">
        <f t="shared" si="15"/>
        <v>363770</v>
      </c>
      <c r="U49" s="227">
        <f t="shared" si="16"/>
        <v>40350</v>
      </c>
      <c r="V49" s="74">
        <f t="shared" si="20"/>
        <v>404120</v>
      </c>
      <c r="W49" s="102">
        <v>1</v>
      </c>
      <c r="X49" s="102">
        <v>23</v>
      </c>
      <c r="Y49" s="208">
        <v>1164064</v>
      </c>
      <c r="Z49" s="350"/>
      <c r="AA49" s="208">
        <v>349219.2</v>
      </c>
      <c r="AB49" s="208"/>
      <c r="AC49" s="208"/>
      <c r="AD49" s="227">
        <f t="shared" si="17"/>
        <v>1513283.2</v>
      </c>
      <c r="AE49" s="102">
        <v>1</v>
      </c>
      <c r="AF49" s="102">
        <v>24</v>
      </c>
      <c r="AG49" s="208">
        <v>1236818</v>
      </c>
      <c r="AH49" s="350"/>
      <c r="AI49" s="208">
        <v>371045.39999999997</v>
      </c>
      <c r="AJ49" s="208"/>
      <c r="AK49" s="208"/>
      <c r="AL49" s="227">
        <f t="shared" si="18"/>
        <v>1607863.4</v>
      </c>
    </row>
    <row r="50" spans="1:38" ht="18.95" customHeight="1" x14ac:dyDescent="0.25">
      <c r="A50" s="102">
        <v>9</v>
      </c>
      <c r="B50" s="102" t="s">
        <v>1421</v>
      </c>
      <c r="C50" s="102">
        <v>1</v>
      </c>
      <c r="D50" s="102">
        <v>22</v>
      </c>
      <c r="E50" s="208">
        <v>1091310</v>
      </c>
      <c r="F50" s="350"/>
      <c r="G50" s="208">
        <v>370113</v>
      </c>
      <c r="H50" s="208"/>
      <c r="I50" s="208"/>
      <c r="J50" s="227">
        <f t="shared" si="13"/>
        <v>1461423</v>
      </c>
      <c r="K50" s="102">
        <v>1</v>
      </c>
      <c r="L50" s="102">
        <v>21</v>
      </c>
      <c r="M50" s="208">
        <v>727540</v>
      </c>
      <c r="N50" s="350"/>
      <c r="O50" s="208">
        <v>370113</v>
      </c>
      <c r="P50" s="208"/>
      <c r="Q50" s="208"/>
      <c r="R50" s="227">
        <f t="shared" si="19"/>
        <v>1097653</v>
      </c>
      <c r="S50" s="227">
        <f t="shared" si="14"/>
        <v>0</v>
      </c>
      <c r="T50" s="227">
        <f t="shared" si="15"/>
        <v>363770</v>
      </c>
      <c r="U50" s="227">
        <f t="shared" si="16"/>
        <v>0</v>
      </c>
      <c r="V50" s="74">
        <f t="shared" si="20"/>
        <v>363770</v>
      </c>
      <c r="W50" s="102">
        <v>1</v>
      </c>
      <c r="X50" s="102">
        <v>23</v>
      </c>
      <c r="Y50" s="208">
        <v>1164064</v>
      </c>
      <c r="Z50" s="350"/>
      <c r="AA50" s="208">
        <v>370113</v>
      </c>
      <c r="AB50" s="208"/>
      <c r="AC50" s="208"/>
      <c r="AD50" s="227">
        <f t="shared" si="17"/>
        <v>1534177</v>
      </c>
      <c r="AE50" s="102">
        <v>1</v>
      </c>
      <c r="AF50" s="102">
        <v>24</v>
      </c>
      <c r="AG50" s="208">
        <v>1236818</v>
      </c>
      <c r="AH50" s="350"/>
      <c r="AI50" s="208">
        <v>371045.39999999997</v>
      </c>
      <c r="AJ50" s="208"/>
      <c r="AK50" s="208"/>
      <c r="AL50" s="227">
        <f t="shared" si="18"/>
        <v>1607863.4</v>
      </c>
    </row>
    <row r="51" spans="1:38" ht="18.95" customHeight="1" x14ac:dyDescent="0.25">
      <c r="A51" s="102">
        <v>10</v>
      </c>
      <c r="B51" s="102" t="s">
        <v>1422</v>
      </c>
      <c r="C51" s="102">
        <v>1</v>
      </c>
      <c r="D51" s="102">
        <v>25</v>
      </c>
      <c r="E51" s="208">
        <v>1091310</v>
      </c>
      <c r="F51" s="350"/>
      <c r="G51" s="208">
        <v>358804</v>
      </c>
      <c r="H51" s="208"/>
      <c r="I51" s="208"/>
      <c r="J51" s="227">
        <f t="shared" si="13"/>
        <v>1450114</v>
      </c>
      <c r="K51" s="102">
        <v>1</v>
      </c>
      <c r="L51" s="102">
        <v>24</v>
      </c>
      <c r="M51" s="208">
        <v>727540</v>
      </c>
      <c r="N51" s="350"/>
      <c r="O51" s="208">
        <v>358804</v>
      </c>
      <c r="P51" s="208"/>
      <c r="Q51" s="208"/>
      <c r="R51" s="227">
        <f t="shared" si="19"/>
        <v>1086344</v>
      </c>
      <c r="S51" s="227">
        <f t="shared" si="14"/>
        <v>0</v>
      </c>
      <c r="T51" s="227">
        <f t="shared" si="15"/>
        <v>363770</v>
      </c>
      <c r="U51" s="227">
        <f t="shared" si="16"/>
        <v>0</v>
      </c>
      <c r="V51" s="74">
        <f t="shared" si="20"/>
        <v>363770</v>
      </c>
      <c r="W51" s="102">
        <v>1</v>
      </c>
      <c r="X51" s="102">
        <v>26</v>
      </c>
      <c r="Y51" s="208">
        <v>1164064</v>
      </c>
      <c r="Z51" s="350"/>
      <c r="AA51" s="208">
        <v>358804</v>
      </c>
      <c r="AB51" s="208"/>
      <c r="AC51" s="208"/>
      <c r="AD51" s="227">
        <f t="shared" si="17"/>
        <v>1522868</v>
      </c>
      <c r="AE51" s="102">
        <v>1</v>
      </c>
      <c r="AF51" s="102">
        <v>27</v>
      </c>
      <c r="AG51" s="208">
        <v>1236818</v>
      </c>
      <c r="AH51" s="350"/>
      <c r="AI51" s="208">
        <v>371045.39999999997</v>
      </c>
      <c r="AJ51" s="208"/>
      <c r="AK51" s="208"/>
      <c r="AL51" s="227">
        <f t="shared" si="18"/>
        <v>1607863.4</v>
      </c>
    </row>
    <row r="52" spans="1:38" ht="18.95" customHeight="1" x14ac:dyDescent="0.25">
      <c r="A52" s="102">
        <v>11</v>
      </c>
      <c r="B52" s="102" t="s">
        <v>1423</v>
      </c>
      <c r="C52" s="102">
        <v>1</v>
      </c>
      <c r="D52" s="102">
        <v>16</v>
      </c>
      <c r="E52" s="208">
        <v>1091310</v>
      </c>
      <c r="F52" s="350"/>
      <c r="G52" s="208">
        <v>327393</v>
      </c>
      <c r="H52" s="208"/>
      <c r="I52" s="208"/>
      <c r="J52" s="227">
        <f t="shared" si="13"/>
        <v>1418703</v>
      </c>
      <c r="K52" s="102">
        <v>1</v>
      </c>
      <c r="L52" s="102">
        <v>15</v>
      </c>
      <c r="M52" s="208">
        <v>727540</v>
      </c>
      <c r="N52" s="350"/>
      <c r="O52" s="208">
        <v>218262</v>
      </c>
      <c r="P52" s="208"/>
      <c r="Q52" s="208"/>
      <c r="R52" s="227">
        <f t="shared" si="19"/>
        <v>945802</v>
      </c>
      <c r="S52" s="227">
        <f t="shared" si="14"/>
        <v>0</v>
      </c>
      <c r="T52" s="227">
        <f t="shared" si="15"/>
        <v>363770</v>
      </c>
      <c r="U52" s="227">
        <f t="shared" si="16"/>
        <v>109131</v>
      </c>
      <c r="V52" s="74">
        <f t="shared" si="20"/>
        <v>472901</v>
      </c>
      <c r="W52" s="102">
        <v>1</v>
      </c>
      <c r="X52" s="102">
        <v>17</v>
      </c>
      <c r="Y52" s="208">
        <v>1164064</v>
      </c>
      <c r="Z52" s="350"/>
      <c r="AA52" s="208">
        <v>349219.2</v>
      </c>
      <c r="AB52" s="208"/>
      <c r="AC52" s="208"/>
      <c r="AD52" s="227">
        <f t="shared" si="17"/>
        <v>1513283.2</v>
      </c>
      <c r="AE52" s="102">
        <v>1</v>
      </c>
      <c r="AF52" s="102">
        <v>18</v>
      </c>
      <c r="AG52" s="208">
        <v>1236818</v>
      </c>
      <c r="AH52" s="350"/>
      <c r="AI52" s="208">
        <v>371045.39999999997</v>
      </c>
      <c r="AJ52" s="208"/>
      <c r="AK52" s="208"/>
      <c r="AL52" s="227">
        <f t="shared" si="18"/>
        <v>1607863.4</v>
      </c>
    </row>
    <row r="53" spans="1:38" ht="18.95" customHeight="1" x14ac:dyDescent="0.25">
      <c r="A53" s="102">
        <v>12</v>
      </c>
      <c r="B53" s="102" t="s">
        <v>1424</v>
      </c>
      <c r="C53" s="102">
        <v>1</v>
      </c>
      <c r="D53" s="102">
        <v>15</v>
      </c>
      <c r="E53" s="208">
        <v>1091310</v>
      </c>
      <c r="F53" s="350"/>
      <c r="G53" s="208">
        <v>327393</v>
      </c>
      <c r="H53" s="208"/>
      <c r="I53" s="208"/>
      <c r="J53" s="227">
        <f t="shared" si="13"/>
        <v>1418703</v>
      </c>
      <c r="K53" s="102">
        <v>1</v>
      </c>
      <c r="L53" s="102">
        <v>14</v>
      </c>
      <c r="M53" s="208">
        <v>727540</v>
      </c>
      <c r="N53" s="350"/>
      <c r="O53" s="208">
        <v>203711.2</v>
      </c>
      <c r="P53" s="208"/>
      <c r="Q53" s="208"/>
      <c r="R53" s="227">
        <f t="shared" si="19"/>
        <v>931251.19999999995</v>
      </c>
      <c r="S53" s="227">
        <f t="shared" si="14"/>
        <v>0</v>
      </c>
      <c r="T53" s="227">
        <f t="shared" si="15"/>
        <v>363770</v>
      </c>
      <c r="U53" s="227">
        <f t="shared" si="16"/>
        <v>123681.79999999999</v>
      </c>
      <c r="V53" s="74">
        <f t="shared" si="20"/>
        <v>487451.80000000005</v>
      </c>
      <c r="W53" s="102">
        <v>1</v>
      </c>
      <c r="X53" s="102">
        <v>16</v>
      </c>
      <c r="Y53" s="208">
        <v>1164064</v>
      </c>
      <c r="Z53" s="350"/>
      <c r="AA53" s="208">
        <v>349219.2</v>
      </c>
      <c r="AB53" s="208"/>
      <c r="AC53" s="208"/>
      <c r="AD53" s="227">
        <f t="shared" si="17"/>
        <v>1513283.2</v>
      </c>
      <c r="AE53" s="102">
        <v>1</v>
      </c>
      <c r="AF53" s="102">
        <v>17</v>
      </c>
      <c r="AG53" s="208">
        <v>1236818</v>
      </c>
      <c r="AH53" s="350"/>
      <c r="AI53" s="208">
        <v>371045.39999999997</v>
      </c>
      <c r="AJ53" s="208"/>
      <c r="AK53" s="208"/>
      <c r="AL53" s="227">
        <f t="shared" si="18"/>
        <v>1607863.4</v>
      </c>
    </row>
    <row r="54" spans="1:38" ht="18.95" customHeight="1" x14ac:dyDescent="0.25">
      <c r="A54" s="102">
        <v>13</v>
      </c>
      <c r="B54" s="102" t="s">
        <v>1425</v>
      </c>
      <c r="C54" s="102">
        <v>1</v>
      </c>
      <c r="D54" s="102">
        <v>15</v>
      </c>
      <c r="E54" s="208">
        <v>1091310</v>
      </c>
      <c r="F54" s="350"/>
      <c r="G54" s="208">
        <v>327393</v>
      </c>
      <c r="H54" s="208"/>
      <c r="I54" s="208"/>
      <c r="J54" s="227">
        <f t="shared" si="13"/>
        <v>1418703</v>
      </c>
      <c r="K54" s="102">
        <v>1</v>
      </c>
      <c r="L54" s="102">
        <v>14</v>
      </c>
      <c r="M54" s="208">
        <v>727540</v>
      </c>
      <c r="N54" s="350"/>
      <c r="O54" s="208">
        <v>203711.2</v>
      </c>
      <c r="P54" s="208"/>
      <c r="Q54" s="208"/>
      <c r="R54" s="227">
        <f t="shared" si="19"/>
        <v>931251.19999999995</v>
      </c>
      <c r="S54" s="227">
        <f t="shared" si="14"/>
        <v>0</v>
      </c>
      <c r="T54" s="227">
        <f t="shared" si="15"/>
        <v>363770</v>
      </c>
      <c r="U54" s="227">
        <f t="shared" si="16"/>
        <v>123681.79999999999</v>
      </c>
      <c r="V54" s="74">
        <f t="shared" si="20"/>
        <v>487451.80000000005</v>
      </c>
      <c r="W54" s="102">
        <v>1</v>
      </c>
      <c r="X54" s="102">
        <v>16</v>
      </c>
      <c r="Y54" s="208">
        <v>1164064</v>
      </c>
      <c r="Z54" s="350"/>
      <c r="AA54" s="208">
        <v>349219.2</v>
      </c>
      <c r="AB54" s="208"/>
      <c r="AC54" s="208"/>
      <c r="AD54" s="227">
        <f t="shared" si="17"/>
        <v>1513283.2</v>
      </c>
      <c r="AE54" s="102">
        <v>1</v>
      </c>
      <c r="AF54" s="102">
        <v>17</v>
      </c>
      <c r="AG54" s="208">
        <v>1236818</v>
      </c>
      <c r="AH54" s="350"/>
      <c r="AI54" s="208">
        <v>371045.39999999997</v>
      </c>
      <c r="AJ54" s="208"/>
      <c r="AK54" s="208"/>
      <c r="AL54" s="227">
        <f t="shared" si="18"/>
        <v>1607863.4</v>
      </c>
    </row>
    <row r="55" spans="1:38" ht="18.95" customHeight="1" x14ac:dyDescent="0.25">
      <c r="A55" s="102">
        <v>14</v>
      </c>
      <c r="B55" s="102" t="s">
        <v>1426</v>
      </c>
      <c r="C55" s="102">
        <v>1</v>
      </c>
      <c r="D55" s="102">
        <v>9</v>
      </c>
      <c r="E55" s="208">
        <v>1091310</v>
      </c>
      <c r="F55" s="350"/>
      <c r="G55" s="208">
        <v>196435.8</v>
      </c>
      <c r="H55" s="208"/>
      <c r="I55" s="208"/>
      <c r="J55" s="227">
        <f t="shared" si="13"/>
        <v>1287745.8</v>
      </c>
      <c r="K55" s="102">
        <v>1</v>
      </c>
      <c r="L55" s="102">
        <v>8</v>
      </c>
      <c r="M55" s="208">
        <v>727540</v>
      </c>
      <c r="N55" s="350"/>
      <c r="O55" s="208">
        <v>116406.40000000001</v>
      </c>
      <c r="P55" s="208"/>
      <c r="Q55" s="208"/>
      <c r="R55" s="227">
        <f t="shared" si="19"/>
        <v>843946.4</v>
      </c>
      <c r="S55" s="227">
        <f t="shared" si="14"/>
        <v>0</v>
      </c>
      <c r="T55" s="227">
        <f t="shared" si="15"/>
        <v>363770</v>
      </c>
      <c r="U55" s="227">
        <f t="shared" si="16"/>
        <v>80029.39999999998</v>
      </c>
      <c r="V55" s="74">
        <f t="shared" si="20"/>
        <v>443799.4</v>
      </c>
      <c r="W55" s="102">
        <v>1</v>
      </c>
      <c r="X55" s="102">
        <v>10</v>
      </c>
      <c r="Y55" s="208">
        <v>1164064</v>
      </c>
      <c r="Z55" s="350"/>
      <c r="AA55" s="208">
        <v>232812.80000000002</v>
      </c>
      <c r="AB55" s="208"/>
      <c r="AC55" s="208"/>
      <c r="AD55" s="227">
        <f t="shared" si="17"/>
        <v>1396876.8</v>
      </c>
      <c r="AE55" s="102">
        <v>1</v>
      </c>
      <c r="AF55" s="102">
        <v>11</v>
      </c>
      <c r="AG55" s="208">
        <v>1236818</v>
      </c>
      <c r="AH55" s="350"/>
      <c r="AI55" s="208">
        <v>272099.96000000002</v>
      </c>
      <c r="AJ55" s="208"/>
      <c r="AK55" s="208"/>
      <c r="AL55" s="227">
        <f t="shared" si="18"/>
        <v>1508917.96</v>
      </c>
    </row>
    <row r="56" spans="1:38" ht="18.95" customHeight="1" x14ac:dyDescent="0.25">
      <c r="A56" s="102">
        <v>15</v>
      </c>
      <c r="B56" s="102" t="s">
        <v>1427</v>
      </c>
      <c r="C56" s="102">
        <v>1</v>
      </c>
      <c r="D56" s="102">
        <v>25</v>
      </c>
      <c r="E56" s="208">
        <v>1091310</v>
      </c>
      <c r="F56" s="350"/>
      <c r="G56" s="208">
        <v>358804</v>
      </c>
      <c r="H56" s="208"/>
      <c r="I56" s="208"/>
      <c r="J56" s="227">
        <f t="shared" si="13"/>
        <v>1450114</v>
      </c>
      <c r="K56" s="102">
        <v>1</v>
      </c>
      <c r="L56" s="102">
        <v>24</v>
      </c>
      <c r="M56" s="208">
        <v>727540</v>
      </c>
      <c r="N56" s="350"/>
      <c r="O56" s="208">
        <v>358804</v>
      </c>
      <c r="P56" s="208"/>
      <c r="Q56" s="208"/>
      <c r="R56" s="227">
        <f t="shared" si="19"/>
        <v>1086344</v>
      </c>
      <c r="S56" s="227">
        <f t="shared" si="14"/>
        <v>0</v>
      </c>
      <c r="T56" s="227">
        <f t="shared" si="15"/>
        <v>363770</v>
      </c>
      <c r="U56" s="227">
        <f t="shared" si="16"/>
        <v>0</v>
      </c>
      <c r="V56" s="74">
        <f t="shared" si="20"/>
        <v>363770</v>
      </c>
      <c r="W56" s="102">
        <v>1</v>
      </c>
      <c r="X56" s="102">
        <v>26</v>
      </c>
      <c r="Y56" s="208">
        <v>1164064</v>
      </c>
      <c r="Z56" s="350"/>
      <c r="AA56" s="208">
        <v>358804</v>
      </c>
      <c r="AB56" s="208"/>
      <c r="AC56" s="208"/>
      <c r="AD56" s="227">
        <f t="shared" si="17"/>
        <v>1522868</v>
      </c>
      <c r="AE56" s="102">
        <v>1</v>
      </c>
      <c r="AF56" s="102">
        <v>27</v>
      </c>
      <c r="AG56" s="208">
        <v>1236818</v>
      </c>
      <c r="AH56" s="350"/>
      <c r="AI56" s="208">
        <v>371045.39999999997</v>
      </c>
      <c r="AJ56" s="208"/>
      <c r="AK56" s="208"/>
      <c r="AL56" s="227">
        <f t="shared" si="18"/>
        <v>1607863.4</v>
      </c>
    </row>
    <row r="57" spans="1:38" ht="18.95" customHeight="1" x14ac:dyDescent="0.25">
      <c r="A57" s="102">
        <v>16</v>
      </c>
      <c r="B57" s="102" t="s">
        <v>1428</v>
      </c>
      <c r="C57" s="102">
        <v>1</v>
      </c>
      <c r="D57" s="102">
        <v>21</v>
      </c>
      <c r="E57" s="208">
        <v>1091310</v>
      </c>
      <c r="F57" s="350"/>
      <c r="G57" s="208">
        <v>327393</v>
      </c>
      <c r="H57" s="208"/>
      <c r="I57" s="208"/>
      <c r="J57" s="227">
        <f t="shared" si="13"/>
        <v>1418703</v>
      </c>
      <c r="K57" s="102">
        <v>1</v>
      </c>
      <c r="L57" s="102">
        <v>20</v>
      </c>
      <c r="M57" s="208">
        <v>727540</v>
      </c>
      <c r="N57" s="350"/>
      <c r="O57" s="208">
        <v>239203</v>
      </c>
      <c r="P57" s="208"/>
      <c r="Q57" s="208"/>
      <c r="R57" s="227">
        <f t="shared" si="19"/>
        <v>966743</v>
      </c>
      <c r="S57" s="227">
        <f t="shared" si="14"/>
        <v>0</v>
      </c>
      <c r="T57" s="227">
        <f t="shared" si="15"/>
        <v>363770</v>
      </c>
      <c r="U57" s="227">
        <f t="shared" si="16"/>
        <v>88190</v>
      </c>
      <c r="V57" s="74">
        <f t="shared" si="20"/>
        <v>451960</v>
      </c>
      <c r="W57" s="102">
        <v>1</v>
      </c>
      <c r="X57" s="102">
        <v>22</v>
      </c>
      <c r="Y57" s="208">
        <v>1164064</v>
      </c>
      <c r="Z57" s="350"/>
      <c r="AA57" s="208">
        <v>349219.2</v>
      </c>
      <c r="AB57" s="208"/>
      <c r="AC57" s="208"/>
      <c r="AD57" s="227">
        <f t="shared" si="17"/>
        <v>1513283.2</v>
      </c>
      <c r="AE57" s="102">
        <v>1</v>
      </c>
      <c r="AF57" s="102">
        <v>23</v>
      </c>
      <c r="AG57" s="208">
        <v>1236818</v>
      </c>
      <c r="AH57" s="350"/>
      <c r="AI57" s="208">
        <v>371045.39999999997</v>
      </c>
      <c r="AJ57" s="208"/>
      <c r="AK57" s="208"/>
      <c r="AL57" s="227">
        <f t="shared" si="18"/>
        <v>1607863.4</v>
      </c>
    </row>
    <row r="58" spans="1:38" ht="18.95" customHeight="1" x14ac:dyDescent="0.25">
      <c r="A58" s="102">
        <v>17</v>
      </c>
      <c r="B58" s="102" t="s">
        <v>1429</v>
      </c>
      <c r="C58" s="102">
        <v>1</v>
      </c>
      <c r="D58" s="102">
        <v>16</v>
      </c>
      <c r="E58" s="208">
        <v>1091310</v>
      </c>
      <c r="F58" s="350"/>
      <c r="G58" s="208">
        <v>21826.2</v>
      </c>
      <c r="H58" s="208"/>
      <c r="I58" s="208"/>
      <c r="J58" s="227">
        <f t="shared" ref="J58:J63" si="21">E58+G58+H58+I58</f>
        <v>1113136.2</v>
      </c>
      <c r="K58" s="102">
        <v>1</v>
      </c>
      <c r="L58" s="102">
        <v>15</v>
      </c>
      <c r="M58" s="208">
        <v>727540</v>
      </c>
      <c r="N58" s="350"/>
      <c r="O58" s="208">
        <v>218262</v>
      </c>
      <c r="P58" s="208"/>
      <c r="Q58" s="208"/>
      <c r="R58" s="227">
        <f t="shared" ref="R58:R63" si="22">M58+O58+P58+Q58</f>
        <v>945802</v>
      </c>
      <c r="S58" s="227">
        <f t="shared" ref="S58:S63" si="23">C58-K58</f>
        <v>0</v>
      </c>
      <c r="T58" s="227">
        <f t="shared" ref="T58:T63" si="24">+E58-M58</f>
        <v>363770</v>
      </c>
      <c r="U58" s="227">
        <f t="shared" ref="U58:U63" si="25">+G58+H58+I58-O58-P58-Q58</f>
        <v>-196435.8</v>
      </c>
      <c r="V58" s="74">
        <f t="shared" ref="V58:V63" si="26">J58-R58</f>
        <v>167334.19999999995</v>
      </c>
      <c r="W58" s="102">
        <v>1</v>
      </c>
      <c r="X58" s="102">
        <v>17</v>
      </c>
      <c r="Y58" s="208">
        <v>1164064</v>
      </c>
      <c r="Z58" s="350"/>
      <c r="AA58" s="208">
        <v>46562.559999999998</v>
      </c>
      <c r="AB58" s="208"/>
      <c r="AC58" s="208"/>
      <c r="AD58" s="227">
        <f t="shared" ref="AD58:AD63" si="27">Y58+AA58+AB58+AC58</f>
        <v>1210626.5600000001</v>
      </c>
      <c r="AE58" s="102">
        <v>1</v>
      </c>
      <c r="AF58" s="102">
        <v>18</v>
      </c>
      <c r="AG58" s="208">
        <v>1236818</v>
      </c>
      <c r="AH58" s="350"/>
      <c r="AI58" s="208">
        <v>74209.08</v>
      </c>
      <c r="AJ58" s="208"/>
      <c r="AK58" s="208"/>
      <c r="AL58" s="227">
        <f t="shared" ref="AL58:AL63" si="28">AG58+AI58+AJ58+AK58</f>
        <v>1311027.08</v>
      </c>
    </row>
    <row r="59" spans="1:38" ht="18.95" customHeight="1" x14ac:dyDescent="0.25">
      <c r="A59" s="102">
        <v>18</v>
      </c>
      <c r="B59" s="102" t="s">
        <v>1429</v>
      </c>
      <c r="C59" s="102">
        <v>1</v>
      </c>
      <c r="D59" s="102">
        <v>15</v>
      </c>
      <c r="E59" s="208">
        <v>1091310</v>
      </c>
      <c r="F59" s="350"/>
      <c r="G59" s="208">
        <v>21826.2</v>
      </c>
      <c r="H59" s="208"/>
      <c r="I59" s="208"/>
      <c r="J59" s="227">
        <f t="shared" si="21"/>
        <v>1113136.2</v>
      </c>
      <c r="K59" s="102">
        <v>1</v>
      </c>
      <c r="L59" s="102">
        <v>14</v>
      </c>
      <c r="M59" s="208">
        <v>727540</v>
      </c>
      <c r="N59" s="350"/>
      <c r="O59" s="208">
        <v>203711.2</v>
      </c>
      <c r="P59" s="208"/>
      <c r="Q59" s="208"/>
      <c r="R59" s="227">
        <f t="shared" si="22"/>
        <v>931251.19999999995</v>
      </c>
      <c r="S59" s="227">
        <f t="shared" si="23"/>
        <v>0</v>
      </c>
      <c r="T59" s="227">
        <f t="shared" si="24"/>
        <v>363770</v>
      </c>
      <c r="U59" s="227">
        <f t="shared" si="25"/>
        <v>-181885</v>
      </c>
      <c r="V59" s="74">
        <f t="shared" si="26"/>
        <v>181885</v>
      </c>
      <c r="W59" s="102">
        <v>1</v>
      </c>
      <c r="X59" s="102">
        <v>16</v>
      </c>
      <c r="Y59" s="208">
        <v>1164064</v>
      </c>
      <c r="Z59" s="350"/>
      <c r="AA59" s="208">
        <v>46562.559999999998</v>
      </c>
      <c r="AB59" s="208"/>
      <c r="AC59" s="208"/>
      <c r="AD59" s="227">
        <f t="shared" si="27"/>
        <v>1210626.5600000001</v>
      </c>
      <c r="AE59" s="102">
        <v>1</v>
      </c>
      <c r="AF59" s="102">
        <v>17</v>
      </c>
      <c r="AG59" s="208">
        <v>1236818</v>
      </c>
      <c r="AH59" s="350"/>
      <c r="AI59" s="208">
        <v>74209.08</v>
      </c>
      <c r="AJ59" s="208"/>
      <c r="AK59" s="208"/>
      <c r="AL59" s="227">
        <f t="shared" si="28"/>
        <v>1311027.08</v>
      </c>
    </row>
    <row r="60" spans="1:38" ht="18.95" customHeight="1" x14ac:dyDescent="0.25">
      <c r="A60" s="102">
        <v>19</v>
      </c>
      <c r="B60" s="102" t="s">
        <v>1429</v>
      </c>
      <c r="C60" s="102">
        <v>1</v>
      </c>
      <c r="D60" s="102">
        <v>15</v>
      </c>
      <c r="E60" s="208">
        <v>1091310</v>
      </c>
      <c r="F60" s="350"/>
      <c r="G60" s="208">
        <v>21826.2</v>
      </c>
      <c r="H60" s="208"/>
      <c r="I60" s="208"/>
      <c r="J60" s="227">
        <f t="shared" si="21"/>
        <v>1113136.2</v>
      </c>
      <c r="K60" s="102">
        <v>1</v>
      </c>
      <c r="L60" s="102">
        <v>14</v>
      </c>
      <c r="M60" s="208">
        <v>727540</v>
      </c>
      <c r="N60" s="350"/>
      <c r="O60" s="208">
        <v>203711.2</v>
      </c>
      <c r="P60" s="208"/>
      <c r="Q60" s="208"/>
      <c r="R60" s="227">
        <f t="shared" si="22"/>
        <v>931251.19999999995</v>
      </c>
      <c r="S60" s="227">
        <f t="shared" si="23"/>
        <v>0</v>
      </c>
      <c r="T60" s="227">
        <f t="shared" si="24"/>
        <v>363770</v>
      </c>
      <c r="U60" s="227">
        <f t="shared" si="25"/>
        <v>-181885</v>
      </c>
      <c r="V60" s="74">
        <f t="shared" si="26"/>
        <v>181885</v>
      </c>
      <c r="W60" s="102">
        <v>1</v>
      </c>
      <c r="X60" s="102">
        <v>16</v>
      </c>
      <c r="Y60" s="208">
        <v>1164064</v>
      </c>
      <c r="Z60" s="350"/>
      <c r="AA60" s="208">
        <v>46562.559999999998</v>
      </c>
      <c r="AB60" s="208"/>
      <c r="AC60" s="208"/>
      <c r="AD60" s="227">
        <f t="shared" si="27"/>
        <v>1210626.5600000001</v>
      </c>
      <c r="AE60" s="102">
        <v>1</v>
      </c>
      <c r="AF60" s="102">
        <v>17</v>
      </c>
      <c r="AG60" s="208">
        <v>1236818</v>
      </c>
      <c r="AH60" s="350"/>
      <c r="AI60" s="208">
        <v>74209.08</v>
      </c>
      <c r="AJ60" s="208"/>
      <c r="AK60" s="208"/>
      <c r="AL60" s="227">
        <f t="shared" si="28"/>
        <v>1311027.08</v>
      </c>
    </row>
    <row r="61" spans="1:38" ht="18.95" customHeight="1" x14ac:dyDescent="0.25">
      <c r="A61" s="102">
        <v>20</v>
      </c>
      <c r="B61" s="102" t="s">
        <v>1429</v>
      </c>
      <c r="C61" s="102">
        <v>1</v>
      </c>
      <c r="D61" s="102">
        <v>9</v>
      </c>
      <c r="E61" s="208">
        <v>1091310</v>
      </c>
      <c r="F61" s="350"/>
      <c r="G61" s="208">
        <v>21826.2</v>
      </c>
      <c r="H61" s="208"/>
      <c r="I61" s="208"/>
      <c r="J61" s="227">
        <f t="shared" si="21"/>
        <v>1113136.2</v>
      </c>
      <c r="K61" s="102">
        <v>1</v>
      </c>
      <c r="L61" s="102">
        <v>8</v>
      </c>
      <c r="M61" s="208">
        <v>727540</v>
      </c>
      <c r="N61" s="350"/>
      <c r="O61" s="208">
        <v>116406.40000000001</v>
      </c>
      <c r="P61" s="208"/>
      <c r="Q61" s="208"/>
      <c r="R61" s="227">
        <f t="shared" si="22"/>
        <v>843946.4</v>
      </c>
      <c r="S61" s="227">
        <f t="shared" si="23"/>
        <v>0</v>
      </c>
      <c r="T61" s="227">
        <f t="shared" si="24"/>
        <v>363770</v>
      </c>
      <c r="U61" s="227">
        <f t="shared" si="25"/>
        <v>-94580.200000000012</v>
      </c>
      <c r="V61" s="74">
        <f t="shared" si="26"/>
        <v>269189.79999999993</v>
      </c>
      <c r="W61" s="102">
        <v>1</v>
      </c>
      <c r="X61" s="102">
        <v>10</v>
      </c>
      <c r="Y61" s="208">
        <v>1164064</v>
      </c>
      <c r="Z61" s="350"/>
      <c r="AA61" s="208">
        <v>46562.559999999998</v>
      </c>
      <c r="AB61" s="208"/>
      <c r="AC61" s="208"/>
      <c r="AD61" s="227">
        <f t="shared" si="27"/>
        <v>1210626.5600000001</v>
      </c>
      <c r="AE61" s="102">
        <v>1</v>
      </c>
      <c r="AF61" s="102">
        <v>11</v>
      </c>
      <c r="AG61" s="208">
        <v>1236818</v>
      </c>
      <c r="AH61" s="350"/>
      <c r="AI61" s="208">
        <v>74209.08</v>
      </c>
      <c r="AJ61" s="208"/>
      <c r="AK61" s="208"/>
      <c r="AL61" s="227">
        <f t="shared" si="28"/>
        <v>1311027.08</v>
      </c>
    </row>
    <row r="62" spans="1:38" ht="18.95" customHeight="1" x14ac:dyDescent="0.25">
      <c r="A62" s="102">
        <v>21</v>
      </c>
      <c r="B62" s="102" t="s">
        <v>1429</v>
      </c>
      <c r="C62" s="102">
        <v>1</v>
      </c>
      <c r="D62" s="102">
        <v>25</v>
      </c>
      <c r="E62" s="208">
        <v>1091310</v>
      </c>
      <c r="F62" s="350"/>
      <c r="G62" s="208">
        <v>21826.2</v>
      </c>
      <c r="H62" s="208"/>
      <c r="I62" s="208"/>
      <c r="J62" s="227">
        <f t="shared" si="21"/>
        <v>1113136.2</v>
      </c>
      <c r="K62" s="102">
        <v>1</v>
      </c>
      <c r="L62" s="102">
        <v>24</v>
      </c>
      <c r="M62" s="208">
        <v>727540</v>
      </c>
      <c r="N62" s="350"/>
      <c r="O62" s="208">
        <v>358804</v>
      </c>
      <c r="P62" s="208"/>
      <c r="Q62" s="208"/>
      <c r="R62" s="227">
        <f t="shared" si="22"/>
        <v>1086344</v>
      </c>
      <c r="S62" s="227">
        <f t="shared" si="23"/>
        <v>0</v>
      </c>
      <c r="T62" s="227">
        <f t="shared" si="24"/>
        <v>363770</v>
      </c>
      <c r="U62" s="227">
        <f t="shared" si="25"/>
        <v>-336977.8</v>
      </c>
      <c r="V62" s="74">
        <f t="shared" si="26"/>
        <v>26792.199999999953</v>
      </c>
      <c r="W62" s="102">
        <v>1</v>
      </c>
      <c r="X62" s="102">
        <v>26</v>
      </c>
      <c r="Y62" s="208">
        <v>1164064</v>
      </c>
      <c r="Z62" s="350"/>
      <c r="AA62" s="208">
        <v>46562.559999999998</v>
      </c>
      <c r="AB62" s="208"/>
      <c r="AC62" s="208"/>
      <c r="AD62" s="227">
        <f t="shared" si="27"/>
        <v>1210626.5600000001</v>
      </c>
      <c r="AE62" s="102">
        <v>1</v>
      </c>
      <c r="AF62" s="102">
        <v>27</v>
      </c>
      <c r="AG62" s="208">
        <v>1236818</v>
      </c>
      <c r="AH62" s="350"/>
      <c r="AI62" s="208">
        <v>74209.08</v>
      </c>
      <c r="AJ62" s="208"/>
      <c r="AK62" s="208"/>
      <c r="AL62" s="227">
        <f t="shared" si="28"/>
        <v>1311027.08</v>
      </c>
    </row>
    <row r="63" spans="1:38" ht="18.95" customHeight="1" x14ac:dyDescent="0.25">
      <c r="A63" s="102">
        <v>22</v>
      </c>
      <c r="B63" s="102" t="s">
        <v>1429</v>
      </c>
      <c r="C63" s="102">
        <v>1</v>
      </c>
      <c r="D63" s="102">
        <v>21</v>
      </c>
      <c r="E63" s="208">
        <v>1091310</v>
      </c>
      <c r="F63" s="350"/>
      <c r="G63" s="208">
        <v>21826.2</v>
      </c>
      <c r="H63" s="208"/>
      <c r="I63" s="208"/>
      <c r="J63" s="227">
        <f t="shared" si="21"/>
        <v>1113136.2</v>
      </c>
      <c r="K63" s="102">
        <v>1</v>
      </c>
      <c r="L63" s="102">
        <v>20</v>
      </c>
      <c r="M63" s="208">
        <v>727540</v>
      </c>
      <c r="N63" s="350"/>
      <c r="O63" s="208">
        <v>239203</v>
      </c>
      <c r="P63" s="208"/>
      <c r="Q63" s="208"/>
      <c r="R63" s="227">
        <f t="shared" si="22"/>
        <v>966743</v>
      </c>
      <c r="S63" s="227">
        <f t="shared" si="23"/>
        <v>0</v>
      </c>
      <c r="T63" s="227">
        <f t="shared" si="24"/>
        <v>363770</v>
      </c>
      <c r="U63" s="227">
        <f t="shared" si="25"/>
        <v>-217376.8</v>
      </c>
      <c r="V63" s="74">
        <f t="shared" si="26"/>
        <v>146393.19999999995</v>
      </c>
      <c r="W63" s="102">
        <v>1</v>
      </c>
      <c r="X63" s="102">
        <v>22</v>
      </c>
      <c r="Y63" s="208">
        <v>1164064</v>
      </c>
      <c r="Z63" s="350"/>
      <c r="AA63" s="208">
        <v>46562.559999999998</v>
      </c>
      <c r="AB63" s="208"/>
      <c r="AC63" s="208"/>
      <c r="AD63" s="227">
        <f t="shared" si="27"/>
        <v>1210626.5600000001</v>
      </c>
      <c r="AE63" s="102">
        <v>1</v>
      </c>
      <c r="AF63" s="102">
        <v>23</v>
      </c>
      <c r="AG63" s="208">
        <v>1236818</v>
      </c>
      <c r="AH63" s="350"/>
      <c r="AI63" s="208">
        <v>74209.08</v>
      </c>
      <c r="AJ63" s="208"/>
      <c r="AK63" s="208"/>
      <c r="AL63" s="227">
        <f t="shared" si="28"/>
        <v>1311027.08</v>
      </c>
    </row>
    <row r="66" spans="1:38" ht="16.5" x14ac:dyDescent="0.3">
      <c r="A66" s="30"/>
      <c r="B66" s="217" t="s">
        <v>230</v>
      </c>
      <c r="C66" s="31"/>
      <c r="D66" s="31"/>
      <c r="E66" s="31"/>
      <c r="G66" s="31"/>
      <c r="H66" s="31"/>
      <c r="I66" s="31"/>
      <c r="J66" s="3"/>
      <c r="K66" s="22"/>
      <c r="L66" s="180"/>
      <c r="M66" s="22"/>
      <c r="N66" s="375"/>
      <c r="O66" s="180"/>
      <c r="P66" s="22"/>
      <c r="Q66" s="292"/>
      <c r="R66" s="133"/>
      <c r="S66" s="180"/>
      <c r="T66" s="180"/>
      <c r="U66" s="180"/>
      <c r="V66" s="22"/>
      <c r="W66" s="31"/>
      <c r="X66" s="31"/>
      <c r="Y66" s="31"/>
      <c r="AA66" s="31"/>
      <c r="AB66" s="31"/>
      <c r="AC66" s="31"/>
      <c r="AD66" s="3"/>
      <c r="AE66" s="31"/>
      <c r="AF66" s="31"/>
      <c r="AG66" s="31"/>
      <c r="AI66" s="31"/>
      <c r="AJ66" s="31"/>
      <c r="AK66" s="31"/>
      <c r="AL66" s="3"/>
    </row>
    <row r="67" spans="1:38" ht="16.5" customHeight="1" thickBot="1" x14ac:dyDescent="0.3">
      <c r="A67" s="30"/>
      <c r="B67" s="1507"/>
      <c r="C67" s="177"/>
      <c r="D67" s="177"/>
      <c r="E67" s="177"/>
      <c r="F67" s="336"/>
      <c r="G67" s="177"/>
      <c r="H67" s="1507"/>
      <c r="I67" s="177"/>
      <c r="J67" s="178"/>
      <c r="K67" s="9"/>
      <c r="L67" s="9"/>
      <c r="M67" s="178"/>
      <c r="N67" s="363"/>
      <c r="O67" s="218"/>
      <c r="P67" s="219"/>
      <c r="Q67" s="1675"/>
      <c r="R67" s="1675"/>
      <c r="S67" s="1675"/>
      <c r="T67" s="133"/>
      <c r="U67" s="133"/>
      <c r="V67" s="148"/>
      <c r="W67" s="9"/>
      <c r="X67" s="9"/>
      <c r="Y67" s="9"/>
      <c r="Z67" s="373"/>
      <c r="AA67" s="9"/>
      <c r="AB67" s="1509"/>
      <c r="AC67" s="9"/>
      <c r="AD67" s="178"/>
      <c r="AE67" s="9"/>
      <c r="AF67" s="9"/>
      <c r="AG67" s="9"/>
      <c r="AH67" s="373"/>
      <c r="AI67" s="9"/>
      <c r="AJ67" s="1509"/>
      <c r="AK67" s="9"/>
      <c r="AL67" s="178"/>
    </row>
    <row r="68" spans="1:38" s="181" customFormat="1" ht="25.5" customHeight="1" x14ac:dyDescent="0.25">
      <c r="A68" s="30"/>
      <c r="B68" s="1884" t="s">
        <v>4721</v>
      </c>
      <c r="C68" s="1884"/>
      <c r="D68" s="1884"/>
      <c r="E68" s="1884"/>
      <c r="F68" s="1884"/>
      <c r="G68" s="1884"/>
      <c r="H68" s="1884"/>
      <c r="I68" s="1884"/>
      <c r="J68" s="1884"/>
      <c r="K68" s="31"/>
      <c r="L68" s="134"/>
      <c r="M68" s="180"/>
      <c r="N68" s="346"/>
      <c r="O68" s="34"/>
      <c r="P68" s="180"/>
      <c r="Q68" s="31"/>
      <c r="R68" s="41" t="s">
        <v>228</v>
      </c>
      <c r="S68" s="34"/>
      <c r="T68" s="34"/>
      <c r="U68" s="34"/>
      <c r="V68" s="180"/>
      <c r="W68" s="134"/>
      <c r="X68" s="134"/>
      <c r="Y68" s="134"/>
      <c r="Z68" s="337"/>
      <c r="AA68" s="31"/>
      <c r="AB68" s="179"/>
      <c r="AC68" s="31"/>
      <c r="AD68" s="31"/>
      <c r="AE68" s="134"/>
      <c r="AF68" s="134"/>
      <c r="AG68" s="134"/>
      <c r="AH68" s="337"/>
      <c r="AI68" s="31"/>
      <c r="AJ68" s="179"/>
      <c r="AK68" s="31"/>
      <c r="AL68" s="31"/>
    </row>
    <row r="69" spans="1:38" ht="17.25" customHeight="1" x14ac:dyDescent="0.25">
      <c r="A69" s="239"/>
      <c r="B69" s="240"/>
      <c r="C69" s="1515" t="s">
        <v>1684</v>
      </c>
      <c r="D69" s="1515"/>
      <c r="E69" s="1515"/>
      <c r="F69" s="1516"/>
      <c r="G69" s="241"/>
      <c r="H69" s="242"/>
      <c r="I69" s="1517"/>
      <c r="J69" s="243"/>
      <c r="K69" s="1518" t="s">
        <v>395</v>
      </c>
      <c r="L69" s="1515"/>
      <c r="M69" s="1515"/>
      <c r="N69" s="1516"/>
      <c r="O69" s="1519"/>
      <c r="P69" s="1517"/>
      <c r="Q69" s="243"/>
      <c r="R69" s="243"/>
      <c r="S69" s="1873" t="s">
        <v>264</v>
      </c>
      <c r="T69" s="1874"/>
      <c r="U69" s="1874"/>
      <c r="V69" s="1875"/>
      <c r="W69" s="1515" t="s">
        <v>4719</v>
      </c>
      <c r="X69" s="1515"/>
      <c r="Y69" s="1515"/>
      <c r="Z69" s="1516"/>
      <c r="AA69" s="241"/>
      <c r="AB69" s="242"/>
      <c r="AC69" s="1517"/>
      <c r="AD69" s="243"/>
      <c r="AE69" s="1515" t="s">
        <v>1685</v>
      </c>
      <c r="AF69" s="1515"/>
      <c r="AG69" s="1515"/>
      <c r="AH69" s="1516"/>
      <c r="AI69" s="241"/>
      <c r="AJ69" s="242"/>
      <c r="AK69" s="1517"/>
      <c r="AL69" s="243"/>
    </row>
    <row r="70" spans="1:38" s="181" customFormat="1" ht="16.5" customHeight="1" x14ac:dyDescent="0.25">
      <c r="A70" s="244"/>
      <c r="B70" s="245"/>
      <c r="C70" s="239"/>
      <c r="D70" s="239"/>
      <c r="E70" s="239"/>
      <c r="F70" s="374" t="s">
        <v>262</v>
      </c>
      <c r="G70" s="246"/>
      <c r="H70" s="247"/>
      <c r="I70" s="243"/>
      <c r="J70" s="220"/>
      <c r="K70" s="239"/>
      <c r="L70" s="239"/>
      <c r="M70" s="239"/>
      <c r="N70" s="346"/>
      <c r="O70" s="248" t="s">
        <v>262</v>
      </c>
      <c r="P70" s="248"/>
      <c r="Q70" s="22"/>
      <c r="R70" s="220"/>
      <c r="S70" s="239"/>
      <c r="T70" s="1881" t="s">
        <v>259</v>
      </c>
      <c r="U70" s="1881" t="s">
        <v>262</v>
      </c>
      <c r="V70" s="239"/>
      <c r="W70" s="239"/>
      <c r="X70" s="239"/>
      <c r="Y70" s="239"/>
      <c r="Z70" s="374" t="s">
        <v>262</v>
      </c>
      <c r="AA70" s="246"/>
      <c r="AB70" s="247"/>
      <c r="AC70" s="243"/>
      <c r="AD70" s="220"/>
      <c r="AE70" s="239"/>
      <c r="AF70" s="239"/>
      <c r="AG70" s="239"/>
      <c r="AH70" s="374" t="s">
        <v>262</v>
      </c>
      <c r="AI70" s="246"/>
      <c r="AJ70" s="247"/>
      <c r="AK70" s="243"/>
      <c r="AL70" s="220"/>
    </row>
    <row r="71" spans="1:38" s="181" customFormat="1" ht="89.25" x14ac:dyDescent="0.25">
      <c r="A71" s="224" t="s">
        <v>114</v>
      </c>
      <c r="B71" s="1511" t="s">
        <v>231</v>
      </c>
      <c r="C71" s="1511" t="s">
        <v>223</v>
      </c>
      <c r="D71" s="1511" t="s">
        <v>258</v>
      </c>
      <c r="E71" s="1513" t="s">
        <v>259</v>
      </c>
      <c r="F71" s="530" t="s">
        <v>333</v>
      </c>
      <c r="G71" s="258" t="s">
        <v>311</v>
      </c>
      <c r="H71" s="258" t="s">
        <v>260</v>
      </c>
      <c r="I71" s="258" t="s">
        <v>312</v>
      </c>
      <c r="J71" s="1513" t="s">
        <v>261</v>
      </c>
      <c r="K71" s="1511" t="s">
        <v>223</v>
      </c>
      <c r="L71" s="1511" t="s">
        <v>258</v>
      </c>
      <c r="M71" s="1513" t="s">
        <v>259</v>
      </c>
      <c r="N71" s="531" t="s">
        <v>333</v>
      </c>
      <c r="O71" s="258" t="s">
        <v>311</v>
      </c>
      <c r="P71" s="258" t="s">
        <v>260</v>
      </c>
      <c r="Q71" s="258" t="s">
        <v>312</v>
      </c>
      <c r="R71" s="1513" t="s">
        <v>261</v>
      </c>
      <c r="S71" s="1511" t="s">
        <v>223</v>
      </c>
      <c r="T71" s="1882"/>
      <c r="U71" s="1882"/>
      <c r="V71" s="1511" t="s">
        <v>263</v>
      </c>
      <c r="W71" s="1511" t="s">
        <v>223</v>
      </c>
      <c r="X71" s="1511" t="s">
        <v>258</v>
      </c>
      <c r="Y71" s="1513" t="s">
        <v>259</v>
      </c>
      <c r="Z71" s="530" t="s">
        <v>333</v>
      </c>
      <c r="AA71" s="258" t="s">
        <v>311</v>
      </c>
      <c r="AB71" s="258" t="s">
        <v>260</v>
      </c>
      <c r="AC71" s="258" t="s">
        <v>312</v>
      </c>
      <c r="AD71" s="1513" t="s">
        <v>261</v>
      </c>
      <c r="AE71" s="1511" t="s">
        <v>223</v>
      </c>
      <c r="AF71" s="1511" t="s">
        <v>258</v>
      </c>
      <c r="AG71" s="1513" t="s">
        <v>259</v>
      </c>
      <c r="AH71" s="530" t="s">
        <v>333</v>
      </c>
      <c r="AI71" s="258" t="s">
        <v>311</v>
      </c>
      <c r="AJ71" s="258" t="s">
        <v>260</v>
      </c>
      <c r="AK71" s="258" t="s">
        <v>312</v>
      </c>
      <c r="AL71" s="1513" t="s">
        <v>261</v>
      </c>
    </row>
    <row r="72" spans="1:38" s="15" customFormat="1" ht="12.75" x14ac:dyDescent="0.25">
      <c r="A72" s="123">
        <v>1</v>
      </c>
      <c r="B72" s="123">
        <v>2</v>
      </c>
      <c r="C72" s="224">
        <v>3</v>
      </c>
      <c r="D72" s="123">
        <v>4</v>
      </c>
      <c r="E72" s="123">
        <v>5</v>
      </c>
      <c r="F72" s="347">
        <v>6</v>
      </c>
      <c r="G72" s="123">
        <v>7</v>
      </c>
      <c r="H72" s="123">
        <v>8</v>
      </c>
      <c r="I72" s="224">
        <v>9</v>
      </c>
      <c r="J72" s="123">
        <v>10</v>
      </c>
      <c r="K72" s="123">
        <v>11</v>
      </c>
      <c r="L72" s="224">
        <v>12</v>
      </c>
      <c r="M72" s="123">
        <v>13</v>
      </c>
      <c r="N72" s="347">
        <v>14</v>
      </c>
      <c r="O72" s="224">
        <v>15</v>
      </c>
      <c r="P72" s="123">
        <v>16</v>
      </c>
      <c r="Q72" s="123">
        <v>17</v>
      </c>
      <c r="R72" s="224">
        <v>18</v>
      </c>
      <c r="S72" s="123">
        <v>19</v>
      </c>
      <c r="T72" s="123">
        <v>20</v>
      </c>
      <c r="U72" s="224">
        <v>21</v>
      </c>
      <c r="V72" s="123">
        <v>22</v>
      </c>
      <c r="W72" s="224">
        <v>23</v>
      </c>
      <c r="X72" s="123">
        <v>24</v>
      </c>
      <c r="Y72" s="224">
        <v>25</v>
      </c>
      <c r="Z72" s="123">
        <v>26</v>
      </c>
      <c r="AA72" s="224">
        <v>27</v>
      </c>
      <c r="AB72" s="123">
        <v>28</v>
      </c>
      <c r="AC72" s="224">
        <v>29</v>
      </c>
      <c r="AD72" s="123">
        <v>30</v>
      </c>
      <c r="AE72" s="224">
        <v>31</v>
      </c>
      <c r="AF72" s="123">
        <v>32</v>
      </c>
      <c r="AG72" s="224">
        <v>33</v>
      </c>
      <c r="AH72" s="123">
        <v>34</v>
      </c>
      <c r="AI72" s="224">
        <v>35</v>
      </c>
      <c r="AJ72" s="123">
        <v>36</v>
      </c>
      <c r="AK72" s="224">
        <v>37</v>
      </c>
      <c r="AL72" s="123">
        <v>38</v>
      </c>
    </row>
    <row r="73" spans="1:38" x14ac:dyDescent="0.25">
      <c r="A73" s="102"/>
      <c r="B73" s="226" t="s">
        <v>265</v>
      </c>
      <c r="C73" s="102"/>
      <c r="D73" s="102"/>
      <c r="E73" s="208"/>
      <c r="F73" s="350"/>
      <c r="G73" s="208"/>
      <c r="H73" s="208"/>
      <c r="I73" s="208"/>
      <c r="J73" s="208"/>
      <c r="K73" s="102"/>
      <c r="L73" s="102"/>
      <c r="M73" s="208"/>
      <c r="N73" s="350"/>
      <c r="O73" s="208"/>
      <c r="P73" s="208"/>
      <c r="Q73" s="208"/>
      <c r="R73" s="208"/>
      <c r="S73" s="227"/>
      <c r="T73" s="227"/>
      <c r="U73" s="227"/>
      <c r="V73" s="1508"/>
      <c r="W73" s="102"/>
      <c r="X73" s="102"/>
      <c r="Y73" s="208"/>
      <c r="Z73" s="350"/>
      <c r="AA73" s="208"/>
      <c r="AB73" s="208"/>
      <c r="AC73" s="208"/>
      <c r="AD73" s="208"/>
      <c r="AE73" s="102"/>
      <c r="AF73" s="102"/>
      <c r="AG73" s="208"/>
      <c r="AH73" s="350"/>
      <c r="AI73" s="208"/>
      <c r="AJ73" s="208"/>
      <c r="AK73" s="208"/>
      <c r="AL73" s="208"/>
    </row>
    <row r="74" spans="1:38" x14ac:dyDescent="0.25">
      <c r="A74" s="102"/>
      <c r="B74" s="226"/>
      <c r="C74" s="102"/>
      <c r="D74" s="102"/>
      <c r="E74" s="208"/>
      <c r="F74" s="350"/>
      <c r="G74" s="208"/>
      <c r="H74" s="208"/>
      <c r="I74" s="208"/>
      <c r="J74" s="208"/>
      <c r="K74" s="102"/>
      <c r="L74" s="102"/>
      <c r="M74" s="208"/>
      <c r="N74" s="350"/>
      <c r="O74" s="208"/>
      <c r="P74" s="208"/>
      <c r="Q74" s="208"/>
      <c r="R74" s="208"/>
      <c r="S74" s="227"/>
      <c r="T74" s="227"/>
      <c r="U74" s="227"/>
      <c r="V74" s="1508"/>
      <c r="W74" s="102"/>
      <c r="X74" s="102"/>
      <c r="Y74" s="208"/>
      <c r="Z74" s="350"/>
      <c r="AA74" s="208"/>
      <c r="AB74" s="208"/>
      <c r="AC74" s="208"/>
      <c r="AD74" s="208"/>
      <c r="AE74" s="102"/>
      <c r="AF74" s="102"/>
      <c r="AG74" s="208"/>
      <c r="AH74" s="350"/>
      <c r="AI74" s="208"/>
      <c r="AJ74" s="208"/>
      <c r="AK74" s="208"/>
      <c r="AL74" s="208"/>
    </row>
    <row r="75" spans="1:38" ht="14.25" x14ac:dyDescent="0.25">
      <c r="A75" s="102"/>
      <c r="B75" s="228" t="s">
        <v>113</v>
      </c>
      <c r="C75" s="229">
        <f>SUM(C77:C94)</f>
        <v>18</v>
      </c>
      <c r="D75" s="227"/>
      <c r="E75" s="227">
        <f t="shared" ref="E75:AL75" si="29">SUM(E77:E94)</f>
        <v>19693185</v>
      </c>
      <c r="F75" s="227">
        <f t="shared" si="29"/>
        <v>0</v>
      </c>
      <c r="G75" s="227">
        <f t="shared" si="29"/>
        <v>5099227.4000000004</v>
      </c>
      <c r="H75" s="227">
        <f t="shared" si="29"/>
        <v>0</v>
      </c>
      <c r="I75" s="227">
        <f t="shared" si="29"/>
        <v>0</v>
      </c>
      <c r="J75" s="229">
        <f>SUM(J77:J94)</f>
        <v>24792412.399999999</v>
      </c>
      <c r="K75" s="227">
        <f t="shared" si="29"/>
        <v>18</v>
      </c>
      <c r="L75" s="227"/>
      <c r="M75" s="227">
        <f t="shared" si="29"/>
        <v>13128790</v>
      </c>
      <c r="N75" s="227">
        <f t="shared" si="29"/>
        <v>0</v>
      </c>
      <c r="O75" s="227">
        <f t="shared" si="29"/>
        <v>3955041.0000000005</v>
      </c>
      <c r="P75" s="227">
        <f t="shared" si="29"/>
        <v>0</v>
      </c>
      <c r="Q75" s="227">
        <f t="shared" si="29"/>
        <v>0</v>
      </c>
      <c r="R75" s="229">
        <f t="shared" si="29"/>
        <v>17083831</v>
      </c>
      <c r="S75" s="227">
        <f t="shared" si="29"/>
        <v>0</v>
      </c>
      <c r="T75" s="227">
        <f t="shared" si="29"/>
        <v>6564395</v>
      </c>
      <c r="U75" s="227">
        <f t="shared" si="29"/>
        <v>1144186.4000000001</v>
      </c>
      <c r="V75" s="227">
        <f t="shared" si="29"/>
        <v>7708581.3999999985</v>
      </c>
      <c r="W75" s="227">
        <f t="shared" si="29"/>
        <v>18</v>
      </c>
      <c r="X75" s="227">
        <f t="shared" si="29"/>
        <v>277</v>
      </c>
      <c r="Y75" s="227">
        <f t="shared" si="29"/>
        <v>21006064</v>
      </c>
      <c r="Z75" s="227">
        <f t="shared" si="29"/>
        <v>0</v>
      </c>
      <c r="AA75" s="227">
        <f t="shared" si="29"/>
        <v>5569615.0799999991</v>
      </c>
      <c r="AB75" s="227">
        <f t="shared" si="29"/>
        <v>0</v>
      </c>
      <c r="AC75" s="227">
        <f t="shared" si="29"/>
        <v>0</v>
      </c>
      <c r="AD75" s="229">
        <f t="shared" si="29"/>
        <v>26575679.079999998</v>
      </c>
      <c r="AE75" s="227">
        <f t="shared" si="29"/>
        <v>18</v>
      </c>
      <c r="AF75" s="227"/>
      <c r="AG75" s="227">
        <f t="shared" si="29"/>
        <v>22318943</v>
      </c>
      <c r="AH75" s="227">
        <f t="shared" si="29"/>
        <v>0</v>
      </c>
      <c r="AI75" s="227">
        <f t="shared" si="29"/>
        <v>6085321.6000000006</v>
      </c>
      <c r="AJ75" s="227">
        <f t="shared" si="29"/>
        <v>0</v>
      </c>
      <c r="AK75" s="227">
        <f t="shared" si="29"/>
        <v>0</v>
      </c>
      <c r="AL75" s="229">
        <f t="shared" si="29"/>
        <v>28404264.599999994</v>
      </c>
    </row>
    <row r="76" spans="1:38" x14ac:dyDescent="0.25">
      <c r="A76" s="102"/>
      <c r="B76" s="191" t="s">
        <v>126</v>
      </c>
      <c r="C76" s="102"/>
      <c r="D76" s="102"/>
      <c r="E76" s="208"/>
      <c r="F76" s="350"/>
      <c r="G76" s="208"/>
      <c r="H76" s="208"/>
      <c r="I76" s="208"/>
      <c r="J76" s="208"/>
      <c r="K76" s="102"/>
      <c r="L76" s="102"/>
      <c r="M76" s="208"/>
      <c r="N76" s="350"/>
      <c r="O76" s="208"/>
      <c r="P76" s="208"/>
      <c r="Q76" s="208"/>
      <c r="R76" s="208"/>
      <c r="S76" s="227"/>
      <c r="T76" s="227"/>
      <c r="U76" s="227"/>
      <c r="V76" s="1508"/>
      <c r="W76" s="102"/>
      <c r="X76" s="102"/>
      <c r="Y76" s="208"/>
      <c r="Z76" s="350"/>
      <c r="AA76" s="208"/>
      <c r="AB76" s="208"/>
      <c r="AC76" s="208"/>
      <c r="AD76" s="208"/>
      <c r="AE76" s="102"/>
      <c r="AF76" s="102"/>
      <c r="AG76" s="208"/>
      <c r="AH76" s="350"/>
      <c r="AI76" s="208"/>
      <c r="AJ76" s="208"/>
      <c r="AK76" s="208"/>
      <c r="AL76" s="208"/>
    </row>
    <row r="77" spans="1:38" ht="18.95" customHeight="1" x14ac:dyDescent="0.25">
      <c r="A77" s="102">
        <v>1</v>
      </c>
      <c r="B77" s="102" t="s">
        <v>1430</v>
      </c>
      <c r="C77" s="102">
        <v>1</v>
      </c>
      <c r="D77" s="102">
        <v>12</v>
      </c>
      <c r="E77" s="208">
        <v>1140915</v>
      </c>
      <c r="F77" s="350"/>
      <c r="G77" s="208">
        <v>273819.59999999998</v>
      </c>
      <c r="H77" s="208"/>
      <c r="I77" s="208"/>
      <c r="J77" s="227">
        <f t="shared" ref="J77:J94" si="30">E77+G77+H77+I77</f>
        <v>1414734.6</v>
      </c>
      <c r="K77" s="102">
        <v>1</v>
      </c>
      <c r="L77" s="102">
        <v>11</v>
      </c>
      <c r="M77" s="208">
        <v>760610</v>
      </c>
      <c r="N77" s="350"/>
      <c r="O77" s="208">
        <v>167334.20000000001</v>
      </c>
      <c r="P77" s="208"/>
      <c r="Q77" s="208"/>
      <c r="R77" s="227">
        <f>M77+O77+P77+Q77</f>
        <v>927944.2</v>
      </c>
      <c r="S77" s="227">
        <f t="shared" ref="S77:S94" si="31">C77-K77</f>
        <v>0</v>
      </c>
      <c r="T77" s="227">
        <f t="shared" ref="T77:T94" si="32">+E77-M77</f>
        <v>380305</v>
      </c>
      <c r="U77" s="227">
        <f t="shared" ref="U77:U94" si="33">+G77+H77+I77-O77-P77-Q77</f>
        <v>106485.39999999997</v>
      </c>
      <c r="V77" s="74">
        <f>J77-R77</f>
        <v>486790.40000000014</v>
      </c>
      <c r="W77" s="102">
        <v>1</v>
      </c>
      <c r="X77" s="102">
        <v>13</v>
      </c>
      <c r="Y77" s="208">
        <v>1216976</v>
      </c>
      <c r="Z77" s="350"/>
      <c r="AA77" s="208">
        <v>316413.76</v>
      </c>
      <c r="AB77" s="208"/>
      <c r="AC77" s="208"/>
      <c r="AD77" s="227">
        <f t="shared" ref="AD77:AD94" si="34">Y77+AA77+AB77+AC77</f>
        <v>1533389.76</v>
      </c>
      <c r="AE77" s="102">
        <v>1</v>
      </c>
      <c r="AF77" s="102">
        <v>14</v>
      </c>
      <c r="AG77" s="208">
        <v>1293036.9999999998</v>
      </c>
      <c r="AH77" s="350"/>
      <c r="AI77" s="208">
        <v>362050.36</v>
      </c>
      <c r="AJ77" s="208"/>
      <c r="AK77" s="208"/>
      <c r="AL77" s="227">
        <f t="shared" ref="AL77:AL94" si="35">AG77+AI77+AJ77+AK77</f>
        <v>1655087.3599999999</v>
      </c>
    </row>
    <row r="78" spans="1:38" ht="18.95" customHeight="1" x14ac:dyDescent="0.25">
      <c r="A78" s="102">
        <v>2</v>
      </c>
      <c r="B78" s="102" t="s">
        <v>1431</v>
      </c>
      <c r="C78" s="102">
        <v>1</v>
      </c>
      <c r="D78" s="102">
        <v>25</v>
      </c>
      <c r="E78" s="208">
        <v>1091310</v>
      </c>
      <c r="F78" s="350"/>
      <c r="G78" s="208">
        <v>462641</v>
      </c>
      <c r="H78" s="208"/>
      <c r="I78" s="208"/>
      <c r="J78" s="227">
        <f t="shared" si="30"/>
        <v>1553951</v>
      </c>
      <c r="K78" s="102">
        <v>1</v>
      </c>
      <c r="L78" s="102">
        <v>24</v>
      </c>
      <c r="M78" s="208">
        <v>727540</v>
      </c>
      <c r="N78" s="350"/>
      <c r="O78" s="208">
        <v>462641</v>
      </c>
      <c r="P78" s="208"/>
      <c r="Q78" s="208"/>
      <c r="R78" s="227">
        <f t="shared" ref="R78:R94" si="36">M78+O78+P78+Q78</f>
        <v>1190181</v>
      </c>
      <c r="S78" s="227">
        <f t="shared" si="31"/>
        <v>0</v>
      </c>
      <c r="T78" s="227">
        <f t="shared" si="32"/>
        <v>363770</v>
      </c>
      <c r="U78" s="227">
        <f t="shared" si="33"/>
        <v>0</v>
      </c>
      <c r="V78" s="74">
        <f t="shared" ref="V78:V94" si="37">J78-R78</f>
        <v>363770</v>
      </c>
      <c r="W78" s="102">
        <v>1</v>
      </c>
      <c r="X78" s="102">
        <v>26</v>
      </c>
      <c r="Y78" s="208">
        <v>1164064</v>
      </c>
      <c r="Z78" s="350"/>
      <c r="AA78" s="208">
        <v>462641</v>
      </c>
      <c r="AB78" s="208"/>
      <c r="AC78" s="208"/>
      <c r="AD78" s="227">
        <f t="shared" si="34"/>
        <v>1626705</v>
      </c>
      <c r="AE78" s="102">
        <v>1</v>
      </c>
      <c r="AF78" s="102">
        <v>27</v>
      </c>
      <c r="AG78" s="208">
        <v>1236818</v>
      </c>
      <c r="AH78" s="350"/>
      <c r="AI78" s="208">
        <v>462641</v>
      </c>
      <c r="AJ78" s="208"/>
      <c r="AK78" s="208"/>
      <c r="AL78" s="227">
        <f t="shared" si="35"/>
        <v>1699459</v>
      </c>
    </row>
    <row r="79" spans="1:38" ht="18.95" customHeight="1" x14ac:dyDescent="0.25">
      <c r="A79" s="102">
        <v>3</v>
      </c>
      <c r="B79" s="102" t="s">
        <v>1432</v>
      </c>
      <c r="C79" s="102">
        <v>1</v>
      </c>
      <c r="D79" s="102">
        <v>7</v>
      </c>
      <c r="E79" s="208">
        <v>1091310</v>
      </c>
      <c r="F79" s="350"/>
      <c r="G79" s="208">
        <v>152783.40000000002</v>
      </c>
      <c r="H79" s="208"/>
      <c r="I79" s="208"/>
      <c r="J79" s="227">
        <f t="shared" si="30"/>
        <v>1244093.3999999999</v>
      </c>
      <c r="K79" s="102">
        <v>1</v>
      </c>
      <c r="L79" s="102">
        <v>6</v>
      </c>
      <c r="M79" s="208">
        <v>727540</v>
      </c>
      <c r="N79" s="350"/>
      <c r="O79" s="208">
        <v>87304.8</v>
      </c>
      <c r="P79" s="208"/>
      <c r="Q79" s="208"/>
      <c r="R79" s="227">
        <f t="shared" si="36"/>
        <v>814844.8</v>
      </c>
      <c r="S79" s="227">
        <f t="shared" si="31"/>
        <v>0</v>
      </c>
      <c r="T79" s="227">
        <f t="shared" si="32"/>
        <v>363770</v>
      </c>
      <c r="U79" s="227">
        <f t="shared" si="33"/>
        <v>65478.60000000002</v>
      </c>
      <c r="V79" s="74">
        <f t="shared" si="37"/>
        <v>429248.59999999986</v>
      </c>
      <c r="W79" s="102">
        <v>1</v>
      </c>
      <c r="X79" s="102">
        <v>8</v>
      </c>
      <c r="Y79" s="208">
        <v>1164064</v>
      </c>
      <c r="Z79" s="350"/>
      <c r="AA79" s="208">
        <v>186250.23999999999</v>
      </c>
      <c r="AB79" s="208"/>
      <c r="AC79" s="208"/>
      <c r="AD79" s="227">
        <f t="shared" si="34"/>
        <v>1350314.24</v>
      </c>
      <c r="AE79" s="102">
        <v>1</v>
      </c>
      <c r="AF79" s="102">
        <v>9</v>
      </c>
      <c r="AG79" s="208">
        <v>1236818</v>
      </c>
      <c r="AH79" s="350"/>
      <c r="AI79" s="208">
        <v>222627.24</v>
      </c>
      <c r="AJ79" s="208"/>
      <c r="AK79" s="208"/>
      <c r="AL79" s="227">
        <f t="shared" si="35"/>
        <v>1459445.24</v>
      </c>
    </row>
    <row r="80" spans="1:38" ht="18.95" customHeight="1" x14ac:dyDescent="0.25">
      <c r="A80" s="102">
        <v>4</v>
      </c>
      <c r="B80" s="102" t="s">
        <v>1433</v>
      </c>
      <c r="C80" s="102">
        <v>1</v>
      </c>
      <c r="D80" s="102">
        <v>22</v>
      </c>
      <c r="E80" s="208">
        <v>1091310</v>
      </c>
      <c r="F80" s="350"/>
      <c r="G80" s="208">
        <v>370113</v>
      </c>
      <c r="H80" s="208"/>
      <c r="I80" s="208"/>
      <c r="J80" s="227">
        <f t="shared" si="30"/>
        <v>1461423</v>
      </c>
      <c r="K80" s="102">
        <v>1</v>
      </c>
      <c r="L80" s="102">
        <v>21</v>
      </c>
      <c r="M80" s="208">
        <v>727540</v>
      </c>
      <c r="N80" s="350"/>
      <c r="O80" s="208">
        <v>370113</v>
      </c>
      <c r="P80" s="208"/>
      <c r="Q80" s="208"/>
      <c r="R80" s="227">
        <f t="shared" si="36"/>
        <v>1097653</v>
      </c>
      <c r="S80" s="227">
        <f t="shared" si="31"/>
        <v>0</v>
      </c>
      <c r="T80" s="227">
        <f t="shared" si="32"/>
        <v>363770</v>
      </c>
      <c r="U80" s="227">
        <f t="shared" si="33"/>
        <v>0</v>
      </c>
      <c r="V80" s="74">
        <f t="shared" si="37"/>
        <v>363770</v>
      </c>
      <c r="W80" s="102">
        <v>1</v>
      </c>
      <c r="X80" s="102">
        <v>23</v>
      </c>
      <c r="Y80" s="208">
        <v>1164064</v>
      </c>
      <c r="Z80" s="350"/>
      <c r="AA80" s="208">
        <v>370113</v>
      </c>
      <c r="AB80" s="208"/>
      <c r="AC80" s="208"/>
      <c r="AD80" s="227">
        <f t="shared" si="34"/>
        <v>1534177</v>
      </c>
      <c r="AE80" s="102">
        <v>1</v>
      </c>
      <c r="AF80" s="102">
        <v>24</v>
      </c>
      <c r="AG80" s="208">
        <v>1236818</v>
      </c>
      <c r="AH80" s="350"/>
      <c r="AI80" s="208">
        <v>371045.39999999997</v>
      </c>
      <c r="AJ80" s="208"/>
      <c r="AK80" s="208"/>
      <c r="AL80" s="227">
        <f t="shared" si="35"/>
        <v>1607863.4</v>
      </c>
    </row>
    <row r="81" spans="1:38" ht="18.95" customHeight="1" x14ac:dyDescent="0.25">
      <c r="A81" s="102">
        <v>5</v>
      </c>
      <c r="B81" s="102" t="s">
        <v>1434</v>
      </c>
      <c r="C81" s="102">
        <v>1</v>
      </c>
      <c r="D81" s="102">
        <v>8</v>
      </c>
      <c r="E81" s="208">
        <v>1091310</v>
      </c>
      <c r="F81" s="350"/>
      <c r="G81" s="208">
        <v>174609.6</v>
      </c>
      <c r="H81" s="208"/>
      <c r="I81" s="208"/>
      <c r="J81" s="227">
        <f t="shared" si="30"/>
        <v>1265919.6000000001</v>
      </c>
      <c r="K81" s="102">
        <v>1</v>
      </c>
      <c r="L81" s="102">
        <v>7</v>
      </c>
      <c r="M81" s="208">
        <v>727540</v>
      </c>
      <c r="N81" s="350"/>
      <c r="O81" s="208">
        <v>101855.6</v>
      </c>
      <c r="P81" s="208"/>
      <c r="Q81" s="208"/>
      <c r="R81" s="227">
        <f t="shared" si="36"/>
        <v>829395.6</v>
      </c>
      <c r="S81" s="227">
        <f t="shared" si="31"/>
        <v>0</v>
      </c>
      <c r="T81" s="227">
        <f t="shared" si="32"/>
        <v>363770</v>
      </c>
      <c r="U81" s="227">
        <f t="shared" si="33"/>
        <v>72754</v>
      </c>
      <c r="V81" s="74">
        <f t="shared" si="37"/>
        <v>436524.00000000012</v>
      </c>
      <c r="W81" s="102">
        <v>1</v>
      </c>
      <c r="X81" s="102">
        <v>9</v>
      </c>
      <c r="Y81" s="208">
        <v>1164064</v>
      </c>
      <c r="Z81" s="350"/>
      <c r="AA81" s="208">
        <v>209531.51999999999</v>
      </c>
      <c r="AB81" s="208"/>
      <c r="AC81" s="208"/>
      <c r="AD81" s="227">
        <f t="shared" si="34"/>
        <v>1373595.52</v>
      </c>
      <c r="AE81" s="102">
        <v>1</v>
      </c>
      <c r="AF81" s="102">
        <v>10</v>
      </c>
      <c r="AG81" s="208">
        <v>1236818</v>
      </c>
      <c r="AH81" s="350"/>
      <c r="AI81" s="208">
        <v>247363.6</v>
      </c>
      <c r="AJ81" s="208"/>
      <c r="AK81" s="208"/>
      <c r="AL81" s="227">
        <f t="shared" si="35"/>
        <v>1484181.6</v>
      </c>
    </row>
    <row r="82" spans="1:38" ht="18.95" customHeight="1" x14ac:dyDescent="0.25">
      <c r="A82" s="102">
        <v>6</v>
      </c>
      <c r="B82" s="102" t="s">
        <v>1435</v>
      </c>
      <c r="C82" s="102">
        <v>1</v>
      </c>
      <c r="D82" s="102">
        <v>22</v>
      </c>
      <c r="E82" s="208">
        <v>1091310</v>
      </c>
      <c r="F82" s="350"/>
      <c r="G82" s="208">
        <v>327393</v>
      </c>
      <c r="H82" s="208"/>
      <c r="I82" s="208"/>
      <c r="J82" s="227">
        <f t="shared" si="30"/>
        <v>1418703</v>
      </c>
      <c r="K82" s="102">
        <v>1</v>
      </c>
      <c r="L82" s="102">
        <v>21</v>
      </c>
      <c r="M82" s="208">
        <v>727540</v>
      </c>
      <c r="N82" s="350"/>
      <c r="O82" s="208">
        <v>287043</v>
      </c>
      <c r="P82" s="208"/>
      <c r="Q82" s="208"/>
      <c r="R82" s="227">
        <f t="shared" si="36"/>
        <v>1014583</v>
      </c>
      <c r="S82" s="227">
        <f t="shared" si="31"/>
        <v>0</v>
      </c>
      <c r="T82" s="227">
        <f t="shared" si="32"/>
        <v>363770</v>
      </c>
      <c r="U82" s="227">
        <f t="shared" si="33"/>
        <v>40350</v>
      </c>
      <c r="V82" s="74">
        <f t="shared" si="37"/>
        <v>404120</v>
      </c>
      <c r="W82" s="102">
        <v>1</v>
      </c>
      <c r="X82" s="102">
        <v>23</v>
      </c>
      <c r="Y82" s="208">
        <v>1164064</v>
      </c>
      <c r="Z82" s="350"/>
      <c r="AA82" s="208">
        <v>349219.2</v>
      </c>
      <c r="AB82" s="208"/>
      <c r="AC82" s="208"/>
      <c r="AD82" s="227">
        <f t="shared" si="34"/>
        <v>1513283.2</v>
      </c>
      <c r="AE82" s="102">
        <v>1</v>
      </c>
      <c r="AF82" s="102">
        <v>24</v>
      </c>
      <c r="AG82" s="208">
        <v>1236818</v>
      </c>
      <c r="AH82" s="350"/>
      <c r="AI82" s="208">
        <v>371045.39999999997</v>
      </c>
      <c r="AJ82" s="208"/>
      <c r="AK82" s="208"/>
      <c r="AL82" s="227">
        <f t="shared" si="35"/>
        <v>1607863.4</v>
      </c>
    </row>
    <row r="83" spans="1:38" ht="18.95" customHeight="1" x14ac:dyDescent="0.25">
      <c r="A83" s="102">
        <v>7</v>
      </c>
      <c r="B83" s="102" t="s">
        <v>1470</v>
      </c>
      <c r="C83" s="102">
        <v>1</v>
      </c>
      <c r="D83" s="102">
        <v>13</v>
      </c>
      <c r="E83" s="208">
        <v>1091310</v>
      </c>
      <c r="F83" s="350"/>
      <c r="G83" s="208">
        <v>283740.60000000003</v>
      </c>
      <c r="H83" s="208"/>
      <c r="I83" s="208"/>
      <c r="J83" s="227">
        <f t="shared" si="30"/>
        <v>1375050.6</v>
      </c>
      <c r="K83" s="102">
        <v>1</v>
      </c>
      <c r="L83" s="102">
        <v>12</v>
      </c>
      <c r="M83" s="208">
        <v>727540</v>
      </c>
      <c r="N83" s="350"/>
      <c r="O83" s="208">
        <v>174610</v>
      </c>
      <c r="P83" s="208"/>
      <c r="Q83" s="208"/>
      <c r="R83" s="227">
        <f t="shared" si="36"/>
        <v>902150</v>
      </c>
      <c r="S83" s="227">
        <f t="shared" si="31"/>
        <v>0</v>
      </c>
      <c r="T83" s="227">
        <f t="shared" si="32"/>
        <v>363770</v>
      </c>
      <c r="U83" s="227">
        <f t="shared" si="33"/>
        <v>109130.60000000003</v>
      </c>
      <c r="V83" s="74">
        <f t="shared" si="37"/>
        <v>472900.60000000009</v>
      </c>
      <c r="W83" s="102">
        <v>1</v>
      </c>
      <c r="X83" s="102">
        <v>14</v>
      </c>
      <c r="Y83" s="208">
        <v>1164064</v>
      </c>
      <c r="Z83" s="350"/>
      <c r="AA83" s="208">
        <v>325937.92000000004</v>
      </c>
      <c r="AB83" s="208"/>
      <c r="AC83" s="208"/>
      <c r="AD83" s="227">
        <f t="shared" si="34"/>
        <v>1490001.9199999999</v>
      </c>
      <c r="AE83" s="102">
        <v>1</v>
      </c>
      <c r="AF83" s="102">
        <v>15</v>
      </c>
      <c r="AG83" s="208">
        <v>1236818</v>
      </c>
      <c r="AH83" s="350"/>
      <c r="AI83" s="208">
        <v>371045.39999999997</v>
      </c>
      <c r="AJ83" s="208"/>
      <c r="AK83" s="208"/>
      <c r="AL83" s="227">
        <f t="shared" si="35"/>
        <v>1607863.4</v>
      </c>
    </row>
    <row r="84" spans="1:38" ht="18.95" customHeight="1" x14ac:dyDescent="0.25">
      <c r="A84" s="102">
        <v>8</v>
      </c>
      <c r="B84" s="102" t="s">
        <v>1436</v>
      </c>
      <c r="C84" s="102">
        <v>1</v>
      </c>
      <c r="D84" s="102">
        <v>19</v>
      </c>
      <c r="E84" s="208">
        <v>1091310</v>
      </c>
      <c r="F84" s="350"/>
      <c r="G84" s="208">
        <v>327393</v>
      </c>
      <c r="H84" s="208"/>
      <c r="I84" s="208"/>
      <c r="J84" s="227">
        <f t="shared" si="30"/>
        <v>1418703</v>
      </c>
      <c r="K84" s="102">
        <v>1</v>
      </c>
      <c r="L84" s="102">
        <v>18</v>
      </c>
      <c r="M84" s="208">
        <v>727540</v>
      </c>
      <c r="N84" s="350"/>
      <c r="O84" s="208">
        <v>246742</v>
      </c>
      <c r="P84" s="208"/>
      <c r="Q84" s="208"/>
      <c r="R84" s="227">
        <f t="shared" si="36"/>
        <v>974282</v>
      </c>
      <c r="S84" s="227">
        <f t="shared" si="31"/>
        <v>0</v>
      </c>
      <c r="T84" s="227">
        <f t="shared" si="32"/>
        <v>363770</v>
      </c>
      <c r="U84" s="227">
        <f t="shared" si="33"/>
        <v>80651</v>
      </c>
      <c r="V84" s="74">
        <f t="shared" si="37"/>
        <v>444421</v>
      </c>
      <c r="W84" s="102">
        <v>1</v>
      </c>
      <c r="X84" s="102">
        <v>20</v>
      </c>
      <c r="Y84" s="208">
        <v>1164064</v>
      </c>
      <c r="Z84" s="350"/>
      <c r="AA84" s="208">
        <v>349219.2</v>
      </c>
      <c r="AB84" s="208"/>
      <c r="AC84" s="208"/>
      <c r="AD84" s="227">
        <f t="shared" si="34"/>
        <v>1513283.2</v>
      </c>
      <c r="AE84" s="102">
        <v>1</v>
      </c>
      <c r="AF84" s="102">
        <v>21</v>
      </c>
      <c r="AG84" s="208">
        <v>1236818</v>
      </c>
      <c r="AH84" s="350"/>
      <c r="AI84" s="208">
        <v>371045.39999999997</v>
      </c>
      <c r="AJ84" s="208"/>
      <c r="AK84" s="208"/>
      <c r="AL84" s="227">
        <f t="shared" si="35"/>
        <v>1607863.4</v>
      </c>
    </row>
    <row r="85" spans="1:38" ht="18.95" customHeight="1" x14ac:dyDescent="0.25">
      <c r="A85" s="102">
        <v>9</v>
      </c>
      <c r="B85" s="102" t="s">
        <v>1437</v>
      </c>
      <c r="C85" s="102">
        <v>1</v>
      </c>
      <c r="D85" s="102">
        <v>7</v>
      </c>
      <c r="E85" s="208">
        <v>1091310</v>
      </c>
      <c r="F85" s="350"/>
      <c r="G85" s="208">
        <v>152783.40000000002</v>
      </c>
      <c r="H85" s="208"/>
      <c r="I85" s="208"/>
      <c r="J85" s="227">
        <f t="shared" si="30"/>
        <v>1244093.3999999999</v>
      </c>
      <c r="K85" s="102">
        <v>1</v>
      </c>
      <c r="L85" s="102">
        <v>6</v>
      </c>
      <c r="M85" s="208">
        <v>727540</v>
      </c>
      <c r="N85" s="350"/>
      <c r="O85" s="208">
        <v>87304.8</v>
      </c>
      <c r="P85" s="208"/>
      <c r="Q85" s="208"/>
      <c r="R85" s="227">
        <f t="shared" si="36"/>
        <v>814844.8</v>
      </c>
      <c r="S85" s="227">
        <f t="shared" si="31"/>
        <v>0</v>
      </c>
      <c r="T85" s="227">
        <f t="shared" si="32"/>
        <v>363770</v>
      </c>
      <c r="U85" s="227">
        <f t="shared" si="33"/>
        <v>65478.60000000002</v>
      </c>
      <c r="V85" s="74">
        <f t="shared" si="37"/>
        <v>429248.59999999986</v>
      </c>
      <c r="W85" s="102">
        <v>1</v>
      </c>
      <c r="X85" s="102">
        <v>8</v>
      </c>
      <c r="Y85" s="208">
        <v>1164064</v>
      </c>
      <c r="Z85" s="350"/>
      <c r="AA85" s="208">
        <v>186250.23999999999</v>
      </c>
      <c r="AB85" s="208"/>
      <c r="AC85" s="208"/>
      <c r="AD85" s="227">
        <f t="shared" si="34"/>
        <v>1350314.24</v>
      </c>
      <c r="AE85" s="102">
        <v>1</v>
      </c>
      <c r="AF85" s="102">
        <v>9</v>
      </c>
      <c r="AG85" s="208">
        <v>1236818</v>
      </c>
      <c r="AH85" s="350"/>
      <c r="AI85" s="208">
        <v>222627.24</v>
      </c>
      <c r="AJ85" s="208"/>
      <c r="AK85" s="208"/>
      <c r="AL85" s="227">
        <f t="shared" si="35"/>
        <v>1459445.24</v>
      </c>
    </row>
    <row r="86" spans="1:38" ht="18.95" customHeight="1" x14ac:dyDescent="0.25">
      <c r="A86" s="102">
        <v>10</v>
      </c>
      <c r="B86" s="102" t="s">
        <v>1438</v>
      </c>
      <c r="C86" s="102">
        <v>1</v>
      </c>
      <c r="D86" s="102">
        <v>8</v>
      </c>
      <c r="E86" s="208">
        <v>1091310</v>
      </c>
      <c r="F86" s="350"/>
      <c r="G86" s="208">
        <v>174609.6</v>
      </c>
      <c r="H86" s="208"/>
      <c r="I86" s="208"/>
      <c r="J86" s="227">
        <f t="shared" si="30"/>
        <v>1265919.6000000001</v>
      </c>
      <c r="K86" s="102">
        <v>1</v>
      </c>
      <c r="L86" s="102">
        <v>7</v>
      </c>
      <c r="M86" s="208">
        <v>727540</v>
      </c>
      <c r="N86" s="350"/>
      <c r="O86" s="208">
        <v>101855.6</v>
      </c>
      <c r="P86" s="208"/>
      <c r="Q86" s="208"/>
      <c r="R86" s="227">
        <f t="shared" si="36"/>
        <v>829395.6</v>
      </c>
      <c r="S86" s="227">
        <f t="shared" si="31"/>
        <v>0</v>
      </c>
      <c r="T86" s="227">
        <f t="shared" si="32"/>
        <v>363770</v>
      </c>
      <c r="U86" s="227">
        <f t="shared" si="33"/>
        <v>72754</v>
      </c>
      <c r="V86" s="74">
        <f t="shared" si="37"/>
        <v>436524.00000000012</v>
      </c>
      <c r="W86" s="102">
        <v>1</v>
      </c>
      <c r="X86" s="102">
        <v>9</v>
      </c>
      <c r="Y86" s="208">
        <v>1164064</v>
      </c>
      <c r="Z86" s="350"/>
      <c r="AA86" s="208">
        <v>209531.51999999999</v>
      </c>
      <c r="AB86" s="208"/>
      <c r="AC86" s="208"/>
      <c r="AD86" s="227">
        <f t="shared" si="34"/>
        <v>1373595.52</v>
      </c>
      <c r="AE86" s="102">
        <v>1</v>
      </c>
      <c r="AF86" s="102">
        <v>10</v>
      </c>
      <c r="AG86" s="208">
        <v>1236818</v>
      </c>
      <c r="AH86" s="350"/>
      <c r="AI86" s="208">
        <v>247363.6</v>
      </c>
      <c r="AJ86" s="208"/>
      <c r="AK86" s="208"/>
      <c r="AL86" s="227">
        <f t="shared" si="35"/>
        <v>1484181.6</v>
      </c>
    </row>
    <row r="87" spans="1:38" ht="18.95" customHeight="1" x14ac:dyDescent="0.25">
      <c r="A87" s="102">
        <v>11</v>
      </c>
      <c r="B87" s="102" t="s">
        <v>1439</v>
      </c>
      <c r="C87" s="102">
        <v>1</v>
      </c>
      <c r="D87" s="102">
        <v>7</v>
      </c>
      <c r="E87" s="208">
        <v>1091310</v>
      </c>
      <c r="F87" s="350"/>
      <c r="G87" s="208">
        <v>152783.40000000002</v>
      </c>
      <c r="H87" s="208"/>
      <c r="I87" s="208"/>
      <c r="J87" s="227">
        <f t="shared" si="30"/>
        <v>1244093.3999999999</v>
      </c>
      <c r="K87" s="102">
        <v>1</v>
      </c>
      <c r="L87" s="102">
        <v>6</v>
      </c>
      <c r="M87" s="208">
        <v>727540</v>
      </c>
      <c r="N87" s="350"/>
      <c r="O87" s="208">
        <v>87304.8</v>
      </c>
      <c r="P87" s="208"/>
      <c r="Q87" s="208"/>
      <c r="R87" s="227">
        <f t="shared" si="36"/>
        <v>814844.8</v>
      </c>
      <c r="S87" s="227">
        <f t="shared" si="31"/>
        <v>0</v>
      </c>
      <c r="T87" s="227">
        <f t="shared" si="32"/>
        <v>363770</v>
      </c>
      <c r="U87" s="227">
        <f t="shared" si="33"/>
        <v>65478.60000000002</v>
      </c>
      <c r="V87" s="74">
        <f t="shared" si="37"/>
        <v>429248.59999999986</v>
      </c>
      <c r="W87" s="102">
        <v>1</v>
      </c>
      <c r="X87" s="102">
        <v>8</v>
      </c>
      <c r="Y87" s="208">
        <v>1164064</v>
      </c>
      <c r="Z87" s="350"/>
      <c r="AA87" s="208">
        <v>186250.23999999999</v>
      </c>
      <c r="AB87" s="208"/>
      <c r="AC87" s="208"/>
      <c r="AD87" s="227">
        <f t="shared" si="34"/>
        <v>1350314.24</v>
      </c>
      <c r="AE87" s="102">
        <v>1</v>
      </c>
      <c r="AF87" s="102">
        <v>9</v>
      </c>
      <c r="AG87" s="208">
        <v>1236818</v>
      </c>
      <c r="AH87" s="350"/>
      <c r="AI87" s="208">
        <v>222627.24</v>
      </c>
      <c r="AJ87" s="208"/>
      <c r="AK87" s="208"/>
      <c r="AL87" s="227">
        <f t="shared" si="35"/>
        <v>1459445.24</v>
      </c>
    </row>
    <row r="88" spans="1:38" ht="18.95" customHeight="1" x14ac:dyDescent="0.25">
      <c r="A88" s="102">
        <v>12</v>
      </c>
      <c r="B88" s="102" t="s">
        <v>1440</v>
      </c>
      <c r="C88" s="102">
        <v>1</v>
      </c>
      <c r="D88" s="102">
        <v>12</v>
      </c>
      <c r="E88" s="208">
        <v>1091310</v>
      </c>
      <c r="F88" s="350"/>
      <c r="G88" s="208">
        <v>261914.4</v>
      </c>
      <c r="H88" s="208"/>
      <c r="I88" s="208"/>
      <c r="J88" s="227">
        <f t="shared" si="30"/>
        <v>1353224.4</v>
      </c>
      <c r="K88" s="102">
        <v>1</v>
      </c>
      <c r="L88" s="102">
        <v>11</v>
      </c>
      <c r="M88" s="208">
        <v>727540</v>
      </c>
      <c r="N88" s="350"/>
      <c r="O88" s="208">
        <v>160058.79999999999</v>
      </c>
      <c r="P88" s="208"/>
      <c r="Q88" s="208"/>
      <c r="R88" s="227">
        <f t="shared" si="36"/>
        <v>887598.8</v>
      </c>
      <c r="S88" s="227">
        <f t="shared" si="31"/>
        <v>0</v>
      </c>
      <c r="T88" s="227">
        <f t="shared" si="32"/>
        <v>363770</v>
      </c>
      <c r="U88" s="227">
        <f t="shared" si="33"/>
        <v>101855.6</v>
      </c>
      <c r="V88" s="74">
        <f t="shared" si="37"/>
        <v>465625.59999999986</v>
      </c>
      <c r="W88" s="102">
        <v>1</v>
      </c>
      <c r="X88" s="102">
        <v>13</v>
      </c>
      <c r="Y88" s="208">
        <v>1164064</v>
      </c>
      <c r="Z88" s="350"/>
      <c r="AA88" s="208">
        <v>302656.64000000001</v>
      </c>
      <c r="AB88" s="208"/>
      <c r="AC88" s="208"/>
      <c r="AD88" s="227">
        <f t="shared" si="34"/>
        <v>1466720.6400000001</v>
      </c>
      <c r="AE88" s="102">
        <v>1</v>
      </c>
      <c r="AF88" s="102">
        <v>14</v>
      </c>
      <c r="AG88" s="208">
        <v>1236818</v>
      </c>
      <c r="AH88" s="350"/>
      <c r="AI88" s="208">
        <v>346309.04000000004</v>
      </c>
      <c r="AJ88" s="208"/>
      <c r="AK88" s="208"/>
      <c r="AL88" s="227">
        <f t="shared" si="35"/>
        <v>1583127.04</v>
      </c>
    </row>
    <row r="89" spans="1:38" ht="18.95" customHeight="1" x14ac:dyDescent="0.25">
      <c r="A89" s="102">
        <v>13</v>
      </c>
      <c r="B89" s="102" t="s">
        <v>1441</v>
      </c>
      <c r="C89" s="102">
        <v>1</v>
      </c>
      <c r="D89" s="102">
        <v>15</v>
      </c>
      <c r="E89" s="208">
        <v>1091310</v>
      </c>
      <c r="F89" s="350"/>
      <c r="G89" s="208">
        <v>327393</v>
      </c>
      <c r="H89" s="208"/>
      <c r="I89" s="208"/>
      <c r="J89" s="227">
        <f t="shared" si="30"/>
        <v>1418703</v>
      </c>
      <c r="K89" s="102">
        <v>1</v>
      </c>
      <c r="L89" s="102">
        <v>14</v>
      </c>
      <c r="M89" s="208">
        <v>727540</v>
      </c>
      <c r="N89" s="350"/>
      <c r="O89" s="208">
        <v>203711.2</v>
      </c>
      <c r="P89" s="208"/>
      <c r="Q89" s="208"/>
      <c r="R89" s="227">
        <f t="shared" si="36"/>
        <v>931251.19999999995</v>
      </c>
      <c r="S89" s="227">
        <f t="shared" si="31"/>
        <v>0</v>
      </c>
      <c r="T89" s="227">
        <f t="shared" si="32"/>
        <v>363770</v>
      </c>
      <c r="U89" s="227">
        <f t="shared" si="33"/>
        <v>123681.79999999999</v>
      </c>
      <c r="V89" s="74">
        <f t="shared" si="37"/>
        <v>487451.80000000005</v>
      </c>
      <c r="W89" s="102">
        <v>1</v>
      </c>
      <c r="X89" s="102">
        <v>16</v>
      </c>
      <c r="Y89" s="208">
        <v>1164064</v>
      </c>
      <c r="Z89" s="350"/>
      <c r="AA89" s="208">
        <v>349219.2</v>
      </c>
      <c r="AB89" s="208"/>
      <c r="AC89" s="208"/>
      <c r="AD89" s="227">
        <f t="shared" si="34"/>
        <v>1513283.2</v>
      </c>
      <c r="AE89" s="102">
        <v>1</v>
      </c>
      <c r="AF89" s="102">
        <v>17</v>
      </c>
      <c r="AG89" s="208">
        <v>1236818</v>
      </c>
      <c r="AH89" s="350"/>
      <c r="AI89" s="208">
        <v>371045.39999999997</v>
      </c>
      <c r="AJ89" s="208"/>
      <c r="AK89" s="208"/>
      <c r="AL89" s="227">
        <f t="shared" si="35"/>
        <v>1607863.4</v>
      </c>
    </row>
    <row r="90" spans="1:38" ht="18.95" customHeight="1" x14ac:dyDescent="0.25">
      <c r="A90" s="102">
        <v>14</v>
      </c>
      <c r="B90" s="102" t="s">
        <v>1442</v>
      </c>
      <c r="C90" s="102">
        <v>1</v>
      </c>
      <c r="D90" s="102">
        <v>30</v>
      </c>
      <c r="E90" s="208">
        <v>1091310</v>
      </c>
      <c r="F90" s="350"/>
      <c r="G90" s="208">
        <v>709140</v>
      </c>
      <c r="H90" s="208"/>
      <c r="I90" s="208"/>
      <c r="J90" s="227">
        <f t="shared" si="30"/>
        <v>1800450</v>
      </c>
      <c r="K90" s="102">
        <v>1</v>
      </c>
      <c r="L90" s="102">
        <v>29</v>
      </c>
      <c r="M90" s="208">
        <v>727540</v>
      </c>
      <c r="N90" s="350"/>
      <c r="O90" s="208">
        <v>709140</v>
      </c>
      <c r="P90" s="208"/>
      <c r="Q90" s="208"/>
      <c r="R90" s="227">
        <f t="shared" si="36"/>
        <v>1436680</v>
      </c>
      <c r="S90" s="227">
        <f t="shared" si="31"/>
        <v>0</v>
      </c>
      <c r="T90" s="227">
        <f t="shared" si="32"/>
        <v>363770</v>
      </c>
      <c r="U90" s="227">
        <f t="shared" si="33"/>
        <v>0</v>
      </c>
      <c r="V90" s="74">
        <f t="shared" si="37"/>
        <v>363770</v>
      </c>
      <c r="W90" s="102">
        <v>1</v>
      </c>
      <c r="X90" s="102">
        <v>31</v>
      </c>
      <c r="Y90" s="208">
        <v>1164064</v>
      </c>
      <c r="Z90" s="350"/>
      <c r="AA90" s="208">
        <v>709140</v>
      </c>
      <c r="AB90" s="208"/>
      <c r="AC90" s="208"/>
      <c r="AD90" s="227">
        <f t="shared" si="34"/>
        <v>1873204</v>
      </c>
      <c r="AE90" s="102">
        <v>1</v>
      </c>
      <c r="AF90" s="102">
        <v>32</v>
      </c>
      <c r="AG90" s="208">
        <v>1236818</v>
      </c>
      <c r="AH90" s="350"/>
      <c r="AI90" s="208">
        <v>709140</v>
      </c>
      <c r="AJ90" s="208"/>
      <c r="AK90" s="208"/>
      <c r="AL90" s="227">
        <f t="shared" si="35"/>
        <v>1945958</v>
      </c>
    </row>
    <row r="91" spans="1:38" ht="18.95" customHeight="1" x14ac:dyDescent="0.25">
      <c r="A91" s="102">
        <v>15</v>
      </c>
      <c r="B91" s="102" t="s">
        <v>1443</v>
      </c>
      <c r="C91" s="102">
        <v>1</v>
      </c>
      <c r="D91" s="102">
        <v>25</v>
      </c>
      <c r="E91" s="208">
        <v>1091310</v>
      </c>
      <c r="F91" s="350"/>
      <c r="G91" s="208">
        <v>358803</v>
      </c>
      <c r="H91" s="208"/>
      <c r="I91" s="208"/>
      <c r="J91" s="227">
        <f t="shared" si="30"/>
        <v>1450113</v>
      </c>
      <c r="K91" s="102">
        <v>1</v>
      </c>
      <c r="L91" s="102">
        <v>24</v>
      </c>
      <c r="M91" s="208">
        <v>727540</v>
      </c>
      <c r="N91" s="350"/>
      <c r="O91" s="208">
        <v>358803</v>
      </c>
      <c r="P91" s="208"/>
      <c r="Q91" s="208"/>
      <c r="R91" s="227">
        <f t="shared" si="36"/>
        <v>1086343</v>
      </c>
      <c r="S91" s="227">
        <f t="shared" si="31"/>
        <v>0</v>
      </c>
      <c r="T91" s="227">
        <f t="shared" si="32"/>
        <v>363770</v>
      </c>
      <c r="U91" s="227">
        <f t="shared" si="33"/>
        <v>0</v>
      </c>
      <c r="V91" s="74">
        <f t="shared" si="37"/>
        <v>363770</v>
      </c>
      <c r="W91" s="102">
        <v>1</v>
      </c>
      <c r="X91" s="102">
        <v>26</v>
      </c>
      <c r="Y91" s="208">
        <v>1164064</v>
      </c>
      <c r="Z91" s="350"/>
      <c r="AA91" s="208">
        <v>358803</v>
      </c>
      <c r="AB91" s="208"/>
      <c r="AC91" s="208"/>
      <c r="AD91" s="227">
        <f t="shared" si="34"/>
        <v>1522867</v>
      </c>
      <c r="AE91" s="102">
        <v>1</v>
      </c>
      <c r="AF91" s="102">
        <v>27</v>
      </c>
      <c r="AG91" s="208">
        <v>1236818</v>
      </c>
      <c r="AH91" s="350"/>
      <c r="AI91" s="208">
        <v>371045.39999999997</v>
      </c>
      <c r="AJ91" s="208"/>
      <c r="AK91" s="208"/>
      <c r="AL91" s="227">
        <f t="shared" si="35"/>
        <v>1607863.4</v>
      </c>
    </row>
    <row r="92" spans="1:38" ht="18.95" customHeight="1" x14ac:dyDescent="0.25">
      <c r="A92" s="102">
        <v>16</v>
      </c>
      <c r="B92" s="102" t="s">
        <v>1444</v>
      </c>
      <c r="C92" s="102">
        <v>1</v>
      </c>
      <c r="D92" s="102">
        <v>5</v>
      </c>
      <c r="E92" s="208">
        <v>1091310</v>
      </c>
      <c r="F92" s="350"/>
      <c r="G92" s="208">
        <v>109131</v>
      </c>
      <c r="H92" s="208"/>
      <c r="I92" s="208"/>
      <c r="J92" s="227">
        <f t="shared" si="30"/>
        <v>1200441</v>
      </c>
      <c r="K92" s="102">
        <v>1</v>
      </c>
      <c r="L92" s="102">
        <v>4</v>
      </c>
      <c r="M92" s="208">
        <v>727540</v>
      </c>
      <c r="N92" s="350"/>
      <c r="O92" s="208">
        <v>58203.200000000004</v>
      </c>
      <c r="P92" s="208"/>
      <c r="Q92" s="208"/>
      <c r="R92" s="227">
        <f t="shared" si="36"/>
        <v>785743.2</v>
      </c>
      <c r="S92" s="227">
        <f t="shared" si="31"/>
        <v>0</v>
      </c>
      <c r="T92" s="227">
        <f t="shared" si="32"/>
        <v>363770</v>
      </c>
      <c r="U92" s="227">
        <f t="shared" si="33"/>
        <v>50927.799999999996</v>
      </c>
      <c r="V92" s="74">
        <f t="shared" si="37"/>
        <v>414697.80000000005</v>
      </c>
      <c r="W92" s="102">
        <v>1</v>
      </c>
      <c r="X92" s="102">
        <v>6</v>
      </c>
      <c r="Y92" s="208">
        <v>1164064</v>
      </c>
      <c r="Z92" s="350"/>
      <c r="AA92" s="208">
        <v>139687.67999999999</v>
      </c>
      <c r="AB92" s="208"/>
      <c r="AC92" s="208"/>
      <c r="AD92" s="227">
        <f t="shared" si="34"/>
        <v>1303751.6799999999</v>
      </c>
      <c r="AE92" s="102">
        <v>1</v>
      </c>
      <c r="AF92" s="102">
        <v>7</v>
      </c>
      <c r="AG92" s="208">
        <v>1236818</v>
      </c>
      <c r="AH92" s="350"/>
      <c r="AI92" s="208">
        <v>173154.52000000002</v>
      </c>
      <c r="AJ92" s="208"/>
      <c r="AK92" s="208"/>
      <c r="AL92" s="227">
        <f t="shared" si="35"/>
        <v>1409972.52</v>
      </c>
    </row>
    <row r="93" spans="1:38" ht="18.95" customHeight="1" x14ac:dyDescent="0.25">
      <c r="A93" s="102">
        <v>17</v>
      </c>
      <c r="B93" s="102" t="s">
        <v>1445</v>
      </c>
      <c r="C93" s="102">
        <v>1</v>
      </c>
      <c r="D93" s="102">
        <v>10</v>
      </c>
      <c r="E93" s="208">
        <v>1091310</v>
      </c>
      <c r="F93" s="350"/>
      <c r="G93" s="208">
        <v>218262</v>
      </c>
      <c r="H93" s="208"/>
      <c r="I93" s="208"/>
      <c r="J93" s="227">
        <f t="shared" si="30"/>
        <v>1309572</v>
      </c>
      <c r="K93" s="102">
        <v>1</v>
      </c>
      <c r="L93" s="102">
        <v>9</v>
      </c>
      <c r="M93" s="208">
        <v>727540</v>
      </c>
      <c r="N93" s="350"/>
      <c r="O93" s="208">
        <v>130957.2</v>
      </c>
      <c r="P93" s="208"/>
      <c r="Q93" s="208"/>
      <c r="R93" s="227">
        <f t="shared" si="36"/>
        <v>858497.2</v>
      </c>
      <c r="S93" s="227">
        <f t="shared" si="31"/>
        <v>0</v>
      </c>
      <c r="T93" s="227">
        <f t="shared" si="32"/>
        <v>363770</v>
      </c>
      <c r="U93" s="227">
        <f t="shared" si="33"/>
        <v>87304.8</v>
      </c>
      <c r="V93" s="74">
        <f t="shared" si="37"/>
        <v>451074.80000000005</v>
      </c>
      <c r="W93" s="102">
        <v>1</v>
      </c>
      <c r="X93" s="102">
        <v>11</v>
      </c>
      <c r="Y93" s="208">
        <v>1164064</v>
      </c>
      <c r="Z93" s="350"/>
      <c r="AA93" s="208">
        <v>256094.07999999999</v>
      </c>
      <c r="AB93" s="208"/>
      <c r="AC93" s="208"/>
      <c r="AD93" s="227">
        <f t="shared" si="34"/>
        <v>1420158.08</v>
      </c>
      <c r="AE93" s="102">
        <v>1</v>
      </c>
      <c r="AF93" s="102">
        <v>12</v>
      </c>
      <c r="AG93" s="208">
        <v>1236818</v>
      </c>
      <c r="AH93" s="350"/>
      <c r="AI93" s="208">
        <v>296836.32</v>
      </c>
      <c r="AJ93" s="208"/>
      <c r="AK93" s="208"/>
      <c r="AL93" s="227">
        <f t="shared" si="35"/>
        <v>1533654.32</v>
      </c>
    </row>
    <row r="94" spans="1:38" ht="18.95" customHeight="1" x14ac:dyDescent="0.25">
      <c r="A94" s="102">
        <v>18</v>
      </c>
      <c r="B94" s="102" t="s">
        <v>1446</v>
      </c>
      <c r="C94" s="102">
        <v>1</v>
      </c>
      <c r="D94" s="102">
        <v>12</v>
      </c>
      <c r="E94" s="208">
        <v>1091310</v>
      </c>
      <c r="F94" s="350"/>
      <c r="G94" s="208">
        <v>261914.4</v>
      </c>
      <c r="H94" s="208"/>
      <c r="I94" s="208"/>
      <c r="J94" s="227">
        <f t="shared" si="30"/>
        <v>1353224.4</v>
      </c>
      <c r="K94" s="102">
        <v>1</v>
      </c>
      <c r="L94" s="102">
        <v>11</v>
      </c>
      <c r="M94" s="208">
        <v>727540</v>
      </c>
      <c r="N94" s="350"/>
      <c r="O94" s="208">
        <v>160058.79999999999</v>
      </c>
      <c r="P94" s="208"/>
      <c r="Q94" s="208"/>
      <c r="R94" s="227">
        <f t="shared" si="36"/>
        <v>887598.8</v>
      </c>
      <c r="S94" s="227">
        <f t="shared" si="31"/>
        <v>0</v>
      </c>
      <c r="T94" s="227">
        <f t="shared" si="32"/>
        <v>363770</v>
      </c>
      <c r="U94" s="227">
        <f t="shared" si="33"/>
        <v>101855.6</v>
      </c>
      <c r="V94" s="74">
        <f t="shared" si="37"/>
        <v>465625.59999999986</v>
      </c>
      <c r="W94" s="102">
        <v>1</v>
      </c>
      <c r="X94" s="102">
        <v>13</v>
      </c>
      <c r="Y94" s="208">
        <v>1164064</v>
      </c>
      <c r="Z94" s="350"/>
      <c r="AA94" s="208">
        <v>302656.64000000001</v>
      </c>
      <c r="AB94" s="208"/>
      <c r="AC94" s="208"/>
      <c r="AD94" s="227">
        <f t="shared" si="34"/>
        <v>1466720.6400000001</v>
      </c>
      <c r="AE94" s="102">
        <v>1</v>
      </c>
      <c r="AF94" s="102">
        <v>14</v>
      </c>
      <c r="AG94" s="208">
        <v>1236818</v>
      </c>
      <c r="AH94" s="350"/>
      <c r="AI94" s="208">
        <v>346309.04000000004</v>
      </c>
      <c r="AJ94" s="208"/>
      <c r="AK94" s="208"/>
      <c r="AL94" s="227">
        <f t="shared" si="35"/>
        <v>1583127.04</v>
      </c>
    </row>
    <row r="97" spans="1:38" ht="16.5" x14ac:dyDescent="0.3">
      <c r="A97" s="30"/>
      <c r="B97" s="217" t="s">
        <v>230</v>
      </c>
      <c r="C97" s="31"/>
      <c r="D97" s="31"/>
      <c r="E97" s="31"/>
      <c r="G97" s="31"/>
      <c r="H97" s="31"/>
      <c r="I97" s="31"/>
      <c r="J97" s="3"/>
      <c r="K97" s="22"/>
      <c r="L97" s="180"/>
      <c r="M97" s="22"/>
      <c r="N97" s="375"/>
      <c r="O97" s="180"/>
      <c r="P97" s="22"/>
      <c r="Q97" s="292"/>
      <c r="R97" s="133"/>
      <c r="S97" s="180"/>
      <c r="T97" s="180"/>
      <c r="U97" s="180"/>
      <c r="V97" s="22"/>
      <c r="W97" s="31"/>
      <c r="X97" s="31"/>
      <c r="Y97" s="31"/>
      <c r="AA97" s="31"/>
      <c r="AB97" s="31"/>
      <c r="AC97" s="31"/>
      <c r="AD97" s="3"/>
      <c r="AE97" s="31"/>
      <c r="AF97" s="31"/>
      <c r="AG97" s="31"/>
      <c r="AI97" s="31"/>
      <c r="AJ97" s="31"/>
      <c r="AK97" s="31"/>
      <c r="AL97" s="3"/>
    </row>
    <row r="98" spans="1:38" ht="16.5" customHeight="1" thickBot="1" x14ac:dyDescent="0.3">
      <c r="A98" s="30"/>
      <c r="B98" s="1507"/>
      <c r="C98" s="177"/>
      <c r="D98" s="177"/>
      <c r="E98" s="177"/>
      <c r="F98" s="336"/>
      <c r="G98" s="177"/>
      <c r="H98" s="1507"/>
      <c r="I98" s="177"/>
      <c r="J98" s="178"/>
      <c r="K98" s="9"/>
      <c r="L98" s="9"/>
      <c r="M98" s="178"/>
      <c r="N98" s="363"/>
      <c r="O98" s="218"/>
      <c r="P98" s="219"/>
      <c r="Q98" s="1675"/>
      <c r="R98" s="1675"/>
      <c r="S98" s="1675"/>
      <c r="T98" s="133"/>
      <c r="U98" s="133"/>
      <c r="V98" s="148"/>
      <c r="W98" s="9"/>
      <c r="X98" s="9"/>
      <c r="Y98" s="9"/>
      <c r="Z98" s="373"/>
      <c r="AA98" s="9"/>
      <c r="AB98" s="1509"/>
      <c r="AC98" s="9"/>
      <c r="AD98" s="178"/>
      <c r="AE98" s="9"/>
      <c r="AF98" s="9"/>
      <c r="AG98" s="9"/>
      <c r="AH98" s="373"/>
      <c r="AI98" s="9"/>
      <c r="AJ98" s="1509"/>
      <c r="AK98" s="9"/>
      <c r="AL98" s="178"/>
    </row>
    <row r="99" spans="1:38" s="181" customFormat="1" ht="25.5" customHeight="1" x14ac:dyDescent="0.25">
      <c r="A99" s="30"/>
      <c r="B99" s="1884" t="s">
        <v>4722</v>
      </c>
      <c r="C99" s="1884"/>
      <c r="D99" s="1884"/>
      <c r="E99" s="1884"/>
      <c r="F99" s="1884"/>
      <c r="G99" s="1884"/>
      <c r="H99" s="1884"/>
      <c r="I99" s="1884"/>
      <c r="J99" s="1884"/>
      <c r="K99" s="31"/>
      <c r="L99" s="134"/>
      <c r="M99" s="180"/>
      <c r="N99" s="346"/>
      <c r="O99" s="34"/>
      <c r="P99" s="180"/>
      <c r="Q99" s="31"/>
      <c r="R99" s="41" t="s">
        <v>228</v>
      </c>
      <c r="S99" s="34"/>
      <c r="T99" s="34"/>
      <c r="U99" s="34"/>
      <c r="V99" s="180"/>
      <c r="W99" s="134"/>
      <c r="X99" s="134"/>
      <c r="Y99" s="134"/>
      <c r="Z99" s="337"/>
      <c r="AA99" s="31"/>
      <c r="AB99" s="179"/>
      <c r="AC99" s="31"/>
      <c r="AD99" s="31"/>
      <c r="AE99" s="134"/>
      <c r="AF99" s="134"/>
      <c r="AG99" s="134"/>
      <c r="AH99" s="337"/>
      <c r="AI99" s="31"/>
      <c r="AJ99" s="179"/>
      <c r="AK99" s="31"/>
      <c r="AL99" s="31"/>
    </row>
    <row r="100" spans="1:38" ht="17.25" customHeight="1" x14ac:dyDescent="0.25">
      <c r="A100" s="239"/>
      <c r="B100" s="240"/>
      <c r="C100" s="1515" t="s">
        <v>1684</v>
      </c>
      <c r="D100" s="1515"/>
      <c r="E100" s="1515"/>
      <c r="F100" s="1516"/>
      <c r="G100" s="241"/>
      <c r="H100" s="242"/>
      <c r="I100" s="1517"/>
      <c r="J100" s="243"/>
      <c r="K100" s="1518" t="s">
        <v>395</v>
      </c>
      <c r="L100" s="1515"/>
      <c r="M100" s="1515"/>
      <c r="N100" s="1516"/>
      <c r="O100" s="1519"/>
      <c r="P100" s="1517"/>
      <c r="Q100" s="243"/>
      <c r="R100" s="243"/>
      <c r="S100" s="1873" t="s">
        <v>264</v>
      </c>
      <c r="T100" s="1874"/>
      <c r="U100" s="1874"/>
      <c r="V100" s="1875"/>
      <c r="W100" s="1515" t="s">
        <v>4719</v>
      </c>
      <c r="X100" s="1515"/>
      <c r="Y100" s="1515"/>
      <c r="Z100" s="1516"/>
      <c r="AA100" s="241"/>
      <c r="AB100" s="242"/>
      <c r="AC100" s="1517"/>
      <c r="AD100" s="243"/>
      <c r="AE100" s="1515" t="s">
        <v>1685</v>
      </c>
      <c r="AF100" s="1515"/>
      <c r="AG100" s="1515"/>
      <c r="AH100" s="1516"/>
      <c r="AI100" s="241"/>
      <c r="AJ100" s="242"/>
      <c r="AK100" s="1517"/>
      <c r="AL100" s="243"/>
    </row>
    <row r="101" spans="1:38" s="181" customFormat="1" ht="16.5" customHeight="1" x14ac:dyDescent="0.25">
      <c r="A101" s="244"/>
      <c r="B101" s="245"/>
      <c r="C101" s="239"/>
      <c r="D101" s="239"/>
      <c r="E101" s="239"/>
      <c r="F101" s="374" t="s">
        <v>262</v>
      </c>
      <c r="G101" s="246"/>
      <c r="H101" s="247"/>
      <c r="I101" s="243"/>
      <c r="J101" s="220"/>
      <c r="K101" s="239"/>
      <c r="L101" s="239"/>
      <c r="M101" s="239"/>
      <c r="N101" s="346"/>
      <c r="O101" s="248" t="s">
        <v>262</v>
      </c>
      <c r="P101" s="248"/>
      <c r="Q101" s="22"/>
      <c r="R101" s="220"/>
      <c r="S101" s="239"/>
      <c r="T101" s="1881" t="s">
        <v>259</v>
      </c>
      <c r="U101" s="1881" t="s">
        <v>262</v>
      </c>
      <c r="V101" s="239"/>
      <c r="W101" s="239"/>
      <c r="X101" s="239"/>
      <c r="Y101" s="239"/>
      <c r="Z101" s="374" t="s">
        <v>262</v>
      </c>
      <c r="AA101" s="246"/>
      <c r="AB101" s="247"/>
      <c r="AC101" s="243"/>
      <c r="AD101" s="220"/>
      <c r="AE101" s="239"/>
      <c r="AF101" s="239"/>
      <c r="AG101" s="239"/>
      <c r="AH101" s="374" t="s">
        <v>262</v>
      </c>
      <c r="AI101" s="246"/>
      <c r="AJ101" s="247"/>
      <c r="AK101" s="243"/>
      <c r="AL101" s="220"/>
    </row>
    <row r="102" spans="1:38" s="181" customFormat="1" ht="89.25" x14ac:dyDescent="0.25">
      <c r="A102" s="224" t="s">
        <v>114</v>
      </c>
      <c r="B102" s="1511" t="s">
        <v>231</v>
      </c>
      <c r="C102" s="1511" t="s">
        <v>223</v>
      </c>
      <c r="D102" s="1511" t="s">
        <v>258</v>
      </c>
      <c r="E102" s="1513" t="s">
        <v>259</v>
      </c>
      <c r="F102" s="530" t="s">
        <v>333</v>
      </c>
      <c r="G102" s="258" t="s">
        <v>311</v>
      </c>
      <c r="H102" s="258" t="s">
        <v>260</v>
      </c>
      <c r="I102" s="258" t="s">
        <v>312</v>
      </c>
      <c r="J102" s="1513" t="s">
        <v>261</v>
      </c>
      <c r="K102" s="1511" t="s">
        <v>223</v>
      </c>
      <c r="L102" s="1511" t="s">
        <v>258</v>
      </c>
      <c r="M102" s="1513" t="s">
        <v>259</v>
      </c>
      <c r="N102" s="531" t="s">
        <v>333</v>
      </c>
      <c r="O102" s="258" t="s">
        <v>311</v>
      </c>
      <c r="P102" s="258" t="s">
        <v>260</v>
      </c>
      <c r="Q102" s="258" t="s">
        <v>312</v>
      </c>
      <c r="R102" s="1513" t="s">
        <v>261</v>
      </c>
      <c r="S102" s="1511" t="s">
        <v>223</v>
      </c>
      <c r="T102" s="1882"/>
      <c r="U102" s="1882"/>
      <c r="V102" s="1511" t="s">
        <v>263</v>
      </c>
      <c r="W102" s="1511" t="s">
        <v>223</v>
      </c>
      <c r="X102" s="1511" t="s">
        <v>258</v>
      </c>
      <c r="Y102" s="1513" t="s">
        <v>259</v>
      </c>
      <c r="Z102" s="530" t="s">
        <v>333</v>
      </c>
      <c r="AA102" s="258" t="s">
        <v>311</v>
      </c>
      <c r="AB102" s="258" t="s">
        <v>260</v>
      </c>
      <c r="AC102" s="258" t="s">
        <v>312</v>
      </c>
      <c r="AD102" s="1513" t="s">
        <v>261</v>
      </c>
      <c r="AE102" s="1511" t="s">
        <v>223</v>
      </c>
      <c r="AF102" s="1511" t="s">
        <v>258</v>
      </c>
      <c r="AG102" s="1513" t="s">
        <v>259</v>
      </c>
      <c r="AH102" s="530" t="s">
        <v>333</v>
      </c>
      <c r="AI102" s="258" t="s">
        <v>311</v>
      </c>
      <c r="AJ102" s="258" t="s">
        <v>260</v>
      </c>
      <c r="AK102" s="258" t="s">
        <v>312</v>
      </c>
      <c r="AL102" s="1513" t="s">
        <v>261</v>
      </c>
    </row>
    <row r="103" spans="1:38" s="15" customFormat="1" ht="12.75" x14ac:dyDescent="0.25">
      <c r="A103" s="123">
        <v>1</v>
      </c>
      <c r="B103" s="123">
        <v>2</v>
      </c>
      <c r="C103" s="224">
        <v>3</v>
      </c>
      <c r="D103" s="123">
        <v>4</v>
      </c>
      <c r="E103" s="123">
        <v>5</v>
      </c>
      <c r="F103" s="347">
        <v>6</v>
      </c>
      <c r="G103" s="123">
        <v>7</v>
      </c>
      <c r="H103" s="123">
        <v>8</v>
      </c>
      <c r="I103" s="224">
        <v>9</v>
      </c>
      <c r="J103" s="123">
        <v>10</v>
      </c>
      <c r="K103" s="123">
        <v>11</v>
      </c>
      <c r="L103" s="224">
        <v>12</v>
      </c>
      <c r="M103" s="123">
        <v>13</v>
      </c>
      <c r="N103" s="347">
        <v>14</v>
      </c>
      <c r="O103" s="224">
        <v>15</v>
      </c>
      <c r="P103" s="123">
        <v>16</v>
      </c>
      <c r="Q103" s="123">
        <v>17</v>
      </c>
      <c r="R103" s="224">
        <v>18</v>
      </c>
      <c r="S103" s="123">
        <v>19</v>
      </c>
      <c r="T103" s="123">
        <v>20</v>
      </c>
      <c r="U103" s="224">
        <v>21</v>
      </c>
      <c r="V103" s="123">
        <v>22</v>
      </c>
      <c r="W103" s="224">
        <v>23</v>
      </c>
      <c r="X103" s="123">
        <v>24</v>
      </c>
      <c r="Y103" s="224">
        <v>25</v>
      </c>
      <c r="Z103" s="123">
        <v>26</v>
      </c>
      <c r="AA103" s="224">
        <v>27</v>
      </c>
      <c r="AB103" s="123">
        <v>28</v>
      </c>
      <c r="AC103" s="224">
        <v>29</v>
      </c>
      <c r="AD103" s="123">
        <v>30</v>
      </c>
      <c r="AE103" s="224">
        <v>31</v>
      </c>
      <c r="AF103" s="123">
        <v>32</v>
      </c>
      <c r="AG103" s="224">
        <v>33</v>
      </c>
      <c r="AH103" s="123">
        <v>34</v>
      </c>
      <c r="AI103" s="224">
        <v>35</v>
      </c>
      <c r="AJ103" s="123">
        <v>36</v>
      </c>
      <c r="AK103" s="224">
        <v>37</v>
      </c>
      <c r="AL103" s="123">
        <v>38</v>
      </c>
    </row>
    <row r="104" spans="1:38" x14ac:dyDescent="0.25">
      <c r="A104" s="102"/>
      <c r="B104" s="226" t="s">
        <v>265</v>
      </c>
      <c r="C104" s="102"/>
      <c r="D104" s="102"/>
      <c r="E104" s="208"/>
      <c r="F104" s="350"/>
      <c r="G104" s="208"/>
      <c r="H104" s="208"/>
      <c r="I104" s="208"/>
      <c r="J104" s="208"/>
      <c r="K104" s="102"/>
      <c r="L104" s="102"/>
      <c r="M104" s="208"/>
      <c r="N104" s="350"/>
      <c r="O104" s="208"/>
      <c r="P104" s="208"/>
      <c r="Q104" s="208"/>
      <c r="R104" s="208"/>
      <c r="S104" s="227"/>
      <c r="T104" s="227"/>
      <c r="U104" s="227"/>
      <c r="V104" s="1508"/>
      <c r="W104" s="102"/>
      <c r="X104" s="102"/>
      <c r="Y104" s="208"/>
      <c r="Z104" s="350"/>
      <c r="AA104" s="208"/>
      <c r="AB104" s="208"/>
      <c r="AC104" s="208"/>
      <c r="AD104" s="208"/>
      <c r="AE104" s="102"/>
      <c r="AF104" s="102"/>
      <c r="AG104" s="208"/>
      <c r="AH104" s="350"/>
      <c r="AI104" s="208"/>
      <c r="AJ104" s="208"/>
      <c r="AK104" s="208"/>
      <c r="AL104" s="208"/>
    </row>
    <row r="105" spans="1:38" x14ac:dyDescent="0.25">
      <c r="A105" s="102"/>
      <c r="B105" s="226"/>
      <c r="C105" s="102"/>
      <c r="D105" s="102"/>
      <c r="E105" s="208"/>
      <c r="F105" s="350"/>
      <c r="G105" s="208"/>
      <c r="H105" s="208"/>
      <c r="I105" s="208"/>
      <c r="J105" s="208"/>
      <c r="K105" s="102"/>
      <c r="L105" s="102"/>
      <c r="M105" s="208"/>
      <c r="N105" s="350"/>
      <c r="O105" s="208"/>
      <c r="P105" s="208"/>
      <c r="Q105" s="208"/>
      <c r="R105" s="208"/>
      <c r="S105" s="227"/>
      <c r="T105" s="227"/>
      <c r="U105" s="227"/>
      <c r="V105" s="1508"/>
      <c r="W105" s="102"/>
      <c r="X105" s="102"/>
      <c r="Y105" s="208"/>
      <c r="Z105" s="350"/>
      <c r="AA105" s="208"/>
      <c r="AB105" s="208"/>
      <c r="AC105" s="208"/>
      <c r="AD105" s="208"/>
      <c r="AE105" s="102"/>
      <c r="AF105" s="102"/>
      <c r="AG105" s="208"/>
      <c r="AH105" s="350"/>
      <c r="AI105" s="208"/>
      <c r="AJ105" s="208"/>
      <c r="AK105" s="208"/>
      <c r="AL105" s="208"/>
    </row>
    <row r="106" spans="1:38" ht="14.25" x14ac:dyDescent="0.25">
      <c r="A106" s="102"/>
      <c r="B106" s="228" t="s">
        <v>113</v>
      </c>
      <c r="C106" s="229">
        <f t="shared" ref="C106:K106" si="38">SUM(C108:C117)</f>
        <v>10</v>
      </c>
      <c r="D106" s="227">
        <f t="shared" si="38"/>
        <v>166</v>
      </c>
      <c r="E106" s="227">
        <f t="shared" si="38"/>
        <v>10962705</v>
      </c>
      <c r="F106" s="227">
        <f t="shared" si="38"/>
        <v>0</v>
      </c>
      <c r="G106" s="227">
        <f t="shared" si="38"/>
        <v>3396954.7</v>
      </c>
      <c r="H106" s="227">
        <f t="shared" si="38"/>
        <v>0</v>
      </c>
      <c r="I106" s="227">
        <f t="shared" si="38"/>
        <v>0</v>
      </c>
      <c r="J106" s="229">
        <f t="shared" si="38"/>
        <v>14359659.699999999</v>
      </c>
      <c r="K106" s="227">
        <f t="shared" si="38"/>
        <v>10</v>
      </c>
      <c r="L106" s="227"/>
      <c r="M106" s="227">
        <f t="shared" ref="M106:AE106" si="39">SUM(M108:M117)</f>
        <v>7308470</v>
      </c>
      <c r="N106" s="227">
        <f t="shared" si="39"/>
        <v>0</v>
      </c>
      <c r="O106" s="227">
        <f t="shared" si="39"/>
        <v>2674142.2000000002</v>
      </c>
      <c r="P106" s="227">
        <f t="shared" si="39"/>
        <v>0</v>
      </c>
      <c r="Q106" s="227">
        <f t="shared" si="39"/>
        <v>0</v>
      </c>
      <c r="R106" s="229">
        <f t="shared" si="39"/>
        <v>9982612.1999999993</v>
      </c>
      <c r="S106" s="227">
        <f t="shared" si="39"/>
        <v>0</v>
      </c>
      <c r="T106" s="227">
        <f t="shared" si="39"/>
        <v>3654235</v>
      </c>
      <c r="U106" s="227">
        <f t="shared" si="39"/>
        <v>722812.5</v>
      </c>
      <c r="V106" s="227">
        <f t="shared" si="39"/>
        <v>4377047.5</v>
      </c>
      <c r="W106" s="227">
        <f t="shared" si="39"/>
        <v>10</v>
      </c>
      <c r="X106" s="227">
        <f t="shared" si="39"/>
        <v>176</v>
      </c>
      <c r="Y106" s="227">
        <f t="shared" si="39"/>
        <v>11693552</v>
      </c>
      <c r="Z106" s="227">
        <f t="shared" si="39"/>
        <v>0</v>
      </c>
      <c r="AA106" s="227">
        <f t="shared" si="39"/>
        <v>3345044.4000000004</v>
      </c>
      <c r="AB106" s="227">
        <f t="shared" si="39"/>
        <v>0</v>
      </c>
      <c r="AC106" s="227">
        <f t="shared" si="39"/>
        <v>0</v>
      </c>
      <c r="AD106" s="229">
        <f t="shared" si="39"/>
        <v>15038596.399999999</v>
      </c>
      <c r="AE106" s="227">
        <f t="shared" si="39"/>
        <v>10</v>
      </c>
      <c r="AF106" s="227"/>
      <c r="AG106" s="227">
        <f t="shared" ref="AG106:AL106" si="40">SUM(AG108:AG117)</f>
        <v>12424399</v>
      </c>
      <c r="AH106" s="227">
        <f t="shared" si="40"/>
        <v>0</v>
      </c>
      <c r="AI106" s="227">
        <f t="shared" si="40"/>
        <v>4010078.9399999995</v>
      </c>
      <c r="AJ106" s="227">
        <f t="shared" si="40"/>
        <v>0</v>
      </c>
      <c r="AK106" s="227">
        <f t="shared" si="40"/>
        <v>0</v>
      </c>
      <c r="AL106" s="229">
        <f t="shared" si="40"/>
        <v>16434477.940000001</v>
      </c>
    </row>
    <row r="107" spans="1:38" x14ac:dyDescent="0.25">
      <c r="A107" s="102"/>
      <c r="B107" s="191" t="s">
        <v>126</v>
      </c>
      <c r="C107" s="102"/>
      <c r="D107" s="102"/>
      <c r="E107" s="208"/>
      <c r="F107" s="350"/>
      <c r="G107" s="208"/>
      <c r="H107" s="208"/>
      <c r="I107" s="208"/>
      <c r="J107" s="208"/>
      <c r="K107" s="102"/>
      <c r="L107" s="102"/>
      <c r="M107" s="208"/>
      <c r="N107" s="350"/>
      <c r="O107" s="208"/>
      <c r="P107" s="208"/>
      <c r="Q107" s="208"/>
      <c r="R107" s="208"/>
      <c r="S107" s="227"/>
      <c r="T107" s="227"/>
      <c r="U107" s="227"/>
      <c r="V107" s="1508"/>
      <c r="W107" s="102"/>
      <c r="X107" s="102"/>
      <c r="Y107" s="208"/>
      <c r="Z107" s="350"/>
      <c r="AA107" s="208"/>
      <c r="AB107" s="208"/>
      <c r="AC107" s="208"/>
      <c r="AD107" s="208"/>
      <c r="AE107" s="102"/>
      <c r="AF107" s="102"/>
      <c r="AG107" s="208"/>
      <c r="AH107" s="350"/>
      <c r="AI107" s="208"/>
      <c r="AJ107" s="208"/>
      <c r="AK107" s="208"/>
      <c r="AL107" s="208"/>
    </row>
    <row r="108" spans="1:38" ht="18.95" customHeight="1" x14ac:dyDescent="0.25">
      <c r="A108" s="102">
        <v>1</v>
      </c>
      <c r="B108" s="102" t="s">
        <v>1447</v>
      </c>
      <c r="C108" s="102">
        <v>1</v>
      </c>
      <c r="D108" s="102">
        <v>13</v>
      </c>
      <c r="E108" s="208">
        <v>1140915</v>
      </c>
      <c r="F108" s="350"/>
      <c r="G108" s="208">
        <v>296637.90000000002</v>
      </c>
      <c r="H108" s="208"/>
      <c r="I108" s="208"/>
      <c r="J108" s="227">
        <f t="shared" ref="J108:J117" si="41">E108+G108+H108+I108</f>
        <v>1437552.9</v>
      </c>
      <c r="K108" s="102">
        <v>1</v>
      </c>
      <c r="L108" s="102">
        <v>12</v>
      </c>
      <c r="M108" s="208">
        <v>760610</v>
      </c>
      <c r="N108" s="350"/>
      <c r="O108" s="208">
        <v>246742</v>
      </c>
      <c r="P108" s="208"/>
      <c r="Q108" s="208"/>
      <c r="R108" s="227">
        <f>M108+O108+P108+Q108</f>
        <v>1007352</v>
      </c>
      <c r="S108" s="227">
        <f t="shared" ref="S108:S117" si="42">C108-K108</f>
        <v>0</v>
      </c>
      <c r="T108" s="227">
        <f t="shared" ref="T108:T117" si="43">+E108-M108</f>
        <v>380305</v>
      </c>
      <c r="U108" s="227">
        <f t="shared" ref="U108:U117" si="44">+G108+H108+I108-O108-P108-Q108</f>
        <v>49895.900000000023</v>
      </c>
      <c r="V108" s="74">
        <f>J108-R108</f>
        <v>430200.89999999991</v>
      </c>
      <c r="W108" s="102">
        <v>1</v>
      </c>
      <c r="X108" s="102">
        <v>14</v>
      </c>
      <c r="Y108" s="208">
        <v>1216976</v>
      </c>
      <c r="Z108" s="350"/>
      <c r="AA108" s="208">
        <v>340753.28</v>
      </c>
      <c r="AB108" s="208"/>
      <c r="AC108" s="208"/>
      <c r="AD108" s="227">
        <f t="shared" ref="AD108:AD117" si="45">Y108+AA108+AB108+AC108</f>
        <v>1557729.28</v>
      </c>
      <c r="AE108" s="102">
        <v>1</v>
      </c>
      <c r="AF108" s="102">
        <v>15</v>
      </c>
      <c r="AG108" s="208">
        <v>1293036.9999999998</v>
      </c>
      <c r="AH108" s="350"/>
      <c r="AI108" s="208">
        <v>387911.09999999992</v>
      </c>
      <c r="AJ108" s="208"/>
      <c r="AK108" s="208"/>
      <c r="AL108" s="227">
        <f t="shared" ref="AL108:AL117" si="46">AG108+AI108+AJ108+AK108</f>
        <v>1680948.0999999996</v>
      </c>
    </row>
    <row r="109" spans="1:38" ht="18.95" customHeight="1" x14ac:dyDescent="0.25">
      <c r="A109" s="102">
        <v>2</v>
      </c>
      <c r="B109" s="102" t="s">
        <v>1448</v>
      </c>
      <c r="C109" s="102">
        <v>1</v>
      </c>
      <c r="D109" s="102">
        <v>13</v>
      </c>
      <c r="E109" s="208">
        <v>1091310</v>
      </c>
      <c r="F109" s="350"/>
      <c r="G109" s="208">
        <v>283740.59999999998</v>
      </c>
      <c r="H109" s="208"/>
      <c r="I109" s="208"/>
      <c r="J109" s="227">
        <f t="shared" si="41"/>
        <v>1375050.6</v>
      </c>
      <c r="K109" s="102">
        <v>1</v>
      </c>
      <c r="L109" s="102">
        <v>12</v>
      </c>
      <c r="M109" s="208">
        <v>727540</v>
      </c>
      <c r="N109" s="350"/>
      <c r="O109" s="208">
        <v>174609.6</v>
      </c>
      <c r="P109" s="208"/>
      <c r="Q109" s="208"/>
      <c r="R109" s="227">
        <f t="shared" ref="R109:R117" si="47">M109+O109+P109+Q109</f>
        <v>902149.6</v>
      </c>
      <c r="S109" s="227">
        <f t="shared" si="42"/>
        <v>0</v>
      </c>
      <c r="T109" s="227">
        <f t="shared" si="43"/>
        <v>363770</v>
      </c>
      <c r="U109" s="227">
        <f t="shared" si="44"/>
        <v>109130.99999999997</v>
      </c>
      <c r="V109" s="74">
        <f t="shared" ref="V109:V117" si="48">J109-R109</f>
        <v>472901.00000000012</v>
      </c>
      <c r="W109" s="102">
        <v>1</v>
      </c>
      <c r="X109" s="102">
        <v>14</v>
      </c>
      <c r="Y109" s="208">
        <v>1164064</v>
      </c>
      <c r="Z109" s="350"/>
      <c r="AA109" s="208">
        <v>325937.91999999998</v>
      </c>
      <c r="AB109" s="208"/>
      <c r="AC109" s="208"/>
      <c r="AD109" s="227">
        <f t="shared" si="45"/>
        <v>1490001.9199999999</v>
      </c>
      <c r="AE109" s="102">
        <v>1</v>
      </c>
      <c r="AF109" s="102">
        <v>15</v>
      </c>
      <c r="AG109" s="208">
        <v>1236818</v>
      </c>
      <c r="AH109" s="350"/>
      <c r="AI109" s="208">
        <v>371045.4</v>
      </c>
      <c r="AJ109" s="208"/>
      <c r="AK109" s="208"/>
      <c r="AL109" s="227">
        <f t="shared" si="46"/>
        <v>1607863.4</v>
      </c>
    </row>
    <row r="110" spans="1:38" ht="18.95" customHeight="1" x14ac:dyDescent="0.25">
      <c r="A110" s="102">
        <v>3</v>
      </c>
      <c r="B110" s="102" t="s">
        <v>1449</v>
      </c>
      <c r="C110" s="102">
        <v>1</v>
      </c>
      <c r="D110" s="102">
        <v>32</v>
      </c>
      <c r="E110" s="208">
        <v>1091310</v>
      </c>
      <c r="F110" s="350"/>
      <c r="G110" s="208">
        <v>678541</v>
      </c>
      <c r="H110" s="208"/>
      <c r="I110" s="208"/>
      <c r="J110" s="227">
        <f t="shared" si="41"/>
        <v>1769851</v>
      </c>
      <c r="K110" s="102">
        <v>1</v>
      </c>
      <c r="L110" s="102">
        <v>31</v>
      </c>
      <c r="M110" s="208">
        <v>727540</v>
      </c>
      <c r="N110" s="350"/>
      <c r="O110" s="208">
        <v>678541</v>
      </c>
      <c r="P110" s="208"/>
      <c r="Q110" s="208"/>
      <c r="R110" s="227">
        <f t="shared" si="47"/>
        <v>1406081</v>
      </c>
      <c r="S110" s="227">
        <f t="shared" si="42"/>
        <v>0</v>
      </c>
      <c r="T110" s="227">
        <f t="shared" si="43"/>
        <v>363770</v>
      </c>
      <c r="U110" s="227">
        <f t="shared" si="44"/>
        <v>0</v>
      </c>
      <c r="V110" s="74">
        <f t="shared" si="48"/>
        <v>363770</v>
      </c>
      <c r="W110" s="102">
        <v>1</v>
      </c>
      <c r="X110" s="102">
        <v>33</v>
      </c>
      <c r="Y110" s="208">
        <v>1164064</v>
      </c>
      <c r="Z110" s="350"/>
      <c r="AA110" s="208">
        <v>678541</v>
      </c>
      <c r="AB110" s="208"/>
      <c r="AC110" s="208"/>
      <c r="AD110" s="227">
        <f t="shared" si="45"/>
        <v>1842605</v>
      </c>
      <c r="AE110" s="102">
        <v>1</v>
      </c>
      <c r="AF110" s="102">
        <v>34</v>
      </c>
      <c r="AG110" s="208">
        <v>1236818</v>
      </c>
      <c r="AH110" s="350"/>
      <c r="AI110" s="208">
        <v>678541</v>
      </c>
      <c r="AJ110" s="208"/>
      <c r="AK110" s="208"/>
      <c r="AL110" s="227">
        <f t="shared" si="46"/>
        <v>1915359</v>
      </c>
    </row>
    <row r="111" spans="1:38" ht="18.95" customHeight="1" x14ac:dyDescent="0.25">
      <c r="A111" s="102">
        <v>4</v>
      </c>
      <c r="B111" s="102" t="s">
        <v>1408</v>
      </c>
      <c r="C111" s="102">
        <v>1</v>
      </c>
      <c r="D111" s="102">
        <v>13</v>
      </c>
      <c r="E111" s="208">
        <v>1091310</v>
      </c>
      <c r="F111" s="350"/>
      <c r="G111" s="208">
        <v>283740.59999999998</v>
      </c>
      <c r="H111" s="208"/>
      <c r="I111" s="208"/>
      <c r="J111" s="227">
        <f t="shared" si="41"/>
        <v>1375050.6</v>
      </c>
      <c r="K111" s="102">
        <v>1</v>
      </c>
      <c r="L111" s="102">
        <v>12</v>
      </c>
      <c r="M111" s="208">
        <v>727540</v>
      </c>
      <c r="N111" s="350"/>
      <c r="O111" s="208">
        <v>174609.6</v>
      </c>
      <c r="P111" s="208"/>
      <c r="Q111" s="208"/>
      <c r="R111" s="227">
        <f t="shared" si="47"/>
        <v>902149.6</v>
      </c>
      <c r="S111" s="227">
        <f t="shared" si="42"/>
        <v>0</v>
      </c>
      <c r="T111" s="227">
        <f t="shared" si="43"/>
        <v>363770</v>
      </c>
      <c r="U111" s="227">
        <f t="shared" si="44"/>
        <v>109130.99999999997</v>
      </c>
      <c r="V111" s="74">
        <f t="shared" si="48"/>
        <v>472901.00000000012</v>
      </c>
      <c r="W111" s="102">
        <v>1</v>
      </c>
      <c r="X111" s="102">
        <v>14</v>
      </c>
      <c r="Y111" s="208">
        <v>1164064</v>
      </c>
      <c r="Z111" s="350"/>
      <c r="AA111" s="208">
        <v>325937.91999999998</v>
      </c>
      <c r="AB111" s="208"/>
      <c r="AC111" s="208"/>
      <c r="AD111" s="227">
        <f t="shared" si="45"/>
        <v>1490001.9199999999</v>
      </c>
      <c r="AE111" s="102">
        <v>1</v>
      </c>
      <c r="AF111" s="102">
        <v>15</v>
      </c>
      <c r="AG111" s="208">
        <v>1236818</v>
      </c>
      <c r="AH111" s="350"/>
      <c r="AI111" s="208">
        <v>371045.4</v>
      </c>
      <c r="AJ111" s="208"/>
      <c r="AK111" s="208"/>
      <c r="AL111" s="227">
        <f t="shared" si="46"/>
        <v>1607863.4</v>
      </c>
    </row>
    <row r="112" spans="1:38" ht="18.95" customHeight="1" x14ac:dyDescent="0.25">
      <c r="A112" s="102">
        <v>5</v>
      </c>
      <c r="B112" s="102" t="s">
        <v>1450</v>
      </c>
      <c r="C112" s="102">
        <v>1</v>
      </c>
      <c r="D112" s="102">
        <v>13</v>
      </c>
      <c r="E112" s="208">
        <v>1091310</v>
      </c>
      <c r="F112" s="350"/>
      <c r="G112" s="208">
        <v>283740.60000000003</v>
      </c>
      <c r="H112" s="208"/>
      <c r="I112" s="208"/>
      <c r="J112" s="227">
        <f t="shared" si="41"/>
        <v>1375050.6</v>
      </c>
      <c r="K112" s="102">
        <v>1</v>
      </c>
      <c r="L112" s="102">
        <v>12</v>
      </c>
      <c r="M112" s="208">
        <v>727540</v>
      </c>
      <c r="N112" s="350"/>
      <c r="O112" s="208">
        <v>174609.6</v>
      </c>
      <c r="P112" s="208"/>
      <c r="Q112" s="208"/>
      <c r="R112" s="227">
        <f t="shared" si="47"/>
        <v>902149.6</v>
      </c>
      <c r="S112" s="227">
        <f t="shared" si="42"/>
        <v>0</v>
      </c>
      <c r="T112" s="227">
        <f t="shared" si="43"/>
        <v>363770</v>
      </c>
      <c r="U112" s="227">
        <f t="shared" si="44"/>
        <v>109131.00000000003</v>
      </c>
      <c r="V112" s="74">
        <f t="shared" si="48"/>
        <v>472901.00000000012</v>
      </c>
      <c r="W112" s="102">
        <v>1</v>
      </c>
      <c r="X112" s="102">
        <v>14</v>
      </c>
      <c r="Y112" s="208">
        <v>1164064</v>
      </c>
      <c r="Z112" s="350"/>
      <c r="AA112" s="208">
        <v>325937.92000000004</v>
      </c>
      <c r="AB112" s="208"/>
      <c r="AC112" s="208"/>
      <c r="AD112" s="227">
        <f t="shared" si="45"/>
        <v>1490001.9199999999</v>
      </c>
      <c r="AE112" s="102">
        <v>1</v>
      </c>
      <c r="AF112" s="102">
        <v>15</v>
      </c>
      <c r="AG112" s="208">
        <v>1236818</v>
      </c>
      <c r="AH112" s="350"/>
      <c r="AI112" s="208">
        <v>371045.39999999997</v>
      </c>
      <c r="AJ112" s="208"/>
      <c r="AK112" s="208"/>
      <c r="AL112" s="227">
        <f t="shared" si="46"/>
        <v>1607863.4</v>
      </c>
    </row>
    <row r="113" spans="1:38" ht="18.95" customHeight="1" x14ac:dyDescent="0.25">
      <c r="A113" s="102">
        <v>6</v>
      </c>
      <c r="B113" s="102" t="s">
        <v>1451</v>
      </c>
      <c r="C113" s="102">
        <v>1</v>
      </c>
      <c r="D113" s="102">
        <v>22</v>
      </c>
      <c r="E113" s="208">
        <v>1091310</v>
      </c>
      <c r="F113" s="350"/>
      <c r="G113" s="208">
        <v>370113</v>
      </c>
      <c r="H113" s="208"/>
      <c r="I113" s="208"/>
      <c r="J113" s="227">
        <f t="shared" si="41"/>
        <v>1461423</v>
      </c>
      <c r="K113" s="102">
        <v>1</v>
      </c>
      <c r="L113" s="102">
        <v>21</v>
      </c>
      <c r="M113" s="208">
        <v>727540</v>
      </c>
      <c r="N113" s="350"/>
      <c r="O113" s="208">
        <v>370113</v>
      </c>
      <c r="P113" s="208"/>
      <c r="Q113" s="208"/>
      <c r="R113" s="227">
        <f t="shared" si="47"/>
        <v>1097653</v>
      </c>
      <c r="S113" s="227">
        <f t="shared" si="42"/>
        <v>0</v>
      </c>
      <c r="T113" s="227">
        <f t="shared" si="43"/>
        <v>363770</v>
      </c>
      <c r="U113" s="227">
        <f t="shared" si="44"/>
        <v>0</v>
      </c>
      <c r="V113" s="74">
        <f t="shared" si="48"/>
        <v>363770</v>
      </c>
      <c r="W113" s="102">
        <v>1</v>
      </c>
      <c r="X113" s="102">
        <v>23</v>
      </c>
      <c r="Y113" s="208">
        <v>1164064</v>
      </c>
      <c r="Z113" s="350"/>
      <c r="AA113" s="208">
        <v>370113</v>
      </c>
      <c r="AB113" s="208"/>
      <c r="AC113" s="208"/>
      <c r="AD113" s="227">
        <f t="shared" si="45"/>
        <v>1534177</v>
      </c>
      <c r="AE113" s="102">
        <v>1</v>
      </c>
      <c r="AF113" s="102">
        <v>24</v>
      </c>
      <c r="AG113" s="208">
        <v>1236818</v>
      </c>
      <c r="AH113" s="350"/>
      <c r="AI113" s="208">
        <v>371045.39999999997</v>
      </c>
      <c r="AJ113" s="208"/>
      <c r="AK113" s="208"/>
      <c r="AL113" s="227">
        <f t="shared" si="46"/>
        <v>1607863.4</v>
      </c>
    </row>
    <row r="114" spans="1:38" ht="18.95" customHeight="1" x14ac:dyDescent="0.25">
      <c r="A114" s="102">
        <v>7</v>
      </c>
      <c r="B114" s="102" t="s">
        <v>1452</v>
      </c>
      <c r="C114" s="102">
        <v>1</v>
      </c>
      <c r="D114" s="102">
        <v>13</v>
      </c>
      <c r="E114" s="208">
        <v>1091310</v>
      </c>
      <c r="F114" s="350"/>
      <c r="G114" s="208">
        <v>283740.60000000003</v>
      </c>
      <c r="H114" s="208"/>
      <c r="I114" s="208"/>
      <c r="J114" s="227">
        <f t="shared" si="41"/>
        <v>1375050.6</v>
      </c>
      <c r="K114" s="102">
        <v>1</v>
      </c>
      <c r="L114" s="102">
        <v>12</v>
      </c>
      <c r="M114" s="208">
        <v>727540</v>
      </c>
      <c r="N114" s="350"/>
      <c r="O114" s="208">
        <v>174609.6</v>
      </c>
      <c r="P114" s="208"/>
      <c r="Q114" s="208"/>
      <c r="R114" s="227">
        <f t="shared" si="47"/>
        <v>902149.6</v>
      </c>
      <c r="S114" s="227">
        <f t="shared" si="42"/>
        <v>0</v>
      </c>
      <c r="T114" s="227">
        <f t="shared" si="43"/>
        <v>363770</v>
      </c>
      <c r="U114" s="227">
        <f t="shared" si="44"/>
        <v>109131.00000000003</v>
      </c>
      <c r="V114" s="74">
        <f t="shared" si="48"/>
        <v>472901.00000000012</v>
      </c>
      <c r="W114" s="102">
        <v>1</v>
      </c>
      <c r="X114" s="102">
        <v>14</v>
      </c>
      <c r="Y114" s="208">
        <v>1164064</v>
      </c>
      <c r="Z114" s="350"/>
      <c r="AA114" s="208">
        <v>325937.92000000004</v>
      </c>
      <c r="AB114" s="208"/>
      <c r="AC114" s="208"/>
      <c r="AD114" s="227">
        <f t="shared" si="45"/>
        <v>1490001.9199999999</v>
      </c>
      <c r="AE114" s="102">
        <v>1</v>
      </c>
      <c r="AF114" s="102">
        <v>15</v>
      </c>
      <c r="AG114" s="208">
        <v>1236818</v>
      </c>
      <c r="AH114" s="350"/>
      <c r="AI114" s="208">
        <v>371045.39999999997</v>
      </c>
      <c r="AJ114" s="208"/>
      <c r="AK114" s="208"/>
      <c r="AL114" s="227">
        <f t="shared" si="46"/>
        <v>1607863.4</v>
      </c>
    </row>
    <row r="115" spans="1:38" ht="18.95" customHeight="1" x14ac:dyDescent="0.25">
      <c r="A115" s="102">
        <v>8</v>
      </c>
      <c r="B115" s="102" t="s">
        <v>1453</v>
      </c>
      <c r="C115" s="102">
        <v>1</v>
      </c>
      <c r="D115" s="102">
        <v>15</v>
      </c>
      <c r="E115" s="208">
        <v>1091310</v>
      </c>
      <c r="F115" s="350"/>
      <c r="G115" s="208">
        <v>327393</v>
      </c>
      <c r="H115" s="208"/>
      <c r="I115" s="208"/>
      <c r="J115" s="227">
        <f t="shared" si="41"/>
        <v>1418703</v>
      </c>
      <c r="K115" s="102">
        <v>1</v>
      </c>
      <c r="L115" s="102">
        <v>14</v>
      </c>
      <c r="M115" s="208">
        <v>727540</v>
      </c>
      <c r="N115" s="350"/>
      <c r="O115" s="208">
        <v>273815</v>
      </c>
      <c r="P115" s="208"/>
      <c r="Q115" s="208"/>
      <c r="R115" s="227">
        <f t="shared" si="47"/>
        <v>1001355</v>
      </c>
      <c r="S115" s="227">
        <f t="shared" si="42"/>
        <v>0</v>
      </c>
      <c r="T115" s="227">
        <f t="shared" si="43"/>
        <v>363770</v>
      </c>
      <c r="U115" s="227">
        <f t="shared" si="44"/>
        <v>53578</v>
      </c>
      <c r="V115" s="74">
        <f t="shared" si="48"/>
        <v>417348</v>
      </c>
      <c r="W115" s="102">
        <v>1</v>
      </c>
      <c r="X115" s="102">
        <v>16</v>
      </c>
      <c r="Y115" s="208">
        <v>1164064</v>
      </c>
      <c r="Z115" s="350"/>
      <c r="AA115" s="1559">
        <v>9.6</v>
      </c>
      <c r="AB115" s="208"/>
      <c r="AC115" s="208"/>
      <c r="AD115" s="227">
        <f t="shared" si="45"/>
        <v>1164073.6000000001</v>
      </c>
      <c r="AE115" s="102">
        <v>1</v>
      </c>
      <c r="AF115" s="102">
        <v>17</v>
      </c>
      <c r="AG115" s="208">
        <v>1236818</v>
      </c>
      <c r="AH115" s="350"/>
      <c r="AI115" s="208">
        <v>371045.39999999997</v>
      </c>
      <c r="AJ115" s="208"/>
      <c r="AK115" s="208"/>
      <c r="AL115" s="227">
        <f t="shared" si="46"/>
        <v>1607863.4</v>
      </c>
    </row>
    <row r="116" spans="1:38" ht="18.95" customHeight="1" x14ac:dyDescent="0.25">
      <c r="A116" s="102">
        <v>9</v>
      </c>
      <c r="B116" s="102" t="s">
        <v>1454</v>
      </c>
      <c r="C116" s="102">
        <v>1</v>
      </c>
      <c r="D116" s="102">
        <v>20</v>
      </c>
      <c r="E116" s="208">
        <v>1091310</v>
      </c>
      <c r="F116" s="350"/>
      <c r="G116" s="208">
        <v>327393</v>
      </c>
      <c r="H116" s="208"/>
      <c r="I116" s="208"/>
      <c r="J116" s="227">
        <f t="shared" si="41"/>
        <v>1418703</v>
      </c>
      <c r="K116" s="102">
        <v>1</v>
      </c>
      <c r="L116" s="102">
        <v>19</v>
      </c>
      <c r="M116" s="208">
        <v>727540</v>
      </c>
      <c r="N116" s="350"/>
      <c r="O116" s="208">
        <v>246434</v>
      </c>
      <c r="P116" s="208"/>
      <c r="Q116" s="208"/>
      <c r="R116" s="227">
        <f t="shared" si="47"/>
        <v>973974</v>
      </c>
      <c r="S116" s="227">
        <f t="shared" si="42"/>
        <v>0</v>
      </c>
      <c r="T116" s="227">
        <f t="shared" si="43"/>
        <v>363770</v>
      </c>
      <c r="U116" s="227">
        <f t="shared" si="44"/>
        <v>80959</v>
      </c>
      <c r="V116" s="74">
        <f t="shared" si="48"/>
        <v>444729</v>
      </c>
      <c r="W116" s="102">
        <v>1</v>
      </c>
      <c r="X116" s="102">
        <v>21</v>
      </c>
      <c r="Y116" s="208">
        <v>1164064</v>
      </c>
      <c r="Z116" s="350"/>
      <c r="AA116" s="208">
        <v>349219.2</v>
      </c>
      <c r="AB116" s="208"/>
      <c r="AC116" s="208"/>
      <c r="AD116" s="227">
        <f t="shared" si="45"/>
        <v>1513283.2</v>
      </c>
      <c r="AE116" s="102">
        <v>1</v>
      </c>
      <c r="AF116" s="102">
        <v>22</v>
      </c>
      <c r="AG116" s="208">
        <v>1236818</v>
      </c>
      <c r="AH116" s="350"/>
      <c r="AI116" s="208">
        <v>371045.39999999997</v>
      </c>
      <c r="AJ116" s="208"/>
      <c r="AK116" s="208"/>
      <c r="AL116" s="227">
        <f t="shared" si="46"/>
        <v>1607863.4</v>
      </c>
    </row>
    <row r="117" spans="1:38" ht="18.95" customHeight="1" x14ac:dyDescent="0.25">
      <c r="A117" s="102">
        <v>10</v>
      </c>
      <c r="B117" s="102" t="s">
        <v>1455</v>
      </c>
      <c r="C117" s="102">
        <v>1</v>
      </c>
      <c r="D117" s="102">
        <v>12</v>
      </c>
      <c r="E117" s="208">
        <v>1091310</v>
      </c>
      <c r="F117" s="350"/>
      <c r="G117" s="208">
        <v>261914.4</v>
      </c>
      <c r="H117" s="208"/>
      <c r="I117" s="208"/>
      <c r="J117" s="227">
        <f t="shared" si="41"/>
        <v>1353224.4</v>
      </c>
      <c r="K117" s="102">
        <v>1</v>
      </c>
      <c r="L117" s="102">
        <v>11</v>
      </c>
      <c r="M117" s="208">
        <v>727540</v>
      </c>
      <c r="N117" s="350"/>
      <c r="O117" s="208">
        <v>160058.79999999999</v>
      </c>
      <c r="P117" s="208"/>
      <c r="Q117" s="208"/>
      <c r="R117" s="227">
        <f t="shared" si="47"/>
        <v>887598.8</v>
      </c>
      <c r="S117" s="227">
        <f t="shared" si="42"/>
        <v>0</v>
      </c>
      <c r="T117" s="227">
        <f t="shared" si="43"/>
        <v>363770</v>
      </c>
      <c r="U117" s="227">
        <f t="shared" si="44"/>
        <v>101855.6</v>
      </c>
      <c r="V117" s="74">
        <f t="shared" si="48"/>
        <v>465625.59999999986</v>
      </c>
      <c r="W117" s="102">
        <v>1</v>
      </c>
      <c r="X117" s="102">
        <v>13</v>
      </c>
      <c r="Y117" s="208">
        <v>1164064</v>
      </c>
      <c r="Z117" s="350"/>
      <c r="AA117" s="208">
        <v>302656.64000000001</v>
      </c>
      <c r="AB117" s="208"/>
      <c r="AC117" s="208"/>
      <c r="AD117" s="227">
        <f t="shared" si="45"/>
        <v>1466720.6400000001</v>
      </c>
      <c r="AE117" s="102">
        <v>1</v>
      </c>
      <c r="AF117" s="102">
        <v>14</v>
      </c>
      <c r="AG117" s="208">
        <v>1236818</v>
      </c>
      <c r="AH117" s="350"/>
      <c r="AI117" s="208">
        <v>346309.04</v>
      </c>
      <c r="AJ117" s="208"/>
      <c r="AK117" s="208"/>
      <c r="AL117" s="227">
        <f t="shared" si="46"/>
        <v>1583127.04</v>
      </c>
    </row>
    <row r="120" spans="1:38" ht="16.5" x14ac:dyDescent="0.3">
      <c r="A120" s="30"/>
      <c r="B120" s="217" t="s">
        <v>230</v>
      </c>
      <c r="C120" s="31"/>
      <c r="D120" s="31"/>
      <c r="E120" s="31"/>
      <c r="G120" s="31"/>
      <c r="H120" s="31"/>
      <c r="I120" s="31"/>
      <c r="J120" s="3"/>
      <c r="K120" s="22"/>
      <c r="L120" s="180"/>
      <c r="M120" s="22"/>
      <c r="N120" s="375"/>
      <c r="O120" s="180"/>
      <c r="P120" s="22"/>
      <c r="Q120" s="292"/>
      <c r="R120" s="133"/>
      <c r="S120" s="180"/>
      <c r="T120" s="180"/>
      <c r="U120" s="180"/>
      <c r="V120" s="22"/>
      <c r="W120" s="31"/>
      <c r="X120" s="31"/>
      <c r="Y120" s="31"/>
      <c r="AA120" s="31"/>
      <c r="AB120" s="31"/>
      <c r="AC120" s="31"/>
      <c r="AD120" s="3"/>
      <c r="AE120" s="31"/>
      <c r="AF120" s="31"/>
      <c r="AG120" s="31"/>
      <c r="AI120" s="31"/>
      <c r="AJ120" s="31"/>
      <c r="AK120" s="31"/>
      <c r="AL120" s="3"/>
    </row>
    <row r="121" spans="1:38" ht="16.5" customHeight="1" thickBot="1" x14ac:dyDescent="0.3">
      <c r="A121" s="30"/>
      <c r="B121" s="1507"/>
      <c r="C121" s="177"/>
      <c r="D121" s="177"/>
      <c r="E121" s="177"/>
      <c r="F121" s="336"/>
      <c r="G121" s="177"/>
      <c r="H121" s="1507"/>
      <c r="I121" s="177"/>
      <c r="J121" s="178"/>
      <c r="K121" s="9"/>
      <c r="L121" s="9"/>
      <c r="M121" s="178"/>
      <c r="N121" s="363"/>
      <c r="O121" s="218"/>
      <c r="P121" s="219"/>
      <c r="Q121" s="1675"/>
      <c r="R121" s="1675"/>
      <c r="S121" s="1675"/>
      <c r="T121" s="133"/>
      <c r="U121" s="133"/>
      <c r="V121" s="148"/>
      <c r="W121" s="9"/>
      <c r="X121" s="9"/>
      <c r="Y121" s="9"/>
      <c r="Z121" s="373"/>
      <c r="AA121" s="9"/>
      <c r="AB121" s="1509"/>
      <c r="AC121" s="9"/>
      <c r="AD121" s="178"/>
      <c r="AE121" s="9"/>
      <c r="AF121" s="9"/>
      <c r="AG121" s="9"/>
      <c r="AH121" s="373"/>
      <c r="AI121" s="9"/>
      <c r="AJ121" s="1509"/>
      <c r="AK121" s="9"/>
      <c r="AL121" s="178"/>
    </row>
    <row r="122" spans="1:38" s="181" customFormat="1" ht="25.5" customHeight="1" x14ac:dyDescent="0.25">
      <c r="A122" s="30"/>
      <c r="B122" s="1884" t="s">
        <v>4723</v>
      </c>
      <c r="C122" s="1884"/>
      <c r="D122" s="1884"/>
      <c r="E122" s="1884"/>
      <c r="F122" s="1884"/>
      <c r="G122" s="1884"/>
      <c r="H122" s="1884"/>
      <c r="I122" s="1884"/>
      <c r="J122" s="1884"/>
      <c r="K122" s="31"/>
      <c r="L122" s="134"/>
      <c r="M122" s="180"/>
      <c r="N122" s="346"/>
      <c r="O122" s="34"/>
      <c r="P122" s="180"/>
      <c r="Q122" s="31"/>
      <c r="R122" s="41" t="s">
        <v>228</v>
      </c>
      <c r="S122" s="34"/>
      <c r="T122" s="34"/>
      <c r="U122" s="34"/>
      <c r="V122" s="180"/>
      <c r="W122" s="134"/>
      <c r="X122" s="134"/>
      <c r="Y122" s="134"/>
      <c r="Z122" s="337"/>
      <c r="AA122" s="31"/>
      <c r="AB122" s="179"/>
      <c r="AC122" s="31"/>
      <c r="AD122" s="31"/>
      <c r="AE122" s="134"/>
      <c r="AF122" s="134"/>
      <c r="AG122" s="134"/>
      <c r="AH122" s="337"/>
      <c r="AI122" s="31"/>
      <c r="AJ122" s="179"/>
      <c r="AK122" s="31"/>
      <c r="AL122" s="31"/>
    </row>
    <row r="123" spans="1:38" ht="17.25" customHeight="1" x14ac:dyDescent="0.25">
      <c r="A123" s="239"/>
      <c r="B123" s="240"/>
      <c r="C123" s="1515" t="s">
        <v>1684</v>
      </c>
      <c r="D123" s="1515"/>
      <c r="E123" s="1515"/>
      <c r="F123" s="1516"/>
      <c r="G123" s="241"/>
      <c r="H123" s="242"/>
      <c r="I123" s="1517"/>
      <c r="J123" s="243"/>
      <c r="K123" s="1518" t="s">
        <v>395</v>
      </c>
      <c r="L123" s="1515"/>
      <c r="M123" s="1515"/>
      <c r="N123" s="1516"/>
      <c r="O123" s="1519"/>
      <c r="P123" s="1517"/>
      <c r="Q123" s="243"/>
      <c r="R123" s="243"/>
      <c r="S123" s="1873" t="s">
        <v>264</v>
      </c>
      <c r="T123" s="1874"/>
      <c r="U123" s="1874"/>
      <c r="V123" s="1875"/>
      <c r="W123" s="1515" t="s">
        <v>4719</v>
      </c>
      <c r="X123" s="1515"/>
      <c r="Y123" s="1515"/>
      <c r="Z123" s="1516"/>
      <c r="AA123" s="241"/>
      <c r="AB123" s="242"/>
      <c r="AC123" s="1517"/>
      <c r="AD123" s="243"/>
      <c r="AE123" s="1515" t="s">
        <v>1685</v>
      </c>
      <c r="AF123" s="1515"/>
      <c r="AG123" s="1515"/>
      <c r="AH123" s="1516"/>
      <c r="AI123" s="241"/>
      <c r="AJ123" s="242"/>
      <c r="AK123" s="1517"/>
      <c r="AL123" s="243"/>
    </row>
    <row r="124" spans="1:38" s="181" customFormat="1" ht="16.5" customHeight="1" x14ac:dyDescent="0.25">
      <c r="A124" s="244"/>
      <c r="B124" s="245"/>
      <c r="C124" s="239"/>
      <c r="D124" s="239"/>
      <c r="E124" s="239"/>
      <c r="F124" s="374" t="s">
        <v>262</v>
      </c>
      <c r="G124" s="246"/>
      <c r="H124" s="247"/>
      <c r="I124" s="243"/>
      <c r="J124" s="220"/>
      <c r="K124" s="239"/>
      <c r="L124" s="239"/>
      <c r="M124" s="239"/>
      <c r="N124" s="346"/>
      <c r="O124" s="248" t="s">
        <v>262</v>
      </c>
      <c r="P124" s="248"/>
      <c r="Q124" s="22"/>
      <c r="R124" s="220"/>
      <c r="S124" s="239"/>
      <c r="T124" s="1881" t="s">
        <v>259</v>
      </c>
      <c r="U124" s="1881" t="s">
        <v>262</v>
      </c>
      <c r="V124" s="239"/>
      <c r="W124" s="239"/>
      <c r="X124" s="239"/>
      <c r="Y124" s="239"/>
      <c r="Z124" s="374" t="s">
        <v>262</v>
      </c>
      <c r="AA124" s="246"/>
      <c r="AB124" s="247"/>
      <c r="AC124" s="243"/>
      <c r="AD124" s="220"/>
      <c r="AE124" s="239"/>
      <c r="AF124" s="239"/>
      <c r="AG124" s="239"/>
      <c r="AH124" s="374" t="s">
        <v>262</v>
      </c>
      <c r="AI124" s="246"/>
      <c r="AJ124" s="247"/>
      <c r="AK124" s="243"/>
      <c r="AL124" s="220"/>
    </row>
    <row r="125" spans="1:38" s="181" customFormat="1" ht="89.25" x14ac:dyDescent="0.25">
      <c r="A125" s="224" t="s">
        <v>114</v>
      </c>
      <c r="B125" s="1511" t="s">
        <v>231</v>
      </c>
      <c r="C125" s="1511" t="s">
        <v>223</v>
      </c>
      <c r="D125" s="1511" t="s">
        <v>258</v>
      </c>
      <c r="E125" s="1513" t="s">
        <v>259</v>
      </c>
      <c r="F125" s="530" t="s">
        <v>333</v>
      </c>
      <c r="G125" s="258" t="s">
        <v>311</v>
      </c>
      <c r="H125" s="258" t="s">
        <v>260</v>
      </c>
      <c r="I125" s="258" t="s">
        <v>312</v>
      </c>
      <c r="J125" s="1513" t="s">
        <v>261</v>
      </c>
      <c r="K125" s="1511" t="s">
        <v>223</v>
      </c>
      <c r="L125" s="1511" t="s">
        <v>258</v>
      </c>
      <c r="M125" s="1513" t="s">
        <v>259</v>
      </c>
      <c r="N125" s="531" t="s">
        <v>333</v>
      </c>
      <c r="O125" s="258" t="s">
        <v>311</v>
      </c>
      <c r="P125" s="258" t="s">
        <v>260</v>
      </c>
      <c r="Q125" s="258" t="s">
        <v>312</v>
      </c>
      <c r="R125" s="1513" t="s">
        <v>261</v>
      </c>
      <c r="S125" s="1511" t="s">
        <v>223</v>
      </c>
      <c r="T125" s="1882"/>
      <c r="U125" s="1882"/>
      <c r="V125" s="1511" t="s">
        <v>263</v>
      </c>
      <c r="W125" s="1511" t="s">
        <v>223</v>
      </c>
      <c r="X125" s="1511" t="s">
        <v>258</v>
      </c>
      <c r="Y125" s="1513" t="s">
        <v>259</v>
      </c>
      <c r="Z125" s="530" t="s">
        <v>333</v>
      </c>
      <c r="AA125" s="258" t="s">
        <v>311</v>
      </c>
      <c r="AB125" s="258" t="s">
        <v>260</v>
      </c>
      <c r="AC125" s="258" t="s">
        <v>312</v>
      </c>
      <c r="AD125" s="1513" t="s">
        <v>261</v>
      </c>
      <c r="AE125" s="1511" t="s">
        <v>223</v>
      </c>
      <c r="AF125" s="1511" t="s">
        <v>258</v>
      </c>
      <c r="AG125" s="1513" t="s">
        <v>259</v>
      </c>
      <c r="AH125" s="530" t="s">
        <v>333</v>
      </c>
      <c r="AI125" s="258" t="s">
        <v>311</v>
      </c>
      <c r="AJ125" s="258" t="s">
        <v>260</v>
      </c>
      <c r="AK125" s="258" t="s">
        <v>312</v>
      </c>
      <c r="AL125" s="1513" t="s">
        <v>261</v>
      </c>
    </row>
    <row r="126" spans="1:38" s="15" customFormat="1" ht="12.75" x14ac:dyDescent="0.25">
      <c r="A126" s="123">
        <v>1</v>
      </c>
      <c r="B126" s="123">
        <v>2</v>
      </c>
      <c r="C126" s="224">
        <v>3</v>
      </c>
      <c r="D126" s="123">
        <v>4</v>
      </c>
      <c r="E126" s="123">
        <v>5</v>
      </c>
      <c r="F126" s="347">
        <v>6</v>
      </c>
      <c r="G126" s="123">
        <v>7</v>
      </c>
      <c r="H126" s="123">
        <v>8</v>
      </c>
      <c r="I126" s="224">
        <v>9</v>
      </c>
      <c r="J126" s="123">
        <v>10</v>
      </c>
      <c r="K126" s="123">
        <v>11</v>
      </c>
      <c r="L126" s="224">
        <v>12</v>
      </c>
      <c r="M126" s="123">
        <v>13</v>
      </c>
      <c r="N126" s="347">
        <v>14</v>
      </c>
      <c r="O126" s="224">
        <v>15</v>
      </c>
      <c r="P126" s="123">
        <v>16</v>
      </c>
      <c r="Q126" s="123">
        <v>17</v>
      </c>
      <c r="R126" s="224">
        <v>18</v>
      </c>
      <c r="S126" s="123">
        <v>19</v>
      </c>
      <c r="T126" s="123">
        <v>20</v>
      </c>
      <c r="U126" s="224">
        <v>21</v>
      </c>
      <c r="V126" s="123">
        <v>22</v>
      </c>
      <c r="W126" s="224">
        <v>23</v>
      </c>
      <c r="X126" s="123">
        <v>24</v>
      </c>
      <c r="Y126" s="224">
        <v>25</v>
      </c>
      <c r="Z126" s="123">
        <v>26</v>
      </c>
      <c r="AA126" s="224">
        <v>27</v>
      </c>
      <c r="AB126" s="123">
        <v>28</v>
      </c>
      <c r="AC126" s="224">
        <v>29</v>
      </c>
      <c r="AD126" s="123">
        <v>30</v>
      </c>
      <c r="AE126" s="224">
        <v>31</v>
      </c>
      <c r="AF126" s="123">
        <v>32</v>
      </c>
      <c r="AG126" s="224">
        <v>33</v>
      </c>
      <c r="AH126" s="123">
        <v>34</v>
      </c>
      <c r="AI126" s="224">
        <v>35</v>
      </c>
      <c r="AJ126" s="123">
        <v>36</v>
      </c>
      <c r="AK126" s="224">
        <v>37</v>
      </c>
      <c r="AL126" s="123">
        <v>38</v>
      </c>
    </row>
    <row r="127" spans="1:38" x14ac:dyDescent="0.25">
      <c r="A127" s="102"/>
      <c r="B127" s="226" t="s">
        <v>265</v>
      </c>
      <c r="C127" s="102"/>
      <c r="D127" s="102"/>
      <c r="E127" s="208"/>
      <c r="F127" s="350"/>
      <c r="G127" s="208"/>
      <c r="H127" s="208"/>
      <c r="I127" s="208"/>
      <c r="J127" s="208"/>
      <c r="K127" s="102"/>
      <c r="L127" s="102"/>
      <c r="M127" s="208"/>
      <c r="N127" s="350"/>
      <c r="O127" s="208"/>
      <c r="P127" s="208"/>
      <c r="Q127" s="208"/>
      <c r="R127" s="208"/>
      <c r="S127" s="227"/>
      <c r="T127" s="227"/>
      <c r="U127" s="227"/>
      <c r="V127" s="1508"/>
      <c r="W127" s="102"/>
      <c r="X127" s="102"/>
      <c r="Y127" s="208"/>
      <c r="Z127" s="350"/>
      <c r="AA127" s="208"/>
      <c r="AB127" s="208"/>
      <c r="AC127" s="208"/>
      <c r="AD127" s="208"/>
      <c r="AE127" s="102"/>
      <c r="AF127" s="102"/>
      <c r="AG127" s="208"/>
      <c r="AH127" s="350"/>
      <c r="AI127" s="208"/>
      <c r="AJ127" s="208"/>
      <c r="AK127" s="208"/>
      <c r="AL127" s="208"/>
    </row>
    <row r="128" spans="1:38" x14ac:dyDescent="0.25">
      <c r="A128" s="102"/>
      <c r="B128" s="226"/>
      <c r="C128" s="102"/>
      <c r="D128" s="102"/>
      <c r="E128" s="208"/>
      <c r="F128" s="350"/>
      <c r="G128" s="208"/>
      <c r="H128" s="208"/>
      <c r="I128" s="208"/>
      <c r="J128" s="208"/>
      <c r="K128" s="102"/>
      <c r="L128" s="102"/>
      <c r="M128" s="208"/>
      <c r="N128" s="350"/>
      <c r="O128" s="208"/>
      <c r="P128" s="208"/>
      <c r="Q128" s="208"/>
      <c r="R128" s="208"/>
      <c r="S128" s="227"/>
      <c r="T128" s="227"/>
      <c r="U128" s="227"/>
      <c r="V128" s="1508"/>
      <c r="W128" s="102"/>
      <c r="X128" s="102"/>
      <c r="Y128" s="208"/>
      <c r="Z128" s="350"/>
      <c r="AA128" s="208"/>
      <c r="AB128" s="208"/>
      <c r="AC128" s="208"/>
      <c r="AD128" s="208"/>
      <c r="AE128" s="102"/>
      <c r="AF128" s="102"/>
      <c r="AG128" s="208"/>
      <c r="AH128" s="350"/>
      <c r="AI128" s="208"/>
      <c r="AJ128" s="208"/>
      <c r="AK128" s="208"/>
      <c r="AL128" s="208"/>
    </row>
    <row r="129" spans="1:38" ht="14.25" x14ac:dyDescent="0.25">
      <c r="A129" s="102"/>
      <c r="B129" s="228" t="s">
        <v>113</v>
      </c>
      <c r="C129" s="229">
        <f>SUM(C131:C198)</f>
        <v>68</v>
      </c>
      <c r="D129" s="227"/>
      <c r="E129" s="229">
        <f>SUM(E131:E198)</f>
        <v>68355690</v>
      </c>
      <c r="F129" s="227">
        <f t="shared" ref="F129:AJ129" si="49">SUM(F131:F192)</f>
        <v>0</v>
      </c>
      <c r="G129" s="229">
        <f>SUM(G131:G198)</f>
        <v>12371175.390000001</v>
      </c>
      <c r="H129" s="227">
        <f t="shared" si="49"/>
        <v>0</v>
      </c>
      <c r="I129" s="229">
        <f>SUM(I131:I198)</f>
        <v>164290</v>
      </c>
      <c r="J129" s="229">
        <f>SUM(J131:J198)</f>
        <v>80891155.390000001</v>
      </c>
      <c r="K129" s="227">
        <f t="shared" si="49"/>
        <v>62</v>
      </c>
      <c r="L129" s="227">
        <f t="shared" si="49"/>
        <v>650</v>
      </c>
      <c r="M129" s="227">
        <f t="shared" si="49"/>
        <v>41602060</v>
      </c>
      <c r="N129" s="227">
        <f t="shared" si="49"/>
        <v>0</v>
      </c>
      <c r="O129" s="227">
        <f t="shared" si="49"/>
        <v>8969927.3900000006</v>
      </c>
      <c r="P129" s="227">
        <f t="shared" si="49"/>
        <v>0</v>
      </c>
      <c r="Q129" s="227">
        <f t="shared" si="49"/>
        <v>164290</v>
      </c>
      <c r="R129" s="229">
        <f t="shared" si="49"/>
        <v>50736277.390000001</v>
      </c>
      <c r="S129" s="227">
        <f t="shared" si="49"/>
        <v>0</v>
      </c>
      <c r="T129" s="227">
        <f t="shared" si="49"/>
        <v>20801030</v>
      </c>
      <c r="U129" s="229">
        <f>SUM(U131:U192)</f>
        <v>3282196</v>
      </c>
      <c r="V129" s="229">
        <f>SUM(V131:V192)</f>
        <v>24083226</v>
      </c>
      <c r="W129" s="229">
        <f>SUM(W131:W198)</f>
        <v>68</v>
      </c>
      <c r="X129" s="227"/>
      <c r="Y129" s="229">
        <f>SUM(Y131:Y198)</f>
        <v>72912736</v>
      </c>
      <c r="Z129" s="227">
        <f t="shared" si="49"/>
        <v>0</v>
      </c>
      <c r="AA129" s="229">
        <f>SUM(AA131:AA198)</f>
        <v>14050734.549999997</v>
      </c>
      <c r="AB129" s="227">
        <f t="shared" si="49"/>
        <v>0</v>
      </c>
      <c r="AC129" s="229">
        <f>SUM(AC131:AC198)</f>
        <v>164290</v>
      </c>
      <c r="AD129" s="229">
        <f>SUM(AD131:AD198)</f>
        <v>87127760.549999952</v>
      </c>
      <c r="AE129" s="229">
        <f>SUM(AE131:AE198)</f>
        <v>68</v>
      </c>
      <c r="AF129" s="229">
        <f>SUM(AF131:AF198)</f>
        <v>896</v>
      </c>
      <c r="AG129" s="229">
        <f>SUM(AG131:AG198)</f>
        <v>77469782</v>
      </c>
      <c r="AH129" s="227">
        <f t="shared" si="49"/>
        <v>0</v>
      </c>
      <c r="AI129" s="229">
        <f>SUM(AI131:AI198)</f>
        <v>15812847.230000006</v>
      </c>
      <c r="AJ129" s="227">
        <f t="shared" si="49"/>
        <v>0</v>
      </c>
      <c r="AK129" s="229">
        <f>SUM(AK131:AK198)</f>
        <v>164290</v>
      </c>
      <c r="AL129" s="229">
        <f>SUM(AL131:AL198)</f>
        <v>93446919.229999989</v>
      </c>
    </row>
    <row r="130" spans="1:38" ht="14.25" x14ac:dyDescent="0.25">
      <c r="A130" s="102"/>
      <c r="B130" s="191" t="s">
        <v>126</v>
      </c>
      <c r="C130" s="252"/>
      <c r="D130" s="102"/>
      <c r="E130" s="208"/>
      <c r="F130" s="350"/>
      <c r="G130" s="208"/>
      <c r="H130" s="208"/>
      <c r="I130" s="208"/>
      <c r="J130" s="208"/>
      <c r="K130" s="102"/>
      <c r="L130" s="102"/>
      <c r="M130" s="208"/>
      <c r="N130" s="350"/>
      <c r="O130" s="208"/>
      <c r="P130" s="208"/>
      <c r="Q130" s="208"/>
      <c r="R130" s="208"/>
      <c r="S130" s="227"/>
      <c r="T130" s="227"/>
      <c r="U130" s="227"/>
      <c r="V130" s="1508"/>
      <c r="W130" s="102"/>
      <c r="X130" s="102"/>
      <c r="Y130" s="208"/>
      <c r="Z130" s="350"/>
      <c r="AA130" s="208"/>
      <c r="AB130" s="208"/>
      <c r="AC130" s="208"/>
      <c r="AD130" s="208"/>
      <c r="AE130" s="102"/>
      <c r="AF130" s="102"/>
      <c r="AG130" s="208"/>
      <c r="AH130" s="350"/>
      <c r="AI130" s="208"/>
      <c r="AJ130" s="208"/>
      <c r="AK130" s="208"/>
      <c r="AL130" s="208"/>
    </row>
    <row r="131" spans="1:38" ht="18.95" customHeight="1" x14ac:dyDescent="0.25">
      <c r="A131" s="102">
        <v>1</v>
      </c>
      <c r="B131" s="102" t="s">
        <v>1456</v>
      </c>
      <c r="C131" s="102">
        <v>1</v>
      </c>
      <c r="D131" s="102">
        <v>13</v>
      </c>
      <c r="E131" s="208">
        <v>1587360</v>
      </c>
      <c r="F131" s="350"/>
      <c r="G131" s="208">
        <v>189160.4</v>
      </c>
      <c r="H131" s="208"/>
      <c r="I131" s="208">
        <v>82145</v>
      </c>
      <c r="J131" s="227">
        <f t="shared" ref="J131:J192" si="50">E131+G131+H131+I131</f>
        <v>1858665.4</v>
      </c>
      <c r="K131" s="102">
        <v>1</v>
      </c>
      <c r="L131" s="102">
        <v>12</v>
      </c>
      <c r="M131" s="208">
        <v>1058240</v>
      </c>
      <c r="N131" s="350"/>
      <c r="O131" s="208">
        <v>174609.6</v>
      </c>
      <c r="P131" s="208"/>
      <c r="Q131" s="208">
        <v>82145</v>
      </c>
      <c r="R131" s="227">
        <f>M131+O131+P131+Q131</f>
        <v>1314994.6000000001</v>
      </c>
      <c r="S131" s="227">
        <f t="shared" ref="S131:S192" si="51">C131-K131</f>
        <v>0</v>
      </c>
      <c r="T131" s="227">
        <f t="shared" ref="T131:T192" si="52">+E131-M131</f>
        <v>529120</v>
      </c>
      <c r="U131" s="227">
        <f t="shared" ref="U131:U192" si="53">+G131+H131+I131-O131-P131-Q131</f>
        <v>14550.800000000017</v>
      </c>
      <c r="V131" s="74">
        <f>J131-R131</f>
        <v>543670.79999999981</v>
      </c>
      <c r="W131" s="102">
        <v>1</v>
      </c>
      <c r="X131" s="102">
        <v>14</v>
      </c>
      <c r="Y131" s="208">
        <v>1693184</v>
      </c>
      <c r="Z131" s="350"/>
      <c r="AA131" s="208">
        <v>203711.2</v>
      </c>
      <c r="AB131" s="208"/>
      <c r="AC131" s="208">
        <v>82145</v>
      </c>
      <c r="AD131" s="227">
        <f t="shared" ref="AD131:AD192" si="54">Y131+AA131+AB131+AC131</f>
        <v>1979040.2</v>
      </c>
      <c r="AE131" s="102">
        <v>1</v>
      </c>
      <c r="AF131" s="102">
        <v>15</v>
      </c>
      <c r="AG131" s="208">
        <v>1799008</v>
      </c>
      <c r="AH131" s="350"/>
      <c r="AI131" s="208">
        <v>218262</v>
      </c>
      <c r="AJ131" s="208"/>
      <c r="AK131" s="208">
        <v>82145</v>
      </c>
      <c r="AL131" s="227">
        <f t="shared" ref="AL131:AL192" si="55">AG131+AI131+AJ131+AK131</f>
        <v>2099415</v>
      </c>
    </row>
    <row r="132" spans="1:38" ht="18.95" customHeight="1" x14ac:dyDescent="0.25">
      <c r="A132" s="102">
        <v>2</v>
      </c>
      <c r="B132" s="102" t="s">
        <v>1511</v>
      </c>
      <c r="C132" s="102">
        <v>1</v>
      </c>
      <c r="D132" s="102">
        <v>11</v>
      </c>
      <c r="E132" s="208">
        <v>1091310</v>
      </c>
      <c r="F132" s="350"/>
      <c r="G132" s="208">
        <v>240088.2</v>
      </c>
      <c r="H132" s="208"/>
      <c r="I132" s="208"/>
      <c r="J132" s="227">
        <f t="shared" si="50"/>
        <v>1331398.2</v>
      </c>
      <c r="K132" s="102">
        <v>1</v>
      </c>
      <c r="L132" s="102">
        <v>10</v>
      </c>
      <c r="M132" s="208">
        <v>727540</v>
      </c>
      <c r="N132" s="350"/>
      <c r="O132" s="208">
        <v>145508</v>
      </c>
      <c r="P132" s="208"/>
      <c r="Q132" s="208"/>
      <c r="R132" s="227">
        <f t="shared" ref="R132:R148" si="56">M132+O132+P132+Q132</f>
        <v>873048</v>
      </c>
      <c r="S132" s="227">
        <f t="shared" si="51"/>
        <v>0</v>
      </c>
      <c r="T132" s="227">
        <f t="shared" si="52"/>
        <v>363770</v>
      </c>
      <c r="U132" s="227">
        <f t="shared" si="53"/>
        <v>94580.200000000012</v>
      </c>
      <c r="V132" s="74">
        <f t="shared" ref="V132:V148" si="57">J132-R132</f>
        <v>458350.19999999995</v>
      </c>
      <c r="W132" s="102">
        <v>1</v>
      </c>
      <c r="X132" s="102">
        <v>12</v>
      </c>
      <c r="Y132" s="208">
        <v>1164064</v>
      </c>
      <c r="Z132" s="350"/>
      <c r="AA132" s="208">
        <v>279375.35999999999</v>
      </c>
      <c r="AB132" s="208"/>
      <c r="AC132" s="208"/>
      <c r="AD132" s="227">
        <f t="shared" si="54"/>
        <v>1443439.3599999999</v>
      </c>
      <c r="AE132" s="102">
        <v>1</v>
      </c>
      <c r="AF132" s="102">
        <v>13</v>
      </c>
      <c r="AG132" s="208">
        <v>1236818</v>
      </c>
      <c r="AH132" s="350"/>
      <c r="AI132" s="208">
        <v>321572.68</v>
      </c>
      <c r="AJ132" s="208"/>
      <c r="AK132" s="208"/>
      <c r="AL132" s="227">
        <f t="shared" si="55"/>
        <v>1558390.68</v>
      </c>
    </row>
    <row r="133" spans="1:38" ht="18.95" customHeight="1" x14ac:dyDescent="0.25">
      <c r="A133" s="102">
        <v>3</v>
      </c>
      <c r="B133" s="102" t="s">
        <v>1457</v>
      </c>
      <c r="C133" s="102">
        <v>1</v>
      </c>
      <c r="D133" s="102">
        <v>5</v>
      </c>
      <c r="E133" s="208">
        <v>992100</v>
      </c>
      <c r="F133" s="350"/>
      <c r="G133" s="208">
        <v>99210</v>
      </c>
      <c r="H133" s="208"/>
      <c r="I133" s="208"/>
      <c r="J133" s="227">
        <f t="shared" si="50"/>
        <v>1091310</v>
      </c>
      <c r="K133" s="102">
        <v>1</v>
      </c>
      <c r="L133" s="102">
        <v>4</v>
      </c>
      <c r="M133" s="208">
        <v>661400</v>
      </c>
      <c r="N133" s="350"/>
      <c r="O133" s="208">
        <v>52912</v>
      </c>
      <c r="P133" s="208"/>
      <c r="Q133" s="208"/>
      <c r="R133" s="227">
        <f t="shared" si="56"/>
        <v>714312</v>
      </c>
      <c r="S133" s="227">
        <f t="shared" si="51"/>
        <v>0</v>
      </c>
      <c r="T133" s="227">
        <f t="shared" si="52"/>
        <v>330700</v>
      </c>
      <c r="U133" s="227">
        <f t="shared" si="53"/>
        <v>46298</v>
      </c>
      <c r="V133" s="74">
        <f t="shared" si="57"/>
        <v>376998</v>
      </c>
      <c r="W133" s="102">
        <v>1</v>
      </c>
      <c r="X133" s="102">
        <v>6</v>
      </c>
      <c r="Y133" s="208">
        <v>1058240</v>
      </c>
      <c r="Z133" s="350"/>
      <c r="AA133" s="208">
        <v>126988.79999999999</v>
      </c>
      <c r="AB133" s="208"/>
      <c r="AC133" s="208"/>
      <c r="AD133" s="227">
        <f t="shared" si="54"/>
        <v>1185228.8</v>
      </c>
      <c r="AE133" s="102">
        <v>1</v>
      </c>
      <c r="AF133" s="102">
        <v>7</v>
      </c>
      <c r="AG133" s="208">
        <v>1124380</v>
      </c>
      <c r="AH133" s="350"/>
      <c r="AI133" s="208">
        <v>157413.20000000001</v>
      </c>
      <c r="AJ133" s="208"/>
      <c r="AK133" s="208"/>
      <c r="AL133" s="227">
        <f t="shared" si="55"/>
        <v>1281793.2</v>
      </c>
    </row>
    <row r="134" spans="1:38" ht="18.95" customHeight="1" x14ac:dyDescent="0.25">
      <c r="A134" s="102">
        <v>4</v>
      </c>
      <c r="B134" s="102" t="s">
        <v>4724</v>
      </c>
      <c r="C134" s="102">
        <v>1</v>
      </c>
      <c r="D134" s="102">
        <v>2</v>
      </c>
      <c r="E134" s="208">
        <v>992100</v>
      </c>
      <c r="F134" s="350"/>
      <c r="G134" s="208">
        <v>39684</v>
      </c>
      <c r="H134" s="208"/>
      <c r="I134" s="208"/>
      <c r="J134" s="227">
        <f t="shared" si="50"/>
        <v>1031784</v>
      </c>
      <c r="K134" s="102">
        <v>1</v>
      </c>
      <c r="L134" s="102">
        <v>1</v>
      </c>
      <c r="M134" s="208">
        <v>661400</v>
      </c>
      <c r="N134" s="350"/>
      <c r="O134" s="208">
        <v>13228</v>
      </c>
      <c r="P134" s="208"/>
      <c r="Q134" s="208"/>
      <c r="R134" s="227">
        <f t="shared" si="56"/>
        <v>674628</v>
      </c>
      <c r="S134" s="227">
        <f t="shared" si="51"/>
        <v>0</v>
      </c>
      <c r="T134" s="227">
        <f t="shared" si="52"/>
        <v>330700</v>
      </c>
      <c r="U134" s="227">
        <f t="shared" si="53"/>
        <v>26456</v>
      </c>
      <c r="V134" s="74">
        <f t="shared" si="57"/>
        <v>357156</v>
      </c>
      <c r="W134" s="102">
        <v>1</v>
      </c>
      <c r="X134" s="102">
        <v>3</v>
      </c>
      <c r="Y134" s="208">
        <v>1058240</v>
      </c>
      <c r="Z134" s="350"/>
      <c r="AA134" s="208">
        <v>63494.399999999994</v>
      </c>
      <c r="AB134" s="208"/>
      <c r="AC134" s="208"/>
      <c r="AD134" s="227">
        <f t="shared" si="54"/>
        <v>1121734.3999999999</v>
      </c>
      <c r="AE134" s="102">
        <v>1</v>
      </c>
      <c r="AF134" s="102">
        <v>4</v>
      </c>
      <c r="AG134" s="208">
        <v>1124380</v>
      </c>
      <c r="AH134" s="350"/>
      <c r="AI134" s="208">
        <v>89950.400000000009</v>
      </c>
      <c r="AJ134" s="208"/>
      <c r="AK134" s="208"/>
      <c r="AL134" s="227">
        <f t="shared" si="55"/>
        <v>1214330.3999999999</v>
      </c>
    </row>
    <row r="135" spans="1:38" ht="18.95" customHeight="1" x14ac:dyDescent="0.25">
      <c r="A135" s="102">
        <v>5</v>
      </c>
      <c r="B135" s="102" t="s">
        <v>1582</v>
      </c>
      <c r="C135" s="102">
        <v>1</v>
      </c>
      <c r="D135" s="102">
        <v>5</v>
      </c>
      <c r="E135" s="208">
        <v>992100</v>
      </c>
      <c r="F135" s="350"/>
      <c r="G135" s="208">
        <v>99210</v>
      </c>
      <c r="H135" s="208"/>
      <c r="I135" s="208"/>
      <c r="J135" s="227">
        <f t="shared" si="50"/>
        <v>1091310</v>
      </c>
      <c r="K135" s="102">
        <v>1</v>
      </c>
      <c r="L135" s="102">
        <v>4</v>
      </c>
      <c r="M135" s="208">
        <v>661400</v>
      </c>
      <c r="N135" s="350"/>
      <c r="O135" s="208">
        <v>52912</v>
      </c>
      <c r="P135" s="208"/>
      <c r="Q135" s="208"/>
      <c r="R135" s="227">
        <f t="shared" si="56"/>
        <v>714312</v>
      </c>
      <c r="S135" s="227">
        <f t="shared" si="51"/>
        <v>0</v>
      </c>
      <c r="T135" s="227">
        <f t="shared" si="52"/>
        <v>330700</v>
      </c>
      <c r="U135" s="227">
        <f t="shared" si="53"/>
        <v>46298</v>
      </c>
      <c r="V135" s="74">
        <f t="shared" si="57"/>
        <v>376998</v>
      </c>
      <c r="W135" s="102">
        <v>1</v>
      </c>
      <c r="X135" s="102">
        <v>6</v>
      </c>
      <c r="Y135" s="208">
        <v>1058240</v>
      </c>
      <c r="Z135" s="350"/>
      <c r="AA135" s="208">
        <v>126988.79999999999</v>
      </c>
      <c r="AB135" s="208"/>
      <c r="AC135" s="208"/>
      <c r="AD135" s="227">
        <f t="shared" si="54"/>
        <v>1185228.8</v>
      </c>
      <c r="AE135" s="102">
        <v>1</v>
      </c>
      <c r="AF135" s="102">
        <v>7</v>
      </c>
      <c r="AG135" s="208">
        <v>1124380</v>
      </c>
      <c r="AH135" s="350"/>
      <c r="AI135" s="208">
        <v>157413.20000000001</v>
      </c>
      <c r="AJ135" s="208"/>
      <c r="AK135" s="208"/>
      <c r="AL135" s="227">
        <f t="shared" si="55"/>
        <v>1281793.2</v>
      </c>
    </row>
    <row r="136" spans="1:38" ht="18.95" customHeight="1" x14ac:dyDescent="0.25">
      <c r="A136" s="102">
        <v>6</v>
      </c>
      <c r="B136" s="102" t="s">
        <v>1458</v>
      </c>
      <c r="C136" s="102">
        <v>1</v>
      </c>
      <c r="D136" s="102">
        <v>5</v>
      </c>
      <c r="E136" s="208">
        <v>992100</v>
      </c>
      <c r="F136" s="350"/>
      <c r="G136" s="208">
        <v>99210</v>
      </c>
      <c r="H136" s="208"/>
      <c r="I136" s="208"/>
      <c r="J136" s="227">
        <f t="shared" si="50"/>
        <v>1091310</v>
      </c>
      <c r="K136" s="102">
        <v>1</v>
      </c>
      <c r="L136" s="102">
        <v>4</v>
      </c>
      <c r="M136" s="208">
        <v>661400</v>
      </c>
      <c r="N136" s="350"/>
      <c r="O136" s="208">
        <v>52912</v>
      </c>
      <c r="P136" s="208"/>
      <c r="Q136" s="208"/>
      <c r="R136" s="227">
        <f t="shared" si="56"/>
        <v>714312</v>
      </c>
      <c r="S136" s="227">
        <f t="shared" si="51"/>
        <v>0</v>
      </c>
      <c r="T136" s="227">
        <f t="shared" si="52"/>
        <v>330700</v>
      </c>
      <c r="U136" s="227">
        <f t="shared" si="53"/>
        <v>46298</v>
      </c>
      <c r="V136" s="74">
        <f t="shared" si="57"/>
        <v>376998</v>
      </c>
      <c r="W136" s="102">
        <v>1</v>
      </c>
      <c r="X136" s="102">
        <v>6</v>
      </c>
      <c r="Y136" s="208">
        <v>1058240</v>
      </c>
      <c r="Z136" s="350"/>
      <c r="AA136" s="208">
        <v>126988.79999999999</v>
      </c>
      <c r="AB136" s="208"/>
      <c r="AC136" s="208"/>
      <c r="AD136" s="227">
        <f t="shared" si="54"/>
        <v>1185228.8</v>
      </c>
      <c r="AE136" s="102">
        <v>1</v>
      </c>
      <c r="AF136" s="102">
        <v>7</v>
      </c>
      <c r="AG136" s="208">
        <v>1124380</v>
      </c>
      <c r="AH136" s="350"/>
      <c r="AI136" s="208">
        <v>157413.20000000001</v>
      </c>
      <c r="AJ136" s="208"/>
      <c r="AK136" s="208"/>
      <c r="AL136" s="227">
        <f t="shared" si="55"/>
        <v>1281793.2</v>
      </c>
    </row>
    <row r="137" spans="1:38" ht="18.95" customHeight="1" x14ac:dyDescent="0.25">
      <c r="A137" s="102">
        <v>7</v>
      </c>
      <c r="B137" s="102" t="s">
        <v>1459</v>
      </c>
      <c r="C137" s="102">
        <v>1</v>
      </c>
      <c r="D137" s="102">
        <v>13</v>
      </c>
      <c r="E137" s="208">
        <v>992100</v>
      </c>
      <c r="F137" s="350"/>
      <c r="G137" s="208">
        <v>257946</v>
      </c>
      <c r="H137" s="208"/>
      <c r="I137" s="208"/>
      <c r="J137" s="227">
        <f t="shared" si="50"/>
        <v>1250046</v>
      </c>
      <c r="K137" s="102">
        <v>1</v>
      </c>
      <c r="L137" s="102">
        <v>12</v>
      </c>
      <c r="M137" s="208">
        <v>661400</v>
      </c>
      <c r="N137" s="350"/>
      <c r="O137" s="208">
        <v>158736</v>
      </c>
      <c r="P137" s="208"/>
      <c r="Q137" s="208"/>
      <c r="R137" s="227">
        <f t="shared" si="56"/>
        <v>820136</v>
      </c>
      <c r="S137" s="227">
        <f t="shared" si="51"/>
        <v>0</v>
      </c>
      <c r="T137" s="227">
        <f t="shared" si="52"/>
        <v>330700</v>
      </c>
      <c r="U137" s="227">
        <f t="shared" si="53"/>
        <v>99210</v>
      </c>
      <c r="V137" s="74">
        <f t="shared" si="57"/>
        <v>429910</v>
      </c>
      <c r="W137" s="102">
        <v>1</v>
      </c>
      <c r="X137" s="102">
        <v>14</v>
      </c>
      <c r="Y137" s="208">
        <v>1058240</v>
      </c>
      <c r="Z137" s="350"/>
      <c r="AA137" s="208">
        <v>296307.20000000001</v>
      </c>
      <c r="AB137" s="208"/>
      <c r="AC137" s="208"/>
      <c r="AD137" s="227">
        <f t="shared" si="54"/>
        <v>1354547.2</v>
      </c>
      <c r="AE137" s="102">
        <v>1</v>
      </c>
      <c r="AF137" s="102">
        <v>15</v>
      </c>
      <c r="AG137" s="208">
        <v>1124380</v>
      </c>
      <c r="AH137" s="350"/>
      <c r="AI137" s="208">
        <v>337314</v>
      </c>
      <c r="AJ137" s="208"/>
      <c r="AK137" s="208"/>
      <c r="AL137" s="227">
        <f t="shared" si="55"/>
        <v>1461694</v>
      </c>
    </row>
    <row r="138" spans="1:38" ht="18.95" customHeight="1" x14ac:dyDescent="0.25">
      <c r="A138" s="102">
        <v>8</v>
      </c>
      <c r="B138" s="102" t="s">
        <v>1460</v>
      </c>
      <c r="C138" s="102">
        <v>1</v>
      </c>
      <c r="D138" s="102">
        <v>18</v>
      </c>
      <c r="E138" s="208">
        <v>992100</v>
      </c>
      <c r="F138" s="350"/>
      <c r="G138" s="208">
        <v>297630</v>
      </c>
      <c r="H138" s="208"/>
      <c r="I138" s="208"/>
      <c r="J138" s="227">
        <f t="shared" si="50"/>
        <v>1289730</v>
      </c>
      <c r="K138" s="102">
        <v>1</v>
      </c>
      <c r="L138" s="102">
        <v>17</v>
      </c>
      <c r="M138" s="208">
        <v>661400</v>
      </c>
      <c r="N138" s="350"/>
      <c r="O138" s="208">
        <v>198420</v>
      </c>
      <c r="P138" s="208"/>
      <c r="Q138" s="208"/>
      <c r="R138" s="227">
        <f t="shared" si="56"/>
        <v>859820</v>
      </c>
      <c r="S138" s="227">
        <f t="shared" si="51"/>
        <v>0</v>
      </c>
      <c r="T138" s="227">
        <f t="shared" si="52"/>
        <v>330700</v>
      </c>
      <c r="U138" s="227">
        <f t="shared" si="53"/>
        <v>99210</v>
      </c>
      <c r="V138" s="74">
        <f t="shared" si="57"/>
        <v>429910</v>
      </c>
      <c r="W138" s="102">
        <v>1</v>
      </c>
      <c r="X138" s="102">
        <v>19</v>
      </c>
      <c r="Y138" s="208">
        <v>1058240</v>
      </c>
      <c r="Z138" s="350"/>
      <c r="AA138" s="208">
        <v>317472</v>
      </c>
      <c r="AB138" s="208"/>
      <c r="AC138" s="208"/>
      <c r="AD138" s="227">
        <f t="shared" si="54"/>
        <v>1375712</v>
      </c>
      <c r="AE138" s="102">
        <v>1</v>
      </c>
      <c r="AF138" s="102">
        <v>20</v>
      </c>
      <c r="AG138" s="208">
        <v>1124380</v>
      </c>
      <c r="AH138" s="350"/>
      <c r="AI138" s="208">
        <v>337314</v>
      </c>
      <c r="AJ138" s="208"/>
      <c r="AK138" s="208"/>
      <c r="AL138" s="227">
        <f t="shared" si="55"/>
        <v>1461694</v>
      </c>
    </row>
    <row r="139" spans="1:38" ht="18.95" customHeight="1" x14ac:dyDescent="0.25">
      <c r="A139" s="102">
        <v>9</v>
      </c>
      <c r="B139" s="102" t="s">
        <v>1461</v>
      </c>
      <c r="C139" s="102">
        <v>1</v>
      </c>
      <c r="D139" s="102">
        <v>8</v>
      </c>
      <c r="E139" s="208">
        <v>992100</v>
      </c>
      <c r="F139" s="350"/>
      <c r="G139" s="208">
        <v>158736</v>
      </c>
      <c r="H139" s="208"/>
      <c r="I139" s="208"/>
      <c r="J139" s="227">
        <f t="shared" si="50"/>
        <v>1150836</v>
      </c>
      <c r="K139" s="102">
        <v>1</v>
      </c>
      <c r="L139" s="102">
        <v>7</v>
      </c>
      <c r="M139" s="208">
        <v>661400</v>
      </c>
      <c r="N139" s="350"/>
      <c r="O139" s="208">
        <v>92596.000000000015</v>
      </c>
      <c r="P139" s="208"/>
      <c r="Q139" s="208"/>
      <c r="R139" s="227">
        <f t="shared" si="56"/>
        <v>753996</v>
      </c>
      <c r="S139" s="227">
        <f t="shared" si="51"/>
        <v>0</v>
      </c>
      <c r="T139" s="227">
        <f t="shared" si="52"/>
        <v>330700</v>
      </c>
      <c r="U139" s="227">
        <f t="shared" si="53"/>
        <v>66139.999999999985</v>
      </c>
      <c r="V139" s="74">
        <f t="shared" si="57"/>
        <v>396840</v>
      </c>
      <c r="W139" s="102">
        <v>1</v>
      </c>
      <c r="X139" s="102">
        <v>9</v>
      </c>
      <c r="Y139" s="208">
        <v>1058240</v>
      </c>
      <c r="Z139" s="350"/>
      <c r="AA139" s="208">
        <v>190483.19999999998</v>
      </c>
      <c r="AB139" s="208"/>
      <c r="AC139" s="208"/>
      <c r="AD139" s="227">
        <f t="shared" si="54"/>
        <v>1248723.2</v>
      </c>
      <c r="AE139" s="102">
        <v>1</v>
      </c>
      <c r="AF139" s="102">
        <v>10</v>
      </c>
      <c r="AG139" s="208">
        <v>1124380</v>
      </c>
      <c r="AH139" s="350"/>
      <c r="AI139" s="208">
        <v>224876</v>
      </c>
      <c r="AJ139" s="208"/>
      <c r="AK139" s="208"/>
      <c r="AL139" s="227">
        <f t="shared" si="55"/>
        <v>1349256</v>
      </c>
    </row>
    <row r="140" spans="1:38" ht="18.95" customHeight="1" x14ac:dyDescent="0.25">
      <c r="A140" s="102">
        <v>10</v>
      </c>
      <c r="B140" s="102" t="s">
        <v>1462</v>
      </c>
      <c r="C140" s="102">
        <v>1</v>
      </c>
      <c r="D140" s="102">
        <v>22</v>
      </c>
      <c r="E140" s="208">
        <v>992100</v>
      </c>
      <c r="F140" s="350"/>
      <c r="G140" s="208">
        <v>297630</v>
      </c>
      <c r="H140" s="208"/>
      <c r="I140" s="208"/>
      <c r="J140" s="227">
        <f t="shared" si="50"/>
        <v>1289730</v>
      </c>
      <c r="K140" s="102">
        <v>1</v>
      </c>
      <c r="L140" s="102">
        <v>21</v>
      </c>
      <c r="M140" s="208">
        <v>661400</v>
      </c>
      <c r="N140" s="350"/>
      <c r="O140" s="208">
        <v>287043</v>
      </c>
      <c r="P140" s="208"/>
      <c r="Q140" s="208"/>
      <c r="R140" s="227">
        <f t="shared" si="56"/>
        <v>948443</v>
      </c>
      <c r="S140" s="227">
        <f t="shared" si="51"/>
        <v>0</v>
      </c>
      <c r="T140" s="227">
        <f t="shared" si="52"/>
        <v>330700</v>
      </c>
      <c r="U140" s="227">
        <f t="shared" si="53"/>
        <v>10587</v>
      </c>
      <c r="V140" s="74">
        <f t="shared" si="57"/>
        <v>341287</v>
      </c>
      <c r="W140" s="102">
        <v>1</v>
      </c>
      <c r="X140" s="102">
        <v>23</v>
      </c>
      <c r="Y140" s="208">
        <v>1058240</v>
      </c>
      <c r="Z140" s="350"/>
      <c r="AA140" s="208">
        <v>317472</v>
      </c>
      <c r="AB140" s="208"/>
      <c r="AC140" s="208"/>
      <c r="AD140" s="227">
        <f t="shared" si="54"/>
        <v>1375712</v>
      </c>
      <c r="AE140" s="102">
        <v>1</v>
      </c>
      <c r="AF140" s="102">
        <v>24</v>
      </c>
      <c r="AG140" s="208">
        <v>1124380</v>
      </c>
      <c r="AH140" s="350"/>
      <c r="AI140" s="208">
        <v>337314</v>
      </c>
      <c r="AJ140" s="208"/>
      <c r="AK140" s="208"/>
      <c r="AL140" s="227">
        <f t="shared" si="55"/>
        <v>1461694</v>
      </c>
    </row>
    <row r="141" spans="1:38" ht="18.95" customHeight="1" x14ac:dyDescent="0.25">
      <c r="A141" s="102">
        <v>11</v>
      </c>
      <c r="B141" s="102" t="s">
        <v>1463</v>
      </c>
      <c r="C141" s="102">
        <v>1</v>
      </c>
      <c r="D141" s="102">
        <v>6</v>
      </c>
      <c r="E141" s="208">
        <v>992100</v>
      </c>
      <c r="F141" s="350"/>
      <c r="G141" s="208">
        <v>119052</v>
      </c>
      <c r="H141" s="208"/>
      <c r="I141" s="208"/>
      <c r="J141" s="227">
        <f t="shared" si="50"/>
        <v>1111152</v>
      </c>
      <c r="K141" s="102">
        <v>1</v>
      </c>
      <c r="L141" s="102">
        <v>5</v>
      </c>
      <c r="M141" s="208">
        <v>661400</v>
      </c>
      <c r="N141" s="350"/>
      <c r="O141" s="208">
        <v>66140</v>
      </c>
      <c r="P141" s="208"/>
      <c r="Q141" s="208"/>
      <c r="R141" s="227">
        <f t="shared" si="56"/>
        <v>727540</v>
      </c>
      <c r="S141" s="227">
        <f t="shared" si="51"/>
        <v>0</v>
      </c>
      <c r="T141" s="227">
        <f t="shared" si="52"/>
        <v>330700</v>
      </c>
      <c r="U141" s="227">
        <f t="shared" si="53"/>
        <v>52912</v>
      </c>
      <c r="V141" s="74">
        <f t="shared" si="57"/>
        <v>383612</v>
      </c>
      <c r="W141" s="102">
        <v>1</v>
      </c>
      <c r="X141" s="102">
        <v>7</v>
      </c>
      <c r="Y141" s="208">
        <v>1058240</v>
      </c>
      <c r="Z141" s="350"/>
      <c r="AA141" s="208">
        <v>148153.60000000001</v>
      </c>
      <c r="AB141" s="208"/>
      <c r="AC141" s="208"/>
      <c r="AD141" s="227">
        <f t="shared" si="54"/>
        <v>1206393.6000000001</v>
      </c>
      <c r="AE141" s="102">
        <v>1</v>
      </c>
      <c r="AF141" s="102">
        <v>8</v>
      </c>
      <c r="AG141" s="208">
        <v>1124380</v>
      </c>
      <c r="AH141" s="350"/>
      <c r="AI141" s="208">
        <v>179900.80000000002</v>
      </c>
      <c r="AJ141" s="208"/>
      <c r="AK141" s="208"/>
      <c r="AL141" s="227">
        <f t="shared" si="55"/>
        <v>1304280.8</v>
      </c>
    </row>
    <row r="142" spans="1:38" ht="18.95" customHeight="1" x14ac:dyDescent="0.25">
      <c r="A142" s="102">
        <v>12</v>
      </c>
      <c r="B142" s="102" t="s">
        <v>1464</v>
      </c>
      <c r="C142" s="102">
        <v>1</v>
      </c>
      <c r="D142" s="102">
        <v>10</v>
      </c>
      <c r="E142" s="208">
        <v>992100</v>
      </c>
      <c r="F142" s="350"/>
      <c r="G142" s="208">
        <v>198420</v>
      </c>
      <c r="H142" s="208"/>
      <c r="I142" s="208"/>
      <c r="J142" s="227">
        <f t="shared" si="50"/>
        <v>1190520</v>
      </c>
      <c r="K142" s="102">
        <v>1</v>
      </c>
      <c r="L142" s="102">
        <v>9</v>
      </c>
      <c r="M142" s="208">
        <v>661400</v>
      </c>
      <c r="N142" s="350"/>
      <c r="O142" s="208">
        <v>119052</v>
      </c>
      <c r="P142" s="208"/>
      <c r="Q142" s="208"/>
      <c r="R142" s="227">
        <f t="shared" si="56"/>
        <v>780452</v>
      </c>
      <c r="S142" s="227">
        <f t="shared" si="51"/>
        <v>0</v>
      </c>
      <c r="T142" s="227">
        <f t="shared" si="52"/>
        <v>330700</v>
      </c>
      <c r="U142" s="227">
        <f t="shared" si="53"/>
        <v>79368</v>
      </c>
      <c r="V142" s="74">
        <f t="shared" si="57"/>
        <v>410068</v>
      </c>
      <c r="W142" s="102">
        <v>1</v>
      </c>
      <c r="X142" s="102">
        <v>11</v>
      </c>
      <c r="Y142" s="208">
        <v>1058240</v>
      </c>
      <c r="Z142" s="350"/>
      <c r="AA142" s="208">
        <v>232812.79999999999</v>
      </c>
      <c r="AB142" s="208"/>
      <c r="AC142" s="208"/>
      <c r="AD142" s="227">
        <f t="shared" si="54"/>
        <v>1291052.8</v>
      </c>
      <c r="AE142" s="102">
        <v>1</v>
      </c>
      <c r="AF142" s="102">
        <v>12</v>
      </c>
      <c r="AG142" s="208">
        <v>1124380</v>
      </c>
      <c r="AH142" s="350"/>
      <c r="AI142" s="208">
        <v>269851.2</v>
      </c>
      <c r="AJ142" s="208"/>
      <c r="AK142" s="208"/>
      <c r="AL142" s="227">
        <f t="shared" si="55"/>
        <v>1394231.2</v>
      </c>
    </row>
    <row r="143" spans="1:38" ht="18.95" customHeight="1" x14ac:dyDescent="0.25">
      <c r="A143" s="102">
        <v>13</v>
      </c>
      <c r="B143" s="102" t="s">
        <v>1465</v>
      </c>
      <c r="C143" s="102">
        <v>1</v>
      </c>
      <c r="D143" s="102">
        <v>25</v>
      </c>
      <c r="E143" s="208">
        <v>992100</v>
      </c>
      <c r="F143" s="350"/>
      <c r="G143" s="208">
        <v>358803.75</v>
      </c>
      <c r="H143" s="208"/>
      <c r="I143" s="208"/>
      <c r="J143" s="227">
        <f t="shared" si="50"/>
        <v>1350903.75</v>
      </c>
      <c r="K143" s="102">
        <v>1</v>
      </c>
      <c r="L143" s="102">
        <v>24</v>
      </c>
      <c r="M143" s="208">
        <v>661400</v>
      </c>
      <c r="N143" s="350"/>
      <c r="O143" s="208">
        <v>358803.75</v>
      </c>
      <c r="P143" s="208"/>
      <c r="Q143" s="208"/>
      <c r="R143" s="227">
        <f t="shared" si="56"/>
        <v>1020203.75</v>
      </c>
      <c r="S143" s="227">
        <f t="shared" si="51"/>
        <v>0</v>
      </c>
      <c r="T143" s="227">
        <f t="shared" si="52"/>
        <v>330700</v>
      </c>
      <c r="U143" s="227">
        <f t="shared" si="53"/>
        <v>0</v>
      </c>
      <c r="V143" s="74">
        <f t="shared" si="57"/>
        <v>330700</v>
      </c>
      <c r="W143" s="102">
        <v>1</v>
      </c>
      <c r="X143" s="102">
        <v>26</v>
      </c>
      <c r="Y143" s="208">
        <v>1058240</v>
      </c>
      <c r="Z143" s="350"/>
      <c r="AA143" s="208">
        <v>358803.75</v>
      </c>
      <c r="AB143" s="208"/>
      <c r="AC143" s="208"/>
      <c r="AD143" s="227">
        <f t="shared" si="54"/>
        <v>1417043.75</v>
      </c>
      <c r="AE143" s="102">
        <v>1</v>
      </c>
      <c r="AF143" s="102">
        <v>27</v>
      </c>
      <c r="AG143" s="208">
        <v>1124380</v>
      </c>
      <c r="AH143" s="350"/>
      <c r="AI143" s="208">
        <v>358803.75</v>
      </c>
      <c r="AJ143" s="208"/>
      <c r="AK143" s="208"/>
      <c r="AL143" s="227">
        <f t="shared" si="55"/>
        <v>1483183.75</v>
      </c>
    </row>
    <row r="144" spans="1:38" ht="18.95" customHeight="1" x14ac:dyDescent="0.25">
      <c r="A144" s="102">
        <v>14</v>
      </c>
      <c r="B144" s="102" t="s">
        <v>1466</v>
      </c>
      <c r="C144" s="102">
        <v>1</v>
      </c>
      <c r="D144" s="102">
        <v>22</v>
      </c>
      <c r="E144" s="208">
        <v>992100</v>
      </c>
      <c r="F144" s="350"/>
      <c r="G144" s="208">
        <v>297630</v>
      </c>
      <c r="H144" s="208"/>
      <c r="I144" s="208"/>
      <c r="J144" s="227">
        <f t="shared" si="50"/>
        <v>1289730</v>
      </c>
      <c r="K144" s="102">
        <v>1</v>
      </c>
      <c r="L144" s="102">
        <v>21</v>
      </c>
      <c r="M144" s="208">
        <v>661400</v>
      </c>
      <c r="N144" s="350"/>
      <c r="O144" s="208">
        <v>287043</v>
      </c>
      <c r="P144" s="208"/>
      <c r="Q144" s="208"/>
      <c r="R144" s="227">
        <f t="shared" si="56"/>
        <v>948443</v>
      </c>
      <c r="S144" s="227">
        <f t="shared" si="51"/>
        <v>0</v>
      </c>
      <c r="T144" s="227">
        <f t="shared" si="52"/>
        <v>330700</v>
      </c>
      <c r="U144" s="227">
        <f t="shared" si="53"/>
        <v>10587</v>
      </c>
      <c r="V144" s="74">
        <f t="shared" si="57"/>
        <v>341287</v>
      </c>
      <c r="W144" s="102">
        <v>1</v>
      </c>
      <c r="X144" s="102">
        <v>23</v>
      </c>
      <c r="Y144" s="208">
        <v>1058240</v>
      </c>
      <c r="Z144" s="350"/>
      <c r="AA144" s="208">
        <v>317472</v>
      </c>
      <c r="AB144" s="208"/>
      <c r="AC144" s="208"/>
      <c r="AD144" s="227">
        <f t="shared" si="54"/>
        <v>1375712</v>
      </c>
      <c r="AE144" s="102">
        <v>1</v>
      </c>
      <c r="AF144" s="102">
        <v>24</v>
      </c>
      <c r="AG144" s="208">
        <v>1124380</v>
      </c>
      <c r="AH144" s="350"/>
      <c r="AI144" s="208">
        <v>337314</v>
      </c>
      <c r="AJ144" s="208"/>
      <c r="AK144" s="208"/>
      <c r="AL144" s="227">
        <f t="shared" si="55"/>
        <v>1461694</v>
      </c>
    </row>
    <row r="145" spans="1:38" ht="18.95" customHeight="1" x14ac:dyDescent="0.25">
      <c r="A145" s="102">
        <v>15</v>
      </c>
      <c r="B145" s="102" t="s">
        <v>1467</v>
      </c>
      <c r="C145" s="102">
        <v>1</v>
      </c>
      <c r="D145" s="102">
        <v>6</v>
      </c>
      <c r="E145" s="208">
        <v>992100</v>
      </c>
      <c r="F145" s="350"/>
      <c r="G145" s="208">
        <v>119052</v>
      </c>
      <c r="H145" s="208"/>
      <c r="I145" s="208"/>
      <c r="J145" s="227">
        <f t="shared" si="50"/>
        <v>1111152</v>
      </c>
      <c r="K145" s="102">
        <v>1</v>
      </c>
      <c r="L145" s="102">
        <v>5</v>
      </c>
      <c r="M145" s="208">
        <v>661400</v>
      </c>
      <c r="N145" s="350"/>
      <c r="O145" s="208">
        <v>66140</v>
      </c>
      <c r="P145" s="208"/>
      <c r="Q145" s="208"/>
      <c r="R145" s="227">
        <f t="shared" si="56"/>
        <v>727540</v>
      </c>
      <c r="S145" s="227">
        <f t="shared" si="51"/>
        <v>0</v>
      </c>
      <c r="T145" s="227">
        <f t="shared" si="52"/>
        <v>330700</v>
      </c>
      <c r="U145" s="227">
        <f t="shared" si="53"/>
        <v>52912</v>
      </c>
      <c r="V145" s="74">
        <f t="shared" si="57"/>
        <v>383612</v>
      </c>
      <c r="W145" s="102">
        <v>1</v>
      </c>
      <c r="X145" s="102">
        <v>7</v>
      </c>
      <c r="Y145" s="208">
        <v>1058240</v>
      </c>
      <c r="Z145" s="350"/>
      <c r="AA145" s="208">
        <v>148153.60000000001</v>
      </c>
      <c r="AB145" s="208"/>
      <c r="AC145" s="208"/>
      <c r="AD145" s="227">
        <f t="shared" si="54"/>
        <v>1206393.6000000001</v>
      </c>
      <c r="AE145" s="102">
        <v>1</v>
      </c>
      <c r="AF145" s="102">
        <v>8</v>
      </c>
      <c r="AG145" s="208">
        <v>1124380</v>
      </c>
      <c r="AH145" s="350"/>
      <c r="AI145" s="208">
        <v>179900.80000000002</v>
      </c>
      <c r="AJ145" s="208"/>
      <c r="AK145" s="208"/>
      <c r="AL145" s="227">
        <f t="shared" si="55"/>
        <v>1304280.8</v>
      </c>
    </row>
    <row r="146" spans="1:38" ht="18.95" customHeight="1" x14ac:dyDescent="0.25">
      <c r="A146" s="102">
        <v>16</v>
      </c>
      <c r="B146" s="102" t="s">
        <v>1468</v>
      </c>
      <c r="C146" s="102">
        <v>1</v>
      </c>
      <c r="D146" s="102">
        <v>12</v>
      </c>
      <c r="E146" s="208">
        <v>992100</v>
      </c>
      <c r="F146" s="350"/>
      <c r="G146" s="208">
        <v>238104</v>
      </c>
      <c r="H146" s="208"/>
      <c r="I146" s="208"/>
      <c r="J146" s="227">
        <f t="shared" si="50"/>
        <v>1230204</v>
      </c>
      <c r="K146" s="102">
        <v>1</v>
      </c>
      <c r="L146" s="102">
        <v>11</v>
      </c>
      <c r="M146" s="208">
        <v>661400</v>
      </c>
      <c r="N146" s="350"/>
      <c r="O146" s="208">
        <v>145508</v>
      </c>
      <c r="P146" s="208"/>
      <c r="Q146" s="208"/>
      <c r="R146" s="227">
        <f t="shared" si="56"/>
        <v>806908</v>
      </c>
      <c r="S146" s="227">
        <f t="shared" si="51"/>
        <v>0</v>
      </c>
      <c r="T146" s="227">
        <f t="shared" si="52"/>
        <v>330700</v>
      </c>
      <c r="U146" s="227">
        <f t="shared" si="53"/>
        <v>92596</v>
      </c>
      <c r="V146" s="74">
        <f t="shared" si="57"/>
        <v>423296</v>
      </c>
      <c r="W146" s="102">
        <v>1</v>
      </c>
      <c r="X146" s="102">
        <v>13</v>
      </c>
      <c r="Y146" s="208">
        <v>1058240</v>
      </c>
      <c r="Z146" s="350"/>
      <c r="AA146" s="208">
        <v>275142.40000000002</v>
      </c>
      <c r="AB146" s="208"/>
      <c r="AC146" s="208"/>
      <c r="AD146" s="227">
        <f t="shared" si="54"/>
        <v>1333382.3999999999</v>
      </c>
      <c r="AE146" s="102">
        <v>1</v>
      </c>
      <c r="AF146" s="102">
        <v>14</v>
      </c>
      <c r="AG146" s="208">
        <v>1124380</v>
      </c>
      <c r="AH146" s="350"/>
      <c r="AI146" s="208">
        <v>314826.40000000002</v>
      </c>
      <c r="AJ146" s="208"/>
      <c r="AK146" s="208"/>
      <c r="AL146" s="227">
        <f t="shared" si="55"/>
        <v>1439206.3999999999</v>
      </c>
    </row>
    <row r="147" spans="1:38" ht="18.95" customHeight="1" x14ac:dyDescent="0.25">
      <c r="A147" s="102">
        <v>17</v>
      </c>
      <c r="B147" s="102" t="s">
        <v>1469</v>
      </c>
      <c r="C147" s="102">
        <v>1</v>
      </c>
      <c r="D147" s="102">
        <v>20</v>
      </c>
      <c r="E147" s="208">
        <v>992100</v>
      </c>
      <c r="F147" s="350"/>
      <c r="G147" s="208">
        <v>297630</v>
      </c>
      <c r="H147" s="208"/>
      <c r="I147" s="208"/>
      <c r="J147" s="227">
        <f t="shared" si="50"/>
        <v>1289730</v>
      </c>
      <c r="K147" s="102">
        <v>1</v>
      </c>
      <c r="L147" s="102">
        <v>19</v>
      </c>
      <c r="M147" s="208">
        <v>661400</v>
      </c>
      <c r="N147" s="350"/>
      <c r="O147" s="208">
        <v>215282</v>
      </c>
      <c r="P147" s="208"/>
      <c r="Q147" s="208"/>
      <c r="R147" s="227">
        <f t="shared" si="56"/>
        <v>876682</v>
      </c>
      <c r="S147" s="227">
        <f t="shared" si="51"/>
        <v>0</v>
      </c>
      <c r="T147" s="227">
        <f t="shared" si="52"/>
        <v>330700</v>
      </c>
      <c r="U147" s="227">
        <f t="shared" si="53"/>
        <v>82348</v>
      </c>
      <c r="V147" s="74">
        <f t="shared" si="57"/>
        <v>413048</v>
      </c>
      <c r="W147" s="102">
        <v>1</v>
      </c>
      <c r="X147" s="102">
        <v>21</v>
      </c>
      <c r="Y147" s="208">
        <v>1058240</v>
      </c>
      <c r="Z147" s="350"/>
      <c r="AA147" s="208">
        <v>317472</v>
      </c>
      <c r="AB147" s="208"/>
      <c r="AC147" s="208"/>
      <c r="AD147" s="227">
        <f t="shared" si="54"/>
        <v>1375712</v>
      </c>
      <c r="AE147" s="102">
        <v>1</v>
      </c>
      <c r="AF147" s="102">
        <v>22</v>
      </c>
      <c r="AG147" s="208">
        <v>1124380</v>
      </c>
      <c r="AH147" s="350"/>
      <c r="AI147" s="208">
        <v>337314</v>
      </c>
      <c r="AJ147" s="208"/>
      <c r="AK147" s="208"/>
      <c r="AL147" s="227">
        <f t="shared" si="55"/>
        <v>1461694</v>
      </c>
    </row>
    <row r="148" spans="1:38" ht="18.95" customHeight="1" x14ac:dyDescent="0.25">
      <c r="A148" s="102">
        <v>18</v>
      </c>
      <c r="B148" s="102" t="s">
        <v>1471</v>
      </c>
      <c r="C148" s="102">
        <v>1</v>
      </c>
      <c r="D148" s="102">
        <v>17</v>
      </c>
      <c r="E148" s="208">
        <v>1190520</v>
      </c>
      <c r="F148" s="350"/>
      <c r="G148" s="208">
        <v>198420</v>
      </c>
      <c r="H148" s="208"/>
      <c r="I148" s="208"/>
      <c r="J148" s="227">
        <f t="shared" si="50"/>
        <v>1388940</v>
      </c>
      <c r="K148" s="102">
        <v>1</v>
      </c>
      <c r="L148" s="102">
        <v>16</v>
      </c>
      <c r="M148" s="208">
        <v>793680</v>
      </c>
      <c r="N148" s="350"/>
      <c r="O148" s="208">
        <v>198420</v>
      </c>
      <c r="P148" s="208"/>
      <c r="Q148" s="208"/>
      <c r="R148" s="227">
        <f t="shared" si="56"/>
        <v>992100</v>
      </c>
      <c r="S148" s="227">
        <f t="shared" si="51"/>
        <v>0</v>
      </c>
      <c r="T148" s="227">
        <f t="shared" si="52"/>
        <v>396840</v>
      </c>
      <c r="U148" s="227">
        <f t="shared" si="53"/>
        <v>0</v>
      </c>
      <c r="V148" s="74">
        <f t="shared" si="57"/>
        <v>396840</v>
      </c>
      <c r="W148" s="102">
        <v>1</v>
      </c>
      <c r="X148" s="102">
        <v>18</v>
      </c>
      <c r="Y148" s="208">
        <v>1269888</v>
      </c>
      <c r="Z148" s="350"/>
      <c r="AA148" s="208">
        <v>198420</v>
      </c>
      <c r="AB148" s="208"/>
      <c r="AC148" s="208"/>
      <c r="AD148" s="227">
        <f t="shared" si="54"/>
        <v>1468308</v>
      </c>
      <c r="AE148" s="102">
        <v>1</v>
      </c>
      <c r="AF148" s="102">
        <v>19</v>
      </c>
      <c r="AG148" s="208">
        <v>1349256</v>
      </c>
      <c r="AH148" s="350"/>
      <c r="AI148" s="208">
        <v>198420</v>
      </c>
      <c r="AJ148" s="208"/>
      <c r="AK148" s="208"/>
      <c r="AL148" s="227">
        <f t="shared" si="55"/>
        <v>1547676</v>
      </c>
    </row>
    <row r="149" spans="1:38" ht="18.95" customHeight="1" x14ac:dyDescent="0.25">
      <c r="A149" s="102">
        <v>19</v>
      </c>
      <c r="B149" s="102" t="s">
        <v>1472</v>
      </c>
      <c r="C149" s="102">
        <v>1</v>
      </c>
      <c r="D149" s="102">
        <v>22</v>
      </c>
      <c r="E149" s="208">
        <v>992100</v>
      </c>
      <c r="F149" s="350"/>
      <c r="G149" s="208">
        <v>328578.11999999994</v>
      </c>
      <c r="H149" s="225"/>
      <c r="I149" s="208">
        <v>82145</v>
      </c>
      <c r="J149" s="227">
        <f t="shared" si="50"/>
        <v>1402823.1199999999</v>
      </c>
      <c r="K149" s="102">
        <v>1</v>
      </c>
      <c r="L149" s="102">
        <v>21</v>
      </c>
      <c r="M149" s="208">
        <v>661400</v>
      </c>
      <c r="N149" s="350"/>
      <c r="O149" s="208">
        <v>328578.11999999994</v>
      </c>
      <c r="P149" s="208"/>
      <c r="Q149" s="208">
        <v>82145</v>
      </c>
      <c r="R149" s="227">
        <f>M149+O149+P149+Q149</f>
        <v>1072123.1199999999</v>
      </c>
      <c r="S149" s="227">
        <f t="shared" si="51"/>
        <v>0</v>
      </c>
      <c r="T149" s="227">
        <f t="shared" si="52"/>
        <v>330700</v>
      </c>
      <c r="U149" s="227">
        <f t="shared" si="53"/>
        <v>0</v>
      </c>
      <c r="V149" s="74">
        <f>J149-R149</f>
        <v>330700</v>
      </c>
      <c r="W149" s="102">
        <v>1</v>
      </c>
      <c r="X149" s="102">
        <v>23</v>
      </c>
      <c r="Y149" s="208">
        <v>1058240</v>
      </c>
      <c r="Z149" s="350"/>
      <c r="AA149" s="208">
        <v>328578.11999999994</v>
      </c>
      <c r="AB149" s="208"/>
      <c r="AC149" s="208">
        <v>82145</v>
      </c>
      <c r="AD149" s="227">
        <f t="shared" si="54"/>
        <v>1468963.1199999999</v>
      </c>
      <c r="AE149" s="102">
        <v>1</v>
      </c>
      <c r="AF149" s="102">
        <v>24</v>
      </c>
      <c r="AG149" s="208">
        <v>1124380</v>
      </c>
      <c r="AH149" s="350"/>
      <c r="AI149" s="208">
        <v>337314</v>
      </c>
      <c r="AJ149" s="208"/>
      <c r="AK149" s="208">
        <v>82145</v>
      </c>
      <c r="AL149" s="227">
        <f t="shared" si="55"/>
        <v>1543839</v>
      </c>
    </row>
    <row r="150" spans="1:38" ht="18.95" customHeight="1" x14ac:dyDescent="0.25">
      <c r="A150" s="102">
        <v>20</v>
      </c>
      <c r="B150" s="102" t="s">
        <v>1473</v>
      </c>
      <c r="C150" s="102">
        <v>1</v>
      </c>
      <c r="D150" s="102">
        <v>22</v>
      </c>
      <c r="E150" s="208">
        <v>992100</v>
      </c>
      <c r="F150" s="350"/>
      <c r="G150" s="208">
        <v>328578.11999999994</v>
      </c>
      <c r="H150" s="208"/>
      <c r="I150" s="208"/>
      <c r="J150" s="227">
        <f t="shared" si="50"/>
        <v>1320678.1199999999</v>
      </c>
      <c r="K150" s="102">
        <v>1</v>
      </c>
      <c r="L150" s="102">
        <v>21</v>
      </c>
      <c r="M150" s="208">
        <v>661400</v>
      </c>
      <c r="N150" s="350"/>
      <c r="O150" s="208">
        <v>328578.11999999994</v>
      </c>
      <c r="P150" s="208"/>
      <c r="Q150" s="208"/>
      <c r="R150" s="227">
        <f t="shared" ref="R150:R166" si="58">M150+O150+P150+Q150</f>
        <v>989978.11999999988</v>
      </c>
      <c r="S150" s="227">
        <f t="shared" si="51"/>
        <v>0</v>
      </c>
      <c r="T150" s="227">
        <f t="shared" si="52"/>
        <v>330700</v>
      </c>
      <c r="U150" s="227">
        <f t="shared" si="53"/>
        <v>0</v>
      </c>
      <c r="V150" s="74">
        <f t="shared" ref="V150:V166" si="59">J150-R150</f>
        <v>330700</v>
      </c>
      <c r="W150" s="102">
        <v>1</v>
      </c>
      <c r="X150" s="102">
        <v>23</v>
      </c>
      <c r="Y150" s="208">
        <v>1058240</v>
      </c>
      <c r="Z150" s="350"/>
      <c r="AA150" s="208">
        <v>328578.11999999994</v>
      </c>
      <c r="AB150" s="208"/>
      <c r="AC150" s="208"/>
      <c r="AD150" s="227">
        <f t="shared" si="54"/>
        <v>1386818.1199999999</v>
      </c>
      <c r="AE150" s="102">
        <v>1</v>
      </c>
      <c r="AF150" s="102">
        <v>24</v>
      </c>
      <c r="AG150" s="208">
        <v>1124380</v>
      </c>
      <c r="AH150" s="350"/>
      <c r="AI150" s="208">
        <v>337314</v>
      </c>
      <c r="AJ150" s="208"/>
      <c r="AK150" s="208"/>
      <c r="AL150" s="227">
        <f t="shared" si="55"/>
        <v>1461694</v>
      </c>
    </row>
    <row r="151" spans="1:38" ht="18.95" customHeight="1" x14ac:dyDescent="0.25">
      <c r="A151" s="102">
        <v>21</v>
      </c>
      <c r="B151" s="102" t="s">
        <v>1474</v>
      </c>
      <c r="C151" s="102">
        <v>1</v>
      </c>
      <c r="D151" s="102">
        <v>25</v>
      </c>
      <c r="E151" s="208">
        <v>992100</v>
      </c>
      <c r="F151" s="350"/>
      <c r="G151" s="208">
        <v>410722.64999999997</v>
      </c>
      <c r="H151" s="208"/>
      <c r="I151" s="208"/>
      <c r="J151" s="227">
        <f t="shared" si="50"/>
        <v>1402822.65</v>
      </c>
      <c r="K151" s="102">
        <v>1</v>
      </c>
      <c r="L151" s="102">
        <v>24</v>
      </c>
      <c r="M151" s="208">
        <v>661400</v>
      </c>
      <c r="N151" s="350"/>
      <c r="O151" s="208">
        <v>410722.64999999997</v>
      </c>
      <c r="P151" s="208"/>
      <c r="Q151" s="208"/>
      <c r="R151" s="227">
        <f t="shared" si="58"/>
        <v>1072122.6499999999</v>
      </c>
      <c r="S151" s="227">
        <f t="shared" si="51"/>
        <v>0</v>
      </c>
      <c r="T151" s="227">
        <f t="shared" si="52"/>
        <v>330700</v>
      </c>
      <c r="U151" s="227">
        <f t="shared" si="53"/>
        <v>0</v>
      </c>
      <c r="V151" s="74">
        <f t="shared" si="59"/>
        <v>330700</v>
      </c>
      <c r="W151" s="102">
        <v>1</v>
      </c>
      <c r="X151" s="102">
        <v>26</v>
      </c>
      <c r="Y151" s="208">
        <v>1058240</v>
      </c>
      <c r="Z151" s="350"/>
      <c r="AA151" s="208">
        <v>410722.64999999997</v>
      </c>
      <c r="AB151" s="208"/>
      <c r="AC151" s="208"/>
      <c r="AD151" s="227">
        <f t="shared" si="54"/>
        <v>1468962.65</v>
      </c>
      <c r="AE151" s="102">
        <v>1</v>
      </c>
      <c r="AF151" s="102">
        <v>27</v>
      </c>
      <c r="AG151" s="208">
        <v>1124380</v>
      </c>
      <c r="AH151" s="350"/>
      <c r="AI151" s="208">
        <v>410722.64999999997</v>
      </c>
      <c r="AJ151" s="208"/>
      <c r="AK151" s="208"/>
      <c r="AL151" s="227">
        <f t="shared" si="55"/>
        <v>1535102.65</v>
      </c>
    </row>
    <row r="152" spans="1:38" ht="18.95" customHeight="1" x14ac:dyDescent="0.25">
      <c r="A152" s="102">
        <v>22</v>
      </c>
      <c r="B152" s="102" t="s">
        <v>1475</v>
      </c>
      <c r="C152" s="102">
        <v>1</v>
      </c>
      <c r="D152" s="102">
        <v>25</v>
      </c>
      <c r="E152" s="208">
        <v>992100</v>
      </c>
      <c r="F152" s="350"/>
      <c r="G152" s="208">
        <v>410722.64999999997</v>
      </c>
      <c r="H152" s="208"/>
      <c r="I152" s="208"/>
      <c r="J152" s="227">
        <f t="shared" si="50"/>
        <v>1402822.65</v>
      </c>
      <c r="K152" s="102">
        <v>1</v>
      </c>
      <c r="L152" s="102">
        <v>24</v>
      </c>
      <c r="M152" s="208">
        <v>661400</v>
      </c>
      <c r="N152" s="350"/>
      <c r="O152" s="208">
        <v>410722.64999999997</v>
      </c>
      <c r="P152" s="208"/>
      <c r="Q152" s="208"/>
      <c r="R152" s="227">
        <f t="shared" si="58"/>
        <v>1072122.6499999999</v>
      </c>
      <c r="S152" s="227">
        <f t="shared" si="51"/>
        <v>0</v>
      </c>
      <c r="T152" s="227">
        <f t="shared" si="52"/>
        <v>330700</v>
      </c>
      <c r="U152" s="227">
        <f t="shared" si="53"/>
        <v>0</v>
      </c>
      <c r="V152" s="74">
        <f t="shared" si="59"/>
        <v>330700</v>
      </c>
      <c r="W152" s="102">
        <v>1</v>
      </c>
      <c r="X152" s="102">
        <v>26</v>
      </c>
      <c r="Y152" s="208">
        <v>1058240</v>
      </c>
      <c r="Z152" s="350"/>
      <c r="AA152" s="208">
        <v>410722.64999999997</v>
      </c>
      <c r="AB152" s="208"/>
      <c r="AC152" s="208"/>
      <c r="AD152" s="227">
        <f t="shared" si="54"/>
        <v>1468962.65</v>
      </c>
      <c r="AE152" s="102">
        <v>1</v>
      </c>
      <c r="AF152" s="102">
        <v>27</v>
      </c>
      <c r="AG152" s="208">
        <v>1124380</v>
      </c>
      <c r="AH152" s="350"/>
      <c r="AI152" s="208">
        <v>410722.64999999997</v>
      </c>
      <c r="AJ152" s="208"/>
      <c r="AK152" s="208"/>
      <c r="AL152" s="227">
        <f t="shared" si="55"/>
        <v>1535102.65</v>
      </c>
    </row>
    <row r="153" spans="1:38" ht="18.95" customHeight="1" x14ac:dyDescent="0.25">
      <c r="A153" s="102">
        <v>23</v>
      </c>
      <c r="B153" s="102" t="s">
        <v>1476</v>
      </c>
      <c r="C153" s="102">
        <v>1</v>
      </c>
      <c r="D153" s="102">
        <v>19</v>
      </c>
      <c r="E153" s="208">
        <v>992100</v>
      </c>
      <c r="F153" s="350"/>
      <c r="G153" s="208">
        <v>297630</v>
      </c>
      <c r="H153" s="208"/>
      <c r="I153" s="208"/>
      <c r="J153" s="227">
        <f t="shared" si="50"/>
        <v>1289730</v>
      </c>
      <c r="K153" s="102">
        <v>1</v>
      </c>
      <c r="L153" s="102">
        <v>18</v>
      </c>
      <c r="M153" s="208">
        <v>661400</v>
      </c>
      <c r="N153" s="350"/>
      <c r="O153" s="208">
        <v>219052</v>
      </c>
      <c r="P153" s="208"/>
      <c r="Q153" s="208"/>
      <c r="R153" s="227">
        <f t="shared" si="58"/>
        <v>880452</v>
      </c>
      <c r="S153" s="227">
        <f t="shared" si="51"/>
        <v>0</v>
      </c>
      <c r="T153" s="227">
        <f t="shared" si="52"/>
        <v>330700</v>
      </c>
      <c r="U153" s="227">
        <f t="shared" si="53"/>
        <v>78578</v>
      </c>
      <c r="V153" s="74">
        <f t="shared" si="59"/>
        <v>409278</v>
      </c>
      <c r="W153" s="102">
        <v>1</v>
      </c>
      <c r="X153" s="102">
        <v>20</v>
      </c>
      <c r="Y153" s="208">
        <v>1058240</v>
      </c>
      <c r="Z153" s="350"/>
      <c r="AA153" s="208">
        <v>317472</v>
      </c>
      <c r="AB153" s="208"/>
      <c r="AC153" s="208"/>
      <c r="AD153" s="227">
        <f t="shared" si="54"/>
        <v>1375712</v>
      </c>
      <c r="AE153" s="102">
        <v>1</v>
      </c>
      <c r="AF153" s="102">
        <v>21</v>
      </c>
      <c r="AG153" s="208">
        <v>1124380</v>
      </c>
      <c r="AH153" s="350"/>
      <c r="AI153" s="208">
        <v>337314</v>
      </c>
      <c r="AJ153" s="208"/>
      <c r="AK153" s="208"/>
      <c r="AL153" s="227">
        <f t="shared" si="55"/>
        <v>1461694</v>
      </c>
    </row>
    <row r="154" spans="1:38" ht="18.95" customHeight="1" x14ac:dyDescent="0.25">
      <c r="A154" s="102">
        <v>24</v>
      </c>
      <c r="B154" s="102" t="s">
        <v>1564</v>
      </c>
      <c r="C154" s="102">
        <v>1</v>
      </c>
      <c r="D154" s="102">
        <v>4</v>
      </c>
      <c r="E154" s="208">
        <v>992100</v>
      </c>
      <c r="F154" s="350"/>
      <c r="G154" s="208">
        <v>79368</v>
      </c>
      <c r="H154" s="208"/>
      <c r="I154" s="208"/>
      <c r="J154" s="227">
        <f t="shared" si="50"/>
        <v>1071468</v>
      </c>
      <c r="K154" s="102">
        <v>1</v>
      </c>
      <c r="L154" s="102">
        <v>3</v>
      </c>
      <c r="M154" s="208">
        <v>661400</v>
      </c>
      <c r="N154" s="350"/>
      <c r="O154" s="208">
        <v>39684</v>
      </c>
      <c r="P154" s="208"/>
      <c r="Q154" s="208"/>
      <c r="R154" s="227">
        <f t="shared" si="58"/>
        <v>701084</v>
      </c>
      <c r="S154" s="227">
        <f t="shared" si="51"/>
        <v>0</v>
      </c>
      <c r="T154" s="227">
        <f t="shared" si="52"/>
        <v>330700</v>
      </c>
      <c r="U154" s="227">
        <f t="shared" si="53"/>
        <v>39684</v>
      </c>
      <c r="V154" s="74">
        <f t="shared" si="59"/>
        <v>370384</v>
      </c>
      <c r="W154" s="102">
        <v>1</v>
      </c>
      <c r="X154" s="102">
        <v>5</v>
      </c>
      <c r="Y154" s="208">
        <v>1058240</v>
      </c>
      <c r="Z154" s="350"/>
      <c r="AA154" s="208">
        <v>105824</v>
      </c>
      <c r="AB154" s="208"/>
      <c r="AC154" s="208"/>
      <c r="AD154" s="227">
        <f t="shared" si="54"/>
        <v>1164064</v>
      </c>
      <c r="AE154" s="102">
        <v>1</v>
      </c>
      <c r="AF154" s="102">
        <v>6</v>
      </c>
      <c r="AG154" s="208">
        <v>1124380</v>
      </c>
      <c r="AH154" s="350"/>
      <c r="AI154" s="208">
        <v>134925.6</v>
      </c>
      <c r="AJ154" s="208"/>
      <c r="AK154" s="208"/>
      <c r="AL154" s="227">
        <f t="shared" si="55"/>
        <v>1259305.6000000001</v>
      </c>
    </row>
    <row r="155" spans="1:38" ht="18.95" customHeight="1" x14ac:dyDescent="0.25">
      <c r="A155" s="102">
        <v>25</v>
      </c>
      <c r="B155" s="102" t="s">
        <v>1477</v>
      </c>
      <c r="C155" s="102">
        <v>1</v>
      </c>
      <c r="D155" s="102">
        <v>6</v>
      </c>
      <c r="E155" s="208">
        <v>992100</v>
      </c>
      <c r="F155" s="350"/>
      <c r="G155" s="208">
        <v>119052</v>
      </c>
      <c r="H155" s="208"/>
      <c r="I155" s="208"/>
      <c r="J155" s="227">
        <f t="shared" si="50"/>
        <v>1111152</v>
      </c>
      <c r="K155" s="102">
        <v>1</v>
      </c>
      <c r="L155" s="102">
        <v>5</v>
      </c>
      <c r="M155" s="208">
        <v>661400</v>
      </c>
      <c r="N155" s="350"/>
      <c r="O155" s="208">
        <v>66140</v>
      </c>
      <c r="P155" s="208"/>
      <c r="Q155" s="208"/>
      <c r="R155" s="227">
        <f t="shared" si="58"/>
        <v>727540</v>
      </c>
      <c r="S155" s="227">
        <f t="shared" si="51"/>
        <v>0</v>
      </c>
      <c r="T155" s="227">
        <f t="shared" si="52"/>
        <v>330700</v>
      </c>
      <c r="U155" s="227">
        <f t="shared" si="53"/>
        <v>52912</v>
      </c>
      <c r="V155" s="74">
        <f t="shared" si="59"/>
        <v>383612</v>
      </c>
      <c r="W155" s="102">
        <v>1</v>
      </c>
      <c r="X155" s="102">
        <v>7</v>
      </c>
      <c r="Y155" s="208">
        <v>1058240</v>
      </c>
      <c r="Z155" s="350"/>
      <c r="AA155" s="208">
        <v>148153.60000000001</v>
      </c>
      <c r="AB155" s="208"/>
      <c r="AC155" s="208"/>
      <c r="AD155" s="227">
        <f t="shared" si="54"/>
        <v>1206393.6000000001</v>
      </c>
      <c r="AE155" s="102">
        <v>1</v>
      </c>
      <c r="AF155" s="102">
        <v>8</v>
      </c>
      <c r="AG155" s="208">
        <v>1124380</v>
      </c>
      <c r="AH155" s="350"/>
      <c r="AI155" s="208">
        <v>179900.80000000002</v>
      </c>
      <c r="AJ155" s="208"/>
      <c r="AK155" s="208"/>
      <c r="AL155" s="227">
        <f t="shared" si="55"/>
        <v>1304280.8</v>
      </c>
    </row>
    <row r="156" spans="1:38" ht="18.95" customHeight="1" x14ac:dyDescent="0.25">
      <c r="A156" s="102">
        <v>26</v>
      </c>
      <c r="B156" s="102" t="s">
        <v>1478</v>
      </c>
      <c r="C156" s="102">
        <v>1</v>
      </c>
      <c r="D156" s="102">
        <v>7</v>
      </c>
      <c r="E156" s="208">
        <v>992100</v>
      </c>
      <c r="F156" s="350"/>
      <c r="G156" s="208">
        <v>138894</v>
      </c>
      <c r="H156" s="208"/>
      <c r="I156" s="208"/>
      <c r="J156" s="227">
        <f t="shared" si="50"/>
        <v>1130994</v>
      </c>
      <c r="K156" s="102">
        <v>1</v>
      </c>
      <c r="L156" s="102">
        <v>6</v>
      </c>
      <c r="M156" s="208">
        <v>661400</v>
      </c>
      <c r="N156" s="350"/>
      <c r="O156" s="208">
        <v>79368</v>
      </c>
      <c r="P156" s="208"/>
      <c r="Q156" s="208"/>
      <c r="R156" s="227">
        <f t="shared" si="58"/>
        <v>740768</v>
      </c>
      <c r="S156" s="227">
        <f t="shared" si="51"/>
        <v>0</v>
      </c>
      <c r="T156" s="227">
        <f t="shared" si="52"/>
        <v>330700</v>
      </c>
      <c r="U156" s="227">
        <f t="shared" si="53"/>
        <v>59526</v>
      </c>
      <c r="V156" s="74">
        <f t="shared" si="59"/>
        <v>390226</v>
      </c>
      <c r="W156" s="102">
        <v>1</v>
      </c>
      <c r="X156" s="102">
        <v>8</v>
      </c>
      <c r="Y156" s="208">
        <v>1058240</v>
      </c>
      <c r="Z156" s="350"/>
      <c r="AA156" s="208">
        <v>169318.39999999999</v>
      </c>
      <c r="AB156" s="208"/>
      <c r="AC156" s="208"/>
      <c r="AD156" s="227">
        <f t="shared" si="54"/>
        <v>1227558.3999999999</v>
      </c>
      <c r="AE156" s="102">
        <v>1</v>
      </c>
      <c r="AF156" s="102">
        <v>9</v>
      </c>
      <c r="AG156" s="208">
        <v>1124380</v>
      </c>
      <c r="AH156" s="350"/>
      <c r="AI156" s="208">
        <v>202388.4</v>
      </c>
      <c r="AJ156" s="208"/>
      <c r="AK156" s="208"/>
      <c r="AL156" s="227">
        <f t="shared" si="55"/>
        <v>1326768.3999999999</v>
      </c>
    </row>
    <row r="157" spans="1:38" ht="18.95" customHeight="1" x14ac:dyDescent="0.25">
      <c r="A157" s="102">
        <v>27</v>
      </c>
      <c r="B157" s="102" t="s">
        <v>1479</v>
      </c>
      <c r="C157" s="102">
        <v>1</v>
      </c>
      <c r="D157" s="102">
        <v>6</v>
      </c>
      <c r="E157" s="208">
        <v>992100</v>
      </c>
      <c r="F157" s="350"/>
      <c r="G157" s="208">
        <v>119052</v>
      </c>
      <c r="H157" s="208"/>
      <c r="I157" s="208"/>
      <c r="J157" s="227">
        <f t="shared" si="50"/>
        <v>1111152</v>
      </c>
      <c r="K157" s="102">
        <v>1</v>
      </c>
      <c r="L157" s="102">
        <v>5</v>
      </c>
      <c r="M157" s="208">
        <v>661400</v>
      </c>
      <c r="N157" s="350"/>
      <c r="O157" s="208">
        <v>66140</v>
      </c>
      <c r="P157" s="208"/>
      <c r="Q157" s="208"/>
      <c r="R157" s="227">
        <f t="shared" si="58"/>
        <v>727540</v>
      </c>
      <c r="S157" s="227">
        <f t="shared" si="51"/>
        <v>0</v>
      </c>
      <c r="T157" s="227">
        <f t="shared" si="52"/>
        <v>330700</v>
      </c>
      <c r="U157" s="227">
        <f t="shared" si="53"/>
        <v>52912</v>
      </c>
      <c r="V157" s="74">
        <f t="shared" si="59"/>
        <v>383612</v>
      </c>
      <c r="W157" s="102">
        <v>1</v>
      </c>
      <c r="X157" s="102">
        <v>7</v>
      </c>
      <c r="Y157" s="208">
        <v>1058240</v>
      </c>
      <c r="Z157" s="350"/>
      <c r="AA157" s="208">
        <v>148153.60000000001</v>
      </c>
      <c r="AB157" s="208"/>
      <c r="AC157" s="208"/>
      <c r="AD157" s="227">
        <f t="shared" si="54"/>
        <v>1206393.6000000001</v>
      </c>
      <c r="AE157" s="102">
        <v>1</v>
      </c>
      <c r="AF157" s="102">
        <v>8</v>
      </c>
      <c r="AG157" s="208">
        <v>1124380</v>
      </c>
      <c r="AH157" s="350"/>
      <c r="AI157" s="208">
        <v>179900.80000000002</v>
      </c>
      <c r="AJ157" s="208"/>
      <c r="AK157" s="208"/>
      <c r="AL157" s="227">
        <f t="shared" si="55"/>
        <v>1304280.8</v>
      </c>
    </row>
    <row r="158" spans="1:38" ht="18.95" customHeight="1" x14ac:dyDescent="0.25">
      <c r="A158" s="102">
        <v>28</v>
      </c>
      <c r="B158" s="102" t="s">
        <v>4725</v>
      </c>
      <c r="C158" s="102">
        <v>1</v>
      </c>
      <c r="D158" s="102">
        <v>2</v>
      </c>
      <c r="E158" s="208">
        <v>992100</v>
      </c>
      <c r="F158" s="350"/>
      <c r="G158" s="208">
        <v>39684</v>
      </c>
      <c r="H158" s="208"/>
      <c r="I158" s="208"/>
      <c r="J158" s="227">
        <f t="shared" si="50"/>
        <v>1031784</v>
      </c>
      <c r="K158" s="102">
        <v>1</v>
      </c>
      <c r="L158" s="102">
        <v>1</v>
      </c>
      <c r="M158" s="208">
        <v>661400</v>
      </c>
      <c r="N158" s="350"/>
      <c r="O158" s="208">
        <v>13228</v>
      </c>
      <c r="P158" s="208"/>
      <c r="Q158" s="208"/>
      <c r="R158" s="227">
        <f t="shared" si="58"/>
        <v>674628</v>
      </c>
      <c r="S158" s="227">
        <f t="shared" si="51"/>
        <v>0</v>
      </c>
      <c r="T158" s="227">
        <f t="shared" si="52"/>
        <v>330700</v>
      </c>
      <c r="U158" s="227">
        <f t="shared" si="53"/>
        <v>26456</v>
      </c>
      <c r="V158" s="74">
        <f t="shared" si="59"/>
        <v>357156</v>
      </c>
      <c r="W158" s="102">
        <v>1</v>
      </c>
      <c r="X158" s="102">
        <v>3</v>
      </c>
      <c r="Y158" s="208">
        <v>1058240</v>
      </c>
      <c r="Z158" s="350"/>
      <c r="AA158" s="208">
        <v>63494.399999999994</v>
      </c>
      <c r="AB158" s="208"/>
      <c r="AC158" s="208"/>
      <c r="AD158" s="227">
        <f t="shared" si="54"/>
        <v>1121734.3999999999</v>
      </c>
      <c r="AE158" s="102">
        <v>1</v>
      </c>
      <c r="AF158" s="102">
        <v>4</v>
      </c>
      <c r="AG158" s="208">
        <v>1124380</v>
      </c>
      <c r="AH158" s="350"/>
      <c r="AI158" s="208">
        <v>89950.400000000009</v>
      </c>
      <c r="AJ158" s="208"/>
      <c r="AK158" s="208"/>
      <c r="AL158" s="227">
        <f t="shared" si="55"/>
        <v>1214330.3999999999</v>
      </c>
    </row>
    <row r="159" spans="1:38" ht="18.95" customHeight="1" x14ac:dyDescent="0.25">
      <c r="A159" s="102">
        <v>29</v>
      </c>
      <c r="B159" s="102" t="s">
        <v>1480</v>
      </c>
      <c r="C159" s="102">
        <v>1</v>
      </c>
      <c r="D159" s="102">
        <v>14</v>
      </c>
      <c r="E159" s="208">
        <v>992100</v>
      </c>
      <c r="F159" s="350"/>
      <c r="G159" s="208">
        <v>277788</v>
      </c>
      <c r="H159" s="208"/>
      <c r="I159" s="208"/>
      <c r="J159" s="227">
        <f t="shared" si="50"/>
        <v>1269888</v>
      </c>
      <c r="K159" s="102">
        <v>1</v>
      </c>
      <c r="L159" s="102">
        <v>13</v>
      </c>
      <c r="M159" s="208">
        <v>661400</v>
      </c>
      <c r="N159" s="350"/>
      <c r="O159" s="208">
        <v>171964</v>
      </c>
      <c r="P159" s="208"/>
      <c r="Q159" s="208"/>
      <c r="R159" s="227">
        <f t="shared" si="58"/>
        <v>833364</v>
      </c>
      <c r="S159" s="227">
        <f t="shared" si="51"/>
        <v>0</v>
      </c>
      <c r="T159" s="227">
        <f t="shared" si="52"/>
        <v>330700</v>
      </c>
      <c r="U159" s="227">
        <f t="shared" si="53"/>
        <v>105824</v>
      </c>
      <c r="V159" s="74">
        <f t="shared" si="59"/>
        <v>436524</v>
      </c>
      <c r="W159" s="102">
        <v>1</v>
      </c>
      <c r="X159" s="102">
        <v>15</v>
      </c>
      <c r="Y159" s="208">
        <v>1058240</v>
      </c>
      <c r="Z159" s="350"/>
      <c r="AA159" s="208">
        <v>317472</v>
      </c>
      <c r="AB159" s="208"/>
      <c r="AC159" s="208"/>
      <c r="AD159" s="227">
        <f t="shared" si="54"/>
        <v>1375712</v>
      </c>
      <c r="AE159" s="102">
        <v>1</v>
      </c>
      <c r="AF159" s="102">
        <v>16</v>
      </c>
      <c r="AG159" s="208">
        <v>1124380</v>
      </c>
      <c r="AH159" s="350"/>
      <c r="AI159" s="208">
        <v>337314</v>
      </c>
      <c r="AJ159" s="208"/>
      <c r="AK159" s="208"/>
      <c r="AL159" s="227">
        <f t="shared" si="55"/>
        <v>1461694</v>
      </c>
    </row>
    <row r="160" spans="1:38" ht="18.95" customHeight="1" x14ac:dyDescent="0.25">
      <c r="A160" s="102">
        <v>30</v>
      </c>
      <c r="B160" s="102" t="s">
        <v>1481</v>
      </c>
      <c r="C160" s="102">
        <v>1</v>
      </c>
      <c r="D160" s="102">
        <v>10</v>
      </c>
      <c r="E160" s="208">
        <v>992100</v>
      </c>
      <c r="F160" s="350"/>
      <c r="G160" s="208">
        <v>198420</v>
      </c>
      <c r="H160" s="208"/>
      <c r="I160" s="208"/>
      <c r="J160" s="227">
        <f t="shared" si="50"/>
        <v>1190520</v>
      </c>
      <c r="K160" s="102">
        <v>1</v>
      </c>
      <c r="L160" s="102">
        <v>9</v>
      </c>
      <c r="M160" s="208">
        <v>661400</v>
      </c>
      <c r="N160" s="350"/>
      <c r="O160" s="208">
        <v>119052</v>
      </c>
      <c r="P160" s="208"/>
      <c r="Q160" s="208"/>
      <c r="R160" s="227">
        <f t="shared" si="58"/>
        <v>780452</v>
      </c>
      <c r="S160" s="227">
        <f t="shared" si="51"/>
        <v>0</v>
      </c>
      <c r="T160" s="227">
        <f t="shared" si="52"/>
        <v>330700</v>
      </c>
      <c r="U160" s="227">
        <f t="shared" si="53"/>
        <v>79368</v>
      </c>
      <c r="V160" s="74">
        <f t="shared" si="59"/>
        <v>410068</v>
      </c>
      <c r="W160" s="102">
        <v>1</v>
      </c>
      <c r="X160" s="102">
        <v>11</v>
      </c>
      <c r="Y160" s="208">
        <v>1058240</v>
      </c>
      <c r="Z160" s="350"/>
      <c r="AA160" s="208">
        <v>232812.79999999999</v>
      </c>
      <c r="AB160" s="208"/>
      <c r="AC160" s="208"/>
      <c r="AD160" s="227">
        <f t="shared" si="54"/>
        <v>1291052.8</v>
      </c>
      <c r="AE160" s="102">
        <v>1</v>
      </c>
      <c r="AF160" s="102">
        <v>12</v>
      </c>
      <c r="AG160" s="208">
        <v>1124380</v>
      </c>
      <c r="AH160" s="350"/>
      <c r="AI160" s="208">
        <v>269851.2</v>
      </c>
      <c r="AJ160" s="208"/>
      <c r="AK160" s="208"/>
      <c r="AL160" s="227">
        <f t="shared" si="55"/>
        <v>1394231.2</v>
      </c>
    </row>
    <row r="161" spans="1:38" ht="18.95" customHeight="1" x14ac:dyDescent="0.25">
      <c r="A161" s="102">
        <v>31</v>
      </c>
      <c r="B161" s="102" t="s">
        <v>1482</v>
      </c>
      <c r="C161" s="102">
        <v>1</v>
      </c>
      <c r="D161" s="102">
        <v>10</v>
      </c>
      <c r="E161" s="208">
        <v>992100</v>
      </c>
      <c r="F161" s="350"/>
      <c r="G161" s="208">
        <v>198420</v>
      </c>
      <c r="H161" s="208"/>
      <c r="I161" s="208"/>
      <c r="J161" s="227">
        <f t="shared" si="50"/>
        <v>1190520</v>
      </c>
      <c r="K161" s="102">
        <v>1</v>
      </c>
      <c r="L161" s="102">
        <v>9</v>
      </c>
      <c r="M161" s="208">
        <v>661400</v>
      </c>
      <c r="N161" s="350"/>
      <c r="O161" s="208">
        <v>119052</v>
      </c>
      <c r="P161" s="208"/>
      <c r="Q161" s="208"/>
      <c r="R161" s="227">
        <f t="shared" si="58"/>
        <v>780452</v>
      </c>
      <c r="S161" s="227">
        <f t="shared" si="51"/>
        <v>0</v>
      </c>
      <c r="T161" s="227">
        <f t="shared" si="52"/>
        <v>330700</v>
      </c>
      <c r="U161" s="227">
        <f t="shared" si="53"/>
        <v>79368</v>
      </c>
      <c r="V161" s="74">
        <f t="shared" si="59"/>
        <v>410068</v>
      </c>
      <c r="W161" s="102">
        <v>1</v>
      </c>
      <c r="X161" s="102">
        <v>11</v>
      </c>
      <c r="Y161" s="208">
        <v>1058240</v>
      </c>
      <c r="Z161" s="350"/>
      <c r="AA161" s="208">
        <v>232812.79999999999</v>
      </c>
      <c r="AB161" s="208"/>
      <c r="AC161" s="208"/>
      <c r="AD161" s="227">
        <f t="shared" si="54"/>
        <v>1291052.8</v>
      </c>
      <c r="AE161" s="102">
        <v>1</v>
      </c>
      <c r="AF161" s="102">
        <v>12</v>
      </c>
      <c r="AG161" s="208">
        <v>1124380</v>
      </c>
      <c r="AH161" s="350"/>
      <c r="AI161" s="208">
        <v>269851.2</v>
      </c>
      <c r="AJ161" s="208"/>
      <c r="AK161" s="208"/>
      <c r="AL161" s="227">
        <f t="shared" si="55"/>
        <v>1394231.2</v>
      </c>
    </row>
    <row r="162" spans="1:38" ht="18.95" customHeight="1" x14ac:dyDescent="0.25">
      <c r="A162" s="102">
        <v>32</v>
      </c>
      <c r="B162" s="102" t="s">
        <v>1483</v>
      </c>
      <c r="C162" s="102">
        <v>1</v>
      </c>
      <c r="D162" s="102">
        <v>5</v>
      </c>
      <c r="E162" s="208">
        <v>992100</v>
      </c>
      <c r="F162" s="350"/>
      <c r="G162" s="208">
        <v>99210</v>
      </c>
      <c r="H162" s="208"/>
      <c r="I162" s="208"/>
      <c r="J162" s="227">
        <f t="shared" si="50"/>
        <v>1091310</v>
      </c>
      <c r="K162" s="102">
        <v>1</v>
      </c>
      <c r="L162" s="102">
        <v>4</v>
      </c>
      <c r="M162" s="208">
        <v>661400</v>
      </c>
      <c r="N162" s="350"/>
      <c r="O162" s="208">
        <v>52912</v>
      </c>
      <c r="P162" s="208"/>
      <c r="Q162" s="208"/>
      <c r="R162" s="227">
        <f t="shared" si="58"/>
        <v>714312</v>
      </c>
      <c r="S162" s="227">
        <f t="shared" si="51"/>
        <v>0</v>
      </c>
      <c r="T162" s="227">
        <f t="shared" si="52"/>
        <v>330700</v>
      </c>
      <c r="U162" s="227">
        <f t="shared" si="53"/>
        <v>46298</v>
      </c>
      <c r="V162" s="74">
        <f t="shared" si="59"/>
        <v>376998</v>
      </c>
      <c r="W162" s="102">
        <v>1</v>
      </c>
      <c r="X162" s="102">
        <v>6</v>
      </c>
      <c r="Y162" s="208">
        <v>1058240</v>
      </c>
      <c r="Z162" s="350"/>
      <c r="AA162" s="208">
        <v>126988.79999999999</v>
      </c>
      <c r="AB162" s="208"/>
      <c r="AC162" s="208"/>
      <c r="AD162" s="227">
        <f t="shared" si="54"/>
        <v>1185228.8</v>
      </c>
      <c r="AE162" s="102">
        <v>1</v>
      </c>
      <c r="AF162" s="102">
        <v>7</v>
      </c>
      <c r="AG162" s="208">
        <v>1124380</v>
      </c>
      <c r="AH162" s="350"/>
      <c r="AI162" s="208">
        <v>157413.20000000001</v>
      </c>
      <c r="AJ162" s="208"/>
      <c r="AK162" s="208"/>
      <c r="AL162" s="227">
        <f t="shared" si="55"/>
        <v>1281793.2</v>
      </c>
    </row>
    <row r="163" spans="1:38" ht="18.95" customHeight="1" x14ac:dyDescent="0.25">
      <c r="A163" s="102">
        <v>33</v>
      </c>
      <c r="B163" s="102" t="s">
        <v>1484</v>
      </c>
      <c r="C163" s="102">
        <v>1</v>
      </c>
      <c r="D163" s="102">
        <v>25</v>
      </c>
      <c r="E163" s="208">
        <v>992100</v>
      </c>
      <c r="F163" s="350"/>
      <c r="G163" s="208">
        <v>358804</v>
      </c>
      <c r="H163" s="208"/>
      <c r="I163" s="208"/>
      <c r="J163" s="227">
        <f t="shared" si="50"/>
        <v>1350904</v>
      </c>
      <c r="K163" s="102">
        <v>1</v>
      </c>
      <c r="L163" s="102">
        <v>24</v>
      </c>
      <c r="M163" s="208">
        <v>661400</v>
      </c>
      <c r="N163" s="350"/>
      <c r="O163" s="208">
        <v>358804</v>
      </c>
      <c r="P163" s="208"/>
      <c r="Q163" s="208"/>
      <c r="R163" s="227">
        <f t="shared" si="58"/>
        <v>1020204</v>
      </c>
      <c r="S163" s="227">
        <f t="shared" si="51"/>
        <v>0</v>
      </c>
      <c r="T163" s="227">
        <f t="shared" si="52"/>
        <v>330700</v>
      </c>
      <c r="U163" s="227">
        <f t="shared" si="53"/>
        <v>0</v>
      </c>
      <c r="V163" s="74">
        <f t="shared" si="59"/>
        <v>330700</v>
      </c>
      <c r="W163" s="102">
        <v>1</v>
      </c>
      <c r="X163" s="102">
        <v>26</v>
      </c>
      <c r="Y163" s="208">
        <v>1058240</v>
      </c>
      <c r="Z163" s="350"/>
      <c r="AA163" s="208">
        <v>358804</v>
      </c>
      <c r="AB163" s="208"/>
      <c r="AC163" s="208"/>
      <c r="AD163" s="227">
        <f t="shared" si="54"/>
        <v>1417044</v>
      </c>
      <c r="AE163" s="102">
        <v>1</v>
      </c>
      <c r="AF163" s="102">
        <v>27</v>
      </c>
      <c r="AG163" s="208">
        <v>1124380</v>
      </c>
      <c r="AH163" s="350"/>
      <c r="AI163" s="208">
        <v>358804</v>
      </c>
      <c r="AJ163" s="208"/>
      <c r="AK163" s="208"/>
      <c r="AL163" s="227">
        <f t="shared" si="55"/>
        <v>1483184</v>
      </c>
    </row>
    <row r="164" spans="1:38" ht="18.95" customHeight="1" x14ac:dyDescent="0.25">
      <c r="A164" s="102">
        <v>34</v>
      </c>
      <c r="B164" s="102" t="s">
        <v>1485</v>
      </c>
      <c r="C164" s="102">
        <v>1</v>
      </c>
      <c r="D164" s="102">
        <v>4</v>
      </c>
      <c r="E164" s="208">
        <v>992100</v>
      </c>
      <c r="F164" s="350"/>
      <c r="G164" s="208">
        <v>79368</v>
      </c>
      <c r="H164" s="208"/>
      <c r="I164" s="208"/>
      <c r="J164" s="227">
        <f t="shared" si="50"/>
        <v>1071468</v>
      </c>
      <c r="K164" s="102">
        <v>1</v>
      </c>
      <c r="L164" s="102">
        <v>3</v>
      </c>
      <c r="M164" s="208">
        <v>661400</v>
      </c>
      <c r="N164" s="350"/>
      <c r="O164" s="208">
        <v>39684</v>
      </c>
      <c r="P164" s="208"/>
      <c r="Q164" s="208"/>
      <c r="R164" s="227">
        <f t="shared" si="58"/>
        <v>701084</v>
      </c>
      <c r="S164" s="227">
        <f t="shared" si="51"/>
        <v>0</v>
      </c>
      <c r="T164" s="227">
        <f t="shared" si="52"/>
        <v>330700</v>
      </c>
      <c r="U164" s="227">
        <f t="shared" si="53"/>
        <v>39684</v>
      </c>
      <c r="V164" s="74">
        <f t="shared" si="59"/>
        <v>370384</v>
      </c>
      <c r="W164" s="102">
        <v>1</v>
      </c>
      <c r="X164" s="102">
        <v>5</v>
      </c>
      <c r="Y164" s="208">
        <v>1058240</v>
      </c>
      <c r="Z164" s="350"/>
      <c r="AA164" s="208">
        <v>105824</v>
      </c>
      <c r="AB164" s="208"/>
      <c r="AC164" s="208"/>
      <c r="AD164" s="227">
        <f t="shared" si="54"/>
        <v>1164064</v>
      </c>
      <c r="AE164" s="102">
        <v>1</v>
      </c>
      <c r="AF164" s="102">
        <v>6</v>
      </c>
      <c r="AG164" s="208">
        <v>1124380</v>
      </c>
      <c r="AH164" s="350"/>
      <c r="AI164" s="208">
        <v>134925.6</v>
      </c>
      <c r="AJ164" s="208"/>
      <c r="AK164" s="208"/>
      <c r="AL164" s="227">
        <f t="shared" si="55"/>
        <v>1259305.6000000001</v>
      </c>
    </row>
    <row r="165" spans="1:38" ht="18.95" customHeight="1" x14ac:dyDescent="0.25">
      <c r="A165" s="102">
        <v>35</v>
      </c>
      <c r="B165" s="102" t="s">
        <v>1429</v>
      </c>
      <c r="C165" s="102">
        <v>1</v>
      </c>
      <c r="D165" s="102">
        <v>1</v>
      </c>
      <c r="E165" s="208">
        <v>992100</v>
      </c>
      <c r="F165" s="350"/>
      <c r="G165" s="208">
        <v>19842</v>
      </c>
      <c r="H165" s="208"/>
      <c r="I165" s="208"/>
      <c r="J165" s="227">
        <f t="shared" si="50"/>
        <v>1011942</v>
      </c>
      <c r="K165" s="102">
        <v>1</v>
      </c>
      <c r="L165" s="102">
        <v>0</v>
      </c>
      <c r="M165" s="208">
        <v>661400</v>
      </c>
      <c r="N165" s="350"/>
      <c r="O165" s="208">
        <v>0</v>
      </c>
      <c r="P165" s="208"/>
      <c r="Q165" s="208"/>
      <c r="R165" s="227">
        <f t="shared" si="58"/>
        <v>661400</v>
      </c>
      <c r="S165" s="227">
        <f t="shared" si="51"/>
        <v>0</v>
      </c>
      <c r="T165" s="227">
        <f t="shared" si="52"/>
        <v>330700</v>
      </c>
      <c r="U165" s="227">
        <f t="shared" si="53"/>
        <v>19842</v>
      </c>
      <c r="V165" s="74">
        <f t="shared" si="59"/>
        <v>350542</v>
      </c>
      <c r="W165" s="102">
        <v>1</v>
      </c>
      <c r="X165" s="102">
        <v>2</v>
      </c>
      <c r="Y165" s="208">
        <v>1058240</v>
      </c>
      <c r="Z165" s="350"/>
      <c r="AA165" s="208">
        <v>42329.599999999999</v>
      </c>
      <c r="AB165" s="208"/>
      <c r="AC165" s="208"/>
      <c r="AD165" s="227">
        <f t="shared" si="54"/>
        <v>1100569.6000000001</v>
      </c>
      <c r="AE165" s="102">
        <v>1</v>
      </c>
      <c r="AF165" s="102">
        <v>3</v>
      </c>
      <c r="AG165" s="208">
        <v>1124380</v>
      </c>
      <c r="AH165" s="350"/>
      <c r="AI165" s="208">
        <v>67462.8</v>
      </c>
      <c r="AJ165" s="208"/>
      <c r="AK165" s="208"/>
      <c r="AL165" s="227">
        <f t="shared" si="55"/>
        <v>1191842.8</v>
      </c>
    </row>
    <row r="166" spans="1:38" ht="18.95" customHeight="1" x14ac:dyDescent="0.25">
      <c r="A166" s="102">
        <v>36</v>
      </c>
      <c r="B166" s="102" t="s">
        <v>1486</v>
      </c>
      <c r="C166" s="102">
        <v>1</v>
      </c>
      <c r="D166" s="102">
        <v>14</v>
      </c>
      <c r="E166" s="208">
        <v>992100</v>
      </c>
      <c r="F166" s="350"/>
      <c r="G166" s="208">
        <v>277788</v>
      </c>
      <c r="H166" s="208"/>
      <c r="I166" s="208"/>
      <c r="J166" s="227">
        <f t="shared" si="50"/>
        <v>1269888</v>
      </c>
      <c r="K166" s="102">
        <v>1</v>
      </c>
      <c r="L166" s="102">
        <v>13</v>
      </c>
      <c r="M166" s="208">
        <v>661400</v>
      </c>
      <c r="N166" s="350"/>
      <c r="O166" s="208">
        <v>171964</v>
      </c>
      <c r="P166" s="208"/>
      <c r="Q166" s="208"/>
      <c r="R166" s="227">
        <f t="shared" si="58"/>
        <v>833364</v>
      </c>
      <c r="S166" s="227">
        <f t="shared" si="51"/>
        <v>0</v>
      </c>
      <c r="T166" s="227">
        <f t="shared" si="52"/>
        <v>330700</v>
      </c>
      <c r="U166" s="227">
        <f t="shared" si="53"/>
        <v>105824</v>
      </c>
      <c r="V166" s="74">
        <f t="shared" si="59"/>
        <v>436524</v>
      </c>
      <c r="W166" s="102">
        <v>1</v>
      </c>
      <c r="X166" s="102">
        <v>15</v>
      </c>
      <c r="Y166" s="208">
        <v>1058240</v>
      </c>
      <c r="Z166" s="350"/>
      <c r="AA166" s="208">
        <v>317472</v>
      </c>
      <c r="AB166" s="208"/>
      <c r="AC166" s="208"/>
      <c r="AD166" s="227">
        <f t="shared" si="54"/>
        <v>1375712</v>
      </c>
      <c r="AE166" s="102">
        <v>1</v>
      </c>
      <c r="AF166" s="102">
        <v>16</v>
      </c>
      <c r="AG166" s="208">
        <v>1124380</v>
      </c>
      <c r="AH166" s="350"/>
      <c r="AI166" s="208">
        <v>337314</v>
      </c>
      <c r="AJ166" s="208"/>
      <c r="AK166" s="208"/>
      <c r="AL166" s="227">
        <f t="shared" si="55"/>
        <v>1461694</v>
      </c>
    </row>
    <row r="167" spans="1:38" ht="18.95" customHeight="1" x14ac:dyDescent="0.25">
      <c r="A167" s="102">
        <v>37</v>
      </c>
      <c r="B167" s="102" t="s">
        <v>1487</v>
      </c>
      <c r="C167" s="102">
        <v>1</v>
      </c>
      <c r="D167" s="102">
        <v>4</v>
      </c>
      <c r="E167" s="208">
        <v>992100</v>
      </c>
      <c r="F167" s="350"/>
      <c r="G167" s="208">
        <v>79368</v>
      </c>
      <c r="H167" s="208"/>
      <c r="I167" s="208"/>
      <c r="J167" s="227">
        <f t="shared" si="50"/>
        <v>1071468</v>
      </c>
      <c r="K167" s="102">
        <v>1</v>
      </c>
      <c r="L167" s="102">
        <v>3</v>
      </c>
      <c r="M167" s="208">
        <v>661400</v>
      </c>
      <c r="N167" s="350"/>
      <c r="O167" s="208">
        <v>39684</v>
      </c>
      <c r="P167" s="208"/>
      <c r="Q167" s="208"/>
      <c r="R167" s="227">
        <f>M167+O167+P167+Q167</f>
        <v>701084</v>
      </c>
      <c r="S167" s="227">
        <f t="shared" si="51"/>
        <v>0</v>
      </c>
      <c r="T167" s="227">
        <f t="shared" si="52"/>
        <v>330700</v>
      </c>
      <c r="U167" s="227">
        <f t="shared" si="53"/>
        <v>39684</v>
      </c>
      <c r="V167" s="74">
        <f>J167-R167</f>
        <v>370384</v>
      </c>
      <c r="W167" s="102">
        <v>1</v>
      </c>
      <c r="X167" s="102">
        <v>5</v>
      </c>
      <c r="Y167" s="208">
        <v>1058240</v>
      </c>
      <c r="Z167" s="350"/>
      <c r="AA167" s="208">
        <v>105824</v>
      </c>
      <c r="AB167" s="208"/>
      <c r="AC167" s="208"/>
      <c r="AD167" s="227">
        <f t="shared" si="54"/>
        <v>1164064</v>
      </c>
      <c r="AE167" s="102">
        <v>1</v>
      </c>
      <c r="AF167" s="102">
        <v>6</v>
      </c>
      <c r="AG167" s="208">
        <v>1124380</v>
      </c>
      <c r="AH167" s="350"/>
      <c r="AI167" s="208">
        <v>134925.6</v>
      </c>
      <c r="AJ167" s="208"/>
      <c r="AK167" s="208"/>
      <c r="AL167" s="227">
        <f t="shared" si="55"/>
        <v>1259305.6000000001</v>
      </c>
    </row>
    <row r="168" spans="1:38" ht="18.95" customHeight="1" x14ac:dyDescent="0.25">
      <c r="A168" s="102">
        <v>38</v>
      </c>
      <c r="B168" s="102" t="s">
        <v>1488</v>
      </c>
      <c r="C168" s="102">
        <v>1</v>
      </c>
      <c r="D168" s="102">
        <v>13</v>
      </c>
      <c r="E168" s="208">
        <v>992100</v>
      </c>
      <c r="F168" s="350"/>
      <c r="G168" s="208">
        <v>257946</v>
      </c>
      <c r="H168" s="208"/>
      <c r="I168" s="208"/>
      <c r="J168" s="227">
        <f t="shared" si="50"/>
        <v>1250046</v>
      </c>
      <c r="K168" s="102">
        <v>1</v>
      </c>
      <c r="L168" s="102">
        <v>12</v>
      </c>
      <c r="M168" s="208">
        <v>661400</v>
      </c>
      <c r="N168" s="350"/>
      <c r="O168" s="208">
        <v>158736</v>
      </c>
      <c r="P168" s="208"/>
      <c r="Q168" s="208"/>
      <c r="R168" s="227">
        <f t="shared" ref="R168:R184" si="60">M168+O168+P168+Q168</f>
        <v>820136</v>
      </c>
      <c r="S168" s="227">
        <f t="shared" si="51"/>
        <v>0</v>
      </c>
      <c r="T168" s="227">
        <f t="shared" si="52"/>
        <v>330700</v>
      </c>
      <c r="U168" s="227">
        <f t="shared" si="53"/>
        <v>99210</v>
      </c>
      <c r="V168" s="74">
        <f t="shared" ref="V168:V184" si="61">J168-R168</f>
        <v>429910</v>
      </c>
      <c r="W168" s="102">
        <v>1</v>
      </c>
      <c r="X168" s="102">
        <v>14</v>
      </c>
      <c r="Y168" s="208">
        <v>1058240</v>
      </c>
      <c r="Z168" s="350"/>
      <c r="AA168" s="208">
        <v>296307.20000000001</v>
      </c>
      <c r="AB168" s="208"/>
      <c r="AC168" s="208"/>
      <c r="AD168" s="227">
        <f t="shared" si="54"/>
        <v>1354547.2</v>
      </c>
      <c r="AE168" s="102">
        <v>1</v>
      </c>
      <c r="AF168" s="102">
        <v>15</v>
      </c>
      <c r="AG168" s="208">
        <v>1124380</v>
      </c>
      <c r="AH168" s="350"/>
      <c r="AI168" s="208">
        <v>337314</v>
      </c>
      <c r="AJ168" s="208"/>
      <c r="AK168" s="208"/>
      <c r="AL168" s="227">
        <f t="shared" si="55"/>
        <v>1461694</v>
      </c>
    </row>
    <row r="169" spans="1:38" ht="18.95" customHeight="1" x14ac:dyDescent="0.25">
      <c r="A169" s="102">
        <v>39</v>
      </c>
      <c r="B169" s="102" t="s">
        <v>1489</v>
      </c>
      <c r="C169" s="102">
        <v>1</v>
      </c>
      <c r="D169" s="102">
        <v>10</v>
      </c>
      <c r="E169" s="208">
        <v>992100</v>
      </c>
      <c r="F169" s="350"/>
      <c r="G169" s="208">
        <v>198420</v>
      </c>
      <c r="H169" s="208"/>
      <c r="I169" s="208"/>
      <c r="J169" s="227">
        <f t="shared" si="50"/>
        <v>1190520</v>
      </c>
      <c r="K169" s="102">
        <v>1</v>
      </c>
      <c r="L169" s="102">
        <v>9</v>
      </c>
      <c r="M169" s="208">
        <v>661400</v>
      </c>
      <c r="N169" s="350"/>
      <c r="O169" s="208">
        <v>119052</v>
      </c>
      <c r="P169" s="208"/>
      <c r="Q169" s="208"/>
      <c r="R169" s="227">
        <f t="shared" si="60"/>
        <v>780452</v>
      </c>
      <c r="S169" s="227">
        <f t="shared" si="51"/>
        <v>0</v>
      </c>
      <c r="T169" s="227">
        <f t="shared" si="52"/>
        <v>330700</v>
      </c>
      <c r="U169" s="227">
        <f t="shared" si="53"/>
        <v>79368</v>
      </c>
      <c r="V169" s="74">
        <f t="shared" si="61"/>
        <v>410068</v>
      </c>
      <c r="W169" s="102">
        <v>1</v>
      </c>
      <c r="X169" s="102">
        <v>11</v>
      </c>
      <c r="Y169" s="208">
        <v>1058240</v>
      </c>
      <c r="Z169" s="350"/>
      <c r="AA169" s="208">
        <v>232812.79999999999</v>
      </c>
      <c r="AB169" s="208"/>
      <c r="AC169" s="208"/>
      <c r="AD169" s="227">
        <f t="shared" si="54"/>
        <v>1291052.8</v>
      </c>
      <c r="AE169" s="102">
        <v>1</v>
      </c>
      <c r="AF169" s="102">
        <v>12</v>
      </c>
      <c r="AG169" s="208">
        <v>1124380</v>
      </c>
      <c r="AH169" s="350"/>
      <c r="AI169" s="208">
        <v>269851.2</v>
      </c>
      <c r="AJ169" s="208"/>
      <c r="AK169" s="208"/>
      <c r="AL169" s="227">
        <f t="shared" si="55"/>
        <v>1394231.2</v>
      </c>
    </row>
    <row r="170" spans="1:38" ht="18.95" customHeight="1" x14ac:dyDescent="0.25">
      <c r="A170" s="102">
        <v>40</v>
      </c>
      <c r="B170" s="102" t="s">
        <v>1436</v>
      </c>
      <c r="C170" s="102">
        <v>1</v>
      </c>
      <c r="D170" s="102">
        <v>14</v>
      </c>
      <c r="E170" s="208">
        <v>992100</v>
      </c>
      <c r="F170" s="350"/>
      <c r="G170" s="208">
        <v>277788</v>
      </c>
      <c r="H170" s="208"/>
      <c r="I170" s="208"/>
      <c r="J170" s="227">
        <f t="shared" si="50"/>
        <v>1269888</v>
      </c>
      <c r="K170" s="102">
        <v>1</v>
      </c>
      <c r="L170" s="102">
        <v>13</v>
      </c>
      <c r="M170" s="208">
        <v>661400</v>
      </c>
      <c r="N170" s="350"/>
      <c r="O170" s="208">
        <v>171964</v>
      </c>
      <c r="P170" s="208"/>
      <c r="Q170" s="208"/>
      <c r="R170" s="227">
        <f t="shared" si="60"/>
        <v>833364</v>
      </c>
      <c r="S170" s="227">
        <f t="shared" si="51"/>
        <v>0</v>
      </c>
      <c r="T170" s="227">
        <f t="shared" si="52"/>
        <v>330700</v>
      </c>
      <c r="U170" s="227">
        <f t="shared" si="53"/>
        <v>105824</v>
      </c>
      <c r="V170" s="74">
        <f t="shared" si="61"/>
        <v>436524</v>
      </c>
      <c r="W170" s="102">
        <v>1</v>
      </c>
      <c r="X170" s="102">
        <v>15</v>
      </c>
      <c r="Y170" s="208">
        <v>1058240</v>
      </c>
      <c r="Z170" s="350"/>
      <c r="AA170" s="208">
        <v>317472</v>
      </c>
      <c r="AB170" s="208"/>
      <c r="AC170" s="208"/>
      <c r="AD170" s="227">
        <f t="shared" si="54"/>
        <v>1375712</v>
      </c>
      <c r="AE170" s="102">
        <v>1</v>
      </c>
      <c r="AF170" s="102">
        <v>16</v>
      </c>
      <c r="AG170" s="208">
        <v>1124380</v>
      </c>
      <c r="AH170" s="350"/>
      <c r="AI170" s="208">
        <v>337314</v>
      </c>
      <c r="AJ170" s="208"/>
      <c r="AK170" s="208"/>
      <c r="AL170" s="227">
        <f t="shared" si="55"/>
        <v>1461694</v>
      </c>
    </row>
    <row r="171" spans="1:38" ht="18.95" customHeight="1" x14ac:dyDescent="0.25">
      <c r="A171" s="102">
        <v>41</v>
      </c>
      <c r="B171" s="102" t="s">
        <v>1490</v>
      </c>
      <c r="C171" s="102">
        <v>1</v>
      </c>
      <c r="D171" s="102">
        <v>10</v>
      </c>
      <c r="E171" s="208">
        <v>992100</v>
      </c>
      <c r="F171" s="350"/>
      <c r="G171" s="208">
        <v>198420</v>
      </c>
      <c r="H171" s="208"/>
      <c r="I171" s="208"/>
      <c r="J171" s="227">
        <f t="shared" si="50"/>
        <v>1190520</v>
      </c>
      <c r="K171" s="102">
        <v>1</v>
      </c>
      <c r="L171" s="102">
        <v>9</v>
      </c>
      <c r="M171" s="208">
        <v>661400</v>
      </c>
      <c r="N171" s="350"/>
      <c r="O171" s="208">
        <v>119052</v>
      </c>
      <c r="P171" s="208"/>
      <c r="Q171" s="208"/>
      <c r="R171" s="227">
        <f t="shared" si="60"/>
        <v>780452</v>
      </c>
      <c r="S171" s="227">
        <f t="shared" si="51"/>
        <v>0</v>
      </c>
      <c r="T171" s="227">
        <f t="shared" si="52"/>
        <v>330700</v>
      </c>
      <c r="U171" s="227">
        <f t="shared" si="53"/>
        <v>79368</v>
      </c>
      <c r="V171" s="74">
        <f t="shared" si="61"/>
        <v>410068</v>
      </c>
      <c r="W171" s="102">
        <v>1</v>
      </c>
      <c r="X171" s="102">
        <v>11</v>
      </c>
      <c r="Y171" s="208">
        <v>1058240</v>
      </c>
      <c r="Z171" s="350"/>
      <c r="AA171" s="208">
        <v>232812.79999999999</v>
      </c>
      <c r="AB171" s="208"/>
      <c r="AC171" s="208"/>
      <c r="AD171" s="227">
        <f t="shared" si="54"/>
        <v>1291052.8</v>
      </c>
      <c r="AE171" s="102">
        <v>1</v>
      </c>
      <c r="AF171" s="102">
        <v>12</v>
      </c>
      <c r="AG171" s="208">
        <v>1124380</v>
      </c>
      <c r="AH171" s="350"/>
      <c r="AI171" s="208">
        <v>269851.2</v>
      </c>
      <c r="AJ171" s="208"/>
      <c r="AK171" s="208"/>
      <c r="AL171" s="227">
        <f t="shared" si="55"/>
        <v>1394231.2</v>
      </c>
    </row>
    <row r="172" spans="1:38" ht="18.95" customHeight="1" x14ac:dyDescent="0.25">
      <c r="A172" s="102">
        <v>42</v>
      </c>
      <c r="B172" s="102" t="s">
        <v>1491</v>
      </c>
      <c r="C172" s="102">
        <v>1</v>
      </c>
      <c r="D172" s="102">
        <v>25</v>
      </c>
      <c r="E172" s="208">
        <v>992100</v>
      </c>
      <c r="F172" s="350"/>
      <c r="G172" s="208">
        <v>358803.75</v>
      </c>
      <c r="H172" s="208"/>
      <c r="I172" s="208"/>
      <c r="J172" s="227">
        <f t="shared" si="50"/>
        <v>1350903.75</v>
      </c>
      <c r="K172" s="102">
        <v>1</v>
      </c>
      <c r="L172" s="102">
        <v>24</v>
      </c>
      <c r="M172" s="208">
        <v>661400</v>
      </c>
      <c r="N172" s="350"/>
      <c r="O172" s="208">
        <v>358803.75</v>
      </c>
      <c r="P172" s="208"/>
      <c r="Q172" s="208"/>
      <c r="R172" s="227">
        <f t="shared" si="60"/>
        <v>1020203.75</v>
      </c>
      <c r="S172" s="227">
        <f t="shared" si="51"/>
        <v>0</v>
      </c>
      <c r="T172" s="227">
        <f t="shared" si="52"/>
        <v>330700</v>
      </c>
      <c r="U172" s="227">
        <f t="shared" si="53"/>
        <v>0</v>
      </c>
      <c r="V172" s="74">
        <f t="shared" si="61"/>
        <v>330700</v>
      </c>
      <c r="W172" s="102">
        <v>1</v>
      </c>
      <c r="X172" s="102">
        <v>26</v>
      </c>
      <c r="Y172" s="208">
        <v>1058240</v>
      </c>
      <c r="Z172" s="350"/>
      <c r="AA172" s="208">
        <v>358803.75</v>
      </c>
      <c r="AB172" s="208"/>
      <c r="AC172" s="208"/>
      <c r="AD172" s="227">
        <f t="shared" si="54"/>
        <v>1417043.75</v>
      </c>
      <c r="AE172" s="102">
        <v>1</v>
      </c>
      <c r="AF172" s="102">
        <v>27</v>
      </c>
      <c r="AG172" s="208">
        <v>1124380</v>
      </c>
      <c r="AH172" s="350"/>
      <c r="AI172" s="208">
        <v>358803.75</v>
      </c>
      <c r="AJ172" s="208"/>
      <c r="AK172" s="208"/>
      <c r="AL172" s="227">
        <f t="shared" si="55"/>
        <v>1483183.75</v>
      </c>
    </row>
    <row r="173" spans="1:38" ht="18.95" customHeight="1" x14ac:dyDescent="0.25">
      <c r="A173" s="102">
        <v>43</v>
      </c>
      <c r="B173" s="102" t="s">
        <v>1492</v>
      </c>
      <c r="C173" s="102">
        <v>1</v>
      </c>
      <c r="D173" s="102">
        <v>6</v>
      </c>
      <c r="E173" s="208">
        <v>992100</v>
      </c>
      <c r="F173" s="350"/>
      <c r="G173" s="208">
        <v>119052</v>
      </c>
      <c r="H173" s="208"/>
      <c r="I173" s="208"/>
      <c r="J173" s="227">
        <f t="shared" si="50"/>
        <v>1111152</v>
      </c>
      <c r="K173" s="102">
        <v>1</v>
      </c>
      <c r="L173" s="102">
        <v>5</v>
      </c>
      <c r="M173" s="208">
        <v>661400</v>
      </c>
      <c r="N173" s="350"/>
      <c r="O173" s="208">
        <v>66140</v>
      </c>
      <c r="P173" s="208"/>
      <c r="Q173" s="208"/>
      <c r="R173" s="227">
        <f t="shared" si="60"/>
        <v>727540</v>
      </c>
      <c r="S173" s="227">
        <f t="shared" si="51"/>
        <v>0</v>
      </c>
      <c r="T173" s="227">
        <f t="shared" si="52"/>
        <v>330700</v>
      </c>
      <c r="U173" s="227">
        <f t="shared" si="53"/>
        <v>52912</v>
      </c>
      <c r="V173" s="74">
        <f t="shared" si="61"/>
        <v>383612</v>
      </c>
      <c r="W173" s="102">
        <v>1</v>
      </c>
      <c r="X173" s="102">
        <v>7</v>
      </c>
      <c r="Y173" s="208">
        <v>1058240</v>
      </c>
      <c r="Z173" s="350"/>
      <c r="AA173" s="208">
        <v>148153.60000000001</v>
      </c>
      <c r="AB173" s="208"/>
      <c r="AC173" s="208"/>
      <c r="AD173" s="227">
        <f t="shared" si="54"/>
        <v>1206393.6000000001</v>
      </c>
      <c r="AE173" s="102">
        <v>1</v>
      </c>
      <c r="AF173" s="102">
        <v>8</v>
      </c>
      <c r="AG173" s="208">
        <v>1124380</v>
      </c>
      <c r="AH173" s="350"/>
      <c r="AI173" s="208">
        <v>179900.80000000002</v>
      </c>
      <c r="AJ173" s="208"/>
      <c r="AK173" s="208"/>
      <c r="AL173" s="227">
        <f t="shared" si="55"/>
        <v>1304280.8</v>
      </c>
    </row>
    <row r="174" spans="1:38" ht="18.95" customHeight="1" x14ac:dyDescent="0.25">
      <c r="A174" s="102">
        <v>44</v>
      </c>
      <c r="B174" s="102" t="s">
        <v>1493</v>
      </c>
      <c r="C174" s="102">
        <v>1</v>
      </c>
      <c r="D174" s="102">
        <v>8</v>
      </c>
      <c r="E174" s="208">
        <v>992100</v>
      </c>
      <c r="F174" s="350"/>
      <c r="G174" s="208">
        <v>158736</v>
      </c>
      <c r="H174" s="208"/>
      <c r="I174" s="208"/>
      <c r="J174" s="227">
        <f t="shared" si="50"/>
        <v>1150836</v>
      </c>
      <c r="K174" s="102">
        <v>1</v>
      </c>
      <c r="L174" s="102">
        <v>7</v>
      </c>
      <c r="M174" s="208">
        <v>661400</v>
      </c>
      <c r="N174" s="350"/>
      <c r="O174" s="208">
        <v>92596.000000000015</v>
      </c>
      <c r="P174" s="208"/>
      <c r="Q174" s="208"/>
      <c r="R174" s="227">
        <f t="shared" si="60"/>
        <v>753996</v>
      </c>
      <c r="S174" s="227">
        <f t="shared" si="51"/>
        <v>0</v>
      </c>
      <c r="T174" s="227">
        <f t="shared" si="52"/>
        <v>330700</v>
      </c>
      <c r="U174" s="227">
        <f t="shared" si="53"/>
        <v>66139.999999999985</v>
      </c>
      <c r="V174" s="74">
        <f t="shared" si="61"/>
        <v>396840</v>
      </c>
      <c r="W174" s="102">
        <v>1</v>
      </c>
      <c r="X174" s="102">
        <v>9</v>
      </c>
      <c r="Y174" s="208">
        <v>1058240</v>
      </c>
      <c r="Z174" s="350"/>
      <c r="AA174" s="208">
        <v>190483.19999999998</v>
      </c>
      <c r="AB174" s="208"/>
      <c r="AC174" s="208"/>
      <c r="AD174" s="227">
        <f t="shared" si="54"/>
        <v>1248723.2</v>
      </c>
      <c r="AE174" s="102">
        <v>1</v>
      </c>
      <c r="AF174" s="102">
        <v>10</v>
      </c>
      <c r="AG174" s="208">
        <v>1124380</v>
      </c>
      <c r="AH174" s="350"/>
      <c r="AI174" s="208">
        <v>224876</v>
      </c>
      <c r="AJ174" s="208"/>
      <c r="AK174" s="208"/>
      <c r="AL174" s="227">
        <f t="shared" si="55"/>
        <v>1349256</v>
      </c>
    </row>
    <row r="175" spans="1:38" ht="18.95" customHeight="1" x14ac:dyDescent="0.25">
      <c r="A175" s="102">
        <v>45</v>
      </c>
      <c r="B175" s="102" t="s">
        <v>1494</v>
      </c>
      <c r="C175" s="102">
        <v>1</v>
      </c>
      <c r="D175" s="102">
        <v>11</v>
      </c>
      <c r="E175" s="208">
        <v>992100</v>
      </c>
      <c r="F175" s="350"/>
      <c r="G175" s="208">
        <v>218262</v>
      </c>
      <c r="H175" s="208"/>
      <c r="I175" s="208"/>
      <c r="J175" s="227">
        <f t="shared" si="50"/>
        <v>1210362</v>
      </c>
      <c r="K175" s="102">
        <v>1</v>
      </c>
      <c r="L175" s="102">
        <v>10</v>
      </c>
      <c r="M175" s="208">
        <v>661400</v>
      </c>
      <c r="N175" s="350"/>
      <c r="O175" s="208">
        <v>132280</v>
      </c>
      <c r="P175" s="208"/>
      <c r="Q175" s="208"/>
      <c r="R175" s="227">
        <f t="shared" si="60"/>
        <v>793680</v>
      </c>
      <c r="S175" s="227">
        <f t="shared" si="51"/>
        <v>0</v>
      </c>
      <c r="T175" s="227">
        <f t="shared" si="52"/>
        <v>330700</v>
      </c>
      <c r="U175" s="227">
        <f t="shared" si="53"/>
        <v>85982</v>
      </c>
      <c r="V175" s="74">
        <f t="shared" si="61"/>
        <v>416682</v>
      </c>
      <c r="W175" s="102">
        <v>1</v>
      </c>
      <c r="X175" s="102">
        <v>12</v>
      </c>
      <c r="Y175" s="208">
        <v>1058240</v>
      </c>
      <c r="Z175" s="350"/>
      <c r="AA175" s="208">
        <v>253977.59999999998</v>
      </c>
      <c r="AB175" s="208"/>
      <c r="AC175" s="208"/>
      <c r="AD175" s="227">
        <f t="shared" si="54"/>
        <v>1312217.6000000001</v>
      </c>
      <c r="AE175" s="102">
        <v>1</v>
      </c>
      <c r="AF175" s="102">
        <v>13</v>
      </c>
      <c r="AG175" s="208">
        <v>1124380</v>
      </c>
      <c r="AH175" s="350"/>
      <c r="AI175" s="208">
        <v>292338.8</v>
      </c>
      <c r="AJ175" s="208"/>
      <c r="AK175" s="208"/>
      <c r="AL175" s="227">
        <f t="shared" si="55"/>
        <v>1416718.8</v>
      </c>
    </row>
    <row r="176" spans="1:38" ht="18.95" customHeight="1" x14ac:dyDescent="0.25">
      <c r="A176" s="102">
        <v>46</v>
      </c>
      <c r="B176" s="102" t="s">
        <v>1495</v>
      </c>
      <c r="C176" s="102">
        <v>1</v>
      </c>
      <c r="D176" s="102">
        <v>5</v>
      </c>
      <c r="E176" s="208">
        <v>992100</v>
      </c>
      <c r="F176" s="350"/>
      <c r="G176" s="208">
        <v>99210</v>
      </c>
      <c r="H176" s="208"/>
      <c r="I176" s="208"/>
      <c r="J176" s="227">
        <f t="shared" si="50"/>
        <v>1091310</v>
      </c>
      <c r="K176" s="102">
        <v>1</v>
      </c>
      <c r="L176" s="102">
        <v>4</v>
      </c>
      <c r="M176" s="208">
        <v>661400</v>
      </c>
      <c r="N176" s="350"/>
      <c r="O176" s="208">
        <v>52912</v>
      </c>
      <c r="P176" s="208"/>
      <c r="Q176" s="208"/>
      <c r="R176" s="227">
        <f t="shared" si="60"/>
        <v>714312</v>
      </c>
      <c r="S176" s="227">
        <f t="shared" si="51"/>
        <v>0</v>
      </c>
      <c r="T176" s="227">
        <f t="shared" si="52"/>
        <v>330700</v>
      </c>
      <c r="U176" s="227">
        <f t="shared" si="53"/>
        <v>46298</v>
      </c>
      <c r="V176" s="74">
        <f t="shared" si="61"/>
        <v>376998</v>
      </c>
      <c r="W176" s="102">
        <v>1</v>
      </c>
      <c r="X176" s="102">
        <v>6</v>
      </c>
      <c r="Y176" s="208">
        <v>1058240</v>
      </c>
      <c r="Z176" s="350"/>
      <c r="AA176" s="208">
        <v>126988.79999999999</v>
      </c>
      <c r="AB176" s="208"/>
      <c r="AC176" s="208"/>
      <c r="AD176" s="227">
        <f t="shared" si="54"/>
        <v>1185228.8</v>
      </c>
      <c r="AE176" s="102">
        <v>1</v>
      </c>
      <c r="AF176" s="102">
        <v>7</v>
      </c>
      <c r="AG176" s="208">
        <v>1124380</v>
      </c>
      <c r="AH176" s="350"/>
      <c r="AI176" s="208">
        <v>157413.20000000001</v>
      </c>
      <c r="AJ176" s="208"/>
      <c r="AK176" s="208"/>
      <c r="AL176" s="227">
        <f t="shared" si="55"/>
        <v>1281793.2</v>
      </c>
    </row>
    <row r="177" spans="1:38" ht="18.95" customHeight="1" x14ac:dyDescent="0.25">
      <c r="A177" s="102">
        <v>47</v>
      </c>
      <c r="B177" s="102" t="s">
        <v>1496</v>
      </c>
      <c r="C177" s="102">
        <v>1</v>
      </c>
      <c r="D177" s="102">
        <v>7</v>
      </c>
      <c r="E177" s="208">
        <v>992100</v>
      </c>
      <c r="F177" s="350"/>
      <c r="G177" s="208">
        <v>138894</v>
      </c>
      <c r="H177" s="208"/>
      <c r="I177" s="208"/>
      <c r="J177" s="227">
        <f t="shared" si="50"/>
        <v>1130994</v>
      </c>
      <c r="K177" s="102">
        <v>1</v>
      </c>
      <c r="L177" s="102">
        <v>6</v>
      </c>
      <c r="M177" s="208">
        <v>661400</v>
      </c>
      <c r="N177" s="350"/>
      <c r="O177" s="208">
        <v>79368</v>
      </c>
      <c r="P177" s="208"/>
      <c r="Q177" s="208"/>
      <c r="R177" s="227">
        <f t="shared" si="60"/>
        <v>740768</v>
      </c>
      <c r="S177" s="227">
        <f t="shared" si="51"/>
        <v>0</v>
      </c>
      <c r="T177" s="227">
        <f t="shared" si="52"/>
        <v>330700</v>
      </c>
      <c r="U177" s="227">
        <f t="shared" si="53"/>
        <v>59526</v>
      </c>
      <c r="V177" s="74">
        <f t="shared" si="61"/>
        <v>390226</v>
      </c>
      <c r="W177" s="102">
        <v>1</v>
      </c>
      <c r="X177" s="102">
        <v>8</v>
      </c>
      <c r="Y177" s="208">
        <v>1058240</v>
      </c>
      <c r="Z177" s="350"/>
      <c r="AA177" s="208">
        <v>169318.39999999999</v>
      </c>
      <c r="AB177" s="208"/>
      <c r="AC177" s="208"/>
      <c r="AD177" s="227">
        <f t="shared" si="54"/>
        <v>1227558.3999999999</v>
      </c>
      <c r="AE177" s="102">
        <v>1</v>
      </c>
      <c r="AF177" s="102">
        <v>9</v>
      </c>
      <c r="AG177" s="208">
        <v>1124380</v>
      </c>
      <c r="AH177" s="350"/>
      <c r="AI177" s="208">
        <v>202388.4</v>
      </c>
      <c r="AJ177" s="208"/>
      <c r="AK177" s="208"/>
      <c r="AL177" s="227">
        <f t="shared" si="55"/>
        <v>1326768.3999999999</v>
      </c>
    </row>
    <row r="178" spans="1:38" ht="18.95" customHeight="1" x14ac:dyDescent="0.25">
      <c r="A178" s="102">
        <v>48</v>
      </c>
      <c r="B178" s="102" t="s">
        <v>1497</v>
      </c>
      <c r="C178" s="102">
        <v>1</v>
      </c>
      <c r="D178" s="102">
        <v>7</v>
      </c>
      <c r="E178" s="208">
        <v>992100</v>
      </c>
      <c r="F178" s="350"/>
      <c r="G178" s="208">
        <v>138894</v>
      </c>
      <c r="H178" s="208"/>
      <c r="I178" s="208"/>
      <c r="J178" s="227">
        <f t="shared" si="50"/>
        <v>1130994</v>
      </c>
      <c r="K178" s="102">
        <v>1</v>
      </c>
      <c r="L178" s="102">
        <v>6</v>
      </c>
      <c r="M178" s="208">
        <v>661400</v>
      </c>
      <c r="N178" s="350"/>
      <c r="O178" s="208">
        <v>79368</v>
      </c>
      <c r="P178" s="208"/>
      <c r="Q178" s="208"/>
      <c r="R178" s="227">
        <f t="shared" si="60"/>
        <v>740768</v>
      </c>
      <c r="S178" s="227">
        <f t="shared" si="51"/>
        <v>0</v>
      </c>
      <c r="T178" s="227">
        <f t="shared" si="52"/>
        <v>330700</v>
      </c>
      <c r="U178" s="227">
        <f t="shared" si="53"/>
        <v>59526</v>
      </c>
      <c r="V178" s="74">
        <f t="shared" si="61"/>
        <v>390226</v>
      </c>
      <c r="W178" s="102">
        <v>1</v>
      </c>
      <c r="X178" s="102">
        <v>8</v>
      </c>
      <c r="Y178" s="208">
        <v>1058240</v>
      </c>
      <c r="Z178" s="350"/>
      <c r="AA178" s="208">
        <v>169318.39999999999</v>
      </c>
      <c r="AB178" s="208"/>
      <c r="AC178" s="208"/>
      <c r="AD178" s="227">
        <f t="shared" si="54"/>
        <v>1227558.3999999999</v>
      </c>
      <c r="AE178" s="102">
        <v>1</v>
      </c>
      <c r="AF178" s="102">
        <v>9</v>
      </c>
      <c r="AG178" s="208">
        <v>1124380</v>
      </c>
      <c r="AH178" s="350"/>
      <c r="AI178" s="208">
        <v>202388.4</v>
      </c>
      <c r="AJ178" s="208"/>
      <c r="AK178" s="208"/>
      <c r="AL178" s="227">
        <f t="shared" si="55"/>
        <v>1326768.3999999999</v>
      </c>
    </row>
    <row r="179" spans="1:38" ht="18.95" customHeight="1" x14ac:dyDescent="0.25">
      <c r="A179" s="102">
        <v>49</v>
      </c>
      <c r="B179" s="102" t="s">
        <v>1498</v>
      </c>
      <c r="C179" s="102">
        <v>1</v>
      </c>
      <c r="D179" s="102">
        <v>13</v>
      </c>
      <c r="E179" s="208">
        <v>992100</v>
      </c>
      <c r="F179" s="350"/>
      <c r="G179" s="208">
        <v>257946</v>
      </c>
      <c r="H179" s="208"/>
      <c r="I179" s="208"/>
      <c r="J179" s="227">
        <f t="shared" si="50"/>
        <v>1250046</v>
      </c>
      <c r="K179" s="102">
        <v>1</v>
      </c>
      <c r="L179" s="102">
        <v>12</v>
      </c>
      <c r="M179" s="208">
        <v>661400</v>
      </c>
      <c r="N179" s="350"/>
      <c r="O179" s="208">
        <v>158736</v>
      </c>
      <c r="P179" s="208"/>
      <c r="Q179" s="208"/>
      <c r="R179" s="227">
        <f t="shared" si="60"/>
        <v>820136</v>
      </c>
      <c r="S179" s="227">
        <f t="shared" si="51"/>
        <v>0</v>
      </c>
      <c r="T179" s="227">
        <f t="shared" si="52"/>
        <v>330700</v>
      </c>
      <c r="U179" s="227">
        <f t="shared" si="53"/>
        <v>99210</v>
      </c>
      <c r="V179" s="74">
        <f t="shared" si="61"/>
        <v>429910</v>
      </c>
      <c r="W179" s="102">
        <v>1</v>
      </c>
      <c r="X179" s="102">
        <v>14</v>
      </c>
      <c r="Y179" s="208">
        <v>1058240</v>
      </c>
      <c r="Z179" s="350"/>
      <c r="AA179" s="208">
        <v>296307.20000000001</v>
      </c>
      <c r="AB179" s="208"/>
      <c r="AC179" s="208"/>
      <c r="AD179" s="227">
        <f t="shared" si="54"/>
        <v>1354547.2</v>
      </c>
      <c r="AE179" s="102">
        <v>1</v>
      </c>
      <c r="AF179" s="102">
        <v>15</v>
      </c>
      <c r="AG179" s="208">
        <v>1124380</v>
      </c>
      <c r="AH179" s="350"/>
      <c r="AI179" s="208">
        <v>337314</v>
      </c>
      <c r="AJ179" s="208"/>
      <c r="AK179" s="208"/>
      <c r="AL179" s="227">
        <f t="shared" si="55"/>
        <v>1461694</v>
      </c>
    </row>
    <row r="180" spans="1:38" ht="18.95" customHeight="1" x14ac:dyDescent="0.25">
      <c r="A180" s="102">
        <v>50</v>
      </c>
      <c r="B180" s="102" t="s">
        <v>1499</v>
      </c>
      <c r="C180" s="102">
        <v>1</v>
      </c>
      <c r="D180" s="102">
        <v>8</v>
      </c>
      <c r="E180" s="208">
        <v>992100</v>
      </c>
      <c r="F180" s="350"/>
      <c r="G180" s="208">
        <v>158736</v>
      </c>
      <c r="H180" s="208"/>
      <c r="I180" s="208"/>
      <c r="J180" s="227">
        <f t="shared" si="50"/>
        <v>1150836</v>
      </c>
      <c r="K180" s="102">
        <v>1</v>
      </c>
      <c r="L180" s="102">
        <v>7</v>
      </c>
      <c r="M180" s="208">
        <v>661400</v>
      </c>
      <c r="N180" s="350"/>
      <c r="O180" s="208">
        <v>92596.000000000015</v>
      </c>
      <c r="P180" s="208"/>
      <c r="Q180" s="208"/>
      <c r="R180" s="227">
        <f t="shared" si="60"/>
        <v>753996</v>
      </c>
      <c r="S180" s="227">
        <f t="shared" si="51"/>
        <v>0</v>
      </c>
      <c r="T180" s="227">
        <f t="shared" si="52"/>
        <v>330700</v>
      </c>
      <c r="U180" s="227">
        <f t="shared" si="53"/>
        <v>66139.999999999985</v>
      </c>
      <c r="V180" s="74">
        <f t="shared" si="61"/>
        <v>396840</v>
      </c>
      <c r="W180" s="102">
        <v>1</v>
      </c>
      <c r="X180" s="102">
        <v>9</v>
      </c>
      <c r="Y180" s="208">
        <v>1058240</v>
      </c>
      <c r="Z180" s="350"/>
      <c r="AA180" s="208">
        <v>190483.19999999998</v>
      </c>
      <c r="AB180" s="208"/>
      <c r="AC180" s="208"/>
      <c r="AD180" s="227">
        <f t="shared" si="54"/>
        <v>1248723.2</v>
      </c>
      <c r="AE180" s="102">
        <v>1</v>
      </c>
      <c r="AF180" s="102">
        <v>10</v>
      </c>
      <c r="AG180" s="208">
        <v>1124380</v>
      </c>
      <c r="AH180" s="350"/>
      <c r="AI180" s="208">
        <v>224876</v>
      </c>
      <c r="AJ180" s="208"/>
      <c r="AK180" s="208"/>
      <c r="AL180" s="227">
        <f t="shared" si="55"/>
        <v>1349256</v>
      </c>
    </row>
    <row r="181" spans="1:38" ht="18.95" customHeight="1" x14ac:dyDescent="0.25">
      <c r="A181" s="102">
        <v>51</v>
      </c>
      <c r="B181" s="102" t="s">
        <v>1500</v>
      </c>
      <c r="C181" s="102">
        <v>1</v>
      </c>
      <c r="D181" s="102">
        <v>20</v>
      </c>
      <c r="E181" s="208">
        <v>992100</v>
      </c>
      <c r="F181" s="350"/>
      <c r="G181" s="208">
        <v>297630</v>
      </c>
      <c r="H181" s="208"/>
      <c r="I181" s="208"/>
      <c r="J181" s="227">
        <f t="shared" si="50"/>
        <v>1289730</v>
      </c>
      <c r="K181" s="102">
        <v>1</v>
      </c>
      <c r="L181" s="102">
        <v>19</v>
      </c>
      <c r="M181" s="208">
        <v>661400</v>
      </c>
      <c r="N181" s="350"/>
      <c r="O181" s="208">
        <v>218262</v>
      </c>
      <c r="P181" s="208"/>
      <c r="Q181" s="208"/>
      <c r="R181" s="227">
        <f t="shared" si="60"/>
        <v>879662</v>
      </c>
      <c r="S181" s="227">
        <f t="shared" si="51"/>
        <v>0</v>
      </c>
      <c r="T181" s="227">
        <f t="shared" si="52"/>
        <v>330700</v>
      </c>
      <c r="U181" s="227">
        <f t="shared" si="53"/>
        <v>79368</v>
      </c>
      <c r="V181" s="74">
        <f t="shared" si="61"/>
        <v>410068</v>
      </c>
      <c r="W181" s="102">
        <v>1</v>
      </c>
      <c r="X181" s="102">
        <v>21</v>
      </c>
      <c r="Y181" s="208">
        <v>1058240</v>
      </c>
      <c r="Z181" s="350"/>
      <c r="AA181" s="208">
        <v>317472</v>
      </c>
      <c r="AB181" s="208"/>
      <c r="AC181" s="208"/>
      <c r="AD181" s="227">
        <f t="shared" si="54"/>
        <v>1375712</v>
      </c>
      <c r="AE181" s="102">
        <v>1</v>
      </c>
      <c r="AF181" s="102">
        <v>22</v>
      </c>
      <c r="AG181" s="208">
        <v>1124380</v>
      </c>
      <c r="AH181" s="350"/>
      <c r="AI181" s="208">
        <v>337314</v>
      </c>
      <c r="AJ181" s="208"/>
      <c r="AK181" s="208"/>
      <c r="AL181" s="227">
        <f t="shared" si="55"/>
        <v>1461694</v>
      </c>
    </row>
    <row r="182" spans="1:38" ht="18.95" customHeight="1" x14ac:dyDescent="0.25">
      <c r="A182" s="102">
        <v>52</v>
      </c>
      <c r="B182" s="102" t="s">
        <v>1501</v>
      </c>
      <c r="C182" s="102">
        <v>1</v>
      </c>
      <c r="D182" s="102">
        <v>24</v>
      </c>
      <c r="E182" s="208">
        <v>992100</v>
      </c>
      <c r="F182" s="350"/>
      <c r="G182" s="208">
        <v>358803.75</v>
      </c>
      <c r="H182" s="208"/>
      <c r="I182" s="208"/>
      <c r="J182" s="227">
        <f t="shared" si="50"/>
        <v>1350903.75</v>
      </c>
      <c r="K182" s="102">
        <v>1</v>
      </c>
      <c r="L182" s="102">
        <v>23</v>
      </c>
      <c r="M182" s="208">
        <v>661400</v>
      </c>
      <c r="N182" s="350"/>
      <c r="O182" s="208">
        <v>358803.75</v>
      </c>
      <c r="P182" s="208"/>
      <c r="Q182" s="208"/>
      <c r="R182" s="227">
        <f t="shared" si="60"/>
        <v>1020203.75</v>
      </c>
      <c r="S182" s="227">
        <f t="shared" si="51"/>
        <v>0</v>
      </c>
      <c r="T182" s="227">
        <f t="shared" si="52"/>
        <v>330700</v>
      </c>
      <c r="U182" s="227">
        <f t="shared" si="53"/>
        <v>0</v>
      </c>
      <c r="V182" s="74">
        <f t="shared" si="61"/>
        <v>330700</v>
      </c>
      <c r="W182" s="102">
        <v>1</v>
      </c>
      <c r="X182" s="102">
        <v>25</v>
      </c>
      <c r="Y182" s="208">
        <v>1058240</v>
      </c>
      <c r="Z182" s="350"/>
      <c r="AA182" s="208">
        <v>358803.75</v>
      </c>
      <c r="AB182" s="208"/>
      <c r="AC182" s="208"/>
      <c r="AD182" s="227">
        <f t="shared" si="54"/>
        <v>1417043.75</v>
      </c>
      <c r="AE182" s="102">
        <v>1</v>
      </c>
      <c r="AF182" s="102">
        <v>26</v>
      </c>
      <c r="AG182" s="208">
        <v>1124380</v>
      </c>
      <c r="AH182" s="350"/>
      <c r="AI182" s="208">
        <v>358803.75</v>
      </c>
      <c r="AJ182" s="208"/>
      <c r="AK182" s="208"/>
      <c r="AL182" s="227">
        <f t="shared" si="55"/>
        <v>1483183.75</v>
      </c>
    </row>
    <row r="183" spans="1:38" ht="18.95" customHeight="1" x14ac:dyDescent="0.25">
      <c r="A183" s="102">
        <v>53</v>
      </c>
      <c r="B183" s="102" t="s">
        <v>1502</v>
      </c>
      <c r="C183" s="102">
        <v>1</v>
      </c>
      <c r="D183" s="102">
        <v>3</v>
      </c>
      <c r="E183" s="208">
        <v>992100</v>
      </c>
      <c r="F183" s="350"/>
      <c r="G183" s="208">
        <v>59526</v>
      </c>
      <c r="H183" s="208"/>
      <c r="I183" s="208"/>
      <c r="J183" s="227">
        <f t="shared" si="50"/>
        <v>1051626</v>
      </c>
      <c r="K183" s="102">
        <v>1</v>
      </c>
      <c r="L183" s="102">
        <v>2</v>
      </c>
      <c r="M183" s="208">
        <v>661400</v>
      </c>
      <c r="N183" s="350"/>
      <c r="O183" s="208">
        <v>26456</v>
      </c>
      <c r="P183" s="208"/>
      <c r="Q183" s="208"/>
      <c r="R183" s="227">
        <f t="shared" si="60"/>
        <v>687856</v>
      </c>
      <c r="S183" s="227">
        <f t="shared" si="51"/>
        <v>0</v>
      </c>
      <c r="T183" s="227">
        <f t="shared" si="52"/>
        <v>330700</v>
      </c>
      <c r="U183" s="227">
        <f t="shared" si="53"/>
        <v>33070</v>
      </c>
      <c r="V183" s="74">
        <f t="shared" si="61"/>
        <v>363770</v>
      </c>
      <c r="W183" s="102">
        <v>1</v>
      </c>
      <c r="X183" s="102">
        <v>4</v>
      </c>
      <c r="Y183" s="208">
        <v>1058240</v>
      </c>
      <c r="Z183" s="350"/>
      <c r="AA183" s="208">
        <v>84659.199999999997</v>
      </c>
      <c r="AB183" s="208"/>
      <c r="AC183" s="208"/>
      <c r="AD183" s="227">
        <f t="shared" si="54"/>
        <v>1142899.2</v>
      </c>
      <c r="AE183" s="102">
        <v>1</v>
      </c>
      <c r="AF183" s="102">
        <v>5</v>
      </c>
      <c r="AG183" s="208">
        <v>1124380</v>
      </c>
      <c r="AH183" s="350"/>
      <c r="AI183" s="208">
        <v>112438</v>
      </c>
      <c r="AJ183" s="208"/>
      <c r="AK183" s="208"/>
      <c r="AL183" s="227">
        <f t="shared" si="55"/>
        <v>1236818</v>
      </c>
    </row>
    <row r="184" spans="1:38" ht="18.95" customHeight="1" x14ac:dyDescent="0.25">
      <c r="A184" s="102">
        <v>54</v>
      </c>
      <c r="B184" s="102" t="s">
        <v>1503</v>
      </c>
      <c r="C184" s="102">
        <v>1</v>
      </c>
      <c r="D184" s="102">
        <v>10</v>
      </c>
      <c r="E184" s="208">
        <v>992100</v>
      </c>
      <c r="F184" s="350"/>
      <c r="G184" s="208">
        <v>198420</v>
      </c>
      <c r="H184" s="208"/>
      <c r="I184" s="208"/>
      <c r="J184" s="227">
        <f t="shared" si="50"/>
        <v>1190520</v>
      </c>
      <c r="K184" s="102">
        <v>1</v>
      </c>
      <c r="L184" s="102">
        <v>9</v>
      </c>
      <c r="M184" s="208">
        <v>661400</v>
      </c>
      <c r="N184" s="350"/>
      <c r="O184" s="208">
        <v>119052</v>
      </c>
      <c r="P184" s="208"/>
      <c r="Q184" s="208"/>
      <c r="R184" s="227">
        <f t="shared" si="60"/>
        <v>780452</v>
      </c>
      <c r="S184" s="227">
        <f t="shared" si="51"/>
        <v>0</v>
      </c>
      <c r="T184" s="227">
        <f t="shared" si="52"/>
        <v>330700</v>
      </c>
      <c r="U184" s="227">
        <f t="shared" si="53"/>
        <v>79368</v>
      </c>
      <c r="V184" s="74">
        <f t="shared" si="61"/>
        <v>410068</v>
      </c>
      <c r="W184" s="102">
        <v>1</v>
      </c>
      <c r="X184" s="102">
        <v>11</v>
      </c>
      <c r="Y184" s="208">
        <v>1058240</v>
      </c>
      <c r="Z184" s="350"/>
      <c r="AA184" s="208">
        <v>232812.79999999999</v>
      </c>
      <c r="AB184" s="208"/>
      <c r="AC184" s="208"/>
      <c r="AD184" s="227">
        <f t="shared" si="54"/>
        <v>1291052.8</v>
      </c>
      <c r="AE184" s="102">
        <v>1</v>
      </c>
      <c r="AF184" s="102">
        <v>12</v>
      </c>
      <c r="AG184" s="208">
        <v>1124380</v>
      </c>
      <c r="AH184" s="350"/>
      <c r="AI184" s="208">
        <v>269851.2</v>
      </c>
      <c r="AJ184" s="208"/>
      <c r="AK184" s="208"/>
      <c r="AL184" s="227">
        <f t="shared" si="55"/>
        <v>1394231.2</v>
      </c>
    </row>
    <row r="185" spans="1:38" ht="18.95" customHeight="1" x14ac:dyDescent="0.25">
      <c r="A185" s="102">
        <v>55</v>
      </c>
      <c r="B185" s="102" t="s">
        <v>1504</v>
      </c>
      <c r="C185" s="102">
        <v>1</v>
      </c>
      <c r="D185" s="102">
        <v>4</v>
      </c>
      <c r="E185" s="208">
        <v>992100</v>
      </c>
      <c r="F185" s="350"/>
      <c r="G185" s="208">
        <v>79368</v>
      </c>
      <c r="H185" s="208"/>
      <c r="I185" s="208"/>
      <c r="J185" s="227">
        <f t="shared" si="50"/>
        <v>1071468</v>
      </c>
      <c r="K185" s="102">
        <v>1</v>
      </c>
      <c r="L185" s="102">
        <v>3</v>
      </c>
      <c r="M185" s="208">
        <v>661400</v>
      </c>
      <c r="N185" s="350"/>
      <c r="O185" s="208">
        <v>39684</v>
      </c>
      <c r="P185" s="208"/>
      <c r="Q185" s="208"/>
      <c r="R185" s="227">
        <f>M185+O185+P185+Q185</f>
        <v>701084</v>
      </c>
      <c r="S185" s="227">
        <f t="shared" si="51"/>
        <v>0</v>
      </c>
      <c r="T185" s="227">
        <f t="shared" si="52"/>
        <v>330700</v>
      </c>
      <c r="U185" s="227">
        <f t="shared" si="53"/>
        <v>39684</v>
      </c>
      <c r="V185" s="74">
        <f>J185-R185</f>
        <v>370384</v>
      </c>
      <c r="W185" s="102">
        <v>1</v>
      </c>
      <c r="X185" s="102">
        <v>5</v>
      </c>
      <c r="Y185" s="208">
        <v>1058240</v>
      </c>
      <c r="Z185" s="350"/>
      <c r="AA185" s="208">
        <v>105824</v>
      </c>
      <c r="AB185" s="208"/>
      <c r="AC185" s="208"/>
      <c r="AD185" s="227">
        <f t="shared" si="54"/>
        <v>1164064</v>
      </c>
      <c r="AE185" s="102">
        <v>1</v>
      </c>
      <c r="AF185" s="102">
        <v>6</v>
      </c>
      <c r="AG185" s="208">
        <v>1124380</v>
      </c>
      <c r="AH185" s="350"/>
      <c r="AI185" s="208">
        <v>134925.6</v>
      </c>
      <c r="AJ185" s="208"/>
      <c r="AK185" s="208"/>
      <c r="AL185" s="227">
        <f t="shared" si="55"/>
        <v>1259305.6000000001</v>
      </c>
    </row>
    <row r="186" spans="1:38" ht="18.95" customHeight="1" x14ac:dyDescent="0.25">
      <c r="A186" s="102">
        <v>56</v>
      </c>
      <c r="B186" s="102" t="s">
        <v>1505</v>
      </c>
      <c r="C186" s="102">
        <v>1</v>
      </c>
      <c r="D186" s="102">
        <v>21</v>
      </c>
      <c r="E186" s="208">
        <v>992100</v>
      </c>
      <c r="F186" s="350"/>
      <c r="G186" s="208">
        <v>297630</v>
      </c>
      <c r="H186" s="208"/>
      <c r="I186" s="208"/>
      <c r="J186" s="227">
        <f t="shared" si="50"/>
        <v>1289730</v>
      </c>
      <c r="K186" s="102">
        <v>1</v>
      </c>
      <c r="L186" s="102">
        <v>20</v>
      </c>
      <c r="M186" s="208">
        <v>661400</v>
      </c>
      <c r="N186" s="350"/>
      <c r="O186" s="208">
        <v>263123</v>
      </c>
      <c r="P186" s="208"/>
      <c r="Q186" s="208"/>
      <c r="R186" s="227">
        <f t="shared" ref="R186:R192" si="62">M186+O186+P186+Q186</f>
        <v>924523</v>
      </c>
      <c r="S186" s="227">
        <f t="shared" si="51"/>
        <v>0</v>
      </c>
      <c r="T186" s="227">
        <f t="shared" si="52"/>
        <v>330700</v>
      </c>
      <c r="U186" s="227">
        <f t="shared" si="53"/>
        <v>34507</v>
      </c>
      <c r="V186" s="74">
        <f t="shared" ref="V186:V192" si="63">J186-R186</f>
        <v>365207</v>
      </c>
      <c r="W186" s="102">
        <v>1</v>
      </c>
      <c r="X186" s="102">
        <v>22</v>
      </c>
      <c r="Y186" s="208">
        <v>1058240</v>
      </c>
      <c r="Z186" s="350"/>
      <c r="AA186" s="208">
        <v>317472</v>
      </c>
      <c r="AB186" s="208"/>
      <c r="AC186" s="208"/>
      <c r="AD186" s="227">
        <f t="shared" si="54"/>
        <v>1375712</v>
      </c>
      <c r="AE186" s="102">
        <v>1</v>
      </c>
      <c r="AF186" s="102">
        <v>23</v>
      </c>
      <c r="AG186" s="208">
        <v>1124380</v>
      </c>
      <c r="AH186" s="350"/>
      <c r="AI186" s="208">
        <v>337314</v>
      </c>
      <c r="AJ186" s="208"/>
      <c r="AK186" s="208"/>
      <c r="AL186" s="227">
        <f t="shared" si="55"/>
        <v>1461694</v>
      </c>
    </row>
    <row r="187" spans="1:38" ht="18.95" customHeight="1" x14ac:dyDescent="0.25">
      <c r="A187" s="102">
        <v>57</v>
      </c>
      <c r="B187" s="102" t="s">
        <v>1506</v>
      </c>
      <c r="C187" s="102">
        <v>1</v>
      </c>
      <c r="D187" s="102">
        <v>6</v>
      </c>
      <c r="E187" s="208">
        <v>992100</v>
      </c>
      <c r="F187" s="350"/>
      <c r="G187" s="208">
        <v>119052</v>
      </c>
      <c r="H187" s="208"/>
      <c r="I187" s="208"/>
      <c r="J187" s="227">
        <f t="shared" si="50"/>
        <v>1111152</v>
      </c>
      <c r="K187" s="102">
        <v>1</v>
      </c>
      <c r="L187" s="102">
        <v>5</v>
      </c>
      <c r="M187" s="208">
        <v>661400</v>
      </c>
      <c r="N187" s="350"/>
      <c r="O187" s="208">
        <v>66140</v>
      </c>
      <c r="P187" s="208"/>
      <c r="Q187" s="208"/>
      <c r="R187" s="227">
        <f t="shared" si="62"/>
        <v>727540</v>
      </c>
      <c r="S187" s="227">
        <f t="shared" si="51"/>
        <v>0</v>
      </c>
      <c r="T187" s="227">
        <f t="shared" si="52"/>
        <v>330700</v>
      </c>
      <c r="U187" s="227">
        <f t="shared" si="53"/>
        <v>52912</v>
      </c>
      <c r="V187" s="74">
        <f t="shared" si="63"/>
        <v>383612</v>
      </c>
      <c r="W187" s="102">
        <v>1</v>
      </c>
      <c r="X187" s="102">
        <v>7</v>
      </c>
      <c r="Y187" s="208">
        <v>1058240</v>
      </c>
      <c r="Z187" s="350"/>
      <c r="AA187" s="208">
        <v>148153.60000000001</v>
      </c>
      <c r="AB187" s="208"/>
      <c r="AC187" s="208"/>
      <c r="AD187" s="227">
        <f t="shared" si="54"/>
        <v>1206393.6000000001</v>
      </c>
      <c r="AE187" s="102">
        <v>1</v>
      </c>
      <c r="AF187" s="102">
        <v>8</v>
      </c>
      <c r="AG187" s="208">
        <v>1124380</v>
      </c>
      <c r="AH187" s="350"/>
      <c r="AI187" s="208">
        <v>179900.80000000002</v>
      </c>
      <c r="AJ187" s="208"/>
      <c r="AK187" s="208"/>
      <c r="AL187" s="227">
        <f t="shared" si="55"/>
        <v>1304280.8</v>
      </c>
    </row>
    <row r="188" spans="1:38" ht="18.95" customHeight="1" x14ac:dyDescent="0.25">
      <c r="A188" s="102">
        <v>58</v>
      </c>
      <c r="B188" s="102" t="s">
        <v>1507</v>
      </c>
      <c r="C188" s="102">
        <v>1</v>
      </c>
      <c r="D188" s="102">
        <v>10</v>
      </c>
      <c r="E188" s="208">
        <v>992100</v>
      </c>
      <c r="F188" s="350"/>
      <c r="G188" s="208">
        <v>198420</v>
      </c>
      <c r="H188" s="208"/>
      <c r="I188" s="208"/>
      <c r="J188" s="227">
        <f t="shared" si="50"/>
        <v>1190520</v>
      </c>
      <c r="K188" s="102">
        <v>1</v>
      </c>
      <c r="L188" s="102">
        <v>9</v>
      </c>
      <c r="M188" s="208">
        <v>661400</v>
      </c>
      <c r="N188" s="350"/>
      <c r="O188" s="208">
        <v>119052</v>
      </c>
      <c r="P188" s="208"/>
      <c r="Q188" s="208"/>
      <c r="R188" s="227">
        <f t="shared" si="62"/>
        <v>780452</v>
      </c>
      <c r="S188" s="227">
        <f t="shared" si="51"/>
        <v>0</v>
      </c>
      <c r="T188" s="227">
        <f t="shared" si="52"/>
        <v>330700</v>
      </c>
      <c r="U188" s="227">
        <f t="shared" si="53"/>
        <v>79368</v>
      </c>
      <c r="V188" s="74">
        <f t="shared" si="63"/>
        <v>410068</v>
      </c>
      <c r="W188" s="102">
        <v>1</v>
      </c>
      <c r="X188" s="102">
        <v>11</v>
      </c>
      <c r="Y188" s="208">
        <v>1058240</v>
      </c>
      <c r="Z188" s="350"/>
      <c r="AA188" s="208">
        <v>232812.79999999999</v>
      </c>
      <c r="AB188" s="208"/>
      <c r="AC188" s="208"/>
      <c r="AD188" s="227">
        <f t="shared" si="54"/>
        <v>1291052.8</v>
      </c>
      <c r="AE188" s="102">
        <v>1</v>
      </c>
      <c r="AF188" s="102">
        <v>12</v>
      </c>
      <c r="AG188" s="208">
        <v>1124380</v>
      </c>
      <c r="AH188" s="350"/>
      <c r="AI188" s="208">
        <v>269851.2</v>
      </c>
      <c r="AJ188" s="208"/>
      <c r="AK188" s="208"/>
      <c r="AL188" s="227">
        <f t="shared" si="55"/>
        <v>1394231.2</v>
      </c>
    </row>
    <row r="189" spans="1:38" ht="18.95" customHeight="1" x14ac:dyDescent="0.25">
      <c r="A189" s="102">
        <v>59</v>
      </c>
      <c r="B189" s="102" t="s">
        <v>1508</v>
      </c>
      <c r="C189" s="102">
        <v>1</v>
      </c>
      <c r="D189" s="102">
        <v>2</v>
      </c>
      <c r="E189" s="208">
        <v>992100</v>
      </c>
      <c r="F189" s="350"/>
      <c r="G189" s="208">
        <v>39684</v>
      </c>
      <c r="H189" s="208"/>
      <c r="I189" s="208"/>
      <c r="J189" s="227">
        <f t="shared" si="50"/>
        <v>1031784</v>
      </c>
      <c r="K189" s="102">
        <v>1</v>
      </c>
      <c r="L189" s="102">
        <v>1</v>
      </c>
      <c r="M189" s="208">
        <v>661400</v>
      </c>
      <c r="N189" s="350"/>
      <c r="O189" s="208">
        <v>13228</v>
      </c>
      <c r="P189" s="208"/>
      <c r="Q189" s="208"/>
      <c r="R189" s="227">
        <f t="shared" si="62"/>
        <v>674628</v>
      </c>
      <c r="S189" s="227">
        <f t="shared" si="51"/>
        <v>0</v>
      </c>
      <c r="T189" s="227">
        <f t="shared" si="52"/>
        <v>330700</v>
      </c>
      <c r="U189" s="227">
        <f t="shared" si="53"/>
        <v>26456</v>
      </c>
      <c r="V189" s="74">
        <f t="shared" si="63"/>
        <v>357156</v>
      </c>
      <c r="W189" s="102">
        <v>1</v>
      </c>
      <c r="X189" s="102">
        <v>3</v>
      </c>
      <c r="Y189" s="208">
        <v>1058240</v>
      </c>
      <c r="Z189" s="350"/>
      <c r="AA189" s="208">
        <v>63494.399999999994</v>
      </c>
      <c r="AB189" s="208"/>
      <c r="AC189" s="208"/>
      <c r="AD189" s="227">
        <f t="shared" si="54"/>
        <v>1121734.3999999999</v>
      </c>
      <c r="AE189" s="102">
        <v>1</v>
      </c>
      <c r="AF189" s="102">
        <v>4</v>
      </c>
      <c r="AG189" s="208">
        <v>1124380</v>
      </c>
      <c r="AH189" s="350"/>
      <c r="AI189" s="208">
        <v>89950.400000000009</v>
      </c>
      <c r="AJ189" s="208"/>
      <c r="AK189" s="208"/>
      <c r="AL189" s="227">
        <f t="shared" si="55"/>
        <v>1214330.3999999999</v>
      </c>
    </row>
    <row r="190" spans="1:38" ht="18.95" customHeight="1" x14ac:dyDescent="0.25">
      <c r="A190" s="102">
        <v>60</v>
      </c>
      <c r="B190" s="102" t="s">
        <v>1509</v>
      </c>
      <c r="C190" s="102">
        <v>1</v>
      </c>
      <c r="D190" s="102">
        <v>6</v>
      </c>
      <c r="E190" s="208">
        <v>992100</v>
      </c>
      <c r="F190" s="350"/>
      <c r="G190" s="208">
        <v>119052</v>
      </c>
      <c r="H190" s="208"/>
      <c r="I190" s="208"/>
      <c r="J190" s="227">
        <f t="shared" si="50"/>
        <v>1111152</v>
      </c>
      <c r="K190" s="102">
        <v>1</v>
      </c>
      <c r="L190" s="102">
        <v>5</v>
      </c>
      <c r="M190" s="208">
        <v>661400</v>
      </c>
      <c r="N190" s="350"/>
      <c r="O190" s="208">
        <v>66140</v>
      </c>
      <c r="P190" s="208"/>
      <c r="Q190" s="208"/>
      <c r="R190" s="227">
        <f t="shared" si="62"/>
        <v>727540</v>
      </c>
      <c r="S190" s="227">
        <f t="shared" si="51"/>
        <v>0</v>
      </c>
      <c r="T190" s="227">
        <f t="shared" si="52"/>
        <v>330700</v>
      </c>
      <c r="U190" s="227">
        <f t="shared" si="53"/>
        <v>52912</v>
      </c>
      <c r="V190" s="74">
        <f t="shared" si="63"/>
        <v>383612</v>
      </c>
      <c r="W190" s="102">
        <v>1</v>
      </c>
      <c r="X190" s="102">
        <v>7</v>
      </c>
      <c r="Y190" s="208">
        <v>1058240</v>
      </c>
      <c r="Z190" s="350"/>
      <c r="AA190" s="208">
        <v>148153.60000000001</v>
      </c>
      <c r="AB190" s="208"/>
      <c r="AC190" s="208"/>
      <c r="AD190" s="227">
        <f t="shared" si="54"/>
        <v>1206393.6000000001</v>
      </c>
      <c r="AE190" s="102">
        <v>1</v>
      </c>
      <c r="AF190" s="102">
        <v>8</v>
      </c>
      <c r="AG190" s="208">
        <v>1124380</v>
      </c>
      <c r="AH190" s="350"/>
      <c r="AI190" s="208">
        <v>179900.80000000002</v>
      </c>
      <c r="AJ190" s="208"/>
      <c r="AK190" s="208"/>
      <c r="AL190" s="227">
        <f t="shared" si="55"/>
        <v>1304280.8</v>
      </c>
    </row>
    <row r="191" spans="1:38" ht="18.95" customHeight="1" x14ac:dyDescent="0.25">
      <c r="A191" s="102">
        <v>61</v>
      </c>
      <c r="B191" s="102" t="s">
        <v>1510</v>
      </c>
      <c r="C191" s="102">
        <v>1</v>
      </c>
      <c r="D191" s="102">
        <v>17</v>
      </c>
      <c r="E191" s="208">
        <v>992100</v>
      </c>
      <c r="F191" s="350"/>
      <c r="G191" s="208">
        <v>297630</v>
      </c>
      <c r="H191" s="208"/>
      <c r="I191" s="208"/>
      <c r="J191" s="227">
        <f t="shared" si="50"/>
        <v>1289730</v>
      </c>
      <c r="K191" s="102">
        <v>1</v>
      </c>
      <c r="L191" s="102">
        <v>16</v>
      </c>
      <c r="M191" s="208">
        <v>661400</v>
      </c>
      <c r="N191" s="350"/>
      <c r="O191" s="208">
        <v>198420</v>
      </c>
      <c r="P191" s="208"/>
      <c r="Q191" s="208"/>
      <c r="R191" s="227">
        <f t="shared" si="62"/>
        <v>859820</v>
      </c>
      <c r="S191" s="227">
        <f t="shared" si="51"/>
        <v>0</v>
      </c>
      <c r="T191" s="227">
        <f t="shared" si="52"/>
        <v>330700</v>
      </c>
      <c r="U191" s="227">
        <f t="shared" si="53"/>
        <v>99210</v>
      </c>
      <c r="V191" s="74">
        <f t="shared" si="63"/>
        <v>429910</v>
      </c>
      <c r="W191" s="102">
        <v>1</v>
      </c>
      <c r="X191" s="102">
        <v>18</v>
      </c>
      <c r="Y191" s="208">
        <v>1058240</v>
      </c>
      <c r="Z191" s="350"/>
      <c r="AA191" s="208">
        <v>317472</v>
      </c>
      <c r="AB191" s="208"/>
      <c r="AC191" s="208"/>
      <c r="AD191" s="227">
        <f t="shared" si="54"/>
        <v>1375712</v>
      </c>
      <c r="AE191" s="102">
        <v>1</v>
      </c>
      <c r="AF191" s="102">
        <v>19</v>
      </c>
      <c r="AG191" s="208">
        <v>1124380</v>
      </c>
      <c r="AH191" s="350"/>
      <c r="AI191" s="208">
        <v>337314</v>
      </c>
      <c r="AJ191" s="208"/>
      <c r="AK191" s="208"/>
      <c r="AL191" s="227">
        <f t="shared" si="55"/>
        <v>1461694</v>
      </c>
    </row>
    <row r="192" spans="1:38" ht="18.95" customHeight="1" x14ac:dyDescent="0.25">
      <c r="A192" s="102">
        <v>62</v>
      </c>
      <c r="B192" s="102" t="s">
        <v>1462</v>
      </c>
      <c r="C192" s="102">
        <v>1</v>
      </c>
      <c r="D192" s="102">
        <v>7</v>
      </c>
      <c r="E192" s="208">
        <v>992100</v>
      </c>
      <c r="F192" s="350"/>
      <c r="G192" s="208">
        <v>138894</v>
      </c>
      <c r="H192" s="208"/>
      <c r="I192" s="208"/>
      <c r="J192" s="227">
        <f t="shared" si="50"/>
        <v>1130994</v>
      </c>
      <c r="K192" s="102">
        <v>1</v>
      </c>
      <c r="L192" s="102">
        <v>6</v>
      </c>
      <c r="M192" s="208">
        <v>661400</v>
      </c>
      <c r="N192" s="350"/>
      <c r="O192" s="208">
        <v>79368</v>
      </c>
      <c r="P192" s="208"/>
      <c r="Q192" s="208"/>
      <c r="R192" s="227">
        <f t="shared" si="62"/>
        <v>740768</v>
      </c>
      <c r="S192" s="227">
        <f t="shared" si="51"/>
        <v>0</v>
      </c>
      <c r="T192" s="227">
        <f t="shared" si="52"/>
        <v>330700</v>
      </c>
      <c r="U192" s="227">
        <f t="shared" si="53"/>
        <v>59526</v>
      </c>
      <c r="V192" s="74">
        <f t="shared" si="63"/>
        <v>390226</v>
      </c>
      <c r="W192" s="102">
        <v>1</v>
      </c>
      <c r="X192" s="102">
        <v>8</v>
      </c>
      <c r="Y192" s="208">
        <v>1058240</v>
      </c>
      <c r="Z192" s="350"/>
      <c r="AA192" s="208">
        <v>169318.39999999999</v>
      </c>
      <c r="AB192" s="208"/>
      <c r="AC192" s="208"/>
      <c r="AD192" s="227">
        <f t="shared" si="54"/>
        <v>1227558.3999999999</v>
      </c>
      <c r="AE192" s="102">
        <v>1</v>
      </c>
      <c r="AF192" s="102">
        <v>9</v>
      </c>
      <c r="AG192" s="208">
        <v>1124380</v>
      </c>
      <c r="AH192" s="350"/>
      <c r="AI192" s="208">
        <v>202388.4</v>
      </c>
      <c r="AJ192" s="208"/>
      <c r="AK192" s="208"/>
      <c r="AL192" s="227">
        <f t="shared" si="55"/>
        <v>1326768.3999999999</v>
      </c>
    </row>
    <row r="193" spans="1:38" ht="18.95" customHeight="1" x14ac:dyDescent="0.25">
      <c r="A193" s="102">
        <v>63</v>
      </c>
      <c r="B193" s="102" t="s">
        <v>1429</v>
      </c>
      <c r="C193" s="102">
        <v>1</v>
      </c>
      <c r="D193" s="102">
        <v>6</v>
      </c>
      <c r="E193" s="208">
        <v>992100</v>
      </c>
      <c r="F193" s="350"/>
      <c r="G193" s="208">
        <v>19842</v>
      </c>
      <c r="H193" s="208"/>
      <c r="I193" s="208"/>
      <c r="J193" s="227">
        <f t="shared" ref="J193:J198" si="64">E193+G193+H193+I193</f>
        <v>1011942</v>
      </c>
      <c r="K193" s="102">
        <v>1</v>
      </c>
      <c r="L193" s="102">
        <v>5</v>
      </c>
      <c r="M193" s="208">
        <v>661400</v>
      </c>
      <c r="N193" s="350"/>
      <c r="O193" s="208">
        <v>66140</v>
      </c>
      <c r="P193" s="208"/>
      <c r="Q193" s="208"/>
      <c r="R193" s="227">
        <f t="shared" ref="R193:R198" si="65">M193+O193+P193+Q193</f>
        <v>727540</v>
      </c>
      <c r="S193" s="227">
        <f t="shared" ref="S193:S198" si="66">C193-K193</f>
        <v>0</v>
      </c>
      <c r="T193" s="227">
        <f t="shared" ref="T193:T198" si="67">+E193-M193</f>
        <v>330700</v>
      </c>
      <c r="U193" s="227">
        <f t="shared" ref="U193:U198" si="68">+G193+H193+I193-O193-P193-Q193</f>
        <v>-46298</v>
      </c>
      <c r="V193" s="74">
        <f t="shared" ref="V193:V198" si="69">J193-R193</f>
        <v>284402</v>
      </c>
      <c r="W193" s="102">
        <v>1</v>
      </c>
      <c r="X193" s="102">
        <v>7</v>
      </c>
      <c r="Y193" s="208">
        <v>1058240</v>
      </c>
      <c r="Z193" s="350"/>
      <c r="AA193" s="208">
        <v>42329.599999999999</v>
      </c>
      <c r="AB193" s="208"/>
      <c r="AC193" s="208"/>
      <c r="AD193" s="227">
        <f t="shared" ref="AD193:AD198" si="70">Y193+AA193+AB193+AC193</f>
        <v>1100569.6000000001</v>
      </c>
      <c r="AE193" s="102">
        <v>1</v>
      </c>
      <c r="AF193" s="102">
        <v>8</v>
      </c>
      <c r="AG193" s="208">
        <v>1124380</v>
      </c>
      <c r="AH193" s="350"/>
      <c r="AI193" s="208">
        <v>67462.8</v>
      </c>
      <c r="AJ193" s="208"/>
      <c r="AK193" s="208"/>
      <c r="AL193" s="227">
        <f t="shared" ref="AL193:AL198" si="71">AG193+AI193+AJ193+AK193</f>
        <v>1191842.8</v>
      </c>
    </row>
    <row r="194" spans="1:38" ht="18.95" customHeight="1" x14ac:dyDescent="0.25">
      <c r="A194" s="102">
        <v>64</v>
      </c>
      <c r="B194" s="102" t="s">
        <v>1429</v>
      </c>
      <c r="C194" s="102">
        <v>1</v>
      </c>
      <c r="D194" s="102">
        <v>10</v>
      </c>
      <c r="E194" s="208">
        <v>992100</v>
      </c>
      <c r="F194" s="350"/>
      <c r="G194" s="208">
        <v>19842</v>
      </c>
      <c r="H194" s="208"/>
      <c r="I194" s="208"/>
      <c r="J194" s="227">
        <f t="shared" si="64"/>
        <v>1011942</v>
      </c>
      <c r="K194" s="102">
        <v>1</v>
      </c>
      <c r="L194" s="102">
        <v>9</v>
      </c>
      <c r="M194" s="208">
        <v>661400</v>
      </c>
      <c r="N194" s="350"/>
      <c r="O194" s="208">
        <v>119052</v>
      </c>
      <c r="P194" s="208"/>
      <c r="Q194" s="208"/>
      <c r="R194" s="227">
        <f t="shared" si="65"/>
        <v>780452</v>
      </c>
      <c r="S194" s="227">
        <f t="shared" si="66"/>
        <v>0</v>
      </c>
      <c r="T194" s="227">
        <f t="shared" si="67"/>
        <v>330700</v>
      </c>
      <c r="U194" s="227">
        <f t="shared" si="68"/>
        <v>-99210</v>
      </c>
      <c r="V194" s="74">
        <f t="shared" si="69"/>
        <v>231490</v>
      </c>
      <c r="W194" s="102">
        <v>1</v>
      </c>
      <c r="X194" s="102">
        <v>11</v>
      </c>
      <c r="Y194" s="208">
        <v>1058240</v>
      </c>
      <c r="Z194" s="350"/>
      <c r="AA194" s="208">
        <v>42329.599999999999</v>
      </c>
      <c r="AB194" s="208"/>
      <c r="AC194" s="208"/>
      <c r="AD194" s="227">
        <f t="shared" si="70"/>
        <v>1100569.6000000001</v>
      </c>
      <c r="AE194" s="102">
        <v>1</v>
      </c>
      <c r="AF194" s="102">
        <v>12</v>
      </c>
      <c r="AG194" s="208">
        <v>1124380</v>
      </c>
      <c r="AH194" s="350"/>
      <c r="AI194" s="208">
        <v>67462.8</v>
      </c>
      <c r="AJ194" s="208"/>
      <c r="AK194" s="208"/>
      <c r="AL194" s="227">
        <f t="shared" si="71"/>
        <v>1191842.8</v>
      </c>
    </row>
    <row r="195" spans="1:38" ht="18.95" customHeight="1" x14ac:dyDescent="0.25">
      <c r="A195" s="102">
        <v>65</v>
      </c>
      <c r="B195" s="102" t="s">
        <v>1429</v>
      </c>
      <c r="C195" s="102">
        <v>1</v>
      </c>
      <c r="D195" s="102">
        <v>2</v>
      </c>
      <c r="E195" s="208">
        <v>992100</v>
      </c>
      <c r="F195" s="350"/>
      <c r="G195" s="208">
        <v>19842</v>
      </c>
      <c r="H195" s="208"/>
      <c r="I195" s="208"/>
      <c r="J195" s="227">
        <f t="shared" si="64"/>
        <v>1011942</v>
      </c>
      <c r="K195" s="102">
        <v>1</v>
      </c>
      <c r="L195" s="102">
        <v>1</v>
      </c>
      <c r="M195" s="208">
        <v>661400</v>
      </c>
      <c r="N195" s="350"/>
      <c r="O195" s="208">
        <v>13228</v>
      </c>
      <c r="P195" s="208"/>
      <c r="Q195" s="208"/>
      <c r="R195" s="227">
        <f t="shared" si="65"/>
        <v>674628</v>
      </c>
      <c r="S195" s="227">
        <f t="shared" si="66"/>
        <v>0</v>
      </c>
      <c r="T195" s="227">
        <f t="shared" si="67"/>
        <v>330700</v>
      </c>
      <c r="U195" s="227">
        <f t="shared" si="68"/>
        <v>6614</v>
      </c>
      <c r="V195" s="74">
        <f t="shared" si="69"/>
        <v>337314</v>
      </c>
      <c r="W195" s="102">
        <v>1</v>
      </c>
      <c r="X195" s="102">
        <v>3</v>
      </c>
      <c r="Y195" s="208">
        <v>1058240</v>
      </c>
      <c r="Z195" s="350"/>
      <c r="AA195" s="208">
        <v>42329.599999999999</v>
      </c>
      <c r="AB195" s="208"/>
      <c r="AC195" s="208"/>
      <c r="AD195" s="227">
        <f t="shared" si="70"/>
        <v>1100569.6000000001</v>
      </c>
      <c r="AE195" s="102">
        <v>1</v>
      </c>
      <c r="AF195" s="102">
        <v>4</v>
      </c>
      <c r="AG195" s="208">
        <v>1124380</v>
      </c>
      <c r="AH195" s="350"/>
      <c r="AI195" s="208">
        <v>67462.8</v>
      </c>
      <c r="AJ195" s="208"/>
      <c r="AK195" s="208"/>
      <c r="AL195" s="227">
        <f t="shared" si="71"/>
        <v>1191842.8</v>
      </c>
    </row>
    <row r="196" spans="1:38" ht="18.95" customHeight="1" x14ac:dyDescent="0.25">
      <c r="A196" s="102">
        <v>66</v>
      </c>
      <c r="B196" s="102" t="s">
        <v>1429</v>
      </c>
      <c r="C196" s="102">
        <v>1</v>
      </c>
      <c r="D196" s="102">
        <v>6</v>
      </c>
      <c r="E196" s="208">
        <v>992100</v>
      </c>
      <c r="F196" s="350"/>
      <c r="G196" s="208">
        <v>19842</v>
      </c>
      <c r="H196" s="208"/>
      <c r="I196" s="208"/>
      <c r="J196" s="227">
        <f t="shared" si="64"/>
        <v>1011942</v>
      </c>
      <c r="K196" s="102">
        <v>1</v>
      </c>
      <c r="L196" s="102">
        <v>5</v>
      </c>
      <c r="M196" s="208">
        <v>661400</v>
      </c>
      <c r="N196" s="350"/>
      <c r="O196" s="208">
        <v>66140</v>
      </c>
      <c r="P196" s="208"/>
      <c r="Q196" s="208"/>
      <c r="R196" s="227">
        <f t="shared" si="65"/>
        <v>727540</v>
      </c>
      <c r="S196" s="227">
        <f t="shared" si="66"/>
        <v>0</v>
      </c>
      <c r="T196" s="227">
        <f t="shared" si="67"/>
        <v>330700</v>
      </c>
      <c r="U196" s="227">
        <f t="shared" si="68"/>
        <v>-46298</v>
      </c>
      <c r="V196" s="74">
        <f t="shared" si="69"/>
        <v>284402</v>
      </c>
      <c r="W196" s="102">
        <v>1</v>
      </c>
      <c r="X196" s="102">
        <v>7</v>
      </c>
      <c r="Y196" s="208">
        <v>1058240</v>
      </c>
      <c r="Z196" s="350"/>
      <c r="AA196" s="208">
        <v>42329.599999999999</v>
      </c>
      <c r="AB196" s="208"/>
      <c r="AC196" s="208"/>
      <c r="AD196" s="227">
        <f t="shared" si="70"/>
        <v>1100569.6000000001</v>
      </c>
      <c r="AE196" s="102">
        <v>1</v>
      </c>
      <c r="AF196" s="102">
        <v>8</v>
      </c>
      <c r="AG196" s="208">
        <v>1124380</v>
      </c>
      <c r="AH196" s="350"/>
      <c r="AI196" s="208">
        <v>67462.8</v>
      </c>
      <c r="AJ196" s="208"/>
      <c r="AK196" s="208"/>
      <c r="AL196" s="227">
        <f t="shared" si="71"/>
        <v>1191842.8</v>
      </c>
    </row>
    <row r="197" spans="1:38" ht="18.95" customHeight="1" x14ac:dyDescent="0.25">
      <c r="A197" s="102">
        <v>67</v>
      </c>
      <c r="B197" s="102" t="s">
        <v>1429</v>
      </c>
      <c r="C197" s="102">
        <v>1</v>
      </c>
      <c r="D197" s="102">
        <v>17</v>
      </c>
      <c r="E197" s="208">
        <v>992100</v>
      </c>
      <c r="F197" s="350"/>
      <c r="G197" s="208">
        <v>19842</v>
      </c>
      <c r="H197" s="208"/>
      <c r="I197" s="208"/>
      <c r="J197" s="227">
        <f t="shared" si="64"/>
        <v>1011942</v>
      </c>
      <c r="K197" s="102">
        <v>1</v>
      </c>
      <c r="L197" s="102">
        <v>16</v>
      </c>
      <c r="M197" s="208">
        <v>661400</v>
      </c>
      <c r="N197" s="350"/>
      <c r="O197" s="208">
        <v>198420</v>
      </c>
      <c r="P197" s="208"/>
      <c r="Q197" s="208"/>
      <c r="R197" s="227">
        <f t="shared" si="65"/>
        <v>859820</v>
      </c>
      <c r="S197" s="227">
        <f t="shared" si="66"/>
        <v>0</v>
      </c>
      <c r="T197" s="227">
        <f t="shared" si="67"/>
        <v>330700</v>
      </c>
      <c r="U197" s="227">
        <f t="shared" si="68"/>
        <v>-178578</v>
      </c>
      <c r="V197" s="74">
        <f t="shared" si="69"/>
        <v>152122</v>
      </c>
      <c r="W197" s="102">
        <v>1</v>
      </c>
      <c r="X197" s="102">
        <v>18</v>
      </c>
      <c r="Y197" s="208">
        <v>1058240</v>
      </c>
      <c r="Z197" s="350"/>
      <c r="AA197" s="208">
        <v>42329.599999999999</v>
      </c>
      <c r="AB197" s="208"/>
      <c r="AC197" s="208"/>
      <c r="AD197" s="227">
        <f t="shared" si="70"/>
        <v>1100569.6000000001</v>
      </c>
      <c r="AE197" s="102">
        <v>1</v>
      </c>
      <c r="AF197" s="102">
        <v>19</v>
      </c>
      <c r="AG197" s="208">
        <v>1124380</v>
      </c>
      <c r="AH197" s="350"/>
      <c r="AI197" s="208">
        <v>67462.8</v>
      </c>
      <c r="AJ197" s="208"/>
      <c r="AK197" s="208"/>
      <c r="AL197" s="227">
        <f t="shared" si="71"/>
        <v>1191842.8</v>
      </c>
    </row>
    <row r="198" spans="1:38" ht="18.95" customHeight="1" x14ac:dyDescent="0.25">
      <c r="A198" s="102">
        <v>68</v>
      </c>
      <c r="B198" s="102" t="s">
        <v>1429</v>
      </c>
      <c r="C198" s="102">
        <v>1</v>
      </c>
      <c r="D198" s="102">
        <v>7</v>
      </c>
      <c r="E198" s="208">
        <v>992100</v>
      </c>
      <c r="F198" s="350"/>
      <c r="G198" s="208">
        <v>19842</v>
      </c>
      <c r="H198" s="208"/>
      <c r="I198" s="208"/>
      <c r="J198" s="227">
        <f t="shared" si="64"/>
        <v>1011942</v>
      </c>
      <c r="K198" s="102">
        <v>1</v>
      </c>
      <c r="L198" s="102">
        <v>6</v>
      </c>
      <c r="M198" s="208">
        <v>661400</v>
      </c>
      <c r="N198" s="350"/>
      <c r="O198" s="208">
        <v>79368</v>
      </c>
      <c r="P198" s="208"/>
      <c r="Q198" s="208"/>
      <c r="R198" s="227">
        <f t="shared" si="65"/>
        <v>740768</v>
      </c>
      <c r="S198" s="227">
        <f t="shared" si="66"/>
        <v>0</v>
      </c>
      <c r="T198" s="227">
        <f t="shared" si="67"/>
        <v>330700</v>
      </c>
      <c r="U198" s="227">
        <f t="shared" si="68"/>
        <v>-59526</v>
      </c>
      <c r="V198" s="74">
        <f t="shared" si="69"/>
        <v>271174</v>
      </c>
      <c r="W198" s="102">
        <v>1</v>
      </c>
      <c r="X198" s="102">
        <v>8</v>
      </c>
      <c r="Y198" s="208">
        <v>1058240</v>
      </c>
      <c r="Z198" s="350"/>
      <c r="AA198" s="208">
        <v>42329.599999999999</v>
      </c>
      <c r="AB198" s="208"/>
      <c r="AC198" s="208"/>
      <c r="AD198" s="227">
        <f t="shared" si="70"/>
        <v>1100569.6000000001</v>
      </c>
      <c r="AE198" s="102">
        <v>1</v>
      </c>
      <c r="AF198" s="102">
        <v>9</v>
      </c>
      <c r="AG198" s="208">
        <v>1124380</v>
      </c>
      <c r="AH198" s="350"/>
      <c r="AI198" s="208">
        <v>67462.8</v>
      </c>
      <c r="AJ198" s="208"/>
      <c r="AK198" s="208"/>
      <c r="AL198" s="227">
        <f t="shared" si="71"/>
        <v>1191842.8</v>
      </c>
    </row>
    <row r="201" spans="1:38" ht="16.5" x14ac:dyDescent="0.3">
      <c r="A201" s="30"/>
      <c r="B201" s="217" t="s">
        <v>230</v>
      </c>
      <c r="C201" s="31"/>
      <c r="D201" s="31"/>
      <c r="E201" s="31"/>
      <c r="G201" s="31"/>
      <c r="H201" s="31"/>
      <c r="I201" s="31"/>
      <c r="J201" s="3"/>
      <c r="K201" s="22"/>
      <c r="L201" s="180"/>
      <c r="M201" s="22"/>
      <c r="N201" s="375"/>
      <c r="O201" s="180"/>
      <c r="P201" s="22"/>
      <c r="Q201" s="292"/>
      <c r="R201" s="133"/>
      <c r="S201" s="180"/>
      <c r="T201" s="180"/>
      <c r="U201" s="180"/>
      <c r="V201" s="22"/>
      <c r="W201" s="31"/>
      <c r="X201" s="31"/>
      <c r="Y201" s="31"/>
      <c r="AA201" s="31"/>
      <c r="AB201" s="31"/>
      <c r="AC201" s="31"/>
      <c r="AD201" s="3"/>
      <c r="AE201" s="31"/>
      <c r="AF201" s="31"/>
      <c r="AG201" s="31"/>
      <c r="AI201" s="31"/>
      <c r="AJ201" s="31"/>
      <c r="AK201" s="31"/>
      <c r="AL201" s="3"/>
    </row>
    <row r="202" spans="1:38" ht="16.5" customHeight="1" thickBot="1" x14ac:dyDescent="0.3">
      <c r="A202" s="30"/>
      <c r="B202" s="1507"/>
      <c r="C202" s="177"/>
      <c r="D202" s="177"/>
      <c r="E202" s="177"/>
      <c r="F202" s="336"/>
      <c r="G202" s="177"/>
      <c r="H202" s="1507"/>
      <c r="I202" s="177"/>
      <c r="J202" s="178"/>
      <c r="K202" s="9"/>
      <c r="L202" s="9"/>
      <c r="M202" s="178"/>
      <c r="N202" s="363"/>
      <c r="O202" s="218"/>
      <c r="P202" s="219"/>
      <c r="Q202" s="1675"/>
      <c r="R202" s="1675"/>
      <c r="S202" s="1675"/>
      <c r="T202" s="133"/>
      <c r="U202" s="133"/>
      <c r="V202" s="148"/>
      <c r="W202" s="9"/>
      <c r="X202" s="9"/>
      <c r="Y202" s="9"/>
      <c r="Z202" s="373"/>
      <c r="AA202" s="9"/>
      <c r="AB202" s="1509"/>
      <c r="AC202" s="9"/>
      <c r="AD202" s="178"/>
      <c r="AE202" s="9"/>
      <c r="AF202" s="9"/>
      <c r="AG202" s="9"/>
      <c r="AH202" s="373"/>
      <c r="AI202" s="9"/>
      <c r="AJ202" s="1509"/>
      <c r="AK202" s="9"/>
      <c r="AL202" s="178"/>
    </row>
    <row r="203" spans="1:38" s="181" customFormat="1" ht="25.5" customHeight="1" x14ac:dyDescent="0.25">
      <c r="A203" s="30"/>
      <c r="B203" s="1884" t="s">
        <v>4726</v>
      </c>
      <c r="C203" s="1884"/>
      <c r="D203" s="1884"/>
      <c r="E203" s="1884"/>
      <c r="F203" s="1884"/>
      <c r="G203" s="1884"/>
      <c r="H203" s="1884"/>
      <c r="I203" s="1884"/>
      <c r="J203" s="1884"/>
      <c r="K203" s="1884"/>
      <c r="L203" s="1884"/>
      <c r="M203" s="180"/>
      <c r="N203" s="346"/>
      <c r="O203" s="34"/>
      <c r="P203" s="180"/>
      <c r="Q203" s="31"/>
      <c r="R203" s="41" t="s">
        <v>228</v>
      </c>
      <c r="S203" s="34"/>
      <c r="T203" s="34"/>
      <c r="U203" s="34"/>
      <c r="V203" s="180"/>
      <c r="W203" s="134"/>
      <c r="X203" s="134"/>
      <c r="Y203" s="134"/>
      <c r="Z203" s="337"/>
      <c r="AA203" s="31"/>
      <c r="AB203" s="179"/>
      <c r="AC203" s="31"/>
      <c r="AD203" s="31"/>
      <c r="AE203" s="134"/>
      <c r="AF203" s="134"/>
      <c r="AG203" s="134"/>
      <c r="AH203" s="337"/>
      <c r="AI203" s="31"/>
      <c r="AJ203" s="179"/>
      <c r="AK203" s="31"/>
      <c r="AL203" s="31"/>
    </row>
    <row r="204" spans="1:38" ht="17.25" customHeight="1" x14ac:dyDescent="0.25">
      <c r="A204" s="239"/>
      <c r="B204" s="240"/>
      <c r="C204" s="1515" t="s">
        <v>1684</v>
      </c>
      <c r="D204" s="1515"/>
      <c r="E204" s="1515"/>
      <c r="F204" s="1516"/>
      <c r="G204" s="241"/>
      <c r="H204" s="242"/>
      <c r="I204" s="1517"/>
      <c r="J204" s="243"/>
      <c r="K204" s="1518" t="s">
        <v>395</v>
      </c>
      <c r="L204" s="1515"/>
      <c r="M204" s="1515"/>
      <c r="N204" s="1516"/>
      <c r="O204" s="1519"/>
      <c r="P204" s="1517"/>
      <c r="Q204" s="243"/>
      <c r="R204" s="243"/>
      <c r="S204" s="1873" t="s">
        <v>264</v>
      </c>
      <c r="T204" s="1874"/>
      <c r="U204" s="1874"/>
      <c r="V204" s="1875"/>
      <c r="W204" s="1515" t="s">
        <v>4719</v>
      </c>
      <c r="X204" s="1515"/>
      <c r="Y204" s="1515"/>
      <c r="Z204" s="1516"/>
      <c r="AA204" s="241"/>
      <c r="AB204" s="242"/>
      <c r="AC204" s="1517"/>
      <c r="AD204" s="243"/>
      <c r="AE204" s="1515" t="s">
        <v>1685</v>
      </c>
      <c r="AF204" s="1515"/>
      <c r="AG204" s="1515"/>
      <c r="AH204" s="1516"/>
      <c r="AI204" s="241"/>
      <c r="AJ204" s="242"/>
      <c r="AK204" s="1517"/>
      <c r="AL204" s="243"/>
    </row>
    <row r="205" spans="1:38" s="181" customFormat="1" ht="16.5" customHeight="1" x14ac:dyDescent="0.25">
      <c r="A205" s="244"/>
      <c r="B205" s="245"/>
      <c r="C205" s="239"/>
      <c r="D205" s="239"/>
      <c r="E205" s="239"/>
      <c r="F205" s="374" t="s">
        <v>262</v>
      </c>
      <c r="G205" s="246"/>
      <c r="H205" s="247"/>
      <c r="I205" s="243"/>
      <c r="J205" s="220"/>
      <c r="K205" s="239"/>
      <c r="L205" s="239"/>
      <c r="M205" s="239"/>
      <c r="N205" s="346"/>
      <c r="O205" s="248" t="s">
        <v>262</v>
      </c>
      <c r="P205" s="248"/>
      <c r="Q205" s="22"/>
      <c r="R205" s="220"/>
      <c r="S205" s="239"/>
      <c r="T205" s="1881" t="s">
        <v>259</v>
      </c>
      <c r="U205" s="1881" t="s">
        <v>262</v>
      </c>
      <c r="V205" s="239"/>
      <c r="W205" s="239"/>
      <c r="X205" s="239"/>
      <c r="Y205" s="239"/>
      <c r="Z205" s="374" t="s">
        <v>262</v>
      </c>
      <c r="AA205" s="246"/>
      <c r="AB205" s="247"/>
      <c r="AC205" s="243"/>
      <c r="AD205" s="220"/>
      <c r="AE205" s="239"/>
      <c r="AF205" s="239"/>
      <c r="AG205" s="239"/>
      <c r="AH205" s="374" t="s">
        <v>262</v>
      </c>
      <c r="AI205" s="246"/>
      <c r="AJ205" s="247"/>
      <c r="AK205" s="243"/>
      <c r="AL205" s="220"/>
    </row>
    <row r="206" spans="1:38" s="181" customFormat="1" ht="89.25" x14ac:dyDescent="0.25">
      <c r="A206" s="224" t="s">
        <v>114</v>
      </c>
      <c r="B206" s="1511" t="s">
        <v>231</v>
      </c>
      <c r="C206" s="1511" t="s">
        <v>223</v>
      </c>
      <c r="D206" s="1511" t="s">
        <v>258</v>
      </c>
      <c r="E206" s="1513" t="s">
        <v>259</v>
      </c>
      <c r="F206" s="530" t="s">
        <v>333</v>
      </c>
      <c r="G206" s="258" t="s">
        <v>311</v>
      </c>
      <c r="H206" s="258" t="s">
        <v>260</v>
      </c>
      <c r="I206" s="258" t="s">
        <v>312</v>
      </c>
      <c r="J206" s="1513" t="s">
        <v>261</v>
      </c>
      <c r="K206" s="1511" t="s">
        <v>223</v>
      </c>
      <c r="L206" s="1511" t="s">
        <v>258</v>
      </c>
      <c r="M206" s="1513" t="s">
        <v>259</v>
      </c>
      <c r="N206" s="531" t="s">
        <v>333</v>
      </c>
      <c r="O206" s="258" t="s">
        <v>311</v>
      </c>
      <c r="P206" s="258" t="s">
        <v>260</v>
      </c>
      <c r="Q206" s="258" t="s">
        <v>312</v>
      </c>
      <c r="R206" s="1513" t="s">
        <v>261</v>
      </c>
      <c r="S206" s="1511" t="s">
        <v>223</v>
      </c>
      <c r="T206" s="1882"/>
      <c r="U206" s="1882"/>
      <c r="V206" s="1511" t="s">
        <v>263</v>
      </c>
      <c r="W206" s="1511" t="s">
        <v>223</v>
      </c>
      <c r="X206" s="1511" t="s">
        <v>258</v>
      </c>
      <c r="Y206" s="1513" t="s">
        <v>259</v>
      </c>
      <c r="Z206" s="530" t="s">
        <v>333</v>
      </c>
      <c r="AA206" s="258" t="s">
        <v>311</v>
      </c>
      <c r="AB206" s="258" t="s">
        <v>260</v>
      </c>
      <c r="AC206" s="258" t="s">
        <v>312</v>
      </c>
      <c r="AD206" s="1513" t="s">
        <v>261</v>
      </c>
      <c r="AE206" s="1511" t="s">
        <v>223</v>
      </c>
      <c r="AF206" s="1511" t="s">
        <v>258</v>
      </c>
      <c r="AG206" s="1513" t="s">
        <v>259</v>
      </c>
      <c r="AH206" s="530" t="s">
        <v>333</v>
      </c>
      <c r="AI206" s="258" t="s">
        <v>311</v>
      </c>
      <c r="AJ206" s="258" t="s">
        <v>260</v>
      </c>
      <c r="AK206" s="258" t="s">
        <v>312</v>
      </c>
      <c r="AL206" s="1513" t="s">
        <v>261</v>
      </c>
    </row>
    <row r="207" spans="1:38" s="15" customFormat="1" ht="12.75" x14ac:dyDescent="0.25">
      <c r="A207" s="123">
        <v>1</v>
      </c>
      <c r="B207" s="123">
        <v>2</v>
      </c>
      <c r="C207" s="224">
        <v>3</v>
      </c>
      <c r="D207" s="123">
        <v>4</v>
      </c>
      <c r="E207" s="123">
        <v>5</v>
      </c>
      <c r="F207" s="347">
        <v>6</v>
      </c>
      <c r="G207" s="123">
        <v>7</v>
      </c>
      <c r="H207" s="123">
        <v>8</v>
      </c>
      <c r="I207" s="224">
        <v>9</v>
      </c>
      <c r="J207" s="123">
        <v>10</v>
      </c>
      <c r="K207" s="123">
        <v>11</v>
      </c>
      <c r="L207" s="224">
        <v>12</v>
      </c>
      <c r="M207" s="123">
        <v>13</v>
      </c>
      <c r="N207" s="347">
        <v>14</v>
      </c>
      <c r="O207" s="224">
        <v>15</v>
      </c>
      <c r="P207" s="123">
        <v>16</v>
      </c>
      <c r="Q207" s="123">
        <v>17</v>
      </c>
      <c r="R207" s="224">
        <v>18</v>
      </c>
      <c r="S207" s="123">
        <v>19</v>
      </c>
      <c r="T207" s="123">
        <v>20</v>
      </c>
      <c r="U207" s="224">
        <v>21</v>
      </c>
      <c r="V207" s="123">
        <v>22</v>
      </c>
      <c r="W207" s="224">
        <v>23</v>
      </c>
      <c r="X207" s="123">
        <v>24</v>
      </c>
      <c r="Y207" s="224">
        <v>25</v>
      </c>
      <c r="Z207" s="123">
        <v>26</v>
      </c>
      <c r="AA207" s="224">
        <v>27</v>
      </c>
      <c r="AB207" s="123">
        <v>28</v>
      </c>
      <c r="AC207" s="224">
        <v>29</v>
      </c>
      <c r="AD207" s="123">
        <v>30</v>
      </c>
      <c r="AE207" s="224">
        <v>31</v>
      </c>
      <c r="AF207" s="123">
        <v>32</v>
      </c>
      <c r="AG207" s="224">
        <v>33</v>
      </c>
      <c r="AH207" s="123">
        <v>34</v>
      </c>
      <c r="AI207" s="224">
        <v>35</v>
      </c>
      <c r="AJ207" s="123">
        <v>36</v>
      </c>
      <c r="AK207" s="224">
        <v>37</v>
      </c>
      <c r="AL207" s="123">
        <v>38</v>
      </c>
    </row>
    <row r="208" spans="1:38" x14ac:dyDescent="0.25">
      <c r="A208" s="102"/>
      <c r="B208" s="226" t="s">
        <v>265</v>
      </c>
      <c r="C208" s="102"/>
      <c r="D208" s="102"/>
      <c r="E208" s="208"/>
      <c r="F208" s="350"/>
      <c r="G208" s="208"/>
      <c r="H208" s="208"/>
      <c r="I208" s="208"/>
      <c r="J208" s="208"/>
      <c r="K208" s="102"/>
      <c r="L208" s="102"/>
      <c r="M208" s="208"/>
      <c r="N208" s="350"/>
      <c r="O208" s="208"/>
      <c r="P208" s="208"/>
      <c r="Q208" s="208"/>
      <c r="R208" s="208"/>
      <c r="S208" s="227"/>
      <c r="T208" s="227"/>
      <c r="U208" s="227"/>
      <c r="V208" s="1508"/>
      <c r="W208" s="102"/>
      <c r="X208" s="102"/>
      <c r="Y208" s="208"/>
      <c r="Z208" s="350"/>
      <c r="AA208" s="208"/>
      <c r="AB208" s="208"/>
      <c r="AC208" s="208"/>
      <c r="AD208" s="208"/>
      <c r="AE208" s="102"/>
      <c r="AF208" s="102"/>
      <c r="AG208" s="208"/>
      <c r="AH208" s="350"/>
      <c r="AI208" s="208"/>
      <c r="AJ208" s="208"/>
      <c r="AK208" s="208"/>
      <c r="AL208" s="208"/>
    </row>
    <row r="209" spans="1:38" x14ac:dyDescent="0.25">
      <c r="A209" s="102"/>
      <c r="B209" s="226"/>
      <c r="C209" s="102"/>
      <c r="D209" s="102"/>
      <c r="E209" s="208"/>
      <c r="F209" s="350"/>
      <c r="G209" s="208"/>
      <c r="H209" s="208"/>
      <c r="I209" s="208"/>
      <c r="J209" s="208"/>
      <c r="K209" s="102"/>
      <c r="L209" s="102"/>
      <c r="M209" s="208"/>
      <c r="N209" s="350"/>
      <c r="O209" s="208"/>
      <c r="P209" s="208"/>
      <c r="Q209" s="208"/>
      <c r="R209" s="208"/>
      <c r="S209" s="227"/>
      <c r="T209" s="227"/>
      <c r="U209" s="227"/>
      <c r="V209" s="1508"/>
      <c r="W209" s="102"/>
      <c r="X209" s="102"/>
      <c r="Y209" s="208"/>
      <c r="Z209" s="350"/>
      <c r="AA209" s="208"/>
      <c r="AB209" s="208"/>
      <c r="AC209" s="208"/>
      <c r="AD209" s="208"/>
      <c r="AE209" s="102"/>
      <c r="AF209" s="102"/>
      <c r="AG209" s="208"/>
      <c r="AH209" s="350"/>
      <c r="AI209" s="208"/>
      <c r="AJ209" s="208"/>
      <c r="AK209" s="208"/>
      <c r="AL209" s="208"/>
    </row>
    <row r="210" spans="1:38" ht="14.25" x14ac:dyDescent="0.25">
      <c r="A210" s="102"/>
      <c r="B210" s="228" t="s">
        <v>113</v>
      </c>
      <c r="C210" s="227">
        <f>SUM(C212:C217)</f>
        <v>6</v>
      </c>
      <c r="D210" s="227"/>
      <c r="E210" s="227">
        <f t="shared" ref="E210:K210" si="72">SUM(E212:E217)</f>
        <v>6051810</v>
      </c>
      <c r="F210" s="227">
        <f t="shared" si="72"/>
        <v>0</v>
      </c>
      <c r="G210" s="227">
        <f t="shared" si="72"/>
        <v>1343296.5</v>
      </c>
      <c r="H210" s="227">
        <f t="shared" si="72"/>
        <v>8000</v>
      </c>
      <c r="I210" s="227">
        <f t="shared" si="72"/>
        <v>0</v>
      </c>
      <c r="J210" s="229">
        <f t="shared" si="72"/>
        <v>7403106.5</v>
      </c>
      <c r="K210" s="227">
        <f t="shared" si="72"/>
        <v>6</v>
      </c>
      <c r="L210" s="227"/>
      <c r="M210" s="227">
        <f t="shared" ref="M210:AE210" si="73">SUM(M212:M217)</f>
        <v>4034540</v>
      </c>
      <c r="N210" s="227">
        <f t="shared" si="73"/>
        <v>0</v>
      </c>
      <c r="O210" s="227">
        <f t="shared" si="73"/>
        <v>1080054.7</v>
      </c>
      <c r="P210" s="227">
        <f t="shared" si="73"/>
        <v>8000</v>
      </c>
      <c r="Q210" s="227">
        <f t="shared" si="73"/>
        <v>0</v>
      </c>
      <c r="R210" s="229">
        <f t="shared" si="73"/>
        <v>5122594.7</v>
      </c>
      <c r="S210" s="227">
        <f t="shared" si="73"/>
        <v>0</v>
      </c>
      <c r="T210" s="227">
        <f t="shared" si="73"/>
        <v>2017270</v>
      </c>
      <c r="U210" s="227">
        <f t="shared" si="73"/>
        <v>263241.8</v>
      </c>
      <c r="V210" s="227">
        <f t="shared" si="73"/>
        <v>2280511.7999999998</v>
      </c>
      <c r="W210" s="227">
        <f t="shared" si="73"/>
        <v>6</v>
      </c>
      <c r="X210" s="227">
        <f t="shared" si="73"/>
        <v>85</v>
      </c>
      <c r="Y210" s="227">
        <f t="shared" si="73"/>
        <v>6455264</v>
      </c>
      <c r="Z210" s="227">
        <f t="shared" si="73"/>
        <v>0</v>
      </c>
      <c r="AA210" s="227">
        <f t="shared" si="73"/>
        <v>1471078.98</v>
      </c>
      <c r="AB210" s="227">
        <f t="shared" si="73"/>
        <v>8000</v>
      </c>
      <c r="AC210" s="227">
        <f t="shared" si="73"/>
        <v>0</v>
      </c>
      <c r="AD210" s="229">
        <f t="shared" si="73"/>
        <v>7934342.9800000004</v>
      </c>
      <c r="AE210" s="227">
        <f t="shared" si="73"/>
        <v>6</v>
      </c>
      <c r="AF210" s="227"/>
      <c r="AG210" s="227">
        <f t="shared" ref="AG210:AL210" si="74">SUM(AG212:AG217)</f>
        <v>6858718</v>
      </c>
      <c r="AH210" s="227">
        <f t="shared" si="74"/>
        <v>0</v>
      </c>
      <c r="AI210" s="227">
        <f t="shared" si="74"/>
        <v>1607062.82</v>
      </c>
      <c r="AJ210" s="227">
        <f t="shared" si="74"/>
        <v>8000</v>
      </c>
      <c r="AK210" s="227">
        <f t="shared" si="74"/>
        <v>0</v>
      </c>
      <c r="AL210" s="229">
        <f t="shared" si="74"/>
        <v>8473780.8200000003</v>
      </c>
    </row>
    <row r="211" spans="1:38" x14ac:dyDescent="0.25">
      <c r="A211" s="102"/>
      <c r="B211" s="191" t="s">
        <v>126</v>
      </c>
      <c r="C211" s="102"/>
      <c r="D211" s="102"/>
      <c r="E211" s="208"/>
      <c r="F211" s="350"/>
      <c r="G211" s="208"/>
      <c r="H211" s="208"/>
      <c r="I211" s="208"/>
      <c r="J211" s="208"/>
      <c r="K211" s="102"/>
      <c r="L211" s="102"/>
      <c r="M211" s="208"/>
      <c r="N211" s="350"/>
      <c r="O211" s="208"/>
      <c r="P211" s="208"/>
      <c r="Q211" s="208"/>
      <c r="R211" s="208"/>
      <c r="S211" s="227"/>
      <c r="T211" s="227"/>
      <c r="U211" s="227"/>
      <c r="V211" s="1508"/>
      <c r="W211" s="102"/>
      <c r="X211" s="102"/>
      <c r="Y211" s="208"/>
      <c r="Z211" s="350"/>
      <c r="AA211" s="208"/>
      <c r="AB211" s="208"/>
      <c r="AC211" s="208"/>
      <c r="AD211" s="208"/>
      <c r="AE211" s="102"/>
      <c r="AF211" s="102"/>
      <c r="AG211" s="208"/>
      <c r="AH211" s="350"/>
      <c r="AI211" s="208"/>
      <c r="AJ211" s="208"/>
      <c r="AK211" s="208"/>
      <c r="AL211" s="208"/>
    </row>
    <row r="212" spans="1:38" ht="18.95" customHeight="1" x14ac:dyDescent="0.25">
      <c r="A212" s="102">
        <v>1</v>
      </c>
      <c r="B212" s="102" t="s">
        <v>1512</v>
      </c>
      <c r="C212" s="102">
        <v>1</v>
      </c>
      <c r="D212" s="102">
        <v>10</v>
      </c>
      <c r="E212" s="208">
        <v>1091310</v>
      </c>
      <c r="F212" s="350"/>
      <c r="G212" s="208">
        <v>218262</v>
      </c>
      <c r="H212" s="208"/>
      <c r="I212" s="208"/>
      <c r="J212" s="227">
        <f>+E212+F212+G212+H212</f>
        <v>1309572</v>
      </c>
      <c r="K212" s="102">
        <v>1</v>
      </c>
      <c r="L212" s="102">
        <v>9</v>
      </c>
      <c r="M212" s="208">
        <v>727540</v>
      </c>
      <c r="N212" s="350"/>
      <c r="O212" s="208">
        <v>130957.2</v>
      </c>
      <c r="P212" s="208"/>
      <c r="Q212" s="208"/>
      <c r="R212" s="227">
        <f>M212+O212+P212+Q212</f>
        <v>858497.2</v>
      </c>
      <c r="S212" s="227">
        <f t="shared" ref="S212:S217" si="75">C212-K212</f>
        <v>0</v>
      </c>
      <c r="T212" s="227">
        <f t="shared" ref="T212:T217" si="76">+E212-M212</f>
        <v>363770</v>
      </c>
      <c r="U212" s="227">
        <f t="shared" ref="U212:U217" si="77">+G212+H212+I212-O212-P212-Q212</f>
        <v>87304.8</v>
      </c>
      <c r="V212" s="74">
        <f>J212-R212</f>
        <v>451074.80000000005</v>
      </c>
      <c r="W212" s="102">
        <v>1</v>
      </c>
      <c r="X212" s="102">
        <v>11</v>
      </c>
      <c r="Y212" s="208">
        <v>1164064</v>
      </c>
      <c r="Z212" s="350"/>
      <c r="AA212" s="208">
        <v>256094.07999999999</v>
      </c>
      <c r="AB212" s="208"/>
      <c r="AC212" s="208"/>
      <c r="AD212" s="227">
        <f t="shared" ref="AD212:AD217" si="78">Y212+AA212+AB212+AC212</f>
        <v>1420158.08</v>
      </c>
      <c r="AE212" s="102">
        <v>1</v>
      </c>
      <c r="AF212" s="102">
        <v>12</v>
      </c>
      <c r="AG212" s="208">
        <v>1236818</v>
      </c>
      <c r="AH212" s="350"/>
      <c r="AI212" s="208">
        <v>296836.32</v>
      </c>
      <c r="AJ212" s="208"/>
      <c r="AK212" s="208"/>
      <c r="AL212" s="227">
        <f t="shared" ref="AL212:AL217" si="79">AG212+AI212+AJ212+AK212</f>
        <v>1533654.32</v>
      </c>
    </row>
    <row r="213" spans="1:38" ht="18.95" customHeight="1" x14ac:dyDescent="0.25">
      <c r="A213" s="102">
        <v>2</v>
      </c>
      <c r="B213" s="102" t="s">
        <v>1513</v>
      </c>
      <c r="C213" s="102">
        <v>1</v>
      </c>
      <c r="D213" s="102">
        <v>22</v>
      </c>
      <c r="E213" s="208">
        <v>992100</v>
      </c>
      <c r="F213" s="350"/>
      <c r="G213" s="208">
        <v>297630</v>
      </c>
      <c r="H213" s="208"/>
      <c r="I213" s="208"/>
      <c r="J213" s="227">
        <f t="shared" ref="J213:J217" si="80">+E213+F213+G213+H213</f>
        <v>1289730</v>
      </c>
      <c r="K213" s="102">
        <v>1</v>
      </c>
      <c r="L213" s="102">
        <v>21</v>
      </c>
      <c r="M213" s="208">
        <v>661400</v>
      </c>
      <c r="N213" s="350"/>
      <c r="O213" s="208">
        <v>287043</v>
      </c>
      <c r="P213" s="208"/>
      <c r="Q213" s="208"/>
      <c r="R213" s="227">
        <f t="shared" ref="R213:R217" si="81">M213+O213+P213+Q213</f>
        <v>948443</v>
      </c>
      <c r="S213" s="227">
        <f t="shared" si="75"/>
        <v>0</v>
      </c>
      <c r="T213" s="227">
        <f t="shared" si="76"/>
        <v>330700</v>
      </c>
      <c r="U213" s="227">
        <f t="shared" si="77"/>
        <v>10587</v>
      </c>
      <c r="V213" s="74">
        <f t="shared" ref="V213:V217" si="82">J213-R213</f>
        <v>341287</v>
      </c>
      <c r="W213" s="102">
        <v>1</v>
      </c>
      <c r="X213" s="102">
        <v>23</v>
      </c>
      <c r="Y213" s="208">
        <v>1058240</v>
      </c>
      <c r="Z213" s="350"/>
      <c r="AA213" s="208">
        <v>317472</v>
      </c>
      <c r="AB213" s="208"/>
      <c r="AC213" s="208"/>
      <c r="AD213" s="227">
        <f t="shared" si="78"/>
        <v>1375712</v>
      </c>
      <c r="AE213" s="102">
        <v>1</v>
      </c>
      <c r="AF213" s="102">
        <v>24</v>
      </c>
      <c r="AG213" s="208">
        <v>1124380</v>
      </c>
      <c r="AH213" s="350"/>
      <c r="AI213" s="208">
        <v>337314</v>
      </c>
      <c r="AJ213" s="208"/>
      <c r="AK213" s="208"/>
      <c r="AL213" s="227">
        <f t="shared" si="79"/>
        <v>1461694</v>
      </c>
    </row>
    <row r="214" spans="1:38" ht="18.95" customHeight="1" x14ac:dyDescent="0.25">
      <c r="A214" s="102">
        <v>3</v>
      </c>
      <c r="B214" s="102" t="s">
        <v>1566</v>
      </c>
      <c r="C214" s="102">
        <v>1</v>
      </c>
      <c r="D214" s="102">
        <v>4</v>
      </c>
      <c r="E214" s="208">
        <v>992100</v>
      </c>
      <c r="F214" s="350"/>
      <c r="G214" s="208">
        <v>79368</v>
      </c>
      <c r="H214" s="208"/>
      <c r="I214" s="208"/>
      <c r="J214" s="227">
        <f t="shared" si="80"/>
        <v>1071468</v>
      </c>
      <c r="K214" s="102">
        <v>1</v>
      </c>
      <c r="L214" s="102">
        <v>3</v>
      </c>
      <c r="M214" s="208">
        <v>661400</v>
      </c>
      <c r="N214" s="350"/>
      <c r="O214" s="208">
        <v>39684</v>
      </c>
      <c r="P214" s="208"/>
      <c r="Q214" s="208"/>
      <c r="R214" s="227">
        <f t="shared" si="81"/>
        <v>701084</v>
      </c>
      <c r="S214" s="227">
        <f t="shared" si="75"/>
        <v>0</v>
      </c>
      <c r="T214" s="227">
        <f t="shared" si="76"/>
        <v>330700</v>
      </c>
      <c r="U214" s="227">
        <f t="shared" si="77"/>
        <v>39684</v>
      </c>
      <c r="V214" s="74">
        <f t="shared" si="82"/>
        <v>370384</v>
      </c>
      <c r="W214" s="102">
        <v>1</v>
      </c>
      <c r="X214" s="102">
        <v>5</v>
      </c>
      <c r="Y214" s="208">
        <v>1058240</v>
      </c>
      <c r="Z214" s="350"/>
      <c r="AA214" s="208">
        <v>105824</v>
      </c>
      <c r="AB214" s="208"/>
      <c r="AC214" s="208"/>
      <c r="AD214" s="227">
        <f t="shared" si="78"/>
        <v>1164064</v>
      </c>
      <c r="AE214" s="102">
        <v>1</v>
      </c>
      <c r="AF214" s="102">
        <v>6</v>
      </c>
      <c r="AG214" s="208">
        <v>1124380</v>
      </c>
      <c r="AH214" s="350"/>
      <c r="AI214" s="208">
        <v>134925.6</v>
      </c>
      <c r="AJ214" s="208"/>
      <c r="AK214" s="208"/>
      <c r="AL214" s="227">
        <f t="shared" si="79"/>
        <v>1259305.6000000001</v>
      </c>
    </row>
    <row r="215" spans="1:38" ht="18.95" customHeight="1" x14ac:dyDescent="0.25">
      <c r="A215" s="102">
        <v>4</v>
      </c>
      <c r="B215" s="102" t="s">
        <v>1571</v>
      </c>
      <c r="C215" s="102">
        <v>1</v>
      </c>
      <c r="D215" s="102">
        <v>2</v>
      </c>
      <c r="E215" s="208">
        <v>992100</v>
      </c>
      <c r="F215" s="350"/>
      <c r="G215" s="208">
        <v>39684</v>
      </c>
      <c r="H215" s="208">
        <v>8000</v>
      </c>
      <c r="I215" s="208"/>
      <c r="J215" s="227">
        <f t="shared" si="80"/>
        <v>1039784</v>
      </c>
      <c r="K215" s="102">
        <v>1</v>
      </c>
      <c r="L215" s="102">
        <v>1</v>
      </c>
      <c r="M215" s="208">
        <v>661400</v>
      </c>
      <c r="N215" s="350"/>
      <c r="O215" s="208">
        <v>13228</v>
      </c>
      <c r="P215" s="208">
        <v>8000</v>
      </c>
      <c r="Q215" s="208"/>
      <c r="R215" s="227">
        <f t="shared" si="81"/>
        <v>682628</v>
      </c>
      <c r="S215" s="227">
        <f t="shared" si="75"/>
        <v>0</v>
      </c>
      <c r="T215" s="227">
        <f t="shared" si="76"/>
        <v>330700</v>
      </c>
      <c r="U215" s="227">
        <f t="shared" si="77"/>
        <v>26456</v>
      </c>
      <c r="V215" s="74">
        <f t="shared" si="82"/>
        <v>357156</v>
      </c>
      <c r="W215" s="102">
        <v>1</v>
      </c>
      <c r="X215" s="102">
        <v>3</v>
      </c>
      <c r="Y215" s="208">
        <v>1058240</v>
      </c>
      <c r="Z215" s="350"/>
      <c r="AA215" s="208">
        <v>63494.399999999994</v>
      </c>
      <c r="AB215" s="208">
        <v>8000</v>
      </c>
      <c r="AC215" s="208"/>
      <c r="AD215" s="227">
        <f t="shared" si="78"/>
        <v>1129734.3999999999</v>
      </c>
      <c r="AE215" s="102">
        <v>1</v>
      </c>
      <c r="AF215" s="102">
        <v>4</v>
      </c>
      <c r="AG215" s="208">
        <v>1124380</v>
      </c>
      <c r="AH215" s="350"/>
      <c r="AI215" s="208">
        <v>89950.400000000009</v>
      </c>
      <c r="AJ215" s="208">
        <v>8000</v>
      </c>
      <c r="AK215" s="208"/>
      <c r="AL215" s="227">
        <f t="shared" si="79"/>
        <v>1222330.3999999999</v>
      </c>
    </row>
    <row r="216" spans="1:38" ht="18.95" customHeight="1" x14ac:dyDescent="0.25">
      <c r="A216" s="102">
        <v>5</v>
      </c>
      <c r="B216" s="102" t="s">
        <v>1514</v>
      </c>
      <c r="C216" s="102">
        <v>1</v>
      </c>
      <c r="D216" s="102">
        <v>16</v>
      </c>
      <c r="E216" s="208">
        <v>992100</v>
      </c>
      <c r="F216" s="350"/>
      <c r="G216" s="208">
        <v>297630</v>
      </c>
      <c r="H216" s="208"/>
      <c r="I216" s="208"/>
      <c r="J216" s="227">
        <f t="shared" si="80"/>
        <v>1289730</v>
      </c>
      <c r="K216" s="102">
        <v>1</v>
      </c>
      <c r="L216" s="102">
        <v>15</v>
      </c>
      <c r="M216" s="208">
        <v>661400</v>
      </c>
      <c r="N216" s="350"/>
      <c r="O216" s="208">
        <v>198420</v>
      </c>
      <c r="P216" s="208"/>
      <c r="Q216" s="208"/>
      <c r="R216" s="227">
        <f t="shared" si="81"/>
        <v>859820</v>
      </c>
      <c r="S216" s="227">
        <f t="shared" si="75"/>
        <v>0</v>
      </c>
      <c r="T216" s="227">
        <f t="shared" si="76"/>
        <v>330700</v>
      </c>
      <c r="U216" s="227">
        <f t="shared" si="77"/>
        <v>99210</v>
      </c>
      <c r="V216" s="74">
        <f t="shared" si="82"/>
        <v>429910</v>
      </c>
      <c r="W216" s="102">
        <v>1</v>
      </c>
      <c r="X216" s="102">
        <v>17</v>
      </c>
      <c r="Y216" s="208">
        <v>1058240</v>
      </c>
      <c r="Z216" s="350"/>
      <c r="AA216" s="208">
        <v>317472</v>
      </c>
      <c r="AB216" s="208"/>
      <c r="AC216" s="208"/>
      <c r="AD216" s="227">
        <f t="shared" si="78"/>
        <v>1375712</v>
      </c>
      <c r="AE216" s="102">
        <v>1</v>
      </c>
      <c r="AF216" s="102">
        <v>18</v>
      </c>
      <c r="AG216" s="208">
        <v>1124380</v>
      </c>
      <c r="AH216" s="350"/>
      <c r="AI216" s="208">
        <v>337314</v>
      </c>
      <c r="AJ216" s="208"/>
      <c r="AK216" s="208"/>
      <c r="AL216" s="227">
        <f t="shared" si="79"/>
        <v>1461694</v>
      </c>
    </row>
    <row r="217" spans="1:38" ht="18.95" customHeight="1" x14ac:dyDescent="0.25">
      <c r="A217" s="102">
        <v>6</v>
      </c>
      <c r="B217" s="102" t="s">
        <v>1515</v>
      </c>
      <c r="C217" s="102">
        <v>1</v>
      </c>
      <c r="D217" s="102">
        <v>25</v>
      </c>
      <c r="E217" s="208">
        <v>992100</v>
      </c>
      <c r="F217" s="350"/>
      <c r="G217" s="208">
        <v>410722.5</v>
      </c>
      <c r="H217" s="208"/>
      <c r="I217" s="208"/>
      <c r="J217" s="227">
        <f t="shared" si="80"/>
        <v>1402822.5</v>
      </c>
      <c r="K217" s="102">
        <v>1</v>
      </c>
      <c r="L217" s="102">
        <v>24</v>
      </c>
      <c r="M217" s="208">
        <v>661400</v>
      </c>
      <c r="N217" s="350"/>
      <c r="O217" s="208">
        <v>410722.5</v>
      </c>
      <c r="P217" s="208"/>
      <c r="Q217" s="208"/>
      <c r="R217" s="227">
        <f t="shared" si="81"/>
        <v>1072122.5</v>
      </c>
      <c r="S217" s="227">
        <f t="shared" si="75"/>
        <v>0</v>
      </c>
      <c r="T217" s="227">
        <f t="shared" si="76"/>
        <v>330700</v>
      </c>
      <c r="U217" s="227">
        <f t="shared" si="77"/>
        <v>0</v>
      </c>
      <c r="V217" s="74">
        <f t="shared" si="82"/>
        <v>330700</v>
      </c>
      <c r="W217" s="102">
        <v>1</v>
      </c>
      <c r="X217" s="102">
        <v>26</v>
      </c>
      <c r="Y217" s="208">
        <v>1058240</v>
      </c>
      <c r="Z217" s="350"/>
      <c r="AA217" s="208">
        <v>410722.5</v>
      </c>
      <c r="AB217" s="208"/>
      <c r="AC217" s="208"/>
      <c r="AD217" s="227">
        <f t="shared" si="78"/>
        <v>1468962.5</v>
      </c>
      <c r="AE217" s="102">
        <v>1</v>
      </c>
      <c r="AF217" s="102">
        <v>27</v>
      </c>
      <c r="AG217" s="208">
        <v>1124380</v>
      </c>
      <c r="AH217" s="350"/>
      <c r="AI217" s="208">
        <v>410722.5</v>
      </c>
      <c r="AJ217" s="208"/>
      <c r="AK217" s="208"/>
      <c r="AL217" s="227">
        <f t="shared" si="79"/>
        <v>1535102.5</v>
      </c>
    </row>
    <row r="220" spans="1:38" ht="16.5" x14ac:dyDescent="0.3">
      <c r="A220" s="30"/>
      <c r="B220" s="217" t="s">
        <v>230</v>
      </c>
      <c r="C220" s="31"/>
      <c r="D220" s="31"/>
      <c r="E220" s="31"/>
      <c r="G220" s="31"/>
      <c r="H220" s="31"/>
      <c r="I220" s="31"/>
      <c r="J220" s="3"/>
      <c r="K220" s="22"/>
      <c r="L220" s="180"/>
      <c r="M220" s="22"/>
      <c r="N220" s="375"/>
      <c r="O220" s="180"/>
      <c r="P220" s="22"/>
      <c r="Q220" s="292"/>
      <c r="R220" s="133"/>
      <c r="S220" s="180"/>
      <c r="T220" s="180"/>
      <c r="U220" s="180"/>
      <c r="V220" s="22"/>
      <c r="W220" s="31"/>
      <c r="X220" s="31"/>
      <c r="Y220" s="31"/>
      <c r="AA220" s="31"/>
      <c r="AB220" s="31"/>
      <c r="AC220" s="31"/>
      <c r="AD220" s="3"/>
      <c r="AE220" s="31"/>
      <c r="AF220" s="31"/>
      <c r="AG220" s="31"/>
      <c r="AI220" s="31"/>
      <c r="AJ220" s="31"/>
      <c r="AK220" s="31"/>
      <c r="AL220" s="3"/>
    </row>
    <row r="221" spans="1:38" ht="16.5" customHeight="1" thickBot="1" x14ac:dyDescent="0.3">
      <c r="A221" s="30"/>
      <c r="B221" s="1507"/>
      <c r="C221" s="177"/>
      <c r="D221" s="177"/>
      <c r="E221" s="177"/>
      <c r="F221" s="336"/>
      <c r="G221" s="177"/>
      <c r="H221" s="1507"/>
      <c r="I221" s="177"/>
      <c r="J221" s="178"/>
      <c r="K221" s="9"/>
      <c r="L221" s="9"/>
      <c r="M221" s="178"/>
      <c r="N221" s="363"/>
      <c r="O221" s="218"/>
      <c r="P221" s="219"/>
      <c r="Q221" s="1675"/>
      <c r="R221" s="1675"/>
      <c r="S221" s="1675"/>
      <c r="T221" s="133"/>
      <c r="U221" s="133"/>
      <c r="V221" s="148"/>
      <c r="W221" s="9"/>
      <c r="X221" s="9"/>
      <c r="Y221" s="9"/>
      <c r="Z221" s="373"/>
      <c r="AA221" s="9"/>
      <c r="AB221" s="1509"/>
      <c r="AC221" s="9"/>
      <c r="AD221" s="178"/>
      <c r="AE221" s="9"/>
      <c r="AF221" s="9"/>
      <c r="AG221" s="9"/>
      <c r="AH221" s="373"/>
      <c r="AI221" s="9"/>
      <c r="AJ221" s="1509"/>
      <c r="AK221" s="9"/>
      <c r="AL221" s="178"/>
    </row>
    <row r="222" spans="1:38" s="181" customFormat="1" ht="36" customHeight="1" x14ac:dyDescent="0.25">
      <c r="A222" s="30"/>
      <c r="B222" s="1884" t="s">
        <v>4727</v>
      </c>
      <c r="C222" s="1884"/>
      <c r="D222" s="1884"/>
      <c r="E222" s="1884"/>
      <c r="F222" s="1884"/>
      <c r="G222" s="1884"/>
      <c r="H222" s="1884"/>
      <c r="I222" s="1884"/>
      <c r="J222" s="1884"/>
      <c r="K222" s="1884"/>
      <c r="L222" s="1884"/>
      <c r="M222" s="180"/>
      <c r="N222" s="346"/>
      <c r="O222" s="34"/>
      <c r="P222" s="180"/>
      <c r="Q222" s="31"/>
      <c r="R222" s="41" t="s">
        <v>228</v>
      </c>
      <c r="S222" s="34"/>
      <c r="T222" s="34"/>
      <c r="U222" s="34"/>
      <c r="V222" s="180"/>
      <c r="W222" s="134"/>
      <c r="X222" s="134"/>
      <c r="Y222" s="134"/>
      <c r="Z222" s="337"/>
      <c r="AA222" s="31"/>
      <c r="AB222" s="179"/>
      <c r="AC222" s="31"/>
      <c r="AD222" s="31"/>
      <c r="AE222" s="134"/>
      <c r="AF222" s="134"/>
      <c r="AG222" s="134"/>
      <c r="AH222" s="337"/>
      <c r="AI222" s="31"/>
      <c r="AJ222" s="179"/>
      <c r="AK222" s="31"/>
      <c r="AL222" s="31"/>
    </row>
    <row r="223" spans="1:38" ht="17.25" customHeight="1" x14ac:dyDescent="0.25">
      <c r="A223" s="239"/>
      <c r="B223" s="240"/>
      <c r="C223" s="1515" t="s">
        <v>1684</v>
      </c>
      <c r="D223" s="1515"/>
      <c r="E223" s="1515"/>
      <c r="F223" s="1516"/>
      <c r="G223" s="241"/>
      <c r="H223" s="242"/>
      <c r="I223" s="1517"/>
      <c r="J223" s="243"/>
      <c r="K223" s="1518" t="s">
        <v>395</v>
      </c>
      <c r="L223" s="1515"/>
      <c r="M223" s="1515"/>
      <c r="N223" s="1516"/>
      <c r="O223" s="1519"/>
      <c r="P223" s="1517"/>
      <c r="Q223" s="243"/>
      <c r="R223" s="243"/>
      <c r="S223" s="1873" t="s">
        <v>264</v>
      </c>
      <c r="T223" s="1874"/>
      <c r="U223" s="1874"/>
      <c r="V223" s="1875"/>
      <c r="W223" s="1515" t="s">
        <v>4719</v>
      </c>
      <c r="X223" s="1515"/>
      <c r="Y223" s="1515"/>
      <c r="Z223" s="1516"/>
      <c r="AA223" s="241"/>
      <c r="AB223" s="242"/>
      <c r="AC223" s="1517"/>
      <c r="AD223" s="243"/>
      <c r="AE223" s="1515" t="s">
        <v>1685</v>
      </c>
      <c r="AF223" s="1515"/>
      <c r="AG223" s="1515"/>
      <c r="AH223" s="1516"/>
      <c r="AI223" s="241"/>
      <c r="AJ223" s="242"/>
      <c r="AK223" s="1517"/>
      <c r="AL223" s="243"/>
    </row>
    <row r="224" spans="1:38" s="181" customFormat="1" ht="16.5" customHeight="1" x14ac:dyDescent="0.25">
      <c r="A224" s="244"/>
      <c r="B224" s="245"/>
      <c r="C224" s="239"/>
      <c r="D224" s="239"/>
      <c r="E224" s="239"/>
      <c r="F224" s="374" t="s">
        <v>262</v>
      </c>
      <c r="G224" s="246"/>
      <c r="H224" s="247"/>
      <c r="I224" s="243"/>
      <c r="J224" s="220"/>
      <c r="K224" s="239"/>
      <c r="L224" s="239"/>
      <c r="M224" s="239"/>
      <c r="N224" s="346"/>
      <c r="O224" s="248" t="s">
        <v>262</v>
      </c>
      <c r="P224" s="248"/>
      <c r="Q224" s="22"/>
      <c r="R224" s="220"/>
      <c r="S224" s="239"/>
      <c r="T224" s="1881" t="s">
        <v>259</v>
      </c>
      <c r="U224" s="1881" t="s">
        <v>262</v>
      </c>
      <c r="V224" s="239"/>
      <c r="W224" s="239"/>
      <c r="X224" s="239"/>
      <c r="Y224" s="239"/>
      <c r="Z224" s="374" t="s">
        <v>262</v>
      </c>
      <c r="AA224" s="246"/>
      <c r="AB224" s="247"/>
      <c r="AC224" s="243"/>
      <c r="AD224" s="220"/>
      <c r="AE224" s="239"/>
      <c r="AF224" s="239"/>
      <c r="AG224" s="239"/>
      <c r="AH224" s="374" t="s">
        <v>262</v>
      </c>
      <c r="AI224" s="246"/>
      <c r="AJ224" s="247"/>
      <c r="AK224" s="243"/>
      <c r="AL224" s="220"/>
    </row>
    <row r="225" spans="1:38" s="181" customFormat="1" ht="89.25" x14ac:dyDescent="0.25">
      <c r="A225" s="224" t="s">
        <v>114</v>
      </c>
      <c r="B225" s="1511" t="s">
        <v>231</v>
      </c>
      <c r="C225" s="1511" t="s">
        <v>223</v>
      </c>
      <c r="D225" s="1511" t="s">
        <v>258</v>
      </c>
      <c r="E225" s="1513" t="s">
        <v>259</v>
      </c>
      <c r="F225" s="530" t="s">
        <v>333</v>
      </c>
      <c r="G225" s="258" t="s">
        <v>311</v>
      </c>
      <c r="H225" s="258" t="s">
        <v>260</v>
      </c>
      <c r="I225" s="258" t="s">
        <v>312</v>
      </c>
      <c r="J225" s="1513" t="s">
        <v>261</v>
      </c>
      <c r="K225" s="1511" t="s">
        <v>223</v>
      </c>
      <c r="L225" s="1511" t="s">
        <v>258</v>
      </c>
      <c r="M225" s="1513" t="s">
        <v>259</v>
      </c>
      <c r="N225" s="531" t="s">
        <v>333</v>
      </c>
      <c r="O225" s="258" t="s">
        <v>311</v>
      </c>
      <c r="P225" s="258" t="s">
        <v>260</v>
      </c>
      <c r="Q225" s="258" t="s">
        <v>312</v>
      </c>
      <c r="R225" s="1513" t="s">
        <v>261</v>
      </c>
      <c r="S225" s="1511" t="s">
        <v>223</v>
      </c>
      <c r="T225" s="1882"/>
      <c r="U225" s="1882"/>
      <c r="V225" s="1511" t="s">
        <v>263</v>
      </c>
      <c r="W225" s="1511" t="s">
        <v>223</v>
      </c>
      <c r="X225" s="1511" t="s">
        <v>258</v>
      </c>
      <c r="Y225" s="1513" t="s">
        <v>259</v>
      </c>
      <c r="Z225" s="530" t="s">
        <v>333</v>
      </c>
      <c r="AA225" s="258" t="s">
        <v>311</v>
      </c>
      <c r="AB225" s="258" t="s">
        <v>260</v>
      </c>
      <c r="AC225" s="258" t="s">
        <v>312</v>
      </c>
      <c r="AD225" s="1513" t="s">
        <v>261</v>
      </c>
      <c r="AE225" s="1511" t="s">
        <v>223</v>
      </c>
      <c r="AF225" s="1511" t="s">
        <v>258</v>
      </c>
      <c r="AG225" s="1513" t="s">
        <v>259</v>
      </c>
      <c r="AH225" s="530" t="s">
        <v>333</v>
      </c>
      <c r="AI225" s="258" t="s">
        <v>311</v>
      </c>
      <c r="AJ225" s="258" t="s">
        <v>260</v>
      </c>
      <c r="AK225" s="258" t="s">
        <v>312</v>
      </c>
      <c r="AL225" s="1513" t="s">
        <v>261</v>
      </c>
    </row>
    <row r="226" spans="1:38" s="15" customFormat="1" ht="12.75" x14ac:dyDescent="0.25">
      <c r="A226" s="123">
        <v>1</v>
      </c>
      <c r="B226" s="123">
        <v>2</v>
      </c>
      <c r="C226" s="224">
        <v>3</v>
      </c>
      <c r="D226" s="123">
        <v>4</v>
      </c>
      <c r="E226" s="123">
        <v>5</v>
      </c>
      <c r="F226" s="347">
        <v>6</v>
      </c>
      <c r="G226" s="123">
        <v>7</v>
      </c>
      <c r="H226" s="123">
        <v>8</v>
      </c>
      <c r="I226" s="224">
        <v>9</v>
      </c>
      <c r="J226" s="123">
        <v>10</v>
      </c>
      <c r="K226" s="123">
        <v>11</v>
      </c>
      <c r="L226" s="224">
        <v>12</v>
      </c>
      <c r="M226" s="123">
        <v>13</v>
      </c>
      <c r="N226" s="347">
        <v>14</v>
      </c>
      <c r="O226" s="224">
        <v>15</v>
      </c>
      <c r="P226" s="123">
        <v>16</v>
      </c>
      <c r="Q226" s="123">
        <v>17</v>
      </c>
      <c r="R226" s="224">
        <v>18</v>
      </c>
      <c r="S226" s="123">
        <v>19</v>
      </c>
      <c r="T226" s="123">
        <v>20</v>
      </c>
      <c r="U226" s="224">
        <v>21</v>
      </c>
      <c r="V226" s="123">
        <v>22</v>
      </c>
      <c r="W226" s="224">
        <v>23</v>
      </c>
      <c r="X226" s="123">
        <v>24</v>
      </c>
      <c r="Y226" s="224">
        <v>25</v>
      </c>
      <c r="Z226" s="123">
        <v>26</v>
      </c>
      <c r="AA226" s="224">
        <v>27</v>
      </c>
      <c r="AB226" s="123">
        <v>28</v>
      </c>
      <c r="AC226" s="224">
        <v>29</v>
      </c>
      <c r="AD226" s="123">
        <v>30</v>
      </c>
      <c r="AE226" s="224">
        <v>31</v>
      </c>
      <c r="AF226" s="123">
        <v>32</v>
      </c>
      <c r="AG226" s="224">
        <v>33</v>
      </c>
      <c r="AH226" s="123">
        <v>34</v>
      </c>
      <c r="AI226" s="224">
        <v>35</v>
      </c>
      <c r="AJ226" s="123">
        <v>36</v>
      </c>
      <c r="AK226" s="224">
        <v>37</v>
      </c>
      <c r="AL226" s="123">
        <v>38</v>
      </c>
    </row>
    <row r="227" spans="1:38" x14ac:dyDescent="0.25">
      <c r="A227" s="102"/>
      <c r="B227" s="226" t="s">
        <v>265</v>
      </c>
      <c r="C227" s="102"/>
      <c r="D227" s="102"/>
      <c r="E227" s="208"/>
      <c r="F227" s="350"/>
      <c r="G227" s="208"/>
      <c r="H227" s="208"/>
      <c r="I227" s="208"/>
      <c r="J227" s="208"/>
      <c r="K227" s="102"/>
      <c r="L227" s="102"/>
      <c r="M227" s="208"/>
      <c r="N227" s="350"/>
      <c r="O227" s="208"/>
      <c r="P227" s="208"/>
      <c r="Q227" s="208"/>
      <c r="R227" s="208"/>
      <c r="S227" s="227"/>
      <c r="T227" s="227"/>
      <c r="U227" s="227"/>
      <c r="V227" s="1508"/>
      <c r="W227" s="102"/>
      <c r="X227" s="102"/>
      <c r="Y227" s="208"/>
      <c r="Z227" s="350"/>
      <c r="AA227" s="208"/>
      <c r="AB227" s="208"/>
      <c r="AC227" s="208"/>
      <c r="AD227" s="208"/>
      <c r="AE227" s="102"/>
      <c r="AF227" s="102"/>
      <c r="AG227" s="208"/>
      <c r="AH227" s="350"/>
      <c r="AI227" s="208"/>
      <c r="AJ227" s="208"/>
      <c r="AK227" s="208"/>
      <c r="AL227" s="208"/>
    </row>
    <row r="228" spans="1:38" x14ac:dyDescent="0.25">
      <c r="A228" s="102"/>
      <c r="B228" s="226"/>
      <c r="C228" s="102"/>
      <c r="D228" s="102"/>
      <c r="E228" s="208"/>
      <c r="F228" s="350"/>
      <c r="G228" s="208"/>
      <c r="H228" s="208"/>
      <c r="I228" s="208"/>
      <c r="J228" s="208"/>
      <c r="K228" s="102"/>
      <c r="L228" s="102"/>
      <c r="M228" s="208"/>
      <c r="N228" s="350"/>
      <c r="O228" s="208"/>
      <c r="P228" s="208"/>
      <c r="Q228" s="208"/>
      <c r="R228" s="208"/>
      <c r="S228" s="227"/>
      <c r="T228" s="227"/>
      <c r="U228" s="227"/>
      <c r="V228" s="1508"/>
      <c r="W228" s="102"/>
      <c r="X228" s="102"/>
      <c r="Y228" s="208"/>
      <c r="Z228" s="350"/>
      <c r="AA228" s="208"/>
      <c r="AB228" s="208"/>
      <c r="AC228" s="208"/>
      <c r="AD228" s="208"/>
      <c r="AE228" s="102"/>
      <c r="AF228" s="102"/>
      <c r="AG228" s="208"/>
      <c r="AH228" s="350"/>
      <c r="AI228" s="208"/>
      <c r="AJ228" s="208"/>
      <c r="AK228" s="208"/>
      <c r="AL228" s="208"/>
    </row>
    <row r="229" spans="1:38" ht="14.25" x14ac:dyDescent="0.25">
      <c r="A229" s="102"/>
      <c r="B229" s="228" t="s">
        <v>113</v>
      </c>
      <c r="C229" s="229">
        <f t="shared" ref="C229:I229" si="83">SUM(C231:C242)</f>
        <v>12</v>
      </c>
      <c r="D229" s="229"/>
      <c r="E229" s="227">
        <f t="shared" si="83"/>
        <v>12004410</v>
      </c>
      <c r="F229" s="229">
        <f t="shared" si="83"/>
        <v>0</v>
      </c>
      <c r="G229" s="227">
        <f>SUM(G231:G242)</f>
        <v>2214030.75</v>
      </c>
      <c r="H229" s="229">
        <f t="shared" si="83"/>
        <v>0</v>
      </c>
      <c r="I229" s="229">
        <f t="shared" si="83"/>
        <v>0</v>
      </c>
      <c r="J229" s="229">
        <f>SUM(J231:J242)</f>
        <v>14218440.75</v>
      </c>
      <c r="K229" s="227">
        <f>SUM(K231:K236)</f>
        <v>6</v>
      </c>
      <c r="L229" s="227"/>
      <c r="M229" s="227">
        <f t="shared" ref="M229:Q229" si="84">SUM(M231:M242)</f>
        <v>8002940</v>
      </c>
      <c r="N229" s="229">
        <f t="shared" si="84"/>
        <v>0</v>
      </c>
      <c r="O229" s="227">
        <f t="shared" si="84"/>
        <v>1712672.95</v>
      </c>
      <c r="P229" s="229">
        <f t="shared" si="84"/>
        <v>0</v>
      </c>
      <c r="Q229" s="229">
        <f t="shared" si="84"/>
        <v>0</v>
      </c>
      <c r="R229" s="229">
        <f>SUM(R231:R242)</f>
        <v>9715612.9499999993</v>
      </c>
      <c r="S229" s="227">
        <f>SUM(S231:S236)</f>
        <v>0</v>
      </c>
      <c r="T229" s="227">
        <f>SUM(T231:T236)</f>
        <v>2017270</v>
      </c>
      <c r="U229" s="227">
        <f>SUM(U231:U236)</f>
        <v>213975.8</v>
      </c>
      <c r="V229" s="227">
        <f>SUM(V231:V236)</f>
        <v>2231245.7999999998</v>
      </c>
      <c r="W229" s="229">
        <f t="shared" ref="W229:AC229" si="85">SUM(W231:W242)</f>
        <v>12</v>
      </c>
      <c r="X229" s="229"/>
      <c r="Y229" s="227">
        <f t="shared" si="85"/>
        <v>12804704</v>
      </c>
      <c r="Z229" s="227">
        <f t="shared" si="85"/>
        <v>0</v>
      </c>
      <c r="AA229" s="227">
        <f t="shared" si="85"/>
        <v>2487982.63</v>
      </c>
      <c r="AB229" s="229">
        <f t="shared" si="85"/>
        <v>0</v>
      </c>
      <c r="AC229" s="229">
        <f t="shared" si="85"/>
        <v>0</v>
      </c>
      <c r="AD229" s="229">
        <f>SUM(AD231:AD242)</f>
        <v>15292686.630000001</v>
      </c>
      <c r="AE229" s="227">
        <f>SUM(AE231:AE242)</f>
        <v>12</v>
      </c>
      <c r="AF229" s="227">
        <f t="shared" ref="AF229:AL229" si="86">SUM(AF231:AF242)</f>
        <v>165</v>
      </c>
      <c r="AG229" s="227">
        <f t="shared" si="86"/>
        <v>13604998</v>
      </c>
      <c r="AH229" s="227">
        <f t="shared" si="86"/>
        <v>0</v>
      </c>
      <c r="AI229" s="227">
        <f t="shared" si="86"/>
        <v>2780718.2699999996</v>
      </c>
      <c r="AJ229" s="227">
        <f t="shared" si="86"/>
        <v>0</v>
      </c>
      <c r="AK229" s="227">
        <f t="shared" si="86"/>
        <v>0</v>
      </c>
      <c r="AL229" s="229">
        <f t="shared" si="86"/>
        <v>16385716.270000001</v>
      </c>
    </row>
    <row r="230" spans="1:38" x14ac:dyDescent="0.25">
      <c r="A230" s="102"/>
      <c r="B230" s="191" t="s">
        <v>126</v>
      </c>
      <c r="C230" s="102"/>
      <c r="D230" s="102"/>
      <c r="E230" s="208"/>
      <c r="F230" s="350"/>
      <c r="G230" s="208"/>
      <c r="H230" s="208"/>
      <c r="I230" s="208"/>
      <c r="J230" s="208"/>
      <c r="K230" s="102"/>
      <c r="L230" s="102"/>
      <c r="M230" s="208"/>
      <c r="N230" s="350"/>
      <c r="O230" s="208"/>
      <c r="P230" s="208"/>
      <c r="Q230" s="208"/>
      <c r="R230" s="208"/>
      <c r="S230" s="227"/>
      <c r="T230" s="227"/>
      <c r="U230" s="227"/>
      <c r="V230" s="1508"/>
      <c r="W230" s="102"/>
      <c r="X230" s="102"/>
      <c r="Y230" s="208"/>
      <c r="Z230" s="350"/>
      <c r="AA230" s="208"/>
      <c r="AB230" s="208"/>
      <c r="AC230" s="208"/>
      <c r="AD230" s="208"/>
      <c r="AE230" s="102"/>
      <c r="AF230" s="102"/>
      <c r="AG230" s="208"/>
      <c r="AH230" s="350"/>
      <c r="AI230" s="208"/>
      <c r="AJ230" s="208"/>
      <c r="AK230" s="208"/>
      <c r="AL230" s="208"/>
    </row>
    <row r="231" spans="1:38" ht="18.95" customHeight="1" x14ac:dyDescent="0.25">
      <c r="A231" s="102">
        <v>1</v>
      </c>
      <c r="B231" s="102" t="s">
        <v>1516</v>
      </c>
      <c r="C231" s="102">
        <v>1</v>
      </c>
      <c r="D231" s="102">
        <v>5</v>
      </c>
      <c r="E231" s="208">
        <v>1091310</v>
      </c>
      <c r="F231" s="350"/>
      <c r="G231" s="208">
        <v>109131</v>
      </c>
      <c r="H231" s="208"/>
      <c r="I231" s="208"/>
      <c r="J231" s="227">
        <f>+E231+F231+G231+H231</f>
        <v>1200441</v>
      </c>
      <c r="K231" s="102">
        <v>1</v>
      </c>
      <c r="L231" s="102">
        <v>4</v>
      </c>
      <c r="M231" s="208">
        <v>727540</v>
      </c>
      <c r="N231" s="350"/>
      <c r="O231" s="208">
        <v>58203.200000000004</v>
      </c>
      <c r="P231" s="208"/>
      <c r="Q231" s="208"/>
      <c r="R231" s="227">
        <f>M231+O231+P231+Q231</f>
        <v>785743.2</v>
      </c>
      <c r="S231" s="227">
        <f t="shared" ref="S231:S242" si="87">C231-K231</f>
        <v>0</v>
      </c>
      <c r="T231" s="227">
        <f t="shared" ref="T231:T242" si="88">+E231-M231</f>
        <v>363770</v>
      </c>
      <c r="U231" s="227">
        <f t="shared" ref="U231:U242" si="89">+G231+H231+I231-O231-P231-Q231</f>
        <v>50927.799999999996</v>
      </c>
      <c r="V231" s="74">
        <f>J231-R231</f>
        <v>414697.80000000005</v>
      </c>
      <c r="W231" s="102">
        <v>1</v>
      </c>
      <c r="X231" s="102">
        <v>6</v>
      </c>
      <c r="Y231" s="208">
        <v>1164064</v>
      </c>
      <c r="Z231" s="350"/>
      <c r="AA231" s="208">
        <v>139687.67999999999</v>
      </c>
      <c r="AB231" s="208"/>
      <c r="AC231" s="208"/>
      <c r="AD231" s="227">
        <f t="shared" ref="AD231:AD242" si="90">Y231+AA231+AB231+AC231</f>
        <v>1303751.6799999999</v>
      </c>
      <c r="AE231" s="102">
        <v>1</v>
      </c>
      <c r="AF231" s="102">
        <v>7</v>
      </c>
      <c r="AG231" s="208">
        <v>1236818</v>
      </c>
      <c r="AH231" s="350"/>
      <c r="AI231" s="208">
        <v>173154.52000000002</v>
      </c>
      <c r="AJ231" s="208"/>
      <c r="AK231" s="208"/>
      <c r="AL231" s="227">
        <f t="shared" ref="AL231:AL242" si="91">AG231+AI231+AJ231+AK231</f>
        <v>1409972.52</v>
      </c>
    </row>
    <row r="232" spans="1:38" ht="18.95" customHeight="1" x14ac:dyDescent="0.25">
      <c r="A232" s="102">
        <v>2</v>
      </c>
      <c r="B232" s="102" t="s">
        <v>1517</v>
      </c>
      <c r="C232" s="102">
        <v>1</v>
      </c>
      <c r="D232" s="102">
        <v>25</v>
      </c>
      <c r="E232" s="208">
        <v>992100</v>
      </c>
      <c r="F232" s="350"/>
      <c r="G232" s="208">
        <v>358803.75</v>
      </c>
      <c r="H232" s="208"/>
      <c r="I232" s="208"/>
      <c r="J232" s="227">
        <f t="shared" ref="J232:J236" si="92">+E232+F232+G232+H232</f>
        <v>1350903.75</v>
      </c>
      <c r="K232" s="102">
        <v>1</v>
      </c>
      <c r="L232" s="102">
        <v>24</v>
      </c>
      <c r="M232" s="208">
        <v>661400</v>
      </c>
      <c r="N232" s="350"/>
      <c r="O232" s="208">
        <v>358803.75</v>
      </c>
      <c r="P232" s="208"/>
      <c r="Q232" s="208"/>
      <c r="R232" s="227">
        <f t="shared" ref="R232:R236" si="93">M232+O232+P232+Q232</f>
        <v>1020203.75</v>
      </c>
      <c r="S232" s="227">
        <f t="shared" si="87"/>
        <v>0</v>
      </c>
      <c r="T232" s="227">
        <f t="shared" si="88"/>
        <v>330700</v>
      </c>
      <c r="U232" s="227">
        <f t="shared" si="89"/>
        <v>0</v>
      </c>
      <c r="V232" s="74">
        <f t="shared" ref="V232:V236" si="94">J232-R232</f>
        <v>330700</v>
      </c>
      <c r="W232" s="102">
        <v>1</v>
      </c>
      <c r="X232" s="102">
        <v>26</v>
      </c>
      <c r="Y232" s="208">
        <v>1058240</v>
      </c>
      <c r="Z232" s="350"/>
      <c r="AA232" s="208">
        <v>358803.75</v>
      </c>
      <c r="AB232" s="208"/>
      <c r="AC232" s="208"/>
      <c r="AD232" s="227">
        <f t="shared" si="90"/>
        <v>1417043.75</v>
      </c>
      <c r="AE232" s="102">
        <v>1</v>
      </c>
      <c r="AF232" s="102">
        <v>27</v>
      </c>
      <c r="AG232" s="208">
        <v>1124380</v>
      </c>
      <c r="AH232" s="350"/>
      <c r="AI232" s="208">
        <v>358803.75</v>
      </c>
      <c r="AJ232" s="208"/>
      <c r="AK232" s="208"/>
      <c r="AL232" s="227">
        <f t="shared" si="91"/>
        <v>1483183.75</v>
      </c>
    </row>
    <row r="233" spans="1:38" ht="18.95" customHeight="1" x14ac:dyDescent="0.25">
      <c r="A233" s="102">
        <v>3</v>
      </c>
      <c r="B233" s="102" t="s">
        <v>1518</v>
      </c>
      <c r="C233" s="102">
        <v>1</v>
      </c>
      <c r="D233" s="102">
        <v>20</v>
      </c>
      <c r="E233" s="208">
        <v>992100</v>
      </c>
      <c r="F233" s="350"/>
      <c r="G233" s="208">
        <v>297630</v>
      </c>
      <c r="H233" s="208"/>
      <c r="I233" s="208"/>
      <c r="J233" s="227">
        <f t="shared" si="92"/>
        <v>1289730</v>
      </c>
      <c r="K233" s="102">
        <v>1</v>
      </c>
      <c r="L233" s="102">
        <v>19</v>
      </c>
      <c r="M233" s="208">
        <v>661400</v>
      </c>
      <c r="N233" s="350"/>
      <c r="O233" s="208">
        <v>215282</v>
      </c>
      <c r="P233" s="208"/>
      <c r="Q233" s="208"/>
      <c r="R233" s="227">
        <f t="shared" si="93"/>
        <v>876682</v>
      </c>
      <c r="S233" s="227">
        <f t="shared" si="87"/>
        <v>0</v>
      </c>
      <c r="T233" s="227">
        <f t="shared" si="88"/>
        <v>330700</v>
      </c>
      <c r="U233" s="227">
        <f t="shared" si="89"/>
        <v>82348</v>
      </c>
      <c r="V233" s="74">
        <f t="shared" si="94"/>
        <v>413048</v>
      </c>
      <c r="W233" s="102">
        <v>1</v>
      </c>
      <c r="X233" s="102">
        <v>21</v>
      </c>
      <c r="Y233" s="208">
        <v>1058240</v>
      </c>
      <c r="Z233" s="350"/>
      <c r="AA233" s="208">
        <v>317472</v>
      </c>
      <c r="AB233" s="208"/>
      <c r="AC233" s="208"/>
      <c r="AD233" s="227">
        <f t="shared" si="90"/>
        <v>1375712</v>
      </c>
      <c r="AE233" s="102">
        <v>1</v>
      </c>
      <c r="AF233" s="102">
        <v>22</v>
      </c>
      <c r="AG233" s="208">
        <v>1124380</v>
      </c>
      <c r="AH233" s="350"/>
      <c r="AI233" s="208">
        <v>337314</v>
      </c>
      <c r="AJ233" s="208"/>
      <c r="AK233" s="208"/>
      <c r="AL233" s="227">
        <f t="shared" si="91"/>
        <v>1461694</v>
      </c>
    </row>
    <row r="234" spans="1:38" ht="18.95" customHeight="1" x14ac:dyDescent="0.25">
      <c r="A234" s="102">
        <v>4</v>
      </c>
      <c r="B234" s="102" t="s">
        <v>1519</v>
      </c>
      <c r="C234" s="102">
        <v>1</v>
      </c>
      <c r="D234" s="102">
        <v>22</v>
      </c>
      <c r="E234" s="208">
        <v>992100</v>
      </c>
      <c r="F234" s="350"/>
      <c r="G234" s="208">
        <v>297630</v>
      </c>
      <c r="H234" s="208"/>
      <c r="I234" s="208"/>
      <c r="J234" s="227">
        <f t="shared" si="92"/>
        <v>1289730</v>
      </c>
      <c r="K234" s="102">
        <v>1</v>
      </c>
      <c r="L234" s="102">
        <v>21</v>
      </c>
      <c r="M234" s="208">
        <v>661400</v>
      </c>
      <c r="N234" s="350"/>
      <c r="O234" s="208">
        <v>287043</v>
      </c>
      <c r="P234" s="208"/>
      <c r="Q234" s="208"/>
      <c r="R234" s="227">
        <f t="shared" si="93"/>
        <v>948443</v>
      </c>
      <c r="S234" s="227">
        <f t="shared" si="87"/>
        <v>0</v>
      </c>
      <c r="T234" s="227">
        <f t="shared" si="88"/>
        <v>330700</v>
      </c>
      <c r="U234" s="227">
        <f t="shared" si="89"/>
        <v>10587</v>
      </c>
      <c r="V234" s="74">
        <f t="shared" si="94"/>
        <v>341287</v>
      </c>
      <c r="W234" s="102">
        <v>1</v>
      </c>
      <c r="X234" s="102">
        <v>23</v>
      </c>
      <c r="Y234" s="208">
        <v>1058240</v>
      </c>
      <c r="Z234" s="350"/>
      <c r="AA234" s="208">
        <v>317472</v>
      </c>
      <c r="AB234" s="208"/>
      <c r="AC234" s="208"/>
      <c r="AD234" s="227">
        <f t="shared" si="90"/>
        <v>1375712</v>
      </c>
      <c r="AE234" s="102">
        <v>1</v>
      </c>
      <c r="AF234" s="102">
        <v>24</v>
      </c>
      <c r="AG234" s="208">
        <v>1124380</v>
      </c>
      <c r="AH234" s="350"/>
      <c r="AI234" s="208">
        <v>337314</v>
      </c>
      <c r="AJ234" s="208"/>
      <c r="AK234" s="208"/>
      <c r="AL234" s="227">
        <f t="shared" si="91"/>
        <v>1461694</v>
      </c>
    </row>
    <row r="235" spans="1:38" ht="18.95" customHeight="1" x14ac:dyDescent="0.25">
      <c r="A235" s="102">
        <v>5</v>
      </c>
      <c r="B235" s="102" t="s">
        <v>1520</v>
      </c>
      <c r="C235" s="102">
        <v>1</v>
      </c>
      <c r="D235" s="102">
        <v>22</v>
      </c>
      <c r="E235" s="208">
        <v>992100</v>
      </c>
      <c r="F235" s="350"/>
      <c r="G235" s="208">
        <v>297630</v>
      </c>
      <c r="H235" s="208"/>
      <c r="I235" s="208"/>
      <c r="J235" s="227">
        <f t="shared" si="92"/>
        <v>1289730</v>
      </c>
      <c r="K235" s="102">
        <v>1</v>
      </c>
      <c r="L235" s="102">
        <v>21</v>
      </c>
      <c r="M235" s="208">
        <v>661400</v>
      </c>
      <c r="N235" s="350"/>
      <c r="O235" s="208">
        <v>287043</v>
      </c>
      <c r="P235" s="208"/>
      <c r="Q235" s="208"/>
      <c r="R235" s="227">
        <f t="shared" si="93"/>
        <v>948443</v>
      </c>
      <c r="S235" s="227">
        <f t="shared" si="87"/>
        <v>0</v>
      </c>
      <c r="T235" s="227">
        <f t="shared" si="88"/>
        <v>330700</v>
      </c>
      <c r="U235" s="227">
        <f t="shared" si="89"/>
        <v>10587</v>
      </c>
      <c r="V235" s="74">
        <f t="shared" si="94"/>
        <v>341287</v>
      </c>
      <c r="W235" s="102">
        <v>1</v>
      </c>
      <c r="X235" s="102">
        <v>23</v>
      </c>
      <c r="Y235" s="208">
        <v>1058240</v>
      </c>
      <c r="Z235" s="350"/>
      <c r="AA235" s="208">
        <v>317472</v>
      </c>
      <c r="AB235" s="208"/>
      <c r="AC235" s="208"/>
      <c r="AD235" s="227">
        <f t="shared" si="90"/>
        <v>1375712</v>
      </c>
      <c r="AE235" s="102">
        <v>1</v>
      </c>
      <c r="AF235" s="102">
        <v>24</v>
      </c>
      <c r="AG235" s="208">
        <v>1124380</v>
      </c>
      <c r="AH235" s="350"/>
      <c r="AI235" s="208">
        <v>337314</v>
      </c>
      <c r="AJ235" s="208"/>
      <c r="AK235" s="208"/>
      <c r="AL235" s="227">
        <f t="shared" si="91"/>
        <v>1461694</v>
      </c>
    </row>
    <row r="236" spans="1:38" ht="18.95" customHeight="1" x14ac:dyDescent="0.25">
      <c r="A236" s="102">
        <v>6</v>
      </c>
      <c r="B236" s="102" t="s">
        <v>1521</v>
      </c>
      <c r="C236" s="102">
        <v>1</v>
      </c>
      <c r="D236" s="102">
        <v>7</v>
      </c>
      <c r="E236" s="208">
        <v>992100</v>
      </c>
      <c r="F236" s="350"/>
      <c r="G236" s="208">
        <v>138894</v>
      </c>
      <c r="H236" s="208"/>
      <c r="I236" s="208"/>
      <c r="J236" s="227">
        <f t="shared" si="92"/>
        <v>1130994</v>
      </c>
      <c r="K236" s="102">
        <v>1</v>
      </c>
      <c r="L236" s="102">
        <v>6</v>
      </c>
      <c r="M236" s="208">
        <v>661400</v>
      </c>
      <c r="N236" s="350"/>
      <c r="O236" s="208">
        <v>79368</v>
      </c>
      <c r="P236" s="208"/>
      <c r="Q236" s="208"/>
      <c r="R236" s="227">
        <f t="shared" si="93"/>
        <v>740768</v>
      </c>
      <c r="S236" s="227">
        <f t="shared" si="87"/>
        <v>0</v>
      </c>
      <c r="T236" s="227">
        <f t="shared" si="88"/>
        <v>330700</v>
      </c>
      <c r="U236" s="227">
        <f t="shared" si="89"/>
        <v>59526</v>
      </c>
      <c r="V236" s="74">
        <f t="shared" si="94"/>
        <v>390226</v>
      </c>
      <c r="W236" s="102">
        <v>1</v>
      </c>
      <c r="X236" s="102">
        <v>8</v>
      </c>
      <c r="Y236" s="208">
        <v>1058240</v>
      </c>
      <c r="Z236" s="350"/>
      <c r="AA236" s="208">
        <v>169318.39999999999</v>
      </c>
      <c r="AB236" s="208"/>
      <c r="AC236" s="208"/>
      <c r="AD236" s="227">
        <f t="shared" si="90"/>
        <v>1227558.3999999999</v>
      </c>
      <c r="AE236" s="102">
        <v>1</v>
      </c>
      <c r="AF236" s="102">
        <v>9</v>
      </c>
      <c r="AG236" s="208">
        <v>1124380</v>
      </c>
      <c r="AH236" s="350"/>
      <c r="AI236" s="208">
        <v>202388.4</v>
      </c>
      <c r="AJ236" s="208"/>
      <c r="AK236" s="208"/>
      <c r="AL236" s="227">
        <f t="shared" si="91"/>
        <v>1326768.3999999999</v>
      </c>
    </row>
    <row r="237" spans="1:38" ht="18.95" customHeight="1" x14ac:dyDescent="0.25">
      <c r="A237" s="102">
        <v>7</v>
      </c>
      <c r="B237" s="102" t="s">
        <v>1522</v>
      </c>
      <c r="C237" s="102">
        <v>1</v>
      </c>
      <c r="D237" s="102">
        <v>19</v>
      </c>
      <c r="E237" s="208">
        <v>992100</v>
      </c>
      <c r="F237" s="350"/>
      <c r="G237" s="208">
        <v>297630</v>
      </c>
      <c r="H237" s="208"/>
      <c r="I237" s="208"/>
      <c r="J237" s="227">
        <f>+E237+F237+G237+H237</f>
        <v>1289730</v>
      </c>
      <c r="K237" s="102">
        <v>1</v>
      </c>
      <c r="L237" s="102">
        <v>18</v>
      </c>
      <c r="M237" s="208">
        <v>661400</v>
      </c>
      <c r="N237" s="350"/>
      <c r="O237" s="208">
        <v>215282</v>
      </c>
      <c r="P237" s="208"/>
      <c r="Q237" s="208"/>
      <c r="R237" s="227">
        <f>M237+O237+P237+Q237</f>
        <v>876682</v>
      </c>
      <c r="S237" s="227">
        <f t="shared" si="87"/>
        <v>0</v>
      </c>
      <c r="T237" s="227">
        <f t="shared" si="88"/>
        <v>330700</v>
      </c>
      <c r="U237" s="227">
        <f t="shared" si="89"/>
        <v>82348</v>
      </c>
      <c r="V237" s="74">
        <f>J237-R237</f>
        <v>413048</v>
      </c>
      <c r="W237" s="102">
        <v>1</v>
      </c>
      <c r="X237" s="102">
        <v>20</v>
      </c>
      <c r="Y237" s="208">
        <v>1058240</v>
      </c>
      <c r="Z237" s="350"/>
      <c r="AA237" s="208">
        <v>317472</v>
      </c>
      <c r="AB237" s="208"/>
      <c r="AC237" s="208"/>
      <c r="AD237" s="227">
        <f t="shared" si="90"/>
        <v>1375712</v>
      </c>
      <c r="AE237" s="102">
        <v>1</v>
      </c>
      <c r="AF237" s="102">
        <v>21</v>
      </c>
      <c r="AG237" s="208">
        <v>1124380</v>
      </c>
      <c r="AH237" s="350"/>
      <c r="AI237" s="208">
        <v>337314</v>
      </c>
      <c r="AJ237" s="208"/>
      <c r="AK237" s="208"/>
      <c r="AL237" s="227">
        <f t="shared" si="91"/>
        <v>1461694</v>
      </c>
    </row>
    <row r="238" spans="1:38" ht="18.95" customHeight="1" x14ac:dyDescent="0.25">
      <c r="A238" s="102">
        <v>8</v>
      </c>
      <c r="B238" s="102" t="s">
        <v>1523</v>
      </c>
      <c r="C238" s="102">
        <v>1</v>
      </c>
      <c r="D238" s="102">
        <v>7</v>
      </c>
      <c r="E238" s="208">
        <v>992100</v>
      </c>
      <c r="F238" s="350"/>
      <c r="G238" s="208">
        <v>138894</v>
      </c>
      <c r="H238" s="208"/>
      <c r="I238" s="208"/>
      <c r="J238" s="227">
        <f t="shared" ref="J238:J242" si="95">+E238+F238+G238+H238</f>
        <v>1130994</v>
      </c>
      <c r="K238" s="102">
        <v>1</v>
      </c>
      <c r="L238" s="102">
        <v>6</v>
      </c>
      <c r="M238" s="208">
        <v>661400</v>
      </c>
      <c r="N238" s="350"/>
      <c r="O238" s="208">
        <v>79368</v>
      </c>
      <c r="P238" s="208"/>
      <c r="Q238" s="208"/>
      <c r="R238" s="227">
        <f t="shared" ref="R238:R242" si="96">M238+O238+P238+Q238</f>
        <v>740768</v>
      </c>
      <c r="S238" s="227">
        <f t="shared" si="87"/>
        <v>0</v>
      </c>
      <c r="T238" s="227">
        <f t="shared" si="88"/>
        <v>330700</v>
      </c>
      <c r="U238" s="227">
        <f t="shared" si="89"/>
        <v>59526</v>
      </c>
      <c r="V238" s="74">
        <f t="shared" ref="V238:V242" si="97">J238-R238</f>
        <v>390226</v>
      </c>
      <c r="W238" s="102">
        <v>1</v>
      </c>
      <c r="X238" s="102">
        <v>8</v>
      </c>
      <c r="Y238" s="208">
        <v>1058240</v>
      </c>
      <c r="Z238" s="350"/>
      <c r="AA238" s="208">
        <v>169318.39999999999</v>
      </c>
      <c r="AB238" s="208"/>
      <c r="AC238" s="208"/>
      <c r="AD238" s="227">
        <f t="shared" si="90"/>
        <v>1227558.3999999999</v>
      </c>
      <c r="AE238" s="102">
        <v>1</v>
      </c>
      <c r="AF238" s="102">
        <v>9</v>
      </c>
      <c r="AG238" s="208">
        <v>1124380</v>
      </c>
      <c r="AH238" s="350"/>
      <c r="AI238" s="208">
        <v>202388.4</v>
      </c>
      <c r="AJ238" s="208"/>
      <c r="AK238" s="208"/>
      <c r="AL238" s="227">
        <f t="shared" si="91"/>
        <v>1326768.3999999999</v>
      </c>
    </row>
    <row r="239" spans="1:38" ht="18.95" customHeight="1" x14ac:dyDescent="0.25">
      <c r="A239" s="102">
        <v>9</v>
      </c>
      <c r="B239" s="102" t="s">
        <v>1576</v>
      </c>
      <c r="C239" s="102">
        <v>1</v>
      </c>
      <c r="D239" s="102">
        <v>3</v>
      </c>
      <c r="E239" s="208">
        <v>992100</v>
      </c>
      <c r="F239" s="350"/>
      <c r="G239" s="208">
        <v>59526</v>
      </c>
      <c r="H239" s="208"/>
      <c r="I239" s="208"/>
      <c r="J239" s="227">
        <f t="shared" si="95"/>
        <v>1051626</v>
      </c>
      <c r="K239" s="102">
        <v>1</v>
      </c>
      <c r="L239" s="102">
        <v>2</v>
      </c>
      <c r="M239" s="208">
        <v>661400</v>
      </c>
      <c r="N239" s="350"/>
      <c r="O239" s="208">
        <v>26456</v>
      </c>
      <c r="P239" s="208"/>
      <c r="Q239" s="208"/>
      <c r="R239" s="227">
        <f t="shared" si="96"/>
        <v>687856</v>
      </c>
      <c r="S239" s="227">
        <f t="shared" si="87"/>
        <v>0</v>
      </c>
      <c r="T239" s="227">
        <f t="shared" si="88"/>
        <v>330700</v>
      </c>
      <c r="U239" s="227">
        <f t="shared" si="89"/>
        <v>33070</v>
      </c>
      <c r="V239" s="74">
        <f t="shared" si="97"/>
        <v>363770</v>
      </c>
      <c r="W239" s="102">
        <v>1</v>
      </c>
      <c r="X239" s="102">
        <v>4</v>
      </c>
      <c r="Y239" s="208">
        <v>1058240</v>
      </c>
      <c r="Z239" s="350"/>
      <c r="AA239" s="208">
        <v>84659.199999999997</v>
      </c>
      <c r="AB239" s="208"/>
      <c r="AC239" s="208"/>
      <c r="AD239" s="227">
        <f t="shared" si="90"/>
        <v>1142899.2</v>
      </c>
      <c r="AE239" s="102">
        <v>1</v>
      </c>
      <c r="AF239" s="102">
        <v>5</v>
      </c>
      <c r="AG239" s="208">
        <v>1124380</v>
      </c>
      <c r="AH239" s="350"/>
      <c r="AI239" s="208">
        <v>112438</v>
      </c>
      <c r="AJ239" s="208"/>
      <c r="AK239" s="208"/>
      <c r="AL239" s="227">
        <f t="shared" si="91"/>
        <v>1236818</v>
      </c>
    </row>
    <row r="240" spans="1:38" ht="18.95" customHeight="1" x14ac:dyDescent="0.25">
      <c r="A240" s="102">
        <v>10</v>
      </c>
      <c r="B240" s="102" t="s">
        <v>4728</v>
      </c>
      <c r="C240" s="102">
        <v>1</v>
      </c>
      <c r="D240" s="102">
        <v>2</v>
      </c>
      <c r="E240" s="208">
        <v>992100</v>
      </c>
      <c r="F240" s="350"/>
      <c r="G240" s="208">
        <v>39684</v>
      </c>
      <c r="H240" s="208"/>
      <c r="I240" s="208"/>
      <c r="J240" s="227">
        <f t="shared" si="95"/>
        <v>1031784</v>
      </c>
      <c r="K240" s="102">
        <v>1</v>
      </c>
      <c r="L240" s="102">
        <v>1</v>
      </c>
      <c r="M240" s="208">
        <v>661400</v>
      </c>
      <c r="N240" s="350"/>
      <c r="O240" s="208">
        <v>13228</v>
      </c>
      <c r="P240" s="208"/>
      <c r="Q240" s="208"/>
      <c r="R240" s="227">
        <f t="shared" si="96"/>
        <v>674628</v>
      </c>
      <c r="S240" s="227">
        <f t="shared" si="87"/>
        <v>0</v>
      </c>
      <c r="T240" s="227">
        <f t="shared" si="88"/>
        <v>330700</v>
      </c>
      <c r="U240" s="227">
        <f t="shared" si="89"/>
        <v>26456</v>
      </c>
      <c r="V240" s="74">
        <f t="shared" si="97"/>
        <v>357156</v>
      </c>
      <c r="W240" s="102">
        <v>1</v>
      </c>
      <c r="X240" s="102">
        <v>3</v>
      </c>
      <c r="Y240" s="208">
        <v>1058240</v>
      </c>
      <c r="Z240" s="350"/>
      <c r="AA240" s="208">
        <v>63494.399999999994</v>
      </c>
      <c r="AB240" s="208"/>
      <c r="AC240" s="208"/>
      <c r="AD240" s="227">
        <f t="shared" si="90"/>
        <v>1121734.3999999999</v>
      </c>
      <c r="AE240" s="102">
        <v>1</v>
      </c>
      <c r="AF240" s="102">
        <v>4</v>
      </c>
      <c r="AG240" s="208">
        <v>1124380</v>
      </c>
      <c r="AH240" s="350"/>
      <c r="AI240" s="208">
        <v>89950.400000000009</v>
      </c>
      <c r="AJ240" s="208"/>
      <c r="AK240" s="208"/>
      <c r="AL240" s="227">
        <f t="shared" si="91"/>
        <v>1214330.3999999999</v>
      </c>
    </row>
    <row r="241" spans="1:38" ht="18.95" customHeight="1" x14ac:dyDescent="0.25">
      <c r="A241" s="102">
        <v>11</v>
      </c>
      <c r="B241" s="102" t="s">
        <v>4729</v>
      </c>
      <c r="C241" s="102">
        <v>1</v>
      </c>
      <c r="D241" s="102">
        <v>2</v>
      </c>
      <c r="E241" s="208">
        <v>992100</v>
      </c>
      <c r="F241" s="350"/>
      <c r="G241" s="208">
        <v>39684</v>
      </c>
      <c r="H241" s="208"/>
      <c r="I241" s="208"/>
      <c r="J241" s="227">
        <f t="shared" si="95"/>
        <v>1031784</v>
      </c>
      <c r="K241" s="102">
        <v>1</v>
      </c>
      <c r="L241" s="102">
        <v>1</v>
      </c>
      <c r="M241" s="208">
        <v>661400</v>
      </c>
      <c r="N241" s="350"/>
      <c r="O241" s="208">
        <v>13228</v>
      </c>
      <c r="P241" s="208"/>
      <c r="Q241" s="208"/>
      <c r="R241" s="227">
        <f t="shared" si="96"/>
        <v>674628</v>
      </c>
      <c r="S241" s="227">
        <f t="shared" si="87"/>
        <v>0</v>
      </c>
      <c r="T241" s="227">
        <f t="shared" si="88"/>
        <v>330700</v>
      </c>
      <c r="U241" s="227">
        <f t="shared" si="89"/>
        <v>26456</v>
      </c>
      <c r="V241" s="74">
        <f t="shared" si="97"/>
        <v>357156</v>
      </c>
      <c r="W241" s="102">
        <v>1</v>
      </c>
      <c r="X241" s="102">
        <v>3</v>
      </c>
      <c r="Y241" s="208">
        <v>1058240</v>
      </c>
      <c r="Z241" s="350"/>
      <c r="AA241" s="208">
        <v>63494.399999999994</v>
      </c>
      <c r="AB241" s="208"/>
      <c r="AC241" s="208"/>
      <c r="AD241" s="227">
        <f t="shared" si="90"/>
        <v>1121734.3999999999</v>
      </c>
      <c r="AE241" s="102">
        <v>1</v>
      </c>
      <c r="AF241" s="102">
        <v>4</v>
      </c>
      <c r="AG241" s="208">
        <v>1124380</v>
      </c>
      <c r="AH241" s="350"/>
      <c r="AI241" s="208">
        <v>89950.400000000009</v>
      </c>
      <c r="AJ241" s="208"/>
      <c r="AK241" s="208"/>
      <c r="AL241" s="227">
        <f t="shared" si="91"/>
        <v>1214330.3999999999</v>
      </c>
    </row>
    <row r="242" spans="1:38" ht="18.95" customHeight="1" x14ac:dyDescent="0.25">
      <c r="A242" s="102">
        <v>12</v>
      </c>
      <c r="B242" s="102" t="s">
        <v>1524</v>
      </c>
      <c r="C242" s="102">
        <v>1</v>
      </c>
      <c r="D242" s="102">
        <v>7</v>
      </c>
      <c r="E242" s="208">
        <v>992100</v>
      </c>
      <c r="F242" s="350"/>
      <c r="G242" s="208">
        <v>138894</v>
      </c>
      <c r="H242" s="208"/>
      <c r="I242" s="208"/>
      <c r="J242" s="227">
        <f t="shared" si="95"/>
        <v>1130994</v>
      </c>
      <c r="K242" s="102">
        <v>1</v>
      </c>
      <c r="L242" s="102">
        <v>6</v>
      </c>
      <c r="M242" s="208">
        <v>661400</v>
      </c>
      <c r="N242" s="350"/>
      <c r="O242" s="208">
        <v>79368</v>
      </c>
      <c r="P242" s="208"/>
      <c r="Q242" s="208"/>
      <c r="R242" s="227">
        <f t="shared" si="96"/>
        <v>740768</v>
      </c>
      <c r="S242" s="227">
        <f t="shared" si="87"/>
        <v>0</v>
      </c>
      <c r="T242" s="227">
        <f t="shared" si="88"/>
        <v>330700</v>
      </c>
      <c r="U242" s="227">
        <f t="shared" si="89"/>
        <v>59526</v>
      </c>
      <c r="V242" s="74">
        <f t="shared" si="97"/>
        <v>390226</v>
      </c>
      <c r="W242" s="102">
        <v>1</v>
      </c>
      <c r="X242" s="102">
        <v>8</v>
      </c>
      <c r="Y242" s="208">
        <v>1058240</v>
      </c>
      <c r="Z242" s="350"/>
      <c r="AA242" s="208">
        <v>169318.39999999999</v>
      </c>
      <c r="AB242" s="208"/>
      <c r="AC242" s="208"/>
      <c r="AD242" s="227">
        <f t="shared" si="90"/>
        <v>1227558.3999999999</v>
      </c>
      <c r="AE242" s="102">
        <v>1</v>
      </c>
      <c r="AF242" s="102">
        <v>9</v>
      </c>
      <c r="AG242" s="208">
        <v>1124380</v>
      </c>
      <c r="AH242" s="350"/>
      <c r="AI242" s="208">
        <v>202388.4</v>
      </c>
      <c r="AJ242" s="208"/>
      <c r="AK242" s="208"/>
      <c r="AL242" s="227">
        <f t="shared" si="91"/>
        <v>1326768.3999999999</v>
      </c>
    </row>
    <row r="245" spans="1:38" ht="16.5" x14ac:dyDescent="0.3">
      <c r="A245" s="30"/>
      <c r="B245" s="217" t="s">
        <v>230</v>
      </c>
      <c r="C245" s="31"/>
      <c r="D245" s="31"/>
      <c r="E245" s="31"/>
      <c r="G245" s="31"/>
      <c r="H245" s="31"/>
      <c r="I245" s="31"/>
      <c r="J245" s="3"/>
      <c r="K245" s="22"/>
      <c r="L245" s="180"/>
      <c r="M245" s="22"/>
      <c r="N245" s="375"/>
      <c r="O245" s="180"/>
      <c r="P245" s="22"/>
      <c r="Q245" s="292"/>
      <c r="R245" s="133"/>
      <c r="S245" s="180"/>
      <c r="T245" s="180"/>
      <c r="U245" s="180"/>
      <c r="V245" s="22"/>
      <c r="W245" s="31"/>
      <c r="X245" s="31"/>
      <c r="Y245" s="31"/>
      <c r="AA245" s="31"/>
      <c r="AB245" s="31"/>
      <c r="AC245" s="31"/>
      <c r="AD245" s="3"/>
      <c r="AE245" s="31"/>
      <c r="AF245" s="31"/>
      <c r="AG245" s="31"/>
      <c r="AI245" s="31"/>
      <c r="AJ245" s="31"/>
      <c r="AK245" s="31"/>
      <c r="AL245" s="3"/>
    </row>
    <row r="246" spans="1:38" ht="16.5" customHeight="1" thickBot="1" x14ac:dyDescent="0.3">
      <c r="A246" s="30"/>
      <c r="B246" s="1507"/>
      <c r="C246" s="177"/>
      <c r="D246" s="177"/>
      <c r="E246" s="177"/>
      <c r="F246" s="336"/>
      <c r="G246" s="177"/>
      <c r="H246" s="1507"/>
      <c r="I246" s="177"/>
      <c r="J246" s="178"/>
      <c r="K246" s="9"/>
      <c r="L246" s="9"/>
      <c r="M246" s="178"/>
      <c r="N246" s="363"/>
      <c r="O246" s="218"/>
      <c r="P246" s="219"/>
      <c r="Q246" s="1675"/>
      <c r="R246" s="1675"/>
      <c r="S246" s="1675"/>
      <c r="T246" s="133"/>
      <c r="U246" s="133"/>
      <c r="V246" s="148"/>
      <c r="W246" s="9"/>
      <c r="X246" s="9"/>
      <c r="Y246" s="9"/>
      <c r="Z246" s="373"/>
      <c r="AA246" s="9"/>
      <c r="AB246" s="1509"/>
      <c r="AC246" s="9"/>
      <c r="AD246" s="178"/>
      <c r="AE246" s="9"/>
      <c r="AF246" s="9"/>
      <c r="AG246" s="9"/>
      <c r="AH246" s="373"/>
      <c r="AI246" s="9"/>
      <c r="AJ246" s="1509"/>
      <c r="AK246" s="9"/>
      <c r="AL246" s="178"/>
    </row>
    <row r="247" spans="1:38" s="181" customFormat="1" ht="36" customHeight="1" x14ac:dyDescent="0.25">
      <c r="A247" s="30"/>
      <c r="B247" s="1884" t="s">
        <v>4730</v>
      </c>
      <c r="C247" s="1884"/>
      <c r="D247" s="1884"/>
      <c r="E247" s="1884"/>
      <c r="F247" s="1884"/>
      <c r="G247" s="1884"/>
      <c r="H247" s="1884"/>
      <c r="I247" s="1884"/>
      <c r="J247" s="1884"/>
      <c r="K247" s="1884"/>
      <c r="L247" s="1884"/>
      <c r="M247" s="180"/>
      <c r="N247" s="346"/>
      <c r="O247" s="34"/>
      <c r="P247" s="180"/>
      <c r="Q247" s="31"/>
      <c r="R247" s="41" t="s">
        <v>228</v>
      </c>
      <c r="S247" s="34"/>
      <c r="T247" s="34"/>
      <c r="U247" s="34"/>
      <c r="V247" s="180"/>
      <c r="W247" s="134"/>
      <c r="X247" s="134"/>
      <c r="Y247" s="134"/>
      <c r="Z247" s="337"/>
      <c r="AA247" s="31"/>
      <c r="AB247" s="179"/>
      <c r="AC247" s="31"/>
      <c r="AD247" s="31"/>
      <c r="AE247" s="134"/>
      <c r="AF247" s="134"/>
      <c r="AG247" s="134"/>
      <c r="AH247" s="337"/>
      <c r="AI247" s="31"/>
      <c r="AJ247" s="179"/>
      <c r="AK247" s="31"/>
      <c r="AL247" s="31"/>
    </row>
    <row r="248" spans="1:38" ht="17.25" customHeight="1" x14ac:dyDescent="0.25">
      <c r="A248" s="239"/>
      <c r="B248" s="240"/>
      <c r="C248" s="1515" t="s">
        <v>1684</v>
      </c>
      <c r="D248" s="1515"/>
      <c r="E248" s="1515"/>
      <c r="F248" s="1516"/>
      <c r="G248" s="241"/>
      <c r="H248" s="242"/>
      <c r="I248" s="1517"/>
      <c r="J248" s="243"/>
      <c r="K248" s="1518" t="s">
        <v>395</v>
      </c>
      <c r="L248" s="1515"/>
      <c r="M248" s="1515"/>
      <c r="N248" s="1516"/>
      <c r="O248" s="1519"/>
      <c r="P248" s="1517"/>
      <c r="Q248" s="243"/>
      <c r="R248" s="243"/>
      <c r="S248" s="1873" t="s">
        <v>264</v>
      </c>
      <c r="T248" s="1874"/>
      <c r="U248" s="1874"/>
      <c r="V248" s="1875"/>
      <c r="W248" s="1515" t="s">
        <v>4719</v>
      </c>
      <c r="X248" s="1515"/>
      <c r="Y248" s="1515"/>
      <c r="Z248" s="1516"/>
      <c r="AA248" s="241"/>
      <c r="AB248" s="242"/>
      <c r="AC248" s="1517"/>
      <c r="AD248" s="243"/>
      <c r="AE248" s="1515" t="s">
        <v>1685</v>
      </c>
      <c r="AF248" s="1515"/>
      <c r="AG248" s="1515"/>
      <c r="AH248" s="1516"/>
      <c r="AI248" s="241"/>
      <c r="AJ248" s="242"/>
      <c r="AK248" s="1517"/>
      <c r="AL248" s="243"/>
    </row>
    <row r="249" spans="1:38" s="181" customFormat="1" ht="16.5" customHeight="1" x14ac:dyDescent="0.25">
      <c r="A249" s="244"/>
      <c r="B249" s="245"/>
      <c r="C249" s="239"/>
      <c r="D249" s="239"/>
      <c r="E249" s="239"/>
      <c r="F249" s="374" t="s">
        <v>262</v>
      </c>
      <c r="G249" s="246"/>
      <c r="H249" s="247"/>
      <c r="I249" s="243"/>
      <c r="J249" s="220"/>
      <c r="K249" s="239"/>
      <c r="L249" s="239"/>
      <c r="M249" s="239"/>
      <c r="N249" s="346"/>
      <c r="O249" s="248" t="s">
        <v>262</v>
      </c>
      <c r="P249" s="248"/>
      <c r="Q249" s="22"/>
      <c r="R249" s="220"/>
      <c r="S249" s="239"/>
      <c r="T249" s="1881" t="s">
        <v>259</v>
      </c>
      <c r="U249" s="1881" t="s">
        <v>262</v>
      </c>
      <c r="V249" s="239"/>
      <c r="W249" s="239"/>
      <c r="X249" s="239"/>
      <c r="Y249" s="239"/>
      <c r="Z249" s="374" t="s">
        <v>262</v>
      </c>
      <c r="AA249" s="246"/>
      <c r="AB249" s="247"/>
      <c r="AC249" s="243"/>
      <c r="AD249" s="220"/>
      <c r="AE249" s="239"/>
      <c r="AF249" s="239"/>
      <c r="AG249" s="239"/>
      <c r="AH249" s="374" t="s">
        <v>262</v>
      </c>
      <c r="AI249" s="246"/>
      <c r="AJ249" s="247"/>
      <c r="AK249" s="243"/>
      <c r="AL249" s="220"/>
    </row>
    <row r="250" spans="1:38" s="181" customFormat="1" ht="89.25" x14ac:dyDescent="0.25">
      <c r="A250" s="224" t="s">
        <v>114</v>
      </c>
      <c r="B250" s="1511" t="s">
        <v>231</v>
      </c>
      <c r="C250" s="1511" t="s">
        <v>223</v>
      </c>
      <c r="D250" s="1511" t="s">
        <v>258</v>
      </c>
      <c r="E250" s="1513" t="s">
        <v>259</v>
      </c>
      <c r="F250" s="530" t="s">
        <v>333</v>
      </c>
      <c r="G250" s="258" t="s">
        <v>311</v>
      </c>
      <c r="H250" s="258" t="s">
        <v>260</v>
      </c>
      <c r="I250" s="258" t="s">
        <v>312</v>
      </c>
      <c r="J250" s="1513" t="s">
        <v>261</v>
      </c>
      <c r="K250" s="1511" t="s">
        <v>223</v>
      </c>
      <c r="L250" s="1511" t="s">
        <v>258</v>
      </c>
      <c r="M250" s="1513" t="s">
        <v>259</v>
      </c>
      <c r="N250" s="531" t="s">
        <v>333</v>
      </c>
      <c r="O250" s="258" t="s">
        <v>311</v>
      </c>
      <c r="P250" s="258" t="s">
        <v>260</v>
      </c>
      <c r="Q250" s="258" t="s">
        <v>312</v>
      </c>
      <c r="R250" s="1513" t="s">
        <v>261</v>
      </c>
      <c r="S250" s="1511" t="s">
        <v>223</v>
      </c>
      <c r="T250" s="1882"/>
      <c r="U250" s="1882"/>
      <c r="V250" s="1511" t="s">
        <v>263</v>
      </c>
      <c r="W250" s="1511" t="s">
        <v>223</v>
      </c>
      <c r="X250" s="1511" t="s">
        <v>258</v>
      </c>
      <c r="Y250" s="1513" t="s">
        <v>259</v>
      </c>
      <c r="Z250" s="530" t="s">
        <v>333</v>
      </c>
      <c r="AA250" s="258" t="s">
        <v>311</v>
      </c>
      <c r="AB250" s="258" t="s">
        <v>260</v>
      </c>
      <c r="AC250" s="258" t="s">
        <v>312</v>
      </c>
      <c r="AD250" s="1513" t="s">
        <v>261</v>
      </c>
      <c r="AE250" s="1511" t="s">
        <v>223</v>
      </c>
      <c r="AF250" s="1511" t="s">
        <v>258</v>
      </c>
      <c r="AG250" s="1513" t="s">
        <v>259</v>
      </c>
      <c r="AH250" s="530" t="s">
        <v>333</v>
      </c>
      <c r="AI250" s="258" t="s">
        <v>311</v>
      </c>
      <c r="AJ250" s="258" t="s">
        <v>260</v>
      </c>
      <c r="AK250" s="258" t="s">
        <v>312</v>
      </c>
      <c r="AL250" s="1513" t="s">
        <v>261</v>
      </c>
    </row>
    <row r="251" spans="1:38" s="15" customFormat="1" ht="12.75" x14ac:dyDescent="0.25">
      <c r="A251" s="123">
        <v>1</v>
      </c>
      <c r="B251" s="123">
        <v>2</v>
      </c>
      <c r="C251" s="224">
        <v>3</v>
      </c>
      <c r="D251" s="123">
        <v>4</v>
      </c>
      <c r="E251" s="123">
        <v>5</v>
      </c>
      <c r="F251" s="347">
        <v>6</v>
      </c>
      <c r="G251" s="123">
        <v>7</v>
      </c>
      <c r="H251" s="123">
        <v>8</v>
      </c>
      <c r="I251" s="224">
        <v>9</v>
      </c>
      <c r="J251" s="123">
        <v>10</v>
      </c>
      <c r="K251" s="123">
        <v>11</v>
      </c>
      <c r="L251" s="224">
        <v>12</v>
      </c>
      <c r="M251" s="123">
        <v>13</v>
      </c>
      <c r="N251" s="347">
        <v>14</v>
      </c>
      <c r="O251" s="224">
        <v>15</v>
      </c>
      <c r="P251" s="123">
        <v>16</v>
      </c>
      <c r="Q251" s="123">
        <v>17</v>
      </c>
      <c r="R251" s="224">
        <v>18</v>
      </c>
      <c r="S251" s="123">
        <v>19</v>
      </c>
      <c r="T251" s="123">
        <v>20</v>
      </c>
      <c r="U251" s="224">
        <v>21</v>
      </c>
      <c r="V251" s="123">
        <v>22</v>
      </c>
      <c r="W251" s="224">
        <v>23</v>
      </c>
      <c r="X251" s="123">
        <v>24</v>
      </c>
      <c r="Y251" s="224">
        <v>25</v>
      </c>
      <c r="Z251" s="123">
        <v>26</v>
      </c>
      <c r="AA251" s="224">
        <v>27</v>
      </c>
      <c r="AB251" s="123">
        <v>28</v>
      </c>
      <c r="AC251" s="224">
        <v>29</v>
      </c>
      <c r="AD251" s="123">
        <v>30</v>
      </c>
      <c r="AE251" s="224">
        <v>31</v>
      </c>
      <c r="AF251" s="123">
        <v>32</v>
      </c>
      <c r="AG251" s="224">
        <v>33</v>
      </c>
      <c r="AH251" s="123">
        <v>34</v>
      </c>
      <c r="AI251" s="224">
        <v>35</v>
      </c>
      <c r="AJ251" s="123">
        <v>36</v>
      </c>
      <c r="AK251" s="224">
        <v>37</v>
      </c>
      <c r="AL251" s="123">
        <v>38</v>
      </c>
    </row>
    <row r="252" spans="1:38" x14ac:dyDescent="0.25">
      <c r="A252" s="102"/>
      <c r="B252" s="226" t="s">
        <v>265</v>
      </c>
      <c r="C252" s="102"/>
      <c r="D252" s="102"/>
      <c r="E252" s="208"/>
      <c r="F252" s="350"/>
      <c r="G252" s="208"/>
      <c r="H252" s="208"/>
      <c r="I252" s="208"/>
      <c r="J252" s="208"/>
      <c r="K252" s="102"/>
      <c r="L252" s="102"/>
      <c r="M252" s="208"/>
      <c r="N252" s="350"/>
      <c r="O252" s="208"/>
      <c r="P252" s="208"/>
      <c r="Q252" s="208"/>
      <c r="R252" s="208"/>
      <c r="S252" s="227"/>
      <c r="T252" s="227"/>
      <c r="U252" s="227"/>
      <c r="V252" s="1508"/>
      <c r="W252" s="102"/>
      <c r="X252" s="102"/>
      <c r="Y252" s="208"/>
      <c r="Z252" s="350"/>
      <c r="AA252" s="208"/>
      <c r="AB252" s="208"/>
      <c r="AC252" s="208"/>
      <c r="AD252" s="208"/>
      <c r="AE252" s="102"/>
      <c r="AF252" s="102"/>
      <c r="AG252" s="208"/>
      <c r="AH252" s="350"/>
      <c r="AI252" s="208"/>
      <c r="AJ252" s="208"/>
      <c r="AK252" s="208"/>
      <c r="AL252" s="208"/>
    </row>
    <row r="253" spans="1:38" x14ac:dyDescent="0.25">
      <c r="A253" s="102"/>
      <c r="B253" s="226"/>
      <c r="C253" s="102"/>
      <c r="D253" s="102"/>
      <c r="E253" s="208"/>
      <c r="F253" s="350"/>
      <c r="G253" s="208"/>
      <c r="H253" s="208"/>
      <c r="I253" s="208"/>
      <c r="J253" s="208"/>
      <c r="K253" s="102"/>
      <c r="L253" s="102"/>
      <c r="M253" s="208"/>
      <c r="N253" s="350"/>
      <c r="O253" s="208"/>
      <c r="P253" s="208"/>
      <c r="Q253" s="208"/>
      <c r="R253" s="208"/>
      <c r="S253" s="227"/>
      <c r="T253" s="227"/>
      <c r="U253" s="227"/>
      <c r="V253" s="1508"/>
      <c r="W253" s="102"/>
      <c r="X253" s="102"/>
      <c r="Y253" s="208"/>
      <c r="Z253" s="350"/>
      <c r="AA253" s="208"/>
      <c r="AB253" s="208"/>
      <c r="AC253" s="208"/>
      <c r="AD253" s="208"/>
      <c r="AE253" s="102"/>
      <c r="AF253" s="102"/>
      <c r="AG253" s="208"/>
      <c r="AH253" s="350"/>
      <c r="AI253" s="208"/>
      <c r="AJ253" s="208"/>
      <c r="AK253" s="208"/>
      <c r="AL253" s="208"/>
    </row>
    <row r="254" spans="1:38" ht="14.25" x14ac:dyDescent="0.25">
      <c r="A254" s="102"/>
      <c r="B254" s="228" t="s">
        <v>113</v>
      </c>
      <c r="C254" s="229">
        <f>SUM(C256:C264)</f>
        <v>9</v>
      </c>
      <c r="D254" s="229"/>
      <c r="E254" s="227">
        <f t="shared" ref="E254:J254" si="98">SUM(E256:E264)</f>
        <v>9028110</v>
      </c>
      <c r="F254" s="229">
        <f t="shared" si="98"/>
        <v>0</v>
      </c>
      <c r="G254" s="227">
        <f t="shared" si="98"/>
        <v>2503937</v>
      </c>
      <c r="H254" s="229">
        <f t="shared" si="98"/>
        <v>0</v>
      </c>
      <c r="I254" s="229">
        <f t="shared" si="98"/>
        <v>0</v>
      </c>
      <c r="J254" s="229">
        <f t="shared" si="98"/>
        <v>11532047</v>
      </c>
      <c r="K254" s="227">
        <f>SUM(K256:K261)</f>
        <v>6</v>
      </c>
      <c r="L254" s="227"/>
      <c r="M254" s="227">
        <f t="shared" ref="M254:R254" si="99">SUM(M256:M264)</f>
        <v>6018740</v>
      </c>
      <c r="N254" s="229">
        <f t="shared" si="99"/>
        <v>0</v>
      </c>
      <c r="O254" s="227">
        <f t="shared" si="99"/>
        <v>1912311</v>
      </c>
      <c r="P254" s="229">
        <f t="shared" si="99"/>
        <v>0</v>
      </c>
      <c r="Q254" s="229">
        <f t="shared" si="99"/>
        <v>0</v>
      </c>
      <c r="R254" s="229">
        <f t="shared" si="99"/>
        <v>7931051</v>
      </c>
      <c r="S254" s="227">
        <f>SUM(S256:S261)</f>
        <v>0</v>
      </c>
      <c r="T254" s="227">
        <f>SUM(T256:T261)</f>
        <v>2017270</v>
      </c>
      <c r="U254" s="227">
        <f>SUM(U256:U261)</f>
        <v>393206</v>
      </c>
      <c r="V254" s="227">
        <f>SUM(V256:V261)</f>
        <v>2410476</v>
      </c>
      <c r="W254" s="229">
        <f>SUM(W256:W264)</f>
        <v>9</v>
      </c>
      <c r="X254" s="229"/>
      <c r="Y254" s="227">
        <f t="shared" ref="Y254:AL254" si="100">SUM(Y256:Y264)</f>
        <v>9629984</v>
      </c>
      <c r="Z254" s="227">
        <f t="shared" si="100"/>
        <v>0</v>
      </c>
      <c r="AA254" s="227">
        <f t="shared" si="100"/>
        <v>2678546.6</v>
      </c>
      <c r="AB254" s="229">
        <f t="shared" si="100"/>
        <v>0</v>
      </c>
      <c r="AC254" s="229">
        <f t="shared" si="100"/>
        <v>0</v>
      </c>
      <c r="AD254" s="229">
        <f t="shared" si="100"/>
        <v>12308530.6</v>
      </c>
      <c r="AE254" s="227">
        <f t="shared" si="100"/>
        <v>9</v>
      </c>
      <c r="AF254" s="227">
        <f t="shared" si="100"/>
        <v>162</v>
      </c>
      <c r="AG254" s="227">
        <f t="shared" si="100"/>
        <v>10231858</v>
      </c>
      <c r="AH254" s="227">
        <f t="shared" si="100"/>
        <v>0</v>
      </c>
      <c r="AI254" s="227">
        <f t="shared" si="100"/>
        <v>2861093</v>
      </c>
      <c r="AJ254" s="227">
        <f t="shared" si="100"/>
        <v>0</v>
      </c>
      <c r="AK254" s="227">
        <f t="shared" si="100"/>
        <v>0</v>
      </c>
      <c r="AL254" s="229">
        <f t="shared" si="100"/>
        <v>13092951</v>
      </c>
    </row>
    <row r="255" spans="1:38" x14ac:dyDescent="0.25">
      <c r="A255" s="102"/>
      <c r="B255" s="191" t="s">
        <v>126</v>
      </c>
      <c r="C255" s="102"/>
      <c r="D255" s="102"/>
      <c r="E255" s="208"/>
      <c r="F255" s="350"/>
      <c r="G255" s="208"/>
      <c r="H255" s="208"/>
      <c r="I255" s="208"/>
      <c r="J255" s="208"/>
      <c r="K255" s="102"/>
      <c r="L255" s="102"/>
      <c r="M255" s="208"/>
      <c r="N255" s="350"/>
      <c r="O255" s="208"/>
      <c r="P255" s="208"/>
      <c r="Q255" s="208"/>
      <c r="R255" s="208"/>
      <c r="S255" s="227"/>
      <c r="T255" s="227"/>
      <c r="U255" s="227"/>
      <c r="V255" s="1508"/>
      <c r="W255" s="102"/>
      <c r="X255" s="102"/>
      <c r="Y255" s="208"/>
      <c r="Z255" s="350"/>
      <c r="AA255" s="208"/>
      <c r="AB255" s="208"/>
      <c r="AC255" s="208"/>
      <c r="AD255" s="208"/>
      <c r="AE255" s="102"/>
      <c r="AF255" s="102"/>
      <c r="AG255" s="208"/>
      <c r="AH255" s="350"/>
      <c r="AI255" s="208"/>
      <c r="AJ255" s="208"/>
      <c r="AK255" s="208"/>
      <c r="AL255" s="208"/>
    </row>
    <row r="256" spans="1:38" ht="18.95" customHeight="1" x14ac:dyDescent="0.25">
      <c r="A256" s="102">
        <v>1</v>
      </c>
      <c r="B256" s="102" t="s">
        <v>1525</v>
      </c>
      <c r="C256" s="102">
        <v>1</v>
      </c>
      <c r="D256" s="102">
        <v>25</v>
      </c>
      <c r="E256" s="208">
        <v>1091310</v>
      </c>
      <c r="F256" s="350"/>
      <c r="G256" s="208">
        <v>478405</v>
      </c>
      <c r="H256" s="208"/>
      <c r="I256" s="208"/>
      <c r="J256" s="227">
        <f>+E256+F256+G256+H256</f>
        <v>1569715</v>
      </c>
      <c r="K256" s="102">
        <v>1</v>
      </c>
      <c r="L256" s="102">
        <v>24</v>
      </c>
      <c r="M256" s="208">
        <v>727540</v>
      </c>
      <c r="N256" s="350"/>
      <c r="O256" s="208">
        <v>478405</v>
      </c>
      <c r="P256" s="208"/>
      <c r="Q256" s="208"/>
      <c r="R256" s="227">
        <f>M256+O256+P256+Q256</f>
        <v>1205945</v>
      </c>
      <c r="S256" s="227">
        <f t="shared" ref="S256:S264" si="101">C256-K256</f>
        <v>0</v>
      </c>
      <c r="T256" s="227">
        <f t="shared" ref="T256:T264" si="102">+E256-M256</f>
        <v>363770</v>
      </c>
      <c r="U256" s="227">
        <f t="shared" ref="U256:U264" si="103">+G256+H256+I256-O256-P256-Q256</f>
        <v>0</v>
      </c>
      <c r="V256" s="74">
        <f>J256-R256</f>
        <v>363770</v>
      </c>
      <c r="W256" s="102">
        <v>1</v>
      </c>
      <c r="X256" s="102">
        <v>26</v>
      </c>
      <c r="Y256" s="208">
        <v>1164064</v>
      </c>
      <c r="Z256" s="350"/>
      <c r="AA256" s="208">
        <v>478405</v>
      </c>
      <c r="AB256" s="208"/>
      <c r="AC256" s="208"/>
      <c r="AD256" s="227">
        <f t="shared" ref="AD256:AD264" si="104">Y256+AA256+AB256+AC256</f>
        <v>1642469</v>
      </c>
      <c r="AE256" s="102">
        <v>1</v>
      </c>
      <c r="AF256" s="102">
        <v>27</v>
      </c>
      <c r="AG256" s="208">
        <v>1236818</v>
      </c>
      <c r="AH256" s="350"/>
      <c r="AI256" s="208">
        <v>478405</v>
      </c>
      <c r="AJ256" s="208"/>
      <c r="AK256" s="208"/>
      <c r="AL256" s="227">
        <f t="shared" ref="AL256:AL264" si="105">AG256+AI256+AJ256+AK256</f>
        <v>1715223</v>
      </c>
    </row>
    <row r="257" spans="1:38" ht="18.95" customHeight="1" x14ac:dyDescent="0.25">
      <c r="A257" s="102">
        <v>2</v>
      </c>
      <c r="B257" s="102" t="s">
        <v>1526</v>
      </c>
      <c r="C257" s="102">
        <v>1</v>
      </c>
      <c r="D257" s="102">
        <v>25</v>
      </c>
      <c r="E257" s="208">
        <v>992100</v>
      </c>
      <c r="F257" s="350"/>
      <c r="G257" s="208">
        <v>358804</v>
      </c>
      <c r="H257" s="208"/>
      <c r="I257" s="208"/>
      <c r="J257" s="227">
        <f t="shared" ref="J257:J261" si="106">+E257+F257+G257+H257</f>
        <v>1350904</v>
      </c>
      <c r="K257" s="102">
        <v>1</v>
      </c>
      <c r="L257" s="102">
        <v>24</v>
      </c>
      <c r="M257" s="208">
        <v>661400</v>
      </c>
      <c r="N257" s="350"/>
      <c r="O257" s="208">
        <v>358804</v>
      </c>
      <c r="P257" s="208"/>
      <c r="Q257" s="208"/>
      <c r="R257" s="227">
        <f t="shared" ref="R257:R261" si="107">M257+O257+P257+Q257</f>
        <v>1020204</v>
      </c>
      <c r="S257" s="227">
        <f t="shared" si="101"/>
        <v>0</v>
      </c>
      <c r="T257" s="227">
        <f t="shared" si="102"/>
        <v>330700</v>
      </c>
      <c r="U257" s="227">
        <f t="shared" si="103"/>
        <v>0</v>
      </c>
      <c r="V257" s="74">
        <f t="shared" ref="V257:V261" si="108">J257-R257</f>
        <v>330700</v>
      </c>
      <c r="W257" s="102">
        <v>1</v>
      </c>
      <c r="X257" s="102">
        <v>26</v>
      </c>
      <c r="Y257" s="208">
        <v>1058240</v>
      </c>
      <c r="Z257" s="350"/>
      <c r="AA257" s="208">
        <v>358804</v>
      </c>
      <c r="AB257" s="208"/>
      <c r="AC257" s="208"/>
      <c r="AD257" s="227">
        <f t="shared" si="104"/>
        <v>1417044</v>
      </c>
      <c r="AE257" s="102">
        <v>1</v>
      </c>
      <c r="AF257" s="102">
        <v>27</v>
      </c>
      <c r="AG257" s="208">
        <v>1124380</v>
      </c>
      <c r="AH257" s="350"/>
      <c r="AI257" s="208">
        <v>358804</v>
      </c>
      <c r="AJ257" s="208"/>
      <c r="AK257" s="208"/>
      <c r="AL257" s="227">
        <f t="shared" si="105"/>
        <v>1483184</v>
      </c>
    </row>
    <row r="258" spans="1:38" ht="18.95" customHeight="1" x14ac:dyDescent="0.25">
      <c r="A258" s="102">
        <v>3</v>
      </c>
      <c r="B258" s="102" t="s">
        <v>1527</v>
      </c>
      <c r="C258" s="102">
        <v>1</v>
      </c>
      <c r="D258" s="102">
        <v>20</v>
      </c>
      <c r="E258" s="208">
        <v>992100</v>
      </c>
      <c r="F258" s="350"/>
      <c r="G258" s="208">
        <v>297630</v>
      </c>
      <c r="H258" s="208"/>
      <c r="I258" s="208"/>
      <c r="J258" s="227">
        <f t="shared" si="106"/>
        <v>1289730</v>
      </c>
      <c r="K258" s="102">
        <v>1</v>
      </c>
      <c r="L258" s="102">
        <v>19</v>
      </c>
      <c r="M258" s="208">
        <v>661400</v>
      </c>
      <c r="N258" s="350"/>
      <c r="O258" s="208">
        <v>215282</v>
      </c>
      <c r="P258" s="208"/>
      <c r="Q258" s="208"/>
      <c r="R258" s="227">
        <f t="shared" si="107"/>
        <v>876682</v>
      </c>
      <c r="S258" s="227">
        <f t="shared" si="101"/>
        <v>0</v>
      </c>
      <c r="T258" s="227">
        <f t="shared" si="102"/>
        <v>330700</v>
      </c>
      <c r="U258" s="227">
        <f t="shared" si="103"/>
        <v>82348</v>
      </c>
      <c r="V258" s="74">
        <f t="shared" si="108"/>
        <v>413048</v>
      </c>
      <c r="W258" s="102">
        <v>1</v>
      </c>
      <c r="X258" s="102">
        <v>21</v>
      </c>
      <c r="Y258" s="208">
        <v>1058240</v>
      </c>
      <c r="Z258" s="350"/>
      <c r="AA258" s="208">
        <v>317472</v>
      </c>
      <c r="AB258" s="208"/>
      <c r="AC258" s="208"/>
      <c r="AD258" s="227">
        <f t="shared" si="104"/>
        <v>1375712</v>
      </c>
      <c r="AE258" s="102">
        <v>1</v>
      </c>
      <c r="AF258" s="102">
        <v>22</v>
      </c>
      <c r="AG258" s="208">
        <v>1124380</v>
      </c>
      <c r="AH258" s="350"/>
      <c r="AI258" s="208">
        <v>337314</v>
      </c>
      <c r="AJ258" s="208"/>
      <c r="AK258" s="208"/>
      <c r="AL258" s="227">
        <f t="shared" si="105"/>
        <v>1461694</v>
      </c>
    </row>
    <row r="259" spans="1:38" ht="18.95" customHeight="1" x14ac:dyDescent="0.25">
      <c r="A259" s="102">
        <v>4</v>
      </c>
      <c r="B259" s="102" t="s">
        <v>1528</v>
      </c>
      <c r="C259" s="102">
        <v>1</v>
      </c>
      <c r="D259" s="102">
        <v>19</v>
      </c>
      <c r="E259" s="208">
        <v>992100</v>
      </c>
      <c r="F259" s="350"/>
      <c r="G259" s="208">
        <v>297630</v>
      </c>
      <c r="H259" s="208"/>
      <c r="I259" s="208"/>
      <c r="J259" s="227">
        <f t="shared" si="106"/>
        <v>1289730</v>
      </c>
      <c r="K259" s="102">
        <v>1</v>
      </c>
      <c r="L259" s="102">
        <v>18</v>
      </c>
      <c r="M259" s="208">
        <v>661400</v>
      </c>
      <c r="N259" s="350"/>
      <c r="O259" s="208">
        <v>198420</v>
      </c>
      <c r="P259" s="208"/>
      <c r="Q259" s="208"/>
      <c r="R259" s="227">
        <f t="shared" si="107"/>
        <v>859820</v>
      </c>
      <c r="S259" s="227">
        <f t="shared" si="101"/>
        <v>0</v>
      </c>
      <c r="T259" s="227">
        <f t="shared" si="102"/>
        <v>330700</v>
      </c>
      <c r="U259" s="227">
        <f t="shared" si="103"/>
        <v>99210</v>
      </c>
      <c r="V259" s="74">
        <f t="shared" si="108"/>
        <v>429910</v>
      </c>
      <c r="W259" s="102">
        <v>1</v>
      </c>
      <c r="X259" s="102">
        <v>20</v>
      </c>
      <c r="Y259" s="208">
        <v>1058240</v>
      </c>
      <c r="Z259" s="350"/>
      <c r="AA259" s="208">
        <v>317472</v>
      </c>
      <c r="AB259" s="208"/>
      <c r="AC259" s="208"/>
      <c r="AD259" s="227">
        <f t="shared" si="104"/>
        <v>1375712</v>
      </c>
      <c r="AE259" s="102">
        <v>1</v>
      </c>
      <c r="AF259" s="102">
        <v>21</v>
      </c>
      <c r="AG259" s="208">
        <v>1124380</v>
      </c>
      <c r="AH259" s="350"/>
      <c r="AI259" s="208">
        <v>337314</v>
      </c>
      <c r="AJ259" s="208"/>
      <c r="AK259" s="208"/>
      <c r="AL259" s="227">
        <f t="shared" si="105"/>
        <v>1461694</v>
      </c>
    </row>
    <row r="260" spans="1:38" ht="18.95" customHeight="1" x14ac:dyDescent="0.25">
      <c r="A260" s="102">
        <v>5</v>
      </c>
      <c r="B260" s="102" t="s">
        <v>1529</v>
      </c>
      <c r="C260" s="102">
        <v>1</v>
      </c>
      <c r="D260" s="102">
        <v>16</v>
      </c>
      <c r="E260" s="208">
        <v>992100</v>
      </c>
      <c r="F260" s="350"/>
      <c r="G260" s="208">
        <v>297630</v>
      </c>
      <c r="H260" s="208"/>
      <c r="I260" s="208"/>
      <c r="J260" s="227">
        <f t="shared" si="106"/>
        <v>1289730</v>
      </c>
      <c r="K260" s="102">
        <v>1</v>
      </c>
      <c r="L260" s="102">
        <v>15</v>
      </c>
      <c r="M260" s="208">
        <v>661400</v>
      </c>
      <c r="N260" s="350"/>
      <c r="O260" s="208">
        <v>198420</v>
      </c>
      <c r="P260" s="208"/>
      <c r="Q260" s="208"/>
      <c r="R260" s="227">
        <f t="shared" si="107"/>
        <v>859820</v>
      </c>
      <c r="S260" s="227">
        <f t="shared" si="101"/>
        <v>0</v>
      </c>
      <c r="T260" s="227">
        <f t="shared" si="102"/>
        <v>330700</v>
      </c>
      <c r="U260" s="227">
        <f t="shared" si="103"/>
        <v>99210</v>
      </c>
      <c r="V260" s="74">
        <f t="shared" si="108"/>
        <v>429910</v>
      </c>
      <c r="W260" s="102">
        <v>1</v>
      </c>
      <c r="X260" s="102">
        <v>17</v>
      </c>
      <c r="Y260" s="208">
        <v>1058240</v>
      </c>
      <c r="Z260" s="350"/>
      <c r="AA260" s="208">
        <v>317472</v>
      </c>
      <c r="AB260" s="208"/>
      <c r="AC260" s="208"/>
      <c r="AD260" s="227">
        <f t="shared" si="104"/>
        <v>1375712</v>
      </c>
      <c r="AE260" s="102">
        <v>1</v>
      </c>
      <c r="AF260" s="102">
        <v>18</v>
      </c>
      <c r="AG260" s="208">
        <v>1124380</v>
      </c>
      <c r="AH260" s="350"/>
      <c r="AI260" s="208">
        <v>337314</v>
      </c>
      <c r="AJ260" s="208"/>
      <c r="AK260" s="208"/>
      <c r="AL260" s="227">
        <f t="shared" si="105"/>
        <v>1461694</v>
      </c>
    </row>
    <row r="261" spans="1:38" ht="18.95" customHeight="1" x14ac:dyDescent="0.25">
      <c r="A261" s="102">
        <v>6</v>
      </c>
      <c r="B261" s="102" t="s">
        <v>1530</v>
      </c>
      <c r="C261" s="102">
        <v>1</v>
      </c>
      <c r="D261" s="102">
        <v>15</v>
      </c>
      <c r="E261" s="208">
        <v>992100</v>
      </c>
      <c r="F261" s="350"/>
      <c r="G261" s="208">
        <v>297630</v>
      </c>
      <c r="H261" s="208"/>
      <c r="I261" s="208"/>
      <c r="J261" s="227">
        <f t="shared" si="106"/>
        <v>1289730</v>
      </c>
      <c r="K261" s="102">
        <v>1</v>
      </c>
      <c r="L261" s="102">
        <v>14</v>
      </c>
      <c r="M261" s="208">
        <v>661400</v>
      </c>
      <c r="N261" s="350"/>
      <c r="O261" s="208">
        <v>185192.00000000003</v>
      </c>
      <c r="P261" s="208"/>
      <c r="Q261" s="208"/>
      <c r="R261" s="227">
        <f t="shared" si="107"/>
        <v>846592</v>
      </c>
      <c r="S261" s="227">
        <f t="shared" si="101"/>
        <v>0</v>
      </c>
      <c r="T261" s="227">
        <f t="shared" si="102"/>
        <v>330700</v>
      </c>
      <c r="U261" s="227">
        <f t="shared" si="103"/>
        <v>112437.99999999997</v>
      </c>
      <c r="V261" s="74">
        <f t="shared" si="108"/>
        <v>443138</v>
      </c>
      <c r="W261" s="102">
        <v>1</v>
      </c>
      <c r="X261" s="102">
        <v>16</v>
      </c>
      <c r="Y261" s="208">
        <v>1058240</v>
      </c>
      <c r="Z261" s="350"/>
      <c r="AA261" s="208">
        <v>317472</v>
      </c>
      <c r="AB261" s="208"/>
      <c r="AC261" s="208"/>
      <c r="AD261" s="227">
        <f t="shared" si="104"/>
        <v>1375712</v>
      </c>
      <c r="AE261" s="102">
        <v>1</v>
      </c>
      <c r="AF261" s="102">
        <v>17</v>
      </c>
      <c r="AG261" s="208">
        <v>1124380</v>
      </c>
      <c r="AH261" s="350"/>
      <c r="AI261" s="208">
        <v>337314</v>
      </c>
      <c r="AJ261" s="208"/>
      <c r="AK261" s="208"/>
      <c r="AL261" s="227">
        <f t="shared" si="105"/>
        <v>1461694</v>
      </c>
    </row>
    <row r="262" spans="1:38" ht="18.95" customHeight="1" x14ac:dyDescent="0.25">
      <c r="A262" s="102">
        <v>7</v>
      </c>
      <c r="B262" s="102" t="s">
        <v>1531</v>
      </c>
      <c r="C262" s="102">
        <v>1</v>
      </c>
      <c r="D262" s="102">
        <v>13</v>
      </c>
      <c r="E262" s="208">
        <v>992100</v>
      </c>
      <c r="F262" s="350"/>
      <c r="G262" s="208">
        <v>257946</v>
      </c>
      <c r="H262" s="208"/>
      <c r="I262" s="208"/>
      <c r="J262" s="227">
        <f>+E262+F262+G262+H262</f>
        <v>1250046</v>
      </c>
      <c r="K262" s="102">
        <v>1</v>
      </c>
      <c r="L262" s="102">
        <v>12</v>
      </c>
      <c r="M262" s="208">
        <v>661400</v>
      </c>
      <c r="N262" s="350"/>
      <c r="O262" s="208">
        <v>158736</v>
      </c>
      <c r="P262" s="208"/>
      <c r="Q262" s="208"/>
      <c r="R262" s="227">
        <f>M262+O262+P262+Q262</f>
        <v>820136</v>
      </c>
      <c r="S262" s="227">
        <f t="shared" si="101"/>
        <v>0</v>
      </c>
      <c r="T262" s="227">
        <f t="shared" si="102"/>
        <v>330700</v>
      </c>
      <c r="U262" s="227">
        <f t="shared" si="103"/>
        <v>99210</v>
      </c>
      <c r="V262" s="74">
        <f>J262-R262</f>
        <v>429910</v>
      </c>
      <c r="W262" s="102">
        <v>1</v>
      </c>
      <c r="X262" s="102">
        <v>14</v>
      </c>
      <c r="Y262" s="208">
        <v>1058240</v>
      </c>
      <c r="Z262" s="350"/>
      <c r="AA262" s="208">
        <v>296307.20000000001</v>
      </c>
      <c r="AB262" s="208"/>
      <c r="AC262" s="208"/>
      <c r="AD262" s="227">
        <f t="shared" si="104"/>
        <v>1354547.2</v>
      </c>
      <c r="AE262" s="102">
        <v>1</v>
      </c>
      <c r="AF262" s="102">
        <v>15</v>
      </c>
      <c r="AG262" s="208">
        <v>1124380</v>
      </c>
      <c r="AH262" s="350"/>
      <c r="AI262" s="208">
        <v>337314</v>
      </c>
      <c r="AJ262" s="208"/>
      <c r="AK262" s="208"/>
      <c r="AL262" s="227">
        <f t="shared" si="105"/>
        <v>1461694</v>
      </c>
    </row>
    <row r="263" spans="1:38" ht="18.95" customHeight="1" x14ac:dyDescent="0.25">
      <c r="A263" s="102">
        <v>8</v>
      </c>
      <c r="B263" s="102" t="s">
        <v>1532</v>
      </c>
      <c r="C263" s="102">
        <v>1</v>
      </c>
      <c r="D263" s="102">
        <v>2</v>
      </c>
      <c r="E263" s="208">
        <v>992100</v>
      </c>
      <c r="F263" s="350"/>
      <c r="G263" s="208">
        <v>39684</v>
      </c>
      <c r="H263" s="208"/>
      <c r="I263" s="208"/>
      <c r="J263" s="227">
        <f t="shared" ref="J263:J264" si="109">+E263+F263+G263+H263</f>
        <v>1031784</v>
      </c>
      <c r="K263" s="102">
        <v>1</v>
      </c>
      <c r="L263" s="102">
        <v>1</v>
      </c>
      <c r="M263" s="208">
        <v>661400</v>
      </c>
      <c r="N263" s="350"/>
      <c r="O263" s="208">
        <v>13228</v>
      </c>
      <c r="P263" s="208"/>
      <c r="Q263" s="208"/>
      <c r="R263" s="227">
        <f t="shared" ref="R263:R264" si="110">M263+O263+P263+Q263</f>
        <v>674628</v>
      </c>
      <c r="S263" s="227">
        <f t="shared" si="101"/>
        <v>0</v>
      </c>
      <c r="T263" s="227">
        <f t="shared" si="102"/>
        <v>330700</v>
      </c>
      <c r="U263" s="227">
        <f t="shared" si="103"/>
        <v>26456</v>
      </c>
      <c r="V263" s="74">
        <f t="shared" ref="V263:V264" si="111">J263-R263</f>
        <v>357156</v>
      </c>
      <c r="W263" s="102">
        <v>1</v>
      </c>
      <c r="X263" s="102">
        <v>3</v>
      </c>
      <c r="Y263" s="208">
        <v>1058240</v>
      </c>
      <c r="Z263" s="350"/>
      <c r="AA263" s="208">
        <v>63494.399999999994</v>
      </c>
      <c r="AB263" s="208"/>
      <c r="AC263" s="208"/>
      <c r="AD263" s="227">
        <f t="shared" si="104"/>
        <v>1121734.3999999999</v>
      </c>
      <c r="AE263" s="102">
        <v>1</v>
      </c>
      <c r="AF263" s="102">
        <v>4</v>
      </c>
      <c r="AG263" s="208">
        <v>1124380</v>
      </c>
      <c r="AH263" s="350"/>
      <c r="AI263" s="208">
        <v>89950.400000000009</v>
      </c>
      <c r="AJ263" s="208"/>
      <c r="AK263" s="208"/>
      <c r="AL263" s="227">
        <f t="shared" si="105"/>
        <v>1214330.3999999999</v>
      </c>
    </row>
    <row r="264" spans="1:38" ht="18.95" customHeight="1" x14ac:dyDescent="0.25">
      <c r="A264" s="102">
        <v>9</v>
      </c>
      <c r="B264" s="102" t="s">
        <v>1533</v>
      </c>
      <c r="C264" s="102">
        <v>1</v>
      </c>
      <c r="D264" s="102">
        <v>9</v>
      </c>
      <c r="E264" s="208">
        <v>992100</v>
      </c>
      <c r="F264" s="350"/>
      <c r="G264" s="208">
        <v>178578</v>
      </c>
      <c r="H264" s="208"/>
      <c r="I264" s="208"/>
      <c r="J264" s="227">
        <f t="shared" si="109"/>
        <v>1170678</v>
      </c>
      <c r="K264" s="102">
        <v>1</v>
      </c>
      <c r="L264" s="102">
        <v>8</v>
      </c>
      <c r="M264" s="208">
        <v>661400</v>
      </c>
      <c r="N264" s="350"/>
      <c r="O264" s="208">
        <v>105824</v>
      </c>
      <c r="P264" s="208"/>
      <c r="Q264" s="208"/>
      <c r="R264" s="227">
        <f t="shared" si="110"/>
        <v>767224</v>
      </c>
      <c r="S264" s="227">
        <f t="shared" si="101"/>
        <v>0</v>
      </c>
      <c r="T264" s="227">
        <f t="shared" si="102"/>
        <v>330700</v>
      </c>
      <c r="U264" s="227">
        <f t="shared" si="103"/>
        <v>72754</v>
      </c>
      <c r="V264" s="74">
        <f t="shared" si="111"/>
        <v>403454</v>
      </c>
      <c r="W264" s="102">
        <v>1</v>
      </c>
      <c r="X264" s="102">
        <v>10</v>
      </c>
      <c r="Y264" s="208">
        <v>1058240</v>
      </c>
      <c r="Z264" s="350"/>
      <c r="AA264" s="208">
        <v>211648</v>
      </c>
      <c r="AB264" s="208"/>
      <c r="AC264" s="208"/>
      <c r="AD264" s="227">
        <f t="shared" si="104"/>
        <v>1269888</v>
      </c>
      <c r="AE264" s="102">
        <v>1</v>
      </c>
      <c r="AF264" s="102">
        <v>11</v>
      </c>
      <c r="AG264" s="208">
        <v>1124380</v>
      </c>
      <c r="AH264" s="350"/>
      <c r="AI264" s="208">
        <v>247363.6</v>
      </c>
      <c r="AJ264" s="208"/>
      <c r="AK264" s="208"/>
      <c r="AL264" s="227">
        <f t="shared" si="105"/>
        <v>1371743.6</v>
      </c>
    </row>
    <row r="267" spans="1:38" ht="16.5" x14ac:dyDescent="0.3">
      <c r="A267" s="30"/>
      <c r="B267" s="217" t="s">
        <v>230</v>
      </c>
      <c r="C267" s="31"/>
      <c r="D267" s="31"/>
      <c r="E267" s="31"/>
      <c r="G267" s="31"/>
      <c r="H267" s="31"/>
      <c r="I267" s="31"/>
      <c r="J267" s="3"/>
      <c r="K267" s="22"/>
      <c r="L267" s="180"/>
      <c r="M267" s="22"/>
      <c r="N267" s="375"/>
      <c r="O267" s="180"/>
      <c r="P267" s="22"/>
      <c r="Q267" s="292"/>
      <c r="R267" s="133"/>
      <c r="S267" s="180"/>
      <c r="T267" s="180"/>
      <c r="U267" s="180"/>
      <c r="V267" s="22"/>
      <c r="W267" s="31"/>
      <c r="X267" s="31"/>
      <c r="Y267" s="31"/>
      <c r="AA267" s="31"/>
      <c r="AB267" s="31"/>
      <c r="AC267" s="31"/>
      <c r="AD267" s="3"/>
      <c r="AE267" s="31"/>
      <c r="AF267" s="31"/>
      <c r="AG267" s="31"/>
      <c r="AI267" s="31"/>
      <c r="AJ267" s="31"/>
      <c r="AK267" s="31"/>
      <c r="AL267" s="3"/>
    </row>
    <row r="268" spans="1:38" ht="16.5" customHeight="1" thickBot="1" x14ac:dyDescent="0.3">
      <c r="A268" s="30"/>
      <c r="B268" s="1507"/>
      <c r="C268" s="177"/>
      <c r="D268" s="177"/>
      <c r="E268" s="177"/>
      <c r="F268" s="336"/>
      <c r="G268" s="177"/>
      <c r="H268" s="1507"/>
      <c r="I268" s="177"/>
      <c r="J268" s="178"/>
      <c r="K268" s="9"/>
      <c r="L268" s="9"/>
      <c r="M268" s="178"/>
      <c r="N268" s="363"/>
      <c r="O268" s="218"/>
      <c r="P268" s="219"/>
      <c r="Q268" s="1675"/>
      <c r="R268" s="1675"/>
      <c r="S268" s="1675"/>
      <c r="T268" s="133"/>
      <c r="U268" s="133"/>
      <c r="V268" s="148"/>
      <c r="W268" s="9"/>
      <c r="X268" s="9"/>
      <c r="Y268" s="9"/>
      <c r="Z268" s="373"/>
      <c r="AA268" s="9"/>
      <c r="AB268" s="1509"/>
      <c r="AC268" s="9"/>
      <c r="AD268" s="178"/>
      <c r="AE268" s="9"/>
      <c r="AF268" s="9"/>
      <c r="AG268" s="9"/>
      <c r="AH268" s="373"/>
      <c r="AI268" s="9"/>
      <c r="AJ268" s="1509"/>
      <c r="AK268" s="9"/>
      <c r="AL268" s="178"/>
    </row>
    <row r="269" spans="1:38" s="181" customFormat="1" ht="36" customHeight="1" x14ac:dyDescent="0.25">
      <c r="A269" s="30"/>
      <c r="B269" s="1884" t="s">
        <v>4731</v>
      </c>
      <c r="C269" s="1884"/>
      <c r="D269" s="1884"/>
      <c r="E269" s="1884"/>
      <c r="F269" s="1884"/>
      <c r="G269" s="1884"/>
      <c r="H269" s="1884"/>
      <c r="I269" s="1884"/>
      <c r="J269" s="1884"/>
      <c r="K269" s="1884"/>
      <c r="L269" s="1884"/>
      <c r="M269" s="180"/>
      <c r="N269" s="346"/>
      <c r="O269" s="34"/>
      <c r="P269" s="180"/>
      <c r="Q269" s="31"/>
      <c r="R269" s="41" t="s">
        <v>228</v>
      </c>
      <c r="S269" s="34"/>
      <c r="T269" s="34"/>
      <c r="U269" s="34"/>
      <c r="V269" s="180"/>
      <c r="W269" s="134"/>
      <c r="X269" s="134"/>
      <c r="Y269" s="134"/>
      <c r="Z269" s="337"/>
      <c r="AA269" s="31"/>
      <c r="AB269" s="179"/>
      <c r="AC269" s="31"/>
      <c r="AD269" s="31"/>
      <c r="AE269" s="134"/>
      <c r="AF269" s="134"/>
      <c r="AG269" s="134"/>
      <c r="AH269" s="337"/>
      <c r="AI269" s="31"/>
      <c r="AJ269" s="179"/>
      <c r="AK269" s="31"/>
      <c r="AL269" s="31"/>
    </row>
    <row r="270" spans="1:38" ht="17.25" customHeight="1" x14ac:dyDescent="0.25">
      <c r="A270" s="239"/>
      <c r="B270" s="240"/>
      <c r="C270" s="1515" t="s">
        <v>1684</v>
      </c>
      <c r="D270" s="1515"/>
      <c r="E270" s="1515"/>
      <c r="F270" s="1516"/>
      <c r="G270" s="241"/>
      <c r="H270" s="242"/>
      <c r="I270" s="1517"/>
      <c r="J270" s="243"/>
      <c r="K270" s="1518" t="s">
        <v>395</v>
      </c>
      <c r="L270" s="1515"/>
      <c r="M270" s="1515"/>
      <c r="N270" s="1516"/>
      <c r="O270" s="1519"/>
      <c r="P270" s="1517"/>
      <c r="Q270" s="243"/>
      <c r="R270" s="243"/>
      <c r="S270" s="1873" t="s">
        <v>264</v>
      </c>
      <c r="T270" s="1874"/>
      <c r="U270" s="1874"/>
      <c r="V270" s="1875"/>
      <c r="W270" s="1515" t="s">
        <v>4719</v>
      </c>
      <c r="X270" s="1515"/>
      <c r="Y270" s="1515"/>
      <c r="Z270" s="1516"/>
      <c r="AA270" s="241"/>
      <c r="AB270" s="242"/>
      <c r="AC270" s="1517"/>
      <c r="AD270" s="243"/>
      <c r="AE270" s="1515" t="s">
        <v>1685</v>
      </c>
      <c r="AF270" s="1515"/>
      <c r="AG270" s="1515"/>
      <c r="AH270" s="1516"/>
      <c r="AI270" s="241"/>
      <c r="AJ270" s="242"/>
      <c r="AK270" s="1517"/>
      <c r="AL270" s="243"/>
    </row>
    <row r="271" spans="1:38" s="181" customFormat="1" ht="16.5" customHeight="1" x14ac:dyDescent="0.25">
      <c r="A271" s="244"/>
      <c r="B271" s="245"/>
      <c r="C271" s="239"/>
      <c r="D271" s="239"/>
      <c r="E271" s="239"/>
      <c r="F271" s="374" t="s">
        <v>262</v>
      </c>
      <c r="G271" s="246"/>
      <c r="H271" s="247"/>
      <c r="I271" s="243"/>
      <c r="J271" s="220"/>
      <c r="K271" s="239"/>
      <c r="L271" s="239"/>
      <c r="M271" s="239"/>
      <c r="N271" s="346"/>
      <c r="O271" s="248" t="s">
        <v>262</v>
      </c>
      <c r="P271" s="248"/>
      <c r="Q271" s="22"/>
      <c r="R271" s="220"/>
      <c r="S271" s="239"/>
      <c r="T271" s="1881" t="s">
        <v>259</v>
      </c>
      <c r="U271" s="1881" t="s">
        <v>262</v>
      </c>
      <c r="V271" s="239"/>
      <c r="W271" s="239"/>
      <c r="X271" s="239"/>
      <c r="Y271" s="239"/>
      <c r="Z271" s="374" t="s">
        <v>262</v>
      </c>
      <c r="AA271" s="246"/>
      <c r="AB271" s="247"/>
      <c r="AC271" s="243"/>
      <c r="AD271" s="220"/>
      <c r="AE271" s="239"/>
      <c r="AF271" s="239"/>
      <c r="AG271" s="239"/>
      <c r="AH271" s="374" t="s">
        <v>262</v>
      </c>
      <c r="AI271" s="246"/>
      <c r="AJ271" s="247"/>
      <c r="AK271" s="243"/>
      <c r="AL271" s="220"/>
    </row>
    <row r="272" spans="1:38" s="181" customFormat="1" ht="89.25" x14ac:dyDescent="0.25">
      <c r="A272" s="224" t="s">
        <v>114</v>
      </c>
      <c r="B272" s="1511" t="s">
        <v>231</v>
      </c>
      <c r="C272" s="1511" t="s">
        <v>223</v>
      </c>
      <c r="D272" s="1511" t="s">
        <v>258</v>
      </c>
      <c r="E272" s="1513" t="s">
        <v>259</v>
      </c>
      <c r="F272" s="530" t="s">
        <v>333</v>
      </c>
      <c r="G272" s="258" t="s">
        <v>311</v>
      </c>
      <c r="H272" s="258" t="s">
        <v>260</v>
      </c>
      <c r="I272" s="258" t="s">
        <v>312</v>
      </c>
      <c r="J272" s="1513" t="s">
        <v>261</v>
      </c>
      <c r="K272" s="1511" t="s">
        <v>223</v>
      </c>
      <c r="L272" s="1511" t="s">
        <v>258</v>
      </c>
      <c r="M272" s="1513" t="s">
        <v>259</v>
      </c>
      <c r="N272" s="531" t="s">
        <v>333</v>
      </c>
      <c r="O272" s="258" t="s">
        <v>311</v>
      </c>
      <c r="P272" s="258" t="s">
        <v>260</v>
      </c>
      <c r="Q272" s="258" t="s">
        <v>312</v>
      </c>
      <c r="R272" s="1513" t="s">
        <v>261</v>
      </c>
      <c r="S272" s="1511" t="s">
        <v>223</v>
      </c>
      <c r="T272" s="1882"/>
      <c r="U272" s="1882"/>
      <c r="V272" s="1511" t="s">
        <v>263</v>
      </c>
      <c r="W272" s="1511" t="s">
        <v>223</v>
      </c>
      <c r="X272" s="1511" t="s">
        <v>258</v>
      </c>
      <c r="Y272" s="1513" t="s">
        <v>259</v>
      </c>
      <c r="Z272" s="530" t="s">
        <v>333</v>
      </c>
      <c r="AA272" s="258" t="s">
        <v>311</v>
      </c>
      <c r="AB272" s="258" t="s">
        <v>260</v>
      </c>
      <c r="AC272" s="258" t="s">
        <v>312</v>
      </c>
      <c r="AD272" s="1513" t="s">
        <v>261</v>
      </c>
      <c r="AE272" s="1511" t="s">
        <v>223</v>
      </c>
      <c r="AF272" s="1511" t="s">
        <v>258</v>
      </c>
      <c r="AG272" s="1513" t="s">
        <v>259</v>
      </c>
      <c r="AH272" s="530" t="s">
        <v>333</v>
      </c>
      <c r="AI272" s="258" t="s">
        <v>311</v>
      </c>
      <c r="AJ272" s="258" t="s">
        <v>260</v>
      </c>
      <c r="AK272" s="258" t="s">
        <v>312</v>
      </c>
      <c r="AL272" s="1513" t="s">
        <v>261</v>
      </c>
    </row>
    <row r="273" spans="1:38" s="15" customFormat="1" ht="12.75" x14ac:dyDescent="0.25">
      <c r="A273" s="123">
        <v>1</v>
      </c>
      <c r="B273" s="123">
        <v>2</v>
      </c>
      <c r="C273" s="224">
        <v>3</v>
      </c>
      <c r="D273" s="123">
        <v>4</v>
      </c>
      <c r="E273" s="123">
        <v>5</v>
      </c>
      <c r="F273" s="347">
        <v>6</v>
      </c>
      <c r="G273" s="123">
        <v>7</v>
      </c>
      <c r="H273" s="123">
        <v>8</v>
      </c>
      <c r="I273" s="224">
        <v>9</v>
      </c>
      <c r="J273" s="123">
        <v>10</v>
      </c>
      <c r="K273" s="123">
        <v>11</v>
      </c>
      <c r="L273" s="224">
        <v>12</v>
      </c>
      <c r="M273" s="123">
        <v>13</v>
      </c>
      <c r="N273" s="347">
        <v>14</v>
      </c>
      <c r="O273" s="224">
        <v>15</v>
      </c>
      <c r="P273" s="123">
        <v>16</v>
      </c>
      <c r="Q273" s="123">
        <v>17</v>
      </c>
      <c r="R273" s="224">
        <v>18</v>
      </c>
      <c r="S273" s="123">
        <v>19</v>
      </c>
      <c r="T273" s="123">
        <v>20</v>
      </c>
      <c r="U273" s="224">
        <v>21</v>
      </c>
      <c r="V273" s="123">
        <v>22</v>
      </c>
      <c r="W273" s="224">
        <v>23</v>
      </c>
      <c r="X273" s="123">
        <v>24</v>
      </c>
      <c r="Y273" s="224">
        <v>25</v>
      </c>
      <c r="Z273" s="123">
        <v>26</v>
      </c>
      <c r="AA273" s="224">
        <v>27</v>
      </c>
      <c r="AB273" s="123">
        <v>28</v>
      </c>
      <c r="AC273" s="224">
        <v>29</v>
      </c>
      <c r="AD273" s="123">
        <v>30</v>
      </c>
      <c r="AE273" s="224">
        <v>31</v>
      </c>
      <c r="AF273" s="123">
        <v>32</v>
      </c>
      <c r="AG273" s="224">
        <v>33</v>
      </c>
      <c r="AH273" s="123">
        <v>34</v>
      </c>
      <c r="AI273" s="224">
        <v>35</v>
      </c>
      <c r="AJ273" s="123">
        <v>36</v>
      </c>
      <c r="AK273" s="224">
        <v>37</v>
      </c>
      <c r="AL273" s="123">
        <v>38</v>
      </c>
    </row>
    <row r="274" spans="1:38" x14ac:dyDescent="0.25">
      <c r="A274" s="102"/>
      <c r="B274" s="226" t="s">
        <v>265</v>
      </c>
      <c r="C274" s="102"/>
      <c r="D274" s="102"/>
      <c r="E274" s="208"/>
      <c r="F274" s="350"/>
      <c r="G274" s="208"/>
      <c r="H274" s="208"/>
      <c r="I274" s="208"/>
      <c r="J274" s="208"/>
      <c r="K274" s="102"/>
      <c r="L274" s="102"/>
      <c r="M274" s="208"/>
      <c r="N274" s="350"/>
      <c r="O274" s="208"/>
      <c r="P274" s="208"/>
      <c r="Q274" s="208"/>
      <c r="R274" s="208"/>
      <c r="S274" s="227"/>
      <c r="T274" s="227"/>
      <c r="U274" s="227"/>
      <c r="V274" s="1508"/>
      <c r="W274" s="102"/>
      <c r="X274" s="102"/>
      <c r="Y274" s="208"/>
      <c r="Z274" s="350"/>
      <c r="AA274" s="208"/>
      <c r="AB274" s="208"/>
      <c r="AC274" s="208"/>
      <c r="AD274" s="208"/>
      <c r="AE274" s="102"/>
      <c r="AF274" s="102"/>
      <c r="AG274" s="208"/>
      <c r="AH274" s="350"/>
      <c r="AI274" s="208"/>
      <c r="AJ274" s="208"/>
      <c r="AK274" s="208"/>
      <c r="AL274" s="208"/>
    </row>
    <row r="275" spans="1:38" x14ac:dyDescent="0.25">
      <c r="A275" s="102"/>
      <c r="B275" s="226"/>
      <c r="C275" s="102"/>
      <c r="D275" s="102"/>
      <c r="E275" s="208"/>
      <c r="F275" s="350"/>
      <c r="G275" s="208"/>
      <c r="H275" s="208"/>
      <c r="I275" s="208"/>
      <c r="J275" s="208"/>
      <c r="K275" s="102"/>
      <c r="L275" s="102"/>
      <c r="M275" s="208"/>
      <c r="N275" s="350"/>
      <c r="O275" s="208"/>
      <c r="P275" s="208"/>
      <c r="Q275" s="208"/>
      <c r="R275" s="208"/>
      <c r="S275" s="227"/>
      <c r="T275" s="227"/>
      <c r="U275" s="227"/>
      <c r="V275" s="1508"/>
      <c r="W275" s="102"/>
      <c r="X275" s="102"/>
      <c r="Y275" s="208"/>
      <c r="Z275" s="350"/>
      <c r="AA275" s="208"/>
      <c r="AB275" s="208"/>
      <c r="AC275" s="208"/>
      <c r="AD275" s="208"/>
      <c r="AE275" s="102"/>
      <c r="AF275" s="102"/>
      <c r="AG275" s="208"/>
      <c r="AH275" s="350"/>
      <c r="AI275" s="208"/>
      <c r="AJ275" s="208"/>
      <c r="AK275" s="208"/>
      <c r="AL275" s="208"/>
    </row>
    <row r="276" spans="1:38" ht="14.25" x14ac:dyDescent="0.25">
      <c r="A276" s="102"/>
      <c r="B276" s="228" t="s">
        <v>113</v>
      </c>
      <c r="C276" s="229">
        <f>SUM(C278:C286)</f>
        <v>9</v>
      </c>
      <c r="D276" s="229"/>
      <c r="E276" s="227">
        <f t="shared" ref="E276:J276" si="112">SUM(E278:E286)</f>
        <v>9226530</v>
      </c>
      <c r="F276" s="229">
        <f t="shared" si="112"/>
        <v>0</v>
      </c>
      <c r="G276" s="227">
        <f t="shared" si="112"/>
        <v>1638016.8</v>
      </c>
      <c r="H276" s="229">
        <f t="shared" si="112"/>
        <v>48000</v>
      </c>
      <c r="I276" s="229">
        <f t="shared" si="112"/>
        <v>0</v>
      </c>
      <c r="J276" s="229">
        <f t="shared" si="112"/>
        <v>10912546.800000001</v>
      </c>
      <c r="K276" s="227">
        <f>SUM(K278:K283)</f>
        <v>6</v>
      </c>
      <c r="L276" s="227"/>
      <c r="M276" s="227">
        <f t="shared" ref="M276:R276" si="113">SUM(M278:M286)</f>
        <v>6151020</v>
      </c>
      <c r="N276" s="229">
        <f t="shared" si="113"/>
        <v>0</v>
      </c>
      <c r="O276" s="227">
        <f t="shared" si="113"/>
        <v>1134691.3999999999</v>
      </c>
      <c r="P276" s="229">
        <f t="shared" si="113"/>
        <v>48000</v>
      </c>
      <c r="Q276" s="229">
        <f t="shared" si="113"/>
        <v>0</v>
      </c>
      <c r="R276" s="229">
        <f t="shared" si="113"/>
        <v>7333711.4000000004</v>
      </c>
      <c r="S276" s="227">
        <f>SUM(S278:S283)</f>
        <v>0</v>
      </c>
      <c r="T276" s="227">
        <f>SUM(T278:T283)</f>
        <v>2083410</v>
      </c>
      <c r="U276" s="227">
        <f>SUM(U278:U283)</f>
        <v>357817.39999999997</v>
      </c>
      <c r="V276" s="227">
        <f>SUM(V278:V283)</f>
        <v>2441227.4</v>
      </c>
      <c r="W276" s="229">
        <f>SUM(W278:W286)</f>
        <v>9</v>
      </c>
      <c r="X276" s="229"/>
      <c r="Y276" s="227">
        <f t="shared" ref="Y276:AL276" si="114">SUM(Y278:Y286)</f>
        <v>9841632</v>
      </c>
      <c r="Z276" s="227">
        <f t="shared" si="114"/>
        <v>0</v>
      </c>
      <c r="AA276" s="227">
        <f t="shared" si="114"/>
        <v>1862502.3999999999</v>
      </c>
      <c r="AB276" s="229">
        <f t="shared" si="114"/>
        <v>48000</v>
      </c>
      <c r="AC276" s="229">
        <f t="shared" si="114"/>
        <v>0</v>
      </c>
      <c r="AD276" s="229">
        <f t="shared" si="114"/>
        <v>11752134.4</v>
      </c>
      <c r="AE276" s="227">
        <f t="shared" si="114"/>
        <v>9</v>
      </c>
      <c r="AF276" s="227">
        <f t="shared" si="114"/>
        <v>107</v>
      </c>
      <c r="AG276" s="227">
        <f t="shared" si="114"/>
        <v>10456734</v>
      </c>
      <c r="AH276" s="227">
        <f t="shared" si="114"/>
        <v>0</v>
      </c>
      <c r="AI276" s="227">
        <f t="shared" si="114"/>
        <v>2116083.1599999997</v>
      </c>
      <c r="AJ276" s="227">
        <f t="shared" si="114"/>
        <v>48000</v>
      </c>
      <c r="AK276" s="227">
        <f t="shared" si="114"/>
        <v>0</v>
      </c>
      <c r="AL276" s="229">
        <f t="shared" si="114"/>
        <v>12620817.16</v>
      </c>
    </row>
    <row r="277" spans="1:38" x14ac:dyDescent="0.25">
      <c r="A277" s="102"/>
      <c r="B277" s="191" t="s">
        <v>126</v>
      </c>
      <c r="C277" s="102"/>
      <c r="D277" s="102"/>
      <c r="E277" s="208"/>
      <c r="F277" s="350"/>
      <c r="G277" s="208"/>
      <c r="H277" s="208"/>
      <c r="I277" s="208"/>
      <c r="J277" s="208"/>
      <c r="K277" s="102"/>
      <c r="L277" s="102"/>
      <c r="M277" s="208"/>
      <c r="N277" s="350"/>
      <c r="O277" s="208"/>
      <c r="P277" s="208"/>
      <c r="Q277" s="208"/>
      <c r="R277" s="208"/>
      <c r="S277" s="227"/>
      <c r="T277" s="227"/>
      <c r="U277" s="227"/>
      <c r="V277" s="1508"/>
      <c r="W277" s="102"/>
      <c r="X277" s="102"/>
      <c r="Y277" s="208"/>
      <c r="Z277" s="350"/>
      <c r="AA277" s="208"/>
      <c r="AB277" s="208"/>
      <c r="AC277" s="208"/>
      <c r="AD277" s="208"/>
      <c r="AE277" s="102"/>
      <c r="AF277" s="102"/>
      <c r="AG277" s="208"/>
      <c r="AH277" s="350"/>
      <c r="AI277" s="208"/>
      <c r="AJ277" s="208"/>
      <c r="AK277" s="208"/>
      <c r="AL277" s="208"/>
    </row>
    <row r="278" spans="1:38" ht="18.95" customHeight="1" x14ac:dyDescent="0.25">
      <c r="A278" s="102">
        <v>1</v>
      </c>
      <c r="B278" s="102" t="s">
        <v>1534</v>
      </c>
      <c r="C278" s="102">
        <v>1</v>
      </c>
      <c r="D278" s="102">
        <v>18</v>
      </c>
      <c r="E278" s="208">
        <v>992100</v>
      </c>
      <c r="F278" s="350"/>
      <c r="G278" s="208">
        <v>297630</v>
      </c>
      <c r="H278" s="208">
        <v>8000</v>
      </c>
      <c r="I278" s="208"/>
      <c r="J278" s="227">
        <f>+E278+F278+G278+H278</f>
        <v>1297730</v>
      </c>
      <c r="K278" s="102">
        <v>1</v>
      </c>
      <c r="L278" s="102">
        <v>17</v>
      </c>
      <c r="M278" s="208">
        <v>661400</v>
      </c>
      <c r="N278" s="350"/>
      <c r="O278" s="208">
        <v>198420</v>
      </c>
      <c r="P278" s="208">
        <v>8000</v>
      </c>
      <c r="Q278" s="208"/>
      <c r="R278" s="227">
        <f>M278+O278+P278+Q278</f>
        <v>867820</v>
      </c>
      <c r="S278" s="227">
        <f t="shared" ref="S278:S286" si="115">C278-K278</f>
        <v>0</v>
      </c>
      <c r="T278" s="227">
        <f t="shared" ref="T278:T286" si="116">+E278-M278</f>
        <v>330700</v>
      </c>
      <c r="U278" s="227">
        <f t="shared" ref="U278:U286" si="117">+G278+H278+I278-O278-P278-Q278</f>
        <v>99210</v>
      </c>
      <c r="V278" s="74">
        <f>J278-R278</f>
        <v>429910</v>
      </c>
      <c r="W278" s="102">
        <v>1</v>
      </c>
      <c r="X278" s="102">
        <v>19</v>
      </c>
      <c r="Y278" s="208">
        <v>1058240</v>
      </c>
      <c r="Z278" s="350"/>
      <c r="AA278" s="208">
        <v>317472</v>
      </c>
      <c r="AB278" s="208">
        <v>8000</v>
      </c>
      <c r="AC278" s="208"/>
      <c r="AD278" s="227">
        <f t="shared" ref="AD278:AD286" si="118">Y278+AA278+AB278+AC278</f>
        <v>1383712</v>
      </c>
      <c r="AE278" s="102">
        <v>1</v>
      </c>
      <c r="AF278" s="102">
        <v>20</v>
      </c>
      <c r="AG278" s="208">
        <v>1124380</v>
      </c>
      <c r="AH278" s="350"/>
      <c r="AI278" s="208">
        <v>337314</v>
      </c>
      <c r="AJ278" s="208">
        <v>8000</v>
      </c>
      <c r="AK278" s="208"/>
      <c r="AL278" s="227">
        <f t="shared" ref="AL278:AL286" si="119">AG278+AI278+AJ278+AK278</f>
        <v>1469694</v>
      </c>
    </row>
    <row r="279" spans="1:38" ht="18.95" customHeight="1" x14ac:dyDescent="0.25">
      <c r="A279" s="102">
        <v>2</v>
      </c>
      <c r="B279" s="102" t="s">
        <v>1535</v>
      </c>
      <c r="C279" s="102">
        <v>1</v>
      </c>
      <c r="D279" s="102">
        <v>9</v>
      </c>
      <c r="E279" s="208">
        <v>1091310</v>
      </c>
      <c r="F279" s="350"/>
      <c r="G279" s="208">
        <v>196435.8</v>
      </c>
      <c r="H279" s="208">
        <v>8000</v>
      </c>
      <c r="I279" s="208"/>
      <c r="J279" s="227">
        <f t="shared" ref="J279:J283" si="120">+E279+F279+G279+H279</f>
        <v>1295745.8</v>
      </c>
      <c r="K279" s="102">
        <v>1</v>
      </c>
      <c r="L279" s="102">
        <v>8</v>
      </c>
      <c r="M279" s="208">
        <v>727540</v>
      </c>
      <c r="N279" s="350"/>
      <c r="O279" s="208">
        <v>116406.40000000001</v>
      </c>
      <c r="P279" s="208">
        <v>8000</v>
      </c>
      <c r="Q279" s="208"/>
      <c r="R279" s="227">
        <f t="shared" ref="R279:R283" si="121">M279+O279+P279+Q279</f>
        <v>851946.4</v>
      </c>
      <c r="S279" s="227">
        <f t="shared" si="115"/>
        <v>0</v>
      </c>
      <c r="T279" s="227">
        <f t="shared" si="116"/>
        <v>363770</v>
      </c>
      <c r="U279" s="227">
        <f t="shared" si="117"/>
        <v>80029.39999999998</v>
      </c>
      <c r="V279" s="74">
        <f t="shared" ref="V279:V283" si="122">J279-R279</f>
        <v>443799.4</v>
      </c>
      <c r="W279" s="102">
        <v>1</v>
      </c>
      <c r="X279" s="102">
        <v>10</v>
      </c>
      <c r="Y279" s="208">
        <v>1164064</v>
      </c>
      <c r="Z279" s="350"/>
      <c r="AA279" s="208">
        <v>232812.80000000002</v>
      </c>
      <c r="AB279" s="208">
        <v>8000</v>
      </c>
      <c r="AC279" s="208"/>
      <c r="AD279" s="227">
        <f t="shared" si="118"/>
        <v>1404876.8</v>
      </c>
      <c r="AE279" s="102">
        <v>1</v>
      </c>
      <c r="AF279" s="102">
        <v>11</v>
      </c>
      <c r="AG279" s="208">
        <v>1236818</v>
      </c>
      <c r="AH279" s="350"/>
      <c r="AI279" s="208">
        <v>272099.96000000002</v>
      </c>
      <c r="AJ279" s="208">
        <v>8000</v>
      </c>
      <c r="AK279" s="208"/>
      <c r="AL279" s="227">
        <f t="shared" si="119"/>
        <v>1516917.96</v>
      </c>
    </row>
    <row r="280" spans="1:38" ht="18.95" customHeight="1" x14ac:dyDescent="0.25">
      <c r="A280" s="102">
        <v>3</v>
      </c>
      <c r="B280" s="102" t="s">
        <v>1536</v>
      </c>
      <c r="C280" s="102">
        <v>1</v>
      </c>
      <c r="D280" s="102">
        <v>16</v>
      </c>
      <c r="E280" s="208">
        <v>992100</v>
      </c>
      <c r="F280" s="350"/>
      <c r="G280" s="208">
        <v>297630</v>
      </c>
      <c r="H280" s="208">
        <v>8000</v>
      </c>
      <c r="I280" s="208"/>
      <c r="J280" s="227">
        <f t="shared" si="120"/>
        <v>1297730</v>
      </c>
      <c r="K280" s="102">
        <v>1</v>
      </c>
      <c r="L280" s="102">
        <v>15</v>
      </c>
      <c r="M280" s="208">
        <v>661400</v>
      </c>
      <c r="N280" s="350"/>
      <c r="O280" s="208">
        <v>198420</v>
      </c>
      <c r="P280" s="208">
        <v>8000</v>
      </c>
      <c r="Q280" s="208"/>
      <c r="R280" s="227">
        <f t="shared" si="121"/>
        <v>867820</v>
      </c>
      <c r="S280" s="227">
        <f t="shared" si="115"/>
        <v>0</v>
      </c>
      <c r="T280" s="227">
        <f t="shared" si="116"/>
        <v>330700</v>
      </c>
      <c r="U280" s="227">
        <f t="shared" si="117"/>
        <v>99210</v>
      </c>
      <c r="V280" s="74">
        <f t="shared" si="122"/>
        <v>429910</v>
      </c>
      <c r="W280" s="102">
        <v>1</v>
      </c>
      <c r="X280" s="102">
        <v>17</v>
      </c>
      <c r="Y280" s="208">
        <v>1058240</v>
      </c>
      <c r="Z280" s="350"/>
      <c r="AA280" s="208">
        <v>317472</v>
      </c>
      <c r="AB280" s="208">
        <v>8000</v>
      </c>
      <c r="AC280" s="208"/>
      <c r="AD280" s="227">
        <f t="shared" si="118"/>
        <v>1383712</v>
      </c>
      <c r="AE280" s="102">
        <v>1</v>
      </c>
      <c r="AF280" s="102">
        <v>18</v>
      </c>
      <c r="AG280" s="208">
        <v>1124380</v>
      </c>
      <c r="AH280" s="350"/>
      <c r="AI280" s="208">
        <v>337314</v>
      </c>
      <c r="AJ280" s="208">
        <v>8000</v>
      </c>
      <c r="AK280" s="208"/>
      <c r="AL280" s="227">
        <f t="shared" si="119"/>
        <v>1469694</v>
      </c>
    </row>
    <row r="281" spans="1:38" ht="18.95" customHeight="1" x14ac:dyDescent="0.25">
      <c r="A281" s="102">
        <v>4</v>
      </c>
      <c r="B281" s="102" t="s">
        <v>1537</v>
      </c>
      <c r="C281" s="102">
        <v>1</v>
      </c>
      <c r="D281" s="102">
        <v>3</v>
      </c>
      <c r="E281" s="208">
        <v>992100</v>
      </c>
      <c r="F281" s="350"/>
      <c r="G281" s="208">
        <v>59526</v>
      </c>
      <c r="H281" s="208">
        <v>8000</v>
      </c>
      <c r="I281" s="208"/>
      <c r="J281" s="227">
        <f t="shared" si="120"/>
        <v>1059626</v>
      </c>
      <c r="K281" s="102">
        <v>1</v>
      </c>
      <c r="L281" s="102">
        <v>2</v>
      </c>
      <c r="M281" s="208">
        <v>661400</v>
      </c>
      <c r="N281" s="350"/>
      <c r="O281" s="208">
        <v>26456</v>
      </c>
      <c r="P281" s="208">
        <v>8000</v>
      </c>
      <c r="Q281" s="208"/>
      <c r="R281" s="227">
        <f t="shared" si="121"/>
        <v>695856</v>
      </c>
      <c r="S281" s="227">
        <f t="shared" si="115"/>
        <v>0</v>
      </c>
      <c r="T281" s="227">
        <f t="shared" si="116"/>
        <v>330700</v>
      </c>
      <c r="U281" s="227">
        <f t="shared" si="117"/>
        <v>33070</v>
      </c>
      <c r="V281" s="74">
        <f t="shared" si="122"/>
        <v>363770</v>
      </c>
      <c r="W281" s="102">
        <v>1</v>
      </c>
      <c r="X281" s="102">
        <v>4</v>
      </c>
      <c r="Y281" s="208">
        <v>1058240</v>
      </c>
      <c r="Z281" s="350"/>
      <c r="AA281" s="208">
        <v>84659.199999999997</v>
      </c>
      <c r="AB281" s="208">
        <v>8000</v>
      </c>
      <c r="AC281" s="208"/>
      <c r="AD281" s="227">
        <f t="shared" si="118"/>
        <v>1150899.2</v>
      </c>
      <c r="AE281" s="102">
        <v>1</v>
      </c>
      <c r="AF281" s="102">
        <v>5</v>
      </c>
      <c r="AG281" s="208">
        <v>1124380</v>
      </c>
      <c r="AH281" s="350"/>
      <c r="AI281" s="208">
        <v>112438</v>
      </c>
      <c r="AJ281" s="208">
        <v>8000</v>
      </c>
      <c r="AK281" s="208"/>
      <c r="AL281" s="227">
        <f t="shared" si="119"/>
        <v>1244818</v>
      </c>
    </row>
    <row r="282" spans="1:38" ht="18.95" customHeight="1" x14ac:dyDescent="0.25">
      <c r="A282" s="102">
        <v>5</v>
      </c>
      <c r="B282" s="102" t="s">
        <v>1538</v>
      </c>
      <c r="C282" s="102">
        <v>1</v>
      </c>
      <c r="D282" s="102">
        <v>22</v>
      </c>
      <c r="E282" s="208">
        <v>1190520</v>
      </c>
      <c r="F282" s="350"/>
      <c r="G282" s="208">
        <v>370113</v>
      </c>
      <c r="H282" s="208">
        <v>8000</v>
      </c>
      <c r="I282" s="208"/>
      <c r="J282" s="227">
        <f t="shared" si="120"/>
        <v>1568633</v>
      </c>
      <c r="K282" s="102">
        <v>1</v>
      </c>
      <c r="L282" s="102">
        <v>21</v>
      </c>
      <c r="M282" s="208">
        <v>793680</v>
      </c>
      <c r="N282" s="350"/>
      <c r="O282" s="208">
        <v>370113</v>
      </c>
      <c r="P282" s="208">
        <v>8000</v>
      </c>
      <c r="Q282" s="208"/>
      <c r="R282" s="227">
        <f t="shared" si="121"/>
        <v>1171793</v>
      </c>
      <c r="S282" s="227">
        <f t="shared" si="115"/>
        <v>0</v>
      </c>
      <c r="T282" s="227">
        <f t="shared" si="116"/>
        <v>396840</v>
      </c>
      <c r="U282" s="227">
        <f t="shared" si="117"/>
        <v>0</v>
      </c>
      <c r="V282" s="74">
        <f t="shared" si="122"/>
        <v>396840</v>
      </c>
      <c r="W282" s="102">
        <v>1</v>
      </c>
      <c r="X282" s="102">
        <v>23</v>
      </c>
      <c r="Y282" s="208">
        <v>1269888</v>
      </c>
      <c r="Z282" s="350"/>
      <c r="AA282" s="208">
        <v>380966.39999999997</v>
      </c>
      <c r="AB282" s="208">
        <v>8000</v>
      </c>
      <c r="AC282" s="208"/>
      <c r="AD282" s="227">
        <f t="shared" si="118"/>
        <v>1658854.3999999999</v>
      </c>
      <c r="AE282" s="102">
        <v>1</v>
      </c>
      <c r="AF282" s="102">
        <v>24</v>
      </c>
      <c r="AG282" s="208">
        <v>1349256</v>
      </c>
      <c r="AH282" s="350"/>
      <c r="AI282" s="208">
        <v>404776.8</v>
      </c>
      <c r="AJ282" s="208">
        <v>8000</v>
      </c>
      <c r="AK282" s="208"/>
      <c r="AL282" s="227">
        <f t="shared" si="119"/>
        <v>1762032.8</v>
      </c>
    </row>
    <row r="283" spans="1:38" ht="18.95" customHeight="1" x14ac:dyDescent="0.25">
      <c r="A283" s="102">
        <v>6</v>
      </c>
      <c r="B283" s="102" t="s">
        <v>1539</v>
      </c>
      <c r="C283" s="102">
        <v>1</v>
      </c>
      <c r="D283" s="102">
        <v>5</v>
      </c>
      <c r="E283" s="208">
        <v>992100</v>
      </c>
      <c r="F283" s="350"/>
      <c r="G283" s="208">
        <v>99210</v>
      </c>
      <c r="H283" s="208"/>
      <c r="I283" s="208"/>
      <c r="J283" s="227">
        <f t="shared" si="120"/>
        <v>1091310</v>
      </c>
      <c r="K283" s="102">
        <v>1</v>
      </c>
      <c r="L283" s="102">
        <v>4</v>
      </c>
      <c r="M283" s="208">
        <v>661400</v>
      </c>
      <c r="N283" s="350"/>
      <c r="O283" s="208">
        <v>52912</v>
      </c>
      <c r="P283" s="208"/>
      <c r="Q283" s="208"/>
      <c r="R283" s="227">
        <f t="shared" si="121"/>
        <v>714312</v>
      </c>
      <c r="S283" s="227">
        <f t="shared" si="115"/>
        <v>0</v>
      </c>
      <c r="T283" s="227">
        <f t="shared" si="116"/>
        <v>330700</v>
      </c>
      <c r="U283" s="227">
        <f t="shared" si="117"/>
        <v>46298</v>
      </c>
      <c r="V283" s="74">
        <f t="shared" si="122"/>
        <v>376998</v>
      </c>
      <c r="W283" s="102">
        <v>1</v>
      </c>
      <c r="X283" s="102">
        <v>6</v>
      </c>
      <c r="Y283" s="208">
        <v>1058240</v>
      </c>
      <c r="Z283" s="350"/>
      <c r="AA283" s="208">
        <v>126988.79999999999</v>
      </c>
      <c r="AB283" s="208"/>
      <c r="AC283" s="208"/>
      <c r="AD283" s="227">
        <f t="shared" si="118"/>
        <v>1185228.8</v>
      </c>
      <c r="AE283" s="102">
        <v>1</v>
      </c>
      <c r="AF283" s="102">
        <v>7</v>
      </c>
      <c r="AG283" s="208">
        <v>1124380</v>
      </c>
      <c r="AH283" s="350"/>
      <c r="AI283" s="208">
        <v>157413.20000000001</v>
      </c>
      <c r="AJ283" s="208"/>
      <c r="AK283" s="208"/>
      <c r="AL283" s="227">
        <f t="shared" si="119"/>
        <v>1281793.2</v>
      </c>
    </row>
    <row r="284" spans="1:38" ht="18.95" customHeight="1" x14ac:dyDescent="0.25">
      <c r="A284" s="102">
        <v>7</v>
      </c>
      <c r="B284" s="102" t="s">
        <v>1540</v>
      </c>
      <c r="C284" s="102">
        <v>1</v>
      </c>
      <c r="D284" s="102">
        <v>2</v>
      </c>
      <c r="E284" s="208">
        <v>992100</v>
      </c>
      <c r="F284" s="350"/>
      <c r="G284" s="208">
        <v>39684</v>
      </c>
      <c r="H284" s="208"/>
      <c r="I284" s="208"/>
      <c r="J284" s="227">
        <f>+E284+F284+G284+H284</f>
        <v>1031784</v>
      </c>
      <c r="K284" s="102">
        <v>1</v>
      </c>
      <c r="L284" s="102">
        <v>1</v>
      </c>
      <c r="M284" s="208">
        <v>661400</v>
      </c>
      <c r="N284" s="350"/>
      <c r="O284" s="208">
        <v>13228</v>
      </c>
      <c r="P284" s="208"/>
      <c r="Q284" s="208"/>
      <c r="R284" s="227">
        <f>M284+O284+P284+Q284</f>
        <v>674628</v>
      </c>
      <c r="S284" s="227">
        <f t="shared" si="115"/>
        <v>0</v>
      </c>
      <c r="T284" s="227">
        <f t="shared" si="116"/>
        <v>330700</v>
      </c>
      <c r="U284" s="227">
        <f t="shared" si="117"/>
        <v>26456</v>
      </c>
      <c r="V284" s="74">
        <f>J284-R284</f>
        <v>357156</v>
      </c>
      <c r="W284" s="102">
        <v>1</v>
      </c>
      <c r="X284" s="102">
        <v>3</v>
      </c>
      <c r="Y284" s="208">
        <v>1058240</v>
      </c>
      <c r="Z284" s="350"/>
      <c r="AA284" s="208">
        <v>63494.399999999994</v>
      </c>
      <c r="AB284" s="208"/>
      <c r="AC284" s="208"/>
      <c r="AD284" s="227">
        <f t="shared" si="118"/>
        <v>1121734.3999999999</v>
      </c>
      <c r="AE284" s="102">
        <v>1</v>
      </c>
      <c r="AF284" s="102">
        <v>4</v>
      </c>
      <c r="AG284" s="208">
        <v>1124380</v>
      </c>
      <c r="AH284" s="350"/>
      <c r="AI284" s="208">
        <v>89950.400000000009</v>
      </c>
      <c r="AJ284" s="208"/>
      <c r="AK284" s="208"/>
      <c r="AL284" s="227">
        <f t="shared" si="119"/>
        <v>1214330.3999999999</v>
      </c>
    </row>
    <row r="285" spans="1:38" ht="18.95" customHeight="1" x14ac:dyDescent="0.25">
      <c r="A285" s="102">
        <v>8</v>
      </c>
      <c r="B285" s="102" t="s">
        <v>1541</v>
      </c>
      <c r="C285" s="102">
        <v>1</v>
      </c>
      <c r="D285" s="102">
        <v>2</v>
      </c>
      <c r="E285" s="208">
        <v>992100</v>
      </c>
      <c r="F285" s="350"/>
      <c r="G285" s="208">
        <v>39684</v>
      </c>
      <c r="H285" s="208"/>
      <c r="I285" s="208"/>
      <c r="J285" s="227">
        <f t="shared" ref="J285:J286" si="123">+E285+F285+G285+H285</f>
        <v>1031784</v>
      </c>
      <c r="K285" s="102">
        <v>1</v>
      </c>
      <c r="L285" s="102">
        <v>1</v>
      </c>
      <c r="M285" s="208">
        <v>661400</v>
      </c>
      <c r="N285" s="350"/>
      <c r="O285" s="208">
        <v>13228</v>
      </c>
      <c r="P285" s="208"/>
      <c r="Q285" s="208"/>
      <c r="R285" s="227">
        <f t="shared" ref="R285:R286" si="124">M285+O285+P285+Q285</f>
        <v>674628</v>
      </c>
      <c r="S285" s="227">
        <f t="shared" si="115"/>
        <v>0</v>
      </c>
      <c r="T285" s="227">
        <f t="shared" si="116"/>
        <v>330700</v>
      </c>
      <c r="U285" s="227">
        <f t="shared" si="117"/>
        <v>26456</v>
      </c>
      <c r="V285" s="74">
        <f t="shared" ref="V285:V286" si="125">J285-R285</f>
        <v>357156</v>
      </c>
      <c r="W285" s="102">
        <v>1</v>
      </c>
      <c r="X285" s="102">
        <v>3</v>
      </c>
      <c r="Y285" s="208">
        <v>1058240</v>
      </c>
      <c r="Z285" s="350"/>
      <c r="AA285" s="208">
        <v>63494.399999999994</v>
      </c>
      <c r="AB285" s="208"/>
      <c r="AC285" s="208"/>
      <c r="AD285" s="227">
        <f t="shared" si="118"/>
        <v>1121734.3999999999</v>
      </c>
      <c r="AE285" s="102">
        <v>1</v>
      </c>
      <c r="AF285" s="102">
        <v>4</v>
      </c>
      <c r="AG285" s="208">
        <v>1124380</v>
      </c>
      <c r="AH285" s="350"/>
      <c r="AI285" s="208">
        <v>89950.400000000009</v>
      </c>
      <c r="AJ285" s="208"/>
      <c r="AK285" s="208"/>
      <c r="AL285" s="227">
        <f t="shared" si="119"/>
        <v>1214330.3999999999</v>
      </c>
    </row>
    <row r="286" spans="1:38" ht="18.95" customHeight="1" x14ac:dyDescent="0.25">
      <c r="A286" s="102">
        <v>9</v>
      </c>
      <c r="B286" s="102" t="s">
        <v>1542</v>
      </c>
      <c r="C286" s="102">
        <v>1</v>
      </c>
      <c r="D286" s="102">
        <v>12</v>
      </c>
      <c r="E286" s="208">
        <v>992100</v>
      </c>
      <c r="F286" s="350"/>
      <c r="G286" s="208">
        <v>238104</v>
      </c>
      <c r="H286" s="208">
        <v>8000</v>
      </c>
      <c r="I286" s="208"/>
      <c r="J286" s="227">
        <f t="shared" si="123"/>
        <v>1238204</v>
      </c>
      <c r="K286" s="102">
        <v>1</v>
      </c>
      <c r="L286" s="102">
        <v>11</v>
      </c>
      <c r="M286" s="208">
        <v>661400</v>
      </c>
      <c r="N286" s="350"/>
      <c r="O286" s="208">
        <v>145508</v>
      </c>
      <c r="P286" s="208">
        <v>8000</v>
      </c>
      <c r="Q286" s="208"/>
      <c r="R286" s="227">
        <f t="shared" si="124"/>
        <v>814908</v>
      </c>
      <c r="S286" s="227">
        <f t="shared" si="115"/>
        <v>0</v>
      </c>
      <c r="T286" s="227">
        <f t="shared" si="116"/>
        <v>330700</v>
      </c>
      <c r="U286" s="227">
        <f t="shared" si="117"/>
        <v>92596</v>
      </c>
      <c r="V286" s="74">
        <f t="shared" si="125"/>
        <v>423296</v>
      </c>
      <c r="W286" s="102">
        <v>1</v>
      </c>
      <c r="X286" s="102">
        <v>13</v>
      </c>
      <c r="Y286" s="208">
        <v>1058240</v>
      </c>
      <c r="Z286" s="350"/>
      <c r="AA286" s="208">
        <v>275142.40000000002</v>
      </c>
      <c r="AB286" s="208">
        <v>8000</v>
      </c>
      <c r="AC286" s="208"/>
      <c r="AD286" s="227">
        <f t="shared" si="118"/>
        <v>1341382.3999999999</v>
      </c>
      <c r="AE286" s="102">
        <v>1</v>
      </c>
      <c r="AF286" s="102">
        <v>14</v>
      </c>
      <c r="AG286" s="208">
        <v>1124380</v>
      </c>
      <c r="AH286" s="350"/>
      <c r="AI286" s="208">
        <v>314826.40000000002</v>
      </c>
      <c r="AJ286" s="208">
        <v>8000</v>
      </c>
      <c r="AK286" s="208"/>
      <c r="AL286" s="227">
        <f t="shared" si="119"/>
        <v>1447206.4</v>
      </c>
    </row>
    <row r="289" spans="1:38" ht="16.5" x14ac:dyDescent="0.3">
      <c r="A289" s="30"/>
      <c r="B289" s="217" t="s">
        <v>230</v>
      </c>
      <c r="C289" s="31"/>
      <c r="D289" s="31"/>
      <c r="E289" s="31"/>
      <c r="G289" s="31"/>
      <c r="H289" s="31"/>
      <c r="I289" s="31"/>
      <c r="J289" s="3"/>
      <c r="K289" s="22"/>
      <c r="L289" s="180"/>
      <c r="M289" s="22"/>
      <c r="N289" s="375"/>
      <c r="O289" s="180"/>
      <c r="P289" s="22"/>
      <c r="Q289" s="292"/>
      <c r="R289" s="133"/>
      <c r="S289" s="180"/>
      <c r="T289" s="180"/>
      <c r="U289" s="180"/>
      <c r="V289" s="22"/>
      <c r="W289" s="31"/>
      <c r="X289" s="31"/>
      <c r="Y289" s="31"/>
      <c r="AA289" s="31"/>
      <c r="AB289" s="31"/>
      <c r="AC289" s="31"/>
      <c r="AD289" s="3"/>
      <c r="AE289" s="31"/>
      <c r="AF289" s="31"/>
      <c r="AG289" s="31"/>
      <c r="AI289" s="31"/>
      <c r="AJ289" s="31"/>
      <c r="AK289" s="31"/>
      <c r="AL289" s="3"/>
    </row>
    <row r="290" spans="1:38" ht="16.5" customHeight="1" thickBot="1" x14ac:dyDescent="0.3">
      <c r="A290" s="30"/>
      <c r="B290" s="1507"/>
      <c r="C290" s="177"/>
      <c r="D290" s="177"/>
      <c r="E290" s="177"/>
      <c r="F290" s="336"/>
      <c r="G290" s="177"/>
      <c r="H290" s="1507"/>
      <c r="I290" s="177"/>
      <c r="J290" s="178"/>
      <c r="K290" s="9"/>
      <c r="L290" s="9"/>
      <c r="M290" s="178"/>
      <c r="N290" s="363"/>
      <c r="O290" s="218"/>
      <c r="P290" s="219"/>
      <c r="Q290" s="1675"/>
      <c r="R290" s="1675"/>
      <c r="S290" s="1675"/>
      <c r="T290" s="133"/>
      <c r="U290" s="133"/>
      <c r="V290" s="148"/>
      <c r="W290" s="9"/>
      <c r="X290" s="9"/>
      <c r="Y290" s="9"/>
      <c r="Z290" s="373"/>
      <c r="AA290" s="9"/>
      <c r="AB290" s="1509"/>
      <c r="AC290" s="9"/>
      <c r="AD290" s="178"/>
      <c r="AE290" s="9"/>
      <c r="AF290" s="9"/>
      <c r="AG290" s="9"/>
      <c r="AH290" s="373"/>
      <c r="AI290" s="9"/>
      <c r="AJ290" s="1509"/>
      <c r="AK290" s="9"/>
      <c r="AL290" s="178"/>
    </row>
    <row r="291" spans="1:38" s="181" customFormat="1" ht="36" customHeight="1" x14ac:dyDescent="0.25">
      <c r="A291" s="30"/>
      <c r="B291" s="1884" t="s">
        <v>4732</v>
      </c>
      <c r="C291" s="1884"/>
      <c r="D291" s="1884"/>
      <c r="E291" s="1884"/>
      <c r="F291" s="1884"/>
      <c r="G291" s="1884"/>
      <c r="H291" s="1884"/>
      <c r="I291" s="1884"/>
      <c r="J291" s="1884"/>
      <c r="K291" s="1884"/>
      <c r="L291" s="1884"/>
      <c r="M291" s="180"/>
      <c r="N291" s="346"/>
      <c r="O291" s="34"/>
      <c r="P291" s="180"/>
      <c r="Q291" s="31"/>
      <c r="R291" s="41" t="s">
        <v>228</v>
      </c>
      <c r="S291" s="34"/>
      <c r="T291" s="34"/>
      <c r="U291" s="34"/>
      <c r="V291" s="180"/>
      <c r="W291" s="134"/>
      <c r="X291" s="134"/>
      <c r="Y291" s="134"/>
      <c r="Z291" s="337"/>
      <c r="AA291" s="31"/>
      <c r="AB291" s="179"/>
      <c r="AC291" s="31"/>
      <c r="AD291" s="31"/>
      <c r="AE291" s="134"/>
      <c r="AF291" s="134"/>
      <c r="AG291" s="134"/>
      <c r="AH291" s="337"/>
      <c r="AI291" s="31"/>
      <c r="AJ291" s="179"/>
      <c r="AK291" s="31"/>
      <c r="AL291" s="31"/>
    </row>
    <row r="292" spans="1:38" ht="17.25" customHeight="1" x14ac:dyDescent="0.25">
      <c r="A292" s="239"/>
      <c r="B292" s="240"/>
      <c r="C292" s="1515" t="s">
        <v>1684</v>
      </c>
      <c r="D292" s="1515"/>
      <c r="E292" s="1515"/>
      <c r="F292" s="1516"/>
      <c r="G292" s="241"/>
      <c r="H292" s="242"/>
      <c r="I292" s="1517"/>
      <c r="J292" s="243"/>
      <c r="K292" s="1518" t="s">
        <v>395</v>
      </c>
      <c r="L292" s="1515"/>
      <c r="M292" s="1515"/>
      <c r="N292" s="1516"/>
      <c r="O292" s="1519"/>
      <c r="P292" s="1517"/>
      <c r="Q292" s="243"/>
      <c r="R292" s="243"/>
      <c r="S292" s="1873" t="s">
        <v>264</v>
      </c>
      <c r="T292" s="1874"/>
      <c r="U292" s="1874"/>
      <c r="V292" s="1875"/>
      <c r="W292" s="1515" t="s">
        <v>4719</v>
      </c>
      <c r="X292" s="1515"/>
      <c r="Y292" s="1515"/>
      <c r="Z292" s="1516"/>
      <c r="AA292" s="241"/>
      <c r="AB292" s="242"/>
      <c r="AC292" s="1517"/>
      <c r="AD292" s="243"/>
      <c r="AE292" s="1515" t="s">
        <v>1685</v>
      </c>
      <c r="AF292" s="1515"/>
      <c r="AG292" s="1515"/>
      <c r="AH292" s="1516"/>
      <c r="AI292" s="241"/>
      <c r="AJ292" s="242"/>
      <c r="AK292" s="1517"/>
      <c r="AL292" s="243"/>
    </row>
    <row r="293" spans="1:38" s="181" customFormat="1" ht="16.5" customHeight="1" x14ac:dyDescent="0.25">
      <c r="A293" s="244"/>
      <c r="B293" s="245"/>
      <c r="C293" s="239"/>
      <c r="D293" s="239"/>
      <c r="E293" s="239"/>
      <c r="F293" s="374" t="s">
        <v>262</v>
      </c>
      <c r="G293" s="246"/>
      <c r="H293" s="247"/>
      <c r="I293" s="243"/>
      <c r="J293" s="220"/>
      <c r="K293" s="239"/>
      <c r="L293" s="239"/>
      <c r="M293" s="239"/>
      <c r="N293" s="346"/>
      <c r="O293" s="248" t="s">
        <v>262</v>
      </c>
      <c r="P293" s="248"/>
      <c r="Q293" s="22"/>
      <c r="R293" s="220"/>
      <c r="S293" s="239"/>
      <c r="T293" s="1881" t="s">
        <v>259</v>
      </c>
      <c r="U293" s="1881" t="s">
        <v>262</v>
      </c>
      <c r="V293" s="239"/>
      <c r="W293" s="239"/>
      <c r="X293" s="239"/>
      <c r="Y293" s="239"/>
      <c r="Z293" s="374" t="s">
        <v>262</v>
      </c>
      <c r="AA293" s="246"/>
      <c r="AB293" s="247"/>
      <c r="AC293" s="243"/>
      <c r="AD293" s="220"/>
      <c r="AE293" s="239"/>
      <c r="AF293" s="239"/>
      <c r="AG293" s="239"/>
      <c r="AH293" s="374" t="s">
        <v>262</v>
      </c>
      <c r="AI293" s="246"/>
      <c r="AJ293" s="247"/>
      <c r="AK293" s="243"/>
      <c r="AL293" s="220"/>
    </row>
    <row r="294" spans="1:38" s="181" customFormat="1" ht="89.25" x14ac:dyDescent="0.25">
      <c r="A294" s="224" t="s">
        <v>114</v>
      </c>
      <c r="B294" s="1511" t="s">
        <v>231</v>
      </c>
      <c r="C294" s="1511" t="s">
        <v>223</v>
      </c>
      <c r="D294" s="1511" t="s">
        <v>258</v>
      </c>
      <c r="E294" s="1513" t="s">
        <v>259</v>
      </c>
      <c r="F294" s="530" t="s">
        <v>333</v>
      </c>
      <c r="G294" s="258" t="s">
        <v>311</v>
      </c>
      <c r="H294" s="258" t="s">
        <v>260</v>
      </c>
      <c r="I294" s="258" t="s">
        <v>312</v>
      </c>
      <c r="J294" s="1513" t="s">
        <v>261</v>
      </c>
      <c r="K294" s="1511" t="s">
        <v>223</v>
      </c>
      <c r="L294" s="1511" t="s">
        <v>258</v>
      </c>
      <c r="M294" s="1513" t="s">
        <v>259</v>
      </c>
      <c r="N294" s="531" t="s">
        <v>333</v>
      </c>
      <c r="O294" s="258" t="s">
        <v>311</v>
      </c>
      <c r="P294" s="258" t="s">
        <v>260</v>
      </c>
      <c r="Q294" s="258" t="s">
        <v>312</v>
      </c>
      <c r="R294" s="1513" t="s">
        <v>261</v>
      </c>
      <c r="S294" s="1511" t="s">
        <v>223</v>
      </c>
      <c r="T294" s="1882"/>
      <c r="U294" s="1882"/>
      <c r="V294" s="1511" t="s">
        <v>263</v>
      </c>
      <c r="W294" s="1511" t="s">
        <v>223</v>
      </c>
      <c r="X294" s="1511" t="s">
        <v>258</v>
      </c>
      <c r="Y294" s="1513" t="s">
        <v>259</v>
      </c>
      <c r="Z294" s="530" t="s">
        <v>333</v>
      </c>
      <c r="AA294" s="258" t="s">
        <v>311</v>
      </c>
      <c r="AB294" s="258" t="s">
        <v>260</v>
      </c>
      <c r="AC294" s="258" t="s">
        <v>312</v>
      </c>
      <c r="AD294" s="1513" t="s">
        <v>261</v>
      </c>
      <c r="AE294" s="1511" t="s">
        <v>223</v>
      </c>
      <c r="AF294" s="1511" t="s">
        <v>258</v>
      </c>
      <c r="AG294" s="1513" t="s">
        <v>259</v>
      </c>
      <c r="AH294" s="530" t="s">
        <v>333</v>
      </c>
      <c r="AI294" s="258" t="s">
        <v>311</v>
      </c>
      <c r="AJ294" s="258" t="s">
        <v>260</v>
      </c>
      <c r="AK294" s="258" t="s">
        <v>312</v>
      </c>
      <c r="AL294" s="1513" t="s">
        <v>261</v>
      </c>
    </row>
    <row r="295" spans="1:38" s="15" customFormat="1" ht="12.75" x14ac:dyDescent="0.25">
      <c r="A295" s="123">
        <v>1</v>
      </c>
      <c r="B295" s="123">
        <v>2</v>
      </c>
      <c r="C295" s="224">
        <v>3</v>
      </c>
      <c r="D295" s="123">
        <v>4</v>
      </c>
      <c r="E295" s="123">
        <v>5</v>
      </c>
      <c r="F295" s="347">
        <v>6</v>
      </c>
      <c r="G295" s="123">
        <v>7</v>
      </c>
      <c r="H295" s="123">
        <v>8</v>
      </c>
      <c r="I295" s="224">
        <v>9</v>
      </c>
      <c r="J295" s="123">
        <v>10</v>
      </c>
      <c r="K295" s="123">
        <v>11</v>
      </c>
      <c r="L295" s="224">
        <v>12</v>
      </c>
      <c r="M295" s="123">
        <v>13</v>
      </c>
      <c r="N295" s="347">
        <v>14</v>
      </c>
      <c r="O295" s="224">
        <v>15</v>
      </c>
      <c r="P295" s="123">
        <v>16</v>
      </c>
      <c r="Q295" s="123">
        <v>17</v>
      </c>
      <c r="R295" s="224">
        <v>18</v>
      </c>
      <c r="S295" s="123">
        <v>19</v>
      </c>
      <c r="T295" s="123">
        <v>20</v>
      </c>
      <c r="U295" s="224">
        <v>21</v>
      </c>
      <c r="V295" s="123">
        <v>22</v>
      </c>
      <c r="W295" s="224">
        <v>23</v>
      </c>
      <c r="X295" s="123">
        <v>24</v>
      </c>
      <c r="Y295" s="224">
        <v>25</v>
      </c>
      <c r="Z295" s="123">
        <v>26</v>
      </c>
      <c r="AA295" s="224">
        <v>27</v>
      </c>
      <c r="AB295" s="123">
        <v>28</v>
      </c>
      <c r="AC295" s="224">
        <v>29</v>
      </c>
      <c r="AD295" s="123">
        <v>30</v>
      </c>
      <c r="AE295" s="224">
        <v>31</v>
      </c>
      <c r="AF295" s="123">
        <v>32</v>
      </c>
      <c r="AG295" s="224">
        <v>33</v>
      </c>
      <c r="AH295" s="123">
        <v>34</v>
      </c>
      <c r="AI295" s="224">
        <v>35</v>
      </c>
      <c r="AJ295" s="123">
        <v>36</v>
      </c>
      <c r="AK295" s="224">
        <v>37</v>
      </c>
      <c r="AL295" s="123">
        <v>38</v>
      </c>
    </row>
    <row r="296" spans="1:38" x14ac:dyDescent="0.25">
      <c r="A296" s="102"/>
      <c r="B296" s="226" t="s">
        <v>265</v>
      </c>
      <c r="C296" s="102"/>
      <c r="D296" s="102"/>
      <c r="E296" s="208"/>
      <c r="F296" s="350"/>
      <c r="G296" s="208"/>
      <c r="H296" s="208"/>
      <c r="I296" s="208"/>
      <c r="J296" s="208"/>
      <c r="K296" s="102"/>
      <c r="L296" s="102"/>
      <c r="M296" s="208"/>
      <c r="N296" s="350"/>
      <c r="O296" s="208"/>
      <c r="P296" s="208"/>
      <c r="Q296" s="208"/>
      <c r="R296" s="208"/>
      <c r="S296" s="227"/>
      <c r="T296" s="227"/>
      <c r="U296" s="227"/>
      <c r="V296" s="1508"/>
      <c r="W296" s="102"/>
      <c r="X296" s="102"/>
      <c r="Y296" s="208"/>
      <c r="Z296" s="350"/>
      <c r="AA296" s="208"/>
      <c r="AB296" s="208"/>
      <c r="AC296" s="208"/>
      <c r="AD296" s="208"/>
      <c r="AE296" s="102"/>
      <c r="AF296" s="102"/>
      <c r="AG296" s="208"/>
      <c r="AH296" s="350"/>
      <c r="AI296" s="208"/>
      <c r="AJ296" s="208"/>
      <c r="AK296" s="208"/>
      <c r="AL296" s="208"/>
    </row>
    <row r="297" spans="1:38" x14ac:dyDescent="0.25">
      <c r="A297" s="102"/>
      <c r="B297" s="226"/>
      <c r="C297" s="102"/>
      <c r="D297" s="102"/>
      <c r="E297" s="208"/>
      <c r="F297" s="350"/>
      <c r="G297" s="208"/>
      <c r="H297" s="208"/>
      <c r="I297" s="208"/>
      <c r="J297" s="208"/>
      <c r="K297" s="102"/>
      <c r="L297" s="102"/>
      <c r="M297" s="208"/>
      <c r="N297" s="350"/>
      <c r="O297" s="208"/>
      <c r="P297" s="208"/>
      <c r="Q297" s="208"/>
      <c r="R297" s="208"/>
      <c r="S297" s="227"/>
      <c r="T297" s="227"/>
      <c r="U297" s="227"/>
      <c r="V297" s="1508"/>
      <c r="W297" s="102"/>
      <c r="X297" s="102"/>
      <c r="Y297" s="208"/>
      <c r="Z297" s="350"/>
      <c r="AA297" s="208"/>
      <c r="AB297" s="208"/>
      <c r="AC297" s="208"/>
      <c r="AD297" s="208"/>
      <c r="AE297" s="102"/>
      <c r="AF297" s="102"/>
      <c r="AG297" s="208"/>
      <c r="AH297" s="350"/>
      <c r="AI297" s="208"/>
      <c r="AJ297" s="208"/>
      <c r="AK297" s="208"/>
      <c r="AL297" s="208"/>
    </row>
    <row r="298" spans="1:38" ht="14.25" x14ac:dyDescent="0.25">
      <c r="A298" s="102"/>
      <c r="B298" s="228" t="s">
        <v>113</v>
      </c>
      <c r="C298" s="229">
        <f t="shared" ref="C298:I298" si="126">SUM(C300:C311)</f>
        <v>12</v>
      </c>
      <c r="D298" s="229"/>
      <c r="E298" s="227">
        <f t="shared" si="126"/>
        <v>12004410</v>
      </c>
      <c r="F298" s="227">
        <f t="shared" si="126"/>
        <v>0</v>
      </c>
      <c r="G298" s="227">
        <f t="shared" si="126"/>
        <v>1815426.25</v>
      </c>
      <c r="H298" s="227">
        <f t="shared" si="126"/>
        <v>0</v>
      </c>
      <c r="I298" s="227">
        <f t="shared" si="126"/>
        <v>0</v>
      </c>
      <c r="J298" s="229">
        <f>SUM(J300:J311)</f>
        <v>13819836.25</v>
      </c>
      <c r="K298" s="229">
        <f t="shared" ref="K298:Q298" si="127">SUM(K300:K311)</f>
        <v>12</v>
      </c>
      <c r="L298" s="229"/>
      <c r="M298" s="227">
        <f t="shared" si="127"/>
        <v>8002940</v>
      </c>
      <c r="N298" s="227">
        <f t="shared" si="127"/>
        <v>0</v>
      </c>
      <c r="O298" s="227">
        <f t="shared" si="127"/>
        <v>1404026.25</v>
      </c>
      <c r="P298" s="227">
        <f t="shared" si="127"/>
        <v>0</v>
      </c>
      <c r="Q298" s="227">
        <f t="shared" si="127"/>
        <v>0</v>
      </c>
      <c r="R298" s="229">
        <f>SUM(R300:R311)</f>
        <v>9406966.25</v>
      </c>
      <c r="S298" s="227">
        <f>SUM(S300:S305)</f>
        <v>0</v>
      </c>
      <c r="T298" s="227">
        <f>SUM(T300:T305)</f>
        <v>2017270</v>
      </c>
      <c r="U298" s="227">
        <f>SUM(U300:U305)</f>
        <v>212979.99999999997</v>
      </c>
      <c r="V298" s="227">
        <f>SUM(V300:V305)</f>
        <v>2230250</v>
      </c>
      <c r="W298" s="229">
        <f t="shared" ref="W298:AH298" si="128">SUM(W300:W311)</f>
        <v>12</v>
      </c>
      <c r="X298" s="229"/>
      <c r="Y298" s="227">
        <f t="shared" si="128"/>
        <v>12804704</v>
      </c>
      <c r="Z298" s="227">
        <f t="shared" si="128"/>
        <v>0</v>
      </c>
      <c r="AA298" s="227">
        <f t="shared" si="128"/>
        <v>2078663.45</v>
      </c>
      <c r="AB298" s="227">
        <f t="shared" si="128"/>
        <v>0</v>
      </c>
      <c r="AC298" s="227">
        <f t="shared" si="128"/>
        <v>0</v>
      </c>
      <c r="AD298" s="229">
        <f t="shared" si="128"/>
        <v>14883367.449999999</v>
      </c>
      <c r="AE298" s="227">
        <f t="shared" si="128"/>
        <v>12</v>
      </c>
      <c r="AF298" s="227"/>
      <c r="AG298" s="227">
        <f t="shared" si="128"/>
        <v>13604998</v>
      </c>
      <c r="AH298" s="227">
        <f t="shared" si="128"/>
        <v>0</v>
      </c>
      <c r="AI298" s="227">
        <f>SUM(AI300:AI311)</f>
        <v>2363065.4500000002</v>
      </c>
      <c r="AJ298" s="227">
        <f>SUM(AJ300:AJ308)</f>
        <v>0</v>
      </c>
      <c r="AK298" s="227">
        <f>SUM(AK300:AK308)</f>
        <v>0</v>
      </c>
      <c r="AL298" s="229">
        <f>SUM(AL300:AL311)</f>
        <v>15968063.450000001</v>
      </c>
    </row>
    <row r="299" spans="1:38" x14ac:dyDescent="0.25">
      <c r="A299" s="102"/>
      <c r="B299" s="191" t="s">
        <v>126</v>
      </c>
      <c r="C299" s="102"/>
      <c r="D299" s="102"/>
      <c r="E299" s="208"/>
      <c r="F299" s="350"/>
      <c r="G299" s="208"/>
      <c r="H299" s="208"/>
      <c r="I299" s="208"/>
      <c r="J299" s="208"/>
      <c r="K299" s="102"/>
      <c r="L299" s="102"/>
      <c r="M299" s="208"/>
      <c r="N299" s="350"/>
      <c r="O299" s="208"/>
      <c r="P299" s="208"/>
      <c r="Q299" s="208"/>
      <c r="R299" s="208"/>
      <c r="S299" s="227"/>
      <c r="T299" s="227"/>
      <c r="U299" s="227"/>
      <c r="V299" s="1508"/>
      <c r="W299" s="102"/>
      <c r="X299" s="102"/>
      <c r="Y299" s="208"/>
      <c r="Z299" s="350"/>
      <c r="AA299" s="208"/>
      <c r="AB299" s="208"/>
      <c r="AC299" s="208"/>
      <c r="AD299" s="208"/>
      <c r="AE299" s="102"/>
      <c r="AF299" s="102"/>
      <c r="AG299" s="208"/>
      <c r="AH299" s="350"/>
      <c r="AI299" s="208"/>
      <c r="AJ299" s="208"/>
      <c r="AK299" s="208"/>
      <c r="AL299" s="208"/>
    </row>
    <row r="300" spans="1:38" ht="18.95" customHeight="1" x14ac:dyDescent="0.25">
      <c r="A300" s="102">
        <v>1</v>
      </c>
      <c r="B300" s="102" t="s">
        <v>1543</v>
      </c>
      <c r="C300" s="102">
        <v>1</v>
      </c>
      <c r="D300" s="102">
        <v>27</v>
      </c>
      <c r="E300" s="208">
        <v>1091310</v>
      </c>
      <c r="F300" s="350"/>
      <c r="G300" s="208">
        <v>406644.25</v>
      </c>
      <c r="H300" s="208"/>
      <c r="I300" s="208"/>
      <c r="J300" s="227">
        <f>+E300+F300+G300+H300</f>
        <v>1497954.25</v>
      </c>
      <c r="K300" s="102">
        <v>1</v>
      </c>
      <c r="L300" s="102">
        <v>26</v>
      </c>
      <c r="M300" s="208">
        <v>727540</v>
      </c>
      <c r="N300" s="350"/>
      <c r="O300" s="208">
        <v>406644.25</v>
      </c>
      <c r="P300" s="208"/>
      <c r="Q300" s="208"/>
      <c r="R300" s="227">
        <f>M300+O300+P300+Q300</f>
        <v>1134184.25</v>
      </c>
      <c r="S300" s="227">
        <f t="shared" ref="S300:S311" si="129">C300-K300</f>
        <v>0</v>
      </c>
      <c r="T300" s="227">
        <f t="shared" ref="T300:T311" si="130">+E300-M300</f>
        <v>363770</v>
      </c>
      <c r="U300" s="227">
        <f t="shared" ref="U300:U311" si="131">+G300+H300+I300-O300-P300-Q300</f>
        <v>0</v>
      </c>
      <c r="V300" s="74">
        <f>J300-R300</f>
        <v>363770</v>
      </c>
      <c r="W300" s="102">
        <v>1</v>
      </c>
      <c r="X300" s="102">
        <v>28</v>
      </c>
      <c r="Y300" s="208">
        <v>1164064</v>
      </c>
      <c r="Z300" s="350"/>
      <c r="AA300" s="208">
        <v>406644.25</v>
      </c>
      <c r="AB300" s="208"/>
      <c r="AC300" s="208"/>
      <c r="AD300" s="227">
        <f t="shared" ref="AD300:AD311" si="132">Y300+AA300+AB300+AC300</f>
        <v>1570708.25</v>
      </c>
      <c r="AE300" s="102">
        <v>1</v>
      </c>
      <c r="AF300" s="102">
        <v>29</v>
      </c>
      <c r="AG300" s="208">
        <v>1236818</v>
      </c>
      <c r="AH300" s="350"/>
      <c r="AI300" s="208">
        <v>406644.25</v>
      </c>
      <c r="AJ300" s="208"/>
      <c r="AK300" s="208"/>
      <c r="AL300" s="227">
        <f t="shared" ref="AL300:AL311" si="133">AG300+AI300+AJ300+AK300</f>
        <v>1643462.25</v>
      </c>
    </row>
    <row r="301" spans="1:38" ht="18.95" customHeight="1" x14ac:dyDescent="0.25">
      <c r="A301" s="102">
        <v>2</v>
      </c>
      <c r="B301" s="102" t="s">
        <v>1544</v>
      </c>
      <c r="C301" s="102">
        <v>1</v>
      </c>
      <c r="D301" s="102">
        <v>4</v>
      </c>
      <c r="E301" s="208">
        <v>992100</v>
      </c>
      <c r="F301" s="350"/>
      <c r="G301" s="208">
        <v>79368</v>
      </c>
      <c r="H301" s="208"/>
      <c r="I301" s="208"/>
      <c r="J301" s="227">
        <f t="shared" ref="J301:J305" si="134">+E301+F301+G301+H301</f>
        <v>1071468</v>
      </c>
      <c r="K301" s="102">
        <v>1</v>
      </c>
      <c r="L301" s="102">
        <v>3</v>
      </c>
      <c r="M301" s="208">
        <v>661400</v>
      </c>
      <c r="N301" s="350"/>
      <c r="O301" s="208">
        <v>39684</v>
      </c>
      <c r="P301" s="208"/>
      <c r="Q301" s="208"/>
      <c r="R301" s="227">
        <f t="shared" ref="R301:R305" si="135">M301+O301+P301+Q301</f>
        <v>701084</v>
      </c>
      <c r="S301" s="227">
        <f t="shared" si="129"/>
        <v>0</v>
      </c>
      <c r="T301" s="227">
        <f t="shared" si="130"/>
        <v>330700</v>
      </c>
      <c r="U301" s="227">
        <f t="shared" si="131"/>
        <v>39684</v>
      </c>
      <c r="V301" s="74">
        <f t="shared" ref="V301:V305" si="136">J301-R301</f>
        <v>370384</v>
      </c>
      <c r="W301" s="102">
        <v>1</v>
      </c>
      <c r="X301" s="102">
        <v>5</v>
      </c>
      <c r="Y301" s="208">
        <v>1058240</v>
      </c>
      <c r="Z301" s="350"/>
      <c r="AA301" s="208">
        <v>105824</v>
      </c>
      <c r="AB301" s="208"/>
      <c r="AC301" s="208"/>
      <c r="AD301" s="227">
        <f t="shared" si="132"/>
        <v>1164064</v>
      </c>
      <c r="AE301" s="102">
        <v>1</v>
      </c>
      <c r="AF301" s="102">
        <v>6</v>
      </c>
      <c r="AG301" s="208">
        <v>1124380</v>
      </c>
      <c r="AH301" s="350"/>
      <c r="AI301" s="208">
        <v>134925.6</v>
      </c>
      <c r="AJ301" s="208"/>
      <c r="AK301" s="208"/>
      <c r="AL301" s="227">
        <f t="shared" si="133"/>
        <v>1259305.6000000001</v>
      </c>
    </row>
    <row r="302" spans="1:38" ht="18.95" customHeight="1" x14ac:dyDescent="0.25">
      <c r="A302" s="102">
        <v>3</v>
      </c>
      <c r="B302" s="102" t="s">
        <v>1545</v>
      </c>
      <c r="C302" s="102">
        <v>1</v>
      </c>
      <c r="D302" s="102">
        <v>4</v>
      </c>
      <c r="E302" s="208">
        <v>992100</v>
      </c>
      <c r="F302" s="350"/>
      <c r="G302" s="208">
        <v>79368</v>
      </c>
      <c r="H302" s="208"/>
      <c r="I302" s="208"/>
      <c r="J302" s="227">
        <f t="shared" si="134"/>
        <v>1071468</v>
      </c>
      <c r="K302" s="102">
        <v>1</v>
      </c>
      <c r="L302" s="102">
        <v>3</v>
      </c>
      <c r="M302" s="208">
        <v>661400</v>
      </c>
      <c r="N302" s="350"/>
      <c r="O302" s="208">
        <v>39684</v>
      </c>
      <c r="P302" s="208"/>
      <c r="Q302" s="208"/>
      <c r="R302" s="227">
        <f t="shared" si="135"/>
        <v>701084</v>
      </c>
      <c r="S302" s="227">
        <f t="shared" si="129"/>
        <v>0</v>
      </c>
      <c r="T302" s="227">
        <f t="shared" si="130"/>
        <v>330700</v>
      </c>
      <c r="U302" s="227">
        <f t="shared" si="131"/>
        <v>39684</v>
      </c>
      <c r="V302" s="74">
        <f t="shared" si="136"/>
        <v>370384</v>
      </c>
      <c r="W302" s="102">
        <v>1</v>
      </c>
      <c r="X302" s="102">
        <v>5</v>
      </c>
      <c r="Y302" s="208">
        <v>1058240</v>
      </c>
      <c r="Z302" s="350"/>
      <c r="AA302" s="208">
        <v>105824</v>
      </c>
      <c r="AB302" s="208"/>
      <c r="AC302" s="208"/>
      <c r="AD302" s="227">
        <f t="shared" si="132"/>
        <v>1164064</v>
      </c>
      <c r="AE302" s="102">
        <v>1</v>
      </c>
      <c r="AF302" s="102">
        <v>6</v>
      </c>
      <c r="AG302" s="208">
        <v>1124380</v>
      </c>
      <c r="AH302" s="350"/>
      <c r="AI302" s="208">
        <v>134925.6</v>
      </c>
      <c r="AJ302" s="208"/>
      <c r="AK302" s="208"/>
      <c r="AL302" s="227">
        <f t="shared" si="133"/>
        <v>1259305.6000000001</v>
      </c>
    </row>
    <row r="303" spans="1:38" ht="18.95" customHeight="1" x14ac:dyDescent="0.25">
      <c r="A303" s="102">
        <v>4</v>
      </c>
      <c r="B303" s="102" t="s">
        <v>1546</v>
      </c>
      <c r="C303" s="102">
        <v>1</v>
      </c>
      <c r="D303" s="102">
        <v>15</v>
      </c>
      <c r="E303" s="208">
        <v>992100</v>
      </c>
      <c r="F303" s="350"/>
      <c r="G303" s="208">
        <v>297630</v>
      </c>
      <c r="H303" s="208"/>
      <c r="I303" s="208"/>
      <c r="J303" s="227">
        <f t="shared" si="134"/>
        <v>1289730</v>
      </c>
      <c r="K303" s="102">
        <v>1</v>
      </c>
      <c r="L303" s="102">
        <v>14</v>
      </c>
      <c r="M303" s="208">
        <v>661400</v>
      </c>
      <c r="N303" s="350"/>
      <c r="O303" s="208">
        <v>185192.00000000003</v>
      </c>
      <c r="P303" s="208"/>
      <c r="Q303" s="208"/>
      <c r="R303" s="227">
        <f t="shared" si="135"/>
        <v>846592</v>
      </c>
      <c r="S303" s="227">
        <f t="shared" si="129"/>
        <v>0</v>
      </c>
      <c r="T303" s="227">
        <f t="shared" si="130"/>
        <v>330700</v>
      </c>
      <c r="U303" s="227">
        <f t="shared" si="131"/>
        <v>112437.99999999997</v>
      </c>
      <c r="V303" s="74">
        <f t="shared" si="136"/>
        <v>443138</v>
      </c>
      <c r="W303" s="102">
        <v>1</v>
      </c>
      <c r="X303" s="102">
        <v>16</v>
      </c>
      <c r="Y303" s="208">
        <v>1058240</v>
      </c>
      <c r="Z303" s="350"/>
      <c r="AA303" s="208">
        <v>317472</v>
      </c>
      <c r="AB303" s="208"/>
      <c r="AC303" s="208"/>
      <c r="AD303" s="227">
        <f t="shared" si="132"/>
        <v>1375712</v>
      </c>
      <c r="AE303" s="102">
        <v>1</v>
      </c>
      <c r="AF303" s="102">
        <v>17</v>
      </c>
      <c r="AG303" s="208">
        <v>1124380</v>
      </c>
      <c r="AH303" s="350"/>
      <c r="AI303" s="208">
        <v>337314</v>
      </c>
      <c r="AJ303" s="208"/>
      <c r="AK303" s="208"/>
      <c r="AL303" s="227">
        <f t="shared" si="133"/>
        <v>1461694</v>
      </c>
    </row>
    <row r="304" spans="1:38" ht="18.95" customHeight="1" x14ac:dyDescent="0.25">
      <c r="A304" s="102">
        <v>5</v>
      </c>
      <c r="B304" s="102" t="s">
        <v>1547</v>
      </c>
      <c r="C304" s="102">
        <v>1</v>
      </c>
      <c r="D304" s="102">
        <v>22</v>
      </c>
      <c r="E304" s="208">
        <v>992100</v>
      </c>
      <c r="F304" s="350"/>
      <c r="G304" s="208">
        <v>297630</v>
      </c>
      <c r="H304" s="208"/>
      <c r="I304" s="208"/>
      <c r="J304" s="227">
        <f t="shared" si="134"/>
        <v>1289730</v>
      </c>
      <c r="K304" s="102">
        <v>1</v>
      </c>
      <c r="L304" s="102">
        <v>21</v>
      </c>
      <c r="M304" s="208">
        <v>661400</v>
      </c>
      <c r="N304" s="350"/>
      <c r="O304" s="208">
        <v>287043</v>
      </c>
      <c r="P304" s="208"/>
      <c r="Q304" s="208"/>
      <c r="R304" s="227">
        <f t="shared" si="135"/>
        <v>948443</v>
      </c>
      <c r="S304" s="227">
        <f t="shared" si="129"/>
        <v>0</v>
      </c>
      <c r="T304" s="227">
        <f t="shared" si="130"/>
        <v>330700</v>
      </c>
      <c r="U304" s="227">
        <f t="shared" si="131"/>
        <v>10587</v>
      </c>
      <c r="V304" s="74">
        <f t="shared" si="136"/>
        <v>341287</v>
      </c>
      <c r="W304" s="102">
        <v>1</v>
      </c>
      <c r="X304" s="102">
        <v>23</v>
      </c>
      <c r="Y304" s="208">
        <v>1058240</v>
      </c>
      <c r="Z304" s="350"/>
      <c r="AA304" s="208">
        <v>317472</v>
      </c>
      <c r="AB304" s="208"/>
      <c r="AC304" s="208"/>
      <c r="AD304" s="227">
        <f t="shared" si="132"/>
        <v>1375712</v>
      </c>
      <c r="AE304" s="102">
        <v>1</v>
      </c>
      <c r="AF304" s="102">
        <v>24</v>
      </c>
      <c r="AG304" s="208">
        <v>1124380</v>
      </c>
      <c r="AH304" s="350"/>
      <c r="AI304" s="208">
        <v>337314</v>
      </c>
      <c r="AJ304" s="208"/>
      <c r="AK304" s="208"/>
      <c r="AL304" s="227">
        <f t="shared" si="133"/>
        <v>1461694</v>
      </c>
    </row>
    <row r="305" spans="1:38" ht="18.95" customHeight="1" x14ac:dyDescent="0.25">
      <c r="A305" s="102">
        <v>6</v>
      </c>
      <c r="B305" s="102" t="s">
        <v>1548</v>
      </c>
      <c r="C305" s="102">
        <v>1</v>
      </c>
      <c r="D305" s="102">
        <v>22</v>
      </c>
      <c r="E305" s="208">
        <v>992100</v>
      </c>
      <c r="F305" s="350"/>
      <c r="G305" s="208">
        <v>297630</v>
      </c>
      <c r="H305" s="208"/>
      <c r="I305" s="208"/>
      <c r="J305" s="227">
        <f t="shared" si="134"/>
        <v>1289730</v>
      </c>
      <c r="K305" s="102">
        <v>1</v>
      </c>
      <c r="L305" s="102">
        <v>21</v>
      </c>
      <c r="M305" s="208">
        <v>661400</v>
      </c>
      <c r="N305" s="350"/>
      <c r="O305" s="208">
        <v>287043</v>
      </c>
      <c r="P305" s="208"/>
      <c r="Q305" s="208"/>
      <c r="R305" s="227">
        <f t="shared" si="135"/>
        <v>948443</v>
      </c>
      <c r="S305" s="227">
        <f t="shared" si="129"/>
        <v>0</v>
      </c>
      <c r="T305" s="227">
        <f t="shared" si="130"/>
        <v>330700</v>
      </c>
      <c r="U305" s="227">
        <f t="shared" si="131"/>
        <v>10587</v>
      </c>
      <c r="V305" s="74">
        <f t="shared" si="136"/>
        <v>341287</v>
      </c>
      <c r="W305" s="102">
        <v>1</v>
      </c>
      <c r="X305" s="102">
        <v>23</v>
      </c>
      <c r="Y305" s="208">
        <v>1058240</v>
      </c>
      <c r="Z305" s="350"/>
      <c r="AA305" s="208">
        <v>317472</v>
      </c>
      <c r="AB305" s="208"/>
      <c r="AC305" s="208"/>
      <c r="AD305" s="227">
        <f t="shared" si="132"/>
        <v>1375712</v>
      </c>
      <c r="AE305" s="102">
        <v>1</v>
      </c>
      <c r="AF305" s="102">
        <v>24</v>
      </c>
      <c r="AG305" s="208">
        <v>1124380</v>
      </c>
      <c r="AH305" s="350"/>
      <c r="AI305" s="208">
        <v>337314</v>
      </c>
      <c r="AJ305" s="208"/>
      <c r="AK305" s="208"/>
      <c r="AL305" s="227">
        <f t="shared" si="133"/>
        <v>1461694</v>
      </c>
    </row>
    <row r="306" spans="1:38" ht="18.95" customHeight="1" x14ac:dyDescent="0.25">
      <c r="A306" s="102">
        <v>7</v>
      </c>
      <c r="B306" s="102" t="s">
        <v>1549</v>
      </c>
      <c r="C306" s="102">
        <v>1</v>
      </c>
      <c r="D306" s="102">
        <v>3</v>
      </c>
      <c r="E306" s="208">
        <v>992100</v>
      </c>
      <c r="F306" s="350"/>
      <c r="G306" s="208">
        <v>59526</v>
      </c>
      <c r="H306" s="208"/>
      <c r="I306" s="208"/>
      <c r="J306" s="227">
        <f>+E306+F306+G306+H306</f>
        <v>1051626</v>
      </c>
      <c r="K306" s="102">
        <v>1</v>
      </c>
      <c r="L306" s="102">
        <v>2</v>
      </c>
      <c r="M306" s="208">
        <v>661400</v>
      </c>
      <c r="N306" s="350"/>
      <c r="O306" s="208">
        <v>26456</v>
      </c>
      <c r="P306" s="208"/>
      <c r="Q306" s="208"/>
      <c r="R306" s="227">
        <f>M306+O306+P306+Q306</f>
        <v>687856</v>
      </c>
      <c r="S306" s="227">
        <f t="shared" si="129"/>
        <v>0</v>
      </c>
      <c r="T306" s="227">
        <f t="shared" si="130"/>
        <v>330700</v>
      </c>
      <c r="U306" s="227">
        <f t="shared" si="131"/>
        <v>33070</v>
      </c>
      <c r="V306" s="74">
        <f>J306-R306</f>
        <v>363770</v>
      </c>
      <c r="W306" s="102">
        <v>1</v>
      </c>
      <c r="X306" s="102">
        <v>4</v>
      </c>
      <c r="Y306" s="208">
        <v>1058240</v>
      </c>
      <c r="Z306" s="350"/>
      <c r="AA306" s="208">
        <v>84659.199999999997</v>
      </c>
      <c r="AB306" s="208"/>
      <c r="AC306" s="208"/>
      <c r="AD306" s="227">
        <f t="shared" si="132"/>
        <v>1142899.2</v>
      </c>
      <c r="AE306" s="102">
        <v>1</v>
      </c>
      <c r="AF306" s="102">
        <v>5</v>
      </c>
      <c r="AG306" s="208">
        <v>1124380</v>
      </c>
      <c r="AH306" s="350"/>
      <c r="AI306" s="208">
        <v>112438</v>
      </c>
      <c r="AJ306" s="208"/>
      <c r="AK306" s="208"/>
      <c r="AL306" s="227">
        <f t="shared" si="133"/>
        <v>1236818</v>
      </c>
    </row>
    <row r="307" spans="1:38" ht="18.95" customHeight="1" x14ac:dyDescent="0.25">
      <c r="A307" s="102">
        <v>8</v>
      </c>
      <c r="B307" s="102" t="s">
        <v>4733</v>
      </c>
      <c r="C307" s="102">
        <v>1</v>
      </c>
      <c r="D307" s="102">
        <v>1</v>
      </c>
      <c r="E307" s="208">
        <v>992100</v>
      </c>
      <c r="F307" s="350"/>
      <c r="G307" s="208">
        <v>19842</v>
      </c>
      <c r="H307" s="208"/>
      <c r="I307" s="208"/>
      <c r="J307" s="227">
        <f t="shared" ref="J307:J308" si="137">+E307+F307+G307+H307</f>
        <v>1011942</v>
      </c>
      <c r="K307" s="102">
        <v>1</v>
      </c>
      <c r="L307" s="102">
        <v>0</v>
      </c>
      <c r="M307" s="208">
        <v>661400</v>
      </c>
      <c r="N307" s="350"/>
      <c r="O307" s="208">
        <v>0</v>
      </c>
      <c r="P307" s="208"/>
      <c r="Q307" s="208"/>
      <c r="R307" s="227">
        <f t="shared" ref="R307:R308" si="138">M307+O307+P307+Q307</f>
        <v>661400</v>
      </c>
      <c r="S307" s="227">
        <f t="shared" si="129"/>
        <v>0</v>
      </c>
      <c r="T307" s="227">
        <f t="shared" si="130"/>
        <v>330700</v>
      </c>
      <c r="U307" s="227">
        <f t="shared" si="131"/>
        <v>19842</v>
      </c>
      <c r="V307" s="74">
        <f t="shared" ref="V307:V308" si="139">J307-R307</f>
        <v>350542</v>
      </c>
      <c r="W307" s="102">
        <v>1</v>
      </c>
      <c r="X307" s="102">
        <v>2</v>
      </c>
      <c r="Y307" s="208">
        <v>1058240</v>
      </c>
      <c r="Z307" s="350"/>
      <c r="AA307" s="208">
        <v>42329.599999999999</v>
      </c>
      <c r="AB307" s="208"/>
      <c r="AC307" s="208"/>
      <c r="AD307" s="227">
        <f t="shared" si="132"/>
        <v>1100569.6000000001</v>
      </c>
      <c r="AE307" s="102">
        <v>1</v>
      </c>
      <c r="AF307" s="102">
        <v>3</v>
      </c>
      <c r="AG307" s="208">
        <v>1124380</v>
      </c>
      <c r="AH307" s="350"/>
      <c r="AI307" s="208">
        <v>67462.8</v>
      </c>
      <c r="AJ307" s="208"/>
      <c r="AK307" s="208"/>
      <c r="AL307" s="227">
        <f t="shared" si="133"/>
        <v>1191842.8</v>
      </c>
    </row>
    <row r="308" spans="1:38" ht="18.95" customHeight="1" x14ac:dyDescent="0.25">
      <c r="A308" s="102">
        <v>9</v>
      </c>
      <c r="B308" s="102" t="s">
        <v>1550</v>
      </c>
      <c r="C308" s="102">
        <v>1</v>
      </c>
      <c r="D308" s="102">
        <v>4</v>
      </c>
      <c r="E308" s="208">
        <v>992100</v>
      </c>
      <c r="F308" s="350"/>
      <c r="G308" s="208">
        <v>79368</v>
      </c>
      <c r="H308" s="208"/>
      <c r="I308" s="208"/>
      <c r="J308" s="227">
        <f t="shared" si="137"/>
        <v>1071468</v>
      </c>
      <c r="K308" s="102">
        <v>1</v>
      </c>
      <c r="L308" s="102">
        <v>3</v>
      </c>
      <c r="M308" s="208">
        <v>661400</v>
      </c>
      <c r="N308" s="350"/>
      <c r="O308" s="208">
        <v>39684</v>
      </c>
      <c r="P308" s="208"/>
      <c r="Q308" s="208"/>
      <c r="R308" s="227">
        <f t="shared" si="138"/>
        <v>701084</v>
      </c>
      <c r="S308" s="227">
        <f t="shared" si="129"/>
        <v>0</v>
      </c>
      <c r="T308" s="227">
        <f t="shared" si="130"/>
        <v>330700</v>
      </c>
      <c r="U308" s="227">
        <f t="shared" si="131"/>
        <v>39684</v>
      </c>
      <c r="V308" s="74">
        <f t="shared" si="139"/>
        <v>370384</v>
      </c>
      <c r="W308" s="102">
        <v>1</v>
      </c>
      <c r="X308" s="102">
        <v>5</v>
      </c>
      <c r="Y308" s="208">
        <v>1058240</v>
      </c>
      <c r="Z308" s="350"/>
      <c r="AA308" s="208">
        <v>105824</v>
      </c>
      <c r="AB308" s="208"/>
      <c r="AC308" s="208"/>
      <c r="AD308" s="227">
        <f t="shared" si="132"/>
        <v>1164064</v>
      </c>
      <c r="AE308" s="102">
        <v>1</v>
      </c>
      <c r="AF308" s="102">
        <v>6</v>
      </c>
      <c r="AG308" s="208">
        <v>1124380</v>
      </c>
      <c r="AH308" s="350"/>
      <c r="AI308" s="208">
        <v>134925.6</v>
      </c>
      <c r="AJ308" s="208"/>
      <c r="AK308" s="208"/>
      <c r="AL308" s="227">
        <f t="shared" si="133"/>
        <v>1259305.6000000001</v>
      </c>
    </row>
    <row r="309" spans="1:38" ht="18.95" customHeight="1" x14ac:dyDescent="0.25">
      <c r="A309" s="102">
        <v>10</v>
      </c>
      <c r="B309" s="102" t="s">
        <v>4734</v>
      </c>
      <c r="C309" s="102">
        <v>1</v>
      </c>
      <c r="D309" s="102">
        <v>1</v>
      </c>
      <c r="E309" s="208">
        <v>992100</v>
      </c>
      <c r="F309" s="350"/>
      <c r="G309" s="208">
        <v>19842</v>
      </c>
      <c r="H309" s="208"/>
      <c r="I309" s="208"/>
      <c r="J309" s="227">
        <f>+E309+F309+G309+H309</f>
        <v>1011942</v>
      </c>
      <c r="K309" s="102">
        <v>1</v>
      </c>
      <c r="L309" s="102">
        <v>0</v>
      </c>
      <c r="M309" s="208">
        <v>661400</v>
      </c>
      <c r="N309" s="350"/>
      <c r="O309" s="208">
        <v>0</v>
      </c>
      <c r="P309" s="208"/>
      <c r="Q309" s="208"/>
      <c r="R309" s="227">
        <f>M309+O309+P309+Q309</f>
        <v>661400</v>
      </c>
      <c r="S309" s="227">
        <f t="shared" si="129"/>
        <v>0</v>
      </c>
      <c r="T309" s="227">
        <f t="shared" si="130"/>
        <v>330700</v>
      </c>
      <c r="U309" s="227">
        <f t="shared" si="131"/>
        <v>19842</v>
      </c>
      <c r="V309" s="74">
        <f>J309-R309</f>
        <v>350542</v>
      </c>
      <c r="W309" s="102">
        <v>1</v>
      </c>
      <c r="X309" s="102">
        <v>2</v>
      </c>
      <c r="Y309" s="208">
        <v>1058240</v>
      </c>
      <c r="Z309" s="350"/>
      <c r="AA309" s="208">
        <v>42329.599999999999</v>
      </c>
      <c r="AB309" s="208"/>
      <c r="AC309" s="208"/>
      <c r="AD309" s="227">
        <f t="shared" si="132"/>
        <v>1100569.6000000001</v>
      </c>
      <c r="AE309" s="102">
        <v>1</v>
      </c>
      <c r="AF309" s="102">
        <v>3</v>
      </c>
      <c r="AG309" s="208">
        <v>1124380</v>
      </c>
      <c r="AH309" s="350"/>
      <c r="AI309" s="208">
        <v>67462.8</v>
      </c>
      <c r="AJ309" s="208"/>
      <c r="AK309" s="208"/>
      <c r="AL309" s="227">
        <f t="shared" si="133"/>
        <v>1191842.8</v>
      </c>
    </row>
    <row r="310" spans="1:38" ht="18.95" customHeight="1" x14ac:dyDescent="0.25">
      <c r="A310" s="102">
        <v>11</v>
      </c>
      <c r="B310" s="102" t="s">
        <v>1551</v>
      </c>
      <c r="C310" s="102">
        <v>1</v>
      </c>
      <c r="D310" s="102">
        <v>7</v>
      </c>
      <c r="E310" s="208">
        <v>992100</v>
      </c>
      <c r="F310" s="350"/>
      <c r="G310" s="208">
        <v>138894</v>
      </c>
      <c r="H310" s="208"/>
      <c r="I310" s="208"/>
      <c r="J310" s="227">
        <f t="shared" ref="J310:J311" si="140">+E310+F310+G310+H310</f>
        <v>1130994</v>
      </c>
      <c r="K310" s="102">
        <v>1</v>
      </c>
      <c r="L310" s="102">
        <v>6</v>
      </c>
      <c r="M310" s="208">
        <v>661400</v>
      </c>
      <c r="N310" s="350"/>
      <c r="O310" s="208">
        <v>79368</v>
      </c>
      <c r="P310" s="208"/>
      <c r="Q310" s="208"/>
      <c r="R310" s="227">
        <f t="shared" ref="R310:R311" si="141">M310+O310+P310+Q310</f>
        <v>740768</v>
      </c>
      <c r="S310" s="227">
        <f t="shared" si="129"/>
        <v>0</v>
      </c>
      <c r="T310" s="227">
        <f t="shared" si="130"/>
        <v>330700</v>
      </c>
      <c r="U310" s="227">
        <f t="shared" si="131"/>
        <v>59526</v>
      </c>
      <c r="V310" s="74">
        <f t="shared" ref="V310:V311" si="142">J310-R310</f>
        <v>390226</v>
      </c>
      <c r="W310" s="102">
        <v>1</v>
      </c>
      <c r="X310" s="102">
        <v>8</v>
      </c>
      <c r="Y310" s="208">
        <v>1058240</v>
      </c>
      <c r="Z310" s="350"/>
      <c r="AA310" s="208">
        <v>169318.39999999999</v>
      </c>
      <c r="AB310" s="208"/>
      <c r="AC310" s="208"/>
      <c r="AD310" s="227">
        <f t="shared" si="132"/>
        <v>1227558.3999999999</v>
      </c>
      <c r="AE310" s="102">
        <v>1</v>
      </c>
      <c r="AF310" s="102">
        <v>9</v>
      </c>
      <c r="AG310" s="208">
        <v>1124380</v>
      </c>
      <c r="AH310" s="350"/>
      <c r="AI310" s="208">
        <v>202388.4</v>
      </c>
      <c r="AJ310" s="208"/>
      <c r="AK310" s="208"/>
      <c r="AL310" s="227">
        <f t="shared" si="133"/>
        <v>1326768.3999999999</v>
      </c>
    </row>
    <row r="311" spans="1:38" ht="18.95" customHeight="1" x14ac:dyDescent="0.25">
      <c r="A311" s="102">
        <v>12</v>
      </c>
      <c r="B311" s="102" t="s">
        <v>1552</v>
      </c>
      <c r="C311" s="102">
        <v>1</v>
      </c>
      <c r="D311" s="102">
        <v>2</v>
      </c>
      <c r="E311" s="208">
        <v>992100</v>
      </c>
      <c r="F311" s="350"/>
      <c r="G311" s="208">
        <v>39684</v>
      </c>
      <c r="H311" s="208"/>
      <c r="I311" s="208"/>
      <c r="J311" s="227">
        <f t="shared" si="140"/>
        <v>1031784</v>
      </c>
      <c r="K311" s="102">
        <v>1</v>
      </c>
      <c r="L311" s="102">
        <v>1</v>
      </c>
      <c r="M311" s="208">
        <v>661400</v>
      </c>
      <c r="N311" s="350"/>
      <c r="O311" s="208">
        <v>13228</v>
      </c>
      <c r="P311" s="208"/>
      <c r="Q311" s="208"/>
      <c r="R311" s="227">
        <f t="shared" si="141"/>
        <v>674628</v>
      </c>
      <c r="S311" s="227">
        <f t="shared" si="129"/>
        <v>0</v>
      </c>
      <c r="T311" s="227">
        <f t="shared" si="130"/>
        <v>330700</v>
      </c>
      <c r="U311" s="227">
        <f t="shared" si="131"/>
        <v>26456</v>
      </c>
      <c r="V311" s="74">
        <f t="shared" si="142"/>
        <v>357156</v>
      </c>
      <c r="W311" s="102">
        <v>1</v>
      </c>
      <c r="X311" s="102">
        <v>3</v>
      </c>
      <c r="Y311" s="208">
        <v>1058240</v>
      </c>
      <c r="Z311" s="350"/>
      <c r="AA311" s="208">
        <v>63494.399999999994</v>
      </c>
      <c r="AB311" s="208"/>
      <c r="AC311" s="208"/>
      <c r="AD311" s="227">
        <f t="shared" si="132"/>
        <v>1121734.3999999999</v>
      </c>
      <c r="AE311" s="102">
        <v>1</v>
      </c>
      <c r="AF311" s="102">
        <v>4</v>
      </c>
      <c r="AG311" s="208">
        <v>1124380</v>
      </c>
      <c r="AH311" s="350"/>
      <c r="AI311" s="208">
        <v>89950.400000000009</v>
      </c>
      <c r="AJ311" s="208"/>
      <c r="AK311" s="208"/>
      <c r="AL311" s="227">
        <f t="shared" si="133"/>
        <v>1214330.3999999999</v>
      </c>
    </row>
    <row r="314" spans="1:38" ht="16.5" x14ac:dyDescent="0.3">
      <c r="A314" s="30"/>
      <c r="B314" s="217" t="s">
        <v>230</v>
      </c>
      <c r="C314" s="31"/>
      <c r="D314" s="31"/>
      <c r="E314" s="31"/>
      <c r="G314" s="31"/>
      <c r="H314" s="31"/>
      <c r="I314" s="31"/>
      <c r="J314" s="3"/>
      <c r="K314" s="22"/>
      <c r="L314" s="180"/>
      <c r="M314" s="22"/>
      <c r="N314" s="375"/>
      <c r="O314" s="180"/>
      <c r="P314" s="22"/>
      <c r="Q314" s="292"/>
      <c r="R314" s="133"/>
      <c r="S314" s="180"/>
      <c r="T314" s="180"/>
      <c r="U314" s="180"/>
      <c r="V314" s="22"/>
      <c r="W314" s="31"/>
      <c r="X314" s="31"/>
      <c r="Y314" s="31"/>
      <c r="AA314" s="31"/>
      <c r="AB314" s="31"/>
      <c r="AC314" s="31"/>
      <c r="AD314" s="3"/>
      <c r="AE314" s="31"/>
      <c r="AF314" s="31"/>
      <c r="AG314" s="31"/>
      <c r="AI314" s="31"/>
      <c r="AJ314" s="31"/>
      <c r="AK314" s="31"/>
      <c r="AL314" s="3"/>
    </row>
    <row r="315" spans="1:38" ht="16.5" customHeight="1" thickBot="1" x14ac:dyDescent="0.3">
      <c r="A315" s="30"/>
      <c r="B315" s="1507"/>
      <c r="C315" s="177"/>
      <c r="D315" s="177"/>
      <c r="E315" s="177"/>
      <c r="F315" s="336"/>
      <c r="G315" s="177"/>
      <c r="H315" s="1507"/>
      <c r="I315" s="177"/>
      <c r="J315" s="178"/>
      <c r="K315" s="9"/>
      <c r="L315" s="9"/>
      <c r="M315" s="178"/>
      <c r="N315" s="363"/>
      <c r="O315" s="218"/>
      <c r="P315" s="219"/>
      <c r="Q315" s="1675"/>
      <c r="R315" s="1675"/>
      <c r="S315" s="1675"/>
      <c r="T315" s="133"/>
      <c r="U315" s="133"/>
      <c r="V315" s="148"/>
      <c r="W315" s="9"/>
      <c r="X315" s="9"/>
      <c r="Y315" s="9"/>
      <c r="Z315" s="373"/>
      <c r="AA315" s="9"/>
      <c r="AB315" s="1509"/>
      <c r="AC315" s="9"/>
      <c r="AD315" s="178"/>
      <c r="AE315" s="9"/>
      <c r="AF315" s="9"/>
      <c r="AG315" s="9"/>
      <c r="AH315" s="373"/>
      <c r="AI315" s="9"/>
      <c r="AJ315" s="1509"/>
      <c r="AK315" s="9"/>
      <c r="AL315" s="178"/>
    </row>
    <row r="316" spans="1:38" s="181" customFormat="1" ht="36" customHeight="1" x14ac:dyDescent="0.25">
      <c r="A316" s="30"/>
      <c r="B316" s="1884" t="s">
        <v>4735</v>
      </c>
      <c r="C316" s="1884"/>
      <c r="D316" s="1884"/>
      <c r="E316" s="1884"/>
      <c r="F316" s="1884"/>
      <c r="G316" s="1884"/>
      <c r="H316" s="1884"/>
      <c r="I316" s="1884"/>
      <c r="J316" s="1884"/>
      <c r="K316" s="1884"/>
      <c r="L316" s="1884"/>
      <c r="M316" s="180"/>
      <c r="N316" s="346"/>
      <c r="O316" s="34"/>
      <c r="P316" s="180"/>
      <c r="Q316" s="31"/>
      <c r="R316" s="41" t="s">
        <v>228</v>
      </c>
      <c r="S316" s="34"/>
      <c r="T316" s="34"/>
      <c r="U316" s="34"/>
      <c r="V316" s="180"/>
      <c r="W316" s="134"/>
      <c r="X316" s="134"/>
      <c r="Y316" s="134"/>
      <c r="Z316" s="337"/>
      <c r="AA316" s="31"/>
      <c r="AB316" s="179"/>
      <c r="AC316" s="31"/>
      <c r="AD316" s="31"/>
      <c r="AE316" s="134"/>
      <c r="AF316" s="134"/>
      <c r="AG316" s="134"/>
      <c r="AH316" s="337"/>
      <c r="AI316" s="31"/>
      <c r="AJ316" s="179"/>
      <c r="AK316" s="31"/>
      <c r="AL316" s="31"/>
    </row>
    <row r="317" spans="1:38" ht="17.25" customHeight="1" x14ac:dyDescent="0.25">
      <c r="A317" s="239"/>
      <c r="B317" s="240"/>
      <c r="C317" s="1515" t="s">
        <v>1684</v>
      </c>
      <c r="D317" s="1515"/>
      <c r="E317" s="1515"/>
      <c r="F317" s="1516"/>
      <c r="G317" s="241"/>
      <c r="H317" s="242"/>
      <c r="I317" s="1517"/>
      <c r="J317" s="243"/>
      <c r="K317" s="1518" t="s">
        <v>395</v>
      </c>
      <c r="L317" s="1515"/>
      <c r="M317" s="1515"/>
      <c r="N317" s="1516"/>
      <c r="O317" s="1519"/>
      <c r="P317" s="1517"/>
      <c r="Q317" s="243"/>
      <c r="R317" s="243"/>
      <c r="S317" s="1873" t="s">
        <v>264</v>
      </c>
      <c r="T317" s="1874"/>
      <c r="U317" s="1874"/>
      <c r="V317" s="1875"/>
      <c r="W317" s="1515" t="s">
        <v>4719</v>
      </c>
      <c r="X317" s="1515"/>
      <c r="Y317" s="1515"/>
      <c r="Z317" s="1516"/>
      <c r="AA317" s="241"/>
      <c r="AB317" s="242"/>
      <c r="AC317" s="1517"/>
      <c r="AD317" s="243"/>
      <c r="AE317" s="1515" t="s">
        <v>1685</v>
      </c>
      <c r="AF317" s="1515"/>
      <c r="AG317" s="1515"/>
      <c r="AH317" s="1516"/>
      <c r="AI317" s="241"/>
      <c r="AJ317" s="242"/>
      <c r="AK317" s="1517"/>
      <c r="AL317" s="243"/>
    </row>
    <row r="318" spans="1:38" s="181" customFormat="1" ht="16.5" customHeight="1" x14ac:dyDescent="0.25">
      <c r="A318" s="244"/>
      <c r="B318" s="245"/>
      <c r="C318" s="239"/>
      <c r="D318" s="239"/>
      <c r="E318" s="239"/>
      <c r="F318" s="374" t="s">
        <v>262</v>
      </c>
      <c r="G318" s="246"/>
      <c r="H318" s="247"/>
      <c r="I318" s="243"/>
      <c r="J318" s="220"/>
      <c r="K318" s="239"/>
      <c r="L318" s="239"/>
      <c r="M318" s="239"/>
      <c r="N318" s="346"/>
      <c r="O318" s="248" t="s">
        <v>262</v>
      </c>
      <c r="P318" s="248"/>
      <c r="Q318" s="22"/>
      <c r="R318" s="220"/>
      <c r="S318" s="239"/>
      <c r="T318" s="1881" t="s">
        <v>259</v>
      </c>
      <c r="U318" s="1881" t="s">
        <v>262</v>
      </c>
      <c r="V318" s="239"/>
      <c r="W318" s="239"/>
      <c r="X318" s="239"/>
      <c r="Y318" s="239"/>
      <c r="Z318" s="374" t="s">
        <v>262</v>
      </c>
      <c r="AA318" s="246"/>
      <c r="AB318" s="247"/>
      <c r="AC318" s="243"/>
      <c r="AD318" s="220"/>
      <c r="AE318" s="239"/>
      <c r="AF318" s="239"/>
      <c r="AG318" s="239"/>
      <c r="AH318" s="374" t="s">
        <v>262</v>
      </c>
      <c r="AI318" s="246"/>
      <c r="AJ318" s="247"/>
      <c r="AK318" s="243"/>
      <c r="AL318" s="220"/>
    </row>
    <row r="319" spans="1:38" s="181" customFormat="1" ht="89.25" x14ac:dyDescent="0.25">
      <c r="A319" s="224" t="s">
        <v>114</v>
      </c>
      <c r="B319" s="1511" t="s">
        <v>231</v>
      </c>
      <c r="C319" s="1511" t="s">
        <v>223</v>
      </c>
      <c r="D319" s="1511" t="s">
        <v>258</v>
      </c>
      <c r="E319" s="1513" t="s">
        <v>259</v>
      </c>
      <c r="F319" s="530" t="s">
        <v>333</v>
      </c>
      <c r="G319" s="258" t="s">
        <v>311</v>
      </c>
      <c r="H319" s="258" t="s">
        <v>260</v>
      </c>
      <c r="I319" s="258" t="s">
        <v>312</v>
      </c>
      <c r="J319" s="1513" t="s">
        <v>261</v>
      </c>
      <c r="K319" s="1511" t="s">
        <v>223</v>
      </c>
      <c r="L319" s="1511" t="s">
        <v>258</v>
      </c>
      <c r="M319" s="1513" t="s">
        <v>259</v>
      </c>
      <c r="N319" s="531" t="s">
        <v>333</v>
      </c>
      <c r="O319" s="258" t="s">
        <v>311</v>
      </c>
      <c r="P319" s="258" t="s">
        <v>260</v>
      </c>
      <c r="Q319" s="258" t="s">
        <v>312</v>
      </c>
      <c r="R319" s="1513" t="s">
        <v>261</v>
      </c>
      <c r="S319" s="1511" t="s">
        <v>223</v>
      </c>
      <c r="T319" s="1882"/>
      <c r="U319" s="1882"/>
      <c r="V319" s="1511" t="s">
        <v>263</v>
      </c>
      <c r="W319" s="1511" t="s">
        <v>223</v>
      </c>
      <c r="X319" s="1511" t="s">
        <v>258</v>
      </c>
      <c r="Y319" s="1513" t="s">
        <v>259</v>
      </c>
      <c r="Z319" s="530" t="s">
        <v>333</v>
      </c>
      <c r="AA319" s="258" t="s">
        <v>311</v>
      </c>
      <c r="AB319" s="258" t="s">
        <v>260</v>
      </c>
      <c r="AC319" s="258" t="s">
        <v>312</v>
      </c>
      <c r="AD319" s="1513" t="s">
        <v>261</v>
      </c>
      <c r="AE319" s="1511" t="s">
        <v>223</v>
      </c>
      <c r="AF319" s="1511" t="s">
        <v>258</v>
      </c>
      <c r="AG319" s="1513" t="s">
        <v>259</v>
      </c>
      <c r="AH319" s="530" t="s">
        <v>333</v>
      </c>
      <c r="AI319" s="258" t="s">
        <v>311</v>
      </c>
      <c r="AJ319" s="258" t="s">
        <v>260</v>
      </c>
      <c r="AK319" s="258" t="s">
        <v>312</v>
      </c>
      <c r="AL319" s="1513" t="s">
        <v>261</v>
      </c>
    </row>
    <row r="320" spans="1:38" s="15" customFormat="1" ht="12.75" x14ac:dyDescent="0.25">
      <c r="A320" s="123">
        <v>1</v>
      </c>
      <c r="B320" s="123">
        <v>2</v>
      </c>
      <c r="C320" s="224">
        <v>3</v>
      </c>
      <c r="D320" s="123">
        <v>4</v>
      </c>
      <c r="E320" s="123">
        <v>5</v>
      </c>
      <c r="F320" s="347">
        <v>6</v>
      </c>
      <c r="G320" s="123">
        <v>7</v>
      </c>
      <c r="H320" s="123">
        <v>8</v>
      </c>
      <c r="I320" s="224">
        <v>9</v>
      </c>
      <c r="J320" s="123">
        <v>10</v>
      </c>
      <c r="K320" s="123">
        <v>11</v>
      </c>
      <c r="L320" s="224">
        <v>12</v>
      </c>
      <c r="M320" s="123">
        <v>13</v>
      </c>
      <c r="N320" s="347">
        <v>14</v>
      </c>
      <c r="O320" s="224">
        <v>15</v>
      </c>
      <c r="P320" s="123">
        <v>16</v>
      </c>
      <c r="Q320" s="123">
        <v>17</v>
      </c>
      <c r="R320" s="224">
        <v>18</v>
      </c>
      <c r="S320" s="123">
        <v>19</v>
      </c>
      <c r="T320" s="123">
        <v>20</v>
      </c>
      <c r="U320" s="224">
        <v>21</v>
      </c>
      <c r="V320" s="123">
        <v>22</v>
      </c>
      <c r="W320" s="224">
        <v>23</v>
      </c>
      <c r="X320" s="123">
        <v>24</v>
      </c>
      <c r="Y320" s="224">
        <v>25</v>
      </c>
      <c r="Z320" s="123">
        <v>26</v>
      </c>
      <c r="AA320" s="224">
        <v>27</v>
      </c>
      <c r="AB320" s="123">
        <v>28</v>
      </c>
      <c r="AC320" s="224">
        <v>29</v>
      </c>
      <c r="AD320" s="123">
        <v>30</v>
      </c>
      <c r="AE320" s="224">
        <v>31</v>
      </c>
      <c r="AF320" s="123">
        <v>32</v>
      </c>
      <c r="AG320" s="224">
        <v>33</v>
      </c>
      <c r="AH320" s="123">
        <v>34</v>
      </c>
      <c r="AI320" s="224">
        <v>35</v>
      </c>
      <c r="AJ320" s="123">
        <v>36</v>
      </c>
      <c r="AK320" s="224">
        <v>37</v>
      </c>
      <c r="AL320" s="123">
        <v>38</v>
      </c>
    </row>
    <row r="321" spans="1:38" x14ac:dyDescent="0.25">
      <c r="A321" s="102"/>
      <c r="B321" s="226" t="s">
        <v>265</v>
      </c>
      <c r="C321" s="102"/>
      <c r="D321" s="102"/>
      <c r="E321" s="208"/>
      <c r="F321" s="350"/>
      <c r="G321" s="208"/>
      <c r="H321" s="208"/>
      <c r="I321" s="208"/>
      <c r="J321" s="208"/>
      <c r="K321" s="102"/>
      <c r="L321" s="102"/>
      <c r="M321" s="208"/>
      <c r="N321" s="350"/>
      <c r="O321" s="208"/>
      <c r="P321" s="208"/>
      <c r="Q321" s="208"/>
      <c r="R321" s="208"/>
      <c r="S321" s="227"/>
      <c r="T321" s="227"/>
      <c r="U321" s="227"/>
      <c r="V321" s="1508"/>
      <c r="W321" s="102"/>
      <c r="X321" s="102"/>
      <c r="Y321" s="208"/>
      <c r="Z321" s="350"/>
      <c r="AA321" s="208"/>
      <c r="AB321" s="208"/>
      <c r="AC321" s="208"/>
      <c r="AD321" s="208"/>
      <c r="AE321" s="102"/>
      <c r="AF321" s="102"/>
      <c r="AG321" s="208"/>
      <c r="AH321" s="350"/>
      <c r="AI321" s="208"/>
      <c r="AJ321" s="208"/>
      <c r="AK321" s="208"/>
      <c r="AL321" s="208"/>
    </row>
    <row r="322" spans="1:38" x14ac:dyDescent="0.25">
      <c r="A322" s="102"/>
      <c r="B322" s="226"/>
      <c r="C322" s="102"/>
      <c r="D322" s="102"/>
      <c r="E322" s="208"/>
      <c r="F322" s="350"/>
      <c r="G322" s="208"/>
      <c r="H322" s="208"/>
      <c r="I322" s="208"/>
      <c r="J322" s="208"/>
      <c r="K322" s="102"/>
      <c r="L322" s="102"/>
      <c r="M322" s="208"/>
      <c r="N322" s="350"/>
      <c r="O322" s="208"/>
      <c r="P322" s="208"/>
      <c r="Q322" s="208"/>
      <c r="R322" s="208"/>
      <c r="S322" s="227"/>
      <c r="T322" s="227"/>
      <c r="U322" s="227"/>
      <c r="V322" s="1508"/>
      <c r="W322" s="102"/>
      <c r="X322" s="102"/>
      <c r="Y322" s="208"/>
      <c r="Z322" s="350"/>
      <c r="AA322" s="208"/>
      <c r="AB322" s="208"/>
      <c r="AC322" s="208"/>
      <c r="AD322" s="208"/>
      <c r="AE322" s="102"/>
      <c r="AF322" s="102"/>
      <c r="AG322" s="208"/>
      <c r="AH322" s="350"/>
      <c r="AI322" s="208"/>
      <c r="AJ322" s="208"/>
      <c r="AK322" s="208"/>
      <c r="AL322" s="208"/>
    </row>
    <row r="323" spans="1:38" ht="14.25" x14ac:dyDescent="0.25">
      <c r="A323" s="102"/>
      <c r="B323" s="228" t="s">
        <v>113</v>
      </c>
      <c r="C323" s="229">
        <f>SUM(C325:C334)</f>
        <v>10</v>
      </c>
      <c r="D323" s="229"/>
      <c r="E323" s="227">
        <f t="shared" ref="E323:K323" si="143">SUM(E325:E334)</f>
        <v>10020210</v>
      </c>
      <c r="F323" s="227">
        <f t="shared" si="143"/>
        <v>0</v>
      </c>
      <c r="G323" s="227">
        <f t="shared" si="143"/>
        <v>1599265.2</v>
      </c>
      <c r="H323" s="227">
        <f t="shared" si="143"/>
        <v>0</v>
      </c>
      <c r="I323" s="227">
        <f t="shared" si="143"/>
        <v>0</v>
      </c>
      <c r="J323" s="229">
        <f t="shared" si="143"/>
        <v>11619475.199999999</v>
      </c>
      <c r="K323" s="229">
        <f t="shared" si="143"/>
        <v>10</v>
      </c>
      <c r="L323" s="229"/>
      <c r="M323" s="227">
        <f t="shared" ref="M323:R323" si="144">SUM(M325:M334)</f>
        <v>6680140</v>
      </c>
      <c r="N323" s="227">
        <f t="shared" si="144"/>
        <v>0</v>
      </c>
      <c r="O323" s="227">
        <f t="shared" si="144"/>
        <v>1214207</v>
      </c>
      <c r="P323" s="227">
        <f t="shared" si="144"/>
        <v>0</v>
      </c>
      <c r="Q323" s="227">
        <f t="shared" si="144"/>
        <v>0</v>
      </c>
      <c r="R323" s="229">
        <f t="shared" si="144"/>
        <v>7894347</v>
      </c>
      <c r="S323" s="227">
        <f>SUM(S325:S330)</f>
        <v>0</v>
      </c>
      <c r="T323" s="227">
        <f>SUM(T325:T330)</f>
        <v>2017270</v>
      </c>
      <c r="U323" s="227">
        <f>SUM(U325:U330)</f>
        <v>213094.2</v>
      </c>
      <c r="V323" s="227">
        <f>SUM(V325:V330)</f>
        <v>2230364.2000000002</v>
      </c>
      <c r="W323" s="229">
        <f>SUM(W325:W334)</f>
        <v>10</v>
      </c>
      <c r="X323" s="229"/>
      <c r="Y323" s="227">
        <f t="shared" ref="Y323:AE323" si="145">SUM(Y325:Y334)</f>
        <v>10688224</v>
      </c>
      <c r="Z323" s="227">
        <f t="shared" si="145"/>
        <v>0</v>
      </c>
      <c r="AA323" s="227">
        <f t="shared" si="145"/>
        <v>1856152.96</v>
      </c>
      <c r="AB323" s="227">
        <f t="shared" si="145"/>
        <v>0</v>
      </c>
      <c r="AC323" s="227">
        <f t="shared" si="145"/>
        <v>0</v>
      </c>
      <c r="AD323" s="229">
        <f t="shared" si="145"/>
        <v>12544376.960000001</v>
      </c>
      <c r="AE323" s="227">
        <f t="shared" si="145"/>
        <v>10</v>
      </c>
      <c r="AF323" s="227"/>
      <c r="AG323" s="227">
        <f>SUM(AG325:AG334)</f>
        <v>11356238</v>
      </c>
      <c r="AH323" s="227">
        <f>SUM(AH325:AH334)</f>
        <v>0</v>
      </c>
      <c r="AI323" s="227">
        <f>SUM(AI325:AI334)</f>
        <v>2131824.48</v>
      </c>
      <c r="AJ323" s="227">
        <f>SUM(AJ325:AJ333)</f>
        <v>0</v>
      </c>
      <c r="AK323" s="227">
        <f>SUM(AK325:AK333)</f>
        <v>0</v>
      </c>
      <c r="AL323" s="229">
        <f>SUM(AL325:AL334)</f>
        <v>13488062.479999997</v>
      </c>
    </row>
    <row r="324" spans="1:38" x14ac:dyDescent="0.25">
      <c r="A324" s="102"/>
      <c r="B324" s="191" t="s">
        <v>126</v>
      </c>
      <c r="C324" s="102"/>
      <c r="D324" s="102"/>
      <c r="E324" s="208"/>
      <c r="F324" s="350"/>
      <c r="G324" s="208"/>
      <c r="H324" s="208"/>
      <c r="I324" s="208"/>
      <c r="J324" s="208"/>
      <c r="K324" s="102"/>
      <c r="L324" s="102"/>
      <c r="M324" s="208"/>
      <c r="N324" s="350"/>
      <c r="O324" s="208"/>
      <c r="P324" s="208"/>
      <c r="Q324" s="208"/>
      <c r="R324" s="208"/>
      <c r="S324" s="227"/>
      <c r="T324" s="227"/>
      <c r="U324" s="227"/>
      <c r="V324" s="1508"/>
      <c r="W324" s="102"/>
      <c r="X324" s="102"/>
      <c r="Y324" s="208"/>
      <c r="Z324" s="350"/>
      <c r="AA324" s="208"/>
      <c r="AB324" s="208"/>
      <c r="AC324" s="208"/>
      <c r="AD324" s="208"/>
      <c r="AE324" s="102"/>
      <c r="AF324" s="102"/>
      <c r="AG324" s="208"/>
      <c r="AH324" s="350"/>
      <c r="AI324" s="208"/>
      <c r="AJ324" s="208"/>
      <c r="AK324" s="208"/>
      <c r="AL324" s="208"/>
    </row>
    <row r="325" spans="1:38" ht="18.95" customHeight="1" x14ac:dyDescent="0.25">
      <c r="A325" s="102">
        <v>1</v>
      </c>
      <c r="B325" s="102" t="s">
        <v>1553</v>
      </c>
      <c r="C325" s="102">
        <v>1</v>
      </c>
      <c r="D325" s="102">
        <v>6</v>
      </c>
      <c r="E325" s="208">
        <v>1091310</v>
      </c>
      <c r="F325" s="350"/>
      <c r="G325" s="208">
        <v>130957.2</v>
      </c>
      <c r="H325" s="208"/>
      <c r="I325" s="208"/>
      <c r="J325" s="227">
        <f>+E325+F325+G325+H325</f>
        <v>1222267.2</v>
      </c>
      <c r="K325" s="102">
        <v>1</v>
      </c>
      <c r="L325" s="102">
        <v>5</v>
      </c>
      <c r="M325" s="208">
        <v>727540</v>
      </c>
      <c r="N325" s="350"/>
      <c r="O325" s="208">
        <v>72754</v>
      </c>
      <c r="P325" s="208"/>
      <c r="Q325" s="208"/>
      <c r="R325" s="227">
        <f>M325+O325+P325+Q325</f>
        <v>800294</v>
      </c>
      <c r="S325" s="227">
        <f t="shared" ref="S325:S334" si="146">C325-K325</f>
        <v>0</v>
      </c>
      <c r="T325" s="227">
        <f t="shared" ref="T325:T334" si="147">+E325-M325</f>
        <v>363770</v>
      </c>
      <c r="U325" s="227">
        <f t="shared" ref="U325:U334" si="148">+G325+H325+I325-O325-P325-Q325</f>
        <v>58203.199999999997</v>
      </c>
      <c r="V325" s="74">
        <f>J325-R325</f>
        <v>421973.19999999995</v>
      </c>
      <c r="W325" s="102">
        <v>1</v>
      </c>
      <c r="X325" s="102">
        <v>7</v>
      </c>
      <c r="Y325" s="208">
        <v>1164064</v>
      </c>
      <c r="Z325" s="350"/>
      <c r="AA325" s="208">
        <v>162968.96000000002</v>
      </c>
      <c r="AB325" s="208"/>
      <c r="AC325" s="208"/>
      <c r="AD325" s="227">
        <f t="shared" ref="AD325:AD334" si="149">Y325+AA325+AB325+AC325</f>
        <v>1327032.96</v>
      </c>
      <c r="AE325" s="102">
        <v>1</v>
      </c>
      <c r="AF325" s="102">
        <v>8</v>
      </c>
      <c r="AG325" s="208">
        <v>1236818</v>
      </c>
      <c r="AH325" s="350"/>
      <c r="AI325" s="208">
        <v>197890.88</v>
      </c>
      <c r="AJ325" s="208"/>
      <c r="AK325" s="208"/>
      <c r="AL325" s="227">
        <f t="shared" ref="AL325:AL334" si="150">AG325+AI325+AJ325+AK325</f>
        <v>1434708.88</v>
      </c>
    </row>
    <row r="326" spans="1:38" ht="18.95" customHeight="1" x14ac:dyDescent="0.25">
      <c r="A326" s="102">
        <v>2</v>
      </c>
      <c r="B326" s="102" t="s">
        <v>1554</v>
      </c>
      <c r="C326" s="102">
        <v>1</v>
      </c>
      <c r="D326" s="102">
        <v>21</v>
      </c>
      <c r="E326" s="208">
        <v>992100</v>
      </c>
      <c r="F326" s="350"/>
      <c r="G326" s="208">
        <v>297630</v>
      </c>
      <c r="H326" s="208"/>
      <c r="I326" s="208"/>
      <c r="J326" s="227">
        <f t="shared" ref="J326:J330" si="151">+E326+F326+G326+H326</f>
        <v>1289730</v>
      </c>
      <c r="K326" s="102">
        <v>1</v>
      </c>
      <c r="L326" s="102">
        <v>20</v>
      </c>
      <c r="M326" s="208">
        <v>661400</v>
      </c>
      <c r="N326" s="350"/>
      <c r="O326" s="208">
        <v>263123</v>
      </c>
      <c r="P326" s="208"/>
      <c r="Q326" s="208"/>
      <c r="R326" s="227">
        <f t="shared" ref="R326:R330" si="152">M326+O326+P326+Q326</f>
        <v>924523</v>
      </c>
      <c r="S326" s="227">
        <f t="shared" si="146"/>
        <v>0</v>
      </c>
      <c r="T326" s="227">
        <f t="shared" si="147"/>
        <v>330700</v>
      </c>
      <c r="U326" s="227">
        <f t="shared" si="148"/>
        <v>34507</v>
      </c>
      <c r="V326" s="74">
        <f t="shared" ref="V326:V330" si="153">J326-R326</f>
        <v>365207</v>
      </c>
      <c r="W326" s="102">
        <v>1</v>
      </c>
      <c r="X326" s="102">
        <v>22</v>
      </c>
      <c r="Y326" s="208">
        <v>1058240</v>
      </c>
      <c r="Z326" s="350"/>
      <c r="AA326" s="208">
        <v>317472</v>
      </c>
      <c r="AB326" s="208"/>
      <c r="AC326" s="208"/>
      <c r="AD326" s="227">
        <f t="shared" si="149"/>
        <v>1375712</v>
      </c>
      <c r="AE326" s="102">
        <v>1</v>
      </c>
      <c r="AF326" s="102">
        <v>23</v>
      </c>
      <c r="AG326" s="208">
        <v>1124380</v>
      </c>
      <c r="AH326" s="350"/>
      <c r="AI326" s="208">
        <v>337314</v>
      </c>
      <c r="AJ326" s="208"/>
      <c r="AK326" s="208"/>
      <c r="AL326" s="227">
        <f t="shared" si="150"/>
        <v>1461694</v>
      </c>
    </row>
    <row r="327" spans="1:38" ht="18.95" customHeight="1" x14ac:dyDescent="0.25">
      <c r="A327" s="102">
        <v>3</v>
      </c>
      <c r="B327" s="102" t="s">
        <v>4736</v>
      </c>
      <c r="C327" s="102">
        <v>1</v>
      </c>
      <c r="D327" s="102">
        <v>2</v>
      </c>
      <c r="E327" s="208">
        <v>992100</v>
      </c>
      <c r="F327" s="350"/>
      <c r="G327" s="208">
        <v>39684</v>
      </c>
      <c r="H327" s="208"/>
      <c r="I327" s="208"/>
      <c r="J327" s="227">
        <f t="shared" si="151"/>
        <v>1031784</v>
      </c>
      <c r="K327" s="102">
        <v>1</v>
      </c>
      <c r="L327" s="102">
        <v>1</v>
      </c>
      <c r="M327" s="208">
        <v>661400</v>
      </c>
      <c r="N327" s="350"/>
      <c r="O327" s="208">
        <v>13228</v>
      </c>
      <c r="P327" s="208"/>
      <c r="Q327" s="208"/>
      <c r="R327" s="227">
        <f t="shared" si="152"/>
        <v>674628</v>
      </c>
      <c r="S327" s="227">
        <f t="shared" si="146"/>
        <v>0</v>
      </c>
      <c r="T327" s="227">
        <f t="shared" si="147"/>
        <v>330700</v>
      </c>
      <c r="U327" s="227">
        <f t="shared" si="148"/>
        <v>26456</v>
      </c>
      <c r="V327" s="74">
        <f t="shared" si="153"/>
        <v>357156</v>
      </c>
      <c r="W327" s="102">
        <v>1</v>
      </c>
      <c r="X327" s="102">
        <v>3</v>
      </c>
      <c r="Y327" s="208">
        <v>1058240</v>
      </c>
      <c r="Z327" s="350"/>
      <c r="AA327" s="208">
        <v>63494.399999999994</v>
      </c>
      <c r="AB327" s="208"/>
      <c r="AC327" s="208"/>
      <c r="AD327" s="227">
        <f t="shared" si="149"/>
        <v>1121734.3999999999</v>
      </c>
      <c r="AE327" s="102">
        <v>1</v>
      </c>
      <c r="AF327" s="102">
        <v>4</v>
      </c>
      <c r="AG327" s="208">
        <v>1124380</v>
      </c>
      <c r="AH327" s="350"/>
      <c r="AI327" s="208">
        <v>89950.400000000009</v>
      </c>
      <c r="AJ327" s="208"/>
      <c r="AK327" s="208"/>
      <c r="AL327" s="227">
        <f t="shared" si="150"/>
        <v>1214330.3999999999</v>
      </c>
    </row>
    <row r="328" spans="1:38" ht="18.95" customHeight="1" x14ac:dyDescent="0.25">
      <c r="A328" s="102">
        <v>4</v>
      </c>
      <c r="B328" s="102" t="s">
        <v>1555</v>
      </c>
      <c r="C328" s="102">
        <v>1</v>
      </c>
      <c r="D328" s="102">
        <v>9</v>
      </c>
      <c r="E328" s="208">
        <v>992100</v>
      </c>
      <c r="F328" s="350"/>
      <c r="G328" s="208">
        <v>178578</v>
      </c>
      <c r="H328" s="208"/>
      <c r="I328" s="208"/>
      <c r="J328" s="227">
        <f t="shared" si="151"/>
        <v>1170678</v>
      </c>
      <c r="K328" s="102">
        <v>1</v>
      </c>
      <c r="L328" s="102">
        <v>8</v>
      </c>
      <c r="M328" s="208">
        <v>661400</v>
      </c>
      <c r="N328" s="350"/>
      <c r="O328" s="208">
        <v>105824</v>
      </c>
      <c r="P328" s="208"/>
      <c r="Q328" s="208"/>
      <c r="R328" s="227">
        <f t="shared" si="152"/>
        <v>767224</v>
      </c>
      <c r="S328" s="227">
        <f t="shared" si="146"/>
        <v>0</v>
      </c>
      <c r="T328" s="227">
        <f t="shared" si="147"/>
        <v>330700</v>
      </c>
      <c r="U328" s="227">
        <f t="shared" si="148"/>
        <v>72754</v>
      </c>
      <c r="V328" s="74">
        <f t="shared" si="153"/>
        <v>403454</v>
      </c>
      <c r="W328" s="102">
        <v>1</v>
      </c>
      <c r="X328" s="102">
        <v>10</v>
      </c>
      <c r="Y328" s="208">
        <v>1058240</v>
      </c>
      <c r="Z328" s="350"/>
      <c r="AA328" s="208">
        <v>211648</v>
      </c>
      <c r="AB328" s="208"/>
      <c r="AC328" s="208"/>
      <c r="AD328" s="227">
        <f t="shared" si="149"/>
        <v>1269888</v>
      </c>
      <c r="AE328" s="102">
        <v>1</v>
      </c>
      <c r="AF328" s="102">
        <v>11</v>
      </c>
      <c r="AG328" s="208">
        <v>1124380</v>
      </c>
      <c r="AH328" s="350"/>
      <c r="AI328" s="208">
        <v>247363.6</v>
      </c>
      <c r="AJ328" s="208"/>
      <c r="AK328" s="208"/>
      <c r="AL328" s="227">
        <f t="shared" si="150"/>
        <v>1371743.6</v>
      </c>
    </row>
    <row r="329" spans="1:38" ht="18.95" customHeight="1" x14ac:dyDescent="0.25">
      <c r="A329" s="102">
        <v>5</v>
      </c>
      <c r="B329" s="102" t="s">
        <v>1556</v>
      </c>
      <c r="C329" s="102">
        <v>1</v>
      </c>
      <c r="D329" s="102">
        <v>22</v>
      </c>
      <c r="E329" s="208">
        <v>992100</v>
      </c>
      <c r="F329" s="350"/>
      <c r="G329" s="208">
        <v>297630</v>
      </c>
      <c r="H329" s="208"/>
      <c r="I329" s="208"/>
      <c r="J329" s="227">
        <f t="shared" si="151"/>
        <v>1289730</v>
      </c>
      <c r="K329" s="102">
        <v>1</v>
      </c>
      <c r="L329" s="102">
        <v>21</v>
      </c>
      <c r="M329" s="208">
        <v>661400</v>
      </c>
      <c r="N329" s="350"/>
      <c r="O329" s="208">
        <v>287043</v>
      </c>
      <c r="P329" s="208"/>
      <c r="Q329" s="208"/>
      <c r="R329" s="227">
        <f t="shared" si="152"/>
        <v>948443</v>
      </c>
      <c r="S329" s="227">
        <f t="shared" si="146"/>
        <v>0</v>
      </c>
      <c r="T329" s="227">
        <f t="shared" si="147"/>
        <v>330700</v>
      </c>
      <c r="U329" s="227">
        <f t="shared" si="148"/>
        <v>10587</v>
      </c>
      <c r="V329" s="74">
        <f t="shared" si="153"/>
        <v>341287</v>
      </c>
      <c r="W329" s="102">
        <v>1</v>
      </c>
      <c r="X329" s="102">
        <v>23</v>
      </c>
      <c r="Y329" s="208">
        <v>1058240</v>
      </c>
      <c r="Z329" s="350"/>
      <c r="AA329" s="208">
        <v>317472</v>
      </c>
      <c r="AB329" s="208"/>
      <c r="AC329" s="208"/>
      <c r="AD329" s="227">
        <f t="shared" si="149"/>
        <v>1375712</v>
      </c>
      <c r="AE329" s="102">
        <v>1</v>
      </c>
      <c r="AF329" s="102">
        <v>24</v>
      </c>
      <c r="AG329" s="208">
        <v>1124380</v>
      </c>
      <c r="AH329" s="350"/>
      <c r="AI329" s="208">
        <v>337314</v>
      </c>
      <c r="AJ329" s="208"/>
      <c r="AK329" s="208"/>
      <c r="AL329" s="227">
        <f t="shared" si="150"/>
        <v>1461694</v>
      </c>
    </row>
    <row r="330" spans="1:38" ht="18.95" customHeight="1" x14ac:dyDescent="0.25">
      <c r="A330" s="102">
        <v>6</v>
      </c>
      <c r="B330" s="102" t="s">
        <v>1557</v>
      </c>
      <c r="C330" s="102">
        <v>1</v>
      </c>
      <c r="D330" s="102">
        <v>22</v>
      </c>
      <c r="E330" s="208">
        <v>992100</v>
      </c>
      <c r="F330" s="350"/>
      <c r="G330" s="208">
        <v>297630</v>
      </c>
      <c r="H330" s="208"/>
      <c r="I330" s="208"/>
      <c r="J330" s="227">
        <f t="shared" si="151"/>
        <v>1289730</v>
      </c>
      <c r="K330" s="102">
        <v>1</v>
      </c>
      <c r="L330" s="102">
        <v>21</v>
      </c>
      <c r="M330" s="208">
        <v>661400</v>
      </c>
      <c r="N330" s="350"/>
      <c r="O330" s="208">
        <v>287043</v>
      </c>
      <c r="P330" s="208"/>
      <c r="Q330" s="208"/>
      <c r="R330" s="227">
        <f t="shared" si="152"/>
        <v>948443</v>
      </c>
      <c r="S330" s="227">
        <f t="shared" si="146"/>
        <v>0</v>
      </c>
      <c r="T330" s="227">
        <f t="shared" si="147"/>
        <v>330700</v>
      </c>
      <c r="U330" s="227">
        <f t="shared" si="148"/>
        <v>10587</v>
      </c>
      <c r="V330" s="74">
        <f t="shared" si="153"/>
        <v>341287</v>
      </c>
      <c r="W330" s="102">
        <v>1</v>
      </c>
      <c r="X330" s="102">
        <v>23</v>
      </c>
      <c r="Y330" s="208">
        <v>1058240</v>
      </c>
      <c r="Z330" s="350"/>
      <c r="AA330" s="208">
        <v>317472</v>
      </c>
      <c r="AB330" s="208"/>
      <c r="AC330" s="208"/>
      <c r="AD330" s="227">
        <f t="shared" si="149"/>
        <v>1375712</v>
      </c>
      <c r="AE330" s="102">
        <v>1</v>
      </c>
      <c r="AF330" s="102">
        <v>24</v>
      </c>
      <c r="AG330" s="208">
        <v>1124380</v>
      </c>
      <c r="AH330" s="350"/>
      <c r="AI330" s="208">
        <v>337314</v>
      </c>
      <c r="AJ330" s="208"/>
      <c r="AK330" s="208"/>
      <c r="AL330" s="227">
        <f t="shared" si="150"/>
        <v>1461694</v>
      </c>
    </row>
    <row r="331" spans="1:38" ht="18.95" customHeight="1" x14ac:dyDescent="0.25">
      <c r="A331" s="102">
        <v>7</v>
      </c>
      <c r="B331" s="102" t="s">
        <v>1558</v>
      </c>
      <c r="C331" s="102">
        <v>1</v>
      </c>
      <c r="D331" s="102">
        <v>5</v>
      </c>
      <c r="E331" s="208">
        <v>992100</v>
      </c>
      <c r="F331" s="350"/>
      <c r="G331" s="208">
        <v>99210</v>
      </c>
      <c r="H331" s="208"/>
      <c r="I331" s="208"/>
      <c r="J331" s="227">
        <f>+E331+F331+G331+H331</f>
        <v>1091310</v>
      </c>
      <c r="K331" s="102">
        <v>1</v>
      </c>
      <c r="L331" s="102">
        <v>4</v>
      </c>
      <c r="M331" s="208">
        <v>661400</v>
      </c>
      <c r="N331" s="350"/>
      <c r="O331" s="208">
        <v>52912</v>
      </c>
      <c r="P331" s="208"/>
      <c r="Q331" s="208"/>
      <c r="R331" s="227">
        <f>M331+O331+P331+Q331</f>
        <v>714312</v>
      </c>
      <c r="S331" s="227">
        <f t="shared" si="146"/>
        <v>0</v>
      </c>
      <c r="T331" s="227">
        <f t="shared" si="147"/>
        <v>330700</v>
      </c>
      <c r="U331" s="227">
        <f t="shared" si="148"/>
        <v>46298</v>
      </c>
      <c r="V331" s="74">
        <f>J331-R331</f>
        <v>376998</v>
      </c>
      <c r="W331" s="102">
        <v>1</v>
      </c>
      <c r="X331" s="102">
        <v>6</v>
      </c>
      <c r="Y331" s="208">
        <v>1058240</v>
      </c>
      <c r="Z331" s="350"/>
      <c r="AA331" s="208">
        <v>126988.79999999999</v>
      </c>
      <c r="AB331" s="208"/>
      <c r="AC331" s="208"/>
      <c r="AD331" s="227">
        <f t="shared" si="149"/>
        <v>1185228.8</v>
      </c>
      <c r="AE331" s="102">
        <v>1</v>
      </c>
      <c r="AF331" s="102">
        <v>7</v>
      </c>
      <c r="AG331" s="208">
        <v>1124380</v>
      </c>
      <c r="AH331" s="350"/>
      <c r="AI331" s="208">
        <v>157413.20000000001</v>
      </c>
      <c r="AJ331" s="208"/>
      <c r="AK331" s="208"/>
      <c r="AL331" s="227">
        <f t="shared" si="150"/>
        <v>1281793.2</v>
      </c>
    </row>
    <row r="332" spans="1:38" ht="18.95" customHeight="1" x14ac:dyDescent="0.25">
      <c r="A332" s="102">
        <v>8</v>
      </c>
      <c r="B332" s="102" t="s">
        <v>1559</v>
      </c>
      <c r="C332" s="102">
        <v>1</v>
      </c>
      <c r="D332" s="102">
        <v>4</v>
      </c>
      <c r="E332" s="208">
        <v>992100</v>
      </c>
      <c r="F332" s="350"/>
      <c r="G332" s="208">
        <v>79368</v>
      </c>
      <c r="H332" s="208"/>
      <c r="I332" s="208"/>
      <c r="J332" s="227">
        <f t="shared" ref="J332:J333" si="154">+E332+F332+G332+H332</f>
        <v>1071468</v>
      </c>
      <c r="K332" s="102">
        <v>1</v>
      </c>
      <c r="L332" s="102">
        <v>3</v>
      </c>
      <c r="M332" s="208">
        <v>661400</v>
      </c>
      <c r="N332" s="350"/>
      <c r="O332" s="208">
        <v>39684</v>
      </c>
      <c r="P332" s="208"/>
      <c r="Q332" s="208"/>
      <c r="R332" s="227">
        <f t="shared" ref="R332:R333" si="155">M332+O332+P332+Q332</f>
        <v>701084</v>
      </c>
      <c r="S332" s="227">
        <f t="shared" si="146"/>
        <v>0</v>
      </c>
      <c r="T332" s="227">
        <f t="shared" si="147"/>
        <v>330700</v>
      </c>
      <c r="U332" s="227">
        <f t="shared" si="148"/>
        <v>39684</v>
      </c>
      <c r="V332" s="74">
        <f t="shared" ref="V332:V333" si="156">J332-R332</f>
        <v>370384</v>
      </c>
      <c r="W332" s="102">
        <v>1</v>
      </c>
      <c r="X332" s="102">
        <v>5</v>
      </c>
      <c r="Y332" s="208">
        <v>1058240</v>
      </c>
      <c r="Z332" s="350"/>
      <c r="AA332" s="208">
        <v>105824</v>
      </c>
      <c r="AB332" s="208"/>
      <c r="AC332" s="208"/>
      <c r="AD332" s="227">
        <f t="shared" si="149"/>
        <v>1164064</v>
      </c>
      <c r="AE332" s="102">
        <v>1</v>
      </c>
      <c r="AF332" s="102">
        <v>6</v>
      </c>
      <c r="AG332" s="208">
        <v>1124380</v>
      </c>
      <c r="AH332" s="350"/>
      <c r="AI332" s="208">
        <v>134925.6</v>
      </c>
      <c r="AJ332" s="208"/>
      <c r="AK332" s="208"/>
      <c r="AL332" s="227">
        <f t="shared" si="150"/>
        <v>1259305.6000000001</v>
      </c>
    </row>
    <row r="333" spans="1:38" ht="18.95" customHeight="1" x14ac:dyDescent="0.25">
      <c r="A333" s="102">
        <v>9</v>
      </c>
      <c r="B333" s="102" t="s">
        <v>1560</v>
      </c>
      <c r="C333" s="102">
        <v>1</v>
      </c>
      <c r="D333" s="102">
        <v>5</v>
      </c>
      <c r="E333" s="208">
        <v>992100</v>
      </c>
      <c r="F333" s="350"/>
      <c r="G333" s="208">
        <v>99210</v>
      </c>
      <c r="H333" s="208"/>
      <c r="I333" s="208"/>
      <c r="J333" s="227">
        <f t="shared" si="154"/>
        <v>1091310</v>
      </c>
      <c r="K333" s="102">
        <v>1</v>
      </c>
      <c r="L333" s="102">
        <v>4</v>
      </c>
      <c r="M333" s="208">
        <v>661400</v>
      </c>
      <c r="N333" s="350"/>
      <c r="O333" s="208">
        <v>52912</v>
      </c>
      <c r="P333" s="208"/>
      <c r="Q333" s="208"/>
      <c r="R333" s="227">
        <f t="shared" si="155"/>
        <v>714312</v>
      </c>
      <c r="S333" s="227">
        <f t="shared" si="146"/>
        <v>0</v>
      </c>
      <c r="T333" s="227">
        <f t="shared" si="147"/>
        <v>330700</v>
      </c>
      <c r="U333" s="227">
        <f t="shared" si="148"/>
        <v>46298</v>
      </c>
      <c r="V333" s="74">
        <f t="shared" si="156"/>
        <v>376998</v>
      </c>
      <c r="W333" s="102">
        <v>1</v>
      </c>
      <c r="X333" s="102">
        <v>6</v>
      </c>
      <c r="Y333" s="208">
        <v>1058240</v>
      </c>
      <c r="Z333" s="350"/>
      <c r="AA333" s="208">
        <v>126988.79999999999</v>
      </c>
      <c r="AB333" s="208"/>
      <c r="AC333" s="208"/>
      <c r="AD333" s="227">
        <f t="shared" si="149"/>
        <v>1185228.8</v>
      </c>
      <c r="AE333" s="102">
        <v>1</v>
      </c>
      <c r="AF333" s="102">
        <v>7</v>
      </c>
      <c r="AG333" s="208">
        <v>1124380</v>
      </c>
      <c r="AH333" s="350"/>
      <c r="AI333" s="208">
        <v>157413.20000000001</v>
      </c>
      <c r="AJ333" s="208"/>
      <c r="AK333" s="208"/>
      <c r="AL333" s="227">
        <f t="shared" si="150"/>
        <v>1281793.2</v>
      </c>
    </row>
    <row r="334" spans="1:38" ht="18.95" customHeight="1" x14ac:dyDescent="0.25">
      <c r="A334" s="102">
        <v>10</v>
      </c>
      <c r="B334" s="102" t="s">
        <v>1561</v>
      </c>
      <c r="C334" s="102">
        <v>1</v>
      </c>
      <c r="D334" s="102">
        <v>4</v>
      </c>
      <c r="E334" s="208">
        <v>992100</v>
      </c>
      <c r="F334" s="350"/>
      <c r="G334" s="208">
        <v>79368</v>
      </c>
      <c r="H334" s="208"/>
      <c r="I334" s="208"/>
      <c r="J334" s="227">
        <f>+E334+F334+G334+H334</f>
        <v>1071468</v>
      </c>
      <c r="K334" s="102">
        <v>1</v>
      </c>
      <c r="L334" s="102">
        <v>3</v>
      </c>
      <c r="M334" s="208">
        <v>661400</v>
      </c>
      <c r="N334" s="350"/>
      <c r="O334" s="208">
        <v>39684</v>
      </c>
      <c r="P334" s="208"/>
      <c r="Q334" s="208"/>
      <c r="R334" s="227">
        <f>M334+O334+P334+Q334</f>
        <v>701084</v>
      </c>
      <c r="S334" s="227">
        <f t="shared" si="146"/>
        <v>0</v>
      </c>
      <c r="T334" s="227">
        <f t="shared" si="147"/>
        <v>330700</v>
      </c>
      <c r="U334" s="227">
        <f t="shared" si="148"/>
        <v>39684</v>
      </c>
      <c r="V334" s="74">
        <f>J334-R334</f>
        <v>370384</v>
      </c>
      <c r="W334" s="102">
        <v>1</v>
      </c>
      <c r="X334" s="102">
        <v>5</v>
      </c>
      <c r="Y334" s="208">
        <v>1058240</v>
      </c>
      <c r="Z334" s="350"/>
      <c r="AA334" s="208">
        <v>105824</v>
      </c>
      <c r="AB334" s="208"/>
      <c r="AC334" s="208"/>
      <c r="AD334" s="227">
        <f t="shared" si="149"/>
        <v>1164064</v>
      </c>
      <c r="AE334" s="102">
        <v>1</v>
      </c>
      <c r="AF334" s="102">
        <v>6</v>
      </c>
      <c r="AG334" s="208">
        <v>1124380</v>
      </c>
      <c r="AH334" s="350"/>
      <c r="AI334" s="208">
        <v>134925.6</v>
      </c>
      <c r="AJ334" s="208"/>
      <c r="AK334" s="208"/>
      <c r="AL334" s="227">
        <f t="shared" si="150"/>
        <v>1259305.6000000001</v>
      </c>
    </row>
    <row r="337" spans="1:38" ht="16.5" x14ac:dyDescent="0.3">
      <c r="A337" s="30"/>
      <c r="B337" s="217" t="s">
        <v>230</v>
      </c>
      <c r="C337" s="31"/>
      <c r="D337" s="31"/>
      <c r="E337" s="31"/>
      <c r="G337" s="31"/>
      <c r="H337" s="31"/>
      <c r="I337" s="31"/>
      <c r="J337" s="3"/>
      <c r="K337" s="22"/>
      <c r="L337" s="180"/>
      <c r="M337" s="22"/>
      <c r="N337" s="375"/>
      <c r="O337" s="180"/>
      <c r="P337" s="22"/>
      <c r="Q337" s="292"/>
      <c r="R337" s="133"/>
      <c r="S337" s="180"/>
      <c r="T337" s="180"/>
      <c r="U337" s="180"/>
      <c r="V337" s="22"/>
      <c r="W337" s="31"/>
      <c r="X337" s="31"/>
      <c r="Y337" s="31"/>
      <c r="AA337" s="31"/>
      <c r="AB337" s="31"/>
      <c r="AC337" s="31"/>
      <c r="AD337" s="3"/>
      <c r="AE337" s="31"/>
      <c r="AF337" s="31"/>
      <c r="AG337" s="31"/>
      <c r="AI337" s="31"/>
      <c r="AJ337" s="31"/>
      <c r="AK337" s="31"/>
      <c r="AL337" s="3"/>
    </row>
    <row r="338" spans="1:38" ht="16.5" customHeight="1" thickBot="1" x14ac:dyDescent="0.3">
      <c r="A338" s="30"/>
      <c r="B338" s="1507"/>
      <c r="C338" s="177"/>
      <c r="D338" s="177"/>
      <c r="E338" s="177"/>
      <c r="F338" s="336"/>
      <c r="G338" s="177"/>
      <c r="H338" s="1507"/>
      <c r="I338" s="177"/>
      <c r="J338" s="178"/>
      <c r="K338" s="9"/>
      <c r="L338" s="9"/>
      <c r="M338" s="178"/>
      <c r="N338" s="363"/>
      <c r="O338" s="218"/>
      <c r="P338" s="219"/>
      <c r="Q338" s="1675"/>
      <c r="R338" s="1675"/>
      <c r="S338" s="1675"/>
      <c r="T338" s="133"/>
      <c r="U338" s="133"/>
      <c r="V338" s="148"/>
      <c r="W338" s="9"/>
      <c r="X338" s="9"/>
      <c r="Y338" s="9"/>
      <c r="Z338" s="373"/>
      <c r="AA338" s="9"/>
      <c r="AB338" s="1509"/>
      <c r="AC338" s="9"/>
      <c r="AD338" s="178"/>
      <c r="AE338" s="9"/>
      <c r="AF338" s="9"/>
      <c r="AG338" s="9"/>
      <c r="AH338" s="373"/>
      <c r="AI338" s="9"/>
      <c r="AJ338" s="1509"/>
      <c r="AK338" s="9"/>
      <c r="AL338" s="178"/>
    </row>
    <row r="339" spans="1:38" s="181" customFormat="1" ht="36" customHeight="1" x14ac:dyDescent="0.25">
      <c r="A339" s="30"/>
      <c r="B339" s="1884" t="s">
        <v>4737</v>
      </c>
      <c r="C339" s="1884"/>
      <c r="D339" s="1884"/>
      <c r="E339" s="1884"/>
      <c r="F339" s="1884"/>
      <c r="G339" s="1884"/>
      <c r="H339" s="1884"/>
      <c r="I339" s="1884"/>
      <c r="J339" s="1884"/>
      <c r="K339" s="1884"/>
      <c r="L339" s="1884"/>
      <c r="M339" s="180"/>
      <c r="N339" s="346"/>
      <c r="O339" s="34"/>
      <c r="P339" s="180"/>
      <c r="Q339" s="31"/>
      <c r="R339" s="41" t="s">
        <v>228</v>
      </c>
      <c r="S339" s="34"/>
      <c r="T339" s="34"/>
      <c r="U339" s="34"/>
      <c r="V339" s="180"/>
      <c r="W339" s="134"/>
      <c r="X339" s="134"/>
      <c r="Y339" s="134"/>
      <c r="Z339" s="337"/>
      <c r="AA339" s="31"/>
      <c r="AB339" s="179"/>
      <c r="AC339" s="31"/>
      <c r="AD339" s="31"/>
      <c r="AE339" s="134"/>
      <c r="AF339" s="134"/>
      <c r="AG339" s="134"/>
      <c r="AH339" s="337"/>
      <c r="AI339" s="31"/>
      <c r="AJ339" s="179"/>
      <c r="AK339" s="31"/>
      <c r="AL339" s="31"/>
    </row>
    <row r="340" spans="1:38" ht="17.25" customHeight="1" x14ac:dyDescent="0.25">
      <c r="A340" s="239"/>
      <c r="B340" s="240"/>
      <c r="C340" s="1515" t="s">
        <v>1684</v>
      </c>
      <c r="D340" s="1515"/>
      <c r="E340" s="1515"/>
      <c r="F340" s="1516"/>
      <c r="G340" s="241"/>
      <c r="H340" s="242"/>
      <c r="I340" s="1517"/>
      <c r="J340" s="243"/>
      <c r="K340" s="1518" t="s">
        <v>395</v>
      </c>
      <c r="L340" s="1515"/>
      <c r="M340" s="1515"/>
      <c r="N340" s="1516"/>
      <c r="O340" s="1519"/>
      <c r="P340" s="1517"/>
      <c r="Q340" s="243"/>
      <c r="R340" s="243"/>
      <c r="S340" s="1873" t="s">
        <v>264</v>
      </c>
      <c r="T340" s="1874"/>
      <c r="U340" s="1874"/>
      <c r="V340" s="1875"/>
      <c r="W340" s="1515" t="s">
        <v>4719</v>
      </c>
      <c r="X340" s="1515"/>
      <c r="Y340" s="1515"/>
      <c r="Z340" s="1516"/>
      <c r="AA340" s="241"/>
      <c r="AB340" s="242"/>
      <c r="AC340" s="1517"/>
      <c r="AD340" s="243"/>
      <c r="AE340" s="1515" t="s">
        <v>1685</v>
      </c>
      <c r="AF340" s="1515"/>
      <c r="AG340" s="1515"/>
      <c r="AH340" s="1516"/>
      <c r="AI340" s="241"/>
      <c r="AJ340" s="242"/>
      <c r="AK340" s="1517"/>
      <c r="AL340" s="243"/>
    </row>
    <row r="341" spans="1:38" s="181" customFormat="1" ht="16.5" customHeight="1" x14ac:dyDescent="0.25">
      <c r="A341" s="244"/>
      <c r="B341" s="245"/>
      <c r="C341" s="239"/>
      <c r="D341" s="239"/>
      <c r="E341" s="239"/>
      <c r="F341" s="374" t="s">
        <v>262</v>
      </c>
      <c r="G341" s="246"/>
      <c r="H341" s="247"/>
      <c r="I341" s="243"/>
      <c r="J341" s="220"/>
      <c r="K341" s="239"/>
      <c r="L341" s="239"/>
      <c r="M341" s="239"/>
      <c r="N341" s="346"/>
      <c r="O341" s="248" t="s">
        <v>262</v>
      </c>
      <c r="P341" s="248"/>
      <c r="Q341" s="22"/>
      <c r="R341" s="220"/>
      <c r="S341" s="239"/>
      <c r="T341" s="1881" t="s">
        <v>259</v>
      </c>
      <c r="U341" s="1881" t="s">
        <v>262</v>
      </c>
      <c r="V341" s="239"/>
      <c r="W341" s="239"/>
      <c r="X341" s="239"/>
      <c r="Y341" s="239"/>
      <c r="Z341" s="374" t="s">
        <v>262</v>
      </c>
      <c r="AA341" s="246"/>
      <c r="AB341" s="247"/>
      <c r="AC341" s="243"/>
      <c r="AD341" s="220"/>
      <c r="AE341" s="239"/>
      <c r="AF341" s="239"/>
      <c r="AG341" s="239"/>
      <c r="AH341" s="374" t="s">
        <v>262</v>
      </c>
      <c r="AI341" s="246"/>
      <c r="AJ341" s="247"/>
      <c r="AK341" s="243"/>
      <c r="AL341" s="220"/>
    </row>
    <row r="342" spans="1:38" s="181" customFormat="1" ht="89.25" x14ac:dyDescent="0.25">
      <c r="A342" s="224" t="s">
        <v>114</v>
      </c>
      <c r="B342" s="1511" t="s">
        <v>231</v>
      </c>
      <c r="C342" s="1511" t="s">
        <v>223</v>
      </c>
      <c r="D342" s="1511" t="s">
        <v>258</v>
      </c>
      <c r="E342" s="1513" t="s">
        <v>259</v>
      </c>
      <c r="F342" s="530" t="s">
        <v>333</v>
      </c>
      <c r="G342" s="258" t="s">
        <v>311</v>
      </c>
      <c r="H342" s="258" t="s">
        <v>260</v>
      </c>
      <c r="I342" s="258" t="s">
        <v>312</v>
      </c>
      <c r="J342" s="1513" t="s">
        <v>261</v>
      </c>
      <c r="K342" s="1511" t="s">
        <v>223</v>
      </c>
      <c r="L342" s="1511" t="s">
        <v>258</v>
      </c>
      <c r="M342" s="1513" t="s">
        <v>259</v>
      </c>
      <c r="N342" s="531" t="s">
        <v>333</v>
      </c>
      <c r="O342" s="258" t="s">
        <v>311</v>
      </c>
      <c r="P342" s="258" t="s">
        <v>260</v>
      </c>
      <c r="Q342" s="258" t="s">
        <v>312</v>
      </c>
      <c r="R342" s="1513" t="s">
        <v>261</v>
      </c>
      <c r="S342" s="1511" t="s">
        <v>223</v>
      </c>
      <c r="T342" s="1882"/>
      <c r="U342" s="1882"/>
      <c r="V342" s="1511" t="s">
        <v>263</v>
      </c>
      <c r="W342" s="1511" t="s">
        <v>223</v>
      </c>
      <c r="X342" s="1511" t="s">
        <v>258</v>
      </c>
      <c r="Y342" s="1513" t="s">
        <v>259</v>
      </c>
      <c r="Z342" s="530" t="s">
        <v>333</v>
      </c>
      <c r="AA342" s="258" t="s">
        <v>311</v>
      </c>
      <c r="AB342" s="258" t="s">
        <v>260</v>
      </c>
      <c r="AC342" s="258" t="s">
        <v>312</v>
      </c>
      <c r="AD342" s="1513" t="s">
        <v>261</v>
      </c>
      <c r="AE342" s="1511" t="s">
        <v>223</v>
      </c>
      <c r="AF342" s="1511" t="s">
        <v>258</v>
      </c>
      <c r="AG342" s="1513" t="s">
        <v>259</v>
      </c>
      <c r="AH342" s="530" t="s">
        <v>333</v>
      </c>
      <c r="AI342" s="258" t="s">
        <v>311</v>
      </c>
      <c r="AJ342" s="258" t="s">
        <v>260</v>
      </c>
      <c r="AK342" s="258" t="s">
        <v>312</v>
      </c>
      <c r="AL342" s="1513" t="s">
        <v>261</v>
      </c>
    </row>
    <row r="343" spans="1:38" s="15" customFormat="1" ht="12.75" x14ac:dyDescent="0.25">
      <c r="A343" s="123">
        <v>1</v>
      </c>
      <c r="B343" s="123">
        <v>2</v>
      </c>
      <c r="C343" s="224">
        <v>3</v>
      </c>
      <c r="D343" s="123">
        <v>4</v>
      </c>
      <c r="E343" s="123">
        <v>5</v>
      </c>
      <c r="F343" s="347">
        <v>6</v>
      </c>
      <c r="G343" s="123">
        <v>7</v>
      </c>
      <c r="H343" s="123">
        <v>8</v>
      </c>
      <c r="I343" s="224">
        <v>9</v>
      </c>
      <c r="J343" s="123">
        <v>10</v>
      </c>
      <c r="K343" s="123">
        <v>11</v>
      </c>
      <c r="L343" s="224">
        <v>12</v>
      </c>
      <c r="M343" s="123">
        <v>13</v>
      </c>
      <c r="N343" s="347">
        <v>14</v>
      </c>
      <c r="O343" s="224">
        <v>15</v>
      </c>
      <c r="P343" s="123">
        <v>16</v>
      </c>
      <c r="Q343" s="123">
        <v>17</v>
      </c>
      <c r="R343" s="224">
        <v>18</v>
      </c>
      <c r="S343" s="123">
        <v>19</v>
      </c>
      <c r="T343" s="123">
        <v>20</v>
      </c>
      <c r="U343" s="224">
        <v>21</v>
      </c>
      <c r="V343" s="123">
        <v>22</v>
      </c>
      <c r="W343" s="224">
        <v>23</v>
      </c>
      <c r="X343" s="123">
        <v>24</v>
      </c>
      <c r="Y343" s="224">
        <v>25</v>
      </c>
      <c r="Z343" s="123">
        <v>26</v>
      </c>
      <c r="AA343" s="224">
        <v>27</v>
      </c>
      <c r="AB343" s="123">
        <v>28</v>
      </c>
      <c r="AC343" s="224">
        <v>29</v>
      </c>
      <c r="AD343" s="123">
        <v>30</v>
      </c>
      <c r="AE343" s="224">
        <v>31</v>
      </c>
      <c r="AF343" s="123">
        <v>32</v>
      </c>
      <c r="AG343" s="224">
        <v>33</v>
      </c>
      <c r="AH343" s="123">
        <v>34</v>
      </c>
      <c r="AI343" s="224">
        <v>35</v>
      </c>
      <c r="AJ343" s="123">
        <v>36</v>
      </c>
      <c r="AK343" s="224">
        <v>37</v>
      </c>
      <c r="AL343" s="123">
        <v>38</v>
      </c>
    </row>
    <row r="344" spans="1:38" x14ac:dyDescent="0.25">
      <c r="A344" s="102"/>
      <c r="B344" s="226" t="s">
        <v>265</v>
      </c>
      <c r="C344" s="102"/>
      <c r="D344" s="102"/>
      <c r="E344" s="208"/>
      <c r="F344" s="350"/>
      <c r="G344" s="208"/>
      <c r="H344" s="208"/>
      <c r="I344" s="208"/>
      <c r="J344" s="208"/>
      <c r="K344" s="102"/>
      <c r="L344" s="102"/>
      <c r="M344" s="208"/>
      <c r="N344" s="350"/>
      <c r="O344" s="208"/>
      <c r="P344" s="208"/>
      <c r="Q344" s="208"/>
      <c r="R344" s="208"/>
      <c r="S344" s="227"/>
      <c r="T344" s="227"/>
      <c r="U344" s="227"/>
      <c r="V344" s="1508"/>
      <c r="W344" s="102"/>
      <c r="X344" s="102"/>
      <c r="Y344" s="208"/>
      <c r="Z344" s="350"/>
      <c r="AA344" s="208"/>
      <c r="AB344" s="208"/>
      <c r="AC344" s="208"/>
      <c r="AD344" s="208"/>
      <c r="AE344" s="102"/>
      <c r="AF344" s="102"/>
      <c r="AG344" s="208"/>
      <c r="AH344" s="350"/>
      <c r="AI344" s="208"/>
      <c r="AJ344" s="208"/>
      <c r="AK344" s="208"/>
      <c r="AL344" s="208"/>
    </row>
    <row r="345" spans="1:38" x14ac:dyDescent="0.25">
      <c r="A345" s="102"/>
      <c r="B345" s="226"/>
      <c r="C345" s="102"/>
      <c r="D345" s="102"/>
      <c r="E345" s="208"/>
      <c r="F345" s="350"/>
      <c r="G345" s="208"/>
      <c r="H345" s="208"/>
      <c r="I345" s="208"/>
      <c r="J345" s="208"/>
      <c r="K345" s="102"/>
      <c r="L345" s="102"/>
      <c r="M345" s="208"/>
      <c r="N345" s="350"/>
      <c r="O345" s="208"/>
      <c r="P345" s="208"/>
      <c r="Q345" s="208"/>
      <c r="R345" s="208"/>
      <c r="S345" s="227"/>
      <c r="T345" s="227"/>
      <c r="U345" s="227"/>
      <c r="V345" s="1508"/>
      <c r="W345" s="102"/>
      <c r="X345" s="102"/>
      <c r="Y345" s="208"/>
      <c r="Z345" s="350"/>
      <c r="AA345" s="208"/>
      <c r="AB345" s="208"/>
      <c r="AC345" s="208"/>
      <c r="AD345" s="208"/>
      <c r="AE345" s="102"/>
      <c r="AF345" s="102"/>
      <c r="AG345" s="208"/>
      <c r="AH345" s="350"/>
      <c r="AI345" s="208"/>
      <c r="AJ345" s="208"/>
      <c r="AK345" s="208"/>
      <c r="AL345" s="208"/>
    </row>
    <row r="346" spans="1:38" ht="14.25" x14ac:dyDescent="0.25">
      <c r="A346" s="102"/>
      <c r="B346" s="228" t="s">
        <v>113</v>
      </c>
      <c r="C346" s="227">
        <f t="shared" ref="C346:I346" si="157">SUM(C348:C359)</f>
        <v>12</v>
      </c>
      <c r="D346" s="229"/>
      <c r="E346" s="227">
        <f t="shared" si="157"/>
        <v>12004410</v>
      </c>
      <c r="F346" s="227">
        <f t="shared" si="157"/>
        <v>0</v>
      </c>
      <c r="G346" s="227">
        <f t="shared" si="157"/>
        <v>1359177</v>
      </c>
      <c r="H346" s="227">
        <f t="shared" si="157"/>
        <v>0</v>
      </c>
      <c r="I346" s="227">
        <f t="shared" si="157"/>
        <v>0</v>
      </c>
      <c r="J346" s="229">
        <f>SUM(J348:J359)</f>
        <v>13363587</v>
      </c>
      <c r="K346" s="229">
        <f t="shared" ref="K346:Q346" si="158">SUM(K348:K359)</f>
        <v>12</v>
      </c>
      <c r="L346" s="229"/>
      <c r="M346" s="227">
        <f t="shared" si="158"/>
        <v>8002940</v>
      </c>
      <c r="N346" s="227">
        <f t="shared" si="158"/>
        <v>0</v>
      </c>
      <c r="O346" s="227">
        <f t="shared" si="158"/>
        <v>955162</v>
      </c>
      <c r="P346" s="227">
        <f t="shared" si="158"/>
        <v>0</v>
      </c>
      <c r="Q346" s="227">
        <f t="shared" si="158"/>
        <v>0</v>
      </c>
      <c r="R346" s="229">
        <f>SUM(R348:R359)</f>
        <v>8958102</v>
      </c>
      <c r="S346" s="227">
        <f>SUM(S348:S353)</f>
        <v>0</v>
      </c>
      <c r="T346" s="227">
        <f>SUM(T348:T353)</f>
        <v>2017270</v>
      </c>
      <c r="U346" s="227">
        <f>SUM(U348:U353)</f>
        <v>245279</v>
      </c>
      <c r="V346" s="227">
        <f>SUM(V348:V353)</f>
        <v>2262549</v>
      </c>
      <c r="W346" s="229">
        <f t="shared" ref="W346:AC346" si="159">SUM(W348:W359)</f>
        <v>12</v>
      </c>
      <c r="X346" s="229"/>
      <c r="Y346" s="227">
        <f t="shared" si="159"/>
        <v>12804704</v>
      </c>
      <c r="Z346" s="227">
        <f t="shared" si="159"/>
        <v>0</v>
      </c>
      <c r="AA346" s="227">
        <f t="shared" si="159"/>
        <v>1661436.7999999993</v>
      </c>
      <c r="AB346" s="227">
        <f t="shared" si="159"/>
        <v>0</v>
      </c>
      <c r="AC346" s="227">
        <f t="shared" si="159"/>
        <v>0</v>
      </c>
      <c r="AD346" s="229">
        <f>SUM(AD348:AD359)</f>
        <v>14466140.800000003</v>
      </c>
      <c r="AE346" s="229">
        <f t="shared" ref="AE346:AK346" si="160">SUM(AE348:AE359)</f>
        <v>12</v>
      </c>
      <c r="AF346" s="229"/>
      <c r="AG346" s="227">
        <f t="shared" si="160"/>
        <v>13604998</v>
      </c>
      <c r="AH346" s="227">
        <f t="shared" si="160"/>
        <v>0</v>
      </c>
      <c r="AI346" s="227">
        <f t="shared" si="160"/>
        <v>1990152.5999999994</v>
      </c>
      <c r="AJ346" s="227">
        <f t="shared" si="160"/>
        <v>0</v>
      </c>
      <c r="AK346" s="227">
        <f t="shared" si="160"/>
        <v>0</v>
      </c>
      <c r="AL346" s="229">
        <f>SUM(AL348:AL359)</f>
        <v>15595150.600000001</v>
      </c>
    </row>
    <row r="347" spans="1:38" x14ac:dyDescent="0.25">
      <c r="A347" s="102"/>
      <c r="B347" s="191" t="s">
        <v>126</v>
      </c>
      <c r="C347" s="102"/>
      <c r="D347" s="102"/>
      <c r="E347" s="208"/>
      <c r="F347" s="350"/>
      <c r="G347" s="208"/>
      <c r="H347" s="208"/>
      <c r="I347" s="208"/>
      <c r="J347" s="208"/>
      <c r="K347" s="102"/>
      <c r="L347" s="102"/>
      <c r="M347" s="208"/>
      <c r="N347" s="350"/>
      <c r="O347" s="208"/>
      <c r="P347" s="208"/>
      <c r="Q347" s="208"/>
      <c r="R347" s="208"/>
      <c r="S347" s="227"/>
      <c r="T347" s="227"/>
      <c r="U347" s="227"/>
      <c r="V347" s="1508"/>
      <c r="W347" s="102"/>
      <c r="X347" s="102"/>
      <c r="Y347" s="208"/>
      <c r="Z347" s="350"/>
      <c r="AA347" s="208"/>
      <c r="AB347" s="208"/>
      <c r="AC347" s="208"/>
      <c r="AD347" s="208"/>
      <c r="AE347" s="102"/>
      <c r="AF347" s="102"/>
      <c r="AG347" s="208"/>
      <c r="AH347" s="350"/>
      <c r="AI347" s="208"/>
      <c r="AJ347" s="208"/>
      <c r="AK347" s="208"/>
      <c r="AL347" s="208"/>
    </row>
    <row r="348" spans="1:38" ht="18.95" customHeight="1" x14ac:dyDescent="0.25">
      <c r="A348" s="102">
        <v>1</v>
      </c>
      <c r="B348" s="102" t="s">
        <v>1562</v>
      </c>
      <c r="C348" s="102">
        <v>1</v>
      </c>
      <c r="D348" s="102">
        <v>19</v>
      </c>
      <c r="E348" s="208">
        <v>1091310</v>
      </c>
      <c r="F348" s="350"/>
      <c r="G348" s="208">
        <v>327393</v>
      </c>
      <c r="H348" s="208"/>
      <c r="I348" s="208"/>
      <c r="J348" s="227">
        <f>+E348+F348+G348+H348</f>
        <v>1418703</v>
      </c>
      <c r="K348" s="102">
        <v>1</v>
      </c>
      <c r="L348" s="102">
        <v>18</v>
      </c>
      <c r="M348" s="208">
        <v>727540</v>
      </c>
      <c r="N348" s="350"/>
      <c r="O348" s="208">
        <v>310963</v>
      </c>
      <c r="P348" s="208"/>
      <c r="Q348" s="208"/>
      <c r="R348" s="227">
        <f>M348+O348+P348+Q348</f>
        <v>1038503</v>
      </c>
      <c r="S348" s="227">
        <f t="shared" ref="S348:S359" si="161">C348-K348</f>
        <v>0</v>
      </c>
      <c r="T348" s="227">
        <f t="shared" ref="T348:T359" si="162">+E348-M348</f>
        <v>363770</v>
      </c>
      <c r="U348" s="227">
        <f t="shared" ref="U348:U359" si="163">+G348+H348+I348-O348-P348-Q348</f>
        <v>16430</v>
      </c>
      <c r="V348" s="74">
        <f>J348-R348</f>
        <v>380200</v>
      </c>
      <c r="W348" s="102">
        <v>1</v>
      </c>
      <c r="X348" s="102">
        <v>20</v>
      </c>
      <c r="Y348" s="208">
        <v>1164064</v>
      </c>
      <c r="Z348" s="350"/>
      <c r="AA348" s="208">
        <v>349219.2</v>
      </c>
      <c r="AB348" s="208"/>
      <c r="AC348" s="208"/>
      <c r="AD348" s="227">
        <f t="shared" ref="AD348:AD359" si="164">Y348+AA348+AB348+AC348</f>
        <v>1513283.2</v>
      </c>
      <c r="AE348" s="102">
        <v>1</v>
      </c>
      <c r="AF348" s="102">
        <v>21</v>
      </c>
      <c r="AG348" s="208">
        <v>1236818</v>
      </c>
      <c r="AH348" s="350"/>
      <c r="AI348" s="208">
        <v>371045.39999999997</v>
      </c>
      <c r="AJ348" s="208"/>
      <c r="AK348" s="208"/>
      <c r="AL348" s="227">
        <f t="shared" ref="AL348:AL359" si="165">AG348+AI348+AJ348+AK348</f>
        <v>1607863.4</v>
      </c>
    </row>
    <row r="349" spans="1:38" ht="18.95" customHeight="1" x14ac:dyDescent="0.25">
      <c r="A349" s="102">
        <v>2</v>
      </c>
      <c r="B349" s="102" t="s">
        <v>1563</v>
      </c>
      <c r="C349" s="102">
        <v>1</v>
      </c>
      <c r="D349" s="102">
        <v>22</v>
      </c>
      <c r="E349" s="208">
        <v>992100</v>
      </c>
      <c r="F349" s="350"/>
      <c r="G349" s="208">
        <v>297630</v>
      </c>
      <c r="H349" s="208"/>
      <c r="I349" s="208"/>
      <c r="J349" s="227">
        <f t="shared" ref="J349:J353" si="166">+E349+F349+G349+H349</f>
        <v>1289730</v>
      </c>
      <c r="K349" s="102">
        <v>1</v>
      </c>
      <c r="L349" s="102">
        <v>21</v>
      </c>
      <c r="M349" s="208">
        <v>661400</v>
      </c>
      <c r="N349" s="350"/>
      <c r="O349" s="208">
        <v>287043</v>
      </c>
      <c r="P349" s="208"/>
      <c r="Q349" s="208"/>
      <c r="R349" s="227">
        <f t="shared" ref="R349:R353" si="167">M349+O349+P349+Q349</f>
        <v>948443</v>
      </c>
      <c r="S349" s="227">
        <f t="shared" si="161"/>
        <v>0</v>
      </c>
      <c r="T349" s="227">
        <f t="shared" si="162"/>
        <v>330700</v>
      </c>
      <c r="U349" s="227">
        <f t="shared" si="163"/>
        <v>10587</v>
      </c>
      <c r="V349" s="74">
        <f t="shared" ref="V349:V353" si="168">J349-R349</f>
        <v>341287</v>
      </c>
      <c r="W349" s="102">
        <v>1</v>
      </c>
      <c r="X349" s="102">
        <v>23</v>
      </c>
      <c r="Y349" s="208">
        <v>1058240</v>
      </c>
      <c r="Z349" s="350"/>
      <c r="AA349" s="208">
        <v>317472</v>
      </c>
      <c r="AB349" s="208"/>
      <c r="AC349" s="208"/>
      <c r="AD349" s="227">
        <f t="shared" si="164"/>
        <v>1375712</v>
      </c>
      <c r="AE349" s="102">
        <v>1</v>
      </c>
      <c r="AF349" s="102">
        <v>24</v>
      </c>
      <c r="AG349" s="208">
        <v>1124380</v>
      </c>
      <c r="AH349" s="350"/>
      <c r="AI349" s="208">
        <v>337314</v>
      </c>
      <c r="AJ349" s="208"/>
      <c r="AK349" s="208"/>
      <c r="AL349" s="227">
        <f t="shared" si="165"/>
        <v>1461694</v>
      </c>
    </row>
    <row r="350" spans="1:38" ht="18.95" customHeight="1" x14ac:dyDescent="0.25">
      <c r="A350" s="102">
        <v>3</v>
      </c>
      <c r="B350" s="102" t="s">
        <v>1565</v>
      </c>
      <c r="C350" s="102">
        <v>1</v>
      </c>
      <c r="D350" s="102">
        <v>10</v>
      </c>
      <c r="E350" s="208">
        <v>992100</v>
      </c>
      <c r="F350" s="350"/>
      <c r="G350" s="208">
        <v>198420</v>
      </c>
      <c r="H350" s="208"/>
      <c r="I350" s="208"/>
      <c r="J350" s="227">
        <f t="shared" si="166"/>
        <v>1190520</v>
      </c>
      <c r="K350" s="102">
        <v>1</v>
      </c>
      <c r="L350" s="102">
        <v>9</v>
      </c>
      <c r="M350" s="208">
        <v>661400</v>
      </c>
      <c r="N350" s="350"/>
      <c r="O350" s="208">
        <v>119052</v>
      </c>
      <c r="P350" s="208"/>
      <c r="Q350" s="208"/>
      <c r="R350" s="227">
        <f t="shared" si="167"/>
        <v>780452</v>
      </c>
      <c r="S350" s="227">
        <f t="shared" si="161"/>
        <v>0</v>
      </c>
      <c r="T350" s="227">
        <f t="shared" si="162"/>
        <v>330700</v>
      </c>
      <c r="U350" s="227">
        <f t="shared" si="163"/>
        <v>79368</v>
      </c>
      <c r="V350" s="74">
        <f t="shared" si="168"/>
        <v>410068</v>
      </c>
      <c r="W350" s="102">
        <v>1</v>
      </c>
      <c r="X350" s="102">
        <v>11</v>
      </c>
      <c r="Y350" s="208">
        <v>1058240</v>
      </c>
      <c r="Z350" s="350"/>
      <c r="AA350" s="208">
        <v>232812.79999999999</v>
      </c>
      <c r="AB350" s="208"/>
      <c r="AC350" s="208"/>
      <c r="AD350" s="227">
        <f t="shared" si="164"/>
        <v>1291052.8</v>
      </c>
      <c r="AE350" s="102">
        <v>1</v>
      </c>
      <c r="AF350" s="102">
        <v>12</v>
      </c>
      <c r="AG350" s="208">
        <v>1124380</v>
      </c>
      <c r="AH350" s="350"/>
      <c r="AI350" s="208">
        <v>269851.2</v>
      </c>
      <c r="AJ350" s="208"/>
      <c r="AK350" s="208"/>
      <c r="AL350" s="227">
        <f t="shared" si="165"/>
        <v>1394231.2</v>
      </c>
    </row>
    <row r="351" spans="1:38" ht="18.95" customHeight="1" x14ac:dyDescent="0.25">
      <c r="A351" s="102">
        <v>4</v>
      </c>
      <c r="B351" s="102" t="s">
        <v>1567</v>
      </c>
      <c r="C351" s="102">
        <v>1</v>
      </c>
      <c r="D351" s="102">
        <v>9</v>
      </c>
      <c r="E351" s="208">
        <v>992100</v>
      </c>
      <c r="F351" s="350"/>
      <c r="G351" s="208">
        <v>178578</v>
      </c>
      <c r="H351" s="208"/>
      <c r="I351" s="208"/>
      <c r="J351" s="227">
        <f t="shared" si="166"/>
        <v>1170678</v>
      </c>
      <c r="K351" s="102">
        <v>1</v>
      </c>
      <c r="L351" s="102">
        <v>8</v>
      </c>
      <c r="M351" s="208">
        <v>661400</v>
      </c>
      <c r="N351" s="350"/>
      <c r="O351" s="208">
        <v>105824</v>
      </c>
      <c r="P351" s="208"/>
      <c r="Q351" s="208"/>
      <c r="R351" s="227">
        <f t="shared" si="167"/>
        <v>767224</v>
      </c>
      <c r="S351" s="227">
        <f t="shared" si="161"/>
        <v>0</v>
      </c>
      <c r="T351" s="227">
        <f t="shared" si="162"/>
        <v>330700</v>
      </c>
      <c r="U351" s="227">
        <f t="shared" si="163"/>
        <v>72754</v>
      </c>
      <c r="V351" s="74">
        <f t="shared" si="168"/>
        <v>403454</v>
      </c>
      <c r="W351" s="102">
        <v>1</v>
      </c>
      <c r="X351" s="102">
        <v>10</v>
      </c>
      <c r="Y351" s="208">
        <v>1058240</v>
      </c>
      <c r="Z351" s="350"/>
      <c r="AA351" s="208">
        <v>211648</v>
      </c>
      <c r="AB351" s="208"/>
      <c r="AC351" s="208"/>
      <c r="AD351" s="227">
        <f t="shared" si="164"/>
        <v>1269888</v>
      </c>
      <c r="AE351" s="102">
        <v>1</v>
      </c>
      <c r="AF351" s="102">
        <v>11</v>
      </c>
      <c r="AG351" s="208">
        <v>1124380</v>
      </c>
      <c r="AH351" s="350"/>
      <c r="AI351" s="208">
        <v>247363.6</v>
      </c>
      <c r="AJ351" s="208"/>
      <c r="AK351" s="208"/>
      <c r="AL351" s="227">
        <f t="shared" si="165"/>
        <v>1371743.6</v>
      </c>
    </row>
    <row r="352" spans="1:38" ht="18.95" customHeight="1" x14ac:dyDescent="0.25">
      <c r="A352" s="102">
        <v>5</v>
      </c>
      <c r="B352" s="102" t="s">
        <v>1568</v>
      </c>
      <c r="C352" s="102">
        <v>1</v>
      </c>
      <c r="D352" s="102">
        <v>3</v>
      </c>
      <c r="E352" s="208">
        <v>992100</v>
      </c>
      <c r="F352" s="350"/>
      <c r="G352" s="208">
        <v>59526</v>
      </c>
      <c r="H352" s="208"/>
      <c r="I352" s="208"/>
      <c r="J352" s="227">
        <f t="shared" si="166"/>
        <v>1051626</v>
      </c>
      <c r="K352" s="102">
        <v>1</v>
      </c>
      <c r="L352" s="102">
        <v>2</v>
      </c>
      <c r="M352" s="208">
        <v>661400</v>
      </c>
      <c r="N352" s="350"/>
      <c r="O352" s="208">
        <v>26456</v>
      </c>
      <c r="P352" s="208"/>
      <c r="Q352" s="208"/>
      <c r="R352" s="227">
        <f t="shared" si="167"/>
        <v>687856</v>
      </c>
      <c r="S352" s="227">
        <f t="shared" si="161"/>
        <v>0</v>
      </c>
      <c r="T352" s="227">
        <f t="shared" si="162"/>
        <v>330700</v>
      </c>
      <c r="U352" s="227">
        <f t="shared" si="163"/>
        <v>33070</v>
      </c>
      <c r="V352" s="74">
        <f t="shared" si="168"/>
        <v>363770</v>
      </c>
      <c r="W352" s="102">
        <v>1</v>
      </c>
      <c r="X352" s="102">
        <v>4</v>
      </c>
      <c r="Y352" s="208">
        <v>1058240</v>
      </c>
      <c r="Z352" s="350"/>
      <c r="AA352" s="208">
        <v>84659.199999999997</v>
      </c>
      <c r="AB352" s="208"/>
      <c r="AC352" s="208"/>
      <c r="AD352" s="227">
        <f t="shared" si="164"/>
        <v>1142899.2</v>
      </c>
      <c r="AE352" s="102">
        <v>1</v>
      </c>
      <c r="AF352" s="102">
        <v>5</v>
      </c>
      <c r="AG352" s="208">
        <v>1124380</v>
      </c>
      <c r="AH352" s="350"/>
      <c r="AI352" s="208">
        <v>112438</v>
      </c>
      <c r="AJ352" s="208"/>
      <c r="AK352" s="208"/>
      <c r="AL352" s="227">
        <f t="shared" si="165"/>
        <v>1236818</v>
      </c>
    </row>
    <row r="353" spans="1:38" ht="18.95" customHeight="1" x14ac:dyDescent="0.25">
      <c r="A353" s="102">
        <v>6</v>
      </c>
      <c r="B353" s="102" t="s">
        <v>1569</v>
      </c>
      <c r="C353" s="102">
        <v>1</v>
      </c>
      <c r="D353" s="102">
        <v>3</v>
      </c>
      <c r="E353" s="208">
        <v>992100</v>
      </c>
      <c r="F353" s="350"/>
      <c r="G353" s="208">
        <v>59526</v>
      </c>
      <c r="H353" s="208"/>
      <c r="I353" s="208"/>
      <c r="J353" s="227">
        <f t="shared" si="166"/>
        <v>1051626</v>
      </c>
      <c r="K353" s="102">
        <v>1</v>
      </c>
      <c r="L353" s="102">
        <v>2</v>
      </c>
      <c r="M353" s="208">
        <v>661400</v>
      </c>
      <c r="N353" s="350"/>
      <c r="O353" s="208">
        <v>26456</v>
      </c>
      <c r="P353" s="208"/>
      <c r="Q353" s="208"/>
      <c r="R353" s="227">
        <f t="shared" si="167"/>
        <v>687856</v>
      </c>
      <c r="S353" s="227">
        <f t="shared" si="161"/>
        <v>0</v>
      </c>
      <c r="T353" s="227">
        <f t="shared" si="162"/>
        <v>330700</v>
      </c>
      <c r="U353" s="227">
        <f t="shared" si="163"/>
        <v>33070</v>
      </c>
      <c r="V353" s="74">
        <f t="shared" si="168"/>
        <v>363770</v>
      </c>
      <c r="W353" s="102">
        <v>1</v>
      </c>
      <c r="X353" s="102">
        <v>4</v>
      </c>
      <c r="Y353" s="208">
        <v>1058240</v>
      </c>
      <c r="Z353" s="350"/>
      <c r="AA353" s="208">
        <v>84659.199999999997</v>
      </c>
      <c r="AB353" s="208"/>
      <c r="AC353" s="208"/>
      <c r="AD353" s="227">
        <f t="shared" si="164"/>
        <v>1142899.2</v>
      </c>
      <c r="AE353" s="102">
        <v>1</v>
      </c>
      <c r="AF353" s="102">
        <v>5</v>
      </c>
      <c r="AG353" s="208">
        <v>1124380</v>
      </c>
      <c r="AH353" s="350"/>
      <c r="AI353" s="208">
        <v>112438</v>
      </c>
      <c r="AJ353" s="208"/>
      <c r="AK353" s="208"/>
      <c r="AL353" s="227">
        <f t="shared" si="165"/>
        <v>1236818</v>
      </c>
    </row>
    <row r="354" spans="1:38" ht="18.95" customHeight="1" x14ac:dyDescent="0.25">
      <c r="A354" s="102">
        <v>7</v>
      </c>
      <c r="B354" s="102" t="s">
        <v>1570</v>
      </c>
      <c r="C354" s="102">
        <v>1</v>
      </c>
      <c r="D354" s="102">
        <v>2</v>
      </c>
      <c r="E354" s="208">
        <v>992100</v>
      </c>
      <c r="F354" s="350"/>
      <c r="G354" s="208">
        <v>39684</v>
      </c>
      <c r="H354" s="208"/>
      <c r="I354" s="208"/>
      <c r="J354" s="227">
        <f>+E354+F354+G354+H354</f>
        <v>1031784</v>
      </c>
      <c r="K354" s="102">
        <v>1</v>
      </c>
      <c r="L354" s="102">
        <v>1</v>
      </c>
      <c r="M354" s="208">
        <v>661400</v>
      </c>
      <c r="N354" s="350"/>
      <c r="O354" s="208">
        <v>13228</v>
      </c>
      <c r="P354" s="208"/>
      <c r="Q354" s="208"/>
      <c r="R354" s="227">
        <f>M354+O354+P354+Q354</f>
        <v>674628</v>
      </c>
      <c r="S354" s="227">
        <f t="shared" si="161"/>
        <v>0</v>
      </c>
      <c r="T354" s="227">
        <f t="shared" si="162"/>
        <v>330700</v>
      </c>
      <c r="U354" s="227">
        <f t="shared" si="163"/>
        <v>26456</v>
      </c>
      <c r="V354" s="74">
        <f>J354-R354</f>
        <v>357156</v>
      </c>
      <c r="W354" s="102">
        <v>1</v>
      </c>
      <c r="X354" s="102">
        <v>3</v>
      </c>
      <c r="Y354" s="208">
        <v>1058240</v>
      </c>
      <c r="Z354" s="350"/>
      <c r="AA354" s="208">
        <v>63494.399999999994</v>
      </c>
      <c r="AB354" s="208"/>
      <c r="AC354" s="208"/>
      <c r="AD354" s="227">
        <f t="shared" si="164"/>
        <v>1121734.3999999999</v>
      </c>
      <c r="AE354" s="102">
        <v>1</v>
      </c>
      <c r="AF354" s="102">
        <v>4</v>
      </c>
      <c r="AG354" s="208">
        <v>1124380</v>
      </c>
      <c r="AH354" s="350"/>
      <c r="AI354" s="208">
        <v>89950.400000000009</v>
      </c>
      <c r="AJ354" s="208"/>
      <c r="AK354" s="208"/>
      <c r="AL354" s="227">
        <f t="shared" si="165"/>
        <v>1214330.3999999999</v>
      </c>
    </row>
    <row r="355" spans="1:38" ht="18.95" customHeight="1" x14ac:dyDescent="0.25">
      <c r="A355" s="102">
        <v>8</v>
      </c>
      <c r="B355" s="102" t="s">
        <v>4738</v>
      </c>
      <c r="C355" s="102">
        <v>1</v>
      </c>
      <c r="D355" s="102">
        <v>2</v>
      </c>
      <c r="E355" s="208">
        <v>992100</v>
      </c>
      <c r="F355" s="350"/>
      <c r="G355" s="208">
        <v>39684</v>
      </c>
      <c r="H355" s="208"/>
      <c r="I355" s="208"/>
      <c r="J355" s="227">
        <f t="shared" ref="J355:J356" si="169">+E355+F355+G355+H355</f>
        <v>1031784</v>
      </c>
      <c r="K355" s="102">
        <v>1</v>
      </c>
      <c r="L355" s="102">
        <v>1</v>
      </c>
      <c r="M355" s="208">
        <v>661400</v>
      </c>
      <c r="N355" s="350"/>
      <c r="O355" s="208">
        <v>13228</v>
      </c>
      <c r="P355" s="208"/>
      <c r="Q355" s="208"/>
      <c r="R355" s="227">
        <f t="shared" ref="R355:R356" si="170">M355+O355+P355+Q355</f>
        <v>674628</v>
      </c>
      <c r="S355" s="227">
        <f t="shared" si="161"/>
        <v>0</v>
      </c>
      <c r="T355" s="227">
        <f t="shared" si="162"/>
        <v>330700</v>
      </c>
      <c r="U355" s="227">
        <f t="shared" si="163"/>
        <v>26456</v>
      </c>
      <c r="V355" s="74">
        <f t="shared" ref="V355:V356" si="171">J355-R355</f>
        <v>357156</v>
      </c>
      <c r="W355" s="102">
        <v>1</v>
      </c>
      <c r="X355" s="102">
        <v>3</v>
      </c>
      <c r="Y355" s="208">
        <v>1058240</v>
      </c>
      <c r="Z355" s="350"/>
      <c r="AA355" s="208">
        <v>63494.399999999994</v>
      </c>
      <c r="AB355" s="208"/>
      <c r="AC355" s="208"/>
      <c r="AD355" s="227">
        <f t="shared" si="164"/>
        <v>1121734.3999999999</v>
      </c>
      <c r="AE355" s="102">
        <v>1</v>
      </c>
      <c r="AF355" s="102">
        <v>4</v>
      </c>
      <c r="AG355" s="208">
        <v>1124380</v>
      </c>
      <c r="AH355" s="350"/>
      <c r="AI355" s="208">
        <v>89950.400000000009</v>
      </c>
      <c r="AJ355" s="208"/>
      <c r="AK355" s="208"/>
      <c r="AL355" s="227">
        <f t="shared" si="165"/>
        <v>1214330.3999999999</v>
      </c>
    </row>
    <row r="356" spans="1:38" ht="18.95" customHeight="1" x14ac:dyDescent="0.25">
      <c r="A356" s="102">
        <v>9</v>
      </c>
      <c r="B356" s="102" t="s">
        <v>4739</v>
      </c>
      <c r="C356" s="102">
        <v>1</v>
      </c>
      <c r="D356" s="102">
        <v>2</v>
      </c>
      <c r="E356" s="208">
        <v>992100</v>
      </c>
      <c r="F356" s="350"/>
      <c r="G356" s="208">
        <v>39684</v>
      </c>
      <c r="H356" s="208"/>
      <c r="I356" s="208"/>
      <c r="J356" s="227">
        <f t="shared" si="169"/>
        <v>1031784</v>
      </c>
      <c r="K356" s="102">
        <v>1</v>
      </c>
      <c r="L356" s="102">
        <v>1</v>
      </c>
      <c r="M356" s="208">
        <v>661400</v>
      </c>
      <c r="N356" s="350"/>
      <c r="O356" s="208">
        <v>13228</v>
      </c>
      <c r="P356" s="208"/>
      <c r="Q356" s="208"/>
      <c r="R356" s="227">
        <f t="shared" si="170"/>
        <v>674628</v>
      </c>
      <c r="S356" s="227">
        <f t="shared" si="161"/>
        <v>0</v>
      </c>
      <c r="T356" s="227">
        <f t="shared" si="162"/>
        <v>330700</v>
      </c>
      <c r="U356" s="227">
        <f t="shared" si="163"/>
        <v>26456</v>
      </c>
      <c r="V356" s="74">
        <f t="shared" si="171"/>
        <v>357156</v>
      </c>
      <c r="W356" s="102">
        <v>1</v>
      </c>
      <c r="X356" s="102">
        <v>3</v>
      </c>
      <c r="Y356" s="208">
        <v>1058240</v>
      </c>
      <c r="Z356" s="350"/>
      <c r="AA356" s="208">
        <v>63494.399999999994</v>
      </c>
      <c r="AB356" s="208"/>
      <c r="AC356" s="208"/>
      <c r="AD356" s="227">
        <f t="shared" si="164"/>
        <v>1121734.3999999999</v>
      </c>
      <c r="AE356" s="102">
        <v>1</v>
      </c>
      <c r="AF356" s="102">
        <v>4</v>
      </c>
      <c r="AG356" s="208">
        <v>1124380</v>
      </c>
      <c r="AH356" s="350"/>
      <c r="AI356" s="208">
        <v>89950.400000000009</v>
      </c>
      <c r="AJ356" s="208"/>
      <c r="AK356" s="208"/>
      <c r="AL356" s="227">
        <f t="shared" si="165"/>
        <v>1214330.3999999999</v>
      </c>
    </row>
    <row r="357" spans="1:38" ht="18.95" customHeight="1" x14ac:dyDescent="0.25">
      <c r="A357" s="102">
        <v>10</v>
      </c>
      <c r="B357" s="102" t="s">
        <v>4740</v>
      </c>
      <c r="C357" s="102">
        <v>1</v>
      </c>
      <c r="D357" s="102">
        <v>2</v>
      </c>
      <c r="E357" s="208">
        <v>992100</v>
      </c>
      <c r="F357" s="350"/>
      <c r="G357" s="208">
        <v>39684</v>
      </c>
      <c r="H357" s="208"/>
      <c r="I357" s="208"/>
      <c r="J357" s="227">
        <f>+E357+F357+G357+H357</f>
        <v>1031784</v>
      </c>
      <c r="K357" s="102">
        <v>1</v>
      </c>
      <c r="L357" s="102">
        <v>1</v>
      </c>
      <c r="M357" s="208">
        <v>661400</v>
      </c>
      <c r="N357" s="350"/>
      <c r="O357" s="208">
        <v>13228</v>
      </c>
      <c r="P357" s="208"/>
      <c r="Q357" s="208"/>
      <c r="R357" s="227">
        <f>M357+O357+P357+Q357</f>
        <v>674628</v>
      </c>
      <c r="S357" s="227">
        <f t="shared" si="161"/>
        <v>0</v>
      </c>
      <c r="T357" s="227">
        <f t="shared" si="162"/>
        <v>330700</v>
      </c>
      <c r="U357" s="227">
        <f t="shared" si="163"/>
        <v>26456</v>
      </c>
      <c r="V357" s="74">
        <f>J357-R357</f>
        <v>357156</v>
      </c>
      <c r="W357" s="102">
        <v>1</v>
      </c>
      <c r="X357" s="102">
        <v>3</v>
      </c>
      <c r="Y357" s="208">
        <v>1058240</v>
      </c>
      <c r="Z357" s="350"/>
      <c r="AA357" s="208">
        <v>63494.399999999994</v>
      </c>
      <c r="AB357" s="208"/>
      <c r="AC357" s="208"/>
      <c r="AD357" s="227">
        <f t="shared" si="164"/>
        <v>1121734.3999999999</v>
      </c>
      <c r="AE357" s="102">
        <v>1</v>
      </c>
      <c r="AF357" s="102">
        <v>4</v>
      </c>
      <c r="AG357" s="208">
        <v>1124380</v>
      </c>
      <c r="AH357" s="350"/>
      <c r="AI357" s="208">
        <v>89950.400000000009</v>
      </c>
      <c r="AJ357" s="208"/>
      <c r="AK357" s="208"/>
      <c r="AL357" s="227">
        <f t="shared" si="165"/>
        <v>1214330.3999999999</v>
      </c>
    </row>
    <row r="358" spans="1:38" ht="18.95" customHeight="1" x14ac:dyDescent="0.25">
      <c r="A358" s="102">
        <v>11</v>
      </c>
      <c r="B358" s="102" t="s">
        <v>4741</v>
      </c>
      <c r="C358" s="102">
        <v>1</v>
      </c>
      <c r="D358" s="102">
        <v>2</v>
      </c>
      <c r="E358" s="208">
        <v>992100</v>
      </c>
      <c r="F358" s="350"/>
      <c r="G358" s="208">
        <v>39684</v>
      </c>
      <c r="H358" s="208"/>
      <c r="I358" s="208"/>
      <c r="J358" s="227">
        <f t="shared" ref="J358" si="172">+E358+F358+G358+H358</f>
        <v>1031784</v>
      </c>
      <c r="K358" s="102">
        <v>1</v>
      </c>
      <c r="L358" s="102">
        <v>1</v>
      </c>
      <c r="M358" s="208">
        <v>661400</v>
      </c>
      <c r="N358" s="350"/>
      <c r="O358" s="208">
        <v>13228</v>
      </c>
      <c r="P358" s="208"/>
      <c r="Q358" s="208"/>
      <c r="R358" s="227">
        <f t="shared" ref="R358" si="173">M358+O358+P358+Q358</f>
        <v>674628</v>
      </c>
      <c r="S358" s="227">
        <f t="shared" si="161"/>
        <v>0</v>
      </c>
      <c r="T358" s="227">
        <f t="shared" si="162"/>
        <v>330700</v>
      </c>
      <c r="U358" s="227">
        <f t="shared" si="163"/>
        <v>26456</v>
      </c>
      <c r="V358" s="74">
        <f t="shared" ref="V358" si="174">J358-R358</f>
        <v>357156</v>
      </c>
      <c r="W358" s="102">
        <v>1</v>
      </c>
      <c r="X358" s="102">
        <v>3</v>
      </c>
      <c r="Y358" s="208">
        <v>1058240</v>
      </c>
      <c r="Z358" s="350"/>
      <c r="AA358" s="208">
        <v>63494.399999999994</v>
      </c>
      <c r="AB358" s="208"/>
      <c r="AC358" s="208"/>
      <c r="AD358" s="227">
        <f t="shared" si="164"/>
        <v>1121734.3999999999</v>
      </c>
      <c r="AE358" s="102">
        <v>1</v>
      </c>
      <c r="AF358" s="102">
        <v>4</v>
      </c>
      <c r="AG358" s="208">
        <v>1124380</v>
      </c>
      <c r="AH358" s="350"/>
      <c r="AI358" s="208">
        <v>89950.400000000009</v>
      </c>
      <c r="AJ358" s="208"/>
      <c r="AK358" s="208"/>
      <c r="AL358" s="227">
        <f t="shared" si="165"/>
        <v>1214330.3999999999</v>
      </c>
    </row>
    <row r="359" spans="1:38" ht="18.95" customHeight="1" x14ac:dyDescent="0.25">
      <c r="A359" s="102">
        <v>12</v>
      </c>
      <c r="B359" s="102" t="s">
        <v>4742</v>
      </c>
      <c r="C359" s="102">
        <v>1</v>
      </c>
      <c r="D359" s="102">
        <v>2</v>
      </c>
      <c r="E359" s="208">
        <v>992100</v>
      </c>
      <c r="F359" s="350"/>
      <c r="G359" s="208">
        <v>39684</v>
      </c>
      <c r="H359" s="208"/>
      <c r="I359" s="208"/>
      <c r="J359" s="227">
        <f>+E359+F359+G359+H359</f>
        <v>1031784</v>
      </c>
      <c r="K359" s="102">
        <v>1</v>
      </c>
      <c r="L359" s="102">
        <v>1</v>
      </c>
      <c r="M359" s="208">
        <v>661400</v>
      </c>
      <c r="N359" s="350"/>
      <c r="O359" s="208">
        <v>13228</v>
      </c>
      <c r="P359" s="208"/>
      <c r="Q359" s="208"/>
      <c r="R359" s="227">
        <f>M359+O359+P359+Q359</f>
        <v>674628</v>
      </c>
      <c r="S359" s="227">
        <f t="shared" si="161"/>
        <v>0</v>
      </c>
      <c r="T359" s="227">
        <f t="shared" si="162"/>
        <v>330700</v>
      </c>
      <c r="U359" s="227">
        <f t="shared" si="163"/>
        <v>26456</v>
      </c>
      <c r="V359" s="74">
        <f>J359-R359</f>
        <v>357156</v>
      </c>
      <c r="W359" s="102">
        <v>1</v>
      </c>
      <c r="X359" s="102">
        <v>3</v>
      </c>
      <c r="Y359" s="208">
        <v>1058240</v>
      </c>
      <c r="Z359" s="350"/>
      <c r="AA359" s="208">
        <v>63494.399999999994</v>
      </c>
      <c r="AB359" s="208"/>
      <c r="AC359" s="208"/>
      <c r="AD359" s="227">
        <f t="shared" si="164"/>
        <v>1121734.3999999999</v>
      </c>
      <c r="AE359" s="102">
        <v>1</v>
      </c>
      <c r="AF359" s="102">
        <v>4</v>
      </c>
      <c r="AG359" s="208">
        <v>1124380</v>
      </c>
      <c r="AH359" s="350"/>
      <c r="AI359" s="208">
        <v>89950.400000000009</v>
      </c>
      <c r="AJ359" s="208"/>
      <c r="AK359" s="208"/>
      <c r="AL359" s="227">
        <f t="shared" si="165"/>
        <v>1214330.3999999999</v>
      </c>
    </row>
    <row r="362" spans="1:38" ht="16.5" x14ac:dyDescent="0.3">
      <c r="A362" s="30"/>
      <c r="B362" s="217" t="s">
        <v>230</v>
      </c>
      <c r="C362" s="31"/>
      <c r="D362" s="31"/>
      <c r="E362" s="31"/>
      <c r="G362" s="31"/>
      <c r="H362" s="31"/>
      <c r="I362" s="31"/>
      <c r="J362" s="3"/>
      <c r="K362" s="22"/>
      <c r="L362" s="180"/>
      <c r="M362" s="22"/>
      <c r="N362" s="375"/>
      <c r="O362" s="180"/>
      <c r="P362" s="22"/>
      <c r="Q362" s="292"/>
      <c r="R362" s="133"/>
      <c r="S362" s="180"/>
      <c r="T362" s="180"/>
      <c r="U362" s="180"/>
      <c r="V362" s="22"/>
      <c r="W362" s="31"/>
      <c r="X362" s="31"/>
      <c r="Y362" s="31"/>
      <c r="AA362" s="31"/>
      <c r="AB362" s="31"/>
      <c r="AC362" s="31"/>
      <c r="AD362" s="3"/>
      <c r="AE362" s="31"/>
      <c r="AF362" s="31"/>
      <c r="AG362" s="31"/>
      <c r="AI362" s="31"/>
      <c r="AJ362" s="31"/>
      <c r="AK362" s="31"/>
      <c r="AL362" s="3"/>
    </row>
    <row r="363" spans="1:38" ht="16.5" customHeight="1" thickBot="1" x14ac:dyDescent="0.3">
      <c r="A363" s="30"/>
      <c r="B363" s="1507"/>
      <c r="C363" s="177"/>
      <c r="D363" s="177"/>
      <c r="E363" s="177"/>
      <c r="F363" s="336"/>
      <c r="G363" s="177"/>
      <c r="H363" s="1507"/>
      <c r="I363" s="177"/>
      <c r="J363" s="178"/>
      <c r="K363" s="9"/>
      <c r="L363" s="9"/>
      <c r="M363" s="178"/>
      <c r="N363" s="363"/>
      <c r="O363" s="218"/>
      <c r="P363" s="219"/>
      <c r="Q363" s="1675"/>
      <c r="R363" s="1675"/>
      <c r="S363" s="1675"/>
      <c r="T363" s="133"/>
      <c r="U363" s="133"/>
      <c r="V363" s="148"/>
      <c r="W363" s="9"/>
      <c r="X363" s="9"/>
      <c r="Y363" s="9"/>
      <c r="Z363" s="373"/>
      <c r="AA363" s="9"/>
      <c r="AB363" s="1509"/>
      <c r="AC363" s="9"/>
      <c r="AD363" s="178"/>
      <c r="AE363" s="9"/>
      <c r="AF363" s="9"/>
      <c r="AG363" s="9"/>
      <c r="AH363" s="373"/>
      <c r="AI363" s="9"/>
      <c r="AJ363" s="1509"/>
      <c r="AK363" s="9"/>
      <c r="AL363" s="178"/>
    </row>
    <row r="364" spans="1:38" s="181" customFormat="1" ht="36" customHeight="1" x14ac:dyDescent="0.25">
      <c r="A364" s="30"/>
      <c r="B364" s="1884" t="s">
        <v>4743</v>
      </c>
      <c r="C364" s="1884"/>
      <c r="D364" s="1884"/>
      <c r="E364" s="1884"/>
      <c r="F364" s="1884"/>
      <c r="G364" s="1884"/>
      <c r="H364" s="1884"/>
      <c r="I364" s="1884"/>
      <c r="J364" s="1884"/>
      <c r="K364" s="1884"/>
      <c r="L364" s="1884"/>
      <c r="M364" s="180"/>
      <c r="N364" s="346"/>
      <c r="O364" s="34"/>
      <c r="P364" s="180"/>
      <c r="Q364" s="31"/>
      <c r="R364" s="41" t="s">
        <v>228</v>
      </c>
      <c r="S364" s="34"/>
      <c r="T364" s="34"/>
      <c r="U364" s="34"/>
      <c r="V364" s="180"/>
      <c r="W364" s="134"/>
      <c r="X364" s="134"/>
      <c r="Y364" s="134"/>
      <c r="Z364" s="337"/>
      <c r="AA364" s="31"/>
      <c r="AB364" s="179"/>
      <c r="AC364" s="31"/>
      <c r="AD364" s="31"/>
      <c r="AE364" s="134"/>
      <c r="AF364" s="134"/>
      <c r="AG364" s="134"/>
      <c r="AH364" s="337"/>
      <c r="AI364" s="31"/>
      <c r="AJ364" s="179"/>
      <c r="AK364" s="31"/>
      <c r="AL364" s="31"/>
    </row>
    <row r="365" spans="1:38" ht="17.25" customHeight="1" x14ac:dyDescent="0.25">
      <c r="A365" s="239"/>
      <c r="B365" s="240"/>
      <c r="C365" s="1515" t="s">
        <v>1684</v>
      </c>
      <c r="D365" s="1515"/>
      <c r="E365" s="1515"/>
      <c r="F365" s="1516"/>
      <c r="G365" s="241"/>
      <c r="H365" s="242"/>
      <c r="I365" s="1517"/>
      <c r="J365" s="243"/>
      <c r="K365" s="1518" t="s">
        <v>395</v>
      </c>
      <c r="L365" s="1515"/>
      <c r="M365" s="1515"/>
      <c r="N365" s="1516"/>
      <c r="O365" s="1519"/>
      <c r="P365" s="1517"/>
      <c r="Q365" s="243"/>
      <c r="R365" s="243"/>
      <c r="S365" s="1873" t="s">
        <v>264</v>
      </c>
      <c r="T365" s="1874"/>
      <c r="U365" s="1874"/>
      <c r="V365" s="1875"/>
      <c r="W365" s="1515" t="s">
        <v>4719</v>
      </c>
      <c r="X365" s="1515"/>
      <c r="Y365" s="1515"/>
      <c r="Z365" s="1516"/>
      <c r="AA365" s="241"/>
      <c r="AB365" s="242"/>
      <c r="AC365" s="1517"/>
      <c r="AD365" s="243"/>
      <c r="AE365" s="1515" t="s">
        <v>1685</v>
      </c>
      <c r="AF365" s="1515"/>
      <c r="AG365" s="1515"/>
      <c r="AH365" s="1516"/>
      <c r="AI365" s="241"/>
      <c r="AJ365" s="242"/>
      <c r="AK365" s="1517"/>
      <c r="AL365" s="243"/>
    </row>
    <row r="366" spans="1:38" s="181" customFormat="1" ht="16.5" customHeight="1" x14ac:dyDescent="0.25">
      <c r="A366" s="244"/>
      <c r="B366" s="245"/>
      <c r="C366" s="239"/>
      <c r="D366" s="239"/>
      <c r="E366" s="239"/>
      <c r="F366" s="374" t="s">
        <v>262</v>
      </c>
      <c r="G366" s="246"/>
      <c r="H366" s="247"/>
      <c r="I366" s="243"/>
      <c r="J366" s="220"/>
      <c r="K366" s="239"/>
      <c r="L366" s="239"/>
      <c r="M366" s="239"/>
      <c r="N366" s="346"/>
      <c r="O366" s="248" t="s">
        <v>262</v>
      </c>
      <c r="P366" s="248"/>
      <c r="Q366" s="22"/>
      <c r="R366" s="220"/>
      <c r="S366" s="239"/>
      <c r="T366" s="1881" t="s">
        <v>259</v>
      </c>
      <c r="U366" s="1881" t="s">
        <v>262</v>
      </c>
      <c r="V366" s="239"/>
      <c r="W366" s="239"/>
      <c r="X366" s="239"/>
      <c r="Y366" s="239"/>
      <c r="Z366" s="374" t="s">
        <v>262</v>
      </c>
      <c r="AA366" s="246"/>
      <c r="AB366" s="247"/>
      <c r="AC366" s="243"/>
      <c r="AD366" s="220"/>
      <c r="AE366" s="239"/>
      <c r="AF366" s="239"/>
      <c r="AG366" s="239"/>
      <c r="AH366" s="374" t="s">
        <v>262</v>
      </c>
      <c r="AI366" s="246"/>
      <c r="AJ366" s="247"/>
      <c r="AK366" s="243"/>
      <c r="AL366" s="220"/>
    </row>
    <row r="367" spans="1:38" s="181" customFormat="1" ht="89.25" x14ac:dyDescent="0.25">
      <c r="A367" s="224" t="s">
        <v>114</v>
      </c>
      <c r="B367" s="1511" t="s">
        <v>231</v>
      </c>
      <c r="C367" s="1511" t="s">
        <v>223</v>
      </c>
      <c r="D367" s="1511" t="s">
        <v>258</v>
      </c>
      <c r="E367" s="1513" t="s">
        <v>259</v>
      </c>
      <c r="F367" s="530" t="s">
        <v>333</v>
      </c>
      <c r="G367" s="258" t="s">
        <v>311</v>
      </c>
      <c r="H367" s="258" t="s">
        <v>260</v>
      </c>
      <c r="I367" s="258" t="s">
        <v>312</v>
      </c>
      <c r="J367" s="1513" t="s">
        <v>261</v>
      </c>
      <c r="K367" s="1511" t="s">
        <v>223</v>
      </c>
      <c r="L367" s="1511" t="s">
        <v>258</v>
      </c>
      <c r="M367" s="1513" t="s">
        <v>259</v>
      </c>
      <c r="N367" s="531" t="s">
        <v>333</v>
      </c>
      <c r="O367" s="258" t="s">
        <v>311</v>
      </c>
      <c r="P367" s="258" t="s">
        <v>260</v>
      </c>
      <c r="Q367" s="258" t="s">
        <v>312</v>
      </c>
      <c r="R367" s="1513" t="s">
        <v>261</v>
      </c>
      <c r="S367" s="1511" t="s">
        <v>223</v>
      </c>
      <c r="T367" s="1882"/>
      <c r="U367" s="1882"/>
      <c r="V367" s="1511" t="s">
        <v>263</v>
      </c>
      <c r="W367" s="1511" t="s">
        <v>223</v>
      </c>
      <c r="X367" s="1511" t="s">
        <v>258</v>
      </c>
      <c r="Y367" s="1513" t="s">
        <v>259</v>
      </c>
      <c r="Z367" s="530" t="s">
        <v>333</v>
      </c>
      <c r="AA367" s="258" t="s">
        <v>311</v>
      </c>
      <c r="AB367" s="258" t="s">
        <v>260</v>
      </c>
      <c r="AC367" s="258" t="s">
        <v>312</v>
      </c>
      <c r="AD367" s="1513" t="s">
        <v>261</v>
      </c>
      <c r="AE367" s="1511" t="s">
        <v>223</v>
      </c>
      <c r="AF367" s="1511" t="s">
        <v>258</v>
      </c>
      <c r="AG367" s="1513" t="s">
        <v>259</v>
      </c>
      <c r="AH367" s="530" t="s">
        <v>333</v>
      </c>
      <c r="AI367" s="258" t="s">
        <v>311</v>
      </c>
      <c r="AJ367" s="258" t="s">
        <v>260</v>
      </c>
      <c r="AK367" s="258" t="s">
        <v>312</v>
      </c>
      <c r="AL367" s="1513" t="s">
        <v>261</v>
      </c>
    </row>
    <row r="368" spans="1:38" s="15" customFormat="1" ht="12.75" x14ac:dyDescent="0.25">
      <c r="A368" s="123">
        <v>1</v>
      </c>
      <c r="B368" s="123">
        <v>2</v>
      </c>
      <c r="C368" s="224">
        <v>3</v>
      </c>
      <c r="D368" s="123">
        <v>4</v>
      </c>
      <c r="E368" s="123">
        <v>5</v>
      </c>
      <c r="F368" s="347">
        <v>6</v>
      </c>
      <c r="G368" s="123">
        <v>7</v>
      </c>
      <c r="H368" s="123">
        <v>8</v>
      </c>
      <c r="I368" s="224">
        <v>9</v>
      </c>
      <c r="J368" s="123">
        <v>10</v>
      </c>
      <c r="K368" s="123">
        <v>11</v>
      </c>
      <c r="L368" s="224">
        <v>12</v>
      </c>
      <c r="M368" s="123">
        <v>13</v>
      </c>
      <c r="N368" s="347">
        <v>14</v>
      </c>
      <c r="O368" s="224">
        <v>15</v>
      </c>
      <c r="P368" s="123">
        <v>16</v>
      </c>
      <c r="Q368" s="123">
        <v>17</v>
      </c>
      <c r="R368" s="224">
        <v>18</v>
      </c>
      <c r="S368" s="123">
        <v>19</v>
      </c>
      <c r="T368" s="123">
        <v>20</v>
      </c>
      <c r="U368" s="224">
        <v>21</v>
      </c>
      <c r="V368" s="123">
        <v>22</v>
      </c>
      <c r="W368" s="224">
        <v>23</v>
      </c>
      <c r="X368" s="123">
        <v>24</v>
      </c>
      <c r="Y368" s="224">
        <v>25</v>
      </c>
      <c r="Z368" s="123">
        <v>26</v>
      </c>
      <c r="AA368" s="224">
        <v>27</v>
      </c>
      <c r="AB368" s="123">
        <v>28</v>
      </c>
      <c r="AC368" s="224">
        <v>29</v>
      </c>
      <c r="AD368" s="123">
        <v>30</v>
      </c>
      <c r="AE368" s="224">
        <v>31</v>
      </c>
      <c r="AF368" s="123">
        <v>32</v>
      </c>
      <c r="AG368" s="224">
        <v>33</v>
      </c>
      <c r="AH368" s="123">
        <v>34</v>
      </c>
      <c r="AI368" s="224">
        <v>35</v>
      </c>
      <c r="AJ368" s="123">
        <v>36</v>
      </c>
      <c r="AK368" s="224">
        <v>37</v>
      </c>
      <c r="AL368" s="123">
        <v>38</v>
      </c>
    </row>
    <row r="369" spans="1:38" x14ac:dyDescent="0.25">
      <c r="A369" s="102"/>
      <c r="B369" s="226" t="s">
        <v>265</v>
      </c>
      <c r="C369" s="102"/>
      <c r="D369" s="102"/>
      <c r="E369" s="208"/>
      <c r="F369" s="350"/>
      <c r="G369" s="208"/>
      <c r="H369" s="208"/>
      <c r="I369" s="208"/>
      <c r="J369" s="208"/>
      <c r="K369" s="102"/>
      <c r="L369" s="102"/>
      <c r="M369" s="208"/>
      <c r="N369" s="350"/>
      <c r="O369" s="208"/>
      <c r="P369" s="208"/>
      <c r="Q369" s="208"/>
      <c r="R369" s="208"/>
      <c r="S369" s="227"/>
      <c r="T369" s="227"/>
      <c r="U369" s="227"/>
      <c r="V369" s="1508"/>
      <c r="W369" s="102"/>
      <c r="X369" s="102"/>
      <c r="Y369" s="208"/>
      <c r="Z369" s="350"/>
      <c r="AA369" s="208"/>
      <c r="AB369" s="208"/>
      <c r="AC369" s="208"/>
      <c r="AD369" s="208"/>
      <c r="AE369" s="102"/>
      <c r="AF369" s="102"/>
      <c r="AG369" s="208"/>
      <c r="AH369" s="350"/>
      <c r="AI369" s="208"/>
      <c r="AJ369" s="208"/>
      <c r="AK369" s="208"/>
      <c r="AL369" s="208"/>
    </row>
    <row r="370" spans="1:38" x14ac:dyDescent="0.25">
      <c r="A370" s="102"/>
      <c r="B370" s="226"/>
      <c r="C370" s="102"/>
      <c r="D370" s="102"/>
      <c r="E370" s="208"/>
      <c r="F370" s="350"/>
      <c r="G370" s="208"/>
      <c r="H370" s="208"/>
      <c r="I370" s="208"/>
      <c r="J370" s="208"/>
      <c r="K370" s="102"/>
      <c r="L370" s="102"/>
      <c r="M370" s="208"/>
      <c r="N370" s="350"/>
      <c r="O370" s="208"/>
      <c r="P370" s="208"/>
      <c r="Q370" s="208"/>
      <c r="R370" s="208"/>
      <c r="S370" s="227"/>
      <c r="T370" s="227"/>
      <c r="U370" s="227"/>
      <c r="V370" s="1508"/>
      <c r="W370" s="102"/>
      <c r="X370" s="102"/>
      <c r="Y370" s="208"/>
      <c r="Z370" s="350"/>
      <c r="AA370" s="208"/>
      <c r="AB370" s="208"/>
      <c r="AC370" s="208"/>
      <c r="AD370" s="208"/>
      <c r="AE370" s="102"/>
      <c r="AF370" s="102"/>
      <c r="AG370" s="208"/>
      <c r="AH370" s="350"/>
      <c r="AI370" s="208"/>
      <c r="AJ370" s="208"/>
      <c r="AK370" s="208"/>
      <c r="AL370" s="208"/>
    </row>
    <row r="371" spans="1:38" ht="14.25" x14ac:dyDescent="0.25">
      <c r="A371" s="102"/>
      <c r="B371" s="228" t="s">
        <v>113</v>
      </c>
      <c r="C371" s="227">
        <f>SUM(C373:C381)</f>
        <v>9</v>
      </c>
      <c r="D371" s="229"/>
      <c r="E371" s="227">
        <f t="shared" ref="E371:K371" si="175">SUM(E373:E381)</f>
        <v>9028110</v>
      </c>
      <c r="F371" s="227">
        <f t="shared" si="175"/>
        <v>0</v>
      </c>
      <c r="G371" s="227">
        <f t="shared" si="175"/>
        <v>1577439</v>
      </c>
      <c r="H371" s="227">
        <f t="shared" si="175"/>
        <v>0</v>
      </c>
      <c r="I371" s="227">
        <f t="shared" si="175"/>
        <v>0</v>
      </c>
      <c r="J371" s="229">
        <f t="shared" si="175"/>
        <v>10605549</v>
      </c>
      <c r="K371" s="229">
        <f t="shared" si="175"/>
        <v>9</v>
      </c>
      <c r="L371" s="229"/>
      <c r="M371" s="227">
        <f t="shared" ref="M371:R371" si="176">SUM(M373:M381)</f>
        <v>6018740</v>
      </c>
      <c r="N371" s="227">
        <f t="shared" si="176"/>
        <v>0</v>
      </c>
      <c r="O371" s="227">
        <f t="shared" si="176"/>
        <v>1116434</v>
      </c>
      <c r="P371" s="227">
        <f t="shared" si="176"/>
        <v>0</v>
      </c>
      <c r="Q371" s="227">
        <f t="shared" si="176"/>
        <v>0</v>
      </c>
      <c r="R371" s="229">
        <f t="shared" si="176"/>
        <v>7135174</v>
      </c>
      <c r="S371" s="227">
        <f>SUM(S373:S378)</f>
        <v>0</v>
      </c>
      <c r="T371" s="227">
        <f>SUM(T373:T378)</f>
        <v>2017270</v>
      </c>
      <c r="U371" s="227">
        <f>SUM(U373:U378)</f>
        <v>302269</v>
      </c>
      <c r="V371" s="227">
        <f>SUM(V373:V378)</f>
        <v>2319539</v>
      </c>
      <c r="W371" s="229">
        <f>SUM(W373:W381)</f>
        <v>9</v>
      </c>
      <c r="X371" s="229"/>
      <c r="Y371" s="227">
        <f t="shared" ref="Y371:AE371" si="177">SUM(Y373:Y381)</f>
        <v>9629984</v>
      </c>
      <c r="Z371" s="227">
        <f t="shared" si="177"/>
        <v>0</v>
      </c>
      <c r="AA371" s="227">
        <f t="shared" si="177"/>
        <v>1809590.4</v>
      </c>
      <c r="AB371" s="227">
        <f t="shared" si="177"/>
        <v>0</v>
      </c>
      <c r="AC371" s="227">
        <f t="shared" si="177"/>
        <v>0</v>
      </c>
      <c r="AD371" s="229">
        <f t="shared" si="177"/>
        <v>11439574.4</v>
      </c>
      <c r="AE371" s="229">
        <f t="shared" si="177"/>
        <v>9</v>
      </c>
      <c r="AF371" s="229"/>
      <c r="AG371" s="227">
        <f t="shared" ref="AG371:AL371" si="178">SUM(AG373:AG381)</f>
        <v>10231858</v>
      </c>
      <c r="AH371" s="227">
        <f t="shared" si="178"/>
        <v>0</v>
      </c>
      <c r="AI371" s="227">
        <f t="shared" si="178"/>
        <v>2057615.4</v>
      </c>
      <c r="AJ371" s="227">
        <f t="shared" si="178"/>
        <v>0</v>
      </c>
      <c r="AK371" s="227">
        <f t="shared" si="178"/>
        <v>0</v>
      </c>
      <c r="AL371" s="229">
        <f t="shared" si="178"/>
        <v>12289473.4</v>
      </c>
    </row>
    <row r="372" spans="1:38" x14ac:dyDescent="0.25">
      <c r="A372" s="102"/>
      <c r="B372" s="191" t="s">
        <v>126</v>
      </c>
      <c r="C372" s="102"/>
      <c r="D372" s="102"/>
      <c r="E372" s="208"/>
      <c r="F372" s="350"/>
      <c r="G372" s="208"/>
      <c r="H372" s="208"/>
      <c r="I372" s="208"/>
      <c r="J372" s="208"/>
      <c r="K372" s="102"/>
      <c r="L372" s="102"/>
      <c r="M372" s="208"/>
      <c r="N372" s="350"/>
      <c r="O372" s="208"/>
      <c r="P372" s="208"/>
      <c r="Q372" s="208"/>
      <c r="R372" s="208"/>
      <c r="S372" s="227"/>
      <c r="T372" s="227"/>
      <c r="U372" s="227"/>
      <c r="V372" s="1508"/>
      <c r="W372" s="102"/>
      <c r="X372" s="102"/>
      <c r="Y372" s="208"/>
      <c r="Z372" s="350"/>
      <c r="AA372" s="208"/>
      <c r="AB372" s="208"/>
      <c r="AC372" s="208"/>
      <c r="AD372" s="208"/>
      <c r="AE372" s="102"/>
      <c r="AF372" s="102"/>
      <c r="AG372" s="208"/>
      <c r="AH372" s="350"/>
      <c r="AI372" s="208"/>
      <c r="AJ372" s="208"/>
      <c r="AK372" s="208"/>
      <c r="AL372" s="208"/>
    </row>
    <row r="373" spans="1:38" ht="18.95" customHeight="1" x14ac:dyDescent="0.25">
      <c r="A373" s="102">
        <v>1</v>
      </c>
      <c r="B373" s="102" t="s">
        <v>1572</v>
      </c>
      <c r="C373" s="102">
        <v>1</v>
      </c>
      <c r="D373" s="102">
        <v>15</v>
      </c>
      <c r="E373" s="208">
        <v>1091310</v>
      </c>
      <c r="F373" s="350"/>
      <c r="G373" s="208">
        <v>327393</v>
      </c>
      <c r="H373" s="208"/>
      <c r="I373" s="208"/>
      <c r="J373" s="227">
        <f>+E373+F373+G373+H373</f>
        <v>1418703</v>
      </c>
      <c r="K373" s="102">
        <v>1</v>
      </c>
      <c r="L373" s="102">
        <v>14</v>
      </c>
      <c r="M373" s="208">
        <v>727540</v>
      </c>
      <c r="N373" s="350"/>
      <c r="O373" s="208">
        <v>273815</v>
      </c>
      <c r="P373" s="208"/>
      <c r="Q373" s="208"/>
      <c r="R373" s="227">
        <f>M373+O373+P373+Q373</f>
        <v>1001355</v>
      </c>
      <c r="S373" s="227">
        <f t="shared" ref="S373:S381" si="179">C373-K373</f>
        <v>0</v>
      </c>
      <c r="T373" s="227">
        <f t="shared" ref="T373:T381" si="180">+E373-M373</f>
        <v>363770</v>
      </c>
      <c r="U373" s="227">
        <f t="shared" ref="U373:U381" si="181">+G373+H373+I373-O373-P373-Q373</f>
        <v>53578</v>
      </c>
      <c r="V373" s="74">
        <f>J373-R373</f>
        <v>417348</v>
      </c>
      <c r="W373" s="102">
        <v>1</v>
      </c>
      <c r="X373" s="102">
        <v>16</v>
      </c>
      <c r="Y373" s="208">
        <v>1164064</v>
      </c>
      <c r="Z373" s="350"/>
      <c r="AA373" s="208">
        <v>349219.2</v>
      </c>
      <c r="AB373" s="208"/>
      <c r="AC373" s="208"/>
      <c r="AD373" s="227">
        <f t="shared" ref="AD373:AD381" si="182">Y373+AA373+AB373+AC373</f>
        <v>1513283.2</v>
      </c>
      <c r="AE373" s="102">
        <v>1</v>
      </c>
      <c r="AF373" s="102">
        <v>17</v>
      </c>
      <c r="AG373" s="208">
        <v>1236818</v>
      </c>
      <c r="AH373" s="350"/>
      <c r="AI373" s="208">
        <v>371045.39999999997</v>
      </c>
      <c r="AJ373" s="208"/>
      <c r="AK373" s="208"/>
      <c r="AL373" s="227">
        <f t="shared" ref="AL373:AL381" si="183">AG373+AI373+AJ373+AK373</f>
        <v>1607863.4</v>
      </c>
    </row>
    <row r="374" spans="1:38" ht="18.95" customHeight="1" x14ac:dyDescent="0.25">
      <c r="A374" s="102">
        <v>2</v>
      </c>
      <c r="B374" s="102" t="s">
        <v>1573</v>
      </c>
      <c r="C374" s="102">
        <v>1</v>
      </c>
      <c r="D374" s="102">
        <v>22</v>
      </c>
      <c r="E374" s="208">
        <v>992100</v>
      </c>
      <c r="F374" s="350"/>
      <c r="G374" s="208">
        <v>297630</v>
      </c>
      <c r="H374" s="208"/>
      <c r="I374" s="208"/>
      <c r="J374" s="227">
        <f t="shared" ref="J374:J378" si="184">+E374+F374+G374+H374</f>
        <v>1289730</v>
      </c>
      <c r="K374" s="102">
        <v>1</v>
      </c>
      <c r="L374" s="102">
        <v>21</v>
      </c>
      <c r="M374" s="208">
        <v>661400</v>
      </c>
      <c r="N374" s="350"/>
      <c r="O374" s="208">
        <v>287043</v>
      </c>
      <c r="P374" s="208"/>
      <c r="Q374" s="208"/>
      <c r="R374" s="227">
        <f t="shared" ref="R374:R378" si="185">M374+O374+P374+Q374</f>
        <v>948443</v>
      </c>
      <c r="S374" s="227">
        <f t="shared" si="179"/>
        <v>0</v>
      </c>
      <c r="T374" s="227">
        <f t="shared" si="180"/>
        <v>330700</v>
      </c>
      <c r="U374" s="227">
        <f t="shared" si="181"/>
        <v>10587</v>
      </c>
      <c r="V374" s="74">
        <f t="shared" ref="V374:V378" si="186">J374-R374</f>
        <v>341287</v>
      </c>
      <c r="W374" s="102">
        <v>1</v>
      </c>
      <c r="X374" s="102">
        <v>23</v>
      </c>
      <c r="Y374" s="208">
        <v>1058240</v>
      </c>
      <c r="Z374" s="350"/>
      <c r="AA374" s="208">
        <v>317472</v>
      </c>
      <c r="AB374" s="208"/>
      <c r="AC374" s="208"/>
      <c r="AD374" s="227">
        <f t="shared" si="182"/>
        <v>1375712</v>
      </c>
      <c r="AE374" s="102">
        <v>1</v>
      </c>
      <c r="AF374" s="102">
        <v>24</v>
      </c>
      <c r="AG374" s="208">
        <v>1124380</v>
      </c>
      <c r="AH374" s="350"/>
      <c r="AI374" s="208">
        <v>337314</v>
      </c>
      <c r="AJ374" s="208"/>
      <c r="AK374" s="208"/>
      <c r="AL374" s="227">
        <f t="shared" si="183"/>
        <v>1461694</v>
      </c>
    </row>
    <row r="375" spans="1:38" ht="18.95" customHeight="1" x14ac:dyDescent="0.25">
      <c r="A375" s="102">
        <v>3</v>
      </c>
      <c r="B375" s="102" t="s">
        <v>1574</v>
      </c>
      <c r="C375" s="102">
        <v>1</v>
      </c>
      <c r="D375" s="102">
        <v>13</v>
      </c>
      <c r="E375" s="208">
        <v>992100</v>
      </c>
      <c r="F375" s="350"/>
      <c r="G375" s="208">
        <v>257946</v>
      </c>
      <c r="H375" s="208"/>
      <c r="I375" s="208"/>
      <c r="J375" s="227">
        <f t="shared" si="184"/>
        <v>1250046</v>
      </c>
      <c r="K375" s="102">
        <v>1</v>
      </c>
      <c r="L375" s="102">
        <v>12</v>
      </c>
      <c r="M375" s="208">
        <v>661400</v>
      </c>
      <c r="N375" s="350"/>
      <c r="O375" s="208">
        <v>158736</v>
      </c>
      <c r="P375" s="208"/>
      <c r="Q375" s="208"/>
      <c r="R375" s="227">
        <f t="shared" si="185"/>
        <v>820136</v>
      </c>
      <c r="S375" s="227">
        <f t="shared" si="179"/>
        <v>0</v>
      </c>
      <c r="T375" s="227">
        <f t="shared" si="180"/>
        <v>330700</v>
      </c>
      <c r="U375" s="227">
        <f t="shared" si="181"/>
        <v>99210</v>
      </c>
      <c r="V375" s="74">
        <f t="shared" si="186"/>
        <v>429910</v>
      </c>
      <c r="W375" s="102">
        <v>1</v>
      </c>
      <c r="X375" s="102">
        <v>14</v>
      </c>
      <c r="Y375" s="208">
        <v>1058240</v>
      </c>
      <c r="Z375" s="350"/>
      <c r="AA375" s="208">
        <v>296307.20000000001</v>
      </c>
      <c r="AB375" s="208"/>
      <c r="AC375" s="208"/>
      <c r="AD375" s="227">
        <f t="shared" si="182"/>
        <v>1354547.2</v>
      </c>
      <c r="AE375" s="102">
        <v>1</v>
      </c>
      <c r="AF375" s="102">
        <v>15</v>
      </c>
      <c r="AG375" s="208">
        <v>1124380</v>
      </c>
      <c r="AH375" s="350"/>
      <c r="AI375" s="208">
        <v>337314</v>
      </c>
      <c r="AJ375" s="208"/>
      <c r="AK375" s="208"/>
      <c r="AL375" s="227">
        <f t="shared" si="183"/>
        <v>1461694</v>
      </c>
    </row>
    <row r="376" spans="1:38" ht="18.95" customHeight="1" x14ac:dyDescent="0.25">
      <c r="A376" s="102">
        <v>4</v>
      </c>
      <c r="B376" s="102" t="s">
        <v>1575</v>
      </c>
      <c r="C376" s="102">
        <v>1</v>
      </c>
      <c r="D376" s="102">
        <v>13</v>
      </c>
      <c r="E376" s="208">
        <v>992100</v>
      </c>
      <c r="F376" s="350"/>
      <c r="G376" s="208">
        <v>257946</v>
      </c>
      <c r="H376" s="208"/>
      <c r="I376" s="208"/>
      <c r="J376" s="227">
        <f t="shared" si="184"/>
        <v>1250046</v>
      </c>
      <c r="K376" s="102">
        <v>1</v>
      </c>
      <c r="L376" s="102">
        <v>12</v>
      </c>
      <c r="M376" s="208">
        <v>661400</v>
      </c>
      <c r="N376" s="350"/>
      <c r="O376" s="208">
        <v>158736</v>
      </c>
      <c r="P376" s="208"/>
      <c r="Q376" s="208"/>
      <c r="R376" s="227">
        <f t="shared" si="185"/>
        <v>820136</v>
      </c>
      <c r="S376" s="227">
        <f t="shared" si="179"/>
        <v>0</v>
      </c>
      <c r="T376" s="227">
        <f t="shared" si="180"/>
        <v>330700</v>
      </c>
      <c r="U376" s="227">
        <f t="shared" si="181"/>
        <v>99210</v>
      </c>
      <c r="V376" s="74">
        <f t="shared" si="186"/>
        <v>429910</v>
      </c>
      <c r="W376" s="102">
        <v>1</v>
      </c>
      <c r="X376" s="102">
        <v>14</v>
      </c>
      <c r="Y376" s="208">
        <v>1058240</v>
      </c>
      <c r="Z376" s="350"/>
      <c r="AA376" s="208">
        <v>296307.20000000001</v>
      </c>
      <c r="AB376" s="208"/>
      <c r="AC376" s="208"/>
      <c r="AD376" s="227">
        <f t="shared" si="182"/>
        <v>1354547.2</v>
      </c>
      <c r="AE376" s="102">
        <v>1</v>
      </c>
      <c r="AF376" s="102">
        <v>15</v>
      </c>
      <c r="AG376" s="208">
        <v>1124380</v>
      </c>
      <c r="AH376" s="350"/>
      <c r="AI376" s="208">
        <v>337314</v>
      </c>
      <c r="AJ376" s="208"/>
      <c r="AK376" s="208"/>
      <c r="AL376" s="227">
        <f t="shared" si="183"/>
        <v>1461694</v>
      </c>
    </row>
    <row r="377" spans="1:38" ht="18.95" customHeight="1" x14ac:dyDescent="0.25">
      <c r="A377" s="102">
        <v>5</v>
      </c>
      <c r="B377" s="102" t="s">
        <v>1429</v>
      </c>
      <c r="C377" s="102">
        <v>1</v>
      </c>
      <c r="D377" s="102">
        <v>1</v>
      </c>
      <c r="E377" s="208">
        <v>992100</v>
      </c>
      <c r="F377" s="350"/>
      <c r="G377" s="208">
        <v>19842</v>
      </c>
      <c r="H377" s="208"/>
      <c r="I377" s="208"/>
      <c r="J377" s="227">
        <f t="shared" si="184"/>
        <v>1011942</v>
      </c>
      <c r="K377" s="102">
        <v>1</v>
      </c>
      <c r="L377" s="102">
        <v>0</v>
      </c>
      <c r="M377" s="208">
        <v>661400</v>
      </c>
      <c r="N377" s="350"/>
      <c r="O377" s="208">
        <v>0</v>
      </c>
      <c r="P377" s="208"/>
      <c r="Q377" s="208"/>
      <c r="R377" s="227">
        <f t="shared" si="185"/>
        <v>661400</v>
      </c>
      <c r="S377" s="227">
        <f t="shared" si="179"/>
        <v>0</v>
      </c>
      <c r="T377" s="227">
        <f t="shared" si="180"/>
        <v>330700</v>
      </c>
      <c r="U377" s="227">
        <f t="shared" si="181"/>
        <v>19842</v>
      </c>
      <c r="V377" s="74">
        <f t="shared" si="186"/>
        <v>350542</v>
      </c>
      <c r="W377" s="102">
        <v>1</v>
      </c>
      <c r="X377" s="102">
        <v>2</v>
      </c>
      <c r="Y377" s="208">
        <v>1058240</v>
      </c>
      <c r="Z377" s="350"/>
      <c r="AA377" s="208">
        <v>42329.599999999999</v>
      </c>
      <c r="AB377" s="208"/>
      <c r="AC377" s="208"/>
      <c r="AD377" s="227">
        <f t="shared" si="182"/>
        <v>1100569.6000000001</v>
      </c>
      <c r="AE377" s="102">
        <v>1</v>
      </c>
      <c r="AF377" s="102">
        <v>3</v>
      </c>
      <c r="AG377" s="208">
        <v>1124380</v>
      </c>
      <c r="AH377" s="350"/>
      <c r="AI377" s="208">
        <v>67462.8</v>
      </c>
      <c r="AJ377" s="208"/>
      <c r="AK377" s="208"/>
      <c r="AL377" s="227">
        <f t="shared" si="183"/>
        <v>1191842.8</v>
      </c>
    </row>
    <row r="378" spans="1:38" ht="18.95" customHeight="1" x14ac:dyDescent="0.25">
      <c r="A378" s="102">
        <v>6</v>
      </c>
      <c r="B378" s="102" t="s">
        <v>1429</v>
      </c>
      <c r="C378" s="102">
        <v>1</v>
      </c>
      <c r="D378" s="102">
        <v>1</v>
      </c>
      <c r="E378" s="208">
        <v>992100</v>
      </c>
      <c r="F378" s="350"/>
      <c r="G378" s="208">
        <v>19842</v>
      </c>
      <c r="H378" s="208"/>
      <c r="I378" s="208"/>
      <c r="J378" s="227">
        <f t="shared" si="184"/>
        <v>1011942</v>
      </c>
      <c r="K378" s="102">
        <v>1</v>
      </c>
      <c r="L378" s="102">
        <v>0</v>
      </c>
      <c r="M378" s="208">
        <v>661400</v>
      </c>
      <c r="N378" s="350"/>
      <c r="O378" s="208">
        <v>0</v>
      </c>
      <c r="P378" s="208"/>
      <c r="Q378" s="208"/>
      <c r="R378" s="227">
        <f t="shared" si="185"/>
        <v>661400</v>
      </c>
      <c r="S378" s="227">
        <f t="shared" si="179"/>
        <v>0</v>
      </c>
      <c r="T378" s="227">
        <f t="shared" si="180"/>
        <v>330700</v>
      </c>
      <c r="U378" s="227">
        <f t="shared" si="181"/>
        <v>19842</v>
      </c>
      <c r="V378" s="74">
        <f t="shared" si="186"/>
        <v>350542</v>
      </c>
      <c r="W378" s="102">
        <v>1</v>
      </c>
      <c r="X378" s="102">
        <v>2</v>
      </c>
      <c r="Y378" s="208">
        <v>1058240</v>
      </c>
      <c r="Z378" s="350"/>
      <c r="AA378" s="208">
        <v>42329.599999999999</v>
      </c>
      <c r="AB378" s="208"/>
      <c r="AC378" s="208"/>
      <c r="AD378" s="227">
        <f t="shared" si="182"/>
        <v>1100569.6000000001</v>
      </c>
      <c r="AE378" s="102">
        <v>1</v>
      </c>
      <c r="AF378" s="102">
        <v>3</v>
      </c>
      <c r="AG378" s="208">
        <v>1124380</v>
      </c>
      <c r="AH378" s="350"/>
      <c r="AI378" s="208">
        <v>67462.8</v>
      </c>
      <c r="AJ378" s="208"/>
      <c r="AK378" s="208"/>
      <c r="AL378" s="227">
        <f t="shared" si="183"/>
        <v>1191842.8</v>
      </c>
    </row>
    <row r="379" spans="1:38" ht="18.95" customHeight="1" x14ac:dyDescent="0.25">
      <c r="A379" s="102">
        <v>7</v>
      </c>
      <c r="B379" s="102" t="s">
        <v>1577</v>
      </c>
      <c r="C379" s="102">
        <v>1</v>
      </c>
      <c r="D379" s="102">
        <v>2</v>
      </c>
      <c r="E379" s="208">
        <v>992100</v>
      </c>
      <c r="F379" s="350"/>
      <c r="G379" s="208">
        <v>39684</v>
      </c>
      <c r="H379" s="208"/>
      <c r="I379" s="208"/>
      <c r="J379" s="227">
        <f>+E379+F379+G379+H379</f>
        <v>1031784</v>
      </c>
      <c r="K379" s="102">
        <v>1</v>
      </c>
      <c r="L379" s="102">
        <v>1</v>
      </c>
      <c r="M379" s="208">
        <v>661400</v>
      </c>
      <c r="N379" s="350"/>
      <c r="O379" s="208">
        <v>13228</v>
      </c>
      <c r="P379" s="208"/>
      <c r="Q379" s="208"/>
      <c r="R379" s="227">
        <f>M379+O379+P379+Q379</f>
        <v>674628</v>
      </c>
      <c r="S379" s="227">
        <f t="shared" si="179"/>
        <v>0</v>
      </c>
      <c r="T379" s="227">
        <f t="shared" si="180"/>
        <v>330700</v>
      </c>
      <c r="U379" s="227">
        <f t="shared" si="181"/>
        <v>26456</v>
      </c>
      <c r="V379" s="74">
        <f>J379-R379</f>
        <v>357156</v>
      </c>
      <c r="W379" s="102">
        <v>1</v>
      </c>
      <c r="X379" s="102">
        <v>3</v>
      </c>
      <c r="Y379" s="208">
        <v>1058240</v>
      </c>
      <c r="Z379" s="350"/>
      <c r="AA379" s="208">
        <v>63494.399999999994</v>
      </c>
      <c r="AB379" s="208"/>
      <c r="AC379" s="208"/>
      <c r="AD379" s="227">
        <f t="shared" si="182"/>
        <v>1121734.3999999999</v>
      </c>
      <c r="AE379" s="102">
        <v>1</v>
      </c>
      <c r="AF379" s="102">
        <v>4</v>
      </c>
      <c r="AG379" s="208">
        <v>1124380</v>
      </c>
      <c r="AH379" s="350"/>
      <c r="AI379" s="208">
        <v>89950.400000000009</v>
      </c>
      <c r="AJ379" s="208"/>
      <c r="AK379" s="208"/>
      <c r="AL379" s="227">
        <f t="shared" si="183"/>
        <v>1214330.3999999999</v>
      </c>
    </row>
    <row r="380" spans="1:38" ht="18.95" customHeight="1" x14ac:dyDescent="0.25">
      <c r="A380" s="102">
        <v>8</v>
      </c>
      <c r="B380" s="102" t="s">
        <v>1578</v>
      </c>
      <c r="C380" s="102">
        <v>1</v>
      </c>
      <c r="D380" s="102">
        <v>3</v>
      </c>
      <c r="E380" s="208">
        <v>992100</v>
      </c>
      <c r="F380" s="350"/>
      <c r="G380" s="208">
        <v>59526</v>
      </c>
      <c r="H380" s="208"/>
      <c r="I380" s="208"/>
      <c r="J380" s="227">
        <f t="shared" ref="J380:J381" si="187">+E380+F380+G380+H380</f>
        <v>1051626</v>
      </c>
      <c r="K380" s="102">
        <v>1</v>
      </c>
      <c r="L380" s="102">
        <v>2</v>
      </c>
      <c r="M380" s="208">
        <v>661400</v>
      </c>
      <c r="N380" s="350"/>
      <c r="O380" s="208">
        <v>26456</v>
      </c>
      <c r="P380" s="208"/>
      <c r="Q380" s="208"/>
      <c r="R380" s="227">
        <f t="shared" ref="R380:R381" si="188">M380+O380+P380+Q380</f>
        <v>687856</v>
      </c>
      <c r="S380" s="227">
        <f t="shared" si="179"/>
        <v>0</v>
      </c>
      <c r="T380" s="227">
        <f t="shared" si="180"/>
        <v>330700</v>
      </c>
      <c r="U380" s="227">
        <f t="shared" si="181"/>
        <v>33070</v>
      </c>
      <c r="V380" s="74">
        <f t="shared" ref="V380:V381" si="189">J380-R380</f>
        <v>363770</v>
      </c>
      <c r="W380" s="102">
        <v>1</v>
      </c>
      <c r="X380" s="102">
        <v>4</v>
      </c>
      <c r="Y380" s="208">
        <v>1058240</v>
      </c>
      <c r="Z380" s="350"/>
      <c r="AA380" s="208">
        <v>84659.199999999997</v>
      </c>
      <c r="AB380" s="208"/>
      <c r="AC380" s="208"/>
      <c r="AD380" s="227">
        <f t="shared" si="182"/>
        <v>1142899.2</v>
      </c>
      <c r="AE380" s="102">
        <v>1</v>
      </c>
      <c r="AF380" s="102">
        <v>5</v>
      </c>
      <c r="AG380" s="208">
        <v>1124380</v>
      </c>
      <c r="AH380" s="350"/>
      <c r="AI380" s="208">
        <v>112438</v>
      </c>
      <c r="AJ380" s="208"/>
      <c r="AK380" s="208"/>
      <c r="AL380" s="227">
        <f t="shared" si="183"/>
        <v>1236818</v>
      </c>
    </row>
    <row r="381" spans="1:38" ht="18.95" customHeight="1" x14ac:dyDescent="0.25">
      <c r="A381" s="102">
        <v>9</v>
      </c>
      <c r="B381" s="102" t="s">
        <v>1579</v>
      </c>
      <c r="C381" s="102">
        <v>1</v>
      </c>
      <c r="D381" s="102">
        <v>18</v>
      </c>
      <c r="E381" s="208">
        <v>992100</v>
      </c>
      <c r="F381" s="350"/>
      <c r="G381" s="208">
        <v>297630</v>
      </c>
      <c r="H381" s="208"/>
      <c r="I381" s="208"/>
      <c r="J381" s="227">
        <f t="shared" si="187"/>
        <v>1289730</v>
      </c>
      <c r="K381" s="102">
        <v>1</v>
      </c>
      <c r="L381" s="102">
        <v>17</v>
      </c>
      <c r="M381" s="208">
        <v>661400</v>
      </c>
      <c r="N381" s="350"/>
      <c r="O381" s="208">
        <v>198420</v>
      </c>
      <c r="P381" s="208"/>
      <c r="Q381" s="208"/>
      <c r="R381" s="227">
        <f t="shared" si="188"/>
        <v>859820</v>
      </c>
      <c r="S381" s="227">
        <f t="shared" si="179"/>
        <v>0</v>
      </c>
      <c r="T381" s="227">
        <f t="shared" si="180"/>
        <v>330700</v>
      </c>
      <c r="U381" s="227">
        <f t="shared" si="181"/>
        <v>99210</v>
      </c>
      <c r="V381" s="74">
        <f t="shared" si="189"/>
        <v>429910</v>
      </c>
      <c r="W381" s="102">
        <v>1</v>
      </c>
      <c r="X381" s="102">
        <v>19</v>
      </c>
      <c r="Y381" s="208">
        <v>1058240</v>
      </c>
      <c r="Z381" s="350"/>
      <c r="AA381" s="208">
        <v>317472</v>
      </c>
      <c r="AB381" s="208"/>
      <c r="AC381" s="208"/>
      <c r="AD381" s="227">
        <f t="shared" si="182"/>
        <v>1375712</v>
      </c>
      <c r="AE381" s="102">
        <v>1</v>
      </c>
      <c r="AF381" s="102">
        <v>20</v>
      </c>
      <c r="AG381" s="208">
        <v>1124380</v>
      </c>
      <c r="AH381" s="350"/>
      <c r="AI381" s="208">
        <v>337314</v>
      </c>
      <c r="AJ381" s="208"/>
      <c r="AK381" s="208"/>
      <c r="AL381" s="227">
        <f t="shared" si="183"/>
        <v>1461694</v>
      </c>
    </row>
    <row r="384" spans="1:38" ht="16.5" x14ac:dyDescent="0.3">
      <c r="A384" s="30"/>
      <c r="B384" s="217" t="s">
        <v>230</v>
      </c>
      <c r="C384" s="31"/>
      <c r="D384" s="31"/>
      <c r="E384" s="31"/>
      <c r="G384" s="31"/>
      <c r="H384" s="31"/>
      <c r="I384" s="31"/>
      <c r="J384" s="3"/>
      <c r="K384" s="22"/>
      <c r="L384" s="180"/>
      <c r="M384" s="22"/>
      <c r="N384" s="375"/>
      <c r="O384" s="180"/>
      <c r="P384" s="22"/>
      <c r="Q384" s="292"/>
      <c r="R384" s="133"/>
      <c r="S384" s="180"/>
      <c r="T384" s="180"/>
      <c r="U384" s="180"/>
      <c r="V384" s="22"/>
      <c r="W384" s="31"/>
      <c r="X384" s="31"/>
      <c r="Y384" s="31"/>
      <c r="AA384" s="31"/>
      <c r="AB384" s="31"/>
      <c r="AC384" s="31"/>
      <c r="AD384" s="3"/>
      <c r="AE384" s="31"/>
      <c r="AF384" s="31"/>
      <c r="AG384" s="31"/>
      <c r="AI384" s="31"/>
      <c r="AJ384" s="31"/>
      <c r="AK384" s="31"/>
      <c r="AL384" s="3"/>
    </row>
    <row r="385" spans="1:38" ht="16.5" customHeight="1" thickBot="1" x14ac:dyDescent="0.3">
      <c r="A385" s="30"/>
      <c r="B385" s="1507"/>
      <c r="C385" s="177"/>
      <c r="D385" s="177"/>
      <c r="E385" s="177"/>
      <c r="F385" s="336"/>
      <c r="G385" s="177"/>
      <c r="H385" s="1507"/>
      <c r="I385" s="177"/>
      <c r="J385" s="178"/>
      <c r="K385" s="9"/>
      <c r="L385" s="9"/>
      <c r="M385" s="178"/>
      <c r="N385" s="363"/>
      <c r="O385" s="218"/>
      <c r="P385" s="219"/>
      <c r="Q385" s="1675"/>
      <c r="R385" s="1675"/>
      <c r="S385" s="1675"/>
      <c r="T385" s="133"/>
      <c r="U385" s="133"/>
      <c r="V385" s="148"/>
      <c r="W385" s="9"/>
      <c r="X385" s="9"/>
      <c r="Y385" s="9"/>
      <c r="Z385" s="373"/>
      <c r="AA385" s="9"/>
      <c r="AB385" s="1509"/>
      <c r="AC385" s="9"/>
      <c r="AD385" s="178"/>
      <c r="AE385" s="9"/>
      <c r="AF385" s="9"/>
      <c r="AG385" s="9"/>
      <c r="AH385" s="373"/>
      <c r="AI385" s="9"/>
      <c r="AJ385" s="1509"/>
      <c r="AK385" s="9"/>
      <c r="AL385" s="178"/>
    </row>
    <row r="386" spans="1:38" s="181" customFormat="1" ht="36" customHeight="1" x14ac:dyDescent="0.25">
      <c r="A386" s="30"/>
      <c r="B386" s="1884" t="s">
        <v>4744</v>
      </c>
      <c r="C386" s="1884"/>
      <c r="D386" s="1884"/>
      <c r="E386" s="1884"/>
      <c r="F386" s="1884"/>
      <c r="G386" s="1884"/>
      <c r="H386" s="1884"/>
      <c r="I386" s="1884"/>
      <c r="J386" s="1884"/>
      <c r="K386" s="1884"/>
      <c r="L386" s="1884"/>
      <c r="M386" s="180"/>
      <c r="N386" s="346"/>
      <c r="O386" s="34"/>
      <c r="P386" s="180"/>
      <c r="Q386" s="31"/>
      <c r="R386" s="41" t="s">
        <v>228</v>
      </c>
      <c r="S386" s="34"/>
      <c r="T386" s="34"/>
      <c r="U386" s="34"/>
      <c r="V386" s="180"/>
      <c r="W386" s="134"/>
      <c r="X386" s="134"/>
      <c r="Y386" s="134"/>
      <c r="Z386" s="337"/>
      <c r="AA386" s="31"/>
      <c r="AB386" s="179"/>
      <c r="AC386" s="31"/>
      <c r="AD386" s="31"/>
      <c r="AE386" s="134"/>
      <c r="AF386" s="134"/>
      <c r="AG386" s="134"/>
      <c r="AH386" s="337"/>
      <c r="AI386" s="31"/>
      <c r="AJ386" s="179"/>
      <c r="AK386" s="31"/>
      <c r="AL386" s="31"/>
    </row>
    <row r="387" spans="1:38" ht="17.25" customHeight="1" x14ac:dyDescent="0.25">
      <c r="A387" s="239"/>
      <c r="B387" s="240"/>
      <c r="C387" s="1515" t="s">
        <v>1684</v>
      </c>
      <c r="D387" s="1515"/>
      <c r="E387" s="1515"/>
      <c r="F387" s="1516"/>
      <c r="G387" s="241"/>
      <c r="H387" s="242"/>
      <c r="I387" s="1517"/>
      <c r="J387" s="243"/>
      <c r="K387" s="1518" t="s">
        <v>395</v>
      </c>
      <c r="L387" s="1515"/>
      <c r="M387" s="1515"/>
      <c r="N387" s="1516"/>
      <c r="O387" s="1519"/>
      <c r="P387" s="1517"/>
      <c r="Q387" s="243"/>
      <c r="R387" s="243"/>
      <c r="S387" s="1873" t="s">
        <v>264</v>
      </c>
      <c r="T387" s="1874"/>
      <c r="U387" s="1874"/>
      <c r="V387" s="1875"/>
      <c r="W387" s="1515" t="s">
        <v>4719</v>
      </c>
      <c r="X387" s="1515"/>
      <c r="Y387" s="1515"/>
      <c r="Z387" s="1516"/>
      <c r="AA387" s="241"/>
      <c r="AB387" s="242"/>
      <c r="AC387" s="1517"/>
      <c r="AD387" s="243"/>
      <c r="AE387" s="1515" t="s">
        <v>1685</v>
      </c>
      <c r="AF387" s="1515"/>
      <c r="AG387" s="1515"/>
      <c r="AH387" s="1516"/>
      <c r="AI387" s="241"/>
      <c r="AJ387" s="242"/>
      <c r="AK387" s="1517"/>
      <c r="AL387" s="243"/>
    </row>
    <row r="388" spans="1:38" s="181" customFormat="1" ht="16.5" customHeight="1" x14ac:dyDescent="0.25">
      <c r="A388" s="244"/>
      <c r="B388" s="245"/>
      <c r="C388" s="239"/>
      <c r="D388" s="239"/>
      <c r="E388" s="239"/>
      <c r="F388" s="374" t="s">
        <v>262</v>
      </c>
      <c r="G388" s="246"/>
      <c r="H388" s="247"/>
      <c r="I388" s="243"/>
      <c r="J388" s="220"/>
      <c r="K388" s="239"/>
      <c r="L388" s="239"/>
      <c r="M388" s="239"/>
      <c r="N388" s="346"/>
      <c r="O388" s="248" t="s">
        <v>262</v>
      </c>
      <c r="P388" s="248"/>
      <c r="Q388" s="22"/>
      <c r="R388" s="220"/>
      <c r="S388" s="239"/>
      <c r="T388" s="1881" t="s">
        <v>259</v>
      </c>
      <c r="U388" s="1881" t="s">
        <v>262</v>
      </c>
      <c r="V388" s="239"/>
      <c r="W388" s="239"/>
      <c r="X388" s="239"/>
      <c r="Y388" s="239"/>
      <c r="Z388" s="374" t="s">
        <v>262</v>
      </c>
      <c r="AA388" s="246"/>
      <c r="AB388" s="247"/>
      <c r="AC388" s="243"/>
      <c r="AD388" s="220"/>
      <c r="AE388" s="239"/>
      <c r="AF388" s="239"/>
      <c r="AG388" s="239"/>
      <c r="AH388" s="374" t="s">
        <v>262</v>
      </c>
      <c r="AI388" s="246"/>
      <c r="AJ388" s="247"/>
      <c r="AK388" s="243"/>
      <c r="AL388" s="220"/>
    </row>
    <row r="389" spans="1:38" s="181" customFormat="1" ht="89.25" x14ac:dyDescent="0.25">
      <c r="A389" s="224" t="s">
        <v>114</v>
      </c>
      <c r="B389" s="1511" t="s">
        <v>231</v>
      </c>
      <c r="C389" s="1511" t="s">
        <v>223</v>
      </c>
      <c r="D389" s="1511" t="s">
        <v>258</v>
      </c>
      <c r="E389" s="1513" t="s">
        <v>259</v>
      </c>
      <c r="F389" s="530" t="s">
        <v>333</v>
      </c>
      <c r="G389" s="258" t="s">
        <v>311</v>
      </c>
      <c r="H389" s="258" t="s">
        <v>260</v>
      </c>
      <c r="I389" s="258" t="s">
        <v>312</v>
      </c>
      <c r="J389" s="1513" t="s">
        <v>261</v>
      </c>
      <c r="K389" s="1511" t="s">
        <v>223</v>
      </c>
      <c r="L389" s="1511" t="s">
        <v>258</v>
      </c>
      <c r="M389" s="1513" t="s">
        <v>259</v>
      </c>
      <c r="N389" s="531" t="s">
        <v>333</v>
      </c>
      <c r="O389" s="258" t="s">
        <v>311</v>
      </c>
      <c r="P389" s="258" t="s">
        <v>260</v>
      </c>
      <c r="Q389" s="258" t="s">
        <v>312</v>
      </c>
      <c r="R389" s="1513" t="s">
        <v>261</v>
      </c>
      <c r="S389" s="1511" t="s">
        <v>223</v>
      </c>
      <c r="T389" s="1882"/>
      <c r="U389" s="1882"/>
      <c r="V389" s="1511" t="s">
        <v>263</v>
      </c>
      <c r="W389" s="1511" t="s">
        <v>223</v>
      </c>
      <c r="X389" s="1511" t="s">
        <v>258</v>
      </c>
      <c r="Y389" s="1513" t="s">
        <v>259</v>
      </c>
      <c r="Z389" s="530" t="s">
        <v>333</v>
      </c>
      <c r="AA389" s="258" t="s">
        <v>311</v>
      </c>
      <c r="AB389" s="258" t="s">
        <v>260</v>
      </c>
      <c r="AC389" s="258" t="s">
        <v>312</v>
      </c>
      <c r="AD389" s="1513" t="s">
        <v>261</v>
      </c>
      <c r="AE389" s="1511" t="s">
        <v>223</v>
      </c>
      <c r="AF389" s="1511" t="s">
        <v>258</v>
      </c>
      <c r="AG389" s="1513" t="s">
        <v>259</v>
      </c>
      <c r="AH389" s="530" t="s">
        <v>333</v>
      </c>
      <c r="AI389" s="258" t="s">
        <v>311</v>
      </c>
      <c r="AJ389" s="258" t="s">
        <v>260</v>
      </c>
      <c r="AK389" s="258" t="s">
        <v>312</v>
      </c>
      <c r="AL389" s="1513" t="s">
        <v>261</v>
      </c>
    </row>
    <row r="390" spans="1:38" s="15" customFormat="1" ht="12.75" x14ac:dyDescent="0.25">
      <c r="A390" s="123">
        <v>1</v>
      </c>
      <c r="B390" s="123">
        <v>2</v>
      </c>
      <c r="C390" s="224">
        <v>3</v>
      </c>
      <c r="D390" s="123">
        <v>4</v>
      </c>
      <c r="E390" s="123">
        <v>5</v>
      </c>
      <c r="F390" s="347">
        <v>6</v>
      </c>
      <c r="G390" s="123">
        <v>7</v>
      </c>
      <c r="H390" s="123">
        <v>8</v>
      </c>
      <c r="I390" s="224">
        <v>9</v>
      </c>
      <c r="J390" s="123">
        <v>10</v>
      </c>
      <c r="K390" s="123">
        <v>11</v>
      </c>
      <c r="L390" s="224">
        <v>12</v>
      </c>
      <c r="M390" s="123">
        <v>13</v>
      </c>
      <c r="N390" s="347">
        <v>14</v>
      </c>
      <c r="O390" s="224">
        <v>15</v>
      </c>
      <c r="P390" s="123">
        <v>16</v>
      </c>
      <c r="Q390" s="123">
        <v>17</v>
      </c>
      <c r="R390" s="224">
        <v>18</v>
      </c>
      <c r="S390" s="123">
        <v>19</v>
      </c>
      <c r="T390" s="123">
        <v>20</v>
      </c>
      <c r="U390" s="224">
        <v>21</v>
      </c>
      <c r="V390" s="123">
        <v>22</v>
      </c>
      <c r="W390" s="224">
        <v>23</v>
      </c>
      <c r="X390" s="123">
        <v>24</v>
      </c>
      <c r="Y390" s="224">
        <v>25</v>
      </c>
      <c r="Z390" s="123">
        <v>26</v>
      </c>
      <c r="AA390" s="224">
        <v>27</v>
      </c>
      <c r="AB390" s="123">
        <v>28</v>
      </c>
      <c r="AC390" s="224">
        <v>29</v>
      </c>
      <c r="AD390" s="123">
        <v>30</v>
      </c>
      <c r="AE390" s="224">
        <v>31</v>
      </c>
      <c r="AF390" s="123">
        <v>32</v>
      </c>
      <c r="AG390" s="224">
        <v>33</v>
      </c>
      <c r="AH390" s="123">
        <v>34</v>
      </c>
      <c r="AI390" s="224">
        <v>35</v>
      </c>
      <c r="AJ390" s="123">
        <v>36</v>
      </c>
      <c r="AK390" s="224">
        <v>37</v>
      </c>
      <c r="AL390" s="123">
        <v>38</v>
      </c>
    </row>
    <row r="391" spans="1:38" x14ac:dyDescent="0.25">
      <c r="A391" s="102"/>
      <c r="B391" s="226" t="s">
        <v>265</v>
      </c>
      <c r="C391" s="102"/>
      <c r="D391" s="102"/>
      <c r="E391" s="208"/>
      <c r="F391" s="350"/>
      <c r="G391" s="208"/>
      <c r="H391" s="208"/>
      <c r="I391" s="208"/>
      <c r="J391" s="208"/>
      <c r="K391" s="102"/>
      <c r="L391" s="102"/>
      <c r="M391" s="208"/>
      <c r="N391" s="350"/>
      <c r="O391" s="208"/>
      <c r="P391" s="208"/>
      <c r="Q391" s="208"/>
      <c r="R391" s="208"/>
      <c r="S391" s="227"/>
      <c r="T391" s="227"/>
      <c r="U391" s="227"/>
      <c r="V391" s="1508"/>
      <c r="W391" s="102"/>
      <c r="X391" s="102"/>
      <c r="Y391" s="208"/>
      <c r="Z391" s="350"/>
      <c r="AA391" s="208"/>
      <c r="AB391" s="208"/>
      <c r="AC391" s="208"/>
      <c r="AD391" s="208"/>
      <c r="AE391" s="102"/>
      <c r="AF391" s="102"/>
      <c r="AG391" s="208"/>
      <c r="AH391" s="350"/>
      <c r="AI391" s="208"/>
      <c r="AJ391" s="208"/>
      <c r="AK391" s="208"/>
      <c r="AL391" s="208"/>
    </row>
    <row r="392" spans="1:38" x14ac:dyDescent="0.25">
      <c r="A392" s="102"/>
      <c r="B392" s="226"/>
      <c r="C392" s="102"/>
      <c r="D392" s="102"/>
      <c r="E392" s="208"/>
      <c r="F392" s="350"/>
      <c r="G392" s="208"/>
      <c r="H392" s="208"/>
      <c r="I392" s="208"/>
      <c r="J392" s="208"/>
      <c r="K392" s="102"/>
      <c r="L392" s="102"/>
      <c r="M392" s="208"/>
      <c r="N392" s="350"/>
      <c r="O392" s="208"/>
      <c r="P392" s="208"/>
      <c r="Q392" s="208"/>
      <c r="R392" s="208"/>
      <c r="S392" s="227"/>
      <c r="T392" s="227"/>
      <c r="U392" s="227"/>
      <c r="V392" s="1508"/>
      <c r="W392" s="102"/>
      <c r="X392" s="102"/>
      <c r="Y392" s="208"/>
      <c r="Z392" s="350"/>
      <c r="AA392" s="208"/>
      <c r="AB392" s="208"/>
      <c r="AC392" s="208"/>
      <c r="AD392" s="208"/>
      <c r="AE392" s="102"/>
      <c r="AF392" s="102"/>
      <c r="AG392" s="208"/>
      <c r="AH392" s="350"/>
      <c r="AI392" s="208"/>
      <c r="AJ392" s="208"/>
      <c r="AK392" s="208"/>
      <c r="AL392" s="208"/>
    </row>
    <row r="393" spans="1:38" ht="14.25" x14ac:dyDescent="0.25">
      <c r="A393" s="102"/>
      <c r="B393" s="228" t="s">
        <v>113</v>
      </c>
      <c r="C393" s="227">
        <f>SUM(C395:C400)</f>
        <v>6</v>
      </c>
      <c r="D393" s="229"/>
      <c r="E393" s="227">
        <f t="shared" ref="E393:K393" si="190">SUM(E395:E400)</f>
        <v>6051810</v>
      </c>
      <c r="F393" s="227">
        <f t="shared" si="190"/>
        <v>0</v>
      </c>
      <c r="G393" s="227">
        <f t="shared" si="190"/>
        <v>1297330.6000000001</v>
      </c>
      <c r="H393" s="227">
        <f t="shared" si="190"/>
        <v>0</v>
      </c>
      <c r="I393" s="227">
        <f t="shared" si="190"/>
        <v>0</v>
      </c>
      <c r="J393" s="229">
        <f t="shared" si="190"/>
        <v>7349140.5999999996</v>
      </c>
      <c r="K393" s="229">
        <f t="shared" si="190"/>
        <v>6</v>
      </c>
      <c r="L393" s="229"/>
      <c r="M393" s="227">
        <f t="shared" ref="M393:W393" si="191">SUM(M395:M400)</f>
        <v>4034540</v>
      </c>
      <c r="N393" s="227">
        <f t="shared" si="191"/>
        <v>0</v>
      </c>
      <c r="O393" s="227">
        <f t="shared" si="191"/>
        <v>947115.6</v>
      </c>
      <c r="P393" s="227">
        <f t="shared" si="191"/>
        <v>0</v>
      </c>
      <c r="Q393" s="227">
        <f t="shared" si="191"/>
        <v>0</v>
      </c>
      <c r="R393" s="229">
        <f t="shared" si="191"/>
        <v>4981655.5999999996</v>
      </c>
      <c r="S393" s="227">
        <f t="shared" si="191"/>
        <v>0</v>
      </c>
      <c r="T393" s="227">
        <f t="shared" si="191"/>
        <v>2017270</v>
      </c>
      <c r="U393" s="227">
        <f t="shared" si="191"/>
        <v>350215</v>
      </c>
      <c r="V393" s="227">
        <f t="shared" si="191"/>
        <v>2367485</v>
      </c>
      <c r="W393" s="229">
        <f t="shared" si="191"/>
        <v>6</v>
      </c>
      <c r="X393" s="229"/>
      <c r="Y393" s="227">
        <f t="shared" ref="Y393:AE393" si="192">SUM(Y395:Y400)</f>
        <v>6455264</v>
      </c>
      <c r="Z393" s="227">
        <f t="shared" si="192"/>
        <v>0</v>
      </c>
      <c r="AA393" s="227">
        <f t="shared" si="192"/>
        <v>1425509.92</v>
      </c>
      <c r="AB393" s="227">
        <f t="shared" si="192"/>
        <v>0</v>
      </c>
      <c r="AC393" s="227">
        <f t="shared" si="192"/>
        <v>0</v>
      </c>
      <c r="AD393" s="229">
        <f t="shared" si="192"/>
        <v>7880773.9199999999</v>
      </c>
      <c r="AE393" s="229">
        <f t="shared" si="192"/>
        <v>6</v>
      </c>
      <c r="AF393" s="229"/>
      <c r="AG393" s="227">
        <f t="shared" ref="AG393:AL393" si="193">SUM(AG395:AG400)</f>
        <v>6858718</v>
      </c>
      <c r="AH393" s="227">
        <f t="shared" si="193"/>
        <v>0</v>
      </c>
      <c r="AI393" s="227">
        <f t="shared" si="193"/>
        <v>1561890.5999999999</v>
      </c>
      <c r="AJ393" s="227">
        <f t="shared" si="193"/>
        <v>0</v>
      </c>
      <c r="AK393" s="227">
        <f t="shared" si="193"/>
        <v>0</v>
      </c>
      <c r="AL393" s="229">
        <f t="shared" si="193"/>
        <v>8420608.5999999996</v>
      </c>
    </row>
    <row r="394" spans="1:38" x14ac:dyDescent="0.25">
      <c r="A394" s="102"/>
      <c r="B394" s="191" t="s">
        <v>126</v>
      </c>
      <c r="C394" s="102"/>
      <c r="D394" s="102"/>
      <c r="E394" s="208"/>
      <c r="F394" s="350"/>
      <c r="G394" s="208"/>
      <c r="H394" s="208"/>
      <c r="I394" s="208"/>
      <c r="J394" s="208"/>
      <c r="K394" s="102"/>
      <c r="L394" s="102"/>
      <c r="M394" s="208"/>
      <c r="N394" s="350"/>
      <c r="O394" s="208"/>
      <c r="P394" s="208"/>
      <c r="Q394" s="208"/>
      <c r="R394" s="208"/>
      <c r="S394" s="227"/>
      <c r="T394" s="227"/>
      <c r="U394" s="227"/>
      <c r="V394" s="1508"/>
      <c r="W394" s="102"/>
      <c r="X394" s="102"/>
      <c r="Y394" s="208"/>
      <c r="Z394" s="350"/>
      <c r="AA394" s="208"/>
      <c r="AB394" s="208"/>
      <c r="AC394" s="208"/>
      <c r="AD394" s="208"/>
      <c r="AE394" s="102"/>
      <c r="AF394" s="102"/>
      <c r="AG394" s="208"/>
      <c r="AH394" s="350"/>
      <c r="AI394" s="208"/>
      <c r="AJ394" s="208"/>
      <c r="AK394" s="208"/>
      <c r="AL394" s="208"/>
    </row>
    <row r="395" spans="1:38" ht="18.95" customHeight="1" x14ac:dyDescent="0.25">
      <c r="A395" s="102">
        <v>1</v>
      </c>
      <c r="B395" s="102" t="s">
        <v>1580</v>
      </c>
      <c r="C395" s="102">
        <v>1</v>
      </c>
      <c r="D395" s="102">
        <v>13</v>
      </c>
      <c r="E395" s="208">
        <v>1091310</v>
      </c>
      <c r="F395" s="350"/>
      <c r="G395" s="208">
        <v>283740.60000000003</v>
      </c>
      <c r="H395" s="208"/>
      <c r="I395" s="208"/>
      <c r="J395" s="227">
        <f>+E395+F395+G395+H395</f>
        <v>1375050.6</v>
      </c>
      <c r="K395" s="102">
        <v>1</v>
      </c>
      <c r="L395" s="102">
        <v>12</v>
      </c>
      <c r="M395" s="208">
        <v>727540</v>
      </c>
      <c r="N395" s="350"/>
      <c r="O395" s="208">
        <v>174609.6</v>
      </c>
      <c r="P395" s="208"/>
      <c r="Q395" s="208"/>
      <c r="R395" s="227">
        <f>M395+O395+P395+Q395</f>
        <v>902149.6</v>
      </c>
      <c r="S395" s="227">
        <f t="shared" ref="S395:S400" si="194">C395-K395</f>
        <v>0</v>
      </c>
      <c r="T395" s="227">
        <f t="shared" ref="T395:T400" si="195">+E395-M395</f>
        <v>363770</v>
      </c>
      <c r="U395" s="227">
        <f t="shared" ref="U395:U400" si="196">+G395+H395+I395-O395-P395-Q395</f>
        <v>109131.00000000003</v>
      </c>
      <c r="V395" s="74">
        <f>J395-R395</f>
        <v>472901.00000000012</v>
      </c>
      <c r="W395" s="102">
        <v>1</v>
      </c>
      <c r="X395" s="102">
        <v>14</v>
      </c>
      <c r="Y395" s="208">
        <v>1164064</v>
      </c>
      <c r="Z395" s="350"/>
      <c r="AA395" s="208">
        <v>325937.92000000004</v>
      </c>
      <c r="AB395" s="208"/>
      <c r="AC395" s="208"/>
      <c r="AD395" s="227">
        <f t="shared" ref="AD395:AD400" si="197">Y395+AA395+AB395+AC395</f>
        <v>1490001.9199999999</v>
      </c>
      <c r="AE395" s="102">
        <v>1</v>
      </c>
      <c r="AF395" s="102">
        <v>15</v>
      </c>
      <c r="AG395" s="208">
        <v>1236818</v>
      </c>
      <c r="AH395" s="350"/>
      <c r="AI395" s="208">
        <v>371045.39999999997</v>
      </c>
      <c r="AJ395" s="208"/>
      <c r="AK395" s="208"/>
      <c r="AL395" s="227">
        <f t="shared" ref="AL395:AL400" si="198">AG395+AI395+AJ395+AK395</f>
        <v>1607863.4</v>
      </c>
    </row>
    <row r="396" spans="1:38" ht="18.95" customHeight="1" x14ac:dyDescent="0.25">
      <c r="A396" s="102">
        <v>2</v>
      </c>
      <c r="B396" s="102" t="s">
        <v>1581</v>
      </c>
      <c r="C396" s="102">
        <v>1</v>
      </c>
      <c r="D396" s="102">
        <v>25</v>
      </c>
      <c r="E396" s="208">
        <v>992100</v>
      </c>
      <c r="F396" s="350"/>
      <c r="G396" s="208">
        <v>358804</v>
      </c>
      <c r="H396" s="208"/>
      <c r="I396" s="208"/>
      <c r="J396" s="227">
        <f t="shared" ref="J396:J400" si="199">+E396+F396+G396+H396</f>
        <v>1350904</v>
      </c>
      <c r="K396" s="102">
        <v>1</v>
      </c>
      <c r="L396" s="102">
        <v>24</v>
      </c>
      <c r="M396" s="208">
        <v>661400</v>
      </c>
      <c r="N396" s="350"/>
      <c r="O396" s="208">
        <v>358804</v>
      </c>
      <c r="P396" s="208"/>
      <c r="Q396" s="208"/>
      <c r="R396" s="227">
        <f t="shared" ref="R396:R400" si="200">M396+O396+P396+Q396</f>
        <v>1020204</v>
      </c>
      <c r="S396" s="227">
        <f t="shared" si="194"/>
        <v>0</v>
      </c>
      <c r="T396" s="227">
        <f t="shared" si="195"/>
        <v>330700</v>
      </c>
      <c r="U396" s="227">
        <f t="shared" si="196"/>
        <v>0</v>
      </c>
      <c r="V396" s="74">
        <f t="shared" ref="V396:V400" si="201">J396-R396</f>
        <v>330700</v>
      </c>
      <c r="W396" s="102">
        <v>1</v>
      </c>
      <c r="X396" s="102">
        <v>26</v>
      </c>
      <c r="Y396" s="208">
        <v>1058240</v>
      </c>
      <c r="Z396" s="350"/>
      <c r="AA396" s="208">
        <v>358804</v>
      </c>
      <c r="AB396" s="208"/>
      <c r="AC396" s="208"/>
      <c r="AD396" s="227">
        <f t="shared" si="197"/>
        <v>1417044</v>
      </c>
      <c r="AE396" s="102">
        <v>1</v>
      </c>
      <c r="AF396" s="102">
        <v>27</v>
      </c>
      <c r="AG396" s="208">
        <v>1124380</v>
      </c>
      <c r="AH396" s="350"/>
      <c r="AI396" s="208">
        <v>358804</v>
      </c>
      <c r="AJ396" s="208"/>
      <c r="AK396" s="208"/>
      <c r="AL396" s="227">
        <f t="shared" si="198"/>
        <v>1483184</v>
      </c>
    </row>
    <row r="397" spans="1:38" ht="18.95" customHeight="1" x14ac:dyDescent="0.25">
      <c r="A397" s="102">
        <v>3</v>
      </c>
      <c r="B397" s="102" t="s">
        <v>1429</v>
      </c>
      <c r="C397" s="102">
        <v>1</v>
      </c>
      <c r="D397" s="102">
        <v>1</v>
      </c>
      <c r="E397" s="208">
        <v>992100</v>
      </c>
      <c r="F397" s="350"/>
      <c r="G397" s="208">
        <v>19842</v>
      </c>
      <c r="H397" s="208"/>
      <c r="I397" s="208"/>
      <c r="J397" s="227">
        <f t="shared" si="199"/>
        <v>1011942</v>
      </c>
      <c r="K397" s="102">
        <v>1</v>
      </c>
      <c r="L397" s="102">
        <v>0</v>
      </c>
      <c r="M397" s="208">
        <v>661400</v>
      </c>
      <c r="N397" s="350"/>
      <c r="O397" s="208">
        <v>0</v>
      </c>
      <c r="P397" s="208"/>
      <c r="Q397" s="208"/>
      <c r="R397" s="227">
        <f t="shared" si="200"/>
        <v>661400</v>
      </c>
      <c r="S397" s="227">
        <f t="shared" si="194"/>
        <v>0</v>
      </c>
      <c r="T397" s="227">
        <f t="shared" si="195"/>
        <v>330700</v>
      </c>
      <c r="U397" s="227">
        <f t="shared" si="196"/>
        <v>19842</v>
      </c>
      <c r="V397" s="74">
        <f t="shared" si="201"/>
        <v>350542</v>
      </c>
      <c r="W397" s="102">
        <v>1</v>
      </c>
      <c r="X397" s="102">
        <v>2</v>
      </c>
      <c r="Y397" s="208">
        <v>1058240</v>
      </c>
      <c r="Z397" s="350"/>
      <c r="AA397" s="208">
        <v>42329.599999999999</v>
      </c>
      <c r="AB397" s="208"/>
      <c r="AC397" s="208"/>
      <c r="AD397" s="227">
        <f t="shared" si="197"/>
        <v>1100569.6000000001</v>
      </c>
      <c r="AE397" s="102">
        <v>1</v>
      </c>
      <c r="AF397" s="102">
        <v>3</v>
      </c>
      <c r="AG397" s="208">
        <v>1124380</v>
      </c>
      <c r="AH397" s="350"/>
      <c r="AI397" s="208">
        <v>67462.8</v>
      </c>
      <c r="AJ397" s="208"/>
      <c r="AK397" s="208"/>
      <c r="AL397" s="227">
        <f t="shared" si="198"/>
        <v>1191842.8</v>
      </c>
    </row>
    <row r="398" spans="1:38" ht="18.95" customHeight="1" x14ac:dyDescent="0.25">
      <c r="A398" s="102">
        <v>4</v>
      </c>
      <c r="B398" s="102" t="s">
        <v>1583</v>
      </c>
      <c r="C398" s="102">
        <v>1</v>
      </c>
      <c r="D398" s="102">
        <v>19</v>
      </c>
      <c r="E398" s="208">
        <v>992100</v>
      </c>
      <c r="F398" s="350"/>
      <c r="G398" s="208">
        <v>297630</v>
      </c>
      <c r="H398" s="208"/>
      <c r="I398" s="208"/>
      <c r="J398" s="227">
        <f t="shared" si="199"/>
        <v>1289730</v>
      </c>
      <c r="K398" s="102">
        <v>1</v>
      </c>
      <c r="L398" s="102">
        <v>18</v>
      </c>
      <c r="M398" s="208">
        <v>661400</v>
      </c>
      <c r="N398" s="350"/>
      <c r="O398" s="208">
        <v>215282</v>
      </c>
      <c r="P398" s="208"/>
      <c r="Q398" s="208"/>
      <c r="R398" s="227">
        <f t="shared" si="200"/>
        <v>876682</v>
      </c>
      <c r="S398" s="227">
        <f t="shared" si="194"/>
        <v>0</v>
      </c>
      <c r="T398" s="227">
        <f t="shared" si="195"/>
        <v>330700</v>
      </c>
      <c r="U398" s="227">
        <f t="shared" si="196"/>
        <v>82348</v>
      </c>
      <c r="V398" s="74">
        <f t="shared" si="201"/>
        <v>413048</v>
      </c>
      <c r="W398" s="102">
        <v>1</v>
      </c>
      <c r="X398" s="102">
        <v>20</v>
      </c>
      <c r="Y398" s="208">
        <v>1058240</v>
      </c>
      <c r="Z398" s="350"/>
      <c r="AA398" s="208">
        <v>317472</v>
      </c>
      <c r="AB398" s="208"/>
      <c r="AC398" s="208"/>
      <c r="AD398" s="227">
        <f t="shared" si="197"/>
        <v>1375712</v>
      </c>
      <c r="AE398" s="102">
        <v>1</v>
      </c>
      <c r="AF398" s="102">
        <v>21</v>
      </c>
      <c r="AG398" s="208">
        <v>1124380</v>
      </c>
      <c r="AH398" s="350"/>
      <c r="AI398" s="208">
        <v>337314</v>
      </c>
      <c r="AJ398" s="208"/>
      <c r="AK398" s="208"/>
      <c r="AL398" s="227">
        <f t="shared" si="198"/>
        <v>1461694</v>
      </c>
    </row>
    <row r="399" spans="1:38" ht="18.95" customHeight="1" x14ac:dyDescent="0.25">
      <c r="A399" s="102">
        <v>5</v>
      </c>
      <c r="B399" s="102" t="s">
        <v>1584</v>
      </c>
      <c r="C399" s="102">
        <v>1</v>
      </c>
      <c r="D399" s="102">
        <v>2</v>
      </c>
      <c r="E399" s="208">
        <v>992100</v>
      </c>
      <c r="F399" s="350"/>
      <c r="G399" s="208">
        <v>39684</v>
      </c>
      <c r="H399" s="208"/>
      <c r="I399" s="208"/>
      <c r="J399" s="227">
        <f t="shared" si="199"/>
        <v>1031784</v>
      </c>
      <c r="K399" s="102">
        <v>1</v>
      </c>
      <c r="L399" s="102">
        <v>1</v>
      </c>
      <c r="M399" s="208">
        <v>661400</v>
      </c>
      <c r="N399" s="350"/>
      <c r="O399" s="208">
        <v>13228</v>
      </c>
      <c r="P399" s="208"/>
      <c r="Q399" s="208"/>
      <c r="R399" s="227">
        <f t="shared" si="200"/>
        <v>674628</v>
      </c>
      <c r="S399" s="227">
        <f t="shared" si="194"/>
        <v>0</v>
      </c>
      <c r="T399" s="227">
        <f t="shared" si="195"/>
        <v>330700</v>
      </c>
      <c r="U399" s="227">
        <f t="shared" si="196"/>
        <v>26456</v>
      </c>
      <c r="V399" s="74">
        <f t="shared" si="201"/>
        <v>357156</v>
      </c>
      <c r="W399" s="102">
        <v>1</v>
      </c>
      <c r="X399" s="102">
        <v>3</v>
      </c>
      <c r="Y399" s="208">
        <v>1058240</v>
      </c>
      <c r="Z399" s="350"/>
      <c r="AA399" s="208">
        <v>63494.399999999994</v>
      </c>
      <c r="AB399" s="208"/>
      <c r="AC399" s="208"/>
      <c r="AD399" s="227">
        <f t="shared" si="197"/>
        <v>1121734.3999999999</v>
      </c>
      <c r="AE399" s="102">
        <v>1</v>
      </c>
      <c r="AF399" s="102">
        <v>4</v>
      </c>
      <c r="AG399" s="208">
        <v>1124380</v>
      </c>
      <c r="AH399" s="350"/>
      <c r="AI399" s="208">
        <v>89950.400000000009</v>
      </c>
      <c r="AJ399" s="208"/>
      <c r="AK399" s="208"/>
      <c r="AL399" s="227">
        <f t="shared" si="198"/>
        <v>1214330.3999999999</v>
      </c>
    </row>
    <row r="400" spans="1:38" ht="18.95" customHeight="1" x14ac:dyDescent="0.25">
      <c r="A400" s="102">
        <v>6</v>
      </c>
      <c r="B400" s="102" t="s">
        <v>1585</v>
      </c>
      <c r="C400" s="102">
        <v>1</v>
      </c>
      <c r="D400" s="102">
        <v>15</v>
      </c>
      <c r="E400" s="208">
        <v>992100</v>
      </c>
      <c r="F400" s="350"/>
      <c r="G400" s="208">
        <v>297630</v>
      </c>
      <c r="H400" s="208"/>
      <c r="I400" s="208"/>
      <c r="J400" s="227">
        <f t="shared" si="199"/>
        <v>1289730</v>
      </c>
      <c r="K400" s="102">
        <v>1</v>
      </c>
      <c r="L400" s="102">
        <v>14</v>
      </c>
      <c r="M400" s="208">
        <v>661400</v>
      </c>
      <c r="N400" s="350"/>
      <c r="O400" s="208">
        <v>185192.00000000003</v>
      </c>
      <c r="P400" s="208"/>
      <c r="Q400" s="208"/>
      <c r="R400" s="227">
        <f t="shared" si="200"/>
        <v>846592</v>
      </c>
      <c r="S400" s="227">
        <f t="shared" si="194"/>
        <v>0</v>
      </c>
      <c r="T400" s="227">
        <f t="shared" si="195"/>
        <v>330700</v>
      </c>
      <c r="U400" s="227">
        <f t="shared" si="196"/>
        <v>112437.99999999997</v>
      </c>
      <c r="V400" s="74">
        <f t="shared" si="201"/>
        <v>443138</v>
      </c>
      <c r="W400" s="102">
        <v>1</v>
      </c>
      <c r="X400" s="102">
        <v>16</v>
      </c>
      <c r="Y400" s="208">
        <v>1058240</v>
      </c>
      <c r="Z400" s="350"/>
      <c r="AA400" s="208">
        <v>317472</v>
      </c>
      <c r="AB400" s="208"/>
      <c r="AC400" s="208"/>
      <c r="AD400" s="227">
        <f t="shared" si="197"/>
        <v>1375712</v>
      </c>
      <c r="AE400" s="102">
        <v>1</v>
      </c>
      <c r="AF400" s="102">
        <v>17</v>
      </c>
      <c r="AG400" s="208">
        <v>1124380</v>
      </c>
      <c r="AH400" s="350"/>
      <c r="AI400" s="208">
        <v>337314</v>
      </c>
      <c r="AJ400" s="208"/>
      <c r="AK400" s="208"/>
      <c r="AL400" s="227">
        <f t="shared" si="198"/>
        <v>1461694</v>
      </c>
    </row>
    <row r="403" spans="1:38" ht="16.5" x14ac:dyDescent="0.3">
      <c r="A403" s="30"/>
      <c r="B403" s="217" t="s">
        <v>230</v>
      </c>
      <c r="C403" s="31"/>
      <c r="D403" s="31"/>
      <c r="E403" s="31"/>
      <c r="G403" s="31"/>
      <c r="H403" s="31"/>
      <c r="I403" s="31"/>
      <c r="J403" s="3"/>
      <c r="K403" s="22"/>
      <c r="L403" s="180"/>
      <c r="M403" s="22"/>
      <c r="N403" s="375"/>
      <c r="O403" s="180"/>
      <c r="P403" s="22"/>
      <c r="Q403" s="292"/>
      <c r="R403" s="133"/>
      <c r="S403" s="180"/>
      <c r="T403" s="180"/>
      <c r="U403" s="180"/>
      <c r="V403" s="22"/>
      <c r="W403" s="31"/>
      <c r="X403" s="31"/>
      <c r="Y403" s="31"/>
      <c r="AA403" s="31"/>
      <c r="AB403" s="31"/>
      <c r="AC403" s="31"/>
      <c r="AD403" s="3"/>
      <c r="AE403" s="31"/>
      <c r="AF403" s="31"/>
      <c r="AG403" s="31"/>
      <c r="AI403" s="31"/>
      <c r="AJ403" s="31"/>
      <c r="AK403" s="31"/>
      <c r="AL403" s="3"/>
    </row>
    <row r="404" spans="1:38" ht="16.5" customHeight="1" thickBot="1" x14ac:dyDescent="0.3">
      <c r="A404" s="30"/>
      <c r="B404" s="1507"/>
      <c r="C404" s="177"/>
      <c r="D404" s="177"/>
      <c r="E404" s="177"/>
      <c r="F404" s="336"/>
      <c r="G404" s="177"/>
      <c r="H404" s="1507"/>
      <c r="I404" s="177"/>
      <c r="J404" s="178"/>
      <c r="K404" s="9"/>
      <c r="L404" s="9"/>
      <c r="M404" s="178"/>
      <c r="N404" s="363"/>
      <c r="O404" s="218"/>
      <c r="P404" s="219"/>
      <c r="Q404" s="1675"/>
      <c r="R404" s="1675"/>
      <c r="S404" s="1675"/>
      <c r="T404" s="133"/>
      <c r="U404" s="133"/>
      <c r="V404" s="148"/>
      <c r="W404" s="9"/>
      <c r="X404" s="9"/>
      <c r="Y404" s="9"/>
      <c r="Z404" s="373"/>
      <c r="AA404" s="9"/>
      <c r="AB404" s="1509"/>
      <c r="AC404" s="9"/>
      <c r="AD404" s="178"/>
      <c r="AE404" s="9"/>
      <c r="AF404" s="9"/>
      <c r="AG404" s="9"/>
      <c r="AH404" s="373"/>
      <c r="AI404" s="9"/>
      <c r="AJ404" s="1509"/>
      <c r="AK404" s="9"/>
      <c r="AL404" s="178"/>
    </row>
    <row r="405" spans="1:38" s="181" customFormat="1" ht="36" customHeight="1" x14ac:dyDescent="0.25">
      <c r="A405" s="30"/>
      <c r="B405" s="1885" t="s">
        <v>4745</v>
      </c>
      <c r="C405" s="1885"/>
      <c r="D405" s="1885"/>
      <c r="E405" s="1885"/>
      <c r="F405" s="1885"/>
      <c r="G405" s="1885"/>
      <c r="H405" s="1885"/>
      <c r="I405" s="1885"/>
      <c r="J405" s="1885"/>
      <c r="K405" s="1885"/>
      <c r="L405" s="1885"/>
      <c r="M405" s="180"/>
      <c r="N405" s="346"/>
      <c r="O405" s="34"/>
      <c r="P405" s="180"/>
      <c r="Q405" s="31"/>
      <c r="R405" s="41" t="s">
        <v>228</v>
      </c>
      <c r="S405" s="34"/>
      <c r="T405" s="34"/>
      <c r="U405" s="34"/>
      <c r="V405" s="180"/>
      <c r="W405" s="134"/>
      <c r="X405" s="134"/>
      <c r="Y405" s="134"/>
      <c r="Z405" s="337"/>
      <c r="AA405" s="31"/>
      <c r="AB405" s="179"/>
      <c r="AC405" s="31"/>
      <c r="AD405" s="31"/>
      <c r="AE405" s="134"/>
      <c r="AF405" s="134"/>
      <c r="AG405" s="134"/>
      <c r="AH405" s="337"/>
      <c r="AI405" s="31"/>
      <c r="AJ405" s="179"/>
      <c r="AK405" s="31"/>
      <c r="AL405" s="31"/>
    </row>
    <row r="406" spans="1:38" ht="17.25" customHeight="1" x14ac:dyDescent="0.25">
      <c r="A406" s="239"/>
      <c r="B406" s="240"/>
      <c r="C406" s="1515" t="s">
        <v>1684</v>
      </c>
      <c r="D406" s="1515"/>
      <c r="E406" s="1515"/>
      <c r="F406" s="1516"/>
      <c r="G406" s="241"/>
      <c r="H406" s="242"/>
      <c r="I406" s="1517"/>
      <c r="J406" s="243"/>
      <c r="K406" s="1518" t="s">
        <v>395</v>
      </c>
      <c r="L406" s="1515"/>
      <c r="M406" s="1515"/>
      <c r="N406" s="1516"/>
      <c r="O406" s="1519"/>
      <c r="P406" s="1517"/>
      <c r="Q406" s="243"/>
      <c r="R406" s="243"/>
      <c r="S406" s="1873" t="s">
        <v>264</v>
      </c>
      <c r="T406" s="1874"/>
      <c r="U406" s="1874"/>
      <c r="V406" s="1875"/>
      <c r="W406" s="1515" t="s">
        <v>4719</v>
      </c>
      <c r="X406" s="1515"/>
      <c r="Y406" s="1515"/>
      <c r="Z406" s="1516"/>
      <c r="AA406" s="241"/>
      <c r="AB406" s="242"/>
      <c r="AC406" s="1517"/>
      <c r="AD406" s="243"/>
      <c r="AE406" s="1515" t="s">
        <v>1685</v>
      </c>
      <c r="AF406" s="1515"/>
      <c r="AG406" s="1515"/>
      <c r="AH406" s="1516"/>
      <c r="AI406" s="241"/>
      <c r="AJ406" s="242"/>
      <c r="AK406" s="1517"/>
      <c r="AL406" s="243"/>
    </row>
    <row r="407" spans="1:38" s="181" customFormat="1" ht="16.5" customHeight="1" x14ac:dyDescent="0.25">
      <c r="A407" s="244"/>
      <c r="B407" s="245"/>
      <c r="C407" s="239"/>
      <c r="D407" s="239"/>
      <c r="E407" s="239"/>
      <c r="F407" s="374" t="s">
        <v>262</v>
      </c>
      <c r="G407" s="246"/>
      <c r="H407" s="247"/>
      <c r="I407" s="243"/>
      <c r="J407" s="220"/>
      <c r="K407" s="239"/>
      <c r="L407" s="239"/>
      <c r="M407" s="239"/>
      <c r="N407" s="346"/>
      <c r="O407" s="248" t="s">
        <v>262</v>
      </c>
      <c r="P407" s="248"/>
      <c r="Q407" s="22"/>
      <c r="R407" s="220"/>
      <c r="S407" s="239"/>
      <c r="T407" s="1881" t="s">
        <v>259</v>
      </c>
      <c r="U407" s="1881" t="s">
        <v>262</v>
      </c>
      <c r="V407" s="239"/>
      <c r="W407" s="239"/>
      <c r="X407" s="239"/>
      <c r="Y407" s="239"/>
      <c r="Z407" s="374" t="s">
        <v>262</v>
      </c>
      <c r="AA407" s="246"/>
      <c r="AB407" s="247"/>
      <c r="AC407" s="243"/>
      <c r="AD407" s="220"/>
      <c r="AE407" s="239"/>
      <c r="AF407" s="239"/>
      <c r="AG407" s="239"/>
      <c r="AH407" s="374" t="s">
        <v>262</v>
      </c>
      <c r="AI407" s="246"/>
      <c r="AJ407" s="247"/>
      <c r="AK407" s="243"/>
      <c r="AL407" s="220"/>
    </row>
    <row r="408" spans="1:38" s="181" customFormat="1" ht="89.25" x14ac:dyDescent="0.25">
      <c r="A408" s="224" t="s">
        <v>114</v>
      </c>
      <c r="B408" s="1511" t="s">
        <v>231</v>
      </c>
      <c r="C408" s="1511" t="s">
        <v>223</v>
      </c>
      <c r="D408" s="1511" t="s">
        <v>258</v>
      </c>
      <c r="E408" s="1513" t="s">
        <v>259</v>
      </c>
      <c r="F408" s="530" t="s">
        <v>333</v>
      </c>
      <c r="G408" s="258" t="s">
        <v>311</v>
      </c>
      <c r="H408" s="258" t="s">
        <v>260</v>
      </c>
      <c r="I408" s="258" t="s">
        <v>312</v>
      </c>
      <c r="J408" s="1513" t="s">
        <v>261</v>
      </c>
      <c r="K408" s="1511" t="s">
        <v>223</v>
      </c>
      <c r="L408" s="1511" t="s">
        <v>258</v>
      </c>
      <c r="M408" s="1513" t="s">
        <v>259</v>
      </c>
      <c r="N408" s="531" t="s">
        <v>333</v>
      </c>
      <c r="O408" s="258" t="s">
        <v>311</v>
      </c>
      <c r="P408" s="258" t="s">
        <v>260</v>
      </c>
      <c r="Q408" s="258" t="s">
        <v>312</v>
      </c>
      <c r="R408" s="1513" t="s">
        <v>261</v>
      </c>
      <c r="S408" s="1511" t="s">
        <v>223</v>
      </c>
      <c r="T408" s="1882"/>
      <c r="U408" s="1882"/>
      <c r="V408" s="1511" t="s">
        <v>263</v>
      </c>
      <c r="W408" s="1511" t="s">
        <v>223</v>
      </c>
      <c r="X408" s="1511" t="s">
        <v>258</v>
      </c>
      <c r="Y408" s="1513" t="s">
        <v>259</v>
      </c>
      <c r="Z408" s="530" t="s">
        <v>333</v>
      </c>
      <c r="AA408" s="258" t="s">
        <v>311</v>
      </c>
      <c r="AB408" s="258" t="s">
        <v>260</v>
      </c>
      <c r="AC408" s="258" t="s">
        <v>312</v>
      </c>
      <c r="AD408" s="1513" t="s">
        <v>261</v>
      </c>
      <c r="AE408" s="1511" t="s">
        <v>223</v>
      </c>
      <c r="AF408" s="1511" t="s">
        <v>258</v>
      </c>
      <c r="AG408" s="1513" t="s">
        <v>259</v>
      </c>
      <c r="AH408" s="530" t="s">
        <v>333</v>
      </c>
      <c r="AI408" s="258" t="s">
        <v>311</v>
      </c>
      <c r="AJ408" s="258" t="s">
        <v>260</v>
      </c>
      <c r="AK408" s="258" t="s">
        <v>312</v>
      </c>
      <c r="AL408" s="1513" t="s">
        <v>261</v>
      </c>
    </row>
    <row r="409" spans="1:38" s="15" customFormat="1" ht="12.75" x14ac:dyDescent="0.25">
      <c r="A409" s="123">
        <v>1</v>
      </c>
      <c r="B409" s="123">
        <v>2</v>
      </c>
      <c r="C409" s="224">
        <v>3</v>
      </c>
      <c r="D409" s="123">
        <v>4</v>
      </c>
      <c r="E409" s="123">
        <v>5</v>
      </c>
      <c r="F409" s="347">
        <v>6</v>
      </c>
      <c r="G409" s="123">
        <v>7</v>
      </c>
      <c r="H409" s="123">
        <v>8</v>
      </c>
      <c r="I409" s="224">
        <v>9</v>
      </c>
      <c r="J409" s="123">
        <v>10</v>
      </c>
      <c r="K409" s="123">
        <v>11</v>
      </c>
      <c r="L409" s="224">
        <v>12</v>
      </c>
      <c r="M409" s="123">
        <v>13</v>
      </c>
      <c r="N409" s="347">
        <v>14</v>
      </c>
      <c r="O409" s="224">
        <v>15</v>
      </c>
      <c r="P409" s="123">
        <v>16</v>
      </c>
      <c r="Q409" s="123">
        <v>17</v>
      </c>
      <c r="R409" s="224">
        <v>18</v>
      </c>
      <c r="S409" s="123">
        <v>19</v>
      </c>
      <c r="T409" s="123">
        <v>20</v>
      </c>
      <c r="U409" s="224">
        <v>21</v>
      </c>
      <c r="V409" s="123">
        <v>22</v>
      </c>
      <c r="W409" s="224">
        <v>23</v>
      </c>
      <c r="X409" s="123">
        <v>24</v>
      </c>
      <c r="Y409" s="224">
        <v>25</v>
      </c>
      <c r="Z409" s="123">
        <v>26</v>
      </c>
      <c r="AA409" s="224">
        <v>27</v>
      </c>
      <c r="AB409" s="123">
        <v>28</v>
      </c>
      <c r="AC409" s="224">
        <v>29</v>
      </c>
      <c r="AD409" s="123">
        <v>30</v>
      </c>
      <c r="AE409" s="224">
        <v>31</v>
      </c>
      <c r="AF409" s="123">
        <v>32</v>
      </c>
      <c r="AG409" s="224">
        <v>33</v>
      </c>
      <c r="AH409" s="123">
        <v>34</v>
      </c>
      <c r="AI409" s="224">
        <v>35</v>
      </c>
      <c r="AJ409" s="123">
        <v>36</v>
      </c>
      <c r="AK409" s="224">
        <v>37</v>
      </c>
      <c r="AL409" s="123">
        <v>38</v>
      </c>
    </row>
    <row r="410" spans="1:38" x14ac:dyDescent="0.25">
      <c r="A410" s="102"/>
      <c r="B410" s="226" t="s">
        <v>265</v>
      </c>
      <c r="C410" s="102"/>
      <c r="D410" s="102"/>
      <c r="E410" s="208"/>
      <c r="F410" s="350"/>
      <c r="G410" s="208"/>
      <c r="H410" s="208"/>
      <c r="I410" s="208"/>
      <c r="J410" s="208"/>
      <c r="K410" s="102"/>
      <c r="L410" s="102"/>
      <c r="M410" s="208"/>
      <c r="N410" s="350"/>
      <c r="O410" s="208"/>
      <c r="P410" s="208"/>
      <c r="Q410" s="208"/>
      <c r="R410" s="208"/>
      <c r="S410" s="227"/>
      <c r="T410" s="227"/>
      <c r="U410" s="227"/>
      <c r="V410" s="1508"/>
      <c r="W410" s="102"/>
      <c r="X410" s="102"/>
      <c r="Y410" s="208"/>
      <c r="Z410" s="350"/>
      <c r="AA410" s="208"/>
      <c r="AB410" s="208"/>
      <c r="AC410" s="208"/>
      <c r="AD410" s="208"/>
      <c r="AE410" s="102"/>
      <c r="AF410" s="102"/>
      <c r="AG410" s="208"/>
      <c r="AH410" s="350"/>
      <c r="AI410" s="208"/>
      <c r="AJ410" s="208"/>
      <c r="AK410" s="208"/>
      <c r="AL410" s="208"/>
    </row>
    <row r="411" spans="1:38" x14ac:dyDescent="0.25">
      <c r="A411" s="102"/>
      <c r="B411" s="226"/>
      <c r="C411" s="102"/>
      <c r="D411" s="102"/>
      <c r="E411" s="208"/>
      <c r="F411" s="350"/>
      <c r="G411" s="208"/>
      <c r="H411" s="208"/>
      <c r="I411" s="208"/>
      <c r="J411" s="208"/>
      <c r="K411" s="102"/>
      <c r="L411" s="102"/>
      <c r="M411" s="208"/>
      <c r="N411" s="350"/>
      <c r="O411" s="208"/>
      <c r="P411" s="208"/>
      <c r="Q411" s="208"/>
      <c r="R411" s="208"/>
      <c r="S411" s="227"/>
      <c r="T411" s="227"/>
      <c r="U411" s="227"/>
      <c r="V411" s="1508"/>
      <c r="W411" s="102"/>
      <c r="X411" s="102"/>
      <c r="Y411" s="208"/>
      <c r="Z411" s="350"/>
      <c r="AA411" s="208"/>
      <c r="AB411" s="208"/>
      <c r="AC411" s="208"/>
      <c r="AD411" s="208"/>
      <c r="AE411" s="102"/>
      <c r="AF411" s="102"/>
      <c r="AG411" s="208"/>
      <c r="AH411" s="350"/>
      <c r="AI411" s="208"/>
      <c r="AJ411" s="208"/>
      <c r="AK411" s="208"/>
      <c r="AL411" s="208"/>
    </row>
    <row r="412" spans="1:38" ht="14.25" x14ac:dyDescent="0.25">
      <c r="A412" s="102"/>
      <c r="B412" s="228" t="s">
        <v>113</v>
      </c>
      <c r="C412" s="229">
        <f>SUM(C414:C437)</f>
        <v>24</v>
      </c>
      <c r="D412" s="227">
        <f t="shared" ref="D412:AL412" si="202">SUM(D414:D437)</f>
        <v>245</v>
      </c>
      <c r="E412" s="227">
        <f t="shared" si="202"/>
        <v>23909610</v>
      </c>
      <c r="F412" s="227">
        <f t="shared" si="202"/>
        <v>0</v>
      </c>
      <c r="G412" s="227">
        <f t="shared" si="202"/>
        <v>4514039.4000000004</v>
      </c>
      <c r="H412" s="227">
        <f t="shared" si="202"/>
        <v>8000</v>
      </c>
      <c r="I412" s="227">
        <f t="shared" si="202"/>
        <v>0</v>
      </c>
      <c r="J412" s="229">
        <f>SUM(J414:J437)</f>
        <v>28431649.399999999</v>
      </c>
      <c r="K412" s="229">
        <f t="shared" si="202"/>
        <v>24</v>
      </c>
      <c r="L412" s="227"/>
      <c r="M412" s="227">
        <f t="shared" si="202"/>
        <v>15939740</v>
      </c>
      <c r="N412" s="227">
        <f t="shared" si="202"/>
        <v>0</v>
      </c>
      <c r="O412" s="227">
        <f t="shared" si="202"/>
        <v>3195207.8</v>
      </c>
      <c r="P412" s="227">
        <f t="shared" si="202"/>
        <v>8000</v>
      </c>
      <c r="Q412" s="227">
        <f t="shared" si="202"/>
        <v>0</v>
      </c>
      <c r="R412" s="229">
        <f>SUM(R414:R437)</f>
        <v>19142947.800000001</v>
      </c>
      <c r="S412" s="227">
        <f t="shared" si="202"/>
        <v>0</v>
      </c>
      <c r="T412" s="227">
        <f t="shared" si="202"/>
        <v>7969870</v>
      </c>
      <c r="U412" s="227">
        <f t="shared" si="202"/>
        <v>1318831.6000000001</v>
      </c>
      <c r="V412" s="227">
        <f t="shared" si="202"/>
        <v>9288701.5999999996</v>
      </c>
      <c r="W412" s="229">
        <f t="shared" si="202"/>
        <v>24</v>
      </c>
      <c r="X412" s="227"/>
      <c r="Y412" s="227">
        <f t="shared" si="202"/>
        <v>25503584</v>
      </c>
      <c r="Z412" s="227">
        <f t="shared" si="202"/>
        <v>0</v>
      </c>
      <c r="AA412" s="227">
        <f t="shared" si="202"/>
        <v>5150041.6400000025</v>
      </c>
      <c r="AB412" s="227">
        <f t="shared" si="202"/>
        <v>8000</v>
      </c>
      <c r="AC412" s="227">
        <f t="shared" si="202"/>
        <v>0</v>
      </c>
      <c r="AD412" s="229">
        <f t="shared" si="202"/>
        <v>30661625.639999989</v>
      </c>
      <c r="AE412" s="227">
        <f t="shared" si="202"/>
        <v>24</v>
      </c>
      <c r="AF412" s="227"/>
      <c r="AG412" s="227">
        <f t="shared" si="202"/>
        <v>27097558</v>
      </c>
      <c r="AH412" s="227">
        <f t="shared" si="202"/>
        <v>0</v>
      </c>
      <c r="AI412" s="227">
        <f t="shared" si="202"/>
        <v>5839220.4400000004</v>
      </c>
      <c r="AJ412" s="227">
        <f t="shared" si="202"/>
        <v>8000</v>
      </c>
      <c r="AK412" s="227">
        <f t="shared" si="202"/>
        <v>0</v>
      </c>
      <c r="AL412" s="229">
        <f t="shared" si="202"/>
        <v>32944778.439999998</v>
      </c>
    </row>
    <row r="413" spans="1:38" ht="14.25" thickBot="1" x14ac:dyDescent="0.3">
      <c r="A413" s="102"/>
      <c r="B413" s="191" t="s">
        <v>126</v>
      </c>
      <c r="C413" s="102"/>
      <c r="D413" s="102"/>
      <c r="E413" s="208"/>
      <c r="F413" s="350"/>
      <c r="G413" s="208"/>
      <c r="H413" s="208"/>
      <c r="I413" s="208"/>
      <c r="J413" s="208"/>
      <c r="K413" s="102"/>
      <c r="L413" s="102"/>
      <c r="M413" s="208"/>
      <c r="N413" s="350"/>
      <c r="O413" s="208"/>
      <c r="P413" s="208"/>
      <c r="Q413" s="208"/>
      <c r="R413" s="208"/>
      <c r="S413" s="227"/>
      <c r="T413" s="227"/>
      <c r="U413" s="227"/>
      <c r="V413" s="1508"/>
      <c r="W413" s="102"/>
      <c r="X413" s="102"/>
      <c r="Y413" s="208"/>
      <c r="Z413" s="350"/>
      <c r="AA413" s="208"/>
      <c r="AB413" s="208"/>
      <c r="AC413" s="208"/>
      <c r="AD413" s="208"/>
      <c r="AE413" s="102"/>
      <c r="AF413" s="102"/>
      <c r="AG413" s="208"/>
      <c r="AH413" s="350"/>
      <c r="AI413" s="208"/>
      <c r="AJ413" s="208"/>
      <c r="AK413" s="208"/>
      <c r="AL413" s="208"/>
    </row>
    <row r="414" spans="1:38" ht="18.95" customHeight="1" x14ac:dyDescent="0.25">
      <c r="A414" s="102">
        <v>1</v>
      </c>
      <c r="B414" s="102" t="s">
        <v>6963</v>
      </c>
      <c r="C414" s="102">
        <v>1</v>
      </c>
      <c r="D414" s="102">
        <v>12</v>
      </c>
      <c r="E414" s="208">
        <v>1091310</v>
      </c>
      <c r="F414" s="350"/>
      <c r="G414" s="208">
        <v>261914.4</v>
      </c>
      <c r="H414" s="1520"/>
      <c r="I414" s="208"/>
      <c r="J414" s="227">
        <f>+E414+F414+G414+H414</f>
        <v>1353224.4</v>
      </c>
      <c r="K414" s="102">
        <v>1</v>
      </c>
      <c r="L414" s="102">
        <v>11</v>
      </c>
      <c r="M414" s="208">
        <v>727540</v>
      </c>
      <c r="N414" s="350"/>
      <c r="O414" s="208">
        <v>160058.79999999999</v>
      </c>
      <c r="P414" s="1520"/>
      <c r="Q414" s="208"/>
      <c r="R414" s="227">
        <f>M414+O414+P414+Q414</f>
        <v>887598.8</v>
      </c>
      <c r="S414" s="227">
        <f t="shared" ref="S414:S437" si="203">C414-K414</f>
        <v>0</v>
      </c>
      <c r="T414" s="227">
        <f t="shared" ref="T414:T437" si="204">+E414-M414</f>
        <v>363770</v>
      </c>
      <c r="U414" s="227">
        <f t="shared" ref="U414:U437" si="205">+G414+H414+I414-O414-P414-Q414</f>
        <v>101855.6</v>
      </c>
      <c r="V414" s="74">
        <f>J414-R414</f>
        <v>465625.59999999986</v>
      </c>
      <c r="W414" s="102">
        <v>1</v>
      </c>
      <c r="X414" s="102">
        <v>13</v>
      </c>
      <c r="Y414" s="208">
        <v>1164064</v>
      </c>
      <c r="Z414" s="350"/>
      <c r="AA414" s="208">
        <v>302656.64000000001</v>
      </c>
      <c r="AB414" s="1520"/>
      <c r="AC414" s="208"/>
      <c r="AD414" s="227">
        <f t="shared" ref="AD414:AD437" si="206">Y414+AA414+AB414+AC414</f>
        <v>1466720.6400000001</v>
      </c>
      <c r="AE414" s="102">
        <v>1</v>
      </c>
      <c r="AF414" s="102">
        <v>14</v>
      </c>
      <c r="AG414" s="208">
        <v>1236818</v>
      </c>
      <c r="AH414" s="350"/>
      <c r="AI414" s="208">
        <v>346309.04</v>
      </c>
      <c r="AJ414" s="208"/>
      <c r="AK414" s="208"/>
      <c r="AL414" s="227">
        <f t="shared" ref="AL414:AL437" si="207">AG414+AI414+AJ414+AK414</f>
        <v>1583127.04</v>
      </c>
    </row>
    <row r="415" spans="1:38" ht="18.95" customHeight="1" x14ac:dyDescent="0.25">
      <c r="A415" s="102">
        <v>2</v>
      </c>
      <c r="B415" s="102" t="s">
        <v>6964</v>
      </c>
      <c r="C415" s="102">
        <v>1</v>
      </c>
      <c r="D415" s="102">
        <v>6</v>
      </c>
      <c r="E415" s="208">
        <v>992100</v>
      </c>
      <c r="F415" s="350"/>
      <c r="G415" s="208">
        <v>119052</v>
      </c>
      <c r="H415" s="1521"/>
      <c r="I415" s="208"/>
      <c r="J415" s="227">
        <f t="shared" ref="J415:J419" si="208">+E415+F415+G415+H415</f>
        <v>1111152</v>
      </c>
      <c r="K415" s="102">
        <v>1</v>
      </c>
      <c r="L415" s="102">
        <v>5</v>
      </c>
      <c r="M415" s="208">
        <v>661400</v>
      </c>
      <c r="N415" s="350"/>
      <c r="O415" s="208">
        <v>66140</v>
      </c>
      <c r="P415" s="1521"/>
      <c r="Q415" s="208"/>
      <c r="R415" s="227">
        <f t="shared" ref="R415:R419" si="209">M415+O415+P415+Q415</f>
        <v>727540</v>
      </c>
      <c r="S415" s="227">
        <f t="shared" si="203"/>
        <v>0</v>
      </c>
      <c r="T415" s="227">
        <f t="shared" si="204"/>
        <v>330700</v>
      </c>
      <c r="U415" s="227">
        <f t="shared" si="205"/>
        <v>52912</v>
      </c>
      <c r="V415" s="74">
        <f t="shared" ref="V415:V419" si="210">J415-R415</f>
        <v>383612</v>
      </c>
      <c r="W415" s="102">
        <v>1</v>
      </c>
      <c r="X415" s="102">
        <v>7</v>
      </c>
      <c r="Y415" s="208">
        <v>1058240</v>
      </c>
      <c r="Z415" s="350"/>
      <c r="AA415" s="208">
        <v>148153.60000000001</v>
      </c>
      <c r="AB415" s="1521"/>
      <c r="AC415" s="208"/>
      <c r="AD415" s="227">
        <f t="shared" si="206"/>
        <v>1206393.6000000001</v>
      </c>
      <c r="AE415" s="102">
        <v>1</v>
      </c>
      <c r="AF415" s="102">
        <v>8</v>
      </c>
      <c r="AG415" s="208">
        <v>1124380</v>
      </c>
      <c r="AH415" s="350"/>
      <c r="AI415" s="208">
        <v>179900.79999999999</v>
      </c>
      <c r="AJ415" s="208"/>
      <c r="AK415" s="208"/>
      <c r="AL415" s="227">
        <f t="shared" si="207"/>
        <v>1304280.8</v>
      </c>
    </row>
    <row r="416" spans="1:38" ht="18.95" customHeight="1" x14ac:dyDescent="0.25">
      <c r="A416" s="102">
        <v>3</v>
      </c>
      <c r="B416" s="102" t="s">
        <v>1586</v>
      </c>
      <c r="C416" s="102">
        <v>1</v>
      </c>
      <c r="D416" s="102">
        <v>25</v>
      </c>
      <c r="E416" s="208">
        <v>992100</v>
      </c>
      <c r="F416" s="350"/>
      <c r="G416" s="208">
        <v>410723</v>
      </c>
      <c r="H416" s="1521"/>
      <c r="I416" s="208"/>
      <c r="J416" s="227">
        <f t="shared" si="208"/>
        <v>1402823</v>
      </c>
      <c r="K416" s="102">
        <v>1</v>
      </c>
      <c r="L416" s="102">
        <v>24</v>
      </c>
      <c r="M416" s="208">
        <v>661400</v>
      </c>
      <c r="N416" s="350"/>
      <c r="O416" s="208">
        <v>410723</v>
      </c>
      <c r="P416" s="1521"/>
      <c r="Q416" s="208"/>
      <c r="R416" s="227">
        <f t="shared" si="209"/>
        <v>1072123</v>
      </c>
      <c r="S416" s="227">
        <f t="shared" si="203"/>
        <v>0</v>
      </c>
      <c r="T416" s="227">
        <f t="shared" si="204"/>
        <v>330700</v>
      </c>
      <c r="U416" s="227">
        <f t="shared" si="205"/>
        <v>0</v>
      </c>
      <c r="V416" s="74">
        <f t="shared" si="210"/>
        <v>330700</v>
      </c>
      <c r="W416" s="102">
        <v>1</v>
      </c>
      <c r="X416" s="102">
        <v>26</v>
      </c>
      <c r="Y416" s="208">
        <v>1058240</v>
      </c>
      <c r="Z416" s="350"/>
      <c r="AA416" s="208">
        <v>410723</v>
      </c>
      <c r="AB416" s="1521"/>
      <c r="AC416" s="208"/>
      <c r="AD416" s="227">
        <f t="shared" si="206"/>
        <v>1468963</v>
      </c>
      <c r="AE416" s="102">
        <v>1</v>
      </c>
      <c r="AF416" s="102">
        <v>27</v>
      </c>
      <c r="AG416" s="208">
        <v>1124380</v>
      </c>
      <c r="AH416" s="350"/>
      <c r="AI416" s="208">
        <v>410723</v>
      </c>
      <c r="AJ416" s="208"/>
      <c r="AK416" s="208"/>
      <c r="AL416" s="227">
        <f t="shared" si="207"/>
        <v>1535103</v>
      </c>
    </row>
    <row r="417" spans="1:38" ht="18.95" customHeight="1" x14ac:dyDescent="0.25">
      <c r="A417" s="102">
        <v>4</v>
      </c>
      <c r="B417" s="102" t="s">
        <v>6965</v>
      </c>
      <c r="C417" s="102">
        <v>1</v>
      </c>
      <c r="D417" s="102">
        <v>16</v>
      </c>
      <c r="E417" s="208">
        <v>992100</v>
      </c>
      <c r="F417" s="350"/>
      <c r="G417" s="208">
        <v>198420</v>
      </c>
      <c r="H417" s="1521"/>
      <c r="I417" s="208"/>
      <c r="J417" s="227">
        <f t="shared" si="208"/>
        <v>1190520</v>
      </c>
      <c r="K417" s="102">
        <v>1</v>
      </c>
      <c r="L417" s="102">
        <v>15</v>
      </c>
      <c r="M417" s="208">
        <v>661400</v>
      </c>
      <c r="N417" s="350"/>
      <c r="O417" s="208">
        <v>198420</v>
      </c>
      <c r="P417" s="1521"/>
      <c r="Q417" s="208"/>
      <c r="R417" s="227">
        <f t="shared" si="209"/>
        <v>859820</v>
      </c>
      <c r="S417" s="227">
        <f t="shared" si="203"/>
        <v>0</v>
      </c>
      <c r="T417" s="227">
        <f t="shared" si="204"/>
        <v>330700</v>
      </c>
      <c r="U417" s="227">
        <f t="shared" si="205"/>
        <v>0</v>
      </c>
      <c r="V417" s="74">
        <f t="shared" si="210"/>
        <v>330700</v>
      </c>
      <c r="W417" s="102">
        <v>1</v>
      </c>
      <c r="X417" s="102">
        <v>17</v>
      </c>
      <c r="Y417" s="208">
        <v>1058240</v>
      </c>
      <c r="Z417" s="350"/>
      <c r="AA417" s="208">
        <v>198420</v>
      </c>
      <c r="AB417" s="1521"/>
      <c r="AC417" s="208"/>
      <c r="AD417" s="227">
        <f t="shared" si="206"/>
        <v>1256660</v>
      </c>
      <c r="AE417" s="102">
        <v>1</v>
      </c>
      <c r="AF417" s="102">
        <v>18</v>
      </c>
      <c r="AG417" s="208">
        <v>1124380</v>
      </c>
      <c r="AH417" s="350"/>
      <c r="AI417" s="208">
        <v>198420</v>
      </c>
      <c r="AJ417" s="208"/>
      <c r="AK417" s="208"/>
      <c r="AL417" s="227">
        <f t="shared" si="207"/>
        <v>1322800</v>
      </c>
    </row>
    <row r="418" spans="1:38" ht="18.95" customHeight="1" x14ac:dyDescent="0.25">
      <c r="A418" s="102">
        <v>5</v>
      </c>
      <c r="B418" s="102" t="s">
        <v>6966</v>
      </c>
      <c r="C418" s="102">
        <v>1</v>
      </c>
      <c r="D418" s="102">
        <v>3</v>
      </c>
      <c r="E418" s="208">
        <v>992100</v>
      </c>
      <c r="F418" s="350"/>
      <c r="G418" s="208">
        <v>59526</v>
      </c>
      <c r="H418" s="1521"/>
      <c r="I418" s="208"/>
      <c r="J418" s="227">
        <f t="shared" si="208"/>
        <v>1051626</v>
      </c>
      <c r="K418" s="102">
        <v>1</v>
      </c>
      <c r="L418" s="102">
        <v>2</v>
      </c>
      <c r="M418" s="208">
        <v>661400</v>
      </c>
      <c r="N418" s="350"/>
      <c r="O418" s="208">
        <v>26456</v>
      </c>
      <c r="P418" s="1521"/>
      <c r="Q418" s="208"/>
      <c r="R418" s="227">
        <f t="shared" si="209"/>
        <v>687856</v>
      </c>
      <c r="S418" s="227">
        <f t="shared" si="203"/>
        <v>0</v>
      </c>
      <c r="T418" s="227">
        <f t="shared" si="204"/>
        <v>330700</v>
      </c>
      <c r="U418" s="227">
        <f t="shared" si="205"/>
        <v>33070</v>
      </c>
      <c r="V418" s="74">
        <f t="shared" si="210"/>
        <v>363770</v>
      </c>
      <c r="W418" s="102">
        <v>1</v>
      </c>
      <c r="X418" s="102">
        <v>4</v>
      </c>
      <c r="Y418" s="208">
        <v>1058240</v>
      </c>
      <c r="Z418" s="350"/>
      <c r="AA418" s="208">
        <v>84659.199999999997</v>
      </c>
      <c r="AB418" s="1521"/>
      <c r="AC418" s="208"/>
      <c r="AD418" s="227">
        <f t="shared" si="206"/>
        <v>1142899.2</v>
      </c>
      <c r="AE418" s="102">
        <v>1</v>
      </c>
      <c r="AF418" s="102">
        <v>5</v>
      </c>
      <c r="AG418" s="208">
        <v>1124380</v>
      </c>
      <c r="AH418" s="350"/>
      <c r="AI418" s="208">
        <v>112438</v>
      </c>
      <c r="AJ418" s="208"/>
      <c r="AK418" s="208"/>
      <c r="AL418" s="227">
        <f t="shared" si="207"/>
        <v>1236818</v>
      </c>
    </row>
    <row r="419" spans="1:38" ht="18.95" customHeight="1" x14ac:dyDescent="0.25">
      <c r="A419" s="102">
        <v>6</v>
      </c>
      <c r="B419" s="102" t="s">
        <v>6967</v>
      </c>
      <c r="C419" s="102">
        <v>1</v>
      </c>
      <c r="D419" s="102">
        <v>13</v>
      </c>
      <c r="E419" s="208">
        <v>992100</v>
      </c>
      <c r="F419" s="350"/>
      <c r="G419" s="208">
        <v>257946</v>
      </c>
      <c r="H419" s="1521"/>
      <c r="I419" s="208"/>
      <c r="J419" s="227">
        <f t="shared" si="208"/>
        <v>1250046</v>
      </c>
      <c r="K419" s="102">
        <v>1</v>
      </c>
      <c r="L419" s="102">
        <v>12</v>
      </c>
      <c r="M419" s="208">
        <v>661400</v>
      </c>
      <c r="N419" s="350"/>
      <c r="O419" s="208">
        <v>158736</v>
      </c>
      <c r="P419" s="1521"/>
      <c r="Q419" s="208"/>
      <c r="R419" s="227">
        <f t="shared" si="209"/>
        <v>820136</v>
      </c>
      <c r="S419" s="227">
        <f t="shared" si="203"/>
        <v>0</v>
      </c>
      <c r="T419" s="227">
        <f t="shared" si="204"/>
        <v>330700</v>
      </c>
      <c r="U419" s="227">
        <f t="shared" si="205"/>
        <v>99210</v>
      </c>
      <c r="V419" s="74">
        <f t="shared" si="210"/>
        <v>429910</v>
      </c>
      <c r="W419" s="102">
        <v>1</v>
      </c>
      <c r="X419" s="102">
        <v>14</v>
      </c>
      <c r="Y419" s="208">
        <v>1058240</v>
      </c>
      <c r="Z419" s="350"/>
      <c r="AA419" s="208">
        <v>296307.20000000001</v>
      </c>
      <c r="AB419" s="1521"/>
      <c r="AC419" s="208"/>
      <c r="AD419" s="227">
        <f t="shared" si="206"/>
        <v>1354547.2</v>
      </c>
      <c r="AE419" s="102">
        <v>1</v>
      </c>
      <c r="AF419" s="102">
        <v>15</v>
      </c>
      <c r="AG419" s="208">
        <v>1124380</v>
      </c>
      <c r="AH419" s="350"/>
      <c r="AI419" s="208">
        <v>337314</v>
      </c>
      <c r="AJ419" s="208"/>
      <c r="AK419" s="208"/>
      <c r="AL419" s="227">
        <f t="shared" si="207"/>
        <v>1461694</v>
      </c>
    </row>
    <row r="420" spans="1:38" ht="18.95" customHeight="1" x14ac:dyDescent="0.25">
      <c r="A420" s="102">
        <v>7</v>
      </c>
      <c r="B420" s="102" t="s">
        <v>6968</v>
      </c>
      <c r="C420" s="102">
        <v>1</v>
      </c>
      <c r="D420" s="102">
        <v>16</v>
      </c>
      <c r="E420" s="208">
        <v>992100</v>
      </c>
      <c r="F420" s="350"/>
      <c r="G420" s="208">
        <v>198420</v>
      </c>
      <c r="H420" s="1521"/>
      <c r="I420" s="208"/>
      <c r="J420" s="227">
        <f>+E420+F420+G420+H420</f>
        <v>1190520</v>
      </c>
      <c r="K420" s="102">
        <v>1</v>
      </c>
      <c r="L420" s="102">
        <v>15</v>
      </c>
      <c r="M420" s="208">
        <v>661400</v>
      </c>
      <c r="N420" s="350"/>
      <c r="O420" s="208">
        <v>198420</v>
      </c>
      <c r="P420" s="1521"/>
      <c r="Q420" s="208"/>
      <c r="R420" s="227">
        <f>M420+O420+P420+Q420</f>
        <v>859820</v>
      </c>
      <c r="S420" s="227">
        <f t="shared" si="203"/>
        <v>0</v>
      </c>
      <c r="T420" s="227">
        <f t="shared" si="204"/>
        <v>330700</v>
      </c>
      <c r="U420" s="227">
        <f t="shared" si="205"/>
        <v>0</v>
      </c>
      <c r="V420" s="74">
        <f>J420-R420</f>
        <v>330700</v>
      </c>
      <c r="W420" s="102">
        <v>1</v>
      </c>
      <c r="X420" s="102">
        <v>17</v>
      </c>
      <c r="Y420" s="208">
        <v>1058240</v>
      </c>
      <c r="Z420" s="350"/>
      <c r="AA420" s="208">
        <v>198420</v>
      </c>
      <c r="AB420" s="1521"/>
      <c r="AC420" s="208"/>
      <c r="AD420" s="227">
        <f t="shared" si="206"/>
        <v>1256660</v>
      </c>
      <c r="AE420" s="102">
        <v>1</v>
      </c>
      <c r="AF420" s="102">
        <v>18</v>
      </c>
      <c r="AG420" s="208">
        <v>1124380</v>
      </c>
      <c r="AH420" s="350"/>
      <c r="AI420" s="208">
        <v>198420</v>
      </c>
      <c r="AJ420" s="208"/>
      <c r="AK420" s="208"/>
      <c r="AL420" s="227">
        <f t="shared" si="207"/>
        <v>1322800</v>
      </c>
    </row>
    <row r="421" spans="1:38" ht="18.95" customHeight="1" x14ac:dyDescent="0.25">
      <c r="A421" s="102">
        <v>8</v>
      </c>
      <c r="B421" s="102" t="s">
        <v>6969</v>
      </c>
      <c r="C421" s="102">
        <v>1</v>
      </c>
      <c r="D421" s="102">
        <v>30</v>
      </c>
      <c r="E421" s="208">
        <v>992100</v>
      </c>
      <c r="F421" s="350"/>
      <c r="G421" s="208">
        <v>547630</v>
      </c>
      <c r="H421" s="1521"/>
      <c r="I421" s="208"/>
      <c r="J421" s="227">
        <f t="shared" ref="J421:J425" si="211">+E421+F421+G421+H421</f>
        <v>1539730</v>
      </c>
      <c r="K421" s="102">
        <v>1</v>
      </c>
      <c r="L421" s="102">
        <v>29</v>
      </c>
      <c r="M421" s="208">
        <v>661400</v>
      </c>
      <c r="N421" s="350"/>
      <c r="O421" s="208">
        <v>547630</v>
      </c>
      <c r="P421" s="1521"/>
      <c r="Q421" s="208"/>
      <c r="R421" s="227">
        <f t="shared" ref="R421:R425" si="212">M421+O421+P421+Q421</f>
        <v>1209030</v>
      </c>
      <c r="S421" s="227">
        <f t="shared" si="203"/>
        <v>0</v>
      </c>
      <c r="T421" s="227">
        <f t="shared" si="204"/>
        <v>330700</v>
      </c>
      <c r="U421" s="227">
        <f t="shared" si="205"/>
        <v>0</v>
      </c>
      <c r="V421" s="74">
        <f t="shared" ref="V421:V425" si="213">J421-R421</f>
        <v>330700</v>
      </c>
      <c r="W421" s="102">
        <v>1</v>
      </c>
      <c r="X421" s="102">
        <v>31</v>
      </c>
      <c r="Y421" s="208">
        <v>1058240</v>
      </c>
      <c r="Z421" s="350"/>
      <c r="AA421" s="208">
        <v>547630</v>
      </c>
      <c r="AB421" s="1521"/>
      <c r="AC421" s="208"/>
      <c r="AD421" s="227">
        <f t="shared" si="206"/>
        <v>1605870</v>
      </c>
      <c r="AE421" s="102">
        <v>1</v>
      </c>
      <c r="AF421" s="102">
        <v>32</v>
      </c>
      <c r="AG421" s="208">
        <v>1124380</v>
      </c>
      <c r="AH421" s="350"/>
      <c r="AI421" s="208">
        <v>547630</v>
      </c>
      <c r="AJ421" s="208"/>
      <c r="AK421" s="208"/>
      <c r="AL421" s="227">
        <f t="shared" si="207"/>
        <v>1672010</v>
      </c>
    </row>
    <row r="422" spans="1:38" ht="18.95" customHeight="1" x14ac:dyDescent="0.25">
      <c r="A422" s="102">
        <v>9</v>
      </c>
      <c r="B422" s="102" t="s">
        <v>6970</v>
      </c>
      <c r="C422" s="102">
        <v>1</v>
      </c>
      <c r="D422" s="102">
        <v>3</v>
      </c>
      <c r="E422" s="208">
        <v>992100</v>
      </c>
      <c r="F422" s="350"/>
      <c r="G422" s="208">
        <v>59526</v>
      </c>
      <c r="H422" s="1521"/>
      <c r="I422" s="208"/>
      <c r="J422" s="227">
        <f t="shared" si="211"/>
        <v>1051626</v>
      </c>
      <c r="K422" s="102">
        <v>1</v>
      </c>
      <c r="L422" s="102">
        <v>2</v>
      </c>
      <c r="M422" s="208">
        <v>661400</v>
      </c>
      <c r="N422" s="350"/>
      <c r="O422" s="208">
        <v>26456</v>
      </c>
      <c r="P422" s="1521"/>
      <c r="Q422" s="208"/>
      <c r="R422" s="227">
        <f t="shared" si="212"/>
        <v>687856</v>
      </c>
      <c r="S422" s="227">
        <f t="shared" si="203"/>
        <v>0</v>
      </c>
      <c r="T422" s="227">
        <f t="shared" si="204"/>
        <v>330700</v>
      </c>
      <c r="U422" s="227">
        <f t="shared" si="205"/>
        <v>33070</v>
      </c>
      <c r="V422" s="74">
        <f t="shared" si="213"/>
        <v>363770</v>
      </c>
      <c r="W422" s="102">
        <v>1</v>
      </c>
      <c r="X422" s="102">
        <v>4</v>
      </c>
      <c r="Y422" s="208">
        <v>1058240</v>
      </c>
      <c r="Z422" s="350"/>
      <c r="AA422" s="208">
        <v>84659.199999999997</v>
      </c>
      <c r="AB422" s="1521"/>
      <c r="AC422" s="208"/>
      <c r="AD422" s="227">
        <f t="shared" si="206"/>
        <v>1142899.2</v>
      </c>
      <c r="AE422" s="102">
        <v>1</v>
      </c>
      <c r="AF422" s="102">
        <v>5</v>
      </c>
      <c r="AG422" s="208">
        <v>1124380</v>
      </c>
      <c r="AH422" s="350"/>
      <c r="AI422" s="208">
        <v>112438</v>
      </c>
      <c r="AJ422" s="208"/>
      <c r="AK422" s="208"/>
      <c r="AL422" s="227">
        <f t="shared" si="207"/>
        <v>1236818</v>
      </c>
    </row>
    <row r="423" spans="1:38" ht="18.95" customHeight="1" x14ac:dyDescent="0.25">
      <c r="A423" s="102">
        <v>10</v>
      </c>
      <c r="B423" s="102" t="s">
        <v>6971</v>
      </c>
      <c r="C423" s="102">
        <v>1</v>
      </c>
      <c r="D423" s="102">
        <v>13</v>
      </c>
      <c r="E423" s="208">
        <v>992100</v>
      </c>
      <c r="F423" s="350"/>
      <c r="G423" s="208">
        <v>257946</v>
      </c>
      <c r="H423" s="1521"/>
      <c r="I423" s="208"/>
      <c r="J423" s="227">
        <f t="shared" si="211"/>
        <v>1250046</v>
      </c>
      <c r="K423" s="102">
        <v>1</v>
      </c>
      <c r="L423" s="102">
        <v>12</v>
      </c>
      <c r="M423" s="208">
        <v>661400</v>
      </c>
      <c r="N423" s="350"/>
      <c r="O423" s="208">
        <v>158736</v>
      </c>
      <c r="P423" s="1521"/>
      <c r="Q423" s="208"/>
      <c r="R423" s="227">
        <f t="shared" si="212"/>
        <v>820136</v>
      </c>
      <c r="S423" s="227">
        <f t="shared" si="203"/>
        <v>0</v>
      </c>
      <c r="T423" s="227">
        <f t="shared" si="204"/>
        <v>330700</v>
      </c>
      <c r="U423" s="227">
        <f t="shared" si="205"/>
        <v>99210</v>
      </c>
      <c r="V423" s="74">
        <f t="shared" si="213"/>
        <v>429910</v>
      </c>
      <c r="W423" s="102">
        <v>1</v>
      </c>
      <c r="X423" s="102">
        <v>14</v>
      </c>
      <c r="Y423" s="208">
        <v>1058240</v>
      </c>
      <c r="Z423" s="350"/>
      <c r="AA423" s="208">
        <v>296307.20000000001</v>
      </c>
      <c r="AB423" s="1521"/>
      <c r="AC423" s="208"/>
      <c r="AD423" s="227">
        <f t="shared" si="206"/>
        <v>1354547.2</v>
      </c>
      <c r="AE423" s="102">
        <v>1</v>
      </c>
      <c r="AF423" s="102">
        <v>15</v>
      </c>
      <c r="AG423" s="208">
        <v>1124380</v>
      </c>
      <c r="AH423" s="350"/>
      <c r="AI423" s="208">
        <v>337314</v>
      </c>
      <c r="AJ423" s="208"/>
      <c r="AK423" s="208"/>
      <c r="AL423" s="227">
        <f t="shared" si="207"/>
        <v>1461694</v>
      </c>
    </row>
    <row r="424" spans="1:38" ht="18.95" customHeight="1" x14ac:dyDescent="0.25">
      <c r="A424" s="102">
        <v>11</v>
      </c>
      <c r="B424" s="102" t="s">
        <v>6972</v>
      </c>
      <c r="C424" s="102">
        <v>1</v>
      </c>
      <c r="D424" s="102">
        <v>13</v>
      </c>
      <c r="E424" s="208">
        <v>992100</v>
      </c>
      <c r="F424" s="350"/>
      <c r="G424" s="208">
        <v>257946</v>
      </c>
      <c r="H424" s="1521"/>
      <c r="I424" s="208"/>
      <c r="J424" s="227">
        <f t="shared" si="211"/>
        <v>1250046</v>
      </c>
      <c r="K424" s="102">
        <v>1</v>
      </c>
      <c r="L424" s="102">
        <v>12</v>
      </c>
      <c r="M424" s="208">
        <v>661400</v>
      </c>
      <c r="N424" s="350"/>
      <c r="O424" s="208">
        <v>158736</v>
      </c>
      <c r="P424" s="1521"/>
      <c r="Q424" s="208"/>
      <c r="R424" s="227">
        <f t="shared" si="212"/>
        <v>820136</v>
      </c>
      <c r="S424" s="227">
        <f t="shared" si="203"/>
        <v>0</v>
      </c>
      <c r="T424" s="227">
        <f t="shared" si="204"/>
        <v>330700</v>
      </c>
      <c r="U424" s="227">
        <f t="shared" si="205"/>
        <v>99210</v>
      </c>
      <c r="V424" s="74">
        <f t="shared" si="213"/>
        <v>429910</v>
      </c>
      <c r="W424" s="102">
        <v>1</v>
      </c>
      <c r="X424" s="102">
        <v>14</v>
      </c>
      <c r="Y424" s="208">
        <v>1058240</v>
      </c>
      <c r="Z424" s="350"/>
      <c r="AA424" s="208">
        <v>296307.20000000001</v>
      </c>
      <c r="AB424" s="1521"/>
      <c r="AC424" s="208"/>
      <c r="AD424" s="227">
        <f t="shared" si="206"/>
        <v>1354547.2</v>
      </c>
      <c r="AE424" s="102">
        <v>1</v>
      </c>
      <c r="AF424" s="102">
        <v>15</v>
      </c>
      <c r="AG424" s="208">
        <v>1124380</v>
      </c>
      <c r="AH424" s="350"/>
      <c r="AI424" s="208">
        <v>337314</v>
      </c>
      <c r="AJ424" s="208"/>
      <c r="AK424" s="208"/>
      <c r="AL424" s="227">
        <f t="shared" si="207"/>
        <v>1461694</v>
      </c>
    </row>
    <row r="425" spans="1:38" ht="18.95" customHeight="1" x14ac:dyDescent="0.25">
      <c r="A425" s="102">
        <v>12</v>
      </c>
      <c r="B425" s="102" t="s">
        <v>1587</v>
      </c>
      <c r="C425" s="102">
        <v>1</v>
      </c>
      <c r="D425" s="102">
        <v>8</v>
      </c>
      <c r="E425" s="208">
        <v>992100</v>
      </c>
      <c r="F425" s="350"/>
      <c r="G425" s="208">
        <v>158736</v>
      </c>
      <c r="H425" s="1521"/>
      <c r="I425" s="208"/>
      <c r="J425" s="227">
        <f t="shared" si="211"/>
        <v>1150836</v>
      </c>
      <c r="K425" s="102">
        <v>1</v>
      </c>
      <c r="L425" s="102">
        <v>7</v>
      </c>
      <c r="M425" s="208">
        <v>661400</v>
      </c>
      <c r="N425" s="350"/>
      <c r="O425" s="208">
        <v>92596</v>
      </c>
      <c r="P425" s="1521"/>
      <c r="Q425" s="208"/>
      <c r="R425" s="227">
        <f t="shared" si="212"/>
        <v>753996</v>
      </c>
      <c r="S425" s="227">
        <f t="shared" si="203"/>
        <v>0</v>
      </c>
      <c r="T425" s="227">
        <f t="shared" si="204"/>
        <v>330700</v>
      </c>
      <c r="U425" s="227">
        <f t="shared" si="205"/>
        <v>66140</v>
      </c>
      <c r="V425" s="74">
        <f t="shared" si="213"/>
        <v>396840</v>
      </c>
      <c r="W425" s="102">
        <v>1</v>
      </c>
      <c r="X425" s="102">
        <v>9</v>
      </c>
      <c r="Y425" s="208">
        <v>1058240</v>
      </c>
      <c r="Z425" s="350"/>
      <c r="AA425" s="208">
        <v>190483.20000000001</v>
      </c>
      <c r="AB425" s="1521"/>
      <c r="AC425" s="208"/>
      <c r="AD425" s="227">
        <f t="shared" si="206"/>
        <v>1248723.2</v>
      </c>
      <c r="AE425" s="102">
        <v>1</v>
      </c>
      <c r="AF425" s="102">
        <v>10</v>
      </c>
      <c r="AG425" s="208">
        <v>1124380</v>
      </c>
      <c r="AH425" s="350"/>
      <c r="AI425" s="208">
        <v>224876</v>
      </c>
      <c r="AJ425" s="208"/>
      <c r="AK425" s="208"/>
      <c r="AL425" s="227">
        <f t="shared" si="207"/>
        <v>1349256</v>
      </c>
    </row>
    <row r="426" spans="1:38" ht="18.95" customHeight="1" x14ac:dyDescent="0.25">
      <c r="A426" s="102">
        <v>13</v>
      </c>
      <c r="B426" s="102" t="s">
        <v>6973</v>
      </c>
      <c r="C426" s="102">
        <v>1</v>
      </c>
      <c r="D426" s="102">
        <v>8</v>
      </c>
      <c r="E426" s="208">
        <v>992100</v>
      </c>
      <c r="F426" s="350"/>
      <c r="G426" s="208">
        <v>158736</v>
      </c>
      <c r="H426" s="1521"/>
      <c r="I426" s="208"/>
      <c r="J426" s="227">
        <f>+E426+F426+G426+H426</f>
        <v>1150836</v>
      </c>
      <c r="K426" s="102">
        <v>1</v>
      </c>
      <c r="L426" s="102">
        <v>7</v>
      </c>
      <c r="M426" s="208">
        <v>661400</v>
      </c>
      <c r="N426" s="350"/>
      <c r="O426" s="208">
        <v>92596</v>
      </c>
      <c r="P426" s="1521"/>
      <c r="Q426" s="208"/>
      <c r="R426" s="227">
        <f>M426+O426+P426+Q426</f>
        <v>753996</v>
      </c>
      <c r="S426" s="227">
        <f t="shared" si="203"/>
        <v>0</v>
      </c>
      <c r="T426" s="227">
        <f t="shared" si="204"/>
        <v>330700</v>
      </c>
      <c r="U426" s="227">
        <f t="shared" si="205"/>
        <v>66140</v>
      </c>
      <c r="V426" s="74">
        <f>J426-R426</f>
        <v>396840</v>
      </c>
      <c r="W426" s="102">
        <v>1</v>
      </c>
      <c r="X426" s="102">
        <v>9</v>
      </c>
      <c r="Y426" s="208">
        <v>1058240</v>
      </c>
      <c r="Z426" s="350"/>
      <c r="AA426" s="208">
        <v>190483.20000000001</v>
      </c>
      <c r="AB426" s="1521"/>
      <c r="AC426" s="208"/>
      <c r="AD426" s="227">
        <f t="shared" si="206"/>
        <v>1248723.2</v>
      </c>
      <c r="AE426" s="102">
        <v>1</v>
      </c>
      <c r="AF426" s="102">
        <v>10</v>
      </c>
      <c r="AG426" s="208">
        <v>1124380</v>
      </c>
      <c r="AH426" s="350"/>
      <c r="AI426" s="208">
        <v>224876</v>
      </c>
      <c r="AJ426" s="208"/>
      <c r="AK426" s="208"/>
      <c r="AL426" s="227">
        <f t="shared" si="207"/>
        <v>1349256</v>
      </c>
    </row>
    <row r="427" spans="1:38" ht="18.95" customHeight="1" x14ac:dyDescent="0.25">
      <c r="A427" s="102">
        <v>14</v>
      </c>
      <c r="B427" s="102" t="s">
        <v>6974</v>
      </c>
      <c r="C427" s="102">
        <v>1</v>
      </c>
      <c r="D427" s="102">
        <v>8</v>
      </c>
      <c r="E427" s="208">
        <v>992100</v>
      </c>
      <c r="F427" s="350"/>
      <c r="G427" s="208">
        <v>158736</v>
      </c>
      <c r="H427" s="1521"/>
      <c r="I427" s="208"/>
      <c r="J427" s="227">
        <f t="shared" ref="J427:J431" si="214">+E427+F427+G427+H427</f>
        <v>1150836</v>
      </c>
      <c r="K427" s="102">
        <v>1</v>
      </c>
      <c r="L427" s="102">
        <v>7</v>
      </c>
      <c r="M427" s="208">
        <v>661400</v>
      </c>
      <c r="N427" s="350"/>
      <c r="O427" s="208">
        <v>92596</v>
      </c>
      <c r="P427" s="1521"/>
      <c r="Q427" s="208"/>
      <c r="R427" s="227">
        <f t="shared" ref="R427:R431" si="215">M427+O427+P427+Q427</f>
        <v>753996</v>
      </c>
      <c r="S427" s="227">
        <f t="shared" si="203"/>
        <v>0</v>
      </c>
      <c r="T427" s="227">
        <f t="shared" si="204"/>
        <v>330700</v>
      </c>
      <c r="U427" s="227">
        <f t="shared" si="205"/>
        <v>66140</v>
      </c>
      <c r="V427" s="74">
        <f t="shared" ref="V427:V431" si="216">J427-R427</f>
        <v>396840</v>
      </c>
      <c r="W427" s="102">
        <v>1</v>
      </c>
      <c r="X427" s="102">
        <v>9</v>
      </c>
      <c r="Y427" s="208">
        <v>1058240</v>
      </c>
      <c r="Z427" s="350"/>
      <c r="AA427" s="208">
        <v>190483.20000000001</v>
      </c>
      <c r="AB427" s="1521"/>
      <c r="AC427" s="208"/>
      <c r="AD427" s="227">
        <f t="shared" si="206"/>
        <v>1248723.2</v>
      </c>
      <c r="AE427" s="102">
        <v>1</v>
      </c>
      <c r="AF427" s="102">
        <v>10</v>
      </c>
      <c r="AG427" s="208">
        <v>1124380</v>
      </c>
      <c r="AH427" s="350"/>
      <c r="AI427" s="208">
        <v>224876</v>
      </c>
      <c r="AJ427" s="208"/>
      <c r="AK427" s="208"/>
      <c r="AL427" s="227">
        <f t="shared" si="207"/>
        <v>1349256</v>
      </c>
    </row>
    <row r="428" spans="1:38" ht="18.95" customHeight="1" x14ac:dyDescent="0.25">
      <c r="A428" s="102">
        <v>15</v>
      </c>
      <c r="B428" s="102" t="s">
        <v>1588</v>
      </c>
      <c r="C428" s="102">
        <v>1</v>
      </c>
      <c r="D428" s="102">
        <v>8</v>
      </c>
      <c r="E428" s="208">
        <v>992100</v>
      </c>
      <c r="F428" s="350"/>
      <c r="G428" s="208">
        <v>158736</v>
      </c>
      <c r="H428" s="1521"/>
      <c r="I428" s="208"/>
      <c r="J428" s="227">
        <f t="shared" si="214"/>
        <v>1150836</v>
      </c>
      <c r="K428" s="102">
        <v>1</v>
      </c>
      <c r="L428" s="102">
        <v>7</v>
      </c>
      <c r="M428" s="208">
        <v>661400</v>
      </c>
      <c r="N428" s="350"/>
      <c r="O428" s="208">
        <v>92596</v>
      </c>
      <c r="P428" s="1521"/>
      <c r="Q428" s="208"/>
      <c r="R428" s="227">
        <f t="shared" si="215"/>
        <v>753996</v>
      </c>
      <c r="S428" s="227">
        <f t="shared" si="203"/>
        <v>0</v>
      </c>
      <c r="T428" s="227">
        <f t="shared" si="204"/>
        <v>330700</v>
      </c>
      <c r="U428" s="227">
        <f t="shared" si="205"/>
        <v>66140</v>
      </c>
      <c r="V428" s="74">
        <f t="shared" si="216"/>
        <v>396840</v>
      </c>
      <c r="W428" s="102">
        <v>1</v>
      </c>
      <c r="X428" s="102">
        <v>9</v>
      </c>
      <c r="Y428" s="208">
        <v>1058240</v>
      </c>
      <c r="Z428" s="350"/>
      <c r="AA428" s="208">
        <v>190483.20000000001</v>
      </c>
      <c r="AB428" s="1521"/>
      <c r="AC428" s="208"/>
      <c r="AD428" s="227">
        <f t="shared" si="206"/>
        <v>1248723.2</v>
      </c>
      <c r="AE428" s="102">
        <v>1</v>
      </c>
      <c r="AF428" s="102">
        <v>10</v>
      </c>
      <c r="AG428" s="208">
        <v>1124380</v>
      </c>
      <c r="AH428" s="350"/>
      <c r="AI428" s="208">
        <v>224876</v>
      </c>
      <c r="AJ428" s="208"/>
      <c r="AK428" s="208"/>
      <c r="AL428" s="227">
        <f t="shared" si="207"/>
        <v>1349256</v>
      </c>
    </row>
    <row r="429" spans="1:38" ht="18.95" customHeight="1" x14ac:dyDescent="0.25">
      <c r="A429" s="102">
        <v>16</v>
      </c>
      <c r="B429" s="102" t="s">
        <v>6975</v>
      </c>
      <c r="C429" s="102">
        <v>1</v>
      </c>
      <c r="D429" s="102">
        <v>3</v>
      </c>
      <c r="E429" s="208">
        <v>992100</v>
      </c>
      <c r="F429" s="350"/>
      <c r="G429" s="208">
        <v>59526</v>
      </c>
      <c r="H429" s="1521"/>
      <c r="I429" s="208"/>
      <c r="J429" s="227">
        <f t="shared" si="214"/>
        <v>1051626</v>
      </c>
      <c r="K429" s="102">
        <v>1</v>
      </c>
      <c r="L429" s="102">
        <v>2</v>
      </c>
      <c r="M429" s="208">
        <v>661400</v>
      </c>
      <c r="N429" s="350"/>
      <c r="O429" s="208">
        <v>26456</v>
      </c>
      <c r="P429" s="1521"/>
      <c r="Q429" s="208"/>
      <c r="R429" s="227">
        <f t="shared" si="215"/>
        <v>687856</v>
      </c>
      <c r="S429" s="227">
        <f t="shared" si="203"/>
        <v>0</v>
      </c>
      <c r="T429" s="227">
        <f t="shared" si="204"/>
        <v>330700</v>
      </c>
      <c r="U429" s="227">
        <f t="shared" si="205"/>
        <v>33070</v>
      </c>
      <c r="V429" s="74">
        <f t="shared" si="216"/>
        <v>363770</v>
      </c>
      <c r="W429" s="102">
        <v>1</v>
      </c>
      <c r="X429" s="102">
        <v>4</v>
      </c>
      <c r="Y429" s="208">
        <v>1058240</v>
      </c>
      <c r="Z429" s="350"/>
      <c r="AA429" s="208">
        <v>84659.199999999997</v>
      </c>
      <c r="AB429" s="1521"/>
      <c r="AC429" s="208"/>
      <c r="AD429" s="227">
        <f t="shared" si="206"/>
        <v>1142899.2</v>
      </c>
      <c r="AE429" s="102">
        <v>1</v>
      </c>
      <c r="AF429" s="102">
        <v>5</v>
      </c>
      <c r="AG429" s="208">
        <v>1124380</v>
      </c>
      <c r="AH429" s="350"/>
      <c r="AI429" s="208">
        <v>112438</v>
      </c>
      <c r="AJ429" s="208"/>
      <c r="AK429" s="208"/>
      <c r="AL429" s="227">
        <f t="shared" si="207"/>
        <v>1236818</v>
      </c>
    </row>
    <row r="430" spans="1:38" ht="18.95" customHeight="1" x14ac:dyDescent="0.25">
      <c r="A430" s="102">
        <v>17</v>
      </c>
      <c r="B430" s="102" t="s">
        <v>6976</v>
      </c>
      <c r="C430" s="102">
        <v>1</v>
      </c>
      <c r="D430" s="102">
        <v>8</v>
      </c>
      <c r="E430" s="208">
        <v>992100</v>
      </c>
      <c r="F430" s="350"/>
      <c r="G430" s="208">
        <v>158736</v>
      </c>
      <c r="H430" s="1521"/>
      <c r="I430" s="208"/>
      <c r="J430" s="227">
        <f t="shared" si="214"/>
        <v>1150836</v>
      </c>
      <c r="K430" s="102">
        <v>1</v>
      </c>
      <c r="L430" s="102">
        <v>7</v>
      </c>
      <c r="M430" s="208">
        <v>661400</v>
      </c>
      <c r="N430" s="350"/>
      <c r="O430" s="208">
        <v>92596</v>
      </c>
      <c r="P430" s="1521"/>
      <c r="Q430" s="208"/>
      <c r="R430" s="227">
        <f t="shared" si="215"/>
        <v>753996</v>
      </c>
      <c r="S430" s="227">
        <f t="shared" si="203"/>
        <v>0</v>
      </c>
      <c r="T430" s="227">
        <f t="shared" si="204"/>
        <v>330700</v>
      </c>
      <c r="U430" s="227">
        <f t="shared" si="205"/>
        <v>66140</v>
      </c>
      <c r="V430" s="74">
        <f t="shared" si="216"/>
        <v>396840</v>
      </c>
      <c r="W430" s="102">
        <v>1</v>
      </c>
      <c r="X430" s="102">
        <v>9</v>
      </c>
      <c r="Y430" s="208">
        <v>1058240</v>
      </c>
      <c r="Z430" s="350"/>
      <c r="AA430" s="208">
        <v>190483.20000000001</v>
      </c>
      <c r="AB430" s="1521"/>
      <c r="AC430" s="208"/>
      <c r="AD430" s="227">
        <f t="shared" si="206"/>
        <v>1248723.2</v>
      </c>
      <c r="AE430" s="102">
        <v>1</v>
      </c>
      <c r="AF430" s="102">
        <v>10</v>
      </c>
      <c r="AG430" s="208">
        <v>1124380</v>
      </c>
      <c r="AH430" s="350"/>
      <c r="AI430" s="208">
        <v>224876</v>
      </c>
      <c r="AJ430" s="208"/>
      <c r="AK430" s="208"/>
      <c r="AL430" s="227">
        <f t="shared" si="207"/>
        <v>1349256</v>
      </c>
    </row>
    <row r="431" spans="1:38" ht="18.95" customHeight="1" x14ac:dyDescent="0.25">
      <c r="A431" s="102">
        <v>18</v>
      </c>
      <c r="B431" s="102" t="s">
        <v>6977</v>
      </c>
      <c r="C431" s="102">
        <v>1</v>
      </c>
      <c r="D431" s="102">
        <v>8</v>
      </c>
      <c r="E431" s="208">
        <v>992100</v>
      </c>
      <c r="F431" s="350"/>
      <c r="G431" s="208">
        <v>158736</v>
      </c>
      <c r="H431" s="1521"/>
      <c r="I431" s="208"/>
      <c r="J431" s="227">
        <f t="shared" si="214"/>
        <v>1150836</v>
      </c>
      <c r="K431" s="102">
        <v>1</v>
      </c>
      <c r="L431" s="102">
        <v>7</v>
      </c>
      <c r="M431" s="208">
        <v>661400</v>
      </c>
      <c r="N431" s="350"/>
      <c r="O431" s="208">
        <v>92596</v>
      </c>
      <c r="P431" s="1521"/>
      <c r="Q431" s="208"/>
      <c r="R431" s="227">
        <f t="shared" si="215"/>
        <v>753996</v>
      </c>
      <c r="S431" s="227">
        <f t="shared" si="203"/>
        <v>0</v>
      </c>
      <c r="T431" s="227">
        <f t="shared" si="204"/>
        <v>330700</v>
      </c>
      <c r="U431" s="227">
        <f t="shared" si="205"/>
        <v>66140</v>
      </c>
      <c r="V431" s="74">
        <f t="shared" si="216"/>
        <v>396840</v>
      </c>
      <c r="W431" s="102">
        <v>1</v>
      </c>
      <c r="X431" s="102">
        <v>9</v>
      </c>
      <c r="Y431" s="208">
        <v>1058240</v>
      </c>
      <c r="Z431" s="350"/>
      <c r="AA431" s="208">
        <v>190483.20000000001</v>
      </c>
      <c r="AB431" s="1521"/>
      <c r="AC431" s="208"/>
      <c r="AD431" s="227">
        <f t="shared" si="206"/>
        <v>1248723.2</v>
      </c>
      <c r="AE431" s="102">
        <v>1</v>
      </c>
      <c r="AF431" s="102">
        <v>10</v>
      </c>
      <c r="AG431" s="208">
        <v>1124380</v>
      </c>
      <c r="AH431" s="350"/>
      <c r="AI431" s="208">
        <v>224876</v>
      </c>
      <c r="AJ431" s="208"/>
      <c r="AK431" s="208"/>
      <c r="AL431" s="227">
        <f t="shared" si="207"/>
        <v>1349256</v>
      </c>
    </row>
    <row r="432" spans="1:38" ht="18.95" customHeight="1" x14ac:dyDescent="0.25">
      <c r="A432" s="102">
        <v>19</v>
      </c>
      <c r="B432" s="102" t="s">
        <v>6978</v>
      </c>
      <c r="C432" s="102">
        <v>1</v>
      </c>
      <c r="D432" s="102">
        <v>8</v>
      </c>
      <c r="E432" s="208">
        <v>992100</v>
      </c>
      <c r="F432" s="350"/>
      <c r="G432" s="208">
        <v>158736</v>
      </c>
      <c r="H432" s="1521"/>
      <c r="I432" s="208"/>
      <c r="J432" s="227">
        <f>+E432+F432+G432+H432</f>
        <v>1150836</v>
      </c>
      <c r="K432" s="102">
        <v>1</v>
      </c>
      <c r="L432" s="102">
        <v>7</v>
      </c>
      <c r="M432" s="208">
        <v>661400</v>
      </c>
      <c r="N432" s="350"/>
      <c r="O432" s="208">
        <v>92596</v>
      </c>
      <c r="P432" s="1521"/>
      <c r="Q432" s="208"/>
      <c r="R432" s="227">
        <f>M432+O432+P432+Q432</f>
        <v>753996</v>
      </c>
      <c r="S432" s="227">
        <f t="shared" si="203"/>
        <v>0</v>
      </c>
      <c r="T432" s="227">
        <f t="shared" si="204"/>
        <v>330700</v>
      </c>
      <c r="U432" s="227">
        <f t="shared" si="205"/>
        <v>66140</v>
      </c>
      <c r="V432" s="74">
        <f>J432-R432</f>
        <v>396840</v>
      </c>
      <c r="W432" s="102">
        <v>1</v>
      </c>
      <c r="X432" s="102">
        <v>9</v>
      </c>
      <c r="Y432" s="208">
        <v>1058240</v>
      </c>
      <c r="Z432" s="350"/>
      <c r="AA432" s="208">
        <v>190483.20000000001</v>
      </c>
      <c r="AB432" s="1521"/>
      <c r="AC432" s="208"/>
      <c r="AD432" s="227">
        <f t="shared" si="206"/>
        <v>1248723.2</v>
      </c>
      <c r="AE432" s="102">
        <v>1</v>
      </c>
      <c r="AF432" s="102">
        <v>10</v>
      </c>
      <c r="AG432" s="208">
        <v>1124380</v>
      </c>
      <c r="AH432" s="350"/>
      <c r="AI432" s="208">
        <v>224876</v>
      </c>
      <c r="AJ432" s="208"/>
      <c r="AK432" s="208"/>
      <c r="AL432" s="227">
        <f t="shared" si="207"/>
        <v>1349256</v>
      </c>
    </row>
    <row r="433" spans="1:38" ht="18.95" customHeight="1" x14ac:dyDescent="0.25">
      <c r="A433" s="102">
        <v>20</v>
      </c>
      <c r="B433" s="102" t="s">
        <v>6979</v>
      </c>
      <c r="C433" s="102">
        <v>1</v>
      </c>
      <c r="D433" s="102">
        <v>8</v>
      </c>
      <c r="E433" s="208">
        <v>992100</v>
      </c>
      <c r="F433" s="350"/>
      <c r="G433" s="208">
        <v>158736</v>
      </c>
      <c r="H433" s="1521"/>
      <c r="I433" s="208"/>
      <c r="J433" s="227">
        <f t="shared" ref="J433:J437" si="217">+E433+F433+G433+H433</f>
        <v>1150836</v>
      </c>
      <c r="K433" s="102">
        <v>1</v>
      </c>
      <c r="L433" s="102">
        <v>7</v>
      </c>
      <c r="M433" s="208">
        <v>661400</v>
      </c>
      <c r="N433" s="350"/>
      <c r="O433" s="208">
        <v>92596</v>
      </c>
      <c r="P433" s="1521"/>
      <c r="Q433" s="208"/>
      <c r="R433" s="227">
        <f t="shared" ref="R433:R437" si="218">M433+O433+P433+Q433</f>
        <v>753996</v>
      </c>
      <c r="S433" s="227">
        <f t="shared" si="203"/>
        <v>0</v>
      </c>
      <c r="T433" s="227">
        <f t="shared" si="204"/>
        <v>330700</v>
      </c>
      <c r="U433" s="227">
        <f t="shared" si="205"/>
        <v>66140</v>
      </c>
      <c r="V433" s="74">
        <f t="shared" ref="V433:V437" si="219">J433-R433</f>
        <v>396840</v>
      </c>
      <c r="W433" s="102">
        <v>1</v>
      </c>
      <c r="X433" s="102">
        <v>9</v>
      </c>
      <c r="Y433" s="208">
        <v>1058240</v>
      </c>
      <c r="Z433" s="350"/>
      <c r="AA433" s="208">
        <v>190483.20000000001</v>
      </c>
      <c r="AB433" s="1521"/>
      <c r="AC433" s="208"/>
      <c r="AD433" s="227">
        <f t="shared" si="206"/>
        <v>1248723.2</v>
      </c>
      <c r="AE433" s="102">
        <v>1</v>
      </c>
      <c r="AF433" s="102">
        <v>10</v>
      </c>
      <c r="AG433" s="208">
        <v>1124380</v>
      </c>
      <c r="AH433" s="350"/>
      <c r="AI433" s="208">
        <v>224876</v>
      </c>
      <c r="AJ433" s="208"/>
      <c r="AK433" s="208"/>
      <c r="AL433" s="227">
        <f t="shared" si="207"/>
        <v>1349256</v>
      </c>
    </row>
    <row r="434" spans="1:38" ht="18.95" customHeight="1" x14ac:dyDescent="0.25">
      <c r="A434" s="102">
        <v>21</v>
      </c>
      <c r="B434" s="102" t="s">
        <v>6980</v>
      </c>
      <c r="C434" s="102">
        <v>1</v>
      </c>
      <c r="D434" s="102">
        <v>8</v>
      </c>
      <c r="E434" s="208">
        <v>992100</v>
      </c>
      <c r="F434" s="350"/>
      <c r="G434" s="208">
        <v>158736</v>
      </c>
      <c r="H434" s="1521"/>
      <c r="I434" s="208"/>
      <c r="J434" s="227">
        <f t="shared" si="217"/>
        <v>1150836</v>
      </c>
      <c r="K434" s="102">
        <v>1</v>
      </c>
      <c r="L434" s="102">
        <v>7</v>
      </c>
      <c r="M434" s="208">
        <v>661400</v>
      </c>
      <c r="N434" s="350"/>
      <c r="O434" s="208">
        <v>92596</v>
      </c>
      <c r="P434" s="1521"/>
      <c r="Q434" s="208"/>
      <c r="R434" s="227">
        <f t="shared" si="218"/>
        <v>753996</v>
      </c>
      <c r="S434" s="227">
        <f t="shared" si="203"/>
        <v>0</v>
      </c>
      <c r="T434" s="227">
        <f t="shared" si="204"/>
        <v>330700</v>
      </c>
      <c r="U434" s="227">
        <f t="shared" si="205"/>
        <v>66140</v>
      </c>
      <c r="V434" s="74">
        <f t="shared" si="219"/>
        <v>396840</v>
      </c>
      <c r="W434" s="102">
        <v>1</v>
      </c>
      <c r="X434" s="102">
        <v>9</v>
      </c>
      <c r="Y434" s="208">
        <v>1058240</v>
      </c>
      <c r="Z434" s="350"/>
      <c r="AA434" s="208">
        <v>190483.20000000001</v>
      </c>
      <c r="AB434" s="1521"/>
      <c r="AC434" s="208"/>
      <c r="AD434" s="227">
        <f t="shared" si="206"/>
        <v>1248723.2</v>
      </c>
      <c r="AE434" s="102">
        <v>1</v>
      </c>
      <c r="AF434" s="102">
        <v>10</v>
      </c>
      <c r="AG434" s="208">
        <v>1124380</v>
      </c>
      <c r="AH434" s="350"/>
      <c r="AI434" s="208">
        <v>224876</v>
      </c>
      <c r="AJ434" s="208"/>
      <c r="AK434" s="208"/>
      <c r="AL434" s="227">
        <f t="shared" si="207"/>
        <v>1349256</v>
      </c>
    </row>
    <row r="435" spans="1:38" ht="18.95" customHeight="1" x14ac:dyDescent="0.25">
      <c r="A435" s="102">
        <v>22</v>
      </c>
      <c r="B435" s="102" t="s">
        <v>6981</v>
      </c>
      <c r="C435" s="102">
        <v>1</v>
      </c>
      <c r="D435" s="102">
        <v>8</v>
      </c>
      <c r="E435" s="208">
        <v>992100</v>
      </c>
      <c r="F435" s="350"/>
      <c r="G435" s="208">
        <v>158736</v>
      </c>
      <c r="H435" s="1521"/>
      <c r="I435" s="208"/>
      <c r="J435" s="227">
        <f t="shared" si="217"/>
        <v>1150836</v>
      </c>
      <c r="K435" s="102">
        <v>1</v>
      </c>
      <c r="L435" s="102">
        <v>7</v>
      </c>
      <c r="M435" s="208">
        <v>661400</v>
      </c>
      <c r="N435" s="350"/>
      <c r="O435" s="208">
        <v>92596</v>
      </c>
      <c r="P435" s="1521"/>
      <c r="Q435" s="208"/>
      <c r="R435" s="227">
        <f t="shared" si="218"/>
        <v>753996</v>
      </c>
      <c r="S435" s="227">
        <f t="shared" si="203"/>
        <v>0</v>
      </c>
      <c r="T435" s="227">
        <f t="shared" si="204"/>
        <v>330700</v>
      </c>
      <c r="U435" s="227">
        <f t="shared" si="205"/>
        <v>66140</v>
      </c>
      <c r="V435" s="74">
        <f t="shared" si="219"/>
        <v>396840</v>
      </c>
      <c r="W435" s="102">
        <v>1</v>
      </c>
      <c r="X435" s="102">
        <v>9</v>
      </c>
      <c r="Y435" s="208">
        <v>1058240</v>
      </c>
      <c r="Z435" s="350"/>
      <c r="AA435" s="208">
        <v>190483.20000000001</v>
      </c>
      <c r="AB435" s="1521"/>
      <c r="AC435" s="208"/>
      <c r="AD435" s="227">
        <f t="shared" si="206"/>
        <v>1248723.2</v>
      </c>
      <c r="AE435" s="102">
        <v>1</v>
      </c>
      <c r="AF435" s="102">
        <v>10</v>
      </c>
      <c r="AG435" s="208">
        <v>1124380</v>
      </c>
      <c r="AH435" s="350"/>
      <c r="AI435" s="208">
        <v>224876</v>
      </c>
      <c r="AJ435" s="208"/>
      <c r="AK435" s="208"/>
      <c r="AL435" s="227">
        <f t="shared" si="207"/>
        <v>1349256</v>
      </c>
    </row>
    <row r="436" spans="1:38" ht="18.95" customHeight="1" x14ac:dyDescent="0.25">
      <c r="A436" s="102">
        <v>23</v>
      </c>
      <c r="B436" s="102" t="s">
        <v>6982</v>
      </c>
      <c r="C436" s="102">
        <v>1</v>
      </c>
      <c r="D436" s="102">
        <v>7</v>
      </c>
      <c r="E436" s="208">
        <v>992100</v>
      </c>
      <c r="F436" s="350"/>
      <c r="G436" s="208">
        <v>138894</v>
      </c>
      <c r="H436" s="1521">
        <v>8000</v>
      </c>
      <c r="I436" s="208"/>
      <c r="J436" s="227">
        <f t="shared" si="217"/>
        <v>1138994</v>
      </c>
      <c r="K436" s="102">
        <v>1</v>
      </c>
      <c r="L436" s="102">
        <v>6</v>
      </c>
      <c r="M436" s="208">
        <v>661400</v>
      </c>
      <c r="N436" s="350"/>
      <c r="O436" s="208">
        <v>79368</v>
      </c>
      <c r="P436" s="1521">
        <v>8000</v>
      </c>
      <c r="Q436" s="208"/>
      <c r="R436" s="227">
        <f t="shared" si="218"/>
        <v>748768</v>
      </c>
      <c r="S436" s="227">
        <f t="shared" si="203"/>
        <v>0</v>
      </c>
      <c r="T436" s="227">
        <f t="shared" si="204"/>
        <v>330700</v>
      </c>
      <c r="U436" s="227">
        <f t="shared" si="205"/>
        <v>59526</v>
      </c>
      <c r="V436" s="74">
        <f t="shared" si="219"/>
        <v>390226</v>
      </c>
      <c r="W436" s="102">
        <v>1</v>
      </c>
      <c r="X436" s="102">
        <v>8</v>
      </c>
      <c r="Y436" s="208">
        <v>1058240</v>
      </c>
      <c r="Z436" s="350"/>
      <c r="AA436" s="208">
        <v>169318.39999999999</v>
      </c>
      <c r="AB436" s="1521">
        <v>8000</v>
      </c>
      <c r="AC436" s="208"/>
      <c r="AD436" s="227">
        <f t="shared" si="206"/>
        <v>1235558.3999999999</v>
      </c>
      <c r="AE436" s="102">
        <v>1</v>
      </c>
      <c r="AF436" s="102">
        <v>9</v>
      </c>
      <c r="AG436" s="208">
        <v>1124380</v>
      </c>
      <c r="AH436" s="350"/>
      <c r="AI436" s="208">
        <v>202388.4</v>
      </c>
      <c r="AJ436" s="208">
        <v>8000</v>
      </c>
      <c r="AK436" s="208"/>
      <c r="AL436" s="227">
        <f t="shared" si="207"/>
        <v>1334768.3999999999</v>
      </c>
    </row>
    <row r="437" spans="1:38" ht="18.95" customHeight="1" thickBot="1" x14ac:dyDescent="0.3">
      <c r="A437" s="102">
        <v>24</v>
      </c>
      <c r="B437" s="102" t="s">
        <v>6983</v>
      </c>
      <c r="C437" s="102">
        <v>1</v>
      </c>
      <c r="D437" s="102">
        <v>5</v>
      </c>
      <c r="E437" s="208">
        <v>992100</v>
      </c>
      <c r="F437" s="350"/>
      <c r="G437" s="208">
        <v>99210</v>
      </c>
      <c r="H437" s="1522"/>
      <c r="I437" s="208"/>
      <c r="J437" s="227">
        <f t="shared" si="217"/>
        <v>1091310</v>
      </c>
      <c r="K437" s="102">
        <v>1</v>
      </c>
      <c r="L437" s="102">
        <v>4</v>
      </c>
      <c r="M437" s="208">
        <v>661400</v>
      </c>
      <c r="N437" s="350"/>
      <c r="O437" s="208">
        <v>52912</v>
      </c>
      <c r="P437" s="1522"/>
      <c r="Q437" s="208"/>
      <c r="R437" s="227">
        <f t="shared" si="218"/>
        <v>714312</v>
      </c>
      <c r="S437" s="227">
        <f t="shared" si="203"/>
        <v>0</v>
      </c>
      <c r="T437" s="227">
        <f t="shared" si="204"/>
        <v>330700</v>
      </c>
      <c r="U437" s="227">
        <f t="shared" si="205"/>
        <v>46298</v>
      </c>
      <c r="V437" s="74">
        <f t="shared" si="219"/>
        <v>376998</v>
      </c>
      <c r="W437" s="102">
        <v>1</v>
      </c>
      <c r="X437" s="102">
        <v>6</v>
      </c>
      <c r="Y437" s="208">
        <v>1058240</v>
      </c>
      <c r="Z437" s="350"/>
      <c r="AA437" s="208">
        <v>126988.8</v>
      </c>
      <c r="AB437" s="1522"/>
      <c r="AC437" s="208"/>
      <c r="AD437" s="227">
        <f t="shared" si="206"/>
        <v>1185228.8</v>
      </c>
      <c r="AE437" s="102">
        <v>1</v>
      </c>
      <c r="AF437" s="102">
        <v>7</v>
      </c>
      <c r="AG437" s="208">
        <v>1124380</v>
      </c>
      <c r="AH437" s="350"/>
      <c r="AI437" s="208">
        <v>157413.20000000001</v>
      </c>
      <c r="AJ437" s="208"/>
      <c r="AK437" s="208"/>
      <c r="AL437" s="227">
        <f t="shared" si="207"/>
        <v>1281793.2</v>
      </c>
    </row>
    <row r="440" spans="1:38" ht="16.5" x14ac:dyDescent="0.3">
      <c r="A440" s="30"/>
      <c r="B440" s="217" t="s">
        <v>230</v>
      </c>
      <c r="C440" s="31"/>
      <c r="D440" s="31"/>
      <c r="E440" s="31"/>
      <c r="G440" s="31"/>
      <c r="H440" s="31"/>
      <c r="I440" s="31"/>
      <c r="J440" s="3"/>
      <c r="K440" s="22"/>
      <c r="L440" s="180"/>
      <c r="M440" s="22"/>
      <c r="N440" s="375"/>
      <c r="O440" s="180"/>
      <c r="P440" s="22"/>
      <c r="Q440" s="292"/>
      <c r="R440" s="133"/>
      <c r="S440" s="180"/>
      <c r="T440" s="180"/>
      <c r="U440" s="180"/>
      <c r="V440" s="22"/>
      <c r="W440" s="31"/>
      <c r="X440" s="31"/>
      <c r="Y440" s="31"/>
      <c r="AA440" s="31"/>
      <c r="AB440" s="31"/>
      <c r="AC440" s="31"/>
      <c r="AD440" s="3"/>
      <c r="AE440" s="31"/>
      <c r="AF440" s="31"/>
      <c r="AG440" s="31"/>
      <c r="AI440" s="31"/>
      <c r="AJ440" s="31"/>
      <c r="AK440" s="31"/>
      <c r="AL440" s="3"/>
    </row>
    <row r="441" spans="1:38" ht="16.5" customHeight="1" thickBot="1" x14ac:dyDescent="0.3">
      <c r="A441" s="30"/>
      <c r="B441" s="1507"/>
      <c r="C441" s="177"/>
      <c r="D441" s="177"/>
      <c r="E441" s="177"/>
      <c r="F441" s="336"/>
      <c r="G441" s="177"/>
      <c r="H441" s="1507"/>
      <c r="I441" s="177"/>
      <c r="J441" s="178"/>
      <c r="K441" s="9"/>
      <c r="L441" s="9"/>
      <c r="M441" s="178"/>
      <c r="N441" s="363"/>
      <c r="O441" s="218"/>
      <c r="P441" s="219"/>
      <c r="Q441" s="1675"/>
      <c r="R441" s="1675"/>
      <c r="S441" s="1675"/>
      <c r="T441" s="133"/>
      <c r="U441" s="133"/>
      <c r="V441" s="148"/>
      <c r="W441" s="9"/>
      <c r="X441" s="9"/>
      <c r="Y441" s="9"/>
      <c r="Z441" s="373"/>
      <c r="AA441" s="9"/>
      <c r="AB441" s="1509"/>
      <c r="AC441" s="9"/>
      <c r="AD441" s="178"/>
      <c r="AE441" s="9"/>
      <c r="AF441" s="9"/>
      <c r="AG441" s="9"/>
      <c r="AH441" s="373"/>
      <c r="AI441" s="9"/>
      <c r="AJ441" s="1509"/>
      <c r="AK441" s="9"/>
      <c r="AL441" s="178"/>
    </row>
    <row r="442" spans="1:38" s="181" customFormat="1" ht="36" customHeight="1" x14ac:dyDescent="0.25">
      <c r="A442" s="30"/>
      <c r="B442" s="1883" t="s">
        <v>4746</v>
      </c>
      <c r="C442" s="1883"/>
      <c r="D442" s="1883"/>
      <c r="E442" s="1883"/>
      <c r="F442" s="1883"/>
      <c r="G442" s="1883"/>
      <c r="H442" s="1883"/>
      <c r="I442" s="1883"/>
      <c r="J442" s="1883"/>
      <c r="K442" s="1883"/>
      <c r="L442" s="1883"/>
      <c r="M442" s="180"/>
      <c r="N442" s="346"/>
      <c r="O442" s="34"/>
      <c r="P442" s="180"/>
      <c r="Q442" s="31"/>
      <c r="R442" s="41" t="s">
        <v>228</v>
      </c>
      <c r="S442" s="34"/>
      <c r="T442" s="34"/>
      <c r="U442" s="34"/>
      <c r="V442" s="180"/>
      <c r="W442" s="134"/>
      <c r="X442" s="134"/>
      <c r="Y442" s="134"/>
      <c r="Z442" s="337"/>
      <c r="AA442" s="31"/>
      <c r="AB442" s="179"/>
      <c r="AC442" s="31"/>
      <c r="AD442" s="31"/>
      <c r="AE442" s="134"/>
      <c r="AF442" s="134"/>
      <c r="AG442" s="134"/>
      <c r="AH442" s="337"/>
      <c r="AI442" s="31"/>
      <c r="AJ442" s="179"/>
      <c r="AK442" s="31"/>
      <c r="AL442" s="31"/>
    </row>
    <row r="443" spans="1:38" ht="17.25" customHeight="1" x14ac:dyDescent="0.25">
      <c r="A443" s="239"/>
      <c r="B443" s="240"/>
      <c r="C443" s="1515" t="s">
        <v>1684</v>
      </c>
      <c r="D443" s="1515"/>
      <c r="E443" s="1515"/>
      <c r="F443" s="1516"/>
      <c r="G443" s="241"/>
      <c r="H443" s="242"/>
      <c r="I443" s="1517"/>
      <c r="J443" s="243"/>
      <c r="K443" s="1518" t="s">
        <v>395</v>
      </c>
      <c r="L443" s="1515"/>
      <c r="M443" s="1515"/>
      <c r="N443" s="1516"/>
      <c r="O443" s="1519"/>
      <c r="P443" s="1517"/>
      <c r="Q443" s="243"/>
      <c r="R443" s="243"/>
      <c r="S443" s="1873" t="s">
        <v>264</v>
      </c>
      <c r="T443" s="1874"/>
      <c r="U443" s="1874"/>
      <c r="V443" s="1875"/>
      <c r="W443" s="1515" t="s">
        <v>4719</v>
      </c>
      <c r="X443" s="1515"/>
      <c r="Y443" s="1515"/>
      <c r="Z443" s="1516"/>
      <c r="AA443" s="241"/>
      <c r="AB443" s="242"/>
      <c r="AC443" s="1517"/>
      <c r="AD443" s="243"/>
      <c r="AE443" s="1515" t="s">
        <v>1685</v>
      </c>
      <c r="AF443" s="1515"/>
      <c r="AG443" s="1515"/>
      <c r="AH443" s="1516"/>
      <c r="AI443" s="241"/>
      <c r="AJ443" s="242"/>
      <c r="AK443" s="1517"/>
      <c r="AL443" s="243"/>
    </row>
    <row r="444" spans="1:38" s="181" customFormat="1" ht="16.5" customHeight="1" x14ac:dyDescent="0.25">
      <c r="A444" s="244"/>
      <c r="B444" s="245"/>
      <c r="C444" s="239"/>
      <c r="D444" s="239"/>
      <c r="E444" s="239"/>
      <c r="F444" s="374" t="s">
        <v>262</v>
      </c>
      <c r="G444" s="246"/>
      <c r="H444" s="247"/>
      <c r="I444" s="243"/>
      <c r="J444" s="220"/>
      <c r="K444" s="239"/>
      <c r="L444" s="239"/>
      <c r="M444" s="239"/>
      <c r="N444" s="346"/>
      <c r="O444" s="248" t="s">
        <v>262</v>
      </c>
      <c r="P444" s="248"/>
      <c r="Q444" s="22"/>
      <c r="R444" s="220"/>
      <c r="S444" s="239"/>
      <c r="T444" s="1881" t="s">
        <v>259</v>
      </c>
      <c r="U444" s="1881" t="s">
        <v>262</v>
      </c>
      <c r="V444" s="239"/>
      <c r="W444" s="239"/>
      <c r="X444" s="239"/>
      <c r="Y444" s="239"/>
      <c r="Z444" s="374" t="s">
        <v>262</v>
      </c>
      <c r="AA444" s="246"/>
      <c r="AB444" s="247"/>
      <c r="AC444" s="243"/>
      <c r="AD444" s="220"/>
      <c r="AE444" s="239"/>
      <c r="AF444" s="239"/>
      <c r="AG444" s="239"/>
      <c r="AH444" s="374" t="s">
        <v>262</v>
      </c>
      <c r="AI444" s="246"/>
      <c r="AJ444" s="247"/>
      <c r="AK444" s="243"/>
      <c r="AL444" s="220"/>
    </row>
    <row r="445" spans="1:38" s="181" customFormat="1" ht="89.25" x14ac:dyDescent="0.25">
      <c r="A445" s="224" t="s">
        <v>114</v>
      </c>
      <c r="B445" s="1511" t="s">
        <v>231</v>
      </c>
      <c r="C445" s="1511" t="s">
        <v>223</v>
      </c>
      <c r="D445" s="1511" t="s">
        <v>258</v>
      </c>
      <c r="E445" s="1513" t="s">
        <v>259</v>
      </c>
      <c r="F445" s="530" t="s">
        <v>333</v>
      </c>
      <c r="G445" s="258" t="s">
        <v>311</v>
      </c>
      <c r="H445" s="258" t="s">
        <v>260</v>
      </c>
      <c r="I445" s="258" t="s">
        <v>312</v>
      </c>
      <c r="J445" s="1513" t="s">
        <v>261</v>
      </c>
      <c r="K445" s="1511" t="s">
        <v>223</v>
      </c>
      <c r="L445" s="1511" t="s">
        <v>258</v>
      </c>
      <c r="M445" s="1513" t="s">
        <v>259</v>
      </c>
      <c r="N445" s="531" t="s">
        <v>333</v>
      </c>
      <c r="O445" s="258" t="s">
        <v>311</v>
      </c>
      <c r="P445" s="258" t="s">
        <v>260</v>
      </c>
      <c r="Q445" s="258" t="s">
        <v>312</v>
      </c>
      <c r="R445" s="1513" t="s">
        <v>261</v>
      </c>
      <c r="S445" s="1511" t="s">
        <v>223</v>
      </c>
      <c r="T445" s="1882"/>
      <c r="U445" s="1882"/>
      <c r="V445" s="1511" t="s">
        <v>263</v>
      </c>
      <c r="W445" s="1511" t="s">
        <v>223</v>
      </c>
      <c r="X445" s="1511" t="s">
        <v>258</v>
      </c>
      <c r="Y445" s="1513" t="s">
        <v>259</v>
      </c>
      <c r="Z445" s="530" t="s">
        <v>333</v>
      </c>
      <c r="AA445" s="258" t="s">
        <v>311</v>
      </c>
      <c r="AB445" s="258" t="s">
        <v>260</v>
      </c>
      <c r="AC445" s="258" t="s">
        <v>312</v>
      </c>
      <c r="AD445" s="1513" t="s">
        <v>261</v>
      </c>
      <c r="AE445" s="1511" t="s">
        <v>223</v>
      </c>
      <c r="AF445" s="1511" t="s">
        <v>258</v>
      </c>
      <c r="AG445" s="1513" t="s">
        <v>259</v>
      </c>
      <c r="AH445" s="530" t="s">
        <v>333</v>
      </c>
      <c r="AI445" s="258" t="s">
        <v>311</v>
      </c>
      <c r="AJ445" s="258" t="s">
        <v>260</v>
      </c>
      <c r="AK445" s="258" t="s">
        <v>312</v>
      </c>
      <c r="AL445" s="1513" t="s">
        <v>261</v>
      </c>
    </row>
    <row r="446" spans="1:38" s="15" customFormat="1" ht="12.75" x14ac:dyDescent="0.25">
      <c r="A446" s="123">
        <v>1</v>
      </c>
      <c r="B446" s="123">
        <v>2</v>
      </c>
      <c r="C446" s="224">
        <v>3</v>
      </c>
      <c r="D446" s="123">
        <v>4</v>
      </c>
      <c r="E446" s="123">
        <v>5</v>
      </c>
      <c r="F446" s="347">
        <v>6</v>
      </c>
      <c r="G446" s="123">
        <v>7</v>
      </c>
      <c r="H446" s="123">
        <v>8</v>
      </c>
      <c r="I446" s="224">
        <v>9</v>
      </c>
      <c r="J446" s="123">
        <v>10</v>
      </c>
      <c r="K446" s="123">
        <v>11</v>
      </c>
      <c r="L446" s="224">
        <v>12</v>
      </c>
      <c r="M446" s="123">
        <v>13</v>
      </c>
      <c r="N446" s="347">
        <v>14</v>
      </c>
      <c r="O446" s="224">
        <v>15</v>
      </c>
      <c r="P446" s="123">
        <v>16</v>
      </c>
      <c r="Q446" s="123">
        <v>17</v>
      </c>
      <c r="R446" s="224">
        <v>18</v>
      </c>
      <c r="S446" s="123">
        <v>19</v>
      </c>
      <c r="T446" s="123">
        <v>20</v>
      </c>
      <c r="U446" s="224">
        <v>21</v>
      </c>
      <c r="V446" s="123">
        <v>22</v>
      </c>
      <c r="W446" s="224">
        <v>23</v>
      </c>
      <c r="X446" s="123">
        <v>24</v>
      </c>
      <c r="Y446" s="224">
        <v>25</v>
      </c>
      <c r="Z446" s="123">
        <v>26</v>
      </c>
      <c r="AA446" s="224">
        <v>27</v>
      </c>
      <c r="AB446" s="123">
        <v>28</v>
      </c>
      <c r="AC446" s="224">
        <v>29</v>
      </c>
      <c r="AD446" s="123">
        <v>30</v>
      </c>
      <c r="AE446" s="224">
        <v>31</v>
      </c>
      <c r="AF446" s="123">
        <v>32</v>
      </c>
      <c r="AG446" s="224">
        <v>33</v>
      </c>
      <c r="AH446" s="123">
        <v>34</v>
      </c>
      <c r="AI446" s="224">
        <v>35</v>
      </c>
      <c r="AJ446" s="123">
        <v>36</v>
      </c>
      <c r="AK446" s="224">
        <v>37</v>
      </c>
      <c r="AL446" s="123">
        <v>38</v>
      </c>
    </row>
    <row r="447" spans="1:38" x14ac:dyDescent="0.25">
      <c r="A447" s="102"/>
      <c r="B447" s="226" t="s">
        <v>265</v>
      </c>
      <c r="C447" s="102"/>
      <c r="D447" s="102"/>
      <c r="E447" s="208"/>
      <c r="F447" s="350"/>
      <c r="G447" s="208"/>
      <c r="H447" s="208"/>
      <c r="I447" s="208"/>
      <c r="J447" s="208"/>
      <c r="K447" s="102"/>
      <c r="L447" s="102"/>
      <c r="M447" s="208"/>
      <c r="N447" s="350"/>
      <c r="O447" s="208"/>
      <c r="P447" s="208"/>
      <c r="Q447" s="208"/>
      <c r="R447" s="208"/>
      <c r="S447" s="227"/>
      <c r="T447" s="227"/>
      <c r="U447" s="227"/>
      <c r="V447" s="1508"/>
      <c r="W447" s="102"/>
      <c r="X447" s="102"/>
      <c r="Y447" s="208"/>
      <c r="Z447" s="350"/>
      <c r="AA447" s="208"/>
      <c r="AB447" s="208"/>
      <c r="AC447" s="208"/>
      <c r="AD447" s="208"/>
      <c r="AE447" s="102"/>
      <c r="AF447" s="102"/>
      <c r="AG447" s="208"/>
      <c r="AH447" s="350"/>
      <c r="AI447" s="208"/>
      <c r="AJ447" s="208"/>
      <c r="AK447" s="208"/>
      <c r="AL447" s="208"/>
    </row>
    <row r="448" spans="1:38" x14ac:dyDescent="0.25">
      <c r="A448" s="102"/>
      <c r="B448" s="226"/>
      <c r="C448" s="102"/>
      <c r="D448" s="102"/>
      <c r="E448" s="208"/>
      <c r="F448" s="350"/>
      <c r="G448" s="208"/>
      <c r="H448" s="208"/>
      <c r="I448" s="208"/>
      <c r="J448" s="208"/>
      <c r="K448" s="102"/>
      <c r="L448" s="102"/>
      <c r="M448" s="208"/>
      <c r="N448" s="350"/>
      <c r="O448" s="208"/>
      <c r="P448" s="208"/>
      <c r="Q448" s="208"/>
      <c r="R448" s="208"/>
      <c r="S448" s="227"/>
      <c r="T448" s="227"/>
      <c r="U448" s="227"/>
      <c r="V448" s="1508"/>
      <c r="W448" s="102"/>
      <c r="X448" s="102"/>
      <c r="Y448" s="208"/>
      <c r="Z448" s="350"/>
      <c r="AA448" s="208"/>
      <c r="AB448" s="208"/>
      <c r="AC448" s="208"/>
      <c r="AD448" s="208"/>
      <c r="AE448" s="102"/>
      <c r="AF448" s="102"/>
      <c r="AG448" s="208"/>
      <c r="AH448" s="350"/>
      <c r="AI448" s="208"/>
      <c r="AJ448" s="208"/>
      <c r="AK448" s="208"/>
      <c r="AL448" s="208"/>
    </row>
    <row r="449" spans="1:38" ht="14.25" x14ac:dyDescent="0.25">
      <c r="A449" s="102"/>
      <c r="B449" s="228" t="s">
        <v>113</v>
      </c>
      <c r="C449" s="229">
        <f>SUM(C451:C462)</f>
        <v>12</v>
      </c>
      <c r="D449" s="227">
        <f t="shared" ref="D449:AL449" si="220">SUM(D451:D462)</f>
        <v>161</v>
      </c>
      <c r="E449" s="227">
        <f t="shared" si="220"/>
        <v>12202830</v>
      </c>
      <c r="F449" s="227">
        <f t="shared" si="220"/>
        <v>0</v>
      </c>
      <c r="G449" s="227">
        <f t="shared" si="220"/>
        <v>2775954.6</v>
      </c>
      <c r="H449" s="227">
        <f t="shared" si="220"/>
        <v>0</v>
      </c>
      <c r="I449" s="227">
        <f t="shared" si="220"/>
        <v>0</v>
      </c>
      <c r="J449" s="229">
        <f t="shared" si="220"/>
        <v>14978784.6</v>
      </c>
      <c r="K449" s="229">
        <f t="shared" si="220"/>
        <v>12</v>
      </c>
      <c r="L449" s="227">
        <f t="shared" si="220"/>
        <v>149</v>
      </c>
      <c r="M449" s="227">
        <f t="shared" si="220"/>
        <v>8135220</v>
      </c>
      <c r="N449" s="227">
        <f t="shared" si="220"/>
        <v>0</v>
      </c>
      <c r="O449" s="227">
        <f t="shared" si="220"/>
        <v>1945897.6</v>
      </c>
      <c r="P449" s="227">
        <f t="shared" si="220"/>
        <v>0</v>
      </c>
      <c r="Q449" s="227">
        <f t="shared" si="220"/>
        <v>0</v>
      </c>
      <c r="R449" s="229">
        <f t="shared" si="220"/>
        <v>10081117.6</v>
      </c>
      <c r="S449" s="227">
        <f t="shared" si="220"/>
        <v>0</v>
      </c>
      <c r="T449" s="227">
        <f t="shared" si="220"/>
        <v>4067610</v>
      </c>
      <c r="U449" s="227">
        <f t="shared" si="220"/>
        <v>830057</v>
      </c>
      <c r="V449" s="227">
        <f t="shared" si="220"/>
        <v>4897667</v>
      </c>
      <c r="W449" s="229">
        <f t="shared" si="220"/>
        <v>12</v>
      </c>
      <c r="X449" s="227"/>
      <c r="Y449" s="227">
        <f t="shared" si="220"/>
        <v>13016352</v>
      </c>
      <c r="Z449" s="227">
        <f t="shared" si="220"/>
        <v>0</v>
      </c>
      <c r="AA449" s="227">
        <f t="shared" si="220"/>
        <v>3102553.92</v>
      </c>
      <c r="AB449" s="227">
        <f t="shared" si="220"/>
        <v>0</v>
      </c>
      <c r="AC449" s="227">
        <f t="shared" si="220"/>
        <v>0</v>
      </c>
      <c r="AD449" s="229">
        <f t="shared" si="220"/>
        <v>16118905.919999998</v>
      </c>
      <c r="AE449" s="227">
        <f t="shared" si="220"/>
        <v>12</v>
      </c>
      <c r="AF449" s="227"/>
      <c r="AG449" s="227">
        <f t="shared" si="220"/>
        <v>13829874</v>
      </c>
      <c r="AH449" s="227">
        <f t="shared" si="220"/>
        <v>0</v>
      </c>
      <c r="AI449" s="227">
        <f t="shared" si="220"/>
        <v>3414867</v>
      </c>
      <c r="AJ449" s="227">
        <f t="shared" si="220"/>
        <v>0</v>
      </c>
      <c r="AK449" s="227">
        <f t="shared" si="220"/>
        <v>0</v>
      </c>
      <c r="AL449" s="229">
        <f t="shared" si="220"/>
        <v>17244741</v>
      </c>
    </row>
    <row r="450" spans="1:38" x14ac:dyDescent="0.25">
      <c r="A450" s="102"/>
      <c r="B450" s="191" t="s">
        <v>126</v>
      </c>
      <c r="C450" s="102"/>
      <c r="D450" s="102"/>
      <c r="E450" s="208"/>
      <c r="F450" s="350"/>
      <c r="G450" s="208"/>
      <c r="H450" s="208"/>
      <c r="I450" s="208"/>
      <c r="J450" s="208"/>
      <c r="K450" s="102"/>
      <c r="L450" s="102"/>
      <c r="M450" s="208"/>
      <c r="N450" s="350"/>
      <c r="O450" s="208"/>
      <c r="P450" s="208"/>
      <c r="Q450" s="208"/>
      <c r="R450" s="208"/>
      <c r="S450" s="227"/>
      <c r="T450" s="227"/>
      <c r="U450" s="227"/>
      <c r="V450" s="1508"/>
      <c r="W450" s="102"/>
      <c r="X450" s="102"/>
      <c r="Y450" s="208"/>
      <c r="Z450" s="350"/>
      <c r="AA450" s="208"/>
      <c r="AB450" s="208"/>
      <c r="AC450" s="208"/>
      <c r="AD450" s="208"/>
      <c r="AE450" s="102"/>
      <c r="AF450" s="102"/>
      <c r="AG450" s="208"/>
      <c r="AH450" s="350"/>
      <c r="AI450" s="208"/>
      <c r="AJ450" s="208"/>
      <c r="AK450" s="208"/>
      <c r="AL450" s="208"/>
    </row>
    <row r="451" spans="1:38" ht="18.95" customHeight="1" x14ac:dyDescent="0.25">
      <c r="A451" s="102">
        <v>1</v>
      </c>
      <c r="B451" s="102" t="s">
        <v>1589</v>
      </c>
      <c r="C451" s="102">
        <v>1</v>
      </c>
      <c r="D451" s="102">
        <v>13</v>
      </c>
      <c r="E451" s="208">
        <v>1091310</v>
      </c>
      <c r="F451" s="350"/>
      <c r="G451" s="208">
        <v>283740.59999999998</v>
      </c>
      <c r="H451" s="208"/>
      <c r="I451" s="208"/>
      <c r="J451" s="227">
        <f>+E451+F451+G451+H451</f>
        <v>1375050.6</v>
      </c>
      <c r="K451" s="102">
        <v>1</v>
      </c>
      <c r="L451" s="102">
        <v>12</v>
      </c>
      <c r="M451" s="208">
        <v>727540</v>
      </c>
      <c r="N451" s="350"/>
      <c r="O451" s="208">
        <v>174609.6</v>
      </c>
      <c r="P451" s="208"/>
      <c r="Q451" s="208"/>
      <c r="R451" s="227">
        <f>M451+O451+P451+Q451</f>
        <v>902149.6</v>
      </c>
      <c r="S451" s="227">
        <f t="shared" ref="S451:S462" si="221">C451-K451</f>
        <v>0</v>
      </c>
      <c r="T451" s="227">
        <f t="shared" ref="T451:T462" si="222">+E451-M451</f>
        <v>363770</v>
      </c>
      <c r="U451" s="227">
        <f t="shared" ref="U451:U462" si="223">+G451+H451+I451-O451-P451-Q451</f>
        <v>109130.99999999997</v>
      </c>
      <c r="V451" s="74">
        <f>J451-R451</f>
        <v>472901.00000000012</v>
      </c>
      <c r="W451" s="102">
        <v>1</v>
      </c>
      <c r="X451" s="102">
        <v>14</v>
      </c>
      <c r="Y451" s="208">
        <v>1164064</v>
      </c>
      <c r="Z451" s="350"/>
      <c r="AA451" s="208">
        <v>325937.91999999998</v>
      </c>
      <c r="AB451" s="208"/>
      <c r="AC451" s="208"/>
      <c r="AD451" s="227">
        <f t="shared" ref="AD451:AD462" si="224">Y451+AA451+AB451+AC451</f>
        <v>1490001.9199999999</v>
      </c>
      <c r="AE451" s="102">
        <v>1</v>
      </c>
      <c r="AF451" s="102">
        <v>15</v>
      </c>
      <c r="AG451" s="208">
        <v>1236818</v>
      </c>
      <c r="AH451" s="350"/>
      <c r="AI451" s="208">
        <v>371045.4</v>
      </c>
      <c r="AJ451" s="208"/>
      <c r="AK451" s="208"/>
      <c r="AL451" s="227">
        <f t="shared" ref="AL451:AL462" si="225">AG451+AI451+AJ451+AK451</f>
        <v>1607863.4</v>
      </c>
    </row>
    <row r="452" spans="1:38" ht="18.95" customHeight="1" x14ac:dyDescent="0.25">
      <c r="A452" s="102">
        <v>2</v>
      </c>
      <c r="B452" s="102" t="s">
        <v>1590</v>
      </c>
      <c r="C452" s="102">
        <v>1</v>
      </c>
      <c r="D452" s="102">
        <v>9</v>
      </c>
      <c r="E452" s="208">
        <v>992100</v>
      </c>
      <c r="F452" s="350"/>
      <c r="G452" s="208">
        <v>178578</v>
      </c>
      <c r="H452" s="208"/>
      <c r="I452" s="208"/>
      <c r="J452" s="227">
        <f t="shared" ref="J452:J456" si="226">+E452+F452+G452+H452</f>
        <v>1170678</v>
      </c>
      <c r="K452" s="102">
        <v>1</v>
      </c>
      <c r="L452" s="102">
        <v>8</v>
      </c>
      <c r="M452" s="208">
        <v>661400</v>
      </c>
      <c r="N452" s="350"/>
      <c r="O452" s="208">
        <v>105824</v>
      </c>
      <c r="P452" s="208"/>
      <c r="Q452" s="208"/>
      <c r="R452" s="227">
        <f t="shared" ref="R452:R456" si="227">M452+O452+P452+Q452</f>
        <v>767224</v>
      </c>
      <c r="S452" s="227">
        <f t="shared" si="221"/>
        <v>0</v>
      </c>
      <c r="T452" s="227">
        <f t="shared" si="222"/>
        <v>330700</v>
      </c>
      <c r="U452" s="227">
        <f t="shared" si="223"/>
        <v>72754</v>
      </c>
      <c r="V452" s="74">
        <f t="shared" ref="V452:V456" si="228">J452-R452</f>
        <v>403454</v>
      </c>
      <c r="W452" s="102">
        <v>1</v>
      </c>
      <c r="X452" s="102">
        <v>10</v>
      </c>
      <c r="Y452" s="208">
        <v>1058240</v>
      </c>
      <c r="Z452" s="350"/>
      <c r="AA452" s="208">
        <v>211648</v>
      </c>
      <c r="AB452" s="208"/>
      <c r="AC452" s="208"/>
      <c r="AD452" s="227">
        <f t="shared" si="224"/>
        <v>1269888</v>
      </c>
      <c r="AE452" s="102">
        <v>1</v>
      </c>
      <c r="AF452" s="102">
        <v>11</v>
      </c>
      <c r="AG452" s="208">
        <v>1124380</v>
      </c>
      <c r="AH452" s="350"/>
      <c r="AI452" s="208">
        <v>247363.6</v>
      </c>
      <c r="AJ452" s="208"/>
      <c r="AK452" s="208"/>
      <c r="AL452" s="227">
        <f t="shared" si="225"/>
        <v>1371743.6</v>
      </c>
    </row>
    <row r="453" spans="1:38" ht="18.95" customHeight="1" x14ac:dyDescent="0.25">
      <c r="A453" s="102">
        <v>3</v>
      </c>
      <c r="B453" s="102" t="s">
        <v>1591</v>
      </c>
      <c r="C453" s="102">
        <v>1</v>
      </c>
      <c r="D453" s="102">
        <v>14</v>
      </c>
      <c r="E453" s="208">
        <v>992100</v>
      </c>
      <c r="F453" s="350"/>
      <c r="G453" s="208">
        <v>277788</v>
      </c>
      <c r="H453" s="208"/>
      <c r="I453" s="208"/>
      <c r="J453" s="227">
        <f t="shared" si="226"/>
        <v>1269888</v>
      </c>
      <c r="K453" s="102">
        <v>1</v>
      </c>
      <c r="L453" s="102">
        <v>13</v>
      </c>
      <c r="M453" s="208">
        <v>661400</v>
      </c>
      <c r="N453" s="350"/>
      <c r="O453" s="208">
        <v>171964</v>
      </c>
      <c r="P453" s="208"/>
      <c r="Q453" s="208"/>
      <c r="R453" s="227">
        <f t="shared" si="227"/>
        <v>833364</v>
      </c>
      <c r="S453" s="227">
        <f t="shared" si="221"/>
        <v>0</v>
      </c>
      <c r="T453" s="227">
        <f t="shared" si="222"/>
        <v>330700</v>
      </c>
      <c r="U453" s="227">
        <f t="shared" si="223"/>
        <v>105824</v>
      </c>
      <c r="V453" s="74">
        <f t="shared" si="228"/>
        <v>436524</v>
      </c>
      <c r="W453" s="102">
        <v>1</v>
      </c>
      <c r="X453" s="102">
        <v>15</v>
      </c>
      <c r="Y453" s="208">
        <v>1058240</v>
      </c>
      <c r="Z453" s="350"/>
      <c r="AA453" s="208">
        <v>317472</v>
      </c>
      <c r="AB453" s="208"/>
      <c r="AC453" s="208"/>
      <c r="AD453" s="227">
        <f t="shared" si="224"/>
        <v>1375712</v>
      </c>
      <c r="AE453" s="102">
        <v>1</v>
      </c>
      <c r="AF453" s="102">
        <v>16</v>
      </c>
      <c r="AG453" s="208">
        <v>1124380</v>
      </c>
      <c r="AH453" s="350"/>
      <c r="AI453" s="208">
        <v>337314</v>
      </c>
      <c r="AJ453" s="208"/>
      <c r="AK453" s="208"/>
      <c r="AL453" s="227">
        <f t="shared" si="225"/>
        <v>1461694</v>
      </c>
    </row>
    <row r="454" spans="1:38" ht="18.95" customHeight="1" x14ac:dyDescent="0.25">
      <c r="A454" s="102">
        <v>4</v>
      </c>
      <c r="B454" s="102" t="s">
        <v>1592</v>
      </c>
      <c r="C454" s="102">
        <v>1</v>
      </c>
      <c r="D454" s="102">
        <v>15</v>
      </c>
      <c r="E454" s="208">
        <v>992100</v>
      </c>
      <c r="F454" s="350"/>
      <c r="G454" s="208">
        <v>297630</v>
      </c>
      <c r="H454" s="208"/>
      <c r="I454" s="208"/>
      <c r="J454" s="227">
        <f t="shared" si="226"/>
        <v>1289730</v>
      </c>
      <c r="K454" s="102">
        <v>1</v>
      </c>
      <c r="L454" s="102">
        <v>14</v>
      </c>
      <c r="M454" s="208">
        <v>661400</v>
      </c>
      <c r="N454" s="350"/>
      <c r="O454" s="208">
        <v>185192</v>
      </c>
      <c r="P454" s="208"/>
      <c r="Q454" s="208"/>
      <c r="R454" s="227">
        <f t="shared" si="227"/>
        <v>846592</v>
      </c>
      <c r="S454" s="227">
        <f t="shared" si="221"/>
        <v>0</v>
      </c>
      <c r="T454" s="227">
        <f t="shared" si="222"/>
        <v>330700</v>
      </c>
      <c r="U454" s="227">
        <f t="shared" si="223"/>
        <v>112438</v>
      </c>
      <c r="V454" s="74">
        <f t="shared" si="228"/>
        <v>443138</v>
      </c>
      <c r="W454" s="102">
        <v>1</v>
      </c>
      <c r="X454" s="102">
        <v>16</v>
      </c>
      <c r="Y454" s="208">
        <v>1058240</v>
      </c>
      <c r="Z454" s="350"/>
      <c r="AA454" s="208">
        <v>317472</v>
      </c>
      <c r="AB454" s="208"/>
      <c r="AC454" s="208"/>
      <c r="AD454" s="227">
        <f t="shared" si="224"/>
        <v>1375712</v>
      </c>
      <c r="AE454" s="102">
        <v>1</v>
      </c>
      <c r="AF454" s="102">
        <v>17</v>
      </c>
      <c r="AG454" s="208">
        <v>1124380</v>
      </c>
      <c r="AH454" s="350"/>
      <c r="AI454" s="208">
        <v>337314</v>
      </c>
      <c r="AJ454" s="208"/>
      <c r="AK454" s="208"/>
      <c r="AL454" s="227">
        <f t="shared" si="225"/>
        <v>1461694</v>
      </c>
    </row>
    <row r="455" spans="1:38" ht="18.95" customHeight="1" x14ac:dyDescent="0.25">
      <c r="A455" s="102">
        <v>5</v>
      </c>
      <c r="B455" s="102" t="s">
        <v>1593</v>
      </c>
      <c r="C455" s="102">
        <v>1</v>
      </c>
      <c r="D455" s="102">
        <v>15</v>
      </c>
      <c r="E455" s="208">
        <v>1190520</v>
      </c>
      <c r="F455" s="350"/>
      <c r="G455" s="208">
        <v>185192.00000000003</v>
      </c>
      <c r="H455" s="208"/>
      <c r="I455" s="208"/>
      <c r="J455" s="227">
        <f t="shared" si="226"/>
        <v>1375712</v>
      </c>
      <c r="K455" s="102">
        <v>1</v>
      </c>
      <c r="L455" s="102">
        <v>14</v>
      </c>
      <c r="M455" s="208">
        <v>793680</v>
      </c>
      <c r="N455" s="350"/>
      <c r="O455" s="208">
        <v>185192.00000000003</v>
      </c>
      <c r="P455" s="208"/>
      <c r="Q455" s="208"/>
      <c r="R455" s="227">
        <f t="shared" si="227"/>
        <v>978872</v>
      </c>
      <c r="S455" s="227">
        <f t="shared" si="221"/>
        <v>0</v>
      </c>
      <c r="T455" s="227">
        <f t="shared" si="222"/>
        <v>396840</v>
      </c>
      <c r="U455" s="227">
        <f t="shared" si="223"/>
        <v>0</v>
      </c>
      <c r="V455" s="74">
        <f t="shared" si="228"/>
        <v>396840</v>
      </c>
      <c r="W455" s="102">
        <v>1</v>
      </c>
      <c r="X455" s="102">
        <v>16</v>
      </c>
      <c r="Y455" s="208">
        <v>1269888</v>
      </c>
      <c r="Z455" s="350"/>
      <c r="AA455" s="208">
        <v>198420</v>
      </c>
      <c r="AB455" s="208"/>
      <c r="AC455" s="208"/>
      <c r="AD455" s="227">
        <f t="shared" si="224"/>
        <v>1468308</v>
      </c>
      <c r="AE455" s="102">
        <v>1</v>
      </c>
      <c r="AF455" s="102">
        <v>17</v>
      </c>
      <c r="AG455" s="208">
        <v>1349256</v>
      </c>
      <c r="AH455" s="350"/>
      <c r="AI455" s="208">
        <v>198420</v>
      </c>
      <c r="AJ455" s="208"/>
      <c r="AK455" s="208"/>
      <c r="AL455" s="227">
        <f t="shared" si="225"/>
        <v>1547676</v>
      </c>
    </row>
    <row r="456" spans="1:38" ht="18.95" customHeight="1" x14ac:dyDescent="0.25">
      <c r="A456" s="102">
        <v>6</v>
      </c>
      <c r="B456" s="102" t="s">
        <v>1594</v>
      </c>
      <c r="C456" s="102">
        <v>1</v>
      </c>
      <c r="D456" s="102">
        <v>20</v>
      </c>
      <c r="E456" s="208">
        <v>992100</v>
      </c>
      <c r="F456" s="350"/>
      <c r="G456" s="208">
        <v>215282</v>
      </c>
      <c r="H456" s="208"/>
      <c r="I456" s="208"/>
      <c r="J456" s="227">
        <f t="shared" si="226"/>
        <v>1207382</v>
      </c>
      <c r="K456" s="102">
        <v>1</v>
      </c>
      <c r="L456" s="102">
        <v>19</v>
      </c>
      <c r="M456" s="208">
        <v>661400</v>
      </c>
      <c r="N456" s="350"/>
      <c r="O456" s="208">
        <v>215282</v>
      </c>
      <c r="P456" s="208"/>
      <c r="Q456" s="208"/>
      <c r="R456" s="227">
        <f t="shared" si="227"/>
        <v>876682</v>
      </c>
      <c r="S456" s="227">
        <f t="shared" si="221"/>
        <v>0</v>
      </c>
      <c r="T456" s="227">
        <f t="shared" si="222"/>
        <v>330700</v>
      </c>
      <c r="U456" s="227">
        <f t="shared" si="223"/>
        <v>0</v>
      </c>
      <c r="V456" s="74">
        <f t="shared" si="228"/>
        <v>330700</v>
      </c>
      <c r="W456" s="102">
        <v>1</v>
      </c>
      <c r="X456" s="102">
        <v>21</v>
      </c>
      <c r="Y456" s="208">
        <v>1058240</v>
      </c>
      <c r="Z456" s="350"/>
      <c r="AA456" s="208">
        <v>215282</v>
      </c>
      <c r="AB456" s="208"/>
      <c r="AC456" s="208"/>
      <c r="AD456" s="227">
        <f t="shared" si="224"/>
        <v>1273522</v>
      </c>
      <c r="AE456" s="102">
        <v>1</v>
      </c>
      <c r="AF456" s="102">
        <v>22</v>
      </c>
      <c r="AG456" s="208">
        <v>1124380</v>
      </c>
      <c r="AH456" s="350"/>
      <c r="AI456" s="208">
        <v>215282</v>
      </c>
      <c r="AJ456" s="208"/>
      <c r="AK456" s="208"/>
      <c r="AL456" s="227">
        <f t="shared" si="225"/>
        <v>1339662</v>
      </c>
    </row>
    <row r="457" spans="1:38" ht="18.95" customHeight="1" x14ac:dyDescent="0.25">
      <c r="A457" s="102">
        <v>7</v>
      </c>
      <c r="B457" s="102" t="s">
        <v>1595</v>
      </c>
      <c r="C457" s="102">
        <v>1</v>
      </c>
      <c r="D457" s="102">
        <v>13</v>
      </c>
      <c r="E457" s="208">
        <v>992100</v>
      </c>
      <c r="F457" s="350"/>
      <c r="G457" s="208">
        <v>257946</v>
      </c>
      <c r="H457" s="208"/>
      <c r="I457" s="208"/>
      <c r="J457" s="227">
        <f>+E457+F457+G457+H457</f>
        <v>1250046</v>
      </c>
      <c r="K457" s="102">
        <v>1</v>
      </c>
      <c r="L457" s="102">
        <v>12</v>
      </c>
      <c r="M457" s="208">
        <v>661400</v>
      </c>
      <c r="N457" s="350"/>
      <c r="O457" s="208">
        <v>158736</v>
      </c>
      <c r="P457" s="208"/>
      <c r="Q457" s="208"/>
      <c r="R457" s="227">
        <f>M457+O457+P457+Q457</f>
        <v>820136</v>
      </c>
      <c r="S457" s="227">
        <f t="shared" si="221"/>
        <v>0</v>
      </c>
      <c r="T457" s="227">
        <f t="shared" si="222"/>
        <v>330700</v>
      </c>
      <c r="U457" s="227">
        <f t="shared" si="223"/>
        <v>99210</v>
      </c>
      <c r="V457" s="74">
        <f>J457-R457</f>
        <v>429910</v>
      </c>
      <c r="W457" s="102">
        <v>1</v>
      </c>
      <c r="X457" s="102">
        <v>14</v>
      </c>
      <c r="Y457" s="208">
        <v>1058240</v>
      </c>
      <c r="Z457" s="350"/>
      <c r="AA457" s="208">
        <v>296307.20000000001</v>
      </c>
      <c r="AB457" s="208"/>
      <c r="AC457" s="208"/>
      <c r="AD457" s="227">
        <f t="shared" si="224"/>
        <v>1354547.2</v>
      </c>
      <c r="AE457" s="102">
        <v>1</v>
      </c>
      <c r="AF457" s="102">
        <v>15</v>
      </c>
      <c r="AG457" s="208">
        <v>1124380</v>
      </c>
      <c r="AH457" s="350"/>
      <c r="AI457" s="208">
        <v>337314</v>
      </c>
      <c r="AJ457" s="208"/>
      <c r="AK457" s="208"/>
      <c r="AL457" s="227">
        <f t="shared" si="225"/>
        <v>1461694</v>
      </c>
    </row>
    <row r="458" spans="1:38" ht="18.95" customHeight="1" x14ac:dyDescent="0.25">
      <c r="A458" s="102">
        <v>8</v>
      </c>
      <c r="B458" s="102" t="s">
        <v>1596</v>
      </c>
      <c r="C458" s="102">
        <v>1</v>
      </c>
      <c r="D458" s="102">
        <v>13</v>
      </c>
      <c r="E458" s="208">
        <v>992100</v>
      </c>
      <c r="F458" s="350"/>
      <c r="G458" s="208">
        <v>257946</v>
      </c>
      <c r="H458" s="208"/>
      <c r="I458" s="208"/>
      <c r="J458" s="227">
        <f t="shared" ref="J458:J462" si="229">+E458+F458+G458+H458</f>
        <v>1250046</v>
      </c>
      <c r="K458" s="102">
        <v>1</v>
      </c>
      <c r="L458" s="102">
        <v>12</v>
      </c>
      <c r="M458" s="208">
        <v>661400</v>
      </c>
      <c r="N458" s="350"/>
      <c r="O458" s="208">
        <v>158736</v>
      </c>
      <c r="P458" s="208"/>
      <c r="Q458" s="208"/>
      <c r="R458" s="227">
        <f t="shared" ref="R458:R462" si="230">M458+O458+P458+Q458</f>
        <v>820136</v>
      </c>
      <c r="S458" s="227">
        <f t="shared" si="221"/>
        <v>0</v>
      </c>
      <c r="T458" s="227">
        <f t="shared" si="222"/>
        <v>330700</v>
      </c>
      <c r="U458" s="227">
        <f t="shared" si="223"/>
        <v>99210</v>
      </c>
      <c r="V458" s="74">
        <f t="shared" ref="V458:V462" si="231">J458-R458</f>
        <v>429910</v>
      </c>
      <c r="W458" s="102">
        <v>1</v>
      </c>
      <c r="X458" s="102">
        <v>14</v>
      </c>
      <c r="Y458" s="208">
        <v>1058240</v>
      </c>
      <c r="Z458" s="350"/>
      <c r="AA458" s="208">
        <v>296307.20000000001</v>
      </c>
      <c r="AB458" s="208"/>
      <c r="AC458" s="208"/>
      <c r="AD458" s="227">
        <f t="shared" si="224"/>
        <v>1354547.2</v>
      </c>
      <c r="AE458" s="102">
        <v>1</v>
      </c>
      <c r="AF458" s="102">
        <v>15</v>
      </c>
      <c r="AG458" s="208">
        <v>1124380</v>
      </c>
      <c r="AH458" s="350"/>
      <c r="AI458" s="208">
        <v>337314</v>
      </c>
      <c r="AJ458" s="208"/>
      <c r="AK458" s="208"/>
      <c r="AL458" s="227">
        <f t="shared" si="225"/>
        <v>1461694</v>
      </c>
    </row>
    <row r="459" spans="1:38" ht="18.95" customHeight="1" x14ac:dyDescent="0.25">
      <c r="A459" s="102">
        <v>9</v>
      </c>
      <c r="B459" s="102" t="s">
        <v>1597</v>
      </c>
      <c r="C459" s="102">
        <v>1</v>
      </c>
      <c r="D459" s="102">
        <v>20</v>
      </c>
      <c r="E459" s="208">
        <v>992100</v>
      </c>
      <c r="F459" s="350"/>
      <c r="G459" s="208">
        <v>246434</v>
      </c>
      <c r="H459" s="208"/>
      <c r="I459" s="208"/>
      <c r="J459" s="227">
        <f t="shared" si="229"/>
        <v>1238534</v>
      </c>
      <c r="K459" s="102">
        <v>1</v>
      </c>
      <c r="L459" s="102">
        <v>19</v>
      </c>
      <c r="M459" s="208">
        <v>661400</v>
      </c>
      <c r="N459" s="350"/>
      <c r="O459" s="208">
        <v>246434</v>
      </c>
      <c r="P459" s="208"/>
      <c r="Q459" s="208"/>
      <c r="R459" s="227">
        <f t="shared" si="230"/>
        <v>907834</v>
      </c>
      <c r="S459" s="227">
        <f t="shared" si="221"/>
        <v>0</v>
      </c>
      <c r="T459" s="227">
        <f t="shared" si="222"/>
        <v>330700</v>
      </c>
      <c r="U459" s="227">
        <f t="shared" si="223"/>
        <v>0</v>
      </c>
      <c r="V459" s="74">
        <f t="shared" si="231"/>
        <v>330700</v>
      </c>
      <c r="W459" s="102">
        <v>1</v>
      </c>
      <c r="X459" s="102">
        <v>21</v>
      </c>
      <c r="Y459" s="208">
        <v>1058240</v>
      </c>
      <c r="Z459" s="350"/>
      <c r="AA459" s="208">
        <v>246434</v>
      </c>
      <c r="AB459" s="208"/>
      <c r="AC459" s="208"/>
      <c r="AD459" s="227">
        <f t="shared" si="224"/>
        <v>1304674</v>
      </c>
      <c r="AE459" s="102">
        <v>1</v>
      </c>
      <c r="AF459" s="102">
        <v>22</v>
      </c>
      <c r="AG459" s="208">
        <v>1124380</v>
      </c>
      <c r="AH459" s="350"/>
      <c r="AI459" s="208">
        <v>246434</v>
      </c>
      <c r="AJ459" s="208"/>
      <c r="AK459" s="208"/>
      <c r="AL459" s="227">
        <f t="shared" si="225"/>
        <v>1370814</v>
      </c>
    </row>
    <row r="460" spans="1:38" ht="18.95" customHeight="1" x14ac:dyDescent="0.25">
      <c r="A460" s="102">
        <v>10</v>
      </c>
      <c r="B460" s="102" t="s">
        <v>1598</v>
      </c>
      <c r="C460" s="102">
        <v>1</v>
      </c>
      <c r="D460" s="102">
        <v>9</v>
      </c>
      <c r="E460" s="208">
        <v>992100</v>
      </c>
      <c r="F460" s="350"/>
      <c r="G460" s="208">
        <v>178578</v>
      </c>
      <c r="H460" s="208"/>
      <c r="I460" s="208"/>
      <c r="J460" s="227">
        <f t="shared" si="229"/>
        <v>1170678</v>
      </c>
      <c r="K460" s="102">
        <v>1</v>
      </c>
      <c r="L460" s="102">
        <v>8</v>
      </c>
      <c r="M460" s="208">
        <v>661400</v>
      </c>
      <c r="N460" s="350"/>
      <c r="O460" s="208">
        <v>105824</v>
      </c>
      <c r="P460" s="208"/>
      <c r="Q460" s="208"/>
      <c r="R460" s="227">
        <f t="shared" si="230"/>
        <v>767224</v>
      </c>
      <c r="S460" s="227">
        <f t="shared" si="221"/>
        <v>0</v>
      </c>
      <c r="T460" s="227">
        <f t="shared" si="222"/>
        <v>330700</v>
      </c>
      <c r="U460" s="227">
        <f t="shared" si="223"/>
        <v>72754</v>
      </c>
      <c r="V460" s="74">
        <f t="shared" si="231"/>
        <v>403454</v>
      </c>
      <c r="W460" s="102">
        <v>1</v>
      </c>
      <c r="X460" s="102">
        <v>10</v>
      </c>
      <c r="Y460" s="208">
        <v>1058240</v>
      </c>
      <c r="Z460" s="350"/>
      <c r="AA460" s="208">
        <v>211648</v>
      </c>
      <c r="AB460" s="208"/>
      <c r="AC460" s="208"/>
      <c r="AD460" s="227">
        <f t="shared" si="224"/>
        <v>1269888</v>
      </c>
      <c r="AE460" s="102">
        <v>1</v>
      </c>
      <c r="AF460" s="102">
        <v>11</v>
      </c>
      <c r="AG460" s="208">
        <v>1124380</v>
      </c>
      <c r="AH460" s="350"/>
      <c r="AI460" s="208">
        <v>247363.6</v>
      </c>
      <c r="AJ460" s="208"/>
      <c r="AK460" s="208"/>
      <c r="AL460" s="227">
        <f t="shared" si="225"/>
        <v>1371743.6</v>
      </c>
    </row>
    <row r="461" spans="1:38" ht="18.95" customHeight="1" x14ac:dyDescent="0.25">
      <c r="A461" s="102">
        <v>11</v>
      </c>
      <c r="B461" s="102" t="s">
        <v>1599</v>
      </c>
      <c r="C461" s="102">
        <v>1</v>
      </c>
      <c r="D461" s="102">
        <v>12</v>
      </c>
      <c r="E461" s="208">
        <v>992100</v>
      </c>
      <c r="F461" s="350"/>
      <c r="G461" s="208">
        <v>238104</v>
      </c>
      <c r="H461" s="208"/>
      <c r="I461" s="208"/>
      <c r="J461" s="227">
        <f t="shared" si="229"/>
        <v>1230204</v>
      </c>
      <c r="K461" s="102">
        <v>1</v>
      </c>
      <c r="L461" s="102">
        <v>11</v>
      </c>
      <c r="M461" s="208">
        <v>661400</v>
      </c>
      <c r="N461" s="350"/>
      <c r="O461" s="208">
        <v>145508</v>
      </c>
      <c r="P461" s="208"/>
      <c r="Q461" s="208"/>
      <c r="R461" s="227">
        <f t="shared" si="230"/>
        <v>806908</v>
      </c>
      <c r="S461" s="227">
        <f t="shared" si="221"/>
        <v>0</v>
      </c>
      <c r="T461" s="227">
        <f t="shared" si="222"/>
        <v>330700</v>
      </c>
      <c r="U461" s="227">
        <f t="shared" si="223"/>
        <v>92596</v>
      </c>
      <c r="V461" s="74">
        <f t="shared" si="231"/>
        <v>423296</v>
      </c>
      <c r="W461" s="102">
        <v>1</v>
      </c>
      <c r="X461" s="102">
        <v>13</v>
      </c>
      <c r="Y461" s="208">
        <v>1058240</v>
      </c>
      <c r="Z461" s="350"/>
      <c r="AA461" s="208">
        <v>275142.40000000002</v>
      </c>
      <c r="AB461" s="208"/>
      <c r="AC461" s="208"/>
      <c r="AD461" s="227">
        <f t="shared" si="224"/>
        <v>1333382.3999999999</v>
      </c>
      <c r="AE461" s="102">
        <v>1</v>
      </c>
      <c r="AF461" s="102">
        <v>14</v>
      </c>
      <c r="AG461" s="208">
        <v>1124380</v>
      </c>
      <c r="AH461" s="350"/>
      <c r="AI461" s="208">
        <v>314826.40000000002</v>
      </c>
      <c r="AJ461" s="208"/>
      <c r="AK461" s="208"/>
      <c r="AL461" s="227">
        <f t="shared" si="225"/>
        <v>1439206.3999999999</v>
      </c>
    </row>
    <row r="462" spans="1:38" ht="18.95" customHeight="1" x14ac:dyDescent="0.25">
      <c r="A462" s="102">
        <v>12</v>
      </c>
      <c r="B462" s="102" t="s">
        <v>1600</v>
      </c>
      <c r="C462" s="102">
        <v>1</v>
      </c>
      <c r="D462" s="102">
        <v>8</v>
      </c>
      <c r="E462" s="208">
        <v>992100</v>
      </c>
      <c r="F462" s="350"/>
      <c r="G462" s="208">
        <v>158736</v>
      </c>
      <c r="H462" s="208"/>
      <c r="I462" s="208"/>
      <c r="J462" s="227">
        <f t="shared" si="229"/>
        <v>1150836</v>
      </c>
      <c r="K462" s="102">
        <v>1</v>
      </c>
      <c r="L462" s="102">
        <v>7</v>
      </c>
      <c r="M462" s="208">
        <v>661400</v>
      </c>
      <c r="N462" s="350"/>
      <c r="O462" s="208">
        <v>92596</v>
      </c>
      <c r="P462" s="208"/>
      <c r="Q462" s="208"/>
      <c r="R462" s="227">
        <f t="shared" si="230"/>
        <v>753996</v>
      </c>
      <c r="S462" s="227">
        <f t="shared" si="221"/>
        <v>0</v>
      </c>
      <c r="T462" s="227">
        <f t="shared" si="222"/>
        <v>330700</v>
      </c>
      <c r="U462" s="227">
        <f t="shared" si="223"/>
        <v>66140</v>
      </c>
      <c r="V462" s="74">
        <f t="shared" si="231"/>
        <v>396840</v>
      </c>
      <c r="W462" s="102">
        <v>1</v>
      </c>
      <c r="X462" s="102">
        <v>9</v>
      </c>
      <c r="Y462" s="208">
        <v>1058240</v>
      </c>
      <c r="Z462" s="350"/>
      <c r="AA462" s="208">
        <v>190483.20000000001</v>
      </c>
      <c r="AB462" s="208"/>
      <c r="AC462" s="208"/>
      <c r="AD462" s="227">
        <f t="shared" si="224"/>
        <v>1248723.2</v>
      </c>
      <c r="AE462" s="102">
        <v>1</v>
      </c>
      <c r="AF462" s="102">
        <v>10</v>
      </c>
      <c r="AG462" s="208">
        <v>1124380</v>
      </c>
      <c r="AH462" s="350"/>
      <c r="AI462" s="208">
        <v>224876</v>
      </c>
      <c r="AJ462" s="208"/>
      <c r="AK462" s="208"/>
      <c r="AL462" s="227">
        <f t="shared" si="225"/>
        <v>1349256</v>
      </c>
    </row>
  </sheetData>
  <mergeCells count="80">
    <mergeCell ref="U5:U6"/>
    <mergeCell ref="Q121:S121"/>
    <mergeCell ref="B122:J122"/>
    <mergeCell ref="S123:V123"/>
    <mergeCell ref="Q98:S98"/>
    <mergeCell ref="B99:J99"/>
    <mergeCell ref="Q338:S338"/>
    <mergeCell ref="Q385:S385"/>
    <mergeCell ref="B386:L386"/>
    <mergeCell ref="S387:V387"/>
    <mergeCell ref="T388:T389"/>
    <mergeCell ref="U388:U389"/>
    <mergeCell ref="Q315:S315"/>
    <mergeCell ref="B316:L316"/>
    <mergeCell ref="S317:V317"/>
    <mergeCell ref="T318:T319"/>
    <mergeCell ref="U318:U319"/>
    <mergeCell ref="Q290:S290"/>
    <mergeCell ref="B291:L291"/>
    <mergeCell ref="S292:V292"/>
    <mergeCell ref="T293:T294"/>
    <mergeCell ref="U293:U294"/>
    <mergeCell ref="S270:V270"/>
    <mergeCell ref="T271:T272"/>
    <mergeCell ref="U271:U272"/>
    <mergeCell ref="B269:L269"/>
    <mergeCell ref="S100:V100"/>
    <mergeCell ref="B222:L222"/>
    <mergeCell ref="B203:L203"/>
    <mergeCell ref="S204:V204"/>
    <mergeCell ref="T205:T206"/>
    <mergeCell ref="U205:U206"/>
    <mergeCell ref="Q221:S221"/>
    <mergeCell ref="S248:V248"/>
    <mergeCell ref="T249:T250"/>
    <mergeCell ref="U249:U250"/>
    <mergeCell ref="Q268:S268"/>
    <mergeCell ref="T124:T125"/>
    <mergeCell ref="Q2:S2"/>
    <mergeCell ref="S4:V4"/>
    <mergeCell ref="T101:T102"/>
    <mergeCell ref="U101:U102"/>
    <mergeCell ref="B3:E3"/>
    <mergeCell ref="Q32:S32"/>
    <mergeCell ref="B33:J33"/>
    <mergeCell ref="S34:V34"/>
    <mergeCell ref="T35:T36"/>
    <mergeCell ref="U35:U36"/>
    <mergeCell ref="Q67:S67"/>
    <mergeCell ref="B68:J68"/>
    <mergeCell ref="S69:V69"/>
    <mergeCell ref="T70:T71"/>
    <mergeCell ref="U70:U71"/>
    <mergeCell ref="T5:T6"/>
    <mergeCell ref="U124:U125"/>
    <mergeCell ref="Q202:S202"/>
    <mergeCell ref="S223:V223"/>
    <mergeCell ref="T224:T225"/>
    <mergeCell ref="U224:U225"/>
    <mergeCell ref="Q246:S246"/>
    <mergeCell ref="B247:L247"/>
    <mergeCell ref="S443:V443"/>
    <mergeCell ref="T444:T445"/>
    <mergeCell ref="U444:U445"/>
    <mergeCell ref="B339:L339"/>
    <mergeCell ref="S340:V340"/>
    <mergeCell ref="T341:T342"/>
    <mergeCell ref="U341:U342"/>
    <mergeCell ref="Q363:S363"/>
    <mergeCell ref="B364:L364"/>
    <mergeCell ref="S365:V365"/>
    <mergeCell ref="T366:T367"/>
    <mergeCell ref="U366:U367"/>
    <mergeCell ref="Q404:S404"/>
    <mergeCell ref="B405:L405"/>
    <mergeCell ref="S406:V406"/>
    <mergeCell ref="T407:T408"/>
    <mergeCell ref="U407:U408"/>
    <mergeCell ref="Q441:S441"/>
    <mergeCell ref="B442:L442"/>
  </mergeCells>
  <phoneticPr fontId="2" type="noConversion"/>
  <printOptions horizontalCentered="1"/>
  <pageMargins left="0.15748031496062992" right="0.15748031496062992" top="0.19685039370078741" bottom="0.19685039370078741" header="0.11811023622047245" footer="0.11811023622047245"/>
  <pageSetup scale="46" orientation="landscape" r:id="rId1"/>
  <headerFooter alignWithMargins="0"/>
  <rowBreaks count="7" manualBreakCount="7">
    <brk id="68" max="35" man="1"/>
    <brk id="118" max="35" man="1"/>
    <brk id="206" max="35" man="1"/>
    <brk id="267" max="35" man="1"/>
    <brk id="333" max="35" man="1"/>
    <brk id="377" max="35" man="1"/>
    <brk id="430" max="35" man="1"/>
  </rowBreaks>
  <colBreaks count="1" manualBreakCount="1">
    <brk id="22" max="461"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XFD1699"/>
  <sheetViews>
    <sheetView topLeftCell="A1680" workbookViewId="0">
      <selection activeCell="S164" sqref="S164"/>
    </sheetView>
  </sheetViews>
  <sheetFormatPr defaultRowHeight="13.5" x14ac:dyDescent="0.25"/>
  <cols>
    <col min="1" max="1" width="4.42578125" style="4" bestFit="1" customWidth="1"/>
    <col min="2" max="2" width="27.28515625" style="5" customWidth="1"/>
    <col min="3" max="3" width="31.28515625" style="5" bestFit="1" customWidth="1"/>
    <col min="4" max="4" width="8.140625" style="5" customWidth="1"/>
    <col min="5" max="5" width="10.5703125" style="5" customWidth="1"/>
    <col min="6" max="6" width="12.140625" style="5" customWidth="1"/>
    <col min="7" max="7" width="8" style="5" customWidth="1"/>
    <col min="8" max="8" width="11.85546875" style="5" bestFit="1" customWidth="1"/>
    <col min="9" max="9" width="10.5703125" style="5" customWidth="1"/>
    <col min="10" max="10" width="9" style="5" bestFit="1" customWidth="1"/>
    <col min="11" max="20" width="12.5703125" style="5" customWidth="1"/>
    <col min="21" max="21" width="9" style="5" bestFit="1" customWidth="1"/>
    <col min="22" max="22" width="12.5703125" style="5" customWidth="1"/>
    <col min="23" max="23" width="10.5703125" style="5" customWidth="1"/>
    <col min="24" max="24" width="12.140625" style="5" customWidth="1"/>
    <col min="25" max="25" width="8" style="5" customWidth="1"/>
    <col min="26" max="26" width="11.85546875" style="5" bestFit="1" customWidth="1"/>
    <col min="27" max="27" width="10.5703125" style="5" customWidth="1"/>
    <col min="28" max="28" width="10.140625" style="5" bestFit="1" customWidth="1"/>
    <col min="29" max="29" width="12.140625" style="5" bestFit="1" customWidth="1"/>
    <col min="30" max="30" width="10.5703125" style="5" customWidth="1"/>
    <col min="31" max="31" width="12.140625" style="5" customWidth="1"/>
    <col min="32" max="32" width="8" style="5" customWidth="1"/>
    <col min="33" max="33" width="12.28515625" style="5" bestFit="1" customWidth="1"/>
    <col min="34" max="34" width="10.5703125" style="5" customWidth="1"/>
    <col min="35" max="35" width="9" style="5" bestFit="1" customWidth="1"/>
    <col min="36" max="36" width="11.7109375" style="5" bestFit="1" customWidth="1"/>
    <col min="37" max="256" width="9.140625" style="5"/>
    <col min="257" max="257" width="3.5703125" style="5" customWidth="1"/>
    <col min="258" max="258" width="27.28515625" style="5" customWidth="1"/>
    <col min="259" max="259" width="16.5703125" style="5" customWidth="1"/>
    <col min="260" max="260" width="8.140625" style="5" customWidth="1"/>
    <col min="261" max="261" width="10.5703125" style="5" customWidth="1"/>
    <col min="262" max="262" width="12.140625" style="5" customWidth="1"/>
    <col min="263" max="263" width="8" style="5" customWidth="1"/>
    <col min="264" max="264" width="11.42578125" style="5" customWidth="1"/>
    <col min="265" max="265" width="10.5703125" style="5" customWidth="1"/>
    <col min="266" max="266" width="9" style="5" bestFit="1" customWidth="1"/>
    <col min="267" max="276" width="12.5703125" style="5" customWidth="1"/>
    <col min="277" max="277" width="9" style="5" bestFit="1" customWidth="1"/>
    <col min="278" max="278" width="12.5703125" style="5" customWidth="1"/>
    <col min="279" max="279" width="10.5703125" style="5" customWidth="1"/>
    <col min="280" max="280" width="12.140625" style="5" customWidth="1"/>
    <col min="281" max="281" width="8" style="5" customWidth="1"/>
    <col min="282" max="282" width="11.42578125" style="5" customWidth="1"/>
    <col min="283" max="283" width="10.5703125" style="5" customWidth="1"/>
    <col min="284" max="284" width="9" style="5" bestFit="1" customWidth="1"/>
    <col min="285" max="285" width="9.85546875" style="5" bestFit="1" customWidth="1"/>
    <col min="286" max="286" width="10.5703125" style="5" customWidth="1"/>
    <col min="287" max="287" width="12.140625" style="5" customWidth="1"/>
    <col min="288" max="288" width="8" style="5" customWidth="1"/>
    <col min="289" max="289" width="11.42578125" style="5" customWidth="1"/>
    <col min="290" max="290" width="10.5703125" style="5" customWidth="1"/>
    <col min="291" max="291" width="9" style="5" bestFit="1" customWidth="1"/>
    <col min="292" max="292" width="9.85546875" style="5" bestFit="1" customWidth="1"/>
    <col min="293" max="512" width="9.140625" style="5"/>
    <col min="513" max="513" width="3.5703125" style="5" customWidth="1"/>
    <col min="514" max="514" width="27.28515625" style="5" customWidth="1"/>
    <col min="515" max="515" width="16.5703125" style="5" customWidth="1"/>
    <col min="516" max="516" width="8.140625" style="5" customWidth="1"/>
    <col min="517" max="517" width="10.5703125" style="5" customWidth="1"/>
    <col min="518" max="518" width="12.140625" style="5" customWidth="1"/>
    <col min="519" max="519" width="8" style="5" customWidth="1"/>
    <col min="520" max="520" width="11.42578125" style="5" customWidth="1"/>
    <col min="521" max="521" width="10.5703125" style="5" customWidth="1"/>
    <col min="522" max="522" width="9" style="5" bestFit="1" customWidth="1"/>
    <col min="523" max="532" width="12.5703125" style="5" customWidth="1"/>
    <col min="533" max="533" width="9" style="5" bestFit="1" customWidth="1"/>
    <col min="534" max="534" width="12.5703125" style="5" customWidth="1"/>
    <col min="535" max="535" width="10.5703125" style="5" customWidth="1"/>
    <col min="536" max="536" width="12.140625" style="5" customWidth="1"/>
    <col min="537" max="537" width="8" style="5" customWidth="1"/>
    <col min="538" max="538" width="11.42578125" style="5" customWidth="1"/>
    <col min="539" max="539" width="10.5703125" style="5" customWidth="1"/>
    <col min="540" max="540" width="9" style="5" bestFit="1" customWidth="1"/>
    <col min="541" max="541" width="9.85546875" style="5" bestFit="1" customWidth="1"/>
    <col min="542" max="542" width="10.5703125" style="5" customWidth="1"/>
    <col min="543" max="543" width="12.140625" style="5" customWidth="1"/>
    <col min="544" max="544" width="8" style="5" customWidth="1"/>
    <col min="545" max="545" width="11.42578125" style="5" customWidth="1"/>
    <col min="546" max="546" width="10.5703125" style="5" customWidth="1"/>
    <col min="547" max="547" width="9" style="5" bestFit="1" customWidth="1"/>
    <col min="548" max="548" width="9.85546875" style="5" bestFit="1" customWidth="1"/>
    <col min="549" max="768" width="9.140625" style="5"/>
    <col min="769" max="769" width="3.5703125" style="5" customWidth="1"/>
    <col min="770" max="770" width="27.28515625" style="5" customWidth="1"/>
    <col min="771" max="771" width="16.5703125" style="5" customWidth="1"/>
    <col min="772" max="772" width="8.140625" style="5" customWidth="1"/>
    <col min="773" max="773" width="10.5703125" style="5" customWidth="1"/>
    <col min="774" max="774" width="12.140625" style="5" customWidth="1"/>
    <col min="775" max="775" width="8" style="5" customWidth="1"/>
    <col min="776" max="776" width="11.42578125" style="5" customWidth="1"/>
    <col min="777" max="777" width="10.5703125" style="5" customWidth="1"/>
    <col min="778" max="778" width="9" style="5" bestFit="1" customWidth="1"/>
    <col min="779" max="788" width="12.5703125" style="5" customWidth="1"/>
    <col min="789" max="789" width="9" style="5" bestFit="1" customWidth="1"/>
    <col min="790" max="790" width="12.5703125" style="5" customWidth="1"/>
    <col min="791" max="791" width="10.5703125" style="5" customWidth="1"/>
    <col min="792" max="792" width="12.140625" style="5" customWidth="1"/>
    <col min="793" max="793" width="8" style="5" customWidth="1"/>
    <col min="794" max="794" width="11.42578125" style="5" customWidth="1"/>
    <col min="795" max="795" width="10.5703125" style="5" customWidth="1"/>
    <col min="796" max="796" width="9" style="5" bestFit="1" customWidth="1"/>
    <col min="797" max="797" width="9.85546875" style="5" bestFit="1" customWidth="1"/>
    <col min="798" max="798" width="10.5703125" style="5" customWidth="1"/>
    <col min="799" max="799" width="12.140625" style="5" customWidth="1"/>
    <col min="800" max="800" width="8" style="5" customWidth="1"/>
    <col min="801" max="801" width="11.42578125" style="5" customWidth="1"/>
    <col min="802" max="802" width="10.5703125" style="5" customWidth="1"/>
    <col min="803" max="803" width="9" style="5" bestFit="1" customWidth="1"/>
    <col min="804" max="804" width="9.85546875" style="5" bestFit="1" customWidth="1"/>
    <col min="805" max="1024" width="9.140625" style="5"/>
    <col min="1025" max="1025" width="3.5703125" style="5" customWidth="1"/>
    <col min="1026" max="1026" width="27.28515625" style="5" customWidth="1"/>
    <col min="1027" max="1027" width="16.5703125" style="5" customWidth="1"/>
    <col min="1028" max="1028" width="8.140625" style="5" customWidth="1"/>
    <col min="1029" max="1029" width="10.5703125" style="5" customWidth="1"/>
    <col min="1030" max="1030" width="12.140625" style="5" customWidth="1"/>
    <col min="1031" max="1031" width="8" style="5" customWidth="1"/>
    <col min="1032" max="1032" width="11.42578125" style="5" customWidth="1"/>
    <col min="1033" max="1033" width="10.5703125" style="5" customWidth="1"/>
    <col min="1034" max="1034" width="9" style="5" bestFit="1" customWidth="1"/>
    <col min="1035" max="1044" width="12.5703125" style="5" customWidth="1"/>
    <col min="1045" max="1045" width="9" style="5" bestFit="1" customWidth="1"/>
    <col min="1046" max="1046" width="12.5703125" style="5" customWidth="1"/>
    <col min="1047" max="1047" width="10.5703125" style="5" customWidth="1"/>
    <col min="1048" max="1048" width="12.140625" style="5" customWidth="1"/>
    <col min="1049" max="1049" width="8" style="5" customWidth="1"/>
    <col min="1050" max="1050" width="11.42578125" style="5" customWidth="1"/>
    <col min="1051" max="1051" width="10.5703125" style="5" customWidth="1"/>
    <col min="1052" max="1052" width="9" style="5" bestFit="1" customWidth="1"/>
    <col min="1053" max="1053" width="9.85546875" style="5" bestFit="1" customWidth="1"/>
    <col min="1054" max="1054" width="10.5703125" style="5" customWidth="1"/>
    <col min="1055" max="1055" width="12.140625" style="5" customWidth="1"/>
    <col min="1056" max="1056" width="8" style="5" customWidth="1"/>
    <col min="1057" max="1057" width="11.42578125" style="5" customWidth="1"/>
    <col min="1058" max="1058" width="10.5703125" style="5" customWidth="1"/>
    <col min="1059" max="1059" width="9" style="5" bestFit="1" customWidth="1"/>
    <col min="1060" max="1060" width="9.85546875" style="5" bestFit="1" customWidth="1"/>
    <col min="1061" max="1280" width="9.140625" style="5"/>
    <col min="1281" max="1281" width="3.5703125" style="5" customWidth="1"/>
    <col min="1282" max="1282" width="27.28515625" style="5" customWidth="1"/>
    <col min="1283" max="1283" width="16.5703125" style="5" customWidth="1"/>
    <col min="1284" max="1284" width="8.140625" style="5" customWidth="1"/>
    <col min="1285" max="1285" width="10.5703125" style="5" customWidth="1"/>
    <col min="1286" max="1286" width="12.140625" style="5" customWidth="1"/>
    <col min="1287" max="1287" width="8" style="5" customWidth="1"/>
    <col min="1288" max="1288" width="11.42578125" style="5" customWidth="1"/>
    <col min="1289" max="1289" width="10.5703125" style="5" customWidth="1"/>
    <col min="1290" max="1290" width="9" style="5" bestFit="1" customWidth="1"/>
    <col min="1291" max="1300" width="12.5703125" style="5" customWidth="1"/>
    <col min="1301" max="1301" width="9" style="5" bestFit="1" customWidth="1"/>
    <col min="1302" max="1302" width="12.5703125" style="5" customWidth="1"/>
    <col min="1303" max="1303" width="10.5703125" style="5" customWidth="1"/>
    <col min="1304" max="1304" width="12.140625" style="5" customWidth="1"/>
    <col min="1305" max="1305" width="8" style="5" customWidth="1"/>
    <col min="1306" max="1306" width="11.42578125" style="5" customWidth="1"/>
    <col min="1307" max="1307" width="10.5703125" style="5" customWidth="1"/>
    <col min="1308" max="1308" width="9" style="5" bestFit="1" customWidth="1"/>
    <col min="1309" max="1309" width="9.85546875" style="5" bestFit="1" customWidth="1"/>
    <col min="1310" max="1310" width="10.5703125" style="5" customWidth="1"/>
    <col min="1311" max="1311" width="12.140625" style="5" customWidth="1"/>
    <col min="1312" max="1312" width="8" style="5" customWidth="1"/>
    <col min="1313" max="1313" width="11.42578125" style="5" customWidth="1"/>
    <col min="1314" max="1314" width="10.5703125" style="5" customWidth="1"/>
    <col min="1315" max="1315" width="9" style="5" bestFit="1" customWidth="1"/>
    <col min="1316" max="1316" width="9.85546875" style="5" bestFit="1" customWidth="1"/>
    <col min="1317" max="1536" width="9.140625" style="5"/>
    <col min="1537" max="1537" width="3.5703125" style="5" customWidth="1"/>
    <col min="1538" max="1538" width="27.28515625" style="5" customWidth="1"/>
    <col min="1539" max="1539" width="16.5703125" style="5" customWidth="1"/>
    <col min="1540" max="1540" width="8.140625" style="5" customWidth="1"/>
    <col min="1541" max="1541" width="10.5703125" style="5" customWidth="1"/>
    <col min="1542" max="1542" width="12.140625" style="5" customWidth="1"/>
    <col min="1543" max="1543" width="8" style="5" customWidth="1"/>
    <col min="1544" max="1544" width="11.42578125" style="5" customWidth="1"/>
    <col min="1545" max="1545" width="10.5703125" style="5" customWidth="1"/>
    <col min="1546" max="1546" width="9" style="5" bestFit="1" customWidth="1"/>
    <col min="1547" max="1556" width="12.5703125" style="5" customWidth="1"/>
    <col min="1557" max="1557" width="9" style="5" bestFit="1" customWidth="1"/>
    <col min="1558" max="1558" width="12.5703125" style="5" customWidth="1"/>
    <col min="1559" max="1559" width="10.5703125" style="5" customWidth="1"/>
    <col min="1560" max="1560" width="12.140625" style="5" customWidth="1"/>
    <col min="1561" max="1561" width="8" style="5" customWidth="1"/>
    <col min="1562" max="1562" width="11.42578125" style="5" customWidth="1"/>
    <col min="1563" max="1563" width="10.5703125" style="5" customWidth="1"/>
    <col min="1564" max="1564" width="9" style="5" bestFit="1" customWidth="1"/>
    <col min="1565" max="1565" width="9.85546875" style="5" bestFit="1" customWidth="1"/>
    <col min="1566" max="1566" width="10.5703125" style="5" customWidth="1"/>
    <col min="1567" max="1567" width="12.140625" style="5" customWidth="1"/>
    <col min="1568" max="1568" width="8" style="5" customWidth="1"/>
    <col min="1569" max="1569" width="11.42578125" style="5" customWidth="1"/>
    <col min="1570" max="1570" width="10.5703125" style="5" customWidth="1"/>
    <col min="1571" max="1571" width="9" style="5" bestFit="1" customWidth="1"/>
    <col min="1572" max="1572" width="9.85546875" style="5" bestFit="1" customWidth="1"/>
    <col min="1573" max="1792" width="9.140625" style="5"/>
    <col min="1793" max="1793" width="3.5703125" style="5" customWidth="1"/>
    <col min="1794" max="1794" width="27.28515625" style="5" customWidth="1"/>
    <col min="1795" max="1795" width="16.5703125" style="5" customWidth="1"/>
    <col min="1796" max="1796" width="8.140625" style="5" customWidth="1"/>
    <col min="1797" max="1797" width="10.5703125" style="5" customWidth="1"/>
    <col min="1798" max="1798" width="12.140625" style="5" customWidth="1"/>
    <col min="1799" max="1799" width="8" style="5" customWidth="1"/>
    <col min="1800" max="1800" width="11.42578125" style="5" customWidth="1"/>
    <col min="1801" max="1801" width="10.5703125" style="5" customWidth="1"/>
    <col min="1802" max="1802" width="9" style="5" bestFit="1" customWidth="1"/>
    <col min="1803" max="1812" width="12.5703125" style="5" customWidth="1"/>
    <col min="1813" max="1813" width="9" style="5" bestFit="1" customWidth="1"/>
    <col min="1814" max="1814" width="12.5703125" style="5" customWidth="1"/>
    <col min="1815" max="1815" width="10.5703125" style="5" customWidth="1"/>
    <col min="1816" max="1816" width="12.140625" style="5" customWidth="1"/>
    <col min="1817" max="1817" width="8" style="5" customWidth="1"/>
    <col min="1818" max="1818" width="11.42578125" style="5" customWidth="1"/>
    <col min="1819" max="1819" width="10.5703125" style="5" customWidth="1"/>
    <col min="1820" max="1820" width="9" style="5" bestFit="1" customWidth="1"/>
    <col min="1821" max="1821" width="9.85546875" style="5" bestFit="1" customWidth="1"/>
    <col min="1822" max="1822" width="10.5703125" style="5" customWidth="1"/>
    <col min="1823" max="1823" width="12.140625" style="5" customWidth="1"/>
    <col min="1824" max="1824" width="8" style="5" customWidth="1"/>
    <col min="1825" max="1825" width="11.42578125" style="5" customWidth="1"/>
    <col min="1826" max="1826" width="10.5703125" style="5" customWidth="1"/>
    <col min="1827" max="1827" width="9" style="5" bestFit="1" customWidth="1"/>
    <col min="1828" max="1828" width="9.85546875" style="5" bestFit="1" customWidth="1"/>
    <col min="1829" max="2048" width="9.140625" style="5"/>
    <col min="2049" max="2049" width="3.5703125" style="5" customWidth="1"/>
    <col min="2050" max="2050" width="27.28515625" style="5" customWidth="1"/>
    <col min="2051" max="2051" width="16.5703125" style="5" customWidth="1"/>
    <col min="2052" max="2052" width="8.140625" style="5" customWidth="1"/>
    <col min="2053" max="2053" width="10.5703125" style="5" customWidth="1"/>
    <col min="2054" max="2054" width="12.140625" style="5" customWidth="1"/>
    <col min="2055" max="2055" width="8" style="5" customWidth="1"/>
    <col min="2056" max="2056" width="11.42578125" style="5" customWidth="1"/>
    <col min="2057" max="2057" width="10.5703125" style="5" customWidth="1"/>
    <col min="2058" max="2058" width="9" style="5" bestFit="1" customWidth="1"/>
    <col min="2059" max="2068" width="12.5703125" style="5" customWidth="1"/>
    <col min="2069" max="2069" width="9" style="5" bestFit="1" customWidth="1"/>
    <col min="2070" max="2070" width="12.5703125" style="5" customWidth="1"/>
    <col min="2071" max="2071" width="10.5703125" style="5" customWidth="1"/>
    <col min="2072" max="2072" width="12.140625" style="5" customWidth="1"/>
    <col min="2073" max="2073" width="8" style="5" customWidth="1"/>
    <col min="2074" max="2074" width="11.42578125" style="5" customWidth="1"/>
    <col min="2075" max="2075" width="10.5703125" style="5" customWidth="1"/>
    <col min="2076" max="2076" width="9" style="5" bestFit="1" customWidth="1"/>
    <col min="2077" max="2077" width="9.85546875" style="5" bestFit="1" customWidth="1"/>
    <col min="2078" max="2078" width="10.5703125" style="5" customWidth="1"/>
    <col min="2079" max="2079" width="12.140625" style="5" customWidth="1"/>
    <col min="2080" max="2080" width="8" style="5" customWidth="1"/>
    <col min="2081" max="2081" width="11.42578125" style="5" customWidth="1"/>
    <col min="2082" max="2082" width="10.5703125" style="5" customWidth="1"/>
    <col min="2083" max="2083" width="9" style="5" bestFit="1" customWidth="1"/>
    <col min="2084" max="2084" width="9.85546875" style="5" bestFit="1" customWidth="1"/>
    <col min="2085" max="2304" width="9.140625" style="5"/>
    <col min="2305" max="2305" width="3.5703125" style="5" customWidth="1"/>
    <col min="2306" max="2306" width="27.28515625" style="5" customWidth="1"/>
    <col min="2307" max="2307" width="16.5703125" style="5" customWidth="1"/>
    <col min="2308" max="2308" width="8.140625" style="5" customWidth="1"/>
    <col min="2309" max="2309" width="10.5703125" style="5" customWidth="1"/>
    <col min="2310" max="2310" width="12.140625" style="5" customWidth="1"/>
    <col min="2311" max="2311" width="8" style="5" customWidth="1"/>
    <col min="2312" max="2312" width="11.42578125" style="5" customWidth="1"/>
    <col min="2313" max="2313" width="10.5703125" style="5" customWidth="1"/>
    <col min="2314" max="2314" width="9" style="5" bestFit="1" customWidth="1"/>
    <col min="2315" max="2324" width="12.5703125" style="5" customWidth="1"/>
    <col min="2325" max="2325" width="9" style="5" bestFit="1" customWidth="1"/>
    <col min="2326" max="2326" width="12.5703125" style="5" customWidth="1"/>
    <col min="2327" max="2327" width="10.5703125" style="5" customWidth="1"/>
    <col min="2328" max="2328" width="12.140625" style="5" customWidth="1"/>
    <col min="2329" max="2329" width="8" style="5" customWidth="1"/>
    <col min="2330" max="2330" width="11.42578125" style="5" customWidth="1"/>
    <col min="2331" max="2331" width="10.5703125" style="5" customWidth="1"/>
    <col min="2332" max="2332" width="9" style="5" bestFit="1" customWidth="1"/>
    <col min="2333" max="2333" width="9.85546875" style="5" bestFit="1" customWidth="1"/>
    <col min="2334" max="2334" width="10.5703125" style="5" customWidth="1"/>
    <col min="2335" max="2335" width="12.140625" style="5" customWidth="1"/>
    <col min="2336" max="2336" width="8" style="5" customWidth="1"/>
    <col min="2337" max="2337" width="11.42578125" style="5" customWidth="1"/>
    <col min="2338" max="2338" width="10.5703125" style="5" customWidth="1"/>
    <col min="2339" max="2339" width="9" style="5" bestFit="1" customWidth="1"/>
    <col min="2340" max="2340" width="9.85546875" style="5" bestFit="1" customWidth="1"/>
    <col min="2341" max="2560" width="9.140625" style="5"/>
    <col min="2561" max="2561" width="3.5703125" style="5" customWidth="1"/>
    <col min="2562" max="2562" width="27.28515625" style="5" customWidth="1"/>
    <col min="2563" max="2563" width="16.5703125" style="5" customWidth="1"/>
    <col min="2564" max="2564" width="8.140625" style="5" customWidth="1"/>
    <col min="2565" max="2565" width="10.5703125" style="5" customWidth="1"/>
    <col min="2566" max="2566" width="12.140625" style="5" customWidth="1"/>
    <col min="2567" max="2567" width="8" style="5" customWidth="1"/>
    <col min="2568" max="2568" width="11.42578125" style="5" customWidth="1"/>
    <col min="2569" max="2569" width="10.5703125" style="5" customWidth="1"/>
    <col min="2570" max="2570" width="9" style="5" bestFit="1" customWidth="1"/>
    <col min="2571" max="2580" width="12.5703125" style="5" customWidth="1"/>
    <col min="2581" max="2581" width="9" style="5" bestFit="1" customWidth="1"/>
    <col min="2582" max="2582" width="12.5703125" style="5" customWidth="1"/>
    <col min="2583" max="2583" width="10.5703125" style="5" customWidth="1"/>
    <col min="2584" max="2584" width="12.140625" style="5" customWidth="1"/>
    <col min="2585" max="2585" width="8" style="5" customWidth="1"/>
    <col min="2586" max="2586" width="11.42578125" style="5" customWidth="1"/>
    <col min="2587" max="2587" width="10.5703125" style="5" customWidth="1"/>
    <col min="2588" max="2588" width="9" style="5" bestFit="1" customWidth="1"/>
    <col min="2589" max="2589" width="9.85546875" style="5" bestFit="1" customWidth="1"/>
    <col min="2590" max="2590" width="10.5703125" style="5" customWidth="1"/>
    <col min="2591" max="2591" width="12.140625" style="5" customWidth="1"/>
    <col min="2592" max="2592" width="8" style="5" customWidth="1"/>
    <col min="2593" max="2593" width="11.42578125" style="5" customWidth="1"/>
    <col min="2594" max="2594" width="10.5703125" style="5" customWidth="1"/>
    <col min="2595" max="2595" width="9" style="5" bestFit="1" customWidth="1"/>
    <col min="2596" max="2596" width="9.85546875" style="5" bestFit="1" customWidth="1"/>
    <col min="2597" max="2816" width="9.140625" style="5"/>
    <col min="2817" max="2817" width="3.5703125" style="5" customWidth="1"/>
    <col min="2818" max="2818" width="27.28515625" style="5" customWidth="1"/>
    <col min="2819" max="2819" width="16.5703125" style="5" customWidth="1"/>
    <col min="2820" max="2820" width="8.140625" style="5" customWidth="1"/>
    <col min="2821" max="2821" width="10.5703125" style="5" customWidth="1"/>
    <col min="2822" max="2822" width="12.140625" style="5" customWidth="1"/>
    <col min="2823" max="2823" width="8" style="5" customWidth="1"/>
    <col min="2824" max="2824" width="11.42578125" style="5" customWidth="1"/>
    <col min="2825" max="2825" width="10.5703125" style="5" customWidth="1"/>
    <col min="2826" max="2826" width="9" style="5" bestFit="1" customWidth="1"/>
    <col min="2827" max="2836" width="12.5703125" style="5" customWidth="1"/>
    <col min="2837" max="2837" width="9" style="5" bestFit="1" customWidth="1"/>
    <col min="2838" max="2838" width="12.5703125" style="5" customWidth="1"/>
    <col min="2839" max="2839" width="10.5703125" style="5" customWidth="1"/>
    <col min="2840" max="2840" width="12.140625" style="5" customWidth="1"/>
    <col min="2841" max="2841" width="8" style="5" customWidth="1"/>
    <col min="2842" max="2842" width="11.42578125" style="5" customWidth="1"/>
    <col min="2843" max="2843" width="10.5703125" style="5" customWidth="1"/>
    <col min="2844" max="2844" width="9" style="5" bestFit="1" customWidth="1"/>
    <col min="2845" max="2845" width="9.85546875" style="5" bestFit="1" customWidth="1"/>
    <col min="2846" max="2846" width="10.5703125" style="5" customWidth="1"/>
    <col min="2847" max="2847" width="12.140625" style="5" customWidth="1"/>
    <col min="2848" max="2848" width="8" style="5" customWidth="1"/>
    <col min="2849" max="2849" width="11.42578125" style="5" customWidth="1"/>
    <col min="2850" max="2850" width="10.5703125" style="5" customWidth="1"/>
    <col min="2851" max="2851" width="9" style="5" bestFit="1" customWidth="1"/>
    <col min="2852" max="2852" width="9.85546875" style="5" bestFit="1" customWidth="1"/>
    <col min="2853" max="3072" width="9.140625" style="5"/>
    <col min="3073" max="3073" width="3.5703125" style="5" customWidth="1"/>
    <col min="3074" max="3074" width="27.28515625" style="5" customWidth="1"/>
    <col min="3075" max="3075" width="16.5703125" style="5" customWidth="1"/>
    <col min="3076" max="3076" width="8.140625" style="5" customWidth="1"/>
    <col min="3077" max="3077" width="10.5703125" style="5" customWidth="1"/>
    <col min="3078" max="3078" width="12.140625" style="5" customWidth="1"/>
    <col min="3079" max="3079" width="8" style="5" customWidth="1"/>
    <col min="3080" max="3080" width="11.42578125" style="5" customWidth="1"/>
    <col min="3081" max="3081" width="10.5703125" style="5" customWidth="1"/>
    <col min="3082" max="3082" width="9" style="5" bestFit="1" customWidth="1"/>
    <col min="3083" max="3092" width="12.5703125" style="5" customWidth="1"/>
    <col min="3093" max="3093" width="9" style="5" bestFit="1" customWidth="1"/>
    <col min="3094" max="3094" width="12.5703125" style="5" customWidth="1"/>
    <col min="3095" max="3095" width="10.5703125" style="5" customWidth="1"/>
    <col min="3096" max="3096" width="12.140625" style="5" customWidth="1"/>
    <col min="3097" max="3097" width="8" style="5" customWidth="1"/>
    <col min="3098" max="3098" width="11.42578125" style="5" customWidth="1"/>
    <col min="3099" max="3099" width="10.5703125" style="5" customWidth="1"/>
    <col min="3100" max="3100" width="9" style="5" bestFit="1" customWidth="1"/>
    <col min="3101" max="3101" width="9.85546875" style="5" bestFit="1" customWidth="1"/>
    <col min="3102" max="3102" width="10.5703125" style="5" customWidth="1"/>
    <col min="3103" max="3103" width="12.140625" style="5" customWidth="1"/>
    <col min="3104" max="3104" width="8" style="5" customWidth="1"/>
    <col min="3105" max="3105" width="11.42578125" style="5" customWidth="1"/>
    <col min="3106" max="3106" width="10.5703125" style="5" customWidth="1"/>
    <col min="3107" max="3107" width="9" style="5" bestFit="1" customWidth="1"/>
    <col min="3108" max="3108" width="9.85546875" style="5" bestFit="1" customWidth="1"/>
    <col min="3109" max="3328" width="9.140625" style="5"/>
    <col min="3329" max="3329" width="3.5703125" style="5" customWidth="1"/>
    <col min="3330" max="3330" width="27.28515625" style="5" customWidth="1"/>
    <col min="3331" max="3331" width="16.5703125" style="5" customWidth="1"/>
    <col min="3332" max="3332" width="8.140625" style="5" customWidth="1"/>
    <col min="3333" max="3333" width="10.5703125" style="5" customWidth="1"/>
    <col min="3334" max="3334" width="12.140625" style="5" customWidth="1"/>
    <col min="3335" max="3335" width="8" style="5" customWidth="1"/>
    <col min="3336" max="3336" width="11.42578125" style="5" customWidth="1"/>
    <col min="3337" max="3337" width="10.5703125" style="5" customWidth="1"/>
    <col min="3338" max="3338" width="9" style="5" bestFit="1" customWidth="1"/>
    <col min="3339" max="3348" width="12.5703125" style="5" customWidth="1"/>
    <col min="3349" max="3349" width="9" style="5" bestFit="1" customWidth="1"/>
    <col min="3350" max="3350" width="12.5703125" style="5" customWidth="1"/>
    <col min="3351" max="3351" width="10.5703125" style="5" customWidth="1"/>
    <col min="3352" max="3352" width="12.140625" style="5" customWidth="1"/>
    <col min="3353" max="3353" width="8" style="5" customWidth="1"/>
    <col min="3354" max="3354" width="11.42578125" style="5" customWidth="1"/>
    <col min="3355" max="3355" width="10.5703125" style="5" customWidth="1"/>
    <col min="3356" max="3356" width="9" style="5" bestFit="1" customWidth="1"/>
    <col min="3357" max="3357" width="9.85546875" style="5" bestFit="1" customWidth="1"/>
    <col min="3358" max="3358" width="10.5703125" style="5" customWidth="1"/>
    <col min="3359" max="3359" width="12.140625" style="5" customWidth="1"/>
    <col min="3360" max="3360" width="8" style="5" customWidth="1"/>
    <col min="3361" max="3361" width="11.42578125" style="5" customWidth="1"/>
    <col min="3362" max="3362" width="10.5703125" style="5" customWidth="1"/>
    <col min="3363" max="3363" width="9" style="5" bestFit="1" customWidth="1"/>
    <col min="3364" max="3364" width="9.85546875" style="5" bestFit="1" customWidth="1"/>
    <col min="3365" max="3584" width="9.140625" style="5"/>
    <col min="3585" max="3585" width="3.5703125" style="5" customWidth="1"/>
    <col min="3586" max="3586" width="27.28515625" style="5" customWidth="1"/>
    <col min="3587" max="3587" width="16.5703125" style="5" customWidth="1"/>
    <col min="3588" max="3588" width="8.140625" style="5" customWidth="1"/>
    <col min="3589" max="3589" width="10.5703125" style="5" customWidth="1"/>
    <col min="3590" max="3590" width="12.140625" style="5" customWidth="1"/>
    <col min="3591" max="3591" width="8" style="5" customWidth="1"/>
    <col min="3592" max="3592" width="11.42578125" style="5" customWidth="1"/>
    <col min="3593" max="3593" width="10.5703125" style="5" customWidth="1"/>
    <col min="3594" max="3594" width="9" style="5" bestFit="1" customWidth="1"/>
    <col min="3595" max="3604" width="12.5703125" style="5" customWidth="1"/>
    <col min="3605" max="3605" width="9" style="5" bestFit="1" customWidth="1"/>
    <col min="3606" max="3606" width="12.5703125" style="5" customWidth="1"/>
    <col min="3607" max="3607" width="10.5703125" style="5" customWidth="1"/>
    <col min="3608" max="3608" width="12.140625" style="5" customWidth="1"/>
    <col min="3609" max="3609" width="8" style="5" customWidth="1"/>
    <col min="3610" max="3610" width="11.42578125" style="5" customWidth="1"/>
    <col min="3611" max="3611" width="10.5703125" style="5" customWidth="1"/>
    <col min="3612" max="3612" width="9" style="5" bestFit="1" customWidth="1"/>
    <col min="3613" max="3613" width="9.85546875" style="5" bestFit="1" customWidth="1"/>
    <col min="3614" max="3614" width="10.5703125" style="5" customWidth="1"/>
    <col min="3615" max="3615" width="12.140625" style="5" customWidth="1"/>
    <col min="3616" max="3616" width="8" style="5" customWidth="1"/>
    <col min="3617" max="3617" width="11.42578125" style="5" customWidth="1"/>
    <col min="3618" max="3618" width="10.5703125" style="5" customWidth="1"/>
    <col min="3619" max="3619" width="9" style="5" bestFit="1" customWidth="1"/>
    <col min="3620" max="3620" width="9.85546875" style="5" bestFit="1" customWidth="1"/>
    <col min="3621" max="3840" width="9.140625" style="5"/>
    <col min="3841" max="3841" width="3.5703125" style="5" customWidth="1"/>
    <col min="3842" max="3842" width="27.28515625" style="5" customWidth="1"/>
    <col min="3843" max="3843" width="16.5703125" style="5" customWidth="1"/>
    <col min="3844" max="3844" width="8.140625" style="5" customWidth="1"/>
    <col min="3845" max="3845" width="10.5703125" style="5" customWidth="1"/>
    <col min="3846" max="3846" width="12.140625" style="5" customWidth="1"/>
    <col min="3847" max="3847" width="8" style="5" customWidth="1"/>
    <col min="3848" max="3848" width="11.42578125" style="5" customWidth="1"/>
    <col min="3849" max="3849" width="10.5703125" style="5" customWidth="1"/>
    <col min="3850" max="3850" width="9" style="5" bestFit="1" customWidth="1"/>
    <col min="3851" max="3860" width="12.5703125" style="5" customWidth="1"/>
    <col min="3861" max="3861" width="9" style="5" bestFit="1" customWidth="1"/>
    <col min="3862" max="3862" width="12.5703125" style="5" customWidth="1"/>
    <col min="3863" max="3863" width="10.5703125" style="5" customWidth="1"/>
    <col min="3864" max="3864" width="12.140625" style="5" customWidth="1"/>
    <col min="3865" max="3865" width="8" style="5" customWidth="1"/>
    <col min="3866" max="3866" width="11.42578125" style="5" customWidth="1"/>
    <col min="3867" max="3867" width="10.5703125" style="5" customWidth="1"/>
    <col min="3868" max="3868" width="9" style="5" bestFit="1" customWidth="1"/>
    <col min="3869" max="3869" width="9.85546875" style="5" bestFit="1" customWidth="1"/>
    <col min="3870" max="3870" width="10.5703125" style="5" customWidth="1"/>
    <col min="3871" max="3871" width="12.140625" style="5" customWidth="1"/>
    <col min="3872" max="3872" width="8" style="5" customWidth="1"/>
    <col min="3873" max="3873" width="11.42578125" style="5" customWidth="1"/>
    <col min="3874" max="3874" width="10.5703125" style="5" customWidth="1"/>
    <col min="3875" max="3875" width="9" style="5" bestFit="1" customWidth="1"/>
    <col min="3876" max="3876" width="9.85546875" style="5" bestFit="1" customWidth="1"/>
    <col min="3877" max="4096" width="9.140625" style="5"/>
    <col min="4097" max="4097" width="3.5703125" style="5" customWidth="1"/>
    <col min="4098" max="4098" width="27.28515625" style="5" customWidth="1"/>
    <col min="4099" max="4099" width="16.5703125" style="5" customWidth="1"/>
    <col min="4100" max="4100" width="8.140625" style="5" customWidth="1"/>
    <col min="4101" max="4101" width="10.5703125" style="5" customWidth="1"/>
    <col min="4102" max="4102" width="12.140625" style="5" customWidth="1"/>
    <col min="4103" max="4103" width="8" style="5" customWidth="1"/>
    <col min="4104" max="4104" width="11.42578125" style="5" customWidth="1"/>
    <col min="4105" max="4105" width="10.5703125" style="5" customWidth="1"/>
    <col min="4106" max="4106" width="9" style="5" bestFit="1" customWidth="1"/>
    <col min="4107" max="4116" width="12.5703125" style="5" customWidth="1"/>
    <col min="4117" max="4117" width="9" style="5" bestFit="1" customWidth="1"/>
    <col min="4118" max="4118" width="12.5703125" style="5" customWidth="1"/>
    <col min="4119" max="4119" width="10.5703125" style="5" customWidth="1"/>
    <col min="4120" max="4120" width="12.140625" style="5" customWidth="1"/>
    <col min="4121" max="4121" width="8" style="5" customWidth="1"/>
    <col min="4122" max="4122" width="11.42578125" style="5" customWidth="1"/>
    <col min="4123" max="4123" width="10.5703125" style="5" customWidth="1"/>
    <col min="4124" max="4124" width="9" style="5" bestFit="1" customWidth="1"/>
    <col min="4125" max="4125" width="9.85546875" style="5" bestFit="1" customWidth="1"/>
    <col min="4126" max="4126" width="10.5703125" style="5" customWidth="1"/>
    <col min="4127" max="4127" width="12.140625" style="5" customWidth="1"/>
    <col min="4128" max="4128" width="8" style="5" customWidth="1"/>
    <col min="4129" max="4129" width="11.42578125" style="5" customWidth="1"/>
    <col min="4130" max="4130" width="10.5703125" style="5" customWidth="1"/>
    <col min="4131" max="4131" width="9" style="5" bestFit="1" customWidth="1"/>
    <col min="4132" max="4132" width="9.85546875" style="5" bestFit="1" customWidth="1"/>
    <col min="4133" max="4352" width="9.140625" style="5"/>
    <col min="4353" max="4353" width="3.5703125" style="5" customWidth="1"/>
    <col min="4354" max="4354" width="27.28515625" style="5" customWidth="1"/>
    <col min="4355" max="4355" width="16.5703125" style="5" customWidth="1"/>
    <col min="4356" max="4356" width="8.140625" style="5" customWidth="1"/>
    <col min="4357" max="4357" width="10.5703125" style="5" customWidth="1"/>
    <col min="4358" max="4358" width="12.140625" style="5" customWidth="1"/>
    <col min="4359" max="4359" width="8" style="5" customWidth="1"/>
    <col min="4360" max="4360" width="11.42578125" style="5" customWidth="1"/>
    <col min="4361" max="4361" width="10.5703125" style="5" customWidth="1"/>
    <col min="4362" max="4362" width="9" style="5" bestFit="1" customWidth="1"/>
    <col min="4363" max="4372" width="12.5703125" style="5" customWidth="1"/>
    <col min="4373" max="4373" width="9" style="5" bestFit="1" customWidth="1"/>
    <col min="4374" max="4374" width="12.5703125" style="5" customWidth="1"/>
    <col min="4375" max="4375" width="10.5703125" style="5" customWidth="1"/>
    <col min="4376" max="4376" width="12.140625" style="5" customWidth="1"/>
    <col min="4377" max="4377" width="8" style="5" customWidth="1"/>
    <col min="4378" max="4378" width="11.42578125" style="5" customWidth="1"/>
    <col min="4379" max="4379" width="10.5703125" style="5" customWidth="1"/>
    <col min="4380" max="4380" width="9" style="5" bestFit="1" customWidth="1"/>
    <col min="4381" max="4381" width="9.85546875" style="5" bestFit="1" customWidth="1"/>
    <col min="4382" max="4382" width="10.5703125" style="5" customWidth="1"/>
    <col min="4383" max="4383" width="12.140625" style="5" customWidth="1"/>
    <col min="4384" max="4384" width="8" style="5" customWidth="1"/>
    <col min="4385" max="4385" width="11.42578125" style="5" customWidth="1"/>
    <col min="4386" max="4386" width="10.5703125" style="5" customWidth="1"/>
    <col min="4387" max="4387" width="9" style="5" bestFit="1" customWidth="1"/>
    <col min="4388" max="4388" width="9.85546875" style="5" bestFit="1" customWidth="1"/>
    <col min="4389" max="4608" width="9.140625" style="5"/>
    <col min="4609" max="4609" width="3.5703125" style="5" customWidth="1"/>
    <col min="4610" max="4610" width="27.28515625" style="5" customWidth="1"/>
    <col min="4611" max="4611" width="16.5703125" style="5" customWidth="1"/>
    <col min="4612" max="4612" width="8.140625" style="5" customWidth="1"/>
    <col min="4613" max="4613" width="10.5703125" style="5" customWidth="1"/>
    <col min="4614" max="4614" width="12.140625" style="5" customWidth="1"/>
    <col min="4615" max="4615" width="8" style="5" customWidth="1"/>
    <col min="4616" max="4616" width="11.42578125" style="5" customWidth="1"/>
    <col min="4617" max="4617" width="10.5703125" style="5" customWidth="1"/>
    <col min="4618" max="4618" width="9" style="5" bestFit="1" customWidth="1"/>
    <col min="4619" max="4628" width="12.5703125" style="5" customWidth="1"/>
    <col min="4629" max="4629" width="9" style="5" bestFit="1" customWidth="1"/>
    <col min="4630" max="4630" width="12.5703125" style="5" customWidth="1"/>
    <col min="4631" max="4631" width="10.5703125" style="5" customWidth="1"/>
    <col min="4632" max="4632" width="12.140625" style="5" customWidth="1"/>
    <col min="4633" max="4633" width="8" style="5" customWidth="1"/>
    <col min="4634" max="4634" width="11.42578125" style="5" customWidth="1"/>
    <col min="4635" max="4635" width="10.5703125" style="5" customWidth="1"/>
    <col min="4636" max="4636" width="9" style="5" bestFit="1" customWidth="1"/>
    <col min="4637" max="4637" width="9.85546875" style="5" bestFit="1" customWidth="1"/>
    <col min="4638" max="4638" width="10.5703125" style="5" customWidth="1"/>
    <col min="4639" max="4639" width="12.140625" style="5" customWidth="1"/>
    <col min="4640" max="4640" width="8" style="5" customWidth="1"/>
    <col min="4641" max="4641" width="11.42578125" style="5" customWidth="1"/>
    <col min="4642" max="4642" width="10.5703125" style="5" customWidth="1"/>
    <col min="4643" max="4643" width="9" style="5" bestFit="1" customWidth="1"/>
    <col min="4644" max="4644" width="9.85546875" style="5" bestFit="1" customWidth="1"/>
    <col min="4645" max="4864" width="9.140625" style="5"/>
    <col min="4865" max="4865" width="3.5703125" style="5" customWidth="1"/>
    <col min="4866" max="4866" width="27.28515625" style="5" customWidth="1"/>
    <col min="4867" max="4867" width="16.5703125" style="5" customWidth="1"/>
    <col min="4868" max="4868" width="8.140625" style="5" customWidth="1"/>
    <col min="4869" max="4869" width="10.5703125" style="5" customWidth="1"/>
    <col min="4870" max="4870" width="12.140625" style="5" customWidth="1"/>
    <col min="4871" max="4871" width="8" style="5" customWidth="1"/>
    <col min="4872" max="4872" width="11.42578125" style="5" customWidth="1"/>
    <col min="4873" max="4873" width="10.5703125" style="5" customWidth="1"/>
    <col min="4874" max="4874" width="9" style="5" bestFit="1" customWidth="1"/>
    <col min="4875" max="4884" width="12.5703125" style="5" customWidth="1"/>
    <col min="4885" max="4885" width="9" style="5" bestFit="1" customWidth="1"/>
    <col min="4886" max="4886" width="12.5703125" style="5" customWidth="1"/>
    <col min="4887" max="4887" width="10.5703125" style="5" customWidth="1"/>
    <col min="4888" max="4888" width="12.140625" style="5" customWidth="1"/>
    <col min="4889" max="4889" width="8" style="5" customWidth="1"/>
    <col min="4890" max="4890" width="11.42578125" style="5" customWidth="1"/>
    <col min="4891" max="4891" width="10.5703125" style="5" customWidth="1"/>
    <col min="4892" max="4892" width="9" style="5" bestFit="1" customWidth="1"/>
    <col min="4893" max="4893" width="9.85546875" style="5" bestFit="1" customWidth="1"/>
    <col min="4894" max="4894" width="10.5703125" style="5" customWidth="1"/>
    <col min="4895" max="4895" width="12.140625" style="5" customWidth="1"/>
    <col min="4896" max="4896" width="8" style="5" customWidth="1"/>
    <col min="4897" max="4897" width="11.42578125" style="5" customWidth="1"/>
    <col min="4898" max="4898" width="10.5703125" style="5" customWidth="1"/>
    <col min="4899" max="4899" width="9" style="5" bestFit="1" customWidth="1"/>
    <col min="4900" max="4900" width="9.85546875" style="5" bestFit="1" customWidth="1"/>
    <col min="4901" max="5120" width="9.140625" style="5"/>
    <col min="5121" max="5121" width="3.5703125" style="5" customWidth="1"/>
    <col min="5122" max="5122" width="27.28515625" style="5" customWidth="1"/>
    <col min="5123" max="5123" width="16.5703125" style="5" customWidth="1"/>
    <col min="5124" max="5124" width="8.140625" style="5" customWidth="1"/>
    <col min="5125" max="5125" width="10.5703125" style="5" customWidth="1"/>
    <col min="5126" max="5126" width="12.140625" style="5" customWidth="1"/>
    <col min="5127" max="5127" width="8" style="5" customWidth="1"/>
    <col min="5128" max="5128" width="11.42578125" style="5" customWidth="1"/>
    <col min="5129" max="5129" width="10.5703125" style="5" customWidth="1"/>
    <col min="5130" max="5130" width="9" style="5" bestFit="1" customWidth="1"/>
    <col min="5131" max="5140" width="12.5703125" style="5" customWidth="1"/>
    <col min="5141" max="5141" width="9" style="5" bestFit="1" customWidth="1"/>
    <col min="5142" max="5142" width="12.5703125" style="5" customWidth="1"/>
    <col min="5143" max="5143" width="10.5703125" style="5" customWidth="1"/>
    <col min="5144" max="5144" width="12.140625" style="5" customWidth="1"/>
    <col min="5145" max="5145" width="8" style="5" customWidth="1"/>
    <col min="5146" max="5146" width="11.42578125" style="5" customWidth="1"/>
    <col min="5147" max="5147" width="10.5703125" style="5" customWidth="1"/>
    <col min="5148" max="5148" width="9" style="5" bestFit="1" customWidth="1"/>
    <col min="5149" max="5149" width="9.85546875" style="5" bestFit="1" customWidth="1"/>
    <col min="5150" max="5150" width="10.5703125" style="5" customWidth="1"/>
    <col min="5151" max="5151" width="12.140625" style="5" customWidth="1"/>
    <col min="5152" max="5152" width="8" style="5" customWidth="1"/>
    <col min="5153" max="5153" width="11.42578125" style="5" customWidth="1"/>
    <col min="5154" max="5154" width="10.5703125" style="5" customWidth="1"/>
    <col min="5155" max="5155" width="9" style="5" bestFit="1" customWidth="1"/>
    <col min="5156" max="5156" width="9.85546875" style="5" bestFit="1" customWidth="1"/>
    <col min="5157" max="5376" width="9.140625" style="5"/>
    <col min="5377" max="5377" width="3.5703125" style="5" customWidth="1"/>
    <col min="5378" max="5378" width="27.28515625" style="5" customWidth="1"/>
    <col min="5379" max="5379" width="16.5703125" style="5" customWidth="1"/>
    <col min="5380" max="5380" width="8.140625" style="5" customWidth="1"/>
    <col min="5381" max="5381" width="10.5703125" style="5" customWidth="1"/>
    <col min="5382" max="5382" width="12.140625" style="5" customWidth="1"/>
    <col min="5383" max="5383" width="8" style="5" customWidth="1"/>
    <col min="5384" max="5384" width="11.42578125" style="5" customWidth="1"/>
    <col min="5385" max="5385" width="10.5703125" style="5" customWidth="1"/>
    <col min="5386" max="5386" width="9" style="5" bestFit="1" customWidth="1"/>
    <col min="5387" max="5396" width="12.5703125" style="5" customWidth="1"/>
    <col min="5397" max="5397" width="9" style="5" bestFit="1" customWidth="1"/>
    <col min="5398" max="5398" width="12.5703125" style="5" customWidth="1"/>
    <col min="5399" max="5399" width="10.5703125" style="5" customWidth="1"/>
    <col min="5400" max="5400" width="12.140625" style="5" customWidth="1"/>
    <col min="5401" max="5401" width="8" style="5" customWidth="1"/>
    <col min="5402" max="5402" width="11.42578125" style="5" customWidth="1"/>
    <col min="5403" max="5403" width="10.5703125" style="5" customWidth="1"/>
    <col min="5404" max="5404" width="9" style="5" bestFit="1" customWidth="1"/>
    <col min="5405" max="5405" width="9.85546875" style="5" bestFit="1" customWidth="1"/>
    <col min="5406" max="5406" width="10.5703125" style="5" customWidth="1"/>
    <col min="5407" max="5407" width="12.140625" style="5" customWidth="1"/>
    <col min="5408" max="5408" width="8" style="5" customWidth="1"/>
    <col min="5409" max="5409" width="11.42578125" style="5" customWidth="1"/>
    <col min="5410" max="5410" width="10.5703125" style="5" customWidth="1"/>
    <col min="5411" max="5411" width="9" style="5" bestFit="1" customWidth="1"/>
    <col min="5412" max="5412" width="9.85546875" style="5" bestFit="1" customWidth="1"/>
    <col min="5413" max="5632" width="9.140625" style="5"/>
    <col min="5633" max="5633" width="3.5703125" style="5" customWidth="1"/>
    <col min="5634" max="5634" width="27.28515625" style="5" customWidth="1"/>
    <col min="5635" max="5635" width="16.5703125" style="5" customWidth="1"/>
    <col min="5636" max="5636" width="8.140625" style="5" customWidth="1"/>
    <col min="5637" max="5637" width="10.5703125" style="5" customWidth="1"/>
    <col min="5638" max="5638" width="12.140625" style="5" customWidth="1"/>
    <col min="5639" max="5639" width="8" style="5" customWidth="1"/>
    <col min="5640" max="5640" width="11.42578125" style="5" customWidth="1"/>
    <col min="5641" max="5641" width="10.5703125" style="5" customWidth="1"/>
    <col min="5642" max="5642" width="9" style="5" bestFit="1" customWidth="1"/>
    <col min="5643" max="5652" width="12.5703125" style="5" customWidth="1"/>
    <col min="5653" max="5653" width="9" style="5" bestFit="1" customWidth="1"/>
    <col min="5654" max="5654" width="12.5703125" style="5" customWidth="1"/>
    <col min="5655" max="5655" width="10.5703125" style="5" customWidth="1"/>
    <col min="5656" max="5656" width="12.140625" style="5" customWidth="1"/>
    <col min="5657" max="5657" width="8" style="5" customWidth="1"/>
    <col min="5658" max="5658" width="11.42578125" style="5" customWidth="1"/>
    <col min="5659" max="5659" width="10.5703125" style="5" customWidth="1"/>
    <col min="5660" max="5660" width="9" style="5" bestFit="1" customWidth="1"/>
    <col min="5661" max="5661" width="9.85546875" style="5" bestFit="1" customWidth="1"/>
    <col min="5662" max="5662" width="10.5703125" style="5" customWidth="1"/>
    <col min="5663" max="5663" width="12.140625" style="5" customWidth="1"/>
    <col min="5664" max="5664" width="8" style="5" customWidth="1"/>
    <col min="5665" max="5665" width="11.42578125" style="5" customWidth="1"/>
    <col min="5666" max="5666" width="10.5703125" style="5" customWidth="1"/>
    <col min="5667" max="5667" width="9" style="5" bestFit="1" customWidth="1"/>
    <col min="5668" max="5668" width="9.85546875" style="5" bestFit="1" customWidth="1"/>
    <col min="5669" max="5888" width="9.140625" style="5"/>
    <col min="5889" max="5889" width="3.5703125" style="5" customWidth="1"/>
    <col min="5890" max="5890" width="27.28515625" style="5" customWidth="1"/>
    <col min="5891" max="5891" width="16.5703125" style="5" customWidth="1"/>
    <col min="5892" max="5892" width="8.140625" style="5" customWidth="1"/>
    <col min="5893" max="5893" width="10.5703125" style="5" customWidth="1"/>
    <col min="5894" max="5894" width="12.140625" style="5" customWidth="1"/>
    <col min="5895" max="5895" width="8" style="5" customWidth="1"/>
    <col min="5896" max="5896" width="11.42578125" style="5" customWidth="1"/>
    <col min="5897" max="5897" width="10.5703125" style="5" customWidth="1"/>
    <col min="5898" max="5898" width="9" style="5" bestFit="1" customWidth="1"/>
    <col min="5899" max="5908" width="12.5703125" style="5" customWidth="1"/>
    <col min="5909" max="5909" width="9" style="5" bestFit="1" customWidth="1"/>
    <col min="5910" max="5910" width="12.5703125" style="5" customWidth="1"/>
    <col min="5911" max="5911" width="10.5703125" style="5" customWidth="1"/>
    <col min="5912" max="5912" width="12.140625" style="5" customWidth="1"/>
    <col min="5913" max="5913" width="8" style="5" customWidth="1"/>
    <col min="5914" max="5914" width="11.42578125" style="5" customWidth="1"/>
    <col min="5915" max="5915" width="10.5703125" style="5" customWidth="1"/>
    <col min="5916" max="5916" width="9" style="5" bestFit="1" customWidth="1"/>
    <col min="5917" max="5917" width="9.85546875" style="5" bestFit="1" customWidth="1"/>
    <col min="5918" max="5918" width="10.5703125" style="5" customWidth="1"/>
    <col min="5919" max="5919" width="12.140625" style="5" customWidth="1"/>
    <col min="5920" max="5920" width="8" style="5" customWidth="1"/>
    <col min="5921" max="5921" width="11.42578125" style="5" customWidth="1"/>
    <col min="5922" max="5922" width="10.5703125" style="5" customWidth="1"/>
    <col min="5923" max="5923" width="9" style="5" bestFit="1" customWidth="1"/>
    <col min="5924" max="5924" width="9.85546875" style="5" bestFit="1" customWidth="1"/>
    <col min="5925" max="6144" width="9.140625" style="5"/>
    <col min="6145" max="6145" width="3.5703125" style="5" customWidth="1"/>
    <col min="6146" max="6146" width="27.28515625" style="5" customWidth="1"/>
    <col min="6147" max="6147" width="16.5703125" style="5" customWidth="1"/>
    <col min="6148" max="6148" width="8.140625" style="5" customWidth="1"/>
    <col min="6149" max="6149" width="10.5703125" style="5" customWidth="1"/>
    <col min="6150" max="6150" width="12.140625" style="5" customWidth="1"/>
    <col min="6151" max="6151" width="8" style="5" customWidth="1"/>
    <col min="6152" max="6152" width="11.42578125" style="5" customWidth="1"/>
    <col min="6153" max="6153" width="10.5703125" style="5" customWidth="1"/>
    <col min="6154" max="6154" width="9" style="5" bestFit="1" customWidth="1"/>
    <col min="6155" max="6164" width="12.5703125" style="5" customWidth="1"/>
    <col min="6165" max="6165" width="9" style="5" bestFit="1" customWidth="1"/>
    <col min="6166" max="6166" width="12.5703125" style="5" customWidth="1"/>
    <col min="6167" max="6167" width="10.5703125" style="5" customWidth="1"/>
    <col min="6168" max="6168" width="12.140625" style="5" customWidth="1"/>
    <col min="6169" max="6169" width="8" style="5" customWidth="1"/>
    <col min="6170" max="6170" width="11.42578125" style="5" customWidth="1"/>
    <col min="6171" max="6171" width="10.5703125" style="5" customWidth="1"/>
    <col min="6172" max="6172" width="9" style="5" bestFit="1" customWidth="1"/>
    <col min="6173" max="6173" width="9.85546875" style="5" bestFit="1" customWidth="1"/>
    <col min="6174" max="6174" width="10.5703125" style="5" customWidth="1"/>
    <col min="6175" max="6175" width="12.140625" style="5" customWidth="1"/>
    <col min="6176" max="6176" width="8" style="5" customWidth="1"/>
    <col min="6177" max="6177" width="11.42578125" style="5" customWidth="1"/>
    <col min="6178" max="6178" width="10.5703125" style="5" customWidth="1"/>
    <col min="6179" max="6179" width="9" style="5" bestFit="1" customWidth="1"/>
    <col min="6180" max="6180" width="9.85546875" style="5" bestFit="1" customWidth="1"/>
    <col min="6181" max="6400" width="9.140625" style="5"/>
    <col min="6401" max="6401" width="3.5703125" style="5" customWidth="1"/>
    <col min="6402" max="6402" width="27.28515625" style="5" customWidth="1"/>
    <col min="6403" max="6403" width="16.5703125" style="5" customWidth="1"/>
    <col min="6404" max="6404" width="8.140625" style="5" customWidth="1"/>
    <col min="6405" max="6405" width="10.5703125" style="5" customWidth="1"/>
    <col min="6406" max="6406" width="12.140625" style="5" customWidth="1"/>
    <col min="6407" max="6407" width="8" style="5" customWidth="1"/>
    <col min="6408" max="6408" width="11.42578125" style="5" customWidth="1"/>
    <col min="6409" max="6409" width="10.5703125" style="5" customWidth="1"/>
    <col min="6410" max="6410" width="9" style="5" bestFit="1" customWidth="1"/>
    <col min="6411" max="6420" width="12.5703125" style="5" customWidth="1"/>
    <col min="6421" max="6421" width="9" style="5" bestFit="1" customWidth="1"/>
    <col min="6422" max="6422" width="12.5703125" style="5" customWidth="1"/>
    <col min="6423" max="6423" width="10.5703125" style="5" customWidth="1"/>
    <col min="6424" max="6424" width="12.140625" style="5" customWidth="1"/>
    <col min="6425" max="6425" width="8" style="5" customWidth="1"/>
    <col min="6426" max="6426" width="11.42578125" style="5" customWidth="1"/>
    <col min="6427" max="6427" width="10.5703125" style="5" customWidth="1"/>
    <col min="6428" max="6428" width="9" style="5" bestFit="1" customWidth="1"/>
    <col min="6429" max="6429" width="9.85546875" style="5" bestFit="1" customWidth="1"/>
    <col min="6430" max="6430" width="10.5703125" style="5" customWidth="1"/>
    <col min="6431" max="6431" width="12.140625" style="5" customWidth="1"/>
    <col min="6432" max="6432" width="8" style="5" customWidth="1"/>
    <col min="6433" max="6433" width="11.42578125" style="5" customWidth="1"/>
    <col min="6434" max="6434" width="10.5703125" style="5" customWidth="1"/>
    <col min="6435" max="6435" width="9" style="5" bestFit="1" customWidth="1"/>
    <col min="6436" max="6436" width="9.85546875" style="5" bestFit="1" customWidth="1"/>
    <col min="6437" max="6656" width="9.140625" style="5"/>
    <col min="6657" max="6657" width="3.5703125" style="5" customWidth="1"/>
    <col min="6658" max="6658" width="27.28515625" style="5" customWidth="1"/>
    <col min="6659" max="6659" width="16.5703125" style="5" customWidth="1"/>
    <col min="6660" max="6660" width="8.140625" style="5" customWidth="1"/>
    <col min="6661" max="6661" width="10.5703125" style="5" customWidth="1"/>
    <col min="6662" max="6662" width="12.140625" style="5" customWidth="1"/>
    <col min="6663" max="6663" width="8" style="5" customWidth="1"/>
    <col min="6664" max="6664" width="11.42578125" style="5" customWidth="1"/>
    <col min="6665" max="6665" width="10.5703125" style="5" customWidth="1"/>
    <col min="6666" max="6666" width="9" style="5" bestFit="1" customWidth="1"/>
    <col min="6667" max="6676" width="12.5703125" style="5" customWidth="1"/>
    <col min="6677" max="6677" width="9" style="5" bestFit="1" customWidth="1"/>
    <col min="6678" max="6678" width="12.5703125" style="5" customWidth="1"/>
    <col min="6679" max="6679" width="10.5703125" style="5" customWidth="1"/>
    <col min="6680" max="6680" width="12.140625" style="5" customWidth="1"/>
    <col min="6681" max="6681" width="8" style="5" customWidth="1"/>
    <col min="6682" max="6682" width="11.42578125" style="5" customWidth="1"/>
    <col min="6683" max="6683" width="10.5703125" style="5" customWidth="1"/>
    <col min="6684" max="6684" width="9" style="5" bestFit="1" customWidth="1"/>
    <col min="6685" max="6685" width="9.85546875" style="5" bestFit="1" customWidth="1"/>
    <col min="6686" max="6686" width="10.5703125" style="5" customWidth="1"/>
    <col min="6687" max="6687" width="12.140625" style="5" customWidth="1"/>
    <col min="6688" max="6688" width="8" style="5" customWidth="1"/>
    <col min="6689" max="6689" width="11.42578125" style="5" customWidth="1"/>
    <col min="6690" max="6690" width="10.5703125" style="5" customWidth="1"/>
    <col min="6691" max="6691" width="9" style="5" bestFit="1" customWidth="1"/>
    <col min="6692" max="6692" width="9.85546875" style="5" bestFit="1" customWidth="1"/>
    <col min="6693" max="6912" width="9.140625" style="5"/>
    <col min="6913" max="6913" width="3.5703125" style="5" customWidth="1"/>
    <col min="6914" max="6914" width="27.28515625" style="5" customWidth="1"/>
    <col min="6915" max="6915" width="16.5703125" style="5" customWidth="1"/>
    <col min="6916" max="6916" width="8.140625" style="5" customWidth="1"/>
    <col min="6917" max="6917" width="10.5703125" style="5" customWidth="1"/>
    <col min="6918" max="6918" width="12.140625" style="5" customWidth="1"/>
    <col min="6919" max="6919" width="8" style="5" customWidth="1"/>
    <col min="6920" max="6920" width="11.42578125" style="5" customWidth="1"/>
    <col min="6921" max="6921" width="10.5703125" style="5" customWidth="1"/>
    <col min="6922" max="6922" width="9" style="5" bestFit="1" customWidth="1"/>
    <col min="6923" max="6932" width="12.5703125" style="5" customWidth="1"/>
    <col min="6933" max="6933" width="9" style="5" bestFit="1" customWidth="1"/>
    <col min="6934" max="6934" width="12.5703125" style="5" customWidth="1"/>
    <col min="6935" max="6935" width="10.5703125" style="5" customWidth="1"/>
    <col min="6936" max="6936" width="12.140625" style="5" customWidth="1"/>
    <col min="6937" max="6937" width="8" style="5" customWidth="1"/>
    <col min="6938" max="6938" width="11.42578125" style="5" customWidth="1"/>
    <col min="6939" max="6939" width="10.5703125" style="5" customWidth="1"/>
    <col min="6940" max="6940" width="9" style="5" bestFit="1" customWidth="1"/>
    <col min="6941" max="6941" width="9.85546875" style="5" bestFit="1" customWidth="1"/>
    <col min="6942" max="6942" width="10.5703125" style="5" customWidth="1"/>
    <col min="6943" max="6943" width="12.140625" style="5" customWidth="1"/>
    <col min="6944" max="6944" width="8" style="5" customWidth="1"/>
    <col min="6945" max="6945" width="11.42578125" style="5" customWidth="1"/>
    <col min="6946" max="6946" width="10.5703125" style="5" customWidth="1"/>
    <col min="6947" max="6947" width="9" style="5" bestFit="1" customWidth="1"/>
    <col min="6948" max="6948" width="9.85546875" style="5" bestFit="1" customWidth="1"/>
    <col min="6949" max="7168" width="9.140625" style="5"/>
    <col min="7169" max="7169" width="3.5703125" style="5" customWidth="1"/>
    <col min="7170" max="7170" width="27.28515625" style="5" customWidth="1"/>
    <col min="7171" max="7171" width="16.5703125" style="5" customWidth="1"/>
    <col min="7172" max="7172" width="8.140625" style="5" customWidth="1"/>
    <col min="7173" max="7173" width="10.5703125" style="5" customWidth="1"/>
    <col min="7174" max="7174" width="12.140625" style="5" customWidth="1"/>
    <col min="7175" max="7175" width="8" style="5" customWidth="1"/>
    <col min="7176" max="7176" width="11.42578125" style="5" customWidth="1"/>
    <col min="7177" max="7177" width="10.5703125" style="5" customWidth="1"/>
    <col min="7178" max="7178" width="9" style="5" bestFit="1" customWidth="1"/>
    <col min="7179" max="7188" width="12.5703125" style="5" customWidth="1"/>
    <col min="7189" max="7189" width="9" style="5" bestFit="1" customWidth="1"/>
    <col min="7190" max="7190" width="12.5703125" style="5" customWidth="1"/>
    <col min="7191" max="7191" width="10.5703125" style="5" customWidth="1"/>
    <col min="7192" max="7192" width="12.140625" style="5" customWidth="1"/>
    <col min="7193" max="7193" width="8" style="5" customWidth="1"/>
    <col min="7194" max="7194" width="11.42578125" style="5" customWidth="1"/>
    <col min="7195" max="7195" width="10.5703125" style="5" customWidth="1"/>
    <col min="7196" max="7196" width="9" style="5" bestFit="1" customWidth="1"/>
    <col min="7197" max="7197" width="9.85546875" style="5" bestFit="1" customWidth="1"/>
    <col min="7198" max="7198" width="10.5703125" style="5" customWidth="1"/>
    <col min="7199" max="7199" width="12.140625" style="5" customWidth="1"/>
    <col min="7200" max="7200" width="8" style="5" customWidth="1"/>
    <col min="7201" max="7201" width="11.42578125" style="5" customWidth="1"/>
    <col min="7202" max="7202" width="10.5703125" style="5" customWidth="1"/>
    <col min="7203" max="7203" width="9" style="5" bestFit="1" customWidth="1"/>
    <col min="7204" max="7204" width="9.85546875" style="5" bestFit="1" customWidth="1"/>
    <col min="7205" max="7424" width="9.140625" style="5"/>
    <col min="7425" max="7425" width="3.5703125" style="5" customWidth="1"/>
    <col min="7426" max="7426" width="27.28515625" style="5" customWidth="1"/>
    <col min="7427" max="7427" width="16.5703125" style="5" customWidth="1"/>
    <col min="7428" max="7428" width="8.140625" style="5" customWidth="1"/>
    <col min="7429" max="7429" width="10.5703125" style="5" customWidth="1"/>
    <col min="7430" max="7430" width="12.140625" style="5" customWidth="1"/>
    <col min="7431" max="7431" width="8" style="5" customWidth="1"/>
    <col min="7432" max="7432" width="11.42578125" style="5" customWidth="1"/>
    <col min="7433" max="7433" width="10.5703125" style="5" customWidth="1"/>
    <col min="7434" max="7434" width="9" style="5" bestFit="1" customWidth="1"/>
    <col min="7435" max="7444" width="12.5703125" style="5" customWidth="1"/>
    <col min="7445" max="7445" width="9" style="5" bestFit="1" customWidth="1"/>
    <col min="7446" max="7446" width="12.5703125" style="5" customWidth="1"/>
    <col min="7447" max="7447" width="10.5703125" style="5" customWidth="1"/>
    <col min="7448" max="7448" width="12.140625" style="5" customWidth="1"/>
    <col min="7449" max="7449" width="8" style="5" customWidth="1"/>
    <col min="7450" max="7450" width="11.42578125" style="5" customWidth="1"/>
    <col min="7451" max="7451" width="10.5703125" style="5" customWidth="1"/>
    <col min="7452" max="7452" width="9" style="5" bestFit="1" customWidth="1"/>
    <col min="7453" max="7453" width="9.85546875" style="5" bestFit="1" customWidth="1"/>
    <col min="7454" max="7454" width="10.5703125" style="5" customWidth="1"/>
    <col min="7455" max="7455" width="12.140625" style="5" customWidth="1"/>
    <col min="7456" max="7456" width="8" style="5" customWidth="1"/>
    <col min="7457" max="7457" width="11.42578125" style="5" customWidth="1"/>
    <col min="7458" max="7458" width="10.5703125" style="5" customWidth="1"/>
    <col min="7459" max="7459" width="9" style="5" bestFit="1" customWidth="1"/>
    <col min="7460" max="7460" width="9.85546875" style="5" bestFit="1" customWidth="1"/>
    <col min="7461" max="7680" width="9.140625" style="5"/>
    <col min="7681" max="7681" width="3.5703125" style="5" customWidth="1"/>
    <col min="7682" max="7682" width="27.28515625" style="5" customWidth="1"/>
    <col min="7683" max="7683" width="16.5703125" style="5" customWidth="1"/>
    <col min="7684" max="7684" width="8.140625" style="5" customWidth="1"/>
    <col min="7685" max="7685" width="10.5703125" style="5" customWidth="1"/>
    <col min="7686" max="7686" width="12.140625" style="5" customWidth="1"/>
    <col min="7687" max="7687" width="8" style="5" customWidth="1"/>
    <col min="7688" max="7688" width="11.42578125" style="5" customWidth="1"/>
    <col min="7689" max="7689" width="10.5703125" style="5" customWidth="1"/>
    <col min="7690" max="7690" width="9" style="5" bestFit="1" customWidth="1"/>
    <col min="7691" max="7700" width="12.5703125" style="5" customWidth="1"/>
    <col min="7701" max="7701" width="9" style="5" bestFit="1" customWidth="1"/>
    <col min="7702" max="7702" width="12.5703125" style="5" customWidth="1"/>
    <col min="7703" max="7703" width="10.5703125" style="5" customWidth="1"/>
    <col min="7704" max="7704" width="12.140625" style="5" customWidth="1"/>
    <col min="7705" max="7705" width="8" style="5" customWidth="1"/>
    <col min="7706" max="7706" width="11.42578125" style="5" customWidth="1"/>
    <col min="7707" max="7707" width="10.5703125" style="5" customWidth="1"/>
    <col min="7708" max="7708" width="9" style="5" bestFit="1" customWidth="1"/>
    <col min="7709" max="7709" width="9.85546875" style="5" bestFit="1" customWidth="1"/>
    <col min="7710" max="7710" width="10.5703125" style="5" customWidth="1"/>
    <col min="7711" max="7711" width="12.140625" style="5" customWidth="1"/>
    <col min="7712" max="7712" width="8" style="5" customWidth="1"/>
    <col min="7713" max="7713" width="11.42578125" style="5" customWidth="1"/>
    <col min="7714" max="7714" width="10.5703125" style="5" customWidth="1"/>
    <col min="7715" max="7715" width="9" style="5" bestFit="1" customWidth="1"/>
    <col min="7716" max="7716" width="9.85546875" style="5" bestFit="1" customWidth="1"/>
    <col min="7717" max="7936" width="9.140625" style="5"/>
    <col min="7937" max="7937" width="3.5703125" style="5" customWidth="1"/>
    <col min="7938" max="7938" width="27.28515625" style="5" customWidth="1"/>
    <col min="7939" max="7939" width="16.5703125" style="5" customWidth="1"/>
    <col min="7940" max="7940" width="8.140625" style="5" customWidth="1"/>
    <col min="7941" max="7941" width="10.5703125" style="5" customWidth="1"/>
    <col min="7942" max="7942" width="12.140625" style="5" customWidth="1"/>
    <col min="7943" max="7943" width="8" style="5" customWidth="1"/>
    <col min="7944" max="7944" width="11.42578125" style="5" customWidth="1"/>
    <col min="7945" max="7945" width="10.5703125" style="5" customWidth="1"/>
    <col min="7946" max="7946" width="9" style="5" bestFit="1" customWidth="1"/>
    <col min="7947" max="7956" width="12.5703125" style="5" customWidth="1"/>
    <col min="7957" max="7957" width="9" style="5" bestFit="1" customWidth="1"/>
    <col min="7958" max="7958" width="12.5703125" style="5" customWidth="1"/>
    <col min="7959" max="7959" width="10.5703125" style="5" customWidth="1"/>
    <col min="7960" max="7960" width="12.140625" style="5" customWidth="1"/>
    <col min="7961" max="7961" width="8" style="5" customWidth="1"/>
    <col min="7962" max="7962" width="11.42578125" style="5" customWidth="1"/>
    <col min="7963" max="7963" width="10.5703125" style="5" customWidth="1"/>
    <col min="7964" max="7964" width="9" style="5" bestFit="1" customWidth="1"/>
    <col min="7965" max="7965" width="9.85546875" style="5" bestFit="1" customWidth="1"/>
    <col min="7966" max="7966" width="10.5703125" style="5" customWidth="1"/>
    <col min="7967" max="7967" width="12.140625" style="5" customWidth="1"/>
    <col min="7968" max="7968" width="8" style="5" customWidth="1"/>
    <col min="7969" max="7969" width="11.42578125" style="5" customWidth="1"/>
    <col min="7970" max="7970" width="10.5703125" style="5" customWidth="1"/>
    <col min="7971" max="7971" width="9" style="5" bestFit="1" customWidth="1"/>
    <col min="7972" max="7972" width="9.85546875" style="5" bestFit="1" customWidth="1"/>
    <col min="7973" max="8192" width="9.140625" style="5"/>
    <col min="8193" max="8193" width="3.5703125" style="5" customWidth="1"/>
    <col min="8194" max="8194" width="27.28515625" style="5" customWidth="1"/>
    <col min="8195" max="8195" width="16.5703125" style="5" customWidth="1"/>
    <col min="8196" max="8196" width="8.140625" style="5" customWidth="1"/>
    <col min="8197" max="8197" width="10.5703125" style="5" customWidth="1"/>
    <col min="8198" max="8198" width="12.140625" style="5" customWidth="1"/>
    <col min="8199" max="8199" width="8" style="5" customWidth="1"/>
    <col min="8200" max="8200" width="11.42578125" style="5" customWidth="1"/>
    <col min="8201" max="8201" width="10.5703125" style="5" customWidth="1"/>
    <col min="8202" max="8202" width="9" style="5" bestFit="1" customWidth="1"/>
    <col min="8203" max="8212" width="12.5703125" style="5" customWidth="1"/>
    <col min="8213" max="8213" width="9" style="5" bestFit="1" customWidth="1"/>
    <col min="8214" max="8214" width="12.5703125" style="5" customWidth="1"/>
    <col min="8215" max="8215" width="10.5703125" style="5" customWidth="1"/>
    <col min="8216" max="8216" width="12.140625" style="5" customWidth="1"/>
    <col min="8217" max="8217" width="8" style="5" customWidth="1"/>
    <col min="8218" max="8218" width="11.42578125" style="5" customWidth="1"/>
    <col min="8219" max="8219" width="10.5703125" style="5" customWidth="1"/>
    <col min="8220" max="8220" width="9" style="5" bestFit="1" customWidth="1"/>
    <col min="8221" max="8221" width="9.85546875" style="5" bestFit="1" customWidth="1"/>
    <col min="8222" max="8222" width="10.5703125" style="5" customWidth="1"/>
    <col min="8223" max="8223" width="12.140625" style="5" customWidth="1"/>
    <col min="8224" max="8224" width="8" style="5" customWidth="1"/>
    <col min="8225" max="8225" width="11.42578125" style="5" customWidth="1"/>
    <col min="8226" max="8226" width="10.5703125" style="5" customWidth="1"/>
    <col min="8227" max="8227" width="9" style="5" bestFit="1" customWidth="1"/>
    <col min="8228" max="8228" width="9.85546875" style="5" bestFit="1" customWidth="1"/>
    <col min="8229" max="8448" width="9.140625" style="5"/>
    <col min="8449" max="8449" width="3.5703125" style="5" customWidth="1"/>
    <col min="8450" max="8450" width="27.28515625" style="5" customWidth="1"/>
    <col min="8451" max="8451" width="16.5703125" style="5" customWidth="1"/>
    <col min="8452" max="8452" width="8.140625" style="5" customWidth="1"/>
    <col min="8453" max="8453" width="10.5703125" style="5" customWidth="1"/>
    <col min="8454" max="8454" width="12.140625" style="5" customWidth="1"/>
    <col min="8455" max="8455" width="8" style="5" customWidth="1"/>
    <col min="8456" max="8456" width="11.42578125" style="5" customWidth="1"/>
    <col min="8457" max="8457" width="10.5703125" style="5" customWidth="1"/>
    <col min="8458" max="8458" width="9" style="5" bestFit="1" customWidth="1"/>
    <col min="8459" max="8468" width="12.5703125" style="5" customWidth="1"/>
    <col min="8469" max="8469" width="9" style="5" bestFit="1" customWidth="1"/>
    <col min="8470" max="8470" width="12.5703125" style="5" customWidth="1"/>
    <col min="8471" max="8471" width="10.5703125" style="5" customWidth="1"/>
    <col min="8472" max="8472" width="12.140625" style="5" customWidth="1"/>
    <col min="8473" max="8473" width="8" style="5" customWidth="1"/>
    <col min="8474" max="8474" width="11.42578125" style="5" customWidth="1"/>
    <col min="8475" max="8475" width="10.5703125" style="5" customWidth="1"/>
    <col min="8476" max="8476" width="9" style="5" bestFit="1" customWidth="1"/>
    <col min="8477" max="8477" width="9.85546875" style="5" bestFit="1" customWidth="1"/>
    <col min="8478" max="8478" width="10.5703125" style="5" customWidth="1"/>
    <col min="8479" max="8479" width="12.140625" style="5" customWidth="1"/>
    <col min="8480" max="8480" width="8" style="5" customWidth="1"/>
    <col min="8481" max="8481" width="11.42578125" style="5" customWidth="1"/>
    <col min="8482" max="8482" width="10.5703125" style="5" customWidth="1"/>
    <col min="8483" max="8483" width="9" style="5" bestFit="1" customWidth="1"/>
    <col min="8484" max="8484" width="9.85546875" style="5" bestFit="1" customWidth="1"/>
    <col min="8485" max="8704" width="9.140625" style="5"/>
    <col min="8705" max="8705" width="3.5703125" style="5" customWidth="1"/>
    <col min="8706" max="8706" width="27.28515625" style="5" customWidth="1"/>
    <col min="8707" max="8707" width="16.5703125" style="5" customWidth="1"/>
    <col min="8708" max="8708" width="8.140625" style="5" customWidth="1"/>
    <col min="8709" max="8709" width="10.5703125" style="5" customWidth="1"/>
    <col min="8710" max="8710" width="12.140625" style="5" customWidth="1"/>
    <col min="8711" max="8711" width="8" style="5" customWidth="1"/>
    <col min="8712" max="8712" width="11.42578125" style="5" customWidth="1"/>
    <col min="8713" max="8713" width="10.5703125" style="5" customWidth="1"/>
    <col min="8714" max="8714" width="9" style="5" bestFit="1" customWidth="1"/>
    <col min="8715" max="8724" width="12.5703125" style="5" customWidth="1"/>
    <col min="8725" max="8725" width="9" style="5" bestFit="1" customWidth="1"/>
    <col min="8726" max="8726" width="12.5703125" style="5" customWidth="1"/>
    <col min="8727" max="8727" width="10.5703125" style="5" customWidth="1"/>
    <col min="8728" max="8728" width="12.140625" style="5" customWidth="1"/>
    <col min="8729" max="8729" width="8" style="5" customWidth="1"/>
    <col min="8730" max="8730" width="11.42578125" style="5" customWidth="1"/>
    <col min="8731" max="8731" width="10.5703125" style="5" customWidth="1"/>
    <col min="8732" max="8732" width="9" style="5" bestFit="1" customWidth="1"/>
    <col min="8733" max="8733" width="9.85546875" style="5" bestFit="1" customWidth="1"/>
    <col min="8734" max="8734" width="10.5703125" style="5" customWidth="1"/>
    <col min="8735" max="8735" width="12.140625" style="5" customWidth="1"/>
    <col min="8736" max="8736" width="8" style="5" customWidth="1"/>
    <col min="8737" max="8737" width="11.42578125" style="5" customWidth="1"/>
    <col min="8738" max="8738" width="10.5703125" style="5" customWidth="1"/>
    <col min="8739" max="8739" width="9" style="5" bestFit="1" customWidth="1"/>
    <col min="8740" max="8740" width="9.85546875" style="5" bestFit="1" customWidth="1"/>
    <col min="8741" max="8960" width="9.140625" style="5"/>
    <col min="8961" max="8961" width="3.5703125" style="5" customWidth="1"/>
    <col min="8962" max="8962" width="27.28515625" style="5" customWidth="1"/>
    <col min="8963" max="8963" width="16.5703125" style="5" customWidth="1"/>
    <col min="8964" max="8964" width="8.140625" style="5" customWidth="1"/>
    <col min="8965" max="8965" width="10.5703125" style="5" customWidth="1"/>
    <col min="8966" max="8966" width="12.140625" style="5" customWidth="1"/>
    <col min="8967" max="8967" width="8" style="5" customWidth="1"/>
    <col min="8968" max="8968" width="11.42578125" style="5" customWidth="1"/>
    <col min="8969" max="8969" width="10.5703125" style="5" customWidth="1"/>
    <col min="8970" max="8970" width="9" style="5" bestFit="1" customWidth="1"/>
    <col min="8971" max="8980" width="12.5703125" style="5" customWidth="1"/>
    <col min="8981" max="8981" width="9" style="5" bestFit="1" customWidth="1"/>
    <col min="8982" max="8982" width="12.5703125" style="5" customWidth="1"/>
    <col min="8983" max="8983" width="10.5703125" style="5" customWidth="1"/>
    <col min="8984" max="8984" width="12.140625" style="5" customWidth="1"/>
    <col min="8985" max="8985" width="8" style="5" customWidth="1"/>
    <col min="8986" max="8986" width="11.42578125" style="5" customWidth="1"/>
    <col min="8987" max="8987" width="10.5703125" style="5" customWidth="1"/>
    <col min="8988" max="8988" width="9" style="5" bestFit="1" customWidth="1"/>
    <col min="8989" max="8989" width="9.85546875" style="5" bestFit="1" customWidth="1"/>
    <col min="8990" max="8990" width="10.5703125" style="5" customWidth="1"/>
    <col min="8991" max="8991" width="12.140625" style="5" customWidth="1"/>
    <col min="8992" max="8992" width="8" style="5" customWidth="1"/>
    <col min="8993" max="8993" width="11.42578125" style="5" customWidth="1"/>
    <col min="8994" max="8994" width="10.5703125" style="5" customWidth="1"/>
    <col min="8995" max="8995" width="9" style="5" bestFit="1" customWidth="1"/>
    <col min="8996" max="8996" width="9.85546875" style="5" bestFit="1" customWidth="1"/>
    <col min="8997" max="9216" width="9.140625" style="5"/>
    <col min="9217" max="9217" width="3.5703125" style="5" customWidth="1"/>
    <col min="9218" max="9218" width="27.28515625" style="5" customWidth="1"/>
    <col min="9219" max="9219" width="16.5703125" style="5" customWidth="1"/>
    <col min="9220" max="9220" width="8.140625" style="5" customWidth="1"/>
    <col min="9221" max="9221" width="10.5703125" style="5" customWidth="1"/>
    <col min="9222" max="9222" width="12.140625" style="5" customWidth="1"/>
    <col min="9223" max="9223" width="8" style="5" customWidth="1"/>
    <col min="9224" max="9224" width="11.42578125" style="5" customWidth="1"/>
    <col min="9225" max="9225" width="10.5703125" style="5" customWidth="1"/>
    <col min="9226" max="9226" width="9" style="5" bestFit="1" customWidth="1"/>
    <col min="9227" max="9236" width="12.5703125" style="5" customWidth="1"/>
    <col min="9237" max="9237" width="9" style="5" bestFit="1" customWidth="1"/>
    <col min="9238" max="9238" width="12.5703125" style="5" customWidth="1"/>
    <col min="9239" max="9239" width="10.5703125" style="5" customWidth="1"/>
    <col min="9240" max="9240" width="12.140625" style="5" customWidth="1"/>
    <col min="9241" max="9241" width="8" style="5" customWidth="1"/>
    <col min="9242" max="9242" width="11.42578125" style="5" customWidth="1"/>
    <col min="9243" max="9243" width="10.5703125" style="5" customWidth="1"/>
    <col min="9244" max="9244" width="9" style="5" bestFit="1" customWidth="1"/>
    <col min="9245" max="9245" width="9.85546875" style="5" bestFit="1" customWidth="1"/>
    <col min="9246" max="9246" width="10.5703125" style="5" customWidth="1"/>
    <col min="9247" max="9247" width="12.140625" style="5" customWidth="1"/>
    <col min="9248" max="9248" width="8" style="5" customWidth="1"/>
    <col min="9249" max="9249" width="11.42578125" style="5" customWidth="1"/>
    <col min="9250" max="9250" width="10.5703125" style="5" customWidth="1"/>
    <col min="9251" max="9251" width="9" style="5" bestFit="1" customWidth="1"/>
    <col min="9252" max="9252" width="9.85546875" style="5" bestFit="1" customWidth="1"/>
    <col min="9253" max="9472" width="9.140625" style="5"/>
    <col min="9473" max="9473" width="3.5703125" style="5" customWidth="1"/>
    <col min="9474" max="9474" width="27.28515625" style="5" customWidth="1"/>
    <col min="9475" max="9475" width="16.5703125" style="5" customWidth="1"/>
    <col min="9476" max="9476" width="8.140625" style="5" customWidth="1"/>
    <col min="9477" max="9477" width="10.5703125" style="5" customWidth="1"/>
    <col min="9478" max="9478" width="12.140625" style="5" customWidth="1"/>
    <col min="9479" max="9479" width="8" style="5" customWidth="1"/>
    <col min="9480" max="9480" width="11.42578125" style="5" customWidth="1"/>
    <col min="9481" max="9481" width="10.5703125" style="5" customWidth="1"/>
    <col min="9482" max="9482" width="9" style="5" bestFit="1" customWidth="1"/>
    <col min="9483" max="9492" width="12.5703125" style="5" customWidth="1"/>
    <col min="9493" max="9493" width="9" style="5" bestFit="1" customWidth="1"/>
    <col min="9494" max="9494" width="12.5703125" style="5" customWidth="1"/>
    <col min="9495" max="9495" width="10.5703125" style="5" customWidth="1"/>
    <col min="9496" max="9496" width="12.140625" style="5" customWidth="1"/>
    <col min="9497" max="9497" width="8" style="5" customWidth="1"/>
    <col min="9498" max="9498" width="11.42578125" style="5" customWidth="1"/>
    <col min="9499" max="9499" width="10.5703125" style="5" customWidth="1"/>
    <col min="9500" max="9500" width="9" style="5" bestFit="1" customWidth="1"/>
    <col min="9501" max="9501" width="9.85546875" style="5" bestFit="1" customWidth="1"/>
    <col min="9502" max="9502" width="10.5703125" style="5" customWidth="1"/>
    <col min="9503" max="9503" width="12.140625" style="5" customWidth="1"/>
    <col min="9504" max="9504" width="8" style="5" customWidth="1"/>
    <col min="9505" max="9505" width="11.42578125" style="5" customWidth="1"/>
    <col min="9506" max="9506" width="10.5703125" style="5" customWidth="1"/>
    <col min="9507" max="9507" width="9" style="5" bestFit="1" customWidth="1"/>
    <col min="9508" max="9508" width="9.85546875" style="5" bestFit="1" customWidth="1"/>
    <col min="9509" max="9728" width="9.140625" style="5"/>
    <col min="9729" max="9729" width="3.5703125" style="5" customWidth="1"/>
    <col min="9730" max="9730" width="27.28515625" style="5" customWidth="1"/>
    <col min="9731" max="9731" width="16.5703125" style="5" customWidth="1"/>
    <col min="9732" max="9732" width="8.140625" style="5" customWidth="1"/>
    <col min="9733" max="9733" width="10.5703125" style="5" customWidth="1"/>
    <col min="9734" max="9734" width="12.140625" style="5" customWidth="1"/>
    <col min="9735" max="9735" width="8" style="5" customWidth="1"/>
    <col min="9736" max="9736" width="11.42578125" style="5" customWidth="1"/>
    <col min="9737" max="9737" width="10.5703125" style="5" customWidth="1"/>
    <col min="9738" max="9738" width="9" style="5" bestFit="1" customWidth="1"/>
    <col min="9739" max="9748" width="12.5703125" style="5" customWidth="1"/>
    <col min="9749" max="9749" width="9" style="5" bestFit="1" customWidth="1"/>
    <col min="9750" max="9750" width="12.5703125" style="5" customWidth="1"/>
    <col min="9751" max="9751" width="10.5703125" style="5" customWidth="1"/>
    <col min="9752" max="9752" width="12.140625" style="5" customWidth="1"/>
    <col min="9753" max="9753" width="8" style="5" customWidth="1"/>
    <col min="9754" max="9754" width="11.42578125" style="5" customWidth="1"/>
    <col min="9755" max="9755" width="10.5703125" style="5" customWidth="1"/>
    <col min="9756" max="9756" width="9" style="5" bestFit="1" customWidth="1"/>
    <col min="9757" max="9757" width="9.85546875" style="5" bestFit="1" customWidth="1"/>
    <col min="9758" max="9758" width="10.5703125" style="5" customWidth="1"/>
    <col min="9759" max="9759" width="12.140625" style="5" customWidth="1"/>
    <col min="9760" max="9760" width="8" style="5" customWidth="1"/>
    <col min="9761" max="9761" width="11.42578125" style="5" customWidth="1"/>
    <col min="9762" max="9762" width="10.5703125" style="5" customWidth="1"/>
    <col min="9763" max="9763" width="9" style="5" bestFit="1" customWidth="1"/>
    <col min="9764" max="9764" width="9.85546875" style="5" bestFit="1" customWidth="1"/>
    <col min="9765" max="9984" width="9.140625" style="5"/>
    <col min="9985" max="9985" width="3.5703125" style="5" customWidth="1"/>
    <col min="9986" max="9986" width="27.28515625" style="5" customWidth="1"/>
    <col min="9987" max="9987" width="16.5703125" style="5" customWidth="1"/>
    <col min="9988" max="9988" width="8.140625" style="5" customWidth="1"/>
    <col min="9989" max="9989" width="10.5703125" style="5" customWidth="1"/>
    <col min="9990" max="9990" width="12.140625" style="5" customWidth="1"/>
    <col min="9991" max="9991" width="8" style="5" customWidth="1"/>
    <col min="9992" max="9992" width="11.42578125" style="5" customWidth="1"/>
    <col min="9993" max="9993" width="10.5703125" style="5" customWidth="1"/>
    <col min="9994" max="9994" width="9" style="5" bestFit="1" customWidth="1"/>
    <col min="9995" max="10004" width="12.5703125" style="5" customWidth="1"/>
    <col min="10005" max="10005" width="9" style="5" bestFit="1" customWidth="1"/>
    <col min="10006" max="10006" width="12.5703125" style="5" customWidth="1"/>
    <col min="10007" max="10007" width="10.5703125" style="5" customWidth="1"/>
    <col min="10008" max="10008" width="12.140625" style="5" customWidth="1"/>
    <col min="10009" max="10009" width="8" style="5" customWidth="1"/>
    <col min="10010" max="10010" width="11.42578125" style="5" customWidth="1"/>
    <col min="10011" max="10011" width="10.5703125" style="5" customWidth="1"/>
    <col min="10012" max="10012" width="9" style="5" bestFit="1" customWidth="1"/>
    <col min="10013" max="10013" width="9.85546875" style="5" bestFit="1" customWidth="1"/>
    <col min="10014" max="10014" width="10.5703125" style="5" customWidth="1"/>
    <col min="10015" max="10015" width="12.140625" style="5" customWidth="1"/>
    <col min="10016" max="10016" width="8" style="5" customWidth="1"/>
    <col min="10017" max="10017" width="11.42578125" style="5" customWidth="1"/>
    <col min="10018" max="10018" width="10.5703125" style="5" customWidth="1"/>
    <col min="10019" max="10019" width="9" style="5" bestFit="1" customWidth="1"/>
    <col min="10020" max="10020" width="9.85546875" style="5" bestFit="1" customWidth="1"/>
    <col min="10021" max="10240" width="9.140625" style="5"/>
    <col min="10241" max="10241" width="3.5703125" style="5" customWidth="1"/>
    <col min="10242" max="10242" width="27.28515625" style="5" customWidth="1"/>
    <col min="10243" max="10243" width="16.5703125" style="5" customWidth="1"/>
    <col min="10244" max="10244" width="8.140625" style="5" customWidth="1"/>
    <col min="10245" max="10245" width="10.5703125" style="5" customWidth="1"/>
    <col min="10246" max="10246" width="12.140625" style="5" customWidth="1"/>
    <col min="10247" max="10247" width="8" style="5" customWidth="1"/>
    <col min="10248" max="10248" width="11.42578125" style="5" customWidth="1"/>
    <col min="10249" max="10249" width="10.5703125" style="5" customWidth="1"/>
    <col min="10250" max="10250" width="9" style="5" bestFit="1" customWidth="1"/>
    <col min="10251" max="10260" width="12.5703125" style="5" customWidth="1"/>
    <col min="10261" max="10261" width="9" style="5" bestFit="1" customWidth="1"/>
    <col min="10262" max="10262" width="12.5703125" style="5" customWidth="1"/>
    <col min="10263" max="10263" width="10.5703125" style="5" customWidth="1"/>
    <col min="10264" max="10264" width="12.140625" style="5" customWidth="1"/>
    <col min="10265" max="10265" width="8" style="5" customWidth="1"/>
    <col min="10266" max="10266" width="11.42578125" style="5" customWidth="1"/>
    <col min="10267" max="10267" width="10.5703125" style="5" customWidth="1"/>
    <col min="10268" max="10268" width="9" style="5" bestFit="1" customWidth="1"/>
    <col min="10269" max="10269" width="9.85546875" style="5" bestFit="1" customWidth="1"/>
    <col min="10270" max="10270" width="10.5703125" style="5" customWidth="1"/>
    <col min="10271" max="10271" width="12.140625" style="5" customWidth="1"/>
    <col min="10272" max="10272" width="8" style="5" customWidth="1"/>
    <col min="10273" max="10273" width="11.42578125" style="5" customWidth="1"/>
    <col min="10274" max="10274" width="10.5703125" style="5" customWidth="1"/>
    <col min="10275" max="10275" width="9" style="5" bestFit="1" customWidth="1"/>
    <col min="10276" max="10276" width="9.85546875" style="5" bestFit="1" customWidth="1"/>
    <col min="10277" max="10496" width="9.140625" style="5"/>
    <col min="10497" max="10497" width="3.5703125" style="5" customWidth="1"/>
    <col min="10498" max="10498" width="27.28515625" style="5" customWidth="1"/>
    <col min="10499" max="10499" width="16.5703125" style="5" customWidth="1"/>
    <col min="10500" max="10500" width="8.140625" style="5" customWidth="1"/>
    <col min="10501" max="10501" width="10.5703125" style="5" customWidth="1"/>
    <col min="10502" max="10502" width="12.140625" style="5" customWidth="1"/>
    <col min="10503" max="10503" width="8" style="5" customWidth="1"/>
    <col min="10504" max="10504" width="11.42578125" style="5" customWidth="1"/>
    <col min="10505" max="10505" width="10.5703125" style="5" customWidth="1"/>
    <col min="10506" max="10506" width="9" style="5" bestFit="1" customWidth="1"/>
    <col min="10507" max="10516" width="12.5703125" style="5" customWidth="1"/>
    <col min="10517" max="10517" width="9" style="5" bestFit="1" customWidth="1"/>
    <col min="10518" max="10518" width="12.5703125" style="5" customWidth="1"/>
    <col min="10519" max="10519" width="10.5703125" style="5" customWidth="1"/>
    <col min="10520" max="10520" width="12.140625" style="5" customWidth="1"/>
    <col min="10521" max="10521" width="8" style="5" customWidth="1"/>
    <col min="10522" max="10522" width="11.42578125" style="5" customWidth="1"/>
    <col min="10523" max="10523" width="10.5703125" style="5" customWidth="1"/>
    <col min="10524" max="10524" width="9" style="5" bestFit="1" customWidth="1"/>
    <col min="10525" max="10525" width="9.85546875" style="5" bestFit="1" customWidth="1"/>
    <col min="10526" max="10526" width="10.5703125" style="5" customWidth="1"/>
    <col min="10527" max="10527" width="12.140625" style="5" customWidth="1"/>
    <col min="10528" max="10528" width="8" style="5" customWidth="1"/>
    <col min="10529" max="10529" width="11.42578125" style="5" customWidth="1"/>
    <col min="10530" max="10530" width="10.5703125" style="5" customWidth="1"/>
    <col min="10531" max="10531" width="9" style="5" bestFit="1" customWidth="1"/>
    <col min="10532" max="10532" width="9.85546875" style="5" bestFit="1" customWidth="1"/>
    <col min="10533" max="10752" width="9.140625" style="5"/>
    <col min="10753" max="10753" width="3.5703125" style="5" customWidth="1"/>
    <col min="10754" max="10754" width="27.28515625" style="5" customWidth="1"/>
    <col min="10755" max="10755" width="16.5703125" style="5" customWidth="1"/>
    <col min="10756" max="10756" width="8.140625" style="5" customWidth="1"/>
    <col min="10757" max="10757" width="10.5703125" style="5" customWidth="1"/>
    <col min="10758" max="10758" width="12.140625" style="5" customWidth="1"/>
    <col min="10759" max="10759" width="8" style="5" customWidth="1"/>
    <col min="10760" max="10760" width="11.42578125" style="5" customWidth="1"/>
    <col min="10761" max="10761" width="10.5703125" style="5" customWidth="1"/>
    <col min="10762" max="10762" width="9" style="5" bestFit="1" customWidth="1"/>
    <col min="10763" max="10772" width="12.5703125" style="5" customWidth="1"/>
    <col min="10773" max="10773" width="9" style="5" bestFit="1" customWidth="1"/>
    <col min="10774" max="10774" width="12.5703125" style="5" customWidth="1"/>
    <col min="10775" max="10775" width="10.5703125" style="5" customWidth="1"/>
    <col min="10776" max="10776" width="12.140625" style="5" customWidth="1"/>
    <col min="10777" max="10777" width="8" style="5" customWidth="1"/>
    <col min="10778" max="10778" width="11.42578125" style="5" customWidth="1"/>
    <col min="10779" max="10779" width="10.5703125" style="5" customWidth="1"/>
    <col min="10780" max="10780" width="9" style="5" bestFit="1" customWidth="1"/>
    <col min="10781" max="10781" width="9.85546875" style="5" bestFit="1" customWidth="1"/>
    <col min="10782" max="10782" width="10.5703125" style="5" customWidth="1"/>
    <col min="10783" max="10783" width="12.140625" style="5" customWidth="1"/>
    <col min="10784" max="10784" width="8" style="5" customWidth="1"/>
    <col min="10785" max="10785" width="11.42578125" style="5" customWidth="1"/>
    <col min="10786" max="10786" width="10.5703125" style="5" customWidth="1"/>
    <col min="10787" max="10787" width="9" style="5" bestFit="1" customWidth="1"/>
    <col min="10788" max="10788" width="9.85546875" style="5" bestFit="1" customWidth="1"/>
    <col min="10789" max="11008" width="9.140625" style="5"/>
    <col min="11009" max="11009" width="3.5703125" style="5" customWidth="1"/>
    <col min="11010" max="11010" width="27.28515625" style="5" customWidth="1"/>
    <col min="11011" max="11011" width="16.5703125" style="5" customWidth="1"/>
    <col min="11012" max="11012" width="8.140625" style="5" customWidth="1"/>
    <col min="11013" max="11013" width="10.5703125" style="5" customWidth="1"/>
    <col min="11014" max="11014" width="12.140625" style="5" customWidth="1"/>
    <col min="11015" max="11015" width="8" style="5" customWidth="1"/>
    <col min="11016" max="11016" width="11.42578125" style="5" customWidth="1"/>
    <col min="11017" max="11017" width="10.5703125" style="5" customWidth="1"/>
    <col min="11018" max="11018" width="9" style="5" bestFit="1" customWidth="1"/>
    <col min="11019" max="11028" width="12.5703125" style="5" customWidth="1"/>
    <col min="11029" max="11029" width="9" style="5" bestFit="1" customWidth="1"/>
    <col min="11030" max="11030" width="12.5703125" style="5" customWidth="1"/>
    <col min="11031" max="11031" width="10.5703125" style="5" customWidth="1"/>
    <col min="11032" max="11032" width="12.140625" style="5" customWidth="1"/>
    <col min="11033" max="11033" width="8" style="5" customWidth="1"/>
    <col min="11034" max="11034" width="11.42578125" style="5" customWidth="1"/>
    <col min="11035" max="11035" width="10.5703125" style="5" customWidth="1"/>
    <col min="11036" max="11036" width="9" style="5" bestFit="1" customWidth="1"/>
    <col min="11037" max="11037" width="9.85546875" style="5" bestFit="1" customWidth="1"/>
    <col min="11038" max="11038" width="10.5703125" style="5" customWidth="1"/>
    <col min="11039" max="11039" width="12.140625" style="5" customWidth="1"/>
    <col min="11040" max="11040" width="8" style="5" customWidth="1"/>
    <col min="11041" max="11041" width="11.42578125" style="5" customWidth="1"/>
    <col min="11042" max="11042" width="10.5703125" style="5" customWidth="1"/>
    <col min="11043" max="11043" width="9" style="5" bestFit="1" customWidth="1"/>
    <col min="11044" max="11044" width="9.85546875" style="5" bestFit="1" customWidth="1"/>
    <col min="11045" max="11264" width="9.140625" style="5"/>
    <col min="11265" max="11265" width="3.5703125" style="5" customWidth="1"/>
    <col min="11266" max="11266" width="27.28515625" style="5" customWidth="1"/>
    <col min="11267" max="11267" width="16.5703125" style="5" customWidth="1"/>
    <col min="11268" max="11268" width="8.140625" style="5" customWidth="1"/>
    <col min="11269" max="11269" width="10.5703125" style="5" customWidth="1"/>
    <col min="11270" max="11270" width="12.140625" style="5" customWidth="1"/>
    <col min="11271" max="11271" width="8" style="5" customWidth="1"/>
    <col min="11272" max="11272" width="11.42578125" style="5" customWidth="1"/>
    <col min="11273" max="11273" width="10.5703125" style="5" customWidth="1"/>
    <col min="11274" max="11274" width="9" style="5" bestFit="1" customWidth="1"/>
    <col min="11275" max="11284" width="12.5703125" style="5" customWidth="1"/>
    <col min="11285" max="11285" width="9" style="5" bestFit="1" customWidth="1"/>
    <col min="11286" max="11286" width="12.5703125" style="5" customWidth="1"/>
    <col min="11287" max="11287" width="10.5703125" style="5" customWidth="1"/>
    <col min="11288" max="11288" width="12.140625" style="5" customWidth="1"/>
    <col min="11289" max="11289" width="8" style="5" customWidth="1"/>
    <col min="11290" max="11290" width="11.42578125" style="5" customWidth="1"/>
    <col min="11291" max="11291" width="10.5703125" style="5" customWidth="1"/>
    <col min="11292" max="11292" width="9" style="5" bestFit="1" customWidth="1"/>
    <col min="11293" max="11293" width="9.85546875" style="5" bestFit="1" customWidth="1"/>
    <col min="11294" max="11294" width="10.5703125" style="5" customWidth="1"/>
    <col min="11295" max="11295" width="12.140625" style="5" customWidth="1"/>
    <col min="11296" max="11296" width="8" style="5" customWidth="1"/>
    <col min="11297" max="11297" width="11.42578125" style="5" customWidth="1"/>
    <col min="11298" max="11298" width="10.5703125" style="5" customWidth="1"/>
    <col min="11299" max="11299" width="9" style="5" bestFit="1" customWidth="1"/>
    <col min="11300" max="11300" width="9.85546875" style="5" bestFit="1" customWidth="1"/>
    <col min="11301" max="11520" width="9.140625" style="5"/>
    <col min="11521" max="11521" width="3.5703125" style="5" customWidth="1"/>
    <col min="11522" max="11522" width="27.28515625" style="5" customWidth="1"/>
    <col min="11523" max="11523" width="16.5703125" style="5" customWidth="1"/>
    <col min="11524" max="11524" width="8.140625" style="5" customWidth="1"/>
    <col min="11525" max="11525" width="10.5703125" style="5" customWidth="1"/>
    <col min="11526" max="11526" width="12.140625" style="5" customWidth="1"/>
    <col min="11527" max="11527" width="8" style="5" customWidth="1"/>
    <col min="11528" max="11528" width="11.42578125" style="5" customWidth="1"/>
    <col min="11529" max="11529" width="10.5703125" style="5" customWidth="1"/>
    <col min="11530" max="11530" width="9" style="5" bestFit="1" customWidth="1"/>
    <col min="11531" max="11540" width="12.5703125" style="5" customWidth="1"/>
    <col min="11541" max="11541" width="9" style="5" bestFit="1" customWidth="1"/>
    <col min="11542" max="11542" width="12.5703125" style="5" customWidth="1"/>
    <col min="11543" max="11543" width="10.5703125" style="5" customWidth="1"/>
    <col min="11544" max="11544" width="12.140625" style="5" customWidth="1"/>
    <col min="11545" max="11545" width="8" style="5" customWidth="1"/>
    <col min="11546" max="11546" width="11.42578125" style="5" customWidth="1"/>
    <col min="11547" max="11547" width="10.5703125" style="5" customWidth="1"/>
    <col min="11548" max="11548" width="9" style="5" bestFit="1" customWidth="1"/>
    <col min="11549" max="11549" width="9.85546875" style="5" bestFit="1" customWidth="1"/>
    <col min="11550" max="11550" width="10.5703125" style="5" customWidth="1"/>
    <col min="11551" max="11551" width="12.140625" style="5" customWidth="1"/>
    <col min="11552" max="11552" width="8" style="5" customWidth="1"/>
    <col min="11553" max="11553" width="11.42578125" style="5" customWidth="1"/>
    <col min="11554" max="11554" width="10.5703125" style="5" customWidth="1"/>
    <col min="11555" max="11555" width="9" style="5" bestFit="1" customWidth="1"/>
    <col min="11556" max="11556" width="9.85546875" style="5" bestFit="1" customWidth="1"/>
    <col min="11557" max="11776" width="9.140625" style="5"/>
    <col min="11777" max="11777" width="3.5703125" style="5" customWidth="1"/>
    <col min="11778" max="11778" width="27.28515625" style="5" customWidth="1"/>
    <col min="11779" max="11779" width="16.5703125" style="5" customWidth="1"/>
    <col min="11780" max="11780" width="8.140625" style="5" customWidth="1"/>
    <col min="11781" max="11781" width="10.5703125" style="5" customWidth="1"/>
    <col min="11782" max="11782" width="12.140625" style="5" customWidth="1"/>
    <col min="11783" max="11783" width="8" style="5" customWidth="1"/>
    <col min="11784" max="11784" width="11.42578125" style="5" customWidth="1"/>
    <col min="11785" max="11785" width="10.5703125" style="5" customWidth="1"/>
    <col min="11786" max="11786" width="9" style="5" bestFit="1" customWidth="1"/>
    <col min="11787" max="11796" width="12.5703125" style="5" customWidth="1"/>
    <col min="11797" max="11797" width="9" style="5" bestFit="1" customWidth="1"/>
    <col min="11798" max="11798" width="12.5703125" style="5" customWidth="1"/>
    <col min="11799" max="11799" width="10.5703125" style="5" customWidth="1"/>
    <col min="11800" max="11800" width="12.140625" style="5" customWidth="1"/>
    <col min="11801" max="11801" width="8" style="5" customWidth="1"/>
    <col min="11802" max="11802" width="11.42578125" style="5" customWidth="1"/>
    <col min="11803" max="11803" width="10.5703125" style="5" customWidth="1"/>
    <col min="11804" max="11804" width="9" style="5" bestFit="1" customWidth="1"/>
    <col min="11805" max="11805" width="9.85546875" style="5" bestFit="1" customWidth="1"/>
    <col min="11806" max="11806" width="10.5703125" style="5" customWidth="1"/>
    <col min="11807" max="11807" width="12.140625" style="5" customWidth="1"/>
    <col min="11808" max="11808" width="8" style="5" customWidth="1"/>
    <col min="11809" max="11809" width="11.42578125" style="5" customWidth="1"/>
    <col min="11810" max="11810" width="10.5703125" style="5" customWidth="1"/>
    <col min="11811" max="11811" width="9" style="5" bestFit="1" customWidth="1"/>
    <col min="11812" max="11812" width="9.85546875" style="5" bestFit="1" customWidth="1"/>
    <col min="11813" max="12032" width="9.140625" style="5"/>
    <col min="12033" max="12033" width="3.5703125" style="5" customWidth="1"/>
    <col min="12034" max="12034" width="27.28515625" style="5" customWidth="1"/>
    <col min="12035" max="12035" width="16.5703125" style="5" customWidth="1"/>
    <col min="12036" max="12036" width="8.140625" style="5" customWidth="1"/>
    <col min="12037" max="12037" width="10.5703125" style="5" customWidth="1"/>
    <col min="12038" max="12038" width="12.140625" style="5" customWidth="1"/>
    <col min="12039" max="12039" width="8" style="5" customWidth="1"/>
    <col min="12040" max="12040" width="11.42578125" style="5" customWidth="1"/>
    <col min="12041" max="12041" width="10.5703125" style="5" customWidth="1"/>
    <col min="12042" max="12042" width="9" style="5" bestFit="1" customWidth="1"/>
    <col min="12043" max="12052" width="12.5703125" style="5" customWidth="1"/>
    <col min="12053" max="12053" width="9" style="5" bestFit="1" customWidth="1"/>
    <col min="12054" max="12054" width="12.5703125" style="5" customWidth="1"/>
    <col min="12055" max="12055" width="10.5703125" style="5" customWidth="1"/>
    <col min="12056" max="12056" width="12.140625" style="5" customWidth="1"/>
    <col min="12057" max="12057" width="8" style="5" customWidth="1"/>
    <col min="12058" max="12058" width="11.42578125" style="5" customWidth="1"/>
    <col min="12059" max="12059" width="10.5703125" style="5" customWidth="1"/>
    <col min="12060" max="12060" width="9" style="5" bestFit="1" customWidth="1"/>
    <col min="12061" max="12061" width="9.85546875" style="5" bestFit="1" customWidth="1"/>
    <col min="12062" max="12062" width="10.5703125" style="5" customWidth="1"/>
    <col min="12063" max="12063" width="12.140625" style="5" customWidth="1"/>
    <col min="12064" max="12064" width="8" style="5" customWidth="1"/>
    <col min="12065" max="12065" width="11.42578125" style="5" customWidth="1"/>
    <col min="12066" max="12066" width="10.5703125" style="5" customWidth="1"/>
    <col min="12067" max="12067" width="9" style="5" bestFit="1" customWidth="1"/>
    <col min="12068" max="12068" width="9.85546875" style="5" bestFit="1" customWidth="1"/>
    <col min="12069" max="12288" width="9.140625" style="5"/>
    <col min="12289" max="12289" width="3.5703125" style="5" customWidth="1"/>
    <col min="12290" max="12290" width="27.28515625" style="5" customWidth="1"/>
    <col min="12291" max="12291" width="16.5703125" style="5" customWidth="1"/>
    <col min="12292" max="12292" width="8.140625" style="5" customWidth="1"/>
    <col min="12293" max="12293" width="10.5703125" style="5" customWidth="1"/>
    <col min="12294" max="12294" width="12.140625" style="5" customWidth="1"/>
    <col min="12295" max="12295" width="8" style="5" customWidth="1"/>
    <col min="12296" max="12296" width="11.42578125" style="5" customWidth="1"/>
    <col min="12297" max="12297" width="10.5703125" style="5" customWidth="1"/>
    <col min="12298" max="12298" width="9" style="5" bestFit="1" customWidth="1"/>
    <col min="12299" max="12308" width="12.5703125" style="5" customWidth="1"/>
    <col min="12309" max="12309" width="9" style="5" bestFit="1" customWidth="1"/>
    <col min="12310" max="12310" width="12.5703125" style="5" customWidth="1"/>
    <col min="12311" max="12311" width="10.5703125" style="5" customWidth="1"/>
    <col min="12312" max="12312" width="12.140625" style="5" customWidth="1"/>
    <col min="12313" max="12313" width="8" style="5" customWidth="1"/>
    <col min="12314" max="12314" width="11.42578125" style="5" customWidth="1"/>
    <col min="12315" max="12315" width="10.5703125" style="5" customWidth="1"/>
    <col min="12316" max="12316" width="9" style="5" bestFit="1" customWidth="1"/>
    <col min="12317" max="12317" width="9.85546875" style="5" bestFit="1" customWidth="1"/>
    <col min="12318" max="12318" width="10.5703125" style="5" customWidth="1"/>
    <col min="12319" max="12319" width="12.140625" style="5" customWidth="1"/>
    <col min="12320" max="12320" width="8" style="5" customWidth="1"/>
    <col min="12321" max="12321" width="11.42578125" style="5" customWidth="1"/>
    <col min="12322" max="12322" width="10.5703125" style="5" customWidth="1"/>
    <col min="12323" max="12323" width="9" style="5" bestFit="1" customWidth="1"/>
    <col min="12324" max="12324" width="9.85546875" style="5" bestFit="1" customWidth="1"/>
    <col min="12325" max="12544" width="9.140625" style="5"/>
    <col min="12545" max="12545" width="3.5703125" style="5" customWidth="1"/>
    <col min="12546" max="12546" width="27.28515625" style="5" customWidth="1"/>
    <col min="12547" max="12547" width="16.5703125" style="5" customWidth="1"/>
    <col min="12548" max="12548" width="8.140625" style="5" customWidth="1"/>
    <col min="12549" max="12549" width="10.5703125" style="5" customWidth="1"/>
    <col min="12550" max="12550" width="12.140625" style="5" customWidth="1"/>
    <col min="12551" max="12551" width="8" style="5" customWidth="1"/>
    <col min="12552" max="12552" width="11.42578125" style="5" customWidth="1"/>
    <col min="12553" max="12553" width="10.5703125" style="5" customWidth="1"/>
    <col min="12554" max="12554" width="9" style="5" bestFit="1" customWidth="1"/>
    <col min="12555" max="12564" width="12.5703125" style="5" customWidth="1"/>
    <col min="12565" max="12565" width="9" style="5" bestFit="1" customWidth="1"/>
    <col min="12566" max="12566" width="12.5703125" style="5" customWidth="1"/>
    <col min="12567" max="12567" width="10.5703125" style="5" customWidth="1"/>
    <col min="12568" max="12568" width="12.140625" style="5" customWidth="1"/>
    <col min="12569" max="12569" width="8" style="5" customWidth="1"/>
    <col min="12570" max="12570" width="11.42578125" style="5" customWidth="1"/>
    <col min="12571" max="12571" width="10.5703125" style="5" customWidth="1"/>
    <col min="12572" max="12572" width="9" style="5" bestFit="1" customWidth="1"/>
    <col min="12573" max="12573" width="9.85546875" style="5" bestFit="1" customWidth="1"/>
    <col min="12574" max="12574" width="10.5703125" style="5" customWidth="1"/>
    <col min="12575" max="12575" width="12.140625" style="5" customWidth="1"/>
    <col min="12576" max="12576" width="8" style="5" customWidth="1"/>
    <col min="12577" max="12577" width="11.42578125" style="5" customWidth="1"/>
    <col min="12578" max="12578" width="10.5703125" style="5" customWidth="1"/>
    <col min="12579" max="12579" width="9" style="5" bestFit="1" customWidth="1"/>
    <col min="12580" max="12580" width="9.85546875" style="5" bestFit="1" customWidth="1"/>
    <col min="12581" max="12800" width="9.140625" style="5"/>
    <col min="12801" max="12801" width="3.5703125" style="5" customWidth="1"/>
    <col min="12802" max="12802" width="27.28515625" style="5" customWidth="1"/>
    <col min="12803" max="12803" width="16.5703125" style="5" customWidth="1"/>
    <col min="12804" max="12804" width="8.140625" style="5" customWidth="1"/>
    <col min="12805" max="12805" width="10.5703125" style="5" customWidth="1"/>
    <col min="12806" max="12806" width="12.140625" style="5" customWidth="1"/>
    <col min="12807" max="12807" width="8" style="5" customWidth="1"/>
    <col min="12808" max="12808" width="11.42578125" style="5" customWidth="1"/>
    <col min="12809" max="12809" width="10.5703125" style="5" customWidth="1"/>
    <col min="12810" max="12810" width="9" style="5" bestFit="1" customWidth="1"/>
    <col min="12811" max="12820" width="12.5703125" style="5" customWidth="1"/>
    <col min="12821" max="12821" width="9" style="5" bestFit="1" customWidth="1"/>
    <col min="12822" max="12822" width="12.5703125" style="5" customWidth="1"/>
    <col min="12823" max="12823" width="10.5703125" style="5" customWidth="1"/>
    <col min="12824" max="12824" width="12.140625" style="5" customWidth="1"/>
    <col min="12825" max="12825" width="8" style="5" customWidth="1"/>
    <col min="12826" max="12826" width="11.42578125" style="5" customWidth="1"/>
    <col min="12827" max="12827" width="10.5703125" style="5" customWidth="1"/>
    <col min="12828" max="12828" width="9" style="5" bestFit="1" customWidth="1"/>
    <col min="12829" max="12829" width="9.85546875" style="5" bestFit="1" customWidth="1"/>
    <col min="12830" max="12830" width="10.5703125" style="5" customWidth="1"/>
    <col min="12831" max="12831" width="12.140625" style="5" customWidth="1"/>
    <col min="12832" max="12832" width="8" style="5" customWidth="1"/>
    <col min="12833" max="12833" width="11.42578125" style="5" customWidth="1"/>
    <col min="12834" max="12834" width="10.5703125" style="5" customWidth="1"/>
    <col min="12835" max="12835" width="9" style="5" bestFit="1" customWidth="1"/>
    <col min="12836" max="12836" width="9.85546875" style="5" bestFit="1" customWidth="1"/>
    <col min="12837" max="13056" width="9.140625" style="5"/>
    <col min="13057" max="13057" width="3.5703125" style="5" customWidth="1"/>
    <col min="13058" max="13058" width="27.28515625" style="5" customWidth="1"/>
    <col min="13059" max="13059" width="16.5703125" style="5" customWidth="1"/>
    <col min="13060" max="13060" width="8.140625" style="5" customWidth="1"/>
    <col min="13061" max="13061" width="10.5703125" style="5" customWidth="1"/>
    <col min="13062" max="13062" width="12.140625" style="5" customWidth="1"/>
    <col min="13063" max="13063" width="8" style="5" customWidth="1"/>
    <col min="13064" max="13064" width="11.42578125" style="5" customWidth="1"/>
    <col min="13065" max="13065" width="10.5703125" style="5" customWidth="1"/>
    <col min="13066" max="13066" width="9" style="5" bestFit="1" customWidth="1"/>
    <col min="13067" max="13076" width="12.5703125" style="5" customWidth="1"/>
    <col min="13077" max="13077" width="9" style="5" bestFit="1" customWidth="1"/>
    <col min="13078" max="13078" width="12.5703125" style="5" customWidth="1"/>
    <col min="13079" max="13079" width="10.5703125" style="5" customWidth="1"/>
    <col min="13080" max="13080" width="12.140625" style="5" customWidth="1"/>
    <col min="13081" max="13081" width="8" style="5" customWidth="1"/>
    <col min="13082" max="13082" width="11.42578125" style="5" customWidth="1"/>
    <col min="13083" max="13083" width="10.5703125" style="5" customWidth="1"/>
    <col min="13084" max="13084" width="9" style="5" bestFit="1" customWidth="1"/>
    <col min="13085" max="13085" width="9.85546875" style="5" bestFit="1" customWidth="1"/>
    <col min="13086" max="13086" width="10.5703125" style="5" customWidth="1"/>
    <col min="13087" max="13087" width="12.140625" style="5" customWidth="1"/>
    <col min="13088" max="13088" width="8" style="5" customWidth="1"/>
    <col min="13089" max="13089" width="11.42578125" style="5" customWidth="1"/>
    <col min="13090" max="13090" width="10.5703125" style="5" customWidth="1"/>
    <col min="13091" max="13091" width="9" style="5" bestFit="1" customWidth="1"/>
    <col min="13092" max="13092" width="9.85546875" style="5" bestFit="1" customWidth="1"/>
    <col min="13093" max="13312" width="9.140625" style="5"/>
    <col min="13313" max="13313" width="3.5703125" style="5" customWidth="1"/>
    <col min="13314" max="13314" width="27.28515625" style="5" customWidth="1"/>
    <col min="13315" max="13315" width="16.5703125" style="5" customWidth="1"/>
    <col min="13316" max="13316" width="8.140625" style="5" customWidth="1"/>
    <col min="13317" max="13317" width="10.5703125" style="5" customWidth="1"/>
    <col min="13318" max="13318" width="12.140625" style="5" customWidth="1"/>
    <col min="13319" max="13319" width="8" style="5" customWidth="1"/>
    <col min="13320" max="13320" width="11.42578125" style="5" customWidth="1"/>
    <col min="13321" max="13321" width="10.5703125" style="5" customWidth="1"/>
    <col min="13322" max="13322" width="9" style="5" bestFit="1" customWidth="1"/>
    <col min="13323" max="13332" width="12.5703125" style="5" customWidth="1"/>
    <col min="13333" max="13333" width="9" style="5" bestFit="1" customWidth="1"/>
    <col min="13334" max="13334" width="12.5703125" style="5" customWidth="1"/>
    <col min="13335" max="13335" width="10.5703125" style="5" customWidth="1"/>
    <col min="13336" max="13336" width="12.140625" style="5" customWidth="1"/>
    <col min="13337" max="13337" width="8" style="5" customWidth="1"/>
    <col min="13338" max="13338" width="11.42578125" style="5" customWidth="1"/>
    <col min="13339" max="13339" width="10.5703125" style="5" customWidth="1"/>
    <col min="13340" max="13340" width="9" style="5" bestFit="1" customWidth="1"/>
    <col min="13341" max="13341" width="9.85546875" style="5" bestFit="1" customWidth="1"/>
    <col min="13342" max="13342" width="10.5703125" style="5" customWidth="1"/>
    <col min="13343" max="13343" width="12.140625" style="5" customWidth="1"/>
    <col min="13344" max="13344" width="8" style="5" customWidth="1"/>
    <col min="13345" max="13345" width="11.42578125" style="5" customWidth="1"/>
    <col min="13346" max="13346" width="10.5703125" style="5" customWidth="1"/>
    <col min="13347" max="13347" width="9" style="5" bestFit="1" customWidth="1"/>
    <col min="13348" max="13348" width="9.85546875" style="5" bestFit="1" customWidth="1"/>
    <col min="13349" max="13568" width="9.140625" style="5"/>
    <col min="13569" max="13569" width="3.5703125" style="5" customWidth="1"/>
    <col min="13570" max="13570" width="27.28515625" style="5" customWidth="1"/>
    <col min="13571" max="13571" width="16.5703125" style="5" customWidth="1"/>
    <col min="13572" max="13572" width="8.140625" style="5" customWidth="1"/>
    <col min="13573" max="13573" width="10.5703125" style="5" customWidth="1"/>
    <col min="13574" max="13574" width="12.140625" style="5" customWidth="1"/>
    <col min="13575" max="13575" width="8" style="5" customWidth="1"/>
    <col min="13576" max="13576" width="11.42578125" style="5" customWidth="1"/>
    <col min="13577" max="13577" width="10.5703125" style="5" customWidth="1"/>
    <col min="13578" max="13578" width="9" style="5" bestFit="1" customWidth="1"/>
    <col min="13579" max="13588" width="12.5703125" style="5" customWidth="1"/>
    <col min="13589" max="13589" width="9" style="5" bestFit="1" customWidth="1"/>
    <col min="13590" max="13590" width="12.5703125" style="5" customWidth="1"/>
    <col min="13591" max="13591" width="10.5703125" style="5" customWidth="1"/>
    <col min="13592" max="13592" width="12.140625" style="5" customWidth="1"/>
    <col min="13593" max="13593" width="8" style="5" customWidth="1"/>
    <col min="13594" max="13594" width="11.42578125" style="5" customWidth="1"/>
    <col min="13595" max="13595" width="10.5703125" style="5" customWidth="1"/>
    <col min="13596" max="13596" width="9" style="5" bestFit="1" customWidth="1"/>
    <col min="13597" max="13597" width="9.85546875" style="5" bestFit="1" customWidth="1"/>
    <col min="13598" max="13598" width="10.5703125" style="5" customWidth="1"/>
    <col min="13599" max="13599" width="12.140625" style="5" customWidth="1"/>
    <col min="13600" max="13600" width="8" style="5" customWidth="1"/>
    <col min="13601" max="13601" width="11.42578125" style="5" customWidth="1"/>
    <col min="13602" max="13602" width="10.5703125" style="5" customWidth="1"/>
    <col min="13603" max="13603" width="9" style="5" bestFit="1" customWidth="1"/>
    <col min="13604" max="13604" width="9.85546875" style="5" bestFit="1" customWidth="1"/>
    <col min="13605" max="13824" width="9.140625" style="5"/>
    <col min="13825" max="13825" width="3.5703125" style="5" customWidth="1"/>
    <col min="13826" max="13826" width="27.28515625" style="5" customWidth="1"/>
    <col min="13827" max="13827" width="16.5703125" style="5" customWidth="1"/>
    <col min="13828" max="13828" width="8.140625" style="5" customWidth="1"/>
    <col min="13829" max="13829" width="10.5703125" style="5" customWidth="1"/>
    <col min="13830" max="13830" width="12.140625" style="5" customWidth="1"/>
    <col min="13831" max="13831" width="8" style="5" customWidth="1"/>
    <col min="13832" max="13832" width="11.42578125" style="5" customWidth="1"/>
    <col min="13833" max="13833" width="10.5703125" style="5" customWidth="1"/>
    <col min="13834" max="13834" width="9" style="5" bestFit="1" customWidth="1"/>
    <col min="13835" max="13844" width="12.5703125" style="5" customWidth="1"/>
    <col min="13845" max="13845" width="9" style="5" bestFit="1" customWidth="1"/>
    <col min="13846" max="13846" width="12.5703125" style="5" customWidth="1"/>
    <col min="13847" max="13847" width="10.5703125" style="5" customWidth="1"/>
    <col min="13848" max="13848" width="12.140625" style="5" customWidth="1"/>
    <col min="13849" max="13849" width="8" style="5" customWidth="1"/>
    <col min="13850" max="13850" width="11.42578125" style="5" customWidth="1"/>
    <col min="13851" max="13851" width="10.5703125" style="5" customWidth="1"/>
    <col min="13852" max="13852" width="9" style="5" bestFit="1" customWidth="1"/>
    <col min="13853" max="13853" width="9.85546875" style="5" bestFit="1" customWidth="1"/>
    <col min="13854" max="13854" width="10.5703125" style="5" customWidth="1"/>
    <col min="13855" max="13855" width="12.140625" style="5" customWidth="1"/>
    <col min="13856" max="13856" width="8" style="5" customWidth="1"/>
    <col min="13857" max="13857" width="11.42578125" style="5" customWidth="1"/>
    <col min="13858" max="13858" width="10.5703125" style="5" customWidth="1"/>
    <col min="13859" max="13859" width="9" style="5" bestFit="1" customWidth="1"/>
    <col min="13860" max="13860" width="9.85546875" style="5" bestFit="1" customWidth="1"/>
    <col min="13861" max="14080" width="9.140625" style="5"/>
    <col min="14081" max="14081" width="3.5703125" style="5" customWidth="1"/>
    <col min="14082" max="14082" width="27.28515625" style="5" customWidth="1"/>
    <col min="14083" max="14083" width="16.5703125" style="5" customWidth="1"/>
    <col min="14084" max="14084" width="8.140625" style="5" customWidth="1"/>
    <col min="14085" max="14085" width="10.5703125" style="5" customWidth="1"/>
    <col min="14086" max="14086" width="12.140625" style="5" customWidth="1"/>
    <col min="14087" max="14087" width="8" style="5" customWidth="1"/>
    <col min="14088" max="14088" width="11.42578125" style="5" customWidth="1"/>
    <col min="14089" max="14089" width="10.5703125" style="5" customWidth="1"/>
    <col min="14090" max="14090" width="9" style="5" bestFit="1" customWidth="1"/>
    <col min="14091" max="14100" width="12.5703125" style="5" customWidth="1"/>
    <col min="14101" max="14101" width="9" style="5" bestFit="1" customWidth="1"/>
    <col min="14102" max="14102" width="12.5703125" style="5" customWidth="1"/>
    <col min="14103" max="14103" width="10.5703125" style="5" customWidth="1"/>
    <col min="14104" max="14104" width="12.140625" style="5" customWidth="1"/>
    <col min="14105" max="14105" width="8" style="5" customWidth="1"/>
    <col min="14106" max="14106" width="11.42578125" style="5" customWidth="1"/>
    <col min="14107" max="14107" width="10.5703125" style="5" customWidth="1"/>
    <col min="14108" max="14108" width="9" style="5" bestFit="1" customWidth="1"/>
    <col min="14109" max="14109" width="9.85546875" style="5" bestFit="1" customWidth="1"/>
    <col min="14110" max="14110" width="10.5703125" style="5" customWidth="1"/>
    <col min="14111" max="14111" width="12.140625" style="5" customWidth="1"/>
    <col min="14112" max="14112" width="8" style="5" customWidth="1"/>
    <col min="14113" max="14113" width="11.42578125" style="5" customWidth="1"/>
    <col min="14114" max="14114" width="10.5703125" style="5" customWidth="1"/>
    <col min="14115" max="14115" width="9" style="5" bestFit="1" customWidth="1"/>
    <col min="14116" max="14116" width="9.85546875" style="5" bestFit="1" customWidth="1"/>
    <col min="14117" max="14336" width="9.140625" style="5"/>
    <col min="14337" max="14337" width="3.5703125" style="5" customWidth="1"/>
    <col min="14338" max="14338" width="27.28515625" style="5" customWidth="1"/>
    <col min="14339" max="14339" width="16.5703125" style="5" customWidth="1"/>
    <col min="14340" max="14340" width="8.140625" style="5" customWidth="1"/>
    <col min="14341" max="14341" width="10.5703125" style="5" customWidth="1"/>
    <col min="14342" max="14342" width="12.140625" style="5" customWidth="1"/>
    <col min="14343" max="14343" width="8" style="5" customWidth="1"/>
    <col min="14344" max="14344" width="11.42578125" style="5" customWidth="1"/>
    <col min="14345" max="14345" width="10.5703125" style="5" customWidth="1"/>
    <col min="14346" max="14346" width="9" style="5" bestFit="1" customWidth="1"/>
    <col min="14347" max="14356" width="12.5703125" style="5" customWidth="1"/>
    <col min="14357" max="14357" width="9" style="5" bestFit="1" customWidth="1"/>
    <col min="14358" max="14358" width="12.5703125" style="5" customWidth="1"/>
    <col min="14359" max="14359" width="10.5703125" style="5" customWidth="1"/>
    <col min="14360" max="14360" width="12.140625" style="5" customWidth="1"/>
    <col min="14361" max="14361" width="8" style="5" customWidth="1"/>
    <col min="14362" max="14362" width="11.42578125" style="5" customWidth="1"/>
    <col min="14363" max="14363" width="10.5703125" style="5" customWidth="1"/>
    <col min="14364" max="14364" width="9" style="5" bestFit="1" customWidth="1"/>
    <col min="14365" max="14365" width="9.85546875" style="5" bestFit="1" customWidth="1"/>
    <col min="14366" max="14366" width="10.5703125" style="5" customWidth="1"/>
    <col min="14367" max="14367" width="12.140625" style="5" customWidth="1"/>
    <col min="14368" max="14368" width="8" style="5" customWidth="1"/>
    <col min="14369" max="14369" width="11.42578125" style="5" customWidth="1"/>
    <col min="14370" max="14370" width="10.5703125" style="5" customWidth="1"/>
    <col min="14371" max="14371" width="9" style="5" bestFit="1" customWidth="1"/>
    <col min="14372" max="14372" width="9.85546875" style="5" bestFit="1" customWidth="1"/>
    <col min="14373" max="14592" width="9.140625" style="5"/>
    <col min="14593" max="14593" width="3.5703125" style="5" customWidth="1"/>
    <col min="14594" max="14594" width="27.28515625" style="5" customWidth="1"/>
    <col min="14595" max="14595" width="16.5703125" style="5" customWidth="1"/>
    <col min="14596" max="14596" width="8.140625" style="5" customWidth="1"/>
    <col min="14597" max="14597" width="10.5703125" style="5" customWidth="1"/>
    <col min="14598" max="14598" width="12.140625" style="5" customWidth="1"/>
    <col min="14599" max="14599" width="8" style="5" customWidth="1"/>
    <col min="14600" max="14600" width="11.42578125" style="5" customWidth="1"/>
    <col min="14601" max="14601" width="10.5703125" style="5" customWidth="1"/>
    <col min="14602" max="14602" width="9" style="5" bestFit="1" customWidth="1"/>
    <col min="14603" max="14612" width="12.5703125" style="5" customWidth="1"/>
    <col min="14613" max="14613" width="9" style="5" bestFit="1" customWidth="1"/>
    <col min="14614" max="14614" width="12.5703125" style="5" customWidth="1"/>
    <col min="14615" max="14615" width="10.5703125" style="5" customWidth="1"/>
    <col min="14616" max="14616" width="12.140625" style="5" customWidth="1"/>
    <col min="14617" max="14617" width="8" style="5" customWidth="1"/>
    <col min="14618" max="14618" width="11.42578125" style="5" customWidth="1"/>
    <col min="14619" max="14619" width="10.5703125" style="5" customWidth="1"/>
    <col min="14620" max="14620" width="9" style="5" bestFit="1" customWidth="1"/>
    <col min="14621" max="14621" width="9.85546875" style="5" bestFit="1" customWidth="1"/>
    <col min="14622" max="14622" width="10.5703125" style="5" customWidth="1"/>
    <col min="14623" max="14623" width="12.140625" style="5" customWidth="1"/>
    <col min="14624" max="14624" width="8" style="5" customWidth="1"/>
    <col min="14625" max="14625" width="11.42578125" style="5" customWidth="1"/>
    <col min="14626" max="14626" width="10.5703125" style="5" customWidth="1"/>
    <col min="14627" max="14627" width="9" style="5" bestFit="1" customWidth="1"/>
    <col min="14628" max="14628" width="9.85546875" style="5" bestFit="1" customWidth="1"/>
    <col min="14629" max="14848" width="9.140625" style="5"/>
    <col min="14849" max="14849" width="3.5703125" style="5" customWidth="1"/>
    <col min="14850" max="14850" width="27.28515625" style="5" customWidth="1"/>
    <col min="14851" max="14851" width="16.5703125" style="5" customWidth="1"/>
    <col min="14852" max="14852" width="8.140625" style="5" customWidth="1"/>
    <col min="14853" max="14853" width="10.5703125" style="5" customWidth="1"/>
    <col min="14854" max="14854" width="12.140625" style="5" customWidth="1"/>
    <col min="14855" max="14855" width="8" style="5" customWidth="1"/>
    <col min="14856" max="14856" width="11.42578125" style="5" customWidth="1"/>
    <col min="14857" max="14857" width="10.5703125" style="5" customWidth="1"/>
    <col min="14858" max="14858" width="9" style="5" bestFit="1" customWidth="1"/>
    <col min="14859" max="14868" width="12.5703125" style="5" customWidth="1"/>
    <col min="14869" max="14869" width="9" style="5" bestFit="1" customWidth="1"/>
    <col min="14870" max="14870" width="12.5703125" style="5" customWidth="1"/>
    <col min="14871" max="14871" width="10.5703125" style="5" customWidth="1"/>
    <col min="14872" max="14872" width="12.140625" style="5" customWidth="1"/>
    <col min="14873" max="14873" width="8" style="5" customWidth="1"/>
    <col min="14874" max="14874" width="11.42578125" style="5" customWidth="1"/>
    <col min="14875" max="14875" width="10.5703125" style="5" customWidth="1"/>
    <col min="14876" max="14876" width="9" style="5" bestFit="1" customWidth="1"/>
    <col min="14877" max="14877" width="9.85546875" style="5" bestFit="1" customWidth="1"/>
    <col min="14878" max="14878" width="10.5703125" style="5" customWidth="1"/>
    <col min="14879" max="14879" width="12.140625" style="5" customWidth="1"/>
    <col min="14880" max="14880" width="8" style="5" customWidth="1"/>
    <col min="14881" max="14881" width="11.42578125" style="5" customWidth="1"/>
    <col min="14882" max="14882" width="10.5703125" style="5" customWidth="1"/>
    <col min="14883" max="14883" width="9" style="5" bestFit="1" customWidth="1"/>
    <col min="14884" max="14884" width="9.85546875" style="5" bestFit="1" customWidth="1"/>
    <col min="14885" max="15104" width="9.140625" style="5"/>
    <col min="15105" max="15105" width="3.5703125" style="5" customWidth="1"/>
    <col min="15106" max="15106" width="27.28515625" style="5" customWidth="1"/>
    <col min="15107" max="15107" width="16.5703125" style="5" customWidth="1"/>
    <col min="15108" max="15108" width="8.140625" style="5" customWidth="1"/>
    <col min="15109" max="15109" width="10.5703125" style="5" customWidth="1"/>
    <col min="15110" max="15110" width="12.140625" style="5" customWidth="1"/>
    <col min="15111" max="15111" width="8" style="5" customWidth="1"/>
    <col min="15112" max="15112" width="11.42578125" style="5" customWidth="1"/>
    <col min="15113" max="15113" width="10.5703125" style="5" customWidth="1"/>
    <col min="15114" max="15114" width="9" style="5" bestFit="1" customWidth="1"/>
    <col min="15115" max="15124" width="12.5703125" style="5" customWidth="1"/>
    <col min="15125" max="15125" width="9" style="5" bestFit="1" customWidth="1"/>
    <col min="15126" max="15126" width="12.5703125" style="5" customWidth="1"/>
    <col min="15127" max="15127" width="10.5703125" style="5" customWidth="1"/>
    <col min="15128" max="15128" width="12.140625" style="5" customWidth="1"/>
    <col min="15129" max="15129" width="8" style="5" customWidth="1"/>
    <col min="15130" max="15130" width="11.42578125" style="5" customWidth="1"/>
    <col min="15131" max="15131" width="10.5703125" style="5" customWidth="1"/>
    <col min="15132" max="15132" width="9" style="5" bestFit="1" customWidth="1"/>
    <col min="15133" max="15133" width="9.85546875" style="5" bestFit="1" customWidth="1"/>
    <col min="15134" max="15134" width="10.5703125" style="5" customWidth="1"/>
    <col min="15135" max="15135" width="12.140625" style="5" customWidth="1"/>
    <col min="15136" max="15136" width="8" style="5" customWidth="1"/>
    <col min="15137" max="15137" width="11.42578125" style="5" customWidth="1"/>
    <col min="15138" max="15138" width="10.5703125" style="5" customWidth="1"/>
    <col min="15139" max="15139" width="9" style="5" bestFit="1" customWidth="1"/>
    <col min="15140" max="15140" width="9.85546875" style="5" bestFit="1" customWidth="1"/>
    <col min="15141" max="15360" width="9.140625" style="5"/>
    <col min="15361" max="15361" width="3.5703125" style="5" customWidth="1"/>
    <col min="15362" max="15362" width="27.28515625" style="5" customWidth="1"/>
    <col min="15363" max="15363" width="16.5703125" style="5" customWidth="1"/>
    <col min="15364" max="15364" width="8.140625" style="5" customWidth="1"/>
    <col min="15365" max="15365" width="10.5703125" style="5" customWidth="1"/>
    <col min="15366" max="15366" width="12.140625" style="5" customWidth="1"/>
    <col min="15367" max="15367" width="8" style="5" customWidth="1"/>
    <col min="15368" max="15368" width="11.42578125" style="5" customWidth="1"/>
    <col min="15369" max="15369" width="10.5703125" style="5" customWidth="1"/>
    <col min="15370" max="15370" width="9" style="5" bestFit="1" customWidth="1"/>
    <col min="15371" max="15380" width="12.5703125" style="5" customWidth="1"/>
    <col min="15381" max="15381" width="9" style="5" bestFit="1" customWidth="1"/>
    <col min="15382" max="15382" width="12.5703125" style="5" customWidth="1"/>
    <col min="15383" max="15383" width="10.5703125" style="5" customWidth="1"/>
    <col min="15384" max="15384" width="12.140625" style="5" customWidth="1"/>
    <col min="15385" max="15385" width="8" style="5" customWidth="1"/>
    <col min="15386" max="15386" width="11.42578125" style="5" customWidth="1"/>
    <col min="15387" max="15387" width="10.5703125" style="5" customWidth="1"/>
    <col min="15388" max="15388" width="9" style="5" bestFit="1" customWidth="1"/>
    <col min="15389" max="15389" width="9.85546875" style="5" bestFit="1" customWidth="1"/>
    <col min="15390" max="15390" width="10.5703125" style="5" customWidth="1"/>
    <col min="15391" max="15391" width="12.140625" style="5" customWidth="1"/>
    <col min="15392" max="15392" width="8" style="5" customWidth="1"/>
    <col min="15393" max="15393" width="11.42578125" style="5" customWidth="1"/>
    <col min="15394" max="15394" width="10.5703125" style="5" customWidth="1"/>
    <col min="15395" max="15395" width="9" style="5" bestFit="1" customWidth="1"/>
    <col min="15396" max="15396" width="9.85546875" style="5" bestFit="1" customWidth="1"/>
    <col min="15397" max="15616" width="9.140625" style="5"/>
    <col min="15617" max="15617" width="3.5703125" style="5" customWidth="1"/>
    <col min="15618" max="15618" width="27.28515625" style="5" customWidth="1"/>
    <col min="15619" max="15619" width="16.5703125" style="5" customWidth="1"/>
    <col min="15620" max="15620" width="8.140625" style="5" customWidth="1"/>
    <col min="15621" max="15621" width="10.5703125" style="5" customWidth="1"/>
    <col min="15622" max="15622" width="12.140625" style="5" customWidth="1"/>
    <col min="15623" max="15623" width="8" style="5" customWidth="1"/>
    <col min="15624" max="15624" width="11.42578125" style="5" customWidth="1"/>
    <col min="15625" max="15625" width="10.5703125" style="5" customWidth="1"/>
    <col min="15626" max="15626" width="9" style="5" bestFit="1" customWidth="1"/>
    <col min="15627" max="15636" width="12.5703125" style="5" customWidth="1"/>
    <col min="15637" max="15637" width="9" style="5" bestFit="1" customWidth="1"/>
    <col min="15638" max="15638" width="12.5703125" style="5" customWidth="1"/>
    <col min="15639" max="15639" width="10.5703125" style="5" customWidth="1"/>
    <col min="15640" max="15640" width="12.140625" style="5" customWidth="1"/>
    <col min="15641" max="15641" width="8" style="5" customWidth="1"/>
    <col min="15642" max="15642" width="11.42578125" style="5" customWidth="1"/>
    <col min="15643" max="15643" width="10.5703125" style="5" customWidth="1"/>
    <col min="15644" max="15644" width="9" style="5" bestFit="1" customWidth="1"/>
    <col min="15645" max="15645" width="9.85546875" style="5" bestFit="1" customWidth="1"/>
    <col min="15646" max="15646" width="10.5703125" style="5" customWidth="1"/>
    <col min="15647" max="15647" width="12.140625" style="5" customWidth="1"/>
    <col min="15648" max="15648" width="8" style="5" customWidth="1"/>
    <col min="15649" max="15649" width="11.42578125" style="5" customWidth="1"/>
    <col min="15650" max="15650" width="10.5703125" style="5" customWidth="1"/>
    <col min="15651" max="15651" width="9" style="5" bestFit="1" customWidth="1"/>
    <col min="15652" max="15652" width="9.85546875" style="5" bestFit="1" customWidth="1"/>
    <col min="15653" max="15872" width="9.140625" style="5"/>
    <col min="15873" max="15873" width="3.5703125" style="5" customWidth="1"/>
    <col min="15874" max="15874" width="27.28515625" style="5" customWidth="1"/>
    <col min="15875" max="15875" width="16.5703125" style="5" customWidth="1"/>
    <col min="15876" max="15876" width="8.140625" style="5" customWidth="1"/>
    <col min="15877" max="15877" width="10.5703125" style="5" customWidth="1"/>
    <col min="15878" max="15878" width="12.140625" style="5" customWidth="1"/>
    <col min="15879" max="15879" width="8" style="5" customWidth="1"/>
    <col min="15880" max="15880" width="11.42578125" style="5" customWidth="1"/>
    <col min="15881" max="15881" width="10.5703125" style="5" customWidth="1"/>
    <col min="15882" max="15882" width="9" style="5" bestFit="1" customWidth="1"/>
    <col min="15883" max="15892" width="12.5703125" style="5" customWidth="1"/>
    <col min="15893" max="15893" width="9" style="5" bestFit="1" customWidth="1"/>
    <col min="15894" max="15894" width="12.5703125" style="5" customWidth="1"/>
    <col min="15895" max="15895" width="10.5703125" style="5" customWidth="1"/>
    <col min="15896" max="15896" width="12.140625" style="5" customWidth="1"/>
    <col min="15897" max="15897" width="8" style="5" customWidth="1"/>
    <col min="15898" max="15898" width="11.42578125" style="5" customWidth="1"/>
    <col min="15899" max="15899" width="10.5703125" style="5" customWidth="1"/>
    <col min="15900" max="15900" width="9" style="5" bestFit="1" customWidth="1"/>
    <col min="15901" max="15901" width="9.85546875" style="5" bestFit="1" customWidth="1"/>
    <col min="15902" max="15902" width="10.5703125" style="5" customWidth="1"/>
    <col min="15903" max="15903" width="12.140625" style="5" customWidth="1"/>
    <col min="15904" max="15904" width="8" style="5" customWidth="1"/>
    <col min="15905" max="15905" width="11.42578125" style="5" customWidth="1"/>
    <col min="15906" max="15906" width="10.5703125" style="5" customWidth="1"/>
    <col min="15907" max="15907" width="9" style="5" bestFit="1" customWidth="1"/>
    <col min="15908" max="15908" width="9.85546875" style="5" bestFit="1" customWidth="1"/>
    <col min="15909" max="16128" width="9.140625" style="5"/>
    <col min="16129" max="16129" width="3.5703125" style="5" customWidth="1"/>
    <col min="16130" max="16130" width="27.28515625" style="5" customWidth="1"/>
    <col min="16131" max="16131" width="16.5703125" style="5" customWidth="1"/>
    <col min="16132" max="16132" width="8.140625" style="5" customWidth="1"/>
    <col min="16133" max="16133" width="10.5703125" style="5" customWidth="1"/>
    <col min="16134" max="16134" width="12.140625" style="5" customWidth="1"/>
    <col min="16135" max="16135" width="8" style="5" customWidth="1"/>
    <col min="16136" max="16136" width="11.42578125" style="5" customWidth="1"/>
    <col min="16137" max="16137" width="10.5703125" style="5" customWidth="1"/>
    <col min="16138" max="16138" width="9" style="5" bestFit="1" customWidth="1"/>
    <col min="16139" max="16148" width="12.5703125" style="5" customWidth="1"/>
    <col min="16149" max="16149" width="9" style="5" bestFit="1" customWidth="1"/>
    <col min="16150" max="16150" width="12.5703125" style="5" customWidth="1"/>
    <col min="16151" max="16151" width="10.5703125" style="5" customWidth="1"/>
    <col min="16152" max="16152" width="12.140625" style="5" customWidth="1"/>
    <col min="16153" max="16153" width="8" style="5" customWidth="1"/>
    <col min="16154" max="16154" width="11.42578125" style="5" customWidth="1"/>
    <col min="16155" max="16155" width="10.5703125" style="5" customWidth="1"/>
    <col min="16156" max="16156" width="9" style="5" bestFit="1" customWidth="1"/>
    <col min="16157" max="16157" width="9.85546875" style="5" bestFit="1" customWidth="1"/>
    <col min="16158" max="16158" width="10.5703125" style="5" customWidth="1"/>
    <col min="16159" max="16159" width="12.140625" style="5" customWidth="1"/>
    <col min="16160" max="16160" width="8" style="5" customWidth="1"/>
    <col min="16161" max="16161" width="11.42578125" style="5" customWidth="1"/>
    <col min="16162" max="16162" width="10.5703125" style="5" customWidth="1"/>
    <col min="16163" max="16163" width="9" style="5" bestFit="1" customWidth="1"/>
    <col min="16164" max="16164" width="9.85546875" style="5" bestFit="1" customWidth="1"/>
    <col min="16165" max="16384" width="9.140625" style="5"/>
  </cols>
  <sheetData>
    <row r="1" spans="1:36" ht="16.5" x14ac:dyDescent="0.3">
      <c r="A1" s="30"/>
      <c r="B1" s="217" t="s">
        <v>1601</v>
      </c>
      <c r="C1" s="31"/>
      <c r="D1" s="31"/>
      <c r="E1" s="31"/>
      <c r="F1" s="31"/>
      <c r="G1" s="31"/>
      <c r="H1" s="31"/>
      <c r="I1" s="3"/>
      <c r="J1" s="134"/>
      <c r="K1" s="134"/>
      <c r="L1" s="134"/>
      <c r="M1" s="31"/>
      <c r="N1" s="134"/>
      <c r="O1" s="30"/>
      <c r="P1" s="133" t="s">
        <v>254</v>
      </c>
      <c r="Q1" s="31"/>
      <c r="R1" s="134"/>
      <c r="S1" s="31"/>
      <c r="T1" s="134"/>
      <c r="U1" s="31"/>
      <c r="V1" s="134"/>
      <c r="W1" s="180"/>
      <c r="X1" s="180"/>
      <c r="Y1" s="180"/>
      <c r="Z1" s="180"/>
      <c r="AA1" s="3"/>
      <c r="AB1" s="22"/>
      <c r="AC1" s="22"/>
      <c r="AD1" s="180"/>
      <c r="AE1" s="180"/>
      <c r="AF1" s="180"/>
      <c r="AG1" s="180"/>
      <c r="AH1" s="3"/>
      <c r="AI1" s="134"/>
      <c r="AJ1" s="134"/>
    </row>
    <row r="2" spans="1:36" ht="14.25" thickBot="1" x14ac:dyDescent="0.3">
      <c r="A2" s="30"/>
      <c r="B2" s="1507"/>
      <c r="C2" s="177"/>
      <c r="D2" s="177"/>
      <c r="E2" s="177"/>
      <c r="F2" s="177"/>
      <c r="G2" s="1507"/>
      <c r="H2" s="177"/>
      <c r="I2" s="178"/>
      <c r="J2" s="9"/>
      <c r="K2" s="178"/>
      <c r="L2" s="178"/>
      <c r="M2" s="218"/>
      <c r="N2" s="219"/>
      <c r="P2" s="1523" t="s">
        <v>28</v>
      </c>
      <c r="Q2" s="148"/>
      <c r="R2" s="148"/>
      <c r="S2" s="148"/>
      <c r="T2" s="148"/>
      <c r="U2" s="148"/>
      <c r="V2" s="148"/>
      <c r="W2" s="9"/>
      <c r="X2" s="9"/>
      <c r="Y2" s="1509"/>
      <c r="Z2" s="9"/>
      <c r="AA2" s="178"/>
      <c r="AB2" s="9"/>
      <c r="AC2" s="178"/>
      <c r="AD2" s="9"/>
      <c r="AE2" s="9"/>
      <c r="AF2" s="1509"/>
      <c r="AG2" s="9"/>
      <c r="AH2" s="178"/>
      <c r="AI2" s="9"/>
      <c r="AJ2" s="178"/>
    </row>
    <row r="3" spans="1:36" s="181" customFormat="1" ht="40.5" customHeight="1" x14ac:dyDescent="0.25">
      <c r="A3" s="30"/>
      <c r="B3" s="1883" t="s">
        <v>4747</v>
      </c>
      <c r="C3" s="1883"/>
      <c r="D3" s="1883"/>
      <c r="E3" s="1883"/>
      <c r="F3" s="1883"/>
      <c r="G3" s="1883"/>
      <c r="H3" s="1883"/>
      <c r="I3" s="1883"/>
      <c r="J3" s="31"/>
      <c r="K3" s="1562"/>
      <c r="L3" s="180"/>
      <c r="M3" s="34"/>
      <c r="N3" s="180"/>
      <c r="O3" s="31"/>
      <c r="P3" s="41" t="s">
        <v>228</v>
      </c>
      <c r="Q3" s="34"/>
      <c r="R3" s="180"/>
      <c r="S3" s="34"/>
      <c r="T3" s="180"/>
      <c r="U3" s="34"/>
      <c r="V3" s="180"/>
      <c r="W3" s="134"/>
      <c r="X3" s="31"/>
      <c r="Y3" s="179"/>
      <c r="Z3" s="31"/>
      <c r="AA3" s="31"/>
      <c r="AB3" s="31"/>
      <c r="AC3" s="1562"/>
      <c r="AD3" s="134"/>
      <c r="AE3" s="31"/>
      <c r="AF3" s="179"/>
      <c r="AG3" s="31"/>
      <c r="AH3" s="31"/>
      <c r="AI3" s="31"/>
      <c r="AJ3" s="1562"/>
    </row>
    <row r="4" spans="1:36" s="333" customFormat="1" ht="14.25" x14ac:dyDescent="0.25">
      <c r="A4" s="257"/>
      <c r="B4" s="330"/>
      <c r="C4" s="331"/>
      <c r="D4" s="332"/>
      <c r="E4" s="332"/>
      <c r="F4" s="332"/>
      <c r="G4" s="1510" t="s">
        <v>424</v>
      </c>
      <c r="H4" s="332"/>
      <c r="I4" s="332"/>
      <c r="J4" s="332"/>
      <c r="K4" s="332"/>
      <c r="L4" s="331"/>
      <c r="M4" s="1872" t="s">
        <v>392</v>
      </c>
      <c r="N4" s="1872"/>
      <c r="O4" s="1872"/>
      <c r="P4" s="1872"/>
      <c r="Q4" s="1888"/>
      <c r="R4" s="1889" t="s">
        <v>229</v>
      </c>
      <c r="S4" s="1872"/>
      <c r="T4" s="1872"/>
      <c r="U4" s="1872"/>
      <c r="V4" s="1888"/>
      <c r="W4" s="331"/>
      <c r="X4" s="332"/>
      <c r="Y4" s="1510" t="s">
        <v>465</v>
      </c>
      <c r="Z4" s="332"/>
      <c r="AA4" s="332"/>
      <c r="AB4" s="332"/>
      <c r="AC4" s="449"/>
      <c r="AD4" s="331"/>
      <c r="AE4" s="332"/>
      <c r="AF4" s="1510" t="s">
        <v>1686</v>
      </c>
      <c r="AG4" s="332"/>
      <c r="AH4" s="332"/>
      <c r="AI4" s="332"/>
      <c r="AJ4" s="449"/>
    </row>
    <row r="5" spans="1:36" s="181" customFormat="1" ht="93.75" x14ac:dyDescent="0.25">
      <c r="A5" s="224" t="s">
        <v>114</v>
      </c>
      <c r="B5" s="1511" t="s">
        <v>231</v>
      </c>
      <c r="C5" s="1511" t="s">
        <v>232</v>
      </c>
      <c r="D5" s="1511" t="s">
        <v>233</v>
      </c>
      <c r="E5" s="1511" t="s">
        <v>234</v>
      </c>
      <c r="F5" s="528" t="s">
        <v>426</v>
      </c>
      <c r="G5" s="1511" t="s">
        <v>223</v>
      </c>
      <c r="H5" s="289" t="s">
        <v>334</v>
      </c>
      <c r="I5" s="1511" t="s">
        <v>235</v>
      </c>
      <c r="J5" s="1511" t="s">
        <v>236</v>
      </c>
      <c r="K5" s="1511" t="s">
        <v>237</v>
      </c>
      <c r="L5" s="528" t="s">
        <v>396</v>
      </c>
      <c r="M5" s="1511" t="s">
        <v>223</v>
      </c>
      <c r="N5" s="1511" t="s">
        <v>298</v>
      </c>
      <c r="O5" s="1511" t="s">
        <v>235</v>
      </c>
      <c r="P5" s="1511" t="s">
        <v>236</v>
      </c>
      <c r="Q5" s="1511" t="s">
        <v>313</v>
      </c>
      <c r="R5" s="1511" t="s">
        <v>223</v>
      </c>
      <c r="S5" s="1511" t="s">
        <v>298</v>
      </c>
      <c r="T5" s="1511" t="s">
        <v>235</v>
      </c>
      <c r="U5" s="1511" t="s">
        <v>236</v>
      </c>
      <c r="V5" s="1511" t="s">
        <v>314</v>
      </c>
      <c r="W5" s="1511" t="s">
        <v>234</v>
      </c>
      <c r="X5" s="528" t="s">
        <v>474</v>
      </c>
      <c r="Y5" s="1511" t="s">
        <v>223</v>
      </c>
      <c r="Z5" s="1511" t="s">
        <v>253</v>
      </c>
      <c r="AA5" s="1511" t="s">
        <v>235</v>
      </c>
      <c r="AB5" s="1511" t="s">
        <v>236</v>
      </c>
      <c r="AC5" s="1511" t="s">
        <v>270</v>
      </c>
      <c r="AD5" s="1511" t="s">
        <v>234</v>
      </c>
      <c r="AE5" s="528" t="s">
        <v>4618</v>
      </c>
      <c r="AF5" s="1511" t="s">
        <v>223</v>
      </c>
      <c r="AG5" s="1511" t="s">
        <v>253</v>
      </c>
      <c r="AH5" s="1511" t="s">
        <v>235</v>
      </c>
      <c r="AI5" s="1511" t="s">
        <v>236</v>
      </c>
      <c r="AJ5" s="1511" t="s">
        <v>270</v>
      </c>
    </row>
    <row r="6" spans="1:36" s="35" customFormat="1" ht="12.75" x14ac:dyDescent="0.25">
      <c r="A6" s="123">
        <v>1</v>
      </c>
      <c r="B6" s="123">
        <v>2</v>
      </c>
      <c r="C6" s="123">
        <v>3</v>
      </c>
      <c r="D6" s="123">
        <v>4</v>
      </c>
      <c r="E6" s="123">
        <v>5</v>
      </c>
      <c r="F6" s="123">
        <v>6</v>
      </c>
      <c r="G6" s="123">
        <v>7</v>
      </c>
      <c r="H6" s="123">
        <v>8</v>
      </c>
      <c r="I6" s="123">
        <v>9</v>
      </c>
      <c r="J6" s="123">
        <v>10</v>
      </c>
      <c r="K6" s="123">
        <v>11</v>
      </c>
      <c r="L6" s="123">
        <v>12</v>
      </c>
      <c r="M6" s="123">
        <v>13</v>
      </c>
      <c r="N6" s="123">
        <v>14</v>
      </c>
      <c r="O6" s="123">
        <v>15</v>
      </c>
      <c r="P6" s="123">
        <v>16</v>
      </c>
      <c r="Q6" s="123">
        <v>17</v>
      </c>
      <c r="R6" s="123">
        <v>18</v>
      </c>
      <c r="S6" s="123">
        <v>19</v>
      </c>
      <c r="T6" s="123">
        <v>20</v>
      </c>
      <c r="U6" s="123">
        <v>21</v>
      </c>
      <c r="V6" s="123">
        <v>22</v>
      </c>
      <c r="W6" s="123">
        <v>23</v>
      </c>
      <c r="X6" s="123">
        <v>24</v>
      </c>
      <c r="Y6" s="123">
        <v>25</v>
      </c>
      <c r="Z6" s="123">
        <v>26</v>
      </c>
      <c r="AA6" s="123">
        <v>27</v>
      </c>
      <c r="AB6" s="123">
        <v>28</v>
      </c>
      <c r="AC6" s="123">
        <v>29</v>
      </c>
      <c r="AD6" s="123">
        <v>30</v>
      </c>
      <c r="AE6" s="123">
        <v>31</v>
      </c>
      <c r="AF6" s="123">
        <v>32</v>
      </c>
      <c r="AG6" s="123">
        <v>33</v>
      </c>
      <c r="AH6" s="123">
        <v>34</v>
      </c>
      <c r="AI6" s="123">
        <v>35</v>
      </c>
      <c r="AJ6" s="123">
        <v>36</v>
      </c>
    </row>
    <row r="7" spans="1:36" ht="14.25" x14ac:dyDescent="0.25">
      <c r="A7" s="225" t="s">
        <v>3</v>
      </c>
      <c r="B7" s="226" t="s">
        <v>244</v>
      </c>
      <c r="C7" s="227"/>
      <c r="D7" s="227"/>
      <c r="E7" s="227"/>
      <c r="F7" s="227"/>
      <c r="G7" s="226"/>
      <c r="H7" s="227"/>
      <c r="I7" s="227"/>
      <c r="J7" s="227"/>
      <c r="K7" s="227"/>
      <c r="L7" s="227"/>
      <c r="M7" s="226"/>
      <c r="N7" s="227"/>
      <c r="O7" s="227"/>
      <c r="P7" s="227"/>
      <c r="Q7" s="226"/>
      <c r="R7" s="227"/>
      <c r="S7" s="226"/>
      <c r="T7" s="227"/>
      <c r="U7" s="106"/>
      <c r="V7" s="106"/>
      <c r="W7" s="227"/>
      <c r="X7" s="227"/>
      <c r="Y7" s="226"/>
      <c r="Z7" s="227"/>
      <c r="AA7" s="227"/>
      <c r="AB7" s="227"/>
      <c r="AC7" s="227"/>
      <c r="AD7" s="227"/>
      <c r="AE7" s="227"/>
      <c r="AF7" s="226"/>
      <c r="AG7" s="227"/>
      <c r="AH7" s="227"/>
      <c r="AI7" s="227"/>
      <c r="AJ7" s="227"/>
    </row>
    <row r="8" spans="1:36" x14ac:dyDescent="0.25">
      <c r="A8" s="208"/>
      <c r="B8" s="191" t="s">
        <v>126</v>
      </c>
      <c r="C8" s="227"/>
      <c r="D8" s="227"/>
      <c r="E8" s="227"/>
      <c r="F8" s="227"/>
      <c r="G8" s="191"/>
      <c r="H8" s="191"/>
      <c r="I8" s="191"/>
      <c r="J8" s="191"/>
      <c r="K8" s="191"/>
      <c r="L8" s="227"/>
      <c r="M8" s="191"/>
      <c r="N8" s="191"/>
      <c r="O8" s="191"/>
      <c r="P8" s="191"/>
      <c r="Q8" s="191"/>
      <c r="R8" s="191"/>
      <c r="S8" s="191"/>
      <c r="T8" s="191"/>
      <c r="U8" s="106"/>
      <c r="V8" s="106"/>
      <c r="W8" s="227"/>
      <c r="X8" s="227"/>
      <c r="Y8" s="191"/>
      <c r="Z8" s="191"/>
      <c r="AA8" s="191"/>
      <c r="AB8" s="191"/>
      <c r="AC8" s="191"/>
      <c r="AD8" s="227"/>
      <c r="AE8" s="227"/>
      <c r="AF8" s="191"/>
      <c r="AG8" s="191"/>
      <c r="AH8" s="191"/>
      <c r="AI8" s="191"/>
      <c r="AJ8" s="191"/>
    </row>
    <row r="9" spans="1:36" ht="38.25" x14ac:dyDescent="0.25">
      <c r="A9" s="208"/>
      <c r="B9" s="124" t="s">
        <v>238</v>
      </c>
      <c r="C9" s="227"/>
      <c r="D9" s="227"/>
      <c r="E9" s="227"/>
      <c r="F9" s="227"/>
      <c r="G9" s="191"/>
      <c r="H9" s="191"/>
      <c r="I9" s="191"/>
      <c r="J9" s="191"/>
      <c r="K9" s="191"/>
      <c r="L9" s="227"/>
      <c r="M9" s="191"/>
      <c r="N9" s="191"/>
      <c r="O9" s="191"/>
      <c r="P9" s="191"/>
      <c r="Q9" s="191"/>
      <c r="R9" s="191"/>
      <c r="S9" s="191"/>
      <c r="T9" s="191"/>
      <c r="U9" s="106"/>
      <c r="V9" s="106"/>
      <c r="W9" s="227"/>
      <c r="X9" s="227"/>
      <c r="Y9" s="191"/>
      <c r="Z9" s="191"/>
      <c r="AA9" s="191"/>
      <c r="AB9" s="191"/>
      <c r="AC9" s="191"/>
      <c r="AD9" s="227"/>
      <c r="AE9" s="227"/>
      <c r="AF9" s="191"/>
      <c r="AG9" s="191"/>
      <c r="AH9" s="191"/>
      <c r="AI9" s="191"/>
      <c r="AJ9" s="191"/>
    </row>
    <row r="10" spans="1:36" x14ac:dyDescent="0.25">
      <c r="A10" s="208"/>
      <c r="B10" s="191" t="s">
        <v>239</v>
      </c>
      <c r="C10" s="227"/>
      <c r="D10" s="227"/>
      <c r="E10" s="227"/>
      <c r="F10" s="227"/>
      <c r="G10" s="191"/>
      <c r="H10" s="191"/>
      <c r="I10" s="191"/>
      <c r="J10" s="191"/>
      <c r="K10" s="191"/>
      <c r="L10" s="227"/>
      <c r="M10" s="191"/>
      <c r="N10" s="191"/>
      <c r="O10" s="191"/>
      <c r="P10" s="191"/>
      <c r="Q10" s="191"/>
      <c r="R10" s="191"/>
      <c r="S10" s="191"/>
      <c r="T10" s="191"/>
      <c r="U10" s="106"/>
      <c r="V10" s="106"/>
      <c r="W10" s="227"/>
      <c r="X10" s="227"/>
      <c r="Y10" s="191"/>
      <c r="Z10" s="191"/>
      <c r="AA10" s="191"/>
      <c r="AB10" s="191"/>
      <c r="AC10" s="191"/>
      <c r="AD10" s="227"/>
      <c r="AE10" s="227"/>
      <c r="AF10" s="191"/>
      <c r="AG10" s="191"/>
      <c r="AH10" s="191"/>
      <c r="AI10" s="191"/>
      <c r="AJ10" s="191"/>
    </row>
    <row r="11" spans="1:36" ht="25.5" x14ac:dyDescent="0.25">
      <c r="A11" s="208">
        <v>1</v>
      </c>
      <c r="B11" s="124" t="s">
        <v>4748</v>
      </c>
      <c r="C11" s="1524" t="s">
        <v>4749</v>
      </c>
      <c r="D11" s="1525" t="s">
        <v>4750</v>
      </c>
      <c r="E11" s="227">
        <v>3</v>
      </c>
      <c r="F11" s="227">
        <v>7.66</v>
      </c>
      <c r="G11" s="191">
        <v>1</v>
      </c>
      <c r="H11" s="191">
        <v>506632.4</v>
      </c>
      <c r="I11" s="191"/>
      <c r="J11" s="191"/>
      <c r="K11" s="227">
        <f>H11+I11+J11</f>
        <v>506632.4</v>
      </c>
      <c r="L11" s="227">
        <v>7.41</v>
      </c>
      <c r="M11" s="191">
        <v>1</v>
      </c>
      <c r="N11" s="191">
        <v>490097.4</v>
      </c>
      <c r="O11" s="191"/>
      <c r="P11" s="191"/>
      <c r="Q11" s="227">
        <f t="shared" ref="Q11:Q55" si="0">N11+O11+P11</f>
        <v>490097.4</v>
      </c>
      <c r="R11" s="227">
        <f t="shared" ref="R11:U55" si="1">G11-M11</f>
        <v>0</v>
      </c>
      <c r="S11" s="227">
        <f t="shared" si="1"/>
        <v>16535</v>
      </c>
      <c r="T11" s="227">
        <f t="shared" si="1"/>
        <v>0</v>
      </c>
      <c r="U11" s="227">
        <f t="shared" si="1"/>
        <v>0</v>
      </c>
      <c r="V11" s="227">
        <f t="shared" ref="V11:V55" si="2">S11+T11+U11</f>
        <v>16535</v>
      </c>
      <c r="W11" s="227">
        <v>4</v>
      </c>
      <c r="X11" s="227">
        <v>7.92</v>
      </c>
      <c r="Y11" s="191">
        <v>1</v>
      </c>
      <c r="Z11" s="191">
        <v>523828.8</v>
      </c>
      <c r="AA11" s="191"/>
      <c r="AB11" s="191"/>
      <c r="AC11" s="227">
        <f t="shared" ref="AC11:AC55" si="3">Z11+AA11+AB11</f>
        <v>523828.8</v>
      </c>
      <c r="AD11" s="227">
        <v>5</v>
      </c>
      <c r="AE11" s="227">
        <v>7.92</v>
      </c>
      <c r="AF11" s="191">
        <v>1</v>
      </c>
      <c r="AG11" s="191">
        <v>523828.8</v>
      </c>
      <c r="AH11" s="191"/>
      <c r="AI11" s="191"/>
      <c r="AJ11" s="227">
        <f t="shared" ref="AJ11:AJ74" si="4">AG11+AH11+AI11</f>
        <v>523828.8</v>
      </c>
    </row>
    <row r="12" spans="1:36" ht="38.25" x14ac:dyDescent="0.25">
      <c r="A12" s="208">
        <v>2</v>
      </c>
      <c r="B12" s="124" t="s">
        <v>1497</v>
      </c>
      <c r="C12" s="1524" t="s">
        <v>4751</v>
      </c>
      <c r="D12" s="1525" t="s">
        <v>4752</v>
      </c>
      <c r="E12" s="227">
        <v>1</v>
      </c>
      <c r="F12" s="227">
        <v>5.89</v>
      </c>
      <c r="G12" s="191">
        <v>1</v>
      </c>
      <c r="H12" s="191">
        <v>389564.6</v>
      </c>
      <c r="I12" s="191"/>
      <c r="J12" s="191"/>
      <c r="K12" s="227">
        <f t="shared" ref="K12:K55" si="5">H12+I12+J12</f>
        <v>389564.6</v>
      </c>
      <c r="L12" s="227">
        <v>5.71</v>
      </c>
      <c r="M12" s="191">
        <v>1</v>
      </c>
      <c r="N12" s="191">
        <v>377659.4</v>
      </c>
      <c r="O12" s="191"/>
      <c r="P12" s="191"/>
      <c r="Q12" s="227">
        <f t="shared" si="0"/>
        <v>377659.4</v>
      </c>
      <c r="R12" s="227">
        <f t="shared" si="1"/>
        <v>0</v>
      </c>
      <c r="S12" s="227">
        <f t="shared" si="1"/>
        <v>11905.199999999953</v>
      </c>
      <c r="T12" s="227">
        <f t="shared" si="1"/>
        <v>0</v>
      </c>
      <c r="U12" s="227">
        <f t="shared" si="1"/>
        <v>0</v>
      </c>
      <c r="V12" s="227">
        <f t="shared" si="2"/>
        <v>11905.199999999953</v>
      </c>
      <c r="W12" s="227">
        <v>2</v>
      </c>
      <c r="X12" s="227">
        <v>6.09</v>
      </c>
      <c r="Y12" s="191">
        <v>1</v>
      </c>
      <c r="Z12" s="191">
        <v>402792.6</v>
      </c>
      <c r="AA12" s="191"/>
      <c r="AB12" s="191"/>
      <c r="AC12" s="227">
        <f t="shared" si="3"/>
        <v>402792.6</v>
      </c>
      <c r="AD12" s="227">
        <v>3</v>
      </c>
      <c r="AE12" s="227">
        <v>6.29</v>
      </c>
      <c r="AF12" s="191">
        <v>1</v>
      </c>
      <c r="AG12" s="191">
        <v>416020.6</v>
      </c>
      <c r="AH12" s="191"/>
      <c r="AI12" s="191"/>
      <c r="AJ12" s="227">
        <f t="shared" si="4"/>
        <v>416020.6</v>
      </c>
    </row>
    <row r="13" spans="1:36" ht="25.5" x14ac:dyDescent="0.25">
      <c r="A13" s="208">
        <v>3</v>
      </c>
      <c r="B13" s="124" t="s">
        <v>4753</v>
      </c>
      <c r="C13" s="1524" t="s">
        <v>4754</v>
      </c>
      <c r="D13" s="1525" t="s">
        <v>4755</v>
      </c>
      <c r="E13" s="227">
        <v>2</v>
      </c>
      <c r="F13" s="227">
        <v>5.01</v>
      </c>
      <c r="G13" s="191">
        <v>1</v>
      </c>
      <c r="H13" s="191">
        <v>331361.39999999997</v>
      </c>
      <c r="I13" s="191"/>
      <c r="J13" s="191"/>
      <c r="K13" s="227">
        <f t="shared" si="5"/>
        <v>331361.39999999997</v>
      </c>
      <c r="L13" s="227">
        <v>4.8600000000000003</v>
      </c>
      <c r="M13" s="191">
        <v>1</v>
      </c>
      <c r="N13" s="191">
        <v>321440.40000000002</v>
      </c>
      <c r="O13" s="191"/>
      <c r="P13" s="191"/>
      <c r="Q13" s="227">
        <f t="shared" si="0"/>
        <v>321440.40000000002</v>
      </c>
      <c r="R13" s="227">
        <f t="shared" si="1"/>
        <v>0</v>
      </c>
      <c r="S13" s="227">
        <f t="shared" si="1"/>
        <v>9920.9999999999418</v>
      </c>
      <c r="T13" s="227">
        <f t="shared" si="1"/>
        <v>0</v>
      </c>
      <c r="U13" s="227">
        <f t="shared" si="1"/>
        <v>0</v>
      </c>
      <c r="V13" s="227">
        <f t="shared" si="2"/>
        <v>9920.9999999999418</v>
      </c>
      <c r="W13" s="227">
        <v>3</v>
      </c>
      <c r="X13" s="227">
        <v>5.18</v>
      </c>
      <c r="Y13" s="191">
        <v>1</v>
      </c>
      <c r="Z13" s="191">
        <v>342605.19999999995</v>
      </c>
      <c r="AA13" s="191"/>
      <c r="AB13" s="191"/>
      <c r="AC13" s="227">
        <f t="shared" si="3"/>
        <v>342605.19999999995</v>
      </c>
      <c r="AD13" s="227">
        <v>4</v>
      </c>
      <c r="AE13" s="227">
        <v>5.35</v>
      </c>
      <c r="AF13" s="191">
        <v>1</v>
      </c>
      <c r="AG13" s="191">
        <v>353849</v>
      </c>
      <c r="AH13" s="191"/>
      <c r="AI13" s="191"/>
      <c r="AJ13" s="227">
        <f t="shared" si="4"/>
        <v>353849</v>
      </c>
    </row>
    <row r="14" spans="1:36" ht="51" x14ac:dyDescent="0.25">
      <c r="A14" s="208">
        <v>4</v>
      </c>
      <c r="B14" s="124" t="s">
        <v>4756</v>
      </c>
      <c r="C14" s="1524" t="s">
        <v>4757</v>
      </c>
      <c r="D14" s="1525" t="s">
        <v>4758</v>
      </c>
      <c r="E14" s="227">
        <v>16</v>
      </c>
      <c r="F14" s="227">
        <v>5.17</v>
      </c>
      <c r="G14" s="191">
        <v>1</v>
      </c>
      <c r="H14" s="191">
        <v>341943.8</v>
      </c>
      <c r="I14" s="191"/>
      <c r="J14" s="191">
        <v>17097.189999999999</v>
      </c>
      <c r="K14" s="227">
        <f t="shared" si="5"/>
        <v>359040.99</v>
      </c>
      <c r="L14" s="227">
        <v>5.01</v>
      </c>
      <c r="M14" s="191">
        <v>1</v>
      </c>
      <c r="N14" s="191">
        <v>331361.39999999997</v>
      </c>
      <c r="O14" s="191"/>
      <c r="P14" s="191">
        <v>16568.07</v>
      </c>
      <c r="Q14" s="227">
        <f t="shared" si="0"/>
        <v>347929.47</v>
      </c>
      <c r="R14" s="227">
        <f t="shared" si="1"/>
        <v>0</v>
      </c>
      <c r="S14" s="227">
        <f t="shared" si="1"/>
        <v>10582.400000000023</v>
      </c>
      <c r="T14" s="227">
        <f t="shared" si="1"/>
        <v>0</v>
      </c>
      <c r="U14" s="227">
        <f t="shared" si="1"/>
        <v>529.11999999999898</v>
      </c>
      <c r="V14" s="227">
        <f t="shared" si="2"/>
        <v>11111.520000000022</v>
      </c>
      <c r="W14" s="227">
        <v>17</v>
      </c>
      <c r="X14" s="227">
        <v>5.17</v>
      </c>
      <c r="Y14" s="191">
        <v>1</v>
      </c>
      <c r="Z14" s="191">
        <v>341943.8</v>
      </c>
      <c r="AA14" s="191"/>
      <c r="AB14" s="191">
        <v>17097.189999999999</v>
      </c>
      <c r="AC14" s="227">
        <f t="shared" si="3"/>
        <v>359040.99</v>
      </c>
      <c r="AD14" s="227">
        <v>18</v>
      </c>
      <c r="AE14" s="227">
        <v>5.17</v>
      </c>
      <c r="AF14" s="191">
        <v>1</v>
      </c>
      <c r="AG14" s="191">
        <v>341943.8</v>
      </c>
      <c r="AH14" s="191"/>
      <c r="AI14" s="191">
        <v>17097.189999999999</v>
      </c>
      <c r="AJ14" s="227">
        <f t="shared" si="4"/>
        <v>359040.99</v>
      </c>
    </row>
    <row r="15" spans="1:36" ht="51" x14ac:dyDescent="0.25">
      <c r="A15" s="208">
        <v>5</v>
      </c>
      <c r="B15" s="124" t="s">
        <v>4759</v>
      </c>
      <c r="C15" s="1524" t="s">
        <v>4760</v>
      </c>
      <c r="D15" s="1525" t="s">
        <v>4758</v>
      </c>
      <c r="E15" s="227">
        <v>1</v>
      </c>
      <c r="F15" s="227">
        <v>4.01</v>
      </c>
      <c r="G15" s="191">
        <v>1</v>
      </c>
      <c r="H15" s="191">
        <v>265221.39999999997</v>
      </c>
      <c r="I15" s="191"/>
      <c r="J15" s="191"/>
      <c r="K15" s="227">
        <f t="shared" si="5"/>
        <v>265221.39999999997</v>
      </c>
      <c r="L15" s="227">
        <v>3.88</v>
      </c>
      <c r="M15" s="191">
        <v>1</v>
      </c>
      <c r="N15" s="191">
        <v>256623.19999999998</v>
      </c>
      <c r="O15" s="191"/>
      <c r="P15" s="191"/>
      <c r="Q15" s="227">
        <f t="shared" si="0"/>
        <v>256623.19999999998</v>
      </c>
      <c r="R15" s="227">
        <f t="shared" si="1"/>
        <v>0</v>
      </c>
      <c r="S15" s="227">
        <f t="shared" si="1"/>
        <v>8598.1999999999825</v>
      </c>
      <c r="T15" s="227">
        <f t="shared" si="1"/>
        <v>0</v>
      </c>
      <c r="U15" s="227">
        <f t="shared" si="1"/>
        <v>0</v>
      </c>
      <c r="V15" s="227">
        <f t="shared" si="2"/>
        <v>8598.1999999999825</v>
      </c>
      <c r="W15" s="227">
        <v>2</v>
      </c>
      <c r="X15" s="227">
        <v>4.1399999999999997</v>
      </c>
      <c r="Y15" s="191">
        <v>1</v>
      </c>
      <c r="Z15" s="191">
        <v>273819.59999999998</v>
      </c>
      <c r="AA15" s="191"/>
      <c r="AB15" s="191"/>
      <c r="AC15" s="227">
        <f t="shared" si="3"/>
        <v>273819.59999999998</v>
      </c>
      <c r="AD15" s="227">
        <v>3</v>
      </c>
      <c r="AE15" s="227">
        <v>4.2699999999999996</v>
      </c>
      <c r="AF15" s="191">
        <v>1</v>
      </c>
      <c r="AG15" s="191">
        <v>282417.8</v>
      </c>
      <c r="AH15" s="191"/>
      <c r="AI15" s="191"/>
      <c r="AJ15" s="227">
        <f t="shared" si="4"/>
        <v>282417.8</v>
      </c>
    </row>
    <row r="16" spans="1:36" ht="51" x14ac:dyDescent="0.25">
      <c r="A16" s="208">
        <v>6</v>
      </c>
      <c r="B16" s="124" t="s">
        <v>1429</v>
      </c>
      <c r="C16" s="1524" t="s">
        <v>4760</v>
      </c>
      <c r="D16" s="1525" t="s">
        <v>4758</v>
      </c>
      <c r="E16" s="227">
        <v>1</v>
      </c>
      <c r="F16" s="227">
        <v>4.01</v>
      </c>
      <c r="G16" s="191">
        <v>1</v>
      </c>
      <c r="H16" s="191">
        <v>265221.39999999997</v>
      </c>
      <c r="I16" s="191"/>
      <c r="J16" s="191"/>
      <c r="K16" s="227">
        <f t="shared" si="5"/>
        <v>265221.39999999997</v>
      </c>
      <c r="L16" s="227">
        <v>3.88</v>
      </c>
      <c r="M16" s="191">
        <v>1</v>
      </c>
      <c r="N16" s="191">
        <v>256623.19999999998</v>
      </c>
      <c r="O16" s="191"/>
      <c r="P16" s="191"/>
      <c r="Q16" s="227">
        <f t="shared" si="0"/>
        <v>256623.19999999998</v>
      </c>
      <c r="R16" s="227">
        <f t="shared" si="1"/>
        <v>0</v>
      </c>
      <c r="S16" s="227">
        <f t="shared" si="1"/>
        <v>8598.1999999999825</v>
      </c>
      <c r="T16" s="227">
        <f t="shared" si="1"/>
        <v>0</v>
      </c>
      <c r="U16" s="227">
        <f t="shared" si="1"/>
        <v>0</v>
      </c>
      <c r="V16" s="227">
        <f t="shared" si="2"/>
        <v>8598.1999999999825</v>
      </c>
      <c r="W16" s="227">
        <v>2</v>
      </c>
      <c r="X16" s="227">
        <v>4.1399999999999997</v>
      </c>
      <c r="Y16" s="191">
        <v>1</v>
      </c>
      <c r="Z16" s="191">
        <v>273823.74</v>
      </c>
      <c r="AA16" s="191"/>
      <c r="AB16" s="191"/>
      <c r="AC16" s="227">
        <f t="shared" si="3"/>
        <v>273823.74</v>
      </c>
      <c r="AD16" s="227">
        <v>3</v>
      </c>
      <c r="AE16" s="227">
        <v>4.2699999999999996</v>
      </c>
      <c r="AF16" s="191">
        <v>1</v>
      </c>
      <c r="AG16" s="191">
        <v>282422.06999999995</v>
      </c>
      <c r="AH16" s="191"/>
      <c r="AI16" s="191"/>
      <c r="AJ16" s="227">
        <f t="shared" si="4"/>
        <v>282422.06999999995</v>
      </c>
    </row>
    <row r="17" spans="1:36" ht="51" x14ac:dyDescent="0.25">
      <c r="A17" s="208">
        <v>7</v>
      </c>
      <c r="B17" s="124" t="s">
        <v>4761</v>
      </c>
      <c r="C17" s="1524" t="s">
        <v>4760</v>
      </c>
      <c r="D17" s="1525" t="s">
        <v>4758</v>
      </c>
      <c r="E17" s="227">
        <v>3</v>
      </c>
      <c r="F17" s="227">
        <v>4.2699999999999996</v>
      </c>
      <c r="G17" s="191">
        <v>1</v>
      </c>
      <c r="H17" s="191">
        <v>282417.8</v>
      </c>
      <c r="I17" s="191"/>
      <c r="J17" s="191"/>
      <c r="K17" s="227">
        <f t="shared" si="5"/>
        <v>282417.8</v>
      </c>
      <c r="L17" s="227">
        <v>4.1399999999999997</v>
      </c>
      <c r="M17" s="191">
        <v>1</v>
      </c>
      <c r="N17" s="191">
        <v>273819.59999999998</v>
      </c>
      <c r="O17" s="191"/>
      <c r="P17" s="191"/>
      <c r="Q17" s="227">
        <f t="shared" si="0"/>
        <v>273819.59999999998</v>
      </c>
      <c r="R17" s="227">
        <f t="shared" si="1"/>
        <v>0</v>
      </c>
      <c r="S17" s="227">
        <f t="shared" si="1"/>
        <v>8598.2000000000116</v>
      </c>
      <c r="T17" s="227">
        <f t="shared" si="1"/>
        <v>0</v>
      </c>
      <c r="U17" s="227">
        <f t="shared" si="1"/>
        <v>0</v>
      </c>
      <c r="V17" s="227">
        <f t="shared" si="2"/>
        <v>8598.2000000000116</v>
      </c>
      <c r="W17" s="227">
        <v>4</v>
      </c>
      <c r="X17" s="227">
        <v>4.41</v>
      </c>
      <c r="Y17" s="191">
        <v>1</v>
      </c>
      <c r="Z17" s="191">
        <v>291677.40000000002</v>
      </c>
      <c r="AA17" s="191"/>
      <c r="AB17" s="191"/>
      <c r="AC17" s="227">
        <f t="shared" si="3"/>
        <v>291677.40000000002</v>
      </c>
      <c r="AD17" s="227">
        <v>5</v>
      </c>
      <c r="AE17" s="227">
        <v>4.41</v>
      </c>
      <c r="AF17" s="191">
        <v>1</v>
      </c>
      <c r="AG17" s="191">
        <v>291677.40000000002</v>
      </c>
      <c r="AH17" s="191"/>
      <c r="AI17" s="191"/>
      <c r="AJ17" s="227">
        <f t="shared" si="4"/>
        <v>291677.40000000002</v>
      </c>
    </row>
    <row r="18" spans="1:36" ht="51" x14ac:dyDescent="0.25">
      <c r="A18" s="208">
        <v>8</v>
      </c>
      <c r="B18" s="124" t="s">
        <v>4762</v>
      </c>
      <c r="C18" s="1524" t="s">
        <v>4763</v>
      </c>
      <c r="D18" s="1525" t="s">
        <v>4764</v>
      </c>
      <c r="E18" s="227">
        <v>1</v>
      </c>
      <c r="F18" s="227">
        <v>3.31</v>
      </c>
      <c r="G18" s="191">
        <v>1</v>
      </c>
      <c r="H18" s="191">
        <v>218923.4</v>
      </c>
      <c r="I18" s="191"/>
      <c r="J18" s="191"/>
      <c r="K18" s="227">
        <f t="shared" si="5"/>
        <v>218923.4</v>
      </c>
      <c r="L18" s="227">
        <v>3.21</v>
      </c>
      <c r="M18" s="191">
        <v>1</v>
      </c>
      <c r="N18" s="191">
        <v>212309.4</v>
      </c>
      <c r="O18" s="191"/>
      <c r="P18" s="191"/>
      <c r="Q18" s="227">
        <f t="shared" si="0"/>
        <v>212309.4</v>
      </c>
      <c r="R18" s="227">
        <f t="shared" si="1"/>
        <v>0</v>
      </c>
      <c r="S18" s="227">
        <f t="shared" si="1"/>
        <v>6614</v>
      </c>
      <c r="T18" s="227">
        <f t="shared" si="1"/>
        <v>0</v>
      </c>
      <c r="U18" s="227">
        <f t="shared" si="1"/>
        <v>0</v>
      </c>
      <c r="V18" s="227">
        <f t="shared" si="2"/>
        <v>6614</v>
      </c>
      <c r="W18" s="227">
        <v>2</v>
      </c>
      <c r="X18" s="227">
        <v>3.42</v>
      </c>
      <c r="Y18" s="191">
        <v>1</v>
      </c>
      <c r="Z18" s="191">
        <v>226198.8</v>
      </c>
      <c r="AA18" s="191"/>
      <c r="AB18" s="191"/>
      <c r="AC18" s="227">
        <f t="shared" si="3"/>
        <v>226198.8</v>
      </c>
      <c r="AD18" s="227">
        <v>3</v>
      </c>
      <c r="AE18" s="227">
        <v>3.53</v>
      </c>
      <c r="AF18" s="191">
        <v>1</v>
      </c>
      <c r="AG18" s="191">
        <v>233474.19999999998</v>
      </c>
      <c r="AH18" s="191"/>
      <c r="AI18" s="191"/>
      <c r="AJ18" s="227">
        <f t="shared" si="4"/>
        <v>233474.19999999998</v>
      </c>
    </row>
    <row r="19" spans="1:36" ht="51" x14ac:dyDescent="0.25">
      <c r="A19" s="208">
        <v>9</v>
      </c>
      <c r="B19" s="124" t="s">
        <v>4765</v>
      </c>
      <c r="C19" s="1524" t="s">
        <v>4763</v>
      </c>
      <c r="D19" s="1525" t="s">
        <v>4764</v>
      </c>
      <c r="E19" s="227">
        <v>2</v>
      </c>
      <c r="F19" s="227">
        <v>3.42</v>
      </c>
      <c r="G19" s="191">
        <v>1</v>
      </c>
      <c r="H19" s="191">
        <v>226198.8</v>
      </c>
      <c r="I19" s="191"/>
      <c r="J19" s="191"/>
      <c r="K19" s="227">
        <f t="shared" si="5"/>
        <v>226198.8</v>
      </c>
      <c r="L19" s="227">
        <v>3.31</v>
      </c>
      <c r="M19" s="191">
        <v>1</v>
      </c>
      <c r="N19" s="191">
        <v>218923.4</v>
      </c>
      <c r="O19" s="191"/>
      <c r="P19" s="191"/>
      <c r="Q19" s="227">
        <f t="shared" si="0"/>
        <v>218923.4</v>
      </c>
      <c r="R19" s="227">
        <f t="shared" si="1"/>
        <v>0</v>
      </c>
      <c r="S19" s="227">
        <f t="shared" si="1"/>
        <v>7275.3999999999942</v>
      </c>
      <c r="T19" s="227">
        <f t="shared" si="1"/>
        <v>0</v>
      </c>
      <c r="U19" s="227">
        <f t="shared" si="1"/>
        <v>0</v>
      </c>
      <c r="V19" s="227">
        <f t="shared" si="2"/>
        <v>7275.3999999999942</v>
      </c>
      <c r="W19" s="227">
        <v>3</v>
      </c>
      <c r="X19" s="227">
        <v>3.53</v>
      </c>
      <c r="Y19" s="191">
        <v>1</v>
      </c>
      <c r="Z19" s="191">
        <v>233474.19999999998</v>
      </c>
      <c r="AA19" s="191"/>
      <c r="AB19" s="191"/>
      <c r="AC19" s="227">
        <f t="shared" si="3"/>
        <v>233474.19999999998</v>
      </c>
      <c r="AD19" s="227">
        <v>4</v>
      </c>
      <c r="AE19" s="227">
        <v>3.64</v>
      </c>
      <c r="AF19" s="191">
        <v>1</v>
      </c>
      <c r="AG19" s="191">
        <v>240749.6</v>
      </c>
      <c r="AH19" s="191"/>
      <c r="AI19" s="191"/>
      <c r="AJ19" s="227">
        <f t="shared" si="4"/>
        <v>240749.6</v>
      </c>
    </row>
    <row r="20" spans="1:36" ht="51" x14ac:dyDescent="0.25">
      <c r="A20" s="208">
        <v>10</v>
      </c>
      <c r="B20" s="124" t="s">
        <v>4766</v>
      </c>
      <c r="C20" s="1524" t="s">
        <v>4767</v>
      </c>
      <c r="D20" s="1525" t="s">
        <v>4768</v>
      </c>
      <c r="E20" s="227">
        <v>1</v>
      </c>
      <c r="F20" s="227">
        <v>1.73</v>
      </c>
      <c r="G20" s="191">
        <v>1</v>
      </c>
      <c r="H20" s="191">
        <v>114422.2</v>
      </c>
      <c r="I20" s="191"/>
      <c r="J20" s="191"/>
      <c r="K20" s="227">
        <f t="shared" si="5"/>
        <v>114422.2</v>
      </c>
      <c r="L20" s="227">
        <v>1.68</v>
      </c>
      <c r="M20" s="191">
        <v>1</v>
      </c>
      <c r="N20" s="191">
        <v>111115.2</v>
      </c>
      <c r="O20" s="191"/>
      <c r="P20" s="191"/>
      <c r="Q20" s="227">
        <f t="shared" si="0"/>
        <v>111115.2</v>
      </c>
      <c r="R20" s="227">
        <f t="shared" si="1"/>
        <v>0</v>
      </c>
      <c r="S20" s="227">
        <f t="shared" si="1"/>
        <v>3307</v>
      </c>
      <c r="T20" s="227">
        <f t="shared" si="1"/>
        <v>0</v>
      </c>
      <c r="U20" s="227">
        <f t="shared" si="1"/>
        <v>0</v>
      </c>
      <c r="V20" s="227">
        <f t="shared" si="2"/>
        <v>3307</v>
      </c>
      <c r="W20" s="227">
        <v>2</v>
      </c>
      <c r="X20" s="227">
        <v>1.79</v>
      </c>
      <c r="Y20" s="191">
        <v>1</v>
      </c>
      <c r="Z20" s="191">
        <v>118390.6</v>
      </c>
      <c r="AA20" s="191"/>
      <c r="AB20" s="191"/>
      <c r="AC20" s="227">
        <f t="shared" si="3"/>
        <v>118390.6</v>
      </c>
      <c r="AD20" s="227">
        <v>3</v>
      </c>
      <c r="AE20" s="227">
        <v>1.84</v>
      </c>
      <c r="AF20" s="191">
        <v>1</v>
      </c>
      <c r="AG20" s="191">
        <v>121697.60000000001</v>
      </c>
      <c r="AH20" s="191"/>
      <c r="AI20" s="191"/>
      <c r="AJ20" s="227">
        <f t="shared" si="4"/>
        <v>121697.60000000001</v>
      </c>
    </row>
    <row r="21" spans="1:36" ht="51" x14ac:dyDescent="0.25">
      <c r="A21" s="208">
        <v>11</v>
      </c>
      <c r="B21" s="124" t="s">
        <v>1429</v>
      </c>
      <c r="C21" s="1524" t="s">
        <v>4769</v>
      </c>
      <c r="D21" s="1525" t="s">
        <v>4758</v>
      </c>
      <c r="E21" s="227">
        <v>1</v>
      </c>
      <c r="F21" s="227">
        <v>4.01</v>
      </c>
      <c r="G21" s="191">
        <v>1</v>
      </c>
      <c r="H21" s="191">
        <v>265221.39999999997</v>
      </c>
      <c r="I21" s="191"/>
      <c r="J21" s="191"/>
      <c r="K21" s="227">
        <f t="shared" si="5"/>
        <v>265221.39999999997</v>
      </c>
      <c r="L21" s="227">
        <v>3.88</v>
      </c>
      <c r="M21" s="191">
        <v>1</v>
      </c>
      <c r="N21" s="191">
        <v>256623.19999999998</v>
      </c>
      <c r="O21" s="191"/>
      <c r="P21" s="191"/>
      <c r="Q21" s="227">
        <f t="shared" si="0"/>
        <v>256623.19999999998</v>
      </c>
      <c r="R21" s="227">
        <f t="shared" si="1"/>
        <v>0</v>
      </c>
      <c r="S21" s="227">
        <f t="shared" si="1"/>
        <v>8598.1999999999825</v>
      </c>
      <c r="T21" s="227">
        <f t="shared" si="1"/>
        <v>0</v>
      </c>
      <c r="U21" s="227">
        <f t="shared" si="1"/>
        <v>0</v>
      </c>
      <c r="V21" s="227">
        <f t="shared" si="2"/>
        <v>8598.1999999999825</v>
      </c>
      <c r="W21" s="227">
        <v>2</v>
      </c>
      <c r="X21" s="227">
        <v>4.1399999999999997</v>
      </c>
      <c r="Y21" s="191">
        <v>1</v>
      </c>
      <c r="Z21" s="191">
        <v>273819.59999999998</v>
      </c>
      <c r="AA21" s="191"/>
      <c r="AB21" s="191"/>
      <c r="AC21" s="227">
        <f t="shared" si="3"/>
        <v>273819.59999999998</v>
      </c>
      <c r="AD21" s="227">
        <v>3</v>
      </c>
      <c r="AE21" s="227">
        <v>4.2699999999999996</v>
      </c>
      <c r="AF21" s="191">
        <v>1</v>
      </c>
      <c r="AG21" s="191">
        <v>282417.8</v>
      </c>
      <c r="AH21" s="191"/>
      <c r="AI21" s="191"/>
      <c r="AJ21" s="227">
        <f t="shared" si="4"/>
        <v>282417.8</v>
      </c>
    </row>
    <row r="22" spans="1:36" ht="63.75" x14ac:dyDescent="0.25">
      <c r="A22" s="208">
        <v>12</v>
      </c>
      <c r="B22" s="124" t="s">
        <v>4770</v>
      </c>
      <c r="C22" s="1524" t="s">
        <v>4771</v>
      </c>
      <c r="D22" s="1525" t="s">
        <v>4758</v>
      </c>
      <c r="E22" s="227">
        <v>3</v>
      </c>
      <c r="F22" s="227">
        <v>4.2699999999999996</v>
      </c>
      <c r="G22" s="191">
        <v>1</v>
      </c>
      <c r="H22" s="191">
        <v>282417.8</v>
      </c>
      <c r="I22" s="191"/>
      <c r="J22" s="191"/>
      <c r="K22" s="227">
        <f t="shared" si="5"/>
        <v>282417.8</v>
      </c>
      <c r="L22" s="227">
        <v>4.1399999999999997</v>
      </c>
      <c r="M22" s="191">
        <v>1</v>
      </c>
      <c r="N22" s="191">
        <v>273819.59999999998</v>
      </c>
      <c r="O22" s="191"/>
      <c r="P22" s="191"/>
      <c r="Q22" s="227">
        <f t="shared" si="0"/>
        <v>273819.59999999998</v>
      </c>
      <c r="R22" s="227">
        <f t="shared" si="1"/>
        <v>0</v>
      </c>
      <c r="S22" s="227">
        <f t="shared" si="1"/>
        <v>8598.2000000000116</v>
      </c>
      <c r="T22" s="227">
        <f t="shared" si="1"/>
        <v>0</v>
      </c>
      <c r="U22" s="227">
        <f t="shared" si="1"/>
        <v>0</v>
      </c>
      <c r="V22" s="227">
        <f t="shared" si="2"/>
        <v>8598.2000000000116</v>
      </c>
      <c r="W22" s="227">
        <v>4</v>
      </c>
      <c r="X22" s="227">
        <v>4.41</v>
      </c>
      <c r="Y22" s="191">
        <v>1</v>
      </c>
      <c r="Z22" s="191">
        <v>291677.40000000002</v>
      </c>
      <c r="AA22" s="191"/>
      <c r="AB22" s="191"/>
      <c r="AC22" s="227">
        <f t="shared" si="3"/>
        <v>291677.40000000002</v>
      </c>
      <c r="AD22" s="227">
        <v>5</v>
      </c>
      <c r="AE22" s="227">
        <v>4.41</v>
      </c>
      <c r="AF22" s="191">
        <v>1</v>
      </c>
      <c r="AG22" s="191">
        <v>291677.40000000002</v>
      </c>
      <c r="AH22" s="191"/>
      <c r="AI22" s="191"/>
      <c r="AJ22" s="227">
        <f t="shared" si="4"/>
        <v>291677.40000000002</v>
      </c>
    </row>
    <row r="23" spans="1:36" ht="63.75" x14ac:dyDescent="0.25">
      <c r="A23" s="208">
        <v>13</v>
      </c>
      <c r="B23" s="124" t="s">
        <v>4772</v>
      </c>
      <c r="C23" s="1524" t="s">
        <v>4771</v>
      </c>
      <c r="D23" s="1525" t="s">
        <v>4758</v>
      </c>
      <c r="E23" s="227">
        <v>3</v>
      </c>
      <c r="F23" s="227">
        <v>4.2699999999999996</v>
      </c>
      <c r="G23" s="191">
        <v>1</v>
      </c>
      <c r="H23" s="191">
        <v>282417.8</v>
      </c>
      <c r="I23" s="191"/>
      <c r="J23" s="191"/>
      <c r="K23" s="227">
        <f t="shared" si="5"/>
        <v>282417.8</v>
      </c>
      <c r="L23" s="227">
        <v>4.1399999999999997</v>
      </c>
      <c r="M23" s="191">
        <v>1</v>
      </c>
      <c r="N23" s="191">
        <v>273819.59999999998</v>
      </c>
      <c r="O23" s="191"/>
      <c r="P23" s="191"/>
      <c r="Q23" s="227">
        <f t="shared" si="0"/>
        <v>273819.59999999998</v>
      </c>
      <c r="R23" s="227">
        <f t="shared" si="1"/>
        <v>0</v>
      </c>
      <c r="S23" s="227">
        <f t="shared" si="1"/>
        <v>8598.2000000000116</v>
      </c>
      <c r="T23" s="227">
        <f t="shared" si="1"/>
        <v>0</v>
      </c>
      <c r="U23" s="227">
        <f t="shared" si="1"/>
        <v>0</v>
      </c>
      <c r="V23" s="227">
        <f t="shared" si="2"/>
        <v>8598.2000000000116</v>
      </c>
      <c r="W23" s="227">
        <v>4</v>
      </c>
      <c r="X23" s="227">
        <v>4.41</v>
      </c>
      <c r="Y23" s="191">
        <v>1</v>
      </c>
      <c r="Z23" s="191">
        <v>291677.40000000002</v>
      </c>
      <c r="AA23" s="191"/>
      <c r="AB23" s="191"/>
      <c r="AC23" s="227">
        <f t="shared" si="3"/>
        <v>291677.40000000002</v>
      </c>
      <c r="AD23" s="227">
        <v>5</v>
      </c>
      <c r="AE23" s="227">
        <v>4.41</v>
      </c>
      <c r="AF23" s="191">
        <v>1</v>
      </c>
      <c r="AG23" s="191">
        <v>291677.40000000002</v>
      </c>
      <c r="AH23" s="191"/>
      <c r="AI23" s="191"/>
      <c r="AJ23" s="227">
        <f t="shared" si="4"/>
        <v>291677.40000000002</v>
      </c>
    </row>
    <row r="24" spans="1:36" ht="63.75" x14ac:dyDescent="0.25">
      <c r="A24" s="208">
        <v>14</v>
      </c>
      <c r="B24" s="124" t="s">
        <v>4773</v>
      </c>
      <c r="C24" s="1524" t="s">
        <v>4774</v>
      </c>
      <c r="D24" s="1525" t="s">
        <v>4764</v>
      </c>
      <c r="E24" s="227">
        <v>5</v>
      </c>
      <c r="F24" s="227">
        <v>3.64</v>
      </c>
      <c r="G24" s="191">
        <v>1</v>
      </c>
      <c r="H24" s="191">
        <v>240749.6</v>
      </c>
      <c r="I24" s="191"/>
      <c r="J24" s="191"/>
      <c r="K24" s="227">
        <f t="shared" si="5"/>
        <v>240749.6</v>
      </c>
      <c r="L24" s="227">
        <v>3.64</v>
      </c>
      <c r="M24" s="191">
        <v>1</v>
      </c>
      <c r="N24" s="191">
        <v>240749.6</v>
      </c>
      <c r="O24" s="191"/>
      <c r="P24" s="191"/>
      <c r="Q24" s="227">
        <f t="shared" si="0"/>
        <v>240749.6</v>
      </c>
      <c r="R24" s="227">
        <f t="shared" si="1"/>
        <v>0</v>
      </c>
      <c r="S24" s="227">
        <f t="shared" si="1"/>
        <v>0</v>
      </c>
      <c r="T24" s="227">
        <f t="shared" si="1"/>
        <v>0</v>
      </c>
      <c r="U24" s="227">
        <f t="shared" si="1"/>
        <v>0</v>
      </c>
      <c r="V24" s="227">
        <f t="shared" si="2"/>
        <v>0</v>
      </c>
      <c r="W24" s="227">
        <v>6</v>
      </c>
      <c r="X24" s="227">
        <v>3.76</v>
      </c>
      <c r="Y24" s="191">
        <v>1</v>
      </c>
      <c r="Z24" s="191">
        <v>248686.4</v>
      </c>
      <c r="AA24" s="191"/>
      <c r="AB24" s="191"/>
      <c r="AC24" s="227">
        <f t="shared" si="3"/>
        <v>248686.4</v>
      </c>
      <c r="AD24" s="227">
        <v>7</v>
      </c>
      <c r="AE24" s="227">
        <v>3.76</v>
      </c>
      <c r="AF24" s="191">
        <v>1</v>
      </c>
      <c r="AG24" s="191">
        <v>248686.4</v>
      </c>
      <c r="AH24" s="191"/>
      <c r="AI24" s="191"/>
      <c r="AJ24" s="227">
        <f t="shared" si="4"/>
        <v>248686.4</v>
      </c>
    </row>
    <row r="25" spans="1:36" ht="63.75" x14ac:dyDescent="0.25">
      <c r="A25" s="208">
        <v>15</v>
      </c>
      <c r="B25" s="124" t="s">
        <v>4775</v>
      </c>
      <c r="C25" s="1524" t="s">
        <v>4774</v>
      </c>
      <c r="D25" s="1525" t="s">
        <v>4764</v>
      </c>
      <c r="E25" s="227">
        <v>2</v>
      </c>
      <c r="F25" s="227">
        <v>3.42</v>
      </c>
      <c r="G25" s="191">
        <v>1</v>
      </c>
      <c r="H25" s="191">
        <v>226198.8</v>
      </c>
      <c r="I25" s="191"/>
      <c r="J25" s="191"/>
      <c r="K25" s="227">
        <f t="shared" si="5"/>
        <v>226198.8</v>
      </c>
      <c r="L25" s="227">
        <v>3.31</v>
      </c>
      <c r="M25" s="191">
        <v>1</v>
      </c>
      <c r="N25" s="191">
        <v>218923.4</v>
      </c>
      <c r="O25" s="191"/>
      <c r="P25" s="191"/>
      <c r="Q25" s="227">
        <f t="shared" si="0"/>
        <v>218923.4</v>
      </c>
      <c r="R25" s="227">
        <f t="shared" si="1"/>
        <v>0</v>
      </c>
      <c r="S25" s="227">
        <f t="shared" si="1"/>
        <v>7275.3999999999942</v>
      </c>
      <c r="T25" s="227">
        <f t="shared" si="1"/>
        <v>0</v>
      </c>
      <c r="U25" s="227">
        <f t="shared" si="1"/>
        <v>0</v>
      </c>
      <c r="V25" s="227">
        <f t="shared" si="2"/>
        <v>7275.3999999999942</v>
      </c>
      <c r="W25" s="227">
        <v>3</v>
      </c>
      <c r="X25" s="227">
        <v>3.53</v>
      </c>
      <c r="Y25" s="191">
        <v>1</v>
      </c>
      <c r="Z25" s="191">
        <v>233474.19999999998</v>
      </c>
      <c r="AA25" s="191"/>
      <c r="AB25" s="191"/>
      <c r="AC25" s="227">
        <f t="shared" si="3"/>
        <v>233474.19999999998</v>
      </c>
      <c r="AD25" s="227">
        <v>4</v>
      </c>
      <c r="AE25" s="227">
        <v>3.64</v>
      </c>
      <c r="AF25" s="191">
        <v>1</v>
      </c>
      <c r="AG25" s="191">
        <v>240749.6</v>
      </c>
      <c r="AH25" s="191"/>
      <c r="AI25" s="191"/>
      <c r="AJ25" s="227">
        <f t="shared" si="4"/>
        <v>240749.6</v>
      </c>
    </row>
    <row r="26" spans="1:36" ht="25.5" x14ac:dyDescent="0.25">
      <c r="A26" s="208">
        <v>16</v>
      </c>
      <c r="B26" s="124" t="s">
        <v>4776</v>
      </c>
      <c r="C26" s="1524" t="s">
        <v>4777</v>
      </c>
      <c r="D26" s="1525" t="s">
        <v>4755</v>
      </c>
      <c r="E26" s="227">
        <v>2</v>
      </c>
      <c r="F26" s="227">
        <v>5.01</v>
      </c>
      <c r="G26" s="191">
        <v>1</v>
      </c>
      <c r="H26" s="191">
        <v>331361.39999999997</v>
      </c>
      <c r="I26" s="191"/>
      <c r="J26" s="191"/>
      <c r="K26" s="227">
        <f t="shared" si="5"/>
        <v>331361.39999999997</v>
      </c>
      <c r="L26" s="227">
        <v>4.8600000000000003</v>
      </c>
      <c r="M26" s="191">
        <v>1</v>
      </c>
      <c r="N26" s="191">
        <v>321440.40000000002</v>
      </c>
      <c r="O26" s="191"/>
      <c r="P26" s="191"/>
      <c r="Q26" s="227">
        <f t="shared" si="0"/>
        <v>321440.40000000002</v>
      </c>
      <c r="R26" s="227">
        <f t="shared" si="1"/>
        <v>0</v>
      </c>
      <c r="S26" s="227">
        <f t="shared" si="1"/>
        <v>9920.9999999999418</v>
      </c>
      <c r="T26" s="227">
        <f t="shared" si="1"/>
        <v>0</v>
      </c>
      <c r="U26" s="227">
        <f t="shared" si="1"/>
        <v>0</v>
      </c>
      <c r="V26" s="227">
        <f t="shared" si="2"/>
        <v>9920.9999999999418</v>
      </c>
      <c r="W26" s="227">
        <v>3</v>
      </c>
      <c r="X26" s="227">
        <v>5.18</v>
      </c>
      <c r="Y26" s="191">
        <v>1</v>
      </c>
      <c r="Z26" s="191">
        <v>342605.19999999995</v>
      </c>
      <c r="AA26" s="191"/>
      <c r="AB26" s="191"/>
      <c r="AC26" s="227">
        <f t="shared" si="3"/>
        <v>342605.19999999995</v>
      </c>
      <c r="AD26" s="227">
        <v>4</v>
      </c>
      <c r="AE26" s="227">
        <v>5.35</v>
      </c>
      <c r="AF26" s="191">
        <v>1</v>
      </c>
      <c r="AG26" s="191">
        <v>353849</v>
      </c>
      <c r="AH26" s="191"/>
      <c r="AI26" s="191"/>
      <c r="AJ26" s="227">
        <f t="shared" si="4"/>
        <v>353849</v>
      </c>
    </row>
    <row r="27" spans="1:36" ht="76.5" x14ac:dyDescent="0.25">
      <c r="A27" s="208">
        <v>17</v>
      </c>
      <c r="B27" s="124" t="s">
        <v>4778</v>
      </c>
      <c r="C27" s="1524" t="s">
        <v>4779</v>
      </c>
      <c r="D27" s="1525" t="s">
        <v>4758</v>
      </c>
      <c r="E27" s="227">
        <v>7</v>
      </c>
      <c r="F27" s="227">
        <v>4.55</v>
      </c>
      <c r="G27" s="191">
        <v>1</v>
      </c>
      <c r="H27" s="191">
        <v>300937</v>
      </c>
      <c r="I27" s="191"/>
      <c r="J27" s="191">
        <v>15046.85</v>
      </c>
      <c r="K27" s="227">
        <f t="shared" si="5"/>
        <v>315983.84999999998</v>
      </c>
      <c r="L27" s="227">
        <v>4.55</v>
      </c>
      <c r="M27" s="191">
        <v>1</v>
      </c>
      <c r="N27" s="191">
        <v>300937</v>
      </c>
      <c r="O27" s="191"/>
      <c r="P27" s="191">
        <v>15046.85</v>
      </c>
      <c r="Q27" s="227">
        <f t="shared" si="0"/>
        <v>315983.84999999998</v>
      </c>
      <c r="R27" s="227">
        <f t="shared" si="1"/>
        <v>0</v>
      </c>
      <c r="S27" s="227">
        <f t="shared" si="1"/>
        <v>0</v>
      </c>
      <c r="T27" s="227">
        <f t="shared" si="1"/>
        <v>0</v>
      </c>
      <c r="U27" s="227">
        <f t="shared" si="1"/>
        <v>0</v>
      </c>
      <c r="V27" s="227">
        <f t="shared" si="2"/>
        <v>0</v>
      </c>
      <c r="W27" s="227">
        <v>8</v>
      </c>
      <c r="X27" s="227">
        <v>4.7</v>
      </c>
      <c r="Y27" s="191">
        <v>1</v>
      </c>
      <c r="Z27" s="191">
        <v>310858</v>
      </c>
      <c r="AA27" s="191"/>
      <c r="AB27" s="191">
        <v>15542.900000000001</v>
      </c>
      <c r="AC27" s="227">
        <f t="shared" si="3"/>
        <v>326400.90000000002</v>
      </c>
      <c r="AD27" s="227">
        <v>9</v>
      </c>
      <c r="AE27" s="227">
        <v>4.7</v>
      </c>
      <c r="AF27" s="191">
        <v>1</v>
      </c>
      <c r="AG27" s="191">
        <v>310858</v>
      </c>
      <c r="AH27" s="191"/>
      <c r="AI27" s="191">
        <v>15542.900000000001</v>
      </c>
      <c r="AJ27" s="227">
        <f t="shared" si="4"/>
        <v>326400.90000000002</v>
      </c>
    </row>
    <row r="28" spans="1:36" ht="76.5" x14ac:dyDescent="0.25">
      <c r="A28" s="208">
        <v>18</v>
      </c>
      <c r="B28" s="124" t="s">
        <v>4780</v>
      </c>
      <c r="C28" s="1524" t="s">
        <v>4781</v>
      </c>
      <c r="D28" s="1525" t="s">
        <v>4758</v>
      </c>
      <c r="E28" s="227">
        <v>2</v>
      </c>
      <c r="F28" s="227">
        <v>4.1399999999999997</v>
      </c>
      <c r="G28" s="191">
        <v>1</v>
      </c>
      <c r="H28" s="191">
        <v>273819.59999999998</v>
      </c>
      <c r="I28" s="191"/>
      <c r="J28" s="191"/>
      <c r="K28" s="227">
        <f t="shared" si="5"/>
        <v>273819.59999999998</v>
      </c>
      <c r="L28" s="227">
        <v>4.01</v>
      </c>
      <c r="M28" s="191">
        <v>1</v>
      </c>
      <c r="N28" s="191">
        <v>265221.39999999997</v>
      </c>
      <c r="O28" s="191"/>
      <c r="P28" s="191"/>
      <c r="Q28" s="227">
        <f t="shared" si="0"/>
        <v>265221.39999999997</v>
      </c>
      <c r="R28" s="227">
        <f t="shared" si="1"/>
        <v>0</v>
      </c>
      <c r="S28" s="227">
        <f t="shared" si="1"/>
        <v>8598.2000000000116</v>
      </c>
      <c r="T28" s="227">
        <f t="shared" si="1"/>
        <v>0</v>
      </c>
      <c r="U28" s="227">
        <f t="shared" si="1"/>
        <v>0</v>
      </c>
      <c r="V28" s="227">
        <f t="shared" si="2"/>
        <v>8598.2000000000116</v>
      </c>
      <c r="W28" s="227">
        <v>3</v>
      </c>
      <c r="X28" s="227">
        <v>4.2699999999999996</v>
      </c>
      <c r="Y28" s="191">
        <v>1</v>
      </c>
      <c r="Z28" s="191">
        <v>282417.8</v>
      </c>
      <c r="AA28" s="191"/>
      <c r="AB28" s="191"/>
      <c r="AC28" s="227">
        <f t="shared" si="3"/>
        <v>282417.8</v>
      </c>
      <c r="AD28" s="227">
        <v>4</v>
      </c>
      <c r="AE28" s="227">
        <v>4.41</v>
      </c>
      <c r="AF28" s="191">
        <v>1</v>
      </c>
      <c r="AG28" s="191">
        <v>291677.40000000002</v>
      </c>
      <c r="AH28" s="191"/>
      <c r="AI28" s="191"/>
      <c r="AJ28" s="227">
        <f t="shared" si="4"/>
        <v>291677.40000000002</v>
      </c>
    </row>
    <row r="29" spans="1:36" ht="76.5" x14ac:dyDescent="0.25">
      <c r="A29" s="208">
        <v>19</v>
      </c>
      <c r="B29" s="124" t="s">
        <v>1429</v>
      </c>
      <c r="C29" s="1524" t="s">
        <v>4782</v>
      </c>
      <c r="D29" s="1525" t="s">
        <v>4764</v>
      </c>
      <c r="E29" s="227">
        <v>1</v>
      </c>
      <c r="F29" s="227">
        <v>3.31</v>
      </c>
      <c r="G29" s="191">
        <v>1</v>
      </c>
      <c r="H29" s="191">
        <v>218923.4</v>
      </c>
      <c r="I29" s="191"/>
      <c r="J29" s="191"/>
      <c r="K29" s="227">
        <f t="shared" si="5"/>
        <v>218923.4</v>
      </c>
      <c r="L29" s="227">
        <v>3.21</v>
      </c>
      <c r="M29" s="191">
        <v>1</v>
      </c>
      <c r="N29" s="191">
        <v>212309.4</v>
      </c>
      <c r="O29" s="191"/>
      <c r="P29" s="191"/>
      <c r="Q29" s="227">
        <f t="shared" si="0"/>
        <v>212309.4</v>
      </c>
      <c r="R29" s="227">
        <f t="shared" si="1"/>
        <v>0</v>
      </c>
      <c r="S29" s="227">
        <f t="shared" si="1"/>
        <v>6614</v>
      </c>
      <c r="T29" s="227">
        <f t="shared" si="1"/>
        <v>0</v>
      </c>
      <c r="U29" s="227">
        <f t="shared" si="1"/>
        <v>0</v>
      </c>
      <c r="V29" s="227">
        <f t="shared" si="2"/>
        <v>6614</v>
      </c>
      <c r="W29" s="227">
        <v>2</v>
      </c>
      <c r="X29" s="227">
        <v>3.42</v>
      </c>
      <c r="Y29" s="191">
        <v>1</v>
      </c>
      <c r="Z29" s="191">
        <v>226198.8</v>
      </c>
      <c r="AA29" s="191"/>
      <c r="AB29" s="191"/>
      <c r="AC29" s="227">
        <f t="shared" si="3"/>
        <v>226198.8</v>
      </c>
      <c r="AD29" s="227">
        <v>3</v>
      </c>
      <c r="AE29" s="227">
        <v>3.53</v>
      </c>
      <c r="AF29" s="191">
        <v>1</v>
      </c>
      <c r="AG29" s="191">
        <v>233474.19999999998</v>
      </c>
      <c r="AH29" s="191"/>
      <c r="AI29" s="191"/>
      <c r="AJ29" s="227">
        <f t="shared" si="4"/>
        <v>233474.19999999998</v>
      </c>
    </row>
    <row r="30" spans="1:36" ht="51" x14ac:dyDescent="0.25">
      <c r="A30" s="208">
        <v>20</v>
      </c>
      <c r="B30" s="124" t="s">
        <v>1429</v>
      </c>
      <c r="C30" s="1524" t="s">
        <v>4783</v>
      </c>
      <c r="D30" s="1525" t="s">
        <v>4758</v>
      </c>
      <c r="E30" s="227">
        <v>1</v>
      </c>
      <c r="F30" s="227">
        <v>4.01</v>
      </c>
      <c r="G30" s="191">
        <v>1</v>
      </c>
      <c r="H30" s="191">
        <v>265221.39999999997</v>
      </c>
      <c r="I30" s="191"/>
      <c r="J30" s="191"/>
      <c r="K30" s="227">
        <f t="shared" si="5"/>
        <v>265221.39999999997</v>
      </c>
      <c r="L30" s="227">
        <v>3.88</v>
      </c>
      <c r="M30" s="191">
        <v>1</v>
      </c>
      <c r="N30" s="191">
        <v>256623.19999999998</v>
      </c>
      <c r="O30" s="191"/>
      <c r="P30" s="191"/>
      <c r="Q30" s="227">
        <f t="shared" si="0"/>
        <v>256623.19999999998</v>
      </c>
      <c r="R30" s="227">
        <f t="shared" si="1"/>
        <v>0</v>
      </c>
      <c r="S30" s="227">
        <f t="shared" si="1"/>
        <v>8598.1999999999825</v>
      </c>
      <c r="T30" s="227">
        <f t="shared" si="1"/>
        <v>0</v>
      </c>
      <c r="U30" s="227">
        <f t="shared" si="1"/>
        <v>0</v>
      </c>
      <c r="V30" s="227">
        <f t="shared" si="2"/>
        <v>8598.1999999999825</v>
      </c>
      <c r="W30" s="227">
        <v>2</v>
      </c>
      <c r="X30" s="227">
        <v>4.1399999999999997</v>
      </c>
      <c r="Y30" s="191">
        <v>1</v>
      </c>
      <c r="Z30" s="191">
        <v>273819.59999999998</v>
      </c>
      <c r="AA30" s="191"/>
      <c r="AB30" s="191"/>
      <c r="AC30" s="227">
        <f t="shared" si="3"/>
        <v>273819.59999999998</v>
      </c>
      <c r="AD30" s="227">
        <v>3</v>
      </c>
      <c r="AE30" s="227">
        <v>4.2699999999999996</v>
      </c>
      <c r="AF30" s="191">
        <v>1</v>
      </c>
      <c r="AG30" s="191">
        <v>282417.8</v>
      </c>
      <c r="AH30" s="191"/>
      <c r="AI30" s="191"/>
      <c r="AJ30" s="227">
        <f t="shared" si="4"/>
        <v>282417.8</v>
      </c>
    </row>
    <row r="31" spans="1:36" ht="63.75" x14ac:dyDescent="0.25">
      <c r="A31" s="208">
        <v>21</v>
      </c>
      <c r="B31" s="124" t="s">
        <v>4784</v>
      </c>
      <c r="C31" s="1524" t="s">
        <v>4785</v>
      </c>
      <c r="D31" s="1525" t="s">
        <v>4758</v>
      </c>
      <c r="E31" s="227">
        <v>15</v>
      </c>
      <c r="F31" s="227">
        <v>5.01</v>
      </c>
      <c r="G31" s="191">
        <v>1</v>
      </c>
      <c r="H31" s="191">
        <v>331361.39999999997</v>
      </c>
      <c r="I31" s="191"/>
      <c r="J31" s="191"/>
      <c r="K31" s="227">
        <f t="shared" si="5"/>
        <v>331361.39999999997</v>
      </c>
      <c r="L31" s="227">
        <v>5.01</v>
      </c>
      <c r="M31" s="191">
        <v>1</v>
      </c>
      <c r="N31" s="191">
        <v>331361.39999999997</v>
      </c>
      <c r="O31" s="191"/>
      <c r="P31" s="191"/>
      <c r="Q31" s="227">
        <f t="shared" si="0"/>
        <v>331361.39999999997</v>
      </c>
      <c r="R31" s="227">
        <f t="shared" si="1"/>
        <v>0</v>
      </c>
      <c r="S31" s="227">
        <f t="shared" si="1"/>
        <v>0</v>
      </c>
      <c r="T31" s="227">
        <f t="shared" si="1"/>
        <v>0</v>
      </c>
      <c r="U31" s="227">
        <f t="shared" si="1"/>
        <v>0</v>
      </c>
      <c r="V31" s="227">
        <f t="shared" si="2"/>
        <v>0</v>
      </c>
      <c r="W31" s="227">
        <v>16</v>
      </c>
      <c r="X31" s="227">
        <v>5.17</v>
      </c>
      <c r="Y31" s="191">
        <v>1</v>
      </c>
      <c r="Z31" s="191">
        <v>341943.8</v>
      </c>
      <c r="AA31" s="191"/>
      <c r="AB31" s="191"/>
      <c r="AC31" s="227">
        <f t="shared" si="3"/>
        <v>341943.8</v>
      </c>
      <c r="AD31" s="227">
        <v>17</v>
      </c>
      <c r="AE31" s="227">
        <v>5.17</v>
      </c>
      <c r="AF31" s="191">
        <v>1</v>
      </c>
      <c r="AG31" s="191">
        <v>341943.8</v>
      </c>
      <c r="AH31" s="191"/>
      <c r="AI31" s="191"/>
      <c r="AJ31" s="227">
        <f t="shared" si="4"/>
        <v>341943.8</v>
      </c>
    </row>
    <row r="32" spans="1:36" ht="63.75" x14ac:dyDescent="0.25">
      <c r="A32" s="208">
        <v>22</v>
      </c>
      <c r="B32" s="124" t="s">
        <v>4786</v>
      </c>
      <c r="C32" s="1524" t="s">
        <v>4785</v>
      </c>
      <c r="D32" s="1525" t="s">
        <v>4758</v>
      </c>
      <c r="E32" s="227">
        <v>3</v>
      </c>
      <c r="F32" s="227">
        <v>4.2699999999999996</v>
      </c>
      <c r="G32" s="191">
        <v>1</v>
      </c>
      <c r="H32" s="191">
        <v>282417.8</v>
      </c>
      <c r="I32" s="191"/>
      <c r="J32" s="191"/>
      <c r="K32" s="227">
        <f t="shared" si="5"/>
        <v>282417.8</v>
      </c>
      <c r="L32" s="227">
        <v>4.1399999999999997</v>
      </c>
      <c r="M32" s="191">
        <v>1</v>
      </c>
      <c r="N32" s="191">
        <v>273819.59999999998</v>
      </c>
      <c r="O32" s="191"/>
      <c r="P32" s="191"/>
      <c r="Q32" s="227">
        <f t="shared" si="0"/>
        <v>273819.59999999998</v>
      </c>
      <c r="R32" s="227">
        <f t="shared" si="1"/>
        <v>0</v>
      </c>
      <c r="S32" s="227">
        <f t="shared" si="1"/>
        <v>8598.2000000000116</v>
      </c>
      <c r="T32" s="227">
        <f t="shared" si="1"/>
        <v>0</v>
      </c>
      <c r="U32" s="227">
        <f t="shared" si="1"/>
        <v>0</v>
      </c>
      <c r="V32" s="227">
        <f t="shared" si="2"/>
        <v>8598.2000000000116</v>
      </c>
      <c r="W32" s="227">
        <v>4</v>
      </c>
      <c r="X32" s="227">
        <v>4.41</v>
      </c>
      <c r="Y32" s="191">
        <v>1</v>
      </c>
      <c r="Z32" s="191">
        <v>291677.40000000002</v>
      </c>
      <c r="AA32" s="191"/>
      <c r="AB32" s="191"/>
      <c r="AC32" s="227">
        <f t="shared" si="3"/>
        <v>291677.40000000002</v>
      </c>
      <c r="AD32" s="227">
        <v>5</v>
      </c>
      <c r="AE32" s="227">
        <v>4.41</v>
      </c>
      <c r="AF32" s="191">
        <v>1</v>
      </c>
      <c r="AG32" s="191">
        <v>291677.40000000002</v>
      </c>
      <c r="AH32" s="191"/>
      <c r="AI32" s="191"/>
      <c r="AJ32" s="227">
        <f t="shared" si="4"/>
        <v>291677.40000000002</v>
      </c>
    </row>
    <row r="33" spans="1:36" ht="63.75" x14ac:dyDescent="0.25">
      <c r="A33" s="208">
        <v>23</v>
      </c>
      <c r="B33" s="124" t="s">
        <v>4787</v>
      </c>
      <c r="C33" s="1524" t="s">
        <v>4788</v>
      </c>
      <c r="D33" s="1525" t="s">
        <v>4764</v>
      </c>
      <c r="E33" s="227">
        <v>2</v>
      </c>
      <c r="F33" s="227">
        <v>3.42</v>
      </c>
      <c r="G33" s="191">
        <v>1</v>
      </c>
      <c r="H33" s="191">
        <v>226198.8</v>
      </c>
      <c r="I33" s="191"/>
      <c r="J33" s="191">
        <v>11309.94</v>
      </c>
      <c r="K33" s="227">
        <f t="shared" si="5"/>
        <v>237508.74</v>
      </c>
      <c r="L33" s="227">
        <v>3.31</v>
      </c>
      <c r="M33" s="191">
        <v>1</v>
      </c>
      <c r="N33" s="191">
        <v>218923.4</v>
      </c>
      <c r="O33" s="191"/>
      <c r="P33" s="191">
        <v>10946.17</v>
      </c>
      <c r="Q33" s="227">
        <f t="shared" si="0"/>
        <v>229869.57</v>
      </c>
      <c r="R33" s="227">
        <f t="shared" si="1"/>
        <v>0</v>
      </c>
      <c r="S33" s="227">
        <f t="shared" si="1"/>
        <v>7275.3999999999942</v>
      </c>
      <c r="T33" s="227">
        <f t="shared" si="1"/>
        <v>0</v>
      </c>
      <c r="U33" s="227">
        <f t="shared" si="1"/>
        <v>363.77000000000044</v>
      </c>
      <c r="V33" s="227">
        <f t="shared" si="2"/>
        <v>7639.1699999999946</v>
      </c>
      <c r="W33" s="227">
        <v>3</v>
      </c>
      <c r="X33" s="227">
        <v>3.53</v>
      </c>
      <c r="Y33" s="191">
        <v>1</v>
      </c>
      <c r="Z33" s="191">
        <v>233474.19999999998</v>
      </c>
      <c r="AA33" s="191"/>
      <c r="AB33" s="191">
        <v>11673.71</v>
      </c>
      <c r="AC33" s="227">
        <f t="shared" si="3"/>
        <v>245147.90999999997</v>
      </c>
      <c r="AD33" s="227">
        <v>4</v>
      </c>
      <c r="AE33" s="227">
        <v>3.64</v>
      </c>
      <c r="AF33" s="191">
        <v>1</v>
      </c>
      <c r="AG33" s="191">
        <v>240749.6</v>
      </c>
      <c r="AH33" s="191"/>
      <c r="AI33" s="191">
        <v>12037.480000000001</v>
      </c>
      <c r="AJ33" s="227">
        <f t="shared" si="4"/>
        <v>252787.08000000002</v>
      </c>
    </row>
    <row r="34" spans="1:36" ht="51" x14ac:dyDescent="0.25">
      <c r="A34" s="208">
        <v>24</v>
      </c>
      <c r="B34" s="124" t="s">
        <v>4789</v>
      </c>
      <c r="C34" s="1524" t="s">
        <v>4790</v>
      </c>
      <c r="D34" s="1525" t="s">
        <v>4755</v>
      </c>
      <c r="E34" s="227">
        <v>4</v>
      </c>
      <c r="F34" s="227">
        <v>5.35</v>
      </c>
      <c r="G34" s="191">
        <v>1</v>
      </c>
      <c r="H34" s="191">
        <v>353849</v>
      </c>
      <c r="I34" s="191"/>
      <c r="J34" s="191"/>
      <c r="K34" s="227">
        <f t="shared" si="5"/>
        <v>353849</v>
      </c>
      <c r="L34" s="227">
        <v>5.18</v>
      </c>
      <c r="M34" s="191">
        <v>1</v>
      </c>
      <c r="N34" s="191">
        <v>342605.19999999995</v>
      </c>
      <c r="O34" s="191"/>
      <c r="P34" s="191"/>
      <c r="Q34" s="227">
        <f t="shared" si="0"/>
        <v>342605.19999999995</v>
      </c>
      <c r="R34" s="227">
        <f t="shared" si="1"/>
        <v>0</v>
      </c>
      <c r="S34" s="227">
        <f t="shared" si="1"/>
        <v>11243.800000000047</v>
      </c>
      <c r="T34" s="227">
        <f t="shared" si="1"/>
        <v>0</v>
      </c>
      <c r="U34" s="227">
        <f t="shared" si="1"/>
        <v>0</v>
      </c>
      <c r="V34" s="227">
        <f t="shared" si="2"/>
        <v>11243.800000000047</v>
      </c>
      <c r="W34" s="227">
        <v>5</v>
      </c>
      <c r="X34" s="227">
        <v>5.35</v>
      </c>
      <c r="Y34" s="191">
        <v>1</v>
      </c>
      <c r="Z34" s="191">
        <v>353849</v>
      </c>
      <c r="AA34" s="191"/>
      <c r="AB34" s="191"/>
      <c r="AC34" s="227">
        <f t="shared" si="3"/>
        <v>353849</v>
      </c>
      <c r="AD34" s="227">
        <v>6</v>
      </c>
      <c r="AE34" s="227">
        <v>5.52</v>
      </c>
      <c r="AF34" s="191">
        <v>1</v>
      </c>
      <c r="AG34" s="191">
        <v>365092.8</v>
      </c>
      <c r="AH34" s="191"/>
      <c r="AI34" s="191"/>
      <c r="AJ34" s="227">
        <f t="shared" si="4"/>
        <v>365092.8</v>
      </c>
    </row>
    <row r="35" spans="1:36" ht="89.25" x14ac:dyDescent="0.25">
      <c r="A35" s="208">
        <v>25</v>
      </c>
      <c r="B35" s="124" t="s">
        <v>4791</v>
      </c>
      <c r="C35" s="1524" t="s">
        <v>4792</v>
      </c>
      <c r="D35" s="1525" t="s">
        <v>4758</v>
      </c>
      <c r="E35" s="227">
        <v>9</v>
      </c>
      <c r="F35" s="227">
        <v>4.7</v>
      </c>
      <c r="G35" s="191">
        <v>1</v>
      </c>
      <c r="H35" s="191">
        <v>310858</v>
      </c>
      <c r="I35" s="191"/>
      <c r="J35" s="191">
        <v>15542.900000000001</v>
      </c>
      <c r="K35" s="227">
        <f t="shared" si="5"/>
        <v>326400.90000000002</v>
      </c>
      <c r="L35" s="227">
        <v>4.7</v>
      </c>
      <c r="M35" s="191">
        <v>1</v>
      </c>
      <c r="N35" s="191">
        <v>310858</v>
      </c>
      <c r="O35" s="191"/>
      <c r="P35" s="191">
        <v>15542.900000000001</v>
      </c>
      <c r="Q35" s="227">
        <f t="shared" si="0"/>
        <v>326400.90000000002</v>
      </c>
      <c r="R35" s="227">
        <f t="shared" si="1"/>
        <v>0</v>
      </c>
      <c r="S35" s="227">
        <f t="shared" si="1"/>
        <v>0</v>
      </c>
      <c r="T35" s="227">
        <f t="shared" si="1"/>
        <v>0</v>
      </c>
      <c r="U35" s="227">
        <f t="shared" si="1"/>
        <v>0</v>
      </c>
      <c r="V35" s="227">
        <f t="shared" si="2"/>
        <v>0</v>
      </c>
      <c r="W35" s="227">
        <v>10</v>
      </c>
      <c r="X35" s="227">
        <v>4.8499999999999996</v>
      </c>
      <c r="Y35" s="191">
        <v>1</v>
      </c>
      <c r="Z35" s="191">
        <v>320779</v>
      </c>
      <c r="AA35" s="191"/>
      <c r="AB35" s="191">
        <v>16038.95</v>
      </c>
      <c r="AC35" s="227">
        <f t="shared" si="3"/>
        <v>336817.95</v>
      </c>
      <c r="AD35" s="227">
        <v>11</v>
      </c>
      <c r="AE35" s="227">
        <v>4.8499999999999996</v>
      </c>
      <c r="AF35" s="191">
        <v>1</v>
      </c>
      <c r="AG35" s="191">
        <v>320779</v>
      </c>
      <c r="AH35" s="191"/>
      <c r="AI35" s="191">
        <v>16038.95</v>
      </c>
      <c r="AJ35" s="227">
        <f t="shared" si="4"/>
        <v>336817.95</v>
      </c>
    </row>
    <row r="36" spans="1:36" ht="89.25" x14ac:dyDescent="0.25">
      <c r="A36" s="208">
        <v>26</v>
      </c>
      <c r="B36" s="124" t="s">
        <v>4793</v>
      </c>
      <c r="C36" s="1524" t="s">
        <v>4794</v>
      </c>
      <c r="D36" s="1525" t="s">
        <v>4758</v>
      </c>
      <c r="E36" s="227">
        <v>3</v>
      </c>
      <c r="F36" s="227">
        <v>4.2699999999999996</v>
      </c>
      <c r="G36" s="191">
        <v>1</v>
      </c>
      <c r="H36" s="191">
        <v>282417.8</v>
      </c>
      <c r="I36" s="191"/>
      <c r="J36" s="191"/>
      <c r="K36" s="227">
        <f t="shared" si="5"/>
        <v>282417.8</v>
      </c>
      <c r="L36" s="227">
        <v>4.1399999999999997</v>
      </c>
      <c r="M36" s="191">
        <v>1</v>
      </c>
      <c r="N36" s="191">
        <v>273819.59999999998</v>
      </c>
      <c r="O36" s="191"/>
      <c r="P36" s="191"/>
      <c r="Q36" s="227">
        <f t="shared" si="0"/>
        <v>273819.59999999998</v>
      </c>
      <c r="R36" s="227">
        <f t="shared" si="1"/>
        <v>0</v>
      </c>
      <c r="S36" s="227">
        <f t="shared" si="1"/>
        <v>8598.2000000000116</v>
      </c>
      <c r="T36" s="227">
        <f t="shared" si="1"/>
        <v>0</v>
      </c>
      <c r="U36" s="227">
        <f t="shared" si="1"/>
        <v>0</v>
      </c>
      <c r="V36" s="227">
        <f t="shared" si="2"/>
        <v>8598.2000000000116</v>
      </c>
      <c r="W36" s="227">
        <v>4</v>
      </c>
      <c r="X36" s="227">
        <v>4.41</v>
      </c>
      <c r="Y36" s="191">
        <v>1</v>
      </c>
      <c r="Z36" s="191">
        <v>291677.40000000002</v>
      </c>
      <c r="AA36" s="191"/>
      <c r="AB36" s="191"/>
      <c r="AC36" s="227">
        <f t="shared" si="3"/>
        <v>291677.40000000002</v>
      </c>
      <c r="AD36" s="227">
        <v>5</v>
      </c>
      <c r="AE36" s="227">
        <v>4.41</v>
      </c>
      <c r="AF36" s="191">
        <v>1</v>
      </c>
      <c r="AG36" s="191">
        <v>291677.40000000002</v>
      </c>
      <c r="AH36" s="191"/>
      <c r="AI36" s="191"/>
      <c r="AJ36" s="227">
        <f t="shared" si="4"/>
        <v>291677.40000000002</v>
      </c>
    </row>
    <row r="37" spans="1:36" ht="89.25" x14ac:dyDescent="0.25">
      <c r="A37" s="208">
        <v>27</v>
      </c>
      <c r="B37" s="124" t="s">
        <v>4795</v>
      </c>
      <c r="C37" s="1524" t="s">
        <v>4796</v>
      </c>
      <c r="D37" s="1525" t="s">
        <v>4764</v>
      </c>
      <c r="E37" s="227">
        <v>2</v>
      </c>
      <c r="F37" s="227">
        <v>3.42</v>
      </c>
      <c r="G37" s="191">
        <v>1</v>
      </c>
      <c r="H37" s="191">
        <v>226198.8</v>
      </c>
      <c r="I37" s="191"/>
      <c r="J37" s="191"/>
      <c r="K37" s="227">
        <f t="shared" si="5"/>
        <v>226198.8</v>
      </c>
      <c r="L37" s="227">
        <v>3.31</v>
      </c>
      <c r="M37" s="191">
        <v>1</v>
      </c>
      <c r="N37" s="191">
        <v>218923.4</v>
      </c>
      <c r="O37" s="191"/>
      <c r="P37" s="191"/>
      <c r="Q37" s="227">
        <f t="shared" si="0"/>
        <v>218923.4</v>
      </c>
      <c r="R37" s="227">
        <f t="shared" si="1"/>
        <v>0</v>
      </c>
      <c r="S37" s="227">
        <f t="shared" si="1"/>
        <v>7275.3999999999942</v>
      </c>
      <c r="T37" s="227">
        <f t="shared" si="1"/>
        <v>0</v>
      </c>
      <c r="U37" s="227">
        <f t="shared" si="1"/>
        <v>0</v>
      </c>
      <c r="V37" s="227">
        <f t="shared" si="2"/>
        <v>7275.3999999999942</v>
      </c>
      <c r="W37" s="227">
        <v>3</v>
      </c>
      <c r="X37" s="227">
        <v>3.53</v>
      </c>
      <c r="Y37" s="191">
        <v>1</v>
      </c>
      <c r="Z37" s="191">
        <v>233474.19999999998</v>
      </c>
      <c r="AA37" s="191"/>
      <c r="AB37" s="191"/>
      <c r="AC37" s="227">
        <f t="shared" si="3"/>
        <v>233474.19999999998</v>
      </c>
      <c r="AD37" s="227">
        <v>4</v>
      </c>
      <c r="AE37" s="227">
        <v>3.64</v>
      </c>
      <c r="AF37" s="191">
        <v>1</v>
      </c>
      <c r="AG37" s="191">
        <v>240749.6</v>
      </c>
      <c r="AH37" s="191"/>
      <c r="AI37" s="191"/>
      <c r="AJ37" s="227">
        <f t="shared" si="4"/>
        <v>240749.6</v>
      </c>
    </row>
    <row r="38" spans="1:36" ht="89.25" x14ac:dyDescent="0.25">
      <c r="A38" s="208">
        <v>28</v>
      </c>
      <c r="B38" s="124" t="s">
        <v>4797</v>
      </c>
      <c r="C38" s="1524" t="s">
        <v>4796</v>
      </c>
      <c r="D38" s="1525" t="s">
        <v>4764</v>
      </c>
      <c r="E38" s="227">
        <v>2</v>
      </c>
      <c r="F38" s="227">
        <v>3.42</v>
      </c>
      <c r="G38" s="191">
        <v>1</v>
      </c>
      <c r="H38" s="191">
        <v>226198.8</v>
      </c>
      <c r="I38" s="191"/>
      <c r="J38" s="191"/>
      <c r="K38" s="227">
        <f t="shared" si="5"/>
        <v>226198.8</v>
      </c>
      <c r="L38" s="227">
        <v>3.31</v>
      </c>
      <c r="M38" s="191">
        <v>1</v>
      </c>
      <c r="N38" s="191">
        <v>218923.4</v>
      </c>
      <c r="O38" s="191"/>
      <c r="P38" s="191"/>
      <c r="Q38" s="227">
        <f t="shared" si="0"/>
        <v>218923.4</v>
      </c>
      <c r="R38" s="227">
        <f t="shared" si="1"/>
        <v>0</v>
      </c>
      <c r="S38" s="227">
        <f t="shared" si="1"/>
        <v>7275.3999999999942</v>
      </c>
      <c r="T38" s="227">
        <f t="shared" si="1"/>
        <v>0</v>
      </c>
      <c r="U38" s="227">
        <f t="shared" si="1"/>
        <v>0</v>
      </c>
      <c r="V38" s="227">
        <f t="shared" si="2"/>
        <v>7275.3999999999942</v>
      </c>
      <c r="W38" s="227">
        <v>3</v>
      </c>
      <c r="X38" s="227">
        <v>3.53</v>
      </c>
      <c r="Y38" s="191">
        <v>1</v>
      </c>
      <c r="Z38" s="191">
        <v>233474.19999999998</v>
      </c>
      <c r="AA38" s="191"/>
      <c r="AB38" s="191"/>
      <c r="AC38" s="227">
        <f t="shared" si="3"/>
        <v>233474.19999999998</v>
      </c>
      <c r="AD38" s="227">
        <v>4</v>
      </c>
      <c r="AE38" s="227">
        <v>3.64</v>
      </c>
      <c r="AF38" s="191">
        <v>1</v>
      </c>
      <c r="AG38" s="191">
        <v>240749.6</v>
      </c>
      <c r="AH38" s="191"/>
      <c r="AI38" s="191"/>
      <c r="AJ38" s="227">
        <f t="shared" si="4"/>
        <v>240749.6</v>
      </c>
    </row>
    <row r="39" spans="1:36" ht="76.5" x14ac:dyDescent="0.25">
      <c r="A39" s="208">
        <v>29</v>
      </c>
      <c r="B39" s="124" t="s">
        <v>4798</v>
      </c>
      <c r="C39" s="1524" t="s">
        <v>4799</v>
      </c>
      <c r="D39" s="1525" t="s">
        <v>4758</v>
      </c>
      <c r="E39" s="227">
        <v>2</v>
      </c>
      <c r="F39" s="227">
        <v>4.1399999999999997</v>
      </c>
      <c r="G39" s="191">
        <v>1</v>
      </c>
      <c r="H39" s="191">
        <v>273819.59999999998</v>
      </c>
      <c r="I39" s="191"/>
      <c r="J39" s="191"/>
      <c r="K39" s="227">
        <f t="shared" si="5"/>
        <v>273819.59999999998</v>
      </c>
      <c r="L39" s="227">
        <v>4.01</v>
      </c>
      <c r="M39" s="191">
        <v>1</v>
      </c>
      <c r="N39" s="191">
        <v>265221.39999999997</v>
      </c>
      <c r="O39" s="191"/>
      <c r="P39" s="191"/>
      <c r="Q39" s="227">
        <f t="shared" si="0"/>
        <v>265221.39999999997</v>
      </c>
      <c r="R39" s="227">
        <f t="shared" si="1"/>
        <v>0</v>
      </c>
      <c r="S39" s="227">
        <f t="shared" si="1"/>
        <v>8598.2000000000116</v>
      </c>
      <c r="T39" s="227">
        <f t="shared" si="1"/>
        <v>0</v>
      </c>
      <c r="U39" s="227">
        <f t="shared" si="1"/>
        <v>0</v>
      </c>
      <c r="V39" s="227">
        <f t="shared" si="2"/>
        <v>8598.2000000000116</v>
      </c>
      <c r="W39" s="227">
        <v>3</v>
      </c>
      <c r="X39" s="227">
        <v>4.2699999999999996</v>
      </c>
      <c r="Y39" s="191">
        <v>1</v>
      </c>
      <c r="Z39" s="191">
        <v>282417.8</v>
      </c>
      <c r="AA39" s="191"/>
      <c r="AB39" s="191"/>
      <c r="AC39" s="227">
        <f t="shared" si="3"/>
        <v>282417.8</v>
      </c>
      <c r="AD39" s="227">
        <v>4</v>
      </c>
      <c r="AE39" s="227">
        <v>4.41</v>
      </c>
      <c r="AF39" s="191">
        <v>1</v>
      </c>
      <c r="AG39" s="191">
        <v>291677.40000000002</v>
      </c>
      <c r="AH39" s="191"/>
      <c r="AI39" s="191"/>
      <c r="AJ39" s="227">
        <f t="shared" si="4"/>
        <v>291677.40000000002</v>
      </c>
    </row>
    <row r="40" spans="1:36" ht="89.25" x14ac:dyDescent="0.25">
      <c r="A40" s="208">
        <v>30</v>
      </c>
      <c r="B40" s="124" t="s">
        <v>1429</v>
      </c>
      <c r="C40" s="1524" t="s">
        <v>4800</v>
      </c>
      <c r="D40" s="1525" t="s">
        <v>4758</v>
      </c>
      <c r="E40" s="227">
        <v>1</v>
      </c>
      <c r="F40" s="227">
        <v>4.01</v>
      </c>
      <c r="G40" s="191">
        <v>1</v>
      </c>
      <c r="H40" s="191">
        <v>265221.39999999997</v>
      </c>
      <c r="I40" s="191"/>
      <c r="J40" s="191"/>
      <c r="K40" s="227">
        <f t="shared" si="5"/>
        <v>265221.39999999997</v>
      </c>
      <c r="L40" s="227">
        <v>3.88</v>
      </c>
      <c r="M40" s="191">
        <v>1</v>
      </c>
      <c r="N40" s="191">
        <v>256623.19999999998</v>
      </c>
      <c r="O40" s="191"/>
      <c r="P40" s="191"/>
      <c r="Q40" s="227">
        <f t="shared" si="0"/>
        <v>256623.19999999998</v>
      </c>
      <c r="R40" s="227">
        <f t="shared" si="1"/>
        <v>0</v>
      </c>
      <c r="S40" s="227">
        <f t="shared" si="1"/>
        <v>8598.1999999999825</v>
      </c>
      <c r="T40" s="227">
        <f t="shared" si="1"/>
        <v>0</v>
      </c>
      <c r="U40" s="227">
        <f t="shared" si="1"/>
        <v>0</v>
      </c>
      <c r="V40" s="227">
        <f t="shared" si="2"/>
        <v>8598.1999999999825</v>
      </c>
      <c r="W40" s="227">
        <v>2</v>
      </c>
      <c r="X40" s="227">
        <v>4.1399999999999997</v>
      </c>
      <c r="Y40" s="191">
        <v>1</v>
      </c>
      <c r="Z40" s="191">
        <v>273819.59999999998</v>
      </c>
      <c r="AA40" s="191"/>
      <c r="AB40" s="191"/>
      <c r="AC40" s="227">
        <f t="shared" si="3"/>
        <v>273819.59999999998</v>
      </c>
      <c r="AD40" s="227">
        <v>3</v>
      </c>
      <c r="AE40" s="227">
        <v>4.2699999999999996</v>
      </c>
      <c r="AF40" s="191">
        <v>1</v>
      </c>
      <c r="AG40" s="191">
        <v>282417.8</v>
      </c>
      <c r="AH40" s="191"/>
      <c r="AI40" s="191"/>
      <c r="AJ40" s="227">
        <f t="shared" si="4"/>
        <v>282417.8</v>
      </c>
    </row>
    <row r="41" spans="1:36" ht="89.25" x14ac:dyDescent="0.25">
      <c r="A41" s="208">
        <v>31</v>
      </c>
      <c r="B41" s="124" t="s">
        <v>4801</v>
      </c>
      <c r="C41" s="1524" t="s">
        <v>4802</v>
      </c>
      <c r="D41" s="1525" t="s">
        <v>4764</v>
      </c>
      <c r="E41" s="227">
        <v>9</v>
      </c>
      <c r="F41" s="227">
        <v>3.88</v>
      </c>
      <c r="G41" s="191">
        <v>1</v>
      </c>
      <c r="H41" s="191">
        <v>256623.19999999998</v>
      </c>
      <c r="I41" s="191"/>
      <c r="J41" s="191"/>
      <c r="K41" s="227">
        <f t="shared" si="5"/>
        <v>256623.19999999998</v>
      </c>
      <c r="L41" s="227">
        <v>3.88</v>
      </c>
      <c r="M41" s="191">
        <v>1</v>
      </c>
      <c r="N41" s="191">
        <v>256623.19999999998</v>
      </c>
      <c r="O41" s="191"/>
      <c r="P41" s="191"/>
      <c r="Q41" s="227">
        <f t="shared" si="0"/>
        <v>256623.19999999998</v>
      </c>
      <c r="R41" s="227">
        <f t="shared" si="1"/>
        <v>0</v>
      </c>
      <c r="S41" s="227">
        <f t="shared" si="1"/>
        <v>0</v>
      </c>
      <c r="T41" s="227">
        <f t="shared" si="1"/>
        <v>0</v>
      </c>
      <c r="U41" s="227">
        <f t="shared" si="1"/>
        <v>0</v>
      </c>
      <c r="V41" s="227">
        <f t="shared" si="2"/>
        <v>0</v>
      </c>
      <c r="W41" s="227">
        <v>10</v>
      </c>
      <c r="X41" s="227">
        <v>4.01</v>
      </c>
      <c r="Y41" s="191">
        <v>1</v>
      </c>
      <c r="Z41" s="191">
        <v>265221.39999999997</v>
      </c>
      <c r="AA41" s="191"/>
      <c r="AB41" s="191"/>
      <c r="AC41" s="227">
        <f t="shared" si="3"/>
        <v>265221.39999999997</v>
      </c>
      <c r="AD41" s="227">
        <v>11</v>
      </c>
      <c r="AE41" s="227">
        <v>4.01</v>
      </c>
      <c r="AF41" s="191">
        <v>1</v>
      </c>
      <c r="AG41" s="191">
        <v>265221.39999999997</v>
      </c>
      <c r="AH41" s="191"/>
      <c r="AI41" s="191"/>
      <c r="AJ41" s="227">
        <f t="shared" si="4"/>
        <v>265221.39999999997</v>
      </c>
    </row>
    <row r="42" spans="1:36" ht="25.5" x14ac:dyDescent="0.25">
      <c r="A42" s="208">
        <v>32</v>
      </c>
      <c r="B42" s="124" t="s">
        <v>4803</v>
      </c>
      <c r="C42" s="1524" t="s">
        <v>4804</v>
      </c>
      <c r="D42" s="1525" t="s">
        <v>4755</v>
      </c>
      <c r="E42" s="227">
        <v>13</v>
      </c>
      <c r="F42" s="227">
        <v>6.09</v>
      </c>
      <c r="G42" s="191">
        <v>1</v>
      </c>
      <c r="H42" s="191">
        <v>402792.6</v>
      </c>
      <c r="I42" s="191">
        <v>60418.889999999992</v>
      </c>
      <c r="J42" s="191"/>
      <c r="K42" s="227">
        <f t="shared" si="5"/>
        <v>463211.49</v>
      </c>
      <c r="L42" s="227">
        <v>5.89</v>
      </c>
      <c r="M42" s="191">
        <v>1</v>
      </c>
      <c r="N42" s="191">
        <v>389564.6</v>
      </c>
      <c r="O42" s="191">
        <v>58434.689999999995</v>
      </c>
      <c r="P42" s="191"/>
      <c r="Q42" s="227">
        <f t="shared" si="0"/>
        <v>447999.29</v>
      </c>
      <c r="R42" s="227">
        <f t="shared" si="1"/>
        <v>0</v>
      </c>
      <c r="S42" s="227">
        <f t="shared" si="1"/>
        <v>13228</v>
      </c>
      <c r="T42" s="227">
        <f t="shared" si="1"/>
        <v>1984.1999999999971</v>
      </c>
      <c r="U42" s="227">
        <f t="shared" si="1"/>
        <v>0</v>
      </c>
      <c r="V42" s="227">
        <f t="shared" si="2"/>
        <v>15212.199999999997</v>
      </c>
      <c r="W42" s="227">
        <v>14</v>
      </c>
      <c r="X42" s="227">
        <v>6.09</v>
      </c>
      <c r="Y42" s="191">
        <v>1</v>
      </c>
      <c r="Z42" s="191">
        <v>402792.6</v>
      </c>
      <c r="AA42" s="191">
        <v>60418.889999999992</v>
      </c>
      <c r="AB42" s="191"/>
      <c r="AC42" s="227">
        <f t="shared" si="3"/>
        <v>463211.49</v>
      </c>
      <c r="AD42" s="227">
        <v>15</v>
      </c>
      <c r="AE42" s="227">
        <v>6.09</v>
      </c>
      <c r="AF42" s="191">
        <v>1</v>
      </c>
      <c r="AG42" s="191">
        <v>402792.6</v>
      </c>
      <c r="AH42" s="191">
        <v>60418.889999999992</v>
      </c>
      <c r="AI42" s="191"/>
      <c r="AJ42" s="227">
        <f t="shared" si="4"/>
        <v>463211.49</v>
      </c>
    </row>
    <row r="43" spans="1:36" ht="63.75" x14ac:dyDescent="0.25">
      <c r="A43" s="208">
        <v>33</v>
      </c>
      <c r="B43" s="124" t="s">
        <v>1602</v>
      </c>
      <c r="C43" s="1524" t="s">
        <v>4805</v>
      </c>
      <c r="D43" s="1525" t="s">
        <v>4758</v>
      </c>
      <c r="E43" s="227">
        <v>1</v>
      </c>
      <c r="F43" s="227">
        <v>4.01</v>
      </c>
      <c r="G43" s="191">
        <v>1</v>
      </c>
      <c r="H43" s="191">
        <v>265221.39999999997</v>
      </c>
      <c r="I43" s="191"/>
      <c r="J43" s="191"/>
      <c r="K43" s="227">
        <f t="shared" si="5"/>
        <v>265221.39999999997</v>
      </c>
      <c r="L43" s="227">
        <v>3.88</v>
      </c>
      <c r="M43" s="191">
        <v>1</v>
      </c>
      <c r="N43" s="191">
        <v>256623.19999999998</v>
      </c>
      <c r="O43" s="191"/>
      <c r="P43" s="191"/>
      <c r="Q43" s="227">
        <f t="shared" si="0"/>
        <v>256623.19999999998</v>
      </c>
      <c r="R43" s="227">
        <f t="shared" si="1"/>
        <v>0</v>
      </c>
      <c r="S43" s="227">
        <f t="shared" si="1"/>
        <v>8598.1999999999825</v>
      </c>
      <c r="T43" s="227">
        <f t="shared" si="1"/>
        <v>0</v>
      </c>
      <c r="U43" s="227">
        <f t="shared" si="1"/>
        <v>0</v>
      </c>
      <c r="V43" s="227">
        <f t="shared" si="2"/>
        <v>8598.1999999999825</v>
      </c>
      <c r="W43" s="227">
        <v>2</v>
      </c>
      <c r="X43" s="227">
        <v>4.1399999999999997</v>
      </c>
      <c r="Y43" s="191">
        <v>1</v>
      </c>
      <c r="Z43" s="191">
        <v>273819.59999999998</v>
      </c>
      <c r="AA43" s="191"/>
      <c r="AB43" s="191"/>
      <c r="AC43" s="227">
        <f t="shared" si="3"/>
        <v>273819.59999999998</v>
      </c>
      <c r="AD43" s="227">
        <v>3</v>
      </c>
      <c r="AE43" s="227">
        <v>4.2699999999999996</v>
      </c>
      <c r="AF43" s="191">
        <v>1</v>
      </c>
      <c r="AG43" s="191">
        <v>282417.8</v>
      </c>
      <c r="AH43" s="191"/>
      <c r="AI43" s="191"/>
      <c r="AJ43" s="227">
        <f t="shared" si="4"/>
        <v>282417.8</v>
      </c>
    </row>
    <row r="44" spans="1:36" ht="63.75" x14ac:dyDescent="0.25">
      <c r="A44" s="208">
        <v>34</v>
      </c>
      <c r="B44" s="124" t="s">
        <v>4806</v>
      </c>
      <c r="C44" s="1524" t="s">
        <v>4807</v>
      </c>
      <c r="D44" s="1525" t="s">
        <v>4758</v>
      </c>
      <c r="E44" s="227">
        <v>2</v>
      </c>
      <c r="F44" s="227">
        <v>4.1399999999999997</v>
      </c>
      <c r="G44" s="191">
        <v>1</v>
      </c>
      <c r="H44" s="191">
        <v>273819.59999999998</v>
      </c>
      <c r="I44" s="191"/>
      <c r="J44" s="191"/>
      <c r="K44" s="227">
        <f t="shared" si="5"/>
        <v>273819.59999999998</v>
      </c>
      <c r="L44" s="227">
        <v>4.01</v>
      </c>
      <c r="M44" s="191">
        <v>1</v>
      </c>
      <c r="N44" s="191">
        <v>265221.39999999997</v>
      </c>
      <c r="O44" s="191"/>
      <c r="P44" s="191"/>
      <c r="Q44" s="227">
        <f t="shared" si="0"/>
        <v>265221.39999999997</v>
      </c>
      <c r="R44" s="227">
        <f t="shared" si="1"/>
        <v>0</v>
      </c>
      <c r="S44" s="227">
        <f t="shared" si="1"/>
        <v>8598.2000000000116</v>
      </c>
      <c r="T44" s="227">
        <f t="shared" si="1"/>
        <v>0</v>
      </c>
      <c r="U44" s="227">
        <f t="shared" si="1"/>
        <v>0</v>
      </c>
      <c r="V44" s="227">
        <f t="shared" si="2"/>
        <v>8598.2000000000116</v>
      </c>
      <c r="W44" s="227">
        <v>3</v>
      </c>
      <c r="X44" s="227">
        <v>4.2699999999999996</v>
      </c>
      <c r="Y44" s="191">
        <v>1</v>
      </c>
      <c r="Z44" s="191">
        <v>282417.8</v>
      </c>
      <c r="AA44" s="191"/>
      <c r="AB44" s="191"/>
      <c r="AC44" s="227">
        <f t="shared" si="3"/>
        <v>282417.8</v>
      </c>
      <c r="AD44" s="227">
        <v>4</v>
      </c>
      <c r="AE44" s="227">
        <v>4.41</v>
      </c>
      <c r="AF44" s="191">
        <v>1</v>
      </c>
      <c r="AG44" s="191">
        <v>291677.40000000002</v>
      </c>
      <c r="AH44" s="191"/>
      <c r="AI44" s="191"/>
      <c r="AJ44" s="227">
        <f t="shared" si="4"/>
        <v>291677.40000000002</v>
      </c>
    </row>
    <row r="45" spans="1:36" ht="63.75" x14ac:dyDescent="0.25">
      <c r="A45" s="208">
        <v>35</v>
      </c>
      <c r="B45" s="124" t="s">
        <v>1602</v>
      </c>
      <c r="C45" s="1524" t="s">
        <v>4807</v>
      </c>
      <c r="D45" s="1525" t="s">
        <v>4758</v>
      </c>
      <c r="E45" s="227">
        <v>1</v>
      </c>
      <c r="F45" s="227">
        <v>4.01</v>
      </c>
      <c r="G45" s="191">
        <v>1</v>
      </c>
      <c r="H45" s="191">
        <v>265221.39999999997</v>
      </c>
      <c r="I45" s="191"/>
      <c r="J45" s="191"/>
      <c r="K45" s="227">
        <f t="shared" si="5"/>
        <v>265221.39999999997</v>
      </c>
      <c r="L45" s="227">
        <v>3.88</v>
      </c>
      <c r="M45" s="191">
        <v>1</v>
      </c>
      <c r="N45" s="191">
        <v>256623.19999999998</v>
      </c>
      <c r="O45" s="191"/>
      <c r="P45" s="191"/>
      <c r="Q45" s="227">
        <f t="shared" si="0"/>
        <v>256623.19999999998</v>
      </c>
      <c r="R45" s="227">
        <f t="shared" si="1"/>
        <v>0</v>
      </c>
      <c r="S45" s="227">
        <f t="shared" si="1"/>
        <v>8598.1999999999825</v>
      </c>
      <c r="T45" s="227">
        <f t="shared" si="1"/>
        <v>0</v>
      </c>
      <c r="U45" s="227">
        <f t="shared" si="1"/>
        <v>0</v>
      </c>
      <c r="V45" s="227">
        <f t="shared" si="2"/>
        <v>8598.1999999999825</v>
      </c>
      <c r="W45" s="227">
        <v>2</v>
      </c>
      <c r="X45" s="227">
        <v>4.1399999999999997</v>
      </c>
      <c r="Y45" s="191">
        <v>1</v>
      </c>
      <c r="Z45" s="191">
        <v>273819.59999999998</v>
      </c>
      <c r="AA45" s="191"/>
      <c r="AB45" s="191"/>
      <c r="AC45" s="227">
        <f t="shared" si="3"/>
        <v>273819.59999999998</v>
      </c>
      <c r="AD45" s="227">
        <v>3</v>
      </c>
      <c r="AE45" s="227">
        <v>4.2699999999999996</v>
      </c>
      <c r="AF45" s="191">
        <v>1</v>
      </c>
      <c r="AG45" s="191">
        <v>282417.8</v>
      </c>
      <c r="AH45" s="191"/>
      <c r="AI45" s="191"/>
      <c r="AJ45" s="227">
        <f t="shared" si="4"/>
        <v>282417.8</v>
      </c>
    </row>
    <row r="46" spans="1:36" ht="63.75" x14ac:dyDescent="0.25">
      <c r="A46" s="208">
        <v>36</v>
      </c>
      <c r="B46" s="124" t="s">
        <v>4808</v>
      </c>
      <c r="C46" s="1524" t="s">
        <v>4809</v>
      </c>
      <c r="D46" s="1525" t="s">
        <v>4764</v>
      </c>
      <c r="E46" s="227">
        <v>2</v>
      </c>
      <c r="F46" s="227">
        <v>3.42</v>
      </c>
      <c r="G46" s="191">
        <v>1</v>
      </c>
      <c r="H46" s="191">
        <v>226198.8</v>
      </c>
      <c r="I46" s="191"/>
      <c r="J46" s="191"/>
      <c r="K46" s="227">
        <f t="shared" si="5"/>
        <v>226198.8</v>
      </c>
      <c r="L46" s="227">
        <v>3.31</v>
      </c>
      <c r="M46" s="191">
        <v>1</v>
      </c>
      <c r="N46" s="191">
        <v>218923.4</v>
      </c>
      <c r="O46" s="191"/>
      <c r="P46" s="191"/>
      <c r="Q46" s="227">
        <f t="shared" si="0"/>
        <v>218923.4</v>
      </c>
      <c r="R46" s="227">
        <f t="shared" si="1"/>
        <v>0</v>
      </c>
      <c r="S46" s="227">
        <f t="shared" si="1"/>
        <v>7275.3999999999942</v>
      </c>
      <c r="T46" s="227">
        <f t="shared" si="1"/>
        <v>0</v>
      </c>
      <c r="U46" s="227">
        <f t="shared" si="1"/>
        <v>0</v>
      </c>
      <c r="V46" s="227">
        <f t="shared" si="2"/>
        <v>7275.3999999999942</v>
      </c>
      <c r="W46" s="227">
        <v>3</v>
      </c>
      <c r="X46" s="227">
        <v>3.53</v>
      </c>
      <c r="Y46" s="191">
        <v>1</v>
      </c>
      <c r="Z46" s="191">
        <v>233474.19999999998</v>
      </c>
      <c r="AA46" s="191"/>
      <c r="AB46" s="191"/>
      <c r="AC46" s="227">
        <f t="shared" si="3"/>
        <v>233474.19999999998</v>
      </c>
      <c r="AD46" s="227">
        <v>4</v>
      </c>
      <c r="AE46" s="227">
        <v>3.64</v>
      </c>
      <c r="AF46" s="191">
        <v>1</v>
      </c>
      <c r="AG46" s="191">
        <v>240749.6</v>
      </c>
      <c r="AH46" s="191"/>
      <c r="AI46" s="191"/>
      <c r="AJ46" s="227">
        <f t="shared" si="4"/>
        <v>240749.6</v>
      </c>
    </row>
    <row r="47" spans="1:36" ht="63.75" x14ac:dyDescent="0.25">
      <c r="A47" s="208">
        <v>37</v>
      </c>
      <c r="B47" s="124" t="s">
        <v>4810</v>
      </c>
      <c r="C47" s="1524" t="s">
        <v>4811</v>
      </c>
      <c r="D47" s="1525" t="s">
        <v>4758</v>
      </c>
      <c r="E47" s="227">
        <v>2</v>
      </c>
      <c r="F47" s="227">
        <v>4.1399999999999997</v>
      </c>
      <c r="G47" s="191">
        <v>1</v>
      </c>
      <c r="H47" s="191">
        <v>273819.59999999998</v>
      </c>
      <c r="I47" s="191"/>
      <c r="J47" s="191"/>
      <c r="K47" s="227">
        <f t="shared" si="5"/>
        <v>273819.59999999998</v>
      </c>
      <c r="L47" s="227">
        <v>4.01</v>
      </c>
      <c r="M47" s="191">
        <v>1</v>
      </c>
      <c r="N47" s="191">
        <v>265221.39999999997</v>
      </c>
      <c r="O47" s="191"/>
      <c r="P47" s="191"/>
      <c r="Q47" s="227">
        <f t="shared" si="0"/>
        <v>265221.39999999997</v>
      </c>
      <c r="R47" s="227">
        <f t="shared" si="1"/>
        <v>0</v>
      </c>
      <c r="S47" s="227">
        <f t="shared" si="1"/>
        <v>8598.2000000000116</v>
      </c>
      <c r="T47" s="227">
        <f t="shared" si="1"/>
        <v>0</v>
      </c>
      <c r="U47" s="227">
        <f t="shared" si="1"/>
        <v>0</v>
      </c>
      <c r="V47" s="227">
        <f t="shared" si="2"/>
        <v>8598.2000000000116</v>
      </c>
      <c r="W47" s="227">
        <v>3</v>
      </c>
      <c r="X47" s="227">
        <v>4.2699999999999996</v>
      </c>
      <c r="Y47" s="191">
        <v>1</v>
      </c>
      <c r="Z47" s="191">
        <v>282417.8</v>
      </c>
      <c r="AA47" s="191"/>
      <c r="AB47" s="191"/>
      <c r="AC47" s="227">
        <f t="shared" si="3"/>
        <v>282417.8</v>
      </c>
      <c r="AD47" s="227">
        <v>4</v>
      </c>
      <c r="AE47" s="227">
        <v>4.41</v>
      </c>
      <c r="AF47" s="191">
        <v>1</v>
      </c>
      <c r="AG47" s="191">
        <v>291677.40000000002</v>
      </c>
      <c r="AH47" s="191"/>
      <c r="AI47" s="191"/>
      <c r="AJ47" s="227">
        <f t="shared" si="4"/>
        <v>291677.40000000002</v>
      </c>
    </row>
    <row r="48" spans="1:36" ht="63.75" x14ac:dyDescent="0.25">
      <c r="A48" s="208">
        <v>38</v>
      </c>
      <c r="B48" s="124" t="s">
        <v>1602</v>
      </c>
      <c r="C48" s="1524" t="s">
        <v>4812</v>
      </c>
      <c r="D48" s="1525" t="s">
        <v>4758</v>
      </c>
      <c r="E48" s="227">
        <v>1</v>
      </c>
      <c r="F48" s="227">
        <v>4.01</v>
      </c>
      <c r="G48" s="191">
        <v>1</v>
      </c>
      <c r="H48" s="191">
        <v>265221.39999999997</v>
      </c>
      <c r="I48" s="191"/>
      <c r="J48" s="191"/>
      <c r="K48" s="227">
        <f t="shared" si="5"/>
        <v>265221.39999999997</v>
      </c>
      <c r="L48" s="227">
        <v>3.88</v>
      </c>
      <c r="M48" s="191">
        <v>1</v>
      </c>
      <c r="N48" s="191">
        <v>256623.19999999998</v>
      </c>
      <c r="O48" s="191"/>
      <c r="P48" s="191"/>
      <c r="Q48" s="227">
        <f t="shared" si="0"/>
        <v>256623.19999999998</v>
      </c>
      <c r="R48" s="227">
        <f t="shared" si="1"/>
        <v>0</v>
      </c>
      <c r="S48" s="227">
        <f t="shared" si="1"/>
        <v>8598.1999999999825</v>
      </c>
      <c r="T48" s="227">
        <f t="shared" si="1"/>
        <v>0</v>
      </c>
      <c r="U48" s="227">
        <f t="shared" si="1"/>
        <v>0</v>
      </c>
      <c r="V48" s="227">
        <f t="shared" si="2"/>
        <v>8598.1999999999825</v>
      </c>
      <c r="W48" s="227">
        <v>2</v>
      </c>
      <c r="X48" s="227">
        <v>4.1399999999999997</v>
      </c>
      <c r="Y48" s="191">
        <v>1</v>
      </c>
      <c r="Z48" s="191">
        <v>273819.59999999998</v>
      </c>
      <c r="AA48" s="191"/>
      <c r="AB48" s="191"/>
      <c r="AC48" s="227">
        <f t="shared" si="3"/>
        <v>273819.59999999998</v>
      </c>
      <c r="AD48" s="227">
        <v>3</v>
      </c>
      <c r="AE48" s="227">
        <v>4.2699999999999996</v>
      </c>
      <c r="AF48" s="191">
        <v>1</v>
      </c>
      <c r="AG48" s="191">
        <v>282417.8</v>
      </c>
      <c r="AH48" s="191"/>
      <c r="AI48" s="191"/>
      <c r="AJ48" s="227">
        <f t="shared" si="4"/>
        <v>282417.8</v>
      </c>
    </row>
    <row r="49" spans="1:36" ht="63.75" x14ac:dyDescent="0.25">
      <c r="A49" s="208">
        <v>39</v>
      </c>
      <c r="B49" s="124" t="s">
        <v>4813</v>
      </c>
      <c r="C49" s="1524" t="s">
        <v>4814</v>
      </c>
      <c r="D49" s="1525" t="s">
        <v>4764</v>
      </c>
      <c r="E49" s="227">
        <v>2</v>
      </c>
      <c r="F49" s="227">
        <v>3.42</v>
      </c>
      <c r="G49" s="191">
        <v>1</v>
      </c>
      <c r="H49" s="191">
        <v>226198.8</v>
      </c>
      <c r="I49" s="191"/>
      <c r="J49" s="191"/>
      <c r="K49" s="227">
        <f t="shared" si="5"/>
        <v>226198.8</v>
      </c>
      <c r="L49" s="227">
        <v>3.31</v>
      </c>
      <c r="M49" s="191">
        <v>1</v>
      </c>
      <c r="N49" s="191">
        <v>218923.4</v>
      </c>
      <c r="O49" s="191"/>
      <c r="P49" s="191"/>
      <c r="Q49" s="227">
        <f t="shared" si="0"/>
        <v>218923.4</v>
      </c>
      <c r="R49" s="227">
        <f t="shared" si="1"/>
        <v>0</v>
      </c>
      <c r="S49" s="227">
        <f t="shared" si="1"/>
        <v>7275.3999999999942</v>
      </c>
      <c r="T49" s="227">
        <f t="shared" si="1"/>
        <v>0</v>
      </c>
      <c r="U49" s="227">
        <f t="shared" si="1"/>
        <v>0</v>
      </c>
      <c r="V49" s="227">
        <f t="shared" si="2"/>
        <v>7275.3999999999942</v>
      </c>
      <c r="W49" s="227">
        <v>3</v>
      </c>
      <c r="X49" s="227">
        <v>3.53</v>
      </c>
      <c r="Y49" s="191">
        <v>1</v>
      </c>
      <c r="Z49" s="191">
        <v>233474.19999999998</v>
      </c>
      <c r="AA49" s="191"/>
      <c r="AB49" s="191"/>
      <c r="AC49" s="227">
        <f t="shared" si="3"/>
        <v>233474.19999999998</v>
      </c>
      <c r="AD49" s="227">
        <v>4</v>
      </c>
      <c r="AE49" s="227">
        <v>3.64</v>
      </c>
      <c r="AF49" s="191">
        <v>1</v>
      </c>
      <c r="AG49" s="191">
        <v>240749.6</v>
      </c>
      <c r="AH49" s="191"/>
      <c r="AI49" s="191"/>
      <c r="AJ49" s="227">
        <f t="shared" si="4"/>
        <v>240749.6</v>
      </c>
    </row>
    <row r="50" spans="1:36" ht="17.25" x14ac:dyDescent="0.25">
      <c r="A50" s="208">
        <v>40</v>
      </c>
      <c r="B50" s="124" t="s">
        <v>4815</v>
      </c>
      <c r="C50" s="1524" t="s">
        <v>4816</v>
      </c>
      <c r="D50" s="1525" t="s">
        <v>4755</v>
      </c>
      <c r="E50" s="227">
        <v>3</v>
      </c>
      <c r="F50" s="227">
        <v>5.18</v>
      </c>
      <c r="G50" s="191">
        <v>1</v>
      </c>
      <c r="H50" s="191">
        <v>342605.19999999995</v>
      </c>
      <c r="I50" s="191"/>
      <c r="J50" s="191"/>
      <c r="K50" s="227">
        <f t="shared" si="5"/>
        <v>342605.19999999995</v>
      </c>
      <c r="L50" s="227">
        <v>5.01</v>
      </c>
      <c r="M50" s="191">
        <v>1</v>
      </c>
      <c r="N50" s="191">
        <v>331361.39999999997</v>
      </c>
      <c r="O50" s="191"/>
      <c r="P50" s="191"/>
      <c r="Q50" s="227">
        <f t="shared" si="0"/>
        <v>331361.39999999997</v>
      </c>
      <c r="R50" s="227">
        <f t="shared" si="1"/>
        <v>0</v>
      </c>
      <c r="S50" s="227">
        <f t="shared" si="1"/>
        <v>11243.799999999988</v>
      </c>
      <c r="T50" s="227">
        <f t="shared" si="1"/>
        <v>0</v>
      </c>
      <c r="U50" s="227">
        <f t="shared" si="1"/>
        <v>0</v>
      </c>
      <c r="V50" s="227">
        <f t="shared" si="2"/>
        <v>11243.799999999988</v>
      </c>
      <c r="W50" s="227">
        <v>4</v>
      </c>
      <c r="X50" s="227">
        <v>5.35</v>
      </c>
      <c r="Y50" s="191">
        <v>1</v>
      </c>
      <c r="Z50" s="191">
        <v>353849</v>
      </c>
      <c r="AA50" s="191"/>
      <c r="AB50" s="191"/>
      <c r="AC50" s="227">
        <f t="shared" si="3"/>
        <v>353849</v>
      </c>
      <c r="AD50" s="227">
        <v>5</v>
      </c>
      <c r="AE50" s="227">
        <v>5.35</v>
      </c>
      <c r="AF50" s="191">
        <v>1</v>
      </c>
      <c r="AG50" s="191">
        <v>353849</v>
      </c>
      <c r="AH50" s="191"/>
      <c r="AI50" s="191"/>
      <c r="AJ50" s="227">
        <f t="shared" si="4"/>
        <v>353849</v>
      </c>
    </row>
    <row r="51" spans="1:36" ht="25.5" x14ac:dyDescent="0.25">
      <c r="A51" s="208">
        <v>41</v>
      </c>
      <c r="B51" s="124" t="s">
        <v>4817</v>
      </c>
      <c r="C51" s="1524" t="s">
        <v>4818</v>
      </c>
      <c r="D51" s="1525" t="s">
        <v>4758</v>
      </c>
      <c r="E51" s="227">
        <v>3</v>
      </c>
      <c r="F51" s="227">
        <v>4.2699999999999996</v>
      </c>
      <c r="G51" s="191">
        <v>1</v>
      </c>
      <c r="H51" s="191">
        <v>282417.8</v>
      </c>
      <c r="I51" s="191"/>
      <c r="J51" s="191"/>
      <c r="K51" s="227">
        <f t="shared" si="5"/>
        <v>282417.8</v>
      </c>
      <c r="L51" s="227">
        <v>4.1399999999999997</v>
      </c>
      <c r="M51" s="191">
        <v>1</v>
      </c>
      <c r="N51" s="191">
        <v>273819.59999999998</v>
      </c>
      <c r="O51" s="191"/>
      <c r="P51" s="191"/>
      <c r="Q51" s="227">
        <f t="shared" si="0"/>
        <v>273819.59999999998</v>
      </c>
      <c r="R51" s="227">
        <f t="shared" si="1"/>
        <v>0</v>
      </c>
      <c r="S51" s="227">
        <f t="shared" si="1"/>
        <v>8598.2000000000116</v>
      </c>
      <c r="T51" s="227">
        <f t="shared" si="1"/>
        <v>0</v>
      </c>
      <c r="U51" s="227">
        <f t="shared" si="1"/>
        <v>0</v>
      </c>
      <c r="V51" s="227">
        <f t="shared" si="2"/>
        <v>8598.2000000000116</v>
      </c>
      <c r="W51" s="227">
        <v>4</v>
      </c>
      <c r="X51" s="227">
        <v>4.41</v>
      </c>
      <c r="Y51" s="191">
        <v>1</v>
      </c>
      <c r="Z51" s="191">
        <v>291677.40000000002</v>
      </c>
      <c r="AA51" s="191"/>
      <c r="AB51" s="191"/>
      <c r="AC51" s="227">
        <f t="shared" si="3"/>
        <v>291677.40000000002</v>
      </c>
      <c r="AD51" s="227">
        <v>5</v>
      </c>
      <c r="AE51" s="227">
        <v>4.41</v>
      </c>
      <c r="AF51" s="191">
        <v>1</v>
      </c>
      <c r="AG51" s="191">
        <v>291677.40000000002</v>
      </c>
      <c r="AH51" s="191"/>
      <c r="AI51" s="191"/>
      <c r="AJ51" s="227">
        <f t="shared" si="4"/>
        <v>291677.40000000002</v>
      </c>
    </row>
    <row r="52" spans="1:36" ht="25.5" x14ac:dyDescent="0.25">
      <c r="A52" s="208">
        <v>42</v>
      </c>
      <c r="B52" s="124" t="s">
        <v>4819</v>
      </c>
      <c r="C52" s="1524" t="s">
        <v>4818</v>
      </c>
      <c r="D52" s="1525" t="s">
        <v>4758</v>
      </c>
      <c r="E52" s="227">
        <v>2</v>
      </c>
      <c r="F52" s="227">
        <v>4.1399999999999997</v>
      </c>
      <c r="G52" s="191">
        <v>1</v>
      </c>
      <c r="H52" s="191">
        <v>273819.59999999998</v>
      </c>
      <c r="I52" s="191"/>
      <c r="J52" s="191"/>
      <c r="K52" s="227">
        <f t="shared" si="5"/>
        <v>273819.59999999998</v>
      </c>
      <c r="L52" s="227">
        <v>4.01</v>
      </c>
      <c r="M52" s="191">
        <v>1</v>
      </c>
      <c r="N52" s="191">
        <v>265221.39999999997</v>
      </c>
      <c r="O52" s="191"/>
      <c r="P52" s="191"/>
      <c r="Q52" s="227">
        <f t="shared" si="0"/>
        <v>265221.39999999997</v>
      </c>
      <c r="R52" s="227">
        <f t="shared" si="1"/>
        <v>0</v>
      </c>
      <c r="S52" s="227">
        <f t="shared" si="1"/>
        <v>8598.2000000000116</v>
      </c>
      <c r="T52" s="227">
        <f t="shared" si="1"/>
        <v>0</v>
      </c>
      <c r="U52" s="227">
        <f t="shared" si="1"/>
        <v>0</v>
      </c>
      <c r="V52" s="227">
        <f t="shared" si="2"/>
        <v>8598.2000000000116</v>
      </c>
      <c r="W52" s="227">
        <v>3</v>
      </c>
      <c r="X52" s="227">
        <v>4.2699999999999996</v>
      </c>
      <c r="Y52" s="191">
        <v>1</v>
      </c>
      <c r="Z52" s="191">
        <v>282417.8</v>
      </c>
      <c r="AA52" s="191"/>
      <c r="AB52" s="191"/>
      <c r="AC52" s="227">
        <f t="shared" si="3"/>
        <v>282417.8</v>
      </c>
      <c r="AD52" s="227">
        <v>4</v>
      </c>
      <c r="AE52" s="227">
        <v>4.41</v>
      </c>
      <c r="AF52" s="191">
        <v>1</v>
      </c>
      <c r="AG52" s="191">
        <v>291677.40000000002</v>
      </c>
      <c r="AH52" s="191"/>
      <c r="AI52" s="191"/>
      <c r="AJ52" s="227">
        <f t="shared" si="4"/>
        <v>291677.40000000002</v>
      </c>
    </row>
    <row r="53" spans="1:36" ht="25.5" x14ac:dyDescent="0.25">
      <c r="A53" s="208">
        <v>43</v>
      </c>
      <c r="B53" s="124" t="s">
        <v>4820</v>
      </c>
      <c r="C53" s="1524" t="s">
        <v>4821</v>
      </c>
      <c r="D53" s="1525" t="s">
        <v>4764</v>
      </c>
      <c r="E53" s="227">
        <v>4</v>
      </c>
      <c r="F53" s="227">
        <v>3.64</v>
      </c>
      <c r="G53" s="191">
        <v>1</v>
      </c>
      <c r="H53" s="191">
        <v>240749.6</v>
      </c>
      <c r="I53" s="191">
        <v>36112.44</v>
      </c>
      <c r="J53" s="191"/>
      <c r="K53" s="227">
        <f t="shared" si="5"/>
        <v>276862.04000000004</v>
      </c>
      <c r="L53" s="227">
        <v>3.53</v>
      </c>
      <c r="M53" s="191">
        <v>1</v>
      </c>
      <c r="N53" s="191">
        <v>233474.19999999998</v>
      </c>
      <c r="O53" s="191">
        <v>35021.129999999997</v>
      </c>
      <c r="P53" s="191"/>
      <c r="Q53" s="227">
        <f t="shared" si="0"/>
        <v>268495.32999999996</v>
      </c>
      <c r="R53" s="227">
        <f t="shared" si="1"/>
        <v>0</v>
      </c>
      <c r="S53" s="227">
        <f t="shared" si="1"/>
        <v>7275.4000000000233</v>
      </c>
      <c r="T53" s="227">
        <f t="shared" si="1"/>
        <v>1091.3100000000049</v>
      </c>
      <c r="U53" s="227">
        <f t="shared" si="1"/>
        <v>0</v>
      </c>
      <c r="V53" s="227">
        <f t="shared" si="2"/>
        <v>8366.7100000000282</v>
      </c>
      <c r="W53" s="227">
        <v>5</v>
      </c>
      <c r="X53" s="227">
        <v>3.64</v>
      </c>
      <c r="Y53" s="191">
        <v>1</v>
      </c>
      <c r="Z53" s="191">
        <v>240749.6</v>
      </c>
      <c r="AA53" s="191">
        <v>36112.44</v>
      </c>
      <c r="AB53" s="191"/>
      <c r="AC53" s="227">
        <f t="shared" si="3"/>
        <v>276862.04000000004</v>
      </c>
      <c r="AD53" s="227">
        <v>6</v>
      </c>
      <c r="AE53" s="227">
        <v>3.76</v>
      </c>
      <c r="AF53" s="191">
        <v>1</v>
      </c>
      <c r="AG53" s="191">
        <v>248686.4</v>
      </c>
      <c r="AH53" s="191">
        <v>37302.959999999999</v>
      </c>
      <c r="AI53" s="191"/>
      <c r="AJ53" s="227">
        <f t="shared" si="4"/>
        <v>285989.36</v>
      </c>
    </row>
    <row r="54" spans="1:36" ht="25.5" x14ac:dyDescent="0.25">
      <c r="A54" s="208">
        <v>44</v>
      </c>
      <c r="B54" s="124" t="s">
        <v>4822</v>
      </c>
      <c r="C54" s="1524" t="s">
        <v>4821</v>
      </c>
      <c r="D54" s="1525" t="s">
        <v>4764</v>
      </c>
      <c r="E54" s="227">
        <v>2</v>
      </c>
      <c r="F54" s="227">
        <v>3.42</v>
      </c>
      <c r="G54" s="191">
        <v>1</v>
      </c>
      <c r="H54" s="191">
        <v>226198.8</v>
      </c>
      <c r="I54" s="191"/>
      <c r="J54" s="191"/>
      <c r="K54" s="227">
        <f t="shared" si="5"/>
        <v>226198.8</v>
      </c>
      <c r="L54" s="227">
        <v>3.31</v>
      </c>
      <c r="M54" s="191">
        <v>1</v>
      </c>
      <c r="N54" s="191">
        <v>218923.4</v>
      </c>
      <c r="O54" s="191"/>
      <c r="P54" s="191"/>
      <c r="Q54" s="227">
        <f t="shared" si="0"/>
        <v>218923.4</v>
      </c>
      <c r="R54" s="227">
        <f t="shared" si="1"/>
        <v>0</v>
      </c>
      <c r="S54" s="227">
        <f t="shared" si="1"/>
        <v>7275.3999999999942</v>
      </c>
      <c r="T54" s="227">
        <f t="shared" si="1"/>
        <v>0</v>
      </c>
      <c r="U54" s="227">
        <f t="shared" si="1"/>
        <v>0</v>
      </c>
      <c r="V54" s="227">
        <f t="shared" si="2"/>
        <v>7275.3999999999942</v>
      </c>
      <c r="W54" s="227">
        <v>3</v>
      </c>
      <c r="X54" s="227">
        <v>3.53</v>
      </c>
      <c r="Y54" s="191">
        <v>1</v>
      </c>
      <c r="Z54" s="191">
        <v>233474.19999999998</v>
      </c>
      <c r="AA54" s="191"/>
      <c r="AB54" s="191"/>
      <c r="AC54" s="227">
        <f t="shared" si="3"/>
        <v>233474.19999999998</v>
      </c>
      <c r="AD54" s="227">
        <v>4</v>
      </c>
      <c r="AE54" s="227">
        <v>3.64</v>
      </c>
      <c r="AF54" s="191">
        <v>1</v>
      </c>
      <c r="AG54" s="191">
        <v>240749.6</v>
      </c>
      <c r="AH54" s="191"/>
      <c r="AI54" s="191"/>
      <c r="AJ54" s="227">
        <f t="shared" si="4"/>
        <v>240749.6</v>
      </c>
    </row>
    <row r="55" spans="1:36" ht="25.5" x14ac:dyDescent="0.25">
      <c r="A55" s="208">
        <v>45</v>
      </c>
      <c r="B55" s="124" t="s">
        <v>1429</v>
      </c>
      <c r="C55" s="1524" t="s">
        <v>4821</v>
      </c>
      <c r="D55" s="1525" t="s">
        <v>4764</v>
      </c>
      <c r="E55" s="227">
        <v>1</v>
      </c>
      <c r="F55" s="227">
        <v>3.31</v>
      </c>
      <c r="G55" s="191">
        <v>1</v>
      </c>
      <c r="H55" s="191">
        <v>218923.4</v>
      </c>
      <c r="I55" s="191"/>
      <c r="J55" s="191"/>
      <c r="K55" s="227">
        <f t="shared" si="5"/>
        <v>218923.4</v>
      </c>
      <c r="L55" s="227">
        <v>3.21</v>
      </c>
      <c r="M55" s="191">
        <v>1</v>
      </c>
      <c r="N55" s="191">
        <v>212309.4</v>
      </c>
      <c r="O55" s="191"/>
      <c r="P55" s="191"/>
      <c r="Q55" s="227">
        <f t="shared" si="0"/>
        <v>212309.4</v>
      </c>
      <c r="R55" s="227">
        <f t="shared" si="1"/>
        <v>0</v>
      </c>
      <c r="S55" s="227">
        <f t="shared" si="1"/>
        <v>6614</v>
      </c>
      <c r="T55" s="227">
        <f t="shared" si="1"/>
        <v>0</v>
      </c>
      <c r="U55" s="227">
        <f t="shared" si="1"/>
        <v>0</v>
      </c>
      <c r="V55" s="227">
        <f t="shared" si="2"/>
        <v>6614</v>
      </c>
      <c r="W55" s="227">
        <v>2</v>
      </c>
      <c r="X55" s="227">
        <v>3.42</v>
      </c>
      <c r="Y55" s="191">
        <v>1</v>
      </c>
      <c r="Z55" s="191">
        <v>226198.8</v>
      </c>
      <c r="AA55" s="191"/>
      <c r="AB55" s="191"/>
      <c r="AC55" s="227">
        <f t="shared" si="3"/>
        <v>226198.8</v>
      </c>
      <c r="AD55" s="227">
        <v>3</v>
      </c>
      <c r="AE55" s="227">
        <v>3.53</v>
      </c>
      <c r="AF55" s="191">
        <v>1</v>
      </c>
      <c r="AG55" s="191">
        <v>233474.19999999998</v>
      </c>
      <c r="AH55" s="191"/>
      <c r="AI55" s="191"/>
      <c r="AJ55" s="227">
        <f t="shared" si="4"/>
        <v>233474.19999999998</v>
      </c>
    </row>
    <row r="56" spans="1:36" ht="25.5" x14ac:dyDescent="0.25">
      <c r="A56" s="208">
        <v>46</v>
      </c>
      <c r="B56" s="124" t="s">
        <v>4823</v>
      </c>
      <c r="C56" s="1524" t="s">
        <v>4824</v>
      </c>
      <c r="D56" s="1525" t="s">
        <v>4768</v>
      </c>
      <c r="E56" s="208">
        <v>3</v>
      </c>
      <c r="F56" s="208">
        <v>1.84</v>
      </c>
      <c r="G56" s="191">
        <v>1</v>
      </c>
      <c r="H56" s="102">
        <v>121697.60000000001</v>
      </c>
      <c r="I56" s="102"/>
      <c r="J56" s="102"/>
      <c r="K56" s="227">
        <f>H56+I56+J56</f>
        <v>121697.60000000001</v>
      </c>
      <c r="L56" s="208">
        <v>1.79</v>
      </c>
      <c r="M56" s="191">
        <v>1</v>
      </c>
      <c r="N56" s="208">
        <v>118390.6</v>
      </c>
      <c r="O56" s="208"/>
      <c r="P56" s="208"/>
      <c r="Q56" s="227">
        <f>N56+O56+P56</f>
        <v>118390.6</v>
      </c>
      <c r="R56" s="227">
        <f t="shared" ref="R56:U71" si="6">G56-M56</f>
        <v>0</v>
      </c>
      <c r="S56" s="227">
        <f t="shared" si="6"/>
        <v>3307</v>
      </c>
      <c r="T56" s="227">
        <f t="shared" si="6"/>
        <v>0</v>
      </c>
      <c r="U56" s="227">
        <f t="shared" si="6"/>
        <v>0</v>
      </c>
      <c r="V56" s="227">
        <f>S56+T56+U56</f>
        <v>3307</v>
      </c>
      <c r="W56" s="208">
        <v>4</v>
      </c>
      <c r="X56" s="208">
        <v>1.9</v>
      </c>
      <c r="Y56" s="191">
        <v>1</v>
      </c>
      <c r="Z56" s="102">
        <v>125666</v>
      </c>
      <c r="AA56" s="102"/>
      <c r="AB56" s="102"/>
      <c r="AC56" s="227">
        <f>Z56+AA56+AB56</f>
        <v>125666</v>
      </c>
      <c r="AD56" s="208">
        <v>5</v>
      </c>
      <c r="AE56" s="208">
        <v>1.9</v>
      </c>
      <c r="AF56" s="191">
        <v>1</v>
      </c>
      <c r="AG56" s="102">
        <v>125666</v>
      </c>
      <c r="AH56" s="102"/>
      <c r="AI56" s="102"/>
      <c r="AJ56" s="227">
        <f t="shared" si="4"/>
        <v>125666</v>
      </c>
    </row>
    <row r="57" spans="1:36" ht="25.5" x14ac:dyDescent="0.25">
      <c r="A57" s="208">
        <v>47</v>
      </c>
      <c r="B57" s="124" t="s">
        <v>1602</v>
      </c>
      <c r="C57" s="1524" t="s">
        <v>4825</v>
      </c>
      <c r="D57" s="1525" t="s">
        <v>4755</v>
      </c>
      <c r="E57" s="208">
        <v>1</v>
      </c>
      <c r="F57" s="208">
        <v>4.8600000000000003</v>
      </c>
      <c r="G57" s="191">
        <v>1</v>
      </c>
      <c r="H57" s="102">
        <v>321440.40000000002</v>
      </c>
      <c r="I57" s="102"/>
      <c r="J57" s="102"/>
      <c r="K57" s="227">
        <f>H57+I57+J57</f>
        <v>321440.40000000002</v>
      </c>
      <c r="L57" s="208">
        <v>4.7</v>
      </c>
      <c r="M57" s="191">
        <v>1</v>
      </c>
      <c r="N57" s="208">
        <v>310858</v>
      </c>
      <c r="O57" s="208"/>
      <c r="P57" s="208"/>
      <c r="Q57" s="227">
        <f>N57+O57+P57</f>
        <v>310858</v>
      </c>
      <c r="R57" s="227">
        <f t="shared" si="6"/>
        <v>0</v>
      </c>
      <c r="S57" s="227">
        <f t="shared" si="6"/>
        <v>10582.400000000023</v>
      </c>
      <c r="T57" s="227">
        <f t="shared" si="6"/>
        <v>0</v>
      </c>
      <c r="U57" s="227">
        <f t="shared" si="6"/>
        <v>0</v>
      </c>
      <c r="V57" s="227">
        <f>S57+T57+U57</f>
        <v>10582.400000000023</v>
      </c>
      <c r="W57" s="208">
        <v>2</v>
      </c>
      <c r="X57" s="208">
        <v>5.01</v>
      </c>
      <c r="Y57" s="191">
        <v>1</v>
      </c>
      <c r="Z57" s="102">
        <v>331361.39999999997</v>
      </c>
      <c r="AA57" s="102"/>
      <c r="AB57" s="102"/>
      <c r="AC57" s="227">
        <f>Z57+AA57+AB57</f>
        <v>331361.39999999997</v>
      </c>
      <c r="AD57" s="208">
        <v>3</v>
      </c>
      <c r="AE57" s="208">
        <v>5.18</v>
      </c>
      <c r="AF57" s="191">
        <v>1</v>
      </c>
      <c r="AG57" s="102">
        <v>342605.19999999995</v>
      </c>
      <c r="AH57" s="102"/>
      <c r="AI57" s="102"/>
      <c r="AJ57" s="227">
        <f t="shared" si="4"/>
        <v>342605.19999999995</v>
      </c>
    </row>
    <row r="58" spans="1:36" ht="25.5" x14ac:dyDescent="0.25">
      <c r="A58" s="208">
        <v>48</v>
      </c>
      <c r="B58" s="124" t="s">
        <v>4826</v>
      </c>
      <c r="C58" s="1524" t="s">
        <v>4827</v>
      </c>
      <c r="D58" s="1525" t="s">
        <v>4758</v>
      </c>
      <c r="E58" s="208">
        <v>4</v>
      </c>
      <c r="F58" s="208">
        <v>4.41</v>
      </c>
      <c r="G58" s="191">
        <v>1</v>
      </c>
      <c r="H58" s="102">
        <v>291677.40000000002</v>
      </c>
      <c r="I58" s="102"/>
      <c r="J58" s="102"/>
      <c r="K58" s="227">
        <f>H58+I58+J58</f>
        <v>291677.40000000002</v>
      </c>
      <c r="L58" s="208">
        <v>4.2699999999999996</v>
      </c>
      <c r="M58" s="191">
        <v>1</v>
      </c>
      <c r="N58" s="208">
        <v>282417.8</v>
      </c>
      <c r="O58" s="208"/>
      <c r="P58" s="208"/>
      <c r="Q58" s="227">
        <f>N58+O58+P58</f>
        <v>282417.8</v>
      </c>
      <c r="R58" s="227">
        <f t="shared" si="6"/>
        <v>0</v>
      </c>
      <c r="S58" s="227">
        <f t="shared" si="6"/>
        <v>9259.6000000000349</v>
      </c>
      <c r="T58" s="227">
        <f t="shared" si="6"/>
        <v>0</v>
      </c>
      <c r="U58" s="227">
        <f t="shared" si="6"/>
        <v>0</v>
      </c>
      <c r="V58" s="227">
        <f>S58+T58+U58</f>
        <v>9259.6000000000349</v>
      </c>
      <c r="W58" s="208">
        <v>5</v>
      </c>
      <c r="X58" s="208">
        <v>4.41</v>
      </c>
      <c r="Y58" s="191">
        <v>1</v>
      </c>
      <c r="Z58" s="102">
        <v>291677.40000000002</v>
      </c>
      <c r="AA58" s="102"/>
      <c r="AB58" s="102"/>
      <c r="AC58" s="227">
        <f>Z58+AA58+AB58</f>
        <v>291677.40000000002</v>
      </c>
      <c r="AD58" s="208">
        <v>6</v>
      </c>
      <c r="AE58" s="208">
        <v>4.55</v>
      </c>
      <c r="AF58" s="191">
        <v>1</v>
      </c>
      <c r="AG58" s="102">
        <v>300937</v>
      </c>
      <c r="AH58" s="102"/>
      <c r="AI58" s="102"/>
      <c r="AJ58" s="227">
        <f t="shared" si="4"/>
        <v>300937</v>
      </c>
    </row>
    <row r="59" spans="1:36" ht="38.25" x14ac:dyDescent="0.25">
      <c r="A59" s="208">
        <v>49</v>
      </c>
      <c r="B59" s="124" t="s">
        <v>4828</v>
      </c>
      <c r="C59" s="1524" t="s">
        <v>4829</v>
      </c>
      <c r="D59" s="1525" t="s">
        <v>4758</v>
      </c>
      <c r="E59" s="227">
        <v>5</v>
      </c>
      <c r="F59" s="227">
        <v>4.41</v>
      </c>
      <c r="G59" s="191">
        <v>1</v>
      </c>
      <c r="H59" s="191">
        <v>291677.40000000002</v>
      </c>
      <c r="I59" s="191"/>
      <c r="J59" s="191"/>
      <c r="K59" s="227">
        <f t="shared" ref="K59:K115" si="7">H59+I59+J59</f>
        <v>291677.40000000002</v>
      </c>
      <c r="L59" s="227">
        <v>4.41</v>
      </c>
      <c r="M59" s="191">
        <v>1</v>
      </c>
      <c r="N59" s="191">
        <v>291677.40000000002</v>
      </c>
      <c r="O59" s="191"/>
      <c r="P59" s="191"/>
      <c r="Q59" s="227">
        <f t="shared" ref="Q59:Q116" si="8">N59+O59+P59</f>
        <v>291677.40000000002</v>
      </c>
      <c r="R59" s="227">
        <f t="shared" si="6"/>
        <v>0</v>
      </c>
      <c r="S59" s="227">
        <f t="shared" si="6"/>
        <v>0</v>
      </c>
      <c r="T59" s="227">
        <f t="shared" si="6"/>
        <v>0</v>
      </c>
      <c r="U59" s="227">
        <f t="shared" si="6"/>
        <v>0</v>
      </c>
      <c r="V59" s="227">
        <f t="shared" ref="V59:V116" si="9">S59+T59+U59</f>
        <v>0</v>
      </c>
      <c r="W59" s="227">
        <v>6</v>
      </c>
      <c r="X59" s="227">
        <v>4.55</v>
      </c>
      <c r="Y59" s="191">
        <v>1</v>
      </c>
      <c r="Z59" s="191">
        <v>300937</v>
      </c>
      <c r="AA59" s="191"/>
      <c r="AB59" s="191"/>
      <c r="AC59" s="227">
        <f t="shared" ref="AC59:AC116" si="10">Z59+AA59+AB59</f>
        <v>300937</v>
      </c>
      <c r="AD59" s="227">
        <v>7</v>
      </c>
      <c r="AE59" s="227">
        <v>4.55</v>
      </c>
      <c r="AF59" s="191">
        <v>1</v>
      </c>
      <c r="AG59" s="191">
        <v>300937</v>
      </c>
      <c r="AH59" s="191"/>
      <c r="AI59" s="191"/>
      <c r="AJ59" s="227">
        <f t="shared" si="4"/>
        <v>300937</v>
      </c>
    </row>
    <row r="60" spans="1:36" ht="25.5" x14ac:dyDescent="0.25">
      <c r="A60" s="208">
        <v>50</v>
      </c>
      <c r="B60" s="124" t="s">
        <v>4830</v>
      </c>
      <c r="C60" s="1524" t="s">
        <v>4831</v>
      </c>
      <c r="D60" s="1525" t="s">
        <v>4764</v>
      </c>
      <c r="E60" s="227">
        <v>2</v>
      </c>
      <c r="F60" s="227">
        <v>3.42</v>
      </c>
      <c r="G60" s="191">
        <v>1</v>
      </c>
      <c r="H60" s="191">
        <v>226198.8</v>
      </c>
      <c r="I60" s="191"/>
      <c r="J60" s="191"/>
      <c r="K60" s="227">
        <f t="shared" si="7"/>
        <v>226198.8</v>
      </c>
      <c r="L60" s="227">
        <v>3.31</v>
      </c>
      <c r="M60" s="191">
        <v>1</v>
      </c>
      <c r="N60" s="191">
        <v>218923.4</v>
      </c>
      <c r="O60" s="191"/>
      <c r="P60" s="191"/>
      <c r="Q60" s="227">
        <f t="shared" si="8"/>
        <v>218923.4</v>
      </c>
      <c r="R60" s="227">
        <f t="shared" si="6"/>
        <v>0</v>
      </c>
      <c r="S60" s="227">
        <f t="shared" si="6"/>
        <v>7275.3999999999942</v>
      </c>
      <c r="T60" s="227">
        <f t="shared" si="6"/>
        <v>0</v>
      </c>
      <c r="U60" s="227">
        <f t="shared" si="6"/>
        <v>0</v>
      </c>
      <c r="V60" s="227">
        <f t="shared" si="9"/>
        <v>7275.3999999999942</v>
      </c>
      <c r="W60" s="227">
        <v>3</v>
      </c>
      <c r="X60" s="227">
        <v>3.53</v>
      </c>
      <c r="Y60" s="191">
        <v>1</v>
      </c>
      <c r="Z60" s="191">
        <v>233474.19999999998</v>
      </c>
      <c r="AA60" s="191"/>
      <c r="AB60" s="191"/>
      <c r="AC60" s="227">
        <f t="shared" si="10"/>
        <v>233474.19999999998</v>
      </c>
      <c r="AD60" s="227">
        <v>4</v>
      </c>
      <c r="AE60" s="227">
        <v>3.64</v>
      </c>
      <c r="AF60" s="191">
        <v>1</v>
      </c>
      <c r="AG60" s="191">
        <v>240749.6</v>
      </c>
      <c r="AH60" s="191"/>
      <c r="AI60" s="191"/>
      <c r="AJ60" s="227">
        <f t="shared" si="4"/>
        <v>240749.6</v>
      </c>
    </row>
    <row r="61" spans="1:36" ht="17.25" x14ac:dyDescent="0.25">
      <c r="A61" s="208">
        <v>51</v>
      </c>
      <c r="B61" s="124" t="s">
        <v>4832</v>
      </c>
      <c r="C61" s="1524" t="s">
        <v>4833</v>
      </c>
      <c r="D61" s="1525" t="s">
        <v>4755</v>
      </c>
      <c r="E61" s="227">
        <v>3</v>
      </c>
      <c r="F61" s="227">
        <v>5.18</v>
      </c>
      <c r="G61" s="191">
        <v>1</v>
      </c>
      <c r="H61" s="191">
        <v>342605.19999999995</v>
      </c>
      <c r="I61" s="191"/>
      <c r="J61" s="191"/>
      <c r="K61" s="227">
        <f t="shared" si="7"/>
        <v>342605.19999999995</v>
      </c>
      <c r="L61" s="227">
        <v>5.01</v>
      </c>
      <c r="M61" s="191">
        <v>1</v>
      </c>
      <c r="N61" s="191">
        <v>331361.39999999997</v>
      </c>
      <c r="O61" s="191"/>
      <c r="P61" s="191"/>
      <c r="Q61" s="227">
        <f t="shared" si="8"/>
        <v>331361.39999999997</v>
      </c>
      <c r="R61" s="227">
        <f t="shared" si="6"/>
        <v>0</v>
      </c>
      <c r="S61" s="227">
        <f t="shared" si="6"/>
        <v>11243.799999999988</v>
      </c>
      <c r="T61" s="227">
        <f t="shared" si="6"/>
        <v>0</v>
      </c>
      <c r="U61" s="227">
        <f t="shared" si="6"/>
        <v>0</v>
      </c>
      <c r="V61" s="227">
        <f t="shared" si="9"/>
        <v>11243.799999999988</v>
      </c>
      <c r="W61" s="227">
        <v>4</v>
      </c>
      <c r="X61" s="227">
        <v>5.35</v>
      </c>
      <c r="Y61" s="191">
        <v>1</v>
      </c>
      <c r="Z61" s="191">
        <v>353849</v>
      </c>
      <c r="AA61" s="191"/>
      <c r="AB61" s="191"/>
      <c r="AC61" s="227">
        <f t="shared" si="10"/>
        <v>353849</v>
      </c>
      <c r="AD61" s="227">
        <v>5</v>
      </c>
      <c r="AE61" s="227">
        <v>5.35</v>
      </c>
      <c r="AF61" s="191">
        <v>1</v>
      </c>
      <c r="AG61" s="191">
        <v>353849</v>
      </c>
      <c r="AH61" s="191"/>
      <c r="AI61" s="191"/>
      <c r="AJ61" s="227">
        <f t="shared" si="4"/>
        <v>353849</v>
      </c>
    </row>
    <row r="62" spans="1:36" ht="25.5" x14ac:dyDescent="0.25">
      <c r="A62" s="208">
        <v>52</v>
      </c>
      <c r="B62" s="124" t="s">
        <v>4834</v>
      </c>
      <c r="C62" s="1524" t="s">
        <v>4835</v>
      </c>
      <c r="D62" s="1525" t="s">
        <v>4758</v>
      </c>
      <c r="E62" s="227">
        <v>4</v>
      </c>
      <c r="F62" s="227">
        <v>4.41</v>
      </c>
      <c r="G62" s="191">
        <v>1</v>
      </c>
      <c r="H62" s="191">
        <v>291677.40000000002</v>
      </c>
      <c r="I62" s="191"/>
      <c r="J62" s="191"/>
      <c r="K62" s="227">
        <f t="shared" si="7"/>
        <v>291677.40000000002</v>
      </c>
      <c r="L62" s="227">
        <v>4.2699999999999996</v>
      </c>
      <c r="M62" s="191">
        <v>1</v>
      </c>
      <c r="N62" s="191">
        <v>282417.8</v>
      </c>
      <c r="O62" s="191"/>
      <c r="P62" s="191"/>
      <c r="Q62" s="227">
        <f t="shared" si="8"/>
        <v>282417.8</v>
      </c>
      <c r="R62" s="227">
        <f t="shared" si="6"/>
        <v>0</v>
      </c>
      <c r="S62" s="227">
        <f t="shared" si="6"/>
        <v>9259.6000000000349</v>
      </c>
      <c r="T62" s="227">
        <f t="shared" si="6"/>
        <v>0</v>
      </c>
      <c r="U62" s="227">
        <f t="shared" si="6"/>
        <v>0</v>
      </c>
      <c r="V62" s="227">
        <f t="shared" si="9"/>
        <v>9259.6000000000349</v>
      </c>
      <c r="W62" s="227">
        <v>5</v>
      </c>
      <c r="X62" s="227">
        <v>4.41</v>
      </c>
      <c r="Y62" s="191">
        <v>1</v>
      </c>
      <c r="Z62" s="191">
        <v>291677.40000000002</v>
      </c>
      <c r="AA62" s="191"/>
      <c r="AB62" s="191"/>
      <c r="AC62" s="227">
        <f t="shared" si="10"/>
        <v>291677.40000000002</v>
      </c>
      <c r="AD62" s="227">
        <v>6</v>
      </c>
      <c r="AE62" s="227">
        <v>4.55</v>
      </c>
      <c r="AF62" s="191">
        <v>1</v>
      </c>
      <c r="AG62" s="191">
        <v>300937</v>
      </c>
      <c r="AH62" s="191"/>
      <c r="AI62" s="191"/>
      <c r="AJ62" s="227">
        <f t="shared" si="4"/>
        <v>300937</v>
      </c>
    </row>
    <row r="63" spans="1:36" ht="25.5" x14ac:dyDescent="0.25">
      <c r="A63" s="208">
        <v>53</v>
      </c>
      <c r="B63" s="124" t="s">
        <v>4836</v>
      </c>
      <c r="C63" s="1524" t="s">
        <v>4835</v>
      </c>
      <c r="D63" s="1525" t="s">
        <v>4758</v>
      </c>
      <c r="E63" s="227">
        <v>8</v>
      </c>
      <c r="F63" s="227">
        <v>4.7</v>
      </c>
      <c r="G63" s="191">
        <v>1</v>
      </c>
      <c r="H63" s="191">
        <v>310858</v>
      </c>
      <c r="I63" s="191"/>
      <c r="J63" s="191"/>
      <c r="K63" s="227">
        <f t="shared" si="7"/>
        <v>310858</v>
      </c>
      <c r="L63" s="227">
        <v>4.55</v>
      </c>
      <c r="M63" s="191">
        <v>1</v>
      </c>
      <c r="N63" s="191">
        <v>300937</v>
      </c>
      <c r="O63" s="191"/>
      <c r="P63" s="191"/>
      <c r="Q63" s="227">
        <f t="shared" si="8"/>
        <v>300937</v>
      </c>
      <c r="R63" s="227">
        <f t="shared" si="6"/>
        <v>0</v>
      </c>
      <c r="S63" s="227">
        <f t="shared" si="6"/>
        <v>9921</v>
      </c>
      <c r="T63" s="227">
        <f t="shared" si="6"/>
        <v>0</v>
      </c>
      <c r="U63" s="227">
        <f t="shared" si="6"/>
        <v>0</v>
      </c>
      <c r="V63" s="227">
        <f t="shared" si="9"/>
        <v>9921</v>
      </c>
      <c r="W63" s="227">
        <v>9</v>
      </c>
      <c r="X63" s="227">
        <v>4.7</v>
      </c>
      <c r="Y63" s="191">
        <v>1</v>
      </c>
      <c r="Z63" s="191">
        <v>310858</v>
      </c>
      <c r="AA63" s="191"/>
      <c r="AB63" s="191"/>
      <c r="AC63" s="227">
        <f t="shared" si="10"/>
        <v>310858</v>
      </c>
      <c r="AD63" s="227">
        <v>10</v>
      </c>
      <c r="AE63" s="227">
        <v>4.8499999999999996</v>
      </c>
      <c r="AF63" s="191">
        <v>1</v>
      </c>
      <c r="AG63" s="191">
        <v>320779</v>
      </c>
      <c r="AH63" s="191"/>
      <c r="AI63" s="191"/>
      <c r="AJ63" s="227">
        <f t="shared" si="4"/>
        <v>320779</v>
      </c>
    </row>
    <row r="64" spans="1:36" ht="25.5" x14ac:dyDescent="0.25">
      <c r="A64" s="208">
        <v>54</v>
      </c>
      <c r="B64" s="124" t="s">
        <v>4837</v>
      </c>
      <c r="C64" s="1524" t="s">
        <v>4838</v>
      </c>
      <c r="D64" s="1525" t="s">
        <v>4764</v>
      </c>
      <c r="E64" s="227">
        <v>2</v>
      </c>
      <c r="F64" s="227">
        <v>3.42</v>
      </c>
      <c r="G64" s="191">
        <v>1</v>
      </c>
      <c r="H64" s="191">
        <v>226198.8</v>
      </c>
      <c r="I64" s="191"/>
      <c r="J64" s="191"/>
      <c r="K64" s="227">
        <f t="shared" si="7"/>
        <v>226198.8</v>
      </c>
      <c r="L64" s="227">
        <v>3.31</v>
      </c>
      <c r="M64" s="191">
        <v>1</v>
      </c>
      <c r="N64" s="191">
        <v>218923.4</v>
      </c>
      <c r="O64" s="191"/>
      <c r="P64" s="191"/>
      <c r="Q64" s="227">
        <f t="shared" si="8"/>
        <v>218923.4</v>
      </c>
      <c r="R64" s="227">
        <f t="shared" si="6"/>
        <v>0</v>
      </c>
      <c r="S64" s="227">
        <f t="shared" si="6"/>
        <v>7275.3999999999942</v>
      </c>
      <c r="T64" s="227">
        <f t="shared" si="6"/>
        <v>0</v>
      </c>
      <c r="U64" s="227">
        <f t="shared" si="6"/>
        <v>0</v>
      </c>
      <c r="V64" s="227">
        <f t="shared" si="9"/>
        <v>7275.3999999999942</v>
      </c>
      <c r="W64" s="227">
        <v>3</v>
      </c>
      <c r="X64" s="227">
        <v>3.53</v>
      </c>
      <c r="Y64" s="191">
        <v>1</v>
      </c>
      <c r="Z64" s="191">
        <v>233474.19999999998</v>
      </c>
      <c r="AA64" s="191"/>
      <c r="AB64" s="191"/>
      <c r="AC64" s="227">
        <f t="shared" si="10"/>
        <v>233474.19999999998</v>
      </c>
      <c r="AD64" s="227">
        <v>4</v>
      </c>
      <c r="AE64" s="227">
        <v>3.64</v>
      </c>
      <c r="AF64" s="191">
        <v>1</v>
      </c>
      <c r="AG64" s="191">
        <v>240749.6</v>
      </c>
      <c r="AH64" s="191"/>
      <c r="AI64" s="191"/>
      <c r="AJ64" s="227">
        <f t="shared" si="4"/>
        <v>240749.6</v>
      </c>
    </row>
    <row r="65" spans="1:36" ht="25.5" x14ac:dyDescent="0.25">
      <c r="A65" s="208">
        <v>55</v>
      </c>
      <c r="B65" s="124" t="s">
        <v>4839</v>
      </c>
      <c r="C65" s="1524" t="s">
        <v>4840</v>
      </c>
      <c r="D65" s="1525" t="s">
        <v>4755</v>
      </c>
      <c r="E65" s="227">
        <v>6</v>
      </c>
      <c r="F65" s="227">
        <v>5.52</v>
      </c>
      <c r="G65" s="191">
        <v>1</v>
      </c>
      <c r="H65" s="191">
        <v>365092.8</v>
      </c>
      <c r="I65" s="191"/>
      <c r="J65" s="191"/>
      <c r="K65" s="227">
        <f t="shared" si="7"/>
        <v>365092.8</v>
      </c>
      <c r="L65" s="227">
        <v>5.35</v>
      </c>
      <c r="M65" s="191">
        <v>1</v>
      </c>
      <c r="N65" s="191">
        <v>353849</v>
      </c>
      <c r="O65" s="191"/>
      <c r="P65" s="191"/>
      <c r="Q65" s="227">
        <f t="shared" si="8"/>
        <v>353849</v>
      </c>
      <c r="R65" s="227">
        <f t="shared" si="6"/>
        <v>0</v>
      </c>
      <c r="S65" s="227">
        <f t="shared" si="6"/>
        <v>11243.799999999988</v>
      </c>
      <c r="T65" s="227">
        <f t="shared" si="6"/>
        <v>0</v>
      </c>
      <c r="U65" s="227">
        <f t="shared" si="6"/>
        <v>0</v>
      </c>
      <c r="V65" s="227">
        <f t="shared" si="9"/>
        <v>11243.799999999988</v>
      </c>
      <c r="W65" s="227">
        <v>7</v>
      </c>
      <c r="X65" s="227">
        <v>5.52</v>
      </c>
      <c r="Y65" s="191">
        <v>1</v>
      </c>
      <c r="Z65" s="191">
        <v>365092.8</v>
      </c>
      <c r="AA65" s="191"/>
      <c r="AB65" s="191"/>
      <c r="AC65" s="227">
        <f t="shared" si="10"/>
        <v>365092.8</v>
      </c>
      <c r="AD65" s="227">
        <v>8</v>
      </c>
      <c r="AE65" s="227">
        <v>5.71</v>
      </c>
      <c r="AF65" s="191">
        <v>1</v>
      </c>
      <c r="AG65" s="191">
        <v>377659.4</v>
      </c>
      <c r="AH65" s="191"/>
      <c r="AI65" s="191"/>
      <c r="AJ65" s="227">
        <f t="shared" si="4"/>
        <v>377659.4</v>
      </c>
    </row>
    <row r="66" spans="1:36" ht="25.5" x14ac:dyDescent="0.25">
      <c r="A66" s="208">
        <v>56</v>
      </c>
      <c r="B66" s="124" t="s">
        <v>4841</v>
      </c>
      <c r="C66" s="1524" t="s">
        <v>4842</v>
      </c>
      <c r="D66" s="1525" t="s">
        <v>4758</v>
      </c>
      <c r="E66" s="227">
        <v>12</v>
      </c>
      <c r="F66" s="227">
        <v>4.8499999999999996</v>
      </c>
      <c r="G66" s="191">
        <v>1</v>
      </c>
      <c r="H66" s="191">
        <v>320779</v>
      </c>
      <c r="I66" s="191"/>
      <c r="J66" s="191"/>
      <c r="K66" s="227">
        <f t="shared" si="7"/>
        <v>320779</v>
      </c>
      <c r="L66" s="227">
        <v>4.8499999999999996</v>
      </c>
      <c r="M66" s="191">
        <v>1</v>
      </c>
      <c r="N66" s="191">
        <v>320779</v>
      </c>
      <c r="O66" s="191"/>
      <c r="P66" s="191"/>
      <c r="Q66" s="227">
        <f t="shared" si="8"/>
        <v>320779</v>
      </c>
      <c r="R66" s="227">
        <f t="shared" si="6"/>
        <v>0</v>
      </c>
      <c r="S66" s="227">
        <f t="shared" si="6"/>
        <v>0</v>
      </c>
      <c r="T66" s="227">
        <f t="shared" si="6"/>
        <v>0</v>
      </c>
      <c r="U66" s="227">
        <f t="shared" si="6"/>
        <v>0</v>
      </c>
      <c r="V66" s="227">
        <f t="shared" si="9"/>
        <v>0</v>
      </c>
      <c r="W66" s="227">
        <v>13</v>
      </c>
      <c r="X66" s="227">
        <v>5.01</v>
      </c>
      <c r="Y66" s="191">
        <v>1</v>
      </c>
      <c r="Z66" s="191">
        <v>331361.39999999997</v>
      </c>
      <c r="AA66" s="191"/>
      <c r="AB66" s="191"/>
      <c r="AC66" s="227">
        <f t="shared" si="10"/>
        <v>331361.39999999997</v>
      </c>
      <c r="AD66" s="227">
        <v>14</v>
      </c>
      <c r="AE66" s="227">
        <v>5.01</v>
      </c>
      <c r="AF66" s="191">
        <v>1</v>
      </c>
      <c r="AG66" s="191">
        <v>331361.39999999997</v>
      </c>
      <c r="AH66" s="191"/>
      <c r="AI66" s="191"/>
      <c r="AJ66" s="227">
        <f t="shared" si="4"/>
        <v>331361.39999999997</v>
      </c>
    </row>
    <row r="67" spans="1:36" ht="25.5" x14ac:dyDescent="0.25">
      <c r="A67" s="208">
        <v>57</v>
      </c>
      <c r="B67" s="124" t="s">
        <v>1429</v>
      </c>
      <c r="C67" s="1524" t="s">
        <v>4842</v>
      </c>
      <c r="D67" s="1525" t="s">
        <v>4758</v>
      </c>
      <c r="E67" s="227">
        <v>1</v>
      </c>
      <c r="F67" s="227">
        <v>4.01</v>
      </c>
      <c r="G67" s="191">
        <v>1</v>
      </c>
      <c r="H67" s="191">
        <v>265221.39999999997</v>
      </c>
      <c r="I67" s="191"/>
      <c r="J67" s="191"/>
      <c r="K67" s="227">
        <f t="shared" si="7"/>
        <v>265221.39999999997</v>
      </c>
      <c r="L67" s="227">
        <v>3.88</v>
      </c>
      <c r="M67" s="191">
        <v>1</v>
      </c>
      <c r="N67" s="191">
        <v>256623.19999999998</v>
      </c>
      <c r="O67" s="191"/>
      <c r="P67" s="191"/>
      <c r="Q67" s="227">
        <f t="shared" si="8"/>
        <v>256623.19999999998</v>
      </c>
      <c r="R67" s="227">
        <f t="shared" si="6"/>
        <v>0</v>
      </c>
      <c r="S67" s="227">
        <f t="shared" si="6"/>
        <v>8598.1999999999825</v>
      </c>
      <c r="T67" s="227">
        <f t="shared" si="6"/>
        <v>0</v>
      </c>
      <c r="U67" s="227">
        <f t="shared" si="6"/>
        <v>0</v>
      </c>
      <c r="V67" s="227">
        <f t="shared" si="9"/>
        <v>8598.1999999999825</v>
      </c>
      <c r="W67" s="227">
        <v>2</v>
      </c>
      <c r="X67" s="227">
        <v>4.1399999999999997</v>
      </c>
      <c r="Y67" s="191">
        <v>1</v>
      </c>
      <c r="Z67" s="191">
        <v>273819.59999999998</v>
      </c>
      <c r="AA67" s="191"/>
      <c r="AB67" s="191"/>
      <c r="AC67" s="227">
        <f t="shared" si="10"/>
        <v>273819.59999999998</v>
      </c>
      <c r="AD67" s="227">
        <v>3</v>
      </c>
      <c r="AE67" s="227">
        <v>4.2699999999999996</v>
      </c>
      <c r="AF67" s="191">
        <v>1</v>
      </c>
      <c r="AG67" s="191">
        <v>282417.8</v>
      </c>
      <c r="AH67" s="191"/>
      <c r="AI67" s="191"/>
      <c r="AJ67" s="227">
        <f t="shared" si="4"/>
        <v>282417.8</v>
      </c>
    </row>
    <row r="68" spans="1:36" ht="25.5" x14ac:dyDescent="0.25">
      <c r="A68" s="208">
        <v>58</v>
      </c>
      <c r="B68" s="124" t="s">
        <v>4843</v>
      </c>
      <c r="C68" s="1524" t="s">
        <v>4844</v>
      </c>
      <c r="D68" s="1525" t="s">
        <v>4764</v>
      </c>
      <c r="E68" s="227">
        <v>14</v>
      </c>
      <c r="F68" s="227">
        <v>4.13</v>
      </c>
      <c r="G68" s="191">
        <v>1</v>
      </c>
      <c r="H68" s="191">
        <v>273158.2</v>
      </c>
      <c r="I68" s="191"/>
      <c r="J68" s="191">
        <v>13657.910000000002</v>
      </c>
      <c r="K68" s="227">
        <f t="shared" si="7"/>
        <v>286816.11</v>
      </c>
      <c r="L68" s="227">
        <v>4.13</v>
      </c>
      <c r="M68" s="191">
        <v>1</v>
      </c>
      <c r="N68" s="191">
        <v>273158.2</v>
      </c>
      <c r="O68" s="191"/>
      <c r="P68" s="191">
        <v>13657.910000000002</v>
      </c>
      <c r="Q68" s="227">
        <f t="shared" si="8"/>
        <v>286816.11</v>
      </c>
      <c r="R68" s="227">
        <f t="shared" si="6"/>
        <v>0</v>
      </c>
      <c r="S68" s="227">
        <f t="shared" si="6"/>
        <v>0</v>
      </c>
      <c r="T68" s="227">
        <f t="shared" si="6"/>
        <v>0</v>
      </c>
      <c r="U68" s="227">
        <f t="shared" si="6"/>
        <v>0</v>
      </c>
      <c r="V68" s="227">
        <f t="shared" si="9"/>
        <v>0</v>
      </c>
      <c r="W68" s="227">
        <v>15</v>
      </c>
      <c r="X68" s="227">
        <v>4.13</v>
      </c>
      <c r="Y68" s="191">
        <v>1</v>
      </c>
      <c r="Z68" s="191">
        <v>273158.2</v>
      </c>
      <c r="AA68" s="191"/>
      <c r="AB68" s="191">
        <v>13657.910000000002</v>
      </c>
      <c r="AC68" s="227">
        <f t="shared" si="10"/>
        <v>286816.11</v>
      </c>
      <c r="AD68" s="227">
        <v>16</v>
      </c>
      <c r="AE68" s="227">
        <v>4.2699999999999996</v>
      </c>
      <c r="AF68" s="191">
        <v>1</v>
      </c>
      <c r="AG68" s="191">
        <v>282417.8</v>
      </c>
      <c r="AH68" s="191"/>
      <c r="AI68" s="191">
        <v>14120.89</v>
      </c>
      <c r="AJ68" s="227">
        <f t="shared" si="4"/>
        <v>296538.69</v>
      </c>
    </row>
    <row r="69" spans="1:36" ht="25.5" x14ac:dyDescent="0.25">
      <c r="A69" s="208">
        <v>59</v>
      </c>
      <c r="B69" s="124" t="s">
        <v>4845</v>
      </c>
      <c r="C69" s="1524" t="s">
        <v>4844</v>
      </c>
      <c r="D69" s="1525" t="s">
        <v>4764</v>
      </c>
      <c r="E69" s="227">
        <v>2</v>
      </c>
      <c r="F69" s="227">
        <v>3.42</v>
      </c>
      <c r="G69" s="191">
        <v>1</v>
      </c>
      <c r="H69" s="191">
        <v>226198.8</v>
      </c>
      <c r="I69" s="191"/>
      <c r="J69" s="191"/>
      <c r="K69" s="227">
        <f t="shared" si="7"/>
        <v>226198.8</v>
      </c>
      <c r="L69" s="227">
        <v>3.31</v>
      </c>
      <c r="M69" s="191">
        <v>1</v>
      </c>
      <c r="N69" s="191">
        <v>218923.4</v>
      </c>
      <c r="O69" s="191"/>
      <c r="P69" s="191"/>
      <c r="Q69" s="227">
        <f t="shared" si="8"/>
        <v>218923.4</v>
      </c>
      <c r="R69" s="227">
        <f t="shared" si="6"/>
        <v>0</v>
      </c>
      <c r="S69" s="227">
        <f t="shared" si="6"/>
        <v>7275.3999999999942</v>
      </c>
      <c r="T69" s="227">
        <f t="shared" si="6"/>
        <v>0</v>
      </c>
      <c r="U69" s="227">
        <f t="shared" si="6"/>
        <v>0</v>
      </c>
      <c r="V69" s="227">
        <f t="shared" si="9"/>
        <v>7275.3999999999942</v>
      </c>
      <c r="W69" s="227">
        <v>3</v>
      </c>
      <c r="X69" s="227">
        <v>3.53</v>
      </c>
      <c r="Y69" s="191">
        <v>1</v>
      </c>
      <c r="Z69" s="191">
        <v>233474.19999999998</v>
      </c>
      <c r="AA69" s="191"/>
      <c r="AB69" s="191"/>
      <c r="AC69" s="227">
        <f t="shared" si="10"/>
        <v>233474.19999999998</v>
      </c>
      <c r="AD69" s="227">
        <v>4</v>
      </c>
      <c r="AE69" s="227">
        <v>3.64</v>
      </c>
      <c r="AF69" s="191">
        <v>1</v>
      </c>
      <c r="AG69" s="191">
        <v>240749.6</v>
      </c>
      <c r="AH69" s="191"/>
      <c r="AI69" s="191"/>
      <c r="AJ69" s="227">
        <f t="shared" si="4"/>
        <v>240749.6</v>
      </c>
    </row>
    <row r="70" spans="1:36" ht="25.5" x14ac:dyDescent="0.25">
      <c r="A70" s="208">
        <v>60</v>
      </c>
      <c r="B70" s="124" t="s">
        <v>4846</v>
      </c>
      <c r="C70" s="1524" t="s">
        <v>4847</v>
      </c>
      <c r="D70" s="1525" t="s">
        <v>4768</v>
      </c>
      <c r="E70" s="227">
        <v>20</v>
      </c>
      <c r="F70" s="227">
        <v>2.2799999999999998</v>
      </c>
      <c r="G70" s="191">
        <v>1</v>
      </c>
      <c r="H70" s="191">
        <v>150799.19999999998</v>
      </c>
      <c r="I70" s="191"/>
      <c r="J70" s="191">
        <v>7539.9599999999991</v>
      </c>
      <c r="K70" s="227">
        <f t="shared" si="7"/>
        <v>158339.15999999997</v>
      </c>
      <c r="L70" s="227">
        <v>2.2799999999999998</v>
      </c>
      <c r="M70" s="191">
        <v>1</v>
      </c>
      <c r="N70" s="191">
        <v>150799.19999999998</v>
      </c>
      <c r="O70" s="191"/>
      <c r="P70" s="191">
        <v>7539.9599999999991</v>
      </c>
      <c r="Q70" s="227">
        <f t="shared" si="8"/>
        <v>158339.15999999997</v>
      </c>
      <c r="R70" s="227">
        <f t="shared" si="6"/>
        <v>0</v>
      </c>
      <c r="S70" s="227">
        <f t="shared" si="6"/>
        <v>0</v>
      </c>
      <c r="T70" s="227">
        <f t="shared" si="6"/>
        <v>0</v>
      </c>
      <c r="U70" s="227">
        <f t="shared" si="6"/>
        <v>0</v>
      </c>
      <c r="V70" s="227">
        <f t="shared" si="9"/>
        <v>0</v>
      </c>
      <c r="W70" s="227">
        <v>21</v>
      </c>
      <c r="X70" s="227">
        <v>2.2799999999999998</v>
      </c>
      <c r="Y70" s="191">
        <v>1</v>
      </c>
      <c r="Z70" s="191">
        <v>150799.19999999998</v>
      </c>
      <c r="AA70" s="191"/>
      <c r="AB70" s="191">
        <v>7539.9599999999991</v>
      </c>
      <c r="AC70" s="227">
        <f t="shared" si="10"/>
        <v>158339.15999999997</v>
      </c>
      <c r="AD70" s="227">
        <v>22</v>
      </c>
      <c r="AE70" s="227">
        <v>2.2799999999999998</v>
      </c>
      <c r="AF70" s="191">
        <v>1</v>
      </c>
      <c r="AG70" s="191">
        <v>150799.19999999998</v>
      </c>
      <c r="AH70" s="191"/>
      <c r="AI70" s="191">
        <v>7539.9599999999991</v>
      </c>
      <c r="AJ70" s="227">
        <f t="shared" si="4"/>
        <v>158339.15999999997</v>
      </c>
    </row>
    <row r="71" spans="1:36" ht="17.25" x14ac:dyDescent="0.25">
      <c r="A71" s="208">
        <v>61</v>
      </c>
      <c r="B71" s="124" t="s">
        <v>1602</v>
      </c>
      <c r="C71" s="1524" t="s">
        <v>4848</v>
      </c>
      <c r="D71" s="1525" t="s">
        <v>4755</v>
      </c>
      <c r="E71" s="227">
        <v>1</v>
      </c>
      <c r="F71" s="227">
        <v>4.8600000000000003</v>
      </c>
      <c r="G71" s="191">
        <v>1</v>
      </c>
      <c r="H71" s="191">
        <v>321440.40000000002</v>
      </c>
      <c r="I71" s="191"/>
      <c r="J71" s="191"/>
      <c r="K71" s="227">
        <f t="shared" si="7"/>
        <v>321440.40000000002</v>
      </c>
      <c r="L71" s="227">
        <v>4.7</v>
      </c>
      <c r="M71" s="191">
        <v>1</v>
      </c>
      <c r="N71" s="191">
        <v>310858</v>
      </c>
      <c r="O71" s="191"/>
      <c r="P71" s="191"/>
      <c r="Q71" s="227">
        <f t="shared" si="8"/>
        <v>310858</v>
      </c>
      <c r="R71" s="227">
        <f t="shared" si="6"/>
        <v>0</v>
      </c>
      <c r="S71" s="227">
        <f t="shared" si="6"/>
        <v>10582.400000000023</v>
      </c>
      <c r="T71" s="227">
        <f t="shared" si="6"/>
        <v>0</v>
      </c>
      <c r="U71" s="227">
        <f t="shared" si="6"/>
        <v>0</v>
      </c>
      <c r="V71" s="227">
        <f t="shared" si="9"/>
        <v>10582.400000000023</v>
      </c>
      <c r="W71" s="227">
        <v>2</v>
      </c>
      <c r="X71" s="227">
        <v>5.01</v>
      </c>
      <c r="Y71" s="191">
        <v>1</v>
      </c>
      <c r="Z71" s="191">
        <v>331361.39999999997</v>
      </c>
      <c r="AA71" s="191"/>
      <c r="AB71" s="191"/>
      <c r="AC71" s="227">
        <f t="shared" si="10"/>
        <v>331361.39999999997</v>
      </c>
      <c r="AD71" s="227">
        <v>3</v>
      </c>
      <c r="AE71" s="227">
        <v>5.18</v>
      </c>
      <c r="AF71" s="191">
        <v>1</v>
      </c>
      <c r="AG71" s="191">
        <v>342605.19999999995</v>
      </c>
      <c r="AH71" s="191"/>
      <c r="AI71" s="191"/>
      <c r="AJ71" s="227">
        <f t="shared" si="4"/>
        <v>342605.19999999995</v>
      </c>
    </row>
    <row r="72" spans="1:36" ht="25.5" x14ac:dyDescent="0.25">
      <c r="A72" s="208">
        <v>62</v>
      </c>
      <c r="B72" s="124" t="s">
        <v>4849</v>
      </c>
      <c r="C72" s="1524" t="s">
        <v>4850</v>
      </c>
      <c r="D72" s="1525" t="s">
        <v>4758</v>
      </c>
      <c r="E72" s="227">
        <v>14</v>
      </c>
      <c r="F72" s="227">
        <v>5.01</v>
      </c>
      <c r="G72" s="191">
        <v>1</v>
      </c>
      <c r="H72" s="191">
        <v>331361.39999999997</v>
      </c>
      <c r="I72" s="191"/>
      <c r="J72" s="191"/>
      <c r="K72" s="227">
        <f t="shared" si="7"/>
        <v>331361.39999999997</v>
      </c>
      <c r="L72" s="227">
        <v>5.01</v>
      </c>
      <c r="M72" s="191">
        <v>1</v>
      </c>
      <c r="N72" s="191">
        <v>331361.39999999997</v>
      </c>
      <c r="O72" s="191"/>
      <c r="P72" s="191"/>
      <c r="Q72" s="227">
        <f t="shared" si="8"/>
        <v>331361.39999999997</v>
      </c>
      <c r="R72" s="227">
        <f t="shared" ref="R72:U116" si="11">G72-M72</f>
        <v>0</v>
      </c>
      <c r="S72" s="227">
        <f t="shared" si="11"/>
        <v>0</v>
      </c>
      <c r="T72" s="227">
        <f t="shared" si="11"/>
        <v>0</v>
      </c>
      <c r="U72" s="227">
        <f t="shared" si="11"/>
        <v>0</v>
      </c>
      <c r="V72" s="227">
        <f t="shared" si="9"/>
        <v>0</v>
      </c>
      <c r="W72" s="227">
        <v>15</v>
      </c>
      <c r="X72" s="227">
        <v>5.01</v>
      </c>
      <c r="Y72" s="191">
        <v>1</v>
      </c>
      <c r="Z72" s="191">
        <v>331361.39999999997</v>
      </c>
      <c r="AA72" s="191"/>
      <c r="AB72" s="191"/>
      <c r="AC72" s="227">
        <f t="shared" si="10"/>
        <v>331361.39999999997</v>
      </c>
      <c r="AD72" s="227">
        <v>16</v>
      </c>
      <c r="AE72" s="227">
        <v>5.17</v>
      </c>
      <c r="AF72" s="191">
        <v>1</v>
      </c>
      <c r="AG72" s="191">
        <v>341943.8</v>
      </c>
      <c r="AH72" s="191"/>
      <c r="AI72" s="191"/>
      <c r="AJ72" s="227">
        <f t="shared" si="4"/>
        <v>341943.8</v>
      </c>
    </row>
    <row r="73" spans="1:36" ht="25.5" x14ac:dyDescent="0.25">
      <c r="A73" s="208">
        <v>63</v>
      </c>
      <c r="B73" s="124" t="s">
        <v>4851</v>
      </c>
      <c r="C73" s="1524" t="s">
        <v>4850</v>
      </c>
      <c r="D73" s="1525" t="s">
        <v>4758</v>
      </c>
      <c r="E73" s="227">
        <v>12</v>
      </c>
      <c r="F73" s="227">
        <v>4.8499999999999996</v>
      </c>
      <c r="G73" s="191">
        <v>1</v>
      </c>
      <c r="H73" s="191">
        <v>320779</v>
      </c>
      <c r="I73" s="191"/>
      <c r="J73" s="191"/>
      <c r="K73" s="227">
        <f t="shared" si="7"/>
        <v>320779</v>
      </c>
      <c r="L73" s="227">
        <v>4.8499999999999996</v>
      </c>
      <c r="M73" s="191">
        <v>1</v>
      </c>
      <c r="N73" s="191">
        <v>320779</v>
      </c>
      <c r="O73" s="191"/>
      <c r="P73" s="191"/>
      <c r="Q73" s="227">
        <f t="shared" si="8"/>
        <v>320779</v>
      </c>
      <c r="R73" s="227">
        <f t="shared" si="11"/>
        <v>0</v>
      </c>
      <c r="S73" s="227">
        <f t="shared" si="11"/>
        <v>0</v>
      </c>
      <c r="T73" s="227">
        <f t="shared" si="11"/>
        <v>0</v>
      </c>
      <c r="U73" s="227">
        <f t="shared" si="11"/>
        <v>0</v>
      </c>
      <c r="V73" s="227">
        <f t="shared" si="9"/>
        <v>0</v>
      </c>
      <c r="W73" s="227">
        <v>13</v>
      </c>
      <c r="X73" s="227">
        <v>5.01</v>
      </c>
      <c r="Y73" s="191">
        <v>1</v>
      </c>
      <c r="Z73" s="191">
        <v>331361.39999999997</v>
      </c>
      <c r="AA73" s="191"/>
      <c r="AB73" s="191"/>
      <c r="AC73" s="227">
        <f t="shared" si="10"/>
        <v>331361.39999999997</v>
      </c>
      <c r="AD73" s="227">
        <v>14</v>
      </c>
      <c r="AE73" s="227">
        <v>5.01</v>
      </c>
      <c r="AF73" s="191">
        <v>1</v>
      </c>
      <c r="AG73" s="191">
        <v>331361.39999999997</v>
      </c>
      <c r="AH73" s="191"/>
      <c r="AI73" s="191"/>
      <c r="AJ73" s="227">
        <f t="shared" si="4"/>
        <v>331361.39999999997</v>
      </c>
    </row>
    <row r="74" spans="1:36" ht="25.5" x14ac:dyDescent="0.25">
      <c r="A74" s="208">
        <v>64</v>
      </c>
      <c r="B74" s="124" t="s">
        <v>1602</v>
      </c>
      <c r="C74" s="1524" t="s">
        <v>4852</v>
      </c>
      <c r="D74" s="1525" t="s">
        <v>4764</v>
      </c>
      <c r="E74" s="227">
        <v>1</v>
      </c>
      <c r="F74" s="227">
        <v>3.31</v>
      </c>
      <c r="G74" s="191">
        <v>1</v>
      </c>
      <c r="H74" s="191">
        <v>218923.4</v>
      </c>
      <c r="I74" s="191"/>
      <c r="J74" s="191"/>
      <c r="K74" s="227">
        <f t="shared" si="7"/>
        <v>218923.4</v>
      </c>
      <c r="L74" s="227">
        <v>3.21</v>
      </c>
      <c r="M74" s="191">
        <v>1</v>
      </c>
      <c r="N74" s="191">
        <v>212309.4</v>
      </c>
      <c r="O74" s="191"/>
      <c r="P74" s="191"/>
      <c r="Q74" s="227">
        <f t="shared" si="8"/>
        <v>212309.4</v>
      </c>
      <c r="R74" s="227">
        <f t="shared" si="11"/>
        <v>0</v>
      </c>
      <c r="S74" s="227">
        <f t="shared" si="11"/>
        <v>6614</v>
      </c>
      <c r="T74" s="227">
        <f t="shared" si="11"/>
        <v>0</v>
      </c>
      <c r="U74" s="227">
        <f t="shared" si="11"/>
        <v>0</v>
      </c>
      <c r="V74" s="227">
        <f t="shared" si="9"/>
        <v>6614</v>
      </c>
      <c r="W74" s="227">
        <v>2</v>
      </c>
      <c r="X74" s="227">
        <v>3.42</v>
      </c>
      <c r="Y74" s="191">
        <v>1</v>
      </c>
      <c r="Z74" s="191">
        <v>226198.8</v>
      </c>
      <c r="AA74" s="191"/>
      <c r="AB74" s="191"/>
      <c r="AC74" s="227">
        <f t="shared" si="10"/>
        <v>226198.8</v>
      </c>
      <c r="AD74" s="227">
        <v>3</v>
      </c>
      <c r="AE74" s="227">
        <v>3.53</v>
      </c>
      <c r="AF74" s="191">
        <v>1</v>
      </c>
      <c r="AG74" s="191">
        <v>233474.19999999998</v>
      </c>
      <c r="AH74" s="191"/>
      <c r="AI74" s="191"/>
      <c r="AJ74" s="227">
        <f t="shared" si="4"/>
        <v>233474.19999999998</v>
      </c>
    </row>
    <row r="75" spans="1:36" ht="25.5" x14ac:dyDescent="0.25">
      <c r="A75" s="208">
        <v>65</v>
      </c>
      <c r="B75" s="124" t="s">
        <v>4853</v>
      </c>
      <c r="C75" s="1524" t="s">
        <v>4854</v>
      </c>
      <c r="D75" s="1525" t="s">
        <v>4755</v>
      </c>
      <c r="E75" s="227">
        <v>9</v>
      </c>
      <c r="F75" s="227">
        <v>5.71</v>
      </c>
      <c r="G75" s="191">
        <v>1</v>
      </c>
      <c r="H75" s="191">
        <v>377659.4</v>
      </c>
      <c r="I75" s="191">
        <v>56648.91</v>
      </c>
      <c r="J75" s="191"/>
      <c r="K75" s="227">
        <f t="shared" si="7"/>
        <v>434308.31000000006</v>
      </c>
      <c r="L75" s="227">
        <v>5.71</v>
      </c>
      <c r="M75" s="191">
        <v>1</v>
      </c>
      <c r="N75" s="191">
        <v>377659.4</v>
      </c>
      <c r="O75" s="191">
        <v>56648.91</v>
      </c>
      <c r="P75" s="191"/>
      <c r="Q75" s="227">
        <f t="shared" si="8"/>
        <v>434308.31000000006</v>
      </c>
      <c r="R75" s="227">
        <f t="shared" si="11"/>
        <v>0</v>
      </c>
      <c r="S75" s="227">
        <f t="shared" si="11"/>
        <v>0</v>
      </c>
      <c r="T75" s="227">
        <f t="shared" si="11"/>
        <v>0</v>
      </c>
      <c r="U75" s="227">
        <f t="shared" si="11"/>
        <v>0</v>
      </c>
      <c r="V75" s="227">
        <f t="shared" si="9"/>
        <v>0</v>
      </c>
      <c r="W75" s="227">
        <v>10</v>
      </c>
      <c r="X75" s="227">
        <v>5.89</v>
      </c>
      <c r="Y75" s="191">
        <v>1</v>
      </c>
      <c r="Z75" s="191">
        <v>389564.6</v>
      </c>
      <c r="AA75" s="191">
        <v>58434.689999999995</v>
      </c>
      <c r="AB75" s="191"/>
      <c r="AC75" s="227">
        <f t="shared" si="10"/>
        <v>447999.29</v>
      </c>
      <c r="AD75" s="227">
        <v>11</v>
      </c>
      <c r="AE75" s="227">
        <v>5.89</v>
      </c>
      <c r="AF75" s="191">
        <v>1</v>
      </c>
      <c r="AG75" s="191">
        <v>389564.6</v>
      </c>
      <c r="AH75" s="191">
        <v>58434.689999999995</v>
      </c>
      <c r="AI75" s="191"/>
      <c r="AJ75" s="227">
        <f t="shared" ref="AJ75:AJ86" si="12">AG75+AH75+AI75</f>
        <v>447999.29</v>
      </c>
    </row>
    <row r="76" spans="1:36" ht="25.5" x14ac:dyDescent="0.25">
      <c r="A76" s="208">
        <v>66</v>
      </c>
      <c r="B76" s="124" t="s">
        <v>4855</v>
      </c>
      <c r="C76" s="1524" t="s">
        <v>4856</v>
      </c>
      <c r="D76" s="1525" t="s">
        <v>4758</v>
      </c>
      <c r="E76" s="227">
        <v>9</v>
      </c>
      <c r="F76" s="227">
        <v>4.7</v>
      </c>
      <c r="G76" s="191">
        <v>1</v>
      </c>
      <c r="H76" s="191">
        <v>310858</v>
      </c>
      <c r="I76" s="191"/>
      <c r="J76" s="191">
        <v>15542.900000000001</v>
      </c>
      <c r="K76" s="227">
        <f t="shared" si="7"/>
        <v>326400.90000000002</v>
      </c>
      <c r="L76" s="227">
        <v>4.7</v>
      </c>
      <c r="M76" s="191">
        <v>1</v>
      </c>
      <c r="N76" s="191">
        <v>310858</v>
      </c>
      <c r="O76" s="191"/>
      <c r="P76" s="191">
        <v>15542.900000000001</v>
      </c>
      <c r="Q76" s="227">
        <f t="shared" si="8"/>
        <v>326400.90000000002</v>
      </c>
      <c r="R76" s="227">
        <f t="shared" si="11"/>
        <v>0</v>
      </c>
      <c r="S76" s="227">
        <f t="shared" si="11"/>
        <v>0</v>
      </c>
      <c r="T76" s="227">
        <f t="shared" si="11"/>
        <v>0</v>
      </c>
      <c r="U76" s="227">
        <f t="shared" si="11"/>
        <v>0</v>
      </c>
      <c r="V76" s="227">
        <f t="shared" si="9"/>
        <v>0</v>
      </c>
      <c r="W76" s="227">
        <v>10</v>
      </c>
      <c r="X76" s="227">
        <v>4.8499999999999996</v>
      </c>
      <c r="Y76" s="191">
        <v>1</v>
      </c>
      <c r="Z76" s="191">
        <v>320779</v>
      </c>
      <c r="AA76" s="191"/>
      <c r="AB76" s="191">
        <v>16038.95</v>
      </c>
      <c r="AC76" s="227">
        <f t="shared" si="10"/>
        <v>336817.95</v>
      </c>
      <c r="AD76" s="227">
        <v>11</v>
      </c>
      <c r="AE76" s="227">
        <v>4.8499999999999996</v>
      </c>
      <c r="AF76" s="191">
        <v>1</v>
      </c>
      <c r="AG76" s="191">
        <v>320779</v>
      </c>
      <c r="AH76" s="191"/>
      <c r="AI76" s="191">
        <v>16038.95</v>
      </c>
      <c r="AJ76" s="227">
        <f t="shared" si="12"/>
        <v>336817.95</v>
      </c>
    </row>
    <row r="77" spans="1:36" ht="25.5" x14ac:dyDescent="0.25">
      <c r="A77" s="208">
        <v>67</v>
      </c>
      <c r="B77" s="124" t="s">
        <v>1602</v>
      </c>
      <c r="C77" s="1524" t="s">
        <v>4857</v>
      </c>
      <c r="D77" s="1525" t="s">
        <v>4758</v>
      </c>
      <c r="E77" s="227">
        <v>1</v>
      </c>
      <c r="F77" s="227">
        <v>4.01</v>
      </c>
      <c r="G77" s="191">
        <v>1</v>
      </c>
      <c r="H77" s="191">
        <v>265221.39999999997</v>
      </c>
      <c r="I77" s="191"/>
      <c r="J77" s="191"/>
      <c r="K77" s="227">
        <f t="shared" si="7"/>
        <v>265221.39999999997</v>
      </c>
      <c r="L77" s="227">
        <v>3.88</v>
      </c>
      <c r="M77" s="191">
        <v>1</v>
      </c>
      <c r="N77" s="191">
        <v>256623.19999999998</v>
      </c>
      <c r="O77" s="191"/>
      <c r="P77" s="191"/>
      <c r="Q77" s="227">
        <f t="shared" si="8"/>
        <v>256623.19999999998</v>
      </c>
      <c r="R77" s="227">
        <f t="shared" si="11"/>
        <v>0</v>
      </c>
      <c r="S77" s="227">
        <f t="shared" si="11"/>
        <v>8598.1999999999825</v>
      </c>
      <c r="T77" s="227">
        <f t="shared" si="11"/>
        <v>0</v>
      </c>
      <c r="U77" s="227">
        <f t="shared" si="11"/>
        <v>0</v>
      </c>
      <c r="V77" s="227">
        <f t="shared" si="9"/>
        <v>8598.1999999999825</v>
      </c>
      <c r="W77" s="227">
        <v>2</v>
      </c>
      <c r="X77" s="227">
        <v>4.1399999999999997</v>
      </c>
      <c r="Y77" s="191">
        <v>1</v>
      </c>
      <c r="Z77" s="191">
        <v>273819.59999999998</v>
      </c>
      <c r="AA77" s="191"/>
      <c r="AB77" s="191"/>
      <c r="AC77" s="227">
        <f t="shared" si="10"/>
        <v>273819.59999999998</v>
      </c>
      <c r="AD77" s="227">
        <v>3</v>
      </c>
      <c r="AE77" s="227">
        <v>4.2699999999999996</v>
      </c>
      <c r="AF77" s="191">
        <v>1</v>
      </c>
      <c r="AG77" s="191">
        <v>282417.8</v>
      </c>
      <c r="AH77" s="191"/>
      <c r="AI77" s="191"/>
      <c r="AJ77" s="227">
        <f t="shared" si="12"/>
        <v>282417.8</v>
      </c>
    </row>
    <row r="78" spans="1:36" ht="25.5" x14ac:dyDescent="0.25">
      <c r="A78" s="208">
        <v>68</v>
      </c>
      <c r="B78" s="124" t="s">
        <v>4858</v>
      </c>
      <c r="C78" s="1524" t="s">
        <v>4859</v>
      </c>
      <c r="D78" s="1525" t="s">
        <v>4764</v>
      </c>
      <c r="E78" s="227">
        <v>2</v>
      </c>
      <c r="F78" s="227">
        <v>3.42</v>
      </c>
      <c r="G78" s="191">
        <v>1</v>
      </c>
      <c r="H78" s="191">
        <v>226198.8</v>
      </c>
      <c r="I78" s="191"/>
      <c r="J78" s="191"/>
      <c r="K78" s="227">
        <f t="shared" si="7"/>
        <v>226198.8</v>
      </c>
      <c r="L78" s="227">
        <v>3.31</v>
      </c>
      <c r="M78" s="191">
        <v>1</v>
      </c>
      <c r="N78" s="191">
        <v>218923.4</v>
      </c>
      <c r="O78" s="191"/>
      <c r="P78" s="191"/>
      <c r="Q78" s="227">
        <f t="shared" si="8"/>
        <v>218923.4</v>
      </c>
      <c r="R78" s="227">
        <f t="shared" si="11"/>
        <v>0</v>
      </c>
      <c r="S78" s="227">
        <f t="shared" si="11"/>
        <v>7275.3999999999942</v>
      </c>
      <c r="T78" s="227">
        <f t="shared" si="11"/>
        <v>0</v>
      </c>
      <c r="U78" s="227">
        <f t="shared" si="11"/>
        <v>0</v>
      </c>
      <c r="V78" s="227">
        <f t="shared" si="9"/>
        <v>7275.3999999999942</v>
      </c>
      <c r="W78" s="227">
        <v>3</v>
      </c>
      <c r="X78" s="227">
        <v>3.53</v>
      </c>
      <c r="Y78" s="191">
        <v>1</v>
      </c>
      <c r="Z78" s="191">
        <v>233474.19999999998</v>
      </c>
      <c r="AA78" s="191"/>
      <c r="AB78" s="191"/>
      <c r="AC78" s="227">
        <f t="shared" si="10"/>
        <v>233474.19999999998</v>
      </c>
      <c r="AD78" s="227">
        <v>4</v>
      </c>
      <c r="AE78" s="227">
        <v>3.64</v>
      </c>
      <c r="AF78" s="191">
        <v>1</v>
      </c>
      <c r="AG78" s="191">
        <v>240749.6</v>
      </c>
      <c r="AH78" s="191"/>
      <c r="AI78" s="191"/>
      <c r="AJ78" s="227">
        <f t="shared" si="12"/>
        <v>240749.6</v>
      </c>
    </row>
    <row r="79" spans="1:36" ht="25.5" x14ac:dyDescent="0.25">
      <c r="A79" s="208">
        <v>69</v>
      </c>
      <c r="B79" s="124" t="s">
        <v>4860</v>
      </c>
      <c r="C79" s="1524" t="s">
        <v>4859</v>
      </c>
      <c r="D79" s="1525" t="s">
        <v>4764</v>
      </c>
      <c r="E79" s="227">
        <v>2</v>
      </c>
      <c r="F79" s="227">
        <v>3.42</v>
      </c>
      <c r="G79" s="191">
        <v>1</v>
      </c>
      <c r="H79" s="191">
        <v>226198.8</v>
      </c>
      <c r="I79" s="191"/>
      <c r="J79" s="191"/>
      <c r="K79" s="227">
        <f t="shared" si="7"/>
        <v>226198.8</v>
      </c>
      <c r="L79" s="227">
        <v>3.31</v>
      </c>
      <c r="M79" s="191">
        <v>1</v>
      </c>
      <c r="N79" s="191">
        <v>218923.4</v>
      </c>
      <c r="O79" s="191"/>
      <c r="P79" s="191"/>
      <c r="Q79" s="227">
        <f t="shared" si="8"/>
        <v>218923.4</v>
      </c>
      <c r="R79" s="227">
        <f t="shared" si="11"/>
        <v>0</v>
      </c>
      <c r="S79" s="227">
        <f t="shared" si="11"/>
        <v>7275.3999999999942</v>
      </c>
      <c r="T79" s="227">
        <f t="shared" si="11"/>
        <v>0</v>
      </c>
      <c r="U79" s="227">
        <f t="shared" si="11"/>
        <v>0</v>
      </c>
      <c r="V79" s="227">
        <f t="shared" si="9"/>
        <v>7275.3999999999942</v>
      </c>
      <c r="W79" s="227">
        <v>3</v>
      </c>
      <c r="X79" s="227">
        <v>3.53</v>
      </c>
      <c r="Y79" s="191">
        <v>1</v>
      </c>
      <c r="Z79" s="191">
        <v>233474.19999999998</v>
      </c>
      <c r="AA79" s="191"/>
      <c r="AB79" s="191"/>
      <c r="AC79" s="227">
        <f t="shared" si="10"/>
        <v>233474.19999999998</v>
      </c>
      <c r="AD79" s="227">
        <v>4</v>
      </c>
      <c r="AE79" s="227">
        <v>3.64</v>
      </c>
      <c r="AF79" s="191">
        <v>1</v>
      </c>
      <c r="AG79" s="191">
        <v>240749.6</v>
      </c>
      <c r="AH79" s="191"/>
      <c r="AI79" s="191"/>
      <c r="AJ79" s="227">
        <f t="shared" si="12"/>
        <v>240749.6</v>
      </c>
    </row>
    <row r="80" spans="1:36" ht="25.5" x14ac:dyDescent="0.25">
      <c r="A80" s="208">
        <v>70</v>
      </c>
      <c r="B80" s="124" t="s">
        <v>4861</v>
      </c>
      <c r="C80" s="1524" t="s">
        <v>4859</v>
      </c>
      <c r="D80" s="1525" t="s">
        <v>4764</v>
      </c>
      <c r="E80" s="227">
        <v>2</v>
      </c>
      <c r="F80" s="227">
        <v>3.42</v>
      </c>
      <c r="G80" s="191">
        <v>1</v>
      </c>
      <c r="H80" s="191">
        <v>226198.8</v>
      </c>
      <c r="I80" s="191"/>
      <c r="J80" s="191"/>
      <c r="K80" s="227">
        <f t="shared" si="7"/>
        <v>226198.8</v>
      </c>
      <c r="L80" s="227">
        <v>3.31</v>
      </c>
      <c r="M80" s="191">
        <v>1</v>
      </c>
      <c r="N80" s="191">
        <v>218923.4</v>
      </c>
      <c r="O80" s="191"/>
      <c r="P80" s="191"/>
      <c r="Q80" s="227">
        <f t="shared" si="8"/>
        <v>218923.4</v>
      </c>
      <c r="R80" s="227">
        <f t="shared" si="11"/>
        <v>0</v>
      </c>
      <c r="S80" s="227">
        <f t="shared" si="11"/>
        <v>7275.3999999999942</v>
      </c>
      <c r="T80" s="227">
        <f t="shared" si="11"/>
        <v>0</v>
      </c>
      <c r="U80" s="227">
        <f t="shared" si="11"/>
        <v>0</v>
      </c>
      <c r="V80" s="227">
        <f t="shared" si="9"/>
        <v>7275.3999999999942</v>
      </c>
      <c r="W80" s="227">
        <v>3</v>
      </c>
      <c r="X80" s="227">
        <v>3.53</v>
      </c>
      <c r="Y80" s="191">
        <v>1</v>
      </c>
      <c r="Z80" s="191">
        <v>233474.19999999998</v>
      </c>
      <c r="AA80" s="191"/>
      <c r="AB80" s="191"/>
      <c r="AC80" s="227">
        <f t="shared" si="10"/>
        <v>233474.19999999998</v>
      </c>
      <c r="AD80" s="227">
        <v>4</v>
      </c>
      <c r="AE80" s="227">
        <v>3.64</v>
      </c>
      <c r="AF80" s="191">
        <v>1</v>
      </c>
      <c r="AG80" s="191">
        <v>240749.6</v>
      </c>
      <c r="AH80" s="191"/>
      <c r="AI80" s="191"/>
      <c r="AJ80" s="227">
        <f t="shared" si="12"/>
        <v>240749.6</v>
      </c>
    </row>
    <row r="81" spans="1:36" ht="25.5" x14ac:dyDescent="0.25">
      <c r="A81" s="208">
        <v>71</v>
      </c>
      <c r="B81" s="124" t="s">
        <v>4862</v>
      </c>
      <c r="C81" s="1524" t="s">
        <v>4863</v>
      </c>
      <c r="D81" s="1525" t="s">
        <v>4768</v>
      </c>
      <c r="E81" s="227">
        <v>3</v>
      </c>
      <c r="F81" s="227">
        <v>1.84</v>
      </c>
      <c r="G81" s="191">
        <v>1</v>
      </c>
      <c r="H81" s="191">
        <v>121697.60000000001</v>
      </c>
      <c r="I81" s="191"/>
      <c r="J81" s="191"/>
      <c r="K81" s="227">
        <f t="shared" si="7"/>
        <v>121697.60000000001</v>
      </c>
      <c r="L81" s="227">
        <v>1.79</v>
      </c>
      <c r="M81" s="191">
        <v>1</v>
      </c>
      <c r="N81" s="191">
        <v>118390.6</v>
      </c>
      <c r="O81" s="191"/>
      <c r="P81" s="191"/>
      <c r="Q81" s="227">
        <f t="shared" si="8"/>
        <v>118390.6</v>
      </c>
      <c r="R81" s="227">
        <f t="shared" si="11"/>
        <v>0</v>
      </c>
      <c r="S81" s="227">
        <f t="shared" si="11"/>
        <v>3307</v>
      </c>
      <c r="T81" s="227">
        <f t="shared" si="11"/>
        <v>0</v>
      </c>
      <c r="U81" s="227">
        <f t="shared" si="11"/>
        <v>0</v>
      </c>
      <c r="V81" s="227">
        <f t="shared" si="9"/>
        <v>3307</v>
      </c>
      <c r="W81" s="227">
        <v>4</v>
      </c>
      <c r="X81" s="227">
        <v>1.9</v>
      </c>
      <c r="Y81" s="191">
        <v>1</v>
      </c>
      <c r="Z81" s="191">
        <v>125666</v>
      </c>
      <c r="AA81" s="191"/>
      <c r="AB81" s="191"/>
      <c r="AC81" s="227">
        <f t="shared" si="10"/>
        <v>125666</v>
      </c>
      <c r="AD81" s="227">
        <v>5</v>
      </c>
      <c r="AE81" s="227">
        <v>1.9</v>
      </c>
      <c r="AF81" s="191">
        <v>1</v>
      </c>
      <c r="AG81" s="191">
        <v>125666</v>
      </c>
      <c r="AH81" s="191"/>
      <c r="AI81" s="191"/>
      <c r="AJ81" s="227">
        <f t="shared" si="12"/>
        <v>125666</v>
      </c>
    </row>
    <row r="82" spans="1:36" ht="38.25" x14ac:dyDescent="0.25">
      <c r="A82" s="208">
        <v>72</v>
      </c>
      <c r="B82" s="124" t="s">
        <v>4864</v>
      </c>
      <c r="C82" s="1524" t="s">
        <v>4865</v>
      </c>
      <c r="D82" s="1525" t="s">
        <v>4755</v>
      </c>
      <c r="E82" s="227">
        <v>16</v>
      </c>
      <c r="F82" s="227">
        <v>6.29</v>
      </c>
      <c r="G82" s="191">
        <v>1</v>
      </c>
      <c r="H82" s="191">
        <v>416020.6</v>
      </c>
      <c r="I82" s="191"/>
      <c r="J82" s="191"/>
      <c r="K82" s="227">
        <f t="shared" si="7"/>
        <v>416020.6</v>
      </c>
      <c r="L82" s="227">
        <v>6.09</v>
      </c>
      <c r="M82" s="191">
        <v>1</v>
      </c>
      <c r="N82" s="191">
        <v>402792.6</v>
      </c>
      <c r="O82" s="191"/>
      <c r="P82" s="191"/>
      <c r="Q82" s="227">
        <f t="shared" si="8"/>
        <v>402792.6</v>
      </c>
      <c r="R82" s="227">
        <f t="shared" si="11"/>
        <v>0</v>
      </c>
      <c r="S82" s="227">
        <f t="shared" si="11"/>
        <v>13228</v>
      </c>
      <c r="T82" s="227">
        <f t="shared" si="11"/>
        <v>0</v>
      </c>
      <c r="U82" s="227">
        <f t="shared" si="11"/>
        <v>0</v>
      </c>
      <c r="V82" s="227">
        <f t="shared" si="9"/>
        <v>13228</v>
      </c>
      <c r="W82" s="227">
        <v>17</v>
      </c>
      <c r="X82" s="227">
        <v>6.29</v>
      </c>
      <c r="Y82" s="191">
        <v>1</v>
      </c>
      <c r="Z82" s="191">
        <v>416020.6</v>
      </c>
      <c r="AA82" s="191"/>
      <c r="AB82" s="191"/>
      <c r="AC82" s="227">
        <f t="shared" si="10"/>
        <v>416020.6</v>
      </c>
      <c r="AD82" s="227">
        <v>18</v>
      </c>
      <c r="AE82" s="227">
        <v>6.29</v>
      </c>
      <c r="AF82" s="191">
        <v>1</v>
      </c>
      <c r="AG82" s="191">
        <v>416020.6</v>
      </c>
      <c r="AH82" s="191"/>
      <c r="AI82" s="191"/>
      <c r="AJ82" s="227">
        <f t="shared" si="12"/>
        <v>416020.6</v>
      </c>
    </row>
    <row r="83" spans="1:36" ht="51" x14ac:dyDescent="0.25">
      <c r="A83" s="208">
        <v>73</v>
      </c>
      <c r="B83" s="124" t="s">
        <v>4866</v>
      </c>
      <c r="C83" s="1524" t="s">
        <v>4867</v>
      </c>
      <c r="D83" s="1525" t="s">
        <v>4758</v>
      </c>
      <c r="E83" s="227">
        <v>2</v>
      </c>
      <c r="F83" s="227">
        <v>4.1399999999999997</v>
      </c>
      <c r="G83" s="191">
        <v>1</v>
      </c>
      <c r="H83" s="191">
        <v>273819.59999999998</v>
      </c>
      <c r="I83" s="191"/>
      <c r="J83" s="191"/>
      <c r="K83" s="227">
        <f t="shared" si="7"/>
        <v>273819.59999999998</v>
      </c>
      <c r="L83" s="227">
        <v>4.01</v>
      </c>
      <c r="M83" s="191">
        <v>1</v>
      </c>
      <c r="N83" s="191">
        <v>265221.39999999997</v>
      </c>
      <c r="O83" s="191"/>
      <c r="P83" s="191"/>
      <c r="Q83" s="227">
        <f t="shared" si="8"/>
        <v>265221.39999999997</v>
      </c>
      <c r="R83" s="227">
        <f t="shared" si="11"/>
        <v>0</v>
      </c>
      <c r="S83" s="227">
        <f t="shared" si="11"/>
        <v>8598.2000000000116</v>
      </c>
      <c r="T83" s="227">
        <f t="shared" si="11"/>
        <v>0</v>
      </c>
      <c r="U83" s="227">
        <f t="shared" si="11"/>
        <v>0</v>
      </c>
      <c r="V83" s="227">
        <f t="shared" si="9"/>
        <v>8598.2000000000116</v>
      </c>
      <c r="W83" s="227">
        <v>3</v>
      </c>
      <c r="X83" s="227">
        <v>4.2699999999999996</v>
      </c>
      <c r="Y83" s="191">
        <v>1</v>
      </c>
      <c r="Z83" s="191">
        <v>282417.8</v>
      </c>
      <c r="AA83" s="191"/>
      <c r="AB83" s="191"/>
      <c r="AC83" s="227">
        <f t="shared" si="10"/>
        <v>282417.8</v>
      </c>
      <c r="AD83" s="227">
        <v>4</v>
      </c>
      <c r="AE83" s="227">
        <v>4.41</v>
      </c>
      <c r="AF83" s="191">
        <v>1</v>
      </c>
      <c r="AG83" s="191">
        <v>291677.40000000002</v>
      </c>
      <c r="AH83" s="191"/>
      <c r="AI83" s="191"/>
      <c r="AJ83" s="227">
        <f t="shared" si="12"/>
        <v>291677.40000000002</v>
      </c>
    </row>
    <row r="84" spans="1:36" ht="51" x14ac:dyDescent="0.25">
      <c r="A84" s="208">
        <v>74</v>
      </c>
      <c r="B84" s="124" t="s">
        <v>4868</v>
      </c>
      <c r="C84" s="1524" t="s">
        <v>4869</v>
      </c>
      <c r="D84" s="1525" t="s">
        <v>4758</v>
      </c>
      <c r="E84" s="227">
        <v>3</v>
      </c>
      <c r="F84" s="227">
        <v>4.2699999999999996</v>
      </c>
      <c r="G84" s="191">
        <v>1</v>
      </c>
      <c r="H84" s="191">
        <v>282417.8</v>
      </c>
      <c r="I84" s="191"/>
      <c r="J84" s="191"/>
      <c r="K84" s="227">
        <f t="shared" si="7"/>
        <v>282417.8</v>
      </c>
      <c r="L84" s="227">
        <v>4.1399999999999997</v>
      </c>
      <c r="M84" s="191">
        <v>1</v>
      </c>
      <c r="N84" s="191">
        <v>273819.59999999998</v>
      </c>
      <c r="O84" s="191"/>
      <c r="P84" s="191"/>
      <c r="Q84" s="227">
        <f t="shared" si="8"/>
        <v>273819.59999999998</v>
      </c>
      <c r="R84" s="227">
        <f t="shared" si="11"/>
        <v>0</v>
      </c>
      <c r="S84" s="227">
        <f t="shared" si="11"/>
        <v>8598.2000000000116</v>
      </c>
      <c r="T84" s="227">
        <f t="shared" si="11"/>
        <v>0</v>
      </c>
      <c r="U84" s="227">
        <f t="shared" si="11"/>
        <v>0</v>
      </c>
      <c r="V84" s="227">
        <f t="shared" si="9"/>
        <v>8598.2000000000116</v>
      </c>
      <c r="W84" s="227">
        <v>4</v>
      </c>
      <c r="X84" s="227">
        <v>4.41</v>
      </c>
      <c r="Y84" s="191">
        <v>1</v>
      </c>
      <c r="Z84" s="191">
        <v>291677.40000000002</v>
      </c>
      <c r="AA84" s="191"/>
      <c r="AB84" s="191"/>
      <c r="AC84" s="227">
        <f t="shared" si="10"/>
        <v>291677.40000000002</v>
      </c>
      <c r="AD84" s="227">
        <v>5</v>
      </c>
      <c r="AE84" s="227">
        <v>4.41</v>
      </c>
      <c r="AF84" s="191">
        <v>1</v>
      </c>
      <c r="AG84" s="191">
        <v>291677.40000000002</v>
      </c>
      <c r="AH84" s="191"/>
      <c r="AI84" s="191"/>
      <c r="AJ84" s="227">
        <f t="shared" si="12"/>
        <v>291677.40000000002</v>
      </c>
    </row>
    <row r="85" spans="1:36" ht="51" x14ac:dyDescent="0.25">
      <c r="A85" s="208">
        <v>75</v>
      </c>
      <c r="B85" s="124" t="s">
        <v>1429</v>
      </c>
      <c r="C85" s="1524" t="s">
        <v>4870</v>
      </c>
      <c r="D85" s="1525" t="s">
        <v>4764</v>
      </c>
      <c r="E85" s="227">
        <v>1</v>
      </c>
      <c r="F85" s="227">
        <v>3.31</v>
      </c>
      <c r="G85" s="191">
        <v>1</v>
      </c>
      <c r="H85" s="191">
        <v>218923.4</v>
      </c>
      <c r="I85" s="191"/>
      <c r="J85" s="191"/>
      <c r="K85" s="227">
        <f t="shared" si="7"/>
        <v>218923.4</v>
      </c>
      <c r="L85" s="227">
        <v>3.21</v>
      </c>
      <c r="M85" s="191">
        <v>1</v>
      </c>
      <c r="N85" s="191">
        <v>212309.4</v>
      </c>
      <c r="O85" s="191"/>
      <c r="P85" s="191"/>
      <c r="Q85" s="227">
        <f t="shared" si="8"/>
        <v>212309.4</v>
      </c>
      <c r="R85" s="227">
        <f t="shared" si="11"/>
        <v>0</v>
      </c>
      <c r="S85" s="227">
        <f t="shared" si="11"/>
        <v>6614</v>
      </c>
      <c r="T85" s="227">
        <f t="shared" si="11"/>
        <v>0</v>
      </c>
      <c r="U85" s="227">
        <f t="shared" si="11"/>
        <v>0</v>
      </c>
      <c r="V85" s="227">
        <f t="shared" si="9"/>
        <v>6614</v>
      </c>
      <c r="W85" s="227">
        <v>2</v>
      </c>
      <c r="X85" s="227">
        <v>3.42</v>
      </c>
      <c r="Y85" s="191">
        <v>1</v>
      </c>
      <c r="Z85" s="191">
        <v>226198.8</v>
      </c>
      <c r="AA85" s="191"/>
      <c r="AB85" s="191"/>
      <c r="AC85" s="227">
        <f t="shared" si="10"/>
        <v>226198.8</v>
      </c>
      <c r="AD85" s="227">
        <v>3</v>
      </c>
      <c r="AE85" s="227">
        <v>3.53</v>
      </c>
      <c r="AF85" s="191">
        <v>1</v>
      </c>
      <c r="AG85" s="191">
        <v>233474.19999999998</v>
      </c>
      <c r="AH85" s="191"/>
      <c r="AI85" s="191"/>
      <c r="AJ85" s="227">
        <f t="shared" si="12"/>
        <v>233474.19999999998</v>
      </c>
    </row>
    <row r="86" spans="1:36" ht="38.25" x14ac:dyDescent="0.25">
      <c r="A86" s="208">
        <v>76</v>
      </c>
      <c r="B86" s="124" t="s">
        <v>4871</v>
      </c>
      <c r="C86" s="1524" t="s">
        <v>4872</v>
      </c>
      <c r="D86" s="1525" t="s">
        <v>4758</v>
      </c>
      <c r="E86" s="227">
        <v>5</v>
      </c>
      <c r="F86" s="227">
        <v>4.41</v>
      </c>
      <c r="G86" s="191">
        <v>1</v>
      </c>
      <c r="H86" s="191">
        <v>291677.40000000002</v>
      </c>
      <c r="I86" s="191"/>
      <c r="J86" s="191"/>
      <c r="K86" s="227">
        <f t="shared" si="7"/>
        <v>291677.40000000002</v>
      </c>
      <c r="L86" s="227">
        <v>4.41</v>
      </c>
      <c r="M86" s="191">
        <v>1</v>
      </c>
      <c r="N86" s="191">
        <v>291677.40000000002</v>
      </c>
      <c r="O86" s="191"/>
      <c r="P86" s="191"/>
      <c r="Q86" s="227">
        <f t="shared" si="8"/>
        <v>291677.40000000002</v>
      </c>
      <c r="R86" s="227">
        <f t="shared" si="11"/>
        <v>0</v>
      </c>
      <c r="S86" s="227">
        <f t="shared" si="11"/>
        <v>0</v>
      </c>
      <c r="T86" s="227">
        <f t="shared" si="11"/>
        <v>0</v>
      </c>
      <c r="U86" s="227">
        <f t="shared" si="11"/>
        <v>0</v>
      </c>
      <c r="V86" s="227">
        <f t="shared" si="9"/>
        <v>0</v>
      </c>
      <c r="W86" s="227">
        <v>6</v>
      </c>
      <c r="X86" s="227">
        <v>4.55</v>
      </c>
      <c r="Y86" s="191">
        <v>1</v>
      </c>
      <c r="Z86" s="191">
        <v>300937</v>
      </c>
      <c r="AA86" s="191"/>
      <c r="AB86" s="191"/>
      <c r="AC86" s="227">
        <f t="shared" si="10"/>
        <v>300937</v>
      </c>
      <c r="AD86" s="227">
        <v>7</v>
      </c>
      <c r="AE86" s="227">
        <v>4.55</v>
      </c>
      <c r="AF86" s="191">
        <v>1</v>
      </c>
      <c r="AG86" s="191">
        <v>300937</v>
      </c>
      <c r="AH86" s="191"/>
      <c r="AI86" s="191"/>
      <c r="AJ86" s="227">
        <f t="shared" si="12"/>
        <v>300937</v>
      </c>
    </row>
    <row r="87" spans="1:36" ht="51" x14ac:dyDescent="0.25">
      <c r="A87" s="208">
        <v>77</v>
      </c>
      <c r="B87" s="124" t="s">
        <v>4873</v>
      </c>
      <c r="C87" s="1524" t="s">
        <v>4874</v>
      </c>
      <c r="D87" s="1525" t="s">
        <v>4758</v>
      </c>
      <c r="E87" s="208">
        <v>6</v>
      </c>
      <c r="F87" s="208">
        <v>4.55</v>
      </c>
      <c r="G87" s="191">
        <v>1</v>
      </c>
      <c r="H87" s="102">
        <v>300937</v>
      </c>
      <c r="I87" s="102"/>
      <c r="J87" s="102"/>
      <c r="K87" s="227">
        <f t="shared" si="7"/>
        <v>300937</v>
      </c>
      <c r="L87" s="208">
        <v>4.41</v>
      </c>
      <c r="M87" s="191">
        <v>1</v>
      </c>
      <c r="N87" s="208">
        <v>291677.40000000002</v>
      </c>
      <c r="O87" s="208"/>
      <c r="P87" s="208"/>
      <c r="Q87" s="227">
        <f t="shared" si="8"/>
        <v>291677.40000000002</v>
      </c>
      <c r="R87" s="227">
        <f t="shared" si="11"/>
        <v>0</v>
      </c>
      <c r="S87" s="227">
        <f t="shared" si="11"/>
        <v>9259.5999999999767</v>
      </c>
      <c r="T87" s="227">
        <f t="shared" si="11"/>
        <v>0</v>
      </c>
      <c r="U87" s="227">
        <f t="shared" si="11"/>
        <v>0</v>
      </c>
      <c r="V87" s="227">
        <f t="shared" si="9"/>
        <v>9259.5999999999767</v>
      </c>
      <c r="W87" s="208">
        <v>7</v>
      </c>
      <c r="X87" s="208">
        <v>4.55</v>
      </c>
      <c r="Y87" s="191">
        <v>1</v>
      </c>
      <c r="Z87" s="102">
        <v>300937</v>
      </c>
      <c r="AA87" s="102"/>
      <c r="AB87" s="102"/>
      <c r="AC87" s="227">
        <f t="shared" si="10"/>
        <v>300937</v>
      </c>
      <c r="AD87" s="208">
        <v>8</v>
      </c>
      <c r="AE87" s="208">
        <v>4.7</v>
      </c>
      <c r="AF87" s="191">
        <v>1</v>
      </c>
      <c r="AG87" s="102">
        <v>310858</v>
      </c>
      <c r="AH87" s="102"/>
      <c r="AI87" s="102"/>
      <c r="AJ87" s="227">
        <f>AG87+AH87+AI87</f>
        <v>310858</v>
      </c>
    </row>
    <row r="88" spans="1:36" ht="51" x14ac:dyDescent="0.25">
      <c r="A88" s="208">
        <v>78</v>
      </c>
      <c r="B88" s="124" t="s">
        <v>4875</v>
      </c>
      <c r="C88" s="1524" t="s">
        <v>4874</v>
      </c>
      <c r="D88" s="1525" t="s">
        <v>4758</v>
      </c>
      <c r="E88" s="208">
        <v>7</v>
      </c>
      <c r="F88" s="208">
        <v>4.55</v>
      </c>
      <c r="G88" s="191">
        <v>1</v>
      </c>
      <c r="H88" s="102">
        <v>300937</v>
      </c>
      <c r="I88" s="102"/>
      <c r="J88" s="102"/>
      <c r="K88" s="227">
        <f t="shared" si="7"/>
        <v>300937</v>
      </c>
      <c r="L88" s="208">
        <v>4.55</v>
      </c>
      <c r="M88" s="191">
        <v>1</v>
      </c>
      <c r="N88" s="208">
        <v>300937</v>
      </c>
      <c r="O88" s="208"/>
      <c r="P88" s="208"/>
      <c r="Q88" s="227">
        <f t="shared" si="8"/>
        <v>300937</v>
      </c>
      <c r="R88" s="227">
        <f t="shared" si="11"/>
        <v>0</v>
      </c>
      <c r="S88" s="227">
        <f t="shared" si="11"/>
        <v>0</v>
      </c>
      <c r="T88" s="227">
        <f t="shared" si="11"/>
        <v>0</v>
      </c>
      <c r="U88" s="227">
        <f t="shared" si="11"/>
        <v>0</v>
      </c>
      <c r="V88" s="227">
        <f t="shared" si="9"/>
        <v>0</v>
      </c>
      <c r="W88" s="208">
        <v>8</v>
      </c>
      <c r="X88" s="208">
        <v>4.7</v>
      </c>
      <c r="Y88" s="191">
        <v>1</v>
      </c>
      <c r="Z88" s="102">
        <v>310858</v>
      </c>
      <c r="AA88" s="102"/>
      <c r="AB88" s="102"/>
      <c r="AC88" s="227">
        <f t="shared" si="10"/>
        <v>310858</v>
      </c>
      <c r="AD88" s="208">
        <v>9</v>
      </c>
      <c r="AE88" s="208">
        <v>4.7</v>
      </c>
      <c r="AF88" s="191">
        <v>1</v>
      </c>
      <c r="AG88" s="102">
        <v>310858</v>
      </c>
      <c r="AH88" s="102"/>
      <c r="AI88" s="102"/>
      <c r="AJ88" s="227">
        <f>AG88+AH88+AI88</f>
        <v>310858</v>
      </c>
    </row>
    <row r="89" spans="1:36" ht="51" x14ac:dyDescent="0.25">
      <c r="A89" s="208">
        <v>79</v>
      </c>
      <c r="B89" s="124" t="s">
        <v>4876</v>
      </c>
      <c r="C89" s="1524" t="s">
        <v>4877</v>
      </c>
      <c r="D89" s="1525" t="s">
        <v>4764</v>
      </c>
      <c r="E89" s="208">
        <v>2</v>
      </c>
      <c r="F89" s="208">
        <v>3.42</v>
      </c>
      <c r="G89" s="191">
        <v>1</v>
      </c>
      <c r="H89" s="102">
        <v>226198.8</v>
      </c>
      <c r="I89" s="102"/>
      <c r="J89" s="102"/>
      <c r="K89" s="227">
        <f t="shared" si="7"/>
        <v>226198.8</v>
      </c>
      <c r="L89" s="208">
        <v>3.31</v>
      </c>
      <c r="M89" s="191">
        <v>1</v>
      </c>
      <c r="N89" s="208">
        <v>218923.4</v>
      </c>
      <c r="O89" s="208"/>
      <c r="P89" s="208"/>
      <c r="Q89" s="227">
        <f t="shared" si="8"/>
        <v>218923.4</v>
      </c>
      <c r="R89" s="227">
        <f t="shared" si="11"/>
        <v>0</v>
      </c>
      <c r="S89" s="227">
        <f t="shared" si="11"/>
        <v>7275.3999999999942</v>
      </c>
      <c r="T89" s="227">
        <f t="shared" si="11"/>
        <v>0</v>
      </c>
      <c r="U89" s="227">
        <f t="shared" si="11"/>
        <v>0</v>
      </c>
      <c r="V89" s="227">
        <f t="shared" si="9"/>
        <v>7275.3999999999942</v>
      </c>
      <c r="W89" s="208">
        <v>3</v>
      </c>
      <c r="X89" s="208">
        <v>3.53</v>
      </c>
      <c r="Y89" s="191">
        <v>1</v>
      </c>
      <c r="Z89" s="102">
        <v>233474.19999999998</v>
      </c>
      <c r="AA89" s="102"/>
      <c r="AB89" s="102"/>
      <c r="AC89" s="227">
        <f t="shared" si="10"/>
        <v>233474.19999999998</v>
      </c>
      <c r="AD89" s="208">
        <v>4</v>
      </c>
      <c r="AE89" s="208">
        <v>3.64</v>
      </c>
      <c r="AF89" s="191">
        <v>1</v>
      </c>
      <c r="AG89" s="102">
        <v>240749.6</v>
      </c>
      <c r="AH89" s="102"/>
      <c r="AI89" s="102"/>
      <c r="AJ89" s="227">
        <f>AG89+AH89+AI89</f>
        <v>240749.6</v>
      </c>
    </row>
    <row r="90" spans="1:36" ht="17.25" x14ac:dyDescent="0.25">
      <c r="A90" s="208">
        <v>80</v>
      </c>
      <c r="B90" s="124" t="s">
        <v>1602</v>
      </c>
      <c r="C90" s="1524" t="s">
        <v>4878</v>
      </c>
      <c r="D90" s="1525" t="s">
        <v>4755</v>
      </c>
      <c r="E90" s="227">
        <v>1</v>
      </c>
      <c r="F90" s="227">
        <v>4.8600000000000003</v>
      </c>
      <c r="G90" s="191">
        <v>1</v>
      </c>
      <c r="H90" s="191">
        <v>321440.40000000002</v>
      </c>
      <c r="I90" s="191"/>
      <c r="J90" s="191"/>
      <c r="K90" s="227">
        <f t="shared" si="7"/>
        <v>321440.40000000002</v>
      </c>
      <c r="L90" s="227">
        <v>4.7</v>
      </c>
      <c r="M90" s="191">
        <v>1</v>
      </c>
      <c r="N90" s="191">
        <v>310858</v>
      </c>
      <c r="O90" s="191"/>
      <c r="P90" s="191"/>
      <c r="Q90" s="227">
        <f t="shared" si="8"/>
        <v>310858</v>
      </c>
      <c r="R90" s="227">
        <f t="shared" si="11"/>
        <v>0</v>
      </c>
      <c r="S90" s="227">
        <f t="shared" si="11"/>
        <v>10582.400000000023</v>
      </c>
      <c r="T90" s="227">
        <f t="shared" si="11"/>
        <v>0</v>
      </c>
      <c r="U90" s="227">
        <f t="shared" si="11"/>
        <v>0</v>
      </c>
      <c r="V90" s="227">
        <f t="shared" si="9"/>
        <v>10582.400000000023</v>
      </c>
      <c r="W90" s="227">
        <v>2</v>
      </c>
      <c r="X90" s="227">
        <v>5.01</v>
      </c>
      <c r="Y90" s="191">
        <v>1</v>
      </c>
      <c r="Z90" s="191">
        <v>331361.39999999997</v>
      </c>
      <c r="AA90" s="191"/>
      <c r="AB90" s="191"/>
      <c r="AC90" s="227">
        <f t="shared" si="10"/>
        <v>331361.39999999997</v>
      </c>
      <c r="AD90" s="227">
        <v>3</v>
      </c>
      <c r="AE90" s="227">
        <v>5.18</v>
      </c>
      <c r="AF90" s="191">
        <v>1</v>
      </c>
      <c r="AG90" s="191">
        <v>342605.19999999995</v>
      </c>
      <c r="AH90" s="191"/>
      <c r="AI90" s="191"/>
      <c r="AJ90" s="227">
        <f t="shared" ref="AJ90:AJ116" si="13">AG90+AH90+AI90</f>
        <v>342605.19999999995</v>
      </c>
    </row>
    <row r="91" spans="1:36" ht="25.5" x14ac:dyDescent="0.25">
      <c r="A91" s="208">
        <v>81</v>
      </c>
      <c r="B91" s="124" t="s">
        <v>4879</v>
      </c>
      <c r="C91" s="1524" t="s">
        <v>4880</v>
      </c>
      <c r="D91" s="1525" t="s">
        <v>4758</v>
      </c>
      <c r="E91" s="227">
        <v>2</v>
      </c>
      <c r="F91" s="227">
        <v>4.1399999999999997</v>
      </c>
      <c r="G91" s="191">
        <v>1</v>
      </c>
      <c r="H91" s="191">
        <v>273819.59999999998</v>
      </c>
      <c r="I91" s="191"/>
      <c r="J91" s="191"/>
      <c r="K91" s="227">
        <f t="shared" si="7"/>
        <v>273819.59999999998</v>
      </c>
      <c r="L91" s="227">
        <v>4.01</v>
      </c>
      <c r="M91" s="191">
        <v>1</v>
      </c>
      <c r="N91" s="191">
        <v>265221.39999999997</v>
      </c>
      <c r="O91" s="191"/>
      <c r="P91" s="191"/>
      <c r="Q91" s="227">
        <f t="shared" si="8"/>
        <v>265221.39999999997</v>
      </c>
      <c r="R91" s="227">
        <f t="shared" si="11"/>
        <v>0</v>
      </c>
      <c r="S91" s="227">
        <f t="shared" si="11"/>
        <v>8598.2000000000116</v>
      </c>
      <c r="T91" s="227">
        <f t="shared" si="11"/>
        <v>0</v>
      </c>
      <c r="U91" s="227">
        <f t="shared" si="11"/>
        <v>0</v>
      </c>
      <c r="V91" s="227">
        <f t="shared" si="9"/>
        <v>8598.2000000000116</v>
      </c>
      <c r="W91" s="227">
        <v>3</v>
      </c>
      <c r="X91" s="227">
        <v>4.2699999999999996</v>
      </c>
      <c r="Y91" s="191">
        <v>1</v>
      </c>
      <c r="Z91" s="191">
        <v>282417.8</v>
      </c>
      <c r="AA91" s="191"/>
      <c r="AB91" s="191"/>
      <c r="AC91" s="227">
        <f t="shared" si="10"/>
        <v>282417.8</v>
      </c>
      <c r="AD91" s="227">
        <v>4</v>
      </c>
      <c r="AE91" s="227">
        <v>4.41</v>
      </c>
      <c r="AF91" s="191">
        <v>1</v>
      </c>
      <c r="AG91" s="191">
        <v>291677.40000000002</v>
      </c>
      <c r="AH91" s="191"/>
      <c r="AI91" s="191"/>
      <c r="AJ91" s="227">
        <f t="shared" si="13"/>
        <v>291677.40000000002</v>
      </c>
    </row>
    <row r="92" spans="1:36" ht="25.5" x14ac:dyDescent="0.25">
      <c r="A92" s="208">
        <v>82</v>
      </c>
      <c r="B92" s="124" t="s">
        <v>1602</v>
      </c>
      <c r="C92" s="1524" t="s">
        <v>4881</v>
      </c>
      <c r="D92" s="1525" t="s">
        <v>4764</v>
      </c>
      <c r="E92" s="227">
        <v>1</v>
      </c>
      <c r="F92" s="227">
        <v>3.31</v>
      </c>
      <c r="G92" s="191">
        <v>1</v>
      </c>
      <c r="H92" s="191">
        <v>218923.4</v>
      </c>
      <c r="I92" s="191"/>
      <c r="J92" s="191"/>
      <c r="K92" s="227">
        <f t="shared" si="7"/>
        <v>218923.4</v>
      </c>
      <c r="L92" s="227">
        <v>3.21</v>
      </c>
      <c r="M92" s="191">
        <v>1</v>
      </c>
      <c r="N92" s="191">
        <v>212309.4</v>
      </c>
      <c r="O92" s="191"/>
      <c r="P92" s="191"/>
      <c r="Q92" s="227">
        <f t="shared" si="8"/>
        <v>212309.4</v>
      </c>
      <c r="R92" s="227">
        <f t="shared" si="11"/>
        <v>0</v>
      </c>
      <c r="S92" s="227">
        <f t="shared" si="11"/>
        <v>6614</v>
      </c>
      <c r="T92" s="227">
        <f t="shared" si="11"/>
        <v>0</v>
      </c>
      <c r="U92" s="227">
        <f t="shared" si="11"/>
        <v>0</v>
      </c>
      <c r="V92" s="227">
        <f t="shared" si="9"/>
        <v>6614</v>
      </c>
      <c r="W92" s="227">
        <v>2</v>
      </c>
      <c r="X92" s="227">
        <v>3.42</v>
      </c>
      <c r="Y92" s="191">
        <v>1</v>
      </c>
      <c r="Z92" s="191">
        <v>226198.8</v>
      </c>
      <c r="AA92" s="191"/>
      <c r="AB92" s="191"/>
      <c r="AC92" s="227">
        <f t="shared" si="10"/>
        <v>226198.8</v>
      </c>
      <c r="AD92" s="227">
        <v>3</v>
      </c>
      <c r="AE92" s="227">
        <v>3.53</v>
      </c>
      <c r="AF92" s="191">
        <v>1</v>
      </c>
      <c r="AG92" s="191">
        <v>233474.19999999998</v>
      </c>
      <c r="AH92" s="191"/>
      <c r="AI92" s="191"/>
      <c r="AJ92" s="227">
        <f t="shared" si="13"/>
        <v>233474.19999999998</v>
      </c>
    </row>
    <row r="93" spans="1:36" ht="25.5" x14ac:dyDescent="0.25">
      <c r="A93" s="208">
        <v>83</v>
      </c>
      <c r="B93" s="124" t="s">
        <v>4882</v>
      </c>
      <c r="C93" s="1524" t="s">
        <v>4883</v>
      </c>
      <c r="D93" s="1525" t="s">
        <v>4768</v>
      </c>
      <c r="E93" s="227">
        <v>10</v>
      </c>
      <c r="F93" s="227">
        <v>2.08</v>
      </c>
      <c r="G93" s="191">
        <v>1</v>
      </c>
      <c r="H93" s="191">
        <v>137571.20000000001</v>
      </c>
      <c r="I93" s="191"/>
      <c r="J93" s="191"/>
      <c r="K93" s="227">
        <f t="shared" si="7"/>
        <v>137571.20000000001</v>
      </c>
      <c r="L93" s="227">
        <v>2.02</v>
      </c>
      <c r="M93" s="191">
        <v>1</v>
      </c>
      <c r="N93" s="191">
        <v>133602.79999999999</v>
      </c>
      <c r="O93" s="191"/>
      <c r="P93" s="191"/>
      <c r="Q93" s="227">
        <f t="shared" si="8"/>
        <v>133602.79999999999</v>
      </c>
      <c r="R93" s="227">
        <f t="shared" si="11"/>
        <v>0</v>
      </c>
      <c r="S93" s="227">
        <f t="shared" si="11"/>
        <v>3968.4000000000233</v>
      </c>
      <c r="T93" s="227">
        <f t="shared" si="11"/>
        <v>0</v>
      </c>
      <c r="U93" s="227">
        <f t="shared" si="11"/>
        <v>0</v>
      </c>
      <c r="V93" s="227">
        <f t="shared" si="9"/>
        <v>3968.4000000000233</v>
      </c>
      <c r="W93" s="227">
        <v>11</v>
      </c>
      <c r="X93" s="227">
        <v>2.08</v>
      </c>
      <c r="Y93" s="191">
        <v>1</v>
      </c>
      <c r="Z93" s="191">
        <v>137571.20000000001</v>
      </c>
      <c r="AA93" s="191"/>
      <c r="AB93" s="191"/>
      <c r="AC93" s="227">
        <f t="shared" si="10"/>
        <v>137571.20000000001</v>
      </c>
      <c r="AD93" s="227">
        <v>12</v>
      </c>
      <c r="AE93" s="227">
        <v>2.08</v>
      </c>
      <c r="AF93" s="191">
        <v>1</v>
      </c>
      <c r="AG93" s="191">
        <v>137571.20000000001</v>
      </c>
      <c r="AH93" s="191"/>
      <c r="AI93" s="191"/>
      <c r="AJ93" s="227">
        <f t="shared" si="13"/>
        <v>137571.20000000001</v>
      </c>
    </row>
    <row r="94" spans="1:36" ht="25.5" x14ac:dyDescent="0.25">
      <c r="A94" s="208">
        <v>84</v>
      </c>
      <c r="B94" s="124" t="s">
        <v>4884</v>
      </c>
      <c r="C94" s="1524" t="s">
        <v>4885</v>
      </c>
      <c r="D94" s="1525" t="s">
        <v>4755</v>
      </c>
      <c r="E94" s="227">
        <v>6</v>
      </c>
      <c r="F94" s="227">
        <v>5.52</v>
      </c>
      <c r="G94" s="191">
        <v>1</v>
      </c>
      <c r="H94" s="191">
        <v>365092.8</v>
      </c>
      <c r="I94" s="191"/>
      <c r="J94" s="191"/>
      <c r="K94" s="227">
        <f t="shared" si="7"/>
        <v>365092.8</v>
      </c>
      <c r="L94" s="227">
        <v>5.35</v>
      </c>
      <c r="M94" s="191">
        <v>1</v>
      </c>
      <c r="N94" s="191">
        <v>353849</v>
      </c>
      <c r="O94" s="191"/>
      <c r="P94" s="191"/>
      <c r="Q94" s="227">
        <f t="shared" si="8"/>
        <v>353849</v>
      </c>
      <c r="R94" s="227">
        <f t="shared" si="11"/>
        <v>0</v>
      </c>
      <c r="S94" s="227">
        <f t="shared" si="11"/>
        <v>11243.799999999988</v>
      </c>
      <c r="T94" s="227">
        <f t="shared" si="11"/>
        <v>0</v>
      </c>
      <c r="U94" s="227">
        <f t="shared" si="11"/>
        <v>0</v>
      </c>
      <c r="V94" s="227">
        <f t="shared" si="9"/>
        <v>11243.799999999988</v>
      </c>
      <c r="W94" s="227">
        <v>7</v>
      </c>
      <c r="X94" s="227">
        <v>5.52</v>
      </c>
      <c r="Y94" s="191">
        <v>1</v>
      </c>
      <c r="Z94" s="191">
        <v>365092.8</v>
      </c>
      <c r="AA94" s="191"/>
      <c r="AB94" s="191"/>
      <c r="AC94" s="227">
        <f t="shared" si="10"/>
        <v>365092.8</v>
      </c>
      <c r="AD94" s="227">
        <v>8</v>
      </c>
      <c r="AE94" s="227">
        <v>5.71</v>
      </c>
      <c r="AF94" s="191">
        <v>1</v>
      </c>
      <c r="AG94" s="191">
        <v>377659.4</v>
      </c>
      <c r="AH94" s="191"/>
      <c r="AI94" s="191"/>
      <c r="AJ94" s="227">
        <f t="shared" si="13"/>
        <v>377659.4</v>
      </c>
    </row>
    <row r="95" spans="1:36" ht="38.25" x14ac:dyDescent="0.25">
      <c r="A95" s="208">
        <v>85</v>
      </c>
      <c r="B95" s="124" t="s">
        <v>4886</v>
      </c>
      <c r="C95" s="1524" t="s">
        <v>4887</v>
      </c>
      <c r="D95" s="1525" t="s">
        <v>4758</v>
      </c>
      <c r="E95" s="227">
        <v>3</v>
      </c>
      <c r="F95" s="227">
        <v>4.2699999999999996</v>
      </c>
      <c r="G95" s="191">
        <v>1</v>
      </c>
      <c r="H95" s="191">
        <v>282417.8</v>
      </c>
      <c r="I95" s="191"/>
      <c r="J95" s="191"/>
      <c r="K95" s="227">
        <f t="shared" si="7"/>
        <v>282417.8</v>
      </c>
      <c r="L95" s="227">
        <v>4.1399999999999997</v>
      </c>
      <c r="M95" s="191">
        <v>1</v>
      </c>
      <c r="N95" s="191">
        <v>273819.59999999998</v>
      </c>
      <c r="O95" s="191"/>
      <c r="P95" s="191"/>
      <c r="Q95" s="227">
        <f t="shared" si="8"/>
        <v>273819.59999999998</v>
      </c>
      <c r="R95" s="227">
        <f t="shared" si="11"/>
        <v>0</v>
      </c>
      <c r="S95" s="227">
        <f t="shared" si="11"/>
        <v>8598.2000000000116</v>
      </c>
      <c r="T95" s="227">
        <f t="shared" si="11"/>
        <v>0</v>
      </c>
      <c r="U95" s="227">
        <f t="shared" si="11"/>
        <v>0</v>
      </c>
      <c r="V95" s="227">
        <f t="shared" si="9"/>
        <v>8598.2000000000116</v>
      </c>
      <c r="W95" s="227">
        <v>4</v>
      </c>
      <c r="X95" s="227">
        <v>4.41</v>
      </c>
      <c r="Y95" s="191">
        <v>1</v>
      </c>
      <c r="Z95" s="191">
        <v>291677.40000000002</v>
      </c>
      <c r="AA95" s="191"/>
      <c r="AB95" s="191"/>
      <c r="AC95" s="227">
        <f t="shared" si="10"/>
        <v>291677.40000000002</v>
      </c>
      <c r="AD95" s="227">
        <v>5</v>
      </c>
      <c r="AE95" s="227">
        <v>4.41</v>
      </c>
      <c r="AF95" s="191">
        <v>1</v>
      </c>
      <c r="AG95" s="191">
        <v>291677.40000000002</v>
      </c>
      <c r="AH95" s="191"/>
      <c r="AI95" s="191"/>
      <c r="AJ95" s="227">
        <f t="shared" si="13"/>
        <v>291677.40000000002</v>
      </c>
    </row>
    <row r="96" spans="1:36" ht="38.25" x14ac:dyDescent="0.25">
      <c r="A96" s="208">
        <v>86</v>
      </c>
      <c r="B96" s="124" t="s">
        <v>4888</v>
      </c>
      <c r="C96" s="1524" t="s">
        <v>4889</v>
      </c>
      <c r="D96" s="1525" t="s">
        <v>4764</v>
      </c>
      <c r="E96" s="227">
        <v>2</v>
      </c>
      <c r="F96" s="227">
        <v>3.42</v>
      </c>
      <c r="G96" s="191">
        <v>1</v>
      </c>
      <c r="H96" s="191">
        <v>226198.8</v>
      </c>
      <c r="I96" s="191"/>
      <c r="J96" s="191"/>
      <c r="K96" s="227">
        <f t="shared" si="7"/>
        <v>226198.8</v>
      </c>
      <c r="L96" s="227">
        <v>3.31</v>
      </c>
      <c r="M96" s="191">
        <v>1</v>
      </c>
      <c r="N96" s="191">
        <v>218923.4</v>
      </c>
      <c r="O96" s="191"/>
      <c r="P96" s="191"/>
      <c r="Q96" s="227">
        <f t="shared" si="8"/>
        <v>218923.4</v>
      </c>
      <c r="R96" s="227">
        <f t="shared" si="11"/>
        <v>0</v>
      </c>
      <c r="S96" s="227">
        <f t="shared" si="11"/>
        <v>7275.3999999999942</v>
      </c>
      <c r="T96" s="227">
        <f t="shared" si="11"/>
        <v>0</v>
      </c>
      <c r="U96" s="227">
        <f t="shared" si="11"/>
        <v>0</v>
      </c>
      <c r="V96" s="227">
        <f t="shared" si="9"/>
        <v>7275.3999999999942</v>
      </c>
      <c r="W96" s="227">
        <v>3</v>
      </c>
      <c r="X96" s="227">
        <v>3.53</v>
      </c>
      <c r="Y96" s="191">
        <v>1</v>
      </c>
      <c r="Z96" s="191">
        <v>233474.19999999998</v>
      </c>
      <c r="AA96" s="191"/>
      <c r="AB96" s="191"/>
      <c r="AC96" s="227">
        <f t="shared" si="10"/>
        <v>233474.19999999998</v>
      </c>
      <c r="AD96" s="227">
        <v>4</v>
      </c>
      <c r="AE96" s="227">
        <v>3.64</v>
      </c>
      <c r="AF96" s="191">
        <v>1</v>
      </c>
      <c r="AG96" s="191">
        <v>240749.6</v>
      </c>
      <c r="AH96" s="191"/>
      <c r="AI96" s="191"/>
      <c r="AJ96" s="227">
        <f t="shared" si="13"/>
        <v>240749.6</v>
      </c>
    </row>
    <row r="97" spans="1:36" ht="17.25" x14ac:dyDescent="0.25">
      <c r="A97" s="208">
        <v>87</v>
      </c>
      <c r="B97" s="124" t="s">
        <v>4890</v>
      </c>
      <c r="C97" s="1524" t="s">
        <v>4891</v>
      </c>
      <c r="D97" s="1525" t="s">
        <v>4755</v>
      </c>
      <c r="E97" s="227">
        <v>6</v>
      </c>
      <c r="F97" s="227">
        <v>5.52</v>
      </c>
      <c r="G97" s="191">
        <v>1</v>
      </c>
      <c r="H97" s="191">
        <v>365092.8</v>
      </c>
      <c r="I97" s="191"/>
      <c r="J97" s="191"/>
      <c r="K97" s="227">
        <f t="shared" si="7"/>
        <v>365092.8</v>
      </c>
      <c r="L97" s="227">
        <v>5.35</v>
      </c>
      <c r="M97" s="191">
        <v>1</v>
      </c>
      <c r="N97" s="191">
        <v>353849</v>
      </c>
      <c r="O97" s="191"/>
      <c r="P97" s="191"/>
      <c r="Q97" s="227">
        <f t="shared" si="8"/>
        <v>353849</v>
      </c>
      <c r="R97" s="227">
        <f t="shared" si="11"/>
        <v>0</v>
      </c>
      <c r="S97" s="227">
        <f t="shared" si="11"/>
        <v>11243.799999999988</v>
      </c>
      <c r="T97" s="227">
        <f t="shared" si="11"/>
        <v>0</v>
      </c>
      <c r="U97" s="227">
        <f t="shared" si="11"/>
        <v>0</v>
      </c>
      <c r="V97" s="227">
        <f t="shared" si="9"/>
        <v>11243.799999999988</v>
      </c>
      <c r="W97" s="227">
        <v>7</v>
      </c>
      <c r="X97" s="227">
        <v>5.52</v>
      </c>
      <c r="Y97" s="191">
        <v>1</v>
      </c>
      <c r="Z97" s="191">
        <v>365092.8</v>
      </c>
      <c r="AA97" s="191"/>
      <c r="AB97" s="191"/>
      <c r="AC97" s="227">
        <f t="shared" si="10"/>
        <v>365092.8</v>
      </c>
      <c r="AD97" s="227">
        <v>8</v>
      </c>
      <c r="AE97" s="227">
        <v>5.71</v>
      </c>
      <c r="AF97" s="191">
        <v>1</v>
      </c>
      <c r="AG97" s="191">
        <v>377659.4</v>
      </c>
      <c r="AH97" s="191"/>
      <c r="AI97" s="191"/>
      <c r="AJ97" s="227">
        <f t="shared" si="13"/>
        <v>377659.4</v>
      </c>
    </row>
    <row r="98" spans="1:36" ht="25.5" x14ac:dyDescent="0.25">
      <c r="A98" s="208">
        <v>88</v>
      </c>
      <c r="B98" s="124" t="s">
        <v>4892</v>
      </c>
      <c r="C98" s="1524" t="s">
        <v>4893</v>
      </c>
      <c r="D98" s="1525" t="s">
        <v>4758</v>
      </c>
      <c r="E98" s="227">
        <v>3</v>
      </c>
      <c r="F98" s="227">
        <v>4.2699999999999996</v>
      </c>
      <c r="G98" s="191">
        <v>1</v>
      </c>
      <c r="H98" s="191">
        <v>282417.8</v>
      </c>
      <c r="I98" s="191"/>
      <c r="J98" s="191"/>
      <c r="K98" s="227">
        <f t="shared" si="7"/>
        <v>282417.8</v>
      </c>
      <c r="L98" s="227">
        <v>4.1399999999999997</v>
      </c>
      <c r="M98" s="191">
        <v>1</v>
      </c>
      <c r="N98" s="191">
        <v>273819.59999999998</v>
      </c>
      <c r="O98" s="191"/>
      <c r="P98" s="191"/>
      <c r="Q98" s="227">
        <f t="shared" si="8"/>
        <v>273819.59999999998</v>
      </c>
      <c r="R98" s="227">
        <f t="shared" si="11"/>
        <v>0</v>
      </c>
      <c r="S98" s="227">
        <f t="shared" si="11"/>
        <v>8598.2000000000116</v>
      </c>
      <c r="T98" s="227">
        <f t="shared" si="11"/>
        <v>0</v>
      </c>
      <c r="U98" s="227">
        <f t="shared" si="11"/>
        <v>0</v>
      </c>
      <c r="V98" s="227">
        <f t="shared" si="9"/>
        <v>8598.2000000000116</v>
      </c>
      <c r="W98" s="227">
        <v>4</v>
      </c>
      <c r="X98" s="227">
        <v>4.41</v>
      </c>
      <c r="Y98" s="191">
        <v>1</v>
      </c>
      <c r="Z98" s="191">
        <v>291677.40000000002</v>
      </c>
      <c r="AA98" s="191"/>
      <c r="AB98" s="191"/>
      <c r="AC98" s="227">
        <f t="shared" si="10"/>
        <v>291677.40000000002</v>
      </c>
      <c r="AD98" s="227">
        <v>5</v>
      </c>
      <c r="AE98" s="227">
        <v>4.41</v>
      </c>
      <c r="AF98" s="191">
        <v>1</v>
      </c>
      <c r="AG98" s="191">
        <v>291677.40000000002</v>
      </c>
      <c r="AH98" s="191"/>
      <c r="AI98" s="191"/>
      <c r="AJ98" s="227">
        <f t="shared" si="13"/>
        <v>291677.40000000002</v>
      </c>
    </row>
    <row r="99" spans="1:36" ht="25.5" x14ac:dyDescent="0.25">
      <c r="A99" s="208">
        <v>89</v>
      </c>
      <c r="B99" s="124" t="s">
        <v>4894</v>
      </c>
      <c r="C99" s="1524" t="s">
        <v>4893</v>
      </c>
      <c r="D99" s="1525" t="s">
        <v>4758</v>
      </c>
      <c r="E99" s="227">
        <v>3</v>
      </c>
      <c r="F99" s="227">
        <v>4.2699999999999996</v>
      </c>
      <c r="G99" s="191">
        <v>1</v>
      </c>
      <c r="H99" s="191">
        <v>282417.8</v>
      </c>
      <c r="I99" s="191"/>
      <c r="J99" s="191"/>
      <c r="K99" s="227">
        <f t="shared" si="7"/>
        <v>282417.8</v>
      </c>
      <c r="L99" s="227">
        <v>4.1399999999999997</v>
      </c>
      <c r="M99" s="191">
        <v>1</v>
      </c>
      <c r="N99" s="191">
        <v>273819.59999999998</v>
      </c>
      <c r="O99" s="191"/>
      <c r="P99" s="191"/>
      <c r="Q99" s="227">
        <f t="shared" si="8"/>
        <v>273819.59999999998</v>
      </c>
      <c r="R99" s="227">
        <f t="shared" si="11"/>
        <v>0</v>
      </c>
      <c r="S99" s="227">
        <f t="shared" si="11"/>
        <v>8598.2000000000116</v>
      </c>
      <c r="T99" s="227">
        <f t="shared" si="11"/>
        <v>0</v>
      </c>
      <c r="U99" s="227">
        <f t="shared" si="11"/>
        <v>0</v>
      </c>
      <c r="V99" s="227">
        <f t="shared" si="9"/>
        <v>8598.2000000000116</v>
      </c>
      <c r="W99" s="227">
        <v>4</v>
      </c>
      <c r="X99" s="227">
        <v>4.41</v>
      </c>
      <c r="Y99" s="191">
        <v>1</v>
      </c>
      <c r="Z99" s="191">
        <v>291677.40000000002</v>
      </c>
      <c r="AA99" s="191"/>
      <c r="AB99" s="191"/>
      <c r="AC99" s="227">
        <f t="shared" si="10"/>
        <v>291677.40000000002</v>
      </c>
      <c r="AD99" s="227">
        <v>5</v>
      </c>
      <c r="AE99" s="227">
        <v>4.41</v>
      </c>
      <c r="AF99" s="191">
        <v>1</v>
      </c>
      <c r="AG99" s="191">
        <v>291677.40000000002</v>
      </c>
      <c r="AH99" s="191"/>
      <c r="AI99" s="191"/>
      <c r="AJ99" s="227">
        <f t="shared" si="13"/>
        <v>291677.40000000002</v>
      </c>
    </row>
    <row r="100" spans="1:36" ht="25.5" x14ac:dyDescent="0.25">
      <c r="A100" s="208">
        <v>90</v>
      </c>
      <c r="B100" s="124" t="s">
        <v>4895</v>
      </c>
      <c r="C100" s="1524" t="s">
        <v>4896</v>
      </c>
      <c r="D100" s="1525" t="s">
        <v>4764</v>
      </c>
      <c r="E100" s="227">
        <v>2</v>
      </c>
      <c r="F100" s="227">
        <v>3.42</v>
      </c>
      <c r="G100" s="191">
        <v>1</v>
      </c>
      <c r="H100" s="191">
        <v>226198.8</v>
      </c>
      <c r="I100" s="191"/>
      <c r="J100" s="191"/>
      <c r="K100" s="227">
        <f t="shared" si="7"/>
        <v>226198.8</v>
      </c>
      <c r="L100" s="227">
        <v>3.31</v>
      </c>
      <c r="M100" s="191">
        <v>1</v>
      </c>
      <c r="N100" s="191">
        <v>218923.4</v>
      </c>
      <c r="O100" s="191"/>
      <c r="P100" s="191"/>
      <c r="Q100" s="227">
        <f t="shared" si="8"/>
        <v>218923.4</v>
      </c>
      <c r="R100" s="227">
        <f t="shared" si="11"/>
        <v>0</v>
      </c>
      <c r="S100" s="227">
        <f t="shared" si="11"/>
        <v>7275.3999999999942</v>
      </c>
      <c r="T100" s="227">
        <f t="shared" si="11"/>
        <v>0</v>
      </c>
      <c r="U100" s="227">
        <f t="shared" si="11"/>
        <v>0</v>
      </c>
      <c r="V100" s="227">
        <f t="shared" si="9"/>
        <v>7275.3999999999942</v>
      </c>
      <c r="W100" s="227">
        <v>3</v>
      </c>
      <c r="X100" s="227">
        <v>3.53</v>
      </c>
      <c r="Y100" s="191">
        <v>1</v>
      </c>
      <c r="Z100" s="191">
        <v>233474.19999999998</v>
      </c>
      <c r="AA100" s="191"/>
      <c r="AB100" s="191"/>
      <c r="AC100" s="227">
        <f t="shared" si="10"/>
        <v>233474.19999999998</v>
      </c>
      <c r="AD100" s="227">
        <v>4</v>
      </c>
      <c r="AE100" s="227">
        <v>3.64</v>
      </c>
      <c r="AF100" s="191">
        <v>1</v>
      </c>
      <c r="AG100" s="191">
        <v>240749.6</v>
      </c>
      <c r="AH100" s="191"/>
      <c r="AI100" s="191"/>
      <c r="AJ100" s="227">
        <f t="shared" si="13"/>
        <v>240749.6</v>
      </c>
    </row>
    <row r="101" spans="1:36" ht="25.5" x14ac:dyDescent="0.25">
      <c r="A101" s="208">
        <v>91</v>
      </c>
      <c r="B101" s="124" t="s">
        <v>4897</v>
      </c>
      <c r="C101" s="1524" t="s">
        <v>4896</v>
      </c>
      <c r="D101" s="1525" t="s">
        <v>4764</v>
      </c>
      <c r="E101" s="227">
        <v>2</v>
      </c>
      <c r="F101" s="227">
        <v>3.42</v>
      </c>
      <c r="G101" s="191">
        <v>1</v>
      </c>
      <c r="H101" s="191">
        <v>226198.8</v>
      </c>
      <c r="I101" s="191"/>
      <c r="J101" s="191"/>
      <c r="K101" s="227">
        <f t="shared" si="7"/>
        <v>226198.8</v>
      </c>
      <c r="L101" s="227">
        <v>3.31</v>
      </c>
      <c r="M101" s="191">
        <v>1</v>
      </c>
      <c r="N101" s="191">
        <v>218923.4</v>
      </c>
      <c r="O101" s="191"/>
      <c r="P101" s="191"/>
      <c r="Q101" s="227">
        <f t="shared" si="8"/>
        <v>218923.4</v>
      </c>
      <c r="R101" s="227">
        <f t="shared" si="11"/>
        <v>0</v>
      </c>
      <c r="S101" s="227">
        <f t="shared" si="11"/>
        <v>7275.3999999999942</v>
      </c>
      <c r="T101" s="227">
        <f t="shared" si="11"/>
        <v>0</v>
      </c>
      <c r="U101" s="227">
        <f t="shared" si="11"/>
        <v>0</v>
      </c>
      <c r="V101" s="227">
        <f t="shared" si="9"/>
        <v>7275.3999999999942</v>
      </c>
      <c r="W101" s="227">
        <v>3</v>
      </c>
      <c r="X101" s="227">
        <v>3.53</v>
      </c>
      <c r="Y101" s="191">
        <v>1</v>
      </c>
      <c r="Z101" s="191">
        <v>233474.19999999998</v>
      </c>
      <c r="AA101" s="191"/>
      <c r="AB101" s="191"/>
      <c r="AC101" s="227">
        <f t="shared" si="10"/>
        <v>233474.19999999998</v>
      </c>
      <c r="AD101" s="227">
        <v>4</v>
      </c>
      <c r="AE101" s="227">
        <v>3.64</v>
      </c>
      <c r="AF101" s="191">
        <v>1</v>
      </c>
      <c r="AG101" s="191">
        <v>240749.6</v>
      </c>
      <c r="AH101" s="191"/>
      <c r="AI101" s="191"/>
      <c r="AJ101" s="227">
        <f t="shared" si="13"/>
        <v>240749.6</v>
      </c>
    </row>
    <row r="102" spans="1:36" ht="17.25" x14ac:dyDescent="0.25">
      <c r="A102" s="208">
        <v>92</v>
      </c>
      <c r="B102" s="124" t="s">
        <v>4898</v>
      </c>
      <c r="C102" s="1524" t="s">
        <v>4899</v>
      </c>
      <c r="D102" s="1525" t="s">
        <v>4755</v>
      </c>
      <c r="E102" s="227">
        <v>6</v>
      </c>
      <c r="F102" s="227">
        <v>5.52</v>
      </c>
      <c r="G102" s="191">
        <v>1</v>
      </c>
      <c r="H102" s="191">
        <v>365092.8</v>
      </c>
      <c r="I102" s="191">
        <v>54763.92</v>
      </c>
      <c r="J102" s="191"/>
      <c r="K102" s="227">
        <f t="shared" si="7"/>
        <v>419856.72</v>
      </c>
      <c r="L102" s="227">
        <v>5.35</v>
      </c>
      <c r="M102" s="191">
        <v>1</v>
      </c>
      <c r="N102" s="191">
        <v>353849</v>
      </c>
      <c r="O102" s="191">
        <v>53077.35</v>
      </c>
      <c r="P102" s="191"/>
      <c r="Q102" s="227">
        <f t="shared" si="8"/>
        <v>406926.35</v>
      </c>
      <c r="R102" s="227">
        <f t="shared" si="11"/>
        <v>0</v>
      </c>
      <c r="S102" s="227">
        <f t="shared" si="11"/>
        <v>11243.799999999988</v>
      </c>
      <c r="T102" s="227">
        <f t="shared" si="11"/>
        <v>1686.5699999999997</v>
      </c>
      <c r="U102" s="227">
        <f t="shared" si="11"/>
        <v>0</v>
      </c>
      <c r="V102" s="227">
        <f t="shared" si="9"/>
        <v>12930.369999999988</v>
      </c>
      <c r="W102" s="227">
        <v>7</v>
      </c>
      <c r="X102" s="227">
        <v>5.52</v>
      </c>
      <c r="Y102" s="191">
        <v>1</v>
      </c>
      <c r="Z102" s="191">
        <v>365092.8</v>
      </c>
      <c r="AA102" s="191">
        <v>54763.92</v>
      </c>
      <c r="AB102" s="191"/>
      <c r="AC102" s="227">
        <f t="shared" si="10"/>
        <v>419856.72</v>
      </c>
      <c r="AD102" s="227">
        <v>8</v>
      </c>
      <c r="AE102" s="227">
        <v>5.71</v>
      </c>
      <c r="AF102" s="191">
        <v>1</v>
      </c>
      <c r="AG102" s="191">
        <v>377659.4</v>
      </c>
      <c r="AH102" s="191">
        <v>56648.91</v>
      </c>
      <c r="AI102" s="191"/>
      <c r="AJ102" s="227">
        <f t="shared" si="13"/>
        <v>434308.31000000006</v>
      </c>
    </row>
    <row r="103" spans="1:36" ht="17.25" x14ac:dyDescent="0.25">
      <c r="A103" s="208">
        <v>93</v>
      </c>
      <c r="B103" s="124" t="s">
        <v>4900</v>
      </c>
      <c r="C103" s="1524" t="s">
        <v>4901</v>
      </c>
      <c r="D103" s="1525" t="s">
        <v>4764</v>
      </c>
      <c r="E103" s="227">
        <v>2</v>
      </c>
      <c r="F103" s="227">
        <v>3.42</v>
      </c>
      <c r="G103" s="191">
        <v>1</v>
      </c>
      <c r="H103" s="191">
        <v>226198.8</v>
      </c>
      <c r="I103" s="191">
        <v>33929.82</v>
      </c>
      <c r="J103" s="191"/>
      <c r="K103" s="227">
        <f t="shared" si="7"/>
        <v>260128.62</v>
      </c>
      <c r="L103" s="227">
        <v>3.31</v>
      </c>
      <c r="M103" s="191">
        <v>1</v>
      </c>
      <c r="N103" s="191">
        <v>218923.4</v>
      </c>
      <c r="O103" s="191">
        <v>32838.509999999995</v>
      </c>
      <c r="P103" s="191"/>
      <c r="Q103" s="227">
        <f t="shared" si="8"/>
        <v>251761.90999999997</v>
      </c>
      <c r="R103" s="227">
        <f t="shared" si="11"/>
        <v>0</v>
      </c>
      <c r="S103" s="227">
        <f t="shared" si="11"/>
        <v>7275.3999999999942</v>
      </c>
      <c r="T103" s="227">
        <f t="shared" si="11"/>
        <v>1091.3100000000049</v>
      </c>
      <c r="U103" s="227">
        <f t="shared" si="11"/>
        <v>0</v>
      </c>
      <c r="V103" s="227">
        <f t="shared" si="9"/>
        <v>8366.7099999999991</v>
      </c>
      <c r="W103" s="227">
        <v>3</v>
      </c>
      <c r="X103" s="227">
        <v>3.53</v>
      </c>
      <c r="Y103" s="191">
        <v>1</v>
      </c>
      <c r="Z103" s="191">
        <v>233474.19999999998</v>
      </c>
      <c r="AA103" s="191">
        <v>35021.129999999997</v>
      </c>
      <c r="AB103" s="191"/>
      <c r="AC103" s="227">
        <f t="shared" si="10"/>
        <v>268495.32999999996</v>
      </c>
      <c r="AD103" s="227">
        <v>4</v>
      </c>
      <c r="AE103" s="227">
        <v>3.64</v>
      </c>
      <c r="AF103" s="191">
        <v>1</v>
      </c>
      <c r="AG103" s="191">
        <v>240749.6</v>
      </c>
      <c r="AH103" s="191">
        <v>36112.44</v>
      </c>
      <c r="AI103" s="191"/>
      <c r="AJ103" s="227">
        <f t="shared" si="13"/>
        <v>276862.04000000004</v>
      </c>
    </row>
    <row r="104" spans="1:36" ht="25.5" x14ac:dyDescent="0.25">
      <c r="A104" s="208">
        <v>94</v>
      </c>
      <c r="B104" s="124" t="s">
        <v>4902</v>
      </c>
      <c r="C104" s="1524" t="s">
        <v>4903</v>
      </c>
      <c r="D104" s="1525" t="s">
        <v>4768</v>
      </c>
      <c r="E104" s="227">
        <v>5</v>
      </c>
      <c r="F104" s="227">
        <v>1.9</v>
      </c>
      <c r="G104" s="191">
        <v>1</v>
      </c>
      <c r="H104" s="191">
        <v>125666</v>
      </c>
      <c r="I104" s="191"/>
      <c r="J104" s="191"/>
      <c r="K104" s="227">
        <f t="shared" si="7"/>
        <v>125666</v>
      </c>
      <c r="L104" s="227">
        <v>1.9</v>
      </c>
      <c r="M104" s="191">
        <v>1</v>
      </c>
      <c r="N104" s="191">
        <v>125666</v>
      </c>
      <c r="O104" s="191"/>
      <c r="P104" s="191"/>
      <c r="Q104" s="227">
        <f t="shared" si="8"/>
        <v>125666</v>
      </c>
      <c r="R104" s="227">
        <f t="shared" si="11"/>
        <v>0</v>
      </c>
      <c r="S104" s="227">
        <f t="shared" si="11"/>
        <v>0</v>
      </c>
      <c r="T104" s="227">
        <f t="shared" si="11"/>
        <v>0</v>
      </c>
      <c r="U104" s="227">
        <f t="shared" si="11"/>
        <v>0</v>
      </c>
      <c r="V104" s="227">
        <f t="shared" si="9"/>
        <v>0</v>
      </c>
      <c r="W104" s="227">
        <v>6</v>
      </c>
      <c r="X104" s="227">
        <v>1.96</v>
      </c>
      <c r="Y104" s="191">
        <v>1</v>
      </c>
      <c r="Z104" s="191">
        <v>129634.4</v>
      </c>
      <c r="AA104" s="191"/>
      <c r="AB104" s="191"/>
      <c r="AC104" s="227">
        <f t="shared" si="10"/>
        <v>129634.4</v>
      </c>
      <c r="AD104" s="227">
        <v>7</v>
      </c>
      <c r="AE104" s="227">
        <v>1.96</v>
      </c>
      <c r="AF104" s="191">
        <v>1</v>
      </c>
      <c r="AG104" s="191">
        <v>129634.4</v>
      </c>
      <c r="AH104" s="191"/>
      <c r="AI104" s="191"/>
      <c r="AJ104" s="227">
        <f t="shared" si="13"/>
        <v>129634.4</v>
      </c>
    </row>
    <row r="105" spans="1:36" ht="17.25" x14ac:dyDescent="0.25">
      <c r="A105" s="208">
        <v>95</v>
      </c>
      <c r="B105" s="124" t="s">
        <v>1602</v>
      </c>
      <c r="C105" s="1524" t="s">
        <v>4904</v>
      </c>
      <c r="D105" s="1525" t="s">
        <v>4758</v>
      </c>
      <c r="E105" s="227">
        <v>1</v>
      </c>
      <c r="F105" s="227">
        <v>4.01</v>
      </c>
      <c r="G105" s="191">
        <v>1</v>
      </c>
      <c r="H105" s="191">
        <v>265221.39999999997</v>
      </c>
      <c r="I105" s="191"/>
      <c r="J105" s="191"/>
      <c r="K105" s="227">
        <f t="shared" si="7"/>
        <v>265221.39999999997</v>
      </c>
      <c r="L105" s="227">
        <v>3.88</v>
      </c>
      <c r="M105" s="191">
        <v>1</v>
      </c>
      <c r="N105" s="191">
        <v>256623.19999999998</v>
      </c>
      <c r="O105" s="191"/>
      <c r="P105" s="191"/>
      <c r="Q105" s="227">
        <f t="shared" si="8"/>
        <v>256623.19999999998</v>
      </c>
      <c r="R105" s="227">
        <f t="shared" si="11"/>
        <v>0</v>
      </c>
      <c r="S105" s="227">
        <f t="shared" si="11"/>
        <v>8598.1999999999825</v>
      </c>
      <c r="T105" s="227">
        <f t="shared" si="11"/>
        <v>0</v>
      </c>
      <c r="U105" s="227">
        <f t="shared" si="11"/>
        <v>0</v>
      </c>
      <c r="V105" s="227">
        <f t="shared" si="9"/>
        <v>8598.1999999999825</v>
      </c>
      <c r="W105" s="227">
        <v>2</v>
      </c>
      <c r="X105" s="227">
        <v>4.1399999999999997</v>
      </c>
      <c r="Y105" s="191">
        <v>1</v>
      </c>
      <c r="Z105" s="191">
        <v>273819.59999999998</v>
      </c>
      <c r="AA105" s="191"/>
      <c r="AB105" s="191"/>
      <c r="AC105" s="227">
        <f t="shared" si="10"/>
        <v>273819.59999999998</v>
      </c>
      <c r="AD105" s="227">
        <v>3</v>
      </c>
      <c r="AE105" s="227">
        <v>4.2699999999999996</v>
      </c>
      <c r="AF105" s="191">
        <v>1</v>
      </c>
      <c r="AG105" s="191">
        <v>282417.8</v>
      </c>
      <c r="AH105" s="191"/>
      <c r="AI105" s="191"/>
      <c r="AJ105" s="227">
        <f t="shared" si="13"/>
        <v>282417.8</v>
      </c>
    </row>
    <row r="106" spans="1:36" ht="25.5" x14ac:dyDescent="0.25">
      <c r="A106" s="208">
        <v>96</v>
      </c>
      <c r="B106" s="124" t="s">
        <v>4905</v>
      </c>
      <c r="C106" s="1524" t="s">
        <v>4906</v>
      </c>
      <c r="D106" s="1525" t="s">
        <v>4764</v>
      </c>
      <c r="E106" s="227">
        <v>2</v>
      </c>
      <c r="F106" s="227">
        <v>3.42</v>
      </c>
      <c r="G106" s="191">
        <v>1</v>
      </c>
      <c r="H106" s="191">
        <v>226198.8</v>
      </c>
      <c r="I106" s="191"/>
      <c r="J106" s="191"/>
      <c r="K106" s="227">
        <f t="shared" si="7"/>
        <v>226198.8</v>
      </c>
      <c r="L106" s="227">
        <v>3.31</v>
      </c>
      <c r="M106" s="191">
        <v>1</v>
      </c>
      <c r="N106" s="191">
        <v>218923.4</v>
      </c>
      <c r="O106" s="191"/>
      <c r="P106" s="191"/>
      <c r="Q106" s="227">
        <f t="shared" si="8"/>
        <v>218923.4</v>
      </c>
      <c r="R106" s="227">
        <f t="shared" si="11"/>
        <v>0</v>
      </c>
      <c r="S106" s="227">
        <f t="shared" si="11"/>
        <v>7275.3999999999942</v>
      </c>
      <c r="T106" s="227">
        <f t="shared" si="11"/>
        <v>0</v>
      </c>
      <c r="U106" s="227">
        <f t="shared" si="11"/>
        <v>0</v>
      </c>
      <c r="V106" s="227">
        <f t="shared" si="9"/>
        <v>7275.3999999999942</v>
      </c>
      <c r="W106" s="227">
        <v>3</v>
      </c>
      <c r="X106" s="227">
        <v>3.53</v>
      </c>
      <c r="Y106" s="191">
        <v>1</v>
      </c>
      <c r="Z106" s="191">
        <v>233474.19999999998</v>
      </c>
      <c r="AA106" s="191"/>
      <c r="AB106" s="191"/>
      <c r="AC106" s="227">
        <f t="shared" si="10"/>
        <v>233474.19999999998</v>
      </c>
      <c r="AD106" s="227">
        <v>4</v>
      </c>
      <c r="AE106" s="227">
        <v>3.64</v>
      </c>
      <c r="AF106" s="191">
        <v>1</v>
      </c>
      <c r="AG106" s="191">
        <v>240749.6</v>
      </c>
      <c r="AH106" s="191"/>
      <c r="AI106" s="191"/>
      <c r="AJ106" s="227">
        <f t="shared" si="13"/>
        <v>240749.6</v>
      </c>
    </row>
    <row r="107" spans="1:36" ht="25.5" x14ac:dyDescent="0.25">
      <c r="A107" s="208">
        <v>97</v>
      </c>
      <c r="B107" s="124" t="s">
        <v>4907</v>
      </c>
      <c r="C107" s="1524" t="s">
        <v>4906</v>
      </c>
      <c r="D107" s="1525" t="s">
        <v>4764</v>
      </c>
      <c r="E107" s="227">
        <v>2</v>
      </c>
      <c r="F107" s="227">
        <v>3.42</v>
      </c>
      <c r="G107" s="191">
        <v>1</v>
      </c>
      <c r="H107" s="191">
        <v>226198.8</v>
      </c>
      <c r="I107" s="191"/>
      <c r="J107" s="191"/>
      <c r="K107" s="227">
        <f t="shared" si="7"/>
        <v>226198.8</v>
      </c>
      <c r="L107" s="227">
        <v>3.31</v>
      </c>
      <c r="M107" s="191">
        <v>1</v>
      </c>
      <c r="N107" s="191">
        <v>218923.4</v>
      </c>
      <c r="O107" s="191"/>
      <c r="P107" s="191"/>
      <c r="Q107" s="227">
        <f t="shared" si="8"/>
        <v>218923.4</v>
      </c>
      <c r="R107" s="227">
        <f t="shared" si="11"/>
        <v>0</v>
      </c>
      <c r="S107" s="227">
        <f t="shared" si="11"/>
        <v>7275.3999999999942</v>
      </c>
      <c r="T107" s="227">
        <f t="shared" si="11"/>
        <v>0</v>
      </c>
      <c r="U107" s="227">
        <f t="shared" si="11"/>
        <v>0</v>
      </c>
      <c r="V107" s="227">
        <f t="shared" si="9"/>
        <v>7275.3999999999942</v>
      </c>
      <c r="W107" s="227">
        <v>3</v>
      </c>
      <c r="X107" s="227">
        <v>3.53</v>
      </c>
      <c r="Y107" s="191">
        <v>1</v>
      </c>
      <c r="Z107" s="191">
        <v>233474.19999999998</v>
      </c>
      <c r="AA107" s="191"/>
      <c r="AB107" s="191"/>
      <c r="AC107" s="227">
        <f t="shared" si="10"/>
        <v>233474.19999999998</v>
      </c>
      <c r="AD107" s="227">
        <v>4</v>
      </c>
      <c r="AE107" s="227">
        <v>3.64</v>
      </c>
      <c r="AF107" s="191">
        <v>1</v>
      </c>
      <c r="AG107" s="191">
        <v>240749.6</v>
      </c>
      <c r="AH107" s="191"/>
      <c r="AI107" s="191"/>
      <c r="AJ107" s="227">
        <f t="shared" si="13"/>
        <v>240749.6</v>
      </c>
    </row>
    <row r="108" spans="1:36" ht="25.5" x14ac:dyDescent="0.25">
      <c r="A108" s="208">
        <v>98</v>
      </c>
      <c r="B108" s="124" t="s">
        <v>4908</v>
      </c>
      <c r="C108" s="1524" t="s">
        <v>4906</v>
      </c>
      <c r="D108" s="1525" t="s">
        <v>4764</v>
      </c>
      <c r="E108" s="227">
        <v>9</v>
      </c>
      <c r="F108" s="227">
        <v>3.88</v>
      </c>
      <c r="G108" s="191">
        <v>1</v>
      </c>
      <c r="H108" s="191">
        <v>256623.19999999998</v>
      </c>
      <c r="I108" s="191"/>
      <c r="J108" s="191"/>
      <c r="K108" s="227">
        <f t="shared" si="7"/>
        <v>256623.19999999998</v>
      </c>
      <c r="L108" s="227">
        <v>3.88</v>
      </c>
      <c r="M108" s="191">
        <v>1</v>
      </c>
      <c r="N108" s="191">
        <v>256623.19999999998</v>
      </c>
      <c r="O108" s="191"/>
      <c r="P108" s="191"/>
      <c r="Q108" s="227">
        <f t="shared" si="8"/>
        <v>256623.19999999998</v>
      </c>
      <c r="R108" s="227">
        <f t="shared" si="11"/>
        <v>0</v>
      </c>
      <c r="S108" s="227">
        <f t="shared" si="11"/>
        <v>0</v>
      </c>
      <c r="T108" s="227">
        <f t="shared" si="11"/>
        <v>0</v>
      </c>
      <c r="U108" s="227">
        <f t="shared" si="11"/>
        <v>0</v>
      </c>
      <c r="V108" s="227">
        <f t="shared" si="9"/>
        <v>0</v>
      </c>
      <c r="W108" s="227">
        <v>10</v>
      </c>
      <c r="X108" s="227">
        <v>4.01</v>
      </c>
      <c r="Y108" s="191">
        <v>1</v>
      </c>
      <c r="Z108" s="191">
        <v>265221.39999999997</v>
      </c>
      <c r="AA108" s="191"/>
      <c r="AB108" s="191"/>
      <c r="AC108" s="227">
        <f t="shared" si="10"/>
        <v>265221.39999999997</v>
      </c>
      <c r="AD108" s="227">
        <v>11</v>
      </c>
      <c r="AE108" s="227">
        <v>4.01</v>
      </c>
      <c r="AF108" s="191">
        <v>1</v>
      </c>
      <c r="AG108" s="191">
        <v>265221.39999999997</v>
      </c>
      <c r="AH108" s="191"/>
      <c r="AI108" s="191"/>
      <c r="AJ108" s="227">
        <f t="shared" si="13"/>
        <v>265221.39999999997</v>
      </c>
    </row>
    <row r="109" spans="1:36" ht="25.5" x14ac:dyDescent="0.25">
      <c r="A109" s="208">
        <v>99</v>
      </c>
      <c r="B109" s="124" t="s">
        <v>1602</v>
      </c>
      <c r="C109" s="1524" t="s">
        <v>4906</v>
      </c>
      <c r="D109" s="1525" t="s">
        <v>4764</v>
      </c>
      <c r="E109" s="227">
        <v>1</v>
      </c>
      <c r="F109" s="227">
        <v>3.31</v>
      </c>
      <c r="G109" s="191">
        <v>1</v>
      </c>
      <c r="H109" s="191">
        <v>218923.4</v>
      </c>
      <c r="I109" s="191"/>
      <c r="J109" s="191"/>
      <c r="K109" s="227">
        <f t="shared" si="7"/>
        <v>218923.4</v>
      </c>
      <c r="L109" s="227">
        <v>3.21</v>
      </c>
      <c r="M109" s="191">
        <v>1</v>
      </c>
      <c r="N109" s="191">
        <v>212309.4</v>
      </c>
      <c r="O109" s="191"/>
      <c r="P109" s="191"/>
      <c r="Q109" s="227">
        <f t="shared" si="8"/>
        <v>212309.4</v>
      </c>
      <c r="R109" s="227">
        <f t="shared" si="11"/>
        <v>0</v>
      </c>
      <c r="S109" s="227">
        <f t="shared" si="11"/>
        <v>6614</v>
      </c>
      <c r="T109" s="227">
        <f t="shared" si="11"/>
        <v>0</v>
      </c>
      <c r="U109" s="227">
        <f t="shared" si="11"/>
        <v>0</v>
      </c>
      <c r="V109" s="227">
        <f t="shared" si="9"/>
        <v>6614</v>
      </c>
      <c r="W109" s="227">
        <v>2</v>
      </c>
      <c r="X109" s="227">
        <v>3.42</v>
      </c>
      <c r="Y109" s="191">
        <v>1</v>
      </c>
      <c r="Z109" s="191">
        <v>226198.8</v>
      </c>
      <c r="AA109" s="191"/>
      <c r="AB109" s="191"/>
      <c r="AC109" s="227">
        <f t="shared" si="10"/>
        <v>226198.8</v>
      </c>
      <c r="AD109" s="227">
        <v>3</v>
      </c>
      <c r="AE109" s="227">
        <v>3.53</v>
      </c>
      <c r="AF109" s="191">
        <v>1</v>
      </c>
      <c r="AG109" s="191">
        <v>233474.19999999998</v>
      </c>
      <c r="AH109" s="191"/>
      <c r="AI109" s="191"/>
      <c r="AJ109" s="227">
        <f t="shared" si="13"/>
        <v>233474.19999999998</v>
      </c>
    </row>
    <row r="110" spans="1:36" ht="25.5" x14ac:dyDescent="0.25">
      <c r="A110" s="208">
        <v>100</v>
      </c>
      <c r="B110" s="124" t="s">
        <v>4909</v>
      </c>
      <c r="C110" s="1524" t="s">
        <v>4910</v>
      </c>
      <c r="D110" s="1525" t="s">
        <v>4768</v>
      </c>
      <c r="E110" s="227">
        <v>7</v>
      </c>
      <c r="F110" s="227">
        <v>1.96</v>
      </c>
      <c r="G110" s="191">
        <v>1</v>
      </c>
      <c r="H110" s="191">
        <v>129634.4</v>
      </c>
      <c r="I110" s="191"/>
      <c r="J110" s="191"/>
      <c r="K110" s="227">
        <f t="shared" si="7"/>
        <v>129634.4</v>
      </c>
      <c r="L110" s="227">
        <v>1.96</v>
      </c>
      <c r="M110" s="191">
        <v>1</v>
      </c>
      <c r="N110" s="191">
        <v>129634.4</v>
      </c>
      <c r="O110" s="191"/>
      <c r="P110" s="191"/>
      <c r="Q110" s="227">
        <f t="shared" si="8"/>
        <v>129634.4</v>
      </c>
      <c r="R110" s="227">
        <f t="shared" si="11"/>
        <v>0</v>
      </c>
      <c r="S110" s="227">
        <f t="shared" si="11"/>
        <v>0</v>
      </c>
      <c r="T110" s="227">
        <f t="shared" si="11"/>
        <v>0</v>
      </c>
      <c r="U110" s="227">
        <f t="shared" si="11"/>
        <v>0</v>
      </c>
      <c r="V110" s="227">
        <f t="shared" si="9"/>
        <v>0</v>
      </c>
      <c r="W110" s="227">
        <v>8</v>
      </c>
      <c r="X110" s="227">
        <v>2.02</v>
      </c>
      <c r="Y110" s="191">
        <v>1</v>
      </c>
      <c r="Z110" s="191">
        <v>133602.79999999999</v>
      </c>
      <c r="AA110" s="191"/>
      <c r="AB110" s="191"/>
      <c r="AC110" s="227">
        <f t="shared" si="10"/>
        <v>133602.79999999999</v>
      </c>
      <c r="AD110" s="227">
        <v>9</v>
      </c>
      <c r="AE110" s="227">
        <v>2.02</v>
      </c>
      <c r="AF110" s="191">
        <v>1</v>
      </c>
      <c r="AG110" s="191">
        <v>133602.79999999999</v>
      </c>
      <c r="AH110" s="191"/>
      <c r="AI110" s="191"/>
      <c r="AJ110" s="227">
        <f t="shared" si="13"/>
        <v>133602.79999999999</v>
      </c>
    </row>
    <row r="111" spans="1:36" ht="25.5" x14ac:dyDescent="0.25">
      <c r="A111" s="208">
        <v>101</v>
      </c>
      <c r="B111" s="124" t="s">
        <v>4911</v>
      </c>
      <c r="C111" s="1524" t="s">
        <v>4912</v>
      </c>
      <c r="D111" s="1525" t="s">
        <v>4758</v>
      </c>
      <c r="E111" s="208">
        <v>20</v>
      </c>
      <c r="F111" s="208">
        <v>5.34</v>
      </c>
      <c r="G111" s="191">
        <v>1</v>
      </c>
      <c r="H111" s="102">
        <v>353187.6</v>
      </c>
      <c r="I111" s="102"/>
      <c r="J111" s="102">
        <v>17659.38</v>
      </c>
      <c r="K111" s="227">
        <f t="shared" si="7"/>
        <v>370846.98</v>
      </c>
      <c r="L111" s="208">
        <v>5.34</v>
      </c>
      <c r="M111" s="191">
        <v>1</v>
      </c>
      <c r="N111" s="208">
        <v>353187.6</v>
      </c>
      <c r="O111" s="208"/>
      <c r="P111" s="208">
        <v>17659.38</v>
      </c>
      <c r="Q111" s="227">
        <f t="shared" si="8"/>
        <v>370846.98</v>
      </c>
      <c r="R111" s="227">
        <f t="shared" si="11"/>
        <v>0</v>
      </c>
      <c r="S111" s="227">
        <f t="shared" si="11"/>
        <v>0</v>
      </c>
      <c r="T111" s="227">
        <f t="shared" si="11"/>
        <v>0</v>
      </c>
      <c r="U111" s="227">
        <f t="shared" si="11"/>
        <v>0</v>
      </c>
      <c r="V111" s="227">
        <f t="shared" si="9"/>
        <v>0</v>
      </c>
      <c r="W111" s="208">
        <v>21</v>
      </c>
      <c r="X111" s="208">
        <v>5.34</v>
      </c>
      <c r="Y111" s="191">
        <v>1</v>
      </c>
      <c r="Z111" s="102">
        <v>353187.6</v>
      </c>
      <c r="AA111" s="102"/>
      <c r="AB111" s="102">
        <v>17659.38</v>
      </c>
      <c r="AC111" s="227">
        <f t="shared" si="10"/>
        <v>370846.98</v>
      </c>
      <c r="AD111" s="208">
        <v>22</v>
      </c>
      <c r="AE111" s="208">
        <v>5.34</v>
      </c>
      <c r="AF111" s="191">
        <v>1</v>
      </c>
      <c r="AG111" s="102">
        <v>353187.6</v>
      </c>
      <c r="AH111" s="102"/>
      <c r="AI111" s="102">
        <v>17659.38</v>
      </c>
      <c r="AJ111" s="227">
        <f t="shared" si="13"/>
        <v>370846.98</v>
      </c>
    </row>
    <row r="112" spans="1:36" ht="38.25" x14ac:dyDescent="0.25">
      <c r="A112" s="208">
        <v>102</v>
      </c>
      <c r="B112" s="124" t="s">
        <v>4913</v>
      </c>
      <c r="C112" s="1524" t="s">
        <v>4914</v>
      </c>
      <c r="D112" s="1525" t="s">
        <v>4764</v>
      </c>
      <c r="E112" s="208">
        <v>2</v>
      </c>
      <c r="F112" s="208">
        <v>3.42</v>
      </c>
      <c r="G112" s="191">
        <v>1</v>
      </c>
      <c r="H112" s="102">
        <v>226198.8</v>
      </c>
      <c r="I112" s="102"/>
      <c r="J112" s="102"/>
      <c r="K112" s="227">
        <f t="shared" si="7"/>
        <v>226198.8</v>
      </c>
      <c r="L112" s="208">
        <v>3.31</v>
      </c>
      <c r="M112" s="191">
        <v>1</v>
      </c>
      <c r="N112" s="208">
        <v>218923.4</v>
      </c>
      <c r="O112" s="208"/>
      <c r="P112" s="208"/>
      <c r="Q112" s="227">
        <f t="shared" si="8"/>
        <v>218923.4</v>
      </c>
      <c r="R112" s="227">
        <f t="shared" si="11"/>
        <v>0</v>
      </c>
      <c r="S112" s="227">
        <f t="shared" si="11"/>
        <v>7275.3999999999942</v>
      </c>
      <c r="T112" s="227">
        <f t="shared" si="11"/>
        <v>0</v>
      </c>
      <c r="U112" s="227">
        <f t="shared" si="11"/>
        <v>0</v>
      </c>
      <c r="V112" s="227">
        <f t="shared" si="9"/>
        <v>7275.3999999999942</v>
      </c>
      <c r="W112" s="208">
        <v>3</v>
      </c>
      <c r="X112" s="208">
        <v>3.53</v>
      </c>
      <c r="Y112" s="191">
        <v>1</v>
      </c>
      <c r="Z112" s="102">
        <v>233474.19999999998</v>
      </c>
      <c r="AA112" s="102"/>
      <c r="AB112" s="102"/>
      <c r="AC112" s="227">
        <f t="shared" si="10"/>
        <v>233474.19999999998</v>
      </c>
      <c r="AD112" s="208">
        <v>4</v>
      </c>
      <c r="AE112" s="208">
        <v>3.64</v>
      </c>
      <c r="AF112" s="191">
        <v>1</v>
      </c>
      <c r="AG112" s="102">
        <v>240749.6</v>
      </c>
      <c r="AH112" s="102"/>
      <c r="AI112" s="102"/>
      <c r="AJ112" s="227">
        <f t="shared" si="13"/>
        <v>240749.6</v>
      </c>
    </row>
    <row r="113" spans="1:36" ht="38.25" x14ac:dyDescent="0.25">
      <c r="A113" s="208">
        <v>103</v>
      </c>
      <c r="B113" s="124" t="s">
        <v>4915</v>
      </c>
      <c r="C113" s="1524" t="s">
        <v>4914</v>
      </c>
      <c r="D113" s="1525" t="s">
        <v>4764</v>
      </c>
      <c r="E113" s="208">
        <v>5</v>
      </c>
      <c r="F113" s="208">
        <v>3.64</v>
      </c>
      <c r="G113" s="191">
        <v>1</v>
      </c>
      <c r="H113" s="102">
        <v>240749.6</v>
      </c>
      <c r="I113" s="102"/>
      <c r="J113" s="102"/>
      <c r="K113" s="227">
        <f t="shared" si="7"/>
        <v>240749.6</v>
      </c>
      <c r="L113" s="208">
        <v>3.64</v>
      </c>
      <c r="M113" s="191">
        <v>1</v>
      </c>
      <c r="N113" s="208">
        <v>240749.6</v>
      </c>
      <c r="O113" s="208"/>
      <c r="P113" s="208"/>
      <c r="Q113" s="227">
        <f t="shared" si="8"/>
        <v>240749.6</v>
      </c>
      <c r="R113" s="227">
        <f t="shared" si="11"/>
        <v>0</v>
      </c>
      <c r="S113" s="227">
        <f t="shared" si="11"/>
        <v>0</v>
      </c>
      <c r="T113" s="227">
        <f t="shared" si="11"/>
        <v>0</v>
      </c>
      <c r="U113" s="227">
        <f t="shared" si="11"/>
        <v>0</v>
      </c>
      <c r="V113" s="227">
        <f t="shared" si="9"/>
        <v>0</v>
      </c>
      <c r="W113" s="208">
        <v>6</v>
      </c>
      <c r="X113" s="208">
        <v>3.76</v>
      </c>
      <c r="Y113" s="191">
        <v>1</v>
      </c>
      <c r="Z113" s="102">
        <v>248686.4</v>
      </c>
      <c r="AA113" s="102"/>
      <c r="AB113" s="102"/>
      <c r="AC113" s="227">
        <f t="shared" si="10"/>
        <v>248686.4</v>
      </c>
      <c r="AD113" s="208">
        <v>7</v>
      </c>
      <c r="AE113" s="208">
        <v>3.76</v>
      </c>
      <c r="AF113" s="191">
        <v>1</v>
      </c>
      <c r="AG113" s="102">
        <v>248686.4</v>
      </c>
      <c r="AH113" s="102"/>
      <c r="AI113" s="102"/>
      <c r="AJ113" s="227">
        <f t="shared" si="13"/>
        <v>248686.4</v>
      </c>
    </row>
    <row r="114" spans="1:36" ht="38.25" x14ac:dyDescent="0.25">
      <c r="A114" s="208">
        <v>104</v>
      </c>
      <c r="B114" s="124" t="s">
        <v>4916</v>
      </c>
      <c r="C114" s="1524" t="s">
        <v>4917</v>
      </c>
      <c r="D114" s="1525" t="s">
        <v>4768</v>
      </c>
      <c r="E114" s="208">
        <v>9</v>
      </c>
      <c r="F114" s="208">
        <v>2.02</v>
      </c>
      <c r="G114" s="191">
        <v>1</v>
      </c>
      <c r="H114" s="102">
        <v>133602.79999999999</v>
      </c>
      <c r="I114" s="102"/>
      <c r="J114" s="102"/>
      <c r="K114" s="227">
        <f t="shared" si="7"/>
        <v>133602.79999999999</v>
      </c>
      <c r="L114" s="208">
        <v>2.02</v>
      </c>
      <c r="M114" s="191">
        <v>1</v>
      </c>
      <c r="N114" s="208">
        <v>133602.79999999999</v>
      </c>
      <c r="O114" s="208"/>
      <c r="P114" s="208"/>
      <c r="Q114" s="227">
        <f t="shared" si="8"/>
        <v>133602.79999999999</v>
      </c>
      <c r="R114" s="227">
        <f t="shared" si="11"/>
        <v>0</v>
      </c>
      <c r="S114" s="227">
        <f t="shared" si="11"/>
        <v>0</v>
      </c>
      <c r="T114" s="227">
        <f t="shared" si="11"/>
        <v>0</v>
      </c>
      <c r="U114" s="227">
        <f t="shared" si="11"/>
        <v>0</v>
      </c>
      <c r="V114" s="227">
        <f t="shared" si="9"/>
        <v>0</v>
      </c>
      <c r="W114" s="208">
        <v>10</v>
      </c>
      <c r="X114" s="208">
        <v>2.08</v>
      </c>
      <c r="Y114" s="191">
        <v>1</v>
      </c>
      <c r="Z114" s="102">
        <v>137571.20000000001</v>
      </c>
      <c r="AA114" s="102"/>
      <c r="AB114" s="102"/>
      <c r="AC114" s="227">
        <f t="shared" si="10"/>
        <v>137571.20000000001</v>
      </c>
      <c r="AD114" s="208">
        <v>11</v>
      </c>
      <c r="AE114" s="208">
        <v>2.08</v>
      </c>
      <c r="AF114" s="191">
        <v>1</v>
      </c>
      <c r="AG114" s="102">
        <v>137571.20000000001</v>
      </c>
      <c r="AH114" s="102"/>
      <c r="AI114" s="102"/>
      <c r="AJ114" s="227">
        <f t="shared" si="13"/>
        <v>137571.20000000001</v>
      </c>
    </row>
    <row r="115" spans="1:36" ht="25.5" x14ac:dyDescent="0.25">
      <c r="A115" s="208">
        <v>105</v>
      </c>
      <c r="B115" s="124" t="s">
        <v>4918</v>
      </c>
      <c r="C115" s="1524" t="s">
        <v>4919</v>
      </c>
      <c r="D115" s="1525" t="s">
        <v>4758</v>
      </c>
      <c r="E115" s="208">
        <v>20</v>
      </c>
      <c r="F115" s="208">
        <v>5.34</v>
      </c>
      <c r="G115" s="191">
        <v>1</v>
      </c>
      <c r="H115" s="102">
        <v>353187.6</v>
      </c>
      <c r="I115" s="102"/>
      <c r="J115" s="102">
        <v>17659.38</v>
      </c>
      <c r="K115" s="227">
        <f t="shared" si="7"/>
        <v>370846.98</v>
      </c>
      <c r="L115" s="208">
        <v>5.34</v>
      </c>
      <c r="M115" s="191">
        <v>1</v>
      </c>
      <c r="N115" s="208">
        <v>353187.6</v>
      </c>
      <c r="O115" s="208"/>
      <c r="P115" s="208">
        <v>17659.38</v>
      </c>
      <c r="Q115" s="227">
        <f t="shared" si="8"/>
        <v>370846.98</v>
      </c>
      <c r="R115" s="227">
        <f t="shared" si="11"/>
        <v>0</v>
      </c>
      <c r="S115" s="227">
        <f t="shared" si="11"/>
        <v>0</v>
      </c>
      <c r="T115" s="227">
        <f t="shared" si="11"/>
        <v>0</v>
      </c>
      <c r="U115" s="227">
        <f t="shared" si="11"/>
        <v>0</v>
      </c>
      <c r="V115" s="227">
        <f t="shared" si="9"/>
        <v>0</v>
      </c>
      <c r="W115" s="208">
        <v>21</v>
      </c>
      <c r="X115" s="208">
        <v>5.34</v>
      </c>
      <c r="Y115" s="191">
        <v>1</v>
      </c>
      <c r="Z115" s="102">
        <v>353187.6</v>
      </c>
      <c r="AA115" s="102"/>
      <c r="AB115" s="102">
        <v>17659.38</v>
      </c>
      <c r="AC115" s="227">
        <f t="shared" si="10"/>
        <v>370846.98</v>
      </c>
      <c r="AD115" s="208">
        <v>22</v>
      </c>
      <c r="AE115" s="208">
        <v>5.34</v>
      </c>
      <c r="AF115" s="191">
        <v>1</v>
      </c>
      <c r="AG115" s="102">
        <v>353187.6</v>
      </c>
      <c r="AH115" s="102"/>
      <c r="AI115" s="102">
        <v>17659.38</v>
      </c>
      <c r="AJ115" s="227">
        <f t="shared" si="13"/>
        <v>370846.98</v>
      </c>
    </row>
    <row r="116" spans="1:36" x14ac:dyDescent="0.25">
      <c r="A116" s="208"/>
      <c r="B116" s="1526" t="s">
        <v>4920</v>
      </c>
      <c r="C116" s="208"/>
      <c r="D116" s="208"/>
      <c r="E116" s="208"/>
      <c r="F116" s="208"/>
      <c r="G116" s="102"/>
      <c r="H116" s="102">
        <v>21000</v>
      </c>
      <c r="I116" s="102"/>
      <c r="J116" s="102"/>
      <c r="K116" s="102">
        <f>7*3000</f>
        <v>21000</v>
      </c>
      <c r="L116" s="208"/>
      <c r="M116" s="102"/>
      <c r="N116" s="208">
        <v>21000</v>
      </c>
      <c r="O116" s="208"/>
      <c r="P116" s="208"/>
      <c r="Q116" s="227">
        <f t="shared" si="8"/>
        <v>21000</v>
      </c>
      <c r="R116" s="227">
        <f t="shared" si="11"/>
        <v>0</v>
      </c>
      <c r="S116" s="227">
        <f t="shared" si="11"/>
        <v>0</v>
      </c>
      <c r="T116" s="227">
        <f t="shared" si="11"/>
        <v>0</v>
      </c>
      <c r="U116" s="227">
        <f t="shared" si="11"/>
        <v>0</v>
      </c>
      <c r="V116" s="227">
        <f t="shared" si="9"/>
        <v>0</v>
      </c>
      <c r="W116" s="208"/>
      <c r="X116" s="208"/>
      <c r="Y116" s="102"/>
      <c r="Z116" s="102">
        <v>21000</v>
      </c>
      <c r="AA116" s="102"/>
      <c r="AB116" s="102"/>
      <c r="AC116" s="227">
        <f t="shared" si="10"/>
        <v>21000</v>
      </c>
      <c r="AD116" s="208"/>
      <c r="AE116" s="208"/>
      <c r="AF116" s="102"/>
      <c r="AG116" s="102">
        <v>21000</v>
      </c>
      <c r="AH116" s="102"/>
      <c r="AI116" s="102"/>
      <c r="AJ116" s="227">
        <f t="shared" si="13"/>
        <v>21000</v>
      </c>
    </row>
    <row r="117" spans="1:36" x14ac:dyDescent="0.25">
      <c r="A117" s="208"/>
      <c r="B117" s="228"/>
      <c r="C117" s="208"/>
      <c r="D117" s="208"/>
      <c r="E117" s="208"/>
      <c r="F117" s="208"/>
      <c r="G117" s="102"/>
      <c r="H117" s="102"/>
      <c r="I117" s="102"/>
      <c r="J117" s="102"/>
      <c r="K117" s="227"/>
      <c r="L117" s="208"/>
      <c r="M117" s="102"/>
      <c r="N117" s="208"/>
      <c r="O117" s="208"/>
      <c r="P117" s="208"/>
      <c r="Q117" s="227"/>
      <c r="R117" s="227"/>
      <c r="S117" s="227"/>
      <c r="T117" s="227"/>
      <c r="U117" s="227"/>
      <c r="V117" s="227"/>
      <c r="W117" s="208"/>
      <c r="X117" s="208"/>
      <c r="Y117" s="102"/>
      <c r="Z117" s="102"/>
      <c r="AA117" s="102"/>
      <c r="AB117" s="102"/>
      <c r="AC117" s="227"/>
      <c r="AD117" s="208"/>
      <c r="AE117" s="208"/>
      <c r="AF117" s="102"/>
      <c r="AG117" s="102"/>
      <c r="AH117" s="102"/>
      <c r="AI117" s="102"/>
      <c r="AJ117" s="227"/>
    </row>
    <row r="118" spans="1:36" s="230" customFormat="1" ht="27" x14ac:dyDescent="0.25">
      <c r="A118" s="225"/>
      <c r="B118" s="233" t="s">
        <v>240</v>
      </c>
      <c r="C118" s="229" t="s">
        <v>1</v>
      </c>
      <c r="D118" s="229" t="s">
        <v>1</v>
      </c>
      <c r="E118" s="229" t="s">
        <v>1</v>
      </c>
      <c r="F118" s="229" t="s">
        <v>1</v>
      </c>
      <c r="G118" s="229">
        <f>SUM(G11:G116)</f>
        <v>105</v>
      </c>
      <c r="H118" s="229">
        <f>SUM(H11:H116)</f>
        <v>28305771.000000007</v>
      </c>
      <c r="I118" s="229">
        <f t="shared" ref="I118:AJ118" si="14">SUM(I11:I116)</f>
        <v>241873.97999999998</v>
      </c>
      <c r="J118" s="229">
        <f t="shared" si="14"/>
        <v>131056.41</v>
      </c>
      <c r="K118" s="229">
        <f t="shared" si="14"/>
        <v>28678701.390000008</v>
      </c>
      <c r="L118" s="229"/>
      <c r="M118" s="229">
        <f t="shared" si="14"/>
        <v>105</v>
      </c>
      <c r="N118" s="229">
        <f t="shared" si="14"/>
        <v>27604025.599999983</v>
      </c>
      <c r="O118" s="229">
        <f t="shared" si="14"/>
        <v>236020.58999999997</v>
      </c>
      <c r="P118" s="229">
        <f t="shared" si="14"/>
        <v>130163.51999999999</v>
      </c>
      <c r="Q118" s="229">
        <f t="shared" si="14"/>
        <v>27970209.709999986</v>
      </c>
      <c r="R118" s="229">
        <f t="shared" si="14"/>
        <v>0</v>
      </c>
      <c r="S118" s="229">
        <f t="shared" si="14"/>
        <v>701745.39999999991</v>
      </c>
      <c r="T118" s="229">
        <f t="shared" si="14"/>
        <v>5853.3900000000067</v>
      </c>
      <c r="U118" s="229">
        <f t="shared" si="14"/>
        <v>892.88999999999942</v>
      </c>
      <c r="V118" s="229">
        <f t="shared" si="14"/>
        <v>708491.67999999993</v>
      </c>
      <c r="W118" s="229"/>
      <c r="X118" s="229"/>
      <c r="Y118" s="229">
        <f t="shared" si="14"/>
        <v>105</v>
      </c>
      <c r="Z118" s="229">
        <f t="shared" si="14"/>
        <v>29028023.93999999</v>
      </c>
      <c r="AA118" s="229">
        <f t="shared" si="14"/>
        <v>244751.07</v>
      </c>
      <c r="AB118" s="229">
        <f t="shared" si="14"/>
        <v>132908.32999999999</v>
      </c>
      <c r="AC118" s="229">
        <f t="shared" si="14"/>
        <v>29405683.339999985</v>
      </c>
      <c r="AD118" s="229"/>
      <c r="AE118" s="229"/>
      <c r="AF118" s="229">
        <f t="shared" si="14"/>
        <v>105</v>
      </c>
      <c r="AG118" s="229">
        <f t="shared" si="14"/>
        <v>29598812.270000003</v>
      </c>
      <c r="AH118" s="229">
        <f t="shared" si="14"/>
        <v>248917.88999999998</v>
      </c>
      <c r="AI118" s="229">
        <f t="shared" si="14"/>
        <v>133735.07999999999</v>
      </c>
      <c r="AJ118" s="229">
        <f t="shared" si="14"/>
        <v>29981465.239999998</v>
      </c>
    </row>
    <row r="119" spans="1:36" x14ac:dyDescent="0.25">
      <c r="A119" s="208"/>
      <c r="B119" s="191" t="s">
        <v>239</v>
      </c>
      <c r="C119" s="227"/>
      <c r="D119" s="227"/>
      <c r="E119" s="227"/>
      <c r="F119" s="227"/>
      <c r="G119" s="191"/>
      <c r="H119" s="191"/>
      <c r="I119" s="191"/>
      <c r="J119" s="191"/>
      <c r="K119" s="191"/>
      <c r="L119" s="227"/>
      <c r="M119" s="191"/>
      <c r="N119" s="191"/>
      <c r="O119" s="191"/>
      <c r="P119" s="191"/>
      <c r="Q119" s="191"/>
      <c r="R119" s="191"/>
      <c r="S119" s="191"/>
      <c r="T119" s="191"/>
      <c r="U119" s="106"/>
      <c r="V119" s="106"/>
      <c r="W119" s="227"/>
      <c r="X119" s="227"/>
      <c r="Y119" s="191"/>
      <c r="Z119" s="191"/>
      <c r="AA119" s="191"/>
      <c r="AB119" s="191"/>
      <c r="AC119" s="191"/>
      <c r="AD119" s="227"/>
      <c r="AE119" s="227"/>
      <c r="AF119" s="191"/>
      <c r="AG119" s="191"/>
      <c r="AH119" s="191"/>
      <c r="AI119" s="191"/>
      <c r="AJ119" s="191"/>
    </row>
    <row r="120" spans="1:36" x14ac:dyDescent="0.25">
      <c r="A120" s="208">
        <v>1</v>
      </c>
      <c r="B120" s="102"/>
      <c r="C120" s="208"/>
      <c r="D120" s="208"/>
      <c r="E120" s="208"/>
      <c r="F120" s="208"/>
      <c r="G120" s="102"/>
      <c r="H120" s="102"/>
      <c r="I120" s="102"/>
      <c r="J120" s="102"/>
      <c r="K120" s="227">
        <f>H120+I120+J120</f>
        <v>0</v>
      </c>
      <c r="L120" s="208"/>
      <c r="M120" s="102"/>
      <c r="N120" s="208"/>
      <c r="O120" s="208"/>
      <c r="P120" s="208"/>
      <c r="Q120" s="227">
        <f>N120+O120+P120</f>
        <v>0</v>
      </c>
      <c r="R120" s="227">
        <f t="shared" ref="R120:U122" si="15">G120-M120</f>
        <v>0</v>
      </c>
      <c r="S120" s="227">
        <f t="shared" si="15"/>
        <v>0</v>
      </c>
      <c r="T120" s="227">
        <f t="shared" si="15"/>
        <v>0</v>
      </c>
      <c r="U120" s="227">
        <f t="shared" si="15"/>
        <v>0</v>
      </c>
      <c r="V120" s="227">
        <f>S120+T120+U120</f>
        <v>0</v>
      </c>
      <c r="W120" s="208"/>
      <c r="X120" s="208"/>
      <c r="Y120" s="102"/>
      <c r="Z120" s="102"/>
      <c r="AA120" s="102"/>
      <c r="AB120" s="102"/>
      <c r="AC120" s="227">
        <f>Z120+AA120+AB120</f>
        <v>0</v>
      </c>
      <c r="AD120" s="208"/>
      <c r="AE120" s="208"/>
      <c r="AF120" s="102"/>
      <c r="AG120" s="102"/>
      <c r="AH120" s="102"/>
      <c r="AI120" s="102"/>
      <c r="AJ120" s="227">
        <f>AG120+AH120+AI120</f>
        <v>0</v>
      </c>
    </row>
    <row r="121" spans="1:36" x14ac:dyDescent="0.25">
      <c r="A121" s="208">
        <v>2</v>
      </c>
      <c r="B121" s="102"/>
      <c r="C121" s="208"/>
      <c r="D121" s="208"/>
      <c r="E121" s="208"/>
      <c r="F121" s="208"/>
      <c r="G121" s="102"/>
      <c r="H121" s="102"/>
      <c r="I121" s="102"/>
      <c r="J121" s="102"/>
      <c r="K121" s="227">
        <f>H121+I121+J121</f>
        <v>0</v>
      </c>
      <c r="L121" s="208"/>
      <c r="M121" s="102"/>
      <c r="N121" s="208"/>
      <c r="O121" s="208"/>
      <c r="P121" s="208"/>
      <c r="Q121" s="227">
        <f>N121+O121+P121</f>
        <v>0</v>
      </c>
      <c r="R121" s="227">
        <f t="shared" si="15"/>
        <v>0</v>
      </c>
      <c r="S121" s="227">
        <f t="shared" si="15"/>
        <v>0</v>
      </c>
      <c r="T121" s="227">
        <f t="shared" si="15"/>
        <v>0</v>
      </c>
      <c r="U121" s="227">
        <f t="shared" si="15"/>
        <v>0</v>
      </c>
      <c r="V121" s="227">
        <f>S121+T121+U121</f>
        <v>0</v>
      </c>
      <c r="W121" s="208"/>
      <c r="X121" s="208"/>
      <c r="Y121" s="102"/>
      <c r="Z121" s="102"/>
      <c r="AA121" s="102"/>
      <c r="AB121" s="102"/>
      <c r="AC121" s="227">
        <f>Z121+AA121+AB121</f>
        <v>0</v>
      </c>
      <c r="AD121" s="208"/>
      <c r="AE121" s="208"/>
      <c r="AF121" s="102"/>
      <c r="AG121" s="102"/>
      <c r="AH121" s="102"/>
      <c r="AI121" s="102"/>
      <c r="AJ121" s="227">
        <f>AG121+AH121+AI121</f>
        <v>0</v>
      </c>
    </row>
    <row r="122" spans="1:36" x14ac:dyDescent="0.25">
      <c r="A122" s="208">
        <v>3</v>
      </c>
      <c r="B122" s="228"/>
      <c r="C122" s="208"/>
      <c r="D122" s="208"/>
      <c r="E122" s="208"/>
      <c r="F122" s="208"/>
      <c r="G122" s="102"/>
      <c r="H122" s="102"/>
      <c r="I122" s="102"/>
      <c r="J122" s="102"/>
      <c r="K122" s="227">
        <f>H122+I122+J122</f>
        <v>0</v>
      </c>
      <c r="L122" s="208"/>
      <c r="M122" s="102"/>
      <c r="N122" s="208"/>
      <c r="O122" s="208"/>
      <c r="P122" s="208"/>
      <c r="Q122" s="227">
        <f>N122+O122+P122</f>
        <v>0</v>
      </c>
      <c r="R122" s="227">
        <f t="shared" si="15"/>
        <v>0</v>
      </c>
      <c r="S122" s="227">
        <f t="shared" si="15"/>
        <v>0</v>
      </c>
      <c r="T122" s="227">
        <f t="shared" si="15"/>
        <v>0</v>
      </c>
      <c r="U122" s="227">
        <f t="shared" si="15"/>
        <v>0</v>
      </c>
      <c r="V122" s="227">
        <f>S122+T122+U122</f>
        <v>0</v>
      </c>
      <c r="W122" s="208"/>
      <c r="X122" s="208"/>
      <c r="Y122" s="102"/>
      <c r="Z122" s="102"/>
      <c r="AA122" s="102"/>
      <c r="AB122" s="102"/>
      <c r="AC122" s="227">
        <f>Z122+AA122+AB122</f>
        <v>0</v>
      </c>
      <c r="AD122" s="208"/>
      <c r="AE122" s="208"/>
      <c r="AF122" s="102"/>
      <c r="AG122" s="102"/>
      <c r="AH122" s="102"/>
      <c r="AI122" s="102"/>
      <c r="AJ122" s="227">
        <f>AG122+AH122+AI122</f>
        <v>0</v>
      </c>
    </row>
    <row r="123" spans="1:36" s="230" customFormat="1" ht="27" x14ac:dyDescent="0.25">
      <c r="A123" s="225"/>
      <c r="B123" s="233" t="s">
        <v>240</v>
      </c>
      <c r="C123" s="229" t="s">
        <v>1</v>
      </c>
      <c r="D123" s="229" t="s">
        <v>1</v>
      </c>
      <c r="E123" s="229" t="s">
        <v>1</v>
      </c>
      <c r="F123" s="229" t="s">
        <v>1</v>
      </c>
      <c r="G123" s="229">
        <f>SUM(G120:G122)</f>
        <v>0</v>
      </c>
      <c r="H123" s="229">
        <f>SUM(H120:H122)</f>
        <v>0</v>
      </c>
      <c r="I123" s="229">
        <f>SUM(I120:I122)</f>
        <v>0</v>
      </c>
      <c r="J123" s="229">
        <f>SUM(J120:J122)</f>
        <v>0</v>
      </c>
      <c r="K123" s="229">
        <f>SUM(K120:K122)</f>
        <v>0</v>
      </c>
      <c r="L123" s="229" t="s">
        <v>1</v>
      </c>
      <c r="M123" s="229">
        <f t="shared" ref="M123:T123" si="16">SUM(M120:M122)</f>
        <v>0</v>
      </c>
      <c r="N123" s="229">
        <f t="shared" si="16"/>
        <v>0</v>
      </c>
      <c r="O123" s="229">
        <f t="shared" si="16"/>
        <v>0</v>
      </c>
      <c r="P123" s="229">
        <f t="shared" si="16"/>
        <v>0</v>
      </c>
      <c r="Q123" s="229">
        <f t="shared" si="16"/>
        <v>0</v>
      </c>
      <c r="R123" s="229">
        <f t="shared" si="16"/>
        <v>0</v>
      </c>
      <c r="S123" s="229">
        <f t="shared" si="16"/>
        <v>0</v>
      </c>
      <c r="T123" s="229">
        <f t="shared" si="16"/>
        <v>0</v>
      </c>
      <c r="U123" s="112"/>
      <c r="V123" s="112"/>
      <c r="W123" s="229" t="s">
        <v>1</v>
      </c>
      <c r="X123" s="229" t="s">
        <v>1</v>
      </c>
      <c r="Y123" s="229">
        <f>SUM(Y120:Y122)</f>
        <v>0</v>
      </c>
      <c r="Z123" s="229">
        <f>SUM(Z120:Z122)</f>
        <v>0</v>
      </c>
      <c r="AA123" s="229">
        <f>SUM(AA120:AA122)</f>
        <v>0</v>
      </c>
      <c r="AB123" s="229">
        <f>SUM(AB120:AB122)</f>
        <v>0</v>
      </c>
      <c r="AC123" s="229">
        <f>SUM(AC120:AC122)</f>
        <v>0</v>
      </c>
      <c r="AD123" s="229" t="s">
        <v>1</v>
      </c>
      <c r="AE123" s="229" t="s">
        <v>1</v>
      </c>
      <c r="AF123" s="229">
        <f>SUM(AF120:AF122)</f>
        <v>0</v>
      </c>
      <c r="AG123" s="229">
        <f>SUM(AG120:AG122)</f>
        <v>0</v>
      </c>
      <c r="AH123" s="229">
        <f>SUM(AH120:AH122)</f>
        <v>0</v>
      </c>
      <c r="AI123" s="229">
        <f>SUM(AI120:AI122)</f>
        <v>0</v>
      </c>
      <c r="AJ123" s="229">
        <f>SUM(AJ120:AJ122)</f>
        <v>0</v>
      </c>
    </row>
    <row r="124" spans="1:36" s="230" customFormat="1" ht="27" x14ac:dyDescent="0.25">
      <c r="A124" s="225"/>
      <c r="B124" s="233" t="s">
        <v>245</v>
      </c>
      <c r="C124" s="229" t="s">
        <v>1</v>
      </c>
      <c r="D124" s="229" t="s">
        <v>1</v>
      </c>
      <c r="E124" s="229" t="s">
        <v>1</v>
      </c>
      <c r="F124" s="229" t="s">
        <v>1</v>
      </c>
      <c r="G124" s="229">
        <f>G118+G123</f>
        <v>105</v>
      </c>
      <c r="H124" s="229">
        <f>H118+H123</f>
        <v>28305771.000000007</v>
      </c>
      <c r="I124" s="229">
        <f>I118+I123</f>
        <v>241873.97999999998</v>
      </c>
      <c r="J124" s="229">
        <f>J118+J123</f>
        <v>131056.41</v>
      </c>
      <c r="K124" s="229">
        <f>K118+K123</f>
        <v>28678701.390000008</v>
      </c>
      <c r="L124" s="229" t="s">
        <v>1</v>
      </c>
      <c r="M124" s="229">
        <f t="shared" ref="M124:V124" si="17">M118+M123</f>
        <v>105</v>
      </c>
      <c r="N124" s="229">
        <f t="shared" si="17"/>
        <v>27604025.599999983</v>
      </c>
      <c r="O124" s="229">
        <f t="shared" si="17"/>
        <v>236020.58999999997</v>
      </c>
      <c r="P124" s="229">
        <f t="shared" si="17"/>
        <v>130163.51999999999</v>
      </c>
      <c r="Q124" s="229">
        <f t="shared" si="17"/>
        <v>27970209.709999986</v>
      </c>
      <c r="R124" s="229">
        <f t="shared" si="17"/>
        <v>0</v>
      </c>
      <c r="S124" s="229">
        <f t="shared" si="17"/>
        <v>701745.39999999991</v>
      </c>
      <c r="T124" s="229">
        <f t="shared" si="17"/>
        <v>5853.3900000000067</v>
      </c>
      <c r="U124" s="229">
        <f t="shared" si="17"/>
        <v>892.88999999999942</v>
      </c>
      <c r="V124" s="229">
        <f t="shared" si="17"/>
        <v>708491.67999999993</v>
      </c>
      <c r="W124" s="229" t="s">
        <v>1</v>
      </c>
      <c r="X124" s="229" t="s">
        <v>1</v>
      </c>
      <c r="Y124" s="229">
        <f>Y118+Y123</f>
        <v>105</v>
      </c>
      <c r="Z124" s="229">
        <f>Z118+Z123</f>
        <v>29028023.93999999</v>
      </c>
      <c r="AA124" s="229">
        <f>AA118+AA123</f>
        <v>244751.07</v>
      </c>
      <c r="AB124" s="229">
        <f>AB118+AB123</f>
        <v>132908.32999999999</v>
      </c>
      <c r="AC124" s="229">
        <f>AC118+AC123</f>
        <v>29405683.339999985</v>
      </c>
      <c r="AD124" s="229" t="s">
        <v>1</v>
      </c>
      <c r="AE124" s="229" t="s">
        <v>1</v>
      </c>
      <c r="AF124" s="229">
        <f>AF118+AF123</f>
        <v>105</v>
      </c>
      <c r="AG124" s="229">
        <f>AG118+AG123</f>
        <v>29598812.270000003</v>
      </c>
      <c r="AH124" s="229">
        <f>AH118+AH123</f>
        <v>248917.88999999998</v>
      </c>
      <c r="AI124" s="229">
        <f>AI118+AI123</f>
        <v>133735.07999999999</v>
      </c>
      <c r="AJ124" s="229">
        <f>AJ118+AJ123</f>
        <v>29981465.239999998</v>
      </c>
    </row>
    <row r="125" spans="1:36" x14ac:dyDescent="0.25">
      <c r="A125" s="208"/>
      <c r="B125" s="102"/>
      <c r="C125" s="227"/>
      <c r="D125" s="227"/>
      <c r="E125" s="227"/>
      <c r="F125" s="227"/>
      <c r="G125" s="102"/>
      <c r="H125" s="227"/>
      <c r="I125" s="227"/>
      <c r="J125" s="227"/>
      <c r="K125" s="227"/>
      <c r="L125" s="227"/>
      <c r="M125" s="102"/>
      <c r="N125" s="227"/>
      <c r="O125" s="227"/>
      <c r="P125" s="227"/>
      <c r="Q125" s="102"/>
      <c r="R125" s="227"/>
      <c r="S125" s="102"/>
      <c r="T125" s="227"/>
      <c r="U125" s="106"/>
      <c r="V125" s="106"/>
      <c r="W125" s="227"/>
      <c r="X125" s="227"/>
      <c r="Y125" s="102"/>
      <c r="Z125" s="227"/>
      <c r="AA125" s="227"/>
      <c r="AB125" s="227"/>
      <c r="AC125" s="227"/>
      <c r="AD125" s="227"/>
      <c r="AE125" s="227"/>
      <c r="AF125" s="102"/>
      <c r="AG125" s="227"/>
      <c r="AH125" s="227"/>
      <c r="AI125" s="227"/>
      <c r="AJ125" s="227"/>
    </row>
    <row r="126" spans="1:36" ht="54" x14ac:dyDescent="0.25">
      <c r="A126" s="225" t="s">
        <v>4</v>
      </c>
      <c r="B126" s="226" t="s">
        <v>475</v>
      </c>
      <c r="C126" s="227"/>
      <c r="D126" s="227"/>
      <c r="E126" s="227"/>
      <c r="F126" s="227"/>
      <c r="G126" s="226"/>
      <c r="H126" s="227"/>
      <c r="I126" s="227"/>
      <c r="J126" s="227"/>
      <c r="K126" s="227"/>
      <c r="L126" s="227"/>
      <c r="M126" s="226"/>
      <c r="N126" s="227"/>
      <c r="O126" s="227"/>
      <c r="P126" s="227"/>
      <c r="Q126" s="226"/>
      <c r="R126" s="227"/>
      <c r="S126" s="226"/>
      <c r="T126" s="227"/>
      <c r="U126" s="106"/>
      <c r="V126" s="106"/>
      <c r="W126" s="227"/>
      <c r="X126" s="227"/>
      <c r="Y126" s="226"/>
      <c r="Z126" s="227"/>
      <c r="AA126" s="227"/>
      <c r="AB126" s="227"/>
      <c r="AC126" s="227"/>
      <c r="AD126" s="227"/>
      <c r="AE126" s="227"/>
      <c r="AF126" s="226"/>
      <c r="AG126" s="227"/>
      <c r="AH126" s="227"/>
      <c r="AI126" s="227"/>
      <c r="AJ126" s="227"/>
    </row>
    <row r="127" spans="1:36" x14ac:dyDescent="0.25">
      <c r="A127" s="208"/>
      <c r="B127" s="191" t="s">
        <v>126</v>
      </c>
      <c r="C127" s="227"/>
      <c r="D127" s="227"/>
      <c r="E127" s="227"/>
      <c r="F127" s="227"/>
      <c r="G127" s="191"/>
      <c r="H127" s="227"/>
      <c r="I127" s="227"/>
      <c r="J127" s="227"/>
      <c r="K127" s="227"/>
      <c r="L127" s="227"/>
      <c r="M127" s="191"/>
      <c r="N127" s="227"/>
      <c r="O127" s="227"/>
      <c r="P127" s="227"/>
      <c r="Q127" s="191"/>
      <c r="R127" s="227"/>
      <c r="S127" s="191"/>
      <c r="T127" s="227"/>
      <c r="U127" s="106"/>
      <c r="V127" s="106"/>
      <c r="W127" s="227"/>
      <c r="X127" s="227"/>
      <c r="Y127" s="191"/>
      <c r="Z127" s="227"/>
      <c r="AA127" s="227"/>
      <c r="AB127" s="227"/>
      <c r="AC127" s="227"/>
      <c r="AD127" s="227"/>
      <c r="AE127" s="227"/>
      <c r="AF127" s="191"/>
      <c r="AG127" s="227"/>
      <c r="AH127" s="227"/>
      <c r="AI127" s="227"/>
      <c r="AJ127" s="227"/>
    </row>
    <row r="128" spans="1:36" x14ac:dyDescent="0.25">
      <c r="A128" s="208">
        <v>1</v>
      </c>
      <c r="B128" s="1527" t="s">
        <v>4921</v>
      </c>
      <c r="C128" s="1528" t="s">
        <v>4922</v>
      </c>
      <c r="D128" s="227" t="s">
        <v>1</v>
      </c>
      <c r="E128" s="227" t="s">
        <v>1</v>
      </c>
      <c r="F128" s="227">
        <v>1.5</v>
      </c>
      <c r="G128" s="102">
        <v>1</v>
      </c>
      <c r="H128" s="208">
        <v>99210</v>
      </c>
      <c r="I128" s="208"/>
      <c r="J128" s="208"/>
      <c r="K128" s="227">
        <f>H128+I128+J128</f>
        <v>99210</v>
      </c>
      <c r="L128" s="227">
        <v>1.5</v>
      </c>
      <c r="M128" s="102">
        <v>1</v>
      </c>
      <c r="N128" s="208">
        <v>99210</v>
      </c>
      <c r="O128" s="208"/>
      <c r="P128" s="208"/>
      <c r="Q128" s="227">
        <f>N128+O128+P128</f>
        <v>99210</v>
      </c>
      <c r="R128" s="227">
        <f t="shared" ref="R128:U143" si="18">G128-M128</f>
        <v>0</v>
      </c>
      <c r="S128" s="227">
        <f t="shared" si="18"/>
        <v>0</v>
      </c>
      <c r="T128" s="227">
        <f t="shared" si="18"/>
        <v>0</v>
      </c>
      <c r="U128" s="227">
        <f t="shared" si="18"/>
        <v>0</v>
      </c>
      <c r="V128" s="227">
        <f>S128+T128+U128</f>
        <v>0</v>
      </c>
      <c r="W128" s="227" t="s">
        <v>1</v>
      </c>
      <c r="X128" s="227">
        <v>1.5</v>
      </c>
      <c r="Y128" s="102">
        <v>1</v>
      </c>
      <c r="Z128" s="208">
        <v>99210</v>
      </c>
      <c r="AA128" s="208"/>
      <c r="AB128" s="208"/>
      <c r="AC128" s="227">
        <f>Z128+AA128+AB128</f>
        <v>99210</v>
      </c>
      <c r="AD128" s="227" t="s">
        <v>1</v>
      </c>
      <c r="AE128" s="227">
        <v>1.5</v>
      </c>
      <c r="AF128" s="102">
        <v>1</v>
      </c>
      <c r="AG128" s="208">
        <v>99210</v>
      </c>
      <c r="AH128" s="208"/>
      <c r="AI128" s="208"/>
      <c r="AJ128" s="227">
        <f>AG128+AH128+AI128</f>
        <v>99210</v>
      </c>
    </row>
    <row r="129" spans="1:36" x14ac:dyDescent="0.25">
      <c r="A129" s="208">
        <v>2</v>
      </c>
      <c r="B129" s="1527" t="s">
        <v>4923</v>
      </c>
      <c r="C129" s="1528" t="s">
        <v>4924</v>
      </c>
      <c r="D129" s="227" t="s">
        <v>1</v>
      </c>
      <c r="E129" s="227" t="s">
        <v>1</v>
      </c>
      <c r="F129" s="227">
        <v>1.5</v>
      </c>
      <c r="G129" s="102">
        <v>1</v>
      </c>
      <c r="H129" s="208">
        <v>99210</v>
      </c>
      <c r="I129" s="208"/>
      <c r="J129" s="208"/>
      <c r="K129" s="227">
        <f t="shared" ref="K129:K159" si="19">H129+I129+J129</f>
        <v>99210</v>
      </c>
      <c r="L129" s="227">
        <v>1.5</v>
      </c>
      <c r="M129" s="102">
        <v>1</v>
      </c>
      <c r="N129" s="208">
        <v>99210</v>
      </c>
      <c r="O129" s="208"/>
      <c r="P129" s="208"/>
      <c r="Q129" s="227">
        <f t="shared" ref="Q129:Q159" si="20">N129+O129+P129</f>
        <v>99210</v>
      </c>
      <c r="R129" s="227">
        <f t="shared" si="18"/>
        <v>0</v>
      </c>
      <c r="S129" s="227">
        <f t="shared" si="18"/>
        <v>0</v>
      </c>
      <c r="T129" s="227">
        <f t="shared" si="18"/>
        <v>0</v>
      </c>
      <c r="U129" s="227">
        <f t="shared" si="18"/>
        <v>0</v>
      </c>
      <c r="V129" s="227">
        <f>S129+T129+U129</f>
        <v>0</v>
      </c>
      <c r="W129" s="227" t="s">
        <v>1</v>
      </c>
      <c r="X129" s="227">
        <v>1.5</v>
      </c>
      <c r="Y129" s="102">
        <v>1</v>
      </c>
      <c r="Z129" s="208">
        <v>99210</v>
      </c>
      <c r="AA129" s="208"/>
      <c r="AB129" s="208"/>
      <c r="AC129" s="227">
        <f t="shared" ref="AC129:AC159" si="21">Z129+AA129+AB129</f>
        <v>99210</v>
      </c>
      <c r="AD129" s="227" t="s">
        <v>1</v>
      </c>
      <c r="AE129" s="227">
        <v>1.5</v>
      </c>
      <c r="AF129" s="102">
        <v>1</v>
      </c>
      <c r="AG129" s="208">
        <v>99210</v>
      </c>
      <c r="AH129" s="208"/>
      <c r="AI129" s="208"/>
      <c r="AJ129" s="227">
        <f t="shared" ref="AJ129:AJ159" si="22">AG129+AH129+AI129</f>
        <v>99210</v>
      </c>
    </row>
    <row r="130" spans="1:36" x14ac:dyDescent="0.25">
      <c r="A130" s="208">
        <v>3</v>
      </c>
      <c r="B130" s="1527" t="s">
        <v>4925</v>
      </c>
      <c r="C130" s="1528" t="s">
        <v>4926</v>
      </c>
      <c r="D130" s="227" t="s">
        <v>1</v>
      </c>
      <c r="E130" s="227" t="s">
        <v>1</v>
      </c>
      <c r="F130" s="227">
        <v>1.25</v>
      </c>
      <c r="G130" s="102">
        <v>1</v>
      </c>
      <c r="H130" s="208">
        <v>82675</v>
      </c>
      <c r="I130" s="208"/>
      <c r="J130" s="208"/>
      <c r="K130" s="227">
        <f t="shared" si="19"/>
        <v>82675</v>
      </c>
      <c r="L130" s="227">
        <v>1.25</v>
      </c>
      <c r="M130" s="102">
        <v>1</v>
      </c>
      <c r="N130" s="208">
        <v>82675</v>
      </c>
      <c r="O130" s="208"/>
      <c r="P130" s="208"/>
      <c r="Q130" s="227">
        <f t="shared" si="20"/>
        <v>82675</v>
      </c>
      <c r="R130" s="227">
        <f t="shared" si="18"/>
        <v>0</v>
      </c>
      <c r="S130" s="227">
        <f t="shared" si="18"/>
        <v>0</v>
      </c>
      <c r="T130" s="227">
        <f t="shared" si="18"/>
        <v>0</v>
      </c>
      <c r="U130" s="227">
        <f t="shared" si="18"/>
        <v>0</v>
      </c>
      <c r="V130" s="227">
        <f t="shared" ref="V130:V159" si="23">S130+T130+U130</f>
        <v>0</v>
      </c>
      <c r="W130" s="227" t="s">
        <v>1</v>
      </c>
      <c r="X130" s="227">
        <v>1.25</v>
      </c>
      <c r="Y130" s="102">
        <v>1</v>
      </c>
      <c r="Z130" s="208">
        <v>82675</v>
      </c>
      <c r="AA130" s="208"/>
      <c r="AB130" s="208"/>
      <c r="AC130" s="227">
        <f t="shared" si="21"/>
        <v>82675</v>
      </c>
      <c r="AD130" s="227" t="s">
        <v>1</v>
      </c>
      <c r="AE130" s="227">
        <v>1.25</v>
      </c>
      <c r="AF130" s="102">
        <v>1</v>
      </c>
      <c r="AG130" s="208">
        <v>82675</v>
      </c>
      <c r="AH130" s="208"/>
      <c r="AI130" s="208"/>
      <c r="AJ130" s="227">
        <f t="shared" si="22"/>
        <v>82675</v>
      </c>
    </row>
    <row r="131" spans="1:36" x14ac:dyDescent="0.25">
      <c r="A131" s="208">
        <v>4</v>
      </c>
      <c r="B131" s="1527" t="s">
        <v>4927</v>
      </c>
      <c r="C131" s="1528" t="s">
        <v>4926</v>
      </c>
      <c r="D131" s="227" t="s">
        <v>1</v>
      </c>
      <c r="E131" s="227" t="s">
        <v>1</v>
      </c>
      <c r="F131" s="227">
        <v>1.25</v>
      </c>
      <c r="G131" s="102">
        <v>1</v>
      </c>
      <c r="H131" s="227">
        <v>86000</v>
      </c>
      <c r="I131" s="227"/>
      <c r="J131" s="227"/>
      <c r="K131" s="227">
        <f t="shared" si="19"/>
        <v>86000</v>
      </c>
      <c r="L131" s="227">
        <v>1.25</v>
      </c>
      <c r="M131" s="102">
        <v>1</v>
      </c>
      <c r="N131" s="227">
        <v>86000</v>
      </c>
      <c r="O131" s="227"/>
      <c r="P131" s="227"/>
      <c r="Q131" s="227">
        <f t="shared" si="20"/>
        <v>86000</v>
      </c>
      <c r="R131" s="227">
        <f t="shared" si="18"/>
        <v>0</v>
      </c>
      <c r="S131" s="227">
        <f t="shared" si="18"/>
        <v>0</v>
      </c>
      <c r="T131" s="227">
        <f t="shared" si="18"/>
        <v>0</v>
      </c>
      <c r="U131" s="227">
        <f t="shared" si="18"/>
        <v>0</v>
      </c>
      <c r="V131" s="227">
        <f t="shared" si="23"/>
        <v>0</v>
      </c>
      <c r="W131" s="227"/>
      <c r="X131" s="227">
        <v>1.25</v>
      </c>
      <c r="Y131" s="102">
        <v>1</v>
      </c>
      <c r="Z131" s="227">
        <v>86000</v>
      </c>
      <c r="AA131" s="227"/>
      <c r="AB131" s="227"/>
      <c r="AC131" s="227">
        <f t="shared" si="21"/>
        <v>86000</v>
      </c>
      <c r="AD131" s="227"/>
      <c r="AE131" s="227">
        <v>1.25</v>
      </c>
      <c r="AF131" s="102">
        <v>1</v>
      </c>
      <c r="AG131" s="227">
        <v>86000</v>
      </c>
      <c r="AH131" s="227"/>
      <c r="AI131" s="227"/>
      <c r="AJ131" s="227">
        <f t="shared" si="22"/>
        <v>86000</v>
      </c>
    </row>
    <row r="132" spans="1:36" x14ac:dyDescent="0.25">
      <c r="A132" s="208">
        <v>5</v>
      </c>
      <c r="B132" s="1527" t="s">
        <v>4928</v>
      </c>
      <c r="C132" s="1528" t="s">
        <v>4926</v>
      </c>
      <c r="D132" s="227" t="s">
        <v>1</v>
      </c>
      <c r="E132" s="227" t="s">
        <v>1</v>
      </c>
      <c r="F132" s="227">
        <v>1.25</v>
      </c>
      <c r="G132" s="102">
        <v>1</v>
      </c>
      <c r="H132" s="227">
        <v>86000</v>
      </c>
      <c r="I132" s="227"/>
      <c r="J132" s="227"/>
      <c r="K132" s="227">
        <v>86000</v>
      </c>
      <c r="L132" s="227">
        <v>1.25</v>
      </c>
      <c r="M132" s="102">
        <v>1</v>
      </c>
      <c r="N132" s="227">
        <v>86000</v>
      </c>
      <c r="O132" s="227"/>
      <c r="P132" s="227"/>
      <c r="Q132" s="227">
        <v>86000</v>
      </c>
      <c r="R132" s="227">
        <f t="shared" si="18"/>
        <v>0</v>
      </c>
      <c r="S132" s="227">
        <f t="shared" si="18"/>
        <v>0</v>
      </c>
      <c r="T132" s="227">
        <f t="shared" si="18"/>
        <v>0</v>
      </c>
      <c r="U132" s="227">
        <f t="shared" si="18"/>
        <v>0</v>
      </c>
      <c r="V132" s="227">
        <f t="shared" si="23"/>
        <v>0</v>
      </c>
      <c r="W132" s="227"/>
      <c r="X132" s="227">
        <v>1.25</v>
      </c>
      <c r="Y132" s="102">
        <v>1</v>
      </c>
      <c r="Z132" s="227">
        <v>86000</v>
      </c>
      <c r="AA132" s="227"/>
      <c r="AB132" s="227"/>
      <c r="AC132" s="227">
        <v>86000</v>
      </c>
      <c r="AD132" s="227"/>
      <c r="AE132" s="227">
        <v>1.25</v>
      </c>
      <c r="AF132" s="102">
        <v>1</v>
      </c>
      <c r="AG132" s="227">
        <v>86000</v>
      </c>
      <c r="AH132" s="227"/>
      <c r="AI132" s="227"/>
      <c r="AJ132" s="227">
        <v>86000</v>
      </c>
    </row>
    <row r="133" spans="1:36" x14ac:dyDescent="0.25">
      <c r="A133" s="208">
        <v>6</v>
      </c>
      <c r="B133" s="1527" t="s">
        <v>4929</v>
      </c>
      <c r="C133" s="1528" t="s">
        <v>4930</v>
      </c>
      <c r="D133" s="227" t="s">
        <v>1</v>
      </c>
      <c r="E133" s="227" t="s">
        <v>1</v>
      </c>
      <c r="F133" s="227">
        <v>1.6</v>
      </c>
      <c r="G133" s="102">
        <v>1</v>
      </c>
      <c r="H133" s="227">
        <v>105824</v>
      </c>
      <c r="I133" s="227"/>
      <c r="J133" s="227"/>
      <c r="K133" s="227">
        <f t="shared" si="19"/>
        <v>105824</v>
      </c>
      <c r="L133" s="227">
        <v>1.6</v>
      </c>
      <c r="M133" s="102">
        <v>1</v>
      </c>
      <c r="N133" s="227">
        <v>105824</v>
      </c>
      <c r="O133" s="227"/>
      <c r="P133" s="227"/>
      <c r="Q133" s="227">
        <f t="shared" si="20"/>
        <v>105824</v>
      </c>
      <c r="R133" s="227">
        <f t="shared" si="18"/>
        <v>0</v>
      </c>
      <c r="S133" s="227">
        <f t="shared" si="18"/>
        <v>0</v>
      </c>
      <c r="T133" s="227">
        <f t="shared" si="18"/>
        <v>0</v>
      </c>
      <c r="U133" s="227">
        <f t="shared" si="18"/>
        <v>0</v>
      </c>
      <c r="V133" s="227">
        <f t="shared" si="23"/>
        <v>0</v>
      </c>
      <c r="W133" s="227"/>
      <c r="X133" s="227">
        <v>1.6</v>
      </c>
      <c r="Y133" s="102">
        <v>1</v>
      </c>
      <c r="Z133" s="227">
        <v>105824</v>
      </c>
      <c r="AA133" s="227"/>
      <c r="AB133" s="227"/>
      <c r="AC133" s="227">
        <f t="shared" si="21"/>
        <v>105824</v>
      </c>
      <c r="AD133" s="227"/>
      <c r="AE133" s="227">
        <v>1.6</v>
      </c>
      <c r="AF133" s="102">
        <v>1</v>
      </c>
      <c r="AG133" s="227">
        <v>105824</v>
      </c>
      <c r="AH133" s="227"/>
      <c r="AI133" s="227"/>
      <c r="AJ133" s="227">
        <f t="shared" si="22"/>
        <v>105824</v>
      </c>
    </row>
    <row r="134" spans="1:36" x14ac:dyDescent="0.25">
      <c r="A134" s="208">
        <v>7</v>
      </c>
      <c r="B134" s="1527" t="s">
        <v>4931</v>
      </c>
      <c r="C134" s="1528" t="s">
        <v>4930</v>
      </c>
      <c r="D134" s="227" t="s">
        <v>1</v>
      </c>
      <c r="E134" s="227" t="s">
        <v>1</v>
      </c>
      <c r="F134" s="227">
        <v>1.6</v>
      </c>
      <c r="G134" s="102">
        <v>1</v>
      </c>
      <c r="H134" s="227">
        <v>105824</v>
      </c>
      <c r="I134" s="227"/>
      <c r="J134" s="227"/>
      <c r="K134" s="227">
        <f t="shared" si="19"/>
        <v>105824</v>
      </c>
      <c r="L134" s="227">
        <v>1.6</v>
      </c>
      <c r="M134" s="102">
        <v>1</v>
      </c>
      <c r="N134" s="227">
        <v>105824</v>
      </c>
      <c r="O134" s="227"/>
      <c r="P134" s="227"/>
      <c r="Q134" s="227">
        <f t="shared" si="20"/>
        <v>105824</v>
      </c>
      <c r="R134" s="227">
        <f t="shared" si="18"/>
        <v>0</v>
      </c>
      <c r="S134" s="227">
        <f t="shared" si="18"/>
        <v>0</v>
      </c>
      <c r="T134" s="227">
        <f t="shared" si="18"/>
        <v>0</v>
      </c>
      <c r="U134" s="227">
        <f t="shared" si="18"/>
        <v>0</v>
      </c>
      <c r="V134" s="227">
        <f t="shared" si="23"/>
        <v>0</v>
      </c>
      <c r="W134" s="227"/>
      <c r="X134" s="227">
        <v>1.6</v>
      </c>
      <c r="Y134" s="102">
        <v>1</v>
      </c>
      <c r="Z134" s="227">
        <v>105824</v>
      </c>
      <c r="AA134" s="227"/>
      <c r="AB134" s="227"/>
      <c r="AC134" s="227">
        <f t="shared" si="21"/>
        <v>105824</v>
      </c>
      <c r="AD134" s="227"/>
      <c r="AE134" s="227">
        <v>1.6</v>
      </c>
      <c r="AF134" s="102">
        <v>1</v>
      </c>
      <c r="AG134" s="227">
        <v>105824</v>
      </c>
      <c r="AH134" s="227"/>
      <c r="AI134" s="227"/>
      <c r="AJ134" s="227">
        <f t="shared" si="22"/>
        <v>105824</v>
      </c>
    </row>
    <row r="135" spans="1:36" x14ac:dyDescent="0.25">
      <c r="A135" s="208">
        <v>8</v>
      </c>
      <c r="B135" s="1527" t="s">
        <v>4932</v>
      </c>
      <c r="C135" s="1528" t="s">
        <v>4930</v>
      </c>
      <c r="D135" s="227" t="s">
        <v>1</v>
      </c>
      <c r="E135" s="227" t="s">
        <v>1</v>
      </c>
      <c r="F135" s="227">
        <v>1.6</v>
      </c>
      <c r="G135" s="102">
        <v>1</v>
      </c>
      <c r="H135" s="227">
        <v>105824</v>
      </c>
      <c r="I135" s="227"/>
      <c r="J135" s="227"/>
      <c r="K135" s="227">
        <f t="shared" si="19"/>
        <v>105824</v>
      </c>
      <c r="L135" s="227">
        <v>1.6</v>
      </c>
      <c r="M135" s="102">
        <v>1</v>
      </c>
      <c r="N135" s="227">
        <v>105824</v>
      </c>
      <c r="O135" s="227"/>
      <c r="P135" s="227"/>
      <c r="Q135" s="227">
        <f t="shared" si="20"/>
        <v>105824</v>
      </c>
      <c r="R135" s="227">
        <f t="shared" si="18"/>
        <v>0</v>
      </c>
      <c r="S135" s="227">
        <f t="shared" si="18"/>
        <v>0</v>
      </c>
      <c r="T135" s="227">
        <f t="shared" si="18"/>
        <v>0</v>
      </c>
      <c r="U135" s="227">
        <f t="shared" si="18"/>
        <v>0</v>
      </c>
      <c r="V135" s="227">
        <f t="shared" si="23"/>
        <v>0</v>
      </c>
      <c r="W135" s="227"/>
      <c r="X135" s="227">
        <v>1.6</v>
      </c>
      <c r="Y135" s="102">
        <v>1</v>
      </c>
      <c r="Z135" s="227">
        <v>105824</v>
      </c>
      <c r="AA135" s="227"/>
      <c r="AB135" s="227"/>
      <c r="AC135" s="227">
        <f t="shared" si="21"/>
        <v>105824</v>
      </c>
      <c r="AD135" s="227"/>
      <c r="AE135" s="227">
        <v>1.6</v>
      </c>
      <c r="AF135" s="102">
        <v>1</v>
      </c>
      <c r="AG135" s="227">
        <v>105824</v>
      </c>
      <c r="AH135" s="227"/>
      <c r="AI135" s="227"/>
      <c r="AJ135" s="227">
        <f t="shared" si="22"/>
        <v>105824</v>
      </c>
    </row>
    <row r="136" spans="1:36" x14ac:dyDescent="0.25">
      <c r="A136" s="208">
        <v>9</v>
      </c>
      <c r="B136" s="1527" t="s">
        <v>4933</v>
      </c>
      <c r="C136" s="1528" t="s">
        <v>4930</v>
      </c>
      <c r="D136" s="227" t="s">
        <v>1</v>
      </c>
      <c r="E136" s="227" t="s">
        <v>1</v>
      </c>
      <c r="F136" s="227">
        <v>1.6</v>
      </c>
      <c r="G136" s="102">
        <v>1</v>
      </c>
      <c r="H136" s="227">
        <v>105824</v>
      </c>
      <c r="I136" s="227"/>
      <c r="J136" s="227"/>
      <c r="K136" s="227">
        <f t="shared" si="19"/>
        <v>105824</v>
      </c>
      <c r="L136" s="227">
        <v>1.6</v>
      </c>
      <c r="M136" s="102">
        <v>1</v>
      </c>
      <c r="N136" s="227">
        <v>105824</v>
      </c>
      <c r="O136" s="227"/>
      <c r="P136" s="227"/>
      <c r="Q136" s="227">
        <f t="shared" si="20"/>
        <v>105824</v>
      </c>
      <c r="R136" s="227">
        <f t="shared" si="18"/>
        <v>0</v>
      </c>
      <c r="S136" s="227">
        <f t="shared" si="18"/>
        <v>0</v>
      </c>
      <c r="T136" s="227">
        <f t="shared" si="18"/>
        <v>0</v>
      </c>
      <c r="U136" s="227">
        <f t="shared" si="18"/>
        <v>0</v>
      </c>
      <c r="V136" s="227">
        <f t="shared" si="23"/>
        <v>0</v>
      </c>
      <c r="W136" s="227"/>
      <c r="X136" s="227">
        <v>1.6</v>
      </c>
      <c r="Y136" s="102">
        <v>1</v>
      </c>
      <c r="Z136" s="227">
        <v>105824</v>
      </c>
      <c r="AA136" s="227"/>
      <c r="AB136" s="227"/>
      <c r="AC136" s="227">
        <f t="shared" si="21"/>
        <v>105824</v>
      </c>
      <c r="AD136" s="227"/>
      <c r="AE136" s="227">
        <v>1.6</v>
      </c>
      <c r="AF136" s="102">
        <v>1</v>
      </c>
      <c r="AG136" s="227">
        <v>105824</v>
      </c>
      <c r="AH136" s="227"/>
      <c r="AI136" s="227"/>
      <c r="AJ136" s="227">
        <f t="shared" si="22"/>
        <v>105824</v>
      </c>
    </row>
    <row r="137" spans="1:36" x14ac:dyDescent="0.25">
      <c r="A137" s="208">
        <v>10</v>
      </c>
      <c r="B137" s="1527" t="s">
        <v>1429</v>
      </c>
      <c r="C137" s="1528" t="s">
        <v>4930</v>
      </c>
      <c r="D137" s="227" t="s">
        <v>1</v>
      </c>
      <c r="E137" s="227" t="s">
        <v>1</v>
      </c>
      <c r="F137" s="227">
        <v>1.6</v>
      </c>
      <c r="G137" s="102">
        <v>1</v>
      </c>
      <c r="H137" s="227">
        <v>105824</v>
      </c>
      <c r="I137" s="227"/>
      <c r="J137" s="227"/>
      <c r="K137" s="227">
        <f t="shared" si="19"/>
        <v>105824</v>
      </c>
      <c r="L137" s="227">
        <v>1.6</v>
      </c>
      <c r="M137" s="102">
        <v>1</v>
      </c>
      <c r="N137" s="227">
        <v>105824</v>
      </c>
      <c r="O137" s="227"/>
      <c r="P137" s="227"/>
      <c r="Q137" s="227">
        <f t="shared" si="20"/>
        <v>105824</v>
      </c>
      <c r="R137" s="227">
        <f t="shared" si="18"/>
        <v>0</v>
      </c>
      <c r="S137" s="227">
        <f t="shared" si="18"/>
        <v>0</v>
      </c>
      <c r="T137" s="227">
        <f t="shared" si="18"/>
        <v>0</v>
      </c>
      <c r="U137" s="227">
        <f t="shared" si="18"/>
        <v>0</v>
      </c>
      <c r="V137" s="227">
        <f t="shared" si="23"/>
        <v>0</v>
      </c>
      <c r="W137" s="227"/>
      <c r="X137" s="227">
        <v>1.6</v>
      </c>
      <c r="Y137" s="102">
        <v>1</v>
      </c>
      <c r="Z137" s="227">
        <v>105824</v>
      </c>
      <c r="AA137" s="227"/>
      <c r="AB137" s="227"/>
      <c r="AC137" s="227">
        <f t="shared" si="21"/>
        <v>105824</v>
      </c>
      <c r="AD137" s="227"/>
      <c r="AE137" s="227">
        <v>1.6</v>
      </c>
      <c r="AF137" s="102">
        <v>1</v>
      </c>
      <c r="AG137" s="227">
        <v>105824</v>
      </c>
      <c r="AH137" s="227"/>
      <c r="AI137" s="227"/>
      <c r="AJ137" s="227">
        <f t="shared" si="22"/>
        <v>105824</v>
      </c>
    </row>
    <row r="138" spans="1:36" x14ac:dyDescent="0.25">
      <c r="A138" s="208">
        <v>11</v>
      </c>
      <c r="B138" s="1527" t="s">
        <v>4934</v>
      </c>
      <c r="C138" s="1528" t="s">
        <v>4935</v>
      </c>
      <c r="D138" s="227" t="s">
        <v>1</v>
      </c>
      <c r="E138" s="227" t="s">
        <v>1</v>
      </c>
      <c r="F138" s="227">
        <v>1.5</v>
      </c>
      <c r="G138" s="102">
        <v>1</v>
      </c>
      <c r="H138" s="227">
        <v>99210</v>
      </c>
      <c r="I138" s="227"/>
      <c r="J138" s="227"/>
      <c r="K138" s="227">
        <f t="shared" si="19"/>
        <v>99210</v>
      </c>
      <c r="L138" s="227">
        <v>1.5</v>
      </c>
      <c r="M138" s="102">
        <v>1</v>
      </c>
      <c r="N138" s="227">
        <v>99210</v>
      </c>
      <c r="O138" s="227"/>
      <c r="P138" s="227"/>
      <c r="Q138" s="227">
        <f t="shared" si="20"/>
        <v>99210</v>
      </c>
      <c r="R138" s="227">
        <f t="shared" si="18"/>
        <v>0</v>
      </c>
      <c r="S138" s="227">
        <f t="shared" si="18"/>
        <v>0</v>
      </c>
      <c r="T138" s="227">
        <f t="shared" si="18"/>
        <v>0</v>
      </c>
      <c r="U138" s="227">
        <f t="shared" si="18"/>
        <v>0</v>
      </c>
      <c r="V138" s="227">
        <f t="shared" si="23"/>
        <v>0</v>
      </c>
      <c r="W138" s="227"/>
      <c r="X138" s="227">
        <v>1.5</v>
      </c>
      <c r="Y138" s="102">
        <v>1</v>
      </c>
      <c r="Z138" s="227">
        <v>99210</v>
      </c>
      <c r="AA138" s="227"/>
      <c r="AB138" s="227"/>
      <c r="AC138" s="227">
        <f t="shared" si="21"/>
        <v>99210</v>
      </c>
      <c r="AD138" s="227"/>
      <c r="AE138" s="227">
        <v>1.5</v>
      </c>
      <c r="AF138" s="102">
        <v>1</v>
      </c>
      <c r="AG138" s="227">
        <v>99210</v>
      </c>
      <c r="AH138" s="227"/>
      <c r="AI138" s="227"/>
      <c r="AJ138" s="227">
        <f t="shared" si="22"/>
        <v>99210</v>
      </c>
    </row>
    <row r="139" spans="1:36" x14ac:dyDescent="0.25">
      <c r="A139" s="208">
        <v>12</v>
      </c>
      <c r="B139" s="1527" t="s">
        <v>1429</v>
      </c>
      <c r="C139" s="1528" t="s">
        <v>4930</v>
      </c>
      <c r="D139" s="227" t="s">
        <v>1</v>
      </c>
      <c r="E139" s="227" t="s">
        <v>1</v>
      </c>
      <c r="F139" s="227">
        <v>1.6</v>
      </c>
      <c r="G139" s="102">
        <v>1</v>
      </c>
      <c r="H139" s="227">
        <v>105824</v>
      </c>
      <c r="I139" s="227"/>
      <c r="J139" s="227"/>
      <c r="K139" s="227">
        <f t="shared" si="19"/>
        <v>105824</v>
      </c>
      <c r="L139" s="227">
        <v>1.6</v>
      </c>
      <c r="M139" s="102">
        <v>1</v>
      </c>
      <c r="N139" s="227">
        <v>105824</v>
      </c>
      <c r="O139" s="227"/>
      <c r="P139" s="227"/>
      <c r="Q139" s="227">
        <f t="shared" si="20"/>
        <v>105824</v>
      </c>
      <c r="R139" s="227">
        <f t="shared" si="18"/>
        <v>0</v>
      </c>
      <c r="S139" s="227">
        <f t="shared" si="18"/>
        <v>0</v>
      </c>
      <c r="T139" s="227">
        <f t="shared" si="18"/>
        <v>0</v>
      </c>
      <c r="U139" s="227">
        <f t="shared" si="18"/>
        <v>0</v>
      </c>
      <c r="V139" s="227">
        <f t="shared" si="23"/>
        <v>0</v>
      </c>
      <c r="W139" s="227"/>
      <c r="X139" s="227">
        <v>1.6</v>
      </c>
      <c r="Y139" s="102">
        <v>1</v>
      </c>
      <c r="Z139" s="227">
        <v>105824</v>
      </c>
      <c r="AA139" s="227"/>
      <c r="AB139" s="227"/>
      <c r="AC139" s="227">
        <f t="shared" si="21"/>
        <v>105824</v>
      </c>
      <c r="AD139" s="227"/>
      <c r="AE139" s="227">
        <v>1.6</v>
      </c>
      <c r="AF139" s="102">
        <v>1</v>
      </c>
      <c r="AG139" s="227">
        <v>105824</v>
      </c>
      <c r="AH139" s="227"/>
      <c r="AI139" s="227"/>
      <c r="AJ139" s="227">
        <f t="shared" si="22"/>
        <v>105824</v>
      </c>
    </row>
    <row r="140" spans="1:36" x14ac:dyDescent="0.25">
      <c r="A140" s="208">
        <v>13</v>
      </c>
      <c r="B140" s="1527" t="s">
        <v>1429</v>
      </c>
      <c r="C140" s="1528" t="s">
        <v>4930</v>
      </c>
      <c r="D140" s="227" t="s">
        <v>1</v>
      </c>
      <c r="E140" s="227" t="s">
        <v>1</v>
      </c>
      <c r="F140" s="227">
        <v>1.6</v>
      </c>
      <c r="G140" s="102">
        <v>1</v>
      </c>
      <c r="H140" s="227">
        <v>105824</v>
      </c>
      <c r="I140" s="227"/>
      <c r="J140" s="227"/>
      <c r="K140" s="227">
        <f t="shared" si="19"/>
        <v>105824</v>
      </c>
      <c r="L140" s="227">
        <v>1.6</v>
      </c>
      <c r="M140" s="102">
        <v>1</v>
      </c>
      <c r="N140" s="227">
        <v>105824</v>
      </c>
      <c r="O140" s="227"/>
      <c r="P140" s="227"/>
      <c r="Q140" s="227">
        <f t="shared" si="20"/>
        <v>105824</v>
      </c>
      <c r="R140" s="227">
        <f t="shared" si="18"/>
        <v>0</v>
      </c>
      <c r="S140" s="227">
        <f t="shared" si="18"/>
        <v>0</v>
      </c>
      <c r="T140" s="227">
        <f t="shared" si="18"/>
        <v>0</v>
      </c>
      <c r="U140" s="227">
        <f t="shared" si="18"/>
        <v>0</v>
      </c>
      <c r="V140" s="227">
        <f t="shared" si="23"/>
        <v>0</v>
      </c>
      <c r="W140" s="227"/>
      <c r="X140" s="227">
        <v>1.6</v>
      </c>
      <c r="Y140" s="102">
        <v>1</v>
      </c>
      <c r="Z140" s="227">
        <v>105824</v>
      </c>
      <c r="AA140" s="227"/>
      <c r="AB140" s="227"/>
      <c r="AC140" s="227">
        <f t="shared" si="21"/>
        <v>105824</v>
      </c>
      <c r="AD140" s="227"/>
      <c r="AE140" s="227">
        <v>1.6</v>
      </c>
      <c r="AF140" s="102">
        <v>1</v>
      </c>
      <c r="AG140" s="227">
        <v>105824</v>
      </c>
      <c r="AH140" s="227"/>
      <c r="AI140" s="227"/>
      <c r="AJ140" s="227">
        <f t="shared" si="22"/>
        <v>105824</v>
      </c>
    </row>
    <row r="141" spans="1:36" x14ac:dyDescent="0.25">
      <c r="A141" s="208">
        <v>14</v>
      </c>
      <c r="B141" s="1527" t="s">
        <v>1429</v>
      </c>
      <c r="C141" s="1528" t="s">
        <v>4930</v>
      </c>
      <c r="D141" s="227" t="s">
        <v>1</v>
      </c>
      <c r="E141" s="227" t="s">
        <v>1</v>
      </c>
      <c r="F141" s="227">
        <v>1.6</v>
      </c>
      <c r="G141" s="102">
        <v>1</v>
      </c>
      <c r="H141" s="227">
        <v>105824</v>
      </c>
      <c r="I141" s="227"/>
      <c r="J141" s="227"/>
      <c r="K141" s="227">
        <f t="shared" si="19"/>
        <v>105824</v>
      </c>
      <c r="L141" s="227">
        <v>1.6</v>
      </c>
      <c r="M141" s="102">
        <v>1</v>
      </c>
      <c r="N141" s="227">
        <v>105824</v>
      </c>
      <c r="O141" s="227"/>
      <c r="P141" s="227"/>
      <c r="Q141" s="227">
        <f t="shared" si="20"/>
        <v>105824</v>
      </c>
      <c r="R141" s="227">
        <f t="shared" si="18"/>
        <v>0</v>
      </c>
      <c r="S141" s="227">
        <f t="shared" si="18"/>
        <v>0</v>
      </c>
      <c r="T141" s="227">
        <f t="shared" si="18"/>
        <v>0</v>
      </c>
      <c r="U141" s="227">
        <f t="shared" si="18"/>
        <v>0</v>
      </c>
      <c r="V141" s="227">
        <f t="shared" si="23"/>
        <v>0</v>
      </c>
      <c r="W141" s="227"/>
      <c r="X141" s="227">
        <v>1.6</v>
      </c>
      <c r="Y141" s="102">
        <v>1</v>
      </c>
      <c r="Z141" s="227">
        <v>105824</v>
      </c>
      <c r="AA141" s="227"/>
      <c r="AB141" s="227"/>
      <c r="AC141" s="227">
        <f t="shared" si="21"/>
        <v>105824</v>
      </c>
      <c r="AD141" s="227"/>
      <c r="AE141" s="227">
        <v>1.6</v>
      </c>
      <c r="AF141" s="102">
        <v>1</v>
      </c>
      <c r="AG141" s="227">
        <v>105824</v>
      </c>
      <c r="AH141" s="227"/>
      <c r="AI141" s="227"/>
      <c r="AJ141" s="227">
        <f t="shared" si="22"/>
        <v>105824</v>
      </c>
    </row>
    <row r="142" spans="1:36" x14ac:dyDescent="0.25">
      <c r="A142" s="208">
        <v>15</v>
      </c>
      <c r="B142" s="1527" t="s">
        <v>1429</v>
      </c>
      <c r="C142" s="1528" t="s">
        <v>4930</v>
      </c>
      <c r="D142" s="227" t="s">
        <v>1</v>
      </c>
      <c r="E142" s="227" t="s">
        <v>1</v>
      </c>
      <c r="F142" s="227">
        <v>1.6</v>
      </c>
      <c r="G142" s="102">
        <v>1</v>
      </c>
      <c r="H142" s="227">
        <v>105824</v>
      </c>
      <c r="I142" s="227"/>
      <c r="J142" s="227"/>
      <c r="K142" s="227">
        <f t="shared" si="19"/>
        <v>105824</v>
      </c>
      <c r="L142" s="227">
        <v>1.6</v>
      </c>
      <c r="M142" s="102">
        <v>1</v>
      </c>
      <c r="N142" s="227">
        <v>105824</v>
      </c>
      <c r="O142" s="227"/>
      <c r="P142" s="227"/>
      <c r="Q142" s="227">
        <f t="shared" si="20"/>
        <v>105824</v>
      </c>
      <c r="R142" s="227">
        <f t="shared" si="18"/>
        <v>0</v>
      </c>
      <c r="S142" s="227">
        <f t="shared" si="18"/>
        <v>0</v>
      </c>
      <c r="T142" s="227">
        <f t="shared" si="18"/>
        <v>0</v>
      </c>
      <c r="U142" s="227">
        <f t="shared" si="18"/>
        <v>0</v>
      </c>
      <c r="V142" s="227">
        <f t="shared" si="23"/>
        <v>0</v>
      </c>
      <c r="W142" s="227"/>
      <c r="X142" s="227">
        <v>1.6</v>
      </c>
      <c r="Y142" s="102">
        <v>1</v>
      </c>
      <c r="Z142" s="227">
        <v>105824</v>
      </c>
      <c r="AA142" s="227"/>
      <c r="AB142" s="227"/>
      <c r="AC142" s="227">
        <f t="shared" si="21"/>
        <v>105824</v>
      </c>
      <c r="AD142" s="227"/>
      <c r="AE142" s="227">
        <v>1.6</v>
      </c>
      <c r="AF142" s="102">
        <v>1</v>
      </c>
      <c r="AG142" s="227">
        <v>105824</v>
      </c>
      <c r="AH142" s="227"/>
      <c r="AI142" s="227"/>
      <c r="AJ142" s="227">
        <f t="shared" si="22"/>
        <v>105824</v>
      </c>
    </row>
    <row r="143" spans="1:36" x14ac:dyDescent="0.25">
      <c r="A143" s="208">
        <v>16</v>
      </c>
      <c r="B143" s="1527" t="s">
        <v>1429</v>
      </c>
      <c r="C143" s="1528" t="s">
        <v>4930</v>
      </c>
      <c r="D143" s="227" t="s">
        <v>1</v>
      </c>
      <c r="E143" s="227" t="s">
        <v>1</v>
      </c>
      <c r="F143" s="227">
        <v>1.6</v>
      </c>
      <c r="G143" s="102">
        <v>1</v>
      </c>
      <c r="H143" s="227">
        <v>105824</v>
      </c>
      <c r="I143" s="227"/>
      <c r="J143" s="227"/>
      <c r="K143" s="227">
        <f t="shared" si="19"/>
        <v>105824</v>
      </c>
      <c r="L143" s="227">
        <v>1.6</v>
      </c>
      <c r="M143" s="102">
        <v>1</v>
      </c>
      <c r="N143" s="227">
        <v>105824</v>
      </c>
      <c r="O143" s="227"/>
      <c r="P143" s="227"/>
      <c r="Q143" s="227">
        <f t="shared" si="20"/>
        <v>105824</v>
      </c>
      <c r="R143" s="227">
        <f t="shared" si="18"/>
        <v>0</v>
      </c>
      <c r="S143" s="227">
        <f t="shared" si="18"/>
        <v>0</v>
      </c>
      <c r="T143" s="227">
        <f t="shared" si="18"/>
        <v>0</v>
      </c>
      <c r="U143" s="227">
        <f t="shared" si="18"/>
        <v>0</v>
      </c>
      <c r="V143" s="227">
        <f t="shared" si="23"/>
        <v>0</v>
      </c>
      <c r="W143" s="227"/>
      <c r="X143" s="227">
        <v>1.6</v>
      </c>
      <c r="Y143" s="102">
        <v>1</v>
      </c>
      <c r="Z143" s="227">
        <v>105824</v>
      </c>
      <c r="AA143" s="227"/>
      <c r="AB143" s="227"/>
      <c r="AC143" s="227">
        <f t="shared" si="21"/>
        <v>105824</v>
      </c>
      <c r="AD143" s="227"/>
      <c r="AE143" s="227">
        <v>1.6</v>
      </c>
      <c r="AF143" s="102">
        <v>1</v>
      </c>
      <c r="AG143" s="227">
        <v>105824</v>
      </c>
      <c r="AH143" s="227"/>
      <c r="AI143" s="227"/>
      <c r="AJ143" s="227">
        <f t="shared" si="22"/>
        <v>105824</v>
      </c>
    </row>
    <row r="144" spans="1:36" x14ac:dyDescent="0.25">
      <c r="A144" s="208">
        <v>17</v>
      </c>
      <c r="B144" s="1527" t="s">
        <v>4936</v>
      </c>
      <c r="C144" s="1528" t="s">
        <v>4935</v>
      </c>
      <c r="D144" s="227" t="s">
        <v>1</v>
      </c>
      <c r="E144" s="227" t="s">
        <v>1</v>
      </c>
      <c r="F144" s="227">
        <v>1.5</v>
      </c>
      <c r="G144" s="102">
        <v>1</v>
      </c>
      <c r="H144" s="227">
        <v>99210</v>
      </c>
      <c r="I144" s="227"/>
      <c r="J144" s="227"/>
      <c r="K144" s="227">
        <f t="shared" si="19"/>
        <v>99210</v>
      </c>
      <c r="L144" s="227">
        <v>1.5</v>
      </c>
      <c r="M144" s="102">
        <v>1</v>
      </c>
      <c r="N144" s="227">
        <v>99210</v>
      </c>
      <c r="O144" s="227"/>
      <c r="P144" s="227"/>
      <c r="Q144" s="227">
        <f t="shared" si="20"/>
        <v>99210</v>
      </c>
      <c r="R144" s="227">
        <f t="shared" ref="R144:U159" si="24">G144-M144</f>
        <v>0</v>
      </c>
      <c r="S144" s="227">
        <f t="shared" si="24"/>
        <v>0</v>
      </c>
      <c r="T144" s="227">
        <f t="shared" si="24"/>
        <v>0</v>
      </c>
      <c r="U144" s="227">
        <f t="shared" si="24"/>
        <v>0</v>
      </c>
      <c r="V144" s="227">
        <f t="shared" si="23"/>
        <v>0</v>
      </c>
      <c r="W144" s="227"/>
      <c r="X144" s="227">
        <v>1.5</v>
      </c>
      <c r="Y144" s="102">
        <v>1</v>
      </c>
      <c r="Z144" s="227">
        <v>99210</v>
      </c>
      <c r="AA144" s="227"/>
      <c r="AB144" s="227"/>
      <c r="AC144" s="227">
        <f t="shared" si="21"/>
        <v>99210</v>
      </c>
      <c r="AD144" s="227"/>
      <c r="AE144" s="227">
        <v>1.5</v>
      </c>
      <c r="AF144" s="102">
        <v>1</v>
      </c>
      <c r="AG144" s="227">
        <v>99210</v>
      </c>
      <c r="AH144" s="227"/>
      <c r="AI144" s="227"/>
      <c r="AJ144" s="227">
        <f t="shared" si="22"/>
        <v>99210</v>
      </c>
    </row>
    <row r="145" spans="1:36" ht="27" x14ac:dyDescent="0.25">
      <c r="A145" s="208">
        <v>18</v>
      </c>
      <c r="B145" s="1527" t="s">
        <v>4937</v>
      </c>
      <c r="C145" s="1528" t="s">
        <v>4938</v>
      </c>
      <c r="D145" s="227" t="s">
        <v>1</v>
      </c>
      <c r="E145" s="227" t="s">
        <v>1</v>
      </c>
      <c r="F145" s="227">
        <v>1</v>
      </c>
      <c r="G145" s="102">
        <v>1</v>
      </c>
      <c r="H145" s="227">
        <v>88312</v>
      </c>
      <c r="I145" s="227"/>
      <c r="J145" s="227"/>
      <c r="K145" s="227">
        <f t="shared" si="19"/>
        <v>88312</v>
      </c>
      <c r="L145" s="227">
        <v>1</v>
      </c>
      <c r="M145" s="102">
        <v>1</v>
      </c>
      <c r="N145" s="227">
        <v>88312</v>
      </c>
      <c r="O145" s="227"/>
      <c r="P145" s="227"/>
      <c r="Q145" s="227">
        <f t="shared" si="20"/>
        <v>88312</v>
      </c>
      <c r="R145" s="227">
        <f t="shared" si="24"/>
        <v>0</v>
      </c>
      <c r="S145" s="227">
        <f t="shared" si="24"/>
        <v>0</v>
      </c>
      <c r="T145" s="227">
        <f t="shared" si="24"/>
        <v>0</v>
      </c>
      <c r="U145" s="227">
        <f t="shared" si="24"/>
        <v>0</v>
      </c>
      <c r="V145" s="227">
        <f t="shared" si="23"/>
        <v>0</v>
      </c>
      <c r="W145" s="227"/>
      <c r="X145" s="227">
        <v>1</v>
      </c>
      <c r="Y145" s="102">
        <v>1</v>
      </c>
      <c r="Z145" s="227">
        <v>88312</v>
      </c>
      <c r="AA145" s="227"/>
      <c r="AB145" s="227"/>
      <c r="AC145" s="227">
        <f t="shared" si="21"/>
        <v>88312</v>
      </c>
      <c r="AD145" s="227"/>
      <c r="AE145" s="227">
        <v>1</v>
      </c>
      <c r="AF145" s="102">
        <v>1</v>
      </c>
      <c r="AG145" s="227">
        <v>88312</v>
      </c>
      <c r="AH145" s="227"/>
      <c r="AI145" s="227"/>
      <c r="AJ145" s="227">
        <f t="shared" si="22"/>
        <v>88312</v>
      </c>
    </row>
    <row r="146" spans="1:36" ht="27" x14ac:dyDescent="0.25">
      <c r="A146" s="208">
        <v>19</v>
      </c>
      <c r="B146" s="1527" t="s">
        <v>4939</v>
      </c>
      <c r="C146" s="1528" t="s">
        <v>4938</v>
      </c>
      <c r="D146" s="227" t="s">
        <v>1</v>
      </c>
      <c r="E146" s="227" t="s">
        <v>1</v>
      </c>
      <c r="F146" s="227">
        <v>1</v>
      </c>
      <c r="G146" s="102">
        <v>1</v>
      </c>
      <c r="H146" s="227">
        <v>88312</v>
      </c>
      <c r="I146" s="227"/>
      <c r="J146" s="227"/>
      <c r="K146" s="227">
        <f t="shared" si="19"/>
        <v>88312</v>
      </c>
      <c r="L146" s="227">
        <v>1</v>
      </c>
      <c r="M146" s="102">
        <v>1</v>
      </c>
      <c r="N146" s="227">
        <v>88312</v>
      </c>
      <c r="O146" s="227"/>
      <c r="P146" s="227"/>
      <c r="Q146" s="227">
        <f t="shared" si="20"/>
        <v>88312</v>
      </c>
      <c r="R146" s="227">
        <f t="shared" si="24"/>
        <v>0</v>
      </c>
      <c r="S146" s="227">
        <f t="shared" si="24"/>
        <v>0</v>
      </c>
      <c r="T146" s="227">
        <f t="shared" si="24"/>
        <v>0</v>
      </c>
      <c r="U146" s="227">
        <f t="shared" si="24"/>
        <v>0</v>
      </c>
      <c r="V146" s="227">
        <f t="shared" si="23"/>
        <v>0</v>
      </c>
      <c r="W146" s="227"/>
      <c r="X146" s="227">
        <v>1</v>
      </c>
      <c r="Y146" s="102">
        <v>1</v>
      </c>
      <c r="Z146" s="227">
        <v>88312</v>
      </c>
      <c r="AA146" s="227"/>
      <c r="AB146" s="227"/>
      <c r="AC146" s="227">
        <f t="shared" si="21"/>
        <v>88312</v>
      </c>
      <c r="AD146" s="227"/>
      <c r="AE146" s="227">
        <v>1</v>
      </c>
      <c r="AF146" s="102">
        <v>1</v>
      </c>
      <c r="AG146" s="227">
        <v>88312</v>
      </c>
      <c r="AH146" s="227"/>
      <c r="AI146" s="227"/>
      <c r="AJ146" s="227">
        <f t="shared" si="22"/>
        <v>88312</v>
      </c>
    </row>
    <row r="147" spans="1:36" x14ac:dyDescent="0.25">
      <c r="A147" s="208">
        <v>20</v>
      </c>
      <c r="B147" s="1527" t="s">
        <v>4940</v>
      </c>
      <c r="C147" s="1528" t="s">
        <v>4941</v>
      </c>
      <c r="D147" s="227" t="s">
        <v>1</v>
      </c>
      <c r="E147" s="227" t="s">
        <v>1</v>
      </c>
      <c r="F147" s="227">
        <v>1.5</v>
      </c>
      <c r="G147" s="102">
        <v>1</v>
      </c>
      <c r="H147" s="227">
        <v>99210</v>
      </c>
      <c r="I147" s="227"/>
      <c r="J147" s="227"/>
      <c r="K147" s="227">
        <f t="shared" si="19"/>
        <v>99210</v>
      </c>
      <c r="L147" s="227">
        <v>1.5</v>
      </c>
      <c r="M147" s="102">
        <v>1</v>
      </c>
      <c r="N147" s="227">
        <v>99210</v>
      </c>
      <c r="O147" s="227"/>
      <c r="P147" s="227"/>
      <c r="Q147" s="227">
        <f t="shared" si="20"/>
        <v>99210</v>
      </c>
      <c r="R147" s="227">
        <f t="shared" si="24"/>
        <v>0</v>
      </c>
      <c r="S147" s="227">
        <f t="shared" si="24"/>
        <v>0</v>
      </c>
      <c r="T147" s="227">
        <f t="shared" si="24"/>
        <v>0</v>
      </c>
      <c r="U147" s="227">
        <f t="shared" si="24"/>
        <v>0</v>
      </c>
      <c r="V147" s="227">
        <f t="shared" si="23"/>
        <v>0</v>
      </c>
      <c r="W147" s="227"/>
      <c r="X147" s="227">
        <v>1.5</v>
      </c>
      <c r="Y147" s="102">
        <v>1</v>
      </c>
      <c r="Z147" s="227">
        <v>99210</v>
      </c>
      <c r="AA147" s="227"/>
      <c r="AB147" s="227"/>
      <c r="AC147" s="227">
        <f t="shared" si="21"/>
        <v>99210</v>
      </c>
      <c r="AD147" s="227"/>
      <c r="AE147" s="227">
        <v>1.5</v>
      </c>
      <c r="AF147" s="102">
        <v>1</v>
      </c>
      <c r="AG147" s="227">
        <v>99210</v>
      </c>
      <c r="AH147" s="227"/>
      <c r="AI147" s="227"/>
      <c r="AJ147" s="227">
        <f t="shared" si="22"/>
        <v>99210</v>
      </c>
    </row>
    <row r="148" spans="1:36" x14ac:dyDescent="0.25">
      <c r="A148" s="208">
        <v>21</v>
      </c>
      <c r="B148" s="1527" t="s">
        <v>4942</v>
      </c>
      <c r="C148" s="1528" t="s">
        <v>4943</v>
      </c>
      <c r="D148" s="227" t="s">
        <v>1</v>
      </c>
      <c r="E148" s="227" t="s">
        <v>1</v>
      </c>
      <c r="F148" s="227">
        <v>1.4</v>
      </c>
      <c r="G148" s="102">
        <v>1</v>
      </c>
      <c r="H148" s="227">
        <v>92596</v>
      </c>
      <c r="I148" s="227"/>
      <c r="J148" s="227"/>
      <c r="K148" s="227">
        <f t="shared" si="19"/>
        <v>92596</v>
      </c>
      <c r="L148" s="227">
        <v>1.4</v>
      </c>
      <c r="M148" s="102">
        <v>1</v>
      </c>
      <c r="N148" s="227">
        <v>92596</v>
      </c>
      <c r="O148" s="227"/>
      <c r="P148" s="227"/>
      <c r="Q148" s="227">
        <f t="shared" si="20"/>
        <v>92596</v>
      </c>
      <c r="R148" s="227">
        <f t="shared" si="24"/>
        <v>0</v>
      </c>
      <c r="S148" s="227">
        <f t="shared" si="24"/>
        <v>0</v>
      </c>
      <c r="T148" s="227">
        <f t="shared" si="24"/>
        <v>0</v>
      </c>
      <c r="U148" s="227">
        <f t="shared" si="24"/>
        <v>0</v>
      </c>
      <c r="V148" s="227">
        <f t="shared" si="23"/>
        <v>0</v>
      </c>
      <c r="W148" s="227"/>
      <c r="X148" s="227">
        <v>1.4</v>
      </c>
      <c r="Y148" s="102">
        <v>1</v>
      </c>
      <c r="Z148" s="227">
        <v>92596</v>
      </c>
      <c r="AA148" s="227"/>
      <c r="AB148" s="227"/>
      <c r="AC148" s="227">
        <f t="shared" si="21"/>
        <v>92596</v>
      </c>
      <c r="AD148" s="227"/>
      <c r="AE148" s="227">
        <v>1.4</v>
      </c>
      <c r="AF148" s="102">
        <v>1</v>
      </c>
      <c r="AG148" s="227">
        <v>92596</v>
      </c>
      <c r="AH148" s="227"/>
      <c r="AI148" s="227"/>
      <c r="AJ148" s="227">
        <f t="shared" si="22"/>
        <v>92596</v>
      </c>
    </row>
    <row r="149" spans="1:36" x14ac:dyDescent="0.25">
      <c r="A149" s="208">
        <v>22</v>
      </c>
      <c r="B149" s="1527" t="s">
        <v>4944</v>
      </c>
      <c r="C149" s="1528" t="s">
        <v>4945</v>
      </c>
      <c r="D149" s="227" t="s">
        <v>1</v>
      </c>
      <c r="E149" s="227" t="s">
        <v>1</v>
      </c>
      <c r="F149" s="227">
        <v>1.2</v>
      </c>
      <c r="G149" s="102">
        <v>1</v>
      </c>
      <c r="H149" s="227">
        <v>88312</v>
      </c>
      <c r="I149" s="227"/>
      <c r="J149" s="227"/>
      <c r="K149" s="227">
        <f t="shared" si="19"/>
        <v>88312</v>
      </c>
      <c r="L149" s="227">
        <v>1.2</v>
      </c>
      <c r="M149" s="102">
        <v>1</v>
      </c>
      <c r="N149" s="227">
        <v>88312</v>
      </c>
      <c r="O149" s="227"/>
      <c r="P149" s="227"/>
      <c r="Q149" s="227">
        <f t="shared" si="20"/>
        <v>88312</v>
      </c>
      <c r="R149" s="227">
        <f t="shared" si="24"/>
        <v>0</v>
      </c>
      <c r="S149" s="227">
        <f t="shared" si="24"/>
        <v>0</v>
      </c>
      <c r="T149" s="227">
        <f t="shared" si="24"/>
        <v>0</v>
      </c>
      <c r="U149" s="227">
        <f t="shared" si="24"/>
        <v>0</v>
      </c>
      <c r="V149" s="227">
        <f t="shared" si="23"/>
        <v>0</v>
      </c>
      <c r="W149" s="227"/>
      <c r="X149" s="227">
        <v>1.2</v>
      </c>
      <c r="Y149" s="102">
        <v>1</v>
      </c>
      <c r="Z149" s="227">
        <v>88312</v>
      </c>
      <c r="AA149" s="227"/>
      <c r="AB149" s="227"/>
      <c r="AC149" s="227">
        <f t="shared" si="21"/>
        <v>88312</v>
      </c>
      <c r="AD149" s="227"/>
      <c r="AE149" s="227">
        <v>1.2</v>
      </c>
      <c r="AF149" s="102">
        <v>1</v>
      </c>
      <c r="AG149" s="227">
        <v>88312</v>
      </c>
      <c r="AH149" s="227"/>
      <c r="AI149" s="227"/>
      <c r="AJ149" s="227">
        <f t="shared" si="22"/>
        <v>88312</v>
      </c>
    </row>
    <row r="150" spans="1:36" x14ac:dyDescent="0.25">
      <c r="A150" s="208">
        <v>23</v>
      </c>
      <c r="B150" s="1527" t="s">
        <v>4946</v>
      </c>
      <c r="C150" s="1528" t="s">
        <v>4947</v>
      </c>
      <c r="D150" s="227" t="s">
        <v>1</v>
      </c>
      <c r="E150" s="227" t="s">
        <v>1</v>
      </c>
      <c r="F150" s="227">
        <v>1</v>
      </c>
      <c r="G150" s="102">
        <v>1</v>
      </c>
      <c r="H150" s="227">
        <v>88312</v>
      </c>
      <c r="I150" s="227"/>
      <c r="J150" s="227"/>
      <c r="K150" s="227">
        <f t="shared" si="19"/>
        <v>88312</v>
      </c>
      <c r="L150" s="227">
        <v>1</v>
      </c>
      <c r="M150" s="102">
        <v>1</v>
      </c>
      <c r="N150" s="227">
        <v>88312</v>
      </c>
      <c r="O150" s="227"/>
      <c r="P150" s="227"/>
      <c r="Q150" s="227">
        <f t="shared" si="20"/>
        <v>88312</v>
      </c>
      <c r="R150" s="227">
        <f t="shared" si="24"/>
        <v>0</v>
      </c>
      <c r="S150" s="227">
        <f t="shared" si="24"/>
        <v>0</v>
      </c>
      <c r="T150" s="227">
        <f t="shared" si="24"/>
        <v>0</v>
      </c>
      <c r="U150" s="227">
        <f t="shared" si="24"/>
        <v>0</v>
      </c>
      <c r="V150" s="227">
        <f t="shared" si="23"/>
        <v>0</v>
      </c>
      <c r="W150" s="227"/>
      <c r="X150" s="227">
        <v>1</v>
      </c>
      <c r="Y150" s="102">
        <v>1</v>
      </c>
      <c r="Z150" s="227">
        <v>88312</v>
      </c>
      <c r="AA150" s="227"/>
      <c r="AB150" s="227"/>
      <c r="AC150" s="227">
        <f t="shared" si="21"/>
        <v>88312</v>
      </c>
      <c r="AD150" s="227"/>
      <c r="AE150" s="227">
        <v>1</v>
      </c>
      <c r="AF150" s="102">
        <v>1</v>
      </c>
      <c r="AG150" s="227">
        <v>88312</v>
      </c>
      <c r="AH150" s="227"/>
      <c r="AI150" s="227"/>
      <c r="AJ150" s="227">
        <f t="shared" si="22"/>
        <v>88312</v>
      </c>
    </row>
    <row r="151" spans="1:36" x14ac:dyDescent="0.25">
      <c r="A151" s="208">
        <v>24</v>
      </c>
      <c r="B151" s="1527" t="s">
        <v>4948</v>
      </c>
      <c r="C151" s="1528" t="s">
        <v>4947</v>
      </c>
      <c r="D151" s="227" t="s">
        <v>1</v>
      </c>
      <c r="E151" s="227" t="s">
        <v>1</v>
      </c>
      <c r="F151" s="227">
        <v>1</v>
      </c>
      <c r="G151" s="102">
        <v>1</v>
      </c>
      <c r="H151" s="227">
        <v>88312</v>
      </c>
      <c r="I151" s="227"/>
      <c r="J151" s="227"/>
      <c r="K151" s="227">
        <f t="shared" si="19"/>
        <v>88312</v>
      </c>
      <c r="L151" s="227">
        <v>1</v>
      </c>
      <c r="M151" s="102">
        <v>1</v>
      </c>
      <c r="N151" s="227">
        <v>88312</v>
      </c>
      <c r="O151" s="227"/>
      <c r="P151" s="227"/>
      <c r="Q151" s="227">
        <f t="shared" si="20"/>
        <v>88312</v>
      </c>
      <c r="R151" s="227">
        <f t="shared" si="24"/>
        <v>0</v>
      </c>
      <c r="S151" s="227">
        <f t="shared" si="24"/>
        <v>0</v>
      </c>
      <c r="T151" s="227">
        <f t="shared" si="24"/>
        <v>0</v>
      </c>
      <c r="U151" s="227">
        <f t="shared" si="24"/>
        <v>0</v>
      </c>
      <c r="V151" s="227">
        <f t="shared" si="23"/>
        <v>0</v>
      </c>
      <c r="W151" s="227"/>
      <c r="X151" s="227">
        <v>1</v>
      </c>
      <c r="Y151" s="102">
        <v>1</v>
      </c>
      <c r="Z151" s="227">
        <v>88312</v>
      </c>
      <c r="AA151" s="227"/>
      <c r="AB151" s="227"/>
      <c r="AC151" s="227">
        <f t="shared" si="21"/>
        <v>88312</v>
      </c>
      <c r="AD151" s="227"/>
      <c r="AE151" s="227">
        <v>1</v>
      </c>
      <c r="AF151" s="102">
        <v>1</v>
      </c>
      <c r="AG151" s="227">
        <v>88312</v>
      </c>
      <c r="AH151" s="227"/>
      <c r="AI151" s="227"/>
      <c r="AJ151" s="227">
        <f t="shared" si="22"/>
        <v>88312</v>
      </c>
    </row>
    <row r="152" spans="1:36" x14ac:dyDescent="0.25">
      <c r="A152" s="208">
        <v>25</v>
      </c>
      <c r="B152" s="1527" t="s">
        <v>4949</v>
      </c>
      <c r="C152" s="1528" t="s">
        <v>4947</v>
      </c>
      <c r="D152" s="227" t="s">
        <v>1</v>
      </c>
      <c r="E152" s="227" t="s">
        <v>1</v>
      </c>
      <c r="F152" s="227">
        <v>1</v>
      </c>
      <c r="G152" s="102">
        <v>1</v>
      </c>
      <c r="H152" s="227">
        <v>88312</v>
      </c>
      <c r="I152" s="227"/>
      <c r="J152" s="227"/>
      <c r="K152" s="227">
        <f t="shared" si="19"/>
        <v>88312</v>
      </c>
      <c r="L152" s="227">
        <v>1</v>
      </c>
      <c r="M152" s="102">
        <v>1</v>
      </c>
      <c r="N152" s="227">
        <v>88312</v>
      </c>
      <c r="O152" s="227"/>
      <c r="P152" s="227"/>
      <c r="Q152" s="227">
        <f t="shared" si="20"/>
        <v>88312</v>
      </c>
      <c r="R152" s="227">
        <f t="shared" si="24"/>
        <v>0</v>
      </c>
      <c r="S152" s="227">
        <f t="shared" si="24"/>
        <v>0</v>
      </c>
      <c r="T152" s="227">
        <f t="shared" si="24"/>
        <v>0</v>
      </c>
      <c r="U152" s="227">
        <f t="shared" si="24"/>
        <v>0</v>
      </c>
      <c r="V152" s="227">
        <f t="shared" si="23"/>
        <v>0</v>
      </c>
      <c r="W152" s="227"/>
      <c r="X152" s="227">
        <v>1</v>
      </c>
      <c r="Y152" s="102">
        <v>1</v>
      </c>
      <c r="Z152" s="227">
        <v>88312</v>
      </c>
      <c r="AA152" s="227"/>
      <c r="AB152" s="227"/>
      <c r="AC152" s="227">
        <f t="shared" si="21"/>
        <v>88312</v>
      </c>
      <c r="AD152" s="227"/>
      <c r="AE152" s="227">
        <v>1</v>
      </c>
      <c r="AF152" s="102">
        <v>1</v>
      </c>
      <c r="AG152" s="227">
        <v>88312</v>
      </c>
      <c r="AH152" s="227"/>
      <c r="AI152" s="227"/>
      <c r="AJ152" s="227">
        <f t="shared" si="22"/>
        <v>88312</v>
      </c>
    </row>
    <row r="153" spans="1:36" x14ac:dyDescent="0.25">
      <c r="A153" s="208">
        <v>26</v>
      </c>
      <c r="B153" s="1527" t="s">
        <v>4950</v>
      </c>
      <c r="C153" s="1528" t="s">
        <v>4947</v>
      </c>
      <c r="D153" s="227" t="s">
        <v>1</v>
      </c>
      <c r="E153" s="227" t="s">
        <v>1</v>
      </c>
      <c r="F153" s="227">
        <v>1</v>
      </c>
      <c r="G153" s="102">
        <v>1</v>
      </c>
      <c r="H153" s="227">
        <v>88312</v>
      </c>
      <c r="I153" s="227"/>
      <c r="J153" s="227"/>
      <c r="K153" s="227">
        <f t="shared" si="19"/>
        <v>88312</v>
      </c>
      <c r="L153" s="227">
        <v>1</v>
      </c>
      <c r="M153" s="102">
        <v>1</v>
      </c>
      <c r="N153" s="227">
        <v>88312</v>
      </c>
      <c r="O153" s="227"/>
      <c r="P153" s="227"/>
      <c r="Q153" s="227">
        <f t="shared" si="20"/>
        <v>88312</v>
      </c>
      <c r="R153" s="227">
        <f t="shared" si="24"/>
        <v>0</v>
      </c>
      <c r="S153" s="227">
        <f t="shared" si="24"/>
        <v>0</v>
      </c>
      <c r="T153" s="227">
        <f t="shared" si="24"/>
        <v>0</v>
      </c>
      <c r="U153" s="227">
        <f t="shared" si="24"/>
        <v>0</v>
      </c>
      <c r="V153" s="227">
        <f t="shared" si="23"/>
        <v>0</v>
      </c>
      <c r="W153" s="227"/>
      <c r="X153" s="227">
        <v>1</v>
      </c>
      <c r="Y153" s="102">
        <v>1</v>
      </c>
      <c r="Z153" s="227">
        <v>88312</v>
      </c>
      <c r="AA153" s="227"/>
      <c r="AB153" s="227"/>
      <c r="AC153" s="227">
        <f t="shared" si="21"/>
        <v>88312</v>
      </c>
      <c r="AD153" s="227"/>
      <c r="AE153" s="227">
        <v>1</v>
      </c>
      <c r="AF153" s="102">
        <v>1</v>
      </c>
      <c r="AG153" s="227">
        <v>88312</v>
      </c>
      <c r="AH153" s="227"/>
      <c r="AI153" s="227"/>
      <c r="AJ153" s="227">
        <f t="shared" si="22"/>
        <v>88312</v>
      </c>
    </row>
    <row r="154" spans="1:36" x14ac:dyDescent="0.25">
      <c r="A154" s="208">
        <v>27</v>
      </c>
      <c r="B154" s="1527" t="s">
        <v>4951</v>
      </c>
      <c r="C154" s="1528" t="s">
        <v>4947</v>
      </c>
      <c r="D154" s="227" t="s">
        <v>1</v>
      </c>
      <c r="E154" s="227" t="s">
        <v>1</v>
      </c>
      <c r="F154" s="227">
        <v>1</v>
      </c>
      <c r="G154" s="102">
        <v>1</v>
      </c>
      <c r="H154" s="227">
        <v>88312</v>
      </c>
      <c r="I154" s="227"/>
      <c r="J154" s="227"/>
      <c r="K154" s="227">
        <f t="shared" si="19"/>
        <v>88312</v>
      </c>
      <c r="L154" s="227">
        <v>1</v>
      </c>
      <c r="M154" s="102">
        <v>1</v>
      </c>
      <c r="N154" s="227">
        <v>88312</v>
      </c>
      <c r="O154" s="227"/>
      <c r="P154" s="227"/>
      <c r="Q154" s="227">
        <f t="shared" si="20"/>
        <v>88312</v>
      </c>
      <c r="R154" s="227">
        <f t="shared" si="24"/>
        <v>0</v>
      </c>
      <c r="S154" s="227">
        <f t="shared" si="24"/>
        <v>0</v>
      </c>
      <c r="T154" s="227">
        <f t="shared" si="24"/>
        <v>0</v>
      </c>
      <c r="U154" s="227">
        <f t="shared" si="24"/>
        <v>0</v>
      </c>
      <c r="V154" s="227">
        <f t="shared" si="23"/>
        <v>0</v>
      </c>
      <c r="W154" s="227"/>
      <c r="X154" s="227">
        <v>1</v>
      </c>
      <c r="Y154" s="102">
        <v>1</v>
      </c>
      <c r="Z154" s="227">
        <v>88312</v>
      </c>
      <c r="AA154" s="227"/>
      <c r="AB154" s="227"/>
      <c r="AC154" s="227">
        <f t="shared" si="21"/>
        <v>88312</v>
      </c>
      <c r="AD154" s="227"/>
      <c r="AE154" s="227">
        <v>1</v>
      </c>
      <c r="AF154" s="102">
        <v>1</v>
      </c>
      <c r="AG154" s="227">
        <v>88312</v>
      </c>
      <c r="AH154" s="227"/>
      <c r="AI154" s="227"/>
      <c r="AJ154" s="227">
        <f t="shared" si="22"/>
        <v>88312</v>
      </c>
    </row>
    <row r="155" spans="1:36" x14ac:dyDescent="0.25">
      <c r="A155" s="208">
        <v>28</v>
      </c>
      <c r="B155" s="1527" t="s">
        <v>4952</v>
      </c>
      <c r="C155" s="1528" t="s">
        <v>4947</v>
      </c>
      <c r="D155" s="227" t="s">
        <v>1</v>
      </c>
      <c r="E155" s="227" t="s">
        <v>1</v>
      </c>
      <c r="F155" s="227">
        <v>1</v>
      </c>
      <c r="G155" s="102">
        <v>1</v>
      </c>
      <c r="H155" s="227">
        <v>88312</v>
      </c>
      <c r="I155" s="227"/>
      <c r="J155" s="227"/>
      <c r="K155" s="227">
        <f t="shared" si="19"/>
        <v>88312</v>
      </c>
      <c r="L155" s="227">
        <v>1</v>
      </c>
      <c r="M155" s="102">
        <v>1</v>
      </c>
      <c r="N155" s="227">
        <v>88312</v>
      </c>
      <c r="O155" s="227"/>
      <c r="P155" s="227"/>
      <c r="Q155" s="227">
        <f t="shared" si="20"/>
        <v>88312</v>
      </c>
      <c r="R155" s="227">
        <f t="shared" si="24"/>
        <v>0</v>
      </c>
      <c r="S155" s="227">
        <f t="shared" si="24"/>
        <v>0</v>
      </c>
      <c r="T155" s="227">
        <f t="shared" si="24"/>
        <v>0</v>
      </c>
      <c r="U155" s="227">
        <f t="shared" si="24"/>
        <v>0</v>
      </c>
      <c r="V155" s="227">
        <f t="shared" si="23"/>
        <v>0</v>
      </c>
      <c r="W155" s="227"/>
      <c r="X155" s="227">
        <v>1</v>
      </c>
      <c r="Y155" s="102">
        <v>1</v>
      </c>
      <c r="Z155" s="227">
        <v>88312</v>
      </c>
      <c r="AA155" s="227"/>
      <c r="AB155" s="227"/>
      <c r="AC155" s="227">
        <f t="shared" si="21"/>
        <v>88312</v>
      </c>
      <c r="AD155" s="227"/>
      <c r="AE155" s="227">
        <v>1</v>
      </c>
      <c r="AF155" s="102">
        <v>1</v>
      </c>
      <c r="AG155" s="227">
        <v>88312</v>
      </c>
      <c r="AH155" s="227"/>
      <c r="AI155" s="227"/>
      <c r="AJ155" s="227">
        <f t="shared" si="22"/>
        <v>88312</v>
      </c>
    </row>
    <row r="156" spans="1:36" x14ac:dyDescent="0.25">
      <c r="A156" s="208">
        <v>29</v>
      </c>
      <c r="B156" s="1527" t="s">
        <v>4953</v>
      </c>
      <c r="C156" s="1528" t="s">
        <v>4947</v>
      </c>
      <c r="D156" s="227" t="s">
        <v>1</v>
      </c>
      <c r="E156" s="227" t="s">
        <v>1</v>
      </c>
      <c r="F156" s="227">
        <v>1</v>
      </c>
      <c r="G156" s="102">
        <v>1</v>
      </c>
      <c r="H156" s="227">
        <v>91275</v>
      </c>
      <c r="I156" s="227"/>
      <c r="J156" s="227"/>
      <c r="K156" s="227">
        <f t="shared" si="19"/>
        <v>91275</v>
      </c>
      <c r="L156" s="227">
        <v>1</v>
      </c>
      <c r="M156" s="102">
        <v>1</v>
      </c>
      <c r="N156" s="227">
        <v>91275</v>
      </c>
      <c r="O156" s="227"/>
      <c r="P156" s="227"/>
      <c r="Q156" s="227">
        <f t="shared" si="20"/>
        <v>91275</v>
      </c>
      <c r="R156" s="227">
        <f t="shared" si="24"/>
        <v>0</v>
      </c>
      <c r="S156" s="227">
        <f t="shared" si="24"/>
        <v>0</v>
      </c>
      <c r="T156" s="227">
        <f t="shared" si="24"/>
        <v>0</v>
      </c>
      <c r="U156" s="227">
        <f t="shared" si="24"/>
        <v>0</v>
      </c>
      <c r="V156" s="227">
        <f t="shared" si="23"/>
        <v>0</v>
      </c>
      <c r="W156" s="227"/>
      <c r="X156" s="227">
        <v>1</v>
      </c>
      <c r="Y156" s="102">
        <v>1</v>
      </c>
      <c r="Z156" s="227">
        <v>91275</v>
      </c>
      <c r="AA156" s="227"/>
      <c r="AB156" s="227"/>
      <c r="AC156" s="227">
        <f t="shared" si="21"/>
        <v>91275</v>
      </c>
      <c r="AD156" s="227"/>
      <c r="AE156" s="227">
        <v>1</v>
      </c>
      <c r="AF156" s="102">
        <v>1</v>
      </c>
      <c r="AG156" s="227">
        <v>91275</v>
      </c>
      <c r="AH156" s="227"/>
      <c r="AI156" s="227"/>
      <c r="AJ156" s="227">
        <f t="shared" si="22"/>
        <v>91275</v>
      </c>
    </row>
    <row r="157" spans="1:36" x14ac:dyDescent="0.25">
      <c r="A157" s="208">
        <v>30</v>
      </c>
      <c r="B157" s="1527" t="s">
        <v>4954</v>
      </c>
      <c r="C157" s="1528" t="s">
        <v>4947</v>
      </c>
      <c r="D157" s="227" t="s">
        <v>1</v>
      </c>
      <c r="E157" s="227" t="s">
        <v>1</v>
      </c>
      <c r="F157" s="227">
        <v>1</v>
      </c>
      <c r="G157" s="102">
        <v>1</v>
      </c>
      <c r="H157" s="208">
        <v>88312</v>
      </c>
      <c r="I157" s="208"/>
      <c r="J157" s="208"/>
      <c r="K157" s="227">
        <f t="shared" si="19"/>
        <v>88312</v>
      </c>
      <c r="L157" s="227">
        <v>1</v>
      </c>
      <c r="M157" s="102">
        <v>1</v>
      </c>
      <c r="N157" s="208">
        <v>88312</v>
      </c>
      <c r="O157" s="208"/>
      <c r="P157" s="208"/>
      <c r="Q157" s="227">
        <f t="shared" si="20"/>
        <v>88312</v>
      </c>
      <c r="R157" s="227">
        <f t="shared" si="24"/>
        <v>0</v>
      </c>
      <c r="S157" s="227">
        <f t="shared" si="24"/>
        <v>0</v>
      </c>
      <c r="T157" s="227">
        <f t="shared" si="24"/>
        <v>0</v>
      </c>
      <c r="U157" s="227">
        <f t="shared" si="24"/>
        <v>0</v>
      </c>
      <c r="V157" s="227">
        <f t="shared" si="23"/>
        <v>0</v>
      </c>
      <c r="W157" s="227" t="s">
        <v>1</v>
      </c>
      <c r="X157" s="227">
        <v>1</v>
      </c>
      <c r="Y157" s="102">
        <v>1</v>
      </c>
      <c r="Z157" s="208">
        <v>88312</v>
      </c>
      <c r="AA157" s="208"/>
      <c r="AB157" s="208"/>
      <c r="AC157" s="227">
        <f t="shared" si="21"/>
        <v>88312</v>
      </c>
      <c r="AD157" s="227" t="s">
        <v>1</v>
      </c>
      <c r="AE157" s="227">
        <v>1</v>
      </c>
      <c r="AF157" s="102">
        <v>1</v>
      </c>
      <c r="AG157" s="208">
        <v>88312</v>
      </c>
      <c r="AH157" s="208"/>
      <c r="AI157" s="208"/>
      <c r="AJ157" s="227">
        <f t="shared" si="22"/>
        <v>88312</v>
      </c>
    </row>
    <row r="158" spans="1:36" x14ac:dyDescent="0.25">
      <c r="A158" s="208">
        <v>31</v>
      </c>
      <c r="B158" s="1529" t="s">
        <v>4955</v>
      </c>
      <c r="C158" s="1530" t="s">
        <v>4947</v>
      </c>
      <c r="D158" s="227" t="s">
        <v>1</v>
      </c>
      <c r="E158" s="227" t="s">
        <v>1</v>
      </c>
      <c r="F158" s="227">
        <v>1</v>
      </c>
      <c r="G158" s="102">
        <v>1</v>
      </c>
      <c r="H158" s="208">
        <v>88312</v>
      </c>
      <c r="I158" s="208"/>
      <c r="J158" s="208"/>
      <c r="K158" s="227">
        <f t="shared" si="19"/>
        <v>88312</v>
      </c>
      <c r="L158" s="227">
        <v>1</v>
      </c>
      <c r="M158" s="102">
        <v>1</v>
      </c>
      <c r="N158" s="208">
        <v>88312</v>
      </c>
      <c r="O158" s="208"/>
      <c r="P158" s="208"/>
      <c r="Q158" s="227">
        <f t="shared" si="20"/>
        <v>88312</v>
      </c>
      <c r="R158" s="227">
        <f t="shared" si="24"/>
        <v>0</v>
      </c>
      <c r="S158" s="227">
        <f t="shared" si="24"/>
        <v>0</v>
      </c>
      <c r="T158" s="227">
        <f t="shared" si="24"/>
        <v>0</v>
      </c>
      <c r="U158" s="227">
        <f t="shared" si="24"/>
        <v>0</v>
      </c>
      <c r="V158" s="227">
        <f t="shared" si="23"/>
        <v>0</v>
      </c>
      <c r="W158" s="227" t="s">
        <v>1</v>
      </c>
      <c r="X158" s="227">
        <v>1</v>
      </c>
      <c r="Y158" s="102">
        <v>1</v>
      </c>
      <c r="Z158" s="208">
        <v>88312</v>
      </c>
      <c r="AA158" s="208"/>
      <c r="AB158" s="208"/>
      <c r="AC158" s="227">
        <f t="shared" si="21"/>
        <v>88312</v>
      </c>
      <c r="AD158" s="227" t="s">
        <v>1</v>
      </c>
      <c r="AE158" s="227">
        <v>1</v>
      </c>
      <c r="AF158" s="102">
        <v>1</v>
      </c>
      <c r="AG158" s="208">
        <v>88312</v>
      </c>
      <c r="AH158" s="208"/>
      <c r="AI158" s="208"/>
      <c r="AJ158" s="227">
        <f t="shared" si="22"/>
        <v>88312</v>
      </c>
    </row>
    <row r="159" spans="1:36" ht="27" x14ac:dyDescent="0.25">
      <c r="A159" s="208"/>
      <c r="B159" s="1527" t="s">
        <v>4956</v>
      </c>
      <c r="C159" s="227"/>
      <c r="D159" s="227" t="s">
        <v>1</v>
      </c>
      <c r="E159" s="227" t="s">
        <v>1</v>
      </c>
      <c r="F159" s="227"/>
      <c r="G159" s="102"/>
      <c r="H159" s="208">
        <v>11000</v>
      </c>
      <c r="I159" s="208"/>
      <c r="J159" s="208"/>
      <c r="K159" s="227">
        <f t="shared" si="19"/>
        <v>11000</v>
      </c>
      <c r="L159" s="227"/>
      <c r="M159" s="102"/>
      <c r="N159" s="208">
        <v>11000</v>
      </c>
      <c r="O159" s="208"/>
      <c r="P159" s="208"/>
      <c r="Q159" s="227">
        <f t="shared" si="20"/>
        <v>11000</v>
      </c>
      <c r="R159" s="227">
        <f t="shared" si="24"/>
        <v>0</v>
      </c>
      <c r="S159" s="227">
        <f t="shared" si="24"/>
        <v>0</v>
      </c>
      <c r="T159" s="227">
        <f t="shared" si="24"/>
        <v>0</v>
      </c>
      <c r="U159" s="227">
        <f t="shared" si="24"/>
        <v>0</v>
      </c>
      <c r="V159" s="227">
        <f t="shared" si="23"/>
        <v>0</v>
      </c>
      <c r="W159" s="227" t="s">
        <v>1</v>
      </c>
      <c r="X159" s="227"/>
      <c r="Y159" s="102"/>
      <c r="Z159" s="208">
        <v>11000</v>
      </c>
      <c r="AA159" s="208"/>
      <c r="AB159" s="208"/>
      <c r="AC159" s="227">
        <f t="shared" si="21"/>
        <v>11000</v>
      </c>
      <c r="AD159" s="227" t="s">
        <v>1</v>
      </c>
      <c r="AE159" s="227"/>
      <c r="AF159" s="102"/>
      <c r="AG159" s="208">
        <v>11000</v>
      </c>
      <c r="AH159" s="208"/>
      <c r="AI159" s="208"/>
      <c r="AJ159" s="227">
        <f t="shared" si="22"/>
        <v>11000</v>
      </c>
    </row>
    <row r="160" spans="1:36" x14ac:dyDescent="0.25">
      <c r="A160" s="208"/>
      <c r="B160" s="102"/>
      <c r="C160" s="227"/>
      <c r="D160" s="227"/>
      <c r="E160" s="227"/>
      <c r="F160" s="227"/>
      <c r="G160" s="102"/>
      <c r="H160" s="208"/>
      <c r="I160" s="208"/>
      <c r="J160" s="208"/>
      <c r="K160" s="227"/>
      <c r="L160" s="227"/>
      <c r="M160" s="102"/>
      <c r="N160" s="208"/>
      <c r="O160" s="208"/>
      <c r="P160" s="208"/>
      <c r="Q160" s="227"/>
      <c r="R160" s="227"/>
      <c r="S160" s="227"/>
      <c r="T160" s="227"/>
      <c r="U160" s="227"/>
      <c r="V160" s="227"/>
      <c r="W160" s="227"/>
      <c r="X160" s="227"/>
      <c r="Y160" s="102"/>
      <c r="Z160" s="208"/>
      <c r="AA160" s="208"/>
      <c r="AB160" s="208"/>
      <c r="AC160" s="227"/>
      <c r="AD160" s="227"/>
      <c r="AE160" s="227"/>
      <c r="AF160" s="102"/>
      <c r="AG160" s="208"/>
      <c r="AH160" s="208"/>
      <c r="AI160" s="208"/>
      <c r="AJ160" s="227"/>
    </row>
    <row r="161" spans="1:36" s="230" customFormat="1" ht="27" x14ac:dyDescent="0.25">
      <c r="A161" s="225"/>
      <c r="B161" s="233" t="s">
        <v>240</v>
      </c>
      <c r="C161" s="229" t="s">
        <v>1</v>
      </c>
      <c r="D161" s="229" t="s">
        <v>1</v>
      </c>
      <c r="E161" s="229" t="s">
        <v>1</v>
      </c>
      <c r="F161" s="229" t="s">
        <v>1</v>
      </c>
      <c r="G161" s="229">
        <f t="shared" ref="G161:J161" si="25">SUM(G128:G159)</f>
        <v>31</v>
      </c>
      <c r="H161" s="229">
        <f>SUM(H128:H159)</f>
        <v>2975268</v>
      </c>
      <c r="I161" s="229">
        <f t="shared" si="25"/>
        <v>0</v>
      </c>
      <c r="J161" s="229">
        <f t="shared" si="25"/>
        <v>0</v>
      </c>
      <c r="K161" s="229">
        <f>SUM(K128:K159)</f>
        <v>2975268</v>
      </c>
      <c r="L161" s="229"/>
      <c r="M161" s="229">
        <f t="shared" ref="M161:AJ161" si="26">SUM(M128:M159)</f>
        <v>31</v>
      </c>
      <c r="N161" s="229">
        <f t="shared" si="26"/>
        <v>2975268</v>
      </c>
      <c r="O161" s="229">
        <f t="shared" si="26"/>
        <v>0</v>
      </c>
      <c r="P161" s="229">
        <f t="shared" si="26"/>
        <v>0</v>
      </c>
      <c r="Q161" s="229">
        <f t="shared" si="26"/>
        <v>2975268</v>
      </c>
      <c r="R161" s="229">
        <f t="shared" si="26"/>
        <v>0</v>
      </c>
      <c r="S161" s="229">
        <f t="shared" si="26"/>
        <v>0</v>
      </c>
      <c r="T161" s="229">
        <f t="shared" si="26"/>
        <v>0</v>
      </c>
      <c r="U161" s="229">
        <f t="shared" si="26"/>
        <v>0</v>
      </c>
      <c r="V161" s="229">
        <f t="shared" si="26"/>
        <v>0</v>
      </c>
      <c r="W161" s="229">
        <f t="shared" si="26"/>
        <v>0</v>
      </c>
      <c r="X161" s="229"/>
      <c r="Y161" s="229">
        <f t="shared" si="26"/>
        <v>31</v>
      </c>
      <c r="Z161" s="229">
        <f t="shared" si="26"/>
        <v>2975268</v>
      </c>
      <c r="AA161" s="229">
        <f t="shared" si="26"/>
        <v>0</v>
      </c>
      <c r="AB161" s="229">
        <f t="shared" si="26"/>
        <v>0</v>
      </c>
      <c r="AC161" s="229">
        <f t="shared" si="26"/>
        <v>2975268</v>
      </c>
      <c r="AD161" s="229">
        <f t="shared" si="26"/>
        <v>0</v>
      </c>
      <c r="AE161" s="229">
        <f t="shared" si="26"/>
        <v>40.850000000000009</v>
      </c>
      <c r="AF161" s="229">
        <f t="shared" si="26"/>
        <v>31</v>
      </c>
      <c r="AG161" s="229">
        <f t="shared" si="26"/>
        <v>2975268</v>
      </c>
      <c r="AH161" s="229">
        <f t="shared" si="26"/>
        <v>0</v>
      </c>
      <c r="AI161" s="229">
        <f t="shared" si="26"/>
        <v>0</v>
      </c>
      <c r="AJ161" s="229">
        <f t="shared" si="26"/>
        <v>2975268</v>
      </c>
    </row>
    <row r="164" spans="1:36" ht="16.5" x14ac:dyDescent="0.3">
      <c r="A164" s="30"/>
      <c r="B164" s="217" t="s">
        <v>1601</v>
      </c>
      <c r="C164" s="31"/>
      <c r="D164" s="31"/>
      <c r="E164" s="31"/>
      <c r="F164" s="31"/>
      <c r="G164" s="31"/>
      <c r="H164" s="31"/>
      <c r="I164" s="3"/>
      <c r="J164" s="134"/>
      <c r="K164" s="134"/>
      <c r="L164" s="134"/>
      <c r="M164" s="31"/>
      <c r="N164" s="134"/>
      <c r="O164" s="30"/>
      <c r="P164" s="133"/>
      <c r="Q164" s="31"/>
      <c r="R164" s="134"/>
      <c r="S164" s="31"/>
      <c r="T164" s="134"/>
      <c r="U164" s="31"/>
      <c r="V164" s="134"/>
      <c r="W164" s="180"/>
      <c r="X164" s="180"/>
      <c r="Y164" s="180"/>
      <c r="Z164" s="180"/>
      <c r="AA164" s="3"/>
      <c r="AB164" s="22"/>
      <c r="AC164" s="22"/>
      <c r="AD164" s="180"/>
      <c r="AE164" s="180"/>
      <c r="AF164" s="180"/>
      <c r="AG164" s="180"/>
      <c r="AH164" s="3"/>
      <c r="AI164" s="134"/>
      <c r="AJ164" s="134"/>
    </row>
    <row r="165" spans="1:36" ht="14.25" thickBot="1" x14ac:dyDescent="0.3">
      <c r="A165" s="30"/>
      <c r="B165" s="1507"/>
      <c r="C165" s="177"/>
      <c r="D165" s="177"/>
      <c r="E165" s="177"/>
      <c r="F165" s="177"/>
      <c r="G165" s="1507"/>
      <c r="H165" s="177"/>
      <c r="I165" s="178"/>
      <c r="J165" s="9"/>
      <c r="K165" s="178"/>
      <c r="L165" s="178"/>
      <c r="M165" s="218"/>
      <c r="N165" s="219"/>
      <c r="P165" s="1523"/>
      <c r="Q165" s="148"/>
      <c r="R165" s="148"/>
      <c r="S165" s="148"/>
      <c r="T165" s="148"/>
      <c r="U165" s="148"/>
      <c r="V165" s="148"/>
      <c r="W165" s="9"/>
      <c r="X165" s="9"/>
      <c r="Y165" s="1509"/>
      <c r="Z165" s="9"/>
      <c r="AA165" s="178"/>
      <c r="AB165" s="9"/>
      <c r="AC165" s="178"/>
      <c r="AD165" s="9"/>
      <c r="AE165" s="9"/>
      <c r="AF165" s="1509"/>
      <c r="AG165" s="9"/>
      <c r="AH165" s="178"/>
      <c r="AI165" s="9"/>
      <c r="AJ165" s="178"/>
    </row>
    <row r="166" spans="1:36" s="181" customFormat="1" ht="27" customHeight="1" x14ac:dyDescent="0.25">
      <c r="A166" s="30"/>
      <c r="B166" s="1890" t="s">
        <v>4957</v>
      </c>
      <c r="C166" s="1890"/>
      <c r="D166" s="1890"/>
      <c r="E166" s="1890"/>
      <c r="F166" s="31"/>
      <c r="G166" s="179"/>
      <c r="H166" s="31"/>
      <c r="I166" s="31"/>
      <c r="J166" s="31"/>
      <c r="K166" s="180"/>
      <c r="L166" s="180"/>
      <c r="M166" s="34"/>
      <c r="N166" s="180"/>
      <c r="O166" s="31"/>
      <c r="P166" s="41" t="s">
        <v>228</v>
      </c>
      <c r="Q166" s="34"/>
      <c r="R166" s="180"/>
      <c r="S166" s="34"/>
      <c r="T166" s="180"/>
      <c r="U166" s="34"/>
      <c r="V166" s="180"/>
      <c r="W166" s="134"/>
      <c r="X166" s="31"/>
      <c r="Y166" s="179"/>
      <c r="Z166" s="31"/>
      <c r="AA166" s="31"/>
      <c r="AB166" s="31"/>
      <c r="AC166" s="180"/>
      <c r="AD166" s="134"/>
      <c r="AE166" s="31"/>
      <c r="AF166" s="179"/>
      <c r="AG166" s="31"/>
      <c r="AH166" s="31"/>
      <c r="AI166" s="31"/>
      <c r="AJ166" s="180"/>
    </row>
    <row r="167" spans="1:36" s="333" customFormat="1" ht="14.25" x14ac:dyDescent="0.25">
      <c r="A167" s="257"/>
      <c r="B167" s="330"/>
      <c r="C167" s="331"/>
      <c r="D167" s="332"/>
      <c r="E167" s="332"/>
      <c r="F167" s="332"/>
      <c r="G167" s="1510" t="s">
        <v>424</v>
      </c>
      <c r="H167" s="332"/>
      <c r="I167" s="332"/>
      <c r="J167" s="332"/>
      <c r="K167" s="332"/>
      <c r="L167" s="331"/>
      <c r="M167" s="1872" t="s">
        <v>392</v>
      </c>
      <c r="N167" s="1872"/>
      <c r="O167" s="1872"/>
      <c r="P167" s="1872"/>
      <c r="Q167" s="1888"/>
      <c r="R167" s="1889" t="s">
        <v>229</v>
      </c>
      <c r="S167" s="1872"/>
      <c r="T167" s="1872"/>
      <c r="U167" s="1872"/>
      <c r="V167" s="1888"/>
      <c r="W167" s="331"/>
      <c r="X167" s="332"/>
      <c r="Y167" s="1510" t="s">
        <v>465</v>
      </c>
      <c r="Z167" s="332"/>
      <c r="AA167" s="332"/>
      <c r="AB167" s="332"/>
      <c r="AC167" s="449"/>
      <c r="AD167" s="331"/>
      <c r="AE167" s="332"/>
      <c r="AF167" s="1510" t="s">
        <v>1686</v>
      </c>
      <c r="AG167" s="332"/>
      <c r="AH167" s="332"/>
      <c r="AI167" s="332"/>
      <c r="AJ167" s="449"/>
    </row>
    <row r="168" spans="1:36" s="181" customFormat="1" ht="93.75" x14ac:dyDescent="0.25">
      <c r="A168" s="224" t="s">
        <v>114</v>
      </c>
      <c r="B168" s="1511" t="s">
        <v>231</v>
      </c>
      <c r="C168" s="1511" t="s">
        <v>232</v>
      </c>
      <c r="D168" s="1511" t="s">
        <v>233</v>
      </c>
      <c r="E168" s="1511" t="s">
        <v>234</v>
      </c>
      <c r="F168" s="528" t="s">
        <v>426</v>
      </c>
      <c r="G168" s="1511" t="s">
        <v>223</v>
      </c>
      <c r="H168" s="289" t="s">
        <v>334</v>
      </c>
      <c r="I168" s="1511" t="s">
        <v>235</v>
      </c>
      <c r="J168" s="1511" t="s">
        <v>236</v>
      </c>
      <c r="K168" s="1511" t="s">
        <v>237</v>
      </c>
      <c r="L168" s="528" t="s">
        <v>396</v>
      </c>
      <c r="M168" s="1511" t="s">
        <v>223</v>
      </c>
      <c r="N168" s="1511" t="s">
        <v>298</v>
      </c>
      <c r="O168" s="1511" t="s">
        <v>235</v>
      </c>
      <c r="P168" s="1511" t="s">
        <v>236</v>
      </c>
      <c r="Q168" s="1511" t="s">
        <v>313</v>
      </c>
      <c r="R168" s="1511" t="s">
        <v>223</v>
      </c>
      <c r="S168" s="1511" t="s">
        <v>298</v>
      </c>
      <c r="T168" s="1511" t="s">
        <v>235</v>
      </c>
      <c r="U168" s="1511" t="s">
        <v>236</v>
      </c>
      <c r="V168" s="1511" t="s">
        <v>314</v>
      </c>
      <c r="W168" s="1511" t="s">
        <v>234</v>
      </c>
      <c r="X168" s="528" t="s">
        <v>474</v>
      </c>
      <c r="Y168" s="1511" t="s">
        <v>223</v>
      </c>
      <c r="Z168" s="1511" t="s">
        <v>253</v>
      </c>
      <c r="AA168" s="1511" t="s">
        <v>235</v>
      </c>
      <c r="AB168" s="1511" t="s">
        <v>236</v>
      </c>
      <c r="AC168" s="1511" t="s">
        <v>270</v>
      </c>
      <c r="AD168" s="1511" t="s">
        <v>234</v>
      </c>
      <c r="AE168" s="528" t="s">
        <v>4618</v>
      </c>
      <c r="AF168" s="1511" t="s">
        <v>223</v>
      </c>
      <c r="AG168" s="1511" t="s">
        <v>253</v>
      </c>
      <c r="AH168" s="1511" t="s">
        <v>235</v>
      </c>
      <c r="AI168" s="1511" t="s">
        <v>236</v>
      </c>
      <c r="AJ168" s="1511" t="s">
        <v>270</v>
      </c>
    </row>
    <row r="169" spans="1:36" s="35" customFormat="1" ht="12.75" x14ac:dyDescent="0.25">
      <c r="A169" s="123">
        <v>1</v>
      </c>
      <c r="B169" s="123">
        <v>2</v>
      </c>
      <c r="C169" s="123">
        <v>3</v>
      </c>
      <c r="D169" s="123">
        <v>4</v>
      </c>
      <c r="E169" s="123">
        <v>5</v>
      </c>
      <c r="F169" s="123">
        <v>6</v>
      </c>
      <c r="G169" s="123">
        <v>7</v>
      </c>
      <c r="H169" s="123">
        <v>8</v>
      </c>
      <c r="I169" s="123">
        <v>9</v>
      </c>
      <c r="J169" s="123">
        <v>10</v>
      </c>
      <c r="K169" s="123">
        <v>11</v>
      </c>
      <c r="L169" s="123">
        <v>12</v>
      </c>
      <c r="M169" s="123">
        <v>13</v>
      </c>
      <c r="N169" s="123">
        <v>14</v>
      </c>
      <c r="O169" s="123">
        <v>15</v>
      </c>
      <c r="P169" s="123">
        <v>16</v>
      </c>
      <c r="Q169" s="123">
        <v>17</v>
      </c>
      <c r="R169" s="123">
        <v>18</v>
      </c>
      <c r="S169" s="123">
        <v>19</v>
      </c>
      <c r="T169" s="123">
        <v>20</v>
      </c>
      <c r="U169" s="123">
        <v>21</v>
      </c>
      <c r="V169" s="123">
        <v>22</v>
      </c>
      <c r="W169" s="123">
        <v>23</v>
      </c>
      <c r="X169" s="123">
        <v>24</v>
      </c>
      <c r="Y169" s="123">
        <v>25</v>
      </c>
      <c r="Z169" s="123">
        <v>26</v>
      </c>
      <c r="AA169" s="123">
        <v>27</v>
      </c>
      <c r="AB169" s="123">
        <v>28</v>
      </c>
      <c r="AC169" s="123">
        <v>29</v>
      </c>
      <c r="AD169" s="123">
        <v>30</v>
      </c>
      <c r="AE169" s="123">
        <v>31</v>
      </c>
      <c r="AF169" s="123">
        <v>32</v>
      </c>
      <c r="AG169" s="123">
        <v>33</v>
      </c>
      <c r="AH169" s="123">
        <v>34</v>
      </c>
      <c r="AI169" s="123">
        <v>35</v>
      </c>
      <c r="AJ169" s="123">
        <v>36</v>
      </c>
    </row>
    <row r="170" spans="1:36" ht="14.25" x14ac:dyDescent="0.25">
      <c r="A170" s="225" t="s">
        <v>3</v>
      </c>
      <c r="B170" s="226" t="s">
        <v>244</v>
      </c>
      <c r="C170" s="227"/>
      <c r="D170" s="227"/>
      <c r="E170" s="227"/>
      <c r="F170" s="227"/>
      <c r="G170" s="226"/>
      <c r="H170" s="227"/>
      <c r="I170" s="227"/>
      <c r="J170" s="227"/>
      <c r="K170" s="227"/>
      <c r="L170" s="227"/>
      <c r="M170" s="226"/>
      <c r="N170" s="227"/>
      <c r="O170" s="227"/>
      <c r="P170" s="227"/>
      <c r="Q170" s="226"/>
      <c r="R170" s="227"/>
      <c r="S170" s="226"/>
      <c r="T170" s="227"/>
      <c r="U170" s="106"/>
      <c r="V170" s="106"/>
      <c r="W170" s="227"/>
      <c r="X170" s="227"/>
      <c r="Y170" s="226"/>
      <c r="Z170" s="227"/>
      <c r="AA170" s="227"/>
      <c r="AB170" s="227"/>
      <c r="AC170" s="227"/>
      <c r="AD170" s="227"/>
      <c r="AE170" s="227"/>
      <c r="AF170" s="226"/>
      <c r="AG170" s="227"/>
      <c r="AH170" s="227"/>
      <c r="AI170" s="227"/>
      <c r="AJ170" s="227"/>
    </row>
    <row r="171" spans="1:36" x14ac:dyDescent="0.25">
      <c r="A171" s="208"/>
      <c r="B171" s="191" t="s">
        <v>126</v>
      </c>
      <c r="C171" s="227"/>
      <c r="D171" s="227"/>
      <c r="E171" s="227"/>
      <c r="F171" s="227"/>
      <c r="G171" s="191"/>
      <c r="H171" s="191"/>
      <c r="I171" s="191"/>
      <c r="J171" s="191"/>
      <c r="K171" s="191"/>
      <c r="L171" s="227"/>
      <c r="M171" s="191"/>
      <c r="N171" s="191"/>
      <c r="O171" s="191"/>
      <c r="P171" s="191"/>
      <c r="Q171" s="191"/>
      <c r="R171" s="191"/>
      <c r="S171" s="191"/>
      <c r="T171" s="191"/>
      <c r="U171" s="106"/>
      <c r="V171" s="106"/>
      <c r="W171" s="227"/>
      <c r="X171" s="227"/>
      <c r="Y171" s="191"/>
      <c r="Z171" s="191"/>
      <c r="AA171" s="191"/>
      <c r="AB171" s="191"/>
      <c r="AC171" s="191"/>
      <c r="AD171" s="227"/>
      <c r="AE171" s="227"/>
      <c r="AF171" s="191"/>
      <c r="AG171" s="191"/>
      <c r="AH171" s="191"/>
      <c r="AI171" s="191"/>
      <c r="AJ171" s="191"/>
    </row>
    <row r="172" spans="1:36" ht="38.25" x14ac:dyDescent="0.25">
      <c r="A172" s="208"/>
      <c r="B172" s="124" t="s">
        <v>238</v>
      </c>
      <c r="C172" s="227"/>
      <c r="D172" s="227"/>
      <c r="E172" s="227"/>
      <c r="F172" s="227"/>
      <c r="G172" s="191"/>
      <c r="H172" s="191"/>
      <c r="I172" s="191"/>
      <c r="J172" s="191"/>
      <c r="K172" s="191"/>
      <c r="L172" s="227"/>
      <c r="M172" s="191"/>
      <c r="N172" s="191"/>
      <c r="O172" s="191"/>
      <c r="P172" s="191"/>
      <c r="Q172" s="191"/>
      <c r="R172" s="191"/>
      <c r="S172" s="191"/>
      <c r="T172" s="191"/>
      <c r="U172" s="106"/>
      <c r="V172" s="106"/>
      <c r="W172" s="227"/>
      <c r="X172" s="227"/>
      <c r="Y172" s="191"/>
      <c r="Z172" s="191"/>
      <c r="AA172" s="191"/>
      <c r="AB172" s="191"/>
      <c r="AC172" s="191"/>
      <c r="AD172" s="227"/>
      <c r="AE172" s="227"/>
      <c r="AF172" s="191"/>
      <c r="AG172" s="191"/>
      <c r="AH172" s="191"/>
      <c r="AI172" s="191"/>
      <c r="AJ172" s="191"/>
    </row>
    <row r="173" spans="1:36" x14ac:dyDescent="0.25">
      <c r="A173" s="208"/>
      <c r="B173" s="191" t="s">
        <v>239</v>
      </c>
      <c r="C173" s="227"/>
      <c r="D173" s="227"/>
      <c r="E173" s="227"/>
      <c r="F173" s="227"/>
      <c r="G173" s="191"/>
      <c r="H173" s="191"/>
      <c r="I173" s="191"/>
      <c r="J173" s="191"/>
      <c r="K173" s="191"/>
      <c r="L173" s="227"/>
      <c r="M173" s="191"/>
      <c r="N173" s="191"/>
      <c r="O173" s="191"/>
      <c r="P173" s="191"/>
      <c r="Q173" s="191"/>
      <c r="R173" s="191"/>
      <c r="S173" s="191"/>
      <c r="T173" s="191"/>
      <c r="U173" s="106"/>
      <c r="V173" s="106"/>
      <c r="W173" s="227"/>
      <c r="X173" s="227"/>
      <c r="Y173" s="191"/>
      <c r="Z173" s="191"/>
      <c r="AA173" s="191"/>
      <c r="AB173" s="191"/>
      <c r="AC173" s="191"/>
      <c r="AD173" s="227"/>
      <c r="AE173" s="227"/>
      <c r="AF173" s="191"/>
      <c r="AG173" s="191"/>
      <c r="AH173" s="191"/>
      <c r="AI173" s="191"/>
      <c r="AJ173" s="191"/>
    </row>
    <row r="174" spans="1:36" ht="17.25" x14ac:dyDescent="0.25">
      <c r="A174" s="208">
        <v>1</v>
      </c>
      <c r="B174" s="124" t="s">
        <v>1429</v>
      </c>
      <c r="C174" s="1524" t="s">
        <v>100</v>
      </c>
      <c r="D174" s="1525" t="s">
        <v>4752</v>
      </c>
      <c r="E174" s="1531">
        <v>1</v>
      </c>
      <c r="F174" s="227">
        <v>5.89</v>
      </c>
      <c r="G174" s="191">
        <v>1</v>
      </c>
      <c r="H174" s="191">
        <v>389564.6</v>
      </c>
      <c r="I174" s="191"/>
      <c r="J174" s="191"/>
      <c r="K174" s="227">
        <f t="shared" ref="K174:K201" si="27">H174+I174+J174</f>
        <v>389564.6</v>
      </c>
      <c r="L174" s="227">
        <v>5.71</v>
      </c>
      <c r="M174" s="191">
        <v>1</v>
      </c>
      <c r="N174" s="191">
        <v>377659.4</v>
      </c>
      <c r="O174" s="191"/>
      <c r="P174" s="191"/>
      <c r="Q174" s="227">
        <f t="shared" ref="Q174:Q201" si="28">N174+O174+P174</f>
        <v>377659.4</v>
      </c>
      <c r="R174" s="227">
        <f t="shared" ref="R174:U201" si="29">G174-M174</f>
        <v>0</v>
      </c>
      <c r="S174" s="227">
        <f t="shared" si="29"/>
        <v>11905.199999999953</v>
      </c>
      <c r="T174" s="227">
        <f t="shared" si="29"/>
        <v>0</v>
      </c>
      <c r="U174" s="227">
        <f t="shared" si="29"/>
        <v>0</v>
      </c>
      <c r="V174" s="227">
        <f t="shared" ref="V174:V201" si="30">S174+T174+U174</f>
        <v>11905.199999999953</v>
      </c>
      <c r="W174" s="227">
        <v>2</v>
      </c>
      <c r="X174" s="227">
        <v>6.09</v>
      </c>
      <c r="Y174" s="191">
        <v>1</v>
      </c>
      <c r="Z174" s="191">
        <v>402792.6</v>
      </c>
      <c r="AA174" s="191"/>
      <c r="AB174" s="191"/>
      <c r="AC174" s="227">
        <f t="shared" ref="AC174:AC202" si="31">Z174+AA174+AB174</f>
        <v>402792.6</v>
      </c>
      <c r="AD174" s="227">
        <v>3</v>
      </c>
      <c r="AE174" s="227">
        <v>6.29</v>
      </c>
      <c r="AF174" s="191">
        <v>1</v>
      </c>
      <c r="AG174" s="191">
        <v>416020.6</v>
      </c>
      <c r="AH174" s="191"/>
      <c r="AI174" s="191"/>
      <c r="AJ174" s="227">
        <f t="shared" ref="AJ174:AJ201" si="32">AG174+AH174+AI174</f>
        <v>416020.6</v>
      </c>
    </row>
    <row r="175" spans="1:36" ht="25.5" x14ac:dyDescent="0.25">
      <c r="A175" s="208">
        <v>2</v>
      </c>
      <c r="B175" s="124" t="s">
        <v>4958</v>
      </c>
      <c r="C175" s="1524" t="s">
        <v>4959</v>
      </c>
      <c r="D175" s="1525" t="s">
        <v>4752</v>
      </c>
      <c r="E175" s="1531">
        <v>1</v>
      </c>
      <c r="F175" s="227">
        <v>5.89</v>
      </c>
      <c r="G175" s="191">
        <v>1</v>
      </c>
      <c r="H175" s="191">
        <v>389564.6</v>
      </c>
      <c r="I175" s="191"/>
      <c r="J175" s="191"/>
      <c r="K175" s="227">
        <f t="shared" si="27"/>
        <v>389564.6</v>
      </c>
      <c r="L175" s="227">
        <v>5.71</v>
      </c>
      <c r="M175" s="191">
        <v>1</v>
      </c>
      <c r="N175" s="191">
        <v>377659.4</v>
      </c>
      <c r="O175" s="191"/>
      <c r="P175" s="191"/>
      <c r="Q175" s="227">
        <f t="shared" si="28"/>
        <v>377659.4</v>
      </c>
      <c r="R175" s="227">
        <f t="shared" si="29"/>
        <v>0</v>
      </c>
      <c r="S175" s="227">
        <f t="shared" si="29"/>
        <v>11905.199999999953</v>
      </c>
      <c r="T175" s="227">
        <f t="shared" si="29"/>
        <v>0</v>
      </c>
      <c r="U175" s="227">
        <f t="shared" si="29"/>
        <v>0</v>
      </c>
      <c r="V175" s="227">
        <f t="shared" si="30"/>
        <v>11905.199999999953</v>
      </c>
      <c r="W175" s="227">
        <v>2</v>
      </c>
      <c r="X175" s="227">
        <v>6.09</v>
      </c>
      <c r="Y175" s="191">
        <v>1</v>
      </c>
      <c r="Z175" s="191">
        <v>402792.6</v>
      </c>
      <c r="AA175" s="191"/>
      <c r="AB175" s="191"/>
      <c r="AC175" s="227">
        <f t="shared" si="31"/>
        <v>402792.6</v>
      </c>
      <c r="AD175" s="227">
        <v>3</v>
      </c>
      <c r="AE175" s="227">
        <v>6.29</v>
      </c>
      <c r="AF175" s="191">
        <v>1</v>
      </c>
      <c r="AG175" s="191">
        <v>416020.6</v>
      </c>
      <c r="AH175" s="191"/>
      <c r="AI175" s="191"/>
      <c r="AJ175" s="227">
        <f t="shared" si="32"/>
        <v>416020.6</v>
      </c>
    </row>
    <row r="176" spans="1:36" ht="25.5" x14ac:dyDescent="0.25">
      <c r="A176" s="208">
        <v>3</v>
      </c>
      <c r="B176" s="124" t="s">
        <v>4960</v>
      </c>
      <c r="C176" s="1524" t="s">
        <v>4961</v>
      </c>
      <c r="D176" s="1525" t="s">
        <v>4758</v>
      </c>
      <c r="E176" s="1531">
        <v>1</v>
      </c>
      <c r="F176" s="227">
        <v>4.01</v>
      </c>
      <c r="G176" s="191">
        <v>1</v>
      </c>
      <c r="H176" s="191">
        <v>265221.39999999997</v>
      </c>
      <c r="I176" s="191"/>
      <c r="J176" s="191"/>
      <c r="K176" s="227">
        <f t="shared" si="27"/>
        <v>265221.39999999997</v>
      </c>
      <c r="L176" s="227">
        <v>3.88</v>
      </c>
      <c r="M176" s="191">
        <v>1</v>
      </c>
      <c r="N176" s="191">
        <v>256623.19999999998</v>
      </c>
      <c r="O176" s="191"/>
      <c r="P176" s="191"/>
      <c r="Q176" s="227">
        <f t="shared" si="28"/>
        <v>256623.19999999998</v>
      </c>
      <c r="R176" s="227">
        <f t="shared" si="29"/>
        <v>0</v>
      </c>
      <c r="S176" s="227">
        <f t="shared" si="29"/>
        <v>8598.1999999999825</v>
      </c>
      <c r="T176" s="227">
        <f t="shared" si="29"/>
        <v>0</v>
      </c>
      <c r="U176" s="227">
        <f t="shared" si="29"/>
        <v>0</v>
      </c>
      <c r="V176" s="227">
        <f t="shared" si="30"/>
        <v>8598.1999999999825</v>
      </c>
      <c r="W176" s="227">
        <v>2</v>
      </c>
      <c r="X176" s="227">
        <v>4.1399999999999997</v>
      </c>
      <c r="Y176" s="191">
        <v>1</v>
      </c>
      <c r="Z176" s="191">
        <v>273819.59999999998</v>
      </c>
      <c r="AA176" s="191"/>
      <c r="AB176" s="191"/>
      <c r="AC176" s="227">
        <f t="shared" si="31"/>
        <v>273819.59999999998</v>
      </c>
      <c r="AD176" s="227">
        <v>3</v>
      </c>
      <c r="AE176" s="227">
        <v>4.2699999999999996</v>
      </c>
      <c r="AF176" s="191">
        <v>1</v>
      </c>
      <c r="AG176" s="191">
        <v>282417.8</v>
      </c>
      <c r="AH176" s="191"/>
      <c r="AI176" s="191"/>
      <c r="AJ176" s="227">
        <f t="shared" si="32"/>
        <v>282417.8</v>
      </c>
    </row>
    <row r="177" spans="1:36" ht="25.5" x14ac:dyDescent="0.25">
      <c r="A177" s="208">
        <v>4</v>
      </c>
      <c r="B177" s="124" t="s">
        <v>4962</v>
      </c>
      <c r="C177" s="1524" t="s">
        <v>4961</v>
      </c>
      <c r="D177" s="1525" t="s">
        <v>4758</v>
      </c>
      <c r="E177" s="1531">
        <v>12</v>
      </c>
      <c r="F177" s="227">
        <v>4.8499999999999996</v>
      </c>
      <c r="G177" s="191">
        <v>1</v>
      </c>
      <c r="H177" s="191">
        <v>320779</v>
      </c>
      <c r="I177" s="191"/>
      <c r="J177" s="191"/>
      <c r="K177" s="227">
        <f t="shared" si="27"/>
        <v>320779</v>
      </c>
      <c r="L177" s="227">
        <v>4.8499999999999996</v>
      </c>
      <c r="M177" s="191">
        <v>1</v>
      </c>
      <c r="N177" s="191">
        <v>320779</v>
      </c>
      <c r="O177" s="191"/>
      <c r="P177" s="191"/>
      <c r="Q177" s="227">
        <f t="shared" si="28"/>
        <v>320779</v>
      </c>
      <c r="R177" s="227">
        <f t="shared" si="29"/>
        <v>0</v>
      </c>
      <c r="S177" s="227">
        <f t="shared" si="29"/>
        <v>0</v>
      </c>
      <c r="T177" s="227">
        <f t="shared" si="29"/>
        <v>0</v>
      </c>
      <c r="U177" s="227">
        <f t="shared" si="29"/>
        <v>0</v>
      </c>
      <c r="V177" s="227">
        <f t="shared" si="30"/>
        <v>0</v>
      </c>
      <c r="W177" s="227">
        <v>13</v>
      </c>
      <c r="X177" s="227">
        <v>5.01</v>
      </c>
      <c r="Y177" s="191">
        <v>1</v>
      </c>
      <c r="Z177" s="191">
        <v>331361.39999999997</v>
      </c>
      <c r="AA177" s="191"/>
      <c r="AB177" s="191"/>
      <c r="AC177" s="227">
        <f t="shared" si="31"/>
        <v>331361.39999999997</v>
      </c>
      <c r="AD177" s="227">
        <v>14</v>
      </c>
      <c r="AE177" s="227">
        <v>5.01</v>
      </c>
      <c r="AF177" s="191">
        <v>1</v>
      </c>
      <c r="AG177" s="191">
        <v>331361.39999999997</v>
      </c>
      <c r="AH177" s="191"/>
      <c r="AI177" s="191"/>
      <c r="AJ177" s="227">
        <f t="shared" si="32"/>
        <v>331361.39999999997</v>
      </c>
    </row>
    <row r="178" spans="1:36" ht="25.5" x14ac:dyDescent="0.25">
      <c r="A178" s="208">
        <v>5</v>
      </c>
      <c r="B178" s="124" t="s">
        <v>4963</v>
      </c>
      <c r="C178" s="1524" t="s">
        <v>4961</v>
      </c>
      <c r="D178" s="1525" t="s">
        <v>4758</v>
      </c>
      <c r="E178" s="1531">
        <v>1</v>
      </c>
      <c r="F178" s="227">
        <v>4.01</v>
      </c>
      <c r="G178" s="191">
        <v>1</v>
      </c>
      <c r="H178" s="191">
        <v>265221.39999999997</v>
      </c>
      <c r="I178" s="191"/>
      <c r="J178" s="191"/>
      <c r="K178" s="227">
        <f t="shared" si="27"/>
        <v>265221.39999999997</v>
      </c>
      <c r="L178" s="227">
        <v>3.88</v>
      </c>
      <c r="M178" s="191">
        <v>1</v>
      </c>
      <c r="N178" s="191">
        <v>256623.19999999998</v>
      </c>
      <c r="O178" s="191"/>
      <c r="P178" s="191"/>
      <c r="Q178" s="227">
        <f t="shared" si="28"/>
        <v>256623.19999999998</v>
      </c>
      <c r="R178" s="227">
        <f t="shared" si="29"/>
        <v>0</v>
      </c>
      <c r="S178" s="227">
        <f t="shared" si="29"/>
        <v>8598.1999999999825</v>
      </c>
      <c r="T178" s="227">
        <f t="shared" si="29"/>
        <v>0</v>
      </c>
      <c r="U178" s="227">
        <f t="shared" si="29"/>
        <v>0</v>
      </c>
      <c r="V178" s="227">
        <f t="shared" si="30"/>
        <v>8598.1999999999825</v>
      </c>
      <c r="W178" s="227">
        <v>2</v>
      </c>
      <c r="X178" s="227">
        <v>4.1399999999999997</v>
      </c>
      <c r="Y178" s="191">
        <v>1</v>
      </c>
      <c r="Z178" s="191">
        <v>273819.59999999998</v>
      </c>
      <c r="AA178" s="191"/>
      <c r="AB178" s="191"/>
      <c r="AC178" s="227">
        <f t="shared" si="31"/>
        <v>273819.59999999998</v>
      </c>
      <c r="AD178" s="227">
        <v>3</v>
      </c>
      <c r="AE178" s="227">
        <v>4.2699999999999996</v>
      </c>
      <c r="AF178" s="191">
        <v>1</v>
      </c>
      <c r="AG178" s="191">
        <v>282417.8</v>
      </c>
      <c r="AH178" s="191"/>
      <c r="AI178" s="191"/>
      <c r="AJ178" s="227">
        <f t="shared" si="32"/>
        <v>282417.8</v>
      </c>
    </row>
    <row r="179" spans="1:36" ht="25.5" x14ac:dyDescent="0.25">
      <c r="A179" s="208">
        <v>6</v>
      </c>
      <c r="B179" s="124" t="s">
        <v>4964</v>
      </c>
      <c r="C179" s="1524" t="s">
        <v>4961</v>
      </c>
      <c r="D179" s="1525" t="s">
        <v>4758</v>
      </c>
      <c r="E179" s="1531">
        <v>5</v>
      </c>
      <c r="F179" s="227">
        <v>4.41</v>
      </c>
      <c r="G179" s="191">
        <v>1</v>
      </c>
      <c r="H179" s="191">
        <v>291677.40000000002</v>
      </c>
      <c r="I179" s="191"/>
      <c r="J179" s="191"/>
      <c r="K179" s="227">
        <f t="shared" si="27"/>
        <v>291677.40000000002</v>
      </c>
      <c r="L179" s="227">
        <v>4.41</v>
      </c>
      <c r="M179" s="191">
        <v>1</v>
      </c>
      <c r="N179" s="191">
        <v>291677.40000000002</v>
      </c>
      <c r="O179" s="191"/>
      <c r="P179" s="191"/>
      <c r="Q179" s="227">
        <f t="shared" si="28"/>
        <v>291677.40000000002</v>
      </c>
      <c r="R179" s="227">
        <f t="shared" si="29"/>
        <v>0</v>
      </c>
      <c r="S179" s="227">
        <f t="shared" si="29"/>
        <v>0</v>
      </c>
      <c r="T179" s="227">
        <f t="shared" si="29"/>
        <v>0</v>
      </c>
      <c r="U179" s="227">
        <f t="shared" si="29"/>
        <v>0</v>
      </c>
      <c r="V179" s="227">
        <f t="shared" si="30"/>
        <v>0</v>
      </c>
      <c r="W179" s="227">
        <v>6</v>
      </c>
      <c r="X179" s="227">
        <v>4.55</v>
      </c>
      <c r="Y179" s="191">
        <v>1</v>
      </c>
      <c r="Z179" s="191">
        <v>300937</v>
      </c>
      <c r="AA179" s="191"/>
      <c r="AB179" s="191"/>
      <c r="AC179" s="227">
        <f t="shared" si="31"/>
        <v>300937</v>
      </c>
      <c r="AD179" s="227">
        <v>7</v>
      </c>
      <c r="AE179" s="227">
        <v>4.55</v>
      </c>
      <c r="AF179" s="191">
        <v>1</v>
      </c>
      <c r="AG179" s="191">
        <v>300937</v>
      </c>
      <c r="AH179" s="191"/>
      <c r="AI179" s="191"/>
      <c r="AJ179" s="227">
        <f t="shared" si="32"/>
        <v>300937</v>
      </c>
    </row>
    <row r="180" spans="1:36" ht="25.5" x14ac:dyDescent="0.25">
      <c r="A180" s="208">
        <v>7</v>
      </c>
      <c r="B180" s="124" t="s">
        <v>4965</v>
      </c>
      <c r="C180" s="1524" t="s">
        <v>4961</v>
      </c>
      <c r="D180" s="1525" t="s">
        <v>4758</v>
      </c>
      <c r="E180" s="1531">
        <v>1</v>
      </c>
      <c r="F180" s="227">
        <v>4.01</v>
      </c>
      <c r="G180" s="191">
        <v>1</v>
      </c>
      <c r="H180" s="191">
        <v>265221.39999999997</v>
      </c>
      <c r="I180" s="191"/>
      <c r="J180" s="191"/>
      <c r="K180" s="227">
        <f t="shared" si="27"/>
        <v>265221.39999999997</v>
      </c>
      <c r="L180" s="227">
        <v>3.88</v>
      </c>
      <c r="M180" s="191">
        <v>1</v>
      </c>
      <c r="N180" s="191">
        <v>256623.19999999998</v>
      </c>
      <c r="O180" s="191"/>
      <c r="P180" s="191"/>
      <c r="Q180" s="227">
        <f t="shared" si="28"/>
        <v>256623.19999999998</v>
      </c>
      <c r="R180" s="227">
        <f t="shared" si="29"/>
        <v>0</v>
      </c>
      <c r="S180" s="227">
        <f t="shared" si="29"/>
        <v>8598.1999999999825</v>
      </c>
      <c r="T180" s="227">
        <f t="shared" si="29"/>
        <v>0</v>
      </c>
      <c r="U180" s="227">
        <f t="shared" si="29"/>
        <v>0</v>
      </c>
      <c r="V180" s="227">
        <f t="shared" si="30"/>
        <v>8598.1999999999825</v>
      </c>
      <c r="W180" s="227">
        <v>2</v>
      </c>
      <c r="X180" s="227">
        <v>4.1399999999999997</v>
      </c>
      <c r="Y180" s="191">
        <v>1</v>
      </c>
      <c r="Z180" s="191">
        <v>273819.59999999998</v>
      </c>
      <c r="AA180" s="191"/>
      <c r="AB180" s="191"/>
      <c r="AC180" s="227">
        <f t="shared" si="31"/>
        <v>273819.59999999998</v>
      </c>
      <c r="AD180" s="227">
        <v>3</v>
      </c>
      <c r="AE180" s="227">
        <v>4.2699999999999996</v>
      </c>
      <c r="AF180" s="191">
        <v>1</v>
      </c>
      <c r="AG180" s="191">
        <v>282417.8</v>
      </c>
      <c r="AH180" s="191"/>
      <c r="AI180" s="191"/>
      <c r="AJ180" s="227">
        <f t="shared" si="32"/>
        <v>282417.8</v>
      </c>
    </row>
    <row r="181" spans="1:36" ht="25.5" x14ac:dyDescent="0.25">
      <c r="A181" s="208">
        <v>8</v>
      </c>
      <c r="B181" s="124" t="s">
        <v>4966</v>
      </c>
      <c r="C181" s="1524" t="s">
        <v>4961</v>
      </c>
      <c r="D181" s="1525" t="s">
        <v>4758</v>
      </c>
      <c r="E181" s="1531">
        <v>1</v>
      </c>
      <c r="F181" s="227">
        <v>4.01</v>
      </c>
      <c r="G181" s="191">
        <v>1</v>
      </c>
      <c r="H181" s="191">
        <v>265221.39999999997</v>
      </c>
      <c r="I181" s="191"/>
      <c r="J181" s="191"/>
      <c r="K181" s="227">
        <f t="shared" si="27"/>
        <v>265221.39999999997</v>
      </c>
      <c r="L181" s="227">
        <v>3.88</v>
      </c>
      <c r="M181" s="191">
        <v>1</v>
      </c>
      <c r="N181" s="191">
        <v>256623.19999999998</v>
      </c>
      <c r="O181" s="191"/>
      <c r="P181" s="191"/>
      <c r="Q181" s="227">
        <f t="shared" si="28"/>
        <v>256623.19999999998</v>
      </c>
      <c r="R181" s="227">
        <f t="shared" si="29"/>
        <v>0</v>
      </c>
      <c r="S181" s="227">
        <f t="shared" si="29"/>
        <v>8598.1999999999825</v>
      </c>
      <c r="T181" s="227">
        <f t="shared" si="29"/>
        <v>0</v>
      </c>
      <c r="U181" s="227">
        <f t="shared" si="29"/>
        <v>0</v>
      </c>
      <c r="V181" s="227">
        <f t="shared" si="30"/>
        <v>8598.1999999999825</v>
      </c>
      <c r="W181" s="227">
        <v>2</v>
      </c>
      <c r="X181" s="227">
        <v>4.1399999999999997</v>
      </c>
      <c r="Y181" s="191">
        <v>1</v>
      </c>
      <c r="Z181" s="191">
        <v>273819.59999999998</v>
      </c>
      <c r="AA181" s="191"/>
      <c r="AB181" s="191"/>
      <c r="AC181" s="227">
        <f t="shared" si="31"/>
        <v>273819.59999999998</v>
      </c>
      <c r="AD181" s="227">
        <v>3</v>
      </c>
      <c r="AE181" s="227">
        <v>4.2699999999999996</v>
      </c>
      <c r="AF181" s="191">
        <v>1</v>
      </c>
      <c r="AG181" s="191">
        <v>282417.8</v>
      </c>
      <c r="AH181" s="191"/>
      <c r="AI181" s="191"/>
      <c r="AJ181" s="227">
        <f t="shared" si="32"/>
        <v>282417.8</v>
      </c>
    </row>
    <row r="182" spans="1:36" ht="25.5" x14ac:dyDescent="0.25">
      <c r="A182" s="208">
        <v>9</v>
      </c>
      <c r="B182" s="124" t="s">
        <v>4967</v>
      </c>
      <c r="C182" s="1524" t="s">
        <v>4961</v>
      </c>
      <c r="D182" s="1525" t="s">
        <v>4758</v>
      </c>
      <c r="E182" s="1531">
        <v>2</v>
      </c>
      <c r="F182" s="227">
        <v>4.1399999999999997</v>
      </c>
      <c r="G182" s="191">
        <v>1</v>
      </c>
      <c r="H182" s="191">
        <v>273819.59999999998</v>
      </c>
      <c r="I182" s="191"/>
      <c r="J182" s="191"/>
      <c r="K182" s="227">
        <f t="shared" si="27"/>
        <v>273819.59999999998</v>
      </c>
      <c r="L182" s="227">
        <v>4.01</v>
      </c>
      <c r="M182" s="191">
        <v>1</v>
      </c>
      <c r="N182" s="191">
        <v>265221.39999999997</v>
      </c>
      <c r="O182" s="191"/>
      <c r="P182" s="191"/>
      <c r="Q182" s="227">
        <f t="shared" si="28"/>
        <v>265221.39999999997</v>
      </c>
      <c r="R182" s="227">
        <f t="shared" si="29"/>
        <v>0</v>
      </c>
      <c r="S182" s="227">
        <f t="shared" si="29"/>
        <v>8598.2000000000116</v>
      </c>
      <c r="T182" s="227">
        <f t="shared" si="29"/>
        <v>0</v>
      </c>
      <c r="U182" s="227">
        <f t="shared" si="29"/>
        <v>0</v>
      </c>
      <c r="V182" s="227">
        <f t="shared" si="30"/>
        <v>8598.2000000000116</v>
      </c>
      <c r="W182" s="227">
        <v>3</v>
      </c>
      <c r="X182" s="227">
        <v>4.2699999999999996</v>
      </c>
      <c r="Y182" s="191">
        <v>1</v>
      </c>
      <c r="Z182" s="191">
        <v>282417.8</v>
      </c>
      <c r="AA182" s="191"/>
      <c r="AB182" s="191"/>
      <c r="AC182" s="227">
        <f t="shared" si="31"/>
        <v>282417.8</v>
      </c>
      <c r="AD182" s="227">
        <v>4</v>
      </c>
      <c r="AE182" s="227">
        <v>4.41</v>
      </c>
      <c r="AF182" s="191">
        <v>1</v>
      </c>
      <c r="AG182" s="191">
        <v>291677.40000000002</v>
      </c>
      <c r="AH182" s="191"/>
      <c r="AI182" s="191"/>
      <c r="AJ182" s="227">
        <f t="shared" si="32"/>
        <v>291677.40000000002</v>
      </c>
    </row>
    <row r="183" spans="1:36" ht="25.5" x14ac:dyDescent="0.25">
      <c r="A183" s="208">
        <v>10</v>
      </c>
      <c r="B183" s="124" t="s">
        <v>4968</v>
      </c>
      <c r="C183" s="1524" t="s">
        <v>4961</v>
      </c>
      <c r="D183" s="1525" t="s">
        <v>4758</v>
      </c>
      <c r="E183" s="1531">
        <v>1</v>
      </c>
      <c r="F183" s="227">
        <v>4.01</v>
      </c>
      <c r="G183" s="191">
        <v>1</v>
      </c>
      <c r="H183" s="191">
        <v>265221.39999999997</v>
      </c>
      <c r="I183" s="191"/>
      <c r="J183" s="191"/>
      <c r="K183" s="227">
        <f t="shared" si="27"/>
        <v>265221.39999999997</v>
      </c>
      <c r="L183" s="227">
        <v>3.88</v>
      </c>
      <c r="M183" s="191">
        <v>1</v>
      </c>
      <c r="N183" s="191">
        <v>256623.19999999998</v>
      </c>
      <c r="O183" s="191"/>
      <c r="P183" s="191"/>
      <c r="Q183" s="227">
        <f t="shared" si="28"/>
        <v>256623.19999999998</v>
      </c>
      <c r="R183" s="227">
        <f t="shared" si="29"/>
        <v>0</v>
      </c>
      <c r="S183" s="227">
        <f t="shared" si="29"/>
        <v>8598.1999999999825</v>
      </c>
      <c r="T183" s="227">
        <f t="shared" si="29"/>
        <v>0</v>
      </c>
      <c r="U183" s="227">
        <f t="shared" si="29"/>
        <v>0</v>
      </c>
      <c r="V183" s="227">
        <f t="shared" si="30"/>
        <v>8598.1999999999825</v>
      </c>
      <c r="W183" s="227">
        <v>2</v>
      </c>
      <c r="X183" s="227">
        <v>4.1399999999999997</v>
      </c>
      <c r="Y183" s="191">
        <v>1</v>
      </c>
      <c r="Z183" s="191">
        <v>273819.59999999998</v>
      </c>
      <c r="AA183" s="191"/>
      <c r="AB183" s="191"/>
      <c r="AC183" s="227">
        <f t="shared" si="31"/>
        <v>273819.59999999998</v>
      </c>
      <c r="AD183" s="227">
        <v>3</v>
      </c>
      <c r="AE183" s="227">
        <v>4.2699999999999996</v>
      </c>
      <c r="AF183" s="191">
        <v>1</v>
      </c>
      <c r="AG183" s="191">
        <v>282417.8</v>
      </c>
      <c r="AH183" s="191"/>
      <c r="AI183" s="191"/>
      <c r="AJ183" s="227">
        <f t="shared" si="32"/>
        <v>282417.8</v>
      </c>
    </row>
    <row r="184" spans="1:36" ht="25.5" x14ac:dyDescent="0.25">
      <c r="A184" s="208">
        <v>11</v>
      </c>
      <c r="B184" s="124" t="s">
        <v>1429</v>
      </c>
      <c r="C184" s="1524" t="s">
        <v>4961</v>
      </c>
      <c r="D184" s="1525" t="s">
        <v>4758</v>
      </c>
      <c r="E184" s="1531">
        <v>1</v>
      </c>
      <c r="F184" s="227">
        <v>4.01</v>
      </c>
      <c r="G184" s="191">
        <v>1</v>
      </c>
      <c r="H184" s="191">
        <v>265221.39999999997</v>
      </c>
      <c r="I184" s="191"/>
      <c r="J184" s="191"/>
      <c r="K184" s="227">
        <f t="shared" si="27"/>
        <v>265221.39999999997</v>
      </c>
      <c r="L184" s="227">
        <v>3.88</v>
      </c>
      <c r="M184" s="191">
        <v>1</v>
      </c>
      <c r="N184" s="191">
        <v>256623.19999999998</v>
      </c>
      <c r="O184" s="191"/>
      <c r="P184" s="191"/>
      <c r="Q184" s="227">
        <f t="shared" si="28"/>
        <v>256623.19999999998</v>
      </c>
      <c r="R184" s="227">
        <f t="shared" si="29"/>
        <v>0</v>
      </c>
      <c r="S184" s="227">
        <f t="shared" si="29"/>
        <v>8598.1999999999825</v>
      </c>
      <c r="T184" s="227">
        <f t="shared" si="29"/>
        <v>0</v>
      </c>
      <c r="U184" s="227">
        <f t="shared" si="29"/>
        <v>0</v>
      </c>
      <c r="V184" s="227">
        <f t="shared" si="30"/>
        <v>8598.1999999999825</v>
      </c>
      <c r="W184" s="227">
        <v>2</v>
      </c>
      <c r="X184" s="227">
        <v>4.1399999999999997</v>
      </c>
      <c r="Y184" s="191">
        <v>1</v>
      </c>
      <c r="Z184" s="191">
        <v>273819.59999999998</v>
      </c>
      <c r="AA184" s="191"/>
      <c r="AB184" s="191"/>
      <c r="AC184" s="227">
        <f t="shared" si="31"/>
        <v>273819.59999999998</v>
      </c>
      <c r="AD184" s="227">
        <v>3</v>
      </c>
      <c r="AE184" s="227">
        <v>4.2699999999999996</v>
      </c>
      <c r="AF184" s="191">
        <v>1</v>
      </c>
      <c r="AG184" s="191">
        <v>282417.8</v>
      </c>
      <c r="AH184" s="191"/>
      <c r="AI184" s="191"/>
      <c r="AJ184" s="227">
        <f t="shared" si="32"/>
        <v>282417.8</v>
      </c>
    </row>
    <row r="185" spans="1:36" ht="25.5" x14ac:dyDescent="0.25">
      <c r="A185" s="208">
        <v>12</v>
      </c>
      <c r="B185" s="124" t="s">
        <v>1429</v>
      </c>
      <c r="C185" s="1524" t="s">
        <v>4961</v>
      </c>
      <c r="D185" s="1525" t="s">
        <v>4758</v>
      </c>
      <c r="E185" s="1531">
        <v>1</v>
      </c>
      <c r="F185" s="227">
        <v>4.01</v>
      </c>
      <c r="G185" s="191">
        <v>1</v>
      </c>
      <c r="H185" s="191">
        <v>265221.39999999997</v>
      </c>
      <c r="I185" s="191"/>
      <c r="J185" s="191"/>
      <c r="K185" s="227">
        <f t="shared" si="27"/>
        <v>265221.39999999997</v>
      </c>
      <c r="L185" s="227">
        <v>3.88</v>
      </c>
      <c r="M185" s="191">
        <v>1</v>
      </c>
      <c r="N185" s="191">
        <v>256623.19999999998</v>
      </c>
      <c r="O185" s="191"/>
      <c r="P185" s="191"/>
      <c r="Q185" s="227">
        <f t="shared" si="28"/>
        <v>256623.19999999998</v>
      </c>
      <c r="R185" s="227">
        <f t="shared" si="29"/>
        <v>0</v>
      </c>
      <c r="S185" s="227">
        <f t="shared" si="29"/>
        <v>8598.1999999999825</v>
      </c>
      <c r="T185" s="227">
        <f t="shared" si="29"/>
        <v>0</v>
      </c>
      <c r="U185" s="227">
        <f t="shared" si="29"/>
        <v>0</v>
      </c>
      <c r="V185" s="227">
        <f t="shared" si="30"/>
        <v>8598.1999999999825</v>
      </c>
      <c r="W185" s="227">
        <v>2</v>
      </c>
      <c r="X185" s="227">
        <v>4.1399999999999997</v>
      </c>
      <c r="Y185" s="191">
        <v>1</v>
      </c>
      <c r="Z185" s="191">
        <v>273819.59999999998</v>
      </c>
      <c r="AA185" s="191"/>
      <c r="AB185" s="191"/>
      <c r="AC185" s="227">
        <f t="shared" si="31"/>
        <v>273819.59999999998</v>
      </c>
      <c r="AD185" s="227">
        <v>3</v>
      </c>
      <c r="AE185" s="227">
        <v>4.2699999999999996</v>
      </c>
      <c r="AF185" s="191">
        <v>1</v>
      </c>
      <c r="AG185" s="191">
        <v>282417.8</v>
      </c>
      <c r="AH185" s="191"/>
      <c r="AI185" s="191"/>
      <c r="AJ185" s="227">
        <f t="shared" si="32"/>
        <v>282417.8</v>
      </c>
    </row>
    <row r="186" spans="1:36" ht="25.5" x14ac:dyDescent="0.25">
      <c r="A186" s="208">
        <v>13</v>
      </c>
      <c r="B186" s="124" t="s">
        <v>4969</v>
      </c>
      <c r="C186" s="1524" t="s">
        <v>4970</v>
      </c>
      <c r="D186" s="1525" t="s">
        <v>4971</v>
      </c>
      <c r="E186" s="1531">
        <v>1</v>
      </c>
      <c r="F186" s="227">
        <v>2.75</v>
      </c>
      <c r="G186" s="191">
        <v>1</v>
      </c>
      <c r="H186" s="191">
        <v>181885</v>
      </c>
      <c r="I186" s="191"/>
      <c r="J186" s="191"/>
      <c r="K186" s="227">
        <f t="shared" si="27"/>
        <v>181885</v>
      </c>
      <c r="L186" s="227">
        <v>2.66</v>
      </c>
      <c r="M186" s="191">
        <v>1</v>
      </c>
      <c r="N186" s="191">
        <v>175932.40000000002</v>
      </c>
      <c r="O186" s="191"/>
      <c r="P186" s="191"/>
      <c r="Q186" s="227">
        <f t="shared" si="28"/>
        <v>175932.40000000002</v>
      </c>
      <c r="R186" s="227">
        <f t="shared" si="29"/>
        <v>0</v>
      </c>
      <c r="S186" s="227">
        <f t="shared" si="29"/>
        <v>5952.5999999999767</v>
      </c>
      <c r="T186" s="227">
        <f t="shared" si="29"/>
        <v>0</v>
      </c>
      <c r="U186" s="227">
        <f t="shared" si="29"/>
        <v>0</v>
      </c>
      <c r="V186" s="227">
        <f t="shared" si="30"/>
        <v>5952.5999999999767</v>
      </c>
      <c r="W186" s="227">
        <v>2</v>
      </c>
      <c r="X186" s="227">
        <v>2.83</v>
      </c>
      <c r="Y186" s="191">
        <v>1</v>
      </c>
      <c r="Z186" s="191">
        <v>187176.2</v>
      </c>
      <c r="AA186" s="191"/>
      <c r="AB186" s="191"/>
      <c r="AC186" s="227">
        <f t="shared" si="31"/>
        <v>187176.2</v>
      </c>
      <c r="AD186" s="227">
        <v>3</v>
      </c>
      <c r="AE186" s="227">
        <v>2.92</v>
      </c>
      <c r="AF186" s="191">
        <v>1</v>
      </c>
      <c r="AG186" s="191">
        <v>193128.8</v>
      </c>
      <c r="AH186" s="191"/>
      <c r="AI186" s="191"/>
      <c r="AJ186" s="227">
        <f t="shared" si="32"/>
        <v>193128.8</v>
      </c>
    </row>
    <row r="187" spans="1:36" ht="25.5" x14ac:dyDescent="0.25">
      <c r="A187" s="208">
        <v>14</v>
      </c>
      <c r="B187" s="124" t="s">
        <v>4972</v>
      </c>
      <c r="C187" s="1524" t="s">
        <v>4970</v>
      </c>
      <c r="D187" s="1525" t="s">
        <v>4971</v>
      </c>
      <c r="E187" s="1531">
        <v>1</v>
      </c>
      <c r="F187" s="227">
        <v>2.75</v>
      </c>
      <c r="G187" s="191">
        <v>1</v>
      </c>
      <c r="H187" s="191">
        <v>181885</v>
      </c>
      <c r="I187" s="191"/>
      <c r="J187" s="191"/>
      <c r="K187" s="227">
        <f t="shared" si="27"/>
        <v>181885</v>
      </c>
      <c r="L187" s="227">
        <v>2.66</v>
      </c>
      <c r="M187" s="191">
        <v>1</v>
      </c>
      <c r="N187" s="191">
        <v>175932.40000000002</v>
      </c>
      <c r="O187" s="191"/>
      <c r="P187" s="191"/>
      <c r="Q187" s="227">
        <f t="shared" si="28"/>
        <v>175932.40000000002</v>
      </c>
      <c r="R187" s="227">
        <f t="shared" si="29"/>
        <v>0</v>
      </c>
      <c r="S187" s="227">
        <f t="shared" si="29"/>
        <v>5952.5999999999767</v>
      </c>
      <c r="T187" s="227">
        <f t="shared" si="29"/>
        <v>0</v>
      </c>
      <c r="U187" s="227">
        <f t="shared" si="29"/>
        <v>0</v>
      </c>
      <c r="V187" s="227">
        <f t="shared" si="30"/>
        <v>5952.5999999999767</v>
      </c>
      <c r="W187" s="227">
        <v>2</v>
      </c>
      <c r="X187" s="227">
        <v>2.83</v>
      </c>
      <c r="Y187" s="191">
        <v>1</v>
      </c>
      <c r="Z187" s="191">
        <v>187176.2</v>
      </c>
      <c r="AA187" s="191"/>
      <c r="AB187" s="191"/>
      <c r="AC187" s="227">
        <f t="shared" si="31"/>
        <v>187176.2</v>
      </c>
      <c r="AD187" s="227">
        <v>3</v>
      </c>
      <c r="AE187" s="227">
        <v>2.92</v>
      </c>
      <c r="AF187" s="191">
        <v>1</v>
      </c>
      <c r="AG187" s="191">
        <v>193128.8</v>
      </c>
      <c r="AH187" s="191"/>
      <c r="AI187" s="191"/>
      <c r="AJ187" s="227">
        <f t="shared" si="32"/>
        <v>193128.8</v>
      </c>
    </row>
    <row r="188" spans="1:36" ht="38.25" x14ac:dyDescent="0.25">
      <c r="A188" s="208">
        <v>15</v>
      </c>
      <c r="B188" s="124" t="s">
        <v>4973</v>
      </c>
      <c r="C188" s="1524" t="s">
        <v>4974</v>
      </c>
      <c r="D188" s="1525" t="s">
        <v>4768</v>
      </c>
      <c r="E188" s="1531">
        <v>1</v>
      </c>
      <c r="F188" s="227">
        <v>1.73</v>
      </c>
      <c r="G188" s="191">
        <v>1</v>
      </c>
      <c r="H188" s="191">
        <v>114422.2</v>
      </c>
      <c r="I188" s="191"/>
      <c r="J188" s="191"/>
      <c r="K188" s="227">
        <f t="shared" si="27"/>
        <v>114422.2</v>
      </c>
      <c r="L188" s="227">
        <v>1.68</v>
      </c>
      <c r="M188" s="191">
        <v>1</v>
      </c>
      <c r="N188" s="191">
        <v>111115.2</v>
      </c>
      <c r="O188" s="191"/>
      <c r="P188" s="191"/>
      <c r="Q188" s="227">
        <f t="shared" si="28"/>
        <v>111115.2</v>
      </c>
      <c r="R188" s="227">
        <f t="shared" si="29"/>
        <v>0</v>
      </c>
      <c r="S188" s="227">
        <f t="shared" si="29"/>
        <v>3307</v>
      </c>
      <c r="T188" s="227">
        <f t="shared" si="29"/>
        <v>0</v>
      </c>
      <c r="U188" s="227">
        <f t="shared" si="29"/>
        <v>0</v>
      </c>
      <c r="V188" s="227">
        <f t="shared" si="30"/>
        <v>3307</v>
      </c>
      <c r="W188" s="227">
        <v>2</v>
      </c>
      <c r="X188" s="227">
        <v>1.79</v>
      </c>
      <c r="Y188" s="191">
        <v>1</v>
      </c>
      <c r="Z188" s="191">
        <v>118390.6</v>
      </c>
      <c r="AA188" s="191"/>
      <c r="AB188" s="191"/>
      <c r="AC188" s="227">
        <f t="shared" si="31"/>
        <v>118390.6</v>
      </c>
      <c r="AD188" s="227">
        <v>3</v>
      </c>
      <c r="AE188" s="227">
        <v>1.84</v>
      </c>
      <c r="AF188" s="191">
        <v>1</v>
      </c>
      <c r="AG188" s="191">
        <v>121697.60000000001</v>
      </c>
      <c r="AH188" s="191"/>
      <c r="AI188" s="191"/>
      <c r="AJ188" s="227">
        <f t="shared" si="32"/>
        <v>121697.60000000001</v>
      </c>
    </row>
    <row r="189" spans="1:36" ht="38.25" x14ac:dyDescent="0.25">
      <c r="A189" s="208">
        <v>16</v>
      </c>
      <c r="B189" s="124" t="s">
        <v>4975</v>
      </c>
      <c r="C189" s="1524" t="s">
        <v>4974</v>
      </c>
      <c r="D189" s="1525" t="s">
        <v>4768</v>
      </c>
      <c r="E189" s="1531">
        <v>1</v>
      </c>
      <c r="F189" s="227">
        <v>1.73</v>
      </c>
      <c r="G189" s="191">
        <v>1</v>
      </c>
      <c r="H189" s="191">
        <v>114422.2</v>
      </c>
      <c r="I189" s="191"/>
      <c r="J189" s="191"/>
      <c r="K189" s="227">
        <f t="shared" si="27"/>
        <v>114422.2</v>
      </c>
      <c r="L189" s="227">
        <v>1.68</v>
      </c>
      <c r="M189" s="191">
        <v>1</v>
      </c>
      <c r="N189" s="191">
        <v>111115.2</v>
      </c>
      <c r="O189" s="191"/>
      <c r="P189" s="191"/>
      <c r="Q189" s="227">
        <f t="shared" si="28"/>
        <v>111115.2</v>
      </c>
      <c r="R189" s="227">
        <f t="shared" si="29"/>
        <v>0</v>
      </c>
      <c r="S189" s="227">
        <f t="shared" si="29"/>
        <v>3307</v>
      </c>
      <c r="T189" s="227">
        <f t="shared" si="29"/>
        <v>0</v>
      </c>
      <c r="U189" s="227">
        <f t="shared" si="29"/>
        <v>0</v>
      </c>
      <c r="V189" s="227">
        <f t="shared" si="30"/>
        <v>3307</v>
      </c>
      <c r="W189" s="227">
        <v>2</v>
      </c>
      <c r="X189" s="227">
        <v>1.79</v>
      </c>
      <c r="Y189" s="191">
        <v>1</v>
      </c>
      <c r="Z189" s="191">
        <v>118390.6</v>
      </c>
      <c r="AA189" s="191"/>
      <c r="AB189" s="191"/>
      <c r="AC189" s="227">
        <f t="shared" si="31"/>
        <v>118390.6</v>
      </c>
      <c r="AD189" s="227">
        <v>3</v>
      </c>
      <c r="AE189" s="227">
        <v>1.84</v>
      </c>
      <c r="AF189" s="191">
        <v>1</v>
      </c>
      <c r="AG189" s="191">
        <v>121697.60000000001</v>
      </c>
      <c r="AH189" s="191"/>
      <c r="AI189" s="191"/>
      <c r="AJ189" s="227">
        <f t="shared" si="32"/>
        <v>121697.60000000001</v>
      </c>
    </row>
    <row r="190" spans="1:36" ht="17.25" x14ac:dyDescent="0.25">
      <c r="A190" s="208">
        <v>17</v>
      </c>
      <c r="B190" s="124" t="s">
        <v>4976</v>
      </c>
      <c r="C190" s="1524" t="s">
        <v>4977</v>
      </c>
      <c r="D190" s="1525" t="s">
        <v>4758</v>
      </c>
      <c r="E190" s="1531">
        <v>14</v>
      </c>
      <c r="F190" s="227">
        <v>5.01</v>
      </c>
      <c r="G190" s="191">
        <v>1</v>
      </c>
      <c r="H190" s="191">
        <v>331361.39999999997</v>
      </c>
      <c r="I190" s="191"/>
      <c r="J190" s="191"/>
      <c r="K190" s="227">
        <f t="shared" si="27"/>
        <v>331361.39999999997</v>
      </c>
      <c r="L190" s="227">
        <v>5.01</v>
      </c>
      <c r="M190" s="191">
        <v>1</v>
      </c>
      <c r="N190" s="191">
        <v>331361.39999999997</v>
      </c>
      <c r="O190" s="191"/>
      <c r="P190" s="191"/>
      <c r="Q190" s="227">
        <f t="shared" si="28"/>
        <v>331361.39999999997</v>
      </c>
      <c r="R190" s="227">
        <f t="shared" si="29"/>
        <v>0</v>
      </c>
      <c r="S190" s="227">
        <f t="shared" si="29"/>
        <v>0</v>
      </c>
      <c r="T190" s="227">
        <f t="shared" si="29"/>
        <v>0</v>
      </c>
      <c r="U190" s="227">
        <f t="shared" si="29"/>
        <v>0</v>
      </c>
      <c r="V190" s="227">
        <f t="shared" si="30"/>
        <v>0</v>
      </c>
      <c r="W190" s="227">
        <v>15</v>
      </c>
      <c r="X190" s="227">
        <v>5.01</v>
      </c>
      <c r="Y190" s="191">
        <v>1</v>
      </c>
      <c r="Z190" s="191">
        <v>331361.39999999997</v>
      </c>
      <c r="AA190" s="191"/>
      <c r="AB190" s="191"/>
      <c r="AC190" s="227">
        <f t="shared" si="31"/>
        <v>331361.39999999997</v>
      </c>
      <c r="AD190" s="227">
        <v>16</v>
      </c>
      <c r="AE190" s="227">
        <v>5.17</v>
      </c>
      <c r="AF190" s="191">
        <v>1</v>
      </c>
      <c r="AG190" s="191">
        <v>341943.8</v>
      </c>
      <c r="AH190" s="191"/>
      <c r="AI190" s="191"/>
      <c r="AJ190" s="227">
        <f t="shared" si="32"/>
        <v>341943.8</v>
      </c>
    </row>
    <row r="191" spans="1:36" ht="17.25" x14ac:dyDescent="0.25">
      <c r="A191" s="208">
        <v>18</v>
      </c>
      <c r="B191" s="124" t="s">
        <v>4978</v>
      </c>
      <c r="C191" s="1524" t="s">
        <v>4979</v>
      </c>
      <c r="D191" s="1525" t="s">
        <v>4768</v>
      </c>
      <c r="E191" s="1531">
        <v>6</v>
      </c>
      <c r="F191" s="227">
        <v>1.96</v>
      </c>
      <c r="G191" s="191">
        <v>1</v>
      </c>
      <c r="H191" s="191">
        <v>129634.4</v>
      </c>
      <c r="I191" s="191"/>
      <c r="J191" s="191"/>
      <c r="K191" s="227">
        <f t="shared" si="27"/>
        <v>129634.4</v>
      </c>
      <c r="L191" s="227">
        <v>1.9</v>
      </c>
      <c r="M191" s="191">
        <v>1</v>
      </c>
      <c r="N191" s="191">
        <v>125666</v>
      </c>
      <c r="O191" s="191"/>
      <c r="P191" s="191"/>
      <c r="Q191" s="227">
        <f t="shared" si="28"/>
        <v>125666</v>
      </c>
      <c r="R191" s="227">
        <f t="shared" si="29"/>
        <v>0</v>
      </c>
      <c r="S191" s="227">
        <f t="shared" si="29"/>
        <v>3968.3999999999942</v>
      </c>
      <c r="T191" s="227">
        <f t="shared" si="29"/>
        <v>0</v>
      </c>
      <c r="U191" s="227">
        <f t="shared" si="29"/>
        <v>0</v>
      </c>
      <c r="V191" s="227">
        <f t="shared" si="30"/>
        <v>3968.3999999999942</v>
      </c>
      <c r="W191" s="227">
        <v>7</v>
      </c>
      <c r="X191" s="227">
        <v>1.96</v>
      </c>
      <c r="Y191" s="191">
        <v>1</v>
      </c>
      <c r="Z191" s="191">
        <v>129634.4</v>
      </c>
      <c r="AA191" s="191"/>
      <c r="AB191" s="191"/>
      <c r="AC191" s="227">
        <f t="shared" si="31"/>
        <v>129634.4</v>
      </c>
      <c r="AD191" s="227">
        <v>8</v>
      </c>
      <c r="AE191" s="227">
        <v>2.02</v>
      </c>
      <c r="AF191" s="191">
        <v>1</v>
      </c>
      <c r="AG191" s="191">
        <v>133602.79999999999</v>
      </c>
      <c r="AH191" s="191"/>
      <c r="AI191" s="191"/>
      <c r="AJ191" s="227">
        <f t="shared" si="32"/>
        <v>133602.79999999999</v>
      </c>
    </row>
    <row r="192" spans="1:36" ht="17.25" x14ac:dyDescent="0.25">
      <c r="A192" s="208">
        <v>19</v>
      </c>
      <c r="B192" s="124" t="s">
        <v>4980</v>
      </c>
      <c r="C192" s="1524" t="s">
        <v>4979</v>
      </c>
      <c r="D192" s="1525" t="s">
        <v>4768</v>
      </c>
      <c r="E192" s="1531">
        <v>17</v>
      </c>
      <c r="F192" s="227">
        <v>2.21</v>
      </c>
      <c r="G192" s="191">
        <v>1</v>
      </c>
      <c r="H192" s="191">
        <v>146169.4</v>
      </c>
      <c r="I192" s="191"/>
      <c r="J192" s="191"/>
      <c r="K192" s="227">
        <f t="shared" si="27"/>
        <v>146169.4</v>
      </c>
      <c r="L192" s="227">
        <v>2.21</v>
      </c>
      <c r="M192" s="191">
        <v>1</v>
      </c>
      <c r="N192" s="191">
        <v>146169.4</v>
      </c>
      <c r="O192" s="191"/>
      <c r="P192" s="191"/>
      <c r="Q192" s="227">
        <f t="shared" si="28"/>
        <v>146169.4</v>
      </c>
      <c r="R192" s="227">
        <f t="shared" si="29"/>
        <v>0</v>
      </c>
      <c r="S192" s="227">
        <f t="shared" si="29"/>
        <v>0</v>
      </c>
      <c r="T192" s="227">
        <f t="shared" si="29"/>
        <v>0</v>
      </c>
      <c r="U192" s="227">
        <f t="shared" si="29"/>
        <v>0</v>
      </c>
      <c r="V192" s="227">
        <f t="shared" si="30"/>
        <v>0</v>
      </c>
      <c r="W192" s="227">
        <v>18</v>
      </c>
      <c r="X192" s="227">
        <v>2.21</v>
      </c>
      <c r="Y192" s="191">
        <v>1</v>
      </c>
      <c r="Z192" s="191">
        <v>146169.4</v>
      </c>
      <c r="AA192" s="191"/>
      <c r="AB192" s="191"/>
      <c r="AC192" s="227">
        <f t="shared" si="31"/>
        <v>146169.4</v>
      </c>
      <c r="AD192" s="227">
        <v>19</v>
      </c>
      <c r="AE192" s="227">
        <v>2.2799999999999998</v>
      </c>
      <c r="AF192" s="191">
        <v>1</v>
      </c>
      <c r="AG192" s="191">
        <v>150799.19999999998</v>
      </c>
      <c r="AH192" s="191"/>
      <c r="AI192" s="191"/>
      <c r="AJ192" s="227">
        <f t="shared" si="32"/>
        <v>150799.19999999998</v>
      </c>
    </row>
    <row r="193" spans="1:36" ht="17.25" x14ac:dyDescent="0.25">
      <c r="A193" s="208">
        <v>20</v>
      </c>
      <c r="B193" s="124" t="s">
        <v>4981</v>
      </c>
      <c r="C193" s="1524" t="s">
        <v>4982</v>
      </c>
      <c r="D193" s="1525" t="s">
        <v>4758</v>
      </c>
      <c r="E193" s="1531">
        <v>7</v>
      </c>
      <c r="F193" s="227">
        <v>4.55</v>
      </c>
      <c r="G193" s="191">
        <v>1</v>
      </c>
      <c r="H193" s="191">
        <v>300937</v>
      </c>
      <c r="I193" s="191"/>
      <c r="J193" s="191"/>
      <c r="K193" s="227">
        <f t="shared" si="27"/>
        <v>300937</v>
      </c>
      <c r="L193" s="227">
        <v>4.55</v>
      </c>
      <c r="M193" s="191">
        <v>1</v>
      </c>
      <c r="N193" s="191">
        <v>300937</v>
      </c>
      <c r="O193" s="191"/>
      <c r="P193" s="191"/>
      <c r="Q193" s="227">
        <f t="shared" si="28"/>
        <v>300937</v>
      </c>
      <c r="R193" s="227">
        <f t="shared" si="29"/>
        <v>0</v>
      </c>
      <c r="S193" s="227">
        <f t="shared" si="29"/>
        <v>0</v>
      </c>
      <c r="T193" s="227">
        <f t="shared" si="29"/>
        <v>0</v>
      </c>
      <c r="U193" s="227">
        <f t="shared" si="29"/>
        <v>0</v>
      </c>
      <c r="V193" s="227">
        <f t="shared" si="30"/>
        <v>0</v>
      </c>
      <c r="W193" s="227">
        <v>8</v>
      </c>
      <c r="X193" s="227">
        <v>4.7</v>
      </c>
      <c r="Y193" s="191">
        <v>1</v>
      </c>
      <c r="Z193" s="191">
        <v>310858</v>
      </c>
      <c r="AA193" s="191"/>
      <c r="AB193" s="191"/>
      <c r="AC193" s="227">
        <f t="shared" si="31"/>
        <v>310858</v>
      </c>
      <c r="AD193" s="227">
        <v>9</v>
      </c>
      <c r="AE193" s="227">
        <v>4.7</v>
      </c>
      <c r="AF193" s="191">
        <v>1</v>
      </c>
      <c r="AG193" s="191">
        <v>310858</v>
      </c>
      <c r="AH193" s="191"/>
      <c r="AI193" s="191"/>
      <c r="AJ193" s="227">
        <f t="shared" si="32"/>
        <v>310858</v>
      </c>
    </row>
    <row r="194" spans="1:36" ht="17.25" x14ac:dyDescent="0.25">
      <c r="A194" s="208">
        <v>21</v>
      </c>
      <c r="B194" s="124" t="s">
        <v>4983</v>
      </c>
      <c r="C194" s="1524" t="s">
        <v>4984</v>
      </c>
      <c r="D194" s="1525" t="s">
        <v>4971</v>
      </c>
      <c r="E194" s="1531">
        <v>4</v>
      </c>
      <c r="F194" s="227">
        <v>3.02</v>
      </c>
      <c r="G194" s="191">
        <v>1</v>
      </c>
      <c r="H194" s="191">
        <v>199742.8</v>
      </c>
      <c r="I194" s="191"/>
      <c r="J194" s="191"/>
      <c r="K194" s="227">
        <f t="shared" si="27"/>
        <v>199742.8</v>
      </c>
      <c r="L194" s="227">
        <v>2.92</v>
      </c>
      <c r="M194" s="191">
        <v>1</v>
      </c>
      <c r="N194" s="191">
        <v>193128.8</v>
      </c>
      <c r="O194" s="191"/>
      <c r="P194" s="191"/>
      <c r="Q194" s="227">
        <f t="shared" si="28"/>
        <v>193128.8</v>
      </c>
      <c r="R194" s="227">
        <f t="shared" si="29"/>
        <v>0</v>
      </c>
      <c r="S194" s="227">
        <f t="shared" si="29"/>
        <v>6614</v>
      </c>
      <c r="T194" s="227">
        <f t="shared" si="29"/>
        <v>0</v>
      </c>
      <c r="U194" s="227">
        <f t="shared" si="29"/>
        <v>0</v>
      </c>
      <c r="V194" s="227">
        <f t="shared" si="30"/>
        <v>6614</v>
      </c>
      <c r="W194" s="227">
        <v>5</v>
      </c>
      <c r="X194" s="227">
        <v>3.02</v>
      </c>
      <c r="Y194" s="191">
        <v>1</v>
      </c>
      <c r="Z194" s="191">
        <v>199742.8</v>
      </c>
      <c r="AA194" s="191"/>
      <c r="AB194" s="191"/>
      <c r="AC194" s="227">
        <f t="shared" si="31"/>
        <v>199742.8</v>
      </c>
      <c r="AD194" s="227">
        <v>6</v>
      </c>
      <c r="AE194" s="227">
        <v>3.11</v>
      </c>
      <c r="AF194" s="191">
        <v>1</v>
      </c>
      <c r="AG194" s="191">
        <v>205695.4</v>
      </c>
      <c r="AH194" s="191"/>
      <c r="AI194" s="191"/>
      <c r="AJ194" s="227">
        <f t="shared" si="32"/>
        <v>205695.4</v>
      </c>
    </row>
    <row r="195" spans="1:36" ht="17.25" x14ac:dyDescent="0.25">
      <c r="A195" s="208">
        <v>22</v>
      </c>
      <c r="B195" s="124" t="s">
        <v>4985</v>
      </c>
      <c r="C195" s="1524" t="s">
        <v>4984</v>
      </c>
      <c r="D195" s="1525" t="s">
        <v>4971</v>
      </c>
      <c r="E195" s="1531">
        <v>20</v>
      </c>
      <c r="F195" s="227">
        <v>3.64</v>
      </c>
      <c r="G195" s="191">
        <v>1</v>
      </c>
      <c r="H195" s="191">
        <v>240749.6</v>
      </c>
      <c r="I195" s="191"/>
      <c r="J195" s="191"/>
      <c r="K195" s="227">
        <f t="shared" si="27"/>
        <v>240749.6</v>
      </c>
      <c r="L195" s="227">
        <v>3.64</v>
      </c>
      <c r="M195" s="191">
        <v>1</v>
      </c>
      <c r="N195" s="191">
        <v>240749.6</v>
      </c>
      <c r="O195" s="191"/>
      <c r="P195" s="191"/>
      <c r="Q195" s="227">
        <f t="shared" si="28"/>
        <v>240749.6</v>
      </c>
      <c r="R195" s="227">
        <f t="shared" si="29"/>
        <v>0</v>
      </c>
      <c r="S195" s="227">
        <f t="shared" si="29"/>
        <v>0</v>
      </c>
      <c r="T195" s="227">
        <f t="shared" si="29"/>
        <v>0</v>
      </c>
      <c r="U195" s="227">
        <f t="shared" si="29"/>
        <v>0</v>
      </c>
      <c r="V195" s="227">
        <f t="shared" si="30"/>
        <v>0</v>
      </c>
      <c r="W195" s="227">
        <v>21</v>
      </c>
      <c r="X195" s="227">
        <v>3.64</v>
      </c>
      <c r="Y195" s="191">
        <v>1</v>
      </c>
      <c r="Z195" s="191">
        <v>240749.6</v>
      </c>
      <c r="AA195" s="191"/>
      <c r="AB195" s="191"/>
      <c r="AC195" s="227">
        <f t="shared" si="31"/>
        <v>240749.6</v>
      </c>
      <c r="AD195" s="227">
        <v>22</v>
      </c>
      <c r="AE195" s="227">
        <v>3.64</v>
      </c>
      <c r="AF195" s="191">
        <v>1</v>
      </c>
      <c r="AG195" s="191">
        <v>240749.6</v>
      </c>
      <c r="AH195" s="191"/>
      <c r="AI195" s="191"/>
      <c r="AJ195" s="227">
        <f t="shared" si="32"/>
        <v>240749.6</v>
      </c>
    </row>
    <row r="196" spans="1:36" ht="17.25" x14ac:dyDescent="0.25">
      <c r="A196" s="208">
        <v>23</v>
      </c>
      <c r="B196" s="124" t="s">
        <v>4986</v>
      </c>
      <c r="C196" s="1524" t="s">
        <v>4984</v>
      </c>
      <c r="D196" s="1525" t="s">
        <v>4971</v>
      </c>
      <c r="E196" s="1531">
        <v>7</v>
      </c>
      <c r="F196" s="227">
        <v>3.11</v>
      </c>
      <c r="G196" s="191">
        <v>1</v>
      </c>
      <c r="H196" s="191">
        <v>205695.4</v>
      </c>
      <c r="I196" s="191"/>
      <c r="J196" s="191"/>
      <c r="K196" s="227">
        <f t="shared" si="27"/>
        <v>205695.4</v>
      </c>
      <c r="L196" s="227">
        <v>3.11</v>
      </c>
      <c r="M196" s="191">
        <v>1</v>
      </c>
      <c r="N196" s="191">
        <v>205695.4</v>
      </c>
      <c r="O196" s="191"/>
      <c r="P196" s="191"/>
      <c r="Q196" s="227">
        <f t="shared" si="28"/>
        <v>205695.4</v>
      </c>
      <c r="R196" s="227">
        <f t="shared" si="29"/>
        <v>0</v>
      </c>
      <c r="S196" s="227">
        <f t="shared" si="29"/>
        <v>0</v>
      </c>
      <c r="T196" s="227">
        <f t="shared" si="29"/>
        <v>0</v>
      </c>
      <c r="U196" s="227">
        <f t="shared" si="29"/>
        <v>0</v>
      </c>
      <c r="V196" s="227">
        <f t="shared" si="30"/>
        <v>0</v>
      </c>
      <c r="W196" s="227">
        <v>8</v>
      </c>
      <c r="X196" s="227">
        <v>3.21</v>
      </c>
      <c r="Y196" s="191">
        <v>1</v>
      </c>
      <c r="Z196" s="191">
        <v>212309.4</v>
      </c>
      <c r="AA196" s="191"/>
      <c r="AB196" s="191"/>
      <c r="AC196" s="227">
        <f t="shared" si="31"/>
        <v>212309.4</v>
      </c>
      <c r="AD196" s="227">
        <v>9</v>
      </c>
      <c r="AE196" s="227">
        <v>3.21</v>
      </c>
      <c r="AF196" s="191">
        <v>1</v>
      </c>
      <c r="AG196" s="191">
        <v>212309.4</v>
      </c>
      <c r="AH196" s="191"/>
      <c r="AI196" s="191"/>
      <c r="AJ196" s="227">
        <f t="shared" si="32"/>
        <v>212309.4</v>
      </c>
    </row>
    <row r="197" spans="1:36" ht="17.25" x14ac:dyDescent="0.25">
      <c r="A197" s="208">
        <v>24</v>
      </c>
      <c r="B197" s="124" t="s">
        <v>4987</v>
      </c>
      <c r="C197" s="1524" t="s">
        <v>4988</v>
      </c>
      <c r="D197" s="1525" t="s">
        <v>4989</v>
      </c>
      <c r="E197" s="1531">
        <v>7</v>
      </c>
      <c r="F197" s="227">
        <v>2.66</v>
      </c>
      <c r="G197" s="191">
        <v>1</v>
      </c>
      <c r="H197" s="191">
        <v>175932.40000000002</v>
      </c>
      <c r="I197" s="191"/>
      <c r="J197" s="191"/>
      <c r="K197" s="227">
        <f t="shared" si="27"/>
        <v>175932.40000000002</v>
      </c>
      <c r="L197" s="227">
        <v>2.66</v>
      </c>
      <c r="M197" s="191">
        <v>1</v>
      </c>
      <c r="N197" s="191">
        <v>175932.40000000002</v>
      </c>
      <c r="O197" s="191"/>
      <c r="P197" s="191"/>
      <c r="Q197" s="227">
        <f t="shared" si="28"/>
        <v>175932.40000000002</v>
      </c>
      <c r="R197" s="227">
        <f t="shared" si="29"/>
        <v>0</v>
      </c>
      <c r="S197" s="227">
        <f t="shared" si="29"/>
        <v>0</v>
      </c>
      <c r="T197" s="227">
        <f t="shared" si="29"/>
        <v>0</v>
      </c>
      <c r="U197" s="227">
        <f t="shared" si="29"/>
        <v>0</v>
      </c>
      <c r="V197" s="227">
        <f t="shared" si="30"/>
        <v>0</v>
      </c>
      <c r="W197" s="227">
        <v>8</v>
      </c>
      <c r="X197" s="227">
        <v>2.75</v>
      </c>
      <c r="Y197" s="191">
        <v>1</v>
      </c>
      <c r="Z197" s="191">
        <v>181885</v>
      </c>
      <c r="AA197" s="191"/>
      <c r="AB197" s="191"/>
      <c r="AC197" s="227">
        <f t="shared" si="31"/>
        <v>181885</v>
      </c>
      <c r="AD197" s="227">
        <v>9</v>
      </c>
      <c r="AE197" s="227">
        <v>2.75</v>
      </c>
      <c r="AF197" s="191">
        <v>1</v>
      </c>
      <c r="AG197" s="191">
        <v>181885</v>
      </c>
      <c r="AH197" s="191"/>
      <c r="AI197" s="191"/>
      <c r="AJ197" s="227">
        <f t="shared" si="32"/>
        <v>181885</v>
      </c>
    </row>
    <row r="198" spans="1:36" ht="17.25" x14ac:dyDescent="0.25">
      <c r="A198" s="208">
        <v>25</v>
      </c>
      <c r="B198" s="124" t="s">
        <v>4990</v>
      </c>
      <c r="C198" s="1524" t="s">
        <v>4988</v>
      </c>
      <c r="D198" s="1525" t="s">
        <v>4989</v>
      </c>
      <c r="E198" s="1531">
        <v>20</v>
      </c>
      <c r="F198" s="227">
        <v>3.11</v>
      </c>
      <c r="G198" s="191">
        <v>1</v>
      </c>
      <c r="H198" s="191">
        <v>205695.4</v>
      </c>
      <c r="I198" s="191"/>
      <c r="J198" s="191">
        <v>10284.77</v>
      </c>
      <c r="K198" s="227">
        <f t="shared" si="27"/>
        <v>215980.16999999998</v>
      </c>
      <c r="L198" s="227">
        <v>3.11</v>
      </c>
      <c r="M198" s="191">
        <v>1</v>
      </c>
      <c r="N198" s="191">
        <v>205695.4</v>
      </c>
      <c r="O198" s="191"/>
      <c r="P198" s="191">
        <v>10284.77</v>
      </c>
      <c r="Q198" s="227">
        <f t="shared" si="28"/>
        <v>215980.16999999998</v>
      </c>
      <c r="R198" s="227">
        <f t="shared" si="29"/>
        <v>0</v>
      </c>
      <c r="S198" s="227">
        <f t="shared" si="29"/>
        <v>0</v>
      </c>
      <c r="T198" s="227">
        <f t="shared" si="29"/>
        <v>0</v>
      </c>
      <c r="U198" s="227">
        <f t="shared" si="29"/>
        <v>0</v>
      </c>
      <c r="V198" s="227">
        <f t="shared" si="30"/>
        <v>0</v>
      </c>
      <c r="W198" s="227">
        <v>21</v>
      </c>
      <c r="X198" s="227">
        <v>3.11</v>
      </c>
      <c r="Y198" s="191">
        <v>1</v>
      </c>
      <c r="Z198" s="191">
        <v>205695.4</v>
      </c>
      <c r="AA198" s="191"/>
      <c r="AB198" s="191">
        <v>10284.77</v>
      </c>
      <c r="AC198" s="227">
        <f t="shared" si="31"/>
        <v>215980.16999999998</v>
      </c>
      <c r="AD198" s="227">
        <v>22</v>
      </c>
      <c r="AE198" s="227">
        <v>3.11</v>
      </c>
      <c r="AF198" s="191">
        <v>1</v>
      </c>
      <c r="AG198" s="191">
        <v>205695.4</v>
      </c>
      <c r="AH198" s="191"/>
      <c r="AI198" s="191">
        <v>10284.77</v>
      </c>
      <c r="AJ198" s="227">
        <f t="shared" si="32"/>
        <v>215980.16999999998</v>
      </c>
    </row>
    <row r="199" spans="1:36" ht="17.25" x14ac:dyDescent="0.25">
      <c r="A199" s="208">
        <v>26</v>
      </c>
      <c r="B199" s="124" t="s">
        <v>4991</v>
      </c>
      <c r="C199" s="1524" t="s">
        <v>4988</v>
      </c>
      <c r="D199" s="1525" t="s">
        <v>4989</v>
      </c>
      <c r="E199" s="1531">
        <v>1</v>
      </c>
      <c r="F199" s="227">
        <v>2.35</v>
      </c>
      <c r="G199" s="191">
        <v>1</v>
      </c>
      <c r="H199" s="191">
        <v>155429</v>
      </c>
      <c r="I199" s="191"/>
      <c r="J199" s="191"/>
      <c r="K199" s="227">
        <f t="shared" si="27"/>
        <v>155429</v>
      </c>
      <c r="L199" s="227">
        <v>2.2799999999999998</v>
      </c>
      <c r="M199" s="191">
        <v>1</v>
      </c>
      <c r="N199" s="191">
        <v>150799.19999999998</v>
      </c>
      <c r="O199" s="191"/>
      <c r="P199" s="191"/>
      <c r="Q199" s="227">
        <f t="shared" si="28"/>
        <v>150799.19999999998</v>
      </c>
      <c r="R199" s="227">
        <f t="shared" si="29"/>
        <v>0</v>
      </c>
      <c r="S199" s="227">
        <f t="shared" si="29"/>
        <v>4629.8000000000175</v>
      </c>
      <c r="T199" s="227">
        <f t="shared" si="29"/>
        <v>0</v>
      </c>
      <c r="U199" s="227">
        <f t="shared" si="29"/>
        <v>0</v>
      </c>
      <c r="V199" s="227">
        <f t="shared" si="30"/>
        <v>4629.8000000000175</v>
      </c>
      <c r="W199" s="227">
        <v>2</v>
      </c>
      <c r="X199" s="227">
        <v>2.4300000000000002</v>
      </c>
      <c r="Y199" s="191">
        <v>1</v>
      </c>
      <c r="Z199" s="191">
        <v>160720.20000000001</v>
      </c>
      <c r="AA199" s="191"/>
      <c r="AB199" s="191"/>
      <c r="AC199" s="227">
        <f t="shared" si="31"/>
        <v>160720.20000000001</v>
      </c>
      <c r="AD199" s="227">
        <v>3</v>
      </c>
      <c r="AE199" s="227">
        <v>2.5</v>
      </c>
      <c r="AF199" s="191">
        <v>1</v>
      </c>
      <c r="AG199" s="191">
        <v>165350</v>
      </c>
      <c r="AH199" s="191"/>
      <c r="AI199" s="191"/>
      <c r="AJ199" s="227">
        <f t="shared" si="32"/>
        <v>165350</v>
      </c>
    </row>
    <row r="200" spans="1:36" ht="17.25" x14ac:dyDescent="0.25">
      <c r="A200" s="208">
        <v>27</v>
      </c>
      <c r="B200" s="124" t="s">
        <v>4992</v>
      </c>
      <c r="C200" s="1524" t="s">
        <v>4993</v>
      </c>
      <c r="D200" s="1525" t="s">
        <v>4994</v>
      </c>
      <c r="E200" s="1531">
        <v>8</v>
      </c>
      <c r="F200" s="227">
        <v>1.73</v>
      </c>
      <c r="G200" s="191">
        <v>1</v>
      </c>
      <c r="H200" s="191">
        <v>114422.2</v>
      </c>
      <c r="I200" s="191"/>
      <c r="J200" s="191"/>
      <c r="K200" s="227">
        <f t="shared" si="27"/>
        <v>114422.2</v>
      </c>
      <c r="L200" s="227">
        <v>1.68</v>
      </c>
      <c r="M200" s="191">
        <v>1</v>
      </c>
      <c r="N200" s="191">
        <v>111115.2</v>
      </c>
      <c r="O200" s="191"/>
      <c r="P200" s="191"/>
      <c r="Q200" s="227">
        <f t="shared" si="28"/>
        <v>111115.2</v>
      </c>
      <c r="R200" s="227">
        <f t="shared" si="29"/>
        <v>0</v>
      </c>
      <c r="S200" s="227">
        <f t="shared" si="29"/>
        <v>3307</v>
      </c>
      <c r="T200" s="227">
        <f t="shared" si="29"/>
        <v>0</v>
      </c>
      <c r="U200" s="227">
        <f t="shared" si="29"/>
        <v>0</v>
      </c>
      <c r="V200" s="227">
        <f t="shared" si="30"/>
        <v>3307</v>
      </c>
      <c r="W200" s="227">
        <v>9</v>
      </c>
      <c r="X200" s="227">
        <v>1.73</v>
      </c>
      <c r="Y200" s="191">
        <v>1</v>
      </c>
      <c r="Z200" s="191">
        <v>114422.2</v>
      </c>
      <c r="AA200" s="191"/>
      <c r="AB200" s="191"/>
      <c r="AC200" s="227">
        <f t="shared" si="31"/>
        <v>114422.2</v>
      </c>
      <c r="AD200" s="227">
        <v>10</v>
      </c>
      <c r="AE200" s="227">
        <v>1.79</v>
      </c>
      <c r="AF200" s="191">
        <v>1</v>
      </c>
      <c r="AG200" s="191">
        <v>118390.6</v>
      </c>
      <c r="AH200" s="191"/>
      <c r="AI200" s="191"/>
      <c r="AJ200" s="227">
        <f t="shared" si="32"/>
        <v>118390.6</v>
      </c>
    </row>
    <row r="201" spans="1:36" ht="17.25" x14ac:dyDescent="0.25">
      <c r="A201" s="208">
        <v>28</v>
      </c>
      <c r="B201" s="124" t="s">
        <v>4995</v>
      </c>
      <c r="C201" s="1524" t="s">
        <v>4993</v>
      </c>
      <c r="D201" s="1525" t="s">
        <v>4994</v>
      </c>
      <c r="E201" s="1531">
        <v>4</v>
      </c>
      <c r="F201" s="227">
        <v>1.63</v>
      </c>
      <c r="G201" s="191">
        <v>1</v>
      </c>
      <c r="H201" s="191">
        <v>107808.2</v>
      </c>
      <c r="I201" s="191"/>
      <c r="J201" s="191"/>
      <c r="K201" s="227">
        <f t="shared" si="27"/>
        <v>107808.2</v>
      </c>
      <c r="L201" s="227">
        <v>1.59</v>
      </c>
      <c r="M201" s="191">
        <v>1</v>
      </c>
      <c r="N201" s="191">
        <v>105162.6</v>
      </c>
      <c r="O201" s="191"/>
      <c r="P201" s="191"/>
      <c r="Q201" s="227">
        <f t="shared" si="28"/>
        <v>105162.6</v>
      </c>
      <c r="R201" s="227">
        <f t="shared" si="29"/>
        <v>0</v>
      </c>
      <c r="S201" s="227">
        <f t="shared" si="29"/>
        <v>2645.5999999999913</v>
      </c>
      <c r="T201" s="227">
        <f t="shared" si="29"/>
        <v>0</v>
      </c>
      <c r="U201" s="227">
        <f t="shared" si="29"/>
        <v>0</v>
      </c>
      <c r="V201" s="227">
        <f t="shared" si="30"/>
        <v>2645.5999999999913</v>
      </c>
      <c r="W201" s="227">
        <v>5</v>
      </c>
      <c r="X201" s="227">
        <v>1.63</v>
      </c>
      <c r="Y201" s="191">
        <v>1</v>
      </c>
      <c r="Z201" s="191">
        <v>107808.2</v>
      </c>
      <c r="AA201" s="191"/>
      <c r="AB201" s="191"/>
      <c r="AC201" s="227">
        <f t="shared" si="31"/>
        <v>107808.2</v>
      </c>
      <c r="AD201" s="227">
        <v>6</v>
      </c>
      <c r="AE201" s="227">
        <v>1.68</v>
      </c>
      <c r="AF201" s="191">
        <v>1</v>
      </c>
      <c r="AG201" s="191">
        <v>111115.2</v>
      </c>
      <c r="AH201" s="191"/>
      <c r="AI201" s="191"/>
      <c r="AJ201" s="227">
        <f t="shared" si="32"/>
        <v>111115.2</v>
      </c>
    </row>
    <row r="202" spans="1:36" x14ac:dyDescent="0.25">
      <c r="A202" s="208"/>
      <c r="B202" s="228" t="s">
        <v>4996</v>
      </c>
      <c r="C202" s="208"/>
      <c r="D202" s="208"/>
      <c r="E202" s="208"/>
      <c r="F202" s="208"/>
      <c r="G202" s="102"/>
      <c r="H202" s="102">
        <v>15000</v>
      </c>
      <c r="I202" s="102"/>
      <c r="J202" s="102"/>
      <c r="K202" s="227">
        <v>15000</v>
      </c>
      <c r="L202" s="208"/>
      <c r="M202" s="102"/>
      <c r="N202" s="208">
        <v>15000</v>
      </c>
      <c r="O202" s="208"/>
      <c r="P202" s="208"/>
      <c r="Q202" s="227">
        <v>15000</v>
      </c>
      <c r="R202" s="227"/>
      <c r="S202" s="227"/>
      <c r="T202" s="227"/>
      <c r="U202" s="227"/>
      <c r="V202" s="227"/>
      <c r="W202" s="208"/>
      <c r="X202" s="208"/>
      <c r="Y202" s="102"/>
      <c r="Z202" s="102">
        <v>15000</v>
      </c>
      <c r="AA202" s="102"/>
      <c r="AB202" s="102"/>
      <c r="AC202" s="227">
        <f t="shared" si="31"/>
        <v>15000</v>
      </c>
      <c r="AD202" s="208"/>
      <c r="AE202" s="208"/>
      <c r="AF202" s="102"/>
      <c r="AG202" s="102">
        <v>15000</v>
      </c>
      <c r="AH202" s="102"/>
      <c r="AI202" s="102"/>
      <c r="AJ202" s="227">
        <v>15000</v>
      </c>
    </row>
    <row r="203" spans="1:36" s="230" customFormat="1" ht="27" x14ac:dyDescent="0.25">
      <c r="A203" s="225"/>
      <c r="B203" s="233" t="s">
        <v>245</v>
      </c>
      <c r="C203" s="229" t="s">
        <v>1</v>
      </c>
      <c r="D203" s="229" t="s">
        <v>1</v>
      </c>
      <c r="E203" s="229" t="s">
        <v>1</v>
      </c>
      <c r="F203" s="229" t="s">
        <v>1</v>
      </c>
      <c r="G203" s="229">
        <f>SUM(G174:G202)</f>
        <v>28</v>
      </c>
      <c r="H203" s="229">
        <f t="shared" ref="H203:AJ203" si="33">SUM(H174:H202)</f>
        <v>6443146.6000000015</v>
      </c>
      <c r="I203" s="229">
        <f t="shared" si="33"/>
        <v>0</v>
      </c>
      <c r="J203" s="229">
        <f t="shared" si="33"/>
        <v>10284.77</v>
      </c>
      <c r="K203" s="229">
        <f t="shared" si="33"/>
        <v>6453431.370000001</v>
      </c>
      <c r="L203" s="229">
        <f t="shared" si="33"/>
        <v>95.190000000000012</v>
      </c>
      <c r="M203" s="229">
        <f t="shared" si="33"/>
        <v>28</v>
      </c>
      <c r="N203" s="229">
        <f t="shared" si="33"/>
        <v>6310866.6000000024</v>
      </c>
      <c r="O203" s="229">
        <f t="shared" si="33"/>
        <v>0</v>
      </c>
      <c r="P203" s="229">
        <f t="shared" si="33"/>
        <v>10284.77</v>
      </c>
      <c r="Q203" s="229">
        <f t="shared" si="33"/>
        <v>6321151.370000002</v>
      </c>
      <c r="R203" s="229">
        <f t="shared" si="33"/>
        <v>0</v>
      </c>
      <c r="S203" s="229">
        <f t="shared" si="33"/>
        <v>132279.99999999977</v>
      </c>
      <c r="T203" s="229">
        <f t="shared" si="33"/>
        <v>0</v>
      </c>
      <c r="U203" s="229">
        <f t="shared" si="33"/>
        <v>0</v>
      </c>
      <c r="V203" s="229">
        <f t="shared" si="33"/>
        <v>132279.99999999977</v>
      </c>
      <c r="W203" s="229">
        <f t="shared" si="33"/>
        <v>175</v>
      </c>
      <c r="X203" s="229">
        <f t="shared" si="33"/>
        <v>99.629999999999981</v>
      </c>
      <c r="Y203" s="229">
        <f t="shared" si="33"/>
        <v>28</v>
      </c>
      <c r="Z203" s="229">
        <f>SUM(Z174:Z202)</f>
        <v>6604528.200000002</v>
      </c>
      <c r="AA203" s="229">
        <f t="shared" si="33"/>
        <v>0</v>
      </c>
      <c r="AB203" s="229">
        <f t="shared" si="33"/>
        <v>10284.77</v>
      </c>
      <c r="AC203" s="229">
        <f>SUM(AC174:AC202)</f>
        <v>6614812.9700000016</v>
      </c>
      <c r="AD203" s="229">
        <f t="shared" si="33"/>
        <v>203</v>
      </c>
      <c r="AE203" s="229">
        <f t="shared" si="33"/>
        <v>101.92</v>
      </c>
      <c r="AF203" s="229">
        <f t="shared" si="33"/>
        <v>28</v>
      </c>
      <c r="AG203" s="229">
        <f t="shared" si="33"/>
        <v>6755988.7999999989</v>
      </c>
      <c r="AH203" s="229">
        <f t="shared" si="33"/>
        <v>0</v>
      </c>
      <c r="AI203" s="229">
        <f t="shared" si="33"/>
        <v>10284.77</v>
      </c>
      <c r="AJ203" s="229">
        <f t="shared" si="33"/>
        <v>6766273.5699999984</v>
      </c>
    </row>
    <row r="204" spans="1:36" x14ac:dyDescent="0.25">
      <c r="A204" s="208"/>
      <c r="B204" s="102"/>
      <c r="C204" s="227"/>
      <c r="D204" s="227"/>
      <c r="E204" s="227"/>
      <c r="F204" s="227"/>
      <c r="G204" s="102"/>
      <c r="H204" s="227"/>
      <c r="I204" s="227"/>
      <c r="J204" s="227"/>
      <c r="K204" s="227"/>
      <c r="L204" s="227"/>
      <c r="M204" s="102"/>
      <c r="N204" s="227"/>
      <c r="O204" s="227"/>
      <c r="P204" s="227"/>
      <c r="Q204" s="102"/>
      <c r="R204" s="227"/>
      <c r="S204" s="102"/>
      <c r="T204" s="227"/>
      <c r="U204" s="106"/>
      <c r="V204" s="106"/>
      <c r="W204" s="227"/>
      <c r="X204" s="227"/>
      <c r="Y204" s="102"/>
      <c r="Z204" s="227"/>
      <c r="AA204" s="227"/>
      <c r="AB204" s="227"/>
      <c r="AC204" s="227"/>
      <c r="AD204" s="227"/>
      <c r="AE204" s="227"/>
      <c r="AF204" s="102"/>
      <c r="AG204" s="227"/>
      <c r="AH204" s="227"/>
      <c r="AI204" s="227"/>
      <c r="AJ204" s="227"/>
    </row>
    <row r="205" spans="1:36" ht="54" x14ac:dyDescent="0.25">
      <c r="A205" s="225" t="s">
        <v>4</v>
      </c>
      <c r="B205" s="226" t="s">
        <v>475</v>
      </c>
      <c r="C205" s="227"/>
      <c r="D205" s="227"/>
      <c r="E205" s="227"/>
      <c r="F205" s="227"/>
      <c r="G205" s="226"/>
      <c r="H205" s="227"/>
      <c r="I205" s="227"/>
      <c r="J205" s="227"/>
      <c r="K205" s="227"/>
      <c r="L205" s="227"/>
      <c r="M205" s="226"/>
      <c r="N205" s="227"/>
      <c r="O205" s="227"/>
      <c r="P205" s="227"/>
      <c r="Q205" s="226"/>
      <c r="R205" s="227"/>
      <c r="S205" s="226"/>
      <c r="T205" s="227"/>
      <c r="U205" s="106"/>
      <c r="V205" s="106"/>
      <c r="W205" s="227"/>
      <c r="X205" s="227"/>
      <c r="Y205" s="226"/>
      <c r="Z205" s="227"/>
      <c r="AA205" s="227"/>
      <c r="AB205" s="227"/>
      <c r="AC205" s="227"/>
      <c r="AD205" s="227"/>
      <c r="AE205" s="227"/>
      <c r="AF205" s="226"/>
      <c r="AG205" s="227"/>
      <c r="AH205" s="227"/>
      <c r="AI205" s="227"/>
      <c r="AJ205" s="227"/>
    </row>
    <row r="206" spans="1:36" x14ac:dyDescent="0.25">
      <c r="A206" s="208"/>
      <c r="B206" s="191" t="s">
        <v>126</v>
      </c>
      <c r="C206" s="227"/>
      <c r="D206" s="227"/>
      <c r="E206" s="227"/>
      <c r="F206" s="227"/>
      <c r="G206" s="191"/>
      <c r="H206" s="227"/>
      <c r="I206" s="227"/>
      <c r="J206" s="227"/>
      <c r="K206" s="227"/>
      <c r="L206" s="227"/>
      <c r="M206" s="191"/>
      <c r="N206" s="227"/>
      <c r="O206" s="227"/>
      <c r="P206" s="227"/>
      <c r="Q206" s="191"/>
      <c r="R206" s="227"/>
      <c r="S206" s="191"/>
      <c r="T206" s="227"/>
      <c r="U206" s="106"/>
      <c r="V206" s="106"/>
      <c r="W206" s="227"/>
      <c r="X206" s="227"/>
      <c r="Y206" s="191"/>
      <c r="Z206" s="227"/>
      <c r="AA206" s="227"/>
      <c r="AB206" s="227"/>
      <c r="AC206" s="227"/>
      <c r="AD206" s="227"/>
      <c r="AE206" s="227"/>
      <c r="AF206" s="191"/>
      <c r="AG206" s="227"/>
      <c r="AH206" s="227"/>
      <c r="AI206" s="227"/>
      <c r="AJ206" s="227"/>
    </row>
    <row r="207" spans="1:36" x14ac:dyDescent="0.25">
      <c r="A207" s="208">
        <v>1</v>
      </c>
      <c r="B207" s="1527" t="s">
        <v>4997</v>
      </c>
      <c r="C207" s="1532" t="s">
        <v>4935</v>
      </c>
      <c r="D207" s="227" t="s">
        <v>1</v>
      </c>
      <c r="E207" s="227" t="s">
        <v>1</v>
      </c>
      <c r="F207" s="227">
        <v>1.5</v>
      </c>
      <c r="G207" s="102">
        <v>1</v>
      </c>
      <c r="H207" s="208">
        <v>99210</v>
      </c>
      <c r="I207" s="208"/>
      <c r="J207" s="208"/>
      <c r="K207" s="227">
        <f>H207+I207+J207</f>
        <v>99210</v>
      </c>
      <c r="L207" s="227">
        <v>1.5</v>
      </c>
      <c r="M207" s="102">
        <v>1</v>
      </c>
      <c r="N207" s="208">
        <v>99210</v>
      </c>
      <c r="O207" s="208"/>
      <c r="P207" s="208"/>
      <c r="Q207" s="227">
        <f>N207+O207+P207</f>
        <v>99210</v>
      </c>
      <c r="R207" s="227">
        <f t="shared" ref="R207:U238" si="34">G207-M207</f>
        <v>0</v>
      </c>
      <c r="S207" s="227">
        <f t="shared" si="34"/>
        <v>0</v>
      </c>
      <c r="T207" s="227">
        <f t="shared" si="34"/>
        <v>0</v>
      </c>
      <c r="U207" s="227">
        <f t="shared" si="34"/>
        <v>0</v>
      </c>
      <c r="V207" s="227">
        <f>S207+T207+U207</f>
        <v>0</v>
      </c>
      <c r="W207" s="227" t="s">
        <v>1</v>
      </c>
      <c r="X207" s="227">
        <v>1.5</v>
      </c>
      <c r="Y207" s="102">
        <v>1</v>
      </c>
      <c r="Z207" s="208">
        <v>99210</v>
      </c>
      <c r="AA207" s="208"/>
      <c r="AB207" s="208"/>
      <c r="AC207" s="227">
        <f>Z207+AA207+AB207</f>
        <v>99210</v>
      </c>
      <c r="AD207" s="227" t="s">
        <v>1</v>
      </c>
      <c r="AE207" s="227">
        <v>1.5</v>
      </c>
      <c r="AF207" s="102">
        <v>1</v>
      </c>
      <c r="AG207" s="208">
        <v>99210</v>
      </c>
      <c r="AH207" s="208"/>
      <c r="AI207" s="208"/>
      <c r="AJ207" s="227">
        <f>AG207+AH207+AI207</f>
        <v>99210</v>
      </c>
    </row>
    <row r="208" spans="1:36" x14ac:dyDescent="0.25">
      <c r="A208" s="208">
        <v>2</v>
      </c>
      <c r="B208" s="1527" t="s">
        <v>4998</v>
      </c>
      <c r="C208" s="1532" t="s">
        <v>4947</v>
      </c>
      <c r="D208" s="227" t="s">
        <v>1</v>
      </c>
      <c r="E208" s="227" t="s">
        <v>1</v>
      </c>
      <c r="F208" s="227">
        <v>1</v>
      </c>
      <c r="G208" s="102">
        <v>1</v>
      </c>
      <c r="H208" s="208">
        <v>88312</v>
      </c>
      <c r="I208" s="208"/>
      <c r="J208" s="208"/>
      <c r="K208" s="227">
        <f t="shared" ref="K208:K238" si="35">H208+I208+J208</f>
        <v>88312</v>
      </c>
      <c r="L208" s="227">
        <v>1</v>
      </c>
      <c r="M208" s="102">
        <v>1</v>
      </c>
      <c r="N208" s="208">
        <v>88312</v>
      </c>
      <c r="O208" s="208"/>
      <c r="P208" s="208"/>
      <c r="Q208" s="227">
        <f t="shared" ref="Q208:Q238" si="36">N208+O208+P208</f>
        <v>88312</v>
      </c>
      <c r="R208" s="227">
        <f t="shared" si="34"/>
        <v>0</v>
      </c>
      <c r="S208" s="227">
        <f t="shared" si="34"/>
        <v>0</v>
      </c>
      <c r="T208" s="227">
        <f t="shared" si="34"/>
        <v>0</v>
      </c>
      <c r="U208" s="227">
        <f t="shared" si="34"/>
        <v>0</v>
      </c>
      <c r="V208" s="227">
        <f>S208+T208+U208</f>
        <v>0</v>
      </c>
      <c r="W208" s="227" t="s">
        <v>1</v>
      </c>
      <c r="X208" s="227">
        <v>1</v>
      </c>
      <c r="Y208" s="102">
        <v>1</v>
      </c>
      <c r="Z208" s="208">
        <v>88312</v>
      </c>
      <c r="AA208" s="208"/>
      <c r="AB208" s="208"/>
      <c r="AC208" s="227">
        <f t="shared" ref="AC208:AC238" si="37">Z208+AA208+AB208</f>
        <v>88312</v>
      </c>
      <c r="AD208" s="227" t="s">
        <v>1</v>
      </c>
      <c r="AE208" s="227">
        <v>1</v>
      </c>
      <c r="AF208" s="102">
        <v>1</v>
      </c>
      <c r="AG208" s="208">
        <v>88312</v>
      </c>
      <c r="AH208" s="208"/>
      <c r="AI208" s="208"/>
      <c r="AJ208" s="227">
        <f t="shared" ref="AJ208:AJ238" si="38">AG208+AH208+AI208</f>
        <v>88312</v>
      </c>
    </row>
    <row r="209" spans="1:36" x14ac:dyDescent="0.25">
      <c r="A209" s="208">
        <v>3</v>
      </c>
      <c r="B209" s="1527" t="s">
        <v>4999</v>
      </c>
      <c r="C209" s="1532" t="s">
        <v>4947</v>
      </c>
      <c r="D209" s="227" t="s">
        <v>1</v>
      </c>
      <c r="E209" s="227" t="s">
        <v>1</v>
      </c>
      <c r="F209" s="227">
        <v>1</v>
      </c>
      <c r="G209" s="102">
        <v>1</v>
      </c>
      <c r="H209" s="208">
        <v>88312</v>
      </c>
      <c r="I209" s="208"/>
      <c r="J209" s="208"/>
      <c r="K209" s="227">
        <f t="shared" si="35"/>
        <v>88312</v>
      </c>
      <c r="L209" s="227">
        <v>1</v>
      </c>
      <c r="M209" s="102">
        <v>1</v>
      </c>
      <c r="N209" s="208">
        <v>88312</v>
      </c>
      <c r="O209" s="208"/>
      <c r="P209" s="208"/>
      <c r="Q209" s="227">
        <f t="shared" si="36"/>
        <v>88312</v>
      </c>
      <c r="R209" s="227">
        <f t="shared" si="34"/>
        <v>0</v>
      </c>
      <c r="S209" s="227">
        <f t="shared" si="34"/>
        <v>0</v>
      </c>
      <c r="T209" s="227">
        <f t="shared" si="34"/>
        <v>0</v>
      </c>
      <c r="U209" s="227">
        <f t="shared" si="34"/>
        <v>0</v>
      </c>
      <c r="V209" s="227">
        <f t="shared" ref="V209:V238" si="39">S209+T209+U209</f>
        <v>0</v>
      </c>
      <c r="W209" s="227" t="s">
        <v>1</v>
      </c>
      <c r="X209" s="227">
        <v>1</v>
      </c>
      <c r="Y209" s="102">
        <v>1</v>
      </c>
      <c r="Z209" s="208">
        <v>88312</v>
      </c>
      <c r="AA209" s="208"/>
      <c r="AB209" s="208"/>
      <c r="AC209" s="227">
        <f t="shared" si="37"/>
        <v>88312</v>
      </c>
      <c r="AD209" s="227" t="s">
        <v>1</v>
      </c>
      <c r="AE209" s="227">
        <v>1</v>
      </c>
      <c r="AF209" s="102">
        <v>1</v>
      </c>
      <c r="AG209" s="208">
        <v>88312</v>
      </c>
      <c r="AH209" s="208"/>
      <c r="AI209" s="208"/>
      <c r="AJ209" s="227">
        <f t="shared" si="38"/>
        <v>88312</v>
      </c>
    </row>
    <row r="210" spans="1:36" x14ac:dyDescent="0.25">
      <c r="A210" s="208">
        <v>4</v>
      </c>
      <c r="B210" s="1527" t="s">
        <v>5000</v>
      </c>
      <c r="C210" s="1532" t="s">
        <v>4947</v>
      </c>
      <c r="D210" s="227" t="s">
        <v>1</v>
      </c>
      <c r="E210" s="227" t="s">
        <v>1</v>
      </c>
      <c r="F210" s="227">
        <v>1</v>
      </c>
      <c r="G210" s="102">
        <v>1</v>
      </c>
      <c r="H210" s="227">
        <v>88312</v>
      </c>
      <c r="I210" s="227"/>
      <c r="J210" s="227"/>
      <c r="K210" s="227">
        <f t="shared" si="35"/>
        <v>88312</v>
      </c>
      <c r="L210" s="227">
        <v>1</v>
      </c>
      <c r="M210" s="102">
        <v>1</v>
      </c>
      <c r="N210" s="227">
        <v>88312</v>
      </c>
      <c r="O210" s="227"/>
      <c r="P210" s="227"/>
      <c r="Q210" s="227">
        <f t="shared" si="36"/>
        <v>88312</v>
      </c>
      <c r="R210" s="227">
        <f t="shared" si="34"/>
        <v>0</v>
      </c>
      <c r="S210" s="227">
        <f t="shared" si="34"/>
        <v>0</v>
      </c>
      <c r="T210" s="227">
        <f t="shared" si="34"/>
        <v>0</v>
      </c>
      <c r="U210" s="227">
        <f t="shared" si="34"/>
        <v>0</v>
      </c>
      <c r="V210" s="227">
        <f t="shared" si="39"/>
        <v>0</v>
      </c>
      <c r="W210" s="227" t="s">
        <v>1</v>
      </c>
      <c r="X210" s="227">
        <v>1</v>
      </c>
      <c r="Y210" s="102">
        <v>1</v>
      </c>
      <c r="Z210" s="227">
        <v>88312</v>
      </c>
      <c r="AA210" s="227"/>
      <c r="AB210" s="227"/>
      <c r="AC210" s="227">
        <f t="shared" si="37"/>
        <v>88312</v>
      </c>
      <c r="AD210" s="227" t="s">
        <v>1</v>
      </c>
      <c r="AE210" s="227">
        <v>1</v>
      </c>
      <c r="AF210" s="102">
        <v>1</v>
      </c>
      <c r="AG210" s="227">
        <v>88312</v>
      </c>
      <c r="AH210" s="227"/>
      <c r="AI210" s="227"/>
      <c r="AJ210" s="227">
        <f t="shared" si="38"/>
        <v>88312</v>
      </c>
    </row>
    <row r="211" spans="1:36" x14ac:dyDescent="0.25">
      <c r="A211" s="208">
        <v>5</v>
      </c>
      <c r="B211" s="1527" t="s">
        <v>5001</v>
      </c>
      <c r="C211" s="1532" t="s">
        <v>4947</v>
      </c>
      <c r="D211" s="227" t="s">
        <v>1</v>
      </c>
      <c r="E211" s="227" t="s">
        <v>1</v>
      </c>
      <c r="F211" s="227">
        <v>1</v>
      </c>
      <c r="G211" s="102">
        <v>1</v>
      </c>
      <c r="H211" s="227">
        <v>88312</v>
      </c>
      <c r="I211" s="227"/>
      <c r="J211" s="227"/>
      <c r="K211" s="227">
        <f t="shared" si="35"/>
        <v>88312</v>
      </c>
      <c r="L211" s="227">
        <v>1</v>
      </c>
      <c r="M211" s="102">
        <v>1</v>
      </c>
      <c r="N211" s="227">
        <v>88312</v>
      </c>
      <c r="O211" s="227"/>
      <c r="P211" s="227"/>
      <c r="Q211" s="227">
        <f t="shared" si="36"/>
        <v>88312</v>
      </c>
      <c r="R211" s="227">
        <f t="shared" si="34"/>
        <v>0</v>
      </c>
      <c r="S211" s="227">
        <f t="shared" si="34"/>
        <v>0</v>
      </c>
      <c r="T211" s="227">
        <f t="shared" si="34"/>
        <v>0</v>
      </c>
      <c r="U211" s="227">
        <f t="shared" si="34"/>
        <v>0</v>
      </c>
      <c r="V211" s="227">
        <f t="shared" si="39"/>
        <v>0</v>
      </c>
      <c r="W211" s="227" t="s">
        <v>1</v>
      </c>
      <c r="X211" s="227">
        <v>1</v>
      </c>
      <c r="Y211" s="102">
        <v>1</v>
      </c>
      <c r="Z211" s="227">
        <v>88312</v>
      </c>
      <c r="AA211" s="227"/>
      <c r="AB211" s="227"/>
      <c r="AC211" s="227">
        <f t="shared" si="37"/>
        <v>88312</v>
      </c>
      <c r="AD211" s="227" t="s">
        <v>1</v>
      </c>
      <c r="AE211" s="227">
        <v>1</v>
      </c>
      <c r="AF211" s="102">
        <v>1</v>
      </c>
      <c r="AG211" s="227">
        <v>88312</v>
      </c>
      <c r="AH211" s="227"/>
      <c r="AI211" s="227"/>
      <c r="AJ211" s="227">
        <f t="shared" si="38"/>
        <v>88312</v>
      </c>
    </row>
    <row r="212" spans="1:36" x14ac:dyDescent="0.25">
      <c r="A212" s="208">
        <v>6</v>
      </c>
      <c r="B212" s="1527" t="s">
        <v>5002</v>
      </c>
      <c r="C212" s="1532" t="s">
        <v>4947</v>
      </c>
      <c r="D212" s="227" t="s">
        <v>1</v>
      </c>
      <c r="E212" s="227" t="s">
        <v>1</v>
      </c>
      <c r="F212" s="227">
        <v>1</v>
      </c>
      <c r="G212" s="102">
        <v>1</v>
      </c>
      <c r="H212" s="227">
        <v>88312</v>
      </c>
      <c r="I212" s="227"/>
      <c r="J212" s="227"/>
      <c r="K212" s="227">
        <f t="shared" si="35"/>
        <v>88312</v>
      </c>
      <c r="L212" s="227">
        <v>1</v>
      </c>
      <c r="M212" s="102">
        <v>1</v>
      </c>
      <c r="N212" s="227">
        <v>88312</v>
      </c>
      <c r="O212" s="227"/>
      <c r="P212" s="227"/>
      <c r="Q212" s="227">
        <f t="shared" si="36"/>
        <v>88312</v>
      </c>
      <c r="R212" s="227">
        <f t="shared" si="34"/>
        <v>0</v>
      </c>
      <c r="S212" s="227">
        <f t="shared" si="34"/>
        <v>0</v>
      </c>
      <c r="T212" s="227">
        <f t="shared" si="34"/>
        <v>0</v>
      </c>
      <c r="U212" s="227">
        <f t="shared" si="34"/>
        <v>0</v>
      </c>
      <c r="V212" s="227">
        <f t="shared" si="39"/>
        <v>0</v>
      </c>
      <c r="W212" s="227" t="s">
        <v>1</v>
      </c>
      <c r="X212" s="227">
        <v>1</v>
      </c>
      <c r="Y212" s="102">
        <v>1</v>
      </c>
      <c r="Z212" s="227">
        <v>88312</v>
      </c>
      <c r="AA212" s="227"/>
      <c r="AB212" s="227"/>
      <c r="AC212" s="227">
        <f t="shared" si="37"/>
        <v>88312</v>
      </c>
      <c r="AD212" s="227" t="s">
        <v>1</v>
      </c>
      <c r="AE212" s="227">
        <v>1</v>
      </c>
      <c r="AF212" s="102">
        <v>1</v>
      </c>
      <c r="AG212" s="227">
        <v>88312</v>
      </c>
      <c r="AH212" s="227"/>
      <c r="AI212" s="227"/>
      <c r="AJ212" s="227">
        <f t="shared" si="38"/>
        <v>88312</v>
      </c>
    </row>
    <row r="213" spans="1:36" x14ac:dyDescent="0.25">
      <c r="A213" s="208">
        <v>7</v>
      </c>
      <c r="B213" s="1527" t="s">
        <v>5003</v>
      </c>
      <c r="C213" s="1532" t="s">
        <v>4947</v>
      </c>
      <c r="D213" s="227" t="s">
        <v>1</v>
      </c>
      <c r="E213" s="227" t="s">
        <v>1</v>
      </c>
      <c r="F213" s="227">
        <v>1</v>
      </c>
      <c r="G213" s="102">
        <v>1</v>
      </c>
      <c r="H213" s="227">
        <v>88312</v>
      </c>
      <c r="I213" s="227"/>
      <c r="J213" s="227"/>
      <c r="K213" s="227">
        <f t="shared" si="35"/>
        <v>88312</v>
      </c>
      <c r="L213" s="227">
        <v>1</v>
      </c>
      <c r="M213" s="102">
        <v>1</v>
      </c>
      <c r="N213" s="227">
        <v>88312</v>
      </c>
      <c r="O213" s="227"/>
      <c r="P213" s="227"/>
      <c r="Q213" s="227">
        <f t="shared" si="36"/>
        <v>88312</v>
      </c>
      <c r="R213" s="227">
        <f t="shared" si="34"/>
        <v>0</v>
      </c>
      <c r="S213" s="227">
        <f t="shared" si="34"/>
        <v>0</v>
      </c>
      <c r="T213" s="227">
        <f t="shared" si="34"/>
        <v>0</v>
      </c>
      <c r="U213" s="227">
        <f t="shared" si="34"/>
        <v>0</v>
      </c>
      <c r="V213" s="227">
        <f t="shared" si="39"/>
        <v>0</v>
      </c>
      <c r="W213" s="227" t="s">
        <v>1</v>
      </c>
      <c r="X213" s="227">
        <v>1</v>
      </c>
      <c r="Y213" s="102">
        <v>1</v>
      </c>
      <c r="Z213" s="227">
        <v>88312</v>
      </c>
      <c r="AA213" s="227"/>
      <c r="AB213" s="227"/>
      <c r="AC213" s="227">
        <f t="shared" si="37"/>
        <v>88312</v>
      </c>
      <c r="AD213" s="227" t="s">
        <v>1</v>
      </c>
      <c r="AE213" s="227">
        <v>1</v>
      </c>
      <c r="AF213" s="102">
        <v>1</v>
      </c>
      <c r="AG213" s="227">
        <v>88312</v>
      </c>
      <c r="AH213" s="227"/>
      <c r="AI213" s="227"/>
      <c r="AJ213" s="227">
        <f t="shared" si="38"/>
        <v>88312</v>
      </c>
    </row>
    <row r="214" spans="1:36" x14ac:dyDescent="0.25">
      <c r="A214" s="208">
        <v>8</v>
      </c>
      <c r="B214" s="1527" t="s">
        <v>5004</v>
      </c>
      <c r="C214" s="1532" t="s">
        <v>4947</v>
      </c>
      <c r="D214" s="227" t="s">
        <v>1</v>
      </c>
      <c r="E214" s="227" t="s">
        <v>1</v>
      </c>
      <c r="F214" s="227">
        <v>1</v>
      </c>
      <c r="G214" s="102">
        <v>1</v>
      </c>
      <c r="H214" s="227">
        <v>88312</v>
      </c>
      <c r="I214" s="227"/>
      <c r="J214" s="227"/>
      <c r="K214" s="227">
        <f t="shared" si="35"/>
        <v>88312</v>
      </c>
      <c r="L214" s="227">
        <v>1</v>
      </c>
      <c r="M214" s="102">
        <v>1</v>
      </c>
      <c r="N214" s="227">
        <v>88312</v>
      </c>
      <c r="O214" s="227"/>
      <c r="P214" s="227"/>
      <c r="Q214" s="227">
        <f t="shared" si="36"/>
        <v>88312</v>
      </c>
      <c r="R214" s="227">
        <f t="shared" si="34"/>
        <v>0</v>
      </c>
      <c r="S214" s="227">
        <f t="shared" si="34"/>
        <v>0</v>
      </c>
      <c r="T214" s="227">
        <f t="shared" si="34"/>
        <v>0</v>
      </c>
      <c r="U214" s="227">
        <f t="shared" si="34"/>
        <v>0</v>
      </c>
      <c r="V214" s="227">
        <f t="shared" si="39"/>
        <v>0</v>
      </c>
      <c r="W214" s="227" t="s">
        <v>1</v>
      </c>
      <c r="X214" s="227">
        <v>1</v>
      </c>
      <c r="Y214" s="102">
        <v>1</v>
      </c>
      <c r="Z214" s="227">
        <v>88312</v>
      </c>
      <c r="AA214" s="227"/>
      <c r="AB214" s="227"/>
      <c r="AC214" s="227">
        <f t="shared" si="37"/>
        <v>88312</v>
      </c>
      <c r="AD214" s="227" t="s">
        <v>1</v>
      </c>
      <c r="AE214" s="227">
        <v>1</v>
      </c>
      <c r="AF214" s="102">
        <v>1</v>
      </c>
      <c r="AG214" s="227">
        <v>88312</v>
      </c>
      <c r="AH214" s="227"/>
      <c r="AI214" s="227"/>
      <c r="AJ214" s="227">
        <f t="shared" si="38"/>
        <v>88312</v>
      </c>
    </row>
    <row r="215" spans="1:36" x14ac:dyDescent="0.25">
      <c r="A215" s="208">
        <v>9</v>
      </c>
      <c r="B215" s="1527" t="s">
        <v>5005</v>
      </c>
      <c r="C215" s="1532" t="s">
        <v>4947</v>
      </c>
      <c r="D215" s="227" t="s">
        <v>1</v>
      </c>
      <c r="E215" s="227" t="s">
        <v>1</v>
      </c>
      <c r="F215" s="227">
        <v>1</v>
      </c>
      <c r="G215" s="102">
        <v>1</v>
      </c>
      <c r="H215" s="227">
        <v>88312</v>
      </c>
      <c r="I215" s="227"/>
      <c r="J215" s="227"/>
      <c r="K215" s="227">
        <f t="shared" si="35"/>
        <v>88312</v>
      </c>
      <c r="L215" s="227">
        <v>1</v>
      </c>
      <c r="M215" s="102">
        <v>1</v>
      </c>
      <c r="N215" s="227">
        <v>88312</v>
      </c>
      <c r="O215" s="227"/>
      <c r="P215" s="227"/>
      <c r="Q215" s="227">
        <f t="shared" si="36"/>
        <v>88312</v>
      </c>
      <c r="R215" s="227">
        <f t="shared" si="34"/>
        <v>0</v>
      </c>
      <c r="S215" s="227">
        <f t="shared" si="34"/>
        <v>0</v>
      </c>
      <c r="T215" s="227">
        <f t="shared" si="34"/>
        <v>0</v>
      </c>
      <c r="U215" s="227">
        <f t="shared" si="34"/>
        <v>0</v>
      </c>
      <c r="V215" s="227">
        <f t="shared" si="39"/>
        <v>0</v>
      </c>
      <c r="W215" s="227" t="s">
        <v>1</v>
      </c>
      <c r="X215" s="227">
        <v>1</v>
      </c>
      <c r="Y215" s="102">
        <v>1</v>
      </c>
      <c r="Z215" s="227">
        <v>88312</v>
      </c>
      <c r="AA215" s="227"/>
      <c r="AB215" s="227"/>
      <c r="AC215" s="227">
        <f t="shared" si="37"/>
        <v>88312</v>
      </c>
      <c r="AD215" s="227" t="s">
        <v>1</v>
      </c>
      <c r="AE215" s="227">
        <v>1</v>
      </c>
      <c r="AF215" s="102">
        <v>1</v>
      </c>
      <c r="AG215" s="227">
        <v>88312</v>
      </c>
      <c r="AH215" s="227"/>
      <c r="AI215" s="227"/>
      <c r="AJ215" s="227">
        <f t="shared" si="38"/>
        <v>88312</v>
      </c>
    </row>
    <row r="216" spans="1:36" x14ac:dyDescent="0.25">
      <c r="A216" s="208">
        <v>10</v>
      </c>
      <c r="B216" s="1527" t="s">
        <v>5006</v>
      </c>
      <c r="C216" s="1532" t="s">
        <v>4947</v>
      </c>
      <c r="D216" s="227" t="s">
        <v>1</v>
      </c>
      <c r="E216" s="227" t="s">
        <v>1</v>
      </c>
      <c r="F216" s="227">
        <v>1</v>
      </c>
      <c r="G216" s="102">
        <v>1</v>
      </c>
      <c r="H216" s="227">
        <v>88312</v>
      </c>
      <c r="I216" s="227"/>
      <c r="J216" s="227"/>
      <c r="K216" s="227">
        <f t="shared" si="35"/>
        <v>88312</v>
      </c>
      <c r="L216" s="227">
        <v>1</v>
      </c>
      <c r="M216" s="102">
        <v>1</v>
      </c>
      <c r="N216" s="227">
        <v>88312</v>
      </c>
      <c r="O216" s="227"/>
      <c r="P216" s="227"/>
      <c r="Q216" s="227">
        <f t="shared" si="36"/>
        <v>88312</v>
      </c>
      <c r="R216" s="227">
        <f t="shared" si="34"/>
        <v>0</v>
      </c>
      <c r="S216" s="227">
        <f t="shared" si="34"/>
        <v>0</v>
      </c>
      <c r="T216" s="227">
        <f t="shared" si="34"/>
        <v>0</v>
      </c>
      <c r="U216" s="227">
        <f t="shared" si="34"/>
        <v>0</v>
      </c>
      <c r="V216" s="227">
        <f t="shared" si="39"/>
        <v>0</v>
      </c>
      <c r="W216" s="227" t="s">
        <v>1</v>
      </c>
      <c r="X216" s="227">
        <v>1</v>
      </c>
      <c r="Y216" s="102">
        <v>1</v>
      </c>
      <c r="Z216" s="227">
        <v>88312</v>
      </c>
      <c r="AA216" s="227"/>
      <c r="AB216" s="227"/>
      <c r="AC216" s="227">
        <f t="shared" si="37"/>
        <v>88312</v>
      </c>
      <c r="AD216" s="227" t="s">
        <v>1</v>
      </c>
      <c r="AE216" s="227">
        <v>1</v>
      </c>
      <c r="AF216" s="102">
        <v>1</v>
      </c>
      <c r="AG216" s="227">
        <v>88312</v>
      </c>
      <c r="AH216" s="227"/>
      <c r="AI216" s="227"/>
      <c r="AJ216" s="227">
        <f t="shared" si="38"/>
        <v>88312</v>
      </c>
    </row>
    <row r="217" spans="1:36" x14ac:dyDescent="0.25">
      <c r="A217" s="208">
        <v>11</v>
      </c>
      <c r="B217" s="1527" t="s">
        <v>5007</v>
      </c>
      <c r="C217" s="1532" t="s">
        <v>4947</v>
      </c>
      <c r="D217" s="227" t="s">
        <v>1</v>
      </c>
      <c r="E217" s="227" t="s">
        <v>1</v>
      </c>
      <c r="F217" s="227">
        <v>1</v>
      </c>
      <c r="G217" s="102">
        <v>1</v>
      </c>
      <c r="H217" s="227">
        <v>88312</v>
      </c>
      <c r="I217" s="227"/>
      <c r="J217" s="227"/>
      <c r="K217" s="227">
        <f t="shared" si="35"/>
        <v>88312</v>
      </c>
      <c r="L217" s="227">
        <v>1</v>
      </c>
      <c r="M217" s="102">
        <v>1</v>
      </c>
      <c r="N217" s="227">
        <v>88312</v>
      </c>
      <c r="O217" s="227"/>
      <c r="P217" s="227"/>
      <c r="Q217" s="227">
        <f t="shared" si="36"/>
        <v>88312</v>
      </c>
      <c r="R217" s="227">
        <f t="shared" si="34"/>
        <v>0</v>
      </c>
      <c r="S217" s="227">
        <f t="shared" si="34"/>
        <v>0</v>
      </c>
      <c r="T217" s="227">
        <f t="shared" si="34"/>
        <v>0</v>
      </c>
      <c r="U217" s="227">
        <f t="shared" si="34"/>
        <v>0</v>
      </c>
      <c r="V217" s="227">
        <f t="shared" si="39"/>
        <v>0</v>
      </c>
      <c r="W217" s="227" t="s">
        <v>1</v>
      </c>
      <c r="X217" s="227">
        <v>1</v>
      </c>
      <c r="Y217" s="102">
        <v>1</v>
      </c>
      <c r="Z217" s="227">
        <v>88312</v>
      </c>
      <c r="AA217" s="227"/>
      <c r="AB217" s="227"/>
      <c r="AC217" s="227">
        <f t="shared" si="37"/>
        <v>88312</v>
      </c>
      <c r="AD217" s="227" t="s">
        <v>1</v>
      </c>
      <c r="AE217" s="227">
        <v>1</v>
      </c>
      <c r="AF217" s="102">
        <v>1</v>
      </c>
      <c r="AG217" s="227">
        <v>88312</v>
      </c>
      <c r="AH217" s="227"/>
      <c r="AI217" s="227"/>
      <c r="AJ217" s="227">
        <f t="shared" si="38"/>
        <v>88312</v>
      </c>
    </row>
    <row r="218" spans="1:36" x14ac:dyDescent="0.25">
      <c r="A218" s="208">
        <v>12</v>
      </c>
      <c r="B218" s="1527" t="s">
        <v>5008</v>
      </c>
      <c r="C218" s="1532" t="s">
        <v>4947</v>
      </c>
      <c r="D218" s="227" t="s">
        <v>1</v>
      </c>
      <c r="E218" s="227" t="s">
        <v>1</v>
      </c>
      <c r="F218" s="227">
        <v>1</v>
      </c>
      <c r="G218" s="102">
        <v>1</v>
      </c>
      <c r="H218" s="227">
        <v>88312</v>
      </c>
      <c r="I218" s="227"/>
      <c r="J218" s="227"/>
      <c r="K218" s="227">
        <f t="shared" si="35"/>
        <v>88312</v>
      </c>
      <c r="L218" s="227">
        <v>1</v>
      </c>
      <c r="M218" s="102">
        <v>1</v>
      </c>
      <c r="N218" s="227">
        <v>88312</v>
      </c>
      <c r="O218" s="227"/>
      <c r="P218" s="227"/>
      <c r="Q218" s="227">
        <f t="shared" si="36"/>
        <v>88312</v>
      </c>
      <c r="R218" s="227">
        <f t="shared" si="34"/>
        <v>0</v>
      </c>
      <c r="S218" s="227">
        <f t="shared" si="34"/>
        <v>0</v>
      </c>
      <c r="T218" s="227">
        <f t="shared" si="34"/>
        <v>0</v>
      </c>
      <c r="U218" s="227">
        <f t="shared" si="34"/>
        <v>0</v>
      </c>
      <c r="V218" s="227">
        <f t="shared" si="39"/>
        <v>0</v>
      </c>
      <c r="W218" s="227" t="s">
        <v>1</v>
      </c>
      <c r="X218" s="227">
        <v>1</v>
      </c>
      <c r="Y218" s="102">
        <v>1</v>
      </c>
      <c r="Z218" s="227">
        <v>88312</v>
      </c>
      <c r="AA218" s="227"/>
      <c r="AB218" s="227"/>
      <c r="AC218" s="227">
        <f t="shared" si="37"/>
        <v>88312</v>
      </c>
      <c r="AD218" s="227" t="s">
        <v>1</v>
      </c>
      <c r="AE218" s="227">
        <v>1</v>
      </c>
      <c r="AF218" s="102">
        <v>1</v>
      </c>
      <c r="AG218" s="227">
        <v>88312</v>
      </c>
      <c r="AH218" s="227"/>
      <c r="AI218" s="227"/>
      <c r="AJ218" s="227">
        <f t="shared" si="38"/>
        <v>88312</v>
      </c>
    </row>
    <row r="219" spans="1:36" x14ac:dyDescent="0.25">
      <c r="A219" s="208">
        <v>13</v>
      </c>
      <c r="B219" s="1527" t="s">
        <v>5009</v>
      </c>
      <c r="C219" s="1532" t="s">
        <v>4947</v>
      </c>
      <c r="D219" s="227" t="s">
        <v>1</v>
      </c>
      <c r="E219" s="227" t="s">
        <v>1</v>
      </c>
      <c r="F219" s="227">
        <v>1</v>
      </c>
      <c r="G219" s="102">
        <v>1</v>
      </c>
      <c r="H219" s="227">
        <v>88312</v>
      </c>
      <c r="I219" s="227"/>
      <c r="J219" s="227"/>
      <c r="K219" s="227">
        <f t="shared" si="35"/>
        <v>88312</v>
      </c>
      <c r="L219" s="227">
        <v>1</v>
      </c>
      <c r="M219" s="102">
        <v>1</v>
      </c>
      <c r="N219" s="227">
        <v>88312</v>
      </c>
      <c r="O219" s="227"/>
      <c r="P219" s="227"/>
      <c r="Q219" s="227">
        <f t="shared" si="36"/>
        <v>88312</v>
      </c>
      <c r="R219" s="227">
        <f t="shared" si="34"/>
        <v>0</v>
      </c>
      <c r="S219" s="227">
        <f t="shared" si="34"/>
        <v>0</v>
      </c>
      <c r="T219" s="227">
        <f t="shared" si="34"/>
        <v>0</v>
      </c>
      <c r="U219" s="227">
        <f t="shared" si="34"/>
        <v>0</v>
      </c>
      <c r="V219" s="227">
        <f t="shared" si="39"/>
        <v>0</v>
      </c>
      <c r="W219" s="227" t="s">
        <v>1</v>
      </c>
      <c r="X219" s="227">
        <v>1</v>
      </c>
      <c r="Y219" s="102">
        <v>1</v>
      </c>
      <c r="Z219" s="227">
        <v>88312</v>
      </c>
      <c r="AA219" s="227"/>
      <c r="AB219" s="227"/>
      <c r="AC219" s="227">
        <f t="shared" si="37"/>
        <v>88312</v>
      </c>
      <c r="AD219" s="227" t="s">
        <v>1</v>
      </c>
      <c r="AE219" s="227">
        <v>1</v>
      </c>
      <c r="AF219" s="102">
        <v>1</v>
      </c>
      <c r="AG219" s="227">
        <v>88312</v>
      </c>
      <c r="AH219" s="227"/>
      <c r="AI219" s="227"/>
      <c r="AJ219" s="227">
        <f t="shared" si="38"/>
        <v>88312</v>
      </c>
    </row>
    <row r="220" spans="1:36" x14ac:dyDescent="0.25">
      <c r="A220" s="208">
        <v>14</v>
      </c>
      <c r="B220" s="1527" t="s">
        <v>5010</v>
      </c>
      <c r="C220" s="1532" t="s">
        <v>4947</v>
      </c>
      <c r="D220" s="227" t="s">
        <v>1</v>
      </c>
      <c r="E220" s="227" t="s">
        <v>1</v>
      </c>
      <c r="F220" s="227">
        <v>1</v>
      </c>
      <c r="G220" s="102">
        <v>1</v>
      </c>
      <c r="H220" s="227">
        <v>88312</v>
      </c>
      <c r="I220" s="227"/>
      <c r="J220" s="227"/>
      <c r="K220" s="227">
        <f t="shared" si="35"/>
        <v>88312</v>
      </c>
      <c r="L220" s="227">
        <v>1</v>
      </c>
      <c r="M220" s="102">
        <v>1</v>
      </c>
      <c r="N220" s="227">
        <v>88312</v>
      </c>
      <c r="O220" s="227"/>
      <c r="P220" s="227"/>
      <c r="Q220" s="227">
        <f t="shared" si="36"/>
        <v>88312</v>
      </c>
      <c r="R220" s="227">
        <f t="shared" si="34"/>
        <v>0</v>
      </c>
      <c r="S220" s="227">
        <f t="shared" si="34"/>
        <v>0</v>
      </c>
      <c r="T220" s="227">
        <f t="shared" si="34"/>
        <v>0</v>
      </c>
      <c r="U220" s="227">
        <f t="shared" si="34"/>
        <v>0</v>
      </c>
      <c r="V220" s="227">
        <f t="shared" si="39"/>
        <v>0</v>
      </c>
      <c r="W220" s="227" t="s">
        <v>1</v>
      </c>
      <c r="X220" s="227">
        <v>1</v>
      </c>
      <c r="Y220" s="102">
        <v>1</v>
      </c>
      <c r="Z220" s="227">
        <v>88312</v>
      </c>
      <c r="AA220" s="227"/>
      <c r="AB220" s="227"/>
      <c r="AC220" s="227">
        <f t="shared" si="37"/>
        <v>88312</v>
      </c>
      <c r="AD220" s="227" t="s">
        <v>1</v>
      </c>
      <c r="AE220" s="227">
        <v>1</v>
      </c>
      <c r="AF220" s="102">
        <v>1</v>
      </c>
      <c r="AG220" s="227">
        <v>88312</v>
      </c>
      <c r="AH220" s="227"/>
      <c r="AI220" s="227"/>
      <c r="AJ220" s="227">
        <f t="shared" si="38"/>
        <v>88312</v>
      </c>
    </row>
    <row r="221" spans="1:36" x14ac:dyDescent="0.25">
      <c r="A221" s="208">
        <v>15</v>
      </c>
      <c r="B221" s="1527" t="s">
        <v>1429</v>
      </c>
      <c r="C221" s="1532" t="s">
        <v>4947</v>
      </c>
      <c r="D221" s="227" t="s">
        <v>1</v>
      </c>
      <c r="E221" s="227" t="s">
        <v>1</v>
      </c>
      <c r="F221" s="227">
        <v>1</v>
      </c>
      <c r="G221" s="102">
        <v>1</v>
      </c>
      <c r="H221" s="227">
        <v>88312</v>
      </c>
      <c r="I221" s="227"/>
      <c r="J221" s="227"/>
      <c r="K221" s="227">
        <f t="shared" si="35"/>
        <v>88312</v>
      </c>
      <c r="L221" s="227">
        <v>1</v>
      </c>
      <c r="M221" s="102">
        <v>1</v>
      </c>
      <c r="N221" s="227">
        <v>88312</v>
      </c>
      <c r="O221" s="227"/>
      <c r="P221" s="227"/>
      <c r="Q221" s="227">
        <f t="shared" si="36"/>
        <v>88312</v>
      </c>
      <c r="R221" s="227">
        <f t="shared" si="34"/>
        <v>0</v>
      </c>
      <c r="S221" s="227">
        <f t="shared" si="34"/>
        <v>0</v>
      </c>
      <c r="T221" s="227">
        <f t="shared" si="34"/>
        <v>0</v>
      </c>
      <c r="U221" s="227">
        <f t="shared" si="34"/>
        <v>0</v>
      </c>
      <c r="V221" s="227">
        <f t="shared" si="39"/>
        <v>0</v>
      </c>
      <c r="W221" s="227" t="s">
        <v>1</v>
      </c>
      <c r="X221" s="227">
        <v>1</v>
      </c>
      <c r="Y221" s="102">
        <v>1</v>
      </c>
      <c r="Z221" s="227">
        <v>88312</v>
      </c>
      <c r="AA221" s="227"/>
      <c r="AB221" s="227"/>
      <c r="AC221" s="227">
        <f t="shared" si="37"/>
        <v>88312</v>
      </c>
      <c r="AD221" s="227" t="s">
        <v>1</v>
      </c>
      <c r="AE221" s="227">
        <v>1</v>
      </c>
      <c r="AF221" s="102">
        <v>1</v>
      </c>
      <c r="AG221" s="227">
        <v>88312</v>
      </c>
      <c r="AH221" s="227"/>
      <c r="AI221" s="227"/>
      <c r="AJ221" s="227">
        <f t="shared" si="38"/>
        <v>88312</v>
      </c>
    </row>
    <row r="222" spans="1:36" x14ac:dyDescent="0.25">
      <c r="A222" s="208">
        <v>16</v>
      </c>
      <c r="B222" s="1527" t="s">
        <v>5011</v>
      </c>
      <c r="C222" s="1532" t="s">
        <v>5012</v>
      </c>
      <c r="D222" s="227" t="s">
        <v>1</v>
      </c>
      <c r="E222" s="227" t="s">
        <v>1</v>
      </c>
      <c r="F222" s="227">
        <v>1</v>
      </c>
      <c r="G222" s="102">
        <v>1</v>
      </c>
      <c r="H222" s="227">
        <v>91275</v>
      </c>
      <c r="I222" s="227"/>
      <c r="J222" s="227"/>
      <c r="K222" s="227">
        <f t="shared" si="35"/>
        <v>91275</v>
      </c>
      <c r="L222" s="227">
        <v>1</v>
      </c>
      <c r="M222" s="102">
        <v>1</v>
      </c>
      <c r="N222" s="227">
        <v>91275</v>
      </c>
      <c r="O222" s="227"/>
      <c r="P222" s="227"/>
      <c r="Q222" s="227">
        <f t="shared" si="36"/>
        <v>91275</v>
      </c>
      <c r="R222" s="227">
        <f t="shared" si="34"/>
        <v>0</v>
      </c>
      <c r="S222" s="227">
        <f t="shared" si="34"/>
        <v>0</v>
      </c>
      <c r="T222" s="227">
        <f t="shared" si="34"/>
        <v>0</v>
      </c>
      <c r="U222" s="227">
        <f t="shared" si="34"/>
        <v>0</v>
      </c>
      <c r="V222" s="227">
        <f t="shared" si="39"/>
        <v>0</v>
      </c>
      <c r="W222" s="227" t="s">
        <v>1</v>
      </c>
      <c r="X222" s="227">
        <v>1</v>
      </c>
      <c r="Y222" s="102">
        <v>1</v>
      </c>
      <c r="Z222" s="227">
        <v>91275</v>
      </c>
      <c r="AA222" s="227"/>
      <c r="AB222" s="227"/>
      <c r="AC222" s="227">
        <f t="shared" si="37"/>
        <v>91275</v>
      </c>
      <c r="AD222" s="227" t="s">
        <v>1</v>
      </c>
      <c r="AE222" s="227">
        <v>1</v>
      </c>
      <c r="AF222" s="102">
        <v>1</v>
      </c>
      <c r="AG222" s="227">
        <v>91275</v>
      </c>
      <c r="AH222" s="227"/>
      <c r="AI222" s="227"/>
      <c r="AJ222" s="227">
        <f t="shared" si="38"/>
        <v>91275</v>
      </c>
    </row>
    <row r="223" spans="1:36" x14ac:dyDescent="0.25">
      <c r="A223" s="208">
        <v>17</v>
      </c>
      <c r="B223" s="1527" t="s">
        <v>5013</v>
      </c>
      <c r="C223" s="1532" t="s">
        <v>5012</v>
      </c>
      <c r="D223" s="227" t="s">
        <v>1</v>
      </c>
      <c r="E223" s="227" t="s">
        <v>1</v>
      </c>
      <c r="F223" s="227">
        <v>1</v>
      </c>
      <c r="G223" s="102">
        <v>1</v>
      </c>
      <c r="H223" s="227">
        <v>91275</v>
      </c>
      <c r="I223" s="227"/>
      <c r="J223" s="227"/>
      <c r="K223" s="227">
        <f t="shared" si="35"/>
        <v>91275</v>
      </c>
      <c r="L223" s="227">
        <v>1</v>
      </c>
      <c r="M223" s="102">
        <v>1</v>
      </c>
      <c r="N223" s="227">
        <v>91275</v>
      </c>
      <c r="O223" s="227"/>
      <c r="P223" s="227"/>
      <c r="Q223" s="227">
        <f t="shared" si="36"/>
        <v>91275</v>
      </c>
      <c r="R223" s="227">
        <f t="shared" si="34"/>
        <v>0</v>
      </c>
      <c r="S223" s="227">
        <f t="shared" si="34"/>
        <v>0</v>
      </c>
      <c r="T223" s="227">
        <f t="shared" si="34"/>
        <v>0</v>
      </c>
      <c r="U223" s="227">
        <f t="shared" si="34"/>
        <v>0</v>
      </c>
      <c r="V223" s="227">
        <f t="shared" si="39"/>
        <v>0</v>
      </c>
      <c r="W223" s="227" t="s">
        <v>1</v>
      </c>
      <c r="X223" s="227">
        <v>1</v>
      </c>
      <c r="Y223" s="102">
        <v>1</v>
      </c>
      <c r="Z223" s="227">
        <v>91275</v>
      </c>
      <c r="AA223" s="227"/>
      <c r="AB223" s="227"/>
      <c r="AC223" s="227">
        <f t="shared" si="37"/>
        <v>91275</v>
      </c>
      <c r="AD223" s="227" t="s">
        <v>1</v>
      </c>
      <c r="AE223" s="227">
        <v>1</v>
      </c>
      <c r="AF223" s="102">
        <v>1</v>
      </c>
      <c r="AG223" s="227">
        <v>91275</v>
      </c>
      <c r="AH223" s="227"/>
      <c r="AI223" s="227"/>
      <c r="AJ223" s="227">
        <f t="shared" si="38"/>
        <v>91275</v>
      </c>
    </row>
    <row r="224" spans="1:36" x14ac:dyDescent="0.25">
      <c r="A224" s="208">
        <v>18</v>
      </c>
      <c r="B224" s="1527" t="s">
        <v>5014</v>
      </c>
      <c r="C224" s="1532" t="s">
        <v>5012</v>
      </c>
      <c r="D224" s="227" t="s">
        <v>1</v>
      </c>
      <c r="E224" s="227" t="s">
        <v>1</v>
      </c>
      <c r="F224" s="227">
        <v>1</v>
      </c>
      <c r="G224" s="102">
        <v>1</v>
      </c>
      <c r="H224" s="227">
        <v>91275</v>
      </c>
      <c r="I224" s="227"/>
      <c r="J224" s="227"/>
      <c r="K224" s="227">
        <f t="shared" si="35"/>
        <v>91275</v>
      </c>
      <c r="L224" s="227">
        <v>1</v>
      </c>
      <c r="M224" s="102">
        <v>1</v>
      </c>
      <c r="N224" s="227">
        <v>91275</v>
      </c>
      <c r="O224" s="227"/>
      <c r="P224" s="227"/>
      <c r="Q224" s="227">
        <f t="shared" si="36"/>
        <v>91275</v>
      </c>
      <c r="R224" s="227">
        <f t="shared" si="34"/>
        <v>0</v>
      </c>
      <c r="S224" s="227">
        <f t="shared" si="34"/>
        <v>0</v>
      </c>
      <c r="T224" s="227">
        <f t="shared" si="34"/>
        <v>0</v>
      </c>
      <c r="U224" s="227">
        <f t="shared" si="34"/>
        <v>0</v>
      </c>
      <c r="V224" s="227">
        <f t="shared" si="39"/>
        <v>0</v>
      </c>
      <c r="W224" s="227" t="s">
        <v>1</v>
      </c>
      <c r="X224" s="227">
        <v>1</v>
      </c>
      <c r="Y224" s="102">
        <v>1</v>
      </c>
      <c r="Z224" s="227">
        <v>91275</v>
      </c>
      <c r="AA224" s="227"/>
      <c r="AB224" s="227"/>
      <c r="AC224" s="227">
        <f t="shared" si="37"/>
        <v>91275</v>
      </c>
      <c r="AD224" s="227" t="s">
        <v>1</v>
      </c>
      <c r="AE224" s="227">
        <v>1</v>
      </c>
      <c r="AF224" s="102">
        <v>1</v>
      </c>
      <c r="AG224" s="227">
        <v>91275</v>
      </c>
      <c r="AH224" s="227"/>
      <c r="AI224" s="227"/>
      <c r="AJ224" s="227">
        <f t="shared" si="38"/>
        <v>91275</v>
      </c>
    </row>
    <row r="225" spans="1:36" x14ac:dyDescent="0.25">
      <c r="A225" s="208">
        <v>19</v>
      </c>
      <c r="B225" s="1527" t="s">
        <v>5015</v>
      </c>
      <c r="C225" s="1532" t="s">
        <v>4930</v>
      </c>
      <c r="D225" s="227" t="s">
        <v>1</v>
      </c>
      <c r="E225" s="227" t="s">
        <v>1</v>
      </c>
      <c r="F225" s="227">
        <v>1.6</v>
      </c>
      <c r="G225" s="102">
        <v>1</v>
      </c>
      <c r="H225" s="227">
        <v>105824</v>
      </c>
      <c r="I225" s="227"/>
      <c r="J225" s="227"/>
      <c r="K225" s="227">
        <f t="shared" si="35"/>
        <v>105824</v>
      </c>
      <c r="L225" s="227">
        <v>1.6</v>
      </c>
      <c r="M225" s="102">
        <v>1</v>
      </c>
      <c r="N225" s="227">
        <v>105824</v>
      </c>
      <c r="O225" s="227"/>
      <c r="P225" s="227"/>
      <c r="Q225" s="227">
        <f t="shared" si="36"/>
        <v>105824</v>
      </c>
      <c r="R225" s="227">
        <f t="shared" si="34"/>
        <v>0</v>
      </c>
      <c r="S225" s="227">
        <f t="shared" si="34"/>
        <v>0</v>
      </c>
      <c r="T225" s="227">
        <f t="shared" si="34"/>
        <v>0</v>
      </c>
      <c r="U225" s="227">
        <f t="shared" si="34"/>
        <v>0</v>
      </c>
      <c r="V225" s="227">
        <f t="shared" si="39"/>
        <v>0</v>
      </c>
      <c r="W225" s="227" t="s">
        <v>1</v>
      </c>
      <c r="X225" s="227">
        <v>1.6</v>
      </c>
      <c r="Y225" s="102">
        <v>1</v>
      </c>
      <c r="Z225" s="227">
        <v>105824</v>
      </c>
      <c r="AA225" s="227"/>
      <c r="AB225" s="227"/>
      <c r="AC225" s="227">
        <f t="shared" si="37"/>
        <v>105824</v>
      </c>
      <c r="AD225" s="227" t="s">
        <v>1</v>
      </c>
      <c r="AE225" s="227">
        <v>1.6</v>
      </c>
      <c r="AF225" s="102">
        <v>1</v>
      </c>
      <c r="AG225" s="227">
        <v>105824</v>
      </c>
      <c r="AH225" s="227"/>
      <c r="AI225" s="227"/>
      <c r="AJ225" s="227">
        <f t="shared" si="38"/>
        <v>105824</v>
      </c>
    </row>
    <row r="226" spans="1:36" x14ac:dyDescent="0.25">
      <c r="A226" s="208">
        <v>20</v>
      </c>
      <c r="B226" s="1527" t="s">
        <v>5016</v>
      </c>
      <c r="C226" s="1532" t="s">
        <v>4930</v>
      </c>
      <c r="D226" s="227" t="s">
        <v>1</v>
      </c>
      <c r="E226" s="227" t="s">
        <v>1</v>
      </c>
      <c r="F226" s="227">
        <v>1.6</v>
      </c>
      <c r="G226" s="102">
        <v>1</v>
      </c>
      <c r="H226" s="227">
        <v>105824</v>
      </c>
      <c r="I226" s="227"/>
      <c r="J226" s="227"/>
      <c r="K226" s="227">
        <f t="shared" si="35"/>
        <v>105824</v>
      </c>
      <c r="L226" s="227">
        <v>1.6</v>
      </c>
      <c r="M226" s="102">
        <v>1</v>
      </c>
      <c r="N226" s="227">
        <v>105824</v>
      </c>
      <c r="O226" s="227"/>
      <c r="P226" s="227"/>
      <c r="Q226" s="227">
        <f t="shared" si="36"/>
        <v>105824</v>
      </c>
      <c r="R226" s="227">
        <f t="shared" si="34"/>
        <v>0</v>
      </c>
      <c r="S226" s="227">
        <f t="shared" si="34"/>
        <v>0</v>
      </c>
      <c r="T226" s="227">
        <f t="shared" si="34"/>
        <v>0</v>
      </c>
      <c r="U226" s="227">
        <f t="shared" si="34"/>
        <v>0</v>
      </c>
      <c r="V226" s="227">
        <f t="shared" si="39"/>
        <v>0</v>
      </c>
      <c r="W226" s="227" t="s">
        <v>1</v>
      </c>
      <c r="X226" s="227">
        <v>1.6</v>
      </c>
      <c r="Y226" s="102">
        <v>1</v>
      </c>
      <c r="Z226" s="227">
        <v>105824</v>
      </c>
      <c r="AA226" s="227"/>
      <c r="AB226" s="227"/>
      <c r="AC226" s="227">
        <f t="shared" si="37"/>
        <v>105824</v>
      </c>
      <c r="AD226" s="227" t="s">
        <v>1</v>
      </c>
      <c r="AE226" s="227">
        <v>1.6</v>
      </c>
      <c r="AF226" s="102">
        <v>1</v>
      </c>
      <c r="AG226" s="227">
        <v>105824</v>
      </c>
      <c r="AH226" s="227"/>
      <c r="AI226" s="227"/>
      <c r="AJ226" s="227">
        <f t="shared" si="38"/>
        <v>105824</v>
      </c>
    </row>
    <row r="227" spans="1:36" x14ac:dyDescent="0.25">
      <c r="A227" s="208">
        <v>21</v>
      </c>
      <c r="B227" s="1527" t="s">
        <v>5017</v>
      </c>
      <c r="C227" s="1532" t="s">
        <v>4930</v>
      </c>
      <c r="D227" s="227" t="s">
        <v>1</v>
      </c>
      <c r="E227" s="227" t="s">
        <v>1</v>
      </c>
      <c r="F227" s="227">
        <v>1.6</v>
      </c>
      <c r="G227" s="102">
        <v>1</v>
      </c>
      <c r="H227" s="227">
        <v>105824</v>
      </c>
      <c r="I227" s="227"/>
      <c r="J227" s="227"/>
      <c r="K227" s="227">
        <f t="shared" si="35"/>
        <v>105824</v>
      </c>
      <c r="L227" s="227">
        <v>1.6</v>
      </c>
      <c r="M227" s="102">
        <v>1</v>
      </c>
      <c r="N227" s="227">
        <v>105824</v>
      </c>
      <c r="O227" s="227"/>
      <c r="P227" s="227"/>
      <c r="Q227" s="227">
        <f t="shared" si="36"/>
        <v>105824</v>
      </c>
      <c r="R227" s="227">
        <f t="shared" si="34"/>
        <v>0</v>
      </c>
      <c r="S227" s="227">
        <f t="shared" si="34"/>
        <v>0</v>
      </c>
      <c r="T227" s="227">
        <f t="shared" si="34"/>
        <v>0</v>
      </c>
      <c r="U227" s="227">
        <f t="shared" si="34"/>
        <v>0</v>
      </c>
      <c r="V227" s="227">
        <f t="shared" si="39"/>
        <v>0</v>
      </c>
      <c r="W227" s="227" t="s">
        <v>1</v>
      </c>
      <c r="X227" s="227">
        <v>1.6</v>
      </c>
      <c r="Y227" s="102">
        <v>1</v>
      </c>
      <c r="Z227" s="227">
        <v>105824</v>
      </c>
      <c r="AA227" s="227"/>
      <c r="AB227" s="227"/>
      <c r="AC227" s="227">
        <f t="shared" si="37"/>
        <v>105824</v>
      </c>
      <c r="AD227" s="227" t="s">
        <v>1</v>
      </c>
      <c r="AE227" s="227">
        <v>1.6</v>
      </c>
      <c r="AF227" s="102">
        <v>1</v>
      </c>
      <c r="AG227" s="227">
        <v>105824</v>
      </c>
      <c r="AH227" s="227"/>
      <c r="AI227" s="227"/>
      <c r="AJ227" s="227">
        <f t="shared" si="38"/>
        <v>105824</v>
      </c>
    </row>
    <row r="228" spans="1:36" x14ac:dyDescent="0.25">
      <c r="A228" s="208">
        <v>22</v>
      </c>
      <c r="B228" s="1527" t="s">
        <v>1429</v>
      </c>
      <c r="C228" s="1532" t="s">
        <v>4930</v>
      </c>
      <c r="D228" s="227" t="s">
        <v>1</v>
      </c>
      <c r="E228" s="227" t="s">
        <v>1</v>
      </c>
      <c r="F228" s="227">
        <v>1.6</v>
      </c>
      <c r="G228" s="102">
        <v>1</v>
      </c>
      <c r="H228" s="227">
        <v>105824</v>
      </c>
      <c r="I228" s="227"/>
      <c r="J228" s="227"/>
      <c r="K228" s="227">
        <f t="shared" si="35"/>
        <v>105824</v>
      </c>
      <c r="L228" s="227">
        <v>1.6</v>
      </c>
      <c r="M228" s="102">
        <v>1</v>
      </c>
      <c r="N228" s="227">
        <v>105824</v>
      </c>
      <c r="O228" s="227"/>
      <c r="P228" s="227"/>
      <c r="Q228" s="227">
        <f t="shared" si="36"/>
        <v>105824</v>
      </c>
      <c r="R228" s="227">
        <f t="shared" si="34"/>
        <v>0</v>
      </c>
      <c r="S228" s="227">
        <f t="shared" si="34"/>
        <v>0</v>
      </c>
      <c r="T228" s="227">
        <f t="shared" si="34"/>
        <v>0</v>
      </c>
      <c r="U228" s="227">
        <f t="shared" si="34"/>
        <v>0</v>
      </c>
      <c r="V228" s="227">
        <f t="shared" si="39"/>
        <v>0</v>
      </c>
      <c r="W228" s="227" t="s">
        <v>1</v>
      </c>
      <c r="X228" s="227">
        <v>1.6</v>
      </c>
      <c r="Y228" s="102">
        <v>1</v>
      </c>
      <c r="Z228" s="227">
        <v>105824</v>
      </c>
      <c r="AA228" s="227"/>
      <c r="AB228" s="227"/>
      <c r="AC228" s="227">
        <f t="shared" si="37"/>
        <v>105824</v>
      </c>
      <c r="AD228" s="227" t="s">
        <v>1</v>
      </c>
      <c r="AE228" s="227">
        <v>1.6</v>
      </c>
      <c r="AF228" s="102">
        <v>1</v>
      </c>
      <c r="AG228" s="227">
        <v>105824</v>
      </c>
      <c r="AH228" s="227"/>
      <c r="AI228" s="227"/>
      <c r="AJ228" s="227">
        <f t="shared" si="38"/>
        <v>105824</v>
      </c>
    </row>
    <row r="229" spans="1:36" ht="27" x14ac:dyDescent="0.25">
      <c r="A229" s="208">
        <v>23</v>
      </c>
      <c r="B229" s="1527" t="s">
        <v>5018</v>
      </c>
      <c r="C229" s="1528" t="s">
        <v>4938</v>
      </c>
      <c r="D229" s="227" t="s">
        <v>1</v>
      </c>
      <c r="E229" s="227" t="s">
        <v>1</v>
      </c>
      <c r="F229" s="227">
        <v>1</v>
      </c>
      <c r="G229" s="102">
        <v>1</v>
      </c>
      <c r="H229" s="227">
        <v>88312</v>
      </c>
      <c r="I229" s="227"/>
      <c r="J229" s="227"/>
      <c r="K229" s="227">
        <f t="shared" si="35"/>
        <v>88312</v>
      </c>
      <c r="L229" s="227">
        <v>1</v>
      </c>
      <c r="M229" s="102">
        <v>1</v>
      </c>
      <c r="N229" s="227">
        <v>88312</v>
      </c>
      <c r="O229" s="227"/>
      <c r="P229" s="227"/>
      <c r="Q229" s="227">
        <f t="shared" si="36"/>
        <v>88312</v>
      </c>
      <c r="R229" s="227">
        <f t="shared" si="34"/>
        <v>0</v>
      </c>
      <c r="S229" s="227">
        <f t="shared" si="34"/>
        <v>0</v>
      </c>
      <c r="T229" s="227">
        <f t="shared" si="34"/>
        <v>0</v>
      </c>
      <c r="U229" s="227">
        <f t="shared" si="34"/>
        <v>0</v>
      </c>
      <c r="V229" s="227">
        <f t="shared" si="39"/>
        <v>0</v>
      </c>
      <c r="W229" s="227" t="s">
        <v>1</v>
      </c>
      <c r="X229" s="227">
        <v>1</v>
      </c>
      <c r="Y229" s="102">
        <v>1</v>
      </c>
      <c r="Z229" s="227">
        <v>88312</v>
      </c>
      <c r="AA229" s="227"/>
      <c r="AB229" s="227"/>
      <c r="AC229" s="227">
        <f t="shared" si="37"/>
        <v>88312</v>
      </c>
      <c r="AD229" s="227" t="s">
        <v>1</v>
      </c>
      <c r="AE229" s="227">
        <v>1</v>
      </c>
      <c r="AF229" s="102">
        <v>1</v>
      </c>
      <c r="AG229" s="227">
        <v>88312</v>
      </c>
      <c r="AH229" s="227"/>
      <c r="AI229" s="227"/>
      <c r="AJ229" s="227">
        <f t="shared" si="38"/>
        <v>88312</v>
      </c>
    </row>
    <row r="230" spans="1:36" x14ac:dyDescent="0.25">
      <c r="A230" s="208">
        <v>24</v>
      </c>
      <c r="B230" s="1527" t="s">
        <v>5019</v>
      </c>
      <c r="C230" s="1532" t="s">
        <v>5020</v>
      </c>
      <c r="D230" s="227" t="s">
        <v>1</v>
      </c>
      <c r="E230" s="227" t="s">
        <v>1</v>
      </c>
      <c r="F230" s="227">
        <v>1.4</v>
      </c>
      <c r="G230" s="102">
        <v>1</v>
      </c>
      <c r="H230" s="227">
        <v>92596</v>
      </c>
      <c r="I230" s="227"/>
      <c r="J230" s="227"/>
      <c r="K230" s="227">
        <f t="shared" si="35"/>
        <v>92596</v>
      </c>
      <c r="L230" s="227">
        <v>1.4</v>
      </c>
      <c r="M230" s="102">
        <v>1</v>
      </c>
      <c r="N230" s="227">
        <v>92596</v>
      </c>
      <c r="O230" s="227"/>
      <c r="P230" s="227"/>
      <c r="Q230" s="227">
        <f t="shared" si="36"/>
        <v>92596</v>
      </c>
      <c r="R230" s="227">
        <f t="shared" si="34"/>
        <v>0</v>
      </c>
      <c r="S230" s="227">
        <f t="shared" si="34"/>
        <v>0</v>
      </c>
      <c r="T230" s="227">
        <f t="shared" si="34"/>
        <v>0</v>
      </c>
      <c r="U230" s="227">
        <f t="shared" si="34"/>
        <v>0</v>
      </c>
      <c r="V230" s="227">
        <f t="shared" si="39"/>
        <v>0</v>
      </c>
      <c r="W230" s="227" t="s">
        <v>1</v>
      </c>
      <c r="X230" s="227">
        <v>1.4</v>
      </c>
      <c r="Y230" s="102">
        <v>1</v>
      </c>
      <c r="Z230" s="227">
        <v>92596</v>
      </c>
      <c r="AA230" s="227"/>
      <c r="AB230" s="227"/>
      <c r="AC230" s="227">
        <f t="shared" si="37"/>
        <v>92596</v>
      </c>
      <c r="AD230" s="227" t="s">
        <v>1</v>
      </c>
      <c r="AE230" s="227">
        <v>1.4</v>
      </c>
      <c r="AF230" s="102">
        <v>1</v>
      </c>
      <c r="AG230" s="227">
        <v>92596</v>
      </c>
      <c r="AH230" s="227"/>
      <c r="AI230" s="227"/>
      <c r="AJ230" s="227">
        <f t="shared" si="38"/>
        <v>92596</v>
      </c>
    </row>
    <row r="231" spans="1:36" x14ac:dyDescent="0.25">
      <c r="A231" s="208">
        <v>25</v>
      </c>
      <c r="B231" s="1527" t="s">
        <v>5021</v>
      </c>
      <c r="C231" s="1532" t="s">
        <v>5022</v>
      </c>
      <c r="D231" s="227" t="s">
        <v>1</v>
      </c>
      <c r="E231" s="227" t="s">
        <v>1</v>
      </c>
      <c r="F231" s="227">
        <v>1.5</v>
      </c>
      <c r="G231" s="102">
        <v>1</v>
      </c>
      <c r="H231" s="227">
        <v>99210</v>
      </c>
      <c r="I231" s="227"/>
      <c r="J231" s="227"/>
      <c r="K231" s="227">
        <f t="shared" si="35"/>
        <v>99210</v>
      </c>
      <c r="L231" s="227">
        <v>1.5</v>
      </c>
      <c r="M231" s="102">
        <v>1</v>
      </c>
      <c r="N231" s="227">
        <v>99210</v>
      </c>
      <c r="O231" s="227"/>
      <c r="P231" s="227"/>
      <c r="Q231" s="227">
        <f t="shared" si="36"/>
        <v>99210</v>
      </c>
      <c r="R231" s="227">
        <f t="shared" si="34"/>
        <v>0</v>
      </c>
      <c r="S231" s="227">
        <f t="shared" si="34"/>
        <v>0</v>
      </c>
      <c r="T231" s="227">
        <f t="shared" si="34"/>
        <v>0</v>
      </c>
      <c r="U231" s="227">
        <f t="shared" si="34"/>
        <v>0</v>
      </c>
      <c r="V231" s="227">
        <f t="shared" si="39"/>
        <v>0</v>
      </c>
      <c r="W231" s="227" t="s">
        <v>1</v>
      </c>
      <c r="X231" s="227">
        <v>1.5</v>
      </c>
      <c r="Y231" s="102">
        <v>1</v>
      </c>
      <c r="Z231" s="227">
        <v>99210</v>
      </c>
      <c r="AA231" s="227"/>
      <c r="AB231" s="227"/>
      <c r="AC231" s="227">
        <f t="shared" si="37"/>
        <v>99210</v>
      </c>
      <c r="AD231" s="227" t="s">
        <v>1</v>
      </c>
      <c r="AE231" s="227">
        <v>1.5</v>
      </c>
      <c r="AF231" s="102">
        <v>1</v>
      </c>
      <c r="AG231" s="227">
        <v>99210</v>
      </c>
      <c r="AH231" s="227"/>
      <c r="AI231" s="227"/>
      <c r="AJ231" s="227">
        <f t="shared" si="38"/>
        <v>99210</v>
      </c>
    </row>
    <row r="232" spans="1:36" x14ac:dyDescent="0.25">
      <c r="A232" s="208">
        <v>26</v>
      </c>
      <c r="B232" s="1527" t="s">
        <v>5023</v>
      </c>
      <c r="C232" s="1532" t="s">
        <v>5024</v>
      </c>
      <c r="D232" s="227" t="s">
        <v>1</v>
      </c>
      <c r="E232" s="227" t="s">
        <v>1</v>
      </c>
      <c r="F232" s="227">
        <v>1</v>
      </c>
      <c r="G232" s="102">
        <v>1</v>
      </c>
      <c r="H232" s="227">
        <v>88312</v>
      </c>
      <c r="I232" s="227"/>
      <c r="J232" s="227"/>
      <c r="K232" s="227">
        <f t="shared" si="35"/>
        <v>88312</v>
      </c>
      <c r="L232" s="227">
        <v>1</v>
      </c>
      <c r="M232" s="102">
        <v>1</v>
      </c>
      <c r="N232" s="227">
        <v>88312</v>
      </c>
      <c r="O232" s="227"/>
      <c r="P232" s="227"/>
      <c r="Q232" s="227">
        <f t="shared" si="36"/>
        <v>88312</v>
      </c>
      <c r="R232" s="227">
        <f t="shared" si="34"/>
        <v>0</v>
      </c>
      <c r="S232" s="227">
        <f t="shared" si="34"/>
        <v>0</v>
      </c>
      <c r="T232" s="227">
        <f t="shared" si="34"/>
        <v>0</v>
      </c>
      <c r="U232" s="227">
        <f t="shared" si="34"/>
        <v>0</v>
      </c>
      <c r="V232" s="227">
        <f t="shared" si="39"/>
        <v>0</v>
      </c>
      <c r="W232" s="227" t="s">
        <v>1</v>
      </c>
      <c r="X232" s="227">
        <v>1</v>
      </c>
      <c r="Y232" s="102">
        <v>1</v>
      </c>
      <c r="Z232" s="227">
        <v>88312</v>
      </c>
      <c r="AA232" s="227"/>
      <c r="AB232" s="227"/>
      <c r="AC232" s="227">
        <f t="shared" si="37"/>
        <v>88312</v>
      </c>
      <c r="AD232" s="227" t="s">
        <v>1</v>
      </c>
      <c r="AE232" s="227">
        <v>1</v>
      </c>
      <c r="AF232" s="102">
        <v>1</v>
      </c>
      <c r="AG232" s="227">
        <v>88312</v>
      </c>
      <c r="AH232" s="227"/>
      <c r="AI232" s="227"/>
      <c r="AJ232" s="227">
        <f t="shared" si="38"/>
        <v>88312</v>
      </c>
    </row>
    <row r="233" spans="1:36" x14ac:dyDescent="0.25">
      <c r="A233" s="208">
        <v>27</v>
      </c>
      <c r="B233" s="1527" t="s">
        <v>1572</v>
      </c>
      <c r="C233" s="1528" t="s">
        <v>4941</v>
      </c>
      <c r="D233" s="227" t="s">
        <v>1</v>
      </c>
      <c r="E233" s="227" t="s">
        <v>1</v>
      </c>
      <c r="F233" s="227">
        <v>1.5</v>
      </c>
      <c r="G233" s="102">
        <v>1</v>
      </c>
      <c r="H233" s="227">
        <v>99210</v>
      </c>
      <c r="I233" s="227"/>
      <c r="J233" s="227"/>
      <c r="K233" s="227">
        <f t="shared" si="35"/>
        <v>99210</v>
      </c>
      <c r="L233" s="227">
        <v>1.5</v>
      </c>
      <c r="M233" s="102">
        <v>1</v>
      </c>
      <c r="N233" s="227">
        <v>99210</v>
      </c>
      <c r="O233" s="227"/>
      <c r="P233" s="227"/>
      <c r="Q233" s="227">
        <f t="shared" si="36"/>
        <v>99210</v>
      </c>
      <c r="R233" s="227">
        <f t="shared" si="34"/>
        <v>0</v>
      </c>
      <c r="S233" s="227">
        <f t="shared" si="34"/>
        <v>0</v>
      </c>
      <c r="T233" s="227">
        <f t="shared" si="34"/>
        <v>0</v>
      </c>
      <c r="U233" s="227">
        <f t="shared" si="34"/>
        <v>0</v>
      </c>
      <c r="V233" s="227">
        <f t="shared" si="39"/>
        <v>0</v>
      </c>
      <c r="W233" s="227" t="s">
        <v>1</v>
      </c>
      <c r="X233" s="227">
        <v>1.5</v>
      </c>
      <c r="Y233" s="102">
        <v>1</v>
      </c>
      <c r="Z233" s="227">
        <v>99210</v>
      </c>
      <c r="AA233" s="227"/>
      <c r="AB233" s="227"/>
      <c r="AC233" s="227">
        <f t="shared" si="37"/>
        <v>99210</v>
      </c>
      <c r="AD233" s="227" t="s">
        <v>1</v>
      </c>
      <c r="AE233" s="227">
        <v>1.5</v>
      </c>
      <c r="AF233" s="102">
        <v>1</v>
      </c>
      <c r="AG233" s="227">
        <v>99210</v>
      </c>
      <c r="AH233" s="227"/>
      <c r="AI233" s="227"/>
      <c r="AJ233" s="227">
        <f t="shared" si="38"/>
        <v>99210</v>
      </c>
    </row>
    <row r="234" spans="1:36" x14ac:dyDescent="0.25">
      <c r="A234" s="208">
        <v>28</v>
      </c>
      <c r="B234" s="1527" t="s">
        <v>5025</v>
      </c>
      <c r="C234" s="1528" t="s">
        <v>4926</v>
      </c>
      <c r="D234" s="227" t="s">
        <v>1</v>
      </c>
      <c r="E234" s="227" t="s">
        <v>1</v>
      </c>
      <c r="F234" s="227">
        <v>1.25</v>
      </c>
      <c r="G234" s="102">
        <v>1</v>
      </c>
      <c r="H234" s="227">
        <v>86000</v>
      </c>
      <c r="I234" s="227"/>
      <c r="J234" s="227"/>
      <c r="K234" s="227">
        <f t="shared" si="35"/>
        <v>86000</v>
      </c>
      <c r="L234" s="227">
        <v>1.25</v>
      </c>
      <c r="M234" s="102">
        <v>1</v>
      </c>
      <c r="N234" s="227">
        <v>86000</v>
      </c>
      <c r="O234" s="227"/>
      <c r="P234" s="227"/>
      <c r="Q234" s="227">
        <f t="shared" si="36"/>
        <v>86000</v>
      </c>
      <c r="R234" s="227">
        <f t="shared" si="34"/>
        <v>0</v>
      </c>
      <c r="S234" s="227">
        <f t="shared" si="34"/>
        <v>0</v>
      </c>
      <c r="T234" s="227">
        <f t="shared" si="34"/>
        <v>0</v>
      </c>
      <c r="U234" s="227">
        <f t="shared" si="34"/>
        <v>0</v>
      </c>
      <c r="V234" s="227">
        <f t="shared" si="39"/>
        <v>0</v>
      </c>
      <c r="W234" s="227" t="s">
        <v>1</v>
      </c>
      <c r="X234" s="227">
        <v>1.25</v>
      </c>
      <c r="Y234" s="102">
        <v>1</v>
      </c>
      <c r="Z234" s="227">
        <v>86000</v>
      </c>
      <c r="AA234" s="227"/>
      <c r="AB234" s="227"/>
      <c r="AC234" s="227">
        <f t="shared" si="37"/>
        <v>86000</v>
      </c>
      <c r="AD234" s="227" t="s">
        <v>1</v>
      </c>
      <c r="AE234" s="227">
        <v>1.25</v>
      </c>
      <c r="AF234" s="102">
        <v>1</v>
      </c>
      <c r="AG234" s="227">
        <v>86000</v>
      </c>
      <c r="AH234" s="227"/>
      <c r="AI234" s="227"/>
      <c r="AJ234" s="227">
        <f t="shared" si="38"/>
        <v>86000</v>
      </c>
    </row>
    <row r="235" spans="1:36" x14ac:dyDescent="0.25">
      <c r="A235" s="208">
        <v>29</v>
      </c>
      <c r="B235" s="1527" t="s">
        <v>5026</v>
      </c>
      <c r="C235" s="1528" t="s">
        <v>4922</v>
      </c>
      <c r="D235" s="227" t="s">
        <v>1</v>
      </c>
      <c r="E235" s="227" t="s">
        <v>1</v>
      </c>
      <c r="F235" s="227">
        <v>1.5</v>
      </c>
      <c r="G235" s="102">
        <v>1</v>
      </c>
      <c r="H235" s="227">
        <v>99210</v>
      </c>
      <c r="I235" s="227"/>
      <c r="J235" s="227"/>
      <c r="K235" s="227">
        <f t="shared" si="35"/>
        <v>99210</v>
      </c>
      <c r="L235" s="227">
        <v>1.5</v>
      </c>
      <c r="M235" s="102">
        <v>1</v>
      </c>
      <c r="N235" s="227">
        <v>99210</v>
      </c>
      <c r="O235" s="227"/>
      <c r="P235" s="227"/>
      <c r="Q235" s="227">
        <f t="shared" si="36"/>
        <v>99210</v>
      </c>
      <c r="R235" s="227">
        <f t="shared" si="34"/>
        <v>0</v>
      </c>
      <c r="S235" s="227">
        <f t="shared" si="34"/>
        <v>0</v>
      </c>
      <c r="T235" s="227">
        <f t="shared" si="34"/>
        <v>0</v>
      </c>
      <c r="U235" s="227">
        <f t="shared" si="34"/>
        <v>0</v>
      </c>
      <c r="V235" s="227">
        <f t="shared" si="39"/>
        <v>0</v>
      </c>
      <c r="W235" s="227" t="s">
        <v>1</v>
      </c>
      <c r="X235" s="227">
        <v>1.5</v>
      </c>
      <c r="Y235" s="102">
        <v>1</v>
      </c>
      <c r="Z235" s="227">
        <v>99210</v>
      </c>
      <c r="AA235" s="227"/>
      <c r="AB235" s="227"/>
      <c r="AC235" s="227">
        <f t="shared" si="37"/>
        <v>99210</v>
      </c>
      <c r="AD235" s="227" t="s">
        <v>1</v>
      </c>
      <c r="AE235" s="227">
        <v>1.5</v>
      </c>
      <c r="AF235" s="102">
        <v>1</v>
      </c>
      <c r="AG235" s="227">
        <v>99210</v>
      </c>
      <c r="AH235" s="227"/>
      <c r="AI235" s="227"/>
      <c r="AJ235" s="227">
        <f t="shared" si="38"/>
        <v>99210</v>
      </c>
    </row>
    <row r="236" spans="1:36" x14ac:dyDescent="0.25">
      <c r="A236" s="208">
        <v>30</v>
      </c>
      <c r="B236" s="1527" t="s">
        <v>5027</v>
      </c>
      <c r="C236" s="1528" t="s">
        <v>4943</v>
      </c>
      <c r="D236" s="227" t="s">
        <v>1</v>
      </c>
      <c r="E236" s="227" t="s">
        <v>1</v>
      </c>
      <c r="F236" s="227">
        <v>1.4</v>
      </c>
      <c r="G236" s="102">
        <v>1</v>
      </c>
      <c r="H236" s="208">
        <v>92596</v>
      </c>
      <c r="I236" s="208"/>
      <c r="J236" s="208"/>
      <c r="K236" s="227">
        <f t="shared" si="35"/>
        <v>92596</v>
      </c>
      <c r="L236" s="227">
        <v>1.4</v>
      </c>
      <c r="M236" s="102">
        <v>1</v>
      </c>
      <c r="N236" s="208">
        <v>92596</v>
      </c>
      <c r="O236" s="208"/>
      <c r="P236" s="208"/>
      <c r="Q236" s="227">
        <f t="shared" si="36"/>
        <v>92596</v>
      </c>
      <c r="R236" s="227">
        <f t="shared" si="34"/>
        <v>0</v>
      </c>
      <c r="S236" s="227">
        <f t="shared" si="34"/>
        <v>0</v>
      </c>
      <c r="T236" s="227">
        <f t="shared" si="34"/>
        <v>0</v>
      </c>
      <c r="U236" s="227">
        <f t="shared" si="34"/>
        <v>0</v>
      </c>
      <c r="V236" s="227">
        <f t="shared" si="39"/>
        <v>0</v>
      </c>
      <c r="W236" s="227" t="s">
        <v>1</v>
      </c>
      <c r="X236" s="227">
        <v>1.4</v>
      </c>
      <c r="Y236" s="102">
        <v>1</v>
      </c>
      <c r="Z236" s="208">
        <v>92596</v>
      </c>
      <c r="AA236" s="208"/>
      <c r="AB236" s="208"/>
      <c r="AC236" s="227">
        <f t="shared" si="37"/>
        <v>92596</v>
      </c>
      <c r="AD236" s="227" t="s">
        <v>1</v>
      </c>
      <c r="AE236" s="227">
        <v>1.4</v>
      </c>
      <c r="AF236" s="102">
        <v>1</v>
      </c>
      <c r="AG236" s="208">
        <v>92596</v>
      </c>
      <c r="AH236" s="208"/>
      <c r="AI236" s="208"/>
      <c r="AJ236" s="227">
        <f t="shared" si="38"/>
        <v>92596</v>
      </c>
    </row>
    <row r="237" spans="1:36" x14ac:dyDescent="0.25">
      <c r="A237" s="208">
        <v>31</v>
      </c>
      <c r="B237" s="1529" t="s">
        <v>5028</v>
      </c>
      <c r="C237" s="1532" t="s">
        <v>4945</v>
      </c>
      <c r="D237" s="227" t="s">
        <v>1</v>
      </c>
      <c r="E237" s="227" t="s">
        <v>1</v>
      </c>
      <c r="F237" s="227">
        <v>1.2</v>
      </c>
      <c r="G237" s="102">
        <v>1</v>
      </c>
      <c r="H237" s="208">
        <v>88312</v>
      </c>
      <c r="I237" s="208"/>
      <c r="J237" s="208"/>
      <c r="K237" s="227">
        <f t="shared" si="35"/>
        <v>88312</v>
      </c>
      <c r="L237" s="227">
        <v>1.2</v>
      </c>
      <c r="M237" s="102">
        <v>1</v>
      </c>
      <c r="N237" s="208">
        <v>88312</v>
      </c>
      <c r="O237" s="208"/>
      <c r="P237" s="208"/>
      <c r="Q237" s="227">
        <f t="shared" si="36"/>
        <v>88312</v>
      </c>
      <c r="R237" s="227">
        <f t="shared" si="34"/>
        <v>0</v>
      </c>
      <c r="S237" s="227">
        <f t="shared" si="34"/>
        <v>0</v>
      </c>
      <c r="T237" s="227">
        <f t="shared" si="34"/>
        <v>0</v>
      </c>
      <c r="U237" s="227">
        <f t="shared" si="34"/>
        <v>0</v>
      </c>
      <c r="V237" s="227">
        <f t="shared" si="39"/>
        <v>0</v>
      </c>
      <c r="W237" s="227" t="s">
        <v>1</v>
      </c>
      <c r="X237" s="227">
        <v>1.2</v>
      </c>
      <c r="Y237" s="102">
        <v>1</v>
      </c>
      <c r="Z237" s="208">
        <v>88312</v>
      </c>
      <c r="AA237" s="208"/>
      <c r="AB237" s="208"/>
      <c r="AC237" s="227">
        <f t="shared" si="37"/>
        <v>88312</v>
      </c>
      <c r="AD237" s="227" t="s">
        <v>1</v>
      </c>
      <c r="AE237" s="227">
        <v>1.2</v>
      </c>
      <c r="AF237" s="102">
        <v>1</v>
      </c>
      <c r="AG237" s="208">
        <v>88312</v>
      </c>
      <c r="AH237" s="208"/>
      <c r="AI237" s="208"/>
      <c r="AJ237" s="227">
        <f t="shared" si="38"/>
        <v>88312</v>
      </c>
    </row>
    <row r="238" spans="1:36" ht="27" x14ac:dyDescent="0.25">
      <c r="A238" s="208"/>
      <c r="B238" s="1527" t="s">
        <v>5029</v>
      </c>
      <c r="C238" s="227"/>
      <c r="D238" s="227" t="s">
        <v>1</v>
      </c>
      <c r="E238" s="227" t="s">
        <v>1</v>
      </c>
      <c r="F238" s="227"/>
      <c r="G238" s="102"/>
      <c r="H238" s="208">
        <v>19000</v>
      </c>
      <c r="I238" s="208"/>
      <c r="J238" s="208"/>
      <c r="K238" s="227">
        <f t="shared" si="35"/>
        <v>19000</v>
      </c>
      <c r="L238" s="227"/>
      <c r="M238" s="102"/>
      <c r="N238" s="208">
        <v>19000</v>
      </c>
      <c r="O238" s="208"/>
      <c r="P238" s="208"/>
      <c r="Q238" s="227">
        <f t="shared" si="36"/>
        <v>19000</v>
      </c>
      <c r="R238" s="227">
        <f t="shared" si="34"/>
        <v>0</v>
      </c>
      <c r="S238" s="227">
        <f t="shared" si="34"/>
        <v>0</v>
      </c>
      <c r="T238" s="227">
        <f t="shared" si="34"/>
        <v>0</v>
      </c>
      <c r="U238" s="227">
        <f t="shared" si="34"/>
        <v>0</v>
      </c>
      <c r="V238" s="227">
        <f t="shared" si="39"/>
        <v>0</v>
      </c>
      <c r="W238" s="227" t="s">
        <v>1</v>
      </c>
      <c r="X238" s="227"/>
      <c r="Y238" s="102"/>
      <c r="Z238" s="208">
        <v>19000</v>
      </c>
      <c r="AA238" s="208"/>
      <c r="AB238" s="208"/>
      <c r="AC238" s="227">
        <f t="shared" si="37"/>
        <v>19000</v>
      </c>
      <c r="AD238" s="227" t="s">
        <v>1</v>
      </c>
      <c r="AE238" s="227"/>
      <c r="AF238" s="102"/>
      <c r="AG238" s="208">
        <v>19000</v>
      </c>
      <c r="AH238" s="208"/>
      <c r="AI238" s="208"/>
      <c r="AJ238" s="227">
        <f t="shared" si="38"/>
        <v>19000</v>
      </c>
    </row>
    <row r="239" spans="1:36" x14ac:dyDescent="0.25">
      <c r="A239" s="208"/>
      <c r="B239" s="102"/>
      <c r="C239" s="227"/>
      <c r="D239" s="227"/>
      <c r="E239" s="227"/>
      <c r="F239" s="227"/>
      <c r="G239" s="102"/>
      <c r="H239" s="208"/>
      <c r="I239" s="208"/>
      <c r="J239" s="208"/>
      <c r="K239" s="227"/>
      <c r="L239" s="227"/>
      <c r="M239" s="102"/>
      <c r="N239" s="208"/>
      <c r="O239" s="208"/>
      <c r="P239" s="208"/>
      <c r="Q239" s="227"/>
      <c r="R239" s="227"/>
      <c r="S239" s="227"/>
      <c r="T239" s="227"/>
      <c r="U239" s="227"/>
      <c r="V239" s="227"/>
      <c r="W239" s="227"/>
      <c r="X239" s="227"/>
      <c r="Y239" s="102"/>
      <c r="Z239" s="208"/>
      <c r="AA239" s="208"/>
      <c r="AB239" s="208"/>
      <c r="AC239" s="227"/>
      <c r="AD239" s="227"/>
      <c r="AE239" s="227"/>
      <c r="AF239" s="102"/>
      <c r="AG239" s="208"/>
      <c r="AH239" s="208"/>
      <c r="AI239" s="208"/>
      <c r="AJ239" s="227"/>
    </row>
    <row r="240" spans="1:36" s="230" customFormat="1" ht="27" x14ac:dyDescent="0.25">
      <c r="A240" s="225"/>
      <c r="B240" s="233" t="s">
        <v>240</v>
      </c>
      <c r="C240" s="229" t="s">
        <v>1</v>
      </c>
      <c r="D240" s="229" t="s">
        <v>1</v>
      </c>
      <c r="E240" s="229" t="s">
        <v>1</v>
      </c>
      <c r="F240" s="229" t="s">
        <v>1</v>
      </c>
      <c r="G240" s="229">
        <f t="shared" ref="G240:AJ240" si="40">SUM(G207:G238)</f>
        <v>31</v>
      </c>
      <c r="H240" s="229">
        <f t="shared" si="40"/>
        <v>2885457</v>
      </c>
      <c r="I240" s="229">
        <f t="shared" si="40"/>
        <v>0</v>
      </c>
      <c r="J240" s="229">
        <f t="shared" si="40"/>
        <v>0</v>
      </c>
      <c r="K240" s="229">
        <f>SUM(K207:K238)</f>
        <v>2885457</v>
      </c>
      <c r="L240" s="229"/>
      <c r="M240" s="229">
        <f t="shared" si="40"/>
        <v>31</v>
      </c>
      <c r="N240" s="229">
        <f t="shared" si="40"/>
        <v>2885457</v>
      </c>
      <c r="O240" s="229">
        <f t="shared" si="40"/>
        <v>0</v>
      </c>
      <c r="P240" s="229">
        <f t="shared" si="40"/>
        <v>0</v>
      </c>
      <c r="Q240" s="229">
        <f t="shared" si="40"/>
        <v>2885457</v>
      </c>
      <c r="R240" s="229">
        <f t="shared" si="40"/>
        <v>0</v>
      </c>
      <c r="S240" s="229">
        <f t="shared" si="40"/>
        <v>0</v>
      </c>
      <c r="T240" s="229">
        <f t="shared" si="40"/>
        <v>0</v>
      </c>
      <c r="U240" s="229">
        <f t="shared" si="40"/>
        <v>0</v>
      </c>
      <c r="V240" s="229">
        <f t="shared" si="40"/>
        <v>0</v>
      </c>
      <c r="W240" s="229">
        <f t="shared" si="40"/>
        <v>0</v>
      </c>
      <c r="X240" s="229"/>
      <c r="Y240" s="229">
        <f t="shared" si="40"/>
        <v>31</v>
      </c>
      <c r="Z240" s="229">
        <f t="shared" si="40"/>
        <v>2885457</v>
      </c>
      <c r="AA240" s="229">
        <f t="shared" si="40"/>
        <v>0</v>
      </c>
      <c r="AB240" s="229">
        <f t="shared" si="40"/>
        <v>0</v>
      </c>
      <c r="AC240" s="229">
        <f t="shared" si="40"/>
        <v>2885457</v>
      </c>
      <c r="AD240" s="229">
        <f t="shared" si="40"/>
        <v>0</v>
      </c>
      <c r="AE240" s="229"/>
      <c r="AF240" s="229">
        <f t="shared" si="40"/>
        <v>31</v>
      </c>
      <c r="AG240" s="229">
        <f t="shared" si="40"/>
        <v>2885457</v>
      </c>
      <c r="AH240" s="229">
        <f t="shared" si="40"/>
        <v>0</v>
      </c>
      <c r="AI240" s="229">
        <f t="shared" si="40"/>
        <v>0</v>
      </c>
      <c r="AJ240" s="229">
        <f t="shared" si="40"/>
        <v>2885457</v>
      </c>
    </row>
    <row r="243" spans="1:36" ht="16.5" x14ac:dyDescent="0.3">
      <c r="A243" s="30"/>
      <c r="B243" s="217" t="s">
        <v>1601</v>
      </c>
      <c r="C243" s="31"/>
      <c r="D243" s="31"/>
      <c r="E243" s="31"/>
      <c r="F243" s="31"/>
      <c r="G243" s="31"/>
      <c r="H243" s="31"/>
      <c r="I243" s="3"/>
      <c r="J243" s="134"/>
      <c r="K243" s="134"/>
      <c r="L243" s="134"/>
      <c r="M243" s="31"/>
      <c r="N243" s="134"/>
      <c r="O243" s="30"/>
      <c r="P243" s="133"/>
      <c r="Q243" s="31"/>
      <c r="R243" s="134"/>
      <c r="S243" s="31"/>
      <c r="T243" s="134"/>
      <c r="U243" s="31"/>
      <c r="V243" s="134"/>
      <c r="W243" s="180"/>
      <c r="X243" s="180"/>
      <c r="Y243" s="180"/>
      <c r="Z243" s="180"/>
      <c r="AA243" s="3"/>
      <c r="AB243" s="22"/>
      <c r="AC243" s="22"/>
      <c r="AD243" s="180"/>
      <c r="AE243" s="180"/>
      <c r="AF243" s="180"/>
      <c r="AG243" s="180"/>
      <c r="AH243" s="3"/>
      <c r="AI243" s="134"/>
      <c r="AJ243" s="134"/>
    </row>
    <row r="244" spans="1:36" ht="14.25" thickBot="1" x14ac:dyDescent="0.3">
      <c r="A244" s="30"/>
      <c r="B244" s="1507"/>
      <c r="C244" s="177"/>
      <c r="D244" s="177"/>
      <c r="E244" s="177"/>
      <c r="F244" s="177"/>
      <c r="G244" s="1507"/>
      <c r="H244" s="177"/>
      <c r="I244" s="178"/>
      <c r="J244" s="9"/>
      <c r="K244" s="178"/>
      <c r="L244" s="178"/>
      <c r="M244" s="218"/>
      <c r="N244" s="219"/>
      <c r="P244" s="1523"/>
      <c r="Q244" s="148"/>
      <c r="R244" s="148"/>
      <c r="S244" s="148"/>
      <c r="T244" s="148"/>
      <c r="U244" s="148"/>
      <c r="V244" s="148"/>
      <c r="W244" s="9"/>
      <c r="X244" s="9"/>
      <c r="Y244" s="1509"/>
      <c r="Z244" s="9"/>
      <c r="AA244" s="178"/>
      <c r="AB244" s="9"/>
      <c r="AC244" s="178"/>
      <c r="AD244" s="9"/>
      <c r="AE244" s="9"/>
      <c r="AF244" s="1509"/>
      <c r="AG244" s="9"/>
      <c r="AH244" s="178"/>
      <c r="AI244" s="9"/>
      <c r="AJ244" s="178"/>
    </row>
    <row r="245" spans="1:36" s="181" customFormat="1" ht="40.5" customHeight="1" x14ac:dyDescent="0.25">
      <c r="A245" s="30"/>
      <c r="B245" s="1891" t="s">
        <v>5030</v>
      </c>
      <c r="C245" s="1891"/>
      <c r="D245" s="1891"/>
      <c r="E245" s="1891"/>
      <c r="F245" s="1891"/>
      <c r="G245" s="179"/>
      <c r="H245" s="31"/>
      <c r="I245" s="31"/>
      <c r="J245" s="31"/>
      <c r="K245" s="180"/>
      <c r="L245" s="180"/>
      <c r="M245" s="34"/>
      <c r="N245" s="180"/>
      <c r="O245" s="31"/>
      <c r="P245" s="41" t="s">
        <v>228</v>
      </c>
      <c r="Q245" s="34"/>
      <c r="R245" s="180"/>
      <c r="S245" s="34"/>
      <c r="T245" s="180"/>
      <c r="U245" s="34"/>
      <c r="V245" s="180"/>
      <c r="W245" s="134"/>
      <c r="X245" s="31"/>
      <c r="Y245" s="179"/>
      <c r="Z245" s="31"/>
      <c r="AA245" s="31"/>
      <c r="AB245" s="31"/>
      <c r="AC245" s="180"/>
      <c r="AD245" s="134"/>
      <c r="AE245" s="31"/>
      <c r="AF245" s="179"/>
      <c r="AG245" s="31"/>
      <c r="AH245" s="31"/>
      <c r="AI245" s="31"/>
      <c r="AJ245" s="180"/>
    </row>
    <row r="246" spans="1:36" s="333" customFormat="1" ht="14.25" x14ac:dyDescent="0.25">
      <c r="A246" s="257"/>
      <c r="B246" s="330"/>
      <c r="C246" s="331"/>
      <c r="D246" s="332"/>
      <c r="E246" s="332"/>
      <c r="F246" s="332"/>
      <c r="G246" s="1510" t="s">
        <v>424</v>
      </c>
      <c r="H246" s="332"/>
      <c r="I246" s="332"/>
      <c r="J246" s="332"/>
      <c r="K246" s="332"/>
      <c r="L246" s="331"/>
      <c r="M246" s="1872" t="s">
        <v>392</v>
      </c>
      <c r="N246" s="1872"/>
      <c r="O246" s="1872"/>
      <c r="P246" s="1872"/>
      <c r="Q246" s="1888"/>
      <c r="R246" s="1889" t="s">
        <v>229</v>
      </c>
      <c r="S246" s="1872"/>
      <c r="T246" s="1872"/>
      <c r="U246" s="1872"/>
      <c r="V246" s="1888"/>
      <c r="W246" s="331"/>
      <c r="X246" s="332"/>
      <c r="Y246" s="1510" t="s">
        <v>465</v>
      </c>
      <c r="Z246" s="332"/>
      <c r="AA246" s="332"/>
      <c r="AB246" s="332"/>
      <c r="AC246" s="449"/>
      <c r="AD246" s="331"/>
      <c r="AE246" s="332"/>
      <c r="AF246" s="1510" t="s">
        <v>1686</v>
      </c>
      <c r="AG246" s="332"/>
      <c r="AH246" s="332"/>
      <c r="AI246" s="332"/>
      <c r="AJ246" s="449"/>
    </row>
    <row r="247" spans="1:36" s="181" customFormat="1" ht="93.75" x14ac:dyDescent="0.25">
      <c r="A247" s="224" t="s">
        <v>114</v>
      </c>
      <c r="B247" s="1511" t="s">
        <v>231</v>
      </c>
      <c r="C247" s="1511" t="s">
        <v>232</v>
      </c>
      <c r="D247" s="1511" t="s">
        <v>233</v>
      </c>
      <c r="E247" s="1511" t="s">
        <v>234</v>
      </c>
      <c r="F247" s="528" t="s">
        <v>426</v>
      </c>
      <c r="G247" s="1511" t="s">
        <v>223</v>
      </c>
      <c r="H247" s="289" t="s">
        <v>334</v>
      </c>
      <c r="I247" s="1511" t="s">
        <v>235</v>
      </c>
      <c r="J247" s="1511" t="s">
        <v>236</v>
      </c>
      <c r="K247" s="1511" t="s">
        <v>237</v>
      </c>
      <c r="L247" s="528" t="s">
        <v>396</v>
      </c>
      <c r="M247" s="1511" t="s">
        <v>223</v>
      </c>
      <c r="N247" s="1511" t="s">
        <v>298</v>
      </c>
      <c r="O247" s="1511" t="s">
        <v>235</v>
      </c>
      <c r="P247" s="1511" t="s">
        <v>236</v>
      </c>
      <c r="Q247" s="1511" t="s">
        <v>313</v>
      </c>
      <c r="R247" s="1511" t="s">
        <v>223</v>
      </c>
      <c r="S247" s="1511" t="s">
        <v>298</v>
      </c>
      <c r="T247" s="1511" t="s">
        <v>235</v>
      </c>
      <c r="U247" s="1511" t="s">
        <v>236</v>
      </c>
      <c r="V247" s="1511" t="s">
        <v>314</v>
      </c>
      <c r="W247" s="1511" t="s">
        <v>234</v>
      </c>
      <c r="X247" s="528" t="s">
        <v>474</v>
      </c>
      <c r="Y247" s="1511" t="s">
        <v>223</v>
      </c>
      <c r="Z247" s="1511" t="s">
        <v>253</v>
      </c>
      <c r="AA247" s="1511" t="s">
        <v>235</v>
      </c>
      <c r="AB247" s="1511" t="s">
        <v>236</v>
      </c>
      <c r="AC247" s="1511" t="s">
        <v>270</v>
      </c>
      <c r="AD247" s="1511" t="s">
        <v>234</v>
      </c>
      <c r="AE247" s="528" t="s">
        <v>4618</v>
      </c>
      <c r="AF247" s="1511" t="s">
        <v>223</v>
      </c>
      <c r="AG247" s="1511" t="s">
        <v>253</v>
      </c>
      <c r="AH247" s="1511" t="s">
        <v>235</v>
      </c>
      <c r="AI247" s="1511" t="s">
        <v>236</v>
      </c>
      <c r="AJ247" s="1511" t="s">
        <v>270</v>
      </c>
    </row>
    <row r="248" spans="1:36" s="35" customFormat="1" ht="12.75" x14ac:dyDescent="0.25">
      <c r="A248" s="123">
        <v>1</v>
      </c>
      <c r="B248" s="123">
        <v>2</v>
      </c>
      <c r="C248" s="123">
        <v>3</v>
      </c>
      <c r="D248" s="123">
        <v>4</v>
      </c>
      <c r="E248" s="123">
        <v>5</v>
      </c>
      <c r="F248" s="123">
        <v>6</v>
      </c>
      <c r="G248" s="123">
        <v>7</v>
      </c>
      <c r="H248" s="123">
        <v>8</v>
      </c>
      <c r="I248" s="123">
        <v>9</v>
      </c>
      <c r="J248" s="123">
        <v>10</v>
      </c>
      <c r="K248" s="123">
        <v>11</v>
      </c>
      <c r="L248" s="123">
        <v>12</v>
      </c>
      <c r="M248" s="123">
        <v>13</v>
      </c>
      <c r="N248" s="123">
        <v>14</v>
      </c>
      <c r="O248" s="123">
        <v>15</v>
      </c>
      <c r="P248" s="123">
        <v>16</v>
      </c>
      <c r="Q248" s="123">
        <v>17</v>
      </c>
      <c r="R248" s="123">
        <v>18</v>
      </c>
      <c r="S248" s="123">
        <v>19</v>
      </c>
      <c r="T248" s="123">
        <v>20</v>
      </c>
      <c r="U248" s="123">
        <v>21</v>
      </c>
      <c r="V248" s="123">
        <v>22</v>
      </c>
      <c r="W248" s="123">
        <v>23</v>
      </c>
      <c r="X248" s="123">
        <v>24</v>
      </c>
      <c r="Y248" s="123">
        <v>25</v>
      </c>
      <c r="Z248" s="123">
        <v>26</v>
      </c>
      <c r="AA248" s="123">
        <v>27</v>
      </c>
      <c r="AB248" s="123">
        <v>28</v>
      </c>
      <c r="AC248" s="123">
        <v>29</v>
      </c>
      <c r="AD248" s="123">
        <v>30</v>
      </c>
      <c r="AE248" s="123">
        <v>31</v>
      </c>
      <c r="AF248" s="123">
        <v>32</v>
      </c>
      <c r="AG248" s="123">
        <v>33</v>
      </c>
      <c r="AH248" s="123">
        <v>34</v>
      </c>
      <c r="AI248" s="123">
        <v>35</v>
      </c>
      <c r="AJ248" s="123">
        <v>36</v>
      </c>
    </row>
    <row r="249" spans="1:36" ht="14.25" x14ac:dyDescent="0.25">
      <c r="A249" s="225" t="s">
        <v>3</v>
      </c>
      <c r="B249" s="226" t="s">
        <v>244</v>
      </c>
      <c r="C249" s="227"/>
      <c r="D249" s="227"/>
      <c r="E249" s="227"/>
      <c r="F249" s="227"/>
      <c r="G249" s="226"/>
      <c r="H249" s="227"/>
      <c r="I249" s="227"/>
      <c r="J249" s="227"/>
      <c r="K249" s="227"/>
      <c r="L249" s="227"/>
      <c r="M249" s="226"/>
      <c r="N249" s="227"/>
      <c r="O249" s="227"/>
      <c r="P249" s="227"/>
      <c r="Q249" s="226"/>
      <c r="R249" s="227"/>
      <c r="S249" s="226"/>
      <c r="T249" s="227"/>
      <c r="U249" s="106"/>
      <c r="V249" s="106"/>
      <c r="W249" s="227"/>
      <c r="X249" s="227"/>
      <c r="Y249" s="226"/>
      <c r="Z249" s="227"/>
      <c r="AA249" s="227"/>
      <c r="AB249" s="227"/>
      <c r="AC249" s="227"/>
      <c r="AD249" s="227"/>
      <c r="AE249" s="227"/>
      <c r="AF249" s="226"/>
      <c r="AG249" s="227"/>
      <c r="AH249" s="227"/>
      <c r="AI249" s="227"/>
      <c r="AJ249" s="227"/>
    </row>
    <row r="250" spans="1:36" x14ac:dyDescent="0.25">
      <c r="A250" s="208"/>
      <c r="B250" s="191" t="s">
        <v>126</v>
      </c>
      <c r="C250" s="227"/>
      <c r="D250" s="227"/>
      <c r="E250" s="227"/>
      <c r="F250" s="227"/>
      <c r="G250" s="191"/>
      <c r="H250" s="191"/>
      <c r="I250" s="191"/>
      <c r="J250" s="191"/>
      <c r="K250" s="191"/>
      <c r="L250" s="227"/>
      <c r="M250" s="191"/>
      <c r="N250" s="191"/>
      <c r="O250" s="191"/>
      <c r="P250" s="191"/>
      <c r="Q250" s="191"/>
      <c r="R250" s="191"/>
      <c r="S250" s="191"/>
      <c r="T250" s="191"/>
      <c r="U250" s="106"/>
      <c r="V250" s="106"/>
      <c r="W250" s="227"/>
      <c r="X250" s="227"/>
      <c r="Y250" s="191"/>
      <c r="Z250" s="191"/>
      <c r="AA250" s="191"/>
      <c r="AB250" s="191"/>
      <c r="AC250" s="191"/>
      <c r="AD250" s="227"/>
      <c r="AE250" s="227"/>
      <c r="AF250" s="191"/>
      <c r="AG250" s="191"/>
      <c r="AH250" s="191"/>
      <c r="AI250" s="191"/>
      <c r="AJ250" s="191"/>
    </row>
    <row r="251" spans="1:36" ht="38.25" x14ac:dyDescent="0.25">
      <c r="A251" s="208"/>
      <c r="B251" s="124" t="s">
        <v>238</v>
      </c>
      <c r="C251" s="227"/>
      <c r="D251" s="227"/>
      <c r="E251" s="227"/>
      <c r="F251" s="227"/>
      <c r="G251" s="191"/>
      <c r="H251" s="191"/>
      <c r="I251" s="191"/>
      <c r="J251" s="191"/>
      <c r="K251" s="191"/>
      <c r="L251" s="227"/>
      <c r="M251" s="191"/>
      <c r="N251" s="191"/>
      <c r="O251" s="191"/>
      <c r="P251" s="191"/>
      <c r="Q251" s="191"/>
      <c r="R251" s="191"/>
      <c r="S251" s="191"/>
      <c r="T251" s="191"/>
      <c r="U251" s="106"/>
      <c r="V251" s="106"/>
      <c r="W251" s="227"/>
      <c r="X251" s="227"/>
      <c r="Y251" s="191"/>
      <c r="Z251" s="191"/>
      <c r="AA251" s="191"/>
      <c r="AB251" s="191"/>
      <c r="AC251" s="191"/>
      <c r="AD251" s="227"/>
      <c r="AE251" s="227"/>
      <c r="AF251" s="191"/>
      <c r="AG251" s="191"/>
      <c r="AH251" s="191"/>
      <c r="AI251" s="191"/>
      <c r="AJ251" s="191"/>
    </row>
    <row r="252" spans="1:36" x14ac:dyDescent="0.25">
      <c r="A252" s="208"/>
      <c r="B252" s="191" t="s">
        <v>239</v>
      </c>
      <c r="C252" s="227"/>
      <c r="D252" s="227"/>
      <c r="E252" s="227"/>
      <c r="F252" s="227"/>
      <c r="G252" s="191"/>
      <c r="H252" s="191"/>
      <c r="I252" s="191"/>
      <c r="J252" s="191"/>
      <c r="K252" s="191"/>
      <c r="L252" s="227"/>
      <c r="M252" s="191"/>
      <c r="N252" s="191"/>
      <c r="O252" s="191"/>
      <c r="P252" s="191"/>
      <c r="Q252" s="191"/>
      <c r="R252" s="191"/>
      <c r="S252" s="191"/>
      <c r="T252" s="191"/>
      <c r="U252" s="106"/>
      <c r="V252" s="106"/>
      <c r="W252" s="227"/>
      <c r="X252" s="227"/>
      <c r="Y252" s="191"/>
      <c r="Z252" s="191"/>
      <c r="AA252" s="191"/>
      <c r="AB252" s="191"/>
      <c r="AC252" s="191"/>
      <c r="AD252" s="227"/>
      <c r="AE252" s="227"/>
      <c r="AF252" s="191"/>
      <c r="AG252" s="191"/>
      <c r="AH252" s="191"/>
      <c r="AI252" s="191"/>
      <c r="AJ252" s="191"/>
    </row>
    <row r="253" spans="1:36" ht="17.25" x14ac:dyDescent="0.25">
      <c r="A253" s="208">
        <v>1</v>
      </c>
      <c r="B253" s="124" t="s">
        <v>5031</v>
      </c>
      <c r="C253" s="1524" t="s">
        <v>100</v>
      </c>
      <c r="D253" s="1525" t="s">
        <v>4755</v>
      </c>
      <c r="E253" s="1531">
        <v>7</v>
      </c>
      <c r="F253" s="227">
        <v>5.52</v>
      </c>
      <c r="G253" s="191">
        <v>1</v>
      </c>
      <c r="H253" s="191">
        <v>365092.8</v>
      </c>
      <c r="I253" s="191"/>
      <c r="J253" s="191"/>
      <c r="K253" s="227">
        <f t="shared" ref="K253:K297" si="41">H253+I253+J253</f>
        <v>365092.8</v>
      </c>
      <c r="L253" s="227">
        <v>5.52</v>
      </c>
      <c r="M253" s="191">
        <v>1</v>
      </c>
      <c r="N253" s="191">
        <v>365092.8</v>
      </c>
      <c r="O253" s="191"/>
      <c r="P253" s="191"/>
      <c r="Q253" s="227">
        <f t="shared" ref="Q253:Q297" si="42">N253+O253+P253</f>
        <v>365092.8</v>
      </c>
      <c r="R253" s="227">
        <f t="shared" ref="R253:U280" si="43">G253-M253</f>
        <v>0</v>
      </c>
      <c r="S253" s="227">
        <f t="shared" si="43"/>
        <v>0</v>
      </c>
      <c r="T253" s="227">
        <f t="shared" si="43"/>
        <v>0</v>
      </c>
      <c r="U253" s="227">
        <f t="shared" si="43"/>
        <v>0</v>
      </c>
      <c r="V253" s="227">
        <f t="shared" ref="V253:V297" si="44">S253+T253+U253</f>
        <v>0</v>
      </c>
      <c r="W253" s="1561">
        <v>8</v>
      </c>
      <c r="X253" s="1560">
        <v>5.71</v>
      </c>
      <c r="Y253" s="191">
        <v>1</v>
      </c>
      <c r="Z253" s="191">
        <v>377659.4</v>
      </c>
      <c r="AA253" s="191"/>
      <c r="AB253" s="191"/>
      <c r="AC253" s="227">
        <f t="shared" ref="AC253:AC297" si="45">Z253+AA253+AB253</f>
        <v>377659.4</v>
      </c>
      <c r="AD253" s="1561">
        <v>9</v>
      </c>
      <c r="AE253" s="1560">
        <v>5.71</v>
      </c>
      <c r="AF253" s="191">
        <v>1</v>
      </c>
      <c r="AG253" s="191">
        <v>377659.4</v>
      </c>
      <c r="AH253" s="191"/>
      <c r="AI253" s="191"/>
      <c r="AJ253" s="227">
        <f t="shared" ref="AJ253:AJ297" si="46">AG253+AH253+AI253</f>
        <v>377659.4</v>
      </c>
    </row>
    <row r="254" spans="1:36" ht="17.25" x14ac:dyDescent="0.25">
      <c r="A254" s="208">
        <v>2</v>
      </c>
      <c r="B254" s="124" t="s">
        <v>5032</v>
      </c>
      <c r="C254" s="1524" t="s">
        <v>4982</v>
      </c>
      <c r="D254" s="1525" t="s">
        <v>4758</v>
      </c>
      <c r="E254" s="1531">
        <v>13</v>
      </c>
      <c r="F254" s="227">
        <v>5.01</v>
      </c>
      <c r="G254" s="191">
        <v>1</v>
      </c>
      <c r="H254" s="191">
        <v>331361.39999999997</v>
      </c>
      <c r="I254" s="191"/>
      <c r="J254" s="191"/>
      <c r="K254" s="227">
        <f t="shared" si="41"/>
        <v>331361.39999999997</v>
      </c>
      <c r="L254" s="227">
        <v>4.8499999999999996</v>
      </c>
      <c r="M254" s="191">
        <v>1</v>
      </c>
      <c r="N254" s="191">
        <v>320779</v>
      </c>
      <c r="O254" s="191"/>
      <c r="P254" s="191"/>
      <c r="Q254" s="227">
        <f t="shared" si="42"/>
        <v>320779</v>
      </c>
      <c r="R254" s="227">
        <f t="shared" si="43"/>
        <v>0</v>
      </c>
      <c r="S254" s="227">
        <f t="shared" si="43"/>
        <v>10582.399999999965</v>
      </c>
      <c r="T254" s="227">
        <f t="shared" si="43"/>
        <v>0</v>
      </c>
      <c r="U254" s="227">
        <f t="shared" si="43"/>
        <v>0</v>
      </c>
      <c r="V254" s="227">
        <f t="shared" si="44"/>
        <v>10582.399999999965</v>
      </c>
      <c r="W254" s="1561">
        <v>14</v>
      </c>
      <c r="X254" s="1560">
        <v>5.01</v>
      </c>
      <c r="Y254" s="191">
        <v>1</v>
      </c>
      <c r="Z254" s="191">
        <v>331361.39999999997</v>
      </c>
      <c r="AA254" s="191"/>
      <c r="AB254" s="191"/>
      <c r="AC254" s="227">
        <f t="shared" si="45"/>
        <v>331361.39999999997</v>
      </c>
      <c r="AD254" s="1561">
        <v>15</v>
      </c>
      <c r="AE254" s="1560">
        <v>5.01</v>
      </c>
      <c r="AF254" s="191">
        <v>1</v>
      </c>
      <c r="AG254" s="191">
        <v>331361.39999999997</v>
      </c>
      <c r="AH254" s="191"/>
      <c r="AI254" s="191"/>
      <c r="AJ254" s="227">
        <f t="shared" si="46"/>
        <v>331361.39999999997</v>
      </c>
    </row>
    <row r="255" spans="1:36" ht="25.5" x14ac:dyDescent="0.25">
      <c r="A255" s="208">
        <v>3</v>
      </c>
      <c r="B255" s="124" t="s">
        <v>5033</v>
      </c>
      <c r="C255" s="1524" t="s">
        <v>4959</v>
      </c>
      <c r="D255" s="1525" t="s">
        <v>4755</v>
      </c>
      <c r="E255" s="1531">
        <v>1</v>
      </c>
      <c r="F255" s="227">
        <v>4.8600000000000003</v>
      </c>
      <c r="G255" s="191">
        <v>1</v>
      </c>
      <c r="H255" s="191">
        <v>321440.40000000002</v>
      </c>
      <c r="I255" s="191"/>
      <c r="J255" s="191"/>
      <c r="K255" s="227">
        <f t="shared" si="41"/>
        <v>321440.40000000002</v>
      </c>
      <c r="L255" s="227">
        <v>4.7</v>
      </c>
      <c r="M255" s="191">
        <v>1</v>
      </c>
      <c r="N255" s="191">
        <v>310858</v>
      </c>
      <c r="O255" s="191"/>
      <c r="P255" s="191"/>
      <c r="Q255" s="227">
        <f t="shared" si="42"/>
        <v>310858</v>
      </c>
      <c r="R255" s="227">
        <f t="shared" si="43"/>
        <v>0</v>
      </c>
      <c r="S255" s="227">
        <f t="shared" si="43"/>
        <v>10582.400000000023</v>
      </c>
      <c r="T255" s="227">
        <f t="shared" si="43"/>
        <v>0</v>
      </c>
      <c r="U255" s="227">
        <f t="shared" si="43"/>
        <v>0</v>
      </c>
      <c r="V255" s="227">
        <f t="shared" si="44"/>
        <v>10582.400000000023</v>
      </c>
      <c r="W255" s="1561">
        <v>2</v>
      </c>
      <c r="X255" s="1560">
        <v>5.01</v>
      </c>
      <c r="Y255" s="191">
        <v>1</v>
      </c>
      <c r="Z255" s="191">
        <v>331361.39999999997</v>
      </c>
      <c r="AA255" s="191"/>
      <c r="AB255" s="191"/>
      <c r="AC255" s="227">
        <f t="shared" si="45"/>
        <v>331361.39999999997</v>
      </c>
      <c r="AD255" s="1561">
        <v>3</v>
      </c>
      <c r="AE255" s="1560">
        <v>5.18</v>
      </c>
      <c r="AF255" s="191">
        <v>1</v>
      </c>
      <c r="AG255" s="191">
        <v>342605.19999999995</v>
      </c>
      <c r="AH255" s="191"/>
      <c r="AI255" s="191"/>
      <c r="AJ255" s="227">
        <f t="shared" si="46"/>
        <v>342605.19999999995</v>
      </c>
    </row>
    <row r="256" spans="1:36" ht="17.25" x14ac:dyDescent="0.25">
      <c r="A256" s="208">
        <v>4</v>
      </c>
      <c r="B256" s="124" t="s">
        <v>5034</v>
      </c>
      <c r="C256" s="1524" t="s">
        <v>4977</v>
      </c>
      <c r="D256" s="1525" t="s">
        <v>4758</v>
      </c>
      <c r="E256" s="1531">
        <v>7</v>
      </c>
      <c r="F256" s="227">
        <v>4.55</v>
      </c>
      <c r="G256" s="191">
        <v>1</v>
      </c>
      <c r="H256" s="191">
        <v>300937</v>
      </c>
      <c r="I256" s="191"/>
      <c r="J256" s="191"/>
      <c r="K256" s="227">
        <f t="shared" si="41"/>
        <v>300937</v>
      </c>
      <c r="L256" s="227">
        <v>4.55</v>
      </c>
      <c r="M256" s="191">
        <v>1</v>
      </c>
      <c r="N256" s="191">
        <v>300937</v>
      </c>
      <c r="O256" s="191"/>
      <c r="P256" s="191"/>
      <c r="Q256" s="227">
        <f t="shared" si="42"/>
        <v>300937</v>
      </c>
      <c r="R256" s="227">
        <f t="shared" si="43"/>
        <v>0</v>
      </c>
      <c r="S256" s="227">
        <f t="shared" si="43"/>
        <v>0</v>
      </c>
      <c r="T256" s="227">
        <f t="shared" si="43"/>
        <v>0</v>
      </c>
      <c r="U256" s="227">
        <f t="shared" si="43"/>
        <v>0</v>
      </c>
      <c r="V256" s="227">
        <f t="shared" si="44"/>
        <v>0</v>
      </c>
      <c r="W256" s="1561">
        <v>8</v>
      </c>
      <c r="X256" s="1560">
        <v>4.7</v>
      </c>
      <c r="Y256" s="191">
        <v>1</v>
      </c>
      <c r="Z256" s="191">
        <v>310858</v>
      </c>
      <c r="AA256" s="191"/>
      <c r="AB256" s="191"/>
      <c r="AC256" s="227">
        <f t="shared" si="45"/>
        <v>310858</v>
      </c>
      <c r="AD256" s="1561">
        <v>9</v>
      </c>
      <c r="AE256" s="1560">
        <v>4.7</v>
      </c>
      <c r="AF256" s="191">
        <v>1</v>
      </c>
      <c r="AG256" s="191">
        <v>310858</v>
      </c>
      <c r="AH256" s="191"/>
      <c r="AI256" s="191"/>
      <c r="AJ256" s="227">
        <f t="shared" si="46"/>
        <v>310858</v>
      </c>
    </row>
    <row r="257" spans="1:36" ht="25.5" x14ac:dyDescent="0.25">
      <c r="A257" s="208">
        <v>5</v>
      </c>
      <c r="B257" s="124" t="s">
        <v>5035</v>
      </c>
      <c r="C257" s="1524" t="s">
        <v>4961</v>
      </c>
      <c r="D257" s="1525" t="s">
        <v>4758</v>
      </c>
      <c r="E257" s="1531">
        <v>1</v>
      </c>
      <c r="F257" s="227">
        <v>4.01</v>
      </c>
      <c r="G257" s="191">
        <v>1</v>
      </c>
      <c r="H257" s="191">
        <v>265221.39999999997</v>
      </c>
      <c r="I257" s="191"/>
      <c r="J257" s="191"/>
      <c r="K257" s="227">
        <f t="shared" si="41"/>
        <v>265221.39999999997</v>
      </c>
      <c r="L257" s="227">
        <v>3.88</v>
      </c>
      <c r="M257" s="191">
        <v>1</v>
      </c>
      <c r="N257" s="191">
        <v>256623.19999999998</v>
      </c>
      <c r="O257" s="191"/>
      <c r="P257" s="191"/>
      <c r="Q257" s="227">
        <f t="shared" si="42"/>
        <v>256623.19999999998</v>
      </c>
      <c r="R257" s="227">
        <f t="shared" si="43"/>
        <v>0</v>
      </c>
      <c r="S257" s="227">
        <f t="shared" si="43"/>
        <v>8598.1999999999825</v>
      </c>
      <c r="T257" s="227">
        <f t="shared" si="43"/>
        <v>0</v>
      </c>
      <c r="U257" s="227">
        <f t="shared" si="43"/>
        <v>0</v>
      </c>
      <c r="V257" s="227">
        <f t="shared" si="44"/>
        <v>8598.1999999999825</v>
      </c>
      <c r="W257" s="1561">
        <v>2</v>
      </c>
      <c r="X257" s="1560">
        <v>4.1399999999999997</v>
      </c>
      <c r="Y257" s="191">
        <v>1</v>
      </c>
      <c r="Z257" s="191">
        <v>273819.59999999998</v>
      </c>
      <c r="AA257" s="191"/>
      <c r="AB257" s="191"/>
      <c r="AC257" s="227">
        <f t="shared" si="45"/>
        <v>273819.59999999998</v>
      </c>
      <c r="AD257" s="1561">
        <v>3</v>
      </c>
      <c r="AE257" s="1560">
        <v>4.2699999999999996</v>
      </c>
      <c r="AF257" s="191">
        <v>1</v>
      </c>
      <c r="AG257" s="191">
        <v>282417.8</v>
      </c>
      <c r="AH257" s="191"/>
      <c r="AI257" s="191"/>
      <c r="AJ257" s="227">
        <f t="shared" si="46"/>
        <v>282417.8</v>
      </c>
    </row>
    <row r="258" spans="1:36" ht="25.5" x14ac:dyDescent="0.25">
      <c r="A258" s="208">
        <v>6</v>
      </c>
      <c r="B258" s="124" t="s">
        <v>5036</v>
      </c>
      <c r="C258" s="1524" t="s">
        <v>4970</v>
      </c>
      <c r="D258" s="1525" t="s">
        <v>4971</v>
      </c>
      <c r="E258" s="1531">
        <v>12</v>
      </c>
      <c r="F258" s="227">
        <v>3.31</v>
      </c>
      <c r="G258" s="191">
        <v>1</v>
      </c>
      <c r="H258" s="191">
        <v>218923.4</v>
      </c>
      <c r="I258" s="191"/>
      <c r="J258" s="191"/>
      <c r="K258" s="227">
        <f t="shared" si="41"/>
        <v>218923.4</v>
      </c>
      <c r="L258" s="227">
        <v>3.31</v>
      </c>
      <c r="M258" s="191">
        <v>1</v>
      </c>
      <c r="N258" s="191">
        <v>218923.4</v>
      </c>
      <c r="O258" s="191"/>
      <c r="P258" s="191"/>
      <c r="Q258" s="227">
        <f t="shared" si="42"/>
        <v>218923.4</v>
      </c>
      <c r="R258" s="227">
        <f t="shared" si="43"/>
        <v>0</v>
      </c>
      <c r="S258" s="227">
        <f t="shared" si="43"/>
        <v>0</v>
      </c>
      <c r="T258" s="227">
        <f t="shared" si="43"/>
        <v>0</v>
      </c>
      <c r="U258" s="227">
        <f t="shared" si="43"/>
        <v>0</v>
      </c>
      <c r="V258" s="227">
        <f t="shared" si="44"/>
        <v>0</v>
      </c>
      <c r="W258" s="1561">
        <v>13</v>
      </c>
      <c r="X258" s="1560">
        <v>3.42</v>
      </c>
      <c r="Y258" s="191">
        <v>1</v>
      </c>
      <c r="Z258" s="191">
        <v>226198.8</v>
      </c>
      <c r="AA258" s="191"/>
      <c r="AB258" s="191"/>
      <c r="AC258" s="227">
        <f t="shared" si="45"/>
        <v>226198.8</v>
      </c>
      <c r="AD258" s="1561">
        <v>14</v>
      </c>
      <c r="AE258" s="1560">
        <v>3.42</v>
      </c>
      <c r="AF258" s="191">
        <v>1</v>
      </c>
      <c r="AG258" s="191">
        <v>226198.8</v>
      </c>
      <c r="AH258" s="191"/>
      <c r="AI258" s="191"/>
      <c r="AJ258" s="227">
        <f t="shared" si="46"/>
        <v>226198.8</v>
      </c>
    </row>
    <row r="259" spans="1:36" ht="38.25" x14ac:dyDescent="0.25">
      <c r="A259" s="208">
        <v>7</v>
      </c>
      <c r="B259" s="124" t="s">
        <v>5037</v>
      </c>
      <c r="C259" s="1524" t="s">
        <v>4974</v>
      </c>
      <c r="D259" s="1525" t="s">
        <v>4768</v>
      </c>
      <c r="E259" s="1531">
        <v>1</v>
      </c>
      <c r="F259" s="227">
        <v>1.73</v>
      </c>
      <c r="G259" s="191">
        <v>1</v>
      </c>
      <c r="H259" s="191">
        <v>114422.2</v>
      </c>
      <c r="I259" s="191"/>
      <c r="J259" s="191"/>
      <c r="K259" s="227">
        <f t="shared" si="41"/>
        <v>114422.2</v>
      </c>
      <c r="L259" s="227">
        <v>1.68</v>
      </c>
      <c r="M259" s="191">
        <v>1</v>
      </c>
      <c r="N259" s="191">
        <v>111115.2</v>
      </c>
      <c r="O259" s="191"/>
      <c r="P259" s="191"/>
      <c r="Q259" s="227">
        <f t="shared" si="42"/>
        <v>111115.2</v>
      </c>
      <c r="R259" s="227">
        <f t="shared" si="43"/>
        <v>0</v>
      </c>
      <c r="S259" s="227">
        <f t="shared" si="43"/>
        <v>3307</v>
      </c>
      <c r="T259" s="227">
        <f t="shared" si="43"/>
        <v>0</v>
      </c>
      <c r="U259" s="227">
        <f t="shared" si="43"/>
        <v>0</v>
      </c>
      <c r="V259" s="227">
        <f t="shared" si="44"/>
        <v>3307</v>
      </c>
      <c r="W259" s="1561">
        <v>2</v>
      </c>
      <c r="X259" s="1560">
        <v>1.79</v>
      </c>
      <c r="Y259" s="191">
        <v>1</v>
      </c>
      <c r="Z259" s="191">
        <v>118390.6</v>
      </c>
      <c r="AA259" s="191"/>
      <c r="AB259" s="191"/>
      <c r="AC259" s="227">
        <f t="shared" si="45"/>
        <v>118390.6</v>
      </c>
      <c r="AD259" s="1561">
        <v>3</v>
      </c>
      <c r="AE259" s="1560">
        <v>1.84</v>
      </c>
      <c r="AF259" s="191">
        <v>1</v>
      </c>
      <c r="AG259" s="191">
        <v>121697.60000000001</v>
      </c>
      <c r="AH259" s="191"/>
      <c r="AI259" s="191"/>
      <c r="AJ259" s="227">
        <f t="shared" si="46"/>
        <v>121697.60000000001</v>
      </c>
    </row>
    <row r="260" spans="1:36" ht="17.25" x14ac:dyDescent="0.25">
      <c r="A260" s="208">
        <v>8</v>
      </c>
      <c r="B260" s="124" t="s">
        <v>5038</v>
      </c>
      <c r="C260" s="1524" t="s">
        <v>5039</v>
      </c>
      <c r="D260" s="1525" t="s">
        <v>4768</v>
      </c>
      <c r="E260" s="1531">
        <v>2</v>
      </c>
      <c r="F260" s="227">
        <v>1.79</v>
      </c>
      <c r="G260" s="191">
        <v>1</v>
      </c>
      <c r="H260" s="191">
        <v>118390.6</v>
      </c>
      <c r="I260" s="191"/>
      <c r="J260" s="191"/>
      <c r="K260" s="227">
        <f t="shared" si="41"/>
        <v>118390.6</v>
      </c>
      <c r="L260" s="227">
        <v>1.73</v>
      </c>
      <c r="M260" s="191">
        <v>1</v>
      </c>
      <c r="N260" s="191">
        <v>114422.2</v>
      </c>
      <c r="O260" s="191"/>
      <c r="P260" s="191"/>
      <c r="Q260" s="227">
        <f t="shared" si="42"/>
        <v>114422.2</v>
      </c>
      <c r="R260" s="227">
        <f t="shared" si="43"/>
        <v>0</v>
      </c>
      <c r="S260" s="227">
        <f t="shared" si="43"/>
        <v>3968.4000000000087</v>
      </c>
      <c r="T260" s="227">
        <f t="shared" si="43"/>
        <v>0</v>
      </c>
      <c r="U260" s="227">
        <f t="shared" si="43"/>
        <v>0</v>
      </c>
      <c r="V260" s="227">
        <f t="shared" si="44"/>
        <v>3968.4000000000087</v>
      </c>
      <c r="W260" s="1561">
        <v>3</v>
      </c>
      <c r="X260" s="1560">
        <v>1.84</v>
      </c>
      <c r="Y260" s="191">
        <v>1</v>
      </c>
      <c r="Z260" s="191">
        <v>121697.60000000001</v>
      </c>
      <c r="AA260" s="191"/>
      <c r="AB260" s="191"/>
      <c r="AC260" s="227">
        <f t="shared" si="45"/>
        <v>121697.60000000001</v>
      </c>
      <c r="AD260" s="1561">
        <v>4</v>
      </c>
      <c r="AE260" s="1560">
        <v>1.9</v>
      </c>
      <c r="AF260" s="191">
        <v>1</v>
      </c>
      <c r="AG260" s="191">
        <v>125666</v>
      </c>
      <c r="AH260" s="191"/>
      <c r="AI260" s="191"/>
      <c r="AJ260" s="227">
        <f t="shared" si="46"/>
        <v>125666</v>
      </c>
    </row>
    <row r="261" spans="1:36" ht="17.25" x14ac:dyDescent="0.25">
      <c r="A261" s="208">
        <v>9</v>
      </c>
      <c r="B261" s="124" t="s">
        <v>5040</v>
      </c>
      <c r="C261" s="1524" t="s">
        <v>5039</v>
      </c>
      <c r="D261" s="1525" t="s">
        <v>4768</v>
      </c>
      <c r="E261" s="1531">
        <v>20</v>
      </c>
      <c r="F261" s="227">
        <v>2.2799999999999998</v>
      </c>
      <c r="G261" s="191">
        <v>1</v>
      </c>
      <c r="H261" s="191">
        <v>150799.19999999998</v>
      </c>
      <c r="I261" s="191"/>
      <c r="J261" s="191"/>
      <c r="K261" s="227">
        <f t="shared" si="41"/>
        <v>150799.19999999998</v>
      </c>
      <c r="L261" s="227">
        <v>2.2799999999999998</v>
      </c>
      <c r="M261" s="191">
        <v>1</v>
      </c>
      <c r="N261" s="191">
        <v>150799.19999999998</v>
      </c>
      <c r="O261" s="191"/>
      <c r="P261" s="191"/>
      <c r="Q261" s="227">
        <f t="shared" si="42"/>
        <v>150799.19999999998</v>
      </c>
      <c r="R261" s="227">
        <f t="shared" si="43"/>
        <v>0</v>
      </c>
      <c r="S261" s="227">
        <f t="shared" si="43"/>
        <v>0</v>
      </c>
      <c r="T261" s="227">
        <f t="shared" si="43"/>
        <v>0</v>
      </c>
      <c r="U261" s="227">
        <f t="shared" si="43"/>
        <v>0</v>
      </c>
      <c r="V261" s="227">
        <f t="shared" si="44"/>
        <v>0</v>
      </c>
      <c r="W261" s="1561">
        <v>21</v>
      </c>
      <c r="X261" s="1560">
        <v>2.2799999999999998</v>
      </c>
      <c r="Y261" s="191">
        <v>1</v>
      </c>
      <c r="Z261" s="191">
        <v>150799.19999999998</v>
      </c>
      <c r="AA261" s="191"/>
      <c r="AB261" s="191"/>
      <c r="AC261" s="227">
        <f t="shared" si="45"/>
        <v>150799.19999999998</v>
      </c>
      <c r="AD261" s="1561">
        <v>22</v>
      </c>
      <c r="AE261" s="1560">
        <v>2.2799999999999998</v>
      </c>
      <c r="AF261" s="191">
        <v>1</v>
      </c>
      <c r="AG261" s="191">
        <v>150799.19999999998</v>
      </c>
      <c r="AH261" s="191"/>
      <c r="AI261" s="191"/>
      <c r="AJ261" s="227">
        <f t="shared" si="46"/>
        <v>150799.19999999998</v>
      </c>
    </row>
    <row r="262" spans="1:36" ht="17.25" x14ac:dyDescent="0.25">
      <c r="A262" s="208">
        <v>10</v>
      </c>
      <c r="B262" s="124" t="s">
        <v>5041</v>
      </c>
      <c r="C262" s="1524" t="s">
        <v>5039</v>
      </c>
      <c r="D262" s="1525" t="s">
        <v>4768</v>
      </c>
      <c r="E262" s="1531">
        <v>6</v>
      </c>
      <c r="F262" s="227">
        <v>1.96</v>
      </c>
      <c r="G262" s="191">
        <v>1</v>
      </c>
      <c r="H262" s="191">
        <v>129634.4</v>
      </c>
      <c r="I262" s="191"/>
      <c r="J262" s="191"/>
      <c r="K262" s="227">
        <f t="shared" si="41"/>
        <v>129634.4</v>
      </c>
      <c r="L262" s="227">
        <v>1.9</v>
      </c>
      <c r="M262" s="191">
        <v>1</v>
      </c>
      <c r="N262" s="191">
        <v>125666</v>
      </c>
      <c r="O262" s="191"/>
      <c r="P262" s="191"/>
      <c r="Q262" s="227">
        <f t="shared" si="42"/>
        <v>125666</v>
      </c>
      <c r="R262" s="227">
        <f t="shared" si="43"/>
        <v>0</v>
      </c>
      <c r="S262" s="227">
        <f t="shared" si="43"/>
        <v>3968.3999999999942</v>
      </c>
      <c r="T262" s="227">
        <f t="shared" si="43"/>
        <v>0</v>
      </c>
      <c r="U262" s="227">
        <f t="shared" si="43"/>
        <v>0</v>
      </c>
      <c r="V262" s="227">
        <f t="shared" si="44"/>
        <v>3968.3999999999942</v>
      </c>
      <c r="W262" s="1561">
        <v>7</v>
      </c>
      <c r="X262" s="1560">
        <v>1.96</v>
      </c>
      <c r="Y262" s="191">
        <v>1</v>
      </c>
      <c r="Z262" s="191">
        <v>129634.4</v>
      </c>
      <c r="AA262" s="191"/>
      <c r="AB262" s="191"/>
      <c r="AC262" s="227">
        <f t="shared" si="45"/>
        <v>129634.4</v>
      </c>
      <c r="AD262" s="1561">
        <v>8</v>
      </c>
      <c r="AE262" s="1560">
        <v>2.02</v>
      </c>
      <c r="AF262" s="191">
        <v>1</v>
      </c>
      <c r="AG262" s="191">
        <v>133602.79999999999</v>
      </c>
      <c r="AH262" s="191"/>
      <c r="AI262" s="191"/>
      <c r="AJ262" s="227">
        <f t="shared" si="46"/>
        <v>133602.79999999999</v>
      </c>
    </row>
    <row r="263" spans="1:36" ht="17.25" x14ac:dyDescent="0.25">
      <c r="A263" s="208">
        <v>11</v>
      </c>
      <c r="B263" s="124" t="s">
        <v>5042</v>
      </c>
      <c r="C263" s="1524" t="s">
        <v>5039</v>
      </c>
      <c r="D263" s="1525" t="s">
        <v>4768</v>
      </c>
      <c r="E263" s="1531">
        <v>3</v>
      </c>
      <c r="F263" s="227">
        <v>1.84</v>
      </c>
      <c r="G263" s="191">
        <v>1</v>
      </c>
      <c r="H263" s="191">
        <v>121697.60000000001</v>
      </c>
      <c r="I263" s="191"/>
      <c r="J263" s="191"/>
      <c r="K263" s="227">
        <f t="shared" si="41"/>
        <v>121697.60000000001</v>
      </c>
      <c r="L263" s="227">
        <v>1.79</v>
      </c>
      <c r="M263" s="191">
        <v>1</v>
      </c>
      <c r="N263" s="191">
        <v>118390.6</v>
      </c>
      <c r="O263" s="191"/>
      <c r="P263" s="191"/>
      <c r="Q263" s="227">
        <f t="shared" si="42"/>
        <v>118390.6</v>
      </c>
      <c r="R263" s="227">
        <f t="shared" si="43"/>
        <v>0</v>
      </c>
      <c r="S263" s="227">
        <f t="shared" si="43"/>
        <v>3307</v>
      </c>
      <c r="T263" s="227">
        <f t="shared" si="43"/>
        <v>0</v>
      </c>
      <c r="U263" s="227">
        <f t="shared" si="43"/>
        <v>0</v>
      </c>
      <c r="V263" s="227">
        <f t="shared" si="44"/>
        <v>3307</v>
      </c>
      <c r="W263" s="1561">
        <v>4</v>
      </c>
      <c r="X263" s="1560">
        <v>1.9</v>
      </c>
      <c r="Y263" s="191">
        <v>1</v>
      </c>
      <c r="Z263" s="191">
        <v>125666</v>
      </c>
      <c r="AA263" s="191"/>
      <c r="AB263" s="191"/>
      <c r="AC263" s="227">
        <f t="shared" si="45"/>
        <v>125666</v>
      </c>
      <c r="AD263" s="1561">
        <v>5</v>
      </c>
      <c r="AE263" s="1560">
        <v>1.9</v>
      </c>
      <c r="AF263" s="191">
        <v>1</v>
      </c>
      <c r="AG263" s="191">
        <v>125666</v>
      </c>
      <c r="AH263" s="191"/>
      <c r="AI263" s="191"/>
      <c r="AJ263" s="227">
        <f t="shared" si="46"/>
        <v>125666</v>
      </c>
    </row>
    <row r="264" spans="1:36" ht="17.25" x14ac:dyDescent="0.25">
      <c r="A264" s="208">
        <v>12</v>
      </c>
      <c r="B264" s="124" t="s">
        <v>5043</v>
      </c>
      <c r="C264" s="1524" t="s">
        <v>5039</v>
      </c>
      <c r="D264" s="1525" t="s">
        <v>4768</v>
      </c>
      <c r="E264" s="1531">
        <v>5</v>
      </c>
      <c r="F264" s="227">
        <v>1.9</v>
      </c>
      <c r="G264" s="191">
        <v>1</v>
      </c>
      <c r="H264" s="191">
        <v>125666</v>
      </c>
      <c r="I264" s="191"/>
      <c r="J264" s="191"/>
      <c r="K264" s="227">
        <f t="shared" si="41"/>
        <v>125666</v>
      </c>
      <c r="L264" s="227">
        <v>1.9</v>
      </c>
      <c r="M264" s="191">
        <v>1</v>
      </c>
      <c r="N264" s="191">
        <v>125666</v>
      </c>
      <c r="O264" s="191"/>
      <c r="P264" s="191"/>
      <c r="Q264" s="227">
        <f t="shared" si="42"/>
        <v>125666</v>
      </c>
      <c r="R264" s="227">
        <f t="shared" si="43"/>
        <v>0</v>
      </c>
      <c r="S264" s="227">
        <f t="shared" si="43"/>
        <v>0</v>
      </c>
      <c r="T264" s="227">
        <f t="shared" si="43"/>
        <v>0</v>
      </c>
      <c r="U264" s="227">
        <f t="shared" si="43"/>
        <v>0</v>
      </c>
      <c r="V264" s="227">
        <f t="shared" si="44"/>
        <v>0</v>
      </c>
      <c r="W264" s="1561">
        <v>6</v>
      </c>
      <c r="X264" s="1560">
        <v>1.96</v>
      </c>
      <c r="Y264" s="191">
        <v>1</v>
      </c>
      <c r="Z264" s="191">
        <v>129634.4</v>
      </c>
      <c r="AA264" s="191"/>
      <c r="AB264" s="191"/>
      <c r="AC264" s="227">
        <f t="shared" si="45"/>
        <v>129634.4</v>
      </c>
      <c r="AD264" s="1561">
        <v>7</v>
      </c>
      <c r="AE264" s="1560">
        <v>1.96</v>
      </c>
      <c r="AF264" s="191">
        <v>1</v>
      </c>
      <c r="AG264" s="191">
        <v>129634.4</v>
      </c>
      <c r="AH264" s="191"/>
      <c r="AI264" s="191"/>
      <c r="AJ264" s="227">
        <f t="shared" si="46"/>
        <v>129634.4</v>
      </c>
    </row>
    <row r="265" spans="1:36" ht="17.25" x14ac:dyDescent="0.25">
      <c r="A265" s="208">
        <v>13</v>
      </c>
      <c r="B265" s="124" t="s">
        <v>5044</v>
      </c>
      <c r="C265" s="1524" t="s">
        <v>5039</v>
      </c>
      <c r="D265" s="1525" t="s">
        <v>4768</v>
      </c>
      <c r="E265" s="1531">
        <v>3</v>
      </c>
      <c r="F265" s="227">
        <v>1.84</v>
      </c>
      <c r="G265" s="191">
        <v>1</v>
      </c>
      <c r="H265" s="191">
        <v>121697.60000000001</v>
      </c>
      <c r="I265" s="191"/>
      <c r="J265" s="191"/>
      <c r="K265" s="227">
        <f t="shared" si="41"/>
        <v>121697.60000000001</v>
      </c>
      <c r="L265" s="227">
        <v>1.79</v>
      </c>
      <c r="M265" s="191">
        <v>1</v>
      </c>
      <c r="N265" s="191">
        <v>118390.6</v>
      </c>
      <c r="O265" s="191"/>
      <c r="P265" s="191"/>
      <c r="Q265" s="227">
        <f t="shared" si="42"/>
        <v>118390.6</v>
      </c>
      <c r="R265" s="227">
        <f t="shared" si="43"/>
        <v>0</v>
      </c>
      <c r="S265" s="227">
        <f t="shared" si="43"/>
        <v>3307</v>
      </c>
      <c r="T265" s="227">
        <f t="shared" si="43"/>
        <v>0</v>
      </c>
      <c r="U265" s="227">
        <f t="shared" si="43"/>
        <v>0</v>
      </c>
      <c r="V265" s="227">
        <f t="shared" si="44"/>
        <v>3307</v>
      </c>
      <c r="W265" s="1561">
        <v>4</v>
      </c>
      <c r="X265" s="1560">
        <v>1.9</v>
      </c>
      <c r="Y265" s="191">
        <v>1</v>
      </c>
      <c r="Z265" s="191">
        <v>125666</v>
      </c>
      <c r="AA265" s="191"/>
      <c r="AB265" s="191"/>
      <c r="AC265" s="227">
        <f t="shared" si="45"/>
        <v>125666</v>
      </c>
      <c r="AD265" s="1561">
        <v>5</v>
      </c>
      <c r="AE265" s="1560">
        <v>1.9</v>
      </c>
      <c r="AF265" s="191">
        <v>1</v>
      </c>
      <c r="AG265" s="191">
        <v>125666</v>
      </c>
      <c r="AH265" s="191"/>
      <c r="AI265" s="191"/>
      <c r="AJ265" s="227">
        <f t="shared" si="46"/>
        <v>125666</v>
      </c>
    </row>
    <row r="266" spans="1:36" ht="17.25" x14ac:dyDescent="0.25">
      <c r="A266" s="208">
        <v>14</v>
      </c>
      <c r="B266" s="124" t="s">
        <v>5045</v>
      </c>
      <c r="C266" s="1524" t="s">
        <v>5039</v>
      </c>
      <c r="D266" s="1525" t="s">
        <v>4768</v>
      </c>
      <c r="E266" s="1531">
        <v>3</v>
      </c>
      <c r="F266" s="227">
        <v>1.84</v>
      </c>
      <c r="G266" s="191">
        <v>1</v>
      </c>
      <c r="H266" s="191">
        <v>121697.60000000001</v>
      </c>
      <c r="I266" s="191"/>
      <c r="J266" s="191"/>
      <c r="K266" s="227">
        <f t="shared" si="41"/>
        <v>121697.60000000001</v>
      </c>
      <c r="L266" s="227">
        <v>1.79</v>
      </c>
      <c r="M266" s="191">
        <v>1</v>
      </c>
      <c r="N266" s="191">
        <v>118390.6</v>
      </c>
      <c r="O266" s="191"/>
      <c r="P266" s="191"/>
      <c r="Q266" s="227">
        <f t="shared" si="42"/>
        <v>118390.6</v>
      </c>
      <c r="R266" s="227">
        <f t="shared" si="43"/>
        <v>0</v>
      </c>
      <c r="S266" s="227">
        <f t="shared" si="43"/>
        <v>3307</v>
      </c>
      <c r="T266" s="227">
        <f t="shared" si="43"/>
        <v>0</v>
      </c>
      <c r="U266" s="227">
        <f t="shared" si="43"/>
        <v>0</v>
      </c>
      <c r="V266" s="227">
        <f t="shared" si="44"/>
        <v>3307</v>
      </c>
      <c r="W266" s="1561">
        <v>4</v>
      </c>
      <c r="X266" s="1560">
        <v>1.9</v>
      </c>
      <c r="Y266" s="191">
        <v>1</v>
      </c>
      <c r="Z266" s="191">
        <v>125666</v>
      </c>
      <c r="AA266" s="191"/>
      <c r="AB266" s="191"/>
      <c r="AC266" s="227">
        <f t="shared" si="45"/>
        <v>125666</v>
      </c>
      <c r="AD266" s="1561">
        <v>5</v>
      </c>
      <c r="AE266" s="1560">
        <v>1.9</v>
      </c>
      <c r="AF266" s="191">
        <v>1</v>
      </c>
      <c r="AG266" s="191">
        <v>125666</v>
      </c>
      <c r="AH266" s="191"/>
      <c r="AI266" s="191"/>
      <c r="AJ266" s="227">
        <f t="shared" si="46"/>
        <v>125666</v>
      </c>
    </row>
    <row r="267" spans="1:36" ht="17.25" x14ac:dyDescent="0.25">
      <c r="A267" s="208">
        <v>15</v>
      </c>
      <c r="B267" s="124" t="s">
        <v>5046</v>
      </c>
      <c r="C267" s="1524" t="s">
        <v>5039</v>
      </c>
      <c r="D267" s="1525" t="s">
        <v>4768</v>
      </c>
      <c r="E267" s="1531">
        <v>12</v>
      </c>
      <c r="F267" s="227">
        <v>2.08</v>
      </c>
      <c r="G267" s="191">
        <v>1</v>
      </c>
      <c r="H267" s="191">
        <v>137571.20000000001</v>
      </c>
      <c r="I267" s="191"/>
      <c r="J267" s="191"/>
      <c r="K267" s="227">
        <f t="shared" si="41"/>
        <v>137571.20000000001</v>
      </c>
      <c r="L267" s="227">
        <v>2.08</v>
      </c>
      <c r="M267" s="191">
        <v>1</v>
      </c>
      <c r="N267" s="191">
        <v>137571.20000000001</v>
      </c>
      <c r="O267" s="191"/>
      <c r="P267" s="191"/>
      <c r="Q267" s="227">
        <f t="shared" si="42"/>
        <v>137571.20000000001</v>
      </c>
      <c r="R267" s="227">
        <f t="shared" si="43"/>
        <v>0</v>
      </c>
      <c r="S267" s="227">
        <f t="shared" si="43"/>
        <v>0</v>
      </c>
      <c r="T267" s="227">
        <f t="shared" si="43"/>
        <v>0</v>
      </c>
      <c r="U267" s="227">
        <f t="shared" si="43"/>
        <v>0</v>
      </c>
      <c r="V267" s="227">
        <f t="shared" si="44"/>
        <v>0</v>
      </c>
      <c r="W267" s="1561">
        <v>13</v>
      </c>
      <c r="X267" s="1560">
        <v>2.14</v>
      </c>
      <c r="Y267" s="191">
        <v>1</v>
      </c>
      <c r="Z267" s="191">
        <v>141539.6</v>
      </c>
      <c r="AA267" s="191"/>
      <c r="AB267" s="191"/>
      <c r="AC267" s="227">
        <f t="shared" si="45"/>
        <v>141539.6</v>
      </c>
      <c r="AD267" s="1561">
        <v>14</v>
      </c>
      <c r="AE267" s="1560">
        <v>2.14</v>
      </c>
      <c r="AF267" s="191">
        <v>1</v>
      </c>
      <c r="AG267" s="191">
        <v>141539.6</v>
      </c>
      <c r="AH267" s="191"/>
      <c r="AI267" s="191"/>
      <c r="AJ267" s="227">
        <f t="shared" si="46"/>
        <v>141539.6</v>
      </c>
    </row>
    <row r="268" spans="1:36" ht="17.25" x14ac:dyDescent="0.25">
      <c r="A268" s="208">
        <v>16</v>
      </c>
      <c r="B268" s="124" t="s">
        <v>5047</v>
      </c>
      <c r="C268" s="1524" t="s">
        <v>5039</v>
      </c>
      <c r="D268" s="1525" t="s">
        <v>4768</v>
      </c>
      <c r="E268" s="1531">
        <v>4</v>
      </c>
      <c r="F268" s="227">
        <v>1.9</v>
      </c>
      <c r="G268" s="191">
        <v>1</v>
      </c>
      <c r="H268" s="191">
        <v>125666</v>
      </c>
      <c r="I268" s="191"/>
      <c r="J268" s="191"/>
      <c r="K268" s="227">
        <f t="shared" si="41"/>
        <v>125666</v>
      </c>
      <c r="L268" s="227">
        <v>1.84</v>
      </c>
      <c r="M268" s="191">
        <v>1</v>
      </c>
      <c r="N268" s="191">
        <v>121697.60000000001</v>
      </c>
      <c r="O268" s="191"/>
      <c r="P268" s="191"/>
      <c r="Q268" s="227">
        <f t="shared" si="42"/>
        <v>121697.60000000001</v>
      </c>
      <c r="R268" s="227">
        <f t="shared" si="43"/>
        <v>0</v>
      </c>
      <c r="S268" s="227">
        <f t="shared" si="43"/>
        <v>3968.3999999999942</v>
      </c>
      <c r="T268" s="227">
        <f t="shared" si="43"/>
        <v>0</v>
      </c>
      <c r="U268" s="227">
        <f t="shared" si="43"/>
        <v>0</v>
      </c>
      <c r="V268" s="227">
        <f t="shared" si="44"/>
        <v>3968.3999999999942</v>
      </c>
      <c r="W268" s="1561">
        <v>5</v>
      </c>
      <c r="X268" s="1560">
        <v>1.9</v>
      </c>
      <c r="Y268" s="191">
        <v>1</v>
      </c>
      <c r="Z268" s="191">
        <v>125666</v>
      </c>
      <c r="AA268" s="191"/>
      <c r="AB268" s="191"/>
      <c r="AC268" s="227">
        <f t="shared" si="45"/>
        <v>125666</v>
      </c>
      <c r="AD268" s="1561">
        <v>6</v>
      </c>
      <c r="AE268" s="1560">
        <v>1.96</v>
      </c>
      <c r="AF268" s="191">
        <v>1</v>
      </c>
      <c r="AG268" s="191">
        <v>129634.4</v>
      </c>
      <c r="AH268" s="191"/>
      <c r="AI268" s="191"/>
      <c r="AJ268" s="227">
        <f t="shared" si="46"/>
        <v>129634.4</v>
      </c>
    </row>
    <row r="269" spans="1:36" ht="17.25" x14ac:dyDescent="0.25">
      <c r="A269" s="208">
        <v>17</v>
      </c>
      <c r="B269" s="124" t="s">
        <v>5048</v>
      </c>
      <c r="C269" s="1524" t="s">
        <v>5039</v>
      </c>
      <c r="D269" s="1525" t="s">
        <v>4768</v>
      </c>
      <c r="E269" s="1531">
        <v>4</v>
      </c>
      <c r="F269" s="227">
        <v>1.9</v>
      </c>
      <c r="G269" s="191">
        <v>1</v>
      </c>
      <c r="H269" s="191">
        <v>125666</v>
      </c>
      <c r="I269" s="191"/>
      <c r="J269" s="191"/>
      <c r="K269" s="227">
        <f t="shared" si="41"/>
        <v>125666</v>
      </c>
      <c r="L269" s="227">
        <v>1.84</v>
      </c>
      <c r="M269" s="191">
        <v>1</v>
      </c>
      <c r="N269" s="191">
        <v>121697.60000000001</v>
      </c>
      <c r="O269" s="191"/>
      <c r="P269" s="191"/>
      <c r="Q269" s="227">
        <f t="shared" si="42"/>
        <v>121697.60000000001</v>
      </c>
      <c r="R269" s="227">
        <f t="shared" si="43"/>
        <v>0</v>
      </c>
      <c r="S269" s="227">
        <f t="shared" si="43"/>
        <v>3968.3999999999942</v>
      </c>
      <c r="T269" s="227">
        <f t="shared" si="43"/>
        <v>0</v>
      </c>
      <c r="U269" s="227">
        <f t="shared" si="43"/>
        <v>0</v>
      </c>
      <c r="V269" s="227">
        <f t="shared" si="44"/>
        <v>3968.3999999999942</v>
      </c>
      <c r="W269" s="1561">
        <v>5</v>
      </c>
      <c r="X269" s="1560">
        <v>1.9</v>
      </c>
      <c r="Y269" s="191">
        <v>1</v>
      </c>
      <c r="Z269" s="191">
        <v>125666</v>
      </c>
      <c r="AA269" s="191"/>
      <c r="AB269" s="191"/>
      <c r="AC269" s="227">
        <f t="shared" si="45"/>
        <v>125666</v>
      </c>
      <c r="AD269" s="1561">
        <v>6</v>
      </c>
      <c r="AE269" s="1560">
        <v>1.96</v>
      </c>
      <c r="AF269" s="191">
        <v>1</v>
      </c>
      <c r="AG269" s="191">
        <v>129634.4</v>
      </c>
      <c r="AH269" s="191"/>
      <c r="AI269" s="191"/>
      <c r="AJ269" s="227">
        <f t="shared" si="46"/>
        <v>129634.4</v>
      </c>
    </row>
    <row r="270" spans="1:36" ht="17.25" x14ac:dyDescent="0.25">
      <c r="A270" s="208">
        <v>18</v>
      </c>
      <c r="B270" s="124" t="s">
        <v>5049</v>
      </c>
      <c r="C270" s="1524" t="s">
        <v>5039</v>
      </c>
      <c r="D270" s="1525" t="s">
        <v>4768</v>
      </c>
      <c r="E270" s="1531">
        <v>20</v>
      </c>
      <c r="F270" s="227">
        <v>2.2799999999999998</v>
      </c>
      <c r="G270" s="191">
        <v>1</v>
      </c>
      <c r="H270" s="191">
        <v>150799.19999999998</v>
      </c>
      <c r="I270" s="191"/>
      <c r="J270" s="191"/>
      <c r="K270" s="227">
        <f t="shared" si="41"/>
        <v>150799.19999999998</v>
      </c>
      <c r="L270" s="227">
        <v>2.2799999999999998</v>
      </c>
      <c r="M270" s="191">
        <v>1</v>
      </c>
      <c r="N270" s="191">
        <v>150799.19999999998</v>
      </c>
      <c r="O270" s="191"/>
      <c r="P270" s="191"/>
      <c r="Q270" s="227">
        <f t="shared" si="42"/>
        <v>150799.19999999998</v>
      </c>
      <c r="R270" s="227">
        <f t="shared" si="43"/>
        <v>0</v>
      </c>
      <c r="S270" s="227">
        <f t="shared" si="43"/>
        <v>0</v>
      </c>
      <c r="T270" s="227">
        <f t="shared" si="43"/>
        <v>0</v>
      </c>
      <c r="U270" s="227">
        <f t="shared" si="43"/>
        <v>0</v>
      </c>
      <c r="V270" s="227">
        <f t="shared" si="44"/>
        <v>0</v>
      </c>
      <c r="W270" s="1561">
        <v>21</v>
      </c>
      <c r="X270" s="1560">
        <v>2.2799999999999998</v>
      </c>
      <c r="Y270" s="191">
        <v>1</v>
      </c>
      <c r="Z270" s="191">
        <v>150799.19999999998</v>
      </c>
      <c r="AA270" s="191"/>
      <c r="AB270" s="191"/>
      <c r="AC270" s="227">
        <f t="shared" si="45"/>
        <v>150799.19999999998</v>
      </c>
      <c r="AD270" s="1561">
        <v>22</v>
      </c>
      <c r="AE270" s="1560">
        <v>2.2799999999999998</v>
      </c>
      <c r="AF270" s="191">
        <v>1</v>
      </c>
      <c r="AG270" s="191">
        <v>150799.19999999998</v>
      </c>
      <c r="AH270" s="191"/>
      <c r="AI270" s="191"/>
      <c r="AJ270" s="227">
        <f t="shared" si="46"/>
        <v>150799.19999999998</v>
      </c>
    </row>
    <row r="271" spans="1:36" ht="17.25" x14ac:dyDescent="0.25">
      <c r="A271" s="208">
        <v>19</v>
      </c>
      <c r="B271" s="124" t="s">
        <v>5050</v>
      </c>
      <c r="C271" s="1524" t="s">
        <v>5039</v>
      </c>
      <c r="D271" s="1525" t="s">
        <v>4768</v>
      </c>
      <c r="E271" s="1531">
        <v>7</v>
      </c>
      <c r="F271" s="227">
        <v>1.96</v>
      </c>
      <c r="G271" s="191">
        <v>1</v>
      </c>
      <c r="H271" s="191">
        <v>129634.4</v>
      </c>
      <c r="I271" s="191"/>
      <c r="J271" s="191"/>
      <c r="K271" s="227">
        <f t="shared" si="41"/>
        <v>129634.4</v>
      </c>
      <c r="L271" s="227">
        <v>1.96</v>
      </c>
      <c r="M271" s="191">
        <v>1</v>
      </c>
      <c r="N271" s="191">
        <v>129634.4</v>
      </c>
      <c r="O271" s="191"/>
      <c r="P271" s="191"/>
      <c r="Q271" s="227">
        <f t="shared" si="42"/>
        <v>129634.4</v>
      </c>
      <c r="R271" s="227">
        <f t="shared" si="43"/>
        <v>0</v>
      </c>
      <c r="S271" s="227">
        <f t="shared" si="43"/>
        <v>0</v>
      </c>
      <c r="T271" s="227">
        <f t="shared" si="43"/>
        <v>0</v>
      </c>
      <c r="U271" s="227">
        <f t="shared" si="43"/>
        <v>0</v>
      </c>
      <c r="V271" s="227">
        <f t="shared" si="44"/>
        <v>0</v>
      </c>
      <c r="W271" s="1561">
        <v>8</v>
      </c>
      <c r="X271" s="1560">
        <v>2.02</v>
      </c>
      <c r="Y271" s="191">
        <v>1</v>
      </c>
      <c r="Z271" s="191">
        <v>133602.79999999999</v>
      </c>
      <c r="AA271" s="191"/>
      <c r="AB271" s="191"/>
      <c r="AC271" s="227">
        <f t="shared" si="45"/>
        <v>133602.79999999999</v>
      </c>
      <c r="AD271" s="1561">
        <v>9</v>
      </c>
      <c r="AE271" s="1560">
        <v>2.02</v>
      </c>
      <c r="AF271" s="191">
        <v>1</v>
      </c>
      <c r="AG271" s="191">
        <v>133602.79999999999</v>
      </c>
      <c r="AH271" s="191"/>
      <c r="AI271" s="191"/>
      <c r="AJ271" s="227">
        <f t="shared" si="46"/>
        <v>133602.79999999999</v>
      </c>
    </row>
    <row r="272" spans="1:36" ht="17.25" x14ac:dyDescent="0.25">
      <c r="A272" s="208">
        <v>20</v>
      </c>
      <c r="B272" s="124" t="s">
        <v>5051</v>
      </c>
      <c r="C272" s="1524" t="s">
        <v>5039</v>
      </c>
      <c r="D272" s="1525" t="s">
        <v>4768</v>
      </c>
      <c r="E272" s="1531">
        <v>20</v>
      </c>
      <c r="F272" s="227">
        <v>2.2799999999999998</v>
      </c>
      <c r="G272" s="191">
        <v>1</v>
      </c>
      <c r="H272" s="191">
        <v>150799.19999999998</v>
      </c>
      <c r="I272" s="191"/>
      <c r="J272" s="191">
        <v>7540</v>
      </c>
      <c r="K272" s="227">
        <f t="shared" si="41"/>
        <v>158339.19999999998</v>
      </c>
      <c r="L272" s="227">
        <v>2.2799999999999998</v>
      </c>
      <c r="M272" s="191">
        <v>1</v>
      </c>
      <c r="N272" s="191">
        <v>150799.19999999998</v>
      </c>
      <c r="O272" s="191"/>
      <c r="P272" s="191">
        <v>7540</v>
      </c>
      <c r="Q272" s="227">
        <f t="shared" si="42"/>
        <v>158339.19999999998</v>
      </c>
      <c r="R272" s="227">
        <f t="shared" si="43"/>
        <v>0</v>
      </c>
      <c r="S272" s="227">
        <f t="shared" si="43"/>
        <v>0</v>
      </c>
      <c r="T272" s="227">
        <f t="shared" si="43"/>
        <v>0</v>
      </c>
      <c r="U272" s="227">
        <f t="shared" si="43"/>
        <v>0</v>
      </c>
      <c r="V272" s="227">
        <f t="shared" si="44"/>
        <v>0</v>
      </c>
      <c r="W272" s="1561">
        <v>21</v>
      </c>
      <c r="X272" s="1560">
        <v>2.2799999999999998</v>
      </c>
      <c r="Y272" s="191">
        <v>1</v>
      </c>
      <c r="Z272" s="191">
        <v>150799.19999999998</v>
      </c>
      <c r="AA272" s="191"/>
      <c r="AB272" s="191">
        <v>7540</v>
      </c>
      <c r="AC272" s="227">
        <f t="shared" si="45"/>
        <v>158339.19999999998</v>
      </c>
      <c r="AD272" s="1561">
        <v>22</v>
      </c>
      <c r="AE272" s="1560">
        <v>2.2799999999999998</v>
      </c>
      <c r="AF272" s="191">
        <v>1</v>
      </c>
      <c r="AG272" s="191">
        <v>150799.19999999998</v>
      </c>
      <c r="AH272" s="191"/>
      <c r="AI272" s="191">
        <v>7540</v>
      </c>
      <c r="AJ272" s="227">
        <f t="shared" si="46"/>
        <v>158339.19999999998</v>
      </c>
    </row>
    <row r="273" spans="1:36" ht="17.25" x14ac:dyDescent="0.25">
      <c r="A273" s="208">
        <v>21</v>
      </c>
      <c r="B273" s="124" t="s">
        <v>5052</v>
      </c>
      <c r="C273" s="1524" t="s">
        <v>5039</v>
      </c>
      <c r="D273" s="1525" t="s">
        <v>4768</v>
      </c>
      <c r="E273" s="1531">
        <v>2</v>
      </c>
      <c r="F273" s="227">
        <v>1.79</v>
      </c>
      <c r="G273" s="191">
        <v>1</v>
      </c>
      <c r="H273" s="191">
        <v>118390.6</v>
      </c>
      <c r="I273" s="191"/>
      <c r="J273" s="191"/>
      <c r="K273" s="227">
        <f t="shared" si="41"/>
        <v>118390.6</v>
      </c>
      <c r="L273" s="227">
        <v>1.73</v>
      </c>
      <c r="M273" s="191">
        <v>1</v>
      </c>
      <c r="N273" s="191">
        <v>114422.2</v>
      </c>
      <c r="O273" s="191"/>
      <c r="P273" s="191"/>
      <c r="Q273" s="227">
        <f t="shared" si="42"/>
        <v>114422.2</v>
      </c>
      <c r="R273" s="227">
        <f t="shared" si="43"/>
        <v>0</v>
      </c>
      <c r="S273" s="227">
        <f t="shared" si="43"/>
        <v>3968.4000000000087</v>
      </c>
      <c r="T273" s="227">
        <f t="shared" si="43"/>
        <v>0</v>
      </c>
      <c r="U273" s="227">
        <f t="shared" si="43"/>
        <v>0</v>
      </c>
      <c r="V273" s="227">
        <f t="shared" si="44"/>
        <v>3968.4000000000087</v>
      </c>
      <c r="W273" s="1561">
        <v>3</v>
      </c>
      <c r="X273" s="1560">
        <v>1.84</v>
      </c>
      <c r="Y273" s="191">
        <v>1</v>
      </c>
      <c r="Z273" s="191">
        <v>121697.60000000001</v>
      </c>
      <c r="AA273" s="191"/>
      <c r="AB273" s="191"/>
      <c r="AC273" s="227">
        <f t="shared" si="45"/>
        <v>121697.60000000001</v>
      </c>
      <c r="AD273" s="1561">
        <v>4</v>
      </c>
      <c r="AE273" s="1560">
        <v>1.9</v>
      </c>
      <c r="AF273" s="191">
        <v>1</v>
      </c>
      <c r="AG273" s="191">
        <v>125666</v>
      </c>
      <c r="AH273" s="191"/>
      <c r="AI273" s="191"/>
      <c r="AJ273" s="227">
        <f t="shared" si="46"/>
        <v>125666</v>
      </c>
    </row>
    <row r="274" spans="1:36" ht="17.25" x14ac:dyDescent="0.25">
      <c r="A274" s="208">
        <v>22</v>
      </c>
      <c r="B274" s="124" t="s">
        <v>5053</v>
      </c>
      <c r="C274" s="1524" t="s">
        <v>5039</v>
      </c>
      <c r="D274" s="1525" t="s">
        <v>4768</v>
      </c>
      <c r="E274" s="1531">
        <v>3</v>
      </c>
      <c r="F274" s="227">
        <v>1.84</v>
      </c>
      <c r="G274" s="191">
        <v>1</v>
      </c>
      <c r="H274" s="191">
        <v>121697.60000000001</v>
      </c>
      <c r="I274" s="191"/>
      <c r="J274" s="191"/>
      <c r="K274" s="227">
        <f t="shared" si="41"/>
        <v>121697.60000000001</v>
      </c>
      <c r="L274" s="227">
        <v>1.79</v>
      </c>
      <c r="M274" s="191">
        <v>1</v>
      </c>
      <c r="N274" s="191">
        <v>118390.6</v>
      </c>
      <c r="O274" s="191"/>
      <c r="P274" s="191"/>
      <c r="Q274" s="227">
        <f t="shared" si="42"/>
        <v>118390.6</v>
      </c>
      <c r="R274" s="227">
        <f t="shared" si="43"/>
        <v>0</v>
      </c>
      <c r="S274" s="227">
        <f t="shared" si="43"/>
        <v>3307</v>
      </c>
      <c r="T274" s="227">
        <f t="shared" si="43"/>
        <v>0</v>
      </c>
      <c r="U274" s="227">
        <f t="shared" si="43"/>
        <v>0</v>
      </c>
      <c r="V274" s="227">
        <f t="shared" si="44"/>
        <v>3307</v>
      </c>
      <c r="W274" s="1561">
        <v>4</v>
      </c>
      <c r="X274" s="1560">
        <v>1.9</v>
      </c>
      <c r="Y274" s="191">
        <v>1</v>
      </c>
      <c r="Z274" s="191">
        <v>125666</v>
      </c>
      <c r="AA274" s="191"/>
      <c r="AB274" s="191"/>
      <c r="AC274" s="227">
        <f t="shared" si="45"/>
        <v>125666</v>
      </c>
      <c r="AD274" s="1561">
        <v>5</v>
      </c>
      <c r="AE274" s="1560">
        <v>1.9</v>
      </c>
      <c r="AF274" s="191">
        <v>1</v>
      </c>
      <c r="AG274" s="191">
        <v>125666</v>
      </c>
      <c r="AH274" s="191"/>
      <c r="AI274" s="191"/>
      <c r="AJ274" s="227">
        <f t="shared" si="46"/>
        <v>125666</v>
      </c>
    </row>
    <row r="275" spans="1:36" ht="17.25" x14ac:dyDescent="0.25">
      <c r="A275" s="208">
        <v>23</v>
      </c>
      <c r="B275" s="124" t="s">
        <v>5054</v>
      </c>
      <c r="C275" s="1524" t="s">
        <v>5039</v>
      </c>
      <c r="D275" s="1525" t="s">
        <v>4768</v>
      </c>
      <c r="E275" s="1531">
        <v>3</v>
      </c>
      <c r="F275" s="227">
        <v>1.84</v>
      </c>
      <c r="G275" s="191">
        <v>1</v>
      </c>
      <c r="H275" s="191">
        <v>121697.60000000001</v>
      </c>
      <c r="I275" s="191"/>
      <c r="J275" s="191"/>
      <c r="K275" s="227">
        <f t="shared" si="41"/>
        <v>121697.60000000001</v>
      </c>
      <c r="L275" s="227">
        <v>1.79</v>
      </c>
      <c r="M275" s="191">
        <v>1</v>
      </c>
      <c r="N275" s="191">
        <v>118390.6</v>
      </c>
      <c r="O275" s="191"/>
      <c r="P275" s="191"/>
      <c r="Q275" s="227">
        <f t="shared" si="42"/>
        <v>118390.6</v>
      </c>
      <c r="R275" s="227">
        <f t="shared" si="43"/>
        <v>0</v>
      </c>
      <c r="S275" s="227">
        <f t="shared" si="43"/>
        <v>3307</v>
      </c>
      <c r="T275" s="227">
        <f t="shared" si="43"/>
        <v>0</v>
      </c>
      <c r="U275" s="227">
        <f t="shared" si="43"/>
        <v>0</v>
      </c>
      <c r="V275" s="227">
        <f t="shared" si="44"/>
        <v>3307</v>
      </c>
      <c r="W275" s="1561">
        <v>4</v>
      </c>
      <c r="X275" s="1560">
        <v>1.9</v>
      </c>
      <c r="Y275" s="191">
        <v>1</v>
      </c>
      <c r="Z275" s="191">
        <v>125666</v>
      </c>
      <c r="AA275" s="191"/>
      <c r="AB275" s="191"/>
      <c r="AC275" s="227">
        <f t="shared" si="45"/>
        <v>125666</v>
      </c>
      <c r="AD275" s="1561">
        <v>5</v>
      </c>
      <c r="AE275" s="1560">
        <v>1.9</v>
      </c>
      <c r="AF275" s="191">
        <v>1</v>
      </c>
      <c r="AG275" s="191">
        <v>125666</v>
      </c>
      <c r="AH275" s="191"/>
      <c r="AI275" s="191"/>
      <c r="AJ275" s="227">
        <f t="shared" si="46"/>
        <v>125666</v>
      </c>
    </row>
    <row r="276" spans="1:36" ht="17.25" x14ac:dyDescent="0.25">
      <c r="A276" s="208">
        <v>24</v>
      </c>
      <c r="B276" s="124" t="s">
        <v>5055</v>
      </c>
      <c r="C276" s="1524" t="s">
        <v>4984</v>
      </c>
      <c r="D276" s="1525" t="s">
        <v>4971</v>
      </c>
      <c r="E276" s="1531">
        <v>14</v>
      </c>
      <c r="F276" s="227">
        <v>3.42</v>
      </c>
      <c r="G276" s="191">
        <v>1</v>
      </c>
      <c r="H276" s="191">
        <v>226198.8</v>
      </c>
      <c r="I276" s="191"/>
      <c r="J276" s="191">
        <v>11309.9</v>
      </c>
      <c r="K276" s="227">
        <f t="shared" si="41"/>
        <v>237508.69999999998</v>
      </c>
      <c r="L276" s="227">
        <v>3.42</v>
      </c>
      <c r="M276" s="191">
        <v>1</v>
      </c>
      <c r="N276" s="191">
        <v>226198.8</v>
      </c>
      <c r="O276" s="191"/>
      <c r="P276" s="191">
        <v>11309.9</v>
      </c>
      <c r="Q276" s="227">
        <f t="shared" si="42"/>
        <v>237508.69999999998</v>
      </c>
      <c r="R276" s="227">
        <f t="shared" si="43"/>
        <v>0</v>
      </c>
      <c r="S276" s="227">
        <f t="shared" si="43"/>
        <v>0</v>
      </c>
      <c r="T276" s="227">
        <f t="shared" si="43"/>
        <v>0</v>
      </c>
      <c r="U276" s="227">
        <f t="shared" si="43"/>
        <v>0</v>
      </c>
      <c r="V276" s="227">
        <f t="shared" si="44"/>
        <v>0</v>
      </c>
      <c r="W276" s="1561">
        <v>15</v>
      </c>
      <c r="X276" s="1560">
        <v>3.42</v>
      </c>
      <c r="Y276" s="191">
        <v>1</v>
      </c>
      <c r="Z276" s="191">
        <v>226198.8</v>
      </c>
      <c r="AA276" s="191"/>
      <c r="AB276" s="191">
        <v>11309.9</v>
      </c>
      <c r="AC276" s="227">
        <f t="shared" si="45"/>
        <v>237508.69999999998</v>
      </c>
      <c r="AD276" s="1561">
        <v>16</v>
      </c>
      <c r="AE276" s="1560">
        <v>3.53</v>
      </c>
      <c r="AF276" s="191">
        <v>1</v>
      </c>
      <c r="AG276" s="191">
        <v>233474.19999999998</v>
      </c>
      <c r="AH276" s="191"/>
      <c r="AI276" s="191">
        <v>11309.9</v>
      </c>
      <c r="AJ276" s="227">
        <f t="shared" si="46"/>
        <v>244784.09999999998</v>
      </c>
    </row>
    <row r="277" spans="1:36" ht="17.25" x14ac:dyDescent="0.25">
      <c r="A277" s="208">
        <v>25</v>
      </c>
      <c r="B277" s="124" t="s">
        <v>5056</v>
      </c>
      <c r="C277" s="1524" t="s">
        <v>4988</v>
      </c>
      <c r="D277" s="1525" t="s">
        <v>4989</v>
      </c>
      <c r="E277" s="1531">
        <v>5</v>
      </c>
      <c r="F277" s="227">
        <v>2.58</v>
      </c>
      <c r="G277" s="191">
        <v>1</v>
      </c>
      <c r="H277" s="191">
        <v>170641.2</v>
      </c>
      <c r="I277" s="191"/>
      <c r="J277" s="191"/>
      <c r="K277" s="227">
        <f t="shared" si="41"/>
        <v>170641.2</v>
      </c>
      <c r="L277" s="227">
        <v>2.58</v>
      </c>
      <c r="M277" s="191">
        <v>1</v>
      </c>
      <c r="N277" s="191">
        <v>170641.2</v>
      </c>
      <c r="O277" s="191"/>
      <c r="P277" s="191"/>
      <c r="Q277" s="227">
        <f t="shared" si="42"/>
        <v>170641.2</v>
      </c>
      <c r="R277" s="227">
        <f t="shared" si="43"/>
        <v>0</v>
      </c>
      <c r="S277" s="227">
        <f t="shared" si="43"/>
        <v>0</v>
      </c>
      <c r="T277" s="227">
        <f t="shared" si="43"/>
        <v>0</v>
      </c>
      <c r="U277" s="227">
        <f t="shared" si="43"/>
        <v>0</v>
      </c>
      <c r="V277" s="227">
        <f t="shared" si="44"/>
        <v>0</v>
      </c>
      <c r="W277" s="1561">
        <v>6</v>
      </c>
      <c r="X277" s="1560">
        <v>2.66</v>
      </c>
      <c r="Y277" s="191">
        <v>1</v>
      </c>
      <c r="Z277" s="191">
        <v>175932.40000000002</v>
      </c>
      <c r="AA277" s="191"/>
      <c r="AB277" s="191"/>
      <c r="AC277" s="227">
        <f t="shared" si="45"/>
        <v>175932.40000000002</v>
      </c>
      <c r="AD277" s="1561">
        <v>7</v>
      </c>
      <c r="AE277" s="1560">
        <v>2.66</v>
      </c>
      <c r="AF277" s="191">
        <v>1</v>
      </c>
      <c r="AG277" s="191">
        <v>175932.40000000002</v>
      </c>
      <c r="AH277" s="191"/>
      <c r="AI277" s="191"/>
      <c r="AJ277" s="227">
        <f t="shared" si="46"/>
        <v>175932.40000000002</v>
      </c>
    </row>
    <row r="278" spans="1:36" ht="17.25" x14ac:dyDescent="0.25">
      <c r="A278" s="208">
        <v>26</v>
      </c>
      <c r="B278" s="124" t="s">
        <v>5057</v>
      </c>
      <c r="C278" s="1524" t="s">
        <v>4993</v>
      </c>
      <c r="D278" s="1525" t="s">
        <v>4994</v>
      </c>
      <c r="E278" s="1531">
        <v>21</v>
      </c>
      <c r="F278" s="227">
        <v>1.95</v>
      </c>
      <c r="G278" s="191">
        <v>1</v>
      </c>
      <c r="H278" s="191">
        <v>128973</v>
      </c>
      <c r="I278" s="191"/>
      <c r="J278" s="191"/>
      <c r="K278" s="227">
        <f t="shared" si="41"/>
        <v>128973</v>
      </c>
      <c r="L278" s="227">
        <v>1.95</v>
      </c>
      <c r="M278" s="191">
        <v>1</v>
      </c>
      <c r="N278" s="191">
        <v>128973</v>
      </c>
      <c r="O278" s="191"/>
      <c r="P278" s="191"/>
      <c r="Q278" s="227">
        <f t="shared" si="42"/>
        <v>128973</v>
      </c>
      <c r="R278" s="227">
        <f t="shared" si="43"/>
        <v>0</v>
      </c>
      <c r="S278" s="227">
        <f t="shared" si="43"/>
        <v>0</v>
      </c>
      <c r="T278" s="227">
        <f t="shared" si="43"/>
        <v>0</v>
      </c>
      <c r="U278" s="227">
        <f t="shared" si="43"/>
        <v>0</v>
      </c>
      <c r="V278" s="227">
        <f t="shared" si="44"/>
        <v>0</v>
      </c>
      <c r="W278" s="1561">
        <v>22</v>
      </c>
      <c r="X278" s="1560">
        <v>1.95</v>
      </c>
      <c r="Y278" s="191">
        <v>1</v>
      </c>
      <c r="Z278" s="191">
        <v>128973</v>
      </c>
      <c r="AA278" s="191"/>
      <c r="AB278" s="191"/>
      <c r="AC278" s="227">
        <f t="shared" si="45"/>
        <v>128973</v>
      </c>
      <c r="AD278" s="1561">
        <v>23</v>
      </c>
      <c r="AE278" s="1560">
        <v>1.95</v>
      </c>
      <c r="AF278" s="191">
        <v>1</v>
      </c>
      <c r="AG278" s="191">
        <v>128973</v>
      </c>
      <c r="AH278" s="191"/>
      <c r="AI278" s="191"/>
      <c r="AJ278" s="227">
        <f t="shared" si="46"/>
        <v>128973</v>
      </c>
    </row>
    <row r="279" spans="1:36" ht="17.25" x14ac:dyDescent="0.25">
      <c r="A279" s="208">
        <v>27</v>
      </c>
      <c r="B279" s="124" t="s">
        <v>5058</v>
      </c>
      <c r="C279" s="1524" t="s">
        <v>4993</v>
      </c>
      <c r="D279" s="1525" t="s">
        <v>4994</v>
      </c>
      <c r="E279" s="1531">
        <v>8</v>
      </c>
      <c r="F279" s="227">
        <v>1.73</v>
      </c>
      <c r="G279" s="191">
        <v>1</v>
      </c>
      <c r="H279" s="191">
        <v>114422.2</v>
      </c>
      <c r="I279" s="191"/>
      <c r="J279" s="191">
        <v>5721.1100000000006</v>
      </c>
      <c r="K279" s="227">
        <f t="shared" si="41"/>
        <v>120143.31</v>
      </c>
      <c r="L279" s="227">
        <v>1.68</v>
      </c>
      <c r="M279" s="191">
        <v>1</v>
      </c>
      <c r="N279" s="191">
        <v>111115.2</v>
      </c>
      <c r="O279" s="191"/>
      <c r="P279" s="191">
        <v>5555.76</v>
      </c>
      <c r="Q279" s="227">
        <f t="shared" si="42"/>
        <v>116670.95999999999</v>
      </c>
      <c r="R279" s="227">
        <f t="shared" si="43"/>
        <v>0</v>
      </c>
      <c r="S279" s="227">
        <f t="shared" si="43"/>
        <v>3307</v>
      </c>
      <c r="T279" s="227">
        <f t="shared" si="43"/>
        <v>0</v>
      </c>
      <c r="U279" s="227">
        <f t="shared" si="43"/>
        <v>165.35000000000036</v>
      </c>
      <c r="V279" s="227">
        <f t="shared" si="44"/>
        <v>3472.3500000000004</v>
      </c>
      <c r="W279" s="1561">
        <v>9</v>
      </c>
      <c r="X279" s="1560">
        <v>1.73</v>
      </c>
      <c r="Y279" s="191">
        <v>1</v>
      </c>
      <c r="Z279" s="191">
        <v>114422.2</v>
      </c>
      <c r="AA279" s="191"/>
      <c r="AB279" s="191">
        <v>5721.1100000000006</v>
      </c>
      <c r="AC279" s="227">
        <f t="shared" si="45"/>
        <v>120143.31</v>
      </c>
      <c r="AD279" s="1561">
        <v>10</v>
      </c>
      <c r="AE279" s="1560">
        <v>1.79</v>
      </c>
      <c r="AF279" s="191">
        <v>1</v>
      </c>
      <c r="AG279" s="191">
        <v>118390.6</v>
      </c>
      <c r="AH279" s="191"/>
      <c r="AI279" s="191">
        <v>5919.5300000000007</v>
      </c>
      <c r="AJ279" s="227">
        <f t="shared" si="46"/>
        <v>124310.13</v>
      </c>
    </row>
    <row r="280" spans="1:36" ht="17.25" x14ac:dyDescent="0.25">
      <c r="A280" s="208">
        <v>28</v>
      </c>
      <c r="B280" s="124" t="s">
        <v>5059</v>
      </c>
      <c r="C280" s="1524" t="s">
        <v>4993</v>
      </c>
      <c r="D280" s="1525" t="s">
        <v>4994</v>
      </c>
      <c r="E280" s="1531">
        <v>16</v>
      </c>
      <c r="F280" s="227">
        <v>1.9</v>
      </c>
      <c r="G280" s="191">
        <v>1</v>
      </c>
      <c r="H280" s="191">
        <v>125666</v>
      </c>
      <c r="I280" s="191"/>
      <c r="J280" s="191"/>
      <c r="K280" s="227">
        <f t="shared" si="41"/>
        <v>125666</v>
      </c>
      <c r="L280" s="227">
        <v>1.84</v>
      </c>
      <c r="M280" s="191">
        <v>1</v>
      </c>
      <c r="N280" s="191">
        <v>121697.60000000001</v>
      </c>
      <c r="O280" s="191"/>
      <c r="P280" s="191"/>
      <c r="Q280" s="227">
        <f t="shared" si="42"/>
        <v>121697.60000000001</v>
      </c>
      <c r="R280" s="227">
        <f t="shared" si="43"/>
        <v>0</v>
      </c>
      <c r="S280" s="227">
        <f t="shared" si="43"/>
        <v>3968.3999999999942</v>
      </c>
      <c r="T280" s="227">
        <f t="shared" si="43"/>
        <v>0</v>
      </c>
      <c r="U280" s="227">
        <f t="shared" si="43"/>
        <v>0</v>
      </c>
      <c r="V280" s="227">
        <f t="shared" si="44"/>
        <v>3968.3999999999942</v>
      </c>
      <c r="W280" s="1561">
        <v>17</v>
      </c>
      <c r="X280" s="1560">
        <v>1.9</v>
      </c>
      <c r="Y280" s="191">
        <v>1</v>
      </c>
      <c r="Z280" s="191">
        <v>125666</v>
      </c>
      <c r="AA280" s="191"/>
      <c r="AB280" s="191"/>
      <c r="AC280" s="227">
        <f t="shared" si="45"/>
        <v>125666</v>
      </c>
      <c r="AD280" s="1561">
        <v>18</v>
      </c>
      <c r="AE280" s="1560">
        <v>1.9</v>
      </c>
      <c r="AF280" s="191">
        <v>1</v>
      </c>
      <c r="AG280" s="191">
        <v>125666</v>
      </c>
      <c r="AH280" s="191"/>
      <c r="AI280" s="191"/>
      <c r="AJ280" s="227">
        <f t="shared" si="46"/>
        <v>125666</v>
      </c>
    </row>
    <row r="281" spans="1:36" ht="17.25" x14ac:dyDescent="0.25">
      <c r="A281" s="208">
        <v>29</v>
      </c>
      <c r="B281" s="124" t="s">
        <v>5060</v>
      </c>
      <c r="C281" s="1524" t="s">
        <v>4993</v>
      </c>
      <c r="D281" s="1525" t="s">
        <v>4994</v>
      </c>
      <c r="E281" s="1531">
        <v>5</v>
      </c>
      <c r="F281" s="227">
        <v>1.63</v>
      </c>
      <c r="G281" s="191">
        <v>1</v>
      </c>
      <c r="H281" s="191">
        <v>107808.2</v>
      </c>
      <c r="I281" s="191"/>
      <c r="J281" s="191"/>
      <c r="K281" s="227">
        <f t="shared" si="41"/>
        <v>107808.2</v>
      </c>
      <c r="L281" s="227">
        <v>1.63</v>
      </c>
      <c r="M281" s="191">
        <v>1</v>
      </c>
      <c r="N281" s="191">
        <v>107808.2</v>
      </c>
      <c r="O281" s="191"/>
      <c r="P281" s="191"/>
      <c r="Q281" s="227">
        <f t="shared" si="42"/>
        <v>107808.2</v>
      </c>
      <c r="R281" s="227">
        <f t="shared" ref="R281:U297" si="47">G281-M281</f>
        <v>0</v>
      </c>
      <c r="S281" s="227">
        <f t="shared" si="47"/>
        <v>0</v>
      </c>
      <c r="T281" s="227">
        <f t="shared" si="47"/>
        <v>0</v>
      </c>
      <c r="U281" s="227">
        <f t="shared" si="47"/>
        <v>0</v>
      </c>
      <c r="V281" s="227">
        <f t="shared" si="44"/>
        <v>0</v>
      </c>
      <c r="W281" s="1561">
        <v>6</v>
      </c>
      <c r="X281" s="1560">
        <v>1.68</v>
      </c>
      <c r="Y281" s="191">
        <v>1</v>
      </c>
      <c r="Z281" s="191">
        <v>111115.2</v>
      </c>
      <c r="AA281" s="191"/>
      <c r="AB281" s="191"/>
      <c r="AC281" s="227">
        <f t="shared" si="45"/>
        <v>111115.2</v>
      </c>
      <c r="AD281" s="1561">
        <v>7</v>
      </c>
      <c r="AE281" s="1560">
        <v>1.68</v>
      </c>
      <c r="AF281" s="191">
        <v>1</v>
      </c>
      <c r="AG281" s="191">
        <v>111115.2</v>
      </c>
      <c r="AH281" s="191"/>
      <c r="AI281" s="191"/>
      <c r="AJ281" s="227">
        <f t="shared" si="46"/>
        <v>111115.2</v>
      </c>
    </row>
    <row r="282" spans="1:36" ht="17.25" x14ac:dyDescent="0.25">
      <c r="A282" s="208">
        <v>30</v>
      </c>
      <c r="B282" s="124" t="s">
        <v>5061</v>
      </c>
      <c r="C282" s="1524" t="s">
        <v>4993</v>
      </c>
      <c r="D282" s="1525" t="s">
        <v>4994</v>
      </c>
      <c r="E282" s="1531">
        <v>9</v>
      </c>
      <c r="F282" s="227">
        <v>1.73</v>
      </c>
      <c r="G282" s="191">
        <v>1</v>
      </c>
      <c r="H282" s="191">
        <v>114422.2</v>
      </c>
      <c r="I282" s="191"/>
      <c r="J282" s="191"/>
      <c r="K282" s="227">
        <f t="shared" si="41"/>
        <v>114422.2</v>
      </c>
      <c r="L282" s="227">
        <v>1.73</v>
      </c>
      <c r="M282" s="191">
        <v>1</v>
      </c>
      <c r="N282" s="191">
        <v>114422.2</v>
      </c>
      <c r="O282" s="191"/>
      <c r="P282" s="191"/>
      <c r="Q282" s="227">
        <f t="shared" si="42"/>
        <v>114422.2</v>
      </c>
      <c r="R282" s="227">
        <f t="shared" si="47"/>
        <v>0</v>
      </c>
      <c r="S282" s="227">
        <f t="shared" si="47"/>
        <v>0</v>
      </c>
      <c r="T282" s="227">
        <f t="shared" si="47"/>
        <v>0</v>
      </c>
      <c r="U282" s="227">
        <f t="shared" si="47"/>
        <v>0</v>
      </c>
      <c r="V282" s="227">
        <f t="shared" si="44"/>
        <v>0</v>
      </c>
      <c r="W282" s="1561">
        <v>10</v>
      </c>
      <c r="X282" s="1560">
        <v>1.79</v>
      </c>
      <c r="Y282" s="191">
        <v>1</v>
      </c>
      <c r="Z282" s="191">
        <v>118390.6</v>
      </c>
      <c r="AA282" s="191"/>
      <c r="AB282" s="191"/>
      <c r="AC282" s="227">
        <f t="shared" si="45"/>
        <v>118390.6</v>
      </c>
      <c r="AD282" s="1561">
        <v>11</v>
      </c>
      <c r="AE282" s="1560">
        <v>1.79</v>
      </c>
      <c r="AF282" s="191">
        <v>1</v>
      </c>
      <c r="AG282" s="191">
        <v>118390.6</v>
      </c>
      <c r="AH282" s="191"/>
      <c r="AI282" s="191"/>
      <c r="AJ282" s="227">
        <f t="shared" si="46"/>
        <v>118390.6</v>
      </c>
    </row>
    <row r="283" spans="1:36" ht="17.25" x14ac:dyDescent="0.25">
      <c r="A283" s="208">
        <v>31</v>
      </c>
      <c r="B283" s="124" t="s">
        <v>5062</v>
      </c>
      <c r="C283" s="1524" t="s">
        <v>4993</v>
      </c>
      <c r="D283" s="1525" t="s">
        <v>4994</v>
      </c>
      <c r="E283" s="1531">
        <v>8</v>
      </c>
      <c r="F283" s="227">
        <v>1.73</v>
      </c>
      <c r="G283" s="191">
        <v>1</v>
      </c>
      <c r="H283" s="191">
        <v>114422.2</v>
      </c>
      <c r="I283" s="191"/>
      <c r="J283" s="191"/>
      <c r="K283" s="227">
        <f t="shared" si="41"/>
        <v>114422.2</v>
      </c>
      <c r="L283" s="227">
        <v>1.68</v>
      </c>
      <c r="M283" s="191">
        <v>1</v>
      </c>
      <c r="N283" s="191">
        <v>111115.2</v>
      </c>
      <c r="O283" s="191"/>
      <c r="P283" s="191"/>
      <c r="Q283" s="227">
        <f t="shared" si="42"/>
        <v>111115.2</v>
      </c>
      <c r="R283" s="227">
        <f t="shared" si="47"/>
        <v>0</v>
      </c>
      <c r="S283" s="227">
        <f t="shared" si="47"/>
        <v>3307</v>
      </c>
      <c r="T283" s="227">
        <f t="shared" si="47"/>
        <v>0</v>
      </c>
      <c r="U283" s="227">
        <f t="shared" si="47"/>
        <v>0</v>
      </c>
      <c r="V283" s="227">
        <f t="shared" si="44"/>
        <v>3307</v>
      </c>
      <c r="W283" s="1561">
        <v>9</v>
      </c>
      <c r="X283" s="1560">
        <v>1.73</v>
      </c>
      <c r="Y283" s="191">
        <v>1</v>
      </c>
      <c r="Z283" s="191">
        <v>114422.2</v>
      </c>
      <c r="AA283" s="191"/>
      <c r="AB283" s="191"/>
      <c r="AC283" s="227">
        <f t="shared" si="45"/>
        <v>114422.2</v>
      </c>
      <c r="AD283" s="1561">
        <v>10</v>
      </c>
      <c r="AE283" s="1560">
        <v>1.79</v>
      </c>
      <c r="AF283" s="191">
        <v>1</v>
      </c>
      <c r="AG283" s="191">
        <v>118390.6</v>
      </c>
      <c r="AH283" s="191"/>
      <c r="AI283" s="191"/>
      <c r="AJ283" s="227">
        <f t="shared" si="46"/>
        <v>118390.6</v>
      </c>
    </row>
    <row r="284" spans="1:36" ht="17.25" x14ac:dyDescent="0.25">
      <c r="A284" s="208">
        <v>32</v>
      </c>
      <c r="B284" s="124" t="s">
        <v>5063</v>
      </c>
      <c r="C284" s="1524" t="s">
        <v>4979</v>
      </c>
      <c r="D284" s="1525" t="s">
        <v>4768</v>
      </c>
      <c r="E284" s="1531">
        <v>1</v>
      </c>
      <c r="F284" s="227">
        <v>1.73</v>
      </c>
      <c r="G284" s="191">
        <v>1</v>
      </c>
      <c r="H284" s="191">
        <v>114422.2</v>
      </c>
      <c r="I284" s="191"/>
      <c r="J284" s="191"/>
      <c r="K284" s="227">
        <f t="shared" si="41"/>
        <v>114422.2</v>
      </c>
      <c r="L284" s="227">
        <v>1.68</v>
      </c>
      <c r="M284" s="191">
        <v>1</v>
      </c>
      <c r="N284" s="191">
        <v>111115.2</v>
      </c>
      <c r="O284" s="191"/>
      <c r="P284" s="191"/>
      <c r="Q284" s="227">
        <f t="shared" si="42"/>
        <v>111115.2</v>
      </c>
      <c r="R284" s="227">
        <f t="shared" si="47"/>
        <v>0</v>
      </c>
      <c r="S284" s="227">
        <f t="shared" si="47"/>
        <v>3307</v>
      </c>
      <c r="T284" s="227">
        <f t="shared" si="47"/>
        <v>0</v>
      </c>
      <c r="U284" s="227">
        <f t="shared" si="47"/>
        <v>0</v>
      </c>
      <c r="V284" s="227">
        <f t="shared" si="44"/>
        <v>3307</v>
      </c>
      <c r="W284" s="1561">
        <v>2</v>
      </c>
      <c r="X284" s="1560">
        <v>1.79</v>
      </c>
      <c r="Y284" s="191">
        <v>1</v>
      </c>
      <c r="Z284" s="191">
        <v>118390.6</v>
      </c>
      <c r="AA284" s="191"/>
      <c r="AB284" s="191"/>
      <c r="AC284" s="227">
        <f t="shared" si="45"/>
        <v>118390.6</v>
      </c>
      <c r="AD284" s="1561">
        <v>3</v>
      </c>
      <c r="AE284" s="1560">
        <v>1.84</v>
      </c>
      <c r="AF284" s="191">
        <v>1</v>
      </c>
      <c r="AG284" s="191">
        <v>121697.60000000001</v>
      </c>
      <c r="AH284" s="191"/>
      <c r="AI284" s="191"/>
      <c r="AJ284" s="227">
        <f t="shared" si="46"/>
        <v>121697.60000000001</v>
      </c>
    </row>
    <row r="285" spans="1:36" ht="17.25" x14ac:dyDescent="0.25">
      <c r="A285" s="208">
        <v>33</v>
      </c>
      <c r="B285" s="124" t="s">
        <v>5064</v>
      </c>
      <c r="C285" s="1524" t="s">
        <v>4979</v>
      </c>
      <c r="D285" s="1525" t="s">
        <v>4768</v>
      </c>
      <c r="E285" s="1531">
        <v>9</v>
      </c>
      <c r="F285" s="227">
        <v>2.02</v>
      </c>
      <c r="G285" s="191">
        <v>1</v>
      </c>
      <c r="H285" s="191">
        <v>133602.79999999999</v>
      </c>
      <c r="I285" s="191"/>
      <c r="J285" s="191"/>
      <c r="K285" s="227">
        <f t="shared" si="41"/>
        <v>133602.79999999999</v>
      </c>
      <c r="L285" s="227">
        <v>2.02</v>
      </c>
      <c r="M285" s="191">
        <v>1</v>
      </c>
      <c r="N285" s="191">
        <v>133602.79999999999</v>
      </c>
      <c r="O285" s="191"/>
      <c r="P285" s="191"/>
      <c r="Q285" s="227">
        <f t="shared" si="42"/>
        <v>133602.79999999999</v>
      </c>
      <c r="R285" s="227">
        <f t="shared" si="47"/>
        <v>0</v>
      </c>
      <c r="S285" s="227">
        <f t="shared" si="47"/>
        <v>0</v>
      </c>
      <c r="T285" s="227">
        <f t="shared" si="47"/>
        <v>0</v>
      </c>
      <c r="U285" s="227">
        <f t="shared" si="47"/>
        <v>0</v>
      </c>
      <c r="V285" s="227">
        <f t="shared" si="44"/>
        <v>0</v>
      </c>
      <c r="W285" s="1561">
        <v>10</v>
      </c>
      <c r="X285" s="1560">
        <v>2.08</v>
      </c>
      <c r="Y285" s="191">
        <v>1</v>
      </c>
      <c r="Z285" s="191">
        <v>137571.20000000001</v>
      </c>
      <c r="AA285" s="191"/>
      <c r="AB285" s="191"/>
      <c r="AC285" s="227">
        <f t="shared" si="45"/>
        <v>137571.20000000001</v>
      </c>
      <c r="AD285" s="1561">
        <v>11</v>
      </c>
      <c r="AE285" s="1560">
        <v>2.08</v>
      </c>
      <c r="AF285" s="191">
        <v>1</v>
      </c>
      <c r="AG285" s="191">
        <v>137571.20000000001</v>
      </c>
      <c r="AH285" s="191"/>
      <c r="AI285" s="191"/>
      <c r="AJ285" s="227">
        <f t="shared" si="46"/>
        <v>137571.20000000001</v>
      </c>
    </row>
    <row r="286" spans="1:36" ht="17.25" x14ac:dyDescent="0.25">
      <c r="A286" s="208">
        <v>34</v>
      </c>
      <c r="B286" s="124" t="s">
        <v>5065</v>
      </c>
      <c r="C286" s="1524" t="s">
        <v>4979</v>
      </c>
      <c r="D286" s="1525" t="s">
        <v>4768</v>
      </c>
      <c r="E286" s="1531">
        <v>3</v>
      </c>
      <c r="F286" s="227">
        <v>1.84</v>
      </c>
      <c r="G286" s="191">
        <v>1</v>
      </c>
      <c r="H286" s="191">
        <v>121697.60000000001</v>
      </c>
      <c r="I286" s="191"/>
      <c r="J286" s="191"/>
      <c r="K286" s="227">
        <f t="shared" si="41"/>
        <v>121697.60000000001</v>
      </c>
      <c r="L286" s="227">
        <v>1.79</v>
      </c>
      <c r="M286" s="191">
        <v>1</v>
      </c>
      <c r="N286" s="191">
        <v>118390.6</v>
      </c>
      <c r="O286" s="191"/>
      <c r="P286" s="191"/>
      <c r="Q286" s="227">
        <f t="shared" si="42"/>
        <v>118390.6</v>
      </c>
      <c r="R286" s="227">
        <f t="shared" si="47"/>
        <v>0</v>
      </c>
      <c r="S286" s="227">
        <f t="shared" si="47"/>
        <v>3307</v>
      </c>
      <c r="T286" s="227">
        <f t="shared" si="47"/>
        <v>0</v>
      </c>
      <c r="U286" s="227">
        <f t="shared" si="47"/>
        <v>0</v>
      </c>
      <c r="V286" s="227">
        <f t="shared" si="44"/>
        <v>3307</v>
      </c>
      <c r="W286" s="1561">
        <v>4</v>
      </c>
      <c r="X286" s="1560">
        <v>1.9</v>
      </c>
      <c r="Y286" s="191">
        <v>1</v>
      </c>
      <c r="Z286" s="191">
        <v>125666</v>
      </c>
      <c r="AA286" s="191"/>
      <c r="AB286" s="191"/>
      <c r="AC286" s="227">
        <f t="shared" si="45"/>
        <v>125666</v>
      </c>
      <c r="AD286" s="1561">
        <v>5</v>
      </c>
      <c r="AE286" s="1560">
        <v>1.9</v>
      </c>
      <c r="AF286" s="191">
        <v>1</v>
      </c>
      <c r="AG286" s="191">
        <v>125666</v>
      </c>
      <c r="AH286" s="191"/>
      <c r="AI286" s="191"/>
      <c r="AJ286" s="227">
        <f t="shared" si="46"/>
        <v>125666</v>
      </c>
    </row>
    <row r="287" spans="1:36" ht="17.25" x14ac:dyDescent="0.25">
      <c r="A287" s="208">
        <v>35</v>
      </c>
      <c r="B287" s="124" t="s">
        <v>5066</v>
      </c>
      <c r="C287" s="1524" t="s">
        <v>4979</v>
      </c>
      <c r="D287" s="1525" t="s">
        <v>4768</v>
      </c>
      <c r="E287" s="1531">
        <v>13</v>
      </c>
      <c r="F287" s="227">
        <v>2.14</v>
      </c>
      <c r="G287" s="191">
        <v>1</v>
      </c>
      <c r="H287" s="191">
        <v>141539.6</v>
      </c>
      <c r="I287" s="191"/>
      <c r="J287" s="191"/>
      <c r="K287" s="227">
        <f t="shared" si="41"/>
        <v>141539.6</v>
      </c>
      <c r="L287" s="227">
        <v>2.08</v>
      </c>
      <c r="M287" s="191">
        <v>1</v>
      </c>
      <c r="N287" s="191">
        <v>137571.20000000001</v>
      </c>
      <c r="O287" s="191"/>
      <c r="P287" s="191"/>
      <c r="Q287" s="227">
        <f t="shared" si="42"/>
        <v>137571.20000000001</v>
      </c>
      <c r="R287" s="227">
        <f t="shared" si="47"/>
        <v>0</v>
      </c>
      <c r="S287" s="227">
        <f t="shared" si="47"/>
        <v>3968.3999999999942</v>
      </c>
      <c r="T287" s="227">
        <f t="shared" si="47"/>
        <v>0</v>
      </c>
      <c r="U287" s="227">
        <f t="shared" si="47"/>
        <v>0</v>
      </c>
      <c r="V287" s="227">
        <f t="shared" si="44"/>
        <v>3968.3999999999942</v>
      </c>
      <c r="W287" s="1561">
        <v>14</v>
      </c>
      <c r="X287" s="1560">
        <v>2.14</v>
      </c>
      <c r="Y287" s="191">
        <v>1</v>
      </c>
      <c r="Z287" s="191">
        <v>141539.6</v>
      </c>
      <c r="AA287" s="191"/>
      <c r="AB287" s="191"/>
      <c r="AC287" s="227">
        <f t="shared" si="45"/>
        <v>141539.6</v>
      </c>
      <c r="AD287" s="1561">
        <v>15</v>
      </c>
      <c r="AE287" s="1560">
        <v>2.14</v>
      </c>
      <c r="AF287" s="191">
        <v>1</v>
      </c>
      <c r="AG287" s="191">
        <v>141539.6</v>
      </c>
      <c r="AH287" s="191"/>
      <c r="AI287" s="191"/>
      <c r="AJ287" s="227">
        <f t="shared" si="46"/>
        <v>141539.6</v>
      </c>
    </row>
    <row r="288" spans="1:36" ht="17.25" x14ac:dyDescent="0.25">
      <c r="A288" s="208">
        <v>36</v>
      </c>
      <c r="B288" s="124" t="s">
        <v>5067</v>
      </c>
      <c r="C288" s="1524" t="s">
        <v>4979</v>
      </c>
      <c r="D288" s="1525" t="s">
        <v>4768</v>
      </c>
      <c r="E288" s="1531">
        <v>13</v>
      </c>
      <c r="F288" s="227">
        <v>2.14</v>
      </c>
      <c r="G288" s="191">
        <v>1</v>
      </c>
      <c r="H288" s="191">
        <v>141539.6</v>
      </c>
      <c r="I288" s="191"/>
      <c r="J288" s="191"/>
      <c r="K288" s="227">
        <f t="shared" si="41"/>
        <v>141539.6</v>
      </c>
      <c r="L288" s="227">
        <v>2.08</v>
      </c>
      <c r="M288" s="191">
        <v>1</v>
      </c>
      <c r="N288" s="191">
        <v>137571.20000000001</v>
      </c>
      <c r="O288" s="191"/>
      <c r="P288" s="191"/>
      <c r="Q288" s="227">
        <f t="shared" si="42"/>
        <v>137571.20000000001</v>
      </c>
      <c r="R288" s="227">
        <f t="shared" si="47"/>
        <v>0</v>
      </c>
      <c r="S288" s="227">
        <f t="shared" si="47"/>
        <v>3968.3999999999942</v>
      </c>
      <c r="T288" s="227">
        <f t="shared" si="47"/>
        <v>0</v>
      </c>
      <c r="U288" s="227">
        <f t="shared" si="47"/>
        <v>0</v>
      </c>
      <c r="V288" s="227">
        <f t="shared" si="44"/>
        <v>3968.3999999999942</v>
      </c>
      <c r="W288" s="1561">
        <v>14</v>
      </c>
      <c r="X288" s="1560">
        <v>2.14</v>
      </c>
      <c r="Y288" s="191">
        <v>1</v>
      </c>
      <c r="Z288" s="191">
        <v>141539.6</v>
      </c>
      <c r="AA288" s="191"/>
      <c r="AB288" s="191"/>
      <c r="AC288" s="227">
        <f t="shared" si="45"/>
        <v>141539.6</v>
      </c>
      <c r="AD288" s="1561">
        <v>15</v>
      </c>
      <c r="AE288" s="1560">
        <v>2.14</v>
      </c>
      <c r="AF288" s="191">
        <v>1</v>
      </c>
      <c r="AG288" s="191">
        <v>141539.6</v>
      </c>
      <c r="AH288" s="191"/>
      <c r="AI288" s="191"/>
      <c r="AJ288" s="227">
        <f t="shared" si="46"/>
        <v>141539.6</v>
      </c>
    </row>
    <row r="289" spans="1:36" ht="17.25" x14ac:dyDescent="0.25">
      <c r="A289" s="208">
        <v>37</v>
      </c>
      <c r="B289" s="124" t="s">
        <v>1429</v>
      </c>
      <c r="C289" s="1524" t="s">
        <v>5039</v>
      </c>
      <c r="D289" s="1525" t="s">
        <v>4768</v>
      </c>
      <c r="E289" s="1531">
        <v>1</v>
      </c>
      <c r="F289" s="227">
        <v>1.73</v>
      </c>
      <c r="G289" s="191">
        <v>1</v>
      </c>
      <c r="H289" s="191">
        <v>114422.2</v>
      </c>
      <c r="I289" s="191"/>
      <c r="J289" s="191"/>
      <c r="K289" s="227">
        <f t="shared" ref="K289:K296" si="48">H289+I289+J289</f>
        <v>114422.2</v>
      </c>
      <c r="L289" s="227">
        <v>1.84</v>
      </c>
      <c r="M289" s="191">
        <v>1</v>
      </c>
      <c r="N289" s="191">
        <v>121697.60000000001</v>
      </c>
      <c r="O289" s="191"/>
      <c r="P289" s="191"/>
      <c r="Q289" s="227">
        <f t="shared" ref="Q289:Q296" si="49">N289+O289+P289</f>
        <v>121697.60000000001</v>
      </c>
      <c r="R289" s="227">
        <f t="shared" si="47"/>
        <v>0</v>
      </c>
      <c r="S289" s="227">
        <f t="shared" si="47"/>
        <v>-7275.4000000000087</v>
      </c>
      <c r="T289" s="227">
        <f t="shared" si="47"/>
        <v>0</v>
      </c>
      <c r="U289" s="227">
        <f t="shared" si="47"/>
        <v>0</v>
      </c>
      <c r="V289" s="227">
        <f t="shared" ref="V289:V296" si="50">S289+T289+U289</f>
        <v>-7275.4000000000087</v>
      </c>
      <c r="W289" s="1561">
        <v>2</v>
      </c>
      <c r="X289" s="1560">
        <v>1.79</v>
      </c>
      <c r="Y289" s="191">
        <v>1</v>
      </c>
      <c r="Z289" s="191">
        <v>118390.6</v>
      </c>
      <c r="AA289" s="191"/>
      <c r="AB289" s="191"/>
      <c r="AC289" s="227">
        <f t="shared" ref="AC289:AC296" si="51">Z289+AA289+AB289</f>
        <v>118390.6</v>
      </c>
      <c r="AD289" s="1561">
        <v>3</v>
      </c>
      <c r="AE289" s="1560">
        <v>1.84</v>
      </c>
      <c r="AF289" s="191">
        <v>1</v>
      </c>
      <c r="AG289" s="191">
        <v>121697.60000000001</v>
      </c>
      <c r="AH289" s="191"/>
      <c r="AI289" s="191"/>
      <c r="AJ289" s="227">
        <f t="shared" ref="AJ289:AJ296" si="52">AG289+AH289+AI289</f>
        <v>121697.60000000001</v>
      </c>
    </row>
    <row r="290" spans="1:36" ht="17.25" x14ac:dyDescent="0.25">
      <c r="A290" s="208">
        <v>38</v>
      </c>
      <c r="B290" s="124" t="s">
        <v>1429</v>
      </c>
      <c r="C290" s="1524" t="s">
        <v>5039</v>
      </c>
      <c r="D290" s="1525" t="s">
        <v>4768</v>
      </c>
      <c r="E290" s="1531">
        <v>1</v>
      </c>
      <c r="F290" s="227">
        <v>1.73</v>
      </c>
      <c r="G290" s="191">
        <v>1</v>
      </c>
      <c r="H290" s="191">
        <v>114422.2</v>
      </c>
      <c r="I290" s="191"/>
      <c r="J290" s="191"/>
      <c r="K290" s="227">
        <f t="shared" si="48"/>
        <v>114422.2</v>
      </c>
      <c r="L290" s="227">
        <v>1.63</v>
      </c>
      <c r="M290" s="191">
        <v>1</v>
      </c>
      <c r="N290" s="191">
        <v>107808.2</v>
      </c>
      <c r="O290" s="191"/>
      <c r="P290" s="191"/>
      <c r="Q290" s="227">
        <f t="shared" si="49"/>
        <v>107808.2</v>
      </c>
      <c r="R290" s="227">
        <f t="shared" ref="R290:R296" si="53">G290-M290</f>
        <v>0</v>
      </c>
      <c r="S290" s="227">
        <f t="shared" ref="S290:S296" si="54">H290-N290</f>
        <v>6614</v>
      </c>
      <c r="T290" s="227">
        <f t="shared" ref="T290:T296" si="55">I290-O290</f>
        <v>0</v>
      </c>
      <c r="U290" s="227">
        <f t="shared" ref="U290:U296" si="56">J290-P290</f>
        <v>0</v>
      </c>
      <c r="V290" s="227">
        <f t="shared" si="50"/>
        <v>6614</v>
      </c>
      <c r="W290" s="1561">
        <v>2</v>
      </c>
      <c r="X290" s="1560">
        <v>1.79</v>
      </c>
      <c r="Y290" s="191">
        <v>1</v>
      </c>
      <c r="Z290" s="191">
        <v>118390.6</v>
      </c>
      <c r="AA290" s="191"/>
      <c r="AB290" s="191"/>
      <c r="AC290" s="227">
        <f t="shared" si="51"/>
        <v>118390.6</v>
      </c>
      <c r="AD290" s="1561">
        <v>3</v>
      </c>
      <c r="AE290" s="1560">
        <v>1.84</v>
      </c>
      <c r="AF290" s="191">
        <v>1</v>
      </c>
      <c r="AG290" s="191">
        <v>121697.60000000001</v>
      </c>
      <c r="AH290" s="191"/>
      <c r="AI290" s="191"/>
      <c r="AJ290" s="227">
        <f t="shared" si="52"/>
        <v>121697.60000000001</v>
      </c>
    </row>
    <row r="291" spans="1:36" ht="17.25" x14ac:dyDescent="0.25">
      <c r="A291" s="208">
        <v>39</v>
      </c>
      <c r="B291" s="124" t="s">
        <v>1429</v>
      </c>
      <c r="C291" s="1524" t="s">
        <v>5039</v>
      </c>
      <c r="D291" s="1525" t="s">
        <v>4768</v>
      </c>
      <c r="E291" s="1531">
        <v>1</v>
      </c>
      <c r="F291" s="227">
        <v>1.73</v>
      </c>
      <c r="G291" s="191">
        <v>1</v>
      </c>
      <c r="H291" s="191">
        <v>114422.2</v>
      </c>
      <c r="I291" s="191"/>
      <c r="J291" s="191"/>
      <c r="K291" s="227">
        <f t="shared" si="48"/>
        <v>114422.2</v>
      </c>
      <c r="L291" s="227">
        <v>1.73</v>
      </c>
      <c r="M291" s="191">
        <v>1</v>
      </c>
      <c r="N291" s="191">
        <v>114422.2</v>
      </c>
      <c r="O291" s="191"/>
      <c r="P291" s="191"/>
      <c r="Q291" s="227">
        <f t="shared" si="49"/>
        <v>114422.2</v>
      </c>
      <c r="R291" s="227">
        <f t="shared" si="53"/>
        <v>0</v>
      </c>
      <c r="S291" s="227">
        <f t="shared" si="54"/>
        <v>0</v>
      </c>
      <c r="T291" s="227">
        <f t="shared" si="55"/>
        <v>0</v>
      </c>
      <c r="U291" s="227">
        <f t="shared" si="56"/>
        <v>0</v>
      </c>
      <c r="V291" s="227">
        <f t="shared" si="50"/>
        <v>0</v>
      </c>
      <c r="W291" s="1561">
        <v>2</v>
      </c>
      <c r="X291" s="1560">
        <v>1.79</v>
      </c>
      <c r="Y291" s="191">
        <v>1</v>
      </c>
      <c r="Z291" s="191">
        <v>118390.6</v>
      </c>
      <c r="AA291" s="191"/>
      <c r="AB291" s="191"/>
      <c r="AC291" s="227">
        <f t="shared" si="51"/>
        <v>118390.6</v>
      </c>
      <c r="AD291" s="1561">
        <v>3</v>
      </c>
      <c r="AE291" s="1560">
        <v>1.84</v>
      </c>
      <c r="AF291" s="191">
        <v>1</v>
      </c>
      <c r="AG291" s="191">
        <v>121697.60000000001</v>
      </c>
      <c r="AH291" s="191"/>
      <c r="AI291" s="191"/>
      <c r="AJ291" s="227">
        <f t="shared" si="52"/>
        <v>121697.60000000001</v>
      </c>
    </row>
    <row r="292" spans="1:36" ht="17.25" x14ac:dyDescent="0.25">
      <c r="A292" s="208">
        <v>40</v>
      </c>
      <c r="B292" s="124" t="s">
        <v>1429</v>
      </c>
      <c r="C292" s="1524" t="s">
        <v>5039</v>
      </c>
      <c r="D292" s="1525" t="s">
        <v>4768</v>
      </c>
      <c r="E292" s="1531">
        <v>1</v>
      </c>
      <c r="F292" s="227">
        <v>1.73</v>
      </c>
      <c r="G292" s="191">
        <v>1</v>
      </c>
      <c r="H292" s="191">
        <v>114422.2</v>
      </c>
      <c r="I292" s="191"/>
      <c r="J292" s="191"/>
      <c r="K292" s="227">
        <f t="shared" si="48"/>
        <v>114422.2</v>
      </c>
      <c r="L292" s="227">
        <v>1.68</v>
      </c>
      <c r="M292" s="191">
        <v>1</v>
      </c>
      <c r="N292" s="191">
        <v>111115.2</v>
      </c>
      <c r="O292" s="191"/>
      <c r="P292" s="191"/>
      <c r="Q292" s="227">
        <f t="shared" si="49"/>
        <v>111115.2</v>
      </c>
      <c r="R292" s="227">
        <f t="shared" si="53"/>
        <v>0</v>
      </c>
      <c r="S292" s="227">
        <f t="shared" si="54"/>
        <v>3307</v>
      </c>
      <c r="T292" s="227">
        <f t="shared" si="55"/>
        <v>0</v>
      </c>
      <c r="U292" s="227">
        <f t="shared" si="56"/>
        <v>0</v>
      </c>
      <c r="V292" s="227">
        <f t="shared" si="50"/>
        <v>3307</v>
      </c>
      <c r="W292" s="1561">
        <v>2</v>
      </c>
      <c r="X292" s="1560">
        <v>1.79</v>
      </c>
      <c r="Y292" s="191">
        <v>1</v>
      </c>
      <c r="Z292" s="191">
        <v>118390.6</v>
      </c>
      <c r="AA292" s="191"/>
      <c r="AB292" s="191"/>
      <c r="AC292" s="227">
        <f t="shared" si="51"/>
        <v>118390.6</v>
      </c>
      <c r="AD292" s="1561">
        <v>3</v>
      </c>
      <c r="AE292" s="1560">
        <v>1.84</v>
      </c>
      <c r="AF292" s="191">
        <v>1</v>
      </c>
      <c r="AG292" s="191">
        <v>121697.60000000001</v>
      </c>
      <c r="AH292" s="191"/>
      <c r="AI292" s="191"/>
      <c r="AJ292" s="227">
        <f t="shared" si="52"/>
        <v>121697.60000000001</v>
      </c>
    </row>
    <row r="293" spans="1:36" ht="17.25" x14ac:dyDescent="0.25">
      <c r="A293" s="208">
        <v>41</v>
      </c>
      <c r="B293" s="124" t="s">
        <v>1429</v>
      </c>
      <c r="C293" s="1524" t="s">
        <v>5039</v>
      </c>
      <c r="D293" s="1525" t="s">
        <v>4768</v>
      </c>
      <c r="E293" s="1531">
        <v>1</v>
      </c>
      <c r="F293" s="227">
        <v>1.73</v>
      </c>
      <c r="G293" s="191">
        <v>1</v>
      </c>
      <c r="H293" s="191">
        <v>114422.2</v>
      </c>
      <c r="I293" s="191"/>
      <c r="J293" s="191"/>
      <c r="K293" s="227">
        <f t="shared" si="48"/>
        <v>114422.2</v>
      </c>
      <c r="L293" s="227">
        <v>1.68</v>
      </c>
      <c r="M293" s="191">
        <v>1</v>
      </c>
      <c r="N293" s="191">
        <v>111115.2</v>
      </c>
      <c r="O293" s="191"/>
      <c r="P293" s="191"/>
      <c r="Q293" s="227">
        <f t="shared" si="49"/>
        <v>111115.2</v>
      </c>
      <c r="R293" s="227">
        <f t="shared" si="53"/>
        <v>0</v>
      </c>
      <c r="S293" s="227">
        <f t="shared" si="54"/>
        <v>3307</v>
      </c>
      <c r="T293" s="227">
        <f t="shared" si="55"/>
        <v>0</v>
      </c>
      <c r="U293" s="227">
        <f t="shared" si="56"/>
        <v>0</v>
      </c>
      <c r="V293" s="227">
        <f t="shared" si="50"/>
        <v>3307</v>
      </c>
      <c r="W293" s="1561">
        <v>2</v>
      </c>
      <c r="X293" s="1560">
        <v>1.79</v>
      </c>
      <c r="Y293" s="191">
        <v>1</v>
      </c>
      <c r="Z293" s="191">
        <v>118390.6</v>
      </c>
      <c r="AA293" s="191"/>
      <c r="AB293" s="191"/>
      <c r="AC293" s="227">
        <f t="shared" si="51"/>
        <v>118390.6</v>
      </c>
      <c r="AD293" s="1561">
        <v>3</v>
      </c>
      <c r="AE293" s="1560">
        <v>1.84</v>
      </c>
      <c r="AF293" s="191">
        <v>1</v>
      </c>
      <c r="AG293" s="191">
        <v>121697.60000000001</v>
      </c>
      <c r="AH293" s="191"/>
      <c r="AI293" s="191"/>
      <c r="AJ293" s="227">
        <f t="shared" si="52"/>
        <v>121697.60000000001</v>
      </c>
    </row>
    <row r="294" spans="1:36" ht="17.25" x14ac:dyDescent="0.25">
      <c r="A294" s="208">
        <v>42</v>
      </c>
      <c r="B294" s="124" t="s">
        <v>1429</v>
      </c>
      <c r="C294" s="1524" t="s">
        <v>5039</v>
      </c>
      <c r="D294" s="1525" t="s">
        <v>4768</v>
      </c>
      <c r="E294" s="1531">
        <v>1</v>
      </c>
      <c r="F294" s="227">
        <v>1.73</v>
      </c>
      <c r="G294" s="191">
        <v>1</v>
      </c>
      <c r="H294" s="191">
        <v>114422.2</v>
      </c>
      <c r="I294" s="191"/>
      <c r="J294" s="191"/>
      <c r="K294" s="227">
        <f t="shared" si="48"/>
        <v>114422.2</v>
      </c>
      <c r="L294" s="227">
        <v>2.02</v>
      </c>
      <c r="M294" s="191">
        <v>1</v>
      </c>
      <c r="N294" s="191">
        <v>133602.79999999999</v>
      </c>
      <c r="O294" s="191"/>
      <c r="P294" s="191"/>
      <c r="Q294" s="227">
        <f t="shared" si="49"/>
        <v>133602.79999999999</v>
      </c>
      <c r="R294" s="227">
        <f t="shared" si="53"/>
        <v>0</v>
      </c>
      <c r="S294" s="227">
        <f t="shared" si="54"/>
        <v>-19180.599999999991</v>
      </c>
      <c r="T294" s="227">
        <f t="shared" si="55"/>
        <v>0</v>
      </c>
      <c r="U294" s="227">
        <f t="shared" si="56"/>
        <v>0</v>
      </c>
      <c r="V294" s="227">
        <f t="shared" si="50"/>
        <v>-19180.599999999991</v>
      </c>
      <c r="W294" s="1561">
        <v>2</v>
      </c>
      <c r="X294" s="1560">
        <v>1.79</v>
      </c>
      <c r="Y294" s="191">
        <v>1</v>
      </c>
      <c r="Z294" s="191">
        <v>118390.6</v>
      </c>
      <c r="AA294" s="191"/>
      <c r="AB294" s="191"/>
      <c r="AC294" s="227">
        <f t="shared" si="51"/>
        <v>118390.6</v>
      </c>
      <c r="AD294" s="1561">
        <v>3</v>
      </c>
      <c r="AE294" s="1560">
        <v>1.84</v>
      </c>
      <c r="AF294" s="191">
        <v>1</v>
      </c>
      <c r="AG294" s="191">
        <v>121697.60000000001</v>
      </c>
      <c r="AH294" s="191"/>
      <c r="AI294" s="191"/>
      <c r="AJ294" s="227">
        <f t="shared" si="52"/>
        <v>121697.60000000001</v>
      </c>
    </row>
    <row r="295" spans="1:36" ht="17.25" x14ac:dyDescent="0.25">
      <c r="A295" s="208">
        <v>43</v>
      </c>
      <c r="B295" s="124" t="s">
        <v>1429</v>
      </c>
      <c r="C295" s="1524" t="s">
        <v>4979</v>
      </c>
      <c r="D295" s="1525" t="s">
        <v>4768</v>
      </c>
      <c r="E295" s="1531">
        <v>1</v>
      </c>
      <c r="F295" s="227">
        <v>1.73</v>
      </c>
      <c r="G295" s="191">
        <v>1</v>
      </c>
      <c r="H295" s="191">
        <v>114422.2</v>
      </c>
      <c r="I295" s="191"/>
      <c r="J295" s="191"/>
      <c r="K295" s="227">
        <f t="shared" si="48"/>
        <v>114422.2</v>
      </c>
      <c r="L295" s="227">
        <v>1.79</v>
      </c>
      <c r="M295" s="191">
        <v>1</v>
      </c>
      <c r="N295" s="191">
        <v>118390.6</v>
      </c>
      <c r="O295" s="191"/>
      <c r="P295" s="191"/>
      <c r="Q295" s="227">
        <f t="shared" si="49"/>
        <v>118390.6</v>
      </c>
      <c r="R295" s="227">
        <f t="shared" si="53"/>
        <v>0</v>
      </c>
      <c r="S295" s="227">
        <f t="shared" si="54"/>
        <v>-3968.4000000000087</v>
      </c>
      <c r="T295" s="227">
        <f t="shared" si="55"/>
        <v>0</v>
      </c>
      <c r="U295" s="227">
        <f t="shared" si="56"/>
        <v>0</v>
      </c>
      <c r="V295" s="227">
        <f t="shared" si="50"/>
        <v>-3968.4000000000087</v>
      </c>
      <c r="W295" s="1561">
        <v>2</v>
      </c>
      <c r="X295" s="1560">
        <v>1.79</v>
      </c>
      <c r="Y295" s="191">
        <v>1</v>
      </c>
      <c r="Z295" s="191">
        <v>118390.6</v>
      </c>
      <c r="AA295" s="191"/>
      <c r="AB295" s="191"/>
      <c r="AC295" s="227">
        <f t="shared" si="51"/>
        <v>118390.6</v>
      </c>
      <c r="AD295" s="1561">
        <v>3</v>
      </c>
      <c r="AE295" s="1560">
        <v>1.84</v>
      </c>
      <c r="AF295" s="191">
        <v>1</v>
      </c>
      <c r="AG295" s="191">
        <v>121697.60000000001</v>
      </c>
      <c r="AH295" s="191"/>
      <c r="AI295" s="191"/>
      <c r="AJ295" s="227">
        <f t="shared" si="52"/>
        <v>121697.60000000001</v>
      </c>
    </row>
    <row r="296" spans="1:36" ht="17.25" x14ac:dyDescent="0.25">
      <c r="A296" s="208">
        <v>44</v>
      </c>
      <c r="B296" s="124" t="s">
        <v>1429</v>
      </c>
      <c r="C296" s="1524" t="s">
        <v>4979</v>
      </c>
      <c r="D296" s="1525" t="s">
        <v>4768</v>
      </c>
      <c r="E296" s="1531">
        <v>1</v>
      </c>
      <c r="F296" s="227">
        <v>1.73</v>
      </c>
      <c r="G296" s="191">
        <v>1</v>
      </c>
      <c r="H296" s="191">
        <v>114422.2</v>
      </c>
      <c r="I296" s="191"/>
      <c r="J296" s="191"/>
      <c r="K296" s="227">
        <f t="shared" si="48"/>
        <v>114422.2</v>
      </c>
      <c r="L296" s="227">
        <v>2.08</v>
      </c>
      <c r="M296" s="191">
        <v>1</v>
      </c>
      <c r="N296" s="191">
        <v>137571.20000000001</v>
      </c>
      <c r="O296" s="191"/>
      <c r="P296" s="191"/>
      <c r="Q296" s="227">
        <f t="shared" si="49"/>
        <v>137571.20000000001</v>
      </c>
      <c r="R296" s="227">
        <f t="shared" si="53"/>
        <v>0</v>
      </c>
      <c r="S296" s="227">
        <f t="shared" si="54"/>
        <v>-23149.000000000015</v>
      </c>
      <c r="T296" s="227">
        <f t="shared" si="55"/>
        <v>0</v>
      </c>
      <c r="U296" s="227">
        <f t="shared" si="56"/>
        <v>0</v>
      </c>
      <c r="V296" s="227">
        <f t="shared" si="50"/>
        <v>-23149.000000000015</v>
      </c>
      <c r="W296" s="1561">
        <v>2</v>
      </c>
      <c r="X296" s="1560">
        <v>1.79</v>
      </c>
      <c r="Y296" s="191">
        <v>1</v>
      </c>
      <c r="Z296" s="191">
        <v>118390.6</v>
      </c>
      <c r="AA296" s="191"/>
      <c r="AB296" s="191"/>
      <c r="AC296" s="227">
        <f t="shared" si="51"/>
        <v>118390.6</v>
      </c>
      <c r="AD296" s="1561">
        <v>3</v>
      </c>
      <c r="AE296" s="1560">
        <v>1.84</v>
      </c>
      <c r="AF296" s="191">
        <v>1</v>
      </c>
      <c r="AG296" s="191">
        <v>121697.60000000001</v>
      </c>
      <c r="AH296" s="191"/>
      <c r="AI296" s="191"/>
      <c r="AJ296" s="227">
        <f t="shared" si="52"/>
        <v>121697.60000000001</v>
      </c>
    </row>
    <row r="297" spans="1:36" ht="17.25" x14ac:dyDescent="0.25">
      <c r="A297" s="208"/>
      <c r="B297" s="1533" t="s">
        <v>4920</v>
      </c>
      <c r="C297" s="1524" t="s">
        <v>4984</v>
      </c>
      <c r="D297" s="1525"/>
      <c r="E297" s="1531"/>
      <c r="F297" s="227"/>
      <c r="G297" s="191"/>
      <c r="H297" s="191">
        <v>21000</v>
      </c>
      <c r="I297" s="191"/>
      <c r="J297" s="191"/>
      <c r="K297" s="227">
        <f t="shared" si="41"/>
        <v>21000</v>
      </c>
      <c r="L297" s="227"/>
      <c r="M297" s="191"/>
      <c r="N297" s="191">
        <v>21000</v>
      </c>
      <c r="O297" s="191"/>
      <c r="P297" s="191"/>
      <c r="Q297" s="227">
        <f t="shared" si="42"/>
        <v>21000</v>
      </c>
      <c r="R297" s="227">
        <f t="shared" si="47"/>
        <v>0</v>
      </c>
      <c r="S297" s="227">
        <f t="shared" si="47"/>
        <v>0</v>
      </c>
      <c r="T297" s="227">
        <f t="shared" si="47"/>
        <v>0</v>
      </c>
      <c r="U297" s="227">
        <f t="shared" si="47"/>
        <v>0</v>
      </c>
      <c r="V297" s="227">
        <f t="shared" si="44"/>
        <v>0</v>
      </c>
      <c r="W297" s="227"/>
      <c r="X297" s="227"/>
      <c r="Y297" s="191"/>
      <c r="Z297" s="191">
        <v>21000</v>
      </c>
      <c r="AA297" s="191"/>
      <c r="AB297" s="191"/>
      <c r="AC297" s="227">
        <f t="shared" si="45"/>
        <v>21000</v>
      </c>
      <c r="AD297" s="227"/>
      <c r="AE297" s="227"/>
      <c r="AF297" s="191"/>
      <c r="AG297" s="191">
        <v>21000</v>
      </c>
      <c r="AH297" s="191"/>
      <c r="AI297" s="191"/>
      <c r="AJ297" s="227">
        <f t="shared" si="46"/>
        <v>21000</v>
      </c>
    </row>
    <row r="298" spans="1:36" s="230" customFormat="1" ht="27" x14ac:dyDescent="0.25">
      <c r="A298" s="225"/>
      <c r="B298" s="233" t="s">
        <v>240</v>
      </c>
      <c r="C298" s="229" t="s">
        <v>1</v>
      </c>
      <c r="D298" s="229" t="s">
        <v>1</v>
      </c>
      <c r="E298" s="229" t="s">
        <v>1</v>
      </c>
      <c r="F298" s="229" t="s">
        <v>1</v>
      </c>
      <c r="G298" s="229">
        <f>SUM(G253:G297)</f>
        <v>44</v>
      </c>
      <c r="H298" s="229">
        <f>SUM(H253:H297)</f>
        <v>6680636.6000000024</v>
      </c>
      <c r="I298" s="229">
        <f>SUM(I253:I297)</f>
        <v>0</v>
      </c>
      <c r="J298" s="229">
        <f>SUM(J253:J297)</f>
        <v>24571.010000000002</v>
      </c>
      <c r="K298" s="229">
        <f>SUM(K253:K297)</f>
        <v>6705207.6100000013</v>
      </c>
      <c r="L298" s="229"/>
      <c r="M298" s="229">
        <f t="shared" ref="M298:V298" si="57">SUM(M253:M297)</f>
        <v>44</v>
      </c>
      <c r="N298" s="229">
        <f t="shared" si="57"/>
        <v>6626401.8000000017</v>
      </c>
      <c r="O298" s="229">
        <f t="shared" si="57"/>
        <v>0</v>
      </c>
      <c r="P298" s="229">
        <f t="shared" si="57"/>
        <v>24405.660000000003</v>
      </c>
      <c r="Q298" s="229">
        <f t="shared" si="57"/>
        <v>6650807.4600000018</v>
      </c>
      <c r="R298" s="229">
        <f t="shared" si="57"/>
        <v>0</v>
      </c>
      <c r="S298" s="229">
        <f t="shared" si="57"/>
        <v>54234.79999999993</v>
      </c>
      <c r="T298" s="229">
        <f t="shared" si="57"/>
        <v>0</v>
      </c>
      <c r="U298" s="229">
        <f t="shared" si="57"/>
        <v>165.35000000000036</v>
      </c>
      <c r="V298" s="229">
        <f t="shared" si="57"/>
        <v>54400.149999999936</v>
      </c>
      <c r="W298" s="229"/>
      <c r="X298" s="229"/>
      <c r="Y298" s="229">
        <f>SUM(Y253:Y297)</f>
        <v>44</v>
      </c>
      <c r="Z298" s="229">
        <f>SUM(Z253:Z297)</f>
        <v>6827467.3999999966</v>
      </c>
      <c r="AA298" s="229">
        <f>SUM(AA253:AA297)</f>
        <v>0</v>
      </c>
      <c r="AB298" s="229">
        <f>SUM(AB253:AB297)</f>
        <v>24571.010000000002</v>
      </c>
      <c r="AC298" s="229">
        <f>SUM(AC253:AC297)</f>
        <v>6852038.4099999964</v>
      </c>
      <c r="AD298" s="229"/>
      <c r="AE298" s="229"/>
      <c r="AF298" s="229">
        <f>SUM(AF253:AF297)</f>
        <v>44</v>
      </c>
      <c r="AG298" s="229">
        <f>SUM(AG253:AG297)</f>
        <v>6915433.5999999959</v>
      </c>
      <c r="AH298" s="229">
        <f>SUM(AH253:AH297)</f>
        <v>0</v>
      </c>
      <c r="AI298" s="229">
        <f>SUM(AI253:AI297)</f>
        <v>24769.43</v>
      </c>
      <c r="AJ298" s="229">
        <f>SUM(AJ253:AJ297)</f>
        <v>6940203.0299999956</v>
      </c>
    </row>
    <row r="299" spans="1:36" x14ac:dyDescent="0.25">
      <c r="A299" s="208"/>
      <c r="B299" s="191" t="s">
        <v>239</v>
      </c>
      <c r="C299" s="227"/>
      <c r="D299" s="227"/>
      <c r="E299" s="227"/>
      <c r="F299" s="227"/>
      <c r="G299" s="191"/>
      <c r="H299" s="191"/>
      <c r="I299" s="191"/>
      <c r="J299" s="191"/>
      <c r="K299" s="191"/>
      <c r="L299" s="227"/>
      <c r="M299" s="191"/>
      <c r="N299" s="191"/>
      <c r="O299" s="191"/>
      <c r="P299" s="191"/>
      <c r="Q299" s="191"/>
      <c r="R299" s="191"/>
      <c r="S299" s="191"/>
      <c r="T299" s="191"/>
      <c r="U299" s="106"/>
      <c r="V299" s="106"/>
      <c r="W299" s="227"/>
      <c r="X299" s="227"/>
      <c r="Y299" s="191"/>
      <c r="Z299" s="191"/>
      <c r="AA299" s="191"/>
      <c r="AB299" s="191"/>
      <c r="AC299" s="191"/>
      <c r="AD299" s="227"/>
      <c r="AE299" s="227"/>
      <c r="AF299" s="191"/>
      <c r="AG299" s="191"/>
      <c r="AH299" s="191"/>
      <c r="AI299" s="191"/>
      <c r="AJ299" s="191"/>
    </row>
    <row r="300" spans="1:36" x14ac:dyDescent="0.25">
      <c r="A300" s="208">
        <v>1</v>
      </c>
      <c r="B300" s="102"/>
      <c r="C300" s="208"/>
      <c r="D300" s="208"/>
      <c r="E300" s="208"/>
      <c r="F300" s="208"/>
      <c r="G300" s="102"/>
      <c r="H300" s="102"/>
      <c r="I300" s="102"/>
      <c r="J300" s="102"/>
      <c r="K300" s="227">
        <f>H300+I300+J300</f>
        <v>0</v>
      </c>
      <c r="L300" s="208"/>
      <c r="M300" s="102"/>
      <c r="N300" s="208"/>
      <c r="O300" s="208"/>
      <c r="P300" s="208"/>
      <c r="Q300" s="227">
        <f>N300+O300+P300</f>
        <v>0</v>
      </c>
      <c r="R300" s="227">
        <f t="shared" ref="R300:U302" si="58">G300-M300</f>
        <v>0</v>
      </c>
      <c r="S300" s="227">
        <f t="shared" si="58"/>
        <v>0</v>
      </c>
      <c r="T300" s="227">
        <f t="shared" si="58"/>
        <v>0</v>
      </c>
      <c r="U300" s="227">
        <f t="shared" si="58"/>
        <v>0</v>
      </c>
      <c r="V300" s="227">
        <f>S300+T300+U300</f>
        <v>0</v>
      </c>
      <c r="W300" s="208"/>
      <c r="X300" s="208"/>
      <c r="Y300" s="102"/>
      <c r="Z300" s="102"/>
      <c r="AA300" s="102"/>
      <c r="AB300" s="102"/>
      <c r="AC300" s="227">
        <f>Z300+AA300+AB300</f>
        <v>0</v>
      </c>
      <c r="AD300" s="208"/>
      <c r="AE300" s="208"/>
      <c r="AF300" s="102"/>
      <c r="AG300" s="102"/>
      <c r="AH300" s="102"/>
      <c r="AI300" s="102"/>
      <c r="AJ300" s="227">
        <f>AG300+AH300+AI300</f>
        <v>0</v>
      </c>
    </row>
    <row r="301" spans="1:36" x14ac:dyDescent="0.25">
      <c r="A301" s="208">
        <v>2</v>
      </c>
      <c r="B301" s="102"/>
      <c r="C301" s="208"/>
      <c r="D301" s="208"/>
      <c r="E301" s="208"/>
      <c r="F301" s="208"/>
      <c r="G301" s="102"/>
      <c r="H301" s="102"/>
      <c r="I301" s="102"/>
      <c r="J301" s="102"/>
      <c r="K301" s="227">
        <f>H301+I301+J301</f>
        <v>0</v>
      </c>
      <c r="L301" s="208"/>
      <c r="M301" s="102"/>
      <c r="N301" s="208"/>
      <c r="O301" s="208"/>
      <c r="P301" s="208"/>
      <c r="Q301" s="227">
        <f>N301+O301+P301</f>
        <v>0</v>
      </c>
      <c r="R301" s="227">
        <f t="shared" si="58"/>
        <v>0</v>
      </c>
      <c r="S301" s="227">
        <f t="shared" si="58"/>
        <v>0</v>
      </c>
      <c r="T301" s="227">
        <f t="shared" si="58"/>
        <v>0</v>
      </c>
      <c r="U301" s="227">
        <f t="shared" si="58"/>
        <v>0</v>
      </c>
      <c r="V301" s="227">
        <f>S301+T301+U301</f>
        <v>0</v>
      </c>
      <c r="W301" s="208"/>
      <c r="X301" s="208"/>
      <c r="Y301" s="102"/>
      <c r="Z301" s="102"/>
      <c r="AA301" s="102"/>
      <c r="AB301" s="102"/>
      <c r="AC301" s="227">
        <f>Z301+AA301+AB301</f>
        <v>0</v>
      </c>
      <c r="AD301" s="208"/>
      <c r="AE301" s="208"/>
      <c r="AF301" s="102"/>
      <c r="AG301" s="102"/>
      <c r="AH301" s="102"/>
      <c r="AI301" s="102"/>
      <c r="AJ301" s="227">
        <f>AG301+AH301+AI301</f>
        <v>0</v>
      </c>
    </row>
    <row r="302" spans="1:36" x14ac:dyDescent="0.25">
      <c r="A302" s="208">
        <v>3</v>
      </c>
      <c r="B302" s="228"/>
      <c r="C302" s="208"/>
      <c r="D302" s="208"/>
      <c r="E302" s="208"/>
      <c r="F302" s="208"/>
      <c r="G302" s="102"/>
      <c r="H302" s="102"/>
      <c r="I302" s="102"/>
      <c r="J302" s="102"/>
      <c r="K302" s="227">
        <f>H302+I302+J302</f>
        <v>0</v>
      </c>
      <c r="L302" s="208"/>
      <c r="M302" s="102"/>
      <c r="N302" s="208"/>
      <c r="O302" s="208"/>
      <c r="P302" s="208"/>
      <c r="Q302" s="227">
        <f>N302+O302+P302</f>
        <v>0</v>
      </c>
      <c r="R302" s="227">
        <f t="shared" si="58"/>
        <v>0</v>
      </c>
      <c r="S302" s="227">
        <f t="shared" si="58"/>
        <v>0</v>
      </c>
      <c r="T302" s="227">
        <f t="shared" si="58"/>
        <v>0</v>
      </c>
      <c r="U302" s="227">
        <f t="shared" si="58"/>
        <v>0</v>
      </c>
      <c r="V302" s="227">
        <f>S302+T302+U302</f>
        <v>0</v>
      </c>
      <c r="W302" s="208"/>
      <c r="X302" s="208"/>
      <c r="Y302" s="102"/>
      <c r="Z302" s="102"/>
      <c r="AA302" s="102"/>
      <c r="AB302" s="102"/>
      <c r="AC302" s="227">
        <f>Z302+AA302+AB302</f>
        <v>0</v>
      </c>
      <c r="AD302" s="208"/>
      <c r="AE302" s="208"/>
      <c r="AF302" s="102"/>
      <c r="AG302" s="102"/>
      <c r="AH302" s="102"/>
      <c r="AI302" s="102"/>
      <c r="AJ302" s="227">
        <f>AG302+AH302+AI302</f>
        <v>0</v>
      </c>
    </row>
    <row r="303" spans="1:36" s="230" customFormat="1" ht="27" x14ac:dyDescent="0.25">
      <c r="A303" s="225"/>
      <c r="B303" s="233" t="s">
        <v>240</v>
      </c>
      <c r="C303" s="229" t="s">
        <v>1</v>
      </c>
      <c r="D303" s="229" t="s">
        <v>1</v>
      </c>
      <c r="E303" s="229" t="s">
        <v>1</v>
      </c>
      <c r="F303" s="229" t="s">
        <v>1</v>
      </c>
      <c r="G303" s="229">
        <f>SUM(G300:G302)</f>
        <v>0</v>
      </c>
      <c r="H303" s="229">
        <f>SUM(H300:H302)</f>
        <v>0</v>
      </c>
      <c r="I303" s="229">
        <f>SUM(I300:I302)</f>
        <v>0</v>
      </c>
      <c r="J303" s="229">
        <f>SUM(J300:J302)</f>
        <v>0</v>
      </c>
      <c r="K303" s="229">
        <f>SUM(K300:K302)</f>
        <v>0</v>
      </c>
      <c r="L303" s="229" t="s">
        <v>1</v>
      </c>
      <c r="M303" s="229">
        <f t="shared" ref="M303:T303" si="59">SUM(M300:M302)</f>
        <v>0</v>
      </c>
      <c r="N303" s="229">
        <f t="shared" si="59"/>
        <v>0</v>
      </c>
      <c r="O303" s="229">
        <f t="shared" si="59"/>
        <v>0</v>
      </c>
      <c r="P303" s="229">
        <f t="shared" si="59"/>
        <v>0</v>
      </c>
      <c r="Q303" s="229">
        <f t="shared" si="59"/>
        <v>0</v>
      </c>
      <c r="R303" s="229">
        <f t="shared" si="59"/>
        <v>0</v>
      </c>
      <c r="S303" s="229">
        <f t="shared" si="59"/>
        <v>0</v>
      </c>
      <c r="T303" s="229">
        <f t="shared" si="59"/>
        <v>0</v>
      </c>
      <c r="U303" s="112"/>
      <c r="V303" s="112"/>
      <c r="W303" s="229" t="s">
        <v>1</v>
      </c>
      <c r="X303" s="229" t="s">
        <v>1</v>
      </c>
      <c r="Y303" s="229">
        <f>SUM(Y300:Y302)</f>
        <v>0</v>
      </c>
      <c r="Z303" s="229">
        <f>SUM(Z300:Z302)</f>
        <v>0</v>
      </c>
      <c r="AA303" s="229">
        <f>SUM(AA300:AA302)</f>
        <v>0</v>
      </c>
      <c r="AB303" s="229">
        <f>SUM(AB300:AB302)</f>
        <v>0</v>
      </c>
      <c r="AC303" s="229">
        <f>SUM(AC300:AC302)</f>
        <v>0</v>
      </c>
      <c r="AD303" s="229" t="s">
        <v>1</v>
      </c>
      <c r="AE303" s="229" t="s">
        <v>1</v>
      </c>
      <c r="AF303" s="229">
        <f>SUM(AF300:AF302)</f>
        <v>0</v>
      </c>
      <c r="AG303" s="229">
        <f>SUM(AG300:AG302)</f>
        <v>0</v>
      </c>
      <c r="AH303" s="229">
        <f>SUM(AH300:AH302)</f>
        <v>0</v>
      </c>
      <c r="AI303" s="229">
        <f>SUM(AI300:AI302)</f>
        <v>0</v>
      </c>
      <c r="AJ303" s="229">
        <f>SUM(AJ300:AJ302)</f>
        <v>0</v>
      </c>
    </row>
    <row r="304" spans="1:36" s="230" customFormat="1" ht="27" x14ac:dyDescent="0.25">
      <c r="A304" s="225"/>
      <c r="B304" s="233" t="s">
        <v>245</v>
      </c>
      <c r="C304" s="229" t="s">
        <v>1</v>
      </c>
      <c r="D304" s="229" t="s">
        <v>1</v>
      </c>
      <c r="E304" s="229" t="s">
        <v>1</v>
      </c>
      <c r="F304" s="229" t="s">
        <v>1</v>
      </c>
      <c r="G304" s="229">
        <f>G298+G303</f>
        <v>44</v>
      </c>
      <c r="H304" s="229">
        <f>H298+H303</f>
        <v>6680636.6000000024</v>
      </c>
      <c r="I304" s="229">
        <f>I298+I303</f>
        <v>0</v>
      </c>
      <c r="J304" s="229">
        <f>J298+J303</f>
        <v>24571.010000000002</v>
      </c>
      <c r="K304" s="229">
        <f>K298+K303</f>
        <v>6705207.6100000013</v>
      </c>
      <c r="L304" s="229" t="s">
        <v>1</v>
      </c>
      <c r="M304" s="229">
        <f t="shared" ref="M304:V304" si="60">M298+M303</f>
        <v>44</v>
      </c>
      <c r="N304" s="229">
        <f t="shared" si="60"/>
        <v>6626401.8000000017</v>
      </c>
      <c r="O304" s="229">
        <f t="shared" si="60"/>
        <v>0</v>
      </c>
      <c r="P304" s="229">
        <f t="shared" si="60"/>
        <v>24405.660000000003</v>
      </c>
      <c r="Q304" s="229">
        <f t="shared" si="60"/>
        <v>6650807.4600000018</v>
      </c>
      <c r="R304" s="229">
        <f t="shared" si="60"/>
        <v>0</v>
      </c>
      <c r="S304" s="229">
        <f t="shared" si="60"/>
        <v>54234.79999999993</v>
      </c>
      <c r="T304" s="229">
        <f t="shared" si="60"/>
        <v>0</v>
      </c>
      <c r="U304" s="229">
        <f t="shared" si="60"/>
        <v>165.35000000000036</v>
      </c>
      <c r="V304" s="229">
        <f t="shared" si="60"/>
        <v>54400.149999999936</v>
      </c>
      <c r="W304" s="229" t="s">
        <v>1</v>
      </c>
      <c r="X304" s="229" t="s">
        <v>1</v>
      </c>
      <c r="Y304" s="229">
        <f>Y298+Y303</f>
        <v>44</v>
      </c>
      <c r="Z304" s="229">
        <f>Z298+Z303</f>
        <v>6827467.3999999966</v>
      </c>
      <c r="AA304" s="229">
        <f>AA298+AA303</f>
        <v>0</v>
      </c>
      <c r="AB304" s="229">
        <f>AB298+AB303</f>
        <v>24571.010000000002</v>
      </c>
      <c r="AC304" s="229">
        <f>AC298+AC303</f>
        <v>6852038.4099999964</v>
      </c>
      <c r="AD304" s="229" t="s">
        <v>1</v>
      </c>
      <c r="AE304" s="229" t="s">
        <v>1</v>
      </c>
      <c r="AF304" s="229">
        <f>AF298+AF303</f>
        <v>44</v>
      </c>
      <c r="AG304" s="229">
        <f>AG298+AG303</f>
        <v>6915433.5999999959</v>
      </c>
      <c r="AH304" s="229">
        <f>AH298+AH303</f>
        <v>0</v>
      </c>
      <c r="AI304" s="229">
        <f>AI298+AI303</f>
        <v>24769.43</v>
      </c>
      <c r="AJ304" s="229">
        <f>AJ298+AJ303</f>
        <v>6940203.0299999956</v>
      </c>
    </row>
    <row r="305" spans="1:36" x14ac:dyDescent="0.25">
      <c r="A305" s="208"/>
      <c r="B305" s="102"/>
      <c r="C305" s="227"/>
      <c r="D305" s="227"/>
      <c r="E305" s="227"/>
      <c r="F305" s="227"/>
      <c r="G305" s="102"/>
      <c r="H305" s="227"/>
      <c r="I305" s="227"/>
      <c r="J305" s="227"/>
      <c r="K305" s="227"/>
      <c r="L305" s="227"/>
      <c r="M305" s="102"/>
      <c r="N305" s="227"/>
      <c r="O305" s="227"/>
      <c r="P305" s="227"/>
      <c r="Q305" s="102"/>
      <c r="R305" s="227"/>
      <c r="S305" s="102"/>
      <c r="T305" s="227"/>
      <c r="U305" s="106"/>
      <c r="V305" s="106"/>
      <c r="W305" s="227"/>
      <c r="X305" s="227"/>
      <c r="Y305" s="102"/>
      <c r="Z305" s="227"/>
      <c r="AA305" s="227"/>
      <c r="AB305" s="227"/>
      <c r="AC305" s="227"/>
      <c r="AD305" s="227"/>
      <c r="AE305" s="227"/>
      <c r="AF305" s="102"/>
      <c r="AG305" s="227"/>
      <c r="AH305" s="227"/>
      <c r="AI305" s="227"/>
      <c r="AJ305" s="227"/>
    </row>
    <row r="306" spans="1:36" ht="54" x14ac:dyDescent="0.25">
      <c r="A306" s="225" t="s">
        <v>4</v>
      </c>
      <c r="B306" s="226" t="s">
        <v>475</v>
      </c>
      <c r="C306" s="227"/>
      <c r="D306" s="227"/>
      <c r="E306" s="227"/>
      <c r="F306" s="227"/>
      <c r="G306" s="226"/>
      <c r="H306" s="227"/>
      <c r="I306" s="227"/>
      <c r="J306" s="227"/>
      <c r="K306" s="227"/>
      <c r="L306" s="227"/>
      <c r="M306" s="226"/>
      <c r="N306" s="227"/>
      <c r="O306" s="227"/>
      <c r="P306" s="227"/>
      <c r="Q306" s="226"/>
      <c r="R306" s="227"/>
      <c r="S306" s="226"/>
      <c r="T306" s="227"/>
      <c r="U306" s="106"/>
      <c r="V306" s="106"/>
      <c r="W306" s="227"/>
      <c r="X306" s="227"/>
      <c r="Y306" s="226"/>
      <c r="Z306" s="227"/>
      <c r="AA306" s="227"/>
      <c r="AB306" s="227"/>
      <c r="AC306" s="227"/>
      <c r="AD306" s="227"/>
      <c r="AE306" s="227"/>
      <c r="AF306" s="226"/>
      <c r="AG306" s="227"/>
      <c r="AH306" s="227"/>
      <c r="AI306" s="227"/>
      <c r="AJ306" s="227"/>
    </row>
    <row r="307" spans="1:36" x14ac:dyDescent="0.25">
      <c r="A307" s="208"/>
      <c r="B307" s="191" t="s">
        <v>126</v>
      </c>
      <c r="C307" s="227"/>
      <c r="D307" s="227"/>
      <c r="E307" s="227"/>
      <c r="F307" s="227"/>
      <c r="G307" s="191"/>
      <c r="H307" s="227"/>
      <c r="I307" s="227"/>
      <c r="J307" s="227"/>
      <c r="K307" s="227"/>
      <c r="L307" s="227"/>
      <c r="M307" s="191"/>
      <c r="N307" s="227"/>
      <c r="O307" s="227"/>
      <c r="P307" s="227"/>
      <c r="Q307" s="191"/>
      <c r="R307" s="227"/>
      <c r="S307" s="191"/>
      <c r="T307" s="227"/>
      <c r="U307" s="106"/>
      <c r="V307" s="106"/>
      <c r="W307" s="227"/>
      <c r="X307" s="227"/>
      <c r="Y307" s="191"/>
      <c r="Z307" s="227"/>
      <c r="AA307" s="227"/>
      <c r="AB307" s="227"/>
      <c r="AC307" s="227"/>
      <c r="AD307" s="227"/>
      <c r="AE307" s="227"/>
      <c r="AF307" s="191"/>
      <c r="AG307" s="227"/>
      <c r="AH307" s="227"/>
      <c r="AI307" s="227"/>
      <c r="AJ307" s="227"/>
    </row>
    <row r="308" spans="1:36" x14ac:dyDescent="0.25">
      <c r="A308" s="208">
        <v>1</v>
      </c>
      <c r="B308" s="1527" t="s">
        <v>5068</v>
      </c>
      <c r="C308" s="1532" t="s">
        <v>4922</v>
      </c>
      <c r="D308" s="227" t="s">
        <v>1</v>
      </c>
      <c r="E308" s="227" t="s">
        <v>1</v>
      </c>
      <c r="F308" s="227">
        <v>1.5</v>
      </c>
      <c r="G308" s="102">
        <v>1</v>
      </c>
      <c r="H308" s="208">
        <v>99210</v>
      </c>
      <c r="I308" s="208"/>
      <c r="J308" s="208"/>
      <c r="K308" s="227">
        <f>H308+I308+J308</f>
        <v>99210</v>
      </c>
      <c r="L308" s="227">
        <v>1.5</v>
      </c>
      <c r="M308" s="102">
        <v>1</v>
      </c>
      <c r="N308" s="208">
        <v>99210</v>
      </c>
      <c r="O308" s="208"/>
      <c r="P308" s="208"/>
      <c r="Q308" s="227">
        <f>N308+O308+P308</f>
        <v>99210</v>
      </c>
      <c r="R308" s="227">
        <f t="shared" ref="R308:U322" si="61">G308-M308</f>
        <v>0</v>
      </c>
      <c r="S308" s="227">
        <f t="shared" si="61"/>
        <v>0</v>
      </c>
      <c r="T308" s="227">
        <f t="shared" si="61"/>
        <v>0</v>
      </c>
      <c r="U308" s="227">
        <f t="shared" si="61"/>
        <v>0</v>
      </c>
      <c r="V308" s="227">
        <f>S308+T308+U308</f>
        <v>0</v>
      </c>
      <c r="W308" s="227" t="s">
        <v>1</v>
      </c>
      <c r="X308" s="227">
        <v>1.5</v>
      </c>
      <c r="Y308" s="102">
        <v>1</v>
      </c>
      <c r="Z308" s="208">
        <v>99210</v>
      </c>
      <c r="AA308" s="208"/>
      <c r="AB308" s="208"/>
      <c r="AC308" s="227">
        <f>Z308+AA308+AB308</f>
        <v>99210</v>
      </c>
      <c r="AD308" s="227" t="s">
        <v>1</v>
      </c>
      <c r="AE308" s="227">
        <v>1.5</v>
      </c>
      <c r="AF308" s="102">
        <v>1</v>
      </c>
      <c r="AG308" s="208">
        <v>99210</v>
      </c>
      <c r="AH308" s="208"/>
      <c r="AI308" s="208"/>
      <c r="AJ308" s="227">
        <f>AG308+AH308+AI308</f>
        <v>99210</v>
      </c>
    </row>
    <row r="309" spans="1:36" x14ac:dyDescent="0.25">
      <c r="A309" s="208">
        <v>2</v>
      </c>
      <c r="B309" s="1527" t="s">
        <v>5069</v>
      </c>
      <c r="C309" s="1532" t="s">
        <v>4926</v>
      </c>
      <c r="D309" s="227" t="s">
        <v>1</v>
      </c>
      <c r="E309" s="227" t="s">
        <v>1</v>
      </c>
      <c r="F309" s="227">
        <v>1.25</v>
      </c>
      <c r="G309" s="102">
        <v>1</v>
      </c>
      <c r="H309" s="208">
        <v>82675</v>
      </c>
      <c r="I309" s="208"/>
      <c r="J309" s="208"/>
      <c r="K309" s="227">
        <f t="shared" ref="K309:K322" si="62">H309+I309+J309</f>
        <v>82675</v>
      </c>
      <c r="L309" s="227">
        <v>1.25</v>
      </c>
      <c r="M309" s="102">
        <v>1</v>
      </c>
      <c r="N309" s="208">
        <v>82675</v>
      </c>
      <c r="O309" s="208"/>
      <c r="P309" s="208"/>
      <c r="Q309" s="227">
        <f t="shared" ref="Q309:Q322" si="63">N309+O309+P309</f>
        <v>82675</v>
      </c>
      <c r="R309" s="227">
        <f t="shared" si="61"/>
        <v>0</v>
      </c>
      <c r="S309" s="227">
        <f t="shared" si="61"/>
        <v>0</v>
      </c>
      <c r="T309" s="227">
        <f t="shared" si="61"/>
        <v>0</v>
      </c>
      <c r="U309" s="227">
        <f t="shared" si="61"/>
        <v>0</v>
      </c>
      <c r="V309" s="227">
        <f>S309+T309+U309</f>
        <v>0</v>
      </c>
      <c r="W309" s="227" t="s">
        <v>1</v>
      </c>
      <c r="X309" s="227">
        <v>1.25</v>
      </c>
      <c r="Y309" s="102">
        <v>1</v>
      </c>
      <c r="Z309" s="208">
        <v>82675</v>
      </c>
      <c r="AA309" s="208"/>
      <c r="AB309" s="208"/>
      <c r="AC309" s="227">
        <f t="shared" ref="AC309:AC322" si="64">Z309+AA309+AB309</f>
        <v>82675</v>
      </c>
      <c r="AD309" s="227" t="s">
        <v>1</v>
      </c>
      <c r="AE309" s="227">
        <v>1.25</v>
      </c>
      <c r="AF309" s="102">
        <v>1</v>
      </c>
      <c r="AG309" s="208">
        <v>82675</v>
      </c>
      <c r="AH309" s="208"/>
      <c r="AI309" s="208"/>
      <c r="AJ309" s="227">
        <f t="shared" ref="AJ309:AJ322" si="65">AG309+AH309+AI309</f>
        <v>82675</v>
      </c>
    </row>
    <row r="310" spans="1:36" ht="27" x14ac:dyDescent="0.25">
      <c r="A310" s="208">
        <v>3</v>
      </c>
      <c r="B310" s="1527" t="s">
        <v>5070</v>
      </c>
      <c r="C310" s="1532" t="s">
        <v>4938</v>
      </c>
      <c r="D310" s="227" t="s">
        <v>1</v>
      </c>
      <c r="E310" s="227" t="s">
        <v>1</v>
      </c>
      <c r="F310" s="227">
        <v>1</v>
      </c>
      <c r="G310" s="102">
        <v>1</v>
      </c>
      <c r="H310" s="208">
        <v>88312</v>
      </c>
      <c r="I310" s="208"/>
      <c r="J310" s="208"/>
      <c r="K310" s="227">
        <f t="shared" si="62"/>
        <v>88312</v>
      </c>
      <c r="L310" s="227">
        <v>1</v>
      </c>
      <c r="M310" s="102">
        <v>1</v>
      </c>
      <c r="N310" s="208">
        <v>88312</v>
      </c>
      <c r="O310" s="208"/>
      <c r="P310" s="208"/>
      <c r="Q310" s="227">
        <f t="shared" si="63"/>
        <v>88312</v>
      </c>
      <c r="R310" s="227">
        <f t="shared" si="61"/>
        <v>0</v>
      </c>
      <c r="S310" s="227">
        <f t="shared" si="61"/>
        <v>0</v>
      </c>
      <c r="T310" s="227">
        <f t="shared" si="61"/>
        <v>0</v>
      </c>
      <c r="U310" s="227">
        <f t="shared" si="61"/>
        <v>0</v>
      </c>
      <c r="V310" s="227">
        <f t="shared" ref="V310:V322" si="66">S310+T310+U310</f>
        <v>0</v>
      </c>
      <c r="W310" s="227" t="s">
        <v>1</v>
      </c>
      <c r="X310" s="227">
        <v>1</v>
      </c>
      <c r="Y310" s="102">
        <v>1</v>
      </c>
      <c r="Z310" s="208">
        <v>88312</v>
      </c>
      <c r="AA310" s="208"/>
      <c r="AB310" s="208"/>
      <c r="AC310" s="227">
        <f t="shared" si="64"/>
        <v>88312</v>
      </c>
      <c r="AD310" s="227" t="s">
        <v>1</v>
      </c>
      <c r="AE310" s="227">
        <v>1</v>
      </c>
      <c r="AF310" s="102">
        <v>1</v>
      </c>
      <c r="AG310" s="208">
        <v>88312</v>
      </c>
      <c r="AH310" s="208"/>
      <c r="AI310" s="208"/>
      <c r="AJ310" s="227">
        <f t="shared" si="65"/>
        <v>88312</v>
      </c>
    </row>
    <row r="311" spans="1:36" x14ac:dyDescent="0.25">
      <c r="A311" s="208">
        <v>4</v>
      </c>
      <c r="B311" s="1527" t="s">
        <v>5071</v>
      </c>
      <c r="C311" s="1532" t="s">
        <v>5012</v>
      </c>
      <c r="D311" s="227" t="s">
        <v>1</v>
      </c>
      <c r="E311" s="227" t="s">
        <v>1</v>
      </c>
      <c r="F311" s="227">
        <v>1</v>
      </c>
      <c r="G311" s="102">
        <v>1</v>
      </c>
      <c r="H311" s="227">
        <v>91275</v>
      </c>
      <c r="I311" s="227"/>
      <c r="J311" s="227"/>
      <c r="K311" s="227">
        <f t="shared" si="62"/>
        <v>91275</v>
      </c>
      <c r="L311" s="227">
        <v>1</v>
      </c>
      <c r="M311" s="102">
        <v>1</v>
      </c>
      <c r="N311" s="227">
        <v>91275</v>
      </c>
      <c r="O311" s="227"/>
      <c r="P311" s="227"/>
      <c r="Q311" s="227">
        <f t="shared" si="63"/>
        <v>91275</v>
      </c>
      <c r="R311" s="227">
        <f t="shared" si="61"/>
        <v>0</v>
      </c>
      <c r="S311" s="227">
        <f t="shared" si="61"/>
        <v>0</v>
      </c>
      <c r="T311" s="227">
        <f t="shared" si="61"/>
        <v>0</v>
      </c>
      <c r="U311" s="227">
        <f t="shared" si="61"/>
        <v>0</v>
      </c>
      <c r="V311" s="227">
        <f t="shared" si="66"/>
        <v>0</v>
      </c>
      <c r="W311" s="227" t="s">
        <v>1</v>
      </c>
      <c r="X311" s="227">
        <v>1</v>
      </c>
      <c r="Y311" s="102">
        <v>1</v>
      </c>
      <c r="Z311" s="227">
        <v>91275</v>
      </c>
      <c r="AA311" s="227"/>
      <c r="AB311" s="227"/>
      <c r="AC311" s="227">
        <f t="shared" si="64"/>
        <v>91275</v>
      </c>
      <c r="AD311" s="227" t="s">
        <v>1</v>
      </c>
      <c r="AE311" s="227">
        <v>1</v>
      </c>
      <c r="AF311" s="102">
        <v>1</v>
      </c>
      <c r="AG311" s="227">
        <v>91275</v>
      </c>
      <c r="AH311" s="227"/>
      <c r="AI311" s="227"/>
      <c r="AJ311" s="227">
        <f t="shared" si="65"/>
        <v>91275</v>
      </c>
    </row>
    <row r="312" spans="1:36" x14ac:dyDescent="0.25">
      <c r="A312" s="208">
        <v>5</v>
      </c>
      <c r="B312" s="1527" t="s">
        <v>5072</v>
      </c>
      <c r="C312" s="1532" t="s">
        <v>5012</v>
      </c>
      <c r="D312" s="227" t="s">
        <v>1</v>
      </c>
      <c r="E312" s="227" t="s">
        <v>1</v>
      </c>
      <c r="F312" s="227">
        <v>1</v>
      </c>
      <c r="G312" s="102">
        <v>1</v>
      </c>
      <c r="H312" s="227">
        <v>91275</v>
      </c>
      <c r="I312" s="227"/>
      <c r="J312" s="227"/>
      <c r="K312" s="227">
        <f t="shared" si="62"/>
        <v>91275</v>
      </c>
      <c r="L312" s="227">
        <v>1</v>
      </c>
      <c r="M312" s="102">
        <v>1</v>
      </c>
      <c r="N312" s="227">
        <v>91275</v>
      </c>
      <c r="O312" s="227"/>
      <c r="P312" s="227"/>
      <c r="Q312" s="227">
        <f t="shared" si="63"/>
        <v>91275</v>
      </c>
      <c r="R312" s="227">
        <f t="shared" si="61"/>
        <v>0</v>
      </c>
      <c r="S312" s="227">
        <f t="shared" si="61"/>
        <v>0</v>
      </c>
      <c r="T312" s="227">
        <f t="shared" si="61"/>
        <v>0</v>
      </c>
      <c r="U312" s="227">
        <f t="shared" si="61"/>
        <v>0</v>
      </c>
      <c r="V312" s="227">
        <f t="shared" si="66"/>
        <v>0</v>
      </c>
      <c r="W312" s="227" t="s">
        <v>1</v>
      </c>
      <c r="X312" s="227">
        <v>1</v>
      </c>
      <c r="Y312" s="102">
        <v>1</v>
      </c>
      <c r="Z312" s="227">
        <v>91275</v>
      </c>
      <c r="AA312" s="227"/>
      <c r="AB312" s="227"/>
      <c r="AC312" s="227">
        <f t="shared" si="64"/>
        <v>91275</v>
      </c>
      <c r="AD312" s="227" t="s">
        <v>1</v>
      </c>
      <c r="AE312" s="227">
        <v>1</v>
      </c>
      <c r="AF312" s="102">
        <v>1</v>
      </c>
      <c r="AG312" s="227">
        <v>91275</v>
      </c>
      <c r="AH312" s="227"/>
      <c r="AI312" s="227"/>
      <c r="AJ312" s="227">
        <f t="shared" si="65"/>
        <v>91275</v>
      </c>
    </row>
    <row r="313" spans="1:36" x14ac:dyDescent="0.25">
      <c r="A313" s="208">
        <v>6</v>
      </c>
      <c r="B313" s="1527" t="s">
        <v>5073</v>
      </c>
      <c r="C313" s="1532" t="s">
        <v>4930</v>
      </c>
      <c r="D313" s="227" t="s">
        <v>1</v>
      </c>
      <c r="E313" s="227" t="s">
        <v>1</v>
      </c>
      <c r="F313" s="227">
        <v>1.6</v>
      </c>
      <c r="G313" s="102">
        <v>1</v>
      </c>
      <c r="H313" s="227">
        <v>105824</v>
      </c>
      <c r="I313" s="227"/>
      <c r="J313" s="227"/>
      <c r="K313" s="227">
        <f t="shared" si="62"/>
        <v>105824</v>
      </c>
      <c r="L313" s="227">
        <v>1.6</v>
      </c>
      <c r="M313" s="102">
        <v>1</v>
      </c>
      <c r="N313" s="227">
        <v>105824</v>
      </c>
      <c r="O313" s="227"/>
      <c r="P313" s="227"/>
      <c r="Q313" s="227">
        <f t="shared" si="63"/>
        <v>105824</v>
      </c>
      <c r="R313" s="227">
        <f t="shared" si="61"/>
        <v>0</v>
      </c>
      <c r="S313" s="227">
        <f t="shared" si="61"/>
        <v>0</v>
      </c>
      <c r="T313" s="227">
        <f t="shared" si="61"/>
        <v>0</v>
      </c>
      <c r="U313" s="227">
        <f t="shared" si="61"/>
        <v>0</v>
      </c>
      <c r="V313" s="227">
        <f t="shared" si="66"/>
        <v>0</v>
      </c>
      <c r="W313" s="227" t="s">
        <v>1</v>
      </c>
      <c r="X313" s="227">
        <v>1.6</v>
      </c>
      <c r="Y313" s="102">
        <v>1</v>
      </c>
      <c r="Z313" s="227">
        <v>105824</v>
      </c>
      <c r="AA313" s="227"/>
      <c r="AB313" s="227"/>
      <c r="AC313" s="227">
        <f t="shared" si="64"/>
        <v>105824</v>
      </c>
      <c r="AD313" s="227" t="s">
        <v>1</v>
      </c>
      <c r="AE313" s="227">
        <v>1.6</v>
      </c>
      <c r="AF313" s="102">
        <v>1</v>
      </c>
      <c r="AG313" s="227">
        <v>105824</v>
      </c>
      <c r="AH313" s="227"/>
      <c r="AI313" s="227"/>
      <c r="AJ313" s="227">
        <f t="shared" si="65"/>
        <v>105824</v>
      </c>
    </row>
    <row r="314" spans="1:36" x14ac:dyDescent="0.25">
      <c r="A314" s="208">
        <v>7</v>
      </c>
      <c r="B314" s="1527" t="s">
        <v>1429</v>
      </c>
      <c r="C314" s="1532" t="s">
        <v>4935</v>
      </c>
      <c r="D314" s="227" t="s">
        <v>1</v>
      </c>
      <c r="E314" s="227" t="s">
        <v>1</v>
      </c>
      <c r="F314" s="227">
        <v>1.5</v>
      </c>
      <c r="G314" s="102">
        <v>1</v>
      </c>
      <c r="H314" s="227">
        <v>99210</v>
      </c>
      <c r="I314" s="227"/>
      <c r="J314" s="227"/>
      <c r="K314" s="227">
        <f t="shared" si="62"/>
        <v>99210</v>
      </c>
      <c r="L314" s="227">
        <v>1.5</v>
      </c>
      <c r="M314" s="102">
        <v>1</v>
      </c>
      <c r="N314" s="227">
        <v>99210</v>
      </c>
      <c r="O314" s="227"/>
      <c r="P314" s="227"/>
      <c r="Q314" s="227">
        <f t="shared" si="63"/>
        <v>99210</v>
      </c>
      <c r="R314" s="227">
        <f t="shared" si="61"/>
        <v>0</v>
      </c>
      <c r="S314" s="227">
        <f t="shared" si="61"/>
        <v>0</v>
      </c>
      <c r="T314" s="227">
        <f t="shared" si="61"/>
        <v>0</v>
      </c>
      <c r="U314" s="227">
        <f t="shared" si="61"/>
        <v>0</v>
      </c>
      <c r="V314" s="227">
        <f t="shared" si="66"/>
        <v>0</v>
      </c>
      <c r="W314" s="227" t="s">
        <v>1</v>
      </c>
      <c r="X314" s="227">
        <v>1.5</v>
      </c>
      <c r="Y314" s="102">
        <v>1</v>
      </c>
      <c r="Z314" s="227">
        <v>99210</v>
      </c>
      <c r="AA314" s="227"/>
      <c r="AB314" s="227"/>
      <c r="AC314" s="227">
        <f t="shared" si="64"/>
        <v>99210</v>
      </c>
      <c r="AD314" s="227" t="s">
        <v>1</v>
      </c>
      <c r="AE314" s="227">
        <v>1.5</v>
      </c>
      <c r="AF314" s="102">
        <v>1</v>
      </c>
      <c r="AG314" s="227">
        <v>99210</v>
      </c>
      <c r="AH314" s="227"/>
      <c r="AI314" s="227"/>
      <c r="AJ314" s="227">
        <f t="shared" si="65"/>
        <v>99210</v>
      </c>
    </row>
    <row r="315" spans="1:36" x14ac:dyDescent="0.25">
      <c r="A315" s="208">
        <v>8</v>
      </c>
      <c r="B315" s="1527" t="s">
        <v>5074</v>
      </c>
      <c r="C315" s="1532" t="s">
        <v>4943</v>
      </c>
      <c r="D315" s="227" t="s">
        <v>1</v>
      </c>
      <c r="E315" s="227" t="s">
        <v>1</v>
      </c>
      <c r="F315" s="227">
        <v>1.4</v>
      </c>
      <c r="G315" s="102">
        <v>1</v>
      </c>
      <c r="H315" s="227">
        <v>92596</v>
      </c>
      <c r="I315" s="227"/>
      <c r="J315" s="227"/>
      <c r="K315" s="227">
        <f t="shared" si="62"/>
        <v>92596</v>
      </c>
      <c r="L315" s="227">
        <v>1.4</v>
      </c>
      <c r="M315" s="102">
        <v>1</v>
      </c>
      <c r="N315" s="227">
        <v>92596</v>
      </c>
      <c r="O315" s="227"/>
      <c r="P315" s="227"/>
      <c r="Q315" s="227">
        <f t="shared" si="63"/>
        <v>92596</v>
      </c>
      <c r="R315" s="227">
        <f t="shared" si="61"/>
        <v>0</v>
      </c>
      <c r="S315" s="227">
        <f t="shared" si="61"/>
        <v>0</v>
      </c>
      <c r="T315" s="227">
        <f t="shared" si="61"/>
        <v>0</v>
      </c>
      <c r="U315" s="227">
        <f t="shared" si="61"/>
        <v>0</v>
      </c>
      <c r="V315" s="227">
        <f t="shared" si="66"/>
        <v>0</v>
      </c>
      <c r="W315" s="227" t="s">
        <v>1</v>
      </c>
      <c r="X315" s="227">
        <v>1.4</v>
      </c>
      <c r="Y315" s="102">
        <v>1</v>
      </c>
      <c r="Z315" s="227">
        <v>92596</v>
      </c>
      <c r="AA315" s="227"/>
      <c r="AB315" s="227"/>
      <c r="AC315" s="227">
        <f t="shared" si="64"/>
        <v>92596</v>
      </c>
      <c r="AD315" s="227" t="s">
        <v>1</v>
      </c>
      <c r="AE315" s="227">
        <v>1.4</v>
      </c>
      <c r="AF315" s="102">
        <v>1</v>
      </c>
      <c r="AG315" s="227">
        <v>92596</v>
      </c>
      <c r="AH315" s="227"/>
      <c r="AI315" s="227"/>
      <c r="AJ315" s="227">
        <f t="shared" si="65"/>
        <v>92596</v>
      </c>
    </row>
    <row r="316" spans="1:36" x14ac:dyDescent="0.25">
      <c r="A316" s="208">
        <v>9</v>
      </c>
      <c r="B316" s="1527" t="s">
        <v>5075</v>
      </c>
      <c r="C316" s="1532" t="s">
        <v>4947</v>
      </c>
      <c r="D316" s="227" t="s">
        <v>1</v>
      </c>
      <c r="E316" s="227" t="s">
        <v>1</v>
      </c>
      <c r="F316" s="227">
        <v>1</v>
      </c>
      <c r="G316" s="102">
        <v>1</v>
      </c>
      <c r="H316" s="227">
        <v>88312</v>
      </c>
      <c r="I316" s="227"/>
      <c r="J316" s="227"/>
      <c r="K316" s="227">
        <f t="shared" si="62"/>
        <v>88312</v>
      </c>
      <c r="L316" s="227">
        <v>1</v>
      </c>
      <c r="M316" s="102">
        <v>1</v>
      </c>
      <c r="N316" s="227">
        <v>88312</v>
      </c>
      <c r="O316" s="227"/>
      <c r="P316" s="227"/>
      <c r="Q316" s="227">
        <f t="shared" si="63"/>
        <v>88312</v>
      </c>
      <c r="R316" s="227">
        <f t="shared" si="61"/>
        <v>0</v>
      </c>
      <c r="S316" s="227">
        <f t="shared" si="61"/>
        <v>0</v>
      </c>
      <c r="T316" s="227">
        <f t="shared" si="61"/>
        <v>0</v>
      </c>
      <c r="U316" s="227">
        <f t="shared" si="61"/>
        <v>0</v>
      </c>
      <c r="V316" s="227">
        <f t="shared" si="66"/>
        <v>0</v>
      </c>
      <c r="W316" s="227" t="s">
        <v>1</v>
      </c>
      <c r="X316" s="227">
        <v>1</v>
      </c>
      <c r="Y316" s="102">
        <v>1</v>
      </c>
      <c r="Z316" s="227">
        <v>88312</v>
      </c>
      <c r="AA316" s="227"/>
      <c r="AB316" s="227"/>
      <c r="AC316" s="227">
        <f t="shared" si="64"/>
        <v>88312</v>
      </c>
      <c r="AD316" s="227" t="s">
        <v>1</v>
      </c>
      <c r="AE316" s="227">
        <v>1</v>
      </c>
      <c r="AF316" s="102">
        <v>1</v>
      </c>
      <c r="AG316" s="227">
        <v>88312</v>
      </c>
      <c r="AH316" s="227"/>
      <c r="AI316" s="227"/>
      <c r="AJ316" s="227">
        <f t="shared" si="65"/>
        <v>88312</v>
      </c>
    </row>
    <row r="317" spans="1:36" x14ac:dyDescent="0.25">
      <c r="A317" s="208">
        <v>10</v>
      </c>
      <c r="B317" s="1527" t="s">
        <v>5076</v>
      </c>
      <c r="C317" s="1532" t="s">
        <v>4947</v>
      </c>
      <c r="D317" s="227" t="s">
        <v>1</v>
      </c>
      <c r="E317" s="227" t="s">
        <v>1</v>
      </c>
      <c r="F317" s="227">
        <v>1</v>
      </c>
      <c r="G317" s="102">
        <v>1</v>
      </c>
      <c r="H317" s="227">
        <v>88312</v>
      </c>
      <c r="I317" s="227"/>
      <c r="J317" s="227"/>
      <c r="K317" s="227">
        <f t="shared" si="62"/>
        <v>88312</v>
      </c>
      <c r="L317" s="227">
        <v>1</v>
      </c>
      <c r="M317" s="102">
        <v>1</v>
      </c>
      <c r="N317" s="227">
        <v>88312</v>
      </c>
      <c r="O317" s="227"/>
      <c r="P317" s="227"/>
      <c r="Q317" s="227">
        <f t="shared" si="63"/>
        <v>88312</v>
      </c>
      <c r="R317" s="227">
        <f t="shared" si="61"/>
        <v>0</v>
      </c>
      <c r="S317" s="227">
        <f t="shared" si="61"/>
        <v>0</v>
      </c>
      <c r="T317" s="227">
        <f t="shared" si="61"/>
        <v>0</v>
      </c>
      <c r="U317" s="227">
        <f t="shared" si="61"/>
        <v>0</v>
      </c>
      <c r="V317" s="227">
        <f t="shared" si="66"/>
        <v>0</v>
      </c>
      <c r="W317" s="227" t="s">
        <v>1</v>
      </c>
      <c r="X317" s="227">
        <v>1</v>
      </c>
      <c r="Y317" s="102">
        <v>1</v>
      </c>
      <c r="Z317" s="227">
        <v>88312</v>
      </c>
      <c r="AA317" s="227"/>
      <c r="AB317" s="227"/>
      <c r="AC317" s="227">
        <f t="shared" si="64"/>
        <v>88312</v>
      </c>
      <c r="AD317" s="227" t="s">
        <v>1</v>
      </c>
      <c r="AE317" s="227">
        <v>1</v>
      </c>
      <c r="AF317" s="102">
        <v>1</v>
      </c>
      <c r="AG317" s="227">
        <v>88312</v>
      </c>
      <c r="AH317" s="227"/>
      <c r="AI317" s="227"/>
      <c r="AJ317" s="227">
        <f t="shared" si="65"/>
        <v>88312</v>
      </c>
    </row>
    <row r="318" spans="1:36" x14ac:dyDescent="0.25">
      <c r="A318" s="208">
        <v>11</v>
      </c>
      <c r="B318" s="1527" t="s">
        <v>5077</v>
      </c>
      <c r="C318" s="1532" t="s">
        <v>4947</v>
      </c>
      <c r="D318" s="227" t="s">
        <v>1</v>
      </c>
      <c r="E318" s="227" t="s">
        <v>1</v>
      </c>
      <c r="F318" s="227">
        <v>1</v>
      </c>
      <c r="G318" s="102">
        <v>1</v>
      </c>
      <c r="H318" s="227">
        <v>88312</v>
      </c>
      <c r="I318" s="227"/>
      <c r="J318" s="227"/>
      <c r="K318" s="227">
        <f t="shared" si="62"/>
        <v>88312</v>
      </c>
      <c r="L318" s="227">
        <v>1</v>
      </c>
      <c r="M318" s="102">
        <v>1</v>
      </c>
      <c r="N318" s="227">
        <v>88312</v>
      </c>
      <c r="O318" s="227"/>
      <c r="P318" s="227"/>
      <c r="Q318" s="227">
        <f t="shared" si="63"/>
        <v>88312</v>
      </c>
      <c r="R318" s="227">
        <f t="shared" si="61"/>
        <v>0</v>
      </c>
      <c r="S318" s="227">
        <f t="shared" si="61"/>
        <v>0</v>
      </c>
      <c r="T318" s="227">
        <f t="shared" si="61"/>
        <v>0</v>
      </c>
      <c r="U318" s="227">
        <f t="shared" si="61"/>
        <v>0</v>
      </c>
      <c r="V318" s="227">
        <f t="shared" si="66"/>
        <v>0</v>
      </c>
      <c r="W318" s="227" t="s">
        <v>1</v>
      </c>
      <c r="X318" s="227">
        <v>1</v>
      </c>
      <c r="Y318" s="102">
        <v>1</v>
      </c>
      <c r="Z318" s="227">
        <v>88312</v>
      </c>
      <c r="AA318" s="227"/>
      <c r="AB318" s="227"/>
      <c r="AC318" s="227">
        <f t="shared" si="64"/>
        <v>88312</v>
      </c>
      <c r="AD318" s="227" t="s">
        <v>1</v>
      </c>
      <c r="AE318" s="227">
        <v>1</v>
      </c>
      <c r="AF318" s="102">
        <v>1</v>
      </c>
      <c r="AG318" s="227">
        <v>88312</v>
      </c>
      <c r="AH318" s="227"/>
      <c r="AI318" s="227"/>
      <c r="AJ318" s="227">
        <f t="shared" si="65"/>
        <v>88312</v>
      </c>
    </row>
    <row r="319" spans="1:36" x14ac:dyDescent="0.25">
      <c r="A319" s="208">
        <v>12</v>
      </c>
      <c r="B319" s="1527" t="s">
        <v>5078</v>
      </c>
      <c r="C319" s="1532" t="s">
        <v>4947</v>
      </c>
      <c r="D319" s="227" t="s">
        <v>1</v>
      </c>
      <c r="E319" s="227" t="s">
        <v>1</v>
      </c>
      <c r="F319" s="227">
        <v>1</v>
      </c>
      <c r="G319" s="102">
        <v>1</v>
      </c>
      <c r="H319" s="227">
        <v>88312</v>
      </c>
      <c r="I319" s="227"/>
      <c r="J319" s="227"/>
      <c r="K319" s="227">
        <f t="shared" si="62"/>
        <v>88312</v>
      </c>
      <c r="L319" s="227">
        <v>1</v>
      </c>
      <c r="M319" s="102">
        <v>1</v>
      </c>
      <c r="N319" s="227">
        <v>88312</v>
      </c>
      <c r="O319" s="227"/>
      <c r="P319" s="227"/>
      <c r="Q319" s="227">
        <f t="shared" si="63"/>
        <v>88312</v>
      </c>
      <c r="R319" s="227">
        <f t="shared" si="61"/>
        <v>0</v>
      </c>
      <c r="S319" s="227">
        <f t="shared" si="61"/>
        <v>0</v>
      </c>
      <c r="T319" s="227">
        <f t="shared" si="61"/>
        <v>0</v>
      </c>
      <c r="U319" s="227">
        <f t="shared" si="61"/>
        <v>0</v>
      </c>
      <c r="V319" s="227">
        <f t="shared" si="66"/>
        <v>0</v>
      </c>
      <c r="W319" s="227" t="s">
        <v>1</v>
      </c>
      <c r="X319" s="227">
        <v>1</v>
      </c>
      <c r="Y319" s="102">
        <v>1</v>
      </c>
      <c r="Z319" s="227">
        <v>88312</v>
      </c>
      <c r="AA319" s="227"/>
      <c r="AB319" s="227"/>
      <c r="AC319" s="227">
        <f t="shared" si="64"/>
        <v>88312</v>
      </c>
      <c r="AD319" s="227" t="s">
        <v>1</v>
      </c>
      <c r="AE319" s="227">
        <v>1</v>
      </c>
      <c r="AF319" s="102">
        <v>1</v>
      </c>
      <c r="AG319" s="227">
        <v>88312</v>
      </c>
      <c r="AH319" s="227"/>
      <c r="AI319" s="227"/>
      <c r="AJ319" s="227">
        <f t="shared" si="65"/>
        <v>88312</v>
      </c>
    </row>
    <row r="320" spans="1:36" x14ac:dyDescent="0.25">
      <c r="A320" s="208">
        <v>13</v>
      </c>
      <c r="B320" s="1527" t="s">
        <v>5079</v>
      </c>
      <c r="C320" s="1532" t="s">
        <v>4947</v>
      </c>
      <c r="D320" s="227" t="s">
        <v>1</v>
      </c>
      <c r="E320" s="227" t="s">
        <v>1</v>
      </c>
      <c r="F320" s="227">
        <v>1</v>
      </c>
      <c r="G320" s="102">
        <v>1</v>
      </c>
      <c r="H320" s="227">
        <v>88312</v>
      </c>
      <c r="I320" s="227"/>
      <c r="J320" s="227"/>
      <c r="K320" s="227">
        <f t="shared" si="62"/>
        <v>88312</v>
      </c>
      <c r="L320" s="227">
        <v>1</v>
      </c>
      <c r="M320" s="102">
        <v>1</v>
      </c>
      <c r="N320" s="227">
        <v>88312</v>
      </c>
      <c r="O320" s="227"/>
      <c r="P320" s="227"/>
      <c r="Q320" s="227">
        <f t="shared" si="63"/>
        <v>88312</v>
      </c>
      <c r="R320" s="227">
        <f t="shared" si="61"/>
        <v>0</v>
      </c>
      <c r="S320" s="227">
        <f t="shared" si="61"/>
        <v>0</v>
      </c>
      <c r="T320" s="227">
        <f t="shared" si="61"/>
        <v>0</v>
      </c>
      <c r="U320" s="227">
        <f t="shared" si="61"/>
        <v>0</v>
      </c>
      <c r="V320" s="227">
        <f t="shared" si="66"/>
        <v>0</v>
      </c>
      <c r="W320" s="227" t="s">
        <v>1</v>
      </c>
      <c r="X320" s="227">
        <v>1</v>
      </c>
      <c r="Y320" s="102">
        <v>1</v>
      </c>
      <c r="Z320" s="227">
        <v>88312</v>
      </c>
      <c r="AA320" s="227"/>
      <c r="AB320" s="227"/>
      <c r="AC320" s="227">
        <f t="shared" si="64"/>
        <v>88312</v>
      </c>
      <c r="AD320" s="227" t="s">
        <v>1</v>
      </c>
      <c r="AE320" s="227">
        <v>1</v>
      </c>
      <c r="AF320" s="102">
        <v>1</v>
      </c>
      <c r="AG320" s="227">
        <v>88312</v>
      </c>
      <c r="AH320" s="227"/>
      <c r="AI320" s="227"/>
      <c r="AJ320" s="227">
        <f t="shared" si="65"/>
        <v>88312</v>
      </c>
    </row>
    <row r="321" spans="1:36" x14ac:dyDescent="0.25">
      <c r="A321" s="208">
        <v>14</v>
      </c>
      <c r="B321" s="1527" t="s">
        <v>5080</v>
      </c>
      <c r="C321" s="1532" t="s">
        <v>4947</v>
      </c>
      <c r="D321" s="227" t="s">
        <v>1</v>
      </c>
      <c r="E321" s="227" t="s">
        <v>1</v>
      </c>
      <c r="F321" s="227">
        <v>1</v>
      </c>
      <c r="G321" s="102">
        <v>1</v>
      </c>
      <c r="H321" s="227">
        <v>88312</v>
      </c>
      <c r="I321" s="227"/>
      <c r="J321" s="227"/>
      <c r="K321" s="227">
        <f t="shared" si="62"/>
        <v>88312</v>
      </c>
      <c r="L321" s="227">
        <v>1</v>
      </c>
      <c r="M321" s="102">
        <v>1</v>
      </c>
      <c r="N321" s="227">
        <v>88312</v>
      </c>
      <c r="O321" s="227"/>
      <c r="P321" s="227"/>
      <c r="Q321" s="227">
        <f t="shared" si="63"/>
        <v>88312</v>
      </c>
      <c r="R321" s="227">
        <f t="shared" si="61"/>
        <v>0</v>
      </c>
      <c r="S321" s="227">
        <f t="shared" si="61"/>
        <v>0</v>
      </c>
      <c r="T321" s="227">
        <f t="shared" si="61"/>
        <v>0</v>
      </c>
      <c r="U321" s="227">
        <f t="shared" si="61"/>
        <v>0</v>
      </c>
      <c r="V321" s="227">
        <f t="shared" si="66"/>
        <v>0</v>
      </c>
      <c r="W321" s="227" t="s">
        <v>1</v>
      </c>
      <c r="X321" s="227">
        <v>1</v>
      </c>
      <c r="Y321" s="102">
        <v>1</v>
      </c>
      <c r="Z321" s="227">
        <v>88312</v>
      </c>
      <c r="AA321" s="227"/>
      <c r="AB321" s="227"/>
      <c r="AC321" s="227">
        <f t="shared" si="64"/>
        <v>88312</v>
      </c>
      <c r="AD321" s="227" t="s">
        <v>1</v>
      </c>
      <c r="AE321" s="227">
        <v>1</v>
      </c>
      <c r="AF321" s="102">
        <v>1</v>
      </c>
      <c r="AG321" s="227">
        <v>88312</v>
      </c>
      <c r="AH321" s="227"/>
      <c r="AI321" s="227"/>
      <c r="AJ321" s="227">
        <f t="shared" si="65"/>
        <v>88312</v>
      </c>
    </row>
    <row r="322" spans="1:36" ht="27" x14ac:dyDescent="0.25">
      <c r="A322" s="208"/>
      <c r="B322" s="1527" t="s">
        <v>5081</v>
      </c>
      <c r="C322" s="1532"/>
      <c r="D322" s="227" t="s">
        <v>1</v>
      </c>
      <c r="E322" s="227" t="s">
        <v>1</v>
      </c>
      <c r="F322" s="227"/>
      <c r="G322" s="102"/>
      <c r="H322" s="227">
        <v>9000</v>
      </c>
      <c r="I322" s="227"/>
      <c r="J322" s="227"/>
      <c r="K322" s="227">
        <f t="shared" si="62"/>
        <v>9000</v>
      </c>
      <c r="L322" s="227"/>
      <c r="M322" s="102"/>
      <c r="N322" s="227">
        <v>9000</v>
      </c>
      <c r="O322" s="227"/>
      <c r="P322" s="227"/>
      <c r="Q322" s="227">
        <f t="shared" si="63"/>
        <v>9000</v>
      </c>
      <c r="R322" s="227">
        <f t="shared" si="61"/>
        <v>0</v>
      </c>
      <c r="S322" s="227">
        <f t="shared" si="61"/>
        <v>0</v>
      </c>
      <c r="T322" s="227">
        <f t="shared" si="61"/>
        <v>0</v>
      </c>
      <c r="U322" s="227">
        <f t="shared" si="61"/>
        <v>0</v>
      </c>
      <c r="V322" s="227">
        <f t="shared" si="66"/>
        <v>0</v>
      </c>
      <c r="W322" s="227" t="s">
        <v>1</v>
      </c>
      <c r="X322" s="227"/>
      <c r="Y322" s="102"/>
      <c r="Z322" s="227">
        <v>9000</v>
      </c>
      <c r="AA322" s="227"/>
      <c r="AB322" s="227"/>
      <c r="AC322" s="227">
        <f t="shared" si="64"/>
        <v>9000</v>
      </c>
      <c r="AD322" s="227" t="s">
        <v>1</v>
      </c>
      <c r="AE322" s="227"/>
      <c r="AF322" s="102"/>
      <c r="AG322" s="227">
        <v>9000</v>
      </c>
      <c r="AH322" s="227"/>
      <c r="AI322" s="227"/>
      <c r="AJ322" s="227">
        <f t="shared" si="65"/>
        <v>9000</v>
      </c>
    </row>
    <row r="323" spans="1:36" x14ac:dyDescent="0.25">
      <c r="A323" s="208"/>
      <c r="B323" s="102"/>
      <c r="C323" s="227"/>
      <c r="D323" s="227"/>
      <c r="E323" s="227"/>
      <c r="F323" s="227"/>
      <c r="G323" s="102"/>
      <c r="H323" s="208"/>
      <c r="I323" s="208"/>
      <c r="J323" s="208"/>
      <c r="K323" s="227"/>
      <c r="L323" s="227"/>
      <c r="M323" s="102"/>
      <c r="N323" s="208"/>
      <c r="O323" s="208"/>
      <c r="P323" s="208"/>
      <c r="Q323" s="227"/>
      <c r="R323" s="227"/>
      <c r="S323" s="227"/>
      <c r="T323" s="227"/>
      <c r="U323" s="227"/>
      <c r="V323" s="227"/>
      <c r="W323" s="227"/>
      <c r="X323" s="227"/>
      <c r="Y323" s="102"/>
      <c r="Z323" s="208"/>
      <c r="AA323" s="208"/>
      <c r="AB323" s="208"/>
      <c r="AC323" s="227"/>
      <c r="AD323" s="227"/>
      <c r="AE323" s="227"/>
      <c r="AF323" s="102"/>
      <c r="AG323" s="208"/>
      <c r="AH323" s="208"/>
      <c r="AI323" s="208"/>
      <c r="AJ323" s="227"/>
    </row>
    <row r="324" spans="1:36" s="230" customFormat="1" ht="27" x14ac:dyDescent="0.25">
      <c r="A324" s="225"/>
      <c r="B324" s="233" t="s">
        <v>240</v>
      </c>
      <c r="C324" s="229" t="s">
        <v>1</v>
      </c>
      <c r="D324" s="229" t="s">
        <v>1</v>
      </c>
      <c r="E324" s="229" t="s">
        <v>1</v>
      </c>
      <c r="F324" s="229" t="s">
        <v>1</v>
      </c>
      <c r="G324" s="229">
        <f t="shared" ref="G324:AJ324" si="67">SUM(G308:G322)</f>
        <v>14</v>
      </c>
      <c r="H324" s="229">
        <f t="shared" si="67"/>
        <v>1289249</v>
      </c>
      <c r="I324" s="229">
        <f t="shared" si="67"/>
        <v>0</v>
      </c>
      <c r="J324" s="229">
        <f t="shared" si="67"/>
        <v>0</v>
      </c>
      <c r="K324" s="229">
        <f t="shared" si="67"/>
        <v>1289249</v>
      </c>
      <c r="L324" s="229"/>
      <c r="M324" s="229">
        <f t="shared" si="67"/>
        <v>14</v>
      </c>
      <c r="N324" s="229">
        <f t="shared" si="67"/>
        <v>1289249</v>
      </c>
      <c r="O324" s="229">
        <f t="shared" si="67"/>
        <v>0</v>
      </c>
      <c r="P324" s="229">
        <f t="shared" si="67"/>
        <v>0</v>
      </c>
      <c r="Q324" s="229">
        <f t="shared" si="67"/>
        <v>1289249</v>
      </c>
      <c r="R324" s="229">
        <f t="shared" si="67"/>
        <v>0</v>
      </c>
      <c r="S324" s="229">
        <f t="shared" si="67"/>
        <v>0</v>
      </c>
      <c r="T324" s="229">
        <f t="shared" si="67"/>
        <v>0</v>
      </c>
      <c r="U324" s="229">
        <f t="shared" si="67"/>
        <v>0</v>
      </c>
      <c r="V324" s="229">
        <f t="shared" si="67"/>
        <v>0</v>
      </c>
      <c r="W324" s="229">
        <f t="shared" si="67"/>
        <v>0</v>
      </c>
      <c r="X324" s="229"/>
      <c r="Y324" s="229">
        <f t="shared" si="67"/>
        <v>14</v>
      </c>
      <c r="Z324" s="229">
        <f t="shared" si="67"/>
        <v>1289249</v>
      </c>
      <c r="AA324" s="229">
        <f t="shared" si="67"/>
        <v>0</v>
      </c>
      <c r="AB324" s="229">
        <f t="shared" si="67"/>
        <v>0</v>
      </c>
      <c r="AC324" s="229">
        <f t="shared" si="67"/>
        <v>1289249</v>
      </c>
      <c r="AD324" s="229">
        <f t="shared" si="67"/>
        <v>0</v>
      </c>
      <c r="AE324" s="229"/>
      <c r="AF324" s="229">
        <f t="shared" si="67"/>
        <v>14</v>
      </c>
      <c r="AG324" s="229">
        <f t="shared" si="67"/>
        <v>1289249</v>
      </c>
      <c r="AH324" s="229">
        <f t="shared" si="67"/>
        <v>0</v>
      </c>
      <c r="AI324" s="229">
        <f t="shared" si="67"/>
        <v>0</v>
      </c>
      <c r="AJ324" s="229">
        <f t="shared" si="67"/>
        <v>1289249</v>
      </c>
    </row>
    <row r="327" spans="1:36" ht="16.5" x14ac:dyDescent="0.3">
      <c r="A327" s="30"/>
      <c r="B327" s="217" t="s">
        <v>1601</v>
      </c>
      <c r="C327" s="31"/>
      <c r="D327" s="31"/>
      <c r="E327" s="31"/>
      <c r="F327" s="31"/>
      <c r="G327" s="31"/>
      <c r="H327" s="31"/>
      <c r="I327" s="3"/>
      <c r="J327" s="134"/>
      <c r="K327" s="134"/>
      <c r="L327" s="134"/>
      <c r="M327" s="31"/>
      <c r="N327" s="134"/>
      <c r="O327" s="30"/>
      <c r="P327" s="133"/>
      <c r="Q327" s="31"/>
      <c r="R327" s="134"/>
      <c r="S327" s="31"/>
      <c r="T327" s="134"/>
      <c r="U327" s="31"/>
      <c r="V327" s="134"/>
      <c r="W327" s="180"/>
      <c r="X327" s="180"/>
      <c r="Y327" s="180"/>
      <c r="Z327" s="180"/>
      <c r="AA327" s="3"/>
      <c r="AB327" s="22"/>
      <c r="AC327" s="22"/>
      <c r="AD327" s="180"/>
      <c r="AE327" s="180"/>
      <c r="AF327" s="180"/>
      <c r="AG327" s="180"/>
      <c r="AH327" s="3"/>
      <c r="AI327" s="134"/>
      <c r="AJ327" s="134"/>
    </row>
    <row r="328" spans="1:36" ht="14.25" thickBot="1" x14ac:dyDescent="0.3">
      <c r="A328" s="30"/>
      <c r="B328" s="1507"/>
      <c r="C328" s="177"/>
      <c r="D328" s="177"/>
      <c r="E328" s="177"/>
      <c r="F328" s="177"/>
      <c r="G328" s="1507"/>
      <c r="H328" s="177"/>
      <c r="I328" s="178"/>
      <c r="J328" s="9"/>
      <c r="K328" s="178"/>
      <c r="L328" s="178"/>
      <c r="M328" s="218"/>
      <c r="N328" s="219"/>
      <c r="P328" s="1523"/>
      <c r="Q328" s="148"/>
      <c r="R328" s="148"/>
      <c r="S328" s="148"/>
      <c r="T328" s="148"/>
      <c r="U328" s="148"/>
      <c r="V328" s="148"/>
      <c r="W328" s="9"/>
      <c r="X328" s="9"/>
      <c r="Y328" s="1509"/>
      <c r="Z328" s="9"/>
      <c r="AA328" s="178"/>
      <c r="AB328" s="9"/>
      <c r="AC328" s="178"/>
      <c r="AD328" s="9"/>
      <c r="AE328" s="9"/>
      <c r="AF328" s="1509"/>
      <c r="AG328" s="9"/>
      <c r="AH328" s="178"/>
      <c r="AI328" s="9"/>
      <c r="AJ328" s="178"/>
    </row>
    <row r="329" spans="1:36" s="181" customFormat="1" ht="40.5" customHeight="1" x14ac:dyDescent="0.25">
      <c r="A329" s="30"/>
      <c r="B329" s="1890" t="s">
        <v>5082</v>
      </c>
      <c r="C329" s="1890"/>
      <c r="D329" s="1890"/>
      <c r="E329" s="1890"/>
      <c r="F329" s="1890"/>
      <c r="G329" s="179"/>
      <c r="H329" s="31"/>
      <c r="I329" s="31"/>
      <c r="J329" s="31"/>
      <c r="K329" s="180"/>
      <c r="L329" s="180"/>
      <c r="M329" s="34"/>
      <c r="N329" s="180"/>
      <c r="O329" s="31"/>
      <c r="P329" s="41" t="s">
        <v>228</v>
      </c>
      <c r="Q329" s="34"/>
      <c r="R329" s="180"/>
      <c r="S329" s="34"/>
      <c r="T329" s="180"/>
      <c r="U329" s="34"/>
      <c r="V329" s="180"/>
      <c r="W329" s="134"/>
      <c r="X329" s="31"/>
      <c r="Y329" s="179"/>
      <c r="Z329" s="31"/>
      <c r="AA329" s="31"/>
      <c r="AB329" s="31"/>
      <c r="AC329" s="180"/>
      <c r="AD329" s="134"/>
      <c r="AE329" s="31"/>
      <c r="AF329" s="179"/>
      <c r="AG329" s="31"/>
      <c r="AH329" s="31"/>
      <c r="AI329" s="31"/>
      <c r="AJ329" s="180"/>
    </row>
    <row r="330" spans="1:36" s="333" customFormat="1" ht="14.25" x14ac:dyDescent="0.25">
      <c r="A330" s="257"/>
      <c r="B330" s="330"/>
      <c r="C330" s="331"/>
      <c r="D330" s="332"/>
      <c r="E330" s="332"/>
      <c r="F330" s="332"/>
      <c r="G330" s="1510" t="s">
        <v>424</v>
      </c>
      <c r="H330" s="332"/>
      <c r="I330" s="332"/>
      <c r="J330" s="332"/>
      <c r="K330" s="332"/>
      <c r="L330" s="331"/>
      <c r="M330" s="1872" t="s">
        <v>392</v>
      </c>
      <c r="N330" s="1872"/>
      <c r="O330" s="1872"/>
      <c r="P330" s="1872"/>
      <c r="Q330" s="1888"/>
      <c r="R330" s="1889" t="s">
        <v>229</v>
      </c>
      <c r="S330" s="1872"/>
      <c r="T330" s="1872"/>
      <c r="U330" s="1872"/>
      <c r="V330" s="1888"/>
      <c r="W330" s="331"/>
      <c r="X330" s="332"/>
      <c r="Y330" s="1510" t="s">
        <v>465</v>
      </c>
      <c r="Z330" s="332"/>
      <c r="AA330" s="332"/>
      <c r="AB330" s="332"/>
      <c r="AC330" s="449"/>
      <c r="AD330" s="331"/>
      <c r="AE330" s="332"/>
      <c r="AF330" s="1510" t="s">
        <v>1686</v>
      </c>
      <c r="AG330" s="332"/>
      <c r="AH330" s="332"/>
      <c r="AI330" s="332"/>
      <c r="AJ330" s="449"/>
    </row>
    <row r="331" spans="1:36" s="181" customFormat="1" ht="93.75" x14ac:dyDescent="0.25">
      <c r="A331" s="224" t="s">
        <v>114</v>
      </c>
      <c r="B331" s="1511" t="s">
        <v>231</v>
      </c>
      <c r="C331" s="1511" t="s">
        <v>232</v>
      </c>
      <c r="D331" s="1511" t="s">
        <v>233</v>
      </c>
      <c r="E331" s="1511" t="s">
        <v>234</v>
      </c>
      <c r="F331" s="528" t="s">
        <v>426</v>
      </c>
      <c r="G331" s="1511" t="s">
        <v>223</v>
      </c>
      <c r="H331" s="289" t="s">
        <v>334</v>
      </c>
      <c r="I331" s="1511" t="s">
        <v>235</v>
      </c>
      <c r="J331" s="1511" t="s">
        <v>236</v>
      </c>
      <c r="K331" s="1511" t="s">
        <v>237</v>
      </c>
      <c r="L331" s="528" t="s">
        <v>396</v>
      </c>
      <c r="M331" s="1511" t="s">
        <v>223</v>
      </c>
      <c r="N331" s="1511" t="s">
        <v>298</v>
      </c>
      <c r="O331" s="1511" t="s">
        <v>235</v>
      </c>
      <c r="P331" s="1511" t="s">
        <v>236</v>
      </c>
      <c r="Q331" s="1511" t="s">
        <v>313</v>
      </c>
      <c r="R331" s="1511" t="s">
        <v>223</v>
      </c>
      <c r="S331" s="1511" t="s">
        <v>298</v>
      </c>
      <c r="T331" s="1511" t="s">
        <v>235</v>
      </c>
      <c r="U331" s="1511" t="s">
        <v>236</v>
      </c>
      <c r="V331" s="1511" t="s">
        <v>314</v>
      </c>
      <c r="W331" s="1511" t="s">
        <v>234</v>
      </c>
      <c r="X331" s="528" t="s">
        <v>474</v>
      </c>
      <c r="Y331" s="1511" t="s">
        <v>223</v>
      </c>
      <c r="Z331" s="1511" t="s">
        <v>253</v>
      </c>
      <c r="AA331" s="1511" t="s">
        <v>235</v>
      </c>
      <c r="AB331" s="1511" t="s">
        <v>236</v>
      </c>
      <c r="AC331" s="1511" t="s">
        <v>270</v>
      </c>
      <c r="AD331" s="1511" t="s">
        <v>234</v>
      </c>
      <c r="AE331" s="528" t="s">
        <v>4618</v>
      </c>
      <c r="AF331" s="1511" t="s">
        <v>223</v>
      </c>
      <c r="AG331" s="1511" t="s">
        <v>253</v>
      </c>
      <c r="AH331" s="1511" t="s">
        <v>235</v>
      </c>
      <c r="AI331" s="1511" t="s">
        <v>236</v>
      </c>
      <c r="AJ331" s="1511" t="s">
        <v>270</v>
      </c>
    </row>
    <row r="332" spans="1:36" s="35" customFormat="1" ht="12.75" x14ac:dyDescent="0.25">
      <c r="A332" s="123">
        <v>1</v>
      </c>
      <c r="B332" s="123">
        <v>2</v>
      </c>
      <c r="C332" s="123">
        <v>3</v>
      </c>
      <c r="D332" s="123">
        <v>4</v>
      </c>
      <c r="E332" s="123">
        <v>5</v>
      </c>
      <c r="F332" s="123">
        <v>6</v>
      </c>
      <c r="G332" s="123">
        <v>7</v>
      </c>
      <c r="H332" s="123">
        <v>8</v>
      </c>
      <c r="I332" s="123">
        <v>9</v>
      </c>
      <c r="J332" s="123">
        <v>10</v>
      </c>
      <c r="K332" s="123">
        <v>11</v>
      </c>
      <c r="L332" s="123">
        <v>12</v>
      </c>
      <c r="M332" s="123">
        <v>13</v>
      </c>
      <c r="N332" s="123">
        <v>14</v>
      </c>
      <c r="O332" s="123">
        <v>15</v>
      </c>
      <c r="P332" s="123">
        <v>16</v>
      </c>
      <c r="Q332" s="123">
        <v>17</v>
      </c>
      <c r="R332" s="123">
        <v>18</v>
      </c>
      <c r="S332" s="123">
        <v>19</v>
      </c>
      <c r="T332" s="123">
        <v>20</v>
      </c>
      <c r="U332" s="123">
        <v>21</v>
      </c>
      <c r="V332" s="123">
        <v>22</v>
      </c>
      <c r="W332" s="123">
        <v>23</v>
      </c>
      <c r="X332" s="123">
        <v>24</v>
      </c>
      <c r="Y332" s="123">
        <v>25</v>
      </c>
      <c r="Z332" s="123">
        <v>26</v>
      </c>
      <c r="AA332" s="123">
        <v>27</v>
      </c>
      <c r="AB332" s="123">
        <v>28</v>
      </c>
      <c r="AC332" s="123">
        <v>29</v>
      </c>
      <c r="AD332" s="123">
        <v>30</v>
      </c>
      <c r="AE332" s="123">
        <v>31</v>
      </c>
      <c r="AF332" s="123">
        <v>32</v>
      </c>
      <c r="AG332" s="123">
        <v>33</v>
      </c>
      <c r="AH332" s="123">
        <v>34</v>
      </c>
      <c r="AI332" s="123">
        <v>35</v>
      </c>
      <c r="AJ332" s="123">
        <v>36</v>
      </c>
    </row>
    <row r="333" spans="1:36" ht="14.25" x14ac:dyDescent="0.25">
      <c r="A333" s="225" t="s">
        <v>3</v>
      </c>
      <c r="B333" s="226" t="s">
        <v>244</v>
      </c>
      <c r="C333" s="227"/>
      <c r="D333" s="227"/>
      <c r="E333" s="227"/>
      <c r="F333" s="227"/>
      <c r="G333" s="226"/>
      <c r="H333" s="227"/>
      <c r="I333" s="227"/>
      <c r="J333" s="227"/>
      <c r="K333" s="227"/>
      <c r="L333" s="227"/>
      <c r="M333" s="226"/>
      <c r="N333" s="227"/>
      <c r="O333" s="227"/>
      <c r="P333" s="227"/>
      <c r="Q333" s="226"/>
      <c r="R333" s="227"/>
      <c r="S333" s="226"/>
      <c r="T333" s="227"/>
      <c r="U333" s="106"/>
      <c r="V333" s="106"/>
      <c r="W333" s="227"/>
      <c r="X333" s="227"/>
      <c r="Y333" s="226"/>
      <c r="Z333" s="227"/>
      <c r="AA333" s="227"/>
      <c r="AB333" s="227"/>
      <c r="AC333" s="227"/>
      <c r="AD333" s="227"/>
      <c r="AE333" s="227"/>
      <c r="AF333" s="226"/>
      <c r="AG333" s="227"/>
      <c r="AH333" s="227"/>
      <c r="AI333" s="227"/>
      <c r="AJ333" s="227"/>
    </row>
    <row r="334" spans="1:36" x14ac:dyDescent="0.25">
      <c r="A334" s="208"/>
      <c r="B334" s="191" t="s">
        <v>126</v>
      </c>
      <c r="C334" s="227"/>
      <c r="D334" s="227"/>
      <c r="E334" s="227"/>
      <c r="F334" s="227"/>
      <c r="G334" s="191"/>
      <c r="H334" s="191"/>
      <c r="I334" s="191"/>
      <c r="J334" s="191"/>
      <c r="K334" s="191"/>
      <c r="L334" s="227"/>
      <c r="M334" s="191"/>
      <c r="N334" s="191"/>
      <c r="O334" s="191"/>
      <c r="P334" s="191"/>
      <c r="Q334" s="191"/>
      <c r="R334" s="191"/>
      <c r="S334" s="191"/>
      <c r="T334" s="191"/>
      <c r="U334" s="106"/>
      <c r="V334" s="106"/>
      <c r="W334" s="227"/>
      <c r="X334" s="227"/>
      <c r="Y334" s="191"/>
      <c r="Z334" s="191"/>
      <c r="AA334" s="191"/>
      <c r="AB334" s="191"/>
      <c r="AC334" s="191"/>
      <c r="AD334" s="227"/>
      <c r="AE334" s="227"/>
      <c r="AF334" s="191"/>
      <c r="AG334" s="191"/>
      <c r="AH334" s="191"/>
      <c r="AI334" s="191"/>
      <c r="AJ334" s="191"/>
    </row>
    <row r="335" spans="1:36" ht="38.25" x14ac:dyDescent="0.25">
      <c r="A335" s="208"/>
      <c r="B335" s="124" t="s">
        <v>238</v>
      </c>
      <c r="C335" s="227"/>
      <c r="D335" s="227"/>
      <c r="E335" s="227"/>
      <c r="F335" s="227"/>
      <c r="G335" s="191"/>
      <c r="H335" s="191"/>
      <c r="I335" s="191"/>
      <c r="J335" s="191"/>
      <c r="K335" s="191"/>
      <c r="L335" s="227"/>
      <c r="M335" s="191"/>
      <c r="N335" s="191"/>
      <c r="O335" s="191"/>
      <c r="P335" s="191"/>
      <c r="Q335" s="191"/>
      <c r="R335" s="191"/>
      <c r="S335" s="191"/>
      <c r="T335" s="191"/>
      <c r="U335" s="106"/>
      <c r="V335" s="106"/>
      <c r="W335" s="227"/>
      <c r="X335" s="227"/>
      <c r="Y335" s="191"/>
      <c r="Z335" s="191"/>
      <c r="AA335" s="191"/>
      <c r="AB335" s="191"/>
      <c r="AC335" s="191"/>
      <c r="AD335" s="227"/>
      <c r="AE335" s="227"/>
      <c r="AF335" s="191"/>
      <c r="AG335" s="191"/>
      <c r="AH335" s="191"/>
      <c r="AI335" s="191"/>
      <c r="AJ335" s="191"/>
    </row>
    <row r="336" spans="1:36" x14ac:dyDescent="0.25">
      <c r="A336" s="208"/>
      <c r="B336" s="191" t="s">
        <v>239</v>
      </c>
      <c r="C336" s="227"/>
      <c r="D336" s="227"/>
      <c r="E336" s="227"/>
      <c r="F336" s="227"/>
      <c r="G336" s="191"/>
      <c r="H336" s="191"/>
      <c r="I336" s="191"/>
      <c r="J336" s="191"/>
      <c r="K336" s="191"/>
      <c r="L336" s="227"/>
      <c r="M336" s="191"/>
      <c r="N336" s="191"/>
      <c r="O336" s="191"/>
      <c r="P336" s="191"/>
      <c r="Q336" s="191"/>
      <c r="R336" s="191"/>
      <c r="S336" s="191"/>
      <c r="T336" s="191"/>
      <c r="U336" s="106"/>
      <c r="V336" s="106"/>
      <c r="W336" s="227"/>
      <c r="X336" s="227"/>
      <c r="Y336" s="191"/>
      <c r="Z336" s="191"/>
      <c r="AA336" s="191"/>
      <c r="AB336" s="191"/>
      <c r="AC336" s="191"/>
      <c r="AD336" s="227"/>
      <c r="AE336" s="227"/>
      <c r="AF336" s="191"/>
      <c r="AG336" s="191"/>
      <c r="AH336" s="191"/>
      <c r="AI336" s="191"/>
      <c r="AJ336" s="191"/>
    </row>
    <row r="337" spans="1:36" ht="17.25" x14ac:dyDescent="0.25">
      <c r="A337" s="208">
        <v>1</v>
      </c>
      <c r="B337" s="124" t="s">
        <v>5083</v>
      </c>
      <c r="C337" s="1524" t="s">
        <v>100</v>
      </c>
      <c r="D337" s="1525" t="s">
        <v>4755</v>
      </c>
      <c r="E337" s="1531">
        <v>13</v>
      </c>
      <c r="F337" s="227">
        <v>6.09</v>
      </c>
      <c r="G337" s="191">
        <v>1</v>
      </c>
      <c r="H337" s="191">
        <v>402792.6</v>
      </c>
      <c r="I337" s="191"/>
      <c r="J337" s="191"/>
      <c r="K337" s="227">
        <f t="shared" ref="K337:K375" si="68">H337+I337+J337</f>
        <v>402792.6</v>
      </c>
      <c r="L337" s="227">
        <v>5.89</v>
      </c>
      <c r="M337" s="191">
        <v>1</v>
      </c>
      <c r="N337" s="191">
        <v>389564.6</v>
      </c>
      <c r="O337" s="191"/>
      <c r="P337" s="191"/>
      <c r="Q337" s="227">
        <f t="shared" ref="Q337:Q375" si="69">N337+O337+P337</f>
        <v>389564.6</v>
      </c>
      <c r="R337" s="227">
        <f t="shared" ref="R337:U364" si="70">G337-M337</f>
        <v>0</v>
      </c>
      <c r="S337" s="227">
        <f t="shared" si="70"/>
        <v>13228</v>
      </c>
      <c r="T337" s="227">
        <f t="shared" si="70"/>
        <v>0</v>
      </c>
      <c r="U337" s="227">
        <f t="shared" si="70"/>
        <v>0</v>
      </c>
      <c r="V337" s="227">
        <f t="shared" ref="V337:V375" si="71">S337+T337+U337</f>
        <v>13228</v>
      </c>
      <c r="W337" s="227">
        <v>14</v>
      </c>
      <c r="X337" s="227">
        <v>6.09</v>
      </c>
      <c r="Y337" s="191">
        <v>1</v>
      </c>
      <c r="Z337" s="191">
        <v>402792.6</v>
      </c>
      <c r="AA337" s="191"/>
      <c r="AB337" s="191"/>
      <c r="AC337" s="227">
        <f t="shared" ref="AC337:AC375" si="72">Z337+AA337+AB337</f>
        <v>402792.6</v>
      </c>
      <c r="AD337" s="227">
        <v>15</v>
      </c>
      <c r="AE337" s="227">
        <v>6.09</v>
      </c>
      <c r="AF337" s="191">
        <v>1</v>
      </c>
      <c r="AG337" s="191">
        <v>402792.6</v>
      </c>
      <c r="AH337" s="191"/>
      <c r="AI337" s="191"/>
      <c r="AJ337" s="227">
        <f t="shared" ref="AJ337:AJ375" si="73">AG337+AH337+AI337</f>
        <v>402792.6</v>
      </c>
    </row>
    <row r="338" spans="1:36" ht="17.25" x14ac:dyDescent="0.25">
      <c r="A338" s="208">
        <v>2</v>
      </c>
      <c r="B338" s="124" t="s">
        <v>5084</v>
      </c>
      <c r="C338" s="1524" t="s">
        <v>4977</v>
      </c>
      <c r="D338" s="1525" t="s">
        <v>4758</v>
      </c>
      <c r="E338" s="1531">
        <v>22</v>
      </c>
      <c r="F338" s="227">
        <v>5.34</v>
      </c>
      <c r="G338" s="191">
        <v>1</v>
      </c>
      <c r="H338" s="191">
        <v>353187.6</v>
      </c>
      <c r="I338" s="191"/>
      <c r="J338" s="191"/>
      <c r="K338" s="227">
        <f t="shared" si="68"/>
        <v>353187.6</v>
      </c>
      <c r="L338" s="227">
        <v>5.34</v>
      </c>
      <c r="M338" s="191">
        <v>1</v>
      </c>
      <c r="N338" s="191">
        <v>353187.6</v>
      </c>
      <c r="O338" s="191"/>
      <c r="P338" s="191"/>
      <c r="Q338" s="227">
        <f t="shared" si="69"/>
        <v>353187.6</v>
      </c>
      <c r="R338" s="227">
        <f t="shared" si="70"/>
        <v>0</v>
      </c>
      <c r="S338" s="227">
        <f t="shared" si="70"/>
        <v>0</v>
      </c>
      <c r="T338" s="227">
        <f t="shared" si="70"/>
        <v>0</v>
      </c>
      <c r="U338" s="227">
        <f t="shared" si="70"/>
        <v>0</v>
      </c>
      <c r="V338" s="227">
        <f t="shared" si="71"/>
        <v>0</v>
      </c>
      <c r="W338" s="227">
        <v>23</v>
      </c>
      <c r="X338" s="227">
        <v>5.34</v>
      </c>
      <c r="Y338" s="191">
        <v>1</v>
      </c>
      <c r="Z338" s="191">
        <v>353187.6</v>
      </c>
      <c r="AA338" s="191"/>
      <c r="AB338" s="191"/>
      <c r="AC338" s="227">
        <f t="shared" si="72"/>
        <v>353187.6</v>
      </c>
      <c r="AD338" s="227">
        <v>24</v>
      </c>
      <c r="AE338" s="227">
        <v>5.34</v>
      </c>
      <c r="AF338" s="191">
        <v>1</v>
      </c>
      <c r="AG338" s="191">
        <v>353187.6</v>
      </c>
      <c r="AH338" s="191"/>
      <c r="AI338" s="191"/>
      <c r="AJ338" s="227">
        <f t="shared" si="73"/>
        <v>353187.6</v>
      </c>
    </row>
    <row r="339" spans="1:36" ht="25.5" x14ac:dyDescent="0.25">
      <c r="A339" s="208">
        <v>3</v>
      </c>
      <c r="B339" s="124" t="s">
        <v>5085</v>
      </c>
      <c r="C339" s="1524" t="s">
        <v>4959</v>
      </c>
      <c r="D339" s="1525" t="s">
        <v>4755</v>
      </c>
      <c r="E339" s="1531">
        <v>1</v>
      </c>
      <c r="F339" s="227">
        <v>4.8600000000000003</v>
      </c>
      <c r="G339" s="191">
        <v>1</v>
      </c>
      <c r="H339" s="191">
        <v>321440.40000000002</v>
      </c>
      <c r="I339" s="191"/>
      <c r="J339" s="191"/>
      <c r="K339" s="227">
        <f t="shared" si="68"/>
        <v>321440.40000000002</v>
      </c>
      <c r="L339" s="227">
        <v>4.7</v>
      </c>
      <c r="M339" s="191">
        <v>1</v>
      </c>
      <c r="N339" s="191">
        <v>310858</v>
      </c>
      <c r="O339" s="191"/>
      <c r="P339" s="191"/>
      <c r="Q339" s="227">
        <f t="shared" si="69"/>
        <v>310858</v>
      </c>
      <c r="R339" s="227">
        <f t="shared" si="70"/>
        <v>0</v>
      </c>
      <c r="S339" s="227">
        <f t="shared" si="70"/>
        <v>10582.400000000023</v>
      </c>
      <c r="T339" s="227">
        <f t="shared" si="70"/>
        <v>0</v>
      </c>
      <c r="U339" s="227">
        <f t="shared" si="70"/>
        <v>0</v>
      </c>
      <c r="V339" s="227">
        <f t="shared" si="71"/>
        <v>10582.400000000023</v>
      </c>
      <c r="W339" s="227">
        <v>2</v>
      </c>
      <c r="X339" s="227">
        <v>5.01</v>
      </c>
      <c r="Y339" s="191">
        <v>1</v>
      </c>
      <c r="Z339" s="191">
        <v>331361.39999999997</v>
      </c>
      <c r="AA339" s="191"/>
      <c r="AB339" s="191"/>
      <c r="AC339" s="227">
        <f t="shared" si="72"/>
        <v>331361.39999999997</v>
      </c>
      <c r="AD339" s="227">
        <v>3</v>
      </c>
      <c r="AE339" s="227">
        <v>5.18</v>
      </c>
      <c r="AF339" s="191">
        <v>1</v>
      </c>
      <c r="AG339" s="191">
        <v>342605.19999999995</v>
      </c>
      <c r="AH339" s="191"/>
      <c r="AI339" s="191"/>
      <c r="AJ339" s="227">
        <f t="shared" si="73"/>
        <v>342605.19999999995</v>
      </c>
    </row>
    <row r="340" spans="1:36" ht="17.25" x14ac:dyDescent="0.25">
      <c r="A340" s="208">
        <v>4</v>
      </c>
      <c r="B340" s="124" t="s">
        <v>5086</v>
      </c>
      <c r="C340" s="1524" t="s">
        <v>5039</v>
      </c>
      <c r="D340" s="1525" t="s">
        <v>4768</v>
      </c>
      <c r="E340" s="1531">
        <v>12</v>
      </c>
      <c r="F340" s="227">
        <v>2.08</v>
      </c>
      <c r="G340" s="191">
        <v>1</v>
      </c>
      <c r="H340" s="191">
        <v>137571.20000000001</v>
      </c>
      <c r="I340" s="191"/>
      <c r="J340" s="191"/>
      <c r="K340" s="227">
        <f t="shared" si="68"/>
        <v>137571.20000000001</v>
      </c>
      <c r="L340" s="227">
        <v>2.08</v>
      </c>
      <c r="M340" s="191">
        <v>1</v>
      </c>
      <c r="N340" s="191">
        <v>137571.20000000001</v>
      </c>
      <c r="O340" s="191"/>
      <c r="P340" s="191"/>
      <c r="Q340" s="227">
        <f t="shared" si="69"/>
        <v>137571.20000000001</v>
      </c>
      <c r="R340" s="227">
        <f t="shared" si="70"/>
        <v>0</v>
      </c>
      <c r="S340" s="227">
        <f t="shared" si="70"/>
        <v>0</v>
      </c>
      <c r="T340" s="227">
        <f t="shared" si="70"/>
        <v>0</v>
      </c>
      <c r="U340" s="227">
        <f t="shared" si="70"/>
        <v>0</v>
      </c>
      <c r="V340" s="227">
        <f t="shared" si="71"/>
        <v>0</v>
      </c>
      <c r="W340" s="227">
        <v>13</v>
      </c>
      <c r="X340" s="227">
        <v>2.14</v>
      </c>
      <c r="Y340" s="191">
        <v>1</v>
      </c>
      <c r="Z340" s="191">
        <v>141539.6</v>
      </c>
      <c r="AA340" s="191"/>
      <c r="AB340" s="191"/>
      <c r="AC340" s="227">
        <f t="shared" si="72"/>
        <v>141539.6</v>
      </c>
      <c r="AD340" s="227">
        <v>14</v>
      </c>
      <c r="AE340" s="227">
        <v>2.14</v>
      </c>
      <c r="AF340" s="191">
        <v>1</v>
      </c>
      <c r="AG340" s="191">
        <v>141539.6</v>
      </c>
      <c r="AH340" s="191"/>
      <c r="AI340" s="191"/>
      <c r="AJ340" s="227">
        <f t="shared" si="73"/>
        <v>141539.6</v>
      </c>
    </row>
    <row r="341" spans="1:36" ht="17.25" x14ac:dyDescent="0.25">
      <c r="A341" s="208">
        <v>5</v>
      </c>
      <c r="B341" s="124" t="s">
        <v>1429</v>
      </c>
      <c r="C341" s="1524" t="s">
        <v>5039</v>
      </c>
      <c r="D341" s="1525" t="s">
        <v>4768</v>
      </c>
      <c r="E341" s="1531">
        <v>1</v>
      </c>
      <c r="F341" s="227">
        <v>1.73</v>
      </c>
      <c r="G341" s="191">
        <v>1</v>
      </c>
      <c r="H341" s="191">
        <v>114422.2</v>
      </c>
      <c r="I341" s="191"/>
      <c r="J341" s="191"/>
      <c r="K341" s="227">
        <f t="shared" si="68"/>
        <v>114422.2</v>
      </c>
      <c r="L341" s="227">
        <v>1.68</v>
      </c>
      <c r="M341" s="191">
        <v>1</v>
      </c>
      <c r="N341" s="191">
        <v>111115.2</v>
      </c>
      <c r="O341" s="191"/>
      <c r="P341" s="191"/>
      <c r="Q341" s="227">
        <f t="shared" si="69"/>
        <v>111115.2</v>
      </c>
      <c r="R341" s="227">
        <f t="shared" si="70"/>
        <v>0</v>
      </c>
      <c r="S341" s="227">
        <f t="shared" si="70"/>
        <v>3307</v>
      </c>
      <c r="T341" s="227">
        <f t="shared" si="70"/>
        <v>0</v>
      </c>
      <c r="U341" s="227">
        <f t="shared" si="70"/>
        <v>0</v>
      </c>
      <c r="V341" s="227">
        <f t="shared" si="71"/>
        <v>3307</v>
      </c>
      <c r="W341" s="227">
        <v>2</v>
      </c>
      <c r="X341" s="227">
        <v>1.79</v>
      </c>
      <c r="Y341" s="191">
        <v>1</v>
      </c>
      <c r="Z341" s="191">
        <v>118390.6</v>
      </c>
      <c r="AA341" s="191"/>
      <c r="AB341" s="191"/>
      <c r="AC341" s="227">
        <f t="shared" si="72"/>
        <v>118390.6</v>
      </c>
      <c r="AD341" s="227">
        <v>3</v>
      </c>
      <c r="AE341" s="227">
        <v>1.84</v>
      </c>
      <c r="AF341" s="191">
        <v>1</v>
      </c>
      <c r="AG341" s="191">
        <v>121697.60000000001</v>
      </c>
      <c r="AH341" s="191"/>
      <c r="AI341" s="191"/>
      <c r="AJ341" s="227">
        <f t="shared" si="73"/>
        <v>121697.60000000001</v>
      </c>
    </row>
    <row r="342" spans="1:36" ht="17.25" x14ac:dyDescent="0.25">
      <c r="A342" s="208">
        <v>6</v>
      </c>
      <c r="B342" s="124" t="s">
        <v>5087</v>
      </c>
      <c r="C342" s="1524" t="s">
        <v>5039</v>
      </c>
      <c r="D342" s="1525" t="s">
        <v>4768</v>
      </c>
      <c r="E342" s="1531">
        <v>7</v>
      </c>
      <c r="F342" s="227">
        <v>1.96</v>
      </c>
      <c r="G342" s="191">
        <v>1</v>
      </c>
      <c r="H342" s="191">
        <v>129634.4</v>
      </c>
      <c r="I342" s="191"/>
      <c r="J342" s="191"/>
      <c r="K342" s="227">
        <f t="shared" si="68"/>
        <v>129634.4</v>
      </c>
      <c r="L342" s="227">
        <v>1.96</v>
      </c>
      <c r="M342" s="191">
        <v>1</v>
      </c>
      <c r="N342" s="191">
        <v>129634.4</v>
      </c>
      <c r="O342" s="191"/>
      <c r="P342" s="191"/>
      <c r="Q342" s="227">
        <f t="shared" si="69"/>
        <v>129634.4</v>
      </c>
      <c r="R342" s="227">
        <f t="shared" si="70"/>
        <v>0</v>
      </c>
      <c r="S342" s="227">
        <f t="shared" si="70"/>
        <v>0</v>
      </c>
      <c r="T342" s="227">
        <f t="shared" si="70"/>
        <v>0</v>
      </c>
      <c r="U342" s="227">
        <f t="shared" si="70"/>
        <v>0</v>
      </c>
      <c r="V342" s="227">
        <f t="shared" si="71"/>
        <v>0</v>
      </c>
      <c r="W342" s="227">
        <v>8</v>
      </c>
      <c r="X342" s="227">
        <v>2.02</v>
      </c>
      <c r="Y342" s="191">
        <v>1</v>
      </c>
      <c r="Z342" s="191">
        <v>133602.79999999999</v>
      </c>
      <c r="AA342" s="191"/>
      <c r="AB342" s="191"/>
      <c r="AC342" s="227">
        <f t="shared" si="72"/>
        <v>133602.79999999999</v>
      </c>
      <c r="AD342" s="227">
        <v>9</v>
      </c>
      <c r="AE342" s="227">
        <v>2.02</v>
      </c>
      <c r="AF342" s="191">
        <v>1</v>
      </c>
      <c r="AG342" s="191">
        <v>133602.79999999999</v>
      </c>
      <c r="AH342" s="191"/>
      <c r="AI342" s="191"/>
      <c r="AJ342" s="227">
        <f t="shared" si="73"/>
        <v>133602.79999999999</v>
      </c>
    </row>
    <row r="343" spans="1:36" ht="17.25" x14ac:dyDescent="0.25">
      <c r="A343" s="208">
        <v>7</v>
      </c>
      <c r="B343" s="124" t="s">
        <v>5088</v>
      </c>
      <c r="C343" s="1524" t="s">
        <v>5039</v>
      </c>
      <c r="D343" s="1525" t="s">
        <v>4768</v>
      </c>
      <c r="E343" s="1531">
        <v>2</v>
      </c>
      <c r="F343" s="227">
        <v>1.79</v>
      </c>
      <c r="G343" s="191">
        <v>1</v>
      </c>
      <c r="H343" s="191">
        <v>118390.6</v>
      </c>
      <c r="I343" s="191"/>
      <c r="J343" s="191"/>
      <c r="K343" s="227">
        <f t="shared" si="68"/>
        <v>118390.6</v>
      </c>
      <c r="L343" s="227">
        <v>1.73</v>
      </c>
      <c r="M343" s="191">
        <v>1</v>
      </c>
      <c r="N343" s="191">
        <v>114422.2</v>
      </c>
      <c r="O343" s="191"/>
      <c r="P343" s="191"/>
      <c r="Q343" s="227">
        <f t="shared" si="69"/>
        <v>114422.2</v>
      </c>
      <c r="R343" s="227">
        <f t="shared" si="70"/>
        <v>0</v>
      </c>
      <c r="S343" s="227">
        <f t="shared" si="70"/>
        <v>3968.4000000000087</v>
      </c>
      <c r="T343" s="227">
        <f t="shared" si="70"/>
        <v>0</v>
      </c>
      <c r="U343" s="227">
        <f t="shared" si="70"/>
        <v>0</v>
      </c>
      <c r="V343" s="227">
        <f t="shared" si="71"/>
        <v>3968.4000000000087</v>
      </c>
      <c r="W343" s="227">
        <v>3</v>
      </c>
      <c r="X343" s="227">
        <v>1.84</v>
      </c>
      <c r="Y343" s="191">
        <v>1</v>
      </c>
      <c r="Z343" s="191">
        <v>121697.60000000001</v>
      </c>
      <c r="AA343" s="191"/>
      <c r="AB343" s="191"/>
      <c r="AC343" s="227">
        <f t="shared" si="72"/>
        <v>121697.60000000001</v>
      </c>
      <c r="AD343" s="227">
        <v>4</v>
      </c>
      <c r="AE343" s="227">
        <v>1.9</v>
      </c>
      <c r="AF343" s="191">
        <v>1</v>
      </c>
      <c r="AG343" s="191">
        <v>125666</v>
      </c>
      <c r="AH343" s="191"/>
      <c r="AI343" s="191"/>
      <c r="AJ343" s="227">
        <f t="shared" si="73"/>
        <v>125666</v>
      </c>
    </row>
    <row r="344" spans="1:36" ht="17.25" x14ac:dyDescent="0.25">
      <c r="A344" s="208">
        <v>8</v>
      </c>
      <c r="B344" s="124" t="s">
        <v>5089</v>
      </c>
      <c r="C344" s="1524" t="s">
        <v>5039</v>
      </c>
      <c r="D344" s="1525" t="s">
        <v>4768</v>
      </c>
      <c r="E344" s="1531">
        <v>13</v>
      </c>
      <c r="F344" s="227">
        <v>2.14</v>
      </c>
      <c r="G344" s="191">
        <v>1</v>
      </c>
      <c r="H344" s="191">
        <v>141539.6</v>
      </c>
      <c r="I344" s="191"/>
      <c r="J344" s="191"/>
      <c r="K344" s="227">
        <f t="shared" si="68"/>
        <v>141539.6</v>
      </c>
      <c r="L344" s="227">
        <v>2.08</v>
      </c>
      <c r="M344" s="191">
        <v>1</v>
      </c>
      <c r="N344" s="191">
        <v>137571.20000000001</v>
      </c>
      <c r="O344" s="191"/>
      <c r="P344" s="191"/>
      <c r="Q344" s="227">
        <f t="shared" si="69"/>
        <v>137571.20000000001</v>
      </c>
      <c r="R344" s="227">
        <f t="shared" si="70"/>
        <v>0</v>
      </c>
      <c r="S344" s="227">
        <f t="shared" si="70"/>
        <v>3968.3999999999942</v>
      </c>
      <c r="T344" s="227">
        <f t="shared" si="70"/>
        <v>0</v>
      </c>
      <c r="U344" s="227">
        <f t="shared" si="70"/>
        <v>0</v>
      </c>
      <c r="V344" s="227">
        <f t="shared" si="71"/>
        <v>3968.3999999999942</v>
      </c>
      <c r="W344" s="227">
        <v>14</v>
      </c>
      <c r="X344" s="227">
        <v>2.14</v>
      </c>
      <c r="Y344" s="191">
        <v>1</v>
      </c>
      <c r="Z344" s="191">
        <v>141539.6</v>
      </c>
      <c r="AA344" s="191"/>
      <c r="AB344" s="191"/>
      <c r="AC344" s="227">
        <f t="shared" si="72"/>
        <v>141539.6</v>
      </c>
      <c r="AD344" s="227">
        <v>15</v>
      </c>
      <c r="AE344" s="227">
        <v>2.14</v>
      </c>
      <c r="AF344" s="191">
        <v>1</v>
      </c>
      <c r="AG344" s="191">
        <v>141539.6</v>
      </c>
      <c r="AH344" s="191"/>
      <c r="AI344" s="191"/>
      <c r="AJ344" s="227">
        <f t="shared" si="73"/>
        <v>141539.6</v>
      </c>
    </row>
    <row r="345" spans="1:36" ht="17.25" x14ac:dyDescent="0.25">
      <c r="A345" s="208">
        <v>9</v>
      </c>
      <c r="B345" s="124" t="s">
        <v>5090</v>
      </c>
      <c r="C345" s="1524" t="s">
        <v>5039</v>
      </c>
      <c r="D345" s="1525" t="s">
        <v>4768</v>
      </c>
      <c r="E345" s="1531">
        <v>3</v>
      </c>
      <c r="F345" s="227">
        <v>1.84</v>
      </c>
      <c r="G345" s="191">
        <v>1</v>
      </c>
      <c r="H345" s="191">
        <v>121697.60000000001</v>
      </c>
      <c r="I345" s="191"/>
      <c r="J345" s="191"/>
      <c r="K345" s="227">
        <f t="shared" si="68"/>
        <v>121697.60000000001</v>
      </c>
      <c r="L345" s="227">
        <v>1.79</v>
      </c>
      <c r="M345" s="191">
        <v>1</v>
      </c>
      <c r="N345" s="191">
        <v>118390.6</v>
      </c>
      <c r="O345" s="191"/>
      <c r="P345" s="191"/>
      <c r="Q345" s="227">
        <f t="shared" si="69"/>
        <v>118390.6</v>
      </c>
      <c r="R345" s="227">
        <f t="shared" si="70"/>
        <v>0</v>
      </c>
      <c r="S345" s="227">
        <f t="shared" si="70"/>
        <v>3307</v>
      </c>
      <c r="T345" s="227">
        <f t="shared" si="70"/>
        <v>0</v>
      </c>
      <c r="U345" s="227">
        <f t="shared" si="70"/>
        <v>0</v>
      </c>
      <c r="V345" s="227">
        <f t="shared" si="71"/>
        <v>3307</v>
      </c>
      <c r="W345" s="227">
        <v>4</v>
      </c>
      <c r="X345" s="227">
        <v>1.9</v>
      </c>
      <c r="Y345" s="191">
        <v>1</v>
      </c>
      <c r="Z345" s="191">
        <v>125666</v>
      </c>
      <c r="AA345" s="191"/>
      <c r="AB345" s="191"/>
      <c r="AC345" s="227">
        <f t="shared" si="72"/>
        <v>125666</v>
      </c>
      <c r="AD345" s="227">
        <v>5</v>
      </c>
      <c r="AE345" s="227">
        <v>1.9</v>
      </c>
      <c r="AF345" s="191">
        <v>1</v>
      </c>
      <c r="AG345" s="191">
        <v>125666</v>
      </c>
      <c r="AH345" s="191"/>
      <c r="AI345" s="191"/>
      <c r="AJ345" s="227">
        <f t="shared" si="73"/>
        <v>125666</v>
      </c>
    </row>
    <row r="346" spans="1:36" ht="17.25" x14ac:dyDescent="0.25">
      <c r="A346" s="208">
        <v>10</v>
      </c>
      <c r="B346" s="124" t="s">
        <v>5091</v>
      </c>
      <c r="C346" s="1524" t="s">
        <v>5039</v>
      </c>
      <c r="D346" s="1525" t="s">
        <v>4768</v>
      </c>
      <c r="E346" s="1531">
        <v>7</v>
      </c>
      <c r="F346" s="227">
        <v>1.96</v>
      </c>
      <c r="G346" s="191">
        <v>1</v>
      </c>
      <c r="H346" s="191">
        <v>129634.4</v>
      </c>
      <c r="I346" s="191"/>
      <c r="J346" s="191"/>
      <c r="K346" s="227">
        <f t="shared" si="68"/>
        <v>129634.4</v>
      </c>
      <c r="L346" s="227">
        <v>1.96</v>
      </c>
      <c r="M346" s="191">
        <v>1</v>
      </c>
      <c r="N346" s="191">
        <v>129634.4</v>
      </c>
      <c r="O346" s="191"/>
      <c r="P346" s="191"/>
      <c r="Q346" s="227">
        <f t="shared" si="69"/>
        <v>129634.4</v>
      </c>
      <c r="R346" s="227">
        <f t="shared" si="70"/>
        <v>0</v>
      </c>
      <c r="S346" s="227">
        <f t="shared" si="70"/>
        <v>0</v>
      </c>
      <c r="T346" s="227">
        <f t="shared" si="70"/>
        <v>0</v>
      </c>
      <c r="U346" s="227">
        <f t="shared" si="70"/>
        <v>0</v>
      </c>
      <c r="V346" s="227">
        <f t="shared" si="71"/>
        <v>0</v>
      </c>
      <c r="W346" s="227">
        <v>8</v>
      </c>
      <c r="X346" s="227">
        <v>2.02</v>
      </c>
      <c r="Y346" s="191">
        <v>1</v>
      </c>
      <c r="Z346" s="191">
        <v>133602.79999999999</v>
      </c>
      <c r="AA346" s="191"/>
      <c r="AB346" s="191"/>
      <c r="AC346" s="227">
        <f t="shared" si="72"/>
        <v>133602.79999999999</v>
      </c>
      <c r="AD346" s="227">
        <v>9</v>
      </c>
      <c r="AE346" s="227">
        <v>2.02</v>
      </c>
      <c r="AF346" s="191">
        <v>1</v>
      </c>
      <c r="AG346" s="191">
        <v>133602.79999999999</v>
      </c>
      <c r="AH346" s="191"/>
      <c r="AI346" s="191"/>
      <c r="AJ346" s="227">
        <f t="shared" si="73"/>
        <v>133602.79999999999</v>
      </c>
    </row>
    <row r="347" spans="1:36" ht="17.25" x14ac:dyDescent="0.25">
      <c r="A347" s="208">
        <v>11</v>
      </c>
      <c r="B347" s="124" t="s">
        <v>5092</v>
      </c>
      <c r="C347" s="1524" t="s">
        <v>5039</v>
      </c>
      <c r="D347" s="1525" t="s">
        <v>4768</v>
      </c>
      <c r="E347" s="1531">
        <v>4</v>
      </c>
      <c r="F347" s="227">
        <v>1.9</v>
      </c>
      <c r="G347" s="191">
        <v>1</v>
      </c>
      <c r="H347" s="191">
        <v>125666</v>
      </c>
      <c r="I347" s="191"/>
      <c r="J347" s="191"/>
      <c r="K347" s="227">
        <f t="shared" si="68"/>
        <v>125666</v>
      </c>
      <c r="L347" s="227">
        <v>1.84</v>
      </c>
      <c r="M347" s="191">
        <v>1</v>
      </c>
      <c r="N347" s="191">
        <v>121697.60000000001</v>
      </c>
      <c r="O347" s="191"/>
      <c r="P347" s="191"/>
      <c r="Q347" s="227">
        <f t="shared" si="69"/>
        <v>121697.60000000001</v>
      </c>
      <c r="R347" s="227">
        <f t="shared" si="70"/>
        <v>0</v>
      </c>
      <c r="S347" s="227">
        <f t="shared" si="70"/>
        <v>3968.3999999999942</v>
      </c>
      <c r="T347" s="227">
        <f t="shared" si="70"/>
        <v>0</v>
      </c>
      <c r="U347" s="227">
        <f t="shared" si="70"/>
        <v>0</v>
      </c>
      <c r="V347" s="227">
        <f t="shared" si="71"/>
        <v>3968.3999999999942</v>
      </c>
      <c r="W347" s="227">
        <v>5</v>
      </c>
      <c r="X347" s="227">
        <v>1.9</v>
      </c>
      <c r="Y347" s="191">
        <v>1</v>
      </c>
      <c r="Z347" s="191">
        <v>125666</v>
      </c>
      <c r="AA347" s="191"/>
      <c r="AB347" s="191"/>
      <c r="AC347" s="227">
        <f t="shared" si="72"/>
        <v>125666</v>
      </c>
      <c r="AD347" s="227">
        <v>6</v>
      </c>
      <c r="AE347" s="227">
        <v>1.96</v>
      </c>
      <c r="AF347" s="191">
        <v>1</v>
      </c>
      <c r="AG347" s="191">
        <v>129634.4</v>
      </c>
      <c r="AH347" s="191"/>
      <c r="AI347" s="191"/>
      <c r="AJ347" s="227">
        <f t="shared" si="73"/>
        <v>129634.4</v>
      </c>
    </row>
    <row r="348" spans="1:36" ht="17.25" x14ac:dyDescent="0.25">
      <c r="A348" s="208">
        <v>12</v>
      </c>
      <c r="B348" s="124" t="s">
        <v>5093</v>
      </c>
      <c r="C348" s="1524" t="s">
        <v>5039</v>
      </c>
      <c r="D348" s="1525" t="s">
        <v>4768</v>
      </c>
      <c r="E348" s="1531">
        <v>4</v>
      </c>
      <c r="F348" s="227">
        <v>1.9</v>
      </c>
      <c r="G348" s="191">
        <v>1</v>
      </c>
      <c r="H348" s="191">
        <v>125666</v>
      </c>
      <c r="I348" s="191"/>
      <c r="J348" s="191"/>
      <c r="K348" s="227">
        <f t="shared" si="68"/>
        <v>125666</v>
      </c>
      <c r="L348" s="227">
        <v>1.84</v>
      </c>
      <c r="M348" s="191">
        <v>1</v>
      </c>
      <c r="N348" s="191">
        <v>121697.60000000001</v>
      </c>
      <c r="O348" s="191"/>
      <c r="P348" s="191"/>
      <c r="Q348" s="227">
        <f t="shared" si="69"/>
        <v>121697.60000000001</v>
      </c>
      <c r="R348" s="227">
        <f t="shared" si="70"/>
        <v>0</v>
      </c>
      <c r="S348" s="227">
        <f t="shared" si="70"/>
        <v>3968.3999999999942</v>
      </c>
      <c r="T348" s="227">
        <f t="shared" si="70"/>
        <v>0</v>
      </c>
      <c r="U348" s="227">
        <f t="shared" si="70"/>
        <v>0</v>
      </c>
      <c r="V348" s="227">
        <f t="shared" si="71"/>
        <v>3968.3999999999942</v>
      </c>
      <c r="W348" s="227">
        <v>5</v>
      </c>
      <c r="X348" s="227">
        <v>1.9</v>
      </c>
      <c r="Y348" s="191">
        <v>1</v>
      </c>
      <c r="Z348" s="191">
        <v>125666</v>
      </c>
      <c r="AA348" s="191"/>
      <c r="AB348" s="191"/>
      <c r="AC348" s="227">
        <f t="shared" si="72"/>
        <v>125666</v>
      </c>
      <c r="AD348" s="227">
        <v>6</v>
      </c>
      <c r="AE348" s="227">
        <v>1.96</v>
      </c>
      <c r="AF348" s="191">
        <v>1</v>
      </c>
      <c r="AG348" s="191">
        <v>129634.4</v>
      </c>
      <c r="AH348" s="191"/>
      <c r="AI348" s="191"/>
      <c r="AJ348" s="227">
        <f t="shared" si="73"/>
        <v>129634.4</v>
      </c>
    </row>
    <row r="349" spans="1:36" ht="17.25" x14ac:dyDescent="0.25">
      <c r="A349" s="208">
        <v>13</v>
      </c>
      <c r="B349" s="124" t="s">
        <v>5094</v>
      </c>
      <c r="C349" s="1524" t="s">
        <v>5039</v>
      </c>
      <c r="D349" s="1525" t="s">
        <v>4768</v>
      </c>
      <c r="E349" s="1531">
        <v>2</v>
      </c>
      <c r="F349" s="227">
        <v>1.79</v>
      </c>
      <c r="G349" s="191">
        <v>1</v>
      </c>
      <c r="H349" s="191">
        <v>118390.6</v>
      </c>
      <c r="I349" s="191"/>
      <c r="J349" s="191"/>
      <c r="K349" s="227">
        <f t="shared" si="68"/>
        <v>118390.6</v>
      </c>
      <c r="L349" s="227">
        <v>1.73</v>
      </c>
      <c r="M349" s="191">
        <v>1</v>
      </c>
      <c r="N349" s="191">
        <v>114422.2</v>
      </c>
      <c r="O349" s="191"/>
      <c r="P349" s="191"/>
      <c r="Q349" s="227">
        <f t="shared" si="69"/>
        <v>114422.2</v>
      </c>
      <c r="R349" s="227">
        <f t="shared" si="70"/>
        <v>0</v>
      </c>
      <c r="S349" s="227">
        <f t="shared" si="70"/>
        <v>3968.4000000000087</v>
      </c>
      <c r="T349" s="227">
        <f t="shared" si="70"/>
        <v>0</v>
      </c>
      <c r="U349" s="227">
        <f t="shared" si="70"/>
        <v>0</v>
      </c>
      <c r="V349" s="227">
        <f t="shared" si="71"/>
        <v>3968.4000000000087</v>
      </c>
      <c r="W349" s="227">
        <v>3</v>
      </c>
      <c r="X349" s="227">
        <v>1.84</v>
      </c>
      <c r="Y349" s="191">
        <v>1</v>
      </c>
      <c r="Z349" s="191">
        <v>121697.60000000001</v>
      </c>
      <c r="AA349" s="191"/>
      <c r="AB349" s="191"/>
      <c r="AC349" s="227">
        <f t="shared" si="72"/>
        <v>121697.60000000001</v>
      </c>
      <c r="AD349" s="227">
        <v>4</v>
      </c>
      <c r="AE349" s="227">
        <v>1.9</v>
      </c>
      <c r="AF349" s="191">
        <v>1</v>
      </c>
      <c r="AG349" s="191">
        <v>125666</v>
      </c>
      <c r="AH349" s="191"/>
      <c r="AI349" s="191"/>
      <c r="AJ349" s="227">
        <f t="shared" si="73"/>
        <v>125666</v>
      </c>
    </row>
    <row r="350" spans="1:36" ht="17.25" x14ac:dyDescent="0.25">
      <c r="A350" s="208">
        <v>14</v>
      </c>
      <c r="B350" s="124" t="s">
        <v>5095</v>
      </c>
      <c r="C350" s="1524" t="s">
        <v>5039</v>
      </c>
      <c r="D350" s="1525" t="s">
        <v>4768</v>
      </c>
      <c r="E350" s="1531">
        <v>1</v>
      </c>
      <c r="F350" s="227">
        <v>1.73</v>
      </c>
      <c r="G350" s="191">
        <v>1</v>
      </c>
      <c r="H350" s="191">
        <v>114422.2</v>
      </c>
      <c r="I350" s="191"/>
      <c r="J350" s="191"/>
      <c r="K350" s="227">
        <f t="shared" si="68"/>
        <v>114422.2</v>
      </c>
      <c r="L350" s="227">
        <v>1.68</v>
      </c>
      <c r="M350" s="191">
        <v>1</v>
      </c>
      <c r="N350" s="191">
        <v>111115.2</v>
      </c>
      <c r="O350" s="191"/>
      <c r="P350" s="191"/>
      <c r="Q350" s="227">
        <f t="shared" si="69"/>
        <v>111115.2</v>
      </c>
      <c r="R350" s="227">
        <f t="shared" si="70"/>
        <v>0</v>
      </c>
      <c r="S350" s="227">
        <f t="shared" si="70"/>
        <v>3307</v>
      </c>
      <c r="T350" s="227">
        <f t="shared" si="70"/>
        <v>0</v>
      </c>
      <c r="U350" s="227">
        <f t="shared" si="70"/>
        <v>0</v>
      </c>
      <c r="V350" s="227">
        <f t="shared" si="71"/>
        <v>3307</v>
      </c>
      <c r="W350" s="227">
        <v>2</v>
      </c>
      <c r="X350" s="227">
        <v>1.79</v>
      </c>
      <c r="Y350" s="191">
        <v>1</v>
      </c>
      <c r="Z350" s="191">
        <v>118390.6</v>
      </c>
      <c r="AA350" s="191"/>
      <c r="AB350" s="191"/>
      <c r="AC350" s="227">
        <f t="shared" si="72"/>
        <v>118390.6</v>
      </c>
      <c r="AD350" s="227">
        <v>3</v>
      </c>
      <c r="AE350" s="227">
        <v>1.84</v>
      </c>
      <c r="AF350" s="191">
        <v>1</v>
      </c>
      <c r="AG350" s="191">
        <v>121697.60000000001</v>
      </c>
      <c r="AH350" s="191"/>
      <c r="AI350" s="191"/>
      <c r="AJ350" s="227">
        <f t="shared" si="73"/>
        <v>121697.60000000001</v>
      </c>
    </row>
    <row r="351" spans="1:36" ht="17.25" x14ac:dyDescent="0.25">
      <c r="A351" s="208">
        <v>15</v>
      </c>
      <c r="B351" s="124" t="s">
        <v>5096</v>
      </c>
      <c r="C351" s="1524" t="s">
        <v>5039</v>
      </c>
      <c r="D351" s="1525" t="s">
        <v>4768</v>
      </c>
      <c r="E351" s="1531">
        <v>3</v>
      </c>
      <c r="F351" s="227">
        <v>1.84</v>
      </c>
      <c r="G351" s="191">
        <v>1</v>
      </c>
      <c r="H351" s="191">
        <v>121697.60000000001</v>
      </c>
      <c r="I351" s="191"/>
      <c r="J351" s="191"/>
      <c r="K351" s="227">
        <f t="shared" si="68"/>
        <v>121697.60000000001</v>
      </c>
      <c r="L351" s="227">
        <v>1.79</v>
      </c>
      <c r="M351" s="191">
        <v>1</v>
      </c>
      <c r="N351" s="191">
        <v>118390.6</v>
      </c>
      <c r="O351" s="191"/>
      <c r="P351" s="191"/>
      <c r="Q351" s="227">
        <f t="shared" si="69"/>
        <v>118390.6</v>
      </c>
      <c r="R351" s="227">
        <f t="shared" si="70"/>
        <v>0</v>
      </c>
      <c r="S351" s="227">
        <f t="shared" si="70"/>
        <v>3307</v>
      </c>
      <c r="T351" s="227">
        <f t="shared" si="70"/>
        <v>0</v>
      </c>
      <c r="U351" s="227">
        <f t="shared" si="70"/>
        <v>0</v>
      </c>
      <c r="V351" s="227">
        <f t="shared" si="71"/>
        <v>3307</v>
      </c>
      <c r="W351" s="227">
        <v>4</v>
      </c>
      <c r="X351" s="227">
        <v>1.9</v>
      </c>
      <c r="Y351" s="191">
        <v>1</v>
      </c>
      <c r="Z351" s="191">
        <v>125666</v>
      </c>
      <c r="AA351" s="191"/>
      <c r="AB351" s="191"/>
      <c r="AC351" s="227">
        <f t="shared" si="72"/>
        <v>125666</v>
      </c>
      <c r="AD351" s="227">
        <v>5</v>
      </c>
      <c r="AE351" s="227">
        <v>1.9</v>
      </c>
      <c r="AF351" s="191">
        <v>1</v>
      </c>
      <c r="AG351" s="191">
        <v>125666</v>
      </c>
      <c r="AH351" s="191"/>
      <c r="AI351" s="191"/>
      <c r="AJ351" s="227">
        <f t="shared" si="73"/>
        <v>125666</v>
      </c>
    </row>
    <row r="352" spans="1:36" ht="17.25" x14ac:dyDescent="0.25">
      <c r="A352" s="208">
        <v>16</v>
      </c>
      <c r="B352" s="124" t="s">
        <v>5097</v>
      </c>
      <c r="C352" s="1524" t="s">
        <v>5039</v>
      </c>
      <c r="D352" s="1525" t="s">
        <v>4768</v>
      </c>
      <c r="E352" s="1531">
        <v>3</v>
      </c>
      <c r="F352" s="227">
        <v>1.84</v>
      </c>
      <c r="G352" s="191">
        <v>1</v>
      </c>
      <c r="H352" s="191">
        <v>121697.60000000001</v>
      </c>
      <c r="I352" s="191"/>
      <c r="J352" s="191"/>
      <c r="K352" s="227">
        <f t="shared" si="68"/>
        <v>121697.60000000001</v>
      </c>
      <c r="L352" s="227">
        <v>1.79</v>
      </c>
      <c r="M352" s="191">
        <v>1</v>
      </c>
      <c r="N352" s="191">
        <v>118390.6</v>
      </c>
      <c r="O352" s="191"/>
      <c r="P352" s="191"/>
      <c r="Q352" s="227">
        <f t="shared" si="69"/>
        <v>118390.6</v>
      </c>
      <c r="R352" s="227">
        <f t="shared" si="70"/>
        <v>0</v>
      </c>
      <c r="S352" s="227">
        <f t="shared" si="70"/>
        <v>3307</v>
      </c>
      <c r="T352" s="227">
        <f t="shared" si="70"/>
        <v>0</v>
      </c>
      <c r="U352" s="227">
        <f t="shared" si="70"/>
        <v>0</v>
      </c>
      <c r="V352" s="227">
        <f t="shared" si="71"/>
        <v>3307</v>
      </c>
      <c r="W352" s="227">
        <v>4</v>
      </c>
      <c r="X352" s="227">
        <v>1.9</v>
      </c>
      <c r="Y352" s="191">
        <v>1</v>
      </c>
      <c r="Z352" s="191">
        <v>125666</v>
      </c>
      <c r="AA352" s="191"/>
      <c r="AB352" s="191"/>
      <c r="AC352" s="227">
        <f t="shared" si="72"/>
        <v>125666</v>
      </c>
      <c r="AD352" s="227">
        <v>5</v>
      </c>
      <c r="AE352" s="227">
        <v>1.9</v>
      </c>
      <c r="AF352" s="191">
        <v>1</v>
      </c>
      <c r="AG352" s="191">
        <v>125666</v>
      </c>
      <c r="AH352" s="191"/>
      <c r="AI352" s="191"/>
      <c r="AJ352" s="227">
        <f t="shared" si="73"/>
        <v>125666</v>
      </c>
    </row>
    <row r="353" spans="1:36" ht="17.25" x14ac:dyDescent="0.25">
      <c r="A353" s="208">
        <v>17</v>
      </c>
      <c r="B353" s="124" t="s">
        <v>5098</v>
      </c>
      <c r="C353" s="1524" t="s">
        <v>5039</v>
      </c>
      <c r="D353" s="1525" t="s">
        <v>4768</v>
      </c>
      <c r="E353" s="1531">
        <v>3</v>
      </c>
      <c r="F353" s="227">
        <v>1.84</v>
      </c>
      <c r="G353" s="191">
        <v>1</v>
      </c>
      <c r="H353" s="191">
        <v>121697.60000000001</v>
      </c>
      <c r="I353" s="191"/>
      <c r="J353" s="191"/>
      <c r="K353" s="227">
        <f t="shared" si="68"/>
        <v>121697.60000000001</v>
      </c>
      <c r="L353" s="227">
        <v>1.79</v>
      </c>
      <c r="M353" s="191">
        <v>1</v>
      </c>
      <c r="N353" s="191">
        <v>118390.6</v>
      </c>
      <c r="O353" s="191"/>
      <c r="P353" s="191"/>
      <c r="Q353" s="227">
        <f t="shared" si="69"/>
        <v>118390.6</v>
      </c>
      <c r="R353" s="227">
        <f t="shared" si="70"/>
        <v>0</v>
      </c>
      <c r="S353" s="227">
        <f t="shared" si="70"/>
        <v>3307</v>
      </c>
      <c r="T353" s="227">
        <f t="shared" si="70"/>
        <v>0</v>
      </c>
      <c r="U353" s="227">
        <f t="shared" si="70"/>
        <v>0</v>
      </c>
      <c r="V353" s="227">
        <f t="shared" si="71"/>
        <v>3307</v>
      </c>
      <c r="W353" s="227">
        <v>4</v>
      </c>
      <c r="X353" s="227">
        <v>1.9</v>
      </c>
      <c r="Y353" s="191">
        <v>1</v>
      </c>
      <c r="Z353" s="191">
        <v>125666</v>
      </c>
      <c r="AA353" s="191"/>
      <c r="AB353" s="191"/>
      <c r="AC353" s="227">
        <f t="shared" si="72"/>
        <v>125666</v>
      </c>
      <c r="AD353" s="227">
        <v>5</v>
      </c>
      <c r="AE353" s="227">
        <v>1.9</v>
      </c>
      <c r="AF353" s="191">
        <v>1</v>
      </c>
      <c r="AG353" s="191">
        <v>125666</v>
      </c>
      <c r="AH353" s="191"/>
      <c r="AI353" s="191"/>
      <c r="AJ353" s="227">
        <f t="shared" si="73"/>
        <v>125666</v>
      </c>
    </row>
    <row r="354" spans="1:36" ht="17.25" x14ac:dyDescent="0.25">
      <c r="A354" s="208">
        <v>18</v>
      </c>
      <c r="B354" s="124" t="s">
        <v>5099</v>
      </c>
      <c r="C354" s="1524" t="s">
        <v>5039</v>
      </c>
      <c r="D354" s="1525" t="s">
        <v>4768</v>
      </c>
      <c r="E354" s="1531">
        <v>4</v>
      </c>
      <c r="F354" s="227">
        <v>1.9</v>
      </c>
      <c r="G354" s="191">
        <v>1</v>
      </c>
      <c r="H354" s="191">
        <v>125666</v>
      </c>
      <c r="I354" s="191"/>
      <c r="J354" s="191"/>
      <c r="K354" s="227">
        <f t="shared" si="68"/>
        <v>125666</v>
      </c>
      <c r="L354" s="227">
        <v>1.84</v>
      </c>
      <c r="M354" s="191">
        <v>1</v>
      </c>
      <c r="N354" s="191">
        <v>121697.60000000001</v>
      </c>
      <c r="O354" s="191"/>
      <c r="P354" s="191"/>
      <c r="Q354" s="227">
        <f t="shared" si="69"/>
        <v>121697.60000000001</v>
      </c>
      <c r="R354" s="227">
        <f t="shared" si="70"/>
        <v>0</v>
      </c>
      <c r="S354" s="227">
        <f t="shared" si="70"/>
        <v>3968.3999999999942</v>
      </c>
      <c r="T354" s="227">
        <f t="shared" si="70"/>
        <v>0</v>
      </c>
      <c r="U354" s="227">
        <f t="shared" si="70"/>
        <v>0</v>
      </c>
      <c r="V354" s="227">
        <f t="shared" si="71"/>
        <v>3968.3999999999942</v>
      </c>
      <c r="W354" s="227">
        <v>5</v>
      </c>
      <c r="X354" s="227">
        <v>1.9</v>
      </c>
      <c r="Y354" s="191">
        <v>1</v>
      </c>
      <c r="Z354" s="191">
        <v>125666</v>
      </c>
      <c r="AA354" s="191"/>
      <c r="AB354" s="191"/>
      <c r="AC354" s="227">
        <f t="shared" si="72"/>
        <v>125666</v>
      </c>
      <c r="AD354" s="227">
        <v>6</v>
      </c>
      <c r="AE354" s="227">
        <v>1.96</v>
      </c>
      <c r="AF354" s="191">
        <v>1</v>
      </c>
      <c r="AG354" s="191">
        <v>129634.4</v>
      </c>
      <c r="AH354" s="191"/>
      <c r="AI354" s="191"/>
      <c r="AJ354" s="227">
        <f t="shared" si="73"/>
        <v>129634.4</v>
      </c>
    </row>
    <row r="355" spans="1:36" ht="17.25" x14ac:dyDescent="0.25">
      <c r="A355" s="208">
        <v>19</v>
      </c>
      <c r="B355" s="124" t="s">
        <v>5100</v>
      </c>
      <c r="C355" s="1524" t="s">
        <v>5039</v>
      </c>
      <c r="D355" s="1525" t="s">
        <v>4768</v>
      </c>
      <c r="E355" s="1531">
        <v>2</v>
      </c>
      <c r="F355" s="227">
        <v>1.79</v>
      </c>
      <c r="G355" s="191">
        <v>1</v>
      </c>
      <c r="H355" s="191">
        <v>118390.6</v>
      </c>
      <c r="I355" s="191"/>
      <c r="J355" s="191"/>
      <c r="K355" s="227">
        <f t="shared" si="68"/>
        <v>118390.6</v>
      </c>
      <c r="L355" s="227">
        <v>1.73</v>
      </c>
      <c r="M355" s="191">
        <v>1</v>
      </c>
      <c r="N355" s="191">
        <v>114422.2</v>
      </c>
      <c r="O355" s="191"/>
      <c r="P355" s="191"/>
      <c r="Q355" s="227">
        <f t="shared" si="69"/>
        <v>114422.2</v>
      </c>
      <c r="R355" s="227">
        <f t="shared" si="70"/>
        <v>0</v>
      </c>
      <c r="S355" s="227">
        <f t="shared" si="70"/>
        <v>3968.4000000000087</v>
      </c>
      <c r="T355" s="227">
        <f t="shared" si="70"/>
        <v>0</v>
      </c>
      <c r="U355" s="227">
        <f t="shared" si="70"/>
        <v>0</v>
      </c>
      <c r="V355" s="227">
        <f t="shared" si="71"/>
        <v>3968.4000000000087</v>
      </c>
      <c r="W355" s="227">
        <v>3</v>
      </c>
      <c r="X355" s="227">
        <v>1.84</v>
      </c>
      <c r="Y355" s="191">
        <v>1</v>
      </c>
      <c r="Z355" s="191">
        <v>121697.60000000001</v>
      </c>
      <c r="AA355" s="191"/>
      <c r="AB355" s="191"/>
      <c r="AC355" s="227">
        <f t="shared" si="72"/>
        <v>121697.60000000001</v>
      </c>
      <c r="AD355" s="227">
        <v>4</v>
      </c>
      <c r="AE355" s="227">
        <v>1.9</v>
      </c>
      <c r="AF355" s="191">
        <v>1</v>
      </c>
      <c r="AG355" s="191">
        <v>125666</v>
      </c>
      <c r="AH355" s="191"/>
      <c r="AI355" s="191"/>
      <c r="AJ355" s="227">
        <f t="shared" si="73"/>
        <v>125666</v>
      </c>
    </row>
    <row r="356" spans="1:36" ht="17.25" x14ac:dyDescent="0.25">
      <c r="A356" s="208">
        <v>20</v>
      </c>
      <c r="B356" s="124" t="s">
        <v>5101</v>
      </c>
      <c r="C356" s="1524" t="s">
        <v>5039</v>
      </c>
      <c r="D356" s="1525" t="s">
        <v>4768</v>
      </c>
      <c r="E356" s="1531">
        <v>2</v>
      </c>
      <c r="F356" s="227">
        <v>1.79</v>
      </c>
      <c r="G356" s="191">
        <v>1</v>
      </c>
      <c r="H356" s="191">
        <v>118390.6</v>
      </c>
      <c r="I356" s="191"/>
      <c r="J356" s="191"/>
      <c r="K356" s="227">
        <f t="shared" si="68"/>
        <v>118390.6</v>
      </c>
      <c r="L356" s="227">
        <v>1.73</v>
      </c>
      <c r="M356" s="191">
        <v>1</v>
      </c>
      <c r="N356" s="191">
        <v>114422.2</v>
      </c>
      <c r="O356" s="191"/>
      <c r="P356" s="191"/>
      <c r="Q356" s="227">
        <f t="shared" si="69"/>
        <v>114422.2</v>
      </c>
      <c r="R356" s="227">
        <f t="shared" si="70"/>
        <v>0</v>
      </c>
      <c r="S356" s="227">
        <f t="shared" si="70"/>
        <v>3968.4000000000087</v>
      </c>
      <c r="T356" s="227">
        <f t="shared" si="70"/>
        <v>0</v>
      </c>
      <c r="U356" s="227">
        <f t="shared" si="70"/>
        <v>0</v>
      </c>
      <c r="V356" s="227">
        <f t="shared" si="71"/>
        <v>3968.4000000000087</v>
      </c>
      <c r="W356" s="227">
        <v>3</v>
      </c>
      <c r="X356" s="227">
        <v>1.84</v>
      </c>
      <c r="Y356" s="191">
        <v>1</v>
      </c>
      <c r="Z356" s="191">
        <v>121697.60000000001</v>
      </c>
      <c r="AA356" s="191"/>
      <c r="AB356" s="191"/>
      <c r="AC356" s="227">
        <f t="shared" si="72"/>
        <v>121697.60000000001</v>
      </c>
      <c r="AD356" s="227">
        <v>4</v>
      </c>
      <c r="AE356" s="227">
        <v>1.9</v>
      </c>
      <c r="AF356" s="191">
        <v>1</v>
      </c>
      <c r="AG356" s="191">
        <v>125666</v>
      </c>
      <c r="AH356" s="191"/>
      <c r="AI356" s="191"/>
      <c r="AJ356" s="227">
        <f t="shared" si="73"/>
        <v>125666</v>
      </c>
    </row>
    <row r="357" spans="1:36" ht="17.25" x14ac:dyDescent="0.25">
      <c r="A357" s="208">
        <v>21</v>
      </c>
      <c r="B357" s="124" t="s">
        <v>5102</v>
      </c>
      <c r="C357" s="1524" t="s">
        <v>5039</v>
      </c>
      <c r="D357" s="1525" t="s">
        <v>4768</v>
      </c>
      <c r="E357" s="1531">
        <v>2</v>
      </c>
      <c r="F357" s="227">
        <v>1.79</v>
      </c>
      <c r="G357" s="191">
        <v>1</v>
      </c>
      <c r="H357" s="191">
        <v>118390.6</v>
      </c>
      <c r="I357" s="191"/>
      <c r="J357" s="191"/>
      <c r="K357" s="227">
        <f t="shared" si="68"/>
        <v>118390.6</v>
      </c>
      <c r="L357" s="227">
        <v>1.73</v>
      </c>
      <c r="M357" s="191">
        <v>1</v>
      </c>
      <c r="N357" s="191">
        <v>114422.2</v>
      </c>
      <c r="O357" s="191"/>
      <c r="P357" s="191"/>
      <c r="Q357" s="227">
        <f t="shared" si="69"/>
        <v>114422.2</v>
      </c>
      <c r="R357" s="227">
        <f t="shared" si="70"/>
        <v>0</v>
      </c>
      <c r="S357" s="227">
        <f t="shared" si="70"/>
        <v>3968.4000000000087</v>
      </c>
      <c r="T357" s="227">
        <f t="shared" si="70"/>
        <v>0</v>
      </c>
      <c r="U357" s="227">
        <f t="shared" si="70"/>
        <v>0</v>
      </c>
      <c r="V357" s="227">
        <f t="shared" si="71"/>
        <v>3968.4000000000087</v>
      </c>
      <c r="W357" s="227">
        <v>3</v>
      </c>
      <c r="X357" s="227">
        <v>1.84</v>
      </c>
      <c r="Y357" s="191">
        <v>1</v>
      </c>
      <c r="Z357" s="191">
        <v>121697.60000000001</v>
      </c>
      <c r="AA357" s="191"/>
      <c r="AB357" s="191"/>
      <c r="AC357" s="227">
        <f t="shared" si="72"/>
        <v>121697.60000000001</v>
      </c>
      <c r="AD357" s="227">
        <v>4</v>
      </c>
      <c r="AE357" s="227">
        <v>1.9</v>
      </c>
      <c r="AF357" s="191">
        <v>1</v>
      </c>
      <c r="AG357" s="191">
        <v>125666</v>
      </c>
      <c r="AH357" s="191"/>
      <c r="AI357" s="191"/>
      <c r="AJ357" s="227">
        <f t="shared" si="73"/>
        <v>125666</v>
      </c>
    </row>
    <row r="358" spans="1:36" ht="25.5" x14ac:dyDescent="0.25">
      <c r="A358" s="208">
        <v>22</v>
      </c>
      <c r="B358" s="124" t="s">
        <v>1429</v>
      </c>
      <c r="C358" s="1524" t="s">
        <v>4961</v>
      </c>
      <c r="D358" s="1525" t="s">
        <v>4758</v>
      </c>
      <c r="E358" s="1531">
        <v>1</v>
      </c>
      <c r="F358" s="227">
        <v>4.01</v>
      </c>
      <c r="G358" s="191">
        <v>1</v>
      </c>
      <c r="H358" s="191">
        <v>265221.39999999997</v>
      </c>
      <c r="I358" s="191"/>
      <c r="J358" s="191"/>
      <c r="K358" s="227">
        <f t="shared" si="68"/>
        <v>265221.39999999997</v>
      </c>
      <c r="L358" s="227">
        <v>3.88</v>
      </c>
      <c r="M358" s="191">
        <v>1</v>
      </c>
      <c r="N358" s="191">
        <v>256623.19999999998</v>
      </c>
      <c r="O358" s="191"/>
      <c r="P358" s="191"/>
      <c r="Q358" s="227">
        <f t="shared" si="69"/>
        <v>256623.19999999998</v>
      </c>
      <c r="R358" s="227">
        <f t="shared" si="70"/>
        <v>0</v>
      </c>
      <c r="S358" s="227">
        <f t="shared" si="70"/>
        <v>8598.1999999999825</v>
      </c>
      <c r="T358" s="227">
        <f t="shared" si="70"/>
        <v>0</v>
      </c>
      <c r="U358" s="227">
        <f t="shared" si="70"/>
        <v>0</v>
      </c>
      <c r="V358" s="227">
        <f t="shared" si="71"/>
        <v>8598.1999999999825</v>
      </c>
      <c r="W358" s="227">
        <v>2</v>
      </c>
      <c r="X358" s="227">
        <v>4.1399999999999997</v>
      </c>
      <c r="Y358" s="191">
        <v>1</v>
      </c>
      <c r="Z358" s="191">
        <v>273819.59999999998</v>
      </c>
      <c r="AA358" s="191"/>
      <c r="AB358" s="191"/>
      <c r="AC358" s="227">
        <f t="shared" si="72"/>
        <v>273819.59999999998</v>
      </c>
      <c r="AD358" s="227">
        <v>3</v>
      </c>
      <c r="AE358" s="227">
        <v>4.2699999999999996</v>
      </c>
      <c r="AF358" s="191">
        <v>1</v>
      </c>
      <c r="AG358" s="191">
        <v>282417.8</v>
      </c>
      <c r="AH358" s="191"/>
      <c r="AI358" s="191"/>
      <c r="AJ358" s="227">
        <f t="shared" si="73"/>
        <v>282417.8</v>
      </c>
    </row>
    <row r="359" spans="1:36" ht="25.5" x14ac:dyDescent="0.25">
      <c r="A359" s="208">
        <v>23</v>
      </c>
      <c r="B359" s="124" t="s">
        <v>5103</v>
      </c>
      <c r="C359" s="1524" t="s">
        <v>4970</v>
      </c>
      <c r="D359" s="1525" t="s">
        <v>4971</v>
      </c>
      <c r="E359" s="1531">
        <v>13</v>
      </c>
      <c r="F359" s="227">
        <v>3.42</v>
      </c>
      <c r="G359" s="191">
        <v>1</v>
      </c>
      <c r="H359" s="191">
        <v>226198.8</v>
      </c>
      <c r="I359" s="191"/>
      <c r="J359" s="191"/>
      <c r="K359" s="227">
        <f t="shared" si="68"/>
        <v>226198.8</v>
      </c>
      <c r="L359" s="227">
        <v>3.31</v>
      </c>
      <c r="M359" s="191">
        <v>1</v>
      </c>
      <c r="N359" s="191">
        <v>218923.4</v>
      </c>
      <c r="O359" s="191"/>
      <c r="P359" s="191"/>
      <c r="Q359" s="227">
        <f t="shared" si="69"/>
        <v>218923.4</v>
      </c>
      <c r="R359" s="227">
        <f t="shared" si="70"/>
        <v>0</v>
      </c>
      <c r="S359" s="227">
        <f t="shared" si="70"/>
        <v>7275.3999999999942</v>
      </c>
      <c r="T359" s="227">
        <f t="shared" si="70"/>
        <v>0</v>
      </c>
      <c r="U359" s="227">
        <f t="shared" si="70"/>
        <v>0</v>
      </c>
      <c r="V359" s="227">
        <f t="shared" si="71"/>
        <v>7275.3999999999942</v>
      </c>
      <c r="W359" s="227">
        <v>14</v>
      </c>
      <c r="X359" s="227">
        <v>3.42</v>
      </c>
      <c r="Y359" s="191">
        <v>1</v>
      </c>
      <c r="Z359" s="191">
        <v>226198.8</v>
      </c>
      <c r="AA359" s="191"/>
      <c r="AB359" s="191"/>
      <c r="AC359" s="227">
        <f t="shared" si="72"/>
        <v>226198.8</v>
      </c>
      <c r="AD359" s="227">
        <v>15</v>
      </c>
      <c r="AE359" s="227">
        <v>3.42</v>
      </c>
      <c r="AF359" s="191">
        <v>1</v>
      </c>
      <c r="AG359" s="191">
        <v>226198.8</v>
      </c>
      <c r="AH359" s="191"/>
      <c r="AI359" s="191"/>
      <c r="AJ359" s="227">
        <f t="shared" si="73"/>
        <v>226198.8</v>
      </c>
    </row>
    <row r="360" spans="1:36" ht="25.5" x14ac:dyDescent="0.25">
      <c r="A360" s="208">
        <v>24</v>
      </c>
      <c r="B360" s="124" t="s">
        <v>1429</v>
      </c>
      <c r="C360" s="1524" t="s">
        <v>4970</v>
      </c>
      <c r="D360" s="1525" t="s">
        <v>4971</v>
      </c>
      <c r="E360" s="1531">
        <v>1</v>
      </c>
      <c r="F360" s="227">
        <v>2.75</v>
      </c>
      <c r="G360" s="191">
        <v>1</v>
      </c>
      <c r="H360" s="191">
        <v>181885</v>
      </c>
      <c r="I360" s="191"/>
      <c r="J360" s="191"/>
      <c r="K360" s="227">
        <f t="shared" si="68"/>
        <v>181885</v>
      </c>
      <c r="L360" s="227">
        <v>2.66</v>
      </c>
      <c r="M360" s="191">
        <v>1</v>
      </c>
      <c r="N360" s="191">
        <v>175932.40000000002</v>
      </c>
      <c r="O360" s="191"/>
      <c r="P360" s="191"/>
      <c r="Q360" s="227">
        <f t="shared" si="69"/>
        <v>175932.40000000002</v>
      </c>
      <c r="R360" s="227">
        <f t="shared" si="70"/>
        <v>0</v>
      </c>
      <c r="S360" s="227">
        <f t="shared" si="70"/>
        <v>5952.5999999999767</v>
      </c>
      <c r="T360" s="227">
        <f t="shared" si="70"/>
        <v>0</v>
      </c>
      <c r="U360" s="227">
        <f t="shared" si="70"/>
        <v>0</v>
      </c>
      <c r="V360" s="227">
        <f t="shared" si="71"/>
        <v>5952.5999999999767</v>
      </c>
      <c r="W360" s="227">
        <v>2</v>
      </c>
      <c r="X360" s="227">
        <v>2.83</v>
      </c>
      <c r="Y360" s="191">
        <v>1</v>
      </c>
      <c r="Z360" s="191">
        <v>187176.2</v>
      </c>
      <c r="AA360" s="191"/>
      <c r="AB360" s="191"/>
      <c r="AC360" s="227">
        <f t="shared" si="72"/>
        <v>187176.2</v>
      </c>
      <c r="AD360" s="227">
        <v>3</v>
      </c>
      <c r="AE360" s="227">
        <v>2.92</v>
      </c>
      <c r="AF360" s="191">
        <v>1</v>
      </c>
      <c r="AG360" s="191">
        <v>193128.8</v>
      </c>
      <c r="AH360" s="191"/>
      <c r="AI360" s="191"/>
      <c r="AJ360" s="227">
        <f t="shared" si="73"/>
        <v>193128.8</v>
      </c>
    </row>
    <row r="361" spans="1:36" ht="17.25" x14ac:dyDescent="0.25">
      <c r="A361" s="208">
        <v>25</v>
      </c>
      <c r="B361" s="124" t="s">
        <v>5104</v>
      </c>
      <c r="C361" s="1524" t="s">
        <v>4982</v>
      </c>
      <c r="D361" s="1525" t="s">
        <v>4758</v>
      </c>
      <c r="E361" s="1531">
        <v>5</v>
      </c>
      <c r="F361" s="227">
        <v>4.41</v>
      </c>
      <c r="G361" s="191">
        <v>1</v>
      </c>
      <c r="H361" s="191">
        <v>291677.40000000002</v>
      </c>
      <c r="I361" s="191"/>
      <c r="J361" s="191"/>
      <c r="K361" s="227">
        <f t="shared" si="68"/>
        <v>291677.40000000002</v>
      </c>
      <c r="L361" s="227">
        <v>4.41</v>
      </c>
      <c r="M361" s="191">
        <v>1</v>
      </c>
      <c r="N361" s="191">
        <v>291677.40000000002</v>
      </c>
      <c r="O361" s="191"/>
      <c r="P361" s="191"/>
      <c r="Q361" s="227">
        <f t="shared" si="69"/>
        <v>291677.40000000002</v>
      </c>
      <c r="R361" s="227">
        <f t="shared" si="70"/>
        <v>0</v>
      </c>
      <c r="S361" s="227">
        <f t="shared" si="70"/>
        <v>0</v>
      </c>
      <c r="T361" s="227">
        <f t="shared" si="70"/>
        <v>0</v>
      </c>
      <c r="U361" s="227">
        <f t="shared" si="70"/>
        <v>0</v>
      </c>
      <c r="V361" s="227">
        <f t="shared" si="71"/>
        <v>0</v>
      </c>
      <c r="W361" s="227">
        <v>6</v>
      </c>
      <c r="X361" s="227">
        <v>4.55</v>
      </c>
      <c r="Y361" s="191">
        <v>1</v>
      </c>
      <c r="Z361" s="191">
        <v>300937</v>
      </c>
      <c r="AA361" s="191"/>
      <c r="AB361" s="191"/>
      <c r="AC361" s="227">
        <f t="shared" si="72"/>
        <v>300937</v>
      </c>
      <c r="AD361" s="227">
        <v>7</v>
      </c>
      <c r="AE361" s="227">
        <v>4.55</v>
      </c>
      <c r="AF361" s="191">
        <v>1</v>
      </c>
      <c r="AG361" s="191">
        <v>300937</v>
      </c>
      <c r="AH361" s="191"/>
      <c r="AI361" s="191"/>
      <c r="AJ361" s="227">
        <f t="shared" si="73"/>
        <v>300937</v>
      </c>
    </row>
    <row r="362" spans="1:36" ht="17.25" x14ac:dyDescent="0.25">
      <c r="A362" s="208">
        <v>26</v>
      </c>
      <c r="B362" s="124" t="s">
        <v>5105</v>
      </c>
      <c r="C362" s="1524" t="s">
        <v>4984</v>
      </c>
      <c r="D362" s="1525" t="s">
        <v>4971</v>
      </c>
      <c r="E362" s="1531">
        <v>13</v>
      </c>
      <c r="F362" s="227">
        <v>3.42</v>
      </c>
      <c r="G362" s="191">
        <v>1</v>
      </c>
      <c r="H362" s="191">
        <v>226198.8</v>
      </c>
      <c r="I362" s="191"/>
      <c r="J362" s="191"/>
      <c r="K362" s="227">
        <f t="shared" si="68"/>
        <v>226198.8</v>
      </c>
      <c r="L362" s="227">
        <v>3.31</v>
      </c>
      <c r="M362" s="191">
        <v>1</v>
      </c>
      <c r="N362" s="191">
        <v>218923.4</v>
      </c>
      <c r="O362" s="191"/>
      <c r="P362" s="191"/>
      <c r="Q362" s="227">
        <f t="shared" si="69"/>
        <v>218923.4</v>
      </c>
      <c r="R362" s="227">
        <f t="shared" si="70"/>
        <v>0</v>
      </c>
      <c r="S362" s="227">
        <f t="shared" si="70"/>
        <v>7275.3999999999942</v>
      </c>
      <c r="T362" s="227">
        <f t="shared" si="70"/>
        <v>0</v>
      </c>
      <c r="U362" s="227">
        <f t="shared" si="70"/>
        <v>0</v>
      </c>
      <c r="V362" s="227">
        <f t="shared" si="71"/>
        <v>7275.3999999999942</v>
      </c>
      <c r="W362" s="227">
        <v>14</v>
      </c>
      <c r="X362" s="227">
        <v>3.42</v>
      </c>
      <c r="Y362" s="191">
        <v>1</v>
      </c>
      <c r="Z362" s="191">
        <v>226198.8</v>
      </c>
      <c r="AA362" s="191"/>
      <c r="AB362" s="191"/>
      <c r="AC362" s="227">
        <f t="shared" si="72"/>
        <v>226198.8</v>
      </c>
      <c r="AD362" s="227">
        <v>15</v>
      </c>
      <c r="AE362" s="227">
        <v>3.42</v>
      </c>
      <c r="AF362" s="191">
        <v>1</v>
      </c>
      <c r="AG362" s="191">
        <v>226198.8</v>
      </c>
      <c r="AH362" s="191"/>
      <c r="AI362" s="191"/>
      <c r="AJ362" s="227">
        <f t="shared" si="73"/>
        <v>226198.8</v>
      </c>
    </row>
    <row r="363" spans="1:36" ht="17.25" x14ac:dyDescent="0.25">
      <c r="A363" s="208">
        <v>27</v>
      </c>
      <c r="B363" s="124" t="s">
        <v>5106</v>
      </c>
      <c r="C363" s="1524" t="s">
        <v>4988</v>
      </c>
      <c r="D363" s="1525" t="s">
        <v>4989</v>
      </c>
      <c r="E363" s="1531">
        <v>8</v>
      </c>
      <c r="F363" s="227">
        <v>2.75</v>
      </c>
      <c r="G363" s="191">
        <v>1</v>
      </c>
      <c r="H363" s="191">
        <v>181885</v>
      </c>
      <c r="I363" s="191"/>
      <c r="J363" s="191"/>
      <c r="K363" s="227">
        <f t="shared" si="68"/>
        <v>181885</v>
      </c>
      <c r="L363" s="227">
        <v>2.66</v>
      </c>
      <c r="M363" s="191">
        <v>1</v>
      </c>
      <c r="N363" s="191">
        <v>175932.40000000002</v>
      </c>
      <c r="O363" s="191"/>
      <c r="P363" s="191"/>
      <c r="Q363" s="227">
        <f t="shared" si="69"/>
        <v>175932.40000000002</v>
      </c>
      <c r="R363" s="227">
        <f t="shared" si="70"/>
        <v>0</v>
      </c>
      <c r="S363" s="227">
        <f t="shared" si="70"/>
        <v>5952.5999999999767</v>
      </c>
      <c r="T363" s="227">
        <f t="shared" si="70"/>
        <v>0</v>
      </c>
      <c r="U363" s="227">
        <f t="shared" si="70"/>
        <v>0</v>
      </c>
      <c r="V363" s="227">
        <f t="shared" si="71"/>
        <v>5952.5999999999767</v>
      </c>
      <c r="W363" s="227">
        <v>9</v>
      </c>
      <c r="X363" s="227">
        <v>2.75</v>
      </c>
      <c r="Y363" s="191">
        <v>1</v>
      </c>
      <c r="Z363" s="191">
        <v>181885</v>
      </c>
      <c r="AA363" s="191"/>
      <c r="AB363" s="191"/>
      <c r="AC363" s="227">
        <f t="shared" si="72"/>
        <v>181885</v>
      </c>
      <c r="AD363" s="227">
        <v>10</v>
      </c>
      <c r="AE363" s="227">
        <v>2.83</v>
      </c>
      <c r="AF363" s="191">
        <v>1</v>
      </c>
      <c r="AG363" s="191">
        <v>187176.2</v>
      </c>
      <c r="AH363" s="191"/>
      <c r="AI363" s="191"/>
      <c r="AJ363" s="227">
        <f t="shared" si="73"/>
        <v>187176.2</v>
      </c>
    </row>
    <row r="364" spans="1:36" ht="17.25" x14ac:dyDescent="0.25">
      <c r="A364" s="208">
        <v>28</v>
      </c>
      <c r="B364" s="124" t="s">
        <v>5107</v>
      </c>
      <c r="C364" s="1524" t="s">
        <v>4993</v>
      </c>
      <c r="D364" s="1525" t="s">
        <v>4994</v>
      </c>
      <c r="E364" s="1531">
        <v>22</v>
      </c>
      <c r="F364" s="227">
        <v>1.95</v>
      </c>
      <c r="G364" s="191">
        <v>1</v>
      </c>
      <c r="H364" s="191">
        <v>128973</v>
      </c>
      <c r="I364" s="191"/>
      <c r="J364" s="191"/>
      <c r="K364" s="227">
        <f t="shared" si="68"/>
        <v>128973</v>
      </c>
      <c r="L364" s="227">
        <v>1.95</v>
      </c>
      <c r="M364" s="191">
        <v>1</v>
      </c>
      <c r="N364" s="191">
        <v>128973</v>
      </c>
      <c r="O364" s="191"/>
      <c r="P364" s="191"/>
      <c r="Q364" s="227">
        <f t="shared" si="69"/>
        <v>128973</v>
      </c>
      <c r="R364" s="227">
        <f t="shared" si="70"/>
        <v>0</v>
      </c>
      <c r="S364" s="227">
        <f t="shared" si="70"/>
        <v>0</v>
      </c>
      <c r="T364" s="227">
        <f t="shared" si="70"/>
        <v>0</v>
      </c>
      <c r="U364" s="227">
        <f t="shared" si="70"/>
        <v>0</v>
      </c>
      <c r="V364" s="227">
        <f t="shared" si="71"/>
        <v>0</v>
      </c>
      <c r="W364" s="227">
        <v>23</v>
      </c>
      <c r="X364" s="227">
        <v>1.95</v>
      </c>
      <c r="Y364" s="191">
        <v>1</v>
      </c>
      <c r="Z364" s="191">
        <v>128973</v>
      </c>
      <c r="AA364" s="191"/>
      <c r="AB364" s="191"/>
      <c r="AC364" s="227">
        <f t="shared" si="72"/>
        <v>128973</v>
      </c>
      <c r="AD364" s="227">
        <v>24</v>
      </c>
      <c r="AE364" s="227">
        <v>1.95</v>
      </c>
      <c r="AF364" s="191">
        <v>1</v>
      </c>
      <c r="AG364" s="191">
        <v>128973</v>
      </c>
      <c r="AH364" s="191"/>
      <c r="AI364" s="191"/>
      <c r="AJ364" s="227">
        <f t="shared" si="73"/>
        <v>128973</v>
      </c>
    </row>
    <row r="365" spans="1:36" ht="17.25" x14ac:dyDescent="0.25">
      <c r="A365" s="208">
        <v>29</v>
      </c>
      <c r="B365" s="124" t="s">
        <v>5108</v>
      </c>
      <c r="C365" s="1524" t="s">
        <v>4993</v>
      </c>
      <c r="D365" s="1525" t="s">
        <v>4994</v>
      </c>
      <c r="E365" s="1531">
        <v>5</v>
      </c>
      <c r="F365" s="227">
        <v>1.63</v>
      </c>
      <c r="G365" s="191">
        <v>1</v>
      </c>
      <c r="H365" s="191">
        <v>107808.2</v>
      </c>
      <c r="I365" s="191"/>
      <c r="J365" s="191"/>
      <c r="K365" s="227">
        <f t="shared" si="68"/>
        <v>107808.2</v>
      </c>
      <c r="L365" s="227">
        <v>1.63</v>
      </c>
      <c r="M365" s="191">
        <v>1</v>
      </c>
      <c r="N365" s="191">
        <v>107808.2</v>
      </c>
      <c r="O365" s="191"/>
      <c r="P365" s="191"/>
      <c r="Q365" s="227">
        <f t="shared" si="69"/>
        <v>107808.2</v>
      </c>
      <c r="R365" s="227">
        <f t="shared" ref="R365:U375" si="74">G365-M365</f>
        <v>0</v>
      </c>
      <c r="S365" s="227">
        <f t="shared" si="74"/>
        <v>0</v>
      </c>
      <c r="T365" s="227">
        <f t="shared" si="74"/>
        <v>0</v>
      </c>
      <c r="U365" s="227">
        <f t="shared" si="74"/>
        <v>0</v>
      </c>
      <c r="V365" s="227">
        <f t="shared" si="71"/>
        <v>0</v>
      </c>
      <c r="W365" s="227">
        <v>6</v>
      </c>
      <c r="X365" s="227">
        <v>1.68</v>
      </c>
      <c r="Y365" s="191">
        <v>1</v>
      </c>
      <c r="Z365" s="191">
        <v>111115.2</v>
      </c>
      <c r="AA365" s="191"/>
      <c r="AB365" s="191"/>
      <c r="AC365" s="227">
        <f t="shared" si="72"/>
        <v>111115.2</v>
      </c>
      <c r="AD365" s="227">
        <v>7</v>
      </c>
      <c r="AE365" s="227">
        <v>1.68</v>
      </c>
      <c r="AF365" s="191">
        <v>1</v>
      </c>
      <c r="AG365" s="191">
        <v>111115.2</v>
      </c>
      <c r="AH365" s="191"/>
      <c r="AI365" s="191"/>
      <c r="AJ365" s="227">
        <f t="shared" si="73"/>
        <v>111115.2</v>
      </c>
    </row>
    <row r="366" spans="1:36" ht="17.25" x14ac:dyDescent="0.25">
      <c r="A366" s="208">
        <v>30</v>
      </c>
      <c r="B366" s="124" t="s">
        <v>5109</v>
      </c>
      <c r="C366" s="1524" t="s">
        <v>4993</v>
      </c>
      <c r="D366" s="1525" t="s">
        <v>4994</v>
      </c>
      <c r="E366" s="1531">
        <v>5</v>
      </c>
      <c r="F366" s="227">
        <v>1.63</v>
      </c>
      <c r="G366" s="191">
        <v>1</v>
      </c>
      <c r="H366" s="191">
        <v>107808.2</v>
      </c>
      <c r="I366" s="191"/>
      <c r="J366" s="191"/>
      <c r="K366" s="227">
        <f t="shared" si="68"/>
        <v>107808.2</v>
      </c>
      <c r="L366" s="227">
        <v>1.63</v>
      </c>
      <c r="M366" s="191">
        <v>1</v>
      </c>
      <c r="N366" s="191">
        <v>107808.2</v>
      </c>
      <c r="O366" s="191"/>
      <c r="P366" s="191"/>
      <c r="Q366" s="227">
        <f t="shared" si="69"/>
        <v>107808.2</v>
      </c>
      <c r="R366" s="227">
        <f t="shared" si="74"/>
        <v>0</v>
      </c>
      <c r="S366" s="227">
        <f t="shared" si="74"/>
        <v>0</v>
      </c>
      <c r="T366" s="227">
        <f t="shared" si="74"/>
        <v>0</v>
      </c>
      <c r="U366" s="227">
        <f t="shared" si="74"/>
        <v>0</v>
      </c>
      <c r="V366" s="227">
        <f t="shared" si="71"/>
        <v>0</v>
      </c>
      <c r="W366" s="227">
        <v>6</v>
      </c>
      <c r="X366" s="227">
        <v>1.68</v>
      </c>
      <c r="Y366" s="191">
        <v>1</v>
      </c>
      <c r="Z366" s="191">
        <v>111115.2</v>
      </c>
      <c r="AA366" s="191"/>
      <c r="AB366" s="191"/>
      <c r="AC366" s="227">
        <f t="shared" si="72"/>
        <v>111115.2</v>
      </c>
      <c r="AD366" s="227">
        <v>7</v>
      </c>
      <c r="AE366" s="227">
        <v>1.68</v>
      </c>
      <c r="AF366" s="191">
        <v>1</v>
      </c>
      <c r="AG366" s="191">
        <v>111115.2</v>
      </c>
      <c r="AH366" s="191"/>
      <c r="AI366" s="191"/>
      <c r="AJ366" s="227">
        <f t="shared" si="73"/>
        <v>111115.2</v>
      </c>
    </row>
    <row r="367" spans="1:36" ht="17.25" x14ac:dyDescent="0.25">
      <c r="A367" s="208">
        <v>31</v>
      </c>
      <c r="B367" s="124" t="s">
        <v>5110</v>
      </c>
      <c r="C367" s="1524" t="s">
        <v>4993</v>
      </c>
      <c r="D367" s="1525" t="s">
        <v>4994</v>
      </c>
      <c r="E367" s="1531">
        <v>19</v>
      </c>
      <c r="F367" s="227">
        <v>1.95</v>
      </c>
      <c r="G367" s="191">
        <v>1</v>
      </c>
      <c r="H367" s="191">
        <v>128973</v>
      </c>
      <c r="I367" s="191"/>
      <c r="J367" s="191">
        <v>6283</v>
      </c>
      <c r="K367" s="227">
        <f t="shared" si="68"/>
        <v>135256</v>
      </c>
      <c r="L367" s="227">
        <v>1.9</v>
      </c>
      <c r="M367" s="191">
        <v>1</v>
      </c>
      <c r="N367" s="191">
        <v>125666</v>
      </c>
      <c r="O367" s="191"/>
      <c r="P367" s="191">
        <v>6283</v>
      </c>
      <c r="Q367" s="227">
        <f t="shared" si="69"/>
        <v>131949</v>
      </c>
      <c r="R367" s="227">
        <f t="shared" si="74"/>
        <v>0</v>
      </c>
      <c r="S367" s="227">
        <f t="shared" si="74"/>
        <v>3307</v>
      </c>
      <c r="T367" s="227">
        <f t="shared" si="74"/>
        <v>0</v>
      </c>
      <c r="U367" s="227">
        <f t="shared" si="74"/>
        <v>0</v>
      </c>
      <c r="V367" s="227">
        <f t="shared" si="71"/>
        <v>3307</v>
      </c>
      <c r="W367" s="227">
        <v>20</v>
      </c>
      <c r="X367" s="227">
        <v>1.95</v>
      </c>
      <c r="Y367" s="191">
        <v>1</v>
      </c>
      <c r="Z367" s="191">
        <v>128973</v>
      </c>
      <c r="AA367" s="191"/>
      <c r="AB367" s="191">
        <v>6283</v>
      </c>
      <c r="AC367" s="227">
        <f t="shared" si="72"/>
        <v>135256</v>
      </c>
      <c r="AD367" s="227">
        <v>21</v>
      </c>
      <c r="AE367" s="227">
        <v>1.95</v>
      </c>
      <c r="AF367" s="191">
        <v>1</v>
      </c>
      <c r="AG367" s="191">
        <v>128973</v>
      </c>
      <c r="AH367" s="191"/>
      <c r="AI367" s="191">
        <v>6283</v>
      </c>
      <c r="AJ367" s="227">
        <f t="shared" si="73"/>
        <v>135256</v>
      </c>
    </row>
    <row r="368" spans="1:36" ht="17.25" x14ac:dyDescent="0.25">
      <c r="A368" s="208">
        <v>32</v>
      </c>
      <c r="B368" s="124" t="s">
        <v>5111</v>
      </c>
      <c r="C368" s="1524" t="s">
        <v>4993</v>
      </c>
      <c r="D368" s="1525" t="s">
        <v>4994</v>
      </c>
      <c r="E368" s="1531">
        <v>3</v>
      </c>
      <c r="F368" s="227">
        <v>1.59</v>
      </c>
      <c r="G368" s="191">
        <v>1</v>
      </c>
      <c r="H368" s="191">
        <v>105162.6</v>
      </c>
      <c r="I368" s="191"/>
      <c r="J368" s="191"/>
      <c r="K368" s="227">
        <f t="shared" si="68"/>
        <v>105162.6</v>
      </c>
      <c r="L368" s="227">
        <v>1.54</v>
      </c>
      <c r="M368" s="191">
        <v>1</v>
      </c>
      <c r="N368" s="191">
        <v>101855.6</v>
      </c>
      <c r="O368" s="191"/>
      <c r="P368" s="191"/>
      <c r="Q368" s="227">
        <f t="shared" si="69"/>
        <v>101855.6</v>
      </c>
      <c r="R368" s="227">
        <f t="shared" si="74"/>
        <v>0</v>
      </c>
      <c r="S368" s="227">
        <f t="shared" si="74"/>
        <v>3307</v>
      </c>
      <c r="T368" s="227">
        <f t="shared" si="74"/>
        <v>0</v>
      </c>
      <c r="U368" s="227">
        <f t="shared" si="74"/>
        <v>0</v>
      </c>
      <c r="V368" s="227">
        <f t="shared" si="71"/>
        <v>3307</v>
      </c>
      <c r="W368" s="227">
        <v>4</v>
      </c>
      <c r="X368" s="227">
        <v>1.63</v>
      </c>
      <c r="Y368" s="191">
        <v>1</v>
      </c>
      <c r="Z368" s="191">
        <v>107808.2</v>
      </c>
      <c r="AA368" s="191"/>
      <c r="AB368" s="191"/>
      <c r="AC368" s="227">
        <f t="shared" si="72"/>
        <v>107808.2</v>
      </c>
      <c r="AD368" s="227">
        <v>5</v>
      </c>
      <c r="AE368" s="227">
        <v>1.63</v>
      </c>
      <c r="AF368" s="191">
        <v>1</v>
      </c>
      <c r="AG368" s="191">
        <v>107808.2</v>
      </c>
      <c r="AH368" s="191"/>
      <c r="AI368" s="191"/>
      <c r="AJ368" s="227">
        <f t="shared" si="73"/>
        <v>107808.2</v>
      </c>
    </row>
    <row r="369" spans="1:36" ht="17.25" x14ac:dyDescent="0.25">
      <c r="A369" s="208">
        <v>33</v>
      </c>
      <c r="B369" s="124" t="s">
        <v>1429</v>
      </c>
      <c r="C369" s="1524" t="s">
        <v>4993</v>
      </c>
      <c r="D369" s="1525" t="s">
        <v>4994</v>
      </c>
      <c r="E369" s="1531">
        <v>1</v>
      </c>
      <c r="F369" s="227">
        <v>1.49</v>
      </c>
      <c r="G369" s="191">
        <v>1</v>
      </c>
      <c r="H369" s="191">
        <v>98548.6</v>
      </c>
      <c r="I369" s="191"/>
      <c r="J369" s="191"/>
      <c r="K369" s="227">
        <f t="shared" si="68"/>
        <v>98548.6</v>
      </c>
      <c r="L369" s="227">
        <v>1.45</v>
      </c>
      <c r="M369" s="191">
        <v>1</v>
      </c>
      <c r="N369" s="191">
        <v>95903</v>
      </c>
      <c r="O369" s="191"/>
      <c r="P369" s="191"/>
      <c r="Q369" s="227">
        <f t="shared" si="69"/>
        <v>95903</v>
      </c>
      <c r="R369" s="227">
        <f t="shared" si="74"/>
        <v>0</v>
      </c>
      <c r="S369" s="227">
        <f t="shared" si="74"/>
        <v>2645.6000000000058</v>
      </c>
      <c r="T369" s="227">
        <f t="shared" si="74"/>
        <v>0</v>
      </c>
      <c r="U369" s="227">
        <f t="shared" si="74"/>
        <v>0</v>
      </c>
      <c r="V369" s="227">
        <f t="shared" si="71"/>
        <v>2645.6000000000058</v>
      </c>
      <c r="W369" s="227">
        <v>2</v>
      </c>
      <c r="X369" s="227">
        <v>1.54</v>
      </c>
      <c r="Y369" s="191">
        <v>1</v>
      </c>
      <c r="Z369" s="191">
        <v>101855.6</v>
      </c>
      <c r="AA369" s="191"/>
      <c r="AB369" s="191"/>
      <c r="AC369" s="227">
        <f t="shared" si="72"/>
        <v>101855.6</v>
      </c>
      <c r="AD369" s="227">
        <v>3</v>
      </c>
      <c r="AE369" s="227">
        <v>1.59</v>
      </c>
      <c r="AF369" s="191">
        <v>1</v>
      </c>
      <c r="AG369" s="191">
        <v>105162.6</v>
      </c>
      <c r="AH369" s="191"/>
      <c r="AI369" s="191"/>
      <c r="AJ369" s="227">
        <f t="shared" si="73"/>
        <v>105162.6</v>
      </c>
    </row>
    <row r="370" spans="1:36" ht="17.25" x14ac:dyDescent="0.25">
      <c r="A370" s="208">
        <v>34</v>
      </c>
      <c r="B370" s="124" t="s">
        <v>5112</v>
      </c>
      <c r="C370" s="1524" t="s">
        <v>4979</v>
      </c>
      <c r="D370" s="1525" t="s">
        <v>4768</v>
      </c>
      <c r="E370" s="1531">
        <v>9</v>
      </c>
      <c r="F370" s="227">
        <v>2.02</v>
      </c>
      <c r="G370" s="191">
        <v>1</v>
      </c>
      <c r="H370" s="191">
        <v>133602.79999999999</v>
      </c>
      <c r="I370" s="191"/>
      <c r="J370" s="191"/>
      <c r="K370" s="227">
        <f t="shared" si="68"/>
        <v>133602.79999999999</v>
      </c>
      <c r="L370" s="227">
        <v>2.02</v>
      </c>
      <c r="M370" s="191">
        <v>1</v>
      </c>
      <c r="N370" s="191">
        <v>133602.79999999999</v>
      </c>
      <c r="O370" s="191"/>
      <c r="P370" s="191"/>
      <c r="Q370" s="227">
        <f t="shared" si="69"/>
        <v>133602.79999999999</v>
      </c>
      <c r="R370" s="227">
        <f t="shared" si="74"/>
        <v>0</v>
      </c>
      <c r="S370" s="227">
        <f t="shared" si="74"/>
        <v>0</v>
      </c>
      <c r="T370" s="227">
        <f t="shared" si="74"/>
        <v>0</v>
      </c>
      <c r="U370" s="227">
        <f t="shared" si="74"/>
        <v>0</v>
      </c>
      <c r="V370" s="227">
        <f t="shared" si="71"/>
        <v>0</v>
      </c>
      <c r="W370" s="227">
        <v>10</v>
      </c>
      <c r="X370" s="227">
        <v>2.08</v>
      </c>
      <c r="Y370" s="191">
        <v>1</v>
      </c>
      <c r="Z370" s="191">
        <v>137571.20000000001</v>
      </c>
      <c r="AA370" s="191"/>
      <c r="AB370" s="191"/>
      <c r="AC370" s="227">
        <f t="shared" si="72"/>
        <v>137571.20000000001</v>
      </c>
      <c r="AD370" s="227">
        <v>11</v>
      </c>
      <c r="AE370" s="227">
        <v>2.08</v>
      </c>
      <c r="AF370" s="191">
        <v>1</v>
      </c>
      <c r="AG370" s="191">
        <v>137571.20000000001</v>
      </c>
      <c r="AH370" s="191"/>
      <c r="AI370" s="191"/>
      <c r="AJ370" s="227">
        <f t="shared" si="73"/>
        <v>137571.20000000001</v>
      </c>
    </row>
    <row r="371" spans="1:36" ht="17.25" x14ac:dyDescent="0.25">
      <c r="A371" s="208">
        <v>35</v>
      </c>
      <c r="B371" s="124" t="s">
        <v>5113</v>
      </c>
      <c r="C371" s="1524" t="s">
        <v>4979</v>
      </c>
      <c r="D371" s="1525" t="s">
        <v>4768</v>
      </c>
      <c r="E371" s="1531">
        <v>18</v>
      </c>
      <c r="F371" s="227">
        <v>2.21</v>
      </c>
      <c r="G371" s="191">
        <v>1</v>
      </c>
      <c r="H371" s="191">
        <v>146169.4</v>
      </c>
      <c r="I371" s="191"/>
      <c r="J371" s="191"/>
      <c r="K371" s="227">
        <f t="shared" si="68"/>
        <v>146169.4</v>
      </c>
      <c r="L371" s="227">
        <v>2.21</v>
      </c>
      <c r="M371" s="191">
        <v>1</v>
      </c>
      <c r="N371" s="191">
        <v>146169.4</v>
      </c>
      <c r="O371" s="191"/>
      <c r="P371" s="191"/>
      <c r="Q371" s="227">
        <f t="shared" si="69"/>
        <v>146169.4</v>
      </c>
      <c r="R371" s="227">
        <f t="shared" si="74"/>
        <v>0</v>
      </c>
      <c r="S371" s="227">
        <f t="shared" si="74"/>
        <v>0</v>
      </c>
      <c r="T371" s="227">
        <f t="shared" si="74"/>
        <v>0</v>
      </c>
      <c r="U371" s="227">
        <f t="shared" si="74"/>
        <v>0</v>
      </c>
      <c r="V371" s="227">
        <f t="shared" si="71"/>
        <v>0</v>
      </c>
      <c r="W371" s="227">
        <v>19</v>
      </c>
      <c r="X371" s="227">
        <v>2.2799999999999998</v>
      </c>
      <c r="Y371" s="191">
        <v>1</v>
      </c>
      <c r="Z371" s="191">
        <v>150799.19999999998</v>
      </c>
      <c r="AA371" s="191"/>
      <c r="AB371" s="191"/>
      <c r="AC371" s="227">
        <f t="shared" si="72"/>
        <v>150799.19999999998</v>
      </c>
      <c r="AD371" s="227">
        <v>20</v>
      </c>
      <c r="AE371" s="227">
        <v>2.2799999999999998</v>
      </c>
      <c r="AF371" s="191">
        <v>1</v>
      </c>
      <c r="AG371" s="191">
        <v>150799.19999999998</v>
      </c>
      <c r="AH371" s="191"/>
      <c r="AI371" s="191"/>
      <c r="AJ371" s="227">
        <f t="shared" si="73"/>
        <v>150799.19999999998</v>
      </c>
    </row>
    <row r="372" spans="1:36" ht="17.25" x14ac:dyDescent="0.25">
      <c r="A372" s="208">
        <v>36</v>
      </c>
      <c r="B372" s="124" t="s">
        <v>5114</v>
      </c>
      <c r="C372" s="1524" t="s">
        <v>4979</v>
      </c>
      <c r="D372" s="1525" t="s">
        <v>4768</v>
      </c>
      <c r="E372" s="1531">
        <v>22</v>
      </c>
      <c r="F372" s="227">
        <v>2.2799999999999998</v>
      </c>
      <c r="G372" s="191">
        <v>1</v>
      </c>
      <c r="H372" s="191">
        <v>150799.19999999998</v>
      </c>
      <c r="I372" s="191"/>
      <c r="J372" s="191"/>
      <c r="K372" s="227">
        <f t="shared" si="68"/>
        <v>150799.19999999998</v>
      </c>
      <c r="L372" s="227">
        <v>2.2799999999999998</v>
      </c>
      <c r="M372" s="191">
        <v>1</v>
      </c>
      <c r="N372" s="191">
        <v>150799.19999999998</v>
      </c>
      <c r="O372" s="191"/>
      <c r="P372" s="191"/>
      <c r="Q372" s="227">
        <f t="shared" si="69"/>
        <v>150799.19999999998</v>
      </c>
      <c r="R372" s="227">
        <f t="shared" si="74"/>
        <v>0</v>
      </c>
      <c r="S372" s="227">
        <f t="shared" si="74"/>
        <v>0</v>
      </c>
      <c r="T372" s="227">
        <f t="shared" si="74"/>
        <v>0</v>
      </c>
      <c r="U372" s="227">
        <f t="shared" si="74"/>
        <v>0</v>
      </c>
      <c r="V372" s="227">
        <f t="shared" si="71"/>
        <v>0</v>
      </c>
      <c r="W372" s="227">
        <v>23</v>
      </c>
      <c r="X372" s="227">
        <v>2.2799999999999998</v>
      </c>
      <c r="Y372" s="191">
        <v>1</v>
      </c>
      <c r="Z372" s="191">
        <v>150799.19999999998</v>
      </c>
      <c r="AA372" s="191"/>
      <c r="AB372" s="191"/>
      <c r="AC372" s="227">
        <f t="shared" si="72"/>
        <v>150799.19999999998</v>
      </c>
      <c r="AD372" s="227">
        <v>24</v>
      </c>
      <c r="AE372" s="227">
        <v>2.2799999999999998</v>
      </c>
      <c r="AF372" s="191">
        <v>1</v>
      </c>
      <c r="AG372" s="191">
        <v>150799.19999999998</v>
      </c>
      <c r="AH372" s="191"/>
      <c r="AI372" s="191"/>
      <c r="AJ372" s="227">
        <f t="shared" si="73"/>
        <v>150799.19999999998</v>
      </c>
    </row>
    <row r="373" spans="1:36" ht="17.25" x14ac:dyDescent="0.25">
      <c r="A373" s="208">
        <v>37</v>
      </c>
      <c r="B373" s="124" t="s">
        <v>5115</v>
      </c>
      <c r="C373" s="1524" t="s">
        <v>4979</v>
      </c>
      <c r="D373" s="1525" t="s">
        <v>4768</v>
      </c>
      <c r="E373" s="1531">
        <v>6</v>
      </c>
      <c r="F373" s="227">
        <v>1.96</v>
      </c>
      <c r="G373" s="191">
        <v>1</v>
      </c>
      <c r="H373" s="191">
        <v>129634.4</v>
      </c>
      <c r="I373" s="191"/>
      <c r="J373" s="191"/>
      <c r="K373" s="227">
        <f t="shared" si="68"/>
        <v>129634.4</v>
      </c>
      <c r="L373" s="227">
        <v>1.9</v>
      </c>
      <c r="M373" s="191">
        <v>1</v>
      </c>
      <c r="N373" s="191">
        <v>125666</v>
      </c>
      <c r="O373" s="191"/>
      <c r="P373" s="191"/>
      <c r="Q373" s="227">
        <f t="shared" si="69"/>
        <v>125666</v>
      </c>
      <c r="R373" s="227">
        <f t="shared" si="74"/>
        <v>0</v>
      </c>
      <c r="S373" s="227">
        <f t="shared" si="74"/>
        <v>3968.3999999999942</v>
      </c>
      <c r="T373" s="227">
        <f t="shared" si="74"/>
        <v>0</v>
      </c>
      <c r="U373" s="227">
        <f t="shared" si="74"/>
        <v>0</v>
      </c>
      <c r="V373" s="227">
        <f t="shared" si="71"/>
        <v>3968.3999999999942</v>
      </c>
      <c r="W373" s="227">
        <v>7</v>
      </c>
      <c r="X373" s="227">
        <v>1.96</v>
      </c>
      <c r="Y373" s="191">
        <v>1</v>
      </c>
      <c r="Z373" s="191">
        <v>129634.4</v>
      </c>
      <c r="AA373" s="191"/>
      <c r="AB373" s="191"/>
      <c r="AC373" s="227">
        <f t="shared" si="72"/>
        <v>129634.4</v>
      </c>
      <c r="AD373" s="227">
        <v>8</v>
      </c>
      <c r="AE373" s="227">
        <v>2.02</v>
      </c>
      <c r="AF373" s="191">
        <v>1</v>
      </c>
      <c r="AG373" s="191">
        <v>133602.79999999999</v>
      </c>
      <c r="AH373" s="191"/>
      <c r="AI373" s="191"/>
      <c r="AJ373" s="227">
        <f t="shared" si="73"/>
        <v>133602.79999999999</v>
      </c>
    </row>
    <row r="374" spans="1:36" ht="17.25" x14ac:dyDescent="0.25">
      <c r="A374" s="208">
        <v>38</v>
      </c>
      <c r="B374" s="124" t="s">
        <v>1429</v>
      </c>
      <c r="C374" s="1524" t="s">
        <v>4979</v>
      </c>
      <c r="D374" s="1525" t="s">
        <v>4768</v>
      </c>
      <c r="E374" s="1531">
        <v>1</v>
      </c>
      <c r="F374" s="227">
        <v>1.73</v>
      </c>
      <c r="G374" s="191">
        <v>1</v>
      </c>
      <c r="H374" s="191">
        <v>114422.2</v>
      </c>
      <c r="I374" s="191"/>
      <c r="J374" s="191"/>
      <c r="K374" s="227">
        <f t="shared" si="68"/>
        <v>114422.2</v>
      </c>
      <c r="L374" s="227">
        <v>1.68</v>
      </c>
      <c r="M374" s="191">
        <v>1</v>
      </c>
      <c r="N374" s="191">
        <v>111115.2</v>
      </c>
      <c r="O374" s="191"/>
      <c r="P374" s="191"/>
      <c r="Q374" s="227">
        <f t="shared" si="69"/>
        <v>111115.2</v>
      </c>
      <c r="R374" s="227">
        <f t="shared" si="74"/>
        <v>0</v>
      </c>
      <c r="S374" s="227">
        <f t="shared" si="74"/>
        <v>3307</v>
      </c>
      <c r="T374" s="227">
        <f t="shared" si="74"/>
        <v>0</v>
      </c>
      <c r="U374" s="227">
        <f t="shared" si="74"/>
        <v>0</v>
      </c>
      <c r="V374" s="227">
        <f t="shared" si="71"/>
        <v>3307</v>
      </c>
      <c r="W374" s="227">
        <v>2</v>
      </c>
      <c r="X374" s="227">
        <v>1.79</v>
      </c>
      <c r="Y374" s="191">
        <v>1</v>
      </c>
      <c r="Z374" s="191">
        <v>118390.6</v>
      </c>
      <c r="AA374" s="191"/>
      <c r="AB374" s="191"/>
      <c r="AC374" s="227">
        <f t="shared" si="72"/>
        <v>118390.6</v>
      </c>
      <c r="AD374" s="227">
        <v>3</v>
      </c>
      <c r="AE374" s="227">
        <v>1.84</v>
      </c>
      <c r="AF374" s="191">
        <v>1</v>
      </c>
      <c r="AG374" s="191">
        <v>121697.60000000001</v>
      </c>
      <c r="AH374" s="191"/>
      <c r="AI374" s="191"/>
      <c r="AJ374" s="227">
        <f t="shared" si="73"/>
        <v>121697.60000000001</v>
      </c>
    </row>
    <row r="375" spans="1:36" ht="17.25" x14ac:dyDescent="0.25">
      <c r="A375" s="208">
        <v>39</v>
      </c>
      <c r="B375" s="124" t="s">
        <v>1429</v>
      </c>
      <c r="C375" s="1524" t="s">
        <v>4979</v>
      </c>
      <c r="D375" s="1525" t="s">
        <v>4768</v>
      </c>
      <c r="E375" s="1531">
        <v>1</v>
      </c>
      <c r="F375" s="227">
        <v>1.73</v>
      </c>
      <c r="G375" s="191">
        <v>1</v>
      </c>
      <c r="H375" s="191">
        <v>114422.2</v>
      </c>
      <c r="I375" s="191"/>
      <c r="J375" s="191"/>
      <c r="K375" s="227">
        <f t="shared" si="68"/>
        <v>114422.2</v>
      </c>
      <c r="L375" s="227">
        <v>1.68</v>
      </c>
      <c r="M375" s="191">
        <v>1</v>
      </c>
      <c r="N375" s="191">
        <v>111115.2</v>
      </c>
      <c r="O375" s="191"/>
      <c r="P375" s="191"/>
      <c r="Q375" s="227">
        <f t="shared" si="69"/>
        <v>111115.2</v>
      </c>
      <c r="R375" s="227">
        <f t="shared" si="74"/>
        <v>0</v>
      </c>
      <c r="S375" s="227">
        <f t="shared" si="74"/>
        <v>3307</v>
      </c>
      <c r="T375" s="227">
        <f t="shared" si="74"/>
        <v>0</v>
      </c>
      <c r="U375" s="227">
        <f t="shared" si="74"/>
        <v>0</v>
      </c>
      <c r="V375" s="227">
        <f t="shared" si="71"/>
        <v>3307</v>
      </c>
      <c r="W375" s="227">
        <v>2</v>
      </c>
      <c r="X375" s="227">
        <v>1.79</v>
      </c>
      <c r="Y375" s="191">
        <v>1</v>
      </c>
      <c r="Z375" s="191">
        <v>118390.6</v>
      </c>
      <c r="AA375" s="191"/>
      <c r="AB375" s="191"/>
      <c r="AC375" s="227">
        <f t="shared" si="72"/>
        <v>118390.6</v>
      </c>
      <c r="AD375" s="227">
        <v>3</v>
      </c>
      <c r="AE375" s="227">
        <v>1.84</v>
      </c>
      <c r="AF375" s="191">
        <v>1</v>
      </c>
      <c r="AG375" s="191">
        <v>121697.60000000001</v>
      </c>
      <c r="AH375" s="191"/>
      <c r="AI375" s="191"/>
      <c r="AJ375" s="227">
        <f t="shared" si="73"/>
        <v>121697.60000000001</v>
      </c>
    </row>
    <row r="376" spans="1:36" x14ac:dyDescent="0.25">
      <c r="A376" s="208"/>
      <c r="B376" s="228" t="s">
        <v>5116</v>
      </c>
      <c r="C376" s="208"/>
      <c r="D376" s="208"/>
      <c r="E376" s="208"/>
      <c r="F376" s="208"/>
      <c r="G376" s="102"/>
      <c r="H376" s="102">
        <v>12000</v>
      </c>
      <c r="I376" s="102"/>
      <c r="J376" s="102"/>
      <c r="K376" s="227">
        <v>12000</v>
      </c>
      <c r="L376" s="208"/>
      <c r="M376" s="102"/>
      <c r="N376" s="208">
        <v>12000</v>
      </c>
      <c r="O376" s="208"/>
      <c r="P376" s="208"/>
      <c r="Q376" s="227">
        <v>12000</v>
      </c>
      <c r="R376" s="227"/>
      <c r="S376" s="227"/>
      <c r="T376" s="227"/>
      <c r="U376" s="227"/>
      <c r="V376" s="227"/>
      <c r="W376" s="208"/>
      <c r="X376" s="208"/>
      <c r="Y376" s="102"/>
      <c r="Z376" s="102">
        <v>12000</v>
      </c>
      <c r="AA376" s="102"/>
      <c r="AB376" s="102"/>
      <c r="AC376" s="227">
        <v>12000</v>
      </c>
      <c r="AD376" s="208"/>
      <c r="AE376" s="208"/>
      <c r="AF376" s="102"/>
      <c r="AG376" s="102">
        <v>12000</v>
      </c>
      <c r="AH376" s="102"/>
      <c r="AI376" s="102"/>
      <c r="AJ376" s="227">
        <v>12000</v>
      </c>
    </row>
    <row r="377" spans="1:36" s="230" customFormat="1" ht="27" x14ac:dyDescent="0.25">
      <c r="A377" s="225"/>
      <c r="B377" s="233" t="s">
        <v>240</v>
      </c>
      <c r="C377" s="229" t="s">
        <v>1</v>
      </c>
      <c r="D377" s="229" t="s">
        <v>1</v>
      </c>
      <c r="E377" s="229" t="s">
        <v>1</v>
      </c>
      <c r="F377" s="229" t="s">
        <v>1</v>
      </c>
      <c r="G377" s="229">
        <f t="shared" ref="G377" si="75">SUM(G337:G376)</f>
        <v>39</v>
      </c>
      <c r="H377" s="229">
        <f>SUM(H337:H376)</f>
        <v>6151776.2000000011</v>
      </c>
      <c r="I377" s="229">
        <f t="shared" ref="I377" si="76">SUM(I337:I376)</f>
        <v>0</v>
      </c>
      <c r="J377" s="229">
        <f>SUM(J337:J376)</f>
        <v>6283</v>
      </c>
      <c r="K377" s="229">
        <f>SUM(K337:K376)</f>
        <v>6158059.2000000011</v>
      </c>
      <c r="L377" s="229"/>
      <c r="M377" s="229">
        <f t="shared" ref="M377:V377" si="77">SUM(M337:M376)</f>
        <v>39</v>
      </c>
      <c r="N377" s="229">
        <f t="shared" si="77"/>
        <v>6017512.0000000019</v>
      </c>
      <c r="O377" s="229">
        <f t="shared" si="77"/>
        <v>0</v>
      </c>
      <c r="P377" s="229">
        <f t="shared" si="77"/>
        <v>6283</v>
      </c>
      <c r="Q377" s="229">
        <f t="shared" si="77"/>
        <v>6023795.0000000019</v>
      </c>
      <c r="R377" s="229">
        <f t="shared" si="77"/>
        <v>0</v>
      </c>
      <c r="S377" s="229">
        <f t="shared" si="77"/>
        <v>134264.19999999995</v>
      </c>
      <c r="T377" s="229">
        <f t="shared" si="77"/>
        <v>0</v>
      </c>
      <c r="U377" s="229">
        <f t="shared" si="77"/>
        <v>0</v>
      </c>
      <c r="V377" s="229">
        <f t="shared" si="77"/>
        <v>134264.19999999995</v>
      </c>
      <c r="W377" s="229"/>
      <c r="X377" s="229"/>
      <c r="Y377" s="229">
        <f t="shared" ref="Y377:AC377" si="78">SUM(Y337:Y376)</f>
        <v>39</v>
      </c>
      <c r="Z377" s="229">
        <f t="shared" si="78"/>
        <v>6266198.4000000013</v>
      </c>
      <c r="AA377" s="229">
        <f t="shared" si="78"/>
        <v>0</v>
      </c>
      <c r="AB377" s="229">
        <f t="shared" si="78"/>
        <v>6283</v>
      </c>
      <c r="AC377" s="229">
        <f t="shared" si="78"/>
        <v>6272481.4000000013</v>
      </c>
      <c r="AD377" s="229"/>
      <c r="AE377" s="229"/>
      <c r="AF377" s="229">
        <f>SUM(AF337:AF376)</f>
        <v>39</v>
      </c>
      <c r="AG377" s="229">
        <f>SUM(AG337:AG376)</f>
        <v>6349534.7999999998</v>
      </c>
      <c r="AH377" s="229">
        <f t="shared" ref="AH377:AJ377" si="79">SUM(AH337:AH376)</f>
        <v>0</v>
      </c>
      <c r="AI377" s="229">
        <f t="shared" si="79"/>
        <v>6283</v>
      </c>
      <c r="AJ377" s="229">
        <f t="shared" si="79"/>
        <v>6355817.7999999998</v>
      </c>
    </row>
    <row r="378" spans="1:36" x14ac:dyDescent="0.25">
      <c r="A378" s="208"/>
      <c r="B378" s="191" t="s">
        <v>239</v>
      </c>
      <c r="C378" s="227"/>
      <c r="D378" s="227"/>
      <c r="E378" s="227"/>
      <c r="F378" s="227"/>
      <c r="G378" s="191"/>
      <c r="H378" s="191"/>
      <c r="I378" s="191"/>
      <c r="J378" s="191"/>
      <c r="K378" s="191"/>
      <c r="L378" s="227"/>
      <c r="M378" s="191"/>
      <c r="N378" s="191"/>
      <c r="O378" s="191"/>
      <c r="P378" s="191"/>
      <c r="Q378" s="191"/>
      <c r="R378" s="191"/>
      <c r="S378" s="191"/>
      <c r="T378" s="191"/>
      <c r="U378" s="106"/>
      <c r="V378" s="106"/>
      <c r="W378" s="227"/>
      <c r="X378" s="227"/>
      <c r="Y378" s="191"/>
      <c r="Z378" s="191"/>
      <c r="AA378" s="191"/>
      <c r="AB378" s="191"/>
      <c r="AC378" s="191"/>
      <c r="AD378" s="227"/>
      <c r="AE378" s="227"/>
      <c r="AF378" s="191"/>
      <c r="AG378" s="191"/>
      <c r="AH378" s="191"/>
      <c r="AI378" s="191"/>
      <c r="AJ378" s="191"/>
    </row>
    <row r="379" spans="1:36" x14ac:dyDescent="0.25">
      <c r="A379" s="208">
        <v>1</v>
      </c>
      <c r="B379" s="102"/>
      <c r="C379" s="208"/>
      <c r="D379" s="208"/>
      <c r="E379" s="208"/>
      <c r="F379" s="208"/>
      <c r="G379" s="102"/>
      <c r="H379" s="102"/>
      <c r="I379" s="102"/>
      <c r="J379" s="102"/>
      <c r="K379" s="227">
        <f>H379+I379+J379</f>
        <v>0</v>
      </c>
      <c r="L379" s="208"/>
      <c r="M379" s="102"/>
      <c r="N379" s="208"/>
      <c r="O379" s="208"/>
      <c r="P379" s="208"/>
      <c r="Q379" s="227">
        <f>N379+O379+P379</f>
        <v>0</v>
      </c>
      <c r="R379" s="227">
        <f t="shared" ref="R379:U381" si="80">G379-M379</f>
        <v>0</v>
      </c>
      <c r="S379" s="227">
        <f t="shared" si="80"/>
        <v>0</v>
      </c>
      <c r="T379" s="227">
        <f t="shared" si="80"/>
        <v>0</v>
      </c>
      <c r="U379" s="227">
        <f t="shared" si="80"/>
        <v>0</v>
      </c>
      <c r="V379" s="227">
        <f>S379+T379+U379</f>
        <v>0</v>
      </c>
      <c r="W379" s="208"/>
      <c r="X379" s="208"/>
      <c r="Y379" s="102"/>
      <c r="Z379" s="102"/>
      <c r="AA379" s="102"/>
      <c r="AB379" s="102"/>
      <c r="AC379" s="227">
        <f>Z379+AA379+AB379</f>
        <v>0</v>
      </c>
      <c r="AD379" s="208"/>
      <c r="AE379" s="208"/>
      <c r="AF379" s="102"/>
      <c r="AG379" s="102"/>
      <c r="AH379" s="102"/>
      <c r="AI379" s="102"/>
      <c r="AJ379" s="227">
        <f>AG379+AH379+AI379</f>
        <v>0</v>
      </c>
    </row>
    <row r="380" spans="1:36" x14ac:dyDescent="0.25">
      <c r="A380" s="208">
        <v>2</v>
      </c>
      <c r="B380" s="102"/>
      <c r="C380" s="208"/>
      <c r="D380" s="208"/>
      <c r="E380" s="208"/>
      <c r="F380" s="208"/>
      <c r="G380" s="102"/>
      <c r="H380" s="102"/>
      <c r="I380" s="102"/>
      <c r="J380" s="102"/>
      <c r="K380" s="227">
        <f>H380+I380+J380</f>
        <v>0</v>
      </c>
      <c r="L380" s="208"/>
      <c r="M380" s="102"/>
      <c r="N380" s="208"/>
      <c r="O380" s="208"/>
      <c r="P380" s="208"/>
      <c r="Q380" s="227">
        <f>N380+O380+P380</f>
        <v>0</v>
      </c>
      <c r="R380" s="227">
        <f t="shared" si="80"/>
        <v>0</v>
      </c>
      <c r="S380" s="227">
        <f t="shared" si="80"/>
        <v>0</v>
      </c>
      <c r="T380" s="227">
        <f t="shared" si="80"/>
        <v>0</v>
      </c>
      <c r="U380" s="227">
        <f t="shared" si="80"/>
        <v>0</v>
      </c>
      <c r="V380" s="227">
        <f>S380+T380+U380</f>
        <v>0</v>
      </c>
      <c r="W380" s="208"/>
      <c r="X380" s="208"/>
      <c r="Y380" s="102"/>
      <c r="Z380" s="102"/>
      <c r="AA380" s="102"/>
      <c r="AB380" s="102"/>
      <c r="AC380" s="227">
        <f>Z380+AA380+AB380</f>
        <v>0</v>
      </c>
      <c r="AD380" s="208"/>
      <c r="AE380" s="208"/>
      <c r="AF380" s="102"/>
      <c r="AG380" s="102"/>
      <c r="AH380" s="102"/>
      <c r="AI380" s="102"/>
      <c r="AJ380" s="227">
        <f>AG380+AH380+AI380</f>
        <v>0</v>
      </c>
    </row>
    <row r="381" spans="1:36" x14ac:dyDescent="0.25">
      <c r="A381" s="208">
        <v>3</v>
      </c>
      <c r="B381" s="228"/>
      <c r="C381" s="208"/>
      <c r="D381" s="208"/>
      <c r="E381" s="208"/>
      <c r="F381" s="208"/>
      <c r="G381" s="102"/>
      <c r="H381" s="102"/>
      <c r="I381" s="102"/>
      <c r="J381" s="102"/>
      <c r="K381" s="227">
        <f>H381+I381+J381</f>
        <v>0</v>
      </c>
      <c r="L381" s="208"/>
      <c r="M381" s="102"/>
      <c r="N381" s="208"/>
      <c r="O381" s="208"/>
      <c r="P381" s="208"/>
      <c r="Q381" s="227">
        <f>N381+O381+P381</f>
        <v>0</v>
      </c>
      <c r="R381" s="227">
        <f t="shared" si="80"/>
        <v>0</v>
      </c>
      <c r="S381" s="227">
        <f t="shared" si="80"/>
        <v>0</v>
      </c>
      <c r="T381" s="227">
        <f t="shared" si="80"/>
        <v>0</v>
      </c>
      <c r="U381" s="227">
        <f t="shared" si="80"/>
        <v>0</v>
      </c>
      <c r="V381" s="227">
        <f>S381+T381+U381</f>
        <v>0</v>
      </c>
      <c r="W381" s="208"/>
      <c r="X381" s="208"/>
      <c r="Y381" s="102"/>
      <c r="Z381" s="102"/>
      <c r="AA381" s="102"/>
      <c r="AB381" s="102"/>
      <c r="AC381" s="227">
        <f>Z381+AA381+AB381</f>
        <v>0</v>
      </c>
      <c r="AD381" s="208"/>
      <c r="AE381" s="208"/>
      <c r="AF381" s="102"/>
      <c r="AG381" s="102"/>
      <c r="AH381" s="102"/>
      <c r="AI381" s="102"/>
      <c r="AJ381" s="227">
        <f>AG381+AH381+AI381</f>
        <v>0</v>
      </c>
    </row>
    <row r="382" spans="1:36" s="230" customFormat="1" ht="27" x14ac:dyDescent="0.25">
      <c r="A382" s="225"/>
      <c r="B382" s="233" t="s">
        <v>240</v>
      </c>
      <c r="C382" s="229" t="s">
        <v>1</v>
      </c>
      <c r="D382" s="229" t="s">
        <v>1</v>
      </c>
      <c r="E382" s="229" t="s">
        <v>1</v>
      </c>
      <c r="F382" s="229" t="s">
        <v>1</v>
      </c>
      <c r="G382" s="229">
        <f>SUM(G379:G381)</f>
        <v>0</v>
      </c>
      <c r="H382" s="229">
        <f>SUM(H379:H381)</f>
        <v>0</v>
      </c>
      <c r="I382" s="229">
        <f>SUM(I379:I381)</f>
        <v>0</v>
      </c>
      <c r="J382" s="229">
        <f>SUM(J379:J381)</f>
        <v>0</v>
      </c>
      <c r="K382" s="229">
        <f>SUM(K379:K381)</f>
        <v>0</v>
      </c>
      <c r="L382" s="229" t="s">
        <v>1</v>
      </c>
      <c r="M382" s="229">
        <f t="shared" ref="M382:T382" si="81">SUM(M379:M381)</f>
        <v>0</v>
      </c>
      <c r="N382" s="229">
        <f t="shared" si="81"/>
        <v>0</v>
      </c>
      <c r="O382" s="229">
        <f t="shared" si="81"/>
        <v>0</v>
      </c>
      <c r="P382" s="229">
        <f t="shared" si="81"/>
        <v>0</v>
      </c>
      <c r="Q382" s="229">
        <f t="shared" si="81"/>
        <v>0</v>
      </c>
      <c r="R382" s="229">
        <f t="shared" si="81"/>
        <v>0</v>
      </c>
      <c r="S382" s="229">
        <f t="shared" si="81"/>
        <v>0</v>
      </c>
      <c r="T382" s="229">
        <f t="shared" si="81"/>
        <v>0</v>
      </c>
      <c r="U382" s="112"/>
      <c r="V382" s="112"/>
      <c r="W382" s="229" t="s">
        <v>1</v>
      </c>
      <c r="X382" s="229" t="s">
        <v>1</v>
      </c>
      <c r="Y382" s="229">
        <f>SUM(Y379:Y381)</f>
        <v>0</v>
      </c>
      <c r="Z382" s="229">
        <f>SUM(Z379:Z381)</f>
        <v>0</v>
      </c>
      <c r="AA382" s="229">
        <f>SUM(AA379:AA381)</f>
        <v>0</v>
      </c>
      <c r="AB382" s="229">
        <f>SUM(AB379:AB381)</f>
        <v>0</v>
      </c>
      <c r="AC382" s="229">
        <f>SUM(AC379:AC381)</f>
        <v>0</v>
      </c>
      <c r="AD382" s="229" t="s">
        <v>1</v>
      </c>
      <c r="AE382" s="229" t="s">
        <v>1</v>
      </c>
      <c r="AF382" s="229">
        <f>SUM(AF379:AF381)</f>
        <v>0</v>
      </c>
      <c r="AG382" s="229">
        <f>SUM(AG379:AG381)</f>
        <v>0</v>
      </c>
      <c r="AH382" s="229">
        <f>SUM(AH379:AH381)</f>
        <v>0</v>
      </c>
      <c r="AI382" s="229">
        <f>SUM(AI379:AI381)</f>
        <v>0</v>
      </c>
      <c r="AJ382" s="229">
        <f>SUM(AJ379:AJ381)</f>
        <v>0</v>
      </c>
    </row>
    <row r="383" spans="1:36" s="230" customFormat="1" ht="27" x14ac:dyDescent="0.25">
      <c r="A383" s="225"/>
      <c r="B383" s="233" t="s">
        <v>245</v>
      </c>
      <c r="C383" s="229" t="s">
        <v>1</v>
      </c>
      <c r="D383" s="229" t="s">
        <v>1</v>
      </c>
      <c r="E383" s="229" t="s">
        <v>1</v>
      </c>
      <c r="F383" s="229" t="s">
        <v>1</v>
      </c>
      <c r="G383" s="229">
        <f>G377+G382</f>
        <v>39</v>
      </c>
      <c r="H383" s="229">
        <f>H377+H382</f>
        <v>6151776.2000000011</v>
      </c>
      <c r="I383" s="229">
        <f>I377+I382</f>
        <v>0</v>
      </c>
      <c r="J383" s="229">
        <f>J377+J382</f>
        <v>6283</v>
      </c>
      <c r="K383" s="229">
        <f>K377+K382</f>
        <v>6158059.2000000011</v>
      </c>
      <c r="L383" s="229" t="s">
        <v>1</v>
      </c>
      <c r="M383" s="229">
        <f t="shared" ref="M383:V383" si="82">M377+M382</f>
        <v>39</v>
      </c>
      <c r="N383" s="229">
        <f t="shared" si="82"/>
        <v>6017512.0000000019</v>
      </c>
      <c r="O383" s="229">
        <f t="shared" si="82"/>
        <v>0</v>
      </c>
      <c r="P383" s="229">
        <f t="shared" si="82"/>
        <v>6283</v>
      </c>
      <c r="Q383" s="229">
        <f t="shared" si="82"/>
        <v>6023795.0000000019</v>
      </c>
      <c r="R383" s="229">
        <f t="shared" si="82"/>
        <v>0</v>
      </c>
      <c r="S383" s="229">
        <f t="shared" si="82"/>
        <v>134264.19999999995</v>
      </c>
      <c r="T383" s="229">
        <f t="shared" si="82"/>
        <v>0</v>
      </c>
      <c r="U383" s="229">
        <f t="shared" si="82"/>
        <v>0</v>
      </c>
      <c r="V383" s="229">
        <f t="shared" si="82"/>
        <v>134264.19999999995</v>
      </c>
      <c r="W383" s="229" t="s">
        <v>1</v>
      </c>
      <c r="X383" s="229" t="s">
        <v>1</v>
      </c>
      <c r="Y383" s="229">
        <f>Y377+Y382</f>
        <v>39</v>
      </c>
      <c r="Z383" s="229">
        <f>Z377+Z382</f>
        <v>6266198.4000000013</v>
      </c>
      <c r="AA383" s="229">
        <f>AA377+AA382</f>
        <v>0</v>
      </c>
      <c r="AB383" s="229">
        <f>AB377+AB382</f>
        <v>6283</v>
      </c>
      <c r="AC383" s="229">
        <f>AC377+AC382</f>
        <v>6272481.4000000013</v>
      </c>
      <c r="AD383" s="229" t="s">
        <v>1</v>
      </c>
      <c r="AE383" s="229" t="s">
        <v>1</v>
      </c>
      <c r="AF383" s="229">
        <f>AF377+AF382</f>
        <v>39</v>
      </c>
      <c r="AG383" s="229">
        <f>AG377+AG382</f>
        <v>6349534.7999999998</v>
      </c>
      <c r="AH383" s="229">
        <f>AH377+AH382</f>
        <v>0</v>
      </c>
      <c r="AI383" s="229">
        <f>AI377+AI382</f>
        <v>6283</v>
      </c>
      <c r="AJ383" s="229">
        <f>AJ377+AJ382</f>
        <v>6355817.7999999998</v>
      </c>
    </row>
    <row r="384" spans="1:36" x14ac:dyDescent="0.25">
      <c r="A384" s="208"/>
      <c r="B384" s="102"/>
      <c r="C384" s="227"/>
      <c r="D384" s="227"/>
      <c r="E384" s="227"/>
      <c r="F384" s="227"/>
      <c r="G384" s="102"/>
      <c r="H384" s="227"/>
      <c r="I384" s="227"/>
      <c r="J384" s="227"/>
      <c r="K384" s="227"/>
      <c r="L384" s="227"/>
      <c r="M384" s="102"/>
      <c r="N384" s="227"/>
      <c r="O384" s="227"/>
      <c r="P384" s="227"/>
      <c r="Q384" s="102"/>
      <c r="R384" s="227"/>
      <c r="S384" s="102"/>
      <c r="T384" s="227"/>
      <c r="U384" s="106"/>
      <c r="V384" s="106"/>
      <c r="W384" s="227"/>
      <c r="X384" s="227"/>
      <c r="Y384" s="102"/>
      <c r="Z384" s="227"/>
      <c r="AA384" s="227"/>
      <c r="AB384" s="227"/>
      <c r="AC384" s="227"/>
      <c r="AD384" s="227"/>
      <c r="AE384" s="227"/>
      <c r="AF384" s="102"/>
      <c r="AG384" s="227"/>
      <c r="AH384" s="227"/>
      <c r="AI384" s="227"/>
      <c r="AJ384" s="227"/>
    </row>
    <row r="385" spans="1:36" ht="54" x14ac:dyDescent="0.25">
      <c r="A385" s="225" t="s">
        <v>4</v>
      </c>
      <c r="B385" s="226" t="s">
        <v>475</v>
      </c>
      <c r="C385" s="227"/>
      <c r="D385" s="227"/>
      <c r="E385" s="227"/>
      <c r="F385" s="227"/>
      <c r="G385" s="226"/>
      <c r="H385" s="227"/>
      <c r="I385" s="227"/>
      <c r="J385" s="227"/>
      <c r="K385" s="227"/>
      <c r="L385" s="227"/>
      <c r="M385" s="226"/>
      <c r="N385" s="227"/>
      <c r="O385" s="227"/>
      <c r="P385" s="227"/>
      <c r="Q385" s="226"/>
      <c r="R385" s="227"/>
      <c r="S385" s="226"/>
      <c r="T385" s="227"/>
      <c r="U385" s="106"/>
      <c r="V385" s="106"/>
      <c r="W385" s="227"/>
      <c r="X385" s="227"/>
      <c r="Y385" s="226"/>
      <c r="Z385" s="227"/>
      <c r="AA385" s="227"/>
      <c r="AB385" s="227"/>
      <c r="AC385" s="227"/>
      <c r="AD385" s="227"/>
      <c r="AE385" s="227"/>
      <c r="AF385" s="226"/>
      <c r="AG385" s="227"/>
      <c r="AH385" s="227"/>
      <c r="AI385" s="227"/>
      <c r="AJ385" s="227"/>
    </row>
    <row r="386" spans="1:36" x14ac:dyDescent="0.25">
      <c r="A386" s="208"/>
      <c r="B386" s="191" t="s">
        <v>126</v>
      </c>
      <c r="C386" s="227"/>
      <c r="D386" s="227"/>
      <c r="E386" s="227"/>
      <c r="F386" s="227"/>
      <c r="G386" s="191"/>
      <c r="H386" s="227"/>
      <c r="I386" s="227"/>
      <c r="J386" s="227"/>
      <c r="K386" s="227"/>
      <c r="L386" s="227"/>
      <c r="M386" s="191"/>
      <c r="N386" s="227"/>
      <c r="O386" s="227"/>
      <c r="P386" s="227"/>
      <c r="Q386" s="191"/>
      <c r="R386" s="227"/>
      <c r="S386" s="191"/>
      <c r="T386" s="227"/>
      <c r="U386" s="106"/>
      <c r="V386" s="106"/>
      <c r="W386" s="227"/>
      <c r="X386" s="227"/>
      <c r="Y386" s="191"/>
      <c r="Z386" s="227"/>
      <c r="AA386" s="227"/>
      <c r="AB386" s="227"/>
      <c r="AC386" s="227"/>
      <c r="AD386" s="227"/>
      <c r="AE386" s="227"/>
      <c r="AF386" s="191"/>
      <c r="AG386" s="227"/>
      <c r="AH386" s="227"/>
      <c r="AI386" s="227"/>
      <c r="AJ386" s="227"/>
    </row>
    <row r="387" spans="1:36" x14ac:dyDescent="0.25">
      <c r="A387" s="208">
        <v>1</v>
      </c>
      <c r="B387" s="1532" t="s">
        <v>5117</v>
      </c>
      <c r="C387" s="1534" t="s">
        <v>4935</v>
      </c>
      <c r="D387" s="227" t="s">
        <v>1</v>
      </c>
      <c r="E387" s="227" t="s">
        <v>1</v>
      </c>
      <c r="F387" s="227">
        <v>1.5</v>
      </c>
      <c r="G387" s="102">
        <v>1</v>
      </c>
      <c r="H387" s="208">
        <v>99210</v>
      </c>
      <c r="I387" s="208"/>
      <c r="J387" s="208"/>
      <c r="K387" s="227">
        <f>H387+I387+J387</f>
        <v>99210</v>
      </c>
      <c r="L387" s="227">
        <v>1.5</v>
      </c>
      <c r="M387" s="102">
        <v>1</v>
      </c>
      <c r="N387" s="208">
        <v>99210</v>
      </c>
      <c r="O387" s="208"/>
      <c r="P387" s="208"/>
      <c r="Q387" s="227">
        <f>N387+O387+P387</f>
        <v>99210</v>
      </c>
      <c r="R387" s="227">
        <f t="shared" ref="R387:U409" si="83">G387-M387</f>
        <v>0</v>
      </c>
      <c r="S387" s="227">
        <f t="shared" si="83"/>
        <v>0</v>
      </c>
      <c r="T387" s="227">
        <f t="shared" si="83"/>
        <v>0</v>
      </c>
      <c r="U387" s="227">
        <f t="shared" si="83"/>
        <v>0</v>
      </c>
      <c r="V387" s="227">
        <f>S387+T387+U387</f>
        <v>0</v>
      </c>
      <c r="W387" s="227" t="s">
        <v>1</v>
      </c>
      <c r="X387" s="227">
        <v>1.5</v>
      </c>
      <c r="Y387" s="102">
        <v>1</v>
      </c>
      <c r="Z387" s="208">
        <v>99210</v>
      </c>
      <c r="AA387" s="208"/>
      <c r="AB387" s="208"/>
      <c r="AC387" s="227">
        <f>Z387+AA387+AB387</f>
        <v>99210</v>
      </c>
      <c r="AD387" s="227" t="s">
        <v>1</v>
      </c>
      <c r="AE387" s="227">
        <v>1.5</v>
      </c>
      <c r="AF387" s="102">
        <v>1</v>
      </c>
      <c r="AG387" s="208">
        <v>99210</v>
      </c>
      <c r="AH387" s="208"/>
      <c r="AI387" s="208"/>
      <c r="AJ387" s="227">
        <f>AG387+AH387+AI387</f>
        <v>99210</v>
      </c>
    </row>
    <row r="388" spans="1:36" x14ac:dyDescent="0.25">
      <c r="A388" s="208">
        <v>2</v>
      </c>
      <c r="B388" s="1535" t="s">
        <v>1429</v>
      </c>
      <c r="C388" s="1528" t="s">
        <v>4922</v>
      </c>
      <c r="D388" s="227" t="s">
        <v>1</v>
      </c>
      <c r="E388" s="227" t="s">
        <v>1</v>
      </c>
      <c r="F388" s="227">
        <v>1.5</v>
      </c>
      <c r="G388" s="102">
        <v>1</v>
      </c>
      <c r="H388" s="208">
        <v>99210</v>
      </c>
      <c r="I388" s="208"/>
      <c r="J388" s="208"/>
      <c r="K388" s="227">
        <f t="shared" ref="K388:K409" si="84">H388+I388+J388</f>
        <v>99210</v>
      </c>
      <c r="L388" s="227">
        <v>1.5</v>
      </c>
      <c r="M388" s="102">
        <v>1</v>
      </c>
      <c r="N388" s="208">
        <v>99210</v>
      </c>
      <c r="O388" s="208"/>
      <c r="P388" s="208"/>
      <c r="Q388" s="227">
        <f t="shared" ref="Q388:Q409" si="85">N388+O388+P388</f>
        <v>99210</v>
      </c>
      <c r="R388" s="227">
        <f t="shared" si="83"/>
        <v>0</v>
      </c>
      <c r="S388" s="227">
        <f t="shared" si="83"/>
        <v>0</v>
      </c>
      <c r="T388" s="227">
        <f t="shared" si="83"/>
        <v>0</v>
      </c>
      <c r="U388" s="227">
        <f t="shared" si="83"/>
        <v>0</v>
      </c>
      <c r="V388" s="227">
        <f>S388+T388+U388</f>
        <v>0</v>
      </c>
      <c r="W388" s="227" t="s">
        <v>1</v>
      </c>
      <c r="X388" s="227">
        <v>1.5</v>
      </c>
      <c r="Y388" s="102">
        <v>1</v>
      </c>
      <c r="Z388" s="208">
        <v>99210</v>
      </c>
      <c r="AA388" s="208"/>
      <c r="AB388" s="208"/>
      <c r="AC388" s="227">
        <f t="shared" ref="AC388:AC409" si="86">Z388+AA388+AB388</f>
        <v>99210</v>
      </c>
      <c r="AD388" s="227" t="s">
        <v>1</v>
      </c>
      <c r="AE388" s="227">
        <v>1.5</v>
      </c>
      <c r="AF388" s="102">
        <v>1</v>
      </c>
      <c r="AG388" s="208">
        <v>99210</v>
      </c>
      <c r="AH388" s="208"/>
      <c r="AI388" s="208"/>
      <c r="AJ388" s="227">
        <f t="shared" ref="AJ388:AJ409" si="87">AG388+AH388+AI388</f>
        <v>99210</v>
      </c>
    </row>
    <row r="389" spans="1:36" x14ac:dyDescent="0.25">
      <c r="A389" s="208">
        <v>3</v>
      </c>
      <c r="B389" s="1536" t="s">
        <v>5118</v>
      </c>
      <c r="C389" s="1534" t="s">
        <v>4930</v>
      </c>
      <c r="D389" s="227" t="s">
        <v>1</v>
      </c>
      <c r="E389" s="227" t="s">
        <v>1</v>
      </c>
      <c r="F389" s="227">
        <v>1.6</v>
      </c>
      <c r="G389" s="102">
        <v>1</v>
      </c>
      <c r="H389" s="208">
        <v>105824</v>
      </c>
      <c r="I389" s="208"/>
      <c r="J389" s="208"/>
      <c r="K389" s="227">
        <f t="shared" si="84"/>
        <v>105824</v>
      </c>
      <c r="L389" s="227">
        <v>1.6</v>
      </c>
      <c r="M389" s="102">
        <v>1</v>
      </c>
      <c r="N389" s="208">
        <v>105824</v>
      </c>
      <c r="O389" s="208"/>
      <c r="P389" s="208"/>
      <c r="Q389" s="227">
        <f t="shared" si="85"/>
        <v>105824</v>
      </c>
      <c r="R389" s="227">
        <f t="shared" si="83"/>
        <v>0</v>
      </c>
      <c r="S389" s="227">
        <f t="shared" si="83"/>
        <v>0</v>
      </c>
      <c r="T389" s="227">
        <f t="shared" si="83"/>
        <v>0</v>
      </c>
      <c r="U389" s="227">
        <f t="shared" si="83"/>
        <v>0</v>
      </c>
      <c r="V389" s="227">
        <f t="shared" ref="V389:V409" si="88">S389+T389+U389</f>
        <v>0</v>
      </c>
      <c r="W389" s="227" t="s">
        <v>1</v>
      </c>
      <c r="X389" s="227">
        <v>1.6</v>
      </c>
      <c r="Y389" s="102">
        <v>1</v>
      </c>
      <c r="Z389" s="208">
        <v>105824</v>
      </c>
      <c r="AA389" s="208"/>
      <c r="AB389" s="208"/>
      <c r="AC389" s="227">
        <f t="shared" si="86"/>
        <v>105824</v>
      </c>
      <c r="AD389" s="227" t="s">
        <v>1</v>
      </c>
      <c r="AE389" s="227">
        <v>1.6</v>
      </c>
      <c r="AF389" s="102">
        <v>1</v>
      </c>
      <c r="AG389" s="208">
        <v>105824</v>
      </c>
      <c r="AH389" s="208"/>
      <c r="AI389" s="208"/>
      <c r="AJ389" s="227">
        <f t="shared" si="87"/>
        <v>105824</v>
      </c>
    </row>
    <row r="390" spans="1:36" x14ac:dyDescent="0.25">
      <c r="A390" s="208">
        <v>4</v>
      </c>
      <c r="B390" s="1532" t="s">
        <v>5119</v>
      </c>
      <c r="C390" s="1528" t="s">
        <v>4926</v>
      </c>
      <c r="D390" s="227" t="s">
        <v>1</v>
      </c>
      <c r="E390" s="227" t="s">
        <v>1</v>
      </c>
      <c r="F390" s="227">
        <v>1.25</v>
      </c>
      <c r="G390" s="102">
        <v>1</v>
      </c>
      <c r="H390" s="227">
        <v>86000</v>
      </c>
      <c r="I390" s="227"/>
      <c r="J390" s="227"/>
      <c r="K390" s="227">
        <f t="shared" si="84"/>
        <v>86000</v>
      </c>
      <c r="L390" s="227">
        <v>1.25</v>
      </c>
      <c r="M390" s="102">
        <v>1</v>
      </c>
      <c r="N390" s="227">
        <v>86000</v>
      </c>
      <c r="O390" s="227"/>
      <c r="P390" s="227"/>
      <c r="Q390" s="227">
        <f t="shared" si="85"/>
        <v>86000</v>
      </c>
      <c r="R390" s="227">
        <f t="shared" si="83"/>
        <v>0</v>
      </c>
      <c r="S390" s="227">
        <f t="shared" si="83"/>
        <v>0</v>
      </c>
      <c r="T390" s="227">
        <f t="shared" si="83"/>
        <v>0</v>
      </c>
      <c r="U390" s="227">
        <f t="shared" si="83"/>
        <v>0</v>
      </c>
      <c r="V390" s="227">
        <f t="shared" si="88"/>
        <v>0</v>
      </c>
      <c r="W390" s="227" t="s">
        <v>1</v>
      </c>
      <c r="X390" s="227">
        <v>1.25</v>
      </c>
      <c r="Y390" s="102">
        <v>1</v>
      </c>
      <c r="Z390" s="227">
        <v>86000</v>
      </c>
      <c r="AA390" s="227"/>
      <c r="AB390" s="227"/>
      <c r="AC390" s="227">
        <f t="shared" si="86"/>
        <v>86000</v>
      </c>
      <c r="AD390" s="227" t="s">
        <v>1</v>
      </c>
      <c r="AE390" s="227">
        <v>1.25</v>
      </c>
      <c r="AF390" s="102">
        <v>1</v>
      </c>
      <c r="AG390" s="227">
        <v>86000</v>
      </c>
      <c r="AH390" s="227"/>
      <c r="AI390" s="227"/>
      <c r="AJ390" s="227">
        <f t="shared" si="87"/>
        <v>86000</v>
      </c>
    </row>
    <row r="391" spans="1:36" x14ac:dyDescent="0.25">
      <c r="A391" s="208">
        <v>5</v>
      </c>
      <c r="B391" s="1532" t="s">
        <v>5120</v>
      </c>
      <c r="C391" s="1534" t="s">
        <v>5012</v>
      </c>
      <c r="D391" s="227" t="s">
        <v>1</v>
      </c>
      <c r="E391" s="227" t="s">
        <v>1</v>
      </c>
      <c r="F391" s="227">
        <v>1</v>
      </c>
      <c r="G391" s="102">
        <v>1</v>
      </c>
      <c r="H391" s="227">
        <v>91275</v>
      </c>
      <c r="I391" s="227"/>
      <c r="J391" s="227"/>
      <c r="K391" s="227">
        <f t="shared" si="84"/>
        <v>91275</v>
      </c>
      <c r="L391" s="227">
        <v>1</v>
      </c>
      <c r="M391" s="102">
        <v>1</v>
      </c>
      <c r="N391" s="227">
        <v>91275</v>
      </c>
      <c r="O391" s="227"/>
      <c r="P391" s="227"/>
      <c r="Q391" s="227">
        <f t="shared" si="85"/>
        <v>91275</v>
      </c>
      <c r="R391" s="227">
        <f t="shared" si="83"/>
        <v>0</v>
      </c>
      <c r="S391" s="227">
        <f t="shared" si="83"/>
        <v>0</v>
      </c>
      <c r="T391" s="227">
        <f t="shared" si="83"/>
        <v>0</v>
      </c>
      <c r="U391" s="227">
        <f t="shared" si="83"/>
        <v>0</v>
      </c>
      <c r="V391" s="227">
        <f t="shared" si="88"/>
        <v>0</v>
      </c>
      <c r="W391" s="227" t="s">
        <v>1</v>
      </c>
      <c r="X391" s="227">
        <v>1</v>
      </c>
      <c r="Y391" s="102">
        <v>1</v>
      </c>
      <c r="Z391" s="227">
        <v>91275</v>
      </c>
      <c r="AA391" s="227"/>
      <c r="AB391" s="227"/>
      <c r="AC391" s="227">
        <f t="shared" si="86"/>
        <v>91275</v>
      </c>
      <c r="AD391" s="227" t="s">
        <v>1</v>
      </c>
      <c r="AE391" s="227">
        <v>1</v>
      </c>
      <c r="AF391" s="102">
        <v>1</v>
      </c>
      <c r="AG391" s="227">
        <v>91275</v>
      </c>
      <c r="AH391" s="227"/>
      <c r="AI391" s="227"/>
      <c r="AJ391" s="227">
        <f t="shared" si="87"/>
        <v>91275</v>
      </c>
    </row>
    <row r="392" spans="1:36" x14ac:dyDescent="0.25">
      <c r="A392" s="208">
        <v>6</v>
      </c>
      <c r="B392" s="1532" t="s">
        <v>5121</v>
      </c>
      <c r="C392" s="1528" t="s">
        <v>4943</v>
      </c>
      <c r="D392" s="227" t="s">
        <v>1</v>
      </c>
      <c r="E392" s="227" t="s">
        <v>1</v>
      </c>
      <c r="F392" s="227">
        <v>1.4</v>
      </c>
      <c r="G392" s="102">
        <v>1</v>
      </c>
      <c r="H392" s="227">
        <v>92596</v>
      </c>
      <c r="I392" s="227"/>
      <c r="J392" s="227"/>
      <c r="K392" s="227">
        <f t="shared" si="84"/>
        <v>92596</v>
      </c>
      <c r="L392" s="227">
        <v>1.4</v>
      </c>
      <c r="M392" s="102">
        <v>1</v>
      </c>
      <c r="N392" s="227">
        <v>92596</v>
      </c>
      <c r="O392" s="227"/>
      <c r="P392" s="227"/>
      <c r="Q392" s="227">
        <f t="shared" si="85"/>
        <v>92596</v>
      </c>
      <c r="R392" s="227">
        <f t="shared" si="83"/>
        <v>0</v>
      </c>
      <c r="S392" s="227">
        <f t="shared" si="83"/>
        <v>0</v>
      </c>
      <c r="T392" s="227">
        <f t="shared" si="83"/>
        <v>0</v>
      </c>
      <c r="U392" s="227">
        <f t="shared" si="83"/>
        <v>0</v>
      </c>
      <c r="V392" s="227">
        <f t="shared" si="88"/>
        <v>0</v>
      </c>
      <c r="W392" s="227" t="s">
        <v>1</v>
      </c>
      <c r="X392" s="227">
        <v>1.4</v>
      </c>
      <c r="Y392" s="102">
        <v>1</v>
      </c>
      <c r="Z392" s="227">
        <v>92596</v>
      </c>
      <c r="AA392" s="227"/>
      <c r="AB392" s="227"/>
      <c r="AC392" s="227">
        <f t="shared" si="86"/>
        <v>92596</v>
      </c>
      <c r="AD392" s="227" t="s">
        <v>1</v>
      </c>
      <c r="AE392" s="227">
        <v>1.4</v>
      </c>
      <c r="AF392" s="102">
        <v>1</v>
      </c>
      <c r="AG392" s="227">
        <v>92596</v>
      </c>
      <c r="AH392" s="227"/>
      <c r="AI392" s="227"/>
      <c r="AJ392" s="227">
        <f t="shared" si="87"/>
        <v>92596</v>
      </c>
    </row>
    <row r="393" spans="1:36" ht="27" x14ac:dyDescent="0.25">
      <c r="A393" s="208">
        <v>7</v>
      </c>
      <c r="B393" s="1536" t="s">
        <v>1429</v>
      </c>
      <c r="C393" s="1528" t="s">
        <v>4938</v>
      </c>
      <c r="D393" s="227" t="s">
        <v>1</v>
      </c>
      <c r="E393" s="227" t="s">
        <v>1</v>
      </c>
      <c r="F393" s="227">
        <v>1</v>
      </c>
      <c r="G393" s="102">
        <v>1</v>
      </c>
      <c r="H393" s="227">
        <v>88312</v>
      </c>
      <c r="I393" s="227"/>
      <c r="J393" s="227"/>
      <c r="K393" s="227">
        <f t="shared" si="84"/>
        <v>88312</v>
      </c>
      <c r="L393" s="227">
        <v>1</v>
      </c>
      <c r="M393" s="102">
        <v>1</v>
      </c>
      <c r="N393" s="227">
        <v>88312</v>
      </c>
      <c r="O393" s="227"/>
      <c r="P393" s="227"/>
      <c r="Q393" s="227">
        <f t="shared" si="85"/>
        <v>88312</v>
      </c>
      <c r="R393" s="227">
        <f t="shared" si="83"/>
        <v>0</v>
      </c>
      <c r="S393" s="227">
        <f t="shared" si="83"/>
        <v>0</v>
      </c>
      <c r="T393" s="227">
        <f t="shared" si="83"/>
        <v>0</v>
      </c>
      <c r="U393" s="227">
        <f t="shared" si="83"/>
        <v>0</v>
      </c>
      <c r="V393" s="227">
        <f t="shared" si="88"/>
        <v>0</v>
      </c>
      <c r="W393" s="227" t="s">
        <v>1</v>
      </c>
      <c r="X393" s="227">
        <v>1</v>
      </c>
      <c r="Y393" s="102">
        <v>1</v>
      </c>
      <c r="Z393" s="227">
        <v>88312</v>
      </c>
      <c r="AA393" s="227"/>
      <c r="AB393" s="227"/>
      <c r="AC393" s="227">
        <f t="shared" si="86"/>
        <v>88312</v>
      </c>
      <c r="AD393" s="227" t="s">
        <v>1</v>
      </c>
      <c r="AE393" s="227">
        <v>1</v>
      </c>
      <c r="AF393" s="102">
        <v>1</v>
      </c>
      <c r="AG393" s="227">
        <v>88312</v>
      </c>
      <c r="AH393" s="227"/>
      <c r="AI393" s="227"/>
      <c r="AJ393" s="227">
        <f t="shared" si="87"/>
        <v>88312</v>
      </c>
    </row>
    <row r="394" spans="1:36" x14ac:dyDescent="0.25">
      <c r="A394" s="208">
        <v>8</v>
      </c>
      <c r="B394" s="1532" t="s">
        <v>5122</v>
      </c>
      <c r="C394" s="1534" t="s">
        <v>4947</v>
      </c>
      <c r="D394" s="227" t="s">
        <v>1</v>
      </c>
      <c r="E394" s="227" t="s">
        <v>1</v>
      </c>
      <c r="F394" s="227">
        <v>1</v>
      </c>
      <c r="G394" s="102">
        <v>1</v>
      </c>
      <c r="H394" s="227">
        <v>88312</v>
      </c>
      <c r="I394" s="227"/>
      <c r="J394" s="227"/>
      <c r="K394" s="227">
        <f t="shared" si="84"/>
        <v>88312</v>
      </c>
      <c r="L394" s="227">
        <v>1</v>
      </c>
      <c r="M394" s="102">
        <v>1</v>
      </c>
      <c r="N394" s="227">
        <v>88312</v>
      </c>
      <c r="O394" s="227"/>
      <c r="P394" s="227"/>
      <c r="Q394" s="227">
        <f t="shared" si="85"/>
        <v>88312</v>
      </c>
      <c r="R394" s="227">
        <f t="shared" si="83"/>
        <v>0</v>
      </c>
      <c r="S394" s="227">
        <f t="shared" si="83"/>
        <v>0</v>
      </c>
      <c r="T394" s="227">
        <f t="shared" si="83"/>
        <v>0</v>
      </c>
      <c r="U394" s="227">
        <f t="shared" si="83"/>
        <v>0</v>
      </c>
      <c r="V394" s="227">
        <f t="shared" si="88"/>
        <v>0</v>
      </c>
      <c r="W394" s="227" t="s">
        <v>1</v>
      </c>
      <c r="X394" s="227">
        <v>1</v>
      </c>
      <c r="Y394" s="102">
        <v>1</v>
      </c>
      <c r="Z394" s="227">
        <v>88312</v>
      </c>
      <c r="AA394" s="227"/>
      <c r="AB394" s="227"/>
      <c r="AC394" s="227">
        <f t="shared" si="86"/>
        <v>88312</v>
      </c>
      <c r="AD394" s="227" t="s">
        <v>1</v>
      </c>
      <c r="AE394" s="227">
        <v>1</v>
      </c>
      <c r="AF394" s="102">
        <v>1</v>
      </c>
      <c r="AG394" s="227">
        <v>88312</v>
      </c>
      <c r="AH394" s="227"/>
      <c r="AI394" s="227"/>
      <c r="AJ394" s="227">
        <f t="shared" si="87"/>
        <v>88312</v>
      </c>
    </row>
    <row r="395" spans="1:36" x14ac:dyDescent="0.25">
      <c r="A395" s="208">
        <v>9</v>
      </c>
      <c r="B395" s="1532" t="s">
        <v>5123</v>
      </c>
      <c r="C395" s="1534" t="s">
        <v>4947</v>
      </c>
      <c r="D395" s="227" t="s">
        <v>1</v>
      </c>
      <c r="E395" s="227" t="s">
        <v>1</v>
      </c>
      <c r="F395" s="227">
        <v>1</v>
      </c>
      <c r="G395" s="102">
        <v>1</v>
      </c>
      <c r="H395" s="227">
        <v>88312</v>
      </c>
      <c r="I395" s="227"/>
      <c r="J395" s="227"/>
      <c r="K395" s="227">
        <f t="shared" si="84"/>
        <v>88312</v>
      </c>
      <c r="L395" s="227">
        <v>1</v>
      </c>
      <c r="M395" s="102">
        <v>1</v>
      </c>
      <c r="N395" s="227">
        <v>88312</v>
      </c>
      <c r="O395" s="227"/>
      <c r="P395" s="227"/>
      <c r="Q395" s="227">
        <f t="shared" si="85"/>
        <v>88312</v>
      </c>
      <c r="R395" s="227">
        <f t="shared" si="83"/>
        <v>0</v>
      </c>
      <c r="S395" s="227">
        <f t="shared" si="83"/>
        <v>0</v>
      </c>
      <c r="T395" s="227">
        <f t="shared" si="83"/>
        <v>0</v>
      </c>
      <c r="U395" s="227">
        <f t="shared" si="83"/>
        <v>0</v>
      </c>
      <c r="V395" s="227">
        <f t="shared" si="88"/>
        <v>0</v>
      </c>
      <c r="W395" s="227" t="s">
        <v>1</v>
      </c>
      <c r="X395" s="227">
        <v>1</v>
      </c>
      <c r="Y395" s="102">
        <v>1</v>
      </c>
      <c r="Z395" s="227">
        <v>88312</v>
      </c>
      <c r="AA395" s="227"/>
      <c r="AB395" s="227"/>
      <c r="AC395" s="227">
        <f t="shared" si="86"/>
        <v>88312</v>
      </c>
      <c r="AD395" s="227" t="s">
        <v>1</v>
      </c>
      <c r="AE395" s="227">
        <v>1</v>
      </c>
      <c r="AF395" s="102">
        <v>1</v>
      </c>
      <c r="AG395" s="227">
        <v>88312</v>
      </c>
      <c r="AH395" s="227"/>
      <c r="AI395" s="227"/>
      <c r="AJ395" s="227">
        <f t="shared" si="87"/>
        <v>88312</v>
      </c>
    </row>
    <row r="396" spans="1:36" x14ac:dyDescent="0.25">
      <c r="A396" s="208">
        <v>10</v>
      </c>
      <c r="B396" s="1532" t="s">
        <v>5124</v>
      </c>
      <c r="C396" s="1534" t="s">
        <v>4947</v>
      </c>
      <c r="D396" s="227" t="s">
        <v>1</v>
      </c>
      <c r="E396" s="227" t="s">
        <v>1</v>
      </c>
      <c r="F396" s="227">
        <v>1</v>
      </c>
      <c r="G396" s="102">
        <v>1</v>
      </c>
      <c r="H396" s="227">
        <v>88312</v>
      </c>
      <c r="I396" s="227"/>
      <c r="J396" s="227"/>
      <c r="K396" s="227">
        <f t="shared" si="84"/>
        <v>88312</v>
      </c>
      <c r="L396" s="227">
        <v>1</v>
      </c>
      <c r="M396" s="102">
        <v>1</v>
      </c>
      <c r="N396" s="227">
        <v>88312</v>
      </c>
      <c r="O396" s="227"/>
      <c r="P396" s="227"/>
      <c r="Q396" s="227">
        <f t="shared" si="85"/>
        <v>88312</v>
      </c>
      <c r="R396" s="227">
        <f t="shared" si="83"/>
        <v>0</v>
      </c>
      <c r="S396" s="227">
        <f t="shared" si="83"/>
        <v>0</v>
      </c>
      <c r="T396" s="227">
        <f t="shared" si="83"/>
        <v>0</v>
      </c>
      <c r="U396" s="227">
        <f t="shared" si="83"/>
        <v>0</v>
      </c>
      <c r="V396" s="227">
        <f t="shared" si="88"/>
        <v>0</v>
      </c>
      <c r="W396" s="227" t="s">
        <v>1</v>
      </c>
      <c r="X396" s="227">
        <v>1</v>
      </c>
      <c r="Y396" s="102">
        <v>1</v>
      </c>
      <c r="Z396" s="227">
        <v>88312</v>
      </c>
      <c r="AA396" s="227"/>
      <c r="AB396" s="227"/>
      <c r="AC396" s="227">
        <f t="shared" si="86"/>
        <v>88312</v>
      </c>
      <c r="AD396" s="227" t="s">
        <v>1</v>
      </c>
      <c r="AE396" s="227">
        <v>1</v>
      </c>
      <c r="AF396" s="102">
        <v>1</v>
      </c>
      <c r="AG396" s="227">
        <v>88312</v>
      </c>
      <c r="AH396" s="227"/>
      <c r="AI396" s="227"/>
      <c r="AJ396" s="227">
        <f t="shared" si="87"/>
        <v>88312</v>
      </c>
    </row>
    <row r="397" spans="1:36" x14ac:dyDescent="0.25">
      <c r="A397" s="208">
        <v>11</v>
      </c>
      <c r="B397" s="1532" t="s">
        <v>5125</v>
      </c>
      <c r="C397" s="1534" t="s">
        <v>4947</v>
      </c>
      <c r="D397" s="227" t="s">
        <v>1</v>
      </c>
      <c r="E397" s="227" t="s">
        <v>1</v>
      </c>
      <c r="F397" s="227">
        <v>1</v>
      </c>
      <c r="G397" s="102">
        <v>1</v>
      </c>
      <c r="H397" s="227">
        <v>88312</v>
      </c>
      <c r="I397" s="227"/>
      <c r="J397" s="227"/>
      <c r="K397" s="227">
        <f t="shared" si="84"/>
        <v>88312</v>
      </c>
      <c r="L397" s="227">
        <v>1</v>
      </c>
      <c r="M397" s="102">
        <v>1</v>
      </c>
      <c r="N397" s="227">
        <v>88312</v>
      </c>
      <c r="O397" s="227"/>
      <c r="P397" s="227"/>
      <c r="Q397" s="227">
        <f t="shared" si="85"/>
        <v>88312</v>
      </c>
      <c r="R397" s="227">
        <f t="shared" si="83"/>
        <v>0</v>
      </c>
      <c r="S397" s="227">
        <f t="shared" si="83"/>
        <v>0</v>
      </c>
      <c r="T397" s="227">
        <f t="shared" si="83"/>
        <v>0</v>
      </c>
      <c r="U397" s="227">
        <f t="shared" si="83"/>
        <v>0</v>
      </c>
      <c r="V397" s="227">
        <f t="shared" si="88"/>
        <v>0</v>
      </c>
      <c r="W397" s="227" t="s">
        <v>1</v>
      </c>
      <c r="X397" s="227">
        <v>1</v>
      </c>
      <c r="Y397" s="102">
        <v>1</v>
      </c>
      <c r="Z397" s="227">
        <v>88312</v>
      </c>
      <c r="AA397" s="227"/>
      <c r="AB397" s="227"/>
      <c r="AC397" s="227">
        <f t="shared" si="86"/>
        <v>88312</v>
      </c>
      <c r="AD397" s="227" t="s">
        <v>1</v>
      </c>
      <c r="AE397" s="227">
        <v>1</v>
      </c>
      <c r="AF397" s="102">
        <v>1</v>
      </c>
      <c r="AG397" s="227">
        <v>88312</v>
      </c>
      <c r="AH397" s="227"/>
      <c r="AI397" s="227"/>
      <c r="AJ397" s="227">
        <f t="shared" si="87"/>
        <v>88312</v>
      </c>
    </row>
    <row r="398" spans="1:36" x14ac:dyDescent="0.25">
      <c r="A398" s="208">
        <v>12</v>
      </c>
      <c r="B398" s="1532" t="s">
        <v>5126</v>
      </c>
      <c r="C398" s="1534" t="s">
        <v>4947</v>
      </c>
      <c r="D398" s="227" t="s">
        <v>1</v>
      </c>
      <c r="E398" s="227" t="s">
        <v>1</v>
      </c>
      <c r="F398" s="227">
        <v>1</v>
      </c>
      <c r="G398" s="102">
        <v>1</v>
      </c>
      <c r="H398" s="227">
        <v>88312</v>
      </c>
      <c r="I398" s="227"/>
      <c r="J398" s="227"/>
      <c r="K398" s="227">
        <f t="shared" si="84"/>
        <v>88312</v>
      </c>
      <c r="L398" s="227">
        <v>1</v>
      </c>
      <c r="M398" s="102">
        <v>1</v>
      </c>
      <c r="N398" s="227">
        <v>88312</v>
      </c>
      <c r="O398" s="227"/>
      <c r="P398" s="227"/>
      <c r="Q398" s="227">
        <f t="shared" si="85"/>
        <v>88312</v>
      </c>
      <c r="R398" s="227">
        <f t="shared" si="83"/>
        <v>0</v>
      </c>
      <c r="S398" s="227">
        <f t="shared" si="83"/>
        <v>0</v>
      </c>
      <c r="T398" s="227">
        <f t="shared" si="83"/>
        <v>0</v>
      </c>
      <c r="U398" s="227">
        <f t="shared" si="83"/>
        <v>0</v>
      </c>
      <c r="V398" s="227">
        <f t="shared" si="88"/>
        <v>0</v>
      </c>
      <c r="W398" s="227" t="s">
        <v>1</v>
      </c>
      <c r="X398" s="227">
        <v>1</v>
      </c>
      <c r="Y398" s="102">
        <v>1</v>
      </c>
      <c r="Z398" s="227">
        <v>88312</v>
      </c>
      <c r="AA398" s="227"/>
      <c r="AB398" s="227"/>
      <c r="AC398" s="227">
        <f t="shared" si="86"/>
        <v>88312</v>
      </c>
      <c r="AD398" s="227" t="s">
        <v>1</v>
      </c>
      <c r="AE398" s="227">
        <v>1</v>
      </c>
      <c r="AF398" s="102">
        <v>1</v>
      </c>
      <c r="AG398" s="227">
        <v>88312</v>
      </c>
      <c r="AH398" s="227"/>
      <c r="AI398" s="227"/>
      <c r="AJ398" s="227">
        <f t="shared" si="87"/>
        <v>88312</v>
      </c>
    </row>
    <row r="399" spans="1:36" x14ac:dyDescent="0.25">
      <c r="A399" s="208">
        <v>13</v>
      </c>
      <c r="B399" s="1532" t="s">
        <v>5127</v>
      </c>
      <c r="C399" s="1534" t="s">
        <v>4947</v>
      </c>
      <c r="D399" s="227" t="s">
        <v>1</v>
      </c>
      <c r="E399" s="227" t="s">
        <v>1</v>
      </c>
      <c r="F399" s="227">
        <v>1</v>
      </c>
      <c r="G399" s="102">
        <v>1</v>
      </c>
      <c r="H399" s="227">
        <v>88312</v>
      </c>
      <c r="I399" s="227"/>
      <c r="J399" s="227"/>
      <c r="K399" s="227">
        <f t="shared" si="84"/>
        <v>88312</v>
      </c>
      <c r="L399" s="227">
        <v>1</v>
      </c>
      <c r="M399" s="102">
        <v>1</v>
      </c>
      <c r="N399" s="227">
        <v>88312</v>
      </c>
      <c r="O399" s="227"/>
      <c r="P399" s="227"/>
      <c r="Q399" s="227">
        <f t="shared" si="85"/>
        <v>88312</v>
      </c>
      <c r="R399" s="227">
        <f t="shared" si="83"/>
        <v>0</v>
      </c>
      <c r="S399" s="227">
        <f t="shared" si="83"/>
        <v>0</v>
      </c>
      <c r="T399" s="227">
        <f t="shared" si="83"/>
        <v>0</v>
      </c>
      <c r="U399" s="227">
        <f t="shared" si="83"/>
        <v>0</v>
      </c>
      <c r="V399" s="227">
        <f t="shared" si="88"/>
        <v>0</v>
      </c>
      <c r="W399" s="227" t="s">
        <v>1</v>
      </c>
      <c r="X399" s="227">
        <v>1</v>
      </c>
      <c r="Y399" s="102">
        <v>1</v>
      </c>
      <c r="Z399" s="227">
        <v>88312</v>
      </c>
      <c r="AA399" s="227"/>
      <c r="AB399" s="227"/>
      <c r="AC399" s="227">
        <f t="shared" si="86"/>
        <v>88312</v>
      </c>
      <c r="AD399" s="227" t="s">
        <v>1</v>
      </c>
      <c r="AE399" s="227">
        <v>1</v>
      </c>
      <c r="AF399" s="102">
        <v>1</v>
      </c>
      <c r="AG399" s="227">
        <v>88312</v>
      </c>
      <c r="AH399" s="227"/>
      <c r="AI399" s="227"/>
      <c r="AJ399" s="227">
        <f t="shared" si="87"/>
        <v>88312</v>
      </c>
    </row>
    <row r="400" spans="1:36" x14ac:dyDescent="0.25">
      <c r="A400" s="208">
        <v>14</v>
      </c>
      <c r="B400" s="1532" t="s">
        <v>5128</v>
      </c>
      <c r="C400" s="1534" t="s">
        <v>4947</v>
      </c>
      <c r="D400" s="227" t="s">
        <v>1</v>
      </c>
      <c r="E400" s="227" t="s">
        <v>1</v>
      </c>
      <c r="F400" s="227">
        <v>1</v>
      </c>
      <c r="G400" s="102">
        <v>1</v>
      </c>
      <c r="H400" s="227">
        <v>88312</v>
      </c>
      <c r="I400" s="227"/>
      <c r="J400" s="227"/>
      <c r="K400" s="227">
        <f t="shared" si="84"/>
        <v>88312</v>
      </c>
      <c r="L400" s="227">
        <v>1</v>
      </c>
      <c r="M400" s="102">
        <v>1</v>
      </c>
      <c r="N400" s="227">
        <v>88312</v>
      </c>
      <c r="O400" s="227"/>
      <c r="P400" s="227"/>
      <c r="Q400" s="227">
        <f t="shared" si="85"/>
        <v>88312</v>
      </c>
      <c r="R400" s="227">
        <f t="shared" si="83"/>
        <v>0</v>
      </c>
      <c r="S400" s="227">
        <f t="shared" si="83"/>
        <v>0</v>
      </c>
      <c r="T400" s="227">
        <f t="shared" si="83"/>
        <v>0</v>
      </c>
      <c r="U400" s="227">
        <f t="shared" si="83"/>
        <v>0</v>
      </c>
      <c r="V400" s="227">
        <f t="shared" si="88"/>
        <v>0</v>
      </c>
      <c r="W400" s="227" t="s">
        <v>1</v>
      </c>
      <c r="X400" s="227">
        <v>1</v>
      </c>
      <c r="Y400" s="102">
        <v>1</v>
      </c>
      <c r="Z400" s="227">
        <v>88312</v>
      </c>
      <c r="AA400" s="227"/>
      <c r="AB400" s="227"/>
      <c r="AC400" s="227">
        <f t="shared" si="86"/>
        <v>88312</v>
      </c>
      <c r="AD400" s="227" t="s">
        <v>1</v>
      </c>
      <c r="AE400" s="227">
        <v>1</v>
      </c>
      <c r="AF400" s="102">
        <v>1</v>
      </c>
      <c r="AG400" s="227">
        <v>88312</v>
      </c>
      <c r="AH400" s="227"/>
      <c r="AI400" s="227"/>
      <c r="AJ400" s="227">
        <f t="shared" si="87"/>
        <v>88312</v>
      </c>
    </row>
    <row r="401" spans="1:36" x14ac:dyDescent="0.25">
      <c r="A401" s="208">
        <v>15</v>
      </c>
      <c r="B401" s="1532" t="s">
        <v>5129</v>
      </c>
      <c r="C401" s="1534" t="s">
        <v>4947</v>
      </c>
      <c r="D401" s="227" t="s">
        <v>1</v>
      </c>
      <c r="E401" s="227" t="s">
        <v>1</v>
      </c>
      <c r="F401" s="227">
        <v>1</v>
      </c>
      <c r="G401" s="102">
        <v>1</v>
      </c>
      <c r="H401" s="227">
        <v>88312</v>
      </c>
      <c r="I401" s="227"/>
      <c r="J401" s="227"/>
      <c r="K401" s="227">
        <f t="shared" si="84"/>
        <v>88312</v>
      </c>
      <c r="L401" s="227">
        <v>1</v>
      </c>
      <c r="M401" s="102">
        <v>1</v>
      </c>
      <c r="N401" s="227">
        <v>88312</v>
      </c>
      <c r="O401" s="227"/>
      <c r="P401" s="227"/>
      <c r="Q401" s="227">
        <f t="shared" si="85"/>
        <v>88312</v>
      </c>
      <c r="R401" s="227">
        <f t="shared" si="83"/>
        <v>0</v>
      </c>
      <c r="S401" s="227">
        <f t="shared" si="83"/>
        <v>0</v>
      </c>
      <c r="T401" s="227">
        <f t="shared" si="83"/>
        <v>0</v>
      </c>
      <c r="U401" s="227">
        <f t="shared" si="83"/>
        <v>0</v>
      </c>
      <c r="V401" s="227">
        <f t="shared" si="88"/>
        <v>0</v>
      </c>
      <c r="W401" s="227" t="s">
        <v>1</v>
      </c>
      <c r="X401" s="227">
        <v>1</v>
      </c>
      <c r="Y401" s="102">
        <v>1</v>
      </c>
      <c r="Z401" s="227">
        <v>88312</v>
      </c>
      <c r="AA401" s="227"/>
      <c r="AB401" s="227"/>
      <c r="AC401" s="227">
        <f t="shared" si="86"/>
        <v>88312</v>
      </c>
      <c r="AD401" s="227" t="s">
        <v>1</v>
      </c>
      <c r="AE401" s="227">
        <v>1</v>
      </c>
      <c r="AF401" s="102">
        <v>1</v>
      </c>
      <c r="AG401" s="227">
        <v>88312</v>
      </c>
      <c r="AH401" s="227"/>
      <c r="AI401" s="227"/>
      <c r="AJ401" s="227">
        <f t="shared" si="87"/>
        <v>88312</v>
      </c>
    </row>
    <row r="402" spans="1:36" x14ac:dyDescent="0.25">
      <c r="A402" s="208">
        <v>16</v>
      </c>
      <c r="B402" s="1532" t="s">
        <v>5130</v>
      </c>
      <c r="C402" s="1534" t="s">
        <v>4947</v>
      </c>
      <c r="D402" s="227" t="s">
        <v>1</v>
      </c>
      <c r="E402" s="227" t="s">
        <v>1</v>
      </c>
      <c r="F402" s="227">
        <v>1</v>
      </c>
      <c r="G402" s="102">
        <v>1</v>
      </c>
      <c r="H402" s="227">
        <v>88312</v>
      </c>
      <c r="I402" s="227"/>
      <c r="J402" s="227"/>
      <c r="K402" s="227">
        <f t="shared" si="84"/>
        <v>88312</v>
      </c>
      <c r="L402" s="227">
        <v>1</v>
      </c>
      <c r="M402" s="102">
        <v>1</v>
      </c>
      <c r="N402" s="227">
        <v>88312</v>
      </c>
      <c r="O402" s="227"/>
      <c r="P402" s="227"/>
      <c r="Q402" s="227">
        <f t="shared" si="85"/>
        <v>88312</v>
      </c>
      <c r="R402" s="227">
        <f t="shared" si="83"/>
        <v>0</v>
      </c>
      <c r="S402" s="227">
        <f t="shared" si="83"/>
        <v>0</v>
      </c>
      <c r="T402" s="227">
        <f t="shared" si="83"/>
        <v>0</v>
      </c>
      <c r="U402" s="227">
        <f t="shared" si="83"/>
        <v>0</v>
      </c>
      <c r="V402" s="227">
        <f t="shared" si="88"/>
        <v>0</v>
      </c>
      <c r="W402" s="227" t="s">
        <v>1</v>
      </c>
      <c r="X402" s="227">
        <v>1</v>
      </c>
      <c r="Y402" s="102">
        <v>1</v>
      </c>
      <c r="Z402" s="227">
        <v>88312</v>
      </c>
      <c r="AA402" s="227"/>
      <c r="AB402" s="227"/>
      <c r="AC402" s="227">
        <f t="shared" si="86"/>
        <v>88312</v>
      </c>
      <c r="AD402" s="227" t="s">
        <v>1</v>
      </c>
      <c r="AE402" s="227">
        <v>1</v>
      </c>
      <c r="AF402" s="102">
        <v>1</v>
      </c>
      <c r="AG402" s="227">
        <v>88312</v>
      </c>
      <c r="AH402" s="227"/>
      <c r="AI402" s="227"/>
      <c r="AJ402" s="227">
        <f t="shared" si="87"/>
        <v>88312</v>
      </c>
    </row>
    <row r="403" spans="1:36" x14ac:dyDescent="0.25">
      <c r="A403" s="208">
        <v>17</v>
      </c>
      <c r="B403" s="1532" t="s">
        <v>5131</v>
      </c>
      <c r="C403" s="1534" t="s">
        <v>4947</v>
      </c>
      <c r="D403" s="227" t="s">
        <v>1</v>
      </c>
      <c r="E403" s="227" t="s">
        <v>1</v>
      </c>
      <c r="F403" s="227">
        <v>1</v>
      </c>
      <c r="G403" s="102">
        <v>1</v>
      </c>
      <c r="H403" s="227">
        <v>88312</v>
      </c>
      <c r="I403" s="227"/>
      <c r="J403" s="227"/>
      <c r="K403" s="227">
        <f t="shared" si="84"/>
        <v>88312</v>
      </c>
      <c r="L403" s="227">
        <v>1</v>
      </c>
      <c r="M403" s="102">
        <v>1</v>
      </c>
      <c r="N403" s="227">
        <v>88312</v>
      </c>
      <c r="O403" s="227"/>
      <c r="P403" s="227"/>
      <c r="Q403" s="227">
        <f t="shared" si="85"/>
        <v>88312</v>
      </c>
      <c r="R403" s="227">
        <f t="shared" si="83"/>
        <v>0</v>
      </c>
      <c r="S403" s="227">
        <f t="shared" si="83"/>
        <v>0</v>
      </c>
      <c r="T403" s="227">
        <f t="shared" si="83"/>
        <v>0</v>
      </c>
      <c r="U403" s="227">
        <f t="shared" si="83"/>
        <v>0</v>
      </c>
      <c r="V403" s="227">
        <f t="shared" si="88"/>
        <v>0</v>
      </c>
      <c r="W403" s="227" t="s">
        <v>1</v>
      </c>
      <c r="X403" s="227">
        <v>1</v>
      </c>
      <c r="Y403" s="102">
        <v>1</v>
      </c>
      <c r="Z403" s="227">
        <v>88312</v>
      </c>
      <c r="AA403" s="227"/>
      <c r="AB403" s="227"/>
      <c r="AC403" s="227">
        <f t="shared" si="86"/>
        <v>88312</v>
      </c>
      <c r="AD403" s="227" t="s">
        <v>1</v>
      </c>
      <c r="AE403" s="227">
        <v>1</v>
      </c>
      <c r="AF403" s="102">
        <v>1</v>
      </c>
      <c r="AG403" s="227">
        <v>88312</v>
      </c>
      <c r="AH403" s="227"/>
      <c r="AI403" s="227"/>
      <c r="AJ403" s="227">
        <f t="shared" si="87"/>
        <v>88312</v>
      </c>
    </row>
    <row r="404" spans="1:36" x14ac:dyDescent="0.25">
      <c r="A404" s="208">
        <v>18</v>
      </c>
      <c r="B404" s="1532" t="s">
        <v>5112</v>
      </c>
      <c r="C404" s="1534" t="s">
        <v>4947</v>
      </c>
      <c r="D404" s="227" t="s">
        <v>1</v>
      </c>
      <c r="E404" s="227" t="s">
        <v>1</v>
      </c>
      <c r="F404" s="227">
        <v>1</v>
      </c>
      <c r="G404" s="102">
        <v>1</v>
      </c>
      <c r="H404" s="227">
        <v>88312</v>
      </c>
      <c r="I404" s="227"/>
      <c r="J404" s="227"/>
      <c r="K404" s="227">
        <f t="shared" si="84"/>
        <v>88312</v>
      </c>
      <c r="L404" s="227">
        <v>1</v>
      </c>
      <c r="M404" s="102">
        <v>1</v>
      </c>
      <c r="N404" s="227">
        <v>88312</v>
      </c>
      <c r="O404" s="227"/>
      <c r="P404" s="227"/>
      <c r="Q404" s="227">
        <f t="shared" si="85"/>
        <v>88312</v>
      </c>
      <c r="R404" s="227">
        <f t="shared" si="83"/>
        <v>0</v>
      </c>
      <c r="S404" s="227">
        <f t="shared" si="83"/>
        <v>0</v>
      </c>
      <c r="T404" s="227">
        <f t="shared" si="83"/>
        <v>0</v>
      </c>
      <c r="U404" s="227">
        <f t="shared" si="83"/>
        <v>0</v>
      </c>
      <c r="V404" s="227">
        <f t="shared" si="88"/>
        <v>0</v>
      </c>
      <c r="W404" s="227" t="s">
        <v>1</v>
      </c>
      <c r="X404" s="227">
        <v>1</v>
      </c>
      <c r="Y404" s="102">
        <v>1</v>
      </c>
      <c r="Z404" s="227">
        <v>88312</v>
      </c>
      <c r="AA404" s="227"/>
      <c r="AB404" s="227"/>
      <c r="AC404" s="227">
        <f t="shared" si="86"/>
        <v>88312</v>
      </c>
      <c r="AD404" s="227" t="s">
        <v>1</v>
      </c>
      <c r="AE404" s="227">
        <v>1</v>
      </c>
      <c r="AF404" s="102">
        <v>1</v>
      </c>
      <c r="AG404" s="227">
        <v>88312</v>
      </c>
      <c r="AH404" s="227"/>
      <c r="AI404" s="227"/>
      <c r="AJ404" s="227">
        <f t="shared" si="87"/>
        <v>88312</v>
      </c>
    </row>
    <row r="405" spans="1:36" x14ac:dyDescent="0.25">
      <c r="A405" s="208">
        <v>19</v>
      </c>
      <c r="B405" s="1532" t="s">
        <v>1429</v>
      </c>
      <c r="C405" s="1534" t="s">
        <v>4947</v>
      </c>
      <c r="D405" s="227" t="s">
        <v>1</v>
      </c>
      <c r="E405" s="227" t="s">
        <v>1</v>
      </c>
      <c r="F405" s="227">
        <v>1</v>
      </c>
      <c r="G405" s="102">
        <v>1</v>
      </c>
      <c r="H405" s="227">
        <v>88312</v>
      </c>
      <c r="I405" s="227"/>
      <c r="J405" s="227"/>
      <c r="K405" s="227">
        <f t="shared" si="84"/>
        <v>88312</v>
      </c>
      <c r="L405" s="227">
        <v>1</v>
      </c>
      <c r="M405" s="102">
        <v>1</v>
      </c>
      <c r="N405" s="227">
        <v>88312</v>
      </c>
      <c r="O405" s="227"/>
      <c r="P405" s="227"/>
      <c r="Q405" s="227">
        <f t="shared" si="85"/>
        <v>88312</v>
      </c>
      <c r="R405" s="227">
        <f t="shared" si="83"/>
        <v>0</v>
      </c>
      <c r="S405" s="227">
        <f t="shared" si="83"/>
        <v>0</v>
      </c>
      <c r="T405" s="227">
        <f t="shared" si="83"/>
        <v>0</v>
      </c>
      <c r="U405" s="227">
        <f t="shared" si="83"/>
        <v>0</v>
      </c>
      <c r="V405" s="227">
        <f t="shared" si="88"/>
        <v>0</v>
      </c>
      <c r="W405" s="227" t="s">
        <v>1</v>
      </c>
      <c r="X405" s="227">
        <v>1</v>
      </c>
      <c r="Y405" s="102">
        <v>1</v>
      </c>
      <c r="Z405" s="227">
        <v>88312</v>
      </c>
      <c r="AA405" s="227"/>
      <c r="AB405" s="227"/>
      <c r="AC405" s="227">
        <f t="shared" si="86"/>
        <v>88312</v>
      </c>
      <c r="AD405" s="227" t="s">
        <v>1</v>
      </c>
      <c r="AE405" s="227">
        <v>1</v>
      </c>
      <c r="AF405" s="102">
        <v>1</v>
      </c>
      <c r="AG405" s="227">
        <v>88312</v>
      </c>
      <c r="AH405" s="227"/>
      <c r="AI405" s="227"/>
      <c r="AJ405" s="227">
        <f t="shared" si="87"/>
        <v>88312</v>
      </c>
    </row>
    <row r="406" spans="1:36" x14ac:dyDescent="0.25">
      <c r="A406" s="208">
        <v>20</v>
      </c>
      <c r="B406" s="1532" t="s">
        <v>1429</v>
      </c>
      <c r="C406" s="1534" t="s">
        <v>4947</v>
      </c>
      <c r="D406" s="227" t="s">
        <v>1</v>
      </c>
      <c r="E406" s="227" t="s">
        <v>1</v>
      </c>
      <c r="F406" s="227">
        <v>1</v>
      </c>
      <c r="G406" s="102">
        <v>1</v>
      </c>
      <c r="H406" s="227">
        <v>88312</v>
      </c>
      <c r="I406" s="227"/>
      <c r="J406" s="227"/>
      <c r="K406" s="227">
        <f t="shared" si="84"/>
        <v>88312</v>
      </c>
      <c r="L406" s="227">
        <v>1</v>
      </c>
      <c r="M406" s="102">
        <v>1</v>
      </c>
      <c r="N406" s="227">
        <v>88312</v>
      </c>
      <c r="O406" s="227"/>
      <c r="P406" s="227"/>
      <c r="Q406" s="227">
        <f t="shared" si="85"/>
        <v>88312</v>
      </c>
      <c r="R406" s="227">
        <f t="shared" si="83"/>
        <v>0</v>
      </c>
      <c r="S406" s="227">
        <f t="shared" si="83"/>
        <v>0</v>
      </c>
      <c r="T406" s="227">
        <f t="shared" si="83"/>
        <v>0</v>
      </c>
      <c r="U406" s="227">
        <f t="shared" si="83"/>
        <v>0</v>
      </c>
      <c r="V406" s="227">
        <f t="shared" si="88"/>
        <v>0</v>
      </c>
      <c r="W406" s="227" t="s">
        <v>1</v>
      </c>
      <c r="X406" s="227">
        <v>1</v>
      </c>
      <c r="Y406" s="102">
        <v>1</v>
      </c>
      <c r="Z406" s="227">
        <v>88312</v>
      </c>
      <c r="AA406" s="227"/>
      <c r="AB406" s="227"/>
      <c r="AC406" s="227">
        <f t="shared" si="86"/>
        <v>88312</v>
      </c>
      <c r="AD406" s="227" t="s">
        <v>1</v>
      </c>
      <c r="AE406" s="227">
        <v>1</v>
      </c>
      <c r="AF406" s="102">
        <v>1</v>
      </c>
      <c r="AG406" s="227">
        <v>88312</v>
      </c>
      <c r="AH406" s="227"/>
      <c r="AI406" s="227"/>
      <c r="AJ406" s="227">
        <f t="shared" si="87"/>
        <v>88312</v>
      </c>
    </row>
    <row r="407" spans="1:36" x14ac:dyDescent="0.25">
      <c r="A407" s="208">
        <v>21</v>
      </c>
      <c r="B407" s="1532" t="s">
        <v>5132</v>
      </c>
      <c r="C407" s="1534" t="s">
        <v>5024</v>
      </c>
      <c r="D407" s="227" t="s">
        <v>1</v>
      </c>
      <c r="E407" s="227" t="s">
        <v>1</v>
      </c>
      <c r="F407" s="227">
        <v>1</v>
      </c>
      <c r="G407" s="102">
        <v>1</v>
      </c>
      <c r="H407" s="227">
        <v>88312</v>
      </c>
      <c r="I407" s="227"/>
      <c r="J407" s="227"/>
      <c r="K407" s="227">
        <f t="shared" si="84"/>
        <v>88312</v>
      </c>
      <c r="L407" s="227">
        <v>1</v>
      </c>
      <c r="M407" s="102">
        <v>1</v>
      </c>
      <c r="N407" s="227">
        <v>88312</v>
      </c>
      <c r="O407" s="227"/>
      <c r="P407" s="227"/>
      <c r="Q407" s="227">
        <f t="shared" si="85"/>
        <v>88312</v>
      </c>
      <c r="R407" s="227">
        <f t="shared" si="83"/>
        <v>0</v>
      </c>
      <c r="S407" s="227">
        <f t="shared" si="83"/>
        <v>0</v>
      </c>
      <c r="T407" s="227">
        <f t="shared" si="83"/>
        <v>0</v>
      </c>
      <c r="U407" s="227">
        <f t="shared" si="83"/>
        <v>0</v>
      </c>
      <c r="V407" s="227">
        <f t="shared" si="88"/>
        <v>0</v>
      </c>
      <c r="W407" s="227" t="s">
        <v>1</v>
      </c>
      <c r="X407" s="227">
        <v>1</v>
      </c>
      <c r="Y407" s="102">
        <v>1</v>
      </c>
      <c r="Z407" s="227">
        <v>88312</v>
      </c>
      <c r="AA407" s="227"/>
      <c r="AB407" s="227"/>
      <c r="AC407" s="227">
        <f t="shared" si="86"/>
        <v>88312</v>
      </c>
      <c r="AD407" s="227" t="s">
        <v>1</v>
      </c>
      <c r="AE407" s="227">
        <v>1</v>
      </c>
      <c r="AF407" s="102">
        <v>1</v>
      </c>
      <c r="AG407" s="227">
        <v>88312</v>
      </c>
      <c r="AH407" s="227"/>
      <c r="AI407" s="227"/>
      <c r="AJ407" s="227">
        <f t="shared" si="87"/>
        <v>88312</v>
      </c>
    </row>
    <row r="408" spans="1:36" x14ac:dyDescent="0.25">
      <c r="A408" s="208">
        <v>22</v>
      </c>
      <c r="B408" s="1532" t="s">
        <v>5133</v>
      </c>
      <c r="C408" s="1534" t="s">
        <v>4945</v>
      </c>
      <c r="D408" s="227" t="s">
        <v>1</v>
      </c>
      <c r="E408" s="227" t="s">
        <v>1</v>
      </c>
      <c r="F408" s="227">
        <v>1.2</v>
      </c>
      <c r="G408" s="102">
        <v>1</v>
      </c>
      <c r="H408" s="227">
        <v>88312</v>
      </c>
      <c r="I408" s="227"/>
      <c r="J408" s="227"/>
      <c r="K408" s="227">
        <f t="shared" si="84"/>
        <v>88312</v>
      </c>
      <c r="L408" s="227">
        <v>1.2</v>
      </c>
      <c r="M408" s="102">
        <v>1</v>
      </c>
      <c r="N408" s="227">
        <v>88312</v>
      </c>
      <c r="O408" s="227"/>
      <c r="P408" s="227"/>
      <c r="Q408" s="227">
        <f t="shared" si="85"/>
        <v>88312</v>
      </c>
      <c r="R408" s="227">
        <f t="shared" si="83"/>
        <v>0</v>
      </c>
      <c r="S408" s="227">
        <f t="shared" si="83"/>
        <v>0</v>
      </c>
      <c r="T408" s="227">
        <f t="shared" si="83"/>
        <v>0</v>
      </c>
      <c r="U408" s="227">
        <f t="shared" si="83"/>
        <v>0</v>
      </c>
      <c r="V408" s="227">
        <f t="shared" si="88"/>
        <v>0</v>
      </c>
      <c r="W408" s="227" t="s">
        <v>1</v>
      </c>
      <c r="X408" s="227">
        <v>1.2</v>
      </c>
      <c r="Y408" s="102">
        <v>1</v>
      </c>
      <c r="Z408" s="227">
        <v>88312</v>
      </c>
      <c r="AA408" s="227"/>
      <c r="AB408" s="227"/>
      <c r="AC408" s="227">
        <f t="shared" si="86"/>
        <v>88312</v>
      </c>
      <c r="AD408" s="227" t="s">
        <v>1</v>
      </c>
      <c r="AE408" s="227">
        <v>1.2</v>
      </c>
      <c r="AF408" s="102">
        <v>1</v>
      </c>
      <c r="AG408" s="227">
        <v>88312</v>
      </c>
      <c r="AH408" s="227"/>
      <c r="AI408" s="227"/>
      <c r="AJ408" s="227">
        <f t="shared" si="87"/>
        <v>88312</v>
      </c>
    </row>
    <row r="409" spans="1:36" ht="27" x14ac:dyDescent="0.25">
      <c r="A409" s="208"/>
      <c r="B409" s="1527" t="s">
        <v>5134</v>
      </c>
      <c r="C409" s="1528"/>
      <c r="D409" s="227" t="s">
        <v>1</v>
      </c>
      <c r="E409" s="227" t="s">
        <v>1</v>
      </c>
      <c r="F409" s="227"/>
      <c r="G409" s="102"/>
      <c r="H409" s="227">
        <v>16000</v>
      </c>
      <c r="I409" s="227"/>
      <c r="J409" s="227"/>
      <c r="K409" s="227">
        <f t="shared" si="84"/>
        <v>16000</v>
      </c>
      <c r="L409" s="227"/>
      <c r="M409" s="102"/>
      <c r="N409" s="227">
        <v>16000</v>
      </c>
      <c r="O409" s="227"/>
      <c r="P409" s="227"/>
      <c r="Q409" s="227">
        <f t="shared" si="85"/>
        <v>16000</v>
      </c>
      <c r="R409" s="227">
        <f t="shared" si="83"/>
        <v>0</v>
      </c>
      <c r="S409" s="227">
        <f t="shared" si="83"/>
        <v>0</v>
      </c>
      <c r="T409" s="227">
        <f t="shared" si="83"/>
        <v>0</v>
      </c>
      <c r="U409" s="227">
        <f t="shared" si="83"/>
        <v>0</v>
      </c>
      <c r="V409" s="227">
        <f t="shared" si="88"/>
        <v>0</v>
      </c>
      <c r="W409" s="227" t="s">
        <v>1</v>
      </c>
      <c r="X409" s="227"/>
      <c r="Y409" s="102"/>
      <c r="Z409" s="227">
        <v>16000</v>
      </c>
      <c r="AA409" s="227"/>
      <c r="AB409" s="227"/>
      <c r="AC409" s="227">
        <f t="shared" si="86"/>
        <v>16000</v>
      </c>
      <c r="AD409" s="227"/>
      <c r="AE409" s="227"/>
      <c r="AF409" s="102"/>
      <c r="AG409" s="227">
        <v>16000</v>
      </c>
      <c r="AH409" s="227"/>
      <c r="AI409" s="227"/>
      <c r="AJ409" s="227">
        <f t="shared" si="87"/>
        <v>16000</v>
      </c>
    </row>
    <row r="410" spans="1:36" x14ac:dyDescent="0.25">
      <c r="A410" s="208"/>
      <c r="B410" s="102"/>
      <c r="C410" s="227"/>
      <c r="D410" s="227"/>
      <c r="E410" s="227"/>
      <c r="F410" s="227"/>
      <c r="G410" s="102"/>
      <c r="H410" s="208"/>
      <c r="I410" s="208"/>
      <c r="J410" s="208"/>
      <c r="K410" s="227"/>
      <c r="L410" s="227"/>
      <c r="M410" s="102"/>
      <c r="N410" s="208"/>
      <c r="O410" s="208"/>
      <c r="P410" s="208"/>
      <c r="Q410" s="227"/>
      <c r="R410" s="227"/>
      <c r="S410" s="227"/>
      <c r="T410" s="227"/>
      <c r="U410" s="227"/>
      <c r="V410" s="227"/>
      <c r="W410" s="227"/>
      <c r="X410" s="227"/>
      <c r="Y410" s="102"/>
      <c r="Z410" s="208"/>
      <c r="AA410" s="208"/>
      <c r="AB410" s="208"/>
      <c r="AC410" s="227"/>
      <c r="AD410" s="227"/>
      <c r="AE410" s="227"/>
      <c r="AF410" s="102"/>
      <c r="AG410" s="208"/>
      <c r="AH410" s="208"/>
      <c r="AI410" s="208"/>
      <c r="AJ410" s="227"/>
    </row>
    <row r="411" spans="1:36" s="230" customFormat="1" ht="27" x14ac:dyDescent="0.25">
      <c r="A411" s="225"/>
      <c r="B411" s="233" t="s">
        <v>240</v>
      </c>
      <c r="C411" s="229" t="s">
        <v>1</v>
      </c>
      <c r="D411" s="229" t="s">
        <v>1</v>
      </c>
      <c r="E411" s="229" t="s">
        <v>1</v>
      </c>
      <c r="F411" s="229" t="s">
        <v>1</v>
      </c>
      <c r="G411" s="229">
        <f t="shared" ref="G411:AJ411" si="89">SUM(G387:G409)</f>
        <v>22</v>
      </c>
      <c r="H411" s="229">
        <f t="shared" si="89"/>
        <v>2003107</v>
      </c>
      <c r="I411" s="229">
        <f t="shared" si="89"/>
        <v>0</v>
      </c>
      <c r="J411" s="229">
        <f t="shared" si="89"/>
        <v>0</v>
      </c>
      <c r="K411" s="229">
        <f t="shared" si="89"/>
        <v>2003107</v>
      </c>
      <c r="L411" s="229"/>
      <c r="M411" s="229">
        <f t="shared" si="89"/>
        <v>22</v>
      </c>
      <c r="N411" s="229">
        <f t="shared" si="89"/>
        <v>2003107</v>
      </c>
      <c r="O411" s="229">
        <f t="shared" si="89"/>
        <v>0</v>
      </c>
      <c r="P411" s="229">
        <f t="shared" si="89"/>
        <v>0</v>
      </c>
      <c r="Q411" s="229">
        <f t="shared" si="89"/>
        <v>2003107</v>
      </c>
      <c r="R411" s="229">
        <f t="shared" si="89"/>
        <v>0</v>
      </c>
      <c r="S411" s="229">
        <f t="shared" si="89"/>
        <v>0</v>
      </c>
      <c r="T411" s="229">
        <f t="shared" si="89"/>
        <v>0</v>
      </c>
      <c r="U411" s="229">
        <f t="shared" si="89"/>
        <v>0</v>
      </c>
      <c r="V411" s="229">
        <f t="shared" si="89"/>
        <v>0</v>
      </c>
      <c r="W411" s="229">
        <f t="shared" si="89"/>
        <v>0</v>
      </c>
      <c r="X411" s="229"/>
      <c r="Y411" s="229">
        <f t="shared" si="89"/>
        <v>22</v>
      </c>
      <c r="Z411" s="229">
        <f t="shared" si="89"/>
        <v>2003107</v>
      </c>
      <c r="AA411" s="229">
        <f t="shared" si="89"/>
        <v>0</v>
      </c>
      <c r="AB411" s="229">
        <f t="shared" si="89"/>
        <v>0</v>
      </c>
      <c r="AC411" s="229">
        <f t="shared" si="89"/>
        <v>2003107</v>
      </c>
      <c r="AD411" s="229">
        <f t="shared" si="89"/>
        <v>0</v>
      </c>
      <c r="AE411" s="229"/>
      <c r="AF411" s="229">
        <f t="shared" si="89"/>
        <v>22</v>
      </c>
      <c r="AG411" s="229">
        <f t="shared" si="89"/>
        <v>2003107</v>
      </c>
      <c r="AH411" s="229">
        <f t="shared" si="89"/>
        <v>0</v>
      </c>
      <c r="AI411" s="229">
        <f t="shared" si="89"/>
        <v>0</v>
      </c>
      <c r="AJ411" s="229">
        <f t="shared" si="89"/>
        <v>2003107</v>
      </c>
    </row>
    <row r="414" spans="1:36" ht="16.5" x14ac:dyDescent="0.3">
      <c r="A414" s="30"/>
      <c r="B414" s="217" t="s">
        <v>1601</v>
      </c>
      <c r="C414" s="31"/>
      <c r="D414" s="31"/>
      <c r="E414" s="31"/>
      <c r="F414" s="31"/>
      <c r="G414" s="31"/>
      <c r="H414" s="31"/>
      <c r="I414" s="3"/>
      <c r="J414" s="134"/>
      <c r="K414" s="134"/>
      <c r="L414" s="134"/>
      <c r="M414" s="31"/>
      <c r="N414" s="134"/>
      <c r="O414" s="30"/>
      <c r="P414" s="133"/>
      <c r="Q414" s="31"/>
      <c r="R414" s="134"/>
      <c r="S414" s="31"/>
      <c r="T414" s="134"/>
      <c r="U414" s="31"/>
      <c r="V414" s="134"/>
      <c r="W414" s="180"/>
      <c r="X414" s="180"/>
      <c r="Y414" s="180"/>
      <c r="Z414" s="180"/>
      <c r="AA414" s="3"/>
      <c r="AB414" s="22"/>
      <c r="AC414" s="22"/>
      <c r="AD414" s="180"/>
      <c r="AE414" s="180"/>
      <c r="AF414" s="180"/>
      <c r="AG414" s="180"/>
      <c r="AH414" s="3"/>
      <c r="AI414" s="134"/>
      <c r="AJ414" s="134"/>
    </row>
    <row r="415" spans="1:36" ht="14.25" thickBot="1" x14ac:dyDescent="0.3">
      <c r="A415" s="30"/>
      <c r="B415" s="1507"/>
      <c r="C415" s="177"/>
      <c r="D415" s="177"/>
      <c r="E415" s="177"/>
      <c r="F415" s="177"/>
      <c r="G415" s="1507"/>
      <c r="H415" s="177"/>
      <c r="I415" s="178"/>
      <c r="J415" s="9"/>
      <c r="K415" s="178"/>
      <c r="L415" s="178"/>
      <c r="M415" s="218"/>
      <c r="N415" s="219"/>
      <c r="P415" s="1523"/>
      <c r="Q415" s="148"/>
      <c r="R415" s="148"/>
      <c r="S415" s="148"/>
      <c r="T415" s="148"/>
      <c r="U415" s="148"/>
      <c r="V415" s="148"/>
      <c r="W415" s="9"/>
      <c r="X415" s="9"/>
      <c r="Y415" s="1509"/>
      <c r="Z415" s="9"/>
      <c r="AA415" s="178"/>
      <c r="AB415" s="9"/>
      <c r="AC415" s="178"/>
      <c r="AD415" s="9"/>
      <c r="AE415" s="9"/>
      <c r="AF415" s="1509"/>
      <c r="AG415" s="9"/>
      <c r="AH415" s="178"/>
      <c r="AI415" s="9"/>
      <c r="AJ415" s="178"/>
    </row>
    <row r="416" spans="1:36" s="181" customFormat="1" ht="31.5" customHeight="1" x14ac:dyDescent="0.25">
      <c r="A416" s="30"/>
      <c r="B416" s="1890" t="s">
        <v>5135</v>
      </c>
      <c r="C416" s="1890"/>
      <c r="D416" s="1890"/>
      <c r="E416" s="1890"/>
      <c r="F416" s="1890"/>
      <c r="G416" s="1890"/>
      <c r="H416" s="31"/>
      <c r="I416" s="31"/>
      <c r="J416" s="31"/>
      <c r="K416" s="180"/>
      <c r="L416" s="180"/>
      <c r="M416" s="34"/>
      <c r="N416" s="180"/>
      <c r="O416" s="31"/>
      <c r="P416" s="41" t="s">
        <v>228</v>
      </c>
      <c r="Q416" s="34"/>
      <c r="R416" s="180"/>
      <c r="S416" s="34"/>
      <c r="T416" s="180"/>
      <c r="U416" s="34"/>
      <c r="V416" s="180"/>
      <c r="W416" s="134"/>
      <c r="X416" s="31"/>
      <c r="Y416" s="179"/>
      <c r="Z416" s="31"/>
      <c r="AA416" s="31"/>
      <c r="AB416" s="31"/>
      <c r="AC416" s="180"/>
      <c r="AD416" s="134"/>
      <c r="AE416" s="31"/>
      <c r="AF416" s="179"/>
      <c r="AG416" s="31"/>
      <c r="AH416" s="31"/>
      <c r="AI416" s="31"/>
      <c r="AJ416" s="180"/>
    </row>
    <row r="417" spans="1:36" s="333" customFormat="1" ht="14.25" x14ac:dyDescent="0.25">
      <c r="A417" s="257"/>
      <c r="B417" s="330"/>
      <c r="C417" s="331"/>
      <c r="D417" s="332"/>
      <c r="E417" s="332"/>
      <c r="F417" s="332"/>
      <c r="G417" s="1510" t="s">
        <v>424</v>
      </c>
      <c r="H417" s="332"/>
      <c r="I417" s="332"/>
      <c r="J417" s="332"/>
      <c r="K417" s="332"/>
      <c r="L417" s="331"/>
      <c r="M417" s="1872" t="s">
        <v>392</v>
      </c>
      <c r="N417" s="1872"/>
      <c r="O417" s="1872"/>
      <c r="P417" s="1872"/>
      <c r="Q417" s="1888"/>
      <c r="R417" s="1889" t="s">
        <v>229</v>
      </c>
      <c r="S417" s="1872"/>
      <c r="T417" s="1872"/>
      <c r="U417" s="1872"/>
      <c r="V417" s="1888"/>
      <c r="W417" s="331"/>
      <c r="X417" s="332"/>
      <c r="Y417" s="1510" t="s">
        <v>465</v>
      </c>
      <c r="Z417" s="332"/>
      <c r="AA417" s="332"/>
      <c r="AB417" s="332"/>
      <c r="AC417" s="449"/>
      <c r="AD417" s="331"/>
      <c r="AE417" s="332"/>
      <c r="AF417" s="1510" t="s">
        <v>1686</v>
      </c>
      <c r="AG417" s="332"/>
      <c r="AH417" s="332"/>
      <c r="AI417" s="332"/>
      <c r="AJ417" s="449"/>
    </row>
    <row r="418" spans="1:36" s="181" customFormat="1" ht="93.75" x14ac:dyDescent="0.25">
      <c r="A418" s="224" t="s">
        <v>114</v>
      </c>
      <c r="B418" s="1511" t="s">
        <v>231</v>
      </c>
      <c r="C418" s="1511" t="s">
        <v>232</v>
      </c>
      <c r="D418" s="1511" t="s">
        <v>233</v>
      </c>
      <c r="E418" s="1511" t="s">
        <v>234</v>
      </c>
      <c r="F418" s="528" t="s">
        <v>426</v>
      </c>
      <c r="G418" s="1511" t="s">
        <v>223</v>
      </c>
      <c r="H418" s="289" t="s">
        <v>334</v>
      </c>
      <c r="I418" s="1511" t="s">
        <v>235</v>
      </c>
      <c r="J418" s="1511" t="s">
        <v>236</v>
      </c>
      <c r="K418" s="1511" t="s">
        <v>237</v>
      </c>
      <c r="L418" s="528" t="s">
        <v>396</v>
      </c>
      <c r="M418" s="1511" t="s">
        <v>223</v>
      </c>
      <c r="N418" s="1511" t="s">
        <v>298</v>
      </c>
      <c r="O418" s="1511" t="s">
        <v>235</v>
      </c>
      <c r="P418" s="1511" t="s">
        <v>236</v>
      </c>
      <c r="Q418" s="1511" t="s">
        <v>313</v>
      </c>
      <c r="R418" s="1511" t="s">
        <v>223</v>
      </c>
      <c r="S418" s="1511" t="s">
        <v>298</v>
      </c>
      <c r="T418" s="1511" t="s">
        <v>235</v>
      </c>
      <c r="U418" s="1511" t="s">
        <v>236</v>
      </c>
      <c r="V418" s="1511" t="s">
        <v>314</v>
      </c>
      <c r="W418" s="1511" t="s">
        <v>234</v>
      </c>
      <c r="X418" s="528" t="s">
        <v>474</v>
      </c>
      <c r="Y418" s="1511" t="s">
        <v>223</v>
      </c>
      <c r="Z418" s="1511" t="s">
        <v>253</v>
      </c>
      <c r="AA418" s="1511" t="s">
        <v>235</v>
      </c>
      <c r="AB418" s="1511" t="s">
        <v>236</v>
      </c>
      <c r="AC418" s="1511" t="s">
        <v>270</v>
      </c>
      <c r="AD418" s="1511" t="s">
        <v>234</v>
      </c>
      <c r="AE418" s="528" t="s">
        <v>4618</v>
      </c>
      <c r="AF418" s="1511" t="s">
        <v>223</v>
      </c>
      <c r="AG418" s="1511" t="s">
        <v>253</v>
      </c>
      <c r="AH418" s="1511" t="s">
        <v>235</v>
      </c>
      <c r="AI418" s="1511" t="s">
        <v>236</v>
      </c>
      <c r="AJ418" s="1511" t="s">
        <v>270</v>
      </c>
    </row>
    <row r="419" spans="1:36" s="35" customFormat="1" ht="12.75" x14ac:dyDescent="0.25">
      <c r="A419" s="123">
        <v>1</v>
      </c>
      <c r="B419" s="123">
        <v>2</v>
      </c>
      <c r="C419" s="123">
        <v>3</v>
      </c>
      <c r="D419" s="123">
        <v>4</v>
      </c>
      <c r="E419" s="123">
        <v>5</v>
      </c>
      <c r="F419" s="123">
        <v>6</v>
      </c>
      <c r="G419" s="123">
        <v>7</v>
      </c>
      <c r="H419" s="123">
        <v>8</v>
      </c>
      <c r="I419" s="123">
        <v>9</v>
      </c>
      <c r="J419" s="123">
        <v>10</v>
      </c>
      <c r="K419" s="123">
        <v>11</v>
      </c>
      <c r="L419" s="123">
        <v>12</v>
      </c>
      <c r="M419" s="123">
        <v>13</v>
      </c>
      <c r="N419" s="123">
        <v>14</v>
      </c>
      <c r="O419" s="123">
        <v>15</v>
      </c>
      <c r="P419" s="123">
        <v>16</v>
      </c>
      <c r="Q419" s="123">
        <v>17</v>
      </c>
      <c r="R419" s="123">
        <v>18</v>
      </c>
      <c r="S419" s="123">
        <v>19</v>
      </c>
      <c r="T419" s="123">
        <v>20</v>
      </c>
      <c r="U419" s="123">
        <v>21</v>
      </c>
      <c r="V419" s="123">
        <v>22</v>
      </c>
      <c r="W419" s="123">
        <v>23</v>
      </c>
      <c r="X419" s="123">
        <v>24</v>
      </c>
      <c r="Y419" s="123">
        <v>25</v>
      </c>
      <c r="Z419" s="123">
        <v>26</v>
      </c>
      <c r="AA419" s="123">
        <v>27</v>
      </c>
      <c r="AB419" s="123">
        <v>28</v>
      </c>
      <c r="AC419" s="123">
        <v>29</v>
      </c>
      <c r="AD419" s="123">
        <v>30</v>
      </c>
      <c r="AE419" s="123">
        <v>31</v>
      </c>
      <c r="AF419" s="123">
        <v>32</v>
      </c>
      <c r="AG419" s="123">
        <v>33</v>
      </c>
      <c r="AH419" s="123">
        <v>34</v>
      </c>
      <c r="AI419" s="123">
        <v>35</v>
      </c>
      <c r="AJ419" s="123">
        <v>36</v>
      </c>
    </row>
    <row r="420" spans="1:36" ht="14.25" x14ac:dyDescent="0.25">
      <c r="A420" s="225" t="s">
        <v>3</v>
      </c>
      <c r="B420" s="226" t="s">
        <v>244</v>
      </c>
      <c r="C420" s="227"/>
      <c r="D420" s="227"/>
      <c r="E420" s="227"/>
      <c r="F420" s="227"/>
      <c r="G420" s="226"/>
      <c r="H420" s="227"/>
      <c r="I420" s="227"/>
      <c r="J420" s="227"/>
      <c r="K420" s="227"/>
      <c r="L420" s="227"/>
      <c r="M420" s="226"/>
      <c r="N420" s="227"/>
      <c r="O420" s="227"/>
      <c r="P420" s="227"/>
      <c r="Q420" s="226"/>
      <c r="R420" s="227"/>
      <c r="S420" s="226"/>
      <c r="T420" s="227"/>
      <c r="U420" s="106"/>
      <c r="V420" s="106"/>
      <c r="W420" s="227"/>
      <c r="X420" s="227"/>
      <c r="Y420" s="226"/>
      <c r="Z420" s="227"/>
      <c r="AA420" s="227"/>
      <c r="AB420" s="227"/>
      <c r="AC420" s="227"/>
      <c r="AD420" s="227"/>
      <c r="AE420" s="227"/>
      <c r="AF420" s="226"/>
      <c r="AG420" s="227"/>
      <c r="AH420" s="227"/>
      <c r="AI420" s="227"/>
      <c r="AJ420" s="227"/>
    </row>
    <row r="421" spans="1:36" x14ac:dyDescent="0.25">
      <c r="A421" s="208"/>
      <c r="B421" s="191" t="s">
        <v>126</v>
      </c>
      <c r="C421" s="227"/>
      <c r="D421" s="227"/>
      <c r="E421" s="227"/>
      <c r="F421" s="227"/>
      <c r="G421" s="191"/>
      <c r="H421" s="191"/>
      <c r="I421" s="191"/>
      <c r="J421" s="191"/>
      <c r="K421" s="191"/>
      <c r="L421" s="227"/>
      <c r="M421" s="191"/>
      <c r="N421" s="191"/>
      <c r="O421" s="191"/>
      <c r="P421" s="191"/>
      <c r="Q421" s="191"/>
      <c r="R421" s="191"/>
      <c r="S421" s="191"/>
      <c r="T421" s="191"/>
      <c r="U421" s="106"/>
      <c r="V421" s="106"/>
      <c r="W421" s="227"/>
      <c r="X421" s="227"/>
      <c r="Y421" s="191"/>
      <c r="Z421" s="191"/>
      <c r="AA421" s="191"/>
      <c r="AB421" s="191"/>
      <c r="AC421" s="191"/>
      <c r="AD421" s="227"/>
      <c r="AE421" s="227"/>
      <c r="AF421" s="191"/>
      <c r="AG421" s="191"/>
      <c r="AH421" s="191"/>
      <c r="AI421" s="191"/>
      <c r="AJ421" s="191"/>
    </row>
    <row r="422" spans="1:36" ht="38.25" x14ac:dyDescent="0.25">
      <c r="A422" s="208"/>
      <c r="B422" s="124" t="s">
        <v>238</v>
      </c>
      <c r="C422" s="227"/>
      <c r="D422" s="227"/>
      <c r="E422" s="227"/>
      <c r="F422" s="227"/>
      <c r="G422" s="191"/>
      <c r="H422" s="191"/>
      <c r="I422" s="191"/>
      <c r="J422" s="191"/>
      <c r="K422" s="191"/>
      <c r="L422" s="227"/>
      <c r="M422" s="191"/>
      <c r="N422" s="191"/>
      <c r="O422" s="191"/>
      <c r="P422" s="191"/>
      <c r="Q422" s="191"/>
      <c r="R422" s="191"/>
      <c r="S422" s="191"/>
      <c r="T422" s="191"/>
      <c r="U422" s="106"/>
      <c r="V422" s="106"/>
      <c r="W422" s="227"/>
      <c r="X422" s="227"/>
      <c r="Y422" s="191"/>
      <c r="Z422" s="191"/>
      <c r="AA422" s="191"/>
      <c r="AB422" s="191"/>
      <c r="AC422" s="191"/>
      <c r="AD422" s="227"/>
      <c r="AE422" s="227"/>
      <c r="AF422" s="191"/>
      <c r="AG422" s="191"/>
      <c r="AH422" s="191"/>
      <c r="AI422" s="191"/>
      <c r="AJ422" s="191"/>
    </row>
    <row r="423" spans="1:36" x14ac:dyDescent="0.25">
      <c r="A423" s="208"/>
      <c r="B423" s="191" t="s">
        <v>239</v>
      </c>
      <c r="C423" s="227"/>
      <c r="D423" s="227"/>
      <c r="E423" s="227"/>
      <c r="F423" s="227"/>
      <c r="G423" s="191"/>
      <c r="H423" s="191"/>
      <c r="I423" s="191"/>
      <c r="J423" s="191"/>
      <c r="K423" s="191"/>
      <c r="L423" s="227"/>
      <c r="M423" s="191"/>
      <c r="N423" s="191"/>
      <c r="O423" s="191"/>
      <c r="P423" s="191"/>
      <c r="Q423" s="191"/>
      <c r="R423" s="191"/>
      <c r="S423" s="191"/>
      <c r="T423" s="191"/>
      <c r="U423" s="106"/>
      <c r="V423" s="106"/>
      <c r="W423" s="227"/>
      <c r="X423" s="227"/>
      <c r="Y423" s="191"/>
      <c r="Z423" s="191"/>
      <c r="AA423" s="191"/>
      <c r="AB423" s="191"/>
      <c r="AC423" s="191"/>
      <c r="AD423" s="227"/>
      <c r="AE423" s="227"/>
      <c r="AF423" s="191"/>
      <c r="AG423" s="191"/>
      <c r="AH423" s="191"/>
      <c r="AI423" s="191"/>
      <c r="AJ423" s="191"/>
    </row>
    <row r="424" spans="1:36" ht="17.25" x14ac:dyDescent="0.25">
      <c r="A424" s="208">
        <v>1</v>
      </c>
      <c r="B424" s="124" t="s">
        <v>5136</v>
      </c>
      <c r="C424" s="1524" t="s">
        <v>100</v>
      </c>
      <c r="D424" s="1525" t="s">
        <v>4755</v>
      </c>
      <c r="E424" s="1531">
        <v>9</v>
      </c>
      <c r="F424" s="227">
        <v>5.71</v>
      </c>
      <c r="G424" s="191">
        <v>1</v>
      </c>
      <c r="H424" s="191">
        <v>377659.4</v>
      </c>
      <c r="I424" s="191"/>
      <c r="J424" s="191"/>
      <c r="K424" s="227">
        <f t="shared" ref="K424:K447" si="90">H424+I424+J424</f>
        <v>377659.4</v>
      </c>
      <c r="L424" s="227">
        <v>5.71</v>
      </c>
      <c r="M424" s="191">
        <v>1</v>
      </c>
      <c r="N424" s="191">
        <v>377659.4</v>
      </c>
      <c r="O424" s="191"/>
      <c r="P424" s="191"/>
      <c r="Q424" s="227">
        <f t="shared" ref="Q424:Q447" si="91">N424+O424+P424</f>
        <v>377659.4</v>
      </c>
      <c r="R424" s="227">
        <f t="shared" ref="R424:U447" si="92">G424-M424</f>
        <v>0</v>
      </c>
      <c r="S424" s="227">
        <f t="shared" si="92"/>
        <v>0</v>
      </c>
      <c r="T424" s="227">
        <f t="shared" si="92"/>
        <v>0</v>
      </c>
      <c r="U424" s="227">
        <f t="shared" si="92"/>
        <v>0</v>
      </c>
      <c r="V424" s="227">
        <f t="shared" ref="V424:V447" si="93">S424+T424+U424</f>
        <v>0</v>
      </c>
      <c r="W424" s="227">
        <v>10</v>
      </c>
      <c r="X424" s="227">
        <v>5.89</v>
      </c>
      <c r="Y424" s="191">
        <v>1</v>
      </c>
      <c r="Z424" s="191">
        <v>389564.6</v>
      </c>
      <c r="AA424" s="191"/>
      <c r="AB424" s="191"/>
      <c r="AC424" s="227">
        <f t="shared" ref="AC424:AC447" si="94">Z424+AA424+AB424</f>
        <v>389564.6</v>
      </c>
      <c r="AD424" s="227">
        <v>11</v>
      </c>
      <c r="AE424" s="227">
        <v>5.89</v>
      </c>
      <c r="AF424" s="191">
        <v>1</v>
      </c>
      <c r="AG424" s="191">
        <v>389564.6</v>
      </c>
      <c r="AH424" s="191"/>
      <c r="AI424" s="191"/>
      <c r="AJ424" s="227">
        <f t="shared" ref="AJ424:AJ447" si="95">AG424+AH424+AI424</f>
        <v>389564.6</v>
      </c>
    </row>
    <row r="425" spans="1:36" ht="25.5" x14ac:dyDescent="0.25">
      <c r="A425" s="208">
        <v>2</v>
      </c>
      <c r="B425" s="124" t="s">
        <v>5137</v>
      </c>
      <c r="C425" s="1524" t="s">
        <v>4959</v>
      </c>
      <c r="D425" s="1525" t="s">
        <v>4755</v>
      </c>
      <c r="E425" s="1531">
        <v>2</v>
      </c>
      <c r="F425" s="227">
        <v>5.01</v>
      </c>
      <c r="G425" s="191">
        <v>1</v>
      </c>
      <c r="H425" s="191">
        <v>331361.39999999997</v>
      </c>
      <c r="I425" s="191"/>
      <c r="J425" s="191"/>
      <c r="K425" s="227">
        <f t="shared" si="90"/>
        <v>331361.39999999997</v>
      </c>
      <c r="L425" s="227">
        <v>4.8600000000000003</v>
      </c>
      <c r="M425" s="191">
        <v>1</v>
      </c>
      <c r="N425" s="191">
        <v>321440.40000000002</v>
      </c>
      <c r="O425" s="191"/>
      <c r="P425" s="191"/>
      <c r="Q425" s="227">
        <f t="shared" si="91"/>
        <v>321440.40000000002</v>
      </c>
      <c r="R425" s="227">
        <f t="shared" si="92"/>
        <v>0</v>
      </c>
      <c r="S425" s="227">
        <f t="shared" si="92"/>
        <v>9920.9999999999418</v>
      </c>
      <c r="T425" s="227">
        <f t="shared" si="92"/>
        <v>0</v>
      </c>
      <c r="U425" s="227">
        <f t="shared" si="92"/>
        <v>0</v>
      </c>
      <c r="V425" s="227">
        <f t="shared" si="93"/>
        <v>9920.9999999999418</v>
      </c>
      <c r="W425" s="227">
        <v>3</v>
      </c>
      <c r="X425" s="227">
        <v>5.18</v>
      </c>
      <c r="Y425" s="191">
        <v>1</v>
      </c>
      <c r="Z425" s="191">
        <v>342605.19999999995</v>
      </c>
      <c r="AA425" s="191"/>
      <c r="AB425" s="191"/>
      <c r="AC425" s="227">
        <f t="shared" si="94"/>
        <v>342605.19999999995</v>
      </c>
      <c r="AD425" s="227">
        <v>4</v>
      </c>
      <c r="AE425" s="227">
        <v>5.35</v>
      </c>
      <c r="AF425" s="191">
        <v>1</v>
      </c>
      <c r="AG425" s="191">
        <v>353849</v>
      </c>
      <c r="AH425" s="191"/>
      <c r="AI425" s="191"/>
      <c r="AJ425" s="227">
        <f t="shared" si="95"/>
        <v>353849</v>
      </c>
    </row>
    <row r="426" spans="1:36" ht="17.25" x14ac:dyDescent="0.25">
      <c r="A426" s="208">
        <v>3</v>
      </c>
      <c r="B426" s="124" t="s">
        <v>5138</v>
      </c>
      <c r="C426" s="1524" t="s">
        <v>4977</v>
      </c>
      <c r="D426" s="1525" t="s">
        <v>4758</v>
      </c>
      <c r="E426" s="1531">
        <v>21</v>
      </c>
      <c r="F426" s="227">
        <v>5.34</v>
      </c>
      <c r="G426" s="191">
        <v>1</v>
      </c>
      <c r="H426" s="191">
        <v>353187.6</v>
      </c>
      <c r="I426" s="191"/>
      <c r="J426" s="191"/>
      <c r="K426" s="227">
        <f t="shared" si="90"/>
        <v>353187.6</v>
      </c>
      <c r="L426" s="227">
        <v>5.34</v>
      </c>
      <c r="M426" s="191">
        <v>1</v>
      </c>
      <c r="N426" s="191">
        <v>353187.6</v>
      </c>
      <c r="O426" s="191"/>
      <c r="P426" s="191"/>
      <c r="Q426" s="227">
        <f t="shared" si="91"/>
        <v>353187.6</v>
      </c>
      <c r="R426" s="227">
        <f t="shared" si="92"/>
        <v>0</v>
      </c>
      <c r="S426" s="227">
        <f t="shared" si="92"/>
        <v>0</v>
      </c>
      <c r="T426" s="227">
        <f t="shared" si="92"/>
        <v>0</v>
      </c>
      <c r="U426" s="227">
        <f t="shared" si="92"/>
        <v>0</v>
      </c>
      <c r="V426" s="227">
        <f t="shared" si="93"/>
        <v>0</v>
      </c>
      <c r="W426" s="227">
        <v>22</v>
      </c>
      <c r="X426" s="227">
        <v>5.34</v>
      </c>
      <c r="Y426" s="191">
        <v>1</v>
      </c>
      <c r="Z426" s="191">
        <v>353187.6</v>
      </c>
      <c r="AA426" s="191"/>
      <c r="AB426" s="191"/>
      <c r="AC426" s="227">
        <f t="shared" si="94"/>
        <v>353187.6</v>
      </c>
      <c r="AD426" s="227">
        <v>23</v>
      </c>
      <c r="AE426" s="227">
        <v>5.34</v>
      </c>
      <c r="AF426" s="191">
        <v>1</v>
      </c>
      <c r="AG426" s="191">
        <v>353187.6</v>
      </c>
      <c r="AH426" s="191"/>
      <c r="AI426" s="191"/>
      <c r="AJ426" s="227">
        <f t="shared" si="95"/>
        <v>353187.6</v>
      </c>
    </row>
    <row r="427" spans="1:36" ht="25.5" x14ac:dyDescent="0.25">
      <c r="A427" s="208">
        <v>4</v>
      </c>
      <c r="B427" s="124" t="s">
        <v>5139</v>
      </c>
      <c r="C427" s="1524" t="s">
        <v>4961</v>
      </c>
      <c r="D427" s="1525" t="s">
        <v>4758</v>
      </c>
      <c r="E427" s="1531">
        <v>13</v>
      </c>
      <c r="F427" s="227">
        <v>5.01</v>
      </c>
      <c r="G427" s="191">
        <v>1</v>
      </c>
      <c r="H427" s="191">
        <v>331361.39999999997</v>
      </c>
      <c r="I427" s="191"/>
      <c r="J427" s="191"/>
      <c r="K427" s="227">
        <f t="shared" si="90"/>
        <v>331361.39999999997</v>
      </c>
      <c r="L427" s="227">
        <v>4.8499999999999996</v>
      </c>
      <c r="M427" s="191">
        <v>1</v>
      </c>
      <c r="N427" s="191">
        <v>320779</v>
      </c>
      <c r="O427" s="191"/>
      <c r="P427" s="191"/>
      <c r="Q427" s="227">
        <f t="shared" si="91"/>
        <v>320779</v>
      </c>
      <c r="R427" s="227">
        <f t="shared" si="92"/>
        <v>0</v>
      </c>
      <c r="S427" s="227">
        <f t="shared" si="92"/>
        <v>10582.399999999965</v>
      </c>
      <c r="T427" s="227">
        <f t="shared" si="92"/>
        <v>0</v>
      </c>
      <c r="U427" s="227">
        <f t="shared" si="92"/>
        <v>0</v>
      </c>
      <c r="V427" s="227">
        <f t="shared" si="93"/>
        <v>10582.399999999965</v>
      </c>
      <c r="W427" s="227">
        <v>14</v>
      </c>
      <c r="X427" s="227">
        <v>5.01</v>
      </c>
      <c r="Y427" s="191">
        <v>1</v>
      </c>
      <c r="Z427" s="191">
        <v>331361.39999999997</v>
      </c>
      <c r="AA427" s="191"/>
      <c r="AB427" s="191"/>
      <c r="AC427" s="227">
        <f t="shared" si="94"/>
        <v>331361.39999999997</v>
      </c>
      <c r="AD427" s="227">
        <v>15</v>
      </c>
      <c r="AE427" s="227">
        <v>5.01</v>
      </c>
      <c r="AF427" s="191">
        <v>1</v>
      </c>
      <c r="AG427" s="191">
        <v>331361.39999999997</v>
      </c>
      <c r="AH427" s="191"/>
      <c r="AI427" s="191"/>
      <c r="AJ427" s="227">
        <f t="shared" si="95"/>
        <v>331361.39999999997</v>
      </c>
    </row>
    <row r="428" spans="1:36" ht="25.5" x14ac:dyDescent="0.25">
      <c r="A428" s="208">
        <v>5</v>
      </c>
      <c r="B428" s="124" t="s">
        <v>1501</v>
      </c>
      <c r="C428" s="1524" t="s">
        <v>4970</v>
      </c>
      <c r="D428" s="1525" t="s">
        <v>4971</v>
      </c>
      <c r="E428" s="1531">
        <v>6</v>
      </c>
      <c r="F428" s="227">
        <v>3.11</v>
      </c>
      <c r="G428" s="191">
        <v>1</v>
      </c>
      <c r="H428" s="191">
        <v>205695.4</v>
      </c>
      <c r="I428" s="191"/>
      <c r="J428" s="191"/>
      <c r="K428" s="227">
        <f t="shared" si="90"/>
        <v>205695.4</v>
      </c>
      <c r="L428" s="227">
        <v>3.02</v>
      </c>
      <c r="M428" s="191">
        <v>1</v>
      </c>
      <c r="N428" s="191">
        <v>199742.8</v>
      </c>
      <c r="O428" s="191"/>
      <c r="P428" s="191"/>
      <c r="Q428" s="227">
        <f t="shared" si="91"/>
        <v>199742.8</v>
      </c>
      <c r="R428" s="227">
        <f t="shared" si="92"/>
        <v>0</v>
      </c>
      <c r="S428" s="227">
        <f t="shared" si="92"/>
        <v>5952.6000000000058</v>
      </c>
      <c r="T428" s="227">
        <f t="shared" si="92"/>
        <v>0</v>
      </c>
      <c r="U428" s="227">
        <f t="shared" si="92"/>
        <v>0</v>
      </c>
      <c r="V428" s="227">
        <f t="shared" si="93"/>
        <v>5952.6000000000058</v>
      </c>
      <c r="W428" s="227">
        <v>7</v>
      </c>
      <c r="X428" s="227">
        <v>3.11</v>
      </c>
      <c r="Y428" s="191">
        <v>1</v>
      </c>
      <c r="Z428" s="191">
        <v>205695.4</v>
      </c>
      <c r="AA428" s="191"/>
      <c r="AB428" s="191"/>
      <c r="AC428" s="227">
        <f t="shared" si="94"/>
        <v>205695.4</v>
      </c>
      <c r="AD428" s="227">
        <v>8</v>
      </c>
      <c r="AE428" s="227">
        <v>3.21</v>
      </c>
      <c r="AF428" s="191">
        <v>1</v>
      </c>
      <c r="AG428" s="191">
        <v>212309.4</v>
      </c>
      <c r="AH428" s="191"/>
      <c r="AI428" s="191"/>
      <c r="AJ428" s="227">
        <f t="shared" si="95"/>
        <v>212309.4</v>
      </c>
    </row>
    <row r="429" spans="1:36" ht="38.25" x14ac:dyDescent="0.25">
      <c r="A429" s="208">
        <v>6</v>
      </c>
      <c r="B429" s="124" t="s">
        <v>1429</v>
      </c>
      <c r="C429" s="1524" t="s">
        <v>4974</v>
      </c>
      <c r="D429" s="1525" t="s">
        <v>4768</v>
      </c>
      <c r="E429" s="1531">
        <v>1</v>
      </c>
      <c r="F429" s="227">
        <v>1.73</v>
      </c>
      <c r="G429" s="191">
        <v>1</v>
      </c>
      <c r="H429" s="191">
        <v>114422.2</v>
      </c>
      <c r="I429" s="191"/>
      <c r="J429" s="191"/>
      <c r="K429" s="227">
        <f t="shared" si="90"/>
        <v>114422.2</v>
      </c>
      <c r="L429" s="227">
        <v>1.68</v>
      </c>
      <c r="M429" s="191">
        <v>1</v>
      </c>
      <c r="N429" s="191">
        <v>111115.2</v>
      </c>
      <c r="O429" s="191"/>
      <c r="P429" s="191"/>
      <c r="Q429" s="227">
        <f t="shared" si="91"/>
        <v>111115.2</v>
      </c>
      <c r="R429" s="227">
        <f t="shared" si="92"/>
        <v>0</v>
      </c>
      <c r="S429" s="227">
        <f t="shared" si="92"/>
        <v>3307</v>
      </c>
      <c r="T429" s="227">
        <f t="shared" si="92"/>
        <v>0</v>
      </c>
      <c r="U429" s="227">
        <f t="shared" si="92"/>
        <v>0</v>
      </c>
      <c r="V429" s="227">
        <f t="shared" si="93"/>
        <v>3307</v>
      </c>
      <c r="W429" s="227">
        <v>2</v>
      </c>
      <c r="X429" s="227">
        <v>1.79</v>
      </c>
      <c r="Y429" s="191">
        <v>1</v>
      </c>
      <c r="Z429" s="191">
        <v>118390.6</v>
      </c>
      <c r="AA429" s="191"/>
      <c r="AB429" s="191"/>
      <c r="AC429" s="227">
        <f t="shared" si="94"/>
        <v>118390.6</v>
      </c>
      <c r="AD429" s="227">
        <v>3</v>
      </c>
      <c r="AE429" s="227">
        <v>1.84</v>
      </c>
      <c r="AF429" s="191">
        <v>1</v>
      </c>
      <c r="AG429" s="191">
        <v>121697.60000000001</v>
      </c>
      <c r="AH429" s="191"/>
      <c r="AI429" s="191"/>
      <c r="AJ429" s="227">
        <f t="shared" si="95"/>
        <v>121697.60000000001</v>
      </c>
    </row>
    <row r="430" spans="1:36" ht="17.25" x14ac:dyDescent="0.25">
      <c r="A430" s="208">
        <v>7</v>
      </c>
      <c r="B430" s="124" t="s">
        <v>5140</v>
      </c>
      <c r="C430" s="1524" t="s">
        <v>4979</v>
      </c>
      <c r="D430" s="1525" t="s">
        <v>4768</v>
      </c>
      <c r="E430" s="1531">
        <v>13</v>
      </c>
      <c r="F430" s="227">
        <v>2.14</v>
      </c>
      <c r="G430" s="191">
        <v>1</v>
      </c>
      <c r="H430" s="191">
        <v>141539.6</v>
      </c>
      <c r="I430" s="191"/>
      <c r="J430" s="191"/>
      <c r="K430" s="227">
        <f t="shared" si="90"/>
        <v>141539.6</v>
      </c>
      <c r="L430" s="227">
        <v>2.08</v>
      </c>
      <c r="M430" s="191">
        <v>1</v>
      </c>
      <c r="N430" s="191">
        <v>137571.20000000001</v>
      </c>
      <c r="O430" s="191"/>
      <c r="P430" s="191"/>
      <c r="Q430" s="227">
        <f t="shared" si="91"/>
        <v>137571.20000000001</v>
      </c>
      <c r="R430" s="227">
        <f t="shared" si="92"/>
        <v>0</v>
      </c>
      <c r="S430" s="227">
        <f t="shared" si="92"/>
        <v>3968.3999999999942</v>
      </c>
      <c r="T430" s="227">
        <f t="shared" si="92"/>
        <v>0</v>
      </c>
      <c r="U430" s="227">
        <f t="shared" si="92"/>
        <v>0</v>
      </c>
      <c r="V430" s="227">
        <f t="shared" si="93"/>
        <v>3968.3999999999942</v>
      </c>
      <c r="W430" s="227">
        <v>14</v>
      </c>
      <c r="X430" s="227">
        <v>2.14</v>
      </c>
      <c r="Y430" s="191">
        <v>1</v>
      </c>
      <c r="Z430" s="191">
        <v>141539.6</v>
      </c>
      <c r="AA430" s="191"/>
      <c r="AB430" s="191"/>
      <c r="AC430" s="227">
        <f t="shared" si="94"/>
        <v>141539.6</v>
      </c>
      <c r="AD430" s="227">
        <v>15</v>
      </c>
      <c r="AE430" s="227">
        <v>2.14</v>
      </c>
      <c r="AF430" s="191">
        <v>1</v>
      </c>
      <c r="AG430" s="191">
        <v>141539.6</v>
      </c>
      <c r="AH430" s="191"/>
      <c r="AI430" s="191"/>
      <c r="AJ430" s="227">
        <f t="shared" si="95"/>
        <v>141539.6</v>
      </c>
    </row>
    <row r="431" spans="1:36" ht="17.25" x14ac:dyDescent="0.25">
      <c r="A431" s="208">
        <v>8</v>
      </c>
      <c r="B431" s="124" t="s">
        <v>5141</v>
      </c>
      <c r="C431" s="1524" t="s">
        <v>4979</v>
      </c>
      <c r="D431" s="1525" t="s">
        <v>4768</v>
      </c>
      <c r="E431" s="1531">
        <v>22</v>
      </c>
      <c r="F431" s="227">
        <v>2.2799999999999998</v>
      </c>
      <c r="G431" s="191">
        <v>1</v>
      </c>
      <c r="H431" s="191">
        <v>150799.19999999998</v>
      </c>
      <c r="I431" s="191"/>
      <c r="J431" s="191"/>
      <c r="K431" s="227">
        <f t="shared" si="90"/>
        <v>150799.19999999998</v>
      </c>
      <c r="L431" s="227">
        <v>2.2799999999999998</v>
      </c>
      <c r="M431" s="191">
        <v>1</v>
      </c>
      <c r="N431" s="191">
        <v>150799.19999999998</v>
      </c>
      <c r="O431" s="191"/>
      <c r="P431" s="191"/>
      <c r="Q431" s="227">
        <f t="shared" si="91"/>
        <v>150799.19999999998</v>
      </c>
      <c r="R431" s="227">
        <f t="shared" si="92"/>
        <v>0</v>
      </c>
      <c r="S431" s="227">
        <f t="shared" si="92"/>
        <v>0</v>
      </c>
      <c r="T431" s="227">
        <f t="shared" si="92"/>
        <v>0</v>
      </c>
      <c r="U431" s="227">
        <f t="shared" si="92"/>
        <v>0</v>
      </c>
      <c r="V431" s="227">
        <f t="shared" si="93"/>
        <v>0</v>
      </c>
      <c r="W431" s="227">
        <v>23</v>
      </c>
      <c r="X431" s="227">
        <v>2.2799999999999998</v>
      </c>
      <c r="Y431" s="191">
        <v>1</v>
      </c>
      <c r="Z431" s="191">
        <v>150799.19999999998</v>
      </c>
      <c r="AA431" s="191"/>
      <c r="AB431" s="191"/>
      <c r="AC431" s="227">
        <f t="shared" si="94"/>
        <v>150799.19999999998</v>
      </c>
      <c r="AD431" s="227">
        <v>24</v>
      </c>
      <c r="AE431" s="227">
        <v>2.2799999999999998</v>
      </c>
      <c r="AF431" s="191">
        <v>1</v>
      </c>
      <c r="AG431" s="191">
        <v>150799.19999999998</v>
      </c>
      <c r="AH431" s="191"/>
      <c r="AI431" s="191"/>
      <c r="AJ431" s="227">
        <f t="shared" si="95"/>
        <v>150799.19999999998</v>
      </c>
    </row>
    <row r="432" spans="1:36" ht="17.25" x14ac:dyDescent="0.25">
      <c r="A432" s="208">
        <v>9</v>
      </c>
      <c r="B432" s="124" t="s">
        <v>5142</v>
      </c>
      <c r="C432" s="1524" t="s">
        <v>4979</v>
      </c>
      <c r="D432" s="1525" t="s">
        <v>4768</v>
      </c>
      <c r="E432" s="1531">
        <v>3</v>
      </c>
      <c r="F432" s="227">
        <v>1.84</v>
      </c>
      <c r="G432" s="191">
        <v>1</v>
      </c>
      <c r="H432" s="191">
        <v>121697.60000000001</v>
      </c>
      <c r="I432" s="191"/>
      <c r="J432" s="191"/>
      <c r="K432" s="227">
        <f t="shared" si="90"/>
        <v>121697.60000000001</v>
      </c>
      <c r="L432" s="227">
        <v>1.79</v>
      </c>
      <c r="M432" s="191">
        <v>1</v>
      </c>
      <c r="N432" s="191">
        <v>118390.6</v>
      </c>
      <c r="O432" s="191"/>
      <c r="P432" s="191"/>
      <c r="Q432" s="227">
        <f t="shared" si="91"/>
        <v>118390.6</v>
      </c>
      <c r="R432" s="227">
        <f t="shared" si="92"/>
        <v>0</v>
      </c>
      <c r="S432" s="227">
        <f t="shared" si="92"/>
        <v>3307</v>
      </c>
      <c r="T432" s="227">
        <f t="shared" si="92"/>
        <v>0</v>
      </c>
      <c r="U432" s="227">
        <f t="shared" si="92"/>
        <v>0</v>
      </c>
      <c r="V432" s="227">
        <f t="shared" si="93"/>
        <v>3307</v>
      </c>
      <c r="W432" s="227">
        <v>4</v>
      </c>
      <c r="X432" s="227">
        <v>1.9</v>
      </c>
      <c r="Y432" s="191">
        <v>1</v>
      </c>
      <c r="Z432" s="191">
        <v>125666</v>
      </c>
      <c r="AA432" s="191"/>
      <c r="AB432" s="191"/>
      <c r="AC432" s="227">
        <f t="shared" si="94"/>
        <v>125666</v>
      </c>
      <c r="AD432" s="227">
        <v>5</v>
      </c>
      <c r="AE432" s="227">
        <v>1.9</v>
      </c>
      <c r="AF432" s="191">
        <v>1</v>
      </c>
      <c r="AG432" s="191">
        <v>125666</v>
      </c>
      <c r="AH432" s="191"/>
      <c r="AI432" s="191"/>
      <c r="AJ432" s="227">
        <f t="shared" si="95"/>
        <v>125666</v>
      </c>
    </row>
    <row r="433" spans="1:36" ht="17.25" x14ac:dyDescent="0.25">
      <c r="A433" s="208">
        <v>10</v>
      </c>
      <c r="B433" s="124" t="s">
        <v>5143</v>
      </c>
      <c r="C433" s="1524" t="s">
        <v>5039</v>
      </c>
      <c r="D433" s="1525" t="s">
        <v>4768</v>
      </c>
      <c r="E433" s="1531">
        <v>13</v>
      </c>
      <c r="F433" s="227">
        <v>2.14</v>
      </c>
      <c r="G433" s="191">
        <v>1</v>
      </c>
      <c r="H433" s="191">
        <v>141539.6</v>
      </c>
      <c r="I433" s="191"/>
      <c r="J433" s="191"/>
      <c r="K433" s="227">
        <f t="shared" si="90"/>
        <v>141539.6</v>
      </c>
      <c r="L433" s="227">
        <v>2.08</v>
      </c>
      <c r="M433" s="191">
        <v>1</v>
      </c>
      <c r="N433" s="191">
        <v>137571.20000000001</v>
      </c>
      <c r="O433" s="191"/>
      <c r="P433" s="191"/>
      <c r="Q433" s="227">
        <f t="shared" si="91"/>
        <v>137571.20000000001</v>
      </c>
      <c r="R433" s="227">
        <f t="shared" si="92"/>
        <v>0</v>
      </c>
      <c r="S433" s="227">
        <f t="shared" si="92"/>
        <v>3968.3999999999942</v>
      </c>
      <c r="T433" s="227">
        <f t="shared" si="92"/>
        <v>0</v>
      </c>
      <c r="U433" s="227">
        <f t="shared" si="92"/>
        <v>0</v>
      </c>
      <c r="V433" s="227">
        <f t="shared" si="93"/>
        <v>3968.3999999999942</v>
      </c>
      <c r="W433" s="227">
        <v>14</v>
      </c>
      <c r="X433" s="227">
        <v>2.14</v>
      </c>
      <c r="Y433" s="191">
        <v>1</v>
      </c>
      <c r="Z433" s="191">
        <v>141539.6</v>
      </c>
      <c r="AA433" s="191"/>
      <c r="AB433" s="191"/>
      <c r="AC433" s="227">
        <f t="shared" si="94"/>
        <v>141539.6</v>
      </c>
      <c r="AD433" s="227">
        <v>15</v>
      </c>
      <c r="AE433" s="227">
        <v>2.14</v>
      </c>
      <c r="AF433" s="191">
        <v>1</v>
      </c>
      <c r="AG433" s="191">
        <v>141539.6</v>
      </c>
      <c r="AH433" s="191"/>
      <c r="AI433" s="191"/>
      <c r="AJ433" s="227">
        <f t="shared" si="95"/>
        <v>141539.6</v>
      </c>
    </row>
    <row r="434" spans="1:36" ht="17.25" x14ac:dyDescent="0.25">
      <c r="A434" s="208">
        <v>11</v>
      </c>
      <c r="B434" s="124" t="s">
        <v>5144</v>
      </c>
      <c r="C434" s="1524" t="s">
        <v>5039</v>
      </c>
      <c r="D434" s="1525" t="s">
        <v>4768</v>
      </c>
      <c r="E434" s="1531">
        <v>4</v>
      </c>
      <c r="F434" s="227">
        <v>1.9</v>
      </c>
      <c r="G434" s="191">
        <v>1</v>
      </c>
      <c r="H434" s="191">
        <v>125666</v>
      </c>
      <c r="I434" s="191"/>
      <c r="J434" s="191"/>
      <c r="K434" s="227">
        <f t="shared" si="90"/>
        <v>125666</v>
      </c>
      <c r="L434" s="227">
        <v>1.84</v>
      </c>
      <c r="M434" s="191">
        <v>1</v>
      </c>
      <c r="N434" s="191">
        <v>121697.60000000001</v>
      </c>
      <c r="O434" s="191"/>
      <c r="P434" s="191"/>
      <c r="Q434" s="227">
        <f t="shared" si="91"/>
        <v>121697.60000000001</v>
      </c>
      <c r="R434" s="227">
        <f t="shared" si="92"/>
        <v>0</v>
      </c>
      <c r="S434" s="227">
        <f t="shared" si="92"/>
        <v>3968.3999999999942</v>
      </c>
      <c r="T434" s="227">
        <f t="shared" si="92"/>
        <v>0</v>
      </c>
      <c r="U434" s="227">
        <f t="shared" si="92"/>
        <v>0</v>
      </c>
      <c r="V434" s="227">
        <f t="shared" si="93"/>
        <v>3968.3999999999942</v>
      </c>
      <c r="W434" s="227">
        <v>5</v>
      </c>
      <c r="X434" s="227">
        <v>1.9</v>
      </c>
      <c r="Y434" s="191">
        <v>1</v>
      </c>
      <c r="Z434" s="191">
        <v>125666</v>
      </c>
      <c r="AA434" s="191"/>
      <c r="AB434" s="191"/>
      <c r="AC434" s="227">
        <f t="shared" si="94"/>
        <v>125666</v>
      </c>
      <c r="AD434" s="227">
        <v>6</v>
      </c>
      <c r="AE434" s="227">
        <v>1.96</v>
      </c>
      <c r="AF434" s="191">
        <v>1</v>
      </c>
      <c r="AG434" s="191">
        <v>129634.4</v>
      </c>
      <c r="AH434" s="191"/>
      <c r="AI434" s="191"/>
      <c r="AJ434" s="227">
        <f t="shared" si="95"/>
        <v>129634.4</v>
      </c>
    </row>
    <row r="435" spans="1:36" ht="17.25" x14ac:dyDescent="0.25">
      <c r="A435" s="208">
        <v>12</v>
      </c>
      <c r="B435" s="124" t="s">
        <v>5145</v>
      </c>
      <c r="C435" s="1524" t="s">
        <v>5039</v>
      </c>
      <c r="D435" s="1525" t="s">
        <v>4768</v>
      </c>
      <c r="E435" s="1531">
        <v>3</v>
      </c>
      <c r="F435" s="227">
        <v>1.84</v>
      </c>
      <c r="G435" s="191">
        <v>1</v>
      </c>
      <c r="H435" s="191">
        <v>121697.60000000001</v>
      </c>
      <c r="I435" s="191"/>
      <c r="J435" s="191"/>
      <c r="K435" s="227">
        <f t="shared" si="90"/>
        <v>121697.60000000001</v>
      </c>
      <c r="L435" s="227">
        <v>1.79</v>
      </c>
      <c r="M435" s="191">
        <v>1</v>
      </c>
      <c r="N435" s="191">
        <v>118390.6</v>
      </c>
      <c r="O435" s="191"/>
      <c r="P435" s="191"/>
      <c r="Q435" s="227">
        <f t="shared" si="91"/>
        <v>118390.6</v>
      </c>
      <c r="R435" s="227">
        <f t="shared" si="92"/>
        <v>0</v>
      </c>
      <c r="S435" s="227">
        <f t="shared" si="92"/>
        <v>3307</v>
      </c>
      <c r="T435" s="227">
        <f t="shared" si="92"/>
        <v>0</v>
      </c>
      <c r="U435" s="227">
        <f t="shared" si="92"/>
        <v>0</v>
      </c>
      <c r="V435" s="227">
        <f t="shared" si="93"/>
        <v>3307</v>
      </c>
      <c r="W435" s="227">
        <v>4</v>
      </c>
      <c r="X435" s="227">
        <v>1.9</v>
      </c>
      <c r="Y435" s="191">
        <v>1</v>
      </c>
      <c r="Z435" s="191">
        <v>125666</v>
      </c>
      <c r="AA435" s="191"/>
      <c r="AB435" s="191"/>
      <c r="AC435" s="227">
        <f t="shared" si="94"/>
        <v>125666</v>
      </c>
      <c r="AD435" s="227">
        <v>5</v>
      </c>
      <c r="AE435" s="227">
        <v>1.9</v>
      </c>
      <c r="AF435" s="191">
        <v>1</v>
      </c>
      <c r="AG435" s="191">
        <v>125666</v>
      </c>
      <c r="AH435" s="191"/>
      <c r="AI435" s="191"/>
      <c r="AJ435" s="227">
        <f t="shared" si="95"/>
        <v>125666</v>
      </c>
    </row>
    <row r="436" spans="1:36" ht="17.25" x14ac:dyDescent="0.25">
      <c r="A436" s="208">
        <v>13</v>
      </c>
      <c r="B436" s="124" t="s">
        <v>5146</v>
      </c>
      <c r="C436" s="1524" t="s">
        <v>5039</v>
      </c>
      <c r="D436" s="1525" t="s">
        <v>4768</v>
      </c>
      <c r="E436" s="1531">
        <v>10</v>
      </c>
      <c r="F436" s="227">
        <v>2.08</v>
      </c>
      <c r="G436" s="191">
        <v>1</v>
      </c>
      <c r="H436" s="191">
        <v>137571.20000000001</v>
      </c>
      <c r="I436" s="191"/>
      <c r="J436" s="191"/>
      <c r="K436" s="227">
        <f t="shared" si="90"/>
        <v>137571.20000000001</v>
      </c>
      <c r="L436" s="227">
        <v>2.02</v>
      </c>
      <c r="M436" s="191">
        <v>1</v>
      </c>
      <c r="N436" s="191">
        <v>133602.79999999999</v>
      </c>
      <c r="O436" s="191"/>
      <c r="P436" s="191"/>
      <c r="Q436" s="227">
        <f t="shared" si="91"/>
        <v>133602.79999999999</v>
      </c>
      <c r="R436" s="227">
        <f t="shared" si="92"/>
        <v>0</v>
      </c>
      <c r="S436" s="227">
        <f t="shared" si="92"/>
        <v>3968.4000000000233</v>
      </c>
      <c r="T436" s="227">
        <f t="shared" si="92"/>
        <v>0</v>
      </c>
      <c r="U436" s="227">
        <f t="shared" si="92"/>
        <v>0</v>
      </c>
      <c r="V436" s="227">
        <f t="shared" si="93"/>
        <v>3968.4000000000233</v>
      </c>
      <c r="W436" s="227">
        <v>11</v>
      </c>
      <c r="X436" s="227">
        <v>2.08</v>
      </c>
      <c r="Y436" s="191">
        <v>1</v>
      </c>
      <c r="Z436" s="191">
        <v>137571.20000000001</v>
      </c>
      <c r="AA436" s="191"/>
      <c r="AB436" s="191"/>
      <c r="AC436" s="227">
        <f t="shared" si="94"/>
        <v>137571.20000000001</v>
      </c>
      <c r="AD436" s="227">
        <v>12</v>
      </c>
      <c r="AE436" s="227">
        <v>2.08</v>
      </c>
      <c r="AF436" s="191">
        <v>1</v>
      </c>
      <c r="AG436" s="191">
        <v>137571.20000000001</v>
      </c>
      <c r="AH436" s="191"/>
      <c r="AI436" s="191"/>
      <c r="AJ436" s="227">
        <f t="shared" si="95"/>
        <v>137571.20000000001</v>
      </c>
    </row>
    <row r="437" spans="1:36" ht="17.25" x14ac:dyDescent="0.25">
      <c r="A437" s="208">
        <v>14</v>
      </c>
      <c r="B437" s="124" t="s">
        <v>5147</v>
      </c>
      <c r="C437" s="1524" t="s">
        <v>5039</v>
      </c>
      <c r="D437" s="1525" t="s">
        <v>4768</v>
      </c>
      <c r="E437" s="1531">
        <v>9</v>
      </c>
      <c r="F437" s="227">
        <v>2.02</v>
      </c>
      <c r="G437" s="191">
        <v>1</v>
      </c>
      <c r="H437" s="191">
        <v>133602.79999999999</v>
      </c>
      <c r="I437" s="191"/>
      <c r="J437" s="191"/>
      <c r="K437" s="227">
        <f t="shared" si="90"/>
        <v>133602.79999999999</v>
      </c>
      <c r="L437" s="227">
        <v>2.02</v>
      </c>
      <c r="M437" s="191">
        <v>1</v>
      </c>
      <c r="N437" s="191">
        <v>133602.79999999999</v>
      </c>
      <c r="O437" s="191"/>
      <c r="P437" s="191"/>
      <c r="Q437" s="227">
        <f t="shared" si="91"/>
        <v>133602.79999999999</v>
      </c>
      <c r="R437" s="227">
        <f t="shared" si="92"/>
        <v>0</v>
      </c>
      <c r="S437" s="227">
        <f t="shared" si="92"/>
        <v>0</v>
      </c>
      <c r="T437" s="227">
        <f t="shared" si="92"/>
        <v>0</v>
      </c>
      <c r="U437" s="227">
        <f t="shared" si="92"/>
        <v>0</v>
      </c>
      <c r="V437" s="227">
        <f t="shared" si="93"/>
        <v>0</v>
      </c>
      <c r="W437" s="227">
        <v>10</v>
      </c>
      <c r="X437" s="227">
        <v>2.08</v>
      </c>
      <c r="Y437" s="191">
        <v>1</v>
      </c>
      <c r="Z437" s="191">
        <v>137571.20000000001</v>
      </c>
      <c r="AA437" s="191"/>
      <c r="AB437" s="191"/>
      <c r="AC437" s="227">
        <f t="shared" si="94"/>
        <v>137571.20000000001</v>
      </c>
      <c r="AD437" s="227">
        <v>11</v>
      </c>
      <c r="AE437" s="227">
        <v>2.08</v>
      </c>
      <c r="AF437" s="191">
        <v>1</v>
      </c>
      <c r="AG437" s="191">
        <v>137571.20000000001</v>
      </c>
      <c r="AH437" s="191"/>
      <c r="AI437" s="191"/>
      <c r="AJ437" s="227">
        <f t="shared" si="95"/>
        <v>137571.20000000001</v>
      </c>
    </row>
    <row r="438" spans="1:36" ht="17.25" x14ac:dyDescent="0.25">
      <c r="A438" s="208">
        <v>15</v>
      </c>
      <c r="B438" s="124" t="s">
        <v>5148</v>
      </c>
      <c r="C438" s="1524" t="s">
        <v>5039</v>
      </c>
      <c r="D438" s="1525" t="s">
        <v>4768</v>
      </c>
      <c r="E438" s="1531">
        <v>2</v>
      </c>
      <c r="F438" s="227">
        <v>1.79</v>
      </c>
      <c r="G438" s="191">
        <v>1</v>
      </c>
      <c r="H438" s="191">
        <v>118390.6</v>
      </c>
      <c r="I438" s="191"/>
      <c r="J438" s="191"/>
      <c r="K438" s="227">
        <f t="shared" si="90"/>
        <v>118390.6</v>
      </c>
      <c r="L438" s="227">
        <v>1.73</v>
      </c>
      <c r="M438" s="191">
        <v>1</v>
      </c>
      <c r="N438" s="191">
        <v>114422.2</v>
      </c>
      <c r="O438" s="191"/>
      <c r="P438" s="191"/>
      <c r="Q438" s="227">
        <f t="shared" si="91"/>
        <v>114422.2</v>
      </c>
      <c r="R438" s="227">
        <f t="shared" si="92"/>
        <v>0</v>
      </c>
      <c r="S438" s="227">
        <f t="shared" si="92"/>
        <v>3968.4000000000087</v>
      </c>
      <c r="T438" s="227">
        <f t="shared" si="92"/>
        <v>0</v>
      </c>
      <c r="U438" s="227">
        <f t="shared" si="92"/>
        <v>0</v>
      </c>
      <c r="V438" s="227">
        <f t="shared" si="93"/>
        <v>3968.4000000000087</v>
      </c>
      <c r="W438" s="227">
        <v>3</v>
      </c>
      <c r="X438" s="227">
        <v>1.84</v>
      </c>
      <c r="Y438" s="191">
        <v>1</v>
      </c>
      <c r="Z438" s="191">
        <v>121697.60000000001</v>
      </c>
      <c r="AA438" s="191"/>
      <c r="AB438" s="191"/>
      <c r="AC438" s="227">
        <f t="shared" si="94"/>
        <v>121697.60000000001</v>
      </c>
      <c r="AD438" s="227">
        <v>4</v>
      </c>
      <c r="AE438" s="227">
        <v>1.9</v>
      </c>
      <c r="AF438" s="191">
        <v>1</v>
      </c>
      <c r="AG438" s="191">
        <v>125666</v>
      </c>
      <c r="AH438" s="191"/>
      <c r="AI438" s="191"/>
      <c r="AJ438" s="227">
        <f t="shared" si="95"/>
        <v>125666</v>
      </c>
    </row>
    <row r="439" spans="1:36" ht="17.25" x14ac:dyDescent="0.25">
      <c r="A439" s="208">
        <v>16</v>
      </c>
      <c r="B439" s="124" t="s">
        <v>5149</v>
      </c>
      <c r="C439" s="1524" t="s">
        <v>5039</v>
      </c>
      <c r="D439" s="1525" t="s">
        <v>4768</v>
      </c>
      <c r="E439" s="1531">
        <v>3</v>
      </c>
      <c r="F439" s="227">
        <v>1.84</v>
      </c>
      <c r="G439" s="191">
        <v>1</v>
      </c>
      <c r="H439" s="191">
        <v>121697.60000000001</v>
      </c>
      <c r="I439" s="191"/>
      <c r="J439" s="191"/>
      <c r="K439" s="227">
        <f t="shared" si="90"/>
        <v>121697.60000000001</v>
      </c>
      <c r="L439" s="227">
        <v>1.79</v>
      </c>
      <c r="M439" s="191">
        <v>1</v>
      </c>
      <c r="N439" s="191">
        <v>118390.6</v>
      </c>
      <c r="O439" s="191"/>
      <c r="P439" s="191"/>
      <c r="Q439" s="227">
        <f t="shared" si="91"/>
        <v>118390.6</v>
      </c>
      <c r="R439" s="227">
        <f t="shared" si="92"/>
        <v>0</v>
      </c>
      <c r="S439" s="227">
        <f t="shared" si="92"/>
        <v>3307</v>
      </c>
      <c r="T439" s="227">
        <f t="shared" si="92"/>
        <v>0</v>
      </c>
      <c r="U439" s="227">
        <f t="shared" si="92"/>
        <v>0</v>
      </c>
      <c r="V439" s="227">
        <f t="shared" si="93"/>
        <v>3307</v>
      </c>
      <c r="W439" s="227">
        <v>4</v>
      </c>
      <c r="X439" s="227">
        <v>1.9</v>
      </c>
      <c r="Y439" s="191">
        <v>1</v>
      </c>
      <c r="Z439" s="191">
        <v>125666</v>
      </c>
      <c r="AA439" s="191"/>
      <c r="AB439" s="191"/>
      <c r="AC439" s="227">
        <f t="shared" si="94"/>
        <v>125666</v>
      </c>
      <c r="AD439" s="227">
        <v>5</v>
      </c>
      <c r="AE439" s="227">
        <v>1.9</v>
      </c>
      <c r="AF439" s="191">
        <v>1</v>
      </c>
      <c r="AG439" s="191">
        <v>125666</v>
      </c>
      <c r="AH439" s="191"/>
      <c r="AI439" s="191"/>
      <c r="AJ439" s="227">
        <f t="shared" si="95"/>
        <v>125666</v>
      </c>
    </row>
    <row r="440" spans="1:36" ht="17.25" x14ac:dyDescent="0.25">
      <c r="A440" s="208">
        <v>17</v>
      </c>
      <c r="B440" s="124" t="s">
        <v>5150</v>
      </c>
      <c r="C440" s="1524" t="s">
        <v>5039</v>
      </c>
      <c r="D440" s="1525" t="s">
        <v>4768</v>
      </c>
      <c r="E440" s="1531">
        <v>2</v>
      </c>
      <c r="F440" s="227">
        <v>1.79</v>
      </c>
      <c r="G440" s="191">
        <v>1</v>
      </c>
      <c r="H440" s="191">
        <v>118392.39</v>
      </c>
      <c r="I440" s="191"/>
      <c r="J440" s="191"/>
      <c r="K440" s="227">
        <f t="shared" si="90"/>
        <v>118392.39</v>
      </c>
      <c r="L440" s="227">
        <v>1.73</v>
      </c>
      <c r="M440" s="191">
        <v>1</v>
      </c>
      <c r="N440" s="191">
        <v>114422.2</v>
      </c>
      <c r="O440" s="191"/>
      <c r="P440" s="191"/>
      <c r="Q440" s="227">
        <f t="shared" si="91"/>
        <v>114422.2</v>
      </c>
      <c r="R440" s="227">
        <f t="shared" si="92"/>
        <v>0</v>
      </c>
      <c r="S440" s="227">
        <f t="shared" si="92"/>
        <v>3970.1900000000023</v>
      </c>
      <c r="T440" s="227">
        <f t="shared" si="92"/>
        <v>0</v>
      </c>
      <c r="U440" s="227">
        <f t="shared" si="92"/>
        <v>0</v>
      </c>
      <c r="V440" s="227">
        <f t="shared" si="93"/>
        <v>3970.1900000000023</v>
      </c>
      <c r="W440" s="227">
        <v>3</v>
      </c>
      <c r="X440" s="227">
        <v>1.84</v>
      </c>
      <c r="Y440" s="191">
        <v>1</v>
      </c>
      <c r="Z440" s="191">
        <v>121699.44</v>
      </c>
      <c r="AA440" s="191"/>
      <c r="AB440" s="191"/>
      <c r="AC440" s="227">
        <f t="shared" si="94"/>
        <v>121699.44</v>
      </c>
      <c r="AD440" s="227">
        <v>4</v>
      </c>
      <c r="AE440" s="227">
        <v>1.9</v>
      </c>
      <c r="AF440" s="191">
        <v>1</v>
      </c>
      <c r="AG440" s="191">
        <v>125667.9</v>
      </c>
      <c r="AH440" s="191"/>
      <c r="AI440" s="191"/>
      <c r="AJ440" s="227">
        <f t="shared" si="95"/>
        <v>125667.9</v>
      </c>
    </row>
    <row r="441" spans="1:36" ht="17.25" x14ac:dyDescent="0.25">
      <c r="A441" s="208">
        <v>18</v>
      </c>
      <c r="B441" s="124" t="s">
        <v>5151</v>
      </c>
      <c r="C441" s="1524" t="s">
        <v>5039</v>
      </c>
      <c r="D441" s="1525" t="s">
        <v>4768</v>
      </c>
      <c r="E441" s="1531">
        <v>4</v>
      </c>
      <c r="F441" s="227">
        <v>1.9</v>
      </c>
      <c r="G441" s="191">
        <v>1</v>
      </c>
      <c r="H441" s="191">
        <v>125669.79999999999</v>
      </c>
      <c r="I441" s="191"/>
      <c r="J441" s="191"/>
      <c r="K441" s="227">
        <f t="shared" si="90"/>
        <v>125669.79999999999</v>
      </c>
      <c r="L441" s="227">
        <v>1.84</v>
      </c>
      <c r="M441" s="191">
        <v>1</v>
      </c>
      <c r="N441" s="191">
        <v>121697.60000000001</v>
      </c>
      <c r="O441" s="191"/>
      <c r="P441" s="191"/>
      <c r="Q441" s="227">
        <f t="shared" si="91"/>
        <v>121697.60000000001</v>
      </c>
      <c r="R441" s="227">
        <f t="shared" si="92"/>
        <v>0</v>
      </c>
      <c r="S441" s="227">
        <f t="shared" si="92"/>
        <v>3972.1999999999825</v>
      </c>
      <c r="T441" s="227">
        <f t="shared" si="92"/>
        <v>0</v>
      </c>
      <c r="U441" s="227">
        <f t="shared" si="92"/>
        <v>0</v>
      </c>
      <c r="V441" s="227">
        <f t="shared" si="93"/>
        <v>3972.1999999999825</v>
      </c>
      <c r="W441" s="227">
        <v>5</v>
      </c>
      <c r="X441" s="227">
        <v>1.9</v>
      </c>
      <c r="Y441" s="191">
        <v>1</v>
      </c>
      <c r="Z441" s="191">
        <v>125669.79999999999</v>
      </c>
      <c r="AA441" s="191"/>
      <c r="AB441" s="191"/>
      <c r="AC441" s="227">
        <f t="shared" si="94"/>
        <v>125669.79999999999</v>
      </c>
      <c r="AD441" s="227">
        <v>6</v>
      </c>
      <c r="AE441" s="227">
        <v>1.96</v>
      </c>
      <c r="AF441" s="191">
        <v>1</v>
      </c>
      <c r="AG441" s="191">
        <v>129638.31999999999</v>
      </c>
      <c r="AH441" s="191"/>
      <c r="AI441" s="191"/>
      <c r="AJ441" s="227">
        <f t="shared" si="95"/>
        <v>129638.31999999999</v>
      </c>
    </row>
    <row r="442" spans="1:36" ht="17.25" x14ac:dyDescent="0.25">
      <c r="A442" s="208">
        <v>19</v>
      </c>
      <c r="B442" s="124" t="s">
        <v>5152</v>
      </c>
      <c r="C442" s="1524" t="s">
        <v>5039</v>
      </c>
      <c r="D442" s="1525" t="s">
        <v>4768</v>
      </c>
      <c r="E442" s="1531">
        <v>7</v>
      </c>
      <c r="F442" s="227">
        <v>1.96</v>
      </c>
      <c r="G442" s="191">
        <v>1</v>
      </c>
      <c r="H442" s="191">
        <v>129640.28</v>
      </c>
      <c r="I442" s="191"/>
      <c r="J442" s="191"/>
      <c r="K442" s="227">
        <f t="shared" si="90"/>
        <v>129640.28</v>
      </c>
      <c r="L442" s="227">
        <v>1.96</v>
      </c>
      <c r="M442" s="191">
        <v>1</v>
      </c>
      <c r="N442" s="191">
        <v>129634.4</v>
      </c>
      <c r="O442" s="191"/>
      <c r="P442" s="191"/>
      <c r="Q442" s="227">
        <f t="shared" si="91"/>
        <v>129634.4</v>
      </c>
      <c r="R442" s="227">
        <f t="shared" si="92"/>
        <v>0</v>
      </c>
      <c r="S442" s="227">
        <f t="shared" si="92"/>
        <v>5.8800000000046566</v>
      </c>
      <c r="T442" s="227">
        <f t="shared" si="92"/>
        <v>0</v>
      </c>
      <c r="U442" s="227">
        <f t="shared" si="92"/>
        <v>0</v>
      </c>
      <c r="V442" s="227">
        <f t="shared" si="93"/>
        <v>5.8800000000046566</v>
      </c>
      <c r="W442" s="227">
        <v>8</v>
      </c>
      <c r="X442" s="227">
        <v>2.02</v>
      </c>
      <c r="Y442" s="191">
        <v>1</v>
      </c>
      <c r="Z442" s="191">
        <v>133608.86000000002</v>
      </c>
      <c r="AA442" s="191"/>
      <c r="AB442" s="191"/>
      <c r="AC442" s="227">
        <f t="shared" si="94"/>
        <v>133608.86000000002</v>
      </c>
      <c r="AD442" s="227">
        <v>9</v>
      </c>
      <c r="AE442" s="227">
        <v>2.02</v>
      </c>
      <c r="AF442" s="191">
        <v>1</v>
      </c>
      <c r="AG442" s="191">
        <v>133608.86000000002</v>
      </c>
      <c r="AH442" s="191"/>
      <c r="AI442" s="191"/>
      <c r="AJ442" s="227">
        <f t="shared" si="95"/>
        <v>133608.86000000002</v>
      </c>
    </row>
    <row r="443" spans="1:36" ht="17.25" x14ac:dyDescent="0.25">
      <c r="A443" s="208">
        <v>20</v>
      </c>
      <c r="B443" s="124" t="s">
        <v>5153</v>
      </c>
      <c r="C443" s="1524" t="s">
        <v>4982</v>
      </c>
      <c r="D443" s="1525" t="s">
        <v>4758</v>
      </c>
      <c r="E443" s="1531">
        <v>18</v>
      </c>
      <c r="F443" s="227">
        <v>5.17</v>
      </c>
      <c r="G443" s="191">
        <v>1</v>
      </c>
      <c r="H443" s="191">
        <v>341943.8</v>
      </c>
      <c r="I443" s="191"/>
      <c r="J443" s="191"/>
      <c r="K443" s="227">
        <f t="shared" si="90"/>
        <v>341943.8</v>
      </c>
      <c r="L443" s="227">
        <v>5.17</v>
      </c>
      <c r="M443" s="191">
        <v>1</v>
      </c>
      <c r="N443" s="191">
        <v>341943.8</v>
      </c>
      <c r="O443" s="191"/>
      <c r="P443" s="191"/>
      <c r="Q443" s="227">
        <f t="shared" si="91"/>
        <v>341943.8</v>
      </c>
      <c r="R443" s="227">
        <f t="shared" si="92"/>
        <v>0</v>
      </c>
      <c r="S443" s="227">
        <f t="shared" si="92"/>
        <v>0</v>
      </c>
      <c r="T443" s="227">
        <f t="shared" si="92"/>
        <v>0</v>
      </c>
      <c r="U443" s="227">
        <f t="shared" si="92"/>
        <v>0</v>
      </c>
      <c r="V443" s="227">
        <f t="shared" si="93"/>
        <v>0</v>
      </c>
      <c r="W443" s="227">
        <v>19</v>
      </c>
      <c r="X443" s="227">
        <v>5.34</v>
      </c>
      <c r="Y443" s="191">
        <v>1</v>
      </c>
      <c r="Z443" s="191">
        <v>353187.6</v>
      </c>
      <c r="AA443" s="191"/>
      <c r="AB443" s="191"/>
      <c r="AC443" s="227">
        <f t="shared" si="94"/>
        <v>353187.6</v>
      </c>
      <c r="AD443" s="227">
        <v>20</v>
      </c>
      <c r="AE443" s="227">
        <v>5.34</v>
      </c>
      <c r="AF443" s="191">
        <v>1</v>
      </c>
      <c r="AG443" s="191">
        <v>353187.6</v>
      </c>
      <c r="AH443" s="191"/>
      <c r="AI443" s="191"/>
      <c r="AJ443" s="227">
        <f t="shared" si="95"/>
        <v>353187.6</v>
      </c>
    </row>
    <row r="444" spans="1:36" ht="17.25" x14ac:dyDescent="0.25">
      <c r="A444" s="208">
        <v>21</v>
      </c>
      <c r="B444" s="124" t="s">
        <v>5154</v>
      </c>
      <c r="C444" s="1524" t="s">
        <v>4984</v>
      </c>
      <c r="D444" s="1525" t="s">
        <v>4971</v>
      </c>
      <c r="E444" s="1531">
        <v>12</v>
      </c>
      <c r="F444" s="227">
        <v>3.31</v>
      </c>
      <c r="G444" s="191">
        <v>1</v>
      </c>
      <c r="H444" s="191">
        <v>218923.4</v>
      </c>
      <c r="I444" s="191"/>
      <c r="J444" s="191"/>
      <c r="K444" s="227">
        <f t="shared" si="90"/>
        <v>218923.4</v>
      </c>
      <c r="L444" s="227">
        <v>3.31</v>
      </c>
      <c r="M444" s="191">
        <v>1</v>
      </c>
      <c r="N444" s="191">
        <v>218923.4</v>
      </c>
      <c r="O444" s="191"/>
      <c r="P444" s="191"/>
      <c r="Q444" s="227">
        <f t="shared" si="91"/>
        <v>218923.4</v>
      </c>
      <c r="R444" s="227">
        <f t="shared" si="92"/>
        <v>0</v>
      </c>
      <c r="S444" s="227">
        <f t="shared" si="92"/>
        <v>0</v>
      </c>
      <c r="T444" s="227">
        <f t="shared" si="92"/>
        <v>0</v>
      </c>
      <c r="U444" s="227">
        <f t="shared" si="92"/>
        <v>0</v>
      </c>
      <c r="V444" s="227">
        <f t="shared" si="93"/>
        <v>0</v>
      </c>
      <c r="W444" s="227">
        <v>13</v>
      </c>
      <c r="X444" s="227">
        <v>3.42</v>
      </c>
      <c r="Y444" s="191">
        <v>1</v>
      </c>
      <c r="Z444" s="191">
        <v>226198.8</v>
      </c>
      <c r="AA444" s="191"/>
      <c r="AB444" s="191"/>
      <c r="AC444" s="227">
        <f t="shared" si="94"/>
        <v>226198.8</v>
      </c>
      <c r="AD444" s="227">
        <v>14</v>
      </c>
      <c r="AE444" s="227">
        <v>3.42</v>
      </c>
      <c r="AF444" s="191">
        <v>1</v>
      </c>
      <c r="AG444" s="191">
        <v>226198.8</v>
      </c>
      <c r="AH444" s="191"/>
      <c r="AI444" s="191"/>
      <c r="AJ444" s="227">
        <f t="shared" si="95"/>
        <v>226198.8</v>
      </c>
    </row>
    <row r="445" spans="1:36" ht="17.25" x14ac:dyDescent="0.25">
      <c r="A445" s="208">
        <v>22</v>
      </c>
      <c r="B445" s="124" t="s">
        <v>5155</v>
      </c>
      <c r="C445" s="1524" t="s">
        <v>4988</v>
      </c>
      <c r="D445" s="1525" t="s">
        <v>4989</v>
      </c>
      <c r="E445" s="1531">
        <v>3</v>
      </c>
      <c r="F445" s="227">
        <v>2.5</v>
      </c>
      <c r="G445" s="191">
        <v>1</v>
      </c>
      <c r="H445" s="191">
        <v>165350</v>
      </c>
      <c r="I445" s="191"/>
      <c r="J445" s="191"/>
      <c r="K445" s="227">
        <f t="shared" si="90"/>
        <v>165350</v>
      </c>
      <c r="L445" s="227">
        <v>2.4300000000000002</v>
      </c>
      <c r="M445" s="191">
        <v>1</v>
      </c>
      <c r="N445" s="191">
        <v>160720.20000000001</v>
      </c>
      <c r="O445" s="191"/>
      <c r="P445" s="191"/>
      <c r="Q445" s="227">
        <f t="shared" si="91"/>
        <v>160720.20000000001</v>
      </c>
      <c r="R445" s="227">
        <f t="shared" si="92"/>
        <v>0</v>
      </c>
      <c r="S445" s="227">
        <f t="shared" si="92"/>
        <v>4629.7999999999884</v>
      </c>
      <c r="T445" s="227">
        <f t="shared" si="92"/>
        <v>0</v>
      </c>
      <c r="U445" s="227">
        <f t="shared" si="92"/>
        <v>0</v>
      </c>
      <c r="V445" s="227">
        <f t="shared" si="93"/>
        <v>4629.7999999999884</v>
      </c>
      <c r="W445" s="227">
        <v>4</v>
      </c>
      <c r="X445" s="227">
        <v>2.58</v>
      </c>
      <c r="Y445" s="191">
        <v>1</v>
      </c>
      <c r="Z445" s="191">
        <v>170641.2</v>
      </c>
      <c r="AA445" s="191"/>
      <c r="AB445" s="191"/>
      <c r="AC445" s="227">
        <f t="shared" si="94"/>
        <v>170641.2</v>
      </c>
      <c r="AD445" s="227">
        <v>5</v>
      </c>
      <c r="AE445" s="227">
        <v>2.58</v>
      </c>
      <c r="AF445" s="191">
        <v>1</v>
      </c>
      <c r="AG445" s="191">
        <v>170641.2</v>
      </c>
      <c r="AH445" s="191"/>
      <c r="AI445" s="191"/>
      <c r="AJ445" s="227">
        <f t="shared" si="95"/>
        <v>170641.2</v>
      </c>
    </row>
    <row r="446" spans="1:36" ht="17.25" x14ac:dyDescent="0.25">
      <c r="A446" s="208">
        <v>23</v>
      </c>
      <c r="B446" s="124" t="s">
        <v>5156</v>
      </c>
      <c r="C446" s="1524" t="s">
        <v>4993</v>
      </c>
      <c r="D446" s="1525" t="s">
        <v>4994</v>
      </c>
      <c r="E446" s="1531">
        <v>7</v>
      </c>
      <c r="F446" s="227">
        <v>1.68</v>
      </c>
      <c r="G446" s="191">
        <v>1</v>
      </c>
      <c r="H446" s="191">
        <v>111115.2</v>
      </c>
      <c r="I446" s="191"/>
      <c r="J446" s="191"/>
      <c r="K446" s="227">
        <f t="shared" si="90"/>
        <v>111115.2</v>
      </c>
      <c r="L446" s="227">
        <v>1.68</v>
      </c>
      <c r="M446" s="191">
        <v>1</v>
      </c>
      <c r="N446" s="191">
        <v>111115.2</v>
      </c>
      <c r="O446" s="191"/>
      <c r="P446" s="191"/>
      <c r="Q446" s="227">
        <f t="shared" si="91"/>
        <v>111115.2</v>
      </c>
      <c r="R446" s="227">
        <f t="shared" si="92"/>
        <v>0</v>
      </c>
      <c r="S446" s="227">
        <f t="shared" si="92"/>
        <v>0</v>
      </c>
      <c r="T446" s="227">
        <f t="shared" si="92"/>
        <v>0</v>
      </c>
      <c r="U446" s="227">
        <f t="shared" si="92"/>
        <v>0</v>
      </c>
      <c r="V446" s="227">
        <f t="shared" si="93"/>
        <v>0</v>
      </c>
      <c r="W446" s="227">
        <v>8</v>
      </c>
      <c r="X446" s="227">
        <v>1.73</v>
      </c>
      <c r="Y446" s="191">
        <v>1</v>
      </c>
      <c r="Z446" s="191">
        <v>114422.2</v>
      </c>
      <c r="AA446" s="191"/>
      <c r="AB446" s="191"/>
      <c r="AC446" s="227">
        <f t="shared" si="94"/>
        <v>114422.2</v>
      </c>
      <c r="AD446" s="227">
        <v>9</v>
      </c>
      <c r="AE446" s="227">
        <v>1.73</v>
      </c>
      <c r="AF446" s="191">
        <v>1</v>
      </c>
      <c r="AG446" s="191">
        <v>114422.2</v>
      </c>
      <c r="AH446" s="191"/>
      <c r="AI446" s="191"/>
      <c r="AJ446" s="227">
        <f t="shared" si="95"/>
        <v>114422.2</v>
      </c>
    </row>
    <row r="447" spans="1:36" ht="17.25" x14ac:dyDescent="0.25">
      <c r="A447" s="208">
        <v>24</v>
      </c>
      <c r="B447" s="124" t="s">
        <v>5157</v>
      </c>
      <c r="C447" s="1524" t="s">
        <v>4993</v>
      </c>
      <c r="D447" s="1525" t="s">
        <v>4994</v>
      </c>
      <c r="E447" s="1531">
        <v>4</v>
      </c>
      <c r="F447" s="227">
        <v>1.63</v>
      </c>
      <c r="G447" s="191">
        <v>1</v>
      </c>
      <c r="H447" s="191">
        <v>107808.2</v>
      </c>
      <c r="I447" s="191"/>
      <c r="J447" s="191">
        <v>5390.41</v>
      </c>
      <c r="K447" s="227">
        <f t="shared" si="90"/>
        <v>113198.61</v>
      </c>
      <c r="L447" s="227">
        <v>1.95</v>
      </c>
      <c r="M447" s="191">
        <v>1</v>
      </c>
      <c r="N447" s="191">
        <v>128973</v>
      </c>
      <c r="O447" s="191"/>
      <c r="P447" s="191">
        <v>6448.6500000000005</v>
      </c>
      <c r="Q447" s="227">
        <f t="shared" si="91"/>
        <v>135421.65</v>
      </c>
      <c r="R447" s="227">
        <f t="shared" si="92"/>
        <v>0</v>
      </c>
      <c r="S447" s="227">
        <f t="shared" si="92"/>
        <v>-21164.800000000003</v>
      </c>
      <c r="T447" s="227">
        <f t="shared" si="92"/>
        <v>0</v>
      </c>
      <c r="U447" s="227">
        <f t="shared" si="92"/>
        <v>-1058.2400000000007</v>
      </c>
      <c r="V447" s="227">
        <f t="shared" si="93"/>
        <v>-22223.040000000005</v>
      </c>
      <c r="W447" s="227">
        <v>5</v>
      </c>
      <c r="X447" s="227">
        <v>1.63</v>
      </c>
      <c r="Y447" s="191">
        <v>1</v>
      </c>
      <c r="Z447" s="191">
        <v>107808.2</v>
      </c>
      <c r="AA447" s="191"/>
      <c r="AB447" s="191">
        <v>5390.41</v>
      </c>
      <c r="AC447" s="227">
        <f t="shared" si="94"/>
        <v>113198.61</v>
      </c>
      <c r="AD447" s="227">
        <v>6</v>
      </c>
      <c r="AE447" s="227">
        <v>1.68</v>
      </c>
      <c r="AF447" s="191">
        <v>1</v>
      </c>
      <c r="AG447" s="191">
        <v>111115.2</v>
      </c>
      <c r="AH447" s="191"/>
      <c r="AI447" s="191">
        <v>5555.76</v>
      </c>
      <c r="AJ447" s="227">
        <f t="shared" si="95"/>
        <v>116670.95999999999</v>
      </c>
    </row>
    <row r="448" spans="1:36" ht="17.25" x14ac:dyDescent="0.25">
      <c r="A448" s="208"/>
      <c r="B448" s="124"/>
      <c r="C448" s="1524"/>
      <c r="D448" s="1525"/>
      <c r="E448" s="1531"/>
      <c r="F448" s="227"/>
      <c r="G448" s="191"/>
      <c r="H448" s="191"/>
      <c r="I448" s="191"/>
      <c r="J448" s="191"/>
      <c r="K448" s="227"/>
      <c r="L448" s="227"/>
      <c r="M448" s="191"/>
      <c r="N448" s="191"/>
      <c r="O448" s="191"/>
      <c r="P448" s="191"/>
      <c r="Q448" s="227"/>
      <c r="R448" s="227"/>
      <c r="S448" s="227"/>
      <c r="T448" s="227"/>
      <c r="U448" s="227"/>
      <c r="V448" s="227"/>
      <c r="W448" s="227"/>
      <c r="X448" s="227"/>
      <c r="Y448" s="191"/>
      <c r="Z448" s="191"/>
      <c r="AA448" s="191"/>
      <c r="AB448" s="191"/>
      <c r="AC448" s="227"/>
      <c r="AD448" s="227"/>
      <c r="AE448" s="227"/>
      <c r="AF448" s="191"/>
      <c r="AG448" s="191"/>
      <c r="AH448" s="191"/>
      <c r="AI448" s="191"/>
      <c r="AJ448" s="227"/>
    </row>
    <row r="449" spans="1:36" s="230" customFormat="1" ht="27" x14ac:dyDescent="0.25">
      <c r="A449" s="225"/>
      <c r="B449" s="233" t="s">
        <v>240</v>
      </c>
      <c r="C449" s="229" t="s">
        <v>1</v>
      </c>
      <c r="D449" s="229" t="s">
        <v>1</v>
      </c>
      <c r="E449" s="229" t="s">
        <v>1</v>
      </c>
      <c r="F449" s="229" t="s">
        <v>1</v>
      </c>
      <c r="G449" s="229">
        <f t="shared" ref="G449:AC449" si="96">SUM(G424:G448)</f>
        <v>24</v>
      </c>
      <c r="H449" s="229">
        <f t="shared" si="96"/>
        <v>4346732.2699999996</v>
      </c>
      <c r="I449" s="229">
        <f t="shared" si="96"/>
        <v>0</v>
      </c>
      <c r="J449" s="229">
        <f t="shared" si="96"/>
        <v>5390.41</v>
      </c>
      <c r="K449" s="229">
        <f t="shared" si="96"/>
        <v>4352122.68</v>
      </c>
      <c r="L449" s="229"/>
      <c r="M449" s="229">
        <f t="shared" si="96"/>
        <v>24</v>
      </c>
      <c r="N449" s="229">
        <f t="shared" si="96"/>
        <v>4295793</v>
      </c>
      <c r="O449" s="229">
        <f t="shared" si="96"/>
        <v>0</v>
      </c>
      <c r="P449" s="229">
        <f t="shared" si="96"/>
        <v>6448.6500000000005</v>
      </c>
      <c r="Q449" s="229">
        <f t="shared" si="96"/>
        <v>4302241.6500000004</v>
      </c>
      <c r="R449" s="229">
        <f t="shared" si="96"/>
        <v>0</v>
      </c>
      <c r="S449" s="229">
        <f t="shared" si="96"/>
        <v>50939.269999999902</v>
      </c>
      <c r="T449" s="229">
        <f t="shared" si="96"/>
        <v>0</v>
      </c>
      <c r="U449" s="229">
        <f t="shared" si="96"/>
        <v>-1058.2400000000007</v>
      </c>
      <c r="V449" s="229">
        <f t="shared" si="96"/>
        <v>49881.029999999897</v>
      </c>
      <c r="W449" s="229"/>
      <c r="X449" s="229"/>
      <c r="Y449" s="229">
        <f t="shared" si="96"/>
        <v>24</v>
      </c>
      <c r="Z449" s="229">
        <f t="shared" si="96"/>
        <v>4427423.3</v>
      </c>
      <c r="AA449" s="229">
        <f t="shared" si="96"/>
        <v>0</v>
      </c>
      <c r="AB449" s="229">
        <f t="shared" si="96"/>
        <v>5390.41</v>
      </c>
      <c r="AC449" s="229">
        <f t="shared" si="96"/>
        <v>4432813.71</v>
      </c>
      <c r="AD449" s="229"/>
      <c r="AE449" s="229"/>
      <c r="AF449" s="229">
        <f t="shared" ref="AF449:AJ449" si="97">SUM(AF424:AF448)</f>
        <v>24</v>
      </c>
      <c r="AG449" s="229">
        <f t="shared" si="97"/>
        <v>4467768.88</v>
      </c>
      <c r="AH449" s="229">
        <f t="shared" si="97"/>
        <v>0</v>
      </c>
      <c r="AI449" s="229">
        <f t="shared" si="97"/>
        <v>5555.76</v>
      </c>
      <c r="AJ449" s="229">
        <f t="shared" si="97"/>
        <v>4473324.6399999997</v>
      </c>
    </row>
    <row r="450" spans="1:36" x14ac:dyDescent="0.25">
      <c r="A450" s="208"/>
      <c r="B450" s="191" t="s">
        <v>239</v>
      </c>
      <c r="C450" s="227"/>
      <c r="D450" s="227"/>
      <c r="E450" s="227"/>
      <c r="F450" s="227"/>
      <c r="G450" s="191"/>
      <c r="H450" s="191"/>
      <c r="I450" s="191"/>
      <c r="J450" s="191"/>
      <c r="K450" s="191"/>
      <c r="L450" s="227"/>
      <c r="M450" s="191"/>
      <c r="N450" s="191"/>
      <c r="O450" s="191"/>
      <c r="P450" s="191"/>
      <c r="Q450" s="191"/>
      <c r="R450" s="191"/>
      <c r="S450" s="191"/>
      <c r="T450" s="191"/>
      <c r="U450" s="106"/>
      <c r="V450" s="106"/>
      <c r="W450" s="227"/>
      <c r="X450" s="227"/>
      <c r="Y450" s="191"/>
      <c r="Z450" s="191"/>
      <c r="AA450" s="191"/>
      <c r="AB450" s="191"/>
      <c r="AC450" s="191"/>
      <c r="AD450" s="227"/>
      <c r="AE450" s="227"/>
      <c r="AF450" s="191"/>
      <c r="AG450" s="191"/>
      <c r="AH450" s="191"/>
      <c r="AI450" s="191"/>
      <c r="AJ450" s="191"/>
    </row>
    <row r="451" spans="1:36" x14ac:dyDescent="0.25">
      <c r="A451" s="208">
        <v>1</v>
      </c>
      <c r="B451" s="102"/>
      <c r="C451" s="208"/>
      <c r="D451" s="208"/>
      <c r="E451" s="208"/>
      <c r="F451" s="208"/>
      <c r="G451" s="102"/>
      <c r="H451" s="102"/>
      <c r="I451" s="102"/>
      <c r="J451" s="102"/>
      <c r="K451" s="227">
        <f>H451+I451+J451</f>
        <v>0</v>
      </c>
      <c r="L451" s="208"/>
      <c r="M451" s="102"/>
      <c r="N451" s="208"/>
      <c r="O451" s="208"/>
      <c r="P451" s="208"/>
      <c r="Q451" s="227">
        <f>N451+O451+P451</f>
        <v>0</v>
      </c>
      <c r="R451" s="227">
        <f t="shared" ref="R451:U453" si="98">G451-M451</f>
        <v>0</v>
      </c>
      <c r="S451" s="227">
        <f t="shared" si="98"/>
        <v>0</v>
      </c>
      <c r="T451" s="227">
        <f t="shared" si="98"/>
        <v>0</v>
      </c>
      <c r="U451" s="227">
        <f t="shared" si="98"/>
        <v>0</v>
      </c>
      <c r="V451" s="227">
        <f>S451+T451+U451</f>
        <v>0</v>
      </c>
      <c r="W451" s="208"/>
      <c r="X451" s="208"/>
      <c r="Y451" s="102"/>
      <c r="Z451" s="102"/>
      <c r="AA451" s="102"/>
      <c r="AB451" s="102"/>
      <c r="AC451" s="227">
        <f>Z451+AA451+AB451</f>
        <v>0</v>
      </c>
      <c r="AD451" s="208"/>
      <c r="AE451" s="208"/>
      <c r="AF451" s="102"/>
      <c r="AG451" s="102"/>
      <c r="AH451" s="102"/>
      <c r="AI451" s="102"/>
      <c r="AJ451" s="227">
        <f>AG451+AH451+AI451</f>
        <v>0</v>
      </c>
    </row>
    <row r="452" spans="1:36" x14ac:dyDescent="0.25">
      <c r="A452" s="208">
        <v>2</v>
      </c>
      <c r="B452" s="102"/>
      <c r="C452" s="208"/>
      <c r="D452" s="208"/>
      <c r="E452" s="208"/>
      <c r="F452" s="208"/>
      <c r="G452" s="102"/>
      <c r="H452" s="102"/>
      <c r="I452" s="102"/>
      <c r="J452" s="102"/>
      <c r="K452" s="227">
        <f>H452+I452+J452</f>
        <v>0</v>
      </c>
      <c r="L452" s="208"/>
      <c r="M452" s="102"/>
      <c r="N452" s="208"/>
      <c r="O452" s="208"/>
      <c r="P452" s="208"/>
      <c r="Q452" s="227">
        <f>N452+O452+P452</f>
        <v>0</v>
      </c>
      <c r="R452" s="227">
        <f t="shared" si="98"/>
        <v>0</v>
      </c>
      <c r="S452" s="227">
        <f t="shared" si="98"/>
        <v>0</v>
      </c>
      <c r="T452" s="227">
        <f t="shared" si="98"/>
        <v>0</v>
      </c>
      <c r="U452" s="227">
        <f t="shared" si="98"/>
        <v>0</v>
      </c>
      <c r="V452" s="227">
        <f>S452+T452+U452</f>
        <v>0</v>
      </c>
      <c r="W452" s="208"/>
      <c r="X452" s="208"/>
      <c r="Y452" s="102"/>
      <c r="Z452" s="102"/>
      <c r="AA452" s="102"/>
      <c r="AB452" s="102"/>
      <c r="AC452" s="227">
        <f>Z452+AA452+AB452</f>
        <v>0</v>
      </c>
      <c r="AD452" s="208"/>
      <c r="AE452" s="208"/>
      <c r="AF452" s="102"/>
      <c r="AG452" s="102"/>
      <c r="AH452" s="102"/>
      <c r="AI452" s="102"/>
      <c r="AJ452" s="227">
        <f>AG452+AH452+AI452</f>
        <v>0</v>
      </c>
    </row>
    <row r="453" spans="1:36" x14ac:dyDescent="0.25">
      <c r="A453" s="208">
        <v>3</v>
      </c>
      <c r="B453" s="228"/>
      <c r="C453" s="208"/>
      <c r="D453" s="208"/>
      <c r="E453" s="208"/>
      <c r="F453" s="208"/>
      <c r="G453" s="102"/>
      <c r="H453" s="102"/>
      <c r="I453" s="102"/>
      <c r="J453" s="102"/>
      <c r="K453" s="227">
        <f>H453+I453+J453</f>
        <v>0</v>
      </c>
      <c r="L453" s="208"/>
      <c r="M453" s="102"/>
      <c r="N453" s="208"/>
      <c r="O453" s="208"/>
      <c r="P453" s="208"/>
      <c r="Q453" s="227">
        <f>N453+O453+P453</f>
        <v>0</v>
      </c>
      <c r="R453" s="227">
        <f t="shared" si="98"/>
        <v>0</v>
      </c>
      <c r="S453" s="227">
        <f t="shared" si="98"/>
        <v>0</v>
      </c>
      <c r="T453" s="227">
        <f t="shared" si="98"/>
        <v>0</v>
      </c>
      <c r="U453" s="227">
        <f t="shared" si="98"/>
        <v>0</v>
      </c>
      <c r="V453" s="227">
        <f>S453+T453+U453</f>
        <v>0</v>
      </c>
      <c r="W453" s="208"/>
      <c r="X453" s="208"/>
      <c r="Y453" s="102"/>
      <c r="Z453" s="102"/>
      <c r="AA453" s="102"/>
      <c r="AB453" s="102"/>
      <c r="AC453" s="227">
        <f>Z453+AA453+AB453</f>
        <v>0</v>
      </c>
      <c r="AD453" s="208"/>
      <c r="AE453" s="208"/>
      <c r="AF453" s="102"/>
      <c r="AG453" s="102"/>
      <c r="AH453" s="102"/>
      <c r="AI453" s="102"/>
      <c r="AJ453" s="227">
        <f>AG453+AH453+AI453</f>
        <v>0</v>
      </c>
    </row>
    <row r="454" spans="1:36" s="230" customFormat="1" ht="27" x14ac:dyDescent="0.25">
      <c r="A454" s="225"/>
      <c r="B454" s="233" t="s">
        <v>240</v>
      </c>
      <c r="C454" s="229" t="s">
        <v>1</v>
      </c>
      <c r="D454" s="229" t="s">
        <v>1</v>
      </c>
      <c r="E454" s="229" t="s">
        <v>1</v>
      </c>
      <c r="F454" s="229" t="s">
        <v>1</v>
      </c>
      <c r="G454" s="229">
        <f>SUM(G451:G453)</f>
        <v>0</v>
      </c>
      <c r="H454" s="229">
        <f>SUM(H451:H453)</f>
        <v>0</v>
      </c>
      <c r="I454" s="229">
        <f>SUM(I451:I453)</f>
        <v>0</v>
      </c>
      <c r="J454" s="229">
        <f>SUM(J451:J453)</f>
        <v>0</v>
      </c>
      <c r="K454" s="229">
        <f>SUM(K451:K453)</f>
        <v>0</v>
      </c>
      <c r="L454" s="229" t="s">
        <v>1</v>
      </c>
      <c r="M454" s="229">
        <f t="shared" ref="M454:T454" si="99">SUM(M451:M453)</f>
        <v>0</v>
      </c>
      <c r="N454" s="229">
        <f t="shared" si="99"/>
        <v>0</v>
      </c>
      <c r="O454" s="229">
        <f t="shared" si="99"/>
        <v>0</v>
      </c>
      <c r="P454" s="229">
        <f t="shared" si="99"/>
        <v>0</v>
      </c>
      <c r="Q454" s="229">
        <f t="shared" si="99"/>
        <v>0</v>
      </c>
      <c r="R454" s="229">
        <f t="shared" si="99"/>
        <v>0</v>
      </c>
      <c r="S454" s="229">
        <f t="shared" si="99"/>
        <v>0</v>
      </c>
      <c r="T454" s="229">
        <f t="shared" si="99"/>
        <v>0</v>
      </c>
      <c r="U454" s="112"/>
      <c r="V454" s="112"/>
      <c r="W454" s="229" t="s">
        <v>1</v>
      </c>
      <c r="X454" s="229" t="s">
        <v>1</v>
      </c>
      <c r="Y454" s="229">
        <f>SUM(Y451:Y453)</f>
        <v>0</v>
      </c>
      <c r="Z454" s="229">
        <f>SUM(Z451:Z453)</f>
        <v>0</v>
      </c>
      <c r="AA454" s="229">
        <f>SUM(AA451:AA453)</f>
        <v>0</v>
      </c>
      <c r="AB454" s="229">
        <f>SUM(AB451:AB453)</f>
        <v>0</v>
      </c>
      <c r="AC454" s="229">
        <f>SUM(AC451:AC453)</f>
        <v>0</v>
      </c>
      <c r="AD454" s="229"/>
      <c r="AE454" s="229"/>
      <c r="AF454" s="229"/>
      <c r="AG454" s="229"/>
      <c r="AH454" s="229"/>
      <c r="AI454" s="229"/>
      <c r="AJ454" s="229">
        <f>SUM(AJ451:AJ453)</f>
        <v>0</v>
      </c>
    </row>
    <row r="455" spans="1:36" s="230" customFormat="1" ht="27" x14ac:dyDescent="0.25">
      <c r="A455" s="225"/>
      <c r="B455" s="233" t="s">
        <v>245</v>
      </c>
      <c r="C455" s="229" t="s">
        <v>1</v>
      </c>
      <c r="D455" s="229" t="s">
        <v>1</v>
      </c>
      <c r="E455" s="229" t="s">
        <v>1</v>
      </c>
      <c r="F455" s="229" t="s">
        <v>1</v>
      </c>
      <c r="G455" s="229">
        <f>G449+G454</f>
        <v>24</v>
      </c>
      <c r="H455" s="229">
        <f>H449+H454</f>
        <v>4346732.2699999996</v>
      </c>
      <c r="I455" s="229">
        <f>I449+I454</f>
        <v>0</v>
      </c>
      <c r="J455" s="229">
        <f>J449+J454</f>
        <v>5390.41</v>
      </c>
      <c r="K455" s="229">
        <f>K449+K454</f>
        <v>4352122.68</v>
      </c>
      <c r="L455" s="229" t="s">
        <v>1</v>
      </c>
      <c r="M455" s="229">
        <f t="shared" ref="M455:V455" si="100">M449+M454</f>
        <v>24</v>
      </c>
      <c r="N455" s="229">
        <f t="shared" si="100"/>
        <v>4295793</v>
      </c>
      <c r="O455" s="229">
        <f t="shared" si="100"/>
        <v>0</v>
      </c>
      <c r="P455" s="229">
        <f t="shared" si="100"/>
        <v>6448.6500000000005</v>
      </c>
      <c r="Q455" s="229">
        <f t="shared" si="100"/>
        <v>4302241.6500000004</v>
      </c>
      <c r="R455" s="229">
        <f t="shared" si="100"/>
        <v>0</v>
      </c>
      <c r="S455" s="229">
        <f t="shared" si="100"/>
        <v>50939.269999999902</v>
      </c>
      <c r="T455" s="229">
        <f t="shared" si="100"/>
        <v>0</v>
      </c>
      <c r="U455" s="229">
        <f t="shared" si="100"/>
        <v>-1058.2400000000007</v>
      </c>
      <c r="V455" s="229">
        <f t="shared" si="100"/>
        <v>49881.029999999897</v>
      </c>
      <c r="W455" s="229" t="s">
        <v>1</v>
      </c>
      <c r="X455" s="229" t="s">
        <v>1</v>
      </c>
      <c r="Y455" s="229">
        <f>Y449+Y454</f>
        <v>24</v>
      </c>
      <c r="Z455" s="229">
        <f>Z449+Z454</f>
        <v>4427423.3</v>
      </c>
      <c r="AA455" s="229">
        <f>AA449+AA454</f>
        <v>0</v>
      </c>
      <c r="AB455" s="229">
        <f>AB449+AB454</f>
        <v>5390.41</v>
      </c>
      <c r="AC455" s="229">
        <f>AC449+AC454</f>
        <v>4432813.71</v>
      </c>
      <c r="AD455" s="229"/>
      <c r="AE455" s="229"/>
      <c r="AF455" s="229"/>
      <c r="AG455" s="229"/>
      <c r="AH455" s="229"/>
      <c r="AI455" s="229"/>
      <c r="AJ455" s="229">
        <f>AJ449+AJ454</f>
        <v>4473324.6399999997</v>
      </c>
    </row>
    <row r="456" spans="1:36" x14ac:dyDescent="0.25">
      <c r="A456" s="208"/>
      <c r="B456" s="102"/>
      <c r="C456" s="227"/>
      <c r="D456" s="227"/>
      <c r="E456" s="227"/>
      <c r="F456" s="227"/>
      <c r="G456" s="102"/>
      <c r="H456" s="227"/>
      <c r="I456" s="227"/>
      <c r="J456" s="227"/>
      <c r="K456" s="227"/>
      <c r="L456" s="227"/>
      <c r="M456" s="102"/>
      <c r="N456" s="227"/>
      <c r="O456" s="227"/>
      <c r="P456" s="227"/>
      <c r="Q456" s="102"/>
      <c r="R456" s="227"/>
      <c r="S456" s="102"/>
      <c r="T456" s="227"/>
      <c r="U456" s="106"/>
      <c r="V456" s="106"/>
      <c r="W456" s="227"/>
      <c r="X456" s="227"/>
      <c r="Y456" s="102"/>
      <c r="Z456" s="227"/>
      <c r="AA456" s="227"/>
      <c r="AB456" s="227"/>
      <c r="AC456" s="227"/>
      <c r="AD456" s="227"/>
      <c r="AE456" s="227"/>
      <c r="AF456" s="102"/>
      <c r="AG456" s="227"/>
      <c r="AH456" s="227"/>
      <c r="AI456" s="227"/>
      <c r="AJ456" s="227"/>
    </row>
    <row r="457" spans="1:36" ht="54" x14ac:dyDescent="0.25">
      <c r="A457" s="225" t="s">
        <v>4</v>
      </c>
      <c r="B457" s="226" t="s">
        <v>475</v>
      </c>
      <c r="C457" s="227"/>
      <c r="D457" s="227"/>
      <c r="E457" s="227"/>
      <c r="F457" s="227"/>
      <c r="G457" s="226"/>
      <c r="H457" s="227"/>
      <c r="I457" s="227"/>
      <c r="J457" s="227"/>
      <c r="K457" s="227"/>
      <c r="L457" s="227"/>
      <c r="M457" s="226"/>
      <c r="N457" s="227"/>
      <c r="O457" s="227"/>
      <c r="P457" s="227"/>
      <c r="Q457" s="226"/>
      <c r="R457" s="227"/>
      <c r="S457" s="226"/>
      <c r="T457" s="227"/>
      <c r="U457" s="106"/>
      <c r="V457" s="106"/>
      <c r="W457" s="227"/>
      <c r="X457" s="227"/>
      <c r="Y457" s="226"/>
      <c r="Z457" s="227"/>
      <c r="AA457" s="227"/>
      <c r="AB457" s="227"/>
      <c r="AC457" s="227"/>
      <c r="AD457" s="227"/>
      <c r="AE457" s="227"/>
      <c r="AF457" s="226"/>
      <c r="AG457" s="227"/>
      <c r="AH457" s="227"/>
      <c r="AI457" s="227"/>
      <c r="AJ457" s="227"/>
    </row>
    <row r="458" spans="1:36" x14ac:dyDescent="0.25">
      <c r="A458" s="208"/>
      <c r="B458" s="191" t="s">
        <v>126</v>
      </c>
      <c r="C458" s="227"/>
      <c r="D458" s="227"/>
      <c r="E458" s="227"/>
      <c r="F458" s="227"/>
      <c r="G458" s="191"/>
      <c r="H458" s="227"/>
      <c r="I458" s="227"/>
      <c r="J458" s="227"/>
      <c r="K458" s="227"/>
      <c r="L458" s="227"/>
      <c r="M458" s="191"/>
      <c r="N458" s="227"/>
      <c r="O458" s="227"/>
      <c r="P458" s="227"/>
      <c r="Q458" s="191"/>
      <c r="R458" s="227"/>
      <c r="S458" s="191"/>
      <c r="T458" s="227"/>
      <c r="U458" s="106"/>
      <c r="V458" s="106"/>
      <c r="W458" s="227"/>
      <c r="X458" s="227"/>
      <c r="Y458" s="191"/>
      <c r="Z458" s="227"/>
      <c r="AA458" s="227"/>
      <c r="AB458" s="227"/>
      <c r="AC458" s="227"/>
      <c r="AD458" s="227"/>
      <c r="AE458" s="227"/>
      <c r="AF458" s="191"/>
      <c r="AG458" s="227"/>
      <c r="AH458" s="227"/>
      <c r="AI458" s="227"/>
      <c r="AJ458" s="227"/>
    </row>
    <row r="459" spans="1:36" ht="27" x14ac:dyDescent="0.25">
      <c r="A459" s="208">
        <v>1</v>
      </c>
      <c r="B459" s="1532" t="s">
        <v>5158</v>
      </c>
      <c r="C459" s="1534" t="s">
        <v>4938</v>
      </c>
      <c r="D459" s="227" t="s">
        <v>1</v>
      </c>
      <c r="E459" s="227" t="s">
        <v>1</v>
      </c>
      <c r="F459" s="227">
        <v>1</v>
      </c>
      <c r="G459" s="102">
        <v>1</v>
      </c>
      <c r="H459" s="208">
        <v>91275</v>
      </c>
      <c r="I459" s="208"/>
      <c r="J459" s="208"/>
      <c r="K459" s="227">
        <f>H459+I459+J459</f>
        <v>91275</v>
      </c>
      <c r="L459" s="227">
        <v>1</v>
      </c>
      <c r="M459" s="102">
        <v>1</v>
      </c>
      <c r="N459" s="208">
        <v>91275</v>
      </c>
      <c r="O459" s="208"/>
      <c r="P459" s="208"/>
      <c r="Q459" s="227">
        <f>N459+O459+P459</f>
        <v>91275</v>
      </c>
      <c r="R459" s="227">
        <f t="shared" ref="R459:U467" si="101">G459-M459</f>
        <v>0</v>
      </c>
      <c r="S459" s="227">
        <f t="shared" si="101"/>
        <v>0</v>
      </c>
      <c r="T459" s="227">
        <f t="shared" si="101"/>
        <v>0</v>
      </c>
      <c r="U459" s="227">
        <f t="shared" si="101"/>
        <v>0</v>
      </c>
      <c r="V459" s="227">
        <f>S459+T459+U459</f>
        <v>0</v>
      </c>
      <c r="W459" s="227" t="s">
        <v>1</v>
      </c>
      <c r="X459" s="227">
        <v>1</v>
      </c>
      <c r="Y459" s="102">
        <v>1</v>
      </c>
      <c r="Z459" s="208">
        <v>91275</v>
      </c>
      <c r="AA459" s="208"/>
      <c r="AB459" s="208"/>
      <c r="AC459" s="227">
        <f>Z459+AA459+AB459</f>
        <v>91275</v>
      </c>
      <c r="AD459" s="227"/>
      <c r="AE459" s="227">
        <v>1</v>
      </c>
      <c r="AF459" s="102">
        <v>1</v>
      </c>
      <c r="AG459" s="208">
        <v>91275</v>
      </c>
      <c r="AH459" s="208"/>
      <c r="AI459" s="208"/>
      <c r="AJ459" s="227">
        <f>AG459+AH459+AI459</f>
        <v>91275</v>
      </c>
    </row>
    <row r="460" spans="1:36" x14ac:dyDescent="0.25">
      <c r="A460" s="208">
        <v>2</v>
      </c>
      <c r="B460" s="1535" t="s">
        <v>5159</v>
      </c>
      <c r="C460" s="1528" t="s">
        <v>4922</v>
      </c>
      <c r="D460" s="227" t="s">
        <v>1</v>
      </c>
      <c r="E460" s="227" t="s">
        <v>1</v>
      </c>
      <c r="F460" s="227">
        <v>1.5</v>
      </c>
      <c r="G460" s="102">
        <v>1</v>
      </c>
      <c r="H460" s="208">
        <v>99210</v>
      </c>
      <c r="I460" s="208"/>
      <c r="J460" s="208"/>
      <c r="K460" s="227">
        <f t="shared" ref="K460:K467" si="102">H460+I460+J460</f>
        <v>99210</v>
      </c>
      <c r="L460" s="227">
        <v>1.5</v>
      </c>
      <c r="M460" s="102">
        <v>1</v>
      </c>
      <c r="N460" s="208">
        <v>99210</v>
      </c>
      <c r="O460" s="208"/>
      <c r="P460" s="208"/>
      <c r="Q460" s="227">
        <f t="shared" ref="Q460:Q467" si="103">N460+O460+P460</f>
        <v>99210</v>
      </c>
      <c r="R460" s="227">
        <f t="shared" si="101"/>
        <v>0</v>
      </c>
      <c r="S460" s="227">
        <f t="shared" si="101"/>
        <v>0</v>
      </c>
      <c r="T460" s="227">
        <f t="shared" si="101"/>
        <v>0</v>
      </c>
      <c r="U460" s="227">
        <f t="shared" si="101"/>
        <v>0</v>
      </c>
      <c r="V460" s="227">
        <f>S460+T460+U460</f>
        <v>0</v>
      </c>
      <c r="W460" s="227" t="s">
        <v>1</v>
      </c>
      <c r="X460" s="227">
        <v>1.5</v>
      </c>
      <c r="Y460" s="102">
        <v>1</v>
      </c>
      <c r="Z460" s="208">
        <v>99210</v>
      </c>
      <c r="AA460" s="208"/>
      <c r="AB460" s="208"/>
      <c r="AC460" s="227">
        <f t="shared" ref="AC460:AC467" si="104">Z460+AA460+AB460</f>
        <v>99210</v>
      </c>
      <c r="AD460" s="227"/>
      <c r="AE460" s="227">
        <v>1.5</v>
      </c>
      <c r="AF460" s="102">
        <v>1</v>
      </c>
      <c r="AG460" s="208">
        <v>99210</v>
      </c>
      <c r="AH460" s="208"/>
      <c r="AI460" s="208"/>
      <c r="AJ460" s="227">
        <f t="shared" ref="AJ460:AJ467" si="105">AG460+AH460+AI460</f>
        <v>99210</v>
      </c>
    </row>
    <row r="461" spans="1:36" x14ac:dyDescent="0.25">
      <c r="A461" s="208">
        <v>3</v>
      </c>
      <c r="B461" s="1536" t="s">
        <v>5160</v>
      </c>
      <c r="C461" s="1534" t="s">
        <v>5012</v>
      </c>
      <c r="D461" s="227" t="s">
        <v>1</v>
      </c>
      <c r="E461" s="227" t="s">
        <v>1</v>
      </c>
      <c r="F461" s="227">
        <v>1</v>
      </c>
      <c r="G461" s="102">
        <v>1</v>
      </c>
      <c r="H461" s="208">
        <v>88312</v>
      </c>
      <c r="I461" s="208"/>
      <c r="J461" s="208"/>
      <c r="K461" s="227">
        <f t="shared" si="102"/>
        <v>88312</v>
      </c>
      <c r="L461" s="227">
        <v>1</v>
      </c>
      <c r="M461" s="102">
        <v>1</v>
      </c>
      <c r="N461" s="208">
        <v>88312</v>
      </c>
      <c r="O461" s="208"/>
      <c r="P461" s="208"/>
      <c r="Q461" s="227">
        <f t="shared" si="103"/>
        <v>88312</v>
      </c>
      <c r="R461" s="227">
        <f t="shared" si="101"/>
        <v>0</v>
      </c>
      <c r="S461" s="227">
        <f t="shared" si="101"/>
        <v>0</v>
      </c>
      <c r="T461" s="227">
        <f t="shared" si="101"/>
        <v>0</v>
      </c>
      <c r="U461" s="227">
        <f t="shared" si="101"/>
        <v>0</v>
      </c>
      <c r="V461" s="227">
        <f t="shared" ref="V461:V467" si="106">S461+T461+U461</f>
        <v>0</v>
      </c>
      <c r="W461" s="227" t="s">
        <v>1</v>
      </c>
      <c r="X461" s="227">
        <v>1</v>
      </c>
      <c r="Y461" s="102">
        <v>1</v>
      </c>
      <c r="Z461" s="208">
        <v>88312</v>
      </c>
      <c r="AA461" s="208"/>
      <c r="AB461" s="208"/>
      <c r="AC461" s="227">
        <f t="shared" si="104"/>
        <v>88312</v>
      </c>
      <c r="AD461" s="227"/>
      <c r="AE461" s="227">
        <v>1</v>
      </c>
      <c r="AF461" s="102">
        <v>1</v>
      </c>
      <c r="AG461" s="208">
        <v>88312</v>
      </c>
      <c r="AH461" s="208"/>
      <c r="AI461" s="208"/>
      <c r="AJ461" s="227">
        <f t="shared" si="105"/>
        <v>88312</v>
      </c>
    </row>
    <row r="462" spans="1:36" x14ac:dyDescent="0.25">
      <c r="A462" s="208">
        <v>4</v>
      </c>
      <c r="B462" s="1532" t="s">
        <v>5161</v>
      </c>
      <c r="C462" s="1528" t="s">
        <v>4926</v>
      </c>
      <c r="D462" s="227" t="s">
        <v>1</v>
      </c>
      <c r="E462" s="227" t="s">
        <v>1</v>
      </c>
      <c r="F462" s="227">
        <v>1.25</v>
      </c>
      <c r="G462" s="102">
        <v>1</v>
      </c>
      <c r="H462" s="227">
        <v>82675</v>
      </c>
      <c r="I462" s="227"/>
      <c r="J462" s="227"/>
      <c r="K462" s="227">
        <f t="shared" si="102"/>
        <v>82675</v>
      </c>
      <c r="L462" s="227">
        <v>1.25</v>
      </c>
      <c r="M462" s="102">
        <v>1</v>
      </c>
      <c r="N462" s="227">
        <v>82675</v>
      </c>
      <c r="O462" s="227"/>
      <c r="P462" s="227"/>
      <c r="Q462" s="227">
        <f t="shared" si="103"/>
        <v>82675</v>
      </c>
      <c r="R462" s="227">
        <f t="shared" si="101"/>
        <v>0</v>
      </c>
      <c r="S462" s="227">
        <f t="shared" si="101"/>
        <v>0</v>
      </c>
      <c r="T462" s="227">
        <f t="shared" si="101"/>
        <v>0</v>
      </c>
      <c r="U462" s="227">
        <f t="shared" si="101"/>
        <v>0</v>
      </c>
      <c r="V462" s="227">
        <f t="shared" si="106"/>
        <v>0</v>
      </c>
      <c r="W462" s="227" t="s">
        <v>1</v>
      </c>
      <c r="X462" s="227">
        <v>1.25</v>
      </c>
      <c r="Y462" s="102">
        <v>1</v>
      </c>
      <c r="Z462" s="227">
        <v>82675</v>
      </c>
      <c r="AA462" s="227"/>
      <c r="AB462" s="227"/>
      <c r="AC462" s="227">
        <f t="shared" si="104"/>
        <v>82675</v>
      </c>
      <c r="AD462" s="227"/>
      <c r="AE462" s="227">
        <v>1.25</v>
      </c>
      <c r="AF462" s="102">
        <v>1</v>
      </c>
      <c r="AG462" s="227">
        <v>82675</v>
      </c>
      <c r="AH462" s="227"/>
      <c r="AI462" s="227"/>
      <c r="AJ462" s="227">
        <f t="shared" si="105"/>
        <v>82675</v>
      </c>
    </row>
    <row r="463" spans="1:36" x14ac:dyDescent="0.25">
      <c r="A463" s="208">
        <v>5</v>
      </c>
      <c r="B463" s="1532" t="s">
        <v>5162</v>
      </c>
      <c r="C463" s="1534" t="s">
        <v>4930</v>
      </c>
      <c r="D463" s="227" t="s">
        <v>1</v>
      </c>
      <c r="E463" s="227" t="s">
        <v>1</v>
      </c>
      <c r="F463" s="227">
        <v>1.6</v>
      </c>
      <c r="G463" s="102">
        <v>1</v>
      </c>
      <c r="H463" s="227">
        <v>105824</v>
      </c>
      <c r="I463" s="227"/>
      <c r="J463" s="227"/>
      <c r="K463" s="227">
        <f t="shared" si="102"/>
        <v>105824</v>
      </c>
      <c r="L463" s="227">
        <v>1.6</v>
      </c>
      <c r="M463" s="102">
        <v>1</v>
      </c>
      <c r="N463" s="227">
        <v>105824</v>
      </c>
      <c r="O463" s="227"/>
      <c r="P463" s="227"/>
      <c r="Q463" s="227">
        <f t="shared" si="103"/>
        <v>105824</v>
      </c>
      <c r="R463" s="227">
        <f t="shared" si="101"/>
        <v>0</v>
      </c>
      <c r="S463" s="227">
        <f t="shared" si="101"/>
        <v>0</v>
      </c>
      <c r="T463" s="227">
        <f t="shared" si="101"/>
        <v>0</v>
      </c>
      <c r="U463" s="227">
        <f t="shared" si="101"/>
        <v>0</v>
      </c>
      <c r="V463" s="227">
        <f t="shared" si="106"/>
        <v>0</v>
      </c>
      <c r="W463" s="227" t="s">
        <v>1</v>
      </c>
      <c r="X463" s="227">
        <v>1.6</v>
      </c>
      <c r="Y463" s="102">
        <v>1</v>
      </c>
      <c r="Z463" s="227">
        <v>105824</v>
      </c>
      <c r="AA463" s="227"/>
      <c r="AB463" s="227"/>
      <c r="AC463" s="227">
        <f t="shared" si="104"/>
        <v>105824</v>
      </c>
      <c r="AD463" s="227"/>
      <c r="AE463" s="227">
        <v>1.6</v>
      </c>
      <c r="AF463" s="102">
        <v>1</v>
      </c>
      <c r="AG463" s="227">
        <v>105824</v>
      </c>
      <c r="AH463" s="227"/>
      <c r="AI463" s="227"/>
      <c r="AJ463" s="227">
        <f t="shared" si="105"/>
        <v>105824</v>
      </c>
    </row>
    <row r="464" spans="1:36" x14ac:dyDescent="0.25">
      <c r="A464" s="208">
        <v>6</v>
      </c>
      <c r="B464" s="1532" t="s">
        <v>5163</v>
      </c>
      <c r="C464" s="1528" t="s">
        <v>4935</v>
      </c>
      <c r="D464" s="227" t="s">
        <v>1</v>
      </c>
      <c r="E464" s="227" t="s">
        <v>1</v>
      </c>
      <c r="F464" s="227">
        <v>1.5</v>
      </c>
      <c r="G464" s="102">
        <v>1</v>
      </c>
      <c r="H464" s="227">
        <v>99210</v>
      </c>
      <c r="I464" s="227"/>
      <c r="J464" s="227"/>
      <c r="K464" s="227">
        <f t="shared" si="102"/>
        <v>99210</v>
      </c>
      <c r="L464" s="227">
        <v>1.5</v>
      </c>
      <c r="M464" s="102">
        <v>1</v>
      </c>
      <c r="N464" s="227">
        <v>99210</v>
      </c>
      <c r="O464" s="227"/>
      <c r="P464" s="227"/>
      <c r="Q464" s="227">
        <f t="shared" si="103"/>
        <v>99210</v>
      </c>
      <c r="R464" s="227">
        <f t="shared" si="101"/>
        <v>0</v>
      </c>
      <c r="S464" s="227">
        <f t="shared" si="101"/>
        <v>0</v>
      </c>
      <c r="T464" s="227">
        <f t="shared" si="101"/>
        <v>0</v>
      </c>
      <c r="U464" s="227">
        <f t="shared" si="101"/>
        <v>0</v>
      </c>
      <c r="V464" s="227">
        <f t="shared" si="106"/>
        <v>0</v>
      </c>
      <c r="W464" s="227" t="s">
        <v>1</v>
      </c>
      <c r="X464" s="227">
        <v>1.5</v>
      </c>
      <c r="Y464" s="102">
        <v>1</v>
      </c>
      <c r="Z464" s="227">
        <v>99210</v>
      </c>
      <c r="AA464" s="227"/>
      <c r="AB464" s="227"/>
      <c r="AC464" s="227">
        <f t="shared" si="104"/>
        <v>99210</v>
      </c>
      <c r="AD464" s="227"/>
      <c r="AE464" s="227">
        <v>1.5</v>
      </c>
      <c r="AF464" s="102">
        <v>1</v>
      </c>
      <c r="AG464" s="227">
        <v>99210</v>
      </c>
      <c r="AH464" s="227"/>
      <c r="AI464" s="227"/>
      <c r="AJ464" s="227">
        <f t="shared" si="105"/>
        <v>99210</v>
      </c>
    </row>
    <row r="465" spans="1:36" x14ac:dyDescent="0.25">
      <c r="A465" s="208">
        <v>7</v>
      </c>
      <c r="B465" s="1536" t="s">
        <v>5164</v>
      </c>
      <c r="C465" s="1528" t="s">
        <v>4947</v>
      </c>
      <c r="D465" s="227" t="s">
        <v>1</v>
      </c>
      <c r="E465" s="227" t="s">
        <v>1</v>
      </c>
      <c r="F465" s="227">
        <v>1</v>
      </c>
      <c r="G465" s="102">
        <v>1</v>
      </c>
      <c r="H465" s="227">
        <v>88312</v>
      </c>
      <c r="I465" s="227"/>
      <c r="J465" s="227"/>
      <c r="K465" s="227">
        <f t="shared" si="102"/>
        <v>88312</v>
      </c>
      <c r="L465" s="227">
        <v>1</v>
      </c>
      <c r="M465" s="102">
        <v>1</v>
      </c>
      <c r="N465" s="227">
        <v>88312</v>
      </c>
      <c r="O465" s="227"/>
      <c r="P465" s="227"/>
      <c r="Q465" s="227">
        <f t="shared" si="103"/>
        <v>88312</v>
      </c>
      <c r="R465" s="227">
        <f t="shared" si="101"/>
        <v>0</v>
      </c>
      <c r="S465" s="227">
        <f t="shared" si="101"/>
        <v>0</v>
      </c>
      <c r="T465" s="227">
        <f t="shared" si="101"/>
        <v>0</v>
      </c>
      <c r="U465" s="227">
        <f t="shared" si="101"/>
        <v>0</v>
      </c>
      <c r="V465" s="227">
        <f t="shared" si="106"/>
        <v>0</v>
      </c>
      <c r="W465" s="227" t="s">
        <v>1</v>
      </c>
      <c r="X465" s="227">
        <v>1</v>
      </c>
      <c r="Y465" s="102">
        <v>1</v>
      </c>
      <c r="Z465" s="227">
        <v>88312</v>
      </c>
      <c r="AA465" s="227"/>
      <c r="AB465" s="227"/>
      <c r="AC465" s="227">
        <f t="shared" si="104"/>
        <v>88312</v>
      </c>
      <c r="AD465" s="227"/>
      <c r="AE465" s="227">
        <v>1</v>
      </c>
      <c r="AF465" s="102">
        <v>1</v>
      </c>
      <c r="AG465" s="227">
        <v>88312</v>
      </c>
      <c r="AH465" s="227"/>
      <c r="AI465" s="227"/>
      <c r="AJ465" s="227">
        <f t="shared" si="105"/>
        <v>88312</v>
      </c>
    </row>
    <row r="466" spans="1:36" x14ac:dyDescent="0.25">
      <c r="A466" s="208">
        <v>8</v>
      </c>
      <c r="B466" s="1532" t="s">
        <v>5165</v>
      </c>
      <c r="C466" s="1534" t="s">
        <v>4947</v>
      </c>
      <c r="D466" s="227" t="s">
        <v>1</v>
      </c>
      <c r="E466" s="227" t="s">
        <v>1</v>
      </c>
      <c r="F466" s="227">
        <v>1</v>
      </c>
      <c r="G466" s="102">
        <v>1</v>
      </c>
      <c r="H466" s="227">
        <v>88312</v>
      </c>
      <c r="I466" s="227"/>
      <c r="J466" s="227"/>
      <c r="K466" s="227">
        <f t="shared" si="102"/>
        <v>88312</v>
      </c>
      <c r="L466" s="227">
        <v>1</v>
      </c>
      <c r="M466" s="102">
        <v>1</v>
      </c>
      <c r="N466" s="227">
        <v>88312</v>
      </c>
      <c r="O466" s="227"/>
      <c r="P466" s="227"/>
      <c r="Q466" s="227">
        <f t="shared" si="103"/>
        <v>88312</v>
      </c>
      <c r="R466" s="227">
        <f t="shared" si="101"/>
        <v>0</v>
      </c>
      <c r="S466" s="227">
        <f t="shared" si="101"/>
        <v>0</v>
      </c>
      <c r="T466" s="227">
        <f t="shared" si="101"/>
        <v>0</v>
      </c>
      <c r="U466" s="227">
        <f t="shared" si="101"/>
        <v>0</v>
      </c>
      <c r="V466" s="227">
        <f t="shared" si="106"/>
        <v>0</v>
      </c>
      <c r="W466" s="227" t="s">
        <v>1</v>
      </c>
      <c r="X466" s="227">
        <v>1</v>
      </c>
      <c r="Y466" s="102">
        <v>1</v>
      </c>
      <c r="Z466" s="227">
        <v>88312</v>
      </c>
      <c r="AA466" s="227"/>
      <c r="AB466" s="227"/>
      <c r="AC466" s="227">
        <f t="shared" si="104"/>
        <v>88312</v>
      </c>
      <c r="AD466" s="227"/>
      <c r="AE466" s="227">
        <v>1</v>
      </c>
      <c r="AF466" s="102">
        <v>1</v>
      </c>
      <c r="AG466" s="227">
        <v>88312</v>
      </c>
      <c r="AH466" s="227"/>
      <c r="AI466" s="227"/>
      <c r="AJ466" s="227">
        <f t="shared" si="105"/>
        <v>88312</v>
      </c>
    </row>
    <row r="467" spans="1:36" ht="27" x14ac:dyDescent="0.25">
      <c r="A467" s="208"/>
      <c r="B467" s="1532" t="s">
        <v>5166</v>
      </c>
      <c r="C467" s="1534"/>
      <c r="D467" s="227"/>
      <c r="E467" s="227"/>
      <c r="F467" s="227"/>
      <c r="G467" s="102"/>
      <c r="H467" s="227">
        <v>4000</v>
      </c>
      <c r="I467" s="227"/>
      <c r="J467" s="227"/>
      <c r="K467" s="227">
        <f t="shared" si="102"/>
        <v>4000</v>
      </c>
      <c r="L467" s="227"/>
      <c r="M467" s="102"/>
      <c r="N467" s="227">
        <v>4000</v>
      </c>
      <c r="O467" s="227"/>
      <c r="P467" s="227"/>
      <c r="Q467" s="227">
        <f t="shared" si="103"/>
        <v>4000</v>
      </c>
      <c r="R467" s="227">
        <f t="shared" si="101"/>
        <v>0</v>
      </c>
      <c r="S467" s="227">
        <f t="shared" si="101"/>
        <v>0</v>
      </c>
      <c r="T467" s="227">
        <f t="shared" si="101"/>
        <v>0</v>
      </c>
      <c r="U467" s="227">
        <f t="shared" si="101"/>
        <v>0</v>
      </c>
      <c r="V467" s="227">
        <f t="shared" si="106"/>
        <v>0</v>
      </c>
      <c r="W467" s="227" t="s">
        <v>1</v>
      </c>
      <c r="X467" s="227"/>
      <c r="Y467" s="102"/>
      <c r="Z467" s="227">
        <v>4000</v>
      </c>
      <c r="AA467" s="227"/>
      <c r="AB467" s="227"/>
      <c r="AC467" s="227">
        <f t="shared" si="104"/>
        <v>4000</v>
      </c>
      <c r="AD467" s="227"/>
      <c r="AE467" s="227"/>
      <c r="AF467" s="102"/>
      <c r="AG467" s="227">
        <v>4000</v>
      </c>
      <c r="AH467" s="227"/>
      <c r="AI467" s="227"/>
      <c r="AJ467" s="227">
        <f t="shared" si="105"/>
        <v>4000</v>
      </c>
    </row>
    <row r="468" spans="1:36" x14ac:dyDescent="0.25">
      <c r="A468" s="208"/>
      <c r="B468" s="102"/>
      <c r="C468" s="227"/>
      <c r="D468" s="227"/>
      <c r="E468" s="227"/>
      <c r="F468" s="227"/>
      <c r="G468" s="102"/>
      <c r="H468" s="208"/>
      <c r="I468" s="208"/>
      <c r="J468" s="208"/>
      <c r="K468" s="227"/>
      <c r="L468" s="227"/>
      <c r="M468" s="102"/>
      <c r="N468" s="208"/>
      <c r="O468" s="208"/>
      <c r="P468" s="208"/>
      <c r="Q468" s="227"/>
      <c r="R468" s="227"/>
      <c r="S468" s="227"/>
      <c r="T468" s="227"/>
      <c r="U468" s="227"/>
      <c r="V468" s="227"/>
      <c r="W468" s="227"/>
      <c r="X468" s="227"/>
      <c r="Y468" s="102"/>
      <c r="Z468" s="208"/>
      <c r="AA468" s="208"/>
      <c r="AB468" s="208"/>
      <c r="AC468" s="227"/>
      <c r="AD468" s="227"/>
      <c r="AE468" s="227"/>
      <c r="AF468" s="102"/>
      <c r="AG468" s="208"/>
      <c r="AH468" s="208"/>
      <c r="AI468" s="208"/>
      <c r="AJ468" s="227"/>
    </row>
    <row r="469" spans="1:36" s="230" customFormat="1" ht="27" x14ac:dyDescent="0.25">
      <c r="A469" s="225"/>
      <c r="B469" s="233" t="s">
        <v>240</v>
      </c>
      <c r="C469" s="229" t="s">
        <v>1</v>
      </c>
      <c r="D469" s="229" t="s">
        <v>1</v>
      </c>
      <c r="E469" s="229" t="s">
        <v>1</v>
      </c>
      <c r="F469" s="229" t="s">
        <v>1</v>
      </c>
      <c r="G469" s="229">
        <f t="shared" ref="G469:AJ469" si="107">SUM(G459:G467)</f>
        <v>8</v>
      </c>
      <c r="H469" s="229">
        <f t="shared" si="107"/>
        <v>747130</v>
      </c>
      <c r="I469" s="229">
        <f t="shared" si="107"/>
        <v>0</v>
      </c>
      <c r="J469" s="229">
        <f t="shared" si="107"/>
        <v>0</v>
      </c>
      <c r="K469" s="229">
        <f t="shared" si="107"/>
        <v>747130</v>
      </c>
      <c r="L469" s="229"/>
      <c r="M469" s="229">
        <f t="shared" si="107"/>
        <v>8</v>
      </c>
      <c r="N469" s="229">
        <f t="shared" si="107"/>
        <v>747130</v>
      </c>
      <c r="O469" s="229">
        <f t="shared" si="107"/>
        <v>0</v>
      </c>
      <c r="P469" s="229">
        <f t="shared" si="107"/>
        <v>0</v>
      </c>
      <c r="Q469" s="229">
        <f t="shared" si="107"/>
        <v>747130</v>
      </c>
      <c r="R469" s="229">
        <f t="shared" si="107"/>
        <v>0</v>
      </c>
      <c r="S469" s="229">
        <f t="shared" si="107"/>
        <v>0</v>
      </c>
      <c r="T469" s="229">
        <f t="shared" si="107"/>
        <v>0</v>
      </c>
      <c r="U469" s="229">
        <f t="shared" si="107"/>
        <v>0</v>
      </c>
      <c r="V469" s="229">
        <f t="shared" si="107"/>
        <v>0</v>
      </c>
      <c r="W469" s="229">
        <f t="shared" si="107"/>
        <v>0</v>
      </c>
      <c r="X469" s="229"/>
      <c r="Y469" s="229">
        <f t="shared" si="107"/>
        <v>8</v>
      </c>
      <c r="Z469" s="229">
        <f t="shared" si="107"/>
        <v>747130</v>
      </c>
      <c r="AA469" s="229">
        <f t="shared" si="107"/>
        <v>0</v>
      </c>
      <c r="AB469" s="229">
        <f t="shared" si="107"/>
        <v>0</v>
      </c>
      <c r="AC469" s="229">
        <f t="shared" si="107"/>
        <v>747130</v>
      </c>
      <c r="AD469" s="229">
        <f t="shared" si="107"/>
        <v>0</v>
      </c>
      <c r="AE469" s="229">
        <f t="shared" si="107"/>
        <v>9.85</v>
      </c>
      <c r="AF469" s="229">
        <f t="shared" si="107"/>
        <v>8</v>
      </c>
      <c r="AG469" s="229">
        <f t="shared" si="107"/>
        <v>747130</v>
      </c>
      <c r="AH469" s="229">
        <f t="shared" si="107"/>
        <v>0</v>
      </c>
      <c r="AI469" s="229">
        <f t="shared" si="107"/>
        <v>0</v>
      </c>
      <c r="AJ469" s="229">
        <f t="shared" si="107"/>
        <v>747130</v>
      </c>
    </row>
    <row r="472" spans="1:36" ht="16.5" x14ac:dyDescent="0.3">
      <c r="A472" s="30"/>
      <c r="B472" s="217" t="s">
        <v>1601</v>
      </c>
      <c r="C472" s="31"/>
      <c r="D472" s="31"/>
      <c r="E472" s="31"/>
      <c r="F472" s="31"/>
      <c r="G472" s="31"/>
      <c r="H472" s="31"/>
      <c r="I472" s="3"/>
      <c r="J472" s="134"/>
      <c r="K472" s="134"/>
      <c r="L472" s="134"/>
      <c r="M472" s="31"/>
      <c r="N472" s="134"/>
      <c r="O472" s="30"/>
      <c r="P472" s="133" t="s">
        <v>254</v>
      </c>
      <c r="Q472" s="31"/>
      <c r="R472" s="134"/>
      <c r="S472" s="31"/>
      <c r="T472" s="134"/>
      <c r="U472" s="31"/>
      <c r="V472" s="134"/>
      <c r="W472" s="180"/>
      <c r="X472" s="180"/>
      <c r="Y472" s="180"/>
      <c r="Z472" s="180"/>
      <c r="AA472" s="3"/>
      <c r="AB472" s="22"/>
      <c r="AC472" s="22"/>
      <c r="AD472" s="180"/>
      <c r="AE472" s="180"/>
      <c r="AF472" s="180"/>
      <c r="AG472" s="180"/>
      <c r="AH472" s="3"/>
      <c r="AI472" s="134"/>
      <c r="AJ472" s="134"/>
    </row>
    <row r="473" spans="1:36" ht="14.25" thickBot="1" x14ac:dyDescent="0.3">
      <c r="A473" s="30"/>
      <c r="B473" s="1507"/>
      <c r="C473" s="177"/>
      <c r="D473" s="177"/>
      <c r="E473" s="177"/>
      <c r="F473" s="177"/>
      <c r="G473" s="1507"/>
      <c r="H473" s="177"/>
      <c r="I473" s="178"/>
      <c r="J473" s="9"/>
      <c r="K473" s="178"/>
      <c r="L473" s="178"/>
      <c r="M473" s="218"/>
      <c r="N473" s="219"/>
      <c r="P473" s="1523" t="s">
        <v>28</v>
      </c>
      <c r="Q473" s="148"/>
      <c r="R473" s="148"/>
      <c r="S473" s="148"/>
      <c r="T473" s="148"/>
      <c r="U473" s="148"/>
      <c r="V473" s="148"/>
      <c r="W473" s="9"/>
      <c r="X473" s="9"/>
      <c r="Y473" s="1509"/>
      <c r="Z473" s="9"/>
      <c r="AA473" s="178"/>
      <c r="AB473" s="9"/>
      <c r="AC473" s="178"/>
      <c r="AD473" s="9"/>
      <c r="AE473" s="9"/>
      <c r="AF473" s="1509"/>
      <c r="AG473" s="9"/>
      <c r="AH473" s="178"/>
      <c r="AI473" s="9"/>
      <c r="AJ473" s="178"/>
    </row>
    <row r="474" spans="1:36" s="181" customFormat="1" ht="33" customHeight="1" x14ac:dyDescent="0.25">
      <c r="A474" s="30"/>
      <c r="B474" s="1886" t="s">
        <v>5167</v>
      </c>
      <c r="C474" s="1886"/>
      <c r="D474" s="1886"/>
      <c r="E474" s="1886"/>
      <c r="F474" s="1886"/>
      <c r="G474" s="1886"/>
      <c r="H474" s="1886"/>
      <c r="I474" s="31"/>
      <c r="J474" s="31"/>
      <c r="K474" s="180"/>
      <c r="L474" s="180"/>
      <c r="M474" s="34"/>
      <c r="N474" s="180"/>
      <c r="O474" s="31"/>
      <c r="P474" s="41" t="s">
        <v>228</v>
      </c>
      <c r="Q474" s="34"/>
      <c r="R474" s="180"/>
      <c r="S474" s="34"/>
      <c r="T474" s="180"/>
      <c r="U474" s="34"/>
      <c r="V474" s="180"/>
      <c r="W474" s="134"/>
      <c r="X474" s="31"/>
      <c r="Y474" s="179"/>
      <c r="Z474" s="31"/>
      <c r="AA474" s="31"/>
      <c r="AB474" s="31"/>
      <c r="AC474" s="180"/>
      <c r="AD474" s="134"/>
      <c r="AE474" s="31"/>
      <c r="AF474" s="179"/>
      <c r="AG474" s="31"/>
      <c r="AH474" s="31"/>
      <c r="AI474" s="31"/>
      <c r="AJ474" s="180"/>
    </row>
    <row r="475" spans="1:36" s="333" customFormat="1" ht="14.25" x14ac:dyDescent="0.25">
      <c r="A475" s="257"/>
      <c r="B475" s="330"/>
      <c r="C475" s="331"/>
      <c r="D475" s="332"/>
      <c r="E475" s="332"/>
      <c r="F475" s="332"/>
      <c r="G475" s="1510" t="s">
        <v>424</v>
      </c>
      <c r="H475" s="332"/>
      <c r="I475" s="332"/>
      <c r="J475" s="332"/>
      <c r="K475" s="332"/>
      <c r="L475" s="331"/>
      <c r="M475" s="1872" t="s">
        <v>392</v>
      </c>
      <c r="N475" s="1872"/>
      <c r="O475" s="1872"/>
      <c r="P475" s="1872"/>
      <c r="Q475" s="1888"/>
      <c r="R475" s="1889" t="s">
        <v>229</v>
      </c>
      <c r="S475" s="1872"/>
      <c r="T475" s="1872"/>
      <c r="U475" s="1872"/>
      <c r="V475" s="1888"/>
      <c r="W475" s="331"/>
      <c r="X475" s="332"/>
      <c r="Y475" s="1510" t="s">
        <v>465</v>
      </c>
      <c r="Z475" s="332"/>
      <c r="AA475" s="332"/>
      <c r="AB475" s="332"/>
      <c r="AC475" s="449"/>
      <c r="AD475" s="331"/>
      <c r="AE475" s="332"/>
      <c r="AF475" s="1510" t="s">
        <v>1686</v>
      </c>
      <c r="AG475" s="332"/>
      <c r="AH475" s="332"/>
      <c r="AI475" s="332"/>
      <c r="AJ475" s="449"/>
    </row>
    <row r="476" spans="1:36" s="181" customFormat="1" ht="93.75" x14ac:dyDescent="0.25">
      <c r="A476" s="224" t="s">
        <v>114</v>
      </c>
      <c r="B476" s="1511" t="s">
        <v>231</v>
      </c>
      <c r="C476" s="1511" t="s">
        <v>232</v>
      </c>
      <c r="D476" s="1511" t="s">
        <v>233</v>
      </c>
      <c r="E476" s="1511" t="s">
        <v>234</v>
      </c>
      <c r="F476" s="528" t="s">
        <v>426</v>
      </c>
      <c r="G476" s="1511" t="s">
        <v>223</v>
      </c>
      <c r="H476" s="289" t="s">
        <v>334</v>
      </c>
      <c r="I476" s="1511" t="s">
        <v>235</v>
      </c>
      <c r="J476" s="1511" t="s">
        <v>236</v>
      </c>
      <c r="K476" s="1511" t="s">
        <v>237</v>
      </c>
      <c r="L476" s="528" t="s">
        <v>396</v>
      </c>
      <c r="M476" s="1511" t="s">
        <v>223</v>
      </c>
      <c r="N476" s="1511" t="s">
        <v>298</v>
      </c>
      <c r="O476" s="1511" t="s">
        <v>235</v>
      </c>
      <c r="P476" s="1511" t="s">
        <v>236</v>
      </c>
      <c r="Q476" s="1511" t="s">
        <v>313</v>
      </c>
      <c r="R476" s="1511" t="s">
        <v>223</v>
      </c>
      <c r="S476" s="1511" t="s">
        <v>298</v>
      </c>
      <c r="T476" s="1511" t="s">
        <v>235</v>
      </c>
      <c r="U476" s="1511" t="s">
        <v>236</v>
      </c>
      <c r="V476" s="1511" t="s">
        <v>314</v>
      </c>
      <c r="W476" s="1511" t="s">
        <v>234</v>
      </c>
      <c r="X476" s="528" t="s">
        <v>474</v>
      </c>
      <c r="Y476" s="1511" t="s">
        <v>223</v>
      </c>
      <c r="Z476" s="1511" t="s">
        <v>253</v>
      </c>
      <c r="AA476" s="1511" t="s">
        <v>235</v>
      </c>
      <c r="AB476" s="1511" t="s">
        <v>236</v>
      </c>
      <c r="AC476" s="1511" t="s">
        <v>270</v>
      </c>
      <c r="AD476" s="1511" t="s">
        <v>234</v>
      </c>
      <c r="AE476" s="528" t="s">
        <v>4618</v>
      </c>
      <c r="AF476" s="1511" t="s">
        <v>223</v>
      </c>
      <c r="AG476" s="1511" t="s">
        <v>253</v>
      </c>
      <c r="AH476" s="1511" t="s">
        <v>235</v>
      </c>
      <c r="AI476" s="1511" t="s">
        <v>236</v>
      </c>
      <c r="AJ476" s="1511" t="s">
        <v>270</v>
      </c>
    </row>
    <row r="477" spans="1:36" s="35" customFormat="1" ht="12.75" x14ac:dyDescent="0.25">
      <c r="A477" s="123">
        <v>1</v>
      </c>
      <c r="B477" s="123">
        <v>2</v>
      </c>
      <c r="C477" s="123">
        <v>3</v>
      </c>
      <c r="D477" s="123">
        <v>4</v>
      </c>
      <c r="E477" s="123">
        <v>5</v>
      </c>
      <c r="F477" s="123">
        <v>6</v>
      </c>
      <c r="G477" s="123">
        <v>7</v>
      </c>
      <c r="H477" s="123">
        <v>8</v>
      </c>
      <c r="I477" s="123">
        <v>9</v>
      </c>
      <c r="J477" s="123">
        <v>10</v>
      </c>
      <c r="K477" s="123">
        <v>11</v>
      </c>
      <c r="L477" s="123">
        <v>12</v>
      </c>
      <c r="M477" s="123">
        <v>13</v>
      </c>
      <c r="N477" s="123">
        <v>14</v>
      </c>
      <c r="O477" s="123">
        <v>15</v>
      </c>
      <c r="P477" s="123">
        <v>16</v>
      </c>
      <c r="Q477" s="123">
        <v>17</v>
      </c>
      <c r="R477" s="123">
        <v>18</v>
      </c>
      <c r="S477" s="123">
        <v>19</v>
      </c>
      <c r="T477" s="123">
        <v>20</v>
      </c>
      <c r="U477" s="123">
        <v>21</v>
      </c>
      <c r="V477" s="123">
        <v>22</v>
      </c>
      <c r="W477" s="123">
        <v>23</v>
      </c>
      <c r="X477" s="123">
        <v>24</v>
      </c>
      <c r="Y477" s="123">
        <v>25</v>
      </c>
      <c r="Z477" s="123">
        <v>26</v>
      </c>
      <c r="AA477" s="123">
        <v>27</v>
      </c>
      <c r="AB477" s="123">
        <v>28</v>
      </c>
      <c r="AC477" s="123">
        <v>29</v>
      </c>
      <c r="AD477" s="123">
        <v>30</v>
      </c>
      <c r="AE477" s="123">
        <v>31</v>
      </c>
      <c r="AF477" s="123">
        <v>32</v>
      </c>
      <c r="AG477" s="123">
        <v>33</v>
      </c>
      <c r="AH477" s="123">
        <v>34</v>
      </c>
      <c r="AI477" s="123">
        <v>35</v>
      </c>
      <c r="AJ477" s="123">
        <v>36</v>
      </c>
    </row>
    <row r="478" spans="1:36" ht="14.25" x14ac:dyDescent="0.25">
      <c r="A478" s="225" t="s">
        <v>3</v>
      </c>
      <c r="B478" s="226" t="s">
        <v>244</v>
      </c>
      <c r="C478" s="227"/>
      <c r="D478" s="227"/>
      <c r="E478" s="227"/>
      <c r="F478" s="227"/>
      <c r="G478" s="226"/>
      <c r="H478" s="227"/>
      <c r="I478" s="227"/>
      <c r="J478" s="227"/>
      <c r="K478" s="227"/>
      <c r="L478" s="227"/>
      <c r="M478" s="226"/>
      <c r="N478" s="227"/>
      <c r="O478" s="227"/>
      <c r="P478" s="227"/>
      <c r="Q478" s="226"/>
      <c r="R478" s="227"/>
      <c r="S478" s="226"/>
      <c r="T478" s="227"/>
      <c r="U478" s="106"/>
      <c r="V478" s="106"/>
      <c r="W478" s="227"/>
      <c r="X478" s="227"/>
      <c r="Y478" s="226"/>
      <c r="Z478" s="227"/>
      <c r="AA478" s="227"/>
      <c r="AB478" s="227"/>
      <c r="AC478" s="227"/>
      <c r="AD478" s="227"/>
      <c r="AE478" s="227"/>
      <c r="AF478" s="226"/>
      <c r="AG478" s="227"/>
      <c r="AH478" s="227"/>
      <c r="AI478" s="227"/>
      <c r="AJ478" s="227"/>
    </row>
    <row r="479" spans="1:36" x14ac:dyDescent="0.25">
      <c r="A479" s="208"/>
      <c r="B479" s="191" t="s">
        <v>126</v>
      </c>
      <c r="C479" s="227"/>
      <c r="D479" s="227"/>
      <c r="E479" s="227"/>
      <c r="F479" s="227"/>
      <c r="G479" s="191"/>
      <c r="H479" s="191"/>
      <c r="I479" s="191"/>
      <c r="J479" s="191"/>
      <c r="K479" s="191"/>
      <c r="L479" s="227"/>
      <c r="M479" s="191"/>
      <c r="N479" s="191"/>
      <c r="O479" s="191"/>
      <c r="P479" s="191"/>
      <c r="Q479" s="191"/>
      <c r="R479" s="191"/>
      <c r="S479" s="191"/>
      <c r="T479" s="191"/>
      <c r="U479" s="106"/>
      <c r="V479" s="106"/>
      <c r="W479" s="227"/>
      <c r="X479" s="227"/>
      <c r="Y479" s="191"/>
      <c r="Z479" s="191"/>
      <c r="AA479" s="191"/>
      <c r="AB479" s="191"/>
      <c r="AC479" s="191"/>
      <c r="AD479" s="227"/>
      <c r="AE479" s="227"/>
      <c r="AF479" s="191"/>
      <c r="AG479" s="191"/>
      <c r="AH479" s="191"/>
      <c r="AI479" s="191"/>
      <c r="AJ479" s="191"/>
    </row>
    <row r="480" spans="1:36" ht="38.25" x14ac:dyDescent="0.25">
      <c r="A480" s="208"/>
      <c r="B480" s="124" t="s">
        <v>238</v>
      </c>
      <c r="C480" s="227"/>
      <c r="D480" s="227"/>
      <c r="E480" s="227"/>
      <c r="F480" s="227"/>
      <c r="G480" s="191"/>
      <c r="H480" s="191"/>
      <c r="I480" s="191"/>
      <c r="J480" s="191"/>
      <c r="K480" s="191"/>
      <c r="L480" s="227"/>
      <c r="M480" s="191"/>
      <c r="N480" s="191"/>
      <c r="O480" s="191"/>
      <c r="P480" s="191"/>
      <c r="Q480" s="191"/>
      <c r="R480" s="191"/>
      <c r="S480" s="191"/>
      <c r="T480" s="191"/>
      <c r="U480" s="106"/>
      <c r="V480" s="106"/>
      <c r="W480" s="227"/>
      <c r="X480" s="227"/>
      <c r="Y480" s="191"/>
      <c r="Z480" s="191"/>
      <c r="AA480" s="191"/>
      <c r="AB480" s="191"/>
      <c r="AC480" s="191"/>
      <c r="AD480" s="227"/>
      <c r="AE480" s="227"/>
      <c r="AF480" s="191"/>
      <c r="AG480" s="191"/>
      <c r="AH480" s="191"/>
      <c r="AI480" s="191"/>
      <c r="AJ480" s="191"/>
    </row>
    <row r="481" spans="1:36" x14ac:dyDescent="0.25">
      <c r="A481" s="208"/>
      <c r="B481" s="191" t="s">
        <v>239</v>
      </c>
      <c r="C481" s="227"/>
      <c r="D481" s="227"/>
      <c r="E481" s="227"/>
      <c r="F481" s="227"/>
      <c r="G481" s="191"/>
      <c r="H481" s="191"/>
      <c r="I481" s="191"/>
      <c r="J481" s="191"/>
      <c r="K481" s="191"/>
      <c r="L481" s="227"/>
      <c r="M481" s="191"/>
      <c r="N481" s="191"/>
      <c r="O481" s="191"/>
      <c r="P481" s="191"/>
      <c r="Q481" s="191"/>
      <c r="R481" s="191"/>
      <c r="S481" s="191"/>
      <c r="T481" s="191"/>
      <c r="U481" s="106"/>
      <c r="V481" s="106"/>
      <c r="W481" s="227"/>
      <c r="X481" s="227"/>
      <c r="Y481" s="191"/>
      <c r="Z481" s="191"/>
      <c r="AA481" s="191"/>
      <c r="AB481" s="191"/>
      <c r="AC481" s="191"/>
      <c r="AD481" s="227"/>
      <c r="AE481" s="227"/>
      <c r="AF481" s="191"/>
      <c r="AG481" s="191"/>
      <c r="AH481" s="191"/>
      <c r="AI481" s="191"/>
      <c r="AJ481" s="191"/>
    </row>
    <row r="482" spans="1:36" ht="17.25" x14ac:dyDescent="0.25">
      <c r="A482" s="208">
        <v>1</v>
      </c>
      <c r="B482" s="124" t="s">
        <v>5168</v>
      </c>
      <c r="C482" s="1524" t="s">
        <v>100</v>
      </c>
      <c r="D482" s="1525" t="s">
        <v>4752</v>
      </c>
      <c r="E482" s="1531">
        <v>3</v>
      </c>
      <c r="F482" s="1560">
        <v>6.29</v>
      </c>
      <c r="G482" s="191">
        <v>1</v>
      </c>
      <c r="H482" s="191">
        <v>416020.6</v>
      </c>
      <c r="I482" s="191">
        <v>62403.09</v>
      </c>
      <c r="J482" s="191"/>
      <c r="K482" s="227">
        <f t="shared" ref="K482:K545" si="108">H482+I482+J482</f>
        <v>478423.68999999994</v>
      </c>
      <c r="L482" s="227">
        <v>6.09</v>
      </c>
      <c r="M482" s="191">
        <v>1</v>
      </c>
      <c r="N482" s="191">
        <v>402792.6</v>
      </c>
      <c r="O482" s="191">
        <v>60418.889999999992</v>
      </c>
      <c r="P482" s="191"/>
      <c r="Q482" s="227">
        <f t="shared" ref="Q482:Q545" si="109">N482+O482+P482</f>
        <v>463211.49</v>
      </c>
      <c r="R482" s="227">
        <f t="shared" ref="R482:U520" si="110">G482-M482</f>
        <v>0</v>
      </c>
      <c r="S482" s="227">
        <f t="shared" si="110"/>
        <v>13228</v>
      </c>
      <c r="T482" s="227">
        <f t="shared" si="110"/>
        <v>1984.2000000000044</v>
      </c>
      <c r="U482" s="227">
        <f t="shared" si="110"/>
        <v>0</v>
      </c>
      <c r="V482" s="227">
        <f t="shared" ref="V482:V545" si="111">S482+T482+U482</f>
        <v>15212.200000000004</v>
      </c>
      <c r="W482" s="1561">
        <v>4</v>
      </c>
      <c r="X482" s="1560">
        <v>6.5</v>
      </c>
      <c r="Y482" s="191">
        <v>1</v>
      </c>
      <c r="Z482" s="191">
        <v>429910</v>
      </c>
      <c r="AA482" s="191">
        <v>64486.5</v>
      </c>
      <c r="AB482" s="191"/>
      <c r="AC482" s="227">
        <f t="shared" ref="AC482:AC545" si="112">Z482+AA482+AB482</f>
        <v>494396.5</v>
      </c>
      <c r="AD482" s="1561">
        <v>5</v>
      </c>
      <c r="AE482" s="1560">
        <v>6.5</v>
      </c>
      <c r="AF482" s="191">
        <v>1</v>
      </c>
      <c r="AG482" s="191">
        <v>429910</v>
      </c>
      <c r="AH482" s="191">
        <v>64486.5</v>
      </c>
      <c r="AI482" s="191"/>
      <c r="AJ482" s="227">
        <f t="shared" ref="AJ482:AJ545" si="113">AG482+AH482+AI482</f>
        <v>494396.5</v>
      </c>
    </row>
    <row r="483" spans="1:36" ht="17.25" x14ac:dyDescent="0.25">
      <c r="A483" s="208">
        <v>2</v>
      </c>
      <c r="B483" s="124" t="s">
        <v>5169</v>
      </c>
      <c r="C483" s="1524" t="s">
        <v>101</v>
      </c>
      <c r="D483" s="1525" t="s">
        <v>4755</v>
      </c>
      <c r="E483" s="1531">
        <v>9</v>
      </c>
      <c r="F483" s="1560">
        <v>5.71</v>
      </c>
      <c r="G483" s="191">
        <v>1</v>
      </c>
      <c r="H483" s="191">
        <v>377659.4</v>
      </c>
      <c r="I483" s="191"/>
      <c r="J483" s="191"/>
      <c r="K483" s="227">
        <f t="shared" si="108"/>
        <v>377659.4</v>
      </c>
      <c r="L483" s="227">
        <v>5.71</v>
      </c>
      <c r="M483" s="191">
        <v>1</v>
      </c>
      <c r="N483" s="191">
        <v>377659.4</v>
      </c>
      <c r="O483" s="191"/>
      <c r="P483" s="191"/>
      <c r="Q483" s="227">
        <f t="shared" si="109"/>
        <v>377659.4</v>
      </c>
      <c r="R483" s="227">
        <f t="shared" si="110"/>
        <v>0</v>
      </c>
      <c r="S483" s="227">
        <f t="shared" si="110"/>
        <v>0</v>
      </c>
      <c r="T483" s="227">
        <f t="shared" si="110"/>
        <v>0</v>
      </c>
      <c r="U483" s="227">
        <f t="shared" si="110"/>
        <v>0</v>
      </c>
      <c r="V483" s="227">
        <f t="shared" si="111"/>
        <v>0</v>
      </c>
      <c r="W483" s="1561">
        <v>10</v>
      </c>
      <c r="X483" s="1560">
        <v>5.89</v>
      </c>
      <c r="Y483" s="191">
        <v>1</v>
      </c>
      <c r="Z483" s="191">
        <v>389564.6</v>
      </c>
      <c r="AA483" s="191"/>
      <c r="AB483" s="191"/>
      <c r="AC483" s="227">
        <f t="shared" si="112"/>
        <v>389564.6</v>
      </c>
      <c r="AD483" s="1561">
        <v>11</v>
      </c>
      <c r="AE483" s="1560">
        <v>5.89</v>
      </c>
      <c r="AF483" s="191">
        <v>1</v>
      </c>
      <c r="AG483" s="191">
        <v>389564.6</v>
      </c>
      <c r="AH483" s="191"/>
      <c r="AI483" s="191"/>
      <c r="AJ483" s="227">
        <f t="shared" si="113"/>
        <v>389564.6</v>
      </c>
    </row>
    <row r="484" spans="1:36" ht="17.25" x14ac:dyDescent="0.25">
      <c r="A484" s="208">
        <v>3</v>
      </c>
      <c r="B484" s="124" t="s">
        <v>5170</v>
      </c>
      <c r="C484" s="1524" t="s">
        <v>101</v>
      </c>
      <c r="D484" s="1525" t="s">
        <v>4755</v>
      </c>
      <c r="E484" s="1531">
        <v>1</v>
      </c>
      <c r="F484" s="1560">
        <v>4.8600000000000003</v>
      </c>
      <c r="G484" s="191">
        <v>1</v>
      </c>
      <c r="H484" s="191">
        <v>321440.40000000002</v>
      </c>
      <c r="I484" s="191"/>
      <c r="J484" s="191"/>
      <c r="K484" s="227">
        <f t="shared" si="108"/>
        <v>321440.40000000002</v>
      </c>
      <c r="L484" s="227">
        <v>4.7</v>
      </c>
      <c r="M484" s="191">
        <v>1</v>
      </c>
      <c r="N484" s="191">
        <v>310858</v>
      </c>
      <c r="O484" s="191"/>
      <c r="P484" s="191"/>
      <c r="Q484" s="227">
        <f t="shared" si="109"/>
        <v>310858</v>
      </c>
      <c r="R484" s="227">
        <f t="shared" si="110"/>
        <v>0</v>
      </c>
      <c r="S484" s="227">
        <f t="shared" si="110"/>
        <v>10582.400000000023</v>
      </c>
      <c r="T484" s="227">
        <f t="shared" si="110"/>
        <v>0</v>
      </c>
      <c r="U484" s="227">
        <f t="shared" si="110"/>
        <v>0</v>
      </c>
      <c r="V484" s="227">
        <f t="shared" si="111"/>
        <v>10582.400000000023</v>
      </c>
      <c r="W484" s="1561">
        <v>2</v>
      </c>
      <c r="X484" s="1560">
        <v>5.01</v>
      </c>
      <c r="Y484" s="191">
        <v>1</v>
      </c>
      <c r="Z484" s="191">
        <v>331361.39999999997</v>
      </c>
      <c r="AA484" s="191"/>
      <c r="AB484" s="191"/>
      <c r="AC484" s="227">
        <f t="shared" si="112"/>
        <v>331361.39999999997</v>
      </c>
      <c r="AD484" s="1561">
        <v>3</v>
      </c>
      <c r="AE484" s="1560">
        <v>5.18</v>
      </c>
      <c r="AF484" s="191">
        <v>1</v>
      </c>
      <c r="AG484" s="191">
        <v>342605.19999999995</v>
      </c>
      <c r="AH484" s="191"/>
      <c r="AI484" s="191"/>
      <c r="AJ484" s="227">
        <f t="shared" si="113"/>
        <v>342605.19999999995</v>
      </c>
    </row>
    <row r="485" spans="1:36" ht="25.5" x14ac:dyDescent="0.25">
      <c r="A485" s="208">
        <v>4</v>
      </c>
      <c r="B485" s="124" t="s">
        <v>5001</v>
      </c>
      <c r="C485" s="1524" t="s">
        <v>5171</v>
      </c>
      <c r="D485" s="1525" t="s">
        <v>4755</v>
      </c>
      <c r="E485" s="1531">
        <v>8</v>
      </c>
      <c r="F485" s="1560">
        <v>5.71</v>
      </c>
      <c r="G485" s="191">
        <v>1</v>
      </c>
      <c r="H485" s="191">
        <v>377659.4</v>
      </c>
      <c r="I485" s="191"/>
      <c r="J485" s="191"/>
      <c r="K485" s="227">
        <f t="shared" si="108"/>
        <v>377659.4</v>
      </c>
      <c r="L485" s="227">
        <v>5.52</v>
      </c>
      <c r="M485" s="191">
        <v>1</v>
      </c>
      <c r="N485" s="191">
        <v>365092.8</v>
      </c>
      <c r="O485" s="191"/>
      <c r="P485" s="191"/>
      <c r="Q485" s="227">
        <f t="shared" si="109"/>
        <v>365092.8</v>
      </c>
      <c r="R485" s="227">
        <f t="shared" si="110"/>
        <v>0</v>
      </c>
      <c r="S485" s="227">
        <f t="shared" si="110"/>
        <v>12566.600000000035</v>
      </c>
      <c r="T485" s="227">
        <f t="shared" si="110"/>
        <v>0</v>
      </c>
      <c r="U485" s="227">
        <f t="shared" si="110"/>
        <v>0</v>
      </c>
      <c r="V485" s="227">
        <f t="shared" si="111"/>
        <v>12566.600000000035</v>
      </c>
      <c r="W485" s="1561">
        <v>9</v>
      </c>
      <c r="X485" s="1560">
        <v>5.71</v>
      </c>
      <c r="Y485" s="191">
        <v>1</v>
      </c>
      <c r="Z485" s="191">
        <v>377659.4</v>
      </c>
      <c r="AA485" s="191"/>
      <c r="AB485" s="191"/>
      <c r="AC485" s="227">
        <f t="shared" si="112"/>
        <v>377659.4</v>
      </c>
      <c r="AD485" s="1561">
        <v>10</v>
      </c>
      <c r="AE485" s="1560">
        <v>5.89</v>
      </c>
      <c r="AF485" s="191">
        <v>1</v>
      </c>
      <c r="AG485" s="191">
        <v>389564.6</v>
      </c>
      <c r="AH485" s="191"/>
      <c r="AI485" s="191"/>
      <c r="AJ485" s="227">
        <f t="shared" si="113"/>
        <v>389564.6</v>
      </c>
    </row>
    <row r="486" spans="1:36" ht="25.5" x14ac:dyDescent="0.25">
      <c r="A486" s="208">
        <v>5</v>
      </c>
      <c r="B486" s="124" t="s">
        <v>5172</v>
      </c>
      <c r="C486" s="1524" t="s">
        <v>5171</v>
      </c>
      <c r="D486" s="1525" t="s">
        <v>4755</v>
      </c>
      <c r="E486" s="1531">
        <v>5</v>
      </c>
      <c r="F486" s="1560">
        <v>5.35</v>
      </c>
      <c r="G486" s="191">
        <v>1</v>
      </c>
      <c r="H486" s="191">
        <v>353849</v>
      </c>
      <c r="I486" s="191"/>
      <c r="J486" s="191"/>
      <c r="K486" s="227">
        <f t="shared" si="108"/>
        <v>353849</v>
      </c>
      <c r="L486" s="227">
        <v>5.35</v>
      </c>
      <c r="M486" s="191">
        <v>1</v>
      </c>
      <c r="N486" s="191">
        <v>353849</v>
      </c>
      <c r="O486" s="191"/>
      <c r="P486" s="191"/>
      <c r="Q486" s="227">
        <f t="shared" si="109"/>
        <v>353849</v>
      </c>
      <c r="R486" s="227">
        <f t="shared" si="110"/>
        <v>0</v>
      </c>
      <c r="S486" s="227">
        <f t="shared" si="110"/>
        <v>0</v>
      </c>
      <c r="T486" s="227">
        <f t="shared" si="110"/>
        <v>0</v>
      </c>
      <c r="U486" s="227">
        <f t="shared" si="110"/>
        <v>0</v>
      </c>
      <c r="V486" s="227">
        <f t="shared" si="111"/>
        <v>0</v>
      </c>
      <c r="W486" s="1561">
        <v>6</v>
      </c>
      <c r="X486" s="1560">
        <v>5.52</v>
      </c>
      <c r="Y486" s="191">
        <v>1</v>
      </c>
      <c r="Z486" s="191">
        <v>365092.8</v>
      </c>
      <c r="AA486" s="191"/>
      <c r="AB486" s="191"/>
      <c r="AC486" s="227">
        <f t="shared" si="112"/>
        <v>365092.8</v>
      </c>
      <c r="AD486" s="1561">
        <v>7</v>
      </c>
      <c r="AE486" s="1560">
        <v>5.52</v>
      </c>
      <c r="AF486" s="191">
        <v>1</v>
      </c>
      <c r="AG486" s="191">
        <v>365092.8</v>
      </c>
      <c r="AH486" s="191"/>
      <c r="AI486" s="191"/>
      <c r="AJ486" s="227">
        <f t="shared" si="113"/>
        <v>365092.8</v>
      </c>
    </row>
    <row r="487" spans="1:36" ht="25.5" x14ac:dyDescent="0.25">
      <c r="A487" s="208">
        <v>6</v>
      </c>
      <c r="B487" s="124" t="s">
        <v>5173</v>
      </c>
      <c r="C487" s="1524" t="s">
        <v>5171</v>
      </c>
      <c r="D487" s="1525" t="s">
        <v>4755</v>
      </c>
      <c r="E487" s="1531">
        <v>18</v>
      </c>
      <c r="F487" s="1560">
        <v>6.29</v>
      </c>
      <c r="G487" s="191">
        <v>1</v>
      </c>
      <c r="H487" s="191">
        <v>416020.6</v>
      </c>
      <c r="I487" s="191"/>
      <c r="J487" s="191"/>
      <c r="K487" s="227">
        <f t="shared" si="108"/>
        <v>416020.6</v>
      </c>
      <c r="L487" s="227">
        <v>6.29</v>
      </c>
      <c r="M487" s="191">
        <v>1</v>
      </c>
      <c r="N487" s="191">
        <v>416020.6</v>
      </c>
      <c r="O487" s="191"/>
      <c r="P487" s="191"/>
      <c r="Q487" s="227">
        <f t="shared" si="109"/>
        <v>416020.6</v>
      </c>
      <c r="R487" s="227">
        <f t="shared" si="110"/>
        <v>0</v>
      </c>
      <c r="S487" s="227">
        <f t="shared" si="110"/>
        <v>0</v>
      </c>
      <c r="T487" s="227">
        <f t="shared" si="110"/>
        <v>0</v>
      </c>
      <c r="U487" s="227">
        <f t="shared" si="110"/>
        <v>0</v>
      </c>
      <c r="V487" s="227">
        <f t="shared" si="111"/>
        <v>0</v>
      </c>
      <c r="W487" s="1561">
        <v>19</v>
      </c>
      <c r="X487" s="1560">
        <v>6.49</v>
      </c>
      <c r="Y487" s="191">
        <v>1</v>
      </c>
      <c r="Z487" s="191">
        <v>429248.60000000003</v>
      </c>
      <c r="AA487" s="191"/>
      <c r="AB487" s="191"/>
      <c r="AC487" s="227">
        <f t="shared" si="112"/>
        <v>429248.60000000003</v>
      </c>
      <c r="AD487" s="1561">
        <v>20</v>
      </c>
      <c r="AE487" s="1560">
        <v>6.49</v>
      </c>
      <c r="AF487" s="191">
        <v>1</v>
      </c>
      <c r="AG487" s="191">
        <v>429248.60000000003</v>
      </c>
      <c r="AH487" s="191"/>
      <c r="AI487" s="191"/>
      <c r="AJ487" s="227">
        <f t="shared" si="113"/>
        <v>429248.60000000003</v>
      </c>
    </row>
    <row r="488" spans="1:36" ht="25.5" x14ac:dyDescent="0.25">
      <c r="A488" s="208">
        <v>7</v>
      </c>
      <c r="B488" s="124" t="s">
        <v>5174</v>
      </c>
      <c r="C488" s="1524" t="s">
        <v>5171</v>
      </c>
      <c r="D488" s="1525" t="s">
        <v>4755</v>
      </c>
      <c r="E488" s="1531">
        <v>3</v>
      </c>
      <c r="F488" s="1560">
        <v>5.18</v>
      </c>
      <c r="G488" s="191">
        <v>1</v>
      </c>
      <c r="H488" s="191">
        <v>342605.19999999995</v>
      </c>
      <c r="I488" s="191"/>
      <c r="J488" s="191"/>
      <c r="K488" s="227">
        <f t="shared" si="108"/>
        <v>342605.19999999995</v>
      </c>
      <c r="L488" s="227">
        <v>5.01</v>
      </c>
      <c r="M488" s="191">
        <v>1</v>
      </c>
      <c r="N488" s="191">
        <v>331361.39999999997</v>
      </c>
      <c r="O488" s="191"/>
      <c r="P488" s="191"/>
      <c r="Q488" s="227">
        <f t="shared" si="109"/>
        <v>331361.39999999997</v>
      </c>
      <c r="R488" s="227">
        <f t="shared" si="110"/>
        <v>0</v>
      </c>
      <c r="S488" s="227">
        <f t="shared" si="110"/>
        <v>11243.799999999988</v>
      </c>
      <c r="T488" s="227">
        <f t="shared" si="110"/>
        <v>0</v>
      </c>
      <c r="U488" s="227">
        <f t="shared" si="110"/>
        <v>0</v>
      </c>
      <c r="V488" s="227">
        <f t="shared" si="111"/>
        <v>11243.799999999988</v>
      </c>
      <c r="W488" s="1561">
        <v>4</v>
      </c>
      <c r="X488" s="1560">
        <v>5.35</v>
      </c>
      <c r="Y488" s="191">
        <v>1</v>
      </c>
      <c r="Z488" s="191">
        <v>353849</v>
      </c>
      <c r="AA488" s="191"/>
      <c r="AB488" s="191"/>
      <c r="AC488" s="227">
        <f t="shared" si="112"/>
        <v>353849</v>
      </c>
      <c r="AD488" s="1561">
        <v>5</v>
      </c>
      <c r="AE488" s="1560">
        <v>5.35</v>
      </c>
      <c r="AF488" s="191">
        <v>1</v>
      </c>
      <c r="AG488" s="191">
        <v>353849</v>
      </c>
      <c r="AH488" s="191"/>
      <c r="AI488" s="191"/>
      <c r="AJ488" s="227">
        <f t="shared" si="113"/>
        <v>353849</v>
      </c>
    </row>
    <row r="489" spans="1:36" ht="25.5" x14ac:dyDescent="0.25">
      <c r="A489" s="208">
        <v>8</v>
      </c>
      <c r="B489" s="124" t="s">
        <v>5175</v>
      </c>
      <c r="C489" s="1524" t="s">
        <v>5171</v>
      </c>
      <c r="D489" s="1525" t="s">
        <v>4755</v>
      </c>
      <c r="E489" s="1531">
        <v>9</v>
      </c>
      <c r="F489" s="1560">
        <v>5.71</v>
      </c>
      <c r="G489" s="191">
        <v>1</v>
      </c>
      <c r="H489" s="191">
        <v>377659.4</v>
      </c>
      <c r="I489" s="191"/>
      <c r="J489" s="191"/>
      <c r="K489" s="227">
        <f t="shared" si="108"/>
        <v>377659.4</v>
      </c>
      <c r="L489" s="227">
        <v>5.71</v>
      </c>
      <c r="M489" s="191">
        <v>1</v>
      </c>
      <c r="N489" s="191">
        <v>377659.4</v>
      </c>
      <c r="O489" s="191"/>
      <c r="P489" s="191"/>
      <c r="Q489" s="227">
        <f t="shared" si="109"/>
        <v>377659.4</v>
      </c>
      <c r="R489" s="227">
        <f t="shared" si="110"/>
        <v>0</v>
      </c>
      <c r="S489" s="227">
        <f t="shared" si="110"/>
        <v>0</v>
      </c>
      <c r="T489" s="227">
        <f t="shared" si="110"/>
        <v>0</v>
      </c>
      <c r="U489" s="227">
        <f t="shared" si="110"/>
        <v>0</v>
      </c>
      <c r="V489" s="227">
        <f t="shared" si="111"/>
        <v>0</v>
      </c>
      <c r="W489" s="1561">
        <v>10</v>
      </c>
      <c r="X489" s="1560">
        <v>5.89</v>
      </c>
      <c r="Y489" s="191">
        <v>1</v>
      </c>
      <c r="Z489" s="191">
        <v>389564.6</v>
      </c>
      <c r="AA489" s="191"/>
      <c r="AB489" s="191"/>
      <c r="AC489" s="227">
        <f t="shared" si="112"/>
        <v>389564.6</v>
      </c>
      <c r="AD489" s="1561">
        <v>11</v>
      </c>
      <c r="AE489" s="1560">
        <v>5.89</v>
      </c>
      <c r="AF489" s="191">
        <v>1</v>
      </c>
      <c r="AG489" s="191">
        <v>389564.6</v>
      </c>
      <c r="AH489" s="191"/>
      <c r="AI489" s="191"/>
      <c r="AJ489" s="227">
        <f t="shared" si="113"/>
        <v>389564.6</v>
      </c>
    </row>
    <row r="490" spans="1:36" ht="25.5" x14ac:dyDescent="0.25">
      <c r="A490" s="208">
        <v>9</v>
      </c>
      <c r="B490" s="124" t="s">
        <v>1429</v>
      </c>
      <c r="C490" s="1524" t="s">
        <v>5171</v>
      </c>
      <c r="D490" s="1525" t="s">
        <v>4755</v>
      </c>
      <c r="E490" s="1531">
        <v>1</v>
      </c>
      <c r="F490" s="1560">
        <v>4.8600000000000003</v>
      </c>
      <c r="G490" s="191">
        <v>1</v>
      </c>
      <c r="H490" s="191">
        <v>321440.40000000002</v>
      </c>
      <c r="I490" s="191"/>
      <c r="J490" s="191"/>
      <c r="K490" s="227">
        <f t="shared" si="108"/>
        <v>321440.40000000002</v>
      </c>
      <c r="L490" s="227">
        <v>4.7</v>
      </c>
      <c r="M490" s="191">
        <v>1</v>
      </c>
      <c r="N490" s="191">
        <v>310858</v>
      </c>
      <c r="O490" s="191"/>
      <c r="P490" s="191"/>
      <c r="Q490" s="227">
        <f t="shared" si="109"/>
        <v>310858</v>
      </c>
      <c r="R490" s="227">
        <f t="shared" si="110"/>
        <v>0</v>
      </c>
      <c r="S490" s="227">
        <f t="shared" si="110"/>
        <v>10582.400000000023</v>
      </c>
      <c r="T490" s="227">
        <f t="shared" si="110"/>
        <v>0</v>
      </c>
      <c r="U490" s="227">
        <f t="shared" si="110"/>
        <v>0</v>
      </c>
      <c r="V490" s="227">
        <f t="shared" si="111"/>
        <v>10582.400000000023</v>
      </c>
      <c r="W490" s="1561">
        <v>2</v>
      </c>
      <c r="X490" s="1560">
        <v>5.01</v>
      </c>
      <c r="Y490" s="191">
        <v>1</v>
      </c>
      <c r="Z490" s="191">
        <v>331361.39999999997</v>
      </c>
      <c r="AA490" s="191"/>
      <c r="AB490" s="191"/>
      <c r="AC490" s="227">
        <f t="shared" si="112"/>
        <v>331361.39999999997</v>
      </c>
      <c r="AD490" s="1561">
        <v>3</v>
      </c>
      <c r="AE490" s="1560">
        <v>5.18</v>
      </c>
      <c r="AF490" s="191">
        <v>1</v>
      </c>
      <c r="AG490" s="191">
        <v>342605.19999999995</v>
      </c>
      <c r="AH490" s="191"/>
      <c r="AI490" s="191"/>
      <c r="AJ490" s="227">
        <f t="shared" si="113"/>
        <v>342605.19999999995</v>
      </c>
    </row>
    <row r="491" spans="1:36" ht="17.25" x14ac:dyDescent="0.25">
      <c r="A491" s="208">
        <v>10</v>
      </c>
      <c r="B491" s="124" t="s">
        <v>5176</v>
      </c>
      <c r="C491" s="1524" t="s">
        <v>4979</v>
      </c>
      <c r="D491" s="1525" t="s">
        <v>4768</v>
      </c>
      <c r="E491" s="1531">
        <v>1</v>
      </c>
      <c r="F491" s="1560">
        <v>1.73</v>
      </c>
      <c r="G491" s="191">
        <v>1</v>
      </c>
      <c r="H491" s="191">
        <v>114422.2</v>
      </c>
      <c r="I491" s="191"/>
      <c r="J491" s="191"/>
      <c r="K491" s="227">
        <f t="shared" si="108"/>
        <v>114422.2</v>
      </c>
      <c r="L491" s="227">
        <v>1.68</v>
      </c>
      <c r="M491" s="191">
        <v>1</v>
      </c>
      <c r="N491" s="191">
        <v>111115.2</v>
      </c>
      <c r="O491" s="191"/>
      <c r="P491" s="191"/>
      <c r="Q491" s="227">
        <f t="shared" si="109"/>
        <v>111115.2</v>
      </c>
      <c r="R491" s="227">
        <f t="shared" si="110"/>
        <v>0</v>
      </c>
      <c r="S491" s="227">
        <f t="shared" si="110"/>
        <v>3307</v>
      </c>
      <c r="T491" s="227">
        <f t="shared" si="110"/>
        <v>0</v>
      </c>
      <c r="U491" s="227">
        <f t="shared" si="110"/>
        <v>0</v>
      </c>
      <c r="V491" s="227">
        <f t="shared" si="111"/>
        <v>3307</v>
      </c>
      <c r="W491" s="1561">
        <v>2</v>
      </c>
      <c r="X491" s="1560">
        <v>1.79</v>
      </c>
      <c r="Y491" s="191">
        <v>1</v>
      </c>
      <c r="Z491" s="191">
        <v>118390.6</v>
      </c>
      <c r="AA491" s="191"/>
      <c r="AB491" s="191"/>
      <c r="AC491" s="227">
        <f t="shared" si="112"/>
        <v>118390.6</v>
      </c>
      <c r="AD491" s="1561">
        <v>3</v>
      </c>
      <c r="AE491" s="1560">
        <v>1.84</v>
      </c>
      <c r="AF491" s="191">
        <v>1</v>
      </c>
      <c r="AG491" s="191">
        <v>121697.60000000001</v>
      </c>
      <c r="AH491" s="191"/>
      <c r="AI491" s="191"/>
      <c r="AJ491" s="227">
        <f t="shared" si="113"/>
        <v>121697.60000000001</v>
      </c>
    </row>
    <row r="492" spans="1:36" ht="17.25" x14ac:dyDescent="0.25">
      <c r="A492" s="208">
        <v>11</v>
      </c>
      <c r="B492" s="124" t="s">
        <v>1429</v>
      </c>
      <c r="C492" s="1524" t="s">
        <v>4979</v>
      </c>
      <c r="D492" s="1525" t="s">
        <v>4768</v>
      </c>
      <c r="E492" s="1531">
        <v>1</v>
      </c>
      <c r="F492" s="1560">
        <v>1.73</v>
      </c>
      <c r="G492" s="191">
        <v>1</v>
      </c>
      <c r="H492" s="191">
        <v>114422.2</v>
      </c>
      <c r="I492" s="191"/>
      <c r="J492" s="191"/>
      <c r="K492" s="227">
        <f t="shared" si="108"/>
        <v>114422.2</v>
      </c>
      <c r="L492" s="227">
        <v>1.68</v>
      </c>
      <c r="M492" s="191">
        <v>1</v>
      </c>
      <c r="N492" s="191">
        <v>111115.2</v>
      </c>
      <c r="O492" s="191"/>
      <c r="P492" s="191"/>
      <c r="Q492" s="227">
        <f t="shared" si="109"/>
        <v>111115.2</v>
      </c>
      <c r="R492" s="227">
        <f t="shared" si="110"/>
        <v>0</v>
      </c>
      <c r="S492" s="227">
        <f t="shared" si="110"/>
        <v>3307</v>
      </c>
      <c r="T492" s="227">
        <f t="shared" si="110"/>
        <v>0</v>
      </c>
      <c r="U492" s="227">
        <f t="shared" si="110"/>
        <v>0</v>
      </c>
      <c r="V492" s="227">
        <f t="shared" si="111"/>
        <v>3307</v>
      </c>
      <c r="W492" s="1561">
        <v>2</v>
      </c>
      <c r="X492" s="1560">
        <v>1.79</v>
      </c>
      <c r="Y492" s="191">
        <v>1</v>
      </c>
      <c r="Z492" s="191">
        <v>118390.6</v>
      </c>
      <c r="AA492" s="191"/>
      <c r="AB492" s="191"/>
      <c r="AC492" s="227">
        <f t="shared" si="112"/>
        <v>118390.6</v>
      </c>
      <c r="AD492" s="1561">
        <v>3</v>
      </c>
      <c r="AE492" s="1560">
        <v>1.84</v>
      </c>
      <c r="AF492" s="191">
        <v>1</v>
      </c>
      <c r="AG492" s="191">
        <v>121697.60000000001</v>
      </c>
      <c r="AH492" s="191"/>
      <c r="AI492" s="191"/>
      <c r="AJ492" s="227">
        <f t="shared" si="113"/>
        <v>121697.60000000001</v>
      </c>
    </row>
    <row r="493" spans="1:36" ht="17.25" x14ac:dyDescent="0.25">
      <c r="A493" s="208">
        <v>12</v>
      </c>
      <c r="B493" s="124" t="s">
        <v>1429</v>
      </c>
      <c r="C493" s="1524" t="s">
        <v>4979</v>
      </c>
      <c r="D493" s="1525" t="s">
        <v>4768</v>
      </c>
      <c r="E493" s="1531">
        <v>1</v>
      </c>
      <c r="F493" s="1560">
        <v>1.73</v>
      </c>
      <c r="G493" s="191">
        <v>1</v>
      </c>
      <c r="H493" s="191">
        <v>114422.2</v>
      </c>
      <c r="I493" s="191"/>
      <c r="J493" s="191"/>
      <c r="K493" s="227">
        <f t="shared" si="108"/>
        <v>114422.2</v>
      </c>
      <c r="L493" s="227">
        <v>1.68</v>
      </c>
      <c r="M493" s="191">
        <v>1</v>
      </c>
      <c r="N493" s="191">
        <v>111115.2</v>
      </c>
      <c r="O493" s="191"/>
      <c r="P493" s="191"/>
      <c r="Q493" s="227">
        <f t="shared" si="109"/>
        <v>111115.2</v>
      </c>
      <c r="R493" s="227">
        <f t="shared" si="110"/>
        <v>0</v>
      </c>
      <c r="S493" s="227">
        <f t="shared" si="110"/>
        <v>3307</v>
      </c>
      <c r="T493" s="227">
        <f t="shared" si="110"/>
        <v>0</v>
      </c>
      <c r="U493" s="227">
        <f t="shared" si="110"/>
        <v>0</v>
      </c>
      <c r="V493" s="227">
        <f t="shared" si="111"/>
        <v>3307</v>
      </c>
      <c r="W493" s="1561">
        <v>2</v>
      </c>
      <c r="X493" s="1560">
        <v>1.79</v>
      </c>
      <c r="Y493" s="191">
        <v>1</v>
      </c>
      <c r="Z493" s="191">
        <v>118390.6</v>
      </c>
      <c r="AA493" s="191"/>
      <c r="AB493" s="191"/>
      <c r="AC493" s="227">
        <f t="shared" si="112"/>
        <v>118390.6</v>
      </c>
      <c r="AD493" s="1561">
        <v>3</v>
      </c>
      <c r="AE493" s="1560">
        <v>1.84</v>
      </c>
      <c r="AF493" s="191">
        <v>1</v>
      </c>
      <c r="AG493" s="191">
        <v>121697.60000000001</v>
      </c>
      <c r="AH493" s="191"/>
      <c r="AI493" s="191"/>
      <c r="AJ493" s="227">
        <f t="shared" si="113"/>
        <v>121697.60000000001</v>
      </c>
    </row>
    <row r="494" spans="1:36" ht="17.25" x14ac:dyDescent="0.25">
      <c r="A494" s="208">
        <v>13</v>
      </c>
      <c r="B494" s="124" t="s">
        <v>5177</v>
      </c>
      <c r="C494" s="1524" t="s">
        <v>4979</v>
      </c>
      <c r="D494" s="1525" t="s">
        <v>4768</v>
      </c>
      <c r="E494" s="1531">
        <v>3</v>
      </c>
      <c r="F494" s="1560">
        <v>1.84</v>
      </c>
      <c r="G494" s="191">
        <v>1</v>
      </c>
      <c r="H494" s="191">
        <v>121697.60000000001</v>
      </c>
      <c r="I494" s="191"/>
      <c r="J494" s="191"/>
      <c r="K494" s="227">
        <f t="shared" si="108"/>
        <v>121697.60000000001</v>
      </c>
      <c r="L494" s="227">
        <v>1.79</v>
      </c>
      <c r="M494" s="191">
        <v>1</v>
      </c>
      <c r="N494" s="191">
        <v>118390.6</v>
      </c>
      <c r="O494" s="191"/>
      <c r="P494" s="191"/>
      <c r="Q494" s="227">
        <f t="shared" si="109"/>
        <v>118390.6</v>
      </c>
      <c r="R494" s="227">
        <f t="shared" si="110"/>
        <v>0</v>
      </c>
      <c r="S494" s="227">
        <f t="shared" si="110"/>
        <v>3307</v>
      </c>
      <c r="T494" s="227">
        <f t="shared" si="110"/>
        <v>0</v>
      </c>
      <c r="U494" s="227">
        <f t="shared" si="110"/>
        <v>0</v>
      </c>
      <c r="V494" s="227">
        <f t="shared" si="111"/>
        <v>3307</v>
      </c>
      <c r="W494" s="1561">
        <v>4</v>
      </c>
      <c r="X494" s="1560">
        <v>1.9</v>
      </c>
      <c r="Y494" s="191">
        <v>1</v>
      </c>
      <c r="Z494" s="191">
        <v>125666</v>
      </c>
      <c r="AA494" s="191"/>
      <c r="AB494" s="191"/>
      <c r="AC494" s="227">
        <f t="shared" si="112"/>
        <v>125666</v>
      </c>
      <c r="AD494" s="1561">
        <v>5</v>
      </c>
      <c r="AE494" s="1560">
        <v>1.9</v>
      </c>
      <c r="AF494" s="191">
        <v>1</v>
      </c>
      <c r="AG494" s="191">
        <v>125666</v>
      </c>
      <c r="AH494" s="191"/>
      <c r="AI494" s="191"/>
      <c r="AJ494" s="227">
        <f t="shared" si="113"/>
        <v>125666</v>
      </c>
    </row>
    <row r="495" spans="1:36" ht="17.25" x14ac:dyDescent="0.25">
      <c r="A495" s="208">
        <v>14</v>
      </c>
      <c r="B495" s="124" t="s">
        <v>5178</v>
      </c>
      <c r="C495" s="1524" t="s">
        <v>4979</v>
      </c>
      <c r="D495" s="1525" t="s">
        <v>4768</v>
      </c>
      <c r="E495" s="1531">
        <v>2</v>
      </c>
      <c r="F495" s="1560">
        <v>1.79</v>
      </c>
      <c r="G495" s="191">
        <v>1</v>
      </c>
      <c r="H495" s="191">
        <v>118390.6</v>
      </c>
      <c r="I495" s="191"/>
      <c r="J495" s="191"/>
      <c r="K495" s="227">
        <f t="shared" si="108"/>
        <v>118390.6</v>
      </c>
      <c r="L495" s="227">
        <v>1.73</v>
      </c>
      <c r="M495" s="191">
        <v>1</v>
      </c>
      <c r="N495" s="191">
        <v>114422.2</v>
      </c>
      <c r="O495" s="191"/>
      <c r="P495" s="191"/>
      <c r="Q495" s="227">
        <f t="shared" si="109"/>
        <v>114422.2</v>
      </c>
      <c r="R495" s="227">
        <f t="shared" si="110"/>
        <v>0</v>
      </c>
      <c r="S495" s="227">
        <f t="shared" si="110"/>
        <v>3968.4000000000087</v>
      </c>
      <c r="T495" s="227">
        <f t="shared" si="110"/>
        <v>0</v>
      </c>
      <c r="U495" s="227">
        <f t="shared" si="110"/>
        <v>0</v>
      </c>
      <c r="V495" s="227">
        <f t="shared" si="111"/>
        <v>3968.4000000000087</v>
      </c>
      <c r="W495" s="1561">
        <v>3</v>
      </c>
      <c r="X495" s="1560">
        <v>1.84</v>
      </c>
      <c r="Y495" s="191">
        <v>1</v>
      </c>
      <c r="Z495" s="191">
        <v>121697.60000000001</v>
      </c>
      <c r="AA495" s="191"/>
      <c r="AB495" s="191"/>
      <c r="AC495" s="227">
        <f t="shared" si="112"/>
        <v>121697.60000000001</v>
      </c>
      <c r="AD495" s="1561">
        <v>4</v>
      </c>
      <c r="AE495" s="1560">
        <v>1.9</v>
      </c>
      <c r="AF495" s="191">
        <v>1</v>
      </c>
      <c r="AG495" s="191">
        <v>125666</v>
      </c>
      <c r="AH495" s="191"/>
      <c r="AI495" s="191"/>
      <c r="AJ495" s="227">
        <f t="shared" si="113"/>
        <v>125666</v>
      </c>
    </row>
    <row r="496" spans="1:36" ht="17.25" x14ac:dyDescent="0.25">
      <c r="A496" s="208">
        <v>15</v>
      </c>
      <c r="B496" s="124" t="s">
        <v>5179</v>
      </c>
      <c r="C496" s="1524" t="s">
        <v>4979</v>
      </c>
      <c r="D496" s="1525" t="s">
        <v>4768</v>
      </c>
      <c r="E496" s="1531">
        <v>4</v>
      </c>
      <c r="F496" s="1560">
        <v>1.9</v>
      </c>
      <c r="G496" s="191">
        <v>1</v>
      </c>
      <c r="H496" s="191">
        <v>125666</v>
      </c>
      <c r="I496" s="191"/>
      <c r="J496" s="191"/>
      <c r="K496" s="227">
        <f t="shared" si="108"/>
        <v>125666</v>
      </c>
      <c r="L496" s="227">
        <v>1.84</v>
      </c>
      <c r="M496" s="191">
        <v>1</v>
      </c>
      <c r="N496" s="191">
        <v>121697.60000000001</v>
      </c>
      <c r="O496" s="191"/>
      <c r="P496" s="191"/>
      <c r="Q496" s="227">
        <f t="shared" si="109"/>
        <v>121697.60000000001</v>
      </c>
      <c r="R496" s="227">
        <f t="shared" si="110"/>
        <v>0</v>
      </c>
      <c r="S496" s="227">
        <f t="shared" si="110"/>
        <v>3968.3999999999942</v>
      </c>
      <c r="T496" s="227">
        <f t="shared" si="110"/>
        <v>0</v>
      </c>
      <c r="U496" s="227">
        <f t="shared" si="110"/>
        <v>0</v>
      </c>
      <c r="V496" s="227">
        <f t="shared" si="111"/>
        <v>3968.3999999999942</v>
      </c>
      <c r="W496" s="1561">
        <v>5</v>
      </c>
      <c r="X496" s="1560">
        <v>1.9</v>
      </c>
      <c r="Y496" s="191">
        <v>1</v>
      </c>
      <c r="Z496" s="191">
        <v>125666</v>
      </c>
      <c r="AA496" s="191"/>
      <c r="AB496" s="191"/>
      <c r="AC496" s="227">
        <f t="shared" si="112"/>
        <v>125666</v>
      </c>
      <c r="AD496" s="1561">
        <v>6</v>
      </c>
      <c r="AE496" s="1560">
        <v>1.96</v>
      </c>
      <c r="AF496" s="191">
        <v>1</v>
      </c>
      <c r="AG496" s="191">
        <v>129634.4</v>
      </c>
      <c r="AH496" s="191"/>
      <c r="AI496" s="191"/>
      <c r="AJ496" s="227">
        <f t="shared" si="113"/>
        <v>129634.4</v>
      </c>
    </row>
    <row r="497" spans="1:36" ht="17.25" x14ac:dyDescent="0.25">
      <c r="A497" s="208">
        <v>16</v>
      </c>
      <c r="B497" s="124" t="s">
        <v>5180</v>
      </c>
      <c r="C497" s="1524" t="s">
        <v>4979</v>
      </c>
      <c r="D497" s="1525" t="s">
        <v>4768</v>
      </c>
      <c r="E497" s="1531">
        <v>9</v>
      </c>
      <c r="F497" s="1560">
        <v>2.02</v>
      </c>
      <c r="G497" s="191">
        <v>1</v>
      </c>
      <c r="H497" s="191">
        <v>133602.79999999999</v>
      </c>
      <c r="I497" s="191"/>
      <c r="J497" s="191"/>
      <c r="K497" s="227">
        <f t="shared" si="108"/>
        <v>133602.79999999999</v>
      </c>
      <c r="L497" s="227">
        <v>2.02</v>
      </c>
      <c r="M497" s="191">
        <v>1</v>
      </c>
      <c r="N497" s="191">
        <v>133602.79999999999</v>
      </c>
      <c r="O497" s="191"/>
      <c r="P497" s="191"/>
      <c r="Q497" s="227">
        <f t="shared" si="109"/>
        <v>133602.79999999999</v>
      </c>
      <c r="R497" s="227">
        <f t="shared" si="110"/>
        <v>0</v>
      </c>
      <c r="S497" s="227">
        <f t="shared" si="110"/>
        <v>0</v>
      </c>
      <c r="T497" s="227">
        <f t="shared" si="110"/>
        <v>0</v>
      </c>
      <c r="U497" s="227">
        <f t="shared" si="110"/>
        <v>0</v>
      </c>
      <c r="V497" s="227">
        <f t="shared" si="111"/>
        <v>0</v>
      </c>
      <c r="W497" s="1561">
        <v>10</v>
      </c>
      <c r="X497" s="1560">
        <v>2.08</v>
      </c>
      <c r="Y497" s="191">
        <v>1</v>
      </c>
      <c r="Z497" s="191">
        <v>137571.20000000001</v>
      </c>
      <c r="AA497" s="191"/>
      <c r="AB497" s="191"/>
      <c r="AC497" s="227">
        <f t="shared" si="112"/>
        <v>137571.20000000001</v>
      </c>
      <c r="AD497" s="1561">
        <v>11</v>
      </c>
      <c r="AE497" s="1560">
        <v>2.08</v>
      </c>
      <c r="AF497" s="191">
        <v>1</v>
      </c>
      <c r="AG497" s="191">
        <v>137571.20000000001</v>
      </c>
      <c r="AH497" s="191"/>
      <c r="AI497" s="191"/>
      <c r="AJ497" s="227">
        <f t="shared" si="113"/>
        <v>137571.20000000001</v>
      </c>
    </row>
    <row r="498" spans="1:36" ht="17.25" x14ac:dyDescent="0.25">
      <c r="A498" s="208">
        <v>17</v>
      </c>
      <c r="B498" s="124" t="s">
        <v>5181</v>
      </c>
      <c r="C498" s="1524" t="s">
        <v>4979</v>
      </c>
      <c r="D498" s="1525" t="s">
        <v>4768</v>
      </c>
      <c r="E498" s="1531">
        <v>6</v>
      </c>
      <c r="F498" s="1560">
        <v>1.96</v>
      </c>
      <c r="G498" s="191">
        <v>1</v>
      </c>
      <c r="H498" s="191">
        <v>129634.4</v>
      </c>
      <c r="I498" s="191"/>
      <c r="J498" s="191"/>
      <c r="K498" s="227">
        <f t="shared" si="108"/>
        <v>129634.4</v>
      </c>
      <c r="L498" s="227">
        <v>1.9</v>
      </c>
      <c r="M498" s="191">
        <v>1</v>
      </c>
      <c r="N498" s="191">
        <v>125666</v>
      </c>
      <c r="O498" s="191"/>
      <c r="P498" s="191"/>
      <c r="Q498" s="227">
        <f t="shared" si="109"/>
        <v>125666</v>
      </c>
      <c r="R498" s="227">
        <f t="shared" si="110"/>
        <v>0</v>
      </c>
      <c r="S498" s="227">
        <f t="shared" si="110"/>
        <v>3968.3999999999942</v>
      </c>
      <c r="T498" s="227">
        <f t="shared" si="110"/>
        <v>0</v>
      </c>
      <c r="U498" s="227">
        <f t="shared" si="110"/>
        <v>0</v>
      </c>
      <c r="V498" s="227">
        <f t="shared" si="111"/>
        <v>3968.3999999999942</v>
      </c>
      <c r="W498" s="1561">
        <v>7</v>
      </c>
      <c r="X498" s="1560">
        <v>1.96</v>
      </c>
      <c r="Y498" s="191">
        <v>1</v>
      </c>
      <c r="Z498" s="191">
        <v>129634.4</v>
      </c>
      <c r="AA498" s="191"/>
      <c r="AB498" s="191"/>
      <c r="AC498" s="227">
        <f t="shared" si="112"/>
        <v>129634.4</v>
      </c>
      <c r="AD498" s="1561">
        <v>8</v>
      </c>
      <c r="AE498" s="1560">
        <v>2.02</v>
      </c>
      <c r="AF498" s="191">
        <v>1</v>
      </c>
      <c r="AG498" s="191">
        <v>133602.79999999999</v>
      </c>
      <c r="AH498" s="191"/>
      <c r="AI498" s="191"/>
      <c r="AJ498" s="227">
        <f t="shared" si="113"/>
        <v>133602.79999999999</v>
      </c>
    </row>
    <row r="499" spans="1:36" ht="17.25" x14ac:dyDescent="0.25">
      <c r="A499" s="208">
        <v>18</v>
      </c>
      <c r="B499" s="124" t="s">
        <v>5182</v>
      </c>
      <c r="C499" s="1524" t="s">
        <v>4979</v>
      </c>
      <c r="D499" s="1525" t="s">
        <v>4768</v>
      </c>
      <c r="E499" s="1531">
        <v>13</v>
      </c>
      <c r="F499" s="1560">
        <v>2.14</v>
      </c>
      <c r="G499" s="191">
        <v>1</v>
      </c>
      <c r="H499" s="191">
        <v>141539.6</v>
      </c>
      <c r="I499" s="191"/>
      <c r="J499" s="191"/>
      <c r="K499" s="227">
        <f t="shared" si="108"/>
        <v>141539.6</v>
      </c>
      <c r="L499" s="227">
        <v>2.08</v>
      </c>
      <c r="M499" s="191">
        <v>1</v>
      </c>
      <c r="N499" s="191">
        <v>137571.20000000001</v>
      </c>
      <c r="O499" s="191"/>
      <c r="P499" s="191"/>
      <c r="Q499" s="227">
        <f t="shared" si="109"/>
        <v>137571.20000000001</v>
      </c>
      <c r="R499" s="227">
        <f t="shared" si="110"/>
        <v>0</v>
      </c>
      <c r="S499" s="227">
        <f t="shared" si="110"/>
        <v>3968.3999999999942</v>
      </c>
      <c r="T499" s="227">
        <f t="shared" si="110"/>
        <v>0</v>
      </c>
      <c r="U499" s="227">
        <f t="shared" si="110"/>
        <v>0</v>
      </c>
      <c r="V499" s="227">
        <f t="shared" si="111"/>
        <v>3968.3999999999942</v>
      </c>
      <c r="W499" s="1561">
        <v>14</v>
      </c>
      <c r="X499" s="1560">
        <v>2.14</v>
      </c>
      <c r="Y499" s="191">
        <v>1</v>
      </c>
      <c r="Z499" s="191">
        <v>141539.6</v>
      </c>
      <c r="AA499" s="191"/>
      <c r="AB499" s="191"/>
      <c r="AC499" s="227">
        <f t="shared" si="112"/>
        <v>141539.6</v>
      </c>
      <c r="AD499" s="1561">
        <v>15</v>
      </c>
      <c r="AE499" s="1560">
        <v>2.14</v>
      </c>
      <c r="AF499" s="191">
        <v>1</v>
      </c>
      <c r="AG499" s="191">
        <v>141539.6</v>
      </c>
      <c r="AH499" s="191"/>
      <c r="AI499" s="191"/>
      <c r="AJ499" s="227">
        <f t="shared" si="113"/>
        <v>141539.6</v>
      </c>
    </row>
    <row r="500" spans="1:36" ht="17.25" x14ac:dyDescent="0.25">
      <c r="A500" s="208">
        <v>19</v>
      </c>
      <c r="B500" s="124" t="s">
        <v>5183</v>
      </c>
      <c r="C500" s="1524" t="s">
        <v>4979</v>
      </c>
      <c r="D500" s="1525" t="s">
        <v>4768</v>
      </c>
      <c r="E500" s="1531">
        <v>9</v>
      </c>
      <c r="F500" s="1560">
        <v>2.02</v>
      </c>
      <c r="G500" s="191">
        <v>1</v>
      </c>
      <c r="H500" s="191">
        <v>133602.79999999999</v>
      </c>
      <c r="I500" s="191"/>
      <c r="J500" s="191"/>
      <c r="K500" s="227">
        <f t="shared" si="108"/>
        <v>133602.79999999999</v>
      </c>
      <c r="L500" s="227">
        <v>2.02</v>
      </c>
      <c r="M500" s="191">
        <v>1</v>
      </c>
      <c r="N500" s="191">
        <v>133602.79999999999</v>
      </c>
      <c r="O500" s="191"/>
      <c r="P500" s="191"/>
      <c r="Q500" s="227">
        <f t="shared" si="109"/>
        <v>133602.79999999999</v>
      </c>
      <c r="R500" s="227">
        <f t="shared" si="110"/>
        <v>0</v>
      </c>
      <c r="S500" s="227">
        <f t="shared" si="110"/>
        <v>0</v>
      </c>
      <c r="T500" s="227">
        <f t="shared" si="110"/>
        <v>0</v>
      </c>
      <c r="U500" s="227">
        <f t="shared" si="110"/>
        <v>0</v>
      </c>
      <c r="V500" s="227">
        <f t="shared" si="111"/>
        <v>0</v>
      </c>
      <c r="W500" s="1561">
        <v>10</v>
      </c>
      <c r="X500" s="1560">
        <v>2.08</v>
      </c>
      <c r="Y500" s="191">
        <v>1</v>
      </c>
      <c r="Z500" s="191">
        <v>137571.20000000001</v>
      </c>
      <c r="AA500" s="191"/>
      <c r="AB500" s="191"/>
      <c r="AC500" s="227">
        <f t="shared" si="112"/>
        <v>137571.20000000001</v>
      </c>
      <c r="AD500" s="1561">
        <v>11</v>
      </c>
      <c r="AE500" s="1560">
        <v>2.08</v>
      </c>
      <c r="AF500" s="191">
        <v>1</v>
      </c>
      <c r="AG500" s="191">
        <v>137571.20000000001</v>
      </c>
      <c r="AH500" s="191"/>
      <c r="AI500" s="191"/>
      <c r="AJ500" s="227">
        <f t="shared" si="113"/>
        <v>137571.20000000001</v>
      </c>
    </row>
    <row r="501" spans="1:36" ht="17.25" x14ac:dyDescent="0.25">
      <c r="A501" s="208">
        <v>20</v>
      </c>
      <c r="B501" s="124" t="s">
        <v>5184</v>
      </c>
      <c r="C501" s="1524" t="s">
        <v>4979</v>
      </c>
      <c r="D501" s="1525" t="s">
        <v>4768</v>
      </c>
      <c r="E501" s="1531">
        <v>25</v>
      </c>
      <c r="F501" s="1560">
        <v>2.2799999999999998</v>
      </c>
      <c r="G501" s="191">
        <v>1</v>
      </c>
      <c r="H501" s="191">
        <v>150799.19999999998</v>
      </c>
      <c r="I501" s="191"/>
      <c r="J501" s="191"/>
      <c r="K501" s="227">
        <f t="shared" si="108"/>
        <v>150799.19999999998</v>
      </c>
      <c r="L501" s="227">
        <v>2.2799999999999998</v>
      </c>
      <c r="M501" s="191">
        <v>1</v>
      </c>
      <c r="N501" s="191">
        <v>150799.19999999998</v>
      </c>
      <c r="O501" s="191"/>
      <c r="P501" s="191"/>
      <c r="Q501" s="227">
        <f t="shared" si="109"/>
        <v>150799.19999999998</v>
      </c>
      <c r="R501" s="227">
        <f t="shared" si="110"/>
        <v>0</v>
      </c>
      <c r="S501" s="227">
        <f t="shared" si="110"/>
        <v>0</v>
      </c>
      <c r="T501" s="227">
        <f t="shared" si="110"/>
        <v>0</v>
      </c>
      <c r="U501" s="227">
        <f t="shared" si="110"/>
        <v>0</v>
      </c>
      <c r="V501" s="227">
        <f t="shared" si="111"/>
        <v>0</v>
      </c>
      <c r="W501" s="1561">
        <v>26</v>
      </c>
      <c r="X501" s="1560">
        <v>2.2799999999999998</v>
      </c>
      <c r="Y501" s="191">
        <v>1</v>
      </c>
      <c r="Z501" s="191">
        <v>150799.19999999998</v>
      </c>
      <c r="AA501" s="191"/>
      <c r="AB501" s="191"/>
      <c r="AC501" s="227">
        <f t="shared" si="112"/>
        <v>150799.19999999998</v>
      </c>
      <c r="AD501" s="1561">
        <v>27</v>
      </c>
      <c r="AE501" s="1560">
        <v>2.2799999999999998</v>
      </c>
      <c r="AF501" s="191">
        <v>1</v>
      </c>
      <c r="AG501" s="191">
        <v>150799.19999999998</v>
      </c>
      <c r="AH501" s="191"/>
      <c r="AI501" s="191"/>
      <c r="AJ501" s="227">
        <f t="shared" si="113"/>
        <v>150799.19999999998</v>
      </c>
    </row>
    <row r="502" spans="1:36" ht="17.25" x14ac:dyDescent="0.25">
      <c r="A502" s="208">
        <v>21</v>
      </c>
      <c r="B502" s="124" t="s">
        <v>5185</v>
      </c>
      <c r="C502" s="1524" t="s">
        <v>4979</v>
      </c>
      <c r="D502" s="1525" t="s">
        <v>4768</v>
      </c>
      <c r="E502" s="1531">
        <v>33</v>
      </c>
      <c r="F502" s="1560">
        <v>2.2799999999999998</v>
      </c>
      <c r="G502" s="191">
        <v>1</v>
      </c>
      <c r="H502" s="191">
        <v>150799.19999999998</v>
      </c>
      <c r="I502" s="191"/>
      <c r="J502" s="191"/>
      <c r="K502" s="227">
        <f t="shared" si="108"/>
        <v>150799.19999999998</v>
      </c>
      <c r="L502" s="227">
        <v>2.2799999999999998</v>
      </c>
      <c r="M502" s="191">
        <v>1</v>
      </c>
      <c r="N502" s="191">
        <v>150799.19999999998</v>
      </c>
      <c r="O502" s="191"/>
      <c r="P502" s="191"/>
      <c r="Q502" s="227">
        <f t="shared" si="109"/>
        <v>150799.19999999998</v>
      </c>
      <c r="R502" s="227">
        <f t="shared" si="110"/>
        <v>0</v>
      </c>
      <c r="S502" s="227">
        <f t="shared" si="110"/>
        <v>0</v>
      </c>
      <c r="T502" s="227">
        <f t="shared" si="110"/>
        <v>0</v>
      </c>
      <c r="U502" s="227">
        <f t="shared" si="110"/>
        <v>0</v>
      </c>
      <c r="V502" s="227">
        <f t="shared" si="111"/>
        <v>0</v>
      </c>
      <c r="W502" s="1561">
        <v>34</v>
      </c>
      <c r="X502" s="1560">
        <v>2.2799999999999998</v>
      </c>
      <c r="Y502" s="191">
        <v>1</v>
      </c>
      <c r="Z502" s="191">
        <v>150799.19999999998</v>
      </c>
      <c r="AA502" s="191"/>
      <c r="AB502" s="191"/>
      <c r="AC502" s="227">
        <f t="shared" si="112"/>
        <v>150799.19999999998</v>
      </c>
      <c r="AD502" s="1561">
        <v>35</v>
      </c>
      <c r="AE502" s="1560">
        <v>2.2799999999999998</v>
      </c>
      <c r="AF502" s="191">
        <v>1</v>
      </c>
      <c r="AG502" s="191">
        <v>150799.19999999998</v>
      </c>
      <c r="AH502" s="191"/>
      <c r="AI502" s="191"/>
      <c r="AJ502" s="227">
        <f t="shared" si="113"/>
        <v>150799.19999999998</v>
      </c>
    </row>
    <row r="503" spans="1:36" ht="17.25" x14ac:dyDescent="0.25">
      <c r="A503" s="208">
        <v>22</v>
      </c>
      <c r="B503" s="124" t="s">
        <v>5186</v>
      </c>
      <c r="C503" s="1524" t="s">
        <v>4979</v>
      </c>
      <c r="D503" s="1525" t="s">
        <v>4768</v>
      </c>
      <c r="E503" s="1531">
        <v>3</v>
      </c>
      <c r="F503" s="1560">
        <v>1.84</v>
      </c>
      <c r="G503" s="191">
        <v>1</v>
      </c>
      <c r="H503" s="191">
        <v>121697.60000000001</v>
      </c>
      <c r="I503" s="191"/>
      <c r="J503" s="191"/>
      <c r="K503" s="227">
        <f t="shared" si="108"/>
        <v>121697.60000000001</v>
      </c>
      <c r="L503" s="227">
        <v>1.79</v>
      </c>
      <c r="M503" s="191">
        <v>1</v>
      </c>
      <c r="N503" s="191">
        <v>118390.6</v>
      </c>
      <c r="O503" s="191"/>
      <c r="P503" s="191"/>
      <c r="Q503" s="227">
        <f t="shared" si="109"/>
        <v>118390.6</v>
      </c>
      <c r="R503" s="227">
        <f t="shared" si="110"/>
        <v>0</v>
      </c>
      <c r="S503" s="227">
        <f t="shared" si="110"/>
        <v>3307</v>
      </c>
      <c r="T503" s="227">
        <f t="shared" si="110"/>
        <v>0</v>
      </c>
      <c r="U503" s="227">
        <f t="shared" si="110"/>
        <v>0</v>
      </c>
      <c r="V503" s="227">
        <f t="shared" si="111"/>
        <v>3307</v>
      </c>
      <c r="W503" s="1561">
        <v>4</v>
      </c>
      <c r="X503" s="1560">
        <v>1.9</v>
      </c>
      <c r="Y503" s="191">
        <v>1</v>
      </c>
      <c r="Z503" s="191">
        <v>125666</v>
      </c>
      <c r="AA503" s="191"/>
      <c r="AB503" s="191"/>
      <c r="AC503" s="227">
        <f t="shared" si="112"/>
        <v>125666</v>
      </c>
      <c r="AD503" s="1561">
        <v>5</v>
      </c>
      <c r="AE503" s="1560">
        <v>1.9</v>
      </c>
      <c r="AF503" s="191">
        <v>1</v>
      </c>
      <c r="AG503" s="191">
        <v>125666</v>
      </c>
      <c r="AH503" s="191"/>
      <c r="AI503" s="191"/>
      <c r="AJ503" s="227">
        <f t="shared" si="113"/>
        <v>125666</v>
      </c>
    </row>
    <row r="504" spans="1:36" ht="17.25" x14ac:dyDescent="0.25">
      <c r="A504" s="208">
        <v>23</v>
      </c>
      <c r="B504" s="124" t="s">
        <v>5187</v>
      </c>
      <c r="C504" s="1524" t="s">
        <v>4979</v>
      </c>
      <c r="D504" s="1525" t="s">
        <v>4768</v>
      </c>
      <c r="E504" s="1531">
        <v>8</v>
      </c>
      <c r="F504" s="1560">
        <v>2.02</v>
      </c>
      <c r="G504" s="191">
        <v>1</v>
      </c>
      <c r="H504" s="191">
        <v>133602.79999999999</v>
      </c>
      <c r="I504" s="191"/>
      <c r="J504" s="191"/>
      <c r="K504" s="227">
        <f t="shared" si="108"/>
        <v>133602.79999999999</v>
      </c>
      <c r="L504" s="227">
        <v>1.96</v>
      </c>
      <c r="M504" s="191">
        <v>1</v>
      </c>
      <c r="N504" s="191">
        <v>129634.4</v>
      </c>
      <c r="O504" s="191"/>
      <c r="P504" s="191"/>
      <c r="Q504" s="227">
        <f t="shared" si="109"/>
        <v>129634.4</v>
      </c>
      <c r="R504" s="227">
        <f t="shared" si="110"/>
        <v>0</v>
      </c>
      <c r="S504" s="227">
        <f t="shared" si="110"/>
        <v>3968.3999999999942</v>
      </c>
      <c r="T504" s="227">
        <f t="shared" si="110"/>
        <v>0</v>
      </c>
      <c r="U504" s="227">
        <f t="shared" si="110"/>
        <v>0</v>
      </c>
      <c r="V504" s="227">
        <f t="shared" si="111"/>
        <v>3968.3999999999942</v>
      </c>
      <c r="W504" s="1561">
        <v>9</v>
      </c>
      <c r="X504" s="1560">
        <v>2.02</v>
      </c>
      <c r="Y504" s="191">
        <v>1</v>
      </c>
      <c r="Z504" s="191">
        <v>133602.79999999999</v>
      </c>
      <c r="AA504" s="191"/>
      <c r="AB504" s="191"/>
      <c r="AC504" s="227">
        <f t="shared" si="112"/>
        <v>133602.79999999999</v>
      </c>
      <c r="AD504" s="1561">
        <v>10</v>
      </c>
      <c r="AE504" s="1560">
        <v>2.08</v>
      </c>
      <c r="AF504" s="191">
        <v>1</v>
      </c>
      <c r="AG504" s="191">
        <v>137571.20000000001</v>
      </c>
      <c r="AH504" s="191"/>
      <c r="AI504" s="191"/>
      <c r="AJ504" s="227">
        <f t="shared" si="113"/>
        <v>137571.20000000001</v>
      </c>
    </row>
    <row r="505" spans="1:36" ht="17.25" x14ac:dyDescent="0.25">
      <c r="A505" s="208">
        <v>24</v>
      </c>
      <c r="B505" s="124" t="s">
        <v>5188</v>
      </c>
      <c r="C505" s="1524" t="s">
        <v>4979</v>
      </c>
      <c r="D505" s="1525" t="s">
        <v>4768</v>
      </c>
      <c r="E505" s="1531">
        <v>6</v>
      </c>
      <c r="F505" s="1560">
        <v>1.96</v>
      </c>
      <c r="G505" s="191">
        <v>1</v>
      </c>
      <c r="H505" s="191">
        <v>129634.4</v>
      </c>
      <c r="I505" s="191"/>
      <c r="J505" s="191"/>
      <c r="K505" s="227">
        <f t="shared" si="108"/>
        <v>129634.4</v>
      </c>
      <c r="L505" s="227">
        <v>1.9</v>
      </c>
      <c r="M505" s="191">
        <v>1</v>
      </c>
      <c r="N505" s="191">
        <v>125666</v>
      </c>
      <c r="O505" s="191"/>
      <c r="P505" s="191"/>
      <c r="Q505" s="227">
        <f t="shared" si="109"/>
        <v>125666</v>
      </c>
      <c r="R505" s="227">
        <f t="shared" si="110"/>
        <v>0</v>
      </c>
      <c r="S505" s="227">
        <f t="shared" si="110"/>
        <v>3968.3999999999942</v>
      </c>
      <c r="T505" s="227">
        <f t="shared" si="110"/>
        <v>0</v>
      </c>
      <c r="U505" s="227">
        <f t="shared" si="110"/>
        <v>0</v>
      </c>
      <c r="V505" s="227">
        <f t="shared" si="111"/>
        <v>3968.3999999999942</v>
      </c>
      <c r="W505" s="1561">
        <v>7</v>
      </c>
      <c r="X505" s="1560">
        <v>1.96</v>
      </c>
      <c r="Y505" s="191">
        <v>1</v>
      </c>
      <c r="Z505" s="191">
        <v>129634.4</v>
      </c>
      <c r="AA505" s="191"/>
      <c r="AB505" s="191"/>
      <c r="AC505" s="227">
        <f t="shared" si="112"/>
        <v>129634.4</v>
      </c>
      <c r="AD505" s="1561">
        <v>8</v>
      </c>
      <c r="AE505" s="1560">
        <v>2.02</v>
      </c>
      <c r="AF505" s="191">
        <v>1</v>
      </c>
      <c r="AG505" s="191">
        <v>133602.79999999999</v>
      </c>
      <c r="AH505" s="191"/>
      <c r="AI505" s="191"/>
      <c r="AJ505" s="227">
        <f t="shared" si="113"/>
        <v>133602.79999999999</v>
      </c>
    </row>
    <row r="506" spans="1:36" ht="17.25" x14ac:dyDescent="0.25">
      <c r="A506" s="208">
        <v>25</v>
      </c>
      <c r="B506" s="124" t="s">
        <v>5189</v>
      </c>
      <c r="C506" s="1524" t="s">
        <v>4979</v>
      </c>
      <c r="D506" s="1525" t="s">
        <v>4768</v>
      </c>
      <c r="E506" s="1531">
        <v>3</v>
      </c>
      <c r="F506" s="1560">
        <v>1.84</v>
      </c>
      <c r="G506" s="191">
        <v>1</v>
      </c>
      <c r="H506" s="191">
        <v>121697.60000000001</v>
      </c>
      <c r="I506" s="191"/>
      <c r="J506" s="191"/>
      <c r="K506" s="227">
        <f t="shared" si="108"/>
        <v>121697.60000000001</v>
      </c>
      <c r="L506" s="227">
        <v>1.79</v>
      </c>
      <c r="M506" s="191">
        <v>1</v>
      </c>
      <c r="N506" s="191">
        <v>118390.6</v>
      </c>
      <c r="O506" s="191"/>
      <c r="P506" s="191"/>
      <c r="Q506" s="227">
        <f t="shared" si="109"/>
        <v>118390.6</v>
      </c>
      <c r="R506" s="227">
        <f t="shared" si="110"/>
        <v>0</v>
      </c>
      <c r="S506" s="227">
        <f t="shared" si="110"/>
        <v>3307</v>
      </c>
      <c r="T506" s="227">
        <f t="shared" si="110"/>
        <v>0</v>
      </c>
      <c r="U506" s="227">
        <f t="shared" si="110"/>
        <v>0</v>
      </c>
      <c r="V506" s="227">
        <f t="shared" si="111"/>
        <v>3307</v>
      </c>
      <c r="W506" s="1561">
        <v>4</v>
      </c>
      <c r="X506" s="1560">
        <v>1.9</v>
      </c>
      <c r="Y506" s="191">
        <v>1</v>
      </c>
      <c r="Z506" s="191">
        <v>125666</v>
      </c>
      <c r="AA506" s="191"/>
      <c r="AB506" s="191"/>
      <c r="AC506" s="227">
        <f t="shared" si="112"/>
        <v>125666</v>
      </c>
      <c r="AD506" s="1561">
        <v>5</v>
      </c>
      <c r="AE506" s="1560">
        <v>1.9</v>
      </c>
      <c r="AF506" s="191">
        <v>1</v>
      </c>
      <c r="AG506" s="191">
        <v>125666</v>
      </c>
      <c r="AH506" s="191"/>
      <c r="AI506" s="191"/>
      <c r="AJ506" s="227">
        <f t="shared" si="113"/>
        <v>125666</v>
      </c>
    </row>
    <row r="507" spans="1:36" ht="17.25" x14ac:dyDescent="0.25">
      <c r="A507" s="208">
        <v>26</v>
      </c>
      <c r="B507" s="124" t="s">
        <v>5190</v>
      </c>
      <c r="C507" s="1524" t="s">
        <v>4979</v>
      </c>
      <c r="D507" s="1525" t="s">
        <v>4768</v>
      </c>
      <c r="E507" s="1531">
        <v>1</v>
      </c>
      <c r="F507" s="1560">
        <v>1.73</v>
      </c>
      <c r="G507" s="191">
        <v>1</v>
      </c>
      <c r="H507" s="191">
        <v>114422.2</v>
      </c>
      <c r="I507" s="191"/>
      <c r="J507" s="191"/>
      <c r="K507" s="227">
        <f t="shared" si="108"/>
        <v>114422.2</v>
      </c>
      <c r="L507" s="227">
        <v>1.68</v>
      </c>
      <c r="M507" s="191">
        <v>1</v>
      </c>
      <c r="N507" s="191">
        <v>111115.2</v>
      </c>
      <c r="O507" s="191"/>
      <c r="P507" s="191"/>
      <c r="Q507" s="227">
        <f t="shared" si="109"/>
        <v>111115.2</v>
      </c>
      <c r="R507" s="227">
        <f t="shared" si="110"/>
        <v>0</v>
      </c>
      <c r="S507" s="227">
        <f t="shared" si="110"/>
        <v>3307</v>
      </c>
      <c r="T507" s="227">
        <f t="shared" si="110"/>
        <v>0</v>
      </c>
      <c r="U507" s="227">
        <f t="shared" si="110"/>
        <v>0</v>
      </c>
      <c r="V507" s="227">
        <f t="shared" si="111"/>
        <v>3307</v>
      </c>
      <c r="W507" s="1561">
        <v>2</v>
      </c>
      <c r="X507" s="1560">
        <v>1.79</v>
      </c>
      <c r="Y507" s="191">
        <v>1</v>
      </c>
      <c r="Z507" s="191">
        <v>118390.6</v>
      </c>
      <c r="AA507" s="191"/>
      <c r="AB507" s="191"/>
      <c r="AC507" s="227">
        <f t="shared" si="112"/>
        <v>118390.6</v>
      </c>
      <c r="AD507" s="1561">
        <v>3</v>
      </c>
      <c r="AE507" s="1560">
        <v>1.84</v>
      </c>
      <c r="AF507" s="191">
        <v>1</v>
      </c>
      <c r="AG507" s="191">
        <v>121697.60000000001</v>
      </c>
      <c r="AH507" s="191"/>
      <c r="AI507" s="191"/>
      <c r="AJ507" s="227">
        <f t="shared" si="113"/>
        <v>121697.60000000001</v>
      </c>
    </row>
    <row r="508" spans="1:36" ht="17.25" x14ac:dyDescent="0.25">
      <c r="A508" s="208">
        <v>27</v>
      </c>
      <c r="B508" s="124" t="s">
        <v>5191</v>
      </c>
      <c r="C508" s="1524" t="s">
        <v>4979</v>
      </c>
      <c r="D508" s="1525" t="s">
        <v>4768</v>
      </c>
      <c r="E508" s="1531">
        <v>1</v>
      </c>
      <c r="F508" s="1560">
        <v>1.73</v>
      </c>
      <c r="G508" s="191">
        <v>1</v>
      </c>
      <c r="H508" s="191">
        <v>114422.2</v>
      </c>
      <c r="I508" s="191"/>
      <c r="J508" s="191"/>
      <c r="K508" s="227">
        <f t="shared" si="108"/>
        <v>114422.2</v>
      </c>
      <c r="L508" s="227">
        <v>1.68</v>
      </c>
      <c r="M508" s="191">
        <v>1</v>
      </c>
      <c r="N508" s="191">
        <v>111115.2</v>
      </c>
      <c r="O508" s="191"/>
      <c r="P508" s="191"/>
      <c r="Q508" s="227">
        <f t="shared" si="109"/>
        <v>111115.2</v>
      </c>
      <c r="R508" s="227">
        <f t="shared" si="110"/>
        <v>0</v>
      </c>
      <c r="S508" s="227">
        <f t="shared" si="110"/>
        <v>3307</v>
      </c>
      <c r="T508" s="227">
        <f t="shared" si="110"/>
        <v>0</v>
      </c>
      <c r="U508" s="227">
        <f t="shared" si="110"/>
        <v>0</v>
      </c>
      <c r="V508" s="227">
        <f t="shared" si="111"/>
        <v>3307</v>
      </c>
      <c r="W508" s="1561">
        <v>2</v>
      </c>
      <c r="X508" s="1560">
        <v>1.79</v>
      </c>
      <c r="Y508" s="191">
        <v>1</v>
      </c>
      <c r="Z508" s="191">
        <v>118390.6</v>
      </c>
      <c r="AA508" s="191"/>
      <c r="AB508" s="191"/>
      <c r="AC508" s="227">
        <f t="shared" si="112"/>
        <v>118390.6</v>
      </c>
      <c r="AD508" s="1561">
        <v>3</v>
      </c>
      <c r="AE508" s="1560">
        <v>1.84</v>
      </c>
      <c r="AF508" s="191">
        <v>1</v>
      </c>
      <c r="AG508" s="191">
        <v>121697.60000000001</v>
      </c>
      <c r="AH508" s="191"/>
      <c r="AI508" s="191"/>
      <c r="AJ508" s="227">
        <f t="shared" si="113"/>
        <v>121697.60000000001</v>
      </c>
    </row>
    <row r="509" spans="1:36" ht="17.25" x14ac:dyDescent="0.25">
      <c r="A509" s="208">
        <v>28</v>
      </c>
      <c r="B509" s="124" t="s">
        <v>5192</v>
      </c>
      <c r="C509" s="1524" t="s">
        <v>4979</v>
      </c>
      <c r="D509" s="1525" t="s">
        <v>4768</v>
      </c>
      <c r="E509" s="1531">
        <v>6</v>
      </c>
      <c r="F509" s="1560">
        <v>1.96</v>
      </c>
      <c r="G509" s="191">
        <v>1</v>
      </c>
      <c r="H509" s="191">
        <v>129634.4</v>
      </c>
      <c r="I509" s="191"/>
      <c r="J509" s="191"/>
      <c r="K509" s="227">
        <f t="shared" si="108"/>
        <v>129634.4</v>
      </c>
      <c r="L509" s="227">
        <v>1.9</v>
      </c>
      <c r="M509" s="191">
        <v>1</v>
      </c>
      <c r="N509" s="191">
        <v>125666</v>
      </c>
      <c r="O509" s="191"/>
      <c r="P509" s="191"/>
      <c r="Q509" s="227">
        <f t="shared" si="109"/>
        <v>125666</v>
      </c>
      <c r="R509" s="227">
        <f t="shared" si="110"/>
        <v>0</v>
      </c>
      <c r="S509" s="227">
        <f t="shared" si="110"/>
        <v>3968.3999999999942</v>
      </c>
      <c r="T509" s="227">
        <f t="shared" si="110"/>
        <v>0</v>
      </c>
      <c r="U509" s="227">
        <f t="shared" si="110"/>
        <v>0</v>
      </c>
      <c r="V509" s="227">
        <f t="shared" si="111"/>
        <v>3968.3999999999942</v>
      </c>
      <c r="W509" s="1561">
        <v>7</v>
      </c>
      <c r="X509" s="1560">
        <v>1.96</v>
      </c>
      <c r="Y509" s="191">
        <v>1</v>
      </c>
      <c r="Z509" s="191">
        <v>129634.4</v>
      </c>
      <c r="AA509" s="191"/>
      <c r="AB509" s="191"/>
      <c r="AC509" s="227">
        <f t="shared" si="112"/>
        <v>129634.4</v>
      </c>
      <c r="AD509" s="1561">
        <v>8</v>
      </c>
      <c r="AE509" s="1560">
        <v>2.02</v>
      </c>
      <c r="AF509" s="191">
        <v>1</v>
      </c>
      <c r="AG509" s="191">
        <v>133602.79999999999</v>
      </c>
      <c r="AH509" s="191"/>
      <c r="AI509" s="191"/>
      <c r="AJ509" s="227">
        <f t="shared" si="113"/>
        <v>133602.79999999999</v>
      </c>
    </row>
    <row r="510" spans="1:36" ht="17.25" x14ac:dyDescent="0.25">
      <c r="A510" s="208">
        <v>29</v>
      </c>
      <c r="B510" s="124" t="s">
        <v>5193</v>
      </c>
      <c r="C510" s="1524" t="s">
        <v>4979</v>
      </c>
      <c r="D510" s="1525" t="s">
        <v>4768</v>
      </c>
      <c r="E510" s="1531">
        <v>1</v>
      </c>
      <c r="F510" s="1560">
        <v>1.73</v>
      </c>
      <c r="G510" s="191">
        <v>1</v>
      </c>
      <c r="H510" s="191">
        <v>114422.2</v>
      </c>
      <c r="I510" s="191"/>
      <c r="J510" s="191"/>
      <c r="K510" s="227">
        <f t="shared" si="108"/>
        <v>114422.2</v>
      </c>
      <c r="L510" s="227">
        <v>1.68</v>
      </c>
      <c r="M510" s="191">
        <v>1</v>
      </c>
      <c r="N510" s="191">
        <v>111115.2</v>
      </c>
      <c r="O510" s="191"/>
      <c r="P510" s="191"/>
      <c r="Q510" s="227">
        <f t="shared" si="109"/>
        <v>111115.2</v>
      </c>
      <c r="R510" s="227">
        <f t="shared" si="110"/>
        <v>0</v>
      </c>
      <c r="S510" s="227">
        <f t="shared" si="110"/>
        <v>3307</v>
      </c>
      <c r="T510" s="227">
        <f t="shared" si="110"/>
        <v>0</v>
      </c>
      <c r="U510" s="227">
        <f t="shared" si="110"/>
        <v>0</v>
      </c>
      <c r="V510" s="227">
        <f t="shared" si="111"/>
        <v>3307</v>
      </c>
      <c r="W510" s="1561">
        <v>2</v>
      </c>
      <c r="X510" s="1560">
        <v>1.79</v>
      </c>
      <c r="Y510" s="191">
        <v>1</v>
      </c>
      <c r="Z510" s="191">
        <v>118390.6</v>
      </c>
      <c r="AA510" s="191"/>
      <c r="AB510" s="191"/>
      <c r="AC510" s="227">
        <f t="shared" si="112"/>
        <v>118390.6</v>
      </c>
      <c r="AD510" s="1561">
        <v>3</v>
      </c>
      <c r="AE510" s="1560">
        <v>1.84</v>
      </c>
      <c r="AF510" s="191">
        <v>1</v>
      </c>
      <c r="AG510" s="191">
        <v>121697.60000000001</v>
      </c>
      <c r="AH510" s="191"/>
      <c r="AI510" s="191"/>
      <c r="AJ510" s="227">
        <f t="shared" si="113"/>
        <v>121697.60000000001</v>
      </c>
    </row>
    <row r="511" spans="1:36" ht="17.25" x14ac:dyDescent="0.25">
      <c r="A511" s="208">
        <v>30</v>
      </c>
      <c r="B511" s="124" t="s">
        <v>5194</v>
      </c>
      <c r="C511" s="1524" t="s">
        <v>4979</v>
      </c>
      <c r="D511" s="1525" t="s">
        <v>4768</v>
      </c>
      <c r="E511" s="1531">
        <v>1</v>
      </c>
      <c r="F511" s="1560">
        <v>1.73</v>
      </c>
      <c r="G511" s="191">
        <v>1</v>
      </c>
      <c r="H511" s="191">
        <v>114422.2</v>
      </c>
      <c r="I511" s="191"/>
      <c r="J511" s="191"/>
      <c r="K511" s="227">
        <f t="shared" si="108"/>
        <v>114422.2</v>
      </c>
      <c r="L511" s="227">
        <v>1.68</v>
      </c>
      <c r="M511" s="191">
        <v>1</v>
      </c>
      <c r="N511" s="191">
        <v>111115.2</v>
      </c>
      <c r="O511" s="191"/>
      <c r="P511" s="191"/>
      <c r="Q511" s="227">
        <f t="shared" si="109"/>
        <v>111115.2</v>
      </c>
      <c r="R511" s="227">
        <f t="shared" si="110"/>
        <v>0</v>
      </c>
      <c r="S511" s="227">
        <f t="shared" si="110"/>
        <v>3307</v>
      </c>
      <c r="T511" s="227">
        <f t="shared" si="110"/>
        <v>0</v>
      </c>
      <c r="U511" s="227">
        <f t="shared" si="110"/>
        <v>0</v>
      </c>
      <c r="V511" s="227">
        <f t="shared" si="111"/>
        <v>3307</v>
      </c>
      <c r="W511" s="1561">
        <v>2</v>
      </c>
      <c r="X511" s="1560">
        <v>1.79</v>
      </c>
      <c r="Y511" s="191">
        <v>1</v>
      </c>
      <c r="Z511" s="191">
        <v>118390.6</v>
      </c>
      <c r="AA511" s="191"/>
      <c r="AB511" s="191"/>
      <c r="AC511" s="227">
        <f t="shared" si="112"/>
        <v>118390.6</v>
      </c>
      <c r="AD511" s="1561">
        <v>3</v>
      </c>
      <c r="AE511" s="1560">
        <v>1.84</v>
      </c>
      <c r="AF511" s="191">
        <v>1</v>
      </c>
      <c r="AG511" s="191">
        <v>121697.60000000001</v>
      </c>
      <c r="AH511" s="191"/>
      <c r="AI511" s="191"/>
      <c r="AJ511" s="227">
        <f t="shared" si="113"/>
        <v>121697.60000000001</v>
      </c>
    </row>
    <row r="512" spans="1:36" ht="17.25" x14ac:dyDescent="0.25">
      <c r="A512" s="208">
        <v>31</v>
      </c>
      <c r="B512" s="124" t="s">
        <v>5195</v>
      </c>
      <c r="C512" s="1524" t="s">
        <v>4979</v>
      </c>
      <c r="D512" s="1525" t="s">
        <v>4768</v>
      </c>
      <c r="E512" s="1531">
        <v>35</v>
      </c>
      <c r="F512" s="1560">
        <v>2.2799999999999998</v>
      </c>
      <c r="G512" s="191">
        <v>1</v>
      </c>
      <c r="H512" s="191">
        <v>150799.19999999998</v>
      </c>
      <c r="I512" s="191"/>
      <c r="J512" s="191"/>
      <c r="K512" s="227">
        <f t="shared" si="108"/>
        <v>150799.19999999998</v>
      </c>
      <c r="L512" s="227">
        <v>2.2799999999999998</v>
      </c>
      <c r="M512" s="191">
        <v>1</v>
      </c>
      <c r="N512" s="191">
        <v>150799.19999999998</v>
      </c>
      <c r="O512" s="191"/>
      <c r="P512" s="191"/>
      <c r="Q512" s="227">
        <f t="shared" si="109"/>
        <v>150799.19999999998</v>
      </c>
      <c r="R512" s="227">
        <f t="shared" si="110"/>
        <v>0</v>
      </c>
      <c r="S512" s="227">
        <f t="shared" si="110"/>
        <v>0</v>
      </c>
      <c r="T512" s="227">
        <f t="shared" si="110"/>
        <v>0</v>
      </c>
      <c r="U512" s="227">
        <f t="shared" si="110"/>
        <v>0</v>
      </c>
      <c r="V512" s="227">
        <f t="shared" si="111"/>
        <v>0</v>
      </c>
      <c r="W512" s="1561">
        <v>36</v>
      </c>
      <c r="X512" s="1560">
        <v>2.2799999999999998</v>
      </c>
      <c r="Y512" s="191">
        <v>1</v>
      </c>
      <c r="Z512" s="191">
        <v>150799.19999999998</v>
      </c>
      <c r="AA512" s="191"/>
      <c r="AB512" s="191"/>
      <c r="AC512" s="227">
        <f t="shared" si="112"/>
        <v>150799.19999999998</v>
      </c>
      <c r="AD512" s="1561">
        <v>37</v>
      </c>
      <c r="AE512" s="1560">
        <v>2.2799999999999998</v>
      </c>
      <c r="AF512" s="191">
        <v>1</v>
      </c>
      <c r="AG512" s="191">
        <v>150799.19999999998</v>
      </c>
      <c r="AH512" s="191"/>
      <c r="AI512" s="191"/>
      <c r="AJ512" s="227">
        <f t="shared" si="113"/>
        <v>150799.19999999998</v>
      </c>
    </row>
    <row r="513" spans="1:36" ht="17.25" x14ac:dyDescent="0.25">
      <c r="A513" s="208">
        <v>32</v>
      </c>
      <c r="B513" s="124" t="s">
        <v>5196</v>
      </c>
      <c r="C513" s="1524" t="s">
        <v>4979</v>
      </c>
      <c r="D513" s="1525" t="s">
        <v>4768</v>
      </c>
      <c r="E513" s="1531">
        <v>3</v>
      </c>
      <c r="F513" s="1560">
        <v>1.84</v>
      </c>
      <c r="G513" s="191">
        <v>1</v>
      </c>
      <c r="H513" s="191">
        <v>121697.60000000001</v>
      </c>
      <c r="I513" s="191"/>
      <c r="J513" s="191"/>
      <c r="K513" s="227">
        <f t="shared" si="108"/>
        <v>121697.60000000001</v>
      </c>
      <c r="L513" s="227">
        <v>1.79</v>
      </c>
      <c r="M513" s="191">
        <v>1</v>
      </c>
      <c r="N513" s="191">
        <v>118390.6</v>
      </c>
      <c r="O513" s="191"/>
      <c r="P513" s="191"/>
      <c r="Q513" s="227">
        <f t="shared" si="109"/>
        <v>118390.6</v>
      </c>
      <c r="R513" s="227">
        <f t="shared" si="110"/>
        <v>0</v>
      </c>
      <c r="S513" s="227">
        <f t="shared" si="110"/>
        <v>3307</v>
      </c>
      <c r="T513" s="227">
        <f t="shared" si="110"/>
        <v>0</v>
      </c>
      <c r="U513" s="227">
        <f t="shared" si="110"/>
        <v>0</v>
      </c>
      <c r="V513" s="227">
        <f t="shared" si="111"/>
        <v>3307</v>
      </c>
      <c r="W513" s="1561">
        <v>4</v>
      </c>
      <c r="X513" s="1560">
        <v>1.9</v>
      </c>
      <c r="Y513" s="191">
        <v>1</v>
      </c>
      <c r="Z513" s="191">
        <v>125666</v>
      </c>
      <c r="AA513" s="191"/>
      <c r="AB513" s="191"/>
      <c r="AC513" s="227">
        <f t="shared" si="112"/>
        <v>125666</v>
      </c>
      <c r="AD513" s="1561">
        <v>5</v>
      </c>
      <c r="AE513" s="1560">
        <v>1.9</v>
      </c>
      <c r="AF513" s="191">
        <v>1</v>
      </c>
      <c r="AG513" s="191">
        <v>125666</v>
      </c>
      <c r="AH513" s="191"/>
      <c r="AI513" s="191"/>
      <c r="AJ513" s="227">
        <f t="shared" si="113"/>
        <v>125666</v>
      </c>
    </row>
    <row r="514" spans="1:36" ht="17.25" x14ac:dyDescent="0.25">
      <c r="A514" s="208">
        <v>33</v>
      </c>
      <c r="B514" s="124" t="s">
        <v>5197</v>
      </c>
      <c r="C514" s="1524" t="s">
        <v>4979</v>
      </c>
      <c r="D514" s="1525" t="s">
        <v>4768</v>
      </c>
      <c r="E514" s="1531">
        <v>1</v>
      </c>
      <c r="F514" s="1560">
        <v>1.73</v>
      </c>
      <c r="G514" s="191">
        <v>1</v>
      </c>
      <c r="H514" s="191">
        <v>114422.2</v>
      </c>
      <c r="I514" s="191"/>
      <c r="J514" s="191"/>
      <c r="K514" s="227">
        <f t="shared" si="108"/>
        <v>114422.2</v>
      </c>
      <c r="L514" s="227">
        <v>1.68</v>
      </c>
      <c r="M514" s="191">
        <v>1</v>
      </c>
      <c r="N514" s="191">
        <v>111115.2</v>
      </c>
      <c r="O514" s="191"/>
      <c r="P514" s="191"/>
      <c r="Q514" s="227">
        <f t="shared" si="109"/>
        <v>111115.2</v>
      </c>
      <c r="R514" s="227">
        <f t="shared" si="110"/>
        <v>0</v>
      </c>
      <c r="S514" s="227">
        <f t="shared" si="110"/>
        <v>3307</v>
      </c>
      <c r="T514" s="227">
        <f t="shared" si="110"/>
        <v>0</v>
      </c>
      <c r="U514" s="227">
        <f t="shared" si="110"/>
        <v>0</v>
      </c>
      <c r="V514" s="227">
        <f t="shared" si="111"/>
        <v>3307</v>
      </c>
      <c r="W514" s="1561">
        <v>2</v>
      </c>
      <c r="X514" s="1560">
        <v>1.79</v>
      </c>
      <c r="Y514" s="191">
        <v>1</v>
      </c>
      <c r="Z514" s="191">
        <v>118390.6</v>
      </c>
      <c r="AA514" s="191"/>
      <c r="AB514" s="191"/>
      <c r="AC514" s="227">
        <f t="shared" si="112"/>
        <v>118390.6</v>
      </c>
      <c r="AD514" s="1561">
        <v>3</v>
      </c>
      <c r="AE514" s="1560">
        <v>1.84</v>
      </c>
      <c r="AF514" s="191">
        <v>1</v>
      </c>
      <c r="AG514" s="191">
        <v>121697.60000000001</v>
      </c>
      <c r="AH514" s="191"/>
      <c r="AI514" s="191"/>
      <c r="AJ514" s="227">
        <f t="shared" si="113"/>
        <v>121697.60000000001</v>
      </c>
    </row>
    <row r="515" spans="1:36" ht="17.25" x14ac:dyDescent="0.25">
      <c r="A515" s="208">
        <v>34</v>
      </c>
      <c r="B515" s="124" t="s">
        <v>5198</v>
      </c>
      <c r="C515" s="1524" t="s">
        <v>4979</v>
      </c>
      <c r="D515" s="1525" t="s">
        <v>4768</v>
      </c>
      <c r="E515" s="1531">
        <v>1</v>
      </c>
      <c r="F515" s="1560">
        <v>1.73</v>
      </c>
      <c r="G515" s="191">
        <v>1</v>
      </c>
      <c r="H515" s="191">
        <v>114422.2</v>
      </c>
      <c r="I515" s="191"/>
      <c r="J515" s="191"/>
      <c r="K515" s="227">
        <f t="shared" si="108"/>
        <v>114422.2</v>
      </c>
      <c r="L515" s="227">
        <v>1.68</v>
      </c>
      <c r="M515" s="191">
        <v>1</v>
      </c>
      <c r="N515" s="191">
        <v>111115.2</v>
      </c>
      <c r="O515" s="191"/>
      <c r="P515" s="191"/>
      <c r="Q515" s="227">
        <f t="shared" si="109"/>
        <v>111115.2</v>
      </c>
      <c r="R515" s="227">
        <f t="shared" si="110"/>
        <v>0</v>
      </c>
      <c r="S515" s="227">
        <f t="shared" si="110"/>
        <v>3307</v>
      </c>
      <c r="T515" s="227">
        <f t="shared" si="110"/>
        <v>0</v>
      </c>
      <c r="U515" s="227">
        <f t="shared" si="110"/>
        <v>0</v>
      </c>
      <c r="V515" s="227">
        <f t="shared" si="111"/>
        <v>3307</v>
      </c>
      <c r="W515" s="1561">
        <v>2</v>
      </c>
      <c r="X515" s="1560">
        <v>1.79</v>
      </c>
      <c r="Y515" s="191">
        <v>1</v>
      </c>
      <c r="Z515" s="191">
        <v>118390.6</v>
      </c>
      <c r="AA515" s="191"/>
      <c r="AB515" s="191"/>
      <c r="AC515" s="227">
        <f t="shared" si="112"/>
        <v>118390.6</v>
      </c>
      <c r="AD515" s="1561">
        <v>3</v>
      </c>
      <c r="AE515" s="1560">
        <v>1.84</v>
      </c>
      <c r="AF515" s="191">
        <v>1</v>
      </c>
      <c r="AG515" s="191">
        <v>121697.60000000001</v>
      </c>
      <c r="AH515" s="191"/>
      <c r="AI515" s="191"/>
      <c r="AJ515" s="227">
        <f t="shared" si="113"/>
        <v>121697.60000000001</v>
      </c>
    </row>
    <row r="516" spans="1:36" ht="17.25" x14ac:dyDescent="0.25">
      <c r="A516" s="208">
        <v>35</v>
      </c>
      <c r="B516" s="124" t="s">
        <v>5199</v>
      </c>
      <c r="C516" s="1524" t="s">
        <v>4979</v>
      </c>
      <c r="D516" s="1525" t="s">
        <v>4768</v>
      </c>
      <c r="E516" s="1531">
        <v>21</v>
      </c>
      <c r="F516" s="1560">
        <v>2.2799999999999998</v>
      </c>
      <c r="G516" s="191">
        <v>1</v>
      </c>
      <c r="H516" s="191">
        <v>150799.19999999998</v>
      </c>
      <c r="I516" s="191"/>
      <c r="J516" s="191"/>
      <c r="K516" s="227">
        <f t="shared" si="108"/>
        <v>150799.19999999998</v>
      </c>
      <c r="L516" s="227">
        <v>2.2799999999999998</v>
      </c>
      <c r="M516" s="191">
        <v>1</v>
      </c>
      <c r="N516" s="191">
        <v>150799.19999999998</v>
      </c>
      <c r="O516" s="191"/>
      <c r="P516" s="191"/>
      <c r="Q516" s="227">
        <f t="shared" si="109"/>
        <v>150799.19999999998</v>
      </c>
      <c r="R516" s="227">
        <f t="shared" si="110"/>
        <v>0</v>
      </c>
      <c r="S516" s="227">
        <f t="shared" si="110"/>
        <v>0</v>
      </c>
      <c r="T516" s="227">
        <f t="shared" si="110"/>
        <v>0</v>
      </c>
      <c r="U516" s="227">
        <f t="shared" si="110"/>
        <v>0</v>
      </c>
      <c r="V516" s="227">
        <f t="shared" si="111"/>
        <v>0</v>
      </c>
      <c r="W516" s="1561">
        <v>22</v>
      </c>
      <c r="X516" s="1560">
        <v>2.2799999999999998</v>
      </c>
      <c r="Y516" s="191">
        <v>1</v>
      </c>
      <c r="Z516" s="191">
        <v>150799.19999999998</v>
      </c>
      <c r="AA516" s="191"/>
      <c r="AB516" s="191"/>
      <c r="AC516" s="227">
        <f t="shared" si="112"/>
        <v>150799.19999999998</v>
      </c>
      <c r="AD516" s="1561">
        <v>23</v>
      </c>
      <c r="AE516" s="1560">
        <v>2.2799999999999998</v>
      </c>
      <c r="AF516" s="191">
        <v>1</v>
      </c>
      <c r="AG516" s="191">
        <v>150799.19999999998</v>
      </c>
      <c r="AH516" s="191"/>
      <c r="AI516" s="191"/>
      <c r="AJ516" s="227">
        <f t="shared" si="113"/>
        <v>150799.19999999998</v>
      </c>
    </row>
    <row r="517" spans="1:36" ht="17.25" x14ac:dyDescent="0.25">
      <c r="A517" s="208">
        <v>36</v>
      </c>
      <c r="B517" s="124" t="s">
        <v>5200</v>
      </c>
      <c r="C517" s="1524" t="s">
        <v>4979</v>
      </c>
      <c r="D517" s="1525" t="s">
        <v>4768</v>
      </c>
      <c r="E517" s="1531">
        <v>6</v>
      </c>
      <c r="F517" s="1560">
        <v>1.96</v>
      </c>
      <c r="G517" s="191">
        <v>1</v>
      </c>
      <c r="H517" s="191">
        <v>129634.4</v>
      </c>
      <c r="I517" s="191"/>
      <c r="J517" s="191"/>
      <c r="K517" s="227">
        <f t="shared" si="108"/>
        <v>129634.4</v>
      </c>
      <c r="L517" s="227">
        <v>1.9</v>
      </c>
      <c r="M517" s="191">
        <v>1</v>
      </c>
      <c r="N517" s="191">
        <v>125666</v>
      </c>
      <c r="O517" s="191"/>
      <c r="P517" s="191"/>
      <c r="Q517" s="227">
        <f t="shared" si="109"/>
        <v>125666</v>
      </c>
      <c r="R517" s="227">
        <f t="shared" si="110"/>
        <v>0</v>
      </c>
      <c r="S517" s="227">
        <f t="shared" si="110"/>
        <v>3968.3999999999942</v>
      </c>
      <c r="T517" s="227">
        <f t="shared" si="110"/>
        <v>0</v>
      </c>
      <c r="U517" s="227">
        <f t="shared" si="110"/>
        <v>0</v>
      </c>
      <c r="V517" s="227">
        <f t="shared" si="111"/>
        <v>3968.3999999999942</v>
      </c>
      <c r="W517" s="1561">
        <v>7</v>
      </c>
      <c r="X517" s="1560">
        <v>1.96</v>
      </c>
      <c r="Y517" s="191">
        <v>1</v>
      </c>
      <c r="Z517" s="191">
        <v>129634.4</v>
      </c>
      <c r="AA517" s="191"/>
      <c r="AB517" s="191"/>
      <c r="AC517" s="227">
        <f t="shared" si="112"/>
        <v>129634.4</v>
      </c>
      <c r="AD517" s="1561">
        <v>8</v>
      </c>
      <c r="AE517" s="1560">
        <v>2.02</v>
      </c>
      <c r="AF517" s="191">
        <v>1</v>
      </c>
      <c r="AG517" s="191">
        <v>133602.79999999999</v>
      </c>
      <c r="AH517" s="191"/>
      <c r="AI517" s="191"/>
      <c r="AJ517" s="227">
        <f t="shared" si="113"/>
        <v>133602.79999999999</v>
      </c>
    </row>
    <row r="518" spans="1:36" ht="17.25" x14ac:dyDescent="0.25">
      <c r="A518" s="208">
        <v>37</v>
      </c>
      <c r="B518" s="124" t="s">
        <v>5201</v>
      </c>
      <c r="C518" s="1524" t="s">
        <v>4979</v>
      </c>
      <c r="D518" s="1525" t="s">
        <v>4768</v>
      </c>
      <c r="E518" s="1531">
        <v>3</v>
      </c>
      <c r="F518" s="1560">
        <v>1.84</v>
      </c>
      <c r="G518" s="191">
        <v>1</v>
      </c>
      <c r="H518" s="191">
        <v>121697.60000000001</v>
      </c>
      <c r="I518" s="191"/>
      <c r="J518" s="191"/>
      <c r="K518" s="227">
        <f t="shared" si="108"/>
        <v>121697.60000000001</v>
      </c>
      <c r="L518" s="227">
        <v>1.79</v>
      </c>
      <c r="M518" s="191">
        <v>1</v>
      </c>
      <c r="N518" s="191">
        <v>118390.6</v>
      </c>
      <c r="O518" s="191"/>
      <c r="P518" s="191"/>
      <c r="Q518" s="227">
        <f t="shared" si="109"/>
        <v>118390.6</v>
      </c>
      <c r="R518" s="227">
        <f t="shared" si="110"/>
        <v>0</v>
      </c>
      <c r="S518" s="227">
        <f t="shared" si="110"/>
        <v>3307</v>
      </c>
      <c r="T518" s="227">
        <f t="shared" si="110"/>
        <v>0</v>
      </c>
      <c r="U518" s="227">
        <f t="shared" si="110"/>
        <v>0</v>
      </c>
      <c r="V518" s="227">
        <f t="shared" si="111"/>
        <v>3307</v>
      </c>
      <c r="W518" s="1561">
        <v>4</v>
      </c>
      <c r="X518" s="1560">
        <v>1.9</v>
      </c>
      <c r="Y518" s="191">
        <v>1</v>
      </c>
      <c r="Z518" s="191">
        <v>125666</v>
      </c>
      <c r="AA518" s="191"/>
      <c r="AB518" s="191"/>
      <c r="AC518" s="227">
        <f t="shared" si="112"/>
        <v>125666</v>
      </c>
      <c r="AD518" s="1561">
        <v>5</v>
      </c>
      <c r="AE518" s="1560">
        <v>1.9</v>
      </c>
      <c r="AF518" s="191">
        <v>1</v>
      </c>
      <c r="AG518" s="191">
        <v>125666</v>
      </c>
      <c r="AH518" s="191"/>
      <c r="AI518" s="191"/>
      <c r="AJ518" s="227">
        <f t="shared" si="113"/>
        <v>125666</v>
      </c>
    </row>
    <row r="519" spans="1:36" ht="17.25" x14ac:dyDescent="0.25">
      <c r="A519" s="208">
        <v>38</v>
      </c>
      <c r="B519" s="124" t="s">
        <v>5202</v>
      </c>
      <c r="C519" s="1524" t="s">
        <v>4979</v>
      </c>
      <c r="D519" s="1525" t="s">
        <v>4768</v>
      </c>
      <c r="E519" s="1531">
        <v>22</v>
      </c>
      <c r="F519" s="1560">
        <v>2.2799999999999998</v>
      </c>
      <c r="G519" s="191">
        <v>1</v>
      </c>
      <c r="H519" s="191">
        <v>150799.19999999998</v>
      </c>
      <c r="I519" s="191"/>
      <c r="J519" s="191"/>
      <c r="K519" s="227">
        <f t="shared" si="108"/>
        <v>150799.19999999998</v>
      </c>
      <c r="L519" s="227">
        <v>2.2799999999999998</v>
      </c>
      <c r="M519" s="191">
        <v>1</v>
      </c>
      <c r="N519" s="191">
        <v>150799.19999999998</v>
      </c>
      <c r="O519" s="191"/>
      <c r="P519" s="191"/>
      <c r="Q519" s="227">
        <f t="shared" si="109"/>
        <v>150799.19999999998</v>
      </c>
      <c r="R519" s="227">
        <f t="shared" si="110"/>
        <v>0</v>
      </c>
      <c r="S519" s="227">
        <f t="shared" si="110"/>
        <v>0</v>
      </c>
      <c r="T519" s="227">
        <f t="shared" si="110"/>
        <v>0</v>
      </c>
      <c r="U519" s="227">
        <f t="shared" si="110"/>
        <v>0</v>
      </c>
      <c r="V519" s="227">
        <f t="shared" si="111"/>
        <v>0</v>
      </c>
      <c r="W519" s="1561">
        <v>23</v>
      </c>
      <c r="X519" s="1560">
        <v>2.2799999999999998</v>
      </c>
      <c r="Y519" s="191">
        <v>1</v>
      </c>
      <c r="Z519" s="191">
        <v>150799.19999999998</v>
      </c>
      <c r="AA519" s="191"/>
      <c r="AB519" s="191"/>
      <c r="AC519" s="227">
        <f t="shared" si="112"/>
        <v>150799.19999999998</v>
      </c>
      <c r="AD519" s="1561">
        <v>24</v>
      </c>
      <c r="AE519" s="1560">
        <v>2.2799999999999998</v>
      </c>
      <c r="AF519" s="191">
        <v>1</v>
      </c>
      <c r="AG519" s="191">
        <v>150799.19999999998</v>
      </c>
      <c r="AH519" s="191"/>
      <c r="AI519" s="191"/>
      <c r="AJ519" s="227">
        <f t="shared" si="113"/>
        <v>150799.19999999998</v>
      </c>
    </row>
    <row r="520" spans="1:36" ht="17.25" x14ac:dyDescent="0.25">
      <c r="A520" s="208">
        <v>39</v>
      </c>
      <c r="B520" s="124" t="s">
        <v>5203</v>
      </c>
      <c r="C520" s="1524" t="s">
        <v>4979</v>
      </c>
      <c r="D520" s="1525" t="s">
        <v>4768</v>
      </c>
      <c r="E520" s="1531">
        <v>11</v>
      </c>
      <c r="F520" s="1560">
        <v>2.08</v>
      </c>
      <c r="G520" s="191">
        <v>1</v>
      </c>
      <c r="H520" s="191">
        <v>137571.20000000001</v>
      </c>
      <c r="I520" s="191"/>
      <c r="J520" s="191"/>
      <c r="K520" s="227">
        <f t="shared" si="108"/>
        <v>137571.20000000001</v>
      </c>
      <c r="L520" s="227">
        <v>2.08</v>
      </c>
      <c r="M520" s="191">
        <v>1</v>
      </c>
      <c r="N520" s="191">
        <v>137571.20000000001</v>
      </c>
      <c r="O520" s="191"/>
      <c r="P520" s="191"/>
      <c r="Q520" s="227">
        <f t="shared" si="109"/>
        <v>137571.20000000001</v>
      </c>
      <c r="R520" s="227">
        <f t="shared" si="110"/>
        <v>0</v>
      </c>
      <c r="S520" s="227">
        <f t="shared" si="110"/>
        <v>0</v>
      </c>
      <c r="T520" s="227">
        <f t="shared" si="110"/>
        <v>0</v>
      </c>
      <c r="U520" s="227">
        <f t="shared" si="110"/>
        <v>0</v>
      </c>
      <c r="V520" s="227">
        <f t="shared" si="111"/>
        <v>0</v>
      </c>
      <c r="W520" s="1561">
        <v>12</v>
      </c>
      <c r="X520" s="1560">
        <v>2.08</v>
      </c>
      <c r="Y520" s="191">
        <v>1</v>
      </c>
      <c r="Z520" s="191">
        <v>137571.20000000001</v>
      </c>
      <c r="AA520" s="191"/>
      <c r="AB520" s="191"/>
      <c r="AC520" s="227">
        <f t="shared" si="112"/>
        <v>137571.20000000001</v>
      </c>
      <c r="AD520" s="1561">
        <v>13</v>
      </c>
      <c r="AE520" s="1560">
        <v>2.14</v>
      </c>
      <c r="AF520" s="191">
        <v>1</v>
      </c>
      <c r="AG520" s="191">
        <v>141539.6</v>
      </c>
      <c r="AH520" s="191"/>
      <c r="AI520" s="191"/>
      <c r="AJ520" s="227">
        <f t="shared" si="113"/>
        <v>141539.6</v>
      </c>
    </row>
    <row r="521" spans="1:36" ht="17.25" x14ac:dyDescent="0.25">
      <c r="A521" s="208">
        <v>40</v>
      </c>
      <c r="B521" s="124" t="s">
        <v>5204</v>
      </c>
      <c r="C521" s="1524" t="s">
        <v>4979</v>
      </c>
      <c r="D521" s="1525" t="s">
        <v>4768</v>
      </c>
      <c r="E521" s="1531">
        <v>15</v>
      </c>
      <c r="F521" s="1560">
        <v>2.14</v>
      </c>
      <c r="G521" s="191">
        <v>1</v>
      </c>
      <c r="H521" s="191">
        <v>141539.6</v>
      </c>
      <c r="I521" s="191"/>
      <c r="J521" s="191"/>
      <c r="K521" s="227">
        <f t="shared" si="108"/>
        <v>141539.6</v>
      </c>
      <c r="L521" s="227">
        <v>2.14</v>
      </c>
      <c r="M521" s="191">
        <v>1</v>
      </c>
      <c r="N521" s="191">
        <v>141539.6</v>
      </c>
      <c r="O521" s="191"/>
      <c r="P521" s="191"/>
      <c r="Q521" s="227">
        <f t="shared" si="109"/>
        <v>141539.6</v>
      </c>
      <c r="R521" s="227">
        <f t="shared" ref="R521:U584" si="114">G521-M521</f>
        <v>0</v>
      </c>
      <c r="S521" s="227">
        <f t="shared" si="114"/>
        <v>0</v>
      </c>
      <c r="T521" s="227">
        <f t="shared" si="114"/>
        <v>0</v>
      </c>
      <c r="U521" s="227">
        <f t="shared" si="114"/>
        <v>0</v>
      </c>
      <c r="V521" s="227">
        <f t="shared" si="111"/>
        <v>0</v>
      </c>
      <c r="W521" s="1561">
        <v>16</v>
      </c>
      <c r="X521" s="1560">
        <v>2.21</v>
      </c>
      <c r="Y521" s="191">
        <v>1</v>
      </c>
      <c r="Z521" s="191">
        <v>146169.4</v>
      </c>
      <c r="AA521" s="191"/>
      <c r="AB521" s="191"/>
      <c r="AC521" s="227">
        <f t="shared" si="112"/>
        <v>146169.4</v>
      </c>
      <c r="AD521" s="1561">
        <v>17</v>
      </c>
      <c r="AE521" s="1560">
        <v>2.21</v>
      </c>
      <c r="AF521" s="191">
        <v>1</v>
      </c>
      <c r="AG521" s="191">
        <v>146169.4</v>
      </c>
      <c r="AH521" s="191"/>
      <c r="AI521" s="191"/>
      <c r="AJ521" s="227">
        <f t="shared" si="113"/>
        <v>146169.4</v>
      </c>
    </row>
    <row r="522" spans="1:36" ht="17.25" x14ac:dyDescent="0.25">
      <c r="A522" s="208">
        <v>41</v>
      </c>
      <c r="B522" s="124" t="s">
        <v>5205</v>
      </c>
      <c r="C522" s="1524" t="s">
        <v>4979</v>
      </c>
      <c r="D522" s="1525" t="s">
        <v>4768</v>
      </c>
      <c r="E522" s="1531">
        <v>1</v>
      </c>
      <c r="F522" s="1560">
        <v>1.73</v>
      </c>
      <c r="G522" s="191">
        <v>1</v>
      </c>
      <c r="H522" s="191">
        <v>114422.2</v>
      </c>
      <c r="I522" s="191"/>
      <c r="J522" s="191"/>
      <c r="K522" s="227">
        <f t="shared" si="108"/>
        <v>114422.2</v>
      </c>
      <c r="L522" s="227">
        <v>1.68</v>
      </c>
      <c r="M522" s="191">
        <v>1</v>
      </c>
      <c r="N522" s="191">
        <v>111115.2</v>
      </c>
      <c r="O522" s="191"/>
      <c r="P522" s="191"/>
      <c r="Q522" s="227">
        <f t="shared" si="109"/>
        <v>111115.2</v>
      </c>
      <c r="R522" s="227">
        <f t="shared" si="114"/>
        <v>0</v>
      </c>
      <c r="S522" s="227">
        <f t="shared" si="114"/>
        <v>3307</v>
      </c>
      <c r="T522" s="227">
        <f t="shared" si="114"/>
        <v>0</v>
      </c>
      <c r="U522" s="227">
        <f t="shared" si="114"/>
        <v>0</v>
      </c>
      <c r="V522" s="227">
        <f t="shared" si="111"/>
        <v>3307</v>
      </c>
      <c r="W522" s="1561">
        <v>2</v>
      </c>
      <c r="X522" s="1560">
        <v>1.79</v>
      </c>
      <c r="Y522" s="191">
        <v>1</v>
      </c>
      <c r="Z522" s="191">
        <v>118390.6</v>
      </c>
      <c r="AA522" s="191"/>
      <c r="AB522" s="191"/>
      <c r="AC522" s="227">
        <f t="shared" si="112"/>
        <v>118390.6</v>
      </c>
      <c r="AD522" s="1561">
        <v>3</v>
      </c>
      <c r="AE522" s="1560">
        <v>1.84</v>
      </c>
      <c r="AF522" s="191">
        <v>1</v>
      </c>
      <c r="AG522" s="191">
        <v>121697.60000000001</v>
      </c>
      <c r="AH522" s="191"/>
      <c r="AI522" s="191"/>
      <c r="AJ522" s="227">
        <f t="shared" si="113"/>
        <v>121697.60000000001</v>
      </c>
    </row>
    <row r="523" spans="1:36" ht="17.25" x14ac:dyDescent="0.25">
      <c r="A523" s="208">
        <v>42</v>
      </c>
      <c r="B523" s="124" t="s">
        <v>5206</v>
      </c>
      <c r="C523" s="1524" t="s">
        <v>4979</v>
      </c>
      <c r="D523" s="1525" t="s">
        <v>4768</v>
      </c>
      <c r="E523" s="1531">
        <v>8</v>
      </c>
      <c r="F523" s="1560">
        <v>2.02</v>
      </c>
      <c r="G523" s="191">
        <v>1</v>
      </c>
      <c r="H523" s="191">
        <v>133602.79999999999</v>
      </c>
      <c r="I523" s="191"/>
      <c r="J523" s="191"/>
      <c r="K523" s="227">
        <f t="shared" si="108"/>
        <v>133602.79999999999</v>
      </c>
      <c r="L523" s="227">
        <v>1.96</v>
      </c>
      <c r="M523" s="191">
        <v>1</v>
      </c>
      <c r="N523" s="191">
        <v>129634.4</v>
      </c>
      <c r="O523" s="191"/>
      <c r="P523" s="191"/>
      <c r="Q523" s="227">
        <f t="shared" si="109"/>
        <v>129634.4</v>
      </c>
      <c r="R523" s="227">
        <f t="shared" si="114"/>
        <v>0</v>
      </c>
      <c r="S523" s="227">
        <f t="shared" si="114"/>
        <v>3968.3999999999942</v>
      </c>
      <c r="T523" s="227">
        <f t="shared" si="114"/>
        <v>0</v>
      </c>
      <c r="U523" s="227">
        <f t="shared" si="114"/>
        <v>0</v>
      </c>
      <c r="V523" s="227">
        <f t="shared" si="111"/>
        <v>3968.3999999999942</v>
      </c>
      <c r="W523" s="1561">
        <v>9</v>
      </c>
      <c r="X523" s="1560">
        <v>2.02</v>
      </c>
      <c r="Y523" s="191">
        <v>1</v>
      </c>
      <c r="Z523" s="191">
        <v>133602.79999999999</v>
      </c>
      <c r="AA523" s="191"/>
      <c r="AB523" s="191"/>
      <c r="AC523" s="227">
        <f t="shared" si="112"/>
        <v>133602.79999999999</v>
      </c>
      <c r="AD523" s="1561">
        <v>10</v>
      </c>
      <c r="AE523" s="1560">
        <v>2.08</v>
      </c>
      <c r="AF523" s="191">
        <v>1</v>
      </c>
      <c r="AG523" s="191">
        <v>137571.20000000001</v>
      </c>
      <c r="AH523" s="191"/>
      <c r="AI523" s="191"/>
      <c r="AJ523" s="227">
        <f t="shared" si="113"/>
        <v>137571.20000000001</v>
      </c>
    </row>
    <row r="524" spans="1:36" ht="17.25" x14ac:dyDescent="0.25">
      <c r="A524" s="208">
        <v>43</v>
      </c>
      <c r="B524" s="124" t="s">
        <v>5207</v>
      </c>
      <c r="C524" s="1524" t="s">
        <v>4979</v>
      </c>
      <c r="D524" s="1525" t="s">
        <v>4768</v>
      </c>
      <c r="E524" s="1531">
        <v>8</v>
      </c>
      <c r="F524" s="1560">
        <v>2.02</v>
      </c>
      <c r="G524" s="191">
        <v>1</v>
      </c>
      <c r="H524" s="191">
        <v>133602.79999999999</v>
      </c>
      <c r="I524" s="191"/>
      <c r="J524" s="191"/>
      <c r="K524" s="227">
        <f t="shared" si="108"/>
        <v>133602.79999999999</v>
      </c>
      <c r="L524" s="227">
        <v>1.96</v>
      </c>
      <c r="M524" s="191">
        <v>1</v>
      </c>
      <c r="N524" s="191">
        <v>129634.4</v>
      </c>
      <c r="O524" s="191"/>
      <c r="P524" s="191"/>
      <c r="Q524" s="227">
        <f t="shared" si="109"/>
        <v>129634.4</v>
      </c>
      <c r="R524" s="227">
        <f t="shared" si="114"/>
        <v>0</v>
      </c>
      <c r="S524" s="227">
        <f t="shared" si="114"/>
        <v>3968.3999999999942</v>
      </c>
      <c r="T524" s="227">
        <f t="shared" si="114"/>
        <v>0</v>
      </c>
      <c r="U524" s="227">
        <f t="shared" si="114"/>
        <v>0</v>
      </c>
      <c r="V524" s="227">
        <f t="shared" si="111"/>
        <v>3968.3999999999942</v>
      </c>
      <c r="W524" s="1561">
        <v>9</v>
      </c>
      <c r="X524" s="1560">
        <v>2.02</v>
      </c>
      <c r="Y524" s="191">
        <v>1</v>
      </c>
      <c r="Z524" s="191">
        <v>133602.79999999999</v>
      </c>
      <c r="AA524" s="191"/>
      <c r="AB524" s="191"/>
      <c r="AC524" s="227">
        <f t="shared" si="112"/>
        <v>133602.79999999999</v>
      </c>
      <c r="AD524" s="1561">
        <v>10</v>
      </c>
      <c r="AE524" s="1560">
        <v>2.08</v>
      </c>
      <c r="AF524" s="191">
        <v>1</v>
      </c>
      <c r="AG524" s="191">
        <v>137571.20000000001</v>
      </c>
      <c r="AH524" s="191"/>
      <c r="AI524" s="191"/>
      <c r="AJ524" s="227">
        <f t="shared" si="113"/>
        <v>137571.20000000001</v>
      </c>
    </row>
    <row r="525" spans="1:36" ht="17.25" x14ac:dyDescent="0.25">
      <c r="A525" s="208">
        <v>44</v>
      </c>
      <c r="B525" s="124" t="s">
        <v>5208</v>
      </c>
      <c r="C525" s="1524" t="s">
        <v>4979</v>
      </c>
      <c r="D525" s="1525" t="s">
        <v>4768</v>
      </c>
      <c r="E525" s="1531">
        <v>1</v>
      </c>
      <c r="F525" s="1560">
        <v>1.73</v>
      </c>
      <c r="G525" s="191">
        <v>1</v>
      </c>
      <c r="H525" s="191">
        <v>114422.2</v>
      </c>
      <c r="I525" s="191"/>
      <c r="J525" s="191"/>
      <c r="K525" s="227">
        <f t="shared" si="108"/>
        <v>114422.2</v>
      </c>
      <c r="L525" s="227">
        <v>1.68</v>
      </c>
      <c r="M525" s="191">
        <v>1</v>
      </c>
      <c r="N525" s="191">
        <v>111115.2</v>
      </c>
      <c r="O525" s="191"/>
      <c r="P525" s="191"/>
      <c r="Q525" s="227">
        <f t="shared" si="109"/>
        <v>111115.2</v>
      </c>
      <c r="R525" s="227">
        <f t="shared" si="114"/>
        <v>0</v>
      </c>
      <c r="S525" s="227">
        <f t="shared" si="114"/>
        <v>3307</v>
      </c>
      <c r="T525" s="227">
        <f t="shared" si="114"/>
        <v>0</v>
      </c>
      <c r="U525" s="227">
        <f t="shared" si="114"/>
        <v>0</v>
      </c>
      <c r="V525" s="227">
        <f t="shared" si="111"/>
        <v>3307</v>
      </c>
      <c r="W525" s="1561">
        <v>2</v>
      </c>
      <c r="X525" s="1560">
        <v>1.79</v>
      </c>
      <c r="Y525" s="191">
        <v>1</v>
      </c>
      <c r="Z525" s="191">
        <v>118390.6</v>
      </c>
      <c r="AA525" s="191"/>
      <c r="AB525" s="191"/>
      <c r="AC525" s="227">
        <f t="shared" si="112"/>
        <v>118390.6</v>
      </c>
      <c r="AD525" s="1561">
        <v>3</v>
      </c>
      <c r="AE525" s="1560">
        <v>1.84</v>
      </c>
      <c r="AF525" s="191">
        <v>1</v>
      </c>
      <c r="AG525" s="191">
        <v>121697.60000000001</v>
      </c>
      <c r="AH525" s="191"/>
      <c r="AI525" s="191"/>
      <c r="AJ525" s="227">
        <f t="shared" si="113"/>
        <v>121697.60000000001</v>
      </c>
    </row>
    <row r="526" spans="1:36" ht="17.25" x14ac:dyDescent="0.25">
      <c r="A526" s="208">
        <v>45</v>
      </c>
      <c r="B526" s="124" t="s">
        <v>5209</v>
      </c>
      <c r="C526" s="1524" t="s">
        <v>4979</v>
      </c>
      <c r="D526" s="1525" t="s">
        <v>4768</v>
      </c>
      <c r="E526" s="1531">
        <v>1</v>
      </c>
      <c r="F526" s="1560">
        <v>1.73</v>
      </c>
      <c r="G526" s="191">
        <v>1</v>
      </c>
      <c r="H526" s="191">
        <v>114422.2</v>
      </c>
      <c r="I526" s="191"/>
      <c r="J526" s="191"/>
      <c r="K526" s="227">
        <f t="shared" si="108"/>
        <v>114422.2</v>
      </c>
      <c r="L526" s="227">
        <v>1.68</v>
      </c>
      <c r="M526" s="191">
        <v>1</v>
      </c>
      <c r="N526" s="191">
        <v>111115.2</v>
      </c>
      <c r="O526" s="191"/>
      <c r="P526" s="191"/>
      <c r="Q526" s="227">
        <f t="shared" si="109"/>
        <v>111115.2</v>
      </c>
      <c r="R526" s="227">
        <f t="shared" si="114"/>
        <v>0</v>
      </c>
      <c r="S526" s="227">
        <f t="shared" si="114"/>
        <v>3307</v>
      </c>
      <c r="T526" s="227">
        <f t="shared" si="114"/>
        <v>0</v>
      </c>
      <c r="U526" s="227">
        <f t="shared" si="114"/>
        <v>0</v>
      </c>
      <c r="V526" s="227">
        <f t="shared" si="111"/>
        <v>3307</v>
      </c>
      <c r="W526" s="1561">
        <v>2</v>
      </c>
      <c r="X526" s="1560">
        <v>1.79</v>
      </c>
      <c r="Y526" s="191">
        <v>1</v>
      </c>
      <c r="Z526" s="191">
        <v>118390.6</v>
      </c>
      <c r="AA526" s="191"/>
      <c r="AB526" s="191"/>
      <c r="AC526" s="227">
        <f t="shared" si="112"/>
        <v>118390.6</v>
      </c>
      <c r="AD526" s="1561">
        <v>3</v>
      </c>
      <c r="AE526" s="1560">
        <v>1.84</v>
      </c>
      <c r="AF526" s="191">
        <v>1</v>
      </c>
      <c r="AG526" s="191">
        <v>121697.60000000001</v>
      </c>
      <c r="AH526" s="191"/>
      <c r="AI526" s="191"/>
      <c r="AJ526" s="227">
        <f t="shared" si="113"/>
        <v>121697.60000000001</v>
      </c>
    </row>
    <row r="527" spans="1:36" ht="17.25" x14ac:dyDescent="0.25">
      <c r="A527" s="208">
        <v>46</v>
      </c>
      <c r="B527" s="124" t="s">
        <v>5210</v>
      </c>
      <c r="C527" s="1524" t="s">
        <v>4979</v>
      </c>
      <c r="D527" s="1525" t="s">
        <v>4768</v>
      </c>
      <c r="E527" s="1531">
        <v>13</v>
      </c>
      <c r="F527" s="1560">
        <v>2.14</v>
      </c>
      <c r="G527" s="191">
        <v>1</v>
      </c>
      <c r="H527" s="191">
        <v>141539.6</v>
      </c>
      <c r="I527" s="191"/>
      <c r="J527" s="191"/>
      <c r="K527" s="227">
        <f t="shared" si="108"/>
        <v>141539.6</v>
      </c>
      <c r="L527" s="227">
        <v>2.08</v>
      </c>
      <c r="M527" s="191">
        <v>1</v>
      </c>
      <c r="N527" s="191">
        <v>137571.20000000001</v>
      </c>
      <c r="O527" s="191"/>
      <c r="P527" s="191"/>
      <c r="Q527" s="227">
        <f t="shared" si="109"/>
        <v>137571.20000000001</v>
      </c>
      <c r="R527" s="227">
        <f t="shared" si="114"/>
        <v>0</v>
      </c>
      <c r="S527" s="227">
        <f t="shared" si="114"/>
        <v>3968.3999999999942</v>
      </c>
      <c r="T527" s="227">
        <f t="shared" si="114"/>
        <v>0</v>
      </c>
      <c r="U527" s="227">
        <f t="shared" si="114"/>
        <v>0</v>
      </c>
      <c r="V527" s="227">
        <f t="shared" si="111"/>
        <v>3968.3999999999942</v>
      </c>
      <c r="W527" s="1561">
        <v>14</v>
      </c>
      <c r="X527" s="1560">
        <v>2.14</v>
      </c>
      <c r="Y527" s="191">
        <v>1</v>
      </c>
      <c r="Z527" s="191">
        <v>141539.6</v>
      </c>
      <c r="AA527" s="191"/>
      <c r="AB527" s="191"/>
      <c r="AC527" s="227">
        <f t="shared" si="112"/>
        <v>141539.6</v>
      </c>
      <c r="AD527" s="1561">
        <v>15</v>
      </c>
      <c r="AE527" s="1560">
        <v>2.14</v>
      </c>
      <c r="AF527" s="191">
        <v>1</v>
      </c>
      <c r="AG527" s="191">
        <v>141539.6</v>
      </c>
      <c r="AH527" s="191"/>
      <c r="AI527" s="191"/>
      <c r="AJ527" s="227">
        <f t="shared" si="113"/>
        <v>141539.6</v>
      </c>
    </row>
    <row r="528" spans="1:36" ht="17.25" x14ac:dyDescent="0.25">
      <c r="A528" s="208">
        <v>47</v>
      </c>
      <c r="B528" s="124" t="s">
        <v>5211</v>
      </c>
      <c r="C528" s="1524" t="s">
        <v>4979</v>
      </c>
      <c r="D528" s="1525" t="s">
        <v>4768</v>
      </c>
      <c r="E528" s="1531">
        <v>3</v>
      </c>
      <c r="F528" s="1560">
        <v>1.84</v>
      </c>
      <c r="G528" s="191">
        <v>1</v>
      </c>
      <c r="H528" s="191">
        <v>121697.60000000001</v>
      </c>
      <c r="I528" s="191"/>
      <c r="J528" s="191"/>
      <c r="K528" s="227">
        <f t="shared" si="108"/>
        <v>121697.60000000001</v>
      </c>
      <c r="L528" s="227">
        <v>1.79</v>
      </c>
      <c r="M528" s="191">
        <v>1</v>
      </c>
      <c r="N528" s="191">
        <v>118390.6</v>
      </c>
      <c r="O528" s="191"/>
      <c r="P528" s="191"/>
      <c r="Q528" s="227">
        <f t="shared" si="109"/>
        <v>118390.6</v>
      </c>
      <c r="R528" s="227">
        <f t="shared" si="114"/>
        <v>0</v>
      </c>
      <c r="S528" s="227">
        <f t="shared" si="114"/>
        <v>3307</v>
      </c>
      <c r="T528" s="227">
        <f t="shared" si="114"/>
        <v>0</v>
      </c>
      <c r="U528" s="227">
        <f t="shared" si="114"/>
        <v>0</v>
      </c>
      <c r="V528" s="227">
        <f t="shared" si="111"/>
        <v>3307</v>
      </c>
      <c r="W528" s="1561">
        <v>4</v>
      </c>
      <c r="X528" s="1560">
        <v>1.9</v>
      </c>
      <c r="Y528" s="191">
        <v>1</v>
      </c>
      <c r="Z528" s="191">
        <v>125666</v>
      </c>
      <c r="AA528" s="191"/>
      <c r="AB528" s="191"/>
      <c r="AC528" s="227">
        <f t="shared" si="112"/>
        <v>125666</v>
      </c>
      <c r="AD528" s="1561">
        <v>5</v>
      </c>
      <c r="AE528" s="1560">
        <v>1.9</v>
      </c>
      <c r="AF528" s="191">
        <v>1</v>
      </c>
      <c r="AG528" s="191">
        <v>125666</v>
      </c>
      <c r="AH528" s="191"/>
      <c r="AI528" s="191"/>
      <c r="AJ528" s="227">
        <f t="shared" si="113"/>
        <v>125666</v>
      </c>
    </row>
    <row r="529" spans="1:36" ht="17.25" x14ac:dyDescent="0.25">
      <c r="A529" s="208">
        <v>48</v>
      </c>
      <c r="B529" s="124" t="s">
        <v>5212</v>
      </c>
      <c r="C529" s="1524" t="s">
        <v>4979</v>
      </c>
      <c r="D529" s="1525" t="s">
        <v>4768</v>
      </c>
      <c r="E529" s="1531">
        <v>4</v>
      </c>
      <c r="F529" s="1560">
        <v>1.9</v>
      </c>
      <c r="G529" s="191">
        <v>1</v>
      </c>
      <c r="H529" s="191">
        <v>125666</v>
      </c>
      <c r="I529" s="191"/>
      <c r="J529" s="191"/>
      <c r="K529" s="227">
        <f t="shared" si="108"/>
        <v>125666</v>
      </c>
      <c r="L529" s="227">
        <v>1.84</v>
      </c>
      <c r="M529" s="191">
        <v>1</v>
      </c>
      <c r="N529" s="191">
        <v>121697.60000000001</v>
      </c>
      <c r="O529" s="191"/>
      <c r="P529" s="191"/>
      <c r="Q529" s="227">
        <f t="shared" si="109"/>
        <v>121697.60000000001</v>
      </c>
      <c r="R529" s="227">
        <f t="shared" si="114"/>
        <v>0</v>
      </c>
      <c r="S529" s="227">
        <f t="shared" si="114"/>
        <v>3968.3999999999942</v>
      </c>
      <c r="T529" s="227">
        <f t="shared" si="114"/>
        <v>0</v>
      </c>
      <c r="U529" s="227">
        <f t="shared" si="114"/>
        <v>0</v>
      </c>
      <c r="V529" s="227">
        <f t="shared" si="111"/>
        <v>3968.3999999999942</v>
      </c>
      <c r="W529" s="1561">
        <v>5</v>
      </c>
      <c r="X529" s="1560">
        <v>1.9</v>
      </c>
      <c r="Y529" s="191">
        <v>1</v>
      </c>
      <c r="Z529" s="191">
        <v>125666</v>
      </c>
      <c r="AA529" s="191"/>
      <c r="AB529" s="191"/>
      <c r="AC529" s="227">
        <f t="shared" si="112"/>
        <v>125666</v>
      </c>
      <c r="AD529" s="1561">
        <v>6</v>
      </c>
      <c r="AE529" s="1560">
        <v>1.96</v>
      </c>
      <c r="AF529" s="191">
        <v>1</v>
      </c>
      <c r="AG529" s="191">
        <v>129634.4</v>
      </c>
      <c r="AH529" s="191"/>
      <c r="AI529" s="191"/>
      <c r="AJ529" s="227">
        <f t="shared" si="113"/>
        <v>129634.4</v>
      </c>
    </row>
    <row r="530" spans="1:36" ht="17.25" x14ac:dyDescent="0.25">
      <c r="A530" s="208">
        <v>49</v>
      </c>
      <c r="B530" s="124" t="s">
        <v>5213</v>
      </c>
      <c r="C530" s="1524" t="s">
        <v>4979</v>
      </c>
      <c r="D530" s="1525" t="s">
        <v>4768</v>
      </c>
      <c r="E530" s="1531">
        <v>1</v>
      </c>
      <c r="F530" s="1560">
        <v>1.73</v>
      </c>
      <c r="G530" s="191">
        <v>1</v>
      </c>
      <c r="H530" s="191">
        <v>114422.2</v>
      </c>
      <c r="I530" s="191"/>
      <c r="J530" s="191"/>
      <c r="K530" s="227">
        <f t="shared" si="108"/>
        <v>114422.2</v>
      </c>
      <c r="L530" s="227">
        <v>1.68</v>
      </c>
      <c r="M530" s="191">
        <v>1</v>
      </c>
      <c r="N530" s="191">
        <v>111115.2</v>
      </c>
      <c r="O530" s="191"/>
      <c r="P530" s="191"/>
      <c r="Q530" s="227">
        <f t="shared" si="109"/>
        <v>111115.2</v>
      </c>
      <c r="R530" s="227">
        <f t="shared" si="114"/>
        <v>0</v>
      </c>
      <c r="S530" s="227">
        <f t="shared" si="114"/>
        <v>3307</v>
      </c>
      <c r="T530" s="227">
        <f t="shared" si="114"/>
        <v>0</v>
      </c>
      <c r="U530" s="227">
        <f t="shared" si="114"/>
        <v>0</v>
      </c>
      <c r="V530" s="227">
        <f t="shared" si="111"/>
        <v>3307</v>
      </c>
      <c r="W530" s="1561">
        <v>2</v>
      </c>
      <c r="X530" s="1560">
        <v>1.79</v>
      </c>
      <c r="Y530" s="191">
        <v>1</v>
      </c>
      <c r="Z530" s="191">
        <v>118390.6</v>
      </c>
      <c r="AA530" s="191"/>
      <c r="AB530" s="191"/>
      <c r="AC530" s="227">
        <f t="shared" si="112"/>
        <v>118390.6</v>
      </c>
      <c r="AD530" s="1561">
        <v>3</v>
      </c>
      <c r="AE530" s="1560">
        <v>1.84</v>
      </c>
      <c r="AF530" s="191">
        <v>1</v>
      </c>
      <c r="AG530" s="191">
        <v>121697.60000000001</v>
      </c>
      <c r="AH530" s="191"/>
      <c r="AI530" s="191"/>
      <c r="AJ530" s="227">
        <f t="shared" si="113"/>
        <v>121697.60000000001</v>
      </c>
    </row>
    <row r="531" spans="1:36" ht="17.25" x14ac:dyDescent="0.25">
      <c r="A531" s="208">
        <v>50</v>
      </c>
      <c r="B531" s="124" t="s">
        <v>5214</v>
      </c>
      <c r="C531" s="1524" t="s">
        <v>4979</v>
      </c>
      <c r="D531" s="1525" t="s">
        <v>4768</v>
      </c>
      <c r="E531" s="1531">
        <v>1</v>
      </c>
      <c r="F531" s="1560">
        <v>1.73</v>
      </c>
      <c r="G531" s="191">
        <v>1</v>
      </c>
      <c r="H531" s="191">
        <v>114422.2</v>
      </c>
      <c r="I531" s="191"/>
      <c r="J531" s="191"/>
      <c r="K531" s="227">
        <f t="shared" si="108"/>
        <v>114422.2</v>
      </c>
      <c r="L531" s="227">
        <v>1.68</v>
      </c>
      <c r="M531" s="191">
        <v>1</v>
      </c>
      <c r="N531" s="191">
        <v>111115.2</v>
      </c>
      <c r="O531" s="191"/>
      <c r="P531" s="191"/>
      <c r="Q531" s="227">
        <f t="shared" si="109"/>
        <v>111115.2</v>
      </c>
      <c r="R531" s="227">
        <f t="shared" si="114"/>
        <v>0</v>
      </c>
      <c r="S531" s="227">
        <f t="shared" si="114"/>
        <v>3307</v>
      </c>
      <c r="T531" s="227">
        <f t="shared" si="114"/>
        <v>0</v>
      </c>
      <c r="U531" s="227">
        <f t="shared" si="114"/>
        <v>0</v>
      </c>
      <c r="V531" s="227">
        <f t="shared" si="111"/>
        <v>3307</v>
      </c>
      <c r="W531" s="1561">
        <v>2</v>
      </c>
      <c r="X531" s="1560">
        <v>1.79</v>
      </c>
      <c r="Y531" s="191">
        <v>1</v>
      </c>
      <c r="Z531" s="191">
        <v>118390.6</v>
      </c>
      <c r="AA531" s="191"/>
      <c r="AB531" s="191"/>
      <c r="AC531" s="227">
        <f t="shared" si="112"/>
        <v>118390.6</v>
      </c>
      <c r="AD531" s="1561">
        <v>3</v>
      </c>
      <c r="AE531" s="1560">
        <v>1.84</v>
      </c>
      <c r="AF531" s="191">
        <v>1</v>
      </c>
      <c r="AG531" s="191">
        <v>121697.60000000001</v>
      </c>
      <c r="AH531" s="191"/>
      <c r="AI531" s="191"/>
      <c r="AJ531" s="227">
        <f t="shared" si="113"/>
        <v>121697.60000000001</v>
      </c>
    </row>
    <row r="532" spans="1:36" ht="17.25" x14ac:dyDescent="0.25">
      <c r="A532" s="208">
        <v>51</v>
      </c>
      <c r="B532" s="124" t="s">
        <v>5215</v>
      </c>
      <c r="C532" s="1524" t="s">
        <v>4979</v>
      </c>
      <c r="D532" s="1525" t="s">
        <v>4768</v>
      </c>
      <c r="E532" s="1531">
        <v>1</v>
      </c>
      <c r="F532" s="1560">
        <v>1.73</v>
      </c>
      <c r="G532" s="191">
        <v>1</v>
      </c>
      <c r="H532" s="191">
        <v>114422.2</v>
      </c>
      <c r="I532" s="191"/>
      <c r="J532" s="191"/>
      <c r="K532" s="227">
        <f t="shared" si="108"/>
        <v>114422.2</v>
      </c>
      <c r="L532" s="227">
        <v>1.68</v>
      </c>
      <c r="M532" s="191">
        <v>1</v>
      </c>
      <c r="N532" s="191">
        <v>111115.2</v>
      </c>
      <c r="O532" s="191"/>
      <c r="P532" s="191"/>
      <c r="Q532" s="227">
        <f t="shared" si="109"/>
        <v>111115.2</v>
      </c>
      <c r="R532" s="227">
        <f t="shared" si="114"/>
        <v>0</v>
      </c>
      <c r="S532" s="227">
        <f t="shared" si="114"/>
        <v>3307</v>
      </c>
      <c r="T532" s="227">
        <f t="shared" si="114"/>
        <v>0</v>
      </c>
      <c r="U532" s="227">
        <f t="shared" si="114"/>
        <v>0</v>
      </c>
      <c r="V532" s="227">
        <f t="shared" si="111"/>
        <v>3307</v>
      </c>
      <c r="W532" s="1561">
        <v>2</v>
      </c>
      <c r="X532" s="1560">
        <v>1.79</v>
      </c>
      <c r="Y532" s="191">
        <v>1</v>
      </c>
      <c r="Z532" s="191">
        <v>118390.6</v>
      </c>
      <c r="AA532" s="191"/>
      <c r="AB532" s="191"/>
      <c r="AC532" s="227">
        <f t="shared" si="112"/>
        <v>118390.6</v>
      </c>
      <c r="AD532" s="1561">
        <v>3</v>
      </c>
      <c r="AE532" s="1560">
        <v>1.84</v>
      </c>
      <c r="AF532" s="191">
        <v>1</v>
      </c>
      <c r="AG532" s="191">
        <v>121697.60000000001</v>
      </c>
      <c r="AH532" s="191"/>
      <c r="AI532" s="191"/>
      <c r="AJ532" s="227">
        <f t="shared" si="113"/>
        <v>121697.60000000001</v>
      </c>
    </row>
    <row r="533" spans="1:36" ht="17.25" x14ac:dyDescent="0.25">
      <c r="A533" s="208">
        <v>52</v>
      </c>
      <c r="B533" s="124" t="s">
        <v>5216</v>
      </c>
      <c r="C533" s="1524" t="s">
        <v>4979</v>
      </c>
      <c r="D533" s="1525" t="s">
        <v>4768</v>
      </c>
      <c r="E533" s="1531">
        <v>6</v>
      </c>
      <c r="F533" s="1560">
        <v>1.96</v>
      </c>
      <c r="G533" s="191">
        <v>1</v>
      </c>
      <c r="H533" s="191">
        <v>129634.4</v>
      </c>
      <c r="I533" s="191"/>
      <c r="J533" s="191"/>
      <c r="K533" s="227">
        <f t="shared" si="108"/>
        <v>129634.4</v>
      </c>
      <c r="L533" s="227">
        <v>1.9</v>
      </c>
      <c r="M533" s="191">
        <v>1</v>
      </c>
      <c r="N533" s="191">
        <v>125666</v>
      </c>
      <c r="O533" s="191"/>
      <c r="P533" s="191"/>
      <c r="Q533" s="227">
        <f t="shared" si="109"/>
        <v>125666</v>
      </c>
      <c r="R533" s="227">
        <f t="shared" si="114"/>
        <v>0</v>
      </c>
      <c r="S533" s="227">
        <f t="shared" si="114"/>
        <v>3968.3999999999942</v>
      </c>
      <c r="T533" s="227">
        <f t="shared" si="114"/>
        <v>0</v>
      </c>
      <c r="U533" s="227">
        <f t="shared" si="114"/>
        <v>0</v>
      </c>
      <c r="V533" s="227">
        <f t="shared" si="111"/>
        <v>3968.3999999999942</v>
      </c>
      <c r="W533" s="1561">
        <v>7</v>
      </c>
      <c r="X533" s="1560">
        <v>1.96</v>
      </c>
      <c r="Y533" s="191">
        <v>1</v>
      </c>
      <c r="Z533" s="191">
        <v>129634.4</v>
      </c>
      <c r="AA533" s="191"/>
      <c r="AB533" s="191"/>
      <c r="AC533" s="227">
        <f t="shared" si="112"/>
        <v>129634.4</v>
      </c>
      <c r="AD533" s="1561">
        <v>8</v>
      </c>
      <c r="AE533" s="1560">
        <v>2.02</v>
      </c>
      <c r="AF533" s="191">
        <v>1</v>
      </c>
      <c r="AG533" s="191">
        <v>133602.79999999999</v>
      </c>
      <c r="AH533" s="191"/>
      <c r="AI533" s="191"/>
      <c r="AJ533" s="227">
        <f t="shared" si="113"/>
        <v>133602.79999999999</v>
      </c>
    </row>
    <row r="534" spans="1:36" ht="17.25" x14ac:dyDescent="0.25">
      <c r="A534" s="208">
        <v>53</v>
      </c>
      <c r="B534" s="124" t="s">
        <v>5217</v>
      </c>
      <c r="C534" s="1524" t="s">
        <v>4979</v>
      </c>
      <c r="D534" s="1525" t="s">
        <v>4768</v>
      </c>
      <c r="E534" s="1531">
        <v>5</v>
      </c>
      <c r="F534" s="1560">
        <v>1.9</v>
      </c>
      <c r="G534" s="191">
        <v>1</v>
      </c>
      <c r="H534" s="191">
        <v>125666</v>
      </c>
      <c r="I534" s="191"/>
      <c r="J534" s="191"/>
      <c r="K534" s="227">
        <f t="shared" si="108"/>
        <v>125666</v>
      </c>
      <c r="L534" s="227">
        <v>1.9</v>
      </c>
      <c r="M534" s="191">
        <v>1</v>
      </c>
      <c r="N534" s="191">
        <v>125666</v>
      </c>
      <c r="O534" s="191"/>
      <c r="P534" s="191"/>
      <c r="Q534" s="227">
        <f t="shared" si="109"/>
        <v>125666</v>
      </c>
      <c r="R534" s="227">
        <f t="shared" si="114"/>
        <v>0</v>
      </c>
      <c r="S534" s="227">
        <f t="shared" si="114"/>
        <v>0</v>
      </c>
      <c r="T534" s="227">
        <f t="shared" si="114"/>
        <v>0</v>
      </c>
      <c r="U534" s="227">
        <f t="shared" si="114"/>
        <v>0</v>
      </c>
      <c r="V534" s="227">
        <f t="shared" si="111"/>
        <v>0</v>
      </c>
      <c r="W534" s="1561">
        <v>6</v>
      </c>
      <c r="X534" s="1560">
        <v>1.96</v>
      </c>
      <c r="Y534" s="191">
        <v>1</v>
      </c>
      <c r="Z534" s="191">
        <v>129634.4</v>
      </c>
      <c r="AA534" s="191"/>
      <c r="AB534" s="191"/>
      <c r="AC534" s="227">
        <f t="shared" si="112"/>
        <v>129634.4</v>
      </c>
      <c r="AD534" s="1561">
        <v>7</v>
      </c>
      <c r="AE534" s="1560">
        <v>1.96</v>
      </c>
      <c r="AF534" s="191">
        <v>1</v>
      </c>
      <c r="AG534" s="191">
        <v>129634.4</v>
      </c>
      <c r="AH534" s="191"/>
      <c r="AI534" s="191"/>
      <c r="AJ534" s="227">
        <f t="shared" si="113"/>
        <v>129634.4</v>
      </c>
    </row>
    <row r="535" spans="1:36" ht="17.25" x14ac:dyDescent="0.25">
      <c r="A535" s="208">
        <v>54</v>
      </c>
      <c r="B535" s="124" t="s">
        <v>5218</v>
      </c>
      <c r="C535" s="1524" t="s">
        <v>4979</v>
      </c>
      <c r="D535" s="1525" t="s">
        <v>4768</v>
      </c>
      <c r="E535" s="1531">
        <v>1</v>
      </c>
      <c r="F535" s="1560">
        <v>1.73</v>
      </c>
      <c r="G535" s="191">
        <v>1</v>
      </c>
      <c r="H535" s="191">
        <v>114422.2</v>
      </c>
      <c r="I535" s="191"/>
      <c r="J535" s="191"/>
      <c r="K535" s="227">
        <f t="shared" si="108"/>
        <v>114422.2</v>
      </c>
      <c r="L535" s="227">
        <v>1.68</v>
      </c>
      <c r="M535" s="191">
        <v>1</v>
      </c>
      <c r="N535" s="191">
        <v>111115.2</v>
      </c>
      <c r="O535" s="191"/>
      <c r="P535" s="191"/>
      <c r="Q535" s="227">
        <f t="shared" si="109"/>
        <v>111115.2</v>
      </c>
      <c r="R535" s="227">
        <f t="shared" si="114"/>
        <v>0</v>
      </c>
      <c r="S535" s="227">
        <f t="shared" si="114"/>
        <v>3307</v>
      </c>
      <c r="T535" s="227">
        <f t="shared" si="114"/>
        <v>0</v>
      </c>
      <c r="U535" s="227">
        <f t="shared" si="114"/>
        <v>0</v>
      </c>
      <c r="V535" s="227">
        <f t="shared" si="111"/>
        <v>3307</v>
      </c>
      <c r="W535" s="1561">
        <v>2</v>
      </c>
      <c r="X535" s="1560">
        <v>1.79</v>
      </c>
      <c r="Y535" s="191">
        <v>1</v>
      </c>
      <c r="Z535" s="191">
        <v>118390.6</v>
      </c>
      <c r="AA535" s="191"/>
      <c r="AB535" s="191"/>
      <c r="AC535" s="227">
        <f t="shared" si="112"/>
        <v>118390.6</v>
      </c>
      <c r="AD535" s="1561">
        <v>3</v>
      </c>
      <c r="AE535" s="1560">
        <v>1.84</v>
      </c>
      <c r="AF535" s="191">
        <v>1</v>
      </c>
      <c r="AG535" s="191">
        <v>121697.60000000001</v>
      </c>
      <c r="AH535" s="191"/>
      <c r="AI535" s="191"/>
      <c r="AJ535" s="227">
        <f t="shared" si="113"/>
        <v>121697.60000000001</v>
      </c>
    </row>
    <row r="536" spans="1:36" ht="17.25" x14ac:dyDescent="0.25">
      <c r="A536" s="208">
        <v>55</v>
      </c>
      <c r="B536" s="124" t="s">
        <v>5219</v>
      </c>
      <c r="C536" s="1524" t="s">
        <v>4979</v>
      </c>
      <c r="D536" s="1525" t="s">
        <v>4768</v>
      </c>
      <c r="E536" s="1531">
        <v>3</v>
      </c>
      <c r="F536" s="1560">
        <v>1.84</v>
      </c>
      <c r="G536" s="191">
        <v>1</v>
      </c>
      <c r="H536" s="191">
        <v>121697.60000000001</v>
      </c>
      <c r="I536" s="191"/>
      <c r="J536" s="191"/>
      <c r="K536" s="227">
        <f t="shared" si="108"/>
        <v>121697.60000000001</v>
      </c>
      <c r="L536" s="227">
        <v>1.79</v>
      </c>
      <c r="M536" s="191">
        <v>1</v>
      </c>
      <c r="N536" s="191">
        <v>118390.6</v>
      </c>
      <c r="O536" s="191"/>
      <c r="P536" s="191"/>
      <c r="Q536" s="227">
        <f t="shared" si="109"/>
        <v>118390.6</v>
      </c>
      <c r="R536" s="227">
        <f t="shared" si="114"/>
        <v>0</v>
      </c>
      <c r="S536" s="227">
        <f t="shared" si="114"/>
        <v>3307</v>
      </c>
      <c r="T536" s="227">
        <f t="shared" si="114"/>
        <v>0</v>
      </c>
      <c r="U536" s="227">
        <f t="shared" si="114"/>
        <v>0</v>
      </c>
      <c r="V536" s="227">
        <f t="shared" si="111"/>
        <v>3307</v>
      </c>
      <c r="W536" s="1561">
        <v>4</v>
      </c>
      <c r="X536" s="1560">
        <v>1.9</v>
      </c>
      <c r="Y536" s="191">
        <v>1</v>
      </c>
      <c r="Z536" s="191">
        <v>125666</v>
      </c>
      <c r="AA536" s="191"/>
      <c r="AB536" s="191"/>
      <c r="AC536" s="227">
        <f t="shared" si="112"/>
        <v>125666</v>
      </c>
      <c r="AD536" s="1561">
        <v>5</v>
      </c>
      <c r="AE536" s="1560">
        <v>1.9</v>
      </c>
      <c r="AF536" s="191">
        <v>1</v>
      </c>
      <c r="AG536" s="191">
        <v>125666</v>
      </c>
      <c r="AH536" s="191"/>
      <c r="AI536" s="191"/>
      <c r="AJ536" s="227">
        <f t="shared" si="113"/>
        <v>125666</v>
      </c>
    </row>
    <row r="537" spans="1:36" ht="17.25" x14ac:dyDescent="0.25">
      <c r="A537" s="208">
        <v>56</v>
      </c>
      <c r="B537" s="124" t="s">
        <v>5220</v>
      </c>
      <c r="C537" s="1524" t="s">
        <v>4979</v>
      </c>
      <c r="D537" s="1525" t="s">
        <v>4768</v>
      </c>
      <c r="E537" s="1531">
        <v>6</v>
      </c>
      <c r="F537" s="1560">
        <v>1.96</v>
      </c>
      <c r="G537" s="191">
        <v>1</v>
      </c>
      <c r="H537" s="191">
        <v>129634.4</v>
      </c>
      <c r="I537" s="191"/>
      <c r="J537" s="191"/>
      <c r="K537" s="227">
        <f t="shared" si="108"/>
        <v>129634.4</v>
      </c>
      <c r="L537" s="227">
        <v>1.9</v>
      </c>
      <c r="M537" s="191">
        <v>1</v>
      </c>
      <c r="N537" s="191">
        <v>125666</v>
      </c>
      <c r="O537" s="191"/>
      <c r="P537" s="191"/>
      <c r="Q537" s="227">
        <f t="shared" si="109"/>
        <v>125666</v>
      </c>
      <c r="R537" s="227">
        <f t="shared" si="114"/>
        <v>0</v>
      </c>
      <c r="S537" s="227">
        <f t="shared" si="114"/>
        <v>3968.3999999999942</v>
      </c>
      <c r="T537" s="227">
        <f t="shared" si="114"/>
        <v>0</v>
      </c>
      <c r="U537" s="227">
        <f t="shared" si="114"/>
        <v>0</v>
      </c>
      <c r="V537" s="227">
        <f t="shared" si="111"/>
        <v>3968.3999999999942</v>
      </c>
      <c r="W537" s="1561">
        <v>7</v>
      </c>
      <c r="X537" s="1560">
        <v>1.96</v>
      </c>
      <c r="Y537" s="191">
        <v>1</v>
      </c>
      <c r="Z537" s="191">
        <v>129634.4</v>
      </c>
      <c r="AA537" s="191"/>
      <c r="AB537" s="191"/>
      <c r="AC537" s="227">
        <f t="shared" si="112"/>
        <v>129634.4</v>
      </c>
      <c r="AD537" s="1561">
        <v>8</v>
      </c>
      <c r="AE537" s="1560">
        <v>2.02</v>
      </c>
      <c r="AF537" s="191">
        <v>1</v>
      </c>
      <c r="AG537" s="191">
        <v>133602.79999999999</v>
      </c>
      <c r="AH537" s="191"/>
      <c r="AI537" s="191"/>
      <c r="AJ537" s="227">
        <f t="shared" si="113"/>
        <v>133602.79999999999</v>
      </c>
    </row>
    <row r="538" spans="1:36" ht="17.25" x14ac:dyDescent="0.25">
      <c r="A538" s="208">
        <v>57</v>
      </c>
      <c r="B538" s="124" t="s">
        <v>5221</v>
      </c>
      <c r="C538" s="1524" t="s">
        <v>4979</v>
      </c>
      <c r="D538" s="1525" t="s">
        <v>4768</v>
      </c>
      <c r="E538" s="1531">
        <v>1</v>
      </c>
      <c r="F538" s="1560">
        <v>1.73</v>
      </c>
      <c r="G538" s="191">
        <v>1</v>
      </c>
      <c r="H538" s="191">
        <v>114422.2</v>
      </c>
      <c r="I538" s="191"/>
      <c r="J538" s="191"/>
      <c r="K538" s="227">
        <f t="shared" si="108"/>
        <v>114422.2</v>
      </c>
      <c r="L538" s="227">
        <v>1.68</v>
      </c>
      <c r="M538" s="191">
        <v>1</v>
      </c>
      <c r="N538" s="191">
        <v>111115.2</v>
      </c>
      <c r="O538" s="191"/>
      <c r="P538" s="191"/>
      <c r="Q538" s="227">
        <f t="shared" si="109"/>
        <v>111115.2</v>
      </c>
      <c r="R538" s="227">
        <f t="shared" si="114"/>
        <v>0</v>
      </c>
      <c r="S538" s="227">
        <f t="shared" si="114"/>
        <v>3307</v>
      </c>
      <c r="T538" s="227">
        <f t="shared" si="114"/>
        <v>0</v>
      </c>
      <c r="U538" s="227">
        <f t="shared" si="114"/>
        <v>0</v>
      </c>
      <c r="V538" s="227">
        <f t="shared" si="111"/>
        <v>3307</v>
      </c>
      <c r="W538" s="1561">
        <v>2</v>
      </c>
      <c r="X538" s="1560">
        <v>1.79</v>
      </c>
      <c r="Y538" s="191">
        <v>1</v>
      </c>
      <c r="Z538" s="191">
        <v>118390.6</v>
      </c>
      <c r="AA538" s="191"/>
      <c r="AB538" s="191"/>
      <c r="AC538" s="227">
        <f t="shared" si="112"/>
        <v>118390.6</v>
      </c>
      <c r="AD538" s="1561">
        <v>3</v>
      </c>
      <c r="AE538" s="1560">
        <v>1.84</v>
      </c>
      <c r="AF538" s="191">
        <v>1</v>
      </c>
      <c r="AG538" s="191">
        <v>121697.60000000001</v>
      </c>
      <c r="AH538" s="191"/>
      <c r="AI538" s="191"/>
      <c r="AJ538" s="227">
        <f t="shared" si="113"/>
        <v>121697.60000000001</v>
      </c>
    </row>
    <row r="539" spans="1:36" ht="17.25" x14ac:dyDescent="0.25">
      <c r="A539" s="208">
        <v>58</v>
      </c>
      <c r="B539" s="124" t="s">
        <v>5222</v>
      </c>
      <c r="C539" s="1524" t="s">
        <v>4979</v>
      </c>
      <c r="D539" s="1525" t="s">
        <v>4768</v>
      </c>
      <c r="E539" s="1531">
        <v>1</v>
      </c>
      <c r="F539" s="1560">
        <v>1.73</v>
      </c>
      <c r="G539" s="191">
        <v>1</v>
      </c>
      <c r="H539" s="191">
        <v>114422.2</v>
      </c>
      <c r="I539" s="191"/>
      <c r="J539" s="191"/>
      <c r="K539" s="227">
        <f t="shared" si="108"/>
        <v>114422.2</v>
      </c>
      <c r="L539" s="227">
        <v>1.68</v>
      </c>
      <c r="M539" s="191">
        <v>1</v>
      </c>
      <c r="N539" s="191">
        <v>111115.2</v>
      </c>
      <c r="O539" s="191"/>
      <c r="P539" s="191"/>
      <c r="Q539" s="227">
        <f t="shared" si="109"/>
        <v>111115.2</v>
      </c>
      <c r="R539" s="227">
        <f t="shared" si="114"/>
        <v>0</v>
      </c>
      <c r="S539" s="227">
        <f t="shared" si="114"/>
        <v>3307</v>
      </c>
      <c r="T539" s="227">
        <f t="shared" si="114"/>
        <v>0</v>
      </c>
      <c r="U539" s="227">
        <f t="shared" si="114"/>
        <v>0</v>
      </c>
      <c r="V539" s="227">
        <f t="shared" si="111"/>
        <v>3307</v>
      </c>
      <c r="W539" s="1561">
        <v>2</v>
      </c>
      <c r="X539" s="1560">
        <v>1.79</v>
      </c>
      <c r="Y539" s="191">
        <v>1</v>
      </c>
      <c r="Z539" s="191">
        <v>118390.6</v>
      </c>
      <c r="AA539" s="191"/>
      <c r="AB539" s="191"/>
      <c r="AC539" s="227">
        <f t="shared" si="112"/>
        <v>118390.6</v>
      </c>
      <c r="AD539" s="1561">
        <v>3</v>
      </c>
      <c r="AE539" s="1560">
        <v>1.84</v>
      </c>
      <c r="AF539" s="191">
        <v>1</v>
      </c>
      <c r="AG539" s="191">
        <v>121697.60000000001</v>
      </c>
      <c r="AH539" s="191"/>
      <c r="AI539" s="191"/>
      <c r="AJ539" s="227">
        <f t="shared" si="113"/>
        <v>121697.60000000001</v>
      </c>
    </row>
    <row r="540" spans="1:36" ht="17.25" x14ac:dyDescent="0.25">
      <c r="A540" s="208">
        <v>59</v>
      </c>
      <c r="B540" s="124" t="s">
        <v>5223</v>
      </c>
      <c r="C540" s="1524" t="s">
        <v>4979</v>
      </c>
      <c r="D540" s="1525" t="s">
        <v>4768</v>
      </c>
      <c r="E540" s="1531">
        <v>1</v>
      </c>
      <c r="F540" s="1560">
        <v>1.73</v>
      </c>
      <c r="G540" s="191">
        <v>1</v>
      </c>
      <c r="H540" s="191">
        <v>114422.2</v>
      </c>
      <c r="I540" s="191"/>
      <c r="J540" s="191"/>
      <c r="K540" s="227">
        <f t="shared" si="108"/>
        <v>114422.2</v>
      </c>
      <c r="L540" s="227">
        <v>1.68</v>
      </c>
      <c r="M540" s="191">
        <v>1</v>
      </c>
      <c r="N540" s="191">
        <v>111115.2</v>
      </c>
      <c r="O540" s="191"/>
      <c r="P540" s="191"/>
      <c r="Q540" s="227">
        <f t="shared" si="109"/>
        <v>111115.2</v>
      </c>
      <c r="R540" s="227">
        <f t="shared" si="114"/>
        <v>0</v>
      </c>
      <c r="S540" s="227">
        <f t="shared" si="114"/>
        <v>3307</v>
      </c>
      <c r="T540" s="227">
        <f t="shared" si="114"/>
        <v>0</v>
      </c>
      <c r="U540" s="227">
        <f t="shared" si="114"/>
        <v>0</v>
      </c>
      <c r="V540" s="227">
        <f t="shared" si="111"/>
        <v>3307</v>
      </c>
      <c r="W540" s="1561">
        <v>2</v>
      </c>
      <c r="X540" s="1560">
        <v>1.79</v>
      </c>
      <c r="Y540" s="191">
        <v>1</v>
      </c>
      <c r="Z540" s="191">
        <v>118390.6</v>
      </c>
      <c r="AA540" s="191"/>
      <c r="AB540" s="191"/>
      <c r="AC540" s="227">
        <f t="shared" si="112"/>
        <v>118390.6</v>
      </c>
      <c r="AD540" s="1561">
        <v>3</v>
      </c>
      <c r="AE540" s="1560">
        <v>1.84</v>
      </c>
      <c r="AF540" s="191">
        <v>1</v>
      </c>
      <c r="AG540" s="191">
        <v>121697.60000000001</v>
      </c>
      <c r="AH540" s="191"/>
      <c r="AI540" s="191"/>
      <c r="AJ540" s="227">
        <f t="shared" si="113"/>
        <v>121697.60000000001</v>
      </c>
    </row>
    <row r="541" spans="1:36" ht="17.25" x14ac:dyDescent="0.25">
      <c r="A541" s="208">
        <v>60</v>
      </c>
      <c r="B541" s="124" t="s">
        <v>5224</v>
      </c>
      <c r="C541" s="1524" t="s">
        <v>4979</v>
      </c>
      <c r="D541" s="1525" t="s">
        <v>4768</v>
      </c>
      <c r="E541" s="1531">
        <v>1</v>
      </c>
      <c r="F541" s="1560">
        <v>1.73</v>
      </c>
      <c r="G541" s="191">
        <v>1</v>
      </c>
      <c r="H541" s="191">
        <v>114422.2</v>
      </c>
      <c r="I541" s="191"/>
      <c r="J541" s="191"/>
      <c r="K541" s="227">
        <f t="shared" si="108"/>
        <v>114422.2</v>
      </c>
      <c r="L541" s="227">
        <v>1.68</v>
      </c>
      <c r="M541" s="191">
        <v>1</v>
      </c>
      <c r="N541" s="191">
        <v>111115.2</v>
      </c>
      <c r="O541" s="191"/>
      <c r="P541" s="191"/>
      <c r="Q541" s="227">
        <f t="shared" si="109"/>
        <v>111115.2</v>
      </c>
      <c r="R541" s="227">
        <f t="shared" si="114"/>
        <v>0</v>
      </c>
      <c r="S541" s="227">
        <f t="shared" si="114"/>
        <v>3307</v>
      </c>
      <c r="T541" s="227">
        <f t="shared" si="114"/>
        <v>0</v>
      </c>
      <c r="U541" s="227">
        <f t="shared" si="114"/>
        <v>0</v>
      </c>
      <c r="V541" s="227">
        <f t="shared" si="111"/>
        <v>3307</v>
      </c>
      <c r="W541" s="1561">
        <v>2</v>
      </c>
      <c r="X541" s="1560">
        <v>1.79</v>
      </c>
      <c r="Y541" s="191">
        <v>1</v>
      </c>
      <c r="Z541" s="191">
        <v>118390.6</v>
      </c>
      <c r="AA541" s="191"/>
      <c r="AB541" s="191"/>
      <c r="AC541" s="227">
        <f t="shared" si="112"/>
        <v>118390.6</v>
      </c>
      <c r="AD541" s="1561">
        <v>3</v>
      </c>
      <c r="AE541" s="1560">
        <v>1.84</v>
      </c>
      <c r="AF541" s="191">
        <v>1</v>
      </c>
      <c r="AG541" s="191">
        <v>121697.60000000001</v>
      </c>
      <c r="AH541" s="191"/>
      <c r="AI541" s="191"/>
      <c r="AJ541" s="227">
        <f t="shared" si="113"/>
        <v>121697.60000000001</v>
      </c>
    </row>
    <row r="542" spans="1:36" ht="17.25" x14ac:dyDescent="0.25">
      <c r="A542" s="208">
        <v>61</v>
      </c>
      <c r="B542" s="124" t="s">
        <v>5225</v>
      </c>
      <c r="C542" s="1524" t="s">
        <v>4979</v>
      </c>
      <c r="D542" s="1525" t="s">
        <v>4768</v>
      </c>
      <c r="E542" s="1531">
        <v>13</v>
      </c>
      <c r="F542" s="1560">
        <v>2.14</v>
      </c>
      <c r="G542" s="191">
        <v>1</v>
      </c>
      <c r="H542" s="191">
        <v>141539.6</v>
      </c>
      <c r="I542" s="191"/>
      <c r="J542" s="191"/>
      <c r="K542" s="227">
        <f t="shared" si="108"/>
        <v>141539.6</v>
      </c>
      <c r="L542" s="227">
        <v>2.08</v>
      </c>
      <c r="M542" s="191">
        <v>1</v>
      </c>
      <c r="N542" s="191">
        <v>137571.20000000001</v>
      </c>
      <c r="O542" s="191"/>
      <c r="P542" s="191"/>
      <c r="Q542" s="227">
        <f t="shared" si="109"/>
        <v>137571.20000000001</v>
      </c>
      <c r="R542" s="227">
        <f t="shared" si="114"/>
        <v>0</v>
      </c>
      <c r="S542" s="227">
        <f t="shared" si="114"/>
        <v>3968.3999999999942</v>
      </c>
      <c r="T542" s="227">
        <f t="shared" si="114"/>
        <v>0</v>
      </c>
      <c r="U542" s="227">
        <f t="shared" si="114"/>
        <v>0</v>
      </c>
      <c r="V542" s="227">
        <f t="shared" si="111"/>
        <v>3968.3999999999942</v>
      </c>
      <c r="W542" s="1561">
        <v>14</v>
      </c>
      <c r="X542" s="1560">
        <v>2.14</v>
      </c>
      <c r="Y542" s="191">
        <v>1</v>
      </c>
      <c r="Z542" s="191">
        <v>141539.6</v>
      </c>
      <c r="AA542" s="191"/>
      <c r="AB542" s="191"/>
      <c r="AC542" s="227">
        <f t="shared" si="112"/>
        <v>141539.6</v>
      </c>
      <c r="AD542" s="1561">
        <v>15</v>
      </c>
      <c r="AE542" s="1560">
        <v>2.14</v>
      </c>
      <c r="AF542" s="191">
        <v>1</v>
      </c>
      <c r="AG542" s="191">
        <v>141539.6</v>
      </c>
      <c r="AH542" s="191"/>
      <c r="AI542" s="191"/>
      <c r="AJ542" s="227">
        <f t="shared" si="113"/>
        <v>141539.6</v>
      </c>
    </row>
    <row r="543" spans="1:36" ht="17.25" x14ac:dyDescent="0.25">
      <c r="A543" s="208">
        <v>62</v>
      </c>
      <c r="B543" s="124" t="s">
        <v>5226</v>
      </c>
      <c r="C543" s="1524" t="s">
        <v>4979</v>
      </c>
      <c r="D543" s="1525" t="s">
        <v>4768</v>
      </c>
      <c r="E543" s="1531">
        <v>6</v>
      </c>
      <c r="F543" s="1560">
        <v>1.96</v>
      </c>
      <c r="G543" s="191">
        <v>1</v>
      </c>
      <c r="H543" s="191">
        <v>129634.4</v>
      </c>
      <c r="I543" s="191"/>
      <c r="J543" s="191"/>
      <c r="K543" s="227">
        <f t="shared" si="108"/>
        <v>129634.4</v>
      </c>
      <c r="L543" s="227">
        <v>1.9</v>
      </c>
      <c r="M543" s="191">
        <v>1</v>
      </c>
      <c r="N543" s="191">
        <v>125666</v>
      </c>
      <c r="O543" s="191"/>
      <c r="P543" s="191"/>
      <c r="Q543" s="227">
        <f t="shared" si="109"/>
        <v>125666</v>
      </c>
      <c r="R543" s="227">
        <f t="shared" si="114"/>
        <v>0</v>
      </c>
      <c r="S543" s="227">
        <f t="shared" si="114"/>
        <v>3968.3999999999942</v>
      </c>
      <c r="T543" s="227">
        <f t="shared" si="114"/>
        <v>0</v>
      </c>
      <c r="U543" s="227">
        <f t="shared" si="114"/>
        <v>0</v>
      </c>
      <c r="V543" s="227">
        <f t="shared" si="111"/>
        <v>3968.3999999999942</v>
      </c>
      <c r="W543" s="1561">
        <v>7</v>
      </c>
      <c r="X543" s="1560">
        <v>1.96</v>
      </c>
      <c r="Y543" s="191">
        <v>1</v>
      </c>
      <c r="Z543" s="191">
        <v>129634.4</v>
      </c>
      <c r="AA543" s="191"/>
      <c r="AB543" s="191"/>
      <c r="AC543" s="227">
        <f t="shared" si="112"/>
        <v>129634.4</v>
      </c>
      <c r="AD543" s="1561">
        <v>8</v>
      </c>
      <c r="AE543" s="1560">
        <v>2.02</v>
      </c>
      <c r="AF543" s="191">
        <v>1</v>
      </c>
      <c r="AG543" s="191">
        <v>133602.79999999999</v>
      </c>
      <c r="AH543" s="191"/>
      <c r="AI543" s="191"/>
      <c r="AJ543" s="227">
        <f t="shared" si="113"/>
        <v>133602.79999999999</v>
      </c>
    </row>
    <row r="544" spans="1:36" ht="17.25" x14ac:dyDescent="0.25">
      <c r="A544" s="208">
        <v>63</v>
      </c>
      <c r="B544" s="124" t="s">
        <v>5227</v>
      </c>
      <c r="C544" s="1524" t="s">
        <v>4979</v>
      </c>
      <c r="D544" s="1525" t="s">
        <v>4768</v>
      </c>
      <c r="E544" s="1531">
        <v>1</v>
      </c>
      <c r="F544" s="1560">
        <v>1.73</v>
      </c>
      <c r="G544" s="191">
        <v>1</v>
      </c>
      <c r="H544" s="191">
        <v>114422.2</v>
      </c>
      <c r="I544" s="191"/>
      <c r="J544" s="191"/>
      <c r="K544" s="227">
        <f t="shared" si="108"/>
        <v>114422.2</v>
      </c>
      <c r="L544" s="227">
        <v>1.68</v>
      </c>
      <c r="M544" s="191">
        <v>1</v>
      </c>
      <c r="N544" s="191">
        <v>111115.2</v>
      </c>
      <c r="O544" s="191"/>
      <c r="P544" s="191"/>
      <c r="Q544" s="227">
        <f t="shared" si="109"/>
        <v>111115.2</v>
      </c>
      <c r="R544" s="227">
        <f t="shared" si="114"/>
        <v>0</v>
      </c>
      <c r="S544" s="227">
        <f t="shared" si="114"/>
        <v>3307</v>
      </c>
      <c r="T544" s="227">
        <f t="shared" si="114"/>
        <v>0</v>
      </c>
      <c r="U544" s="227">
        <f t="shared" si="114"/>
        <v>0</v>
      </c>
      <c r="V544" s="227">
        <f t="shared" si="111"/>
        <v>3307</v>
      </c>
      <c r="W544" s="1561">
        <v>2</v>
      </c>
      <c r="X544" s="1560">
        <v>1.79</v>
      </c>
      <c r="Y544" s="191">
        <v>1</v>
      </c>
      <c r="Z544" s="191">
        <v>118390.6</v>
      </c>
      <c r="AA544" s="191"/>
      <c r="AB544" s="191"/>
      <c r="AC544" s="227">
        <f t="shared" si="112"/>
        <v>118390.6</v>
      </c>
      <c r="AD544" s="1561">
        <v>3</v>
      </c>
      <c r="AE544" s="1560">
        <v>1.84</v>
      </c>
      <c r="AF544" s="191">
        <v>1</v>
      </c>
      <c r="AG544" s="191">
        <v>121697.60000000001</v>
      </c>
      <c r="AH544" s="191"/>
      <c r="AI544" s="191"/>
      <c r="AJ544" s="227">
        <f t="shared" si="113"/>
        <v>121697.60000000001</v>
      </c>
    </row>
    <row r="545" spans="1:36" ht="17.25" x14ac:dyDescent="0.25">
      <c r="A545" s="208">
        <v>64</v>
      </c>
      <c r="B545" s="124" t="s">
        <v>5228</v>
      </c>
      <c r="C545" s="1524" t="s">
        <v>4979</v>
      </c>
      <c r="D545" s="1525" t="s">
        <v>4768</v>
      </c>
      <c r="E545" s="1531">
        <v>22</v>
      </c>
      <c r="F545" s="1560">
        <v>2.2799999999999998</v>
      </c>
      <c r="G545" s="191">
        <v>1</v>
      </c>
      <c r="H545" s="191">
        <v>150799.19999999998</v>
      </c>
      <c r="I545" s="191"/>
      <c r="J545" s="191"/>
      <c r="K545" s="227">
        <f t="shared" si="108"/>
        <v>150799.19999999998</v>
      </c>
      <c r="L545" s="227">
        <v>2.2799999999999998</v>
      </c>
      <c r="M545" s="191">
        <v>1</v>
      </c>
      <c r="N545" s="191">
        <v>150799.19999999998</v>
      </c>
      <c r="O545" s="191"/>
      <c r="P545" s="191"/>
      <c r="Q545" s="227">
        <f t="shared" si="109"/>
        <v>150799.19999999998</v>
      </c>
      <c r="R545" s="227">
        <f t="shared" si="114"/>
        <v>0</v>
      </c>
      <c r="S545" s="227">
        <f t="shared" si="114"/>
        <v>0</v>
      </c>
      <c r="T545" s="227">
        <f t="shared" si="114"/>
        <v>0</v>
      </c>
      <c r="U545" s="227">
        <f t="shared" si="114"/>
        <v>0</v>
      </c>
      <c r="V545" s="227">
        <f t="shared" si="111"/>
        <v>0</v>
      </c>
      <c r="W545" s="1561">
        <v>23</v>
      </c>
      <c r="X545" s="1560">
        <v>2.2799999999999998</v>
      </c>
      <c r="Y545" s="191">
        <v>1</v>
      </c>
      <c r="Z545" s="191">
        <v>150799.19999999998</v>
      </c>
      <c r="AA545" s="191"/>
      <c r="AB545" s="191"/>
      <c r="AC545" s="227">
        <f t="shared" si="112"/>
        <v>150799.19999999998</v>
      </c>
      <c r="AD545" s="1561">
        <v>24</v>
      </c>
      <c r="AE545" s="1560">
        <v>2.2799999999999998</v>
      </c>
      <c r="AF545" s="191">
        <v>1</v>
      </c>
      <c r="AG545" s="191">
        <v>150799.19999999998</v>
      </c>
      <c r="AH545" s="191"/>
      <c r="AI545" s="191"/>
      <c r="AJ545" s="227">
        <f t="shared" si="113"/>
        <v>150799.19999999998</v>
      </c>
    </row>
    <row r="546" spans="1:36" ht="17.25" x14ac:dyDescent="0.25">
      <c r="A546" s="208">
        <v>65</v>
      </c>
      <c r="B546" s="124" t="s">
        <v>5229</v>
      </c>
      <c r="C546" s="1524" t="s">
        <v>4979</v>
      </c>
      <c r="D546" s="1525" t="s">
        <v>4768</v>
      </c>
      <c r="E546" s="1531">
        <v>11</v>
      </c>
      <c r="F546" s="1560">
        <v>2.08</v>
      </c>
      <c r="G546" s="191">
        <v>1</v>
      </c>
      <c r="H546" s="191">
        <v>137571.20000000001</v>
      </c>
      <c r="I546" s="191"/>
      <c r="J546" s="191"/>
      <c r="K546" s="227">
        <f t="shared" ref="K546:K609" si="115">H546+I546+J546</f>
        <v>137571.20000000001</v>
      </c>
      <c r="L546" s="227">
        <v>2.08</v>
      </c>
      <c r="M546" s="191">
        <v>1</v>
      </c>
      <c r="N546" s="191">
        <v>137571.20000000001</v>
      </c>
      <c r="O546" s="191"/>
      <c r="P546" s="191"/>
      <c r="Q546" s="227">
        <f t="shared" ref="Q546:Q609" si="116">N546+O546+P546</f>
        <v>137571.20000000001</v>
      </c>
      <c r="R546" s="227">
        <f t="shared" si="114"/>
        <v>0</v>
      </c>
      <c r="S546" s="227">
        <f t="shared" si="114"/>
        <v>0</v>
      </c>
      <c r="T546" s="227">
        <f t="shared" si="114"/>
        <v>0</v>
      </c>
      <c r="U546" s="227">
        <f t="shared" si="114"/>
        <v>0</v>
      </c>
      <c r="V546" s="227">
        <f t="shared" ref="V546:V609" si="117">S546+T546+U546</f>
        <v>0</v>
      </c>
      <c r="W546" s="1561">
        <v>12</v>
      </c>
      <c r="X546" s="1560">
        <v>2.08</v>
      </c>
      <c r="Y546" s="191">
        <v>1</v>
      </c>
      <c r="Z546" s="191">
        <v>137571.20000000001</v>
      </c>
      <c r="AA546" s="191"/>
      <c r="AB546" s="191"/>
      <c r="AC546" s="227">
        <f t="shared" ref="AC546:AC609" si="118">Z546+AA546+AB546</f>
        <v>137571.20000000001</v>
      </c>
      <c r="AD546" s="1561">
        <v>13</v>
      </c>
      <c r="AE546" s="1560">
        <v>2.14</v>
      </c>
      <c r="AF546" s="191">
        <v>1</v>
      </c>
      <c r="AG546" s="191">
        <v>141539.6</v>
      </c>
      <c r="AH546" s="191"/>
      <c r="AI546" s="191"/>
      <c r="AJ546" s="227">
        <f t="shared" ref="AJ546:AJ609" si="119">AG546+AH546+AI546</f>
        <v>141539.6</v>
      </c>
    </row>
    <row r="547" spans="1:36" ht="17.25" x14ac:dyDescent="0.25">
      <c r="A547" s="208">
        <v>66</v>
      </c>
      <c r="B547" s="124" t="s">
        <v>5230</v>
      </c>
      <c r="C547" s="1524" t="s">
        <v>4979</v>
      </c>
      <c r="D547" s="1525" t="s">
        <v>4768</v>
      </c>
      <c r="E547" s="1531">
        <v>5</v>
      </c>
      <c r="F547" s="1560">
        <v>1.9</v>
      </c>
      <c r="G547" s="191">
        <v>1</v>
      </c>
      <c r="H547" s="191">
        <v>125666</v>
      </c>
      <c r="I547" s="191"/>
      <c r="J547" s="191"/>
      <c r="K547" s="227">
        <f t="shared" si="115"/>
        <v>125666</v>
      </c>
      <c r="L547" s="227">
        <v>1.9</v>
      </c>
      <c r="M547" s="191">
        <v>1</v>
      </c>
      <c r="N547" s="191">
        <v>125666</v>
      </c>
      <c r="O547" s="191"/>
      <c r="P547" s="191"/>
      <c r="Q547" s="227">
        <f t="shared" si="116"/>
        <v>125666</v>
      </c>
      <c r="R547" s="227">
        <f t="shared" si="114"/>
        <v>0</v>
      </c>
      <c r="S547" s="227">
        <f t="shared" si="114"/>
        <v>0</v>
      </c>
      <c r="T547" s="227">
        <f t="shared" si="114"/>
        <v>0</v>
      </c>
      <c r="U547" s="227">
        <f t="shared" si="114"/>
        <v>0</v>
      </c>
      <c r="V547" s="227">
        <f t="shared" si="117"/>
        <v>0</v>
      </c>
      <c r="W547" s="1561">
        <v>6</v>
      </c>
      <c r="X547" s="1560">
        <v>1.96</v>
      </c>
      <c r="Y547" s="191">
        <v>1</v>
      </c>
      <c r="Z547" s="191">
        <v>129634.4</v>
      </c>
      <c r="AA547" s="191"/>
      <c r="AB547" s="191"/>
      <c r="AC547" s="227">
        <f t="shared" si="118"/>
        <v>129634.4</v>
      </c>
      <c r="AD547" s="1561">
        <v>7</v>
      </c>
      <c r="AE547" s="1560">
        <v>1.96</v>
      </c>
      <c r="AF547" s="191">
        <v>1</v>
      </c>
      <c r="AG547" s="191">
        <v>129634.4</v>
      </c>
      <c r="AH547" s="191"/>
      <c r="AI547" s="191"/>
      <c r="AJ547" s="227">
        <f t="shared" si="119"/>
        <v>129634.4</v>
      </c>
    </row>
    <row r="548" spans="1:36" ht="17.25" x14ac:dyDescent="0.25">
      <c r="A548" s="208">
        <v>67</v>
      </c>
      <c r="B548" s="124" t="s">
        <v>5231</v>
      </c>
      <c r="C548" s="1524" t="s">
        <v>4979</v>
      </c>
      <c r="D548" s="1525" t="s">
        <v>4768</v>
      </c>
      <c r="E548" s="1531">
        <v>1</v>
      </c>
      <c r="F548" s="1560">
        <v>1.73</v>
      </c>
      <c r="G548" s="191">
        <v>1</v>
      </c>
      <c r="H548" s="191">
        <v>114422.2</v>
      </c>
      <c r="I548" s="191"/>
      <c r="J548" s="191"/>
      <c r="K548" s="227">
        <f t="shared" si="115"/>
        <v>114422.2</v>
      </c>
      <c r="L548" s="227">
        <v>1.68</v>
      </c>
      <c r="M548" s="191">
        <v>1</v>
      </c>
      <c r="N548" s="191">
        <v>111115.2</v>
      </c>
      <c r="O548" s="191"/>
      <c r="P548" s="191"/>
      <c r="Q548" s="227">
        <f t="shared" si="116"/>
        <v>111115.2</v>
      </c>
      <c r="R548" s="227">
        <f t="shared" si="114"/>
        <v>0</v>
      </c>
      <c r="S548" s="227">
        <f t="shared" si="114"/>
        <v>3307</v>
      </c>
      <c r="T548" s="227">
        <f t="shared" si="114"/>
        <v>0</v>
      </c>
      <c r="U548" s="227">
        <f t="shared" si="114"/>
        <v>0</v>
      </c>
      <c r="V548" s="227">
        <f t="shared" si="117"/>
        <v>3307</v>
      </c>
      <c r="W548" s="1561">
        <v>2</v>
      </c>
      <c r="X548" s="1560">
        <v>1.79</v>
      </c>
      <c r="Y548" s="191">
        <v>1</v>
      </c>
      <c r="Z548" s="191">
        <v>118390.6</v>
      </c>
      <c r="AA548" s="191"/>
      <c r="AB548" s="191"/>
      <c r="AC548" s="227">
        <f t="shared" si="118"/>
        <v>118390.6</v>
      </c>
      <c r="AD548" s="1561">
        <v>3</v>
      </c>
      <c r="AE548" s="1560">
        <v>1.84</v>
      </c>
      <c r="AF548" s="191">
        <v>1</v>
      </c>
      <c r="AG548" s="191">
        <v>121697.60000000001</v>
      </c>
      <c r="AH548" s="191"/>
      <c r="AI548" s="191"/>
      <c r="AJ548" s="227">
        <f t="shared" si="119"/>
        <v>121697.60000000001</v>
      </c>
    </row>
    <row r="549" spans="1:36" ht="17.25" x14ac:dyDescent="0.25">
      <c r="A549" s="208">
        <v>68</v>
      </c>
      <c r="B549" s="124" t="s">
        <v>5232</v>
      </c>
      <c r="C549" s="1524" t="s">
        <v>4979</v>
      </c>
      <c r="D549" s="1525" t="s">
        <v>4768</v>
      </c>
      <c r="E549" s="1531">
        <v>4</v>
      </c>
      <c r="F549" s="1560">
        <v>1.9</v>
      </c>
      <c r="G549" s="191">
        <v>1</v>
      </c>
      <c r="H549" s="191">
        <v>125666</v>
      </c>
      <c r="I549" s="191"/>
      <c r="J549" s="191"/>
      <c r="K549" s="227">
        <f t="shared" si="115"/>
        <v>125666</v>
      </c>
      <c r="L549" s="227">
        <v>1.84</v>
      </c>
      <c r="M549" s="191">
        <v>1</v>
      </c>
      <c r="N549" s="191">
        <v>121697.60000000001</v>
      </c>
      <c r="O549" s="191"/>
      <c r="P549" s="191"/>
      <c r="Q549" s="227">
        <f t="shared" si="116"/>
        <v>121697.60000000001</v>
      </c>
      <c r="R549" s="227">
        <f t="shared" si="114"/>
        <v>0</v>
      </c>
      <c r="S549" s="227">
        <f t="shared" si="114"/>
        <v>3968.3999999999942</v>
      </c>
      <c r="T549" s="227">
        <f t="shared" si="114"/>
        <v>0</v>
      </c>
      <c r="U549" s="227">
        <f t="shared" si="114"/>
        <v>0</v>
      </c>
      <c r="V549" s="227">
        <f t="shared" si="117"/>
        <v>3968.3999999999942</v>
      </c>
      <c r="W549" s="1561">
        <v>5</v>
      </c>
      <c r="X549" s="1560">
        <v>1.9</v>
      </c>
      <c r="Y549" s="191">
        <v>1</v>
      </c>
      <c r="Z549" s="191">
        <v>125666</v>
      </c>
      <c r="AA549" s="191"/>
      <c r="AB549" s="191"/>
      <c r="AC549" s="227">
        <f t="shared" si="118"/>
        <v>125666</v>
      </c>
      <c r="AD549" s="1561">
        <v>6</v>
      </c>
      <c r="AE549" s="1560">
        <v>1.96</v>
      </c>
      <c r="AF549" s="191">
        <v>1</v>
      </c>
      <c r="AG549" s="191">
        <v>129634.4</v>
      </c>
      <c r="AH549" s="191"/>
      <c r="AI549" s="191"/>
      <c r="AJ549" s="227">
        <f t="shared" si="119"/>
        <v>129634.4</v>
      </c>
    </row>
    <row r="550" spans="1:36" ht="17.25" x14ac:dyDescent="0.25">
      <c r="A550" s="208">
        <v>69</v>
      </c>
      <c r="B550" s="124" t="s">
        <v>5233</v>
      </c>
      <c r="C550" s="1524" t="s">
        <v>4979</v>
      </c>
      <c r="D550" s="1525" t="s">
        <v>4768</v>
      </c>
      <c r="E550" s="1531">
        <v>5</v>
      </c>
      <c r="F550" s="1560">
        <v>1.9</v>
      </c>
      <c r="G550" s="191">
        <v>1</v>
      </c>
      <c r="H550" s="191">
        <v>125666</v>
      </c>
      <c r="I550" s="191"/>
      <c r="J550" s="191"/>
      <c r="K550" s="227">
        <f t="shared" si="115"/>
        <v>125666</v>
      </c>
      <c r="L550" s="227">
        <v>1.9</v>
      </c>
      <c r="M550" s="191">
        <v>1</v>
      </c>
      <c r="N550" s="191">
        <v>125666</v>
      </c>
      <c r="O550" s="191"/>
      <c r="P550" s="191"/>
      <c r="Q550" s="227">
        <f t="shared" si="116"/>
        <v>125666</v>
      </c>
      <c r="R550" s="227">
        <f t="shared" si="114"/>
        <v>0</v>
      </c>
      <c r="S550" s="227">
        <f t="shared" si="114"/>
        <v>0</v>
      </c>
      <c r="T550" s="227">
        <f t="shared" si="114"/>
        <v>0</v>
      </c>
      <c r="U550" s="227">
        <f t="shared" si="114"/>
        <v>0</v>
      </c>
      <c r="V550" s="227">
        <f t="shared" si="117"/>
        <v>0</v>
      </c>
      <c r="W550" s="1561">
        <v>6</v>
      </c>
      <c r="X550" s="1560">
        <v>1.96</v>
      </c>
      <c r="Y550" s="191">
        <v>1</v>
      </c>
      <c r="Z550" s="191">
        <v>129634.4</v>
      </c>
      <c r="AA550" s="191"/>
      <c r="AB550" s="191"/>
      <c r="AC550" s="227">
        <f t="shared" si="118"/>
        <v>129634.4</v>
      </c>
      <c r="AD550" s="1561">
        <v>7</v>
      </c>
      <c r="AE550" s="1560">
        <v>1.96</v>
      </c>
      <c r="AF550" s="191">
        <v>1</v>
      </c>
      <c r="AG550" s="191">
        <v>129634.4</v>
      </c>
      <c r="AH550" s="191"/>
      <c r="AI550" s="191"/>
      <c r="AJ550" s="227">
        <f t="shared" si="119"/>
        <v>129634.4</v>
      </c>
    </row>
    <row r="551" spans="1:36" ht="17.25" x14ac:dyDescent="0.25">
      <c r="A551" s="208">
        <v>70</v>
      </c>
      <c r="B551" s="124" t="s">
        <v>5234</v>
      </c>
      <c r="C551" s="1524" t="s">
        <v>4979</v>
      </c>
      <c r="D551" s="1525" t="s">
        <v>4768</v>
      </c>
      <c r="E551" s="1531">
        <v>1</v>
      </c>
      <c r="F551" s="1560">
        <v>1.73</v>
      </c>
      <c r="G551" s="191">
        <v>1</v>
      </c>
      <c r="H551" s="191">
        <v>114422.2</v>
      </c>
      <c r="I551" s="191"/>
      <c r="J551" s="191"/>
      <c r="K551" s="227">
        <f t="shared" si="115"/>
        <v>114422.2</v>
      </c>
      <c r="L551" s="227">
        <v>1.68</v>
      </c>
      <c r="M551" s="191">
        <v>1</v>
      </c>
      <c r="N551" s="191">
        <v>111115.2</v>
      </c>
      <c r="O551" s="191"/>
      <c r="P551" s="191"/>
      <c r="Q551" s="227">
        <f t="shared" si="116"/>
        <v>111115.2</v>
      </c>
      <c r="R551" s="227">
        <f t="shared" si="114"/>
        <v>0</v>
      </c>
      <c r="S551" s="227">
        <f t="shared" si="114"/>
        <v>3307</v>
      </c>
      <c r="T551" s="227">
        <f t="shared" si="114"/>
        <v>0</v>
      </c>
      <c r="U551" s="227">
        <f t="shared" si="114"/>
        <v>0</v>
      </c>
      <c r="V551" s="227">
        <f t="shared" si="117"/>
        <v>3307</v>
      </c>
      <c r="W551" s="1561">
        <v>2</v>
      </c>
      <c r="X551" s="1560">
        <v>1.79</v>
      </c>
      <c r="Y551" s="191">
        <v>1</v>
      </c>
      <c r="Z551" s="191">
        <v>118390.6</v>
      </c>
      <c r="AA551" s="191"/>
      <c r="AB551" s="191"/>
      <c r="AC551" s="227">
        <f t="shared" si="118"/>
        <v>118390.6</v>
      </c>
      <c r="AD551" s="1561">
        <v>3</v>
      </c>
      <c r="AE551" s="1560">
        <v>1.84</v>
      </c>
      <c r="AF551" s="191">
        <v>1</v>
      </c>
      <c r="AG551" s="191">
        <v>121697.60000000001</v>
      </c>
      <c r="AH551" s="191"/>
      <c r="AI551" s="191"/>
      <c r="AJ551" s="227">
        <f t="shared" si="119"/>
        <v>121697.60000000001</v>
      </c>
    </row>
    <row r="552" spans="1:36" ht="17.25" x14ac:dyDescent="0.25">
      <c r="A552" s="208">
        <v>71</v>
      </c>
      <c r="B552" s="124" t="s">
        <v>1429</v>
      </c>
      <c r="C552" s="1524" t="s">
        <v>4979</v>
      </c>
      <c r="D552" s="1525" t="s">
        <v>4768</v>
      </c>
      <c r="E552" s="1531">
        <v>1</v>
      </c>
      <c r="F552" s="1560">
        <v>1.73</v>
      </c>
      <c r="G552" s="191">
        <v>1</v>
      </c>
      <c r="H552" s="191">
        <v>114422.2</v>
      </c>
      <c r="I552" s="191"/>
      <c r="J552" s="191"/>
      <c r="K552" s="227">
        <f t="shared" si="115"/>
        <v>114422.2</v>
      </c>
      <c r="L552" s="227">
        <v>1.68</v>
      </c>
      <c r="M552" s="191">
        <v>1</v>
      </c>
      <c r="N552" s="191">
        <v>111115.2</v>
      </c>
      <c r="O552" s="191"/>
      <c r="P552" s="191"/>
      <c r="Q552" s="227">
        <f t="shared" si="116"/>
        <v>111115.2</v>
      </c>
      <c r="R552" s="227">
        <f t="shared" si="114"/>
        <v>0</v>
      </c>
      <c r="S552" s="227">
        <f t="shared" si="114"/>
        <v>3307</v>
      </c>
      <c r="T552" s="227">
        <f t="shared" si="114"/>
        <v>0</v>
      </c>
      <c r="U552" s="227">
        <f t="shared" si="114"/>
        <v>0</v>
      </c>
      <c r="V552" s="227">
        <f t="shared" si="117"/>
        <v>3307</v>
      </c>
      <c r="W552" s="1561">
        <v>2</v>
      </c>
      <c r="X552" s="1560">
        <v>1.79</v>
      </c>
      <c r="Y552" s="191">
        <v>1</v>
      </c>
      <c r="Z552" s="191">
        <v>118390.6</v>
      </c>
      <c r="AA552" s="191"/>
      <c r="AB552" s="191"/>
      <c r="AC552" s="227">
        <f t="shared" si="118"/>
        <v>118390.6</v>
      </c>
      <c r="AD552" s="1561">
        <v>3</v>
      </c>
      <c r="AE552" s="1560">
        <v>1.84</v>
      </c>
      <c r="AF552" s="191">
        <v>1</v>
      </c>
      <c r="AG552" s="191">
        <v>121697.60000000001</v>
      </c>
      <c r="AH552" s="191"/>
      <c r="AI552" s="191"/>
      <c r="AJ552" s="227">
        <f t="shared" si="119"/>
        <v>121697.60000000001</v>
      </c>
    </row>
    <row r="553" spans="1:36" ht="17.25" x14ac:dyDescent="0.25">
      <c r="A553" s="208">
        <v>72</v>
      </c>
      <c r="B553" s="124" t="s">
        <v>5235</v>
      </c>
      <c r="C553" s="1524" t="s">
        <v>5039</v>
      </c>
      <c r="D553" s="1525" t="s">
        <v>4768</v>
      </c>
      <c r="E553" s="1531">
        <v>10</v>
      </c>
      <c r="F553" s="1560">
        <v>2.08</v>
      </c>
      <c r="G553" s="191">
        <v>1</v>
      </c>
      <c r="H553" s="191">
        <v>137571.20000000001</v>
      </c>
      <c r="I553" s="191"/>
      <c r="J553" s="191"/>
      <c r="K553" s="227">
        <f t="shared" si="115"/>
        <v>137571.20000000001</v>
      </c>
      <c r="L553" s="227">
        <v>2.02</v>
      </c>
      <c r="M553" s="191">
        <v>1</v>
      </c>
      <c r="N553" s="191">
        <v>133602.79999999999</v>
      </c>
      <c r="O553" s="191"/>
      <c r="P553" s="191"/>
      <c r="Q553" s="227">
        <f t="shared" si="116"/>
        <v>133602.79999999999</v>
      </c>
      <c r="R553" s="227">
        <f t="shared" si="114"/>
        <v>0</v>
      </c>
      <c r="S553" s="227">
        <f t="shared" si="114"/>
        <v>3968.4000000000233</v>
      </c>
      <c r="T553" s="227">
        <f t="shared" si="114"/>
        <v>0</v>
      </c>
      <c r="U553" s="227">
        <f t="shared" si="114"/>
        <v>0</v>
      </c>
      <c r="V553" s="227">
        <f t="shared" si="117"/>
        <v>3968.4000000000233</v>
      </c>
      <c r="W553" s="1561">
        <v>11</v>
      </c>
      <c r="X553" s="1560">
        <v>2.08</v>
      </c>
      <c r="Y553" s="191">
        <v>1</v>
      </c>
      <c r="Z553" s="191">
        <v>137571.20000000001</v>
      </c>
      <c r="AA553" s="191"/>
      <c r="AB553" s="191"/>
      <c r="AC553" s="227">
        <f t="shared" si="118"/>
        <v>137571.20000000001</v>
      </c>
      <c r="AD553" s="1561">
        <v>12</v>
      </c>
      <c r="AE553" s="1560">
        <v>2.08</v>
      </c>
      <c r="AF553" s="191">
        <v>1</v>
      </c>
      <c r="AG553" s="191">
        <v>137571.20000000001</v>
      </c>
      <c r="AH553" s="191"/>
      <c r="AI553" s="191"/>
      <c r="AJ553" s="227">
        <f t="shared" si="119"/>
        <v>137571.20000000001</v>
      </c>
    </row>
    <row r="554" spans="1:36" ht="17.25" x14ac:dyDescent="0.25">
      <c r="A554" s="208">
        <v>73</v>
      </c>
      <c r="B554" s="124" t="s">
        <v>5236</v>
      </c>
      <c r="C554" s="1524" t="s">
        <v>5039</v>
      </c>
      <c r="D554" s="1525" t="s">
        <v>4768</v>
      </c>
      <c r="E554" s="1531">
        <v>4</v>
      </c>
      <c r="F554" s="1560">
        <v>1.9</v>
      </c>
      <c r="G554" s="191">
        <v>1</v>
      </c>
      <c r="H554" s="191">
        <v>125666</v>
      </c>
      <c r="I554" s="191"/>
      <c r="J554" s="191"/>
      <c r="K554" s="227">
        <f t="shared" si="115"/>
        <v>125666</v>
      </c>
      <c r="L554" s="227">
        <v>1.84</v>
      </c>
      <c r="M554" s="191">
        <v>1</v>
      </c>
      <c r="N554" s="191">
        <v>121697.60000000001</v>
      </c>
      <c r="O554" s="191"/>
      <c r="P554" s="191"/>
      <c r="Q554" s="227">
        <f t="shared" si="116"/>
        <v>121697.60000000001</v>
      </c>
      <c r="R554" s="227">
        <f t="shared" si="114"/>
        <v>0</v>
      </c>
      <c r="S554" s="227">
        <f t="shared" si="114"/>
        <v>3968.3999999999942</v>
      </c>
      <c r="T554" s="227">
        <f t="shared" si="114"/>
        <v>0</v>
      </c>
      <c r="U554" s="227">
        <f t="shared" si="114"/>
        <v>0</v>
      </c>
      <c r="V554" s="227">
        <f t="shared" si="117"/>
        <v>3968.3999999999942</v>
      </c>
      <c r="W554" s="1561">
        <v>5</v>
      </c>
      <c r="X554" s="1560">
        <v>1.9</v>
      </c>
      <c r="Y554" s="191">
        <v>1</v>
      </c>
      <c r="Z554" s="191">
        <v>125666</v>
      </c>
      <c r="AA554" s="191"/>
      <c r="AB554" s="191"/>
      <c r="AC554" s="227">
        <f t="shared" si="118"/>
        <v>125666</v>
      </c>
      <c r="AD554" s="1561">
        <v>6</v>
      </c>
      <c r="AE554" s="1560">
        <v>1.96</v>
      </c>
      <c r="AF554" s="191">
        <v>1</v>
      </c>
      <c r="AG554" s="191">
        <v>129634.4</v>
      </c>
      <c r="AH554" s="191"/>
      <c r="AI554" s="191"/>
      <c r="AJ554" s="227">
        <f t="shared" si="119"/>
        <v>129634.4</v>
      </c>
    </row>
    <row r="555" spans="1:36" ht="17.25" x14ac:dyDescent="0.25">
      <c r="A555" s="208">
        <v>74</v>
      </c>
      <c r="B555" s="124" t="s">
        <v>5237</v>
      </c>
      <c r="C555" s="1524" t="s">
        <v>5039</v>
      </c>
      <c r="D555" s="1525" t="s">
        <v>4768</v>
      </c>
      <c r="E555" s="1531">
        <v>2</v>
      </c>
      <c r="F555" s="1560">
        <v>1.79</v>
      </c>
      <c r="G555" s="191">
        <v>1</v>
      </c>
      <c r="H555" s="191">
        <v>118390.6</v>
      </c>
      <c r="I555" s="191"/>
      <c r="J555" s="191"/>
      <c r="K555" s="227">
        <f t="shared" si="115"/>
        <v>118390.6</v>
      </c>
      <c r="L555" s="227">
        <v>1.73</v>
      </c>
      <c r="M555" s="191">
        <v>1</v>
      </c>
      <c r="N555" s="191">
        <v>114422.2</v>
      </c>
      <c r="O555" s="191"/>
      <c r="P555" s="191"/>
      <c r="Q555" s="227">
        <f t="shared" si="116"/>
        <v>114422.2</v>
      </c>
      <c r="R555" s="227">
        <f t="shared" si="114"/>
        <v>0</v>
      </c>
      <c r="S555" s="227">
        <f t="shared" si="114"/>
        <v>3968.4000000000087</v>
      </c>
      <c r="T555" s="227">
        <f t="shared" si="114"/>
        <v>0</v>
      </c>
      <c r="U555" s="227">
        <f t="shared" si="114"/>
        <v>0</v>
      </c>
      <c r="V555" s="227">
        <f t="shared" si="117"/>
        <v>3968.4000000000087</v>
      </c>
      <c r="W555" s="1561">
        <v>3</v>
      </c>
      <c r="X555" s="1560">
        <v>1.84</v>
      </c>
      <c r="Y555" s="191">
        <v>1</v>
      </c>
      <c r="Z555" s="191">
        <v>121697.60000000001</v>
      </c>
      <c r="AA555" s="191"/>
      <c r="AB555" s="191"/>
      <c r="AC555" s="227">
        <f t="shared" si="118"/>
        <v>121697.60000000001</v>
      </c>
      <c r="AD555" s="1561">
        <v>4</v>
      </c>
      <c r="AE555" s="1560">
        <v>1.9</v>
      </c>
      <c r="AF555" s="191">
        <v>1</v>
      </c>
      <c r="AG555" s="191">
        <v>125666</v>
      </c>
      <c r="AH555" s="191"/>
      <c r="AI555" s="191"/>
      <c r="AJ555" s="227">
        <f t="shared" si="119"/>
        <v>125666</v>
      </c>
    </row>
    <row r="556" spans="1:36" ht="17.25" x14ac:dyDescent="0.25">
      <c r="A556" s="208">
        <v>75</v>
      </c>
      <c r="B556" s="124" t="s">
        <v>5238</v>
      </c>
      <c r="C556" s="1524" t="s">
        <v>5039</v>
      </c>
      <c r="D556" s="1525" t="s">
        <v>4768</v>
      </c>
      <c r="E556" s="1531">
        <v>4</v>
      </c>
      <c r="F556" s="1560">
        <v>1.9</v>
      </c>
      <c r="G556" s="191">
        <v>1</v>
      </c>
      <c r="H556" s="191">
        <v>125666</v>
      </c>
      <c r="I556" s="191"/>
      <c r="J556" s="191"/>
      <c r="K556" s="227">
        <f t="shared" si="115"/>
        <v>125666</v>
      </c>
      <c r="L556" s="227">
        <v>1.84</v>
      </c>
      <c r="M556" s="191">
        <v>1</v>
      </c>
      <c r="N556" s="191">
        <v>121697.60000000001</v>
      </c>
      <c r="O556" s="191"/>
      <c r="P556" s="191"/>
      <c r="Q556" s="227">
        <f t="shared" si="116"/>
        <v>121697.60000000001</v>
      </c>
      <c r="R556" s="227">
        <f t="shared" si="114"/>
        <v>0</v>
      </c>
      <c r="S556" s="227">
        <f t="shared" si="114"/>
        <v>3968.3999999999942</v>
      </c>
      <c r="T556" s="227">
        <f t="shared" si="114"/>
        <v>0</v>
      </c>
      <c r="U556" s="227">
        <f t="shared" si="114"/>
        <v>0</v>
      </c>
      <c r="V556" s="227">
        <f t="shared" si="117"/>
        <v>3968.3999999999942</v>
      </c>
      <c r="W556" s="1561">
        <v>5</v>
      </c>
      <c r="X556" s="1560">
        <v>1.9</v>
      </c>
      <c r="Y556" s="191">
        <v>1</v>
      </c>
      <c r="Z556" s="191">
        <v>125666</v>
      </c>
      <c r="AA556" s="191"/>
      <c r="AB556" s="191"/>
      <c r="AC556" s="227">
        <f t="shared" si="118"/>
        <v>125666</v>
      </c>
      <c r="AD556" s="1561">
        <v>6</v>
      </c>
      <c r="AE556" s="1560">
        <v>1.96</v>
      </c>
      <c r="AF556" s="191">
        <v>1</v>
      </c>
      <c r="AG556" s="191">
        <v>129634.4</v>
      </c>
      <c r="AH556" s="191"/>
      <c r="AI556" s="191"/>
      <c r="AJ556" s="227">
        <f t="shared" si="119"/>
        <v>129634.4</v>
      </c>
    </row>
    <row r="557" spans="1:36" ht="17.25" x14ac:dyDescent="0.25">
      <c r="A557" s="208">
        <v>76</v>
      </c>
      <c r="B557" s="124" t="s">
        <v>1586</v>
      </c>
      <c r="C557" s="1524" t="s">
        <v>5039</v>
      </c>
      <c r="D557" s="1525" t="s">
        <v>4768</v>
      </c>
      <c r="E557" s="1531">
        <v>20</v>
      </c>
      <c r="F557" s="1560">
        <v>2.2799999999999998</v>
      </c>
      <c r="G557" s="191">
        <v>1</v>
      </c>
      <c r="H557" s="191">
        <v>150799.19999999998</v>
      </c>
      <c r="I557" s="191"/>
      <c r="J557" s="191"/>
      <c r="K557" s="227">
        <f t="shared" si="115"/>
        <v>150799.19999999998</v>
      </c>
      <c r="L557" s="227">
        <v>2.2799999999999998</v>
      </c>
      <c r="M557" s="191">
        <v>1</v>
      </c>
      <c r="N557" s="191">
        <v>150799.19999999998</v>
      </c>
      <c r="O557" s="191"/>
      <c r="P557" s="191"/>
      <c r="Q557" s="227">
        <f t="shared" si="116"/>
        <v>150799.19999999998</v>
      </c>
      <c r="R557" s="227">
        <f t="shared" si="114"/>
        <v>0</v>
      </c>
      <c r="S557" s="227">
        <f t="shared" si="114"/>
        <v>0</v>
      </c>
      <c r="T557" s="227">
        <f t="shared" si="114"/>
        <v>0</v>
      </c>
      <c r="U557" s="227">
        <f t="shared" si="114"/>
        <v>0</v>
      </c>
      <c r="V557" s="227">
        <f t="shared" si="117"/>
        <v>0</v>
      </c>
      <c r="W557" s="1561">
        <v>21</v>
      </c>
      <c r="X557" s="1560">
        <v>2.2799999999999998</v>
      </c>
      <c r="Y557" s="191">
        <v>1</v>
      </c>
      <c r="Z557" s="191">
        <v>150799.19999999998</v>
      </c>
      <c r="AA557" s="191"/>
      <c r="AB557" s="191"/>
      <c r="AC557" s="227">
        <f t="shared" si="118"/>
        <v>150799.19999999998</v>
      </c>
      <c r="AD557" s="1561">
        <v>22</v>
      </c>
      <c r="AE557" s="1560">
        <v>2.2799999999999998</v>
      </c>
      <c r="AF557" s="191">
        <v>1</v>
      </c>
      <c r="AG557" s="191">
        <v>150799.19999999998</v>
      </c>
      <c r="AH557" s="191"/>
      <c r="AI557" s="191"/>
      <c r="AJ557" s="227">
        <f t="shared" si="119"/>
        <v>150799.19999999998</v>
      </c>
    </row>
    <row r="558" spans="1:36" ht="17.25" x14ac:dyDescent="0.25">
      <c r="A558" s="208">
        <v>77</v>
      </c>
      <c r="B558" s="124" t="s">
        <v>5239</v>
      </c>
      <c r="C558" s="1524" t="s">
        <v>5039</v>
      </c>
      <c r="D558" s="1525" t="s">
        <v>4768</v>
      </c>
      <c r="E558" s="1531">
        <v>20</v>
      </c>
      <c r="F558" s="1560">
        <v>2.2799999999999998</v>
      </c>
      <c r="G558" s="191">
        <v>1</v>
      </c>
      <c r="H558" s="191">
        <v>150799.19999999998</v>
      </c>
      <c r="I558" s="191"/>
      <c r="J558" s="191">
        <v>7539.9599999999991</v>
      </c>
      <c r="K558" s="227">
        <f t="shared" si="115"/>
        <v>158339.15999999997</v>
      </c>
      <c r="L558" s="227">
        <v>2.2799999999999998</v>
      </c>
      <c r="M558" s="191">
        <v>1</v>
      </c>
      <c r="N558" s="191">
        <v>150799.19999999998</v>
      </c>
      <c r="O558" s="191"/>
      <c r="P558" s="191">
        <v>7539.9599999999991</v>
      </c>
      <c r="Q558" s="227">
        <f t="shared" si="116"/>
        <v>158339.15999999997</v>
      </c>
      <c r="R558" s="227">
        <f t="shared" si="114"/>
        <v>0</v>
      </c>
      <c r="S558" s="227">
        <f t="shared" si="114"/>
        <v>0</v>
      </c>
      <c r="T558" s="227">
        <f t="shared" si="114"/>
        <v>0</v>
      </c>
      <c r="U558" s="227">
        <f t="shared" si="114"/>
        <v>0</v>
      </c>
      <c r="V558" s="227">
        <f t="shared" si="117"/>
        <v>0</v>
      </c>
      <c r="W558" s="1561">
        <v>21</v>
      </c>
      <c r="X558" s="1560">
        <v>2.2799999999999998</v>
      </c>
      <c r="Y558" s="191">
        <v>1</v>
      </c>
      <c r="Z558" s="191">
        <v>150799.19999999998</v>
      </c>
      <c r="AA558" s="191"/>
      <c r="AB558" s="191">
        <v>7539.9599999999991</v>
      </c>
      <c r="AC558" s="227">
        <f t="shared" si="118"/>
        <v>158339.15999999997</v>
      </c>
      <c r="AD558" s="1561">
        <v>22</v>
      </c>
      <c r="AE558" s="1560">
        <v>2.2799999999999998</v>
      </c>
      <c r="AF558" s="191">
        <v>1</v>
      </c>
      <c r="AG558" s="191">
        <v>150799.19999999998</v>
      </c>
      <c r="AH558" s="191"/>
      <c r="AI558" s="191">
        <v>7539.9599999999991</v>
      </c>
      <c r="AJ558" s="227">
        <f t="shared" si="119"/>
        <v>158339.15999999997</v>
      </c>
    </row>
    <row r="559" spans="1:36" ht="17.25" x14ac:dyDescent="0.25">
      <c r="A559" s="208">
        <v>78</v>
      </c>
      <c r="B559" s="124" t="s">
        <v>5240</v>
      </c>
      <c r="C559" s="1524" t="s">
        <v>5039</v>
      </c>
      <c r="D559" s="1525" t="s">
        <v>4768</v>
      </c>
      <c r="E559" s="1531">
        <v>4</v>
      </c>
      <c r="F559" s="1560">
        <v>1.9</v>
      </c>
      <c r="G559" s="191">
        <v>1</v>
      </c>
      <c r="H559" s="191">
        <v>125666</v>
      </c>
      <c r="I559" s="191"/>
      <c r="J559" s="191"/>
      <c r="K559" s="227">
        <f t="shared" si="115"/>
        <v>125666</v>
      </c>
      <c r="L559" s="227">
        <v>1.84</v>
      </c>
      <c r="M559" s="191">
        <v>1</v>
      </c>
      <c r="N559" s="191">
        <v>121697.60000000001</v>
      </c>
      <c r="O559" s="191"/>
      <c r="P559" s="191"/>
      <c r="Q559" s="227">
        <f t="shared" si="116"/>
        <v>121697.60000000001</v>
      </c>
      <c r="R559" s="227">
        <f t="shared" si="114"/>
        <v>0</v>
      </c>
      <c r="S559" s="227">
        <f t="shared" si="114"/>
        <v>3968.3999999999942</v>
      </c>
      <c r="T559" s="227">
        <f t="shared" si="114"/>
        <v>0</v>
      </c>
      <c r="U559" s="227">
        <f t="shared" si="114"/>
        <v>0</v>
      </c>
      <c r="V559" s="227">
        <f t="shared" si="117"/>
        <v>3968.3999999999942</v>
      </c>
      <c r="W559" s="1561">
        <v>5</v>
      </c>
      <c r="X559" s="1560">
        <v>1.9</v>
      </c>
      <c r="Y559" s="191">
        <v>1</v>
      </c>
      <c r="Z559" s="191">
        <v>125666</v>
      </c>
      <c r="AA559" s="191"/>
      <c r="AB559" s="191"/>
      <c r="AC559" s="227">
        <f t="shared" si="118"/>
        <v>125666</v>
      </c>
      <c r="AD559" s="1561">
        <v>6</v>
      </c>
      <c r="AE559" s="1560">
        <v>1.96</v>
      </c>
      <c r="AF559" s="191">
        <v>1</v>
      </c>
      <c r="AG559" s="191">
        <v>129634.4</v>
      </c>
      <c r="AH559" s="191"/>
      <c r="AI559" s="191"/>
      <c r="AJ559" s="227">
        <f t="shared" si="119"/>
        <v>129634.4</v>
      </c>
    </row>
    <row r="560" spans="1:36" ht="17.25" x14ac:dyDescent="0.25">
      <c r="A560" s="208">
        <v>79</v>
      </c>
      <c r="B560" s="124" t="s">
        <v>5241</v>
      </c>
      <c r="C560" s="1524" t="s">
        <v>5039</v>
      </c>
      <c r="D560" s="1525" t="s">
        <v>4768</v>
      </c>
      <c r="E560" s="1531">
        <v>13</v>
      </c>
      <c r="F560" s="1560">
        <v>2.14</v>
      </c>
      <c r="G560" s="191">
        <v>1</v>
      </c>
      <c r="H560" s="191">
        <v>141539.6</v>
      </c>
      <c r="I560" s="191"/>
      <c r="J560" s="191"/>
      <c r="K560" s="227">
        <f t="shared" si="115"/>
        <v>141539.6</v>
      </c>
      <c r="L560" s="227">
        <v>2.08</v>
      </c>
      <c r="M560" s="191">
        <v>1</v>
      </c>
      <c r="N560" s="191">
        <v>137571.20000000001</v>
      </c>
      <c r="O560" s="191"/>
      <c r="P560" s="191"/>
      <c r="Q560" s="227">
        <f t="shared" si="116"/>
        <v>137571.20000000001</v>
      </c>
      <c r="R560" s="227">
        <f t="shared" si="114"/>
        <v>0</v>
      </c>
      <c r="S560" s="227">
        <f t="shared" si="114"/>
        <v>3968.3999999999942</v>
      </c>
      <c r="T560" s="227">
        <f t="shared" si="114"/>
        <v>0</v>
      </c>
      <c r="U560" s="227">
        <f t="shared" si="114"/>
        <v>0</v>
      </c>
      <c r="V560" s="227">
        <f t="shared" si="117"/>
        <v>3968.3999999999942</v>
      </c>
      <c r="W560" s="1561">
        <v>14</v>
      </c>
      <c r="X560" s="1560">
        <v>2.14</v>
      </c>
      <c r="Y560" s="191">
        <v>1</v>
      </c>
      <c r="Z560" s="191">
        <v>141539.6</v>
      </c>
      <c r="AA560" s="191"/>
      <c r="AB560" s="191"/>
      <c r="AC560" s="227">
        <f t="shared" si="118"/>
        <v>141539.6</v>
      </c>
      <c r="AD560" s="1561">
        <v>15</v>
      </c>
      <c r="AE560" s="1560">
        <v>2.14</v>
      </c>
      <c r="AF560" s="191">
        <v>1</v>
      </c>
      <c r="AG560" s="191">
        <v>141539.6</v>
      </c>
      <c r="AH560" s="191"/>
      <c r="AI560" s="191"/>
      <c r="AJ560" s="227">
        <f t="shared" si="119"/>
        <v>141539.6</v>
      </c>
    </row>
    <row r="561" spans="1:36" ht="17.25" x14ac:dyDescent="0.25">
      <c r="A561" s="208">
        <v>80</v>
      </c>
      <c r="B561" s="124" t="s">
        <v>5242</v>
      </c>
      <c r="C561" s="1524" t="s">
        <v>5039</v>
      </c>
      <c r="D561" s="1525" t="s">
        <v>4768</v>
      </c>
      <c r="E561" s="1531">
        <v>2</v>
      </c>
      <c r="F561" s="1560">
        <v>1.79</v>
      </c>
      <c r="G561" s="191">
        <v>1</v>
      </c>
      <c r="H561" s="191">
        <v>118390.6</v>
      </c>
      <c r="I561" s="191"/>
      <c r="J561" s="191"/>
      <c r="K561" s="227">
        <f t="shared" si="115"/>
        <v>118390.6</v>
      </c>
      <c r="L561" s="227">
        <v>1.73</v>
      </c>
      <c r="M561" s="191">
        <v>1</v>
      </c>
      <c r="N561" s="191">
        <v>114422.2</v>
      </c>
      <c r="O561" s="191"/>
      <c r="P561" s="191"/>
      <c r="Q561" s="227">
        <f t="shared" si="116"/>
        <v>114422.2</v>
      </c>
      <c r="R561" s="227">
        <f t="shared" si="114"/>
        <v>0</v>
      </c>
      <c r="S561" s="227">
        <f t="shared" si="114"/>
        <v>3968.4000000000087</v>
      </c>
      <c r="T561" s="227">
        <f t="shared" si="114"/>
        <v>0</v>
      </c>
      <c r="U561" s="227">
        <f t="shared" si="114"/>
        <v>0</v>
      </c>
      <c r="V561" s="227">
        <f t="shared" si="117"/>
        <v>3968.4000000000087</v>
      </c>
      <c r="W561" s="1561">
        <v>3</v>
      </c>
      <c r="X561" s="1560">
        <v>1.84</v>
      </c>
      <c r="Y561" s="191">
        <v>1</v>
      </c>
      <c r="Z561" s="191">
        <v>121697.60000000001</v>
      </c>
      <c r="AA561" s="191"/>
      <c r="AB561" s="191"/>
      <c r="AC561" s="227">
        <f t="shared" si="118"/>
        <v>121697.60000000001</v>
      </c>
      <c r="AD561" s="1561">
        <v>4</v>
      </c>
      <c r="AE561" s="1560">
        <v>1.9</v>
      </c>
      <c r="AF561" s="191">
        <v>1</v>
      </c>
      <c r="AG561" s="191">
        <v>125666</v>
      </c>
      <c r="AH561" s="191"/>
      <c r="AI561" s="191"/>
      <c r="AJ561" s="227">
        <f t="shared" si="119"/>
        <v>125666</v>
      </c>
    </row>
    <row r="562" spans="1:36" ht="17.25" x14ac:dyDescent="0.25">
      <c r="A562" s="208">
        <v>81</v>
      </c>
      <c r="B562" s="124" t="s">
        <v>5243</v>
      </c>
      <c r="C562" s="1524" t="s">
        <v>5039</v>
      </c>
      <c r="D562" s="1525" t="s">
        <v>4768</v>
      </c>
      <c r="E562" s="1531">
        <v>2</v>
      </c>
      <c r="F562" s="1560">
        <v>1.79</v>
      </c>
      <c r="G562" s="191">
        <v>1</v>
      </c>
      <c r="H562" s="191">
        <v>118390.6</v>
      </c>
      <c r="I562" s="191"/>
      <c r="J562" s="191"/>
      <c r="K562" s="227">
        <f t="shared" si="115"/>
        <v>118390.6</v>
      </c>
      <c r="L562" s="227">
        <v>1.73</v>
      </c>
      <c r="M562" s="191">
        <v>1</v>
      </c>
      <c r="N562" s="191">
        <v>114422.2</v>
      </c>
      <c r="O562" s="191"/>
      <c r="P562" s="191"/>
      <c r="Q562" s="227">
        <f t="shared" si="116"/>
        <v>114422.2</v>
      </c>
      <c r="R562" s="227">
        <f t="shared" si="114"/>
        <v>0</v>
      </c>
      <c r="S562" s="227">
        <f t="shared" si="114"/>
        <v>3968.4000000000087</v>
      </c>
      <c r="T562" s="227">
        <f t="shared" si="114"/>
        <v>0</v>
      </c>
      <c r="U562" s="227">
        <f t="shared" si="114"/>
        <v>0</v>
      </c>
      <c r="V562" s="227">
        <f t="shared" si="117"/>
        <v>3968.4000000000087</v>
      </c>
      <c r="W562" s="1561">
        <v>3</v>
      </c>
      <c r="X562" s="1560">
        <v>1.84</v>
      </c>
      <c r="Y562" s="191">
        <v>1</v>
      </c>
      <c r="Z562" s="191">
        <v>121697.60000000001</v>
      </c>
      <c r="AA562" s="191"/>
      <c r="AB562" s="191"/>
      <c r="AC562" s="227">
        <f t="shared" si="118"/>
        <v>121697.60000000001</v>
      </c>
      <c r="AD562" s="1561">
        <v>4</v>
      </c>
      <c r="AE562" s="1560">
        <v>1.9</v>
      </c>
      <c r="AF562" s="191">
        <v>1</v>
      </c>
      <c r="AG562" s="191">
        <v>125666</v>
      </c>
      <c r="AH562" s="191"/>
      <c r="AI562" s="191"/>
      <c r="AJ562" s="227">
        <f t="shared" si="119"/>
        <v>125666</v>
      </c>
    </row>
    <row r="563" spans="1:36" ht="17.25" x14ac:dyDescent="0.25">
      <c r="A563" s="208">
        <v>82</v>
      </c>
      <c r="B563" s="124" t="s">
        <v>1429</v>
      </c>
      <c r="C563" s="1524" t="s">
        <v>5039</v>
      </c>
      <c r="D563" s="1525" t="s">
        <v>4768</v>
      </c>
      <c r="E563" s="1531">
        <v>1</v>
      </c>
      <c r="F563" s="1560">
        <v>1.73</v>
      </c>
      <c r="G563" s="191">
        <v>1</v>
      </c>
      <c r="H563" s="191">
        <v>114422.2</v>
      </c>
      <c r="I563" s="191"/>
      <c r="J563" s="191"/>
      <c r="K563" s="227">
        <f t="shared" si="115"/>
        <v>114422.2</v>
      </c>
      <c r="L563" s="227">
        <v>1.68</v>
      </c>
      <c r="M563" s="191">
        <v>1</v>
      </c>
      <c r="N563" s="191">
        <v>111115.2</v>
      </c>
      <c r="O563" s="191"/>
      <c r="P563" s="191"/>
      <c r="Q563" s="227">
        <f t="shared" si="116"/>
        <v>111115.2</v>
      </c>
      <c r="R563" s="227">
        <f t="shared" si="114"/>
        <v>0</v>
      </c>
      <c r="S563" s="227">
        <f t="shared" si="114"/>
        <v>3307</v>
      </c>
      <c r="T563" s="227">
        <f t="shared" si="114"/>
        <v>0</v>
      </c>
      <c r="U563" s="227">
        <f t="shared" si="114"/>
        <v>0</v>
      </c>
      <c r="V563" s="227">
        <f t="shared" si="117"/>
        <v>3307</v>
      </c>
      <c r="W563" s="1561">
        <v>2</v>
      </c>
      <c r="X563" s="1560">
        <v>1.79</v>
      </c>
      <c r="Y563" s="191">
        <v>1</v>
      </c>
      <c r="Z563" s="191">
        <v>118390.6</v>
      </c>
      <c r="AA563" s="191"/>
      <c r="AB563" s="191"/>
      <c r="AC563" s="227">
        <f t="shared" si="118"/>
        <v>118390.6</v>
      </c>
      <c r="AD563" s="1561">
        <v>3</v>
      </c>
      <c r="AE563" s="1560">
        <v>1.84</v>
      </c>
      <c r="AF563" s="191">
        <v>1</v>
      </c>
      <c r="AG563" s="191">
        <v>121697.60000000001</v>
      </c>
      <c r="AH563" s="191"/>
      <c r="AI563" s="191"/>
      <c r="AJ563" s="227">
        <f t="shared" si="119"/>
        <v>121697.60000000001</v>
      </c>
    </row>
    <row r="564" spans="1:36" ht="17.25" x14ac:dyDescent="0.25">
      <c r="A564" s="208">
        <v>83</v>
      </c>
      <c r="B564" s="124" t="s">
        <v>5244</v>
      </c>
      <c r="C564" s="1524" t="s">
        <v>5039</v>
      </c>
      <c r="D564" s="1525" t="s">
        <v>4768</v>
      </c>
      <c r="E564" s="1531">
        <v>5</v>
      </c>
      <c r="F564" s="1560">
        <v>1.9</v>
      </c>
      <c r="G564" s="191">
        <v>1</v>
      </c>
      <c r="H564" s="191">
        <v>125666</v>
      </c>
      <c r="I564" s="191"/>
      <c r="J564" s="191"/>
      <c r="K564" s="227">
        <f t="shared" si="115"/>
        <v>125666</v>
      </c>
      <c r="L564" s="227">
        <v>1.9</v>
      </c>
      <c r="M564" s="191">
        <v>1</v>
      </c>
      <c r="N564" s="191">
        <v>125666</v>
      </c>
      <c r="O564" s="191"/>
      <c r="P564" s="191"/>
      <c r="Q564" s="227">
        <f t="shared" si="116"/>
        <v>125666</v>
      </c>
      <c r="R564" s="227">
        <f t="shared" si="114"/>
        <v>0</v>
      </c>
      <c r="S564" s="227">
        <f t="shared" si="114"/>
        <v>0</v>
      </c>
      <c r="T564" s="227">
        <f t="shared" si="114"/>
        <v>0</v>
      </c>
      <c r="U564" s="227">
        <f t="shared" si="114"/>
        <v>0</v>
      </c>
      <c r="V564" s="227">
        <f t="shared" si="117"/>
        <v>0</v>
      </c>
      <c r="W564" s="1561">
        <v>6</v>
      </c>
      <c r="X564" s="1560">
        <v>1.96</v>
      </c>
      <c r="Y564" s="191">
        <v>1</v>
      </c>
      <c r="Z564" s="191">
        <v>129634.4</v>
      </c>
      <c r="AA564" s="191"/>
      <c r="AB564" s="191"/>
      <c r="AC564" s="227">
        <f t="shared" si="118"/>
        <v>129634.4</v>
      </c>
      <c r="AD564" s="1561">
        <v>7</v>
      </c>
      <c r="AE564" s="1560">
        <v>1.96</v>
      </c>
      <c r="AF564" s="191">
        <v>1</v>
      </c>
      <c r="AG564" s="191">
        <v>129634.4</v>
      </c>
      <c r="AH564" s="191"/>
      <c r="AI564" s="191"/>
      <c r="AJ564" s="227">
        <f t="shared" si="119"/>
        <v>129634.4</v>
      </c>
    </row>
    <row r="565" spans="1:36" ht="17.25" x14ac:dyDescent="0.25">
      <c r="A565" s="208">
        <v>84</v>
      </c>
      <c r="B565" s="124" t="s">
        <v>5245</v>
      </c>
      <c r="C565" s="1524" t="s">
        <v>5039</v>
      </c>
      <c r="D565" s="1525" t="s">
        <v>4768</v>
      </c>
      <c r="E565" s="1531">
        <v>3</v>
      </c>
      <c r="F565" s="1560">
        <v>1.84</v>
      </c>
      <c r="G565" s="191">
        <v>1</v>
      </c>
      <c r="H565" s="191">
        <v>121697.60000000001</v>
      </c>
      <c r="I565" s="191"/>
      <c r="J565" s="191"/>
      <c r="K565" s="227">
        <f t="shared" si="115"/>
        <v>121697.60000000001</v>
      </c>
      <c r="L565" s="227">
        <v>1.79</v>
      </c>
      <c r="M565" s="191">
        <v>1</v>
      </c>
      <c r="N565" s="191">
        <v>118390.6</v>
      </c>
      <c r="O565" s="191"/>
      <c r="P565" s="191"/>
      <c r="Q565" s="227">
        <f t="shared" si="116"/>
        <v>118390.6</v>
      </c>
      <c r="R565" s="227">
        <f t="shared" si="114"/>
        <v>0</v>
      </c>
      <c r="S565" s="227">
        <f t="shared" si="114"/>
        <v>3307</v>
      </c>
      <c r="T565" s="227">
        <f t="shared" si="114"/>
        <v>0</v>
      </c>
      <c r="U565" s="227">
        <f t="shared" si="114"/>
        <v>0</v>
      </c>
      <c r="V565" s="227">
        <f t="shared" si="117"/>
        <v>3307</v>
      </c>
      <c r="W565" s="1561">
        <v>4</v>
      </c>
      <c r="X565" s="1560">
        <v>1.9</v>
      </c>
      <c r="Y565" s="191">
        <v>1</v>
      </c>
      <c r="Z565" s="191">
        <v>125666</v>
      </c>
      <c r="AA565" s="191"/>
      <c r="AB565" s="191"/>
      <c r="AC565" s="227">
        <f t="shared" si="118"/>
        <v>125666</v>
      </c>
      <c r="AD565" s="1561">
        <v>5</v>
      </c>
      <c r="AE565" s="1560">
        <v>1.9</v>
      </c>
      <c r="AF565" s="191">
        <v>1</v>
      </c>
      <c r="AG565" s="191">
        <v>125666</v>
      </c>
      <c r="AH565" s="191"/>
      <c r="AI565" s="191"/>
      <c r="AJ565" s="227">
        <f t="shared" si="119"/>
        <v>125666</v>
      </c>
    </row>
    <row r="566" spans="1:36" ht="17.25" x14ac:dyDescent="0.25">
      <c r="A566" s="208">
        <v>85</v>
      </c>
      <c r="B566" s="124" t="s">
        <v>5246</v>
      </c>
      <c r="C566" s="1524" t="s">
        <v>5039</v>
      </c>
      <c r="D566" s="1525" t="s">
        <v>4768</v>
      </c>
      <c r="E566" s="1531">
        <v>5</v>
      </c>
      <c r="F566" s="1560">
        <v>1.9</v>
      </c>
      <c r="G566" s="191">
        <v>1</v>
      </c>
      <c r="H566" s="191">
        <v>125666</v>
      </c>
      <c r="I566" s="191"/>
      <c r="J566" s="191"/>
      <c r="K566" s="227">
        <f t="shared" si="115"/>
        <v>125666</v>
      </c>
      <c r="L566" s="227">
        <v>1.9</v>
      </c>
      <c r="M566" s="191">
        <v>1</v>
      </c>
      <c r="N566" s="191">
        <v>125666</v>
      </c>
      <c r="O566" s="191"/>
      <c r="P566" s="191"/>
      <c r="Q566" s="227">
        <f t="shared" si="116"/>
        <v>125666</v>
      </c>
      <c r="R566" s="227">
        <f t="shared" si="114"/>
        <v>0</v>
      </c>
      <c r="S566" s="227">
        <f t="shared" si="114"/>
        <v>0</v>
      </c>
      <c r="T566" s="227">
        <f t="shared" si="114"/>
        <v>0</v>
      </c>
      <c r="U566" s="227">
        <f t="shared" si="114"/>
        <v>0</v>
      </c>
      <c r="V566" s="227">
        <f t="shared" si="117"/>
        <v>0</v>
      </c>
      <c r="W566" s="1561">
        <v>6</v>
      </c>
      <c r="X566" s="1560">
        <v>1.96</v>
      </c>
      <c r="Y566" s="191">
        <v>1</v>
      </c>
      <c r="Z566" s="191">
        <v>129634.4</v>
      </c>
      <c r="AA566" s="191"/>
      <c r="AB566" s="191"/>
      <c r="AC566" s="227">
        <f t="shared" si="118"/>
        <v>129634.4</v>
      </c>
      <c r="AD566" s="1561">
        <v>7</v>
      </c>
      <c r="AE566" s="1560">
        <v>1.96</v>
      </c>
      <c r="AF566" s="191">
        <v>1</v>
      </c>
      <c r="AG566" s="191">
        <v>129634.4</v>
      </c>
      <c r="AH566" s="191"/>
      <c r="AI566" s="191"/>
      <c r="AJ566" s="227">
        <f t="shared" si="119"/>
        <v>129634.4</v>
      </c>
    </row>
    <row r="567" spans="1:36" ht="17.25" x14ac:dyDescent="0.25">
      <c r="A567" s="208">
        <v>86</v>
      </c>
      <c r="B567" s="124" t="s">
        <v>5247</v>
      </c>
      <c r="C567" s="1524" t="s">
        <v>5039</v>
      </c>
      <c r="D567" s="1525" t="s">
        <v>4768</v>
      </c>
      <c r="E567" s="1531">
        <v>10</v>
      </c>
      <c r="F567" s="1560">
        <v>2.08</v>
      </c>
      <c r="G567" s="191">
        <v>1</v>
      </c>
      <c r="H567" s="191">
        <v>137571.20000000001</v>
      </c>
      <c r="I567" s="191"/>
      <c r="J567" s="191">
        <v>6878.5600000000013</v>
      </c>
      <c r="K567" s="227">
        <f t="shared" si="115"/>
        <v>144449.76</v>
      </c>
      <c r="L567" s="227">
        <v>2.02</v>
      </c>
      <c r="M567" s="191">
        <v>1</v>
      </c>
      <c r="N567" s="191">
        <v>133602.79999999999</v>
      </c>
      <c r="O567" s="191"/>
      <c r="P567" s="191">
        <v>6680.1399999999994</v>
      </c>
      <c r="Q567" s="227">
        <f t="shared" si="116"/>
        <v>140282.94</v>
      </c>
      <c r="R567" s="227">
        <f t="shared" si="114"/>
        <v>0</v>
      </c>
      <c r="S567" s="227">
        <f t="shared" si="114"/>
        <v>3968.4000000000233</v>
      </c>
      <c r="T567" s="227">
        <f t="shared" si="114"/>
        <v>0</v>
      </c>
      <c r="U567" s="227">
        <f t="shared" si="114"/>
        <v>198.42000000000189</v>
      </c>
      <c r="V567" s="227">
        <f t="shared" si="117"/>
        <v>4166.8200000000252</v>
      </c>
      <c r="W567" s="1561">
        <v>11</v>
      </c>
      <c r="X567" s="1560">
        <v>2.08</v>
      </c>
      <c r="Y567" s="191">
        <v>1</v>
      </c>
      <c r="Z567" s="191">
        <v>137571.20000000001</v>
      </c>
      <c r="AA567" s="191"/>
      <c r="AB567" s="191">
        <v>6878.5600000000013</v>
      </c>
      <c r="AC567" s="227">
        <f t="shared" si="118"/>
        <v>144449.76</v>
      </c>
      <c r="AD567" s="1561">
        <v>12</v>
      </c>
      <c r="AE567" s="1560">
        <v>2.08</v>
      </c>
      <c r="AF567" s="191">
        <v>1</v>
      </c>
      <c r="AG567" s="191">
        <v>137571.20000000001</v>
      </c>
      <c r="AH567" s="191"/>
      <c r="AI567" s="191">
        <v>6878.5600000000013</v>
      </c>
      <c r="AJ567" s="227">
        <f t="shared" si="119"/>
        <v>144449.76</v>
      </c>
    </row>
    <row r="568" spans="1:36" ht="17.25" x14ac:dyDescent="0.25">
      <c r="A568" s="208">
        <v>87</v>
      </c>
      <c r="B568" s="124" t="s">
        <v>5248</v>
      </c>
      <c r="C568" s="1524" t="s">
        <v>5039</v>
      </c>
      <c r="D568" s="1525" t="s">
        <v>4768</v>
      </c>
      <c r="E568" s="1531">
        <v>6</v>
      </c>
      <c r="F568" s="1560">
        <v>1.96</v>
      </c>
      <c r="G568" s="191">
        <v>1</v>
      </c>
      <c r="H568" s="191">
        <v>129634.4</v>
      </c>
      <c r="I568" s="191"/>
      <c r="J568" s="191"/>
      <c r="K568" s="227">
        <f t="shared" si="115"/>
        <v>129634.4</v>
      </c>
      <c r="L568" s="227">
        <v>1.9</v>
      </c>
      <c r="M568" s="191">
        <v>1</v>
      </c>
      <c r="N568" s="191">
        <v>125666</v>
      </c>
      <c r="O568" s="191"/>
      <c r="P568" s="191"/>
      <c r="Q568" s="227">
        <f t="shared" si="116"/>
        <v>125666</v>
      </c>
      <c r="R568" s="227">
        <f t="shared" si="114"/>
        <v>0</v>
      </c>
      <c r="S568" s="227">
        <f t="shared" si="114"/>
        <v>3968.3999999999942</v>
      </c>
      <c r="T568" s="227">
        <f t="shared" si="114"/>
        <v>0</v>
      </c>
      <c r="U568" s="227">
        <f t="shared" si="114"/>
        <v>0</v>
      </c>
      <c r="V568" s="227">
        <f t="shared" si="117"/>
        <v>3968.3999999999942</v>
      </c>
      <c r="W568" s="1561">
        <v>7</v>
      </c>
      <c r="X568" s="1560">
        <v>1.96</v>
      </c>
      <c r="Y568" s="191">
        <v>1</v>
      </c>
      <c r="Z568" s="191">
        <v>129634.4</v>
      </c>
      <c r="AA568" s="191"/>
      <c r="AB568" s="191"/>
      <c r="AC568" s="227">
        <f t="shared" si="118"/>
        <v>129634.4</v>
      </c>
      <c r="AD568" s="1561">
        <v>8</v>
      </c>
      <c r="AE568" s="1560">
        <v>2.02</v>
      </c>
      <c r="AF568" s="191">
        <v>1</v>
      </c>
      <c r="AG568" s="191">
        <v>133602.79999999999</v>
      </c>
      <c r="AH568" s="191"/>
      <c r="AI568" s="191"/>
      <c r="AJ568" s="227">
        <f t="shared" si="119"/>
        <v>133602.79999999999</v>
      </c>
    </row>
    <row r="569" spans="1:36" ht="17.25" x14ac:dyDescent="0.25">
      <c r="A569" s="208">
        <v>88</v>
      </c>
      <c r="B569" s="124" t="s">
        <v>5249</v>
      </c>
      <c r="C569" s="1524" t="s">
        <v>5039</v>
      </c>
      <c r="D569" s="1525" t="s">
        <v>4768</v>
      </c>
      <c r="E569" s="1531">
        <v>2</v>
      </c>
      <c r="F569" s="1560">
        <v>1.79</v>
      </c>
      <c r="G569" s="191">
        <v>1</v>
      </c>
      <c r="H569" s="191">
        <v>118390.6</v>
      </c>
      <c r="I569" s="191"/>
      <c r="J569" s="191"/>
      <c r="K569" s="227">
        <f t="shared" si="115"/>
        <v>118390.6</v>
      </c>
      <c r="L569" s="227">
        <v>1.73</v>
      </c>
      <c r="M569" s="191">
        <v>1</v>
      </c>
      <c r="N569" s="191">
        <v>114422.2</v>
      </c>
      <c r="O569" s="191"/>
      <c r="P569" s="191"/>
      <c r="Q569" s="227">
        <f t="shared" si="116"/>
        <v>114422.2</v>
      </c>
      <c r="R569" s="227">
        <f t="shared" si="114"/>
        <v>0</v>
      </c>
      <c r="S569" s="227">
        <f t="shared" si="114"/>
        <v>3968.4000000000087</v>
      </c>
      <c r="T569" s="227">
        <f t="shared" si="114"/>
        <v>0</v>
      </c>
      <c r="U569" s="227">
        <f t="shared" si="114"/>
        <v>0</v>
      </c>
      <c r="V569" s="227">
        <f t="shared" si="117"/>
        <v>3968.4000000000087</v>
      </c>
      <c r="W569" s="1561">
        <v>3</v>
      </c>
      <c r="X569" s="1560">
        <v>1.84</v>
      </c>
      <c r="Y569" s="191">
        <v>1</v>
      </c>
      <c r="Z569" s="191">
        <v>121697.60000000001</v>
      </c>
      <c r="AA569" s="191"/>
      <c r="AB569" s="191"/>
      <c r="AC569" s="227">
        <f t="shared" si="118"/>
        <v>121697.60000000001</v>
      </c>
      <c r="AD569" s="1561">
        <v>4</v>
      </c>
      <c r="AE569" s="1560">
        <v>1.9</v>
      </c>
      <c r="AF569" s="191">
        <v>1</v>
      </c>
      <c r="AG569" s="191">
        <v>125666</v>
      </c>
      <c r="AH569" s="191"/>
      <c r="AI569" s="191"/>
      <c r="AJ569" s="227">
        <f t="shared" si="119"/>
        <v>125666</v>
      </c>
    </row>
    <row r="570" spans="1:36" ht="17.25" x14ac:dyDescent="0.25">
      <c r="A570" s="208">
        <v>89</v>
      </c>
      <c r="B570" s="124" t="s">
        <v>5250</v>
      </c>
      <c r="C570" s="1524" t="s">
        <v>5039</v>
      </c>
      <c r="D570" s="1525" t="s">
        <v>4768</v>
      </c>
      <c r="E570" s="1531">
        <v>2</v>
      </c>
      <c r="F570" s="1560">
        <v>1.79</v>
      </c>
      <c r="G570" s="191">
        <v>1</v>
      </c>
      <c r="H570" s="191">
        <v>118390.6</v>
      </c>
      <c r="I570" s="191"/>
      <c r="J570" s="191"/>
      <c r="K570" s="227">
        <f t="shared" si="115"/>
        <v>118390.6</v>
      </c>
      <c r="L570" s="227">
        <v>1.73</v>
      </c>
      <c r="M570" s="191">
        <v>1</v>
      </c>
      <c r="N570" s="191">
        <v>114422.2</v>
      </c>
      <c r="O570" s="191"/>
      <c r="P570" s="191"/>
      <c r="Q570" s="227">
        <f t="shared" si="116"/>
        <v>114422.2</v>
      </c>
      <c r="R570" s="227">
        <f t="shared" si="114"/>
        <v>0</v>
      </c>
      <c r="S570" s="227">
        <f t="shared" si="114"/>
        <v>3968.4000000000087</v>
      </c>
      <c r="T570" s="227">
        <f t="shared" si="114"/>
        <v>0</v>
      </c>
      <c r="U570" s="227">
        <f t="shared" si="114"/>
        <v>0</v>
      </c>
      <c r="V570" s="227">
        <f t="shared" si="117"/>
        <v>3968.4000000000087</v>
      </c>
      <c r="W570" s="1561">
        <v>3</v>
      </c>
      <c r="X570" s="1560">
        <v>1.84</v>
      </c>
      <c r="Y570" s="191">
        <v>1</v>
      </c>
      <c r="Z570" s="191">
        <v>121697.60000000001</v>
      </c>
      <c r="AA570" s="191"/>
      <c r="AB570" s="191"/>
      <c r="AC570" s="227">
        <f t="shared" si="118"/>
        <v>121697.60000000001</v>
      </c>
      <c r="AD570" s="1561">
        <v>4</v>
      </c>
      <c r="AE570" s="1560">
        <v>1.9</v>
      </c>
      <c r="AF570" s="191">
        <v>1</v>
      </c>
      <c r="AG570" s="191">
        <v>125666</v>
      </c>
      <c r="AH570" s="191"/>
      <c r="AI570" s="191"/>
      <c r="AJ570" s="227">
        <f t="shared" si="119"/>
        <v>125666</v>
      </c>
    </row>
    <row r="571" spans="1:36" ht="17.25" x14ac:dyDescent="0.25">
      <c r="A571" s="208">
        <v>90</v>
      </c>
      <c r="B571" s="124" t="s">
        <v>5251</v>
      </c>
      <c r="C571" s="1524" t="s">
        <v>5039</v>
      </c>
      <c r="D571" s="1525" t="s">
        <v>4768</v>
      </c>
      <c r="E571" s="1531">
        <v>2</v>
      </c>
      <c r="F571" s="1560">
        <v>1.79</v>
      </c>
      <c r="G571" s="191">
        <v>1</v>
      </c>
      <c r="H571" s="191">
        <v>118390.6</v>
      </c>
      <c r="I571" s="191"/>
      <c r="J571" s="191"/>
      <c r="K571" s="227">
        <f t="shared" si="115"/>
        <v>118390.6</v>
      </c>
      <c r="L571" s="227">
        <v>1.73</v>
      </c>
      <c r="M571" s="191">
        <v>1</v>
      </c>
      <c r="N571" s="191">
        <v>114422.2</v>
      </c>
      <c r="O571" s="191"/>
      <c r="P571" s="191"/>
      <c r="Q571" s="227">
        <f t="shared" si="116"/>
        <v>114422.2</v>
      </c>
      <c r="R571" s="227">
        <f t="shared" si="114"/>
        <v>0</v>
      </c>
      <c r="S571" s="227">
        <f t="shared" si="114"/>
        <v>3968.4000000000087</v>
      </c>
      <c r="T571" s="227">
        <f t="shared" si="114"/>
        <v>0</v>
      </c>
      <c r="U571" s="227">
        <f t="shared" si="114"/>
        <v>0</v>
      </c>
      <c r="V571" s="227">
        <f t="shared" si="117"/>
        <v>3968.4000000000087</v>
      </c>
      <c r="W571" s="1561">
        <v>3</v>
      </c>
      <c r="X571" s="1560">
        <v>1.84</v>
      </c>
      <c r="Y571" s="191">
        <v>1</v>
      </c>
      <c r="Z571" s="191">
        <v>121697.60000000001</v>
      </c>
      <c r="AA571" s="191"/>
      <c r="AB571" s="191"/>
      <c r="AC571" s="227">
        <f t="shared" si="118"/>
        <v>121697.60000000001</v>
      </c>
      <c r="AD571" s="1561">
        <v>4</v>
      </c>
      <c r="AE571" s="1560">
        <v>1.9</v>
      </c>
      <c r="AF571" s="191">
        <v>1</v>
      </c>
      <c r="AG571" s="191">
        <v>125666</v>
      </c>
      <c r="AH571" s="191"/>
      <c r="AI571" s="191"/>
      <c r="AJ571" s="227">
        <f t="shared" si="119"/>
        <v>125666</v>
      </c>
    </row>
    <row r="572" spans="1:36" ht="17.25" x14ac:dyDescent="0.25">
      <c r="A572" s="208">
        <v>91</v>
      </c>
      <c r="B572" s="124" t="s">
        <v>1429</v>
      </c>
      <c r="C572" s="1524" t="s">
        <v>5039</v>
      </c>
      <c r="D572" s="1525" t="s">
        <v>4768</v>
      </c>
      <c r="E572" s="1531">
        <v>1</v>
      </c>
      <c r="F572" s="1560">
        <v>1.73</v>
      </c>
      <c r="G572" s="191">
        <v>1</v>
      </c>
      <c r="H572" s="191">
        <v>114422.2</v>
      </c>
      <c r="I572" s="191"/>
      <c r="J572" s="191"/>
      <c r="K572" s="227">
        <f t="shared" si="115"/>
        <v>114422.2</v>
      </c>
      <c r="L572" s="227">
        <v>1.68</v>
      </c>
      <c r="M572" s="191">
        <v>1</v>
      </c>
      <c r="N572" s="191">
        <v>111115.2</v>
      </c>
      <c r="O572" s="191"/>
      <c r="P572" s="191"/>
      <c r="Q572" s="227">
        <f t="shared" si="116"/>
        <v>111115.2</v>
      </c>
      <c r="R572" s="227">
        <f t="shared" si="114"/>
        <v>0</v>
      </c>
      <c r="S572" s="227">
        <f t="shared" si="114"/>
        <v>3307</v>
      </c>
      <c r="T572" s="227">
        <f t="shared" si="114"/>
        <v>0</v>
      </c>
      <c r="U572" s="227">
        <f t="shared" si="114"/>
        <v>0</v>
      </c>
      <c r="V572" s="227">
        <f t="shared" si="117"/>
        <v>3307</v>
      </c>
      <c r="W572" s="1561">
        <v>2</v>
      </c>
      <c r="X572" s="1560">
        <v>1.79</v>
      </c>
      <c r="Y572" s="191">
        <v>1</v>
      </c>
      <c r="Z572" s="191">
        <v>118390.6</v>
      </c>
      <c r="AA572" s="191"/>
      <c r="AB572" s="191"/>
      <c r="AC572" s="227">
        <f t="shared" si="118"/>
        <v>118390.6</v>
      </c>
      <c r="AD572" s="1561">
        <v>3</v>
      </c>
      <c r="AE572" s="1560">
        <v>1.84</v>
      </c>
      <c r="AF572" s="191">
        <v>1</v>
      </c>
      <c r="AG572" s="191">
        <v>121697.60000000001</v>
      </c>
      <c r="AH572" s="191"/>
      <c r="AI572" s="191"/>
      <c r="AJ572" s="227">
        <f t="shared" si="119"/>
        <v>121697.60000000001</v>
      </c>
    </row>
    <row r="573" spans="1:36" ht="17.25" x14ac:dyDescent="0.25">
      <c r="A573" s="208">
        <v>92</v>
      </c>
      <c r="B573" s="124" t="s">
        <v>5252</v>
      </c>
      <c r="C573" s="1524" t="s">
        <v>5039</v>
      </c>
      <c r="D573" s="1525" t="s">
        <v>4768</v>
      </c>
      <c r="E573" s="1531">
        <v>3</v>
      </c>
      <c r="F573" s="1560">
        <v>1.84</v>
      </c>
      <c r="G573" s="191">
        <v>1</v>
      </c>
      <c r="H573" s="191">
        <v>121697.60000000001</v>
      </c>
      <c r="I573" s="191"/>
      <c r="J573" s="191"/>
      <c r="K573" s="227">
        <f t="shared" si="115"/>
        <v>121697.60000000001</v>
      </c>
      <c r="L573" s="227">
        <v>1.79</v>
      </c>
      <c r="M573" s="191">
        <v>1</v>
      </c>
      <c r="N573" s="191">
        <v>118390.6</v>
      </c>
      <c r="O573" s="191"/>
      <c r="P573" s="191"/>
      <c r="Q573" s="227">
        <f t="shared" si="116"/>
        <v>118390.6</v>
      </c>
      <c r="R573" s="227">
        <f t="shared" si="114"/>
        <v>0</v>
      </c>
      <c r="S573" s="227">
        <f t="shared" si="114"/>
        <v>3307</v>
      </c>
      <c r="T573" s="227">
        <f t="shared" si="114"/>
        <v>0</v>
      </c>
      <c r="U573" s="227">
        <f t="shared" si="114"/>
        <v>0</v>
      </c>
      <c r="V573" s="227">
        <f t="shared" si="117"/>
        <v>3307</v>
      </c>
      <c r="W573" s="1561">
        <v>4</v>
      </c>
      <c r="X573" s="1560">
        <v>1.9</v>
      </c>
      <c r="Y573" s="191">
        <v>1</v>
      </c>
      <c r="Z573" s="191">
        <v>125666</v>
      </c>
      <c r="AA573" s="191"/>
      <c r="AB573" s="191"/>
      <c r="AC573" s="227">
        <f t="shared" si="118"/>
        <v>125666</v>
      </c>
      <c r="AD573" s="1561">
        <v>5</v>
      </c>
      <c r="AE573" s="1560">
        <v>1.9</v>
      </c>
      <c r="AF573" s="191">
        <v>1</v>
      </c>
      <c r="AG573" s="191">
        <v>125666</v>
      </c>
      <c r="AH573" s="191"/>
      <c r="AI573" s="191"/>
      <c r="AJ573" s="227">
        <f t="shared" si="119"/>
        <v>125666</v>
      </c>
    </row>
    <row r="574" spans="1:36" ht="17.25" x14ac:dyDescent="0.25">
      <c r="A574" s="208">
        <v>93</v>
      </c>
      <c r="B574" s="124" t="s">
        <v>5253</v>
      </c>
      <c r="C574" s="1524" t="s">
        <v>5039</v>
      </c>
      <c r="D574" s="1525" t="s">
        <v>4768</v>
      </c>
      <c r="E574" s="1531">
        <v>2</v>
      </c>
      <c r="F574" s="1560">
        <v>1.79</v>
      </c>
      <c r="G574" s="191">
        <v>1</v>
      </c>
      <c r="H574" s="191">
        <v>118390.6</v>
      </c>
      <c r="I574" s="191"/>
      <c r="J574" s="191"/>
      <c r="K574" s="227">
        <f t="shared" si="115"/>
        <v>118390.6</v>
      </c>
      <c r="L574" s="227">
        <v>1.73</v>
      </c>
      <c r="M574" s="191">
        <v>1</v>
      </c>
      <c r="N574" s="191">
        <v>114422.2</v>
      </c>
      <c r="O574" s="191"/>
      <c r="P574" s="191"/>
      <c r="Q574" s="227">
        <f t="shared" si="116"/>
        <v>114422.2</v>
      </c>
      <c r="R574" s="227">
        <f t="shared" si="114"/>
        <v>0</v>
      </c>
      <c r="S574" s="227">
        <f t="shared" si="114"/>
        <v>3968.4000000000087</v>
      </c>
      <c r="T574" s="227">
        <f t="shared" si="114"/>
        <v>0</v>
      </c>
      <c r="U574" s="227">
        <f t="shared" si="114"/>
        <v>0</v>
      </c>
      <c r="V574" s="227">
        <f t="shared" si="117"/>
        <v>3968.4000000000087</v>
      </c>
      <c r="W574" s="1561">
        <v>3</v>
      </c>
      <c r="X574" s="1560">
        <v>1.84</v>
      </c>
      <c r="Y574" s="191">
        <v>1</v>
      </c>
      <c r="Z574" s="191">
        <v>121697.60000000001</v>
      </c>
      <c r="AA574" s="191"/>
      <c r="AB574" s="191"/>
      <c r="AC574" s="227">
        <f t="shared" si="118"/>
        <v>121697.60000000001</v>
      </c>
      <c r="AD574" s="1561">
        <v>4</v>
      </c>
      <c r="AE574" s="1560">
        <v>1.9</v>
      </c>
      <c r="AF574" s="191">
        <v>1</v>
      </c>
      <c r="AG574" s="191">
        <v>125666</v>
      </c>
      <c r="AH574" s="191"/>
      <c r="AI574" s="191"/>
      <c r="AJ574" s="227">
        <f t="shared" si="119"/>
        <v>125666</v>
      </c>
    </row>
    <row r="575" spans="1:36" ht="17.25" x14ac:dyDescent="0.25">
      <c r="A575" s="208">
        <v>94</v>
      </c>
      <c r="B575" s="124" t="s">
        <v>5254</v>
      </c>
      <c r="C575" s="1524" t="s">
        <v>5039</v>
      </c>
      <c r="D575" s="1525" t="s">
        <v>4768</v>
      </c>
      <c r="E575" s="1531">
        <v>7</v>
      </c>
      <c r="F575" s="1560">
        <v>1.96</v>
      </c>
      <c r="G575" s="191">
        <v>1</v>
      </c>
      <c r="H575" s="191">
        <v>129634.4</v>
      </c>
      <c r="I575" s="191"/>
      <c r="J575" s="191"/>
      <c r="K575" s="227">
        <f t="shared" si="115"/>
        <v>129634.4</v>
      </c>
      <c r="L575" s="227">
        <v>1.96</v>
      </c>
      <c r="M575" s="191">
        <v>1</v>
      </c>
      <c r="N575" s="191">
        <v>129634.4</v>
      </c>
      <c r="O575" s="191"/>
      <c r="P575" s="191"/>
      <c r="Q575" s="227">
        <f t="shared" si="116"/>
        <v>129634.4</v>
      </c>
      <c r="R575" s="227">
        <f t="shared" si="114"/>
        <v>0</v>
      </c>
      <c r="S575" s="227">
        <f t="shared" si="114"/>
        <v>0</v>
      </c>
      <c r="T575" s="227">
        <f t="shared" si="114"/>
        <v>0</v>
      </c>
      <c r="U575" s="227">
        <f t="shared" si="114"/>
        <v>0</v>
      </c>
      <c r="V575" s="227">
        <f t="shared" si="117"/>
        <v>0</v>
      </c>
      <c r="W575" s="1561">
        <v>8</v>
      </c>
      <c r="X575" s="1560">
        <v>2.02</v>
      </c>
      <c r="Y575" s="191">
        <v>1</v>
      </c>
      <c r="Z575" s="191">
        <v>133602.79999999999</v>
      </c>
      <c r="AA575" s="191"/>
      <c r="AB575" s="191"/>
      <c r="AC575" s="227">
        <f t="shared" si="118"/>
        <v>133602.79999999999</v>
      </c>
      <c r="AD575" s="1561">
        <v>9</v>
      </c>
      <c r="AE575" s="1560">
        <v>2.02</v>
      </c>
      <c r="AF575" s="191">
        <v>1</v>
      </c>
      <c r="AG575" s="191">
        <v>133602.79999999999</v>
      </c>
      <c r="AH575" s="191"/>
      <c r="AI575" s="191"/>
      <c r="AJ575" s="227">
        <f t="shared" si="119"/>
        <v>133602.79999999999</v>
      </c>
    </row>
    <row r="576" spans="1:36" ht="17.25" x14ac:dyDescent="0.25">
      <c r="A576" s="208">
        <v>95</v>
      </c>
      <c r="B576" s="124" t="s">
        <v>5255</v>
      </c>
      <c r="C576" s="1524" t="s">
        <v>5039</v>
      </c>
      <c r="D576" s="1525" t="s">
        <v>4768</v>
      </c>
      <c r="E576" s="1531">
        <v>2</v>
      </c>
      <c r="F576" s="1560">
        <v>1.79</v>
      </c>
      <c r="G576" s="191">
        <v>1</v>
      </c>
      <c r="H576" s="191">
        <v>118390.6</v>
      </c>
      <c r="I576" s="191"/>
      <c r="J576" s="191"/>
      <c r="K576" s="227">
        <f t="shared" si="115"/>
        <v>118390.6</v>
      </c>
      <c r="L576" s="227">
        <v>1.73</v>
      </c>
      <c r="M576" s="191">
        <v>1</v>
      </c>
      <c r="N576" s="191">
        <v>114422.2</v>
      </c>
      <c r="O576" s="191"/>
      <c r="P576" s="191"/>
      <c r="Q576" s="227">
        <f t="shared" si="116"/>
        <v>114422.2</v>
      </c>
      <c r="R576" s="227">
        <f t="shared" si="114"/>
        <v>0</v>
      </c>
      <c r="S576" s="227">
        <f t="shared" si="114"/>
        <v>3968.4000000000087</v>
      </c>
      <c r="T576" s="227">
        <f t="shared" si="114"/>
        <v>0</v>
      </c>
      <c r="U576" s="227">
        <f t="shared" si="114"/>
        <v>0</v>
      </c>
      <c r="V576" s="227">
        <f t="shared" si="117"/>
        <v>3968.4000000000087</v>
      </c>
      <c r="W576" s="1561">
        <v>3</v>
      </c>
      <c r="X576" s="1560">
        <v>1.84</v>
      </c>
      <c r="Y576" s="191">
        <v>1</v>
      </c>
      <c r="Z576" s="191">
        <v>121697.60000000001</v>
      </c>
      <c r="AA576" s="191"/>
      <c r="AB576" s="191"/>
      <c r="AC576" s="227">
        <f t="shared" si="118"/>
        <v>121697.60000000001</v>
      </c>
      <c r="AD576" s="1561">
        <v>4</v>
      </c>
      <c r="AE576" s="1560">
        <v>1.9</v>
      </c>
      <c r="AF576" s="191">
        <v>1</v>
      </c>
      <c r="AG576" s="191">
        <v>125666</v>
      </c>
      <c r="AH576" s="191"/>
      <c r="AI576" s="191"/>
      <c r="AJ576" s="227">
        <f t="shared" si="119"/>
        <v>125666</v>
      </c>
    </row>
    <row r="577" spans="1:36" ht="17.25" x14ac:dyDescent="0.25">
      <c r="A577" s="208">
        <v>96</v>
      </c>
      <c r="B577" s="124" t="s">
        <v>5256</v>
      </c>
      <c r="C577" s="1524" t="s">
        <v>5039</v>
      </c>
      <c r="D577" s="1525" t="s">
        <v>4768</v>
      </c>
      <c r="E577" s="1531">
        <v>5</v>
      </c>
      <c r="F577" s="1560">
        <v>1.9</v>
      </c>
      <c r="G577" s="191">
        <v>1</v>
      </c>
      <c r="H577" s="191">
        <v>125666</v>
      </c>
      <c r="I577" s="191"/>
      <c r="J577" s="191"/>
      <c r="K577" s="227">
        <f t="shared" si="115"/>
        <v>125666</v>
      </c>
      <c r="L577" s="227">
        <v>1.9</v>
      </c>
      <c r="M577" s="191">
        <v>1</v>
      </c>
      <c r="N577" s="191">
        <v>125666</v>
      </c>
      <c r="O577" s="191"/>
      <c r="P577" s="191"/>
      <c r="Q577" s="227">
        <f t="shared" si="116"/>
        <v>125666</v>
      </c>
      <c r="R577" s="227">
        <f t="shared" si="114"/>
        <v>0</v>
      </c>
      <c r="S577" s="227">
        <f t="shared" si="114"/>
        <v>0</v>
      </c>
      <c r="T577" s="227">
        <f t="shared" si="114"/>
        <v>0</v>
      </c>
      <c r="U577" s="227">
        <f t="shared" si="114"/>
        <v>0</v>
      </c>
      <c r="V577" s="227">
        <f t="shared" si="117"/>
        <v>0</v>
      </c>
      <c r="W577" s="1561">
        <v>6</v>
      </c>
      <c r="X577" s="1560">
        <v>1.96</v>
      </c>
      <c r="Y577" s="191">
        <v>1</v>
      </c>
      <c r="Z577" s="191">
        <v>129634.4</v>
      </c>
      <c r="AA577" s="191"/>
      <c r="AB577" s="191"/>
      <c r="AC577" s="227">
        <f t="shared" si="118"/>
        <v>129634.4</v>
      </c>
      <c r="AD577" s="1561">
        <v>7</v>
      </c>
      <c r="AE577" s="1560">
        <v>1.96</v>
      </c>
      <c r="AF577" s="191">
        <v>1</v>
      </c>
      <c r="AG577" s="191">
        <v>129634.4</v>
      </c>
      <c r="AH577" s="191"/>
      <c r="AI577" s="191"/>
      <c r="AJ577" s="227">
        <f t="shared" si="119"/>
        <v>129634.4</v>
      </c>
    </row>
    <row r="578" spans="1:36" ht="17.25" x14ac:dyDescent="0.25">
      <c r="A578" s="208">
        <v>97</v>
      </c>
      <c r="B578" s="124" t="s">
        <v>5153</v>
      </c>
      <c r="C578" s="1524" t="s">
        <v>5039</v>
      </c>
      <c r="D578" s="1525" t="s">
        <v>4768</v>
      </c>
      <c r="E578" s="1531">
        <v>2</v>
      </c>
      <c r="F578" s="1560">
        <v>1.79</v>
      </c>
      <c r="G578" s="191">
        <v>1</v>
      </c>
      <c r="H578" s="191">
        <v>118390.6</v>
      </c>
      <c r="I578" s="191"/>
      <c r="J578" s="191"/>
      <c r="K578" s="227">
        <f t="shared" si="115"/>
        <v>118390.6</v>
      </c>
      <c r="L578" s="227">
        <v>1.73</v>
      </c>
      <c r="M578" s="191">
        <v>1</v>
      </c>
      <c r="N578" s="191">
        <v>114422.2</v>
      </c>
      <c r="O578" s="191"/>
      <c r="P578" s="191"/>
      <c r="Q578" s="227">
        <f t="shared" si="116"/>
        <v>114422.2</v>
      </c>
      <c r="R578" s="227">
        <f t="shared" si="114"/>
        <v>0</v>
      </c>
      <c r="S578" s="227">
        <f t="shared" si="114"/>
        <v>3968.4000000000087</v>
      </c>
      <c r="T578" s="227">
        <f t="shared" si="114"/>
        <v>0</v>
      </c>
      <c r="U578" s="227">
        <f t="shared" si="114"/>
        <v>0</v>
      </c>
      <c r="V578" s="227">
        <f t="shared" si="117"/>
        <v>3968.4000000000087</v>
      </c>
      <c r="W578" s="1561">
        <v>3</v>
      </c>
      <c r="X578" s="1560">
        <v>1.84</v>
      </c>
      <c r="Y578" s="191">
        <v>1</v>
      </c>
      <c r="Z578" s="191">
        <v>121697.60000000001</v>
      </c>
      <c r="AA578" s="191"/>
      <c r="AB578" s="191"/>
      <c r="AC578" s="227">
        <f t="shared" si="118"/>
        <v>121697.60000000001</v>
      </c>
      <c r="AD578" s="1561">
        <v>4</v>
      </c>
      <c r="AE578" s="1560">
        <v>1.9</v>
      </c>
      <c r="AF578" s="191">
        <v>1</v>
      </c>
      <c r="AG578" s="191">
        <v>125666</v>
      </c>
      <c r="AH578" s="191"/>
      <c r="AI578" s="191"/>
      <c r="AJ578" s="227">
        <f t="shared" si="119"/>
        <v>125666</v>
      </c>
    </row>
    <row r="579" spans="1:36" ht="17.25" x14ac:dyDescent="0.25">
      <c r="A579" s="208">
        <v>98</v>
      </c>
      <c r="B579" s="124" t="s">
        <v>5257</v>
      </c>
      <c r="C579" s="1524" t="s">
        <v>5039</v>
      </c>
      <c r="D579" s="1525" t="s">
        <v>4768</v>
      </c>
      <c r="E579" s="1531">
        <v>4</v>
      </c>
      <c r="F579" s="1560">
        <v>1.9</v>
      </c>
      <c r="G579" s="191">
        <v>1</v>
      </c>
      <c r="H579" s="191">
        <v>125666</v>
      </c>
      <c r="I579" s="191"/>
      <c r="J579" s="191"/>
      <c r="K579" s="227">
        <f t="shared" si="115"/>
        <v>125666</v>
      </c>
      <c r="L579" s="227">
        <v>1.84</v>
      </c>
      <c r="M579" s="191">
        <v>1</v>
      </c>
      <c r="N579" s="191">
        <v>121697.60000000001</v>
      </c>
      <c r="O579" s="191"/>
      <c r="P579" s="191"/>
      <c r="Q579" s="227">
        <f t="shared" si="116"/>
        <v>121697.60000000001</v>
      </c>
      <c r="R579" s="227">
        <f t="shared" si="114"/>
        <v>0</v>
      </c>
      <c r="S579" s="227">
        <f t="shared" si="114"/>
        <v>3968.3999999999942</v>
      </c>
      <c r="T579" s="227">
        <f t="shared" si="114"/>
        <v>0</v>
      </c>
      <c r="U579" s="227">
        <f t="shared" si="114"/>
        <v>0</v>
      </c>
      <c r="V579" s="227">
        <f t="shared" si="117"/>
        <v>3968.3999999999942</v>
      </c>
      <c r="W579" s="1561">
        <v>5</v>
      </c>
      <c r="X579" s="1560">
        <v>1.9</v>
      </c>
      <c r="Y579" s="191">
        <v>1</v>
      </c>
      <c r="Z579" s="191">
        <v>125666</v>
      </c>
      <c r="AA579" s="191"/>
      <c r="AB579" s="191"/>
      <c r="AC579" s="227">
        <f t="shared" si="118"/>
        <v>125666</v>
      </c>
      <c r="AD579" s="1561">
        <v>6</v>
      </c>
      <c r="AE579" s="1560">
        <v>1.96</v>
      </c>
      <c r="AF579" s="191">
        <v>1</v>
      </c>
      <c r="AG579" s="191">
        <v>129634.4</v>
      </c>
      <c r="AH579" s="191"/>
      <c r="AI579" s="191"/>
      <c r="AJ579" s="227">
        <f t="shared" si="119"/>
        <v>129634.4</v>
      </c>
    </row>
    <row r="580" spans="1:36" ht="17.25" x14ac:dyDescent="0.25">
      <c r="A580" s="208">
        <v>99</v>
      </c>
      <c r="B580" s="124" t="s">
        <v>5258</v>
      </c>
      <c r="C580" s="1524" t="s">
        <v>5039</v>
      </c>
      <c r="D580" s="1525" t="s">
        <v>4768</v>
      </c>
      <c r="E580" s="1531">
        <v>13</v>
      </c>
      <c r="F580" s="1560">
        <v>2.14</v>
      </c>
      <c r="G580" s="191">
        <v>1</v>
      </c>
      <c r="H580" s="191">
        <v>141539.6</v>
      </c>
      <c r="I580" s="191"/>
      <c r="J580" s="191"/>
      <c r="K580" s="227">
        <f t="shared" si="115"/>
        <v>141539.6</v>
      </c>
      <c r="L580" s="227">
        <v>2.08</v>
      </c>
      <c r="M580" s="191">
        <v>1</v>
      </c>
      <c r="N580" s="191">
        <v>137571.20000000001</v>
      </c>
      <c r="O580" s="191"/>
      <c r="P580" s="191"/>
      <c r="Q580" s="227">
        <f t="shared" si="116"/>
        <v>137571.20000000001</v>
      </c>
      <c r="R580" s="227">
        <f t="shared" si="114"/>
        <v>0</v>
      </c>
      <c r="S580" s="227">
        <f t="shared" si="114"/>
        <v>3968.3999999999942</v>
      </c>
      <c r="T580" s="227">
        <f t="shared" si="114"/>
        <v>0</v>
      </c>
      <c r="U580" s="227">
        <f t="shared" si="114"/>
        <v>0</v>
      </c>
      <c r="V580" s="227">
        <f t="shared" si="117"/>
        <v>3968.3999999999942</v>
      </c>
      <c r="W580" s="1561">
        <v>14</v>
      </c>
      <c r="X580" s="1560">
        <v>2.14</v>
      </c>
      <c r="Y580" s="191">
        <v>1</v>
      </c>
      <c r="Z580" s="191">
        <v>141539.6</v>
      </c>
      <c r="AA580" s="191"/>
      <c r="AB580" s="191"/>
      <c r="AC580" s="227">
        <f t="shared" si="118"/>
        <v>141539.6</v>
      </c>
      <c r="AD580" s="1561">
        <v>15</v>
      </c>
      <c r="AE580" s="1560">
        <v>2.14</v>
      </c>
      <c r="AF580" s="191">
        <v>1</v>
      </c>
      <c r="AG580" s="191">
        <v>141539.6</v>
      </c>
      <c r="AH580" s="191"/>
      <c r="AI580" s="191"/>
      <c r="AJ580" s="227">
        <f t="shared" si="119"/>
        <v>141539.6</v>
      </c>
    </row>
    <row r="581" spans="1:36" ht="17.25" x14ac:dyDescent="0.25">
      <c r="A581" s="208">
        <v>100</v>
      </c>
      <c r="B581" s="124" t="s">
        <v>5259</v>
      </c>
      <c r="C581" s="1524" t="s">
        <v>5039</v>
      </c>
      <c r="D581" s="1525" t="s">
        <v>4768</v>
      </c>
      <c r="E581" s="1531">
        <v>3</v>
      </c>
      <c r="F581" s="1560">
        <v>1.84</v>
      </c>
      <c r="G581" s="191">
        <v>1</v>
      </c>
      <c r="H581" s="191">
        <v>121697.60000000001</v>
      </c>
      <c r="I581" s="191"/>
      <c r="J581" s="191"/>
      <c r="K581" s="227">
        <f t="shared" si="115"/>
        <v>121697.60000000001</v>
      </c>
      <c r="L581" s="227">
        <v>1.79</v>
      </c>
      <c r="M581" s="191">
        <v>1</v>
      </c>
      <c r="N581" s="191">
        <v>118390.6</v>
      </c>
      <c r="O581" s="191"/>
      <c r="P581" s="191"/>
      <c r="Q581" s="227">
        <f t="shared" si="116"/>
        <v>118390.6</v>
      </c>
      <c r="R581" s="227">
        <f t="shared" si="114"/>
        <v>0</v>
      </c>
      <c r="S581" s="227">
        <f t="shared" si="114"/>
        <v>3307</v>
      </c>
      <c r="T581" s="227">
        <f t="shared" si="114"/>
        <v>0</v>
      </c>
      <c r="U581" s="227">
        <f t="shared" si="114"/>
        <v>0</v>
      </c>
      <c r="V581" s="227">
        <f t="shared" si="117"/>
        <v>3307</v>
      </c>
      <c r="W581" s="1561">
        <v>4</v>
      </c>
      <c r="X581" s="1560">
        <v>1.9</v>
      </c>
      <c r="Y581" s="191">
        <v>1</v>
      </c>
      <c r="Z581" s="191">
        <v>125666</v>
      </c>
      <c r="AA581" s="191"/>
      <c r="AB581" s="191"/>
      <c r="AC581" s="227">
        <f t="shared" si="118"/>
        <v>125666</v>
      </c>
      <c r="AD581" s="1561">
        <v>5</v>
      </c>
      <c r="AE581" s="1560">
        <v>1.9</v>
      </c>
      <c r="AF581" s="191">
        <v>1</v>
      </c>
      <c r="AG581" s="191">
        <v>125666</v>
      </c>
      <c r="AH581" s="191"/>
      <c r="AI581" s="191"/>
      <c r="AJ581" s="227">
        <f t="shared" si="119"/>
        <v>125666</v>
      </c>
    </row>
    <row r="582" spans="1:36" ht="17.25" x14ac:dyDescent="0.25">
      <c r="A582" s="208">
        <v>101</v>
      </c>
      <c r="B582" s="124" t="s">
        <v>5260</v>
      </c>
      <c r="C582" s="1524" t="s">
        <v>5039</v>
      </c>
      <c r="D582" s="1525" t="s">
        <v>4768</v>
      </c>
      <c r="E582" s="1531">
        <v>8</v>
      </c>
      <c r="F582" s="1560">
        <v>2.02</v>
      </c>
      <c r="G582" s="191">
        <v>1</v>
      </c>
      <c r="H582" s="191">
        <v>133602.79999999999</v>
      </c>
      <c r="I582" s="191"/>
      <c r="J582" s="191"/>
      <c r="K582" s="227">
        <f t="shared" si="115"/>
        <v>133602.79999999999</v>
      </c>
      <c r="L582" s="227">
        <v>1.96</v>
      </c>
      <c r="M582" s="191">
        <v>1</v>
      </c>
      <c r="N582" s="191">
        <v>129634.4</v>
      </c>
      <c r="O582" s="191"/>
      <c r="P582" s="191"/>
      <c r="Q582" s="227">
        <f t="shared" si="116"/>
        <v>129634.4</v>
      </c>
      <c r="R582" s="227">
        <f t="shared" si="114"/>
        <v>0</v>
      </c>
      <c r="S582" s="227">
        <f t="shared" si="114"/>
        <v>3968.3999999999942</v>
      </c>
      <c r="T582" s="227">
        <f t="shared" si="114"/>
        <v>0</v>
      </c>
      <c r="U582" s="227">
        <f t="shared" si="114"/>
        <v>0</v>
      </c>
      <c r="V582" s="227">
        <f t="shared" si="117"/>
        <v>3968.3999999999942</v>
      </c>
      <c r="W582" s="1561">
        <v>9</v>
      </c>
      <c r="X582" s="1560">
        <v>2.02</v>
      </c>
      <c r="Y582" s="191">
        <v>1</v>
      </c>
      <c r="Z582" s="191">
        <v>133602.79999999999</v>
      </c>
      <c r="AA582" s="191"/>
      <c r="AB582" s="191"/>
      <c r="AC582" s="227">
        <f t="shared" si="118"/>
        <v>133602.79999999999</v>
      </c>
      <c r="AD582" s="1561">
        <v>10</v>
      </c>
      <c r="AE582" s="1560">
        <v>2.08</v>
      </c>
      <c r="AF582" s="191">
        <v>1</v>
      </c>
      <c r="AG582" s="191">
        <v>137571.20000000001</v>
      </c>
      <c r="AH582" s="191"/>
      <c r="AI582" s="191"/>
      <c r="AJ582" s="227">
        <f t="shared" si="119"/>
        <v>137571.20000000001</v>
      </c>
    </row>
    <row r="583" spans="1:36" ht="17.25" x14ac:dyDescent="0.25">
      <c r="A583" s="208">
        <v>102</v>
      </c>
      <c r="B583" s="124" t="s">
        <v>5261</v>
      </c>
      <c r="C583" s="1524" t="s">
        <v>5039</v>
      </c>
      <c r="D583" s="1525" t="s">
        <v>4768</v>
      </c>
      <c r="E583" s="1531">
        <v>6</v>
      </c>
      <c r="F583" s="1560">
        <v>1.96</v>
      </c>
      <c r="G583" s="191">
        <v>1</v>
      </c>
      <c r="H583" s="191">
        <v>129634.4</v>
      </c>
      <c r="I583" s="191"/>
      <c r="J583" s="191"/>
      <c r="K583" s="227">
        <f t="shared" si="115"/>
        <v>129634.4</v>
      </c>
      <c r="L583" s="227">
        <v>1.9</v>
      </c>
      <c r="M583" s="191">
        <v>1</v>
      </c>
      <c r="N583" s="191">
        <v>125666</v>
      </c>
      <c r="O583" s="191"/>
      <c r="P583" s="191"/>
      <c r="Q583" s="227">
        <f t="shared" si="116"/>
        <v>125666</v>
      </c>
      <c r="R583" s="227">
        <f t="shared" si="114"/>
        <v>0</v>
      </c>
      <c r="S583" s="227">
        <f t="shared" si="114"/>
        <v>3968.3999999999942</v>
      </c>
      <c r="T583" s="227">
        <f t="shared" si="114"/>
        <v>0</v>
      </c>
      <c r="U583" s="227">
        <f t="shared" si="114"/>
        <v>0</v>
      </c>
      <c r="V583" s="227">
        <f t="shared" si="117"/>
        <v>3968.3999999999942</v>
      </c>
      <c r="W583" s="1561">
        <v>7</v>
      </c>
      <c r="X583" s="1560">
        <v>1.96</v>
      </c>
      <c r="Y583" s="191">
        <v>1</v>
      </c>
      <c r="Z583" s="191">
        <v>129634.4</v>
      </c>
      <c r="AA583" s="191"/>
      <c r="AB583" s="191"/>
      <c r="AC583" s="227">
        <f t="shared" si="118"/>
        <v>129634.4</v>
      </c>
      <c r="AD583" s="1561">
        <v>8</v>
      </c>
      <c r="AE583" s="1560">
        <v>2.02</v>
      </c>
      <c r="AF583" s="191">
        <v>1</v>
      </c>
      <c r="AG583" s="191">
        <v>133602.79999999999</v>
      </c>
      <c r="AH583" s="191"/>
      <c r="AI583" s="191"/>
      <c r="AJ583" s="227">
        <f t="shared" si="119"/>
        <v>133602.79999999999</v>
      </c>
    </row>
    <row r="584" spans="1:36" ht="17.25" x14ac:dyDescent="0.25">
      <c r="A584" s="208">
        <v>103</v>
      </c>
      <c r="B584" s="124" t="s">
        <v>5262</v>
      </c>
      <c r="C584" s="1524" t="s">
        <v>5039</v>
      </c>
      <c r="D584" s="1525" t="s">
        <v>4768</v>
      </c>
      <c r="E584" s="1531">
        <v>2</v>
      </c>
      <c r="F584" s="1560">
        <v>1.79</v>
      </c>
      <c r="G584" s="191">
        <v>1</v>
      </c>
      <c r="H584" s="191">
        <v>118390.6</v>
      </c>
      <c r="I584" s="191"/>
      <c r="J584" s="191"/>
      <c r="K584" s="227">
        <f t="shared" si="115"/>
        <v>118390.6</v>
      </c>
      <c r="L584" s="227">
        <v>1.73</v>
      </c>
      <c r="M584" s="191">
        <v>1</v>
      </c>
      <c r="N584" s="191">
        <v>114422.2</v>
      </c>
      <c r="O584" s="191"/>
      <c r="P584" s="191"/>
      <c r="Q584" s="227">
        <f t="shared" si="116"/>
        <v>114422.2</v>
      </c>
      <c r="R584" s="227">
        <f t="shared" si="114"/>
        <v>0</v>
      </c>
      <c r="S584" s="227">
        <f t="shared" si="114"/>
        <v>3968.4000000000087</v>
      </c>
      <c r="T584" s="227">
        <f t="shared" si="114"/>
        <v>0</v>
      </c>
      <c r="U584" s="227">
        <f t="shared" ref="U584:U647" si="120">J584-P584</f>
        <v>0</v>
      </c>
      <c r="V584" s="227">
        <f t="shared" si="117"/>
        <v>3968.4000000000087</v>
      </c>
      <c r="W584" s="1561">
        <v>3</v>
      </c>
      <c r="X584" s="1560">
        <v>1.84</v>
      </c>
      <c r="Y584" s="191">
        <v>1</v>
      </c>
      <c r="Z584" s="191">
        <v>121697.60000000001</v>
      </c>
      <c r="AA584" s="191"/>
      <c r="AB584" s="191"/>
      <c r="AC584" s="227">
        <f t="shared" si="118"/>
        <v>121697.60000000001</v>
      </c>
      <c r="AD584" s="1561">
        <v>4</v>
      </c>
      <c r="AE584" s="1560">
        <v>1.9</v>
      </c>
      <c r="AF584" s="191">
        <v>1</v>
      </c>
      <c r="AG584" s="191">
        <v>125666</v>
      </c>
      <c r="AH584" s="191"/>
      <c r="AI584" s="191"/>
      <c r="AJ584" s="227">
        <f t="shared" si="119"/>
        <v>125666</v>
      </c>
    </row>
    <row r="585" spans="1:36" ht="17.25" x14ac:dyDescent="0.25">
      <c r="A585" s="208">
        <v>104</v>
      </c>
      <c r="B585" s="124" t="s">
        <v>5263</v>
      </c>
      <c r="C585" s="1524" t="s">
        <v>5039</v>
      </c>
      <c r="D585" s="1525" t="s">
        <v>4768</v>
      </c>
      <c r="E585" s="1531">
        <v>2</v>
      </c>
      <c r="F585" s="1560">
        <v>1.79</v>
      </c>
      <c r="G585" s="191">
        <v>1</v>
      </c>
      <c r="H585" s="191">
        <v>118390.6</v>
      </c>
      <c r="I585" s="191"/>
      <c r="J585" s="191"/>
      <c r="K585" s="227">
        <f t="shared" si="115"/>
        <v>118390.6</v>
      </c>
      <c r="L585" s="227">
        <v>1.73</v>
      </c>
      <c r="M585" s="191">
        <v>1</v>
      </c>
      <c r="N585" s="191">
        <v>114422.2</v>
      </c>
      <c r="O585" s="191"/>
      <c r="P585" s="191"/>
      <c r="Q585" s="227">
        <f t="shared" si="116"/>
        <v>114422.2</v>
      </c>
      <c r="R585" s="227">
        <f t="shared" ref="R585:T637" si="121">G585-M585</f>
        <v>0</v>
      </c>
      <c r="S585" s="227">
        <f t="shared" si="121"/>
        <v>3968.4000000000087</v>
      </c>
      <c r="T585" s="227">
        <f t="shared" si="121"/>
        <v>0</v>
      </c>
      <c r="U585" s="227">
        <f t="shared" si="120"/>
        <v>0</v>
      </c>
      <c r="V585" s="227">
        <f t="shared" si="117"/>
        <v>3968.4000000000087</v>
      </c>
      <c r="W585" s="1561">
        <v>3</v>
      </c>
      <c r="X585" s="1560">
        <v>1.84</v>
      </c>
      <c r="Y585" s="191">
        <v>1</v>
      </c>
      <c r="Z585" s="191">
        <v>121697.60000000001</v>
      </c>
      <c r="AA585" s="191"/>
      <c r="AB585" s="191"/>
      <c r="AC585" s="227">
        <f t="shared" si="118"/>
        <v>121697.60000000001</v>
      </c>
      <c r="AD585" s="1561">
        <v>4</v>
      </c>
      <c r="AE585" s="1560">
        <v>1.9</v>
      </c>
      <c r="AF585" s="191">
        <v>1</v>
      </c>
      <c r="AG585" s="191">
        <v>125666</v>
      </c>
      <c r="AH585" s="191"/>
      <c r="AI585" s="191"/>
      <c r="AJ585" s="227">
        <f t="shared" si="119"/>
        <v>125666</v>
      </c>
    </row>
    <row r="586" spans="1:36" ht="17.25" x14ac:dyDescent="0.25">
      <c r="A586" s="208">
        <v>105</v>
      </c>
      <c r="B586" s="124" t="s">
        <v>5264</v>
      </c>
      <c r="C586" s="1524" t="s">
        <v>5039</v>
      </c>
      <c r="D586" s="1525" t="s">
        <v>4768</v>
      </c>
      <c r="E586" s="1531">
        <v>2</v>
      </c>
      <c r="F586" s="1560">
        <v>1.79</v>
      </c>
      <c r="G586" s="191">
        <v>1</v>
      </c>
      <c r="H586" s="191">
        <v>118390.6</v>
      </c>
      <c r="I586" s="191"/>
      <c r="J586" s="191"/>
      <c r="K586" s="227">
        <f t="shared" si="115"/>
        <v>118390.6</v>
      </c>
      <c r="L586" s="227">
        <v>1.73</v>
      </c>
      <c r="M586" s="191">
        <v>1</v>
      </c>
      <c r="N586" s="191">
        <v>114422.2</v>
      </c>
      <c r="O586" s="191"/>
      <c r="P586" s="191"/>
      <c r="Q586" s="227">
        <f t="shared" si="116"/>
        <v>114422.2</v>
      </c>
      <c r="R586" s="227">
        <f t="shared" si="121"/>
        <v>0</v>
      </c>
      <c r="S586" s="227">
        <f t="shared" si="121"/>
        <v>3968.4000000000087</v>
      </c>
      <c r="T586" s="227">
        <f t="shared" si="121"/>
        <v>0</v>
      </c>
      <c r="U586" s="227">
        <f t="shared" si="120"/>
        <v>0</v>
      </c>
      <c r="V586" s="227">
        <f t="shared" si="117"/>
        <v>3968.4000000000087</v>
      </c>
      <c r="W586" s="1561">
        <v>3</v>
      </c>
      <c r="X586" s="1560">
        <v>1.84</v>
      </c>
      <c r="Y586" s="191">
        <v>1</v>
      </c>
      <c r="Z586" s="191">
        <v>121697.60000000001</v>
      </c>
      <c r="AA586" s="191"/>
      <c r="AB586" s="191"/>
      <c r="AC586" s="227">
        <f t="shared" si="118"/>
        <v>121697.60000000001</v>
      </c>
      <c r="AD586" s="1561">
        <v>4</v>
      </c>
      <c r="AE586" s="1560">
        <v>1.9</v>
      </c>
      <c r="AF586" s="191">
        <v>1</v>
      </c>
      <c r="AG586" s="191">
        <v>125666</v>
      </c>
      <c r="AH586" s="191"/>
      <c r="AI586" s="191"/>
      <c r="AJ586" s="227">
        <f t="shared" si="119"/>
        <v>125666</v>
      </c>
    </row>
    <row r="587" spans="1:36" ht="17.25" x14ac:dyDescent="0.25">
      <c r="A587" s="208">
        <v>106</v>
      </c>
      <c r="B587" s="124" t="s">
        <v>5265</v>
      </c>
      <c r="C587" s="1524" t="s">
        <v>5039</v>
      </c>
      <c r="D587" s="1525" t="s">
        <v>4768</v>
      </c>
      <c r="E587" s="1531">
        <v>2</v>
      </c>
      <c r="F587" s="1560">
        <v>1.79</v>
      </c>
      <c r="G587" s="191">
        <v>1</v>
      </c>
      <c r="H587" s="191">
        <v>118390.6</v>
      </c>
      <c r="I587" s="191"/>
      <c r="J587" s="191"/>
      <c r="K587" s="227">
        <f t="shared" si="115"/>
        <v>118390.6</v>
      </c>
      <c r="L587" s="227">
        <v>1.73</v>
      </c>
      <c r="M587" s="191">
        <v>1</v>
      </c>
      <c r="N587" s="191">
        <v>114422.2</v>
      </c>
      <c r="O587" s="191"/>
      <c r="P587" s="191"/>
      <c r="Q587" s="227">
        <f t="shared" si="116"/>
        <v>114422.2</v>
      </c>
      <c r="R587" s="227">
        <f t="shared" si="121"/>
        <v>0</v>
      </c>
      <c r="S587" s="227">
        <f t="shared" si="121"/>
        <v>3968.4000000000087</v>
      </c>
      <c r="T587" s="227">
        <f t="shared" si="121"/>
        <v>0</v>
      </c>
      <c r="U587" s="227">
        <f t="shared" si="120"/>
        <v>0</v>
      </c>
      <c r="V587" s="227">
        <f t="shared" si="117"/>
        <v>3968.4000000000087</v>
      </c>
      <c r="W587" s="1561">
        <v>3</v>
      </c>
      <c r="X587" s="1560">
        <v>1.84</v>
      </c>
      <c r="Y587" s="191">
        <v>1</v>
      </c>
      <c r="Z587" s="191">
        <v>121697.60000000001</v>
      </c>
      <c r="AA587" s="191"/>
      <c r="AB587" s="191"/>
      <c r="AC587" s="227">
        <f t="shared" si="118"/>
        <v>121697.60000000001</v>
      </c>
      <c r="AD587" s="1561">
        <v>4</v>
      </c>
      <c r="AE587" s="1560">
        <v>1.9</v>
      </c>
      <c r="AF587" s="191">
        <v>1</v>
      </c>
      <c r="AG587" s="191">
        <v>125666</v>
      </c>
      <c r="AH587" s="191"/>
      <c r="AI587" s="191"/>
      <c r="AJ587" s="227">
        <f t="shared" si="119"/>
        <v>125666</v>
      </c>
    </row>
    <row r="588" spans="1:36" ht="17.25" x14ac:dyDescent="0.25">
      <c r="A588" s="208">
        <v>107</v>
      </c>
      <c r="B588" s="124" t="s">
        <v>5266</v>
      </c>
      <c r="C588" s="1524" t="s">
        <v>5039</v>
      </c>
      <c r="D588" s="1525" t="s">
        <v>4768</v>
      </c>
      <c r="E588" s="1531">
        <v>4</v>
      </c>
      <c r="F588" s="1560">
        <v>1.9</v>
      </c>
      <c r="G588" s="191">
        <v>1</v>
      </c>
      <c r="H588" s="191">
        <v>125666</v>
      </c>
      <c r="I588" s="191"/>
      <c r="J588" s="191"/>
      <c r="K588" s="227">
        <f t="shared" si="115"/>
        <v>125666</v>
      </c>
      <c r="L588" s="227">
        <v>1.84</v>
      </c>
      <c r="M588" s="191">
        <v>1</v>
      </c>
      <c r="N588" s="191">
        <v>121697.60000000001</v>
      </c>
      <c r="O588" s="191"/>
      <c r="P588" s="191"/>
      <c r="Q588" s="227">
        <f t="shared" si="116"/>
        <v>121697.60000000001</v>
      </c>
      <c r="R588" s="227">
        <f t="shared" si="121"/>
        <v>0</v>
      </c>
      <c r="S588" s="227">
        <f t="shared" si="121"/>
        <v>3968.3999999999942</v>
      </c>
      <c r="T588" s="227">
        <f t="shared" si="121"/>
        <v>0</v>
      </c>
      <c r="U588" s="227">
        <f t="shared" si="120"/>
        <v>0</v>
      </c>
      <c r="V588" s="227">
        <f t="shared" si="117"/>
        <v>3968.3999999999942</v>
      </c>
      <c r="W588" s="1561">
        <v>5</v>
      </c>
      <c r="X588" s="1560">
        <v>1.9</v>
      </c>
      <c r="Y588" s="191">
        <v>1</v>
      </c>
      <c r="Z588" s="191">
        <v>125666</v>
      </c>
      <c r="AA588" s="191"/>
      <c r="AB588" s="191"/>
      <c r="AC588" s="227">
        <f t="shared" si="118"/>
        <v>125666</v>
      </c>
      <c r="AD588" s="1561">
        <v>6</v>
      </c>
      <c r="AE588" s="1560">
        <v>1.96</v>
      </c>
      <c r="AF588" s="191">
        <v>1</v>
      </c>
      <c r="AG588" s="191">
        <v>129634.4</v>
      </c>
      <c r="AH588" s="191"/>
      <c r="AI588" s="191"/>
      <c r="AJ588" s="227">
        <f t="shared" si="119"/>
        <v>129634.4</v>
      </c>
    </row>
    <row r="589" spans="1:36" ht="17.25" x14ac:dyDescent="0.25">
      <c r="A589" s="208">
        <v>108</v>
      </c>
      <c r="B589" s="124" t="s">
        <v>5267</v>
      </c>
      <c r="C589" s="1524" t="s">
        <v>5039</v>
      </c>
      <c r="D589" s="1525" t="s">
        <v>4768</v>
      </c>
      <c r="E589" s="1531">
        <v>2</v>
      </c>
      <c r="F589" s="1560">
        <v>1.79</v>
      </c>
      <c r="G589" s="191">
        <v>1</v>
      </c>
      <c r="H589" s="191">
        <v>118390.6</v>
      </c>
      <c r="I589" s="191"/>
      <c r="J589" s="191"/>
      <c r="K589" s="227">
        <f t="shared" si="115"/>
        <v>118390.6</v>
      </c>
      <c r="L589" s="227">
        <v>1.73</v>
      </c>
      <c r="M589" s="191">
        <v>1</v>
      </c>
      <c r="N589" s="191">
        <v>114422.2</v>
      </c>
      <c r="O589" s="191"/>
      <c r="P589" s="191"/>
      <c r="Q589" s="227">
        <f t="shared" si="116"/>
        <v>114422.2</v>
      </c>
      <c r="R589" s="227">
        <f t="shared" si="121"/>
        <v>0</v>
      </c>
      <c r="S589" s="227">
        <f t="shared" si="121"/>
        <v>3968.4000000000087</v>
      </c>
      <c r="T589" s="227">
        <f t="shared" si="121"/>
        <v>0</v>
      </c>
      <c r="U589" s="227">
        <f t="shared" si="120"/>
        <v>0</v>
      </c>
      <c r="V589" s="227">
        <f t="shared" si="117"/>
        <v>3968.4000000000087</v>
      </c>
      <c r="W589" s="1561">
        <v>3</v>
      </c>
      <c r="X589" s="1560">
        <v>1.84</v>
      </c>
      <c r="Y589" s="191">
        <v>1</v>
      </c>
      <c r="Z589" s="191">
        <v>121697.60000000001</v>
      </c>
      <c r="AA589" s="191"/>
      <c r="AB589" s="191"/>
      <c r="AC589" s="227">
        <f t="shared" si="118"/>
        <v>121697.60000000001</v>
      </c>
      <c r="AD589" s="1561">
        <v>4</v>
      </c>
      <c r="AE589" s="1560">
        <v>1.9</v>
      </c>
      <c r="AF589" s="191">
        <v>1</v>
      </c>
      <c r="AG589" s="191">
        <v>125666</v>
      </c>
      <c r="AH589" s="191"/>
      <c r="AI589" s="191"/>
      <c r="AJ589" s="227">
        <f t="shared" si="119"/>
        <v>125666</v>
      </c>
    </row>
    <row r="590" spans="1:36" ht="17.25" x14ac:dyDescent="0.25">
      <c r="A590" s="208">
        <v>109</v>
      </c>
      <c r="B590" s="124" t="s">
        <v>1467</v>
      </c>
      <c r="C590" s="1524" t="s">
        <v>5039</v>
      </c>
      <c r="D590" s="1525" t="s">
        <v>4768</v>
      </c>
      <c r="E590" s="1531">
        <v>2</v>
      </c>
      <c r="F590" s="1560">
        <v>1.79</v>
      </c>
      <c r="G590" s="191">
        <v>1</v>
      </c>
      <c r="H590" s="191">
        <v>118390.6</v>
      </c>
      <c r="I590" s="191"/>
      <c r="J590" s="191"/>
      <c r="K590" s="227">
        <f t="shared" si="115"/>
        <v>118390.6</v>
      </c>
      <c r="L590" s="227">
        <v>1.73</v>
      </c>
      <c r="M590" s="191">
        <v>1</v>
      </c>
      <c r="N590" s="191">
        <v>114422.2</v>
      </c>
      <c r="O590" s="191"/>
      <c r="P590" s="191"/>
      <c r="Q590" s="227">
        <f t="shared" si="116"/>
        <v>114422.2</v>
      </c>
      <c r="R590" s="227">
        <f t="shared" si="121"/>
        <v>0</v>
      </c>
      <c r="S590" s="227">
        <f t="shared" si="121"/>
        <v>3968.4000000000087</v>
      </c>
      <c r="T590" s="227">
        <f t="shared" si="121"/>
        <v>0</v>
      </c>
      <c r="U590" s="227">
        <f t="shared" si="120"/>
        <v>0</v>
      </c>
      <c r="V590" s="227">
        <f t="shared" si="117"/>
        <v>3968.4000000000087</v>
      </c>
      <c r="W590" s="1561">
        <v>3</v>
      </c>
      <c r="X590" s="1560">
        <v>1.84</v>
      </c>
      <c r="Y590" s="191">
        <v>1</v>
      </c>
      <c r="Z590" s="191">
        <v>121697.60000000001</v>
      </c>
      <c r="AA590" s="191"/>
      <c r="AB590" s="191"/>
      <c r="AC590" s="227">
        <f t="shared" si="118"/>
        <v>121697.60000000001</v>
      </c>
      <c r="AD590" s="1561">
        <v>4</v>
      </c>
      <c r="AE590" s="1560">
        <v>1.9</v>
      </c>
      <c r="AF590" s="191">
        <v>1</v>
      </c>
      <c r="AG590" s="191">
        <v>125666</v>
      </c>
      <c r="AH590" s="191"/>
      <c r="AI590" s="191"/>
      <c r="AJ590" s="227">
        <f t="shared" si="119"/>
        <v>125666</v>
      </c>
    </row>
    <row r="591" spans="1:36" ht="17.25" x14ac:dyDescent="0.25">
      <c r="A591" s="208">
        <v>110</v>
      </c>
      <c r="B591" s="124" t="s">
        <v>1429</v>
      </c>
      <c r="C591" s="1524" t="s">
        <v>5039</v>
      </c>
      <c r="D591" s="1525" t="s">
        <v>4768</v>
      </c>
      <c r="E591" s="1531">
        <v>1</v>
      </c>
      <c r="F591" s="1560">
        <v>1.73</v>
      </c>
      <c r="G591" s="191">
        <v>1</v>
      </c>
      <c r="H591" s="191">
        <v>114422.2</v>
      </c>
      <c r="I591" s="191"/>
      <c r="J591" s="191"/>
      <c r="K591" s="227">
        <f t="shared" si="115"/>
        <v>114422.2</v>
      </c>
      <c r="L591" s="227">
        <v>1.68</v>
      </c>
      <c r="M591" s="191">
        <v>1</v>
      </c>
      <c r="N591" s="191">
        <v>111115.2</v>
      </c>
      <c r="O591" s="191"/>
      <c r="P591" s="191"/>
      <c r="Q591" s="227">
        <f t="shared" si="116"/>
        <v>111115.2</v>
      </c>
      <c r="R591" s="227">
        <f t="shared" si="121"/>
        <v>0</v>
      </c>
      <c r="S591" s="227">
        <f t="shared" si="121"/>
        <v>3307</v>
      </c>
      <c r="T591" s="227">
        <f t="shared" si="121"/>
        <v>0</v>
      </c>
      <c r="U591" s="227">
        <f t="shared" si="120"/>
        <v>0</v>
      </c>
      <c r="V591" s="227">
        <f t="shared" si="117"/>
        <v>3307</v>
      </c>
      <c r="W591" s="1561">
        <v>2</v>
      </c>
      <c r="X591" s="1560">
        <v>1.79</v>
      </c>
      <c r="Y591" s="191">
        <v>1</v>
      </c>
      <c r="Z591" s="191">
        <v>118390.6</v>
      </c>
      <c r="AA591" s="191"/>
      <c r="AB591" s="191"/>
      <c r="AC591" s="227">
        <f t="shared" si="118"/>
        <v>118390.6</v>
      </c>
      <c r="AD591" s="1561">
        <v>3</v>
      </c>
      <c r="AE591" s="1560">
        <v>1.84</v>
      </c>
      <c r="AF591" s="191">
        <v>1</v>
      </c>
      <c r="AG591" s="191">
        <v>121697.60000000001</v>
      </c>
      <c r="AH591" s="191"/>
      <c r="AI591" s="191"/>
      <c r="AJ591" s="227">
        <f t="shared" si="119"/>
        <v>121697.60000000001</v>
      </c>
    </row>
    <row r="592" spans="1:36" ht="17.25" x14ac:dyDescent="0.25">
      <c r="A592" s="208">
        <v>111</v>
      </c>
      <c r="B592" s="124" t="s">
        <v>5268</v>
      </c>
      <c r="C592" s="1524" t="s">
        <v>5039</v>
      </c>
      <c r="D592" s="1525" t="s">
        <v>4768</v>
      </c>
      <c r="E592" s="1531">
        <v>6</v>
      </c>
      <c r="F592" s="1560">
        <v>1.96</v>
      </c>
      <c r="G592" s="191">
        <v>1</v>
      </c>
      <c r="H592" s="191">
        <v>129634.4</v>
      </c>
      <c r="I592" s="191"/>
      <c r="J592" s="191"/>
      <c r="K592" s="227">
        <f t="shared" si="115"/>
        <v>129634.4</v>
      </c>
      <c r="L592" s="227">
        <v>1.9</v>
      </c>
      <c r="M592" s="191">
        <v>1</v>
      </c>
      <c r="N592" s="191">
        <v>125666</v>
      </c>
      <c r="O592" s="191"/>
      <c r="P592" s="191"/>
      <c r="Q592" s="227">
        <f t="shared" si="116"/>
        <v>125666</v>
      </c>
      <c r="R592" s="227">
        <f t="shared" si="121"/>
        <v>0</v>
      </c>
      <c r="S592" s="227">
        <f t="shared" si="121"/>
        <v>3968.3999999999942</v>
      </c>
      <c r="T592" s="227">
        <f t="shared" si="121"/>
        <v>0</v>
      </c>
      <c r="U592" s="227">
        <f t="shared" si="120"/>
        <v>0</v>
      </c>
      <c r="V592" s="227">
        <f t="shared" si="117"/>
        <v>3968.3999999999942</v>
      </c>
      <c r="W592" s="1561">
        <v>7</v>
      </c>
      <c r="X592" s="1560">
        <v>1.96</v>
      </c>
      <c r="Y592" s="191">
        <v>1</v>
      </c>
      <c r="Z592" s="191">
        <v>129634.4</v>
      </c>
      <c r="AA592" s="191"/>
      <c r="AB592" s="191"/>
      <c r="AC592" s="227">
        <f t="shared" si="118"/>
        <v>129634.4</v>
      </c>
      <c r="AD592" s="1561">
        <v>8</v>
      </c>
      <c r="AE592" s="1560">
        <v>2.02</v>
      </c>
      <c r="AF592" s="191">
        <v>1</v>
      </c>
      <c r="AG592" s="191">
        <v>133602.79999999999</v>
      </c>
      <c r="AH592" s="191"/>
      <c r="AI592" s="191"/>
      <c r="AJ592" s="227">
        <f t="shared" si="119"/>
        <v>133602.79999999999</v>
      </c>
    </row>
    <row r="593" spans="1:36" ht="17.25" x14ac:dyDescent="0.25">
      <c r="A593" s="208">
        <v>112</v>
      </c>
      <c r="B593" s="124" t="s">
        <v>5269</v>
      </c>
      <c r="C593" s="1524" t="s">
        <v>5039</v>
      </c>
      <c r="D593" s="1525" t="s">
        <v>4768</v>
      </c>
      <c r="E593" s="1531">
        <v>4</v>
      </c>
      <c r="F593" s="1560">
        <v>1.9</v>
      </c>
      <c r="G593" s="191">
        <v>1</v>
      </c>
      <c r="H593" s="191">
        <v>125666</v>
      </c>
      <c r="I593" s="191"/>
      <c r="J593" s="191"/>
      <c r="K593" s="227">
        <f t="shared" si="115"/>
        <v>125666</v>
      </c>
      <c r="L593" s="227">
        <v>1.84</v>
      </c>
      <c r="M593" s="191">
        <v>1</v>
      </c>
      <c r="N593" s="191">
        <v>121697.60000000001</v>
      </c>
      <c r="O593" s="191"/>
      <c r="P593" s="191"/>
      <c r="Q593" s="227">
        <f t="shared" si="116"/>
        <v>121697.60000000001</v>
      </c>
      <c r="R593" s="227">
        <f t="shared" si="121"/>
        <v>0</v>
      </c>
      <c r="S593" s="227">
        <f t="shared" si="121"/>
        <v>3968.3999999999942</v>
      </c>
      <c r="T593" s="227">
        <f t="shared" si="121"/>
        <v>0</v>
      </c>
      <c r="U593" s="227">
        <f t="shared" si="120"/>
        <v>0</v>
      </c>
      <c r="V593" s="227">
        <f t="shared" si="117"/>
        <v>3968.3999999999942</v>
      </c>
      <c r="W593" s="1561">
        <v>5</v>
      </c>
      <c r="X593" s="1560">
        <v>1.9</v>
      </c>
      <c r="Y593" s="191">
        <v>1</v>
      </c>
      <c r="Z593" s="191">
        <v>125666</v>
      </c>
      <c r="AA593" s="191"/>
      <c r="AB593" s="191"/>
      <c r="AC593" s="227">
        <f t="shared" si="118"/>
        <v>125666</v>
      </c>
      <c r="AD593" s="1561">
        <v>6</v>
      </c>
      <c r="AE593" s="1560">
        <v>1.96</v>
      </c>
      <c r="AF593" s="191">
        <v>1</v>
      </c>
      <c r="AG593" s="191">
        <v>129634.4</v>
      </c>
      <c r="AH593" s="191"/>
      <c r="AI593" s="191"/>
      <c r="AJ593" s="227">
        <f t="shared" si="119"/>
        <v>129634.4</v>
      </c>
    </row>
    <row r="594" spans="1:36" ht="17.25" x14ac:dyDescent="0.25">
      <c r="A594" s="208">
        <v>113</v>
      </c>
      <c r="B594" s="124" t="s">
        <v>5270</v>
      </c>
      <c r="C594" s="1524" t="s">
        <v>5039</v>
      </c>
      <c r="D594" s="1525" t="s">
        <v>4768</v>
      </c>
      <c r="E594" s="1531">
        <v>4</v>
      </c>
      <c r="F594" s="1560">
        <v>1.9</v>
      </c>
      <c r="G594" s="191">
        <v>1</v>
      </c>
      <c r="H594" s="191">
        <v>125666</v>
      </c>
      <c r="I594" s="191"/>
      <c r="J594" s="191"/>
      <c r="K594" s="227">
        <f t="shared" si="115"/>
        <v>125666</v>
      </c>
      <c r="L594" s="227">
        <v>1.84</v>
      </c>
      <c r="M594" s="191">
        <v>1</v>
      </c>
      <c r="N594" s="191">
        <v>121697.60000000001</v>
      </c>
      <c r="O594" s="191"/>
      <c r="P594" s="191"/>
      <c r="Q594" s="227">
        <f t="shared" si="116"/>
        <v>121697.60000000001</v>
      </c>
      <c r="R594" s="227">
        <f t="shared" si="121"/>
        <v>0</v>
      </c>
      <c r="S594" s="227">
        <f t="shared" si="121"/>
        <v>3968.3999999999942</v>
      </c>
      <c r="T594" s="227">
        <f t="shared" si="121"/>
        <v>0</v>
      </c>
      <c r="U594" s="227">
        <f t="shared" si="120"/>
        <v>0</v>
      </c>
      <c r="V594" s="227">
        <f t="shared" si="117"/>
        <v>3968.3999999999942</v>
      </c>
      <c r="W594" s="1561">
        <v>5</v>
      </c>
      <c r="X594" s="1560">
        <v>1.9</v>
      </c>
      <c r="Y594" s="191">
        <v>1</v>
      </c>
      <c r="Z594" s="191">
        <v>125666</v>
      </c>
      <c r="AA594" s="191"/>
      <c r="AB594" s="191"/>
      <c r="AC594" s="227">
        <f t="shared" si="118"/>
        <v>125666</v>
      </c>
      <c r="AD594" s="1561">
        <v>6</v>
      </c>
      <c r="AE594" s="1560">
        <v>1.96</v>
      </c>
      <c r="AF594" s="191">
        <v>1</v>
      </c>
      <c r="AG594" s="191">
        <v>129634.4</v>
      </c>
      <c r="AH594" s="191"/>
      <c r="AI594" s="191"/>
      <c r="AJ594" s="227">
        <f t="shared" si="119"/>
        <v>129634.4</v>
      </c>
    </row>
    <row r="595" spans="1:36" ht="17.25" x14ac:dyDescent="0.25">
      <c r="A595" s="208">
        <v>114</v>
      </c>
      <c r="B595" s="124" t="s">
        <v>5271</v>
      </c>
      <c r="C595" s="1524" t="s">
        <v>5039</v>
      </c>
      <c r="D595" s="1525" t="s">
        <v>4768</v>
      </c>
      <c r="E595" s="1531">
        <v>2</v>
      </c>
      <c r="F595" s="1560">
        <v>1.79</v>
      </c>
      <c r="G595" s="191">
        <v>1</v>
      </c>
      <c r="H595" s="191">
        <v>118390.6</v>
      </c>
      <c r="I595" s="191"/>
      <c r="J595" s="191"/>
      <c r="K595" s="227">
        <f t="shared" si="115"/>
        <v>118390.6</v>
      </c>
      <c r="L595" s="227">
        <v>1.73</v>
      </c>
      <c r="M595" s="191">
        <v>1</v>
      </c>
      <c r="N595" s="191">
        <v>114422.2</v>
      </c>
      <c r="O595" s="191"/>
      <c r="P595" s="191"/>
      <c r="Q595" s="227">
        <f t="shared" si="116"/>
        <v>114422.2</v>
      </c>
      <c r="R595" s="227">
        <f t="shared" si="121"/>
        <v>0</v>
      </c>
      <c r="S595" s="227">
        <f t="shared" si="121"/>
        <v>3968.4000000000087</v>
      </c>
      <c r="T595" s="227">
        <f t="shared" si="121"/>
        <v>0</v>
      </c>
      <c r="U595" s="227">
        <f t="shared" si="120"/>
        <v>0</v>
      </c>
      <c r="V595" s="227">
        <f t="shared" si="117"/>
        <v>3968.4000000000087</v>
      </c>
      <c r="W595" s="1561">
        <v>3</v>
      </c>
      <c r="X595" s="1560">
        <v>1.84</v>
      </c>
      <c r="Y595" s="191">
        <v>1</v>
      </c>
      <c r="Z595" s="191">
        <v>121697.60000000001</v>
      </c>
      <c r="AA595" s="191"/>
      <c r="AB595" s="191"/>
      <c r="AC595" s="227">
        <f t="shared" si="118"/>
        <v>121697.60000000001</v>
      </c>
      <c r="AD595" s="1561">
        <v>4</v>
      </c>
      <c r="AE595" s="1560">
        <v>1.9</v>
      </c>
      <c r="AF595" s="191">
        <v>1</v>
      </c>
      <c r="AG595" s="191">
        <v>125666</v>
      </c>
      <c r="AH595" s="191"/>
      <c r="AI595" s="191"/>
      <c r="AJ595" s="227">
        <f t="shared" si="119"/>
        <v>125666</v>
      </c>
    </row>
    <row r="596" spans="1:36" ht="17.25" x14ac:dyDescent="0.25">
      <c r="A596" s="208">
        <v>115</v>
      </c>
      <c r="B596" s="124" t="s">
        <v>5272</v>
      </c>
      <c r="C596" s="1524" t="s">
        <v>5039</v>
      </c>
      <c r="D596" s="1525" t="s">
        <v>4768</v>
      </c>
      <c r="E596" s="1531">
        <v>6</v>
      </c>
      <c r="F596" s="1560">
        <v>1.96</v>
      </c>
      <c r="G596" s="191">
        <v>1</v>
      </c>
      <c r="H596" s="191">
        <v>129634.4</v>
      </c>
      <c r="I596" s="191"/>
      <c r="J596" s="191"/>
      <c r="K596" s="227">
        <f t="shared" si="115"/>
        <v>129634.4</v>
      </c>
      <c r="L596" s="227">
        <v>1.9</v>
      </c>
      <c r="M596" s="191">
        <v>1</v>
      </c>
      <c r="N596" s="191">
        <v>125666</v>
      </c>
      <c r="O596" s="191"/>
      <c r="P596" s="191"/>
      <c r="Q596" s="227">
        <f t="shared" si="116"/>
        <v>125666</v>
      </c>
      <c r="R596" s="227">
        <f t="shared" si="121"/>
        <v>0</v>
      </c>
      <c r="S596" s="227">
        <f t="shared" si="121"/>
        <v>3968.3999999999942</v>
      </c>
      <c r="T596" s="227">
        <f t="shared" si="121"/>
        <v>0</v>
      </c>
      <c r="U596" s="227">
        <f t="shared" si="120"/>
        <v>0</v>
      </c>
      <c r="V596" s="227">
        <f t="shared" si="117"/>
        <v>3968.3999999999942</v>
      </c>
      <c r="W596" s="1561">
        <v>7</v>
      </c>
      <c r="X596" s="1560">
        <v>1.96</v>
      </c>
      <c r="Y596" s="191">
        <v>1</v>
      </c>
      <c r="Z596" s="191">
        <v>129634.4</v>
      </c>
      <c r="AA596" s="191"/>
      <c r="AB596" s="191"/>
      <c r="AC596" s="227">
        <f t="shared" si="118"/>
        <v>129634.4</v>
      </c>
      <c r="AD596" s="1561">
        <v>8</v>
      </c>
      <c r="AE596" s="1560">
        <v>2.02</v>
      </c>
      <c r="AF596" s="191">
        <v>1</v>
      </c>
      <c r="AG596" s="191">
        <v>133602.79999999999</v>
      </c>
      <c r="AH596" s="191"/>
      <c r="AI596" s="191"/>
      <c r="AJ596" s="227">
        <f t="shared" si="119"/>
        <v>133602.79999999999</v>
      </c>
    </row>
    <row r="597" spans="1:36" ht="17.25" x14ac:dyDescent="0.25">
      <c r="A597" s="208">
        <v>116</v>
      </c>
      <c r="B597" s="124" t="s">
        <v>5273</v>
      </c>
      <c r="C597" s="1524" t="s">
        <v>5039</v>
      </c>
      <c r="D597" s="1525" t="s">
        <v>4768</v>
      </c>
      <c r="E597" s="1531">
        <v>13</v>
      </c>
      <c r="F597" s="1560">
        <v>2.14</v>
      </c>
      <c r="G597" s="191">
        <v>1</v>
      </c>
      <c r="H597" s="191">
        <v>141539.6</v>
      </c>
      <c r="I597" s="191"/>
      <c r="J597" s="191"/>
      <c r="K597" s="227">
        <f t="shared" si="115"/>
        <v>141539.6</v>
      </c>
      <c r="L597" s="227">
        <v>2.08</v>
      </c>
      <c r="M597" s="191">
        <v>1</v>
      </c>
      <c r="N597" s="191">
        <v>137571.20000000001</v>
      </c>
      <c r="O597" s="191"/>
      <c r="P597" s="191"/>
      <c r="Q597" s="227">
        <f t="shared" si="116"/>
        <v>137571.20000000001</v>
      </c>
      <c r="R597" s="227">
        <f t="shared" si="121"/>
        <v>0</v>
      </c>
      <c r="S597" s="227">
        <f t="shared" si="121"/>
        <v>3968.3999999999942</v>
      </c>
      <c r="T597" s="227">
        <f t="shared" si="121"/>
        <v>0</v>
      </c>
      <c r="U597" s="227">
        <f t="shared" si="120"/>
        <v>0</v>
      </c>
      <c r="V597" s="227">
        <f t="shared" si="117"/>
        <v>3968.3999999999942</v>
      </c>
      <c r="W597" s="1561">
        <v>14</v>
      </c>
      <c r="X597" s="1560">
        <v>2.14</v>
      </c>
      <c r="Y597" s="191">
        <v>1</v>
      </c>
      <c r="Z597" s="191">
        <v>141539.6</v>
      </c>
      <c r="AA597" s="191"/>
      <c r="AB597" s="191"/>
      <c r="AC597" s="227">
        <f t="shared" si="118"/>
        <v>141539.6</v>
      </c>
      <c r="AD597" s="1561">
        <v>15</v>
      </c>
      <c r="AE597" s="1560">
        <v>2.14</v>
      </c>
      <c r="AF597" s="191">
        <v>1</v>
      </c>
      <c r="AG597" s="191">
        <v>141539.6</v>
      </c>
      <c r="AH597" s="191"/>
      <c r="AI597" s="191"/>
      <c r="AJ597" s="227">
        <f t="shared" si="119"/>
        <v>141539.6</v>
      </c>
    </row>
    <row r="598" spans="1:36" ht="17.25" x14ac:dyDescent="0.25">
      <c r="A598" s="208">
        <v>117</v>
      </c>
      <c r="B598" s="124" t="s">
        <v>5274</v>
      </c>
      <c r="C598" s="1524" t="s">
        <v>5039</v>
      </c>
      <c r="D598" s="1525" t="s">
        <v>4768</v>
      </c>
      <c r="E598" s="1531">
        <v>7</v>
      </c>
      <c r="F598" s="1560">
        <v>1.96</v>
      </c>
      <c r="G598" s="191">
        <v>1</v>
      </c>
      <c r="H598" s="191">
        <v>129634.4</v>
      </c>
      <c r="I598" s="191"/>
      <c r="J598" s="191"/>
      <c r="K598" s="227">
        <f t="shared" si="115"/>
        <v>129634.4</v>
      </c>
      <c r="L598" s="227">
        <v>1.96</v>
      </c>
      <c r="M598" s="191">
        <v>1</v>
      </c>
      <c r="N598" s="191">
        <v>129634.4</v>
      </c>
      <c r="O598" s="191"/>
      <c r="P598" s="191"/>
      <c r="Q598" s="227">
        <f t="shared" si="116"/>
        <v>129634.4</v>
      </c>
      <c r="R598" s="227">
        <f t="shared" si="121"/>
        <v>0</v>
      </c>
      <c r="S598" s="227">
        <f t="shared" si="121"/>
        <v>0</v>
      </c>
      <c r="T598" s="227">
        <f t="shared" si="121"/>
        <v>0</v>
      </c>
      <c r="U598" s="227">
        <f t="shared" si="120"/>
        <v>0</v>
      </c>
      <c r="V598" s="227">
        <f t="shared" si="117"/>
        <v>0</v>
      </c>
      <c r="W598" s="1561">
        <v>8</v>
      </c>
      <c r="X598" s="1560">
        <v>2.02</v>
      </c>
      <c r="Y598" s="191">
        <v>1</v>
      </c>
      <c r="Z598" s="191">
        <v>133602.79999999999</v>
      </c>
      <c r="AA598" s="191"/>
      <c r="AB598" s="191"/>
      <c r="AC598" s="227">
        <f t="shared" si="118"/>
        <v>133602.79999999999</v>
      </c>
      <c r="AD598" s="1561">
        <v>9</v>
      </c>
      <c r="AE598" s="1560">
        <v>2.02</v>
      </c>
      <c r="AF598" s="191">
        <v>1</v>
      </c>
      <c r="AG598" s="191">
        <v>133602.79999999999</v>
      </c>
      <c r="AH598" s="191"/>
      <c r="AI598" s="191"/>
      <c r="AJ598" s="227">
        <f t="shared" si="119"/>
        <v>133602.79999999999</v>
      </c>
    </row>
    <row r="599" spans="1:36" ht="17.25" x14ac:dyDescent="0.25">
      <c r="A599" s="208">
        <v>118</v>
      </c>
      <c r="B599" s="124" t="s">
        <v>5275</v>
      </c>
      <c r="C599" s="1524" t="s">
        <v>5039</v>
      </c>
      <c r="D599" s="1525" t="s">
        <v>4768</v>
      </c>
      <c r="E599" s="1531">
        <v>4</v>
      </c>
      <c r="F599" s="1560">
        <v>1.9</v>
      </c>
      <c r="G599" s="191">
        <v>1</v>
      </c>
      <c r="H599" s="191">
        <v>125666</v>
      </c>
      <c r="I599" s="191"/>
      <c r="J599" s="191"/>
      <c r="K599" s="227">
        <f t="shared" si="115"/>
        <v>125666</v>
      </c>
      <c r="L599" s="227">
        <v>1.84</v>
      </c>
      <c r="M599" s="191">
        <v>1</v>
      </c>
      <c r="N599" s="191">
        <v>121697.60000000001</v>
      </c>
      <c r="O599" s="191"/>
      <c r="P599" s="191"/>
      <c r="Q599" s="227">
        <f t="shared" si="116"/>
        <v>121697.60000000001</v>
      </c>
      <c r="R599" s="227">
        <f t="shared" si="121"/>
        <v>0</v>
      </c>
      <c r="S599" s="227">
        <f t="shared" si="121"/>
        <v>3968.3999999999942</v>
      </c>
      <c r="T599" s="227">
        <f t="shared" si="121"/>
        <v>0</v>
      </c>
      <c r="U599" s="227">
        <f t="shared" si="120"/>
        <v>0</v>
      </c>
      <c r="V599" s="227">
        <f t="shared" si="117"/>
        <v>3968.3999999999942</v>
      </c>
      <c r="W599" s="1561">
        <v>5</v>
      </c>
      <c r="X599" s="1560">
        <v>1.9</v>
      </c>
      <c r="Y599" s="191">
        <v>1</v>
      </c>
      <c r="Z599" s="191">
        <v>125666</v>
      </c>
      <c r="AA599" s="191"/>
      <c r="AB599" s="191"/>
      <c r="AC599" s="227">
        <f t="shared" si="118"/>
        <v>125666</v>
      </c>
      <c r="AD599" s="1561">
        <v>6</v>
      </c>
      <c r="AE599" s="1560">
        <v>1.96</v>
      </c>
      <c r="AF599" s="191">
        <v>1</v>
      </c>
      <c r="AG599" s="191">
        <v>129634.4</v>
      </c>
      <c r="AH599" s="191"/>
      <c r="AI599" s="191"/>
      <c r="AJ599" s="227">
        <f t="shared" si="119"/>
        <v>129634.4</v>
      </c>
    </row>
    <row r="600" spans="1:36" ht="17.25" x14ac:dyDescent="0.25">
      <c r="A600" s="208">
        <v>119</v>
      </c>
      <c r="B600" s="124" t="s">
        <v>5276</v>
      </c>
      <c r="C600" s="1524" t="s">
        <v>5039</v>
      </c>
      <c r="D600" s="1525" t="s">
        <v>4768</v>
      </c>
      <c r="E600" s="1531">
        <v>11</v>
      </c>
      <c r="F600" s="1560">
        <v>2.08</v>
      </c>
      <c r="G600" s="191">
        <v>1</v>
      </c>
      <c r="H600" s="191">
        <v>137571.20000000001</v>
      </c>
      <c r="I600" s="191"/>
      <c r="J600" s="191"/>
      <c r="K600" s="227">
        <f t="shared" si="115"/>
        <v>137571.20000000001</v>
      </c>
      <c r="L600" s="227">
        <v>2.08</v>
      </c>
      <c r="M600" s="191">
        <v>1</v>
      </c>
      <c r="N600" s="191">
        <v>137571.20000000001</v>
      </c>
      <c r="O600" s="191"/>
      <c r="P600" s="191"/>
      <c r="Q600" s="227">
        <f t="shared" si="116"/>
        <v>137571.20000000001</v>
      </c>
      <c r="R600" s="227">
        <f t="shared" si="121"/>
        <v>0</v>
      </c>
      <c r="S600" s="227">
        <f t="shared" si="121"/>
        <v>0</v>
      </c>
      <c r="T600" s="227">
        <f t="shared" si="121"/>
        <v>0</v>
      </c>
      <c r="U600" s="227">
        <f t="shared" si="120"/>
        <v>0</v>
      </c>
      <c r="V600" s="227">
        <f t="shared" si="117"/>
        <v>0</v>
      </c>
      <c r="W600" s="1561">
        <v>12</v>
      </c>
      <c r="X600" s="1560">
        <v>2.08</v>
      </c>
      <c r="Y600" s="191">
        <v>1</v>
      </c>
      <c r="Z600" s="191">
        <v>137571.20000000001</v>
      </c>
      <c r="AA600" s="191"/>
      <c r="AB600" s="191"/>
      <c r="AC600" s="227">
        <f t="shared" si="118"/>
        <v>137571.20000000001</v>
      </c>
      <c r="AD600" s="1561">
        <v>13</v>
      </c>
      <c r="AE600" s="1560">
        <v>2.14</v>
      </c>
      <c r="AF600" s="191">
        <v>1</v>
      </c>
      <c r="AG600" s="191">
        <v>141539.6</v>
      </c>
      <c r="AH600" s="191"/>
      <c r="AI600" s="191"/>
      <c r="AJ600" s="227">
        <f t="shared" si="119"/>
        <v>141539.6</v>
      </c>
    </row>
    <row r="601" spans="1:36" ht="17.25" x14ac:dyDescent="0.25">
      <c r="A601" s="208">
        <v>120</v>
      </c>
      <c r="B601" s="124" t="s">
        <v>5277</v>
      </c>
      <c r="C601" s="1524" t="s">
        <v>5039</v>
      </c>
      <c r="D601" s="1525" t="s">
        <v>4768</v>
      </c>
      <c r="E601" s="1531">
        <v>2</v>
      </c>
      <c r="F601" s="1560">
        <v>1.79</v>
      </c>
      <c r="G601" s="191">
        <v>1</v>
      </c>
      <c r="H601" s="191">
        <v>118390.6</v>
      </c>
      <c r="I601" s="191"/>
      <c r="J601" s="191"/>
      <c r="K601" s="227">
        <f t="shared" si="115"/>
        <v>118390.6</v>
      </c>
      <c r="L601" s="227">
        <v>1.73</v>
      </c>
      <c r="M601" s="191">
        <v>1</v>
      </c>
      <c r="N601" s="191">
        <v>114422.2</v>
      </c>
      <c r="O601" s="191"/>
      <c r="P601" s="191"/>
      <c r="Q601" s="227">
        <f t="shared" si="116"/>
        <v>114422.2</v>
      </c>
      <c r="R601" s="227">
        <f t="shared" si="121"/>
        <v>0</v>
      </c>
      <c r="S601" s="227">
        <f t="shared" si="121"/>
        <v>3968.4000000000087</v>
      </c>
      <c r="T601" s="227">
        <f t="shared" si="121"/>
        <v>0</v>
      </c>
      <c r="U601" s="227">
        <f t="shared" si="120"/>
        <v>0</v>
      </c>
      <c r="V601" s="227">
        <f t="shared" si="117"/>
        <v>3968.4000000000087</v>
      </c>
      <c r="W601" s="1561">
        <v>3</v>
      </c>
      <c r="X601" s="1560">
        <v>1.84</v>
      </c>
      <c r="Y601" s="191">
        <v>1</v>
      </c>
      <c r="Z601" s="191">
        <v>121697.60000000001</v>
      </c>
      <c r="AA601" s="191"/>
      <c r="AB601" s="191"/>
      <c r="AC601" s="227">
        <f t="shared" si="118"/>
        <v>121697.60000000001</v>
      </c>
      <c r="AD601" s="1561">
        <v>4</v>
      </c>
      <c r="AE601" s="1560">
        <v>1.9</v>
      </c>
      <c r="AF601" s="191">
        <v>1</v>
      </c>
      <c r="AG601" s="191">
        <v>125666</v>
      </c>
      <c r="AH601" s="191"/>
      <c r="AI601" s="191"/>
      <c r="AJ601" s="227">
        <f t="shared" si="119"/>
        <v>125666</v>
      </c>
    </row>
    <row r="602" spans="1:36" ht="17.25" x14ac:dyDescent="0.25">
      <c r="A602" s="208">
        <v>121</v>
      </c>
      <c r="B602" s="124" t="s">
        <v>5278</v>
      </c>
      <c r="C602" s="1524" t="s">
        <v>5039</v>
      </c>
      <c r="D602" s="1525" t="s">
        <v>4768</v>
      </c>
      <c r="E602" s="1531">
        <v>4</v>
      </c>
      <c r="F602" s="1560">
        <v>1.9</v>
      </c>
      <c r="G602" s="191">
        <v>1</v>
      </c>
      <c r="H602" s="191">
        <v>125666</v>
      </c>
      <c r="I602" s="191"/>
      <c r="J602" s="191"/>
      <c r="K602" s="227">
        <f t="shared" si="115"/>
        <v>125666</v>
      </c>
      <c r="L602" s="227">
        <v>1.84</v>
      </c>
      <c r="M602" s="191">
        <v>1</v>
      </c>
      <c r="N602" s="191">
        <v>121697.60000000001</v>
      </c>
      <c r="O602" s="191"/>
      <c r="P602" s="191"/>
      <c r="Q602" s="227">
        <f t="shared" si="116"/>
        <v>121697.60000000001</v>
      </c>
      <c r="R602" s="227">
        <f t="shared" si="121"/>
        <v>0</v>
      </c>
      <c r="S602" s="227">
        <f t="shared" si="121"/>
        <v>3968.3999999999942</v>
      </c>
      <c r="T602" s="227">
        <f t="shared" si="121"/>
        <v>0</v>
      </c>
      <c r="U602" s="227">
        <f t="shared" si="120"/>
        <v>0</v>
      </c>
      <c r="V602" s="227">
        <f t="shared" si="117"/>
        <v>3968.3999999999942</v>
      </c>
      <c r="W602" s="1561">
        <v>5</v>
      </c>
      <c r="X602" s="1560">
        <v>1.9</v>
      </c>
      <c r="Y602" s="191">
        <v>1</v>
      </c>
      <c r="Z602" s="191">
        <v>125666</v>
      </c>
      <c r="AA602" s="191"/>
      <c r="AB602" s="191"/>
      <c r="AC602" s="227">
        <f t="shared" si="118"/>
        <v>125666</v>
      </c>
      <c r="AD602" s="1561">
        <v>6</v>
      </c>
      <c r="AE602" s="1560">
        <v>1.96</v>
      </c>
      <c r="AF602" s="191">
        <v>1</v>
      </c>
      <c r="AG602" s="191">
        <v>129634.4</v>
      </c>
      <c r="AH602" s="191"/>
      <c r="AI602" s="191"/>
      <c r="AJ602" s="227">
        <f t="shared" si="119"/>
        <v>129634.4</v>
      </c>
    </row>
    <row r="603" spans="1:36" ht="17.25" x14ac:dyDescent="0.25">
      <c r="A603" s="208">
        <v>122</v>
      </c>
      <c r="B603" s="124" t="s">
        <v>5279</v>
      </c>
      <c r="C603" s="1524" t="s">
        <v>5039</v>
      </c>
      <c r="D603" s="1525" t="s">
        <v>4768</v>
      </c>
      <c r="E603" s="1531">
        <v>2</v>
      </c>
      <c r="F603" s="1560">
        <v>1.79</v>
      </c>
      <c r="G603" s="191">
        <v>1</v>
      </c>
      <c r="H603" s="191">
        <v>118390.6</v>
      </c>
      <c r="I603" s="191"/>
      <c r="J603" s="191"/>
      <c r="K603" s="227">
        <f t="shared" si="115"/>
        <v>118390.6</v>
      </c>
      <c r="L603" s="227">
        <v>1.73</v>
      </c>
      <c r="M603" s="191">
        <v>1</v>
      </c>
      <c r="N603" s="191">
        <v>114422.2</v>
      </c>
      <c r="O603" s="191"/>
      <c r="P603" s="191"/>
      <c r="Q603" s="227">
        <f t="shared" si="116"/>
        <v>114422.2</v>
      </c>
      <c r="R603" s="227">
        <f t="shared" si="121"/>
        <v>0</v>
      </c>
      <c r="S603" s="227">
        <f t="shared" si="121"/>
        <v>3968.4000000000087</v>
      </c>
      <c r="T603" s="227">
        <f t="shared" si="121"/>
        <v>0</v>
      </c>
      <c r="U603" s="227">
        <f t="shared" si="120"/>
        <v>0</v>
      </c>
      <c r="V603" s="227">
        <f t="shared" si="117"/>
        <v>3968.4000000000087</v>
      </c>
      <c r="W603" s="1561">
        <v>3</v>
      </c>
      <c r="X603" s="1560">
        <v>1.84</v>
      </c>
      <c r="Y603" s="191">
        <v>1</v>
      </c>
      <c r="Z603" s="191">
        <v>121697.60000000001</v>
      </c>
      <c r="AA603" s="191"/>
      <c r="AB603" s="191"/>
      <c r="AC603" s="227">
        <f t="shared" si="118"/>
        <v>121697.60000000001</v>
      </c>
      <c r="AD603" s="1561">
        <v>4</v>
      </c>
      <c r="AE603" s="1560">
        <v>1.9</v>
      </c>
      <c r="AF603" s="191">
        <v>1</v>
      </c>
      <c r="AG603" s="191">
        <v>125666</v>
      </c>
      <c r="AH603" s="191"/>
      <c r="AI603" s="191"/>
      <c r="AJ603" s="227">
        <f t="shared" si="119"/>
        <v>125666</v>
      </c>
    </row>
    <row r="604" spans="1:36" ht="17.25" x14ac:dyDescent="0.25">
      <c r="A604" s="208">
        <v>123</v>
      </c>
      <c r="B604" s="124" t="s">
        <v>1429</v>
      </c>
      <c r="C604" s="1524" t="s">
        <v>5039</v>
      </c>
      <c r="D604" s="1525" t="s">
        <v>4768</v>
      </c>
      <c r="E604" s="1531">
        <v>1</v>
      </c>
      <c r="F604" s="1560">
        <v>1.73</v>
      </c>
      <c r="G604" s="191">
        <v>1</v>
      </c>
      <c r="H604" s="191">
        <v>114422.2</v>
      </c>
      <c r="I604" s="191"/>
      <c r="J604" s="191"/>
      <c r="K604" s="227">
        <f t="shared" si="115"/>
        <v>114422.2</v>
      </c>
      <c r="L604" s="227">
        <v>1.68</v>
      </c>
      <c r="M604" s="191">
        <v>1</v>
      </c>
      <c r="N604" s="191">
        <v>111115.2</v>
      </c>
      <c r="O604" s="191"/>
      <c r="P604" s="191"/>
      <c r="Q604" s="227">
        <f t="shared" si="116"/>
        <v>111115.2</v>
      </c>
      <c r="R604" s="227">
        <f t="shared" si="121"/>
        <v>0</v>
      </c>
      <c r="S604" s="227">
        <f t="shared" si="121"/>
        <v>3307</v>
      </c>
      <c r="T604" s="227">
        <f t="shared" si="121"/>
        <v>0</v>
      </c>
      <c r="U604" s="227">
        <f t="shared" si="120"/>
        <v>0</v>
      </c>
      <c r="V604" s="227">
        <f t="shared" si="117"/>
        <v>3307</v>
      </c>
      <c r="W604" s="1561">
        <v>2</v>
      </c>
      <c r="X604" s="1560">
        <v>1.79</v>
      </c>
      <c r="Y604" s="191">
        <v>1</v>
      </c>
      <c r="Z604" s="191">
        <v>118390.6</v>
      </c>
      <c r="AA604" s="191"/>
      <c r="AB604" s="191"/>
      <c r="AC604" s="227">
        <f t="shared" si="118"/>
        <v>118390.6</v>
      </c>
      <c r="AD604" s="1561">
        <v>3</v>
      </c>
      <c r="AE604" s="1560">
        <v>1.84</v>
      </c>
      <c r="AF604" s="191">
        <v>1</v>
      </c>
      <c r="AG604" s="191">
        <v>121697.60000000001</v>
      </c>
      <c r="AH604" s="191"/>
      <c r="AI604" s="191"/>
      <c r="AJ604" s="227">
        <f t="shared" si="119"/>
        <v>121697.60000000001</v>
      </c>
    </row>
    <row r="605" spans="1:36" ht="17.25" x14ac:dyDescent="0.25">
      <c r="A605" s="208">
        <v>124</v>
      </c>
      <c r="B605" s="124" t="s">
        <v>5280</v>
      </c>
      <c r="C605" s="1524" t="s">
        <v>5039</v>
      </c>
      <c r="D605" s="1525" t="s">
        <v>4768</v>
      </c>
      <c r="E605" s="1531">
        <v>2</v>
      </c>
      <c r="F605" s="1560">
        <v>1.79</v>
      </c>
      <c r="G605" s="191">
        <v>1</v>
      </c>
      <c r="H605" s="191">
        <v>118390.6</v>
      </c>
      <c r="I605" s="191"/>
      <c r="J605" s="191"/>
      <c r="K605" s="227">
        <f t="shared" si="115"/>
        <v>118390.6</v>
      </c>
      <c r="L605" s="227">
        <v>1.73</v>
      </c>
      <c r="M605" s="191">
        <v>1</v>
      </c>
      <c r="N605" s="191">
        <v>114422.2</v>
      </c>
      <c r="O605" s="191"/>
      <c r="P605" s="191"/>
      <c r="Q605" s="227">
        <f t="shared" si="116"/>
        <v>114422.2</v>
      </c>
      <c r="R605" s="227">
        <f t="shared" si="121"/>
        <v>0</v>
      </c>
      <c r="S605" s="227">
        <f t="shared" si="121"/>
        <v>3968.4000000000087</v>
      </c>
      <c r="T605" s="227">
        <f t="shared" si="121"/>
        <v>0</v>
      </c>
      <c r="U605" s="227">
        <f t="shared" si="120"/>
        <v>0</v>
      </c>
      <c r="V605" s="227">
        <f t="shared" si="117"/>
        <v>3968.4000000000087</v>
      </c>
      <c r="W605" s="1561">
        <v>3</v>
      </c>
      <c r="X605" s="1560">
        <v>1.84</v>
      </c>
      <c r="Y605" s="191">
        <v>1</v>
      </c>
      <c r="Z605" s="191">
        <v>121697.60000000001</v>
      </c>
      <c r="AA605" s="191"/>
      <c r="AB605" s="191"/>
      <c r="AC605" s="227">
        <f t="shared" si="118"/>
        <v>121697.60000000001</v>
      </c>
      <c r="AD605" s="1561">
        <v>4</v>
      </c>
      <c r="AE605" s="1560">
        <v>1.9</v>
      </c>
      <c r="AF605" s="191">
        <v>1</v>
      </c>
      <c r="AG605" s="191">
        <v>125666</v>
      </c>
      <c r="AH605" s="191"/>
      <c r="AI605" s="191"/>
      <c r="AJ605" s="227">
        <f t="shared" si="119"/>
        <v>125666</v>
      </c>
    </row>
    <row r="606" spans="1:36" ht="17.25" x14ac:dyDescent="0.25">
      <c r="A606" s="208">
        <v>125</v>
      </c>
      <c r="B606" s="124" t="s">
        <v>1506</v>
      </c>
      <c r="C606" s="1524" t="s">
        <v>5039</v>
      </c>
      <c r="D606" s="1525" t="s">
        <v>4768</v>
      </c>
      <c r="E606" s="1531">
        <v>5</v>
      </c>
      <c r="F606" s="1560">
        <v>1.9</v>
      </c>
      <c r="G606" s="191">
        <v>1</v>
      </c>
      <c r="H606" s="191">
        <v>125666</v>
      </c>
      <c r="I606" s="191"/>
      <c r="J606" s="191"/>
      <c r="K606" s="227">
        <f t="shared" si="115"/>
        <v>125666</v>
      </c>
      <c r="L606" s="227">
        <v>1.9</v>
      </c>
      <c r="M606" s="191">
        <v>1</v>
      </c>
      <c r="N606" s="191">
        <v>125666</v>
      </c>
      <c r="O606" s="191"/>
      <c r="P606" s="191"/>
      <c r="Q606" s="227">
        <f t="shared" si="116"/>
        <v>125666</v>
      </c>
      <c r="R606" s="227">
        <f t="shared" si="121"/>
        <v>0</v>
      </c>
      <c r="S606" s="227">
        <f t="shared" si="121"/>
        <v>0</v>
      </c>
      <c r="T606" s="227">
        <f t="shared" si="121"/>
        <v>0</v>
      </c>
      <c r="U606" s="227">
        <f t="shared" si="120"/>
        <v>0</v>
      </c>
      <c r="V606" s="227">
        <f t="shared" si="117"/>
        <v>0</v>
      </c>
      <c r="W606" s="1561">
        <v>6</v>
      </c>
      <c r="X606" s="1560">
        <v>1.96</v>
      </c>
      <c r="Y606" s="191">
        <v>1</v>
      </c>
      <c r="Z606" s="191">
        <v>129634.4</v>
      </c>
      <c r="AA606" s="191"/>
      <c r="AB606" s="191"/>
      <c r="AC606" s="227">
        <f t="shared" si="118"/>
        <v>129634.4</v>
      </c>
      <c r="AD606" s="1561">
        <v>7</v>
      </c>
      <c r="AE606" s="1560">
        <v>1.96</v>
      </c>
      <c r="AF606" s="191">
        <v>1</v>
      </c>
      <c r="AG606" s="191">
        <v>129634.4</v>
      </c>
      <c r="AH606" s="191"/>
      <c r="AI606" s="191"/>
      <c r="AJ606" s="227">
        <f t="shared" si="119"/>
        <v>129634.4</v>
      </c>
    </row>
    <row r="607" spans="1:36" ht="17.25" x14ac:dyDescent="0.25">
      <c r="A607" s="208">
        <v>126</v>
      </c>
      <c r="B607" s="124" t="s">
        <v>5281</v>
      </c>
      <c r="C607" s="1524" t="s">
        <v>5039</v>
      </c>
      <c r="D607" s="1525" t="s">
        <v>4768</v>
      </c>
      <c r="E607" s="1531">
        <v>4</v>
      </c>
      <c r="F607" s="1560">
        <v>1.9</v>
      </c>
      <c r="G607" s="191">
        <v>1</v>
      </c>
      <c r="H607" s="191">
        <v>125666</v>
      </c>
      <c r="I607" s="191"/>
      <c r="J607" s="191"/>
      <c r="K607" s="227">
        <f t="shared" si="115"/>
        <v>125666</v>
      </c>
      <c r="L607" s="227">
        <v>1.84</v>
      </c>
      <c r="M607" s="191">
        <v>1</v>
      </c>
      <c r="N607" s="191">
        <v>121697.60000000001</v>
      </c>
      <c r="O607" s="191"/>
      <c r="P607" s="191"/>
      <c r="Q607" s="227">
        <f t="shared" si="116"/>
        <v>121697.60000000001</v>
      </c>
      <c r="R607" s="227">
        <f t="shared" si="121"/>
        <v>0</v>
      </c>
      <c r="S607" s="227">
        <f t="shared" si="121"/>
        <v>3968.3999999999942</v>
      </c>
      <c r="T607" s="227">
        <f t="shared" si="121"/>
        <v>0</v>
      </c>
      <c r="U607" s="227">
        <f t="shared" si="120"/>
        <v>0</v>
      </c>
      <c r="V607" s="227">
        <f t="shared" si="117"/>
        <v>3968.3999999999942</v>
      </c>
      <c r="W607" s="1561">
        <v>5</v>
      </c>
      <c r="X607" s="1560">
        <v>1.9</v>
      </c>
      <c r="Y607" s="191">
        <v>1</v>
      </c>
      <c r="Z607" s="191">
        <v>125666</v>
      </c>
      <c r="AA607" s="191"/>
      <c r="AB607" s="191"/>
      <c r="AC607" s="227">
        <f t="shared" si="118"/>
        <v>125666</v>
      </c>
      <c r="AD607" s="1561">
        <v>6</v>
      </c>
      <c r="AE607" s="1560">
        <v>1.96</v>
      </c>
      <c r="AF607" s="191">
        <v>1</v>
      </c>
      <c r="AG607" s="191">
        <v>129634.4</v>
      </c>
      <c r="AH607" s="191"/>
      <c r="AI607" s="191"/>
      <c r="AJ607" s="227">
        <f t="shared" si="119"/>
        <v>129634.4</v>
      </c>
    </row>
    <row r="608" spans="1:36" ht="17.25" x14ac:dyDescent="0.25">
      <c r="A608" s="208">
        <v>127</v>
      </c>
      <c r="B608" s="124" t="s">
        <v>5282</v>
      </c>
      <c r="C608" s="1524" t="s">
        <v>5039</v>
      </c>
      <c r="D608" s="1525" t="s">
        <v>4768</v>
      </c>
      <c r="E608" s="1531">
        <v>10</v>
      </c>
      <c r="F608" s="1560">
        <v>2.08</v>
      </c>
      <c r="G608" s="191">
        <v>1</v>
      </c>
      <c r="H608" s="191">
        <v>137571.20000000001</v>
      </c>
      <c r="I608" s="191"/>
      <c r="J608" s="191"/>
      <c r="K608" s="227">
        <f t="shared" si="115"/>
        <v>137571.20000000001</v>
      </c>
      <c r="L608" s="227">
        <v>2.02</v>
      </c>
      <c r="M608" s="191">
        <v>1</v>
      </c>
      <c r="N608" s="191">
        <v>133602.79999999999</v>
      </c>
      <c r="O608" s="191"/>
      <c r="P608" s="191"/>
      <c r="Q608" s="227">
        <f t="shared" si="116"/>
        <v>133602.79999999999</v>
      </c>
      <c r="R608" s="227">
        <f t="shared" si="121"/>
        <v>0</v>
      </c>
      <c r="S608" s="227">
        <f t="shared" si="121"/>
        <v>3968.4000000000233</v>
      </c>
      <c r="T608" s="227">
        <f t="shared" si="121"/>
        <v>0</v>
      </c>
      <c r="U608" s="227">
        <f t="shared" si="120"/>
        <v>0</v>
      </c>
      <c r="V608" s="227">
        <f t="shared" si="117"/>
        <v>3968.4000000000233</v>
      </c>
      <c r="W608" s="1561">
        <v>11</v>
      </c>
      <c r="X608" s="1560">
        <v>2.08</v>
      </c>
      <c r="Y608" s="191">
        <v>1</v>
      </c>
      <c r="Z608" s="191">
        <v>137571.20000000001</v>
      </c>
      <c r="AA608" s="191"/>
      <c r="AB608" s="191"/>
      <c r="AC608" s="227">
        <f t="shared" si="118"/>
        <v>137571.20000000001</v>
      </c>
      <c r="AD608" s="1561">
        <v>12</v>
      </c>
      <c r="AE608" s="1560">
        <v>2.08</v>
      </c>
      <c r="AF608" s="191">
        <v>1</v>
      </c>
      <c r="AG608" s="191">
        <v>137571.20000000001</v>
      </c>
      <c r="AH608" s="191"/>
      <c r="AI608" s="191"/>
      <c r="AJ608" s="227">
        <f t="shared" si="119"/>
        <v>137571.20000000001</v>
      </c>
    </row>
    <row r="609" spans="1:36" ht="17.25" x14ac:dyDescent="0.25">
      <c r="A609" s="208">
        <v>128</v>
      </c>
      <c r="B609" s="124" t="s">
        <v>5283</v>
      </c>
      <c r="C609" s="1524" t="s">
        <v>5039</v>
      </c>
      <c r="D609" s="1525" t="s">
        <v>4768</v>
      </c>
      <c r="E609" s="1531">
        <v>2</v>
      </c>
      <c r="F609" s="1560">
        <v>1.79</v>
      </c>
      <c r="G609" s="191">
        <v>1</v>
      </c>
      <c r="H609" s="191">
        <v>118390.6</v>
      </c>
      <c r="I609" s="191"/>
      <c r="J609" s="191"/>
      <c r="K609" s="227">
        <f t="shared" si="115"/>
        <v>118390.6</v>
      </c>
      <c r="L609" s="227">
        <v>1.73</v>
      </c>
      <c r="M609" s="191">
        <v>1</v>
      </c>
      <c r="N609" s="191">
        <v>114422.2</v>
      </c>
      <c r="O609" s="191"/>
      <c r="P609" s="191"/>
      <c r="Q609" s="227">
        <f t="shared" si="116"/>
        <v>114422.2</v>
      </c>
      <c r="R609" s="227">
        <f t="shared" si="121"/>
        <v>0</v>
      </c>
      <c r="S609" s="227">
        <f t="shared" si="121"/>
        <v>3968.4000000000087</v>
      </c>
      <c r="T609" s="227">
        <f t="shared" si="121"/>
        <v>0</v>
      </c>
      <c r="U609" s="227">
        <f t="shared" si="120"/>
        <v>0</v>
      </c>
      <c r="V609" s="227">
        <f t="shared" si="117"/>
        <v>3968.4000000000087</v>
      </c>
      <c r="W609" s="1561">
        <v>3</v>
      </c>
      <c r="X609" s="1560">
        <v>1.84</v>
      </c>
      <c r="Y609" s="191">
        <v>1</v>
      </c>
      <c r="Z609" s="191">
        <v>121697.60000000001</v>
      </c>
      <c r="AA609" s="191"/>
      <c r="AB609" s="191"/>
      <c r="AC609" s="227">
        <f t="shared" si="118"/>
        <v>121697.60000000001</v>
      </c>
      <c r="AD609" s="1561">
        <v>4</v>
      </c>
      <c r="AE609" s="1560">
        <v>1.9</v>
      </c>
      <c r="AF609" s="191">
        <v>1</v>
      </c>
      <c r="AG609" s="191">
        <v>125666</v>
      </c>
      <c r="AH609" s="191"/>
      <c r="AI609" s="191"/>
      <c r="AJ609" s="227">
        <f t="shared" si="119"/>
        <v>125666</v>
      </c>
    </row>
    <row r="610" spans="1:36" ht="17.25" x14ac:dyDescent="0.25">
      <c r="A610" s="208">
        <v>129</v>
      </c>
      <c r="B610" s="124" t="s">
        <v>5284</v>
      </c>
      <c r="C610" s="1524" t="s">
        <v>5039</v>
      </c>
      <c r="D610" s="1525" t="s">
        <v>4768</v>
      </c>
      <c r="E610" s="1531">
        <v>2</v>
      </c>
      <c r="F610" s="1560">
        <v>1.79</v>
      </c>
      <c r="G610" s="191">
        <v>1</v>
      </c>
      <c r="H610" s="191">
        <v>118390.6</v>
      </c>
      <c r="I610" s="191"/>
      <c r="J610" s="191"/>
      <c r="K610" s="227">
        <f t="shared" ref="K610:K673" si="122">H610+I610+J610</f>
        <v>118390.6</v>
      </c>
      <c r="L610" s="227">
        <v>1.73</v>
      </c>
      <c r="M610" s="191">
        <v>1</v>
      </c>
      <c r="N610" s="191">
        <v>114422.2</v>
      </c>
      <c r="O610" s="191"/>
      <c r="P610" s="191"/>
      <c r="Q610" s="227">
        <f t="shared" ref="Q610:Q673" si="123">N610+O610+P610</f>
        <v>114422.2</v>
      </c>
      <c r="R610" s="227">
        <f t="shared" si="121"/>
        <v>0</v>
      </c>
      <c r="S610" s="227">
        <f t="shared" si="121"/>
        <v>3968.4000000000087</v>
      </c>
      <c r="T610" s="227">
        <f t="shared" si="121"/>
        <v>0</v>
      </c>
      <c r="U610" s="227">
        <f t="shared" si="120"/>
        <v>0</v>
      </c>
      <c r="V610" s="227">
        <f t="shared" ref="V610:V673" si="124">S610+T610+U610</f>
        <v>3968.4000000000087</v>
      </c>
      <c r="W610" s="1561">
        <v>3</v>
      </c>
      <c r="X610" s="1560">
        <v>1.84</v>
      </c>
      <c r="Y610" s="191">
        <v>1</v>
      </c>
      <c r="Z610" s="191">
        <v>121697.60000000001</v>
      </c>
      <c r="AA610" s="191"/>
      <c r="AB610" s="191"/>
      <c r="AC610" s="227">
        <f t="shared" ref="AC610:AC673" si="125">Z610+AA610+AB610</f>
        <v>121697.60000000001</v>
      </c>
      <c r="AD610" s="1561">
        <v>4</v>
      </c>
      <c r="AE610" s="1560">
        <v>1.9</v>
      </c>
      <c r="AF610" s="191">
        <v>1</v>
      </c>
      <c r="AG610" s="191">
        <v>125666</v>
      </c>
      <c r="AH610" s="191"/>
      <c r="AI610" s="191"/>
      <c r="AJ610" s="227">
        <f t="shared" ref="AJ610:AJ673" si="126">AG610+AH610+AI610</f>
        <v>125666</v>
      </c>
    </row>
    <row r="611" spans="1:36" ht="17.25" x14ac:dyDescent="0.25">
      <c r="A611" s="208">
        <v>130</v>
      </c>
      <c r="B611" s="124" t="s">
        <v>5285</v>
      </c>
      <c r="C611" s="1524" t="s">
        <v>5039</v>
      </c>
      <c r="D611" s="1525" t="s">
        <v>4768</v>
      </c>
      <c r="E611" s="1531">
        <v>2</v>
      </c>
      <c r="F611" s="1560">
        <v>1.79</v>
      </c>
      <c r="G611" s="191">
        <v>1</v>
      </c>
      <c r="H611" s="191">
        <v>118390.6</v>
      </c>
      <c r="I611" s="191"/>
      <c r="J611" s="191"/>
      <c r="K611" s="227">
        <f t="shared" si="122"/>
        <v>118390.6</v>
      </c>
      <c r="L611" s="227">
        <v>1.73</v>
      </c>
      <c r="M611" s="191">
        <v>1</v>
      </c>
      <c r="N611" s="191">
        <v>114422.2</v>
      </c>
      <c r="O611" s="191"/>
      <c r="P611" s="191"/>
      <c r="Q611" s="227">
        <f t="shared" si="123"/>
        <v>114422.2</v>
      </c>
      <c r="R611" s="227">
        <f t="shared" si="121"/>
        <v>0</v>
      </c>
      <c r="S611" s="227">
        <f t="shared" si="121"/>
        <v>3968.4000000000087</v>
      </c>
      <c r="T611" s="227">
        <f t="shared" si="121"/>
        <v>0</v>
      </c>
      <c r="U611" s="227">
        <f t="shared" si="120"/>
        <v>0</v>
      </c>
      <c r="V611" s="227">
        <f t="shared" si="124"/>
        <v>3968.4000000000087</v>
      </c>
      <c r="W611" s="1561">
        <v>3</v>
      </c>
      <c r="X611" s="1560">
        <v>1.84</v>
      </c>
      <c r="Y611" s="191">
        <v>1</v>
      </c>
      <c r="Z611" s="191">
        <v>121697.60000000001</v>
      </c>
      <c r="AA611" s="191"/>
      <c r="AB611" s="191"/>
      <c r="AC611" s="227">
        <f t="shared" si="125"/>
        <v>121697.60000000001</v>
      </c>
      <c r="AD611" s="1561">
        <v>4</v>
      </c>
      <c r="AE611" s="1560">
        <v>1.9</v>
      </c>
      <c r="AF611" s="191">
        <v>1</v>
      </c>
      <c r="AG611" s="191">
        <v>125666</v>
      </c>
      <c r="AH611" s="191"/>
      <c r="AI611" s="191"/>
      <c r="AJ611" s="227">
        <f t="shared" si="126"/>
        <v>125666</v>
      </c>
    </row>
    <row r="612" spans="1:36" ht="17.25" x14ac:dyDescent="0.25">
      <c r="A612" s="208">
        <v>131</v>
      </c>
      <c r="B612" s="124" t="s">
        <v>5286</v>
      </c>
      <c r="C612" s="1524" t="s">
        <v>5039</v>
      </c>
      <c r="D612" s="1525" t="s">
        <v>4768</v>
      </c>
      <c r="E612" s="1531">
        <v>1</v>
      </c>
      <c r="F612" s="1560">
        <v>1.73</v>
      </c>
      <c r="G612" s="191">
        <v>1</v>
      </c>
      <c r="H612" s="191">
        <v>114422.2</v>
      </c>
      <c r="I612" s="191"/>
      <c r="J612" s="191"/>
      <c r="K612" s="227">
        <f t="shared" si="122"/>
        <v>114422.2</v>
      </c>
      <c r="L612" s="227">
        <v>1.68</v>
      </c>
      <c r="M612" s="191">
        <v>1</v>
      </c>
      <c r="N612" s="191">
        <v>111115.2</v>
      </c>
      <c r="O612" s="191"/>
      <c r="P612" s="191"/>
      <c r="Q612" s="227">
        <f t="shared" si="123"/>
        <v>111115.2</v>
      </c>
      <c r="R612" s="227">
        <f t="shared" si="121"/>
        <v>0</v>
      </c>
      <c r="S612" s="227">
        <f t="shared" si="121"/>
        <v>3307</v>
      </c>
      <c r="T612" s="227">
        <f t="shared" si="121"/>
        <v>0</v>
      </c>
      <c r="U612" s="227">
        <f t="shared" si="120"/>
        <v>0</v>
      </c>
      <c r="V612" s="227">
        <f t="shared" si="124"/>
        <v>3307</v>
      </c>
      <c r="W612" s="1561">
        <v>2</v>
      </c>
      <c r="X612" s="1560">
        <v>1.79</v>
      </c>
      <c r="Y612" s="191">
        <v>1</v>
      </c>
      <c r="Z612" s="191">
        <v>118390.6</v>
      </c>
      <c r="AA612" s="191"/>
      <c r="AB612" s="191"/>
      <c r="AC612" s="227">
        <f t="shared" si="125"/>
        <v>118390.6</v>
      </c>
      <c r="AD612" s="1561">
        <v>3</v>
      </c>
      <c r="AE612" s="1560">
        <v>1.84</v>
      </c>
      <c r="AF612" s="191">
        <v>1</v>
      </c>
      <c r="AG612" s="191">
        <v>121697.60000000001</v>
      </c>
      <c r="AH612" s="191"/>
      <c r="AI612" s="191"/>
      <c r="AJ612" s="227">
        <f t="shared" si="126"/>
        <v>121697.60000000001</v>
      </c>
    </row>
    <row r="613" spans="1:36" ht="17.25" x14ac:dyDescent="0.25">
      <c r="A613" s="208">
        <v>132</v>
      </c>
      <c r="B613" s="124" t="s">
        <v>5287</v>
      </c>
      <c r="C613" s="1524" t="s">
        <v>5039</v>
      </c>
      <c r="D613" s="1525" t="s">
        <v>4768</v>
      </c>
      <c r="E613" s="1531">
        <v>6</v>
      </c>
      <c r="F613" s="1560">
        <v>1.96</v>
      </c>
      <c r="G613" s="191">
        <v>1</v>
      </c>
      <c r="H613" s="191">
        <v>129634.4</v>
      </c>
      <c r="I613" s="191"/>
      <c r="J613" s="191"/>
      <c r="K613" s="227">
        <f t="shared" si="122"/>
        <v>129634.4</v>
      </c>
      <c r="L613" s="227">
        <v>1.9</v>
      </c>
      <c r="M613" s="191">
        <v>1</v>
      </c>
      <c r="N613" s="191">
        <v>125666</v>
      </c>
      <c r="O613" s="191"/>
      <c r="P613" s="191"/>
      <c r="Q613" s="227">
        <f t="shared" si="123"/>
        <v>125666</v>
      </c>
      <c r="R613" s="227">
        <f t="shared" si="121"/>
        <v>0</v>
      </c>
      <c r="S613" s="227">
        <f t="shared" si="121"/>
        <v>3968.3999999999942</v>
      </c>
      <c r="T613" s="227">
        <f t="shared" si="121"/>
        <v>0</v>
      </c>
      <c r="U613" s="227">
        <f t="shared" si="120"/>
        <v>0</v>
      </c>
      <c r="V613" s="227">
        <f t="shared" si="124"/>
        <v>3968.3999999999942</v>
      </c>
      <c r="W613" s="1561">
        <v>7</v>
      </c>
      <c r="X613" s="1560">
        <v>1.96</v>
      </c>
      <c r="Y613" s="191">
        <v>1</v>
      </c>
      <c r="Z613" s="191">
        <v>129634.4</v>
      </c>
      <c r="AA613" s="191"/>
      <c r="AB613" s="191"/>
      <c r="AC613" s="227">
        <f t="shared" si="125"/>
        <v>129634.4</v>
      </c>
      <c r="AD613" s="1561">
        <v>8</v>
      </c>
      <c r="AE613" s="1560">
        <v>2.02</v>
      </c>
      <c r="AF613" s="191">
        <v>1</v>
      </c>
      <c r="AG613" s="191">
        <v>133602.79999999999</v>
      </c>
      <c r="AH613" s="191"/>
      <c r="AI613" s="191"/>
      <c r="AJ613" s="227">
        <f t="shared" si="126"/>
        <v>133602.79999999999</v>
      </c>
    </row>
    <row r="614" spans="1:36" ht="17.25" x14ac:dyDescent="0.25">
      <c r="A614" s="208">
        <v>133</v>
      </c>
      <c r="B614" s="124" t="s">
        <v>5288</v>
      </c>
      <c r="C614" s="1524" t="s">
        <v>5039</v>
      </c>
      <c r="D614" s="1525" t="s">
        <v>4768</v>
      </c>
      <c r="E614" s="1531">
        <v>5</v>
      </c>
      <c r="F614" s="1560">
        <v>1.9</v>
      </c>
      <c r="G614" s="191">
        <v>1</v>
      </c>
      <c r="H614" s="191">
        <v>125666</v>
      </c>
      <c r="I614" s="191"/>
      <c r="J614" s="191"/>
      <c r="K614" s="227">
        <f t="shared" si="122"/>
        <v>125666</v>
      </c>
      <c r="L614" s="227">
        <v>1.9</v>
      </c>
      <c r="M614" s="191">
        <v>1</v>
      </c>
      <c r="N614" s="191">
        <v>125666</v>
      </c>
      <c r="O614" s="191"/>
      <c r="P614" s="191"/>
      <c r="Q614" s="227">
        <f t="shared" si="123"/>
        <v>125666</v>
      </c>
      <c r="R614" s="227">
        <f t="shared" si="121"/>
        <v>0</v>
      </c>
      <c r="S614" s="227">
        <f t="shared" si="121"/>
        <v>0</v>
      </c>
      <c r="T614" s="227">
        <f t="shared" si="121"/>
        <v>0</v>
      </c>
      <c r="U614" s="227">
        <f t="shared" si="120"/>
        <v>0</v>
      </c>
      <c r="V614" s="227">
        <f t="shared" si="124"/>
        <v>0</v>
      </c>
      <c r="W614" s="1561">
        <v>6</v>
      </c>
      <c r="X614" s="1560">
        <v>1.96</v>
      </c>
      <c r="Y614" s="191">
        <v>1</v>
      </c>
      <c r="Z614" s="191">
        <v>129634.4</v>
      </c>
      <c r="AA614" s="191"/>
      <c r="AB614" s="191"/>
      <c r="AC614" s="227">
        <f t="shared" si="125"/>
        <v>129634.4</v>
      </c>
      <c r="AD614" s="1561">
        <v>7</v>
      </c>
      <c r="AE614" s="1560">
        <v>1.96</v>
      </c>
      <c r="AF614" s="191">
        <v>1</v>
      </c>
      <c r="AG614" s="191">
        <v>129634.4</v>
      </c>
      <c r="AH614" s="191"/>
      <c r="AI614" s="191"/>
      <c r="AJ614" s="227">
        <f t="shared" si="126"/>
        <v>129634.4</v>
      </c>
    </row>
    <row r="615" spans="1:36" ht="17.25" x14ac:dyDescent="0.25">
      <c r="A615" s="208">
        <v>134</v>
      </c>
      <c r="B615" s="124" t="s">
        <v>5289</v>
      </c>
      <c r="C615" s="1524" t="s">
        <v>4982</v>
      </c>
      <c r="D615" s="1525" t="s">
        <v>4758</v>
      </c>
      <c r="E615" s="1531">
        <v>1</v>
      </c>
      <c r="F615" s="1560">
        <v>4.01</v>
      </c>
      <c r="G615" s="191">
        <v>1</v>
      </c>
      <c r="H615" s="191">
        <v>265221.39999999997</v>
      </c>
      <c r="I615" s="191"/>
      <c r="J615" s="191"/>
      <c r="K615" s="227">
        <f t="shared" si="122"/>
        <v>265221.39999999997</v>
      </c>
      <c r="L615" s="227">
        <v>3.88</v>
      </c>
      <c r="M615" s="191">
        <v>1</v>
      </c>
      <c r="N615" s="191">
        <v>256623.19999999998</v>
      </c>
      <c r="O615" s="191"/>
      <c r="P615" s="191"/>
      <c r="Q615" s="227">
        <f t="shared" si="123"/>
        <v>256623.19999999998</v>
      </c>
      <c r="R615" s="227">
        <f t="shared" si="121"/>
        <v>0</v>
      </c>
      <c r="S615" s="227">
        <f t="shared" si="121"/>
        <v>8598.1999999999825</v>
      </c>
      <c r="T615" s="227">
        <f t="shared" si="121"/>
        <v>0</v>
      </c>
      <c r="U615" s="227">
        <f t="shared" si="120"/>
        <v>0</v>
      </c>
      <c r="V615" s="227">
        <f t="shared" si="124"/>
        <v>8598.1999999999825</v>
      </c>
      <c r="W615" s="1561">
        <v>2</v>
      </c>
      <c r="X615" s="1560">
        <v>4.1399999999999997</v>
      </c>
      <c r="Y615" s="191">
        <v>1</v>
      </c>
      <c r="Z615" s="191">
        <v>273819.59999999998</v>
      </c>
      <c r="AA615" s="191"/>
      <c r="AB615" s="191"/>
      <c r="AC615" s="227">
        <f t="shared" si="125"/>
        <v>273819.59999999998</v>
      </c>
      <c r="AD615" s="1561">
        <v>3</v>
      </c>
      <c r="AE615" s="1560">
        <v>4.2699999999999996</v>
      </c>
      <c r="AF615" s="191">
        <v>1</v>
      </c>
      <c r="AG615" s="191">
        <v>282417.8</v>
      </c>
      <c r="AH615" s="191"/>
      <c r="AI615" s="191"/>
      <c r="AJ615" s="227">
        <f t="shared" si="126"/>
        <v>282417.8</v>
      </c>
    </row>
    <row r="616" spans="1:36" ht="17.25" x14ac:dyDescent="0.25">
      <c r="A616" s="208">
        <v>135</v>
      </c>
      <c r="B616" s="124" t="s">
        <v>5290</v>
      </c>
      <c r="C616" s="1524" t="s">
        <v>4984</v>
      </c>
      <c r="D616" s="1525" t="s">
        <v>4971</v>
      </c>
      <c r="E616" s="1531">
        <v>6</v>
      </c>
      <c r="F616" s="1560">
        <v>3.11</v>
      </c>
      <c r="G616" s="191">
        <v>1</v>
      </c>
      <c r="H616" s="191">
        <v>205695.4</v>
      </c>
      <c r="I616" s="191"/>
      <c r="J616" s="191"/>
      <c r="K616" s="227">
        <f t="shared" si="122"/>
        <v>205695.4</v>
      </c>
      <c r="L616" s="227">
        <v>3.02</v>
      </c>
      <c r="M616" s="191">
        <v>1</v>
      </c>
      <c r="N616" s="191">
        <v>199742.8</v>
      </c>
      <c r="O616" s="191"/>
      <c r="P616" s="191"/>
      <c r="Q616" s="227">
        <f t="shared" si="123"/>
        <v>199742.8</v>
      </c>
      <c r="R616" s="227">
        <f t="shared" si="121"/>
        <v>0</v>
      </c>
      <c r="S616" s="227">
        <f t="shared" si="121"/>
        <v>5952.6000000000058</v>
      </c>
      <c r="T616" s="227">
        <f t="shared" si="121"/>
        <v>0</v>
      </c>
      <c r="U616" s="227">
        <f t="shared" si="120"/>
        <v>0</v>
      </c>
      <c r="V616" s="227">
        <f t="shared" si="124"/>
        <v>5952.6000000000058</v>
      </c>
      <c r="W616" s="1561">
        <v>7</v>
      </c>
      <c r="X616" s="1560">
        <v>3.11</v>
      </c>
      <c r="Y616" s="191">
        <v>1</v>
      </c>
      <c r="Z616" s="191">
        <v>205695.4</v>
      </c>
      <c r="AA616" s="191"/>
      <c r="AB616" s="191"/>
      <c r="AC616" s="227">
        <f t="shared" si="125"/>
        <v>205695.4</v>
      </c>
      <c r="AD616" s="1561">
        <v>8</v>
      </c>
      <c r="AE616" s="1560">
        <v>3.21</v>
      </c>
      <c r="AF616" s="191">
        <v>1</v>
      </c>
      <c r="AG616" s="191">
        <v>212309.4</v>
      </c>
      <c r="AH616" s="191"/>
      <c r="AI616" s="191"/>
      <c r="AJ616" s="227">
        <f t="shared" si="126"/>
        <v>212309.4</v>
      </c>
    </row>
    <row r="617" spans="1:36" ht="17.25" x14ac:dyDescent="0.25">
      <c r="A617" s="208">
        <v>136</v>
      </c>
      <c r="B617" s="124" t="s">
        <v>5291</v>
      </c>
      <c r="C617" s="1524" t="s">
        <v>4984</v>
      </c>
      <c r="D617" s="1525" t="s">
        <v>4971</v>
      </c>
      <c r="E617" s="1531">
        <v>9</v>
      </c>
      <c r="F617" s="1560">
        <v>3.21</v>
      </c>
      <c r="G617" s="191">
        <v>1</v>
      </c>
      <c r="H617" s="191">
        <v>212309.4</v>
      </c>
      <c r="I617" s="191"/>
      <c r="J617" s="191"/>
      <c r="K617" s="227">
        <f t="shared" si="122"/>
        <v>212309.4</v>
      </c>
      <c r="L617" s="227">
        <v>3.21</v>
      </c>
      <c r="M617" s="191">
        <v>1</v>
      </c>
      <c r="N617" s="191">
        <v>212309.4</v>
      </c>
      <c r="O617" s="191"/>
      <c r="P617" s="191"/>
      <c r="Q617" s="227">
        <f t="shared" si="123"/>
        <v>212309.4</v>
      </c>
      <c r="R617" s="227">
        <f t="shared" si="121"/>
        <v>0</v>
      </c>
      <c r="S617" s="227">
        <f t="shared" si="121"/>
        <v>0</v>
      </c>
      <c r="T617" s="227">
        <f t="shared" si="121"/>
        <v>0</v>
      </c>
      <c r="U617" s="227">
        <f t="shared" si="120"/>
        <v>0</v>
      </c>
      <c r="V617" s="227">
        <f t="shared" si="124"/>
        <v>0</v>
      </c>
      <c r="W617" s="1561">
        <v>10</v>
      </c>
      <c r="X617" s="1560">
        <v>3.31</v>
      </c>
      <c r="Y617" s="191">
        <v>1</v>
      </c>
      <c r="Z617" s="191">
        <v>218923.4</v>
      </c>
      <c r="AA617" s="191"/>
      <c r="AB617" s="191"/>
      <c r="AC617" s="227">
        <f t="shared" si="125"/>
        <v>218923.4</v>
      </c>
      <c r="AD617" s="1561">
        <v>11</v>
      </c>
      <c r="AE617" s="1560">
        <v>3.31</v>
      </c>
      <c r="AF617" s="191">
        <v>1</v>
      </c>
      <c r="AG617" s="191">
        <v>218923.4</v>
      </c>
      <c r="AH617" s="191"/>
      <c r="AI617" s="191"/>
      <c r="AJ617" s="227">
        <f t="shared" si="126"/>
        <v>218923.4</v>
      </c>
    </row>
    <row r="618" spans="1:36" ht="17.25" x14ac:dyDescent="0.25">
      <c r="A618" s="208">
        <v>137</v>
      </c>
      <c r="B618" s="124" t="s">
        <v>5292</v>
      </c>
      <c r="C618" s="1524" t="s">
        <v>4984</v>
      </c>
      <c r="D618" s="1525" t="s">
        <v>4971</v>
      </c>
      <c r="E618" s="1531">
        <v>10</v>
      </c>
      <c r="F618" s="1560">
        <v>3.31</v>
      </c>
      <c r="G618" s="191">
        <v>1</v>
      </c>
      <c r="H618" s="191">
        <v>218923.4</v>
      </c>
      <c r="I618" s="191"/>
      <c r="J618" s="191"/>
      <c r="K618" s="227">
        <f t="shared" si="122"/>
        <v>218923.4</v>
      </c>
      <c r="L618" s="227">
        <v>3.21</v>
      </c>
      <c r="M618" s="191">
        <v>1</v>
      </c>
      <c r="N618" s="191">
        <v>212309.4</v>
      </c>
      <c r="O618" s="191"/>
      <c r="P618" s="191"/>
      <c r="Q618" s="227">
        <f t="shared" si="123"/>
        <v>212309.4</v>
      </c>
      <c r="R618" s="227">
        <f t="shared" si="121"/>
        <v>0</v>
      </c>
      <c r="S618" s="227">
        <f t="shared" si="121"/>
        <v>6614</v>
      </c>
      <c r="T618" s="227">
        <f t="shared" si="121"/>
        <v>0</v>
      </c>
      <c r="U618" s="227">
        <f t="shared" si="120"/>
        <v>0</v>
      </c>
      <c r="V618" s="227">
        <f t="shared" si="124"/>
        <v>6614</v>
      </c>
      <c r="W618" s="1561">
        <v>11</v>
      </c>
      <c r="X618" s="1560">
        <v>3.31</v>
      </c>
      <c r="Y618" s="191">
        <v>1</v>
      </c>
      <c r="Z618" s="191">
        <v>218923.4</v>
      </c>
      <c r="AA618" s="191"/>
      <c r="AB618" s="191"/>
      <c r="AC618" s="227">
        <f t="shared" si="125"/>
        <v>218923.4</v>
      </c>
      <c r="AD618" s="1561">
        <v>12</v>
      </c>
      <c r="AE618" s="1560">
        <v>3.31</v>
      </c>
      <c r="AF618" s="191">
        <v>1</v>
      </c>
      <c r="AG618" s="191">
        <v>218923.4</v>
      </c>
      <c r="AH618" s="191"/>
      <c r="AI618" s="191"/>
      <c r="AJ618" s="227">
        <f t="shared" si="126"/>
        <v>218923.4</v>
      </c>
    </row>
    <row r="619" spans="1:36" ht="17.25" x14ac:dyDescent="0.25">
      <c r="A619" s="208">
        <v>138</v>
      </c>
      <c r="B619" s="124" t="s">
        <v>5293</v>
      </c>
      <c r="C619" s="1524" t="s">
        <v>4984</v>
      </c>
      <c r="D619" s="1525" t="s">
        <v>4971</v>
      </c>
      <c r="E619" s="1531">
        <v>20</v>
      </c>
      <c r="F619" s="1560">
        <v>3.64</v>
      </c>
      <c r="G619" s="191">
        <v>1</v>
      </c>
      <c r="H619" s="191">
        <v>240749.6</v>
      </c>
      <c r="I619" s="191"/>
      <c r="J619" s="191">
        <v>12037.480000000001</v>
      </c>
      <c r="K619" s="227">
        <f t="shared" si="122"/>
        <v>252787.08000000002</v>
      </c>
      <c r="L619" s="227">
        <v>3.64</v>
      </c>
      <c r="M619" s="191">
        <v>1</v>
      </c>
      <c r="N619" s="191">
        <v>240749.6</v>
      </c>
      <c r="O619" s="191"/>
      <c r="P619" s="191">
        <v>12037.480000000001</v>
      </c>
      <c r="Q619" s="227">
        <f t="shared" si="123"/>
        <v>252787.08000000002</v>
      </c>
      <c r="R619" s="227">
        <f t="shared" si="121"/>
        <v>0</v>
      </c>
      <c r="S619" s="227">
        <f t="shared" si="121"/>
        <v>0</v>
      </c>
      <c r="T619" s="227">
        <f t="shared" si="121"/>
        <v>0</v>
      </c>
      <c r="U619" s="227">
        <f t="shared" si="120"/>
        <v>0</v>
      </c>
      <c r="V619" s="227">
        <f t="shared" si="124"/>
        <v>0</v>
      </c>
      <c r="W619" s="1561">
        <v>21</v>
      </c>
      <c r="X619" s="1560">
        <v>3.64</v>
      </c>
      <c r="Y619" s="191">
        <v>1</v>
      </c>
      <c r="Z619" s="191">
        <v>240749.6</v>
      </c>
      <c r="AA619" s="191"/>
      <c r="AB619" s="191">
        <v>12037.480000000001</v>
      </c>
      <c r="AC619" s="227">
        <f t="shared" si="125"/>
        <v>252787.08000000002</v>
      </c>
      <c r="AD619" s="1561">
        <v>22</v>
      </c>
      <c r="AE619" s="1560">
        <v>3.64</v>
      </c>
      <c r="AF619" s="191">
        <v>1</v>
      </c>
      <c r="AG619" s="191">
        <v>240749.6</v>
      </c>
      <c r="AH619" s="191"/>
      <c r="AI619" s="191">
        <v>12037.480000000001</v>
      </c>
      <c r="AJ619" s="227">
        <f t="shared" si="126"/>
        <v>252787.08000000002</v>
      </c>
    </row>
    <row r="620" spans="1:36" ht="17.25" x14ac:dyDescent="0.25">
      <c r="A620" s="208">
        <v>139</v>
      </c>
      <c r="B620" s="124" t="s">
        <v>5294</v>
      </c>
      <c r="C620" s="1524" t="s">
        <v>4984</v>
      </c>
      <c r="D620" s="1525" t="s">
        <v>4971</v>
      </c>
      <c r="E620" s="1531">
        <v>21</v>
      </c>
      <c r="F620" s="1560">
        <v>3.64</v>
      </c>
      <c r="G620" s="191">
        <v>1</v>
      </c>
      <c r="H620" s="191">
        <v>240749.6</v>
      </c>
      <c r="I620" s="191"/>
      <c r="J620" s="191">
        <v>12037.480000000001</v>
      </c>
      <c r="K620" s="227">
        <f t="shared" si="122"/>
        <v>252787.08000000002</v>
      </c>
      <c r="L620" s="227">
        <v>3.64</v>
      </c>
      <c r="M620" s="191">
        <v>1</v>
      </c>
      <c r="N620" s="191">
        <v>240749.6</v>
      </c>
      <c r="O620" s="191"/>
      <c r="P620" s="191">
        <v>12037.480000000001</v>
      </c>
      <c r="Q620" s="227">
        <f t="shared" si="123"/>
        <v>252787.08000000002</v>
      </c>
      <c r="R620" s="227">
        <f t="shared" si="121"/>
        <v>0</v>
      </c>
      <c r="S620" s="227">
        <f t="shared" si="121"/>
        <v>0</v>
      </c>
      <c r="T620" s="227">
        <f t="shared" si="121"/>
        <v>0</v>
      </c>
      <c r="U620" s="227">
        <f t="shared" si="120"/>
        <v>0</v>
      </c>
      <c r="V620" s="227">
        <f t="shared" si="124"/>
        <v>0</v>
      </c>
      <c r="W620" s="1561">
        <v>22</v>
      </c>
      <c r="X620" s="1560">
        <v>3.64</v>
      </c>
      <c r="Y620" s="191">
        <v>1</v>
      </c>
      <c r="Z620" s="191">
        <v>240749.6</v>
      </c>
      <c r="AA620" s="191"/>
      <c r="AB620" s="191">
        <v>12037.480000000001</v>
      </c>
      <c r="AC620" s="227">
        <f t="shared" si="125"/>
        <v>252787.08000000002</v>
      </c>
      <c r="AD620" s="1561">
        <v>23</v>
      </c>
      <c r="AE620" s="1560">
        <v>3.64</v>
      </c>
      <c r="AF620" s="191">
        <v>1</v>
      </c>
      <c r="AG620" s="191">
        <v>240749.6</v>
      </c>
      <c r="AH620" s="191"/>
      <c r="AI620" s="191">
        <v>12037.480000000001</v>
      </c>
      <c r="AJ620" s="227">
        <f t="shared" si="126"/>
        <v>252787.08000000002</v>
      </c>
    </row>
    <row r="621" spans="1:36" ht="17.25" x14ac:dyDescent="0.25">
      <c r="A621" s="208">
        <v>140</v>
      </c>
      <c r="B621" s="124" t="s">
        <v>5295</v>
      </c>
      <c r="C621" s="1524" t="s">
        <v>4984</v>
      </c>
      <c r="D621" s="1525" t="s">
        <v>4971</v>
      </c>
      <c r="E621" s="1531">
        <v>6</v>
      </c>
      <c r="F621" s="1560">
        <v>3.11</v>
      </c>
      <c r="G621" s="191">
        <v>1</v>
      </c>
      <c r="H621" s="191">
        <v>205695.4</v>
      </c>
      <c r="I621" s="191"/>
      <c r="J621" s="191"/>
      <c r="K621" s="227">
        <f t="shared" si="122"/>
        <v>205695.4</v>
      </c>
      <c r="L621" s="227">
        <v>3.02</v>
      </c>
      <c r="M621" s="191">
        <v>1</v>
      </c>
      <c r="N621" s="191">
        <v>199742.8</v>
      </c>
      <c r="O621" s="191"/>
      <c r="P621" s="191"/>
      <c r="Q621" s="227">
        <f t="shared" si="123"/>
        <v>199742.8</v>
      </c>
      <c r="R621" s="227">
        <f t="shared" si="121"/>
        <v>0</v>
      </c>
      <c r="S621" s="227">
        <f t="shared" si="121"/>
        <v>5952.6000000000058</v>
      </c>
      <c r="T621" s="227">
        <f t="shared" si="121"/>
        <v>0</v>
      </c>
      <c r="U621" s="227">
        <f t="shared" si="120"/>
        <v>0</v>
      </c>
      <c r="V621" s="227">
        <f t="shared" si="124"/>
        <v>5952.6000000000058</v>
      </c>
      <c r="W621" s="1561">
        <v>7</v>
      </c>
      <c r="X621" s="1560">
        <v>3.11</v>
      </c>
      <c r="Y621" s="191">
        <v>1</v>
      </c>
      <c r="Z621" s="191">
        <v>205695.4</v>
      </c>
      <c r="AA621" s="191"/>
      <c r="AB621" s="191"/>
      <c r="AC621" s="227">
        <f t="shared" si="125"/>
        <v>205695.4</v>
      </c>
      <c r="AD621" s="1561">
        <v>8</v>
      </c>
      <c r="AE621" s="1560">
        <v>3.21</v>
      </c>
      <c r="AF621" s="191">
        <v>1</v>
      </c>
      <c r="AG621" s="191">
        <v>212309.4</v>
      </c>
      <c r="AH621" s="191"/>
      <c r="AI621" s="191"/>
      <c r="AJ621" s="227">
        <f t="shared" si="126"/>
        <v>212309.4</v>
      </c>
    </row>
    <row r="622" spans="1:36" ht="17.25" x14ac:dyDescent="0.25">
      <c r="A622" s="208">
        <v>141</v>
      </c>
      <c r="B622" s="124" t="s">
        <v>5296</v>
      </c>
      <c r="C622" s="1524" t="s">
        <v>4984</v>
      </c>
      <c r="D622" s="1525" t="s">
        <v>4971</v>
      </c>
      <c r="E622" s="1531">
        <v>9</v>
      </c>
      <c r="F622" s="1560">
        <v>3.21</v>
      </c>
      <c r="G622" s="191">
        <v>1</v>
      </c>
      <c r="H622" s="191">
        <v>212309.4</v>
      </c>
      <c r="I622" s="191"/>
      <c r="J622" s="191"/>
      <c r="K622" s="227">
        <f t="shared" si="122"/>
        <v>212309.4</v>
      </c>
      <c r="L622" s="227">
        <v>3.21</v>
      </c>
      <c r="M622" s="191">
        <v>1</v>
      </c>
      <c r="N622" s="191">
        <v>212309.4</v>
      </c>
      <c r="O622" s="191"/>
      <c r="P622" s="191"/>
      <c r="Q622" s="227">
        <f t="shared" si="123"/>
        <v>212309.4</v>
      </c>
      <c r="R622" s="227">
        <f t="shared" si="121"/>
        <v>0</v>
      </c>
      <c r="S622" s="227">
        <f t="shared" si="121"/>
        <v>0</v>
      </c>
      <c r="T622" s="227">
        <f t="shared" si="121"/>
        <v>0</v>
      </c>
      <c r="U622" s="227">
        <f t="shared" si="120"/>
        <v>0</v>
      </c>
      <c r="V622" s="227">
        <f t="shared" si="124"/>
        <v>0</v>
      </c>
      <c r="W622" s="1561">
        <v>10</v>
      </c>
      <c r="X622" s="1560">
        <v>3.31</v>
      </c>
      <c r="Y622" s="191">
        <v>1</v>
      </c>
      <c r="Z622" s="191">
        <v>218923.4</v>
      </c>
      <c r="AA622" s="191"/>
      <c r="AB622" s="191"/>
      <c r="AC622" s="227">
        <f t="shared" si="125"/>
        <v>218923.4</v>
      </c>
      <c r="AD622" s="1561">
        <v>11</v>
      </c>
      <c r="AE622" s="1560">
        <v>3.31</v>
      </c>
      <c r="AF622" s="191">
        <v>1</v>
      </c>
      <c r="AG622" s="191">
        <v>218923.4</v>
      </c>
      <c r="AH622" s="191"/>
      <c r="AI622" s="191"/>
      <c r="AJ622" s="227">
        <f t="shared" si="126"/>
        <v>218923.4</v>
      </c>
    </row>
    <row r="623" spans="1:36" ht="17.25" x14ac:dyDescent="0.25">
      <c r="A623" s="208">
        <v>142</v>
      </c>
      <c r="B623" s="124" t="s">
        <v>5297</v>
      </c>
      <c r="C623" s="1524" t="s">
        <v>4984</v>
      </c>
      <c r="D623" s="1525" t="s">
        <v>4971</v>
      </c>
      <c r="E623" s="1531">
        <v>20</v>
      </c>
      <c r="F623" s="1560">
        <v>3.64</v>
      </c>
      <c r="G623" s="191">
        <v>1</v>
      </c>
      <c r="H623" s="191">
        <v>240749.6</v>
      </c>
      <c r="I623" s="191"/>
      <c r="J623" s="191">
        <v>12037.480000000001</v>
      </c>
      <c r="K623" s="227">
        <f t="shared" si="122"/>
        <v>252787.08000000002</v>
      </c>
      <c r="L623" s="227">
        <v>3.64</v>
      </c>
      <c r="M623" s="191">
        <v>1</v>
      </c>
      <c r="N623" s="191">
        <v>240749.6</v>
      </c>
      <c r="O623" s="191"/>
      <c r="P623" s="191">
        <v>12037.480000000001</v>
      </c>
      <c r="Q623" s="227">
        <f t="shared" si="123"/>
        <v>252787.08000000002</v>
      </c>
      <c r="R623" s="227">
        <f t="shared" si="121"/>
        <v>0</v>
      </c>
      <c r="S623" s="227">
        <f t="shared" si="121"/>
        <v>0</v>
      </c>
      <c r="T623" s="227">
        <f t="shared" si="121"/>
        <v>0</v>
      </c>
      <c r="U623" s="227">
        <f t="shared" si="120"/>
        <v>0</v>
      </c>
      <c r="V623" s="227">
        <f t="shared" si="124"/>
        <v>0</v>
      </c>
      <c r="W623" s="1561">
        <v>21</v>
      </c>
      <c r="X623" s="1560">
        <v>3.64</v>
      </c>
      <c r="Y623" s="191">
        <v>1</v>
      </c>
      <c r="Z623" s="191">
        <v>240749.6</v>
      </c>
      <c r="AA623" s="191"/>
      <c r="AB623" s="191">
        <v>12037.480000000001</v>
      </c>
      <c r="AC623" s="227">
        <f t="shared" si="125"/>
        <v>252787.08000000002</v>
      </c>
      <c r="AD623" s="1561">
        <v>22</v>
      </c>
      <c r="AE623" s="1560">
        <v>3.64</v>
      </c>
      <c r="AF623" s="191">
        <v>1</v>
      </c>
      <c r="AG623" s="191">
        <v>240749.6</v>
      </c>
      <c r="AH623" s="191"/>
      <c r="AI623" s="191">
        <v>12037.480000000001</v>
      </c>
      <c r="AJ623" s="227">
        <f t="shared" si="126"/>
        <v>252787.08000000002</v>
      </c>
    </row>
    <row r="624" spans="1:36" ht="17.25" x14ac:dyDescent="0.25">
      <c r="A624" s="208">
        <v>143</v>
      </c>
      <c r="B624" s="124" t="s">
        <v>5298</v>
      </c>
      <c r="C624" s="1524" t="s">
        <v>4984</v>
      </c>
      <c r="D624" s="1525" t="s">
        <v>4971</v>
      </c>
      <c r="E624" s="1531">
        <v>14</v>
      </c>
      <c r="F624" s="1560">
        <v>3.42</v>
      </c>
      <c r="G624" s="191">
        <v>1</v>
      </c>
      <c r="H624" s="191">
        <v>226198.8</v>
      </c>
      <c r="I624" s="191"/>
      <c r="J624" s="191"/>
      <c r="K624" s="227">
        <f t="shared" si="122"/>
        <v>226198.8</v>
      </c>
      <c r="L624" s="227">
        <v>3.42</v>
      </c>
      <c r="M624" s="191">
        <v>1</v>
      </c>
      <c r="N624" s="191">
        <v>226198.8</v>
      </c>
      <c r="O624" s="191"/>
      <c r="P624" s="191"/>
      <c r="Q624" s="227">
        <f t="shared" si="123"/>
        <v>226198.8</v>
      </c>
      <c r="R624" s="227">
        <f t="shared" si="121"/>
        <v>0</v>
      </c>
      <c r="S624" s="227">
        <f t="shared" si="121"/>
        <v>0</v>
      </c>
      <c r="T624" s="227">
        <f t="shared" si="121"/>
        <v>0</v>
      </c>
      <c r="U624" s="227">
        <f t="shared" si="120"/>
        <v>0</v>
      </c>
      <c r="V624" s="227">
        <f t="shared" si="124"/>
        <v>0</v>
      </c>
      <c r="W624" s="1561">
        <v>15</v>
      </c>
      <c r="X624" s="1560">
        <v>3.42</v>
      </c>
      <c r="Y624" s="191">
        <v>1</v>
      </c>
      <c r="Z624" s="191">
        <v>226198.8</v>
      </c>
      <c r="AA624" s="191"/>
      <c r="AB624" s="191"/>
      <c r="AC624" s="227">
        <f t="shared" si="125"/>
        <v>226198.8</v>
      </c>
      <c r="AD624" s="1561">
        <v>16</v>
      </c>
      <c r="AE624" s="1560">
        <v>3.53</v>
      </c>
      <c r="AF624" s="191">
        <v>1</v>
      </c>
      <c r="AG624" s="191">
        <v>233474.19999999998</v>
      </c>
      <c r="AH624" s="191"/>
      <c r="AI624" s="191"/>
      <c r="AJ624" s="227">
        <f t="shared" si="126"/>
        <v>233474.19999999998</v>
      </c>
    </row>
    <row r="625" spans="1:36" ht="17.25" x14ac:dyDescent="0.25">
      <c r="A625" s="208">
        <v>144</v>
      </c>
      <c r="B625" s="124" t="s">
        <v>5299</v>
      </c>
      <c r="C625" s="1524" t="s">
        <v>4984</v>
      </c>
      <c r="D625" s="1525" t="s">
        <v>4971</v>
      </c>
      <c r="E625" s="1531">
        <v>14</v>
      </c>
      <c r="F625" s="1560">
        <v>3.42</v>
      </c>
      <c r="G625" s="191">
        <v>1</v>
      </c>
      <c r="H625" s="191">
        <v>226198.8</v>
      </c>
      <c r="I625" s="191"/>
      <c r="J625" s="191"/>
      <c r="K625" s="227">
        <f t="shared" si="122"/>
        <v>226198.8</v>
      </c>
      <c r="L625" s="227">
        <v>3.42</v>
      </c>
      <c r="M625" s="191">
        <v>1</v>
      </c>
      <c r="N625" s="191">
        <v>226198.8</v>
      </c>
      <c r="O625" s="191"/>
      <c r="P625" s="191"/>
      <c r="Q625" s="227">
        <f t="shared" si="123"/>
        <v>226198.8</v>
      </c>
      <c r="R625" s="227">
        <f t="shared" si="121"/>
        <v>0</v>
      </c>
      <c r="S625" s="227">
        <f t="shared" si="121"/>
        <v>0</v>
      </c>
      <c r="T625" s="227">
        <f t="shared" si="121"/>
        <v>0</v>
      </c>
      <c r="U625" s="227">
        <f t="shared" si="120"/>
        <v>0</v>
      </c>
      <c r="V625" s="227">
        <f t="shared" si="124"/>
        <v>0</v>
      </c>
      <c r="W625" s="1561">
        <v>15</v>
      </c>
      <c r="X625" s="1560">
        <v>3.42</v>
      </c>
      <c r="Y625" s="191">
        <v>1</v>
      </c>
      <c r="Z625" s="191">
        <v>226198.8</v>
      </c>
      <c r="AA625" s="191"/>
      <c r="AB625" s="191"/>
      <c r="AC625" s="227">
        <f t="shared" si="125"/>
        <v>226198.8</v>
      </c>
      <c r="AD625" s="1561">
        <v>16</v>
      </c>
      <c r="AE625" s="1560">
        <v>3.53</v>
      </c>
      <c r="AF625" s="191">
        <v>1</v>
      </c>
      <c r="AG625" s="191">
        <v>233474.19999999998</v>
      </c>
      <c r="AH625" s="191"/>
      <c r="AI625" s="191"/>
      <c r="AJ625" s="227">
        <f t="shared" si="126"/>
        <v>233474.19999999998</v>
      </c>
    </row>
    <row r="626" spans="1:36" ht="17.25" x14ac:dyDescent="0.25">
      <c r="A626" s="208">
        <v>145</v>
      </c>
      <c r="B626" s="124" t="s">
        <v>5300</v>
      </c>
      <c r="C626" s="1524" t="s">
        <v>4984</v>
      </c>
      <c r="D626" s="1525" t="s">
        <v>4971</v>
      </c>
      <c r="E626" s="1531">
        <v>1</v>
      </c>
      <c r="F626" s="1560">
        <v>2.75</v>
      </c>
      <c r="G626" s="191">
        <v>1</v>
      </c>
      <c r="H626" s="191">
        <v>181885</v>
      </c>
      <c r="I626" s="191"/>
      <c r="J626" s="191"/>
      <c r="K626" s="227">
        <f t="shared" si="122"/>
        <v>181885</v>
      </c>
      <c r="L626" s="227">
        <v>2.66</v>
      </c>
      <c r="M626" s="191">
        <v>1</v>
      </c>
      <c r="N626" s="191">
        <v>175932.40000000002</v>
      </c>
      <c r="O626" s="191"/>
      <c r="P626" s="191"/>
      <c r="Q626" s="227">
        <f t="shared" si="123"/>
        <v>175932.40000000002</v>
      </c>
      <c r="R626" s="227">
        <f t="shared" si="121"/>
        <v>0</v>
      </c>
      <c r="S626" s="227">
        <f t="shared" si="121"/>
        <v>5952.5999999999767</v>
      </c>
      <c r="T626" s="227">
        <f t="shared" si="121"/>
        <v>0</v>
      </c>
      <c r="U626" s="227">
        <f t="shared" si="120"/>
        <v>0</v>
      </c>
      <c r="V626" s="227">
        <f t="shared" si="124"/>
        <v>5952.5999999999767</v>
      </c>
      <c r="W626" s="1561">
        <v>2</v>
      </c>
      <c r="X626" s="1560">
        <v>2.83</v>
      </c>
      <c r="Y626" s="191">
        <v>1</v>
      </c>
      <c r="Z626" s="191">
        <v>187176.2</v>
      </c>
      <c r="AA626" s="191"/>
      <c r="AB626" s="191"/>
      <c r="AC626" s="227">
        <f t="shared" si="125"/>
        <v>187176.2</v>
      </c>
      <c r="AD626" s="1561">
        <v>3</v>
      </c>
      <c r="AE626" s="1560">
        <v>2.92</v>
      </c>
      <c r="AF626" s="191">
        <v>1</v>
      </c>
      <c r="AG626" s="191">
        <v>193128.8</v>
      </c>
      <c r="AH626" s="191"/>
      <c r="AI626" s="191"/>
      <c r="AJ626" s="227">
        <f t="shared" si="126"/>
        <v>193128.8</v>
      </c>
    </row>
    <row r="627" spans="1:36" ht="17.25" x14ac:dyDescent="0.25">
      <c r="A627" s="208">
        <v>146</v>
      </c>
      <c r="B627" s="124" t="s">
        <v>5222</v>
      </c>
      <c r="C627" s="1524" t="s">
        <v>4984</v>
      </c>
      <c r="D627" s="1525" t="s">
        <v>4971</v>
      </c>
      <c r="E627" s="1531">
        <v>14</v>
      </c>
      <c r="F627" s="1560">
        <v>3.42</v>
      </c>
      <c r="G627" s="191">
        <v>1</v>
      </c>
      <c r="H627" s="191">
        <v>226198.8</v>
      </c>
      <c r="I627" s="191"/>
      <c r="J627" s="191"/>
      <c r="K627" s="227">
        <f t="shared" si="122"/>
        <v>226198.8</v>
      </c>
      <c r="L627" s="227">
        <v>3.42</v>
      </c>
      <c r="M627" s="191">
        <v>1</v>
      </c>
      <c r="N627" s="191">
        <v>226198.8</v>
      </c>
      <c r="O627" s="191"/>
      <c r="P627" s="191"/>
      <c r="Q627" s="227">
        <f t="shared" si="123"/>
        <v>226198.8</v>
      </c>
      <c r="R627" s="227">
        <f t="shared" si="121"/>
        <v>0</v>
      </c>
      <c r="S627" s="227">
        <f t="shared" si="121"/>
        <v>0</v>
      </c>
      <c r="T627" s="227">
        <f t="shared" si="121"/>
        <v>0</v>
      </c>
      <c r="U627" s="227">
        <f t="shared" si="120"/>
        <v>0</v>
      </c>
      <c r="V627" s="227">
        <f t="shared" si="124"/>
        <v>0</v>
      </c>
      <c r="W627" s="1561">
        <v>15</v>
      </c>
      <c r="X627" s="1560">
        <v>3.42</v>
      </c>
      <c r="Y627" s="191">
        <v>1</v>
      </c>
      <c r="Z627" s="191">
        <v>226198.8</v>
      </c>
      <c r="AA627" s="191"/>
      <c r="AB627" s="191"/>
      <c r="AC627" s="227">
        <f t="shared" si="125"/>
        <v>226198.8</v>
      </c>
      <c r="AD627" s="1561">
        <v>16</v>
      </c>
      <c r="AE627" s="1560">
        <v>3.53</v>
      </c>
      <c r="AF627" s="191">
        <v>1</v>
      </c>
      <c r="AG627" s="191">
        <v>233474.19999999998</v>
      </c>
      <c r="AH627" s="191"/>
      <c r="AI627" s="191"/>
      <c r="AJ627" s="227">
        <f t="shared" si="126"/>
        <v>233474.19999999998</v>
      </c>
    </row>
    <row r="628" spans="1:36" ht="17.25" x14ac:dyDescent="0.25">
      <c r="A628" s="208">
        <v>147</v>
      </c>
      <c r="B628" s="124" t="s">
        <v>5301</v>
      </c>
      <c r="C628" s="1524" t="s">
        <v>4984</v>
      </c>
      <c r="D628" s="1525" t="s">
        <v>4971</v>
      </c>
      <c r="E628" s="1531">
        <v>2</v>
      </c>
      <c r="F628" s="1560">
        <v>2.83</v>
      </c>
      <c r="G628" s="191">
        <v>1</v>
      </c>
      <c r="H628" s="191">
        <v>187176.2</v>
      </c>
      <c r="I628" s="191"/>
      <c r="J628" s="191"/>
      <c r="K628" s="227">
        <f t="shared" si="122"/>
        <v>187176.2</v>
      </c>
      <c r="L628" s="227">
        <v>2.75</v>
      </c>
      <c r="M628" s="191">
        <v>1</v>
      </c>
      <c r="N628" s="191">
        <v>181885</v>
      </c>
      <c r="O628" s="191"/>
      <c r="P628" s="191"/>
      <c r="Q628" s="227">
        <f t="shared" si="123"/>
        <v>181885</v>
      </c>
      <c r="R628" s="227">
        <f t="shared" si="121"/>
        <v>0</v>
      </c>
      <c r="S628" s="227">
        <f t="shared" si="121"/>
        <v>5291.2000000000116</v>
      </c>
      <c r="T628" s="227">
        <f t="shared" si="121"/>
        <v>0</v>
      </c>
      <c r="U628" s="227">
        <f t="shared" si="120"/>
        <v>0</v>
      </c>
      <c r="V628" s="227">
        <f t="shared" si="124"/>
        <v>5291.2000000000116</v>
      </c>
      <c r="W628" s="1561">
        <v>3</v>
      </c>
      <c r="X628" s="1560">
        <v>2.92</v>
      </c>
      <c r="Y628" s="191">
        <v>1</v>
      </c>
      <c r="Z628" s="191">
        <v>193128.8</v>
      </c>
      <c r="AA628" s="191"/>
      <c r="AB628" s="191"/>
      <c r="AC628" s="227">
        <f t="shared" si="125"/>
        <v>193128.8</v>
      </c>
      <c r="AD628" s="1561">
        <v>4</v>
      </c>
      <c r="AE628" s="1560">
        <v>3.02</v>
      </c>
      <c r="AF628" s="191">
        <v>1</v>
      </c>
      <c r="AG628" s="191">
        <v>199742.8</v>
      </c>
      <c r="AH628" s="191"/>
      <c r="AI628" s="191"/>
      <c r="AJ628" s="227">
        <f t="shared" si="126"/>
        <v>199742.8</v>
      </c>
    </row>
    <row r="629" spans="1:36" ht="17.25" x14ac:dyDescent="0.25">
      <c r="A629" s="208">
        <v>148</v>
      </c>
      <c r="B629" s="124" t="s">
        <v>5302</v>
      </c>
      <c r="C629" s="1524" t="s">
        <v>4984</v>
      </c>
      <c r="D629" s="1525" t="s">
        <v>4971</v>
      </c>
      <c r="E629" s="1531">
        <v>14</v>
      </c>
      <c r="F629" s="1560">
        <v>3.42</v>
      </c>
      <c r="G629" s="191">
        <v>1</v>
      </c>
      <c r="H629" s="191">
        <v>226198.8</v>
      </c>
      <c r="I629" s="191"/>
      <c r="J629" s="191"/>
      <c r="K629" s="227">
        <f t="shared" si="122"/>
        <v>226198.8</v>
      </c>
      <c r="L629" s="227">
        <v>3.42</v>
      </c>
      <c r="M629" s="191">
        <v>1</v>
      </c>
      <c r="N629" s="191">
        <v>226198.8</v>
      </c>
      <c r="O629" s="191"/>
      <c r="P629" s="191"/>
      <c r="Q629" s="227">
        <f t="shared" si="123"/>
        <v>226198.8</v>
      </c>
      <c r="R629" s="227">
        <f t="shared" si="121"/>
        <v>0</v>
      </c>
      <c r="S629" s="227">
        <f t="shared" si="121"/>
        <v>0</v>
      </c>
      <c r="T629" s="227">
        <f t="shared" si="121"/>
        <v>0</v>
      </c>
      <c r="U629" s="227">
        <f t="shared" si="120"/>
        <v>0</v>
      </c>
      <c r="V629" s="227">
        <f t="shared" si="124"/>
        <v>0</v>
      </c>
      <c r="W629" s="1561">
        <v>15</v>
      </c>
      <c r="X629" s="1560">
        <v>3.42</v>
      </c>
      <c r="Y629" s="191">
        <v>1</v>
      </c>
      <c r="Z629" s="191">
        <v>226198.8</v>
      </c>
      <c r="AA629" s="191"/>
      <c r="AB629" s="191"/>
      <c r="AC629" s="227">
        <f t="shared" si="125"/>
        <v>226198.8</v>
      </c>
      <c r="AD629" s="1561">
        <v>16</v>
      </c>
      <c r="AE629" s="1560">
        <v>3.53</v>
      </c>
      <c r="AF629" s="191">
        <v>1</v>
      </c>
      <c r="AG629" s="191">
        <v>233474.19999999998</v>
      </c>
      <c r="AH629" s="191"/>
      <c r="AI629" s="191"/>
      <c r="AJ629" s="227">
        <f t="shared" si="126"/>
        <v>233474.19999999998</v>
      </c>
    </row>
    <row r="630" spans="1:36" ht="17.25" x14ac:dyDescent="0.25">
      <c r="A630" s="208">
        <v>149</v>
      </c>
      <c r="B630" s="124" t="s">
        <v>5303</v>
      </c>
      <c r="C630" s="1524" t="s">
        <v>4984</v>
      </c>
      <c r="D630" s="1525" t="s">
        <v>4971</v>
      </c>
      <c r="E630" s="1531">
        <v>9</v>
      </c>
      <c r="F630" s="1560">
        <v>3.21</v>
      </c>
      <c r="G630" s="191">
        <v>1</v>
      </c>
      <c r="H630" s="191">
        <v>212309.4</v>
      </c>
      <c r="I630" s="191"/>
      <c r="J630" s="191"/>
      <c r="K630" s="227">
        <f t="shared" si="122"/>
        <v>212309.4</v>
      </c>
      <c r="L630" s="227">
        <v>3.21</v>
      </c>
      <c r="M630" s="191">
        <v>1</v>
      </c>
      <c r="N630" s="191">
        <v>212309.4</v>
      </c>
      <c r="O630" s="191"/>
      <c r="P630" s="191"/>
      <c r="Q630" s="227">
        <f t="shared" si="123"/>
        <v>212309.4</v>
      </c>
      <c r="R630" s="227">
        <f t="shared" si="121"/>
        <v>0</v>
      </c>
      <c r="S630" s="227">
        <f t="shared" si="121"/>
        <v>0</v>
      </c>
      <c r="T630" s="227">
        <f t="shared" si="121"/>
        <v>0</v>
      </c>
      <c r="U630" s="227">
        <f t="shared" si="120"/>
        <v>0</v>
      </c>
      <c r="V630" s="227">
        <f t="shared" si="124"/>
        <v>0</v>
      </c>
      <c r="W630" s="1561">
        <v>10</v>
      </c>
      <c r="X630" s="1560">
        <v>3.31</v>
      </c>
      <c r="Y630" s="191">
        <v>1</v>
      </c>
      <c r="Z630" s="191">
        <v>218923.4</v>
      </c>
      <c r="AA630" s="191"/>
      <c r="AB630" s="191"/>
      <c r="AC630" s="227">
        <f t="shared" si="125"/>
        <v>218923.4</v>
      </c>
      <c r="AD630" s="1561">
        <v>11</v>
      </c>
      <c r="AE630" s="1560">
        <v>3.31</v>
      </c>
      <c r="AF630" s="191">
        <v>1</v>
      </c>
      <c r="AG630" s="191">
        <v>218923.4</v>
      </c>
      <c r="AH630" s="191"/>
      <c r="AI630" s="191"/>
      <c r="AJ630" s="227">
        <f t="shared" si="126"/>
        <v>218923.4</v>
      </c>
    </row>
    <row r="631" spans="1:36" ht="17.25" x14ac:dyDescent="0.25">
      <c r="A631" s="208">
        <v>150</v>
      </c>
      <c r="B631" s="124" t="s">
        <v>5304</v>
      </c>
      <c r="C631" s="1524" t="s">
        <v>4984</v>
      </c>
      <c r="D631" s="1525" t="s">
        <v>4971</v>
      </c>
      <c r="E631" s="1531">
        <v>20</v>
      </c>
      <c r="F631" s="1560">
        <v>3.64</v>
      </c>
      <c r="G631" s="191">
        <v>1</v>
      </c>
      <c r="H631" s="191">
        <v>240749.6</v>
      </c>
      <c r="I631" s="191"/>
      <c r="J631" s="191"/>
      <c r="K631" s="227">
        <f t="shared" si="122"/>
        <v>240749.6</v>
      </c>
      <c r="L631" s="227">
        <v>3.64</v>
      </c>
      <c r="M631" s="191">
        <v>1</v>
      </c>
      <c r="N631" s="191">
        <v>240749.6</v>
      </c>
      <c r="O631" s="191"/>
      <c r="P631" s="191"/>
      <c r="Q631" s="227">
        <f t="shared" si="123"/>
        <v>240749.6</v>
      </c>
      <c r="R631" s="227">
        <f t="shared" si="121"/>
        <v>0</v>
      </c>
      <c r="S631" s="227">
        <f t="shared" si="121"/>
        <v>0</v>
      </c>
      <c r="T631" s="227">
        <f t="shared" si="121"/>
        <v>0</v>
      </c>
      <c r="U631" s="227">
        <f t="shared" si="120"/>
        <v>0</v>
      </c>
      <c r="V631" s="227">
        <f t="shared" si="124"/>
        <v>0</v>
      </c>
      <c r="W631" s="1561">
        <v>21</v>
      </c>
      <c r="X631" s="1560">
        <v>3.64</v>
      </c>
      <c r="Y631" s="191">
        <v>1</v>
      </c>
      <c r="Z631" s="191">
        <v>240749.6</v>
      </c>
      <c r="AA631" s="191"/>
      <c r="AB631" s="191"/>
      <c r="AC631" s="227">
        <f t="shared" si="125"/>
        <v>240749.6</v>
      </c>
      <c r="AD631" s="1561">
        <v>22</v>
      </c>
      <c r="AE631" s="1560">
        <v>3.64</v>
      </c>
      <c r="AF631" s="191">
        <v>1</v>
      </c>
      <c r="AG631" s="191">
        <v>240749.6</v>
      </c>
      <c r="AH631" s="191"/>
      <c r="AI631" s="191"/>
      <c r="AJ631" s="227">
        <f t="shared" si="126"/>
        <v>240749.6</v>
      </c>
    </row>
    <row r="632" spans="1:36" ht="17.25" x14ac:dyDescent="0.25">
      <c r="A632" s="208">
        <v>151</v>
      </c>
      <c r="B632" s="124" t="s">
        <v>5305</v>
      </c>
      <c r="C632" s="1524" t="s">
        <v>4984</v>
      </c>
      <c r="D632" s="1525" t="s">
        <v>4971</v>
      </c>
      <c r="E632" s="1531">
        <v>9</v>
      </c>
      <c r="F632" s="1560">
        <v>3.21</v>
      </c>
      <c r="G632" s="191">
        <v>1</v>
      </c>
      <c r="H632" s="191">
        <v>212309.4</v>
      </c>
      <c r="I632" s="191"/>
      <c r="J632" s="191">
        <v>10284.799999999999</v>
      </c>
      <c r="K632" s="227">
        <f t="shared" si="122"/>
        <v>222594.19999999998</v>
      </c>
      <c r="L632" s="227">
        <v>3.21</v>
      </c>
      <c r="M632" s="191">
        <v>1</v>
      </c>
      <c r="N632" s="191">
        <v>212309.4</v>
      </c>
      <c r="O632" s="191"/>
      <c r="P632" s="191">
        <v>10284.799999999999</v>
      </c>
      <c r="Q632" s="227">
        <f t="shared" si="123"/>
        <v>222594.19999999998</v>
      </c>
      <c r="R632" s="227">
        <f t="shared" si="121"/>
        <v>0</v>
      </c>
      <c r="S632" s="227">
        <f t="shared" si="121"/>
        <v>0</v>
      </c>
      <c r="T632" s="227">
        <f t="shared" si="121"/>
        <v>0</v>
      </c>
      <c r="U632" s="227">
        <f t="shared" si="120"/>
        <v>0</v>
      </c>
      <c r="V632" s="227">
        <f t="shared" si="124"/>
        <v>0</v>
      </c>
      <c r="W632" s="1561">
        <v>10</v>
      </c>
      <c r="X632" s="1560">
        <v>3.31</v>
      </c>
      <c r="Y632" s="191">
        <v>1</v>
      </c>
      <c r="Z632" s="191">
        <v>218923.4</v>
      </c>
      <c r="AA632" s="191"/>
      <c r="AB632" s="191">
        <v>10284.799999999999</v>
      </c>
      <c r="AC632" s="227">
        <f t="shared" si="125"/>
        <v>229208.19999999998</v>
      </c>
      <c r="AD632" s="1561">
        <v>11</v>
      </c>
      <c r="AE632" s="1560">
        <v>3.31</v>
      </c>
      <c r="AF632" s="191">
        <v>1</v>
      </c>
      <c r="AG632" s="191">
        <v>218923.4</v>
      </c>
      <c r="AH632" s="191"/>
      <c r="AI632" s="191">
        <v>10284.799999999999</v>
      </c>
      <c r="AJ632" s="227">
        <f t="shared" si="126"/>
        <v>229208.19999999998</v>
      </c>
    </row>
    <row r="633" spans="1:36" ht="17.25" x14ac:dyDescent="0.25">
      <c r="A633" s="208">
        <v>152</v>
      </c>
      <c r="B633" s="124" t="s">
        <v>5306</v>
      </c>
      <c r="C633" s="1524" t="s">
        <v>4984</v>
      </c>
      <c r="D633" s="1525" t="s">
        <v>4971</v>
      </c>
      <c r="E633" s="1531">
        <v>7</v>
      </c>
      <c r="F633" s="1560">
        <v>3.11</v>
      </c>
      <c r="G633" s="191">
        <v>1</v>
      </c>
      <c r="H633" s="191">
        <v>205695.4</v>
      </c>
      <c r="I633" s="191"/>
      <c r="J633" s="191"/>
      <c r="K633" s="227">
        <f t="shared" si="122"/>
        <v>205695.4</v>
      </c>
      <c r="L633" s="227">
        <v>3.11</v>
      </c>
      <c r="M633" s="191">
        <v>1</v>
      </c>
      <c r="N633" s="191">
        <v>205695.4</v>
      </c>
      <c r="O633" s="191"/>
      <c r="P633" s="191"/>
      <c r="Q633" s="227">
        <f t="shared" si="123"/>
        <v>205695.4</v>
      </c>
      <c r="R633" s="227">
        <f t="shared" si="121"/>
        <v>0</v>
      </c>
      <c r="S633" s="227">
        <f t="shared" si="121"/>
        <v>0</v>
      </c>
      <c r="T633" s="227">
        <f t="shared" si="121"/>
        <v>0</v>
      </c>
      <c r="U633" s="227">
        <f t="shared" si="120"/>
        <v>0</v>
      </c>
      <c r="V633" s="227">
        <f t="shared" si="124"/>
        <v>0</v>
      </c>
      <c r="W633" s="1561">
        <v>8</v>
      </c>
      <c r="X633" s="1560">
        <v>3.21</v>
      </c>
      <c r="Y633" s="191">
        <v>1</v>
      </c>
      <c r="Z633" s="191">
        <v>212309.4</v>
      </c>
      <c r="AA633" s="191"/>
      <c r="AB633" s="191"/>
      <c r="AC633" s="227">
        <f t="shared" si="125"/>
        <v>212309.4</v>
      </c>
      <c r="AD633" s="1561">
        <v>9</v>
      </c>
      <c r="AE633" s="1560">
        <v>3.21</v>
      </c>
      <c r="AF633" s="191">
        <v>1</v>
      </c>
      <c r="AG633" s="191">
        <v>212309.4</v>
      </c>
      <c r="AH633" s="191"/>
      <c r="AI633" s="191"/>
      <c r="AJ633" s="227">
        <f t="shared" si="126"/>
        <v>212309.4</v>
      </c>
    </row>
    <row r="634" spans="1:36" ht="17.25" x14ac:dyDescent="0.25">
      <c r="A634" s="208">
        <v>153</v>
      </c>
      <c r="B634" s="124" t="s">
        <v>5307</v>
      </c>
      <c r="C634" s="1524" t="s">
        <v>4984</v>
      </c>
      <c r="D634" s="1525" t="s">
        <v>4971</v>
      </c>
      <c r="E634" s="1531">
        <v>10</v>
      </c>
      <c r="F634" s="1560">
        <v>3.31</v>
      </c>
      <c r="G634" s="191">
        <v>1</v>
      </c>
      <c r="H634" s="191">
        <v>218923.4</v>
      </c>
      <c r="I634" s="191"/>
      <c r="J634" s="191"/>
      <c r="K634" s="227">
        <f t="shared" si="122"/>
        <v>218923.4</v>
      </c>
      <c r="L634" s="227">
        <v>3.21</v>
      </c>
      <c r="M634" s="191">
        <v>1</v>
      </c>
      <c r="N634" s="191">
        <v>212309.4</v>
      </c>
      <c r="O634" s="191"/>
      <c r="P634" s="191"/>
      <c r="Q634" s="227">
        <f t="shared" si="123"/>
        <v>212309.4</v>
      </c>
      <c r="R634" s="227">
        <f t="shared" si="121"/>
        <v>0</v>
      </c>
      <c r="S634" s="227">
        <f t="shared" si="121"/>
        <v>6614</v>
      </c>
      <c r="T634" s="227">
        <f t="shared" si="121"/>
        <v>0</v>
      </c>
      <c r="U634" s="227">
        <f t="shared" si="120"/>
        <v>0</v>
      </c>
      <c r="V634" s="227">
        <f t="shared" si="124"/>
        <v>6614</v>
      </c>
      <c r="W634" s="1561">
        <v>11</v>
      </c>
      <c r="X634" s="1560">
        <v>3.31</v>
      </c>
      <c r="Y634" s="191">
        <v>1</v>
      </c>
      <c r="Z634" s="191">
        <v>218923.4</v>
      </c>
      <c r="AA634" s="191"/>
      <c r="AB634" s="191"/>
      <c r="AC634" s="227">
        <f t="shared" si="125"/>
        <v>218923.4</v>
      </c>
      <c r="AD634" s="1561">
        <v>12</v>
      </c>
      <c r="AE634" s="1560">
        <v>3.31</v>
      </c>
      <c r="AF634" s="191">
        <v>1</v>
      </c>
      <c r="AG634" s="191">
        <v>218923.4</v>
      </c>
      <c r="AH634" s="191"/>
      <c r="AI634" s="191"/>
      <c r="AJ634" s="227">
        <f t="shared" si="126"/>
        <v>218923.4</v>
      </c>
    </row>
    <row r="635" spans="1:36" ht="17.25" x14ac:dyDescent="0.25">
      <c r="A635" s="208">
        <v>154</v>
      </c>
      <c r="B635" s="124" t="s">
        <v>5308</v>
      </c>
      <c r="C635" s="1524" t="s">
        <v>4988</v>
      </c>
      <c r="D635" s="1525" t="s">
        <v>4989</v>
      </c>
      <c r="E635" s="1531">
        <v>9</v>
      </c>
      <c r="F635" s="1560">
        <v>2.75</v>
      </c>
      <c r="G635" s="191">
        <v>1</v>
      </c>
      <c r="H635" s="191">
        <v>181885</v>
      </c>
      <c r="I635" s="191"/>
      <c r="J635" s="191"/>
      <c r="K635" s="227">
        <f t="shared" si="122"/>
        <v>181885</v>
      </c>
      <c r="L635" s="227">
        <v>2.75</v>
      </c>
      <c r="M635" s="191">
        <v>1</v>
      </c>
      <c r="N635" s="191">
        <v>181885</v>
      </c>
      <c r="O635" s="191"/>
      <c r="P635" s="191"/>
      <c r="Q635" s="227">
        <f t="shared" si="123"/>
        <v>181885</v>
      </c>
      <c r="R635" s="227">
        <f t="shared" si="121"/>
        <v>0</v>
      </c>
      <c r="S635" s="227">
        <f t="shared" si="121"/>
        <v>0</v>
      </c>
      <c r="T635" s="227">
        <f t="shared" si="121"/>
        <v>0</v>
      </c>
      <c r="U635" s="227">
        <f t="shared" si="120"/>
        <v>0</v>
      </c>
      <c r="V635" s="227">
        <f t="shared" si="124"/>
        <v>0</v>
      </c>
      <c r="W635" s="1561">
        <v>10</v>
      </c>
      <c r="X635" s="1560">
        <v>2.83</v>
      </c>
      <c r="Y635" s="191">
        <v>1</v>
      </c>
      <c r="Z635" s="191">
        <v>187176.2</v>
      </c>
      <c r="AA635" s="191"/>
      <c r="AB635" s="191"/>
      <c r="AC635" s="227">
        <f t="shared" si="125"/>
        <v>187176.2</v>
      </c>
      <c r="AD635" s="1561">
        <v>11</v>
      </c>
      <c r="AE635" s="1560">
        <v>2.83</v>
      </c>
      <c r="AF635" s="191">
        <v>1</v>
      </c>
      <c r="AG635" s="191">
        <v>187176.2</v>
      </c>
      <c r="AH635" s="191"/>
      <c r="AI635" s="191"/>
      <c r="AJ635" s="227">
        <f t="shared" si="126"/>
        <v>187176.2</v>
      </c>
    </row>
    <row r="636" spans="1:36" ht="17.25" x14ac:dyDescent="0.25">
      <c r="A636" s="208">
        <v>155</v>
      </c>
      <c r="B636" s="124" t="s">
        <v>1429</v>
      </c>
      <c r="C636" s="1524" t="s">
        <v>4988</v>
      </c>
      <c r="D636" s="1525" t="s">
        <v>4989</v>
      </c>
      <c r="E636" s="1531">
        <v>1</v>
      </c>
      <c r="F636" s="1560">
        <v>2.35</v>
      </c>
      <c r="G636" s="191">
        <v>1</v>
      </c>
      <c r="H636" s="191">
        <v>155429</v>
      </c>
      <c r="I636" s="191"/>
      <c r="J636" s="191"/>
      <c r="K636" s="227">
        <f t="shared" si="122"/>
        <v>155429</v>
      </c>
      <c r="L636" s="227">
        <v>2.2799999999999998</v>
      </c>
      <c r="M636" s="191">
        <v>1</v>
      </c>
      <c r="N636" s="191">
        <v>150799.19999999998</v>
      </c>
      <c r="O636" s="191"/>
      <c r="P636" s="191"/>
      <c r="Q636" s="227">
        <f t="shared" si="123"/>
        <v>150799.19999999998</v>
      </c>
      <c r="R636" s="227">
        <f t="shared" si="121"/>
        <v>0</v>
      </c>
      <c r="S636" s="227">
        <f t="shared" si="121"/>
        <v>4629.8000000000175</v>
      </c>
      <c r="T636" s="227">
        <f t="shared" si="121"/>
        <v>0</v>
      </c>
      <c r="U636" s="227">
        <f t="shared" si="120"/>
        <v>0</v>
      </c>
      <c r="V636" s="227">
        <f t="shared" si="124"/>
        <v>4629.8000000000175</v>
      </c>
      <c r="W636" s="1561">
        <v>2</v>
      </c>
      <c r="X636" s="1560">
        <v>2.4300000000000002</v>
      </c>
      <c r="Y636" s="191">
        <v>1</v>
      </c>
      <c r="Z636" s="191">
        <v>160720.20000000001</v>
      </c>
      <c r="AA636" s="191"/>
      <c r="AB636" s="191"/>
      <c r="AC636" s="227">
        <f t="shared" si="125"/>
        <v>160720.20000000001</v>
      </c>
      <c r="AD636" s="1561">
        <v>3</v>
      </c>
      <c r="AE636" s="1560">
        <v>2.5</v>
      </c>
      <c r="AF636" s="191">
        <v>1</v>
      </c>
      <c r="AG636" s="191">
        <v>165350</v>
      </c>
      <c r="AH636" s="191"/>
      <c r="AI636" s="191"/>
      <c r="AJ636" s="227">
        <f t="shared" si="126"/>
        <v>165350</v>
      </c>
    </row>
    <row r="637" spans="1:36" ht="17.25" x14ac:dyDescent="0.25">
      <c r="A637" s="208">
        <v>156</v>
      </c>
      <c r="B637" s="124" t="s">
        <v>4980</v>
      </c>
      <c r="C637" s="1524" t="s">
        <v>4988</v>
      </c>
      <c r="D637" s="1525" t="s">
        <v>4989</v>
      </c>
      <c r="E637" s="1531">
        <v>4</v>
      </c>
      <c r="F637" s="1560">
        <v>2.58</v>
      </c>
      <c r="G637" s="191">
        <v>1</v>
      </c>
      <c r="H637" s="191">
        <v>170641.2</v>
      </c>
      <c r="I637" s="191"/>
      <c r="J637" s="191"/>
      <c r="K637" s="227">
        <f t="shared" si="122"/>
        <v>170641.2</v>
      </c>
      <c r="L637" s="227">
        <v>2.5</v>
      </c>
      <c r="M637" s="191">
        <v>1</v>
      </c>
      <c r="N637" s="191">
        <v>165350</v>
      </c>
      <c r="O637" s="191"/>
      <c r="P637" s="191"/>
      <c r="Q637" s="227">
        <f t="shared" si="123"/>
        <v>165350</v>
      </c>
      <c r="R637" s="227">
        <f t="shared" si="121"/>
        <v>0</v>
      </c>
      <c r="S637" s="227">
        <f t="shared" si="121"/>
        <v>5291.2000000000116</v>
      </c>
      <c r="T637" s="227">
        <f t="shared" si="121"/>
        <v>0</v>
      </c>
      <c r="U637" s="227">
        <f t="shared" si="120"/>
        <v>0</v>
      </c>
      <c r="V637" s="227">
        <f t="shared" si="124"/>
        <v>5291.2000000000116</v>
      </c>
      <c r="W637" s="1561">
        <v>5</v>
      </c>
      <c r="X637" s="1560">
        <v>2.58</v>
      </c>
      <c r="Y637" s="191">
        <v>1</v>
      </c>
      <c r="Z637" s="191">
        <v>170641.2</v>
      </c>
      <c r="AA637" s="191"/>
      <c r="AB637" s="191"/>
      <c r="AC637" s="227">
        <f t="shared" si="125"/>
        <v>170641.2</v>
      </c>
      <c r="AD637" s="1561">
        <v>6</v>
      </c>
      <c r="AE637" s="1560">
        <v>2.66</v>
      </c>
      <c r="AF637" s="191">
        <v>1</v>
      </c>
      <c r="AG637" s="191">
        <v>175932.40000000002</v>
      </c>
      <c r="AH637" s="191"/>
      <c r="AI637" s="191"/>
      <c r="AJ637" s="227">
        <f t="shared" si="126"/>
        <v>175932.40000000002</v>
      </c>
    </row>
    <row r="638" spans="1:36" ht="17.25" x14ac:dyDescent="0.25">
      <c r="A638" s="208">
        <v>157</v>
      </c>
      <c r="B638" s="124" t="s">
        <v>1429</v>
      </c>
      <c r="C638" s="1524" t="s">
        <v>4988</v>
      </c>
      <c r="D638" s="1525" t="s">
        <v>4989</v>
      </c>
      <c r="E638" s="1531">
        <v>1</v>
      </c>
      <c r="F638" s="1560">
        <v>2.35</v>
      </c>
      <c r="G638" s="191">
        <v>1</v>
      </c>
      <c r="H638" s="191">
        <v>155429</v>
      </c>
      <c r="I638" s="191"/>
      <c r="J638" s="191"/>
      <c r="K638" s="227">
        <f t="shared" si="122"/>
        <v>155429</v>
      </c>
      <c r="L638" s="227">
        <v>2.2799999999999998</v>
      </c>
      <c r="M638" s="191">
        <v>1</v>
      </c>
      <c r="N638" s="191">
        <v>150799.19999999998</v>
      </c>
      <c r="O638" s="191"/>
      <c r="P638" s="191"/>
      <c r="Q638" s="227">
        <f t="shared" si="123"/>
        <v>150799.19999999998</v>
      </c>
      <c r="R638" s="227">
        <f t="shared" ref="R638:U662" si="127">G638-M638</f>
        <v>0</v>
      </c>
      <c r="S638" s="227">
        <f t="shared" si="127"/>
        <v>4629.8000000000175</v>
      </c>
      <c r="T638" s="227">
        <f t="shared" si="127"/>
        <v>0</v>
      </c>
      <c r="U638" s="227">
        <f t="shared" si="120"/>
        <v>0</v>
      </c>
      <c r="V638" s="227">
        <f t="shared" si="124"/>
        <v>4629.8000000000175</v>
      </c>
      <c r="W638" s="1561">
        <v>2</v>
      </c>
      <c r="X638" s="1560">
        <v>2.4300000000000002</v>
      </c>
      <c r="Y638" s="191">
        <v>1</v>
      </c>
      <c r="Z638" s="191">
        <v>160720.20000000001</v>
      </c>
      <c r="AA638" s="191"/>
      <c r="AB638" s="191"/>
      <c r="AC638" s="227">
        <f t="shared" si="125"/>
        <v>160720.20000000001</v>
      </c>
      <c r="AD638" s="1561">
        <v>3</v>
      </c>
      <c r="AE638" s="1560">
        <v>2.5</v>
      </c>
      <c r="AF638" s="191">
        <v>1</v>
      </c>
      <c r="AG638" s="191">
        <v>165350</v>
      </c>
      <c r="AH638" s="191"/>
      <c r="AI638" s="191"/>
      <c r="AJ638" s="227">
        <f t="shared" si="126"/>
        <v>165350</v>
      </c>
    </row>
    <row r="639" spans="1:36" ht="17.25" x14ac:dyDescent="0.25">
      <c r="A639" s="208">
        <v>158</v>
      </c>
      <c r="B639" s="124" t="s">
        <v>1429</v>
      </c>
      <c r="C639" s="1524" t="s">
        <v>4988</v>
      </c>
      <c r="D639" s="1525" t="s">
        <v>4989</v>
      </c>
      <c r="E639" s="1531">
        <v>1</v>
      </c>
      <c r="F639" s="1560">
        <v>2.35</v>
      </c>
      <c r="G639" s="191">
        <v>1</v>
      </c>
      <c r="H639" s="191">
        <v>155429</v>
      </c>
      <c r="I639" s="191"/>
      <c r="J639" s="191"/>
      <c r="K639" s="227">
        <f t="shared" si="122"/>
        <v>155429</v>
      </c>
      <c r="L639" s="227">
        <v>2.2799999999999998</v>
      </c>
      <c r="M639" s="191">
        <v>1</v>
      </c>
      <c r="N639" s="191">
        <v>150799.19999999998</v>
      </c>
      <c r="O639" s="191"/>
      <c r="P639" s="191"/>
      <c r="Q639" s="227">
        <f t="shared" si="123"/>
        <v>150799.19999999998</v>
      </c>
      <c r="R639" s="227">
        <f t="shared" si="127"/>
        <v>0</v>
      </c>
      <c r="S639" s="227">
        <f t="shared" si="127"/>
        <v>4629.8000000000175</v>
      </c>
      <c r="T639" s="227">
        <f t="shared" si="127"/>
        <v>0</v>
      </c>
      <c r="U639" s="227">
        <f t="shared" si="120"/>
        <v>0</v>
      </c>
      <c r="V639" s="227">
        <f t="shared" si="124"/>
        <v>4629.8000000000175</v>
      </c>
      <c r="W639" s="1561">
        <v>2</v>
      </c>
      <c r="X639" s="1560">
        <v>2.4300000000000002</v>
      </c>
      <c r="Y639" s="191">
        <v>1</v>
      </c>
      <c r="Z639" s="191">
        <v>160720.20000000001</v>
      </c>
      <c r="AA639" s="191"/>
      <c r="AB639" s="191"/>
      <c r="AC639" s="227">
        <f t="shared" si="125"/>
        <v>160720.20000000001</v>
      </c>
      <c r="AD639" s="1561">
        <v>3</v>
      </c>
      <c r="AE639" s="1560">
        <v>2.5</v>
      </c>
      <c r="AF639" s="191">
        <v>1</v>
      </c>
      <c r="AG639" s="191">
        <v>165350</v>
      </c>
      <c r="AH639" s="191"/>
      <c r="AI639" s="191"/>
      <c r="AJ639" s="227">
        <f t="shared" si="126"/>
        <v>165350</v>
      </c>
    </row>
    <row r="640" spans="1:36" ht="17.25" x14ac:dyDescent="0.25">
      <c r="A640" s="208">
        <v>159</v>
      </c>
      <c r="B640" s="124" t="s">
        <v>5309</v>
      </c>
      <c r="C640" s="1524" t="s">
        <v>4988</v>
      </c>
      <c r="D640" s="1525" t="s">
        <v>4989</v>
      </c>
      <c r="E640" s="1531">
        <v>10</v>
      </c>
      <c r="F640" s="1560">
        <v>2.83</v>
      </c>
      <c r="G640" s="191">
        <v>1</v>
      </c>
      <c r="H640" s="191">
        <v>187176.2</v>
      </c>
      <c r="I640" s="191"/>
      <c r="J640" s="191"/>
      <c r="K640" s="227">
        <f t="shared" si="122"/>
        <v>187176.2</v>
      </c>
      <c r="L640" s="227">
        <v>2.75</v>
      </c>
      <c r="M640" s="191">
        <v>1</v>
      </c>
      <c r="N640" s="191">
        <v>181885</v>
      </c>
      <c r="O640" s="191"/>
      <c r="P640" s="191"/>
      <c r="Q640" s="227">
        <f t="shared" si="123"/>
        <v>181885</v>
      </c>
      <c r="R640" s="227">
        <f t="shared" si="127"/>
        <v>0</v>
      </c>
      <c r="S640" s="227">
        <f t="shared" si="127"/>
        <v>5291.2000000000116</v>
      </c>
      <c r="T640" s="227">
        <f t="shared" si="127"/>
        <v>0</v>
      </c>
      <c r="U640" s="227">
        <f t="shared" si="120"/>
        <v>0</v>
      </c>
      <c r="V640" s="227">
        <f t="shared" si="124"/>
        <v>5291.2000000000116</v>
      </c>
      <c r="W640" s="1561">
        <v>11</v>
      </c>
      <c r="X640" s="1560">
        <v>2.83</v>
      </c>
      <c r="Y640" s="191">
        <v>1</v>
      </c>
      <c r="Z640" s="191">
        <v>187176.2</v>
      </c>
      <c r="AA640" s="191"/>
      <c r="AB640" s="191"/>
      <c r="AC640" s="227">
        <f t="shared" si="125"/>
        <v>187176.2</v>
      </c>
      <c r="AD640" s="1561">
        <v>12</v>
      </c>
      <c r="AE640" s="1560">
        <v>2.83</v>
      </c>
      <c r="AF640" s="191">
        <v>1</v>
      </c>
      <c r="AG640" s="191">
        <v>187176.2</v>
      </c>
      <c r="AH640" s="191"/>
      <c r="AI640" s="191"/>
      <c r="AJ640" s="227">
        <f t="shared" si="126"/>
        <v>187176.2</v>
      </c>
    </row>
    <row r="641" spans="1:36" ht="17.25" x14ac:dyDescent="0.25">
      <c r="A641" s="208">
        <v>160</v>
      </c>
      <c r="B641" s="124" t="s">
        <v>5310</v>
      </c>
      <c r="C641" s="1524" t="s">
        <v>4988</v>
      </c>
      <c r="D641" s="1525" t="s">
        <v>4989</v>
      </c>
      <c r="E641" s="1531">
        <v>12</v>
      </c>
      <c r="F641" s="1560">
        <v>2.83</v>
      </c>
      <c r="G641" s="191">
        <v>1</v>
      </c>
      <c r="H641" s="191">
        <v>187176.2</v>
      </c>
      <c r="I641" s="191"/>
      <c r="J641" s="191"/>
      <c r="K641" s="227">
        <f t="shared" si="122"/>
        <v>187176.2</v>
      </c>
      <c r="L641" s="227">
        <v>2.83</v>
      </c>
      <c r="M641" s="191">
        <v>1</v>
      </c>
      <c r="N641" s="191">
        <v>187176.2</v>
      </c>
      <c r="O641" s="191"/>
      <c r="P641" s="191"/>
      <c r="Q641" s="227">
        <f t="shared" si="123"/>
        <v>187176.2</v>
      </c>
      <c r="R641" s="227">
        <f t="shared" si="127"/>
        <v>0</v>
      </c>
      <c r="S641" s="227">
        <f t="shared" si="127"/>
        <v>0</v>
      </c>
      <c r="T641" s="227">
        <f t="shared" si="127"/>
        <v>0</v>
      </c>
      <c r="U641" s="227">
        <f t="shared" si="120"/>
        <v>0</v>
      </c>
      <c r="V641" s="227">
        <f t="shared" si="124"/>
        <v>0</v>
      </c>
      <c r="W641" s="1561">
        <v>13</v>
      </c>
      <c r="X641" s="1560">
        <v>2.92</v>
      </c>
      <c r="Y641" s="191">
        <v>1</v>
      </c>
      <c r="Z641" s="191">
        <v>193128.8</v>
      </c>
      <c r="AA641" s="191"/>
      <c r="AB641" s="191"/>
      <c r="AC641" s="227">
        <f t="shared" si="125"/>
        <v>193128.8</v>
      </c>
      <c r="AD641" s="1561">
        <v>14</v>
      </c>
      <c r="AE641" s="1560">
        <v>2.92</v>
      </c>
      <c r="AF641" s="191">
        <v>1</v>
      </c>
      <c r="AG641" s="191">
        <v>193128.8</v>
      </c>
      <c r="AH641" s="191"/>
      <c r="AI641" s="191"/>
      <c r="AJ641" s="227">
        <f t="shared" si="126"/>
        <v>193128.8</v>
      </c>
    </row>
    <row r="642" spans="1:36" ht="17.25" x14ac:dyDescent="0.25">
      <c r="A642" s="208">
        <v>161</v>
      </c>
      <c r="B642" s="124" t="s">
        <v>5311</v>
      </c>
      <c r="C642" s="1524" t="s">
        <v>4988</v>
      </c>
      <c r="D642" s="1525" t="s">
        <v>4989</v>
      </c>
      <c r="E642" s="1531">
        <v>13</v>
      </c>
      <c r="F642" s="1560">
        <v>2.92</v>
      </c>
      <c r="G642" s="191">
        <v>1</v>
      </c>
      <c r="H642" s="191">
        <v>193128.8</v>
      </c>
      <c r="I642" s="191"/>
      <c r="J642" s="191"/>
      <c r="K642" s="227">
        <f t="shared" si="122"/>
        <v>193128.8</v>
      </c>
      <c r="L642" s="227">
        <v>2.83</v>
      </c>
      <c r="M642" s="191">
        <v>1</v>
      </c>
      <c r="N642" s="191">
        <v>187176.2</v>
      </c>
      <c r="O642" s="191"/>
      <c r="P642" s="191"/>
      <c r="Q642" s="227">
        <f t="shared" si="123"/>
        <v>187176.2</v>
      </c>
      <c r="R642" s="227">
        <f t="shared" si="127"/>
        <v>0</v>
      </c>
      <c r="S642" s="227">
        <f t="shared" si="127"/>
        <v>5952.5999999999767</v>
      </c>
      <c r="T642" s="227">
        <f t="shared" si="127"/>
        <v>0</v>
      </c>
      <c r="U642" s="227">
        <f t="shared" si="120"/>
        <v>0</v>
      </c>
      <c r="V642" s="227">
        <f t="shared" si="124"/>
        <v>5952.5999999999767</v>
      </c>
      <c r="W642" s="1561">
        <v>14</v>
      </c>
      <c r="X642" s="1560">
        <v>2.92</v>
      </c>
      <c r="Y642" s="191">
        <v>1</v>
      </c>
      <c r="Z642" s="191">
        <v>193128.8</v>
      </c>
      <c r="AA642" s="191"/>
      <c r="AB642" s="191"/>
      <c r="AC642" s="227">
        <f t="shared" si="125"/>
        <v>193128.8</v>
      </c>
      <c r="AD642" s="1561">
        <v>15</v>
      </c>
      <c r="AE642" s="1560">
        <v>2.92</v>
      </c>
      <c r="AF642" s="191">
        <v>1</v>
      </c>
      <c r="AG642" s="191">
        <v>193128.8</v>
      </c>
      <c r="AH642" s="191"/>
      <c r="AI642" s="191"/>
      <c r="AJ642" s="227">
        <f t="shared" si="126"/>
        <v>193128.8</v>
      </c>
    </row>
    <row r="643" spans="1:36" ht="17.25" x14ac:dyDescent="0.25">
      <c r="A643" s="208">
        <v>162</v>
      </c>
      <c r="B643" s="124" t="s">
        <v>5312</v>
      </c>
      <c r="C643" s="1524" t="s">
        <v>4988</v>
      </c>
      <c r="D643" s="1525" t="s">
        <v>4989</v>
      </c>
      <c r="E643" s="1531">
        <v>4</v>
      </c>
      <c r="F643" s="1560">
        <v>2.58</v>
      </c>
      <c r="G643" s="191">
        <v>1</v>
      </c>
      <c r="H643" s="191">
        <v>170641.2</v>
      </c>
      <c r="I643" s="191"/>
      <c r="J643" s="191"/>
      <c r="K643" s="227">
        <f t="shared" si="122"/>
        <v>170641.2</v>
      </c>
      <c r="L643" s="227">
        <v>2.5</v>
      </c>
      <c r="M643" s="191">
        <v>1</v>
      </c>
      <c r="N643" s="191">
        <v>165350</v>
      </c>
      <c r="O643" s="191"/>
      <c r="P643" s="191"/>
      <c r="Q643" s="227">
        <f t="shared" si="123"/>
        <v>165350</v>
      </c>
      <c r="R643" s="227">
        <f t="shared" si="127"/>
        <v>0</v>
      </c>
      <c r="S643" s="227">
        <f t="shared" si="127"/>
        <v>5291.2000000000116</v>
      </c>
      <c r="T643" s="227">
        <f t="shared" si="127"/>
        <v>0</v>
      </c>
      <c r="U643" s="227">
        <f t="shared" si="120"/>
        <v>0</v>
      </c>
      <c r="V643" s="227">
        <f t="shared" si="124"/>
        <v>5291.2000000000116</v>
      </c>
      <c r="W643" s="1561">
        <v>5</v>
      </c>
      <c r="X643" s="1560">
        <v>2.58</v>
      </c>
      <c r="Y643" s="191">
        <v>1</v>
      </c>
      <c r="Z643" s="191">
        <v>170641.2</v>
      </c>
      <c r="AA643" s="191"/>
      <c r="AB643" s="191"/>
      <c r="AC643" s="227">
        <f t="shared" si="125"/>
        <v>170641.2</v>
      </c>
      <c r="AD643" s="1561">
        <v>6</v>
      </c>
      <c r="AE643" s="1560">
        <v>2.66</v>
      </c>
      <c r="AF643" s="191">
        <v>1</v>
      </c>
      <c r="AG643" s="191">
        <v>175932.40000000002</v>
      </c>
      <c r="AH643" s="191"/>
      <c r="AI643" s="191"/>
      <c r="AJ643" s="227">
        <f t="shared" si="126"/>
        <v>175932.40000000002</v>
      </c>
    </row>
    <row r="644" spans="1:36" ht="17.25" x14ac:dyDescent="0.25">
      <c r="A644" s="208">
        <v>163</v>
      </c>
      <c r="B644" s="124" t="s">
        <v>5313</v>
      </c>
      <c r="C644" s="1524" t="s">
        <v>4988</v>
      </c>
      <c r="D644" s="1525" t="s">
        <v>4989</v>
      </c>
      <c r="E644" s="1531">
        <v>7</v>
      </c>
      <c r="F644" s="1560">
        <v>2.66</v>
      </c>
      <c r="G644" s="191">
        <v>1</v>
      </c>
      <c r="H644" s="191">
        <v>175932.40000000002</v>
      </c>
      <c r="I644" s="191"/>
      <c r="J644" s="191"/>
      <c r="K644" s="227">
        <f t="shared" si="122"/>
        <v>175932.40000000002</v>
      </c>
      <c r="L644" s="227">
        <v>2.66</v>
      </c>
      <c r="M644" s="191">
        <v>1</v>
      </c>
      <c r="N644" s="191">
        <v>175932.40000000002</v>
      </c>
      <c r="O644" s="191"/>
      <c r="P644" s="191"/>
      <c r="Q644" s="227">
        <f t="shared" si="123"/>
        <v>175932.40000000002</v>
      </c>
      <c r="R644" s="227">
        <f t="shared" si="127"/>
        <v>0</v>
      </c>
      <c r="S644" s="227">
        <f t="shared" si="127"/>
        <v>0</v>
      </c>
      <c r="T644" s="227">
        <f t="shared" si="127"/>
        <v>0</v>
      </c>
      <c r="U644" s="227">
        <f t="shared" si="120"/>
        <v>0</v>
      </c>
      <c r="V644" s="227">
        <f t="shared" si="124"/>
        <v>0</v>
      </c>
      <c r="W644" s="1561">
        <v>8</v>
      </c>
      <c r="X644" s="1560">
        <v>2.75</v>
      </c>
      <c r="Y644" s="191">
        <v>1</v>
      </c>
      <c r="Z644" s="191">
        <v>181885</v>
      </c>
      <c r="AA644" s="191"/>
      <c r="AB644" s="191"/>
      <c r="AC644" s="227">
        <f t="shared" si="125"/>
        <v>181885</v>
      </c>
      <c r="AD644" s="1561">
        <v>9</v>
      </c>
      <c r="AE644" s="1560">
        <v>2.75</v>
      </c>
      <c r="AF644" s="191">
        <v>1</v>
      </c>
      <c r="AG644" s="191">
        <v>181885</v>
      </c>
      <c r="AH644" s="191"/>
      <c r="AI644" s="191"/>
      <c r="AJ644" s="227">
        <f t="shared" si="126"/>
        <v>181885</v>
      </c>
    </row>
    <row r="645" spans="1:36" ht="17.25" x14ac:dyDescent="0.25">
      <c r="A645" s="208">
        <v>164</v>
      </c>
      <c r="B645" s="124" t="s">
        <v>5314</v>
      </c>
      <c r="C645" s="1524" t="s">
        <v>4988</v>
      </c>
      <c r="D645" s="1525" t="s">
        <v>4989</v>
      </c>
      <c r="E645" s="1531">
        <v>14</v>
      </c>
      <c r="F645" s="1560">
        <v>2.92</v>
      </c>
      <c r="G645" s="191">
        <v>1</v>
      </c>
      <c r="H645" s="191">
        <v>193128.8</v>
      </c>
      <c r="I645" s="191"/>
      <c r="J645" s="191"/>
      <c r="K645" s="227">
        <f t="shared" si="122"/>
        <v>193128.8</v>
      </c>
      <c r="L645" s="227">
        <v>2.92</v>
      </c>
      <c r="M645" s="191">
        <v>1</v>
      </c>
      <c r="N645" s="191">
        <v>193128.8</v>
      </c>
      <c r="O645" s="191"/>
      <c r="P645" s="191"/>
      <c r="Q645" s="227">
        <f t="shared" si="123"/>
        <v>193128.8</v>
      </c>
      <c r="R645" s="227">
        <f t="shared" si="127"/>
        <v>0</v>
      </c>
      <c r="S645" s="227">
        <f t="shared" si="127"/>
        <v>0</v>
      </c>
      <c r="T645" s="227">
        <f t="shared" si="127"/>
        <v>0</v>
      </c>
      <c r="U645" s="227">
        <f t="shared" si="120"/>
        <v>0</v>
      </c>
      <c r="V645" s="227">
        <f t="shared" si="124"/>
        <v>0</v>
      </c>
      <c r="W645" s="1561">
        <v>15</v>
      </c>
      <c r="X645" s="1560">
        <v>2.92</v>
      </c>
      <c r="Y645" s="191">
        <v>1</v>
      </c>
      <c r="Z645" s="191">
        <v>193128.8</v>
      </c>
      <c r="AA645" s="191"/>
      <c r="AB645" s="191"/>
      <c r="AC645" s="227">
        <f t="shared" si="125"/>
        <v>193128.8</v>
      </c>
      <c r="AD645" s="1561">
        <v>16</v>
      </c>
      <c r="AE645" s="1560">
        <v>3.01</v>
      </c>
      <c r="AF645" s="191">
        <v>1</v>
      </c>
      <c r="AG645" s="191">
        <v>199081.4</v>
      </c>
      <c r="AH645" s="191"/>
      <c r="AI645" s="191"/>
      <c r="AJ645" s="227">
        <f t="shared" si="126"/>
        <v>199081.4</v>
      </c>
    </row>
    <row r="646" spans="1:36" ht="17.25" x14ac:dyDescent="0.25">
      <c r="A646" s="208">
        <v>165</v>
      </c>
      <c r="B646" s="124" t="s">
        <v>5315</v>
      </c>
      <c r="C646" s="1524" t="s">
        <v>4988</v>
      </c>
      <c r="D646" s="1525" t="s">
        <v>4989</v>
      </c>
      <c r="E646" s="1531">
        <v>9</v>
      </c>
      <c r="F646" s="1560">
        <v>2.75</v>
      </c>
      <c r="G646" s="191">
        <v>1</v>
      </c>
      <c r="H646" s="191">
        <v>181885</v>
      </c>
      <c r="I646" s="191"/>
      <c r="J646" s="191"/>
      <c r="K646" s="227">
        <f t="shared" si="122"/>
        <v>181885</v>
      </c>
      <c r="L646" s="227">
        <v>2.75</v>
      </c>
      <c r="M646" s="191">
        <v>1</v>
      </c>
      <c r="N646" s="191">
        <v>181885</v>
      </c>
      <c r="O646" s="191"/>
      <c r="P646" s="191"/>
      <c r="Q646" s="227">
        <f t="shared" si="123"/>
        <v>181885</v>
      </c>
      <c r="R646" s="227">
        <f t="shared" si="127"/>
        <v>0</v>
      </c>
      <c r="S646" s="227">
        <f t="shared" si="127"/>
        <v>0</v>
      </c>
      <c r="T646" s="227">
        <f t="shared" si="127"/>
        <v>0</v>
      </c>
      <c r="U646" s="227">
        <f t="shared" si="120"/>
        <v>0</v>
      </c>
      <c r="V646" s="227">
        <f t="shared" si="124"/>
        <v>0</v>
      </c>
      <c r="W646" s="1561">
        <v>10</v>
      </c>
      <c r="X646" s="1560">
        <v>2.83</v>
      </c>
      <c r="Y646" s="191">
        <v>1</v>
      </c>
      <c r="Z646" s="191">
        <v>187176.2</v>
      </c>
      <c r="AA646" s="191"/>
      <c r="AB646" s="191"/>
      <c r="AC646" s="227">
        <f t="shared" si="125"/>
        <v>187176.2</v>
      </c>
      <c r="AD646" s="1561">
        <v>11</v>
      </c>
      <c r="AE646" s="1560">
        <v>2.83</v>
      </c>
      <c r="AF646" s="191">
        <v>1</v>
      </c>
      <c r="AG646" s="191">
        <v>187176.2</v>
      </c>
      <c r="AH646" s="191"/>
      <c r="AI646" s="191"/>
      <c r="AJ646" s="227">
        <f t="shared" si="126"/>
        <v>187176.2</v>
      </c>
    </row>
    <row r="647" spans="1:36" ht="17.25" x14ac:dyDescent="0.25">
      <c r="A647" s="208">
        <v>166</v>
      </c>
      <c r="B647" s="124" t="s">
        <v>5316</v>
      </c>
      <c r="C647" s="1524" t="s">
        <v>4988</v>
      </c>
      <c r="D647" s="1525" t="s">
        <v>4989</v>
      </c>
      <c r="E647" s="1531">
        <v>1</v>
      </c>
      <c r="F647" s="1560">
        <v>2.35</v>
      </c>
      <c r="G647" s="191">
        <v>1</v>
      </c>
      <c r="H647" s="191">
        <v>155429</v>
      </c>
      <c r="I647" s="191"/>
      <c r="J647" s="191"/>
      <c r="K647" s="227">
        <f t="shared" si="122"/>
        <v>155429</v>
      </c>
      <c r="L647" s="227">
        <v>2.2799999999999998</v>
      </c>
      <c r="M647" s="191">
        <v>1</v>
      </c>
      <c r="N647" s="191">
        <v>150799.19999999998</v>
      </c>
      <c r="O647" s="191"/>
      <c r="P647" s="191"/>
      <c r="Q647" s="227">
        <f t="shared" si="123"/>
        <v>150799.19999999998</v>
      </c>
      <c r="R647" s="227">
        <f t="shared" si="127"/>
        <v>0</v>
      </c>
      <c r="S647" s="227">
        <f t="shared" si="127"/>
        <v>4629.8000000000175</v>
      </c>
      <c r="T647" s="227">
        <f t="shared" si="127"/>
        <v>0</v>
      </c>
      <c r="U647" s="227">
        <f t="shared" si="120"/>
        <v>0</v>
      </c>
      <c r="V647" s="227">
        <f t="shared" si="124"/>
        <v>4629.8000000000175</v>
      </c>
      <c r="W647" s="1561">
        <v>2</v>
      </c>
      <c r="X647" s="1560">
        <v>2.4300000000000002</v>
      </c>
      <c r="Y647" s="191">
        <v>1</v>
      </c>
      <c r="Z647" s="191">
        <v>160720.20000000001</v>
      </c>
      <c r="AA647" s="191"/>
      <c r="AB647" s="191"/>
      <c r="AC647" s="227">
        <f t="shared" si="125"/>
        <v>160720.20000000001</v>
      </c>
      <c r="AD647" s="1561">
        <v>3</v>
      </c>
      <c r="AE647" s="1560">
        <v>2.5</v>
      </c>
      <c r="AF647" s="191">
        <v>1</v>
      </c>
      <c r="AG647" s="191">
        <v>165350</v>
      </c>
      <c r="AH647" s="191"/>
      <c r="AI647" s="191"/>
      <c r="AJ647" s="227">
        <f t="shared" si="126"/>
        <v>165350</v>
      </c>
    </row>
    <row r="648" spans="1:36" ht="17.25" x14ac:dyDescent="0.25">
      <c r="A648" s="208">
        <v>167</v>
      </c>
      <c r="B648" s="124" t="s">
        <v>1429</v>
      </c>
      <c r="C648" s="1524" t="s">
        <v>4993</v>
      </c>
      <c r="D648" s="1525" t="s">
        <v>4994</v>
      </c>
      <c r="E648" s="1531">
        <v>1</v>
      </c>
      <c r="F648" s="1560">
        <v>1.49</v>
      </c>
      <c r="G648" s="191">
        <v>1</v>
      </c>
      <c r="H648" s="191">
        <v>98548.6</v>
      </c>
      <c r="I648" s="191"/>
      <c r="J648" s="191"/>
      <c r="K648" s="227">
        <f t="shared" si="122"/>
        <v>98548.6</v>
      </c>
      <c r="L648" s="227">
        <v>1.45</v>
      </c>
      <c r="M648" s="191">
        <v>1</v>
      </c>
      <c r="N648" s="191">
        <v>95903</v>
      </c>
      <c r="O648" s="191"/>
      <c r="P648" s="191"/>
      <c r="Q648" s="227">
        <f t="shared" si="123"/>
        <v>95903</v>
      </c>
      <c r="R648" s="227">
        <f t="shared" si="127"/>
        <v>0</v>
      </c>
      <c r="S648" s="227">
        <f t="shared" si="127"/>
        <v>2645.6000000000058</v>
      </c>
      <c r="T648" s="227">
        <f t="shared" si="127"/>
        <v>0</v>
      </c>
      <c r="U648" s="227">
        <f t="shared" si="127"/>
        <v>0</v>
      </c>
      <c r="V648" s="227">
        <f t="shared" si="124"/>
        <v>2645.6000000000058</v>
      </c>
      <c r="W648" s="1561">
        <v>2</v>
      </c>
      <c r="X648" s="1560">
        <v>1.54</v>
      </c>
      <c r="Y648" s="191">
        <v>1</v>
      </c>
      <c r="Z648" s="191">
        <v>101855.6</v>
      </c>
      <c r="AA648" s="191"/>
      <c r="AB648" s="191"/>
      <c r="AC648" s="227">
        <f t="shared" si="125"/>
        <v>101855.6</v>
      </c>
      <c r="AD648" s="1561">
        <v>3</v>
      </c>
      <c r="AE648" s="1560">
        <v>1.59</v>
      </c>
      <c r="AF648" s="191">
        <v>1</v>
      </c>
      <c r="AG648" s="191">
        <v>105162.6</v>
      </c>
      <c r="AH648" s="191"/>
      <c r="AI648" s="191"/>
      <c r="AJ648" s="227">
        <f t="shared" si="126"/>
        <v>105162.6</v>
      </c>
    </row>
    <row r="649" spans="1:36" ht="17.25" x14ac:dyDescent="0.25">
      <c r="A649" s="208">
        <v>168</v>
      </c>
      <c r="B649" s="124" t="s">
        <v>5317</v>
      </c>
      <c r="C649" s="1524" t="s">
        <v>4993</v>
      </c>
      <c r="D649" s="1525" t="s">
        <v>4994</v>
      </c>
      <c r="E649" s="1531">
        <v>3</v>
      </c>
      <c r="F649" s="1560">
        <v>1.59</v>
      </c>
      <c r="G649" s="191">
        <v>1</v>
      </c>
      <c r="H649" s="191">
        <v>105162.6</v>
      </c>
      <c r="I649" s="191"/>
      <c r="J649" s="191"/>
      <c r="K649" s="227">
        <f t="shared" si="122"/>
        <v>105162.6</v>
      </c>
      <c r="L649" s="227">
        <v>1.54</v>
      </c>
      <c r="M649" s="191">
        <v>1</v>
      </c>
      <c r="N649" s="191">
        <v>101855.6</v>
      </c>
      <c r="O649" s="191"/>
      <c r="P649" s="191"/>
      <c r="Q649" s="227">
        <f t="shared" si="123"/>
        <v>101855.6</v>
      </c>
      <c r="R649" s="227">
        <f t="shared" si="127"/>
        <v>0</v>
      </c>
      <c r="S649" s="227">
        <f t="shared" si="127"/>
        <v>3307</v>
      </c>
      <c r="T649" s="227">
        <f t="shared" si="127"/>
        <v>0</v>
      </c>
      <c r="U649" s="227">
        <f t="shared" si="127"/>
        <v>0</v>
      </c>
      <c r="V649" s="227">
        <f t="shared" si="124"/>
        <v>3307</v>
      </c>
      <c r="W649" s="1561">
        <v>4</v>
      </c>
      <c r="X649" s="1560">
        <v>1.63</v>
      </c>
      <c r="Y649" s="191">
        <v>1</v>
      </c>
      <c r="Z649" s="191">
        <v>107808.2</v>
      </c>
      <c r="AA649" s="191"/>
      <c r="AB649" s="191"/>
      <c r="AC649" s="227">
        <f t="shared" si="125"/>
        <v>107808.2</v>
      </c>
      <c r="AD649" s="1561">
        <v>5</v>
      </c>
      <c r="AE649" s="1560">
        <v>1.63</v>
      </c>
      <c r="AF649" s="191">
        <v>1</v>
      </c>
      <c r="AG649" s="191">
        <v>107808.2</v>
      </c>
      <c r="AH649" s="191"/>
      <c r="AI649" s="191"/>
      <c r="AJ649" s="227">
        <f t="shared" si="126"/>
        <v>107808.2</v>
      </c>
    </row>
    <row r="650" spans="1:36" ht="17.25" x14ac:dyDescent="0.25">
      <c r="A650" s="208">
        <v>169</v>
      </c>
      <c r="B650" s="124" t="s">
        <v>5318</v>
      </c>
      <c r="C650" s="1524" t="s">
        <v>4993</v>
      </c>
      <c r="D650" s="1525" t="s">
        <v>4994</v>
      </c>
      <c r="E650" s="1531">
        <v>1</v>
      </c>
      <c r="F650" s="1560">
        <v>1.49</v>
      </c>
      <c r="G650" s="191">
        <v>1</v>
      </c>
      <c r="H650" s="191">
        <v>98548.6</v>
      </c>
      <c r="I650" s="191"/>
      <c r="J650" s="191"/>
      <c r="K650" s="227">
        <f t="shared" si="122"/>
        <v>98548.6</v>
      </c>
      <c r="L650" s="227">
        <v>1.45</v>
      </c>
      <c r="M650" s="191">
        <v>1</v>
      </c>
      <c r="N650" s="191">
        <v>95903</v>
      </c>
      <c r="O650" s="191"/>
      <c r="P650" s="191"/>
      <c r="Q650" s="227">
        <f t="shared" si="123"/>
        <v>95903</v>
      </c>
      <c r="R650" s="227">
        <f t="shared" si="127"/>
        <v>0</v>
      </c>
      <c r="S650" s="227">
        <f t="shared" si="127"/>
        <v>2645.6000000000058</v>
      </c>
      <c r="T650" s="227">
        <f t="shared" si="127"/>
        <v>0</v>
      </c>
      <c r="U650" s="227">
        <f t="shared" si="127"/>
        <v>0</v>
      </c>
      <c r="V650" s="227">
        <f t="shared" si="124"/>
        <v>2645.6000000000058</v>
      </c>
      <c r="W650" s="1561">
        <v>2</v>
      </c>
      <c r="X650" s="1560">
        <v>1.54</v>
      </c>
      <c r="Y650" s="191">
        <v>1</v>
      </c>
      <c r="Z650" s="191">
        <v>101855.6</v>
      </c>
      <c r="AA650" s="191"/>
      <c r="AB650" s="191"/>
      <c r="AC650" s="227">
        <f t="shared" si="125"/>
        <v>101855.6</v>
      </c>
      <c r="AD650" s="1561">
        <v>3</v>
      </c>
      <c r="AE650" s="1560">
        <v>1.59</v>
      </c>
      <c r="AF650" s="191">
        <v>1</v>
      </c>
      <c r="AG650" s="191">
        <v>105162.6</v>
      </c>
      <c r="AH650" s="191"/>
      <c r="AI650" s="191"/>
      <c r="AJ650" s="227">
        <f t="shared" si="126"/>
        <v>105162.6</v>
      </c>
    </row>
    <row r="651" spans="1:36" ht="17.25" x14ac:dyDescent="0.25">
      <c r="A651" s="208">
        <v>170</v>
      </c>
      <c r="B651" s="124" t="s">
        <v>5319</v>
      </c>
      <c r="C651" s="1524" t="s">
        <v>4993</v>
      </c>
      <c r="D651" s="1525" t="s">
        <v>4994</v>
      </c>
      <c r="E651" s="1531">
        <v>6</v>
      </c>
      <c r="F651" s="1560">
        <v>1.68</v>
      </c>
      <c r="G651" s="191">
        <v>1</v>
      </c>
      <c r="H651" s="191">
        <v>111115.2</v>
      </c>
      <c r="I651" s="191"/>
      <c r="J651" s="191"/>
      <c r="K651" s="227">
        <f t="shared" si="122"/>
        <v>111115.2</v>
      </c>
      <c r="L651" s="227">
        <v>1.63</v>
      </c>
      <c r="M651" s="191">
        <v>1</v>
      </c>
      <c r="N651" s="191">
        <v>107808.2</v>
      </c>
      <c r="O651" s="191"/>
      <c r="P651" s="191"/>
      <c r="Q651" s="227">
        <f t="shared" si="123"/>
        <v>107808.2</v>
      </c>
      <c r="R651" s="227">
        <f t="shared" si="127"/>
        <v>0</v>
      </c>
      <c r="S651" s="227">
        <f t="shared" si="127"/>
        <v>3307</v>
      </c>
      <c r="T651" s="227">
        <f t="shared" si="127"/>
        <v>0</v>
      </c>
      <c r="U651" s="227">
        <f t="shared" si="127"/>
        <v>0</v>
      </c>
      <c r="V651" s="227">
        <f t="shared" si="124"/>
        <v>3307</v>
      </c>
      <c r="W651" s="1561">
        <v>7</v>
      </c>
      <c r="X651" s="1560">
        <v>1.68</v>
      </c>
      <c r="Y651" s="191">
        <v>1</v>
      </c>
      <c r="Z651" s="191">
        <v>111115.2</v>
      </c>
      <c r="AA651" s="191"/>
      <c r="AB651" s="191"/>
      <c r="AC651" s="227">
        <f t="shared" si="125"/>
        <v>111115.2</v>
      </c>
      <c r="AD651" s="1561">
        <v>8</v>
      </c>
      <c r="AE651" s="1560">
        <v>1.73</v>
      </c>
      <c r="AF651" s="191">
        <v>1</v>
      </c>
      <c r="AG651" s="191">
        <v>114422.2</v>
      </c>
      <c r="AH651" s="191"/>
      <c r="AI651" s="191"/>
      <c r="AJ651" s="227">
        <f t="shared" si="126"/>
        <v>114422.2</v>
      </c>
    </row>
    <row r="652" spans="1:36" ht="17.25" x14ac:dyDescent="0.25">
      <c r="A652" s="208">
        <v>171</v>
      </c>
      <c r="B652" s="124" t="s">
        <v>5320</v>
      </c>
      <c r="C652" s="1524" t="s">
        <v>4993</v>
      </c>
      <c r="D652" s="1525" t="s">
        <v>4994</v>
      </c>
      <c r="E652" s="1531">
        <v>6</v>
      </c>
      <c r="F652" s="1560">
        <v>1.68</v>
      </c>
      <c r="G652" s="191">
        <v>1</v>
      </c>
      <c r="H652" s="191">
        <v>111115.2</v>
      </c>
      <c r="I652" s="191"/>
      <c r="J652" s="191"/>
      <c r="K652" s="227">
        <f t="shared" si="122"/>
        <v>111115.2</v>
      </c>
      <c r="L652" s="227">
        <v>1.63</v>
      </c>
      <c r="M652" s="191">
        <v>1</v>
      </c>
      <c r="N652" s="191">
        <v>107808.2</v>
      </c>
      <c r="O652" s="191"/>
      <c r="P652" s="191"/>
      <c r="Q652" s="227">
        <f t="shared" si="123"/>
        <v>107808.2</v>
      </c>
      <c r="R652" s="227">
        <f t="shared" si="127"/>
        <v>0</v>
      </c>
      <c r="S652" s="227">
        <f t="shared" si="127"/>
        <v>3307</v>
      </c>
      <c r="T652" s="227">
        <f t="shared" si="127"/>
        <v>0</v>
      </c>
      <c r="U652" s="227">
        <f t="shared" si="127"/>
        <v>0</v>
      </c>
      <c r="V652" s="227">
        <f t="shared" si="124"/>
        <v>3307</v>
      </c>
      <c r="W652" s="1561">
        <v>7</v>
      </c>
      <c r="X652" s="1560">
        <v>1.68</v>
      </c>
      <c r="Y652" s="191">
        <v>1</v>
      </c>
      <c r="Z652" s="191">
        <v>111115.2</v>
      </c>
      <c r="AA652" s="191"/>
      <c r="AB652" s="191"/>
      <c r="AC652" s="227">
        <f t="shared" si="125"/>
        <v>111115.2</v>
      </c>
      <c r="AD652" s="1561">
        <v>8</v>
      </c>
      <c r="AE652" s="1560">
        <v>1.73</v>
      </c>
      <c r="AF652" s="191">
        <v>1</v>
      </c>
      <c r="AG652" s="191">
        <v>114422.2</v>
      </c>
      <c r="AH652" s="191"/>
      <c r="AI652" s="191"/>
      <c r="AJ652" s="227">
        <f t="shared" si="126"/>
        <v>114422.2</v>
      </c>
    </row>
    <row r="653" spans="1:36" ht="17.25" x14ac:dyDescent="0.25">
      <c r="A653" s="208">
        <v>172</v>
      </c>
      <c r="B653" s="124" t="s">
        <v>5321</v>
      </c>
      <c r="C653" s="1524" t="s">
        <v>4993</v>
      </c>
      <c r="D653" s="1525" t="s">
        <v>4994</v>
      </c>
      <c r="E653" s="1531">
        <v>3</v>
      </c>
      <c r="F653" s="1560">
        <v>1.59</v>
      </c>
      <c r="G653" s="191">
        <v>1</v>
      </c>
      <c r="H653" s="191">
        <v>105162.6</v>
      </c>
      <c r="I653" s="191"/>
      <c r="J653" s="191"/>
      <c r="K653" s="227">
        <f t="shared" si="122"/>
        <v>105162.6</v>
      </c>
      <c r="L653" s="227">
        <v>1.54</v>
      </c>
      <c r="M653" s="191">
        <v>1</v>
      </c>
      <c r="N653" s="191">
        <v>101855.6</v>
      </c>
      <c r="O653" s="191"/>
      <c r="P653" s="191"/>
      <c r="Q653" s="227">
        <f t="shared" si="123"/>
        <v>101855.6</v>
      </c>
      <c r="R653" s="227">
        <f t="shared" si="127"/>
        <v>0</v>
      </c>
      <c r="S653" s="227">
        <f t="shared" si="127"/>
        <v>3307</v>
      </c>
      <c r="T653" s="227">
        <f t="shared" si="127"/>
        <v>0</v>
      </c>
      <c r="U653" s="227">
        <f t="shared" si="127"/>
        <v>0</v>
      </c>
      <c r="V653" s="227">
        <f t="shared" si="124"/>
        <v>3307</v>
      </c>
      <c r="W653" s="1561">
        <v>4</v>
      </c>
      <c r="X653" s="1560">
        <v>1.63</v>
      </c>
      <c r="Y653" s="191">
        <v>1</v>
      </c>
      <c r="Z653" s="191">
        <v>107808.2</v>
      </c>
      <c r="AA653" s="191"/>
      <c r="AB653" s="191"/>
      <c r="AC653" s="227">
        <f t="shared" si="125"/>
        <v>107808.2</v>
      </c>
      <c r="AD653" s="1561">
        <v>5</v>
      </c>
      <c r="AE653" s="1560">
        <v>1.63</v>
      </c>
      <c r="AF653" s="191">
        <v>1</v>
      </c>
      <c r="AG653" s="191">
        <v>107808.2</v>
      </c>
      <c r="AH653" s="191"/>
      <c r="AI653" s="191"/>
      <c r="AJ653" s="227">
        <f t="shared" si="126"/>
        <v>107808.2</v>
      </c>
    </row>
    <row r="654" spans="1:36" ht="17.25" x14ac:dyDescent="0.25">
      <c r="A654" s="208">
        <v>173</v>
      </c>
      <c r="B654" s="124" t="s">
        <v>5322</v>
      </c>
      <c r="C654" s="1524" t="s">
        <v>4993</v>
      </c>
      <c r="D654" s="1525" t="s">
        <v>4994</v>
      </c>
      <c r="E654" s="1531">
        <v>1</v>
      </c>
      <c r="F654" s="1560">
        <v>1.49</v>
      </c>
      <c r="G654" s="191">
        <v>1</v>
      </c>
      <c r="H654" s="191">
        <v>98548.6</v>
      </c>
      <c r="I654" s="191"/>
      <c r="J654" s="191"/>
      <c r="K654" s="227">
        <f t="shared" si="122"/>
        <v>98548.6</v>
      </c>
      <c r="L654" s="227">
        <v>1.45</v>
      </c>
      <c r="M654" s="191">
        <v>1</v>
      </c>
      <c r="N654" s="191">
        <v>95903</v>
      </c>
      <c r="O654" s="191"/>
      <c r="P654" s="191"/>
      <c r="Q654" s="227">
        <f t="shared" si="123"/>
        <v>95903</v>
      </c>
      <c r="R654" s="227">
        <f t="shared" si="127"/>
        <v>0</v>
      </c>
      <c r="S654" s="227">
        <f t="shared" si="127"/>
        <v>2645.6000000000058</v>
      </c>
      <c r="T654" s="227">
        <f t="shared" si="127"/>
        <v>0</v>
      </c>
      <c r="U654" s="227">
        <f t="shared" si="127"/>
        <v>0</v>
      </c>
      <c r="V654" s="227">
        <f t="shared" si="124"/>
        <v>2645.6000000000058</v>
      </c>
      <c r="W654" s="1561">
        <v>2</v>
      </c>
      <c r="X654" s="1560">
        <v>1.54</v>
      </c>
      <c r="Y654" s="191">
        <v>1</v>
      </c>
      <c r="Z654" s="191">
        <v>101855.6</v>
      </c>
      <c r="AA654" s="191"/>
      <c r="AB654" s="191"/>
      <c r="AC654" s="227">
        <f t="shared" si="125"/>
        <v>101855.6</v>
      </c>
      <c r="AD654" s="1561">
        <v>3</v>
      </c>
      <c r="AE654" s="1560">
        <v>1.59</v>
      </c>
      <c r="AF654" s="191">
        <v>1</v>
      </c>
      <c r="AG654" s="191">
        <v>105162.6</v>
      </c>
      <c r="AH654" s="191"/>
      <c r="AI654" s="191"/>
      <c r="AJ654" s="227">
        <f t="shared" si="126"/>
        <v>105162.6</v>
      </c>
    </row>
    <row r="655" spans="1:36" ht="17.25" x14ac:dyDescent="0.25">
      <c r="A655" s="208">
        <v>174</v>
      </c>
      <c r="B655" s="124" t="s">
        <v>5323</v>
      </c>
      <c r="C655" s="1524" t="s">
        <v>4993</v>
      </c>
      <c r="D655" s="1525" t="s">
        <v>4994</v>
      </c>
      <c r="E655" s="1531">
        <v>1</v>
      </c>
      <c r="F655" s="1560">
        <v>1.49</v>
      </c>
      <c r="G655" s="191">
        <v>1</v>
      </c>
      <c r="H655" s="191">
        <v>98548.6</v>
      </c>
      <c r="I655" s="191"/>
      <c r="J655" s="191"/>
      <c r="K655" s="227">
        <f t="shared" si="122"/>
        <v>98548.6</v>
      </c>
      <c r="L655" s="227">
        <v>1.45</v>
      </c>
      <c r="M655" s="191">
        <v>1</v>
      </c>
      <c r="N655" s="191">
        <v>95903</v>
      </c>
      <c r="O655" s="191"/>
      <c r="P655" s="191"/>
      <c r="Q655" s="227">
        <f t="shared" si="123"/>
        <v>95903</v>
      </c>
      <c r="R655" s="227">
        <f t="shared" si="127"/>
        <v>0</v>
      </c>
      <c r="S655" s="227">
        <f t="shared" si="127"/>
        <v>2645.6000000000058</v>
      </c>
      <c r="T655" s="227">
        <f t="shared" si="127"/>
        <v>0</v>
      </c>
      <c r="U655" s="227">
        <f t="shared" si="127"/>
        <v>0</v>
      </c>
      <c r="V655" s="227">
        <f t="shared" si="124"/>
        <v>2645.6000000000058</v>
      </c>
      <c r="W655" s="1561">
        <v>2</v>
      </c>
      <c r="X655" s="1560">
        <v>1.54</v>
      </c>
      <c r="Y655" s="191">
        <v>1</v>
      </c>
      <c r="Z655" s="191">
        <v>101855.6</v>
      </c>
      <c r="AA655" s="191"/>
      <c r="AB655" s="191"/>
      <c r="AC655" s="227">
        <f t="shared" si="125"/>
        <v>101855.6</v>
      </c>
      <c r="AD655" s="1561">
        <v>3</v>
      </c>
      <c r="AE655" s="1560">
        <v>1.59</v>
      </c>
      <c r="AF655" s="191">
        <v>1</v>
      </c>
      <c r="AG655" s="191">
        <v>105162.6</v>
      </c>
      <c r="AH655" s="191"/>
      <c r="AI655" s="191"/>
      <c r="AJ655" s="227">
        <f t="shared" si="126"/>
        <v>105162.6</v>
      </c>
    </row>
    <row r="656" spans="1:36" ht="17.25" x14ac:dyDescent="0.25">
      <c r="A656" s="208">
        <v>175</v>
      </c>
      <c r="B656" s="124" t="s">
        <v>5324</v>
      </c>
      <c r="C656" s="1524" t="s">
        <v>4993</v>
      </c>
      <c r="D656" s="1525" t="s">
        <v>4994</v>
      </c>
      <c r="E656" s="1531">
        <v>12</v>
      </c>
      <c r="F656" s="1560">
        <v>1.79</v>
      </c>
      <c r="G656" s="191">
        <v>1</v>
      </c>
      <c r="H656" s="191">
        <v>118390.6</v>
      </c>
      <c r="I656" s="191"/>
      <c r="J656" s="191"/>
      <c r="K656" s="227">
        <f t="shared" si="122"/>
        <v>118390.6</v>
      </c>
      <c r="L656" s="227">
        <v>1.79</v>
      </c>
      <c r="M656" s="191">
        <v>1</v>
      </c>
      <c r="N656" s="191">
        <v>118390.6</v>
      </c>
      <c r="O656" s="191"/>
      <c r="P656" s="191"/>
      <c r="Q656" s="227">
        <f t="shared" si="123"/>
        <v>118390.6</v>
      </c>
      <c r="R656" s="227">
        <f t="shared" si="127"/>
        <v>0</v>
      </c>
      <c r="S656" s="227">
        <f t="shared" si="127"/>
        <v>0</v>
      </c>
      <c r="T656" s="227">
        <f t="shared" si="127"/>
        <v>0</v>
      </c>
      <c r="U656" s="227">
        <f t="shared" si="127"/>
        <v>0</v>
      </c>
      <c r="V656" s="227">
        <f t="shared" si="124"/>
        <v>0</v>
      </c>
      <c r="W656" s="1561">
        <v>13</v>
      </c>
      <c r="X656" s="1560">
        <v>1.84</v>
      </c>
      <c r="Y656" s="191">
        <v>1</v>
      </c>
      <c r="Z656" s="191">
        <v>121697.60000000001</v>
      </c>
      <c r="AA656" s="191"/>
      <c r="AB656" s="191"/>
      <c r="AC656" s="227">
        <f t="shared" si="125"/>
        <v>121697.60000000001</v>
      </c>
      <c r="AD656" s="1561">
        <v>14</v>
      </c>
      <c r="AE656" s="1560">
        <v>1.84</v>
      </c>
      <c r="AF656" s="191">
        <v>1</v>
      </c>
      <c r="AG656" s="191">
        <v>121697.60000000001</v>
      </c>
      <c r="AH656" s="191"/>
      <c r="AI656" s="191"/>
      <c r="AJ656" s="227">
        <f t="shared" si="126"/>
        <v>121697.60000000001</v>
      </c>
    </row>
    <row r="657" spans="1:36" ht="17.25" x14ac:dyDescent="0.25">
      <c r="A657" s="208">
        <v>176</v>
      </c>
      <c r="B657" s="124" t="s">
        <v>5325</v>
      </c>
      <c r="C657" s="1524" t="s">
        <v>4993</v>
      </c>
      <c r="D657" s="1525" t="s">
        <v>4994</v>
      </c>
      <c r="E657" s="1531">
        <v>13</v>
      </c>
      <c r="F657" s="1560">
        <v>1.84</v>
      </c>
      <c r="G657" s="191">
        <v>1</v>
      </c>
      <c r="H657" s="191">
        <v>121697.60000000001</v>
      </c>
      <c r="I657" s="191"/>
      <c r="J657" s="191"/>
      <c r="K657" s="227">
        <f t="shared" si="122"/>
        <v>121697.60000000001</v>
      </c>
      <c r="L657" s="227">
        <v>1.79</v>
      </c>
      <c r="M657" s="191">
        <v>1</v>
      </c>
      <c r="N657" s="191">
        <v>118390.6</v>
      </c>
      <c r="O657" s="191"/>
      <c r="P657" s="191"/>
      <c r="Q657" s="227">
        <f t="shared" si="123"/>
        <v>118390.6</v>
      </c>
      <c r="R657" s="227">
        <f t="shared" si="127"/>
        <v>0</v>
      </c>
      <c r="S657" s="227">
        <f t="shared" si="127"/>
        <v>3307</v>
      </c>
      <c r="T657" s="227">
        <f t="shared" si="127"/>
        <v>0</v>
      </c>
      <c r="U657" s="227">
        <f t="shared" si="127"/>
        <v>0</v>
      </c>
      <c r="V657" s="227">
        <f t="shared" si="124"/>
        <v>3307</v>
      </c>
      <c r="W657" s="1561">
        <v>14</v>
      </c>
      <c r="X657" s="1560">
        <v>1.84</v>
      </c>
      <c r="Y657" s="191">
        <v>1</v>
      </c>
      <c r="Z657" s="191">
        <v>121697.60000000001</v>
      </c>
      <c r="AA657" s="191"/>
      <c r="AB657" s="191"/>
      <c r="AC657" s="227">
        <f t="shared" si="125"/>
        <v>121697.60000000001</v>
      </c>
      <c r="AD657" s="1561">
        <v>15</v>
      </c>
      <c r="AE657" s="1560">
        <v>1.84</v>
      </c>
      <c r="AF657" s="191">
        <v>1</v>
      </c>
      <c r="AG657" s="191">
        <v>121697.60000000001</v>
      </c>
      <c r="AH657" s="191"/>
      <c r="AI657" s="191"/>
      <c r="AJ657" s="227">
        <f t="shared" si="126"/>
        <v>121697.60000000001</v>
      </c>
    </row>
    <row r="658" spans="1:36" ht="17.25" x14ac:dyDescent="0.25">
      <c r="A658" s="208">
        <v>177</v>
      </c>
      <c r="B658" s="124" t="s">
        <v>5326</v>
      </c>
      <c r="C658" s="1524" t="s">
        <v>4993</v>
      </c>
      <c r="D658" s="1525" t="s">
        <v>4994</v>
      </c>
      <c r="E658" s="1531">
        <v>9</v>
      </c>
      <c r="F658" s="1560">
        <v>1.73</v>
      </c>
      <c r="G658" s="191">
        <v>1</v>
      </c>
      <c r="H658" s="191">
        <v>114422.2</v>
      </c>
      <c r="I658" s="191"/>
      <c r="J658" s="191"/>
      <c r="K658" s="227">
        <f t="shared" si="122"/>
        <v>114422.2</v>
      </c>
      <c r="L658" s="227">
        <v>1.73</v>
      </c>
      <c r="M658" s="191">
        <v>1</v>
      </c>
      <c r="N658" s="191">
        <v>114422.2</v>
      </c>
      <c r="O658" s="191"/>
      <c r="P658" s="191"/>
      <c r="Q658" s="227">
        <f t="shared" si="123"/>
        <v>114422.2</v>
      </c>
      <c r="R658" s="227">
        <f t="shared" si="127"/>
        <v>0</v>
      </c>
      <c r="S658" s="227">
        <f t="shared" si="127"/>
        <v>0</v>
      </c>
      <c r="T658" s="227">
        <f t="shared" si="127"/>
        <v>0</v>
      </c>
      <c r="U658" s="227">
        <f t="shared" si="127"/>
        <v>0</v>
      </c>
      <c r="V658" s="227">
        <f t="shared" si="124"/>
        <v>0</v>
      </c>
      <c r="W658" s="1561">
        <v>10</v>
      </c>
      <c r="X658" s="1560">
        <v>1.79</v>
      </c>
      <c r="Y658" s="191">
        <v>1</v>
      </c>
      <c r="Z658" s="191">
        <v>118390.6</v>
      </c>
      <c r="AA658" s="191"/>
      <c r="AB658" s="191"/>
      <c r="AC658" s="227">
        <f t="shared" si="125"/>
        <v>118390.6</v>
      </c>
      <c r="AD658" s="1561">
        <v>11</v>
      </c>
      <c r="AE658" s="1560">
        <v>1.79</v>
      </c>
      <c r="AF658" s="191">
        <v>1</v>
      </c>
      <c r="AG658" s="191">
        <v>118390.6</v>
      </c>
      <c r="AH658" s="191"/>
      <c r="AI658" s="191"/>
      <c r="AJ658" s="227">
        <f t="shared" si="126"/>
        <v>118390.6</v>
      </c>
    </row>
    <row r="659" spans="1:36" ht="17.25" x14ac:dyDescent="0.25">
      <c r="A659" s="208">
        <v>178</v>
      </c>
      <c r="B659" s="124" t="s">
        <v>5327</v>
      </c>
      <c r="C659" s="1524" t="s">
        <v>4993</v>
      </c>
      <c r="D659" s="1525" t="s">
        <v>4994</v>
      </c>
      <c r="E659" s="1531">
        <v>11</v>
      </c>
      <c r="F659" s="1560">
        <v>1.79</v>
      </c>
      <c r="G659" s="191">
        <v>1</v>
      </c>
      <c r="H659" s="191">
        <v>118390.6</v>
      </c>
      <c r="I659" s="191"/>
      <c r="J659" s="191"/>
      <c r="K659" s="227">
        <f t="shared" si="122"/>
        <v>118390.6</v>
      </c>
      <c r="L659" s="227">
        <v>1.79</v>
      </c>
      <c r="M659" s="191">
        <v>1</v>
      </c>
      <c r="N659" s="191">
        <v>118390.6</v>
      </c>
      <c r="O659" s="191"/>
      <c r="P659" s="191"/>
      <c r="Q659" s="227">
        <f t="shared" si="123"/>
        <v>118390.6</v>
      </c>
      <c r="R659" s="227">
        <f t="shared" si="127"/>
        <v>0</v>
      </c>
      <c r="S659" s="227">
        <f t="shared" si="127"/>
        <v>0</v>
      </c>
      <c r="T659" s="227">
        <f t="shared" si="127"/>
        <v>0</v>
      </c>
      <c r="U659" s="227">
        <f t="shared" si="127"/>
        <v>0</v>
      </c>
      <c r="V659" s="227">
        <f t="shared" si="124"/>
        <v>0</v>
      </c>
      <c r="W659" s="1561">
        <v>12</v>
      </c>
      <c r="X659" s="1560">
        <v>1.79</v>
      </c>
      <c r="Y659" s="191">
        <v>1</v>
      </c>
      <c r="Z659" s="191">
        <v>118390.6</v>
      </c>
      <c r="AA659" s="191"/>
      <c r="AB659" s="191"/>
      <c r="AC659" s="227">
        <f t="shared" si="125"/>
        <v>118390.6</v>
      </c>
      <c r="AD659" s="1561">
        <v>13</v>
      </c>
      <c r="AE659" s="1560">
        <v>1.84</v>
      </c>
      <c r="AF659" s="191">
        <v>1</v>
      </c>
      <c r="AG659" s="191">
        <v>121697.60000000001</v>
      </c>
      <c r="AH659" s="191"/>
      <c r="AI659" s="191"/>
      <c r="AJ659" s="227">
        <f t="shared" si="126"/>
        <v>121697.60000000001</v>
      </c>
    </row>
    <row r="660" spans="1:36" ht="17.25" x14ac:dyDescent="0.25">
      <c r="A660" s="208">
        <v>179</v>
      </c>
      <c r="B660" s="124" t="s">
        <v>5328</v>
      </c>
      <c r="C660" s="1524" t="s">
        <v>4993</v>
      </c>
      <c r="D660" s="1525" t="s">
        <v>4994</v>
      </c>
      <c r="E660" s="1531">
        <v>6</v>
      </c>
      <c r="F660" s="1560">
        <v>1.68</v>
      </c>
      <c r="G660" s="191">
        <v>1</v>
      </c>
      <c r="H660" s="191">
        <v>111115.2</v>
      </c>
      <c r="I660" s="191"/>
      <c r="J660" s="191"/>
      <c r="K660" s="227">
        <f t="shared" si="122"/>
        <v>111115.2</v>
      </c>
      <c r="L660" s="227">
        <v>1.63</v>
      </c>
      <c r="M660" s="191">
        <v>1</v>
      </c>
      <c r="N660" s="191">
        <v>107808.2</v>
      </c>
      <c r="O660" s="191"/>
      <c r="P660" s="191"/>
      <c r="Q660" s="227">
        <f t="shared" si="123"/>
        <v>107808.2</v>
      </c>
      <c r="R660" s="227">
        <f t="shared" si="127"/>
        <v>0</v>
      </c>
      <c r="S660" s="227">
        <f t="shared" si="127"/>
        <v>3307</v>
      </c>
      <c r="T660" s="227">
        <f t="shared" si="127"/>
        <v>0</v>
      </c>
      <c r="U660" s="227">
        <f t="shared" si="127"/>
        <v>0</v>
      </c>
      <c r="V660" s="227">
        <f t="shared" si="124"/>
        <v>3307</v>
      </c>
      <c r="W660" s="1561">
        <v>7</v>
      </c>
      <c r="X660" s="1560">
        <v>1.68</v>
      </c>
      <c r="Y660" s="191">
        <v>1</v>
      </c>
      <c r="Z660" s="191">
        <v>111115.2</v>
      </c>
      <c r="AA660" s="191"/>
      <c r="AB660" s="191"/>
      <c r="AC660" s="227">
        <f t="shared" si="125"/>
        <v>111115.2</v>
      </c>
      <c r="AD660" s="1561">
        <v>8</v>
      </c>
      <c r="AE660" s="1560">
        <v>1.73</v>
      </c>
      <c r="AF660" s="191">
        <v>1</v>
      </c>
      <c r="AG660" s="191">
        <v>114422.2</v>
      </c>
      <c r="AH660" s="191"/>
      <c r="AI660" s="191"/>
      <c r="AJ660" s="227">
        <f t="shared" si="126"/>
        <v>114422.2</v>
      </c>
    </row>
    <row r="661" spans="1:36" ht="17.25" x14ac:dyDescent="0.25">
      <c r="A661" s="208">
        <v>180</v>
      </c>
      <c r="B661" s="124" t="s">
        <v>5329</v>
      </c>
      <c r="C661" s="1524" t="s">
        <v>4993</v>
      </c>
      <c r="D661" s="1525" t="s">
        <v>4994</v>
      </c>
      <c r="E661" s="1531">
        <v>3</v>
      </c>
      <c r="F661" s="1560">
        <v>1.59</v>
      </c>
      <c r="G661" s="191">
        <v>1</v>
      </c>
      <c r="H661" s="191">
        <v>105162.6</v>
      </c>
      <c r="I661" s="191"/>
      <c r="J661" s="191"/>
      <c r="K661" s="227">
        <f t="shared" si="122"/>
        <v>105162.6</v>
      </c>
      <c r="L661" s="227">
        <v>1.54</v>
      </c>
      <c r="M661" s="191">
        <v>1</v>
      </c>
      <c r="N661" s="191">
        <v>101855.6</v>
      </c>
      <c r="O661" s="191"/>
      <c r="P661" s="191"/>
      <c r="Q661" s="227">
        <f t="shared" si="123"/>
        <v>101855.6</v>
      </c>
      <c r="R661" s="227">
        <f t="shared" si="127"/>
        <v>0</v>
      </c>
      <c r="S661" s="227">
        <f t="shared" si="127"/>
        <v>3307</v>
      </c>
      <c r="T661" s="227">
        <f t="shared" si="127"/>
        <v>0</v>
      </c>
      <c r="U661" s="227">
        <f t="shared" si="127"/>
        <v>0</v>
      </c>
      <c r="V661" s="227">
        <f t="shared" si="124"/>
        <v>3307</v>
      </c>
      <c r="W661" s="1561">
        <v>4</v>
      </c>
      <c r="X661" s="1560">
        <v>1.63</v>
      </c>
      <c r="Y661" s="191">
        <v>1</v>
      </c>
      <c r="Z661" s="191">
        <v>107808.2</v>
      </c>
      <c r="AA661" s="191"/>
      <c r="AB661" s="191"/>
      <c r="AC661" s="227">
        <f t="shared" si="125"/>
        <v>107808.2</v>
      </c>
      <c r="AD661" s="1561">
        <v>5</v>
      </c>
      <c r="AE661" s="1560">
        <v>1.63</v>
      </c>
      <c r="AF661" s="191">
        <v>1</v>
      </c>
      <c r="AG661" s="191">
        <v>107808.2</v>
      </c>
      <c r="AH661" s="191"/>
      <c r="AI661" s="191"/>
      <c r="AJ661" s="227">
        <f t="shared" si="126"/>
        <v>107808.2</v>
      </c>
    </row>
    <row r="662" spans="1:36" ht="17.25" x14ac:dyDescent="0.25">
      <c r="A662" s="208">
        <v>181</v>
      </c>
      <c r="B662" s="124" t="s">
        <v>5330</v>
      </c>
      <c r="C662" s="1524" t="s">
        <v>4993</v>
      </c>
      <c r="D662" s="1525" t="s">
        <v>4994</v>
      </c>
      <c r="E662" s="1531">
        <v>1</v>
      </c>
      <c r="F662" s="1560">
        <v>1.49</v>
      </c>
      <c r="G662" s="191">
        <v>1</v>
      </c>
      <c r="H662" s="191">
        <v>98548.6</v>
      </c>
      <c r="I662" s="191"/>
      <c r="J662" s="191"/>
      <c r="K662" s="227">
        <f t="shared" si="122"/>
        <v>98548.6</v>
      </c>
      <c r="L662" s="227">
        <v>1.45</v>
      </c>
      <c r="M662" s="191">
        <v>1</v>
      </c>
      <c r="N662" s="191">
        <v>95903</v>
      </c>
      <c r="O662" s="191"/>
      <c r="P662" s="191"/>
      <c r="Q662" s="227">
        <f t="shared" si="123"/>
        <v>95903</v>
      </c>
      <c r="R662" s="227">
        <f t="shared" si="127"/>
        <v>0</v>
      </c>
      <c r="S662" s="227">
        <f t="shared" si="127"/>
        <v>2645.6000000000058</v>
      </c>
      <c r="T662" s="227">
        <f t="shared" si="127"/>
        <v>0</v>
      </c>
      <c r="U662" s="227">
        <f t="shared" si="127"/>
        <v>0</v>
      </c>
      <c r="V662" s="227">
        <f t="shared" si="124"/>
        <v>2645.6000000000058</v>
      </c>
      <c r="W662" s="1561">
        <v>2</v>
      </c>
      <c r="X662" s="1560">
        <v>1.54</v>
      </c>
      <c r="Y662" s="191">
        <v>1</v>
      </c>
      <c r="Z662" s="191">
        <v>101855.6</v>
      </c>
      <c r="AA662" s="191"/>
      <c r="AB662" s="191"/>
      <c r="AC662" s="227">
        <f t="shared" si="125"/>
        <v>101855.6</v>
      </c>
      <c r="AD662" s="1561">
        <v>3</v>
      </c>
      <c r="AE662" s="1560">
        <v>1.59</v>
      </c>
      <c r="AF662" s="191">
        <v>1</v>
      </c>
      <c r="AG662" s="191">
        <v>105162.6</v>
      </c>
      <c r="AH662" s="191"/>
      <c r="AI662" s="191"/>
      <c r="AJ662" s="227">
        <f t="shared" si="126"/>
        <v>105162.6</v>
      </c>
    </row>
    <row r="663" spans="1:36" ht="17.25" x14ac:dyDescent="0.25">
      <c r="A663" s="208">
        <v>182</v>
      </c>
      <c r="B663" s="124" t="s">
        <v>5331</v>
      </c>
      <c r="C663" s="1524" t="s">
        <v>4993</v>
      </c>
      <c r="D663" s="1525" t="s">
        <v>4994</v>
      </c>
      <c r="E663" s="1531">
        <v>1</v>
      </c>
      <c r="F663" s="1560">
        <v>1.49</v>
      </c>
      <c r="G663" s="191">
        <v>1</v>
      </c>
      <c r="H663" s="191">
        <v>98548.6</v>
      </c>
      <c r="I663" s="191"/>
      <c r="J663" s="191"/>
      <c r="K663" s="227">
        <f t="shared" si="122"/>
        <v>98548.6</v>
      </c>
      <c r="L663" s="227">
        <v>1.45</v>
      </c>
      <c r="M663" s="191">
        <v>1</v>
      </c>
      <c r="N663" s="191">
        <v>95903</v>
      </c>
      <c r="O663" s="191"/>
      <c r="P663" s="191"/>
      <c r="Q663" s="227">
        <f t="shared" si="123"/>
        <v>95903</v>
      </c>
      <c r="R663" s="227">
        <f t="shared" ref="R663:U678" si="128">G663-M663</f>
        <v>0</v>
      </c>
      <c r="S663" s="227">
        <f t="shared" si="128"/>
        <v>2645.6000000000058</v>
      </c>
      <c r="T663" s="227">
        <f t="shared" si="128"/>
        <v>0</v>
      </c>
      <c r="U663" s="227">
        <f t="shared" si="128"/>
        <v>0</v>
      </c>
      <c r="V663" s="227">
        <f t="shared" si="124"/>
        <v>2645.6000000000058</v>
      </c>
      <c r="W663" s="1561">
        <v>2</v>
      </c>
      <c r="X663" s="1560">
        <v>1.54</v>
      </c>
      <c r="Y663" s="191">
        <v>1</v>
      </c>
      <c r="Z663" s="191">
        <v>101855.6</v>
      </c>
      <c r="AA663" s="191"/>
      <c r="AB663" s="191"/>
      <c r="AC663" s="227">
        <f t="shared" si="125"/>
        <v>101855.6</v>
      </c>
      <c r="AD663" s="1561">
        <v>3</v>
      </c>
      <c r="AE663" s="1560">
        <v>1.59</v>
      </c>
      <c r="AF663" s="191">
        <v>1</v>
      </c>
      <c r="AG663" s="191">
        <v>105162.6</v>
      </c>
      <c r="AH663" s="191"/>
      <c r="AI663" s="191"/>
      <c r="AJ663" s="227">
        <f t="shared" si="126"/>
        <v>105162.6</v>
      </c>
    </row>
    <row r="664" spans="1:36" ht="17.25" x14ac:dyDescent="0.25">
      <c r="A664" s="208">
        <v>183</v>
      </c>
      <c r="B664" s="124" t="s">
        <v>5332</v>
      </c>
      <c r="C664" s="1524" t="s">
        <v>5333</v>
      </c>
      <c r="D664" s="1525" t="s">
        <v>4768</v>
      </c>
      <c r="E664" s="1531">
        <v>11</v>
      </c>
      <c r="F664" s="1560">
        <v>2.08</v>
      </c>
      <c r="G664" s="191">
        <v>1</v>
      </c>
      <c r="H664" s="191">
        <v>137571.20000000001</v>
      </c>
      <c r="I664" s="191"/>
      <c r="J664" s="191"/>
      <c r="K664" s="227">
        <f t="shared" si="122"/>
        <v>137571.20000000001</v>
      </c>
      <c r="L664" s="227">
        <v>2.08</v>
      </c>
      <c r="M664" s="191">
        <v>1</v>
      </c>
      <c r="N664" s="191">
        <v>137571.20000000001</v>
      </c>
      <c r="O664" s="191"/>
      <c r="P664" s="191"/>
      <c r="Q664" s="227">
        <f t="shared" si="123"/>
        <v>137571.20000000001</v>
      </c>
      <c r="R664" s="227">
        <f t="shared" si="128"/>
        <v>0</v>
      </c>
      <c r="S664" s="227">
        <f t="shared" si="128"/>
        <v>0</v>
      </c>
      <c r="T664" s="227">
        <f t="shared" si="128"/>
        <v>0</v>
      </c>
      <c r="U664" s="227">
        <f t="shared" si="128"/>
        <v>0</v>
      </c>
      <c r="V664" s="227">
        <f t="shared" si="124"/>
        <v>0</v>
      </c>
      <c r="W664" s="1561">
        <v>12</v>
      </c>
      <c r="X664" s="1560">
        <v>2.08</v>
      </c>
      <c r="Y664" s="191">
        <v>1</v>
      </c>
      <c r="Z664" s="191">
        <v>137571.20000000001</v>
      </c>
      <c r="AA664" s="191"/>
      <c r="AB664" s="191"/>
      <c r="AC664" s="227">
        <f t="shared" si="125"/>
        <v>137571.20000000001</v>
      </c>
      <c r="AD664" s="1561">
        <v>13</v>
      </c>
      <c r="AE664" s="1560">
        <v>2.14</v>
      </c>
      <c r="AF664" s="191">
        <v>1</v>
      </c>
      <c r="AG664" s="191">
        <v>141539.6</v>
      </c>
      <c r="AH664" s="191"/>
      <c r="AI664" s="191"/>
      <c r="AJ664" s="227">
        <f t="shared" si="126"/>
        <v>141539.6</v>
      </c>
    </row>
    <row r="665" spans="1:36" ht="17.25" x14ac:dyDescent="0.25">
      <c r="A665" s="208">
        <v>184</v>
      </c>
      <c r="B665" s="124" t="s">
        <v>5334</v>
      </c>
      <c r="C665" s="1524" t="s">
        <v>5333</v>
      </c>
      <c r="D665" s="1525" t="s">
        <v>4768</v>
      </c>
      <c r="E665" s="1531">
        <v>5</v>
      </c>
      <c r="F665" s="1560">
        <v>1.9</v>
      </c>
      <c r="G665" s="191">
        <v>1</v>
      </c>
      <c r="H665" s="191">
        <v>125666</v>
      </c>
      <c r="I665" s="191"/>
      <c r="J665" s="191"/>
      <c r="K665" s="227">
        <f t="shared" si="122"/>
        <v>125666</v>
      </c>
      <c r="L665" s="227">
        <v>1.9</v>
      </c>
      <c r="M665" s="191">
        <v>1</v>
      </c>
      <c r="N665" s="191">
        <v>125666</v>
      </c>
      <c r="O665" s="191"/>
      <c r="P665" s="191"/>
      <c r="Q665" s="227">
        <f t="shared" si="123"/>
        <v>125666</v>
      </c>
      <c r="R665" s="227">
        <f t="shared" si="128"/>
        <v>0</v>
      </c>
      <c r="S665" s="227">
        <f t="shared" si="128"/>
        <v>0</v>
      </c>
      <c r="T665" s="227">
        <f t="shared" si="128"/>
        <v>0</v>
      </c>
      <c r="U665" s="227">
        <f t="shared" si="128"/>
        <v>0</v>
      </c>
      <c r="V665" s="227">
        <f t="shared" si="124"/>
        <v>0</v>
      </c>
      <c r="W665" s="1561">
        <v>6</v>
      </c>
      <c r="X665" s="1560">
        <v>1.96</v>
      </c>
      <c r="Y665" s="191">
        <v>1</v>
      </c>
      <c r="Z665" s="191">
        <v>129634.4</v>
      </c>
      <c r="AA665" s="191"/>
      <c r="AB665" s="191"/>
      <c r="AC665" s="227">
        <f t="shared" si="125"/>
        <v>129634.4</v>
      </c>
      <c r="AD665" s="1561">
        <v>7</v>
      </c>
      <c r="AE665" s="1560">
        <v>1.96</v>
      </c>
      <c r="AF665" s="191">
        <v>1</v>
      </c>
      <c r="AG665" s="191">
        <v>129634.4</v>
      </c>
      <c r="AH665" s="191"/>
      <c r="AI665" s="191"/>
      <c r="AJ665" s="227">
        <f t="shared" si="126"/>
        <v>129634.4</v>
      </c>
    </row>
    <row r="666" spans="1:36" ht="17.25" x14ac:dyDescent="0.25">
      <c r="A666" s="208">
        <v>185</v>
      </c>
      <c r="B666" s="124" t="s">
        <v>5335</v>
      </c>
      <c r="C666" s="1524" t="s">
        <v>5333</v>
      </c>
      <c r="D666" s="1525" t="s">
        <v>4768</v>
      </c>
      <c r="E666" s="1531">
        <v>4</v>
      </c>
      <c r="F666" s="1560">
        <v>1.9</v>
      </c>
      <c r="G666" s="191">
        <v>1</v>
      </c>
      <c r="H666" s="191">
        <v>125666</v>
      </c>
      <c r="I666" s="191"/>
      <c r="J666" s="191"/>
      <c r="K666" s="227">
        <f t="shared" si="122"/>
        <v>125666</v>
      </c>
      <c r="L666" s="227">
        <v>1.84</v>
      </c>
      <c r="M666" s="191">
        <v>1</v>
      </c>
      <c r="N666" s="191">
        <v>121697.60000000001</v>
      </c>
      <c r="O666" s="191"/>
      <c r="P666" s="191"/>
      <c r="Q666" s="227">
        <f t="shared" si="123"/>
        <v>121697.60000000001</v>
      </c>
      <c r="R666" s="227">
        <f t="shared" si="128"/>
        <v>0</v>
      </c>
      <c r="S666" s="227">
        <f t="shared" si="128"/>
        <v>3968.3999999999942</v>
      </c>
      <c r="T666" s="227">
        <f t="shared" si="128"/>
        <v>0</v>
      </c>
      <c r="U666" s="227">
        <f t="shared" si="128"/>
        <v>0</v>
      </c>
      <c r="V666" s="227">
        <f t="shared" si="124"/>
        <v>3968.3999999999942</v>
      </c>
      <c r="W666" s="1561">
        <v>5</v>
      </c>
      <c r="X666" s="1560">
        <v>1.9</v>
      </c>
      <c r="Y666" s="191">
        <v>1</v>
      </c>
      <c r="Z666" s="191">
        <v>125666</v>
      </c>
      <c r="AA666" s="191"/>
      <c r="AB666" s="191"/>
      <c r="AC666" s="227">
        <f t="shared" si="125"/>
        <v>125666</v>
      </c>
      <c r="AD666" s="1561">
        <v>6</v>
      </c>
      <c r="AE666" s="1560">
        <v>1.96</v>
      </c>
      <c r="AF666" s="191">
        <v>1</v>
      </c>
      <c r="AG666" s="191">
        <v>129634.4</v>
      </c>
      <c r="AH666" s="191"/>
      <c r="AI666" s="191"/>
      <c r="AJ666" s="227">
        <f t="shared" si="126"/>
        <v>129634.4</v>
      </c>
    </row>
    <row r="667" spans="1:36" ht="17.25" x14ac:dyDescent="0.25">
      <c r="A667" s="208">
        <v>186</v>
      </c>
      <c r="B667" s="124" t="s">
        <v>5336</v>
      </c>
      <c r="C667" s="1524" t="s">
        <v>5333</v>
      </c>
      <c r="D667" s="1525" t="s">
        <v>4768</v>
      </c>
      <c r="E667" s="1531">
        <v>14</v>
      </c>
      <c r="F667" s="1560">
        <v>2.14</v>
      </c>
      <c r="G667" s="191">
        <v>1</v>
      </c>
      <c r="H667" s="191">
        <v>141539.6</v>
      </c>
      <c r="I667" s="191"/>
      <c r="J667" s="191"/>
      <c r="K667" s="227">
        <f t="shared" si="122"/>
        <v>141539.6</v>
      </c>
      <c r="L667" s="227">
        <v>2.14</v>
      </c>
      <c r="M667" s="191">
        <v>1</v>
      </c>
      <c r="N667" s="191">
        <v>141539.6</v>
      </c>
      <c r="O667" s="191"/>
      <c r="P667" s="191"/>
      <c r="Q667" s="227">
        <f t="shared" si="123"/>
        <v>141539.6</v>
      </c>
      <c r="R667" s="227">
        <f t="shared" si="128"/>
        <v>0</v>
      </c>
      <c r="S667" s="227">
        <f t="shared" si="128"/>
        <v>0</v>
      </c>
      <c r="T667" s="227">
        <f t="shared" si="128"/>
        <v>0</v>
      </c>
      <c r="U667" s="227">
        <f t="shared" si="128"/>
        <v>0</v>
      </c>
      <c r="V667" s="227">
        <f t="shared" si="124"/>
        <v>0</v>
      </c>
      <c r="W667" s="1561">
        <v>15</v>
      </c>
      <c r="X667" s="1560">
        <v>2.14</v>
      </c>
      <c r="Y667" s="191">
        <v>1</v>
      </c>
      <c r="Z667" s="191">
        <v>141539.6</v>
      </c>
      <c r="AA667" s="191"/>
      <c r="AB667" s="191"/>
      <c r="AC667" s="227">
        <f t="shared" si="125"/>
        <v>141539.6</v>
      </c>
      <c r="AD667" s="1561">
        <v>16</v>
      </c>
      <c r="AE667" s="1560">
        <v>2.21</v>
      </c>
      <c r="AF667" s="191">
        <v>1</v>
      </c>
      <c r="AG667" s="191">
        <v>146169.4</v>
      </c>
      <c r="AH667" s="191"/>
      <c r="AI667" s="191"/>
      <c r="AJ667" s="227">
        <f t="shared" si="126"/>
        <v>146169.4</v>
      </c>
    </row>
    <row r="668" spans="1:36" ht="17.25" x14ac:dyDescent="0.25">
      <c r="A668" s="208">
        <v>187</v>
      </c>
      <c r="B668" s="124" t="s">
        <v>5337</v>
      </c>
      <c r="C668" s="1524" t="s">
        <v>5333</v>
      </c>
      <c r="D668" s="1525" t="s">
        <v>4768</v>
      </c>
      <c r="E668" s="1531">
        <v>8</v>
      </c>
      <c r="F668" s="1560">
        <v>2.02</v>
      </c>
      <c r="G668" s="191">
        <v>1</v>
      </c>
      <c r="H668" s="191">
        <v>133602.79999999999</v>
      </c>
      <c r="I668" s="191"/>
      <c r="J668" s="191"/>
      <c r="K668" s="227">
        <f t="shared" si="122"/>
        <v>133602.79999999999</v>
      </c>
      <c r="L668" s="227">
        <v>1.96</v>
      </c>
      <c r="M668" s="191">
        <v>1</v>
      </c>
      <c r="N668" s="191">
        <v>129634.4</v>
      </c>
      <c r="O668" s="191"/>
      <c r="P668" s="191"/>
      <c r="Q668" s="227">
        <f t="shared" si="123"/>
        <v>129634.4</v>
      </c>
      <c r="R668" s="227">
        <f t="shared" si="128"/>
        <v>0</v>
      </c>
      <c r="S668" s="227">
        <f t="shared" si="128"/>
        <v>3968.3999999999942</v>
      </c>
      <c r="T668" s="227">
        <f t="shared" si="128"/>
        <v>0</v>
      </c>
      <c r="U668" s="227">
        <f t="shared" si="128"/>
        <v>0</v>
      </c>
      <c r="V668" s="227">
        <f t="shared" si="124"/>
        <v>3968.3999999999942</v>
      </c>
      <c r="W668" s="1561">
        <v>9</v>
      </c>
      <c r="X668" s="1560">
        <v>2.02</v>
      </c>
      <c r="Y668" s="191">
        <v>1</v>
      </c>
      <c r="Z668" s="191">
        <v>133602.79999999999</v>
      </c>
      <c r="AA668" s="191"/>
      <c r="AB668" s="191"/>
      <c r="AC668" s="227">
        <f t="shared" si="125"/>
        <v>133602.79999999999</v>
      </c>
      <c r="AD668" s="1561">
        <v>10</v>
      </c>
      <c r="AE668" s="1560">
        <v>2.08</v>
      </c>
      <c r="AF668" s="191">
        <v>1</v>
      </c>
      <c r="AG668" s="191">
        <v>137571.20000000001</v>
      </c>
      <c r="AH668" s="191"/>
      <c r="AI668" s="191"/>
      <c r="AJ668" s="227">
        <f t="shared" si="126"/>
        <v>137571.20000000001</v>
      </c>
    </row>
    <row r="669" spans="1:36" ht="17.25" x14ac:dyDescent="0.25">
      <c r="A669" s="208">
        <v>188</v>
      </c>
      <c r="B669" s="124" t="s">
        <v>5338</v>
      </c>
      <c r="C669" s="1524" t="s">
        <v>5333</v>
      </c>
      <c r="D669" s="1525" t="s">
        <v>4768</v>
      </c>
      <c r="E669" s="1531">
        <v>13</v>
      </c>
      <c r="F669" s="1560">
        <v>2.14</v>
      </c>
      <c r="G669" s="191">
        <v>1</v>
      </c>
      <c r="H669" s="191">
        <v>141539.6</v>
      </c>
      <c r="I669" s="191"/>
      <c r="J669" s="191"/>
      <c r="K669" s="227">
        <f t="shared" si="122"/>
        <v>141539.6</v>
      </c>
      <c r="L669" s="227">
        <v>2.08</v>
      </c>
      <c r="M669" s="191">
        <v>1</v>
      </c>
      <c r="N669" s="191">
        <v>137571.20000000001</v>
      </c>
      <c r="O669" s="191"/>
      <c r="P669" s="191"/>
      <c r="Q669" s="227">
        <f t="shared" si="123"/>
        <v>137571.20000000001</v>
      </c>
      <c r="R669" s="227">
        <f t="shared" si="128"/>
        <v>0</v>
      </c>
      <c r="S669" s="227">
        <f t="shared" si="128"/>
        <v>3968.3999999999942</v>
      </c>
      <c r="T669" s="227">
        <f t="shared" si="128"/>
        <v>0</v>
      </c>
      <c r="U669" s="227">
        <f t="shared" si="128"/>
        <v>0</v>
      </c>
      <c r="V669" s="227">
        <f t="shared" si="124"/>
        <v>3968.3999999999942</v>
      </c>
      <c r="W669" s="1561">
        <v>14</v>
      </c>
      <c r="X669" s="1560">
        <v>2.14</v>
      </c>
      <c r="Y669" s="191">
        <v>1</v>
      </c>
      <c r="Z669" s="191">
        <v>141539.6</v>
      </c>
      <c r="AA669" s="191"/>
      <c r="AB669" s="191"/>
      <c r="AC669" s="227">
        <f t="shared" si="125"/>
        <v>141539.6</v>
      </c>
      <c r="AD669" s="1561">
        <v>15</v>
      </c>
      <c r="AE669" s="1560">
        <v>2.14</v>
      </c>
      <c r="AF669" s="191">
        <v>1</v>
      </c>
      <c r="AG669" s="191">
        <v>141539.6</v>
      </c>
      <c r="AH669" s="191"/>
      <c r="AI669" s="191"/>
      <c r="AJ669" s="227">
        <f t="shared" si="126"/>
        <v>141539.6</v>
      </c>
    </row>
    <row r="670" spans="1:36" ht="17.25" x14ac:dyDescent="0.25">
      <c r="A670" s="208">
        <v>189</v>
      </c>
      <c r="B670" s="124" t="s">
        <v>5339</v>
      </c>
      <c r="C670" s="1524" t="s">
        <v>5333</v>
      </c>
      <c r="D670" s="1525" t="s">
        <v>4768</v>
      </c>
      <c r="E670" s="1531">
        <v>1</v>
      </c>
      <c r="F670" s="1560">
        <v>1.73</v>
      </c>
      <c r="G670" s="191">
        <v>1</v>
      </c>
      <c r="H670" s="191">
        <v>114422.2</v>
      </c>
      <c r="I670" s="191"/>
      <c r="J670" s="191"/>
      <c r="K670" s="227">
        <f t="shared" si="122"/>
        <v>114422.2</v>
      </c>
      <c r="L670" s="227">
        <v>1.68</v>
      </c>
      <c r="M670" s="191">
        <v>1</v>
      </c>
      <c r="N670" s="191">
        <v>111115.2</v>
      </c>
      <c r="O670" s="191"/>
      <c r="P670" s="191"/>
      <c r="Q670" s="227">
        <f t="shared" si="123"/>
        <v>111115.2</v>
      </c>
      <c r="R670" s="227">
        <f t="shared" si="128"/>
        <v>0</v>
      </c>
      <c r="S670" s="227">
        <f t="shared" si="128"/>
        <v>3307</v>
      </c>
      <c r="T670" s="227">
        <f t="shared" si="128"/>
        <v>0</v>
      </c>
      <c r="U670" s="227">
        <f t="shared" si="128"/>
        <v>0</v>
      </c>
      <c r="V670" s="227">
        <f t="shared" si="124"/>
        <v>3307</v>
      </c>
      <c r="W670" s="1561">
        <v>2</v>
      </c>
      <c r="X670" s="1560">
        <v>1.79</v>
      </c>
      <c r="Y670" s="191">
        <v>1</v>
      </c>
      <c r="Z670" s="191">
        <v>118390.6</v>
      </c>
      <c r="AA670" s="191"/>
      <c r="AB670" s="191"/>
      <c r="AC670" s="227">
        <f t="shared" si="125"/>
        <v>118390.6</v>
      </c>
      <c r="AD670" s="1561">
        <v>3</v>
      </c>
      <c r="AE670" s="1560">
        <v>1.84</v>
      </c>
      <c r="AF670" s="191">
        <v>1</v>
      </c>
      <c r="AG670" s="191">
        <v>121697.60000000001</v>
      </c>
      <c r="AH670" s="191"/>
      <c r="AI670" s="191"/>
      <c r="AJ670" s="227">
        <f t="shared" si="126"/>
        <v>121697.60000000001</v>
      </c>
    </row>
    <row r="671" spans="1:36" ht="17.25" x14ac:dyDescent="0.25">
      <c r="A671" s="208">
        <v>190</v>
      </c>
      <c r="B671" s="124" t="s">
        <v>5340</v>
      </c>
      <c r="C671" s="1524" t="s">
        <v>4977</v>
      </c>
      <c r="D671" s="1525" t="s">
        <v>4758</v>
      </c>
      <c r="E671" s="1531">
        <v>11</v>
      </c>
      <c r="F671" s="1560">
        <v>4.8499999999999996</v>
      </c>
      <c r="G671" s="191">
        <v>1</v>
      </c>
      <c r="H671" s="191">
        <v>320779</v>
      </c>
      <c r="I671" s="191"/>
      <c r="J671" s="191"/>
      <c r="K671" s="227">
        <f t="shared" si="122"/>
        <v>320779</v>
      </c>
      <c r="L671" s="227">
        <v>4.8499999999999996</v>
      </c>
      <c r="M671" s="191">
        <v>1</v>
      </c>
      <c r="N671" s="191">
        <v>320779</v>
      </c>
      <c r="O671" s="191"/>
      <c r="P671" s="191"/>
      <c r="Q671" s="227">
        <f t="shared" si="123"/>
        <v>320779</v>
      </c>
      <c r="R671" s="227">
        <f t="shared" si="128"/>
        <v>0</v>
      </c>
      <c r="S671" s="227">
        <f t="shared" si="128"/>
        <v>0</v>
      </c>
      <c r="T671" s="227">
        <f t="shared" si="128"/>
        <v>0</v>
      </c>
      <c r="U671" s="227">
        <f t="shared" si="128"/>
        <v>0</v>
      </c>
      <c r="V671" s="227">
        <f t="shared" si="124"/>
        <v>0</v>
      </c>
      <c r="W671" s="1561">
        <v>12</v>
      </c>
      <c r="X671" s="1560">
        <v>4.8499999999999996</v>
      </c>
      <c r="Y671" s="191">
        <v>1</v>
      </c>
      <c r="Z671" s="191">
        <v>320779</v>
      </c>
      <c r="AA671" s="191"/>
      <c r="AB671" s="191"/>
      <c r="AC671" s="227">
        <f t="shared" si="125"/>
        <v>320779</v>
      </c>
      <c r="AD671" s="1561">
        <v>13</v>
      </c>
      <c r="AE671" s="1560">
        <v>5.01</v>
      </c>
      <c r="AF671" s="191">
        <v>1</v>
      </c>
      <c r="AG671" s="191">
        <v>331361.39999999997</v>
      </c>
      <c r="AH671" s="191"/>
      <c r="AI671" s="191"/>
      <c r="AJ671" s="227">
        <f t="shared" si="126"/>
        <v>331361.39999999997</v>
      </c>
    </row>
    <row r="672" spans="1:36" ht="17.25" x14ac:dyDescent="0.25">
      <c r="A672" s="208">
        <v>191</v>
      </c>
      <c r="B672" s="124" t="s">
        <v>5341</v>
      </c>
      <c r="C672" s="1524" t="s">
        <v>5342</v>
      </c>
      <c r="D672" s="1525" t="s">
        <v>4764</v>
      </c>
      <c r="E672" s="1531">
        <v>21</v>
      </c>
      <c r="F672" s="1560">
        <v>4.4000000000000004</v>
      </c>
      <c r="G672" s="191">
        <v>1</v>
      </c>
      <c r="H672" s="191">
        <v>291016</v>
      </c>
      <c r="I672" s="191"/>
      <c r="J672" s="191"/>
      <c r="K672" s="227">
        <f t="shared" si="122"/>
        <v>291016</v>
      </c>
      <c r="L672" s="227">
        <v>4.4000000000000004</v>
      </c>
      <c r="M672" s="191">
        <v>1</v>
      </c>
      <c r="N672" s="191">
        <v>291016</v>
      </c>
      <c r="O672" s="191"/>
      <c r="P672" s="191"/>
      <c r="Q672" s="227">
        <f t="shared" si="123"/>
        <v>291016</v>
      </c>
      <c r="R672" s="227">
        <f t="shared" si="128"/>
        <v>0</v>
      </c>
      <c r="S672" s="227">
        <f t="shared" si="128"/>
        <v>0</v>
      </c>
      <c r="T672" s="227">
        <f t="shared" si="128"/>
        <v>0</v>
      </c>
      <c r="U672" s="227">
        <f t="shared" si="128"/>
        <v>0</v>
      </c>
      <c r="V672" s="227">
        <f t="shared" si="124"/>
        <v>0</v>
      </c>
      <c r="W672" s="1561">
        <v>22</v>
      </c>
      <c r="X672" s="1560">
        <v>4.4000000000000004</v>
      </c>
      <c r="Y672" s="191">
        <v>1</v>
      </c>
      <c r="Z672" s="191">
        <v>291016</v>
      </c>
      <c r="AA672" s="191"/>
      <c r="AB672" s="191"/>
      <c r="AC672" s="227">
        <f t="shared" si="125"/>
        <v>291016</v>
      </c>
      <c r="AD672" s="1561">
        <v>23</v>
      </c>
      <c r="AE672" s="1560">
        <v>4.4000000000000004</v>
      </c>
      <c r="AF672" s="191">
        <v>1</v>
      </c>
      <c r="AG672" s="191">
        <v>291016</v>
      </c>
      <c r="AH672" s="191"/>
      <c r="AI672" s="191"/>
      <c r="AJ672" s="227">
        <f t="shared" si="126"/>
        <v>291016</v>
      </c>
    </row>
    <row r="673" spans="1:36" ht="17.25" x14ac:dyDescent="0.25">
      <c r="A673" s="208">
        <v>192</v>
      </c>
      <c r="B673" s="124" t="s">
        <v>5343</v>
      </c>
      <c r="C673" s="1524" t="s">
        <v>5342</v>
      </c>
      <c r="D673" s="1525" t="s">
        <v>4764</v>
      </c>
      <c r="E673" s="1531">
        <v>11</v>
      </c>
      <c r="F673" s="1560">
        <v>4.01</v>
      </c>
      <c r="G673" s="191">
        <v>1</v>
      </c>
      <c r="H673" s="191">
        <v>265221.39999999997</v>
      </c>
      <c r="I673" s="191"/>
      <c r="J673" s="191"/>
      <c r="K673" s="227">
        <f t="shared" si="122"/>
        <v>265221.39999999997</v>
      </c>
      <c r="L673" s="227">
        <v>4.01</v>
      </c>
      <c r="M673" s="191">
        <v>1</v>
      </c>
      <c r="N673" s="191">
        <v>265221.39999999997</v>
      </c>
      <c r="O673" s="191"/>
      <c r="P673" s="191"/>
      <c r="Q673" s="227">
        <f t="shared" si="123"/>
        <v>265221.39999999997</v>
      </c>
      <c r="R673" s="227">
        <f t="shared" si="128"/>
        <v>0</v>
      </c>
      <c r="S673" s="227">
        <f t="shared" si="128"/>
        <v>0</v>
      </c>
      <c r="T673" s="227">
        <f t="shared" si="128"/>
        <v>0</v>
      </c>
      <c r="U673" s="227">
        <f t="shared" si="128"/>
        <v>0</v>
      </c>
      <c r="V673" s="227">
        <f t="shared" si="124"/>
        <v>0</v>
      </c>
      <c r="W673" s="1561">
        <v>12</v>
      </c>
      <c r="X673" s="1560">
        <v>4.01</v>
      </c>
      <c r="Y673" s="191">
        <v>1</v>
      </c>
      <c r="Z673" s="191">
        <v>265221.39999999997</v>
      </c>
      <c r="AA673" s="191"/>
      <c r="AB673" s="191"/>
      <c r="AC673" s="227">
        <f t="shared" si="125"/>
        <v>265221.39999999997</v>
      </c>
      <c r="AD673" s="1561">
        <v>13</v>
      </c>
      <c r="AE673" s="1560">
        <v>4.13</v>
      </c>
      <c r="AF673" s="191">
        <v>1</v>
      </c>
      <c r="AG673" s="191">
        <v>273158.2</v>
      </c>
      <c r="AH673" s="191"/>
      <c r="AI673" s="191"/>
      <c r="AJ673" s="227">
        <f t="shared" si="126"/>
        <v>273158.2</v>
      </c>
    </row>
    <row r="674" spans="1:36" ht="17.25" x14ac:dyDescent="0.25">
      <c r="A674" s="208">
        <v>193</v>
      </c>
      <c r="B674" s="124" t="s">
        <v>5344</v>
      </c>
      <c r="C674" s="1524" t="s">
        <v>5342</v>
      </c>
      <c r="D674" s="1525" t="s">
        <v>4764</v>
      </c>
      <c r="E674" s="1531">
        <v>11</v>
      </c>
      <c r="F674" s="1560">
        <v>4.01</v>
      </c>
      <c r="G674" s="191">
        <v>1</v>
      </c>
      <c r="H674" s="191">
        <v>265221.39999999997</v>
      </c>
      <c r="I674" s="191"/>
      <c r="J674" s="191"/>
      <c r="K674" s="227">
        <f t="shared" ref="K674:K686" si="129">H674+I674+J674</f>
        <v>265221.39999999997</v>
      </c>
      <c r="L674" s="227">
        <v>4.01</v>
      </c>
      <c r="M674" s="191">
        <v>1</v>
      </c>
      <c r="N674" s="191">
        <v>265221.39999999997</v>
      </c>
      <c r="O674" s="191"/>
      <c r="P674" s="191"/>
      <c r="Q674" s="227">
        <f t="shared" ref="Q674:Q686" si="130">N674+O674+P674</f>
        <v>265221.39999999997</v>
      </c>
      <c r="R674" s="227">
        <f t="shared" si="128"/>
        <v>0</v>
      </c>
      <c r="S674" s="227">
        <f t="shared" si="128"/>
        <v>0</v>
      </c>
      <c r="T674" s="227">
        <f t="shared" si="128"/>
        <v>0</v>
      </c>
      <c r="U674" s="227">
        <f t="shared" si="128"/>
        <v>0</v>
      </c>
      <c r="V674" s="227">
        <f t="shared" ref="V674:V686" si="131">S674+T674+U674</f>
        <v>0</v>
      </c>
      <c r="W674" s="1561">
        <v>12</v>
      </c>
      <c r="X674" s="1560">
        <v>4.01</v>
      </c>
      <c r="Y674" s="191">
        <v>1</v>
      </c>
      <c r="Z674" s="191">
        <v>265221.39999999997</v>
      </c>
      <c r="AA674" s="191"/>
      <c r="AB674" s="191"/>
      <c r="AC674" s="227">
        <f t="shared" ref="AC674:AC686" si="132">Z674+AA674+AB674</f>
        <v>265221.39999999997</v>
      </c>
      <c r="AD674" s="1561">
        <v>13</v>
      </c>
      <c r="AE674" s="1560">
        <v>4.13</v>
      </c>
      <c r="AF674" s="191">
        <v>1</v>
      </c>
      <c r="AG674" s="191">
        <v>273158.2</v>
      </c>
      <c r="AH674" s="191"/>
      <c r="AI674" s="191"/>
      <c r="AJ674" s="227">
        <f t="shared" ref="AJ674:AJ686" si="133">AG674+AH674+AI674</f>
        <v>273158.2</v>
      </c>
    </row>
    <row r="675" spans="1:36" ht="17.25" x14ac:dyDescent="0.25">
      <c r="A675" s="208">
        <v>194</v>
      </c>
      <c r="B675" s="124" t="s">
        <v>1429</v>
      </c>
      <c r="C675" s="1524" t="s">
        <v>5039</v>
      </c>
      <c r="D675" s="1525" t="s">
        <v>4768</v>
      </c>
      <c r="E675" s="1531">
        <v>1</v>
      </c>
      <c r="F675" s="1560">
        <v>1.73</v>
      </c>
      <c r="G675" s="191">
        <v>1</v>
      </c>
      <c r="H675" s="191">
        <v>114422.2</v>
      </c>
      <c r="I675" s="191"/>
      <c r="J675" s="191"/>
      <c r="K675" s="227">
        <f t="shared" si="129"/>
        <v>114422.2</v>
      </c>
      <c r="L675" s="227">
        <v>1.79</v>
      </c>
      <c r="M675" s="191">
        <v>1</v>
      </c>
      <c r="N675" s="191">
        <v>118390.6</v>
      </c>
      <c r="O675" s="191"/>
      <c r="P675" s="191"/>
      <c r="Q675" s="227">
        <f t="shared" si="130"/>
        <v>118390.6</v>
      </c>
      <c r="R675" s="227">
        <f t="shared" si="128"/>
        <v>0</v>
      </c>
      <c r="S675" s="227">
        <f t="shared" si="128"/>
        <v>-3968.4000000000087</v>
      </c>
      <c r="T675" s="227">
        <f t="shared" si="128"/>
        <v>0</v>
      </c>
      <c r="U675" s="227">
        <f t="shared" si="128"/>
        <v>0</v>
      </c>
      <c r="V675" s="227">
        <f t="shared" si="131"/>
        <v>-3968.4000000000087</v>
      </c>
      <c r="W675" s="1561">
        <v>2</v>
      </c>
      <c r="X675" s="1560">
        <v>1.79</v>
      </c>
      <c r="Y675" s="191">
        <v>1</v>
      </c>
      <c r="Z675" s="191">
        <v>118390.6</v>
      </c>
      <c r="AA675" s="191"/>
      <c r="AB675" s="191"/>
      <c r="AC675" s="227">
        <f t="shared" si="132"/>
        <v>118390.6</v>
      </c>
      <c r="AD675" s="1561">
        <v>3</v>
      </c>
      <c r="AE675" s="1560">
        <v>1.84</v>
      </c>
      <c r="AF675" s="191">
        <v>1</v>
      </c>
      <c r="AG675" s="191">
        <v>121697.60000000001</v>
      </c>
      <c r="AH675" s="191"/>
      <c r="AI675" s="191"/>
      <c r="AJ675" s="227">
        <f t="shared" si="133"/>
        <v>121697.60000000001</v>
      </c>
    </row>
    <row r="676" spans="1:36" ht="17.25" x14ac:dyDescent="0.25">
      <c r="A676" s="208">
        <v>195</v>
      </c>
      <c r="B676" s="124" t="s">
        <v>1429</v>
      </c>
      <c r="C676" s="1524" t="s">
        <v>5039</v>
      </c>
      <c r="D676" s="1525" t="s">
        <v>4768</v>
      </c>
      <c r="E676" s="1531">
        <v>1</v>
      </c>
      <c r="F676" s="1560">
        <v>1.73</v>
      </c>
      <c r="G676" s="191">
        <v>1</v>
      </c>
      <c r="H676" s="191">
        <v>114422.2</v>
      </c>
      <c r="I676" s="191"/>
      <c r="J676" s="191"/>
      <c r="K676" s="227">
        <f t="shared" si="129"/>
        <v>114422.2</v>
      </c>
      <c r="L676" s="227">
        <v>1.73</v>
      </c>
      <c r="M676" s="191">
        <v>1</v>
      </c>
      <c r="N676" s="191">
        <v>114422.2</v>
      </c>
      <c r="O676" s="191"/>
      <c r="P676" s="191"/>
      <c r="Q676" s="227">
        <f t="shared" si="130"/>
        <v>114422.2</v>
      </c>
      <c r="R676" s="227">
        <f t="shared" si="128"/>
        <v>0</v>
      </c>
      <c r="S676" s="227">
        <f t="shared" si="128"/>
        <v>0</v>
      </c>
      <c r="T676" s="227">
        <f t="shared" si="128"/>
        <v>0</v>
      </c>
      <c r="U676" s="227">
        <f t="shared" si="128"/>
        <v>0</v>
      </c>
      <c r="V676" s="227">
        <f t="shared" si="131"/>
        <v>0</v>
      </c>
      <c r="W676" s="1561">
        <v>2</v>
      </c>
      <c r="X676" s="1560">
        <v>1.79</v>
      </c>
      <c r="Y676" s="191">
        <v>1</v>
      </c>
      <c r="Z676" s="191">
        <v>118390.6</v>
      </c>
      <c r="AA676" s="191"/>
      <c r="AB676" s="191"/>
      <c r="AC676" s="227">
        <f t="shared" si="132"/>
        <v>118390.6</v>
      </c>
      <c r="AD676" s="1561">
        <v>3</v>
      </c>
      <c r="AE676" s="1560">
        <v>1.84</v>
      </c>
      <c r="AF676" s="191">
        <v>1</v>
      </c>
      <c r="AG676" s="191">
        <v>121697.60000000001</v>
      </c>
      <c r="AH676" s="191"/>
      <c r="AI676" s="191"/>
      <c r="AJ676" s="227">
        <f t="shared" si="133"/>
        <v>121697.60000000001</v>
      </c>
    </row>
    <row r="677" spans="1:36" ht="17.25" x14ac:dyDescent="0.25">
      <c r="A677" s="208">
        <v>196</v>
      </c>
      <c r="B677" s="124" t="s">
        <v>1429</v>
      </c>
      <c r="C677" s="1524" t="s">
        <v>5039</v>
      </c>
      <c r="D677" s="1525" t="s">
        <v>4768</v>
      </c>
      <c r="E677" s="1531">
        <v>1</v>
      </c>
      <c r="F677" s="1560">
        <v>1.73</v>
      </c>
      <c r="G677" s="191">
        <v>1</v>
      </c>
      <c r="H677" s="191">
        <v>114422.2</v>
      </c>
      <c r="I677" s="191"/>
      <c r="J677" s="191"/>
      <c r="K677" s="227">
        <f t="shared" si="129"/>
        <v>114422.2</v>
      </c>
      <c r="L677" s="227">
        <v>1.79</v>
      </c>
      <c r="M677" s="191">
        <v>1</v>
      </c>
      <c r="N677" s="191">
        <v>118390.6</v>
      </c>
      <c r="O677" s="191"/>
      <c r="P677" s="191"/>
      <c r="Q677" s="227">
        <f t="shared" si="130"/>
        <v>118390.6</v>
      </c>
      <c r="R677" s="227">
        <f t="shared" si="128"/>
        <v>0</v>
      </c>
      <c r="S677" s="227">
        <f t="shared" si="128"/>
        <v>-3968.4000000000087</v>
      </c>
      <c r="T677" s="227">
        <f t="shared" si="128"/>
        <v>0</v>
      </c>
      <c r="U677" s="227">
        <f t="shared" si="128"/>
        <v>0</v>
      </c>
      <c r="V677" s="227">
        <f t="shared" si="131"/>
        <v>-3968.4000000000087</v>
      </c>
      <c r="W677" s="1561">
        <v>2</v>
      </c>
      <c r="X677" s="1560">
        <v>1.79</v>
      </c>
      <c r="Y677" s="191">
        <v>1</v>
      </c>
      <c r="Z677" s="191">
        <v>118390.6</v>
      </c>
      <c r="AA677" s="191"/>
      <c r="AB677" s="191"/>
      <c r="AC677" s="227">
        <f t="shared" si="132"/>
        <v>118390.6</v>
      </c>
      <c r="AD677" s="1561">
        <v>3</v>
      </c>
      <c r="AE677" s="1560">
        <v>1.84</v>
      </c>
      <c r="AF677" s="191">
        <v>1</v>
      </c>
      <c r="AG677" s="191">
        <v>121697.60000000001</v>
      </c>
      <c r="AH677" s="191"/>
      <c r="AI677" s="191"/>
      <c r="AJ677" s="227">
        <f t="shared" si="133"/>
        <v>121697.60000000001</v>
      </c>
    </row>
    <row r="678" spans="1:36" ht="17.25" x14ac:dyDescent="0.25">
      <c r="A678" s="208">
        <v>197</v>
      </c>
      <c r="B678" s="124" t="s">
        <v>1429</v>
      </c>
      <c r="C678" s="1524" t="s">
        <v>5039</v>
      </c>
      <c r="D678" s="1525" t="s">
        <v>4768</v>
      </c>
      <c r="E678" s="1531">
        <v>1</v>
      </c>
      <c r="F678" s="1560">
        <v>1.73</v>
      </c>
      <c r="G678" s="191">
        <v>1</v>
      </c>
      <c r="H678" s="191">
        <v>114422.2</v>
      </c>
      <c r="I678" s="191"/>
      <c r="J678" s="191"/>
      <c r="K678" s="227">
        <f t="shared" si="129"/>
        <v>114422.2</v>
      </c>
      <c r="L678" s="227">
        <v>1.63</v>
      </c>
      <c r="M678" s="191">
        <v>1</v>
      </c>
      <c r="N678" s="191">
        <v>107808.2</v>
      </c>
      <c r="O678" s="191"/>
      <c r="P678" s="191"/>
      <c r="Q678" s="227">
        <f t="shared" si="130"/>
        <v>107808.2</v>
      </c>
      <c r="R678" s="227">
        <f t="shared" si="128"/>
        <v>0</v>
      </c>
      <c r="S678" s="227">
        <f t="shared" si="128"/>
        <v>6614</v>
      </c>
      <c r="T678" s="227">
        <f t="shared" si="128"/>
        <v>0</v>
      </c>
      <c r="U678" s="227">
        <f t="shared" si="128"/>
        <v>0</v>
      </c>
      <c r="V678" s="227">
        <f t="shared" si="131"/>
        <v>6614</v>
      </c>
      <c r="W678" s="1561">
        <v>2</v>
      </c>
      <c r="X678" s="1560">
        <v>1.79</v>
      </c>
      <c r="Y678" s="191">
        <v>1</v>
      </c>
      <c r="Z678" s="191">
        <v>118390.6</v>
      </c>
      <c r="AA678" s="191"/>
      <c r="AB678" s="191"/>
      <c r="AC678" s="227">
        <f t="shared" si="132"/>
        <v>118390.6</v>
      </c>
      <c r="AD678" s="1561">
        <v>3</v>
      </c>
      <c r="AE678" s="1560">
        <v>1.84</v>
      </c>
      <c r="AF678" s="191">
        <v>1</v>
      </c>
      <c r="AG678" s="191">
        <v>121697.60000000001</v>
      </c>
      <c r="AH678" s="191"/>
      <c r="AI678" s="191"/>
      <c r="AJ678" s="227">
        <f t="shared" si="133"/>
        <v>121697.60000000001</v>
      </c>
    </row>
    <row r="679" spans="1:36" ht="17.25" x14ac:dyDescent="0.25">
      <c r="A679" s="208">
        <v>198</v>
      </c>
      <c r="B679" s="124" t="s">
        <v>1429</v>
      </c>
      <c r="C679" s="1524" t="s">
        <v>5039</v>
      </c>
      <c r="D679" s="1525" t="s">
        <v>4768</v>
      </c>
      <c r="E679" s="1531">
        <v>1</v>
      </c>
      <c r="F679" s="1560">
        <v>1.73</v>
      </c>
      <c r="G679" s="191">
        <v>1</v>
      </c>
      <c r="H679" s="191">
        <v>114422.2</v>
      </c>
      <c r="I679" s="191"/>
      <c r="J679" s="191"/>
      <c r="K679" s="227">
        <f t="shared" si="129"/>
        <v>114422.2</v>
      </c>
      <c r="L679" s="227">
        <v>1.54</v>
      </c>
      <c r="M679" s="191">
        <v>1</v>
      </c>
      <c r="N679" s="191">
        <v>101855.6</v>
      </c>
      <c r="O679" s="191"/>
      <c r="P679" s="191"/>
      <c r="Q679" s="227">
        <f t="shared" si="130"/>
        <v>101855.6</v>
      </c>
      <c r="R679" s="227">
        <f t="shared" ref="R679:R686" si="134">G679-M679</f>
        <v>0</v>
      </c>
      <c r="S679" s="227">
        <f t="shared" ref="S679:S686" si="135">H679-N679</f>
        <v>12566.599999999991</v>
      </c>
      <c r="T679" s="227">
        <f t="shared" ref="T679:T686" si="136">I679-O679</f>
        <v>0</v>
      </c>
      <c r="U679" s="227">
        <f t="shared" ref="U679:U686" si="137">J679-P679</f>
        <v>0</v>
      </c>
      <c r="V679" s="227">
        <f t="shared" si="131"/>
        <v>12566.599999999991</v>
      </c>
      <c r="W679" s="1561">
        <v>2</v>
      </c>
      <c r="X679" s="1560">
        <v>1.79</v>
      </c>
      <c r="Y679" s="191">
        <v>1</v>
      </c>
      <c r="Z679" s="191">
        <v>118390.6</v>
      </c>
      <c r="AA679" s="191"/>
      <c r="AB679" s="191"/>
      <c r="AC679" s="227">
        <f t="shared" si="132"/>
        <v>118390.6</v>
      </c>
      <c r="AD679" s="1561">
        <v>3</v>
      </c>
      <c r="AE679" s="1560">
        <v>1.84</v>
      </c>
      <c r="AF679" s="191">
        <v>1</v>
      </c>
      <c r="AG679" s="191">
        <v>121697.60000000001</v>
      </c>
      <c r="AH679" s="191"/>
      <c r="AI679" s="191"/>
      <c r="AJ679" s="227">
        <f t="shared" si="133"/>
        <v>121697.60000000001</v>
      </c>
    </row>
    <row r="680" spans="1:36" ht="17.25" x14ac:dyDescent="0.25">
      <c r="A680" s="208">
        <v>199</v>
      </c>
      <c r="B680" s="124" t="s">
        <v>1429</v>
      </c>
      <c r="C680" s="1524" t="s">
        <v>5039</v>
      </c>
      <c r="D680" s="1525" t="s">
        <v>4768</v>
      </c>
      <c r="E680" s="1531">
        <v>1</v>
      </c>
      <c r="F680" s="1560">
        <v>1.73</v>
      </c>
      <c r="G680" s="191">
        <v>1</v>
      </c>
      <c r="H680" s="191">
        <v>114422.2</v>
      </c>
      <c r="I680" s="191"/>
      <c r="J680" s="191"/>
      <c r="K680" s="227">
        <f t="shared" si="129"/>
        <v>114422.2</v>
      </c>
      <c r="L680" s="227">
        <v>1.45</v>
      </c>
      <c r="M680" s="191">
        <v>1</v>
      </c>
      <c r="N680" s="191">
        <v>95903</v>
      </c>
      <c r="O680" s="191"/>
      <c r="P680" s="191"/>
      <c r="Q680" s="227">
        <f t="shared" si="130"/>
        <v>95903</v>
      </c>
      <c r="R680" s="227">
        <f t="shared" si="134"/>
        <v>0</v>
      </c>
      <c r="S680" s="227">
        <f t="shared" si="135"/>
        <v>18519.199999999997</v>
      </c>
      <c r="T680" s="227">
        <f t="shared" si="136"/>
        <v>0</v>
      </c>
      <c r="U680" s="227">
        <f t="shared" si="137"/>
        <v>0</v>
      </c>
      <c r="V680" s="227">
        <f t="shared" si="131"/>
        <v>18519.199999999997</v>
      </c>
      <c r="W680" s="1561">
        <v>2</v>
      </c>
      <c r="X680" s="1560">
        <v>1.79</v>
      </c>
      <c r="Y680" s="191">
        <v>1</v>
      </c>
      <c r="Z680" s="191">
        <v>118390.6</v>
      </c>
      <c r="AA680" s="191"/>
      <c r="AB680" s="191"/>
      <c r="AC680" s="227">
        <f t="shared" si="132"/>
        <v>118390.6</v>
      </c>
      <c r="AD680" s="1561">
        <v>3</v>
      </c>
      <c r="AE680" s="1560">
        <v>1.84</v>
      </c>
      <c r="AF680" s="191">
        <v>1</v>
      </c>
      <c r="AG680" s="191">
        <v>121697.60000000001</v>
      </c>
      <c r="AH680" s="191"/>
      <c r="AI680" s="191"/>
      <c r="AJ680" s="227">
        <f t="shared" si="133"/>
        <v>121697.60000000001</v>
      </c>
    </row>
    <row r="681" spans="1:36" ht="17.25" x14ac:dyDescent="0.25">
      <c r="A681" s="208">
        <v>200</v>
      </c>
      <c r="B681" s="124" t="s">
        <v>1429</v>
      </c>
      <c r="C681" s="1524" t="s">
        <v>4979</v>
      </c>
      <c r="D681" s="1525" t="s">
        <v>4768</v>
      </c>
      <c r="E681" s="1531">
        <v>1</v>
      </c>
      <c r="F681" s="1560">
        <v>1.73</v>
      </c>
      <c r="G681" s="191">
        <v>1</v>
      </c>
      <c r="H681" s="191">
        <v>114422.2</v>
      </c>
      <c r="I681" s="191"/>
      <c r="J681" s="191"/>
      <c r="K681" s="227">
        <f t="shared" si="129"/>
        <v>114422.2</v>
      </c>
      <c r="L681" s="227">
        <v>1.45</v>
      </c>
      <c r="M681" s="191">
        <v>1</v>
      </c>
      <c r="N681" s="191">
        <v>95903</v>
      </c>
      <c r="O681" s="191"/>
      <c r="P681" s="191"/>
      <c r="Q681" s="227">
        <f t="shared" si="130"/>
        <v>95903</v>
      </c>
      <c r="R681" s="227">
        <f t="shared" si="134"/>
        <v>0</v>
      </c>
      <c r="S681" s="227">
        <f t="shared" si="135"/>
        <v>18519.199999999997</v>
      </c>
      <c r="T681" s="227">
        <f t="shared" si="136"/>
        <v>0</v>
      </c>
      <c r="U681" s="227">
        <f t="shared" si="137"/>
        <v>0</v>
      </c>
      <c r="V681" s="227">
        <f t="shared" si="131"/>
        <v>18519.199999999997</v>
      </c>
      <c r="W681" s="1561">
        <v>2</v>
      </c>
      <c r="X681" s="1560">
        <v>1.79</v>
      </c>
      <c r="Y681" s="191">
        <v>1</v>
      </c>
      <c r="Z681" s="191">
        <v>118390.6</v>
      </c>
      <c r="AA681" s="191"/>
      <c r="AB681" s="191"/>
      <c r="AC681" s="227">
        <f t="shared" si="132"/>
        <v>118390.6</v>
      </c>
      <c r="AD681" s="1561">
        <v>3</v>
      </c>
      <c r="AE681" s="1560">
        <v>1.84</v>
      </c>
      <c r="AF681" s="191">
        <v>1</v>
      </c>
      <c r="AG681" s="191">
        <v>121697.60000000001</v>
      </c>
      <c r="AH681" s="191"/>
      <c r="AI681" s="191"/>
      <c r="AJ681" s="227">
        <f t="shared" si="133"/>
        <v>121697.60000000001</v>
      </c>
    </row>
    <row r="682" spans="1:36" ht="17.25" x14ac:dyDescent="0.25">
      <c r="A682" s="208">
        <v>201</v>
      </c>
      <c r="B682" s="124" t="s">
        <v>1429</v>
      </c>
      <c r="C682" s="1524" t="s">
        <v>4979</v>
      </c>
      <c r="D682" s="1525" t="s">
        <v>4768</v>
      </c>
      <c r="E682" s="1531">
        <v>1</v>
      </c>
      <c r="F682" s="1560">
        <v>1.73</v>
      </c>
      <c r="G682" s="191">
        <v>1</v>
      </c>
      <c r="H682" s="191">
        <v>114422.2</v>
      </c>
      <c r="I682" s="191"/>
      <c r="J682" s="191"/>
      <c r="K682" s="227">
        <f t="shared" si="129"/>
        <v>114422.2</v>
      </c>
      <c r="L682" s="227">
        <v>2.08</v>
      </c>
      <c r="M682" s="191">
        <v>1</v>
      </c>
      <c r="N682" s="191">
        <v>137571.20000000001</v>
      </c>
      <c r="O682" s="191"/>
      <c r="P682" s="191"/>
      <c r="Q682" s="227">
        <f t="shared" si="130"/>
        <v>137571.20000000001</v>
      </c>
      <c r="R682" s="227">
        <f t="shared" si="134"/>
        <v>0</v>
      </c>
      <c r="S682" s="227">
        <f t="shared" si="135"/>
        <v>-23149.000000000015</v>
      </c>
      <c r="T682" s="227">
        <f t="shared" si="136"/>
        <v>0</v>
      </c>
      <c r="U682" s="227">
        <f t="shared" si="137"/>
        <v>0</v>
      </c>
      <c r="V682" s="227">
        <f t="shared" si="131"/>
        <v>-23149.000000000015</v>
      </c>
      <c r="W682" s="1561">
        <v>2</v>
      </c>
      <c r="X682" s="1560">
        <v>1.79</v>
      </c>
      <c r="Y682" s="191">
        <v>1</v>
      </c>
      <c r="Z682" s="191">
        <v>118390.6</v>
      </c>
      <c r="AA682" s="191"/>
      <c r="AB682" s="191"/>
      <c r="AC682" s="227">
        <f t="shared" si="132"/>
        <v>118390.6</v>
      </c>
      <c r="AD682" s="1561">
        <v>3</v>
      </c>
      <c r="AE682" s="1560">
        <v>1.84</v>
      </c>
      <c r="AF682" s="191">
        <v>1</v>
      </c>
      <c r="AG682" s="191">
        <v>121697.60000000001</v>
      </c>
      <c r="AH682" s="191"/>
      <c r="AI682" s="191"/>
      <c r="AJ682" s="227">
        <f t="shared" si="133"/>
        <v>121697.60000000001</v>
      </c>
    </row>
    <row r="683" spans="1:36" ht="17.25" x14ac:dyDescent="0.25">
      <c r="A683" s="208">
        <v>202</v>
      </c>
      <c r="B683" s="124" t="s">
        <v>1429</v>
      </c>
      <c r="C683" s="1524" t="s">
        <v>4979</v>
      </c>
      <c r="D683" s="1525" t="s">
        <v>4768</v>
      </c>
      <c r="E683" s="1531">
        <v>1</v>
      </c>
      <c r="F683" s="1560">
        <v>1.73</v>
      </c>
      <c r="G683" s="191">
        <v>1</v>
      </c>
      <c r="H683" s="191">
        <v>114422.2</v>
      </c>
      <c r="I683" s="191"/>
      <c r="J683" s="191"/>
      <c r="K683" s="227">
        <f t="shared" si="129"/>
        <v>114422.2</v>
      </c>
      <c r="L683" s="227">
        <v>1.9</v>
      </c>
      <c r="M683" s="191">
        <v>1</v>
      </c>
      <c r="N683" s="191">
        <v>125666</v>
      </c>
      <c r="O683" s="191"/>
      <c r="P683" s="191"/>
      <c r="Q683" s="227">
        <f t="shared" si="130"/>
        <v>125666</v>
      </c>
      <c r="R683" s="227">
        <f t="shared" si="134"/>
        <v>0</v>
      </c>
      <c r="S683" s="227">
        <f t="shared" si="135"/>
        <v>-11243.800000000003</v>
      </c>
      <c r="T683" s="227">
        <f t="shared" si="136"/>
        <v>0</v>
      </c>
      <c r="U683" s="227">
        <f t="shared" si="137"/>
        <v>0</v>
      </c>
      <c r="V683" s="227">
        <f t="shared" si="131"/>
        <v>-11243.800000000003</v>
      </c>
      <c r="W683" s="1561">
        <v>2</v>
      </c>
      <c r="X683" s="1560">
        <v>1.79</v>
      </c>
      <c r="Y683" s="191">
        <v>1</v>
      </c>
      <c r="Z683" s="191">
        <v>118390.6</v>
      </c>
      <c r="AA683" s="191"/>
      <c r="AB683" s="191"/>
      <c r="AC683" s="227">
        <f t="shared" si="132"/>
        <v>118390.6</v>
      </c>
      <c r="AD683" s="1561">
        <v>3</v>
      </c>
      <c r="AE683" s="1560">
        <v>1.84</v>
      </c>
      <c r="AF683" s="191">
        <v>1</v>
      </c>
      <c r="AG683" s="191">
        <v>121697.60000000001</v>
      </c>
      <c r="AH683" s="191"/>
      <c r="AI683" s="191"/>
      <c r="AJ683" s="227">
        <f t="shared" si="133"/>
        <v>121697.60000000001</v>
      </c>
    </row>
    <row r="684" spans="1:36" ht="17.25" x14ac:dyDescent="0.25">
      <c r="A684" s="208">
        <v>203</v>
      </c>
      <c r="B684" s="124" t="s">
        <v>1429</v>
      </c>
      <c r="C684" s="1524" t="s">
        <v>4979</v>
      </c>
      <c r="D684" s="1525" t="s">
        <v>4768</v>
      </c>
      <c r="E684" s="1531">
        <v>1</v>
      </c>
      <c r="F684" s="1560">
        <v>1.73</v>
      </c>
      <c r="G684" s="191">
        <v>1</v>
      </c>
      <c r="H684" s="191">
        <v>114422.2</v>
      </c>
      <c r="I684" s="191"/>
      <c r="J684" s="191"/>
      <c r="K684" s="227">
        <f t="shared" si="129"/>
        <v>114422.2</v>
      </c>
      <c r="L684" s="227">
        <v>1.84</v>
      </c>
      <c r="M684" s="191">
        <v>1</v>
      </c>
      <c r="N684" s="191">
        <v>121697.60000000001</v>
      </c>
      <c r="O684" s="191"/>
      <c r="P684" s="191"/>
      <c r="Q684" s="227">
        <f t="shared" si="130"/>
        <v>121697.60000000001</v>
      </c>
      <c r="R684" s="227">
        <f t="shared" si="134"/>
        <v>0</v>
      </c>
      <c r="S684" s="227">
        <f t="shared" si="135"/>
        <v>-7275.4000000000087</v>
      </c>
      <c r="T684" s="227">
        <f t="shared" si="136"/>
        <v>0</v>
      </c>
      <c r="U684" s="227">
        <f t="shared" si="137"/>
        <v>0</v>
      </c>
      <c r="V684" s="227">
        <f t="shared" si="131"/>
        <v>-7275.4000000000087</v>
      </c>
      <c r="W684" s="1561">
        <v>2</v>
      </c>
      <c r="X684" s="1560">
        <v>1.79</v>
      </c>
      <c r="Y684" s="191">
        <v>1</v>
      </c>
      <c r="Z684" s="191">
        <v>118390.6</v>
      </c>
      <c r="AA684" s="191"/>
      <c r="AB684" s="191"/>
      <c r="AC684" s="227">
        <f t="shared" si="132"/>
        <v>118390.6</v>
      </c>
      <c r="AD684" s="1561">
        <v>3</v>
      </c>
      <c r="AE684" s="1560">
        <v>1.84</v>
      </c>
      <c r="AF684" s="191">
        <v>1</v>
      </c>
      <c r="AG684" s="191">
        <v>121697.60000000001</v>
      </c>
      <c r="AH684" s="191"/>
      <c r="AI684" s="191"/>
      <c r="AJ684" s="227">
        <f t="shared" si="133"/>
        <v>121697.60000000001</v>
      </c>
    </row>
    <row r="685" spans="1:36" ht="17.25" x14ac:dyDescent="0.25">
      <c r="A685" s="208">
        <v>204</v>
      </c>
      <c r="B685" s="124" t="s">
        <v>1429</v>
      </c>
      <c r="C685" s="1524" t="s">
        <v>4979</v>
      </c>
      <c r="D685" s="1525" t="s">
        <v>4768</v>
      </c>
      <c r="E685" s="1531">
        <v>1</v>
      </c>
      <c r="F685" s="1560">
        <v>1.73</v>
      </c>
      <c r="G685" s="191">
        <v>1</v>
      </c>
      <c r="H685" s="191">
        <v>114422.2</v>
      </c>
      <c r="I685" s="191"/>
      <c r="J685" s="191"/>
      <c r="K685" s="227">
        <f t="shared" si="129"/>
        <v>114422.2</v>
      </c>
      <c r="L685" s="227">
        <v>2.14</v>
      </c>
      <c r="M685" s="191">
        <v>1</v>
      </c>
      <c r="N685" s="191">
        <v>141539.6</v>
      </c>
      <c r="O685" s="191"/>
      <c r="P685" s="191"/>
      <c r="Q685" s="227">
        <f t="shared" si="130"/>
        <v>141539.6</v>
      </c>
      <c r="R685" s="227">
        <f t="shared" si="134"/>
        <v>0</v>
      </c>
      <c r="S685" s="227">
        <f t="shared" si="135"/>
        <v>-27117.400000000009</v>
      </c>
      <c r="T685" s="227">
        <f t="shared" si="136"/>
        <v>0</v>
      </c>
      <c r="U685" s="227">
        <f t="shared" si="137"/>
        <v>0</v>
      </c>
      <c r="V685" s="227">
        <f t="shared" si="131"/>
        <v>-27117.400000000009</v>
      </c>
      <c r="W685" s="1561">
        <v>2</v>
      </c>
      <c r="X685" s="1560">
        <v>1.79</v>
      </c>
      <c r="Y685" s="191">
        <v>1</v>
      </c>
      <c r="Z685" s="191">
        <v>118390.6</v>
      </c>
      <c r="AA685" s="191"/>
      <c r="AB685" s="191"/>
      <c r="AC685" s="227">
        <f t="shared" si="132"/>
        <v>118390.6</v>
      </c>
      <c r="AD685" s="1561">
        <v>3</v>
      </c>
      <c r="AE685" s="1560">
        <v>1.84</v>
      </c>
      <c r="AF685" s="191">
        <v>1</v>
      </c>
      <c r="AG685" s="191">
        <v>121697.60000000001</v>
      </c>
      <c r="AH685" s="191"/>
      <c r="AI685" s="191"/>
      <c r="AJ685" s="227">
        <f t="shared" si="133"/>
        <v>121697.60000000001</v>
      </c>
    </row>
    <row r="686" spans="1:36" ht="17.25" x14ac:dyDescent="0.25">
      <c r="A686" s="208">
        <v>205</v>
      </c>
      <c r="B686" s="124" t="s">
        <v>1429</v>
      </c>
      <c r="C686" s="1524" t="s">
        <v>4979</v>
      </c>
      <c r="D686" s="1525" t="s">
        <v>4768</v>
      </c>
      <c r="E686" s="1531">
        <v>1</v>
      </c>
      <c r="F686" s="1560">
        <v>1.73</v>
      </c>
      <c r="G686" s="191">
        <v>1</v>
      </c>
      <c r="H686" s="191">
        <v>114422.2</v>
      </c>
      <c r="I686" s="191"/>
      <c r="J686" s="191"/>
      <c r="K686" s="227">
        <f t="shared" si="129"/>
        <v>114422.2</v>
      </c>
      <c r="L686" s="227">
        <v>1.96</v>
      </c>
      <c r="M686" s="191">
        <v>1</v>
      </c>
      <c r="N686" s="191">
        <v>129634.4</v>
      </c>
      <c r="O686" s="191"/>
      <c r="P686" s="191"/>
      <c r="Q686" s="227">
        <f t="shared" si="130"/>
        <v>129634.4</v>
      </c>
      <c r="R686" s="227">
        <f t="shared" si="134"/>
        <v>0</v>
      </c>
      <c r="S686" s="227">
        <f t="shared" si="135"/>
        <v>-15212.199999999997</v>
      </c>
      <c r="T686" s="227">
        <f t="shared" si="136"/>
        <v>0</v>
      </c>
      <c r="U686" s="227">
        <f t="shared" si="137"/>
        <v>0</v>
      </c>
      <c r="V686" s="227">
        <f t="shared" si="131"/>
        <v>-15212.199999999997</v>
      </c>
      <c r="W686" s="1561">
        <v>2</v>
      </c>
      <c r="X686" s="1560">
        <v>1.79</v>
      </c>
      <c r="Y686" s="191">
        <v>1</v>
      </c>
      <c r="Z686" s="191">
        <v>118390.6</v>
      </c>
      <c r="AA686" s="191"/>
      <c r="AB686" s="191"/>
      <c r="AC686" s="227">
        <f t="shared" si="132"/>
        <v>118390.6</v>
      </c>
      <c r="AD686" s="1561">
        <v>3</v>
      </c>
      <c r="AE686" s="1560">
        <v>1.84</v>
      </c>
      <c r="AF686" s="191">
        <v>1</v>
      </c>
      <c r="AG686" s="191">
        <v>121697.60000000001</v>
      </c>
      <c r="AH686" s="191"/>
      <c r="AI686" s="191"/>
      <c r="AJ686" s="227">
        <f t="shared" si="133"/>
        <v>121697.60000000001</v>
      </c>
    </row>
    <row r="687" spans="1:36" x14ac:dyDescent="0.25">
      <c r="A687" s="208"/>
      <c r="B687" s="228" t="s">
        <v>5345</v>
      </c>
      <c r="C687" s="208"/>
      <c r="D687" s="208"/>
      <c r="E687" s="208"/>
      <c r="F687" s="208"/>
      <c r="G687" s="102"/>
      <c r="H687" s="102">
        <v>51000</v>
      </c>
      <c r="I687" s="102"/>
      <c r="J687" s="102"/>
      <c r="K687" s="227">
        <v>51000</v>
      </c>
      <c r="L687" s="208"/>
      <c r="M687" s="102"/>
      <c r="N687" s="208">
        <v>51000</v>
      </c>
      <c r="O687" s="208"/>
      <c r="P687" s="208"/>
      <c r="Q687" s="227">
        <v>51000</v>
      </c>
      <c r="R687" s="227"/>
      <c r="S687" s="227"/>
      <c r="T687" s="227"/>
      <c r="U687" s="227"/>
      <c r="V687" s="227"/>
      <c r="W687" s="208"/>
      <c r="X687" s="208"/>
      <c r="Y687" s="102"/>
      <c r="Z687" s="102">
        <v>51000</v>
      </c>
      <c r="AA687" s="102"/>
      <c r="AB687" s="102"/>
      <c r="AC687" s="227">
        <v>51000</v>
      </c>
      <c r="AD687" s="208"/>
      <c r="AE687" s="208"/>
      <c r="AF687" s="102"/>
      <c r="AG687" s="102">
        <v>51000</v>
      </c>
      <c r="AH687" s="102"/>
      <c r="AI687" s="102"/>
      <c r="AJ687" s="227">
        <v>51000</v>
      </c>
    </row>
    <row r="688" spans="1:36" s="230" customFormat="1" ht="27" x14ac:dyDescent="0.25">
      <c r="A688" s="225"/>
      <c r="B688" s="233" t="s">
        <v>240</v>
      </c>
      <c r="C688" s="229" t="s">
        <v>1</v>
      </c>
      <c r="D688" s="229" t="s">
        <v>1</v>
      </c>
      <c r="E688" s="229" t="s">
        <v>1</v>
      </c>
      <c r="F688" s="229" t="s">
        <v>1</v>
      </c>
      <c r="G688" s="229">
        <f>SUM(G482:G687)</f>
        <v>205</v>
      </c>
      <c r="H688" s="229">
        <f>SUM(H482:H687)</f>
        <v>30709535.599999979</v>
      </c>
      <c r="I688" s="229">
        <f>SUM(I482:I687)</f>
        <v>62403.09</v>
      </c>
      <c r="J688" s="229">
        <f>SUM(J482:J687)</f>
        <v>60815.760000000009</v>
      </c>
      <c r="K688" s="229">
        <f>SUM(K482:K687)</f>
        <v>30832754.449999973</v>
      </c>
      <c r="L688" s="229"/>
      <c r="M688" s="229">
        <f t="shared" ref="M688:V688" si="138">SUM(M482:M687)</f>
        <v>205</v>
      </c>
      <c r="N688" s="229">
        <f t="shared" si="138"/>
        <v>30176447.199999969</v>
      </c>
      <c r="O688" s="229">
        <f t="shared" si="138"/>
        <v>60418.889999999992</v>
      </c>
      <c r="P688" s="229">
        <f t="shared" si="138"/>
        <v>60617.340000000011</v>
      </c>
      <c r="Q688" s="229">
        <f t="shared" si="138"/>
        <v>30297483.429999959</v>
      </c>
      <c r="R688" s="229">
        <f t="shared" si="138"/>
        <v>0</v>
      </c>
      <c r="S688" s="229">
        <f t="shared" si="138"/>
        <v>533088.40000000049</v>
      </c>
      <c r="T688" s="229">
        <f t="shared" si="138"/>
        <v>1984.2000000000044</v>
      </c>
      <c r="U688" s="229">
        <f t="shared" si="138"/>
        <v>198.42000000000189</v>
      </c>
      <c r="V688" s="229">
        <f t="shared" si="138"/>
        <v>535271.02000000048</v>
      </c>
      <c r="W688" s="229"/>
      <c r="X688" s="229"/>
      <c r="Y688" s="229">
        <f>SUM(Y482:Y687)</f>
        <v>205</v>
      </c>
      <c r="Z688" s="229">
        <f>SUM(Z482:Z687)</f>
        <v>31273048.400000017</v>
      </c>
      <c r="AA688" s="229">
        <f>SUM(AA482:AA687)</f>
        <v>64486.5</v>
      </c>
      <c r="AB688" s="229">
        <f>SUM(AB482:AB687)</f>
        <v>60815.760000000009</v>
      </c>
      <c r="AC688" s="229">
        <f>SUM(AC482:AC687)</f>
        <v>31398350.660000008</v>
      </c>
      <c r="AD688" s="229"/>
      <c r="AE688" s="229"/>
      <c r="AF688" s="229">
        <f>SUM(AF482:AF687)</f>
        <v>205</v>
      </c>
      <c r="AG688" s="229">
        <f>SUM(AG482:AG687)</f>
        <v>31839206.800000004</v>
      </c>
      <c r="AH688" s="229">
        <f>SUM(AH482:AH687)</f>
        <v>64486.5</v>
      </c>
      <c r="AI688" s="229">
        <f>SUM(AI482:AI687)</f>
        <v>60815.760000000009</v>
      </c>
      <c r="AJ688" s="229">
        <f>SUM(AJ482:AJ687)</f>
        <v>31964509.059999995</v>
      </c>
    </row>
    <row r="689" spans="1:36" x14ac:dyDescent="0.25">
      <c r="A689" s="208"/>
      <c r="B689" s="191" t="s">
        <v>239</v>
      </c>
      <c r="C689" s="227"/>
      <c r="D689" s="227"/>
      <c r="E689" s="227"/>
      <c r="F689" s="227"/>
      <c r="G689" s="191"/>
      <c r="H689" s="191"/>
      <c r="I689" s="191"/>
      <c r="J689" s="191"/>
      <c r="K689" s="191"/>
      <c r="L689" s="227"/>
      <c r="M689" s="191"/>
      <c r="N689" s="191"/>
      <c r="O689" s="191"/>
      <c r="P689" s="191"/>
      <c r="Q689" s="191"/>
      <c r="R689" s="191"/>
      <c r="S689" s="191"/>
      <c r="T689" s="191"/>
      <c r="U689" s="106"/>
      <c r="V689" s="106"/>
      <c r="W689" s="227"/>
      <c r="X689" s="227"/>
      <c r="Y689" s="191"/>
      <c r="Z689" s="191"/>
      <c r="AA689" s="191"/>
      <c r="AB689" s="191"/>
      <c r="AC689" s="191"/>
      <c r="AD689" s="227"/>
      <c r="AE689" s="227"/>
      <c r="AF689" s="191"/>
      <c r="AG689" s="191"/>
      <c r="AH689" s="191"/>
      <c r="AI689" s="191"/>
      <c r="AJ689" s="191"/>
    </row>
    <row r="690" spans="1:36" x14ac:dyDescent="0.25">
      <c r="A690" s="208">
        <v>1</v>
      </c>
      <c r="B690" s="102"/>
      <c r="C690" s="208"/>
      <c r="D690" s="208"/>
      <c r="E690" s="208"/>
      <c r="F690" s="208"/>
      <c r="G690" s="102"/>
      <c r="H690" s="102"/>
      <c r="I690" s="102"/>
      <c r="J690" s="102"/>
      <c r="K690" s="227">
        <f>H690+I690+J690</f>
        <v>0</v>
      </c>
      <c r="L690" s="208"/>
      <c r="M690" s="102"/>
      <c r="N690" s="208"/>
      <c r="O690" s="208"/>
      <c r="P690" s="208"/>
      <c r="Q690" s="227">
        <f>N690+O690+P690</f>
        <v>0</v>
      </c>
      <c r="R690" s="227">
        <f t="shared" ref="R690:U692" si="139">G690-M690</f>
        <v>0</v>
      </c>
      <c r="S690" s="227">
        <f t="shared" si="139"/>
        <v>0</v>
      </c>
      <c r="T690" s="227">
        <f t="shared" si="139"/>
        <v>0</v>
      </c>
      <c r="U690" s="227">
        <f t="shared" si="139"/>
        <v>0</v>
      </c>
      <c r="V690" s="227">
        <f>S690+T690+U690</f>
        <v>0</v>
      </c>
      <c r="W690" s="208"/>
      <c r="X690" s="208"/>
      <c r="Y690" s="102"/>
      <c r="Z690" s="102"/>
      <c r="AA690" s="102"/>
      <c r="AB690" s="102"/>
      <c r="AC690" s="227">
        <f>Z690+AA690+AB690</f>
        <v>0</v>
      </c>
      <c r="AD690" s="208"/>
      <c r="AE690" s="208"/>
      <c r="AF690" s="102"/>
      <c r="AG690" s="102"/>
      <c r="AH690" s="102"/>
      <c r="AI690" s="102"/>
      <c r="AJ690" s="227">
        <f>AG690+AH690+AI690</f>
        <v>0</v>
      </c>
    </row>
    <row r="691" spans="1:36" x14ac:dyDescent="0.25">
      <c r="A691" s="208">
        <v>2</v>
      </c>
      <c r="B691" s="102"/>
      <c r="C691" s="208"/>
      <c r="D691" s="208"/>
      <c r="E691" s="208"/>
      <c r="F691" s="208"/>
      <c r="G691" s="102"/>
      <c r="H691" s="102"/>
      <c r="I691" s="102"/>
      <c r="J691" s="102"/>
      <c r="K691" s="227">
        <f>H691+I691+J691</f>
        <v>0</v>
      </c>
      <c r="L691" s="208"/>
      <c r="M691" s="102"/>
      <c r="N691" s="208"/>
      <c r="O691" s="208"/>
      <c r="P691" s="208"/>
      <c r="Q691" s="227">
        <f>N691+O691+P691</f>
        <v>0</v>
      </c>
      <c r="R691" s="227">
        <f t="shared" si="139"/>
        <v>0</v>
      </c>
      <c r="S691" s="227">
        <f t="shared" si="139"/>
        <v>0</v>
      </c>
      <c r="T691" s="227">
        <f t="shared" si="139"/>
        <v>0</v>
      </c>
      <c r="U691" s="227">
        <f t="shared" si="139"/>
        <v>0</v>
      </c>
      <c r="V691" s="227">
        <f>S691+T691+U691</f>
        <v>0</v>
      </c>
      <c r="W691" s="208"/>
      <c r="X691" s="208"/>
      <c r="Y691" s="102"/>
      <c r="Z691" s="102"/>
      <c r="AA691" s="102"/>
      <c r="AB691" s="102"/>
      <c r="AC691" s="227">
        <f>Z691+AA691+AB691</f>
        <v>0</v>
      </c>
      <c r="AD691" s="208"/>
      <c r="AE691" s="208"/>
      <c r="AF691" s="102"/>
      <c r="AG691" s="102"/>
      <c r="AH691" s="102"/>
      <c r="AI691" s="102"/>
      <c r="AJ691" s="227">
        <f>AG691+AH691+AI691</f>
        <v>0</v>
      </c>
    </row>
    <row r="692" spans="1:36" x14ac:dyDescent="0.25">
      <c r="A692" s="208">
        <v>3</v>
      </c>
      <c r="B692" s="228"/>
      <c r="C692" s="208"/>
      <c r="D692" s="208"/>
      <c r="E692" s="208"/>
      <c r="F692" s="208"/>
      <c r="G692" s="102"/>
      <c r="H692" s="102"/>
      <c r="I692" s="102"/>
      <c r="J692" s="102"/>
      <c r="K692" s="227">
        <f>H692+I692+J692</f>
        <v>0</v>
      </c>
      <c r="L692" s="208"/>
      <c r="M692" s="102"/>
      <c r="N692" s="208"/>
      <c r="O692" s="208"/>
      <c r="P692" s="208"/>
      <c r="Q692" s="227">
        <f>N692+O692+P692</f>
        <v>0</v>
      </c>
      <c r="R692" s="227">
        <f t="shared" si="139"/>
        <v>0</v>
      </c>
      <c r="S692" s="227">
        <f t="shared" si="139"/>
        <v>0</v>
      </c>
      <c r="T692" s="227">
        <f t="shared" si="139"/>
        <v>0</v>
      </c>
      <c r="U692" s="227">
        <f t="shared" si="139"/>
        <v>0</v>
      </c>
      <c r="V692" s="227">
        <f>S692+T692+U692</f>
        <v>0</v>
      </c>
      <c r="W692" s="208"/>
      <c r="X692" s="208"/>
      <c r="Y692" s="102"/>
      <c r="Z692" s="102"/>
      <c r="AA692" s="102"/>
      <c r="AB692" s="102"/>
      <c r="AC692" s="227">
        <f>Z692+AA692+AB692</f>
        <v>0</v>
      </c>
      <c r="AD692" s="208"/>
      <c r="AE692" s="208"/>
      <c r="AF692" s="102"/>
      <c r="AG692" s="102"/>
      <c r="AH692" s="102"/>
      <c r="AI692" s="102"/>
      <c r="AJ692" s="227">
        <f>AG692+AH692+AI692</f>
        <v>0</v>
      </c>
    </row>
    <row r="693" spans="1:36" s="230" customFormat="1" ht="27" x14ac:dyDescent="0.25">
      <c r="A693" s="225"/>
      <c r="B693" s="233" t="s">
        <v>240</v>
      </c>
      <c r="C693" s="229" t="s">
        <v>1</v>
      </c>
      <c r="D693" s="229" t="s">
        <v>1</v>
      </c>
      <c r="E693" s="229" t="s">
        <v>1</v>
      </c>
      <c r="F693" s="229" t="s">
        <v>1</v>
      </c>
      <c r="G693" s="229">
        <f>SUM(G690:G692)</f>
        <v>0</v>
      </c>
      <c r="H693" s="229">
        <f>SUM(H690:H692)</f>
        <v>0</v>
      </c>
      <c r="I693" s="229">
        <f>SUM(I690:I692)</f>
        <v>0</v>
      </c>
      <c r="J693" s="229">
        <f>SUM(J690:J692)</f>
        <v>0</v>
      </c>
      <c r="K693" s="229">
        <f>SUM(K690:K692)</f>
        <v>0</v>
      </c>
      <c r="L693" s="229" t="s">
        <v>1</v>
      </c>
      <c r="M693" s="229">
        <f t="shared" ref="M693:T693" si="140">SUM(M690:M692)</f>
        <v>0</v>
      </c>
      <c r="N693" s="229">
        <f t="shared" si="140"/>
        <v>0</v>
      </c>
      <c r="O693" s="229">
        <f t="shared" si="140"/>
        <v>0</v>
      </c>
      <c r="P693" s="229">
        <f t="shared" si="140"/>
        <v>0</v>
      </c>
      <c r="Q693" s="229">
        <f t="shared" si="140"/>
        <v>0</v>
      </c>
      <c r="R693" s="229">
        <f t="shared" si="140"/>
        <v>0</v>
      </c>
      <c r="S693" s="229">
        <f t="shared" si="140"/>
        <v>0</v>
      </c>
      <c r="T693" s="229">
        <f t="shared" si="140"/>
        <v>0</v>
      </c>
      <c r="U693" s="112"/>
      <c r="V693" s="112"/>
      <c r="W693" s="229" t="s">
        <v>1</v>
      </c>
      <c r="X693" s="229" t="s">
        <v>1</v>
      </c>
      <c r="Y693" s="229">
        <f>SUM(Y690:Y692)</f>
        <v>0</v>
      </c>
      <c r="Z693" s="229">
        <f>SUM(Z690:Z692)</f>
        <v>0</v>
      </c>
      <c r="AA693" s="229">
        <f>SUM(AA690:AA692)</f>
        <v>0</v>
      </c>
      <c r="AB693" s="229">
        <f>SUM(AB690:AB692)</f>
        <v>0</v>
      </c>
      <c r="AC693" s="229">
        <f>SUM(AC690:AC692)</f>
        <v>0</v>
      </c>
      <c r="AD693" s="229" t="s">
        <v>1</v>
      </c>
      <c r="AE693" s="229" t="s">
        <v>1</v>
      </c>
      <c r="AF693" s="229">
        <f>SUM(AF690:AF692)</f>
        <v>0</v>
      </c>
      <c r="AG693" s="229">
        <f>SUM(AG690:AG692)</f>
        <v>0</v>
      </c>
      <c r="AH693" s="229">
        <f>SUM(AH690:AH692)</f>
        <v>0</v>
      </c>
      <c r="AI693" s="229">
        <f>SUM(AI690:AI692)</f>
        <v>0</v>
      </c>
      <c r="AJ693" s="229">
        <f>SUM(AJ690:AJ692)</f>
        <v>0</v>
      </c>
    </row>
    <row r="694" spans="1:36" s="230" customFormat="1" ht="27" x14ac:dyDescent="0.25">
      <c r="A694" s="225"/>
      <c r="B694" s="233" t="s">
        <v>245</v>
      </c>
      <c r="C694" s="229" t="s">
        <v>1</v>
      </c>
      <c r="D694" s="229" t="s">
        <v>1</v>
      </c>
      <c r="E694" s="229" t="s">
        <v>1</v>
      </c>
      <c r="F694" s="229" t="s">
        <v>1</v>
      </c>
      <c r="G694" s="229">
        <f>G688+G693</f>
        <v>205</v>
      </c>
      <c r="H694" s="229">
        <f>H688+H693</f>
        <v>30709535.599999979</v>
      </c>
      <c r="I694" s="229">
        <f>I688+I693</f>
        <v>62403.09</v>
      </c>
      <c r="J694" s="229">
        <f>J688+J693</f>
        <v>60815.760000000009</v>
      </c>
      <c r="K694" s="229">
        <f>K688+K693</f>
        <v>30832754.449999973</v>
      </c>
      <c r="L694" s="229" t="s">
        <v>1</v>
      </c>
      <c r="M694" s="229">
        <f t="shared" ref="M694:V694" si="141">M688+M693</f>
        <v>205</v>
      </c>
      <c r="N694" s="229">
        <f t="shared" si="141"/>
        <v>30176447.199999969</v>
      </c>
      <c r="O694" s="229">
        <f t="shared" si="141"/>
        <v>60418.889999999992</v>
      </c>
      <c r="P694" s="229">
        <f t="shared" si="141"/>
        <v>60617.340000000011</v>
      </c>
      <c r="Q694" s="229">
        <f t="shared" si="141"/>
        <v>30297483.429999959</v>
      </c>
      <c r="R694" s="229">
        <f t="shared" si="141"/>
        <v>0</v>
      </c>
      <c r="S694" s="229">
        <f t="shared" si="141"/>
        <v>533088.40000000049</v>
      </c>
      <c r="T694" s="229">
        <f t="shared" si="141"/>
        <v>1984.2000000000044</v>
      </c>
      <c r="U694" s="229">
        <f t="shared" si="141"/>
        <v>198.42000000000189</v>
      </c>
      <c r="V694" s="229">
        <f t="shared" si="141"/>
        <v>535271.02000000048</v>
      </c>
      <c r="W694" s="229" t="s">
        <v>1</v>
      </c>
      <c r="X694" s="229" t="s">
        <v>1</v>
      </c>
      <c r="Y694" s="229">
        <f>Y688+Y693</f>
        <v>205</v>
      </c>
      <c r="Z694" s="229">
        <f>Z688+Z693</f>
        <v>31273048.400000017</v>
      </c>
      <c r="AA694" s="229">
        <f>AA688+AA693</f>
        <v>64486.5</v>
      </c>
      <c r="AB694" s="229">
        <f>AB688+AB693</f>
        <v>60815.760000000009</v>
      </c>
      <c r="AC694" s="229">
        <f>AC688+AC693</f>
        <v>31398350.660000008</v>
      </c>
      <c r="AD694" s="229" t="s">
        <v>1</v>
      </c>
      <c r="AE694" s="229" t="s">
        <v>1</v>
      </c>
      <c r="AF694" s="229">
        <f>AF688+AF693</f>
        <v>205</v>
      </c>
      <c r="AG694" s="229">
        <f>AG688+AG693</f>
        <v>31839206.800000004</v>
      </c>
      <c r="AH694" s="229">
        <f>AH688+AH693</f>
        <v>64486.5</v>
      </c>
      <c r="AI694" s="229">
        <f>AI688+AI693</f>
        <v>60815.760000000009</v>
      </c>
      <c r="AJ694" s="229">
        <f>AJ688+AJ693</f>
        <v>31964509.059999995</v>
      </c>
    </row>
    <row r="695" spans="1:36" x14ac:dyDescent="0.25">
      <c r="A695" s="208"/>
      <c r="B695" s="102"/>
      <c r="C695" s="227"/>
      <c r="D695" s="227"/>
      <c r="E695" s="227"/>
      <c r="F695" s="227"/>
      <c r="G695" s="102"/>
      <c r="H695" s="227"/>
      <c r="I695" s="227"/>
      <c r="J695" s="227"/>
      <c r="K695" s="227"/>
      <c r="L695" s="227"/>
      <c r="M695" s="102"/>
      <c r="N695" s="227"/>
      <c r="O695" s="227"/>
      <c r="P695" s="227"/>
      <c r="Q695" s="102"/>
      <c r="R695" s="227"/>
      <c r="S695" s="102"/>
      <c r="T695" s="227"/>
      <c r="U695" s="106"/>
      <c r="V695" s="106"/>
      <c r="W695" s="227"/>
      <c r="X695" s="227"/>
      <c r="Y695" s="102"/>
      <c r="Z695" s="227"/>
      <c r="AA695" s="227"/>
      <c r="AB695" s="227"/>
      <c r="AC695" s="227"/>
      <c r="AD695" s="227"/>
      <c r="AE695" s="227"/>
      <c r="AF695" s="102"/>
      <c r="AG695" s="227"/>
      <c r="AH695" s="227"/>
      <c r="AI695" s="227"/>
      <c r="AJ695" s="227"/>
    </row>
    <row r="696" spans="1:36" ht="54" x14ac:dyDescent="0.25">
      <c r="A696" s="225" t="s">
        <v>4</v>
      </c>
      <c r="B696" s="226" t="s">
        <v>475</v>
      </c>
      <c r="C696" s="227"/>
      <c r="D696" s="227"/>
      <c r="E696" s="227"/>
      <c r="F696" s="227"/>
      <c r="G696" s="226"/>
      <c r="H696" s="227"/>
      <c r="I696" s="227"/>
      <c r="J696" s="227"/>
      <c r="K696" s="227"/>
      <c r="L696" s="227"/>
      <c r="M696" s="226"/>
      <c r="N696" s="227"/>
      <c r="O696" s="227"/>
      <c r="P696" s="227"/>
      <c r="Q696" s="226"/>
      <c r="R696" s="227"/>
      <c r="S696" s="226"/>
      <c r="T696" s="227"/>
      <c r="U696" s="106"/>
      <c r="V696" s="106"/>
      <c r="W696" s="227"/>
      <c r="X696" s="227"/>
      <c r="Y696" s="226"/>
      <c r="Z696" s="227"/>
      <c r="AA696" s="227"/>
      <c r="AB696" s="227"/>
      <c r="AC696" s="227"/>
      <c r="AD696" s="227"/>
      <c r="AE696" s="227"/>
      <c r="AF696" s="226"/>
      <c r="AG696" s="227"/>
      <c r="AH696" s="227"/>
      <c r="AI696" s="227"/>
      <c r="AJ696" s="227"/>
    </row>
    <row r="697" spans="1:36" x14ac:dyDescent="0.25">
      <c r="A697" s="208"/>
      <c r="B697" s="191" t="s">
        <v>126</v>
      </c>
      <c r="C697" s="227"/>
      <c r="D697" s="227"/>
      <c r="E697" s="227"/>
      <c r="F697" s="227"/>
      <c r="G697" s="191"/>
      <c r="H697" s="227"/>
      <c r="I697" s="227"/>
      <c r="J697" s="227"/>
      <c r="K697" s="227"/>
      <c r="L697" s="227"/>
      <c r="M697" s="191"/>
      <c r="N697" s="227"/>
      <c r="O697" s="227"/>
      <c r="P697" s="227"/>
      <c r="Q697" s="191"/>
      <c r="R697" s="227"/>
      <c r="S697" s="191"/>
      <c r="T697" s="227"/>
      <c r="U697" s="106"/>
      <c r="V697" s="106"/>
      <c r="W697" s="227"/>
      <c r="X697" s="227"/>
      <c r="Y697" s="191"/>
      <c r="Z697" s="227"/>
      <c r="AA697" s="227"/>
      <c r="AB697" s="227"/>
      <c r="AC697" s="227"/>
      <c r="AD697" s="227"/>
      <c r="AE697" s="227"/>
      <c r="AF697" s="191"/>
      <c r="AG697" s="227"/>
      <c r="AH697" s="227"/>
      <c r="AI697" s="227"/>
      <c r="AJ697" s="227"/>
    </row>
    <row r="698" spans="1:36" x14ac:dyDescent="0.25">
      <c r="A698" s="208">
        <v>1</v>
      </c>
      <c r="B698" s="1532" t="s">
        <v>5346</v>
      </c>
      <c r="C698" s="1534" t="s">
        <v>4922</v>
      </c>
      <c r="D698" s="227" t="s">
        <v>1</v>
      </c>
      <c r="E698" s="227" t="s">
        <v>1</v>
      </c>
      <c r="F698" s="227">
        <v>1.5</v>
      </c>
      <c r="G698" s="102">
        <v>1</v>
      </c>
      <c r="H698" s="208">
        <v>99210</v>
      </c>
      <c r="I698" s="208"/>
      <c r="J698" s="208"/>
      <c r="K698" s="227">
        <f>H698+I698+J698</f>
        <v>99210</v>
      </c>
      <c r="L698" s="227">
        <v>1.5</v>
      </c>
      <c r="M698" s="102">
        <v>1</v>
      </c>
      <c r="N698" s="208">
        <v>99210</v>
      </c>
      <c r="O698" s="208"/>
      <c r="P698" s="208"/>
      <c r="Q698" s="227">
        <f>N698+O698+P698</f>
        <v>99210</v>
      </c>
      <c r="R698" s="227">
        <f t="shared" ref="R698:U761" si="142">G698-M698</f>
        <v>0</v>
      </c>
      <c r="S698" s="227">
        <f t="shared" si="142"/>
        <v>0</v>
      </c>
      <c r="T698" s="227">
        <f t="shared" si="142"/>
        <v>0</v>
      </c>
      <c r="U698" s="227">
        <f t="shared" si="142"/>
        <v>0</v>
      </c>
      <c r="V698" s="227">
        <f>S698+T698+U698</f>
        <v>0</v>
      </c>
      <c r="W698" s="227" t="s">
        <v>1</v>
      </c>
      <c r="X698" s="227">
        <v>1.5</v>
      </c>
      <c r="Y698" s="102">
        <v>1</v>
      </c>
      <c r="Z698" s="208">
        <v>99210</v>
      </c>
      <c r="AA698" s="208"/>
      <c r="AB698" s="208"/>
      <c r="AC698" s="227">
        <f>Z698+AA698+AB698</f>
        <v>99210</v>
      </c>
      <c r="AD698" s="227" t="s">
        <v>1</v>
      </c>
      <c r="AE698" s="227">
        <v>1.5</v>
      </c>
      <c r="AF698" s="102">
        <v>1</v>
      </c>
      <c r="AG698" s="208">
        <v>99210</v>
      </c>
      <c r="AH698" s="208"/>
      <c r="AI698" s="208"/>
      <c r="AJ698" s="227">
        <f>AG698+AH698+AI698</f>
        <v>99210</v>
      </c>
    </row>
    <row r="699" spans="1:36" x14ac:dyDescent="0.25">
      <c r="A699" s="208">
        <v>2</v>
      </c>
      <c r="B699" s="1535" t="s">
        <v>1485</v>
      </c>
      <c r="C699" s="1528" t="s">
        <v>4935</v>
      </c>
      <c r="D699" s="227" t="s">
        <v>1</v>
      </c>
      <c r="E699" s="227" t="s">
        <v>1</v>
      </c>
      <c r="F699" s="227">
        <v>1.5</v>
      </c>
      <c r="G699" s="102">
        <v>1</v>
      </c>
      <c r="H699" s="208">
        <v>99210</v>
      </c>
      <c r="I699" s="208"/>
      <c r="J699" s="208"/>
      <c r="K699" s="227">
        <f t="shared" ref="K699:K797" si="143">H699+I699+J699</f>
        <v>99210</v>
      </c>
      <c r="L699" s="227">
        <v>1.5</v>
      </c>
      <c r="M699" s="102">
        <v>1</v>
      </c>
      <c r="N699" s="208">
        <v>99210</v>
      </c>
      <c r="O699" s="208"/>
      <c r="P699" s="208"/>
      <c r="Q699" s="227">
        <f t="shared" ref="Q699:Q797" si="144">N699+O699+P699</f>
        <v>99210</v>
      </c>
      <c r="R699" s="227">
        <f t="shared" si="142"/>
        <v>0</v>
      </c>
      <c r="S699" s="227">
        <f t="shared" si="142"/>
        <v>0</v>
      </c>
      <c r="T699" s="227">
        <f t="shared" si="142"/>
        <v>0</v>
      </c>
      <c r="U699" s="227">
        <f t="shared" si="142"/>
        <v>0</v>
      </c>
      <c r="V699" s="227">
        <f>S699+T699+U699</f>
        <v>0</v>
      </c>
      <c r="W699" s="227" t="s">
        <v>1</v>
      </c>
      <c r="X699" s="227">
        <v>1.5</v>
      </c>
      <c r="Y699" s="102">
        <v>1</v>
      </c>
      <c r="Z699" s="208">
        <v>99210</v>
      </c>
      <c r="AA699" s="208"/>
      <c r="AB699" s="208"/>
      <c r="AC699" s="227">
        <f t="shared" ref="AC699:AC797" si="145">Z699+AA699+AB699</f>
        <v>99210</v>
      </c>
      <c r="AD699" s="227" t="s">
        <v>1</v>
      </c>
      <c r="AE699" s="227">
        <v>1.5</v>
      </c>
      <c r="AF699" s="102">
        <v>1</v>
      </c>
      <c r="AG699" s="208">
        <v>99210</v>
      </c>
      <c r="AH699" s="208"/>
      <c r="AI699" s="208"/>
      <c r="AJ699" s="227">
        <f t="shared" ref="AJ699:AJ797" si="146">AG699+AH699+AI699</f>
        <v>99210</v>
      </c>
    </row>
    <row r="700" spans="1:36" x14ac:dyDescent="0.25">
      <c r="A700" s="208">
        <v>3</v>
      </c>
      <c r="B700" s="1536" t="s">
        <v>5347</v>
      </c>
      <c r="C700" s="1534" t="s">
        <v>5012</v>
      </c>
      <c r="D700" s="227" t="s">
        <v>1</v>
      </c>
      <c r="E700" s="227" t="s">
        <v>1</v>
      </c>
      <c r="F700" s="227">
        <v>1</v>
      </c>
      <c r="G700" s="102">
        <v>1</v>
      </c>
      <c r="H700" s="208">
        <v>91275</v>
      </c>
      <c r="I700" s="208"/>
      <c r="J700" s="208"/>
      <c r="K700" s="227">
        <f t="shared" si="143"/>
        <v>91275</v>
      </c>
      <c r="L700" s="227">
        <v>1</v>
      </c>
      <c r="M700" s="102">
        <v>1</v>
      </c>
      <c r="N700" s="208">
        <v>91275</v>
      </c>
      <c r="O700" s="208"/>
      <c r="P700" s="208"/>
      <c r="Q700" s="227">
        <f t="shared" si="144"/>
        <v>91275</v>
      </c>
      <c r="R700" s="227">
        <f t="shared" si="142"/>
        <v>0</v>
      </c>
      <c r="S700" s="227">
        <f t="shared" si="142"/>
        <v>0</v>
      </c>
      <c r="T700" s="227">
        <f t="shared" si="142"/>
        <v>0</v>
      </c>
      <c r="U700" s="227">
        <f t="shared" si="142"/>
        <v>0</v>
      </c>
      <c r="V700" s="227">
        <f t="shared" ref="V700:V797" si="147">S700+T700+U700</f>
        <v>0</v>
      </c>
      <c r="W700" s="227" t="s">
        <v>1</v>
      </c>
      <c r="X700" s="227">
        <v>1</v>
      </c>
      <c r="Y700" s="102">
        <v>1</v>
      </c>
      <c r="Z700" s="208">
        <v>91275</v>
      </c>
      <c r="AA700" s="208"/>
      <c r="AB700" s="208"/>
      <c r="AC700" s="227">
        <f t="shared" si="145"/>
        <v>91275</v>
      </c>
      <c r="AD700" s="227" t="s">
        <v>1</v>
      </c>
      <c r="AE700" s="227">
        <v>1</v>
      </c>
      <c r="AF700" s="102">
        <v>1</v>
      </c>
      <c r="AG700" s="208">
        <v>91275</v>
      </c>
      <c r="AH700" s="208"/>
      <c r="AI700" s="208"/>
      <c r="AJ700" s="227">
        <f t="shared" si="146"/>
        <v>91275</v>
      </c>
    </row>
    <row r="701" spans="1:36" x14ac:dyDescent="0.25">
      <c r="A701" s="208">
        <v>4</v>
      </c>
      <c r="B701" s="1532" t="s">
        <v>5348</v>
      </c>
      <c r="C701" s="1528" t="s">
        <v>4947</v>
      </c>
      <c r="D701" s="227" t="s">
        <v>1</v>
      </c>
      <c r="E701" s="227" t="s">
        <v>1</v>
      </c>
      <c r="F701" s="227">
        <v>1</v>
      </c>
      <c r="G701" s="102">
        <v>1</v>
      </c>
      <c r="H701" s="227">
        <v>88312</v>
      </c>
      <c r="I701" s="227"/>
      <c r="J701" s="227"/>
      <c r="K701" s="227">
        <f t="shared" si="143"/>
        <v>88312</v>
      </c>
      <c r="L701" s="227">
        <v>1</v>
      </c>
      <c r="M701" s="102">
        <v>1</v>
      </c>
      <c r="N701" s="227">
        <v>88312</v>
      </c>
      <c r="O701" s="227"/>
      <c r="P701" s="227"/>
      <c r="Q701" s="227">
        <f t="shared" si="144"/>
        <v>88312</v>
      </c>
      <c r="R701" s="227">
        <f t="shared" si="142"/>
        <v>0</v>
      </c>
      <c r="S701" s="227">
        <f t="shared" si="142"/>
        <v>0</v>
      </c>
      <c r="T701" s="227">
        <f t="shared" si="142"/>
        <v>0</v>
      </c>
      <c r="U701" s="227">
        <f t="shared" si="142"/>
        <v>0</v>
      </c>
      <c r="V701" s="227">
        <f t="shared" si="147"/>
        <v>0</v>
      </c>
      <c r="W701" s="227" t="s">
        <v>1</v>
      </c>
      <c r="X701" s="227">
        <v>1</v>
      </c>
      <c r="Y701" s="102">
        <v>1</v>
      </c>
      <c r="Z701" s="227">
        <v>88312</v>
      </c>
      <c r="AA701" s="227"/>
      <c r="AB701" s="227"/>
      <c r="AC701" s="227">
        <f t="shared" si="145"/>
        <v>88312</v>
      </c>
      <c r="AD701" s="227" t="s">
        <v>1</v>
      </c>
      <c r="AE701" s="227">
        <v>1</v>
      </c>
      <c r="AF701" s="102">
        <v>1</v>
      </c>
      <c r="AG701" s="227">
        <v>88312</v>
      </c>
      <c r="AH701" s="227"/>
      <c r="AI701" s="227"/>
      <c r="AJ701" s="227">
        <f t="shared" si="146"/>
        <v>88312</v>
      </c>
    </row>
    <row r="702" spans="1:36" x14ac:dyDescent="0.25">
      <c r="A702" s="208">
        <v>5</v>
      </c>
      <c r="B702" s="1532" t="s">
        <v>5349</v>
      </c>
      <c r="C702" s="1534" t="s">
        <v>4947</v>
      </c>
      <c r="D702" s="227" t="s">
        <v>1</v>
      </c>
      <c r="E702" s="227" t="s">
        <v>1</v>
      </c>
      <c r="F702" s="227">
        <v>1</v>
      </c>
      <c r="G702" s="102">
        <v>1</v>
      </c>
      <c r="H702" s="227">
        <v>88312</v>
      </c>
      <c r="I702" s="227"/>
      <c r="J702" s="227"/>
      <c r="K702" s="227">
        <f t="shared" si="143"/>
        <v>88312</v>
      </c>
      <c r="L702" s="227">
        <v>1</v>
      </c>
      <c r="M702" s="102">
        <v>1</v>
      </c>
      <c r="N702" s="227">
        <v>88312</v>
      </c>
      <c r="O702" s="227"/>
      <c r="P702" s="227"/>
      <c r="Q702" s="227">
        <f t="shared" si="144"/>
        <v>88312</v>
      </c>
      <c r="R702" s="227">
        <f t="shared" si="142"/>
        <v>0</v>
      </c>
      <c r="S702" s="227">
        <f t="shared" si="142"/>
        <v>0</v>
      </c>
      <c r="T702" s="227">
        <f t="shared" si="142"/>
        <v>0</v>
      </c>
      <c r="U702" s="227">
        <f t="shared" si="142"/>
        <v>0</v>
      </c>
      <c r="V702" s="227">
        <f t="shared" si="147"/>
        <v>0</v>
      </c>
      <c r="W702" s="227" t="s">
        <v>1</v>
      </c>
      <c r="X702" s="227">
        <v>1</v>
      </c>
      <c r="Y702" s="102">
        <v>1</v>
      </c>
      <c r="Z702" s="227">
        <v>88312</v>
      </c>
      <c r="AA702" s="227"/>
      <c r="AB702" s="227"/>
      <c r="AC702" s="227">
        <f t="shared" si="145"/>
        <v>88312</v>
      </c>
      <c r="AD702" s="227" t="s">
        <v>1</v>
      </c>
      <c r="AE702" s="227">
        <v>1</v>
      </c>
      <c r="AF702" s="102">
        <v>1</v>
      </c>
      <c r="AG702" s="227">
        <v>88312</v>
      </c>
      <c r="AH702" s="227"/>
      <c r="AI702" s="227"/>
      <c r="AJ702" s="227">
        <f t="shared" si="146"/>
        <v>88312</v>
      </c>
    </row>
    <row r="703" spans="1:36" x14ac:dyDescent="0.25">
      <c r="A703" s="208">
        <v>6</v>
      </c>
      <c r="B703" s="1532" t="s">
        <v>5350</v>
      </c>
      <c r="C703" s="1528" t="s">
        <v>4947</v>
      </c>
      <c r="D703" s="227" t="s">
        <v>1</v>
      </c>
      <c r="E703" s="227" t="s">
        <v>1</v>
      </c>
      <c r="F703" s="227">
        <v>1</v>
      </c>
      <c r="G703" s="102">
        <v>1</v>
      </c>
      <c r="H703" s="227">
        <v>88312</v>
      </c>
      <c r="I703" s="227"/>
      <c r="J703" s="227"/>
      <c r="K703" s="227">
        <f t="shared" si="143"/>
        <v>88312</v>
      </c>
      <c r="L703" s="227">
        <v>1</v>
      </c>
      <c r="M703" s="102">
        <v>1</v>
      </c>
      <c r="N703" s="227">
        <v>88312</v>
      </c>
      <c r="O703" s="227"/>
      <c r="P703" s="227"/>
      <c r="Q703" s="227">
        <f t="shared" si="144"/>
        <v>88312</v>
      </c>
      <c r="R703" s="227">
        <f t="shared" si="142"/>
        <v>0</v>
      </c>
      <c r="S703" s="227">
        <f t="shared" si="142"/>
        <v>0</v>
      </c>
      <c r="T703" s="227">
        <f t="shared" si="142"/>
        <v>0</v>
      </c>
      <c r="U703" s="227">
        <f t="shared" si="142"/>
        <v>0</v>
      </c>
      <c r="V703" s="227">
        <f t="shared" si="147"/>
        <v>0</v>
      </c>
      <c r="W703" s="227" t="s">
        <v>1</v>
      </c>
      <c r="X703" s="227">
        <v>1</v>
      </c>
      <c r="Y703" s="102">
        <v>1</v>
      </c>
      <c r="Z703" s="227">
        <v>88312</v>
      </c>
      <c r="AA703" s="227"/>
      <c r="AB703" s="227"/>
      <c r="AC703" s="227">
        <f t="shared" si="145"/>
        <v>88312</v>
      </c>
      <c r="AD703" s="227" t="s">
        <v>1</v>
      </c>
      <c r="AE703" s="227">
        <v>1</v>
      </c>
      <c r="AF703" s="102">
        <v>1</v>
      </c>
      <c r="AG703" s="227">
        <v>88312</v>
      </c>
      <c r="AH703" s="227"/>
      <c r="AI703" s="227"/>
      <c r="AJ703" s="227">
        <f t="shared" si="146"/>
        <v>88312</v>
      </c>
    </row>
    <row r="704" spans="1:36" x14ac:dyDescent="0.25">
      <c r="A704" s="208">
        <v>7</v>
      </c>
      <c r="B704" s="1536" t="s">
        <v>5351</v>
      </c>
      <c r="C704" s="1528" t="s">
        <v>4947</v>
      </c>
      <c r="D704" s="227" t="s">
        <v>1</v>
      </c>
      <c r="E704" s="227" t="s">
        <v>1</v>
      </c>
      <c r="F704" s="227">
        <v>1</v>
      </c>
      <c r="G704" s="102">
        <v>1</v>
      </c>
      <c r="H704" s="227">
        <v>88312</v>
      </c>
      <c r="I704" s="227"/>
      <c r="J704" s="227"/>
      <c r="K704" s="227">
        <f t="shared" si="143"/>
        <v>88312</v>
      </c>
      <c r="L704" s="227">
        <v>1</v>
      </c>
      <c r="M704" s="102">
        <v>1</v>
      </c>
      <c r="N704" s="227">
        <v>88312</v>
      </c>
      <c r="O704" s="227"/>
      <c r="P704" s="227"/>
      <c r="Q704" s="227">
        <f t="shared" si="144"/>
        <v>88312</v>
      </c>
      <c r="R704" s="227">
        <f t="shared" si="142"/>
        <v>0</v>
      </c>
      <c r="S704" s="227">
        <f t="shared" si="142"/>
        <v>0</v>
      </c>
      <c r="T704" s="227">
        <f t="shared" si="142"/>
        <v>0</v>
      </c>
      <c r="U704" s="227">
        <f t="shared" si="142"/>
        <v>0</v>
      </c>
      <c r="V704" s="227">
        <f t="shared" si="147"/>
        <v>0</v>
      </c>
      <c r="W704" s="227" t="s">
        <v>1</v>
      </c>
      <c r="X704" s="227">
        <v>1</v>
      </c>
      <c r="Y704" s="102">
        <v>1</v>
      </c>
      <c r="Z704" s="227">
        <v>88312</v>
      </c>
      <c r="AA704" s="227"/>
      <c r="AB704" s="227"/>
      <c r="AC704" s="227">
        <f t="shared" si="145"/>
        <v>88312</v>
      </c>
      <c r="AD704" s="227" t="s">
        <v>1</v>
      </c>
      <c r="AE704" s="227">
        <v>1</v>
      </c>
      <c r="AF704" s="102">
        <v>1</v>
      </c>
      <c r="AG704" s="227">
        <v>88312</v>
      </c>
      <c r="AH704" s="227"/>
      <c r="AI704" s="227"/>
      <c r="AJ704" s="227">
        <f t="shared" si="146"/>
        <v>88312</v>
      </c>
    </row>
    <row r="705" spans="1:36" x14ac:dyDescent="0.25">
      <c r="A705" s="208">
        <v>8</v>
      </c>
      <c r="B705" s="1532" t="s">
        <v>5351</v>
      </c>
      <c r="C705" s="1534" t="s">
        <v>4947</v>
      </c>
      <c r="D705" s="227" t="s">
        <v>1</v>
      </c>
      <c r="E705" s="227" t="s">
        <v>1</v>
      </c>
      <c r="F705" s="227">
        <v>1</v>
      </c>
      <c r="G705" s="102">
        <v>1</v>
      </c>
      <c r="H705" s="227">
        <v>91275</v>
      </c>
      <c r="I705" s="227"/>
      <c r="J705" s="227"/>
      <c r="K705" s="227">
        <f t="shared" si="143"/>
        <v>91275</v>
      </c>
      <c r="L705" s="227">
        <v>1</v>
      </c>
      <c r="M705" s="102">
        <v>1</v>
      </c>
      <c r="N705" s="227">
        <v>91275</v>
      </c>
      <c r="O705" s="227"/>
      <c r="P705" s="227"/>
      <c r="Q705" s="227">
        <f t="shared" si="144"/>
        <v>91275</v>
      </c>
      <c r="R705" s="227">
        <f t="shared" si="142"/>
        <v>0</v>
      </c>
      <c r="S705" s="227">
        <f t="shared" si="142"/>
        <v>0</v>
      </c>
      <c r="T705" s="227">
        <f t="shared" si="142"/>
        <v>0</v>
      </c>
      <c r="U705" s="227">
        <f t="shared" si="142"/>
        <v>0</v>
      </c>
      <c r="V705" s="227">
        <f t="shared" si="147"/>
        <v>0</v>
      </c>
      <c r="W705" s="227" t="s">
        <v>1</v>
      </c>
      <c r="X705" s="227">
        <v>1</v>
      </c>
      <c r="Y705" s="102">
        <v>1</v>
      </c>
      <c r="Z705" s="227">
        <v>91275</v>
      </c>
      <c r="AA705" s="227"/>
      <c r="AB705" s="227"/>
      <c r="AC705" s="227">
        <f t="shared" si="145"/>
        <v>91275</v>
      </c>
      <c r="AD705" s="227" t="s">
        <v>1</v>
      </c>
      <c r="AE705" s="227">
        <v>1</v>
      </c>
      <c r="AF705" s="102">
        <v>1</v>
      </c>
      <c r="AG705" s="227">
        <v>91275</v>
      </c>
      <c r="AH705" s="227"/>
      <c r="AI705" s="227"/>
      <c r="AJ705" s="227">
        <f t="shared" si="146"/>
        <v>91275</v>
      </c>
    </row>
    <row r="706" spans="1:36" x14ac:dyDescent="0.25">
      <c r="A706" s="208">
        <v>9</v>
      </c>
      <c r="B706" s="1532" t="s">
        <v>5352</v>
      </c>
      <c r="C706" s="1534" t="s">
        <v>4947</v>
      </c>
      <c r="D706" s="227" t="s">
        <v>1</v>
      </c>
      <c r="E706" s="227" t="s">
        <v>1</v>
      </c>
      <c r="F706" s="227">
        <v>1</v>
      </c>
      <c r="G706" s="102">
        <v>1</v>
      </c>
      <c r="H706" s="227">
        <v>88312</v>
      </c>
      <c r="I706" s="227"/>
      <c r="J706" s="227"/>
      <c r="K706" s="227">
        <f t="shared" si="143"/>
        <v>88312</v>
      </c>
      <c r="L706" s="227">
        <v>1</v>
      </c>
      <c r="M706" s="102">
        <v>1</v>
      </c>
      <c r="N706" s="227">
        <v>88312</v>
      </c>
      <c r="O706" s="227"/>
      <c r="P706" s="227"/>
      <c r="Q706" s="227">
        <f t="shared" si="144"/>
        <v>88312</v>
      </c>
      <c r="R706" s="227">
        <f t="shared" si="142"/>
        <v>0</v>
      </c>
      <c r="S706" s="227">
        <f t="shared" si="142"/>
        <v>0</v>
      </c>
      <c r="T706" s="227">
        <f t="shared" si="142"/>
        <v>0</v>
      </c>
      <c r="U706" s="227">
        <f t="shared" si="142"/>
        <v>0</v>
      </c>
      <c r="V706" s="227">
        <f t="shared" si="147"/>
        <v>0</v>
      </c>
      <c r="W706" s="227" t="s">
        <v>1</v>
      </c>
      <c r="X706" s="227">
        <v>1</v>
      </c>
      <c r="Y706" s="102">
        <v>1</v>
      </c>
      <c r="Z706" s="227">
        <v>88312</v>
      </c>
      <c r="AA706" s="227"/>
      <c r="AB706" s="227"/>
      <c r="AC706" s="227">
        <f t="shared" si="145"/>
        <v>88312</v>
      </c>
      <c r="AD706" s="227" t="s">
        <v>1</v>
      </c>
      <c r="AE706" s="227">
        <v>1</v>
      </c>
      <c r="AF706" s="102">
        <v>1</v>
      </c>
      <c r="AG706" s="227">
        <v>88312</v>
      </c>
      <c r="AH706" s="227"/>
      <c r="AI706" s="227"/>
      <c r="AJ706" s="227">
        <f t="shared" si="146"/>
        <v>88312</v>
      </c>
    </row>
    <row r="707" spans="1:36" x14ac:dyDescent="0.25">
      <c r="A707" s="208">
        <v>10</v>
      </c>
      <c r="B707" s="1532" t="s">
        <v>5353</v>
      </c>
      <c r="C707" s="1534" t="s">
        <v>4947</v>
      </c>
      <c r="D707" s="227" t="s">
        <v>1</v>
      </c>
      <c r="E707" s="227" t="s">
        <v>1</v>
      </c>
      <c r="F707" s="227">
        <v>1</v>
      </c>
      <c r="G707" s="102">
        <v>1</v>
      </c>
      <c r="H707" s="227">
        <v>88312</v>
      </c>
      <c r="I707" s="227"/>
      <c r="J707" s="227"/>
      <c r="K707" s="227">
        <f t="shared" si="143"/>
        <v>88312</v>
      </c>
      <c r="L707" s="227">
        <v>1</v>
      </c>
      <c r="M707" s="102">
        <v>1</v>
      </c>
      <c r="N707" s="227">
        <v>88312</v>
      </c>
      <c r="O707" s="227"/>
      <c r="P707" s="227"/>
      <c r="Q707" s="227">
        <f t="shared" si="144"/>
        <v>88312</v>
      </c>
      <c r="R707" s="227">
        <f t="shared" si="142"/>
        <v>0</v>
      </c>
      <c r="S707" s="227">
        <f t="shared" si="142"/>
        <v>0</v>
      </c>
      <c r="T707" s="227">
        <f t="shared" si="142"/>
        <v>0</v>
      </c>
      <c r="U707" s="227">
        <f t="shared" si="142"/>
        <v>0</v>
      </c>
      <c r="V707" s="227">
        <f t="shared" si="147"/>
        <v>0</v>
      </c>
      <c r="W707" s="227" t="s">
        <v>1</v>
      </c>
      <c r="X707" s="227">
        <v>1</v>
      </c>
      <c r="Y707" s="102">
        <v>1</v>
      </c>
      <c r="Z707" s="227">
        <v>88312</v>
      </c>
      <c r="AA707" s="227"/>
      <c r="AB707" s="227"/>
      <c r="AC707" s="227">
        <f t="shared" si="145"/>
        <v>88312</v>
      </c>
      <c r="AD707" s="227" t="s">
        <v>1</v>
      </c>
      <c r="AE707" s="227">
        <v>1</v>
      </c>
      <c r="AF707" s="102">
        <v>1</v>
      </c>
      <c r="AG707" s="227">
        <v>88312</v>
      </c>
      <c r="AH707" s="227"/>
      <c r="AI707" s="227"/>
      <c r="AJ707" s="227">
        <f t="shared" si="146"/>
        <v>88312</v>
      </c>
    </row>
    <row r="708" spans="1:36" x14ac:dyDescent="0.25">
      <c r="A708" s="208">
        <v>11</v>
      </c>
      <c r="B708" s="1532" t="s">
        <v>5354</v>
      </c>
      <c r="C708" s="1534" t="s">
        <v>4926</v>
      </c>
      <c r="D708" s="227" t="s">
        <v>1</v>
      </c>
      <c r="E708" s="227" t="s">
        <v>1</v>
      </c>
      <c r="F708" s="227">
        <v>1.25</v>
      </c>
      <c r="G708" s="102">
        <v>1</v>
      </c>
      <c r="H708" s="227">
        <v>82675</v>
      </c>
      <c r="I708" s="227"/>
      <c r="J708" s="227"/>
      <c r="K708" s="227">
        <f t="shared" si="143"/>
        <v>82675</v>
      </c>
      <c r="L708" s="227">
        <v>1.25</v>
      </c>
      <c r="M708" s="102">
        <v>1</v>
      </c>
      <c r="N708" s="227">
        <v>82675</v>
      </c>
      <c r="O708" s="227"/>
      <c r="P708" s="227"/>
      <c r="Q708" s="227">
        <f t="shared" si="144"/>
        <v>82675</v>
      </c>
      <c r="R708" s="227">
        <f t="shared" si="142"/>
        <v>0</v>
      </c>
      <c r="S708" s="227">
        <f t="shared" si="142"/>
        <v>0</v>
      </c>
      <c r="T708" s="227">
        <f t="shared" si="142"/>
        <v>0</v>
      </c>
      <c r="U708" s="227">
        <f t="shared" si="142"/>
        <v>0</v>
      </c>
      <c r="V708" s="227">
        <f t="shared" si="147"/>
        <v>0</v>
      </c>
      <c r="W708" s="227" t="s">
        <v>1</v>
      </c>
      <c r="X708" s="227">
        <v>1.25</v>
      </c>
      <c r="Y708" s="102">
        <v>1</v>
      </c>
      <c r="Z708" s="227">
        <v>82675</v>
      </c>
      <c r="AA708" s="227"/>
      <c r="AB708" s="227"/>
      <c r="AC708" s="227">
        <f t="shared" si="145"/>
        <v>82675</v>
      </c>
      <c r="AD708" s="227" t="s">
        <v>1</v>
      </c>
      <c r="AE708" s="227">
        <v>1.25</v>
      </c>
      <c r="AF708" s="102">
        <v>1</v>
      </c>
      <c r="AG708" s="227">
        <v>82675</v>
      </c>
      <c r="AH708" s="227"/>
      <c r="AI708" s="227"/>
      <c r="AJ708" s="227">
        <f t="shared" si="146"/>
        <v>82675</v>
      </c>
    </row>
    <row r="709" spans="1:36" ht="27" x14ac:dyDescent="0.25">
      <c r="A709" s="208">
        <v>12</v>
      </c>
      <c r="B709" s="1532" t="s">
        <v>5355</v>
      </c>
      <c r="C709" s="1534" t="s">
        <v>4938</v>
      </c>
      <c r="D709" s="227" t="s">
        <v>1</v>
      </c>
      <c r="E709" s="227" t="s">
        <v>1</v>
      </c>
      <c r="F709" s="227">
        <v>1</v>
      </c>
      <c r="G709" s="102">
        <v>1</v>
      </c>
      <c r="H709" s="227">
        <v>91275</v>
      </c>
      <c r="I709" s="227"/>
      <c r="J709" s="227"/>
      <c r="K709" s="227">
        <f t="shared" si="143"/>
        <v>91275</v>
      </c>
      <c r="L709" s="227">
        <v>1</v>
      </c>
      <c r="M709" s="102">
        <v>1</v>
      </c>
      <c r="N709" s="227">
        <v>91275</v>
      </c>
      <c r="O709" s="227"/>
      <c r="P709" s="227"/>
      <c r="Q709" s="227">
        <f t="shared" si="144"/>
        <v>91275</v>
      </c>
      <c r="R709" s="227">
        <f t="shared" si="142"/>
        <v>0</v>
      </c>
      <c r="S709" s="227">
        <f t="shared" si="142"/>
        <v>0</v>
      </c>
      <c r="T709" s="227">
        <f t="shared" si="142"/>
        <v>0</v>
      </c>
      <c r="U709" s="227">
        <f t="shared" si="142"/>
        <v>0</v>
      </c>
      <c r="V709" s="227">
        <f t="shared" si="147"/>
        <v>0</v>
      </c>
      <c r="W709" s="227" t="s">
        <v>1</v>
      </c>
      <c r="X709" s="227">
        <v>1</v>
      </c>
      <c r="Y709" s="102">
        <v>1</v>
      </c>
      <c r="Z709" s="227">
        <v>91275</v>
      </c>
      <c r="AA709" s="227"/>
      <c r="AB709" s="227"/>
      <c r="AC709" s="227">
        <f t="shared" si="145"/>
        <v>91275</v>
      </c>
      <c r="AD709" s="227" t="s">
        <v>1</v>
      </c>
      <c r="AE709" s="227">
        <v>1</v>
      </c>
      <c r="AF709" s="102">
        <v>1</v>
      </c>
      <c r="AG709" s="227">
        <v>91275</v>
      </c>
      <c r="AH709" s="227"/>
      <c r="AI709" s="227"/>
      <c r="AJ709" s="227">
        <f t="shared" si="146"/>
        <v>91275</v>
      </c>
    </row>
    <row r="710" spans="1:36" x14ac:dyDescent="0.25">
      <c r="A710" s="208">
        <v>13</v>
      </c>
      <c r="B710" s="1532" t="s">
        <v>5356</v>
      </c>
      <c r="C710" s="1534" t="s">
        <v>4943</v>
      </c>
      <c r="D710" s="227" t="s">
        <v>1</v>
      </c>
      <c r="E710" s="227" t="s">
        <v>1</v>
      </c>
      <c r="F710" s="227">
        <v>1.4</v>
      </c>
      <c r="G710" s="102">
        <v>1</v>
      </c>
      <c r="H710" s="227">
        <v>92596</v>
      </c>
      <c r="I710" s="227"/>
      <c r="J710" s="227"/>
      <c r="K710" s="227">
        <f t="shared" si="143"/>
        <v>92596</v>
      </c>
      <c r="L710" s="227">
        <v>1.4</v>
      </c>
      <c r="M710" s="102">
        <v>1</v>
      </c>
      <c r="N710" s="227">
        <v>92596</v>
      </c>
      <c r="O710" s="227"/>
      <c r="P710" s="227"/>
      <c r="Q710" s="227">
        <f t="shared" si="144"/>
        <v>92596</v>
      </c>
      <c r="R710" s="227">
        <f t="shared" si="142"/>
        <v>0</v>
      </c>
      <c r="S710" s="227">
        <f t="shared" si="142"/>
        <v>0</v>
      </c>
      <c r="T710" s="227">
        <f t="shared" si="142"/>
        <v>0</v>
      </c>
      <c r="U710" s="227">
        <f t="shared" si="142"/>
        <v>0</v>
      </c>
      <c r="V710" s="227">
        <f t="shared" si="147"/>
        <v>0</v>
      </c>
      <c r="W710" s="227" t="s">
        <v>1</v>
      </c>
      <c r="X710" s="227">
        <v>1.4</v>
      </c>
      <c r="Y710" s="102">
        <v>1</v>
      </c>
      <c r="Z710" s="227">
        <v>92596</v>
      </c>
      <c r="AA710" s="227"/>
      <c r="AB710" s="227"/>
      <c r="AC710" s="227">
        <f t="shared" si="145"/>
        <v>92596</v>
      </c>
      <c r="AD710" s="227" t="s">
        <v>1</v>
      </c>
      <c r="AE710" s="227">
        <v>1.4</v>
      </c>
      <c r="AF710" s="102">
        <v>1</v>
      </c>
      <c r="AG710" s="227">
        <v>92596</v>
      </c>
      <c r="AH710" s="227"/>
      <c r="AI710" s="227"/>
      <c r="AJ710" s="227">
        <f t="shared" si="146"/>
        <v>92596</v>
      </c>
    </row>
    <row r="711" spans="1:36" x14ac:dyDescent="0.25">
      <c r="A711" s="208">
        <v>14</v>
      </c>
      <c r="B711" s="1532" t="s">
        <v>5357</v>
      </c>
      <c r="C711" s="1534" t="s">
        <v>4945</v>
      </c>
      <c r="D711" s="227" t="s">
        <v>1</v>
      </c>
      <c r="E711" s="227" t="s">
        <v>1</v>
      </c>
      <c r="F711" s="227">
        <v>1.2</v>
      </c>
      <c r="G711" s="102">
        <v>1</v>
      </c>
      <c r="H711" s="227">
        <v>88312</v>
      </c>
      <c r="I711" s="227"/>
      <c r="J711" s="227"/>
      <c r="K711" s="227">
        <f t="shared" si="143"/>
        <v>88312</v>
      </c>
      <c r="L711" s="227">
        <v>1.2</v>
      </c>
      <c r="M711" s="102">
        <v>1</v>
      </c>
      <c r="N711" s="227">
        <v>88312</v>
      </c>
      <c r="O711" s="227"/>
      <c r="P711" s="227"/>
      <c r="Q711" s="227">
        <f t="shared" si="144"/>
        <v>88312</v>
      </c>
      <c r="R711" s="227">
        <f t="shared" si="142"/>
        <v>0</v>
      </c>
      <c r="S711" s="227">
        <f t="shared" si="142"/>
        <v>0</v>
      </c>
      <c r="T711" s="227">
        <f t="shared" si="142"/>
        <v>0</v>
      </c>
      <c r="U711" s="227">
        <f t="shared" si="142"/>
        <v>0</v>
      </c>
      <c r="V711" s="227">
        <f t="shared" si="147"/>
        <v>0</v>
      </c>
      <c r="W711" s="227" t="s">
        <v>1</v>
      </c>
      <c r="X711" s="227">
        <v>1.2</v>
      </c>
      <c r="Y711" s="102">
        <v>1</v>
      </c>
      <c r="Z711" s="227">
        <v>88312</v>
      </c>
      <c r="AA711" s="227"/>
      <c r="AB711" s="227"/>
      <c r="AC711" s="227">
        <f t="shared" si="145"/>
        <v>88312</v>
      </c>
      <c r="AD711" s="227" t="s">
        <v>1</v>
      </c>
      <c r="AE711" s="227">
        <v>1.2</v>
      </c>
      <c r="AF711" s="102">
        <v>1</v>
      </c>
      <c r="AG711" s="227">
        <v>88312</v>
      </c>
      <c r="AH711" s="227"/>
      <c r="AI711" s="227"/>
      <c r="AJ711" s="227">
        <f t="shared" si="146"/>
        <v>88312</v>
      </c>
    </row>
    <row r="712" spans="1:36" x14ac:dyDescent="0.25">
      <c r="A712" s="208">
        <v>15</v>
      </c>
      <c r="B712" s="1532" t="s">
        <v>5358</v>
      </c>
      <c r="C712" s="1534" t="s">
        <v>4935</v>
      </c>
      <c r="D712" s="227" t="s">
        <v>1</v>
      </c>
      <c r="E712" s="227" t="s">
        <v>1</v>
      </c>
      <c r="F712" s="227">
        <v>1.5</v>
      </c>
      <c r="G712" s="102">
        <v>1</v>
      </c>
      <c r="H712" s="227">
        <v>99210</v>
      </c>
      <c r="I712" s="227"/>
      <c r="J712" s="227"/>
      <c r="K712" s="227">
        <f t="shared" si="143"/>
        <v>99210</v>
      </c>
      <c r="L712" s="227">
        <v>1.5</v>
      </c>
      <c r="M712" s="102">
        <v>1</v>
      </c>
      <c r="N712" s="227">
        <v>99210</v>
      </c>
      <c r="O712" s="227"/>
      <c r="P712" s="227"/>
      <c r="Q712" s="227">
        <f t="shared" si="144"/>
        <v>99210</v>
      </c>
      <c r="R712" s="227">
        <f t="shared" si="142"/>
        <v>0</v>
      </c>
      <c r="S712" s="227">
        <f t="shared" si="142"/>
        <v>0</v>
      </c>
      <c r="T712" s="227">
        <f t="shared" si="142"/>
        <v>0</v>
      </c>
      <c r="U712" s="227">
        <f t="shared" si="142"/>
        <v>0</v>
      </c>
      <c r="V712" s="227">
        <f t="shared" si="147"/>
        <v>0</v>
      </c>
      <c r="W712" s="227" t="s">
        <v>1</v>
      </c>
      <c r="X712" s="227">
        <v>1.5</v>
      </c>
      <c r="Y712" s="102">
        <v>1</v>
      </c>
      <c r="Z712" s="227">
        <v>99210</v>
      </c>
      <c r="AA712" s="227"/>
      <c r="AB712" s="227"/>
      <c r="AC712" s="227">
        <f t="shared" si="145"/>
        <v>99210</v>
      </c>
      <c r="AD712" s="227" t="s">
        <v>1</v>
      </c>
      <c r="AE712" s="227">
        <v>1.5</v>
      </c>
      <c r="AF712" s="102">
        <v>1</v>
      </c>
      <c r="AG712" s="227">
        <v>99210</v>
      </c>
      <c r="AH712" s="227"/>
      <c r="AI712" s="227"/>
      <c r="AJ712" s="227">
        <f t="shared" si="146"/>
        <v>99210</v>
      </c>
    </row>
    <row r="713" spans="1:36" x14ac:dyDescent="0.25">
      <c r="A713" s="208">
        <v>16</v>
      </c>
      <c r="B713" s="1532" t="s">
        <v>5359</v>
      </c>
      <c r="C713" s="1534" t="s">
        <v>4922</v>
      </c>
      <c r="D713" s="227" t="s">
        <v>1</v>
      </c>
      <c r="E713" s="227" t="s">
        <v>1</v>
      </c>
      <c r="F713" s="227">
        <v>1.5</v>
      </c>
      <c r="G713" s="102">
        <v>1</v>
      </c>
      <c r="H713" s="227">
        <v>99210</v>
      </c>
      <c r="I713" s="227"/>
      <c r="J713" s="227"/>
      <c r="K713" s="227">
        <f t="shared" si="143"/>
        <v>99210</v>
      </c>
      <c r="L713" s="227">
        <v>1.5</v>
      </c>
      <c r="M713" s="102">
        <v>1</v>
      </c>
      <c r="N713" s="227">
        <v>99210</v>
      </c>
      <c r="O713" s="227"/>
      <c r="P713" s="227"/>
      <c r="Q713" s="227">
        <f t="shared" si="144"/>
        <v>99210</v>
      </c>
      <c r="R713" s="227">
        <f t="shared" si="142"/>
        <v>0</v>
      </c>
      <c r="S713" s="227">
        <f t="shared" si="142"/>
        <v>0</v>
      </c>
      <c r="T713" s="227">
        <f t="shared" si="142"/>
        <v>0</v>
      </c>
      <c r="U713" s="227">
        <f t="shared" si="142"/>
        <v>0</v>
      </c>
      <c r="V713" s="227">
        <f t="shared" si="147"/>
        <v>0</v>
      </c>
      <c r="W713" s="227" t="s">
        <v>1</v>
      </c>
      <c r="X713" s="227">
        <v>1.5</v>
      </c>
      <c r="Y713" s="102">
        <v>1</v>
      </c>
      <c r="Z713" s="227">
        <v>99210</v>
      </c>
      <c r="AA713" s="227"/>
      <c r="AB713" s="227"/>
      <c r="AC713" s="227">
        <f t="shared" si="145"/>
        <v>99210</v>
      </c>
      <c r="AD713" s="227" t="s">
        <v>1</v>
      </c>
      <c r="AE713" s="227">
        <v>1.5</v>
      </c>
      <c r="AF713" s="102">
        <v>1</v>
      </c>
      <c r="AG713" s="227">
        <v>99210</v>
      </c>
      <c r="AH713" s="227"/>
      <c r="AI713" s="227"/>
      <c r="AJ713" s="227">
        <f t="shared" si="146"/>
        <v>99210</v>
      </c>
    </row>
    <row r="714" spans="1:36" x14ac:dyDescent="0.25">
      <c r="A714" s="208">
        <v>17</v>
      </c>
      <c r="B714" s="1532" t="s">
        <v>5360</v>
      </c>
      <c r="C714" s="1534" t="s">
        <v>4930</v>
      </c>
      <c r="D714" s="227" t="s">
        <v>1</v>
      </c>
      <c r="E714" s="227" t="s">
        <v>1</v>
      </c>
      <c r="F714" s="227">
        <v>1.6</v>
      </c>
      <c r="G714" s="102">
        <v>1</v>
      </c>
      <c r="H714" s="227">
        <v>105824</v>
      </c>
      <c r="I714" s="227"/>
      <c r="J714" s="227"/>
      <c r="K714" s="227">
        <f t="shared" si="143"/>
        <v>105824</v>
      </c>
      <c r="L714" s="227">
        <v>1.6</v>
      </c>
      <c r="M714" s="102">
        <v>1</v>
      </c>
      <c r="N714" s="227">
        <v>105824</v>
      </c>
      <c r="O714" s="227"/>
      <c r="P714" s="227"/>
      <c r="Q714" s="227">
        <f t="shared" si="144"/>
        <v>105824</v>
      </c>
      <c r="R714" s="227">
        <f t="shared" si="142"/>
        <v>0</v>
      </c>
      <c r="S714" s="227">
        <f t="shared" si="142"/>
        <v>0</v>
      </c>
      <c r="T714" s="227">
        <f t="shared" si="142"/>
        <v>0</v>
      </c>
      <c r="U714" s="227">
        <f t="shared" si="142"/>
        <v>0</v>
      </c>
      <c r="V714" s="227">
        <f t="shared" si="147"/>
        <v>0</v>
      </c>
      <c r="W714" s="227" t="s">
        <v>1</v>
      </c>
      <c r="X714" s="227">
        <v>1.6</v>
      </c>
      <c r="Y714" s="102">
        <v>1</v>
      </c>
      <c r="Z714" s="227">
        <v>105824</v>
      </c>
      <c r="AA714" s="227"/>
      <c r="AB714" s="227"/>
      <c r="AC714" s="227">
        <f t="shared" si="145"/>
        <v>105824</v>
      </c>
      <c r="AD714" s="227" t="s">
        <v>1</v>
      </c>
      <c r="AE714" s="227">
        <v>1.6</v>
      </c>
      <c r="AF714" s="102">
        <v>1</v>
      </c>
      <c r="AG714" s="227">
        <v>105824</v>
      </c>
      <c r="AH714" s="227"/>
      <c r="AI714" s="227"/>
      <c r="AJ714" s="227">
        <f t="shared" si="146"/>
        <v>105824</v>
      </c>
    </row>
    <row r="715" spans="1:36" x14ac:dyDescent="0.25">
      <c r="A715" s="208">
        <v>18</v>
      </c>
      <c r="B715" s="1532" t="s">
        <v>1429</v>
      </c>
      <c r="C715" s="1534" t="s">
        <v>4930</v>
      </c>
      <c r="D715" s="227" t="s">
        <v>1</v>
      </c>
      <c r="E715" s="227" t="s">
        <v>1</v>
      </c>
      <c r="F715" s="227">
        <v>1.6</v>
      </c>
      <c r="G715" s="102">
        <v>1</v>
      </c>
      <c r="H715" s="227">
        <v>105824</v>
      </c>
      <c r="I715" s="227"/>
      <c r="J715" s="227"/>
      <c r="K715" s="227">
        <f t="shared" si="143"/>
        <v>105824</v>
      </c>
      <c r="L715" s="227">
        <v>1.6</v>
      </c>
      <c r="M715" s="102">
        <v>1</v>
      </c>
      <c r="N715" s="227">
        <v>105824</v>
      </c>
      <c r="O715" s="227"/>
      <c r="P715" s="227"/>
      <c r="Q715" s="227">
        <f t="shared" si="144"/>
        <v>105824</v>
      </c>
      <c r="R715" s="227">
        <f t="shared" si="142"/>
        <v>0</v>
      </c>
      <c r="S715" s="227">
        <f t="shared" si="142"/>
        <v>0</v>
      </c>
      <c r="T715" s="227">
        <f t="shared" si="142"/>
        <v>0</v>
      </c>
      <c r="U715" s="227">
        <f t="shared" si="142"/>
        <v>0</v>
      </c>
      <c r="V715" s="227">
        <f t="shared" si="147"/>
        <v>0</v>
      </c>
      <c r="W715" s="227" t="s">
        <v>1</v>
      </c>
      <c r="X715" s="227">
        <v>1.6</v>
      </c>
      <c r="Y715" s="102">
        <v>1</v>
      </c>
      <c r="Z715" s="227">
        <v>105824</v>
      </c>
      <c r="AA715" s="227"/>
      <c r="AB715" s="227"/>
      <c r="AC715" s="227">
        <f t="shared" si="145"/>
        <v>105824</v>
      </c>
      <c r="AD715" s="227" t="s">
        <v>1</v>
      </c>
      <c r="AE715" s="227">
        <v>1.6</v>
      </c>
      <c r="AF715" s="102">
        <v>1</v>
      </c>
      <c r="AG715" s="227">
        <v>105824</v>
      </c>
      <c r="AH715" s="227"/>
      <c r="AI715" s="227"/>
      <c r="AJ715" s="227">
        <f t="shared" si="146"/>
        <v>105824</v>
      </c>
    </row>
    <row r="716" spans="1:36" x14ac:dyDescent="0.25">
      <c r="A716" s="208">
        <v>19</v>
      </c>
      <c r="B716" s="1532" t="s">
        <v>5361</v>
      </c>
      <c r="C716" s="1534" t="s">
        <v>4947</v>
      </c>
      <c r="D716" s="227" t="s">
        <v>1</v>
      </c>
      <c r="E716" s="227" t="s">
        <v>1</v>
      </c>
      <c r="F716" s="227">
        <v>1</v>
      </c>
      <c r="G716" s="102">
        <v>1</v>
      </c>
      <c r="H716" s="227">
        <v>88312</v>
      </c>
      <c r="I716" s="227"/>
      <c r="J716" s="227"/>
      <c r="K716" s="227">
        <v>71429</v>
      </c>
      <c r="L716" s="227">
        <v>1</v>
      </c>
      <c r="M716" s="102">
        <v>1</v>
      </c>
      <c r="N716" s="227">
        <v>88312</v>
      </c>
      <c r="O716" s="227"/>
      <c r="P716" s="227"/>
      <c r="Q716" s="227">
        <v>71429</v>
      </c>
      <c r="R716" s="227">
        <f t="shared" si="142"/>
        <v>0</v>
      </c>
      <c r="S716" s="227">
        <f t="shared" si="142"/>
        <v>0</v>
      </c>
      <c r="T716" s="227">
        <f t="shared" si="142"/>
        <v>0</v>
      </c>
      <c r="U716" s="227">
        <f t="shared" si="142"/>
        <v>0</v>
      </c>
      <c r="V716" s="227">
        <f t="shared" si="147"/>
        <v>0</v>
      </c>
      <c r="W716" s="227" t="s">
        <v>1</v>
      </c>
      <c r="X716" s="227">
        <v>1</v>
      </c>
      <c r="Y716" s="102">
        <v>1</v>
      </c>
      <c r="Z716" s="227">
        <v>88312</v>
      </c>
      <c r="AA716" s="227"/>
      <c r="AB716" s="227"/>
      <c r="AC716" s="227">
        <v>71429</v>
      </c>
      <c r="AD716" s="227" t="s">
        <v>1</v>
      </c>
      <c r="AE716" s="227">
        <v>1</v>
      </c>
      <c r="AF716" s="102">
        <v>1</v>
      </c>
      <c r="AG716" s="227">
        <v>88312</v>
      </c>
      <c r="AH716" s="227"/>
      <c r="AI716" s="227"/>
      <c r="AJ716" s="227">
        <v>71429</v>
      </c>
    </row>
    <row r="717" spans="1:36" x14ac:dyDescent="0.25">
      <c r="A717" s="208">
        <v>20</v>
      </c>
      <c r="B717" s="1532" t="s">
        <v>5362</v>
      </c>
      <c r="C717" s="1534" t="s">
        <v>4947</v>
      </c>
      <c r="D717" s="227" t="s">
        <v>1</v>
      </c>
      <c r="E717" s="227" t="s">
        <v>1</v>
      </c>
      <c r="F717" s="227">
        <v>1</v>
      </c>
      <c r="G717" s="102">
        <v>1</v>
      </c>
      <c r="H717" s="227">
        <v>88312</v>
      </c>
      <c r="I717" s="227"/>
      <c r="J717" s="227"/>
      <c r="K717" s="227">
        <f t="shared" si="143"/>
        <v>88312</v>
      </c>
      <c r="L717" s="227">
        <v>1</v>
      </c>
      <c r="M717" s="102">
        <v>1</v>
      </c>
      <c r="N717" s="227">
        <v>88312</v>
      </c>
      <c r="O717" s="227"/>
      <c r="P717" s="227"/>
      <c r="Q717" s="227">
        <f t="shared" si="144"/>
        <v>88312</v>
      </c>
      <c r="R717" s="227">
        <f t="shared" si="142"/>
        <v>0</v>
      </c>
      <c r="S717" s="227">
        <f t="shared" si="142"/>
        <v>0</v>
      </c>
      <c r="T717" s="227">
        <f t="shared" si="142"/>
        <v>0</v>
      </c>
      <c r="U717" s="227">
        <f t="shared" si="142"/>
        <v>0</v>
      </c>
      <c r="V717" s="227">
        <f t="shared" si="147"/>
        <v>0</v>
      </c>
      <c r="W717" s="227" t="s">
        <v>1</v>
      </c>
      <c r="X717" s="227">
        <v>1</v>
      </c>
      <c r="Y717" s="102">
        <v>1</v>
      </c>
      <c r="Z717" s="227">
        <v>88312</v>
      </c>
      <c r="AA717" s="227"/>
      <c r="AB717" s="227"/>
      <c r="AC717" s="227">
        <f t="shared" si="145"/>
        <v>88312</v>
      </c>
      <c r="AD717" s="227" t="s">
        <v>1</v>
      </c>
      <c r="AE717" s="227">
        <v>1</v>
      </c>
      <c r="AF717" s="102">
        <v>1</v>
      </c>
      <c r="AG717" s="227">
        <v>88312</v>
      </c>
      <c r="AH717" s="227"/>
      <c r="AI717" s="227"/>
      <c r="AJ717" s="227">
        <f t="shared" si="146"/>
        <v>88312</v>
      </c>
    </row>
    <row r="718" spans="1:36" ht="15" customHeight="1" x14ac:dyDescent="0.25">
      <c r="A718" s="208">
        <v>21</v>
      </c>
      <c r="B718" s="1532" t="s">
        <v>5363</v>
      </c>
      <c r="C718" s="1534" t="s">
        <v>4947</v>
      </c>
      <c r="D718" s="227" t="s">
        <v>1</v>
      </c>
      <c r="E718" s="227" t="s">
        <v>1</v>
      </c>
      <c r="F718" s="227">
        <v>1</v>
      </c>
      <c r="G718" s="102">
        <v>1</v>
      </c>
      <c r="H718" s="227">
        <v>88312</v>
      </c>
      <c r="I718" s="227"/>
      <c r="J718" s="227"/>
      <c r="K718" s="227">
        <f t="shared" si="143"/>
        <v>88312</v>
      </c>
      <c r="L718" s="227">
        <v>1</v>
      </c>
      <c r="M718" s="102">
        <v>1</v>
      </c>
      <c r="N718" s="227">
        <v>88312</v>
      </c>
      <c r="O718" s="227"/>
      <c r="P718" s="227"/>
      <c r="Q718" s="227">
        <f t="shared" si="144"/>
        <v>88312</v>
      </c>
      <c r="R718" s="227">
        <f t="shared" si="142"/>
        <v>0</v>
      </c>
      <c r="S718" s="227">
        <f t="shared" si="142"/>
        <v>0</v>
      </c>
      <c r="T718" s="227">
        <f t="shared" si="142"/>
        <v>0</v>
      </c>
      <c r="U718" s="227">
        <f t="shared" si="142"/>
        <v>0</v>
      </c>
      <c r="V718" s="227">
        <f t="shared" si="147"/>
        <v>0</v>
      </c>
      <c r="W718" s="227" t="s">
        <v>1</v>
      </c>
      <c r="X718" s="227">
        <v>1</v>
      </c>
      <c r="Y718" s="102">
        <v>1</v>
      </c>
      <c r="Z718" s="227">
        <v>88312</v>
      </c>
      <c r="AA718" s="227"/>
      <c r="AB718" s="227"/>
      <c r="AC718" s="227">
        <f t="shared" si="145"/>
        <v>88312</v>
      </c>
      <c r="AD718" s="227" t="s">
        <v>1</v>
      </c>
      <c r="AE718" s="227">
        <v>1</v>
      </c>
      <c r="AF718" s="102">
        <v>1</v>
      </c>
      <c r="AG718" s="227">
        <v>88312</v>
      </c>
      <c r="AH718" s="227"/>
      <c r="AI718" s="227"/>
      <c r="AJ718" s="227">
        <f t="shared" si="146"/>
        <v>88312</v>
      </c>
    </row>
    <row r="719" spans="1:36" x14ac:dyDescent="0.25">
      <c r="A719" s="208">
        <v>22</v>
      </c>
      <c r="B719" s="1532" t="s">
        <v>5364</v>
      </c>
      <c r="C719" s="1534" t="s">
        <v>4947</v>
      </c>
      <c r="D719" s="227" t="s">
        <v>1</v>
      </c>
      <c r="E719" s="227" t="s">
        <v>1</v>
      </c>
      <c r="F719" s="227">
        <v>1</v>
      </c>
      <c r="G719" s="102">
        <v>1</v>
      </c>
      <c r="H719" s="227">
        <v>88312</v>
      </c>
      <c r="I719" s="227"/>
      <c r="J719" s="227"/>
      <c r="K719" s="227">
        <f t="shared" si="143"/>
        <v>88312</v>
      </c>
      <c r="L719" s="227">
        <v>1</v>
      </c>
      <c r="M719" s="102">
        <v>1</v>
      </c>
      <c r="N719" s="227">
        <v>88312</v>
      </c>
      <c r="O719" s="227"/>
      <c r="P719" s="227"/>
      <c r="Q719" s="227">
        <f t="shared" si="144"/>
        <v>88312</v>
      </c>
      <c r="R719" s="227">
        <f t="shared" si="142"/>
        <v>0</v>
      </c>
      <c r="S719" s="227">
        <f t="shared" si="142"/>
        <v>0</v>
      </c>
      <c r="T719" s="227">
        <f t="shared" si="142"/>
        <v>0</v>
      </c>
      <c r="U719" s="227">
        <f t="shared" si="142"/>
        <v>0</v>
      </c>
      <c r="V719" s="227">
        <f t="shared" si="147"/>
        <v>0</v>
      </c>
      <c r="W719" s="227" t="s">
        <v>1</v>
      </c>
      <c r="X719" s="227">
        <v>1</v>
      </c>
      <c r="Y719" s="102">
        <v>1</v>
      </c>
      <c r="Z719" s="227">
        <v>88312</v>
      </c>
      <c r="AA719" s="227"/>
      <c r="AB719" s="227"/>
      <c r="AC719" s="227">
        <f t="shared" si="145"/>
        <v>88312</v>
      </c>
      <c r="AD719" s="227" t="s">
        <v>1</v>
      </c>
      <c r="AE719" s="227">
        <v>1</v>
      </c>
      <c r="AF719" s="102">
        <v>1</v>
      </c>
      <c r="AG719" s="227">
        <v>88312</v>
      </c>
      <c r="AH719" s="227"/>
      <c r="AI719" s="227"/>
      <c r="AJ719" s="227">
        <f t="shared" si="146"/>
        <v>88312</v>
      </c>
    </row>
    <row r="720" spans="1:36" x14ac:dyDescent="0.25">
      <c r="A720" s="208">
        <v>23</v>
      </c>
      <c r="B720" s="1532" t="s">
        <v>5365</v>
      </c>
      <c r="C720" s="1534" t="s">
        <v>4947</v>
      </c>
      <c r="D720" s="227" t="s">
        <v>1</v>
      </c>
      <c r="E720" s="227" t="s">
        <v>1</v>
      </c>
      <c r="F720" s="227">
        <v>1</v>
      </c>
      <c r="G720" s="102">
        <v>1</v>
      </c>
      <c r="H720" s="208">
        <v>88312</v>
      </c>
      <c r="I720" s="208"/>
      <c r="J720" s="208"/>
      <c r="K720" s="227">
        <f>H720+I720+J720</f>
        <v>88312</v>
      </c>
      <c r="L720" s="227">
        <v>1</v>
      </c>
      <c r="M720" s="102">
        <v>1</v>
      </c>
      <c r="N720" s="208">
        <v>88312</v>
      </c>
      <c r="O720" s="208"/>
      <c r="P720" s="208"/>
      <c r="Q720" s="227">
        <f>N720+O720+P720</f>
        <v>88312</v>
      </c>
      <c r="R720" s="227">
        <f t="shared" si="142"/>
        <v>0</v>
      </c>
      <c r="S720" s="227">
        <f t="shared" si="142"/>
        <v>0</v>
      </c>
      <c r="T720" s="227">
        <f t="shared" si="142"/>
        <v>0</v>
      </c>
      <c r="U720" s="227">
        <f t="shared" si="142"/>
        <v>0</v>
      </c>
      <c r="V720" s="227">
        <f>S720+T720+U720</f>
        <v>0</v>
      </c>
      <c r="W720" s="227" t="s">
        <v>1</v>
      </c>
      <c r="X720" s="227">
        <v>1</v>
      </c>
      <c r="Y720" s="102">
        <v>1</v>
      </c>
      <c r="Z720" s="208">
        <v>88312</v>
      </c>
      <c r="AA720" s="208"/>
      <c r="AB720" s="208"/>
      <c r="AC720" s="227">
        <f>Z720+AA720+AB720</f>
        <v>88312</v>
      </c>
      <c r="AD720" s="227" t="s">
        <v>1</v>
      </c>
      <c r="AE720" s="227">
        <v>1</v>
      </c>
      <c r="AF720" s="102">
        <v>1</v>
      </c>
      <c r="AG720" s="208">
        <v>88312</v>
      </c>
      <c r="AH720" s="208"/>
      <c r="AI720" s="208"/>
      <c r="AJ720" s="227">
        <f>AG720+AH720+AI720</f>
        <v>88312</v>
      </c>
    </row>
    <row r="721" spans="1:36" x14ac:dyDescent="0.25">
      <c r="A721" s="208">
        <v>24</v>
      </c>
      <c r="B721" s="1535" t="s">
        <v>5366</v>
      </c>
      <c r="C721" s="1528" t="s">
        <v>4947</v>
      </c>
      <c r="D721" s="227" t="s">
        <v>1</v>
      </c>
      <c r="E721" s="227" t="s">
        <v>1</v>
      </c>
      <c r="F721" s="227">
        <v>1</v>
      </c>
      <c r="G721" s="102">
        <v>1</v>
      </c>
      <c r="H721" s="208">
        <v>88312</v>
      </c>
      <c r="I721" s="208"/>
      <c r="J721" s="208"/>
      <c r="K721" s="227">
        <f t="shared" ref="K721:K741" si="148">H721+I721+J721</f>
        <v>88312</v>
      </c>
      <c r="L721" s="227">
        <v>1</v>
      </c>
      <c r="M721" s="102">
        <v>1</v>
      </c>
      <c r="N721" s="208">
        <v>88312</v>
      </c>
      <c r="O721" s="208"/>
      <c r="P721" s="208"/>
      <c r="Q721" s="227">
        <f t="shared" ref="Q721:Q741" si="149">N721+O721+P721</f>
        <v>88312</v>
      </c>
      <c r="R721" s="227">
        <f t="shared" si="142"/>
        <v>0</v>
      </c>
      <c r="S721" s="227">
        <f t="shared" si="142"/>
        <v>0</v>
      </c>
      <c r="T721" s="227">
        <f t="shared" si="142"/>
        <v>0</v>
      </c>
      <c r="U721" s="227">
        <f t="shared" si="142"/>
        <v>0</v>
      </c>
      <c r="V721" s="227">
        <f>S721+T721+U721</f>
        <v>0</v>
      </c>
      <c r="W721" s="227" t="s">
        <v>1</v>
      </c>
      <c r="X721" s="227">
        <v>1</v>
      </c>
      <c r="Y721" s="102">
        <v>1</v>
      </c>
      <c r="Z721" s="208">
        <v>88312</v>
      </c>
      <c r="AA721" s="208"/>
      <c r="AB721" s="208"/>
      <c r="AC721" s="227">
        <f t="shared" ref="AC721:AC741" si="150">Z721+AA721+AB721</f>
        <v>88312</v>
      </c>
      <c r="AD721" s="227" t="s">
        <v>1</v>
      </c>
      <c r="AE721" s="227">
        <v>1</v>
      </c>
      <c r="AF721" s="102">
        <v>1</v>
      </c>
      <c r="AG721" s="208">
        <v>88312</v>
      </c>
      <c r="AH721" s="208"/>
      <c r="AI721" s="208"/>
      <c r="AJ721" s="227">
        <f t="shared" ref="AJ721:AJ741" si="151">AG721+AH721+AI721</f>
        <v>88312</v>
      </c>
    </row>
    <row r="722" spans="1:36" x14ac:dyDescent="0.25">
      <c r="A722" s="208">
        <v>25</v>
      </c>
      <c r="B722" s="1536" t="s">
        <v>5367</v>
      </c>
      <c r="C722" s="1534" t="s">
        <v>4926</v>
      </c>
      <c r="D722" s="227" t="s">
        <v>1</v>
      </c>
      <c r="E722" s="227" t="s">
        <v>1</v>
      </c>
      <c r="F722" s="227">
        <v>1.25</v>
      </c>
      <c r="G722" s="102">
        <v>1</v>
      </c>
      <c r="H722" s="208">
        <v>86000</v>
      </c>
      <c r="I722" s="208"/>
      <c r="J722" s="208"/>
      <c r="K722" s="227">
        <f t="shared" si="148"/>
        <v>86000</v>
      </c>
      <c r="L722" s="227">
        <v>1.25</v>
      </c>
      <c r="M722" s="102">
        <v>1</v>
      </c>
      <c r="N722" s="208">
        <v>86000</v>
      </c>
      <c r="O722" s="208"/>
      <c r="P722" s="208"/>
      <c r="Q722" s="227">
        <f t="shared" si="149"/>
        <v>86000</v>
      </c>
      <c r="R722" s="227">
        <f t="shared" si="142"/>
        <v>0</v>
      </c>
      <c r="S722" s="227">
        <f t="shared" si="142"/>
        <v>0</v>
      </c>
      <c r="T722" s="227">
        <f t="shared" si="142"/>
        <v>0</v>
      </c>
      <c r="U722" s="227">
        <f t="shared" si="142"/>
        <v>0</v>
      </c>
      <c r="V722" s="227">
        <f t="shared" ref="V722:V741" si="152">S722+T722+U722</f>
        <v>0</v>
      </c>
      <c r="W722" s="227" t="s">
        <v>1</v>
      </c>
      <c r="X722" s="227">
        <v>1.25</v>
      </c>
      <c r="Y722" s="102">
        <v>1</v>
      </c>
      <c r="Z722" s="208">
        <v>86000</v>
      </c>
      <c r="AA722" s="208"/>
      <c r="AB722" s="208"/>
      <c r="AC722" s="227">
        <f t="shared" si="150"/>
        <v>86000</v>
      </c>
      <c r="AD722" s="227" t="s">
        <v>1</v>
      </c>
      <c r="AE722" s="227">
        <v>1.25</v>
      </c>
      <c r="AF722" s="102">
        <v>1</v>
      </c>
      <c r="AG722" s="208">
        <v>86000</v>
      </c>
      <c r="AH722" s="208"/>
      <c r="AI722" s="208"/>
      <c r="AJ722" s="227">
        <f t="shared" si="151"/>
        <v>86000</v>
      </c>
    </row>
    <row r="723" spans="1:36" x14ac:dyDescent="0.25">
      <c r="A723" s="208">
        <v>26</v>
      </c>
      <c r="B723" s="1532" t="s">
        <v>5368</v>
      </c>
      <c r="C723" s="1528" t="s">
        <v>5012</v>
      </c>
      <c r="D723" s="227" t="s">
        <v>1</v>
      </c>
      <c r="E723" s="227" t="s">
        <v>1</v>
      </c>
      <c r="F723" s="227">
        <v>1</v>
      </c>
      <c r="G723" s="102">
        <v>1</v>
      </c>
      <c r="H723" s="227">
        <v>91275</v>
      </c>
      <c r="I723" s="227"/>
      <c r="J723" s="227"/>
      <c r="K723" s="227">
        <f t="shared" si="148"/>
        <v>91275</v>
      </c>
      <c r="L723" s="227">
        <v>1</v>
      </c>
      <c r="M723" s="102">
        <v>1</v>
      </c>
      <c r="N723" s="227">
        <v>91275</v>
      </c>
      <c r="O723" s="227"/>
      <c r="P723" s="227"/>
      <c r="Q723" s="227">
        <f t="shared" si="149"/>
        <v>91275</v>
      </c>
      <c r="R723" s="227">
        <f t="shared" si="142"/>
        <v>0</v>
      </c>
      <c r="S723" s="227">
        <f t="shared" si="142"/>
        <v>0</v>
      </c>
      <c r="T723" s="227">
        <f t="shared" si="142"/>
        <v>0</v>
      </c>
      <c r="U723" s="227">
        <f t="shared" si="142"/>
        <v>0</v>
      </c>
      <c r="V723" s="227">
        <f t="shared" si="152"/>
        <v>0</v>
      </c>
      <c r="W723" s="227" t="s">
        <v>1</v>
      </c>
      <c r="X723" s="227">
        <v>1</v>
      </c>
      <c r="Y723" s="102">
        <v>1</v>
      </c>
      <c r="Z723" s="227">
        <v>91275</v>
      </c>
      <c r="AA723" s="227"/>
      <c r="AB723" s="227"/>
      <c r="AC723" s="227">
        <f t="shared" si="150"/>
        <v>91275</v>
      </c>
      <c r="AD723" s="227" t="s">
        <v>1</v>
      </c>
      <c r="AE723" s="227">
        <v>1</v>
      </c>
      <c r="AF723" s="102">
        <v>1</v>
      </c>
      <c r="AG723" s="227">
        <v>91275</v>
      </c>
      <c r="AH723" s="227"/>
      <c r="AI723" s="227"/>
      <c r="AJ723" s="227">
        <f t="shared" si="151"/>
        <v>91275</v>
      </c>
    </row>
    <row r="724" spans="1:36" x14ac:dyDescent="0.25">
      <c r="A724" s="208">
        <v>27</v>
      </c>
      <c r="B724" s="1532" t="s">
        <v>5369</v>
      </c>
      <c r="C724" s="1534" t="s">
        <v>5012</v>
      </c>
      <c r="D724" s="227" t="s">
        <v>1</v>
      </c>
      <c r="E724" s="227" t="s">
        <v>1</v>
      </c>
      <c r="F724" s="227">
        <v>1</v>
      </c>
      <c r="G724" s="102">
        <v>1</v>
      </c>
      <c r="H724" s="227">
        <v>91275</v>
      </c>
      <c r="I724" s="227"/>
      <c r="J724" s="227"/>
      <c r="K724" s="227">
        <f t="shared" si="148"/>
        <v>91275</v>
      </c>
      <c r="L724" s="227">
        <v>1</v>
      </c>
      <c r="M724" s="102">
        <v>1</v>
      </c>
      <c r="N724" s="227">
        <v>91275</v>
      </c>
      <c r="O724" s="227"/>
      <c r="P724" s="227"/>
      <c r="Q724" s="227">
        <f t="shared" si="149"/>
        <v>91275</v>
      </c>
      <c r="R724" s="227">
        <f t="shared" si="142"/>
        <v>0</v>
      </c>
      <c r="S724" s="227">
        <f t="shared" si="142"/>
        <v>0</v>
      </c>
      <c r="T724" s="227">
        <f t="shared" si="142"/>
        <v>0</v>
      </c>
      <c r="U724" s="227">
        <f t="shared" si="142"/>
        <v>0</v>
      </c>
      <c r="V724" s="227">
        <f t="shared" si="152"/>
        <v>0</v>
      </c>
      <c r="W724" s="227" t="s">
        <v>1</v>
      </c>
      <c r="X724" s="227">
        <v>1</v>
      </c>
      <c r="Y724" s="102">
        <v>1</v>
      </c>
      <c r="Z724" s="227">
        <v>91275</v>
      </c>
      <c r="AA724" s="227"/>
      <c r="AB724" s="227"/>
      <c r="AC724" s="227">
        <f t="shared" si="150"/>
        <v>91275</v>
      </c>
      <c r="AD724" s="227" t="s">
        <v>1</v>
      </c>
      <c r="AE724" s="227">
        <v>1</v>
      </c>
      <c r="AF724" s="102">
        <v>1</v>
      </c>
      <c r="AG724" s="227">
        <v>91275</v>
      </c>
      <c r="AH724" s="227"/>
      <c r="AI724" s="227"/>
      <c r="AJ724" s="227">
        <f t="shared" si="151"/>
        <v>91275</v>
      </c>
    </row>
    <row r="725" spans="1:36" x14ac:dyDescent="0.25">
      <c r="A725" s="208">
        <v>28</v>
      </c>
      <c r="B725" s="1532" t="s">
        <v>5370</v>
      </c>
      <c r="C725" s="1528" t="s">
        <v>4943</v>
      </c>
      <c r="D725" s="227" t="s">
        <v>1</v>
      </c>
      <c r="E725" s="227" t="s">
        <v>1</v>
      </c>
      <c r="F725" s="227">
        <v>1.4</v>
      </c>
      <c r="G725" s="102">
        <v>1</v>
      </c>
      <c r="H725" s="227">
        <v>92596</v>
      </c>
      <c r="I725" s="227"/>
      <c r="J725" s="227"/>
      <c r="K725" s="227">
        <f t="shared" si="148"/>
        <v>92596</v>
      </c>
      <c r="L725" s="227">
        <v>1.4</v>
      </c>
      <c r="M725" s="102">
        <v>1</v>
      </c>
      <c r="N725" s="227">
        <v>92596</v>
      </c>
      <c r="O725" s="227"/>
      <c r="P725" s="227"/>
      <c r="Q725" s="227">
        <f t="shared" si="149"/>
        <v>92596</v>
      </c>
      <c r="R725" s="227">
        <f t="shared" si="142"/>
        <v>0</v>
      </c>
      <c r="S725" s="227">
        <f t="shared" si="142"/>
        <v>0</v>
      </c>
      <c r="T725" s="227">
        <f t="shared" si="142"/>
        <v>0</v>
      </c>
      <c r="U725" s="227">
        <f t="shared" si="142"/>
        <v>0</v>
      </c>
      <c r="V725" s="227">
        <f t="shared" si="152"/>
        <v>0</v>
      </c>
      <c r="W725" s="227" t="s">
        <v>1</v>
      </c>
      <c r="X725" s="227">
        <v>1.4</v>
      </c>
      <c r="Y725" s="102">
        <v>1</v>
      </c>
      <c r="Z725" s="227">
        <v>92596</v>
      </c>
      <c r="AA725" s="227"/>
      <c r="AB725" s="227"/>
      <c r="AC725" s="227">
        <f t="shared" si="150"/>
        <v>92596</v>
      </c>
      <c r="AD725" s="227" t="s">
        <v>1</v>
      </c>
      <c r="AE725" s="227">
        <v>1.4</v>
      </c>
      <c r="AF725" s="102">
        <v>1</v>
      </c>
      <c r="AG725" s="227">
        <v>92596</v>
      </c>
      <c r="AH725" s="227"/>
      <c r="AI725" s="227"/>
      <c r="AJ725" s="227">
        <f t="shared" si="151"/>
        <v>92596</v>
      </c>
    </row>
    <row r="726" spans="1:36" ht="27" x14ac:dyDescent="0.25">
      <c r="A726" s="208">
        <v>29</v>
      </c>
      <c r="B726" s="1536" t="s">
        <v>5371</v>
      </c>
      <c r="C726" s="1528" t="s">
        <v>4938</v>
      </c>
      <c r="D726" s="227" t="s">
        <v>1</v>
      </c>
      <c r="E726" s="227" t="s">
        <v>1</v>
      </c>
      <c r="F726" s="227">
        <v>1</v>
      </c>
      <c r="G726" s="102">
        <v>1</v>
      </c>
      <c r="H726" s="227">
        <v>91275</v>
      </c>
      <c r="I726" s="227"/>
      <c r="J726" s="227"/>
      <c r="K726" s="227">
        <f t="shared" si="148"/>
        <v>91275</v>
      </c>
      <c r="L726" s="227">
        <v>1</v>
      </c>
      <c r="M726" s="102">
        <v>1</v>
      </c>
      <c r="N726" s="227">
        <v>91275</v>
      </c>
      <c r="O726" s="227"/>
      <c r="P726" s="227"/>
      <c r="Q726" s="227">
        <f t="shared" si="149"/>
        <v>91275</v>
      </c>
      <c r="R726" s="227">
        <f t="shared" si="142"/>
        <v>0</v>
      </c>
      <c r="S726" s="227">
        <f t="shared" si="142"/>
        <v>0</v>
      </c>
      <c r="T726" s="227">
        <f t="shared" si="142"/>
        <v>0</v>
      </c>
      <c r="U726" s="227">
        <f t="shared" si="142"/>
        <v>0</v>
      </c>
      <c r="V726" s="227">
        <f t="shared" si="152"/>
        <v>0</v>
      </c>
      <c r="W726" s="227" t="s">
        <v>1</v>
      </c>
      <c r="X726" s="227">
        <v>1</v>
      </c>
      <c r="Y726" s="102">
        <v>1</v>
      </c>
      <c r="Z726" s="227">
        <v>91275</v>
      </c>
      <c r="AA726" s="227"/>
      <c r="AB726" s="227"/>
      <c r="AC726" s="227">
        <f t="shared" si="150"/>
        <v>91275</v>
      </c>
      <c r="AD726" s="227" t="s">
        <v>1</v>
      </c>
      <c r="AE726" s="227">
        <v>1</v>
      </c>
      <c r="AF726" s="102">
        <v>1</v>
      </c>
      <c r="AG726" s="227">
        <v>91275</v>
      </c>
      <c r="AH726" s="227"/>
      <c r="AI726" s="227"/>
      <c r="AJ726" s="227">
        <f t="shared" si="151"/>
        <v>91275</v>
      </c>
    </row>
    <row r="727" spans="1:36" x14ac:dyDescent="0.25">
      <c r="A727" s="208">
        <v>30</v>
      </c>
      <c r="B727" s="1532" t="s">
        <v>5372</v>
      </c>
      <c r="C727" s="1534" t="s">
        <v>4945</v>
      </c>
      <c r="D727" s="227" t="s">
        <v>1</v>
      </c>
      <c r="E727" s="227" t="s">
        <v>1</v>
      </c>
      <c r="F727" s="227">
        <v>1.2</v>
      </c>
      <c r="G727" s="102">
        <v>1</v>
      </c>
      <c r="H727" s="227">
        <v>88312</v>
      </c>
      <c r="I727" s="227"/>
      <c r="J727" s="227"/>
      <c r="K727" s="227">
        <f t="shared" si="148"/>
        <v>88312</v>
      </c>
      <c r="L727" s="227">
        <v>1.2</v>
      </c>
      <c r="M727" s="102">
        <v>1</v>
      </c>
      <c r="N727" s="227">
        <v>88312</v>
      </c>
      <c r="O727" s="227"/>
      <c r="P727" s="227"/>
      <c r="Q727" s="227">
        <f t="shared" si="149"/>
        <v>88312</v>
      </c>
      <c r="R727" s="227">
        <f t="shared" si="142"/>
        <v>0</v>
      </c>
      <c r="S727" s="227">
        <f t="shared" si="142"/>
        <v>0</v>
      </c>
      <c r="T727" s="227">
        <f t="shared" si="142"/>
        <v>0</v>
      </c>
      <c r="U727" s="227">
        <f t="shared" si="142"/>
        <v>0</v>
      </c>
      <c r="V727" s="227">
        <f t="shared" si="152"/>
        <v>0</v>
      </c>
      <c r="W727" s="227" t="s">
        <v>1</v>
      </c>
      <c r="X727" s="227">
        <v>1.2</v>
      </c>
      <c r="Y727" s="102">
        <v>1</v>
      </c>
      <c r="Z727" s="227">
        <v>88312</v>
      </c>
      <c r="AA727" s="227"/>
      <c r="AB727" s="227"/>
      <c r="AC727" s="227">
        <f t="shared" si="150"/>
        <v>88312</v>
      </c>
      <c r="AD727" s="227" t="s">
        <v>1</v>
      </c>
      <c r="AE727" s="227">
        <v>1.2</v>
      </c>
      <c r="AF727" s="102">
        <v>1</v>
      </c>
      <c r="AG727" s="227">
        <v>88312</v>
      </c>
      <c r="AH727" s="227"/>
      <c r="AI727" s="227"/>
      <c r="AJ727" s="227">
        <f t="shared" si="151"/>
        <v>88312</v>
      </c>
    </row>
    <row r="728" spans="1:36" x14ac:dyDescent="0.25">
      <c r="A728" s="208">
        <v>31</v>
      </c>
      <c r="B728" s="1532" t="s">
        <v>5373</v>
      </c>
      <c r="C728" s="1534" t="s">
        <v>4922</v>
      </c>
      <c r="D728" s="227" t="s">
        <v>1</v>
      </c>
      <c r="E728" s="227" t="s">
        <v>1</v>
      </c>
      <c r="F728" s="227">
        <v>1.5</v>
      </c>
      <c r="G728" s="102">
        <v>1</v>
      </c>
      <c r="H728" s="227">
        <v>99210</v>
      </c>
      <c r="I728" s="227"/>
      <c r="J728" s="227"/>
      <c r="K728" s="227">
        <f t="shared" si="148"/>
        <v>99210</v>
      </c>
      <c r="L728" s="227">
        <v>1.5</v>
      </c>
      <c r="M728" s="102">
        <v>1</v>
      </c>
      <c r="N728" s="227">
        <v>99210</v>
      </c>
      <c r="O728" s="227"/>
      <c r="P728" s="227"/>
      <c r="Q728" s="227">
        <f t="shared" si="149"/>
        <v>99210</v>
      </c>
      <c r="R728" s="227">
        <f t="shared" si="142"/>
        <v>0</v>
      </c>
      <c r="S728" s="227">
        <f t="shared" si="142"/>
        <v>0</v>
      </c>
      <c r="T728" s="227">
        <f t="shared" si="142"/>
        <v>0</v>
      </c>
      <c r="U728" s="227">
        <f t="shared" si="142"/>
        <v>0</v>
      </c>
      <c r="V728" s="227">
        <f t="shared" si="152"/>
        <v>0</v>
      </c>
      <c r="W728" s="227" t="s">
        <v>1</v>
      </c>
      <c r="X728" s="227">
        <v>1.5</v>
      </c>
      <c r="Y728" s="102">
        <v>1</v>
      </c>
      <c r="Z728" s="227">
        <v>99210</v>
      </c>
      <c r="AA728" s="227"/>
      <c r="AB728" s="227"/>
      <c r="AC728" s="227">
        <f t="shared" si="150"/>
        <v>99210</v>
      </c>
      <c r="AD728" s="227" t="s">
        <v>1</v>
      </c>
      <c r="AE728" s="227">
        <v>1.5</v>
      </c>
      <c r="AF728" s="102">
        <v>1</v>
      </c>
      <c r="AG728" s="227">
        <v>99210</v>
      </c>
      <c r="AH728" s="227"/>
      <c r="AI728" s="227"/>
      <c r="AJ728" s="227">
        <f t="shared" si="151"/>
        <v>99210</v>
      </c>
    </row>
    <row r="729" spans="1:36" x14ac:dyDescent="0.25">
      <c r="A729" s="208">
        <v>32</v>
      </c>
      <c r="B729" s="1532" t="s">
        <v>5374</v>
      </c>
      <c r="C729" s="1534" t="s">
        <v>4935</v>
      </c>
      <c r="D729" s="227" t="s">
        <v>1</v>
      </c>
      <c r="E729" s="227" t="s">
        <v>1</v>
      </c>
      <c r="F729" s="227">
        <v>1.5</v>
      </c>
      <c r="G729" s="102">
        <v>1</v>
      </c>
      <c r="H729" s="227">
        <v>99210</v>
      </c>
      <c r="I729" s="227"/>
      <c r="J729" s="227"/>
      <c r="K729" s="227">
        <f t="shared" si="148"/>
        <v>99210</v>
      </c>
      <c r="L729" s="227">
        <v>1.5</v>
      </c>
      <c r="M729" s="102">
        <v>1</v>
      </c>
      <c r="N729" s="227">
        <v>99210</v>
      </c>
      <c r="O729" s="227"/>
      <c r="P729" s="227"/>
      <c r="Q729" s="227">
        <f t="shared" si="149"/>
        <v>99210</v>
      </c>
      <c r="R729" s="227">
        <f t="shared" si="142"/>
        <v>0</v>
      </c>
      <c r="S729" s="227">
        <f t="shared" si="142"/>
        <v>0</v>
      </c>
      <c r="T729" s="227">
        <f t="shared" si="142"/>
        <v>0</v>
      </c>
      <c r="U729" s="227">
        <f t="shared" si="142"/>
        <v>0</v>
      </c>
      <c r="V729" s="227">
        <f t="shared" si="152"/>
        <v>0</v>
      </c>
      <c r="W729" s="227" t="s">
        <v>1</v>
      </c>
      <c r="X729" s="227">
        <v>1.5</v>
      </c>
      <c r="Y729" s="102">
        <v>1</v>
      </c>
      <c r="Z729" s="227">
        <v>99210</v>
      </c>
      <c r="AA729" s="227"/>
      <c r="AB729" s="227"/>
      <c r="AC729" s="227">
        <f t="shared" si="150"/>
        <v>99210</v>
      </c>
      <c r="AD729" s="227" t="s">
        <v>1</v>
      </c>
      <c r="AE729" s="227">
        <v>1.5</v>
      </c>
      <c r="AF729" s="102">
        <v>1</v>
      </c>
      <c r="AG729" s="227">
        <v>99210</v>
      </c>
      <c r="AH729" s="227"/>
      <c r="AI729" s="227"/>
      <c r="AJ729" s="227">
        <f t="shared" si="151"/>
        <v>99210</v>
      </c>
    </row>
    <row r="730" spans="1:36" x14ac:dyDescent="0.25">
      <c r="A730" s="208">
        <v>33</v>
      </c>
      <c r="B730" s="1532" t="s">
        <v>5375</v>
      </c>
      <c r="C730" s="1534" t="s">
        <v>4943</v>
      </c>
      <c r="D730" s="227" t="s">
        <v>1</v>
      </c>
      <c r="E730" s="227" t="s">
        <v>1</v>
      </c>
      <c r="F730" s="227">
        <v>1.4</v>
      </c>
      <c r="G730" s="102">
        <v>1</v>
      </c>
      <c r="H730" s="227">
        <v>92596</v>
      </c>
      <c r="I730" s="227"/>
      <c r="J730" s="227"/>
      <c r="K730" s="227">
        <f t="shared" si="148"/>
        <v>92596</v>
      </c>
      <c r="L730" s="227">
        <v>1.4</v>
      </c>
      <c r="M730" s="102">
        <v>1</v>
      </c>
      <c r="N730" s="227">
        <v>92596</v>
      </c>
      <c r="O730" s="227"/>
      <c r="P730" s="227"/>
      <c r="Q730" s="227">
        <f t="shared" si="149"/>
        <v>92596</v>
      </c>
      <c r="R730" s="227">
        <f t="shared" si="142"/>
        <v>0</v>
      </c>
      <c r="S730" s="227">
        <f t="shared" si="142"/>
        <v>0</v>
      </c>
      <c r="T730" s="227">
        <f t="shared" si="142"/>
        <v>0</v>
      </c>
      <c r="U730" s="227">
        <f t="shared" si="142"/>
        <v>0</v>
      </c>
      <c r="V730" s="227">
        <f t="shared" si="152"/>
        <v>0</v>
      </c>
      <c r="W730" s="227" t="s">
        <v>1</v>
      </c>
      <c r="X730" s="227">
        <v>1.4</v>
      </c>
      <c r="Y730" s="102">
        <v>1</v>
      </c>
      <c r="Z730" s="227">
        <v>92596</v>
      </c>
      <c r="AA730" s="227"/>
      <c r="AB730" s="227"/>
      <c r="AC730" s="227">
        <f t="shared" si="150"/>
        <v>92596</v>
      </c>
      <c r="AD730" s="227" t="s">
        <v>1</v>
      </c>
      <c r="AE730" s="227">
        <v>1.4</v>
      </c>
      <c r="AF730" s="102">
        <v>1</v>
      </c>
      <c r="AG730" s="227">
        <v>92596</v>
      </c>
      <c r="AH730" s="227"/>
      <c r="AI730" s="227"/>
      <c r="AJ730" s="227">
        <f t="shared" si="151"/>
        <v>92596</v>
      </c>
    </row>
    <row r="731" spans="1:36" x14ac:dyDescent="0.25">
      <c r="A731" s="208">
        <v>34</v>
      </c>
      <c r="B731" s="1532" t="s">
        <v>5376</v>
      </c>
      <c r="C731" s="1534" t="s">
        <v>4926</v>
      </c>
      <c r="D731" s="227" t="s">
        <v>1</v>
      </c>
      <c r="E731" s="227" t="s">
        <v>1</v>
      </c>
      <c r="F731" s="227">
        <v>1.25</v>
      </c>
      <c r="G731" s="102">
        <v>1</v>
      </c>
      <c r="H731" s="227">
        <v>86000</v>
      </c>
      <c r="I731" s="227"/>
      <c r="J731" s="227"/>
      <c r="K731" s="227">
        <f t="shared" si="148"/>
        <v>86000</v>
      </c>
      <c r="L731" s="227">
        <v>1.25</v>
      </c>
      <c r="M731" s="102">
        <v>1</v>
      </c>
      <c r="N731" s="227">
        <v>86000</v>
      </c>
      <c r="O731" s="227"/>
      <c r="P731" s="227"/>
      <c r="Q731" s="227">
        <f t="shared" si="149"/>
        <v>86000</v>
      </c>
      <c r="R731" s="227">
        <f t="shared" si="142"/>
        <v>0</v>
      </c>
      <c r="S731" s="227">
        <f t="shared" si="142"/>
        <v>0</v>
      </c>
      <c r="T731" s="227">
        <f t="shared" si="142"/>
        <v>0</v>
      </c>
      <c r="U731" s="227">
        <f t="shared" si="142"/>
        <v>0</v>
      </c>
      <c r="V731" s="227">
        <f t="shared" si="152"/>
        <v>0</v>
      </c>
      <c r="W731" s="227" t="s">
        <v>1</v>
      </c>
      <c r="X731" s="227">
        <v>1.25</v>
      </c>
      <c r="Y731" s="102">
        <v>1</v>
      </c>
      <c r="Z731" s="227">
        <v>86000</v>
      </c>
      <c r="AA731" s="227"/>
      <c r="AB731" s="227"/>
      <c r="AC731" s="227">
        <f t="shared" si="150"/>
        <v>86000</v>
      </c>
      <c r="AD731" s="227" t="s">
        <v>1</v>
      </c>
      <c r="AE731" s="227">
        <v>1.25</v>
      </c>
      <c r="AF731" s="102">
        <v>1</v>
      </c>
      <c r="AG731" s="227">
        <v>86000</v>
      </c>
      <c r="AH731" s="227"/>
      <c r="AI731" s="227"/>
      <c r="AJ731" s="227">
        <f t="shared" si="151"/>
        <v>86000</v>
      </c>
    </row>
    <row r="732" spans="1:36" x14ac:dyDescent="0.25">
      <c r="A732" s="208">
        <v>35</v>
      </c>
      <c r="B732" s="1532" t="s">
        <v>5377</v>
      </c>
      <c r="C732" s="1534" t="s">
        <v>5012</v>
      </c>
      <c r="D732" s="227" t="s">
        <v>1</v>
      </c>
      <c r="E732" s="227" t="s">
        <v>1</v>
      </c>
      <c r="F732" s="227">
        <v>1</v>
      </c>
      <c r="G732" s="102">
        <v>1</v>
      </c>
      <c r="H732" s="227">
        <v>91275</v>
      </c>
      <c r="I732" s="227"/>
      <c r="J732" s="227"/>
      <c r="K732" s="227">
        <f t="shared" si="148"/>
        <v>91275</v>
      </c>
      <c r="L732" s="227">
        <v>1</v>
      </c>
      <c r="M732" s="102">
        <v>1</v>
      </c>
      <c r="N732" s="227">
        <v>91275</v>
      </c>
      <c r="O732" s="227"/>
      <c r="P732" s="227"/>
      <c r="Q732" s="227">
        <f t="shared" si="149"/>
        <v>91275</v>
      </c>
      <c r="R732" s="227">
        <f t="shared" si="142"/>
        <v>0</v>
      </c>
      <c r="S732" s="227">
        <f t="shared" si="142"/>
        <v>0</v>
      </c>
      <c r="T732" s="227">
        <f t="shared" si="142"/>
        <v>0</v>
      </c>
      <c r="U732" s="227">
        <f t="shared" si="142"/>
        <v>0</v>
      </c>
      <c r="V732" s="227">
        <f t="shared" si="152"/>
        <v>0</v>
      </c>
      <c r="W732" s="227" t="s">
        <v>1</v>
      </c>
      <c r="X732" s="227">
        <v>1</v>
      </c>
      <c r="Y732" s="102">
        <v>1</v>
      </c>
      <c r="Z732" s="227">
        <v>91275</v>
      </c>
      <c r="AA732" s="227"/>
      <c r="AB732" s="227"/>
      <c r="AC732" s="227">
        <f t="shared" si="150"/>
        <v>91275</v>
      </c>
      <c r="AD732" s="227" t="s">
        <v>1</v>
      </c>
      <c r="AE732" s="227">
        <v>1</v>
      </c>
      <c r="AF732" s="102">
        <v>1</v>
      </c>
      <c r="AG732" s="227">
        <v>91275</v>
      </c>
      <c r="AH732" s="227"/>
      <c r="AI732" s="227"/>
      <c r="AJ732" s="227">
        <f t="shared" si="151"/>
        <v>91275</v>
      </c>
    </row>
    <row r="733" spans="1:36" x14ac:dyDescent="0.25">
      <c r="A733" s="208">
        <v>36</v>
      </c>
      <c r="B733" s="1532" t="s">
        <v>5378</v>
      </c>
      <c r="C733" s="1534" t="s">
        <v>4947</v>
      </c>
      <c r="D733" s="227" t="s">
        <v>1</v>
      </c>
      <c r="E733" s="227" t="s">
        <v>1</v>
      </c>
      <c r="F733" s="227">
        <v>1</v>
      </c>
      <c r="G733" s="102">
        <v>1</v>
      </c>
      <c r="H733" s="227">
        <v>88312</v>
      </c>
      <c r="I733" s="227"/>
      <c r="J733" s="227"/>
      <c r="K733" s="227">
        <f t="shared" si="148"/>
        <v>88312</v>
      </c>
      <c r="L733" s="227">
        <v>1</v>
      </c>
      <c r="M733" s="102">
        <v>1</v>
      </c>
      <c r="N733" s="227">
        <v>88312</v>
      </c>
      <c r="O733" s="227"/>
      <c r="P733" s="227"/>
      <c r="Q733" s="227">
        <f t="shared" si="149"/>
        <v>88312</v>
      </c>
      <c r="R733" s="227">
        <f t="shared" si="142"/>
        <v>0</v>
      </c>
      <c r="S733" s="227">
        <f t="shared" si="142"/>
        <v>0</v>
      </c>
      <c r="T733" s="227">
        <f t="shared" si="142"/>
        <v>0</v>
      </c>
      <c r="U733" s="227">
        <f t="shared" si="142"/>
        <v>0</v>
      </c>
      <c r="V733" s="227">
        <f t="shared" si="152"/>
        <v>0</v>
      </c>
      <c r="W733" s="227" t="s">
        <v>1</v>
      </c>
      <c r="X733" s="227">
        <v>1</v>
      </c>
      <c r="Y733" s="102">
        <v>1</v>
      </c>
      <c r="Z733" s="227">
        <v>88312</v>
      </c>
      <c r="AA733" s="227"/>
      <c r="AB733" s="227"/>
      <c r="AC733" s="227">
        <f t="shared" si="150"/>
        <v>88312</v>
      </c>
      <c r="AD733" s="227" t="s">
        <v>1</v>
      </c>
      <c r="AE733" s="227">
        <v>1</v>
      </c>
      <c r="AF733" s="102">
        <v>1</v>
      </c>
      <c r="AG733" s="227">
        <v>88312</v>
      </c>
      <c r="AH733" s="227"/>
      <c r="AI733" s="227"/>
      <c r="AJ733" s="227">
        <f t="shared" si="151"/>
        <v>88312</v>
      </c>
    </row>
    <row r="734" spans="1:36" x14ac:dyDescent="0.25">
      <c r="A734" s="208">
        <v>37</v>
      </c>
      <c r="B734" s="1532" t="s">
        <v>5379</v>
      </c>
      <c r="C734" s="1534" t="s">
        <v>4947</v>
      </c>
      <c r="D734" s="227" t="s">
        <v>1</v>
      </c>
      <c r="E734" s="227" t="s">
        <v>1</v>
      </c>
      <c r="F734" s="227">
        <v>1</v>
      </c>
      <c r="G734" s="102">
        <v>1</v>
      </c>
      <c r="H734" s="227">
        <v>88312</v>
      </c>
      <c r="I734" s="227"/>
      <c r="J734" s="227"/>
      <c r="K734" s="227">
        <f t="shared" si="148"/>
        <v>88312</v>
      </c>
      <c r="L734" s="227">
        <v>1</v>
      </c>
      <c r="M734" s="102">
        <v>1</v>
      </c>
      <c r="N734" s="227">
        <v>88312</v>
      </c>
      <c r="O734" s="227"/>
      <c r="P734" s="227"/>
      <c r="Q734" s="227">
        <f t="shared" si="149"/>
        <v>88312</v>
      </c>
      <c r="R734" s="227">
        <f t="shared" si="142"/>
        <v>0</v>
      </c>
      <c r="S734" s="227">
        <f t="shared" si="142"/>
        <v>0</v>
      </c>
      <c r="T734" s="227">
        <f t="shared" si="142"/>
        <v>0</v>
      </c>
      <c r="U734" s="227">
        <f t="shared" si="142"/>
        <v>0</v>
      </c>
      <c r="V734" s="227">
        <f t="shared" si="152"/>
        <v>0</v>
      </c>
      <c r="W734" s="227" t="s">
        <v>1</v>
      </c>
      <c r="X734" s="227">
        <v>1</v>
      </c>
      <c r="Y734" s="102">
        <v>1</v>
      </c>
      <c r="Z734" s="227">
        <v>88312</v>
      </c>
      <c r="AA734" s="227"/>
      <c r="AB734" s="227"/>
      <c r="AC734" s="227">
        <f t="shared" si="150"/>
        <v>88312</v>
      </c>
      <c r="AD734" s="227" t="s">
        <v>1</v>
      </c>
      <c r="AE734" s="227">
        <v>1</v>
      </c>
      <c r="AF734" s="102">
        <v>1</v>
      </c>
      <c r="AG734" s="227">
        <v>88312</v>
      </c>
      <c r="AH734" s="227"/>
      <c r="AI734" s="227"/>
      <c r="AJ734" s="227">
        <f t="shared" si="151"/>
        <v>88312</v>
      </c>
    </row>
    <row r="735" spans="1:36" x14ac:dyDescent="0.25">
      <c r="A735" s="208">
        <v>38</v>
      </c>
      <c r="B735" s="1532" t="s">
        <v>5380</v>
      </c>
      <c r="C735" s="1534" t="s">
        <v>4947</v>
      </c>
      <c r="D735" s="227" t="s">
        <v>1</v>
      </c>
      <c r="E735" s="227" t="s">
        <v>1</v>
      </c>
      <c r="F735" s="227">
        <v>1</v>
      </c>
      <c r="G735" s="102">
        <v>1</v>
      </c>
      <c r="H735" s="227">
        <v>88312</v>
      </c>
      <c r="I735" s="227"/>
      <c r="J735" s="227"/>
      <c r="K735" s="227">
        <f t="shared" si="148"/>
        <v>88312</v>
      </c>
      <c r="L735" s="227">
        <v>1</v>
      </c>
      <c r="M735" s="102">
        <v>1</v>
      </c>
      <c r="N735" s="227">
        <v>88312</v>
      </c>
      <c r="O735" s="227"/>
      <c r="P735" s="227"/>
      <c r="Q735" s="227">
        <f t="shared" si="149"/>
        <v>88312</v>
      </c>
      <c r="R735" s="227">
        <f t="shared" si="142"/>
        <v>0</v>
      </c>
      <c r="S735" s="227">
        <f t="shared" si="142"/>
        <v>0</v>
      </c>
      <c r="T735" s="227">
        <f t="shared" si="142"/>
        <v>0</v>
      </c>
      <c r="U735" s="227">
        <f t="shared" si="142"/>
        <v>0</v>
      </c>
      <c r="V735" s="227">
        <f t="shared" si="152"/>
        <v>0</v>
      </c>
      <c r="W735" s="227" t="s">
        <v>1</v>
      </c>
      <c r="X735" s="227">
        <v>1</v>
      </c>
      <c r="Y735" s="102">
        <v>1</v>
      </c>
      <c r="Z735" s="227">
        <v>88312</v>
      </c>
      <c r="AA735" s="227"/>
      <c r="AB735" s="227"/>
      <c r="AC735" s="227">
        <f t="shared" si="150"/>
        <v>88312</v>
      </c>
      <c r="AD735" s="227" t="s">
        <v>1</v>
      </c>
      <c r="AE735" s="227">
        <v>1</v>
      </c>
      <c r="AF735" s="102">
        <v>1</v>
      </c>
      <c r="AG735" s="227">
        <v>88312</v>
      </c>
      <c r="AH735" s="227"/>
      <c r="AI735" s="227"/>
      <c r="AJ735" s="227">
        <f t="shared" si="151"/>
        <v>88312</v>
      </c>
    </row>
    <row r="736" spans="1:36" x14ac:dyDescent="0.25">
      <c r="A736" s="208">
        <v>39</v>
      </c>
      <c r="B736" s="1532" t="s">
        <v>5381</v>
      </c>
      <c r="C736" s="1534" t="s">
        <v>4947</v>
      </c>
      <c r="D736" s="227" t="s">
        <v>1</v>
      </c>
      <c r="E736" s="227" t="s">
        <v>1</v>
      </c>
      <c r="F736" s="227">
        <v>1</v>
      </c>
      <c r="G736" s="102">
        <v>1</v>
      </c>
      <c r="H736" s="227">
        <v>91275</v>
      </c>
      <c r="I736" s="227"/>
      <c r="J736" s="227"/>
      <c r="K736" s="227">
        <f t="shared" si="148"/>
        <v>91275</v>
      </c>
      <c r="L736" s="227">
        <v>1</v>
      </c>
      <c r="M736" s="102">
        <v>1</v>
      </c>
      <c r="N736" s="227">
        <v>91275</v>
      </c>
      <c r="O736" s="227"/>
      <c r="P736" s="227"/>
      <c r="Q736" s="227">
        <f t="shared" si="149"/>
        <v>91275</v>
      </c>
      <c r="R736" s="227">
        <f t="shared" si="142"/>
        <v>0</v>
      </c>
      <c r="S736" s="227">
        <f t="shared" si="142"/>
        <v>0</v>
      </c>
      <c r="T736" s="227">
        <f t="shared" si="142"/>
        <v>0</v>
      </c>
      <c r="U736" s="227">
        <f t="shared" si="142"/>
        <v>0</v>
      </c>
      <c r="V736" s="227">
        <f t="shared" si="152"/>
        <v>0</v>
      </c>
      <c r="W736" s="227" t="s">
        <v>1</v>
      </c>
      <c r="X736" s="227">
        <v>1</v>
      </c>
      <c r="Y736" s="102">
        <v>1</v>
      </c>
      <c r="Z736" s="227">
        <v>91275</v>
      </c>
      <c r="AA736" s="227"/>
      <c r="AB736" s="227"/>
      <c r="AC736" s="227">
        <f t="shared" si="150"/>
        <v>91275</v>
      </c>
      <c r="AD736" s="227" t="s">
        <v>1</v>
      </c>
      <c r="AE736" s="227">
        <v>1</v>
      </c>
      <c r="AF736" s="102">
        <v>1</v>
      </c>
      <c r="AG736" s="227">
        <v>91275</v>
      </c>
      <c r="AH736" s="227"/>
      <c r="AI736" s="227"/>
      <c r="AJ736" s="227">
        <f t="shared" si="151"/>
        <v>91275</v>
      </c>
    </row>
    <row r="737" spans="1:36" x14ac:dyDescent="0.25">
      <c r="A737" s="208">
        <v>40</v>
      </c>
      <c r="B737" s="1532" t="s">
        <v>5382</v>
      </c>
      <c r="C737" s="1534" t="s">
        <v>4947</v>
      </c>
      <c r="D737" s="227" t="s">
        <v>1</v>
      </c>
      <c r="E737" s="227" t="s">
        <v>1</v>
      </c>
      <c r="F737" s="227">
        <v>1</v>
      </c>
      <c r="G737" s="102">
        <v>1</v>
      </c>
      <c r="H737" s="227">
        <v>88312</v>
      </c>
      <c r="I737" s="227"/>
      <c r="J737" s="227"/>
      <c r="K737" s="227">
        <f t="shared" si="148"/>
        <v>88312</v>
      </c>
      <c r="L737" s="227">
        <v>1</v>
      </c>
      <c r="M737" s="102">
        <v>1</v>
      </c>
      <c r="N737" s="227">
        <v>88312</v>
      </c>
      <c r="O737" s="227"/>
      <c r="P737" s="227"/>
      <c r="Q737" s="227">
        <f t="shared" si="149"/>
        <v>88312</v>
      </c>
      <c r="R737" s="227">
        <f t="shared" si="142"/>
        <v>0</v>
      </c>
      <c r="S737" s="227">
        <f t="shared" si="142"/>
        <v>0</v>
      </c>
      <c r="T737" s="227">
        <f t="shared" si="142"/>
        <v>0</v>
      </c>
      <c r="U737" s="227">
        <f t="shared" si="142"/>
        <v>0</v>
      </c>
      <c r="V737" s="227">
        <f t="shared" si="152"/>
        <v>0</v>
      </c>
      <c r="W737" s="227" t="s">
        <v>1</v>
      </c>
      <c r="X737" s="227">
        <v>1</v>
      </c>
      <c r="Y737" s="102">
        <v>1</v>
      </c>
      <c r="Z737" s="227">
        <v>88312</v>
      </c>
      <c r="AA737" s="227"/>
      <c r="AB737" s="227"/>
      <c r="AC737" s="227">
        <f t="shared" si="150"/>
        <v>88312</v>
      </c>
      <c r="AD737" s="227" t="s">
        <v>1</v>
      </c>
      <c r="AE737" s="227">
        <v>1</v>
      </c>
      <c r="AF737" s="102">
        <v>1</v>
      </c>
      <c r="AG737" s="227">
        <v>88312</v>
      </c>
      <c r="AH737" s="227"/>
      <c r="AI737" s="227"/>
      <c r="AJ737" s="227">
        <f t="shared" si="151"/>
        <v>88312</v>
      </c>
    </row>
    <row r="738" spans="1:36" x14ac:dyDescent="0.25">
      <c r="A738" s="208">
        <v>41</v>
      </c>
      <c r="B738" s="1532" t="s">
        <v>5383</v>
      </c>
      <c r="C738" s="1534" t="s">
        <v>4947</v>
      </c>
      <c r="D738" s="227" t="s">
        <v>1</v>
      </c>
      <c r="E738" s="227" t="s">
        <v>1</v>
      </c>
      <c r="F738" s="227">
        <v>1</v>
      </c>
      <c r="G738" s="102">
        <v>1</v>
      </c>
      <c r="H738" s="227">
        <v>88312</v>
      </c>
      <c r="I738" s="227"/>
      <c r="J738" s="227"/>
      <c r="K738" s="227">
        <f t="shared" si="148"/>
        <v>88312</v>
      </c>
      <c r="L738" s="227">
        <v>1</v>
      </c>
      <c r="M738" s="102">
        <v>1</v>
      </c>
      <c r="N738" s="227">
        <v>88312</v>
      </c>
      <c r="O738" s="227"/>
      <c r="P738" s="227"/>
      <c r="Q738" s="227">
        <f t="shared" si="149"/>
        <v>88312</v>
      </c>
      <c r="R738" s="227">
        <f t="shared" si="142"/>
        <v>0</v>
      </c>
      <c r="S738" s="227">
        <f t="shared" si="142"/>
        <v>0</v>
      </c>
      <c r="T738" s="227">
        <f t="shared" si="142"/>
        <v>0</v>
      </c>
      <c r="U738" s="227">
        <f t="shared" si="142"/>
        <v>0</v>
      </c>
      <c r="V738" s="227">
        <f t="shared" si="152"/>
        <v>0</v>
      </c>
      <c r="W738" s="227" t="s">
        <v>1</v>
      </c>
      <c r="X738" s="227">
        <v>1</v>
      </c>
      <c r="Y738" s="102">
        <v>1</v>
      </c>
      <c r="Z738" s="227">
        <v>88312</v>
      </c>
      <c r="AA738" s="227"/>
      <c r="AB738" s="227"/>
      <c r="AC738" s="227">
        <f t="shared" si="150"/>
        <v>88312</v>
      </c>
      <c r="AD738" s="227" t="s">
        <v>1</v>
      </c>
      <c r="AE738" s="227">
        <v>1</v>
      </c>
      <c r="AF738" s="102">
        <v>1</v>
      </c>
      <c r="AG738" s="227">
        <v>88312</v>
      </c>
      <c r="AH738" s="227"/>
      <c r="AI738" s="227"/>
      <c r="AJ738" s="227">
        <f t="shared" si="151"/>
        <v>88312</v>
      </c>
    </row>
    <row r="739" spans="1:36" x14ac:dyDescent="0.25">
      <c r="A739" s="208">
        <v>42</v>
      </c>
      <c r="B739" s="1532" t="s">
        <v>5384</v>
      </c>
      <c r="C739" s="1534" t="s">
        <v>4947</v>
      </c>
      <c r="D739" s="227" t="s">
        <v>1</v>
      </c>
      <c r="E739" s="227" t="s">
        <v>1</v>
      </c>
      <c r="F739" s="227">
        <v>1</v>
      </c>
      <c r="G739" s="102">
        <v>1</v>
      </c>
      <c r="H739" s="227">
        <v>88312</v>
      </c>
      <c r="I739" s="227"/>
      <c r="J739" s="227"/>
      <c r="K739" s="227">
        <f t="shared" si="148"/>
        <v>88312</v>
      </c>
      <c r="L739" s="227">
        <v>1</v>
      </c>
      <c r="M739" s="102">
        <v>1</v>
      </c>
      <c r="N739" s="227">
        <v>88312</v>
      </c>
      <c r="O739" s="227"/>
      <c r="P739" s="227"/>
      <c r="Q739" s="227">
        <f t="shared" si="149"/>
        <v>88312</v>
      </c>
      <c r="R739" s="227">
        <f t="shared" si="142"/>
        <v>0</v>
      </c>
      <c r="S739" s="227">
        <f t="shared" si="142"/>
        <v>0</v>
      </c>
      <c r="T739" s="227">
        <f t="shared" si="142"/>
        <v>0</v>
      </c>
      <c r="U739" s="227">
        <f t="shared" si="142"/>
        <v>0</v>
      </c>
      <c r="V739" s="227">
        <f t="shared" si="152"/>
        <v>0</v>
      </c>
      <c r="W739" s="227" t="s">
        <v>1</v>
      </c>
      <c r="X739" s="227">
        <v>1</v>
      </c>
      <c r="Y739" s="102">
        <v>1</v>
      </c>
      <c r="Z739" s="227">
        <v>88312</v>
      </c>
      <c r="AA739" s="227"/>
      <c r="AB739" s="227"/>
      <c r="AC739" s="227">
        <f t="shared" si="150"/>
        <v>88312</v>
      </c>
      <c r="AD739" s="227" t="s">
        <v>1</v>
      </c>
      <c r="AE739" s="227">
        <v>1</v>
      </c>
      <c r="AF739" s="102">
        <v>1</v>
      </c>
      <c r="AG739" s="227">
        <v>88312</v>
      </c>
      <c r="AH739" s="227"/>
      <c r="AI739" s="227"/>
      <c r="AJ739" s="227">
        <f t="shared" si="151"/>
        <v>88312</v>
      </c>
    </row>
    <row r="740" spans="1:36" ht="15" customHeight="1" x14ac:dyDescent="0.25">
      <c r="A740" s="208">
        <v>43</v>
      </c>
      <c r="B740" s="1532" t="s">
        <v>5385</v>
      </c>
      <c r="C740" s="1534" t="s">
        <v>4947</v>
      </c>
      <c r="D740" s="227" t="s">
        <v>1</v>
      </c>
      <c r="E740" s="227" t="s">
        <v>1</v>
      </c>
      <c r="F740" s="227">
        <v>1</v>
      </c>
      <c r="G740" s="102">
        <v>1</v>
      </c>
      <c r="H740" s="227">
        <v>88312</v>
      </c>
      <c r="I740" s="227"/>
      <c r="J740" s="227"/>
      <c r="K740" s="227">
        <f t="shared" si="148"/>
        <v>88312</v>
      </c>
      <c r="L740" s="227">
        <v>1</v>
      </c>
      <c r="M740" s="102">
        <v>1</v>
      </c>
      <c r="N740" s="227">
        <v>88312</v>
      </c>
      <c r="O740" s="227"/>
      <c r="P740" s="227"/>
      <c r="Q740" s="227">
        <f t="shared" si="149"/>
        <v>88312</v>
      </c>
      <c r="R740" s="227">
        <f t="shared" si="142"/>
        <v>0</v>
      </c>
      <c r="S740" s="227">
        <f t="shared" si="142"/>
        <v>0</v>
      </c>
      <c r="T740" s="227">
        <f t="shared" si="142"/>
        <v>0</v>
      </c>
      <c r="U740" s="227">
        <f t="shared" si="142"/>
        <v>0</v>
      </c>
      <c r="V740" s="227">
        <f t="shared" si="152"/>
        <v>0</v>
      </c>
      <c r="W740" s="227" t="s">
        <v>1</v>
      </c>
      <c r="X740" s="227">
        <v>1</v>
      </c>
      <c r="Y740" s="102">
        <v>1</v>
      </c>
      <c r="Z740" s="227">
        <v>88312</v>
      </c>
      <c r="AA740" s="227"/>
      <c r="AB740" s="227"/>
      <c r="AC740" s="227">
        <f t="shared" si="150"/>
        <v>88312</v>
      </c>
      <c r="AD740" s="227" t="s">
        <v>1</v>
      </c>
      <c r="AE740" s="227">
        <v>1</v>
      </c>
      <c r="AF740" s="102">
        <v>1</v>
      </c>
      <c r="AG740" s="227">
        <v>88312</v>
      </c>
      <c r="AH740" s="227"/>
      <c r="AI740" s="227"/>
      <c r="AJ740" s="227">
        <f t="shared" si="151"/>
        <v>88312</v>
      </c>
    </row>
    <row r="741" spans="1:36" x14ac:dyDescent="0.25">
      <c r="A741" s="208">
        <v>44</v>
      </c>
      <c r="B741" s="1532" t="s">
        <v>5386</v>
      </c>
      <c r="C741" s="1534" t="s">
        <v>4945</v>
      </c>
      <c r="D741" s="227" t="s">
        <v>1</v>
      </c>
      <c r="E741" s="227" t="s">
        <v>1</v>
      </c>
      <c r="F741" s="227">
        <v>1.2</v>
      </c>
      <c r="G741" s="102">
        <v>1</v>
      </c>
      <c r="H741" s="227">
        <v>88312</v>
      </c>
      <c r="I741" s="227"/>
      <c r="J741" s="227"/>
      <c r="K741" s="227">
        <f t="shared" si="148"/>
        <v>88312</v>
      </c>
      <c r="L741" s="227">
        <v>1.2</v>
      </c>
      <c r="M741" s="102">
        <v>1</v>
      </c>
      <c r="N741" s="227">
        <v>88312</v>
      </c>
      <c r="O741" s="227"/>
      <c r="P741" s="227"/>
      <c r="Q741" s="227">
        <f t="shared" si="149"/>
        <v>88312</v>
      </c>
      <c r="R741" s="227">
        <f t="shared" si="142"/>
        <v>0</v>
      </c>
      <c r="S741" s="227">
        <f t="shared" si="142"/>
        <v>0</v>
      </c>
      <c r="T741" s="227">
        <f t="shared" si="142"/>
        <v>0</v>
      </c>
      <c r="U741" s="227">
        <f t="shared" si="142"/>
        <v>0</v>
      </c>
      <c r="V741" s="227">
        <f t="shared" si="152"/>
        <v>0</v>
      </c>
      <c r="W741" s="227" t="s">
        <v>1</v>
      </c>
      <c r="X741" s="227">
        <v>1.2</v>
      </c>
      <c r="Y741" s="102">
        <v>1</v>
      </c>
      <c r="Z741" s="227">
        <v>88312</v>
      </c>
      <c r="AA741" s="227"/>
      <c r="AB741" s="227"/>
      <c r="AC741" s="227">
        <f t="shared" si="150"/>
        <v>88312</v>
      </c>
      <c r="AD741" s="227" t="s">
        <v>1</v>
      </c>
      <c r="AE741" s="227">
        <v>1.2</v>
      </c>
      <c r="AF741" s="102">
        <v>1</v>
      </c>
      <c r="AG741" s="227">
        <v>88312</v>
      </c>
      <c r="AH741" s="227"/>
      <c r="AI741" s="227"/>
      <c r="AJ741" s="227">
        <f t="shared" si="151"/>
        <v>88312</v>
      </c>
    </row>
    <row r="742" spans="1:36" x14ac:dyDescent="0.25">
      <c r="A742" s="208">
        <v>45</v>
      </c>
      <c r="B742" s="1532" t="s">
        <v>5387</v>
      </c>
      <c r="C742" s="1534" t="s">
        <v>4922</v>
      </c>
      <c r="D742" s="227" t="s">
        <v>1</v>
      </c>
      <c r="E742" s="227" t="s">
        <v>1</v>
      </c>
      <c r="F742" s="227">
        <v>1.5</v>
      </c>
      <c r="G742" s="102">
        <v>1</v>
      </c>
      <c r="H742" s="208">
        <v>99210</v>
      </c>
      <c r="I742" s="208"/>
      <c r="J742" s="208"/>
      <c r="K742" s="227">
        <f>H742+I742+J742</f>
        <v>99210</v>
      </c>
      <c r="L742" s="227">
        <v>1.5</v>
      </c>
      <c r="M742" s="102">
        <v>1</v>
      </c>
      <c r="N742" s="208">
        <v>99210</v>
      </c>
      <c r="O742" s="208"/>
      <c r="P742" s="208"/>
      <c r="Q742" s="227">
        <f>N742+O742+P742</f>
        <v>99210</v>
      </c>
      <c r="R742" s="227">
        <f t="shared" si="142"/>
        <v>0</v>
      </c>
      <c r="S742" s="227">
        <f t="shared" si="142"/>
        <v>0</v>
      </c>
      <c r="T742" s="227">
        <f t="shared" si="142"/>
        <v>0</v>
      </c>
      <c r="U742" s="227">
        <f t="shared" si="142"/>
        <v>0</v>
      </c>
      <c r="V742" s="227">
        <f>S742+T742+U742</f>
        <v>0</v>
      </c>
      <c r="W742" s="227" t="s">
        <v>1</v>
      </c>
      <c r="X742" s="227">
        <v>1.5</v>
      </c>
      <c r="Y742" s="102">
        <v>1</v>
      </c>
      <c r="Z742" s="208">
        <v>99210</v>
      </c>
      <c r="AA742" s="208"/>
      <c r="AB742" s="208"/>
      <c r="AC742" s="227">
        <f>Z742+AA742+AB742</f>
        <v>99210</v>
      </c>
      <c r="AD742" s="227" t="s">
        <v>1</v>
      </c>
      <c r="AE742" s="227">
        <v>1.5</v>
      </c>
      <c r="AF742" s="102">
        <v>1</v>
      </c>
      <c r="AG742" s="208">
        <v>99210</v>
      </c>
      <c r="AH742" s="208"/>
      <c r="AI742" s="208"/>
      <c r="AJ742" s="227">
        <f>AG742+AH742+AI742</f>
        <v>99210</v>
      </c>
    </row>
    <row r="743" spans="1:36" x14ac:dyDescent="0.25">
      <c r="A743" s="208">
        <v>46</v>
      </c>
      <c r="B743" s="1535" t="s">
        <v>5388</v>
      </c>
      <c r="C743" s="1528" t="s">
        <v>4935</v>
      </c>
      <c r="D743" s="227" t="s">
        <v>1</v>
      </c>
      <c r="E743" s="227" t="s">
        <v>1</v>
      </c>
      <c r="F743" s="227">
        <v>1.5</v>
      </c>
      <c r="G743" s="102">
        <v>1</v>
      </c>
      <c r="H743" s="208">
        <v>99210</v>
      </c>
      <c r="I743" s="208"/>
      <c r="J743" s="208"/>
      <c r="K743" s="227">
        <f t="shared" ref="K743:K763" si="153">H743+I743+J743</f>
        <v>99210</v>
      </c>
      <c r="L743" s="227">
        <v>1.5</v>
      </c>
      <c r="M743" s="102">
        <v>1</v>
      </c>
      <c r="N743" s="208">
        <v>99210</v>
      </c>
      <c r="O743" s="208"/>
      <c r="P743" s="208"/>
      <c r="Q743" s="227">
        <f t="shared" ref="Q743:Q763" si="154">N743+O743+P743</f>
        <v>99210</v>
      </c>
      <c r="R743" s="227">
        <f t="shared" si="142"/>
        <v>0</v>
      </c>
      <c r="S743" s="227">
        <f t="shared" si="142"/>
        <v>0</v>
      </c>
      <c r="T743" s="227">
        <f t="shared" si="142"/>
        <v>0</v>
      </c>
      <c r="U743" s="227">
        <f t="shared" si="142"/>
        <v>0</v>
      </c>
      <c r="V743" s="227">
        <f>S743+T743+U743</f>
        <v>0</v>
      </c>
      <c r="W743" s="227" t="s">
        <v>1</v>
      </c>
      <c r="X743" s="227">
        <v>1.5</v>
      </c>
      <c r="Y743" s="102">
        <v>1</v>
      </c>
      <c r="Z743" s="208">
        <v>99210</v>
      </c>
      <c r="AA743" s="208"/>
      <c r="AB743" s="208"/>
      <c r="AC743" s="227">
        <f t="shared" ref="AC743:AC763" si="155">Z743+AA743+AB743</f>
        <v>99210</v>
      </c>
      <c r="AD743" s="227" t="s">
        <v>1</v>
      </c>
      <c r="AE743" s="227">
        <v>1.5</v>
      </c>
      <c r="AF743" s="102">
        <v>1</v>
      </c>
      <c r="AG743" s="208">
        <v>99210</v>
      </c>
      <c r="AH743" s="208"/>
      <c r="AI743" s="208"/>
      <c r="AJ743" s="227">
        <f t="shared" ref="AJ743:AJ763" si="156">AG743+AH743+AI743</f>
        <v>99210</v>
      </c>
    </row>
    <row r="744" spans="1:36" x14ac:dyDescent="0.25">
      <c r="A744" s="208">
        <v>47</v>
      </c>
      <c r="B744" s="1536" t="s">
        <v>5389</v>
      </c>
      <c r="C744" s="1534" t="s">
        <v>4926</v>
      </c>
      <c r="D744" s="227" t="s">
        <v>1</v>
      </c>
      <c r="E744" s="227" t="s">
        <v>1</v>
      </c>
      <c r="F744" s="227">
        <v>1.25</v>
      </c>
      <c r="G744" s="102">
        <v>1</v>
      </c>
      <c r="H744" s="208">
        <v>82675</v>
      </c>
      <c r="I744" s="208"/>
      <c r="J744" s="208"/>
      <c r="K744" s="227">
        <f t="shared" si="153"/>
        <v>82675</v>
      </c>
      <c r="L744" s="227">
        <v>1.25</v>
      </c>
      <c r="M744" s="102">
        <v>1</v>
      </c>
      <c r="N744" s="208">
        <v>82675</v>
      </c>
      <c r="O744" s="208"/>
      <c r="P744" s="208"/>
      <c r="Q744" s="227">
        <f t="shared" si="154"/>
        <v>82675</v>
      </c>
      <c r="R744" s="227">
        <f t="shared" si="142"/>
        <v>0</v>
      </c>
      <c r="S744" s="227">
        <f t="shared" si="142"/>
        <v>0</v>
      </c>
      <c r="T744" s="227">
        <f t="shared" si="142"/>
        <v>0</v>
      </c>
      <c r="U744" s="227">
        <f t="shared" si="142"/>
        <v>0</v>
      </c>
      <c r="V744" s="227">
        <f t="shared" ref="V744:V763" si="157">S744+T744+U744</f>
        <v>0</v>
      </c>
      <c r="W744" s="227" t="s">
        <v>1</v>
      </c>
      <c r="X744" s="227">
        <v>1.25</v>
      </c>
      <c r="Y744" s="102">
        <v>1</v>
      </c>
      <c r="Z744" s="208">
        <v>82675</v>
      </c>
      <c r="AA744" s="208"/>
      <c r="AB744" s="208"/>
      <c r="AC744" s="227">
        <f t="shared" si="155"/>
        <v>82675</v>
      </c>
      <c r="AD744" s="227" t="s">
        <v>1</v>
      </c>
      <c r="AE744" s="227">
        <v>1.25</v>
      </c>
      <c r="AF744" s="102">
        <v>1</v>
      </c>
      <c r="AG744" s="208">
        <v>82675</v>
      </c>
      <c r="AH744" s="208"/>
      <c r="AI744" s="208"/>
      <c r="AJ744" s="227">
        <f t="shared" si="156"/>
        <v>82675</v>
      </c>
    </row>
    <row r="745" spans="1:36" x14ac:dyDescent="0.25">
      <c r="A745" s="208">
        <v>48</v>
      </c>
      <c r="B745" s="1532" t="s">
        <v>5390</v>
      </c>
      <c r="C745" s="1528" t="s">
        <v>5012</v>
      </c>
      <c r="D745" s="227" t="s">
        <v>1</v>
      </c>
      <c r="E745" s="227" t="s">
        <v>1</v>
      </c>
      <c r="F745" s="227">
        <v>1</v>
      </c>
      <c r="G745" s="102">
        <v>1</v>
      </c>
      <c r="H745" s="227">
        <v>91275</v>
      </c>
      <c r="I745" s="227"/>
      <c r="J745" s="227"/>
      <c r="K745" s="227">
        <f t="shared" si="153"/>
        <v>91275</v>
      </c>
      <c r="L745" s="227">
        <v>1</v>
      </c>
      <c r="M745" s="102">
        <v>1</v>
      </c>
      <c r="N745" s="227">
        <v>91275</v>
      </c>
      <c r="O745" s="227"/>
      <c r="P745" s="227"/>
      <c r="Q745" s="227">
        <f t="shared" si="154"/>
        <v>91275</v>
      </c>
      <c r="R745" s="227">
        <f t="shared" si="142"/>
        <v>0</v>
      </c>
      <c r="S745" s="227">
        <f t="shared" si="142"/>
        <v>0</v>
      </c>
      <c r="T745" s="227">
        <f t="shared" si="142"/>
        <v>0</v>
      </c>
      <c r="U745" s="227">
        <f t="shared" si="142"/>
        <v>0</v>
      </c>
      <c r="V745" s="227">
        <f t="shared" si="157"/>
        <v>0</v>
      </c>
      <c r="W745" s="227" t="s">
        <v>1</v>
      </c>
      <c r="X745" s="227">
        <v>1</v>
      </c>
      <c r="Y745" s="102">
        <v>1</v>
      </c>
      <c r="Z745" s="227">
        <v>91275</v>
      </c>
      <c r="AA745" s="227"/>
      <c r="AB745" s="227"/>
      <c r="AC745" s="227">
        <f t="shared" si="155"/>
        <v>91275</v>
      </c>
      <c r="AD745" s="227" t="s">
        <v>1</v>
      </c>
      <c r="AE745" s="227">
        <v>1</v>
      </c>
      <c r="AF745" s="102">
        <v>1</v>
      </c>
      <c r="AG745" s="227">
        <v>91275</v>
      </c>
      <c r="AH745" s="227"/>
      <c r="AI745" s="227"/>
      <c r="AJ745" s="227">
        <f t="shared" si="156"/>
        <v>91275</v>
      </c>
    </row>
    <row r="746" spans="1:36" x14ac:dyDescent="0.25">
      <c r="A746" s="208">
        <v>49</v>
      </c>
      <c r="B746" s="1532" t="s">
        <v>1474</v>
      </c>
      <c r="C746" s="1534" t="s">
        <v>4943</v>
      </c>
      <c r="D746" s="227" t="s">
        <v>1</v>
      </c>
      <c r="E746" s="227" t="s">
        <v>1</v>
      </c>
      <c r="F746" s="227">
        <v>1.4</v>
      </c>
      <c r="G746" s="102">
        <v>1</v>
      </c>
      <c r="H746" s="227">
        <v>92596</v>
      </c>
      <c r="I746" s="227"/>
      <c r="J746" s="227"/>
      <c r="K746" s="227">
        <f t="shared" si="153"/>
        <v>92596</v>
      </c>
      <c r="L746" s="227">
        <v>1.4</v>
      </c>
      <c r="M746" s="102">
        <v>1</v>
      </c>
      <c r="N746" s="227">
        <v>92596</v>
      </c>
      <c r="O746" s="227"/>
      <c r="P746" s="227"/>
      <c r="Q746" s="227">
        <f t="shared" si="154"/>
        <v>92596</v>
      </c>
      <c r="R746" s="227">
        <f t="shared" si="142"/>
        <v>0</v>
      </c>
      <c r="S746" s="227">
        <f t="shared" si="142"/>
        <v>0</v>
      </c>
      <c r="T746" s="227">
        <f t="shared" si="142"/>
        <v>0</v>
      </c>
      <c r="U746" s="227">
        <f t="shared" si="142"/>
        <v>0</v>
      </c>
      <c r="V746" s="227">
        <f t="shared" si="157"/>
        <v>0</v>
      </c>
      <c r="W746" s="227" t="s">
        <v>1</v>
      </c>
      <c r="X746" s="227">
        <v>1.4</v>
      </c>
      <c r="Y746" s="102">
        <v>1</v>
      </c>
      <c r="Z746" s="227">
        <v>92596</v>
      </c>
      <c r="AA746" s="227"/>
      <c r="AB746" s="227"/>
      <c r="AC746" s="227">
        <f t="shared" si="155"/>
        <v>92596</v>
      </c>
      <c r="AD746" s="227" t="s">
        <v>1</v>
      </c>
      <c r="AE746" s="227">
        <v>1.4</v>
      </c>
      <c r="AF746" s="102">
        <v>1</v>
      </c>
      <c r="AG746" s="227">
        <v>92596</v>
      </c>
      <c r="AH746" s="227"/>
      <c r="AI746" s="227"/>
      <c r="AJ746" s="227">
        <f t="shared" si="156"/>
        <v>92596</v>
      </c>
    </row>
    <row r="747" spans="1:36" x14ac:dyDescent="0.25">
      <c r="A747" s="208">
        <v>50</v>
      </c>
      <c r="B747" s="1532" t="s">
        <v>5391</v>
      </c>
      <c r="C747" s="1528" t="s">
        <v>5020</v>
      </c>
      <c r="D747" s="227" t="s">
        <v>1</v>
      </c>
      <c r="E747" s="227" t="s">
        <v>1</v>
      </c>
      <c r="F747" s="227">
        <v>1.4</v>
      </c>
      <c r="G747" s="102">
        <v>1</v>
      </c>
      <c r="H747" s="227">
        <v>92596</v>
      </c>
      <c r="I747" s="227"/>
      <c r="J747" s="227"/>
      <c r="K747" s="227">
        <f t="shared" si="153"/>
        <v>92596</v>
      </c>
      <c r="L747" s="227">
        <v>1.4</v>
      </c>
      <c r="M747" s="102">
        <v>1</v>
      </c>
      <c r="N747" s="227">
        <v>92596</v>
      </c>
      <c r="O747" s="227"/>
      <c r="P747" s="227"/>
      <c r="Q747" s="227">
        <f t="shared" si="154"/>
        <v>92596</v>
      </c>
      <c r="R747" s="227">
        <f t="shared" si="142"/>
        <v>0</v>
      </c>
      <c r="S747" s="227">
        <f t="shared" si="142"/>
        <v>0</v>
      </c>
      <c r="T747" s="227">
        <f t="shared" si="142"/>
        <v>0</v>
      </c>
      <c r="U747" s="227">
        <f t="shared" si="142"/>
        <v>0</v>
      </c>
      <c r="V747" s="227">
        <f t="shared" si="157"/>
        <v>0</v>
      </c>
      <c r="W747" s="227" t="s">
        <v>1</v>
      </c>
      <c r="X747" s="227">
        <v>1.4</v>
      </c>
      <c r="Y747" s="102">
        <v>1</v>
      </c>
      <c r="Z747" s="227">
        <v>92596</v>
      </c>
      <c r="AA747" s="227"/>
      <c r="AB747" s="227"/>
      <c r="AC747" s="227">
        <f t="shared" si="155"/>
        <v>92596</v>
      </c>
      <c r="AD747" s="227" t="s">
        <v>1</v>
      </c>
      <c r="AE747" s="227">
        <v>1.4</v>
      </c>
      <c r="AF747" s="102">
        <v>1</v>
      </c>
      <c r="AG747" s="227">
        <v>92596</v>
      </c>
      <c r="AH747" s="227"/>
      <c r="AI747" s="227"/>
      <c r="AJ747" s="227">
        <f t="shared" si="156"/>
        <v>92596</v>
      </c>
    </row>
    <row r="748" spans="1:36" x14ac:dyDescent="0.25">
      <c r="A748" s="208">
        <v>51</v>
      </c>
      <c r="B748" s="1536" t="s">
        <v>5392</v>
      </c>
      <c r="C748" s="1528" t="s">
        <v>4947</v>
      </c>
      <c r="D748" s="227" t="s">
        <v>1</v>
      </c>
      <c r="E748" s="227" t="s">
        <v>1</v>
      </c>
      <c r="F748" s="227">
        <v>1</v>
      </c>
      <c r="G748" s="102">
        <v>1</v>
      </c>
      <c r="H748" s="227">
        <v>88312</v>
      </c>
      <c r="I748" s="227"/>
      <c r="J748" s="227"/>
      <c r="K748" s="227">
        <f t="shared" si="153"/>
        <v>88312</v>
      </c>
      <c r="L748" s="227">
        <v>1</v>
      </c>
      <c r="M748" s="102">
        <v>1</v>
      </c>
      <c r="N748" s="227">
        <v>88312</v>
      </c>
      <c r="O748" s="227"/>
      <c r="P748" s="227"/>
      <c r="Q748" s="227">
        <f t="shared" si="154"/>
        <v>88312</v>
      </c>
      <c r="R748" s="227">
        <f t="shared" si="142"/>
        <v>0</v>
      </c>
      <c r="S748" s="227">
        <f t="shared" si="142"/>
        <v>0</v>
      </c>
      <c r="T748" s="227">
        <f t="shared" si="142"/>
        <v>0</v>
      </c>
      <c r="U748" s="227">
        <f t="shared" si="142"/>
        <v>0</v>
      </c>
      <c r="V748" s="227">
        <f t="shared" si="157"/>
        <v>0</v>
      </c>
      <c r="W748" s="227" t="s">
        <v>1</v>
      </c>
      <c r="X748" s="227">
        <v>1</v>
      </c>
      <c r="Y748" s="102">
        <v>1</v>
      </c>
      <c r="Z748" s="227">
        <v>88312</v>
      </c>
      <c r="AA748" s="227"/>
      <c r="AB748" s="227"/>
      <c r="AC748" s="227">
        <f t="shared" si="155"/>
        <v>88312</v>
      </c>
      <c r="AD748" s="227" t="s">
        <v>1</v>
      </c>
      <c r="AE748" s="227">
        <v>1</v>
      </c>
      <c r="AF748" s="102">
        <v>1</v>
      </c>
      <c r="AG748" s="227">
        <v>88312</v>
      </c>
      <c r="AH748" s="227"/>
      <c r="AI748" s="227"/>
      <c r="AJ748" s="227">
        <f t="shared" si="156"/>
        <v>88312</v>
      </c>
    </row>
    <row r="749" spans="1:36" x14ac:dyDescent="0.25">
      <c r="A749" s="208">
        <v>52</v>
      </c>
      <c r="B749" s="1532" t="s">
        <v>5393</v>
      </c>
      <c r="C749" s="1534" t="s">
        <v>4947</v>
      </c>
      <c r="D749" s="227" t="s">
        <v>1</v>
      </c>
      <c r="E749" s="227" t="s">
        <v>1</v>
      </c>
      <c r="F749" s="227">
        <v>1</v>
      </c>
      <c r="G749" s="102">
        <v>1</v>
      </c>
      <c r="H749" s="227">
        <v>88312</v>
      </c>
      <c r="I749" s="227"/>
      <c r="J749" s="227"/>
      <c r="K749" s="227">
        <f t="shared" si="153"/>
        <v>88312</v>
      </c>
      <c r="L749" s="227">
        <v>1</v>
      </c>
      <c r="M749" s="102">
        <v>1</v>
      </c>
      <c r="N749" s="227">
        <v>88312</v>
      </c>
      <c r="O749" s="227"/>
      <c r="P749" s="227"/>
      <c r="Q749" s="227">
        <f t="shared" si="154"/>
        <v>88312</v>
      </c>
      <c r="R749" s="227">
        <f t="shared" si="142"/>
        <v>0</v>
      </c>
      <c r="S749" s="227">
        <f t="shared" si="142"/>
        <v>0</v>
      </c>
      <c r="T749" s="227">
        <f t="shared" si="142"/>
        <v>0</v>
      </c>
      <c r="U749" s="227">
        <f t="shared" si="142"/>
        <v>0</v>
      </c>
      <c r="V749" s="227">
        <f t="shared" si="157"/>
        <v>0</v>
      </c>
      <c r="W749" s="227" t="s">
        <v>1</v>
      </c>
      <c r="X749" s="227">
        <v>1</v>
      </c>
      <c r="Y749" s="102">
        <v>1</v>
      </c>
      <c r="Z749" s="227">
        <v>88312</v>
      </c>
      <c r="AA749" s="227"/>
      <c r="AB749" s="227"/>
      <c r="AC749" s="227">
        <f t="shared" si="155"/>
        <v>88312</v>
      </c>
      <c r="AD749" s="227" t="s">
        <v>1</v>
      </c>
      <c r="AE749" s="227">
        <v>1</v>
      </c>
      <c r="AF749" s="102">
        <v>1</v>
      </c>
      <c r="AG749" s="227">
        <v>88312</v>
      </c>
      <c r="AH749" s="227"/>
      <c r="AI749" s="227"/>
      <c r="AJ749" s="227">
        <f t="shared" si="156"/>
        <v>88312</v>
      </c>
    </row>
    <row r="750" spans="1:36" x14ac:dyDescent="0.25">
      <c r="A750" s="208">
        <v>53</v>
      </c>
      <c r="B750" s="1532" t="s">
        <v>4964</v>
      </c>
      <c r="C750" s="1534" t="s">
        <v>4947</v>
      </c>
      <c r="D750" s="227" t="s">
        <v>1</v>
      </c>
      <c r="E750" s="227" t="s">
        <v>1</v>
      </c>
      <c r="F750" s="227">
        <v>1</v>
      </c>
      <c r="G750" s="102">
        <v>1</v>
      </c>
      <c r="H750" s="227">
        <v>88312</v>
      </c>
      <c r="I750" s="227"/>
      <c r="J750" s="227"/>
      <c r="K750" s="227">
        <f t="shared" si="153"/>
        <v>88312</v>
      </c>
      <c r="L750" s="227">
        <v>1</v>
      </c>
      <c r="M750" s="102">
        <v>1</v>
      </c>
      <c r="N750" s="227">
        <v>88312</v>
      </c>
      <c r="O750" s="227"/>
      <c r="P750" s="227"/>
      <c r="Q750" s="227">
        <f t="shared" si="154"/>
        <v>88312</v>
      </c>
      <c r="R750" s="227">
        <f t="shared" si="142"/>
        <v>0</v>
      </c>
      <c r="S750" s="227">
        <f t="shared" si="142"/>
        <v>0</v>
      </c>
      <c r="T750" s="227">
        <f t="shared" si="142"/>
        <v>0</v>
      </c>
      <c r="U750" s="227">
        <f t="shared" si="142"/>
        <v>0</v>
      </c>
      <c r="V750" s="227">
        <f t="shared" si="157"/>
        <v>0</v>
      </c>
      <c r="W750" s="227" t="s">
        <v>1</v>
      </c>
      <c r="X750" s="227">
        <v>1</v>
      </c>
      <c r="Y750" s="102">
        <v>1</v>
      </c>
      <c r="Z750" s="227">
        <v>88312</v>
      </c>
      <c r="AA750" s="227"/>
      <c r="AB750" s="227"/>
      <c r="AC750" s="227">
        <f t="shared" si="155"/>
        <v>88312</v>
      </c>
      <c r="AD750" s="227" t="s">
        <v>1</v>
      </c>
      <c r="AE750" s="227">
        <v>1</v>
      </c>
      <c r="AF750" s="102">
        <v>1</v>
      </c>
      <c r="AG750" s="227">
        <v>88312</v>
      </c>
      <c r="AH750" s="227"/>
      <c r="AI750" s="227"/>
      <c r="AJ750" s="227">
        <f t="shared" si="156"/>
        <v>88312</v>
      </c>
    </row>
    <row r="751" spans="1:36" x14ac:dyDescent="0.25">
      <c r="A751" s="208">
        <v>54</v>
      </c>
      <c r="B751" s="1532" t="s">
        <v>5394</v>
      </c>
      <c r="C751" s="1534" t="s">
        <v>4947</v>
      </c>
      <c r="D751" s="227" t="s">
        <v>1</v>
      </c>
      <c r="E751" s="227" t="s">
        <v>1</v>
      </c>
      <c r="F751" s="227">
        <v>1</v>
      </c>
      <c r="G751" s="102">
        <v>1</v>
      </c>
      <c r="H751" s="227">
        <v>88312</v>
      </c>
      <c r="I751" s="227"/>
      <c r="J751" s="227"/>
      <c r="K751" s="227">
        <f t="shared" si="153"/>
        <v>88312</v>
      </c>
      <c r="L751" s="227">
        <v>1</v>
      </c>
      <c r="M751" s="102">
        <v>1</v>
      </c>
      <c r="N751" s="227">
        <v>88312</v>
      </c>
      <c r="O751" s="227"/>
      <c r="P751" s="227"/>
      <c r="Q751" s="227">
        <f t="shared" si="154"/>
        <v>88312</v>
      </c>
      <c r="R751" s="227">
        <f t="shared" si="142"/>
        <v>0</v>
      </c>
      <c r="S751" s="227">
        <f t="shared" si="142"/>
        <v>0</v>
      </c>
      <c r="T751" s="227">
        <f t="shared" si="142"/>
        <v>0</v>
      </c>
      <c r="U751" s="227">
        <f t="shared" si="142"/>
        <v>0</v>
      </c>
      <c r="V751" s="227">
        <f t="shared" si="157"/>
        <v>0</v>
      </c>
      <c r="W751" s="227" t="s">
        <v>1</v>
      </c>
      <c r="X751" s="227">
        <v>1</v>
      </c>
      <c r="Y751" s="102">
        <v>1</v>
      </c>
      <c r="Z751" s="227">
        <v>88312</v>
      </c>
      <c r="AA751" s="227"/>
      <c r="AB751" s="227"/>
      <c r="AC751" s="227">
        <f t="shared" si="155"/>
        <v>88312</v>
      </c>
      <c r="AD751" s="227" t="s">
        <v>1</v>
      </c>
      <c r="AE751" s="227">
        <v>1</v>
      </c>
      <c r="AF751" s="102">
        <v>1</v>
      </c>
      <c r="AG751" s="227">
        <v>88312</v>
      </c>
      <c r="AH751" s="227"/>
      <c r="AI751" s="227"/>
      <c r="AJ751" s="227">
        <f t="shared" si="156"/>
        <v>88312</v>
      </c>
    </row>
    <row r="752" spans="1:36" x14ac:dyDescent="0.25">
      <c r="A752" s="208">
        <v>55</v>
      </c>
      <c r="B752" s="1532" t="s">
        <v>5395</v>
      </c>
      <c r="C752" s="1534" t="s">
        <v>4947</v>
      </c>
      <c r="D752" s="227" t="s">
        <v>1</v>
      </c>
      <c r="E752" s="227" t="s">
        <v>1</v>
      </c>
      <c r="F752" s="227">
        <v>1</v>
      </c>
      <c r="G752" s="102">
        <v>1</v>
      </c>
      <c r="H752" s="227">
        <v>91275</v>
      </c>
      <c r="I752" s="227"/>
      <c r="J752" s="227"/>
      <c r="K752" s="227">
        <f t="shared" si="153"/>
        <v>91275</v>
      </c>
      <c r="L752" s="227">
        <v>1</v>
      </c>
      <c r="M752" s="102">
        <v>1</v>
      </c>
      <c r="N752" s="227">
        <v>91275</v>
      </c>
      <c r="O752" s="227"/>
      <c r="P752" s="227"/>
      <c r="Q752" s="227">
        <f t="shared" si="154"/>
        <v>91275</v>
      </c>
      <c r="R752" s="227">
        <f t="shared" si="142"/>
        <v>0</v>
      </c>
      <c r="S752" s="227">
        <f t="shared" si="142"/>
        <v>0</v>
      </c>
      <c r="T752" s="227">
        <f t="shared" si="142"/>
        <v>0</v>
      </c>
      <c r="U752" s="227">
        <f t="shared" si="142"/>
        <v>0</v>
      </c>
      <c r="V752" s="227">
        <f t="shared" si="157"/>
        <v>0</v>
      </c>
      <c r="W752" s="227" t="s">
        <v>1</v>
      </c>
      <c r="X752" s="227">
        <v>1</v>
      </c>
      <c r="Y752" s="102">
        <v>1</v>
      </c>
      <c r="Z752" s="227">
        <v>91275</v>
      </c>
      <c r="AA752" s="227"/>
      <c r="AB752" s="227"/>
      <c r="AC752" s="227">
        <f t="shared" si="155"/>
        <v>91275</v>
      </c>
      <c r="AD752" s="227" t="s">
        <v>1</v>
      </c>
      <c r="AE752" s="227">
        <v>1</v>
      </c>
      <c r="AF752" s="102">
        <v>1</v>
      </c>
      <c r="AG752" s="227">
        <v>91275</v>
      </c>
      <c r="AH752" s="227"/>
      <c r="AI752" s="227"/>
      <c r="AJ752" s="227">
        <f t="shared" si="156"/>
        <v>91275</v>
      </c>
    </row>
    <row r="753" spans="1:36" x14ac:dyDescent="0.25">
      <c r="A753" s="208">
        <v>56</v>
      </c>
      <c r="B753" s="1532" t="s">
        <v>5396</v>
      </c>
      <c r="C753" s="1534" t="s">
        <v>4947</v>
      </c>
      <c r="D753" s="227" t="s">
        <v>1</v>
      </c>
      <c r="E753" s="227" t="s">
        <v>1</v>
      </c>
      <c r="F753" s="227">
        <v>1</v>
      </c>
      <c r="G753" s="102">
        <v>1</v>
      </c>
      <c r="H753" s="227">
        <v>88312</v>
      </c>
      <c r="I753" s="227"/>
      <c r="J753" s="227"/>
      <c r="K753" s="227">
        <f t="shared" si="153"/>
        <v>88312</v>
      </c>
      <c r="L753" s="227">
        <v>1</v>
      </c>
      <c r="M753" s="102">
        <v>1</v>
      </c>
      <c r="N753" s="227">
        <v>88312</v>
      </c>
      <c r="O753" s="227"/>
      <c r="P753" s="227"/>
      <c r="Q753" s="227">
        <f t="shared" si="154"/>
        <v>88312</v>
      </c>
      <c r="R753" s="227">
        <f t="shared" si="142"/>
        <v>0</v>
      </c>
      <c r="S753" s="227">
        <f t="shared" si="142"/>
        <v>0</v>
      </c>
      <c r="T753" s="227">
        <f t="shared" si="142"/>
        <v>0</v>
      </c>
      <c r="U753" s="227">
        <f t="shared" si="142"/>
        <v>0</v>
      </c>
      <c r="V753" s="227">
        <f t="shared" si="157"/>
        <v>0</v>
      </c>
      <c r="W753" s="227" t="s">
        <v>1</v>
      </c>
      <c r="X753" s="227">
        <v>1</v>
      </c>
      <c r="Y753" s="102">
        <v>1</v>
      </c>
      <c r="Z753" s="227">
        <v>88312</v>
      </c>
      <c r="AA753" s="227"/>
      <c r="AB753" s="227"/>
      <c r="AC753" s="227">
        <f t="shared" si="155"/>
        <v>88312</v>
      </c>
      <c r="AD753" s="227" t="s">
        <v>1</v>
      </c>
      <c r="AE753" s="227">
        <v>1</v>
      </c>
      <c r="AF753" s="102">
        <v>1</v>
      </c>
      <c r="AG753" s="227">
        <v>88312</v>
      </c>
      <c r="AH753" s="227"/>
      <c r="AI753" s="227"/>
      <c r="AJ753" s="227">
        <f t="shared" si="156"/>
        <v>88312</v>
      </c>
    </row>
    <row r="754" spans="1:36" x14ac:dyDescent="0.25">
      <c r="A754" s="208">
        <v>57</v>
      </c>
      <c r="B754" s="1532" t="s">
        <v>5397</v>
      </c>
      <c r="C754" s="1534" t="s">
        <v>4947</v>
      </c>
      <c r="D754" s="227" t="s">
        <v>1</v>
      </c>
      <c r="E754" s="227" t="s">
        <v>1</v>
      </c>
      <c r="F754" s="227">
        <v>1</v>
      </c>
      <c r="G754" s="102">
        <v>1</v>
      </c>
      <c r="H754" s="227">
        <v>88312</v>
      </c>
      <c r="I754" s="227"/>
      <c r="J754" s="227"/>
      <c r="K754" s="227">
        <f t="shared" si="153"/>
        <v>88312</v>
      </c>
      <c r="L754" s="227">
        <v>1</v>
      </c>
      <c r="M754" s="102">
        <v>1</v>
      </c>
      <c r="N754" s="227">
        <v>88312</v>
      </c>
      <c r="O754" s="227"/>
      <c r="P754" s="227"/>
      <c r="Q754" s="227">
        <f t="shared" si="154"/>
        <v>88312</v>
      </c>
      <c r="R754" s="227">
        <f t="shared" si="142"/>
        <v>0</v>
      </c>
      <c r="S754" s="227">
        <f t="shared" si="142"/>
        <v>0</v>
      </c>
      <c r="T754" s="227">
        <f t="shared" si="142"/>
        <v>0</v>
      </c>
      <c r="U754" s="227">
        <f t="shared" si="142"/>
        <v>0</v>
      </c>
      <c r="V754" s="227">
        <f t="shared" si="157"/>
        <v>0</v>
      </c>
      <c r="W754" s="227" t="s">
        <v>1</v>
      </c>
      <c r="X754" s="227">
        <v>1</v>
      </c>
      <c r="Y754" s="102">
        <v>1</v>
      </c>
      <c r="Z754" s="227">
        <v>88312</v>
      </c>
      <c r="AA754" s="227"/>
      <c r="AB754" s="227"/>
      <c r="AC754" s="227">
        <f t="shared" si="155"/>
        <v>88312</v>
      </c>
      <c r="AD754" s="227" t="s">
        <v>1</v>
      </c>
      <c r="AE754" s="227">
        <v>1</v>
      </c>
      <c r="AF754" s="102">
        <v>1</v>
      </c>
      <c r="AG754" s="227">
        <v>88312</v>
      </c>
      <c r="AH754" s="227"/>
      <c r="AI754" s="227"/>
      <c r="AJ754" s="227">
        <f t="shared" si="156"/>
        <v>88312</v>
      </c>
    </row>
    <row r="755" spans="1:36" x14ac:dyDescent="0.25">
      <c r="A755" s="208">
        <v>58</v>
      </c>
      <c r="B755" s="1532" t="s">
        <v>5398</v>
      </c>
      <c r="C755" s="1534" t="s">
        <v>4947</v>
      </c>
      <c r="D755" s="227" t="s">
        <v>1</v>
      </c>
      <c r="E755" s="227" t="s">
        <v>1</v>
      </c>
      <c r="F755" s="227">
        <v>1</v>
      </c>
      <c r="G755" s="102">
        <v>1</v>
      </c>
      <c r="H755" s="227">
        <v>88312</v>
      </c>
      <c r="I755" s="227"/>
      <c r="J755" s="227"/>
      <c r="K755" s="227">
        <f t="shared" si="153"/>
        <v>88312</v>
      </c>
      <c r="L755" s="227">
        <v>1</v>
      </c>
      <c r="M755" s="102">
        <v>1</v>
      </c>
      <c r="N755" s="227">
        <v>88312</v>
      </c>
      <c r="O755" s="227"/>
      <c r="P755" s="227"/>
      <c r="Q755" s="227">
        <f t="shared" si="154"/>
        <v>88312</v>
      </c>
      <c r="R755" s="227">
        <f t="shared" si="142"/>
        <v>0</v>
      </c>
      <c r="S755" s="227">
        <f t="shared" si="142"/>
        <v>0</v>
      </c>
      <c r="T755" s="227">
        <f t="shared" si="142"/>
        <v>0</v>
      </c>
      <c r="U755" s="227">
        <f t="shared" si="142"/>
        <v>0</v>
      </c>
      <c r="V755" s="227">
        <f t="shared" si="157"/>
        <v>0</v>
      </c>
      <c r="W755" s="227" t="s">
        <v>1</v>
      </c>
      <c r="X755" s="227">
        <v>1</v>
      </c>
      <c r="Y755" s="102">
        <v>1</v>
      </c>
      <c r="Z755" s="227">
        <v>88312</v>
      </c>
      <c r="AA755" s="227"/>
      <c r="AB755" s="227"/>
      <c r="AC755" s="227">
        <f t="shared" si="155"/>
        <v>88312</v>
      </c>
      <c r="AD755" s="227" t="s">
        <v>1</v>
      </c>
      <c r="AE755" s="227">
        <v>1</v>
      </c>
      <c r="AF755" s="102">
        <v>1</v>
      </c>
      <c r="AG755" s="227">
        <v>88312</v>
      </c>
      <c r="AH755" s="227"/>
      <c r="AI755" s="227"/>
      <c r="AJ755" s="227">
        <f t="shared" si="156"/>
        <v>88312</v>
      </c>
    </row>
    <row r="756" spans="1:36" x14ac:dyDescent="0.25">
      <c r="A756" s="208">
        <v>59</v>
      </c>
      <c r="B756" s="1532" t="s">
        <v>5399</v>
      </c>
      <c r="C756" s="1534" t="s">
        <v>4947</v>
      </c>
      <c r="D756" s="227" t="s">
        <v>1</v>
      </c>
      <c r="E756" s="227" t="s">
        <v>1</v>
      </c>
      <c r="F756" s="227">
        <v>1</v>
      </c>
      <c r="G756" s="102">
        <v>1</v>
      </c>
      <c r="H756" s="227">
        <v>88312</v>
      </c>
      <c r="I756" s="227"/>
      <c r="J756" s="227"/>
      <c r="K756" s="227">
        <f t="shared" si="153"/>
        <v>88312</v>
      </c>
      <c r="L756" s="227">
        <v>1</v>
      </c>
      <c r="M756" s="102">
        <v>1</v>
      </c>
      <c r="N756" s="227">
        <v>88312</v>
      </c>
      <c r="O756" s="227"/>
      <c r="P756" s="227"/>
      <c r="Q756" s="227">
        <f t="shared" si="154"/>
        <v>88312</v>
      </c>
      <c r="R756" s="227">
        <f t="shared" si="142"/>
        <v>0</v>
      </c>
      <c r="S756" s="227">
        <f t="shared" si="142"/>
        <v>0</v>
      </c>
      <c r="T756" s="227">
        <f t="shared" si="142"/>
        <v>0</v>
      </c>
      <c r="U756" s="227">
        <f t="shared" si="142"/>
        <v>0</v>
      </c>
      <c r="V756" s="227">
        <f t="shared" si="157"/>
        <v>0</v>
      </c>
      <c r="W756" s="227" t="s">
        <v>1</v>
      </c>
      <c r="X756" s="227">
        <v>1</v>
      </c>
      <c r="Y756" s="102">
        <v>1</v>
      </c>
      <c r="Z756" s="227">
        <v>88312</v>
      </c>
      <c r="AA756" s="227"/>
      <c r="AB756" s="227"/>
      <c r="AC756" s="227">
        <f t="shared" si="155"/>
        <v>88312</v>
      </c>
      <c r="AD756" s="227" t="s">
        <v>1</v>
      </c>
      <c r="AE756" s="227">
        <v>1</v>
      </c>
      <c r="AF756" s="102">
        <v>1</v>
      </c>
      <c r="AG756" s="227">
        <v>88312</v>
      </c>
      <c r="AH756" s="227"/>
      <c r="AI756" s="227"/>
      <c r="AJ756" s="227">
        <f t="shared" si="156"/>
        <v>88312</v>
      </c>
    </row>
    <row r="757" spans="1:36" x14ac:dyDescent="0.25">
      <c r="A757" s="208">
        <v>60</v>
      </c>
      <c r="B757" s="1532" t="s">
        <v>5400</v>
      </c>
      <c r="C757" s="1534" t="s">
        <v>4947</v>
      </c>
      <c r="D757" s="227" t="s">
        <v>1</v>
      </c>
      <c r="E757" s="227" t="s">
        <v>1</v>
      </c>
      <c r="F757" s="227">
        <v>1</v>
      </c>
      <c r="G757" s="102">
        <v>1</v>
      </c>
      <c r="H757" s="227">
        <v>88312</v>
      </c>
      <c r="I757" s="227"/>
      <c r="J757" s="227"/>
      <c r="K757" s="227">
        <f t="shared" si="153"/>
        <v>88312</v>
      </c>
      <c r="L757" s="227">
        <v>1</v>
      </c>
      <c r="M757" s="102">
        <v>1</v>
      </c>
      <c r="N757" s="227">
        <v>88312</v>
      </c>
      <c r="O757" s="227"/>
      <c r="P757" s="227"/>
      <c r="Q757" s="227">
        <f t="shared" si="154"/>
        <v>88312</v>
      </c>
      <c r="R757" s="227">
        <f t="shared" si="142"/>
        <v>0</v>
      </c>
      <c r="S757" s="227">
        <f t="shared" si="142"/>
        <v>0</v>
      </c>
      <c r="T757" s="227">
        <f t="shared" si="142"/>
        <v>0</v>
      </c>
      <c r="U757" s="227">
        <f t="shared" si="142"/>
        <v>0</v>
      </c>
      <c r="V757" s="227">
        <f t="shared" si="157"/>
        <v>0</v>
      </c>
      <c r="W757" s="227" t="s">
        <v>1</v>
      </c>
      <c r="X757" s="227">
        <v>1</v>
      </c>
      <c r="Y757" s="102">
        <v>1</v>
      </c>
      <c r="Z757" s="227">
        <v>88312</v>
      </c>
      <c r="AA757" s="227"/>
      <c r="AB757" s="227"/>
      <c r="AC757" s="227">
        <f t="shared" si="155"/>
        <v>88312</v>
      </c>
      <c r="AD757" s="227" t="s">
        <v>1</v>
      </c>
      <c r="AE757" s="227">
        <v>1</v>
      </c>
      <c r="AF757" s="102">
        <v>1</v>
      </c>
      <c r="AG757" s="227">
        <v>88312</v>
      </c>
      <c r="AH757" s="227"/>
      <c r="AI757" s="227"/>
      <c r="AJ757" s="227">
        <f t="shared" si="156"/>
        <v>88312</v>
      </c>
    </row>
    <row r="758" spans="1:36" x14ac:dyDescent="0.25">
      <c r="A758" s="208">
        <v>61</v>
      </c>
      <c r="B758" s="1532" t="s">
        <v>5401</v>
      </c>
      <c r="C758" s="1534" t="s">
        <v>4945</v>
      </c>
      <c r="D758" s="227" t="s">
        <v>1</v>
      </c>
      <c r="E758" s="227" t="s">
        <v>1</v>
      </c>
      <c r="F758" s="227">
        <v>1.2</v>
      </c>
      <c r="G758" s="102">
        <v>1</v>
      </c>
      <c r="H758" s="227">
        <v>88312</v>
      </c>
      <c r="I758" s="227"/>
      <c r="J758" s="227"/>
      <c r="K758" s="227">
        <f t="shared" si="153"/>
        <v>88312</v>
      </c>
      <c r="L758" s="227">
        <v>1.2</v>
      </c>
      <c r="M758" s="102">
        <v>1</v>
      </c>
      <c r="N758" s="227">
        <v>88312</v>
      </c>
      <c r="O758" s="227"/>
      <c r="P758" s="227"/>
      <c r="Q758" s="227">
        <f t="shared" si="154"/>
        <v>88312</v>
      </c>
      <c r="R758" s="227">
        <f t="shared" si="142"/>
        <v>0</v>
      </c>
      <c r="S758" s="227">
        <f t="shared" si="142"/>
        <v>0</v>
      </c>
      <c r="T758" s="227">
        <f t="shared" si="142"/>
        <v>0</v>
      </c>
      <c r="U758" s="227">
        <f t="shared" si="142"/>
        <v>0</v>
      </c>
      <c r="V758" s="227">
        <f t="shared" si="157"/>
        <v>0</v>
      </c>
      <c r="W758" s="227" t="s">
        <v>1</v>
      </c>
      <c r="X758" s="227">
        <v>1.2</v>
      </c>
      <c r="Y758" s="102">
        <v>1</v>
      </c>
      <c r="Z758" s="227">
        <v>88312</v>
      </c>
      <c r="AA758" s="227"/>
      <c r="AB758" s="227"/>
      <c r="AC758" s="227">
        <f t="shared" si="155"/>
        <v>88312</v>
      </c>
      <c r="AD758" s="227" t="s">
        <v>1</v>
      </c>
      <c r="AE758" s="227">
        <v>1.2</v>
      </c>
      <c r="AF758" s="102">
        <v>1</v>
      </c>
      <c r="AG758" s="227">
        <v>88312</v>
      </c>
      <c r="AH758" s="227"/>
      <c r="AI758" s="227"/>
      <c r="AJ758" s="227">
        <f t="shared" si="156"/>
        <v>88312</v>
      </c>
    </row>
    <row r="759" spans="1:36" x14ac:dyDescent="0.25">
      <c r="A759" s="208">
        <v>62</v>
      </c>
      <c r="B759" s="1532" t="s">
        <v>5402</v>
      </c>
      <c r="C759" s="1534" t="s">
        <v>4922</v>
      </c>
      <c r="D759" s="227" t="s">
        <v>1</v>
      </c>
      <c r="E759" s="227" t="s">
        <v>1</v>
      </c>
      <c r="F759" s="227">
        <v>1.5</v>
      </c>
      <c r="G759" s="102">
        <v>1</v>
      </c>
      <c r="H759" s="227">
        <v>99210</v>
      </c>
      <c r="I759" s="227"/>
      <c r="J759" s="227"/>
      <c r="K759" s="227">
        <f t="shared" si="153"/>
        <v>99210</v>
      </c>
      <c r="L759" s="227">
        <v>1.5</v>
      </c>
      <c r="M759" s="102">
        <v>1</v>
      </c>
      <c r="N759" s="227">
        <v>99210</v>
      </c>
      <c r="O759" s="227"/>
      <c r="P759" s="227"/>
      <c r="Q759" s="227">
        <f t="shared" si="154"/>
        <v>99210</v>
      </c>
      <c r="R759" s="227">
        <f t="shared" si="142"/>
        <v>0</v>
      </c>
      <c r="S759" s="227">
        <f t="shared" si="142"/>
        <v>0</v>
      </c>
      <c r="T759" s="227">
        <f t="shared" si="142"/>
        <v>0</v>
      </c>
      <c r="U759" s="227">
        <f t="shared" si="142"/>
        <v>0</v>
      </c>
      <c r="V759" s="227">
        <f t="shared" si="157"/>
        <v>0</v>
      </c>
      <c r="W759" s="227" t="s">
        <v>1</v>
      </c>
      <c r="X759" s="227">
        <v>1.5</v>
      </c>
      <c r="Y759" s="102">
        <v>1</v>
      </c>
      <c r="Z759" s="227">
        <v>99210</v>
      </c>
      <c r="AA759" s="227"/>
      <c r="AB759" s="227"/>
      <c r="AC759" s="227">
        <f t="shared" si="155"/>
        <v>99210</v>
      </c>
      <c r="AD759" s="227" t="s">
        <v>1</v>
      </c>
      <c r="AE759" s="227">
        <v>1.5</v>
      </c>
      <c r="AF759" s="102">
        <v>1</v>
      </c>
      <c r="AG759" s="227">
        <v>99210</v>
      </c>
      <c r="AH759" s="227"/>
      <c r="AI759" s="227"/>
      <c r="AJ759" s="227">
        <f t="shared" si="156"/>
        <v>99210</v>
      </c>
    </row>
    <row r="760" spans="1:36" x14ac:dyDescent="0.25">
      <c r="A760" s="208">
        <v>63</v>
      </c>
      <c r="B760" s="1532" t="s">
        <v>5403</v>
      </c>
      <c r="C760" s="1534" t="s">
        <v>4935</v>
      </c>
      <c r="D760" s="227" t="s">
        <v>1</v>
      </c>
      <c r="E760" s="227" t="s">
        <v>1</v>
      </c>
      <c r="F760" s="227">
        <v>1.5</v>
      </c>
      <c r="G760" s="102">
        <v>1</v>
      </c>
      <c r="H760" s="227">
        <v>99210</v>
      </c>
      <c r="I760" s="227"/>
      <c r="J760" s="227"/>
      <c r="K760" s="227">
        <f t="shared" si="153"/>
        <v>99210</v>
      </c>
      <c r="L760" s="227">
        <v>1.5</v>
      </c>
      <c r="M760" s="102">
        <v>1</v>
      </c>
      <c r="N760" s="227">
        <v>99210</v>
      </c>
      <c r="O760" s="227"/>
      <c r="P760" s="227"/>
      <c r="Q760" s="227">
        <f t="shared" si="154"/>
        <v>99210</v>
      </c>
      <c r="R760" s="227">
        <f t="shared" si="142"/>
        <v>0</v>
      </c>
      <c r="S760" s="227">
        <f t="shared" si="142"/>
        <v>0</v>
      </c>
      <c r="T760" s="227">
        <f t="shared" si="142"/>
        <v>0</v>
      </c>
      <c r="U760" s="227">
        <f t="shared" si="142"/>
        <v>0</v>
      </c>
      <c r="V760" s="227">
        <f t="shared" si="157"/>
        <v>0</v>
      </c>
      <c r="W760" s="227" t="s">
        <v>1</v>
      </c>
      <c r="X760" s="227">
        <v>1.5</v>
      </c>
      <c r="Y760" s="102">
        <v>1</v>
      </c>
      <c r="Z760" s="227">
        <v>99210</v>
      </c>
      <c r="AA760" s="227"/>
      <c r="AB760" s="227"/>
      <c r="AC760" s="227">
        <f t="shared" si="155"/>
        <v>99210</v>
      </c>
      <c r="AD760" s="227" t="s">
        <v>1</v>
      </c>
      <c r="AE760" s="227">
        <v>1.5</v>
      </c>
      <c r="AF760" s="102">
        <v>1</v>
      </c>
      <c r="AG760" s="227">
        <v>99210</v>
      </c>
      <c r="AH760" s="227"/>
      <c r="AI760" s="227"/>
      <c r="AJ760" s="227">
        <f t="shared" si="156"/>
        <v>99210</v>
      </c>
    </row>
    <row r="761" spans="1:36" x14ac:dyDescent="0.25">
      <c r="A761" s="208">
        <v>64</v>
      </c>
      <c r="B761" s="1532" t="s">
        <v>5404</v>
      </c>
      <c r="C761" s="1534" t="s">
        <v>4926</v>
      </c>
      <c r="D761" s="227" t="s">
        <v>1</v>
      </c>
      <c r="E761" s="227" t="s">
        <v>1</v>
      </c>
      <c r="F761" s="227">
        <v>1.25</v>
      </c>
      <c r="G761" s="102">
        <v>1</v>
      </c>
      <c r="H761" s="227">
        <v>86000</v>
      </c>
      <c r="I761" s="227"/>
      <c r="J761" s="227"/>
      <c r="K761" s="227">
        <f t="shared" si="153"/>
        <v>86000</v>
      </c>
      <c r="L761" s="227">
        <v>1.25</v>
      </c>
      <c r="M761" s="102">
        <v>1</v>
      </c>
      <c r="N761" s="227">
        <v>86000</v>
      </c>
      <c r="O761" s="227"/>
      <c r="P761" s="227"/>
      <c r="Q761" s="227">
        <f t="shared" si="154"/>
        <v>86000</v>
      </c>
      <c r="R761" s="227">
        <f t="shared" si="142"/>
        <v>0</v>
      </c>
      <c r="S761" s="227">
        <f t="shared" si="142"/>
        <v>0</v>
      </c>
      <c r="T761" s="227">
        <f t="shared" si="142"/>
        <v>0</v>
      </c>
      <c r="U761" s="227">
        <f t="shared" ref="U761:U797" si="158">J761-P761</f>
        <v>0</v>
      </c>
      <c r="V761" s="227">
        <f t="shared" si="157"/>
        <v>0</v>
      </c>
      <c r="W761" s="227" t="s">
        <v>1</v>
      </c>
      <c r="X761" s="227">
        <v>1.25</v>
      </c>
      <c r="Y761" s="102">
        <v>1</v>
      </c>
      <c r="Z761" s="227">
        <v>86000</v>
      </c>
      <c r="AA761" s="227"/>
      <c r="AB761" s="227"/>
      <c r="AC761" s="227">
        <f t="shared" si="155"/>
        <v>86000</v>
      </c>
      <c r="AD761" s="227" t="s">
        <v>1</v>
      </c>
      <c r="AE761" s="227">
        <v>1.25</v>
      </c>
      <c r="AF761" s="102">
        <v>1</v>
      </c>
      <c r="AG761" s="227">
        <v>86000</v>
      </c>
      <c r="AH761" s="227"/>
      <c r="AI761" s="227"/>
      <c r="AJ761" s="227">
        <f t="shared" si="156"/>
        <v>86000</v>
      </c>
    </row>
    <row r="762" spans="1:36" ht="15" customHeight="1" x14ac:dyDescent="0.25">
      <c r="A762" s="208">
        <v>65</v>
      </c>
      <c r="B762" s="1532" t="s">
        <v>5405</v>
      </c>
      <c r="C762" s="1534" t="s">
        <v>5012</v>
      </c>
      <c r="D762" s="227" t="s">
        <v>1</v>
      </c>
      <c r="E762" s="227" t="s">
        <v>1</v>
      </c>
      <c r="F762" s="227">
        <v>1</v>
      </c>
      <c r="G762" s="102">
        <v>1</v>
      </c>
      <c r="H762" s="227">
        <v>88312</v>
      </c>
      <c r="I762" s="227"/>
      <c r="J762" s="227"/>
      <c r="K762" s="227">
        <f t="shared" si="153"/>
        <v>88312</v>
      </c>
      <c r="L762" s="227">
        <v>1</v>
      </c>
      <c r="M762" s="102">
        <v>1</v>
      </c>
      <c r="N762" s="227">
        <v>88312</v>
      </c>
      <c r="O762" s="227"/>
      <c r="P762" s="227"/>
      <c r="Q762" s="227">
        <f t="shared" si="154"/>
        <v>88312</v>
      </c>
      <c r="R762" s="227">
        <f t="shared" ref="R762:T797" si="159">G762-M762</f>
        <v>0</v>
      </c>
      <c r="S762" s="227">
        <f t="shared" si="159"/>
        <v>0</v>
      </c>
      <c r="T762" s="227">
        <f t="shared" si="159"/>
        <v>0</v>
      </c>
      <c r="U762" s="227">
        <f t="shared" si="158"/>
        <v>0</v>
      </c>
      <c r="V762" s="227">
        <f t="shared" si="157"/>
        <v>0</v>
      </c>
      <c r="W762" s="227" t="s">
        <v>1</v>
      </c>
      <c r="X762" s="227">
        <v>1</v>
      </c>
      <c r="Y762" s="102">
        <v>1</v>
      </c>
      <c r="Z762" s="227">
        <v>88312</v>
      </c>
      <c r="AA762" s="227"/>
      <c r="AB762" s="227"/>
      <c r="AC762" s="227">
        <f t="shared" si="155"/>
        <v>88312</v>
      </c>
      <c r="AD762" s="227" t="s">
        <v>1</v>
      </c>
      <c r="AE762" s="227">
        <v>1</v>
      </c>
      <c r="AF762" s="102">
        <v>1</v>
      </c>
      <c r="AG762" s="227">
        <v>88312</v>
      </c>
      <c r="AH762" s="227"/>
      <c r="AI762" s="227"/>
      <c r="AJ762" s="227">
        <f t="shared" si="156"/>
        <v>88312</v>
      </c>
    </row>
    <row r="763" spans="1:36" x14ac:dyDescent="0.25">
      <c r="A763" s="208">
        <v>66</v>
      </c>
      <c r="B763" s="1532" t="s">
        <v>5406</v>
      </c>
      <c r="C763" s="1534" t="s">
        <v>5012</v>
      </c>
      <c r="D763" s="227" t="s">
        <v>1</v>
      </c>
      <c r="E763" s="227" t="s">
        <v>1</v>
      </c>
      <c r="F763" s="227">
        <v>1</v>
      </c>
      <c r="G763" s="102">
        <v>1</v>
      </c>
      <c r="H763" s="227">
        <v>88312</v>
      </c>
      <c r="I763" s="227"/>
      <c r="J763" s="227"/>
      <c r="K763" s="227">
        <f t="shared" si="153"/>
        <v>88312</v>
      </c>
      <c r="L763" s="227">
        <v>1</v>
      </c>
      <c r="M763" s="102">
        <v>1</v>
      </c>
      <c r="N763" s="227">
        <v>88312</v>
      </c>
      <c r="O763" s="227"/>
      <c r="P763" s="227"/>
      <c r="Q763" s="227">
        <f t="shared" si="154"/>
        <v>88312</v>
      </c>
      <c r="R763" s="227">
        <f t="shared" si="159"/>
        <v>0</v>
      </c>
      <c r="S763" s="227">
        <f t="shared" si="159"/>
        <v>0</v>
      </c>
      <c r="T763" s="227">
        <f t="shared" si="159"/>
        <v>0</v>
      </c>
      <c r="U763" s="227">
        <f t="shared" si="158"/>
        <v>0</v>
      </c>
      <c r="V763" s="227">
        <f t="shared" si="157"/>
        <v>0</v>
      </c>
      <c r="W763" s="227" t="s">
        <v>1</v>
      </c>
      <c r="X763" s="227">
        <v>1</v>
      </c>
      <c r="Y763" s="102">
        <v>1</v>
      </c>
      <c r="Z763" s="227">
        <v>88312</v>
      </c>
      <c r="AA763" s="227"/>
      <c r="AB763" s="227"/>
      <c r="AC763" s="227">
        <f t="shared" si="155"/>
        <v>88312</v>
      </c>
      <c r="AD763" s="227" t="s">
        <v>1</v>
      </c>
      <c r="AE763" s="227">
        <v>1</v>
      </c>
      <c r="AF763" s="102">
        <v>1</v>
      </c>
      <c r="AG763" s="227">
        <v>88312</v>
      </c>
      <c r="AH763" s="227"/>
      <c r="AI763" s="227"/>
      <c r="AJ763" s="227">
        <f t="shared" si="156"/>
        <v>88312</v>
      </c>
    </row>
    <row r="764" spans="1:36" x14ac:dyDescent="0.25">
      <c r="A764" s="208">
        <v>67</v>
      </c>
      <c r="B764" s="1532" t="s">
        <v>5407</v>
      </c>
      <c r="C764" s="1534" t="s">
        <v>4947</v>
      </c>
      <c r="D764" s="227" t="s">
        <v>1</v>
      </c>
      <c r="E764" s="227" t="s">
        <v>1</v>
      </c>
      <c r="F764" s="227">
        <v>1</v>
      </c>
      <c r="G764" s="102">
        <v>1</v>
      </c>
      <c r="H764" s="208">
        <v>88312</v>
      </c>
      <c r="I764" s="208"/>
      <c r="J764" s="208"/>
      <c r="K764" s="227">
        <f>H764+I764+J764</f>
        <v>88312</v>
      </c>
      <c r="L764" s="227">
        <v>1</v>
      </c>
      <c r="M764" s="102">
        <v>1</v>
      </c>
      <c r="N764" s="208">
        <v>88312</v>
      </c>
      <c r="O764" s="208"/>
      <c r="P764" s="208"/>
      <c r="Q764" s="227">
        <f>N764+O764+P764</f>
        <v>88312</v>
      </c>
      <c r="R764" s="227">
        <f t="shared" si="159"/>
        <v>0</v>
      </c>
      <c r="S764" s="227">
        <f t="shared" si="159"/>
        <v>0</v>
      </c>
      <c r="T764" s="227">
        <f t="shared" si="159"/>
        <v>0</v>
      </c>
      <c r="U764" s="227">
        <f t="shared" si="158"/>
        <v>0</v>
      </c>
      <c r="V764" s="227">
        <f>S764+T764+U764</f>
        <v>0</v>
      </c>
      <c r="W764" s="227" t="s">
        <v>1</v>
      </c>
      <c r="X764" s="227">
        <v>1</v>
      </c>
      <c r="Y764" s="102">
        <v>1</v>
      </c>
      <c r="Z764" s="208">
        <v>88312</v>
      </c>
      <c r="AA764" s="208"/>
      <c r="AB764" s="208"/>
      <c r="AC764" s="227">
        <f>Z764+AA764+AB764</f>
        <v>88312</v>
      </c>
      <c r="AD764" s="227" t="s">
        <v>1</v>
      </c>
      <c r="AE764" s="227">
        <v>1</v>
      </c>
      <c r="AF764" s="102">
        <v>1</v>
      </c>
      <c r="AG764" s="208">
        <v>88312</v>
      </c>
      <c r="AH764" s="208"/>
      <c r="AI764" s="208"/>
      <c r="AJ764" s="227">
        <f>AG764+AH764+AI764</f>
        <v>88312</v>
      </c>
    </row>
    <row r="765" spans="1:36" x14ac:dyDescent="0.25">
      <c r="A765" s="208">
        <v>68</v>
      </c>
      <c r="B765" s="1535" t="s">
        <v>5408</v>
      </c>
      <c r="C765" s="1528" t="s">
        <v>4947</v>
      </c>
      <c r="D765" s="227" t="s">
        <v>1</v>
      </c>
      <c r="E765" s="227" t="s">
        <v>1</v>
      </c>
      <c r="F765" s="227">
        <v>1</v>
      </c>
      <c r="G765" s="102">
        <v>1</v>
      </c>
      <c r="H765" s="208">
        <v>88312</v>
      </c>
      <c r="I765" s="208"/>
      <c r="J765" s="208"/>
      <c r="K765" s="227">
        <f t="shared" ref="K765:K796" si="160">H765+I765+J765</f>
        <v>88312</v>
      </c>
      <c r="L765" s="227">
        <v>1</v>
      </c>
      <c r="M765" s="102">
        <v>1</v>
      </c>
      <c r="N765" s="208">
        <v>88312</v>
      </c>
      <c r="O765" s="208"/>
      <c r="P765" s="208"/>
      <c r="Q765" s="227">
        <f t="shared" ref="Q765:Q796" si="161">N765+O765+P765</f>
        <v>88312</v>
      </c>
      <c r="R765" s="227">
        <f t="shared" si="159"/>
        <v>0</v>
      </c>
      <c r="S765" s="227">
        <f t="shared" si="159"/>
        <v>0</v>
      </c>
      <c r="T765" s="227">
        <f t="shared" si="159"/>
        <v>0</v>
      </c>
      <c r="U765" s="227">
        <f t="shared" si="158"/>
        <v>0</v>
      </c>
      <c r="V765" s="227">
        <f>S765+T765+U765</f>
        <v>0</v>
      </c>
      <c r="W765" s="227" t="s">
        <v>1</v>
      </c>
      <c r="X765" s="227">
        <v>1</v>
      </c>
      <c r="Y765" s="102">
        <v>1</v>
      </c>
      <c r="Z765" s="208">
        <v>88312</v>
      </c>
      <c r="AA765" s="208"/>
      <c r="AB765" s="208"/>
      <c r="AC765" s="227">
        <f t="shared" ref="AC765:AC796" si="162">Z765+AA765+AB765</f>
        <v>88312</v>
      </c>
      <c r="AD765" s="227" t="s">
        <v>1</v>
      </c>
      <c r="AE765" s="227">
        <v>1</v>
      </c>
      <c r="AF765" s="102">
        <v>1</v>
      </c>
      <c r="AG765" s="208">
        <v>88312</v>
      </c>
      <c r="AH765" s="208"/>
      <c r="AI765" s="208"/>
      <c r="AJ765" s="227">
        <f t="shared" ref="AJ765:AJ796" si="163">AG765+AH765+AI765</f>
        <v>88312</v>
      </c>
    </row>
    <row r="766" spans="1:36" x14ac:dyDescent="0.25">
      <c r="A766" s="208">
        <v>69</v>
      </c>
      <c r="B766" s="1536" t="s">
        <v>5409</v>
      </c>
      <c r="C766" s="1534" t="s">
        <v>4947</v>
      </c>
      <c r="D766" s="227" t="s">
        <v>1</v>
      </c>
      <c r="E766" s="227" t="s">
        <v>1</v>
      </c>
      <c r="F766" s="227">
        <v>1</v>
      </c>
      <c r="G766" s="102">
        <v>1</v>
      </c>
      <c r="H766" s="208">
        <v>88312</v>
      </c>
      <c r="I766" s="208"/>
      <c r="J766" s="208"/>
      <c r="K766" s="227">
        <f t="shared" si="160"/>
        <v>88312</v>
      </c>
      <c r="L766" s="227">
        <v>1</v>
      </c>
      <c r="M766" s="102">
        <v>1</v>
      </c>
      <c r="N766" s="208">
        <v>88312</v>
      </c>
      <c r="O766" s="208"/>
      <c r="P766" s="208"/>
      <c r="Q766" s="227">
        <f t="shared" si="161"/>
        <v>88312</v>
      </c>
      <c r="R766" s="227">
        <f t="shared" si="159"/>
        <v>0</v>
      </c>
      <c r="S766" s="227">
        <f t="shared" si="159"/>
        <v>0</v>
      </c>
      <c r="T766" s="227">
        <f t="shared" si="159"/>
        <v>0</v>
      </c>
      <c r="U766" s="227">
        <f t="shared" si="158"/>
        <v>0</v>
      </c>
      <c r="V766" s="227">
        <f t="shared" ref="V766:V796" si="164">S766+T766+U766</f>
        <v>0</v>
      </c>
      <c r="W766" s="227" t="s">
        <v>1</v>
      </c>
      <c r="X766" s="227">
        <v>1</v>
      </c>
      <c r="Y766" s="102">
        <v>1</v>
      </c>
      <c r="Z766" s="208">
        <v>88312</v>
      </c>
      <c r="AA766" s="208"/>
      <c r="AB766" s="208"/>
      <c r="AC766" s="227">
        <f t="shared" si="162"/>
        <v>88312</v>
      </c>
      <c r="AD766" s="227" t="s">
        <v>1</v>
      </c>
      <c r="AE766" s="227">
        <v>1</v>
      </c>
      <c r="AF766" s="102">
        <v>1</v>
      </c>
      <c r="AG766" s="208">
        <v>88312</v>
      </c>
      <c r="AH766" s="208"/>
      <c r="AI766" s="208"/>
      <c r="AJ766" s="227">
        <f t="shared" si="163"/>
        <v>88312</v>
      </c>
    </row>
    <row r="767" spans="1:36" x14ac:dyDescent="0.25">
      <c r="A767" s="208">
        <v>70</v>
      </c>
      <c r="B767" s="1532" t="s">
        <v>5410</v>
      </c>
      <c r="C767" s="1528" t="s">
        <v>4947</v>
      </c>
      <c r="D767" s="227" t="s">
        <v>1</v>
      </c>
      <c r="E767" s="227" t="s">
        <v>1</v>
      </c>
      <c r="F767" s="227">
        <v>1</v>
      </c>
      <c r="G767" s="102">
        <v>1</v>
      </c>
      <c r="H767" s="227">
        <v>88312</v>
      </c>
      <c r="I767" s="227"/>
      <c r="J767" s="227"/>
      <c r="K767" s="227">
        <f t="shared" si="160"/>
        <v>88312</v>
      </c>
      <c r="L767" s="227">
        <v>1</v>
      </c>
      <c r="M767" s="102">
        <v>1</v>
      </c>
      <c r="N767" s="227">
        <v>88312</v>
      </c>
      <c r="O767" s="227"/>
      <c r="P767" s="227"/>
      <c r="Q767" s="227">
        <f t="shared" si="161"/>
        <v>88312</v>
      </c>
      <c r="R767" s="227">
        <f t="shared" si="159"/>
        <v>0</v>
      </c>
      <c r="S767" s="227">
        <f t="shared" si="159"/>
        <v>0</v>
      </c>
      <c r="T767" s="227">
        <f t="shared" si="159"/>
        <v>0</v>
      </c>
      <c r="U767" s="227">
        <f t="shared" si="158"/>
        <v>0</v>
      </c>
      <c r="V767" s="227">
        <f t="shared" si="164"/>
        <v>0</v>
      </c>
      <c r="W767" s="227" t="s">
        <v>1</v>
      </c>
      <c r="X767" s="227">
        <v>1</v>
      </c>
      <c r="Y767" s="102">
        <v>1</v>
      </c>
      <c r="Z767" s="227">
        <v>88312</v>
      </c>
      <c r="AA767" s="227"/>
      <c r="AB767" s="227"/>
      <c r="AC767" s="227">
        <f t="shared" si="162"/>
        <v>88312</v>
      </c>
      <c r="AD767" s="227" t="s">
        <v>1</v>
      </c>
      <c r="AE767" s="227">
        <v>1</v>
      </c>
      <c r="AF767" s="102">
        <v>1</v>
      </c>
      <c r="AG767" s="227">
        <v>88312</v>
      </c>
      <c r="AH767" s="227"/>
      <c r="AI767" s="227"/>
      <c r="AJ767" s="227">
        <f t="shared" si="163"/>
        <v>88312</v>
      </c>
    </row>
    <row r="768" spans="1:36" x14ac:dyDescent="0.25">
      <c r="A768" s="208">
        <v>71</v>
      </c>
      <c r="B768" s="1532" t="s">
        <v>5411</v>
      </c>
      <c r="C768" s="1534" t="s">
        <v>4947</v>
      </c>
      <c r="D768" s="227" t="s">
        <v>1</v>
      </c>
      <c r="E768" s="227" t="s">
        <v>1</v>
      </c>
      <c r="F768" s="227">
        <v>1</v>
      </c>
      <c r="G768" s="102">
        <v>1</v>
      </c>
      <c r="H768" s="227">
        <v>88312</v>
      </c>
      <c r="I768" s="227"/>
      <c r="J768" s="227"/>
      <c r="K768" s="227">
        <f t="shared" si="160"/>
        <v>88312</v>
      </c>
      <c r="L768" s="227">
        <v>1</v>
      </c>
      <c r="M768" s="102">
        <v>1</v>
      </c>
      <c r="N768" s="227">
        <v>88312</v>
      </c>
      <c r="O768" s="227"/>
      <c r="P768" s="227"/>
      <c r="Q768" s="227">
        <f t="shared" si="161"/>
        <v>88312</v>
      </c>
      <c r="R768" s="227">
        <f t="shared" si="159"/>
        <v>0</v>
      </c>
      <c r="S768" s="227">
        <f t="shared" si="159"/>
        <v>0</v>
      </c>
      <c r="T768" s="227">
        <f t="shared" si="159"/>
        <v>0</v>
      </c>
      <c r="U768" s="227">
        <f t="shared" si="158"/>
        <v>0</v>
      </c>
      <c r="V768" s="227">
        <f t="shared" si="164"/>
        <v>0</v>
      </c>
      <c r="W768" s="227" t="s">
        <v>1</v>
      </c>
      <c r="X768" s="227">
        <v>1</v>
      </c>
      <c r="Y768" s="102">
        <v>1</v>
      </c>
      <c r="Z768" s="227">
        <v>88312</v>
      </c>
      <c r="AA768" s="227"/>
      <c r="AB768" s="227"/>
      <c r="AC768" s="227">
        <f t="shared" si="162"/>
        <v>88312</v>
      </c>
      <c r="AD768" s="227" t="s">
        <v>1</v>
      </c>
      <c r="AE768" s="227">
        <v>1</v>
      </c>
      <c r="AF768" s="102">
        <v>1</v>
      </c>
      <c r="AG768" s="227">
        <v>88312</v>
      </c>
      <c r="AH768" s="227"/>
      <c r="AI768" s="227"/>
      <c r="AJ768" s="227">
        <f t="shared" si="163"/>
        <v>88312</v>
      </c>
    </row>
    <row r="769" spans="1:36" x14ac:dyDescent="0.25">
      <c r="A769" s="208">
        <v>72</v>
      </c>
      <c r="B769" s="1532" t="s">
        <v>4776</v>
      </c>
      <c r="C769" s="1528" t="s">
        <v>4943</v>
      </c>
      <c r="D769" s="227" t="s">
        <v>1</v>
      </c>
      <c r="E769" s="227" t="s">
        <v>1</v>
      </c>
      <c r="F769" s="227">
        <v>1.4</v>
      </c>
      <c r="G769" s="102">
        <v>1</v>
      </c>
      <c r="H769" s="227">
        <v>92596</v>
      </c>
      <c r="I769" s="227"/>
      <c r="J769" s="227"/>
      <c r="K769" s="227">
        <f t="shared" si="160"/>
        <v>92596</v>
      </c>
      <c r="L769" s="227">
        <v>1.4</v>
      </c>
      <c r="M769" s="102">
        <v>1</v>
      </c>
      <c r="N769" s="227">
        <v>92596</v>
      </c>
      <c r="O769" s="227"/>
      <c r="P769" s="227"/>
      <c r="Q769" s="227">
        <f t="shared" si="161"/>
        <v>92596</v>
      </c>
      <c r="R769" s="227">
        <f t="shared" si="159"/>
        <v>0</v>
      </c>
      <c r="S769" s="227">
        <f t="shared" si="159"/>
        <v>0</v>
      </c>
      <c r="T769" s="227">
        <f t="shared" si="159"/>
        <v>0</v>
      </c>
      <c r="U769" s="227">
        <f t="shared" si="158"/>
        <v>0</v>
      </c>
      <c r="V769" s="227">
        <f t="shared" si="164"/>
        <v>0</v>
      </c>
      <c r="W769" s="227" t="s">
        <v>1</v>
      </c>
      <c r="X769" s="227">
        <v>1.4</v>
      </c>
      <c r="Y769" s="102">
        <v>1</v>
      </c>
      <c r="Z769" s="227">
        <v>92596</v>
      </c>
      <c r="AA769" s="227"/>
      <c r="AB769" s="227"/>
      <c r="AC769" s="227">
        <f t="shared" si="162"/>
        <v>92596</v>
      </c>
      <c r="AD769" s="227" t="s">
        <v>1</v>
      </c>
      <c r="AE769" s="227">
        <v>1.4</v>
      </c>
      <c r="AF769" s="102">
        <v>1</v>
      </c>
      <c r="AG769" s="227">
        <v>92596</v>
      </c>
      <c r="AH769" s="227"/>
      <c r="AI769" s="227"/>
      <c r="AJ769" s="227">
        <f t="shared" si="163"/>
        <v>92596</v>
      </c>
    </row>
    <row r="770" spans="1:36" x14ac:dyDescent="0.25">
      <c r="A770" s="208">
        <v>73</v>
      </c>
      <c r="B770" s="1536" t="s">
        <v>5412</v>
      </c>
      <c r="C770" s="1528" t="s">
        <v>4945</v>
      </c>
      <c r="D770" s="227" t="s">
        <v>1</v>
      </c>
      <c r="E770" s="227" t="s">
        <v>1</v>
      </c>
      <c r="F770" s="227">
        <v>1.2</v>
      </c>
      <c r="G770" s="102">
        <v>1</v>
      </c>
      <c r="H770" s="227">
        <v>88312</v>
      </c>
      <c r="I770" s="227"/>
      <c r="J770" s="227"/>
      <c r="K770" s="227">
        <f t="shared" si="160"/>
        <v>88312</v>
      </c>
      <c r="L770" s="227">
        <v>1.2</v>
      </c>
      <c r="M770" s="102">
        <v>1</v>
      </c>
      <c r="N770" s="227">
        <v>88312</v>
      </c>
      <c r="O770" s="227"/>
      <c r="P770" s="227"/>
      <c r="Q770" s="227">
        <f t="shared" si="161"/>
        <v>88312</v>
      </c>
      <c r="R770" s="227">
        <f t="shared" si="159"/>
        <v>0</v>
      </c>
      <c r="S770" s="227">
        <f t="shared" si="159"/>
        <v>0</v>
      </c>
      <c r="T770" s="227">
        <f t="shared" si="159"/>
        <v>0</v>
      </c>
      <c r="U770" s="227">
        <f t="shared" si="158"/>
        <v>0</v>
      </c>
      <c r="V770" s="227">
        <f t="shared" si="164"/>
        <v>0</v>
      </c>
      <c r="W770" s="227" t="s">
        <v>1</v>
      </c>
      <c r="X770" s="227">
        <v>1.2</v>
      </c>
      <c r="Y770" s="102">
        <v>1</v>
      </c>
      <c r="Z770" s="227">
        <v>88312</v>
      </c>
      <c r="AA770" s="227"/>
      <c r="AB770" s="227"/>
      <c r="AC770" s="227">
        <f t="shared" si="162"/>
        <v>88312</v>
      </c>
      <c r="AD770" s="227" t="s">
        <v>1</v>
      </c>
      <c r="AE770" s="227">
        <v>1.2</v>
      </c>
      <c r="AF770" s="102">
        <v>1</v>
      </c>
      <c r="AG770" s="227">
        <v>88312</v>
      </c>
      <c r="AH770" s="227"/>
      <c r="AI770" s="227"/>
      <c r="AJ770" s="227">
        <f t="shared" si="163"/>
        <v>88312</v>
      </c>
    </row>
    <row r="771" spans="1:36" x14ac:dyDescent="0.25">
      <c r="A771" s="208">
        <v>74</v>
      </c>
      <c r="B771" s="1532" t="s">
        <v>1602</v>
      </c>
      <c r="C771" s="1534" t="s">
        <v>4922</v>
      </c>
      <c r="D771" s="227" t="s">
        <v>1</v>
      </c>
      <c r="E771" s="227" t="s">
        <v>1</v>
      </c>
      <c r="F771" s="227">
        <v>1.5</v>
      </c>
      <c r="G771" s="102">
        <v>1</v>
      </c>
      <c r="H771" s="227">
        <v>99210</v>
      </c>
      <c r="I771" s="227"/>
      <c r="J771" s="227"/>
      <c r="K771" s="227">
        <f t="shared" si="160"/>
        <v>99210</v>
      </c>
      <c r="L771" s="227">
        <v>1.5</v>
      </c>
      <c r="M771" s="102">
        <v>1</v>
      </c>
      <c r="N771" s="227">
        <v>99210</v>
      </c>
      <c r="O771" s="227"/>
      <c r="P771" s="227"/>
      <c r="Q771" s="227">
        <f t="shared" si="161"/>
        <v>99210</v>
      </c>
      <c r="R771" s="227">
        <f t="shared" si="159"/>
        <v>0</v>
      </c>
      <c r="S771" s="227">
        <f t="shared" si="159"/>
        <v>0</v>
      </c>
      <c r="T771" s="227">
        <f t="shared" si="159"/>
        <v>0</v>
      </c>
      <c r="U771" s="227">
        <f t="shared" si="158"/>
        <v>0</v>
      </c>
      <c r="V771" s="227">
        <f t="shared" si="164"/>
        <v>0</v>
      </c>
      <c r="W771" s="227" t="s">
        <v>1</v>
      </c>
      <c r="X771" s="227">
        <v>1.5</v>
      </c>
      <c r="Y771" s="102">
        <v>1</v>
      </c>
      <c r="Z771" s="227">
        <v>99210</v>
      </c>
      <c r="AA771" s="227"/>
      <c r="AB771" s="227"/>
      <c r="AC771" s="227">
        <f t="shared" si="162"/>
        <v>99210</v>
      </c>
      <c r="AD771" s="227" t="s">
        <v>1</v>
      </c>
      <c r="AE771" s="227">
        <v>1.5</v>
      </c>
      <c r="AF771" s="102">
        <v>1</v>
      </c>
      <c r="AG771" s="227">
        <v>99210</v>
      </c>
      <c r="AH771" s="227"/>
      <c r="AI771" s="227"/>
      <c r="AJ771" s="227">
        <f t="shared" si="163"/>
        <v>99210</v>
      </c>
    </row>
    <row r="772" spans="1:36" x14ac:dyDescent="0.25">
      <c r="A772" s="208">
        <v>75</v>
      </c>
      <c r="B772" s="1532" t="s">
        <v>5413</v>
      </c>
      <c r="C772" s="1534" t="s">
        <v>4926</v>
      </c>
      <c r="D772" s="227" t="s">
        <v>1</v>
      </c>
      <c r="E772" s="227" t="s">
        <v>1</v>
      </c>
      <c r="F772" s="227">
        <v>1.25</v>
      </c>
      <c r="G772" s="102">
        <v>1</v>
      </c>
      <c r="H772" s="227">
        <v>86000</v>
      </c>
      <c r="I772" s="227"/>
      <c r="J772" s="227"/>
      <c r="K772" s="227">
        <f t="shared" si="160"/>
        <v>86000</v>
      </c>
      <c r="L772" s="227">
        <v>1.25</v>
      </c>
      <c r="M772" s="102">
        <v>1</v>
      </c>
      <c r="N772" s="227">
        <v>86000</v>
      </c>
      <c r="O772" s="227"/>
      <c r="P772" s="227"/>
      <c r="Q772" s="227">
        <f t="shared" si="161"/>
        <v>86000</v>
      </c>
      <c r="R772" s="227">
        <f t="shared" si="159"/>
        <v>0</v>
      </c>
      <c r="S772" s="227">
        <f t="shared" si="159"/>
        <v>0</v>
      </c>
      <c r="T772" s="227">
        <f t="shared" si="159"/>
        <v>0</v>
      </c>
      <c r="U772" s="227">
        <f t="shared" si="158"/>
        <v>0</v>
      </c>
      <c r="V772" s="227">
        <f t="shared" si="164"/>
        <v>0</v>
      </c>
      <c r="W772" s="227" t="s">
        <v>1</v>
      </c>
      <c r="X772" s="227">
        <v>1.25</v>
      </c>
      <c r="Y772" s="102">
        <v>1</v>
      </c>
      <c r="Z772" s="227">
        <v>86000</v>
      </c>
      <c r="AA772" s="227"/>
      <c r="AB772" s="227"/>
      <c r="AC772" s="227">
        <f t="shared" si="162"/>
        <v>86000</v>
      </c>
      <c r="AD772" s="227" t="s">
        <v>1</v>
      </c>
      <c r="AE772" s="227">
        <v>1.25</v>
      </c>
      <c r="AF772" s="102">
        <v>1</v>
      </c>
      <c r="AG772" s="227">
        <v>86000</v>
      </c>
      <c r="AH772" s="227"/>
      <c r="AI772" s="227"/>
      <c r="AJ772" s="227">
        <f t="shared" si="163"/>
        <v>86000</v>
      </c>
    </row>
    <row r="773" spans="1:36" x14ac:dyDescent="0.25">
      <c r="A773" s="208">
        <v>76</v>
      </c>
      <c r="B773" s="1532" t="s">
        <v>5414</v>
      </c>
      <c r="C773" s="1534" t="s">
        <v>4935</v>
      </c>
      <c r="D773" s="227" t="s">
        <v>1</v>
      </c>
      <c r="E773" s="227" t="s">
        <v>1</v>
      </c>
      <c r="F773" s="227">
        <v>1.5</v>
      </c>
      <c r="G773" s="102">
        <v>1</v>
      </c>
      <c r="H773" s="227">
        <v>99210</v>
      </c>
      <c r="I773" s="227"/>
      <c r="J773" s="227"/>
      <c r="K773" s="227">
        <f t="shared" si="160"/>
        <v>99210</v>
      </c>
      <c r="L773" s="227">
        <v>1.5</v>
      </c>
      <c r="M773" s="102">
        <v>1</v>
      </c>
      <c r="N773" s="227">
        <v>99210</v>
      </c>
      <c r="O773" s="227"/>
      <c r="P773" s="227"/>
      <c r="Q773" s="227">
        <f t="shared" si="161"/>
        <v>99210</v>
      </c>
      <c r="R773" s="227">
        <f t="shared" si="159"/>
        <v>0</v>
      </c>
      <c r="S773" s="227">
        <f t="shared" si="159"/>
        <v>0</v>
      </c>
      <c r="T773" s="227">
        <f t="shared" si="159"/>
        <v>0</v>
      </c>
      <c r="U773" s="227">
        <f t="shared" si="158"/>
        <v>0</v>
      </c>
      <c r="V773" s="227">
        <f t="shared" si="164"/>
        <v>0</v>
      </c>
      <c r="W773" s="227" t="s">
        <v>1</v>
      </c>
      <c r="X773" s="227">
        <v>1.5</v>
      </c>
      <c r="Y773" s="102">
        <v>1</v>
      </c>
      <c r="Z773" s="227">
        <v>99210</v>
      </c>
      <c r="AA773" s="227"/>
      <c r="AB773" s="227"/>
      <c r="AC773" s="227">
        <f t="shared" si="162"/>
        <v>99210</v>
      </c>
      <c r="AD773" s="227" t="s">
        <v>1</v>
      </c>
      <c r="AE773" s="227">
        <v>1.5</v>
      </c>
      <c r="AF773" s="102">
        <v>1</v>
      </c>
      <c r="AG773" s="227">
        <v>99210</v>
      </c>
      <c r="AH773" s="227"/>
      <c r="AI773" s="227"/>
      <c r="AJ773" s="227">
        <f t="shared" si="163"/>
        <v>99210</v>
      </c>
    </row>
    <row r="774" spans="1:36" x14ac:dyDescent="0.25">
      <c r="A774" s="208">
        <v>77</v>
      </c>
      <c r="B774" s="1532" t="s">
        <v>5415</v>
      </c>
      <c r="C774" s="1534" t="s">
        <v>5012</v>
      </c>
      <c r="D774" s="227" t="s">
        <v>1</v>
      </c>
      <c r="E774" s="227" t="s">
        <v>1</v>
      </c>
      <c r="F774" s="227">
        <v>1</v>
      </c>
      <c r="G774" s="102">
        <v>1</v>
      </c>
      <c r="H774" s="227">
        <v>91275</v>
      </c>
      <c r="I774" s="227"/>
      <c r="J774" s="227"/>
      <c r="K774" s="227">
        <f t="shared" si="160"/>
        <v>91275</v>
      </c>
      <c r="L774" s="227">
        <v>1</v>
      </c>
      <c r="M774" s="102">
        <v>1</v>
      </c>
      <c r="N774" s="227">
        <v>91275</v>
      </c>
      <c r="O774" s="227"/>
      <c r="P774" s="227"/>
      <c r="Q774" s="227">
        <f t="shared" si="161"/>
        <v>91275</v>
      </c>
      <c r="R774" s="227">
        <f t="shared" si="159"/>
        <v>0</v>
      </c>
      <c r="S774" s="227">
        <f t="shared" si="159"/>
        <v>0</v>
      </c>
      <c r="T774" s="227">
        <f t="shared" si="159"/>
        <v>0</v>
      </c>
      <c r="U774" s="227">
        <f t="shared" si="158"/>
        <v>0</v>
      </c>
      <c r="V774" s="227">
        <f t="shared" si="164"/>
        <v>0</v>
      </c>
      <c r="W774" s="227" t="s">
        <v>1</v>
      </c>
      <c r="X774" s="227">
        <v>1</v>
      </c>
      <c r="Y774" s="102">
        <v>1</v>
      </c>
      <c r="Z774" s="227">
        <v>91275</v>
      </c>
      <c r="AA774" s="227"/>
      <c r="AB774" s="227"/>
      <c r="AC774" s="227">
        <f t="shared" si="162"/>
        <v>91275</v>
      </c>
      <c r="AD774" s="227" t="s">
        <v>1</v>
      </c>
      <c r="AE774" s="227">
        <v>1</v>
      </c>
      <c r="AF774" s="102">
        <v>1</v>
      </c>
      <c r="AG774" s="227">
        <v>91275</v>
      </c>
      <c r="AH774" s="227"/>
      <c r="AI774" s="227"/>
      <c r="AJ774" s="227">
        <f t="shared" si="163"/>
        <v>91275</v>
      </c>
    </row>
    <row r="775" spans="1:36" x14ac:dyDescent="0.25">
      <c r="A775" s="208">
        <v>78</v>
      </c>
      <c r="B775" s="1532" t="s">
        <v>5416</v>
      </c>
      <c r="C775" s="1534" t="s">
        <v>4945</v>
      </c>
      <c r="D775" s="227" t="s">
        <v>1</v>
      </c>
      <c r="E775" s="227" t="s">
        <v>1</v>
      </c>
      <c r="F775" s="227">
        <v>1.2</v>
      </c>
      <c r="G775" s="102">
        <v>1</v>
      </c>
      <c r="H775" s="227">
        <v>88312</v>
      </c>
      <c r="I775" s="227"/>
      <c r="J775" s="227"/>
      <c r="K775" s="227">
        <f t="shared" si="160"/>
        <v>88312</v>
      </c>
      <c r="L775" s="227">
        <v>1.2</v>
      </c>
      <c r="M775" s="102">
        <v>1</v>
      </c>
      <c r="N775" s="227">
        <v>88312</v>
      </c>
      <c r="O775" s="227"/>
      <c r="P775" s="227"/>
      <c r="Q775" s="227">
        <f t="shared" si="161"/>
        <v>88312</v>
      </c>
      <c r="R775" s="227">
        <f t="shared" si="159"/>
        <v>0</v>
      </c>
      <c r="S775" s="227">
        <f t="shared" si="159"/>
        <v>0</v>
      </c>
      <c r="T775" s="227">
        <f t="shared" si="159"/>
        <v>0</v>
      </c>
      <c r="U775" s="227">
        <f t="shared" si="158"/>
        <v>0</v>
      </c>
      <c r="V775" s="227">
        <f t="shared" si="164"/>
        <v>0</v>
      </c>
      <c r="W775" s="227" t="s">
        <v>1</v>
      </c>
      <c r="X775" s="227">
        <v>1.2</v>
      </c>
      <c r="Y775" s="102">
        <v>1</v>
      </c>
      <c r="Z775" s="227">
        <v>88312</v>
      </c>
      <c r="AA775" s="227"/>
      <c r="AB775" s="227"/>
      <c r="AC775" s="227">
        <f t="shared" si="162"/>
        <v>88312</v>
      </c>
      <c r="AD775" s="227" t="s">
        <v>1</v>
      </c>
      <c r="AE775" s="227">
        <v>1.2</v>
      </c>
      <c r="AF775" s="102">
        <v>1</v>
      </c>
      <c r="AG775" s="227">
        <v>88312</v>
      </c>
      <c r="AH775" s="227"/>
      <c r="AI775" s="227"/>
      <c r="AJ775" s="227">
        <f t="shared" si="163"/>
        <v>88312</v>
      </c>
    </row>
    <row r="776" spans="1:36" x14ac:dyDescent="0.25">
      <c r="A776" s="208">
        <v>79</v>
      </c>
      <c r="B776" s="1532" t="s">
        <v>5417</v>
      </c>
      <c r="C776" s="1534" t="s">
        <v>4943</v>
      </c>
      <c r="D776" s="227" t="s">
        <v>1</v>
      </c>
      <c r="E776" s="227" t="s">
        <v>1</v>
      </c>
      <c r="F776" s="227">
        <v>1.4</v>
      </c>
      <c r="G776" s="102">
        <v>1</v>
      </c>
      <c r="H776" s="227">
        <v>92596</v>
      </c>
      <c r="I776" s="227"/>
      <c r="J776" s="227"/>
      <c r="K776" s="227">
        <f t="shared" si="160"/>
        <v>92596</v>
      </c>
      <c r="L776" s="227">
        <v>1.4</v>
      </c>
      <c r="M776" s="102">
        <v>1</v>
      </c>
      <c r="N776" s="227">
        <v>92596</v>
      </c>
      <c r="O776" s="227"/>
      <c r="P776" s="227"/>
      <c r="Q776" s="227">
        <f t="shared" si="161"/>
        <v>92596</v>
      </c>
      <c r="R776" s="227">
        <f t="shared" si="159"/>
        <v>0</v>
      </c>
      <c r="S776" s="227">
        <f t="shared" si="159"/>
        <v>0</v>
      </c>
      <c r="T776" s="227">
        <f t="shared" si="159"/>
        <v>0</v>
      </c>
      <c r="U776" s="227">
        <f t="shared" si="158"/>
        <v>0</v>
      </c>
      <c r="V776" s="227">
        <f t="shared" si="164"/>
        <v>0</v>
      </c>
      <c r="W776" s="227" t="s">
        <v>1</v>
      </c>
      <c r="X776" s="227">
        <v>1.4</v>
      </c>
      <c r="Y776" s="102">
        <v>1</v>
      </c>
      <c r="Z776" s="227">
        <v>92596</v>
      </c>
      <c r="AA776" s="227"/>
      <c r="AB776" s="227"/>
      <c r="AC776" s="227">
        <f t="shared" si="162"/>
        <v>92596</v>
      </c>
      <c r="AD776" s="227" t="s">
        <v>1</v>
      </c>
      <c r="AE776" s="227">
        <v>1.4</v>
      </c>
      <c r="AF776" s="102">
        <v>1</v>
      </c>
      <c r="AG776" s="227">
        <v>92596</v>
      </c>
      <c r="AH776" s="227"/>
      <c r="AI776" s="227"/>
      <c r="AJ776" s="227">
        <f t="shared" si="163"/>
        <v>92596</v>
      </c>
    </row>
    <row r="777" spans="1:36" x14ac:dyDescent="0.25">
      <c r="A777" s="208">
        <v>80</v>
      </c>
      <c r="B777" s="1532" t="s">
        <v>1429</v>
      </c>
      <c r="C777" s="1534" t="s">
        <v>4947</v>
      </c>
      <c r="D777" s="227" t="s">
        <v>1</v>
      </c>
      <c r="E777" s="227" t="s">
        <v>1</v>
      </c>
      <c r="F777" s="227">
        <v>1</v>
      </c>
      <c r="G777" s="102">
        <v>1</v>
      </c>
      <c r="H777" s="227">
        <v>88312</v>
      </c>
      <c r="I777" s="227"/>
      <c r="J777" s="227"/>
      <c r="K777" s="227">
        <f t="shared" si="160"/>
        <v>88312</v>
      </c>
      <c r="L777" s="227">
        <v>1</v>
      </c>
      <c r="M777" s="102">
        <v>1</v>
      </c>
      <c r="N777" s="227">
        <v>88312</v>
      </c>
      <c r="O777" s="227"/>
      <c r="P777" s="227"/>
      <c r="Q777" s="227">
        <f t="shared" si="161"/>
        <v>88312</v>
      </c>
      <c r="R777" s="227">
        <f t="shared" si="159"/>
        <v>0</v>
      </c>
      <c r="S777" s="227">
        <f t="shared" si="159"/>
        <v>0</v>
      </c>
      <c r="T777" s="227">
        <f t="shared" si="159"/>
        <v>0</v>
      </c>
      <c r="U777" s="227">
        <f t="shared" si="158"/>
        <v>0</v>
      </c>
      <c r="V777" s="227">
        <f t="shared" si="164"/>
        <v>0</v>
      </c>
      <c r="W777" s="227" t="s">
        <v>1</v>
      </c>
      <c r="X777" s="227">
        <v>1</v>
      </c>
      <c r="Y777" s="102">
        <v>1</v>
      </c>
      <c r="Z777" s="227">
        <v>88312</v>
      </c>
      <c r="AA777" s="227"/>
      <c r="AB777" s="227"/>
      <c r="AC777" s="227">
        <f t="shared" si="162"/>
        <v>88312</v>
      </c>
      <c r="AD777" s="227" t="s">
        <v>1</v>
      </c>
      <c r="AE777" s="227">
        <v>1</v>
      </c>
      <c r="AF777" s="102">
        <v>1</v>
      </c>
      <c r="AG777" s="227">
        <v>88312</v>
      </c>
      <c r="AH777" s="227"/>
      <c r="AI777" s="227"/>
      <c r="AJ777" s="227">
        <f t="shared" si="163"/>
        <v>88312</v>
      </c>
    </row>
    <row r="778" spans="1:36" x14ac:dyDescent="0.25">
      <c r="A778" s="208">
        <v>81</v>
      </c>
      <c r="B778" s="1532" t="s">
        <v>5418</v>
      </c>
      <c r="C778" s="1534" t="s">
        <v>4947</v>
      </c>
      <c r="D778" s="227" t="s">
        <v>1</v>
      </c>
      <c r="E778" s="227" t="s">
        <v>1</v>
      </c>
      <c r="F778" s="227">
        <v>1</v>
      </c>
      <c r="G778" s="102">
        <v>1</v>
      </c>
      <c r="H778" s="227">
        <v>88312</v>
      </c>
      <c r="I778" s="227"/>
      <c r="J778" s="227"/>
      <c r="K778" s="227">
        <f t="shared" si="160"/>
        <v>88312</v>
      </c>
      <c r="L778" s="227">
        <v>1</v>
      </c>
      <c r="M778" s="102">
        <v>1</v>
      </c>
      <c r="N778" s="227">
        <v>88312</v>
      </c>
      <c r="O778" s="227"/>
      <c r="P778" s="227"/>
      <c r="Q778" s="227">
        <f t="shared" si="161"/>
        <v>88312</v>
      </c>
      <c r="R778" s="227">
        <f t="shared" si="159"/>
        <v>0</v>
      </c>
      <c r="S778" s="227">
        <f t="shared" si="159"/>
        <v>0</v>
      </c>
      <c r="T778" s="227">
        <f t="shared" si="159"/>
        <v>0</v>
      </c>
      <c r="U778" s="227">
        <f t="shared" si="158"/>
        <v>0</v>
      </c>
      <c r="V778" s="227">
        <f t="shared" si="164"/>
        <v>0</v>
      </c>
      <c r="W778" s="227" t="s">
        <v>1</v>
      </c>
      <c r="X778" s="227">
        <v>1</v>
      </c>
      <c r="Y778" s="102">
        <v>1</v>
      </c>
      <c r="Z778" s="227">
        <v>88312</v>
      </c>
      <c r="AA778" s="227"/>
      <c r="AB778" s="227"/>
      <c r="AC778" s="227">
        <f t="shared" si="162"/>
        <v>88312</v>
      </c>
      <c r="AD778" s="227" t="s">
        <v>1</v>
      </c>
      <c r="AE778" s="227">
        <v>1</v>
      </c>
      <c r="AF778" s="102">
        <v>1</v>
      </c>
      <c r="AG778" s="227">
        <v>88312</v>
      </c>
      <c r="AH778" s="227"/>
      <c r="AI778" s="227"/>
      <c r="AJ778" s="227">
        <f t="shared" si="163"/>
        <v>88312</v>
      </c>
    </row>
    <row r="779" spans="1:36" x14ac:dyDescent="0.25">
      <c r="A779" s="208">
        <v>82</v>
      </c>
      <c r="B779" s="1532" t="s">
        <v>5419</v>
      </c>
      <c r="C779" s="1534" t="s">
        <v>4947</v>
      </c>
      <c r="D779" s="227" t="s">
        <v>1</v>
      </c>
      <c r="E779" s="227" t="s">
        <v>1</v>
      </c>
      <c r="F779" s="227">
        <v>1</v>
      </c>
      <c r="G779" s="102">
        <v>1</v>
      </c>
      <c r="H779" s="227">
        <v>91275</v>
      </c>
      <c r="I779" s="227"/>
      <c r="J779" s="227"/>
      <c r="K779" s="227">
        <f t="shared" si="160"/>
        <v>91275</v>
      </c>
      <c r="L779" s="227">
        <v>1</v>
      </c>
      <c r="M779" s="102">
        <v>1</v>
      </c>
      <c r="N779" s="227">
        <v>91275</v>
      </c>
      <c r="O779" s="227"/>
      <c r="P779" s="227"/>
      <c r="Q779" s="227">
        <f t="shared" si="161"/>
        <v>91275</v>
      </c>
      <c r="R779" s="227">
        <f t="shared" si="159"/>
        <v>0</v>
      </c>
      <c r="S779" s="227">
        <f t="shared" si="159"/>
        <v>0</v>
      </c>
      <c r="T779" s="227">
        <f t="shared" si="159"/>
        <v>0</v>
      </c>
      <c r="U779" s="227">
        <f t="shared" si="158"/>
        <v>0</v>
      </c>
      <c r="V779" s="227">
        <f t="shared" si="164"/>
        <v>0</v>
      </c>
      <c r="W779" s="227" t="s">
        <v>1</v>
      </c>
      <c r="X779" s="227">
        <v>1</v>
      </c>
      <c r="Y779" s="102">
        <v>1</v>
      </c>
      <c r="Z779" s="227">
        <v>91275</v>
      </c>
      <c r="AA779" s="227"/>
      <c r="AB779" s="227"/>
      <c r="AC779" s="227">
        <f t="shared" si="162"/>
        <v>91275</v>
      </c>
      <c r="AD779" s="227" t="s">
        <v>1</v>
      </c>
      <c r="AE779" s="227">
        <v>1</v>
      </c>
      <c r="AF779" s="102">
        <v>1</v>
      </c>
      <c r="AG779" s="227">
        <v>91275</v>
      </c>
      <c r="AH779" s="227"/>
      <c r="AI779" s="227"/>
      <c r="AJ779" s="227">
        <f t="shared" si="163"/>
        <v>91275</v>
      </c>
    </row>
    <row r="780" spans="1:36" x14ac:dyDescent="0.25">
      <c r="A780" s="208">
        <v>83</v>
      </c>
      <c r="B780" s="1532" t="s">
        <v>5420</v>
      </c>
      <c r="C780" s="1534" t="s">
        <v>4947</v>
      </c>
      <c r="D780" s="227" t="s">
        <v>1</v>
      </c>
      <c r="E780" s="227" t="s">
        <v>1</v>
      </c>
      <c r="F780" s="227">
        <v>1</v>
      </c>
      <c r="G780" s="102">
        <v>1</v>
      </c>
      <c r="H780" s="227">
        <v>88312</v>
      </c>
      <c r="I780" s="227"/>
      <c r="J780" s="227"/>
      <c r="K780" s="227">
        <f t="shared" si="160"/>
        <v>88312</v>
      </c>
      <c r="L780" s="227">
        <v>1</v>
      </c>
      <c r="M780" s="102">
        <v>1</v>
      </c>
      <c r="N780" s="227">
        <v>88312</v>
      </c>
      <c r="O780" s="227"/>
      <c r="P780" s="227"/>
      <c r="Q780" s="227">
        <f t="shared" si="161"/>
        <v>88312</v>
      </c>
      <c r="R780" s="227">
        <f t="shared" si="159"/>
        <v>0</v>
      </c>
      <c r="S780" s="227">
        <f t="shared" si="159"/>
        <v>0</v>
      </c>
      <c r="T780" s="227">
        <f t="shared" si="159"/>
        <v>0</v>
      </c>
      <c r="U780" s="227">
        <f t="shared" si="158"/>
        <v>0</v>
      </c>
      <c r="V780" s="227">
        <f t="shared" si="164"/>
        <v>0</v>
      </c>
      <c r="W780" s="227" t="s">
        <v>1</v>
      </c>
      <c r="X780" s="227">
        <v>1</v>
      </c>
      <c r="Y780" s="102">
        <v>1</v>
      </c>
      <c r="Z780" s="227">
        <v>88312</v>
      </c>
      <c r="AA780" s="227"/>
      <c r="AB780" s="227"/>
      <c r="AC780" s="227">
        <f t="shared" si="162"/>
        <v>88312</v>
      </c>
      <c r="AD780" s="227" t="s">
        <v>1</v>
      </c>
      <c r="AE780" s="227">
        <v>1</v>
      </c>
      <c r="AF780" s="102">
        <v>1</v>
      </c>
      <c r="AG780" s="227">
        <v>88312</v>
      </c>
      <c r="AH780" s="227"/>
      <c r="AI780" s="227"/>
      <c r="AJ780" s="227">
        <f t="shared" si="163"/>
        <v>88312</v>
      </c>
    </row>
    <row r="781" spans="1:36" x14ac:dyDescent="0.25">
      <c r="A781" s="208">
        <v>84</v>
      </c>
      <c r="B781" s="1532" t="s">
        <v>5421</v>
      </c>
      <c r="C781" s="1534" t="s">
        <v>4947</v>
      </c>
      <c r="D781" s="227" t="s">
        <v>1</v>
      </c>
      <c r="E781" s="227" t="s">
        <v>1</v>
      </c>
      <c r="F781" s="227">
        <v>1</v>
      </c>
      <c r="G781" s="102">
        <v>1</v>
      </c>
      <c r="H781" s="227">
        <v>88312</v>
      </c>
      <c r="I781" s="227"/>
      <c r="J781" s="227"/>
      <c r="K781" s="227">
        <f t="shared" si="160"/>
        <v>88312</v>
      </c>
      <c r="L781" s="227">
        <v>1</v>
      </c>
      <c r="M781" s="102">
        <v>1</v>
      </c>
      <c r="N781" s="227">
        <v>88312</v>
      </c>
      <c r="O781" s="227"/>
      <c r="P781" s="227"/>
      <c r="Q781" s="227">
        <f t="shared" si="161"/>
        <v>88312</v>
      </c>
      <c r="R781" s="227">
        <f t="shared" si="159"/>
        <v>0</v>
      </c>
      <c r="S781" s="227">
        <f t="shared" si="159"/>
        <v>0</v>
      </c>
      <c r="T781" s="227">
        <f t="shared" si="159"/>
        <v>0</v>
      </c>
      <c r="U781" s="227">
        <f t="shared" si="158"/>
        <v>0</v>
      </c>
      <c r="V781" s="227">
        <f t="shared" si="164"/>
        <v>0</v>
      </c>
      <c r="W781" s="227" t="s">
        <v>1</v>
      </c>
      <c r="X781" s="227">
        <v>1</v>
      </c>
      <c r="Y781" s="102">
        <v>1</v>
      </c>
      <c r="Z781" s="227">
        <v>88312</v>
      </c>
      <c r="AA781" s="227"/>
      <c r="AB781" s="227"/>
      <c r="AC781" s="227">
        <f t="shared" si="162"/>
        <v>88312</v>
      </c>
      <c r="AD781" s="227" t="s">
        <v>1</v>
      </c>
      <c r="AE781" s="227">
        <v>1</v>
      </c>
      <c r="AF781" s="102">
        <v>1</v>
      </c>
      <c r="AG781" s="227">
        <v>88312</v>
      </c>
      <c r="AH781" s="227"/>
      <c r="AI781" s="227"/>
      <c r="AJ781" s="227">
        <f t="shared" si="163"/>
        <v>88312</v>
      </c>
    </row>
    <row r="782" spans="1:36" x14ac:dyDescent="0.25">
      <c r="A782" s="208">
        <v>85</v>
      </c>
      <c r="B782" s="1532" t="s">
        <v>5422</v>
      </c>
      <c r="C782" s="1534" t="s">
        <v>4947</v>
      </c>
      <c r="D782" s="227" t="s">
        <v>1</v>
      </c>
      <c r="E782" s="227" t="s">
        <v>1</v>
      </c>
      <c r="F782" s="227">
        <v>1</v>
      </c>
      <c r="G782" s="102">
        <v>1</v>
      </c>
      <c r="H782" s="227">
        <v>88312</v>
      </c>
      <c r="I782" s="227"/>
      <c r="J782" s="227"/>
      <c r="K782" s="227">
        <f t="shared" si="160"/>
        <v>88312</v>
      </c>
      <c r="L782" s="227">
        <v>1</v>
      </c>
      <c r="M782" s="102">
        <v>1</v>
      </c>
      <c r="N782" s="227">
        <v>88312</v>
      </c>
      <c r="O782" s="227"/>
      <c r="P782" s="227"/>
      <c r="Q782" s="227">
        <f t="shared" si="161"/>
        <v>88312</v>
      </c>
      <c r="R782" s="227">
        <f t="shared" si="159"/>
        <v>0</v>
      </c>
      <c r="S782" s="227">
        <f t="shared" si="159"/>
        <v>0</v>
      </c>
      <c r="T782" s="227">
        <f t="shared" si="159"/>
        <v>0</v>
      </c>
      <c r="U782" s="227">
        <f t="shared" si="158"/>
        <v>0</v>
      </c>
      <c r="V782" s="227">
        <f t="shared" si="164"/>
        <v>0</v>
      </c>
      <c r="W782" s="227" t="s">
        <v>1</v>
      </c>
      <c r="X782" s="227">
        <v>1</v>
      </c>
      <c r="Y782" s="102">
        <v>1</v>
      </c>
      <c r="Z782" s="227">
        <v>88312</v>
      </c>
      <c r="AA782" s="227"/>
      <c r="AB782" s="227"/>
      <c r="AC782" s="227">
        <f t="shared" si="162"/>
        <v>88312</v>
      </c>
      <c r="AD782" s="227" t="s">
        <v>1</v>
      </c>
      <c r="AE782" s="227">
        <v>1</v>
      </c>
      <c r="AF782" s="102">
        <v>1</v>
      </c>
      <c r="AG782" s="227">
        <v>88312</v>
      </c>
      <c r="AH782" s="227"/>
      <c r="AI782" s="227"/>
      <c r="AJ782" s="227">
        <f t="shared" si="163"/>
        <v>88312</v>
      </c>
    </row>
    <row r="783" spans="1:36" x14ac:dyDescent="0.25">
      <c r="A783" s="208">
        <v>86</v>
      </c>
      <c r="B783" s="1532" t="s">
        <v>5423</v>
      </c>
      <c r="C783" s="1534" t="s">
        <v>4947</v>
      </c>
      <c r="D783" s="227" t="s">
        <v>1</v>
      </c>
      <c r="E783" s="227" t="s">
        <v>1</v>
      </c>
      <c r="F783" s="227">
        <v>1</v>
      </c>
      <c r="G783" s="102">
        <v>1</v>
      </c>
      <c r="H783" s="227">
        <v>88312</v>
      </c>
      <c r="I783" s="227"/>
      <c r="J783" s="227"/>
      <c r="K783" s="227">
        <f t="shared" si="160"/>
        <v>88312</v>
      </c>
      <c r="L783" s="227">
        <v>1</v>
      </c>
      <c r="M783" s="102">
        <v>1</v>
      </c>
      <c r="N783" s="227">
        <v>88312</v>
      </c>
      <c r="O783" s="227"/>
      <c r="P783" s="227"/>
      <c r="Q783" s="227">
        <f t="shared" si="161"/>
        <v>88312</v>
      </c>
      <c r="R783" s="227">
        <f t="shared" si="159"/>
        <v>0</v>
      </c>
      <c r="S783" s="227">
        <f t="shared" si="159"/>
        <v>0</v>
      </c>
      <c r="T783" s="227">
        <f t="shared" si="159"/>
        <v>0</v>
      </c>
      <c r="U783" s="227">
        <f t="shared" si="158"/>
        <v>0</v>
      </c>
      <c r="V783" s="227">
        <f t="shared" si="164"/>
        <v>0</v>
      </c>
      <c r="W783" s="227" t="s">
        <v>1</v>
      </c>
      <c r="X783" s="227">
        <v>1</v>
      </c>
      <c r="Y783" s="102">
        <v>1</v>
      </c>
      <c r="Z783" s="227">
        <v>88312</v>
      </c>
      <c r="AA783" s="227"/>
      <c r="AB783" s="227"/>
      <c r="AC783" s="227">
        <f t="shared" si="162"/>
        <v>88312</v>
      </c>
      <c r="AD783" s="227" t="s">
        <v>1</v>
      </c>
      <c r="AE783" s="227">
        <v>1</v>
      </c>
      <c r="AF783" s="102">
        <v>1</v>
      </c>
      <c r="AG783" s="227">
        <v>88312</v>
      </c>
      <c r="AH783" s="227"/>
      <c r="AI783" s="227"/>
      <c r="AJ783" s="227">
        <f t="shared" si="163"/>
        <v>88312</v>
      </c>
    </row>
    <row r="784" spans="1:36" ht="15" customHeight="1" x14ac:dyDescent="0.25">
      <c r="A784" s="208">
        <v>87</v>
      </c>
      <c r="B784" s="1532" t="s">
        <v>5424</v>
      </c>
      <c r="C784" s="1534" t="s">
        <v>4922</v>
      </c>
      <c r="D784" s="227" t="s">
        <v>1</v>
      </c>
      <c r="E784" s="227" t="s">
        <v>1</v>
      </c>
      <c r="F784" s="227">
        <v>1.5</v>
      </c>
      <c r="G784" s="102">
        <v>1</v>
      </c>
      <c r="H784" s="227">
        <v>99210</v>
      </c>
      <c r="I784" s="227"/>
      <c r="J784" s="227"/>
      <c r="K784" s="227">
        <f t="shared" si="160"/>
        <v>99210</v>
      </c>
      <c r="L784" s="227">
        <v>1.5</v>
      </c>
      <c r="M784" s="102">
        <v>1</v>
      </c>
      <c r="N784" s="227">
        <v>99210</v>
      </c>
      <c r="O784" s="227"/>
      <c r="P784" s="227"/>
      <c r="Q784" s="227">
        <f t="shared" si="161"/>
        <v>99210</v>
      </c>
      <c r="R784" s="227">
        <f t="shared" si="159"/>
        <v>0</v>
      </c>
      <c r="S784" s="227">
        <f t="shared" si="159"/>
        <v>0</v>
      </c>
      <c r="T784" s="227">
        <f t="shared" si="159"/>
        <v>0</v>
      </c>
      <c r="U784" s="227">
        <f t="shared" si="158"/>
        <v>0</v>
      </c>
      <c r="V784" s="227">
        <f t="shared" si="164"/>
        <v>0</v>
      </c>
      <c r="W784" s="227" t="s">
        <v>1</v>
      </c>
      <c r="X784" s="227">
        <v>1.5</v>
      </c>
      <c r="Y784" s="102">
        <v>1</v>
      </c>
      <c r="Z784" s="227">
        <v>99210</v>
      </c>
      <c r="AA784" s="227"/>
      <c r="AB784" s="227"/>
      <c r="AC784" s="227">
        <f t="shared" si="162"/>
        <v>99210</v>
      </c>
      <c r="AD784" s="227" t="s">
        <v>1</v>
      </c>
      <c r="AE784" s="227">
        <v>1.5</v>
      </c>
      <c r="AF784" s="102">
        <v>1</v>
      </c>
      <c r="AG784" s="227">
        <v>99210</v>
      </c>
      <c r="AH784" s="227"/>
      <c r="AI784" s="227"/>
      <c r="AJ784" s="227">
        <f t="shared" si="163"/>
        <v>99210</v>
      </c>
    </row>
    <row r="785" spans="1:36" x14ac:dyDescent="0.25">
      <c r="A785" s="208">
        <v>88</v>
      </c>
      <c r="B785" s="1532" t="s">
        <v>5425</v>
      </c>
      <c r="C785" s="1534" t="s">
        <v>4935</v>
      </c>
      <c r="D785" s="227" t="s">
        <v>1</v>
      </c>
      <c r="E785" s="227" t="s">
        <v>1</v>
      </c>
      <c r="F785" s="227">
        <v>1.5</v>
      </c>
      <c r="G785" s="102">
        <v>1</v>
      </c>
      <c r="H785" s="227">
        <v>99210</v>
      </c>
      <c r="I785" s="227"/>
      <c r="J785" s="227"/>
      <c r="K785" s="227">
        <f t="shared" si="160"/>
        <v>99210</v>
      </c>
      <c r="L785" s="227">
        <v>1.5</v>
      </c>
      <c r="M785" s="102">
        <v>1</v>
      </c>
      <c r="N785" s="227">
        <v>99210</v>
      </c>
      <c r="O785" s="227"/>
      <c r="P785" s="227"/>
      <c r="Q785" s="227">
        <f t="shared" si="161"/>
        <v>99210</v>
      </c>
      <c r="R785" s="227">
        <f t="shared" si="159"/>
        <v>0</v>
      </c>
      <c r="S785" s="227">
        <f t="shared" si="159"/>
        <v>0</v>
      </c>
      <c r="T785" s="227">
        <f t="shared" si="159"/>
        <v>0</v>
      </c>
      <c r="U785" s="227">
        <f t="shared" si="158"/>
        <v>0</v>
      </c>
      <c r="V785" s="227">
        <f t="shared" si="164"/>
        <v>0</v>
      </c>
      <c r="W785" s="227" t="s">
        <v>1</v>
      </c>
      <c r="X785" s="227">
        <v>1.5</v>
      </c>
      <c r="Y785" s="102">
        <v>1</v>
      </c>
      <c r="Z785" s="227">
        <v>99210</v>
      </c>
      <c r="AA785" s="227"/>
      <c r="AB785" s="227"/>
      <c r="AC785" s="227">
        <f t="shared" si="162"/>
        <v>99210</v>
      </c>
      <c r="AD785" s="227" t="s">
        <v>1</v>
      </c>
      <c r="AE785" s="227">
        <v>1.5</v>
      </c>
      <c r="AF785" s="102">
        <v>1</v>
      </c>
      <c r="AG785" s="227">
        <v>99210</v>
      </c>
      <c r="AH785" s="227"/>
      <c r="AI785" s="227"/>
      <c r="AJ785" s="227">
        <f t="shared" si="163"/>
        <v>99210</v>
      </c>
    </row>
    <row r="786" spans="1:36" x14ac:dyDescent="0.25">
      <c r="A786" s="208">
        <v>89</v>
      </c>
      <c r="B786" s="1532" t="s">
        <v>1429</v>
      </c>
      <c r="C786" s="1528" t="s">
        <v>4926</v>
      </c>
      <c r="D786" s="227" t="s">
        <v>1</v>
      </c>
      <c r="E786" s="227" t="s">
        <v>1</v>
      </c>
      <c r="F786" s="227">
        <v>1.25</v>
      </c>
      <c r="G786" s="102">
        <v>1</v>
      </c>
      <c r="H786" s="227">
        <v>82675</v>
      </c>
      <c r="I786" s="227"/>
      <c r="J786" s="227"/>
      <c r="K786" s="227">
        <f t="shared" si="160"/>
        <v>82675</v>
      </c>
      <c r="L786" s="227">
        <v>1.25</v>
      </c>
      <c r="M786" s="102">
        <v>1</v>
      </c>
      <c r="N786" s="227">
        <v>82675</v>
      </c>
      <c r="O786" s="227"/>
      <c r="P786" s="227"/>
      <c r="Q786" s="227">
        <f t="shared" si="161"/>
        <v>82675</v>
      </c>
      <c r="R786" s="227">
        <f t="shared" si="159"/>
        <v>0</v>
      </c>
      <c r="S786" s="227">
        <f t="shared" si="159"/>
        <v>0</v>
      </c>
      <c r="T786" s="227">
        <f t="shared" si="159"/>
        <v>0</v>
      </c>
      <c r="U786" s="227">
        <f t="shared" si="158"/>
        <v>0</v>
      </c>
      <c r="V786" s="227">
        <f t="shared" si="164"/>
        <v>0</v>
      </c>
      <c r="W786" s="227" t="s">
        <v>1</v>
      </c>
      <c r="X786" s="227">
        <v>1.25</v>
      </c>
      <c r="Y786" s="102">
        <v>1</v>
      </c>
      <c r="Z786" s="227">
        <v>82675</v>
      </c>
      <c r="AA786" s="227"/>
      <c r="AB786" s="227"/>
      <c r="AC786" s="227">
        <f t="shared" si="162"/>
        <v>82675</v>
      </c>
      <c r="AD786" s="227" t="s">
        <v>1</v>
      </c>
      <c r="AE786" s="227">
        <v>1.25</v>
      </c>
      <c r="AF786" s="102">
        <v>1</v>
      </c>
      <c r="AG786" s="227">
        <v>82675</v>
      </c>
      <c r="AH786" s="227"/>
      <c r="AI786" s="227"/>
      <c r="AJ786" s="227">
        <f t="shared" si="163"/>
        <v>82675</v>
      </c>
    </row>
    <row r="787" spans="1:36" x14ac:dyDescent="0.25">
      <c r="A787" s="208">
        <v>90</v>
      </c>
      <c r="B787" s="1536" t="s">
        <v>5426</v>
      </c>
      <c r="C787" s="1528" t="s">
        <v>5012</v>
      </c>
      <c r="D787" s="227" t="s">
        <v>1</v>
      </c>
      <c r="E787" s="227" t="s">
        <v>1</v>
      </c>
      <c r="F787" s="227">
        <v>1</v>
      </c>
      <c r="G787" s="102">
        <v>1</v>
      </c>
      <c r="H787" s="227">
        <v>88312</v>
      </c>
      <c r="I787" s="227"/>
      <c r="J787" s="227"/>
      <c r="K787" s="227">
        <f t="shared" si="160"/>
        <v>88312</v>
      </c>
      <c r="L787" s="227">
        <v>1</v>
      </c>
      <c r="M787" s="102">
        <v>1</v>
      </c>
      <c r="N787" s="227">
        <v>88312</v>
      </c>
      <c r="O787" s="227"/>
      <c r="P787" s="227"/>
      <c r="Q787" s="227">
        <f t="shared" si="161"/>
        <v>88312</v>
      </c>
      <c r="R787" s="227">
        <f t="shared" si="159"/>
        <v>0</v>
      </c>
      <c r="S787" s="227">
        <f t="shared" si="159"/>
        <v>0</v>
      </c>
      <c r="T787" s="227">
        <f t="shared" si="159"/>
        <v>0</v>
      </c>
      <c r="U787" s="227">
        <f t="shared" si="158"/>
        <v>0</v>
      </c>
      <c r="V787" s="227">
        <f t="shared" si="164"/>
        <v>0</v>
      </c>
      <c r="W787" s="227" t="s">
        <v>1</v>
      </c>
      <c r="X787" s="227">
        <v>1</v>
      </c>
      <c r="Y787" s="102">
        <v>1</v>
      </c>
      <c r="Z787" s="227">
        <v>88312</v>
      </c>
      <c r="AA787" s="227"/>
      <c r="AB787" s="227"/>
      <c r="AC787" s="227">
        <f t="shared" si="162"/>
        <v>88312</v>
      </c>
      <c r="AD787" s="227" t="s">
        <v>1</v>
      </c>
      <c r="AE787" s="227">
        <v>1</v>
      </c>
      <c r="AF787" s="102">
        <v>1</v>
      </c>
      <c r="AG787" s="227">
        <v>88312</v>
      </c>
      <c r="AH787" s="227"/>
      <c r="AI787" s="227"/>
      <c r="AJ787" s="227">
        <f t="shared" si="163"/>
        <v>88312</v>
      </c>
    </row>
    <row r="788" spans="1:36" x14ac:dyDescent="0.25">
      <c r="A788" s="208">
        <v>91</v>
      </c>
      <c r="B788" s="1532" t="s">
        <v>1429</v>
      </c>
      <c r="C788" s="1534" t="s">
        <v>4943</v>
      </c>
      <c r="D788" s="227" t="s">
        <v>1</v>
      </c>
      <c r="E788" s="227" t="s">
        <v>1</v>
      </c>
      <c r="F788" s="227">
        <v>1.4</v>
      </c>
      <c r="G788" s="102">
        <v>1</v>
      </c>
      <c r="H788" s="227">
        <v>92596</v>
      </c>
      <c r="I788" s="227"/>
      <c r="J788" s="227"/>
      <c r="K788" s="227">
        <f t="shared" si="160"/>
        <v>92596</v>
      </c>
      <c r="L788" s="227">
        <v>1.4</v>
      </c>
      <c r="M788" s="102">
        <v>1</v>
      </c>
      <c r="N788" s="227">
        <v>92596</v>
      </c>
      <c r="O788" s="227"/>
      <c r="P788" s="227"/>
      <c r="Q788" s="227">
        <f t="shared" si="161"/>
        <v>92596</v>
      </c>
      <c r="R788" s="227">
        <f t="shared" si="159"/>
        <v>0</v>
      </c>
      <c r="S788" s="227">
        <f t="shared" si="159"/>
        <v>0</v>
      </c>
      <c r="T788" s="227">
        <f t="shared" si="159"/>
        <v>0</v>
      </c>
      <c r="U788" s="227">
        <f t="shared" si="158"/>
        <v>0</v>
      </c>
      <c r="V788" s="227">
        <f t="shared" si="164"/>
        <v>0</v>
      </c>
      <c r="W788" s="227" t="s">
        <v>1</v>
      </c>
      <c r="X788" s="227">
        <v>1.4</v>
      </c>
      <c r="Y788" s="102">
        <v>1</v>
      </c>
      <c r="Z788" s="227">
        <v>92596</v>
      </c>
      <c r="AA788" s="227"/>
      <c r="AB788" s="227"/>
      <c r="AC788" s="227">
        <f t="shared" si="162"/>
        <v>92596</v>
      </c>
      <c r="AD788" s="227" t="s">
        <v>1</v>
      </c>
      <c r="AE788" s="227">
        <v>1.4</v>
      </c>
      <c r="AF788" s="102">
        <v>1</v>
      </c>
      <c r="AG788" s="227">
        <v>92596</v>
      </c>
      <c r="AH788" s="227"/>
      <c r="AI788" s="227"/>
      <c r="AJ788" s="227">
        <f t="shared" si="163"/>
        <v>92596</v>
      </c>
    </row>
    <row r="789" spans="1:36" x14ac:dyDescent="0.25">
      <c r="A789" s="208">
        <v>92</v>
      </c>
      <c r="B789" s="1532" t="s">
        <v>5427</v>
      </c>
      <c r="C789" s="1534" t="s">
        <v>4947</v>
      </c>
      <c r="D789" s="227" t="s">
        <v>1</v>
      </c>
      <c r="E789" s="227" t="s">
        <v>1</v>
      </c>
      <c r="F789" s="227">
        <v>1</v>
      </c>
      <c r="G789" s="102">
        <v>1</v>
      </c>
      <c r="H789" s="227">
        <v>88312</v>
      </c>
      <c r="I789" s="227"/>
      <c r="J789" s="227"/>
      <c r="K789" s="227">
        <f t="shared" si="160"/>
        <v>88312</v>
      </c>
      <c r="L789" s="227">
        <v>1</v>
      </c>
      <c r="M789" s="102">
        <v>1</v>
      </c>
      <c r="N789" s="227">
        <v>88312</v>
      </c>
      <c r="O789" s="227"/>
      <c r="P789" s="227"/>
      <c r="Q789" s="227">
        <f t="shared" si="161"/>
        <v>88312</v>
      </c>
      <c r="R789" s="227">
        <f t="shared" si="159"/>
        <v>0</v>
      </c>
      <c r="S789" s="227">
        <f t="shared" si="159"/>
        <v>0</v>
      </c>
      <c r="T789" s="227">
        <f t="shared" si="159"/>
        <v>0</v>
      </c>
      <c r="U789" s="227">
        <f t="shared" si="158"/>
        <v>0</v>
      </c>
      <c r="V789" s="227">
        <f t="shared" si="164"/>
        <v>0</v>
      </c>
      <c r="W789" s="227" t="s">
        <v>1</v>
      </c>
      <c r="X789" s="227">
        <v>1</v>
      </c>
      <c r="Y789" s="102">
        <v>1</v>
      </c>
      <c r="Z789" s="227">
        <v>88312</v>
      </c>
      <c r="AA789" s="227"/>
      <c r="AB789" s="227"/>
      <c r="AC789" s="227">
        <f t="shared" si="162"/>
        <v>88312</v>
      </c>
      <c r="AD789" s="227" t="s">
        <v>1</v>
      </c>
      <c r="AE789" s="227">
        <v>1</v>
      </c>
      <c r="AF789" s="102">
        <v>1</v>
      </c>
      <c r="AG789" s="227">
        <v>88312</v>
      </c>
      <c r="AH789" s="227"/>
      <c r="AI789" s="227"/>
      <c r="AJ789" s="227">
        <f t="shared" si="163"/>
        <v>88312</v>
      </c>
    </row>
    <row r="790" spans="1:36" x14ac:dyDescent="0.25">
      <c r="A790" s="208">
        <v>93</v>
      </c>
      <c r="B790" s="1532" t="s">
        <v>5366</v>
      </c>
      <c r="C790" s="1534" t="s">
        <v>4947</v>
      </c>
      <c r="D790" s="227" t="s">
        <v>1</v>
      </c>
      <c r="E790" s="227" t="s">
        <v>1</v>
      </c>
      <c r="F790" s="227">
        <v>1</v>
      </c>
      <c r="G790" s="102">
        <v>1</v>
      </c>
      <c r="H790" s="227">
        <v>88312</v>
      </c>
      <c r="I790" s="227"/>
      <c r="J790" s="227"/>
      <c r="K790" s="227">
        <f t="shared" si="160"/>
        <v>88312</v>
      </c>
      <c r="L790" s="227">
        <v>1</v>
      </c>
      <c r="M790" s="102">
        <v>1</v>
      </c>
      <c r="N790" s="227">
        <v>88312</v>
      </c>
      <c r="O790" s="227"/>
      <c r="P790" s="227"/>
      <c r="Q790" s="227">
        <f t="shared" si="161"/>
        <v>88312</v>
      </c>
      <c r="R790" s="227">
        <f t="shared" si="159"/>
        <v>0</v>
      </c>
      <c r="S790" s="227">
        <f t="shared" si="159"/>
        <v>0</v>
      </c>
      <c r="T790" s="227">
        <f t="shared" si="159"/>
        <v>0</v>
      </c>
      <c r="U790" s="227">
        <f t="shared" si="158"/>
        <v>0</v>
      </c>
      <c r="V790" s="227">
        <f t="shared" si="164"/>
        <v>0</v>
      </c>
      <c r="W790" s="227" t="s">
        <v>1</v>
      </c>
      <c r="X790" s="227">
        <v>1</v>
      </c>
      <c r="Y790" s="102">
        <v>1</v>
      </c>
      <c r="Z790" s="227">
        <v>88312</v>
      </c>
      <c r="AA790" s="227"/>
      <c r="AB790" s="227"/>
      <c r="AC790" s="227">
        <f t="shared" si="162"/>
        <v>88312</v>
      </c>
      <c r="AD790" s="227" t="s">
        <v>1</v>
      </c>
      <c r="AE790" s="227">
        <v>1</v>
      </c>
      <c r="AF790" s="102">
        <v>1</v>
      </c>
      <c r="AG790" s="227">
        <v>88312</v>
      </c>
      <c r="AH790" s="227"/>
      <c r="AI790" s="227"/>
      <c r="AJ790" s="227">
        <f t="shared" si="163"/>
        <v>88312</v>
      </c>
    </row>
    <row r="791" spans="1:36" x14ac:dyDescent="0.25">
      <c r="A791" s="208">
        <v>94</v>
      </c>
      <c r="B791" s="1532" t="s">
        <v>5428</v>
      </c>
      <c r="C791" s="1534" t="s">
        <v>4947</v>
      </c>
      <c r="D791" s="227" t="s">
        <v>1</v>
      </c>
      <c r="E791" s="227" t="s">
        <v>1</v>
      </c>
      <c r="F791" s="227">
        <v>1</v>
      </c>
      <c r="G791" s="102">
        <v>1</v>
      </c>
      <c r="H791" s="227">
        <v>88312</v>
      </c>
      <c r="I791" s="227"/>
      <c r="J791" s="227"/>
      <c r="K791" s="227">
        <f t="shared" si="160"/>
        <v>88312</v>
      </c>
      <c r="L791" s="227">
        <v>1</v>
      </c>
      <c r="M791" s="102">
        <v>1</v>
      </c>
      <c r="N791" s="227">
        <v>88312</v>
      </c>
      <c r="O791" s="227"/>
      <c r="P791" s="227"/>
      <c r="Q791" s="227">
        <f t="shared" si="161"/>
        <v>88312</v>
      </c>
      <c r="R791" s="227">
        <f t="shared" si="159"/>
        <v>0</v>
      </c>
      <c r="S791" s="227">
        <f t="shared" si="159"/>
        <v>0</v>
      </c>
      <c r="T791" s="227">
        <f t="shared" si="159"/>
        <v>0</v>
      </c>
      <c r="U791" s="227">
        <f t="shared" si="158"/>
        <v>0</v>
      </c>
      <c r="V791" s="227">
        <f t="shared" si="164"/>
        <v>0</v>
      </c>
      <c r="W791" s="227" t="s">
        <v>1</v>
      </c>
      <c r="X791" s="227">
        <v>1</v>
      </c>
      <c r="Y791" s="102">
        <v>1</v>
      </c>
      <c r="Z791" s="227">
        <v>88312</v>
      </c>
      <c r="AA791" s="227"/>
      <c r="AB791" s="227"/>
      <c r="AC791" s="227">
        <f t="shared" si="162"/>
        <v>88312</v>
      </c>
      <c r="AD791" s="227" t="s">
        <v>1</v>
      </c>
      <c r="AE791" s="227">
        <v>1</v>
      </c>
      <c r="AF791" s="102">
        <v>1</v>
      </c>
      <c r="AG791" s="227">
        <v>88312</v>
      </c>
      <c r="AH791" s="227"/>
      <c r="AI791" s="227"/>
      <c r="AJ791" s="227">
        <f t="shared" si="163"/>
        <v>88312</v>
      </c>
    </row>
    <row r="792" spans="1:36" x14ac:dyDescent="0.25">
      <c r="A792" s="208">
        <v>95</v>
      </c>
      <c r="B792" s="1532" t="s">
        <v>5429</v>
      </c>
      <c r="C792" s="1534" t="s">
        <v>4947</v>
      </c>
      <c r="D792" s="227" t="s">
        <v>1</v>
      </c>
      <c r="E792" s="227" t="s">
        <v>1</v>
      </c>
      <c r="F792" s="227">
        <v>1</v>
      </c>
      <c r="G792" s="102">
        <v>1</v>
      </c>
      <c r="H792" s="227">
        <v>88312</v>
      </c>
      <c r="I792" s="227"/>
      <c r="J792" s="227"/>
      <c r="K792" s="227">
        <f t="shared" si="160"/>
        <v>88312</v>
      </c>
      <c r="L792" s="227">
        <v>1</v>
      </c>
      <c r="M792" s="102">
        <v>1</v>
      </c>
      <c r="N792" s="227">
        <v>88312</v>
      </c>
      <c r="O792" s="227"/>
      <c r="P792" s="227"/>
      <c r="Q792" s="227">
        <f t="shared" si="161"/>
        <v>88312</v>
      </c>
      <c r="R792" s="227">
        <f t="shared" si="159"/>
        <v>0</v>
      </c>
      <c r="S792" s="227">
        <f t="shared" si="159"/>
        <v>0</v>
      </c>
      <c r="T792" s="227">
        <f t="shared" si="159"/>
        <v>0</v>
      </c>
      <c r="U792" s="227">
        <f t="shared" si="158"/>
        <v>0</v>
      </c>
      <c r="V792" s="227">
        <f t="shared" si="164"/>
        <v>0</v>
      </c>
      <c r="W792" s="227" t="s">
        <v>1</v>
      </c>
      <c r="X792" s="227">
        <v>1</v>
      </c>
      <c r="Y792" s="102">
        <v>1</v>
      </c>
      <c r="Z792" s="227">
        <v>88312</v>
      </c>
      <c r="AA792" s="227"/>
      <c r="AB792" s="227"/>
      <c r="AC792" s="227">
        <f t="shared" si="162"/>
        <v>88312</v>
      </c>
      <c r="AD792" s="227" t="s">
        <v>1</v>
      </c>
      <c r="AE792" s="227">
        <v>1</v>
      </c>
      <c r="AF792" s="102">
        <v>1</v>
      </c>
      <c r="AG792" s="227">
        <v>88312</v>
      </c>
      <c r="AH792" s="227"/>
      <c r="AI792" s="227"/>
      <c r="AJ792" s="227">
        <f t="shared" si="163"/>
        <v>88312</v>
      </c>
    </row>
    <row r="793" spans="1:36" x14ac:dyDescent="0.25">
      <c r="A793" s="208">
        <v>96</v>
      </c>
      <c r="B793" s="1532" t="s">
        <v>5430</v>
      </c>
      <c r="C793" s="1534" t="s">
        <v>4947</v>
      </c>
      <c r="D793" s="227" t="s">
        <v>1</v>
      </c>
      <c r="E793" s="227" t="s">
        <v>1</v>
      </c>
      <c r="F793" s="227">
        <v>1</v>
      </c>
      <c r="G793" s="102">
        <v>1</v>
      </c>
      <c r="H793" s="227">
        <v>88312</v>
      </c>
      <c r="I793" s="227"/>
      <c r="J793" s="227"/>
      <c r="K793" s="227">
        <f t="shared" si="160"/>
        <v>88312</v>
      </c>
      <c r="L793" s="227">
        <v>1</v>
      </c>
      <c r="M793" s="102">
        <v>1</v>
      </c>
      <c r="N793" s="227">
        <v>88312</v>
      </c>
      <c r="O793" s="227"/>
      <c r="P793" s="227"/>
      <c r="Q793" s="227">
        <f t="shared" si="161"/>
        <v>88312</v>
      </c>
      <c r="R793" s="227">
        <f t="shared" si="159"/>
        <v>0</v>
      </c>
      <c r="S793" s="227">
        <f t="shared" si="159"/>
        <v>0</v>
      </c>
      <c r="T793" s="227">
        <f t="shared" si="159"/>
        <v>0</v>
      </c>
      <c r="U793" s="227">
        <f t="shared" si="158"/>
        <v>0</v>
      </c>
      <c r="V793" s="227">
        <f t="shared" si="164"/>
        <v>0</v>
      </c>
      <c r="W793" s="227" t="s">
        <v>1</v>
      </c>
      <c r="X793" s="227">
        <v>1</v>
      </c>
      <c r="Y793" s="102">
        <v>1</v>
      </c>
      <c r="Z793" s="227">
        <v>88312</v>
      </c>
      <c r="AA793" s="227"/>
      <c r="AB793" s="227"/>
      <c r="AC793" s="227">
        <f t="shared" si="162"/>
        <v>88312</v>
      </c>
      <c r="AD793" s="227" t="s">
        <v>1</v>
      </c>
      <c r="AE793" s="227">
        <v>1</v>
      </c>
      <c r="AF793" s="102">
        <v>1</v>
      </c>
      <c r="AG793" s="227">
        <v>88312</v>
      </c>
      <c r="AH793" s="227"/>
      <c r="AI793" s="227"/>
      <c r="AJ793" s="227">
        <f t="shared" si="163"/>
        <v>88312</v>
      </c>
    </row>
    <row r="794" spans="1:36" x14ac:dyDescent="0.25">
      <c r="A794" s="208">
        <v>97</v>
      </c>
      <c r="B794" s="1532" t="s">
        <v>1429</v>
      </c>
      <c r="C794" s="1534" t="s">
        <v>4947</v>
      </c>
      <c r="D794" s="227" t="s">
        <v>1</v>
      </c>
      <c r="E794" s="227" t="s">
        <v>1</v>
      </c>
      <c r="F794" s="227">
        <v>1</v>
      </c>
      <c r="G794" s="102">
        <v>1</v>
      </c>
      <c r="H794" s="227">
        <v>88312</v>
      </c>
      <c r="I794" s="227"/>
      <c r="J794" s="227"/>
      <c r="K794" s="227">
        <f t="shared" si="160"/>
        <v>88312</v>
      </c>
      <c r="L794" s="227">
        <v>1</v>
      </c>
      <c r="M794" s="102">
        <v>1</v>
      </c>
      <c r="N794" s="227">
        <v>88312</v>
      </c>
      <c r="O794" s="227"/>
      <c r="P794" s="227"/>
      <c r="Q794" s="227">
        <f t="shared" si="161"/>
        <v>88312</v>
      </c>
      <c r="R794" s="227">
        <f t="shared" si="159"/>
        <v>0</v>
      </c>
      <c r="S794" s="227">
        <f t="shared" si="159"/>
        <v>0</v>
      </c>
      <c r="T794" s="227">
        <f t="shared" si="159"/>
        <v>0</v>
      </c>
      <c r="U794" s="227">
        <f t="shared" si="158"/>
        <v>0</v>
      </c>
      <c r="V794" s="227">
        <f t="shared" si="164"/>
        <v>0</v>
      </c>
      <c r="W794" s="227" t="s">
        <v>1</v>
      </c>
      <c r="X794" s="227">
        <v>1</v>
      </c>
      <c r="Y794" s="102">
        <v>1</v>
      </c>
      <c r="Z794" s="227">
        <v>88312</v>
      </c>
      <c r="AA794" s="227"/>
      <c r="AB794" s="227"/>
      <c r="AC794" s="227">
        <f t="shared" si="162"/>
        <v>88312</v>
      </c>
      <c r="AD794" s="227" t="s">
        <v>1</v>
      </c>
      <c r="AE794" s="227">
        <v>1</v>
      </c>
      <c r="AF794" s="102">
        <v>1</v>
      </c>
      <c r="AG794" s="227">
        <v>88312</v>
      </c>
      <c r="AH794" s="227"/>
      <c r="AI794" s="227"/>
      <c r="AJ794" s="227">
        <f t="shared" si="163"/>
        <v>88312</v>
      </c>
    </row>
    <row r="795" spans="1:36" x14ac:dyDescent="0.25">
      <c r="A795" s="208">
        <v>98</v>
      </c>
      <c r="B795" s="1532" t="s">
        <v>1429</v>
      </c>
      <c r="C795" s="1534" t="s">
        <v>4947</v>
      </c>
      <c r="D795" s="227" t="s">
        <v>1</v>
      </c>
      <c r="E795" s="227" t="s">
        <v>1</v>
      </c>
      <c r="F795" s="227">
        <v>1</v>
      </c>
      <c r="G795" s="102">
        <v>1</v>
      </c>
      <c r="H795" s="227">
        <v>88312</v>
      </c>
      <c r="I795" s="227"/>
      <c r="J795" s="227"/>
      <c r="K795" s="227">
        <f t="shared" si="160"/>
        <v>88312</v>
      </c>
      <c r="L795" s="227">
        <v>1</v>
      </c>
      <c r="M795" s="102">
        <v>1</v>
      </c>
      <c r="N795" s="227">
        <v>88312</v>
      </c>
      <c r="O795" s="227"/>
      <c r="P795" s="227"/>
      <c r="Q795" s="227">
        <f t="shared" si="161"/>
        <v>88312</v>
      </c>
      <c r="R795" s="227">
        <f t="shared" si="159"/>
        <v>0</v>
      </c>
      <c r="S795" s="227">
        <f t="shared" si="159"/>
        <v>0</v>
      </c>
      <c r="T795" s="227">
        <f t="shared" si="159"/>
        <v>0</v>
      </c>
      <c r="U795" s="227">
        <f t="shared" si="158"/>
        <v>0</v>
      </c>
      <c r="V795" s="227">
        <f t="shared" si="164"/>
        <v>0</v>
      </c>
      <c r="W795" s="227" t="s">
        <v>1</v>
      </c>
      <c r="X795" s="227">
        <v>1</v>
      </c>
      <c r="Y795" s="102">
        <v>1</v>
      </c>
      <c r="Z795" s="227">
        <v>88312</v>
      </c>
      <c r="AA795" s="227"/>
      <c r="AB795" s="227"/>
      <c r="AC795" s="227">
        <f t="shared" si="162"/>
        <v>88312</v>
      </c>
      <c r="AD795" s="227" t="s">
        <v>1</v>
      </c>
      <c r="AE795" s="227">
        <v>1</v>
      </c>
      <c r="AF795" s="102">
        <v>1</v>
      </c>
      <c r="AG795" s="227">
        <v>88312</v>
      </c>
      <c r="AH795" s="227"/>
      <c r="AI795" s="227"/>
      <c r="AJ795" s="227">
        <f t="shared" si="163"/>
        <v>88312</v>
      </c>
    </row>
    <row r="796" spans="1:36" x14ac:dyDescent="0.25">
      <c r="A796" s="208">
        <v>99</v>
      </c>
      <c r="B796" s="1532" t="s">
        <v>5431</v>
      </c>
      <c r="C796" s="1534" t="s">
        <v>4945</v>
      </c>
      <c r="D796" s="227" t="s">
        <v>1</v>
      </c>
      <c r="E796" s="227" t="s">
        <v>1</v>
      </c>
      <c r="F796" s="227">
        <v>1.2</v>
      </c>
      <c r="G796" s="102">
        <v>1</v>
      </c>
      <c r="H796" s="227">
        <v>88312</v>
      </c>
      <c r="I796" s="227"/>
      <c r="J796" s="227"/>
      <c r="K796" s="227">
        <f t="shared" si="160"/>
        <v>88312</v>
      </c>
      <c r="L796" s="227">
        <v>1.2</v>
      </c>
      <c r="M796" s="102">
        <v>1</v>
      </c>
      <c r="N796" s="227">
        <v>88312</v>
      </c>
      <c r="O796" s="227"/>
      <c r="P796" s="227"/>
      <c r="Q796" s="227">
        <f t="shared" si="161"/>
        <v>88312</v>
      </c>
      <c r="R796" s="227">
        <f t="shared" si="159"/>
        <v>0</v>
      </c>
      <c r="S796" s="227">
        <f t="shared" si="159"/>
        <v>0</v>
      </c>
      <c r="T796" s="227">
        <f t="shared" si="159"/>
        <v>0</v>
      </c>
      <c r="U796" s="227">
        <f t="shared" si="158"/>
        <v>0</v>
      </c>
      <c r="V796" s="227">
        <f t="shared" si="164"/>
        <v>0</v>
      </c>
      <c r="W796" s="227" t="s">
        <v>1</v>
      </c>
      <c r="X796" s="227">
        <v>1.2</v>
      </c>
      <c r="Y796" s="102">
        <v>1</v>
      </c>
      <c r="Z796" s="227">
        <v>88312</v>
      </c>
      <c r="AA796" s="227"/>
      <c r="AB796" s="227"/>
      <c r="AC796" s="227">
        <f t="shared" si="162"/>
        <v>88312</v>
      </c>
      <c r="AD796" s="227" t="s">
        <v>1</v>
      </c>
      <c r="AE796" s="227">
        <v>1.2</v>
      </c>
      <c r="AF796" s="102">
        <v>1</v>
      </c>
      <c r="AG796" s="227">
        <v>88312</v>
      </c>
      <c r="AH796" s="227"/>
      <c r="AI796" s="227"/>
      <c r="AJ796" s="227">
        <f t="shared" si="163"/>
        <v>88312</v>
      </c>
    </row>
    <row r="797" spans="1:36" ht="27" x14ac:dyDescent="0.25">
      <c r="A797" s="208"/>
      <c r="B797" s="1527" t="s">
        <v>5432</v>
      </c>
      <c r="C797" s="1528"/>
      <c r="D797" s="227" t="s">
        <v>1</v>
      </c>
      <c r="E797" s="227" t="s">
        <v>1</v>
      </c>
      <c r="F797" s="227"/>
      <c r="G797" s="102"/>
      <c r="H797" s="227">
        <v>61000</v>
      </c>
      <c r="I797" s="227"/>
      <c r="J797" s="227"/>
      <c r="K797" s="227">
        <f t="shared" si="143"/>
        <v>61000</v>
      </c>
      <c r="L797" s="227"/>
      <c r="M797" s="102"/>
      <c r="N797" s="227">
        <v>61000</v>
      </c>
      <c r="O797" s="227"/>
      <c r="P797" s="227"/>
      <c r="Q797" s="227">
        <f t="shared" si="144"/>
        <v>61000</v>
      </c>
      <c r="R797" s="227">
        <f t="shared" si="159"/>
        <v>0</v>
      </c>
      <c r="S797" s="227">
        <f t="shared" si="159"/>
        <v>0</v>
      </c>
      <c r="T797" s="227">
        <f t="shared" si="159"/>
        <v>0</v>
      </c>
      <c r="U797" s="227">
        <f t="shared" si="158"/>
        <v>0</v>
      </c>
      <c r="V797" s="227">
        <f t="shared" si="147"/>
        <v>0</v>
      </c>
      <c r="W797" s="227" t="s">
        <v>1</v>
      </c>
      <c r="X797" s="227"/>
      <c r="Y797" s="102"/>
      <c r="Z797" s="227">
        <v>61000</v>
      </c>
      <c r="AA797" s="227"/>
      <c r="AB797" s="227"/>
      <c r="AC797" s="227">
        <f t="shared" si="145"/>
        <v>61000</v>
      </c>
      <c r="AD797" s="227" t="s">
        <v>1</v>
      </c>
      <c r="AE797" s="227"/>
      <c r="AF797" s="102"/>
      <c r="AG797" s="227">
        <v>61000</v>
      </c>
      <c r="AH797" s="227"/>
      <c r="AI797" s="227"/>
      <c r="AJ797" s="227">
        <f t="shared" si="146"/>
        <v>61000</v>
      </c>
    </row>
    <row r="798" spans="1:36" x14ac:dyDescent="0.25">
      <c r="A798" s="208"/>
      <c r="B798" s="102"/>
      <c r="C798" s="227"/>
      <c r="D798" s="227"/>
      <c r="E798" s="227"/>
      <c r="F798" s="227"/>
      <c r="G798" s="102"/>
      <c r="H798" s="208"/>
      <c r="I798" s="208"/>
      <c r="J798" s="208"/>
      <c r="K798" s="227"/>
      <c r="L798" s="227"/>
      <c r="M798" s="102"/>
      <c r="N798" s="208"/>
      <c r="O798" s="208"/>
      <c r="P798" s="208"/>
      <c r="Q798" s="227"/>
      <c r="R798" s="227"/>
      <c r="S798" s="227"/>
      <c r="T798" s="227"/>
      <c r="U798" s="227"/>
      <c r="V798" s="227"/>
      <c r="W798" s="227"/>
      <c r="X798" s="227"/>
      <c r="Y798" s="102"/>
      <c r="Z798" s="208"/>
      <c r="AA798" s="208"/>
      <c r="AB798" s="208"/>
      <c r="AC798" s="227"/>
      <c r="AD798" s="227"/>
      <c r="AE798" s="227"/>
      <c r="AF798" s="102"/>
      <c r="AG798" s="208"/>
      <c r="AH798" s="208"/>
      <c r="AI798" s="208"/>
      <c r="AJ798" s="227"/>
    </row>
    <row r="799" spans="1:36" s="230" customFormat="1" ht="27" x14ac:dyDescent="0.25">
      <c r="A799" s="225"/>
      <c r="B799" s="233" t="s">
        <v>240</v>
      </c>
      <c r="C799" s="229" t="s">
        <v>1</v>
      </c>
      <c r="D799" s="229" t="s">
        <v>1</v>
      </c>
      <c r="E799" s="229" t="s">
        <v>1</v>
      </c>
      <c r="F799" s="229" t="s">
        <v>1</v>
      </c>
      <c r="G799" s="229">
        <f t="shared" ref="G799:AJ799" si="165">SUM(G698:G797)</f>
        <v>99</v>
      </c>
      <c r="H799" s="229">
        <f t="shared" si="165"/>
        <v>9035153</v>
      </c>
      <c r="I799" s="229">
        <f t="shared" si="165"/>
        <v>0</v>
      </c>
      <c r="J799" s="229">
        <f t="shared" si="165"/>
        <v>0</v>
      </c>
      <c r="K799" s="229">
        <f t="shared" si="165"/>
        <v>9018270</v>
      </c>
      <c r="L799" s="229"/>
      <c r="M799" s="229">
        <f t="shared" si="165"/>
        <v>99</v>
      </c>
      <c r="N799" s="229">
        <f t="shared" si="165"/>
        <v>9035153</v>
      </c>
      <c r="O799" s="229">
        <f t="shared" si="165"/>
        <v>0</v>
      </c>
      <c r="P799" s="229">
        <f t="shared" si="165"/>
        <v>0</v>
      </c>
      <c r="Q799" s="229">
        <f t="shared" si="165"/>
        <v>9018270</v>
      </c>
      <c r="R799" s="229">
        <f t="shared" si="165"/>
        <v>0</v>
      </c>
      <c r="S799" s="229">
        <f t="shared" si="165"/>
        <v>0</v>
      </c>
      <c r="T799" s="229">
        <f t="shared" si="165"/>
        <v>0</v>
      </c>
      <c r="U799" s="229">
        <f t="shared" si="165"/>
        <v>0</v>
      </c>
      <c r="V799" s="229">
        <f t="shared" si="165"/>
        <v>0</v>
      </c>
      <c r="W799" s="229">
        <f t="shared" si="165"/>
        <v>0</v>
      </c>
      <c r="X799" s="229"/>
      <c r="Y799" s="229">
        <f t="shared" si="165"/>
        <v>99</v>
      </c>
      <c r="Z799" s="229">
        <f t="shared" si="165"/>
        <v>9035153</v>
      </c>
      <c r="AA799" s="229">
        <f t="shared" si="165"/>
        <v>0</v>
      </c>
      <c r="AB799" s="229">
        <f t="shared" si="165"/>
        <v>0</v>
      </c>
      <c r="AC799" s="229">
        <f t="shared" si="165"/>
        <v>9018270</v>
      </c>
      <c r="AD799" s="229">
        <f t="shared" si="165"/>
        <v>0</v>
      </c>
      <c r="AE799" s="229"/>
      <c r="AF799" s="229">
        <f t="shared" si="165"/>
        <v>99</v>
      </c>
      <c r="AG799" s="229">
        <f t="shared" si="165"/>
        <v>9035153</v>
      </c>
      <c r="AH799" s="229">
        <f t="shared" si="165"/>
        <v>0</v>
      </c>
      <c r="AI799" s="229">
        <f t="shared" si="165"/>
        <v>0</v>
      </c>
      <c r="AJ799" s="229">
        <f t="shared" si="165"/>
        <v>9018270</v>
      </c>
    </row>
    <row r="802" spans="1:36" ht="16.5" x14ac:dyDescent="0.3">
      <c r="A802" s="30"/>
      <c r="B802" s="217" t="s">
        <v>5433</v>
      </c>
      <c r="C802" s="31"/>
      <c r="D802" s="31"/>
      <c r="E802" s="31"/>
      <c r="F802" s="31"/>
      <c r="G802" s="31"/>
      <c r="H802" s="31"/>
      <c r="I802" s="3"/>
      <c r="J802" s="134"/>
      <c r="K802" s="134"/>
      <c r="L802" s="134"/>
      <c r="M802" s="31"/>
      <c r="N802" s="134"/>
      <c r="O802" s="30"/>
      <c r="P802" s="133"/>
      <c r="Q802" s="31"/>
      <c r="R802" s="134"/>
      <c r="S802" s="31"/>
      <c r="T802" s="134"/>
      <c r="U802" s="31"/>
      <c r="V802" s="134"/>
      <c r="W802" s="180"/>
      <c r="X802" s="180"/>
      <c r="Y802" s="180"/>
      <c r="Z802" s="180"/>
      <c r="AA802" s="3"/>
      <c r="AB802" s="22"/>
      <c r="AC802" s="22"/>
      <c r="AD802" s="180"/>
      <c r="AE802" s="180"/>
      <c r="AF802" s="180"/>
      <c r="AG802" s="180"/>
      <c r="AH802" s="3"/>
      <c r="AI802" s="134"/>
      <c r="AJ802" s="134"/>
    </row>
    <row r="803" spans="1:36" ht="14.25" thickBot="1" x14ac:dyDescent="0.3">
      <c r="A803" s="30"/>
      <c r="B803" s="1507"/>
      <c r="C803" s="177"/>
      <c r="D803" s="177"/>
      <c r="E803" s="177"/>
      <c r="F803" s="177"/>
      <c r="G803" s="1507"/>
      <c r="H803" s="177"/>
      <c r="I803" s="178"/>
      <c r="J803" s="9"/>
      <c r="K803" s="178"/>
      <c r="L803" s="178"/>
      <c r="M803" s="218"/>
      <c r="N803" s="219"/>
      <c r="P803" s="1523"/>
      <c r="Q803" s="148"/>
      <c r="R803" s="148"/>
      <c r="S803" s="148"/>
      <c r="T803" s="148"/>
      <c r="U803" s="148"/>
      <c r="V803" s="148"/>
      <c r="W803" s="9"/>
      <c r="X803" s="9"/>
      <c r="Y803" s="1509"/>
      <c r="Z803" s="9"/>
      <c r="AA803" s="178"/>
      <c r="AB803" s="9"/>
      <c r="AC803" s="178"/>
      <c r="AD803" s="9"/>
      <c r="AE803" s="9"/>
      <c r="AF803" s="1509"/>
      <c r="AG803" s="9"/>
      <c r="AH803" s="178"/>
      <c r="AI803" s="9"/>
      <c r="AJ803" s="178"/>
    </row>
    <row r="804" spans="1:36" s="181" customFormat="1" ht="25.5" customHeight="1" x14ac:dyDescent="0.25">
      <c r="A804" s="30"/>
      <c r="B804" s="1890" t="s">
        <v>5434</v>
      </c>
      <c r="C804" s="1890"/>
      <c r="D804" s="1890"/>
      <c r="E804" s="1890"/>
      <c r="F804" s="1890"/>
      <c r="G804" s="1890"/>
      <c r="H804" s="1890"/>
      <c r="I804" s="31"/>
      <c r="J804" s="31"/>
      <c r="K804" s="180"/>
      <c r="L804" s="180"/>
      <c r="M804" s="34"/>
      <c r="N804" s="180"/>
      <c r="O804" s="31"/>
      <c r="P804" s="41" t="s">
        <v>228</v>
      </c>
      <c r="Q804" s="34"/>
      <c r="R804" s="180"/>
      <c r="S804" s="34"/>
      <c r="T804" s="180"/>
      <c r="U804" s="34"/>
      <c r="V804" s="180"/>
      <c r="W804" s="134"/>
      <c r="X804" s="31"/>
      <c r="Y804" s="179"/>
      <c r="Z804" s="31"/>
      <c r="AA804" s="31"/>
      <c r="AB804" s="31"/>
      <c r="AC804" s="180"/>
      <c r="AD804" s="134"/>
      <c r="AE804" s="31"/>
      <c r="AF804" s="179"/>
      <c r="AG804" s="31"/>
      <c r="AH804" s="31"/>
      <c r="AI804" s="31"/>
      <c r="AJ804" s="180"/>
    </row>
    <row r="805" spans="1:36" s="333" customFormat="1" ht="14.25" x14ac:dyDescent="0.25">
      <c r="A805" s="257"/>
      <c r="B805" s="330"/>
      <c r="C805" s="331"/>
      <c r="D805" s="332"/>
      <c r="E805" s="332"/>
      <c r="F805" s="332"/>
      <c r="G805" s="1510" t="s">
        <v>424</v>
      </c>
      <c r="H805" s="332"/>
      <c r="I805" s="332"/>
      <c r="J805" s="332"/>
      <c r="K805" s="332"/>
      <c r="L805" s="331"/>
      <c r="M805" s="1872" t="s">
        <v>392</v>
      </c>
      <c r="N805" s="1872"/>
      <c r="O805" s="1872"/>
      <c r="P805" s="1872"/>
      <c r="Q805" s="1888"/>
      <c r="R805" s="1889" t="s">
        <v>229</v>
      </c>
      <c r="S805" s="1872"/>
      <c r="T805" s="1872"/>
      <c r="U805" s="1872"/>
      <c r="V805" s="1888"/>
      <c r="W805" s="331"/>
      <c r="X805" s="332"/>
      <c r="Y805" s="1510" t="s">
        <v>465</v>
      </c>
      <c r="Z805" s="332"/>
      <c r="AA805" s="332"/>
      <c r="AB805" s="332"/>
      <c r="AC805" s="449"/>
      <c r="AD805" s="331"/>
      <c r="AE805" s="332"/>
      <c r="AF805" s="1510" t="s">
        <v>1686</v>
      </c>
      <c r="AG805" s="332"/>
      <c r="AH805" s="332"/>
      <c r="AI805" s="332"/>
      <c r="AJ805" s="449"/>
    </row>
    <row r="806" spans="1:36" s="181" customFormat="1" ht="93.75" x14ac:dyDescent="0.25">
      <c r="A806" s="224" t="s">
        <v>114</v>
      </c>
      <c r="B806" s="1511" t="s">
        <v>231</v>
      </c>
      <c r="C806" s="1511" t="s">
        <v>232</v>
      </c>
      <c r="D806" s="1511" t="s">
        <v>233</v>
      </c>
      <c r="E806" s="1511" t="s">
        <v>234</v>
      </c>
      <c r="F806" s="528" t="s">
        <v>426</v>
      </c>
      <c r="G806" s="1511" t="s">
        <v>223</v>
      </c>
      <c r="H806" s="289" t="s">
        <v>334</v>
      </c>
      <c r="I806" s="1511" t="s">
        <v>235</v>
      </c>
      <c r="J806" s="1511" t="s">
        <v>236</v>
      </c>
      <c r="K806" s="1511" t="s">
        <v>237</v>
      </c>
      <c r="L806" s="528" t="s">
        <v>396</v>
      </c>
      <c r="M806" s="1511" t="s">
        <v>223</v>
      </c>
      <c r="N806" s="1511" t="s">
        <v>298</v>
      </c>
      <c r="O806" s="1511" t="s">
        <v>235</v>
      </c>
      <c r="P806" s="1511" t="s">
        <v>236</v>
      </c>
      <c r="Q806" s="1511" t="s">
        <v>313</v>
      </c>
      <c r="R806" s="1511" t="s">
        <v>223</v>
      </c>
      <c r="S806" s="1511" t="s">
        <v>298</v>
      </c>
      <c r="T806" s="1511" t="s">
        <v>235</v>
      </c>
      <c r="U806" s="1511" t="s">
        <v>236</v>
      </c>
      <c r="V806" s="1511" t="s">
        <v>314</v>
      </c>
      <c r="W806" s="1511" t="s">
        <v>234</v>
      </c>
      <c r="X806" s="528" t="s">
        <v>474</v>
      </c>
      <c r="Y806" s="1511" t="s">
        <v>223</v>
      </c>
      <c r="Z806" s="1511" t="s">
        <v>253</v>
      </c>
      <c r="AA806" s="1511" t="s">
        <v>235</v>
      </c>
      <c r="AB806" s="1511" t="s">
        <v>236</v>
      </c>
      <c r="AC806" s="1511" t="s">
        <v>270</v>
      </c>
      <c r="AD806" s="1511" t="s">
        <v>234</v>
      </c>
      <c r="AE806" s="528" t="s">
        <v>4618</v>
      </c>
      <c r="AF806" s="1511" t="s">
        <v>223</v>
      </c>
      <c r="AG806" s="1511" t="s">
        <v>253</v>
      </c>
      <c r="AH806" s="1511" t="s">
        <v>235</v>
      </c>
      <c r="AI806" s="1511" t="s">
        <v>236</v>
      </c>
      <c r="AJ806" s="1511" t="s">
        <v>270</v>
      </c>
    </row>
    <row r="807" spans="1:36" s="35" customFormat="1" ht="12.75" x14ac:dyDescent="0.25">
      <c r="A807" s="123">
        <v>1</v>
      </c>
      <c r="B807" s="123">
        <v>2</v>
      </c>
      <c r="C807" s="123">
        <v>3</v>
      </c>
      <c r="D807" s="123">
        <v>4</v>
      </c>
      <c r="E807" s="123">
        <v>5</v>
      </c>
      <c r="F807" s="123">
        <v>6</v>
      </c>
      <c r="G807" s="123">
        <v>7</v>
      </c>
      <c r="H807" s="123">
        <v>8</v>
      </c>
      <c r="I807" s="123">
        <v>9</v>
      </c>
      <c r="J807" s="123">
        <v>10</v>
      </c>
      <c r="K807" s="123">
        <v>11</v>
      </c>
      <c r="L807" s="123">
        <v>12</v>
      </c>
      <c r="M807" s="123">
        <v>13</v>
      </c>
      <c r="N807" s="123">
        <v>14</v>
      </c>
      <c r="O807" s="123">
        <v>15</v>
      </c>
      <c r="P807" s="123">
        <v>16</v>
      </c>
      <c r="Q807" s="123">
        <v>17</v>
      </c>
      <c r="R807" s="123">
        <v>18</v>
      </c>
      <c r="S807" s="123">
        <v>19</v>
      </c>
      <c r="T807" s="123">
        <v>20</v>
      </c>
      <c r="U807" s="123">
        <v>21</v>
      </c>
      <c r="V807" s="123">
        <v>22</v>
      </c>
      <c r="W807" s="123">
        <v>23</v>
      </c>
      <c r="X807" s="123">
        <v>24</v>
      </c>
      <c r="Y807" s="123">
        <v>25</v>
      </c>
      <c r="Z807" s="123">
        <v>26</v>
      </c>
      <c r="AA807" s="123">
        <v>27</v>
      </c>
      <c r="AB807" s="123">
        <v>28</v>
      </c>
      <c r="AC807" s="123">
        <v>29</v>
      </c>
      <c r="AD807" s="123">
        <v>30</v>
      </c>
      <c r="AE807" s="123">
        <v>31</v>
      </c>
      <c r="AF807" s="123">
        <v>32</v>
      </c>
      <c r="AG807" s="123">
        <v>33</v>
      </c>
      <c r="AH807" s="123">
        <v>34</v>
      </c>
      <c r="AI807" s="123">
        <v>35</v>
      </c>
      <c r="AJ807" s="123">
        <v>36</v>
      </c>
    </row>
    <row r="808" spans="1:36" ht="14.25" x14ac:dyDescent="0.25">
      <c r="A808" s="225" t="s">
        <v>3</v>
      </c>
      <c r="B808" s="226" t="s">
        <v>244</v>
      </c>
      <c r="C808" s="227"/>
      <c r="D808" s="227"/>
      <c r="E808" s="227"/>
      <c r="F808" s="227"/>
      <c r="G808" s="226"/>
      <c r="H808" s="227"/>
      <c r="I808" s="227"/>
      <c r="J808" s="227"/>
      <c r="K808" s="227"/>
      <c r="L808" s="227"/>
      <c r="M808" s="226"/>
      <c r="N808" s="227"/>
      <c r="O808" s="227"/>
      <c r="P808" s="227"/>
      <c r="Q808" s="226"/>
      <c r="R808" s="227"/>
      <c r="S808" s="226"/>
      <c r="T808" s="227"/>
      <c r="U808" s="106"/>
      <c r="V808" s="106"/>
      <c r="W808" s="227"/>
      <c r="X808" s="227"/>
      <c r="Y808" s="226"/>
      <c r="Z808" s="227"/>
      <c r="AA808" s="227"/>
      <c r="AB808" s="227"/>
      <c r="AC808" s="227"/>
      <c r="AD808" s="227"/>
      <c r="AE808" s="227"/>
      <c r="AF808" s="226"/>
      <c r="AG808" s="227"/>
      <c r="AH808" s="227"/>
      <c r="AI808" s="227"/>
      <c r="AJ808" s="227"/>
    </row>
    <row r="809" spans="1:36" x14ac:dyDescent="0.25">
      <c r="A809" s="208"/>
      <c r="B809" s="191" t="s">
        <v>126</v>
      </c>
      <c r="C809" s="227"/>
      <c r="D809" s="227"/>
      <c r="E809" s="227"/>
      <c r="F809" s="227"/>
      <c r="G809" s="191"/>
      <c r="H809" s="191"/>
      <c r="I809" s="191"/>
      <c r="J809" s="191"/>
      <c r="K809" s="191"/>
      <c r="L809" s="227"/>
      <c r="M809" s="191"/>
      <c r="N809" s="191"/>
      <c r="O809" s="191"/>
      <c r="P809" s="191"/>
      <c r="Q809" s="191"/>
      <c r="R809" s="191"/>
      <c r="S809" s="191"/>
      <c r="T809" s="191"/>
      <c r="U809" s="106"/>
      <c r="V809" s="106"/>
      <c r="W809" s="227"/>
      <c r="X809" s="227"/>
      <c r="Y809" s="191"/>
      <c r="Z809" s="191"/>
      <c r="AA809" s="191"/>
      <c r="AB809" s="191"/>
      <c r="AC809" s="191"/>
      <c r="AD809" s="227"/>
      <c r="AE809" s="227"/>
      <c r="AF809" s="191"/>
      <c r="AG809" s="191"/>
      <c r="AH809" s="191"/>
      <c r="AI809" s="191"/>
      <c r="AJ809" s="191"/>
    </row>
    <row r="810" spans="1:36" ht="38.25" x14ac:dyDescent="0.25">
      <c r="A810" s="208"/>
      <c r="B810" s="124" t="s">
        <v>238</v>
      </c>
      <c r="C810" s="227"/>
      <c r="D810" s="227"/>
      <c r="E810" s="227"/>
      <c r="F810" s="227"/>
      <c r="G810" s="191"/>
      <c r="H810" s="191"/>
      <c r="I810" s="191"/>
      <c r="J810" s="191"/>
      <c r="K810" s="191"/>
      <c r="L810" s="227"/>
      <c r="M810" s="191"/>
      <c r="N810" s="191"/>
      <c r="O810" s="191"/>
      <c r="P810" s="191"/>
      <c r="Q810" s="191"/>
      <c r="R810" s="191"/>
      <c r="S810" s="191"/>
      <c r="T810" s="191"/>
      <c r="U810" s="106"/>
      <c r="V810" s="106"/>
      <c r="W810" s="227"/>
      <c r="X810" s="227"/>
      <c r="Y810" s="191"/>
      <c r="Z810" s="191"/>
      <c r="AA810" s="191"/>
      <c r="AB810" s="191"/>
      <c r="AC810" s="191"/>
      <c r="AD810" s="227"/>
      <c r="AE810" s="227"/>
      <c r="AF810" s="191"/>
      <c r="AG810" s="191"/>
      <c r="AH810" s="191"/>
      <c r="AI810" s="191"/>
      <c r="AJ810" s="191"/>
    </row>
    <row r="811" spans="1:36" x14ac:dyDescent="0.25">
      <c r="A811" s="208"/>
      <c r="B811" s="191" t="s">
        <v>239</v>
      </c>
      <c r="C811" s="227"/>
      <c r="D811" s="227"/>
      <c r="E811" s="227"/>
      <c r="F811" s="227"/>
      <c r="G811" s="191"/>
      <c r="H811" s="191"/>
      <c r="I811" s="191"/>
      <c r="J811" s="191"/>
      <c r="K811" s="191"/>
      <c r="L811" s="227"/>
      <c r="M811" s="191"/>
      <c r="N811" s="191"/>
      <c r="O811" s="191"/>
      <c r="P811" s="191"/>
      <c r="Q811" s="191"/>
      <c r="R811" s="191"/>
      <c r="S811" s="191"/>
      <c r="T811" s="191"/>
      <c r="U811" s="106"/>
      <c r="V811" s="106"/>
      <c r="W811" s="227"/>
      <c r="X811" s="227"/>
      <c r="Y811" s="191"/>
      <c r="Z811" s="191"/>
      <c r="AA811" s="191"/>
      <c r="AB811" s="191"/>
      <c r="AC811" s="191"/>
      <c r="AD811" s="227"/>
      <c r="AE811" s="227"/>
      <c r="AF811" s="191"/>
      <c r="AG811" s="191"/>
      <c r="AH811" s="191"/>
      <c r="AI811" s="191"/>
      <c r="AJ811" s="191"/>
    </row>
    <row r="812" spans="1:36" ht="17.25" x14ac:dyDescent="0.25">
      <c r="A812" s="208">
        <v>1</v>
      </c>
      <c r="B812" s="124" t="s">
        <v>5435</v>
      </c>
      <c r="C812" s="1524" t="s">
        <v>100</v>
      </c>
      <c r="D812" s="1525" t="s">
        <v>4755</v>
      </c>
      <c r="E812" s="1531">
        <v>2</v>
      </c>
      <c r="F812" s="227">
        <v>5.01</v>
      </c>
      <c r="G812" s="191">
        <v>1</v>
      </c>
      <c r="H812" s="191">
        <v>331361.39999999997</v>
      </c>
      <c r="I812" s="191"/>
      <c r="J812" s="191"/>
      <c r="K812" s="227">
        <f t="shared" ref="K812:K833" si="166">H812+I812+J812</f>
        <v>331361.39999999997</v>
      </c>
      <c r="L812" s="227">
        <v>4.8600000000000003</v>
      </c>
      <c r="M812" s="191">
        <v>1</v>
      </c>
      <c r="N812" s="191">
        <v>321440.40000000002</v>
      </c>
      <c r="O812" s="191"/>
      <c r="P812" s="191"/>
      <c r="Q812" s="227">
        <f t="shared" ref="Q812:Q833" si="167">N812+O812+P812</f>
        <v>321440.40000000002</v>
      </c>
      <c r="R812" s="227">
        <f t="shared" ref="R812:U833" si="168">G812-M812</f>
        <v>0</v>
      </c>
      <c r="S812" s="227">
        <f t="shared" si="168"/>
        <v>9920.9999999999418</v>
      </c>
      <c r="T812" s="227">
        <f t="shared" si="168"/>
        <v>0</v>
      </c>
      <c r="U812" s="227">
        <f t="shared" si="168"/>
        <v>0</v>
      </c>
      <c r="V812" s="227">
        <f t="shared" ref="V812:V833" si="169">S812+T812+U812</f>
        <v>9920.9999999999418</v>
      </c>
      <c r="W812" s="227">
        <v>3</v>
      </c>
      <c r="X812" s="227">
        <v>5.18</v>
      </c>
      <c r="Y812" s="191">
        <v>1</v>
      </c>
      <c r="Z812" s="191">
        <v>342605.19999999995</v>
      </c>
      <c r="AA812" s="191"/>
      <c r="AB812" s="191"/>
      <c r="AC812" s="227">
        <f t="shared" ref="AC812:AC833" si="170">Z812+AA812+AB812</f>
        <v>342605.19999999995</v>
      </c>
      <c r="AD812" s="227">
        <v>4</v>
      </c>
      <c r="AE812" s="227">
        <v>5.35</v>
      </c>
      <c r="AF812" s="191">
        <v>1</v>
      </c>
      <c r="AG812" s="191">
        <v>353849</v>
      </c>
      <c r="AH812" s="191"/>
      <c r="AI812" s="191"/>
      <c r="AJ812" s="227">
        <f t="shared" ref="AJ812:AJ833" si="171">AG812+AH812+AI812</f>
        <v>353849</v>
      </c>
    </row>
    <row r="813" spans="1:36" ht="17.25" x14ac:dyDescent="0.25">
      <c r="A813" s="208">
        <v>2</v>
      </c>
      <c r="B813" s="124" t="s">
        <v>5436</v>
      </c>
      <c r="C813" s="1524" t="s">
        <v>4982</v>
      </c>
      <c r="D813" s="1525" t="s">
        <v>4758</v>
      </c>
      <c r="E813" s="1531">
        <v>19</v>
      </c>
      <c r="F813" s="227">
        <v>5.34</v>
      </c>
      <c r="G813" s="191">
        <v>1</v>
      </c>
      <c r="H813" s="191">
        <v>353187.6</v>
      </c>
      <c r="I813" s="191"/>
      <c r="J813" s="191"/>
      <c r="K813" s="227">
        <f t="shared" si="166"/>
        <v>353187.6</v>
      </c>
      <c r="L813" s="227">
        <v>5.34</v>
      </c>
      <c r="M813" s="191">
        <v>1</v>
      </c>
      <c r="N813" s="191">
        <v>353187.6</v>
      </c>
      <c r="O813" s="191"/>
      <c r="P813" s="191"/>
      <c r="Q813" s="227">
        <f t="shared" si="167"/>
        <v>353187.6</v>
      </c>
      <c r="R813" s="227">
        <f t="shared" si="168"/>
        <v>0</v>
      </c>
      <c r="S813" s="227">
        <f t="shared" si="168"/>
        <v>0</v>
      </c>
      <c r="T813" s="227">
        <f t="shared" si="168"/>
        <v>0</v>
      </c>
      <c r="U813" s="227">
        <f t="shared" si="168"/>
        <v>0</v>
      </c>
      <c r="V813" s="227">
        <f t="shared" si="169"/>
        <v>0</v>
      </c>
      <c r="W813" s="227">
        <v>20</v>
      </c>
      <c r="X813" s="227">
        <v>5.34</v>
      </c>
      <c r="Y813" s="191">
        <v>1</v>
      </c>
      <c r="Z813" s="191">
        <v>353187.6</v>
      </c>
      <c r="AA813" s="191"/>
      <c r="AB813" s="191"/>
      <c r="AC813" s="227">
        <f t="shared" si="170"/>
        <v>353187.6</v>
      </c>
      <c r="AD813" s="227">
        <v>21</v>
      </c>
      <c r="AE813" s="227">
        <v>5.34</v>
      </c>
      <c r="AF813" s="191">
        <v>1</v>
      </c>
      <c r="AG813" s="191">
        <v>353187.6</v>
      </c>
      <c r="AH813" s="191"/>
      <c r="AI813" s="191"/>
      <c r="AJ813" s="227">
        <f t="shared" si="171"/>
        <v>353187.6</v>
      </c>
    </row>
    <row r="814" spans="1:36" ht="17.25" x14ac:dyDescent="0.25">
      <c r="A814" s="208">
        <v>3</v>
      </c>
      <c r="B814" s="124" t="s">
        <v>5437</v>
      </c>
      <c r="C814" s="1524" t="s">
        <v>4977</v>
      </c>
      <c r="D814" s="1525" t="s">
        <v>4758</v>
      </c>
      <c r="E814" s="1531">
        <v>10</v>
      </c>
      <c r="F814" s="227">
        <v>4.8499999999999996</v>
      </c>
      <c r="G814" s="191">
        <v>1</v>
      </c>
      <c r="H814" s="191">
        <v>320779</v>
      </c>
      <c r="I814" s="191"/>
      <c r="J814" s="191"/>
      <c r="K814" s="227">
        <f t="shared" si="166"/>
        <v>320779</v>
      </c>
      <c r="L814" s="227">
        <v>4.7</v>
      </c>
      <c r="M814" s="191">
        <v>1</v>
      </c>
      <c r="N814" s="191">
        <v>310858</v>
      </c>
      <c r="O814" s="191"/>
      <c r="P814" s="191"/>
      <c r="Q814" s="227">
        <f t="shared" si="167"/>
        <v>310858</v>
      </c>
      <c r="R814" s="227">
        <f t="shared" si="168"/>
        <v>0</v>
      </c>
      <c r="S814" s="227">
        <f t="shared" si="168"/>
        <v>9921</v>
      </c>
      <c r="T814" s="227">
        <f t="shared" si="168"/>
        <v>0</v>
      </c>
      <c r="U814" s="227">
        <f t="shared" si="168"/>
        <v>0</v>
      </c>
      <c r="V814" s="227">
        <f t="shared" si="169"/>
        <v>9921</v>
      </c>
      <c r="W814" s="227">
        <v>11</v>
      </c>
      <c r="X814" s="227">
        <v>4.8499999999999996</v>
      </c>
      <c r="Y814" s="191">
        <v>1</v>
      </c>
      <c r="Z814" s="191">
        <v>320779</v>
      </c>
      <c r="AA814" s="191"/>
      <c r="AB814" s="191"/>
      <c r="AC814" s="227">
        <f t="shared" si="170"/>
        <v>320779</v>
      </c>
      <c r="AD814" s="227">
        <v>12</v>
      </c>
      <c r="AE814" s="227">
        <v>4.8499999999999996</v>
      </c>
      <c r="AF814" s="191">
        <v>1</v>
      </c>
      <c r="AG814" s="191">
        <v>320779</v>
      </c>
      <c r="AH814" s="191"/>
      <c r="AI814" s="191"/>
      <c r="AJ814" s="227">
        <f t="shared" si="171"/>
        <v>320779</v>
      </c>
    </row>
    <row r="815" spans="1:36" ht="17.25" x14ac:dyDescent="0.25">
      <c r="A815" s="208">
        <v>4</v>
      </c>
      <c r="B815" s="124" t="s">
        <v>5438</v>
      </c>
      <c r="C815" s="1524" t="s">
        <v>4984</v>
      </c>
      <c r="D815" s="1525" t="s">
        <v>4971</v>
      </c>
      <c r="E815" s="1531">
        <v>4</v>
      </c>
      <c r="F815" s="227">
        <v>3.02</v>
      </c>
      <c r="G815" s="191">
        <v>1</v>
      </c>
      <c r="H815" s="191">
        <v>199742.8</v>
      </c>
      <c r="I815" s="191"/>
      <c r="J815" s="191"/>
      <c r="K815" s="227">
        <f t="shared" si="166"/>
        <v>199742.8</v>
      </c>
      <c r="L815" s="227">
        <v>2.92</v>
      </c>
      <c r="M815" s="191">
        <v>1</v>
      </c>
      <c r="N815" s="191">
        <v>193128.8</v>
      </c>
      <c r="O815" s="191"/>
      <c r="P815" s="191"/>
      <c r="Q815" s="227">
        <f t="shared" si="167"/>
        <v>193128.8</v>
      </c>
      <c r="R815" s="227">
        <f t="shared" si="168"/>
        <v>0</v>
      </c>
      <c r="S815" s="227">
        <f t="shared" si="168"/>
        <v>6614</v>
      </c>
      <c r="T815" s="227">
        <f t="shared" si="168"/>
        <v>0</v>
      </c>
      <c r="U815" s="227">
        <f t="shared" si="168"/>
        <v>0</v>
      </c>
      <c r="V815" s="227">
        <f t="shared" si="169"/>
        <v>6614</v>
      </c>
      <c r="W815" s="227">
        <v>5</v>
      </c>
      <c r="X815" s="227">
        <v>3.02</v>
      </c>
      <c r="Y815" s="191">
        <v>1</v>
      </c>
      <c r="Z815" s="191">
        <v>199742.8</v>
      </c>
      <c r="AA815" s="191"/>
      <c r="AB815" s="191"/>
      <c r="AC815" s="227">
        <f t="shared" si="170"/>
        <v>199742.8</v>
      </c>
      <c r="AD815" s="227">
        <v>6</v>
      </c>
      <c r="AE815" s="227">
        <v>3.11</v>
      </c>
      <c r="AF815" s="191">
        <v>1</v>
      </c>
      <c r="AG815" s="191">
        <v>205695.4</v>
      </c>
      <c r="AH815" s="191"/>
      <c r="AI815" s="191"/>
      <c r="AJ815" s="227">
        <f t="shared" si="171"/>
        <v>205695.4</v>
      </c>
    </row>
    <row r="816" spans="1:36" ht="17.25" x14ac:dyDescent="0.25">
      <c r="A816" s="208">
        <v>5</v>
      </c>
      <c r="B816" s="124" t="s">
        <v>5439</v>
      </c>
      <c r="C816" s="1524" t="s">
        <v>4988</v>
      </c>
      <c r="D816" s="1525" t="s">
        <v>4989</v>
      </c>
      <c r="E816" s="1531">
        <v>12</v>
      </c>
      <c r="F816" s="227">
        <v>2.83</v>
      </c>
      <c r="G816" s="191">
        <v>1</v>
      </c>
      <c r="H816" s="191">
        <v>187176.2</v>
      </c>
      <c r="I816" s="191"/>
      <c r="J816" s="191">
        <v>9358.8100000000013</v>
      </c>
      <c r="K816" s="227">
        <f t="shared" si="166"/>
        <v>196535.01</v>
      </c>
      <c r="L816" s="227">
        <v>2.83</v>
      </c>
      <c r="M816" s="191">
        <v>1</v>
      </c>
      <c r="N816" s="191">
        <v>187176.2</v>
      </c>
      <c r="O816" s="191"/>
      <c r="P816" s="191">
        <v>9358.8100000000013</v>
      </c>
      <c r="Q816" s="227">
        <f t="shared" si="167"/>
        <v>196535.01</v>
      </c>
      <c r="R816" s="227">
        <f t="shared" si="168"/>
        <v>0</v>
      </c>
      <c r="S816" s="227">
        <f t="shared" si="168"/>
        <v>0</v>
      </c>
      <c r="T816" s="227">
        <f t="shared" si="168"/>
        <v>0</v>
      </c>
      <c r="U816" s="227">
        <f t="shared" si="168"/>
        <v>0</v>
      </c>
      <c r="V816" s="227">
        <f t="shared" si="169"/>
        <v>0</v>
      </c>
      <c r="W816" s="227">
        <v>13</v>
      </c>
      <c r="X816" s="227">
        <v>2.92</v>
      </c>
      <c r="Y816" s="191">
        <v>1</v>
      </c>
      <c r="Z816" s="191">
        <v>193128.8</v>
      </c>
      <c r="AA816" s="191"/>
      <c r="AB816" s="191">
        <v>9656.44</v>
      </c>
      <c r="AC816" s="227">
        <f t="shared" si="170"/>
        <v>202785.24</v>
      </c>
      <c r="AD816" s="227">
        <v>14</v>
      </c>
      <c r="AE816" s="227">
        <v>2.92</v>
      </c>
      <c r="AF816" s="191">
        <v>1</v>
      </c>
      <c r="AG816" s="191">
        <v>193128.8</v>
      </c>
      <c r="AH816" s="191"/>
      <c r="AI816" s="191">
        <v>9656.44</v>
      </c>
      <c r="AJ816" s="227">
        <f t="shared" si="171"/>
        <v>202785.24</v>
      </c>
    </row>
    <row r="817" spans="1:36" ht="17.25" x14ac:dyDescent="0.25">
      <c r="A817" s="208">
        <v>6</v>
      </c>
      <c r="B817" s="124" t="s">
        <v>5440</v>
      </c>
      <c r="C817" s="1524" t="s">
        <v>4979</v>
      </c>
      <c r="D817" s="1525" t="s">
        <v>4768</v>
      </c>
      <c r="E817" s="1531">
        <v>30</v>
      </c>
      <c r="F817" s="227">
        <v>2.2799999999999998</v>
      </c>
      <c r="G817" s="191">
        <v>1</v>
      </c>
      <c r="H817" s="191">
        <v>150799.19999999998</v>
      </c>
      <c r="I817" s="191"/>
      <c r="J817" s="191"/>
      <c r="K817" s="227">
        <f t="shared" si="166"/>
        <v>150799.19999999998</v>
      </c>
      <c r="L817" s="227">
        <v>2.2799999999999998</v>
      </c>
      <c r="M817" s="191">
        <v>1</v>
      </c>
      <c r="N817" s="191">
        <v>150799.19999999998</v>
      </c>
      <c r="O817" s="191"/>
      <c r="P817" s="191"/>
      <c r="Q817" s="227">
        <f t="shared" si="167"/>
        <v>150799.19999999998</v>
      </c>
      <c r="R817" s="227">
        <f t="shared" si="168"/>
        <v>0</v>
      </c>
      <c r="S817" s="227">
        <f t="shared" si="168"/>
        <v>0</v>
      </c>
      <c r="T817" s="227">
        <f t="shared" si="168"/>
        <v>0</v>
      </c>
      <c r="U817" s="227">
        <f t="shared" si="168"/>
        <v>0</v>
      </c>
      <c r="V817" s="227">
        <f t="shared" si="169"/>
        <v>0</v>
      </c>
      <c r="W817" s="227">
        <v>31</v>
      </c>
      <c r="X817" s="227">
        <v>2.2799999999999998</v>
      </c>
      <c r="Y817" s="191">
        <v>1</v>
      </c>
      <c r="Z817" s="191">
        <v>150799.19999999998</v>
      </c>
      <c r="AA817" s="191"/>
      <c r="AB817" s="191"/>
      <c r="AC817" s="227">
        <f t="shared" si="170"/>
        <v>150799.19999999998</v>
      </c>
      <c r="AD817" s="227">
        <v>32</v>
      </c>
      <c r="AE817" s="227">
        <v>2.2799999999999998</v>
      </c>
      <c r="AF817" s="191">
        <v>1</v>
      </c>
      <c r="AG817" s="191">
        <v>150799.19999999998</v>
      </c>
      <c r="AH817" s="191"/>
      <c r="AI817" s="191"/>
      <c r="AJ817" s="227">
        <f t="shared" si="171"/>
        <v>150799.19999999998</v>
      </c>
    </row>
    <row r="818" spans="1:36" ht="17.25" x14ac:dyDescent="0.25">
      <c r="A818" s="208">
        <v>7</v>
      </c>
      <c r="B818" s="124" t="s">
        <v>5441</v>
      </c>
      <c r="C818" s="1524" t="s">
        <v>4979</v>
      </c>
      <c r="D818" s="1525" t="s">
        <v>4768</v>
      </c>
      <c r="E818" s="1531">
        <v>4</v>
      </c>
      <c r="F818" s="227">
        <v>1.9</v>
      </c>
      <c r="G818" s="191">
        <v>1</v>
      </c>
      <c r="H818" s="191">
        <v>125666</v>
      </c>
      <c r="I818" s="191"/>
      <c r="J818" s="191"/>
      <c r="K818" s="227">
        <f t="shared" si="166"/>
        <v>125666</v>
      </c>
      <c r="L818" s="227">
        <v>1.84</v>
      </c>
      <c r="M818" s="191">
        <v>1</v>
      </c>
      <c r="N818" s="191">
        <v>121697.60000000001</v>
      </c>
      <c r="O818" s="191"/>
      <c r="P818" s="191"/>
      <c r="Q818" s="227">
        <f t="shared" si="167"/>
        <v>121697.60000000001</v>
      </c>
      <c r="R818" s="227">
        <f t="shared" si="168"/>
        <v>0</v>
      </c>
      <c r="S818" s="227">
        <f t="shared" si="168"/>
        <v>3968.3999999999942</v>
      </c>
      <c r="T818" s="227">
        <f t="shared" si="168"/>
        <v>0</v>
      </c>
      <c r="U818" s="227">
        <f t="shared" si="168"/>
        <v>0</v>
      </c>
      <c r="V818" s="227">
        <f t="shared" si="169"/>
        <v>3968.3999999999942</v>
      </c>
      <c r="W818" s="227">
        <v>5</v>
      </c>
      <c r="X818" s="227">
        <v>1.9</v>
      </c>
      <c r="Y818" s="191">
        <v>1</v>
      </c>
      <c r="Z818" s="191">
        <v>125666</v>
      </c>
      <c r="AA818" s="191"/>
      <c r="AB818" s="191"/>
      <c r="AC818" s="227">
        <f t="shared" si="170"/>
        <v>125666</v>
      </c>
      <c r="AD818" s="227">
        <v>6</v>
      </c>
      <c r="AE818" s="227">
        <v>1.96</v>
      </c>
      <c r="AF818" s="191">
        <v>1</v>
      </c>
      <c r="AG818" s="191">
        <v>129634.4</v>
      </c>
      <c r="AH818" s="191"/>
      <c r="AI818" s="191"/>
      <c r="AJ818" s="227">
        <f t="shared" si="171"/>
        <v>129634.4</v>
      </c>
    </row>
    <row r="819" spans="1:36" ht="17.25" x14ac:dyDescent="0.25">
      <c r="A819" s="208">
        <v>8</v>
      </c>
      <c r="B819" s="124" t="s">
        <v>5442</v>
      </c>
      <c r="C819" s="1524" t="s">
        <v>4979</v>
      </c>
      <c r="D819" s="1525" t="s">
        <v>4768</v>
      </c>
      <c r="E819" s="1531">
        <v>3</v>
      </c>
      <c r="F819" s="227">
        <v>1.84</v>
      </c>
      <c r="G819" s="191">
        <v>1</v>
      </c>
      <c r="H819" s="191">
        <v>121697.60000000001</v>
      </c>
      <c r="I819" s="191"/>
      <c r="J819" s="191"/>
      <c r="K819" s="227">
        <f t="shared" si="166"/>
        <v>121697.60000000001</v>
      </c>
      <c r="L819" s="227">
        <v>1.79</v>
      </c>
      <c r="M819" s="191">
        <v>1</v>
      </c>
      <c r="N819" s="191">
        <v>118390.6</v>
      </c>
      <c r="O819" s="191"/>
      <c r="P819" s="191"/>
      <c r="Q819" s="227">
        <f t="shared" si="167"/>
        <v>118390.6</v>
      </c>
      <c r="R819" s="227">
        <f t="shared" si="168"/>
        <v>0</v>
      </c>
      <c r="S819" s="227">
        <f t="shared" si="168"/>
        <v>3307</v>
      </c>
      <c r="T819" s="227">
        <f t="shared" si="168"/>
        <v>0</v>
      </c>
      <c r="U819" s="227">
        <f t="shared" si="168"/>
        <v>0</v>
      </c>
      <c r="V819" s="227">
        <f t="shared" si="169"/>
        <v>3307</v>
      </c>
      <c r="W819" s="227">
        <v>4</v>
      </c>
      <c r="X819" s="227">
        <v>1.9</v>
      </c>
      <c r="Y819" s="191">
        <v>1</v>
      </c>
      <c r="Z819" s="191">
        <v>125666</v>
      </c>
      <c r="AA819" s="191"/>
      <c r="AB819" s="191"/>
      <c r="AC819" s="227">
        <f t="shared" si="170"/>
        <v>125666</v>
      </c>
      <c r="AD819" s="227">
        <v>5</v>
      </c>
      <c r="AE819" s="227">
        <v>1.9</v>
      </c>
      <c r="AF819" s="191">
        <v>1</v>
      </c>
      <c r="AG819" s="191">
        <v>125666</v>
      </c>
      <c r="AH819" s="191"/>
      <c r="AI819" s="191"/>
      <c r="AJ819" s="227">
        <f t="shared" si="171"/>
        <v>125666</v>
      </c>
    </row>
    <row r="820" spans="1:36" ht="17.25" x14ac:dyDescent="0.25">
      <c r="A820" s="208">
        <v>9</v>
      </c>
      <c r="B820" s="124" t="s">
        <v>5443</v>
      </c>
      <c r="C820" s="1524" t="s">
        <v>4979</v>
      </c>
      <c r="D820" s="1525" t="s">
        <v>4768</v>
      </c>
      <c r="E820" s="1531">
        <v>7</v>
      </c>
      <c r="F820" s="227">
        <v>1.96</v>
      </c>
      <c r="G820" s="191">
        <v>1</v>
      </c>
      <c r="H820" s="191">
        <v>129634.4</v>
      </c>
      <c r="I820" s="191"/>
      <c r="J820" s="191"/>
      <c r="K820" s="227">
        <f t="shared" si="166"/>
        <v>129634.4</v>
      </c>
      <c r="L820" s="227">
        <v>1.96</v>
      </c>
      <c r="M820" s="191">
        <v>1</v>
      </c>
      <c r="N820" s="191">
        <v>129634.4</v>
      </c>
      <c r="O820" s="191"/>
      <c r="P820" s="191"/>
      <c r="Q820" s="227">
        <f t="shared" si="167"/>
        <v>129634.4</v>
      </c>
      <c r="R820" s="227">
        <f t="shared" si="168"/>
        <v>0</v>
      </c>
      <c r="S820" s="227">
        <f t="shared" si="168"/>
        <v>0</v>
      </c>
      <c r="T820" s="227">
        <f t="shared" si="168"/>
        <v>0</v>
      </c>
      <c r="U820" s="227">
        <f t="shared" si="168"/>
        <v>0</v>
      </c>
      <c r="V820" s="227">
        <f t="shared" si="169"/>
        <v>0</v>
      </c>
      <c r="W820" s="227">
        <v>8</v>
      </c>
      <c r="X820" s="227">
        <v>2.02</v>
      </c>
      <c r="Y820" s="191">
        <v>1</v>
      </c>
      <c r="Z820" s="191">
        <v>133602.79999999999</v>
      </c>
      <c r="AA820" s="191"/>
      <c r="AB820" s="191"/>
      <c r="AC820" s="227">
        <f t="shared" si="170"/>
        <v>133602.79999999999</v>
      </c>
      <c r="AD820" s="227">
        <v>9</v>
      </c>
      <c r="AE820" s="227">
        <v>2.02</v>
      </c>
      <c r="AF820" s="191">
        <v>1</v>
      </c>
      <c r="AG820" s="191">
        <v>133602.79999999999</v>
      </c>
      <c r="AH820" s="191"/>
      <c r="AI820" s="191"/>
      <c r="AJ820" s="227">
        <f t="shared" si="171"/>
        <v>133602.79999999999</v>
      </c>
    </row>
    <row r="821" spans="1:36" ht="17.25" x14ac:dyDescent="0.25">
      <c r="A821" s="208">
        <v>10</v>
      </c>
      <c r="B821" s="124" t="s">
        <v>5444</v>
      </c>
      <c r="C821" s="1524" t="s">
        <v>4979</v>
      </c>
      <c r="D821" s="1525" t="s">
        <v>4768</v>
      </c>
      <c r="E821" s="1531">
        <v>18</v>
      </c>
      <c r="F821" s="227">
        <v>2.21</v>
      </c>
      <c r="G821" s="191">
        <v>1</v>
      </c>
      <c r="H821" s="191">
        <v>146169.4</v>
      </c>
      <c r="I821" s="191"/>
      <c r="J821" s="191"/>
      <c r="K821" s="227">
        <f t="shared" si="166"/>
        <v>146169.4</v>
      </c>
      <c r="L821" s="227">
        <v>2.21</v>
      </c>
      <c r="M821" s="191">
        <v>1</v>
      </c>
      <c r="N821" s="191">
        <v>146169.4</v>
      </c>
      <c r="O821" s="191"/>
      <c r="P821" s="191"/>
      <c r="Q821" s="227">
        <f t="shared" si="167"/>
        <v>146169.4</v>
      </c>
      <c r="R821" s="227">
        <f t="shared" si="168"/>
        <v>0</v>
      </c>
      <c r="S821" s="227">
        <f t="shared" si="168"/>
        <v>0</v>
      </c>
      <c r="T821" s="227">
        <f t="shared" si="168"/>
        <v>0</v>
      </c>
      <c r="U821" s="227">
        <f t="shared" si="168"/>
        <v>0</v>
      </c>
      <c r="V821" s="227">
        <f t="shared" si="169"/>
        <v>0</v>
      </c>
      <c r="W821" s="227">
        <v>19</v>
      </c>
      <c r="X821" s="227">
        <v>2.2799999999999998</v>
      </c>
      <c r="Y821" s="191">
        <v>1</v>
      </c>
      <c r="Z821" s="191">
        <v>150799.19999999998</v>
      </c>
      <c r="AA821" s="191"/>
      <c r="AB821" s="191"/>
      <c r="AC821" s="227">
        <f t="shared" si="170"/>
        <v>150799.19999999998</v>
      </c>
      <c r="AD821" s="227">
        <v>20</v>
      </c>
      <c r="AE821" s="227">
        <v>2.2799999999999998</v>
      </c>
      <c r="AF821" s="191">
        <v>1</v>
      </c>
      <c r="AG821" s="191">
        <v>150799.19999999998</v>
      </c>
      <c r="AH821" s="191"/>
      <c r="AI821" s="191"/>
      <c r="AJ821" s="227">
        <f t="shared" si="171"/>
        <v>150799.19999999998</v>
      </c>
    </row>
    <row r="822" spans="1:36" ht="17.25" x14ac:dyDescent="0.25">
      <c r="A822" s="208">
        <v>11</v>
      </c>
      <c r="B822" s="124" t="s">
        <v>1429</v>
      </c>
      <c r="C822" s="1524" t="s">
        <v>4979</v>
      </c>
      <c r="D822" s="1525" t="s">
        <v>4768</v>
      </c>
      <c r="E822" s="1531">
        <v>19</v>
      </c>
      <c r="F822" s="227">
        <v>2.2799999999999998</v>
      </c>
      <c r="G822" s="191">
        <v>1</v>
      </c>
      <c r="H822" s="191">
        <v>150799.19999999998</v>
      </c>
      <c r="I822" s="191">
        <v>8000</v>
      </c>
      <c r="J822" s="191"/>
      <c r="K822" s="227">
        <f t="shared" si="166"/>
        <v>158799.19999999998</v>
      </c>
      <c r="L822" s="227">
        <v>2.21</v>
      </c>
      <c r="M822" s="191">
        <v>1</v>
      </c>
      <c r="N822" s="191">
        <v>146169.4</v>
      </c>
      <c r="O822" s="191">
        <v>8000</v>
      </c>
      <c r="P822" s="191"/>
      <c r="Q822" s="227">
        <f t="shared" si="167"/>
        <v>154169.4</v>
      </c>
      <c r="R822" s="227">
        <f t="shared" si="168"/>
        <v>0</v>
      </c>
      <c r="S822" s="227">
        <f t="shared" si="168"/>
        <v>4629.7999999999884</v>
      </c>
      <c r="T822" s="227">
        <f t="shared" si="168"/>
        <v>0</v>
      </c>
      <c r="U822" s="227">
        <f t="shared" si="168"/>
        <v>0</v>
      </c>
      <c r="V822" s="227">
        <f t="shared" si="169"/>
        <v>4629.7999999999884</v>
      </c>
      <c r="W822" s="227">
        <v>20</v>
      </c>
      <c r="X822" s="227">
        <v>2.2799999999999998</v>
      </c>
      <c r="Y822" s="191">
        <v>1</v>
      </c>
      <c r="Z822" s="191">
        <v>150799.19999999998</v>
      </c>
      <c r="AA822" s="191">
        <v>8000</v>
      </c>
      <c r="AB822" s="191"/>
      <c r="AC822" s="227">
        <f t="shared" si="170"/>
        <v>158799.19999999998</v>
      </c>
      <c r="AD822" s="227">
        <v>21</v>
      </c>
      <c r="AE822" s="227">
        <v>2.2799999999999998</v>
      </c>
      <c r="AF822" s="191">
        <v>1</v>
      </c>
      <c r="AG822" s="191">
        <v>150799.19999999998</v>
      </c>
      <c r="AH822" s="191">
        <v>8000</v>
      </c>
      <c r="AI822" s="191"/>
      <c r="AJ822" s="227">
        <f t="shared" si="171"/>
        <v>158799.19999999998</v>
      </c>
    </row>
    <row r="823" spans="1:36" ht="17.25" x14ac:dyDescent="0.25">
      <c r="A823" s="208">
        <v>12</v>
      </c>
      <c r="B823" s="124" t="s">
        <v>5445</v>
      </c>
      <c r="C823" s="1524" t="s">
        <v>5039</v>
      </c>
      <c r="D823" s="1525" t="s">
        <v>4768</v>
      </c>
      <c r="E823" s="1531">
        <v>20</v>
      </c>
      <c r="F823" s="227">
        <v>2.2799999999999998</v>
      </c>
      <c r="G823" s="191">
        <v>1</v>
      </c>
      <c r="H823" s="191">
        <v>150799.19999999998</v>
      </c>
      <c r="I823" s="191"/>
      <c r="J823" s="191">
        <v>7539.9599999999991</v>
      </c>
      <c r="K823" s="227">
        <f t="shared" si="166"/>
        <v>158339.15999999997</v>
      </c>
      <c r="L823" s="227">
        <v>2.2799999999999998</v>
      </c>
      <c r="M823" s="191">
        <v>1</v>
      </c>
      <c r="N823" s="191">
        <v>150799.19999999998</v>
      </c>
      <c r="O823" s="191"/>
      <c r="P823" s="191">
        <v>7539.9599999999991</v>
      </c>
      <c r="Q823" s="227">
        <f t="shared" si="167"/>
        <v>158339.15999999997</v>
      </c>
      <c r="R823" s="227">
        <f t="shared" si="168"/>
        <v>0</v>
      </c>
      <c r="S823" s="227">
        <f t="shared" si="168"/>
        <v>0</v>
      </c>
      <c r="T823" s="227">
        <f t="shared" si="168"/>
        <v>0</v>
      </c>
      <c r="U823" s="227">
        <f t="shared" si="168"/>
        <v>0</v>
      </c>
      <c r="V823" s="227">
        <f t="shared" si="169"/>
        <v>0</v>
      </c>
      <c r="W823" s="227">
        <v>21</v>
      </c>
      <c r="X823" s="227">
        <v>2.2799999999999998</v>
      </c>
      <c r="Y823" s="191">
        <v>1</v>
      </c>
      <c r="Z823" s="191">
        <v>150799.19999999998</v>
      </c>
      <c r="AA823" s="191"/>
      <c r="AB823" s="191">
        <v>7539.9599999999991</v>
      </c>
      <c r="AC823" s="227">
        <f t="shared" si="170"/>
        <v>158339.15999999997</v>
      </c>
      <c r="AD823" s="227">
        <v>22</v>
      </c>
      <c r="AE823" s="227">
        <v>2.2799999999999998</v>
      </c>
      <c r="AF823" s="191">
        <v>1</v>
      </c>
      <c r="AG823" s="191">
        <v>150799.19999999998</v>
      </c>
      <c r="AH823" s="191"/>
      <c r="AI823" s="191">
        <v>7539.9599999999991</v>
      </c>
      <c r="AJ823" s="227">
        <f t="shared" si="171"/>
        <v>158339.15999999997</v>
      </c>
    </row>
    <row r="824" spans="1:36" ht="17.25" x14ac:dyDescent="0.25">
      <c r="A824" s="208">
        <v>13</v>
      </c>
      <c r="B824" s="124" t="s">
        <v>5446</v>
      </c>
      <c r="C824" s="1524" t="s">
        <v>5039</v>
      </c>
      <c r="D824" s="1525" t="s">
        <v>4768</v>
      </c>
      <c r="E824" s="1531">
        <v>2</v>
      </c>
      <c r="F824" s="227">
        <v>1.79</v>
      </c>
      <c r="G824" s="191">
        <v>1</v>
      </c>
      <c r="H824" s="191">
        <v>118390.6</v>
      </c>
      <c r="I824" s="191"/>
      <c r="J824" s="191"/>
      <c r="K824" s="227">
        <f t="shared" si="166"/>
        <v>118390.6</v>
      </c>
      <c r="L824" s="227">
        <v>1.73</v>
      </c>
      <c r="M824" s="191">
        <v>1</v>
      </c>
      <c r="N824" s="191">
        <v>114422.2</v>
      </c>
      <c r="O824" s="191"/>
      <c r="P824" s="191"/>
      <c r="Q824" s="227">
        <f t="shared" si="167"/>
        <v>114422.2</v>
      </c>
      <c r="R824" s="227">
        <f t="shared" si="168"/>
        <v>0</v>
      </c>
      <c r="S824" s="227">
        <f t="shared" si="168"/>
        <v>3968.4000000000087</v>
      </c>
      <c r="T824" s="227">
        <f t="shared" si="168"/>
        <v>0</v>
      </c>
      <c r="U824" s="227">
        <f t="shared" si="168"/>
        <v>0</v>
      </c>
      <c r="V824" s="227">
        <f t="shared" si="169"/>
        <v>3968.4000000000087</v>
      </c>
      <c r="W824" s="227">
        <v>3</v>
      </c>
      <c r="X824" s="227">
        <v>1.84</v>
      </c>
      <c r="Y824" s="191">
        <v>1</v>
      </c>
      <c r="Z824" s="191">
        <v>121697.60000000001</v>
      </c>
      <c r="AA824" s="191"/>
      <c r="AB824" s="191"/>
      <c r="AC824" s="227">
        <f t="shared" si="170"/>
        <v>121697.60000000001</v>
      </c>
      <c r="AD824" s="227">
        <v>4</v>
      </c>
      <c r="AE824" s="227">
        <v>1.9</v>
      </c>
      <c r="AF824" s="191">
        <v>1</v>
      </c>
      <c r="AG824" s="191">
        <v>125666</v>
      </c>
      <c r="AH824" s="191"/>
      <c r="AI824" s="191"/>
      <c r="AJ824" s="227">
        <f t="shared" si="171"/>
        <v>125666</v>
      </c>
    </row>
    <row r="825" spans="1:36" ht="17.25" x14ac:dyDescent="0.25">
      <c r="A825" s="208">
        <v>14</v>
      </c>
      <c r="B825" s="124" t="s">
        <v>5447</v>
      </c>
      <c r="C825" s="1524" t="s">
        <v>5039</v>
      </c>
      <c r="D825" s="1525" t="s">
        <v>4768</v>
      </c>
      <c r="E825" s="1531">
        <v>5</v>
      </c>
      <c r="F825" s="227">
        <v>1.9</v>
      </c>
      <c r="G825" s="191">
        <v>1</v>
      </c>
      <c r="H825" s="191">
        <v>125666</v>
      </c>
      <c r="I825" s="191"/>
      <c r="J825" s="191"/>
      <c r="K825" s="227">
        <f t="shared" si="166"/>
        <v>125666</v>
      </c>
      <c r="L825" s="227">
        <v>1.9</v>
      </c>
      <c r="M825" s="191">
        <v>1</v>
      </c>
      <c r="N825" s="191">
        <v>125666</v>
      </c>
      <c r="O825" s="191"/>
      <c r="P825" s="191"/>
      <c r="Q825" s="227">
        <f t="shared" si="167"/>
        <v>125666</v>
      </c>
      <c r="R825" s="227">
        <f t="shared" si="168"/>
        <v>0</v>
      </c>
      <c r="S825" s="227">
        <f t="shared" si="168"/>
        <v>0</v>
      </c>
      <c r="T825" s="227">
        <f t="shared" si="168"/>
        <v>0</v>
      </c>
      <c r="U825" s="227">
        <f t="shared" si="168"/>
        <v>0</v>
      </c>
      <c r="V825" s="227">
        <f t="shared" si="169"/>
        <v>0</v>
      </c>
      <c r="W825" s="227">
        <v>6</v>
      </c>
      <c r="X825" s="227">
        <v>1.96</v>
      </c>
      <c r="Y825" s="191">
        <v>1</v>
      </c>
      <c r="Z825" s="191">
        <v>129634.4</v>
      </c>
      <c r="AA825" s="191"/>
      <c r="AB825" s="191"/>
      <c r="AC825" s="227">
        <f t="shared" si="170"/>
        <v>129634.4</v>
      </c>
      <c r="AD825" s="227">
        <v>7</v>
      </c>
      <c r="AE825" s="227">
        <v>1.96</v>
      </c>
      <c r="AF825" s="191">
        <v>1</v>
      </c>
      <c r="AG825" s="191">
        <v>129634.4</v>
      </c>
      <c r="AH825" s="191"/>
      <c r="AI825" s="191"/>
      <c r="AJ825" s="227">
        <f t="shared" si="171"/>
        <v>129634.4</v>
      </c>
    </row>
    <row r="826" spans="1:36" ht="17.25" x14ac:dyDescent="0.25">
      <c r="A826" s="208">
        <v>15</v>
      </c>
      <c r="B826" s="124" t="s">
        <v>5448</v>
      </c>
      <c r="C826" s="1524" t="s">
        <v>5039</v>
      </c>
      <c r="D826" s="1525" t="s">
        <v>4768</v>
      </c>
      <c r="E826" s="1531">
        <v>4</v>
      </c>
      <c r="F826" s="227">
        <v>1.9</v>
      </c>
      <c r="G826" s="191">
        <v>1</v>
      </c>
      <c r="H826" s="191">
        <v>125666</v>
      </c>
      <c r="I826" s="191"/>
      <c r="J826" s="191"/>
      <c r="K826" s="227">
        <f t="shared" si="166"/>
        <v>125666</v>
      </c>
      <c r="L826" s="227">
        <v>1.84</v>
      </c>
      <c r="M826" s="191">
        <v>1</v>
      </c>
      <c r="N826" s="191">
        <v>121697.60000000001</v>
      </c>
      <c r="O826" s="191"/>
      <c r="P826" s="191"/>
      <c r="Q826" s="227">
        <f t="shared" si="167"/>
        <v>121697.60000000001</v>
      </c>
      <c r="R826" s="227">
        <f t="shared" si="168"/>
        <v>0</v>
      </c>
      <c r="S826" s="227">
        <f t="shared" si="168"/>
        <v>3968.3999999999942</v>
      </c>
      <c r="T826" s="227">
        <f t="shared" si="168"/>
        <v>0</v>
      </c>
      <c r="U826" s="227">
        <f t="shared" si="168"/>
        <v>0</v>
      </c>
      <c r="V826" s="227">
        <f t="shared" si="169"/>
        <v>3968.3999999999942</v>
      </c>
      <c r="W826" s="227">
        <v>5</v>
      </c>
      <c r="X826" s="227">
        <v>1.9</v>
      </c>
      <c r="Y826" s="191">
        <v>1</v>
      </c>
      <c r="Z826" s="191">
        <v>125666</v>
      </c>
      <c r="AA826" s="191"/>
      <c r="AB826" s="191"/>
      <c r="AC826" s="227">
        <f t="shared" si="170"/>
        <v>125666</v>
      </c>
      <c r="AD826" s="227">
        <v>6</v>
      </c>
      <c r="AE826" s="227">
        <v>1.96</v>
      </c>
      <c r="AF826" s="191">
        <v>1</v>
      </c>
      <c r="AG826" s="191">
        <v>129634.4</v>
      </c>
      <c r="AH826" s="191"/>
      <c r="AI826" s="191"/>
      <c r="AJ826" s="227">
        <f t="shared" si="171"/>
        <v>129634.4</v>
      </c>
    </row>
    <row r="827" spans="1:36" ht="17.25" x14ac:dyDescent="0.25">
      <c r="A827" s="208">
        <v>16</v>
      </c>
      <c r="B827" s="124" t="s">
        <v>5449</v>
      </c>
      <c r="C827" s="1524" t="s">
        <v>5039</v>
      </c>
      <c r="D827" s="1525" t="s">
        <v>4768</v>
      </c>
      <c r="E827" s="1531">
        <v>8</v>
      </c>
      <c r="F827" s="227">
        <v>2.02</v>
      </c>
      <c r="G827" s="191">
        <v>1</v>
      </c>
      <c r="H827" s="191">
        <v>133602.79999999999</v>
      </c>
      <c r="I827" s="191"/>
      <c r="J827" s="191">
        <v>6680.1399999999994</v>
      </c>
      <c r="K827" s="227">
        <f t="shared" si="166"/>
        <v>140282.94</v>
      </c>
      <c r="L827" s="227">
        <v>1.96</v>
      </c>
      <c r="M827" s="191">
        <v>1</v>
      </c>
      <c r="N827" s="191">
        <v>129634.4</v>
      </c>
      <c r="O827" s="191"/>
      <c r="P827" s="191">
        <v>6481.72</v>
      </c>
      <c r="Q827" s="227">
        <f t="shared" si="167"/>
        <v>136116.12</v>
      </c>
      <c r="R827" s="227">
        <f t="shared" si="168"/>
        <v>0</v>
      </c>
      <c r="S827" s="227">
        <f t="shared" si="168"/>
        <v>3968.3999999999942</v>
      </c>
      <c r="T827" s="227">
        <f t="shared" si="168"/>
        <v>0</v>
      </c>
      <c r="U827" s="227">
        <f t="shared" si="168"/>
        <v>198.41999999999916</v>
      </c>
      <c r="V827" s="227">
        <f t="shared" si="169"/>
        <v>4166.8199999999933</v>
      </c>
      <c r="W827" s="227">
        <v>9</v>
      </c>
      <c r="X827" s="227">
        <v>2.02</v>
      </c>
      <c r="Y827" s="191">
        <v>1</v>
      </c>
      <c r="Z827" s="191">
        <v>133602.79999999999</v>
      </c>
      <c r="AA827" s="191"/>
      <c r="AB827" s="191">
        <v>6680.1399999999994</v>
      </c>
      <c r="AC827" s="227">
        <f t="shared" si="170"/>
        <v>140282.94</v>
      </c>
      <c r="AD827" s="227">
        <v>10</v>
      </c>
      <c r="AE827" s="227">
        <v>2.08</v>
      </c>
      <c r="AF827" s="191">
        <v>1</v>
      </c>
      <c r="AG827" s="191">
        <v>137571.20000000001</v>
      </c>
      <c r="AH827" s="191"/>
      <c r="AI827" s="191">
        <v>6878.5600000000013</v>
      </c>
      <c r="AJ827" s="227">
        <f t="shared" si="171"/>
        <v>144449.76</v>
      </c>
    </row>
    <row r="828" spans="1:36" ht="17.25" x14ac:dyDescent="0.25">
      <c r="A828" s="208">
        <v>17</v>
      </c>
      <c r="B828" s="124" t="s">
        <v>1429</v>
      </c>
      <c r="C828" s="1524" t="s">
        <v>5039</v>
      </c>
      <c r="D828" s="1525" t="s">
        <v>4768</v>
      </c>
      <c r="E828" s="1531">
        <v>1</v>
      </c>
      <c r="F828" s="227">
        <v>1.73</v>
      </c>
      <c r="G828" s="191">
        <v>1</v>
      </c>
      <c r="H828" s="191">
        <v>114422.2</v>
      </c>
      <c r="I828" s="191">
        <v>8000</v>
      </c>
      <c r="J828" s="191"/>
      <c r="K828" s="227">
        <f t="shared" si="166"/>
        <v>122422.2</v>
      </c>
      <c r="L828" s="227">
        <v>1.68</v>
      </c>
      <c r="M828" s="191">
        <v>1</v>
      </c>
      <c r="N828" s="191">
        <v>111115.2</v>
      </c>
      <c r="O828" s="191">
        <v>8000</v>
      </c>
      <c r="P828" s="191"/>
      <c r="Q828" s="227">
        <f t="shared" si="167"/>
        <v>119115.2</v>
      </c>
      <c r="R828" s="227">
        <f t="shared" si="168"/>
        <v>0</v>
      </c>
      <c r="S828" s="227">
        <f t="shared" si="168"/>
        <v>3307</v>
      </c>
      <c r="T828" s="227">
        <f t="shared" si="168"/>
        <v>0</v>
      </c>
      <c r="U828" s="227">
        <f t="shared" si="168"/>
        <v>0</v>
      </c>
      <c r="V828" s="227">
        <f t="shared" si="169"/>
        <v>3307</v>
      </c>
      <c r="W828" s="227">
        <v>2</v>
      </c>
      <c r="X828" s="227">
        <v>1.79</v>
      </c>
      <c r="Y828" s="191">
        <v>1</v>
      </c>
      <c r="Z828" s="191">
        <v>118390.6</v>
      </c>
      <c r="AA828" s="191">
        <v>8000</v>
      </c>
      <c r="AB828" s="191"/>
      <c r="AC828" s="227">
        <f t="shared" si="170"/>
        <v>126390.6</v>
      </c>
      <c r="AD828" s="227">
        <v>3</v>
      </c>
      <c r="AE828" s="227">
        <v>1.84</v>
      </c>
      <c r="AF828" s="191">
        <v>1</v>
      </c>
      <c r="AG828" s="191">
        <v>121697.60000000001</v>
      </c>
      <c r="AH828" s="191">
        <v>8000</v>
      </c>
      <c r="AI828" s="191"/>
      <c r="AJ828" s="227">
        <f t="shared" si="171"/>
        <v>129697.60000000001</v>
      </c>
    </row>
    <row r="829" spans="1:36" ht="17.25" x14ac:dyDescent="0.25">
      <c r="A829" s="208">
        <v>18</v>
      </c>
      <c r="B829" s="124" t="s">
        <v>5450</v>
      </c>
      <c r="C829" s="1524" t="s">
        <v>5333</v>
      </c>
      <c r="D829" s="1525" t="s">
        <v>4768</v>
      </c>
      <c r="E829" s="1531">
        <v>22</v>
      </c>
      <c r="F829" s="227">
        <v>2.2799999999999998</v>
      </c>
      <c r="G829" s="191">
        <v>1</v>
      </c>
      <c r="H829" s="191">
        <v>150799.19999999998</v>
      </c>
      <c r="I829" s="191"/>
      <c r="J829" s="191"/>
      <c r="K829" s="227">
        <f t="shared" si="166"/>
        <v>150799.19999999998</v>
      </c>
      <c r="L829" s="227">
        <v>2.2799999999999998</v>
      </c>
      <c r="M829" s="191">
        <v>1</v>
      </c>
      <c r="N829" s="191">
        <v>150799.19999999998</v>
      </c>
      <c r="O829" s="191"/>
      <c r="P829" s="191"/>
      <c r="Q829" s="227">
        <f t="shared" si="167"/>
        <v>150799.19999999998</v>
      </c>
      <c r="R829" s="227">
        <f t="shared" si="168"/>
        <v>0</v>
      </c>
      <c r="S829" s="227">
        <f t="shared" si="168"/>
        <v>0</v>
      </c>
      <c r="T829" s="227">
        <f t="shared" si="168"/>
        <v>0</v>
      </c>
      <c r="U829" s="227">
        <f t="shared" si="168"/>
        <v>0</v>
      </c>
      <c r="V829" s="227">
        <f t="shared" si="169"/>
        <v>0</v>
      </c>
      <c r="W829" s="227">
        <v>23</v>
      </c>
      <c r="X829" s="227">
        <v>2.2799999999999998</v>
      </c>
      <c r="Y829" s="191">
        <v>1</v>
      </c>
      <c r="Z829" s="191">
        <v>150799.19999999998</v>
      </c>
      <c r="AA829" s="191"/>
      <c r="AB829" s="191"/>
      <c r="AC829" s="227">
        <f t="shared" si="170"/>
        <v>150799.19999999998</v>
      </c>
      <c r="AD829" s="227">
        <v>24</v>
      </c>
      <c r="AE829" s="227">
        <v>2.2799999999999998</v>
      </c>
      <c r="AF829" s="191">
        <v>1</v>
      </c>
      <c r="AG829" s="191">
        <v>150799.19999999998</v>
      </c>
      <c r="AH829" s="191"/>
      <c r="AI829" s="191"/>
      <c r="AJ829" s="227">
        <f t="shared" si="171"/>
        <v>150799.19999999998</v>
      </c>
    </row>
    <row r="830" spans="1:36" ht="17.25" x14ac:dyDescent="0.25">
      <c r="A830" s="208">
        <v>19</v>
      </c>
      <c r="B830" s="124" t="s">
        <v>5451</v>
      </c>
      <c r="C830" s="1524" t="s">
        <v>4993</v>
      </c>
      <c r="D830" s="1525" t="s">
        <v>4994</v>
      </c>
      <c r="E830" s="1531">
        <v>8</v>
      </c>
      <c r="F830" s="227">
        <v>1.73</v>
      </c>
      <c r="G830" s="191">
        <v>1</v>
      </c>
      <c r="H830" s="191">
        <v>114422.2</v>
      </c>
      <c r="I830" s="191"/>
      <c r="J830" s="191">
        <v>5721.1100000000006</v>
      </c>
      <c r="K830" s="227">
        <f t="shared" si="166"/>
        <v>120143.31</v>
      </c>
      <c r="L830" s="227">
        <v>1.68</v>
      </c>
      <c r="M830" s="191">
        <v>1</v>
      </c>
      <c r="N830" s="191">
        <v>111115.2</v>
      </c>
      <c r="O830" s="191"/>
      <c r="P830" s="191">
        <v>5555.76</v>
      </c>
      <c r="Q830" s="227">
        <f t="shared" si="167"/>
        <v>116670.95999999999</v>
      </c>
      <c r="R830" s="227">
        <f t="shared" si="168"/>
        <v>0</v>
      </c>
      <c r="S830" s="227">
        <f t="shared" si="168"/>
        <v>3307</v>
      </c>
      <c r="T830" s="227">
        <f t="shared" si="168"/>
        <v>0</v>
      </c>
      <c r="U830" s="227">
        <f t="shared" si="168"/>
        <v>165.35000000000036</v>
      </c>
      <c r="V830" s="227">
        <f t="shared" si="169"/>
        <v>3472.3500000000004</v>
      </c>
      <c r="W830" s="227">
        <v>9</v>
      </c>
      <c r="X830" s="227">
        <v>1.73</v>
      </c>
      <c r="Y830" s="191">
        <v>1</v>
      </c>
      <c r="Z830" s="191">
        <v>114422.2</v>
      </c>
      <c r="AA830" s="191"/>
      <c r="AB830" s="191">
        <v>5721.1100000000006</v>
      </c>
      <c r="AC830" s="227">
        <f t="shared" si="170"/>
        <v>120143.31</v>
      </c>
      <c r="AD830" s="227">
        <v>10</v>
      </c>
      <c r="AE830" s="227">
        <v>1.79</v>
      </c>
      <c r="AF830" s="191">
        <v>1</v>
      </c>
      <c r="AG830" s="191">
        <v>118390.6</v>
      </c>
      <c r="AH830" s="191"/>
      <c r="AI830" s="191">
        <v>5919.5300000000007</v>
      </c>
      <c r="AJ830" s="227">
        <f t="shared" si="171"/>
        <v>124310.13</v>
      </c>
    </row>
    <row r="831" spans="1:36" ht="17.25" x14ac:dyDescent="0.25">
      <c r="A831" s="208">
        <v>20</v>
      </c>
      <c r="B831" s="124" t="s">
        <v>5452</v>
      </c>
      <c r="C831" s="1524" t="s">
        <v>4993</v>
      </c>
      <c r="D831" s="1525" t="s">
        <v>4994</v>
      </c>
      <c r="E831" s="1531">
        <v>4</v>
      </c>
      <c r="F831" s="227">
        <v>1.63</v>
      </c>
      <c r="G831" s="191">
        <v>1</v>
      </c>
      <c r="H831" s="191">
        <v>107808.2</v>
      </c>
      <c r="I831" s="191"/>
      <c r="J831" s="191"/>
      <c r="K831" s="227">
        <f t="shared" si="166"/>
        <v>107808.2</v>
      </c>
      <c r="L831" s="227">
        <v>1.59</v>
      </c>
      <c r="M831" s="191">
        <v>1</v>
      </c>
      <c r="N831" s="191">
        <v>105162.6</v>
      </c>
      <c r="O831" s="191"/>
      <c r="P831" s="191"/>
      <c r="Q831" s="227">
        <f t="shared" si="167"/>
        <v>105162.6</v>
      </c>
      <c r="R831" s="227">
        <f t="shared" si="168"/>
        <v>0</v>
      </c>
      <c r="S831" s="227">
        <f t="shared" si="168"/>
        <v>2645.5999999999913</v>
      </c>
      <c r="T831" s="227">
        <f t="shared" si="168"/>
        <v>0</v>
      </c>
      <c r="U831" s="227">
        <f t="shared" si="168"/>
        <v>0</v>
      </c>
      <c r="V831" s="227">
        <f t="shared" si="169"/>
        <v>2645.5999999999913</v>
      </c>
      <c r="W831" s="227">
        <v>5</v>
      </c>
      <c r="X831" s="227">
        <v>1.63</v>
      </c>
      <c r="Y831" s="191">
        <v>1</v>
      </c>
      <c r="Z831" s="191">
        <v>107808.2</v>
      </c>
      <c r="AA831" s="191"/>
      <c r="AB831" s="191"/>
      <c r="AC831" s="227">
        <f t="shared" si="170"/>
        <v>107808.2</v>
      </c>
      <c r="AD831" s="227">
        <v>6</v>
      </c>
      <c r="AE831" s="227">
        <v>1.68</v>
      </c>
      <c r="AF831" s="191">
        <v>1</v>
      </c>
      <c r="AG831" s="191">
        <v>111115.2</v>
      </c>
      <c r="AH831" s="191"/>
      <c r="AI831" s="191"/>
      <c r="AJ831" s="227">
        <f t="shared" si="171"/>
        <v>111115.2</v>
      </c>
    </row>
    <row r="832" spans="1:36" ht="17.25" x14ac:dyDescent="0.25">
      <c r="A832" s="208">
        <v>21</v>
      </c>
      <c r="B832" s="124" t="s">
        <v>5453</v>
      </c>
      <c r="C832" s="1524" t="s">
        <v>4993</v>
      </c>
      <c r="D832" s="1525" t="s">
        <v>4994</v>
      </c>
      <c r="E832" s="1531">
        <v>17</v>
      </c>
      <c r="F832" s="227">
        <v>1.9</v>
      </c>
      <c r="G832" s="191">
        <v>1</v>
      </c>
      <c r="H832" s="191">
        <v>125666</v>
      </c>
      <c r="I832" s="191"/>
      <c r="J832" s="191"/>
      <c r="K832" s="227">
        <f t="shared" si="166"/>
        <v>125666</v>
      </c>
      <c r="L832" s="227">
        <v>1.9</v>
      </c>
      <c r="M832" s="191">
        <v>1</v>
      </c>
      <c r="N832" s="191">
        <v>125666</v>
      </c>
      <c r="O832" s="191"/>
      <c r="P832" s="191"/>
      <c r="Q832" s="227">
        <f t="shared" si="167"/>
        <v>125666</v>
      </c>
      <c r="R832" s="227">
        <f t="shared" si="168"/>
        <v>0</v>
      </c>
      <c r="S832" s="227">
        <f t="shared" si="168"/>
        <v>0</v>
      </c>
      <c r="T832" s="227">
        <f t="shared" si="168"/>
        <v>0</v>
      </c>
      <c r="U832" s="227">
        <f t="shared" si="168"/>
        <v>0</v>
      </c>
      <c r="V832" s="227">
        <f t="shared" si="169"/>
        <v>0</v>
      </c>
      <c r="W832" s="227">
        <v>18</v>
      </c>
      <c r="X832" s="227">
        <v>1.9</v>
      </c>
      <c r="Y832" s="191">
        <v>1</v>
      </c>
      <c r="Z832" s="191">
        <v>125666</v>
      </c>
      <c r="AA832" s="191"/>
      <c r="AB832" s="191"/>
      <c r="AC832" s="227">
        <f t="shared" si="170"/>
        <v>125666</v>
      </c>
      <c r="AD832" s="227">
        <v>19</v>
      </c>
      <c r="AE832" s="227">
        <v>1.95</v>
      </c>
      <c r="AF832" s="191">
        <v>1</v>
      </c>
      <c r="AG832" s="191">
        <v>128973</v>
      </c>
      <c r="AH832" s="191"/>
      <c r="AI832" s="191"/>
      <c r="AJ832" s="227">
        <f t="shared" si="171"/>
        <v>128973</v>
      </c>
    </row>
    <row r="833" spans="1:36" ht="17.25" x14ac:dyDescent="0.25">
      <c r="A833" s="208">
        <v>22</v>
      </c>
      <c r="B833" s="124" t="s">
        <v>1429</v>
      </c>
      <c r="C833" s="1524" t="s">
        <v>4993</v>
      </c>
      <c r="D833" s="1525" t="s">
        <v>4994</v>
      </c>
      <c r="E833" s="1531">
        <v>1</v>
      </c>
      <c r="F833" s="227">
        <v>1.49</v>
      </c>
      <c r="G833" s="191">
        <v>1</v>
      </c>
      <c r="H833" s="191">
        <v>98548.6</v>
      </c>
      <c r="I833" s="191">
        <v>8000</v>
      </c>
      <c r="J833" s="191"/>
      <c r="K833" s="227">
        <f t="shared" si="166"/>
        <v>106548.6</v>
      </c>
      <c r="L833" s="227">
        <v>1.45</v>
      </c>
      <c r="M833" s="191">
        <v>1</v>
      </c>
      <c r="N833" s="191">
        <v>95903</v>
      </c>
      <c r="O833" s="191">
        <v>8000</v>
      </c>
      <c r="P833" s="191"/>
      <c r="Q833" s="227">
        <f t="shared" si="167"/>
        <v>103903</v>
      </c>
      <c r="R833" s="227">
        <f t="shared" si="168"/>
        <v>0</v>
      </c>
      <c r="S833" s="227">
        <f t="shared" si="168"/>
        <v>2645.6000000000058</v>
      </c>
      <c r="T833" s="227">
        <f t="shared" si="168"/>
        <v>0</v>
      </c>
      <c r="U833" s="227">
        <f t="shared" si="168"/>
        <v>0</v>
      </c>
      <c r="V833" s="227">
        <f t="shared" si="169"/>
        <v>2645.6000000000058</v>
      </c>
      <c r="W833" s="227">
        <v>2</v>
      </c>
      <c r="X833" s="227">
        <v>1.54</v>
      </c>
      <c r="Y833" s="191">
        <v>1</v>
      </c>
      <c r="Z833" s="191">
        <v>101855.6</v>
      </c>
      <c r="AA833" s="191">
        <v>8000</v>
      </c>
      <c r="AB833" s="191"/>
      <c r="AC833" s="227">
        <f t="shared" si="170"/>
        <v>109855.6</v>
      </c>
      <c r="AD833" s="227">
        <v>3</v>
      </c>
      <c r="AE833" s="227">
        <v>1.59</v>
      </c>
      <c r="AF833" s="191">
        <v>1</v>
      </c>
      <c r="AG833" s="191">
        <v>105162.6</v>
      </c>
      <c r="AH833" s="191">
        <v>8000</v>
      </c>
      <c r="AI833" s="191"/>
      <c r="AJ833" s="227">
        <f t="shared" si="171"/>
        <v>113162.6</v>
      </c>
    </row>
    <row r="834" spans="1:36" ht="17.25" x14ac:dyDescent="0.25">
      <c r="A834" s="208"/>
      <c r="B834" s="124" t="s">
        <v>5454</v>
      </c>
      <c r="C834" s="1524"/>
      <c r="D834" s="1525"/>
      <c r="E834" s="1531"/>
      <c r="F834" s="227"/>
      <c r="G834" s="191"/>
      <c r="H834" s="191">
        <v>9000</v>
      </c>
      <c r="I834" s="191"/>
      <c r="J834" s="191"/>
      <c r="K834" s="227">
        <v>9000</v>
      </c>
      <c r="L834" s="227"/>
      <c r="M834" s="191"/>
      <c r="N834" s="191">
        <v>9000</v>
      </c>
      <c r="O834" s="191"/>
      <c r="P834" s="191"/>
      <c r="Q834" s="227">
        <v>9000</v>
      </c>
      <c r="R834" s="227"/>
      <c r="S834" s="227"/>
      <c r="T834" s="227"/>
      <c r="U834" s="227"/>
      <c r="V834" s="227"/>
      <c r="W834" s="227"/>
      <c r="X834" s="227"/>
      <c r="Y834" s="191"/>
      <c r="Z834" s="191">
        <v>9000</v>
      </c>
      <c r="AA834" s="191"/>
      <c r="AB834" s="191"/>
      <c r="AC834" s="227">
        <v>9000</v>
      </c>
      <c r="AD834" s="227"/>
      <c r="AE834" s="227"/>
      <c r="AF834" s="191"/>
      <c r="AG834" s="191">
        <v>9000</v>
      </c>
      <c r="AH834" s="191"/>
      <c r="AI834" s="191"/>
      <c r="AJ834" s="227">
        <v>9000</v>
      </c>
    </row>
    <row r="835" spans="1:36" s="230" customFormat="1" ht="27" x14ac:dyDescent="0.25">
      <c r="A835" s="225"/>
      <c r="B835" s="233" t="s">
        <v>240</v>
      </c>
      <c r="C835" s="229" t="s">
        <v>1</v>
      </c>
      <c r="D835" s="229" t="s">
        <v>1</v>
      </c>
      <c r="E835" s="229" t="s">
        <v>1</v>
      </c>
      <c r="F835" s="229" t="s">
        <v>1</v>
      </c>
      <c r="G835" s="229">
        <f t="shared" ref="G835:AJ835" si="172">SUM(G812:G834)</f>
        <v>22</v>
      </c>
      <c r="H835" s="229">
        <f t="shared" si="172"/>
        <v>3591803.8000000007</v>
      </c>
      <c r="I835" s="229">
        <f t="shared" si="172"/>
        <v>24000</v>
      </c>
      <c r="J835" s="229"/>
      <c r="K835" s="229">
        <f t="shared" si="172"/>
        <v>3645103.8200000008</v>
      </c>
      <c r="L835" s="229"/>
      <c r="M835" s="229">
        <f t="shared" si="172"/>
        <v>22</v>
      </c>
      <c r="N835" s="229">
        <f t="shared" si="172"/>
        <v>3529632.2000000011</v>
      </c>
      <c r="O835" s="229">
        <f t="shared" si="172"/>
        <v>24000</v>
      </c>
      <c r="P835" s="229">
        <f t="shared" si="172"/>
        <v>28936.25</v>
      </c>
      <c r="Q835" s="229">
        <f t="shared" si="172"/>
        <v>3582568.4500000011</v>
      </c>
      <c r="R835" s="229">
        <f t="shared" si="172"/>
        <v>0</v>
      </c>
      <c r="S835" s="229">
        <f t="shared" si="172"/>
        <v>62171.599999999919</v>
      </c>
      <c r="T835" s="229">
        <f t="shared" si="172"/>
        <v>0</v>
      </c>
      <c r="U835" s="229">
        <f t="shared" si="172"/>
        <v>363.76999999999953</v>
      </c>
      <c r="V835" s="229">
        <f t="shared" si="172"/>
        <v>62535.369999999915</v>
      </c>
      <c r="W835" s="229"/>
      <c r="X835" s="229"/>
      <c r="Y835" s="229">
        <f t="shared" si="172"/>
        <v>22</v>
      </c>
      <c r="Z835" s="229">
        <f t="shared" si="172"/>
        <v>3636117.6000000006</v>
      </c>
      <c r="AA835" s="229">
        <f t="shared" si="172"/>
        <v>24000</v>
      </c>
      <c r="AB835" s="229">
        <f t="shared" si="172"/>
        <v>29597.65</v>
      </c>
      <c r="AC835" s="229">
        <f t="shared" si="172"/>
        <v>3689715.2500000009</v>
      </c>
      <c r="AD835" s="229"/>
      <c r="AE835" s="229"/>
      <c r="AF835" s="229">
        <f t="shared" si="172"/>
        <v>22</v>
      </c>
      <c r="AG835" s="229">
        <f t="shared" si="172"/>
        <v>3686384.0000000009</v>
      </c>
      <c r="AH835" s="229">
        <f t="shared" si="172"/>
        <v>24000</v>
      </c>
      <c r="AI835" s="229">
        <f t="shared" si="172"/>
        <v>29994.490000000005</v>
      </c>
      <c r="AJ835" s="229">
        <f t="shared" si="172"/>
        <v>3740378.49</v>
      </c>
    </row>
    <row r="836" spans="1:36" x14ac:dyDescent="0.25">
      <c r="A836" s="208"/>
      <c r="B836" s="191" t="s">
        <v>239</v>
      </c>
      <c r="C836" s="227"/>
      <c r="D836" s="227"/>
      <c r="E836" s="227"/>
      <c r="F836" s="227"/>
      <c r="G836" s="191"/>
      <c r="H836" s="191"/>
      <c r="I836" s="191"/>
      <c r="J836" s="191"/>
      <c r="K836" s="191"/>
      <c r="L836" s="227"/>
      <c r="M836" s="191"/>
      <c r="N836" s="191"/>
      <c r="O836" s="191"/>
      <c r="P836" s="191"/>
      <c r="Q836" s="191"/>
      <c r="R836" s="191"/>
      <c r="S836" s="191"/>
      <c r="T836" s="191"/>
      <c r="U836" s="106"/>
      <c r="V836" s="106"/>
      <c r="W836" s="227"/>
      <c r="X836" s="227"/>
      <c r="Y836" s="191"/>
      <c r="Z836" s="191"/>
      <c r="AA836" s="191"/>
      <c r="AB836" s="191"/>
      <c r="AC836" s="191"/>
      <c r="AD836" s="227"/>
      <c r="AE836" s="227"/>
      <c r="AF836" s="191"/>
      <c r="AG836" s="191"/>
      <c r="AH836" s="191"/>
      <c r="AI836" s="191"/>
      <c r="AJ836" s="191"/>
    </row>
    <row r="837" spans="1:36" x14ac:dyDescent="0.25">
      <c r="A837" s="208">
        <v>1</v>
      </c>
      <c r="B837" s="102"/>
      <c r="C837" s="208"/>
      <c r="D837" s="208"/>
      <c r="E837" s="208"/>
      <c r="F837" s="208"/>
      <c r="G837" s="102"/>
      <c r="H837" s="102"/>
      <c r="I837" s="102"/>
      <c r="J837" s="102"/>
      <c r="K837" s="227">
        <f>H837+I837+J837</f>
        <v>0</v>
      </c>
      <c r="L837" s="208"/>
      <c r="M837" s="102"/>
      <c r="N837" s="208"/>
      <c r="O837" s="208"/>
      <c r="P837" s="208"/>
      <c r="Q837" s="227">
        <f>N837+O837+P837</f>
        <v>0</v>
      </c>
      <c r="R837" s="227">
        <f t="shared" ref="R837:U839" si="173">G837-M837</f>
        <v>0</v>
      </c>
      <c r="S837" s="227">
        <f t="shared" si="173"/>
        <v>0</v>
      </c>
      <c r="T837" s="227">
        <f t="shared" si="173"/>
        <v>0</v>
      </c>
      <c r="U837" s="227">
        <f t="shared" si="173"/>
        <v>0</v>
      </c>
      <c r="V837" s="227">
        <f>S837+T837+U837</f>
        <v>0</v>
      </c>
      <c r="W837" s="208"/>
      <c r="X837" s="208"/>
      <c r="Y837" s="102"/>
      <c r="Z837" s="102"/>
      <c r="AA837" s="102"/>
      <c r="AB837" s="102"/>
      <c r="AC837" s="227">
        <f>Z837+AA837+AB837</f>
        <v>0</v>
      </c>
      <c r="AD837" s="208"/>
      <c r="AE837" s="208"/>
      <c r="AF837" s="102"/>
      <c r="AG837" s="102"/>
      <c r="AH837" s="102"/>
      <c r="AI837" s="102"/>
      <c r="AJ837" s="227">
        <f>AG837+AH837+AI837</f>
        <v>0</v>
      </c>
    </row>
    <row r="838" spans="1:36" x14ac:dyDescent="0.25">
      <c r="A838" s="208">
        <v>2</v>
      </c>
      <c r="B838" s="102"/>
      <c r="C838" s="208"/>
      <c r="D838" s="208"/>
      <c r="E838" s="208"/>
      <c r="F838" s="208"/>
      <c r="G838" s="102"/>
      <c r="H838" s="102"/>
      <c r="I838" s="102"/>
      <c r="J838" s="102"/>
      <c r="K838" s="227">
        <f>H838+I838+J838</f>
        <v>0</v>
      </c>
      <c r="L838" s="208"/>
      <c r="M838" s="102"/>
      <c r="N838" s="208"/>
      <c r="O838" s="208"/>
      <c r="P838" s="208"/>
      <c r="Q838" s="227">
        <f>N838+O838+P838</f>
        <v>0</v>
      </c>
      <c r="R838" s="227">
        <f t="shared" si="173"/>
        <v>0</v>
      </c>
      <c r="S838" s="227">
        <f t="shared" si="173"/>
        <v>0</v>
      </c>
      <c r="T838" s="227">
        <f t="shared" si="173"/>
        <v>0</v>
      </c>
      <c r="U838" s="227">
        <f t="shared" si="173"/>
        <v>0</v>
      </c>
      <c r="V838" s="227">
        <f>S838+T838+U838</f>
        <v>0</v>
      </c>
      <c r="W838" s="208"/>
      <c r="X838" s="208"/>
      <c r="Y838" s="102"/>
      <c r="Z838" s="102"/>
      <c r="AA838" s="102"/>
      <c r="AB838" s="102"/>
      <c r="AC838" s="227">
        <f>Z838+AA838+AB838</f>
        <v>0</v>
      </c>
      <c r="AD838" s="208"/>
      <c r="AE838" s="208"/>
      <c r="AF838" s="102"/>
      <c r="AG838" s="102"/>
      <c r="AH838" s="102"/>
      <c r="AI838" s="102"/>
      <c r="AJ838" s="227">
        <f>AG838+AH838+AI838</f>
        <v>0</v>
      </c>
    </row>
    <row r="839" spans="1:36" x14ac:dyDescent="0.25">
      <c r="A839" s="208">
        <v>3</v>
      </c>
      <c r="B839" s="228"/>
      <c r="C839" s="208"/>
      <c r="D839" s="208"/>
      <c r="E839" s="208"/>
      <c r="F839" s="208"/>
      <c r="G839" s="102"/>
      <c r="H839" s="102"/>
      <c r="I839" s="102"/>
      <c r="J839" s="102"/>
      <c r="K839" s="227">
        <f>H839+I839+J839</f>
        <v>0</v>
      </c>
      <c r="L839" s="208"/>
      <c r="M839" s="102"/>
      <c r="N839" s="208"/>
      <c r="O839" s="208"/>
      <c r="P839" s="208"/>
      <c r="Q839" s="227">
        <f>N839+O839+P839</f>
        <v>0</v>
      </c>
      <c r="R839" s="227">
        <f t="shared" si="173"/>
        <v>0</v>
      </c>
      <c r="S839" s="227">
        <f t="shared" si="173"/>
        <v>0</v>
      </c>
      <c r="T839" s="227">
        <f t="shared" si="173"/>
        <v>0</v>
      </c>
      <c r="U839" s="227">
        <f t="shared" si="173"/>
        <v>0</v>
      </c>
      <c r="V839" s="227">
        <f>S839+T839+U839</f>
        <v>0</v>
      </c>
      <c r="W839" s="208"/>
      <c r="X839" s="208"/>
      <c r="Y839" s="102"/>
      <c r="Z839" s="102"/>
      <c r="AA839" s="102"/>
      <c r="AB839" s="102"/>
      <c r="AC839" s="227">
        <f>Z839+AA839+AB839</f>
        <v>0</v>
      </c>
      <c r="AD839" s="208"/>
      <c r="AE839" s="208"/>
      <c r="AF839" s="102"/>
      <c r="AG839" s="102"/>
      <c r="AH839" s="102"/>
      <c r="AI839" s="102"/>
      <c r="AJ839" s="227">
        <f>AG839+AH839+AI839</f>
        <v>0</v>
      </c>
    </row>
    <row r="840" spans="1:36" s="230" customFormat="1" ht="27" x14ac:dyDescent="0.25">
      <c r="A840" s="225"/>
      <c r="B840" s="233" t="s">
        <v>240</v>
      </c>
      <c r="C840" s="229" t="s">
        <v>1</v>
      </c>
      <c r="D840" s="229" t="s">
        <v>1</v>
      </c>
      <c r="E840" s="229" t="s">
        <v>1</v>
      </c>
      <c r="F840" s="229" t="s">
        <v>1</v>
      </c>
      <c r="G840" s="229">
        <f>SUM(G837:G839)</f>
        <v>0</v>
      </c>
      <c r="H840" s="229">
        <f>SUM(H837:H839)</f>
        <v>0</v>
      </c>
      <c r="I840" s="229">
        <f>SUM(I837:I839)</f>
        <v>0</v>
      </c>
      <c r="J840" s="229">
        <f>SUM(J837:J839)</f>
        <v>0</v>
      </c>
      <c r="K840" s="229">
        <f>SUM(K837:K839)</f>
        <v>0</v>
      </c>
      <c r="L840" s="229" t="s">
        <v>1</v>
      </c>
      <c r="M840" s="229">
        <f t="shared" ref="M840:T840" si="174">SUM(M837:M839)</f>
        <v>0</v>
      </c>
      <c r="N840" s="229">
        <f t="shared" si="174"/>
        <v>0</v>
      </c>
      <c r="O840" s="229">
        <f t="shared" si="174"/>
        <v>0</v>
      </c>
      <c r="P840" s="229">
        <f t="shared" si="174"/>
        <v>0</v>
      </c>
      <c r="Q840" s="229">
        <f t="shared" si="174"/>
        <v>0</v>
      </c>
      <c r="R840" s="229">
        <f t="shared" si="174"/>
        <v>0</v>
      </c>
      <c r="S840" s="229">
        <f t="shared" si="174"/>
        <v>0</v>
      </c>
      <c r="T840" s="229">
        <f t="shared" si="174"/>
        <v>0</v>
      </c>
      <c r="U840" s="112"/>
      <c r="V840" s="112"/>
      <c r="W840" s="229" t="s">
        <v>1</v>
      </c>
      <c r="X840" s="229" t="s">
        <v>1</v>
      </c>
      <c r="Y840" s="229">
        <f>SUM(Y837:Y839)</f>
        <v>0</v>
      </c>
      <c r="Z840" s="229">
        <f>SUM(Z837:Z839)</f>
        <v>0</v>
      </c>
      <c r="AA840" s="229">
        <f>SUM(AA837:AA839)</f>
        <v>0</v>
      </c>
      <c r="AB840" s="229">
        <f>SUM(AB837:AB839)</f>
        <v>0</v>
      </c>
      <c r="AC840" s="229">
        <f>SUM(AC837:AC839)</f>
        <v>0</v>
      </c>
      <c r="AD840" s="229"/>
      <c r="AE840" s="229"/>
      <c r="AF840" s="229"/>
      <c r="AG840" s="229"/>
      <c r="AH840" s="229"/>
      <c r="AI840" s="229"/>
      <c r="AJ840" s="229">
        <f>SUM(AJ837:AJ839)</f>
        <v>0</v>
      </c>
    </row>
    <row r="841" spans="1:36" s="230" customFormat="1" ht="27" x14ac:dyDescent="0.25">
      <c r="A841" s="225"/>
      <c r="B841" s="233" t="s">
        <v>245</v>
      </c>
      <c r="C841" s="229" t="s">
        <v>1</v>
      </c>
      <c r="D841" s="229" t="s">
        <v>1</v>
      </c>
      <c r="E841" s="229" t="s">
        <v>1</v>
      </c>
      <c r="F841" s="229" t="s">
        <v>1</v>
      </c>
      <c r="G841" s="229">
        <f>G835+G840</f>
        <v>22</v>
      </c>
      <c r="H841" s="229">
        <f>H835+H840</f>
        <v>3591803.8000000007</v>
      </c>
      <c r="I841" s="229">
        <f>I835+I840</f>
        <v>24000</v>
      </c>
      <c r="J841" s="229">
        <f>J835+J840</f>
        <v>0</v>
      </c>
      <c r="K841" s="229">
        <f>K835+K840</f>
        <v>3645103.8200000008</v>
      </c>
      <c r="L841" s="229" t="s">
        <v>1</v>
      </c>
      <c r="M841" s="229">
        <f t="shared" ref="M841:V841" si="175">M835+M840</f>
        <v>22</v>
      </c>
      <c r="N841" s="229">
        <f t="shared" si="175"/>
        <v>3529632.2000000011</v>
      </c>
      <c r="O841" s="229">
        <f t="shared" si="175"/>
        <v>24000</v>
      </c>
      <c r="P841" s="229">
        <f t="shared" si="175"/>
        <v>28936.25</v>
      </c>
      <c r="Q841" s="229">
        <f t="shared" si="175"/>
        <v>3582568.4500000011</v>
      </c>
      <c r="R841" s="229">
        <f t="shared" si="175"/>
        <v>0</v>
      </c>
      <c r="S841" s="229">
        <f t="shared" si="175"/>
        <v>62171.599999999919</v>
      </c>
      <c r="T841" s="229">
        <f t="shared" si="175"/>
        <v>0</v>
      </c>
      <c r="U841" s="229">
        <f t="shared" si="175"/>
        <v>363.76999999999953</v>
      </c>
      <c r="V841" s="229">
        <f t="shared" si="175"/>
        <v>62535.369999999915</v>
      </c>
      <c r="W841" s="229" t="s">
        <v>1</v>
      </c>
      <c r="X841" s="229" t="s">
        <v>1</v>
      </c>
      <c r="Y841" s="229">
        <f>Y835+Y840</f>
        <v>22</v>
      </c>
      <c r="Z841" s="229">
        <f>Z835+Z840</f>
        <v>3636117.6000000006</v>
      </c>
      <c r="AA841" s="229">
        <f>AA835+AA840</f>
        <v>24000</v>
      </c>
      <c r="AB841" s="229">
        <f>AB835+AB840</f>
        <v>29597.65</v>
      </c>
      <c r="AC841" s="229">
        <f>AC835+AC840</f>
        <v>3689715.2500000009</v>
      </c>
      <c r="AD841" s="229"/>
      <c r="AE841" s="229"/>
      <c r="AF841" s="229"/>
      <c r="AG841" s="229"/>
      <c r="AH841" s="229"/>
      <c r="AI841" s="229"/>
      <c r="AJ841" s="229">
        <f>AJ835+AJ840</f>
        <v>3740378.49</v>
      </c>
    </row>
    <row r="842" spans="1:36" x14ac:dyDescent="0.25">
      <c r="A842" s="208"/>
      <c r="B842" s="102"/>
      <c r="C842" s="227"/>
      <c r="D842" s="227"/>
      <c r="E842" s="227"/>
      <c r="F842" s="227"/>
      <c r="G842" s="102"/>
      <c r="H842" s="227"/>
      <c r="I842" s="227"/>
      <c r="J842" s="227"/>
      <c r="K842" s="227"/>
      <c r="L842" s="227"/>
      <c r="M842" s="102"/>
      <c r="N842" s="227"/>
      <c r="O842" s="227"/>
      <c r="P842" s="227"/>
      <c r="Q842" s="102"/>
      <c r="R842" s="227"/>
      <c r="S842" s="102"/>
      <c r="T842" s="227"/>
      <c r="U842" s="106"/>
      <c r="V842" s="106"/>
      <c r="W842" s="227"/>
      <c r="X842" s="227"/>
      <c r="Y842" s="102"/>
      <c r="Z842" s="227"/>
      <c r="AA842" s="227"/>
      <c r="AB842" s="227"/>
      <c r="AC842" s="227"/>
      <c r="AD842" s="227"/>
      <c r="AE842" s="227"/>
      <c r="AF842" s="102"/>
      <c r="AG842" s="227"/>
      <c r="AH842" s="227"/>
      <c r="AI842" s="227"/>
      <c r="AJ842" s="227"/>
    </row>
    <row r="843" spans="1:36" ht="54" x14ac:dyDescent="0.25">
      <c r="A843" s="225" t="s">
        <v>4</v>
      </c>
      <c r="B843" s="226" t="s">
        <v>475</v>
      </c>
      <c r="C843" s="227"/>
      <c r="D843" s="227"/>
      <c r="E843" s="227"/>
      <c r="F843" s="227"/>
      <c r="G843" s="226"/>
      <c r="H843" s="227"/>
      <c r="I843" s="227"/>
      <c r="J843" s="227"/>
      <c r="K843" s="227"/>
      <c r="L843" s="227"/>
      <c r="M843" s="226"/>
      <c r="N843" s="227"/>
      <c r="O843" s="227"/>
      <c r="P843" s="227"/>
      <c r="Q843" s="226"/>
      <c r="R843" s="227"/>
      <c r="S843" s="226"/>
      <c r="T843" s="227"/>
      <c r="U843" s="106"/>
      <c r="V843" s="106"/>
      <c r="W843" s="227"/>
      <c r="X843" s="227"/>
      <c r="Y843" s="226"/>
      <c r="Z843" s="227"/>
      <c r="AA843" s="227"/>
      <c r="AB843" s="227"/>
      <c r="AC843" s="227"/>
      <c r="AD843" s="227"/>
      <c r="AE843" s="227"/>
      <c r="AF843" s="226"/>
      <c r="AG843" s="227"/>
      <c r="AH843" s="227"/>
      <c r="AI843" s="227"/>
      <c r="AJ843" s="227"/>
    </row>
    <row r="844" spans="1:36" x14ac:dyDescent="0.25">
      <c r="A844" s="208"/>
      <c r="B844" s="191" t="s">
        <v>126</v>
      </c>
      <c r="C844" s="227"/>
      <c r="D844" s="227"/>
      <c r="E844" s="227"/>
      <c r="F844" s="227"/>
      <c r="G844" s="191"/>
      <c r="H844" s="227"/>
      <c r="I844" s="227"/>
      <c r="J844" s="227"/>
      <c r="K844" s="227"/>
      <c r="L844" s="227"/>
      <c r="M844" s="191"/>
      <c r="N844" s="227"/>
      <c r="O844" s="227"/>
      <c r="P844" s="227"/>
      <c r="Q844" s="191"/>
      <c r="R844" s="227"/>
      <c r="S844" s="191"/>
      <c r="T844" s="227"/>
      <c r="U844" s="106"/>
      <c r="V844" s="106"/>
      <c r="W844" s="227"/>
      <c r="X844" s="227"/>
      <c r="Y844" s="191"/>
      <c r="Z844" s="227"/>
      <c r="AA844" s="227"/>
      <c r="AB844" s="227"/>
      <c r="AC844" s="227"/>
      <c r="AD844" s="227"/>
      <c r="AE844" s="227"/>
      <c r="AF844" s="191"/>
      <c r="AG844" s="227"/>
      <c r="AH844" s="227"/>
      <c r="AI844" s="227"/>
      <c r="AJ844" s="227"/>
    </row>
    <row r="845" spans="1:36" x14ac:dyDescent="0.25">
      <c r="A845" s="208">
        <v>1</v>
      </c>
      <c r="B845" s="1532" t="s">
        <v>5455</v>
      </c>
      <c r="C845" s="1528" t="s">
        <v>4926</v>
      </c>
      <c r="D845" s="227" t="s">
        <v>1</v>
      </c>
      <c r="E845" s="227" t="s">
        <v>1</v>
      </c>
      <c r="F845" s="227">
        <v>1.25</v>
      </c>
      <c r="G845" s="102">
        <v>1</v>
      </c>
      <c r="H845" s="208">
        <v>86000</v>
      </c>
      <c r="I845" s="208"/>
      <c r="J845" s="208"/>
      <c r="K845" s="227">
        <f>H845+I845+J845</f>
        <v>86000</v>
      </c>
      <c r="L845" s="227">
        <v>1.25</v>
      </c>
      <c r="M845" s="102">
        <v>1</v>
      </c>
      <c r="N845" s="208">
        <v>86000</v>
      </c>
      <c r="O845" s="208"/>
      <c r="P845" s="208"/>
      <c r="Q845" s="227">
        <f>N845+O845+P845</f>
        <v>86000</v>
      </c>
      <c r="R845" s="227">
        <f t="shared" ref="R845:U867" si="176">G845-M845</f>
        <v>0</v>
      </c>
      <c r="S845" s="227">
        <f t="shared" si="176"/>
        <v>0</v>
      </c>
      <c r="T845" s="227">
        <f t="shared" si="176"/>
        <v>0</v>
      </c>
      <c r="U845" s="227">
        <f t="shared" si="176"/>
        <v>0</v>
      </c>
      <c r="V845" s="227">
        <f>S845+T845+U845</f>
        <v>0</v>
      </c>
      <c r="W845" s="227" t="s">
        <v>1</v>
      </c>
      <c r="X845" s="227">
        <v>1.25</v>
      </c>
      <c r="Y845" s="102">
        <v>1</v>
      </c>
      <c r="Z845" s="208">
        <v>86000</v>
      </c>
      <c r="AA845" s="208"/>
      <c r="AB845" s="208"/>
      <c r="AC845" s="227">
        <f>Z845+AA845+AB845</f>
        <v>86000</v>
      </c>
      <c r="AD845" s="227"/>
      <c r="AE845" s="227">
        <v>1.25</v>
      </c>
      <c r="AF845" s="102">
        <v>1</v>
      </c>
      <c r="AG845" s="208">
        <v>86000</v>
      </c>
      <c r="AH845" s="208"/>
      <c r="AI845" s="208"/>
      <c r="AJ845" s="227">
        <f>AG845+AH845+AI845</f>
        <v>86000</v>
      </c>
    </row>
    <row r="846" spans="1:36" x14ac:dyDescent="0.25">
      <c r="A846" s="208">
        <v>2</v>
      </c>
      <c r="B846" s="1532" t="s">
        <v>5456</v>
      </c>
      <c r="C846" s="1534" t="s">
        <v>4930</v>
      </c>
      <c r="D846" s="227" t="s">
        <v>1</v>
      </c>
      <c r="E846" s="227" t="s">
        <v>1</v>
      </c>
      <c r="F846" s="227">
        <v>1.6</v>
      </c>
      <c r="G846" s="102">
        <v>1</v>
      </c>
      <c r="H846" s="208">
        <v>105824</v>
      </c>
      <c r="I846" s="208"/>
      <c r="J846" s="208"/>
      <c r="K846" s="227">
        <f t="shared" ref="K846:K867" si="177">H846+I846+J846</f>
        <v>105824</v>
      </c>
      <c r="L846" s="227">
        <v>1.6</v>
      </c>
      <c r="M846" s="102">
        <v>1</v>
      </c>
      <c r="N846" s="208">
        <v>105824</v>
      </c>
      <c r="O846" s="208"/>
      <c r="P846" s="208"/>
      <c r="Q846" s="227">
        <f t="shared" ref="Q846:Q867" si="178">N846+O846+P846</f>
        <v>105824</v>
      </c>
      <c r="R846" s="227">
        <f t="shared" si="176"/>
        <v>0</v>
      </c>
      <c r="S846" s="227">
        <f t="shared" si="176"/>
        <v>0</v>
      </c>
      <c r="T846" s="227">
        <f t="shared" si="176"/>
        <v>0</v>
      </c>
      <c r="U846" s="227">
        <f t="shared" si="176"/>
        <v>0</v>
      </c>
      <c r="V846" s="227">
        <f>S846+T846+U846</f>
        <v>0</v>
      </c>
      <c r="W846" s="227" t="s">
        <v>1</v>
      </c>
      <c r="X846" s="227">
        <v>1.6</v>
      </c>
      <c r="Y846" s="102">
        <v>1</v>
      </c>
      <c r="Z846" s="208">
        <v>105824</v>
      </c>
      <c r="AA846" s="208"/>
      <c r="AB846" s="208"/>
      <c r="AC846" s="227">
        <f t="shared" ref="AC846:AC867" si="179">Z846+AA846+AB846</f>
        <v>105824</v>
      </c>
      <c r="AD846" s="227"/>
      <c r="AE846" s="227">
        <v>1.6</v>
      </c>
      <c r="AF846" s="102">
        <v>1</v>
      </c>
      <c r="AG846" s="208">
        <v>105824</v>
      </c>
      <c r="AH846" s="208"/>
      <c r="AI846" s="208"/>
      <c r="AJ846" s="227">
        <f t="shared" ref="AJ846:AJ867" si="180">AG846+AH846+AI846</f>
        <v>105824</v>
      </c>
    </row>
    <row r="847" spans="1:36" x14ac:dyDescent="0.25">
      <c r="A847" s="208">
        <v>3</v>
      </c>
      <c r="B847" s="1532" t="s">
        <v>5457</v>
      </c>
      <c r="C847" s="1534" t="s">
        <v>4935</v>
      </c>
      <c r="D847" s="227" t="s">
        <v>1</v>
      </c>
      <c r="E847" s="227" t="s">
        <v>1</v>
      </c>
      <c r="F847" s="227">
        <v>1.5</v>
      </c>
      <c r="G847" s="102">
        <v>1</v>
      </c>
      <c r="H847" s="208">
        <v>99210</v>
      </c>
      <c r="I847" s="208"/>
      <c r="J847" s="208"/>
      <c r="K847" s="227">
        <f t="shared" si="177"/>
        <v>99210</v>
      </c>
      <c r="L847" s="227">
        <v>1.5</v>
      </c>
      <c r="M847" s="102">
        <v>1</v>
      </c>
      <c r="N847" s="208">
        <v>99210</v>
      </c>
      <c r="O847" s="208"/>
      <c r="P847" s="208"/>
      <c r="Q847" s="227">
        <f t="shared" si="178"/>
        <v>99210</v>
      </c>
      <c r="R847" s="227">
        <f t="shared" si="176"/>
        <v>0</v>
      </c>
      <c r="S847" s="227">
        <f t="shared" si="176"/>
        <v>0</v>
      </c>
      <c r="T847" s="227">
        <f t="shared" si="176"/>
        <v>0</v>
      </c>
      <c r="U847" s="227">
        <f t="shared" si="176"/>
        <v>0</v>
      </c>
      <c r="V847" s="227">
        <f t="shared" ref="V847:V867" si="181">S847+T847+U847</f>
        <v>0</v>
      </c>
      <c r="W847" s="227" t="s">
        <v>1</v>
      </c>
      <c r="X847" s="227">
        <v>1.5</v>
      </c>
      <c r="Y847" s="102">
        <v>1</v>
      </c>
      <c r="Z847" s="208">
        <v>99210</v>
      </c>
      <c r="AA847" s="208"/>
      <c r="AB847" s="208"/>
      <c r="AC847" s="227">
        <f t="shared" si="179"/>
        <v>99210</v>
      </c>
      <c r="AD847" s="227"/>
      <c r="AE847" s="227">
        <v>1.5</v>
      </c>
      <c r="AF847" s="102">
        <v>1</v>
      </c>
      <c r="AG847" s="208">
        <v>99210</v>
      </c>
      <c r="AH847" s="208"/>
      <c r="AI847" s="208"/>
      <c r="AJ847" s="227">
        <f t="shared" si="180"/>
        <v>99210</v>
      </c>
    </row>
    <row r="848" spans="1:36" x14ac:dyDescent="0.25">
      <c r="A848" s="208">
        <v>4</v>
      </c>
      <c r="B848" s="1532" t="s">
        <v>5458</v>
      </c>
      <c r="C848" s="1534" t="s">
        <v>4935</v>
      </c>
      <c r="D848" s="227" t="s">
        <v>1</v>
      </c>
      <c r="E848" s="227" t="s">
        <v>1</v>
      </c>
      <c r="F848" s="227">
        <v>1.5</v>
      </c>
      <c r="G848" s="102">
        <v>1</v>
      </c>
      <c r="H848" s="227">
        <v>99210</v>
      </c>
      <c r="I848" s="227"/>
      <c r="J848" s="227"/>
      <c r="K848" s="227">
        <f t="shared" si="177"/>
        <v>99210</v>
      </c>
      <c r="L848" s="227">
        <v>1.5</v>
      </c>
      <c r="M848" s="102">
        <v>1</v>
      </c>
      <c r="N848" s="227">
        <v>99210</v>
      </c>
      <c r="O848" s="227"/>
      <c r="P848" s="227"/>
      <c r="Q848" s="227">
        <f t="shared" si="178"/>
        <v>99210</v>
      </c>
      <c r="R848" s="227">
        <f t="shared" si="176"/>
        <v>0</v>
      </c>
      <c r="S848" s="227">
        <f t="shared" si="176"/>
        <v>0</v>
      </c>
      <c r="T848" s="227">
        <f t="shared" si="176"/>
        <v>0</v>
      </c>
      <c r="U848" s="227">
        <f t="shared" si="176"/>
        <v>0</v>
      </c>
      <c r="V848" s="227">
        <f t="shared" si="181"/>
        <v>0</v>
      </c>
      <c r="W848" s="227" t="s">
        <v>1</v>
      </c>
      <c r="X848" s="227">
        <v>1.5</v>
      </c>
      <c r="Y848" s="102">
        <v>1</v>
      </c>
      <c r="Z848" s="227">
        <v>99210</v>
      </c>
      <c r="AA848" s="227"/>
      <c r="AB848" s="227"/>
      <c r="AC848" s="227">
        <f t="shared" si="179"/>
        <v>99210</v>
      </c>
      <c r="AD848" s="227"/>
      <c r="AE848" s="227">
        <v>1.5</v>
      </c>
      <c r="AF848" s="102">
        <v>1</v>
      </c>
      <c r="AG848" s="227">
        <v>99210</v>
      </c>
      <c r="AH848" s="227"/>
      <c r="AI848" s="227"/>
      <c r="AJ848" s="227">
        <f t="shared" si="180"/>
        <v>99210</v>
      </c>
    </row>
    <row r="849" spans="1:36" x14ac:dyDescent="0.25">
      <c r="A849" s="208">
        <v>5</v>
      </c>
      <c r="B849" s="1532" t="s">
        <v>5459</v>
      </c>
      <c r="C849" s="1534" t="s">
        <v>4935</v>
      </c>
      <c r="D849" s="227" t="s">
        <v>1</v>
      </c>
      <c r="E849" s="227" t="s">
        <v>1</v>
      </c>
      <c r="F849" s="227">
        <v>1.5</v>
      </c>
      <c r="G849" s="102">
        <v>1</v>
      </c>
      <c r="H849" s="227">
        <v>99210</v>
      </c>
      <c r="I849" s="227">
        <v>8000</v>
      </c>
      <c r="J849" s="227"/>
      <c r="K849" s="227">
        <f t="shared" si="177"/>
        <v>107210</v>
      </c>
      <c r="L849" s="227">
        <v>1.5</v>
      </c>
      <c r="M849" s="102">
        <v>1</v>
      </c>
      <c r="N849" s="227">
        <v>99210</v>
      </c>
      <c r="O849" s="227">
        <v>8000</v>
      </c>
      <c r="P849" s="227"/>
      <c r="Q849" s="227">
        <f t="shared" si="178"/>
        <v>107210</v>
      </c>
      <c r="R849" s="227">
        <f t="shared" si="176"/>
        <v>0</v>
      </c>
      <c r="S849" s="227">
        <f t="shared" si="176"/>
        <v>0</v>
      </c>
      <c r="T849" s="227">
        <f t="shared" si="176"/>
        <v>0</v>
      </c>
      <c r="U849" s="227">
        <f t="shared" si="176"/>
        <v>0</v>
      </c>
      <c r="V849" s="227">
        <f t="shared" si="181"/>
        <v>0</v>
      </c>
      <c r="W849" s="227" t="s">
        <v>1</v>
      </c>
      <c r="X849" s="227">
        <v>1.5</v>
      </c>
      <c r="Y849" s="102">
        <v>1</v>
      </c>
      <c r="Z849" s="227">
        <v>99210</v>
      </c>
      <c r="AA849" s="227">
        <v>8000</v>
      </c>
      <c r="AB849" s="227"/>
      <c r="AC849" s="227">
        <f t="shared" si="179"/>
        <v>107210</v>
      </c>
      <c r="AD849" s="227"/>
      <c r="AE849" s="227">
        <v>1.5</v>
      </c>
      <c r="AF849" s="102">
        <v>1</v>
      </c>
      <c r="AG849" s="227">
        <v>99210</v>
      </c>
      <c r="AH849" s="227">
        <v>8000</v>
      </c>
      <c r="AI849" s="227"/>
      <c r="AJ849" s="227">
        <f t="shared" si="180"/>
        <v>107210</v>
      </c>
    </row>
    <row r="850" spans="1:36" x14ac:dyDescent="0.25">
      <c r="A850" s="208">
        <v>6</v>
      </c>
      <c r="B850" s="1532" t="s">
        <v>1602</v>
      </c>
      <c r="C850" s="1534" t="s">
        <v>4922</v>
      </c>
      <c r="D850" s="227" t="s">
        <v>1</v>
      </c>
      <c r="E850" s="227" t="s">
        <v>1</v>
      </c>
      <c r="F850" s="227">
        <v>1.5</v>
      </c>
      <c r="G850" s="102">
        <v>1</v>
      </c>
      <c r="H850" s="227">
        <v>99210</v>
      </c>
      <c r="I850" s="227"/>
      <c r="J850" s="227"/>
      <c r="K850" s="227">
        <f t="shared" si="177"/>
        <v>99210</v>
      </c>
      <c r="L850" s="227">
        <v>1.5</v>
      </c>
      <c r="M850" s="102">
        <v>1</v>
      </c>
      <c r="N850" s="227">
        <v>99210</v>
      </c>
      <c r="O850" s="227"/>
      <c r="P850" s="227"/>
      <c r="Q850" s="227">
        <f t="shared" si="178"/>
        <v>99210</v>
      </c>
      <c r="R850" s="227">
        <f t="shared" si="176"/>
        <v>0</v>
      </c>
      <c r="S850" s="227">
        <f t="shared" si="176"/>
        <v>0</v>
      </c>
      <c r="T850" s="227">
        <f t="shared" si="176"/>
        <v>0</v>
      </c>
      <c r="U850" s="227">
        <f t="shared" si="176"/>
        <v>0</v>
      </c>
      <c r="V850" s="227">
        <f t="shared" si="181"/>
        <v>0</v>
      </c>
      <c r="W850" s="227" t="s">
        <v>1</v>
      </c>
      <c r="X850" s="227">
        <v>1.5</v>
      </c>
      <c r="Y850" s="102">
        <v>1</v>
      </c>
      <c r="Z850" s="227">
        <v>99210</v>
      </c>
      <c r="AA850" s="227"/>
      <c r="AB850" s="227"/>
      <c r="AC850" s="227">
        <f t="shared" si="179"/>
        <v>99210</v>
      </c>
      <c r="AD850" s="227"/>
      <c r="AE850" s="227">
        <v>1.5</v>
      </c>
      <c r="AF850" s="102">
        <v>1</v>
      </c>
      <c r="AG850" s="227">
        <v>99210</v>
      </c>
      <c r="AH850" s="227"/>
      <c r="AI850" s="227"/>
      <c r="AJ850" s="227">
        <f t="shared" si="180"/>
        <v>99210</v>
      </c>
    </row>
    <row r="851" spans="1:36" x14ac:dyDescent="0.25">
      <c r="A851" s="208">
        <v>7</v>
      </c>
      <c r="B851" s="1532" t="s">
        <v>5460</v>
      </c>
      <c r="C851" s="1534" t="s">
        <v>5012</v>
      </c>
      <c r="D851" s="227" t="s">
        <v>1</v>
      </c>
      <c r="E851" s="227" t="s">
        <v>1</v>
      </c>
      <c r="F851" s="227">
        <v>1</v>
      </c>
      <c r="G851" s="102">
        <v>1</v>
      </c>
      <c r="H851" s="227">
        <v>88312</v>
      </c>
      <c r="I851" s="227"/>
      <c r="J851" s="227"/>
      <c r="K851" s="227">
        <f t="shared" si="177"/>
        <v>88312</v>
      </c>
      <c r="L851" s="227">
        <v>1</v>
      </c>
      <c r="M851" s="102">
        <v>1</v>
      </c>
      <c r="N851" s="227">
        <v>88312</v>
      </c>
      <c r="O851" s="227"/>
      <c r="P851" s="227"/>
      <c r="Q851" s="227">
        <f t="shared" si="178"/>
        <v>88312</v>
      </c>
      <c r="R851" s="227">
        <f t="shared" si="176"/>
        <v>0</v>
      </c>
      <c r="S851" s="227">
        <f t="shared" si="176"/>
        <v>0</v>
      </c>
      <c r="T851" s="227">
        <f t="shared" si="176"/>
        <v>0</v>
      </c>
      <c r="U851" s="227">
        <f t="shared" si="176"/>
        <v>0</v>
      </c>
      <c r="V851" s="227">
        <f t="shared" si="181"/>
        <v>0</v>
      </c>
      <c r="W851" s="227" t="s">
        <v>1</v>
      </c>
      <c r="X851" s="227">
        <v>1</v>
      </c>
      <c r="Y851" s="102">
        <v>1</v>
      </c>
      <c r="Z851" s="227">
        <v>88312</v>
      </c>
      <c r="AA851" s="227"/>
      <c r="AB851" s="227"/>
      <c r="AC851" s="227">
        <f t="shared" si="179"/>
        <v>88312</v>
      </c>
      <c r="AD851" s="227"/>
      <c r="AE851" s="227">
        <v>1</v>
      </c>
      <c r="AF851" s="102">
        <v>1</v>
      </c>
      <c r="AG851" s="227">
        <v>88312</v>
      </c>
      <c r="AH851" s="227"/>
      <c r="AI851" s="227"/>
      <c r="AJ851" s="227">
        <f t="shared" si="180"/>
        <v>88312</v>
      </c>
    </row>
    <row r="852" spans="1:36" x14ac:dyDescent="0.25">
      <c r="A852" s="208">
        <v>8</v>
      </c>
      <c r="B852" s="1532" t="s">
        <v>5461</v>
      </c>
      <c r="C852" s="1534" t="s">
        <v>5012</v>
      </c>
      <c r="D852" s="227" t="s">
        <v>1</v>
      </c>
      <c r="E852" s="227" t="s">
        <v>1</v>
      </c>
      <c r="F852" s="227">
        <v>1</v>
      </c>
      <c r="G852" s="102">
        <v>1</v>
      </c>
      <c r="H852" s="227">
        <v>91275</v>
      </c>
      <c r="I852" s="227">
        <v>8000</v>
      </c>
      <c r="J852" s="227"/>
      <c r="K852" s="227">
        <f t="shared" si="177"/>
        <v>99275</v>
      </c>
      <c r="L852" s="227">
        <v>1</v>
      </c>
      <c r="M852" s="102">
        <v>1</v>
      </c>
      <c r="N852" s="227">
        <v>91275</v>
      </c>
      <c r="O852" s="227">
        <v>8000</v>
      </c>
      <c r="P852" s="227"/>
      <c r="Q852" s="227">
        <f t="shared" si="178"/>
        <v>99275</v>
      </c>
      <c r="R852" s="227">
        <f t="shared" si="176"/>
        <v>0</v>
      </c>
      <c r="S852" s="227">
        <f t="shared" si="176"/>
        <v>0</v>
      </c>
      <c r="T852" s="227">
        <f t="shared" si="176"/>
        <v>0</v>
      </c>
      <c r="U852" s="227">
        <f t="shared" si="176"/>
        <v>0</v>
      </c>
      <c r="V852" s="227">
        <f t="shared" si="181"/>
        <v>0</v>
      </c>
      <c r="W852" s="227" t="s">
        <v>1</v>
      </c>
      <c r="X852" s="227">
        <v>1</v>
      </c>
      <c r="Y852" s="102">
        <v>1</v>
      </c>
      <c r="Z852" s="227">
        <v>91275</v>
      </c>
      <c r="AA852" s="227">
        <v>8000</v>
      </c>
      <c r="AB852" s="227"/>
      <c r="AC852" s="227">
        <f t="shared" si="179"/>
        <v>99275</v>
      </c>
      <c r="AD852" s="227"/>
      <c r="AE852" s="227">
        <v>1</v>
      </c>
      <c r="AF852" s="102">
        <v>1</v>
      </c>
      <c r="AG852" s="227">
        <v>91275</v>
      </c>
      <c r="AH852" s="227">
        <v>8000</v>
      </c>
      <c r="AI852" s="227"/>
      <c r="AJ852" s="227">
        <f t="shared" si="180"/>
        <v>99275</v>
      </c>
    </row>
    <row r="853" spans="1:36" x14ac:dyDescent="0.25">
      <c r="A853" s="208">
        <v>9</v>
      </c>
      <c r="B853" s="1532" t="s">
        <v>5462</v>
      </c>
      <c r="C853" s="1534" t="s">
        <v>5012</v>
      </c>
      <c r="D853" s="227" t="s">
        <v>1</v>
      </c>
      <c r="E853" s="227" t="s">
        <v>1</v>
      </c>
      <c r="F853" s="227">
        <v>1</v>
      </c>
      <c r="G853" s="102">
        <v>1</v>
      </c>
      <c r="H853" s="208">
        <v>91275</v>
      </c>
      <c r="I853" s="208"/>
      <c r="J853" s="208"/>
      <c r="K853" s="227">
        <f>H853+I853+J853</f>
        <v>91275</v>
      </c>
      <c r="L853" s="227">
        <v>1</v>
      </c>
      <c r="M853" s="102">
        <v>1</v>
      </c>
      <c r="N853" s="208">
        <v>91275</v>
      </c>
      <c r="O853" s="208"/>
      <c r="P853" s="208"/>
      <c r="Q853" s="227">
        <f>N853+O853+P853</f>
        <v>91275</v>
      </c>
      <c r="R853" s="227">
        <f t="shared" si="176"/>
        <v>0</v>
      </c>
      <c r="S853" s="227">
        <f t="shared" si="176"/>
        <v>0</v>
      </c>
      <c r="T853" s="227">
        <f t="shared" si="176"/>
        <v>0</v>
      </c>
      <c r="U853" s="227">
        <f t="shared" si="176"/>
        <v>0</v>
      </c>
      <c r="V853" s="227">
        <f>S853+T853+U853</f>
        <v>0</v>
      </c>
      <c r="W853" s="227" t="s">
        <v>1</v>
      </c>
      <c r="X853" s="227">
        <v>1</v>
      </c>
      <c r="Y853" s="102">
        <v>1</v>
      </c>
      <c r="Z853" s="208">
        <v>91275</v>
      </c>
      <c r="AA853" s="208"/>
      <c r="AB853" s="208"/>
      <c r="AC853" s="227">
        <f>Z853+AA853+AB853</f>
        <v>91275</v>
      </c>
      <c r="AD853" s="227"/>
      <c r="AE853" s="227">
        <v>1</v>
      </c>
      <c r="AF853" s="102">
        <v>1</v>
      </c>
      <c r="AG853" s="208">
        <v>91275</v>
      </c>
      <c r="AH853" s="208"/>
      <c r="AI853" s="208"/>
      <c r="AJ853" s="227">
        <f>AG853+AH853+AI853</f>
        <v>91275</v>
      </c>
    </row>
    <row r="854" spans="1:36" x14ac:dyDescent="0.25">
      <c r="A854" s="208">
        <v>10</v>
      </c>
      <c r="B854" s="1532" t="s">
        <v>1602</v>
      </c>
      <c r="C854" s="1534" t="s">
        <v>5012</v>
      </c>
      <c r="D854" s="227" t="s">
        <v>1</v>
      </c>
      <c r="E854" s="227" t="s">
        <v>1</v>
      </c>
      <c r="F854" s="227">
        <v>1</v>
      </c>
      <c r="G854" s="102">
        <v>1</v>
      </c>
      <c r="H854" s="208">
        <v>88312</v>
      </c>
      <c r="I854" s="208"/>
      <c r="J854" s="208"/>
      <c r="K854" s="227">
        <f t="shared" ref="K854:K860" si="182">H854+I854+J854</f>
        <v>88312</v>
      </c>
      <c r="L854" s="227">
        <v>1</v>
      </c>
      <c r="M854" s="102">
        <v>1</v>
      </c>
      <c r="N854" s="208">
        <v>88312</v>
      </c>
      <c r="O854" s="208"/>
      <c r="P854" s="208"/>
      <c r="Q854" s="227">
        <f t="shared" ref="Q854:Q860" si="183">N854+O854+P854</f>
        <v>88312</v>
      </c>
      <c r="R854" s="227">
        <f t="shared" si="176"/>
        <v>0</v>
      </c>
      <c r="S854" s="227">
        <f t="shared" si="176"/>
        <v>0</v>
      </c>
      <c r="T854" s="227">
        <f t="shared" si="176"/>
        <v>0</v>
      </c>
      <c r="U854" s="227">
        <f t="shared" si="176"/>
        <v>0</v>
      </c>
      <c r="V854" s="227">
        <f>S854+T854+U854</f>
        <v>0</v>
      </c>
      <c r="W854" s="227" t="s">
        <v>1</v>
      </c>
      <c r="X854" s="227">
        <v>1</v>
      </c>
      <c r="Y854" s="102">
        <v>1</v>
      </c>
      <c r="Z854" s="208">
        <v>88312</v>
      </c>
      <c r="AA854" s="208"/>
      <c r="AB854" s="208"/>
      <c r="AC854" s="227">
        <f t="shared" ref="AC854:AC860" si="184">Z854+AA854+AB854</f>
        <v>88312</v>
      </c>
      <c r="AD854" s="227"/>
      <c r="AE854" s="227">
        <v>1</v>
      </c>
      <c r="AF854" s="102">
        <v>1</v>
      </c>
      <c r="AG854" s="208">
        <v>88312</v>
      </c>
      <c r="AH854" s="208"/>
      <c r="AI854" s="208"/>
      <c r="AJ854" s="227">
        <f t="shared" ref="AJ854:AJ860" si="185">AG854+AH854+AI854</f>
        <v>88312</v>
      </c>
    </row>
    <row r="855" spans="1:36" x14ac:dyDescent="0.25">
      <c r="A855" s="208">
        <v>11</v>
      </c>
      <c r="B855" s="1532" t="s">
        <v>1429</v>
      </c>
      <c r="C855" s="1534" t="s">
        <v>4947</v>
      </c>
      <c r="D855" s="227" t="s">
        <v>1</v>
      </c>
      <c r="E855" s="227" t="s">
        <v>1</v>
      </c>
      <c r="F855" s="227">
        <v>1</v>
      </c>
      <c r="G855" s="102">
        <v>1</v>
      </c>
      <c r="H855" s="208">
        <v>88312</v>
      </c>
      <c r="I855" s="208"/>
      <c r="J855" s="208"/>
      <c r="K855" s="227">
        <f t="shared" si="182"/>
        <v>88312</v>
      </c>
      <c r="L855" s="227">
        <v>1</v>
      </c>
      <c r="M855" s="102">
        <v>1</v>
      </c>
      <c r="N855" s="208">
        <v>88312</v>
      </c>
      <c r="O855" s="208"/>
      <c r="P855" s="208"/>
      <c r="Q855" s="227">
        <f t="shared" si="183"/>
        <v>88312</v>
      </c>
      <c r="R855" s="227">
        <f t="shared" si="176"/>
        <v>0</v>
      </c>
      <c r="S855" s="227">
        <f t="shared" si="176"/>
        <v>0</v>
      </c>
      <c r="T855" s="227">
        <f t="shared" si="176"/>
        <v>0</v>
      </c>
      <c r="U855" s="227">
        <f t="shared" si="176"/>
        <v>0</v>
      </c>
      <c r="V855" s="227">
        <f t="shared" ref="V855:V860" si="186">S855+T855+U855</f>
        <v>0</v>
      </c>
      <c r="W855" s="227" t="s">
        <v>1</v>
      </c>
      <c r="X855" s="227">
        <v>1</v>
      </c>
      <c r="Y855" s="102">
        <v>1</v>
      </c>
      <c r="Z855" s="208">
        <v>88312</v>
      </c>
      <c r="AA855" s="208"/>
      <c r="AB855" s="208"/>
      <c r="AC855" s="227">
        <f t="shared" si="184"/>
        <v>88312</v>
      </c>
      <c r="AD855" s="227"/>
      <c r="AE855" s="227">
        <v>1</v>
      </c>
      <c r="AF855" s="102">
        <v>1</v>
      </c>
      <c r="AG855" s="208">
        <v>88312</v>
      </c>
      <c r="AH855" s="208"/>
      <c r="AI855" s="208"/>
      <c r="AJ855" s="227">
        <f t="shared" si="185"/>
        <v>88312</v>
      </c>
    </row>
    <row r="856" spans="1:36" x14ac:dyDescent="0.25">
      <c r="A856" s="208">
        <v>12</v>
      </c>
      <c r="B856" s="1532" t="s">
        <v>5463</v>
      </c>
      <c r="C856" s="1534" t="s">
        <v>4947</v>
      </c>
      <c r="D856" s="227" t="s">
        <v>1</v>
      </c>
      <c r="E856" s="227" t="s">
        <v>1</v>
      </c>
      <c r="F856" s="227">
        <v>1</v>
      </c>
      <c r="G856" s="102">
        <v>1</v>
      </c>
      <c r="H856" s="227">
        <v>88312</v>
      </c>
      <c r="I856" s="227"/>
      <c r="J856" s="227"/>
      <c r="K856" s="227">
        <f t="shared" si="182"/>
        <v>88312</v>
      </c>
      <c r="L856" s="227">
        <v>1</v>
      </c>
      <c r="M856" s="102">
        <v>1</v>
      </c>
      <c r="N856" s="227">
        <v>88312</v>
      </c>
      <c r="O856" s="227"/>
      <c r="P856" s="227"/>
      <c r="Q856" s="227">
        <f t="shared" si="183"/>
        <v>88312</v>
      </c>
      <c r="R856" s="227">
        <f t="shared" si="176"/>
        <v>0</v>
      </c>
      <c r="S856" s="227">
        <f t="shared" si="176"/>
        <v>0</v>
      </c>
      <c r="T856" s="227">
        <f t="shared" si="176"/>
        <v>0</v>
      </c>
      <c r="U856" s="227">
        <f t="shared" si="176"/>
        <v>0</v>
      </c>
      <c r="V856" s="227">
        <f t="shared" si="186"/>
        <v>0</v>
      </c>
      <c r="W856" s="227" t="s">
        <v>1</v>
      </c>
      <c r="X856" s="227">
        <v>1</v>
      </c>
      <c r="Y856" s="102">
        <v>1</v>
      </c>
      <c r="Z856" s="227">
        <v>88312</v>
      </c>
      <c r="AA856" s="227"/>
      <c r="AB856" s="227"/>
      <c r="AC856" s="227">
        <f t="shared" si="184"/>
        <v>88312</v>
      </c>
      <c r="AD856" s="227"/>
      <c r="AE856" s="227">
        <v>1</v>
      </c>
      <c r="AF856" s="102">
        <v>1</v>
      </c>
      <c r="AG856" s="227">
        <v>88312</v>
      </c>
      <c r="AH856" s="227"/>
      <c r="AI856" s="227"/>
      <c r="AJ856" s="227">
        <f t="shared" si="185"/>
        <v>88312</v>
      </c>
    </row>
    <row r="857" spans="1:36" x14ac:dyDescent="0.25">
      <c r="A857" s="208">
        <v>13</v>
      </c>
      <c r="B857" s="1532" t="s">
        <v>5464</v>
      </c>
      <c r="C857" s="1534" t="s">
        <v>4947</v>
      </c>
      <c r="D857" s="227" t="s">
        <v>1</v>
      </c>
      <c r="E857" s="227" t="s">
        <v>1</v>
      </c>
      <c r="F857" s="227">
        <v>1</v>
      </c>
      <c r="G857" s="102">
        <v>1</v>
      </c>
      <c r="H857" s="227">
        <v>88312</v>
      </c>
      <c r="I857" s="227"/>
      <c r="J857" s="227"/>
      <c r="K857" s="227">
        <f t="shared" si="182"/>
        <v>88312</v>
      </c>
      <c r="L857" s="227">
        <v>1</v>
      </c>
      <c r="M857" s="102">
        <v>1</v>
      </c>
      <c r="N857" s="227">
        <v>88312</v>
      </c>
      <c r="O857" s="227"/>
      <c r="P857" s="227"/>
      <c r="Q857" s="227">
        <f t="shared" si="183"/>
        <v>88312</v>
      </c>
      <c r="R857" s="227">
        <f t="shared" si="176"/>
        <v>0</v>
      </c>
      <c r="S857" s="227">
        <f t="shared" si="176"/>
        <v>0</v>
      </c>
      <c r="T857" s="227">
        <f t="shared" si="176"/>
        <v>0</v>
      </c>
      <c r="U857" s="227">
        <f t="shared" si="176"/>
        <v>0</v>
      </c>
      <c r="V857" s="227">
        <f t="shared" si="186"/>
        <v>0</v>
      </c>
      <c r="W857" s="227" t="s">
        <v>1</v>
      </c>
      <c r="X857" s="227">
        <v>1</v>
      </c>
      <c r="Y857" s="102">
        <v>1</v>
      </c>
      <c r="Z857" s="227">
        <v>88312</v>
      </c>
      <c r="AA857" s="227"/>
      <c r="AB857" s="227"/>
      <c r="AC857" s="227">
        <f t="shared" si="184"/>
        <v>88312</v>
      </c>
      <c r="AD857" s="227"/>
      <c r="AE857" s="227">
        <v>1</v>
      </c>
      <c r="AF857" s="102">
        <v>1</v>
      </c>
      <c r="AG857" s="227">
        <v>88312</v>
      </c>
      <c r="AH857" s="227"/>
      <c r="AI857" s="227"/>
      <c r="AJ857" s="227">
        <f t="shared" si="185"/>
        <v>88312</v>
      </c>
    </row>
    <row r="858" spans="1:36" x14ac:dyDescent="0.25">
      <c r="A858" s="208">
        <v>14</v>
      </c>
      <c r="B858" s="1532" t="s">
        <v>1429</v>
      </c>
      <c r="C858" s="1534" t="s">
        <v>4947</v>
      </c>
      <c r="D858" s="227" t="s">
        <v>1</v>
      </c>
      <c r="E858" s="227" t="s">
        <v>1</v>
      </c>
      <c r="F858" s="227">
        <v>1</v>
      </c>
      <c r="G858" s="102">
        <v>1</v>
      </c>
      <c r="H858" s="227">
        <v>91275</v>
      </c>
      <c r="I858" s="227"/>
      <c r="J858" s="227"/>
      <c r="K858" s="227">
        <f t="shared" si="182"/>
        <v>91275</v>
      </c>
      <c r="L858" s="227">
        <v>1</v>
      </c>
      <c r="M858" s="102">
        <v>1</v>
      </c>
      <c r="N858" s="227">
        <v>91275</v>
      </c>
      <c r="O858" s="227"/>
      <c r="P858" s="227"/>
      <c r="Q858" s="227">
        <f t="shared" si="183"/>
        <v>91275</v>
      </c>
      <c r="R858" s="227">
        <f t="shared" si="176"/>
        <v>0</v>
      </c>
      <c r="S858" s="227">
        <f t="shared" si="176"/>
        <v>0</v>
      </c>
      <c r="T858" s="227">
        <f t="shared" si="176"/>
        <v>0</v>
      </c>
      <c r="U858" s="227">
        <f t="shared" si="176"/>
        <v>0</v>
      </c>
      <c r="V858" s="227">
        <f t="shared" si="186"/>
        <v>0</v>
      </c>
      <c r="W858" s="227" t="s">
        <v>1</v>
      </c>
      <c r="X858" s="227">
        <v>1</v>
      </c>
      <c r="Y858" s="102">
        <v>1</v>
      </c>
      <c r="Z858" s="227">
        <v>91275</v>
      </c>
      <c r="AA858" s="227"/>
      <c r="AB858" s="227"/>
      <c r="AC858" s="227">
        <f t="shared" si="184"/>
        <v>91275</v>
      </c>
      <c r="AD858" s="227"/>
      <c r="AE858" s="227">
        <v>1</v>
      </c>
      <c r="AF858" s="102">
        <v>1</v>
      </c>
      <c r="AG858" s="227">
        <v>91275</v>
      </c>
      <c r="AH858" s="227"/>
      <c r="AI858" s="227"/>
      <c r="AJ858" s="227">
        <f t="shared" si="185"/>
        <v>91275</v>
      </c>
    </row>
    <row r="859" spans="1:36" x14ac:dyDescent="0.25">
      <c r="A859" s="208">
        <v>15</v>
      </c>
      <c r="B859" s="1532" t="s">
        <v>5465</v>
      </c>
      <c r="C859" s="1534" t="s">
        <v>4947</v>
      </c>
      <c r="D859" s="227" t="s">
        <v>1</v>
      </c>
      <c r="E859" s="227" t="s">
        <v>1</v>
      </c>
      <c r="F859" s="227">
        <v>1</v>
      </c>
      <c r="G859" s="102">
        <v>1</v>
      </c>
      <c r="H859" s="227">
        <v>88312</v>
      </c>
      <c r="I859" s="227">
        <v>8000</v>
      </c>
      <c r="J859" s="227"/>
      <c r="K859" s="227">
        <f t="shared" si="182"/>
        <v>96312</v>
      </c>
      <c r="L859" s="227">
        <v>1</v>
      </c>
      <c r="M859" s="102">
        <v>1</v>
      </c>
      <c r="N859" s="227">
        <v>88312</v>
      </c>
      <c r="O859" s="227">
        <v>8000</v>
      </c>
      <c r="P859" s="227"/>
      <c r="Q859" s="227">
        <f t="shared" si="183"/>
        <v>96312</v>
      </c>
      <c r="R859" s="227">
        <f t="shared" si="176"/>
        <v>0</v>
      </c>
      <c r="S859" s="227">
        <f t="shared" si="176"/>
        <v>0</v>
      </c>
      <c r="T859" s="227">
        <f t="shared" si="176"/>
        <v>0</v>
      </c>
      <c r="U859" s="227">
        <f t="shared" si="176"/>
        <v>0</v>
      </c>
      <c r="V859" s="227">
        <f t="shared" si="186"/>
        <v>0</v>
      </c>
      <c r="W859" s="227" t="s">
        <v>1</v>
      </c>
      <c r="X859" s="227">
        <v>1</v>
      </c>
      <c r="Y859" s="102">
        <v>1</v>
      </c>
      <c r="Z859" s="227">
        <v>88312</v>
      </c>
      <c r="AA859" s="227">
        <v>8000</v>
      </c>
      <c r="AB859" s="227"/>
      <c r="AC859" s="227">
        <f t="shared" si="184"/>
        <v>96312</v>
      </c>
      <c r="AD859" s="227"/>
      <c r="AE859" s="227">
        <v>1</v>
      </c>
      <c r="AF859" s="102">
        <v>1</v>
      </c>
      <c r="AG859" s="227">
        <v>88312</v>
      </c>
      <c r="AH859" s="227">
        <v>8000</v>
      </c>
      <c r="AI859" s="227"/>
      <c r="AJ859" s="227">
        <f t="shared" si="185"/>
        <v>96312</v>
      </c>
    </row>
    <row r="860" spans="1:36" x14ac:dyDescent="0.25">
      <c r="A860" s="208">
        <v>16</v>
      </c>
      <c r="B860" s="1532" t="s">
        <v>5466</v>
      </c>
      <c r="C860" s="1534" t="s">
        <v>4947</v>
      </c>
      <c r="D860" s="227" t="s">
        <v>1</v>
      </c>
      <c r="E860" s="227" t="s">
        <v>1</v>
      </c>
      <c r="F860" s="227">
        <v>1</v>
      </c>
      <c r="G860" s="102">
        <v>1</v>
      </c>
      <c r="H860" s="227">
        <v>88312</v>
      </c>
      <c r="I860" s="227">
        <v>8000</v>
      </c>
      <c r="J860" s="227"/>
      <c r="K860" s="227">
        <f t="shared" si="182"/>
        <v>96312</v>
      </c>
      <c r="L860" s="227">
        <v>1</v>
      </c>
      <c r="M860" s="102">
        <v>1</v>
      </c>
      <c r="N860" s="227">
        <v>88312</v>
      </c>
      <c r="O860" s="227">
        <v>8000</v>
      </c>
      <c r="P860" s="227"/>
      <c r="Q860" s="227">
        <f t="shared" si="183"/>
        <v>96312</v>
      </c>
      <c r="R860" s="227">
        <f t="shared" si="176"/>
        <v>0</v>
      </c>
      <c r="S860" s="227">
        <f t="shared" si="176"/>
        <v>0</v>
      </c>
      <c r="T860" s="227">
        <f t="shared" si="176"/>
        <v>0</v>
      </c>
      <c r="U860" s="227">
        <f t="shared" si="176"/>
        <v>0</v>
      </c>
      <c r="V860" s="227">
        <f t="shared" si="186"/>
        <v>0</v>
      </c>
      <c r="W860" s="227" t="s">
        <v>1</v>
      </c>
      <c r="X860" s="227">
        <v>1</v>
      </c>
      <c r="Y860" s="102">
        <v>1</v>
      </c>
      <c r="Z860" s="227">
        <v>88312</v>
      </c>
      <c r="AA860" s="227">
        <v>8000</v>
      </c>
      <c r="AB860" s="227"/>
      <c r="AC860" s="227">
        <f t="shared" si="184"/>
        <v>96312</v>
      </c>
      <c r="AD860" s="227"/>
      <c r="AE860" s="227">
        <v>1</v>
      </c>
      <c r="AF860" s="102">
        <v>1</v>
      </c>
      <c r="AG860" s="227">
        <v>88312</v>
      </c>
      <c r="AH860" s="227">
        <v>8000</v>
      </c>
      <c r="AI860" s="227"/>
      <c r="AJ860" s="227">
        <f t="shared" si="185"/>
        <v>96312</v>
      </c>
    </row>
    <row r="861" spans="1:36" x14ac:dyDescent="0.25">
      <c r="A861" s="208">
        <v>17</v>
      </c>
      <c r="B861" s="1532" t="s">
        <v>5467</v>
      </c>
      <c r="C861" s="1534" t="s">
        <v>4947</v>
      </c>
      <c r="D861" s="227" t="s">
        <v>1</v>
      </c>
      <c r="E861" s="227" t="s">
        <v>1</v>
      </c>
      <c r="F861" s="227">
        <v>1</v>
      </c>
      <c r="G861" s="102">
        <v>1</v>
      </c>
      <c r="H861" s="208">
        <v>88312</v>
      </c>
      <c r="I861" s="208"/>
      <c r="J861" s="208"/>
      <c r="K861" s="227">
        <f>H861+I861+J861</f>
        <v>88312</v>
      </c>
      <c r="L861" s="227">
        <v>1</v>
      </c>
      <c r="M861" s="102">
        <v>1</v>
      </c>
      <c r="N861" s="208">
        <v>88312</v>
      </c>
      <c r="O861" s="208"/>
      <c r="P861" s="208"/>
      <c r="Q861" s="227">
        <f>N861+O861+P861</f>
        <v>88312</v>
      </c>
      <c r="R861" s="227">
        <f t="shared" si="176"/>
        <v>0</v>
      </c>
      <c r="S861" s="227">
        <f t="shared" si="176"/>
        <v>0</v>
      </c>
      <c r="T861" s="227">
        <f t="shared" si="176"/>
        <v>0</v>
      </c>
      <c r="U861" s="227">
        <f t="shared" si="176"/>
        <v>0</v>
      </c>
      <c r="V861" s="227">
        <f>S861+T861+U861</f>
        <v>0</v>
      </c>
      <c r="W861" s="227" t="s">
        <v>1</v>
      </c>
      <c r="X861" s="227">
        <v>1</v>
      </c>
      <c r="Y861" s="102">
        <v>1</v>
      </c>
      <c r="Z861" s="208">
        <v>88312</v>
      </c>
      <c r="AA861" s="208"/>
      <c r="AB861" s="208"/>
      <c r="AC861" s="227">
        <f>Z861+AA861+AB861</f>
        <v>88312</v>
      </c>
      <c r="AD861" s="227"/>
      <c r="AE861" s="227">
        <v>1</v>
      </c>
      <c r="AF861" s="102">
        <v>1</v>
      </c>
      <c r="AG861" s="208">
        <v>88312</v>
      </c>
      <c r="AH861" s="208"/>
      <c r="AI861" s="208"/>
      <c r="AJ861" s="227">
        <f>AG861+AH861+AI861</f>
        <v>88312</v>
      </c>
    </row>
    <row r="862" spans="1:36" x14ac:dyDescent="0.25">
      <c r="A862" s="208">
        <v>18</v>
      </c>
      <c r="B862" s="1532" t="s">
        <v>5468</v>
      </c>
      <c r="C862" s="1534" t="s">
        <v>4947</v>
      </c>
      <c r="D862" s="227" t="s">
        <v>1</v>
      </c>
      <c r="E862" s="227" t="s">
        <v>1</v>
      </c>
      <c r="F862" s="227">
        <v>1</v>
      </c>
      <c r="G862" s="102">
        <v>1</v>
      </c>
      <c r="H862" s="208">
        <v>91275</v>
      </c>
      <c r="I862" s="208"/>
      <c r="J862" s="208"/>
      <c r="K862" s="227">
        <f t="shared" ref="K862:K866" si="187">H862+I862+J862</f>
        <v>91275</v>
      </c>
      <c r="L862" s="227">
        <v>1</v>
      </c>
      <c r="M862" s="102">
        <v>1</v>
      </c>
      <c r="N862" s="208">
        <v>91275</v>
      </c>
      <c r="O862" s="208"/>
      <c r="P862" s="208"/>
      <c r="Q862" s="227">
        <f t="shared" ref="Q862:Q866" si="188">N862+O862+P862</f>
        <v>91275</v>
      </c>
      <c r="R862" s="227">
        <f t="shared" si="176"/>
        <v>0</v>
      </c>
      <c r="S862" s="227">
        <f t="shared" si="176"/>
        <v>0</v>
      </c>
      <c r="T862" s="227">
        <f t="shared" si="176"/>
        <v>0</v>
      </c>
      <c r="U862" s="227">
        <f t="shared" si="176"/>
        <v>0</v>
      </c>
      <c r="V862" s="227">
        <f>S862+T862+U862</f>
        <v>0</v>
      </c>
      <c r="W862" s="227" t="s">
        <v>1</v>
      </c>
      <c r="X862" s="227">
        <v>1</v>
      </c>
      <c r="Y862" s="102">
        <v>1</v>
      </c>
      <c r="Z862" s="208">
        <v>91275</v>
      </c>
      <c r="AA862" s="208"/>
      <c r="AB862" s="208"/>
      <c r="AC862" s="227">
        <f t="shared" ref="AC862:AC866" si="189">Z862+AA862+AB862</f>
        <v>91275</v>
      </c>
      <c r="AD862" s="227"/>
      <c r="AE862" s="227">
        <v>1</v>
      </c>
      <c r="AF862" s="102">
        <v>1</v>
      </c>
      <c r="AG862" s="208">
        <v>91275</v>
      </c>
      <c r="AH862" s="208"/>
      <c r="AI862" s="208"/>
      <c r="AJ862" s="227">
        <f t="shared" ref="AJ862:AJ866" si="190">AG862+AH862+AI862</f>
        <v>91275</v>
      </c>
    </row>
    <row r="863" spans="1:36" x14ac:dyDescent="0.25">
      <c r="A863" s="208">
        <v>19</v>
      </c>
      <c r="B863" s="1532" t="s">
        <v>5469</v>
      </c>
      <c r="C863" s="1528" t="s">
        <v>4943</v>
      </c>
      <c r="D863" s="227" t="s">
        <v>1</v>
      </c>
      <c r="E863" s="227" t="s">
        <v>1</v>
      </c>
      <c r="F863" s="227">
        <v>1.4</v>
      </c>
      <c r="G863" s="102">
        <v>1</v>
      </c>
      <c r="H863" s="208">
        <v>92596</v>
      </c>
      <c r="I863" s="208"/>
      <c r="J863" s="208"/>
      <c r="K863" s="227">
        <f t="shared" si="187"/>
        <v>92596</v>
      </c>
      <c r="L863" s="227">
        <v>1.4</v>
      </c>
      <c r="M863" s="102">
        <v>1</v>
      </c>
      <c r="N863" s="208">
        <v>92596</v>
      </c>
      <c r="O863" s="208"/>
      <c r="P863" s="208"/>
      <c r="Q863" s="227">
        <f t="shared" si="188"/>
        <v>92596</v>
      </c>
      <c r="R863" s="227">
        <f t="shared" si="176"/>
        <v>0</v>
      </c>
      <c r="S863" s="227">
        <f t="shared" si="176"/>
        <v>0</v>
      </c>
      <c r="T863" s="227">
        <f t="shared" si="176"/>
        <v>0</v>
      </c>
      <c r="U863" s="227">
        <f t="shared" si="176"/>
        <v>0</v>
      </c>
      <c r="V863" s="227">
        <f t="shared" ref="V863:V866" si="191">S863+T863+U863</f>
        <v>0</v>
      </c>
      <c r="W863" s="227" t="s">
        <v>1</v>
      </c>
      <c r="X863" s="227">
        <v>1.4</v>
      </c>
      <c r="Y863" s="102">
        <v>1</v>
      </c>
      <c r="Z863" s="208">
        <v>92596</v>
      </c>
      <c r="AA863" s="208"/>
      <c r="AB863" s="208"/>
      <c r="AC863" s="227">
        <f t="shared" si="189"/>
        <v>92596</v>
      </c>
      <c r="AD863" s="227"/>
      <c r="AE863" s="227">
        <v>1.4</v>
      </c>
      <c r="AF863" s="102">
        <v>1</v>
      </c>
      <c r="AG863" s="208">
        <v>92596</v>
      </c>
      <c r="AH863" s="208"/>
      <c r="AI863" s="208"/>
      <c r="AJ863" s="227">
        <f t="shared" si="190"/>
        <v>92596</v>
      </c>
    </row>
    <row r="864" spans="1:36" ht="27" x14ac:dyDescent="0.25">
      <c r="A864" s="208">
        <v>20</v>
      </c>
      <c r="B864" s="1532" t="s">
        <v>5470</v>
      </c>
      <c r="C864" s="1528" t="s">
        <v>4938</v>
      </c>
      <c r="D864" s="227" t="s">
        <v>1</v>
      </c>
      <c r="E864" s="227" t="s">
        <v>1</v>
      </c>
      <c r="F864" s="227">
        <v>1</v>
      </c>
      <c r="G864" s="102">
        <v>1</v>
      </c>
      <c r="H864" s="227">
        <v>88312</v>
      </c>
      <c r="I864" s="227"/>
      <c r="J864" s="227"/>
      <c r="K864" s="227">
        <f t="shared" si="187"/>
        <v>88312</v>
      </c>
      <c r="L864" s="227">
        <v>1</v>
      </c>
      <c r="M864" s="102">
        <v>1</v>
      </c>
      <c r="N864" s="227">
        <v>88312</v>
      </c>
      <c r="O864" s="227"/>
      <c r="P864" s="227"/>
      <c r="Q864" s="227">
        <f t="shared" si="188"/>
        <v>88312</v>
      </c>
      <c r="R864" s="227">
        <f t="shared" si="176"/>
        <v>0</v>
      </c>
      <c r="S864" s="227">
        <f t="shared" si="176"/>
        <v>0</v>
      </c>
      <c r="T864" s="227">
        <f t="shared" si="176"/>
        <v>0</v>
      </c>
      <c r="U864" s="227">
        <f t="shared" si="176"/>
        <v>0</v>
      </c>
      <c r="V864" s="227">
        <f t="shared" si="191"/>
        <v>0</v>
      </c>
      <c r="W864" s="227" t="s">
        <v>1</v>
      </c>
      <c r="X864" s="227">
        <v>1</v>
      </c>
      <c r="Y864" s="102">
        <v>1</v>
      </c>
      <c r="Z864" s="227">
        <v>88312</v>
      </c>
      <c r="AA864" s="227"/>
      <c r="AB864" s="227"/>
      <c r="AC864" s="227">
        <f t="shared" si="189"/>
        <v>88312</v>
      </c>
      <c r="AD864" s="227"/>
      <c r="AE864" s="227">
        <v>1</v>
      </c>
      <c r="AF864" s="102">
        <v>1</v>
      </c>
      <c r="AG864" s="227">
        <v>88312</v>
      </c>
      <c r="AH864" s="227"/>
      <c r="AI864" s="227"/>
      <c r="AJ864" s="227">
        <f t="shared" si="190"/>
        <v>88312</v>
      </c>
    </row>
    <row r="865" spans="1:36" ht="27" x14ac:dyDescent="0.25">
      <c r="A865" s="208">
        <v>21</v>
      </c>
      <c r="B865" s="1532" t="s">
        <v>5471</v>
      </c>
      <c r="C865" s="1528" t="s">
        <v>4938</v>
      </c>
      <c r="D865" s="227" t="s">
        <v>1</v>
      </c>
      <c r="E865" s="227" t="s">
        <v>1</v>
      </c>
      <c r="F865" s="227">
        <v>1</v>
      </c>
      <c r="G865" s="102">
        <v>1</v>
      </c>
      <c r="H865" s="227">
        <v>88312</v>
      </c>
      <c r="I865" s="227"/>
      <c r="J865" s="227"/>
      <c r="K865" s="227">
        <f t="shared" si="187"/>
        <v>88312</v>
      </c>
      <c r="L865" s="227">
        <v>1</v>
      </c>
      <c r="M865" s="102">
        <v>1</v>
      </c>
      <c r="N865" s="227">
        <v>88312</v>
      </c>
      <c r="O865" s="227"/>
      <c r="P865" s="227"/>
      <c r="Q865" s="227">
        <f t="shared" si="188"/>
        <v>88312</v>
      </c>
      <c r="R865" s="227">
        <f t="shared" si="176"/>
        <v>0</v>
      </c>
      <c r="S865" s="227">
        <f t="shared" si="176"/>
        <v>0</v>
      </c>
      <c r="T865" s="227">
        <f t="shared" si="176"/>
        <v>0</v>
      </c>
      <c r="U865" s="227">
        <f t="shared" si="176"/>
        <v>0</v>
      </c>
      <c r="V865" s="227">
        <f t="shared" si="191"/>
        <v>0</v>
      </c>
      <c r="W865" s="227" t="s">
        <v>1</v>
      </c>
      <c r="X865" s="227">
        <v>1</v>
      </c>
      <c r="Y865" s="102">
        <v>1</v>
      </c>
      <c r="Z865" s="227">
        <v>88312</v>
      </c>
      <c r="AA865" s="227"/>
      <c r="AB865" s="227"/>
      <c r="AC865" s="227">
        <f t="shared" si="189"/>
        <v>88312</v>
      </c>
      <c r="AD865" s="227"/>
      <c r="AE865" s="227">
        <v>1</v>
      </c>
      <c r="AF865" s="102">
        <v>1</v>
      </c>
      <c r="AG865" s="227">
        <v>88312</v>
      </c>
      <c r="AH865" s="227"/>
      <c r="AI865" s="227"/>
      <c r="AJ865" s="227">
        <f t="shared" si="190"/>
        <v>88312</v>
      </c>
    </row>
    <row r="866" spans="1:36" x14ac:dyDescent="0.25">
      <c r="A866" s="208">
        <v>22</v>
      </c>
      <c r="B866" s="1532" t="s">
        <v>5472</v>
      </c>
      <c r="C866" s="1534" t="s">
        <v>4945</v>
      </c>
      <c r="D866" s="227" t="s">
        <v>1</v>
      </c>
      <c r="E866" s="227" t="s">
        <v>1</v>
      </c>
      <c r="F866" s="227">
        <v>1.2</v>
      </c>
      <c r="G866" s="102">
        <v>1</v>
      </c>
      <c r="H866" s="227">
        <v>88312</v>
      </c>
      <c r="I866" s="227"/>
      <c r="J866" s="227"/>
      <c r="K866" s="227">
        <f t="shared" si="187"/>
        <v>88312</v>
      </c>
      <c r="L866" s="227">
        <v>1.2</v>
      </c>
      <c r="M866" s="102">
        <v>1</v>
      </c>
      <c r="N866" s="227">
        <v>88312</v>
      </c>
      <c r="O866" s="227"/>
      <c r="P866" s="227"/>
      <c r="Q866" s="227">
        <f t="shared" si="188"/>
        <v>88312</v>
      </c>
      <c r="R866" s="227">
        <f t="shared" si="176"/>
        <v>0</v>
      </c>
      <c r="S866" s="227">
        <f t="shared" si="176"/>
        <v>0</v>
      </c>
      <c r="T866" s="227">
        <f t="shared" si="176"/>
        <v>0</v>
      </c>
      <c r="U866" s="227">
        <f t="shared" si="176"/>
        <v>0</v>
      </c>
      <c r="V866" s="227">
        <f t="shared" si="191"/>
        <v>0</v>
      </c>
      <c r="W866" s="227" t="s">
        <v>1</v>
      </c>
      <c r="X866" s="227">
        <v>1.2</v>
      </c>
      <c r="Y866" s="102">
        <v>1</v>
      </c>
      <c r="Z866" s="227">
        <v>88312</v>
      </c>
      <c r="AA866" s="227"/>
      <c r="AB866" s="227"/>
      <c r="AC866" s="227">
        <f t="shared" si="189"/>
        <v>88312</v>
      </c>
      <c r="AD866" s="227"/>
      <c r="AE866" s="227">
        <v>1.2</v>
      </c>
      <c r="AF866" s="102">
        <v>1</v>
      </c>
      <c r="AG866" s="227">
        <v>88312</v>
      </c>
      <c r="AH866" s="227"/>
      <c r="AI866" s="227"/>
      <c r="AJ866" s="227">
        <f t="shared" si="190"/>
        <v>88312</v>
      </c>
    </row>
    <row r="867" spans="1:36" ht="27" x14ac:dyDescent="0.25">
      <c r="A867" s="208"/>
      <c r="B867" s="1527" t="s">
        <v>5473</v>
      </c>
      <c r="C867" s="1528"/>
      <c r="D867" s="227"/>
      <c r="E867" s="227"/>
      <c r="F867" s="227"/>
      <c r="G867" s="102"/>
      <c r="H867" s="227">
        <v>14000</v>
      </c>
      <c r="I867" s="227"/>
      <c r="J867" s="227"/>
      <c r="K867" s="227">
        <f t="shared" si="177"/>
        <v>14000</v>
      </c>
      <c r="L867" s="227"/>
      <c r="M867" s="102"/>
      <c r="N867" s="227">
        <v>14000</v>
      </c>
      <c r="O867" s="227"/>
      <c r="P867" s="227"/>
      <c r="Q867" s="227">
        <f t="shared" si="178"/>
        <v>14000</v>
      </c>
      <c r="R867" s="227">
        <f t="shared" si="176"/>
        <v>0</v>
      </c>
      <c r="S867" s="227">
        <f t="shared" si="176"/>
        <v>0</v>
      </c>
      <c r="T867" s="227">
        <f t="shared" si="176"/>
        <v>0</v>
      </c>
      <c r="U867" s="227">
        <f t="shared" si="176"/>
        <v>0</v>
      </c>
      <c r="V867" s="227">
        <f t="shared" si="181"/>
        <v>0</v>
      </c>
      <c r="W867" s="227" t="s">
        <v>1</v>
      </c>
      <c r="X867" s="227"/>
      <c r="Y867" s="102"/>
      <c r="Z867" s="227">
        <v>14000</v>
      </c>
      <c r="AA867" s="227"/>
      <c r="AB867" s="227"/>
      <c r="AC867" s="227">
        <f t="shared" si="179"/>
        <v>14000</v>
      </c>
      <c r="AD867" s="227"/>
      <c r="AE867" s="227"/>
      <c r="AF867" s="102"/>
      <c r="AG867" s="227">
        <v>14000</v>
      </c>
      <c r="AH867" s="227"/>
      <c r="AI867" s="227"/>
      <c r="AJ867" s="227">
        <f t="shared" si="180"/>
        <v>14000</v>
      </c>
    </row>
    <row r="868" spans="1:36" x14ac:dyDescent="0.25">
      <c r="A868" s="208"/>
      <c r="B868" s="102"/>
      <c r="C868" s="227"/>
      <c r="D868" s="227"/>
      <c r="E868" s="227"/>
      <c r="F868" s="227"/>
      <c r="G868" s="102"/>
      <c r="H868" s="208"/>
      <c r="I868" s="208"/>
      <c r="J868" s="208"/>
      <c r="K868" s="227"/>
      <c r="L868" s="227"/>
      <c r="M868" s="102"/>
      <c r="N868" s="208"/>
      <c r="O868" s="208"/>
      <c r="P868" s="208"/>
      <c r="Q868" s="227"/>
      <c r="R868" s="227"/>
      <c r="S868" s="227"/>
      <c r="T868" s="227"/>
      <c r="U868" s="227"/>
      <c r="V868" s="227"/>
      <c r="W868" s="227"/>
      <c r="X868" s="227"/>
      <c r="Y868" s="102"/>
      <c r="Z868" s="208"/>
      <c r="AA868" s="208"/>
      <c r="AB868" s="208"/>
      <c r="AC868" s="227"/>
      <c r="AD868" s="227"/>
      <c r="AE868" s="227"/>
      <c r="AF868" s="102"/>
      <c r="AG868" s="208"/>
      <c r="AH868" s="208"/>
      <c r="AI868" s="208"/>
      <c r="AJ868" s="227"/>
    </row>
    <row r="869" spans="1:36" s="230" customFormat="1" ht="27" x14ac:dyDescent="0.25">
      <c r="A869" s="225"/>
      <c r="B869" s="233" t="s">
        <v>240</v>
      </c>
      <c r="C869" s="229" t="s">
        <v>1</v>
      </c>
      <c r="D869" s="229" t="s">
        <v>1</v>
      </c>
      <c r="E869" s="229" t="s">
        <v>1</v>
      </c>
      <c r="F869" s="229" t="s">
        <v>1</v>
      </c>
      <c r="G869" s="229">
        <f t="shared" ref="G869:AJ869" si="192">SUM(G845:G867)</f>
        <v>22</v>
      </c>
      <c r="H869" s="229">
        <f t="shared" si="192"/>
        <v>2031792</v>
      </c>
      <c r="I869" s="229">
        <f t="shared" si="192"/>
        <v>32000</v>
      </c>
      <c r="J869" s="229">
        <f t="shared" si="192"/>
        <v>0</v>
      </c>
      <c r="K869" s="229">
        <f t="shared" si="192"/>
        <v>2063792</v>
      </c>
      <c r="L869" s="229"/>
      <c r="M869" s="229">
        <f t="shared" si="192"/>
        <v>22</v>
      </c>
      <c r="N869" s="229">
        <f t="shared" si="192"/>
        <v>2031792</v>
      </c>
      <c r="O869" s="229">
        <f t="shared" si="192"/>
        <v>32000</v>
      </c>
      <c r="P869" s="229">
        <f t="shared" si="192"/>
        <v>0</v>
      </c>
      <c r="Q869" s="229">
        <f t="shared" si="192"/>
        <v>2063792</v>
      </c>
      <c r="R869" s="229">
        <f t="shared" si="192"/>
        <v>0</v>
      </c>
      <c r="S869" s="229">
        <f t="shared" si="192"/>
        <v>0</v>
      </c>
      <c r="T869" s="229">
        <f t="shared" si="192"/>
        <v>0</v>
      </c>
      <c r="U869" s="229">
        <f t="shared" si="192"/>
        <v>0</v>
      </c>
      <c r="V869" s="229">
        <f t="shared" si="192"/>
        <v>0</v>
      </c>
      <c r="W869" s="229">
        <f t="shared" si="192"/>
        <v>0</v>
      </c>
      <c r="X869" s="229"/>
      <c r="Y869" s="229">
        <f t="shared" si="192"/>
        <v>22</v>
      </c>
      <c r="Z869" s="229">
        <f t="shared" si="192"/>
        <v>2031792</v>
      </c>
      <c r="AA869" s="229">
        <f t="shared" si="192"/>
        <v>32000</v>
      </c>
      <c r="AB869" s="229">
        <f t="shared" si="192"/>
        <v>0</v>
      </c>
      <c r="AC869" s="229">
        <f t="shared" si="192"/>
        <v>2063792</v>
      </c>
      <c r="AD869" s="229">
        <f t="shared" si="192"/>
        <v>0</v>
      </c>
      <c r="AE869" s="229"/>
      <c r="AF869" s="229">
        <f t="shared" si="192"/>
        <v>22</v>
      </c>
      <c r="AG869" s="229">
        <f t="shared" si="192"/>
        <v>2031792</v>
      </c>
      <c r="AH869" s="229">
        <f t="shared" si="192"/>
        <v>32000</v>
      </c>
      <c r="AI869" s="229">
        <f t="shared" si="192"/>
        <v>0</v>
      </c>
      <c r="AJ869" s="229">
        <f t="shared" si="192"/>
        <v>2063792</v>
      </c>
    </row>
    <row r="872" spans="1:36" ht="16.5" x14ac:dyDescent="0.3">
      <c r="A872" s="30"/>
      <c r="B872" s="217" t="s">
        <v>5433</v>
      </c>
      <c r="C872" s="31"/>
      <c r="D872" s="31"/>
      <c r="E872" s="31"/>
      <c r="F872" s="31"/>
      <c r="G872" s="31"/>
      <c r="H872" s="31"/>
      <c r="I872" s="3"/>
      <c r="J872" s="134"/>
      <c r="K872" s="134"/>
      <c r="L872" s="134"/>
      <c r="M872" s="31"/>
      <c r="N872" s="134"/>
      <c r="O872" s="30"/>
      <c r="P872" s="133"/>
      <c r="Q872" s="31"/>
      <c r="R872" s="134"/>
      <c r="S872" s="31"/>
      <c r="T872" s="134"/>
      <c r="U872" s="31"/>
      <c r="V872" s="134"/>
      <c r="W872" s="180"/>
      <c r="X872" s="180"/>
      <c r="Y872" s="180"/>
      <c r="Z872" s="180"/>
      <c r="AA872" s="3"/>
      <c r="AB872" s="22"/>
      <c r="AC872" s="22"/>
      <c r="AD872" s="180"/>
      <c r="AE872" s="180"/>
      <c r="AF872" s="180"/>
      <c r="AG872" s="180"/>
      <c r="AH872" s="3"/>
      <c r="AI872" s="134"/>
      <c r="AJ872" s="134"/>
    </row>
    <row r="873" spans="1:36" ht="14.25" thickBot="1" x14ac:dyDescent="0.3">
      <c r="A873" s="30"/>
      <c r="B873" s="1507"/>
      <c r="C873" s="177"/>
      <c r="D873" s="177"/>
      <c r="E873" s="177"/>
      <c r="F873" s="177"/>
      <c r="G873" s="1507"/>
      <c r="H873" s="177"/>
      <c r="I873" s="178"/>
      <c r="J873" s="9"/>
      <c r="K873" s="178"/>
      <c r="L873" s="178"/>
      <c r="M873" s="218"/>
      <c r="N873" s="219"/>
      <c r="P873" s="1523"/>
      <c r="Q873" s="148"/>
      <c r="R873" s="148"/>
      <c r="S873" s="148"/>
      <c r="T873" s="148"/>
      <c r="U873" s="148"/>
      <c r="V873" s="148"/>
      <c r="W873" s="9"/>
      <c r="X873" s="9"/>
      <c r="Y873" s="1509"/>
      <c r="Z873" s="9"/>
      <c r="AA873" s="178"/>
      <c r="AB873" s="9"/>
      <c r="AC873" s="178"/>
      <c r="AD873" s="9"/>
      <c r="AE873" s="9"/>
      <c r="AF873" s="1509"/>
      <c r="AG873" s="9"/>
      <c r="AH873" s="178"/>
      <c r="AI873" s="9"/>
      <c r="AJ873" s="178"/>
    </row>
    <row r="874" spans="1:36" s="181" customFormat="1" ht="28.5" customHeight="1" x14ac:dyDescent="0.25">
      <c r="A874" s="30"/>
      <c r="B874" s="1884" t="s">
        <v>5474</v>
      </c>
      <c r="C874" s="1884"/>
      <c r="D874" s="1884"/>
      <c r="E874" s="1884"/>
      <c r="F874" s="1884"/>
      <c r="G874" s="1884"/>
      <c r="H874" s="1884"/>
      <c r="I874" s="1884"/>
      <c r="J874" s="1884"/>
      <c r="K874" s="180"/>
      <c r="L874" s="180"/>
      <c r="M874" s="34"/>
      <c r="N874" s="180"/>
      <c r="O874" s="31"/>
      <c r="P874" s="41" t="s">
        <v>228</v>
      </c>
      <c r="Q874" s="34"/>
      <c r="R874" s="180"/>
      <c r="S874" s="34"/>
      <c r="T874" s="180"/>
      <c r="U874" s="34"/>
      <c r="V874" s="180"/>
      <c r="W874" s="134"/>
      <c r="X874" s="31"/>
      <c r="Y874" s="179"/>
      <c r="Z874" s="31"/>
      <c r="AA874" s="31"/>
      <c r="AB874" s="31"/>
      <c r="AC874" s="180"/>
      <c r="AD874" s="134"/>
      <c r="AE874" s="31"/>
      <c r="AF874" s="179"/>
      <c r="AG874" s="31"/>
      <c r="AH874" s="31"/>
      <c r="AI874" s="31"/>
      <c r="AJ874" s="180"/>
    </row>
    <row r="875" spans="1:36" s="333" customFormat="1" ht="14.25" x14ac:dyDescent="0.25">
      <c r="A875" s="257"/>
      <c r="B875" s="330"/>
      <c r="C875" s="331"/>
      <c r="D875" s="332"/>
      <c r="E875" s="332"/>
      <c r="F875" s="332"/>
      <c r="G875" s="1510" t="s">
        <v>424</v>
      </c>
      <c r="H875" s="332"/>
      <c r="I875" s="332"/>
      <c r="J875" s="332"/>
      <c r="K875" s="332"/>
      <c r="L875" s="331"/>
      <c r="M875" s="1872" t="s">
        <v>392</v>
      </c>
      <c r="N875" s="1872"/>
      <c r="O875" s="1872"/>
      <c r="P875" s="1872"/>
      <c r="Q875" s="1888"/>
      <c r="R875" s="1889" t="s">
        <v>229</v>
      </c>
      <c r="S875" s="1872"/>
      <c r="T875" s="1872"/>
      <c r="U875" s="1872"/>
      <c r="V875" s="1888"/>
      <c r="W875" s="331"/>
      <c r="X875" s="332"/>
      <c r="Y875" s="1510" t="s">
        <v>465</v>
      </c>
      <c r="Z875" s="332"/>
      <c r="AA875" s="332"/>
      <c r="AB875" s="332"/>
      <c r="AC875" s="449"/>
      <c r="AD875" s="331"/>
      <c r="AE875" s="332"/>
      <c r="AF875" s="1510" t="s">
        <v>1686</v>
      </c>
      <c r="AG875" s="332"/>
      <c r="AH875" s="332"/>
      <c r="AI875" s="332"/>
      <c r="AJ875" s="449"/>
    </row>
    <row r="876" spans="1:36" s="181" customFormat="1" ht="93.75" x14ac:dyDescent="0.25">
      <c r="A876" s="224" t="s">
        <v>114</v>
      </c>
      <c r="B876" s="1511" t="s">
        <v>231</v>
      </c>
      <c r="C876" s="1511" t="s">
        <v>232</v>
      </c>
      <c r="D876" s="1511" t="s">
        <v>233</v>
      </c>
      <c r="E876" s="1511" t="s">
        <v>234</v>
      </c>
      <c r="F876" s="528" t="s">
        <v>426</v>
      </c>
      <c r="G876" s="1511" t="s">
        <v>223</v>
      </c>
      <c r="H876" s="289" t="s">
        <v>334</v>
      </c>
      <c r="I876" s="1511" t="s">
        <v>235</v>
      </c>
      <c r="J876" s="1511" t="s">
        <v>236</v>
      </c>
      <c r="K876" s="1511" t="s">
        <v>237</v>
      </c>
      <c r="L876" s="528" t="s">
        <v>396</v>
      </c>
      <c r="M876" s="1511" t="s">
        <v>223</v>
      </c>
      <c r="N876" s="1511" t="s">
        <v>298</v>
      </c>
      <c r="O876" s="1511" t="s">
        <v>235</v>
      </c>
      <c r="P876" s="1511" t="s">
        <v>236</v>
      </c>
      <c r="Q876" s="1511" t="s">
        <v>313</v>
      </c>
      <c r="R876" s="1511" t="s">
        <v>223</v>
      </c>
      <c r="S876" s="1511" t="s">
        <v>298</v>
      </c>
      <c r="T876" s="1511" t="s">
        <v>235</v>
      </c>
      <c r="U876" s="1511" t="s">
        <v>236</v>
      </c>
      <c r="V876" s="1511" t="s">
        <v>314</v>
      </c>
      <c r="W876" s="1511" t="s">
        <v>234</v>
      </c>
      <c r="X876" s="528" t="s">
        <v>474</v>
      </c>
      <c r="Y876" s="1511" t="s">
        <v>223</v>
      </c>
      <c r="Z876" s="1511" t="s">
        <v>253</v>
      </c>
      <c r="AA876" s="1511" t="s">
        <v>235</v>
      </c>
      <c r="AB876" s="1511" t="s">
        <v>236</v>
      </c>
      <c r="AC876" s="1511" t="s">
        <v>270</v>
      </c>
      <c r="AD876" s="1511" t="s">
        <v>234</v>
      </c>
      <c r="AE876" s="528" t="s">
        <v>4618</v>
      </c>
      <c r="AF876" s="1511" t="s">
        <v>223</v>
      </c>
      <c r="AG876" s="1511" t="s">
        <v>253</v>
      </c>
      <c r="AH876" s="1511" t="s">
        <v>235</v>
      </c>
      <c r="AI876" s="1511" t="s">
        <v>236</v>
      </c>
      <c r="AJ876" s="1511" t="s">
        <v>270</v>
      </c>
    </row>
    <row r="877" spans="1:36" s="35" customFormat="1" ht="12.75" x14ac:dyDescent="0.25">
      <c r="A877" s="123">
        <v>1</v>
      </c>
      <c r="B877" s="123">
        <v>2</v>
      </c>
      <c r="C877" s="123">
        <v>3</v>
      </c>
      <c r="D877" s="123">
        <v>4</v>
      </c>
      <c r="E877" s="123">
        <v>5</v>
      </c>
      <c r="F877" s="123">
        <v>6</v>
      </c>
      <c r="G877" s="123">
        <v>7</v>
      </c>
      <c r="H877" s="123">
        <v>8</v>
      </c>
      <c r="I877" s="123">
        <v>9</v>
      </c>
      <c r="J877" s="123">
        <v>10</v>
      </c>
      <c r="K877" s="123">
        <v>11</v>
      </c>
      <c r="L877" s="123">
        <v>12</v>
      </c>
      <c r="M877" s="123">
        <v>13</v>
      </c>
      <c r="N877" s="123">
        <v>14</v>
      </c>
      <c r="O877" s="123">
        <v>15</v>
      </c>
      <c r="P877" s="123">
        <v>16</v>
      </c>
      <c r="Q877" s="123">
        <v>17</v>
      </c>
      <c r="R877" s="123">
        <v>18</v>
      </c>
      <c r="S877" s="123">
        <v>19</v>
      </c>
      <c r="T877" s="123">
        <v>20</v>
      </c>
      <c r="U877" s="123">
        <v>21</v>
      </c>
      <c r="V877" s="123">
        <v>22</v>
      </c>
      <c r="W877" s="123">
        <v>23</v>
      </c>
      <c r="X877" s="123">
        <v>24</v>
      </c>
      <c r="Y877" s="123">
        <v>25</v>
      </c>
      <c r="Z877" s="123">
        <v>26</v>
      </c>
      <c r="AA877" s="123">
        <v>27</v>
      </c>
      <c r="AB877" s="123">
        <v>28</v>
      </c>
      <c r="AC877" s="123">
        <v>29</v>
      </c>
      <c r="AD877" s="123">
        <v>30</v>
      </c>
      <c r="AE877" s="123">
        <v>31</v>
      </c>
      <c r="AF877" s="123">
        <v>32</v>
      </c>
      <c r="AG877" s="123">
        <v>33</v>
      </c>
      <c r="AH877" s="123">
        <v>34</v>
      </c>
      <c r="AI877" s="123">
        <v>35</v>
      </c>
      <c r="AJ877" s="123">
        <v>36</v>
      </c>
    </row>
    <row r="878" spans="1:36" ht="14.25" x14ac:dyDescent="0.25">
      <c r="A878" s="225" t="s">
        <v>3</v>
      </c>
      <c r="B878" s="226" t="s">
        <v>244</v>
      </c>
      <c r="C878" s="227"/>
      <c r="D878" s="227"/>
      <c r="E878" s="227"/>
      <c r="F878" s="227"/>
      <c r="G878" s="226"/>
      <c r="H878" s="227"/>
      <c r="I878" s="227"/>
      <c r="J878" s="227"/>
      <c r="K878" s="227"/>
      <c r="L878" s="227"/>
      <c r="M878" s="226"/>
      <c r="N878" s="227"/>
      <c r="O878" s="227"/>
      <c r="P878" s="227"/>
      <c r="Q878" s="226"/>
      <c r="R878" s="227"/>
      <c r="S878" s="226"/>
      <c r="T878" s="227"/>
      <c r="U878" s="106"/>
      <c r="V878" s="106"/>
      <c r="W878" s="227"/>
      <c r="X878" s="227"/>
      <c r="Y878" s="226"/>
      <c r="Z878" s="227"/>
      <c r="AA878" s="227"/>
      <c r="AB878" s="227"/>
      <c r="AC878" s="227"/>
      <c r="AD878" s="227"/>
      <c r="AE878" s="227"/>
      <c r="AF878" s="226"/>
      <c r="AG878" s="227"/>
      <c r="AH878" s="227"/>
      <c r="AI878" s="227"/>
      <c r="AJ878" s="227"/>
    </row>
    <row r="879" spans="1:36" x14ac:dyDescent="0.25">
      <c r="A879" s="208"/>
      <c r="B879" s="191" t="s">
        <v>126</v>
      </c>
      <c r="C879" s="227"/>
      <c r="D879" s="227"/>
      <c r="E879" s="227"/>
      <c r="F879" s="227"/>
      <c r="G879" s="191"/>
      <c r="H879" s="191"/>
      <c r="I879" s="191"/>
      <c r="J879" s="191"/>
      <c r="K879" s="191"/>
      <c r="L879" s="227"/>
      <c r="M879" s="191"/>
      <c r="N879" s="191"/>
      <c r="O879" s="191"/>
      <c r="P879" s="191"/>
      <c r="Q879" s="191"/>
      <c r="R879" s="191"/>
      <c r="S879" s="191"/>
      <c r="T879" s="191"/>
      <c r="U879" s="106"/>
      <c r="V879" s="106"/>
      <c r="W879" s="227"/>
      <c r="X879" s="227"/>
      <c r="Y879" s="191"/>
      <c r="Z879" s="191"/>
      <c r="AA879" s="191"/>
      <c r="AB879" s="191"/>
      <c r="AC879" s="191"/>
      <c r="AD879" s="227"/>
      <c r="AE879" s="227"/>
      <c r="AF879" s="191"/>
      <c r="AG879" s="191"/>
      <c r="AH879" s="191"/>
      <c r="AI879" s="191"/>
      <c r="AJ879" s="191"/>
    </row>
    <row r="880" spans="1:36" ht="38.25" x14ac:dyDescent="0.25">
      <c r="A880" s="208"/>
      <c r="B880" s="124" t="s">
        <v>238</v>
      </c>
      <c r="C880" s="227"/>
      <c r="D880" s="227"/>
      <c r="E880" s="227"/>
      <c r="F880" s="227"/>
      <c r="G880" s="191"/>
      <c r="H880" s="191"/>
      <c r="I880" s="191"/>
      <c r="J880" s="191"/>
      <c r="K880" s="191"/>
      <c r="L880" s="227"/>
      <c r="M880" s="191"/>
      <c r="N880" s="191"/>
      <c r="O880" s="191"/>
      <c r="P880" s="191"/>
      <c r="Q880" s="191"/>
      <c r="R880" s="191"/>
      <c r="S880" s="191"/>
      <c r="T880" s="191"/>
      <c r="U880" s="106"/>
      <c r="V880" s="106"/>
      <c r="W880" s="227"/>
      <c r="X880" s="227"/>
      <c r="Y880" s="191"/>
      <c r="Z880" s="191"/>
      <c r="AA880" s="191"/>
      <c r="AB880" s="191"/>
      <c r="AC880" s="191"/>
      <c r="AD880" s="227"/>
      <c r="AE880" s="227"/>
      <c r="AF880" s="191"/>
      <c r="AG880" s="191"/>
      <c r="AH880" s="191"/>
      <c r="AI880" s="191"/>
      <c r="AJ880" s="191"/>
    </row>
    <row r="881" spans="1:36" x14ac:dyDescent="0.25">
      <c r="A881" s="208"/>
      <c r="B881" s="191" t="s">
        <v>239</v>
      </c>
      <c r="C881" s="227"/>
      <c r="D881" s="227"/>
      <c r="E881" s="227"/>
      <c r="F881" s="227"/>
      <c r="G881" s="191"/>
      <c r="H881" s="191"/>
      <c r="I881" s="191"/>
      <c r="J881" s="191"/>
      <c r="K881" s="191"/>
      <c r="L881" s="227"/>
      <c r="M881" s="191"/>
      <c r="N881" s="191"/>
      <c r="O881" s="191"/>
      <c r="P881" s="191"/>
      <c r="Q881" s="191"/>
      <c r="R881" s="191"/>
      <c r="S881" s="191"/>
      <c r="T881" s="191"/>
      <c r="U881" s="106"/>
      <c r="V881" s="106"/>
      <c r="W881" s="227"/>
      <c r="X881" s="227"/>
      <c r="Y881" s="191"/>
      <c r="Z881" s="191"/>
      <c r="AA881" s="191"/>
      <c r="AB881" s="191"/>
      <c r="AC881" s="191"/>
      <c r="AD881" s="227"/>
      <c r="AE881" s="227"/>
      <c r="AF881" s="191"/>
      <c r="AG881" s="191"/>
      <c r="AH881" s="191"/>
      <c r="AI881" s="191"/>
      <c r="AJ881" s="191"/>
    </row>
    <row r="882" spans="1:36" ht="17.25" x14ac:dyDescent="0.25">
      <c r="A882" s="208">
        <v>1</v>
      </c>
      <c r="B882" s="124" t="s">
        <v>5475</v>
      </c>
      <c r="C882" s="1524" t="s">
        <v>100</v>
      </c>
      <c r="D882" s="1525" t="s">
        <v>4755</v>
      </c>
      <c r="E882" s="1531">
        <v>3</v>
      </c>
      <c r="F882" s="227">
        <v>5.18</v>
      </c>
      <c r="G882" s="191">
        <v>1</v>
      </c>
      <c r="H882" s="191">
        <v>342605.19999999995</v>
      </c>
      <c r="I882" s="191"/>
      <c r="J882" s="191"/>
      <c r="K882" s="227">
        <f t="shared" ref="K882:K918" si="193">H882+I882+J882</f>
        <v>342605.19999999995</v>
      </c>
      <c r="L882" s="227">
        <v>5.01</v>
      </c>
      <c r="M882" s="191">
        <v>1</v>
      </c>
      <c r="N882" s="191">
        <v>331361.39999999997</v>
      </c>
      <c r="O882" s="191"/>
      <c r="P882" s="191"/>
      <c r="Q882" s="227">
        <f t="shared" ref="Q882:Q918" si="194">N882+O882+P882</f>
        <v>331361.39999999997</v>
      </c>
      <c r="R882" s="227">
        <f t="shared" ref="R882:U903" si="195">G882-M882</f>
        <v>0</v>
      </c>
      <c r="S882" s="227">
        <f t="shared" si="195"/>
        <v>11243.799999999988</v>
      </c>
      <c r="T882" s="227">
        <f t="shared" si="195"/>
        <v>0</v>
      </c>
      <c r="U882" s="227">
        <f t="shared" si="195"/>
        <v>0</v>
      </c>
      <c r="V882" s="227">
        <f t="shared" ref="V882:V918" si="196">S882+T882+U882</f>
        <v>11243.799999999988</v>
      </c>
      <c r="W882" s="227">
        <v>4</v>
      </c>
      <c r="X882" s="227">
        <v>5.35</v>
      </c>
      <c r="Y882" s="191">
        <v>1</v>
      </c>
      <c r="Z882" s="191">
        <v>353849</v>
      </c>
      <c r="AA882" s="191"/>
      <c r="AB882" s="191"/>
      <c r="AC882" s="227">
        <f t="shared" ref="AC882:AC918" si="197">Z882+AA882+AB882</f>
        <v>353849</v>
      </c>
      <c r="AD882" s="227">
        <v>5</v>
      </c>
      <c r="AE882" s="227">
        <v>5.35</v>
      </c>
      <c r="AF882" s="191">
        <v>1</v>
      </c>
      <c r="AG882" s="191">
        <v>353849</v>
      </c>
      <c r="AH882" s="191"/>
      <c r="AI882" s="191"/>
      <c r="AJ882" s="227">
        <f t="shared" ref="AJ882:AJ918" si="198">AG882+AH882+AI882</f>
        <v>353849</v>
      </c>
    </row>
    <row r="883" spans="1:36" ht="17.25" x14ac:dyDescent="0.25">
      <c r="A883" s="208">
        <v>2</v>
      </c>
      <c r="B883" s="124" t="s">
        <v>5476</v>
      </c>
      <c r="C883" s="1524" t="s">
        <v>4982</v>
      </c>
      <c r="D883" s="1525" t="s">
        <v>4758</v>
      </c>
      <c r="E883" s="1531">
        <v>3</v>
      </c>
      <c r="F883" s="227">
        <v>4.2699999999999996</v>
      </c>
      <c r="G883" s="191">
        <v>1</v>
      </c>
      <c r="H883" s="191">
        <v>282417.8</v>
      </c>
      <c r="I883" s="191"/>
      <c r="J883" s="191"/>
      <c r="K883" s="227">
        <f t="shared" si="193"/>
        <v>282417.8</v>
      </c>
      <c r="L883" s="227">
        <v>4.1399999999999997</v>
      </c>
      <c r="M883" s="191">
        <v>1</v>
      </c>
      <c r="N883" s="191">
        <v>273819.59999999998</v>
      </c>
      <c r="O883" s="191"/>
      <c r="P883" s="191"/>
      <c r="Q883" s="227">
        <f t="shared" si="194"/>
        <v>273819.59999999998</v>
      </c>
      <c r="R883" s="227">
        <f t="shared" si="195"/>
        <v>0</v>
      </c>
      <c r="S883" s="227">
        <f t="shared" si="195"/>
        <v>8598.2000000000116</v>
      </c>
      <c r="T883" s="227">
        <f t="shared" si="195"/>
        <v>0</v>
      </c>
      <c r="U883" s="227">
        <f t="shared" si="195"/>
        <v>0</v>
      </c>
      <c r="V883" s="227">
        <f t="shared" si="196"/>
        <v>8598.2000000000116</v>
      </c>
      <c r="W883" s="227">
        <v>4</v>
      </c>
      <c r="X883" s="227">
        <v>4.41</v>
      </c>
      <c r="Y883" s="191">
        <v>1</v>
      </c>
      <c r="Z883" s="191">
        <v>291677.40000000002</v>
      </c>
      <c r="AA883" s="191"/>
      <c r="AB883" s="191"/>
      <c r="AC883" s="227">
        <f t="shared" si="197"/>
        <v>291677.40000000002</v>
      </c>
      <c r="AD883" s="227">
        <v>5</v>
      </c>
      <c r="AE883" s="227">
        <v>4.41</v>
      </c>
      <c r="AF883" s="191">
        <v>1</v>
      </c>
      <c r="AG883" s="191">
        <v>291677.40000000002</v>
      </c>
      <c r="AH883" s="191"/>
      <c r="AI883" s="191"/>
      <c r="AJ883" s="227">
        <f t="shared" si="198"/>
        <v>291677.40000000002</v>
      </c>
    </row>
    <row r="884" spans="1:36" ht="17.25" x14ac:dyDescent="0.25">
      <c r="A884" s="208">
        <v>3</v>
      </c>
      <c r="B884" s="124" t="s">
        <v>5477</v>
      </c>
      <c r="C884" s="1524" t="s">
        <v>4977</v>
      </c>
      <c r="D884" s="1525" t="s">
        <v>4758</v>
      </c>
      <c r="E884" s="1531">
        <v>22</v>
      </c>
      <c r="F884" s="227">
        <v>5.34</v>
      </c>
      <c r="G884" s="191">
        <v>1</v>
      </c>
      <c r="H884" s="191">
        <v>353187.6</v>
      </c>
      <c r="I884" s="191"/>
      <c r="J884" s="191"/>
      <c r="K884" s="227">
        <f t="shared" si="193"/>
        <v>353187.6</v>
      </c>
      <c r="L884" s="227">
        <v>5.34</v>
      </c>
      <c r="M884" s="191">
        <v>1</v>
      </c>
      <c r="N884" s="191">
        <v>353187.6</v>
      </c>
      <c r="O884" s="191"/>
      <c r="P884" s="191"/>
      <c r="Q884" s="227">
        <f t="shared" si="194"/>
        <v>353187.6</v>
      </c>
      <c r="R884" s="227">
        <f t="shared" si="195"/>
        <v>0</v>
      </c>
      <c r="S884" s="227">
        <f t="shared" si="195"/>
        <v>0</v>
      </c>
      <c r="T884" s="227">
        <f t="shared" si="195"/>
        <v>0</v>
      </c>
      <c r="U884" s="227">
        <f t="shared" si="195"/>
        <v>0</v>
      </c>
      <c r="V884" s="227">
        <f t="shared" si="196"/>
        <v>0</v>
      </c>
      <c r="W884" s="227">
        <v>23</v>
      </c>
      <c r="X884" s="227">
        <v>5.34</v>
      </c>
      <c r="Y884" s="191">
        <v>1</v>
      </c>
      <c r="Z884" s="191">
        <v>353187.6</v>
      </c>
      <c r="AA884" s="191"/>
      <c r="AB884" s="191"/>
      <c r="AC884" s="227">
        <f t="shared" si="197"/>
        <v>353187.6</v>
      </c>
      <c r="AD884" s="227">
        <v>24</v>
      </c>
      <c r="AE884" s="227">
        <v>5.34</v>
      </c>
      <c r="AF884" s="191">
        <v>1</v>
      </c>
      <c r="AG884" s="191">
        <v>353187.6</v>
      </c>
      <c r="AH884" s="191"/>
      <c r="AI884" s="191"/>
      <c r="AJ884" s="227">
        <f t="shared" si="198"/>
        <v>353187.6</v>
      </c>
    </row>
    <row r="885" spans="1:36" ht="17.25" x14ac:dyDescent="0.25">
      <c r="A885" s="208">
        <v>4</v>
      </c>
      <c r="B885" s="124" t="s">
        <v>5478</v>
      </c>
      <c r="C885" s="1524" t="s">
        <v>4984</v>
      </c>
      <c r="D885" s="1525" t="s">
        <v>4971</v>
      </c>
      <c r="E885" s="1531">
        <v>3</v>
      </c>
      <c r="F885" s="227">
        <v>2.92</v>
      </c>
      <c r="G885" s="191">
        <v>1</v>
      </c>
      <c r="H885" s="191">
        <v>193128.8</v>
      </c>
      <c r="I885" s="191"/>
      <c r="J885" s="191"/>
      <c r="K885" s="227">
        <f t="shared" si="193"/>
        <v>193128.8</v>
      </c>
      <c r="L885" s="227">
        <v>2.83</v>
      </c>
      <c r="M885" s="191">
        <v>1</v>
      </c>
      <c r="N885" s="191">
        <v>187176.2</v>
      </c>
      <c r="O885" s="191"/>
      <c r="P885" s="191"/>
      <c r="Q885" s="227">
        <f t="shared" si="194"/>
        <v>187176.2</v>
      </c>
      <c r="R885" s="227">
        <f t="shared" si="195"/>
        <v>0</v>
      </c>
      <c r="S885" s="227">
        <f t="shared" si="195"/>
        <v>5952.5999999999767</v>
      </c>
      <c r="T885" s="227">
        <f t="shared" si="195"/>
        <v>0</v>
      </c>
      <c r="U885" s="227">
        <f t="shared" si="195"/>
        <v>0</v>
      </c>
      <c r="V885" s="227">
        <f t="shared" si="196"/>
        <v>5952.5999999999767</v>
      </c>
      <c r="W885" s="227">
        <v>4</v>
      </c>
      <c r="X885" s="227">
        <v>3.02</v>
      </c>
      <c r="Y885" s="191">
        <v>1</v>
      </c>
      <c r="Z885" s="191">
        <v>199742.8</v>
      </c>
      <c r="AA885" s="191"/>
      <c r="AB885" s="191"/>
      <c r="AC885" s="227">
        <f t="shared" si="197"/>
        <v>199742.8</v>
      </c>
      <c r="AD885" s="227">
        <v>5</v>
      </c>
      <c r="AE885" s="227">
        <v>3.02</v>
      </c>
      <c r="AF885" s="191">
        <v>1</v>
      </c>
      <c r="AG885" s="191">
        <v>199742.8</v>
      </c>
      <c r="AH885" s="191"/>
      <c r="AI885" s="191"/>
      <c r="AJ885" s="227">
        <f t="shared" si="198"/>
        <v>199742.8</v>
      </c>
    </row>
    <row r="886" spans="1:36" ht="17.25" x14ac:dyDescent="0.25">
      <c r="A886" s="208">
        <v>5</v>
      </c>
      <c r="B886" s="124" t="s">
        <v>5479</v>
      </c>
      <c r="C886" s="1524" t="s">
        <v>4984</v>
      </c>
      <c r="D886" s="1525" t="s">
        <v>4971</v>
      </c>
      <c r="E886" s="1531">
        <v>1</v>
      </c>
      <c r="F886" s="227">
        <v>2.75</v>
      </c>
      <c r="G886" s="191">
        <v>1</v>
      </c>
      <c r="H886" s="191">
        <v>181885</v>
      </c>
      <c r="I886" s="191"/>
      <c r="J886" s="191"/>
      <c r="K886" s="227">
        <f t="shared" si="193"/>
        <v>181885</v>
      </c>
      <c r="L886" s="227">
        <v>2.66</v>
      </c>
      <c r="M886" s="191">
        <v>1</v>
      </c>
      <c r="N886" s="191">
        <v>175932.40000000002</v>
      </c>
      <c r="O886" s="191"/>
      <c r="P886" s="191"/>
      <c r="Q886" s="227">
        <f t="shared" si="194"/>
        <v>175932.40000000002</v>
      </c>
      <c r="R886" s="227">
        <f t="shared" si="195"/>
        <v>0</v>
      </c>
      <c r="S886" s="227">
        <f t="shared" si="195"/>
        <v>5952.5999999999767</v>
      </c>
      <c r="T886" s="227">
        <f t="shared" si="195"/>
        <v>0</v>
      </c>
      <c r="U886" s="227">
        <f t="shared" si="195"/>
        <v>0</v>
      </c>
      <c r="V886" s="227">
        <f t="shared" si="196"/>
        <v>5952.5999999999767</v>
      </c>
      <c r="W886" s="227">
        <v>2</v>
      </c>
      <c r="X886" s="227">
        <v>2.83</v>
      </c>
      <c r="Y886" s="191">
        <v>1</v>
      </c>
      <c r="Z886" s="191">
        <v>187176.2</v>
      </c>
      <c r="AA886" s="191"/>
      <c r="AB886" s="191"/>
      <c r="AC886" s="227">
        <f t="shared" si="197"/>
        <v>187176.2</v>
      </c>
      <c r="AD886" s="227">
        <v>3</v>
      </c>
      <c r="AE886" s="227">
        <v>2.92</v>
      </c>
      <c r="AF886" s="191">
        <v>1</v>
      </c>
      <c r="AG886" s="191">
        <v>193128.8</v>
      </c>
      <c r="AH886" s="191"/>
      <c r="AI886" s="191"/>
      <c r="AJ886" s="227">
        <f t="shared" si="198"/>
        <v>193128.8</v>
      </c>
    </row>
    <row r="887" spans="1:36" ht="17.25" x14ac:dyDescent="0.25">
      <c r="A887" s="208">
        <v>6</v>
      </c>
      <c r="B887" s="124" t="s">
        <v>5480</v>
      </c>
      <c r="C887" s="1524" t="s">
        <v>4988</v>
      </c>
      <c r="D887" s="1525" t="s">
        <v>4989</v>
      </c>
      <c r="E887" s="1531">
        <v>8</v>
      </c>
      <c r="F887" s="227">
        <v>2.75</v>
      </c>
      <c r="G887" s="191">
        <v>1</v>
      </c>
      <c r="H887" s="191">
        <v>181885</v>
      </c>
      <c r="I887" s="191"/>
      <c r="J887" s="191">
        <v>9094.25</v>
      </c>
      <c r="K887" s="227">
        <f t="shared" si="193"/>
        <v>190979.25</v>
      </c>
      <c r="L887" s="227">
        <v>2.66</v>
      </c>
      <c r="M887" s="191">
        <v>1</v>
      </c>
      <c r="N887" s="191">
        <v>175932.40000000002</v>
      </c>
      <c r="O887" s="191"/>
      <c r="P887" s="191">
        <v>8796.6200000000008</v>
      </c>
      <c r="Q887" s="227">
        <f t="shared" si="194"/>
        <v>184729.02000000002</v>
      </c>
      <c r="R887" s="227">
        <f t="shared" si="195"/>
        <v>0</v>
      </c>
      <c r="S887" s="227">
        <f t="shared" si="195"/>
        <v>5952.5999999999767</v>
      </c>
      <c r="T887" s="227">
        <f t="shared" si="195"/>
        <v>0</v>
      </c>
      <c r="U887" s="227">
        <f t="shared" si="195"/>
        <v>297.6299999999992</v>
      </c>
      <c r="V887" s="227">
        <f t="shared" si="196"/>
        <v>6250.2299999999759</v>
      </c>
      <c r="W887" s="227">
        <v>9</v>
      </c>
      <c r="X887" s="227">
        <v>2.75</v>
      </c>
      <c r="Y887" s="191">
        <v>1</v>
      </c>
      <c r="Z887" s="191">
        <v>181885</v>
      </c>
      <c r="AA887" s="191"/>
      <c r="AB887" s="191">
        <v>9094.25</v>
      </c>
      <c r="AC887" s="227">
        <f t="shared" si="197"/>
        <v>190979.25</v>
      </c>
      <c r="AD887" s="227">
        <v>10</v>
      </c>
      <c r="AE887" s="227">
        <v>2.83</v>
      </c>
      <c r="AF887" s="191">
        <v>1</v>
      </c>
      <c r="AG887" s="191">
        <v>187176.2</v>
      </c>
      <c r="AH887" s="191"/>
      <c r="AI887" s="191">
        <v>9358.8100000000013</v>
      </c>
      <c r="AJ887" s="227">
        <f t="shared" si="198"/>
        <v>196535.01</v>
      </c>
    </row>
    <row r="888" spans="1:36" ht="17.25" x14ac:dyDescent="0.25">
      <c r="A888" s="208">
        <v>7</v>
      </c>
      <c r="B888" s="124" t="s">
        <v>5481</v>
      </c>
      <c r="C888" s="1524" t="s">
        <v>4979</v>
      </c>
      <c r="D888" s="1525" t="s">
        <v>4768</v>
      </c>
      <c r="E888" s="1531">
        <v>3</v>
      </c>
      <c r="F888" s="227">
        <v>1.84</v>
      </c>
      <c r="G888" s="191">
        <v>1</v>
      </c>
      <c r="H888" s="191">
        <v>121697.60000000001</v>
      </c>
      <c r="I888" s="191"/>
      <c r="J888" s="191"/>
      <c r="K888" s="227">
        <f t="shared" si="193"/>
        <v>121697.60000000001</v>
      </c>
      <c r="L888" s="227">
        <v>1.79</v>
      </c>
      <c r="M888" s="191">
        <v>1</v>
      </c>
      <c r="N888" s="191">
        <v>118390.6</v>
      </c>
      <c r="O888" s="191"/>
      <c r="P888" s="191"/>
      <c r="Q888" s="227">
        <f t="shared" si="194"/>
        <v>118390.6</v>
      </c>
      <c r="R888" s="227">
        <f t="shared" si="195"/>
        <v>0</v>
      </c>
      <c r="S888" s="227">
        <f t="shared" si="195"/>
        <v>3307</v>
      </c>
      <c r="T888" s="227">
        <f t="shared" si="195"/>
        <v>0</v>
      </c>
      <c r="U888" s="227">
        <f t="shared" si="195"/>
        <v>0</v>
      </c>
      <c r="V888" s="227">
        <f t="shared" si="196"/>
        <v>3307</v>
      </c>
      <c r="W888" s="227">
        <v>4</v>
      </c>
      <c r="X888" s="227">
        <v>1.9</v>
      </c>
      <c r="Y888" s="191">
        <v>1</v>
      </c>
      <c r="Z888" s="191">
        <v>125666</v>
      </c>
      <c r="AA888" s="191"/>
      <c r="AB888" s="191"/>
      <c r="AC888" s="227">
        <f t="shared" si="197"/>
        <v>125666</v>
      </c>
      <c r="AD888" s="227">
        <v>5</v>
      </c>
      <c r="AE888" s="227">
        <v>1.9</v>
      </c>
      <c r="AF888" s="191">
        <v>1</v>
      </c>
      <c r="AG888" s="191">
        <v>125666</v>
      </c>
      <c r="AH888" s="191"/>
      <c r="AI888" s="191"/>
      <c r="AJ888" s="227">
        <f t="shared" si="198"/>
        <v>125666</v>
      </c>
    </row>
    <row r="889" spans="1:36" ht="17.25" x14ac:dyDescent="0.25">
      <c r="A889" s="208">
        <v>8</v>
      </c>
      <c r="B889" s="124" t="s">
        <v>5183</v>
      </c>
      <c r="C889" s="1524" t="s">
        <v>4979</v>
      </c>
      <c r="D889" s="1525" t="s">
        <v>4768</v>
      </c>
      <c r="E889" s="1531">
        <v>15</v>
      </c>
      <c r="F889" s="227">
        <v>2.14</v>
      </c>
      <c r="G889" s="191">
        <v>1</v>
      </c>
      <c r="H889" s="191">
        <v>141539.6</v>
      </c>
      <c r="I889" s="191"/>
      <c r="J889" s="191"/>
      <c r="K889" s="227">
        <f t="shared" si="193"/>
        <v>141539.6</v>
      </c>
      <c r="L889" s="227">
        <v>2.14</v>
      </c>
      <c r="M889" s="191">
        <v>1</v>
      </c>
      <c r="N889" s="191">
        <v>141539.6</v>
      </c>
      <c r="O889" s="191"/>
      <c r="P889" s="191"/>
      <c r="Q889" s="227">
        <f t="shared" si="194"/>
        <v>141539.6</v>
      </c>
      <c r="R889" s="227">
        <f t="shared" si="195"/>
        <v>0</v>
      </c>
      <c r="S889" s="227">
        <f t="shared" si="195"/>
        <v>0</v>
      </c>
      <c r="T889" s="227">
        <f t="shared" si="195"/>
        <v>0</v>
      </c>
      <c r="U889" s="227">
        <f t="shared" si="195"/>
        <v>0</v>
      </c>
      <c r="V889" s="227">
        <f t="shared" si="196"/>
        <v>0</v>
      </c>
      <c r="W889" s="227">
        <v>16</v>
      </c>
      <c r="X889" s="227">
        <v>2.21</v>
      </c>
      <c r="Y889" s="191">
        <v>1</v>
      </c>
      <c r="Z889" s="191">
        <v>146169.4</v>
      </c>
      <c r="AA889" s="191"/>
      <c r="AB889" s="191"/>
      <c r="AC889" s="227">
        <f t="shared" si="197"/>
        <v>146169.4</v>
      </c>
      <c r="AD889" s="227">
        <v>17</v>
      </c>
      <c r="AE889" s="227">
        <v>2.21</v>
      </c>
      <c r="AF889" s="191">
        <v>1</v>
      </c>
      <c r="AG889" s="191">
        <v>146169.4</v>
      </c>
      <c r="AH889" s="191"/>
      <c r="AI889" s="191"/>
      <c r="AJ889" s="227">
        <f t="shared" si="198"/>
        <v>146169.4</v>
      </c>
    </row>
    <row r="890" spans="1:36" ht="17.25" x14ac:dyDescent="0.25">
      <c r="A890" s="208">
        <v>9</v>
      </c>
      <c r="B890" s="124" t="s">
        <v>5482</v>
      </c>
      <c r="C890" s="1524" t="s">
        <v>4979</v>
      </c>
      <c r="D890" s="1525" t="s">
        <v>4768</v>
      </c>
      <c r="E890" s="1531">
        <v>8</v>
      </c>
      <c r="F890" s="227">
        <v>2.02</v>
      </c>
      <c r="G890" s="191">
        <v>1</v>
      </c>
      <c r="H890" s="191">
        <v>133602.79999999999</v>
      </c>
      <c r="I890" s="191"/>
      <c r="J890" s="191"/>
      <c r="K890" s="227">
        <f t="shared" si="193"/>
        <v>133602.79999999999</v>
      </c>
      <c r="L890" s="227">
        <v>1.96</v>
      </c>
      <c r="M890" s="191">
        <v>1</v>
      </c>
      <c r="N890" s="191">
        <v>129634.4</v>
      </c>
      <c r="O890" s="191"/>
      <c r="P890" s="191"/>
      <c r="Q890" s="227">
        <f t="shared" si="194"/>
        <v>129634.4</v>
      </c>
      <c r="R890" s="227">
        <f t="shared" si="195"/>
        <v>0</v>
      </c>
      <c r="S890" s="227">
        <f t="shared" si="195"/>
        <v>3968.3999999999942</v>
      </c>
      <c r="T890" s="227">
        <f t="shared" si="195"/>
        <v>0</v>
      </c>
      <c r="U890" s="227">
        <f t="shared" si="195"/>
        <v>0</v>
      </c>
      <c r="V890" s="227">
        <f t="shared" si="196"/>
        <v>3968.3999999999942</v>
      </c>
      <c r="W890" s="227">
        <v>9</v>
      </c>
      <c r="X890" s="227">
        <v>2.02</v>
      </c>
      <c r="Y890" s="191">
        <v>1</v>
      </c>
      <c r="Z890" s="191">
        <v>133602.79999999999</v>
      </c>
      <c r="AA890" s="191"/>
      <c r="AB890" s="191"/>
      <c r="AC890" s="227">
        <f t="shared" si="197"/>
        <v>133602.79999999999</v>
      </c>
      <c r="AD890" s="227">
        <v>10</v>
      </c>
      <c r="AE890" s="227">
        <v>2.08</v>
      </c>
      <c r="AF890" s="191">
        <v>1</v>
      </c>
      <c r="AG890" s="191">
        <v>137571.20000000001</v>
      </c>
      <c r="AH890" s="191"/>
      <c r="AI890" s="191"/>
      <c r="AJ890" s="227">
        <f t="shared" si="198"/>
        <v>137571.20000000001</v>
      </c>
    </row>
    <row r="891" spans="1:36" ht="17.25" x14ac:dyDescent="0.25">
      <c r="A891" s="208">
        <v>10</v>
      </c>
      <c r="B891" s="124" t="s">
        <v>5483</v>
      </c>
      <c r="C891" s="1524" t="s">
        <v>4979</v>
      </c>
      <c r="D891" s="1525" t="s">
        <v>4768</v>
      </c>
      <c r="E891" s="1531">
        <v>9</v>
      </c>
      <c r="F891" s="227">
        <v>2.02</v>
      </c>
      <c r="G891" s="191">
        <v>1</v>
      </c>
      <c r="H891" s="191">
        <v>133602.79999999999</v>
      </c>
      <c r="I891" s="191"/>
      <c r="J891" s="191"/>
      <c r="K891" s="227">
        <f t="shared" si="193"/>
        <v>133602.79999999999</v>
      </c>
      <c r="L891" s="227">
        <v>2.02</v>
      </c>
      <c r="M891" s="191">
        <v>1</v>
      </c>
      <c r="N891" s="191">
        <v>133602.79999999999</v>
      </c>
      <c r="O891" s="191"/>
      <c r="P891" s="191"/>
      <c r="Q891" s="227">
        <f t="shared" si="194"/>
        <v>133602.79999999999</v>
      </c>
      <c r="R891" s="227">
        <f t="shared" si="195"/>
        <v>0</v>
      </c>
      <c r="S891" s="227">
        <f t="shared" si="195"/>
        <v>0</v>
      </c>
      <c r="T891" s="227">
        <f t="shared" si="195"/>
        <v>0</v>
      </c>
      <c r="U891" s="227">
        <f t="shared" si="195"/>
        <v>0</v>
      </c>
      <c r="V891" s="227">
        <f t="shared" si="196"/>
        <v>0</v>
      </c>
      <c r="W891" s="227">
        <v>10</v>
      </c>
      <c r="X891" s="227">
        <v>2.08</v>
      </c>
      <c r="Y891" s="191">
        <v>1</v>
      </c>
      <c r="Z891" s="191">
        <v>137571.20000000001</v>
      </c>
      <c r="AA891" s="191"/>
      <c r="AB891" s="191"/>
      <c r="AC891" s="227">
        <f t="shared" si="197"/>
        <v>137571.20000000001</v>
      </c>
      <c r="AD891" s="227">
        <v>11</v>
      </c>
      <c r="AE891" s="227">
        <v>2.08</v>
      </c>
      <c r="AF891" s="191">
        <v>1</v>
      </c>
      <c r="AG891" s="191">
        <v>137571.20000000001</v>
      </c>
      <c r="AH891" s="191"/>
      <c r="AI891" s="191"/>
      <c r="AJ891" s="227">
        <f t="shared" si="198"/>
        <v>137571.20000000001</v>
      </c>
    </row>
    <row r="892" spans="1:36" ht="17.25" x14ac:dyDescent="0.25">
      <c r="A892" s="208">
        <v>11</v>
      </c>
      <c r="B892" s="124" t="s">
        <v>5484</v>
      </c>
      <c r="C892" s="1524" t="s">
        <v>4979</v>
      </c>
      <c r="D892" s="1525" t="s">
        <v>4768</v>
      </c>
      <c r="E892" s="1531">
        <v>22</v>
      </c>
      <c r="F892" s="227">
        <v>2.2799999999999998</v>
      </c>
      <c r="G892" s="191">
        <v>1</v>
      </c>
      <c r="H892" s="191">
        <v>150799.19999999998</v>
      </c>
      <c r="I892" s="191"/>
      <c r="J892" s="191"/>
      <c r="K892" s="227">
        <f t="shared" si="193"/>
        <v>150799.19999999998</v>
      </c>
      <c r="L892" s="227">
        <v>2.2799999999999998</v>
      </c>
      <c r="M892" s="191">
        <v>1</v>
      </c>
      <c r="N892" s="191">
        <v>150799.19999999998</v>
      </c>
      <c r="O892" s="191"/>
      <c r="P892" s="191"/>
      <c r="Q892" s="227">
        <f t="shared" si="194"/>
        <v>150799.19999999998</v>
      </c>
      <c r="R892" s="227">
        <f t="shared" si="195"/>
        <v>0</v>
      </c>
      <c r="S892" s="227">
        <f t="shared" si="195"/>
        <v>0</v>
      </c>
      <c r="T892" s="227">
        <f t="shared" si="195"/>
        <v>0</v>
      </c>
      <c r="U892" s="227">
        <f t="shared" si="195"/>
        <v>0</v>
      </c>
      <c r="V892" s="227">
        <f t="shared" si="196"/>
        <v>0</v>
      </c>
      <c r="W892" s="227">
        <v>23</v>
      </c>
      <c r="X892" s="227">
        <v>2.2799999999999998</v>
      </c>
      <c r="Y892" s="191">
        <v>1</v>
      </c>
      <c r="Z892" s="191">
        <v>150799.19999999998</v>
      </c>
      <c r="AA892" s="191"/>
      <c r="AB892" s="191"/>
      <c r="AC892" s="227">
        <f t="shared" si="197"/>
        <v>150799.19999999998</v>
      </c>
      <c r="AD892" s="227">
        <v>24</v>
      </c>
      <c r="AE892" s="227">
        <v>2.2799999999999998</v>
      </c>
      <c r="AF892" s="191">
        <v>1</v>
      </c>
      <c r="AG892" s="191">
        <v>150799.19999999998</v>
      </c>
      <c r="AH892" s="191"/>
      <c r="AI892" s="191"/>
      <c r="AJ892" s="227">
        <f t="shared" si="198"/>
        <v>150799.19999999998</v>
      </c>
    </row>
    <row r="893" spans="1:36" ht="17.25" x14ac:dyDescent="0.25">
      <c r="A893" s="208">
        <v>12</v>
      </c>
      <c r="B893" s="124" t="s">
        <v>5485</v>
      </c>
      <c r="C893" s="1524" t="s">
        <v>4979</v>
      </c>
      <c r="D893" s="1525" t="s">
        <v>4768</v>
      </c>
      <c r="E893" s="1531">
        <v>1</v>
      </c>
      <c r="F893" s="227">
        <v>1.73</v>
      </c>
      <c r="G893" s="191">
        <v>1</v>
      </c>
      <c r="H893" s="191">
        <v>114422.2</v>
      </c>
      <c r="I893" s="191"/>
      <c r="J893" s="191"/>
      <c r="K893" s="227">
        <f t="shared" si="193"/>
        <v>114422.2</v>
      </c>
      <c r="L893" s="227">
        <v>1.68</v>
      </c>
      <c r="M893" s="191">
        <v>1</v>
      </c>
      <c r="N893" s="191">
        <v>111115.2</v>
      </c>
      <c r="O893" s="191"/>
      <c r="P893" s="191"/>
      <c r="Q893" s="227">
        <f t="shared" si="194"/>
        <v>111115.2</v>
      </c>
      <c r="R893" s="227">
        <f t="shared" si="195"/>
        <v>0</v>
      </c>
      <c r="S893" s="227">
        <f t="shared" si="195"/>
        <v>3307</v>
      </c>
      <c r="T893" s="227">
        <f t="shared" si="195"/>
        <v>0</v>
      </c>
      <c r="U893" s="227">
        <f t="shared" si="195"/>
        <v>0</v>
      </c>
      <c r="V893" s="227">
        <f t="shared" si="196"/>
        <v>3307</v>
      </c>
      <c r="W893" s="227">
        <v>2</v>
      </c>
      <c r="X893" s="227">
        <v>1.79</v>
      </c>
      <c r="Y893" s="191">
        <v>1</v>
      </c>
      <c r="Z893" s="191">
        <v>118390.6</v>
      </c>
      <c r="AA893" s="191"/>
      <c r="AB893" s="191"/>
      <c r="AC893" s="227">
        <f t="shared" si="197"/>
        <v>118390.6</v>
      </c>
      <c r="AD893" s="227">
        <v>3</v>
      </c>
      <c r="AE893" s="227">
        <v>1.84</v>
      </c>
      <c r="AF893" s="191">
        <v>1</v>
      </c>
      <c r="AG893" s="191">
        <v>121697.60000000001</v>
      </c>
      <c r="AH893" s="191"/>
      <c r="AI893" s="191"/>
      <c r="AJ893" s="227">
        <f t="shared" si="198"/>
        <v>121697.60000000001</v>
      </c>
    </row>
    <row r="894" spans="1:36" ht="17.25" x14ac:dyDescent="0.25">
      <c r="A894" s="208">
        <v>13</v>
      </c>
      <c r="B894" s="124" t="s">
        <v>5486</v>
      </c>
      <c r="C894" s="1524" t="s">
        <v>4979</v>
      </c>
      <c r="D894" s="1525" t="s">
        <v>4768</v>
      </c>
      <c r="E894" s="1531">
        <v>13</v>
      </c>
      <c r="F894" s="227">
        <v>2.14</v>
      </c>
      <c r="G894" s="191">
        <v>1</v>
      </c>
      <c r="H894" s="191">
        <v>141539.6</v>
      </c>
      <c r="I894" s="191"/>
      <c r="J894" s="191"/>
      <c r="K894" s="227">
        <f t="shared" si="193"/>
        <v>141539.6</v>
      </c>
      <c r="L894" s="227">
        <v>2.08</v>
      </c>
      <c r="M894" s="191">
        <v>1</v>
      </c>
      <c r="N894" s="191">
        <v>137571.20000000001</v>
      </c>
      <c r="O894" s="191"/>
      <c r="P894" s="191"/>
      <c r="Q894" s="227">
        <f t="shared" si="194"/>
        <v>137571.20000000001</v>
      </c>
      <c r="R894" s="227">
        <f t="shared" si="195"/>
        <v>0</v>
      </c>
      <c r="S894" s="227">
        <f t="shared" si="195"/>
        <v>3968.3999999999942</v>
      </c>
      <c r="T894" s="227">
        <f t="shared" si="195"/>
        <v>0</v>
      </c>
      <c r="U894" s="227">
        <f t="shared" si="195"/>
        <v>0</v>
      </c>
      <c r="V894" s="227">
        <f t="shared" si="196"/>
        <v>3968.3999999999942</v>
      </c>
      <c r="W894" s="227">
        <v>14</v>
      </c>
      <c r="X894" s="227">
        <v>2.14</v>
      </c>
      <c r="Y894" s="191">
        <v>1</v>
      </c>
      <c r="Z894" s="191">
        <v>141539.6</v>
      </c>
      <c r="AA894" s="191"/>
      <c r="AB894" s="191"/>
      <c r="AC894" s="227">
        <f t="shared" si="197"/>
        <v>141539.6</v>
      </c>
      <c r="AD894" s="227">
        <v>15</v>
      </c>
      <c r="AE894" s="227">
        <v>2.14</v>
      </c>
      <c r="AF894" s="191">
        <v>1</v>
      </c>
      <c r="AG894" s="191">
        <v>141539.6</v>
      </c>
      <c r="AH894" s="191"/>
      <c r="AI894" s="191"/>
      <c r="AJ894" s="227">
        <f t="shared" si="198"/>
        <v>141539.6</v>
      </c>
    </row>
    <row r="895" spans="1:36" ht="17.25" x14ac:dyDescent="0.25">
      <c r="A895" s="208">
        <v>14</v>
      </c>
      <c r="B895" s="124" t="s">
        <v>5487</v>
      </c>
      <c r="C895" s="1524" t="s">
        <v>4979</v>
      </c>
      <c r="D895" s="1525" t="s">
        <v>4768</v>
      </c>
      <c r="E895" s="1531">
        <v>25</v>
      </c>
      <c r="F895" s="227">
        <v>2.2799999999999998</v>
      </c>
      <c r="G895" s="191">
        <v>1</v>
      </c>
      <c r="H895" s="191">
        <v>150799.19999999998</v>
      </c>
      <c r="I895" s="191"/>
      <c r="J895" s="191"/>
      <c r="K895" s="227">
        <f t="shared" si="193"/>
        <v>150799.19999999998</v>
      </c>
      <c r="L895" s="227">
        <v>2.2799999999999998</v>
      </c>
      <c r="M895" s="191">
        <v>1</v>
      </c>
      <c r="N895" s="191">
        <v>150799.19999999998</v>
      </c>
      <c r="O895" s="191"/>
      <c r="P895" s="191"/>
      <c r="Q895" s="227">
        <f t="shared" si="194"/>
        <v>150799.19999999998</v>
      </c>
      <c r="R895" s="227">
        <f t="shared" si="195"/>
        <v>0</v>
      </c>
      <c r="S895" s="227">
        <f t="shared" si="195"/>
        <v>0</v>
      </c>
      <c r="T895" s="227">
        <f t="shared" si="195"/>
        <v>0</v>
      </c>
      <c r="U895" s="227">
        <f t="shared" si="195"/>
        <v>0</v>
      </c>
      <c r="V895" s="227">
        <f t="shared" si="196"/>
        <v>0</v>
      </c>
      <c r="W895" s="227">
        <v>26</v>
      </c>
      <c r="X895" s="227">
        <v>2.2799999999999998</v>
      </c>
      <c r="Y895" s="191">
        <v>1</v>
      </c>
      <c r="Z895" s="191">
        <v>150799.19999999998</v>
      </c>
      <c r="AA895" s="191"/>
      <c r="AB895" s="191"/>
      <c r="AC895" s="227">
        <f t="shared" si="197"/>
        <v>150799.19999999998</v>
      </c>
      <c r="AD895" s="227">
        <v>27</v>
      </c>
      <c r="AE895" s="227">
        <v>2.2799999999999998</v>
      </c>
      <c r="AF895" s="191">
        <v>1</v>
      </c>
      <c r="AG895" s="191">
        <v>150799.19999999998</v>
      </c>
      <c r="AH895" s="191"/>
      <c r="AI895" s="191"/>
      <c r="AJ895" s="227">
        <f t="shared" si="198"/>
        <v>150799.19999999998</v>
      </c>
    </row>
    <row r="896" spans="1:36" ht="17.25" x14ac:dyDescent="0.25">
      <c r="A896" s="208">
        <v>15</v>
      </c>
      <c r="B896" s="124" t="s">
        <v>5488</v>
      </c>
      <c r="C896" s="1524" t="s">
        <v>4979</v>
      </c>
      <c r="D896" s="1525" t="s">
        <v>4768</v>
      </c>
      <c r="E896" s="1531">
        <v>3</v>
      </c>
      <c r="F896" s="227">
        <v>1.84</v>
      </c>
      <c r="G896" s="191">
        <v>1</v>
      </c>
      <c r="H896" s="191">
        <v>121697.60000000001</v>
      </c>
      <c r="I896" s="191"/>
      <c r="J896" s="191"/>
      <c r="K896" s="227">
        <f t="shared" si="193"/>
        <v>121697.60000000001</v>
      </c>
      <c r="L896" s="227">
        <v>1.79</v>
      </c>
      <c r="M896" s="191">
        <v>1</v>
      </c>
      <c r="N896" s="191">
        <v>118390.6</v>
      </c>
      <c r="O896" s="191"/>
      <c r="P896" s="191"/>
      <c r="Q896" s="227">
        <f t="shared" si="194"/>
        <v>118390.6</v>
      </c>
      <c r="R896" s="227">
        <f t="shared" si="195"/>
        <v>0</v>
      </c>
      <c r="S896" s="227">
        <f t="shared" si="195"/>
        <v>3307</v>
      </c>
      <c r="T896" s="227">
        <f t="shared" si="195"/>
        <v>0</v>
      </c>
      <c r="U896" s="227">
        <f t="shared" si="195"/>
        <v>0</v>
      </c>
      <c r="V896" s="227">
        <f t="shared" si="196"/>
        <v>3307</v>
      </c>
      <c r="W896" s="227">
        <v>4</v>
      </c>
      <c r="X896" s="227">
        <v>1.9</v>
      </c>
      <c r="Y896" s="191">
        <v>1</v>
      </c>
      <c r="Z896" s="191">
        <v>125666</v>
      </c>
      <c r="AA896" s="191"/>
      <c r="AB896" s="191"/>
      <c r="AC896" s="227">
        <f t="shared" si="197"/>
        <v>125666</v>
      </c>
      <c r="AD896" s="227">
        <v>5</v>
      </c>
      <c r="AE896" s="227">
        <v>1.9</v>
      </c>
      <c r="AF896" s="191">
        <v>1</v>
      </c>
      <c r="AG896" s="191">
        <v>125666</v>
      </c>
      <c r="AH896" s="191"/>
      <c r="AI896" s="191"/>
      <c r="AJ896" s="227">
        <f t="shared" si="198"/>
        <v>125666</v>
      </c>
    </row>
    <row r="897" spans="1:36" ht="17.25" x14ac:dyDescent="0.25">
      <c r="A897" s="208">
        <v>16</v>
      </c>
      <c r="B897" s="124" t="s">
        <v>1429</v>
      </c>
      <c r="C897" s="1524" t="s">
        <v>4979</v>
      </c>
      <c r="D897" s="1525" t="s">
        <v>4768</v>
      </c>
      <c r="E897" s="1531">
        <v>1</v>
      </c>
      <c r="F897" s="227">
        <v>1.73</v>
      </c>
      <c r="G897" s="191">
        <v>1</v>
      </c>
      <c r="H897" s="191">
        <v>114422.2</v>
      </c>
      <c r="I897" s="191"/>
      <c r="J897" s="191"/>
      <c r="K897" s="227">
        <f t="shared" si="193"/>
        <v>114422.2</v>
      </c>
      <c r="L897" s="227">
        <v>1.68</v>
      </c>
      <c r="M897" s="191">
        <v>1</v>
      </c>
      <c r="N897" s="191">
        <v>111115.2</v>
      </c>
      <c r="O897" s="191"/>
      <c r="P897" s="191"/>
      <c r="Q897" s="227">
        <f t="shared" si="194"/>
        <v>111115.2</v>
      </c>
      <c r="R897" s="227">
        <f t="shared" si="195"/>
        <v>0</v>
      </c>
      <c r="S897" s="227">
        <f t="shared" si="195"/>
        <v>3307</v>
      </c>
      <c r="T897" s="227">
        <f t="shared" si="195"/>
        <v>0</v>
      </c>
      <c r="U897" s="227">
        <f t="shared" si="195"/>
        <v>0</v>
      </c>
      <c r="V897" s="227">
        <f t="shared" si="196"/>
        <v>3307</v>
      </c>
      <c r="W897" s="227">
        <v>2</v>
      </c>
      <c r="X897" s="227">
        <v>1.79</v>
      </c>
      <c r="Y897" s="191">
        <v>1</v>
      </c>
      <c r="Z897" s="191">
        <v>118390.6</v>
      </c>
      <c r="AA897" s="191"/>
      <c r="AB897" s="191"/>
      <c r="AC897" s="227">
        <f t="shared" si="197"/>
        <v>118390.6</v>
      </c>
      <c r="AD897" s="227">
        <v>3</v>
      </c>
      <c r="AE897" s="227">
        <v>1.84</v>
      </c>
      <c r="AF897" s="191">
        <v>1</v>
      </c>
      <c r="AG897" s="191">
        <v>121697.60000000001</v>
      </c>
      <c r="AH897" s="191"/>
      <c r="AI897" s="191"/>
      <c r="AJ897" s="227">
        <f t="shared" si="198"/>
        <v>121697.60000000001</v>
      </c>
    </row>
    <row r="898" spans="1:36" ht="17.25" x14ac:dyDescent="0.25">
      <c r="A898" s="208">
        <v>17</v>
      </c>
      <c r="B898" s="124" t="s">
        <v>1429</v>
      </c>
      <c r="C898" s="1524" t="s">
        <v>4979</v>
      </c>
      <c r="D898" s="1525" t="s">
        <v>4768</v>
      </c>
      <c r="E898" s="1531">
        <v>1</v>
      </c>
      <c r="F898" s="227">
        <v>1.73</v>
      </c>
      <c r="G898" s="191">
        <v>1</v>
      </c>
      <c r="H898" s="191">
        <v>114422.2</v>
      </c>
      <c r="I898" s="191"/>
      <c r="J898" s="191"/>
      <c r="K898" s="227">
        <f t="shared" si="193"/>
        <v>114422.2</v>
      </c>
      <c r="L898" s="227">
        <v>1.68</v>
      </c>
      <c r="M898" s="191">
        <v>1</v>
      </c>
      <c r="N898" s="191">
        <v>111115.2</v>
      </c>
      <c r="O898" s="191"/>
      <c r="P898" s="191"/>
      <c r="Q898" s="227">
        <f t="shared" si="194"/>
        <v>111115.2</v>
      </c>
      <c r="R898" s="227">
        <f t="shared" si="195"/>
        <v>0</v>
      </c>
      <c r="S898" s="227">
        <f t="shared" si="195"/>
        <v>3307</v>
      </c>
      <c r="T898" s="227">
        <f t="shared" si="195"/>
        <v>0</v>
      </c>
      <c r="U898" s="227">
        <f t="shared" si="195"/>
        <v>0</v>
      </c>
      <c r="V898" s="227">
        <f t="shared" si="196"/>
        <v>3307</v>
      </c>
      <c r="W898" s="227">
        <v>2</v>
      </c>
      <c r="X898" s="227">
        <v>1.79</v>
      </c>
      <c r="Y898" s="191">
        <v>1</v>
      </c>
      <c r="Z898" s="191">
        <v>118390.6</v>
      </c>
      <c r="AA898" s="191"/>
      <c r="AB898" s="191"/>
      <c r="AC898" s="227">
        <f t="shared" si="197"/>
        <v>118390.6</v>
      </c>
      <c r="AD898" s="227">
        <v>3</v>
      </c>
      <c r="AE898" s="227">
        <v>1.84</v>
      </c>
      <c r="AF898" s="191">
        <v>1</v>
      </c>
      <c r="AG898" s="191">
        <v>121697.60000000001</v>
      </c>
      <c r="AH898" s="191"/>
      <c r="AI898" s="191"/>
      <c r="AJ898" s="227">
        <f t="shared" si="198"/>
        <v>121697.60000000001</v>
      </c>
    </row>
    <row r="899" spans="1:36" ht="17.25" x14ac:dyDescent="0.25">
      <c r="A899" s="208">
        <v>18</v>
      </c>
      <c r="B899" s="124" t="s">
        <v>1429</v>
      </c>
      <c r="C899" s="1524" t="s">
        <v>4979</v>
      </c>
      <c r="D899" s="1525" t="s">
        <v>4768</v>
      </c>
      <c r="E899" s="1531">
        <v>1</v>
      </c>
      <c r="F899" s="227">
        <v>1.73</v>
      </c>
      <c r="G899" s="191">
        <v>1</v>
      </c>
      <c r="H899" s="191">
        <v>114422.2</v>
      </c>
      <c r="I899" s="191"/>
      <c r="J899" s="191"/>
      <c r="K899" s="227">
        <f t="shared" si="193"/>
        <v>114422.2</v>
      </c>
      <c r="L899" s="227">
        <v>1.68</v>
      </c>
      <c r="M899" s="191">
        <v>1</v>
      </c>
      <c r="N899" s="191">
        <v>111116.87999999999</v>
      </c>
      <c r="O899" s="191"/>
      <c r="P899" s="191"/>
      <c r="Q899" s="227">
        <f t="shared" si="194"/>
        <v>111116.87999999999</v>
      </c>
      <c r="R899" s="227">
        <f t="shared" si="195"/>
        <v>0</v>
      </c>
      <c r="S899" s="227">
        <f t="shared" si="195"/>
        <v>3305.320000000007</v>
      </c>
      <c r="T899" s="227">
        <f t="shared" si="195"/>
        <v>0</v>
      </c>
      <c r="U899" s="227">
        <f t="shared" si="195"/>
        <v>0</v>
      </c>
      <c r="V899" s="227">
        <f t="shared" si="196"/>
        <v>3305.320000000007</v>
      </c>
      <c r="W899" s="227">
        <v>2</v>
      </c>
      <c r="X899" s="227">
        <v>1.79</v>
      </c>
      <c r="Y899" s="191">
        <v>1</v>
      </c>
      <c r="Z899" s="191">
        <v>118390.6</v>
      </c>
      <c r="AA899" s="191"/>
      <c r="AB899" s="191"/>
      <c r="AC899" s="227">
        <f t="shared" si="197"/>
        <v>118390.6</v>
      </c>
      <c r="AD899" s="227">
        <v>3</v>
      </c>
      <c r="AE899" s="227">
        <v>1.84</v>
      </c>
      <c r="AF899" s="191">
        <v>1</v>
      </c>
      <c r="AG899" s="191">
        <v>121697.60000000001</v>
      </c>
      <c r="AH899" s="191"/>
      <c r="AI899" s="191"/>
      <c r="AJ899" s="227">
        <f t="shared" si="198"/>
        <v>121697.60000000001</v>
      </c>
    </row>
    <row r="900" spans="1:36" ht="17.25" x14ac:dyDescent="0.25">
      <c r="A900" s="208">
        <v>19</v>
      </c>
      <c r="B900" s="124" t="s">
        <v>5489</v>
      </c>
      <c r="C900" s="1524" t="s">
        <v>5039</v>
      </c>
      <c r="D900" s="1525" t="s">
        <v>4768</v>
      </c>
      <c r="E900" s="1531">
        <v>2</v>
      </c>
      <c r="F900" s="227">
        <v>1.79</v>
      </c>
      <c r="G900" s="191">
        <v>1</v>
      </c>
      <c r="H900" s="191">
        <v>118390.6</v>
      </c>
      <c r="I900" s="191"/>
      <c r="J900" s="191"/>
      <c r="K900" s="227">
        <f t="shared" si="193"/>
        <v>118390.6</v>
      </c>
      <c r="L900" s="227">
        <v>1.73</v>
      </c>
      <c r="M900" s="191">
        <v>1</v>
      </c>
      <c r="N900" s="191">
        <v>114422.2</v>
      </c>
      <c r="O900" s="191"/>
      <c r="P900" s="191"/>
      <c r="Q900" s="227">
        <f t="shared" si="194"/>
        <v>114422.2</v>
      </c>
      <c r="R900" s="227">
        <f t="shared" si="195"/>
        <v>0</v>
      </c>
      <c r="S900" s="227">
        <f t="shared" si="195"/>
        <v>3968.4000000000087</v>
      </c>
      <c r="T900" s="227">
        <f t="shared" si="195"/>
        <v>0</v>
      </c>
      <c r="U900" s="227">
        <f t="shared" si="195"/>
        <v>0</v>
      </c>
      <c r="V900" s="227">
        <f t="shared" si="196"/>
        <v>3968.4000000000087</v>
      </c>
      <c r="W900" s="227">
        <v>3</v>
      </c>
      <c r="X900" s="227">
        <v>1.84</v>
      </c>
      <c r="Y900" s="191">
        <v>1</v>
      </c>
      <c r="Z900" s="191">
        <v>121697.60000000001</v>
      </c>
      <c r="AA900" s="191"/>
      <c r="AB900" s="191"/>
      <c r="AC900" s="227">
        <f t="shared" si="197"/>
        <v>121697.60000000001</v>
      </c>
      <c r="AD900" s="227">
        <v>4</v>
      </c>
      <c r="AE900" s="227">
        <v>1.9</v>
      </c>
      <c r="AF900" s="191">
        <v>1</v>
      </c>
      <c r="AG900" s="191">
        <v>125666</v>
      </c>
      <c r="AH900" s="191"/>
      <c r="AI900" s="191"/>
      <c r="AJ900" s="227">
        <f t="shared" si="198"/>
        <v>125666</v>
      </c>
    </row>
    <row r="901" spans="1:36" ht="17.25" x14ac:dyDescent="0.25">
      <c r="A901" s="208">
        <v>20</v>
      </c>
      <c r="B901" s="124" t="s">
        <v>5490</v>
      </c>
      <c r="C901" s="1524" t="s">
        <v>5039</v>
      </c>
      <c r="D901" s="1525" t="s">
        <v>4768</v>
      </c>
      <c r="E901" s="1531">
        <v>13</v>
      </c>
      <c r="F901" s="227">
        <v>2.14</v>
      </c>
      <c r="G901" s="191">
        <v>1</v>
      </c>
      <c r="H901" s="191">
        <v>141539.6</v>
      </c>
      <c r="I901" s="191"/>
      <c r="J901" s="191"/>
      <c r="K901" s="227">
        <f t="shared" si="193"/>
        <v>141539.6</v>
      </c>
      <c r="L901" s="227">
        <v>2.08</v>
      </c>
      <c r="M901" s="191">
        <v>1</v>
      </c>
      <c r="N901" s="191">
        <v>137571.20000000001</v>
      </c>
      <c r="O901" s="191"/>
      <c r="P901" s="191"/>
      <c r="Q901" s="227">
        <f t="shared" si="194"/>
        <v>137571.20000000001</v>
      </c>
      <c r="R901" s="227">
        <f t="shared" si="195"/>
        <v>0</v>
      </c>
      <c r="S901" s="227">
        <f t="shared" si="195"/>
        <v>3968.3999999999942</v>
      </c>
      <c r="T901" s="227">
        <f t="shared" si="195"/>
        <v>0</v>
      </c>
      <c r="U901" s="227">
        <f t="shared" si="195"/>
        <v>0</v>
      </c>
      <c r="V901" s="227">
        <f t="shared" si="196"/>
        <v>3968.3999999999942</v>
      </c>
      <c r="W901" s="227">
        <v>14</v>
      </c>
      <c r="X901" s="227">
        <v>2.14</v>
      </c>
      <c r="Y901" s="191">
        <v>1</v>
      </c>
      <c r="Z901" s="191">
        <v>141539.6</v>
      </c>
      <c r="AA901" s="191"/>
      <c r="AB901" s="191"/>
      <c r="AC901" s="227">
        <f t="shared" si="197"/>
        <v>141539.6</v>
      </c>
      <c r="AD901" s="227">
        <v>15</v>
      </c>
      <c r="AE901" s="227">
        <v>2.14</v>
      </c>
      <c r="AF901" s="191">
        <v>1</v>
      </c>
      <c r="AG901" s="191">
        <v>141539.6</v>
      </c>
      <c r="AH901" s="191"/>
      <c r="AI901" s="191"/>
      <c r="AJ901" s="227">
        <f t="shared" si="198"/>
        <v>141539.6</v>
      </c>
    </row>
    <row r="902" spans="1:36" ht="17.25" x14ac:dyDescent="0.25">
      <c r="A902" s="208">
        <v>21</v>
      </c>
      <c r="B902" s="124" t="s">
        <v>5491</v>
      </c>
      <c r="C902" s="1524" t="s">
        <v>5039</v>
      </c>
      <c r="D902" s="1525" t="s">
        <v>4768</v>
      </c>
      <c r="E902" s="1531">
        <v>10</v>
      </c>
      <c r="F902" s="227">
        <v>2.08</v>
      </c>
      <c r="G902" s="191">
        <v>1</v>
      </c>
      <c r="H902" s="191">
        <v>137571.20000000001</v>
      </c>
      <c r="I902" s="191"/>
      <c r="J902" s="191"/>
      <c r="K902" s="227">
        <f t="shared" si="193"/>
        <v>137571.20000000001</v>
      </c>
      <c r="L902" s="227">
        <v>2.02</v>
      </c>
      <c r="M902" s="191">
        <v>1</v>
      </c>
      <c r="N902" s="191">
        <v>133602.79999999999</v>
      </c>
      <c r="O902" s="191"/>
      <c r="P902" s="191"/>
      <c r="Q902" s="227">
        <f t="shared" si="194"/>
        <v>133602.79999999999</v>
      </c>
      <c r="R902" s="227">
        <f t="shared" si="195"/>
        <v>0</v>
      </c>
      <c r="S902" s="227">
        <f t="shared" si="195"/>
        <v>3968.4000000000233</v>
      </c>
      <c r="T902" s="227">
        <f t="shared" si="195"/>
        <v>0</v>
      </c>
      <c r="U902" s="227">
        <f t="shared" si="195"/>
        <v>0</v>
      </c>
      <c r="V902" s="227">
        <f t="shared" si="196"/>
        <v>3968.4000000000233</v>
      </c>
      <c r="W902" s="227">
        <v>11</v>
      </c>
      <c r="X902" s="227">
        <v>2.08</v>
      </c>
      <c r="Y902" s="191">
        <v>1</v>
      </c>
      <c r="Z902" s="191">
        <v>137571.20000000001</v>
      </c>
      <c r="AA902" s="191"/>
      <c r="AB902" s="191"/>
      <c r="AC902" s="227">
        <f t="shared" si="197"/>
        <v>137571.20000000001</v>
      </c>
      <c r="AD902" s="227">
        <v>12</v>
      </c>
      <c r="AE902" s="227">
        <v>2.08</v>
      </c>
      <c r="AF902" s="191">
        <v>1</v>
      </c>
      <c r="AG902" s="191">
        <v>137571.20000000001</v>
      </c>
      <c r="AH902" s="191"/>
      <c r="AI902" s="191"/>
      <c r="AJ902" s="227">
        <f t="shared" si="198"/>
        <v>137571.20000000001</v>
      </c>
    </row>
    <row r="903" spans="1:36" ht="17.25" x14ac:dyDescent="0.25">
      <c r="A903" s="208">
        <v>22</v>
      </c>
      <c r="B903" s="124" t="s">
        <v>5492</v>
      </c>
      <c r="C903" s="1524" t="s">
        <v>5039</v>
      </c>
      <c r="D903" s="1525" t="s">
        <v>4768</v>
      </c>
      <c r="E903" s="1531">
        <v>2</v>
      </c>
      <c r="F903" s="227">
        <v>1.79</v>
      </c>
      <c r="G903" s="191">
        <v>1</v>
      </c>
      <c r="H903" s="191">
        <v>118390.6</v>
      </c>
      <c r="I903" s="191"/>
      <c r="J903" s="191"/>
      <c r="K903" s="227">
        <f t="shared" si="193"/>
        <v>118390.6</v>
      </c>
      <c r="L903" s="227">
        <v>1.73</v>
      </c>
      <c r="M903" s="191">
        <v>1</v>
      </c>
      <c r="N903" s="191">
        <v>114422.2</v>
      </c>
      <c r="O903" s="191"/>
      <c r="P903" s="191"/>
      <c r="Q903" s="227">
        <f t="shared" si="194"/>
        <v>114422.2</v>
      </c>
      <c r="R903" s="227">
        <f t="shared" si="195"/>
        <v>0</v>
      </c>
      <c r="S903" s="227">
        <f t="shared" si="195"/>
        <v>3968.4000000000087</v>
      </c>
      <c r="T903" s="227">
        <f t="shared" si="195"/>
        <v>0</v>
      </c>
      <c r="U903" s="227">
        <f t="shared" si="195"/>
        <v>0</v>
      </c>
      <c r="V903" s="227">
        <f t="shared" si="196"/>
        <v>3968.4000000000087</v>
      </c>
      <c r="W903" s="227">
        <v>3</v>
      </c>
      <c r="X903" s="227">
        <v>1.84</v>
      </c>
      <c r="Y903" s="191">
        <v>1</v>
      </c>
      <c r="Z903" s="191">
        <v>121697.60000000001</v>
      </c>
      <c r="AA903" s="191"/>
      <c r="AB903" s="191"/>
      <c r="AC903" s="227">
        <f t="shared" si="197"/>
        <v>121697.60000000001</v>
      </c>
      <c r="AD903" s="227">
        <v>4</v>
      </c>
      <c r="AE903" s="227">
        <v>1.9</v>
      </c>
      <c r="AF903" s="191">
        <v>1</v>
      </c>
      <c r="AG903" s="191">
        <v>125666</v>
      </c>
      <c r="AH903" s="191"/>
      <c r="AI903" s="191"/>
      <c r="AJ903" s="227">
        <f t="shared" si="198"/>
        <v>125666</v>
      </c>
    </row>
    <row r="904" spans="1:36" ht="17.25" x14ac:dyDescent="0.25">
      <c r="A904" s="208">
        <v>23</v>
      </c>
      <c r="B904" s="124" t="s">
        <v>5493</v>
      </c>
      <c r="C904" s="1524" t="s">
        <v>5039</v>
      </c>
      <c r="D904" s="1525" t="s">
        <v>4768</v>
      </c>
      <c r="E904" s="1531">
        <v>3</v>
      </c>
      <c r="F904" s="227">
        <v>1.84</v>
      </c>
      <c r="G904" s="191">
        <v>1</v>
      </c>
      <c r="H904" s="191">
        <v>121697.60000000001</v>
      </c>
      <c r="I904" s="191"/>
      <c r="J904" s="191"/>
      <c r="K904" s="227">
        <f t="shared" si="193"/>
        <v>121697.60000000001</v>
      </c>
      <c r="L904" s="227">
        <v>1.79</v>
      </c>
      <c r="M904" s="191">
        <v>1</v>
      </c>
      <c r="N904" s="191">
        <v>118390.6</v>
      </c>
      <c r="O904" s="191"/>
      <c r="P904" s="191"/>
      <c r="Q904" s="227">
        <f t="shared" si="194"/>
        <v>118390.6</v>
      </c>
      <c r="R904" s="227">
        <f t="shared" ref="R904:U918" si="199">G904-M904</f>
        <v>0</v>
      </c>
      <c r="S904" s="227">
        <f t="shared" si="199"/>
        <v>3307</v>
      </c>
      <c r="T904" s="227">
        <f t="shared" si="199"/>
        <v>0</v>
      </c>
      <c r="U904" s="227">
        <f t="shared" si="199"/>
        <v>0</v>
      </c>
      <c r="V904" s="227">
        <f t="shared" si="196"/>
        <v>3307</v>
      </c>
      <c r="W904" s="227">
        <v>4</v>
      </c>
      <c r="X904" s="227">
        <v>1.9</v>
      </c>
      <c r="Y904" s="191">
        <v>1</v>
      </c>
      <c r="Z904" s="191">
        <v>125666</v>
      </c>
      <c r="AA904" s="191"/>
      <c r="AB904" s="191"/>
      <c r="AC904" s="227">
        <f t="shared" si="197"/>
        <v>125666</v>
      </c>
      <c r="AD904" s="227">
        <v>5</v>
      </c>
      <c r="AE904" s="227">
        <v>1.9</v>
      </c>
      <c r="AF904" s="191">
        <v>1</v>
      </c>
      <c r="AG904" s="191">
        <v>125666</v>
      </c>
      <c r="AH904" s="191"/>
      <c r="AI904" s="191"/>
      <c r="AJ904" s="227">
        <f t="shared" si="198"/>
        <v>125666</v>
      </c>
    </row>
    <row r="905" spans="1:36" ht="17.25" x14ac:dyDescent="0.25">
      <c r="A905" s="208">
        <v>24</v>
      </c>
      <c r="B905" s="124" t="s">
        <v>5494</v>
      </c>
      <c r="C905" s="1524" t="s">
        <v>5039</v>
      </c>
      <c r="D905" s="1525" t="s">
        <v>4768</v>
      </c>
      <c r="E905" s="1531">
        <v>20</v>
      </c>
      <c r="F905" s="227">
        <v>2.2799999999999998</v>
      </c>
      <c r="G905" s="191">
        <v>1</v>
      </c>
      <c r="H905" s="191">
        <v>150799.19999999998</v>
      </c>
      <c r="I905" s="191"/>
      <c r="J905" s="191">
        <v>7539.9599999999991</v>
      </c>
      <c r="K905" s="227">
        <f t="shared" si="193"/>
        <v>158339.15999999997</v>
      </c>
      <c r="L905" s="227">
        <v>2.2799999999999998</v>
      </c>
      <c r="M905" s="191">
        <v>1</v>
      </c>
      <c r="N905" s="191">
        <v>150799.19999999998</v>
      </c>
      <c r="O905" s="191"/>
      <c r="P905" s="191">
        <v>7539.9599999999991</v>
      </c>
      <c r="Q905" s="227">
        <f t="shared" si="194"/>
        <v>158339.15999999997</v>
      </c>
      <c r="R905" s="227">
        <f t="shared" si="199"/>
        <v>0</v>
      </c>
      <c r="S905" s="227">
        <f t="shared" si="199"/>
        <v>0</v>
      </c>
      <c r="T905" s="227">
        <f t="shared" si="199"/>
        <v>0</v>
      </c>
      <c r="U905" s="227">
        <f t="shared" si="199"/>
        <v>0</v>
      </c>
      <c r="V905" s="227">
        <f t="shared" si="196"/>
        <v>0</v>
      </c>
      <c r="W905" s="227">
        <v>21</v>
      </c>
      <c r="X905" s="227">
        <v>2.2799999999999998</v>
      </c>
      <c r="Y905" s="191">
        <v>1</v>
      </c>
      <c r="Z905" s="191">
        <v>150799.19999999998</v>
      </c>
      <c r="AA905" s="191"/>
      <c r="AB905" s="191">
        <v>7539.9599999999991</v>
      </c>
      <c r="AC905" s="227">
        <f t="shared" si="197"/>
        <v>158339.15999999997</v>
      </c>
      <c r="AD905" s="227">
        <v>22</v>
      </c>
      <c r="AE905" s="227">
        <v>2.2799999999999998</v>
      </c>
      <c r="AF905" s="191">
        <v>1</v>
      </c>
      <c r="AG905" s="191">
        <v>150799.19999999998</v>
      </c>
      <c r="AH905" s="191"/>
      <c r="AI905" s="191">
        <v>7539.9599999999991</v>
      </c>
      <c r="AJ905" s="227">
        <f t="shared" si="198"/>
        <v>158339.15999999997</v>
      </c>
    </row>
    <row r="906" spans="1:36" ht="17.25" x14ac:dyDescent="0.25">
      <c r="A906" s="208">
        <v>25</v>
      </c>
      <c r="B906" s="124" t="s">
        <v>5495</v>
      </c>
      <c r="C906" s="1524" t="s">
        <v>5039</v>
      </c>
      <c r="D906" s="1525" t="s">
        <v>4768</v>
      </c>
      <c r="E906" s="1531">
        <v>2</v>
      </c>
      <c r="F906" s="227">
        <v>1.79</v>
      </c>
      <c r="G906" s="191">
        <v>1</v>
      </c>
      <c r="H906" s="191">
        <v>118390.6</v>
      </c>
      <c r="I906" s="191"/>
      <c r="J906" s="191"/>
      <c r="K906" s="227">
        <f t="shared" si="193"/>
        <v>118390.6</v>
      </c>
      <c r="L906" s="227">
        <v>1.73</v>
      </c>
      <c r="M906" s="191">
        <v>1</v>
      </c>
      <c r="N906" s="191">
        <v>114422.2</v>
      </c>
      <c r="O906" s="191"/>
      <c r="P906" s="191"/>
      <c r="Q906" s="227">
        <f t="shared" si="194"/>
        <v>114422.2</v>
      </c>
      <c r="R906" s="227">
        <f t="shared" si="199"/>
        <v>0</v>
      </c>
      <c r="S906" s="227">
        <f t="shared" si="199"/>
        <v>3968.4000000000087</v>
      </c>
      <c r="T906" s="227">
        <f t="shared" si="199"/>
        <v>0</v>
      </c>
      <c r="U906" s="227">
        <f t="shared" si="199"/>
        <v>0</v>
      </c>
      <c r="V906" s="227">
        <f t="shared" si="196"/>
        <v>3968.4000000000087</v>
      </c>
      <c r="W906" s="227">
        <v>3</v>
      </c>
      <c r="X906" s="227">
        <v>1.84</v>
      </c>
      <c r="Y906" s="191">
        <v>1</v>
      </c>
      <c r="Z906" s="191">
        <v>121697.60000000001</v>
      </c>
      <c r="AA906" s="191"/>
      <c r="AB906" s="191"/>
      <c r="AC906" s="227">
        <f t="shared" si="197"/>
        <v>121697.60000000001</v>
      </c>
      <c r="AD906" s="227">
        <v>4</v>
      </c>
      <c r="AE906" s="227">
        <v>1.9</v>
      </c>
      <c r="AF906" s="191">
        <v>1</v>
      </c>
      <c r="AG906" s="191">
        <v>125666</v>
      </c>
      <c r="AH906" s="191"/>
      <c r="AI906" s="191"/>
      <c r="AJ906" s="227">
        <f t="shared" si="198"/>
        <v>125666</v>
      </c>
    </row>
    <row r="907" spans="1:36" ht="17.25" x14ac:dyDescent="0.25">
      <c r="A907" s="208">
        <v>26</v>
      </c>
      <c r="B907" s="124" t="s">
        <v>5496</v>
      </c>
      <c r="C907" s="1524" t="s">
        <v>5039</v>
      </c>
      <c r="D907" s="1525" t="s">
        <v>4768</v>
      </c>
      <c r="E907" s="1531">
        <v>1</v>
      </c>
      <c r="F907" s="227">
        <v>1.73</v>
      </c>
      <c r="G907" s="191">
        <v>1</v>
      </c>
      <c r="H907" s="191">
        <v>114422.2</v>
      </c>
      <c r="I907" s="191"/>
      <c r="J907" s="191"/>
      <c r="K907" s="227">
        <f t="shared" si="193"/>
        <v>114422.2</v>
      </c>
      <c r="L907" s="227">
        <v>1.68</v>
      </c>
      <c r="M907" s="191">
        <v>1</v>
      </c>
      <c r="N907" s="191">
        <v>111115.2</v>
      </c>
      <c r="O907" s="191"/>
      <c r="P907" s="191"/>
      <c r="Q907" s="227">
        <f t="shared" si="194"/>
        <v>111115.2</v>
      </c>
      <c r="R907" s="227">
        <f t="shared" si="199"/>
        <v>0</v>
      </c>
      <c r="S907" s="227">
        <f t="shared" si="199"/>
        <v>3307</v>
      </c>
      <c r="T907" s="227">
        <f t="shared" si="199"/>
        <v>0</v>
      </c>
      <c r="U907" s="227">
        <f t="shared" si="199"/>
        <v>0</v>
      </c>
      <c r="V907" s="227">
        <f t="shared" si="196"/>
        <v>3307</v>
      </c>
      <c r="W907" s="227">
        <v>2</v>
      </c>
      <c r="X907" s="227">
        <v>1.79</v>
      </c>
      <c r="Y907" s="191">
        <v>1</v>
      </c>
      <c r="Z907" s="191">
        <v>118390.6</v>
      </c>
      <c r="AA907" s="191"/>
      <c r="AB907" s="191"/>
      <c r="AC907" s="227">
        <f t="shared" si="197"/>
        <v>118390.6</v>
      </c>
      <c r="AD907" s="227">
        <v>3</v>
      </c>
      <c r="AE907" s="227">
        <v>1.84</v>
      </c>
      <c r="AF907" s="191">
        <v>1</v>
      </c>
      <c r="AG907" s="191">
        <v>121697.60000000001</v>
      </c>
      <c r="AH907" s="191"/>
      <c r="AI907" s="191"/>
      <c r="AJ907" s="227">
        <f t="shared" si="198"/>
        <v>121697.60000000001</v>
      </c>
    </row>
    <row r="908" spans="1:36" ht="17.25" x14ac:dyDescent="0.25">
      <c r="A908" s="208">
        <v>27</v>
      </c>
      <c r="B908" s="124" t="s">
        <v>5497</v>
      </c>
      <c r="C908" s="1524" t="s">
        <v>5039</v>
      </c>
      <c r="D908" s="1525" t="s">
        <v>4768</v>
      </c>
      <c r="E908" s="1531">
        <v>13</v>
      </c>
      <c r="F908" s="227">
        <v>2.14</v>
      </c>
      <c r="G908" s="191">
        <v>1</v>
      </c>
      <c r="H908" s="191">
        <v>141539.6</v>
      </c>
      <c r="I908" s="191"/>
      <c r="J908" s="191">
        <v>7076.9800000000005</v>
      </c>
      <c r="K908" s="227">
        <f t="shared" si="193"/>
        <v>148616.58000000002</v>
      </c>
      <c r="L908" s="227">
        <v>2.08</v>
      </c>
      <c r="M908" s="191">
        <v>1</v>
      </c>
      <c r="N908" s="191">
        <v>137571.20000000001</v>
      </c>
      <c r="O908" s="191"/>
      <c r="P908" s="191">
        <v>6878.5600000000013</v>
      </c>
      <c r="Q908" s="227">
        <f t="shared" si="194"/>
        <v>144449.76</v>
      </c>
      <c r="R908" s="227">
        <f t="shared" si="199"/>
        <v>0</v>
      </c>
      <c r="S908" s="227">
        <f t="shared" si="199"/>
        <v>3968.3999999999942</v>
      </c>
      <c r="T908" s="227">
        <f t="shared" si="199"/>
        <v>0</v>
      </c>
      <c r="U908" s="227">
        <f t="shared" si="199"/>
        <v>198.41999999999916</v>
      </c>
      <c r="V908" s="227">
        <f t="shared" si="196"/>
        <v>4166.8199999999933</v>
      </c>
      <c r="W908" s="227">
        <v>14</v>
      </c>
      <c r="X908" s="227">
        <v>2.14</v>
      </c>
      <c r="Y908" s="191">
        <v>1</v>
      </c>
      <c r="Z908" s="191">
        <v>141539.6</v>
      </c>
      <c r="AA908" s="191"/>
      <c r="AB908" s="191">
        <v>7076.9800000000005</v>
      </c>
      <c r="AC908" s="227">
        <f t="shared" si="197"/>
        <v>148616.58000000002</v>
      </c>
      <c r="AD908" s="227">
        <v>15</v>
      </c>
      <c r="AE908" s="227">
        <v>2.14</v>
      </c>
      <c r="AF908" s="191">
        <v>1</v>
      </c>
      <c r="AG908" s="191">
        <v>141539.6</v>
      </c>
      <c r="AH908" s="191"/>
      <c r="AI908" s="191">
        <v>7076.9800000000005</v>
      </c>
      <c r="AJ908" s="227">
        <f t="shared" si="198"/>
        <v>148616.58000000002</v>
      </c>
    </row>
    <row r="909" spans="1:36" ht="17.25" x14ac:dyDescent="0.25">
      <c r="A909" s="208">
        <v>28</v>
      </c>
      <c r="B909" s="124" t="s">
        <v>5498</v>
      </c>
      <c r="C909" s="1524" t="s">
        <v>5039</v>
      </c>
      <c r="D909" s="1525" t="s">
        <v>4768</v>
      </c>
      <c r="E909" s="1531">
        <v>13</v>
      </c>
      <c r="F909" s="227">
        <v>2.14</v>
      </c>
      <c r="G909" s="191">
        <v>1</v>
      </c>
      <c r="H909" s="191">
        <v>141539.6</v>
      </c>
      <c r="I909" s="191"/>
      <c r="J909" s="191"/>
      <c r="K909" s="227">
        <f t="shared" si="193"/>
        <v>141539.6</v>
      </c>
      <c r="L909" s="227">
        <v>2.08</v>
      </c>
      <c r="M909" s="191">
        <v>1</v>
      </c>
      <c r="N909" s="191">
        <v>137571.20000000001</v>
      </c>
      <c r="O909" s="191"/>
      <c r="P909" s="191"/>
      <c r="Q909" s="227">
        <f t="shared" si="194"/>
        <v>137571.20000000001</v>
      </c>
      <c r="R909" s="227">
        <f t="shared" si="199"/>
        <v>0</v>
      </c>
      <c r="S909" s="227">
        <f t="shared" si="199"/>
        <v>3968.3999999999942</v>
      </c>
      <c r="T909" s="227">
        <f t="shared" si="199"/>
        <v>0</v>
      </c>
      <c r="U909" s="227">
        <f t="shared" si="199"/>
        <v>0</v>
      </c>
      <c r="V909" s="227">
        <f t="shared" si="196"/>
        <v>3968.3999999999942</v>
      </c>
      <c r="W909" s="227">
        <v>14</v>
      </c>
      <c r="X909" s="227">
        <v>2.14</v>
      </c>
      <c r="Y909" s="191">
        <v>1</v>
      </c>
      <c r="Z909" s="191">
        <v>141539.6</v>
      </c>
      <c r="AA909" s="191"/>
      <c r="AB909" s="191"/>
      <c r="AC909" s="227">
        <f t="shared" si="197"/>
        <v>141539.6</v>
      </c>
      <c r="AD909" s="227">
        <v>15</v>
      </c>
      <c r="AE909" s="227">
        <v>2.14</v>
      </c>
      <c r="AF909" s="191">
        <v>1</v>
      </c>
      <c r="AG909" s="191">
        <v>141539.6</v>
      </c>
      <c r="AH909" s="191"/>
      <c r="AI909" s="191"/>
      <c r="AJ909" s="227">
        <f t="shared" si="198"/>
        <v>141539.6</v>
      </c>
    </row>
    <row r="910" spans="1:36" ht="17.25" x14ac:dyDescent="0.25">
      <c r="A910" s="208">
        <v>29</v>
      </c>
      <c r="B910" s="124" t="s">
        <v>5499</v>
      </c>
      <c r="C910" s="1524" t="s">
        <v>5039</v>
      </c>
      <c r="D910" s="1525" t="s">
        <v>4768</v>
      </c>
      <c r="E910" s="1531">
        <v>1</v>
      </c>
      <c r="F910" s="227">
        <v>1.73</v>
      </c>
      <c r="G910" s="191">
        <v>1</v>
      </c>
      <c r="H910" s="191">
        <v>114422.2</v>
      </c>
      <c r="I910" s="191"/>
      <c r="J910" s="191"/>
      <c r="K910" s="227">
        <f t="shared" si="193"/>
        <v>114422.2</v>
      </c>
      <c r="L910" s="227">
        <v>1.68</v>
      </c>
      <c r="M910" s="191">
        <v>1</v>
      </c>
      <c r="N910" s="191">
        <v>111115.2</v>
      </c>
      <c r="O910" s="191"/>
      <c r="P910" s="191"/>
      <c r="Q910" s="227">
        <f t="shared" si="194"/>
        <v>111115.2</v>
      </c>
      <c r="R910" s="227">
        <f t="shared" si="199"/>
        <v>0</v>
      </c>
      <c r="S910" s="227">
        <f t="shared" si="199"/>
        <v>3307</v>
      </c>
      <c r="T910" s="227">
        <f t="shared" si="199"/>
        <v>0</v>
      </c>
      <c r="U910" s="227">
        <f t="shared" si="199"/>
        <v>0</v>
      </c>
      <c r="V910" s="227">
        <f t="shared" si="196"/>
        <v>3307</v>
      </c>
      <c r="W910" s="227">
        <v>2</v>
      </c>
      <c r="X910" s="227">
        <v>1.79</v>
      </c>
      <c r="Y910" s="191">
        <v>1</v>
      </c>
      <c r="Z910" s="191">
        <v>118390.6</v>
      </c>
      <c r="AA910" s="191"/>
      <c r="AB910" s="191"/>
      <c r="AC910" s="227">
        <f t="shared" si="197"/>
        <v>118390.6</v>
      </c>
      <c r="AD910" s="227">
        <v>3</v>
      </c>
      <c r="AE910" s="227">
        <v>1.84</v>
      </c>
      <c r="AF910" s="191">
        <v>1</v>
      </c>
      <c r="AG910" s="191">
        <v>121697.60000000001</v>
      </c>
      <c r="AH910" s="191"/>
      <c r="AI910" s="191"/>
      <c r="AJ910" s="227">
        <f t="shared" si="198"/>
        <v>121697.60000000001</v>
      </c>
    </row>
    <row r="911" spans="1:36" ht="17.25" x14ac:dyDescent="0.25">
      <c r="A911" s="208">
        <v>30</v>
      </c>
      <c r="B911" s="124" t="s">
        <v>5500</v>
      </c>
      <c r="C911" s="1524" t="s">
        <v>5039</v>
      </c>
      <c r="D911" s="1525" t="s">
        <v>4768</v>
      </c>
      <c r="E911" s="1531">
        <v>1</v>
      </c>
      <c r="F911" s="227">
        <v>1.73</v>
      </c>
      <c r="G911" s="191">
        <v>1</v>
      </c>
      <c r="H911" s="191">
        <v>114422.2</v>
      </c>
      <c r="I911" s="191"/>
      <c r="J911" s="191"/>
      <c r="K911" s="227">
        <f t="shared" si="193"/>
        <v>114422.2</v>
      </c>
      <c r="L911" s="227">
        <v>1.68</v>
      </c>
      <c r="M911" s="191">
        <v>1</v>
      </c>
      <c r="N911" s="191">
        <v>111116.87999999999</v>
      </c>
      <c r="O911" s="191"/>
      <c r="P911" s="191"/>
      <c r="Q911" s="227">
        <f t="shared" si="194"/>
        <v>111116.87999999999</v>
      </c>
      <c r="R911" s="227">
        <f t="shared" si="199"/>
        <v>0</v>
      </c>
      <c r="S911" s="227">
        <f t="shared" si="199"/>
        <v>3305.320000000007</v>
      </c>
      <c r="T911" s="227">
        <f t="shared" si="199"/>
        <v>0</v>
      </c>
      <c r="U911" s="227">
        <f t="shared" si="199"/>
        <v>0</v>
      </c>
      <c r="V911" s="227">
        <f t="shared" si="196"/>
        <v>3305.320000000007</v>
      </c>
      <c r="W911" s="227">
        <v>2</v>
      </c>
      <c r="X911" s="227">
        <v>1.79</v>
      </c>
      <c r="Y911" s="191">
        <v>1</v>
      </c>
      <c r="Z911" s="191">
        <v>118390.6</v>
      </c>
      <c r="AA911" s="191"/>
      <c r="AB911" s="191"/>
      <c r="AC911" s="227">
        <f t="shared" si="197"/>
        <v>118390.6</v>
      </c>
      <c r="AD911" s="227">
        <v>3</v>
      </c>
      <c r="AE911" s="227">
        <v>1.84</v>
      </c>
      <c r="AF911" s="191">
        <v>1</v>
      </c>
      <c r="AG911" s="191">
        <v>121697.60000000001</v>
      </c>
      <c r="AH911" s="191"/>
      <c r="AI911" s="191"/>
      <c r="AJ911" s="227">
        <f t="shared" si="198"/>
        <v>121697.60000000001</v>
      </c>
    </row>
    <row r="912" spans="1:36" ht="17.25" x14ac:dyDescent="0.25">
      <c r="A912" s="208">
        <v>31</v>
      </c>
      <c r="B912" s="124" t="s">
        <v>1397</v>
      </c>
      <c r="C912" s="1524" t="s">
        <v>5333</v>
      </c>
      <c r="D912" s="1525" t="s">
        <v>4768</v>
      </c>
      <c r="E912" s="1531">
        <v>6</v>
      </c>
      <c r="F912" s="227">
        <v>1.96</v>
      </c>
      <c r="G912" s="191">
        <v>1</v>
      </c>
      <c r="H912" s="191">
        <v>129634.4</v>
      </c>
      <c r="I912" s="191"/>
      <c r="J912" s="191">
        <v>6481.72</v>
      </c>
      <c r="K912" s="227">
        <f t="shared" si="193"/>
        <v>136116.12</v>
      </c>
      <c r="L912" s="227">
        <v>1.9</v>
      </c>
      <c r="M912" s="191">
        <v>1</v>
      </c>
      <c r="N912" s="191">
        <v>125666</v>
      </c>
      <c r="O912" s="191"/>
      <c r="P912" s="191">
        <v>6283.3</v>
      </c>
      <c r="Q912" s="227">
        <f t="shared" si="194"/>
        <v>131949.29999999999</v>
      </c>
      <c r="R912" s="227">
        <f t="shared" si="199"/>
        <v>0</v>
      </c>
      <c r="S912" s="227">
        <f t="shared" si="199"/>
        <v>3968.3999999999942</v>
      </c>
      <c r="T912" s="227">
        <f t="shared" si="199"/>
        <v>0</v>
      </c>
      <c r="U912" s="227">
        <f t="shared" si="199"/>
        <v>198.42000000000007</v>
      </c>
      <c r="V912" s="227">
        <f t="shared" si="196"/>
        <v>4166.8199999999943</v>
      </c>
      <c r="W912" s="227">
        <v>7</v>
      </c>
      <c r="X912" s="227">
        <v>1.96</v>
      </c>
      <c r="Y912" s="191">
        <v>1</v>
      </c>
      <c r="Z912" s="191">
        <v>129634.4</v>
      </c>
      <c r="AA912" s="191"/>
      <c r="AB912" s="191">
        <v>6481.72</v>
      </c>
      <c r="AC912" s="227">
        <f t="shared" si="197"/>
        <v>136116.12</v>
      </c>
      <c r="AD912" s="227">
        <v>8</v>
      </c>
      <c r="AE912" s="227">
        <v>2.02</v>
      </c>
      <c r="AF912" s="191">
        <v>1</v>
      </c>
      <c r="AG912" s="191">
        <v>133602.79999999999</v>
      </c>
      <c r="AH912" s="191"/>
      <c r="AI912" s="191">
        <v>6680.1399999999994</v>
      </c>
      <c r="AJ912" s="227">
        <f t="shared" si="198"/>
        <v>140282.94</v>
      </c>
    </row>
    <row r="913" spans="1:36" ht="17.25" x14ac:dyDescent="0.25">
      <c r="A913" s="208">
        <v>32</v>
      </c>
      <c r="B913" s="124" t="s">
        <v>5501</v>
      </c>
      <c r="C913" s="1524" t="s">
        <v>4993</v>
      </c>
      <c r="D913" s="1525" t="s">
        <v>4994</v>
      </c>
      <c r="E913" s="1531">
        <v>7</v>
      </c>
      <c r="F913" s="227">
        <v>1.68</v>
      </c>
      <c r="G913" s="191">
        <v>1</v>
      </c>
      <c r="H913" s="191">
        <v>111115.2</v>
      </c>
      <c r="I913" s="191"/>
      <c r="J913" s="191"/>
      <c r="K913" s="227">
        <f t="shared" si="193"/>
        <v>111115.2</v>
      </c>
      <c r="L913" s="227">
        <v>1.68</v>
      </c>
      <c r="M913" s="191">
        <v>1</v>
      </c>
      <c r="N913" s="191">
        <v>111115.2</v>
      </c>
      <c r="O913" s="191"/>
      <c r="P913" s="191"/>
      <c r="Q913" s="227">
        <f t="shared" si="194"/>
        <v>111115.2</v>
      </c>
      <c r="R913" s="227">
        <f t="shared" si="199"/>
        <v>0</v>
      </c>
      <c r="S913" s="227">
        <f t="shared" si="199"/>
        <v>0</v>
      </c>
      <c r="T913" s="227">
        <f t="shared" si="199"/>
        <v>0</v>
      </c>
      <c r="U913" s="227">
        <f t="shared" si="199"/>
        <v>0</v>
      </c>
      <c r="V913" s="227">
        <f t="shared" si="196"/>
        <v>0</v>
      </c>
      <c r="W913" s="227">
        <v>8</v>
      </c>
      <c r="X913" s="227">
        <v>1.73</v>
      </c>
      <c r="Y913" s="191">
        <v>1</v>
      </c>
      <c r="Z913" s="191">
        <v>114422.2</v>
      </c>
      <c r="AA913" s="191"/>
      <c r="AB913" s="191"/>
      <c r="AC913" s="227">
        <f t="shared" si="197"/>
        <v>114422.2</v>
      </c>
      <c r="AD913" s="227">
        <v>9</v>
      </c>
      <c r="AE913" s="227">
        <v>1.73</v>
      </c>
      <c r="AF913" s="191">
        <v>1</v>
      </c>
      <c r="AG913" s="191">
        <v>114422.2</v>
      </c>
      <c r="AH913" s="191"/>
      <c r="AI913" s="191"/>
      <c r="AJ913" s="227">
        <f t="shared" si="198"/>
        <v>114422.2</v>
      </c>
    </row>
    <row r="914" spans="1:36" ht="17.25" x14ac:dyDescent="0.25">
      <c r="A914" s="208">
        <v>33</v>
      </c>
      <c r="B914" s="124" t="s">
        <v>5502</v>
      </c>
      <c r="C914" s="1524" t="s">
        <v>4993</v>
      </c>
      <c r="D914" s="1525" t="s">
        <v>4994</v>
      </c>
      <c r="E914" s="1531">
        <v>20</v>
      </c>
      <c r="F914" s="227">
        <v>1.95</v>
      </c>
      <c r="G914" s="191">
        <v>1</v>
      </c>
      <c r="H914" s="191">
        <v>128973</v>
      </c>
      <c r="I914" s="191"/>
      <c r="J914" s="191"/>
      <c r="K914" s="227">
        <f t="shared" si="193"/>
        <v>128973</v>
      </c>
      <c r="L914" s="227">
        <v>1.95</v>
      </c>
      <c r="M914" s="191">
        <v>1</v>
      </c>
      <c r="N914" s="191">
        <v>128973</v>
      </c>
      <c r="O914" s="191"/>
      <c r="P914" s="191"/>
      <c r="Q914" s="227">
        <f t="shared" si="194"/>
        <v>128973</v>
      </c>
      <c r="R914" s="227">
        <f t="shared" si="199"/>
        <v>0</v>
      </c>
      <c r="S914" s="227">
        <f t="shared" si="199"/>
        <v>0</v>
      </c>
      <c r="T914" s="227">
        <f t="shared" si="199"/>
        <v>0</v>
      </c>
      <c r="U914" s="227">
        <f t="shared" si="199"/>
        <v>0</v>
      </c>
      <c r="V914" s="227">
        <f t="shared" si="196"/>
        <v>0</v>
      </c>
      <c r="W914" s="227">
        <v>21</v>
      </c>
      <c r="X914" s="227">
        <v>1.95</v>
      </c>
      <c r="Y914" s="191">
        <v>1</v>
      </c>
      <c r="Z914" s="191">
        <v>128973</v>
      </c>
      <c r="AA914" s="191"/>
      <c r="AB914" s="191"/>
      <c r="AC914" s="227">
        <f t="shared" si="197"/>
        <v>128973</v>
      </c>
      <c r="AD914" s="227">
        <v>22</v>
      </c>
      <c r="AE914" s="227">
        <v>1.95</v>
      </c>
      <c r="AF914" s="191">
        <v>1</v>
      </c>
      <c r="AG914" s="191">
        <v>128973</v>
      </c>
      <c r="AH914" s="191"/>
      <c r="AI914" s="191"/>
      <c r="AJ914" s="227">
        <f t="shared" si="198"/>
        <v>128973</v>
      </c>
    </row>
    <row r="915" spans="1:36" ht="17.25" x14ac:dyDescent="0.25">
      <c r="A915" s="208">
        <v>34</v>
      </c>
      <c r="B915" s="124" t="s">
        <v>5503</v>
      </c>
      <c r="C915" s="1524" t="s">
        <v>4993</v>
      </c>
      <c r="D915" s="1525" t="s">
        <v>4994</v>
      </c>
      <c r="E915" s="1531">
        <v>1</v>
      </c>
      <c r="F915" s="227">
        <v>1.49</v>
      </c>
      <c r="G915" s="191">
        <v>1</v>
      </c>
      <c r="H915" s="191">
        <v>98548.6</v>
      </c>
      <c r="I915" s="191"/>
      <c r="J915" s="191"/>
      <c r="K915" s="227">
        <f t="shared" si="193"/>
        <v>98548.6</v>
      </c>
      <c r="L915" s="227">
        <v>1.45</v>
      </c>
      <c r="M915" s="191">
        <v>1</v>
      </c>
      <c r="N915" s="191">
        <v>95903</v>
      </c>
      <c r="O915" s="191"/>
      <c r="P915" s="191"/>
      <c r="Q915" s="227">
        <f t="shared" si="194"/>
        <v>95903</v>
      </c>
      <c r="R915" s="227">
        <f t="shared" si="199"/>
        <v>0</v>
      </c>
      <c r="S915" s="227">
        <f t="shared" si="199"/>
        <v>2645.6000000000058</v>
      </c>
      <c r="T915" s="227">
        <f t="shared" si="199"/>
        <v>0</v>
      </c>
      <c r="U915" s="227">
        <f t="shared" si="199"/>
        <v>0</v>
      </c>
      <c r="V915" s="227">
        <f t="shared" si="196"/>
        <v>2645.6000000000058</v>
      </c>
      <c r="W915" s="227">
        <v>2</v>
      </c>
      <c r="X915" s="227">
        <v>1.54</v>
      </c>
      <c r="Y915" s="191">
        <v>1</v>
      </c>
      <c r="Z915" s="191">
        <v>101855.6</v>
      </c>
      <c r="AA915" s="191"/>
      <c r="AB915" s="191"/>
      <c r="AC915" s="227">
        <f t="shared" si="197"/>
        <v>101855.6</v>
      </c>
      <c r="AD915" s="227">
        <v>3</v>
      </c>
      <c r="AE915" s="227">
        <v>1.59</v>
      </c>
      <c r="AF915" s="191">
        <v>1</v>
      </c>
      <c r="AG915" s="191">
        <v>105162.6</v>
      </c>
      <c r="AH915" s="191"/>
      <c r="AI915" s="191"/>
      <c r="AJ915" s="227">
        <f t="shared" si="198"/>
        <v>105162.6</v>
      </c>
    </row>
    <row r="916" spans="1:36" ht="17.25" x14ac:dyDescent="0.25">
      <c r="A916" s="208">
        <v>35</v>
      </c>
      <c r="B916" s="124" t="s">
        <v>5504</v>
      </c>
      <c r="C916" s="1524" t="s">
        <v>4993</v>
      </c>
      <c r="D916" s="1525" t="s">
        <v>4994</v>
      </c>
      <c r="E916" s="1531">
        <v>18</v>
      </c>
      <c r="F916" s="227">
        <v>1.9</v>
      </c>
      <c r="G916" s="191">
        <v>1</v>
      </c>
      <c r="H916" s="191">
        <v>125666</v>
      </c>
      <c r="I916" s="191"/>
      <c r="J916" s="191"/>
      <c r="K916" s="227">
        <f t="shared" si="193"/>
        <v>125666</v>
      </c>
      <c r="L916" s="227">
        <v>1.9</v>
      </c>
      <c r="M916" s="191">
        <v>1</v>
      </c>
      <c r="N916" s="191">
        <v>125666</v>
      </c>
      <c r="O916" s="191"/>
      <c r="P916" s="191"/>
      <c r="Q916" s="227">
        <f t="shared" si="194"/>
        <v>125666</v>
      </c>
      <c r="R916" s="227">
        <f t="shared" si="199"/>
        <v>0</v>
      </c>
      <c r="S916" s="227">
        <f t="shared" si="199"/>
        <v>0</v>
      </c>
      <c r="T916" s="227">
        <f t="shared" si="199"/>
        <v>0</v>
      </c>
      <c r="U916" s="227">
        <f t="shared" si="199"/>
        <v>0</v>
      </c>
      <c r="V916" s="227">
        <f t="shared" si="196"/>
        <v>0</v>
      </c>
      <c r="W916" s="227">
        <v>19</v>
      </c>
      <c r="X916" s="227">
        <v>1.95</v>
      </c>
      <c r="Y916" s="191">
        <v>1</v>
      </c>
      <c r="Z916" s="191">
        <v>128973</v>
      </c>
      <c r="AA916" s="191"/>
      <c r="AB916" s="191"/>
      <c r="AC916" s="227">
        <f t="shared" si="197"/>
        <v>128973</v>
      </c>
      <c r="AD916" s="227">
        <v>20</v>
      </c>
      <c r="AE916" s="227">
        <v>1.95</v>
      </c>
      <c r="AF916" s="191">
        <v>1</v>
      </c>
      <c r="AG916" s="191">
        <v>128973</v>
      </c>
      <c r="AH916" s="191"/>
      <c r="AI916" s="191"/>
      <c r="AJ916" s="227">
        <f t="shared" si="198"/>
        <v>128973</v>
      </c>
    </row>
    <row r="917" spans="1:36" ht="17.25" x14ac:dyDescent="0.25">
      <c r="A917" s="208">
        <v>36</v>
      </c>
      <c r="B917" s="124" t="s">
        <v>5505</v>
      </c>
      <c r="C917" s="1524" t="s">
        <v>4993</v>
      </c>
      <c r="D917" s="1525" t="s">
        <v>4994</v>
      </c>
      <c r="E917" s="1531">
        <v>4</v>
      </c>
      <c r="F917" s="227">
        <v>1.63</v>
      </c>
      <c r="G917" s="191">
        <v>1</v>
      </c>
      <c r="H917" s="191">
        <v>107808.2</v>
      </c>
      <c r="I917" s="191"/>
      <c r="J917" s="191"/>
      <c r="K917" s="227">
        <f t="shared" si="193"/>
        <v>107808.2</v>
      </c>
      <c r="L917" s="227">
        <v>1.59</v>
      </c>
      <c r="M917" s="191">
        <v>1</v>
      </c>
      <c r="N917" s="191">
        <v>105162.6</v>
      </c>
      <c r="O917" s="191"/>
      <c r="P917" s="191"/>
      <c r="Q917" s="227">
        <f t="shared" si="194"/>
        <v>105162.6</v>
      </c>
      <c r="R917" s="227">
        <f t="shared" si="199"/>
        <v>0</v>
      </c>
      <c r="S917" s="227">
        <f t="shared" si="199"/>
        <v>2645.5999999999913</v>
      </c>
      <c r="T917" s="227">
        <f t="shared" si="199"/>
        <v>0</v>
      </c>
      <c r="U917" s="227">
        <f t="shared" si="199"/>
        <v>0</v>
      </c>
      <c r="V917" s="227">
        <f t="shared" si="196"/>
        <v>2645.5999999999913</v>
      </c>
      <c r="W917" s="227">
        <v>5</v>
      </c>
      <c r="X917" s="227">
        <v>1.63</v>
      </c>
      <c r="Y917" s="191">
        <v>1</v>
      </c>
      <c r="Z917" s="191">
        <v>107808.2</v>
      </c>
      <c r="AA917" s="191"/>
      <c r="AB917" s="191"/>
      <c r="AC917" s="227">
        <f t="shared" si="197"/>
        <v>107808.2</v>
      </c>
      <c r="AD917" s="227">
        <v>6</v>
      </c>
      <c r="AE917" s="227">
        <v>1.68</v>
      </c>
      <c r="AF917" s="191">
        <v>1</v>
      </c>
      <c r="AG917" s="191">
        <v>111115.2</v>
      </c>
      <c r="AH917" s="191"/>
      <c r="AI917" s="191"/>
      <c r="AJ917" s="227">
        <f t="shared" si="198"/>
        <v>111115.2</v>
      </c>
    </row>
    <row r="918" spans="1:36" ht="17.25" x14ac:dyDescent="0.25">
      <c r="A918" s="208"/>
      <c r="B918" s="124" t="s">
        <v>5506</v>
      </c>
      <c r="C918" s="1524"/>
      <c r="D918" s="1525"/>
      <c r="E918" s="1531"/>
      <c r="F918" s="227"/>
      <c r="G918" s="191"/>
      <c r="H918" s="191">
        <v>15000</v>
      </c>
      <c r="I918" s="191"/>
      <c r="J918" s="191"/>
      <c r="K918" s="227">
        <f t="shared" si="193"/>
        <v>15000</v>
      </c>
      <c r="L918" s="227"/>
      <c r="M918" s="191"/>
      <c r="N918" s="191">
        <v>15000</v>
      </c>
      <c r="O918" s="191"/>
      <c r="P918" s="191"/>
      <c r="Q918" s="227">
        <f t="shared" si="194"/>
        <v>15000</v>
      </c>
      <c r="R918" s="227">
        <f t="shared" si="199"/>
        <v>0</v>
      </c>
      <c r="S918" s="227">
        <f t="shared" si="199"/>
        <v>0</v>
      </c>
      <c r="T918" s="227">
        <f t="shared" si="199"/>
        <v>0</v>
      </c>
      <c r="U918" s="227">
        <f t="shared" si="199"/>
        <v>0</v>
      </c>
      <c r="V918" s="227">
        <f t="shared" si="196"/>
        <v>0</v>
      </c>
      <c r="W918" s="227"/>
      <c r="X918" s="227"/>
      <c r="Y918" s="191"/>
      <c r="Z918" s="191">
        <v>15000</v>
      </c>
      <c r="AA918" s="191"/>
      <c r="AB918" s="191"/>
      <c r="AC918" s="227">
        <f t="shared" si="197"/>
        <v>15000</v>
      </c>
      <c r="AD918" s="227"/>
      <c r="AE918" s="227"/>
      <c r="AF918" s="191"/>
      <c r="AG918" s="191">
        <v>15000</v>
      </c>
      <c r="AH918" s="191"/>
      <c r="AI918" s="191"/>
      <c r="AJ918" s="227">
        <f t="shared" si="198"/>
        <v>15000</v>
      </c>
    </row>
    <row r="919" spans="1:36" s="230" customFormat="1" ht="27" x14ac:dyDescent="0.25">
      <c r="A919" s="225"/>
      <c r="B919" s="233" t="s">
        <v>240</v>
      </c>
      <c r="C919" s="229" t="s">
        <v>1</v>
      </c>
      <c r="D919" s="229" t="s">
        <v>1</v>
      </c>
      <c r="E919" s="229" t="s">
        <v>1</v>
      </c>
      <c r="F919" s="229" t="s">
        <v>1</v>
      </c>
      <c r="G919" s="229">
        <f>SUM(G882:G918)</f>
        <v>36</v>
      </c>
      <c r="H919" s="229">
        <f>SUM(H882:H918)</f>
        <v>5337947.200000003</v>
      </c>
      <c r="I919" s="229">
        <f>SUM(I882:I918)</f>
        <v>0</v>
      </c>
      <c r="J919" s="229">
        <f>SUM(J882:J918)</f>
        <v>30192.91</v>
      </c>
      <c r="K919" s="229">
        <f>SUM(K882:K918)</f>
        <v>5368140.1100000022</v>
      </c>
      <c r="L919" s="229"/>
      <c r="M919" s="229">
        <f t="shared" ref="M919:V919" si="200">SUM(M882:M918)</f>
        <v>36</v>
      </c>
      <c r="N919" s="229">
        <f t="shared" si="200"/>
        <v>5222205.5600000024</v>
      </c>
      <c r="O919" s="229">
        <f t="shared" si="200"/>
        <v>0</v>
      </c>
      <c r="P919" s="229">
        <f t="shared" si="200"/>
        <v>29498.44</v>
      </c>
      <c r="Q919" s="229">
        <f t="shared" si="200"/>
        <v>5251704.0000000019</v>
      </c>
      <c r="R919" s="229">
        <f t="shared" si="200"/>
        <v>0</v>
      </c>
      <c r="S919" s="229">
        <f t="shared" si="200"/>
        <v>115741.63999999996</v>
      </c>
      <c r="T919" s="229">
        <f t="shared" si="200"/>
        <v>0</v>
      </c>
      <c r="U919" s="229">
        <f t="shared" si="200"/>
        <v>694.46999999999844</v>
      </c>
      <c r="V919" s="229">
        <f t="shared" si="200"/>
        <v>116436.10999999996</v>
      </c>
      <c r="W919" s="229"/>
      <c r="X919" s="229"/>
      <c r="Y919" s="229">
        <f>SUM(Y882:Y918)</f>
        <v>36</v>
      </c>
      <c r="Z919" s="229">
        <f>SUM(Z882:Z918)</f>
        <v>5438480.0000000009</v>
      </c>
      <c r="AA919" s="229">
        <f>SUM(AA882:AA918)</f>
        <v>0</v>
      </c>
      <c r="AB919" s="229">
        <f>SUM(AB882:AB918)</f>
        <v>30192.91</v>
      </c>
      <c r="AC919" s="229">
        <f>SUM(AC882:AC918)</f>
        <v>5468672.9100000001</v>
      </c>
      <c r="AD919" s="229"/>
      <c r="AE919" s="229"/>
      <c r="AF919" s="229">
        <f>SUM(AF882:AF918)</f>
        <v>36</v>
      </c>
      <c r="AG919" s="229">
        <f>SUM(AG882:AG918)</f>
        <v>5499328.7999999998</v>
      </c>
      <c r="AH919" s="229">
        <f>SUM(AH882:AH918)</f>
        <v>0</v>
      </c>
      <c r="AI919" s="229">
        <f>SUM(AI882:AI918)</f>
        <v>30655.89</v>
      </c>
      <c r="AJ919" s="229">
        <f>SUM(AJ882:AJ918)</f>
        <v>5529984.6900000004</v>
      </c>
    </row>
    <row r="920" spans="1:36" x14ac:dyDescent="0.25">
      <c r="A920" s="208"/>
      <c r="B920" s="191" t="s">
        <v>239</v>
      </c>
      <c r="C920" s="227"/>
      <c r="D920" s="227"/>
      <c r="E920" s="227"/>
      <c r="F920" s="227"/>
      <c r="G920" s="191"/>
      <c r="H920" s="191"/>
      <c r="I920" s="191"/>
      <c r="J920" s="191"/>
      <c r="K920" s="191"/>
      <c r="L920" s="227"/>
      <c r="M920" s="191"/>
      <c r="N920" s="191"/>
      <c r="O920" s="191"/>
      <c r="P920" s="191"/>
      <c r="Q920" s="191"/>
      <c r="R920" s="191"/>
      <c r="S920" s="191"/>
      <c r="T920" s="191"/>
      <c r="U920" s="106"/>
      <c r="V920" s="106"/>
      <c r="W920" s="227"/>
      <c r="X920" s="227"/>
      <c r="Y920" s="191"/>
      <c r="Z920" s="191"/>
      <c r="AA920" s="191"/>
      <c r="AB920" s="191"/>
      <c r="AC920" s="191"/>
      <c r="AD920" s="227"/>
      <c r="AE920" s="227"/>
      <c r="AF920" s="191"/>
      <c r="AG920" s="191"/>
      <c r="AH920" s="191"/>
      <c r="AI920" s="191"/>
      <c r="AJ920" s="191"/>
    </row>
    <row r="921" spans="1:36" x14ac:dyDescent="0.25">
      <c r="A921" s="208">
        <v>1</v>
      </c>
      <c r="B921" s="102"/>
      <c r="C921" s="208"/>
      <c r="D921" s="208"/>
      <c r="E921" s="208"/>
      <c r="F921" s="208"/>
      <c r="G921" s="102"/>
      <c r="H921" s="102"/>
      <c r="I921" s="102"/>
      <c r="J921" s="102"/>
      <c r="K921" s="227">
        <f>H921+I921+J921</f>
        <v>0</v>
      </c>
      <c r="L921" s="208"/>
      <c r="M921" s="102"/>
      <c r="N921" s="208"/>
      <c r="O921" s="208"/>
      <c r="P921" s="208"/>
      <c r="Q921" s="227">
        <f>N921+O921+P921</f>
        <v>0</v>
      </c>
      <c r="R921" s="227">
        <f t="shared" ref="R921:U923" si="201">G921-M921</f>
        <v>0</v>
      </c>
      <c r="S921" s="227">
        <f t="shared" si="201"/>
        <v>0</v>
      </c>
      <c r="T921" s="227">
        <f t="shared" si="201"/>
        <v>0</v>
      </c>
      <c r="U921" s="227">
        <f t="shared" si="201"/>
        <v>0</v>
      </c>
      <c r="V921" s="227">
        <f>S921+T921+U921</f>
        <v>0</v>
      </c>
      <c r="W921" s="208"/>
      <c r="X921" s="208"/>
      <c r="Y921" s="102"/>
      <c r="Z921" s="102"/>
      <c r="AA921" s="102"/>
      <c r="AB921" s="102"/>
      <c r="AC921" s="227">
        <f>Z921+AA921+AB921</f>
        <v>0</v>
      </c>
      <c r="AD921" s="208"/>
      <c r="AE921" s="208"/>
      <c r="AF921" s="102"/>
      <c r="AG921" s="102"/>
      <c r="AH921" s="102"/>
      <c r="AI921" s="102"/>
      <c r="AJ921" s="227">
        <f>AG921+AH921+AI921</f>
        <v>0</v>
      </c>
    </row>
    <row r="922" spans="1:36" x14ac:dyDescent="0.25">
      <c r="A922" s="208">
        <v>2</v>
      </c>
      <c r="B922" s="102"/>
      <c r="C922" s="208"/>
      <c r="D922" s="208"/>
      <c r="E922" s="208"/>
      <c r="F922" s="208"/>
      <c r="G922" s="102"/>
      <c r="H922" s="102"/>
      <c r="I922" s="102"/>
      <c r="J922" s="102"/>
      <c r="K922" s="227">
        <f>H922+I922+J922</f>
        <v>0</v>
      </c>
      <c r="L922" s="208"/>
      <c r="M922" s="102"/>
      <c r="N922" s="208"/>
      <c r="O922" s="208"/>
      <c r="P922" s="208"/>
      <c r="Q922" s="227">
        <f>N922+O922+P922</f>
        <v>0</v>
      </c>
      <c r="R922" s="227">
        <f t="shared" si="201"/>
        <v>0</v>
      </c>
      <c r="S922" s="227">
        <f t="shared" si="201"/>
        <v>0</v>
      </c>
      <c r="T922" s="227">
        <f t="shared" si="201"/>
        <v>0</v>
      </c>
      <c r="U922" s="227">
        <f t="shared" si="201"/>
        <v>0</v>
      </c>
      <c r="V922" s="227">
        <f>S922+T922+U922</f>
        <v>0</v>
      </c>
      <c r="W922" s="208"/>
      <c r="X922" s="208"/>
      <c r="Y922" s="102"/>
      <c r="Z922" s="102"/>
      <c r="AA922" s="102"/>
      <c r="AB922" s="102"/>
      <c r="AC922" s="227">
        <f>Z922+AA922+AB922</f>
        <v>0</v>
      </c>
      <c r="AD922" s="208"/>
      <c r="AE922" s="208"/>
      <c r="AF922" s="102"/>
      <c r="AG922" s="102"/>
      <c r="AH922" s="102"/>
      <c r="AI922" s="102"/>
      <c r="AJ922" s="227">
        <f>AG922+AH922+AI922</f>
        <v>0</v>
      </c>
    </row>
    <row r="923" spans="1:36" x14ac:dyDescent="0.25">
      <c r="A923" s="208">
        <v>3</v>
      </c>
      <c r="B923" s="228"/>
      <c r="C923" s="208"/>
      <c r="D923" s="208"/>
      <c r="E923" s="208"/>
      <c r="F923" s="208"/>
      <c r="G923" s="102"/>
      <c r="H923" s="102"/>
      <c r="I923" s="102"/>
      <c r="J923" s="102"/>
      <c r="K923" s="227">
        <f>H923+I923+J923</f>
        <v>0</v>
      </c>
      <c r="L923" s="208"/>
      <c r="M923" s="102"/>
      <c r="N923" s="208"/>
      <c r="O923" s="208"/>
      <c r="P923" s="208"/>
      <c r="Q923" s="227">
        <f>N923+O923+P923</f>
        <v>0</v>
      </c>
      <c r="R923" s="227">
        <f t="shared" si="201"/>
        <v>0</v>
      </c>
      <c r="S923" s="227">
        <f t="shared" si="201"/>
        <v>0</v>
      </c>
      <c r="T923" s="227">
        <f t="shared" si="201"/>
        <v>0</v>
      </c>
      <c r="U923" s="227">
        <f t="shared" si="201"/>
        <v>0</v>
      </c>
      <c r="V923" s="227">
        <f>S923+T923+U923</f>
        <v>0</v>
      </c>
      <c r="W923" s="208"/>
      <c r="X923" s="208"/>
      <c r="Y923" s="102"/>
      <c r="Z923" s="102"/>
      <c r="AA923" s="102"/>
      <c r="AB923" s="102"/>
      <c r="AC923" s="227">
        <f>Z923+AA923+AB923</f>
        <v>0</v>
      </c>
      <c r="AD923" s="208"/>
      <c r="AE923" s="208"/>
      <c r="AF923" s="102"/>
      <c r="AG923" s="102"/>
      <c r="AH923" s="102"/>
      <c r="AI923" s="102"/>
      <c r="AJ923" s="227">
        <f>AG923+AH923+AI923</f>
        <v>0</v>
      </c>
    </row>
    <row r="924" spans="1:36" s="230" customFormat="1" ht="27" x14ac:dyDescent="0.25">
      <c r="A924" s="225"/>
      <c r="B924" s="233" t="s">
        <v>240</v>
      </c>
      <c r="C924" s="229" t="s">
        <v>1</v>
      </c>
      <c r="D924" s="229" t="s">
        <v>1</v>
      </c>
      <c r="E924" s="229" t="s">
        <v>1</v>
      </c>
      <c r="F924" s="229" t="s">
        <v>1</v>
      </c>
      <c r="G924" s="229">
        <f>SUM(G921:G923)</f>
        <v>0</v>
      </c>
      <c r="H924" s="229">
        <f>SUM(H921:H923)</f>
        <v>0</v>
      </c>
      <c r="I924" s="229">
        <f>SUM(I921:I923)</f>
        <v>0</v>
      </c>
      <c r="J924" s="229">
        <f>SUM(J921:J923)</f>
        <v>0</v>
      </c>
      <c r="K924" s="229">
        <f>SUM(K921:K923)</f>
        <v>0</v>
      </c>
      <c r="L924" s="229" t="s">
        <v>1</v>
      </c>
      <c r="M924" s="229">
        <f t="shared" ref="M924:T924" si="202">SUM(M921:M923)</f>
        <v>0</v>
      </c>
      <c r="N924" s="229">
        <f t="shared" si="202"/>
        <v>0</v>
      </c>
      <c r="O924" s="229">
        <f t="shared" si="202"/>
        <v>0</v>
      </c>
      <c r="P924" s="229">
        <f t="shared" si="202"/>
        <v>0</v>
      </c>
      <c r="Q924" s="229">
        <f t="shared" si="202"/>
        <v>0</v>
      </c>
      <c r="R924" s="229">
        <f t="shared" si="202"/>
        <v>0</v>
      </c>
      <c r="S924" s="229">
        <f t="shared" si="202"/>
        <v>0</v>
      </c>
      <c r="T924" s="229">
        <f t="shared" si="202"/>
        <v>0</v>
      </c>
      <c r="U924" s="112"/>
      <c r="V924" s="112"/>
      <c r="W924" s="229" t="s">
        <v>1</v>
      </c>
      <c r="X924" s="229" t="s">
        <v>1</v>
      </c>
      <c r="Y924" s="229">
        <f>SUM(Y921:Y923)</f>
        <v>0</v>
      </c>
      <c r="Z924" s="229">
        <f>SUM(Z921:Z923)</f>
        <v>0</v>
      </c>
      <c r="AA924" s="229">
        <f>SUM(AA921:AA923)</f>
        <v>0</v>
      </c>
      <c r="AB924" s="229">
        <f>SUM(AB921:AB923)</f>
        <v>0</v>
      </c>
      <c r="AC924" s="229">
        <f>SUM(AC921:AC923)</f>
        <v>0</v>
      </c>
      <c r="AD924" s="229"/>
      <c r="AE924" s="229"/>
      <c r="AF924" s="229"/>
      <c r="AG924" s="229"/>
      <c r="AH924" s="229"/>
      <c r="AI924" s="229"/>
      <c r="AJ924" s="229">
        <f>SUM(AJ921:AJ923)</f>
        <v>0</v>
      </c>
    </row>
    <row r="925" spans="1:36" s="230" customFormat="1" ht="27" x14ac:dyDescent="0.25">
      <c r="A925" s="225"/>
      <c r="B925" s="233" t="s">
        <v>245</v>
      </c>
      <c r="C925" s="229" t="s">
        <v>1</v>
      </c>
      <c r="D925" s="229" t="s">
        <v>1</v>
      </c>
      <c r="E925" s="229" t="s">
        <v>1</v>
      </c>
      <c r="F925" s="229" t="s">
        <v>1</v>
      </c>
      <c r="G925" s="229">
        <f>G919+G924</f>
        <v>36</v>
      </c>
      <c r="H925" s="229">
        <f>H919+H924</f>
        <v>5337947.200000003</v>
      </c>
      <c r="I925" s="229">
        <f>I919+I924</f>
        <v>0</v>
      </c>
      <c r="J925" s="229">
        <f>J919+J924</f>
        <v>30192.91</v>
      </c>
      <c r="K925" s="229">
        <f>K919+K924</f>
        <v>5368140.1100000022</v>
      </c>
      <c r="L925" s="229" t="s">
        <v>1</v>
      </c>
      <c r="M925" s="229">
        <f t="shared" ref="M925:V925" si="203">M919+M924</f>
        <v>36</v>
      </c>
      <c r="N925" s="229">
        <f t="shared" si="203"/>
        <v>5222205.5600000024</v>
      </c>
      <c r="O925" s="229">
        <f t="shared" si="203"/>
        <v>0</v>
      </c>
      <c r="P925" s="229">
        <f t="shared" si="203"/>
        <v>29498.44</v>
      </c>
      <c r="Q925" s="229">
        <f t="shared" si="203"/>
        <v>5251704.0000000019</v>
      </c>
      <c r="R925" s="229">
        <f t="shared" si="203"/>
        <v>0</v>
      </c>
      <c r="S925" s="229">
        <f t="shared" si="203"/>
        <v>115741.63999999996</v>
      </c>
      <c r="T925" s="229">
        <f t="shared" si="203"/>
        <v>0</v>
      </c>
      <c r="U925" s="229">
        <f t="shared" si="203"/>
        <v>694.46999999999844</v>
      </c>
      <c r="V925" s="229">
        <f t="shared" si="203"/>
        <v>116436.10999999996</v>
      </c>
      <c r="W925" s="229" t="s">
        <v>1</v>
      </c>
      <c r="X925" s="229" t="s">
        <v>1</v>
      </c>
      <c r="Y925" s="229">
        <f>Y919+Y924</f>
        <v>36</v>
      </c>
      <c r="Z925" s="229">
        <f>Z919+Z924</f>
        <v>5438480.0000000009</v>
      </c>
      <c r="AA925" s="229">
        <f>AA919+AA924</f>
        <v>0</v>
      </c>
      <c r="AB925" s="229">
        <f>AB919+AB924</f>
        <v>30192.91</v>
      </c>
      <c r="AC925" s="229">
        <f>AC919+AC924</f>
        <v>5468672.9100000001</v>
      </c>
      <c r="AD925" s="229"/>
      <c r="AE925" s="229"/>
      <c r="AF925" s="229"/>
      <c r="AG925" s="229"/>
      <c r="AH925" s="229"/>
      <c r="AI925" s="229"/>
      <c r="AJ925" s="229">
        <f>AJ919+AJ924</f>
        <v>5529984.6900000004</v>
      </c>
    </row>
    <row r="926" spans="1:36" x14ac:dyDescent="0.25">
      <c r="A926" s="208"/>
      <c r="B926" s="102"/>
      <c r="C926" s="227"/>
      <c r="D926" s="227"/>
      <c r="E926" s="227"/>
      <c r="F926" s="227"/>
      <c r="G926" s="102"/>
      <c r="H926" s="227"/>
      <c r="I926" s="227"/>
      <c r="J926" s="227"/>
      <c r="K926" s="227"/>
      <c r="L926" s="227"/>
      <c r="M926" s="102"/>
      <c r="N926" s="227"/>
      <c r="O926" s="227"/>
      <c r="P926" s="227"/>
      <c r="Q926" s="102"/>
      <c r="R926" s="227"/>
      <c r="S926" s="102"/>
      <c r="T926" s="227"/>
      <c r="U926" s="106"/>
      <c r="V926" s="106"/>
      <c r="W926" s="227"/>
      <c r="X926" s="227"/>
      <c r="Y926" s="102"/>
      <c r="Z926" s="227"/>
      <c r="AA926" s="227"/>
      <c r="AB926" s="227"/>
      <c r="AC926" s="227"/>
      <c r="AD926" s="227"/>
      <c r="AE926" s="227"/>
      <c r="AF926" s="102"/>
      <c r="AG926" s="227"/>
      <c r="AH926" s="227"/>
      <c r="AI926" s="227"/>
      <c r="AJ926" s="227"/>
    </row>
    <row r="927" spans="1:36" ht="54" x14ac:dyDescent="0.25">
      <c r="A927" s="225" t="s">
        <v>4</v>
      </c>
      <c r="B927" s="226" t="s">
        <v>475</v>
      </c>
      <c r="C927" s="227"/>
      <c r="D927" s="227"/>
      <c r="E927" s="227"/>
      <c r="F927" s="227"/>
      <c r="G927" s="226"/>
      <c r="H927" s="227"/>
      <c r="I927" s="227"/>
      <c r="J927" s="227"/>
      <c r="K927" s="227"/>
      <c r="L927" s="227"/>
      <c r="M927" s="226"/>
      <c r="N927" s="227"/>
      <c r="O927" s="227"/>
      <c r="P927" s="227"/>
      <c r="Q927" s="226"/>
      <c r="R927" s="227"/>
      <c r="S927" s="226"/>
      <c r="T927" s="227"/>
      <c r="U927" s="106"/>
      <c r="V927" s="106"/>
      <c r="W927" s="227"/>
      <c r="X927" s="227"/>
      <c r="Y927" s="226"/>
      <c r="Z927" s="227"/>
      <c r="AA927" s="227"/>
      <c r="AB927" s="227"/>
      <c r="AC927" s="227"/>
      <c r="AD927" s="227"/>
      <c r="AE927" s="227"/>
      <c r="AF927" s="226"/>
      <c r="AG927" s="227"/>
      <c r="AH927" s="227"/>
      <c r="AI927" s="227"/>
      <c r="AJ927" s="227"/>
    </row>
    <row r="928" spans="1:36" x14ac:dyDescent="0.25">
      <c r="A928" s="208"/>
      <c r="B928" s="191" t="s">
        <v>126</v>
      </c>
      <c r="C928" s="227"/>
      <c r="D928" s="227"/>
      <c r="E928" s="227"/>
      <c r="F928" s="227"/>
      <c r="G928" s="191"/>
      <c r="H928" s="227"/>
      <c r="I928" s="227"/>
      <c r="J928" s="227"/>
      <c r="K928" s="227"/>
      <c r="L928" s="227"/>
      <c r="M928" s="191"/>
      <c r="N928" s="227"/>
      <c r="O928" s="227"/>
      <c r="P928" s="227"/>
      <c r="Q928" s="191"/>
      <c r="R928" s="227"/>
      <c r="S928" s="191"/>
      <c r="T928" s="227"/>
      <c r="U928" s="106"/>
      <c r="V928" s="106"/>
      <c r="W928" s="227"/>
      <c r="X928" s="227"/>
      <c r="Y928" s="191"/>
      <c r="Z928" s="227"/>
      <c r="AA928" s="227"/>
      <c r="AB928" s="227"/>
      <c r="AC928" s="227"/>
      <c r="AD928" s="227"/>
      <c r="AE928" s="227"/>
      <c r="AF928" s="191"/>
      <c r="AG928" s="227"/>
      <c r="AH928" s="227"/>
      <c r="AI928" s="227"/>
      <c r="AJ928" s="227"/>
    </row>
    <row r="929" spans="1:36" x14ac:dyDescent="0.25">
      <c r="A929" s="208">
        <v>1</v>
      </c>
      <c r="B929" s="1532" t="s">
        <v>5507</v>
      </c>
      <c r="C929" s="1528" t="s">
        <v>4926</v>
      </c>
      <c r="D929" s="227" t="s">
        <v>1</v>
      </c>
      <c r="E929" s="227" t="s">
        <v>1</v>
      </c>
      <c r="F929" s="227">
        <v>1.25</v>
      </c>
      <c r="G929" s="102">
        <v>1</v>
      </c>
      <c r="H929" s="208">
        <v>82675</v>
      </c>
      <c r="I929" s="208"/>
      <c r="J929" s="208"/>
      <c r="K929" s="227">
        <f>H929+I929+J929</f>
        <v>82675</v>
      </c>
      <c r="L929" s="227">
        <v>1.25</v>
      </c>
      <c r="M929" s="102">
        <v>1</v>
      </c>
      <c r="N929" s="208">
        <v>82675</v>
      </c>
      <c r="O929" s="208"/>
      <c r="P929" s="208"/>
      <c r="Q929" s="227">
        <f>N929+O929+P929</f>
        <v>82675</v>
      </c>
      <c r="R929" s="227">
        <f t="shared" ref="R929:U957" si="204">G929-M929</f>
        <v>0</v>
      </c>
      <c r="S929" s="227">
        <f t="shared" si="204"/>
        <v>0</v>
      </c>
      <c r="T929" s="227">
        <f t="shared" si="204"/>
        <v>0</v>
      </c>
      <c r="U929" s="227">
        <f t="shared" si="204"/>
        <v>0</v>
      </c>
      <c r="V929" s="227">
        <f>S929+T929+U929</f>
        <v>0</v>
      </c>
      <c r="W929" s="227" t="s">
        <v>1</v>
      </c>
      <c r="X929" s="227">
        <v>1.25</v>
      </c>
      <c r="Y929" s="102">
        <v>1</v>
      </c>
      <c r="Z929" s="208">
        <v>82675</v>
      </c>
      <c r="AA929" s="208"/>
      <c r="AB929" s="208"/>
      <c r="AC929" s="227">
        <f>Z929+AA929+AB929</f>
        <v>82675</v>
      </c>
      <c r="AD929" s="227"/>
      <c r="AE929" s="227">
        <v>1.25</v>
      </c>
      <c r="AF929" s="102">
        <v>1</v>
      </c>
      <c r="AG929" s="208">
        <v>82675</v>
      </c>
      <c r="AH929" s="208"/>
      <c r="AI929" s="208"/>
      <c r="AJ929" s="227">
        <f>AG929+AH929+AI929</f>
        <v>82675</v>
      </c>
    </row>
    <row r="930" spans="1:36" x14ac:dyDescent="0.25">
      <c r="A930" s="208">
        <v>2</v>
      </c>
      <c r="B930" s="1532" t="s">
        <v>5508</v>
      </c>
      <c r="C930" s="1534" t="s">
        <v>4922</v>
      </c>
      <c r="D930" s="227" t="s">
        <v>1</v>
      </c>
      <c r="E930" s="227" t="s">
        <v>1</v>
      </c>
      <c r="F930" s="227">
        <v>1.5</v>
      </c>
      <c r="G930" s="102">
        <v>1</v>
      </c>
      <c r="H930" s="208">
        <v>99210</v>
      </c>
      <c r="I930" s="208"/>
      <c r="J930" s="208"/>
      <c r="K930" s="227">
        <f t="shared" ref="K930:K936" si="205">H930+I930+J930</f>
        <v>99210</v>
      </c>
      <c r="L930" s="227">
        <v>1.5</v>
      </c>
      <c r="M930" s="102">
        <v>1</v>
      </c>
      <c r="N930" s="208">
        <v>99210</v>
      </c>
      <c r="O930" s="208"/>
      <c r="P930" s="208"/>
      <c r="Q930" s="227">
        <f t="shared" ref="Q930:Q936" si="206">N930+O930+P930</f>
        <v>99210</v>
      </c>
      <c r="R930" s="227">
        <f t="shared" si="204"/>
        <v>0</v>
      </c>
      <c r="S930" s="227">
        <f t="shared" si="204"/>
        <v>0</v>
      </c>
      <c r="T930" s="227">
        <f t="shared" si="204"/>
        <v>0</v>
      </c>
      <c r="U930" s="227">
        <f t="shared" si="204"/>
        <v>0</v>
      </c>
      <c r="V930" s="227">
        <f>S930+T930+U930</f>
        <v>0</v>
      </c>
      <c r="W930" s="227" t="s">
        <v>1</v>
      </c>
      <c r="X930" s="227">
        <v>1.5</v>
      </c>
      <c r="Y930" s="102">
        <v>1</v>
      </c>
      <c r="Z930" s="208">
        <v>99210</v>
      </c>
      <c r="AA930" s="208"/>
      <c r="AB930" s="208"/>
      <c r="AC930" s="227">
        <f t="shared" ref="AC930:AC936" si="207">Z930+AA930+AB930</f>
        <v>99210</v>
      </c>
      <c r="AD930" s="227"/>
      <c r="AE930" s="227">
        <v>1.5</v>
      </c>
      <c r="AF930" s="102">
        <v>1</v>
      </c>
      <c r="AG930" s="208">
        <v>99210</v>
      </c>
      <c r="AH930" s="208"/>
      <c r="AI930" s="208"/>
      <c r="AJ930" s="227">
        <f t="shared" ref="AJ930:AJ936" si="208">AG930+AH930+AI930</f>
        <v>99210</v>
      </c>
    </row>
    <row r="931" spans="1:36" x14ac:dyDescent="0.25">
      <c r="A931" s="208">
        <v>3</v>
      </c>
      <c r="B931" s="1532" t="s">
        <v>5509</v>
      </c>
      <c r="C931" s="1534" t="s">
        <v>4930</v>
      </c>
      <c r="D931" s="227" t="s">
        <v>1</v>
      </c>
      <c r="E931" s="227" t="s">
        <v>1</v>
      </c>
      <c r="F931" s="227">
        <v>1.6</v>
      </c>
      <c r="G931" s="102">
        <v>1</v>
      </c>
      <c r="H931" s="208">
        <v>105824</v>
      </c>
      <c r="I931" s="208"/>
      <c r="J931" s="208"/>
      <c r="K931" s="227">
        <f t="shared" si="205"/>
        <v>105824</v>
      </c>
      <c r="L931" s="227">
        <v>1.6</v>
      </c>
      <c r="M931" s="102">
        <v>1</v>
      </c>
      <c r="N931" s="208">
        <v>105824</v>
      </c>
      <c r="O931" s="208"/>
      <c r="P931" s="208"/>
      <c r="Q931" s="227">
        <f t="shared" si="206"/>
        <v>105824</v>
      </c>
      <c r="R931" s="227">
        <f t="shared" si="204"/>
        <v>0</v>
      </c>
      <c r="S931" s="227">
        <f t="shared" si="204"/>
        <v>0</v>
      </c>
      <c r="T931" s="227">
        <f t="shared" si="204"/>
        <v>0</v>
      </c>
      <c r="U931" s="227">
        <f t="shared" si="204"/>
        <v>0</v>
      </c>
      <c r="V931" s="227">
        <f t="shared" ref="V931:V936" si="209">S931+T931+U931</f>
        <v>0</v>
      </c>
      <c r="W931" s="227" t="s">
        <v>1</v>
      </c>
      <c r="X931" s="227">
        <v>1.6</v>
      </c>
      <c r="Y931" s="102">
        <v>1</v>
      </c>
      <c r="Z931" s="208">
        <v>105824</v>
      </c>
      <c r="AA931" s="208"/>
      <c r="AB931" s="208"/>
      <c r="AC931" s="227">
        <f t="shared" si="207"/>
        <v>105824</v>
      </c>
      <c r="AD931" s="227"/>
      <c r="AE931" s="227">
        <v>1.6</v>
      </c>
      <c r="AF931" s="102">
        <v>1</v>
      </c>
      <c r="AG931" s="208">
        <v>105824</v>
      </c>
      <c r="AH931" s="208"/>
      <c r="AI931" s="208"/>
      <c r="AJ931" s="227">
        <f t="shared" si="208"/>
        <v>105824</v>
      </c>
    </row>
    <row r="932" spans="1:36" x14ac:dyDescent="0.25">
      <c r="A932" s="208">
        <v>4</v>
      </c>
      <c r="B932" s="1532" t="s">
        <v>5510</v>
      </c>
      <c r="C932" s="1534" t="s">
        <v>5012</v>
      </c>
      <c r="D932" s="227" t="s">
        <v>1</v>
      </c>
      <c r="E932" s="227" t="s">
        <v>1</v>
      </c>
      <c r="F932" s="227">
        <v>1</v>
      </c>
      <c r="G932" s="102">
        <v>1</v>
      </c>
      <c r="H932" s="227">
        <v>91275</v>
      </c>
      <c r="I932" s="227"/>
      <c r="J932" s="227"/>
      <c r="K932" s="227">
        <f t="shared" si="205"/>
        <v>91275</v>
      </c>
      <c r="L932" s="227">
        <v>1</v>
      </c>
      <c r="M932" s="102">
        <v>1</v>
      </c>
      <c r="N932" s="227">
        <v>91275</v>
      </c>
      <c r="O932" s="227"/>
      <c r="P932" s="227"/>
      <c r="Q932" s="227">
        <f t="shared" si="206"/>
        <v>91275</v>
      </c>
      <c r="R932" s="227">
        <f t="shared" si="204"/>
        <v>0</v>
      </c>
      <c r="S932" s="227">
        <f t="shared" si="204"/>
        <v>0</v>
      </c>
      <c r="T932" s="227">
        <f t="shared" si="204"/>
        <v>0</v>
      </c>
      <c r="U932" s="227">
        <f t="shared" si="204"/>
        <v>0</v>
      </c>
      <c r="V932" s="227">
        <f t="shared" si="209"/>
        <v>0</v>
      </c>
      <c r="W932" s="227" t="s">
        <v>1</v>
      </c>
      <c r="X932" s="227">
        <v>1</v>
      </c>
      <c r="Y932" s="102">
        <v>1</v>
      </c>
      <c r="Z932" s="227">
        <v>91275</v>
      </c>
      <c r="AA932" s="227"/>
      <c r="AB932" s="227"/>
      <c r="AC932" s="227">
        <f t="shared" si="207"/>
        <v>91275</v>
      </c>
      <c r="AD932" s="227"/>
      <c r="AE932" s="227">
        <v>1</v>
      </c>
      <c r="AF932" s="102">
        <v>1</v>
      </c>
      <c r="AG932" s="227">
        <v>91275</v>
      </c>
      <c r="AH932" s="227"/>
      <c r="AI932" s="227"/>
      <c r="AJ932" s="227">
        <f t="shared" si="208"/>
        <v>91275</v>
      </c>
    </row>
    <row r="933" spans="1:36" x14ac:dyDescent="0.25">
      <c r="A933" s="208">
        <v>5</v>
      </c>
      <c r="B933" s="1532" t="s">
        <v>5511</v>
      </c>
      <c r="C933" s="1534" t="s">
        <v>5012</v>
      </c>
      <c r="D933" s="227" t="s">
        <v>1</v>
      </c>
      <c r="E933" s="227" t="s">
        <v>1</v>
      </c>
      <c r="F933" s="227">
        <v>1</v>
      </c>
      <c r="G933" s="102">
        <v>1</v>
      </c>
      <c r="H933" s="227">
        <v>88312</v>
      </c>
      <c r="I933" s="227"/>
      <c r="J933" s="227"/>
      <c r="K933" s="227">
        <f t="shared" si="205"/>
        <v>88312</v>
      </c>
      <c r="L933" s="227">
        <v>1</v>
      </c>
      <c r="M933" s="102">
        <v>1</v>
      </c>
      <c r="N933" s="227">
        <v>88312</v>
      </c>
      <c r="O933" s="227"/>
      <c r="P933" s="227"/>
      <c r="Q933" s="227">
        <f t="shared" si="206"/>
        <v>88312</v>
      </c>
      <c r="R933" s="227">
        <f t="shared" si="204"/>
        <v>0</v>
      </c>
      <c r="S933" s="227">
        <f t="shared" si="204"/>
        <v>0</v>
      </c>
      <c r="T933" s="227">
        <f t="shared" si="204"/>
        <v>0</v>
      </c>
      <c r="U933" s="227">
        <f t="shared" si="204"/>
        <v>0</v>
      </c>
      <c r="V933" s="227">
        <f t="shared" si="209"/>
        <v>0</v>
      </c>
      <c r="W933" s="227" t="s">
        <v>1</v>
      </c>
      <c r="X933" s="227">
        <v>1</v>
      </c>
      <c r="Y933" s="102">
        <v>1</v>
      </c>
      <c r="Z933" s="227">
        <v>88312</v>
      </c>
      <c r="AA933" s="227"/>
      <c r="AB933" s="227"/>
      <c r="AC933" s="227">
        <f t="shared" si="207"/>
        <v>88312</v>
      </c>
      <c r="AD933" s="227"/>
      <c r="AE933" s="227">
        <v>1</v>
      </c>
      <c r="AF933" s="102">
        <v>1</v>
      </c>
      <c r="AG933" s="227">
        <v>88312</v>
      </c>
      <c r="AH933" s="227"/>
      <c r="AI933" s="227"/>
      <c r="AJ933" s="227">
        <f t="shared" si="208"/>
        <v>88312</v>
      </c>
    </row>
    <row r="934" spans="1:36" x14ac:dyDescent="0.25">
      <c r="A934" s="208">
        <v>6</v>
      </c>
      <c r="B934" s="1532" t="s">
        <v>5512</v>
      </c>
      <c r="C934" s="1534" t="s">
        <v>5012</v>
      </c>
      <c r="D934" s="227" t="s">
        <v>1</v>
      </c>
      <c r="E934" s="227" t="s">
        <v>1</v>
      </c>
      <c r="F934" s="227">
        <v>1</v>
      </c>
      <c r="G934" s="102">
        <v>1</v>
      </c>
      <c r="H934" s="227">
        <v>91275</v>
      </c>
      <c r="I934" s="227"/>
      <c r="J934" s="227"/>
      <c r="K934" s="227">
        <f t="shared" si="205"/>
        <v>91275</v>
      </c>
      <c r="L934" s="227">
        <v>1</v>
      </c>
      <c r="M934" s="102">
        <v>1</v>
      </c>
      <c r="N934" s="227">
        <v>91275</v>
      </c>
      <c r="O934" s="227"/>
      <c r="P934" s="227"/>
      <c r="Q934" s="227">
        <f t="shared" si="206"/>
        <v>91275</v>
      </c>
      <c r="R934" s="227">
        <f t="shared" si="204"/>
        <v>0</v>
      </c>
      <c r="S934" s="227">
        <f t="shared" si="204"/>
        <v>0</v>
      </c>
      <c r="T934" s="227">
        <f t="shared" si="204"/>
        <v>0</v>
      </c>
      <c r="U934" s="227">
        <f t="shared" si="204"/>
        <v>0</v>
      </c>
      <c r="V934" s="227">
        <f t="shared" si="209"/>
        <v>0</v>
      </c>
      <c r="W934" s="227" t="s">
        <v>1</v>
      </c>
      <c r="X934" s="227">
        <v>1</v>
      </c>
      <c r="Y934" s="102">
        <v>1</v>
      </c>
      <c r="Z934" s="227">
        <v>91275</v>
      </c>
      <c r="AA934" s="227"/>
      <c r="AB934" s="227"/>
      <c r="AC934" s="227">
        <f t="shared" si="207"/>
        <v>91275</v>
      </c>
      <c r="AD934" s="227"/>
      <c r="AE934" s="227">
        <v>1</v>
      </c>
      <c r="AF934" s="102">
        <v>1</v>
      </c>
      <c r="AG934" s="227">
        <v>91275</v>
      </c>
      <c r="AH934" s="227"/>
      <c r="AI934" s="227"/>
      <c r="AJ934" s="227">
        <f t="shared" si="208"/>
        <v>91275</v>
      </c>
    </row>
    <row r="935" spans="1:36" x14ac:dyDescent="0.25">
      <c r="A935" s="208">
        <v>7</v>
      </c>
      <c r="B935" s="1532" t="s">
        <v>5513</v>
      </c>
      <c r="C935" s="1534" t="s">
        <v>5012</v>
      </c>
      <c r="D935" s="227" t="s">
        <v>1</v>
      </c>
      <c r="E935" s="227" t="s">
        <v>1</v>
      </c>
      <c r="F935" s="227">
        <v>1</v>
      </c>
      <c r="G935" s="102">
        <v>1</v>
      </c>
      <c r="H935" s="227">
        <v>88312</v>
      </c>
      <c r="I935" s="227"/>
      <c r="J935" s="227"/>
      <c r="K935" s="227">
        <f t="shared" si="205"/>
        <v>88312</v>
      </c>
      <c r="L935" s="227">
        <v>1</v>
      </c>
      <c r="M935" s="102">
        <v>1</v>
      </c>
      <c r="N935" s="227">
        <v>88312</v>
      </c>
      <c r="O935" s="227"/>
      <c r="P935" s="227"/>
      <c r="Q935" s="227">
        <f t="shared" si="206"/>
        <v>88312</v>
      </c>
      <c r="R935" s="227">
        <f t="shared" si="204"/>
        <v>0</v>
      </c>
      <c r="S935" s="227">
        <f t="shared" si="204"/>
        <v>0</v>
      </c>
      <c r="T935" s="227">
        <f t="shared" si="204"/>
        <v>0</v>
      </c>
      <c r="U935" s="227">
        <f t="shared" si="204"/>
        <v>0</v>
      </c>
      <c r="V935" s="227">
        <f t="shared" si="209"/>
        <v>0</v>
      </c>
      <c r="W935" s="227" t="s">
        <v>1</v>
      </c>
      <c r="X935" s="227">
        <v>1</v>
      </c>
      <c r="Y935" s="102">
        <v>1</v>
      </c>
      <c r="Z935" s="227">
        <v>88312</v>
      </c>
      <c r="AA935" s="227"/>
      <c r="AB935" s="227"/>
      <c r="AC935" s="227">
        <f t="shared" si="207"/>
        <v>88312</v>
      </c>
      <c r="AD935" s="227"/>
      <c r="AE935" s="227">
        <v>1</v>
      </c>
      <c r="AF935" s="102">
        <v>1</v>
      </c>
      <c r="AG935" s="227">
        <v>88312</v>
      </c>
      <c r="AH935" s="227"/>
      <c r="AI935" s="227"/>
      <c r="AJ935" s="227">
        <f t="shared" si="208"/>
        <v>88312</v>
      </c>
    </row>
    <row r="936" spans="1:36" x14ac:dyDescent="0.25">
      <c r="A936" s="208">
        <v>8</v>
      </c>
      <c r="B936" s="1532" t="s">
        <v>5514</v>
      </c>
      <c r="C936" s="1534" t="s">
        <v>5012</v>
      </c>
      <c r="D936" s="227" t="s">
        <v>1</v>
      </c>
      <c r="E936" s="227" t="s">
        <v>1</v>
      </c>
      <c r="F936" s="227">
        <v>1</v>
      </c>
      <c r="G936" s="102">
        <v>1</v>
      </c>
      <c r="H936" s="227">
        <v>88312</v>
      </c>
      <c r="I936" s="227"/>
      <c r="J936" s="227"/>
      <c r="K936" s="227">
        <f t="shared" si="205"/>
        <v>88312</v>
      </c>
      <c r="L936" s="227">
        <v>1</v>
      </c>
      <c r="M936" s="102">
        <v>1</v>
      </c>
      <c r="N936" s="227">
        <v>88312</v>
      </c>
      <c r="O936" s="227"/>
      <c r="P936" s="227"/>
      <c r="Q936" s="227">
        <f t="shared" si="206"/>
        <v>88312</v>
      </c>
      <c r="R936" s="227">
        <f t="shared" si="204"/>
        <v>0</v>
      </c>
      <c r="S936" s="227">
        <f t="shared" si="204"/>
        <v>0</v>
      </c>
      <c r="T936" s="227">
        <f t="shared" si="204"/>
        <v>0</v>
      </c>
      <c r="U936" s="227">
        <f t="shared" si="204"/>
        <v>0</v>
      </c>
      <c r="V936" s="227">
        <f t="shared" si="209"/>
        <v>0</v>
      </c>
      <c r="W936" s="227" t="s">
        <v>1</v>
      </c>
      <c r="X936" s="227">
        <v>1</v>
      </c>
      <c r="Y936" s="102">
        <v>1</v>
      </c>
      <c r="Z936" s="227">
        <v>88312</v>
      </c>
      <c r="AA936" s="227"/>
      <c r="AB936" s="227"/>
      <c r="AC936" s="227">
        <f t="shared" si="207"/>
        <v>88312</v>
      </c>
      <c r="AD936" s="227"/>
      <c r="AE936" s="227">
        <v>1</v>
      </c>
      <c r="AF936" s="102">
        <v>1</v>
      </c>
      <c r="AG936" s="227">
        <v>88312</v>
      </c>
      <c r="AH936" s="227"/>
      <c r="AI936" s="227"/>
      <c r="AJ936" s="227">
        <f t="shared" si="208"/>
        <v>88312</v>
      </c>
    </row>
    <row r="937" spans="1:36" x14ac:dyDescent="0.25">
      <c r="A937" s="208">
        <v>9</v>
      </c>
      <c r="B937" s="1532" t="s">
        <v>5515</v>
      </c>
      <c r="C937" s="1534" t="s">
        <v>4935</v>
      </c>
      <c r="D937" s="227" t="s">
        <v>1</v>
      </c>
      <c r="E937" s="227" t="s">
        <v>1</v>
      </c>
      <c r="F937" s="227">
        <v>1.5</v>
      </c>
      <c r="G937" s="102">
        <v>1</v>
      </c>
      <c r="H937" s="208">
        <v>99210</v>
      </c>
      <c r="I937" s="208"/>
      <c r="J937" s="208"/>
      <c r="K937" s="227">
        <f>H937+I937+J937</f>
        <v>99210</v>
      </c>
      <c r="L937" s="227">
        <v>1.5</v>
      </c>
      <c r="M937" s="102">
        <v>1</v>
      </c>
      <c r="N937" s="208">
        <v>99210</v>
      </c>
      <c r="O937" s="208"/>
      <c r="P937" s="208"/>
      <c r="Q937" s="227">
        <f>N937+O937+P937</f>
        <v>99210</v>
      </c>
      <c r="R937" s="227">
        <f t="shared" si="204"/>
        <v>0</v>
      </c>
      <c r="S937" s="227">
        <f t="shared" si="204"/>
        <v>0</v>
      </c>
      <c r="T937" s="227">
        <f t="shared" si="204"/>
        <v>0</v>
      </c>
      <c r="U937" s="227">
        <f t="shared" si="204"/>
        <v>0</v>
      </c>
      <c r="V937" s="227">
        <f>S937+T937+U937</f>
        <v>0</v>
      </c>
      <c r="W937" s="227" t="s">
        <v>1</v>
      </c>
      <c r="X937" s="227">
        <v>1.5</v>
      </c>
      <c r="Y937" s="102">
        <v>1</v>
      </c>
      <c r="Z937" s="208">
        <v>99210</v>
      </c>
      <c r="AA937" s="208"/>
      <c r="AB937" s="208"/>
      <c r="AC937" s="227">
        <f>Z937+AA937+AB937</f>
        <v>99210</v>
      </c>
      <c r="AD937" s="227"/>
      <c r="AE937" s="227">
        <v>1.5</v>
      </c>
      <c r="AF937" s="102">
        <v>1</v>
      </c>
      <c r="AG937" s="208">
        <v>99210</v>
      </c>
      <c r="AH937" s="208"/>
      <c r="AI937" s="208"/>
      <c r="AJ937" s="227">
        <f>AG937+AH937+AI937</f>
        <v>99210</v>
      </c>
    </row>
    <row r="938" spans="1:36" x14ac:dyDescent="0.25">
      <c r="A938" s="208">
        <v>10</v>
      </c>
      <c r="B938" s="1532" t="s">
        <v>5516</v>
      </c>
      <c r="C938" s="1534" t="s">
        <v>4935</v>
      </c>
      <c r="D938" s="227" t="s">
        <v>1</v>
      </c>
      <c r="E938" s="227" t="s">
        <v>1</v>
      </c>
      <c r="F938" s="227">
        <v>1.5</v>
      </c>
      <c r="G938" s="102">
        <v>1</v>
      </c>
      <c r="H938" s="208">
        <v>99210</v>
      </c>
      <c r="I938" s="208"/>
      <c r="J938" s="208"/>
      <c r="K938" s="227">
        <f t="shared" ref="K938:K944" si="210">H938+I938+J938</f>
        <v>99210</v>
      </c>
      <c r="L938" s="227">
        <v>1.5</v>
      </c>
      <c r="M938" s="102">
        <v>1</v>
      </c>
      <c r="N938" s="208">
        <v>99210</v>
      </c>
      <c r="O938" s="208"/>
      <c r="P938" s="208"/>
      <c r="Q938" s="227">
        <f t="shared" ref="Q938:Q944" si="211">N938+O938+P938</f>
        <v>99210</v>
      </c>
      <c r="R938" s="227">
        <f t="shared" si="204"/>
        <v>0</v>
      </c>
      <c r="S938" s="227">
        <f t="shared" si="204"/>
        <v>0</v>
      </c>
      <c r="T938" s="227">
        <f t="shared" si="204"/>
        <v>0</v>
      </c>
      <c r="U938" s="227">
        <f t="shared" si="204"/>
        <v>0</v>
      </c>
      <c r="V938" s="227">
        <f>S938+T938+U938</f>
        <v>0</v>
      </c>
      <c r="W938" s="227" t="s">
        <v>1</v>
      </c>
      <c r="X938" s="227">
        <v>1.5</v>
      </c>
      <c r="Y938" s="102">
        <v>1</v>
      </c>
      <c r="Z938" s="208">
        <v>99210</v>
      </c>
      <c r="AA938" s="208"/>
      <c r="AB938" s="208"/>
      <c r="AC938" s="227">
        <f t="shared" ref="AC938:AC944" si="212">Z938+AA938+AB938</f>
        <v>99210</v>
      </c>
      <c r="AD938" s="227"/>
      <c r="AE938" s="227">
        <v>1.5</v>
      </c>
      <c r="AF938" s="102">
        <v>1</v>
      </c>
      <c r="AG938" s="208">
        <v>99210</v>
      </c>
      <c r="AH938" s="208"/>
      <c r="AI938" s="208"/>
      <c r="AJ938" s="227">
        <f t="shared" ref="AJ938:AJ944" si="213">AG938+AH938+AI938</f>
        <v>99210</v>
      </c>
    </row>
    <row r="939" spans="1:36" x14ac:dyDescent="0.25">
      <c r="A939" s="208">
        <v>11</v>
      </c>
      <c r="B939" s="1532" t="s">
        <v>5517</v>
      </c>
      <c r="C939" s="1534" t="s">
        <v>4935</v>
      </c>
      <c r="D939" s="227" t="s">
        <v>1</v>
      </c>
      <c r="E939" s="227" t="s">
        <v>1</v>
      </c>
      <c r="F939" s="227">
        <v>1.5</v>
      </c>
      <c r="G939" s="102">
        <v>1</v>
      </c>
      <c r="H939" s="208">
        <v>99210</v>
      </c>
      <c r="I939" s="208"/>
      <c r="J939" s="208"/>
      <c r="K939" s="227">
        <f t="shared" si="210"/>
        <v>99210</v>
      </c>
      <c r="L939" s="227">
        <v>1.5</v>
      </c>
      <c r="M939" s="102">
        <v>1</v>
      </c>
      <c r="N939" s="208">
        <v>99210</v>
      </c>
      <c r="O939" s="208"/>
      <c r="P939" s="208"/>
      <c r="Q939" s="227">
        <f t="shared" si="211"/>
        <v>99210</v>
      </c>
      <c r="R939" s="227">
        <f t="shared" si="204"/>
        <v>0</v>
      </c>
      <c r="S939" s="227">
        <f t="shared" si="204"/>
        <v>0</v>
      </c>
      <c r="T939" s="227">
        <f t="shared" si="204"/>
        <v>0</v>
      </c>
      <c r="U939" s="227">
        <f t="shared" si="204"/>
        <v>0</v>
      </c>
      <c r="V939" s="227">
        <f t="shared" ref="V939:V944" si="214">S939+T939+U939</f>
        <v>0</v>
      </c>
      <c r="W939" s="227" t="s">
        <v>1</v>
      </c>
      <c r="X939" s="227">
        <v>1.5</v>
      </c>
      <c r="Y939" s="102">
        <v>1</v>
      </c>
      <c r="Z939" s="208">
        <v>99210</v>
      </c>
      <c r="AA939" s="208"/>
      <c r="AB939" s="208"/>
      <c r="AC939" s="227">
        <f t="shared" si="212"/>
        <v>99210</v>
      </c>
      <c r="AD939" s="227"/>
      <c r="AE939" s="227">
        <v>1.5</v>
      </c>
      <c r="AF939" s="102">
        <v>1</v>
      </c>
      <c r="AG939" s="208">
        <v>99210</v>
      </c>
      <c r="AH939" s="208"/>
      <c r="AI939" s="208"/>
      <c r="AJ939" s="227">
        <f t="shared" si="213"/>
        <v>99210</v>
      </c>
    </row>
    <row r="940" spans="1:36" x14ac:dyDescent="0.25">
      <c r="A940" s="208">
        <v>12</v>
      </c>
      <c r="B940" s="1532" t="s">
        <v>5518</v>
      </c>
      <c r="C940" s="1534" t="s">
        <v>4935</v>
      </c>
      <c r="D940" s="227" t="s">
        <v>1</v>
      </c>
      <c r="E940" s="227" t="s">
        <v>1</v>
      </c>
      <c r="F940" s="227">
        <v>1.5</v>
      </c>
      <c r="G940" s="102">
        <v>1</v>
      </c>
      <c r="H940" s="227">
        <v>99210</v>
      </c>
      <c r="I940" s="227"/>
      <c r="J940" s="227"/>
      <c r="K940" s="227">
        <f t="shared" si="210"/>
        <v>99210</v>
      </c>
      <c r="L940" s="227">
        <v>1.5</v>
      </c>
      <c r="M940" s="102">
        <v>1</v>
      </c>
      <c r="N940" s="227">
        <v>99210</v>
      </c>
      <c r="O940" s="227"/>
      <c r="P940" s="227"/>
      <c r="Q940" s="227">
        <f t="shared" si="211"/>
        <v>99210</v>
      </c>
      <c r="R940" s="227">
        <f t="shared" si="204"/>
        <v>0</v>
      </c>
      <c r="S940" s="227">
        <f t="shared" si="204"/>
        <v>0</v>
      </c>
      <c r="T940" s="227">
        <f t="shared" si="204"/>
        <v>0</v>
      </c>
      <c r="U940" s="227">
        <f t="shared" si="204"/>
        <v>0</v>
      </c>
      <c r="V940" s="227">
        <f t="shared" si="214"/>
        <v>0</v>
      </c>
      <c r="W940" s="227" t="s">
        <v>1</v>
      </c>
      <c r="X940" s="227">
        <v>1.5</v>
      </c>
      <c r="Y940" s="102">
        <v>1</v>
      </c>
      <c r="Z940" s="227">
        <v>99210</v>
      </c>
      <c r="AA940" s="227"/>
      <c r="AB940" s="227"/>
      <c r="AC940" s="227">
        <f t="shared" si="212"/>
        <v>99210</v>
      </c>
      <c r="AD940" s="227"/>
      <c r="AE940" s="227">
        <v>1.5</v>
      </c>
      <c r="AF940" s="102">
        <v>1</v>
      </c>
      <c r="AG940" s="227">
        <v>99210</v>
      </c>
      <c r="AH940" s="227"/>
      <c r="AI940" s="227"/>
      <c r="AJ940" s="227">
        <f t="shared" si="213"/>
        <v>99210</v>
      </c>
    </row>
    <row r="941" spans="1:36" x14ac:dyDescent="0.25">
      <c r="A941" s="208">
        <v>13</v>
      </c>
      <c r="B941" s="1532" t="s">
        <v>5519</v>
      </c>
      <c r="C941" s="1534" t="s">
        <v>4935</v>
      </c>
      <c r="D941" s="227" t="s">
        <v>1</v>
      </c>
      <c r="E941" s="227" t="s">
        <v>1</v>
      </c>
      <c r="F941" s="227">
        <v>1.5</v>
      </c>
      <c r="G941" s="102">
        <v>1</v>
      </c>
      <c r="H941" s="227">
        <v>99210</v>
      </c>
      <c r="I941" s="227"/>
      <c r="J941" s="227"/>
      <c r="K941" s="227">
        <f t="shared" si="210"/>
        <v>99210</v>
      </c>
      <c r="L941" s="227">
        <v>1.5</v>
      </c>
      <c r="M941" s="102">
        <v>1</v>
      </c>
      <c r="N941" s="227">
        <v>99210</v>
      </c>
      <c r="O941" s="227"/>
      <c r="P941" s="227"/>
      <c r="Q941" s="227">
        <f t="shared" si="211"/>
        <v>99210</v>
      </c>
      <c r="R941" s="227">
        <f t="shared" si="204"/>
        <v>0</v>
      </c>
      <c r="S941" s="227">
        <f t="shared" si="204"/>
        <v>0</v>
      </c>
      <c r="T941" s="227">
        <f t="shared" si="204"/>
        <v>0</v>
      </c>
      <c r="U941" s="227">
        <f t="shared" si="204"/>
        <v>0</v>
      </c>
      <c r="V941" s="227">
        <f t="shared" si="214"/>
        <v>0</v>
      </c>
      <c r="W941" s="227" t="s">
        <v>1</v>
      </c>
      <c r="X941" s="227">
        <v>1.5</v>
      </c>
      <c r="Y941" s="102">
        <v>1</v>
      </c>
      <c r="Z941" s="227">
        <v>99210</v>
      </c>
      <c r="AA941" s="227"/>
      <c r="AB941" s="227"/>
      <c r="AC941" s="227">
        <f t="shared" si="212"/>
        <v>99210</v>
      </c>
      <c r="AD941" s="227"/>
      <c r="AE941" s="227">
        <v>1.5</v>
      </c>
      <c r="AF941" s="102">
        <v>1</v>
      </c>
      <c r="AG941" s="227">
        <v>99210</v>
      </c>
      <c r="AH941" s="227"/>
      <c r="AI941" s="227"/>
      <c r="AJ941" s="227">
        <f t="shared" si="213"/>
        <v>99210</v>
      </c>
    </row>
    <row r="942" spans="1:36" x14ac:dyDescent="0.25">
      <c r="A942" s="208">
        <v>14</v>
      </c>
      <c r="B942" s="1532" t="s">
        <v>5520</v>
      </c>
      <c r="C942" s="1534" t="s">
        <v>4947</v>
      </c>
      <c r="D942" s="227" t="s">
        <v>1</v>
      </c>
      <c r="E942" s="227" t="s">
        <v>1</v>
      </c>
      <c r="F942" s="227">
        <v>1</v>
      </c>
      <c r="G942" s="102">
        <v>1</v>
      </c>
      <c r="H942" s="227">
        <v>88312</v>
      </c>
      <c r="I942" s="227"/>
      <c r="J942" s="227"/>
      <c r="K942" s="227">
        <f t="shared" si="210"/>
        <v>88312</v>
      </c>
      <c r="L942" s="227">
        <v>1</v>
      </c>
      <c r="M942" s="102">
        <v>1</v>
      </c>
      <c r="N942" s="227">
        <v>88312</v>
      </c>
      <c r="O942" s="227"/>
      <c r="P942" s="227"/>
      <c r="Q942" s="227">
        <f t="shared" si="211"/>
        <v>88312</v>
      </c>
      <c r="R942" s="227">
        <f t="shared" si="204"/>
        <v>0</v>
      </c>
      <c r="S942" s="227">
        <f t="shared" si="204"/>
        <v>0</v>
      </c>
      <c r="T942" s="227">
        <f t="shared" si="204"/>
        <v>0</v>
      </c>
      <c r="U942" s="227">
        <f t="shared" si="204"/>
        <v>0</v>
      </c>
      <c r="V942" s="227">
        <f t="shared" si="214"/>
        <v>0</v>
      </c>
      <c r="W942" s="227" t="s">
        <v>1</v>
      </c>
      <c r="X942" s="227">
        <v>1</v>
      </c>
      <c r="Y942" s="102">
        <v>1</v>
      </c>
      <c r="Z942" s="227">
        <v>88312</v>
      </c>
      <c r="AA942" s="227"/>
      <c r="AB942" s="227"/>
      <c r="AC942" s="227">
        <f t="shared" si="212"/>
        <v>88312</v>
      </c>
      <c r="AD942" s="227"/>
      <c r="AE942" s="227">
        <v>1</v>
      </c>
      <c r="AF942" s="102">
        <v>1</v>
      </c>
      <c r="AG942" s="227">
        <v>88312</v>
      </c>
      <c r="AH942" s="227"/>
      <c r="AI942" s="227"/>
      <c r="AJ942" s="227">
        <f t="shared" si="213"/>
        <v>88312</v>
      </c>
    </row>
    <row r="943" spans="1:36" x14ac:dyDescent="0.25">
      <c r="A943" s="208">
        <v>15</v>
      </c>
      <c r="B943" s="1532" t="s">
        <v>5521</v>
      </c>
      <c r="C943" s="1534" t="s">
        <v>4947</v>
      </c>
      <c r="D943" s="227" t="s">
        <v>1</v>
      </c>
      <c r="E943" s="227" t="s">
        <v>1</v>
      </c>
      <c r="F943" s="227">
        <v>1</v>
      </c>
      <c r="G943" s="102">
        <v>1</v>
      </c>
      <c r="H943" s="227">
        <v>88312</v>
      </c>
      <c r="I943" s="227"/>
      <c r="J943" s="227"/>
      <c r="K943" s="227">
        <f t="shared" si="210"/>
        <v>88312</v>
      </c>
      <c r="L943" s="227">
        <v>1</v>
      </c>
      <c r="M943" s="102">
        <v>1</v>
      </c>
      <c r="N943" s="227">
        <v>88312</v>
      </c>
      <c r="O943" s="227"/>
      <c r="P943" s="227"/>
      <c r="Q943" s="227">
        <f t="shared" si="211"/>
        <v>88312</v>
      </c>
      <c r="R943" s="227">
        <f t="shared" si="204"/>
        <v>0</v>
      </c>
      <c r="S943" s="227">
        <f t="shared" si="204"/>
        <v>0</v>
      </c>
      <c r="T943" s="227">
        <f t="shared" si="204"/>
        <v>0</v>
      </c>
      <c r="U943" s="227">
        <f t="shared" si="204"/>
        <v>0</v>
      </c>
      <c r="V943" s="227">
        <f t="shared" si="214"/>
        <v>0</v>
      </c>
      <c r="W943" s="227" t="s">
        <v>1</v>
      </c>
      <c r="X943" s="227">
        <v>1</v>
      </c>
      <c r="Y943" s="102">
        <v>1</v>
      </c>
      <c r="Z943" s="227">
        <v>88312</v>
      </c>
      <c r="AA943" s="227"/>
      <c r="AB943" s="227"/>
      <c r="AC943" s="227">
        <f t="shared" si="212"/>
        <v>88312</v>
      </c>
      <c r="AD943" s="227"/>
      <c r="AE943" s="227">
        <v>1</v>
      </c>
      <c r="AF943" s="102">
        <v>1</v>
      </c>
      <c r="AG943" s="227">
        <v>88312</v>
      </c>
      <c r="AH943" s="227"/>
      <c r="AI943" s="227"/>
      <c r="AJ943" s="227">
        <f t="shared" si="213"/>
        <v>88312</v>
      </c>
    </row>
    <row r="944" spans="1:36" x14ac:dyDescent="0.25">
      <c r="A944" s="208">
        <v>16</v>
      </c>
      <c r="B944" s="1532" t="s">
        <v>5522</v>
      </c>
      <c r="C944" s="1534" t="s">
        <v>4947</v>
      </c>
      <c r="D944" s="227" t="s">
        <v>1</v>
      </c>
      <c r="E944" s="227" t="s">
        <v>1</v>
      </c>
      <c r="F944" s="227">
        <v>1</v>
      </c>
      <c r="G944" s="102">
        <v>1</v>
      </c>
      <c r="H944" s="227">
        <v>88312</v>
      </c>
      <c r="I944" s="227"/>
      <c r="J944" s="227"/>
      <c r="K944" s="227">
        <f t="shared" si="210"/>
        <v>88312</v>
      </c>
      <c r="L944" s="227">
        <v>1</v>
      </c>
      <c r="M944" s="102">
        <v>1</v>
      </c>
      <c r="N944" s="227">
        <v>88312</v>
      </c>
      <c r="O944" s="227"/>
      <c r="P944" s="227"/>
      <c r="Q944" s="227">
        <f t="shared" si="211"/>
        <v>88312</v>
      </c>
      <c r="R944" s="227">
        <f t="shared" si="204"/>
        <v>0</v>
      </c>
      <c r="S944" s="227">
        <f t="shared" si="204"/>
        <v>0</v>
      </c>
      <c r="T944" s="227">
        <f t="shared" si="204"/>
        <v>0</v>
      </c>
      <c r="U944" s="227">
        <f t="shared" si="204"/>
        <v>0</v>
      </c>
      <c r="V944" s="227">
        <f t="shared" si="214"/>
        <v>0</v>
      </c>
      <c r="W944" s="227" t="s">
        <v>1</v>
      </c>
      <c r="X944" s="227">
        <v>1</v>
      </c>
      <c r="Y944" s="102">
        <v>1</v>
      </c>
      <c r="Z944" s="227">
        <v>88312</v>
      </c>
      <c r="AA944" s="227"/>
      <c r="AB944" s="227"/>
      <c r="AC944" s="227">
        <f t="shared" si="212"/>
        <v>88312</v>
      </c>
      <c r="AD944" s="227"/>
      <c r="AE944" s="227">
        <v>1</v>
      </c>
      <c r="AF944" s="102">
        <v>1</v>
      </c>
      <c r="AG944" s="227">
        <v>88312</v>
      </c>
      <c r="AH944" s="227"/>
      <c r="AI944" s="227"/>
      <c r="AJ944" s="227">
        <f t="shared" si="213"/>
        <v>88312</v>
      </c>
    </row>
    <row r="945" spans="1:36" x14ac:dyDescent="0.25">
      <c r="A945" s="208">
        <v>17</v>
      </c>
      <c r="B945" s="1532" t="s">
        <v>4991</v>
      </c>
      <c r="C945" s="1534" t="s">
        <v>4947</v>
      </c>
      <c r="D945" s="227" t="s">
        <v>1</v>
      </c>
      <c r="E945" s="227" t="s">
        <v>1</v>
      </c>
      <c r="F945" s="227">
        <v>1</v>
      </c>
      <c r="G945" s="102">
        <v>1</v>
      </c>
      <c r="H945" s="208">
        <v>88312</v>
      </c>
      <c r="I945" s="208"/>
      <c r="J945" s="208"/>
      <c r="K945" s="227">
        <f>H945+I945+J945</f>
        <v>88312</v>
      </c>
      <c r="L945" s="227">
        <v>1</v>
      </c>
      <c r="M945" s="102">
        <v>1</v>
      </c>
      <c r="N945" s="208">
        <v>88312</v>
      </c>
      <c r="O945" s="208"/>
      <c r="P945" s="208"/>
      <c r="Q945" s="227">
        <f>N945+O945+P945</f>
        <v>88312</v>
      </c>
      <c r="R945" s="227">
        <f t="shared" si="204"/>
        <v>0</v>
      </c>
      <c r="S945" s="227">
        <f t="shared" si="204"/>
        <v>0</v>
      </c>
      <c r="T945" s="227">
        <f t="shared" si="204"/>
        <v>0</v>
      </c>
      <c r="U945" s="227">
        <f t="shared" si="204"/>
        <v>0</v>
      </c>
      <c r="V945" s="227">
        <f>S945+T945+U945</f>
        <v>0</v>
      </c>
      <c r="W945" s="227" t="s">
        <v>1</v>
      </c>
      <c r="X945" s="227">
        <v>1</v>
      </c>
      <c r="Y945" s="102">
        <v>1</v>
      </c>
      <c r="Z945" s="208">
        <v>88312</v>
      </c>
      <c r="AA945" s="208"/>
      <c r="AB945" s="208"/>
      <c r="AC945" s="227">
        <f>Z945+AA945+AB945</f>
        <v>88312</v>
      </c>
      <c r="AD945" s="227"/>
      <c r="AE945" s="227">
        <v>1</v>
      </c>
      <c r="AF945" s="102">
        <v>1</v>
      </c>
      <c r="AG945" s="208">
        <v>88312</v>
      </c>
      <c r="AH945" s="208"/>
      <c r="AI945" s="208"/>
      <c r="AJ945" s="227">
        <f>AG945+AH945+AI945</f>
        <v>88312</v>
      </c>
    </row>
    <row r="946" spans="1:36" x14ac:dyDescent="0.25">
      <c r="A946" s="208">
        <v>18</v>
      </c>
      <c r="B946" s="1532" t="s">
        <v>5523</v>
      </c>
      <c r="C946" s="1534" t="s">
        <v>4947</v>
      </c>
      <c r="D946" s="227" t="s">
        <v>1</v>
      </c>
      <c r="E946" s="227" t="s">
        <v>1</v>
      </c>
      <c r="F946" s="227">
        <v>1</v>
      </c>
      <c r="G946" s="102">
        <v>1</v>
      </c>
      <c r="H946" s="208">
        <v>88312</v>
      </c>
      <c r="I946" s="208"/>
      <c r="J946" s="208"/>
      <c r="K946" s="227">
        <f t="shared" ref="K946:K957" si="215">H946+I946+J946</f>
        <v>88312</v>
      </c>
      <c r="L946" s="227">
        <v>1</v>
      </c>
      <c r="M946" s="102">
        <v>1</v>
      </c>
      <c r="N946" s="208">
        <v>88312</v>
      </c>
      <c r="O946" s="208"/>
      <c r="P946" s="208"/>
      <c r="Q946" s="227">
        <f t="shared" ref="Q946:Q957" si="216">N946+O946+P946</f>
        <v>88312</v>
      </c>
      <c r="R946" s="227">
        <f t="shared" si="204"/>
        <v>0</v>
      </c>
      <c r="S946" s="227">
        <f t="shared" si="204"/>
        <v>0</v>
      </c>
      <c r="T946" s="227">
        <f t="shared" si="204"/>
        <v>0</v>
      </c>
      <c r="U946" s="227">
        <f t="shared" si="204"/>
        <v>0</v>
      </c>
      <c r="V946" s="227">
        <f>S946+T946+U946</f>
        <v>0</v>
      </c>
      <c r="W946" s="227" t="s">
        <v>1</v>
      </c>
      <c r="X946" s="227">
        <v>1</v>
      </c>
      <c r="Y946" s="102">
        <v>1</v>
      </c>
      <c r="Z946" s="208">
        <v>88312</v>
      </c>
      <c r="AA946" s="208"/>
      <c r="AB946" s="208"/>
      <c r="AC946" s="227">
        <f t="shared" ref="AC946:AC957" si="217">Z946+AA946+AB946</f>
        <v>88312</v>
      </c>
      <c r="AD946" s="227"/>
      <c r="AE946" s="227">
        <v>1</v>
      </c>
      <c r="AF946" s="102">
        <v>1</v>
      </c>
      <c r="AG946" s="208">
        <v>88312</v>
      </c>
      <c r="AH946" s="208"/>
      <c r="AI946" s="208"/>
      <c r="AJ946" s="227">
        <f t="shared" ref="AJ946:AJ957" si="218">AG946+AH946+AI946</f>
        <v>88312</v>
      </c>
    </row>
    <row r="947" spans="1:36" x14ac:dyDescent="0.25">
      <c r="A947" s="208">
        <v>19</v>
      </c>
      <c r="B947" s="1532" t="s">
        <v>5524</v>
      </c>
      <c r="C947" s="1528" t="s">
        <v>4947</v>
      </c>
      <c r="D947" s="227" t="s">
        <v>1</v>
      </c>
      <c r="E947" s="227" t="s">
        <v>1</v>
      </c>
      <c r="F947" s="227">
        <v>1</v>
      </c>
      <c r="G947" s="102">
        <v>1</v>
      </c>
      <c r="H947" s="208">
        <v>88312</v>
      </c>
      <c r="I947" s="208"/>
      <c r="J947" s="208"/>
      <c r="K947" s="227">
        <f t="shared" si="215"/>
        <v>88312</v>
      </c>
      <c r="L947" s="227">
        <v>1</v>
      </c>
      <c r="M947" s="102">
        <v>1</v>
      </c>
      <c r="N947" s="208">
        <v>88312</v>
      </c>
      <c r="O947" s="208"/>
      <c r="P947" s="208"/>
      <c r="Q947" s="227">
        <f t="shared" si="216"/>
        <v>88312</v>
      </c>
      <c r="R947" s="227">
        <f t="shared" si="204"/>
        <v>0</v>
      </c>
      <c r="S947" s="227">
        <f t="shared" si="204"/>
        <v>0</v>
      </c>
      <c r="T947" s="227">
        <f t="shared" si="204"/>
        <v>0</v>
      </c>
      <c r="U947" s="227">
        <f t="shared" si="204"/>
        <v>0</v>
      </c>
      <c r="V947" s="227">
        <f t="shared" ref="V947:V957" si="219">S947+T947+U947</f>
        <v>0</v>
      </c>
      <c r="W947" s="227" t="s">
        <v>1</v>
      </c>
      <c r="X947" s="227">
        <v>1</v>
      </c>
      <c r="Y947" s="102">
        <v>1</v>
      </c>
      <c r="Z947" s="208">
        <v>88312</v>
      </c>
      <c r="AA947" s="208"/>
      <c r="AB947" s="208"/>
      <c r="AC947" s="227">
        <f t="shared" si="217"/>
        <v>88312</v>
      </c>
      <c r="AD947" s="227"/>
      <c r="AE947" s="227">
        <v>1</v>
      </c>
      <c r="AF947" s="102">
        <v>1</v>
      </c>
      <c r="AG947" s="208">
        <v>88312</v>
      </c>
      <c r="AH947" s="208"/>
      <c r="AI947" s="208"/>
      <c r="AJ947" s="227">
        <f t="shared" si="218"/>
        <v>88312</v>
      </c>
    </row>
    <row r="948" spans="1:36" x14ac:dyDescent="0.25">
      <c r="A948" s="208">
        <v>20</v>
      </c>
      <c r="B948" s="1532" t="s">
        <v>5525</v>
      </c>
      <c r="C948" s="1528" t="s">
        <v>4947</v>
      </c>
      <c r="D948" s="227" t="s">
        <v>1</v>
      </c>
      <c r="E948" s="227" t="s">
        <v>1</v>
      </c>
      <c r="F948" s="227">
        <v>1</v>
      </c>
      <c r="G948" s="102">
        <v>1</v>
      </c>
      <c r="H948" s="227">
        <v>88312</v>
      </c>
      <c r="I948" s="227"/>
      <c r="J948" s="227"/>
      <c r="K948" s="227">
        <f t="shared" si="215"/>
        <v>88312</v>
      </c>
      <c r="L948" s="227">
        <v>1</v>
      </c>
      <c r="M948" s="102">
        <v>1</v>
      </c>
      <c r="N948" s="227">
        <v>88312</v>
      </c>
      <c r="O948" s="227"/>
      <c r="P948" s="227"/>
      <c r="Q948" s="227">
        <f t="shared" si="216"/>
        <v>88312</v>
      </c>
      <c r="R948" s="227">
        <f t="shared" si="204"/>
        <v>0</v>
      </c>
      <c r="S948" s="227">
        <f t="shared" si="204"/>
        <v>0</v>
      </c>
      <c r="T948" s="227">
        <f t="shared" si="204"/>
        <v>0</v>
      </c>
      <c r="U948" s="227">
        <f t="shared" si="204"/>
        <v>0</v>
      </c>
      <c r="V948" s="227">
        <f t="shared" si="219"/>
        <v>0</v>
      </c>
      <c r="W948" s="227" t="s">
        <v>1</v>
      </c>
      <c r="X948" s="227">
        <v>1</v>
      </c>
      <c r="Y948" s="102">
        <v>1</v>
      </c>
      <c r="Z948" s="227">
        <v>88312</v>
      </c>
      <c r="AA948" s="227"/>
      <c r="AB948" s="227"/>
      <c r="AC948" s="227">
        <f t="shared" si="217"/>
        <v>88312</v>
      </c>
      <c r="AD948" s="227"/>
      <c r="AE948" s="227">
        <v>1</v>
      </c>
      <c r="AF948" s="102">
        <v>1</v>
      </c>
      <c r="AG948" s="227">
        <v>88312</v>
      </c>
      <c r="AH948" s="227"/>
      <c r="AI948" s="227"/>
      <c r="AJ948" s="227">
        <f t="shared" si="218"/>
        <v>88312</v>
      </c>
    </row>
    <row r="949" spans="1:36" x14ac:dyDescent="0.25">
      <c r="A949" s="208">
        <v>21</v>
      </c>
      <c r="B949" s="1532" t="s">
        <v>5526</v>
      </c>
      <c r="C949" s="1528" t="s">
        <v>4947</v>
      </c>
      <c r="D949" s="227" t="s">
        <v>1</v>
      </c>
      <c r="E949" s="227" t="s">
        <v>1</v>
      </c>
      <c r="F949" s="227">
        <v>1</v>
      </c>
      <c r="G949" s="102">
        <v>1</v>
      </c>
      <c r="H949" s="227">
        <v>88312</v>
      </c>
      <c r="I949" s="227"/>
      <c r="J949" s="227"/>
      <c r="K949" s="227">
        <f t="shared" si="215"/>
        <v>88312</v>
      </c>
      <c r="L949" s="227">
        <v>1</v>
      </c>
      <c r="M949" s="102">
        <v>1</v>
      </c>
      <c r="N949" s="227">
        <v>88312</v>
      </c>
      <c r="O949" s="227"/>
      <c r="P949" s="227"/>
      <c r="Q949" s="227">
        <f t="shared" si="216"/>
        <v>88312</v>
      </c>
      <c r="R949" s="227">
        <f t="shared" si="204"/>
        <v>0</v>
      </c>
      <c r="S949" s="227">
        <f t="shared" si="204"/>
        <v>0</v>
      </c>
      <c r="T949" s="227">
        <f t="shared" si="204"/>
        <v>0</v>
      </c>
      <c r="U949" s="227">
        <f t="shared" si="204"/>
        <v>0</v>
      </c>
      <c r="V949" s="227">
        <f t="shared" si="219"/>
        <v>0</v>
      </c>
      <c r="W949" s="227" t="s">
        <v>1</v>
      </c>
      <c r="X949" s="227">
        <v>1</v>
      </c>
      <c r="Y949" s="102">
        <v>1</v>
      </c>
      <c r="Z949" s="227">
        <v>88312</v>
      </c>
      <c r="AA949" s="227"/>
      <c r="AB949" s="227"/>
      <c r="AC949" s="227">
        <f t="shared" si="217"/>
        <v>88312</v>
      </c>
      <c r="AD949" s="227"/>
      <c r="AE949" s="227">
        <v>1</v>
      </c>
      <c r="AF949" s="102">
        <v>1</v>
      </c>
      <c r="AG949" s="227">
        <v>88312</v>
      </c>
      <c r="AH949" s="227"/>
      <c r="AI949" s="227"/>
      <c r="AJ949" s="227">
        <f t="shared" si="218"/>
        <v>88312</v>
      </c>
    </row>
    <row r="950" spans="1:36" x14ac:dyDescent="0.25">
      <c r="A950" s="208">
        <v>22</v>
      </c>
      <c r="B950" s="1532" t="s">
        <v>5527</v>
      </c>
      <c r="C950" s="1534" t="s">
        <v>4947</v>
      </c>
      <c r="D950" s="227" t="s">
        <v>1</v>
      </c>
      <c r="E950" s="227" t="s">
        <v>1</v>
      </c>
      <c r="F950" s="227">
        <v>1</v>
      </c>
      <c r="G950" s="102">
        <v>1</v>
      </c>
      <c r="H950" s="227">
        <v>88312</v>
      </c>
      <c r="I950" s="227"/>
      <c r="J950" s="227"/>
      <c r="K950" s="227">
        <f t="shared" si="215"/>
        <v>88312</v>
      </c>
      <c r="L950" s="227">
        <v>1</v>
      </c>
      <c r="M950" s="102">
        <v>1</v>
      </c>
      <c r="N950" s="227">
        <v>88312</v>
      </c>
      <c r="O950" s="227"/>
      <c r="P950" s="227"/>
      <c r="Q950" s="227">
        <f t="shared" si="216"/>
        <v>88312</v>
      </c>
      <c r="R950" s="227">
        <f t="shared" si="204"/>
        <v>0</v>
      </c>
      <c r="S950" s="227">
        <f t="shared" si="204"/>
        <v>0</v>
      </c>
      <c r="T950" s="227">
        <f t="shared" si="204"/>
        <v>0</v>
      </c>
      <c r="U950" s="227">
        <f t="shared" si="204"/>
        <v>0</v>
      </c>
      <c r="V950" s="227">
        <f t="shared" si="219"/>
        <v>0</v>
      </c>
      <c r="W950" s="227" t="s">
        <v>1</v>
      </c>
      <c r="X950" s="227">
        <v>1</v>
      </c>
      <c r="Y950" s="102">
        <v>1</v>
      </c>
      <c r="Z950" s="227">
        <v>88312</v>
      </c>
      <c r="AA950" s="227"/>
      <c r="AB950" s="227"/>
      <c r="AC950" s="227">
        <f t="shared" si="217"/>
        <v>88312</v>
      </c>
      <c r="AD950" s="227"/>
      <c r="AE950" s="227">
        <v>1</v>
      </c>
      <c r="AF950" s="102">
        <v>1</v>
      </c>
      <c r="AG950" s="227">
        <v>88312</v>
      </c>
      <c r="AH950" s="227"/>
      <c r="AI950" s="227"/>
      <c r="AJ950" s="227">
        <f t="shared" si="218"/>
        <v>88312</v>
      </c>
    </row>
    <row r="951" spans="1:36" x14ac:dyDescent="0.25">
      <c r="A951" s="208">
        <v>23</v>
      </c>
      <c r="B951" s="1532" t="s">
        <v>5528</v>
      </c>
      <c r="C951" s="1534" t="s">
        <v>4947</v>
      </c>
      <c r="D951" s="227" t="s">
        <v>1</v>
      </c>
      <c r="E951" s="227" t="s">
        <v>1</v>
      </c>
      <c r="F951" s="227">
        <v>1</v>
      </c>
      <c r="G951" s="102">
        <v>1</v>
      </c>
      <c r="H951" s="227">
        <v>91275</v>
      </c>
      <c r="I951" s="227"/>
      <c r="J951" s="227"/>
      <c r="K951" s="227">
        <f t="shared" si="215"/>
        <v>91275</v>
      </c>
      <c r="L951" s="227">
        <v>1</v>
      </c>
      <c r="M951" s="102">
        <v>1</v>
      </c>
      <c r="N951" s="227">
        <v>91275</v>
      </c>
      <c r="O951" s="227"/>
      <c r="P951" s="227"/>
      <c r="Q951" s="227">
        <f t="shared" si="216"/>
        <v>91275</v>
      </c>
      <c r="R951" s="227">
        <f t="shared" si="204"/>
        <v>0</v>
      </c>
      <c r="S951" s="227">
        <f t="shared" si="204"/>
        <v>0</v>
      </c>
      <c r="T951" s="227">
        <f t="shared" si="204"/>
        <v>0</v>
      </c>
      <c r="U951" s="227">
        <f t="shared" si="204"/>
        <v>0</v>
      </c>
      <c r="V951" s="227">
        <f t="shared" si="219"/>
        <v>0</v>
      </c>
      <c r="W951" s="227" t="s">
        <v>1</v>
      </c>
      <c r="X951" s="227">
        <v>1</v>
      </c>
      <c r="Y951" s="102">
        <v>1</v>
      </c>
      <c r="Z951" s="227">
        <v>91275</v>
      </c>
      <c r="AA951" s="227"/>
      <c r="AB951" s="227"/>
      <c r="AC951" s="227">
        <f t="shared" si="217"/>
        <v>91275</v>
      </c>
      <c r="AD951" s="227"/>
      <c r="AE951" s="227">
        <v>1</v>
      </c>
      <c r="AF951" s="102">
        <v>1</v>
      </c>
      <c r="AG951" s="227">
        <v>91275</v>
      </c>
      <c r="AH951" s="227"/>
      <c r="AI951" s="227"/>
      <c r="AJ951" s="227">
        <f t="shared" si="218"/>
        <v>91275</v>
      </c>
    </row>
    <row r="952" spans="1:36" x14ac:dyDescent="0.25">
      <c r="A952" s="208">
        <v>24</v>
      </c>
      <c r="B952" s="1532" t="s">
        <v>1602</v>
      </c>
      <c r="C952" s="1534" t="s">
        <v>4947</v>
      </c>
      <c r="D952" s="227" t="s">
        <v>1</v>
      </c>
      <c r="E952" s="227" t="s">
        <v>1</v>
      </c>
      <c r="F952" s="227">
        <v>1</v>
      </c>
      <c r="G952" s="102">
        <v>1</v>
      </c>
      <c r="H952" s="208">
        <v>88312</v>
      </c>
      <c r="I952" s="208"/>
      <c r="J952" s="208"/>
      <c r="K952" s="227">
        <f>H952+I952+J952</f>
        <v>88312</v>
      </c>
      <c r="L952" s="227">
        <v>1</v>
      </c>
      <c r="M952" s="102">
        <v>1</v>
      </c>
      <c r="N952" s="208">
        <v>88312</v>
      </c>
      <c r="O952" s="208"/>
      <c r="P952" s="208"/>
      <c r="Q952" s="227">
        <f>N952+O952+P952</f>
        <v>88312</v>
      </c>
      <c r="R952" s="227">
        <f t="shared" si="204"/>
        <v>0</v>
      </c>
      <c r="S952" s="227">
        <f t="shared" si="204"/>
        <v>0</v>
      </c>
      <c r="T952" s="227">
        <f t="shared" si="204"/>
        <v>0</v>
      </c>
      <c r="U952" s="227">
        <f t="shared" si="204"/>
        <v>0</v>
      </c>
      <c r="V952" s="227">
        <f>S952+T952+U952</f>
        <v>0</v>
      </c>
      <c r="W952" s="227" t="s">
        <v>1</v>
      </c>
      <c r="X952" s="227">
        <v>1</v>
      </c>
      <c r="Y952" s="102">
        <v>1</v>
      </c>
      <c r="Z952" s="208">
        <v>88312</v>
      </c>
      <c r="AA952" s="208"/>
      <c r="AB952" s="208"/>
      <c r="AC952" s="227">
        <f>Z952+AA952+AB952</f>
        <v>88312</v>
      </c>
      <c r="AD952" s="227"/>
      <c r="AE952" s="227">
        <v>1</v>
      </c>
      <c r="AF952" s="102">
        <v>1</v>
      </c>
      <c r="AG952" s="208">
        <v>88312</v>
      </c>
      <c r="AH952" s="208"/>
      <c r="AI952" s="208"/>
      <c r="AJ952" s="227">
        <f>AG952+AH952+AI952</f>
        <v>88312</v>
      </c>
    </row>
    <row r="953" spans="1:36" x14ac:dyDescent="0.25">
      <c r="A953" s="208">
        <v>25</v>
      </c>
      <c r="B953" s="1532" t="s">
        <v>1602</v>
      </c>
      <c r="C953" s="1534" t="s">
        <v>4947</v>
      </c>
      <c r="D953" s="227" t="s">
        <v>1</v>
      </c>
      <c r="E953" s="227" t="s">
        <v>1</v>
      </c>
      <c r="F953" s="227">
        <v>1</v>
      </c>
      <c r="G953" s="102">
        <v>1</v>
      </c>
      <c r="H953" s="208">
        <v>88312</v>
      </c>
      <c r="I953" s="208"/>
      <c r="J953" s="208"/>
      <c r="K953" s="227">
        <f t="shared" ref="K953:K956" si="220">H953+I953+J953</f>
        <v>88312</v>
      </c>
      <c r="L953" s="227">
        <v>1</v>
      </c>
      <c r="M953" s="102">
        <v>1</v>
      </c>
      <c r="N953" s="208">
        <v>88312</v>
      </c>
      <c r="O953" s="208"/>
      <c r="P953" s="208"/>
      <c r="Q953" s="227">
        <f t="shared" ref="Q953:Q956" si="221">N953+O953+P953</f>
        <v>88312</v>
      </c>
      <c r="R953" s="227">
        <f t="shared" si="204"/>
        <v>0</v>
      </c>
      <c r="S953" s="227">
        <f t="shared" si="204"/>
        <v>0</v>
      </c>
      <c r="T953" s="227">
        <f t="shared" si="204"/>
        <v>0</v>
      </c>
      <c r="U953" s="227">
        <f t="shared" si="204"/>
        <v>0</v>
      </c>
      <c r="V953" s="227">
        <f>S953+T953+U953</f>
        <v>0</v>
      </c>
      <c r="W953" s="227" t="s">
        <v>1</v>
      </c>
      <c r="X953" s="227">
        <v>1</v>
      </c>
      <c r="Y953" s="102">
        <v>1</v>
      </c>
      <c r="Z953" s="208">
        <v>88312</v>
      </c>
      <c r="AA953" s="208"/>
      <c r="AB953" s="208"/>
      <c r="AC953" s="227">
        <f t="shared" ref="AC953:AC956" si="222">Z953+AA953+AB953</f>
        <v>88312</v>
      </c>
      <c r="AD953" s="227"/>
      <c r="AE953" s="227">
        <v>1</v>
      </c>
      <c r="AF953" s="102">
        <v>1</v>
      </c>
      <c r="AG953" s="208">
        <v>88312</v>
      </c>
      <c r="AH953" s="208"/>
      <c r="AI953" s="208"/>
      <c r="AJ953" s="227">
        <f t="shared" ref="AJ953:AJ956" si="223">AG953+AH953+AI953</f>
        <v>88312</v>
      </c>
    </row>
    <row r="954" spans="1:36" ht="27" x14ac:dyDescent="0.25">
      <c r="A954" s="208">
        <v>26</v>
      </c>
      <c r="B954" s="1532" t="s">
        <v>1602</v>
      </c>
      <c r="C954" s="1528" t="s">
        <v>4938</v>
      </c>
      <c r="D954" s="227" t="s">
        <v>1</v>
      </c>
      <c r="E954" s="227" t="s">
        <v>1</v>
      </c>
      <c r="F954" s="227">
        <v>1</v>
      </c>
      <c r="G954" s="102">
        <v>1</v>
      </c>
      <c r="H954" s="208">
        <v>88312</v>
      </c>
      <c r="I954" s="208"/>
      <c r="J954" s="208"/>
      <c r="K954" s="227">
        <f t="shared" si="220"/>
        <v>88312</v>
      </c>
      <c r="L954" s="227">
        <v>1</v>
      </c>
      <c r="M954" s="102">
        <v>1</v>
      </c>
      <c r="N954" s="208">
        <v>88312</v>
      </c>
      <c r="O954" s="208"/>
      <c r="P954" s="208"/>
      <c r="Q954" s="227">
        <f t="shared" si="221"/>
        <v>88312</v>
      </c>
      <c r="R954" s="227">
        <f t="shared" si="204"/>
        <v>0</v>
      </c>
      <c r="S954" s="227">
        <f t="shared" si="204"/>
        <v>0</v>
      </c>
      <c r="T954" s="227">
        <f t="shared" si="204"/>
        <v>0</v>
      </c>
      <c r="U954" s="227">
        <f t="shared" si="204"/>
        <v>0</v>
      </c>
      <c r="V954" s="227">
        <f t="shared" ref="V954:V956" si="224">S954+T954+U954</f>
        <v>0</v>
      </c>
      <c r="W954" s="227" t="s">
        <v>1</v>
      </c>
      <c r="X954" s="227">
        <v>1</v>
      </c>
      <c r="Y954" s="102">
        <v>1</v>
      </c>
      <c r="Z954" s="208">
        <v>88312</v>
      </c>
      <c r="AA954" s="208"/>
      <c r="AB954" s="208"/>
      <c r="AC954" s="227">
        <f t="shared" si="222"/>
        <v>88312</v>
      </c>
      <c r="AD954" s="227"/>
      <c r="AE954" s="227">
        <v>1</v>
      </c>
      <c r="AF954" s="102">
        <v>1</v>
      </c>
      <c r="AG954" s="208">
        <v>88312</v>
      </c>
      <c r="AH954" s="208"/>
      <c r="AI954" s="208"/>
      <c r="AJ954" s="227">
        <f t="shared" si="223"/>
        <v>88312</v>
      </c>
    </row>
    <row r="955" spans="1:36" x14ac:dyDescent="0.25">
      <c r="A955" s="208">
        <v>27</v>
      </c>
      <c r="B955" s="1532" t="s">
        <v>5529</v>
      </c>
      <c r="C955" s="1528" t="s">
        <v>4943</v>
      </c>
      <c r="D955" s="227" t="s">
        <v>1</v>
      </c>
      <c r="E955" s="227" t="s">
        <v>1</v>
      </c>
      <c r="F955" s="227">
        <v>1.4</v>
      </c>
      <c r="G955" s="102">
        <v>1</v>
      </c>
      <c r="H955" s="227">
        <v>92596</v>
      </c>
      <c r="I955" s="227"/>
      <c r="J955" s="227"/>
      <c r="K955" s="227">
        <f t="shared" si="220"/>
        <v>92596</v>
      </c>
      <c r="L955" s="227">
        <v>1.4</v>
      </c>
      <c r="M955" s="102">
        <v>1</v>
      </c>
      <c r="N955" s="227">
        <v>92596</v>
      </c>
      <c r="O955" s="227"/>
      <c r="P955" s="227"/>
      <c r="Q955" s="227">
        <f t="shared" si="221"/>
        <v>92596</v>
      </c>
      <c r="R955" s="227">
        <f t="shared" si="204"/>
        <v>0</v>
      </c>
      <c r="S955" s="227">
        <f t="shared" si="204"/>
        <v>0</v>
      </c>
      <c r="T955" s="227">
        <f t="shared" si="204"/>
        <v>0</v>
      </c>
      <c r="U955" s="227">
        <f t="shared" si="204"/>
        <v>0</v>
      </c>
      <c r="V955" s="227">
        <f t="shared" si="224"/>
        <v>0</v>
      </c>
      <c r="W955" s="227" t="s">
        <v>1</v>
      </c>
      <c r="X955" s="227">
        <v>1.4</v>
      </c>
      <c r="Y955" s="102">
        <v>1</v>
      </c>
      <c r="Z955" s="227">
        <v>92596</v>
      </c>
      <c r="AA955" s="227"/>
      <c r="AB955" s="227"/>
      <c r="AC955" s="227">
        <f t="shared" si="222"/>
        <v>92596</v>
      </c>
      <c r="AD955" s="227"/>
      <c r="AE955" s="227">
        <v>1.4</v>
      </c>
      <c r="AF955" s="102">
        <v>1</v>
      </c>
      <c r="AG955" s="227">
        <v>92596</v>
      </c>
      <c r="AH955" s="227"/>
      <c r="AI955" s="227"/>
      <c r="AJ955" s="227">
        <f t="shared" si="223"/>
        <v>92596</v>
      </c>
    </row>
    <row r="956" spans="1:36" x14ac:dyDescent="0.25">
      <c r="A956" s="208">
        <v>28</v>
      </c>
      <c r="B956" s="1532" t="s">
        <v>5530</v>
      </c>
      <c r="C956" s="1528" t="s">
        <v>4945</v>
      </c>
      <c r="D956" s="227" t="s">
        <v>1</v>
      </c>
      <c r="E956" s="227" t="s">
        <v>1</v>
      </c>
      <c r="F956" s="227">
        <v>1.2</v>
      </c>
      <c r="G956" s="102">
        <v>1</v>
      </c>
      <c r="H956" s="227">
        <v>88312</v>
      </c>
      <c r="I956" s="227"/>
      <c r="J956" s="227"/>
      <c r="K956" s="227">
        <f t="shared" si="220"/>
        <v>88312</v>
      </c>
      <c r="L956" s="227">
        <v>1.2</v>
      </c>
      <c r="M956" s="102">
        <v>1</v>
      </c>
      <c r="N956" s="227">
        <v>88312</v>
      </c>
      <c r="O956" s="227"/>
      <c r="P956" s="227"/>
      <c r="Q956" s="227">
        <f t="shared" si="221"/>
        <v>88312</v>
      </c>
      <c r="R956" s="227">
        <f t="shared" si="204"/>
        <v>0</v>
      </c>
      <c r="S956" s="227">
        <f t="shared" si="204"/>
        <v>0</v>
      </c>
      <c r="T956" s="227">
        <f t="shared" si="204"/>
        <v>0</v>
      </c>
      <c r="U956" s="227">
        <f t="shared" si="204"/>
        <v>0</v>
      </c>
      <c r="V956" s="227">
        <f t="shared" si="224"/>
        <v>0</v>
      </c>
      <c r="W956" s="227" t="s">
        <v>1</v>
      </c>
      <c r="X956" s="227">
        <v>1.2</v>
      </c>
      <c r="Y956" s="102">
        <v>1</v>
      </c>
      <c r="Z956" s="227">
        <v>88312</v>
      </c>
      <c r="AA956" s="227"/>
      <c r="AB956" s="227"/>
      <c r="AC956" s="227">
        <f t="shared" si="222"/>
        <v>88312</v>
      </c>
      <c r="AD956" s="227"/>
      <c r="AE956" s="227">
        <v>1.2</v>
      </c>
      <c r="AF956" s="102">
        <v>1</v>
      </c>
      <c r="AG956" s="227">
        <v>88312</v>
      </c>
      <c r="AH956" s="227"/>
      <c r="AI956" s="227"/>
      <c r="AJ956" s="227">
        <f t="shared" si="223"/>
        <v>88312</v>
      </c>
    </row>
    <row r="957" spans="1:36" ht="27" x14ac:dyDescent="0.25">
      <c r="A957" s="208"/>
      <c r="B957" s="1527" t="s">
        <v>5531</v>
      </c>
      <c r="C957" s="1528"/>
      <c r="D957" s="227"/>
      <c r="E957" s="227"/>
      <c r="F957" s="227"/>
      <c r="G957" s="102"/>
      <c r="H957" s="227">
        <v>18000</v>
      </c>
      <c r="I957" s="227"/>
      <c r="J957" s="227"/>
      <c r="K957" s="227">
        <f t="shared" si="215"/>
        <v>18000</v>
      </c>
      <c r="L957" s="227"/>
      <c r="M957" s="102"/>
      <c r="N957" s="227">
        <v>18000</v>
      </c>
      <c r="O957" s="227"/>
      <c r="P957" s="227"/>
      <c r="Q957" s="227">
        <f t="shared" si="216"/>
        <v>18000</v>
      </c>
      <c r="R957" s="227">
        <f t="shared" si="204"/>
        <v>0</v>
      </c>
      <c r="S957" s="227">
        <f t="shared" si="204"/>
        <v>0</v>
      </c>
      <c r="T957" s="227">
        <f t="shared" si="204"/>
        <v>0</v>
      </c>
      <c r="U957" s="227">
        <f t="shared" si="204"/>
        <v>0</v>
      </c>
      <c r="V957" s="227">
        <f t="shared" si="219"/>
        <v>0</v>
      </c>
      <c r="W957" s="227" t="s">
        <v>1</v>
      </c>
      <c r="X957" s="227"/>
      <c r="Y957" s="102"/>
      <c r="Z957" s="227">
        <v>18000</v>
      </c>
      <c r="AA957" s="227"/>
      <c r="AB957" s="227"/>
      <c r="AC957" s="227">
        <f t="shared" si="217"/>
        <v>18000</v>
      </c>
      <c r="AD957" s="227"/>
      <c r="AE957" s="227"/>
      <c r="AF957" s="102"/>
      <c r="AG957" s="227">
        <v>18000</v>
      </c>
      <c r="AH957" s="227"/>
      <c r="AI957" s="227"/>
      <c r="AJ957" s="227">
        <f t="shared" si="218"/>
        <v>18000</v>
      </c>
    </row>
    <row r="958" spans="1:36" x14ac:dyDescent="0.25">
      <c r="A958" s="208"/>
      <c r="B958" s="102"/>
      <c r="C958" s="227"/>
      <c r="D958" s="227"/>
      <c r="E958" s="227"/>
      <c r="F958" s="227"/>
      <c r="G958" s="102"/>
      <c r="H958" s="208"/>
      <c r="I958" s="208"/>
      <c r="J958" s="208"/>
      <c r="K958" s="227"/>
      <c r="L958" s="227"/>
      <c r="M958" s="102"/>
      <c r="N958" s="208"/>
      <c r="O958" s="208"/>
      <c r="P958" s="208"/>
      <c r="Q958" s="227"/>
      <c r="R958" s="227"/>
      <c r="S958" s="227"/>
      <c r="T958" s="227"/>
      <c r="U958" s="227"/>
      <c r="V958" s="227"/>
      <c r="W958" s="227"/>
      <c r="X958" s="227"/>
      <c r="Y958" s="102"/>
      <c r="Z958" s="208"/>
      <c r="AA958" s="208"/>
      <c r="AB958" s="208"/>
      <c r="AC958" s="227"/>
      <c r="AD958" s="227"/>
      <c r="AE958" s="227"/>
      <c r="AF958" s="102"/>
      <c r="AG958" s="208"/>
      <c r="AH958" s="208"/>
      <c r="AI958" s="208"/>
      <c r="AJ958" s="227"/>
    </row>
    <row r="959" spans="1:36" s="230" customFormat="1" ht="27" x14ac:dyDescent="0.25">
      <c r="A959" s="225"/>
      <c r="B959" s="233" t="s">
        <v>240</v>
      </c>
      <c r="C959" s="229" t="s">
        <v>1</v>
      </c>
      <c r="D959" s="229" t="s">
        <v>1</v>
      </c>
      <c r="E959" s="229" t="s">
        <v>1</v>
      </c>
      <c r="F959" s="229" t="s">
        <v>1</v>
      </c>
      <c r="G959" s="229">
        <f>SUM(G929:G957)</f>
        <v>28</v>
      </c>
      <c r="H959" s="229">
        <f>SUM(H929:H957)</f>
        <v>2581172</v>
      </c>
      <c r="I959" s="229">
        <f>SUM(I929:I957)</f>
        <v>0</v>
      </c>
      <c r="J959" s="229">
        <f>SUM(J929:J957)</f>
        <v>0</v>
      </c>
      <c r="K959" s="229">
        <f>SUM(K929:K957)</f>
        <v>2581172</v>
      </c>
      <c r="L959" s="229"/>
      <c r="M959" s="229">
        <f t="shared" ref="M959:W959" si="225">SUM(M929:M957)</f>
        <v>28</v>
      </c>
      <c r="N959" s="229">
        <f t="shared" si="225"/>
        <v>2581172</v>
      </c>
      <c r="O959" s="229">
        <f t="shared" si="225"/>
        <v>0</v>
      </c>
      <c r="P959" s="229">
        <f t="shared" si="225"/>
        <v>0</v>
      </c>
      <c r="Q959" s="229">
        <f t="shared" si="225"/>
        <v>2581172</v>
      </c>
      <c r="R959" s="229">
        <f t="shared" si="225"/>
        <v>0</v>
      </c>
      <c r="S959" s="229">
        <f t="shared" si="225"/>
        <v>0</v>
      </c>
      <c r="T959" s="229">
        <f t="shared" si="225"/>
        <v>0</v>
      </c>
      <c r="U959" s="229">
        <f t="shared" si="225"/>
        <v>0</v>
      </c>
      <c r="V959" s="229">
        <f t="shared" si="225"/>
        <v>0</v>
      </c>
      <c r="W959" s="229">
        <f t="shared" si="225"/>
        <v>0</v>
      </c>
      <c r="X959" s="229"/>
      <c r="Y959" s="229">
        <f t="shared" ref="Y959:AD959" si="226">SUM(Y929:Y957)</f>
        <v>28</v>
      </c>
      <c r="Z959" s="229">
        <f t="shared" si="226"/>
        <v>2581172</v>
      </c>
      <c r="AA959" s="229">
        <f t="shared" si="226"/>
        <v>0</v>
      </c>
      <c r="AB959" s="229">
        <f t="shared" si="226"/>
        <v>0</v>
      </c>
      <c r="AC959" s="229">
        <f t="shared" si="226"/>
        <v>2581172</v>
      </c>
      <c r="AD959" s="229">
        <f t="shared" si="226"/>
        <v>0</v>
      </c>
      <c r="AE959" s="229"/>
      <c r="AF959" s="229">
        <f>SUM(AF929:AF957)</f>
        <v>28</v>
      </c>
      <c r="AG959" s="229">
        <f>SUM(AG929:AG957)</f>
        <v>2581172</v>
      </c>
      <c r="AH959" s="229">
        <f>SUM(AH929:AH957)</f>
        <v>0</v>
      </c>
      <c r="AI959" s="229">
        <f>SUM(AI929:AI957)</f>
        <v>0</v>
      </c>
      <c r="AJ959" s="229">
        <f>SUM(AJ929:AJ957)</f>
        <v>2581172</v>
      </c>
    </row>
    <row r="962" spans="1:36" ht="16.5" x14ac:dyDescent="0.3">
      <c r="A962" s="30"/>
      <c r="B962" s="217" t="s">
        <v>5433</v>
      </c>
      <c r="C962" s="31"/>
      <c r="D962" s="31"/>
      <c r="E962" s="31"/>
      <c r="F962" s="31"/>
      <c r="G962" s="31"/>
      <c r="H962" s="31"/>
      <c r="I962" s="3"/>
      <c r="J962" s="134"/>
      <c r="K962" s="134"/>
      <c r="L962" s="134"/>
      <c r="M962" s="31"/>
      <c r="N962" s="134"/>
      <c r="O962" s="30"/>
      <c r="P962" s="133"/>
      <c r="Q962" s="31"/>
      <c r="R962" s="134"/>
      <c r="S962" s="31"/>
      <c r="T962" s="134"/>
      <c r="U962" s="31"/>
      <c r="V962" s="134"/>
      <c r="W962" s="180"/>
      <c r="X962" s="180"/>
      <c r="Y962" s="180"/>
      <c r="Z962" s="180"/>
      <c r="AA962" s="3"/>
      <c r="AB962" s="22"/>
      <c r="AC962" s="22"/>
      <c r="AD962" s="180"/>
      <c r="AE962" s="180"/>
      <c r="AF962" s="180"/>
      <c r="AG962" s="180"/>
      <c r="AH962" s="3"/>
      <c r="AI962" s="134"/>
      <c r="AJ962" s="134"/>
    </row>
    <row r="963" spans="1:36" ht="14.25" thickBot="1" x14ac:dyDescent="0.3">
      <c r="A963" s="30"/>
      <c r="B963" s="1507"/>
      <c r="C963" s="177"/>
      <c r="D963" s="177"/>
      <c r="E963" s="177"/>
      <c r="F963" s="177"/>
      <c r="G963" s="1507"/>
      <c r="H963" s="177"/>
      <c r="I963" s="178"/>
      <c r="J963" s="9"/>
      <c r="K963" s="178"/>
      <c r="L963" s="178"/>
      <c r="M963" s="218"/>
      <c r="N963" s="219"/>
      <c r="P963" s="1523"/>
      <c r="Q963" s="148"/>
      <c r="R963" s="148"/>
      <c r="S963" s="148"/>
      <c r="T963" s="148"/>
      <c r="U963" s="148"/>
      <c r="V963" s="148"/>
      <c r="W963" s="9"/>
      <c r="X963" s="9"/>
      <c r="Y963" s="1509"/>
      <c r="Z963" s="9"/>
      <c r="AA963" s="178"/>
      <c r="AB963" s="9"/>
      <c r="AC963" s="178"/>
      <c r="AD963" s="9"/>
      <c r="AE963" s="9"/>
      <c r="AF963" s="1509"/>
      <c r="AG963" s="9"/>
      <c r="AH963" s="178"/>
      <c r="AI963" s="9"/>
      <c r="AJ963" s="178"/>
    </row>
    <row r="964" spans="1:36" s="181" customFormat="1" ht="32.25" customHeight="1" x14ac:dyDescent="0.25">
      <c r="A964" s="30"/>
      <c r="B964" s="1883" t="s">
        <v>5532</v>
      </c>
      <c r="C964" s="1883"/>
      <c r="D964" s="1883"/>
      <c r="E964" s="1883"/>
      <c r="F964" s="1883"/>
      <c r="G964" s="1883"/>
      <c r="H964" s="1883"/>
      <c r="I964" s="1883"/>
      <c r="J964" s="1883"/>
      <c r="K964" s="180"/>
      <c r="L964" s="180"/>
      <c r="M964" s="34"/>
      <c r="N964" s="180"/>
      <c r="O964" s="31"/>
      <c r="P964" s="41" t="s">
        <v>228</v>
      </c>
      <c r="Q964" s="34"/>
      <c r="R964" s="180"/>
      <c r="S964" s="34"/>
      <c r="T964" s="180"/>
      <c r="U964" s="34"/>
      <c r="V964" s="180"/>
      <c r="W964" s="134"/>
      <c r="X964" s="31"/>
      <c r="Y964" s="179"/>
      <c r="Z964" s="31"/>
      <c r="AA964" s="31"/>
      <c r="AB964" s="31"/>
      <c r="AC964" s="180"/>
      <c r="AD964" s="134"/>
      <c r="AE964" s="31"/>
      <c r="AF964" s="179"/>
      <c r="AG964" s="31"/>
      <c r="AH964" s="31"/>
      <c r="AI964" s="31"/>
      <c r="AJ964" s="180"/>
    </row>
    <row r="965" spans="1:36" s="333" customFormat="1" ht="14.25" x14ac:dyDescent="0.25">
      <c r="A965" s="257"/>
      <c r="B965" s="330"/>
      <c r="C965" s="331"/>
      <c r="D965" s="332"/>
      <c r="E965" s="332"/>
      <c r="F965" s="332"/>
      <c r="G965" s="1510" t="s">
        <v>424</v>
      </c>
      <c r="H965" s="332"/>
      <c r="I965" s="332"/>
      <c r="J965" s="332"/>
      <c r="K965" s="332"/>
      <c r="L965" s="331"/>
      <c r="M965" s="1872" t="s">
        <v>392</v>
      </c>
      <c r="N965" s="1872"/>
      <c r="O965" s="1872"/>
      <c r="P965" s="1872"/>
      <c r="Q965" s="1888"/>
      <c r="R965" s="1889" t="s">
        <v>229</v>
      </c>
      <c r="S965" s="1872"/>
      <c r="T965" s="1872"/>
      <c r="U965" s="1872"/>
      <c r="V965" s="1888"/>
      <c r="W965" s="331"/>
      <c r="X965" s="332"/>
      <c r="Y965" s="1510" t="s">
        <v>465</v>
      </c>
      <c r="Z965" s="332"/>
      <c r="AA965" s="332"/>
      <c r="AB965" s="332"/>
      <c r="AC965" s="449"/>
      <c r="AD965" s="331"/>
      <c r="AE965" s="332"/>
      <c r="AF965" s="1510" t="s">
        <v>1686</v>
      </c>
      <c r="AG965" s="332"/>
      <c r="AH965" s="332"/>
      <c r="AI965" s="332"/>
      <c r="AJ965" s="449"/>
    </row>
    <row r="966" spans="1:36" s="181" customFormat="1" ht="93.75" x14ac:dyDescent="0.25">
      <c r="A966" s="224" t="s">
        <v>114</v>
      </c>
      <c r="B966" s="1511" t="s">
        <v>231</v>
      </c>
      <c r="C966" s="1511" t="s">
        <v>232</v>
      </c>
      <c r="D966" s="1511" t="s">
        <v>233</v>
      </c>
      <c r="E966" s="1511" t="s">
        <v>234</v>
      </c>
      <c r="F966" s="528" t="s">
        <v>426</v>
      </c>
      <c r="G966" s="1511" t="s">
        <v>223</v>
      </c>
      <c r="H966" s="289" t="s">
        <v>334</v>
      </c>
      <c r="I966" s="1511" t="s">
        <v>235</v>
      </c>
      <c r="J966" s="1511" t="s">
        <v>236</v>
      </c>
      <c r="K966" s="1511" t="s">
        <v>237</v>
      </c>
      <c r="L966" s="528" t="s">
        <v>396</v>
      </c>
      <c r="M966" s="1511" t="s">
        <v>223</v>
      </c>
      <c r="N966" s="1511" t="s">
        <v>298</v>
      </c>
      <c r="O966" s="1511" t="s">
        <v>235</v>
      </c>
      <c r="P966" s="1511" t="s">
        <v>236</v>
      </c>
      <c r="Q966" s="1511" t="s">
        <v>313</v>
      </c>
      <c r="R966" s="1511" t="s">
        <v>223</v>
      </c>
      <c r="S966" s="1511" t="s">
        <v>298</v>
      </c>
      <c r="T966" s="1511" t="s">
        <v>235</v>
      </c>
      <c r="U966" s="1511" t="s">
        <v>236</v>
      </c>
      <c r="V966" s="1511" t="s">
        <v>314</v>
      </c>
      <c r="W966" s="1511" t="s">
        <v>234</v>
      </c>
      <c r="X966" s="528" t="s">
        <v>474</v>
      </c>
      <c r="Y966" s="1511" t="s">
        <v>223</v>
      </c>
      <c r="Z966" s="1511" t="s">
        <v>253</v>
      </c>
      <c r="AA966" s="1511" t="s">
        <v>235</v>
      </c>
      <c r="AB966" s="1511" t="s">
        <v>236</v>
      </c>
      <c r="AC966" s="1511" t="s">
        <v>270</v>
      </c>
      <c r="AD966" s="1511" t="s">
        <v>234</v>
      </c>
      <c r="AE966" s="528" t="s">
        <v>4618</v>
      </c>
      <c r="AF966" s="1511" t="s">
        <v>223</v>
      </c>
      <c r="AG966" s="1511" t="s">
        <v>253</v>
      </c>
      <c r="AH966" s="1511" t="s">
        <v>235</v>
      </c>
      <c r="AI966" s="1511" t="s">
        <v>236</v>
      </c>
      <c r="AJ966" s="1511" t="s">
        <v>270</v>
      </c>
    </row>
    <row r="967" spans="1:36" s="35" customFormat="1" ht="12.75" x14ac:dyDescent="0.25">
      <c r="A967" s="123">
        <v>1</v>
      </c>
      <c r="B967" s="123">
        <v>2</v>
      </c>
      <c r="C967" s="123">
        <v>3</v>
      </c>
      <c r="D967" s="123">
        <v>4</v>
      </c>
      <c r="E967" s="123">
        <v>5</v>
      </c>
      <c r="F967" s="123">
        <v>6</v>
      </c>
      <c r="G967" s="123">
        <v>7</v>
      </c>
      <c r="H967" s="123">
        <v>8</v>
      </c>
      <c r="I967" s="123">
        <v>9</v>
      </c>
      <c r="J967" s="123">
        <v>10</v>
      </c>
      <c r="K967" s="123">
        <v>11</v>
      </c>
      <c r="L967" s="123">
        <v>12</v>
      </c>
      <c r="M967" s="123">
        <v>13</v>
      </c>
      <c r="N967" s="123">
        <v>14</v>
      </c>
      <c r="O967" s="123">
        <v>15</v>
      </c>
      <c r="P967" s="123">
        <v>16</v>
      </c>
      <c r="Q967" s="123">
        <v>17</v>
      </c>
      <c r="R967" s="123">
        <v>18</v>
      </c>
      <c r="S967" s="123">
        <v>19</v>
      </c>
      <c r="T967" s="123">
        <v>20</v>
      </c>
      <c r="U967" s="123">
        <v>21</v>
      </c>
      <c r="V967" s="123">
        <v>22</v>
      </c>
      <c r="W967" s="123">
        <v>23</v>
      </c>
      <c r="X967" s="123">
        <v>24</v>
      </c>
      <c r="Y967" s="123">
        <v>25</v>
      </c>
      <c r="Z967" s="123">
        <v>26</v>
      </c>
      <c r="AA967" s="123">
        <v>27</v>
      </c>
      <c r="AB967" s="123">
        <v>28</v>
      </c>
      <c r="AC967" s="123">
        <v>29</v>
      </c>
      <c r="AD967" s="123">
        <v>30</v>
      </c>
      <c r="AE967" s="123">
        <v>31</v>
      </c>
      <c r="AF967" s="123">
        <v>32</v>
      </c>
      <c r="AG967" s="123">
        <v>33</v>
      </c>
      <c r="AH967" s="123">
        <v>34</v>
      </c>
      <c r="AI967" s="123">
        <v>35</v>
      </c>
      <c r="AJ967" s="123">
        <v>36</v>
      </c>
    </row>
    <row r="968" spans="1:36" ht="14.25" x14ac:dyDescent="0.25">
      <c r="A968" s="225" t="s">
        <v>3</v>
      </c>
      <c r="B968" s="226" t="s">
        <v>244</v>
      </c>
      <c r="C968" s="227"/>
      <c r="D968" s="227"/>
      <c r="E968" s="227"/>
      <c r="F968" s="227"/>
      <c r="G968" s="226"/>
      <c r="H968" s="227"/>
      <c r="I968" s="227"/>
      <c r="J968" s="227"/>
      <c r="K968" s="227"/>
      <c r="L968" s="227"/>
      <c r="M968" s="226"/>
      <c r="N968" s="227"/>
      <c r="O968" s="227"/>
      <c r="P968" s="227"/>
      <c r="Q968" s="226"/>
      <c r="R968" s="227"/>
      <c r="S968" s="226"/>
      <c r="T968" s="227"/>
      <c r="U968" s="106"/>
      <c r="V968" s="106"/>
      <c r="W968" s="227"/>
      <c r="X968" s="227"/>
      <c r="Y968" s="226"/>
      <c r="Z968" s="227"/>
      <c r="AA968" s="227"/>
      <c r="AB968" s="227"/>
      <c r="AC968" s="227"/>
      <c r="AD968" s="227"/>
      <c r="AE968" s="227"/>
      <c r="AF968" s="226"/>
      <c r="AG968" s="227"/>
      <c r="AH968" s="227"/>
      <c r="AI968" s="227"/>
      <c r="AJ968" s="227"/>
    </row>
    <row r="969" spans="1:36" x14ac:dyDescent="0.25">
      <c r="A969" s="208"/>
      <c r="B969" s="191" t="s">
        <v>126</v>
      </c>
      <c r="C969" s="227"/>
      <c r="D969" s="227"/>
      <c r="E969" s="227"/>
      <c r="F969" s="227"/>
      <c r="G969" s="191"/>
      <c r="H969" s="191"/>
      <c r="I969" s="191"/>
      <c r="J969" s="191"/>
      <c r="K969" s="191"/>
      <c r="L969" s="227"/>
      <c r="M969" s="191"/>
      <c r="N969" s="191"/>
      <c r="O969" s="191"/>
      <c r="P969" s="191"/>
      <c r="Q969" s="191"/>
      <c r="R969" s="191"/>
      <c r="S969" s="191"/>
      <c r="T969" s="191"/>
      <c r="U969" s="106"/>
      <c r="V969" s="106"/>
      <c r="W969" s="227"/>
      <c r="X969" s="227"/>
      <c r="Y969" s="191"/>
      <c r="Z969" s="191"/>
      <c r="AA969" s="191"/>
      <c r="AB969" s="191"/>
      <c r="AC969" s="191"/>
      <c r="AD969" s="227"/>
      <c r="AE969" s="227"/>
      <c r="AF969" s="191"/>
      <c r="AG969" s="191"/>
      <c r="AH969" s="191"/>
      <c r="AI969" s="191"/>
      <c r="AJ969" s="191"/>
    </row>
    <row r="970" spans="1:36" ht="38.25" x14ac:dyDescent="0.25">
      <c r="A970" s="208"/>
      <c r="B970" s="124" t="s">
        <v>238</v>
      </c>
      <c r="C970" s="227"/>
      <c r="D970" s="227"/>
      <c r="E970" s="227"/>
      <c r="F970" s="227"/>
      <c r="G970" s="191"/>
      <c r="H970" s="191"/>
      <c r="I970" s="191"/>
      <c r="J970" s="191"/>
      <c r="K970" s="191"/>
      <c r="L970" s="227"/>
      <c r="M970" s="191"/>
      <c r="N970" s="191"/>
      <c r="O970" s="191"/>
      <c r="P970" s="191"/>
      <c r="Q970" s="191"/>
      <c r="R970" s="191"/>
      <c r="S970" s="191"/>
      <c r="T970" s="191"/>
      <c r="U970" s="106"/>
      <c r="V970" s="106"/>
      <c r="W970" s="227"/>
      <c r="X970" s="227"/>
      <c r="Y970" s="191"/>
      <c r="Z970" s="191"/>
      <c r="AA970" s="191"/>
      <c r="AB970" s="191"/>
      <c r="AC970" s="191"/>
      <c r="AD970" s="227"/>
      <c r="AE970" s="227"/>
      <c r="AF970" s="191"/>
      <c r="AG970" s="191"/>
      <c r="AH970" s="191"/>
      <c r="AI970" s="191"/>
      <c r="AJ970" s="191"/>
    </row>
    <row r="971" spans="1:36" x14ac:dyDescent="0.25">
      <c r="A971" s="208"/>
      <c r="B971" s="191" t="s">
        <v>239</v>
      </c>
      <c r="C971" s="227"/>
      <c r="D971" s="227"/>
      <c r="E971" s="227"/>
      <c r="F971" s="227"/>
      <c r="G971" s="191"/>
      <c r="H971" s="191"/>
      <c r="I971" s="191"/>
      <c r="J971" s="191"/>
      <c r="K971" s="191"/>
      <c r="L971" s="227"/>
      <c r="M971" s="191"/>
      <c r="N971" s="191"/>
      <c r="O971" s="191"/>
      <c r="P971" s="191"/>
      <c r="Q971" s="191"/>
      <c r="R971" s="191"/>
      <c r="S971" s="191"/>
      <c r="T971" s="191"/>
      <c r="U971" s="106"/>
      <c r="V971" s="106"/>
      <c r="W971" s="227"/>
      <c r="X971" s="227"/>
      <c r="Y971" s="191"/>
      <c r="Z971" s="191"/>
      <c r="AA971" s="191"/>
      <c r="AB971" s="191"/>
      <c r="AC971" s="191"/>
      <c r="AD971" s="227"/>
      <c r="AE971" s="227"/>
      <c r="AF971" s="191"/>
      <c r="AG971" s="191"/>
      <c r="AH971" s="191"/>
      <c r="AI971" s="191"/>
      <c r="AJ971" s="191"/>
    </row>
    <row r="972" spans="1:36" ht="17.25" x14ac:dyDescent="0.25">
      <c r="A972" s="208">
        <v>1</v>
      </c>
      <c r="B972" s="124" t="s">
        <v>5533</v>
      </c>
      <c r="C972" s="1524" t="s">
        <v>100</v>
      </c>
      <c r="D972" s="1525" t="s">
        <v>4755</v>
      </c>
      <c r="E972" s="1531">
        <v>13</v>
      </c>
      <c r="F972" s="227">
        <v>6.09</v>
      </c>
      <c r="G972" s="191">
        <v>1</v>
      </c>
      <c r="H972" s="191">
        <v>402792.6</v>
      </c>
      <c r="I972" s="191"/>
      <c r="J972" s="191"/>
      <c r="K972" s="227">
        <f t="shared" ref="K972:K999" si="227">H972+I972+J972</f>
        <v>402792.6</v>
      </c>
      <c r="L972" s="227">
        <v>5.89</v>
      </c>
      <c r="M972" s="191">
        <v>1</v>
      </c>
      <c r="N972" s="191">
        <v>389564.6</v>
      </c>
      <c r="O972" s="191"/>
      <c r="P972" s="191"/>
      <c r="Q972" s="227">
        <f t="shared" ref="Q972:Q999" si="228">N972+O972+P972</f>
        <v>389564.6</v>
      </c>
      <c r="R972" s="227">
        <f t="shared" ref="R972:U999" si="229">G972-M972</f>
        <v>0</v>
      </c>
      <c r="S972" s="227">
        <f t="shared" si="229"/>
        <v>13228</v>
      </c>
      <c r="T972" s="227">
        <f t="shared" si="229"/>
        <v>0</v>
      </c>
      <c r="U972" s="227">
        <f t="shared" si="229"/>
        <v>0</v>
      </c>
      <c r="V972" s="227">
        <f t="shared" ref="V972:V999" si="230">S972+T972+U972</f>
        <v>13228</v>
      </c>
      <c r="W972" s="227">
        <v>14</v>
      </c>
      <c r="X972" s="227">
        <v>6.09</v>
      </c>
      <c r="Y972" s="191">
        <v>1</v>
      </c>
      <c r="Z972" s="191">
        <v>402792.6</v>
      </c>
      <c r="AA972" s="191"/>
      <c r="AB972" s="191"/>
      <c r="AC972" s="227">
        <f t="shared" ref="AC972:AC999" si="231">Z972+AA972+AB972</f>
        <v>402792.6</v>
      </c>
      <c r="AD972" s="227">
        <v>15</v>
      </c>
      <c r="AE972" s="227">
        <v>6.09</v>
      </c>
      <c r="AF972" s="191">
        <v>1</v>
      </c>
      <c r="AG972" s="191">
        <v>402792.6</v>
      </c>
      <c r="AH972" s="191"/>
      <c r="AI972" s="191"/>
      <c r="AJ972" s="227">
        <f t="shared" ref="AJ972:AJ999" si="232">AG972+AH972+AI972</f>
        <v>402792.6</v>
      </c>
    </row>
    <row r="973" spans="1:36" ht="17.25" x14ac:dyDescent="0.25">
      <c r="A973" s="208">
        <v>2</v>
      </c>
      <c r="B973" s="124" t="s">
        <v>5534</v>
      </c>
      <c r="C973" s="1524" t="s">
        <v>4982</v>
      </c>
      <c r="D973" s="1525" t="s">
        <v>4758</v>
      </c>
      <c r="E973" s="1531">
        <v>14</v>
      </c>
      <c r="F973" s="227">
        <v>5.01</v>
      </c>
      <c r="G973" s="191">
        <v>1</v>
      </c>
      <c r="H973" s="191">
        <v>331361.39999999997</v>
      </c>
      <c r="I973" s="191"/>
      <c r="J973" s="191"/>
      <c r="K973" s="227">
        <f t="shared" si="227"/>
        <v>331361.39999999997</v>
      </c>
      <c r="L973" s="227">
        <v>5.01</v>
      </c>
      <c r="M973" s="191">
        <v>1</v>
      </c>
      <c r="N973" s="191">
        <v>331361.39999999997</v>
      </c>
      <c r="O973" s="191"/>
      <c r="P973" s="191"/>
      <c r="Q973" s="227">
        <f t="shared" si="228"/>
        <v>331361.39999999997</v>
      </c>
      <c r="R973" s="227">
        <f t="shared" si="229"/>
        <v>0</v>
      </c>
      <c r="S973" s="227">
        <f t="shared" si="229"/>
        <v>0</v>
      </c>
      <c r="T973" s="227">
        <f t="shared" si="229"/>
        <v>0</v>
      </c>
      <c r="U973" s="227">
        <f t="shared" si="229"/>
        <v>0</v>
      </c>
      <c r="V973" s="227">
        <f t="shared" si="230"/>
        <v>0</v>
      </c>
      <c r="W973" s="227">
        <v>15</v>
      </c>
      <c r="X973" s="227">
        <v>5.01</v>
      </c>
      <c r="Y973" s="191">
        <v>1</v>
      </c>
      <c r="Z973" s="191">
        <v>331361.39999999997</v>
      </c>
      <c r="AA973" s="191"/>
      <c r="AB973" s="191"/>
      <c r="AC973" s="227">
        <f t="shared" si="231"/>
        <v>331361.39999999997</v>
      </c>
      <c r="AD973" s="227">
        <v>16</v>
      </c>
      <c r="AE973" s="227">
        <v>5.17</v>
      </c>
      <c r="AF973" s="191">
        <v>1</v>
      </c>
      <c r="AG973" s="191">
        <v>341943.8</v>
      </c>
      <c r="AH973" s="191"/>
      <c r="AI973" s="191"/>
      <c r="AJ973" s="227">
        <f t="shared" si="232"/>
        <v>341943.8</v>
      </c>
    </row>
    <row r="974" spans="1:36" ht="17.25" x14ac:dyDescent="0.25">
      <c r="A974" s="208">
        <v>3</v>
      </c>
      <c r="B974" s="124" t="s">
        <v>5535</v>
      </c>
      <c r="C974" s="1524" t="s">
        <v>4977</v>
      </c>
      <c r="D974" s="1525" t="s">
        <v>4758</v>
      </c>
      <c r="E974" s="1531">
        <v>2</v>
      </c>
      <c r="F974" s="227">
        <v>4.1399999999999997</v>
      </c>
      <c r="G974" s="191">
        <v>1</v>
      </c>
      <c r="H974" s="191">
        <v>273819.59999999998</v>
      </c>
      <c r="I974" s="191"/>
      <c r="J974" s="191"/>
      <c r="K974" s="227">
        <f t="shared" si="227"/>
        <v>273819.59999999998</v>
      </c>
      <c r="L974" s="227">
        <v>4.01</v>
      </c>
      <c r="M974" s="191">
        <v>1</v>
      </c>
      <c r="N974" s="191">
        <v>265221.39999999997</v>
      </c>
      <c r="O974" s="191"/>
      <c r="P974" s="191"/>
      <c r="Q974" s="227">
        <f t="shared" si="228"/>
        <v>265221.39999999997</v>
      </c>
      <c r="R974" s="227">
        <f t="shared" si="229"/>
        <v>0</v>
      </c>
      <c r="S974" s="227">
        <f t="shared" si="229"/>
        <v>8598.2000000000116</v>
      </c>
      <c r="T974" s="227">
        <f t="shared" si="229"/>
        <v>0</v>
      </c>
      <c r="U974" s="227">
        <f t="shared" si="229"/>
        <v>0</v>
      </c>
      <c r="V974" s="227">
        <f t="shared" si="230"/>
        <v>8598.2000000000116</v>
      </c>
      <c r="W974" s="227">
        <v>3</v>
      </c>
      <c r="X974" s="227">
        <v>4.2699999999999996</v>
      </c>
      <c r="Y974" s="191">
        <v>1</v>
      </c>
      <c r="Z974" s="191">
        <v>282417.8</v>
      </c>
      <c r="AA974" s="191"/>
      <c r="AB974" s="191"/>
      <c r="AC974" s="227">
        <f t="shared" si="231"/>
        <v>282417.8</v>
      </c>
      <c r="AD974" s="227">
        <v>4</v>
      </c>
      <c r="AE974" s="227">
        <v>4.41</v>
      </c>
      <c r="AF974" s="191">
        <v>1</v>
      </c>
      <c r="AG974" s="191">
        <v>291677.40000000002</v>
      </c>
      <c r="AH974" s="191"/>
      <c r="AI974" s="191"/>
      <c r="AJ974" s="227">
        <f t="shared" si="232"/>
        <v>291677.40000000002</v>
      </c>
    </row>
    <row r="975" spans="1:36" ht="17.25" x14ac:dyDescent="0.25">
      <c r="A975" s="208">
        <v>4</v>
      </c>
      <c r="B975" s="124" t="s">
        <v>5536</v>
      </c>
      <c r="C975" s="1524" t="s">
        <v>4984</v>
      </c>
      <c r="D975" s="1525" t="s">
        <v>4971</v>
      </c>
      <c r="E975" s="1531">
        <v>12</v>
      </c>
      <c r="F975" s="227">
        <v>3.31</v>
      </c>
      <c r="G975" s="191">
        <v>1</v>
      </c>
      <c r="H975" s="191">
        <v>218923.4</v>
      </c>
      <c r="I975" s="191"/>
      <c r="J975" s="191"/>
      <c r="K975" s="227">
        <f t="shared" si="227"/>
        <v>218923.4</v>
      </c>
      <c r="L975" s="227">
        <v>3.31</v>
      </c>
      <c r="M975" s="191">
        <v>1</v>
      </c>
      <c r="N975" s="191">
        <v>218923.4</v>
      </c>
      <c r="O975" s="191"/>
      <c r="P975" s="191"/>
      <c r="Q975" s="227">
        <f t="shared" si="228"/>
        <v>218923.4</v>
      </c>
      <c r="R975" s="227">
        <f t="shared" si="229"/>
        <v>0</v>
      </c>
      <c r="S975" s="227">
        <f t="shared" si="229"/>
        <v>0</v>
      </c>
      <c r="T975" s="227">
        <f t="shared" si="229"/>
        <v>0</v>
      </c>
      <c r="U975" s="227">
        <f t="shared" si="229"/>
        <v>0</v>
      </c>
      <c r="V975" s="227">
        <f t="shared" si="230"/>
        <v>0</v>
      </c>
      <c r="W975" s="227">
        <v>13</v>
      </c>
      <c r="X975" s="227">
        <v>3.42</v>
      </c>
      <c r="Y975" s="191">
        <v>1</v>
      </c>
      <c r="Z975" s="191">
        <v>226198.8</v>
      </c>
      <c r="AA975" s="191"/>
      <c r="AB975" s="191"/>
      <c r="AC975" s="227">
        <f t="shared" si="231"/>
        <v>226198.8</v>
      </c>
      <c r="AD975" s="227">
        <v>14</v>
      </c>
      <c r="AE975" s="227">
        <v>3.42</v>
      </c>
      <c r="AF975" s="191">
        <v>1</v>
      </c>
      <c r="AG975" s="191">
        <v>226198.8</v>
      </c>
      <c r="AH975" s="191"/>
      <c r="AI975" s="191"/>
      <c r="AJ975" s="227">
        <f t="shared" si="232"/>
        <v>226198.8</v>
      </c>
    </row>
    <row r="976" spans="1:36" ht="17.25" x14ac:dyDescent="0.25">
      <c r="A976" s="208">
        <v>5</v>
      </c>
      <c r="B976" s="124" t="s">
        <v>5537</v>
      </c>
      <c r="C976" s="1524" t="s">
        <v>4988</v>
      </c>
      <c r="D976" s="1525" t="s">
        <v>4989</v>
      </c>
      <c r="E976" s="1531">
        <v>13</v>
      </c>
      <c r="F976" s="227">
        <v>2.92</v>
      </c>
      <c r="G976" s="191">
        <v>1</v>
      </c>
      <c r="H976" s="191">
        <v>193128.8</v>
      </c>
      <c r="I976" s="191"/>
      <c r="J976" s="191"/>
      <c r="K976" s="227">
        <f t="shared" si="227"/>
        <v>193128.8</v>
      </c>
      <c r="L976" s="227">
        <v>2.83</v>
      </c>
      <c r="M976" s="191">
        <v>1</v>
      </c>
      <c r="N976" s="191">
        <v>187176.2</v>
      </c>
      <c r="O976" s="191"/>
      <c r="P976" s="191"/>
      <c r="Q976" s="227">
        <f t="shared" si="228"/>
        <v>187176.2</v>
      </c>
      <c r="R976" s="227">
        <f t="shared" si="229"/>
        <v>0</v>
      </c>
      <c r="S976" s="227">
        <f t="shared" si="229"/>
        <v>5952.5999999999767</v>
      </c>
      <c r="T976" s="227">
        <f t="shared" si="229"/>
        <v>0</v>
      </c>
      <c r="U976" s="227">
        <f t="shared" si="229"/>
        <v>0</v>
      </c>
      <c r="V976" s="227">
        <f t="shared" si="230"/>
        <v>5952.5999999999767</v>
      </c>
      <c r="W976" s="227">
        <v>14</v>
      </c>
      <c r="X976" s="227">
        <v>2.92</v>
      </c>
      <c r="Y976" s="191">
        <v>1</v>
      </c>
      <c r="Z976" s="191">
        <v>193128.8</v>
      </c>
      <c r="AA976" s="191"/>
      <c r="AB976" s="191"/>
      <c r="AC976" s="227">
        <f t="shared" si="231"/>
        <v>193128.8</v>
      </c>
      <c r="AD976" s="227">
        <v>15</v>
      </c>
      <c r="AE976" s="227">
        <v>2.92</v>
      </c>
      <c r="AF976" s="191">
        <v>1</v>
      </c>
      <c r="AG976" s="191">
        <v>193128.8</v>
      </c>
      <c r="AH976" s="191"/>
      <c r="AI976" s="191"/>
      <c r="AJ976" s="227">
        <f t="shared" si="232"/>
        <v>193128.8</v>
      </c>
    </row>
    <row r="977" spans="1:36" ht="17.25" x14ac:dyDescent="0.25">
      <c r="A977" s="208">
        <v>6</v>
      </c>
      <c r="B977" s="124" t="s">
        <v>5340</v>
      </c>
      <c r="C977" s="1524" t="s">
        <v>4979</v>
      </c>
      <c r="D977" s="1525" t="s">
        <v>4768</v>
      </c>
      <c r="E977" s="1531">
        <v>21</v>
      </c>
      <c r="F977" s="227">
        <v>2.2799999999999998</v>
      </c>
      <c r="G977" s="191">
        <v>1</v>
      </c>
      <c r="H977" s="191">
        <v>150799.19999999998</v>
      </c>
      <c r="I977" s="191"/>
      <c r="J977" s="191"/>
      <c r="K977" s="227">
        <f t="shared" si="227"/>
        <v>150799.19999999998</v>
      </c>
      <c r="L977" s="227">
        <v>2.2799999999999998</v>
      </c>
      <c r="M977" s="191">
        <v>1</v>
      </c>
      <c r="N977" s="191">
        <v>150799.19999999998</v>
      </c>
      <c r="O977" s="191"/>
      <c r="P977" s="191"/>
      <c r="Q977" s="227">
        <f t="shared" si="228"/>
        <v>150799.19999999998</v>
      </c>
      <c r="R977" s="227">
        <f t="shared" si="229"/>
        <v>0</v>
      </c>
      <c r="S977" s="227">
        <f t="shared" si="229"/>
        <v>0</v>
      </c>
      <c r="T977" s="227">
        <f t="shared" si="229"/>
        <v>0</v>
      </c>
      <c r="U977" s="227">
        <f t="shared" si="229"/>
        <v>0</v>
      </c>
      <c r="V977" s="227">
        <f t="shared" si="230"/>
        <v>0</v>
      </c>
      <c r="W977" s="227">
        <v>22</v>
      </c>
      <c r="X977" s="227">
        <v>2.2799999999999998</v>
      </c>
      <c r="Y977" s="191">
        <v>1</v>
      </c>
      <c r="Z977" s="191">
        <v>150799.19999999998</v>
      </c>
      <c r="AA977" s="191"/>
      <c r="AB977" s="191"/>
      <c r="AC977" s="227">
        <f t="shared" si="231"/>
        <v>150799.19999999998</v>
      </c>
      <c r="AD977" s="227">
        <v>23</v>
      </c>
      <c r="AE977" s="227">
        <v>2.2799999999999998</v>
      </c>
      <c r="AF977" s="191">
        <v>1</v>
      </c>
      <c r="AG977" s="191">
        <v>150799.19999999998</v>
      </c>
      <c r="AH977" s="191"/>
      <c r="AI977" s="191"/>
      <c r="AJ977" s="227">
        <f t="shared" si="232"/>
        <v>150799.19999999998</v>
      </c>
    </row>
    <row r="978" spans="1:36" ht="17.25" x14ac:dyDescent="0.25">
      <c r="A978" s="208">
        <v>7</v>
      </c>
      <c r="B978" s="124" t="s">
        <v>5538</v>
      </c>
      <c r="C978" s="1524" t="s">
        <v>4979</v>
      </c>
      <c r="D978" s="1525" t="s">
        <v>4768</v>
      </c>
      <c r="E978" s="1531">
        <v>1</v>
      </c>
      <c r="F978" s="227">
        <v>1.73</v>
      </c>
      <c r="G978" s="191">
        <v>1</v>
      </c>
      <c r="H978" s="191">
        <v>114422.2</v>
      </c>
      <c r="I978" s="191"/>
      <c r="J978" s="191"/>
      <c r="K978" s="227">
        <f t="shared" si="227"/>
        <v>114422.2</v>
      </c>
      <c r="L978" s="227">
        <v>1.68</v>
      </c>
      <c r="M978" s="191">
        <v>1</v>
      </c>
      <c r="N978" s="191">
        <v>111115.2</v>
      </c>
      <c r="O978" s="191"/>
      <c r="P978" s="191"/>
      <c r="Q978" s="227">
        <f t="shared" si="228"/>
        <v>111115.2</v>
      </c>
      <c r="R978" s="227">
        <f t="shared" si="229"/>
        <v>0</v>
      </c>
      <c r="S978" s="227">
        <f t="shared" si="229"/>
        <v>3307</v>
      </c>
      <c r="T978" s="227">
        <f t="shared" si="229"/>
        <v>0</v>
      </c>
      <c r="U978" s="227">
        <f t="shared" si="229"/>
        <v>0</v>
      </c>
      <c r="V978" s="227">
        <f t="shared" si="230"/>
        <v>3307</v>
      </c>
      <c r="W978" s="227">
        <v>2</v>
      </c>
      <c r="X978" s="227">
        <v>1.79</v>
      </c>
      <c r="Y978" s="191">
        <v>1</v>
      </c>
      <c r="Z978" s="191">
        <v>118390.6</v>
      </c>
      <c r="AA978" s="191"/>
      <c r="AB978" s="191"/>
      <c r="AC978" s="227">
        <f t="shared" si="231"/>
        <v>118390.6</v>
      </c>
      <c r="AD978" s="227">
        <v>3</v>
      </c>
      <c r="AE978" s="227">
        <v>1.84</v>
      </c>
      <c r="AF978" s="191">
        <v>1</v>
      </c>
      <c r="AG978" s="191">
        <v>121697.60000000001</v>
      </c>
      <c r="AH978" s="191"/>
      <c r="AI978" s="191"/>
      <c r="AJ978" s="227">
        <f t="shared" si="232"/>
        <v>121697.60000000001</v>
      </c>
    </row>
    <row r="979" spans="1:36" ht="17.25" x14ac:dyDescent="0.25">
      <c r="A979" s="208">
        <v>8</v>
      </c>
      <c r="B979" s="124" t="s">
        <v>5539</v>
      </c>
      <c r="C979" s="1524" t="s">
        <v>4979</v>
      </c>
      <c r="D979" s="1525" t="s">
        <v>4768</v>
      </c>
      <c r="E979" s="1531">
        <v>20</v>
      </c>
      <c r="F979" s="227">
        <v>2.2799999999999998</v>
      </c>
      <c r="G979" s="191">
        <v>1</v>
      </c>
      <c r="H979" s="191">
        <v>150799.19999999998</v>
      </c>
      <c r="I979" s="191"/>
      <c r="J979" s="191"/>
      <c r="K979" s="227">
        <f t="shared" si="227"/>
        <v>150799.19999999998</v>
      </c>
      <c r="L979" s="227">
        <v>2.2799999999999998</v>
      </c>
      <c r="M979" s="191">
        <v>1</v>
      </c>
      <c r="N979" s="191">
        <v>150799.19999999998</v>
      </c>
      <c r="O979" s="191"/>
      <c r="P979" s="191"/>
      <c r="Q979" s="227">
        <f t="shared" si="228"/>
        <v>150799.19999999998</v>
      </c>
      <c r="R979" s="227">
        <f t="shared" si="229"/>
        <v>0</v>
      </c>
      <c r="S979" s="227">
        <f t="shared" si="229"/>
        <v>0</v>
      </c>
      <c r="T979" s="227">
        <f t="shared" si="229"/>
        <v>0</v>
      </c>
      <c r="U979" s="227">
        <f t="shared" si="229"/>
        <v>0</v>
      </c>
      <c r="V979" s="227">
        <f t="shared" si="230"/>
        <v>0</v>
      </c>
      <c r="W979" s="227">
        <v>21</v>
      </c>
      <c r="X979" s="227">
        <v>2.2799999999999998</v>
      </c>
      <c r="Y979" s="191">
        <v>1</v>
      </c>
      <c r="Z979" s="191">
        <v>150799.19999999998</v>
      </c>
      <c r="AA979" s="191"/>
      <c r="AB979" s="191"/>
      <c r="AC979" s="227">
        <f t="shared" si="231"/>
        <v>150799.19999999998</v>
      </c>
      <c r="AD979" s="227">
        <v>22</v>
      </c>
      <c r="AE979" s="227">
        <v>2.2799999999999998</v>
      </c>
      <c r="AF979" s="191">
        <v>1</v>
      </c>
      <c r="AG979" s="191">
        <v>150799.19999999998</v>
      </c>
      <c r="AH979" s="191"/>
      <c r="AI979" s="191"/>
      <c r="AJ979" s="227">
        <f t="shared" si="232"/>
        <v>150799.19999999998</v>
      </c>
    </row>
    <row r="980" spans="1:36" ht="17.25" x14ac:dyDescent="0.25">
      <c r="A980" s="208">
        <v>9</v>
      </c>
      <c r="B980" s="124" t="s">
        <v>5540</v>
      </c>
      <c r="C980" s="1524" t="s">
        <v>4979</v>
      </c>
      <c r="D980" s="1525" t="s">
        <v>4768</v>
      </c>
      <c r="E980" s="1531">
        <v>19</v>
      </c>
      <c r="F980" s="227">
        <v>2.2799999999999998</v>
      </c>
      <c r="G980" s="191">
        <v>1</v>
      </c>
      <c r="H980" s="191">
        <v>150799.19999999998</v>
      </c>
      <c r="I980" s="191"/>
      <c r="J980" s="191"/>
      <c r="K980" s="227">
        <f t="shared" si="227"/>
        <v>150799.19999999998</v>
      </c>
      <c r="L980" s="227">
        <v>2.21</v>
      </c>
      <c r="M980" s="191">
        <v>1</v>
      </c>
      <c r="N980" s="191">
        <v>146169.4</v>
      </c>
      <c r="O980" s="191"/>
      <c r="P980" s="191"/>
      <c r="Q980" s="227">
        <f t="shared" si="228"/>
        <v>146169.4</v>
      </c>
      <c r="R980" s="227">
        <f t="shared" si="229"/>
        <v>0</v>
      </c>
      <c r="S980" s="227">
        <f t="shared" si="229"/>
        <v>4629.7999999999884</v>
      </c>
      <c r="T980" s="227">
        <f t="shared" si="229"/>
        <v>0</v>
      </c>
      <c r="U980" s="227">
        <f t="shared" si="229"/>
        <v>0</v>
      </c>
      <c r="V980" s="227">
        <f t="shared" si="230"/>
        <v>4629.7999999999884</v>
      </c>
      <c r="W980" s="227">
        <v>20</v>
      </c>
      <c r="X980" s="227">
        <v>2.2799999999999998</v>
      </c>
      <c r="Y980" s="191">
        <v>1</v>
      </c>
      <c r="Z980" s="191">
        <v>150799.19999999998</v>
      </c>
      <c r="AA980" s="191"/>
      <c r="AB980" s="191"/>
      <c r="AC980" s="227">
        <f t="shared" si="231"/>
        <v>150799.19999999998</v>
      </c>
      <c r="AD980" s="227">
        <v>21</v>
      </c>
      <c r="AE980" s="227">
        <v>2.2799999999999998</v>
      </c>
      <c r="AF980" s="191">
        <v>1</v>
      </c>
      <c r="AG980" s="191">
        <v>150799.19999999998</v>
      </c>
      <c r="AH980" s="191"/>
      <c r="AI980" s="191"/>
      <c r="AJ980" s="227">
        <f t="shared" si="232"/>
        <v>150799.19999999998</v>
      </c>
    </row>
    <row r="981" spans="1:36" ht="17.25" x14ac:dyDescent="0.25">
      <c r="A981" s="208">
        <v>10</v>
      </c>
      <c r="B981" s="124" t="s">
        <v>5541</v>
      </c>
      <c r="C981" s="1524" t="s">
        <v>4979</v>
      </c>
      <c r="D981" s="1525" t="s">
        <v>4768</v>
      </c>
      <c r="E981" s="1531">
        <v>3</v>
      </c>
      <c r="F981" s="227">
        <v>1.84</v>
      </c>
      <c r="G981" s="191">
        <v>1</v>
      </c>
      <c r="H981" s="191">
        <v>121697.60000000001</v>
      </c>
      <c r="I981" s="191"/>
      <c r="J981" s="191"/>
      <c r="K981" s="227">
        <f t="shared" si="227"/>
        <v>121697.60000000001</v>
      </c>
      <c r="L981" s="227">
        <v>1.79</v>
      </c>
      <c r="M981" s="191">
        <v>1</v>
      </c>
      <c r="N981" s="191">
        <v>118390.6</v>
      </c>
      <c r="O981" s="191"/>
      <c r="P981" s="191"/>
      <c r="Q981" s="227">
        <f t="shared" si="228"/>
        <v>118390.6</v>
      </c>
      <c r="R981" s="227">
        <f t="shared" si="229"/>
        <v>0</v>
      </c>
      <c r="S981" s="227">
        <f t="shared" si="229"/>
        <v>3307</v>
      </c>
      <c r="T981" s="227">
        <f t="shared" si="229"/>
        <v>0</v>
      </c>
      <c r="U981" s="227">
        <f t="shared" si="229"/>
        <v>0</v>
      </c>
      <c r="V981" s="227">
        <f t="shared" si="230"/>
        <v>3307</v>
      </c>
      <c r="W981" s="227">
        <v>4</v>
      </c>
      <c r="X981" s="227">
        <v>1.9</v>
      </c>
      <c r="Y981" s="191">
        <v>1</v>
      </c>
      <c r="Z981" s="191">
        <v>125666</v>
      </c>
      <c r="AA981" s="191"/>
      <c r="AB981" s="191"/>
      <c r="AC981" s="227">
        <f t="shared" si="231"/>
        <v>125666</v>
      </c>
      <c r="AD981" s="227">
        <v>5</v>
      </c>
      <c r="AE981" s="227">
        <v>1.9</v>
      </c>
      <c r="AF981" s="191">
        <v>1</v>
      </c>
      <c r="AG981" s="191">
        <v>125666</v>
      </c>
      <c r="AH981" s="191"/>
      <c r="AI981" s="191"/>
      <c r="AJ981" s="227">
        <f t="shared" si="232"/>
        <v>125666</v>
      </c>
    </row>
    <row r="982" spans="1:36" ht="17.25" x14ac:dyDescent="0.25">
      <c r="A982" s="208">
        <v>11</v>
      </c>
      <c r="B982" s="124" t="s">
        <v>5542</v>
      </c>
      <c r="C982" s="1524" t="s">
        <v>4979</v>
      </c>
      <c r="D982" s="1525" t="s">
        <v>4768</v>
      </c>
      <c r="E982" s="1531">
        <v>1</v>
      </c>
      <c r="F982" s="227">
        <v>1.73</v>
      </c>
      <c r="G982" s="191">
        <v>1</v>
      </c>
      <c r="H982" s="191">
        <v>114422.2</v>
      </c>
      <c r="I982" s="191"/>
      <c r="J982" s="191"/>
      <c r="K982" s="227">
        <f t="shared" si="227"/>
        <v>114422.2</v>
      </c>
      <c r="L982" s="227">
        <v>1.68</v>
      </c>
      <c r="M982" s="191">
        <v>1</v>
      </c>
      <c r="N982" s="191">
        <v>111115.2</v>
      </c>
      <c r="O982" s="191"/>
      <c r="P982" s="191"/>
      <c r="Q982" s="227">
        <f t="shared" si="228"/>
        <v>111115.2</v>
      </c>
      <c r="R982" s="227">
        <f t="shared" si="229"/>
        <v>0</v>
      </c>
      <c r="S982" s="227">
        <f t="shared" si="229"/>
        <v>3307</v>
      </c>
      <c r="T982" s="227">
        <f t="shared" si="229"/>
        <v>0</v>
      </c>
      <c r="U982" s="227">
        <f t="shared" si="229"/>
        <v>0</v>
      </c>
      <c r="V982" s="227">
        <f t="shared" si="230"/>
        <v>3307</v>
      </c>
      <c r="W982" s="227">
        <v>2</v>
      </c>
      <c r="X982" s="227">
        <v>1.79</v>
      </c>
      <c r="Y982" s="191">
        <v>1</v>
      </c>
      <c r="Z982" s="191">
        <v>118390.6</v>
      </c>
      <c r="AA982" s="191"/>
      <c r="AB982" s="191"/>
      <c r="AC982" s="227">
        <f t="shared" si="231"/>
        <v>118390.6</v>
      </c>
      <c r="AD982" s="227">
        <v>3</v>
      </c>
      <c r="AE982" s="227">
        <v>1.84</v>
      </c>
      <c r="AF982" s="191">
        <v>1</v>
      </c>
      <c r="AG982" s="191">
        <v>121697.60000000001</v>
      </c>
      <c r="AH982" s="191"/>
      <c r="AI982" s="191"/>
      <c r="AJ982" s="227">
        <f t="shared" si="232"/>
        <v>121697.60000000001</v>
      </c>
    </row>
    <row r="983" spans="1:36" ht="17.25" x14ac:dyDescent="0.25">
      <c r="A983" s="208">
        <v>12</v>
      </c>
      <c r="B983" s="124" t="s">
        <v>5543</v>
      </c>
      <c r="C983" s="1524" t="s">
        <v>4979</v>
      </c>
      <c r="D983" s="1525" t="s">
        <v>4768</v>
      </c>
      <c r="E983" s="1531">
        <v>7</v>
      </c>
      <c r="F983" s="227">
        <v>1.96</v>
      </c>
      <c r="G983" s="191">
        <v>1</v>
      </c>
      <c r="H983" s="191">
        <v>129634.4</v>
      </c>
      <c r="I983" s="191"/>
      <c r="J983" s="191"/>
      <c r="K983" s="227">
        <f t="shared" si="227"/>
        <v>129634.4</v>
      </c>
      <c r="L983" s="227">
        <v>1.96</v>
      </c>
      <c r="M983" s="191">
        <v>1</v>
      </c>
      <c r="N983" s="191">
        <v>129634.4</v>
      </c>
      <c r="O983" s="191"/>
      <c r="P983" s="191"/>
      <c r="Q983" s="227">
        <f t="shared" si="228"/>
        <v>129634.4</v>
      </c>
      <c r="R983" s="227">
        <f t="shared" si="229"/>
        <v>0</v>
      </c>
      <c r="S983" s="227">
        <f t="shared" si="229"/>
        <v>0</v>
      </c>
      <c r="T983" s="227">
        <f t="shared" si="229"/>
        <v>0</v>
      </c>
      <c r="U983" s="227">
        <f t="shared" si="229"/>
        <v>0</v>
      </c>
      <c r="V983" s="227">
        <f t="shared" si="230"/>
        <v>0</v>
      </c>
      <c r="W983" s="227">
        <v>8</v>
      </c>
      <c r="X983" s="227">
        <v>2.02</v>
      </c>
      <c r="Y983" s="191">
        <v>1</v>
      </c>
      <c r="Z983" s="191">
        <v>133602.79999999999</v>
      </c>
      <c r="AA983" s="191"/>
      <c r="AB983" s="191"/>
      <c r="AC983" s="227">
        <f t="shared" si="231"/>
        <v>133602.79999999999</v>
      </c>
      <c r="AD983" s="227">
        <v>9</v>
      </c>
      <c r="AE983" s="227">
        <v>2.02</v>
      </c>
      <c r="AF983" s="191">
        <v>1</v>
      </c>
      <c r="AG983" s="191">
        <v>133602.79999999999</v>
      </c>
      <c r="AH983" s="191"/>
      <c r="AI983" s="191"/>
      <c r="AJ983" s="227">
        <f t="shared" si="232"/>
        <v>133602.79999999999</v>
      </c>
    </row>
    <row r="984" spans="1:36" ht="17.25" x14ac:dyDescent="0.25">
      <c r="A984" s="208">
        <v>13</v>
      </c>
      <c r="B984" s="124" t="s">
        <v>5544</v>
      </c>
      <c r="C984" s="1524" t="s">
        <v>4979</v>
      </c>
      <c r="D984" s="1525" t="s">
        <v>4768</v>
      </c>
      <c r="E984" s="1531">
        <v>1</v>
      </c>
      <c r="F984" s="227">
        <v>1.73</v>
      </c>
      <c r="G984" s="191">
        <v>1</v>
      </c>
      <c r="H984" s="191">
        <v>114422.2</v>
      </c>
      <c r="I984" s="191"/>
      <c r="J984" s="191"/>
      <c r="K984" s="227">
        <f t="shared" si="227"/>
        <v>114422.2</v>
      </c>
      <c r="L984" s="227">
        <v>1.68</v>
      </c>
      <c r="M984" s="191">
        <v>1</v>
      </c>
      <c r="N984" s="191">
        <v>111115.2</v>
      </c>
      <c r="O984" s="191"/>
      <c r="P984" s="191"/>
      <c r="Q984" s="227">
        <f t="shared" si="228"/>
        <v>111115.2</v>
      </c>
      <c r="R984" s="227">
        <f t="shared" si="229"/>
        <v>0</v>
      </c>
      <c r="S984" s="227">
        <f t="shared" si="229"/>
        <v>3307</v>
      </c>
      <c r="T984" s="227">
        <f t="shared" si="229"/>
        <v>0</v>
      </c>
      <c r="U984" s="227">
        <f t="shared" si="229"/>
        <v>0</v>
      </c>
      <c r="V984" s="227">
        <f t="shared" si="230"/>
        <v>3307</v>
      </c>
      <c r="W984" s="227">
        <v>2</v>
      </c>
      <c r="X984" s="227">
        <v>1.79</v>
      </c>
      <c r="Y984" s="191">
        <v>1</v>
      </c>
      <c r="Z984" s="191">
        <v>118390.6</v>
      </c>
      <c r="AA984" s="191"/>
      <c r="AB984" s="191"/>
      <c r="AC984" s="227">
        <f t="shared" si="231"/>
        <v>118390.6</v>
      </c>
      <c r="AD984" s="227">
        <v>3</v>
      </c>
      <c r="AE984" s="227">
        <v>1.84</v>
      </c>
      <c r="AF984" s="191">
        <v>1</v>
      </c>
      <c r="AG984" s="191">
        <v>121697.60000000001</v>
      </c>
      <c r="AH984" s="191"/>
      <c r="AI984" s="191"/>
      <c r="AJ984" s="227">
        <f t="shared" si="232"/>
        <v>121697.60000000001</v>
      </c>
    </row>
    <row r="985" spans="1:36" ht="17.25" x14ac:dyDescent="0.25">
      <c r="A985" s="208">
        <v>14</v>
      </c>
      <c r="B985" s="124" t="s">
        <v>4888</v>
      </c>
      <c r="C985" s="1524" t="s">
        <v>4979</v>
      </c>
      <c r="D985" s="1525" t="s">
        <v>4768</v>
      </c>
      <c r="E985" s="1531">
        <v>1</v>
      </c>
      <c r="F985" s="227">
        <v>1.73</v>
      </c>
      <c r="G985" s="191">
        <v>1</v>
      </c>
      <c r="H985" s="191">
        <v>114422.2</v>
      </c>
      <c r="I985" s="191"/>
      <c r="J985" s="191"/>
      <c r="K985" s="227">
        <f t="shared" si="227"/>
        <v>114422.2</v>
      </c>
      <c r="L985" s="227">
        <v>1.68</v>
      </c>
      <c r="M985" s="191">
        <v>1</v>
      </c>
      <c r="N985" s="191">
        <v>111116.87999999999</v>
      </c>
      <c r="O985" s="191"/>
      <c r="P985" s="191"/>
      <c r="Q985" s="227">
        <f t="shared" si="228"/>
        <v>111116.87999999999</v>
      </c>
      <c r="R985" s="227">
        <f t="shared" si="229"/>
        <v>0</v>
      </c>
      <c r="S985" s="227">
        <f t="shared" si="229"/>
        <v>3305.320000000007</v>
      </c>
      <c r="T985" s="227">
        <f t="shared" si="229"/>
        <v>0</v>
      </c>
      <c r="U985" s="227">
        <f t="shared" si="229"/>
        <v>0</v>
      </c>
      <c r="V985" s="227">
        <f t="shared" si="230"/>
        <v>3305.320000000007</v>
      </c>
      <c r="W985" s="227">
        <v>2</v>
      </c>
      <c r="X985" s="227">
        <v>1.79</v>
      </c>
      <c r="Y985" s="191">
        <v>1</v>
      </c>
      <c r="Z985" s="191">
        <v>118390.6</v>
      </c>
      <c r="AA985" s="191"/>
      <c r="AB985" s="191"/>
      <c r="AC985" s="227">
        <f t="shared" si="231"/>
        <v>118390.6</v>
      </c>
      <c r="AD985" s="227">
        <v>3</v>
      </c>
      <c r="AE985" s="227">
        <v>1.84</v>
      </c>
      <c r="AF985" s="191">
        <v>1</v>
      </c>
      <c r="AG985" s="191">
        <v>121697.60000000001</v>
      </c>
      <c r="AH985" s="191"/>
      <c r="AI985" s="191"/>
      <c r="AJ985" s="227">
        <f t="shared" si="232"/>
        <v>121697.60000000001</v>
      </c>
    </row>
    <row r="986" spans="1:36" ht="17.25" x14ac:dyDescent="0.25">
      <c r="A986" s="208">
        <v>15</v>
      </c>
      <c r="B986" s="124" t="s">
        <v>5545</v>
      </c>
      <c r="C986" s="1524" t="s">
        <v>5039</v>
      </c>
      <c r="D986" s="1525" t="s">
        <v>4768</v>
      </c>
      <c r="E986" s="1531">
        <v>1</v>
      </c>
      <c r="F986" s="227">
        <v>1.73</v>
      </c>
      <c r="G986" s="191">
        <v>1</v>
      </c>
      <c r="H986" s="191">
        <v>114422.2</v>
      </c>
      <c r="I986" s="191"/>
      <c r="J986" s="191"/>
      <c r="K986" s="227">
        <f t="shared" si="227"/>
        <v>114422.2</v>
      </c>
      <c r="L986" s="227">
        <v>1.68</v>
      </c>
      <c r="M986" s="191">
        <v>1</v>
      </c>
      <c r="N986" s="191">
        <v>111115.2</v>
      </c>
      <c r="O986" s="191"/>
      <c r="P986" s="191"/>
      <c r="Q986" s="227">
        <f t="shared" si="228"/>
        <v>111115.2</v>
      </c>
      <c r="R986" s="227">
        <f t="shared" si="229"/>
        <v>0</v>
      </c>
      <c r="S986" s="227">
        <f t="shared" si="229"/>
        <v>3307</v>
      </c>
      <c r="T986" s="227">
        <f t="shared" si="229"/>
        <v>0</v>
      </c>
      <c r="U986" s="227">
        <f t="shared" si="229"/>
        <v>0</v>
      </c>
      <c r="V986" s="227">
        <f t="shared" si="230"/>
        <v>3307</v>
      </c>
      <c r="W986" s="227">
        <v>2</v>
      </c>
      <c r="X986" s="227">
        <v>1.79</v>
      </c>
      <c r="Y986" s="191">
        <v>1</v>
      </c>
      <c r="Z986" s="191">
        <v>118390.6</v>
      </c>
      <c r="AA986" s="191"/>
      <c r="AB986" s="191"/>
      <c r="AC986" s="227">
        <f t="shared" si="231"/>
        <v>118390.6</v>
      </c>
      <c r="AD986" s="227">
        <v>3</v>
      </c>
      <c r="AE986" s="227">
        <v>1.84</v>
      </c>
      <c r="AF986" s="191">
        <v>1</v>
      </c>
      <c r="AG986" s="191">
        <v>121697.60000000001</v>
      </c>
      <c r="AH986" s="191"/>
      <c r="AI986" s="191"/>
      <c r="AJ986" s="227">
        <f t="shared" si="232"/>
        <v>121697.60000000001</v>
      </c>
    </row>
    <row r="987" spans="1:36" ht="17.25" x14ac:dyDescent="0.25">
      <c r="A987" s="208">
        <v>16</v>
      </c>
      <c r="B987" s="124" t="s">
        <v>5546</v>
      </c>
      <c r="C987" s="1524" t="s">
        <v>5039</v>
      </c>
      <c r="D987" s="1525" t="s">
        <v>4768</v>
      </c>
      <c r="E987" s="1531">
        <v>11</v>
      </c>
      <c r="F987" s="227">
        <v>2.08</v>
      </c>
      <c r="G987" s="191">
        <v>1</v>
      </c>
      <c r="H987" s="191">
        <v>137571.20000000001</v>
      </c>
      <c r="I987" s="191"/>
      <c r="J987" s="191"/>
      <c r="K987" s="227">
        <f t="shared" si="227"/>
        <v>137571.20000000001</v>
      </c>
      <c r="L987" s="227">
        <v>2.08</v>
      </c>
      <c r="M987" s="191">
        <v>1</v>
      </c>
      <c r="N987" s="191">
        <v>137571.20000000001</v>
      </c>
      <c r="O987" s="191"/>
      <c r="P987" s="191"/>
      <c r="Q987" s="227">
        <f t="shared" si="228"/>
        <v>137571.20000000001</v>
      </c>
      <c r="R987" s="227">
        <f t="shared" si="229"/>
        <v>0</v>
      </c>
      <c r="S987" s="227">
        <f t="shared" si="229"/>
        <v>0</v>
      </c>
      <c r="T987" s="227">
        <f t="shared" si="229"/>
        <v>0</v>
      </c>
      <c r="U987" s="227">
        <f t="shared" si="229"/>
        <v>0</v>
      </c>
      <c r="V987" s="227">
        <f t="shared" si="230"/>
        <v>0</v>
      </c>
      <c r="W987" s="227">
        <v>12</v>
      </c>
      <c r="X987" s="227">
        <v>2.08</v>
      </c>
      <c r="Y987" s="191">
        <v>1</v>
      </c>
      <c r="Z987" s="191">
        <v>137571.20000000001</v>
      </c>
      <c r="AA987" s="191"/>
      <c r="AB987" s="191"/>
      <c r="AC987" s="227">
        <f t="shared" si="231"/>
        <v>137571.20000000001</v>
      </c>
      <c r="AD987" s="227">
        <v>13</v>
      </c>
      <c r="AE987" s="227">
        <v>2.14</v>
      </c>
      <c r="AF987" s="191">
        <v>1</v>
      </c>
      <c r="AG987" s="191">
        <v>141539.6</v>
      </c>
      <c r="AH987" s="191"/>
      <c r="AI987" s="191"/>
      <c r="AJ987" s="227">
        <f t="shared" si="232"/>
        <v>141539.6</v>
      </c>
    </row>
    <row r="988" spans="1:36" ht="17.25" x14ac:dyDescent="0.25">
      <c r="A988" s="208">
        <v>17</v>
      </c>
      <c r="B988" s="124" t="s">
        <v>5547</v>
      </c>
      <c r="C988" s="1524" t="s">
        <v>5039</v>
      </c>
      <c r="D988" s="1525" t="s">
        <v>4768</v>
      </c>
      <c r="E988" s="1531">
        <v>11</v>
      </c>
      <c r="F988" s="227">
        <v>2.08</v>
      </c>
      <c r="G988" s="191">
        <v>1</v>
      </c>
      <c r="H988" s="191">
        <v>137571.20000000001</v>
      </c>
      <c r="I988" s="191"/>
      <c r="J988" s="191"/>
      <c r="K988" s="227">
        <f t="shared" si="227"/>
        <v>137571.20000000001</v>
      </c>
      <c r="L988" s="227">
        <v>2.08</v>
      </c>
      <c r="M988" s="191">
        <v>1</v>
      </c>
      <c r="N988" s="191">
        <v>137571.20000000001</v>
      </c>
      <c r="O988" s="191"/>
      <c r="P988" s="191"/>
      <c r="Q988" s="227">
        <f t="shared" si="228"/>
        <v>137571.20000000001</v>
      </c>
      <c r="R988" s="227">
        <f t="shared" si="229"/>
        <v>0</v>
      </c>
      <c r="S988" s="227">
        <f t="shared" si="229"/>
        <v>0</v>
      </c>
      <c r="T988" s="227">
        <f t="shared" si="229"/>
        <v>0</v>
      </c>
      <c r="U988" s="227">
        <f t="shared" si="229"/>
        <v>0</v>
      </c>
      <c r="V988" s="227">
        <f t="shared" si="230"/>
        <v>0</v>
      </c>
      <c r="W988" s="227">
        <v>12</v>
      </c>
      <c r="X988" s="227">
        <v>2.08</v>
      </c>
      <c r="Y988" s="191">
        <v>1</v>
      </c>
      <c r="Z988" s="191">
        <v>137571.20000000001</v>
      </c>
      <c r="AA988" s="191"/>
      <c r="AB988" s="191"/>
      <c r="AC988" s="227">
        <f t="shared" si="231"/>
        <v>137571.20000000001</v>
      </c>
      <c r="AD988" s="227">
        <v>13</v>
      </c>
      <c r="AE988" s="227">
        <v>2.14</v>
      </c>
      <c r="AF988" s="191">
        <v>1</v>
      </c>
      <c r="AG988" s="191">
        <v>141539.6</v>
      </c>
      <c r="AH988" s="191"/>
      <c r="AI988" s="191"/>
      <c r="AJ988" s="227">
        <f t="shared" si="232"/>
        <v>141539.6</v>
      </c>
    </row>
    <row r="989" spans="1:36" ht="17.25" x14ac:dyDescent="0.25">
      <c r="A989" s="208">
        <v>18</v>
      </c>
      <c r="B989" s="124" t="s">
        <v>5548</v>
      </c>
      <c r="C989" s="1524" t="s">
        <v>5039</v>
      </c>
      <c r="D989" s="1525" t="s">
        <v>4768</v>
      </c>
      <c r="E989" s="1531">
        <v>1</v>
      </c>
      <c r="F989" s="227">
        <v>1.73</v>
      </c>
      <c r="G989" s="191">
        <v>1</v>
      </c>
      <c r="H989" s="191">
        <v>114422.2</v>
      </c>
      <c r="I989" s="191"/>
      <c r="J989" s="191"/>
      <c r="K989" s="227">
        <f t="shared" si="227"/>
        <v>114422.2</v>
      </c>
      <c r="L989" s="227">
        <v>1.68</v>
      </c>
      <c r="M989" s="191">
        <v>1</v>
      </c>
      <c r="N989" s="191">
        <v>111115.2</v>
      </c>
      <c r="O989" s="191"/>
      <c r="P989" s="191"/>
      <c r="Q989" s="227">
        <f t="shared" si="228"/>
        <v>111115.2</v>
      </c>
      <c r="R989" s="227">
        <f t="shared" si="229"/>
        <v>0</v>
      </c>
      <c r="S989" s="227">
        <f t="shared" si="229"/>
        <v>3307</v>
      </c>
      <c r="T989" s="227">
        <f t="shared" si="229"/>
        <v>0</v>
      </c>
      <c r="U989" s="227">
        <f t="shared" si="229"/>
        <v>0</v>
      </c>
      <c r="V989" s="227">
        <f t="shared" si="230"/>
        <v>3307</v>
      </c>
      <c r="W989" s="227">
        <v>2</v>
      </c>
      <c r="X989" s="227">
        <v>1.79</v>
      </c>
      <c r="Y989" s="191">
        <v>1</v>
      </c>
      <c r="Z989" s="191">
        <v>118390.6</v>
      </c>
      <c r="AA989" s="191"/>
      <c r="AB989" s="191"/>
      <c r="AC989" s="227">
        <f t="shared" si="231"/>
        <v>118390.6</v>
      </c>
      <c r="AD989" s="227">
        <v>3</v>
      </c>
      <c r="AE989" s="227">
        <v>1.84</v>
      </c>
      <c r="AF989" s="191">
        <v>1</v>
      </c>
      <c r="AG989" s="191">
        <v>121697.60000000001</v>
      </c>
      <c r="AH989" s="191"/>
      <c r="AI989" s="191"/>
      <c r="AJ989" s="227">
        <f t="shared" si="232"/>
        <v>121697.60000000001</v>
      </c>
    </row>
    <row r="990" spans="1:36" ht="17.25" x14ac:dyDescent="0.25">
      <c r="A990" s="208">
        <v>19</v>
      </c>
      <c r="B990" s="124" t="s">
        <v>5549</v>
      </c>
      <c r="C990" s="1524" t="s">
        <v>5039</v>
      </c>
      <c r="D990" s="1525" t="s">
        <v>4768</v>
      </c>
      <c r="E990" s="1531">
        <v>2</v>
      </c>
      <c r="F990" s="227">
        <v>1.79</v>
      </c>
      <c r="G990" s="191">
        <v>1</v>
      </c>
      <c r="H990" s="191">
        <v>118390.6</v>
      </c>
      <c r="I990" s="191"/>
      <c r="J990" s="191"/>
      <c r="K990" s="227">
        <f t="shared" si="227"/>
        <v>118390.6</v>
      </c>
      <c r="L990" s="227">
        <v>1.73</v>
      </c>
      <c r="M990" s="191">
        <v>1</v>
      </c>
      <c r="N990" s="191">
        <v>114422.2</v>
      </c>
      <c r="O990" s="191"/>
      <c r="P990" s="191"/>
      <c r="Q990" s="227">
        <f t="shared" si="228"/>
        <v>114422.2</v>
      </c>
      <c r="R990" s="227">
        <f t="shared" si="229"/>
        <v>0</v>
      </c>
      <c r="S990" s="227">
        <f t="shared" si="229"/>
        <v>3968.4000000000087</v>
      </c>
      <c r="T990" s="227">
        <f t="shared" si="229"/>
        <v>0</v>
      </c>
      <c r="U990" s="227">
        <f t="shared" si="229"/>
        <v>0</v>
      </c>
      <c r="V990" s="227">
        <f t="shared" si="230"/>
        <v>3968.4000000000087</v>
      </c>
      <c r="W990" s="227">
        <v>3</v>
      </c>
      <c r="X990" s="227">
        <v>1.84</v>
      </c>
      <c r="Y990" s="191">
        <v>1</v>
      </c>
      <c r="Z990" s="191">
        <v>121697.60000000001</v>
      </c>
      <c r="AA990" s="191"/>
      <c r="AB990" s="191"/>
      <c r="AC990" s="227">
        <f t="shared" si="231"/>
        <v>121697.60000000001</v>
      </c>
      <c r="AD990" s="227">
        <v>4</v>
      </c>
      <c r="AE990" s="227">
        <v>1.9</v>
      </c>
      <c r="AF990" s="191">
        <v>1</v>
      </c>
      <c r="AG990" s="191">
        <v>125666</v>
      </c>
      <c r="AH990" s="191"/>
      <c r="AI990" s="191"/>
      <c r="AJ990" s="227">
        <f t="shared" si="232"/>
        <v>125666</v>
      </c>
    </row>
    <row r="991" spans="1:36" ht="17.25" x14ac:dyDescent="0.25">
      <c r="A991" s="208">
        <v>20</v>
      </c>
      <c r="B991" s="124" t="s">
        <v>5550</v>
      </c>
      <c r="C991" s="1524" t="s">
        <v>5039</v>
      </c>
      <c r="D991" s="1525" t="s">
        <v>4768</v>
      </c>
      <c r="E991" s="1531">
        <v>1</v>
      </c>
      <c r="F991" s="227">
        <v>1.73</v>
      </c>
      <c r="G991" s="191">
        <v>1</v>
      </c>
      <c r="H991" s="191">
        <v>114422.2</v>
      </c>
      <c r="I991" s="191"/>
      <c r="J991" s="191"/>
      <c r="K991" s="227">
        <f t="shared" si="227"/>
        <v>114422.2</v>
      </c>
      <c r="L991" s="227">
        <v>1.68</v>
      </c>
      <c r="M991" s="191">
        <v>1</v>
      </c>
      <c r="N991" s="191">
        <v>111115.2</v>
      </c>
      <c r="O991" s="191"/>
      <c r="P991" s="191"/>
      <c r="Q991" s="227">
        <f t="shared" si="228"/>
        <v>111115.2</v>
      </c>
      <c r="R991" s="227">
        <f t="shared" si="229"/>
        <v>0</v>
      </c>
      <c r="S991" s="227">
        <f t="shared" si="229"/>
        <v>3307</v>
      </c>
      <c r="T991" s="227">
        <f t="shared" si="229"/>
        <v>0</v>
      </c>
      <c r="U991" s="227">
        <f t="shared" si="229"/>
        <v>0</v>
      </c>
      <c r="V991" s="227">
        <f t="shared" si="230"/>
        <v>3307</v>
      </c>
      <c r="W991" s="227">
        <v>2</v>
      </c>
      <c r="X991" s="227">
        <v>1.79</v>
      </c>
      <c r="Y991" s="191">
        <v>1</v>
      </c>
      <c r="Z991" s="191">
        <v>118390.6</v>
      </c>
      <c r="AA991" s="191"/>
      <c r="AB991" s="191"/>
      <c r="AC991" s="227">
        <f t="shared" si="231"/>
        <v>118390.6</v>
      </c>
      <c r="AD991" s="227">
        <v>3</v>
      </c>
      <c r="AE991" s="227">
        <v>1.84</v>
      </c>
      <c r="AF991" s="191">
        <v>1</v>
      </c>
      <c r="AG991" s="191">
        <v>121697.60000000001</v>
      </c>
      <c r="AH991" s="191"/>
      <c r="AI991" s="191"/>
      <c r="AJ991" s="227">
        <f t="shared" si="232"/>
        <v>121697.60000000001</v>
      </c>
    </row>
    <row r="992" spans="1:36" ht="17.25" x14ac:dyDescent="0.25">
      <c r="A992" s="208">
        <v>21</v>
      </c>
      <c r="B992" s="124" t="s">
        <v>5551</v>
      </c>
      <c r="C992" s="1524" t="s">
        <v>5039</v>
      </c>
      <c r="D992" s="1525" t="s">
        <v>4768</v>
      </c>
      <c r="E992" s="1531">
        <v>1</v>
      </c>
      <c r="F992" s="227">
        <v>1.73</v>
      </c>
      <c r="G992" s="191">
        <v>1</v>
      </c>
      <c r="H992" s="191">
        <v>114422.2</v>
      </c>
      <c r="I992" s="191"/>
      <c r="J992" s="191"/>
      <c r="K992" s="227">
        <f t="shared" si="227"/>
        <v>114422.2</v>
      </c>
      <c r="L992" s="227">
        <v>1.68</v>
      </c>
      <c r="M992" s="191">
        <v>1</v>
      </c>
      <c r="N992" s="191">
        <v>111115.2</v>
      </c>
      <c r="O992" s="191"/>
      <c r="P992" s="191"/>
      <c r="Q992" s="227">
        <f t="shared" si="228"/>
        <v>111115.2</v>
      </c>
      <c r="R992" s="227">
        <f t="shared" si="229"/>
        <v>0</v>
      </c>
      <c r="S992" s="227">
        <f t="shared" si="229"/>
        <v>3307</v>
      </c>
      <c r="T992" s="227">
        <f t="shared" si="229"/>
        <v>0</v>
      </c>
      <c r="U992" s="227">
        <f t="shared" si="229"/>
        <v>0</v>
      </c>
      <c r="V992" s="227">
        <f t="shared" si="230"/>
        <v>3307</v>
      </c>
      <c r="W992" s="227">
        <v>2</v>
      </c>
      <c r="X992" s="227">
        <v>1.79</v>
      </c>
      <c r="Y992" s="191">
        <v>1</v>
      </c>
      <c r="Z992" s="191">
        <v>118390.6</v>
      </c>
      <c r="AA992" s="191"/>
      <c r="AB992" s="191"/>
      <c r="AC992" s="227">
        <f t="shared" si="231"/>
        <v>118390.6</v>
      </c>
      <c r="AD992" s="227">
        <v>3</v>
      </c>
      <c r="AE992" s="227">
        <v>1.84</v>
      </c>
      <c r="AF992" s="191">
        <v>1</v>
      </c>
      <c r="AG992" s="191">
        <v>121697.60000000001</v>
      </c>
      <c r="AH992" s="191"/>
      <c r="AI992" s="191"/>
      <c r="AJ992" s="227">
        <f t="shared" si="232"/>
        <v>121697.60000000001</v>
      </c>
    </row>
    <row r="993" spans="1:36" ht="17.25" x14ac:dyDescent="0.25">
      <c r="A993" s="208">
        <v>22</v>
      </c>
      <c r="B993" s="124" t="s">
        <v>5552</v>
      </c>
      <c r="C993" s="1524" t="s">
        <v>5039</v>
      </c>
      <c r="D993" s="1525" t="s">
        <v>4768</v>
      </c>
      <c r="E993" s="1531">
        <v>1</v>
      </c>
      <c r="F993" s="227">
        <v>1.73</v>
      </c>
      <c r="G993" s="191">
        <v>1</v>
      </c>
      <c r="H993" s="191">
        <v>114422.2</v>
      </c>
      <c r="I993" s="191"/>
      <c r="J993" s="191"/>
      <c r="K993" s="227">
        <f t="shared" si="227"/>
        <v>114422.2</v>
      </c>
      <c r="L993" s="227">
        <v>1.68</v>
      </c>
      <c r="M993" s="191">
        <v>1</v>
      </c>
      <c r="N993" s="191">
        <v>111115.2</v>
      </c>
      <c r="O993" s="191"/>
      <c r="P993" s="191"/>
      <c r="Q993" s="227">
        <f t="shared" si="228"/>
        <v>111115.2</v>
      </c>
      <c r="R993" s="227">
        <f t="shared" si="229"/>
        <v>0</v>
      </c>
      <c r="S993" s="227">
        <f t="shared" si="229"/>
        <v>3307</v>
      </c>
      <c r="T993" s="227">
        <f t="shared" si="229"/>
        <v>0</v>
      </c>
      <c r="U993" s="227">
        <f t="shared" si="229"/>
        <v>0</v>
      </c>
      <c r="V993" s="227">
        <f t="shared" si="230"/>
        <v>3307</v>
      </c>
      <c r="W993" s="227">
        <v>2</v>
      </c>
      <c r="X993" s="227">
        <v>1.79</v>
      </c>
      <c r="Y993" s="191">
        <v>1</v>
      </c>
      <c r="Z993" s="191">
        <v>118390.6</v>
      </c>
      <c r="AA993" s="191"/>
      <c r="AB993" s="191"/>
      <c r="AC993" s="227">
        <f t="shared" si="231"/>
        <v>118390.6</v>
      </c>
      <c r="AD993" s="227">
        <v>3</v>
      </c>
      <c r="AE993" s="227">
        <v>1.84</v>
      </c>
      <c r="AF993" s="191">
        <v>1</v>
      </c>
      <c r="AG993" s="191">
        <v>121697.60000000001</v>
      </c>
      <c r="AH993" s="191"/>
      <c r="AI993" s="191"/>
      <c r="AJ993" s="227">
        <f t="shared" si="232"/>
        <v>121697.60000000001</v>
      </c>
    </row>
    <row r="994" spans="1:36" ht="17.25" x14ac:dyDescent="0.25">
      <c r="A994" s="208">
        <v>23</v>
      </c>
      <c r="B994" s="124" t="s">
        <v>5553</v>
      </c>
      <c r="C994" s="1524" t="s">
        <v>5039</v>
      </c>
      <c r="D994" s="1525" t="s">
        <v>4768</v>
      </c>
      <c r="E994" s="1531">
        <v>1</v>
      </c>
      <c r="F994" s="227">
        <v>1.73</v>
      </c>
      <c r="G994" s="191">
        <v>1</v>
      </c>
      <c r="H994" s="191">
        <v>114422.2</v>
      </c>
      <c r="I994" s="191"/>
      <c r="J994" s="191"/>
      <c r="K994" s="227">
        <f t="shared" si="227"/>
        <v>114422.2</v>
      </c>
      <c r="L994" s="227">
        <v>1.68</v>
      </c>
      <c r="M994" s="191">
        <v>1</v>
      </c>
      <c r="N994" s="191">
        <v>111116.87999999999</v>
      </c>
      <c r="O994" s="191"/>
      <c r="P994" s="191"/>
      <c r="Q994" s="227">
        <f t="shared" si="228"/>
        <v>111116.87999999999</v>
      </c>
      <c r="R994" s="227">
        <f t="shared" si="229"/>
        <v>0</v>
      </c>
      <c r="S994" s="227">
        <f t="shared" si="229"/>
        <v>3305.320000000007</v>
      </c>
      <c r="T994" s="227">
        <f t="shared" si="229"/>
        <v>0</v>
      </c>
      <c r="U994" s="227">
        <f t="shared" si="229"/>
        <v>0</v>
      </c>
      <c r="V994" s="227">
        <f t="shared" si="230"/>
        <v>3305.320000000007</v>
      </c>
      <c r="W994" s="227">
        <v>2</v>
      </c>
      <c r="X994" s="227">
        <v>1.79</v>
      </c>
      <c r="Y994" s="191">
        <v>1</v>
      </c>
      <c r="Z994" s="191">
        <v>118390.6</v>
      </c>
      <c r="AA994" s="191"/>
      <c r="AB994" s="191"/>
      <c r="AC994" s="227">
        <f t="shared" si="231"/>
        <v>118390.6</v>
      </c>
      <c r="AD994" s="227">
        <v>3</v>
      </c>
      <c r="AE994" s="227">
        <v>1.84</v>
      </c>
      <c r="AF994" s="191">
        <v>1</v>
      </c>
      <c r="AG994" s="191">
        <v>121697.60000000001</v>
      </c>
      <c r="AH994" s="191"/>
      <c r="AI994" s="191"/>
      <c r="AJ994" s="227">
        <f t="shared" si="232"/>
        <v>121697.60000000001</v>
      </c>
    </row>
    <row r="995" spans="1:36" ht="17.25" x14ac:dyDescent="0.25">
      <c r="A995" s="208">
        <v>24</v>
      </c>
      <c r="B995" s="124" t="s">
        <v>5554</v>
      </c>
      <c r="C995" s="1524" t="s">
        <v>5333</v>
      </c>
      <c r="D995" s="1525" t="s">
        <v>4768</v>
      </c>
      <c r="E995" s="1531">
        <v>1</v>
      </c>
      <c r="F995" s="227">
        <v>1.73</v>
      </c>
      <c r="G995" s="191">
        <v>1</v>
      </c>
      <c r="H995" s="191">
        <v>114422.2</v>
      </c>
      <c r="I995" s="191"/>
      <c r="J995" s="191"/>
      <c r="K995" s="227">
        <f t="shared" si="227"/>
        <v>114422.2</v>
      </c>
      <c r="L995" s="227">
        <v>1.68</v>
      </c>
      <c r="M995" s="191">
        <v>1</v>
      </c>
      <c r="N995" s="191">
        <v>111115.2</v>
      </c>
      <c r="O995" s="191"/>
      <c r="P995" s="191"/>
      <c r="Q995" s="227">
        <f t="shared" si="228"/>
        <v>111115.2</v>
      </c>
      <c r="R995" s="227">
        <f t="shared" si="229"/>
        <v>0</v>
      </c>
      <c r="S995" s="227">
        <f t="shared" si="229"/>
        <v>3307</v>
      </c>
      <c r="T995" s="227">
        <f t="shared" si="229"/>
        <v>0</v>
      </c>
      <c r="U995" s="227">
        <f t="shared" si="229"/>
        <v>0</v>
      </c>
      <c r="V995" s="227">
        <f t="shared" si="230"/>
        <v>3307</v>
      </c>
      <c r="W995" s="227">
        <v>2</v>
      </c>
      <c r="X995" s="227">
        <v>1.79</v>
      </c>
      <c r="Y995" s="191">
        <v>1</v>
      </c>
      <c r="Z995" s="191">
        <v>118390.6</v>
      </c>
      <c r="AA995" s="191"/>
      <c r="AB995" s="191"/>
      <c r="AC995" s="227">
        <f t="shared" si="231"/>
        <v>118390.6</v>
      </c>
      <c r="AD995" s="227">
        <v>3</v>
      </c>
      <c r="AE995" s="227">
        <v>1.84</v>
      </c>
      <c r="AF995" s="191">
        <v>1</v>
      </c>
      <c r="AG995" s="191">
        <v>121697.60000000001</v>
      </c>
      <c r="AH995" s="191"/>
      <c r="AI995" s="191"/>
      <c r="AJ995" s="227">
        <f t="shared" si="232"/>
        <v>121697.60000000001</v>
      </c>
    </row>
    <row r="996" spans="1:36" ht="17.25" x14ac:dyDescent="0.25">
      <c r="A996" s="208">
        <v>25</v>
      </c>
      <c r="B996" s="124" t="s">
        <v>5555</v>
      </c>
      <c r="C996" s="1524" t="s">
        <v>4993</v>
      </c>
      <c r="D996" s="1525" t="s">
        <v>4994</v>
      </c>
      <c r="E996" s="1531">
        <v>1</v>
      </c>
      <c r="F996" s="227">
        <v>1.49</v>
      </c>
      <c r="G996" s="191">
        <v>1</v>
      </c>
      <c r="H996" s="191">
        <v>98548.6</v>
      </c>
      <c r="I996" s="191"/>
      <c r="J996" s="191"/>
      <c r="K996" s="227">
        <f t="shared" si="227"/>
        <v>98548.6</v>
      </c>
      <c r="L996" s="227">
        <v>1.45</v>
      </c>
      <c r="M996" s="191">
        <v>1</v>
      </c>
      <c r="N996" s="191">
        <v>95903</v>
      </c>
      <c r="O996" s="191"/>
      <c r="P996" s="191"/>
      <c r="Q996" s="227">
        <f t="shared" si="228"/>
        <v>95903</v>
      </c>
      <c r="R996" s="227">
        <f t="shared" si="229"/>
        <v>0</v>
      </c>
      <c r="S996" s="227">
        <f t="shared" si="229"/>
        <v>2645.6000000000058</v>
      </c>
      <c r="T996" s="227">
        <f t="shared" si="229"/>
        <v>0</v>
      </c>
      <c r="U996" s="227">
        <f t="shared" si="229"/>
        <v>0</v>
      </c>
      <c r="V996" s="227">
        <f t="shared" si="230"/>
        <v>2645.6000000000058</v>
      </c>
      <c r="W996" s="227">
        <v>2</v>
      </c>
      <c r="X996" s="227">
        <v>1.54</v>
      </c>
      <c r="Y996" s="191">
        <v>1</v>
      </c>
      <c r="Z996" s="191">
        <v>101855.6</v>
      </c>
      <c r="AA996" s="191"/>
      <c r="AB996" s="191"/>
      <c r="AC996" s="227">
        <f t="shared" si="231"/>
        <v>101855.6</v>
      </c>
      <c r="AD996" s="227">
        <v>3</v>
      </c>
      <c r="AE996" s="227">
        <v>1.59</v>
      </c>
      <c r="AF996" s="191">
        <v>1</v>
      </c>
      <c r="AG996" s="191">
        <v>105162.6</v>
      </c>
      <c r="AH996" s="191"/>
      <c r="AI996" s="191"/>
      <c r="AJ996" s="227">
        <f t="shared" si="232"/>
        <v>105162.6</v>
      </c>
    </row>
    <row r="997" spans="1:36" ht="17.25" x14ac:dyDescent="0.25">
      <c r="A997" s="208">
        <v>26</v>
      </c>
      <c r="B997" s="124" t="s">
        <v>5556</v>
      </c>
      <c r="C997" s="1524" t="s">
        <v>4993</v>
      </c>
      <c r="D997" s="1525" t="s">
        <v>4994</v>
      </c>
      <c r="E997" s="1531">
        <v>1</v>
      </c>
      <c r="F997" s="227">
        <v>1.49</v>
      </c>
      <c r="G997" s="191">
        <v>1</v>
      </c>
      <c r="H997" s="191">
        <v>98548.6</v>
      </c>
      <c r="I997" s="191"/>
      <c r="J997" s="191"/>
      <c r="K997" s="227">
        <f t="shared" si="227"/>
        <v>98548.6</v>
      </c>
      <c r="L997" s="227">
        <v>1.45</v>
      </c>
      <c r="M997" s="191">
        <v>1</v>
      </c>
      <c r="N997" s="191">
        <v>95903</v>
      </c>
      <c r="O997" s="191"/>
      <c r="P997" s="191"/>
      <c r="Q997" s="227">
        <f t="shared" si="228"/>
        <v>95903</v>
      </c>
      <c r="R997" s="227">
        <f t="shared" si="229"/>
        <v>0</v>
      </c>
      <c r="S997" s="227">
        <f t="shared" si="229"/>
        <v>2645.6000000000058</v>
      </c>
      <c r="T997" s="227">
        <f t="shared" si="229"/>
        <v>0</v>
      </c>
      <c r="U997" s="227">
        <f t="shared" si="229"/>
        <v>0</v>
      </c>
      <c r="V997" s="227">
        <f t="shared" si="230"/>
        <v>2645.6000000000058</v>
      </c>
      <c r="W997" s="227">
        <v>2</v>
      </c>
      <c r="X997" s="227">
        <v>1.54</v>
      </c>
      <c r="Y997" s="191">
        <v>1</v>
      </c>
      <c r="Z997" s="191">
        <v>101855.6</v>
      </c>
      <c r="AA997" s="191"/>
      <c r="AB997" s="191"/>
      <c r="AC997" s="227">
        <f t="shared" si="231"/>
        <v>101855.6</v>
      </c>
      <c r="AD997" s="227">
        <v>3</v>
      </c>
      <c r="AE997" s="227">
        <v>1.59</v>
      </c>
      <c r="AF997" s="191">
        <v>1</v>
      </c>
      <c r="AG997" s="191">
        <v>105162.6</v>
      </c>
      <c r="AH997" s="191"/>
      <c r="AI997" s="191"/>
      <c r="AJ997" s="227">
        <f t="shared" si="232"/>
        <v>105162.6</v>
      </c>
    </row>
    <row r="998" spans="1:36" ht="17.25" x14ac:dyDescent="0.25">
      <c r="A998" s="208">
        <v>27</v>
      </c>
      <c r="B998" s="124" t="s">
        <v>1429</v>
      </c>
      <c r="C998" s="1524" t="s">
        <v>4993</v>
      </c>
      <c r="D998" s="1525" t="s">
        <v>4994</v>
      </c>
      <c r="E998" s="1531">
        <v>1</v>
      </c>
      <c r="F998" s="227">
        <v>1.49</v>
      </c>
      <c r="G998" s="191">
        <v>1</v>
      </c>
      <c r="H998" s="191">
        <v>98548.6</v>
      </c>
      <c r="I998" s="191"/>
      <c r="J998" s="191"/>
      <c r="K998" s="227">
        <f t="shared" si="227"/>
        <v>98548.6</v>
      </c>
      <c r="L998" s="227">
        <v>1.45</v>
      </c>
      <c r="M998" s="191">
        <v>1</v>
      </c>
      <c r="N998" s="191">
        <v>95903</v>
      </c>
      <c r="O998" s="191"/>
      <c r="P998" s="191"/>
      <c r="Q998" s="227">
        <f t="shared" si="228"/>
        <v>95903</v>
      </c>
      <c r="R998" s="227">
        <f t="shared" si="229"/>
        <v>0</v>
      </c>
      <c r="S998" s="227">
        <f t="shared" si="229"/>
        <v>2645.6000000000058</v>
      </c>
      <c r="T998" s="227">
        <f t="shared" si="229"/>
        <v>0</v>
      </c>
      <c r="U998" s="227">
        <f t="shared" si="229"/>
        <v>0</v>
      </c>
      <c r="V998" s="227">
        <f t="shared" si="230"/>
        <v>2645.6000000000058</v>
      </c>
      <c r="W998" s="227">
        <v>2</v>
      </c>
      <c r="X998" s="227">
        <v>1.54</v>
      </c>
      <c r="Y998" s="191">
        <v>1</v>
      </c>
      <c r="Z998" s="191">
        <v>101855.6</v>
      </c>
      <c r="AA998" s="191"/>
      <c r="AB998" s="191"/>
      <c r="AC998" s="227">
        <f t="shared" si="231"/>
        <v>101855.6</v>
      </c>
      <c r="AD998" s="227">
        <v>3</v>
      </c>
      <c r="AE998" s="227">
        <v>1.59</v>
      </c>
      <c r="AF998" s="191">
        <v>1</v>
      </c>
      <c r="AG998" s="191">
        <v>105162.6</v>
      </c>
      <c r="AH998" s="191"/>
      <c r="AI998" s="191"/>
      <c r="AJ998" s="227">
        <f t="shared" si="232"/>
        <v>105162.6</v>
      </c>
    </row>
    <row r="999" spans="1:36" ht="17.25" x14ac:dyDescent="0.25">
      <c r="A999" s="208"/>
      <c r="B999" s="124" t="s">
        <v>5116</v>
      </c>
      <c r="C999" s="1524"/>
      <c r="D999" s="1525"/>
      <c r="E999" s="1531"/>
      <c r="F999" s="227"/>
      <c r="G999" s="191"/>
      <c r="H999" s="191">
        <v>12000</v>
      </c>
      <c r="I999" s="191"/>
      <c r="J999" s="191"/>
      <c r="K999" s="227">
        <f t="shared" si="227"/>
        <v>12000</v>
      </c>
      <c r="L999" s="227"/>
      <c r="M999" s="191"/>
      <c r="N999" s="191">
        <v>12000</v>
      </c>
      <c r="O999" s="191"/>
      <c r="P999" s="191"/>
      <c r="Q999" s="227">
        <f t="shared" si="228"/>
        <v>12000</v>
      </c>
      <c r="R999" s="227">
        <f t="shared" si="229"/>
        <v>0</v>
      </c>
      <c r="S999" s="227">
        <f t="shared" si="229"/>
        <v>0</v>
      </c>
      <c r="T999" s="227">
        <f t="shared" si="229"/>
        <v>0</v>
      </c>
      <c r="U999" s="227">
        <f t="shared" si="229"/>
        <v>0</v>
      </c>
      <c r="V999" s="227">
        <f t="shared" si="230"/>
        <v>0</v>
      </c>
      <c r="W999" s="227"/>
      <c r="X999" s="227"/>
      <c r="Y999" s="191"/>
      <c r="Z999" s="191">
        <v>12000</v>
      </c>
      <c r="AA999" s="191"/>
      <c r="AB999" s="191"/>
      <c r="AC999" s="227">
        <f t="shared" si="231"/>
        <v>12000</v>
      </c>
      <c r="AD999" s="227"/>
      <c r="AE999" s="227"/>
      <c r="AF999" s="191"/>
      <c r="AG999" s="191">
        <v>12000</v>
      </c>
      <c r="AH999" s="191"/>
      <c r="AI999" s="191"/>
      <c r="AJ999" s="227">
        <f t="shared" si="232"/>
        <v>12000</v>
      </c>
    </row>
    <row r="1000" spans="1:36" s="230" customFormat="1" ht="27" x14ac:dyDescent="0.25">
      <c r="A1000" s="225"/>
      <c r="B1000" s="233" t="s">
        <v>240</v>
      </c>
      <c r="C1000" s="229" t="s">
        <v>1</v>
      </c>
      <c r="D1000" s="229" t="s">
        <v>1</v>
      </c>
      <c r="E1000" s="229" t="s">
        <v>1</v>
      </c>
      <c r="F1000" s="229" t="s">
        <v>1</v>
      </c>
      <c r="G1000" s="229">
        <f>SUM(G972:G999)</f>
        <v>27</v>
      </c>
      <c r="H1000" s="229">
        <f>SUM(H972:H999)</f>
        <v>4083578.4000000022</v>
      </c>
      <c r="I1000" s="229">
        <f>SUM(I972:I999)</f>
        <v>0</v>
      </c>
      <c r="J1000" s="229">
        <f>SUM(J972:J999)</f>
        <v>0</v>
      </c>
      <c r="K1000" s="229">
        <f>SUM(K972:K999)</f>
        <v>4083578.4000000022</v>
      </c>
      <c r="L1000" s="229"/>
      <c r="M1000" s="229">
        <f t="shared" ref="M1000:V1000" si="233">SUM(M972:M999)</f>
        <v>27</v>
      </c>
      <c r="N1000" s="229">
        <f t="shared" si="233"/>
        <v>3999583.9600000014</v>
      </c>
      <c r="O1000" s="229">
        <f t="shared" si="233"/>
        <v>0</v>
      </c>
      <c r="P1000" s="229">
        <f t="shared" si="233"/>
        <v>0</v>
      </c>
      <c r="Q1000" s="229">
        <f t="shared" si="233"/>
        <v>3999583.9600000014</v>
      </c>
      <c r="R1000" s="229">
        <f t="shared" si="233"/>
        <v>0</v>
      </c>
      <c r="S1000" s="229">
        <f t="shared" si="233"/>
        <v>83994.440000000017</v>
      </c>
      <c r="T1000" s="229">
        <f t="shared" si="233"/>
        <v>0</v>
      </c>
      <c r="U1000" s="229">
        <f t="shared" si="233"/>
        <v>0</v>
      </c>
      <c r="V1000" s="229">
        <f t="shared" si="233"/>
        <v>83994.440000000017</v>
      </c>
      <c r="W1000" s="229"/>
      <c r="X1000" s="229"/>
      <c r="Y1000" s="229">
        <f>SUM(Y972:Y999)</f>
        <v>27</v>
      </c>
      <c r="Z1000" s="229">
        <f>SUM(Z972:Z999)</f>
        <v>4164269.2000000016</v>
      </c>
      <c r="AA1000" s="229">
        <f>SUM(AA972:AA999)</f>
        <v>0</v>
      </c>
      <c r="AB1000" s="229">
        <f>SUM(AB972:AB999)</f>
        <v>0</v>
      </c>
      <c r="AC1000" s="229">
        <f>SUM(AC972:AC999)</f>
        <v>4164269.2000000016</v>
      </c>
      <c r="AD1000" s="229"/>
      <c r="AE1000" s="229"/>
      <c r="AF1000" s="229">
        <f>SUM(AF972:AF999)</f>
        <v>27</v>
      </c>
      <c r="AG1000" s="229">
        <f>SUM(AG972:AG999)</f>
        <v>4242314.4000000004</v>
      </c>
      <c r="AH1000" s="229">
        <f>SUM(AH972:AH999)</f>
        <v>0</v>
      </c>
      <c r="AI1000" s="229">
        <f>SUM(AI972:AI999)</f>
        <v>0</v>
      </c>
      <c r="AJ1000" s="229">
        <f>SUM(AJ972:AJ999)</f>
        <v>4242314.4000000004</v>
      </c>
    </row>
    <row r="1001" spans="1:36" x14ac:dyDescent="0.25">
      <c r="A1001" s="208"/>
      <c r="B1001" s="191" t="s">
        <v>239</v>
      </c>
      <c r="C1001" s="227"/>
      <c r="D1001" s="227"/>
      <c r="E1001" s="227"/>
      <c r="F1001" s="227"/>
      <c r="G1001" s="191"/>
      <c r="H1001" s="191"/>
      <c r="I1001" s="191"/>
      <c r="J1001" s="191"/>
      <c r="K1001" s="191"/>
      <c r="L1001" s="227"/>
      <c r="M1001" s="191"/>
      <c r="N1001" s="191"/>
      <c r="O1001" s="191"/>
      <c r="P1001" s="191"/>
      <c r="Q1001" s="191"/>
      <c r="R1001" s="191"/>
      <c r="S1001" s="191"/>
      <c r="T1001" s="191"/>
      <c r="U1001" s="106"/>
      <c r="V1001" s="106"/>
      <c r="W1001" s="227"/>
      <c r="X1001" s="227"/>
      <c r="Y1001" s="191"/>
      <c r="Z1001" s="191"/>
      <c r="AA1001" s="191"/>
      <c r="AB1001" s="191"/>
      <c r="AC1001" s="191"/>
      <c r="AD1001" s="227"/>
      <c r="AE1001" s="227"/>
      <c r="AF1001" s="191"/>
      <c r="AG1001" s="191"/>
      <c r="AH1001" s="191"/>
      <c r="AI1001" s="191"/>
      <c r="AJ1001" s="191"/>
    </row>
    <row r="1002" spans="1:36" x14ac:dyDescent="0.25">
      <c r="A1002" s="208">
        <v>1</v>
      </c>
      <c r="B1002" s="102"/>
      <c r="C1002" s="208"/>
      <c r="D1002" s="208"/>
      <c r="E1002" s="208"/>
      <c r="F1002" s="208"/>
      <c r="G1002" s="102"/>
      <c r="H1002" s="102"/>
      <c r="I1002" s="102"/>
      <c r="J1002" s="102"/>
      <c r="K1002" s="227">
        <f>H1002+I1002+J1002</f>
        <v>0</v>
      </c>
      <c r="L1002" s="208"/>
      <c r="M1002" s="102"/>
      <c r="N1002" s="208"/>
      <c r="O1002" s="208"/>
      <c r="P1002" s="208"/>
      <c r="Q1002" s="227">
        <f>N1002+O1002+P1002</f>
        <v>0</v>
      </c>
      <c r="R1002" s="227">
        <f t="shared" ref="R1002:U1004" si="234">G1002-M1002</f>
        <v>0</v>
      </c>
      <c r="S1002" s="227">
        <f t="shared" si="234"/>
        <v>0</v>
      </c>
      <c r="T1002" s="227">
        <f t="shared" si="234"/>
        <v>0</v>
      </c>
      <c r="U1002" s="227">
        <f t="shared" si="234"/>
        <v>0</v>
      </c>
      <c r="V1002" s="227">
        <f>S1002+T1002+U1002</f>
        <v>0</v>
      </c>
      <c r="W1002" s="208"/>
      <c r="X1002" s="208"/>
      <c r="Y1002" s="102"/>
      <c r="Z1002" s="102"/>
      <c r="AA1002" s="102"/>
      <c r="AB1002" s="102"/>
      <c r="AC1002" s="227">
        <f>Z1002+AA1002+AB1002</f>
        <v>0</v>
      </c>
      <c r="AD1002" s="208"/>
      <c r="AE1002" s="208"/>
      <c r="AF1002" s="102"/>
      <c r="AG1002" s="102"/>
      <c r="AH1002" s="102"/>
      <c r="AI1002" s="102"/>
      <c r="AJ1002" s="227">
        <f>AG1002+AH1002+AI1002</f>
        <v>0</v>
      </c>
    </row>
    <row r="1003" spans="1:36" x14ac:dyDescent="0.25">
      <c r="A1003" s="208">
        <v>2</v>
      </c>
      <c r="B1003" s="102"/>
      <c r="C1003" s="208"/>
      <c r="D1003" s="208"/>
      <c r="E1003" s="208"/>
      <c r="F1003" s="208"/>
      <c r="G1003" s="102"/>
      <c r="H1003" s="102"/>
      <c r="I1003" s="102"/>
      <c r="J1003" s="102"/>
      <c r="K1003" s="227">
        <f>H1003+I1003+J1003</f>
        <v>0</v>
      </c>
      <c r="L1003" s="208"/>
      <c r="M1003" s="102"/>
      <c r="N1003" s="208"/>
      <c r="O1003" s="208"/>
      <c r="P1003" s="208"/>
      <c r="Q1003" s="227">
        <f>N1003+O1003+P1003</f>
        <v>0</v>
      </c>
      <c r="R1003" s="227">
        <f t="shared" si="234"/>
        <v>0</v>
      </c>
      <c r="S1003" s="227">
        <f t="shared" si="234"/>
        <v>0</v>
      </c>
      <c r="T1003" s="227">
        <f t="shared" si="234"/>
        <v>0</v>
      </c>
      <c r="U1003" s="227">
        <f t="shared" si="234"/>
        <v>0</v>
      </c>
      <c r="V1003" s="227">
        <f>S1003+T1003+U1003</f>
        <v>0</v>
      </c>
      <c r="W1003" s="208"/>
      <c r="X1003" s="208"/>
      <c r="Y1003" s="102"/>
      <c r="Z1003" s="102"/>
      <c r="AA1003" s="102"/>
      <c r="AB1003" s="102"/>
      <c r="AC1003" s="227">
        <f>Z1003+AA1003+AB1003</f>
        <v>0</v>
      </c>
      <c r="AD1003" s="208"/>
      <c r="AE1003" s="208"/>
      <c r="AF1003" s="102"/>
      <c r="AG1003" s="102"/>
      <c r="AH1003" s="102"/>
      <c r="AI1003" s="102"/>
      <c r="AJ1003" s="227">
        <f>AG1003+AH1003+AI1003</f>
        <v>0</v>
      </c>
    </row>
    <row r="1004" spans="1:36" x14ac:dyDescent="0.25">
      <c r="A1004" s="208">
        <v>3</v>
      </c>
      <c r="B1004" s="228"/>
      <c r="C1004" s="208"/>
      <c r="D1004" s="208"/>
      <c r="E1004" s="208"/>
      <c r="F1004" s="208"/>
      <c r="G1004" s="102"/>
      <c r="H1004" s="102"/>
      <c r="I1004" s="102"/>
      <c r="J1004" s="102"/>
      <c r="K1004" s="227">
        <f>H1004+I1004+J1004</f>
        <v>0</v>
      </c>
      <c r="L1004" s="208"/>
      <c r="M1004" s="102"/>
      <c r="N1004" s="208"/>
      <c r="O1004" s="208"/>
      <c r="P1004" s="208"/>
      <c r="Q1004" s="227">
        <f>N1004+O1004+P1004</f>
        <v>0</v>
      </c>
      <c r="R1004" s="227">
        <f t="shared" si="234"/>
        <v>0</v>
      </c>
      <c r="S1004" s="227">
        <f t="shared" si="234"/>
        <v>0</v>
      </c>
      <c r="T1004" s="227">
        <f t="shared" si="234"/>
        <v>0</v>
      </c>
      <c r="U1004" s="227">
        <f t="shared" si="234"/>
        <v>0</v>
      </c>
      <c r="V1004" s="227">
        <f>S1004+T1004+U1004</f>
        <v>0</v>
      </c>
      <c r="W1004" s="208"/>
      <c r="X1004" s="208"/>
      <c r="Y1004" s="102"/>
      <c r="Z1004" s="102"/>
      <c r="AA1004" s="102"/>
      <c r="AB1004" s="102"/>
      <c r="AC1004" s="227">
        <f>Z1004+AA1004+AB1004</f>
        <v>0</v>
      </c>
      <c r="AD1004" s="208"/>
      <c r="AE1004" s="208"/>
      <c r="AF1004" s="102"/>
      <c r="AG1004" s="102"/>
      <c r="AH1004" s="102"/>
      <c r="AI1004" s="102"/>
      <c r="AJ1004" s="227">
        <f>AG1004+AH1004+AI1004</f>
        <v>0</v>
      </c>
    </row>
    <row r="1005" spans="1:36" s="230" customFormat="1" ht="27" x14ac:dyDescent="0.25">
      <c r="A1005" s="225"/>
      <c r="B1005" s="233" t="s">
        <v>240</v>
      </c>
      <c r="C1005" s="229" t="s">
        <v>1</v>
      </c>
      <c r="D1005" s="229" t="s">
        <v>1</v>
      </c>
      <c r="E1005" s="229" t="s">
        <v>1</v>
      </c>
      <c r="F1005" s="229" t="s">
        <v>1</v>
      </c>
      <c r="G1005" s="229">
        <f>SUM(G1002:G1004)</f>
        <v>0</v>
      </c>
      <c r="H1005" s="229">
        <f>SUM(H1002:H1004)</f>
        <v>0</v>
      </c>
      <c r="I1005" s="229">
        <f>SUM(I1002:I1004)</f>
        <v>0</v>
      </c>
      <c r="J1005" s="229">
        <f>SUM(J1002:J1004)</f>
        <v>0</v>
      </c>
      <c r="K1005" s="229">
        <f>SUM(K1002:K1004)</f>
        <v>0</v>
      </c>
      <c r="L1005" s="229" t="s">
        <v>1</v>
      </c>
      <c r="M1005" s="229">
        <f t="shared" ref="M1005:T1005" si="235">SUM(M1002:M1004)</f>
        <v>0</v>
      </c>
      <c r="N1005" s="229">
        <f t="shared" si="235"/>
        <v>0</v>
      </c>
      <c r="O1005" s="229">
        <f t="shared" si="235"/>
        <v>0</v>
      </c>
      <c r="P1005" s="229">
        <f t="shared" si="235"/>
        <v>0</v>
      </c>
      <c r="Q1005" s="229">
        <f t="shared" si="235"/>
        <v>0</v>
      </c>
      <c r="R1005" s="229">
        <f t="shared" si="235"/>
        <v>0</v>
      </c>
      <c r="S1005" s="229">
        <f t="shared" si="235"/>
        <v>0</v>
      </c>
      <c r="T1005" s="229">
        <f t="shared" si="235"/>
        <v>0</v>
      </c>
      <c r="U1005" s="112"/>
      <c r="V1005" s="112"/>
      <c r="W1005" s="229" t="s">
        <v>1</v>
      </c>
      <c r="X1005" s="229" t="s">
        <v>1</v>
      </c>
      <c r="Y1005" s="229">
        <f>SUM(Y1002:Y1004)</f>
        <v>0</v>
      </c>
      <c r="Z1005" s="229">
        <f>SUM(Z1002:Z1004)</f>
        <v>0</v>
      </c>
      <c r="AA1005" s="229">
        <f>SUM(AA1002:AA1004)</f>
        <v>0</v>
      </c>
      <c r="AB1005" s="229">
        <f>SUM(AB1002:AB1004)</f>
        <v>0</v>
      </c>
      <c r="AC1005" s="229">
        <f>SUM(AC1002:AC1004)</f>
        <v>0</v>
      </c>
      <c r="AD1005" s="229"/>
      <c r="AE1005" s="229"/>
      <c r="AF1005" s="229"/>
      <c r="AG1005" s="229"/>
      <c r="AH1005" s="229"/>
      <c r="AI1005" s="229"/>
      <c r="AJ1005" s="229">
        <f>SUM(AJ1002:AJ1004)</f>
        <v>0</v>
      </c>
    </row>
    <row r="1006" spans="1:36" s="230" customFormat="1" ht="27" x14ac:dyDescent="0.25">
      <c r="A1006" s="225"/>
      <c r="B1006" s="233" t="s">
        <v>245</v>
      </c>
      <c r="C1006" s="229" t="s">
        <v>1</v>
      </c>
      <c r="D1006" s="229" t="s">
        <v>1</v>
      </c>
      <c r="E1006" s="229" t="s">
        <v>1</v>
      </c>
      <c r="F1006" s="229" t="s">
        <v>1</v>
      </c>
      <c r="G1006" s="229">
        <f>G1000+G1005</f>
        <v>27</v>
      </c>
      <c r="H1006" s="229">
        <f>H1000+H1005</f>
        <v>4083578.4000000022</v>
      </c>
      <c r="I1006" s="229">
        <f>I1000+I1005</f>
        <v>0</v>
      </c>
      <c r="J1006" s="229">
        <f>J1000+J1005</f>
        <v>0</v>
      </c>
      <c r="K1006" s="229">
        <f>K1000+K1005</f>
        <v>4083578.4000000022</v>
      </c>
      <c r="L1006" s="229" t="s">
        <v>1</v>
      </c>
      <c r="M1006" s="229">
        <f t="shared" ref="M1006:V1006" si="236">M1000+M1005</f>
        <v>27</v>
      </c>
      <c r="N1006" s="229">
        <f t="shared" si="236"/>
        <v>3999583.9600000014</v>
      </c>
      <c r="O1006" s="229">
        <f t="shared" si="236"/>
        <v>0</v>
      </c>
      <c r="P1006" s="229">
        <f t="shared" si="236"/>
        <v>0</v>
      </c>
      <c r="Q1006" s="229">
        <f t="shared" si="236"/>
        <v>3999583.9600000014</v>
      </c>
      <c r="R1006" s="229">
        <f t="shared" si="236"/>
        <v>0</v>
      </c>
      <c r="S1006" s="229">
        <f t="shared" si="236"/>
        <v>83994.440000000017</v>
      </c>
      <c r="T1006" s="229">
        <f t="shared" si="236"/>
        <v>0</v>
      </c>
      <c r="U1006" s="229">
        <f t="shared" si="236"/>
        <v>0</v>
      </c>
      <c r="V1006" s="229">
        <f t="shared" si="236"/>
        <v>83994.440000000017</v>
      </c>
      <c r="W1006" s="229" t="s">
        <v>1</v>
      </c>
      <c r="X1006" s="229" t="s">
        <v>1</v>
      </c>
      <c r="Y1006" s="229">
        <f>Y1000+Y1005</f>
        <v>27</v>
      </c>
      <c r="Z1006" s="229">
        <f>Z1000+Z1005</f>
        <v>4164269.2000000016</v>
      </c>
      <c r="AA1006" s="229">
        <f>AA1000+AA1005</f>
        <v>0</v>
      </c>
      <c r="AB1006" s="229">
        <f>AB1000+AB1005</f>
        <v>0</v>
      </c>
      <c r="AC1006" s="229">
        <f>AC1000+AC1005</f>
        <v>4164269.2000000016</v>
      </c>
      <c r="AD1006" s="229"/>
      <c r="AE1006" s="229"/>
      <c r="AF1006" s="229"/>
      <c r="AG1006" s="229"/>
      <c r="AH1006" s="229"/>
      <c r="AI1006" s="229"/>
      <c r="AJ1006" s="229">
        <f>AJ1000+AJ1005</f>
        <v>4242314.4000000004</v>
      </c>
    </row>
    <row r="1007" spans="1:36" x14ac:dyDescent="0.25">
      <c r="A1007" s="208"/>
      <c r="B1007" s="102"/>
      <c r="C1007" s="227"/>
      <c r="D1007" s="227"/>
      <c r="E1007" s="227"/>
      <c r="F1007" s="227"/>
      <c r="G1007" s="102"/>
      <c r="H1007" s="227"/>
      <c r="I1007" s="227"/>
      <c r="J1007" s="227"/>
      <c r="K1007" s="227"/>
      <c r="L1007" s="227"/>
      <c r="M1007" s="102"/>
      <c r="N1007" s="227"/>
      <c r="O1007" s="227"/>
      <c r="P1007" s="227"/>
      <c r="Q1007" s="102"/>
      <c r="R1007" s="227"/>
      <c r="S1007" s="102"/>
      <c r="T1007" s="227"/>
      <c r="U1007" s="106"/>
      <c r="V1007" s="106"/>
      <c r="W1007" s="227"/>
      <c r="X1007" s="227"/>
      <c r="Y1007" s="102"/>
      <c r="Z1007" s="227"/>
      <c r="AA1007" s="227"/>
      <c r="AB1007" s="227"/>
      <c r="AC1007" s="227"/>
      <c r="AD1007" s="227"/>
      <c r="AE1007" s="227"/>
      <c r="AF1007" s="102"/>
      <c r="AG1007" s="227"/>
      <c r="AH1007" s="227"/>
      <c r="AI1007" s="227"/>
      <c r="AJ1007" s="227"/>
    </row>
    <row r="1008" spans="1:36" ht="54" x14ac:dyDescent="0.25">
      <c r="A1008" s="225" t="s">
        <v>4</v>
      </c>
      <c r="B1008" s="226" t="s">
        <v>475</v>
      </c>
      <c r="C1008" s="227"/>
      <c r="D1008" s="227"/>
      <c r="E1008" s="227"/>
      <c r="F1008" s="227"/>
      <c r="G1008" s="226"/>
      <c r="H1008" s="227"/>
      <c r="I1008" s="227"/>
      <c r="J1008" s="227"/>
      <c r="K1008" s="227"/>
      <c r="L1008" s="227"/>
      <c r="M1008" s="226"/>
      <c r="N1008" s="227"/>
      <c r="O1008" s="227"/>
      <c r="P1008" s="227"/>
      <c r="Q1008" s="226"/>
      <c r="R1008" s="227"/>
      <c r="S1008" s="226"/>
      <c r="T1008" s="227"/>
      <c r="U1008" s="106"/>
      <c r="V1008" s="106"/>
      <c r="W1008" s="227"/>
      <c r="X1008" s="227"/>
      <c r="Y1008" s="226"/>
      <c r="Z1008" s="227"/>
      <c r="AA1008" s="227"/>
      <c r="AB1008" s="227"/>
      <c r="AC1008" s="227"/>
      <c r="AD1008" s="227"/>
      <c r="AE1008" s="227"/>
      <c r="AF1008" s="226"/>
      <c r="AG1008" s="227"/>
      <c r="AH1008" s="227"/>
      <c r="AI1008" s="227"/>
      <c r="AJ1008" s="227"/>
    </row>
    <row r="1009" spans="1:36" x14ac:dyDescent="0.25">
      <c r="A1009" s="208"/>
      <c r="B1009" s="191" t="s">
        <v>126</v>
      </c>
      <c r="C1009" s="227"/>
      <c r="D1009" s="227"/>
      <c r="E1009" s="227"/>
      <c r="F1009" s="227"/>
      <c r="G1009" s="191"/>
      <c r="H1009" s="227"/>
      <c r="I1009" s="227"/>
      <c r="J1009" s="227"/>
      <c r="K1009" s="227"/>
      <c r="L1009" s="227"/>
      <c r="M1009" s="191"/>
      <c r="N1009" s="227"/>
      <c r="O1009" s="227"/>
      <c r="P1009" s="227"/>
      <c r="Q1009" s="191"/>
      <c r="R1009" s="227"/>
      <c r="S1009" s="191"/>
      <c r="T1009" s="227"/>
      <c r="U1009" s="106"/>
      <c r="V1009" s="106"/>
      <c r="W1009" s="227"/>
      <c r="X1009" s="227"/>
      <c r="Y1009" s="191"/>
      <c r="Z1009" s="227"/>
      <c r="AA1009" s="227"/>
      <c r="AB1009" s="227"/>
      <c r="AC1009" s="227"/>
      <c r="AD1009" s="227"/>
      <c r="AE1009" s="227"/>
      <c r="AF1009" s="191"/>
      <c r="AG1009" s="227"/>
      <c r="AH1009" s="227"/>
      <c r="AI1009" s="227"/>
      <c r="AJ1009" s="227"/>
    </row>
    <row r="1010" spans="1:36" x14ac:dyDescent="0.25">
      <c r="A1010" s="208">
        <v>1</v>
      </c>
      <c r="B1010" s="1532" t="s">
        <v>5557</v>
      </c>
      <c r="C1010" s="1528" t="s">
        <v>4922</v>
      </c>
      <c r="D1010" s="227" t="s">
        <v>1</v>
      </c>
      <c r="E1010" s="227" t="s">
        <v>1</v>
      </c>
      <c r="F1010" s="227">
        <v>1.5</v>
      </c>
      <c r="G1010" s="102">
        <v>1</v>
      </c>
      <c r="H1010" s="208">
        <v>99210</v>
      </c>
      <c r="I1010" s="208"/>
      <c r="J1010" s="208"/>
      <c r="K1010" s="227">
        <f>H1010+I1010+J1010</f>
        <v>99210</v>
      </c>
      <c r="L1010" s="227">
        <v>1.5</v>
      </c>
      <c r="M1010" s="102">
        <v>1</v>
      </c>
      <c r="N1010" s="208">
        <v>99210</v>
      </c>
      <c r="O1010" s="208"/>
      <c r="P1010" s="208"/>
      <c r="Q1010" s="227">
        <f>N1010+O1010+P1010</f>
        <v>99210</v>
      </c>
      <c r="R1010" s="227">
        <f t="shared" ref="R1010:U1030" si="237">G1010-M1010</f>
        <v>0</v>
      </c>
      <c r="S1010" s="227">
        <f t="shared" si="237"/>
        <v>0</v>
      </c>
      <c r="T1010" s="227">
        <f t="shared" si="237"/>
        <v>0</v>
      </c>
      <c r="U1010" s="227">
        <f t="shared" si="237"/>
        <v>0</v>
      </c>
      <c r="V1010" s="227">
        <f>S1010+T1010+U1010</f>
        <v>0</v>
      </c>
      <c r="W1010" s="227" t="s">
        <v>1</v>
      </c>
      <c r="X1010" s="227">
        <v>1.5</v>
      </c>
      <c r="Y1010" s="102">
        <v>1</v>
      </c>
      <c r="Z1010" s="208">
        <v>99210</v>
      </c>
      <c r="AA1010" s="208"/>
      <c r="AB1010" s="208"/>
      <c r="AC1010" s="227">
        <f>Z1010+AA1010+AB1010</f>
        <v>99210</v>
      </c>
      <c r="AD1010" s="227"/>
      <c r="AE1010" s="227">
        <v>1.5</v>
      </c>
      <c r="AF1010" s="102">
        <v>1</v>
      </c>
      <c r="AG1010" s="208">
        <v>99210</v>
      </c>
      <c r="AH1010" s="208"/>
      <c r="AI1010" s="208"/>
      <c r="AJ1010" s="227">
        <f>AG1010+AH1010+AI1010</f>
        <v>99210</v>
      </c>
    </row>
    <row r="1011" spans="1:36" x14ac:dyDescent="0.25">
      <c r="A1011" s="208">
        <v>2</v>
      </c>
      <c r="B1011" s="1532" t="s">
        <v>5558</v>
      </c>
      <c r="C1011" s="1534" t="s">
        <v>4926</v>
      </c>
      <c r="D1011" s="227" t="s">
        <v>1</v>
      </c>
      <c r="E1011" s="227" t="s">
        <v>1</v>
      </c>
      <c r="F1011" s="227">
        <v>1.25</v>
      </c>
      <c r="G1011" s="102">
        <v>1</v>
      </c>
      <c r="H1011" s="208">
        <v>82675</v>
      </c>
      <c r="I1011" s="208"/>
      <c r="J1011" s="208"/>
      <c r="K1011" s="227">
        <f t="shared" ref="K1011:K1017" si="238">H1011+I1011+J1011</f>
        <v>82675</v>
      </c>
      <c r="L1011" s="227">
        <v>1.25</v>
      </c>
      <c r="M1011" s="102">
        <v>1</v>
      </c>
      <c r="N1011" s="208">
        <v>82675</v>
      </c>
      <c r="O1011" s="208"/>
      <c r="P1011" s="208"/>
      <c r="Q1011" s="227">
        <f t="shared" ref="Q1011:Q1017" si="239">N1011+O1011+P1011</f>
        <v>82675</v>
      </c>
      <c r="R1011" s="227">
        <f t="shared" si="237"/>
        <v>0</v>
      </c>
      <c r="S1011" s="227">
        <f t="shared" si="237"/>
        <v>0</v>
      </c>
      <c r="T1011" s="227">
        <f t="shared" si="237"/>
        <v>0</v>
      </c>
      <c r="U1011" s="227">
        <f t="shared" si="237"/>
        <v>0</v>
      </c>
      <c r="V1011" s="227">
        <f>S1011+T1011+U1011</f>
        <v>0</v>
      </c>
      <c r="W1011" s="227" t="s">
        <v>1</v>
      </c>
      <c r="X1011" s="227">
        <v>1.25</v>
      </c>
      <c r="Y1011" s="102">
        <v>1</v>
      </c>
      <c r="Z1011" s="208">
        <v>82675</v>
      </c>
      <c r="AA1011" s="208"/>
      <c r="AB1011" s="208"/>
      <c r="AC1011" s="227">
        <f t="shared" ref="AC1011:AC1017" si="240">Z1011+AA1011+AB1011</f>
        <v>82675</v>
      </c>
      <c r="AD1011" s="227"/>
      <c r="AE1011" s="227">
        <v>1.25</v>
      </c>
      <c r="AF1011" s="102">
        <v>1</v>
      </c>
      <c r="AG1011" s="208">
        <v>82675</v>
      </c>
      <c r="AH1011" s="208"/>
      <c r="AI1011" s="208"/>
      <c r="AJ1011" s="227">
        <f t="shared" ref="AJ1011:AJ1017" si="241">AG1011+AH1011+AI1011</f>
        <v>82675</v>
      </c>
    </row>
    <row r="1012" spans="1:36" x14ac:dyDescent="0.25">
      <c r="A1012" s="208">
        <v>3</v>
      </c>
      <c r="B1012" s="1532" t="s">
        <v>1429</v>
      </c>
      <c r="C1012" s="1534" t="s">
        <v>4930</v>
      </c>
      <c r="D1012" s="227" t="s">
        <v>1</v>
      </c>
      <c r="E1012" s="227" t="s">
        <v>1</v>
      </c>
      <c r="F1012" s="227">
        <v>1.6</v>
      </c>
      <c r="G1012" s="102">
        <v>1</v>
      </c>
      <c r="H1012" s="208">
        <v>105824</v>
      </c>
      <c r="I1012" s="208"/>
      <c r="J1012" s="208"/>
      <c r="K1012" s="227">
        <f t="shared" si="238"/>
        <v>105824</v>
      </c>
      <c r="L1012" s="227">
        <v>1.6</v>
      </c>
      <c r="M1012" s="102">
        <v>1</v>
      </c>
      <c r="N1012" s="208">
        <v>105824</v>
      </c>
      <c r="O1012" s="208"/>
      <c r="P1012" s="208"/>
      <c r="Q1012" s="227">
        <f t="shared" si="239"/>
        <v>105824</v>
      </c>
      <c r="R1012" s="227">
        <f t="shared" si="237"/>
        <v>0</v>
      </c>
      <c r="S1012" s="227">
        <f t="shared" si="237"/>
        <v>0</v>
      </c>
      <c r="T1012" s="227">
        <f t="shared" si="237"/>
        <v>0</v>
      </c>
      <c r="U1012" s="227">
        <f t="shared" si="237"/>
        <v>0</v>
      </c>
      <c r="V1012" s="227">
        <f t="shared" ref="V1012:V1017" si="242">S1012+T1012+U1012</f>
        <v>0</v>
      </c>
      <c r="W1012" s="227" t="s">
        <v>1</v>
      </c>
      <c r="X1012" s="227">
        <v>1.6</v>
      </c>
      <c r="Y1012" s="102">
        <v>1</v>
      </c>
      <c r="Z1012" s="208">
        <v>105824</v>
      </c>
      <c r="AA1012" s="208"/>
      <c r="AB1012" s="208"/>
      <c r="AC1012" s="227">
        <f t="shared" si="240"/>
        <v>105824</v>
      </c>
      <c r="AD1012" s="227"/>
      <c r="AE1012" s="227">
        <v>1.6</v>
      </c>
      <c r="AF1012" s="102">
        <v>1</v>
      </c>
      <c r="AG1012" s="208">
        <v>105824</v>
      </c>
      <c r="AH1012" s="208"/>
      <c r="AI1012" s="208"/>
      <c r="AJ1012" s="227">
        <f t="shared" si="241"/>
        <v>105824</v>
      </c>
    </row>
    <row r="1013" spans="1:36" x14ac:dyDescent="0.25">
      <c r="A1013" s="208">
        <v>4</v>
      </c>
      <c r="B1013" s="1532" t="s">
        <v>5559</v>
      </c>
      <c r="C1013" s="1534" t="s">
        <v>4935</v>
      </c>
      <c r="D1013" s="227" t="s">
        <v>1</v>
      </c>
      <c r="E1013" s="227" t="s">
        <v>1</v>
      </c>
      <c r="F1013" s="227">
        <v>1.5</v>
      </c>
      <c r="G1013" s="102">
        <v>1</v>
      </c>
      <c r="H1013" s="227">
        <v>99210</v>
      </c>
      <c r="I1013" s="227"/>
      <c r="J1013" s="227"/>
      <c r="K1013" s="227">
        <f t="shared" si="238"/>
        <v>99210</v>
      </c>
      <c r="L1013" s="227">
        <v>1.5</v>
      </c>
      <c r="M1013" s="102">
        <v>1</v>
      </c>
      <c r="N1013" s="227">
        <v>99210</v>
      </c>
      <c r="O1013" s="227"/>
      <c r="P1013" s="227"/>
      <c r="Q1013" s="227">
        <f t="shared" si="239"/>
        <v>99210</v>
      </c>
      <c r="R1013" s="227">
        <f t="shared" si="237"/>
        <v>0</v>
      </c>
      <c r="S1013" s="227">
        <f t="shared" si="237"/>
        <v>0</v>
      </c>
      <c r="T1013" s="227">
        <f t="shared" si="237"/>
        <v>0</v>
      </c>
      <c r="U1013" s="227">
        <f t="shared" si="237"/>
        <v>0</v>
      </c>
      <c r="V1013" s="227">
        <f t="shared" si="242"/>
        <v>0</v>
      </c>
      <c r="W1013" s="227" t="s">
        <v>1</v>
      </c>
      <c r="X1013" s="227">
        <v>1.5</v>
      </c>
      <c r="Y1013" s="102">
        <v>1</v>
      </c>
      <c r="Z1013" s="227">
        <v>99210</v>
      </c>
      <c r="AA1013" s="227"/>
      <c r="AB1013" s="227"/>
      <c r="AC1013" s="227">
        <f t="shared" si="240"/>
        <v>99210</v>
      </c>
      <c r="AD1013" s="227"/>
      <c r="AE1013" s="227">
        <v>1.5</v>
      </c>
      <c r="AF1013" s="102">
        <v>1</v>
      </c>
      <c r="AG1013" s="227">
        <v>99210</v>
      </c>
      <c r="AH1013" s="227"/>
      <c r="AI1013" s="227"/>
      <c r="AJ1013" s="227">
        <f t="shared" si="241"/>
        <v>99210</v>
      </c>
    </row>
    <row r="1014" spans="1:36" x14ac:dyDescent="0.25">
      <c r="A1014" s="208">
        <v>5</v>
      </c>
      <c r="B1014" s="1532" t="s">
        <v>5560</v>
      </c>
      <c r="C1014" s="1534" t="s">
        <v>4935</v>
      </c>
      <c r="D1014" s="227" t="s">
        <v>1</v>
      </c>
      <c r="E1014" s="227" t="s">
        <v>1</v>
      </c>
      <c r="F1014" s="227">
        <v>1.5</v>
      </c>
      <c r="G1014" s="102">
        <v>1</v>
      </c>
      <c r="H1014" s="227">
        <v>99210</v>
      </c>
      <c r="I1014" s="227"/>
      <c r="J1014" s="227"/>
      <c r="K1014" s="227">
        <f t="shared" si="238"/>
        <v>99210</v>
      </c>
      <c r="L1014" s="227">
        <v>1.5</v>
      </c>
      <c r="M1014" s="102">
        <v>1</v>
      </c>
      <c r="N1014" s="227">
        <v>99210</v>
      </c>
      <c r="O1014" s="227"/>
      <c r="P1014" s="227"/>
      <c r="Q1014" s="227">
        <f t="shared" si="239"/>
        <v>99210</v>
      </c>
      <c r="R1014" s="227">
        <f t="shared" si="237"/>
        <v>0</v>
      </c>
      <c r="S1014" s="227">
        <f t="shared" si="237"/>
        <v>0</v>
      </c>
      <c r="T1014" s="227">
        <f t="shared" si="237"/>
        <v>0</v>
      </c>
      <c r="U1014" s="227">
        <f t="shared" si="237"/>
        <v>0</v>
      </c>
      <c r="V1014" s="227">
        <f t="shared" si="242"/>
        <v>0</v>
      </c>
      <c r="W1014" s="227" t="s">
        <v>1</v>
      </c>
      <c r="X1014" s="227">
        <v>1.5</v>
      </c>
      <c r="Y1014" s="102">
        <v>1</v>
      </c>
      <c r="Z1014" s="227">
        <v>99210</v>
      </c>
      <c r="AA1014" s="227"/>
      <c r="AB1014" s="227"/>
      <c r="AC1014" s="227">
        <f t="shared" si="240"/>
        <v>99210</v>
      </c>
      <c r="AD1014" s="227"/>
      <c r="AE1014" s="227">
        <v>1.5</v>
      </c>
      <c r="AF1014" s="102">
        <v>1</v>
      </c>
      <c r="AG1014" s="227">
        <v>99210</v>
      </c>
      <c r="AH1014" s="227"/>
      <c r="AI1014" s="227"/>
      <c r="AJ1014" s="227">
        <f t="shared" si="241"/>
        <v>99210</v>
      </c>
    </row>
    <row r="1015" spans="1:36" x14ac:dyDescent="0.25">
      <c r="A1015" s="208">
        <v>6</v>
      </c>
      <c r="B1015" s="1532" t="s">
        <v>5561</v>
      </c>
      <c r="C1015" s="1534" t="s">
        <v>5012</v>
      </c>
      <c r="D1015" s="227" t="s">
        <v>1</v>
      </c>
      <c r="E1015" s="227" t="s">
        <v>1</v>
      </c>
      <c r="F1015" s="227">
        <v>1</v>
      </c>
      <c r="G1015" s="102">
        <v>1</v>
      </c>
      <c r="H1015" s="227">
        <v>88312</v>
      </c>
      <c r="I1015" s="227"/>
      <c r="J1015" s="227"/>
      <c r="K1015" s="227">
        <f t="shared" si="238"/>
        <v>88312</v>
      </c>
      <c r="L1015" s="227">
        <v>1</v>
      </c>
      <c r="M1015" s="102">
        <v>1</v>
      </c>
      <c r="N1015" s="227">
        <v>88312</v>
      </c>
      <c r="O1015" s="227"/>
      <c r="P1015" s="227"/>
      <c r="Q1015" s="227">
        <f t="shared" si="239"/>
        <v>88312</v>
      </c>
      <c r="R1015" s="227">
        <f t="shared" si="237"/>
        <v>0</v>
      </c>
      <c r="S1015" s="227">
        <f t="shared" si="237"/>
        <v>0</v>
      </c>
      <c r="T1015" s="227">
        <f t="shared" si="237"/>
        <v>0</v>
      </c>
      <c r="U1015" s="227">
        <f t="shared" si="237"/>
        <v>0</v>
      </c>
      <c r="V1015" s="227">
        <f t="shared" si="242"/>
        <v>0</v>
      </c>
      <c r="W1015" s="227" t="s">
        <v>1</v>
      </c>
      <c r="X1015" s="227">
        <v>1</v>
      </c>
      <c r="Y1015" s="102">
        <v>1</v>
      </c>
      <c r="Z1015" s="227">
        <v>88312</v>
      </c>
      <c r="AA1015" s="227"/>
      <c r="AB1015" s="227"/>
      <c r="AC1015" s="227">
        <f t="shared" si="240"/>
        <v>88312</v>
      </c>
      <c r="AD1015" s="227"/>
      <c r="AE1015" s="227">
        <v>1</v>
      </c>
      <c r="AF1015" s="102">
        <v>1</v>
      </c>
      <c r="AG1015" s="227">
        <v>88312</v>
      </c>
      <c r="AH1015" s="227"/>
      <c r="AI1015" s="227"/>
      <c r="AJ1015" s="227">
        <f t="shared" si="241"/>
        <v>88312</v>
      </c>
    </row>
    <row r="1016" spans="1:36" x14ac:dyDescent="0.25">
      <c r="A1016" s="208">
        <v>7</v>
      </c>
      <c r="B1016" s="1532" t="s">
        <v>5562</v>
      </c>
      <c r="C1016" s="1534" t="s">
        <v>5012</v>
      </c>
      <c r="D1016" s="227" t="s">
        <v>1</v>
      </c>
      <c r="E1016" s="227" t="s">
        <v>1</v>
      </c>
      <c r="F1016" s="227">
        <v>1</v>
      </c>
      <c r="G1016" s="102">
        <v>1</v>
      </c>
      <c r="H1016" s="227">
        <v>91275</v>
      </c>
      <c r="I1016" s="227"/>
      <c r="J1016" s="227"/>
      <c r="K1016" s="227">
        <f t="shared" si="238"/>
        <v>91275</v>
      </c>
      <c r="L1016" s="227">
        <v>1</v>
      </c>
      <c r="M1016" s="102">
        <v>1</v>
      </c>
      <c r="N1016" s="227">
        <v>91275</v>
      </c>
      <c r="O1016" s="227"/>
      <c r="P1016" s="227"/>
      <c r="Q1016" s="227">
        <f t="shared" si="239"/>
        <v>91275</v>
      </c>
      <c r="R1016" s="227">
        <f t="shared" si="237"/>
        <v>0</v>
      </c>
      <c r="S1016" s="227">
        <f t="shared" si="237"/>
        <v>0</v>
      </c>
      <c r="T1016" s="227">
        <f t="shared" si="237"/>
        <v>0</v>
      </c>
      <c r="U1016" s="227">
        <f t="shared" si="237"/>
        <v>0</v>
      </c>
      <c r="V1016" s="227">
        <f t="shared" si="242"/>
        <v>0</v>
      </c>
      <c r="W1016" s="227" t="s">
        <v>1</v>
      </c>
      <c r="X1016" s="227">
        <v>1</v>
      </c>
      <c r="Y1016" s="102">
        <v>1</v>
      </c>
      <c r="Z1016" s="227">
        <v>91275</v>
      </c>
      <c r="AA1016" s="227"/>
      <c r="AB1016" s="227"/>
      <c r="AC1016" s="227">
        <f t="shared" si="240"/>
        <v>91275</v>
      </c>
      <c r="AD1016" s="227"/>
      <c r="AE1016" s="227">
        <v>1</v>
      </c>
      <c r="AF1016" s="102">
        <v>1</v>
      </c>
      <c r="AG1016" s="227">
        <v>91275</v>
      </c>
      <c r="AH1016" s="227"/>
      <c r="AI1016" s="227"/>
      <c r="AJ1016" s="227">
        <f t="shared" si="241"/>
        <v>91275</v>
      </c>
    </row>
    <row r="1017" spans="1:36" x14ac:dyDescent="0.25">
      <c r="A1017" s="208">
        <v>8</v>
      </c>
      <c r="B1017" s="1532" t="s">
        <v>5563</v>
      </c>
      <c r="C1017" s="1534" t="s">
        <v>5012</v>
      </c>
      <c r="D1017" s="227" t="s">
        <v>1</v>
      </c>
      <c r="E1017" s="227" t="s">
        <v>1</v>
      </c>
      <c r="F1017" s="227">
        <v>1</v>
      </c>
      <c r="G1017" s="102">
        <v>1</v>
      </c>
      <c r="H1017" s="227">
        <v>91275</v>
      </c>
      <c r="I1017" s="227"/>
      <c r="J1017" s="227"/>
      <c r="K1017" s="227">
        <f t="shared" si="238"/>
        <v>91275</v>
      </c>
      <c r="L1017" s="227">
        <v>1</v>
      </c>
      <c r="M1017" s="102">
        <v>1</v>
      </c>
      <c r="N1017" s="227">
        <v>91275</v>
      </c>
      <c r="O1017" s="227"/>
      <c r="P1017" s="227"/>
      <c r="Q1017" s="227">
        <f t="shared" si="239"/>
        <v>91275</v>
      </c>
      <c r="R1017" s="227">
        <f t="shared" si="237"/>
        <v>0</v>
      </c>
      <c r="S1017" s="227">
        <f t="shared" si="237"/>
        <v>0</v>
      </c>
      <c r="T1017" s="227">
        <f t="shared" si="237"/>
        <v>0</v>
      </c>
      <c r="U1017" s="227">
        <f t="shared" si="237"/>
        <v>0</v>
      </c>
      <c r="V1017" s="227">
        <f t="shared" si="242"/>
        <v>0</v>
      </c>
      <c r="W1017" s="227" t="s">
        <v>1</v>
      </c>
      <c r="X1017" s="227">
        <v>1</v>
      </c>
      <c r="Y1017" s="102">
        <v>1</v>
      </c>
      <c r="Z1017" s="227">
        <v>91275</v>
      </c>
      <c r="AA1017" s="227"/>
      <c r="AB1017" s="227"/>
      <c r="AC1017" s="227">
        <f t="shared" si="240"/>
        <v>91275</v>
      </c>
      <c r="AD1017" s="227"/>
      <c r="AE1017" s="227">
        <v>1</v>
      </c>
      <c r="AF1017" s="102">
        <v>1</v>
      </c>
      <c r="AG1017" s="227">
        <v>91275</v>
      </c>
      <c r="AH1017" s="227"/>
      <c r="AI1017" s="227"/>
      <c r="AJ1017" s="227">
        <f t="shared" si="241"/>
        <v>91275</v>
      </c>
    </row>
    <row r="1018" spans="1:36" x14ac:dyDescent="0.25">
      <c r="A1018" s="208">
        <v>9</v>
      </c>
      <c r="B1018" s="1532" t="s">
        <v>5564</v>
      </c>
      <c r="C1018" s="1534" t="s">
        <v>4945</v>
      </c>
      <c r="D1018" s="227" t="s">
        <v>1</v>
      </c>
      <c r="E1018" s="227" t="s">
        <v>1</v>
      </c>
      <c r="F1018" s="227">
        <v>1.2</v>
      </c>
      <c r="G1018" s="102">
        <v>1</v>
      </c>
      <c r="H1018" s="208">
        <v>88312</v>
      </c>
      <c r="I1018" s="208"/>
      <c r="J1018" s="208"/>
      <c r="K1018" s="227">
        <f>H1018+I1018+J1018</f>
        <v>88312</v>
      </c>
      <c r="L1018" s="227">
        <v>1.2</v>
      </c>
      <c r="M1018" s="102">
        <v>1</v>
      </c>
      <c r="N1018" s="208">
        <v>88312</v>
      </c>
      <c r="O1018" s="208"/>
      <c r="P1018" s="208"/>
      <c r="Q1018" s="227">
        <f>N1018+O1018+P1018</f>
        <v>88312</v>
      </c>
      <c r="R1018" s="227">
        <f t="shared" si="237"/>
        <v>0</v>
      </c>
      <c r="S1018" s="227">
        <f t="shared" si="237"/>
        <v>0</v>
      </c>
      <c r="T1018" s="227">
        <f t="shared" si="237"/>
        <v>0</v>
      </c>
      <c r="U1018" s="227">
        <f t="shared" si="237"/>
        <v>0</v>
      </c>
      <c r="V1018" s="227">
        <f>S1018+T1018+U1018</f>
        <v>0</v>
      </c>
      <c r="W1018" s="227" t="s">
        <v>1</v>
      </c>
      <c r="X1018" s="227">
        <v>1.2</v>
      </c>
      <c r="Y1018" s="102">
        <v>1</v>
      </c>
      <c r="Z1018" s="208">
        <v>88312</v>
      </c>
      <c r="AA1018" s="208"/>
      <c r="AB1018" s="208"/>
      <c r="AC1018" s="227">
        <f>Z1018+AA1018+AB1018</f>
        <v>88312</v>
      </c>
      <c r="AD1018" s="227"/>
      <c r="AE1018" s="227">
        <v>1.2</v>
      </c>
      <c r="AF1018" s="102">
        <v>1</v>
      </c>
      <c r="AG1018" s="208">
        <v>88312</v>
      </c>
      <c r="AH1018" s="208"/>
      <c r="AI1018" s="208"/>
      <c r="AJ1018" s="227">
        <f>AG1018+AH1018+AI1018</f>
        <v>88312</v>
      </c>
    </row>
    <row r="1019" spans="1:36" x14ac:dyDescent="0.25">
      <c r="A1019" s="208">
        <v>10</v>
      </c>
      <c r="B1019" s="1532" t="s">
        <v>5565</v>
      </c>
      <c r="C1019" s="1534" t="s">
        <v>4945</v>
      </c>
      <c r="D1019" s="227" t="s">
        <v>1</v>
      </c>
      <c r="E1019" s="227" t="s">
        <v>1</v>
      </c>
      <c r="F1019" s="227">
        <v>1.2</v>
      </c>
      <c r="G1019" s="102">
        <v>1</v>
      </c>
      <c r="H1019" s="208">
        <v>88312</v>
      </c>
      <c r="I1019" s="208"/>
      <c r="J1019" s="208"/>
      <c r="K1019" s="227">
        <f t="shared" ref="K1019:K1025" si="243">H1019+I1019+J1019</f>
        <v>88312</v>
      </c>
      <c r="L1019" s="227">
        <v>1.2</v>
      </c>
      <c r="M1019" s="102">
        <v>1</v>
      </c>
      <c r="N1019" s="208">
        <v>88312</v>
      </c>
      <c r="O1019" s="208"/>
      <c r="P1019" s="208"/>
      <c r="Q1019" s="227">
        <f t="shared" ref="Q1019:Q1025" si="244">N1019+O1019+P1019</f>
        <v>88312</v>
      </c>
      <c r="R1019" s="227">
        <f t="shared" si="237"/>
        <v>0</v>
      </c>
      <c r="S1019" s="227">
        <f t="shared" si="237"/>
        <v>0</v>
      </c>
      <c r="T1019" s="227">
        <f t="shared" si="237"/>
        <v>0</v>
      </c>
      <c r="U1019" s="227">
        <f t="shared" si="237"/>
        <v>0</v>
      </c>
      <c r="V1019" s="227">
        <f>S1019+T1019+U1019</f>
        <v>0</v>
      </c>
      <c r="W1019" s="227" t="s">
        <v>1</v>
      </c>
      <c r="X1019" s="227">
        <v>1.2</v>
      </c>
      <c r="Y1019" s="102">
        <v>1</v>
      </c>
      <c r="Z1019" s="208">
        <v>88312</v>
      </c>
      <c r="AA1019" s="208"/>
      <c r="AB1019" s="208"/>
      <c r="AC1019" s="227">
        <f t="shared" ref="AC1019:AC1025" si="245">Z1019+AA1019+AB1019</f>
        <v>88312</v>
      </c>
      <c r="AD1019" s="227"/>
      <c r="AE1019" s="227">
        <v>1.2</v>
      </c>
      <c r="AF1019" s="102">
        <v>1</v>
      </c>
      <c r="AG1019" s="208">
        <v>88312</v>
      </c>
      <c r="AH1019" s="208"/>
      <c r="AI1019" s="208"/>
      <c r="AJ1019" s="227">
        <f t="shared" ref="AJ1019:AJ1025" si="246">AG1019+AH1019+AI1019</f>
        <v>88312</v>
      </c>
    </row>
    <row r="1020" spans="1:36" x14ac:dyDescent="0.25">
      <c r="A1020" s="208">
        <v>11</v>
      </c>
      <c r="B1020" s="1532" t="s">
        <v>5566</v>
      </c>
      <c r="C1020" s="1534" t="s">
        <v>4943</v>
      </c>
      <c r="D1020" s="227" t="s">
        <v>1</v>
      </c>
      <c r="E1020" s="227" t="s">
        <v>1</v>
      </c>
      <c r="F1020" s="227">
        <v>1.4</v>
      </c>
      <c r="G1020" s="102">
        <v>1</v>
      </c>
      <c r="H1020" s="208">
        <v>92596</v>
      </c>
      <c r="I1020" s="208"/>
      <c r="J1020" s="208"/>
      <c r="K1020" s="227">
        <f t="shared" si="243"/>
        <v>92596</v>
      </c>
      <c r="L1020" s="227">
        <v>1.4</v>
      </c>
      <c r="M1020" s="102">
        <v>1</v>
      </c>
      <c r="N1020" s="208">
        <v>92596</v>
      </c>
      <c r="O1020" s="208"/>
      <c r="P1020" s="208"/>
      <c r="Q1020" s="227">
        <f t="shared" si="244"/>
        <v>92596</v>
      </c>
      <c r="R1020" s="227">
        <f t="shared" si="237"/>
        <v>0</v>
      </c>
      <c r="S1020" s="227">
        <f t="shared" si="237"/>
        <v>0</v>
      </c>
      <c r="T1020" s="227">
        <f t="shared" si="237"/>
        <v>0</v>
      </c>
      <c r="U1020" s="227">
        <f t="shared" si="237"/>
        <v>0</v>
      </c>
      <c r="V1020" s="227">
        <f t="shared" ref="V1020:V1025" si="247">S1020+T1020+U1020</f>
        <v>0</v>
      </c>
      <c r="W1020" s="227" t="s">
        <v>1</v>
      </c>
      <c r="X1020" s="227">
        <v>1.4</v>
      </c>
      <c r="Y1020" s="102">
        <v>1</v>
      </c>
      <c r="Z1020" s="208">
        <v>92596</v>
      </c>
      <c r="AA1020" s="208"/>
      <c r="AB1020" s="208"/>
      <c r="AC1020" s="227">
        <f t="shared" si="245"/>
        <v>92596</v>
      </c>
      <c r="AD1020" s="227"/>
      <c r="AE1020" s="227">
        <v>1.4</v>
      </c>
      <c r="AF1020" s="102">
        <v>1</v>
      </c>
      <c r="AG1020" s="208">
        <v>92596</v>
      </c>
      <c r="AH1020" s="208"/>
      <c r="AI1020" s="208"/>
      <c r="AJ1020" s="227">
        <f t="shared" si="246"/>
        <v>92596</v>
      </c>
    </row>
    <row r="1021" spans="1:36" x14ac:dyDescent="0.25">
      <c r="A1021" s="208">
        <v>12</v>
      </c>
      <c r="B1021" s="1532" t="s">
        <v>5567</v>
      </c>
      <c r="C1021" s="1534" t="s">
        <v>4947</v>
      </c>
      <c r="D1021" s="227" t="s">
        <v>1</v>
      </c>
      <c r="E1021" s="227" t="s">
        <v>1</v>
      </c>
      <c r="F1021" s="227">
        <v>1</v>
      </c>
      <c r="G1021" s="102">
        <v>1</v>
      </c>
      <c r="H1021" s="227">
        <v>88312</v>
      </c>
      <c r="I1021" s="227"/>
      <c r="J1021" s="227"/>
      <c r="K1021" s="227">
        <f t="shared" si="243"/>
        <v>88312</v>
      </c>
      <c r="L1021" s="227">
        <v>1</v>
      </c>
      <c r="M1021" s="102">
        <v>1</v>
      </c>
      <c r="N1021" s="227">
        <v>88312</v>
      </c>
      <c r="O1021" s="227"/>
      <c r="P1021" s="227"/>
      <c r="Q1021" s="227">
        <f t="shared" si="244"/>
        <v>88312</v>
      </c>
      <c r="R1021" s="227">
        <f t="shared" si="237"/>
        <v>0</v>
      </c>
      <c r="S1021" s="227">
        <f t="shared" si="237"/>
        <v>0</v>
      </c>
      <c r="T1021" s="227">
        <f t="shared" si="237"/>
        <v>0</v>
      </c>
      <c r="U1021" s="227">
        <f t="shared" si="237"/>
        <v>0</v>
      </c>
      <c r="V1021" s="227">
        <f t="shared" si="247"/>
        <v>0</v>
      </c>
      <c r="W1021" s="227" t="s">
        <v>1</v>
      </c>
      <c r="X1021" s="227">
        <v>1</v>
      </c>
      <c r="Y1021" s="102">
        <v>1</v>
      </c>
      <c r="Z1021" s="227">
        <v>88312</v>
      </c>
      <c r="AA1021" s="227"/>
      <c r="AB1021" s="227"/>
      <c r="AC1021" s="227">
        <f t="shared" si="245"/>
        <v>88312</v>
      </c>
      <c r="AD1021" s="227"/>
      <c r="AE1021" s="227">
        <v>1</v>
      </c>
      <c r="AF1021" s="102">
        <v>1</v>
      </c>
      <c r="AG1021" s="227">
        <v>88312</v>
      </c>
      <c r="AH1021" s="227"/>
      <c r="AI1021" s="227"/>
      <c r="AJ1021" s="227">
        <f t="shared" si="246"/>
        <v>88312</v>
      </c>
    </row>
    <row r="1022" spans="1:36" x14ac:dyDescent="0.25">
      <c r="A1022" s="208">
        <v>13</v>
      </c>
      <c r="B1022" s="1532" t="s">
        <v>5568</v>
      </c>
      <c r="C1022" s="1534" t="s">
        <v>4947</v>
      </c>
      <c r="D1022" s="227" t="s">
        <v>1</v>
      </c>
      <c r="E1022" s="227" t="s">
        <v>1</v>
      </c>
      <c r="F1022" s="227">
        <v>1</v>
      </c>
      <c r="G1022" s="102">
        <v>1</v>
      </c>
      <c r="H1022" s="227">
        <v>88312</v>
      </c>
      <c r="I1022" s="227"/>
      <c r="J1022" s="227"/>
      <c r="K1022" s="227">
        <f t="shared" si="243"/>
        <v>88312</v>
      </c>
      <c r="L1022" s="227">
        <v>1</v>
      </c>
      <c r="M1022" s="102">
        <v>1</v>
      </c>
      <c r="N1022" s="227">
        <v>88312</v>
      </c>
      <c r="O1022" s="227"/>
      <c r="P1022" s="227"/>
      <c r="Q1022" s="227">
        <f t="shared" si="244"/>
        <v>88312</v>
      </c>
      <c r="R1022" s="227">
        <f t="shared" si="237"/>
        <v>0</v>
      </c>
      <c r="S1022" s="227">
        <f t="shared" si="237"/>
        <v>0</v>
      </c>
      <c r="T1022" s="227">
        <f t="shared" si="237"/>
        <v>0</v>
      </c>
      <c r="U1022" s="227">
        <f t="shared" si="237"/>
        <v>0</v>
      </c>
      <c r="V1022" s="227">
        <f t="shared" si="247"/>
        <v>0</v>
      </c>
      <c r="W1022" s="227" t="s">
        <v>1</v>
      </c>
      <c r="X1022" s="227">
        <v>1</v>
      </c>
      <c r="Y1022" s="102">
        <v>1</v>
      </c>
      <c r="Z1022" s="227">
        <v>88312</v>
      </c>
      <c r="AA1022" s="227"/>
      <c r="AB1022" s="227"/>
      <c r="AC1022" s="227">
        <f t="shared" si="245"/>
        <v>88312</v>
      </c>
      <c r="AD1022" s="227"/>
      <c r="AE1022" s="227">
        <v>1</v>
      </c>
      <c r="AF1022" s="102">
        <v>1</v>
      </c>
      <c r="AG1022" s="227">
        <v>88312</v>
      </c>
      <c r="AH1022" s="227"/>
      <c r="AI1022" s="227"/>
      <c r="AJ1022" s="227">
        <f t="shared" si="246"/>
        <v>88312</v>
      </c>
    </row>
    <row r="1023" spans="1:36" x14ac:dyDescent="0.25">
      <c r="A1023" s="208">
        <v>14</v>
      </c>
      <c r="B1023" s="1532" t="s">
        <v>5569</v>
      </c>
      <c r="C1023" s="1534" t="s">
        <v>4947</v>
      </c>
      <c r="D1023" s="227" t="s">
        <v>1</v>
      </c>
      <c r="E1023" s="227" t="s">
        <v>1</v>
      </c>
      <c r="F1023" s="227">
        <v>1</v>
      </c>
      <c r="G1023" s="102">
        <v>1</v>
      </c>
      <c r="H1023" s="227">
        <v>88312</v>
      </c>
      <c r="I1023" s="227"/>
      <c r="J1023" s="227"/>
      <c r="K1023" s="227">
        <f t="shared" si="243"/>
        <v>88312</v>
      </c>
      <c r="L1023" s="227">
        <v>1</v>
      </c>
      <c r="M1023" s="102">
        <v>1</v>
      </c>
      <c r="N1023" s="227">
        <v>88312</v>
      </c>
      <c r="O1023" s="227"/>
      <c r="P1023" s="227"/>
      <c r="Q1023" s="227">
        <f t="shared" si="244"/>
        <v>88312</v>
      </c>
      <c r="R1023" s="227">
        <f t="shared" si="237"/>
        <v>0</v>
      </c>
      <c r="S1023" s="227">
        <f t="shared" si="237"/>
        <v>0</v>
      </c>
      <c r="T1023" s="227">
        <f t="shared" si="237"/>
        <v>0</v>
      </c>
      <c r="U1023" s="227">
        <f t="shared" si="237"/>
        <v>0</v>
      </c>
      <c r="V1023" s="227">
        <f t="shared" si="247"/>
        <v>0</v>
      </c>
      <c r="W1023" s="227" t="s">
        <v>1</v>
      </c>
      <c r="X1023" s="227">
        <v>1</v>
      </c>
      <c r="Y1023" s="102">
        <v>1</v>
      </c>
      <c r="Z1023" s="227">
        <v>88312</v>
      </c>
      <c r="AA1023" s="227"/>
      <c r="AB1023" s="227"/>
      <c r="AC1023" s="227">
        <f t="shared" si="245"/>
        <v>88312</v>
      </c>
      <c r="AD1023" s="227"/>
      <c r="AE1023" s="227">
        <v>1</v>
      </c>
      <c r="AF1023" s="102">
        <v>1</v>
      </c>
      <c r="AG1023" s="227">
        <v>88312</v>
      </c>
      <c r="AH1023" s="227"/>
      <c r="AI1023" s="227"/>
      <c r="AJ1023" s="227">
        <f t="shared" si="246"/>
        <v>88312</v>
      </c>
    </row>
    <row r="1024" spans="1:36" x14ac:dyDescent="0.25">
      <c r="A1024" s="208">
        <v>15</v>
      </c>
      <c r="B1024" s="1532" t="s">
        <v>5570</v>
      </c>
      <c r="C1024" s="1534" t="s">
        <v>4947</v>
      </c>
      <c r="D1024" s="227" t="s">
        <v>1</v>
      </c>
      <c r="E1024" s="227" t="s">
        <v>1</v>
      </c>
      <c r="F1024" s="227">
        <v>1</v>
      </c>
      <c r="G1024" s="102">
        <v>1</v>
      </c>
      <c r="H1024" s="227">
        <v>88312</v>
      </c>
      <c r="I1024" s="227"/>
      <c r="J1024" s="227"/>
      <c r="K1024" s="227">
        <f t="shared" si="243"/>
        <v>88312</v>
      </c>
      <c r="L1024" s="227">
        <v>1</v>
      </c>
      <c r="M1024" s="102">
        <v>1</v>
      </c>
      <c r="N1024" s="227">
        <v>88312</v>
      </c>
      <c r="O1024" s="227"/>
      <c r="P1024" s="227"/>
      <c r="Q1024" s="227">
        <f t="shared" si="244"/>
        <v>88312</v>
      </c>
      <c r="R1024" s="227">
        <f t="shared" si="237"/>
        <v>0</v>
      </c>
      <c r="S1024" s="227">
        <f t="shared" si="237"/>
        <v>0</v>
      </c>
      <c r="T1024" s="227">
        <f t="shared" si="237"/>
        <v>0</v>
      </c>
      <c r="U1024" s="227">
        <f t="shared" si="237"/>
        <v>0</v>
      </c>
      <c r="V1024" s="227">
        <f t="shared" si="247"/>
        <v>0</v>
      </c>
      <c r="W1024" s="227" t="s">
        <v>1</v>
      </c>
      <c r="X1024" s="227">
        <v>1</v>
      </c>
      <c r="Y1024" s="102">
        <v>1</v>
      </c>
      <c r="Z1024" s="227">
        <v>88312</v>
      </c>
      <c r="AA1024" s="227"/>
      <c r="AB1024" s="227"/>
      <c r="AC1024" s="227">
        <f t="shared" si="245"/>
        <v>88312</v>
      </c>
      <c r="AD1024" s="227"/>
      <c r="AE1024" s="227">
        <v>1</v>
      </c>
      <c r="AF1024" s="102">
        <v>1</v>
      </c>
      <c r="AG1024" s="227">
        <v>88312</v>
      </c>
      <c r="AH1024" s="227"/>
      <c r="AI1024" s="227"/>
      <c r="AJ1024" s="227">
        <f t="shared" si="246"/>
        <v>88312</v>
      </c>
    </row>
    <row r="1025" spans="1:36" x14ac:dyDescent="0.25">
      <c r="A1025" s="208">
        <v>16</v>
      </c>
      <c r="B1025" s="1532" t="s">
        <v>5571</v>
      </c>
      <c r="C1025" s="1534" t="s">
        <v>4947</v>
      </c>
      <c r="D1025" s="227" t="s">
        <v>1</v>
      </c>
      <c r="E1025" s="227" t="s">
        <v>1</v>
      </c>
      <c r="F1025" s="227">
        <v>1</v>
      </c>
      <c r="G1025" s="102">
        <v>1</v>
      </c>
      <c r="H1025" s="227">
        <v>91275</v>
      </c>
      <c r="I1025" s="227"/>
      <c r="J1025" s="227"/>
      <c r="K1025" s="227">
        <f t="shared" si="243"/>
        <v>91275</v>
      </c>
      <c r="L1025" s="227">
        <v>1</v>
      </c>
      <c r="M1025" s="102">
        <v>1</v>
      </c>
      <c r="N1025" s="227">
        <v>91275</v>
      </c>
      <c r="O1025" s="227"/>
      <c r="P1025" s="227"/>
      <c r="Q1025" s="227">
        <f t="shared" si="244"/>
        <v>91275</v>
      </c>
      <c r="R1025" s="227">
        <f t="shared" si="237"/>
        <v>0</v>
      </c>
      <c r="S1025" s="227">
        <f t="shared" si="237"/>
        <v>0</v>
      </c>
      <c r="T1025" s="227">
        <f t="shared" si="237"/>
        <v>0</v>
      </c>
      <c r="U1025" s="227">
        <f t="shared" si="237"/>
        <v>0</v>
      </c>
      <c r="V1025" s="227">
        <f t="shared" si="247"/>
        <v>0</v>
      </c>
      <c r="W1025" s="227" t="s">
        <v>1</v>
      </c>
      <c r="X1025" s="227">
        <v>1</v>
      </c>
      <c r="Y1025" s="102">
        <v>1</v>
      </c>
      <c r="Z1025" s="227">
        <v>91275</v>
      </c>
      <c r="AA1025" s="227"/>
      <c r="AB1025" s="227"/>
      <c r="AC1025" s="227">
        <f t="shared" si="245"/>
        <v>91275</v>
      </c>
      <c r="AD1025" s="227"/>
      <c r="AE1025" s="227">
        <v>1</v>
      </c>
      <c r="AF1025" s="102">
        <v>1</v>
      </c>
      <c r="AG1025" s="227">
        <v>91275</v>
      </c>
      <c r="AH1025" s="227"/>
      <c r="AI1025" s="227"/>
      <c r="AJ1025" s="227">
        <f t="shared" si="246"/>
        <v>91275</v>
      </c>
    </row>
    <row r="1026" spans="1:36" x14ac:dyDescent="0.25">
      <c r="A1026" s="208">
        <v>17</v>
      </c>
      <c r="B1026" s="1532" t="s">
        <v>5572</v>
      </c>
      <c r="C1026" s="1534" t="s">
        <v>4947</v>
      </c>
      <c r="D1026" s="227" t="s">
        <v>1</v>
      </c>
      <c r="E1026" s="227" t="s">
        <v>1</v>
      </c>
      <c r="F1026" s="227">
        <v>1</v>
      </c>
      <c r="G1026" s="102">
        <v>1</v>
      </c>
      <c r="H1026" s="208">
        <v>88312</v>
      </c>
      <c r="I1026" s="208"/>
      <c r="J1026" s="208"/>
      <c r="K1026" s="227">
        <f>H1026+I1026+J1026</f>
        <v>88312</v>
      </c>
      <c r="L1026" s="227">
        <v>1</v>
      </c>
      <c r="M1026" s="102">
        <v>1</v>
      </c>
      <c r="N1026" s="208">
        <v>88312</v>
      </c>
      <c r="O1026" s="208"/>
      <c r="P1026" s="208"/>
      <c r="Q1026" s="227">
        <f>N1026+O1026+P1026</f>
        <v>88312</v>
      </c>
      <c r="R1026" s="227">
        <f t="shared" si="237"/>
        <v>0</v>
      </c>
      <c r="S1026" s="227">
        <f t="shared" si="237"/>
        <v>0</v>
      </c>
      <c r="T1026" s="227">
        <f t="shared" si="237"/>
        <v>0</v>
      </c>
      <c r="U1026" s="227">
        <f t="shared" si="237"/>
        <v>0</v>
      </c>
      <c r="V1026" s="227">
        <f>S1026+T1026+U1026</f>
        <v>0</v>
      </c>
      <c r="W1026" s="227" t="s">
        <v>1</v>
      </c>
      <c r="X1026" s="227">
        <v>1</v>
      </c>
      <c r="Y1026" s="102">
        <v>1</v>
      </c>
      <c r="Z1026" s="208">
        <v>88312</v>
      </c>
      <c r="AA1026" s="208"/>
      <c r="AB1026" s="208"/>
      <c r="AC1026" s="227">
        <f>Z1026+AA1026+AB1026</f>
        <v>88312</v>
      </c>
      <c r="AD1026" s="227"/>
      <c r="AE1026" s="227">
        <v>1</v>
      </c>
      <c r="AF1026" s="102">
        <v>1</v>
      </c>
      <c r="AG1026" s="208">
        <v>88312</v>
      </c>
      <c r="AH1026" s="208"/>
      <c r="AI1026" s="208"/>
      <c r="AJ1026" s="227">
        <f>AG1026+AH1026+AI1026</f>
        <v>88312</v>
      </c>
    </row>
    <row r="1027" spans="1:36" x14ac:dyDescent="0.25">
      <c r="A1027" s="208">
        <v>18</v>
      </c>
      <c r="B1027" s="1532" t="s">
        <v>5573</v>
      </c>
      <c r="C1027" s="1534" t="s">
        <v>4947</v>
      </c>
      <c r="D1027" s="227" t="s">
        <v>1</v>
      </c>
      <c r="E1027" s="227" t="s">
        <v>1</v>
      </c>
      <c r="F1027" s="227">
        <v>1</v>
      </c>
      <c r="G1027" s="102">
        <v>1</v>
      </c>
      <c r="H1027" s="208">
        <v>88312</v>
      </c>
      <c r="I1027" s="208"/>
      <c r="J1027" s="208"/>
      <c r="K1027" s="227">
        <f t="shared" ref="K1027:K1030" si="248">H1027+I1027+J1027</f>
        <v>88312</v>
      </c>
      <c r="L1027" s="227">
        <v>1</v>
      </c>
      <c r="M1027" s="102">
        <v>1</v>
      </c>
      <c r="N1027" s="208">
        <v>88312</v>
      </c>
      <c r="O1027" s="208"/>
      <c r="P1027" s="208"/>
      <c r="Q1027" s="227">
        <f t="shared" ref="Q1027:Q1030" si="249">N1027+O1027+P1027</f>
        <v>88312</v>
      </c>
      <c r="R1027" s="227">
        <f t="shared" si="237"/>
        <v>0</v>
      </c>
      <c r="S1027" s="227">
        <f t="shared" si="237"/>
        <v>0</v>
      </c>
      <c r="T1027" s="227">
        <f t="shared" si="237"/>
        <v>0</v>
      </c>
      <c r="U1027" s="227">
        <f t="shared" si="237"/>
        <v>0</v>
      </c>
      <c r="V1027" s="227">
        <f>S1027+T1027+U1027</f>
        <v>0</v>
      </c>
      <c r="W1027" s="227" t="s">
        <v>1</v>
      </c>
      <c r="X1027" s="227">
        <v>1</v>
      </c>
      <c r="Y1027" s="102">
        <v>1</v>
      </c>
      <c r="Z1027" s="208">
        <v>88312</v>
      </c>
      <c r="AA1027" s="208"/>
      <c r="AB1027" s="208"/>
      <c r="AC1027" s="227">
        <f t="shared" ref="AC1027:AC1030" si="250">Z1027+AA1027+AB1027</f>
        <v>88312</v>
      </c>
      <c r="AD1027" s="227"/>
      <c r="AE1027" s="227">
        <v>1</v>
      </c>
      <c r="AF1027" s="102">
        <v>1</v>
      </c>
      <c r="AG1027" s="208">
        <v>88312</v>
      </c>
      <c r="AH1027" s="208"/>
      <c r="AI1027" s="208"/>
      <c r="AJ1027" s="227">
        <f t="shared" ref="AJ1027:AJ1030" si="251">AG1027+AH1027+AI1027</f>
        <v>88312</v>
      </c>
    </row>
    <row r="1028" spans="1:36" x14ac:dyDescent="0.25">
      <c r="A1028" s="208">
        <v>19</v>
      </c>
      <c r="B1028" s="1532" t="s">
        <v>1429</v>
      </c>
      <c r="C1028" s="1528" t="s">
        <v>4947</v>
      </c>
      <c r="D1028" s="227" t="s">
        <v>1</v>
      </c>
      <c r="E1028" s="227" t="s">
        <v>1</v>
      </c>
      <c r="F1028" s="227">
        <v>1</v>
      </c>
      <c r="G1028" s="102">
        <v>1</v>
      </c>
      <c r="H1028" s="208">
        <v>88312</v>
      </c>
      <c r="I1028" s="208"/>
      <c r="J1028" s="208"/>
      <c r="K1028" s="227">
        <f t="shared" si="248"/>
        <v>88312</v>
      </c>
      <c r="L1028" s="227">
        <v>1</v>
      </c>
      <c r="M1028" s="102">
        <v>1</v>
      </c>
      <c r="N1028" s="208">
        <v>88312</v>
      </c>
      <c r="O1028" s="208"/>
      <c r="P1028" s="208"/>
      <c r="Q1028" s="227">
        <f t="shared" si="249"/>
        <v>88312</v>
      </c>
      <c r="R1028" s="227">
        <f t="shared" si="237"/>
        <v>0</v>
      </c>
      <c r="S1028" s="227">
        <f t="shared" si="237"/>
        <v>0</v>
      </c>
      <c r="T1028" s="227">
        <f t="shared" si="237"/>
        <v>0</v>
      </c>
      <c r="U1028" s="227">
        <f t="shared" si="237"/>
        <v>0</v>
      </c>
      <c r="V1028" s="227">
        <f t="shared" ref="V1028:V1030" si="252">S1028+T1028+U1028</f>
        <v>0</v>
      </c>
      <c r="W1028" s="227" t="s">
        <v>1</v>
      </c>
      <c r="X1028" s="227">
        <v>1</v>
      </c>
      <c r="Y1028" s="102">
        <v>1</v>
      </c>
      <c r="Z1028" s="208">
        <v>88312</v>
      </c>
      <c r="AA1028" s="208"/>
      <c r="AB1028" s="208"/>
      <c r="AC1028" s="227">
        <f t="shared" si="250"/>
        <v>88312</v>
      </c>
      <c r="AD1028" s="227"/>
      <c r="AE1028" s="227">
        <v>1</v>
      </c>
      <c r="AF1028" s="102">
        <v>1</v>
      </c>
      <c r="AG1028" s="208">
        <v>88312</v>
      </c>
      <c r="AH1028" s="208"/>
      <c r="AI1028" s="208"/>
      <c r="AJ1028" s="227">
        <f t="shared" si="251"/>
        <v>88312</v>
      </c>
    </row>
    <row r="1029" spans="1:36" x14ac:dyDescent="0.25">
      <c r="A1029" s="208">
        <v>20</v>
      </c>
      <c r="B1029" s="1532" t="s">
        <v>5574</v>
      </c>
      <c r="C1029" s="1528" t="s">
        <v>4947</v>
      </c>
      <c r="D1029" s="227" t="s">
        <v>1</v>
      </c>
      <c r="E1029" s="227" t="s">
        <v>1</v>
      </c>
      <c r="F1029" s="227">
        <v>1</v>
      </c>
      <c r="G1029" s="102">
        <v>1</v>
      </c>
      <c r="H1029" s="227">
        <v>88312</v>
      </c>
      <c r="I1029" s="227"/>
      <c r="J1029" s="227"/>
      <c r="K1029" s="227">
        <f t="shared" si="248"/>
        <v>88312</v>
      </c>
      <c r="L1029" s="227">
        <v>1</v>
      </c>
      <c r="M1029" s="102">
        <v>1</v>
      </c>
      <c r="N1029" s="227">
        <v>88312</v>
      </c>
      <c r="O1029" s="227"/>
      <c r="P1029" s="227"/>
      <c r="Q1029" s="227">
        <f t="shared" si="249"/>
        <v>88312</v>
      </c>
      <c r="R1029" s="227">
        <f t="shared" si="237"/>
        <v>0</v>
      </c>
      <c r="S1029" s="227">
        <f t="shared" si="237"/>
        <v>0</v>
      </c>
      <c r="T1029" s="227">
        <f t="shared" si="237"/>
        <v>0</v>
      </c>
      <c r="U1029" s="227">
        <f t="shared" si="237"/>
        <v>0</v>
      </c>
      <c r="V1029" s="227">
        <f t="shared" si="252"/>
        <v>0</v>
      </c>
      <c r="W1029" s="227" t="s">
        <v>1</v>
      </c>
      <c r="X1029" s="227">
        <v>1</v>
      </c>
      <c r="Y1029" s="102">
        <v>1</v>
      </c>
      <c r="Z1029" s="227">
        <v>88312</v>
      </c>
      <c r="AA1029" s="227"/>
      <c r="AB1029" s="227"/>
      <c r="AC1029" s="227">
        <f t="shared" si="250"/>
        <v>88312</v>
      </c>
      <c r="AD1029" s="227"/>
      <c r="AE1029" s="227">
        <v>1</v>
      </c>
      <c r="AF1029" s="102">
        <v>1</v>
      </c>
      <c r="AG1029" s="227">
        <v>88312</v>
      </c>
      <c r="AH1029" s="227"/>
      <c r="AI1029" s="227"/>
      <c r="AJ1029" s="227">
        <f t="shared" si="251"/>
        <v>88312</v>
      </c>
    </row>
    <row r="1030" spans="1:36" ht="27" x14ac:dyDescent="0.25">
      <c r="A1030" s="208"/>
      <c r="B1030" s="1532" t="s">
        <v>5575</v>
      </c>
      <c r="C1030" s="1528"/>
      <c r="D1030" s="227" t="s">
        <v>1</v>
      </c>
      <c r="E1030" s="227" t="s">
        <v>1</v>
      </c>
      <c r="F1030" s="227">
        <v>1</v>
      </c>
      <c r="G1030" s="102"/>
      <c r="H1030" s="227">
        <v>12000</v>
      </c>
      <c r="I1030" s="227"/>
      <c r="J1030" s="227"/>
      <c r="K1030" s="227">
        <f t="shared" si="248"/>
        <v>12000</v>
      </c>
      <c r="L1030" s="227">
        <v>1</v>
      </c>
      <c r="M1030" s="102"/>
      <c r="N1030" s="227">
        <v>12000</v>
      </c>
      <c r="O1030" s="227"/>
      <c r="P1030" s="227"/>
      <c r="Q1030" s="227">
        <f t="shared" si="249"/>
        <v>12000</v>
      </c>
      <c r="R1030" s="227">
        <f t="shared" si="237"/>
        <v>0</v>
      </c>
      <c r="S1030" s="227">
        <f t="shared" si="237"/>
        <v>0</v>
      </c>
      <c r="T1030" s="227">
        <f t="shared" si="237"/>
        <v>0</v>
      </c>
      <c r="U1030" s="227">
        <f t="shared" si="237"/>
        <v>0</v>
      </c>
      <c r="V1030" s="227">
        <f t="shared" si="252"/>
        <v>0</v>
      </c>
      <c r="W1030" s="227" t="s">
        <v>1</v>
      </c>
      <c r="X1030" s="227">
        <v>1</v>
      </c>
      <c r="Y1030" s="102"/>
      <c r="Z1030" s="227">
        <v>12000</v>
      </c>
      <c r="AA1030" s="227"/>
      <c r="AB1030" s="227"/>
      <c r="AC1030" s="227">
        <f t="shared" si="250"/>
        <v>12000</v>
      </c>
      <c r="AD1030" s="227"/>
      <c r="AE1030" s="227">
        <v>1</v>
      </c>
      <c r="AF1030" s="102"/>
      <c r="AG1030" s="227">
        <v>12000</v>
      </c>
      <c r="AH1030" s="227"/>
      <c r="AI1030" s="227"/>
      <c r="AJ1030" s="227">
        <f t="shared" si="251"/>
        <v>12000</v>
      </c>
    </row>
    <row r="1031" spans="1:36" s="230" customFormat="1" ht="27" x14ac:dyDescent="0.25">
      <c r="A1031" s="225"/>
      <c r="B1031" s="233" t="s">
        <v>240</v>
      </c>
      <c r="C1031" s="229" t="s">
        <v>1</v>
      </c>
      <c r="D1031" s="229" t="s">
        <v>1</v>
      </c>
      <c r="E1031" s="229" t="s">
        <v>1</v>
      </c>
      <c r="F1031" s="229" t="s">
        <v>1</v>
      </c>
      <c r="G1031" s="229">
        <f>SUM(G1010:G1030)</f>
        <v>20</v>
      </c>
      <c r="H1031" s="229">
        <f>SUM(H1010:H1030)</f>
        <v>1835982</v>
      </c>
      <c r="I1031" s="229">
        <f>SUM(I1010:I1030)</f>
        <v>0</v>
      </c>
      <c r="J1031" s="229">
        <f>SUM(J1010:J1030)</f>
        <v>0</v>
      </c>
      <c r="K1031" s="229">
        <f>SUM(K1010:K1030)</f>
        <v>1835982</v>
      </c>
      <c r="L1031" s="229"/>
      <c r="M1031" s="229">
        <f t="shared" ref="M1031:W1031" si="253">SUM(M1010:M1030)</f>
        <v>20</v>
      </c>
      <c r="N1031" s="229">
        <f t="shared" si="253"/>
        <v>1835982</v>
      </c>
      <c r="O1031" s="229">
        <f t="shared" si="253"/>
        <v>0</v>
      </c>
      <c r="P1031" s="229">
        <f t="shared" si="253"/>
        <v>0</v>
      </c>
      <c r="Q1031" s="229">
        <f t="shared" si="253"/>
        <v>1835982</v>
      </c>
      <c r="R1031" s="229">
        <f t="shared" si="253"/>
        <v>0</v>
      </c>
      <c r="S1031" s="229">
        <f t="shared" si="253"/>
        <v>0</v>
      </c>
      <c r="T1031" s="229">
        <f t="shared" si="253"/>
        <v>0</v>
      </c>
      <c r="U1031" s="229">
        <f t="shared" si="253"/>
        <v>0</v>
      </c>
      <c r="V1031" s="229">
        <f t="shared" si="253"/>
        <v>0</v>
      </c>
      <c r="W1031" s="229">
        <f t="shared" si="253"/>
        <v>0</v>
      </c>
      <c r="X1031" s="229"/>
      <c r="Y1031" s="229">
        <f t="shared" ref="Y1031:AD1031" si="254">SUM(Y1010:Y1030)</f>
        <v>20</v>
      </c>
      <c r="Z1031" s="229">
        <f t="shared" si="254"/>
        <v>1835982</v>
      </c>
      <c r="AA1031" s="229">
        <f t="shared" si="254"/>
        <v>0</v>
      </c>
      <c r="AB1031" s="229">
        <f t="shared" si="254"/>
        <v>0</v>
      </c>
      <c r="AC1031" s="229">
        <f t="shared" si="254"/>
        <v>1835982</v>
      </c>
      <c r="AD1031" s="229">
        <f t="shared" si="254"/>
        <v>0</v>
      </c>
      <c r="AE1031" s="229"/>
      <c r="AF1031" s="229">
        <f>SUM(AF1010:AF1030)</f>
        <v>20</v>
      </c>
      <c r="AG1031" s="229">
        <f>SUM(AG1010:AG1030)</f>
        <v>1835982</v>
      </c>
      <c r="AH1031" s="229">
        <f>SUM(AH1010:AH1030)</f>
        <v>0</v>
      </c>
      <c r="AI1031" s="229">
        <f>SUM(AI1010:AI1030)</f>
        <v>0</v>
      </c>
      <c r="AJ1031" s="229">
        <f>SUM(AJ1010:AJ1030)</f>
        <v>1835982</v>
      </c>
    </row>
    <row r="1034" spans="1:36" ht="16.5" x14ac:dyDescent="0.3">
      <c r="A1034" s="30"/>
      <c r="B1034" s="217" t="s">
        <v>5433</v>
      </c>
      <c r="C1034" s="31"/>
      <c r="D1034" s="31"/>
      <c r="E1034" s="31"/>
      <c r="F1034" s="31"/>
      <c r="G1034" s="31"/>
      <c r="H1034" s="31"/>
      <c r="I1034" s="3"/>
      <c r="J1034" s="134"/>
      <c r="K1034" s="134"/>
      <c r="L1034" s="134"/>
      <c r="M1034" s="31"/>
      <c r="N1034" s="134"/>
      <c r="O1034" s="30"/>
      <c r="P1034" s="133"/>
      <c r="Q1034" s="31"/>
      <c r="R1034" s="134"/>
      <c r="S1034" s="31"/>
      <c r="T1034" s="134"/>
      <c r="U1034" s="31"/>
      <c r="V1034" s="134"/>
      <c r="W1034" s="180"/>
      <c r="X1034" s="180"/>
      <c r="Y1034" s="180"/>
      <c r="Z1034" s="180"/>
      <c r="AA1034" s="3"/>
      <c r="AB1034" s="22"/>
      <c r="AC1034" s="22"/>
      <c r="AD1034" s="180"/>
      <c r="AE1034" s="180"/>
      <c r="AF1034" s="180"/>
      <c r="AG1034" s="180"/>
      <c r="AH1034" s="3"/>
      <c r="AI1034" s="134"/>
      <c r="AJ1034" s="134"/>
    </row>
    <row r="1035" spans="1:36" ht="14.25" thickBot="1" x14ac:dyDescent="0.3">
      <c r="A1035" s="30"/>
      <c r="B1035" s="1507"/>
      <c r="C1035" s="177"/>
      <c r="D1035" s="177"/>
      <c r="E1035" s="177"/>
      <c r="F1035" s="177"/>
      <c r="G1035" s="1507"/>
      <c r="H1035" s="177"/>
      <c r="I1035" s="178"/>
      <c r="J1035" s="9"/>
      <c r="K1035" s="178"/>
      <c r="L1035" s="178"/>
      <c r="M1035" s="218"/>
      <c r="N1035" s="219"/>
      <c r="P1035" s="1523"/>
      <c r="Q1035" s="148"/>
      <c r="R1035" s="148"/>
      <c r="S1035" s="148"/>
      <c r="T1035" s="148"/>
      <c r="U1035" s="148"/>
      <c r="V1035" s="148"/>
      <c r="W1035" s="9"/>
      <c r="X1035" s="9"/>
      <c r="Y1035" s="1509"/>
      <c r="Z1035" s="9"/>
      <c r="AA1035" s="178"/>
      <c r="AB1035" s="9"/>
      <c r="AC1035" s="178"/>
      <c r="AD1035" s="9"/>
      <c r="AE1035" s="9"/>
      <c r="AF1035" s="1509"/>
      <c r="AG1035" s="9"/>
      <c r="AH1035" s="178"/>
      <c r="AI1035" s="9"/>
      <c r="AJ1035" s="178"/>
    </row>
    <row r="1036" spans="1:36" s="181" customFormat="1" ht="24.75" customHeight="1" x14ac:dyDescent="0.25">
      <c r="A1036" s="30"/>
      <c r="B1036" s="1883" t="s">
        <v>5576</v>
      </c>
      <c r="C1036" s="1883"/>
      <c r="D1036" s="1883"/>
      <c r="E1036" s="1883"/>
      <c r="F1036" s="1883"/>
      <c r="G1036" s="1883"/>
      <c r="H1036" s="1883"/>
      <c r="I1036" s="1883"/>
      <c r="J1036" s="31"/>
      <c r="K1036" s="180"/>
      <c r="L1036" s="180"/>
      <c r="M1036" s="34"/>
      <c r="N1036" s="180"/>
      <c r="O1036" s="31"/>
      <c r="P1036" s="41" t="s">
        <v>228</v>
      </c>
      <c r="Q1036" s="34"/>
      <c r="R1036" s="180"/>
      <c r="S1036" s="34"/>
      <c r="T1036" s="180"/>
      <c r="U1036" s="34"/>
      <c r="V1036" s="180"/>
      <c r="W1036" s="134"/>
      <c r="X1036" s="31"/>
      <c r="Y1036" s="179"/>
      <c r="Z1036" s="31"/>
      <c r="AA1036" s="31"/>
      <c r="AB1036" s="31"/>
      <c r="AC1036" s="180"/>
      <c r="AD1036" s="134"/>
      <c r="AE1036" s="31"/>
      <c r="AF1036" s="179"/>
      <c r="AG1036" s="31"/>
      <c r="AH1036" s="31"/>
      <c r="AI1036" s="31"/>
      <c r="AJ1036" s="180"/>
    </row>
    <row r="1037" spans="1:36" s="333" customFormat="1" ht="14.25" x14ac:dyDescent="0.25">
      <c r="A1037" s="257"/>
      <c r="B1037" s="330"/>
      <c r="C1037" s="331"/>
      <c r="D1037" s="332"/>
      <c r="E1037" s="332"/>
      <c r="F1037" s="332"/>
      <c r="G1037" s="1510" t="s">
        <v>424</v>
      </c>
      <c r="H1037" s="332"/>
      <c r="I1037" s="332"/>
      <c r="J1037" s="332"/>
      <c r="K1037" s="332"/>
      <c r="L1037" s="331"/>
      <c r="M1037" s="1872" t="s">
        <v>392</v>
      </c>
      <c r="N1037" s="1872"/>
      <c r="O1037" s="1872"/>
      <c r="P1037" s="1872"/>
      <c r="Q1037" s="1888"/>
      <c r="R1037" s="1889" t="s">
        <v>229</v>
      </c>
      <c r="S1037" s="1872"/>
      <c r="T1037" s="1872"/>
      <c r="U1037" s="1872"/>
      <c r="V1037" s="1888"/>
      <c r="W1037" s="331"/>
      <c r="X1037" s="332"/>
      <c r="Y1037" s="1510" t="s">
        <v>465</v>
      </c>
      <c r="Z1037" s="332"/>
      <c r="AA1037" s="332"/>
      <c r="AB1037" s="332"/>
      <c r="AC1037" s="449"/>
      <c r="AD1037" s="331"/>
      <c r="AE1037" s="332"/>
      <c r="AF1037" s="1510" t="s">
        <v>1686</v>
      </c>
      <c r="AG1037" s="332"/>
      <c r="AH1037" s="332"/>
      <c r="AI1037" s="332"/>
      <c r="AJ1037" s="449"/>
    </row>
    <row r="1038" spans="1:36" s="181" customFormat="1" ht="93.75" x14ac:dyDescent="0.25">
      <c r="A1038" s="224" t="s">
        <v>114</v>
      </c>
      <c r="B1038" s="1511" t="s">
        <v>231</v>
      </c>
      <c r="C1038" s="1511" t="s">
        <v>232</v>
      </c>
      <c r="D1038" s="1511" t="s">
        <v>233</v>
      </c>
      <c r="E1038" s="1511" t="s">
        <v>234</v>
      </c>
      <c r="F1038" s="528" t="s">
        <v>426</v>
      </c>
      <c r="G1038" s="1511" t="s">
        <v>223</v>
      </c>
      <c r="H1038" s="289" t="s">
        <v>334</v>
      </c>
      <c r="I1038" s="1511" t="s">
        <v>235</v>
      </c>
      <c r="J1038" s="1511" t="s">
        <v>236</v>
      </c>
      <c r="K1038" s="1511" t="s">
        <v>237</v>
      </c>
      <c r="L1038" s="528" t="s">
        <v>396</v>
      </c>
      <c r="M1038" s="1511" t="s">
        <v>223</v>
      </c>
      <c r="N1038" s="1511" t="s">
        <v>298</v>
      </c>
      <c r="O1038" s="1511" t="s">
        <v>235</v>
      </c>
      <c r="P1038" s="1511" t="s">
        <v>236</v>
      </c>
      <c r="Q1038" s="1511" t="s">
        <v>313</v>
      </c>
      <c r="R1038" s="1511" t="s">
        <v>223</v>
      </c>
      <c r="S1038" s="1511" t="s">
        <v>298</v>
      </c>
      <c r="T1038" s="1511" t="s">
        <v>235</v>
      </c>
      <c r="U1038" s="1511" t="s">
        <v>236</v>
      </c>
      <c r="V1038" s="1511" t="s">
        <v>314</v>
      </c>
      <c r="W1038" s="1511" t="s">
        <v>234</v>
      </c>
      <c r="X1038" s="528" t="s">
        <v>474</v>
      </c>
      <c r="Y1038" s="1511" t="s">
        <v>223</v>
      </c>
      <c r="Z1038" s="1511" t="s">
        <v>253</v>
      </c>
      <c r="AA1038" s="1511" t="s">
        <v>235</v>
      </c>
      <c r="AB1038" s="1511" t="s">
        <v>236</v>
      </c>
      <c r="AC1038" s="1511" t="s">
        <v>270</v>
      </c>
      <c r="AD1038" s="1511" t="s">
        <v>234</v>
      </c>
      <c r="AE1038" s="528" t="s">
        <v>4618</v>
      </c>
      <c r="AF1038" s="1511" t="s">
        <v>223</v>
      </c>
      <c r="AG1038" s="1511" t="s">
        <v>253</v>
      </c>
      <c r="AH1038" s="1511" t="s">
        <v>235</v>
      </c>
      <c r="AI1038" s="1511" t="s">
        <v>236</v>
      </c>
      <c r="AJ1038" s="1511" t="s">
        <v>270</v>
      </c>
    </row>
    <row r="1039" spans="1:36" s="35" customFormat="1" ht="12.75" x14ac:dyDescent="0.25">
      <c r="A1039" s="123">
        <v>1</v>
      </c>
      <c r="B1039" s="123">
        <v>2</v>
      </c>
      <c r="C1039" s="123">
        <v>3</v>
      </c>
      <c r="D1039" s="123">
        <v>4</v>
      </c>
      <c r="E1039" s="123">
        <v>5</v>
      </c>
      <c r="F1039" s="123">
        <v>6</v>
      </c>
      <c r="G1039" s="123">
        <v>7</v>
      </c>
      <c r="H1039" s="123">
        <v>8</v>
      </c>
      <c r="I1039" s="123">
        <v>9</v>
      </c>
      <c r="J1039" s="123">
        <v>10</v>
      </c>
      <c r="K1039" s="123">
        <v>11</v>
      </c>
      <c r="L1039" s="123">
        <v>12</v>
      </c>
      <c r="M1039" s="123">
        <v>13</v>
      </c>
      <c r="N1039" s="123">
        <v>14</v>
      </c>
      <c r="O1039" s="123">
        <v>15</v>
      </c>
      <c r="P1039" s="123">
        <v>16</v>
      </c>
      <c r="Q1039" s="123">
        <v>17</v>
      </c>
      <c r="R1039" s="123">
        <v>18</v>
      </c>
      <c r="S1039" s="123">
        <v>19</v>
      </c>
      <c r="T1039" s="123">
        <v>20</v>
      </c>
      <c r="U1039" s="123">
        <v>21</v>
      </c>
      <c r="V1039" s="123">
        <v>22</v>
      </c>
      <c r="W1039" s="123">
        <v>23</v>
      </c>
      <c r="X1039" s="123">
        <v>24</v>
      </c>
      <c r="Y1039" s="123">
        <v>25</v>
      </c>
      <c r="Z1039" s="123">
        <v>26</v>
      </c>
      <c r="AA1039" s="123">
        <v>27</v>
      </c>
      <c r="AB1039" s="123">
        <v>28</v>
      </c>
      <c r="AC1039" s="123">
        <v>29</v>
      </c>
      <c r="AD1039" s="123">
        <v>30</v>
      </c>
      <c r="AE1039" s="123">
        <v>31</v>
      </c>
      <c r="AF1039" s="123">
        <v>32</v>
      </c>
      <c r="AG1039" s="123">
        <v>33</v>
      </c>
      <c r="AH1039" s="123">
        <v>34</v>
      </c>
      <c r="AI1039" s="123">
        <v>35</v>
      </c>
      <c r="AJ1039" s="123">
        <v>36</v>
      </c>
    </row>
    <row r="1040" spans="1:36" ht="14.25" x14ac:dyDescent="0.25">
      <c r="A1040" s="225" t="s">
        <v>3</v>
      </c>
      <c r="B1040" s="226" t="s">
        <v>244</v>
      </c>
      <c r="C1040" s="227"/>
      <c r="D1040" s="227"/>
      <c r="E1040" s="227"/>
      <c r="F1040" s="227"/>
      <c r="G1040" s="226"/>
      <c r="H1040" s="227"/>
      <c r="I1040" s="227"/>
      <c r="J1040" s="227"/>
      <c r="K1040" s="227"/>
      <c r="L1040" s="227"/>
      <c r="M1040" s="226"/>
      <c r="N1040" s="227"/>
      <c r="O1040" s="227"/>
      <c r="P1040" s="227"/>
      <c r="Q1040" s="226"/>
      <c r="R1040" s="227"/>
      <c r="S1040" s="226"/>
      <c r="T1040" s="227"/>
      <c r="U1040" s="106"/>
      <c r="V1040" s="106"/>
      <c r="W1040" s="227"/>
      <c r="X1040" s="227"/>
      <c r="Y1040" s="226"/>
      <c r="Z1040" s="227"/>
      <c r="AA1040" s="227"/>
      <c r="AB1040" s="227"/>
      <c r="AC1040" s="227"/>
      <c r="AD1040" s="227"/>
      <c r="AE1040" s="227"/>
      <c r="AF1040" s="226"/>
      <c r="AG1040" s="227"/>
      <c r="AH1040" s="227"/>
      <c r="AI1040" s="227"/>
      <c r="AJ1040" s="227"/>
    </row>
    <row r="1041" spans="1:36" x14ac:dyDescent="0.25">
      <c r="A1041" s="208"/>
      <c r="B1041" s="191" t="s">
        <v>126</v>
      </c>
      <c r="C1041" s="227"/>
      <c r="D1041" s="227"/>
      <c r="E1041" s="227"/>
      <c r="F1041" s="227"/>
      <c r="G1041" s="191"/>
      <c r="H1041" s="191"/>
      <c r="I1041" s="191"/>
      <c r="J1041" s="191"/>
      <c r="K1041" s="191"/>
      <c r="L1041" s="227"/>
      <c r="M1041" s="191"/>
      <c r="N1041" s="191"/>
      <c r="O1041" s="191"/>
      <c r="P1041" s="191"/>
      <c r="Q1041" s="191"/>
      <c r="R1041" s="191"/>
      <c r="S1041" s="191"/>
      <c r="T1041" s="191"/>
      <c r="U1041" s="106"/>
      <c r="V1041" s="106"/>
      <c r="W1041" s="227"/>
      <c r="X1041" s="227"/>
      <c r="Y1041" s="191"/>
      <c r="Z1041" s="191"/>
      <c r="AA1041" s="191"/>
      <c r="AB1041" s="191"/>
      <c r="AC1041" s="191"/>
      <c r="AD1041" s="227"/>
      <c r="AE1041" s="227"/>
      <c r="AF1041" s="191"/>
      <c r="AG1041" s="191"/>
      <c r="AH1041" s="191"/>
      <c r="AI1041" s="191"/>
      <c r="AJ1041" s="191"/>
    </row>
    <row r="1042" spans="1:36" ht="38.25" x14ac:dyDescent="0.25">
      <c r="A1042" s="208"/>
      <c r="B1042" s="124" t="s">
        <v>238</v>
      </c>
      <c r="C1042" s="227"/>
      <c r="D1042" s="227"/>
      <c r="E1042" s="227"/>
      <c r="F1042" s="227"/>
      <c r="G1042" s="191"/>
      <c r="H1042" s="191"/>
      <c r="I1042" s="191"/>
      <c r="J1042" s="191"/>
      <c r="K1042" s="191"/>
      <c r="L1042" s="227"/>
      <c r="M1042" s="191"/>
      <c r="N1042" s="191"/>
      <c r="O1042" s="191"/>
      <c r="P1042" s="191"/>
      <c r="Q1042" s="191"/>
      <c r="R1042" s="191"/>
      <c r="S1042" s="191"/>
      <c r="T1042" s="191"/>
      <c r="U1042" s="106"/>
      <c r="V1042" s="106"/>
      <c r="W1042" s="227"/>
      <c r="X1042" s="227"/>
      <c r="Y1042" s="191"/>
      <c r="Z1042" s="191"/>
      <c r="AA1042" s="191"/>
      <c r="AB1042" s="191"/>
      <c r="AC1042" s="191"/>
      <c r="AD1042" s="227"/>
      <c r="AE1042" s="227"/>
      <c r="AF1042" s="191"/>
      <c r="AG1042" s="191"/>
      <c r="AH1042" s="191"/>
      <c r="AI1042" s="191"/>
      <c r="AJ1042" s="191"/>
    </row>
    <row r="1043" spans="1:36" x14ac:dyDescent="0.25">
      <c r="A1043" s="208"/>
      <c r="B1043" s="191" t="s">
        <v>239</v>
      </c>
      <c r="C1043" s="227"/>
      <c r="D1043" s="227"/>
      <c r="E1043" s="227"/>
      <c r="F1043" s="227"/>
      <c r="G1043" s="191"/>
      <c r="H1043" s="191"/>
      <c r="I1043" s="191"/>
      <c r="J1043" s="191"/>
      <c r="K1043" s="191"/>
      <c r="L1043" s="227"/>
      <c r="M1043" s="191"/>
      <c r="N1043" s="191"/>
      <c r="O1043" s="191"/>
      <c r="P1043" s="191"/>
      <c r="Q1043" s="191"/>
      <c r="R1043" s="191"/>
      <c r="S1043" s="191"/>
      <c r="T1043" s="191"/>
      <c r="U1043" s="106"/>
      <c r="V1043" s="106"/>
      <c r="W1043" s="227"/>
      <c r="X1043" s="227"/>
      <c r="Y1043" s="191"/>
      <c r="Z1043" s="191"/>
      <c r="AA1043" s="191"/>
      <c r="AB1043" s="191"/>
      <c r="AC1043" s="191"/>
      <c r="AD1043" s="227"/>
      <c r="AE1043" s="227"/>
      <c r="AF1043" s="191"/>
      <c r="AG1043" s="191"/>
      <c r="AH1043" s="191"/>
      <c r="AI1043" s="191"/>
      <c r="AJ1043" s="191"/>
    </row>
    <row r="1044" spans="1:36" ht="17.25" x14ac:dyDescent="0.25">
      <c r="A1044" s="208">
        <v>1</v>
      </c>
      <c r="B1044" s="124" t="s">
        <v>1602</v>
      </c>
      <c r="C1044" s="1524" t="s">
        <v>100</v>
      </c>
      <c r="D1044" s="1525" t="s">
        <v>4755</v>
      </c>
      <c r="E1044" s="1531">
        <v>1</v>
      </c>
      <c r="F1044" s="227">
        <v>4.8600000000000003</v>
      </c>
      <c r="G1044" s="191">
        <v>1</v>
      </c>
      <c r="H1044" s="191">
        <v>321440.40000000002</v>
      </c>
      <c r="I1044" s="191">
        <v>8000</v>
      </c>
      <c r="J1044" s="191"/>
      <c r="K1044" s="227">
        <f t="shared" ref="K1044:K1073" si="255">H1044+I1044+J1044</f>
        <v>329440.40000000002</v>
      </c>
      <c r="L1044" s="227">
        <v>4.7</v>
      </c>
      <c r="M1044" s="191">
        <v>1</v>
      </c>
      <c r="N1044" s="191">
        <v>310858</v>
      </c>
      <c r="O1044" s="191">
        <v>8000</v>
      </c>
      <c r="P1044" s="191"/>
      <c r="Q1044" s="227">
        <f t="shared" ref="Q1044:Q1073" si="256">N1044+O1044+P1044</f>
        <v>318858</v>
      </c>
      <c r="R1044" s="227">
        <f t="shared" ref="R1044:U1071" si="257">G1044-M1044</f>
        <v>0</v>
      </c>
      <c r="S1044" s="227">
        <f t="shared" si="257"/>
        <v>10582.400000000023</v>
      </c>
      <c r="T1044" s="227">
        <f t="shared" si="257"/>
        <v>0</v>
      </c>
      <c r="U1044" s="227">
        <f t="shared" si="257"/>
        <v>0</v>
      </c>
      <c r="V1044" s="227">
        <f t="shared" ref="V1044:V1072" si="258">S1044+T1044+U1044</f>
        <v>10582.400000000023</v>
      </c>
      <c r="W1044" s="227">
        <v>2</v>
      </c>
      <c r="X1044" s="227">
        <v>5.01</v>
      </c>
      <c r="Y1044" s="191">
        <v>1</v>
      </c>
      <c r="Z1044" s="191">
        <v>331361.39999999997</v>
      </c>
      <c r="AA1044" s="191">
        <v>8000</v>
      </c>
      <c r="AB1044" s="191"/>
      <c r="AC1044" s="227">
        <f t="shared" ref="AC1044:AC1073" si="259">Z1044+AA1044+AB1044</f>
        <v>339361.39999999997</v>
      </c>
      <c r="AD1044" s="227">
        <v>3</v>
      </c>
      <c r="AE1044" s="227">
        <v>5.18</v>
      </c>
      <c r="AF1044" s="191">
        <v>1</v>
      </c>
      <c r="AG1044" s="191">
        <v>342605.19999999995</v>
      </c>
      <c r="AH1044" s="191">
        <v>8000</v>
      </c>
      <c r="AI1044" s="191"/>
      <c r="AJ1044" s="227">
        <f t="shared" ref="AJ1044:AJ1073" si="260">AG1044+AH1044+AI1044</f>
        <v>350605.19999999995</v>
      </c>
    </row>
    <row r="1045" spans="1:36" ht="17.25" x14ac:dyDescent="0.25">
      <c r="A1045" s="208">
        <v>2</v>
      </c>
      <c r="B1045" s="124" t="s">
        <v>5577</v>
      </c>
      <c r="C1045" s="1524" t="s">
        <v>4982</v>
      </c>
      <c r="D1045" s="1525" t="s">
        <v>4758</v>
      </c>
      <c r="E1045" s="1531">
        <v>12</v>
      </c>
      <c r="F1045" s="227">
        <v>4.8499999999999996</v>
      </c>
      <c r="G1045" s="191">
        <v>1</v>
      </c>
      <c r="H1045" s="191">
        <v>320779</v>
      </c>
      <c r="I1045" s="191">
        <v>8000</v>
      </c>
      <c r="J1045" s="191"/>
      <c r="K1045" s="227">
        <f t="shared" si="255"/>
        <v>328779</v>
      </c>
      <c r="L1045" s="227">
        <v>4.8499999999999996</v>
      </c>
      <c r="M1045" s="191">
        <v>1</v>
      </c>
      <c r="N1045" s="191">
        <v>320779</v>
      </c>
      <c r="O1045" s="191">
        <v>8000</v>
      </c>
      <c r="P1045" s="191"/>
      <c r="Q1045" s="227">
        <f t="shared" si="256"/>
        <v>328779</v>
      </c>
      <c r="R1045" s="227">
        <f t="shared" si="257"/>
        <v>0</v>
      </c>
      <c r="S1045" s="227">
        <f t="shared" si="257"/>
        <v>0</v>
      </c>
      <c r="T1045" s="227">
        <f t="shared" si="257"/>
        <v>0</v>
      </c>
      <c r="U1045" s="227">
        <f t="shared" si="257"/>
        <v>0</v>
      </c>
      <c r="V1045" s="227">
        <f t="shared" si="258"/>
        <v>0</v>
      </c>
      <c r="W1045" s="227">
        <v>13</v>
      </c>
      <c r="X1045" s="227">
        <v>5.01</v>
      </c>
      <c r="Y1045" s="191">
        <v>1</v>
      </c>
      <c r="Z1045" s="191">
        <v>331361.39999999997</v>
      </c>
      <c r="AA1045" s="191">
        <v>8000</v>
      </c>
      <c r="AB1045" s="191"/>
      <c r="AC1045" s="227">
        <f t="shared" si="259"/>
        <v>339361.39999999997</v>
      </c>
      <c r="AD1045" s="227">
        <v>14</v>
      </c>
      <c r="AE1045" s="227">
        <v>5.01</v>
      </c>
      <c r="AF1045" s="191">
        <v>1</v>
      </c>
      <c r="AG1045" s="191">
        <v>331361.39999999997</v>
      </c>
      <c r="AH1045" s="191">
        <v>8000</v>
      </c>
      <c r="AI1045" s="191"/>
      <c r="AJ1045" s="227">
        <f t="shared" si="260"/>
        <v>339361.39999999997</v>
      </c>
    </row>
    <row r="1046" spans="1:36" ht="17.25" x14ac:dyDescent="0.25">
      <c r="A1046" s="208">
        <v>3</v>
      </c>
      <c r="B1046" s="124" t="s">
        <v>5578</v>
      </c>
      <c r="C1046" s="1524" t="s">
        <v>4977</v>
      </c>
      <c r="D1046" s="1525" t="s">
        <v>4758</v>
      </c>
      <c r="E1046" s="1531">
        <v>2</v>
      </c>
      <c r="F1046" s="227">
        <v>4.1399999999999997</v>
      </c>
      <c r="G1046" s="191">
        <v>1</v>
      </c>
      <c r="H1046" s="191">
        <v>273819.59999999998</v>
      </c>
      <c r="I1046" s="191">
        <v>8000</v>
      </c>
      <c r="J1046" s="191"/>
      <c r="K1046" s="227">
        <f t="shared" si="255"/>
        <v>281819.59999999998</v>
      </c>
      <c r="L1046" s="227">
        <v>4.01</v>
      </c>
      <c r="M1046" s="191">
        <v>1</v>
      </c>
      <c r="N1046" s="191">
        <v>265221.39999999997</v>
      </c>
      <c r="O1046" s="191">
        <v>8000</v>
      </c>
      <c r="P1046" s="191"/>
      <c r="Q1046" s="227">
        <f t="shared" si="256"/>
        <v>273221.39999999997</v>
      </c>
      <c r="R1046" s="227">
        <f t="shared" si="257"/>
        <v>0</v>
      </c>
      <c r="S1046" s="227">
        <f t="shared" si="257"/>
        <v>8598.2000000000116</v>
      </c>
      <c r="T1046" s="227">
        <f t="shared" si="257"/>
        <v>0</v>
      </c>
      <c r="U1046" s="227">
        <f t="shared" si="257"/>
        <v>0</v>
      </c>
      <c r="V1046" s="227">
        <f t="shared" si="258"/>
        <v>8598.2000000000116</v>
      </c>
      <c r="W1046" s="227">
        <v>3</v>
      </c>
      <c r="X1046" s="227">
        <v>4.2699999999999996</v>
      </c>
      <c r="Y1046" s="191">
        <v>1</v>
      </c>
      <c r="Z1046" s="191">
        <v>282417.8</v>
      </c>
      <c r="AA1046" s="191">
        <v>8000</v>
      </c>
      <c r="AB1046" s="191"/>
      <c r="AC1046" s="227">
        <f t="shared" si="259"/>
        <v>290417.8</v>
      </c>
      <c r="AD1046" s="227">
        <v>4</v>
      </c>
      <c r="AE1046" s="227">
        <v>4.41</v>
      </c>
      <c r="AF1046" s="191">
        <v>1</v>
      </c>
      <c r="AG1046" s="191">
        <v>291677.40000000002</v>
      </c>
      <c r="AH1046" s="191">
        <v>8000</v>
      </c>
      <c r="AI1046" s="191"/>
      <c r="AJ1046" s="227">
        <f t="shared" si="260"/>
        <v>299677.40000000002</v>
      </c>
    </row>
    <row r="1047" spans="1:36" ht="17.25" x14ac:dyDescent="0.25">
      <c r="A1047" s="208">
        <v>4</v>
      </c>
      <c r="B1047" s="124" t="s">
        <v>5579</v>
      </c>
      <c r="C1047" s="1524" t="s">
        <v>4979</v>
      </c>
      <c r="D1047" s="1525" t="s">
        <v>4768</v>
      </c>
      <c r="E1047" s="1531">
        <v>6</v>
      </c>
      <c r="F1047" s="227">
        <v>1.96</v>
      </c>
      <c r="G1047" s="191">
        <v>1</v>
      </c>
      <c r="H1047" s="191">
        <v>129634.4</v>
      </c>
      <c r="I1047" s="191">
        <v>8000</v>
      </c>
      <c r="J1047" s="191"/>
      <c r="K1047" s="227">
        <f t="shared" si="255"/>
        <v>137634.4</v>
      </c>
      <c r="L1047" s="227">
        <v>1.9</v>
      </c>
      <c r="M1047" s="191">
        <v>1</v>
      </c>
      <c r="N1047" s="191">
        <v>125666</v>
      </c>
      <c r="O1047" s="191">
        <v>8000</v>
      </c>
      <c r="P1047" s="191"/>
      <c r="Q1047" s="227">
        <f t="shared" si="256"/>
        <v>133666</v>
      </c>
      <c r="R1047" s="227">
        <f t="shared" si="257"/>
        <v>0</v>
      </c>
      <c r="S1047" s="227">
        <f t="shared" si="257"/>
        <v>3968.3999999999942</v>
      </c>
      <c r="T1047" s="227">
        <f t="shared" si="257"/>
        <v>0</v>
      </c>
      <c r="U1047" s="227">
        <f t="shared" si="257"/>
        <v>0</v>
      </c>
      <c r="V1047" s="227">
        <f t="shared" si="258"/>
        <v>3968.3999999999942</v>
      </c>
      <c r="W1047" s="227">
        <v>7</v>
      </c>
      <c r="X1047" s="227">
        <v>1.96</v>
      </c>
      <c r="Y1047" s="191">
        <v>1</v>
      </c>
      <c r="Z1047" s="191">
        <v>129634.4</v>
      </c>
      <c r="AA1047" s="191">
        <v>8000</v>
      </c>
      <c r="AB1047" s="191"/>
      <c r="AC1047" s="227">
        <f t="shared" si="259"/>
        <v>137634.4</v>
      </c>
      <c r="AD1047" s="227">
        <v>8</v>
      </c>
      <c r="AE1047" s="227">
        <v>2.02</v>
      </c>
      <c r="AF1047" s="191">
        <v>1</v>
      </c>
      <c r="AG1047" s="191">
        <v>133602.79999999999</v>
      </c>
      <c r="AH1047" s="191">
        <v>8000</v>
      </c>
      <c r="AI1047" s="191"/>
      <c r="AJ1047" s="227">
        <f t="shared" si="260"/>
        <v>141602.79999999999</v>
      </c>
    </row>
    <row r="1048" spans="1:36" ht="17.25" x14ac:dyDescent="0.25">
      <c r="A1048" s="208">
        <v>5</v>
      </c>
      <c r="B1048" s="124" t="s">
        <v>5580</v>
      </c>
      <c r="C1048" s="1524" t="s">
        <v>4979</v>
      </c>
      <c r="D1048" s="1525" t="s">
        <v>4768</v>
      </c>
      <c r="E1048" s="1531">
        <v>1</v>
      </c>
      <c r="F1048" s="227">
        <v>1.73</v>
      </c>
      <c r="G1048" s="191">
        <v>1</v>
      </c>
      <c r="H1048" s="191">
        <v>114422.2</v>
      </c>
      <c r="I1048" s="191">
        <v>8000</v>
      </c>
      <c r="J1048" s="191"/>
      <c r="K1048" s="227">
        <f t="shared" si="255"/>
        <v>122422.2</v>
      </c>
      <c r="L1048" s="227">
        <v>1.68</v>
      </c>
      <c r="M1048" s="191">
        <v>1</v>
      </c>
      <c r="N1048" s="191">
        <v>111115.2</v>
      </c>
      <c r="O1048" s="191">
        <v>8000</v>
      </c>
      <c r="P1048" s="191"/>
      <c r="Q1048" s="227">
        <f t="shared" si="256"/>
        <v>119115.2</v>
      </c>
      <c r="R1048" s="227">
        <f t="shared" si="257"/>
        <v>0</v>
      </c>
      <c r="S1048" s="227">
        <f t="shared" si="257"/>
        <v>3307</v>
      </c>
      <c r="T1048" s="227">
        <f t="shared" si="257"/>
        <v>0</v>
      </c>
      <c r="U1048" s="227">
        <f t="shared" si="257"/>
        <v>0</v>
      </c>
      <c r="V1048" s="227">
        <f t="shared" si="258"/>
        <v>3307</v>
      </c>
      <c r="W1048" s="227">
        <v>2</v>
      </c>
      <c r="X1048" s="227">
        <v>1.79</v>
      </c>
      <c r="Y1048" s="191">
        <v>1</v>
      </c>
      <c r="Z1048" s="191">
        <v>118390.6</v>
      </c>
      <c r="AA1048" s="191">
        <v>8000</v>
      </c>
      <c r="AB1048" s="191"/>
      <c r="AC1048" s="227">
        <f t="shared" si="259"/>
        <v>126390.6</v>
      </c>
      <c r="AD1048" s="227">
        <v>3</v>
      </c>
      <c r="AE1048" s="227">
        <v>1.84</v>
      </c>
      <c r="AF1048" s="191">
        <v>1</v>
      </c>
      <c r="AG1048" s="191">
        <v>121697.60000000001</v>
      </c>
      <c r="AH1048" s="191">
        <v>8000</v>
      </c>
      <c r="AI1048" s="191"/>
      <c r="AJ1048" s="227">
        <f t="shared" si="260"/>
        <v>129697.60000000001</v>
      </c>
    </row>
    <row r="1049" spans="1:36" ht="17.25" x14ac:dyDescent="0.25">
      <c r="A1049" s="208">
        <v>6</v>
      </c>
      <c r="B1049" s="124" t="s">
        <v>5581</v>
      </c>
      <c r="C1049" s="1524" t="s">
        <v>4979</v>
      </c>
      <c r="D1049" s="1525" t="s">
        <v>4768</v>
      </c>
      <c r="E1049" s="1531">
        <v>34</v>
      </c>
      <c r="F1049" s="227">
        <v>2.2799999999999998</v>
      </c>
      <c r="G1049" s="191">
        <v>1</v>
      </c>
      <c r="H1049" s="191">
        <v>150799.19999999998</v>
      </c>
      <c r="I1049" s="191"/>
      <c r="J1049" s="191"/>
      <c r="K1049" s="227">
        <f t="shared" si="255"/>
        <v>150799.19999999998</v>
      </c>
      <c r="L1049" s="227">
        <v>2.2799999999999998</v>
      </c>
      <c r="M1049" s="191">
        <v>1</v>
      </c>
      <c r="N1049" s="191">
        <v>150799.19999999998</v>
      </c>
      <c r="O1049" s="191"/>
      <c r="P1049" s="191"/>
      <c r="Q1049" s="227">
        <f t="shared" si="256"/>
        <v>150799.19999999998</v>
      </c>
      <c r="R1049" s="227">
        <f t="shared" si="257"/>
        <v>0</v>
      </c>
      <c r="S1049" s="227">
        <f t="shared" si="257"/>
        <v>0</v>
      </c>
      <c r="T1049" s="227">
        <f t="shared" si="257"/>
        <v>0</v>
      </c>
      <c r="U1049" s="227">
        <f t="shared" si="257"/>
        <v>0</v>
      </c>
      <c r="V1049" s="227">
        <f t="shared" si="258"/>
        <v>0</v>
      </c>
      <c r="W1049" s="227">
        <v>35</v>
      </c>
      <c r="X1049" s="227">
        <v>2.2799999999999998</v>
      </c>
      <c r="Y1049" s="191">
        <v>1</v>
      </c>
      <c r="Z1049" s="191">
        <v>150799.19999999998</v>
      </c>
      <c r="AA1049" s="191"/>
      <c r="AB1049" s="191"/>
      <c r="AC1049" s="227">
        <f t="shared" si="259"/>
        <v>150799.19999999998</v>
      </c>
      <c r="AD1049" s="227">
        <v>36</v>
      </c>
      <c r="AE1049" s="227">
        <v>2.2799999999999998</v>
      </c>
      <c r="AF1049" s="191">
        <v>1</v>
      </c>
      <c r="AG1049" s="191">
        <v>150799.19999999998</v>
      </c>
      <c r="AH1049" s="191"/>
      <c r="AI1049" s="191"/>
      <c r="AJ1049" s="227">
        <f t="shared" si="260"/>
        <v>150799.19999999998</v>
      </c>
    </row>
    <row r="1050" spans="1:36" ht="17.25" x14ac:dyDescent="0.25">
      <c r="A1050" s="208">
        <v>7</v>
      </c>
      <c r="B1050" s="124" t="s">
        <v>5582</v>
      </c>
      <c r="C1050" s="1524" t="s">
        <v>4979</v>
      </c>
      <c r="D1050" s="1525" t="s">
        <v>4768</v>
      </c>
      <c r="E1050" s="1531">
        <v>9</v>
      </c>
      <c r="F1050" s="227">
        <v>2.02</v>
      </c>
      <c r="G1050" s="191">
        <v>1</v>
      </c>
      <c r="H1050" s="191">
        <v>133602.79999999999</v>
      </c>
      <c r="I1050" s="191">
        <v>8000</v>
      </c>
      <c r="J1050" s="191"/>
      <c r="K1050" s="227">
        <f t="shared" si="255"/>
        <v>141602.79999999999</v>
      </c>
      <c r="L1050" s="227">
        <v>2.02</v>
      </c>
      <c r="M1050" s="191">
        <v>1</v>
      </c>
      <c r="N1050" s="191">
        <v>133602.79999999999</v>
      </c>
      <c r="O1050" s="191">
        <v>8000</v>
      </c>
      <c r="P1050" s="191"/>
      <c r="Q1050" s="227">
        <f t="shared" si="256"/>
        <v>141602.79999999999</v>
      </c>
      <c r="R1050" s="227">
        <f t="shared" si="257"/>
        <v>0</v>
      </c>
      <c r="S1050" s="227">
        <f t="shared" si="257"/>
        <v>0</v>
      </c>
      <c r="T1050" s="227">
        <f t="shared" si="257"/>
        <v>0</v>
      </c>
      <c r="U1050" s="227">
        <f t="shared" si="257"/>
        <v>0</v>
      </c>
      <c r="V1050" s="227">
        <f t="shared" si="258"/>
        <v>0</v>
      </c>
      <c r="W1050" s="227">
        <v>10</v>
      </c>
      <c r="X1050" s="227">
        <v>2.08</v>
      </c>
      <c r="Y1050" s="191">
        <v>1</v>
      </c>
      <c r="Z1050" s="191">
        <v>137571.20000000001</v>
      </c>
      <c r="AA1050" s="191">
        <v>8000</v>
      </c>
      <c r="AB1050" s="191"/>
      <c r="AC1050" s="227">
        <f t="shared" si="259"/>
        <v>145571.20000000001</v>
      </c>
      <c r="AD1050" s="227">
        <v>11</v>
      </c>
      <c r="AE1050" s="227">
        <v>2.08</v>
      </c>
      <c r="AF1050" s="191">
        <v>1</v>
      </c>
      <c r="AG1050" s="191">
        <v>137571.20000000001</v>
      </c>
      <c r="AH1050" s="191">
        <v>8000</v>
      </c>
      <c r="AI1050" s="191"/>
      <c r="AJ1050" s="227">
        <f t="shared" si="260"/>
        <v>145571.20000000001</v>
      </c>
    </row>
    <row r="1051" spans="1:36" ht="17.25" x14ac:dyDescent="0.25">
      <c r="A1051" s="208">
        <v>8</v>
      </c>
      <c r="B1051" s="124" t="s">
        <v>5583</v>
      </c>
      <c r="C1051" s="1524" t="s">
        <v>4979</v>
      </c>
      <c r="D1051" s="1525" t="s">
        <v>4768</v>
      </c>
      <c r="E1051" s="1531">
        <v>25</v>
      </c>
      <c r="F1051" s="227">
        <v>2.2799999999999998</v>
      </c>
      <c r="G1051" s="191">
        <v>1</v>
      </c>
      <c r="H1051" s="191">
        <v>150799.19999999998</v>
      </c>
      <c r="I1051" s="191">
        <v>8000</v>
      </c>
      <c r="J1051" s="191"/>
      <c r="K1051" s="227">
        <f t="shared" si="255"/>
        <v>158799.19999999998</v>
      </c>
      <c r="L1051" s="227">
        <v>2.2799999999999998</v>
      </c>
      <c r="M1051" s="191">
        <v>1</v>
      </c>
      <c r="N1051" s="191">
        <v>150799.19999999998</v>
      </c>
      <c r="O1051" s="191">
        <v>8000</v>
      </c>
      <c r="P1051" s="191"/>
      <c r="Q1051" s="227">
        <f t="shared" si="256"/>
        <v>158799.19999999998</v>
      </c>
      <c r="R1051" s="227">
        <f t="shared" si="257"/>
        <v>0</v>
      </c>
      <c r="S1051" s="227">
        <f t="shared" si="257"/>
        <v>0</v>
      </c>
      <c r="T1051" s="227">
        <f t="shared" si="257"/>
        <v>0</v>
      </c>
      <c r="U1051" s="227">
        <f t="shared" si="257"/>
        <v>0</v>
      </c>
      <c r="V1051" s="227">
        <f t="shared" si="258"/>
        <v>0</v>
      </c>
      <c r="W1051" s="227">
        <v>26</v>
      </c>
      <c r="X1051" s="227">
        <v>2.2799999999999998</v>
      </c>
      <c r="Y1051" s="191">
        <v>1</v>
      </c>
      <c r="Z1051" s="191">
        <v>150799.19999999998</v>
      </c>
      <c r="AA1051" s="191">
        <v>8000</v>
      </c>
      <c r="AB1051" s="191"/>
      <c r="AC1051" s="227">
        <f t="shared" si="259"/>
        <v>158799.19999999998</v>
      </c>
      <c r="AD1051" s="227">
        <v>27</v>
      </c>
      <c r="AE1051" s="227">
        <v>2.2799999999999998</v>
      </c>
      <c r="AF1051" s="191">
        <v>1</v>
      </c>
      <c r="AG1051" s="191">
        <v>150799.19999999998</v>
      </c>
      <c r="AH1051" s="191">
        <v>8000</v>
      </c>
      <c r="AI1051" s="191"/>
      <c r="AJ1051" s="227">
        <f t="shared" si="260"/>
        <v>158799.19999999998</v>
      </c>
    </row>
    <row r="1052" spans="1:36" ht="17.25" x14ac:dyDescent="0.25">
      <c r="A1052" s="208">
        <v>9</v>
      </c>
      <c r="B1052" s="124" t="s">
        <v>5584</v>
      </c>
      <c r="C1052" s="1524" t="s">
        <v>4979</v>
      </c>
      <c r="D1052" s="1525" t="s">
        <v>4768</v>
      </c>
      <c r="E1052" s="1531">
        <v>3</v>
      </c>
      <c r="F1052" s="227">
        <v>1.84</v>
      </c>
      <c r="G1052" s="191">
        <v>1</v>
      </c>
      <c r="H1052" s="191">
        <v>121697.60000000001</v>
      </c>
      <c r="I1052" s="191">
        <v>8000</v>
      </c>
      <c r="J1052" s="191"/>
      <c r="K1052" s="227">
        <f t="shared" si="255"/>
        <v>129697.60000000001</v>
      </c>
      <c r="L1052" s="227">
        <v>1.79</v>
      </c>
      <c r="M1052" s="191">
        <v>1</v>
      </c>
      <c r="N1052" s="191">
        <v>118390.6</v>
      </c>
      <c r="O1052" s="191">
        <v>8000</v>
      </c>
      <c r="P1052" s="191"/>
      <c r="Q1052" s="227">
        <f t="shared" si="256"/>
        <v>126390.6</v>
      </c>
      <c r="R1052" s="227">
        <f t="shared" si="257"/>
        <v>0</v>
      </c>
      <c r="S1052" s="227">
        <f t="shared" si="257"/>
        <v>3307</v>
      </c>
      <c r="T1052" s="227">
        <f t="shared" si="257"/>
        <v>0</v>
      </c>
      <c r="U1052" s="227">
        <f t="shared" si="257"/>
        <v>0</v>
      </c>
      <c r="V1052" s="227">
        <f t="shared" si="258"/>
        <v>3307</v>
      </c>
      <c r="W1052" s="227">
        <v>4</v>
      </c>
      <c r="X1052" s="227">
        <v>1.9</v>
      </c>
      <c r="Y1052" s="191">
        <v>1</v>
      </c>
      <c r="Z1052" s="191">
        <v>125666</v>
      </c>
      <c r="AA1052" s="191">
        <v>8000</v>
      </c>
      <c r="AB1052" s="191"/>
      <c r="AC1052" s="227">
        <f t="shared" si="259"/>
        <v>133666</v>
      </c>
      <c r="AD1052" s="227">
        <v>5</v>
      </c>
      <c r="AE1052" s="227">
        <v>1.9</v>
      </c>
      <c r="AF1052" s="191">
        <v>1</v>
      </c>
      <c r="AG1052" s="191">
        <v>125666</v>
      </c>
      <c r="AH1052" s="191">
        <v>8000</v>
      </c>
      <c r="AI1052" s="191"/>
      <c r="AJ1052" s="227">
        <f t="shared" si="260"/>
        <v>133666</v>
      </c>
    </row>
    <row r="1053" spans="1:36" ht="17.25" x14ac:dyDescent="0.25">
      <c r="A1053" s="208">
        <v>10</v>
      </c>
      <c r="B1053" s="124" t="s">
        <v>5585</v>
      </c>
      <c r="C1053" s="1524" t="s">
        <v>4979</v>
      </c>
      <c r="D1053" s="1525" t="s">
        <v>4768</v>
      </c>
      <c r="E1053" s="1531">
        <v>2</v>
      </c>
      <c r="F1053" s="227">
        <v>1.79</v>
      </c>
      <c r="G1053" s="191">
        <v>1</v>
      </c>
      <c r="H1053" s="191">
        <v>118390.6</v>
      </c>
      <c r="I1053" s="191">
        <v>8000</v>
      </c>
      <c r="J1053" s="191"/>
      <c r="K1053" s="227">
        <f t="shared" si="255"/>
        <v>126390.6</v>
      </c>
      <c r="L1053" s="227">
        <v>1.73</v>
      </c>
      <c r="M1053" s="191">
        <v>1</v>
      </c>
      <c r="N1053" s="191">
        <v>114422.2</v>
      </c>
      <c r="O1053" s="191">
        <v>8000</v>
      </c>
      <c r="P1053" s="191"/>
      <c r="Q1053" s="227">
        <f t="shared" si="256"/>
        <v>122422.2</v>
      </c>
      <c r="R1053" s="227">
        <f t="shared" si="257"/>
        <v>0</v>
      </c>
      <c r="S1053" s="227">
        <f t="shared" si="257"/>
        <v>3968.4000000000087</v>
      </c>
      <c r="T1053" s="227">
        <f t="shared" si="257"/>
        <v>0</v>
      </c>
      <c r="U1053" s="227">
        <f t="shared" si="257"/>
        <v>0</v>
      </c>
      <c r="V1053" s="227">
        <f t="shared" si="258"/>
        <v>3968.4000000000087</v>
      </c>
      <c r="W1053" s="227">
        <v>3</v>
      </c>
      <c r="X1053" s="227">
        <v>1.84</v>
      </c>
      <c r="Y1053" s="191">
        <v>1</v>
      </c>
      <c r="Z1053" s="191">
        <v>121697.60000000001</v>
      </c>
      <c r="AA1053" s="191">
        <v>8000</v>
      </c>
      <c r="AB1053" s="191"/>
      <c r="AC1053" s="227">
        <f t="shared" si="259"/>
        <v>129697.60000000001</v>
      </c>
      <c r="AD1053" s="227">
        <v>4</v>
      </c>
      <c r="AE1053" s="227">
        <v>1.9</v>
      </c>
      <c r="AF1053" s="191">
        <v>1</v>
      </c>
      <c r="AG1053" s="191">
        <v>125666</v>
      </c>
      <c r="AH1053" s="191">
        <v>8000</v>
      </c>
      <c r="AI1053" s="191"/>
      <c r="AJ1053" s="227">
        <f t="shared" si="260"/>
        <v>133666</v>
      </c>
    </row>
    <row r="1054" spans="1:36" ht="17.25" x14ac:dyDescent="0.25">
      <c r="A1054" s="208">
        <v>11</v>
      </c>
      <c r="B1054" s="124" t="s">
        <v>5586</v>
      </c>
      <c r="C1054" s="1524" t="s">
        <v>4979</v>
      </c>
      <c r="D1054" s="1525" t="s">
        <v>4768</v>
      </c>
      <c r="E1054" s="1531">
        <v>21</v>
      </c>
      <c r="F1054" s="227">
        <v>2.2799999999999998</v>
      </c>
      <c r="G1054" s="191">
        <v>1</v>
      </c>
      <c r="H1054" s="191">
        <v>150799.19999999998</v>
      </c>
      <c r="I1054" s="191">
        <v>8000</v>
      </c>
      <c r="J1054" s="191"/>
      <c r="K1054" s="227">
        <f t="shared" si="255"/>
        <v>158799.19999999998</v>
      </c>
      <c r="L1054" s="227">
        <v>2.2799999999999998</v>
      </c>
      <c r="M1054" s="191">
        <v>1</v>
      </c>
      <c r="N1054" s="191">
        <v>150799.19999999998</v>
      </c>
      <c r="O1054" s="191">
        <v>8000</v>
      </c>
      <c r="P1054" s="191"/>
      <c r="Q1054" s="227">
        <f t="shared" si="256"/>
        <v>158799.19999999998</v>
      </c>
      <c r="R1054" s="227">
        <f t="shared" si="257"/>
        <v>0</v>
      </c>
      <c r="S1054" s="227">
        <f t="shared" si="257"/>
        <v>0</v>
      </c>
      <c r="T1054" s="227">
        <f t="shared" si="257"/>
        <v>0</v>
      </c>
      <c r="U1054" s="227">
        <f t="shared" si="257"/>
        <v>0</v>
      </c>
      <c r="V1054" s="227">
        <f t="shared" si="258"/>
        <v>0</v>
      </c>
      <c r="W1054" s="227">
        <v>22</v>
      </c>
      <c r="X1054" s="227">
        <v>2.2799999999999998</v>
      </c>
      <c r="Y1054" s="191">
        <v>1</v>
      </c>
      <c r="Z1054" s="191">
        <v>150799.19999999998</v>
      </c>
      <c r="AA1054" s="191">
        <v>8000</v>
      </c>
      <c r="AB1054" s="191"/>
      <c r="AC1054" s="227">
        <f t="shared" si="259"/>
        <v>158799.19999999998</v>
      </c>
      <c r="AD1054" s="227">
        <v>23</v>
      </c>
      <c r="AE1054" s="227">
        <v>2.2799999999999998</v>
      </c>
      <c r="AF1054" s="191">
        <v>1</v>
      </c>
      <c r="AG1054" s="191">
        <v>150799.19999999998</v>
      </c>
      <c r="AH1054" s="191">
        <v>8000</v>
      </c>
      <c r="AI1054" s="191"/>
      <c r="AJ1054" s="227">
        <f t="shared" si="260"/>
        <v>158799.19999999998</v>
      </c>
    </row>
    <row r="1055" spans="1:36" ht="17.25" x14ac:dyDescent="0.25">
      <c r="A1055" s="208">
        <v>12</v>
      </c>
      <c r="B1055" s="124" t="s">
        <v>5340</v>
      </c>
      <c r="C1055" s="1524" t="s">
        <v>4979</v>
      </c>
      <c r="D1055" s="1525" t="s">
        <v>4768</v>
      </c>
      <c r="E1055" s="1531">
        <v>32</v>
      </c>
      <c r="F1055" s="227">
        <v>2.2799999999999998</v>
      </c>
      <c r="G1055" s="191">
        <v>1</v>
      </c>
      <c r="H1055" s="191">
        <v>150799.19999999998</v>
      </c>
      <c r="I1055" s="191"/>
      <c r="J1055" s="191"/>
      <c r="K1055" s="227">
        <f t="shared" si="255"/>
        <v>150799.19999999998</v>
      </c>
      <c r="L1055" s="227">
        <v>2.2799999999999998</v>
      </c>
      <c r="M1055" s="191">
        <v>1</v>
      </c>
      <c r="N1055" s="191">
        <v>150799.19999999998</v>
      </c>
      <c r="O1055" s="191"/>
      <c r="P1055" s="191"/>
      <c r="Q1055" s="227">
        <f t="shared" si="256"/>
        <v>150799.19999999998</v>
      </c>
      <c r="R1055" s="227">
        <f t="shared" si="257"/>
        <v>0</v>
      </c>
      <c r="S1055" s="227">
        <f t="shared" si="257"/>
        <v>0</v>
      </c>
      <c r="T1055" s="227">
        <f t="shared" si="257"/>
        <v>0</v>
      </c>
      <c r="U1055" s="227">
        <f t="shared" si="257"/>
        <v>0</v>
      </c>
      <c r="V1055" s="227">
        <f t="shared" si="258"/>
        <v>0</v>
      </c>
      <c r="W1055" s="227">
        <v>33</v>
      </c>
      <c r="X1055" s="227">
        <v>2.2799999999999998</v>
      </c>
      <c r="Y1055" s="191">
        <v>1</v>
      </c>
      <c r="Z1055" s="191">
        <v>150799.19999999998</v>
      </c>
      <c r="AA1055" s="191"/>
      <c r="AB1055" s="191"/>
      <c r="AC1055" s="227">
        <f t="shared" si="259"/>
        <v>150799.19999999998</v>
      </c>
      <c r="AD1055" s="227">
        <v>34</v>
      </c>
      <c r="AE1055" s="227">
        <v>2.2799999999999998</v>
      </c>
      <c r="AF1055" s="191">
        <v>1</v>
      </c>
      <c r="AG1055" s="191">
        <v>150799.19999999998</v>
      </c>
      <c r="AH1055" s="191"/>
      <c r="AI1055" s="191"/>
      <c r="AJ1055" s="227">
        <f t="shared" si="260"/>
        <v>150799.19999999998</v>
      </c>
    </row>
    <row r="1056" spans="1:36" ht="17.25" x14ac:dyDescent="0.25">
      <c r="A1056" s="208">
        <v>13</v>
      </c>
      <c r="B1056" s="124" t="s">
        <v>5587</v>
      </c>
      <c r="C1056" s="1524" t="s">
        <v>5039</v>
      </c>
      <c r="D1056" s="1525" t="s">
        <v>4768</v>
      </c>
      <c r="E1056" s="1531">
        <v>8</v>
      </c>
      <c r="F1056" s="227">
        <v>2.02</v>
      </c>
      <c r="G1056" s="191">
        <v>1</v>
      </c>
      <c r="H1056" s="191">
        <v>133602.79999999999</v>
      </c>
      <c r="I1056" s="191">
        <v>8000</v>
      </c>
      <c r="J1056" s="191"/>
      <c r="K1056" s="227">
        <f t="shared" si="255"/>
        <v>141602.79999999999</v>
      </c>
      <c r="L1056" s="227">
        <v>1.96</v>
      </c>
      <c r="M1056" s="191">
        <v>1</v>
      </c>
      <c r="N1056" s="191">
        <v>129634.4</v>
      </c>
      <c r="O1056" s="191">
        <v>8000</v>
      </c>
      <c r="P1056" s="191"/>
      <c r="Q1056" s="227">
        <f t="shared" si="256"/>
        <v>137634.4</v>
      </c>
      <c r="R1056" s="227">
        <f t="shared" si="257"/>
        <v>0</v>
      </c>
      <c r="S1056" s="227">
        <f t="shared" si="257"/>
        <v>3968.3999999999942</v>
      </c>
      <c r="T1056" s="227">
        <f t="shared" si="257"/>
        <v>0</v>
      </c>
      <c r="U1056" s="227">
        <f t="shared" si="257"/>
        <v>0</v>
      </c>
      <c r="V1056" s="227">
        <f t="shared" si="258"/>
        <v>3968.3999999999942</v>
      </c>
      <c r="W1056" s="227">
        <v>9</v>
      </c>
      <c r="X1056" s="227">
        <v>2.02</v>
      </c>
      <c r="Y1056" s="191">
        <v>1</v>
      </c>
      <c r="Z1056" s="191">
        <v>133602.79999999999</v>
      </c>
      <c r="AA1056" s="191">
        <v>8000</v>
      </c>
      <c r="AB1056" s="191"/>
      <c r="AC1056" s="227">
        <f t="shared" si="259"/>
        <v>141602.79999999999</v>
      </c>
      <c r="AD1056" s="227">
        <v>10</v>
      </c>
      <c r="AE1056" s="227">
        <v>2.08</v>
      </c>
      <c r="AF1056" s="191">
        <v>1</v>
      </c>
      <c r="AG1056" s="191">
        <v>137571.20000000001</v>
      </c>
      <c r="AH1056" s="191">
        <v>8000</v>
      </c>
      <c r="AI1056" s="191"/>
      <c r="AJ1056" s="227">
        <f t="shared" si="260"/>
        <v>145571.20000000001</v>
      </c>
    </row>
    <row r="1057" spans="1:36" ht="17.25" x14ac:dyDescent="0.25">
      <c r="A1057" s="208">
        <v>14</v>
      </c>
      <c r="B1057" s="124" t="s">
        <v>5588</v>
      </c>
      <c r="C1057" s="1524" t="s">
        <v>5039</v>
      </c>
      <c r="D1057" s="1525" t="s">
        <v>4768</v>
      </c>
      <c r="E1057" s="1531">
        <v>1</v>
      </c>
      <c r="F1057" s="227">
        <v>1.73</v>
      </c>
      <c r="G1057" s="191">
        <v>1</v>
      </c>
      <c r="H1057" s="191">
        <v>114422.2</v>
      </c>
      <c r="I1057" s="191">
        <v>8000</v>
      </c>
      <c r="J1057" s="191"/>
      <c r="K1057" s="227">
        <f t="shared" si="255"/>
        <v>122422.2</v>
      </c>
      <c r="L1057" s="227">
        <v>1.68</v>
      </c>
      <c r="M1057" s="191">
        <v>1</v>
      </c>
      <c r="N1057" s="191">
        <v>111115.2</v>
      </c>
      <c r="O1057" s="191">
        <v>8000</v>
      </c>
      <c r="P1057" s="191"/>
      <c r="Q1057" s="227">
        <f t="shared" si="256"/>
        <v>119115.2</v>
      </c>
      <c r="R1057" s="227">
        <f t="shared" si="257"/>
        <v>0</v>
      </c>
      <c r="S1057" s="227">
        <f t="shared" si="257"/>
        <v>3307</v>
      </c>
      <c r="T1057" s="227">
        <f t="shared" si="257"/>
        <v>0</v>
      </c>
      <c r="U1057" s="227">
        <f t="shared" si="257"/>
        <v>0</v>
      </c>
      <c r="V1057" s="227">
        <f t="shared" si="258"/>
        <v>3307</v>
      </c>
      <c r="W1057" s="227">
        <v>2</v>
      </c>
      <c r="X1057" s="227">
        <v>1.79</v>
      </c>
      <c r="Y1057" s="191">
        <v>1</v>
      </c>
      <c r="Z1057" s="191">
        <v>118390.6</v>
      </c>
      <c r="AA1057" s="191">
        <v>8000</v>
      </c>
      <c r="AB1057" s="191"/>
      <c r="AC1057" s="227">
        <f t="shared" si="259"/>
        <v>126390.6</v>
      </c>
      <c r="AD1057" s="227">
        <v>3</v>
      </c>
      <c r="AE1057" s="227">
        <v>1.84</v>
      </c>
      <c r="AF1057" s="191">
        <v>1</v>
      </c>
      <c r="AG1057" s="191">
        <v>121697.60000000001</v>
      </c>
      <c r="AH1057" s="191">
        <v>8000</v>
      </c>
      <c r="AI1057" s="191"/>
      <c r="AJ1057" s="227">
        <f t="shared" si="260"/>
        <v>129697.60000000001</v>
      </c>
    </row>
    <row r="1058" spans="1:36" ht="17.25" x14ac:dyDescent="0.25">
      <c r="A1058" s="208">
        <v>15</v>
      </c>
      <c r="B1058" s="124" t="s">
        <v>5589</v>
      </c>
      <c r="C1058" s="1524" t="s">
        <v>5039</v>
      </c>
      <c r="D1058" s="1525" t="s">
        <v>4768</v>
      </c>
      <c r="E1058" s="1531">
        <v>10</v>
      </c>
      <c r="F1058" s="227">
        <v>2.08</v>
      </c>
      <c r="G1058" s="191">
        <v>1</v>
      </c>
      <c r="H1058" s="191">
        <v>137571.20000000001</v>
      </c>
      <c r="I1058" s="191">
        <v>8000</v>
      </c>
      <c r="J1058" s="191"/>
      <c r="K1058" s="227">
        <f t="shared" si="255"/>
        <v>145571.20000000001</v>
      </c>
      <c r="L1058" s="227">
        <v>2.02</v>
      </c>
      <c r="M1058" s="191">
        <v>1</v>
      </c>
      <c r="N1058" s="191">
        <v>133602.79999999999</v>
      </c>
      <c r="O1058" s="191">
        <v>8000</v>
      </c>
      <c r="P1058" s="191"/>
      <c r="Q1058" s="227">
        <f t="shared" si="256"/>
        <v>141602.79999999999</v>
      </c>
      <c r="R1058" s="227">
        <f t="shared" si="257"/>
        <v>0</v>
      </c>
      <c r="S1058" s="227">
        <f t="shared" si="257"/>
        <v>3968.4000000000233</v>
      </c>
      <c r="T1058" s="227">
        <f t="shared" si="257"/>
        <v>0</v>
      </c>
      <c r="U1058" s="227">
        <f t="shared" si="257"/>
        <v>0</v>
      </c>
      <c r="V1058" s="227">
        <f t="shared" si="258"/>
        <v>3968.4000000000233</v>
      </c>
      <c r="W1058" s="227">
        <v>11</v>
      </c>
      <c r="X1058" s="227">
        <v>2.08</v>
      </c>
      <c r="Y1058" s="191">
        <v>1</v>
      </c>
      <c r="Z1058" s="191">
        <v>137571.20000000001</v>
      </c>
      <c r="AA1058" s="191">
        <v>8000</v>
      </c>
      <c r="AB1058" s="191"/>
      <c r="AC1058" s="227">
        <f t="shared" si="259"/>
        <v>145571.20000000001</v>
      </c>
      <c r="AD1058" s="227">
        <v>12</v>
      </c>
      <c r="AE1058" s="227">
        <v>2.08</v>
      </c>
      <c r="AF1058" s="191">
        <v>1</v>
      </c>
      <c r="AG1058" s="191">
        <v>137571.20000000001</v>
      </c>
      <c r="AH1058" s="191">
        <v>8000</v>
      </c>
      <c r="AI1058" s="191"/>
      <c r="AJ1058" s="227">
        <f t="shared" si="260"/>
        <v>145571.20000000001</v>
      </c>
    </row>
    <row r="1059" spans="1:36" ht="17.25" x14ac:dyDescent="0.25">
      <c r="A1059" s="208">
        <v>16</v>
      </c>
      <c r="B1059" s="124" t="s">
        <v>5590</v>
      </c>
      <c r="C1059" s="1524" t="s">
        <v>5039</v>
      </c>
      <c r="D1059" s="1525" t="s">
        <v>4768</v>
      </c>
      <c r="E1059" s="1531">
        <v>13</v>
      </c>
      <c r="F1059" s="227">
        <v>2.14</v>
      </c>
      <c r="G1059" s="191">
        <v>1</v>
      </c>
      <c r="H1059" s="191">
        <v>141539.6</v>
      </c>
      <c r="I1059" s="191">
        <v>8000</v>
      </c>
      <c r="J1059" s="191"/>
      <c r="K1059" s="227">
        <f t="shared" si="255"/>
        <v>149539.6</v>
      </c>
      <c r="L1059" s="227">
        <v>2.08</v>
      </c>
      <c r="M1059" s="191">
        <v>1</v>
      </c>
      <c r="N1059" s="191">
        <v>137571.20000000001</v>
      </c>
      <c r="O1059" s="191">
        <v>8000</v>
      </c>
      <c r="P1059" s="191"/>
      <c r="Q1059" s="227">
        <f t="shared" si="256"/>
        <v>145571.20000000001</v>
      </c>
      <c r="R1059" s="227">
        <f t="shared" si="257"/>
        <v>0</v>
      </c>
      <c r="S1059" s="227">
        <f t="shared" si="257"/>
        <v>3968.3999999999942</v>
      </c>
      <c r="T1059" s="227">
        <f t="shared" si="257"/>
        <v>0</v>
      </c>
      <c r="U1059" s="227">
        <f t="shared" si="257"/>
        <v>0</v>
      </c>
      <c r="V1059" s="227">
        <f t="shared" si="258"/>
        <v>3968.3999999999942</v>
      </c>
      <c r="W1059" s="227">
        <v>14</v>
      </c>
      <c r="X1059" s="227">
        <v>2.14</v>
      </c>
      <c r="Y1059" s="191">
        <v>1</v>
      </c>
      <c r="Z1059" s="191">
        <v>141539.6</v>
      </c>
      <c r="AA1059" s="191">
        <v>8000</v>
      </c>
      <c r="AB1059" s="191"/>
      <c r="AC1059" s="227">
        <f t="shared" si="259"/>
        <v>149539.6</v>
      </c>
      <c r="AD1059" s="227">
        <v>15</v>
      </c>
      <c r="AE1059" s="227">
        <v>2.14</v>
      </c>
      <c r="AF1059" s="191">
        <v>1</v>
      </c>
      <c r="AG1059" s="191">
        <v>141539.6</v>
      </c>
      <c r="AH1059" s="191">
        <v>8000</v>
      </c>
      <c r="AI1059" s="191"/>
      <c r="AJ1059" s="227">
        <f t="shared" si="260"/>
        <v>149539.6</v>
      </c>
    </row>
    <row r="1060" spans="1:36" ht="17.25" x14ac:dyDescent="0.25">
      <c r="A1060" s="208">
        <v>17</v>
      </c>
      <c r="B1060" s="124" t="s">
        <v>1587</v>
      </c>
      <c r="C1060" s="1524" t="s">
        <v>5039</v>
      </c>
      <c r="D1060" s="1525" t="s">
        <v>4768</v>
      </c>
      <c r="E1060" s="1531">
        <v>5</v>
      </c>
      <c r="F1060" s="227">
        <v>1.9</v>
      </c>
      <c r="G1060" s="191">
        <v>1</v>
      </c>
      <c r="H1060" s="191">
        <v>125666</v>
      </c>
      <c r="I1060" s="191">
        <v>8000</v>
      </c>
      <c r="J1060" s="191"/>
      <c r="K1060" s="227">
        <f t="shared" si="255"/>
        <v>133666</v>
      </c>
      <c r="L1060" s="227">
        <v>1.9</v>
      </c>
      <c r="M1060" s="191">
        <v>1</v>
      </c>
      <c r="N1060" s="191">
        <v>125666</v>
      </c>
      <c r="O1060" s="191">
        <v>8000</v>
      </c>
      <c r="P1060" s="191"/>
      <c r="Q1060" s="227">
        <f t="shared" si="256"/>
        <v>133666</v>
      </c>
      <c r="R1060" s="227">
        <f t="shared" si="257"/>
        <v>0</v>
      </c>
      <c r="S1060" s="227">
        <f t="shared" si="257"/>
        <v>0</v>
      </c>
      <c r="T1060" s="227">
        <f t="shared" si="257"/>
        <v>0</v>
      </c>
      <c r="U1060" s="227">
        <f t="shared" si="257"/>
        <v>0</v>
      </c>
      <c r="V1060" s="227">
        <f t="shared" si="258"/>
        <v>0</v>
      </c>
      <c r="W1060" s="227">
        <v>6</v>
      </c>
      <c r="X1060" s="227">
        <v>1.96</v>
      </c>
      <c r="Y1060" s="191">
        <v>1</v>
      </c>
      <c r="Z1060" s="191">
        <v>129634.4</v>
      </c>
      <c r="AA1060" s="191">
        <v>8000</v>
      </c>
      <c r="AB1060" s="191"/>
      <c r="AC1060" s="227">
        <f t="shared" si="259"/>
        <v>137634.4</v>
      </c>
      <c r="AD1060" s="227">
        <v>7</v>
      </c>
      <c r="AE1060" s="227">
        <v>1.96</v>
      </c>
      <c r="AF1060" s="191">
        <v>1</v>
      </c>
      <c r="AG1060" s="191">
        <v>129634.4</v>
      </c>
      <c r="AH1060" s="191">
        <v>8000</v>
      </c>
      <c r="AI1060" s="191"/>
      <c r="AJ1060" s="227">
        <f t="shared" si="260"/>
        <v>137634.4</v>
      </c>
    </row>
    <row r="1061" spans="1:36" ht="17.25" x14ac:dyDescent="0.25">
      <c r="A1061" s="208">
        <v>18</v>
      </c>
      <c r="B1061" s="124" t="s">
        <v>5591</v>
      </c>
      <c r="C1061" s="1524" t="s">
        <v>5039</v>
      </c>
      <c r="D1061" s="1525" t="s">
        <v>4768</v>
      </c>
      <c r="E1061" s="1531">
        <v>2</v>
      </c>
      <c r="F1061" s="227">
        <v>1.79</v>
      </c>
      <c r="G1061" s="191">
        <v>1</v>
      </c>
      <c r="H1061" s="191">
        <v>118390.6</v>
      </c>
      <c r="I1061" s="191">
        <v>8000</v>
      </c>
      <c r="J1061" s="191"/>
      <c r="K1061" s="227">
        <f t="shared" si="255"/>
        <v>126390.6</v>
      </c>
      <c r="L1061" s="227">
        <v>1.73</v>
      </c>
      <c r="M1061" s="191">
        <v>1</v>
      </c>
      <c r="N1061" s="191">
        <v>114422.2</v>
      </c>
      <c r="O1061" s="191">
        <v>8000</v>
      </c>
      <c r="P1061" s="191"/>
      <c r="Q1061" s="227">
        <f t="shared" si="256"/>
        <v>122422.2</v>
      </c>
      <c r="R1061" s="227">
        <f t="shared" si="257"/>
        <v>0</v>
      </c>
      <c r="S1061" s="227">
        <f t="shared" si="257"/>
        <v>3968.4000000000087</v>
      </c>
      <c r="T1061" s="227">
        <f t="shared" si="257"/>
        <v>0</v>
      </c>
      <c r="U1061" s="227">
        <f t="shared" si="257"/>
        <v>0</v>
      </c>
      <c r="V1061" s="227">
        <f t="shared" si="258"/>
        <v>3968.4000000000087</v>
      </c>
      <c r="W1061" s="227">
        <v>3</v>
      </c>
      <c r="X1061" s="227">
        <v>1.84</v>
      </c>
      <c r="Y1061" s="191">
        <v>1</v>
      </c>
      <c r="Z1061" s="191">
        <v>121697.60000000001</v>
      </c>
      <c r="AA1061" s="191">
        <v>8000</v>
      </c>
      <c r="AB1061" s="191"/>
      <c r="AC1061" s="227">
        <f t="shared" si="259"/>
        <v>129697.60000000001</v>
      </c>
      <c r="AD1061" s="227">
        <v>4</v>
      </c>
      <c r="AE1061" s="227">
        <v>1.9</v>
      </c>
      <c r="AF1061" s="191">
        <v>1</v>
      </c>
      <c r="AG1061" s="191">
        <v>125666</v>
      </c>
      <c r="AH1061" s="191">
        <v>8000</v>
      </c>
      <c r="AI1061" s="191"/>
      <c r="AJ1061" s="227">
        <f t="shared" si="260"/>
        <v>133666</v>
      </c>
    </row>
    <row r="1062" spans="1:36" ht="17.25" x14ac:dyDescent="0.25">
      <c r="A1062" s="208">
        <v>19</v>
      </c>
      <c r="B1062" s="124" t="s">
        <v>5592</v>
      </c>
      <c r="C1062" s="1524" t="s">
        <v>5039</v>
      </c>
      <c r="D1062" s="1525" t="s">
        <v>4768</v>
      </c>
      <c r="E1062" s="1531">
        <v>5</v>
      </c>
      <c r="F1062" s="227">
        <v>1.9</v>
      </c>
      <c r="G1062" s="191">
        <v>1</v>
      </c>
      <c r="H1062" s="191">
        <v>125666</v>
      </c>
      <c r="I1062" s="191">
        <v>8000</v>
      </c>
      <c r="J1062" s="191"/>
      <c r="K1062" s="227">
        <f t="shared" si="255"/>
        <v>133666</v>
      </c>
      <c r="L1062" s="227">
        <v>1.9</v>
      </c>
      <c r="M1062" s="191">
        <v>1</v>
      </c>
      <c r="N1062" s="191">
        <v>125666</v>
      </c>
      <c r="O1062" s="191">
        <v>8000</v>
      </c>
      <c r="P1062" s="191"/>
      <c r="Q1062" s="227">
        <f t="shared" si="256"/>
        <v>133666</v>
      </c>
      <c r="R1062" s="227">
        <f t="shared" si="257"/>
        <v>0</v>
      </c>
      <c r="S1062" s="227">
        <f t="shared" si="257"/>
        <v>0</v>
      </c>
      <c r="T1062" s="227">
        <f t="shared" si="257"/>
        <v>0</v>
      </c>
      <c r="U1062" s="227">
        <f t="shared" si="257"/>
        <v>0</v>
      </c>
      <c r="V1062" s="227">
        <f t="shared" si="258"/>
        <v>0</v>
      </c>
      <c r="W1062" s="227">
        <v>6</v>
      </c>
      <c r="X1062" s="227">
        <v>1.96</v>
      </c>
      <c r="Y1062" s="191">
        <v>1</v>
      </c>
      <c r="Z1062" s="191">
        <v>129634.4</v>
      </c>
      <c r="AA1062" s="191">
        <v>8000</v>
      </c>
      <c r="AB1062" s="191"/>
      <c r="AC1062" s="227">
        <f t="shared" si="259"/>
        <v>137634.4</v>
      </c>
      <c r="AD1062" s="227">
        <v>7</v>
      </c>
      <c r="AE1062" s="227">
        <v>1.96</v>
      </c>
      <c r="AF1062" s="191">
        <v>1</v>
      </c>
      <c r="AG1062" s="191">
        <v>129634.4</v>
      </c>
      <c r="AH1062" s="191">
        <v>8000</v>
      </c>
      <c r="AI1062" s="191"/>
      <c r="AJ1062" s="227">
        <f t="shared" si="260"/>
        <v>137634.4</v>
      </c>
    </row>
    <row r="1063" spans="1:36" ht="17.25" x14ac:dyDescent="0.25">
      <c r="A1063" s="208">
        <v>20</v>
      </c>
      <c r="B1063" s="124" t="s">
        <v>5593</v>
      </c>
      <c r="C1063" s="1524" t="s">
        <v>5039</v>
      </c>
      <c r="D1063" s="1525" t="s">
        <v>4768</v>
      </c>
      <c r="E1063" s="1531">
        <v>1</v>
      </c>
      <c r="F1063" s="227">
        <v>1.73</v>
      </c>
      <c r="G1063" s="191">
        <v>1</v>
      </c>
      <c r="H1063" s="191">
        <v>114422.2</v>
      </c>
      <c r="I1063" s="191">
        <v>8000</v>
      </c>
      <c r="J1063" s="191"/>
      <c r="K1063" s="227">
        <f t="shared" si="255"/>
        <v>122422.2</v>
      </c>
      <c r="L1063" s="227">
        <v>1.68</v>
      </c>
      <c r="M1063" s="191">
        <v>1</v>
      </c>
      <c r="N1063" s="191">
        <v>111115.2</v>
      </c>
      <c r="O1063" s="191">
        <v>8000</v>
      </c>
      <c r="P1063" s="191"/>
      <c r="Q1063" s="227">
        <f t="shared" si="256"/>
        <v>119115.2</v>
      </c>
      <c r="R1063" s="227">
        <f t="shared" si="257"/>
        <v>0</v>
      </c>
      <c r="S1063" s="227">
        <f t="shared" si="257"/>
        <v>3307</v>
      </c>
      <c r="T1063" s="227">
        <f t="shared" si="257"/>
        <v>0</v>
      </c>
      <c r="U1063" s="227">
        <f t="shared" si="257"/>
        <v>0</v>
      </c>
      <c r="V1063" s="227">
        <f t="shared" si="258"/>
        <v>3307</v>
      </c>
      <c r="W1063" s="227">
        <v>2</v>
      </c>
      <c r="X1063" s="227">
        <v>1.79</v>
      </c>
      <c r="Y1063" s="191">
        <v>1</v>
      </c>
      <c r="Z1063" s="191">
        <v>118390.6</v>
      </c>
      <c r="AA1063" s="191">
        <v>8000</v>
      </c>
      <c r="AB1063" s="191"/>
      <c r="AC1063" s="227">
        <f t="shared" si="259"/>
        <v>126390.6</v>
      </c>
      <c r="AD1063" s="227">
        <v>3</v>
      </c>
      <c r="AE1063" s="227">
        <v>1.84</v>
      </c>
      <c r="AF1063" s="191">
        <v>1</v>
      </c>
      <c r="AG1063" s="191">
        <v>121697.60000000001</v>
      </c>
      <c r="AH1063" s="191">
        <v>8000</v>
      </c>
      <c r="AI1063" s="191"/>
      <c r="AJ1063" s="227">
        <f t="shared" si="260"/>
        <v>129697.60000000001</v>
      </c>
    </row>
    <row r="1064" spans="1:36" ht="17.25" x14ac:dyDescent="0.25">
      <c r="A1064" s="208">
        <v>21</v>
      </c>
      <c r="B1064" s="124" t="s">
        <v>5594</v>
      </c>
      <c r="C1064" s="1524" t="s">
        <v>5039</v>
      </c>
      <c r="D1064" s="1525" t="s">
        <v>4768</v>
      </c>
      <c r="E1064" s="1531">
        <v>6</v>
      </c>
      <c r="F1064" s="227">
        <v>1.96</v>
      </c>
      <c r="G1064" s="191">
        <v>1</v>
      </c>
      <c r="H1064" s="191">
        <v>129634.4</v>
      </c>
      <c r="I1064" s="191">
        <v>8000</v>
      </c>
      <c r="J1064" s="191"/>
      <c r="K1064" s="227">
        <f t="shared" si="255"/>
        <v>137634.4</v>
      </c>
      <c r="L1064" s="227">
        <v>1.9</v>
      </c>
      <c r="M1064" s="191">
        <v>1</v>
      </c>
      <c r="N1064" s="191">
        <v>125666</v>
      </c>
      <c r="O1064" s="191">
        <v>8000</v>
      </c>
      <c r="P1064" s="191"/>
      <c r="Q1064" s="227">
        <f t="shared" si="256"/>
        <v>133666</v>
      </c>
      <c r="R1064" s="227">
        <f t="shared" si="257"/>
        <v>0</v>
      </c>
      <c r="S1064" s="227">
        <f t="shared" si="257"/>
        <v>3968.3999999999942</v>
      </c>
      <c r="T1064" s="227">
        <f t="shared" si="257"/>
        <v>0</v>
      </c>
      <c r="U1064" s="227">
        <f t="shared" si="257"/>
        <v>0</v>
      </c>
      <c r="V1064" s="227">
        <f t="shared" si="258"/>
        <v>3968.3999999999942</v>
      </c>
      <c r="W1064" s="227">
        <v>7</v>
      </c>
      <c r="X1064" s="227">
        <v>1.96</v>
      </c>
      <c r="Y1064" s="191">
        <v>1</v>
      </c>
      <c r="Z1064" s="191">
        <v>129634.4</v>
      </c>
      <c r="AA1064" s="191">
        <v>8000</v>
      </c>
      <c r="AB1064" s="191"/>
      <c r="AC1064" s="227">
        <f t="shared" si="259"/>
        <v>137634.4</v>
      </c>
      <c r="AD1064" s="227">
        <v>8</v>
      </c>
      <c r="AE1064" s="227">
        <v>2.02</v>
      </c>
      <c r="AF1064" s="191">
        <v>1</v>
      </c>
      <c r="AG1064" s="191">
        <v>133602.79999999999</v>
      </c>
      <c r="AH1064" s="191">
        <v>8000</v>
      </c>
      <c r="AI1064" s="191"/>
      <c r="AJ1064" s="227">
        <f t="shared" si="260"/>
        <v>141602.79999999999</v>
      </c>
    </row>
    <row r="1065" spans="1:36" ht="17.25" x14ac:dyDescent="0.25">
      <c r="A1065" s="208">
        <v>22</v>
      </c>
      <c r="B1065" s="124" t="s">
        <v>5595</v>
      </c>
      <c r="C1065" s="1524" t="s">
        <v>4984</v>
      </c>
      <c r="D1065" s="1525" t="s">
        <v>4971</v>
      </c>
      <c r="E1065" s="1531">
        <v>14</v>
      </c>
      <c r="F1065" s="227">
        <v>3.42</v>
      </c>
      <c r="G1065" s="191">
        <v>1</v>
      </c>
      <c r="H1065" s="191">
        <v>226198.8</v>
      </c>
      <c r="I1065" s="191">
        <v>8000</v>
      </c>
      <c r="J1065" s="191"/>
      <c r="K1065" s="227">
        <f t="shared" si="255"/>
        <v>234198.8</v>
      </c>
      <c r="L1065" s="227">
        <v>3.42</v>
      </c>
      <c r="M1065" s="191">
        <v>1</v>
      </c>
      <c r="N1065" s="191">
        <v>226198.8</v>
      </c>
      <c r="O1065" s="191">
        <v>8000</v>
      </c>
      <c r="P1065" s="191"/>
      <c r="Q1065" s="227">
        <f t="shared" si="256"/>
        <v>234198.8</v>
      </c>
      <c r="R1065" s="227">
        <f t="shared" si="257"/>
        <v>0</v>
      </c>
      <c r="S1065" s="227">
        <f t="shared" si="257"/>
        <v>0</v>
      </c>
      <c r="T1065" s="227">
        <f t="shared" si="257"/>
        <v>0</v>
      </c>
      <c r="U1065" s="227">
        <f t="shared" si="257"/>
        <v>0</v>
      </c>
      <c r="V1065" s="227">
        <f t="shared" si="258"/>
        <v>0</v>
      </c>
      <c r="W1065" s="227">
        <v>15</v>
      </c>
      <c r="X1065" s="227">
        <v>3.42</v>
      </c>
      <c r="Y1065" s="191">
        <v>1</v>
      </c>
      <c r="Z1065" s="191">
        <v>226198.8</v>
      </c>
      <c r="AA1065" s="191">
        <v>8000</v>
      </c>
      <c r="AB1065" s="191"/>
      <c r="AC1065" s="227">
        <f t="shared" si="259"/>
        <v>234198.8</v>
      </c>
      <c r="AD1065" s="227">
        <v>16</v>
      </c>
      <c r="AE1065" s="227">
        <v>3.53</v>
      </c>
      <c r="AF1065" s="191">
        <v>1</v>
      </c>
      <c r="AG1065" s="191">
        <v>233474.19999999998</v>
      </c>
      <c r="AH1065" s="191">
        <v>8000</v>
      </c>
      <c r="AI1065" s="191"/>
      <c r="AJ1065" s="227">
        <f t="shared" si="260"/>
        <v>241474.19999999998</v>
      </c>
    </row>
    <row r="1066" spans="1:36" ht="17.25" x14ac:dyDescent="0.25">
      <c r="A1066" s="208">
        <v>23</v>
      </c>
      <c r="B1066" s="124" t="s">
        <v>5596</v>
      </c>
      <c r="C1066" s="1524" t="s">
        <v>4988</v>
      </c>
      <c r="D1066" s="1525" t="s">
        <v>4989</v>
      </c>
      <c r="E1066" s="1531">
        <v>13</v>
      </c>
      <c r="F1066" s="227">
        <v>2.92</v>
      </c>
      <c r="G1066" s="191">
        <v>1</v>
      </c>
      <c r="H1066" s="191">
        <v>193128.8</v>
      </c>
      <c r="I1066" s="191">
        <v>8000</v>
      </c>
      <c r="J1066" s="191"/>
      <c r="K1066" s="227">
        <f t="shared" si="255"/>
        <v>201128.8</v>
      </c>
      <c r="L1066" s="227">
        <v>2.83</v>
      </c>
      <c r="M1066" s="191">
        <v>1</v>
      </c>
      <c r="N1066" s="191">
        <v>187176.2</v>
      </c>
      <c r="O1066" s="191">
        <v>8000</v>
      </c>
      <c r="P1066" s="191"/>
      <c r="Q1066" s="227">
        <f t="shared" si="256"/>
        <v>195176.2</v>
      </c>
      <c r="R1066" s="227">
        <f t="shared" si="257"/>
        <v>0</v>
      </c>
      <c r="S1066" s="227">
        <f t="shared" si="257"/>
        <v>5952.5999999999767</v>
      </c>
      <c r="T1066" s="227">
        <f t="shared" si="257"/>
        <v>0</v>
      </c>
      <c r="U1066" s="227">
        <f t="shared" si="257"/>
        <v>0</v>
      </c>
      <c r="V1066" s="227">
        <f t="shared" si="258"/>
        <v>5952.5999999999767</v>
      </c>
      <c r="W1066" s="227">
        <v>14</v>
      </c>
      <c r="X1066" s="227">
        <v>2.92</v>
      </c>
      <c r="Y1066" s="191">
        <v>1</v>
      </c>
      <c r="Z1066" s="191">
        <v>193128.8</v>
      </c>
      <c r="AA1066" s="191">
        <v>8000</v>
      </c>
      <c r="AB1066" s="191"/>
      <c r="AC1066" s="227">
        <f t="shared" si="259"/>
        <v>201128.8</v>
      </c>
      <c r="AD1066" s="227">
        <v>15</v>
      </c>
      <c r="AE1066" s="227">
        <v>2.92</v>
      </c>
      <c r="AF1066" s="191">
        <v>1</v>
      </c>
      <c r="AG1066" s="191">
        <v>193128.8</v>
      </c>
      <c r="AH1066" s="191">
        <v>8000</v>
      </c>
      <c r="AI1066" s="191"/>
      <c r="AJ1066" s="227">
        <f t="shared" si="260"/>
        <v>201128.8</v>
      </c>
    </row>
    <row r="1067" spans="1:36" ht="17.25" x14ac:dyDescent="0.25">
      <c r="A1067" s="208">
        <v>24</v>
      </c>
      <c r="B1067" s="124" t="s">
        <v>5597</v>
      </c>
      <c r="C1067" s="1524" t="s">
        <v>4993</v>
      </c>
      <c r="D1067" s="1525" t="s">
        <v>4994</v>
      </c>
      <c r="E1067" s="1531">
        <v>22</v>
      </c>
      <c r="F1067" s="227">
        <v>1.95</v>
      </c>
      <c r="G1067" s="191">
        <v>1</v>
      </c>
      <c r="H1067" s="191">
        <v>128973</v>
      </c>
      <c r="I1067" s="191">
        <v>8000</v>
      </c>
      <c r="J1067" s="191"/>
      <c r="K1067" s="227">
        <f t="shared" si="255"/>
        <v>136973</v>
      </c>
      <c r="L1067" s="227">
        <v>1.95</v>
      </c>
      <c r="M1067" s="191">
        <v>1</v>
      </c>
      <c r="N1067" s="191">
        <v>128973</v>
      </c>
      <c r="O1067" s="191">
        <v>8000</v>
      </c>
      <c r="P1067" s="191"/>
      <c r="Q1067" s="227">
        <f t="shared" si="256"/>
        <v>136973</v>
      </c>
      <c r="R1067" s="227">
        <f t="shared" si="257"/>
        <v>0</v>
      </c>
      <c r="S1067" s="227">
        <f t="shared" si="257"/>
        <v>0</v>
      </c>
      <c r="T1067" s="227">
        <f t="shared" si="257"/>
        <v>0</v>
      </c>
      <c r="U1067" s="227">
        <f t="shared" si="257"/>
        <v>0</v>
      </c>
      <c r="V1067" s="227">
        <f t="shared" si="258"/>
        <v>0</v>
      </c>
      <c r="W1067" s="227">
        <v>23</v>
      </c>
      <c r="X1067" s="227">
        <v>1.95</v>
      </c>
      <c r="Y1067" s="191">
        <v>1</v>
      </c>
      <c r="Z1067" s="191">
        <v>128973</v>
      </c>
      <c r="AA1067" s="191">
        <v>8000</v>
      </c>
      <c r="AB1067" s="191"/>
      <c r="AC1067" s="227">
        <f t="shared" si="259"/>
        <v>136973</v>
      </c>
      <c r="AD1067" s="227">
        <v>24</v>
      </c>
      <c r="AE1067" s="227">
        <v>1.95</v>
      </c>
      <c r="AF1067" s="191">
        <v>1</v>
      </c>
      <c r="AG1067" s="191">
        <v>128973</v>
      </c>
      <c r="AH1067" s="191">
        <v>8000</v>
      </c>
      <c r="AI1067" s="191"/>
      <c r="AJ1067" s="227">
        <f t="shared" si="260"/>
        <v>136973</v>
      </c>
    </row>
    <row r="1068" spans="1:36" ht="17.25" x14ac:dyDescent="0.25">
      <c r="A1068" s="208">
        <v>25</v>
      </c>
      <c r="B1068" s="124" t="s">
        <v>5598</v>
      </c>
      <c r="C1068" s="1524" t="s">
        <v>4993</v>
      </c>
      <c r="D1068" s="1525" t="s">
        <v>4994</v>
      </c>
      <c r="E1068" s="1531">
        <v>2</v>
      </c>
      <c r="F1068" s="227">
        <v>1.54</v>
      </c>
      <c r="G1068" s="191">
        <v>1</v>
      </c>
      <c r="H1068" s="191">
        <v>101855.6</v>
      </c>
      <c r="I1068" s="191">
        <v>8000</v>
      </c>
      <c r="J1068" s="191"/>
      <c r="K1068" s="227">
        <f t="shared" si="255"/>
        <v>109855.6</v>
      </c>
      <c r="L1068" s="227">
        <v>1.49</v>
      </c>
      <c r="M1068" s="191">
        <v>1</v>
      </c>
      <c r="N1068" s="191">
        <v>98548.6</v>
      </c>
      <c r="O1068" s="191">
        <v>8000</v>
      </c>
      <c r="P1068" s="191"/>
      <c r="Q1068" s="227">
        <f t="shared" si="256"/>
        <v>106548.6</v>
      </c>
      <c r="R1068" s="227">
        <f t="shared" si="257"/>
        <v>0</v>
      </c>
      <c r="S1068" s="227">
        <f t="shared" si="257"/>
        <v>3307</v>
      </c>
      <c r="T1068" s="227">
        <f t="shared" si="257"/>
        <v>0</v>
      </c>
      <c r="U1068" s="227">
        <f t="shared" si="257"/>
        <v>0</v>
      </c>
      <c r="V1068" s="227">
        <f t="shared" si="258"/>
        <v>3307</v>
      </c>
      <c r="W1068" s="227">
        <v>3</v>
      </c>
      <c r="X1068" s="227">
        <v>1.59</v>
      </c>
      <c r="Y1068" s="191">
        <v>1</v>
      </c>
      <c r="Z1068" s="191">
        <v>105162.6</v>
      </c>
      <c r="AA1068" s="191">
        <v>8000</v>
      </c>
      <c r="AB1068" s="191"/>
      <c r="AC1068" s="227">
        <f t="shared" si="259"/>
        <v>113162.6</v>
      </c>
      <c r="AD1068" s="227">
        <v>4</v>
      </c>
      <c r="AE1068" s="227">
        <v>1.63</v>
      </c>
      <c r="AF1068" s="191">
        <v>1</v>
      </c>
      <c r="AG1068" s="191">
        <v>107808.2</v>
      </c>
      <c r="AH1068" s="191">
        <v>8000</v>
      </c>
      <c r="AI1068" s="191"/>
      <c r="AJ1068" s="227">
        <f t="shared" si="260"/>
        <v>115808.2</v>
      </c>
    </row>
    <row r="1069" spans="1:36" ht="17.25" x14ac:dyDescent="0.25">
      <c r="A1069" s="208">
        <v>26</v>
      </c>
      <c r="B1069" s="124" t="s">
        <v>5502</v>
      </c>
      <c r="C1069" s="1524" t="s">
        <v>4993</v>
      </c>
      <c r="D1069" s="1525" t="s">
        <v>4994</v>
      </c>
      <c r="E1069" s="1531">
        <v>22</v>
      </c>
      <c r="F1069" s="227">
        <v>1.95</v>
      </c>
      <c r="G1069" s="191">
        <v>1</v>
      </c>
      <c r="H1069" s="191">
        <v>128973</v>
      </c>
      <c r="I1069" s="191">
        <v>8000</v>
      </c>
      <c r="J1069" s="191"/>
      <c r="K1069" s="227">
        <f t="shared" si="255"/>
        <v>136973</v>
      </c>
      <c r="L1069" s="227">
        <v>1.95</v>
      </c>
      <c r="M1069" s="191">
        <v>1</v>
      </c>
      <c r="N1069" s="191">
        <v>128973</v>
      </c>
      <c r="O1069" s="191">
        <v>8000</v>
      </c>
      <c r="P1069" s="191"/>
      <c r="Q1069" s="227">
        <f t="shared" si="256"/>
        <v>136973</v>
      </c>
      <c r="R1069" s="227">
        <f t="shared" si="257"/>
        <v>0</v>
      </c>
      <c r="S1069" s="227">
        <f t="shared" si="257"/>
        <v>0</v>
      </c>
      <c r="T1069" s="227">
        <f t="shared" si="257"/>
        <v>0</v>
      </c>
      <c r="U1069" s="227">
        <f t="shared" si="257"/>
        <v>0</v>
      </c>
      <c r="V1069" s="227">
        <f t="shared" si="258"/>
        <v>0</v>
      </c>
      <c r="W1069" s="227">
        <v>23</v>
      </c>
      <c r="X1069" s="227">
        <v>1.95</v>
      </c>
      <c r="Y1069" s="191">
        <v>1</v>
      </c>
      <c r="Z1069" s="191">
        <v>128973</v>
      </c>
      <c r="AA1069" s="191">
        <v>8000</v>
      </c>
      <c r="AB1069" s="191"/>
      <c r="AC1069" s="227">
        <f t="shared" si="259"/>
        <v>136973</v>
      </c>
      <c r="AD1069" s="227">
        <v>24</v>
      </c>
      <c r="AE1069" s="227">
        <v>1.95</v>
      </c>
      <c r="AF1069" s="191">
        <v>1</v>
      </c>
      <c r="AG1069" s="191">
        <v>128973</v>
      </c>
      <c r="AH1069" s="191">
        <v>8000</v>
      </c>
      <c r="AI1069" s="191"/>
      <c r="AJ1069" s="227">
        <f t="shared" si="260"/>
        <v>136973</v>
      </c>
    </row>
    <row r="1070" spans="1:36" ht="17.25" x14ac:dyDescent="0.25">
      <c r="A1070" s="208">
        <v>27</v>
      </c>
      <c r="B1070" s="124" t="s">
        <v>5599</v>
      </c>
      <c r="C1070" s="1524" t="s">
        <v>4993</v>
      </c>
      <c r="D1070" s="1525" t="s">
        <v>4994</v>
      </c>
      <c r="E1070" s="1531">
        <v>2</v>
      </c>
      <c r="F1070" s="227">
        <v>1.54</v>
      </c>
      <c r="G1070" s="191">
        <v>1</v>
      </c>
      <c r="H1070" s="191">
        <v>101855.6</v>
      </c>
      <c r="I1070" s="191">
        <v>8000</v>
      </c>
      <c r="J1070" s="191"/>
      <c r="K1070" s="227">
        <f t="shared" si="255"/>
        <v>109855.6</v>
      </c>
      <c r="L1070" s="227">
        <v>1.49</v>
      </c>
      <c r="M1070" s="191">
        <v>1</v>
      </c>
      <c r="N1070" s="191">
        <v>98548.6</v>
      </c>
      <c r="O1070" s="191">
        <v>8000</v>
      </c>
      <c r="P1070" s="191"/>
      <c r="Q1070" s="227">
        <f t="shared" si="256"/>
        <v>106548.6</v>
      </c>
      <c r="R1070" s="227">
        <f t="shared" si="257"/>
        <v>0</v>
      </c>
      <c r="S1070" s="227">
        <f t="shared" si="257"/>
        <v>3307</v>
      </c>
      <c r="T1070" s="227">
        <f t="shared" si="257"/>
        <v>0</v>
      </c>
      <c r="U1070" s="227">
        <f t="shared" si="257"/>
        <v>0</v>
      </c>
      <c r="V1070" s="227">
        <f t="shared" si="258"/>
        <v>3307</v>
      </c>
      <c r="W1070" s="227">
        <v>3</v>
      </c>
      <c r="X1070" s="227">
        <v>1.59</v>
      </c>
      <c r="Y1070" s="191">
        <v>1</v>
      </c>
      <c r="Z1070" s="191">
        <v>105162.6</v>
      </c>
      <c r="AA1070" s="191">
        <v>8000</v>
      </c>
      <c r="AB1070" s="191"/>
      <c r="AC1070" s="227">
        <f t="shared" si="259"/>
        <v>113162.6</v>
      </c>
      <c r="AD1070" s="227">
        <v>4</v>
      </c>
      <c r="AE1070" s="227">
        <v>1.63</v>
      </c>
      <c r="AF1070" s="191">
        <v>1</v>
      </c>
      <c r="AG1070" s="191">
        <v>107808.2</v>
      </c>
      <c r="AH1070" s="191">
        <v>8000</v>
      </c>
      <c r="AI1070" s="191"/>
      <c r="AJ1070" s="227">
        <f t="shared" si="260"/>
        <v>115808.2</v>
      </c>
    </row>
    <row r="1071" spans="1:36" ht="17.25" x14ac:dyDescent="0.25">
      <c r="A1071" s="208">
        <v>28</v>
      </c>
      <c r="B1071" s="124" t="s">
        <v>5600</v>
      </c>
      <c r="C1071" s="1524" t="s">
        <v>4993</v>
      </c>
      <c r="D1071" s="1525" t="s">
        <v>4994</v>
      </c>
      <c r="E1071" s="1531">
        <v>17</v>
      </c>
      <c r="F1071" s="227">
        <v>1.9</v>
      </c>
      <c r="G1071" s="191">
        <v>1</v>
      </c>
      <c r="H1071" s="191">
        <v>125666</v>
      </c>
      <c r="I1071" s="191"/>
      <c r="J1071" s="191"/>
      <c r="K1071" s="227">
        <f t="shared" si="255"/>
        <v>125666</v>
      </c>
      <c r="L1071" s="227">
        <v>1.9</v>
      </c>
      <c r="M1071" s="191">
        <v>1</v>
      </c>
      <c r="N1071" s="191">
        <v>125666</v>
      </c>
      <c r="O1071" s="191"/>
      <c r="P1071" s="191"/>
      <c r="Q1071" s="227">
        <f t="shared" si="256"/>
        <v>125666</v>
      </c>
      <c r="R1071" s="227">
        <f t="shared" si="257"/>
        <v>0</v>
      </c>
      <c r="S1071" s="227">
        <f t="shared" si="257"/>
        <v>0</v>
      </c>
      <c r="T1071" s="227">
        <f t="shared" si="257"/>
        <v>0</v>
      </c>
      <c r="U1071" s="227">
        <f t="shared" si="257"/>
        <v>0</v>
      </c>
      <c r="V1071" s="227">
        <f t="shared" si="258"/>
        <v>0</v>
      </c>
      <c r="W1071" s="227">
        <v>18</v>
      </c>
      <c r="X1071" s="227">
        <v>1.9</v>
      </c>
      <c r="Y1071" s="191">
        <v>1</v>
      </c>
      <c r="Z1071" s="191">
        <v>125666</v>
      </c>
      <c r="AA1071" s="191"/>
      <c r="AB1071" s="191"/>
      <c r="AC1071" s="227">
        <f t="shared" si="259"/>
        <v>125666</v>
      </c>
      <c r="AD1071" s="227">
        <v>19</v>
      </c>
      <c r="AE1071" s="227">
        <v>1.95</v>
      </c>
      <c r="AF1071" s="191">
        <v>1</v>
      </c>
      <c r="AG1071" s="191">
        <v>128973</v>
      </c>
      <c r="AH1071" s="191"/>
      <c r="AI1071" s="191"/>
      <c r="AJ1071" s="227">
        <f t="shared" si="260"/>
        <v>128973</v>
      </c>
    </row>
    <row r="1072" spans="1:36" ht="20.25" customHeight="1" x14ac:dyDescent="0.25">
      <c r="A1072" s="208">
        <v>29</v>
      </c>
      <c r="B1072" s="124" t="s">
        <v>1602</v>
      </c>
      <c r="C1072" s="1524" t="s">
        <v>5333</v>
      </c>
      <c r="D1072" s="1525" t="s">
        <v>4768</v>
      </c>
      <c r="E1072" s="1531">
        <v>1</v>
      </c>
      <c r="F1072" s="227">
        <v>1.73</v>
      </c>
      <c r="G1072" s="191">
        <v>1</v>
      </c>
      <c r="H1072" s="191">
        <v>114422.2</v>
      </c>
      <c r="I1072" s="191">
        <v>8000</v>
      </c>
      <c r="J1072" s="191"/>
      <c r="K1072" s="227">
        <f t="shared" si="255"/>
        <v>122422.2</v>
      </c>
      <c r="L1072" s="227">
        <v>1.68</v>
      </c>
      <c r="M1072" s="191">
        <v>1</v>
      </c>
      <c r="N1072" s="191">
        <v>111115.2</v>
      </c>
      <c r="O1072" s="191">
        <v>8000</v>
      </c>
      <c r="P1072" s="191"/>
      <c r="Q1072" s="227">
        <f t="shared" si="256"/>
        <v>119115.2</v>
      </c>
      <c r="R1072" s="227">
        <f t="shared" ref="R1072:U1072" si="261">G1072-M1072</f>
        <v>0</v>
      </c>
      <c r="S1072" s="227">
        <f t="shared" si="261"/>
        <v>3307</v>
      </c>
      <c r="T1072" s="227">
        <f t="shared" si="261"/>
        <v>0</v>
      </c>
      <c r="U1072" s="227">
        <f t="shared" si="261"/>
        <v>0</v>
      </c>
      <c r="V1072" s="227">
        <f t="shared" si="258"/>
        <v>3307</v>
      </c>
      <c r="W1072" s="227">
        <v>2</v>
      </c>
      <c r="X1072" s="227">
        <v>1.79</v>
      </c>
      <c r="Y1072" s="191">
        <v>1</v>
      </c>
      <c r="Z1072" s="191">
        <v>118390.6</v>
      </c>
      <c r="AA1072" s="191">
        <v>8000</v>
      </c>
      <c r="AB1072" s="191"/>
      <c r="AC1072" s="227">
        <f t="shared" si="259"/>
        <v>126390.6</v>
      </c>
      <c r="AD1072" s="227">
        <v>3</v>
      </c>
      <c r="AE1072" s="227">
        <v>1.84</v>
      </c>
      <c r="AF1072" s="191">
        <v>1</v>
      </c>
      <c r="AG1072" s="191">
        <v>121697.60000000001</v>
      </c>
      <c r="AH1072" s="191">
        <v>8000</v>
      </c>
      <c r="AI1072" s="191"/>
      <c r="AJ1072" s="227">
        <f t="shared" si="260"/>
        <v>129697.60000000001</v>
      </c>
    </row>
    <row r="1073" spans="1:36" ht="17.25" x14ac:dyDescent="0.25">
      <c r="A1073" s="208"/>
      <c r="B1073" s="124" t="s">
        <v>5116</v>
      </c>
      <c r="C1073" s="1524"/>
      <c r="D1073" s="1525"/>
      <c r="E1073" s="1531"/>
      <c r="F1073" s="227"/>
      <c r="G1073" s="191"/>
      <c r="H1073" s="191">
        <v>12000</v>
      </c>
      <c r="I1073" s="191"/>
      <c r="J1073" s="191"/>
      <c r="K1073" s="227">
        <f t="shared" si="255"/>
        <v>12000</v>
      </c>
      <c r="L1073" s="227"/>
      <c r="M1073" s="191"/>
      <c r="N1073" s="191">
        <v>12000</v>
      </c>
      <c r="O1073" s="191"/>
      <c r="P1073" s="191"/>
      <c r="Q1073" s="227">
        <f t="shared" si="256"/>
        <v>12000</v>
      </c>
      <c r="R1073" s="227"/>
      <c r="S1073" s="227"/>
      <c r="T1073" s="227"/>
      <c r="U1073" s="227"/>
      <c r="V1073" s="227"/>
      <c r="W1073" s="227"/>
      <c r="X1073" s="227"/>
      <c r="Y1073" s="191"/>
      <c r="Z1073" s="191">
        <v>12000</v>
      </c>
      <c r="AA1073" s="191"/>
      <c r="AB1073" s="191"/>
      <c r="AC1073" s="227">
        <f t="shared" si="259"/>
        <v>12000</v>
      </c>
      <c r="AD1073" s="227"/>
      <c r="AE1073" s="227"/>
      <c r="AF1073" s="191"/>
      <c r="AG1073" s="191">
        <v>12000</v>
      </c>
      <c r="AH1073" s="191"/>
      <c r="AI1073" s="191"/>
      <c r="AJ1073" s="227">
        <f t="shared" si="260"/>
        <v>12000</v>
      </c>
    </row>
    <row r="1074" spans="1:36" s="230" customFormat="1" ht="14.25" x14ac:dyDescent="0.25">
      <c r="A1074" s="225"/>
      <c r="B1074" s="233"/>
      <c r="C1074" s="229"/>
      <c r="D1074" s="229" t="s">
        <v>1</v>
      </c>
      <c r="E1074" s="229" t="s">
        <v>1</v>
      </c>
      <c r="F1074" s="229" t="s">
        <v>1</v>
      </c>
      <c r="G1074" s="229">
        <f>SUM(G1044:G1073)</f>
        <v>29</v>
      </c>
      <c r="H1074" s="229">
        <f>SUM(H1044:H1073)</f>
        <v>4410971.4000000013</v>
      </c>
      <c r="I1074" s="229">
        <f t="shared" ref="I1074:K1074" si="262">SUM(I1044:I1073)</f>
        <v>208000</v>
      </c>
      <c r="J1074" s="229">
        <f t="shared" si="262"/>
        <v>0</v>
      </c>
      <c r="K1074" s="229">
        <f t="shared" si="262"/>
        <v>4618971.3999999994</v>
      </c>
      <c r="L1074" s="229"/>
      <c r="M1074" s="229">
        <f t="shared" ref="M1074:V1074" si="263">SUM(M1044:M1073)</f>
        <v>29</v>
      </c>
      <c r="N1074" s="229">
        <f t="shared" si="263"/>
        <v>4334910.4000000013</v>
      </c>
      <c r="O1074" s="229">
        <f t="shared" si="263"/>
        <v>208000</v>
      </c>
      <c r="P1074" s="229">
        <f t="shared" si="263"/>
        <v>0</v>
      </c>
      <c r="Q1074" s="229">
        <f t="shared" si="263"/>
        <v>4542910.4000000004</v>
      </c>
      <c r="R1074" s="229">
        <f t="shared" si="263"/>
        <v>0</v>
      </c>
      <c r="S1074" s="229">
        <f t="shared" si="263"/>
        <v>76061.000000000029</v>
      </c>
      <c r="T1074" s="229">
        <f t="shared" si="263"/>
        <v>0</v>
      </c>
      <c r="U1074" s="229">
        <f t="shared" si="263"/>
        <v>0</v>
      </c>
      <c r="V1074" s="229">
        <f t="shared" si="263"/>
        <v>76061.000000000029</v>
      </c>
      <c r="W1074" s="229"/>
      <c r="X1074" s="229"/>
      <c r="Y1074" s="229">
        <f t="shared" ref="Y1074:AC1074" si="264">SUM(Y1044:Y1073)</f>
        <v>29</v>
      </c>
      <c r="Z1074" s="229">
        <f t="shared" si="264"/>
        <v>4485048.1999999993</v>
      </c>
      <c r="AA1074" s="229">
        <f t="shared" si="264"/>
        <v>208000</v>
      </c>
      <c r="AB1074" s="229">
        <f t="shared" si="264"/>
        <v>0</v>
      </c>
      <c r="AC1074" s="229">
        <f t="shared" si="264"/>
        <v>4693048.1999999993</v>
      </c>
      <c r="AD1074" s="229"/>
      <c r="AE1074" s="229"/>
      <c r="AF1074" s="229">
        <f t="shared" ref="AF1074:AJ1074" si="265">SUM(AF1044:AF1073)</f>
        <v>29</v>
      </c>
      <c r="AG1074" s="229">
        <f t="shared" si="265"/>
        <v>4554495.2</v>
      </c>
      <c r="AH1074" s="229">
        <f t="shared" si="265"/>
        <v>208000</v>
      </c>
      <c r="AI1074" s="229">
        <f t="shared" si="265"/>
        <v>0</v>
      </c>
      <c r="AJ1074" s="229">
        <f t="shared" si="265"/>
        <v>4762495.2</v>
      </c>
    </row>
    <row r="1075" spans="1:36" x14ac:dyDescent="0.25">
      <c r="A1075" s="208"/>
      <c r="B1075" s="191" t="s">
        <v>239</v>
      </c>
      <c r="C1075" s="227"/>
      <c r="D1075" s="227"/>
      <c r="E1075" s="227"/>
      <c r="F1075" s="227"/>
      <c r="G1075" s="191"/>
      <c r="H1075" s="191"/>
      <c r="I1075" s="191"/>
      <c r="J1075" s="191"/>
      <c r="K1075" s="191"/>
      <c r="L1075" s="227"/>
      <c r="M1075" s="191"/>
      <c r="N1075" s="191"/>
      <c r="O1075" s="191"/>
      <c r="P1075" s="191"/>
      <c r="Q1075" s="191"/>
      <c r="R1075" s="191"/>
      <c r="S1075" s="191"/>
      <c r="T1075" s="191"/>
      <c r="U1075" s="106"/>
      <c r="V1075" s="106"/>
      <c r="W1075" s="227"/>
      <c r="X1075" s="227"/>
      <c r="Y1075" s="191"/>
      <c r="Z1075" s="191"/>
      <c r="AA1075" s="191"/>
      <c r="AB1075" s="191"/>
      <c r="AC1075" s="191"/>
      <c r="AD1075" s="227"/>
      <c r="AE1075" s="227"/>
      <c r="AF1075" s="191"/>
      <c r="AG1075" s="191"/>
      <c r="AH1075" s="191"/>
      <c r="AI1075" s="191"/>
      <c r="AJ1075" s="191"/>
    </row>
    <row r="1076" spans="1:36" x14ac:dyDescent="0.25">
      <c r="A1076" s="208">
        <v>1</v>
      </c>
      <c r="B1076" s="102"/>
      <c r="C1076" s="208"/>
      <c r="D1076" s="208"/>
      <c r="E1076" s="208"/>
      <c r="F1076" s="208"/>
      <c r="G1076" s="102"/>
      <c r="H1076" s="102"/>
      <c r="I1076" s="102"/>
      <c r="J1076" s="102"/>
      <c r="K1076" s="227">
        <f>H1076+I1076+J1076</f>
        <v>0</v>
      </c>
      <c r="L1076" s="208"/>
      <c r="M1076" s="102"/>
      <c r="N1076" s="208"/>
      <c r="O1076" s="208"/>
      <c r="P1076" s="208"/>
      <c r="Q1076" s="227">
        <f>N1076+O1076+P1076</f>
        <v>0</v>
      </c>
      <c r="R1076" s="227">
        <f t="shared" ref="R1076:U1078" si="266">G1076-M1076</f>
        <v>0</v>
      </c>
      <c r="S1076" s="227">
        <f t="shared" si="266"/>
        <v>0</v>
      </c>
      <c r="T1076" s="227">
        <f t="shared" si="266"/>
        <v>0</v>
      </c>
      <c r="U1076" s="227">
        <f t="shared" si="266"/>
        <v>0</v>
      </c>
      <c r="V1076" s="227">
        <f>S1076+T1076+U1076</f>
        <v>0</v>
      </c>
      <c r="W1076" s="208"/>
      <c r="X1076" s="208"/>
      <c r="Y1076" s="102"/>
      <c r="Z1076" s="102"/>
      <c r="AA1076" s="102"/>
      <c r="AB1076" s="102"/>
      <c r="AC1076" s="227">
        <f>Z1076+AA1076+AB1076</f>
        <v>0</v>
      </c>
      <c r="AD1076" s="208"/>
      <c r="AE1076" s="208"/>
      <c r="AF1076" s="102"/>
      <c r="AG1076" s="102"/>
      <c r="AH1076" s="102"/>
      <c r="AI1076" s="102"/>
      <c r="AJ1076" s="227">
        <f>AG1076+AH1076+AI1076</f>
        <v>0</v>
      </c>
    </row>
    <row r="1077" spans="1:36" x14ac:dyDescent="0.25">
      <c r="A1077" s="208">
        <v>2</v>
      </c>
      <c r="B1077" s="102"/>
      <c r="C1077" s="208"/>
      <c r="D1077" s="208"/>
      <c r="E1077" s="208"/>
      <c r="F1077" s="208"/>
      <c r="G1077" s="102"/>
      <c r="H1077" s="102"/>
      <c r="I1077" s="102"/>
      <c r="J1077" s="102"/>
      <c r="K1077" s="227">
        <f>H1077+I1077+J1077</f>
        <v>0</v>
      </c>
      <c r="L1077" s="208"/>
      <c r="M1077" s="102"/>
      <c r="N1077" s="208"/>
      <c r="O1077" s="208"/>
      <c r="P1077" s="208"/>
      <c r="Q1077" s="227">
        <f>N1077+O1077+P1077</f>
        <v>0</v>
      </c>
      <c r="R1077" s="227">
        <f t="shared" si="266"/>
        <v>0</v>
      </c>
      <c r="S1077" s="227">
        <f t="shared" si="266"/>
        <v>0</v>
      </c>
      <c r="T1077" s="227">
        <f t="shared" si="266"/>
        <v>0</v>
      </c>
      <c r="U1077" s="227">
        <f t="shared" si="266"/>
        <v>0</v>
      </c>
      <c r="V1077" s="227">
        <f>S1077+T1077+U1077</f>
        <v>0</v>
      </c>
      <c r="W1077" s="208"/>
      <c r="X1077" s="208"/>
      <c r="Y1077" s="102"/>
      <c r="Z1077" s="102"/>
      <c r="AA1077" s="102"/>
      <c r="AB1077" s="102"/>
      <c r="AC1077" s="227">
        <f>Z1077+AA1077+AB1077</f>
        <v>0</v>
      </c>
      <c r="AD1077" s="208"/>
      <c r="AE1077" s="208"/>
      <c r="AF1077" s="102"/>
      <c r="AG1077" s="102"/>
      <c r="AH1077" s="102"/>
      <c r="AI1077" s="102"/>
      <c r="AJ1077" s="227">
        <f>AG1077+AH1077+AI1077</f>
        <v>0</v>
      </c>
    </row>
    <row r="1078" spans="1:36" x14ac:dyDescent="0.25">
      <c r="A1078" s="208">
        <v>3</v>
      </c>
      <c r="B1078" s="228"/>
      <c r="C1078" s="208"/>
      <c r="D1078" s="208"/>
      <c r="E1078" s="208"/>
      <c r="F1078" s="208"/>
      <c r="G1078" s="102"/>
      <c r="H1078" s="102"/>
      <c r="I1078" s="102"/>
      <c r="J1078" s="102"/>
      <c r="K1078" s="227">
        <f>H1078+I1078+J1078</f>
        <v>0</v>
      </c>
      <c r="L1078" s="208"/>
      <c r="M1078" s="102"/>
      <c r="N1078" s="208"/>
      <c r="O1078" s="208"/>
      <c r="P1078" s="208"/>
      <c r="Q1078" s="227">
        <f>N1078+O1078+P1078</f>
        <v>0</v>
      </c>
      <c r="R1078" s="227">
        <f t="shared" si="266"/>
        <v>0</v>
      </c>
      <c r="S1078" s="227">
        <f t="shared" si="266"/>
        <v>0</v>
      </c>
      <c r="T1078" s="227">
        <f t="shared" si="266"/>
        <v>0</v>
      </c>
      <c r="U1078" s="227">
        <f t="shared" si="266"/>
        <v>0</v>
      </c>
      <c r="V1078" s="227">
        <f>S1078+T1078+U1078</f>
        <v>0</v>
      </c>
      <c r="W1078" s="208"/>
      <c r="X1078" s="208"/>
      <c r="Y1078" s="102"/>
      <c r="Z1078" s="102"/>
      <c r="AA1078" s="102"/>
      <c r="AB1078" s="102"/>
      <c r="AC1078" s="227">
        <f>Z1078+AA1078+AB1078</f>
        <v>0</v>
      </c>
      <c r="AD1078" s="208"/>
      <c r="AE1078" s="208"/>
      <c r="AF1078" s="102"/>
      <c r="AG1078" s="102"/>
      <c r="AH1078" s="102"/>
      <c r="AI1078" s="102"/>
      <c r="AJ1078" s="227">
        <f>AG1078+AH1078+AI1078</f>
        <v>0</v>
      </c>
    </row>
    <row r="1079" spans="1:36" s="230" customFormat="1" ht="27" x14ac:dyDescent="0.25">
      <c r="A1079" s="225"/>
      <c r="B1079" s="233" t="s">
        <v>240</v>
      </c>
      <c r="C1079" s="229" t="s">
        <v>1</v>
      </c>
      <c r="D1079" s="229" t="s">
        <v>1</v>
      </c>
      <c r="E1079" s="229" t="s">
        <v>1</v>
      </c>
      <c r="F1079" s="229" t="s">
        <v>1</v>
      </c>
      <c r="G1079" s="229">
        <f>SUM(G1076:G1078)</f>
        <v>0</v>
      </c>
      <c r="H1079" s="229">
        <f>SUM(H1076:H1078)</f>
        <v>0</v>
      </c>
      <c r="I1079" s="229">
        <f>SUM(I1076:I1078)</f>
        <v>0</v>
      </c>
      <c r="J1079" s="229">
        <f>SUM(J1076:J1078)</f>
        <v>0</v>
      </c>
      <c r="K1079" s="229">
        <f>SUM(K1076:K1078)</f>
        <v>0</v>
      </c>
      <c r="L1079" s="229" t="s">
        <v>1</v>
      </c>
      <c r="M1079" s="229">
        <f t="shared" ref="M1079:T1079" si="267">SUM(M1076:M1078)</f>
        <v>0</v>
      </c>
      <c r="N1079" s="229">
        <f t="shared" si="267"/>
        <v>0</v>
      </c>
      <c r="O1079" s="229">
        <f t="shared" si="267"/>
        <v>0</v>
      </c>
      <c r="P1079" s="229">
        <f t="shared" si="267"/>
        <v>0</v>
      </c>
      <c r="Q1079" s="229">
        <f t="shared" si="267"/>
        <v>0</v>
      </c>
      <c r="R1079" s="229">
        <f t="shared" si="267"/>
        <v>0</v>
      </c>
      <c r="S1079" s="229">
        <f t="shared" si="267"/>
        <v>0</v>
      </c>
      <c r="T1079" s="229">
        <f t="shared" si="267"/>
        <v>0</v>
      </c>
      <c r="U1079" s="112"/>
      <c r="V1079" s="112"/>
      <c r="W1079" s="229" t="s">
        <v>1</v>
      </c>
      <c r="X1079" s="229" t="s">
        <v>1</v>
      </c>
      <c r="Y1079" s="229">
        <f>SUM(Y1076:Y1078)</f>
        <v>0</v>
      </c>
      <c r="Z1079" s="229">
        <f>SUM(Z1076:Z1078)</f>
        <v>0</v>
      </c>
      <c r="AA1079" s="229">
        <f>SUM(AA1076:AA1078)</f>
        <v>0</v>
      </c>
      <c r="AB1079" s="229">
        <f>SUM(AB1076:AB1078)</f>
        <v>0</v>
      </c>
      <c r="AC1079" s="229">
        <f>SUM(AC1076:AC1078)</f>
        <v>0</v>
      </c>
      <c r="AD1079" s="229"/>
      <c r="AE1079" s="229"/>
      <c r="AF1079" s="229"/>
      <c r="AG1079" s="229"/>
      <c r="AH1079" s="229"/>
      <c r="AI1079" s="229"/>
      <c r="AJ1079" s="229">
        <f>SUM(AJ1076:AJ1078)</f>
        <v>0</v>
      </c>
    </row>
    <row r="1080" spans="1:36" s="230" customFormat="1" ht="27" x14ac:dyDescent="0.25">
      <c r="A1080" s="225"/>
      <c r="B1080" s="233" t="s">
        <v>245</v>
      </c>
      <c r="C1080" s="229" t="s">
        <v>1</v>
      </c>
      <c r="D1080" s="229" t="s">
        <v>1</v>
      </c>
      <c r="E1080" s="229" t="s">
        <v>1</v>
      </c>
      <c r="F1080" s="229" t="s">
        <v>1</v>
      </c>
      <c r="G1080" s="229">
        <f>G1074+G1079</f>
        <v>29</v>
      </c>
      <c r="H1080" s="229">
        <f>H1074+H1079</f>
        <v>4410971.4000000013</v>
      </c>
      <c r="I1080" s="229">
        <f>I1074+I1079</f>
        <v>208000</v>
      </c>
      <c r="J1080" s="229">
        <f>J1074+J1079</f>
        <v>0</v>
      </c>
      <c r="K1080" s="229">
        <f>K1074+K1079</f>
        <v>4618971.3999999994</v>
      </c>
      <c r="L1080" s="229" t="s">
        <v>1</v>
      </c>
      <c r="M1080" s="229">
        <f t="shared" ref="M1080:V1080" si="268">M1074+M1079</f>
        <v>29</v>
      </c>
      <c r="N1080" s="229">
        <f t="shared" si="268"/>
        <v>4334910.4000000013</v>
      </c>
      <c r="O1080" s="229">
        <f t="shared" si="268"/>
        <v>208000</v>
      </c>
      <c r="P1080" s="229">
        <f t="shared" si="268"/>
        <v>0</v>
      </c>
      <c r="Q1080" s="229">
        <f t="shared" si="268"/>
        <v>4542910.4000000004</v>
      </c>
      <c r="R1080" s="229">
        <f t="shared" si="268"/>
        <v>0</v>
      </c>
      <c r="S1080" s="229">
        <f t="shared" si="268"/>
        <v>76061.000000000029</v>
      </c>
      <c r="T1080" s="229">
        <f t="shared" si="268"/>
        <v>0</v>
      </c>
      <c r="U1080" s="229">
        <f t="shared" si="268"/>
        <v>0</v>
      </c>
      <c r="V1080" s="229">
        <f t="shared" si="268"/>
        <v>76061.000000000029</v>
      </c>
      <c r="W1080" s="229" t="s">
        <v>1</v>
      </c>
      <c r="X1080" s="229" t="s">
        <v>1</v>
      </c>
      <c r="Y1080" s="229">
        <f>Y1074+Y1079</f>
        <v>29</v>
      </c>
      <c r="Z1080" s="229">
        <f>Z1074+Z1079</f>
        <v>4485048.1999999993</v>
      </c>
      <c r="AA1080" s="229">
        <f>AA1074+AA1079</f>
        <v>208000</v>
      </c>
      <c r="AB1080" s="229">
        <f>AB1074+AB1079</f>
        <v>0</v>
      </c>
      <c r="AC1080" s="229">
        <f>AC1074+AC1079</f>
        <v>4693048.1999999993</v>
      </c>
      <c r="AD1080" s="229"/>
      <c r="AE1080" s="229"/>
      <c r="AF1080" s="229"/>
      <c r="AG1080" s="229"/>
      <c r="AH1080" s="229"/>
      <c r="AI1080" s="229"/>
      <c r="AJ1080" s="229">
        <f>AJ1074+AJ1079</f>
        <v>4762495.2</v>
      </c>
    </row>
    <row r="1081" spans="1:36" x14ac:dyDescent="0.25">
      <c r="A1081" s="208"/>
      <c r="B1081" s="102"/>
      <c r="C1081" s="227"/>
      <c r="D1081" s="227"/>
      <c r="E1081" s="227"/>
      <c r="F1081" s="227"/>
      <c r="G1081" s="102"/>
      <c r="H1081" s="227"/>
      <c r="I1081" s="227"/>
      <c r="J1081" s="227"/>
      <c r="K1081" s="227"/>
      <c r="L1081" s="227"/>
      <c r="M1081" s="102"/>
      <c r="N1081" s="227"/>
      <c r="O1081" s="227"/>
      <c r="P1081" s="227"/>
      <c r="Q1081" s="102"/>
      <c r="R1081" s="227"/>
      <c r="S1081" s="102"/>
      <c r="T1081" s="227"/>
      <c r="U1081" s="106"/>
      <c r="V1081" s="106"/>
      <c r="W1081" s="227"/>
      <c r="X1081" s="227"/>
      <c r="Y1081" s="102"/>
      <c r="Z1081" s="227"/>
      <c r="AA1081" s="227"/>
      <c r="AB1081" s="227"/>
      <c r="AC1081" s="227"/>
      <c r="AD1081" s="227"/>
      <c r="AE1081" s="227"/>
      <c r="AF1081" s="102"/>
      <c r="AG1081" s="227"/>
      <c r="AH1081" s="227"/>
      <c r="AI1081" s="227"/>
      <c r="AJ1081" s="227"/>
    </row>
    <row r="1082" spans="1:36" ht="54" x14ac:dyDescent="0.25">
      <c r="A1082" s="225" t="s">
        <v>4</v>
      </c>
      <c r="B1082" s="226" t="s">
        <v>475</v>
      </c>
      <c r="C1082" s="227"/>
      <c r="D1082" s="227"/>
      <c r="E1082" s="227"/>
      <c r="F1082" s="227"/>
      <c r="G1082" s="226"/>
      <c r="H1082" s="227"/>
      <c r="I1082" s="227"/>
      <c r="J1082" s="227"/>
      <c r="K1082" s="227"/>
      <c r="L1082" s="227"/>
      <c r="M1082" s="226"/>
      <c r="N1082" s="227"/>
      <c r="O1082" s="227"/>
      <c r="P1082" s="227"/>
      <c r="Q1082" s="226"/>
      <c r="R1082" s="227"/>
      <c r="S1082" s="226"/>
      <c r="T1082" s="227"/>
      <c r="U1082" s="106"/>
      <c r="V1082" s="106"/>
      <c r="W1082" s="227"/>
      <c r="X1082" s="227"/>
      <c r="Y1082" s="226"/>
      <c r="Z1082" s="227"/>
      <c r="AA1082" s="227"/>
      <c r="AB1082" s="227"/>
      <c r="AC1082" s="227"/>
      <c r="AD1082" s="227"/>
      <c r="AE1082" s="227"/>
      <c r="AF1082" s="226"/>
      <c r="AG1082" s="227"/>
      <c r="AH1082" s="227"/>
      <c r="AI1082" s="227"/>
      <c r="AJ1082" s="227"/>
    </row>
    <row r="1083" spans="1:36" x14ac:dyDescent="0.25">
      <c r="A1083" s="208"/>
      <c r="B1083" s="191" t="s">
        <v>126</v>
      </c>
      <c r="C1083" s="227"/>
      <c r="D1083" s="227"/>
      <c r="E1083" s="227"/>
      <c r="F1083" s="227"/>
      <c r="G1083" s="191"/>
      <c r="H1083" s="227"/>
      <c r="I1083" s="227"/>
      <c r="J1083" s="227"/>
      <c r="K1083" s="227"/>
      <c r="L1083" s="227"/>
      <c r="M1083" s="191"/>
      <c r="N1083" s="227"/>
      <c r="O1083" s="227"/>
      <c r="P1083" s="227"/>
      <c r="Q1083" s="191"/>
      <c r="R1083" s="227"/>
      <c r="S1083" s="191"/>
      <c r="T1083" s="227"/>
      <c r="U1083" s="106"/>
      <c r="V1083" s="106"/>
      <c r="W1083" s="227"/>
      <c r="X1083" s="227"/>
      <c r="Y1083" s="191"/>
      <c r="Z1083" s="227"/>
      <c r="AA1083" s="227"/>
      <c r="AB1083" s="227"/>
      <c r="AC1083" s="227"/>
      <c r="AD1083" s="227"/>
      <c r="AE1083" s="227"/>
      <c r="AF1083" s="191"/>
      <c r="AG1083" s="227"/>
      <c r="AH1083" s="227"/>
      <c r="AI1083" s="227"/>
      <c r="AJ1083" s="227"/>
    </row>
    <row r="1084" spans="1:36" x14ac:dyDescent="0.25">
      <c r="A1084" s="208">
        <v>1</v>
      </c>
      <c r="B1084" s="1532" t="s">
        <v>5601</v>
      </c>
      <c r="C1084" s="1528" t="s">
        <v>4926</v>
      </c>
      <c r="D1084" s="227" t="s">
        <v>1</v>
      </c>
      <c r="E1084" s="227" t="s">
        <v>1</v>
      </c>
      <c r="F1084" s="227">
        <v>1.25</v>
      </c>
      <c r="G1084" s="102">
        <v>1</v>
      </c>
      <c r="H1084" s="208">
        <v>82675</v>
      </c>
      <c r="I1084" s="227">
        <v>8000</v>
      </c>
      <c r="J1084" s="208"/>
      <c r="K1084" s="227">
        <f>H1084+I1084+J1084</f>
        <v>90675</v>
      </c>
      <c r="L1084" s="227">
        <v>1.25</v>
      </c>
      <c r="M1084" s="102">
        <v>1</v>
      </c>
      <c r="N1084" s="227">
        <v>82675</v>
      </c>
      <c r="O1084" s="227">
        <v>8000</v>
      </c>
      <c r="P1084" s="208"/>
      <c r="Q1084" s="227">
        <f>N1084+O1084+P1084</f>
        <v>90675</v>
      </c>
      <c r="R1084" s="227">
        <f t="shared" ref="R1084:U1103" si="269">G1084-M1084</f>
        <v>0</v>
      </c>
      <c r="S1084" s="227">
        <f t="shared" si="269"/>
        <v>0</v>
      </c>
      <c r="T1084" s="227">
        <f t="shared" si="269"/>
        <v>0</v>
      </c>
      <c r="U1084" s="227">
        <f t="shared" si="269"/>
        <v>0</v>
      </c>
      <c r="V1084" s="227">
        <f>S1084+T1084+U1084</f>
        <v>0</v>
      </c>
      <c r="W1084" s="227" t="s">
        <v>1</v>
      </c>
      <c r="X1084" s="227">
        <v>1.25</v>
      </c>
      <c r="Y1084" s="102">
        <v>1</v>
      </c>
      <c r="Z1084" s="208">
        <v>82675</v>
      </c>
      <c r="AA1084" s="208">
        <v>8000</v>
      </c>
      <c r="AB1084" s="208"/>
      <c r="AC1084" s="227">
        <f>Z1084+AA1084+AB1084</f>
        <v>90675</v>
      </c>
      <c r="AD1084" s="227"/>
      <c r="AE1084" s="227">
        <v>1.25</v>
      </c>
      <c r="AF1084" s="102">
        <v>1</v>
      </c>
      <c r="AG1084" s="208">
        <v>82675</v>
      </c>
      <c r="AH1084" s="208">
        <v>8000</v>
      </c>
      <c r="AI1084" s="208"/>
      <c r="AJ1084" s="227">
        <f>AG1084+AH1084+AI1084</f>
        <v>90675</v>
      </c>
    </row>
    <row r="1085" spans="1:36" x14ac:dyDescent="0.25">
      <c r="A1085" s="208">
        <v>2</v>
      </c>
      <c r="B1085" s="1532" t="s">
        <v>5602</v>
      </c>
      <c r="C1085" s="1534" t="s">
        <v>4930</v>
      </c>
      <c r="D1085" s="227" t="s">
        <v>1</v>
      </c>
      <c r="E1085" s="227" t="s">
        <v>1</v>
      </c>
      <c r="F1085" s="227">
        <v>1.6</v>
      </c>
      <c r="G1085" s="102">
        <v>1</v>
      </c>
      <c r="H1085" s="208">
        <v>105824</v>
      </c>
      <c r="I1085" s="227">
        <v>8000</v>
      </c>
      <c r="J1085" s="208"/>
      <c r="K1085" s="227">
        <f t="shared" ref="K1085:K1091" si="270">H1085+I1085+J1085</f>
        <v>113824</v>
      </c>
      <c r="L1085" s="227">
        <v>1.6</v>
      </c>
      <c r="M1085" s="102">
        <v>1</v>
      </c>
      <c r="N1085" s="227">
        <v>105824</v>
      </c>
      <c r="O1085" s="227">
        <v>8000</v>
      </c>
      <c r="P1085" s="208"/>
      <c r="Q1085" s="227">
        <f t="shared" ref="Q1085:Q1091" si="271">N1085+O1085+P1085</f>
        <v>113824</v>
      </c>
      <c r="R1085" s="227">
        <f t="shared" si="269"/>
        <v>0</v>
      </c>
      <c r="S1085" s="227">
        <f t="shared" si="269"/>
        <v>0</v>
      </c>
      <c r="T1085" s="227">
        <f t="shared" si="269"/>
        <v>0</v>
      </c>
      <c r="U1085" s="227">
        <f t="shared" si="269"/>
        <v>0</v>
      </c>
      <c r="V1085" s="227">
        <f>S1085+T1085+U1085</f>
        <v>0</v>
      </c>
      <c r="W1085" s="227" t="s">
        <v>1</v>
      </c>
      <c r="X1085" s="227">
        <v>1.6</v>
      </c>
      <c r="Y1085" s="102">
        <v>1</v>
      </c>
      <c r="Z1085" s="208">
        <v>105824</v>
      </c>
      <c r="AA1085" s="208">
        <v>8000</v>
      </c>
      <c r="AB1085" s="208"/>
      <c r="AC1085" s="227">
        <f t="shared" ref="AC1085:AC1091" si="272">Z1085+AA1085+AB1085</f>
        <v>113824</v>
      </c>
      <c r="AD1085" s="227"/>
      <c r="AE1085" s="227">
        <v>1.6</v>
      </c>
      <c r="AF1085" s="102">
        <v>1</v>
      </c>
      <c r="AG1085" s="208">
        <v>105824</v>
      </c>
      <c r="AH1085" s="208">
        <v>8000</v>
      </c>
      <c r="AI1085" s="208"/>
      <c r="AJ1085" s="227">
        <f t="shared" ref="AJ1085:AJ1091" si="273">AG1085+AH1085+AI1085</f>
        <v>113824</v>
      </c>
    </row>
    <row r="1086" spans="1:36" x14ac:dyDescent="0.25">
      <c r="A1086" s="208">
        <v>3</v>
      </c>
      <c r="B1086" s="1532" t="s">
        <v>5603</v>
      </c>
      <c r="C1086" s="1534" t="s">
        <v>4922</v>
      </c>
      <c r="D1086" s="227" t="s">
        <v>1</v>
      </c>
      <c r="E1086" s="227" t="s">
        <v>1</v>
      </c>
      <c r="F1086" s="227">
        <v>1.5</v>
      </c>
      <c r="G1086" s="102">
        <v>1</v>
      </c>
      <c r="H1086" s="208">
        <v>99210</v>
      </c>
      <c r="I1086" s="227">
        <v>8000</v>
      </c>
      <c r="J1086" s="208"/>
      <c r="K1086" s="227">
        <f t="shared" si="270"/>
        <v>107210</v>
      </c>
      <c r="L1086" s="227">
        <v>1.5</v>
      </c>
      <c r="M1086" s="102">
        <v>1</v>
      </c>
      <c r="N1086" s="227">
        <v>99210</v>
      </c>
      <c r="O1086" s="227">
        <v>8000</v>
      </c>
      <c r="P1086" s="208"/>
      <c r="Q1086" s="227">
        <f t="shared" si="271"/>
        <v>107210</v>
      </c>
      <c r="R1086" s="227">
        <f t="shared" si="269"/>
        <v>0</v>
      </c>
      <c r="S1086" s="227">
        <f t="shared" si="269"/>
        <v>0</v>
      </c>
      <c r="T1086" s="227">
        <f t="shared" si="269"/>
        <v>0</v>
      </c>
      <c r="U1086" s="227">
        <f t="shared" si="269"/>
        <v>0</v>
      </c>
      <c r="V1086" s="227">
        <f t="shared" ref="V1086:V1091" si="274">S1086+T1086+U1086</f>
        <v>0</v>
      </c>
      <c r="W1086" s="227" t="s">
        <v>1</v>
      </c>
      <c r="X1086" s="227">
        <v>1.5</v>
      </c>
      <c r="Y1086" s="102">
        <v>1</v>
      </c>
      <c r="Z1086" s="208">
        <v>99210</v>
      </c>
      <c r="AA1086" s="208">
        <v>8000</v>
      </c>
      <c r="AB1086" s="208"/>
      <c r="AC1086" s="227">
        <f t="shared" si="272"/>
        <v>107210</v>
      </c>
      <c r="AD1086" s="227"/>
      <c r="AE1086" s="227">
        <v>1.5</v>
      </c>
      <c r="AF1086" s="102">
        <v>1</v>
      </c>
      <c r="AG1086" s="208">
        <v>99210</v>
      </c>
      <c r="AH1086" s="208">
        <v>8000</v>
      </c>
      <c r="AI1086" s="208"/>
      <c r="AJ1086" s="227">
        <f t="shared" si="273"/>
        <v>107210</v>
      </c>
    </row>
    <row r="1087" spans="1:36" x14ac:dyDescent="0.25">
      <c r="A1087" s="208">
        <v>4</v>
      </c>
      <c r="B1087" s="1532" t="s">
        <v>5604</v>
      </c>
      <c r="C1087" s="1534" t="s">
        <v>4935</v>
      </c>
      <c r="D1087" s="227" t="s">
        <v>1</v>
      </c>
      <c r="E1087" s="227" t="s">
        <v>1</v>
      </c>
      <c r="F1087" s="227">
        <v>1.5</v>
      </c>
      <c r="G1087" s="102">
        <v>1</v>
      </c>
      <c r="H1087" s="227">
        <v>99210</v>
      </c>
      <c r="I1087" s="227">
        <v>8000</v>
      </c>
      <c r="J1087" s="227"/>
      <c r="K1087" s="227">
        <f t="shared" si="270"/>
        <v>107210</v>
      </c>
      <c r="L1087" s="227">
        <v>1.5</v>
      </c>
      <c r="M1087" s="102">
        <v>1</v>
      </c>
      <c r="N1087" s="227">
        <v>99210</v>
      </c>
      <c r="O1087" s="227">
        <v>8000</v>
      </c>
      <c r="P1087" s="227"/>
      <c r="Q1087" s="227">
        <f t="shared" si="271"/>
        <v>107210</v>
      </c>
      <c r="R1087" s="227">
        <f t="shared" si="269"/>
        <v>0</v>
      </c>
      <c r="S1087" s="227">
        <f t="shared" si="269"/>
        <v>0</v>
      </c>
      <c r="T1087" s="227">
        <f t="shared" si="269"/>
        <v>0</v>
      </c>
      <c r="U1087" s="227">
        <f t="shared" si="269"/>
        <v>0</v>
      </c>
      <c r="V1087" s="227">
        <f t="shared" si="274"/>
        <v>0</v>
      </c>
      <c r="W1087" s="227" t="s">
        <v>1</v>
      </c>
      <c r="X1087" s="227">
        <v>1.5</v>
      </c>
      <c r="Y1087" s="102">
        <v>1</v>
      </c>
      <c r="Z1087" s="227">
        <v>99210</v>
      </c>
      <c r="AA1087" s="227">
        <v>8000</v>
      </c>
      <c r="AB1087" s="227"/>
      <c r="AC1087" s="227">
        <f t="shared" si="272"/>
        <v>107210</v>
      </c>
      <c r="AD1087" s="227"/>
      <c r="AE1087" s="227">
        <v>1.5</v>
      </c>
      <c r="AF1087" s="102">
        <v>1</v>
      </c>
      <c r="AG1087" s="227">
        <v>99210</v>
      </c>
      <c r="AH1087" s="227">
        <v>8000</v>
      </c>
      <c r="AI1087" s="227"/>
      <c r="AJ1087" s="227">
        <f t="shared" si="273"/>
        <v>107210</v>
      </c>
    </row>
    <row r="1088" spans="1:36" x14ac:dyDescent="0.25">
      <c r="A1088" s="208">
        <v>5</v>
      </c>
      <c r="B1088" s="1532" t="s">
        <v>5605</v>
      </c>
      <c r="C1088" s="1534" t="s">
        <v>4935</v>
      </c>
      <c r="D1088" s="227" t="s">
        <v>1</v>
      </c>
      <c r="E1088" s="227" t="s">
        <v>1</v>
      </c>
      <c r="F1088" s="227">
        <v>1.5</v>
      </c>
      <c r="G1088" s="102">
        <v>1</v>
      </c>
      <c r="H1088" s="227">
        <v>99210</v>
      </c>
      <c r="I1088" s="227">
        <v>8000</v>
      </c>
      <c r="J1088" s="227"/>
      <c r="K1088" s="227">
        <f t="shared" si="270"/>
        <v>107210</v>
      </c>
      <c r="L1088" s="227">
        <v>1.5</v>
      </c>
      <c r="M1088" s="102">
        <v>1</v>
      </c>
      <c r="N1088" s="227">
        <v>99210</v>
      </c>
      <c r="O1088" s="227">
        <v>8000</v>
      </c>
      <c r="P1088" s="227"/>
      <c r="Q1088" s="227">
        <f t="shared" si="271"/>
        <v>107210</v>
      </c>
      <c r="R1088" s="227">
        <f t="shared" si="269"/>
        <v>0</v>
      </c>
      <c r="S1088" s="227">
        <f t="shared" si="269"/>
        <v>0</v>
      </c>
      <c r="T1088" s="227">
        <f t="shared" si="269"/>
        <v>0</v>
      </c>
      <c r="U1088" s="227">
        <f t="shared" si="269"/>
        <v>0</v>
      </c>
      <c r="V1088" s="227">
        <f t="shared" si="274"/>
        <v>0</v>
      </c>
      <c r="W1088" s="227" t="s">
        <v>1</v>
      </c>
      <c r="X1088" s="227">
        <v>1.5</v>
      </c>
      <c r="Y1088" s="102">
        <v>1</v>
      </c>
      <c r="Z1088" s="227">
        <v>99210</v>
      </c>
      <c r="AA1088" s="227">
        <v>8000</v>
      </c>
      <c r="AB1088" s="227"/>
      <c r="AC1088" s="227">
        <f t="shared" si="272"/>
        <v>107210</v>
      </c>
      <c r="AD1088" s="227"/>
      <c r="AE1088" s="227">
        <v>1.5</v>
      </c>
      <c r="AF1088" s="102">
        <v>1</v>
      </c>
      <c r="AG1088" s="227">
        <v>99210</v>
      </c>
      <c r="AH1088" s="227">
        <v>8000</v>
      </c>
      <c r="AI1088" s="227"/>
      <c r="AJ1088" s="227">
        <f t="shared" si="273"/>
        <v>107210</v>
      </c>
    </row>
    <row r="1089" spans="1:36" x14ac:dyDescent="0.25">
      <c r="A1089" s="208">
        <v>6</v>
      </c>
      <c r="B1089" s="1532" t="s">
        <v>5606</v>
      </c>
      <c r="C1089" s="1534" t="s">
        <v>4935</v>
      </c>
      <c r="D1089" s="227" t="s">
        <v>1</v>
      </c>
      <c r="E1089" s="227" t="s">
        <v>1</v>
      </c>
      <c r="F1089" s="227">
        <v>1.5</v>
      </c>
      <c r="G1089" s="102">
        <v>1</v>
      </c>
      <c r="H1089" s="227">
        <v>99210</v>
      </c>
      <c r="I1089" s="227"/>
      <c r="J1089" s="227"/>
      <c r="K1089" s="227">
        <f t="shared" si="270"/>
        <v>99210</v>
      </c>
      <c r="L1089" s="227">
        <v>1.5</v>
      </c>
      <c r="M1089" s="102">
        <v>1</v>
      </c>
      <c r="N1089" s="227">
        <v>99210</v>
      </c>
      <c r="O1089" s="227"/>
      <c r="P1089" s="227"/>
      <c r="Q1089" s="227">
        <f t="shared" si="271"/>
        <v>99210</v>
      </c>
      <c r="R1089" s="227">
        <f t="shared" si="269"/>
        <v>0</v>
      </c>
      <c r="S1089" s="227">
        <f t="shared" si="269"/>
        <v>0</v>
      </c>
      <c r="T1089" s="227">
        <f t="shared" si="269"/>
        <v>0</v>
      </c>
      <c r="U1089" s="227">
        <f t="shared" si="269"/>
        <v>0</v>
      </c>
      <c r="V1089" s="227">
        <f t="shared" si="274"/>
        <v>0</v>
      </c>
      <c r="W1089" s="227" t="s">
        <v>1</v>
      </c>
      <c r="X1089" s="227">
        <v>1.5</v>
      </c>
      <c r="Y1089" s="102">
        <v>1</v>
      </c>
      <c r="Z1089" s="227">
        <v>99210</v>
      </c>
      <c r="AA1089" s="227"/>
      <c r="AB1089" s="227"/>
      <c r="AC1089" s="227">
        <f t="shared" si="272"/>
        <v>99210</v>
      </c>
      <c r="AD1089" s="227"/>
      <c r="AE1089" s="227">
        <v>1.5</v>
      </c>
      <c r="AF1089" s="102">
        <v>1</v>
      </c>
      <c r="AG1089" s="227">
        <v>99210</v>
      </c>
      <c r="AH1089" s="227"/>
      <c r="AI1089" s="227"/>
      <c r="AJ1089" s="227">
        <f t="shared" si="273"/>
        <v>99210</v>
      </c>
    </row>
    <row r="1090" spans="1:36" x14ac:dyDescent="0.25">
      <c r="A1090" s="208">
        <v>7</v>
      </c>
      <c r="B1090" s="1532" t="s">
        <v>5607</v>
      </c>
      <c r="C1090" s="1534" t="s">
        <v>4935</v>
      </c>
      <c r="D1090" s="227" t="s">
        <v>1</v>
      </c>
      <c r="E1090" s="227" t="s">
        <v>1</v>
      </c>
      <c r="F1090" s="227">
        <v>1.5</v>
      </c>
      <c r="G1090" s="102">
        <v>1</v>
      </c>
      <c r="H1090" s="227">
        <v>99210</v>
      </c>
      <c r="I1090" s="227">
        <v>8000</v>
      </c>
      <c r="J1090" s="227"/>
      <c r="K1090" s="227">
        <f t="shared" si="270"/>
        <v>107210</v>
      </c>
      <c r="L1090" s="227">
        <v>1.5</v>
      </c>
      <c r="M1090" s="102">
        <v>1</v>
      </c>
      <c r="N1090" s="227">
        <v>99210</v>
      </c>
      <c r="O1090" s="227">
        <v>8000</v>
      </c>
      <c r="P1090" s="227"/>
      <c r="Q1090" s="227">
        <f t="shared" si="271"/>
        <v>107210</v>
      </c>
      <c r="R1090" s="227">
        <f t="shared" si="269"/>
        <v>0</v>
      </c>
      <c r="S1090" s="227">
        <f t="shared" si="269"/>
        <v>0</v>
      </c>
      <c r="T1090" s="227">
        <f t="shared" si="269"/>
        <v>0</v>
      </c>
      <c r="U1090" s="227">
        <f t="shared" si="269"/>
        <v>0</v>
      </c>
      <c r="V1090" s="227">
        <f t="shared" si="274"/>
        <v>0</v>
      </c>
      <c r="W1090" s="227" t="s">
        <v>1</v>
      </c>
      <c r="X1090" s="227">
        <v>1.5</v>
      </c>
      <c r="Y1090" s="102">
        <v>1</v>
      </c>
      <c r="Z1090" s="227">
        <v>99210</v>
      </c>
      <c r="AA1090" s="227">
        <v>8000</v>
      </c>
      <c r="AB1090" s="227"/>
      <c r="AC1090" s="227">
        <f t="shared" si="272"/>
        <v>107210</v>
      </c>
      <c r="AD1090" s="227"/>
      <c r="AE1090" s="227">
        <v>1.5</v>
      </c>
      <c r="AF1090" s="102">
        <v>1</v>
      </c>
      <c r="AG1090" s="227">
        <v>99210</v>
      </c>
      <c r="AH1090" s="227">
        <v>8000</v>
      </c>
      <c r="AI1090" s="227"/>
      <c r="AJ1090" s="227">
        <f t="shared" si="273"/>
        <v>107210</v>
      </c>
    </row>
    <row r="1091" spans="1:36" x14ac:dyDescent="0.25">
      <c r="A1091" s="208">
        <v>8</v>
      </c>
      <c r="B1091" s="1532" t="s">
        <v>5608</v>
      </c>
      <c r="C1091" s="1534" t="s">
        <v>4935</v>
      </c>
      <c r="D1091" s="227" t="s">
        <v>1</v>
      </c>
      <c r="E1091" s="227" t="s">
        <v>1</v>
      </c>
      <c r="F1091" s="227">
        <v>1.5</v>
      </c>
      <c r="G1091" s="102">
        <v>1</v>
      </c>
      <c r="H1091" s="227">
        <v>99210</v>
      </c>
      <c r="I1091" s="227">
        <v>8000</v>
      </c>
      <c r="J1091" s="227"/>
      <c r="K1091" s="227">
        <f t="shared" si="270"/>
        <v>107210</v>
      </c>
      <c r="L1091" s="227">
        <v>1.5</v>
      </c>
      <c r="M1091" s="102">
        <v>1</v>
      </c>
      <c r="N1091" s="227">
        <v>99210</v>
      </c>
      <c r="O1091" s="227">
        <v>8000</v>
      </c>
      <c r="P1091" s="227"/>
      <c r="Q1091" s="227">
        <f t="shared" si="271"/>
        <v>107210</v>
      </c>
      <c r="R1091" s="227">
        <f t="shared" si="269"/>
        <v>0</v>
      </c>
      <c r="S1091" s="227">
        <f t="shared" si="269"/>
        <v>0</v>
      </c>
      <c r="T1091" s="227">
        <f t="shared" si="269"/>
        <v>0</v>
      </c>
      <c r="U1091" s="227">
        <f t="shared" si="269"/>
        <v>0</v>
      </c>
      <c r="V1091" s="227">
        <f t="shared" si="274"/>
        <v>0</v>
      </c>
      <c r="W1091" s="227" t="s">
        <v>1</v>
      </c>
      <c r="X1091" s="227">
        <v>1.5</v>
      </c>
      <c r="Y1091" s="102">
        <v>1</v>
      </c>
      <c r="Z1091" s="227">
        <v>99210</v>
      </c>
      <c r="AA1091" s="227">
        <v>8000</v>
      </c>
      <c r="AB1091" s="227"/>
      <c r="AC1091" s="227">
        <f t="shared" si="272"/>
        <v>107210</v>
      </c>
      <c r="AD1091" s="227"/>
      <c r="AE1091" s="227">
        <v>1.5</v>
      </c>
      <c r="AF1091" s="102">
        <v>1</v>
      </c>
      <c r="AG1091" s="227">
        <v>99210</v>
      </c>
      <c r="AH1091" s="227">
        <v>8000</v>
      </c>
      <c r="AI1091" s="227"/>
      <c r="AJ1091" s="227">
        <f t="shared" si="273"/>
        <v>107210</v>
      </c>
    </row>
    <row r="1092" spans="1:36" x14ac:dyDescent="0.25">
      <c r="A1092" s="208">
        <v>9</v>
      </c>
      <c r="B1092" s="1532" t="s">
        <v>5609</v>
      </c>
      <c r="C1092" s="1534" t="s">
        <v>5012</v>
      </c>
      <c r="D1092" s="227" t="s">
        <v>1</v>
      </c>
      <c r="E1092" s="227" t="s">
        <v>1</v>
      </c>
      <c r="F1092" s="227">
        <v>1</v>
      </c>
      <c r="G1092" s="102">
        <v>1</v>
      </c>
      <c r="H1092" s="208">
        <v>88312</v>
      </c>
      <c r="I1092" s="227">
        <v>8000</v>
      </c>
      <c r="J1092" s="208"/>
      <c r="K1092" s="227">
        <f>H1092+I1092+J1092</f>
        <v>96312</v>
      </c>
      <c r="L1092" s="227">
        <v>1</v>
      </c>
      <c r="M1092" s="102">
        <v>1</v>
      </c>
      <c r="N1092" s="227">
        <v>88312</v>
      </c>
      <c r="O1092" s="227">
        <v>8000</v>
      </c>
      <c r="P1092" s="208"/>
      <c r="Q1092" s="227">
        <f>N1092+O1092+P1092</f>
        <v>96312</v>
      </c>
      <c r="R1092" s="227">
        <f t="shared" si="269"/>
        <v>0</v>
      </c>
      <c r="S1092" s="227">
        <f t="shared" si="269"/>
        <v>0</v>
      </c>
      <c r="T1092" s="227">
        <f t="shared" si="269"/>
        <v>0</v>
      </c>
      <c r="U1092" s="227">
        <f t="shared" si="269"/>
        <v>0</v>
      </c>
      <c r="V1092" s="227">
        <f>S1092+T1092+U1092</f>
        <v>0</v>
      </c>
      <c r="W1092" s="227" t="s">
        <v>1</v>
      </c>
      <c r="X1092" s="227">
        <v>1</v>
      </c>
      <c r="Y1092" s="102">
        <v>1</v>
      </c>
      <c r="Z1092" s="208">
        <v>88312</v>
      </c>
      <c r="AA1092" s="208">
        <v>8000</v>
      </c>
      <c r="AB1092" s="208"/>
      <c r="AC1092" s="227">
        <f>Z1092+AA1092+AB1092</f>
        <v>96312</v>
      </c>
      <c r="AD1092" s="227"/>
      <c r="AE1092" s="227">
        <v>1</v>
      </c>
      <c r="AF1092" s="102">
        <v>1</v>
      </c>
      <c r="AG1092" s="208">
        <v>88312</v>
      </c>
      <c r="AH1092" s="208">
        <v>8000</v>
      </c>
      <c r="AI1092" s="208"/>
      <c r="AJ1092" s="227">
        <f>AG1092+AH1092+AI1092</f>
        <v>96312</v>
      </c>
    </row>
    <row r="1093" spans="1:36" x14ac:dyDescent="0.25">
      <c r="A1093" s="208">
        <v>10</v>
      </c>
      <c r="B1093" s="1532" t="s">
        <v>5610</v>
      </c>
      <c r="C1093" s="1534" t="s">
        <v>5012</v>
      </c>
      <c r="D1093" s="227" t="s">
        <v>1</v>
      </c>
      <c r="E1093" s="227" t="s">
        <v>1</v>
      </c>
      <c r="F1093" s="227">
        <v>1</v>
      </c>
      <c r="G1093" s="102">
        <v>1</v>
      </c>
      <c r="H1093" s="208">
        <v>91275</v>
      </c>
      <c r="I1093" s="227">
        <v>8000</v>
      </c>
      <c r="J1093" s="208"/>
      <c r="K1093" s="227">
        <f t="shared" ref="K1093:K1099" si="275">H1093+I1093+J1093</f>
        <v>99275</v>
      </c>
      <c r="L1093" s="227">
        <v>1</v>
      </c>
      <c r="M1093" s="102">
        <v>1</v>
      </c>
      <c r="N1093" s="227">
        <v>91275</v>
      </c>
      <c r="O1093" s="227">
        <v>8000</v>
      </c>
      <c r="P1093" s="208"/>
      <c r="Q1093" s="227">
        <f t="shared" ref="Q1093:Q1099" si="276">N1093+O1093+P1093</f>
        <v>99275</v>
      </c>
      <c r="R1093" s="227">
        <f t="shared" si="269"/>
        <v>0</v>
      </c>
      <c r="S1093" s="227">
        <f t="shared" si="269"/>
        <v>0</v>
      </c>
      <c r="T1093" s="227">
        <f t="shared" si="269"/>
        <v>0</v>
      </c>
      <c r="U1093" s="227">
        <f t="shared" si="269"/>
        <v>0</v>
      </c>
      <c r="V1093" s="227">
        <f>S1093+T1093+U1093</f>
        <v>0</v>
      </c>
      <c r="W1093" s="227" t="s">
        <v>1</v>
      </c>
      <c r="X1093" s="227">
        <v>1</v>
      </c>
      <c r="Y1093" s="102">
        <v>1</v>
      </c>
      <c r="Z1093" s="208">
        <v>91275</v>
      </c>
      <c r="AA1093" s="208">
        <v>8000</v>
      </c>
      <c r="AB1093" s="208"/>
      <c r="AC1093" s="227">
        <f t="shared" ref="AC1093:AC1099" si="277">Z1093+AA1093+AB1093</f>
        <v>99275</v>
      </c>
      <c r="AD1093" s="227"/>
      <c r="AE1093" s="227">
        <v>1</v>
      </c>
      <c r="AF1093" s="102">
        <v>1</v>
      </c>
      <c r="AG1093" s="208">
        <v>91275</v>
      </c>
      <c r="AH1093" s="208">
        <v>8000</v>
      </c>
      <c r="AI1093" s="208"/>
      <c r="AJ1093" s="227">
        <f t="shared" ref="AJ1093:AJ1099" si="278">AG1093+AH1093+AI1093</f>
        <v>99275</v>
      </c>
    </row>
    <row r="1094" spans="1:36" x14ac:dyDescent="0.25">
      <c r="A1094" s="208">
        <v>11</v>
      </c>
      <c r="B1094" s="1532" t="s">
        <v>5611</v>
      </c>
      <c r="C1094" s="1534" t="s">
        <v>5012</v>
      </c>
      <c r="D1094" s="227" t="s">
        <v>1</v>
      </c>
      <c r="E1094" s="227" t="s">
        <v>1</v>
      </c>
      <c r="F1094" s="227">
        <v>1</v>
      </c>
      <c r="G1094" s="102">
        <v>1</v>
      </c>
      <c r="H1094" s="208">
        <v>91275</v>
      </c>
      <c r="I1094" s="227">
        <v>8000</v>
      </c>
      <c r="J1094" s="208"/>
      <c r="K1094" s="227">
        <f t="shared" si="275"/>
        <v>99275</v>
      </c>
      <c r="L1094" s="227">
        <v>1</v>
      </c>
      <c r="M1094" s="102">
        <v>1</v>
      </c>
      <c r="N1094" s="227">
        <v>91275</v>
      </c>
      <c r="O1094" s="227">
        <v>8000</v>
      </c>
      <c r="P1094" s="208"/>
      <c r="Q1094" s="227">
        <f t="shared" si="276"/>
        <v>99275</v>
      </c>
      <c r="R1094" s="227">
        <f t="shared" si="269"/>
        <v>0</v>
      </c>
      <c r="S1094" s="227">
        <f t="shared" si="269"/>
        <v>0</v>
      </c>
      <c r="T1094" s="227">
        <f t="shared" si="269"/>
        <v>0</v>
      </c>
      <c r="U1094" s="227">
        <f t="shared" si="269"/>
        <v>0</v>
      </c>
      <c r="V1094" s="227">
        <f t="shared" ref="V1094:V1099" si="279">S1094+T1094+U1094</f>
        <v>0</v>
      </c>
      <c r="W1094" s="227" t="s">
        <v>1</v>
      </c>
      <c r="X1094" s="227">
        <v>1</v>
      </c>
      <c r="Y1094" s="102">
        <v>1</v>
      </c>
      <c r="Z1094" s="208">
        <v>91275</v>
      </c>
      <c r="AA1094" s="208">
        <v>8000</v>
      </c>
      <c r="AB1094" s="208"/>
      <c r="AC1094" s="227">
        <f t="shared" si="277"/>
        <v>99275</v>
      </c>
      <c r="AD1094" s="227"/>
      <c r="AE1094" s="227">
        <v>1</v>
      </c>
      <c r="AF1094" s="102">
        <v>1</v>
      </c>
      <c r="AG1094" s="208">
        <v>91275</v>
      </c>
      <c r="AH1094" s="208">
        <v>8000</v>
      </c>
      <c r="AI1094" s="208"/>
      <c r="AJ1094" s="227">
        <f t="shared" si="278"/>
        <v>99275</v>
      </c>
    </row>
    <row r="1095" spans="1:36" x14ac:dyDescent="0.25">
      <c r="A1095" s="208">
        <v>12</v>
      </c>
      <c r="B1095" s="1532" t="s">
        <v>5612</v>
      </c>
      <c r="C1095" s="1534" t="s">
        <v>5012</v>
      </c>
      <c r="D1095" s="227" t="s">
        <v>1</v>
      </c>
      <c r="E1095" s="227" t="s">
        <v>1</v>
      </c>
      <c r="F1095" s="227">
        <v>1</v>
      </c>
      <c r="G1095" s="102">
        <v>1</v>
      </c>
      <c r="H1095" s="227">
        <v>88312</v>
      </c>
      <c r="I1095" s="227">
        <v>8000</v>
      </c>
      <c r="J1095" s="227"/>
      <c r="K1095" s="227">
        <f t="shared" si="275"/>
        <v>96312</v>
      </c>
      <c r="L1095" s="227">
        <v>1</v>
      </c>
      <c r="M1095" s="102">
        <v>1</v>
      </c>
      <c r="N1095" s="227">
        <v>88312</v>
      </c>
      <c r="O1095" s="227">
        <v>8000</v>
      </c>
      <c r="P1095" s="227"/>
      <c r="Q1095" s="227">
        <f t="shared" si="276"/>
        <v>96312</v>
      </c>
      <c r="R1095" s="227">
        <f t="shared" si="269"/>
        <v>0</v>
      </c>
      <c r="S1095" s="227">
        <f t="shared" si="269"/>
        <v>0</v>
      </c>
      <c r="T1095" s="227">
        <f t="shared" si="269"/>
        <v>0</v>
      </c>
      <c r="U1095" s="227">
        <f t="shared" si="269"/>
        <v>0</v>
      </c>
      <c r="V1095" s="227">
        <f t="shared" si="279"/>
        <v>0</v>
      </c>
      <c r="W1095" s="227" t="s">
        <v>1</v>
      </c>
      <c r="X1095" s="227">
        <v>1</v>
      </c>
      <c r="Y1095" s="102">
        <v>1</v>
      </c>
      <c r="Z1095" s="227">
        <v>88312</v>
      </c>
      <c r="AA1095" s="227">
        <v>8000</v>
      </c>
      <c r="AB1095" s="227"/>
      <c r="AC1095" s="227">
        <f t="shared" si="277"/>
        <v>96312</v>
      </c>
      <c r="AD1095" s="227"/>
      <c r="AE1095" s="227">
        <v>1</v>
      </c>
      <c r="AF1095" s="102">
        <v>1</v>
      </c>
      <c r="AG1095" s="227">
        <v>88312</v>
      </c>
      <c r="AH1095" s="227">
        <v>8000</v>
      </c>
      <c r="AI1095" s="227"/>
      <c r="AJ1095" s="227">
        <f t="shared" si="278"/>
        <v>96312</v>
      </c>
    </row>
    <row r="1096" spans="1:36" x14ac:dyDescent="0.25">
      <c r="A1096" s="208">
        <v>13</v>
      </c>
      <c r="B1096" s="1532" t="s">
        <v>5613</v>
      </c>
      <c r="C1096" s="1534" t="s">
        <v>5012</v>
      </c>
      <c r="D1096" s="227" t="s">
        <v>1</v>
      </c>
      <c r="E1096" s="227" t="s">
        <v>1</v>
      </c>
      <c r="F1096" s="227">
        <v>1</v>
      </c>
      <c r="G1096" s="102">
        <v>1</v>
      </c>
      <c r="H1096" s="227">
        <v>91275</v>
      </c>
      <c r="I1096" s="227"/>
      <c r="J1096" s="227"/>
      <c r="K1096" s="227">
        <f t="shared" si="275"/>
        <v>91275</v>
      </c>
      <c r="L1096" s="227">
        <v>1</v>
      </c>
      <c r="M1096" s="102">
        <v>1</v>
      </c>
      <c r="N1096" s="227">
        <v>91275</v>
      </c>
      <c r="O1096" s="227"/>
      <c r="P1096" s="227"/>
      <c r="Q1096" s="227">
        <f t="shared" si="276"/>
        <v>91275</v>
      </c>
      <c r="R1096" s="227">
        <f t="shared" si="269"/>
        <v>0</v>
      </c>
      <c r="S1096" s="227">
        <f t="shared" si="269"/>
        <v>0</v>
      </c>
      <c r="T1096" s="227">
        <f t="shared" si="269"/>
        <v>0</v>
      </c>
      <c r="U1096" s="227">
        <f t="shared" si="269"/>
        <v>0</v>
      </c>
      <c r="V1096" s="227">
        <f t="shared" si="279"/>
        <v>0</v>
      </c>
      <c r="W1096" s="227" t="s">
        <v>1</v>
      </c>
      <c r="X1096" s="227">
        <v>1</v>
      </c>
      <c r="Y1096" s="102">
        <v>1</v>
      </c>
      <c r="Z1096" s="227">
        <v>91275</v>
      </c>
      <c r="AA1096" s="227"/>
      <c r="AB1096" s="227"/>
      <c r="AC1096" s="227">
        <f t="shared" si="277"/>
        <v>91275</v>
      </c>
      <c r="AD1096" s="227"/>
      <c r="AE1096" s="227">
        <v>1</v>
      </c>
      <c r="AF1096" s="102">
        <v>1</v>
      </c>
      <c r="AG1096" s="227">
        <v>91275</v>
      </c>
      <c r="AH1096" s="227"/>
      <c r="AI1096" s="227"/>
      <c r="AJ1096" s="227">
        <f t="shared" si="278"/>
        <v>91275</v>
      </c>
    </row>
    <row r="1097" spans="1:36" x14ac:dyDescent="0.25">
      <c r="A1097" s="208">
        <v>14</v>
      </c>
      <c r="B1097" s="1532" t="s">
        <v>5614</v>
      </c>
      <c r="C1097" s="1534" t="s">
        <v>4943</v>
      </c>
      <c r="D1097" s="227" t="s">
        <v>1</v>
      </c>
      <c r="E1097" s="227" t="s">
        <v>1</v>
      </c>
      <c r="F1097" s="227">
        <v>1.4</v>
      </c>
      <c r="G1097" s="102">
        <v>1</v>
      </c>
      <c r="H1097" s="227">
        <v>92596</v>
      </c>
      <c r="I1097" s="227">
        <v>8000</v>
      </c>
      <c r="J1097" s="227"/>
      <c r="K1097" s="227">
        <f t="shared" si="275"/>
        <v>100596</v>
      </c>
      <c r="L1097" s="227">
        <v>1.4</v>
      </c>
      <c r="M1097" s="102">
        <v>1</v>
      </c>
      <c r="N1097" s="227">
        <v>92596</v>
      </c>
      <c r="O1097" s="227">
        <v>8000</v>
      </c>
      <c r="P1097" s="227"/>
      <c r="Q1097" s="227">
        <f t="shared" si="276"/>
        <v>100596</v>
      </c>
      <c r="R1097" s="227">
        <f t="shared" si="269"/>
        <v>0</v>
      </c>
      <c r="S1097" s="227">
        <f t="shared" si="269"/>
        <v>0</v>
      </c>
      <c r="T1097" s="227">
        <f t="shared" si="269"/>
        <v>0</v>
      </c>
      <c r="U1097" s="227">
        <f t="shared" si="269"/>
        <v>0</v>
      </c>
      <c r="V1097" s="227">
        <f t="shared" si="279"/>
        <v>0</v>
      </c>
      <c r="W1097" s="227" t="s">
        <v>1</v>
      </c>
      <c r="X1097" s="227">
        <v>1.4</v>
      </c>
      <c r="Y1097" s="102">
        <v>1</v>
      </c>
      <c r="Z1097" s="227">
        <v>92596</v>
      </c>
      <c r="AA1097" s="227">
        <v>8000</v>
      </c>
      <c r="AB1097" s="227"/>
      <c r="AC1097" s="227">
        <f t="shared" si="277"/>
        <v>100596</v>
      </c>
      <c r="AD1097" s="227"/>
      <c r="AE1097" s="227">
        <v>1.4</v>
      </c>
      <c r="AF1097" s="102">
        <v>1</v>
      </c>
      <c r="AG1097" s="227">
        <v>92596</v>
      </c>
      <c r="AH1097" s="227">
        <v>8000</v>
      </c>
      <c r="AI1097" s="227"/>
      <c r="AJ1097" s="227">
        <f t="shared" si="278"/>
        <v>100596</v>
      </c>
    </row>
    <row r="1098" spans="1:36" ht="27" x14ac:dyDescent="0.25">
      <c r="A1098" s="208">
        <v>15</v>
      </c>
      <c r="B1098" s="1532" t="s">
        <v>5615</v>
      </c>
      <c r="C1098" s="1534" t="s">
        <v>4938</v>
      </c>
      <c r="D1098" s="227" t="s">
        <v>1</v>
      </c>
      <c r="E1098" s="227" t="s">
        <v>1</v>
      </c>
      <c r="F1098" s="227">
        <v>1</v>
      </c>
      <c r="G1098" s="102">
        <v>1</v>
      </c>
      <c r="H1098" s="227">
        <v>91275</v>
      </c>
      <c r="I1098" s="227">
        <v>8000</v>
      </c>
      <c r="J1098" s="227"/>
      <c r="K1098" s="227">
        <f t="shared" si="275"/>
        <v>99275</v>
      </c>
      <c r="L1098" s="227">
        <v>1</v>
      </c>
      <c r="M1098" s="102">
        <v>1</v>
      </c>
      <c r="N1098" s="227">
        <v>91275</v>
      </c>
      <c r="O1098" s="227">
        <v>8000</v>
      </c>
      <c r="P1098" s="227"/>
      <c r="Q1098" s="227">
        <f t="shared" si="276"/>
        <v>99275</v>
      </c>
      <c r="R1098" s="227">
        <f t="shared" si="269"/>
        <v>0</v>
      </c>
      <c r="S1098" s="227">
        <f t="shared" si="269"/>
        <v>0</v>
      </c>
      <c r="T1098" s="227">
        <f t="shared" si="269"/>
        <v>0</v>
      </c>
      <c r="U1098" s="227">
        <f t="shared" si="269"/>
        <v>0</v>
      </c>
      <c r="V1098" s="227">
        <f t="shared" si="279"/>
        <v>0</v>
      </c>
      <c r="W1098" s="227" t="s">
        <v>1</v>
      </c>
      <c r="X1098" s="227">
        <v>1</v>
      </c>
      <c r="Y1098" s="102">
        <v>1</v>
      </c>
      <c r="Z1098" s="227">
        <v>91275</v>
      </c>
      <c r="AA1098" s="227">
        <v>8000</v>
      </c>
      <c r="AB1098" s="227"/>
      <c r="AC1098" s="227">
        <f t="shared" si="277"/>
        <v>99275</v>
      </c>
      <c r="AD1098" s="227"/>
      <c r="AE1098" s="227">
        <v>1</v>
      </c>
      <c r="AF1098" s="102">
        <v>1</v>
      </c>
      <c r="AG1098" s="227">
        <v>91275</v>
      </c>
      <c r="AH1098" s="227">
        <v>8000</v>
      </c>
      <c r="AI1098" s="227"/>
      <c r="AJ1098" s="227">
        <f t="shared" si="278"/>
        <v>99275</v>
      </c>
    </row>
    <row r="1099" spans="1:36" x14ac:dyDescent="0.25">
      <c r="A1099" s="208">
        <v>16</v>
      </c>
      <c r="B1099" s="1532" t="s">
        <v>5616</v>
      </c>
      <c r="C1099" s="1534" t="s">
        <v>4947</v>
      </c>
      <c r="D1099" s="227" t="s">
        <v>1</v>
      </c>
      <c r="E1099" s="227" t="s">
        <v>1</v>
      </c>
      <c r="F1099" s="227">
        <v>1</v>
      </c>
      <c r="G1099" s="102">
        <v>1</v>
      </c>
      <c r="H1099" s="227">
        <v>88312</v>
      </c>
      <c r="I1099" s="227">
        <v>8000</v>
      </c>
      <c r="J1099" s="227"/>
      <c r="K1099" s="227">
        <f t="shared" si="275"/>
        <v>96312</v>
      </c>
      <c r="L1099" s="227">
        <v>1</v>
      </c>
      <c r="M1099" s="102">
        <v>1</v>
      </c>
      <c r="N1099" s="227">
        <v>88312</v>
      </c>
      <c r="O1099" s="227">
        <v>8000</v>
      </c>
      <c r="P1099" s="227"/>
      <c r="Q1099" s="227">
        <f t="shared" si="276"/>
        <v>96312</v>
      </c>
      <c r="R1099" s="227">
        <f t="shared" si="269"/>
        <v>0</v>
      </c>
      <c r="S1099" s="227">
        <f t="shared" si="269"/>
        <v>0</v>
      </c>
      <c r="T1099" s="227">
        <f t="shared" si="269"/>
        <v>0</v>
      </c>
      <c r="U1099" s="227">
        <f t="shared" si="269"/>
        <v>0</v>
      </c>
      <c r="V1099" s="227">
        <f t="shared" si="279"/>
        <v>0</v>
      </c>
      <c r="W1099" s="227" t="s">
        <v>1</v>
      </c>
      <c r="X1099" s="227">
        <v>1</v>
      </c>
      <c r="Y1099" s="102">
        <v>1</v>
      </c>
      <c r="Z1099" s="227">
        <v>88312</v>
      </c>
      <c r="AA1099" s="227">
        <v>8000</v>
      </c>
      <c r="AB1099" s="227"/>
      <c r="AC1099" s="227">
        <f t="shared" si="277"/>
        <v>96312</v>
      </c>
      <c r="AD1099" s="227"/>
      <c r="AE1099" s="227">
        <v>1</v>
      </c>
      <c r="AF1099" s="102">
        <v>1</v>
      </c>
      <c r="AG1099" s="227">
        <v>88312</v>
      </c>
      <c r="AH1099" s="227">
        <v>8000</v>
      </c>
      <c r="AI1099" s="227"/>
      <c r="AJ1099" s="227">
        <f t="shared" si="278"/>
        <v>96312</v>
      </c>
    </row>
    <row r="1100" spans="1:36" x14ac:dyDescent="0.25">
      <c r="A1100" s="208">
        <v>17</v>
      </c>
      <c r="B1100" s="1532" t="s">
        <v>5617</v>
      </c>
      <c r="C1100" s="1534" t="s">
        <v>4947</v>
      </c>
      <c r="D1100" s="227" t="s">
        <v>1</v>
      </c>
      <c r="E1100" s="227" t="s">
        <v>1</v>
      </c>
      <c r="F1100" s="227">
        <v>1</v>
      </c>
      <c r="G1100" s="102">
        <v>1</v>
      </c>
      <c r="H1100" s="208">
        <v>88312</v>
      </c>
      <c r="I1100" s="227">
        <v>8000</v>
      </c>
      <c r="J1100" s="208"/>
      <c r="K1100" s="227">
        <f>H1100+I1100+J1100</f>
        <v>96312</v>
      </c>
      <c r="L1100" s="227">
        <v>1</v>
      </c>
      <c r="M1100" s="102">
        <v>1</v>
      </c>
      <c r="N1100" s="227">
        <v>88312</v>
      </c>
      <c r="O1100" s="227">
        <v>8000</v>
      </c>
      <c r="P1100" s="208"/>
      <c r="Q1100" s="227">
        <f>N1100+O1100+P1100</f>
        <v>96312</v>
      </c>
      <c r="R1100" s="227">
        <f t="shared" si="269"/>
        <v>0</v>
      </c>
      <c r="S1100" s="227">
        <f t="shared" si="269"/>
        <v>0</v>
      </c>
      <c r="T1100" s="227">
        <f t="shared" si="269"/>
        <v>0</v>
      </c>
      <c r="U1100" s="227">
        <f t="shared" si="269"/>
        <v>0</v>
      </c>
      <c r="V1100" s="227">
        <f>S1100+T1100+U1100</f>
        <v>0</v>
      </c>
      <c r="W1100" s="227" t="s">
        <v>1</v>
      </c>
      <c r="X1100" s="227">
        <v>1</v>
      </c>
      <c r="Y1100" s="102">
        <v>1</v>
      </c>
      <c r="Z1100" s="208">
        <v>88312</v>
      </c>
      <c r="AA1100" s="208">
        <v>8000</v>
      </c>
      <c r="AB1100" s="208"/>
      <c r="AC1100" s="227">
        <f>Z1100+AA1100+AB1100</f>
        <v>96312</v>
      </c>
      <c r="AD1100" s="227"/>
      <c r="AE1100" s="227">
        <v>1</v>
      </c>
      <c r="AF1100" s="102">
        <v>1</v>
      </c>
      <c r="AG1100" s="208">
        <v>88312</v>
      </c>
      <c r="AH1100" s="208">
        <v>8000</v>
      </c>
      <c r="AI1100" s="208"/>
      <c r="AJ1100" s="227">
        <f>AG1100+AH1100+AI1100</f>
        <v>96312</v>
      </c>
    </row>
    <row r="1101" spans="1:36" x14ac:dyDescent="0.25">
      <c r="A1101" s="208">
        <v>18</v>
      </c>
      <c r="B1101" s="1532" t="s">
        <v>5618</v>
      </c>
      <c r="C1101" s="1534" t="s">
        <v>4947</v>
      </c>
      <c r="D1101" s="227" t="s">
        <v>1</v>
      </c>
      <c r="E1101" s="227" t="s">
        <v>1</v>
      </c>
      <c r="F1101" s="227">
        <v>1</v>
      </c>
      <c r="G1101" s="102">
        <v>1</v>
      </c>
      <c r="H1101" s="208">
        <v>88312</v>
      </c>
      <c r="I1101" s="227">
        <v>8000</v>
      </c>
      <c r="J1101" s="208"/>
      <c r="K1101" s="227">
        <f t="shared" ref="K1101:K1103" si="280">H1101+I1101+J1101</f>
        <v>96312</v>
      </c>
      <c r="L1101" s="227">
        <v>1</v>
      </c>
      <c r="M1101" s="102">
        <v>1</v>
      </c>
      <c r="N1101" s="227">
        <v>88312</v>
      </c>
      <c r="O1101" s="227">
        <v>8000</v>
      </c>
      <c r="P1101" s="208"/>
      <c r="Q1101" s="227">
        <f t="shared" ref="Q1101:Q1103" si="281">N1101+O1101+P1101</f>
        <v>96312</v>
      </c>
      <c r="R1101" s="227">
        <f t="shared" si="269"/>
        <v>0</v>
      </c>
      <c r="S1101" s="227">
        <f t="shared" si="269"/>
        <v>0</v>
      </c>
      <c r="T1101" s="227">
        <f t="shared" si="269"/>
        <v>0</v>
      </c>
      <c r="U1101" s="227">
        <f t="shared" si="269"/>
        <v>0</v>
      </c>
      <c r="V1101" s="227">
        <f>S1101+T1101+U1101</f>
        <v>0</v>
      </c>
      <c r="W1101" s="227" t="s">
        <v>1</v>
      </c>
      <c r="X1101" s="227">
        <v>1</v>
      </c>
      <c r="Y1101" s="102">
        <v>1</v>
      </c>
      <c r="Z1101" s="208">
        <v>88312</v>
      </c>
      <c r="AA1101" s="208">
        <v>8000</v>
      </c>
      <c r="AB1101" s="208"/>
      <c r="AC1101" s="227">
        <f t="shared" ref="AC1101:AC1103" si="282">Z1101+AA1101+AB1101</f>
        <v>96312</v>
      </c>
      <c r="AD1101" s="227"/>
      <c r="AE1101" s="227">
        <v>1</v>
      </c>
      <c r="AF1101" s="102">
        <v>1</v>
      </c>
      <c r="AG1101" s="208">
        <v>88312</v>
      </c>
      <c r="AH1101" s="208">
        <v>8000</v>
      </c>
      <c r="AI1101" s="208"/>
      <c r="AJ1101" s="227">
        <f t="shared" ref="AJ1101:AJ1103" si="283">AG1101+AH1101+AI1101</f>
        <v>96312</v>
      </c>
    </row>
    <row r="1102" spans="1:36" x14ac:dyDescent="0.25">
      <c r="A1102" s="208">
        <v>19</v>
      </c>
      <c r="B1102" s="1532" t="s">
        <v>5619</v>
      </c>
      <c r="C1102" s="1528" t="s">
        <v>4947</v>
      </c>
      <c r="D1102" s="227" t="s">
        <v>1</v>
      </c>
      <c r="E1102" s="227" t="s">
        <v>1</v>
      </c>
      <c r="F1102" s="227">
        <v>1</v>
      </c>
      <c r="G1102" s="102">
        <v>1</v>
      </c>
      <c r="H1102" s="208">
        <v>88312</v>
      </c>
      <c r="I1102" s="227">
        <v>8000</v>
      </c>
      <c r="J1102" s="208"/>
      <c r="K1102" s="227">
        <f t="shared" si="280"/>
        <v>96312</v>
      </c>
      <c r="L1102" s="227">
        <v>1</v>
      </c>
      <c r="M1102" s="102">
        <v>1</v>
      </c>
      <c r="N1102" s="227">
        <v>88312</v>
      </c>
      <c r="O1102" s="227">
        <v>8000</v>
      </c>
      <c r="P1102" s="208"/>
      <c r="Q1102" s="227">
        <f t="shared" si="281"/>
        <v>96312</v>
      </c>
      <c r="R1102" s="227">
        <f t="shared" si="269"/>
        <v>0</v>
      </c>
      <c r="S1102" s="227">
        <f t="shared" si="269"/>
        <v>0</v>
      </c>
      <c r="T1102" s="227">
        <f t="shared" si="269"/>
        <v>0</v>
      </c>
      <c r="U1102" s="227">
        <f t="shared" si="269"/>
        <v>0</v>
      </c>
      <c r="V1102" s="227">
        <f t="shared" ref="V1102:V1103" si="284">S1102+T1102+U1102</f>
        <v>0</v>
      </c>
      <c r="W1102" s="227" t="s">
        <v>1</v>
      </c>
      <c r="X1102" s="227">
        <v>1</v>
      </c>
      <c r="Y1102" s="102">
        <v>1</v>
      </c>
      <c r="Z1102" s="208">
        <v>88312</v>
      </c>
      <c r="AA1102" s="208">
        <v>8000</v>
      </c>
      <c r="AB1102" s="208"/>
      <c r="AC1102" s="227">
        <f t="shared" si="282"/>
        <v>96312</v>
      </c>
      <c r="AD1102" s="227"/>
      <c r="AE1102" s="227">
        <v>1</v>
      </c>
      <c r="AF1102" s="102">
        <v>1</v>
      </c>
      <c r="AG1102" s="208">
        <v>88312</v>
      </c>
      <c r="AH1102" s="208">
        <v>8000</v>
      </c>
      <c r="AI1102" s="208"/>
      <c r="AJ1102" s="227">
        <f t="shared" si="283"/>
        <v>96312</v>
      </c>
    </row>
    <row r="1103" spans="1:36" x14ac:dyDescent="0.25">
      <c r="A1103" s="208">
        <v>20</v>
      </c>
      <c r="B1103" s="1532" t="s">
        <v>5620</v>
      </c>
      <c r="C1103" s="1528" t="s">
        <v>4947</v>
      </c>
      <c r="D1103" s="227" t="s">
        <v>1</v>
      </c>
      <c r="E1103" s="227" t="s">
        <v>1</v>
      </c>
      <c r="F1103" s="227">
        <v>1</v>
      </c>
      <c r="G1103" s="102">
        <v>1</v>
      </c>
      <c r="H1103" s="227">
        <v>91275</v>
      </c>
      <c r="I1103" s="227"/>
      <c r="J1103" s="227"/>
      <c r="K1103" s="227">
        <f t="shared" si="280"/>
        <v>91275</v>
      </c>
      <c r="L1103" s="227">
        <v>1</v>
      </c>
      <c r="M1103" s="102">
        <v>1</v>
      </c>
      <c r="N1103" s="227">
        <v>91275</v>
      </c>
      <c r="O1103" s="227"/>
      <c r="P1103" s="227"/>
      <c r="Q1103" s="227">
        <f t="shared" si="281"/>
        <v>91275</v>
      </c>
      <c r="R1103" s="227">
        <f t="shared" si="269"/>
        <v>0</v>
      </c>
      <c r="S1103" s="227">
        <f t="shared" si="269"/>
        <v>0</v>
      </c>
      <c r="T1103" s="227">
        <f t="shared" si="269"/>
        <v>0</v>
      </c>
      <c r="U1103" s="227">
        <f t="shared" si="269"/>
        <v>0</v>
      </c>
      <c r="V1103" s="227">
        <f t="shared" si="284"/>
        <v>0</v>
      </c>
      <c r="W1103" s="227" t="s">
        <v>1</v>
      </c>
      <c r="X1103" s="227">
        <v>1</v>
      </c>
      <c r="Y1103" s="102">
        <v>1</v>
      </c>
      <c r="Z1103" s="227">
        <v>91275</v>
      </c>
      <c r="AA1103" s="227"/>
      <c r="AB1103" s="227"/>
      <c r="AC1103" s="227">
        <f t="shared" si="282"/>
        <v>91275</v>
      </c>
      <c r="AD1103" s="227"/>
      <c r="AE1103" s="227">
        <v>1</v>
      </c>
      <c r="AF1103" s="102">
        <v>1</v>
      </c>
      <c r="AG1103" s="227">
        <v>91275</v>
      </c>
      <c r="AH1103" s="227"/>
      <c r="AI1103" s="227"/>
      <c r="AJ1103" s="227">
        <f t="shared" si="283"/>
        <v>91275</v>
      </c>
    </row>
    <row r="1104" spans="1:36" x14ac:dyDescent="0.25">
      <c r="A1104" s="208">
        <v>21</v>
      </c>
      <c r="B1104" s="1532" t="s">
        <v>5621</v>
      </c>
      <c r="C1104" s="1528" t="s">
        <v>4947</v>
      </c>
      <c r="D1104" s="227" t="s">
        <v>1</v>
      </c>
      <c r="E1104" s="227" t="s">
        <v>1</v>
      </c>
      <c r="F1104" s="227">
        <v>1</v>
      </c>
      <c r="G1104" s="102">
        <v>1</v>
      </c>
      <c r="H1104" s="208">
        <v>88312</v>
      </c>
      <c r="I1104" s="227"/>
      <c r="J1104" s="208"/>
      <c r="K1104" s="227">
        <f>H1104+I1104+J1104</f>
        <v>88312</v>
      </c>
      <c r="L1104" s="227">
        <v>1</v>
      </c>
      <c r="M1104" s="102">
        <v>1</v>
      </c>
      <c r="N1104" s="227">
        <v>88312</v>
      </c>
      <c r="O1104" s="227"/>
      <c r="P1104" s="208"/>
      <c r="Q1104" s="227">
        <f>N1104+O1104+P1104</f>
        <v>88312</v>
      </c>
      <c r="R1104" s="227">
        <f t="shared" ref="R1104:U1113" si="285">G1104-M1104</f>
        <v>0</v>
      </c>
      <c r="S1104" s="227">
        <f t="shared" si="285"/>
        <v>0</v>
      </c>
      <c r="T1104" s="227">
        <f t="shared" si="285"/>
        <v>0</v>
      </c>
      <c r="U1104" s="227">
        <f t="shared" si="285"/>
        <v>0</v>
      </c>
      <c r="V1104" s="227">
        <f>S1104+T1104+U1104</f>
        <v>0</v>
      </c>
      <c r="W1104" s="227" t="s">
        <v>1</v>
      </c>
      <c r="X1104" s="227">
        <v>1</v>
      </c>
      <c r="Y1104" s="102">
        <v>1</v>
      </c>
      <c r="Z1104" s="208">
        <v>88312</v>
      </c>
      <c r="AA1104" s="208"/>
      <c r="AB1104" s="208"/>
      <c r="AC1104" s="227">
        <f>Z1104+AA1104+AB1104</f>
        <v>88312</v>
      </c>
      <c r="AD1104" s="227"/>
      <c r="AE1104" s="227">
        <v>1</v>
      </c>
      <c r="AF1104" s="102">
        <v>1</v>
      </c>
      <c r="AG1104" s="208">
        <v>88312</v>
      </c>
      <c r="AH1104" s="208"/>
      <c r="AI1104" s="208"/>
      <c r="AJ1104" s="227">
        <f>AG1104+AH1104+AI1104</f>
        <v>88312</v>
      </c>
    </row>
    <row r="1105" spans="1:36" x14ac:dyDescent="0.25">
      <c r="A1105" s="208">
        <v>22</v>
      </c>
      <c r="B1105" s="1532" t="s">
        <v>5622</v>
      </c>
      <c r="C1105" s="1534" t="s">
        <v>4947</v>
      </c>
      <c r="D1105" s="227" t="s">
        <v>1</v>
      </c>
      <c r="E1105" s="227" t="s">
        <v>1</v>
      </c>
      <c r="F1105" s="227">
        <v>1</v>
      </c>
      <c r="G1105" s="102">
        <v>1</v>
      </c>
      <c r="H1105" s="208">
        <v>88312</v>
      </c>
      <c r="I1105" s="227">
        <v>8000</v>
      </c>
      <c r="J1105" s="208"/>
      <c r="K1105" s="227">
        <f t="shared" ref="K1105:K1110" si="286">H1105+I1105+J1105</f>
        <v>96312</v>
      </c>
      <c r="L1105" s="227">
        <v>1</v>
      </c>
      <c r="M1105" s="102">
        <v>1</v>
      </c>
      <c r="N1105" s="227">
        <v>88312</v>
      </c>
      <c r="O1105" s="227">
        <v>8000</v>
      </c>
      <c r="P1105" s="208"/>
      <c r="Q1105" s="227">
        <f t="shared" ref="Q1105:Q1110" si="287">N1105+O1105+P1105</f>
        <v>96312</v>
      </c>
      <c r="R1105" s="227">
        <f t="shared" si="285"/>
        <v>0</v>
      </c>
      <c r="S1105" s="227">
        <f t="shared" si="285"/>
        <v>0</v>
      </c>
      <c r="T1105" s="227">
        <f t="shared" si="285"/>
        <v>0</v>
      </c>
      <c r="U1105" s="227">
        <f t="shared" si="285"/>
        <v>0</v>
      </c>
      <c r="V1105" s="227">
        <f>S1105+T1105+U1105</f>
        <v>0</v>
      </c>
      <c r="W1105" s="227" t="s">
        <v>1</v>
      </c>
      <c r="X1105" s="227">
        <v>1</v>
      </c>
      <c r="Y1105" s="102">
        <v>1</v>
      </c>
      <c r="Z1105" s="208">
        <v>88312</v>
      </c>
      <c r="AA1105" s="208">
        <v>8000</v>
      </c>
      <c r="AB1105" s="208"/>
      <c r="AC1105" s="227">
        <f t="shared" ref="AC1105:AC1110" si="288">Z1105+AA1105+AB1105</f>
        <v>96312</v>
      </c>
      <c r="AD1105" s="227"/>
      <c r="AE1105" s="227">
        <v>1</v>
      </c>
      <c r="AF1105" s="102">
        <v>1</v>
      </c>
      <c r="AG1105" s="208">
        <v>88312</v>
      </c>
      <c r="AH1105" s="208">
        <v>8000</v>
      </c>
      <c r="AI1105" s="208"/>
      <c r="AJ1105" s="227">
        <f t="shared" ref="AJ1105:AJ1110" si="289">AG1105+AH1105+AI1105</f>
        <v>96312</v>
      </c>
    </row>
    <row r="1106" spans="1:36" x14ac:dyDescent="0.25">
      <c r="A1106" s="208">
        <v>23</v>
      </c>
      <c r="B1106" s="1532" t="s">
        <v>5623</v>
      </c>
      <c r="C1106" s="1534" t="s">
        <v>4947</v>
      </c>
      <c r="D1106" s="227" t="s">
        <v>1</v>
      </c>
      <c r="E1106" s="227" t="s">
        <v>1</v>
      </c>
      <c r="F1106" s="227">
        <v>1</v>
      </c>
      <c r="G1106" s="102">
        <v>1</v>
      </c>
      <c r="H1106" s="208">
        <v>88312</v>
      </c>
      <c r="I1106" s="227">
        <v>8000</v>
      </c>
      <c r="J1106" s="208"/>
      <c r="K1106" s="227">
        <f t="shared" si="286"/>
        <v>96312</v>
      </c>
      <c r="L1106" s="227">
        <v>1</v>
      </c>
      <c r="M1106" s="102">
        <v>1</v>
      </c>
      <c r="N1106" s="227">
        <v>88312</v>
      </c>
      <c r="O1106" s="227">
        <v>8000</v>
      </c>
      <c r="P1106" s="208"/>
      <c r="Q1106" s="227">
        <f t="shared" si="287"/>
        <v>96312</v>
      </c>
      <c r="R1106" s="227">
        <f t="shared" si="285"/>
        <v>0</v>
      </c>
      <c r="S1106" s="227">
        <f t="shared" si="285"/>
        <v>0</v>
      </c>
      <c r="T1106" s="227">
        <f t="shared" si="285"/>
        <v>0</v>
      </c>
      <c r="U1106" s="227">
        <f t="shared" si="285"/>
        <v>0</v>
      </c>
      <c r="V1106" s="227">
        <f t="shared" ref="V1106:V1111" si="290">S1106+T1106+U1106</f>
        <v>0</v>
      </c>
      <c r="W1106" s="227" t="s">
        <v>1</v>
      </c>
      <c r="X1106" s="227">
        <v>1</v>
      </c>
      <c r="Y1106" s="102">
        <v>1</v>
      </c>
      <c r="Z1106" s="208">
        <v>88312</v>
      </c>
      <c r="AA1106" s="208">
        <v>8000</v>
      </c>
      <c r="AB1106" s="208"/>
      <c r="AC1106" s="227">
        <f t="shared" si="288"/>
        <v>96312</v>
      </c>
      <c r="AD1106" s="227"/>
      <c r="AE1106" s="227">
        <v>1</v>
      </c>
      <c r="AF1106" s="102">
        <v>1</v>
      </c>
      <c r="AG1106" s="208">
        <v>88312</v>
      </c>
      <c r="AH1106" s="208">
        <v>8000</v>
      </c>
      <c r="AI1106" s="208"/>
      <c r="AJ1106" s="227">
        <f t="shared" si="289"/>
        <v>96312</v>
      </c>
    </row>
    <row r="1107" spans="1:36" x14ac:dyDescent="0.25">
      <c r="A1107" s="208">
        <v>24</v>
      </c>
      <c r="B1107" s="1532" t="s">
        <v>5624</v>
      </c>
      <c r="C1107" s="1534" t="s">
        <v>4947</v>
      </c>
      <c r="D1107" s="227" t="s">
        <v>1</v>
      </c>
      <c r="E1107" s="227" t="s">
        <v>1</v>
      </c>
      <c r="F1107" s="227">
        <v>1</v>
      </c>
      <c r="G1107" s="102">
        <v>1</v>
      </c>
      <c r="H1107" s="227">
        <v>88312</v>
      </c>
      <c r="I1107" s="227">
        <v>8000</v>
      </c>
      <c r="J1107" s="227"/>
      <c r="K1107" s="227">
        <f t="shared" si="286"/>
        <v>96312</v>
      </c>
      <c r="L1107" s="227">
        <v>1</v>
      </c>
      <c r="M1107" s="102">
        <v>1</v>
      </c>
      <c r="N1107" s="227">
        <v>88312</v>
      </c>
      <c r="O1107" s="227">
        <v>8000</v>
      </c>
      <c r="P1107" s="227"/>
      <c r="Q1107" s="227">
        <f t="shared" si="287"/>
        <v>96312</v>
      </c>
      <c r="R1107" s="227">
        <f t="shared" si="285"/>
        <v>0</v>
      </c>
      <c r="S1107" s="227">
        <f t="shared" si="285"/>
        <v>0</v>
      </c>
      <c r="T1107" s="227">
        <f t="shared" si="285"/>
        <v>0</v>
      </c>
      <c r="U1107" s="227">
        <f t="shared" si="285"/>
        <v>0</v>
      </c>
      <c r="V1107" s="227">
        <f t="shared" si="290"/>
        <v>0</v>
      </c>
      <c r="W1107" s="227" t="s">
        <v>1</v>
      </c>
      <c r="X1107" s="227">
        <v>1</v>
      </c>
      <c r="Y1107" s="102">
        <v>1</v>
      </c>
      <c r="Z1107" s="227">
        <v>88312</v>
      </c>
      <c r="AA1107" s="227">
        <v>8000</v>
      </c>
      <c r="AB1107" s="227"/>
      <c r="AC1107" s="227">
        <f t="shared" si="288"/>
        <v>96312</v>
      </c>
      <c r="AD1107" s="227"/>
      <c r="AE1107" s="227">
        <v>1</v>
      </c>
      <c r="AF1107" s="102">
        <v>1</v>
      </c>
      <c r="AG1107" s="227">
        <v>88312</v>
      </c>
      <c r="AH1107" s="227">
        <v>8000</v>
      </c>
      <c r="AI1107" s="227"/>
      <c r="AJ1107" s="227">
        <f t="shared" si="289"/>
        <v>96312</v>
      </c>
    </row>
    <row r="1108" spans="1:36" x14ac:dyDescent="0.25">
      <c r="A1108" s="208">
        <v>25</v>
      </c>
      <c r="B1108" s="1532" t="s">
        <v>5625</v>
      </c>
      <c r="C1108" s="1534" t="s">
        <v>4947</v>
      </c>
      <c r="D1108" s="227" t="s">
        <v>1</v>
      </c>
      <c r="E1108" s="227" t="s">
        <v>1</v>
      </c>
      <c r="F1108" s="227">
        <v>1</v>
      </c>
      <c r="G1108" s="102">
        <v>1</v>
      </c>
      <c r="H1108" s="227">
        <v>88312</v>
      </c>
      <c r="I1108" s="227">
        <v>8000</v>
      </c>
      <c r="J1108" s="227"/>
      <c r="K1108" s="227">
        <f t="shared" si="286"/>
        <v>96312</v>
      </c>
      <c r="L1108" s="227">
        <v>1</v>
      </c>
      <c r="M1108" s="102">
        <v>1</v>
      </c>
      <c r="N1108" s="227">
        <v>88312</v>
      </c>
      <c r="O1108" s="227">
        <v>8000</v>
      </c>
      <c r="P1108" s="227"/>
      <c r="Q1108" s="227">
        <f t="shared" si="287"/>
        <v>96312</v>
      </c>
      <c r="R1108" s="227">
        <f t="shared" si="285"/>
        <v>0</v>
      </c>
      <c r="S1108" s="227">
        <f t="shared" si="285"/>
        <v>0</v>
      </c>
      <c r="T1108" s="227">
        <f t="shared" si="285"/>
        <v>0</v>
      </c>
      <c r="U1108" s="227">
        <f t="shared" si="285"/>
        <v>0</v>
      </c>
      <c r="V1108" s="227">
        <f t="shared" si="290"/>
        <v>0</v>
      </c>
      <c r="W1108" s="227" t="s">
        <v>1</v>
      </c>
      <c r="X1108" s="227">
        <v>1</v>
      </c>
      <c r="Y1108" s="102">
        <v>1</v>
      </c>
      <c r="Z1108" s="227">
        <v>88312</v>
      </c>
      <c r="AA1108" s="227">
        <v>8000</v>
      </c>
      <c r="AB1108" s="227"/>
      <c r="AC1108" s="227">
        <f t="shared" si="288"/>
        <v>96312</v>
      </c>
      <c r="AD1108" s="227"/>
      <c r="AE1108" s="227">
        <v>1</v>
      </c>
      <c r="AF1108" s="102">
        <v>1</v>
      </c>
      <c r="AG1108" s="227">
        <v>88312</v>
      </c>
      <c r="AH1108" s="227">
        <v>8000</v>
      </c>
      <c r="AI1108" s="227"/>
      <c r="AJ1108" s="227">
        <f t="shared" si="289"/>
        <v>96312</v>
      </c>
    </row>
    <row r="1109" spans="1:36" x14ac:dyDescent="0.25">
      <c r="A1109" s="208">
        <v>26</v>
      </c>
      <c r="B1109" s="1532" t="s">
        <v>5626</v>
      </c>
      <c r="C1109" s="1534" t="s">
        <v>4947</v>
      </c>
      <c r="D1109" s="227" t="s">
        <v>1</v>
      </c>
      <c r="E1109" s="227" t="s">
        <v>1</v>
      </c>
      <c r="F1109" s="227">
        <v>1</v>
      </c>
      <c r="G1109" s="102">
        <v>1</v>
      </c>
      <c r="H1109" s="227">
        <v>88312</v>
      </c>
      <c r="I1109" s="227">
        <v>8000</v>
      </c>
      <c r="J1109" s="227"/>
      <c r="K1109" s="227">
        <f t="shared" si="286"/>
        <v>96312</v>
      </c>
      <c r="L1109" s="227">
        <v>1</v>
      </c>
      <c r="M1109" s="102">
        <v>1</v>
      </c>
      <c r="N1109" s="227">
        <v>88312</v>
      </c>
      <c r="O1109" s="227">
        <v>8000</v>
      </c>
      <c r="P1109" s="227"/>
      <c r="Q1109" s="227">
        <f t="shared" si="287"/>
        <v>96312</v>
      </c>
      <c r="R1109" s="227">
        <f t="shared" si="285"/>
        <v>0</v>
      </c>
      <c r="S1109" s="227">
        <f t="shared" si="285"/>
        <v>0</v>
      </c>
      <c r="T1109" s="227">
        <f t="shared" si="285"/>
        <v>0</v>
      </c>
      <c r="U1109" s="227">
        <f t="shared" si="285"/>
        <v>0</v>
      </c>
      <c r="V1109" s="227">
        <f t="shared" si="290"/>
        <v>0</v>
      </c>
      <c r="W1109" s="227" t="s">
        <v>1</v>
      </c>
      <c r="X1109" s="227">
        <v>1</v>
      </c>
      <c r="Y1109" s="102">
        <v>1</v>
      </c>
      <c r="Z1109" s="227">
        <v>88312</v>
      </c>
      <c r="AA1109" s="227">
        <v>8000</v>
      </c>
      <c r="AB1109" s="227"/>
      <c r="AC1109" s="227">
        <f t="shared" si="288"/>
        <v>96312</v>
      </c>
      <c r="AD1109" s="227"/>
      <c r="AE1109" s="227">
        <v>1</v>
      </c>
      <c r="AF1109" s="102">
        <v>1</v>
      </c>
      <c r="AG1109" s="227">
        <v>88312</v>
      </c>
      <c r="AH1109" s="227">
        <v>8000</v>
      </c>
      <c r="AI1109" s="227"/>
      <c r="AJ1109" s="227">
        <f t="shared" si="289"/>
        <v>96312</v>
      </c>
    </row>
    <row r="1110" spans="1:36" x14ac:dyDescent="0.25">
      <c r="A1110" s="208">
        <v>27</v>
      </c>
      <c r="B1110" s="1532" t="s">
        <v>1429</v>
      </c>
      <c r="C1110" s="1534" t="s">
        <v>4947</v>
      </c>
      <c r="D1110" s="227" t="s">
        <v>1</v>
      </c>
      <c r="E1110" s="227" t="s">
        <v>1</v>
      </c>
      <c r="F1110" s="227">
        <v>1</v>
      </c>
      <c r="G1110" s="102">
        <v>1</v>
      </c>
      <c r="H1110" s="227">
        <v>91275</v>
      </c>
      <c r="I1110" s="227">
        <v>8000</v>
      </c>
      <c r="J1110" s="227"/>
      <c r="K1110" s="227">
        <f t="shared" si="286"/>
        <v>99275</v>
      </c>
      <c r="L1110" s="227">
        <v>1</v>
      </c>
      <c r="M1110" s="102">
        <v>1</v>
      </c>
      <c r="N1110" s="227">
        <v>91275</v>
      </c>
      <c r="O1110" s="227">
        <v>8000</v>
      </c>
      <c r="P1110" s="227"/>
      <c r="Q1110" s="227">
        <f t="shared" si="287"/>
        <v>99275</v>
      </c>
      <c r="R1110" s="227">
        <f t="shared" si="285"/>
        <v>0</v>
      </c>
      <c r="S1110" s="227">
        <f t="shared" si="285"/>
        <v>0</v>
      </c>
      <c r="T1110" s="227">
        <f t="shared" si="285"/>
        <v>0</v>
      </c>
      <c r="U1110" s="227">
        <f t="shared" si="285"/>
        <v>0</v>
      </c>
      <c r="V1110" s="227">
        <f t="shared" si="290"/>
        <v>0</v>
      </c>
      <c r="W1110" s="227" t="s">
        <v>1</v>
      </c>
      <c r="X1110" s="227">
        <v>1</v>
      </c>
      <c r="Y1110" s="102">
        <v>1</v>
      </c>
      <c r="Z1110" s="227">
        <v>91275</v>
      </c>
      <c r="AA1110" s="227">
        <v>8000</v>
      </c>
      <c r="AB1110" s="227"/>
      <c r="AC1110" s="227">
        <f t="shared" si="288"/>
        <v>99275</v>
      </c>
      <c r="AD1110" s="227"/>
      <c r="AE1110" s="227">
        <v>1</v>
      </c>
      <c r="AF1110" s="102">
        <v>1</v>
      </c>
      <c r="AG1110" s="227">
        <v>91275</v>
      </c>
      <c r="AH1110" s="227">
        <v>8000</v>
      </c>
      <c r="AI1110" s="227"/>
      <c r="AJ1110" s="227">
        <f t="shared" si="289"/>
        <v>99275</v>
      </c>
    </row>
    <row r="1111" spans="1:36" x14ac:dyDescent="0.25">
      <c r="A1111" s="208">
        <v>28</v>
      </c>
      <c r="B1111" s="1532" t="s">
        <v>5627</v>
      </c>
      <c r="C1111" s="1534" t="s">
        <v>4945</v>
      </c>
      <c r="D1111" s="227" t="s">
        <v>1</v>
      </c>
      <c r="E1111" s="227" t="s">
        <v>1</v>
      </c>
      <c r="F1111" s="227">
        <v>1.2</v>
      </c>
      <c r="G1111" s="102">
        <v>1</v>
      </c>
      <c r="H1111" s="227">
        <v>88312</v>
      </c>
      <c r="I1111" s="227">
        <v>8000</v>
      </c>
      <c r="J1111" s="227"/>
      <c r="K1111" s="227">
        <v>88312</v>
      </c>
      <c r="L1111" s="227">
        <v>1.2</v>
      </c>
      <c r="M1111" s="102">
        <v>1</v>
      </c>
      <c r="N1111" s="227">
        <v>88312</v>
      </c>
      <c r="O1111" s="227">
        <v>8000</v>
      </c>
      <c r="P1111" s="227"/>
      <c r="Q1111" s="227">
        <v>88312</v>
      </c>
      <c r="R1111" s="227">
        <f t="shared" si="285"/>
        <v>0</v>
      </c>
      <c r="S1111" s="227">
        <f t="shared" si="285"/>
        <v>0</v>
      </c>
      <c r="T1111" s="227">
        <f t="shared" si="285"/>
        <v>0</v>
      </c>
      <c r="U1111" s="227">
        <f t="shared" si="285"/>
        <v>0</v>
      </c>
      <c r="V1111" s="227">
        <f t="shared" si="290"/>
        <v>0</v>
      </c>
      <c r="W1111" s="227" t="s">
        <v>1</v>
      </c>
      <c r="X1111" s="227">
        <v>1.2</v>
      </c>
      <c r="Y1111" s="102">
        <v>1</v>
      </c>
      <c r="Z1111" s="227">
        <v>88312</v>
      </c>
      <c r="AA1111" s="227">
        <v>8000</v>
      </c>
      <c r="AB1111" s="227"/>
      <c r="AC1111" s="227">
        <v>88312</v>
      </c>
      <c r="AD1111" s="227"/>
      <c r="AE1111" s="227">
        <v>1.2</v>
      </c>
      <c r="AF1111" s="102">
        <v>1</v>
      </c>
      <c r="AG1111" s="227">
        <v>88312</v>
      </c>
      <c r="AH1111" s="227">
        <v>8000</v>
      </c>
      <c r="AI1111" s="227"/>
      <c r="AJ1111" s="227">
        <v>88312</v>
      </c>
    </row>
    <row r="1112" spans="1:36" x14ac:dyDescent="0.25">
      <c r="A1112" s="208">
        <v>29</v>
      </c>
      <c r="B1112" s="1532" t="s">
        <v>5628</v>
      </c>
      <c r="C1112" s="1534" t="s">
        <v>4945</v>
      </c>
      <c r="D1112" s="227" t="s">
        <v>1</v>
      </c>
      <c r="E1112" s="227" t="s">
        <v>1</v>
      </c>
      <c r="F1112" s="227">
        <v>1.2</v>
      </c>
      <c r="G1112" s="102">
        <v>1</v>
      </c>
      <c r="H1112" s="208">
        <v>88312</v>
      </c>
      <c r="I1112" s="227">
        <v>8000</v>
      </c>
      <c r="J1112" s="208"/>
      <c r="K1112" s="227">
        <v>88312</v>
      </c>
      <c r="L1112" s="227">
        <v>1.2</v>
      </c>
      <c r="M1112" s="102">
        <v>1</v>
      </c>
      <c r="N1112" s="227">
        <v>88312</v>
      </c>
      <c r="O1112" s="227">
        <v>8000</v>
      </c>
      <c r="P1112" s="208"/>
      <c r="Q1112" s="227">
        <v>88312</v>
      </c>
      <c r="R1112" s="227">
        <f t="shared" si="285"/>
        <v>0</v>
      </c>
      <c r="S1112" s="227">
        <f t="shared" si="285"/>
        <v>0</v>
      </c>
      <c r="T1112" s="227">
        <f t="shared" si="285"/>
        <v>0</v>
      </c>
      <c r="U1112" s="227">
        <f t="shared" si="285"/>
        <v>0</v>
      </c>
      <c r="V1112" s="227">
        <f>S1112+T1112+U1112</f>
        <v>0</v>
      </c>
      <c r="W1112" s="227" t="s">
        <v>1</v>
      </c>
      <c r="X1112" s="227">
        <v>1.2</v>
      </c>
      <c r="Y1112" s="102">
        <v>1</v>
      </c>
      <c r="Z1112" s="208">
        <v>88312</v>
      </c>
      <c r="AA1112" s="208">
        <v>8000</v>
      </c>
      <c r="AB1112" s="208"/>
      <c r="AC1112" s="227">
        <v>88312</v>
      </c>
      <c r="AD1112" s="227"/>
      <c r="AE1112" s="227">
        <v>1.2</v>
      </c>
      <c r="AF1112" s="102">
        <v>1</v>
      </c>
      <c r="AG1112" s="208">
        <v>88312</v>
      </c>
      <c r="AH1112" s="208">
        <v>8000</v>
      </c>
      <c r="AI1112" s="208"/>
      <c r="AJ1112" s="227">
        <v>88312</v>
      </c>
    </row>
    <row r="1113" spans="1:36" ht="27" x14ac:dyDescent="0.25">
      <c r="A1113" s="208"/>
      <c r="B1113" s="1532" t="s">
        <v>5531</v>
      </c>
      <c r="C1113" s="1534"/>
      <c r="D1113" s="227" t="s">
        <v>1</v>
      </c>
      <c r="E1113" s="227" t="s">
        <v>1</v>
      </c>
      <c r="F1113" s="227"/>
      <c r="G1113" s="102"/>
      <c r="H1113" s="208">
        <v>18000</v>
      </c>
      <c r="I1113" s="208"/>
      <c r="J1113" s="208"/>
      <c r="K1113" s="227">
        <f t="shared" ref="K1113" si="291">H1113+I1113+J1113</f>
        <v>18000</v>
      </c>
      <c r="L1113" s="227">
        <v>1.2</v>
      </c>
      <c r="M1113" s="102"/>
      <c r="N1113" s="227">
        <v>18000</v>
      </c>
      <c r="O1113" s="208"/>
      <c r="P1113" s="208"/>
      <c r="Q1113" s="227">
        <f t="shared" ref="Q1113" si="292">N1113+O1113+P1113</f>
        <v>18000</v>
      </c>
      <c r="R1113" s="227">
        <f t="shared" si="285"/>
        <v>0</v>
      </c>
      <c r="S1113" s="227">
        <f t="shared" si="285"/>
        <v>0</v>
      </c>
      <c r="T1113" s="227">
        <f t="shared" si="285"/>
        <v>0</v>
      </c>
      <c r="U1113" s="227">
        <f t="shared" si="285"/>
        <v>0</v>
      </c>
      <c r="V1113" s="227">
        <f>S1113+T1113+U1113</f>
        <v>0</v>
      </c>
      <c r="W1113" s="227" t="s">
        <v>1</v>
      </c>
      <c r="X1113" s="227">
        <v>1.2</v>
      </c>
      <c r="Y1113" s="102"/>
      <c r="Z1113" s="208">
        <v>18000</v>
      </c>
      <c r="AA1113" s="208"/>
      <c r="AB1113" s="208"/>
      <c r="AC1113" s="227">
        <f t="shared" ref="AC1113" si="293">Z1113+AA1113+AB1113</f>
        <v>18000</v>
      </c>
      <c r="AD1113" s="227"/>
      <c r="AE1113" s="227">
        <v>1.2</v>
      </c>
      <c r="AF1113" s="102"/>
      <c r="AG1113" s="208">
        <v>18000</v>
      </c>
      <c r="AH1113" s="208"/>
      <c r="AI1113" s="208"/>
      <c r="AJ1113" s="227">
        <f t="shared" ref="AJ1113" si="294">AG1113+AH1113+AI1113</f>
        <v>18000</v>
      </c>
    </row>
    <row r="1114" spans="1:36" s="230" customFormat="1" ht="27" x14ac:dyDescent="0.25">
      <c r="A1114" s="225"/>
      <c r="B1114" s="233" t="s">
        <v>240</v>
      </c>
      <c r="C1114" s="229" t="s">
        <v>1</v>
      </c>
      <c r="D1114" s="229" t="s">
        <v>1</v>
      </c>
      <c r="E1114" s="229" t="s">
        <v>1</v>
      </c>
      <c r="F1114" s="229" t="s">
        <v>1</v>
      </c>
      <c r="G1114" s="229">
        <f>SUM(G1084:G1113)</f>
        <v>29</v>
      </c>
      <c r="H1114" s="229">
        <f>SUM(H1084:H1113)</f>
        <v>2678373</v>
      </c>
      <c r="I1114" s="229">
        <f t="shared" ref="I1114:J1114" si="295">SUM(I1084:I1113)</f>
        <v>200000</v>
      </c>
      <c r="J1114" s="229">
        <f t="shared" si="295"/>
        <v>0</v>
      </c>
      <c r="K1114" s="229">
        <f>SUM(K1084:K1113)</f>
        <v>2862373</v>
      </c>
      <c r="L1114" s="229"/>
      <c r="M1114" s="229">
        <f t="shared" ref="M1114:W1114" si="296">SUM(M1084:M1113)</f>
        <v>29</v>
      </c>
      <c r="N1114" s="229">
        <f t="shared" si="296"/>
        <v>2678373</v>
      </c>
      <c r="O1114" s="229">
        <f t="shared" si="296"/>
        <v>200000</v>
      </c>
      <c r="P1114" s="229">
        <f t="shared" si="296"/>
        <v>0</v>
      </c>
      <c r="Q1114" s="229">
        <f t="shared" si="296"/>
        <v>2862373</v>
      </c>
      <c r="R1114" s="229">
        <f t="shared" si="296"/>
        <v>0</v>
      </c>
      <c r="S1114" s="229">
        <f t="shared" si="296"/>
        <v>0</v>
      </c>
      <c r="T1114" s="229">
        <f t="shared" si="296"/>
        <v>0</v>
      </c>
      <c r="U1114" s="229">
        <f t="shared" si="296"/>
        <v>0</v>
      </c>
      <c r="V1114" s="229">
        <f t="shared" si="296"/>
        <v>0</v>
      </c>
      <c r="W1114" s="229">
        <f t="shared" si="296"/>
        <v>0</v>
      </c>
      <c r="X1114" s="229"/>
      <c r="Y1114" s="229">
        <f t="shared" ref="Y1114:AD1114" si="297">SUM(Y1084:Y1113)</f>
        <v>29</v>
      </c>
      <c r="Z1114" s="229">
        <f t="shared" si="297"/>
        <v>2678373</v>
      </c>
      <c r="AA1114" s="229">
        <f t="shared" si="297"/>
        <v>200000</v>
      </c>
      <c r="AB1114" s="229">
        <f t="shared" si="297"/>
        <v>0</v>
      </c>
      <c r="AC1114" s="229">
        <f t="shared" si="297"/>
        <v>2862373</v>
      </c>
      <c r="AD1114" s="229">
        <f t="shared" si="297"/>
        <v>0</v>
      </c>
      <c r="AE1114" s="229"/>
      <c r="AF1114" s="229">
        <f>SUM(AF1084:AF1113)</f>
        <v>29</v>
      </c>
      <c r="AG1114" s="229">
        <f>SUM(AG1084:AG1113)</f>
        <v>2678373</v>
      </c>
      <c r="AH1114" s="229">
        <f>SUM(AH1084:AH1113)</f>
        <v>200000</v>
      </c>
      <c r="AI1114" s="229">
        <f>SUM(AI1084:AI1113)</f>
        <v>0</v>
      </c>
      <c r="AJ1114" s="229">
        <f>SUM(AJ1084:AJ1113)</f>
        <v>2862373</v>
      </c>
    </row>
    <row r="1117" spans="1:36" ht="17.25" x14ac:dyDescent="0.3">
      <c r="A1117" s="30"/>
      <c r="B1117" s="217" t="s">
        <v>5629</v>
      </c>
      <c r="C1117" s="31"/>
      <c r="D1117" s="31"/>
      <c r="E1117" s="31"/>
      <c r="F1117" s="31"/>
      <c r="G1117" s="31"/>
      <c r="H1117" s="31"/>
      <c r="I1117" s="3"/>
      <c r="J1117" s="134"/>
      <c r="K1117" s="134"/>
      <c r="L1117" s="134"/>
      <c r="M1117" s="31"/>
      <c r="N1117" s="134"/>
      <c r="O1117" s="30"/>
      <c r="P1117" s="133" t="s">
        <v>254</v>
      </c>
      <c r="Q1117" s="31"/>
      <c r="R1117" s="134"/>
      <c r="S1117" s="31"/>
      <c r="T1117" s="134"/>
      <c r="U1117" s="31"/>
      <c r="V1117" s="134"/>
      <c r="W1117" s="180"/>
      <c r="X1117" s="180"/>
      <c r="Y1117" s="180"/>
      <c r="Z1117" s="180"/>
      <c r="AA1117" s="3"/>
      <c r="AB1117" s="22"/>
      <c r="AC1117" s="22"/>
      <c r="AD1117" s="180"/>
      <c r="AE1117" s="180"/>
      <c r="AF1117" s="180"/>
      <c r="AG1117" s="180"/>
      <c r="AH1117" s="3"/>
      <c r="AI1117" s="134"/>
      <c r="AJ1117" s="134"/>
    </row>
    <row r="1118" spans="1:36" ht="14.25" thickBot="1" x14ac:dyDescent="0.3">
      <c r="A1118" s="30"/>
      <c r="B1118" s="1507"/>
      <c r="C1118" s="177"/>
      <c r="D1118" s="177"/>
      <c r="E1118" s="177"/>
      <c r="F1118" s="177"/>
      <c r="G1118" s="1507"/>
      <c r="H1118" s="177"/>
      <c r="I1118" s="178"/>
      <c r="J1118" s="9"/>
      <c r="K1118" s="178"/>
      <c r="L1118" s="178"/>
      <c r="M1118" s="218"/>
      <c r="N1118" s="219"/>
      <c r="P1118" s="1523" t="s">
        <v>28</v>
      </c>
      <c r="Q1118" s="148"/>
      <c r="R1118" s="148"/>
      <c r="S1118" s="148"/>
      <c r="T1118" s="148"/>
      <c r="U1118" s="148"/>
      <c r="V1118" s="148"/>
      <c r="W1118" s="9"/>
      <c r="X1118" s="9"/>
      <c r="Y1118" s="1509"/>
      <c r="Z1118" s="9"/>
      <c r="AA1118" s="178"/>
      <c r="AB1118" s="9"/>
      <c r="AC1118" s="178"/>
      <c r="AD1118" s="9"/>
      <c r="AE1118" s="9"/>
      <c r="AF1118" s="1509"/>
      <c r="AG1118" s="9"/>
      <c r="AH1118" s="178"/>
      <c r="AI1118" s="9"/>
      <c r="AJ1118" s="178"/>
    </row>
    <row r="1119" spans="1:36" s="181" customFormat="1" x14ac:dyDescent="0.25">
      <c r="A1119" s="30"/>
      <c r="B1119" s="403" t="s">
        <v>29</v>
      </c>
      <c r="C1119" s="134"/>
      <c r="D1119" s="134"/>
      <c r="E1119" s="134"/>
      <c r="F1119" s="31"/>
      <c r="G1119" s="179"/>
      <c r="H1119" s="31"/>
      <c r="I1119" s="31"/>
      <c r="J1119" s="31"/>
      <c r="K1119" s="180"/>
      <c r="L1119" s="180"/>
      <c r="M1119" s="34"/>
      <c r="N1119" s="180"/>
      <c r="O1119" s="31"/>
      <c r="P1119" s="41" t="s">
        <v>228</v>
      </c>
      <c r="Q1119" s="34"/>
      <c r="R1119" s="180"/>
      <c r="S1119" s="34"/>
      <c r="T1119" s="180"/>
      <c r="U1119" s="34"/>
      <c r="V1119" s="180"/>
      <c r="W1119" s="134"/>
      <c r="X1119" s="31"/>
      <c r="Y1119" s="179"/>
      <c r="Z1119" s="31"/>
      <c r="AA1119" s="31"/>
      <c r="AB1119" s="31"/>
      <c r="AC1119" s="180"/>
      <c r="AD1119" s="134"/>
      <c r="AE1119" s="31"/>
      <c r="AF1119" s="179"/>
      <c r="AG1119" s="31"/>
      <c r="AH1119" s="31"/>
      <c r="AI1119" s="31"/>
      <c r="AJ1119" s="180"/>
    </row>
    <row r="1120" spans="1:36" s="333" customFormat="1" ht="14.25" x14ac:dyDescent="0.25">
      <c r="A1120" s="257"/>
      <c r="B1120" s="330"/>
      <c r="C1120" s="331"/>
      <c r="D1120" s="332"/>
      <c r="E1120" s="332"/>
      <c r="F1120" s="332"/>
      <c r="G1120" s="1510" t="s">
        <v>424</v>
      </c>
      <c r="H1120" s="332"/>
      <c r="I1120" s="332"/>
      <c r="J1120" s="332"/>
      <c r="K1120" s="332"/>
      <c r="L1120" s="331"/>
      <c r="M1120" s="1872" t="s">
        <v>392</v>
      </c>
      <c r="N1120" s="1872"/>
      <c r="O1120" s="1872"/>
      <c r="P1120" s="1872"/>
      <c r="Q1120" s="1888"/>
      <c r="R1120" s="1889" t="s">
        <v>229</v>
      </c>
      <c r="S1120" s="1872"/>
      <c r="T1120" s="1872"/>
      <c r="U1120" s="1872"/>
      <c r="V1120" s="1888"/>
      <c r="W1120" s="331"/>
      <c r="X1120" s="332"/>
      <c r="Y1120" s="1510" t="s">
        <v>465</v>
      </c>
      <c r="Z1120" s="332"/>
      <c r="AA1120" s="332"/>
      <c r="AB1120" s="332"/>
      <c r="AC1120" s="449"/>
      <c r="AD1120" s="331"/>
      <c r="AE1120" s="332"/>
      <c r="AF1120" s="1510" t="s">
        <v>1686</v>
      </c>
      <c r="AG1120" s="332"/>
      <c r="AH1120" s="332"/>
      <c r="AI1120" s="332"/>
      <c r="AJ1120" s="449"/>
    </row>
    <row r="1121" spans="1:36" s="181" customFormat="1" ht="93.75" x14ac:dyDescent="0.25">
      <c r="A1121" s="224" t="s">
        <v>114</v>
      </c>
      <c r="B1121" s="1511" t="s">
        <v>231</v>
      </c>
      <c r="C1121" s="1511" t="s">
        <v>232</v>
      </c>
      <c r="D1121" s="1511" t="s">
        <v>233</v>
      </c>
      <c r="E1121" s="1511" t="s">
        <v>234</v>
      </c>
      <c r="F1121" s="528" t="s">
        <v>426</v>
      </c>
      <c r="G1121" s="1511" t="s">
        <v>223</v>
      </c>
      <c r="H1121" s="289" t="s">
        <v>334</v>
      </c>
      <c r="I1121" s="1511" t="s">
        <v>235</v>
      </c>
      <c r="J1121" s="1511" t="s">
        <v>236</v>
      </c>
      <c r="K1121" s="1511" t="s">
        <v>237</v>
      </c>
      <c r="L1121" s="528" t="s">
        <v>396</v>
      </c>
      <c r="M1121" s="1511" t="s">
        <v>223</v>
      </c>
      <c r="N1121" s="1511" t="s">
        <v>298</v>
      </c>
      <c r="O1121" s="1511" t="s">
        <v>235</v>
      </c>
      <c r="P1121" s="1511" t="s">
        <v>236</v>
      </c>
      <c r="Q1121" s="1511" t="s">
        <v>313</v>
      </c>
      <c r="R1121" s="1511" t="s">
        <v>223</v>
      </c>
      <c r="S1121" s="1511" t="s">
        <v>298</v>
      </c>
      <c r="T1121" s="1511" t="s">
        <v>235</v>
      </c>
      <c r="U1121" s="1511" t="s">
        <v>236</v>
      </c>
      <c r="V1121" s="1511" t="s">
        <v>314</v>
      </c>
      <c r="W1121" s="1511" t="s">
        <v>234</v>
      </c>
      <c r="X1121" s="528" t="s">
        <v>474</v>
      </c>
      <c r="Y1121" s="1511" t="s">
        <v>223</v>
      </c>
      <c r="Z1121" s="1511" t="s">
        <v>253</v>
      </c>
      <c r="AA1121" s="1511" t="s">
        <v>235</v>
      </c>
      <c r="AB1121" s="1511" t="s">
        <v>236</v>
      </c>
      <c r="AC1121" s="1511" t="s">
        <v>270</v>
      </c>
      <c r="AD1121" s="1511" t="s">
        <v>234</v>
      </c>
      <c r="AE1121" s="528" t="s">
        <v>4618</v>
      </c>
      <c r="AF1121" s="1511" t="s">
        <v>223</v>
      </c>
      <c r="AG1121" s="1511" t="s">
        <v>253</v>
      </c>
      <c r="AH1121" s="1511" t="s">
        <v>235</v>
      </c>
      <c r="AI1121" s="1511" t="s">
        <v>236</v>
      </c>
      <c r="AJ1121" s="1511" t="s">
        <v>270</v>
      </c>
    </row>
    <row r="1122" spans="1:36" s="35" customFormat="1" ht="12.75" x14ac:dyDescent="0.25">
      <c r="A1122" s="123">
        <v>1</v>
      </c>
      <c r="B1122" s="123">
        <v>2</v>
      </c>
      <c r="C1122" s="123">
        <v>3</v>
      </c>
      <c r="D1122" s="123">
        <v>4</v>
      </c>
      <c r="E1122" s="123">
        <v>5</v>
      </c>
      <c r="F1122" s="123">
        <v>6</v>
      </c>
      <c r="G1122" s="123">
        <v>7</v>
      </c>
      <c r="H1122" s="123">
        <v>8</v>
      </c>
      <c r="I1122" s="123">
        <v>9</v>
      </c>
      <c r="J1122" s="123">
        <v>10</v>
      </c>
      <c r="K1122" s="123">
        <v>11</v>
      </c>
      <c r="L1122" s="123">
        <v>12</v>
      </c>
      <c r="M1122" s="123">
        <v>13</v>
      </c>
      <c r="N1122" s="123">
        <v>14</v>
      </c>
      <c r="O1122" s="123">
        <v>15</v>
      </c>
      <c r="P1122" s="123">
        <v>16</v>
      </c>
      <c r="Q1122" s="123">
        <v>17</v>
      </c>
      <c r="R1122" s="123">
        <v>18</v>
      </c>
      <c r="S1122" s="123">
        <v>19</v>
      </c>
      <c r="T1122" s="123">
        <v>20</v>
      </c>
      <c r="U1122" s="123">
        <v>21</v>
      </c>
      <c r="V1122" s="123">
        <v>22</v>
      </c>
      <c r="W1122" s="123">
        <v>23</v>
      </c>
      <c r="X1122" s="123">
        <v>24</v>
      </c>
      <c r="Y1122" s="123">
        <v>25</v>
      </c>
      <c r="Z1122" s="123">
        <v>26</v>
      </c>
      <c r="AA1122" s="123">
        <v>27</v>
      </c>
      <c r="AB1122" s="123">
        <v>28</v>
      </c>
      <c r="AC1122" s="123">
        <v>29</v>
      </c>
      <c r="AD1122" s="123">
        <v>30</v>
      </c>
      <c r="AE1122" s="123">
        <v>31</v>
      </c>
      <c r="AF1122" s="123">
        <v>32</v>
      </c>
      <c r="AG1122" s="123">
        <v>33</v>
      </c>
      <c r="AH1122" s="123">
        <v>34</v>
      </c>
      <c r="AI1122" s="123">
        <v>35</v>
      </c>
      <c r="AJ1122" s="123">
        <v>36</v>
      </c>
    </row>
    <row r="1123" spans="1:36" ht="14.25" x14ac:dyDescent="0.25">
      <c r="A1123" s="225" t="s">
        <v>3</v>
      </c>
      <c r="B1123" s="226" t="s">
        <v>244</v>
      </c>
      <c r="C1123" s="227"/>
      <c r="D1123" s="227"/>
      <c r="E1123" s="227"/>
      <c r="F1123" s="227"/>
      <c r="G1123" s="226"/>
      <c r="H1123" s="227"/>
      <c r="I1123" s="227"/>
      <c r="J1123" s="227"/>
      <c r="K1123" s="227"/>
      <c r="L1123" s="227"/>
      <c r="M1123" s="226"/>
      <c r="N1123" s="227"/>
      <c r="O1123" s="227"/>
      <c r="P1123" s="227"/>
      <c r="Q1123" s="226"/>
      <c r="R1123" s="227"/>
      <c r="S1123" s="226"/>
      <c r="T1123" s="227"/>
      <c r="U1123" s="106"/>
      <c r="V1123" s="106"/>
      <c r="W1123" s="227"/>
      <c r="X1123" s="227"/>
      <c r="Y1123" s="226"/>
      <c r="Z1123" s="227"/>
      <c r="AA1123" s="227"/>
      <c r="AB1123" s="227"/>
      <c r="AC1123" s="227"/>
      <c r="AD1123" s="227"/>
      <c r="AE1123" s="227"/>
      <c r="AF1123" s="226"/>
      <c r="AG1123" s="227"/>
      <c r="AH1123" s="227"/>
      <c r="AI1123" s="227"/>
      <c r="AJ1123" s="227"/>
    </row>
    <row r="1124" spans="1:36" x14ac:dyDescent="0.25">
      <c r="A1124" s="208"/>
      <c r="B1124" s="191" t="s">
        <v>126</v>
      </c>
      <c r="C1124" s="227"/>
      <c r="D1124" s="227"/>
      <c r="E1124" s="227"/>
      <c r="F1124" s="227"/>
      <c r="G1124" s="191"/>
      <c r="H1124" s="191"/>
      <c r="I1124" s="191"/>
      <c r="J1124" s="191"/>
      <c r="K1124" s="191"/>
      <c r="L1124" s="227"/>
      <c r="M1124" s="191"/>
      <c r="N1124" s="191"/>
      <c r="O1124" s="191"/>
      <c r="P1124" s="191"/>
      <c r="Q1124" s="191"/>
      <c r="R1124" s="191"/>
      <c r="S1124" s="191"/>
      <c r="T1124" s="191"/>
      <c r="U1124" s="106"/>
      <c r="V1124" s="106"/>
      <c r="W1124" s="227"/>
      <c r="X1124" s="227"/>
      <c r="Y1124" s="191"/>
      <c r="Z1124" s="191"/>
      <c r="AA1124" s="191"/>
      <c r="AB1124" s="191"/>
      <c r="AC1124" s="191"/>
      <c r="AD1124" s="227"/>
      <c r="AE1124" s="227"/>
      <c r="AF1124" s="191"/>
      <c r="AG1124" s="191"/>
      <c r="AH1124" s="191"/>
      <c r="AI1124" s="191"/>
      <c r="AJ1124" s="191"/>
    </row>
    <row r="1125" spans="1:36" ht="38.25" x14ac:dyDescent="0.25">
      <c r="A1125" s="208"/>
      <c r="B1125" s="124" t="s">
        <v>238</v>
      </c>
      <c r="C1125" s="227"/>
      <c r="D1125" s="227"/>
      <c r="E1125" s="227"/>
      <c r="F1125" s="227"/>
      <c r="G1125" s="191"/>
      <c r="H1125" s="191"/>
      <c r="I1125" s="191"/>
      <c r="J1125" s="191"/>
      <c r="K1125" s="191"/>
      <c r="L1125" s="227"/>
      <c r="M1125" s="191"/>
      <c r="N1125" s="191"/>
      <c r="O1125" s="191"/>
      <c r="P1125" s="191"/>
      <c r="Q1125" s="191"/>
      <c r="R1125" s="191"/>
      <c r="S1125" s="191"/>
      <c r="T1125" s="191"/>
      <c r="U1125" s="106"/>
      <c r="V1125" s="106"/>
      <c r="W1125" s="227"/>
      <c r="X1125" s="227"/>
      <c r="Y1125" s="191"/>
      <c r="Z1125" s="191"/>
      <c r="AA1125" s="191"/>
      <c r="AB1125" s="191"/>
      <c r="AC1125" s="191"/>
      <c r="AD1125" s="227"/>
      <c r="AE1125" s="227"/>
      <c r="AF1125" s="191"/>
      <c r="AG1125" s="191"/>
      <c r="AH1125" s="191"/>
      <c r="AI1125" s="191"/>
      <c r="AJ1125" s="191"/>
    </row>
    <row r="1126" spans="1:36" x14ac:dyDescent="0.25">
      <c r="A1126" s="208"/>
      <c r="B1126" s="191" t="s">
        <v>239</v>
      </c>
      <c r="C1126" s="227"/>
      <c r="D1126" s="227"/>
      <c r="E1126" s="227"/>
      <c r="F1126" s="227"/>
      <c r="G1126" s="191"/>
      <c r="H1126" s="191"/>
      <c r="I1126" s="191"/>
      <c r="J1126" s="191"/>
      <c r="K1126" s="191"/>
      <c r="L1126" s="227"/>
      <c r="M1126" s="191"/>
      <c r="N1126" s="191"/>
      <c r="O1126" s="191"/>
      <c r="P1126" s="191"/>
      <c r="Q1126" s="191"/>
      <c r="R1126" s="191"/>
      <c r="S1126" s="191"/>
      <c r="T1126" s="191"/>
      <c r="U1126" s="106"/>
      <c r="V1126" s="106"/>
      <c r="W1126" s="227"/>
      <c r="X1126" s="227"/>
      <c r="Y1126" s="191"/>
      <c r="Z1126" s="191"/>
      <c r="AA1126" s="191"/>
      <c r="AB1126" s="191"/>
      <c r="AC1126" s="191"/>
      <c r="AD1126" s="227"/>
      <c r="AE1126" s="227"/>
      <c r="AF1126" s="191"/>
      <c r="AG1126" s="191"/>
      <c r="AH1126" s="191"/>
      <c r="AI1126" s="191"/>
      <c r="AJ1126" s="191"/>
    </row>
    <row r="1127" spans="1:36" ht="17.25" x14ac:dyDescent="0.25">
      <c r="A1127" s="208">
        <v>1</v>
      </c>
      <c r="B1127" s="124" t="s">
        <v>5630</v>
      </c>
      <c r="C1127" s="1524" t="s">
        <v>100</v>
      </c>
      <c r="D1127" s="1525" t="s">
        <v>4755</v>
      </c>
      <c r="E1127" s="1531">
        <v>15</v>
      </c>
      <c r="F1127" s="227">
        <v>6.09</v>
      </c>
      <c r="G1127" s="191">
        <v>1</v>
      </c>
      <c r="H1127" s="191">
        <v>402792.6</v>
      </c>
      <c r="I1127" s="191"/>
      <c r="J1127" s="191"/>
      <c r="K1127" s="227">
        <f t="shared" ref="K1127:K1162" si="298">H1127+I1127+J1127</f>
        <v>402792.6</v>
      </c>
      <c r="L1127" s="227">
        <v>6.09</v>
      </c>
      <c r="M1127" s="191">
        <v>1</v>
      </c>
      <c r="N1127" s="191">
        <v>402792.6</v>
      </c>
      <c r="O1127" s="191"/>
      <c r="P1127" s="191"/>
      <c r="Q1127" s="227">
        <f t="shared" ref="Q1127:Q1162" si="299">N1127+O1127+P1127</f>
        <v>402792.6</v>
      </c>
      <c r="R1127" s="227">
        <f t="shared" ref="R1127:U1155" si="300">G1127-M1127</f>
        <v>0</v>
      </c>
      <c r="S1127" s="227">
        <f t="shared" si="300"/>
        <v>0</v>
      </c>
      <c r="T1127" s="227">
        <f t="shared" si="300"/>
        <v>0</v>
      </c>
      <c r="U1127" s="227">
        <f t="shared" si="300"/>
        <v>0</v>
      </c>
      <c r="V1127" s="227">
        <f t="shared" ref="V1127:V1162" si="301">S1127+T1127+U1127</f>
        <v>0</v>
      </c>
      <c r="W1127" s="227">
        <v>16</v>
      </c>
      <c r="X1127" s="227">
        <v>6.29</v>
      </c>
      <c r="Y1127" s="191">
        <v>1</v>
      </c>
      <c r="Z1127" s="191">
        <v>416020.6</v>
      </c>
      <c r="AA1127" s="191"/>
      <c r="AB1127" s="191"/>
      <c r="AC1127" s="227">
        <f t="shared" ref="AC1127:AC1162" si="302">Z1127+AA1127+AB1127</f>
        <v>416020.6</v>
      </c>
      <c r="AD1127" s="227">
        <v>17</v>
      </c>
      <c r="AE1127" s="227">
        <v>6.29</v>
      </c>
      <c r="AF1127" s="191">
        <v>1</v>
      </c>
      <c r="AG1127" s="191">
        <v>416020.6</v>
      </c>
      <c r="AH1127" s="191"/>
      <c r="AI1127" s="191"/>
      <c r="AJ1127" s="227">
        <f t="shared" ref="AJ1127:AJ1162" si="303">AG1127+AH1127+AI1127</f>
        <v>416020.6</v>
      </c>
    </row>
    <row r="1128" spans="1:36" ht="17.25" x14ac:dyDescent="0.25">
      <c r="A1128" s="208">
        <v>2</v>
      </c>
      <c r="B1128" s="124" t="s">
        <v>5631</v>
      </c>
      <c r="C1128" s="1524" t="s">
        <v>4982</v>
      </c>
      <c r="D1128" s="1525" t="s">
        <v>4758</v>
      </c>
      <c r="E1128" s="1531">
        <v>7</v>
      </c>
      <c r="F1128" s="227">
        <v>4.55</v>
      </c>
      <c r="G1128" s="191">
        <v>1</v>
      </c>
      <c r="H1128" s="191">
        <v>300937</v>
      </c>
      <c r="I1128" s="191"/>
      <c r="J1128" s="191"/>
      <c r="K1128" s="227">
        <f t="shared" si="298"/>
        <v>300937</v>
      </c>
      <c r="L1128" s="227">
        <v>4.55</v>
      </c>
      <c r="M1128" s="191">
        <v>1</v>
      </c>
      <c r="N1128" s="191">
        <v>300937</v>
      </c>
      <c r="O1128" s="191"/>
      <c r="P1128" s="191"/>
      <c r="Q1128" s="227">
        <f t="shared" si="299"/>
        <v>300937</v>
      </c>
      <c r="R1128" s="227">
        <f t="shared" si="300"/>
        <v>0</v>
      </c>
      <c r="S1128" s="227">
        <f t="shared" si="300"/>
        <v>0</v>
      </c>
      <c r="T1128" s="227">
        <f t="shared" si="300"/>
        <v>0</v>
      </c>
      <c r="U1128" s="227">
        <f t="shared" si="300"/>
        <v>0</v>
      </c>
      <c r="V1128" s="227">
        <f t="shared" si="301"/>
        <v>0</v>
      </c>
      <c r="W1128" s="227">
        <v>8</v>
      </c>
      <c r="X1128" s="227">
        <v>4.7</v>
      </c>
      <c r="Y1128" s="191">
        <v>1</v>
      </c>
      <c r="Z1128" s="191">
        <v>310858</v>
      </c>
      <c r="AA1128" s="191"/>
      <c r="AB1128" s="191"/>
      <c r="AC1128" s="227">
        <f t="shared" si="302"/>
        <v>310858</v>
      </c>
      <c r="AD1128" s="227">
        <v>9</v>
      </c>
      <c r="AE1128" s="227">
        <v>4.7</v>
      </c>
      <c r="AF1128" s="191">
        <v>1</v>
      </c>
      <c r="AG1128" s="191">
        <v>310858</v>
      </c>
      <c r="AH1128" s="191"/>
      <c r="AI1128" s="191"/>
      <c r="AJ1128" s="227">
        <f t="shared" si="303"/>
        <v>310858</v>
      </c>
    </row>
    <row r="1129" spans="1:36" ht="17.25" x14ac:dyDescent="0.25">
      <c r="A1129" s="208">
        <v>3</v>
      </c>
      <c r="B1129" s="124" t="s">
        <v>5632</v>
      </c>
      <c r="C1129" s="1524" t="s">
        <v>4977</v>
      </c>
      <c r="D1129" s="1525" t="s">
        <v>4758</v>
      </c>
      <c r="E1129" s="1531">
        <v>22</v>
      </c>
      <c r="F1129" s="227">
        <v>5.34</v>
      </c>
      <c r="G1129" s="191">
        <v>1</v>
      </c>
      <c r="H1129" s="191">
        <v>353187.6</v>
      </c>
      <c r="I1129" s="191"/>
      <c r="J1129" s="191"/>
      <c r="K1129" s="227">
        <f t="shared" si="298"/>
        <v>353187.6</v>
      </c>
      <c r="L1129" s="227">
        <v>5.34</v>
      </c>
      <c r="M1129" s="191">
        <v>1</v>
      </c>
      <c r="N1129" s="191">
        <v>353187.6</v>
      </c>
      <c r="O1129" s="191"/>
      <c r="P1129" s="191"/>
      <c r="Q1129" s="227">
        <f t="shared" si="299"/>
        <v>353187.6</v>
      </c>
      <c r="R1129" s="227">
        <f t="shared" si="300"/>
        <v>0</v>
      </c>
      <c r="S1129" s="227">
        <f t="shared" si="300"/>
        <v>0</v>
      </c>
      <c r="T1129" s="227">
        <f t="shared" si="300"/>
        <v>0</v>
      </c>
      <c r="U1129" s="227">
        <f t="shared" si="300"/>
        <v>0</v>
      </c>
      <c r="V1129" s="227">
        <f t="shared" si="301"/>
        <v>0</v>
      </c>
      <c r="W1129" s="227">
        <v>23</v>
      </c>
      <c r="X1129" s="227">
        <v>5.34</v>
      </c>
      <c r="Y1129" s="191">
        <v>1</v>
      </c>
      <c r="Z1129" s="191">
        <v>353187.6</v>
      </c>
      <c r="AA1129" s="191"/>
      <c r="AB1129" s="191"/>
      <c r="AC1129" s="227">
        <f t="shared" si="302"/>
        <v>353187.6</v>
      </c>
      <c r="AD1129" s="227">
        <v>24</v>
      </c>
      <c r="AE1129" s="227">
        <v>5.34</v>
      </c>
      <c r="AF1129" s="191">
        <v>1</v>
      </c>
      <c r="AG1129" s="191">
        <v>353187.6</v>
      </c>
      <c r="AH1129" s="191"/>
      <c r="AI1129" s="191"/>
      <c r="AJ1129" s="227">
        <f t="shared" si="303"/>
        <v>353187.6</v>
      </c>
    </row>
    <row r="1130" spans="1:36" ht="17.25" x14ac:dyDescent="0.25">
      <c r="A1130" s="208">
        <v>4</v>
      </c>
      <c r="B1130" s="124" t="s">
        <v>5109</v>
      </c>
      <c r="C1130" s="1524" t="s">
        <v>4984</v>
      </c>
      <c r="D1130" s="1525" t="s">
        <v>4971</v>
      </c>
      <c r="E1130" s="1531">
        <v>6</v>
      </c>
      <c r="F1130" s="227">
        <v>3.11</v>
      </c>
      <c r="G1130" s="191">
        <v>1</v>
      </c>
      <c r="H1130" s="191">
        <v>205695.4</v>
      </c>
      <c r="I1130" s="191"/>
      <c r="J1130" s="191"/>
      <c r="K1130" s="227">
        <f t="shared" si="298"/>
        <v>205695.4</v>
      </c>
      <c r="L1130" s="227">
        <v>3.02</v>
      </c>
      <c r="M1130" s="191">
        <v>1</v>
      </c>
      <c r="N1130" s="191">
        <v>199742.8</v>
      </c>
      <c r="O1130" s="191"/>
      <c r="P1130" s="191"/>
      <c r="Q1130" s="227">
        <f t="shared" si="299"/>
        <v>199742.8</v>
      </c>
      <c r="R1130" s="227">
        <f t="shared" si="300"/>
        <v>0</v>
      </c>
      <c r="S1130" s="227">
        <f t="shared" si="300"/>
        <v>5952.6000000000058</v>
      </c>
      <c r="T1130" s="227">
        <f t="shared" si="300"/>
        <v>0</v>
      </c>
      <c r="U1130" s="227">
        <f t="shared" si="300"/>
        <v>0</v>
      </c>
      <c r="V1130" s="227">
        <f t="shared" si="301"/>
        <v>5952.6000000000058</v>
      </c>
      <c r="W1130" s="227">
        <v>7</v>
      </c>
      <c r="X1130" s="227">
        <v>3.11</v>
      </c>
      <c r="Y1130" s="191">
        <v>1</v>
      </c>
      <c r="Z1130" s="191">
        <v>205695.4</v>
      </c>
      <c r="AA1130" s="191"/>
      <c r="AB1130" s="191"/>
      <c r="AC1130" s="227">
        <f t="shared" si="302"/>
        <v>205695.4</v>
      </c>
      <c r="AD1130" s="227">
        <v>8</v>
      </c>
      <c r="AE1130" s="227">
        <v>3.21</v>
      </c>
      <c r="AF1130" s="191">
        <v>1</v>
      </c>
      <c r="AG1130" s="191">
        <v>212309.4</v>
      </c>
      <c r="AH1130" s="191"/>
      <c r="AI1130" s="191"/>
      <c r="AJ1130" s="227">
        <f t="shared" si="303"/>
        <v>212309.4</v>
      </c>
    </row>
    <row r="1131" spans="1:36" ht="17.25" x14ac:dyDescent="0.25">
      <c r="A1131" s="208">
        <v>5</v>
      </c>
      <c r="B1131" s="124" t="s">
        <v>5633</v>
      </c>
      <c r="C1131" s="1524" t="s">
        <v>4988</v>
      </c>
      <c r="D1131" s="1525" t="s">
        <v>4989</v>
      </c>
      <c r="E1131" s="1531">
        <v>4</v>
      </c>
      <c r="F1131" s="227">
        <v>2.58</v>
      </c>
      <c r="G1131" s="191">
        <v>1</v>
      </c>
      <c r="H1131" s="191">
        <v>170641.2</v>
      </c>
      <c r="I1131" s="191"/>
      <c r="J1131" s="191">
        <v>8532.0600000000013</v>
      </c>
      <c r="K1131" s="227">
        <f t="shared" si="298"/>
        <v>179173.26</v>
      </c>
      <c r="L1131" s="227">
        <v>3.11</v>
      </c>
      <c r="M1131" s="191">
        <v>1</v>
      </c>
      <c r="N1131" s="191">
        <v>205695.4</v>
      </c>
      <c r="O1131" s="191"/>
      <c r="P1131" s="191">
        <v>10284.77</v>
      </c>
      <c r="Q1131" s="227">
        <f t="shared" si="299"/>
        <v>215980.16999999998</v>
      </c>
      <c r="R1131" s="227">
        <f t="shared" si="300"/>
        <v>0</v>
      </c>
      <c r="S1131" s="227">
        <f t="shared" si="300"/>
        <v>-35054.199999999983</v>
      </c>
      <c r="T1131" s="227">
        <f t="shared" si="300"/>
        <v>0</v>
      </c>
      <c r="U1131" s="227">
        <f t="shared" si="300"/>
        <v>-1752.7099999999991</v>
      </c>
      <c r="V1131" s="227">
        <f t="shared" si="301"/>
        <v>-36806.909999999982</v>
      </c>
      <c r="W1131" s="227">
        <v>5</v>
      </c>
      <c r="X1131" s="227">
        <v>2.58</v>
      </c>
      <c r="Y1131" s="191">
        <v>1</v>
      </c>
      <c r="Z1131" s="191">
        <v>170641.2</v>
      </c>
      <c r="AA1131" s="191"/>
      <c r="AB1131" s="191">
        <v>8532.0600000000013</v>
      </c>
      <c r="AC1131" s="227">
        <f t="shared" si="302"/>
        <v>179173.26</v>
      </c>
      <c r="AD1131" s="227">
        <v>6</v>
      </c>
      <c r="AE1131" s="227">
        <v>2.66</v>
      </c>
      <c r="AF1131" s="191">
        <v>1</v>
      </c>
      <c r="AG1131" s="191">
        <v>175932.40000000002</v>
      </c>
      <c r="AH1131" s="191"/>
      <c r="AI1131" s="191">
        <v>8796.6200000000008</v>
      </c>
      <c r="AJ1131" s="227">
        <f t="shared" si="303"/>
        <v>184729.02000000002</v>
      </c>
    </row>
    <row r="1132" spans="1:36" ht="17.25" x14ac:dyDescent="0.25">
      <c r="A1132" s="208">
        <v>6</v>
      </c>
      <c r="B1132" s="124" t="s">
        <v>5634</v>
      </c>
      <c r="C1132" s="1524" t="s">
        <v>5039</v>
      </c>
      <c r="D1132" s="1525" t="s">
        <v>4768</v>
      </c>
      <c r="E1132" s="1531">
        <v>13</v>
      </c>
      <c r="F1132" s="227">
        <v>2.14</v>
      </c>
      <c r="G1132" s="191">
        <v>1</v>
      </c>
      <c r="H1132" s="191">
        <v>141539.6</v>
      </c>
      <c r="I1132" s="191"/>
      <c r="J1132" s="191"/>
      <c r="K1132" s="227">
        <f t="shared" si="298"/>
        <v>141539.6</v>
      </c>
      <c r="L1132" s="227">
        <v>2.08</v>
      </c>
      <c r="M1132" s="191">
        <v>1</v>
      </c>
      <c r="N1132" s="191">
        <v>137571.20000000001</v>
      </c>
      <c r="O1132" s="191"/>
      <c r="P1132" s="191"/>
      <c r="Q1132" s="227">
        <f t="shared" si="299"/>
        <v>137571.20000000001</v>
      </c>
      <c r="R1132" s="227">
        <f t="shared" si="300"/>
        <v>0</v>
      </c>
      <c r="S1132" s="227">
        <f t="shared" si="300"/>
        <v>3968.3999999999942</v>
      </c>
      <c r="T1132" s="227">
        <f t="shared" si="300"/>
        <v>0</v>
      </c>
      <c r="U1132" s="227">
        <f t="shared" si="300"/>
        <v>0</v>
      </c>
      <c r="V1132" s="227">
        <f t="shared" si="301"/>
        <v>3968.3999999999942</v>
      </c>
      <c r="W1132" s="227">
        <v>14</v>
      </c>
      <c r="X1132" s="227">
        <v>2.14</v>
      </c>
      <c r="Y1132" s="191">
        <v>1</v>
      </c>
      <c r="Z1132" s="191">
        <v>141539.6</v>
      </c>
      <c r="AA1132" s="191"/>
      <c r="AB1132" s="191"/>
      <c r="AC1132" s="227">
        <f t="shared" si="302"/>
        <v>141539.6</v>
      </c>
      <c r="AD1132" s="227">
        <v>15</v>
      </c>
      <c r="AE1132" s="227">
        <v>2.14</v>
      </c>
      <c r="AF1132" s="191">
        <v>1</v>
      </c>
      <c r="AG1132" s="191">
        <v>141539.6</v>
      </c>
      <c r="AH1132" s="191"/>
      <c r="AI1132" s="191"/>
      <c r="AJ1132" s="227">
        <f t="shared" si="303"/>
        <v>141539.6</v>
      </c>
    </row>
    <row r="1133" spans="1:36" ht="17.25" x14ac:dyDescent="0.25">
      <c r="A1133" s="208">
        <v>7</v>
      </c>
      <c r="B1133" s="124" t="s">
        <v>5635</v>
      </c>
      <c r="C1133" s="1524" t="s">
        <v>5039</v>
      </c>
      <c r="D1133" s="1525" t="s">
        <v>4768</v>
      </c>
      <c r="E1133" s="1531">
        <v>7</v>
      </c>
      <c r="F1133" s="227">
        <v>1.96</v>
      </c>
      <c r="G1133" s="191">
        <v>1</v>
      </c>
      <c r="H1133" s="191">
        <v>129634.4</v>
      </c>
      <c r="I1133" s="191"/>
      <c r="J1133" s="191"/>
      <c r="K1133" s="227">
        <f t="shared" si="298"/>
        <v>129634.4</v>
      </c>
      <c r="L1133" s="227">
        <v>1.96</v>
      </c>
      <c r="M1133" s="191">
        <v>1</v>
      </c>
      <c r="N1133" s="191">
        <v>129634.4</v>
      </c>
      <c r="O1133" s="191"/>
      <c r="P1133" s="191"/>
      <c r="Q1133" s="227">
        <f t="shared" si="299"/>
        <v>129634.4</v>
      </c>
      <c r="R1133" s="227">
        <f t="shared" si="300"/>
        <v>0</v>
      </c>
      <c r="S1133" s="227">
        <f t="shared" si="300"/>
        <v>0</v>
      </c>
      <c r="T1133" s="227">
        <f t="shared" si="300"/>
        <v>0</v>
      </c>
      <c r="U1133" s="227">
        <f t="shared" si="300"/>
        <v>0</v>
      </c>
      <c r="V1133" s="227">
        <f t="shared" si="301"/>
        <v>0</v>
      </c>
      <c r="W1133" s="227">
        <v>8</v>
      </c>
      <c r="X1133" s="227">
        <v>2.02</v>
      </c>
      <c r="Y1133" s="191">
        <v>1</v>
      </c>
      <c r="Z1133" s="191">
        <v>133602.79999999999</v>
      </c>
      <c r="AA1133" s="191"/>
      <c r="AB1133" s="191"/>
      <c r="AC1133" s="227">
        <f t="shared" si="302"/>
        <v>133602.79999999999</v>
      </c>
      <c r="AD1133" s="227">
        <v>9</v>
      </c>
      <c r="AE1133" s="227">
        <v>2.02</v>
      </c>
      <c r="AF1133" s="191">
        <v>1</v>
      </c>
      <c r="AG1133" s="191">
        <v>133602.79999999999</v>
      </c>
      <c r="AH1133" s="191"/>
      <c r="AI1133" s="191"/>
      <c r="AJ1133" s="227">
        <f t="shared" si="303"/>
        <v>133602.79999999999</v>
      </c>
    </row>
    <row r="1134" spans="1:36" ht="17.25" x14ac:dyDescent="0.25">
      <c r="A1134" s="208">
        <v>8</v>
      </c>
      <c r="B1134" s="124" t="s">
        <v>5636</v>
      </c>
      <c r="C1134" s="1524" t="s">
        <v>5039</v>
      </c>
      <c r="D1134" s="1525" t="s">
        <v>4768</v>
      </c>
      <c r="E1134" s="1531">
        <v>6</v>
      </c>
      <c r="F1134" s="227">
        <v>1.96</v>
      </c>
      <c r="G1134" s="191">
        <v>1</v>
      </c>
      <c r="H1134" s="191">
        <v>129634.4</v>
      </c>
      <c r="I1134" s="191"/>
      <c r="J1134" s="191"/>
      <c r="K1134" s="227">
        <f t="shared" si="298"/>
        <v>129634.4</v>
      </c>
      <c r="L1134" s="227">
        <v>1.9</v>
      </c>
      <c r="M1134" s="191">
        <v>1</v>
      </c>
      <c r="N1134" s="191">
        <v>125666</v>
      </c>
      <c r="O1134" s="191"/>
      <c r="P1134" s="191"/>
      <c r="Q1134" s="227">
        <f t="shared" si="299"/>
        <v>125666</v>
      </c>
      <c r="R1134" s="227">
        <f t="shared" si="300"/>
        <v>0</v>
      </c>
      <c r="S1134" s="227">
        <f t="shared" si="300"/>
        <v>3968.3999999999942</v>
      </c>
      <c r="T1134" s="227">
        <f t="shared" si="300"/>
        <v>0</v>
      </c>
      <c r="U1134" s="227">
        <f t="shared" si="300"/>
        <v>0</v>
      </c>
      <c r="V1134" s="227">
        <f t="shared" si="301"/>
        <v>3968.3999999999942</v>
      </c>
      <c r="W1134" s="227">
        <v>7</v>
      </c>
      <c r="X1134" s="227">
        <v>1.96</v>
      </c>
      <c r="Y1134" s="191">
        <v>1</v>
      </c>
      <c r="Z1134" s="191">
        <v>129634.4</v>
      </c>
      <c r="AA1134" s="191"/>
      <c r="AB1134" s="191"/>
      <c r="AC1134" s="227">
        <f t="shared" si="302"/>
        <v>129634.4</v>
      </c>
      <c r="AD1134" s="227">
        <v>8</v>
      </c>
      <c r="AE1134" s="227">
        <v>2.02</v>
      </c>
      <c r="AF1134" s="191">
        <v>1</v>
      </c>
      <c r="AG1134" s="191">
        <v>133602.79999999999</v>
      </c>
      <c r="AH1134" s="191"/>
      <c r="AI1134" s="191"/>
      <c r="AJ1134" s="227">
        <f t="shared" si="303"/>
        <v>133602.79999999999</v>
      </c>
    </row>
    <row r="1135" spans="1:36" ht="17.25" x14ac:dyDescent="0.25">
      <c r="A1135" s="208">
        <v>9</v>
      </c>
      <c r="B1135" s="124" t="s">
        <v>5637</v>
      </c>
      <c r="C1135" s="1524" t="s">
        <v>5039</v>
      </c>
      <c r="D1135" s="1525" t="s">
        <v>4768</v>
      </c>
      <c r="E1135" s="1531">
        <v>4</v>
      </c>
      <c r="F1135" s="227">
        <v>1.9</v>
      </c>
      <c r="G1135" s="191">
        <v>1</v>
      </c>
      <c r="H1135" s="191">
        <v>125666</v>
      </c>
      <c r="I1135" s="191"/>
      <c r="J1135" s="191"/>
      <c r="K1135" s="227">
        <f t="shared" si="298"/>
        <v>125666</v>
      </c>
      <c r="L1135" s="227">
        <v>1.84</v>
      </c>
      <c r="M1135" s="191">
        <v>1</v>
      </c>
      <c r="N1135" s="191">
        <v>121697.60000000001</v>
      </c>
      <c r="O1135" s="191"/>
      <c r="P1135" s="191"/>
      <c r="Q1135" s="227">
        <f t="shared" si="299"/>
        <v>121697.60000000001</v>
      </c>
      <c r="R1135" s="227">
        <f t="shared" si="300"/>
        <v>0</v>
      </c>
      <c r="S1135" s="227">
        <f t="shared" si="300"/>
        <v>3968.3999999999942</v>
      </c>
      <c r="T1135" s="227">
        <f t="shared" si="300"/>
        <v>0</v>
      </c>
      <c r="U1135" s="227">
        <f t="shared" si="300"/>
        <v>0</v>
      </c>
      <c r="V1135" s="227">
        <f t="shared" si="301"/>
        <v>3968.3999999999942</v>
      </c>
      <c r="W1135" s="227">
        <v>5</v>
      </c>
      <c r="X1135" s="227">
        <v>1.9</v>
      </c>
      <c r="Y1135" s="191">
        <v>1</v>
      </c>
      <c r="Z1135" s="191">
        <v>125666</v>
      </c>
      <c r="AA1135" s="191"/>
      <c r="AB1135" s="191"/>
      <c r="AC1135" s="227">
        <f t="shared" si="302"/>
        <v>125666</v>
      </c>
      <c r="AD1135" s="227">
        <v>6</v>
      </c>
      <c r="AE1135" s="227">
        <v>1.96</v>
      </c>
      <c r="AF1135" s="191">
        <v>1</v>
      </c>
      <c r="AG1135" s="191">
        <v>129634.4</v>
      </c>
      <c r="AH1135" s="191"/>
      <c r="AI1135" s="191"/>
      <c r="AJ1135" s="227">
        <f t="shared" si="303"/>
        <v>129634.4</v>
      </c>
    </row>
    <row r="1136" spans="1:36" ht="17.25" x14ac:dyDescent="0.25">
      <c r="A1136" s="208">
        <v>10</v>
      </c>
      <c r="B1136" s="124" t="s">
        <v>5638</v>
      </c>
      <c r="C1136" s="1524" t="s">
        <v>5039</v>
      </c>
      <c r="D1136" s="1525" t="s">
        <v>4768</v>
      </c>
      <c r="E1136" s="1531">
        <v>13</v>
      </c>
      <c r="F1136" s="227">
        <v>2.14</v>
      </c>
      <c r="G1136" s="191">
        <v>1</v>
      </c>
      <c r="H1136" s="191">
        <v>141539.6</v>
      </c>
      <c r="I1136" s="191"/>
      <c r="J1136" s="191"/>
      <c r="K1136" s="227">
        <f t="shared" si="298"/>
        <v>141539.6</v>
      </c>
      <c r="L1136" s="227">
        <v>2.08</v>
      </c>
      <c r="M1136" s="191">
        <v>1</v>
      </c>
      <c r="N1136" s="191">
        <v>137571.20000000001</v>
      </c>
      <c r="O1136" s="191"/>
      <c r="P1136" s="191"/>
      <c r="Q1136" s="227">
        <f t="shared" si="299"/>
        <v>137571.20000000001</v>
      </c>
      <c r="R1136" s="227">
        <f t="shared" si="300"/>
        <v>0</v>
      </c>
      <c r="S1136" s="227">
        <f t="shared" si="300"/>
        <v>3968.3999999999942</v>
      </c>
      <c r="T1136" s="227">
        <f t="shared" si="300"/>
        <v>0</v>
      </c>
      <c r="U1136" s="227">
        <f t="shared" si="300"/>
        <v>0</v>
      </c>
      <c r="V1136" s="227">
        <f t="shared" si="301"/>
        <v>3968.3999999999942</v>
      </c>
      <c r="W1136" s="227">
        <v>14</v>
      </c>
      <c r="X1136" s="227">
        <v>2.14</v>
      </c>
      <c r="Y1136" s="191">
        <v>1</v>
      </c>
      <c r="Z1136" s="191">
        <v>141539.6</v>
      </c>
      <c r="AA1136" s="191"/>
      <c r="AB1136" s="191"/>
      <c r="AC1136" s="227">
        <f t="shared" si="302"/>
        <v>141539.6</v>
      </c>
      <c r="AD1136" s="227">
        <v>15</v>
      </c>
      <c r="AE1136" s="227">
        <v>2.14</v>
      </c>
      <c r="AF1136" s="191">
        <v>1</v>
      </c>
      <c r="AG1136" s="191">
        <v>141539.6</v>
      </c>
      <c r="AH1136" s="191"/>
      <c r="AI1136" s="191"/>
      <c r="AJ1136" s="227">
        <f t="shared" si="303"/>
        <v>141539.6</v>
      </c>
    </row>
    <row r="1137" spans="1:36" ht="17.25" x14ac:dyDescent="0.25">
      <c r="A1137" s="208">
        <v>11</v>
      </c>
      <c r="B1137" s="124" t="s">
        <v>5639</v>
      </c>
      <c r="C1137" s="1524" t="s">
        <v>5039</v>
      </c>
      <c r="D1137" s="1525" t="s">
        <v>4768</v>
      </c>
      <c r="E1137" s="1531">
        <v>3</v>
      </c>
      <c r="F1137" s="227">
        <v>1.84</v>
      </c>
      <c r="G1137" s="191">
        <v>1</v>
      </c>
      <c r="H1137" s="191">
        <v>121697.60000000001</v>
      </c>
      <c r="I1137" s="191"/>
      <c r="J1137" s="191"/>
      <c r="K1137" s="227">
        <f t="shared" si="298"/>
        <v>121697.60000000001</v>
      </c>
      <c r="L1137" s="227">
        <v>1.79</v>
      </c>
      <c r="M1137" s="191">
        <v>1</v>
      </c>
      <c r="N1137" s="191">
        <v>118390.6</v>
      </c>
      <c r="O1137" s="191"/>
      <c r="P1137" s="191"/>
      <c r="Q1137" s="227">
        <f t="shared" si="299"/>
        <v>118390.6</v>
      </c>
      <c r="R1137" s="227">
        <f t="shared" si="300"/>
        <v>0</v>
      </c>
      <c r="S1137" s="227">
        <f t="shared" si="300"/>
        <v>3307</v>
      </c>
      <c r="T1137" s="227">
        <f t="shared" si="300"/>
        <v>0</v>
      </c>
      <c r="U1137" s="227">
        <f t="shared" si="300"/>
        <v>0</v>
      </c>
      <c r="V1137" s="227">
        <f t="shared" si="301"/>
        <v>3307</v>
      </c>
      <c r="W1137" s="227">
        <v>4</v>
      </c>
      <c r="X1137" s="227">
        <v>1.9</v>
      </c>
      <c r="Y1137" s="191">
        <v>1</v>
      </c>
      <c r="Z1137" s="191">
        <v>125666</v>
      </c>
      <c r="AA1137" s="191"/>
      <c r="AB1137" s="191"/>
      <c r="AC1137" s="227">
        <f t="shared" si="302"/>
        <v>125666</v>
      </c>
      <c r="AD1137" s="227">
        <v>5</v>
      </c>
      <c r="AE1137" s="227">
        <v>1.9</v>
      </c>
      <c r="AF1137" s="191">
        <v>1</v>
      </c>
      <c r="AG1137" s="191">
        <v>125666</v>
      </c>
      <c r="AH1137" s="191"/>
      <c r="AI1137" s="191"/>
      <c r="AJ1137" s="227">
        <f t="shared" si="303"/>
        <v>125666</v>
      </c>
    </row>
    <row r="1138" spans="1:36" ht="17.25" x14ac:dyDescent="0.25">
      <c r="A1138" s="208">
        <v>12</v>
      </c>
      <c r="B1138" s="124" t="s">
        <v>5640</v>
      </c>
      <c r="C1138" s="1524" t="s">
        <v>5039</v>
      </c>
      <c r="D1138" s="1525" t="s">
        <v>4768</v>
      </c>
      <c r="E1138" s="1531">
        <v>3</v>
      </c>
      <c r="F1138" s="227">
        <v>1.84</v>
      </c>
      <c r="G1138" s="191">
        <v>1</v>
      </c>
      <c r="H1138" s="191">
        <v>121697.60000000001</v>
      </c>
      <c r="I1138" s="191"/>
      <c r="J1138" s="191"/>
      <c r="K1138" s="227">
        <f t="shared" si="298"/>
        <v>121697.60000000001</v>
      </c>
      <c r="L1138" s="227">
        <v>1.79</v>
      </c>
      <c r="M1138" s="191">
        <v>1</v>
      </c>
      <c r="N1138" s="191">
        <v>118390.6</v>
      </c>
      <c r="O1138" s="191"/>
      <c r="P1138" s="191"/>
      <c r="Q1138" s="227">
        <f t="shared" si="299"/>
        <v>118390.6</v>
      </c>
      <c r="R1138" s="227">
        <f t="shared" si="300"/>
        <v>0</v>
      </c>
      <c r="S1138" s="227">
        <f t="shared" si="300"/>
        <v>3307</v>
      </c>
      <c r="T1138" s="227">
        <f t="shared" si="300"/>
        <v>0</v>
      </c>
      <c r="U1138" s="227">
        <f t="shared" si="300"/>
        <v>0</v>
      </c>
      <c r="V1138" s="227">
        <f t="shared" si="301"/>
        <v>3307</v>
      </c>
      <c r="W1138" s="227">
        <v>4</v>
      </c>
      <c r="X1138" s="227">
        <v>1.9</v>
      </c>
      <c r="Y1138" s="191">
        <v>1</v>
      </c>
      <c r="Z1138" s="191">
        <v>125666</v>
      </c>
      <c r="AA1138" s="191"/>
      <c r="AB1138" s="191"/>
      <c r="AC1138" s="227">
        <f t="shared" si="302"/>
        <v>125666</v>
      </c>
      <c r="AD1138" s="227">
        <v>5</v>
      </c>
      <c r="AE1138" s="227">
        <v>1.9</v>
      </c>
      <c r="AF1138" s="191">
        <v>1</v>
      </c>
      <c r="AG1138" s="191">
        <v>125666</v>
      </c>
      <c r="AH1138" s="191"/>
      <c r="AI1138" s="191"/>
      <c r="AJ1138" s="227">
        <f t="shared" si="303"/>
        <v>125666</v>
      </c>
    </row>
    <row r="1139" spans="1:36" ht="17.25" x14ac:dyDescent="0.25">
      <c r="A1139" s="208">
        <v>13</v>
      </c>
      <c r="B1139" s="124" t="s">
        <v>5641</v>
      </c>
      <c r="C1139" s="1524" t="s">
        <v>5039</v>
      </c>
      <c r="D1139" s="1525" t="s">
        <v>4768</v>
      </c>
      <c r="E1139" s="1531">
        <v>3</v>
      </c>
      <c r="F1139" s="227">
        <v>1.84</v>
      </c>
      <c r="G1139" s="191">
        <v>1</v>
      </c>
      <c r="H1139" s="191">
        <v>121697.60000000001</v>
      </c>
      <c r="I1139" s="191"/>
      <c r="J1139" s="191"/>
      <c r="K1139" s="227">
        <f t="shared" si="298"/>
        <v>121697.60000000001</v>
      </c>
      <c r="L1139" s="227">
        <v>1.79</v>
      </c>
      <c r="M1139" s="191">
        <v>1</v>
      </c>
      <c r="N1139" s="191">
        <v>118390.6</v>
      </c>
      <c r="O1139" s="191"/>
      <c r="P1139" s="191"/>
      <c r="Q1139" s="227">
        <f t="shared" si="299"/>
        <v>118390.6</v>
      </c>
      <c r="R1139" s="227">
        <f t="shared" si="300"/>
        <v>0</v>
      </c>
      <c r="S1139" s="227">
        <f t="shared" si="300"/>
        <v>3307</v>
      </c>
      <c r="T1139" s="227">
        <f t="shared" si="300"/>
        <v>0</v>
      </c>
      <c r="U1139" s="227">
        <f t="shared" si="300"/>
        <v>0</v>
      </c>
      <c r="V1139" s="227">
        <f t="shared" si="301"/>
        <v>3307</v>
      </c>
      <c r="W1139" s="227">
        <v>4</v>
      </c>
      <c r="X1139" s="227">
        <v>1.9</v>
      </c>
      <c r="Y1139" s="191">
        <v>1</v>
      </c>
      <c r="Z1139" s="191">
        <v>125666</v>
      </c>
      <c r="AA1139" s="191"/>
      <c r="AB1139" s="191"/>
      <c r="AC1139" s="227">
        <f t="shared" si="302"/>
        <v>125666</v>
      </c>
      <c r="AD1139" s="227">
        <v>5</v>
      </c>
      <c r="AE1139" s="227">
        <v>1.9</v>
      </c>
      <c r="AF1139" s="191">
        <v>1</v>
      </c>
      <c r="AG1139" s="191">
        <v>125666</v>
      </c>
      <c r="AH1139" s="191"/>
      <c r="AI1139" s="191"/>
      <c r="AJ1139" s="227">
        <f t="shared" si="303"/>
        <v>125666</v>
      </c>
    </row>
    <row r="1140" spans="1:36" ht="17.25" x14ac:dyDescent="0.25">
      <c r="A1140" s="208">
        <v>14</v>
      </c>
      <c r="B1140" s="124" t="s">
        <v>5244</v>
      </c>
      <c r="C1140" s="1524" t="s">
        <v>5039</v>
      </c>
      <c r="D1140" s="1525" t="s">
        <v>4768</v>
      </c>
      <c r="E1140" s="1531">
        <v>2</v>
      </c>
      <c r="F1140" s="227">
        <v>1.79</v>
      </c>
      <c r="G1140" s="191">
        <v>1</v>
      </c>
      <c r="H1140" s="191">
        <v>118390.6</v>
      </c>
      <c r="I1140" s="191"/>
      <c r="J1140" s="191"/>
      <c r="K1140" s="227">
        <f t="shared" si="298"/>
        <v>118390.6</v>
      </c>
      <c r="L1140" s="227">
        <v>1.73</v>
      </c>
      <c r="M1140" s="191">
        <v>1</v>
      </c>
      <c r="N1140" s="191">
        <v>114422.2</v>
      </c>
      <c r="O1140" s="191"/>
      <c r="P1140" s="191"/>
      <c r="Q1140" s="227">
        <f t="shared" si="299"/>
        <v>114422.2</v>
      </c>
      <c r="R1140" s="227">
        <f t="shared" si="300"/>
        <v>0</v>
      </c>
      <c r="S1140" s="227">
        <f t="shared" si="300"/>
        <v>3968.4000000000087</v>
      </c>
      <c r="T1140" s="227">
        <f t="shared" si="300"/>
        <v>0</v>
      </c>
      <c r="U1140" s="227">
        <f t="shared" si="300"/>
        <v>0</v>
      </c>
      <c r="V1140" s="227">
        <f t="shared" si="301"/>
        <v>3968.4000000000087</v>
      </c>
      <c r="W1140" s="227">
        <v>3</v>
      </c>
      <c r="X1140" s="227">
        <v>1.84</v>
      </c>
      <c r="Y1140" s="191">
        <v>1</v>
      </c>
      <c r="Z1140" s="191">
        <v>121697.60000000001</v>
      </c>
      <c r="AA1140" s="191"/>
      <c r="AB1140" s="191"/>
      <c r="AC1140" s="227">
        <f t="shared" si="302"/>
        <v>121697.60000000001</v>
      </c>
      <c r="AD1140" s="227">
        <v>4</v>
      </c>
      <c r="AE1140" s="227">
        <v>1.9</v>
      </c>
      <c r="AF1140" s="191">
        <v>1</v>
      </c>
      <c r="AG1140" s="191">
        <v>125666</v>
      </c>
      <c r="AH1140" s="191"/>
      <c r="AI1140" s="191"/>
      <c r="AJ1140" s="227">
        <f t="shared" si="303"/>
        <v>125666</v>
      </c>
    </row>
    <row r="1141" spans="1:36" ht="17.25" x14ac:dyDescent="0.25">
      <c r="A1141" s="208">
        <v>15</v>
      </c>
      <c r="B1141" s="124" t="s">
        <v>1429</v>
      </c>
      <c r="C1141" s="1524" t="s">
        <v>5039</v>
      </c>
      <c r="D1141" s="1525" t="s">
        <v>4768</v>
      </c>
      <c r="E1141" s="1531">
        <v>1</v>
      </c>
      <c r="F1141" s="227">
        <v>1.73</v>
      </c>
      <c r="G1141" s="191">
        <v>1</v>
      </c>
      <c r="H1141" s="191">
        <v>114422.2</v>
      </c>
      <c r="I1141" s="191"/>
      <c r="J1141" s="191"/>
      <c r="K1141" s="227">
        <f t="shared" si="298"/>
        <v>114422.2</v>
      </c>
      <c r="L1141" s="227">
        <v>1.68</v>
      </c>
      <c r="M1141" s="191">
        <v>1</v>
      </c>
      <c r="N1141" s="191">
        <v>111115.2</v>
      </c>
      <c r="O1141" s="191"/>
      <c r="P1141" s="191"/>
      <c r="Q1141" s="227">
        <f t="shared" si="299"/>
        <v>111115.2</v>
      </c>
      <c r="R1141" s="227">
        <f t="shared" si="300"/>
        <v>0</v>
      </c>
      <c r="S1141" s="227">
        <f t="shared" si="300"/>
        <v>3307</v>
      </c>
      <c r="T1141" s="227">
        <f t="shared" si="300"/>
        <v>0</v>
      </c>
      <c r="U1141" s="227">
        <f t="shared" si="300"/>
        <v>0</v>
      </c>
      <c r="V1141" s="227">
        <f t="shared" si="301"/>
        <v>3307</v>
      </c>
      <c r="W1141" s="227">
        <v>2</v>
      </c>
      <c r="X1141" s="227">
        <v>1.79</v>
      </c>
      <c r="Y1141" s="191">
        <v>1</v>
      </c>
      <c r="Z1141" s="191">
        <v>118390.6</v>
      </c>
      <c r="AA1141" s="191"/>
      <c r="AB1141" s="191"/>
      <c r="AC1141" s="227">
        <f t="shared" si="302"/>
        <v>118390.6</v>
      </c>
      <c r="AD1141" s="227">
        <v>3</v>
      </c>
      <c r="AE1141" s="227">
        <v>1.84</v>
      </c>
      <c r="AF1141" s="191">
        <v>1</v>
      </c>
      <c r="AG1141" s="191">
        <v>121697.60000000001</v>
      </c>
      <c r="AH1141" s="191"/>
      <c r="AI1141" s="191"/>
      <c r="AJ1141" s="227">
        <f t="shared" si="303"/>
        <v>121697.60000000001</v>
      </c>
    </row>
    <row r="1142" spans="1:36" ht="17.25" x14ac:dyDescent="0.25">
      <c r="A1142" s="208">
        <v>16</v>
      </c>
      <c r="B1142" s="124" t="s">
        <v>1429</v>
      </c>
      <c r="C1142" s="1524" t="s">
        <v>5039</v>
      </c>
      <c r="D1142" s="1525" t="s">
        <v>4768</v>
      </c>
      <c r="E1142" s="1531">
        <v>1</v>
      </c>
      <c r="F1142" s="227">
        <v>1.73</v>
      </c>
      <c r="G1142" s="191">
        <v>1</v>
      </c>
      <c r="H1142" s="191">
        <v>114422.2</v>
      </c>
      <c r="I1142" s="191"/>
      <c r="J1142" s="191"/>
      <c r="K1142" s="227">
        <f t="shared" si="298"/>
        <v>114422.2</v>
      </c>
      <c r="L1142" s="227">
        <v>1.68</v>
      </c>
      <c r="M1142" s="191">
        <v>1</v>
      </c>
      <c r="N1142" s="191">
        <v>111115.2</v>
      </c>
      <c r="O1142" s="191"/>
      <c r="P1142" s="191"/>
      <c r="Q1142" s="227">
        <f t="shared" si="299"/>
        <v>111115.2</v>
      </c>
      <c r="R1142" s="227">
        <f t="shared" si="300"/>
        <v>0</v>
      </c>
      <c r="S1142" s="227">
        <f t="shared" si="300"/>
        <v>3307</v>
      </c>
      <c r="T1142" s="227">
        <f t="shared" si="300"/>
        <v>0</v>
      </c>
      <c r="U1142" s="227">
        <f t="shared" si="300"/>
        <v>0</v>
      </c>
      <c r="V1142" s="227">
        <f t="shared" si="301"/>
        <v>3307</v>
      </c>
      <c r="W1142" s="227">
        <v>2</v>
      </c>
      <c r="X1142" s="227">
        <v>1.79</v>
      </c>
      <c r="Y1142" s="191">
        <v>1</v>
      </c>
      <c r="Z1142" s="191">
        <v>118390.6</v>
      </c>
      <c r="AA1142" s="191"/>
      <c r="AB1142" s="191"/>
      <c r="AC1142" s="227">
        <f t="shared" si="302"/>
        <v>118390.6</v>
      </c>
      <c r="AD1142" s="227">
        <v>3</v>
      </c>
      <c r="AE1142" s="227">
        <v>1.84</v>
      </c>
      <c r="AF1142" s="191">
        <v>1</v>
      </c>
      <c r="AG1142" s="191">
        <v>121697.60000000001</v>
      </c>
      <c r="AH1142" s="191"/>
      <c r="AI1142" s="191"/>
      <c r="AJ1142" s="227">
        <f t="shared" si="303"/>
        <v>121697.60000000001</v>
      </c>
    </row>
    <row r="1143" spans="1:36" ht="17.25" x14ac:dyDescent="0.25">
      <c r="A1143" s="208">
        <v>17</v>
      </c>
      <c r="B1143" s="124" t="s">
        <v>1429</v>
      </c>
      <c r="C1143" s="1524" t="s">
        <v>5039</v>
      </c>
      <c r="D1143" s="1525" t="s">
        <v>4768</v>
      </c>
      <c r="E1143" s="1531">
        <v>1</v>
      </c>
      <c r="F1143" s="227">
        <v>1.73</v>
      </c>
      <c r="G1143" s="191">
        <v>1</v>
      </c>
      <c r="H1143" s="191">
        <v>114422.2</v>
      </c>
      <c r="I1143" s="191"/>
      <c r="J1143" s="191"/>
      <c r="K1143" s="227">
        <f t="shared" si="298"/>
        <v>114422.2</v>
      </c>
      <c r="L1143" s="227">
        <v>1.68</v>
      </c>
      <c r="M1143" s="191">
        <v>1</v>
      </c>
      <c r="N1143" s="191">
        <v>111115.2</v>
      </c>
      <c r="O1143" s="191"/>
      <c r="P1143" s="191"/>
      <c r="Q1143" s="227">
        <f t="shared" si="299"/>
        <v>111115.2</v>
      </c>
      <c r="R1143" s="227">
        <f t="shared" si="300"/>
        <v>0</v>
      </c>
      <c r="S1143" s="227">
        <f t="shared" si="300"/>
        <v>3307</v>
      </c>
      <c r="T1143" s="227">
        <f t="shared" si="300"/>
        <v>0</v>
      </c>
      <c r="U1143" s="227">
        <f t="shared" si="300"/>
        <v>0</v>
      </c>
      <c r="V1143" s="227">
        <f t="shared" si="301"/>
        <v>3307</v>
      </c>
      <c r="W1143" s="227">
        <v>2</v>
      </c>
      <c r="X1143" s="227">
        <v>1.79</v>
      </c>
      <c r="Y1143" s="191">
        <v>1</v>
      </c>
      <c r="Z1143" s="191">
        <v>118390.6</v>
      </c>
      <c r="AA1143" s="191"/>
      <c r="AB1143" s="191"/>
      <c r="AC1143" s="227">
        <f t="shared" si="302"/>
        <v>118390.6</v>
      </c>
      <c r="AD1143" s="227">
        <v>3</v>
      </c>
      <c r="AE1143" s="227">
        <v>1.84</v>
      </c>
      <c r="AF1143" s="191">
        <v>1</v>
      </c>
      <c r="AG1143" s="191">
        <v>121697.60000000001</v>
      </c>
      <c r="AH1143" s="191"/>
      <c r="AI1143" s="191"/>
      <c r="AJ1143" s="227">
        <f t="shared" si="303"/>
        <v>121697.60000000001</v>
      </c>
    </row>
    <row r="1144" spans="1:36" ht="17.25" x14ac:dyDescent="0.25">
      <c r="A1144" s="208">
        <v>18</v>
      </c>
      <c r="B1144" s="124" t="s">
        <v>5642</v>
      </c>
      <c r="C1144" s="1524" t="s">
        <v>4979</v>
      </c>
      <c r="D1144" s="1525" t="s">
        <v>4768</v>
      </c>
      <c r="E1144" s="1531">
        <v>12</v>
      </c>
      <c r="F1144" s="227">
        <v>2.08</v>
      </c>
      <c r="G1144" s="191">
        <v>1</v>
      </c>
      <c r="H1144" s="191">
        <v>137571.20000000001</v>
      </c>
      <c r="I1144" s="191"/>
      <c r="J1144" s="191"/>
      <c r="K1144" s="227">
        <f t="shared" si="298"/>
        <v>137571.20000000001</v>
      </c>
      <c r="L1144" s="227">
        <v>2.08</v>
      </c>
      <c r="M1144" s="191">
        <v>1</v>
      </c>
      <c r="N1144" s="191">
        <v>137571.20000000001</v>
      </c>
      <c r="O1144" s="191"/>
      <c r="P1144" s="191"/>
      <c r="Q1144" s="227">
        <f t="shared" si="299"/>
        <v>137571.20000000001</v>
      </c>
      <c r="R1144" s="227">
        <f t="shared" si="300"/>
        <v>0</v>
      </c>
      <c r="S1144" s="227">
        <f t="shared" si="300"/>
        <v>0</v>
      </c>
      <c r="T1144" s="227">
        <f t="shared" si="300"/>
        <v>0</v>
      </c>
      <c r="U1144" s="227">
        <f t="shared" si="300"/>
        <v>0</v>
      </c>
      <c r="V1144" s="227">
        <f t="shared" si="301"/>
        <v>0</v>
      </c>
      <c r="W1144" s="227">
        <v>13</v>
      </c>
      <c r="X1144" s="227">
        <v>2.14</v>
      </c>
      <c r="Y1144" s="191">
        <v>1</v>
      </c>
      <c r="Z1144" s="191">
        <v>141539.6</v>
      </c>
      <c r="AA1144" s="191"/>
      <c r="AB1144" s="191"/>
      <c r="AC1144" s="227">
        <f t="shared" si="302"/>
        <v>141539.6</v>
      </c>
      <c r="AD1144" s="227">
        <v>14</v>
      </c>
      <c r="AE1144" s="227">
        <v>2.14</v>
      </c>
      <c r="AF1144" s="191">
        <v>1</v>
      </c>
      <c r="AG1144" s="191">
        <v>141539.6</v>
      </c>
      <c r="AH1144" s="191"/>
      <c r="AI1144" s="191"/>
      <c r="AJ1144" s="227">
        <f t="shared" si="303"/>
        <v>141539.6</v>
      </c>
    </row>
    <row r="1145" spans="1:36" ht="17.25" x14ac:dyDescent="0.25">
      <c r="A1145" s="208">
        <v>19</v>
      </c>
      <c r="B1145" s="124" t="s">
        <v>5643</v>
      </c>
      <c r="C1145" s="1524" t="s">
        <v>4979</v>
      </c>
      <c r="D1145" s="1525" t="s">
        <v>4768</v>
      </c>
      <c r="E1145" s="1531">
        <v>11</v>
      </c>
      <c r="F1145" s="227">
        <v>2.08</v>
      </c>
      <c r="G1145" s="191">
        <v>1</v>
      </c>
      <c r="H1145" s="191">
        <v>137571.20000000001</v>
      </c>
      <c r="I1145" s="191"/>
      <c r="J1145" s="191"/>
      <c r="K1145" s="227">
        <f t="shared" si="298"/>
        <v>137571.20000000001</v>
      </c>
      <c r="L1145" s="227">
        <v>2.08</v>
      </c>
      <c r="M1145" s="191">
        <v>1</v>
      </c>
      <c r="N1145" s="191">
        <v>137571.20000000001</v>
      </c>
      <c r="O1145" s="191"/>
      <c r="P1145" s="191"/>
      <c r="Q1145" s="227">
        <f t="shared" si="299"/>
        <v>137571.20000000001</v>
      </c>
      <c r="R1145" s="227">
        <f t="shared" si="300"/>
        <v>0</v>
      </c>
      <c r="S1145" s="227">
        <f t="shared" si="300"/>
        <v>0</v>
      </c>
      <c r="T1145" s="227">
        <f t="shared" si="300"/>
        <v>0</v>
      </c>
      <c r="U1145" s="227">
        <f t="shared" si="300"/>
        <v>0</v>
      </c>
      <c r="V1145" s="227">
        <f t="shared" si="301"/>
        <v>0</v>
      </c>
      <c r="W1145" s="227">
        <v>12</v>
      </c>
      <c r="X1145" s="227">
        <v>2.08</v>
      </c>
      <c r="Y1145" s="191">
        <v>1</v>
      </c>
      <c r="Z1145" s="191">
        <v>137571.20000000001</v>
      </c>
      <c r="AA1145" s="191"/>
      <c r="AB1145" s="191"/>
      <c r="AC1145" s="227">
        <f t="shared" si="302"/>
        <v>137571.20000000001</v>
      </c>
      <c r="AD1145" s="227">
        <v>13</v>
      </c>
      <c r="AE1145" s="227">
        <v>2.14</v>
      </c>
      <c r="AF1145" s="191">
        <v>1</v>
      </c>
      <c r="AG1145" s="191">
        <v>141539.6</v>
      </c>
      <c r="AH1145" s="191"/>
      <c r="AI1145" s="191"/>
      <c r="AJ1145" s="227">
        <f t="shared" si="303"/>
        <v>141539.6</v>
      </c>
    </row>
    <row r="1146" spans="1:36" ht="17.25" x14ac:dyDescent="0.25">
      <c r="A1146" s="208">
        <v>20</v>
      </c>
      <c r="B1146" s="124" t="s">
        <v>5644</v>
      </c>
      <c r="C1146" s="1524" t="s">
        <v>4979</v>
      </c>
      <c r="D1146" s="1525" t="s">
        <v>4768</v>
      </c>
      <c r="E1146" s="1531">
        <v>23</v>
      </c>
      <c r="F1146" s="227">
        <v>2.2799999999999998</v>
      </c>
      <c r="G1146" s="191">
        <v>1</v>
      </c>
      <c r="H1146" s="191">
        <v>150799.19999999998</v>
      </c>
      <c r="I1146" s="191"/>
      <c r="J1146" s="191"/>
      <c r="K1146" s="227">
        <f t="shared" si="298"/>
        <v>150799.19999999998</v>
      </c>
      <c r="L1146" s="227">
        <v>2.2799999999999998</v>
      </c>
      <c r="M1146" s="191">
        <v>1</v>
      </c>
      <c r="N1146" s="191">
        <v>150799.19999999998</v>
      </c>
      <c r="O1146" s="191"/>
      <c r="P1146" s="191"/>
      <c r="Q1146" s="227">
        <f t="shared" si="299"/>
        <v>150799.19999999998</v>
      </c>
      <c r="R1146" s="227">
        <f t="shared" si="300"/>
        <v>0</v>
      </c>
      <c r="S1146" s="227">
        <f t="shared" si="300"/>
        <v>0</v>
      </c>
      <c r="T1146" s="227">
        <f t="shared" si="300"/>
        <v>0</v>
      </c>
      <c r="U1146" s="227">
        <f t="shared" si="300"/>
        <v>0</v>
      </c>
      <c r="V1146" s="227">
        <f t="shared" si="301"/>
        <v>0</v>
      </c>
      <c r="W1146" s="227">
        <v>24</v>
      </c>
      <c r="X1146" s="227">
        <v>2.2799999999999998</v>
      </c>
      <c r="Y1146" s="191">
        <v>1</v>
      </c>
      <c r="Z1146" s="191">
        <v>150799.19999999998</v>
      </c>
      <c r="AA1146" s="191"/>
      <c r="AB1146" s="191"/>
      <c r="AC1146" s="227">
        <f t="shared" si="302"/>
        <v>150799.19999999998</v>
      </c>
      <c r="AD1146" s="227">
        <v>25</v>
      </c>
      <c r="AE1146" s="227">
        <v>2.2799999999999998</v>
      </c>
      <c r="AF1146" s="191">
        <v>1</v>
      </c>
      <c r="AG1146" s="191">
        <v>150799.19999999998</v>
      </c>
      <c r="AH1146" s="191"/>
      <c r="AI1146" s="191"/>
      <c r="AJ1146" s="227">
        <f t="shared" si="303"/>
        <v>150799.19999999998</v>
      </c>
    </row>
    <row r="1147" spans="1:36" ht="17.25" x14ac:dyDescent="0.25">
      <c r="A1147" s="208">
        <v>21</v>
      </c>
      <c r="B1147" s="124" t="s">
        <v>5645</v>
      </c>
      <c r="C1147" s="1524" t="s">
        <v>4979</v>
      </c>
      <c r="D1147" s="1525" t="s">
        <v>4768</v>
      </c>
      <c r="E1147" s="1531">
        <v>7</v>
      </c>
      <c r="F1147" s="227">
        <v>1.96</v>
      </c>
      <c r="G1147" s="191">
        <v>1</v>
      </c>
      <c r="H1147" s="191">
        <v>129634.4</v>
      </c>
      <c r="I1147" s="191"/>
      <c r="J1147" s="191"/>
      <c r="K1147" s="227">
        <f t="shared" si="298"/>
        <v>129634.4</v>
      </c>
      <c r="L1147" s="227">
        <v>1.96</v>
      </c>
      <c r="M1147" s="191">
        <v>1</v>
      </c>
      <c r="N1147" s="191">
        <v>129634.4</v>
      </c>
      <c r="O1147" s="191"/>
      <c r="P1147" s="191"/>
      <c r="Q1147" s="227">
        <f t="shared" si="299"/>
        <v>129634.4</v>
      </c>
      <c r="R1147" s="227">
        <f t="shared" si="300"/>
        <v>0</v>
      </c>
      <c r="S1147" s="227">
        <f t="shared" si="300"/>
        <v>0</v>
      </c>
      <c r="T1147" s="227">
        <f t="shared" si="300"/>
        <v>0</v>
      </c>
      <c r="U1147" s="227">
        <f t="shared" si="300"/>
        <v>0</v>
      </c>
      <c r="V1147" s="227">
        <f t="shared" si="301"/>
        <v>0</v>
      </c>
      <c r="W1147" s="227">
        <v>8</v>
      </c>
      <c r="X1147" s="227">
        <v>2.02</v>
      </c>
      <c r="Y1147" s="191">
        <v>1</v>
      </c>
      <c r="Z1147" s="191">
        <v>133602.79999999999</v>
      </c>
      <c r="AA1147" s="191"/>
      <c r="AB1147" s="191"/>
      <c r="AC1147" s="227">
        <f t="shared" si="302"/>
        <v>133602.79999999999</v>
      </c>
      <c r="AD1147" s="227">
        <v>9</v>
      </c>
      <c r="AE1147" s="227">
        <v>2.02</v>
      </c>
      <c r="AF1147" s="191">
        <v>1</v>
      </c>
      <c r="AG1147" s="191">
        <v>133602.79999999999</v>
      </c>
      <c r="AH1147" s="191"/>
      <c r="AI1147" s="191"/>
      <c r="AJ1147" s="227">
        <f t="shared" si="303"/>
        <v>133602.79999999999</v>
      </c>
    </row>
    <row r="1148" spans="1:36" ht="17.25" x14ac:dyDescent="0.25">
      <c r="A1148" s="208">
        <v>22</v>
      </c>
      <c r="B1148" s="124" t="s">
        <v>5646</v>
      </c>
      <c r="C1148" s="1524" t="s">
        <v>4979</v>
      </c>
      <c r="D1148" s="1525" t="s">
        <v>4768</v>
      </c>
      <c r="E1148" s="1531">
        <v>18</v>
      </c>
      <c r="F1148" s="227">
        <v>2.21</v>
      </c>
      <c r="G1148" s="191">
        <v>1</v>
      </c>
      <c r="H1148" s="191">
        <v>146169.4</v>
      </c>
      <c r="I1148" s="191"/>
      <c r="J1148" s="191"/>
      <c r="K1148" s="227">
        <f t="shared" si="298"/>
        <v>146169.4</v>
      </c>
      <c r="L1148" s="227">
        <v>2.21</v>
      </c>
      <c r="M1148" s="191">
        <v>1</v>
      </c>
      <c r="N1148" s="191">
        <v>146169.4</v>
      </c>
      <c r="O1148" s="191"/>
      <c r="P1148" s="191"/>
      <c r="Q1148" s="227">
        <f t="shared" si="299"/>
        <v>146169.4</v>
      </c>
      <c r="R1148" s="227">
        <f t="shared" si="300"/>
        <v>0</v>
      </c>
      <c r="S1148" s="227">
        <f t="shared" si="300"/>
        <v>0</v>
      </c>
      <c r="T1148" s="227">
        <f t="shared" si="300"/>
        <v>0</v>
      </c>
      <c r="U1148" s="227">
        <f t="shared" si="300"/>
        <v>0</v>
      </c>
      <c r="V1148" s="227">
        <f t="shared" si="301"/>
        <v>0</v>
      </c>
      <c r="W1148" s="227">
        <v>19</v>
      </c>
      <c r="X1148" s="227">
        <v>2.2799999999999998</v>
      </c>
      <c r="Y1148" s="191">
        <v>1</v>
      </c>
      <c r="Z1148" s="191">
        <v>150799.19999999998</v>
      </c>
      <c r="AA1148" s="191"/>
      <c r="AB1148" s="191"/>
      <c r="AC1148" s="227">
        <f t="shared" si="302"/>
        <v>150799.19999999998</v>
      </c>
      <c r="AD1148" s="227">
        <v>20</v>
      </c>
      <c r="AE1148" s="227">
        <v>2.2799999999999998</v>
      </c>
      <c r="AF1148" s="191">
        <v>1</v>
      </c>
      <c r="AG1148" s="191">
        <v>150799.19999999998</v>
      </c>
      <c r="AH1148" s="191"/>
      <c r="AI1148" s="191"/>
      <c r="AJ1148" s="227">
        <f t="shared" si="303"/>
        <v>150799.19999999998</v>
      </c>
    </row>
    <row r="1149" spans="1:36" ht="17.25" x14ac:dyDescent="0.25">
      <c r="A1149" s="208">
        <v>23</v>
      </c>
      <c r="B1149" s="124" t="s">
        <v>5115</v>
      </c>
      <c r="C1149" s="1524" t="s">
        <v>4979</v>
      </c>
      <c r="D1149" s="1525" t="s">
        <v>4768</v>
      </c>
      <c r="E1149" s="1531">
        <v>36</v>
      </c>
      <c r="F1149" s="227">
        <v>2.2799999999999998</v>
      </c>
      <c r="G1149" s="191">
        <v>1</v>
      </c>
      <c r="H1149" s="191">
        <v>150799.19999999998</v>
      </c>
      <c r="I1149" s="191"/>
      <c r="J1149" s="191"/>
      <c r="K1149" s="227">
        <f t="shared" si="298"/>
        <v>150799.19999999998</v>
      </c>
      <c r="L1149" s="227">
        <v>2.2799999999999998</v>
      </c>
      <c r="M1149" s="191">
        <v>1</v>
      </c>
      <c r="N1149" s="191">
        <v>150799.19999999998</v>
      </c>
      <c r="O1149" s="191"/>
      <c r="P1149" s="191"/>
      <c r="Q1149" s="227">
        <f t="shared" si="299"/>
        <v>150799.19999999998</v>
      </c>
      <c r="R1149" s="227">
        <f t="shared" si="300"/>
        <v>0</v>
      </c>
      <c r="S1149" s="227">
        <f t="shared" si="300"/>
        <v>0</v>
      </c>
      <c r="T1149" s="227">
        <f t="shared" si="300"/>
        <v>0</v>
      </c>
      <c r="U1149" s="227">
        <f t="shared" si="300"/>
        <v>0</v>
      </c>
      <c r="V1149" s="227">
        <f t="shared" si="301"/>
        <v>0</v>
      </c>
      <c r="W1149" s="227">
        <v>37</v>
      </c>
      <c r="X1149" s="227">
        <v>2.2799999999999998</v>
      </c>
      <c r="Y1149" s="191">
        <v>1</v>
      </c>
      <c r="Z1149" s="191">
        <v>150799.19999999998</v>
      </c>
      <c r="AA1149" s="191"/>
      <c r="AB1149" s="191"/>
      <c r="AC1149" s="227">
        <f t="shared" si="302"/>
        <v>150799.19999999998</v>
      </c>
      <c r="AD1149" s="227">
        <v>38</v>
      </c>
      <c r="AE1149" s="227">
        <v>2.2799999999999998</v>
      </c>
      <c r="AF1149" s="191">
        <v>1</v>
      </c>
      <c r="AG1149" s="191">
        <v>150799.19999999998</v>
      </c>
      <c r="AH1149" s="191"/>
      <c r="AI1149" s="191"/>
      <c r="AJ1149" s="227">
        <f t="shared" si="303"/>
        <v>150799.19999999998</v>
      </c>
    </row>
    <row r="1150" spans="1:36" ht="17.25" x14ac:dyDescent="0.25">
      <c r="A1150" s="208">
        <v>24</v>
      </c>
      <c r="B1150" s="124" t="s">
        <v>5647</v>
      </c>
      <c r="C1150" s="1524" t="s">
        <v>4979</v>
      </c>
      <c r="D1150" s="1525" t="s">
        <v>4768</v>
      </c>
      <c r="E1150" s="1531">
        <v>37</v>
      </c>
      <c r="F1150" s="227">
        <v>2.2799999999999998</v>
      </c>
      <c r="G1150" s="191">
        <v>1</v>
      </c>
      <c r="H1150" s="191">
        <v>150799.19999999998</v>
      </c>
      <c r="I1150" s="191"/>
      <c r="J1150" s="191"/>
      <c r="K1150" s="227">
        <f t="shared" si="298"/>
        <v>150799.19999999998</v>
      </c>
      <c r="L1150" s="227">
        <v>2.2799999999999998</v>
      </c>
      <c r="M1150" s="191">
        <v>1</v>
      </c>
      <c r="N1150" s="191">
        <v>150799.19999999998</v>
      </c>
      <c r="O1150" s="191"/>
      <c r="P1150" s="191"/>
      <c r="Q1150" s="227">
        <f t="shared" si="299"/>
        <v>150799.19999999998</v>
      </c>
      <c r="R1150" s="227">
        <f t="shared" si="300"/>
        <v>0</v>
      </c>
      <c r="S1150" s="227">
        <f t="shared" si="300"/>
        <v>0</v>
      </c>
      <c r="T1150" s="227">
        <f t="shared" si="300"/>
        <v>0</v>
      </c>
      <c r="U1150" s="227">
        <f t="shared" si="300"/>
        <v>0</v>
      </c>
      <c r="V1150" s="227">
        <f t="shared" si="301"/>
        <v>0</v>
      </c>
      <c r="W1150" s="227">
        <v>38</v>
      </c>
      <c r="X1150" s="227">
        <v>2.2799999999999998</v>
      </c>
      <c r="Y1150" s="191">
        <v>1</v>
      </c>
      <c r="Z1150" s="191">
        <v>150799.19999999998</v>
      </c>
      <c r="AA1150" s="191"/>
      <c r="AB1150" s="191"/>
      <c r="AC1150" s="227">
        <f t="shared" si="302"/>
        <v>150799.19999999998</v>
      </c>
      <c r="AD1150" s="227">
        <v>39</v>
      </c>
      <c r="AE1150" s="227">
        <v>2.2799999999999998</v>
      </c>
      <c r="AF1150" s="191">
        <v>1</v>
      </c>
      <c r="AG1150" s="191">
        <v>150799.19999999998</v>
      </c>
      <c r="AH1150" s="191"/>
      <c r="AI1150" s="191"/>
      <c r="AJ1150" s="227">
        <f t="shared" si="303"/>
        <v>150799.19999999998</v>
      </c>
    </row>
    <row r="1151" spans="1:36" ht="17.25" x14ac:dyDescent="0.25">
      <c r="A1151" s="208">
        <v>25</v>
      </c>
      <c r="B1151" s="124" t="s">
        <v>5648</v>
      </c>
      <c r="C1151" s="1524" t="s">
        <v>4979</v>
      </c>
      <c r="D1151" s="1525" t="s">
        <v>4768</v>
      </c>
      <c r="E1151" s="1531">
        <v>28</v>
      </c>
      <c r="F1151" s="227">
        <v>2.2799999999999998</v>
      </c>
      <c r="G1151" s="191">
        <v>1</v>
      </c>
      <c r="H1151" s="191">
        <v>150799.19999999998</v>
      </c>
      <c r="I1151" s="191"/>
      <c r="J1151" s="191"/>
      <c r="K1151" s="227">
        <f t="shared" si="298"/>
        <v>150799.19999999998</v>
      </c>
      <c r="L1151" s="227">
        <v>2.2799999999999998</v>
      </c>
      <c r="M1151" s="191">
        <v>1</v>
      </c>
      <c r="N1151" s="191">
        <v>150799.19999999998</v>
      </c>
      <c r="O1151" s="191"/>
      <c r="P1151" s="191"/>
      <c r="Q1151" s="227">
        <f t="shared" si="299"/>
        <v>150799.19999999998</v>
      </c>
      <c r="R1151" s="227">
        <f t="shared" si="300"/>
        <v>0</v>
      </c>
      <c r="S1151" s="227">
        <f t="shared" si="300"/>
        <v>0</v>
      </c>
      <c r="T1151" s="227">
        <f t="shared" si="300"/>
        <v>0</v>
      </c>
      <c r="U1151" s="227">
        <f t="shared" si="300"/>
        <v>0</v>
      </c>
      <c r="V1151" s="227">
        <f t="shared" si="301"/>
        <v>0</v>
      </c>
      <c r="W1151" s="227">
        <v>29</v>
      </c>
      <c r="X1151" s="227">
        <v>2.2799999999999998</v>
      </c>
      <c r="Y1151" s="191">
        <v>1</v>
      </c>
      <c r="Z1151" s="191">
        <v>150799.19999999998</v>
      </c>
      <c r="AA1151" s="191"/>
      <c r="AB1151" s="191"/>
      <c r="AC1151" s="227">
        <f t="shared" si="302"/>
        <v>150799.19999999998</v>
      </c>
      <c r="AD1151" s="227">
        <v>30</v>
      </c>
      <c r="AE1151" s="227">
        <v>2.2799999999999998</v>
      </c>
      <c r="AF1151" s="191">
        <v>1</v>
      </c>
      <c r="AG1151" s="191">
        <v>150799.19999999998</v>
      </c>
      <c r="AH1151" s="191"/>
      <c r="AI1151" s="191"/>
      <c r="AJ1151" s="227">
        <f t="shared" si="303"/>
        <v>150799.19999999998</v>
      </c>
    </row>
    <row r="1152" spans="1:36" ht="17.25" x14ac:dyDescent="0.25">
      <c r="A1152" s="208">
        <v>26</v>
      </c>
      <c r="B1152" s="124" t="s">
        <v>5649</v>
      </c>
      <c r="C1152" s="1524" t="s">
        <v>4979</v>
      </c>
      <c r="D1152" s="1525" t="s">
        <v>4768</v>
      </c>
      <c r="E1152" s="1531">
        <v>27</v>
      </c>
      <c r="F1152" s="227">
        <v>2.2799999999999998</v>
      </c>
      <c r="G1152" s="191">
        <v>1</v>
      </c>
      <c r="H1152" s="191">
        <v>150799.19999999998</v>
      </c>
      <c r="I1152" s="191"/>
      <c r="J1152" s="191"/>
      <c r="K1152" s="227">
        <f t="shared" si="298"/>
        <v>150799.19999999998</v>
      </c>
      <c r="L1152" s="227">
        <v>2.2799999999999998</v>
      </c>
      <c r="M1152" s="191">
        <v>1</v>
      </c>
      <c r="N1152" s="191">
        <v>150799.19999999998</v>
      </c>
      <c r="O1152" s="191"/>
      <c r="P1152" s="191"/>
      <c r="Q1152" s="227">
        <f t="shared" si="299"/>
        <v>150799.19999999998</v>
      </c>
      <c r="R1152" s="227">
        <f t="shared" si="300"/>
        <v>0</v>
      </c>
      <c r="S1152" s="227">
        <f t="shared" si="300"/>
        <v>0</v>
      </c>
      <c r="T1152" s="227">
        <f t="shared" si="300"/>
        <v>0</v>
      </c>
      <c r="U1152" s="227">
        <f t="shared" si="300"/>
        <v>0</v>
      </c>
      <c r="V1152" s="227">
        <f t="shared" si="301"/>
        <v>0</v>
      </c>
      <c r="W1152" s="227">
        <v>28</v>
      </c>
      <c r="X1152" s="227">
        <v>2.2799999999999998</v>
      </c>
      <c r="Y1152" s="191">
        <v>1</v>
      </c>
      <c r="Z1152" s="191">
        <v>150799.19999999998</v>
      </c>
      <c r="AA1152" s="191"/>
      <c r="AB1152" s="191"/>
      <c r="AC1152" s="227">
        <f t="shared" si="302"/>
        <v>150799.19999999998</v>
      </c>
      <c r="AD1152" s="227">
        <v>29</v>
      </c>
      <c r="AE1152" s="227">
        <v>2.2799999999999998</v>
      </c>
      <c r="AF1152" s="191">
        <v>1</v>
      </c>
      <c r="AG1152" s="191">
        <v>150799.19999999998</v>
      </c>
      <c r="AH1152" s="191"/>
      <c r="AI1152" s="191"/>
      <c r="AJ1152" s="227">
        <f t="shared" si="303"/>
        <v>150799.19999999998</v>
      </c>
    </row>
    <row r="1153" spans="1:36" ht="17.25" x14ac:dyDescent="0.25">
      <c r="A1153" s="208">
        <v>27</v>
      </c>
      <c r="B1153" s="124" t="s">
        <v>5650</v>
      </c>
      <c r="C1153" s="1524" t="s">
        <v>4979</v>
      </c>
      <c r="D1153" s="1525" t="s">
        <v>4768</v>
      </c>
      <c r="E1153" s="1531">
        <v>7</v>
      </c>
      <c r="F1153" s="227">
        <v>1.96</v>
      </c>
      <c r="G1153" s="191">
        <v>1</v>
      </c>
      <c r="H1153" s="191">
        <v>129634.4</v>
      </c>
      <c r="I1153" s="191"/>
      <c r="J1153" s="191"/>
      <c r="K1153" s="227">
        <f t="shared" si="298"/>
        <v>129634.4</v>
      </c>
      <c r="L1153" s="227">
        <v>1.96</v>
      </c>
      <c r="M1153" s="191">
        <v>1</v>
      </c>
      <c r="N1153" s="191">
        <v>129634.4</v>
      </c>
      <c r="O1153" s="191"/>
      <c r="P1153" s="191"/>
      <c r="Q1153" s="227">
        <f t="shared" si="299"/>
        <v>129634.4</v>
      </c>
      <c r="R1153" s="227">
        <f t="shared" si="300"/>
        <v>0</v>
      </c>
      <c r="S1153" s="227">
        <f t="shared" si="300"/>
        <v>0</v>
      </c>
      <c r="T1153" s="227">
        <f t="shared" si="300"/>
        <v>0</v>
      </c>
      <c r="U1153" s="227">
        <f t="shared" si="300"/>
        <v>0</v>
      </c>
      <c r="V1153" s="227">
        <f t="shared" si="301"/>
        <v>0</v>
      </c>
      <c r="W1153" s="227">
        <v>8</v>
      </c>
      <c r="X1153" s="227">
        <v>2.02</v>
      </c>
      <c r="Y1153" s="191">
        <v>1</v>
      </c>
      <c r="Z1153" s="191">
        <v>133602.79999999999</v>
      </c>
      <c r="AA1153" s="191"/>
      <c r="AB1153" s="191"/>
      <c r="AC1153" s="227">
        <f t="shared" si="302"/>
        <v>133602.79999999999</v>
      </c>
      <c r="AD1153" s="227">
        <v>9</v>
      </c>
      <c r="AE1153" s="227">
        <v>2.02</v>
      </c>
      <c r="AF1153" s="191">
        <v>1</v>
      </c>
      <c r="AG1153" s="191">
        <v>133602.79999999999</v>
      </c>
      <c r="AH1153" s="191"/>
      <c r="AI1153" s="191"/>
      <c r="AJ1153" s="227">
        <f t="shared" si="303"/>
        <v>133602.79999999999</v>
      </c>
    </row>
    <row r="1154" spans="1:36" ht="17.25" x14ac:dyDescent="0.25">
      <c r="A1154" s="208">
        <v>28</v>
      </c>
      <c r="B1154" s="124" t="s">
        <v>5651</v>
      </c>
      <c r="C1154" s="1524" t="s">
        <v>4979</v>
      </c>
      <c r="D1154" s="1525" t="s">
        <v>4768</v>
      </c>
      <c r="E1154" s="1531">
        <v>3</v>
      </c>
      <c r="F1154" s="227">
        <v>1.84</v>
      </c>
      <c r="G1154" s="191">
        <v>1</v>
      </c>
      <c r="H1154" s="191">
        <v>121697.60000000001</v>
      </c>
      <c r="I1154" s="191"/>
      <c r="J1154" s="191"/>
      <c r="K1154" s="227">
        <f t="shared" si="298"/>
        <v>121697.60000000001</v>
      </c>
      <c r="L1154" s="227">
        <v>1.79</v>
      </c>
      <c r="M1154" s="191">
        <v>1</v>
      </c>
      <c r="N1154" s="191">
        <v>118390.6</v>
      </c>
      <c r="O1154" s="191"/>
      <c r="P1154" s="191"/>
      <c r="Q1154" s="227">
        <f t="shared" si="299"/>
        <v>118390.6</v>
      </c>
      <c r="R1154" s="227">
        <f t="shared" si="300"/>
        <v>0</v>
      </c>
      <c r="S1154" s="227">
        <f t="shared" si="300"/>
        <v>3307</v>
      </c>
      <c r="T1154" s="227">
        <f t="shared" si="300"/>
        <v>0</v>
      </c>
      <c r="U1154" s="227">
        <f t="shared" si="300"/>
        <v>0</v>
      </c>
      <c r="V1154" s="227">
        <f t="shared" si="301"/>
        <v>3307</v>
      </c>
      <c r="W1154" s="227">
        <v>4</v>
      </c>
      <c r="X1154" s="227">
        <v>1.9</v>
      </c>
      <c r="Y1154" s="191">
        <v>1</v>
      </c>
      <c r="Z1154" s="191">
        <v>125666</v>
      </c>
      <c r="AA1154" s="191"/>
      <c r="AB1154" s="191"/>
      <c r="AC1154" s="227">
        <f t="shared" si="302"/>
        <v>125666</v>
      </c>
      <c r="AD1154" s="227">
        <v>5</v>
      </c>
      <c r="AE1154" s="227">
        <v>1.9</v>
      </c>
      <c r="AF1154" s="191">
        <v>1</v>
      </c>
      <c r="AG1154" s="191">
        <v>125666</v>
      </c>
      <c r="AH1154" s="191"/>
      <c r="AI1154" s="191"/>
      <c r="AJ1154" s="227">
        <f t="shared" si="303"/>
        <v>125666</v>
      </c>
    </row>
    <row r="1155" spans="1:36" ht="20.25" customHeight="1" x14ac:dyDescent="0.25">
      <c r="A1155" s="208">
        <v>29</v>
      </c>
      <c r="B1155" s="124" t="s">
        <v>5652</v>
      </c>
      <c r="C1155" s="1524" t="s">
        <v>4979</v>
      </c>
      <c r="D1155" s="1525" t="s">
        <v>4768</v>
      </c>
      <c r="E1155" s="1531">
        <v>7</v>
      </c>
      <c r="F1155" s="227">
        <v>1.96</v>
      </c>
      <c r="G1155" s="191">
        <v>1</v>
      </c>
      <c r="H1155" s="191">
        <v>129634.4</v>
      </c>
      <c r="I1155" s="191"/>
      <c r="J1155" s="191"/>
      <c r="K1155" s="227">
        <f t="shared" si="298"/>
        <v>129634.4</v>
      </c>
      <c r="L1155" s="227">
        <v>1.96</v>
      </c>
      <c r="M1155" s="191">
        <v>1</v>
      </c>
      <c r="N1155" s="191">
        <v>129634.4</v>
      </c>
      <c r="O1155" s="191"/>
      <c r="P1155" s="191"/>
      <c r="Q1155" s="227">
        <f t="shared" si="299"/>
        <v>129634.4</v>
      </c>
      <c r="R1155" s="227">
        <f t="shared" si="300"/>
        <v>0</v>
      </c>
      <c r="S1155" s="227">
        <f t="shared" si="300"/>
        <v>0</v>
      </c>
      <c r="T1155" s="227">
        <f t="shared" si="300"/>
        <v>0</v>
      </c>
      <c r="U1155" s="227">
        <f t="shared" si="300"/>
        <v>0</v>
      </c>
      <c r="V1155" s="227">
        <f t="shared" si="301"/>
        <v>0</v>
      </c>
      <c r="W1155" s="227">
        <v>8</v>
      </c>
      <c r="X1155" s="227">
        <v>2.02</v>
      </c>
      <c r="Y1155" s="191">
        <v>1</v>
      </c>
      <c r="Z1155" s="191">
        <v>133602.79999999999</v>
      </c>
      <c r="AA1155" s="191"/>
      <c r="AB1155" s="191"/>
      <c r="AC1155" s="227">
        <f t="shared" si="302"/>
        <v>133602.79999999999</v>
      </c>
      <c r="AD1155" s="227">
        <v>9</v>
      </c>
      <c r="AE1155" s="227">
        <v>2.02</v>
      </c>
      <c r="AF1155" s="191">
        <v>1</v>
      </c>
      <c r="AG1155" s="191">
        <v>133602.79999999999</v>
      </c>
      <c r="AH1155" s="191"/>
      <c r="AI1155" s="191"/>
      <c r="AJ1155" s="227">
        <f t="shared" si="303"/>
        <v>133602.79999999999</v>
      </c>
    </row>
    <row r="1156" spans="1:36" ht="17.25" x14ac:dyDescent="0.25">
      <c r="A1156" s="208">
        <v>30</v>
      </c>
      <c r="B1156" s="124" t="s">
        <v>5653</v>
      </c>
      <c r="C1156" s="1524" t="s">
        <v>5333</v>
      </c>
      <c r="D1156" s="1525" t="s">
        <v>4768</v>
      </c>
      <c r="E1156" s="1531">
        <v>22</v>
      </c>
      <c r="F1156" s="227">
        <v>2.2799999999999998</v>
      </c>
      <c r="G1156" s="191">
        <v>1</v>
      </c>
      <c r="H1156" s="191">
        <v>150799.19999999998</v>
      </c>
      <c r="I1156" s="191"/>
      <c r="J1156" s="191"/>
      <c r="K1156" s="227">
        <f t="shared" si="298"/>
        <v>150799.19999999998</v>
      </c>
      <c r="L1156" s="227">
        <v>2.2799999999999998</v>
      </c>
      <c r="M1156" s="191">
        <v>1</v>
      </c>
      <c r="N1156" s="191">
        <v>150799.19999999998</v>
      </c>
      <c r="O1156" s="191"/>
      <c r="P1156" s="191"/>
      <c r="Q1156" s="227">
        <f t="shared" si="299"/>
        <v>150799.19999999998</v>
      </c>
      <c r="R1156" s="227">
        <f t="shared" ref="R1156:U1162" si="304">G1156-M1156</f>
        <v>0</v>
      </c>
      <c r="S1156" s="227">
        <f t="shared" si="304"/>
        <v>0</v>
      </c>
      <c r="T1156" s="227">
        <f t="shared" si="304"/>
        <v>0</v>
      </c>
      <c r="U1156" s="227">
        <f t="shared" si="304"/>
        <v>0</v>
      </c>
      <c r="V1156" s="227">
        <f t="shared" si="301"/>
        <v>0</v>
      </c>
      <c r="W1156" s="227">
        <v>23</v>
      </c>
      <c r="X1156" s="227">
        <v>2.2799999999999998</v>
      </c>
      <c r="Y1156" s="191">
        <v>1</v>
      </c>
      <c r="Z1156" s="191">
        <v>150799.19999999998</v>
      </c>
      <c r="AA1156" s="191"/>
      <c r="AB1156" s="191"/>
      <c r="AC1156" s="227">
        <f t="shared" si="302"/>
        <v>150799.19999999998</v>
      </c>
      <c r="AD1156" s="227">
        <v>24</v>
      </c>
      <c r="AE1156" s="227">
        <v>2.2799999999999998</v>
      </c>
      <c r="AF1156" s="191">
        <v>1</v>
      </c>
      <c r="AG1156" s="191">
        <v>150799.19999999998</v>
      </c>
      <c r="AH1156" s="191"/>
      <c r="AI1156" s="191"/>
      <c r="AJ1156" s="227">
        <f t="shared" si="303"/>
        <v>150799.19999999998</v>
      </c>
    </row>
    <row r="1157" spans="1:36" ht="17.25" x14ac:dyDescent="0.25">
      <c r="A1157" s="208">
        <v>31</v>
      </c>
      <c r="B1157" s="124" t="s">
        <v>5654</v>
      </c>
      <c r="C1157" s="1524" t="s">
        <v>4993</v>
      </c>
      <c r="D1157" s="1525" t="s">
        <v>4994</v>
      </c>
      <c r="E1157" s="1531">
        <v>14</v>
      </c>
      <c r="F1157" s="227">
        <v>1.84</v>
      </c>
      <c r="G1157" s="191">
        <v>1</v>
      </c>
      <c r="H1157" s="191">
        <v>121697.60000000001</v>
      </c>
      <c r="I1157" s="191"/>
      <c r="J1157" s="191"/>
      <c r="K1157" s="227">
        <f t="shared" si="298"/>
        <v>121697.60000000001</v>
      </c>
      <c r="L1157" s="227">
        <v>1.84</v>
      </c>
      <c r="M1157" s="191">
        <v>1</v>
      </c>
      <c r="N1157" s="191">
        <v>121697.60000000001</v>
      </c>
      <c r="O1157" s="191"/>
      <c r="P1157" s="191"/>
      <c r="Q1157" s="227">
        <f t="shared" si="299"/>
        <v>121697.60000000001</v>
      </c>
      <c r="R1157" s="227">
        <f t="shared" si="304"/>
        <v>0</v>
      </c>
      <c r="S1157" s="227">
        <f t="shared" si="304"/>
        <v>0</v>
      </c>
      <c r="T1157" s="227">
        <f t="shared" si="304"/>
        <v>0</v>
      </c>
      <c r="U1157" s="227">
        <f t="shared" si="304"/>
        <v>0</v>
      </c>
      <c r="V1157" s="227">
        <f t="shared" si="301"/>
        <v>0</v>
      </c>
      <c r="W1157" s="227">
        <v>15</v>
      </c>
      <c r="X1157" s="227">
        <v>1.84</v>
      </c>
      <c r="Y1157" s="191">
        <v>1</v>
      </c>
      <c r="Z1157" s="191">
        <v>121697.60000000001</v>
      </c>
      <c r="AA1157" s="191"/>
      <c r="AB1157" s="191"/>
      <c r="AC1157" s="227">
        <f t="shared" si="302"/>
        <v>121697.60000000001</v>
      </c>
      <c r="AD1157" s="227">
        <v>16</v>
      </c>
      <c r="AE1157" s="227">
        <v>1.9</v>
      </c>
      <c r="AF1157" s="191">
        <v>1</v>
      </c>
      <c r="AG1157" s="191">
        <v>125666</v>
      </c>
      <c r="AH1157" s="191"/>
      <c r="AI1157" s="191"/>
      <c r="AJ1157" s="227">
        <f t="shared" si="303"/>
        <v>125666</v>
      </c>
    </row>
    <row r="1158" spans="1:36" ht="17.25" x14ac:dyDescent="0.25">
      <c r="A1158" s="208">
        <v>32</v>
      </c>
      <c r="B1158" s="124" t="s">
        <v>5655</v>
      </c>
      <c r="C1158" s="1524" t="s">
        <v>4993</v>
      </c>
      <c r="D1158" s="1525" t="s">
        <v>4994</v>
      </c>
      <c r="E1158" s="1531">
        <v>22</v>
      </c>
      <c r="F1158" s="227">
        <v>1.95</v>
      </c>
      <c r="G1158" s="191">
        <v>1</v>
      </c>
      <c r="H1158" s="191">
        <v>128973</v>
      </c>
      <c r="I1158" s="191"/>
      <c r="J1158" s="191"/>
      <c r="K1158" s="227">
        <f t="shared" si="298"/>
        <v>128973</v>
      </c>
      <c r="L1158" s="227">
        <v>1.95</v>
      </c>
      <c r="M1158" s="191">
        <v>1</v>
      </c>
      <c r="N1158" s="191">
        <v>128973</v>
      </c>
      <c r="O1158" s="191"/>
      <c r="P1158" s="191"/>
      <c r="Q1158" s="227">
        <f t="shared" si="299"/>
        <v>128973</v>
      </c>
      <c r="R1158" s="227">
        <f t="shared" si="304"/>
        <v>0</v>
      </c>
      <c r="S1158" s="227">
        <f t="shared" si="304"/>
        <v>0</v>
      </c>
      <c r="T1158" s="227">
        <f t="shared" si="304"/>
        <v>0</v>
      </c>
      <c r="U1158" s="227">
        <f t="shared" si="304"/>
        <v>0</v>
      </c>
      <c r="V1158" s="227">
        <f t="shared" si="301"/>
        <v>0</v>
      </c>
      <c r="W1158" s="227">
        <v>23</v>
      </c>
      <c r="X1158" s="227">
        <v>1.95</v>
      </c>
      <c r="Y1158" s="191">
        <v>1</v>
      </c>
      <c r="Z1158" s="191">
        <v>128973</v>
      </c>
      <c r="AA1158" s="191"/>
      <c r="AB1158" s="191"/>
      <c r="AC1158" s="227">
        <f t="shared" si="302"/>
        <v>128973</v>
      </c>
      <c r="AD1158" s="227">
        <v>24</v>
      </c>
      <c r="AE1158" s="227">
        <v>1.95</v>
      </c>
      <c r="AF1158" s="191">
        <v>1</v>
      </c>
      <c r="AG1158" s="191">
        <v>128973</v>
      </c>
      <c r="AH1158" s="191"/>
      <c r="AI1158" s="191"/>
      <c r="AJ1158" s="227">
        <f t="shared" si="303"/>
        <v>128973</v>
      </c>
    </row>
    <row r="1159" spans="1:36" ht="17.25" x14ac:dyDescent="0.25">
      <c r="A1159" s="208">
        <v>33</v>
      </c>
      <c r="B1159" s="124" t="s">
        <v>5656</v>
      </c>
      <c r="C1159" s="1524" t="s">
        <v>4993</v>
      </c>
      <c r="D1159" s="1525" t="s">
        <v>4994</v>
      </c>
      <c r="E1159" s="1531">
        <v>8</v>
      </c>
      <c r="F1159" s="227">
        <v>1.73</v>
      </c>
      <c r="G1159" s="191">
        <v>1</v>
      </c>
      <c r="H1159" s="191">
        <v>114422.2</v>
      </c>
      <c r="I1159" s="191"/>
      <c r="J1159" s="191"/>
      <c r="K1159" s="227">
        <f t="shared" si="298"/>
        <v>114422.2</v>
      </c>
      <c r="L1159" s="227">
        <v>1.68</v>
      </c>
      <c r="M1159" s="191">
        <v>1</v>
      </c>
      <c r="N1159" s="191">
        <v>111115.2</v>
      </c>
      <c r="O1159" s="191"/>
      <c r="P1159" s="191"/>
      <c r="Q1159" s="227">
        <f t="shared" si="299"/>
        <v>111115.2</v>
      </c>
      <c r="R1159" s="227">
        <f t="shared" si="304"/>
        <v>0</v>
      </c>
      <c r="S1159" s="227">
        <f t="shared" si="304"/>
        <v>3307</v>
      </c>
      <c r="T1159" s="227">
        <f t="shared" si="304"/>
        <v>0</v>
      </c>
      <c r="U1159" s="227">
        <f t="shared" si="304"/>
        <v>0</v>
      </c>
      <c r="V1159" s="227">
        <f t="shared" si="301"/>
        <v>3307</v>
      </c>
      <c r="W1159" s="227">
        <v>9</v>
      </c>
      <c r="X1159" s="227">
        <v>1.73</v>
      </c>
      <c r="Y1159" s="191">
        <v>1</v>
      </c>
      <c r="Z1159" s="191">
        <v>114422.2</v>
      </c>
      <c r="AA1159" s="191"/>
      <c r="AB1159" s="191"/>
      <c r="AC1159" s="227">
        <f t="shared" si="302"/>
        <v>114422.2</v>
      </c>
      <c r="AD1159" s="227">
        <v>10</v>
      </c>
      <c r="AE1159" s="227">
        <v>1.79</v>
      </c>
      <c r="AF1159" s="191">
        <v>1</v>
      </c>
      <c r="AG1159" s="191">
        <v>118390.6</v>
      </c>
      <c r="AH1159" s="191"/>
      <c r="AI1159" s="191"/>
      <c r="AJ1159" s="227">
        <f t="shared" si="303"/>
        <v>118390.6</v>
      </c>
    </row>
    <row r="1160" spans="1:36" ht="17.25" x14ac:dyDescent="0.25">
      <c r="A1160" s="208">
        <v>34</v>
      </c>
      <c r="B1160" s="124" t="s">
        <v>5657</v>
      </c>
      <c r="C1160" s="1524" t="s">
        <v>4993</v>
      </c>
      <c r="D1160" s="1525" t="s">
        <v>4994</v>
      </c>
      <c r="E1160" s="1531">
        <v>11</v>
      </c>
      <c r="F1160" s="227">
        <v>1.79</v>
      </c>
      <c r="G1160" s="191">
        <v>1</v>
      </c>
      <c r="H1160" s="191">
        <v>118390.6</v>
      </c>
      <c r="I1160" s="191"/>
      <c r="J1160" s="191">
        <v>5919.5300000000007</v>
      </c>
      <c r="K1160" s="227">
        <f t="shared" si="298"/>
        <v>124310.13</v>
      </c>
      <c r="L1160" s="227">
        <v>1.79</v>
      </c>
      <c r="M1160" s="191">
        <v>1</v>
      </c>
      <c r="N1160" s="191">
        <v>118390.6</v>
      </c>
      <c r="O1160" s="191"/>
      <c r="P1160" s="191">
        <v>5919.5300000000007</v>
      </c>
      <c r="Q1160" s="227">
        <f t="shared" si="299"/>
        <v>124310.13</v>
      </c>
      <c r="R1160" s="227">
        <f t="shared" si="304"/>
        <v>0</v>
      </c>
      <c r="S1160" s="227">
        <f t="shared" si="304"/>
        <v>0</v>
      </c>
      <c r="T1160" s="227">
        <f t="shared" si="304"/>
        <v>0</v>
      </c>
      <c r="U1160" s="227">
        <f t="shared" si="304"/>
        <v>0</v>
      </c>
      <c r="V1160" s="227">
        <f t="shared" si="301"/>
        <v>0</v>
      </c>
      <c r="W1160" s="227">
        <v>12</v>
      </c>
      <c r="X1160" s="227">
        <v>1.79</v>
      </c>
      <c r="Y1160" s="191">
        <v>1</v>
      </c>
      <c r="Z1160" s="191">
        <v>118390.6</v>
      </c>
      <c r="AA1160" s="191"/>
      <c r="AB1160" s="191">
        <v>5919.5300000000007</v>
      </c>
      <c r="AC1160" s="227">
        <f t="shared" si="302"/>
        <v>124310.13</v>
      </c>
      <c r="AD1160" s="227">
        <v>13</v>
      </c>
      <c r="AE1160" s="227">
        <v>1.84</v>
      </c>
      <c r="AF1160" s="191">
        <v>1</v>
      </c>
      <c r="AG1160" s="191">
        <v>121697.60000000001</v>
      </c>
      <c r="AH1160" s="191"/>
      <c r="AI1160" s="191">
        <v>6084.880000000001</v>
      </c>
      <c r="AJ1160" s="227">
        <f t="shared" si="303"/>
        <v>127782.48000000001</v>
      </c>
    </row>
    <row r="1161" spans="1:36" ht="17.25" x14ac:dyDescent="0.25">
      <c r="A1161" s="208">
        <v>35</v>
      </c>
      <c r="B1161" s="124" t="s">
        <v>1429</v>
      </c>
      <c r="C1161" s="1524" t="s">
        <v>4993</v>
      </c>
      <c r="D1161" s="1525" t="s">
        <v>4994</v>
      </c>
      <c r="E1161" s="1531">
        <v>1</v>
      </c>
      <c r="F1161" s="227">
        <v>1.49</v>
      </c>
      <c r="G1161" s="191">
        <v>1</v>
      </c>
      <c r="H1161" s="191">
        <v>98548.6</v>
      </c>
      <c r="I1161" s="191"/>
      <c r="J1161" s="191"/>
      <c r="K1161" s="227">
        <f t="shared" si="298"/>
        <v>98548.6</v>
      </c>
      <c r="L1161" s="227">
        <v>1.45</v>
      </c>
      <c r="M1161" s="191">
        <v>1</v>
      </c>
      <c r="N1161" s="191">
        <v>95903</v>
      </c>
      <c r="O1161" s="191"/>
      <c r="P1161" s="191"/>
      <c r="Q1161" s="227">
        <f t="shared" si="299"/>
        <v>95903</v>
      </c>
      <c r="R1161" s="227">
        <f t="shared" si="304"/>
        <v>0</v>
      </c>
      <c r="S1161" s="227">
        <f t="shared" si="304"/>
        <v>2645.6000000000058</v>
      </c>
      <c r="T1161" s="227">
        <f t="shared" si="304"/>
        <v>0</v>
      </c>
      <c r="U1161" s="227">
        <f t="shared" si="304"/>
        <v>0</v>
      </c>
      <c r="V1161" s="227">
        <f t="shared" si="301"/>
        <v>2645.6000000000058</v>
      </c>
      <c r="W1161" s="227">
        <v>2</v>
      </c>
      <c r="X1161" s="227">
        <v>1.54</v>
      </c>
      <c r="Y1161" s="191">
        <v>1</v>
      </c>
      <c r="Z1161" s="191">
        <v>101855.6</v>
      </c>
      <c r="AA1161" s="191"/>
      <c r="AB1161" s="191"/>
      <c r="AC1161" s="227">
        <f t="shared" si="302"/>
        <v>101855.6</v>
      </c>
      <c r="AD1161" s="227">
        <v>3</v>
      </c>
      <c r="AE1161" s="227">
        <v>1.59</v>
      </c>
      <c r="AF1161" s="191">
        <v>1</v>
      </c>
      <c r="AG1161" s="191">
        <v>105162.6</v>
      </c>
      <c r="AH1161" s="191"/>
      <c r="AI1161" s="191"/>
      <c r="AJ1161" s="227">
        <f t="shared" si="303"/>
        <v>105162.6</v>
      </c>
    </row>
    <row r="1162" spans="1:36" ht="17.25" x14ac:dyDescent="0.25">
      <c r="A1162" s="208"/>
      <c r="B1162" s="124" t="s">
        <v>5506</v>
      </c>
      <c r="C1162" s="1524"/>
      <c r="D1162" s="1525"/>
      <c r="E1162" s="1531"/>
      <c r="F1162" s="227"/>
      <c r="G1162" s="191"/>
      <c r="H1162" s="191">
        <v>15000</v>
      </c>
      <c r="I1162" s="191"/>
      <c r="J1162" s="191"/>
      <c r="K1162" s="227">
        <f t="shared" si="298"/>
        <v>15000</v>
      </c>
      <c r="L1162" s="227"/>
      <c r="M1162" s="191"/>
      <c r="N1162" s="191">
        <v>15000</v>
      </c>
      <c r="O1162" s="191"/>
      <c r="P1162" s="191"/>
      <c r="Q1162" s="227">
        <f t="shared" si="299"/>
        <v>15000</v>
      </c>
      <c r="R1162" s="227">
        <f t="shared" si="304"/>
        <v>0</v>
      </c>
      <c r="S1162" s="227">
        <f t="shared" si="304"/>
        <v>0</v>
      </c>
      <c r="T1162" s="227">
        <f t="shared" si="304"/>
        <v>0</v>
      </c>
      <c r="U1162" s="227">
        <f t="shared" si="304"/>
        <v>0</v>
      </c>
      <c r="V1162" s="227">
        <f t="shared" si="301"/>
        <v>0</v>
      </c>
      <c r="W1162" s="227"/>
      <c r="X1162" s="227"/>
      <c r="Y1162" s="191"/>
      <c r="Z1162" s="191">
        <v>15000</v>
      </c>
      <c r="AA1162" s="191"/>
      <c r="AB1162" s="191"/>
      <c r="AC1162" s="227">
        <f t="shared" si="302"/>
        <v>15000</v>
      </c>
      <c r="AD1162" s="227"/>
      <c r="AE1162" s="227"/>
      <c r="AF1162" s="191"/>
      <c r="AG1162" s="191">
        <v>15000</v>
      </c>
      <c r="AH1162" s="191"/>
      <c r="AI1162" s="191"/>
      <c r="AJ1162" s="227">
        <f t="shared" si="303"/>
        <v>15000</v>
      </c>
    </row>
    <row r="1163" spans="1:36" x14ac:dyDescent="0.25">
      <c r="A1163" s="208"/>
      <c r="B1163" s="191" t="s">
        <v>239</v>
      </c>
      <c r="C1163" s="227"/>
      <c r="D1163" s="227"/>
      <c r="E1163" s="227"/>
      <c r="F1163" s="227"/>
      <c r="G1163" s="191"/>
      <c r="H1163" s="191"/>
      <c r="I1163" s="191"/>
      <c r="J1163" s="191"/>
      <c r="K1163" s="191"/>
      <c r="L1163" s="227"/>
      <c r="M1163" s="191"/>
      <c r="N1163" s="191"/>
      <c r="O1163" s="191"/>
      <c r="P1163" s="191"/>
      <c r="Q1163" s="191"/>
      <c r="R1163" s="191"/>
      <c r="S1163" s="191"/>
      <c r="T1163" s="191"/>
      <c r="U1163" s="106"/>
      <c r="V1163" s="106"/>
      <c r="W1163" s="227"/>
      <c r="X1163" s="227"/>
      <c r="Y1163" s="191"/>
      <c r="Z1163" s="191"/>
      <c r="AA1163" s="191"/>
      <c r="AB1163" s="191"/>
      <c r="AC1163" s="191"/>
      <c r="AD1163" s="227"/>
      <c r="AE1163" s="227"/>
      <c r="AF1163" s="191"/>
      <c r="AG1163" s="191"/>
      <c r="AH1163" s="191"/>
      <c r="AI1163" s="191"/>
      <c r="AJ1163" s="191"/>
    </row>
    <row r="1164" spans="1:36" s="230" customFormat="1" ht="27" x14ac:dyDescent="0.25">
      <c r="A1164" s="225"/>
      <c r="B1164" s="233" t="s">
        <v>245</v>
      </c>
      <c r="C1164" s="229" t="s">
        <v>1</v>
      </c>
      <c r="D1164" s="229" t="s">
        <v>1</v>
      </c>
      <c r="E1164" s="229" t="s">
        <v>1</v>
      </c>
      <c r="F1164" s="229" t="s">
        <v>1</v>
      </c>
      <c r="G1164" s="229">
        <f>SUM(G1127:G1161)</f>
        <v>35</v>
      </c>
      <c r="H1164" s="229">
        <f>SUM(H1127:H1162)</f>
        <v>5361757.6000000015</v>
      </c>
      <c r="I1164" s="229">
        <f t="shared" ref="I1164:AJ1164" si="305">SUM(I1127:I1162)</f>
        <v>0</v>
      </c>
      <c r="J1164" s="229">
        <f t="shared" si="305"/>
        <v>14451.590000000002</v>
      </c>
      <c r="K1164" s="229">
        <f t="shared" si="305"/>
        <v>5376209.1900000013</v>
      </c>
      <c r="L1164" s="229"/>
      <c r="M1164" s="229">
        <f t="shared" si="305"/>
        <v>35</v>
      </c>
      <c r="N1164" s="229">
        <f t="shared" si="305"/>
        <v>5341915.6000000015</v>
      </c>
      <c r="O1164" s="229">
        <f t="shared" si="305"/>
        <v>0</v>
      </c>
      <c r="P1164" s="229">
        <f t="shared" si="305"/>
        <v>16204.300000000001</v>
      </c>
      <c r="Q1164" s="229">
        <f t="shared" si="305"/>
        <v>5358119.9000000022</v>
      </c>
      <c r="R1164" s="229">
        <f t="shared" si="305"/>
        <v>0</v>
      </c>
      <c r="S1164" s="229">
        <f t="shared" si="305"/>
        <v>19842.000000000015</v>
      </c>
      <c r="T1164" s="229">
        <f t="shared" si="305"/>
        <v>0</v>
      </c>
      <c r="U1164" s="229">
        <f t="shared" si="305"/>
        <v>-1752.7099999999991</v>
      </c>
      <c r="V1164" s="229">
        <f t="shared" si="305"/>
        <v>18089.290000000015</v>
      </c>
      <c r="W1164" s="229"/>
      <c r="X1164" s="229"/>
      <c r="Y1164" s="229">
        <f t="shared" si="305"/>
        <v>35</v>
      </c>
      <c r="Z1164" s="229">
        <f t="shared" si="305"/>
        <v>5443771.2000000002</v>
      </c>
      <c r="AA1164" s="229">
        <f t="shared" si="305"/>
        <v>0</v>
      </c>
      <c r="AB1164" s="229">
        <f t="shared" si="305"/>
        <v>14451.590000000002</v>
      </c>
      <c r="AC1164" s="229">
        <f t="shared" si="305"/>
        <v>5458222.79</v>
      </c>
      <c r="AD1164" s="229"/>
      <c r="AE1164" s="229"/>
      <c r="AF1164" s="229">
        <f t="shared" si="305"/>
        <v>35</v>
      </c>
      <c r="AG1164" s="229">
        <f t="shared" si="305"/>
        <v>5496021.7999999998</v>
      </c>
      <c r="AH1164" s="229">
        <f t="shared" si="305"/>
        <v>0</v>
      </c>
      <c r="AI1164" s="229">
        <f t="shared" si="305"/>
        <v>14881.500000000002</v>
      </c>
      <c r="AJ1164" s="229">
        <f t="shared" si="305"/>
        <v>5510903.3000000007</v>
      </c>
    </row>
    <row r="1165" spans="1:36" x14ac:dyDescent="0.25">
      <c r="A1165" s="208"/>
      <c r="B1165" s="102"/>
      <c r="C1165" s="227"/>
      <c r="D1165" s="227"/>
      <c r="E1165" s="227"/>
      <c r="F1165" s="227"/>
      <c r="G1165" s="102"/>
      <c r="H1165" s="227"/>
      <c r="I1165" s="227"/>
      <c r="J1165" s="227"/>
      <c r="K1165" s="227"/>
      <c r="L1165" s="227"/>
      <c r="M1165" s="102"/>
      <c r="N1165" s="227"/>
      <c r="O1165" s="227"/>
      <c r="P1165" s="227"/>
      <c r="Q1165" s="102"/>
      <c r="R1165" s="227"/>
      <c r="S1165" s="102"/>
      <c r="T1165" s="227"/>
      <c r="U1165" s="106"/>
      <c r="V1165" s="106"/>
      <c r="W1165" s="227"/>
      <c r="X1165" s="227"/>
      <c r="Y1165" s="102"/>
      <c r="Z1165" s="227"/>
      <c r="AA1165" s="227"/>
      <c r="AB1165" s="227"/>
      <c r="AC1165" s="227"/>
      <c r="AD1165" s="227"/>
      <c r="AE1165" s="227"/>
      <c r="AF1165" s="102"/>
      <c r="AG1165" s="227"/>
      <c r="AH1165" s="227"/>
      <c r="AI1165" s="227"/>
      <c r="AJ1165" s="227"/>
    </row>
    <row r="1166" spans="1:36" ht="54" x14ac:dyDescent="0.25">
      <c r="A1166" s="225" t="s">
        <v>4</v>
      </c>
      <c r="B1166" s="226" t="s">
        <v>475</v>
      </c>
      <c r="C1166" s="227"/>
      <c r="D1166" s="227"/>
      <c r="E1166" s="227"/>
      <c r="F1166" s="227"/>
      <c r="G1166" s="226"/>
      <c r="H1166" s="227"/>
      <c r="I1166" s="227"/>
      <c r="J1166" s="227"/>
      <c r="K1166" s="227"/>
      <c r="L1166" s="227"/>
      <c r="M1166" s="226"/>
      <c r="N1166" s="227"/>
      <c r="O1166" s="227"/>
      <c r="P1166" s="227"/>
      <c r="Q1166" s="226"/>
      <c r="R1166" s="227"/>
      <c r="S1166" s="226"/>
      <c r="T1166" s="227"/>
      <c r="U1166" s="106"/>
      <c r="V1166" s="106"/>
      <c r="W1166" s="227"/>
      <c r="X1166" s="227"/>
      <c r="Y1166" s="226"/>
      <c r="Z1166" s="227"/>
      <c r="AA1166" s="227"/>
      <c r="AB1166" s="227"/>
      <c r="AC1166" s="227"/>
      <c r="AD1166" s="227"/>
      <c r="AE1166" s="227"/>
      <c r="AF1166" s="226"/>
      <c r="AG1166" s="227"/>
      <c r="AH1166" s="227"/>
      <c r="AI1166" s="227"/>
      <c r="AJ1166" s="227"/>
    </row>
    <row r="1167" spans="1:36" x14ac:dyDescent="0.25">
      <c r="A1167" s="208"/>
      <c r="B1167" s="191" t="s">
        <v>126</v>
      </c>
      <c r="C1167" s="227"/>
      <c r="D1167" s="227"/>
      <c r="E1167" s="227"/>
      <c r="F1167" s="227"/>
      <c r="G1167" s="191"/>
      <c r="H1167" s="227"/>
      <c r="I1167" s="227"/>
      <c r="J1167" s="227"/>
      <c r="K1167" s="227"/>
      <c r="L1167" s="227"/>
      <c r="M1167" s="191"/>
      <c r="N1167" s="227"/>
      <c r="O1167" s="227"/>
      <c r="P1167" s="227"/>
      <c r="Q1167" s="191"/>
      <c r="R1167" s="227"/>
      <c r="S1167" s="191"/>
      <c r="T1167" s="227"/>
      <c r="U1167" s="106"/>
      <c r="V1167" s="106"/>
      <c r="W1167" s="227"/>
      <c r="X1167" s="227"/>
      <c r="Y1167" s="191"/>
      <c r="Z1167" s="227"/>
      <c r="AA1167" s="227"/>
      <c r="AB1167" s="227"/>
      <c r="AC1167" s="227"/>
      <c r="AD1167" s="227"/>
      <c r="AE1167" s="227"/>
      <c r="AF1167" s="191"/>
      <c r="AG1167" s="227"/>
      <c r="AH1167" s="227"/>
      <c r="AI1167" s="227"/>
      <c r="AJ1167" s="227"/>
    </row>
    <row r="1168" spans="1:36" x14ac:dyDescent="0.25">
      <c r="A1168" s="208">
        <v>1</v>
      </c>
      <c r="B1168" s="1532" t="s">
        <v>5658</v>
      </c>
      <c r="C1168" s="1528" t="s">
        <v>4926</v>
      </c>
      <c r="D1168" s="227" t="s">
        <v>1</v>
      </c>
      <c r="E1168" s="227" t="s">
        <v>1</v>
      </c>
      <c r="F1168" s="227">
        <v>1.25</v>
      </c>
      <c r="G1168" s="102">
        <v>1</v>
      </c>
      <c r="H1168" s="208">
        <v>86000</v>
      </c>
      <c r="I1168" s="227"/>
      <c r="J1168" s="208"/>
      <c r="K1168" s="227">
        <f>H1168+I1168+J1168</f>
        <v>86000</v>
      </c>
      <c r="L1168" s="227">
        <v>1.25</v>
      </c>
      <c r="M1168" s="102">
        <v>1</v>
      </c>
      <c r="N1168" s="227">
        <v>86000</v>
      </c>
      <c r="O1168" s="227"/>
      <c r="P1168" s="208"/>
      <c r="Q1168" s="227">
        <f>N1168+O1168+P1168</f>
        <v>86000</v>
      </c>
      <c r="R1168" s="227">
        <f t="shared" ref="R1168:U1201" si="306">G1168-M1168</f>
        <v>0</v>
      </c>
      <c r="S1168" s="227">
        <f t="shared" si="306"/>
        <v>0</v>
      </c>
      <c r="T1168" s="227">
        <f t="shared" si="306"/>
        <v>0</v>
      </c>
      <c r="U1168" s="227">
        <f t="shared" si="306"/>
        <v>0</v>
      </c>
      <c r="V1168" s="227">
        <f>S1168+T1168+U1168</f>
        <v>0</v>
      </c>
      <c r="W1168" s="227" t="s">
        <v>1</v>
      </c>
      <c r="X1168" s="227">
        <v>1.25</v>
      </c>
      <c r="Y1168" s="102">
        <v>1</v>
      </c>
      <c r="Z1168" s="208">
        <v>86000</v>
      </c>
      <c r="AA1168" s="208"/>
      <c r="AB1168" s="208"/>
      <c r="AC1168" s="227">
        <f>Z1168+AA1168+AB1168</f>
        <v>86000</v>
      </c>
      <c r="AD1168" s="227"/>
      <c r="AE1168" s="227">
        <v>1.25</v>
      </c>
      <c r="AF1168" s="102">
        <v>1</v>
      </c>
      <c r="AG1168" s="208">
        <v>86000</v>
      </c>
      <c r="AH1168" s="208"/>
      <c r="AI1168" s="208"/>
      <c r="AJ1168" s="227">
        <f>AG1168+AH1168+AI1168</f>
        <v>86000</v>
      </c>
    </row>
    <row r="1169" spans="1:36" x14ac:dyDescent="0.25">
      <c r="A1169" s="208">
        <v>2</v>
      </c>
      <c r="B1169" s="1532" t="s">
        <v>5659</v>
      </c>
      <c r="C1169" s="1534" t="s">
        <v>4926</v>
      </c>
      <c r="D1169" s="227" t="s">
        <v>1</v>
      </c>
      <c r="E1169" s="227" t="s">
        <v>1</v>
      </c>
      <c r="F1169" s="227">
        <v>1.25</v>
      </c>
      <c r="G1169" s="102">
        <v>1</v>
      </c>
      <c r="H1169" s="208">
        <v>82675</v>
      </c>
      <c r="I1169" s="227"/>
      <c r="J1169" s="208"/>
      <c r="K1169" s="227">
        <f t="shared" ref="K1169:K1175" si="307">H1169+I1169+J1169</f>
        <v>82675</v>
      </c>
      <c r="L1169" s="227">
        <v>1.25</v>
      </c>
      <c r="M1169" s="102">
        <v>1</v>
      </c>
      <c r="N1169" s="227">
        <v>82675</v>
      </c>
      <c r="O1169" s="227"/>
      <c r="P1169" s="208"/>
      <c r="Q1169" s="227">
        <f t="shared" ref="Q1169:Q1175" si="308">N1169+O1169+P1169</f>
        <v>82675</v>
      </c>
      <c r="R1169" s="227">
        <f t="shared" si="306"/>
        <v>0</v>
      </c>
      <c r="S1169" s="227">
        <f t="shared" si="306"/>
        <v>0</v>
      </c>
      <c r="T1169" s="227">
        <f t="shared" si="306"/>
        <v>0</v>
      </c>
      <c r="U1169" s="227">
        <f t="shared" si="306"/>
        <v>0</v>
      </c>
      <c r="V1169" s="227">
        <f>S1169+T1169+U1169</f>
        <v>0</v>
      </c>
      <c r="W1169" s="227" t="s">
        <v>1</v>
      </c>
      <c r="X1169" s="227">
        <v>1.25</v>
      </c>
      <c r="Y1169" s="102">
        <v>1</v>
      </c>
      <c r="Z1169" s="208">
        <v>82675</v>
      </c>
      <c r="AA1169" s="208"/>
      <c r="AB1169" s="208"/>
      <c r="AC1169" s="227">
        <f t="shared" ref="AC1169:AC1175" si="309">Z1169+AA1169+AB1169</f>
        <v>82675</v>
      </c>
      <c r="AD1169" s="227"/>
      <c r="AE1169" s="227">
        <v>1.25</v>
      </c>
      <c r="AF1169" s="102">
        <v>1</v>
      </c>
      <c r="AG1169" s="208">
        <v>82675</v>
      </c>
      <c r="AH1169" s="208"/>
      <c r="AI1169" s="208"/>
      <c r="AJ1169" s="227">
        <f t="shared" ref="AJ1169:AJ1175" si="310">AG1169+AH1169+AI1169</f>
        <v>82675</v>
      </c>
    </row>
    <row r="1170" spans="1:36" x14ac:dyDescent="0.25">
      <c r="A1170" s="208">
        <v>3</v>
      </c>
      <c r="B1170" s="1532" t="s">
        <v>5660</v>
      </c>
      <c r="C1170" s="1534" t="s">
        <v>4922</v>
      </c>
      <c r="D1170" s="227" t="s">
        <v>1</v>
      </c>
      <c r="E1170" s="227" t="s">
        <v>1</v>
      </c>
      <c r="F1170" s="227">
        <v>1.5</v>
      </c>
      <c r="G1170" s="102">
        <v>1</v>
      </c>
      <c r="H1170" s="208">
        <v>99210</v>
      </c>
      <c r="I1170" s="227"/>
      <c r="J1170" s="208"/>
      <c r="K1170" s="227">
        <f t="shared" si="307"/>
        <v>99210</v>
      </c>
      <c r="L1170" s="227">
        <v>1.5</v>
      </c>
      <c r="M1170" s="102">
        <v>1</v>
      </c>
      <c r="N1170" s="227">
        <v>99210</v>
      </c>
      <c r="O1170" s="227"/>
      <c r="P1170" s="208"/>
      <c r="Q1170" s="227">
        <f t="shared" si="308"/>
        <v>99210</v>
      </c>
      <c r="R1170" s="227">
        <f t="shared" si="306"/>
        <v>0</v>
      </c>
      <c r="S1170" s="227">
        <f t="shared" si="306"/>
        <v>0</v>
      </c>
      <c r="T1170" s="227">
        <f t="shared" si="306"/>
        <v>0</v>
      </c>
      <c r="U1170" s="227">
        <f t="shared" si="306"/>
        <v>0</v>
      </c>
      <c r="V1170" s="227">
        <f t="shared" ref="V1170:V1175" si="311">S1170+T1170+U1170</f>
        <v>0</v>
      </c>
      <c r="W1170" s="227" t="s">
        <v>1</v>
      </c>
      <c r="X1170" s="227">
        <v>1.5</v>
      </c>
      <c r="Y1170" s="102">
        <v>1</v>
      </c>
      <c r="Z1170" s="208">
        <v>99210</v>
      </c>
      <c r="AA1170" s="208"/>
      <c r="AB1170" s="208"/>
      <c r="AC1170" s="227">
        <f t="shared" si="309"/>
        <v>99210</v>
      </c>
      <c r="AD1170" s="227"/>
      <c r="AE1170" s="227">
        <v>1.5</v>
      </c>
      <c r="AF1170" s="102">
        <v>1</v>
      </c>
      <c r="AG1170" s="208">
        <v>99210</v>
      </c>
      <c r="AH1170" s="208"/>
      <c r="AI1170" s="208"/>
      <c r="AJ1170" s="227">
        <f t="shared" si="310"/>
        <v>99210</v>
      </c>
    </row>
    <row r="1171" spans="1:36" x14ac:dyDescent="0.25">
      <c r="A1171" s="208">
        <v>4</v>
      </c>
      <c r="B1171" s="1532" t="s">
        <v>5661</v>
      </c>
      <c r="C1171" s="1534" t="s">
        <v>4935</v>
      </c>
      <c r="D1171" s="227" t="s">
        <v>1</v>
      </c>
      <c r="E1171" s="227" t="s">
        <v>1</v>
      </c>
      <c r="F1171" s="227">
        <v>1.5</v>
      </c>
      <c r="G1171" s="102">
        <v>1</v>
      </c>
      <c r="H1171" s="227">
        <v>99210</v>
      </c>
      <c r="I1171" s="227"/>
      <c r="J1171" s="227"/>
      <c r="K1171" s="227">
        <f t="shared" si="307"/>
        <v>99210</v>
      </c>
      <c r="L1171" s="227">
        <v>1.5</v>
      </c>
      <c r="M1171" s="102">
        <v>1</v>
      </c>
      <c r="N1171" s="227">
        <v>99210</v>
      </c>
      <c r="O1171" s="227"/>
      <c r="P1171" s="227"/>
      <c r="Q1171" s="227">
        <f t="shared" si="308"/>
        <v>99210</v>
      </c>
      <c r="R1171" s="227">
        <f t="shared" si="306"/>
        <v>0</v>
      </c>
      <c r="S1171" s="227">
        <f t="shared" si="306"/>
        <v>0</v>
      </c>
      <c r="T1171" s="227">
        <f t="shared" si="306"/>
        <v>0</v>
      </c>
      <c r="U1171" s="227">
        <f t="shared" si="306"/>
        <v>0</v>
      </c>
      <c r="V1171" s="227">
        <f t="shared" si="311"/>
        <v>0</v>
      </c>
      <c r="W1171" s="227" t="s">
        <v>1</v>
      </c>
      <c r="X1171" s="227">
        <v>1.5</v>
      </c>
      <c r="Y1171" s="102">
        <v>1</v>
      </c>
      <c r="Z1171" s="227">
        <v>99210</v>
      </c>
      <c r="AA1171" s="227"/>
      <c r="AB1171" s="227"/>
      <c r="AC1171" s="227">
        <f t="shared" si="309"/>
        <v>99210</v>
      </c>
      <c r="AD1171" s="227"/>
      <c r="AE1171" s="227">
        <v>1.5</v>
      </c>
      <c r="AF1171" s="102">
        <v>1</v>
      </c>
      <c r="AG1171" s="227">
        <v>99210</v>
      </c>
      <c r="AH1171" s="227"/>
      <c r="AI1171" s="227"/>
      <c r="AJ1171" s="227">
        <f t="shared" si="310"/>
        <v>99210</v>
      </c>
    </row>
    <row r="1172" spans="1:36" x14ac:dyDescent="0.25">
      <c r="A1172" s="208">
        <v>5</v>
      </c>
      <c r="B1172" s="1532" t="s">
        <v>5662</v>
      </c>
      <c r="C1172" s="1534" t="s">
        <v>4935</v>
      </c>
      <c r="D1172" s="227" t="s">
        <v>1</v>
      </c>
      <c r="E1172" s="227" t="s">
        <v>1</v>
      </c>
      <c r="F1172" s="227">
        <v>1.5</v>
      </c>
      <c r="G1172" s="102">
        <v>1</v>
      </c>
      <c r="H1172" s="227">
        <v>99210</v>
      </c>
      <c r="I1172" s="227"/>
      <c r="J1172" s="227"/>
      <c r="K1172" s="227">
        <f t="shared" si="307"/>
        <v>99210</v>
      </c>
      <c r="L1172" s="227">
        <v>1.5</v>
      </c>
      <c r="M1172" s="102">
        <v>1</v>
      </c>
      <c r="N1172" s="227">
        <v>99210</v>
      </c>
      <c r="O1172" s="227"/>
      <c r="P1172" s="227"/>
      <c r="Q1172" s="227">
        <f t="shared" si="308"/>
        <v>99210</v>
      </c>
      <c r="R1172" s="227">
        <f t="shared" si="306"/>
        <v>0</v>
      </c>
      <c r="S1172" s="227">
        <f t="shared" si="306"/>
        <v>0</v>
      </c>
      <c r="T1172" s="227">
        <f t="shared" si="306"/>
        <v>0</v>
      </c>
      <c r="U1172" s="227">
        <f t="shared" si="306"/>
        <v>0</v>
      </c>
      <c r="V1172" s="227">
        <f t="shared" si="311"/>
        <v>0</v>
      </c>
      <c r="W1172" s="227" t="s">
        <v>1</v>
      </c>
      <c r="X1172" s="227">
        <v>1.5</v>
      </c>
      <c r="Y1172" s="102">
        <v>1</v>
      </c>
      <c r="Z1172" s="227">
        <v>99210</v>
      </c>
      <c r="AA1172" s="227"/>
      <c r="AB1172" s="227"/>
      <c r="AC1172" s="227">
        <f t="shared" si="309"/>
        <v>99210</v>
      </c>
      <c r="AD1172" s="227"/>
      <c r="AE1172" s="227">
        <v>1.5</v>
      </c>
      <c r="AF1172" s="102">
        <v>1</v>
      </c>
      <c r="AG1172" s="227">
        <v>99210</v>
      </c>
      <c r="AH1172" s="227"/>
      <c r="AI1172" s="227"/>
      <c r="AJ1172" s="227">
        <f t="shared" si="310"/>
        <v>99210</v>
      </c>
    </row>
    <row r="1173" spans="1:36" x14ac:dyDescent="0.25">
      <c r="A1173" s="208">
        <v>6</v>
      </c>
      <c r="B1173" s="1532" t="s">
        <v>5663</v>
      </c>
      <c r="C1173" s="1534" t="s">
        <v>4935</v>
      </c>
      <c r="D1173" s="227" t="s">
        <v>1</v>
      </c>
      <c r="E1173" s="227" t="s">
        <v>1</v>
      </c>
      <c r="F1173" s="227">
        <v>1.5</v>
      </c>
      <c r="G1173" s="102">
        <v>1</v>
      </c>
      <c r="H1173" s="227">
        <v>99210</v>
      </c>
      <c r="I1173" s="227"/>
      <c r="J1173" s="227"/>
      <c r="K1173" s="227">
        <f t="shared" si="307"/>
        <v>99210</v>
      </c>
      <c r="L1173" s="227">
        <v>1.5</v>
      </c>
      <c r="M1173" s="102">
        <v>1</v>
      </c>
      <c r="N1173" s="227">
        <v>99210</v>
      </c>
      <c r="O1173" s="227"/>
      <c r="P1173" s="227"/>
      <c r="Q1173" s="227">
        <f t="shared" si="308"/>
        <v>99210</v>
      </c>
      <c r="R1173" s="227">
        <f t="shared" si="306"/>
        <v>0</v>
      </c>
      <c r="S1173" s="227">
        <f t="shared" si="306"/>
        <v>0</v>
      </c>
      <c r="T1173" s="227">
        <f t="shared" si="306"/>
        <v>0</v>
      </c>
      <c r="U1173" s="227">
        <f t="shared" si="306"/>
        <v>0</v>
      </c>
      <c r="V1173" s="227">
        <f t="shared" si="311"/>
        <v>0</v>
      </c>
      <c r="W1173" s="227" t="s">
        <v>1</v>
      </c>
      <c r="X1173" s="227">
        <v>1.5</v>
      </c>
      <c r="Y1173" s="102">
        <v>1</v>
      </c>
      <c r="Z1173" s="227">
        <v>99210</v>
      </c>
      <c r="AA1173" s="227"/>
      <c r="AB1173" s="227"/>
      <c r="AC1173" s="227">
        <f t="shared" si="309"/>
        <v>99210</v>
      </c>
      <c r="AD1173" s="227"/>
      <c r="AE1173" s="227">
        <v>1.5</v>
      </c>
      <c r="AF1173" s="102">
        <v>1</v>
      </c>
      <c r="AG1173" s="227">
        <v>99210</v>
      </c>
      <c r="AH1173" s="227"/>
      <c r="AI1173" s="227"/>
      <c r="AJ1173" s="227">
        <f t="shared" si="310"/>
        <v>99210</v>
      </c>
    </row>
    <row r="1174" spans="1:36" x14ac:dyDescent="0.25">
      <c r="A1174" s="208">
        <v>7</v>
      </c>
      <c r="B1174" s="1532" t="s">
        <v>5664</v>
      </c>
      <c r="C1174" s="1534" t="s">
        <v>4935</v>
      </c>
      <c r="D1174" s="227" t="s">
        <v>1</v>
      </c>
      <c r="E1174" s="227" t="s">
        <v>1</v>
      </c>
      <c r="F1174" s="227">
        <v>1.5</v>
      </c>
      <c r="G1174" s="102">
        <v>1</v>
      </c>
      <c r="H1174" s="227">
        <v>99210</v>
      </c>
      <c r="I1174" s="227"/>
      <c r="J1174" s="227"/>
      <c r="K1174" s="227">
        <f t="shared" si="307"/>
        <v>99210</v>
      </c>
      <c r="L1174" s="227">
        <v>1.5</v>
      </c>
      <c r="M1174" s="102">
        <v>1</v>
      </c>
      <c r="N1174" s="227">
        <v>99210</v>
      </c>
      <c r="O1174" s="227"/>
      <c r="P1174" s="227"/>
      <c r="Q1174" s="227">
        <f t="shared" si="308"/>
        <v>99210</v>
      </c>
      <c r="R1174" s="227">
        <f t="shared" si="306"/>
        <v>0</v>
      </c>
      <c r="S1174" s="227">
        <f t="shared" si="306"/>
        <v>0</v>
      </c>
      <c r="T1174" s="227">
        <f t="shared" si="306"/>
        <v>0</v>
      </c>
      <c r="U1174" s="227">
        <f t="shared" si="306"/>
        <v>0</v>
      </c>
      <c r="V1174" s="227">
        <f t="shared" si="311"/>
        <v>0</v>
      </c>
      <c r="W1174" s="227" t="s">
        <v>1</v>
      </c>
      <c r="X1174" s="227">
        <v>1.5</v>
      </c>
      <c r="Y1174" s="102">
        <v>1</v>
      </c>
      <c r="Z1174" s="227">
        <v>99210</v>
      </c>
      <c r="AA1174" s="227"/>
      <c r="AB1174" s="227"/>
      <c r="AC1174" s="227">
        <f t="shared" si="309"/>
        <v>99210</v>
      </c>
      <c r="AD1174" s="227"/>
      <c r="AE1174" s="227">
        <v>1.5</v>
      </c>
      <c r="AF1174" s="102">
        <v>1</v>
      </c>
      <c r="AG1174" s="227">
        <v>99210</v>
      </c>
      <c r="AH1174" s="227"/>
      <c r="AI1174" s="227"/>
      <c r="AJ1174" s="227">
        <f t="shared" si="310"/>
        <v>99210</v>
      </c>
    </row>
    <row r="1175" spans="1:36" x14ac:dyDescent="0.25">
      <c r="A1175" s="208">
        <v>8</v>
      </c>
      <c r="B1175" s="1532" t="s">
        <v>5665</v>
      </c>
      <c r="C1175" s="1534" t="s">
        <v>4935</v>
      </c>
      <c r="D1175" s="227" t="s">
        <v>1</v>
      </c>
      <c r="E1175" s="227" t="s">
        <v>1</v>
      </c>
      <c r="F1175" s="227">
        <v>1.5</v>
      </c>
      <c r="G1175" s="102">
        <v>1</v>
      </c>
      <c r="H1175" s="227">
        <v>99210</v>
      </c>
      <c r="I1175" s="227"/>
      <c r="J1175" s="227"/>
      <c r="K1175" s="227">
        <f t="shared" si="307"/>
        <v>99210</v>
      </c>
      <c r="L1175" s="227">
        <v>1.5</v>
      </c>
      <c r="M1175" s="102">
        <v>1</v>
      </c>
      <c r="N1175" s="227">
        <v>99210</v>
      </c>
      <c r="O1175" s="227"/>
      <c r="P1175" s="227"/>
      <c r="Q1175" s="227">
        <f t="shared" si="308"/>
        <v>99210</v>
      </c>
      <c r="R1175" s="227">
        <f t="shared" si="306"/>
        <v>0</v>
      </c>
      <c r="S1175" s="227">
        <f t="shared" si="306"/>
        <v>0</v>
      </c>
      <c r="T1175" s="227">
        <f t="shared" si="306"/>
        <v>0</v>
      </c>
      <c r="U1175" s="227">
        <f t="shared" si="306"/>
        <v>0</v>
      </c>
      <c r="V1175" s="227">
        <f t="shared" si="311"/>
        <v>0</v>
      </c>
      <c r="W1175" s="227" t="s">
        <v>1</v>
      </c>
      <c r="X1175" s="227">
        <v>1.5</v>
      </c>
      <c r="Y1175" s="102">
        <v>1</v>
      </c>
      <c r="Z1175" s="227">
        <v>99210</v>
      </c>
      <c r="AA1175" s="227"/>
      <c r="AB1175" s="227"/>
      <c r="AC1175" s="227">
        <f t="shared" si="309"/>
        <v>99210</v>
      </c>
      <c r="AD1175" s="227"/>
      <c r="AE1175" s="227">
        <v>1.5</v>
      </c>
      <c r="AF1175" s="102">
        <v>1</v>
      </c>
      <c r="AG1175" s="227">
        <v>99210</v>
      </c>
      <c r="AH1175" s="227"/>
      <c r="AI1175" s="227"/>
      <c r="AJ1175" s="227">
        <f t="shared" si="310"/>
        <v>99210</v>
      </c>
    </row>
    <row r="1176" spans="1:36" x14ac:dyDescent="0.25">
      <c r="A1176" s="208">
        <v>9</v>
      </c>
      <c r="B1176" s="1532" t="s">
        <v>5666</v>
      </c>
      <c r="C1176" s="1534" t="s">
        <v>4943</v>
      </c>
      <c r="D1176" s="227" t="s">
        <v>1</v>
      </c>
      <c r="E1176" s="227" t="s">
        <v>1</v>
      </c>
      <c r="F1176" s="227">
        <v>1.4</v>
      </c>
      <c r="G1176" s="102">
        <v>1</v>
      </c>
      <c r="H1176" s="208">
        <v>92596</v>
      </c>
      <c r="I1176" s="227"/>
      <c r="J1176" s="208"/>
      <c r="K1176" s="227">
        <f>H1176+I1176+J1176</f>
        <v>92596</v>
      </c>
      <c r="L1176" s="227">
        <v>1.4</v>
      </c>
      <c r="M1176" s="102">
        <v>1</v>
      </c>
      <c r="N1176" s="227">
        <v>92596</v>
      </c>
      <c r="O1176" s="227"/>
      <c r="P1176" s="208"/>
      <c r="Q1176" s="227">
        <f>N1176+O1176+P1176</f>
        <v>92596</v>
      </c>
      <c r="R1176" s="227">
        <f t="shared" si="306"/>
        <v>0</v>
      </c>
      <c r="S1176" s="227">
        <f t="shared" si="306"/>
        <v>0</v>
      </c>
      <c r="T1176" s="227">
        <f t="shared" si="306"/>
        <v>0</v>
      </c>
      <c r="U1176" s="227">
        <f t="shared" si="306"/>
        <v>0</v>
      </c>
      <c r="V1176" s="227">
        <f>S1176+T1176+U1176</f>
        <v>0</v>
      </c>
      <c r="W1176" s="227" t="s">
        <v>1</v>
      </c>
      <c r="X1176" s="227">
        <v>1.4</v>
      </c>
      <c r="Y1176" s="102">
        <v>1</v>
      </c>
      <c r="Z1176" s="208">
        <v>92596</v>
      </c>
      <c r="AA1176" s="208"/>
      <c r="AB1176" s="208"/>
      <c r="AC1176" s="227">
        <f>Z1176+AA1176+AB1176</f>
        <v>92596</v>
      </c>
      <c r="AD1176" s="227"/>
      <c r="AE1176" s="227">
        <v>1.4</v>
      </c>
      <c r="AF1176" s="102">
        <v>1</v>
      </c>
      <c r="AG1176" s="208">
        <v>92596</v>
      </c>
      <c r="AH1176" s="208"/>
      <c r="AI1176" s="208"/>
      <c r="AJ1176" s="227">
        <f>AG1176+AH1176+AI1176</f>
        <v>92596</v>
      </c>
    </row>
    <row r="1177" spans="1:36" x14ac:dyDescent="0.25">
      <c r="A1177" s="208">
        <v>10</v>
      </c>
      <c r="B1177" s="1532" t="s">
        <v>5667</v>
      </c>
      <c r="C1177" s="1534" t="s">
        <v>4930</v>
      </c>
      <c r="D1177" s="227" t="s">
        <v>1</v>
      </c>
      <c r="E1177" s="227" t="s">
        <v>1</v>
      </c>
      <c r="F1177" s="227">
        <v>1.6</v>
      </c>
      <c r="G1177" s="102">
        <v>1</v>
      </c>
      <c r="H1177" s="208">
        <v>105824</v>
      </c>
      <c r="I1177" s="227"/>
      <c r="J1177" s="208"/>
      <c r="K1177" s="227">
        <f t="shared" ref="K1177:K1183" si="312">H1177+I1177+J1177</f>
        <v>105824</v>
      </c>
      <c r="L1177" s="227">
        <v>1.6</v>
      </c>
      <c r="M1177" s="102">
        <v>1</v>
      </c>
      <c r="N1177" s="227">
        <v>105824</v>
      </c>
      <c r="O1177" s="227"/>
      <c r="P1177" s="208"/>
      <c r="Q1177" s="227">
        <f t="shared" ref="Q1177:Q1183" si="313">N1177+O1177+P1177</f>
        <v>105824</v>
      </c>
      <c r="R1177" s="227">
        <f t="shared" si="306"/>
        <v>0</v>
      </c>
      <c r="S1177" s="227">
        <f t="shared" si="306"/>
        <v>0</v>
      </c>
      <c r="T1177" s="227">
        <f t="shared" si="306"/>
        <v>0</v>
      </c>
      <c r="U1177" s="227">
        <f t="shared" si="306"/>
        <v>0</v>
      </c>
      <c r="V1177" s="227">
        <f>S1177+T1177+U1177</f>
        <v>0</v>
      </c>
      <c r="W1177" s="227" t="s">
        <v>1</v>
      </c>
      <c r="X1177" s="227">
        <v>1.6</v>
      </c>
      <c r="Y1177" s="102">
        <v>1</v>
      </c>
      <c r="Z1177" s="208">
        <v>105824</v>
      </c>
      <c r="AA1177" s="208"/>
      <c r="AB1177" s="208"/>
      <c r="AC1177" s="227">
        <f t="shared" ref="AC1177:AC1183" si="314">Z1177+AA1177+AB1177</f>
        <v>105824</v>
      </c>
      <c r="AD1177" s="227"/>
      <c r="AE1177" s="227">
        <v>1.6</v>
      </c>
      <c r="AF1177" s="102">
        <v>1</v>
      </c>
      <c r="AG1177" s="208">
        <v>105824</v>
      </c>
      <c r="AH1177" s="208"/>
      <c r="AI1177" s="208"/>
      <c r="AJ1177" s="227">
        <f t="shared" ref="AJ1177:AJ1183" si="315">AG1177+AH1177+AI1177</f>
        <v>105824</v>
      </c>
    </row>
    <row r="1178" spans="1:36" x14ac:dyDescent="0.25">
      <c r="A1178" s="208">
        <v>11</v>
      </c>
      <c r="B1178" s="1532" t="s">
        <v>5668</v>
      </c>
      <c r="C1178" s="1534" t="s">
        <v>5012</v>
      </c>
      <c r="D1178" s="227" t="s">
        <v>1</v>
      </c>
      <c r="E1178" s="227" t="s">
        <v>1</v>
      </c>
      <c r="F1178" s="227">
        <v>1</v>
      </c>
      <c r="G1178" s="102">
        <v>1</v>
      </c>
      <c r="H1178" s="208">
        <v>91275</v>
      </c>
      <c r="I1178" s="227"/>
      <c r="J1178" s="208"/>
      <c r="K1178" s="227">
        <f t="shared" si="312"/>
        <v>91275</v>
      </c>
      <c r="L1178" s="227">
        <v>1</v>
      </c>
      <c r="M1178" s="102">
        <v>1</v>
      </c>
      <c r="N1178" s="227">
        <v>91275</v>
      </c>
      <c r="O1178" s="227"/>
      <c r="P1178" s="208"/>
      <c r="Q1178" s="227">
        <f t="shared" si="313"/>
        <v>91275</v>
      </c>
      <c r="R1178" s="227">
        <f t="shared" si="306"/>
        <v>0</v>
      </c>
      <c r="S1178" s="227">
        <f t="shared" si="306"/>
        <v>0</v>
      </c>
      <c r="T1178" s="227">
        <f t="shared" si="306"/>
        <v>0</v>
      </c>
      <c r="U1178" s="227">
        <f t="shared" si="306"/>
        <v>0</v>
      </c>
      <c r="V1178" s="227">
        <f t="shared" ref="V1178:V1183" si="316">S1178+T1178+U1178</f>
        <v>0</v>
      </c>
      <c r="W1178" s="227" t="s">
        <v>1</v>
      </c>
      <c r="X1178" s="227">
        <v>1</v>
      </c>
      <c r="Y1178" s="102">
        <v>1</v>
      </c>
      <c r="Z1178" s="208">
        <v>91275</v>
      </c>
      <c r="AA1178" s="208"/>
      <c r="AB1178" s="208"/>
      <c r="AC1178" s="227">
        <f t="shared" si="314"/>
        <v>91275</v>
      </c>
      <c r="AD1178" s="227"/>
      <c r="AE1178" s="227">
        <v>1</v>
      </c>
      <c r="AF1178" s="102">
        <v>1</v>
      </c>
      <c r="AG1178" s="208">
        <v>91275</v>
      </c>
      <c r="AH1178" s="208"/>
      <c r="AI1178" s="208"/>
      <c r="AJ1178" s="227">
        <f t="shared" si="315"/>
        <v>91275</v>
      </c>
    </row>
    <row r="1179" spans="1:36" x14ac:dyDescent="0.25">
      <c r="A1179" s="208">
        <v>12</v>
      </c>
      <c r="B1179" s="1532" t="s">
        <v>5669</v>
      </c>
      <c r="C1179" s="1534" t="s">
        <v>5012</v>
      </c>
      <c r="D1179" s="227" t="s">
        <v>1</v>
      </c>
      <c r="E1179" s="227" t="s">
        <v>1</v>
      </c>
      <c r="F1179" s="227">
        <v>1</v>
      </c>
      <c r="G1179" s="102">
        <v>1</v>
      </c>
      <c r="H1179" s="227">
        <v>88312</v>
      </c>
      <c r="I1179" s="227"/>
      <c r="J1179" s="227"/>
      <c r="K1179" s="227">
        <f t="shared" si="312"/>
        <v>88312</v>
      </c>
      <c r="L1179" s="227">
        <v>1</v>
      </c>
      <c r="M1179" s="102">
        <v>1</v>
      </c>
      <c r="N1179" s="227">
        <v>88312</v>
      </c>
      <c r="O1179" s="227"/>
      <c r="P1179" s="227"/>
      <c r="Q1179" s="227">
        <f t="shared" si="313"/>
        <v>88312</v>
      </c>
      <c r="R1179" s="227">
        <f t="shared" si="306"/>
        <v>0</v>
      </c>
      <c r="S1179" s="227">
        <f t="shared" si="306"/>
        <v>0</v>
      </c>
      <c r="T1179" s="227">
        <f t="shared" si="306"/>
        <v>0</v>
      </c>
      <c r="U1179" s="227">
        <f t="shared" si="306"/>
        <v>0</v>
      </c>
      <c r="V1179" s="227">
        <f t="shared" si="316"/>
        <v>0</v>
      </c>
      <c r="W1179" s="227" t="s">
        <v>1</v>
      </c>
      <c r="X1179" s="227">
        <v>1</v>
      </c>
      <c r="Y1179" s="102">
        <v>1</v>
      </c>
      <c r="Z1179" s="227">
        <v>88312</v>
      </c>
      <c r="AA1179" s="227"/>
      <c r="AB1179" s="227"/>
      <c r="AC1179" s="227">
        <f t="shared" si="314"/>
        <v>88312</v>
      </c>
      <c r="AD1179" s="227"/>
      <c r="AE1179" s="227">
        <v>1</v>
      </c>
      <c r="AF1179" s="102">
        <v>1</v>
      </c>
      <c r="AG1179" s="227">
        <v>88312</v>
      </c>
      <c r="AH1179" s="227"/>
      <c r="AI1179" s="227"/>
      <c r="AJ1179" s="227">
        <f t="shared" si="315"/>
        <v>88312</v>
      </c>
    </row>
    <row r="1180" spans="1:36" x14ac:dyDescent="0.25">
      <c r="A1180" s="208">
        <v>13</v>
      </c>
      <c r="B1180" s="1532" t="s">
        <v>5670</v>
      </c>
      <c r="C1180" s="1534" t="s">
        <v>5012</v>
      </c>
      <c r="D1180" s="227" t="s">
        <v>1</v>
      </c>
      <c r="E1180" s="227" t="s">
        <v>1</v>
      </c>
      <c r="F1180" s="227">
        <v>1</v>
      </c>
      <c r="G1180" s="102">
        <v>1</v>
      </c>
      <c r="H1180" s="227">
        <v>91275</v>
      </c>
      <c r="I1180" s="227"/>
      <c r="J1180" s="227"/>
      <c r="K1180" s="227">
        <f t="shared" si="312"/>
        <v>91275</v>
      </c>
      <c r="L1180" s="227">
        <v>1</v>
      </c>
      <c r="M1180" s="102">
        <v>1</v>
      </c>
      <c r="N1180" s="227">
        <v>91275</v>
      </c>
      <c r="O1180" s="227"/>
      <c r="P1180" s="227"/>
      <c r="Q1180" s="227">
        <f t="shared" si="313"/>
        <v>91275</v>
      </c>
      <c r="R1180" s="227">
        <f t="shared" si="306"/>
        <v>0</v>
      </c>
      <c r="S1180" s="227">
        <f t="shared" si="306"/>
        <v>0</v>
      </c>
      <c r="T1180" s="227">
        <f t="shared" si="306"/>
        <v>0</v>
      </c>
      <c r="U1180" s="227">
        <f t="shared" si="306"/>
        <v>0</v>
      </c>
      <c r="V1180" s="227">
        <f t="shared" si="316"/>
        <v>0</v>
      </c>
      <c r="W1180" s="227" t="s">
        <v>1</v>
      </c>
      <c r="X1180" s="227">
        <v>1</v>
      </c>
      <c r="Y1180" s="102">
        <v>1</v>
      </c>
      <c r="Z1180" s="227">
        <v>91275</v>
      </c>
      <c r="AA1180" s="227"/>
      <c r="AB1180" s="227"/>
      <c r="AC1180" s="227">
        <f t="shared" si="314"/>
        <v>91275</v>
      </c>
      <c r="AD1180" s="227"/>
      <c r="AE1180" s="227">
        <v>1</v>
      </c>
      <c r="AF1180" s="102">
        <v>1</v>
      </c>
      <c r="AG1180" s="227">
        <v>91275</v>
      </c>
      <c r="AH1180" s="227"/>
      <c r="AI1180" s="227"/>
      <c r="AJ1180" s="227">
        <f t="shared" si="315"/>
        <v>91275</v>
      </c>
    </row>
    <row r="1181" spans="1:36" x14ac:dyDescent="0.25">
      <c r="A1181" s="208">
        <v>14</v>
      </c>
      <c r="B1181" s="1532" t="s">
        <v>5671</v>
      </c>
      <c r="C1181" s="1534" t="s">
        <v>5012</v>
      </c>
      <c r="D1181" s="227" t="s">
        <v>1</v>
      </c>
      <c r="E1181" s="227" t="s">
        <v>1</v>
      </c>
      <c r="F1181" s="227">
        <v>1</v>
      </c>
      <c r="G1181" s="102">
        <v>1</v>
      </c>
      <c r="H1181" s="227">
        <v>91275</v>
      </c>
      <c r="I1181" s="227"/>
      <c r="J1181" s="227"/>
      <c r="K1181" s="227">
        <f t="shared" si="312"/>
        <v>91275</v>
      </c>
      <c r="L1181" s="227">
        <v>1</v>
      </c>
      <c r="M1181" s="102">
        <v>1</v>
      </c>
      <c r="N1181" s="227">
        <v>91275</v>
      </c>
      <c r="O1181" s="227"/>
      <c r="P1181" s="227"/>
      <c r="Q1181" s="227">
        <f t="shared" si="313"/>
        <v>91275</v>
      </c>
      <c r="R1181" s="227">
        <f t="shared" si="306"/>
        <v>0</v>
      </c>
      <c r="S1181" s="227">
        <f t="shared" si="306"/>
        <v>0</v>
      </c>
      <c r="T1181" s="227">
        <f t="shared" si="306"/>
        <v>0</v>
      </c>
      <c r="U1181" s="227">
        <f t="shared" si="306"/>
        <v>0</v>
      </c>
      <c r="V1181" s="227">
        <f t="shared" si="316"/>
        <v>0</v>
      </c>
      <c r="W1181" s="227" t="s">
        <v>1</v>
      </c>
      <c r="X1181" s="227">
        <v>1</v>
      </c>
      <c r="Y1181" s="102">
        <v>1</v>
      </c>
      <c r="Z1181" s="227">
        <v>91275</v>
      </c>
      <c r="AA1181" s="227"/>
      <c r="AB1181" s="227"/>
      <c r="AC1181" s="227">
        <f t="shared" si="314"/>
        <v>91275</v>
      </c>
      <c r="AD1181" s="227"/>
      <c r="AE1181" s="227">
        <v>1</v>
      </c>
      <c r="AF1181" s="102">
        <v>1</v>
      </c>
      <c r="AG1181" s="227">
        <v>91275</v>
      </c>
      <c r="AH1181" s="227"/>
      <c r="AI1181" s="227"/>
      <c r="AJ1181" s="227">
        <f t="shared" si="315"/>
        <v>91275</v>
      </c>
    </row>
    <row r="1182" spans="1:36" x14ac:dyDescent="0.25">
      <c r="A1182" s="208">
        <v>15</v>
      </c>
      <c r="B1182" s="1532" t="s">
        <v>5672</v>
      </c>
      <c r="C1182" s="1534" t="s">
        <v>5012</v>
      </c>
      <c r="D1182" s="227" t="s">
        <v>1</v>
      </c>
      <c r="E1182" s="227" t="s">
        <v>1</v>
      </c>
      <c r="F1182" s="227">
        <v>1</v>
      </c>
      <c r="G1182" s="102">
        <v>1</v>
      </c>
      <c r="H1182" s="227">
        <v>91275</v>
      </c>
      <c r="I1182" s="227"/>
      <c r="J1182" s="227"/>
      <c r="K1182" s="227">
        <f t="shared" si="312"/>
        <v>91275</v>
      </c>
      <c r="L1182" s="227">
        <v>1</v>
      </c>
      <c r="M1182" s="102">
        <v>1</v>
      </c>
      <c r="N1182" s="227">
        <v>91275</v>
      </c>
      <c r="O1182" s="227"/>
      <c r="P1182" s="227"/>
      <c r="Q1182" s="227">
        <f t="shared" si="313"/>
        <v>91275</v>
      </c>
      <c r="R1182" s="227">
        <f t="shared" si="306"/>
        <v>0</v>
      </c>
      <c r="S1182" s="227">
        <f t="shared" si="306"/>
        <v>0</v>
      </c>
      <c r="T1182" s="227">
        <f t="shared" si="306"/>
        <v>0</v>
      </c>
      <c r="U1182" s="227">
        <f t="shared" si="306"/>
        <v>0</v>
      </c>
      <c r="V1182" s="227">
        <f t="shared" si="316"/>
        <v>0</v>
      </c>
      <c r="W1182" s="227" t="s">
        <v>1</v>
      </c>
      <c r="X1182" s="227">
        <v>1</v>
      </c>
      <c r="Y1182" s="102">
        <v>1</v>
      </c>
      <c r="Z1182" s="227">
        <v>91275</v>
      </c>
      <c r="AA1182" s="227"/>
      <c r="AB1182" s="227"/>
      <c r="AC1182" s="227">
        <f t="shared" si="314"/>
        <v>91275</v>
      </c>
      <c r="AD1182" s="227"/>
      <c r="AE1182" s="227">
        <v>1</v>
      </c>
      <c r="AF1182" s="102">
        <v>1</v>
      </c>
      <c r="AG1182" s="227">
        <v>91275</v>
      </c>
      <c r="AH1182" s="227"/>
      <c r="AI1182" s="227"/>
      <c r="AJ1182" s="227">
        <f t="shared" si="315"/>
        <v>91275</v>
      </c>
    </row>
    <row r="1183" spans="1:36" x14ac:dyDescent="0.25">
      <c r="A1183" s="208">
        <v>16</v>
      </c>
      <c r="B1183" s="1532" t="s">
        <v>5673</v>
      </c>
      <c r="C1183" s="1534" t="s">
        <v>4947</v>
      </c>
      <c r="D1183" s="227" t="s">
        <v>1</v>
      </c>
      <c r="E1183" s="227" t="s">
        <v>1</v>
      </c>
      <c r="F1183" s="227">
        <v>1</v>
      </c>
      <c r="G1183" s="102">
        <v>1</v>
      </c>
      <c r="H1183" s="227">
        <v>88312</v>
      </c>
      <c r="I1183" s="227"/>
      <c r="J1183" s="227"/>
      <c r="K1183" s="227">
        <f t="shared" si="312"/>
        <v>88312</v>
      </c>
      <c r="L1183" s="227">
        <v>1</v>
      </c>
      <c r="M1183" s="102">
        <v>1</v>
      </c>
      <c r="N1183" s="227">
        <v>88312</v>
      </c>
      <c r="O1183" s="227"/>
      <c r="P1183" s="227"/>
      <c r="Q1183" s="227">
        <f t="shared" si="313"/>
        <v>88312</v>
      </c>
      <c r="R1183" s="227">
        <f t="shared" si="306"/>
        <v>0</v>
      </c>
      <c r="S1183" s="227">
        <f t="shared" si="306"/>
        <v>0</v>
      </c>
      <c r="T1183" s="227">
        <f t="shared" si="306"/>
        <v>0</v>
      </c>
      <c r="U1183" s="227">
        <f t="shared" si="306"/>
        <v>0</v>
      </c>
      <c r="V1183" s="227">
        <f t="shared" si="316"/>
        <v>0</v>
      </c>
      <c r="W1183" s="227" t="s">
        <v>1</v>
      </c>
      <c r="X1183" s="227">
        <v>1</v>
      </c>
      <c r="Y1183" s="102">
        <v>1</v>
      </c>
      <c r="Z1183" s="227">
        <v>88312</v>
      </c>
      <c r="AA1183" s="227"/>
      <c r="AB1183" s="227"/>
      <c r="AC1183" s="227">
        <f t="shared" si="314"/>
        <v>88312</v>
      </c>
      <c r="AD1183" s="227"/>
      <c r="AE1183" s="227">
        <v>1</v>
      </c>
      <c r="AF1183" s="102">
        <v>1</v>
      </c>
      <c r="AG1183" s="227">
        <v>88312</v>
      </c>
      <c r="AH1183" s="227"/>
      <c r="AI1183" s="227"/>
      <c r="AJ1183" s="227">
        <f t="shared" si="315"/>
        <v>88312</v>
      </c>
    </row>
    <row r="1184" spans="1:36" x14ac:dyDescent="0.25">
      <c r="A1184" s="208">
        <v>17</v>
      </c>
      <c r="B1184" s="1532" t="s">
        <v>5674</v>
      </c>
      <c r="C1184" s="1534" t="s">
        <v>4947</v>
      </c>
      <c r="D1184" s="227" t="s">
        <v>1</v>
      </c>
      <c r="E1184" s="227" t="s">
        <v>1</v>
      </c>
      <c r="F1184" s="227">
        <v>1</v>
      </c>
      <c r="G1184" s="102">
        <v>1</v>
      </c>
      <c r="H1184" s="208">
        <v>88312</v>
      </c>
      <c r="I1184" s="227"/>
      <c r="J1184" s="208"/>
      <c r="K1184" s="227">
        <f>H1184+I1184+J1184</f>
        <v>88312</v>
      </c>
      <c r="L1184" s="227">
        <v>1</v>
      </c>
      <c r="M1184" s="102">
        <v>1</v>
      </c>
      <c r="N1184" s="227">
        <v>88312</v>
      </c>
      <c r="O1184" s="227"/>
      <c r="P1184" s="208"/>
      <c r="Q1184" s="227">
        <f>N1184+O1184+P1184</f>
        <v>88312</v>
      </c>
      <c r="R1184" s="227">
        <f t="shared" si="306"/>
        <v>0</v>
      </c>
      <c r="S1184" s="227">
        <f t="shared" si="306"/>
        <v>0</v>
      </c>
      <c r="T1184" s="227">
        <f t="shared" si="306"/>
        <v>0</v>
      </c>
      <c r="U1184" s="227">
        <f t="shared" si="306"/>
        <v>0</v>
      </c>
      <c r="V1184" s="227">
        <f>S1184+T1184+U1184</f>
        <v>0</v>
      </c>
      <c r="W1184" s="227" t="s">
        <v>1</v>
      </c>
      <c r="X1184" s="227">
        <v>1</v>
      </c>
      <c r="Y1184" s="102">
        <v>1</v>
      </c>
      <c r="Z1184" s="208">
        <v>88312</v>
      </c>
      <c r="AA1184" s="208"/>
      <c r="AB1184" s="208"/>
      <c r="AC1184" s="227">
        <f>Z1184+AA1184+AB1184</f>
        <v>88312</v>
      </c>
      <c r="AD1184" s="227"/>
      <c r="AE1184" s="227">
        <v>1</v>
      </c>
      <c r="AF1184" s="102">
        <v>1</v>
      </c>
      <c r="AG1184" s="208">
        <v>88312</v>
      </c>
      <c r="AH1184" s="208"/>
      <c r="AI1184" s="208"/>
      <c r="AJ1184" s="227">
        <f>AG1184+AH1184+AI1184</f>
        <v>88312</v>
      </c>
    </row>
    <row r="1185" spans="1:36" x14ac:dyDescent="0.25">
      <c r="A1185" s="208">
        <v>18</v>
      </c>
      <c r="B1185" s="1532" t="s">
        <v>5675</v>
      </c>
      <c r="C1185" s="1534" t="s">
        <v>4947</v>
      </c>
      <c r="D1185" s="227" t="s">
        <v>1</v>
      </c>
      <c r="E1185" s="227" t="s">
        <v>1</v>
      </c>
      <c r="F1185" s="227">
        <v>1</v>
      </c>
      <c r="G1185" s="102">
        <v>1</v>
      </c>
      <c r="H1185" s="208">
        <v>88312</v>
      </c>
      <c r="I1185" s="227"/>
      <c r="J1185" s="208"/>
      <c r="K1185" s="227">
        <f t="shared" ref="K1185:K1187" si="317">H1185+I1185+J1185</f>
        <v>88312</v>
      </c>
      <c r="L1185" s="227">
        <v>1</v>
      </c>
      <c r="M1185" s="102">
        <v>1</v>
      </c>
      <c r="N1185" s="227">
        <v>88312</v>
      </c>
      <c r="O1185" s="227"/>
      <c r="P1185" s="208"/>
      <c r="Q1185" s="227">
        <f t="shared" ref="Q1185:Q1187" si="318">N1185+O1185+P1185</f>
        <v>88312</v>
      </c>
      <c r="R1185" s="227">
        <f t="shared" si="306"/>
        <v>0</v>
      </c>
      <c r="S1185" s="227">
        <f t="shared" si="306"/>
        <v>0</v>
      </c>
      <c r="T1185" s="227">
        <f t="shared" si="306"/>
        <v>0</v>
      </c>
      <c r="U1185" s="227">
        <f t="shared" si="306"/>
        <v>0</v>
      </c>
      <c r="V1185" s="227">
        <f>S1185+T1185+U1185</f>
        <v>0</v>
      </c>
      <c r="W1185" s="227" t="s">
        <v>1</v>
      </c>
      <c r="X1185" s="227">
        <v>1</v>
      </c>
      <c r="Y1185" s="102">
        <v>1</v>
      </c>
      <c r="Z1185" s="208">
        <v>88312</v>
      </c>
      <c r="AA1185" s="208"/>
      <c r="AB1185" s="208"/>
      <c r="AC1185" s="227">
        <f t="shared" ref="AC1185:AC1187" si="319">Z1185+AA1185+AB1185</f>
        <v>88312</v>
      </c>
      <c r="AD1185" s="227"/>
      <c r="AE1185" s="227">
        <v>1</v>
      </c>
      <c r="AF1185" s="102">
        <v>1</v>
      </c>
      <c r="AG1185" s="208">
        <v>88312</v>
      </c>
      <c r="AH1185" s="208"/>
      <c r="AI1185" s="208"/>
      <c r="AJ1185" s="227">
        <f t="shared" ref="AJ1185:AJ1187" si="320">AG1185+AH1185+AI1185</f>
        <v>88312</v>
      </c>
    </row>
    <row r="1186" spans="1:36" x14ac:dyDescent="0.25">
      <c r="A1186" s="208">
        <v>19</v>
      </c>
      <c r="B1186" s="1532" t="s">
        <v>5676</v>
      </c>
      <c r="C1186" s="1528" t="s">
        <v>4947</v>
      </c>
      <c r="D1186" s="227" t="s">
        <v>1</v>
      </c>
      <c r="E1186" s="227" t="s">
        <v>1</v>
      </c>
      <c r="F1186" s="227">
        <v>1</v>
      </c>
      <c r="G1186" s="102">
        <v>1</v>
      </c>
      <c r="H1186" s="208">
        <v>88312</v>
      </c>
      <c r="I1186" s="227"/>
      <c r="J1186" s="208"/>
      <c r="K1186" s="227">
        <f t="shared" si="317"/>
        <v>88312</v>
      </c>
      <c r="L1186" s="227">
        <v>1</v>
      </c>
      <c r="M1186" s="102">
        <v>1</v>
      </c>
      <c r="N1186" s="227">
        <v>88312</v>
      </c>
      <c r="O1186" s="227"/>
      <c r="P1186" s="208"/>
      <c r="Q1186" s="227">
        <f t="shared" si="318"/>
        <v>88312</v>
      </c>
      <c r="R1186" s="227">
        <f t="shared" si="306"/>
        <v>0</v>
      </c>
      <c r="S1186" s="227">
        <f t="shared" si="306"/>
        <v>0</v>
      </c>
      <c r="T1186" s="227">
        <f t="shared" si="306"/>
        <v>0</v>
      </c>
      <c r="U1186" s="227">
        <f t="shared" si="306"/>
        <v>0</v>
      </c>
      <c r="V1186" s="227">
        <f t="shared" ref="V1186:V1187" si="321">S1186+T1186+U1186</f>
        <v>0</v>
      </c>
      <c r="W1186" s="227" t="s">
        <v>1</v>
      </c>
      <c r="X1186" s="227">
        <v>1</v>
      </c>
      <c r="Y1186" s="102">
        <v>1</v>
      </c>
      <c r="Z1186" s="208">
        <v>88312</v>
      </c>
      <c r="AA1186" s="208"/>
      <c r="AB1186" s="208"/>
      <c r="AC1186" s="227">
        <f t="shared" si="319"/>
        <v>88312</v>
      </c>
      <c r="AD1186" s="227"/>
      <c r="AE1186" s="227">
        <v>1</v>
      </c>
      <c r="AF1186" s="102">
        <v>1</v>
      </c>
      <c r="AG1186" s="208">
        <v>88312</v>
      </c>
      <c r="AH1186" s="208"/>
      <c r="AI1186" s="208"/>
      <c r="AJ1186" s="227">
        <f t="shared" si="320"/>
        <v>88312</v>
      </c>
    </row>
    <row r="1187" spans="1:36" x14ac:dyDescent="0.25">
      <c r="A1187" s="208">
        <v>20</v>
      </c>
      <c r="B1187" s="1532" t="s">
        <v>5677</v>
      </c>
      <c r="C1187" s="1528" t="s">
        <v>4947</v>
      </c>
      <c r="D1187" s="227" t="s">
        <v>1</v>
      </c>
      <c r="E1187" s="227" t="s">
        <v>1</v>
      </c>
      <c r="F1187" s="227">
        <v>1</v>
      </c>
      <c r="G1187" s="102">
        <v>1</v>
      </c>
      <c r="H1187" s="227">
        <v>88312</v>
      </c>
      <c r="I1187" s="227"/>
      <c r="J1187" s="227"/>
      <c r="K1187" s="227">
        <f t="shared" si="317"/>
        <v>88312</v>
      </c>
      <c r="L1187" s="227">
        <v>1</v>
      </c>
      <c r="M1187" s="102">
        <v>1</v>
      </c>
      <c r="N1187" s="227">
        <v>88312</v>
      </c>
      <c r="O1187" s="227"/>
      <c r="P1187" s="227"/>
      <c r="Q1187" s="227">
        <f t="shared" si="318"/>
        <v>88312</v>
      </c>
      <c r="R1187" s="227">
        <f t="shared" si="306"/>
        <v>0</v>
      </c>
      <c r="S1187" s="227">
        <f t="shared" si="306"/>
        <v>0</v>
      </c>
      <c r="T1187" s="227">
        <f t="shared" si="306"/>
        <v>0</v>
      </c>
      <c r="U1187" s="227">
        <f t="shared" si="306"/>
        <v>0</v>
      </c>
      <c r="V1187" s="227">
        <f t="shared" si="321"/>
        <v>0</v>
      </c>
      <c r="W1187" s="227" t="s">
        <v>1</v>
      </c>
      <c r="X1187" s="227">
        <v>1</v>
      </c>
      <c r="Y1187" s="102">
        <v>1</v>
      </c>
      <c r="Z1187" s="227">
        <v>88312</v>
      </c>
      <c r="AA1187" s="227"/>
      <c r="AB1187" s="227"/>
      <c r="AC1187" s="227">
        <f t="shared" si="319"/>
        <v>88312</v>
      </c>
      <c r="AD1187" s="227"/>
      <c r="AE1187" s="227">
        <v>1</v>
      </c>
      <c r="AF1187" s="102">
        <v>1</v>
      </c>
      <c r="AG1187" s="227">
        <v>88312</v>
      </c>
      <c r="AH1187" s="227"/>
      <c r="AI1187" s="227"/>
      <c r="AJ1187" s="227">
        <f t="shared" si="320"/>
        <v>88312</v>
      </c>
    </row>
    <row r="1188" spans="1:36" x14ac:dyDescent="0.25">
      <c r="A1188" s="208">
        <v>21</v>
      </c>
      <c r="B1188" s="1532" t="s">
        <v>5678</v>
      </c>
      <c r="C1188" s="1528" t="s">
        <v>4947</v>
      </c>
      <c r="D1188" s="227" t="s">
        <v>1</v>
      </c>
      <c r="E1188" s="227" t="s">
        <v>1</v>
      </c>
      <c r="F1188" s="227">
        <v>1</v>
      </c>
      <c r="G1188" s="102">
        <v>1</v>
      </c>
      <c r="H1188" s="208">
        <v>88312</v>
      </c>
      <c r="I1188" s="227"/>
      <c r="J1188" s="208"/>
      <c r="K1188" s="227">
        <f>H1188+I1188+J1188</f>
        <v>88312</v>
      </c>
      <c r="L1188" s="227">
        <v>1</v>
      </c>
      <c r="M1188" s="102">
        <v>1</v>
      </c>
      <c r="N1188" s="227">
        <v>88312</v>
      </c>
      <c r="O1188" s="227"/>
      <c r="P1188" s="208"/>
      <c r="Q1188" s="227">
        <f>N1188+O1188+P1188</f>
        <v>88312</v>
      </c>
      <c r="R1188" s="227">
        <f t="shared" si="306"/>
        <v>0</v>
      </c>
      <c r="S1188" s="227">
        <f t="shared" si="306"/>
        <v>0</v>
      </c>
      <c r="T1188" s="227">
        <f t="shared" si="306"/>
        <v>0</v>
      </c>
      <c r="U1188" s="227">
        <f t="shared" si="306"/>
        <v>0</v>
      </c>
      <c r="V1188" s="227">
        <f>S1188+T1188+U1188</f>
        <v>0</v>
      </c>
      <c r="W1188" s="227" t="s">
        <v>1</v>
      </c>
      <c r="X1188" s="227">
        <v>1</v>
      </c>
      <c r="Y1188" s="102">
        <v>1</v>
      </c>
      <c r="Z1188" s="208">
        <v>88312</v>
      </c>
      <c r="AA1188" s="208"/>
      <c r="AB1188" s="208"/>
      <c r="AC1188" s="227">
        <f>Z1188+AA1188+AB1188</f>
        <v>88312</v>
      </c>
      <c r="AD1188" s="227"/>
      <c r="AE1188" s="227">
        <v>1</v>
      </c>
      <c r="AF1188" s="102">
        <v>1</v>
      </c>
      <c r="AG1188" s="208">
        <v>88312</v>
      </c>
      <c r="AH1188" s="208"/>
      <c r="AI1188" s="208"/>
      <c r="AJ1188" s="227">
        <f>AG1188+AH1188+AI1188</f>
        <v>88312</v>
      </c>
    </row>
    <row r="1189" spans="1:36" x14ac:dyDescent="0.25">
      <c r="A1189" s="208">
        <v>22</v>
      </c>
      <c r="B1189" s="1532" t="s">
        <v>5679</v>
      </c>
      <c r="C1189" s="1534" t="s">
        <v>4947</v>
      </c>
      <c r="D1189" s="227" t="s">
        <v>1</v>
      </c>
      <c r="E1189" s="227" t="s">
        <v>1</v>
      </c>
      <c r="F1189" s="227">
        <v>1</v>
      </c>
      <c r="G1189" s="102">
        <v>1</v>
      </c>
      <c r="H1189" s="208">
        <v>88312</v>
      </c>
      <c r="I1189" s="227"/>
      <c r="J1189" s="208"/>
      <c r="K1189" s="227">
        <f t="shared" ref="K1189:K1194" si="322">H1189+I1189+J1189</f>
        <v>88312</v>
      </c>
      <c r="L1189" s="227">
        <v>1</v>
      </c>
      <c r="M1189" s="102">
        <v>1</v>
      </c>
      <c r="N1189" s="227">
        <v>88312</v>
      </c>
      <c r="O1189" s="227"/>
      <c r="P1189" s="208"/>
      <c r="Q1189" s="227">
        <f t="shared" ref="Q1189:Q1194" si="323">N1189+O1189+P1189</f>
        <v>88312</v>
      </c>
      <c r="R1189" s="227">
        <f t="shared" si="306"/>
        <v>0</v>
      </c>
      <c r="S1189" s="227">
        <f t="shared" si="306"/>
        <v>0</v>
      </c>
      <c r="T1189" s="227">
        <f t="shared" si="306"/>
        <v>0</v>
      </c>
      <c r="U1189" s="227">
        <f t="shared" si="306"/>
        <v>0</v>
      </c>
      <c r="V1189" s="227">
        <f>S1189+T1189+U1189</f>
        <v>0</v>
      </c>
      <c r="W1189" s="227" t="s">
        <v>1</v>
      </c>
      <c r="X1189" s="227">
        <v>1</v>
      </c>
      <c r="Y1189" s="102">
        <v>1</v>
      </c>
      <c r="Z1189" s="208">
        <v>88312</v>
      </c>
      <c r="AA1189" s="208"/>
      <c r="AB1189" s="208"/>
      <c r="AC1189" s="227">
        <f t="shared" ref="AC1189:AC1194" si="324">Z1189+AA1189+AB1189</f>
        <v>88312</v>
      </c>
      <c r="AD1189" s="227"/>
      <c r="AE1189" s="227">
        <v>1</v>
      </c>
      <c r="AF1189" s="102">
        <v>1</v>
      </c>
      <c r="AG1189" s="208">
        <v>88312</v>
      </c>
      <c r="AH1189" s="208"/>
      <c r="AI1189" s="208"/>
      <c r="AJ1189" s="227">
        <f t="shared" ref="AJ1189:AJ1194" si="325">AG1189+AH1189+AI1189</f>
        <v>88312</v>
      </c>
    </row>
    <row r="1190" spans="1:36" x14ac:dyDescent="0.25">
      <c r="A1190" s="208">
        <v>23</v>
      </c>
      <c r="B1190" s="1532" t="s">
        <v>5680</v>
      </c>
      <c r="C1190" s="1534" t="s">
        <v>4947</v>
      </c>
      <c r="D1190" s="227" t="s">
        <v>1</v>
      </c>
      <c r="E1190" s="227" t="s">
        <v>1</v>
      </c>
      <c r="F1190" s="227">
        <v>1</v>
      </c>
      <c r="G1190" s="102">
        <v>1</v>
      </c>
      <c r="H1190" s="208">
        <v>88312</v>
      </c>
      <c r="I1190" s="227"/>
      <c r="J1190" s="208"/>
      <c r="K1190" s="227">
        <f t="shared" si="322"/>
        <v>88312</v>
      </c>
      <c r="L1190" s="227">
        <v>1</v>
      </c>
      <c r="M1190" s="102">
        <v>1</v>
      </c>
      <c r="N1190" s="227">
        <v>88312</v>
      </c>
      <c r="O1190" s="227"/>
      <c r="P1190" s="208"/>
      <c r="Q1190" s="227">
        <f t="shared" si="323"/>
        <v>88312</v>
      </c>
      <c r="R1190" s="227">
        <f t="shared" si="306"/>
        <v>0</v>
      </c>
      <c r="S1190" s="227">
        <f t="shared" si="306"/>
        <v>0</v>
      </c>
      <c r="T1190" s="227">
        <f t="shared" si="306"/>
        <v>0</v>
      </c>
      <c r="U1190" s="227">
        <f t="shared" si="306"/>
        <v>0</v>
      </c>
      <c r="V1190" s="227">
        <f t="shared" ref="V1190:V1195" si="326">S1190+T1190+U1190</f>
        <v>0</v>
      </c>
      <c r="W1190" s="227" t="s">
        <v>1</v>
      </c>
      <c r="X1190" s="227">
        <v>1</v>
      </c>
      <c r="Y1190" s="102">
        <v>1</v>
      </c>
      <c r="Z1190" s="208">
        <v>88312</v>
      </c>
      <c r="AA1190" s="208"/>
      <c r="AB1190" s="208"/>
      <c r="AC1190" s="227">
        <f t="shared" si="324"/>
        <v>88312</v>
      </c>
      <c r="AD1190" s="227"/>
      <c r="AE1190" s="227">
        <v>1</v>
      </c>
      <c r="AF1190" s="102">
        <v>1</v>
      </c>
      <c r="AG1190" s="208">
        <v>88312</v>
      </c>
      <c r="AH1190" s="208"/>
      <c r="AI1190" s="208"/>
      <c r="AJ1190" s="227">
        <f t="shared" si="325"/>
        <v>88312</v>
      </c>
    </row>
    <row r="1191" spans="1:36" x14ac:dyDescent="0.25">
      <c r="A1191" s="208">
        <v>24</v>
      </c>
      <c r="B1191" s="1532" t="s">
        <v>5681</v>
      </c>
      <c r="C1191" s="1534" t="s">
        <v>4947</v>
      </c>
      <c r="D1191" s="227" t="s">
        <v>1</v>
      </c>
      <c r="E1191" s="227" t="s">
        <v>1</v>
      </c>
      <c r="F1191" s="227">
        <v>1</v>
      </c>
      <c r="G1191" s="102">
        <v>1</v>
      </c>
      <c r="H1191" s="227">
        <v>88312</v>
      </c>
      <c r="I1191" s="227"/>
      <c r="J1191" s="227"/>
      <c r="K1191" s="227">
        <f t="shared" si="322"/>
        <v>88312</v>
      </c>
      <c r="L1191" s="227">
        <v>1</v>
      </c>
      <c r="M1191" s="102">
        <v>1</v>
      </c>
      <c r="N1191" s="227">
        <v>88312</v>
      </c>
      <c r="O1191" s="227"/>
      <c r="P1191" s="227"/>
      <c r="Q1191" s="227">
        <f t="shared" si="323"/>
        <v>88312</v>
      </c>
      <c r="R1191" s="227">
        <f t="shared" si="306"/>
        <v>0</v>
      </c>
      <c r="S1191" s="227">
        <f t="shared" si="306"/>
        <v>0</v>
      </c>
      <c r="T1191" s="227">
        <f t="shared" si="306"/>
        <v>0</v>
      </c>
      <c r="U1191" s="227">
        <f t="shared" si="306"/>
        <v>0</v>
      </c>
      <c r="V1191" s="227">
        <f t="shared" si="326"/>
        <v>0</v>
      </c>
      <c r="W1191" s="227" t="s">
        <v>1</v>
      </c>
      <c r="X1191" s="227">
        <v>1</v>
      </c>
      <c r="Y1191" s="102">
        <v>1</v>
      </c>
      <c r="Z1191" s="227">
        <v>88312</v>
      </c>
      <c r="AA1191" s="227"/>
      <c r="AB1191" s="227"/>
      <c r="AC1191" s="227">
        <f t="shared" si="324"/>
        <v>88312</v>
      </c>
      <c r="AD1191" s="227"/>
      <c r="AE1191" s="227">
        <v>1</v>
      </c>
      <c r="AF1191" s="102">
        <v>1</v>
      </c>
      <c r="AG1191" s="227">
        <v>88312</v>
      </c>
      <c r="AH1191" s="227"/>
      <c r="AI1191" s="227"/>
      <c r="AJ1191" s="227">
        <f t="shared" si="325"/>
        <v>88312</v>
      </c>
    </row>
    <row r="1192" spans="1:36" x14ac:dyDescent="0.25">
      <c r="A1192" s="208">
        <v>25</v>
      </c>
      <c r="B1192" s="1532" t="s">
        <v>5682</v>
      </c>
      <c r="C1192" s="1534" t="s">
        <v>4947</v>
      </c>
      <c r="D1192" s="227" t="s">
        <v>1</v>
      </c>
      <c r="E1192" s="227" t="s">
        <v>1</v>
      </c>
      <c r="F1192" s="227">
        <v>1</v>
      </c>
      <c r="G1192" s="102">
        <v>1</v>
      </c>
      <c r="H1192" s="227">
        <v>88312</v>
      </c>
      <c r="I1192" s="227"/>
      <c r="J1192" s="227"/>
      <c r="K1192" s="227">
        <f t="shared" si="322"/>
        <v>88312</v>
      </c>
      <c r="L1192" s="227">
        <v>1</v>
      </c>
      <c r="M1192" s="102">
        <v>1</v>
      </c>
      <c r="N1192" s="227">
        <v>88312</v>
      </c>
      <c r="O1192" s="227"/>
      <c r="P1192" s="227"/>
      <c r="Q1192" s="227">
        <f t="shared" si="323"/>
        <v>88312</v>
      </c>
      <c r="R1192" s="227">
        <f t="shared" si="306"/>
        <v>0</v>
      </c>
      <c r="S1192" s="227">
        <f t="shared" si="306"/>
        <v>0</v>
      </c>
      <c r="T1192" s="227">
        <f t="shared" si="306"/>
        <v>0</v>
      </c>
      <c r="U1192" s="227">
        <f t="shared" si="306"/>
        <v>0</v>
      </c>
      <c r="V1192" s="227">
        <f t="shared" si="326"/>
        <v>0</v>
      </c>
      <c r="W1192" s="227" t="s">
        <v>1</v>
      </c>
      <c r="X1192" s="227">
        <v>1</v>
      </c>
      <c r="Y1192" s="102">
        <v>1</v>
      </c>
      <c r="Z1192" s="227">
        <v>88312</v>
      </c>
      <c r="AA1192" s="227"/>
      <c r="AB1192" s="227"/>
      <c r="AC1192" s="227">
        <f t="shared" si="324"/>
        <v>88312</v>
      </c>
      <c r="AD1192" s="227"/>
      <c r="AE1192" s="227">
        <v>1</v>
      </c>
      <c r="AF1192" s="102">
        <v>1</v>
      </c>
      <c r="AG1192" s="227">
        <v>88312</v>
      </c>
      <c r="AH1192" s="227"/>
      <c r="AI1192" s="227"/>
      <c r="AJ1192" s="227">
        <f t="shared" si="325"/>
        <v>88312</v>
      </c>
    </row>
    <row r="1193" spans="1:36" x14ac:dyDescent="0.25">
      <c r="A1193" s="208">
        <v>26</v>
      </c>
      <c r="B1193" s="1532" t="s">
        <v>5683</v>
      </c>
      <c r="C1193" s="1534" t="s">
        <v>4947</v>
      </c>
      <c r="D1193" s="227" t="s">
        <v>1</v>
      </c>
      <c r="E1193" s="227" t="s">
        <v>1</v>
      </c>
      <c r="F1193" s="227">
        <v>1</v>
      </c>
      <c r="G1193" s="102">
        <v>1</v>
      </c>
      <c r="H1193" s="227">
        <v>91275</v>
      </c>
      <c r="I1193" s="227"/>
      <c r="J1193" s="227"/>
      <c r="K1193" s="227">
        <f t="shared" si="322"/>
        <v>91275</v>
      </c>
      <c r="L1193" s="227">
        <v>1</v>
      </c>
      <c r="M1193" s="102">
        <v>1</v>
      </c>
      <c r="N1193" s="227">
        <v>91275</v>
      </c>
      <c r="O1193" s="227"/>
      <c r="P1193" s="227"/>
      <c r="Q1193" s="227">
        <f t="shared" si="323"/>
        <v>91275</v>
      </c>
      <c r="R1193" s="227">
        <f t="shared" si="306"/>
        <v>0</v>
      </c>
      <c r="S1193" s="227">
        <f t="shared" si="306"/>
        <v>0</v>
      </c>
      <c r="T1193" s="227">
        <f t="shared" si="306"/>
        <v>0</v>
      </c>
      <c r="U1193" s="227">
        <f t="shared" si="306"/>
        <v>0</v>
      </c>
      <c r="V1193" s="227">
        <f t="shared" si="326"/>
        <v>0</v>
      </c>
      <c r="W1193" s="227" t="s">
        <v>1</v>
      </c>
      <c r="X1193" s="227">
        <v>1</v>
      </c>
      <c r="Y1193" s="102">
        <v>1</v>
      </c>
      <c r="Z1193" s="227">
        <v>91275</v>
      </c>
      <c r="AA1193" s="227"/>
      <c r="AB1193" s="227"/>
      <c r="AC1193" s="227">
        <f t="shared" si="324"/>
        <v>91275</v>
      </c>
      <c r="AD1193" s="227"/>
      <c r="AE1193" s="227">
        <v>1</v>
      </c>
      <c r="AF1193" s="102">
        <v>1</v>
      </c>
      <c r="AG1193" s="227">
        <v>91275</v>
      </c>
      <c r="AH1193" s="227"/>
      <c r="AI1193" s="227"/>
      <c r="AJ1193" s="227">
        <f t="shared" si="325"/>
        <v>91275</v>
      </c>
    </row>
    <row r="1194" spans="1:36" x14ac:dyDescent="0.25">
      <c r="A1194" s="208">
        <v>27</v>
      </c>
      <c r="B1194" s="1532" t="s">
        <v>5684</v>
      </c>
      <c r="C1194" s="1534" t="s">
        <v>4947</v>
      </c>
      <c r="D1194" s="227" t="s">
        <v>1</v>
      </c>
      <c r="E1194" s="227" t="s">
        <v>1</v>
      </c>
      <c r="F1194" s="227">
        <v>1</v>
      </c>
      <c r="G1194" s="102">
        <v>1</v>
      </c>
      <c r="H1194" s="227">
        <v>91275</v>
      </c>
      <c r="I1194" s="227"/>
      <c r="J1194" s="227"/>
      <c r="K1194" s="227">
        <f t="shared" si="322"/>
        <v>91275</v>
      </c>
      <c r="L1194" s="227">
        <v>1</v>
      </c>
      <c r="M1194" s="102">
        <v>1</v>
      </c>
      <c r="N1194" s="227">
        <v>91275</v>
      </c>
      <c r="O1194" s="227"/>
      <c r="P1194" s="227"/>
      <c r="Q1194" s="227">
        <f t="shared" si="323"/>
        <v>91275</v>
      </c>
      <c r="R1194" s="227">
        <f t="shared" si="306"/>
        <v>0</v>
      </c>
      <c r="S1194" s="227">
        <f t="shared" si="306"/>
        <v>0</v>
      </c>
      <c r="T1194" s="227">
        <f t="shared" si="306"/>
        <v>0</v>
      </c>
      <c r="U1194" s="227">
        <f t="shared" si="306"/>
        <v>0</v>
      </c>
      <c r="V1194" s="227">
        <f t="shared" si="326"/>
        <v>0</v>
      </c>
      <c r="W1194" s="227" t="s">
        <v>1</v>
      </c>
      <c r="X1194" s="227">
        <v>1</v>
      </c>
      <c r="Y1194" s="102">
        <v>1</v>
      </c>
      <c r="Z1194" s="227">
        <v>91275</v>
      </c>
      <c r="AA1194" s="227"/>
      <c r="AB1194" s="227"/>
      <c r="AC1194" s="227">
        <f t="shared" si="324"/>
        <v>91275</v>
      </c>
      <c r="AD1194" s="227"/>
      <c r="AE1194" s="227">
        <v>1</v>
      </c>
      <c r="AF1194" s="102">
        <v>1</v>
      </c>
      <c r="AG1194" s="227">
        <v>91275</v>
      </c>
      <c r="AH1194" s="227"/>
      <c r="AI1194" s="227"/>
      <c r="AJ1194" s="227">
        <f t="shared" si="325"/>
        <v>91275</v>
      </c>
    </row>
    <row r="1195" spans="1:36" x14ac:dyDescent="0.25">
      <c r="A1195" s="208">
        <v>28</v>
      </c>
      <c r="B1195" s="1532" t="s">
        <v>5685</v>
      </c>
      <c r="C1195" s="1534" t="s">
        <v>4947</v>
      </c>
      <c r="D1195" s="227" t="s">
        <v>1</v>
      </c>
      <c r="E1195" s="227" t="s">
        <v>1</v>
      </c>
      <c r="F1195" s="227">
        <v>1</v>
      </c>
      <c r="G1195" s="102">
        <v>1</v>
      </c>
      <c r="H1195" s="227">
        <v>88312</v>
      </c>
      <c r="I1195" s="227"/>
      <c r="J1195" s="227"/>
      <c r="K1195" s="227">
        <v>88312</v>
      </c>
      <c r="L1195" s="227">
        <v>1</v>
      </c>
      <c r="M1195" s="102">
        <v>1</v>
      </c>
      <c r="N1195" s="227">
        <v>88312</v>
      </c>
      <c r="O1195" s="227"/>
      <c r="P1195" s="227"/>
      <c r="Q1195" s="227">
        <v>88312</v>
      </c>
      <c r="R1195" s="227">
        <f t="shared" si="306"/>
        <v>0</v>
      </c>
      <c r="S1195" s="227">
        <f t="shared" si="306"/>
        <v>0</v>
      </c>
      <c r="T1195" s="227">
        <f t="shared" si="306"/>
        <v>0</v>
      </c>
      <c r="U1195" s="227">
        <f t="shared" si="306"/>
        <v>0</v>
      </c>
      <c r="V1195" s="227">
        <f t="shared" si="326"/>
        <v>0</v>
      </c>
      <c r="W1195" s="227" t="s">
        <v>1</v>
      </c>
      <c r="X1195" s="227">
        <v>1</v>
      </c>
      <c r="Y1195" s="102">
        <v>1</v>
      </c>
      <c r="Z1195" s="227">
        <v>88312</v>
      </c>
      <c r="AA1195" s="227"/>
      <c r="AB1195" s="227"/>
      <c r="AC1195" s="227">
        <v>88312</v>
      </c>
      <c r="AD1195" s="227"/>
      <c r="AE1195" s="227">
        <v>1</v>
      </c>
      <c r="AF1195" s="102">
        <v>1</v>
      </c>
      <c r="AG1195" s="227">
        <v>88312</v>
      </c>
      <c r="AH1195" s="227"/>
      <c r="AI1195" s="227"/>
      <c r="AJ1195" s="227">
        <v>88312</v>
      </c>
    </row>
    <row r="1196" spans="1:36" x14ac:dyDescent="0.25">
      <c r="A1196" s="208">
        <v>29</v>
      </c>
      <c r="B1196" s="1532" t="s">
        <v>5686</v>
      </c>
      <c r="C1196" s="1534" t="s">
        <v>4945</v>
      </c>
      <c r="D1196" s="227" t="s">
        <v>1</v>
      </c>
      <c r="E1196" s="227" t="s">
        <v>1</v>
      </c>
      <c r="F1196" s="227">
        <v>1.2</v>
      </c>
      <c r="G1196" s="102">
        <v>1</v>
      </c>
      <c r="H1196" s="208">
        <v>88312</v>
      </c>
      <c r="I1196" s="227"/>
      <c r="J1196" s="208"/>
      <c r="K1196" s="227">
        <v>88312</v>
      </c>
      <c r="L1196" s="227">
        <v>1.2</v>
      </c>
      <c r="M1196" s="102">
        <v>1</v>
      </c>
      <c r="N1196" s="227">
        <v>88312</v>
      </c>
      <c r="O1196" s="227"/>
      <c r="P1196" s="208"/>
      <c r="Q1196" s="227">
        <v>88312</v>
      </c>
      <c r="R1196" s="227">
        <f t="shared" si="306"/>
        <v>0</v>
      </c>
      <c r="S1196" s="227">
        <f t="shared" si="306"/>
        <v>0</v>
      </c>
      <c r="T1196" s="227">
        <f t="shared" si="306"/>
        <v>0</v>
      </c>
      <c r="U1196" s="227">
        <f t="shared" si="306"/>
        <v>0</v>
      </c>
      <c r="V1196" s="227">
        <f>S1196+T1196+U1196</f>
        <v>0</v>
      </c>
      <c r="W1196" s="227" t="s">
        <v>1</v>
      </c>
      <c r="X1196" s="227">
        <v>1.2</v>
      </c>
      <c r="Y1196" s="102">
        <v>1</v>
      </c>
      <c r="Z1196" s="208">
        <v>88312</v>
      </c>
      <c r="AA1196" s="208"/>
      <c r="AB1196" s="208"/>
      <c r="AC1196" s="227">
        <v>88312</v>
      </c>
      <c r="AD1196" s="227"/>
      <c r="AE1196" s="227">
        <v>1.2</v>
      </c>
      <c r="AF1196" s="102">
        <v>1</v>
      </c>
      <c r="AG1196" s="208">
        <v>88312</v>
      </c>
      <c r="AH1196" s="208"/>
      <c r="AI1196" s="208"/>
      <c r="AJ1196" s="227">
        <v>88312</v>
      </c>
    </row>
    <row r="1197" spans="1:36" x14ac:dyDescent="0.25">
      <c r="A1197" s="208">
        <v>30</v>
      </c>
      <c r="B1197" s="1532" t="s">
        <v>5687</v>
      </c>
      <c r="C1197" s="1534" t="s">
        <v>4945</v>
      </c>
      <c r="D1197" s="227" t="s">
        <v>1</v>
      </c>
      <c r="E1197" s="227" t="s">
        <v>1</v>
      </c>
      <c r="F1197" s="227">
        <v>1.2</v>
      </c>
      <c r="G1197" s="102">
        <v>1</v>
      </c>
      <c r="H1197" s="227">
        <v>88312</v>
      </c>
      <c r="I1197" s="227"/>
      <c r="J1197" s="227"/>
      <c r="K1197" s="227">
        <f t="shared" ref="K1197:K1198" si="327">H1197+I1197+J1197</f>
        <v>88312</v>
      </c>
      <c r="L1197" s="227">
        <v>1.2</v>
      </c>
      <c r="M1197" s="102">
        <v>1</v>
      </c>
      <c r="N1197" s="227">
        <v>88312</v>
      </c>
      <c r="O1197" s="227"/>
      <c r="P1197" s="227"/>
      <c r="Q1197" s="227">
        <f t="shared" ref="Q1197:Q1198" si="328">N1197+O1197+P1197</f>
        <v>88312</v>
      </c>
      <c r="R1197" s="227">
        <f t="shared" si="306"/>
        <v>0</v>
      </c>
      <c r="S1197" s="227">
        <f t="shared" si="306"/>
        <v>0</v>
      </c>
      <c r="T1197" s="227">
        <f t="shared" si="306"/>
        <v>0</v>
      </c>
      <c r="U1197" s="227">
        <f t="shared" si="306"/>
        <v>0</v>
      </c>
      <c r="V1197" s="227">
        <f t="shared" ref="V1197:V1199" si="329">S1197+T1197+U1197</f>
        <v>0</v>
      </c>
      <c r="W1197" s="227" t="s">
        <v>1</v>
      </c>
      <c r="X1197" s="227">
        <v>1.2</v>
      </c>
      <c r="Y1197" s="102">
        <v>1</v>
      </c>
      <c r="Z1197" s="227">
        <v>88312</v>
      </c>
      <c r="AA1197" s="227"/>
      <c r="AB1197" s="227"/>
      <c r="AC1197" s="227">
        <f t="shared" ref="AC1197:AC1198" si="330">Z1197+AA1197+AB1197</f>
        <v>88312</v>
      </c>
      <c r="AD1197" s="227"/>
      <c r="AE1197" s="227">
        <v>1.2</v>
      </c>
      <c r="AF1197" s="102">
        <v>1</v>
      </c>
      <c r="AG1197" s="227">
        <v>88312</v>
      </c>
      <c r="AH1197" s="227"/>
      <c r="AI1197" s="227"/>
      <c r="AJ1197" s="227">
        <f t="shared" ref="AJ1197:AJ1198" si="331">AG1197+AH1197+AI1197</f>
        <v>88312</v>
      </c>
    </row>
    <row r="1198" spans="1:36" x14ac:dyDescent="0.25">
      <c r="A1198" s="208">
        <v>31</v>
      </c>
      <c r="B1198" s="1532" t="s">
        <v>5688</v>
      </c>
      <c r="C1198" s="1534" t="s">
        <v>4945</v>
      </c>
      <c r="D1198" s="227" t="s">
        <v>1</v>
      </c>
      <c r="E1198" s="227" t="s">
        <v>1</v>
      </c>
      <c r="F1198" s="227">
        <v>1.2</v>
      </c>
      <c r="G1198" s="102">
        <v>1</v>
      </c>
      <c r="H1198" s="227">
        <v>88312</v>
      </c>
      <c r="I1198" s="227"/>
      <c r="J1198" s="227"/>
      <c r="K1198" s="227">
        <f t="shared" si="327"/>
        <v>88312</v>
      </c>
      <c r="L1198" s="227">
        <v>1.2</v>
      </c>
      <c r="M1198" s="102">
        <v>1</v>
      </c>
      <c r="N1198" s="227">
        <v>88312</v>
      </c>
      <c r="O1198" s="227"/>
      <c r="P1198" s="227"/>
      <c r="Q1198" s="227">
        <f t="shared" si="328"/>
        <v>88312</v>
      </c>
      <c r="R1198" s="227">
        <f t="shared" si="306"/>
        <v>0</v>
      </c>
      <c r="S1198" s="227">
        <f t="shared" si="306"/>
        <v>0</v>
      </c>
      <c r="T1198" s="227">
        <f t="shared" si="306"/>
        <v>0</v>
      </c>
      <c r="U1198" s="227">
        <f t="shared" si="306"/>
        <v>0</v>
      </c>
      <c r="V1198" s="227">
        <f t="shared" si="329"/>
        <v>0</v>
      </c>
      <c r="W1198" s="227" t="s">
        <v>1</v>
      </c>
      <c r="X1198" s="227">
        <v>1.2</v>
      </c>
      <c r="Y1198" s="102">
        <v>1</v>
      </c>
      <c r="Z1198" s="227">
        <v>88312</v>
      </c>
      <c r="AA1198" s="227"/>
      <c r="AB1198" s="227"/>
      <c r="AC1198" s="227">
        <f t="shared" si="330"/>
        <v>88312</v>
      </c>
      <c r="AD1198" s="227"/>
      <c r="AE1198" s="227">
        <v>1.2</v>
      </c>
      <c r="AF1198" s="102">
        <v>1</v>
      </c>
      <c r="AG1198" s="227">
        <v>88312</v>
      </c>
      <c r="AH1198" s="227"/>
      <c r="AI1198" s="227"/>
      <c r="AJ1198" s="227">
        <f t="shared" si="331"/>
        <v>88312</v>
      </c>
    </row>
    <row r="1199" spans="1:36" x14ac:dyDescent="0.25">
      <c r="A1199" s="208">
        <v>32</v>
      </c>
      <c r="B1199" s="1532" t="s">
        <v>5689</v>
      </c>
      <c r="C1199" s="1534" t="s">
        <v>4945</v>
      </c>
      <c r="D1199" s="227" t="s">
        <v>1</v>
      </c>
      <c r="E1199" s="227" t="s">
        <v>1</v>
      </c>
      <c r="F1199" s="227">
        <v>1.2</v>
      </c>
      <c r="G1199" s="102">
        <v>1</v>
      </c>
      <c r="H1199" s="227">
        <v>88312</v>
      </c>
      <c r="I1199" s="227"/>
      <c r="J1199" s="227"/>
      <c r="K1199" s="227">
        <v>88312</v>
      </c>
      <c r="L1199" s="227">
        <v>1.2</v>
      </c>
      <c r="M1199" s="102">
        <v>1</v>
      </c>
      <c r="N1199" s="227">
        <v>88312</v>
      </c>
      <c r="O1199" s="227"/>
      <c r="P1199" s="227"/>
      <c r="Q1199" s="227">
        <v>88312</v>
      </c>
      <c r="R1199" s="227">
        <f t="shared" si="306"/>
        <v>0</v>
      </c>
      <c r="S1199" s="227">
        <f t="shared" si="306"/>
        <v>0</v>
      </c>
      <c r="T1199" s="227">
        <f t="shared" si="306"/>
        <v>0</v>
      </c>
      <c r="U1199" s="227">
        <f t="shared" si="306"/>
        <v>0</v>
      </c>
      <c r="V1199" s="227">
        <f t="shared" si="329"/>
        <v>0</v>
      </c>
      <c r="W1199" s="227" t="s">
        <v>1</v>
      </c>
      <c r="X1199" s="227">
        <v>1.2</v>
      </c>
      <c r="Y1199" s="102">
        <v>1</v>
      </c>
      <c r="Z1199" s="227">
        <v>88312</v>
      </c>
      <c r="AA1199" s="227"/>
      <c r="AB1199" s="227"/>
      <c r="AC1199" s="227">
        <v>88312</v>
      </c>
      <c r="AD1199" s="227"/>
      <c r="AE1199" s="227">
        <v>1.2</v>
      </c>
      <c r="AF1199" s="102">
        <v>1</v>
      </c>
      <c r="AG1199" s="227">
        <v>88312</v>
      </c>
      <c r="AH1199" s="227"/>
      <c r="AI1199" s="227"/>
      <c r="AJ1199" s="227">
        <v>88312</v>
      </c>
    </row>
    <row r="1200" spans="1:36" x14ac:dyDescent="0.25">
      <c r="A1200" s="208">
        <v>33</v>
      </c>
      <c r="B1200" s="1532" t="s">
        <v>5690</v>
      </c>
      <c r="C1200" s="1534" t="s">
        <v>4945</v>
      </c>
      <c r="D1200" s="227" t="s">
        <v>1</v>
      </c>
      <c r="E1200" s="227" t="s">
        <v>1</v>
      </c>
      <c r="F1200" s="227">
        <v>1.2</v>
      </c>
      <c r="G1200" s="102">
        <v>1</v>
      </c>
      <c r="H1200" s="208">
        <v>88312</v>
      </c>
      <c r="I1200" s="227"/>
      <c r="J1200" s="208"/>
      <c r="K1200" s="227">
        <v>88312</v>
      </c>
      <c r="L1200" s="227">
        <v>1.2</v>
      </c>
      <c r="M1200" s="102">
        <v>1</v>
      </c>
      <c r="N1200" s="227">
        <v>88312</v>
      </c>
      <c r="O1200" s="227"/>
      <c r="P1200" s="208"/>
      <c r="Q1200" s="227">
        <v>88312</v>
      </c>
      <c r="R1200" s="227">
        <f t="shared" si="306"/>
        <v>0</v>
      </c>
      <c r="S1200" s="227">
        <f t="shared" si="306"/>
        <v>0</v>
      </c>
      <c r="T1200" s="227">
        <f t="shared" si="306"/>
        <v>0</v>
      </c>
      <c r="U1200" s="227">
        <f t="shared" si="306"/>
        <v>0</v>
      </c>
      <c r="V1200" s="227">
        <f>S1200+T1200+U1200</f>
        <v>0</v>
      </c>
      <c r="W1200" s="227" t="s">
        <v>1</v>
      </c>
      <c r="X1200" s="227">
        <v>1.2</v>
      </c>
      <c r="Y1200" s="102">
        <v>1</v>
      </c>
      <c r="Z1200" s="208">
        <v>88312</v>
      </c>
      <c r="AA1200" s="208"/>
      <c r="AB1200" s="208"/>
      <c r="AC1200" s="227">
        <v>88312</v>
      </c>
      <c r="AD1200" s="227"/>
      <c r="AE1200" s="227">
        <v>1.2</v>
      </c>
      <c r="AF1200" s="102">
        <v>1</v>
      </c>
      <c r="AG1200" s="208">
        <v>88312</v>
      </c>
      <c r="AH1200" s="208"/>
      <c r="AI1200" s="208"/>
      <c r="AJ1200" s="227">
        <v>88312</v>
      </c>
    </row>
    <row r="1201" spans="1:36" ht="27" x14ac:dyDescent="0.25">
      <c r="A1201" s="208"/>
      <c r="B1201" s="1532" t="s">
        <v>5531</v>
      </c>
      <c r="C1201" s="1534"/>
      <c r="D1201" s="227" t="s">
        <v>1</v>
      </c>
      <c r="E1201" s="227" t="s">
        <v>1</v>
      </c>
      <c r="F1201" s="227"/>
      <c r="G1201" s="102"/>
      <c r="H1201" s="208">
        <v>18000</v>
      </c>
      <c r="I1201" s="208"/>
      <c r="J1201" s="208"/>
      <c r="K1201" s="227">
        <f t="shared" ref="K1201" si="332">H1201+I1201+J1201</f>
        <v>18000</v>
      </c>
      <c r="L1201" s="227">
        <v>1.2</v>
      </c>
      <c r="M1201" s="102"/>
      <c r="N1201" s="227">
        <v>18000</v>
      </c>
      <c r="O1201" s="208"/>
      <c r="P1201" s="208"/>
      <c r="Q1201" s="227">
        <f t="shared" ref="Q1201" si="333">N1201+O1201+P1201</f>
        <v>18000</v>
      </c>
      <c r="R1201" s="227">
        <f t="shared" si="306"/>
        <v>0</v>
      </c>
      <c r="S1201" s="227">
        <f t="shared" si="306"/>
        <v>0</v>
      </c>
      <c r="T1201" s="227">
        <f t="shared" si="306"/>
        <v>0</v>
      </c>
      <c r="U1201" s="227">
        <f t="shared" si="306"/>
        <v>0</v>
      </c>
      <c r="V1201" s="227">
        <f>S1201+T1201+U1201</f>
        <v>0</v>
      </c>
      <c r="W1201" s="227" t="s">
        <v>1</v>
      </c>
      <c r="X1201" s="227">
        <v>1.2</v>
      </c>
      <c r="Y1201" s="102"/>
      <c r="Z1201" s="208">
        <v>18000</v>
      </c>
      <c r="AA1201" s="208"/>
      <c r="AB1201" s="208"/>
      <c r="AC1201" s="227">
        <f t="shared" ref="AC1201" si="334">Z1201+AA1201+AB1201</f>
        <v>18000</v>
      </c>
      <c r="AD1201" s="227"/>
      <c r="AE1201" s="227"/>
      <c r="AF1201" s="102"/>
      <c r="AG1201" s="208">
        <v>18000</v>
      </c>
      <c r="AH1201" s="208"/>
      <c r="AI1201" s="208"/>
      <c r="AJ1201" s="227">
        <f t="shared" ref="AJ1201" si="335">AG1201+AH1201+AI1201</f>
        <v>18000</v>
      </c>
    </row>
    <row r="1202" spans="1:36" s="230" customFormat="1" ht="27" x14ac:dyDescent="0.25">
      <c r="A1202" s="225"/>
      <c r="B1202" s="233" t="s">
        <v>240</v>
      </c>
      <c r="C1202" s="229" t="s">
        <v>1</v>
      </c>
      <c r="D1202" s="229" t="s">
        <v>1</v>
      </c>
      <c r="E1202" s="229" t="s">
        <v>1</v>
      </c>
      <c r="F1202" s="229" t="s">
        <v>1</v>
      </c>
      <c r="G1202" s="229">
        <f>SUM(G1168:G1201)</f>
        <v>33</v>
      </c>
      <c r="H1202" s="229">
        <f>SUM(H1168:H1201)</f>
        <v>3029309</v>
      </c>
      <c r="I1202" s="229">
        <f t="shared" ref="I1202:J1202" si="336">SUM(I1168:I1201)</f>
        <v>0</v>
      </c>
      <c r="J1202" s="229">
        <f t="shared" si="336"/>
        <v>0</v>
      </c>
      <c r="K1202" s="229">
        <f>SUM(K1168:K1201)</f>
        <v>3029309</v>
      </c>
      <c r="L1202" s="229"/>
      <c r="M1202" s="229">
        <f t="shared" ref="M1202:W1202" si="337">SUM(M1168:M1201)</f>
        <v>33</v>
      </c>
      <c r="N1202" s="229">
        <f t="shared" si="337"/>
        <v>3029309</v>
      </c>
      <c r="O1202" s="229">
        <f t="shared" si="337"/>
        <v>0</v>
      </c>
      <c r="P1202" s="229">
        <f t="shared" si="337"/>
        <v>0</v>
      </c>
      <c r="Q1202" s="229">
        <f t="shared" si="337"/>
        <v>3029309</v>
      </c>
      <c r="R1202" s="229">
        <f t="shared" si="337"/>
        <v>0</v>
      </c>
      <c r="S1202" s="229">
        <f t="shared" si="337"/>
        <v>0</v>
      </c>
      <c r="T1202" s="229">
        <f t="shared" si="337"/>
        <v>0</v>
      </c>
      <c r="U1202" s="229">
        <f t="shared" si="337"/>
        <v>0</v>
      </c>
      <c r="V1202" s="229">
        <f t="shared" si="337"/>
        <v>0</v>
      </c>
      <c r="W1202" s="229">
        <f t="shared" si="337"/>
        <v>0</v>
      </c>
      <c r="X1202" s="229"/>
      <c r="Y1202" s="229">
        <f t="shared" ref="Y1202:AD1202" si="338">SUM(Y1168:Y1201)</f>
        <v>33</v>
      </c>
      <c r="Z1202" s="229">
        <f t="shared" si="338"/>
        <v>3029309</v>
      </c>
      <c r="AA1202" s="229">
        <f t="shared" si="338"/>
        <v>0</v>
      </c>
      <c r="AB1202" s="229">
        <f t="shared" si="338"/>
        <v>0</v>
      </c>
      <c r="AC1202" s="229">
        <f t="shared" si="338"/>
        <v>3029309</v>
      </c>
      <c r="AD1202" s="229">
        <f t="shared" si="338"/>
        <v>0</v>
      </c>
      <c r="AE1202" s="229"/>
      <c r="AF1202" s="229">
        <f>SUM(AF1168:AF1201)</f>
        <v>33</v>
      </c>
      <c r="AG1202" s="229">
        <f>SUM(AG1168:AG1201)</f>
        <v>3029309</v>
      </c>
      <c r="AH1202" s="229">
        <f>SUM(AH1168:AH1201)</f>
        <v>0</v>
      </c>
      <c r="AI1202" s="229">
        <f>SUM(AI1168:AI1201)</f>
        <v>0</v>
      </c>
      <c r="AJ1202" s="229">
        <f>SUM(AJ1168:AJ1201)</f>
        <v>3029309</v>
      </c>
    </row>
    <row r="1205" spans="1:36" ht="17.25" x14ac:dyDescent="0.3">
      <c r="A1205" s="30"/>
      <c r="B1205" s="217" t="s">
        <v>5691</v>
      </c>
      <c r="C1205" s="31"/>
      <c r="D1205" s="31"/>
      <c r="E1205" s="31"/>
      <c r="F1205" s="31"/>
      <c r="G1205" s="31"/>
      <c r="H1205" s="31"/>
      <c r="I1205" s="3"/>
      <c r="J1205" s="134"/>
      <c r="K1205" s="134"/>
      <c r="L1205" s="134"/>
      <c r="M1205" s="31"/>
      <c r="N1205" s="134"/>
      <c r="O1205" s="30"/>
      <c r="P1205" s="133"/>
      <c r="Q1205" s="31"/>
      <c r="R1205" s="134"/>
      <c r="S1205" s="31"/>
      <c r="T1205" s="134"/>
      <c r="U1205" s="31"/>
      <c r="V1205" s="134"/>
      <c r="W1205" s="180"/>
      <c r="X1205" s="180"/>
      <c r="Y1205" s="180"/>
      <c r="Z1205" s="180"/>
      <c r="AA1205" s="3"/>
      <c r="AB1205" s="22"/>
      <c r="AC1205" s="22"/>
      <c r="AD1205" s="180"/>
      <c r="AE1205" s="180"/>
      <c r="AF1205" s="180"/>
      <c r="AG1205" s="180"/>
      <c r="AH1205" s="3"/>
      <c r="AI1205" s="134"/>
      <c r="AJ1205" s="134"/>
    </row>
    <row r="1206" spans="1:36" ht="14.25" thickBot="1" x14ac:dyDescent="0.3">
      <c r="A1206" s="30"/>
      <c r="B1206" s="1507"/>
      <c r="C1206" s="177"/>
      <c r="D1206" s="177"/>
      <c r="E1206" s="177"/>
      <c r="F1206" s="177"/>
      <c r="G1206" s="1507"/>
      <c r="H1206" s="177"/>
      <c r="I1206" s="178"/>
      <c r="J1206" s="9"/>
      <c r="K1206" s="178"/>
      <c r="L1206" s="178"/>
      <c r="M1206" s="218"/>
      <c r="N1206" s="219"/>
      <c r="P1206" s="1523"/>
      <c r="Q1206" s="148"/>
      <c r="R1206" s="148"/>
      <c r="S1206" s="148"/>
      <c r="T1206" s="148"/>
      <c r="U1206" s="148"/>
      <c r="V1206" s="148"/>
      <c r="W1206" s="9"/>
      <c r="X1206" s="9"/>
      <c r="Y1206" s="1509"/>
      <c r="Z1206" s="9"/>
      <c r="AA1206" s="178"/>
      <c r="AB1206" s="9"/>
      <c r="AC1206" s="178"/>
      <c r="AD1206" s="9"/>
      <c r="AE1206" s="9"/>
      <c r="AF1206" s="1509"/>
      <c r="AG1206" s="9"/>
      <c r="AH1206" s="178"/>
      <c r="AI1206" s="9"/>
      <c r="AJ1206" s="178"/>
    </row>
    <row r="1207" spans="1:36" s="181" customFormat="1" x14ac:dyDescent="0.25">
      <c r="A1207" s="30"/>
      <c r="B1207" s="403" t="s">
        <v>29</v>
      </c>
      <c r="C1207" s="134"/>
      <c r="D1207" s="134"/>
      <c r="E1207" s="134"/>
      <c r="F1207" s="31"/>
      <c r="G1207" s="179"/>
      <c r="H1207" s="31"/>
      <c r="I1207" s="31"/>
      <c r="J1207" s="31"/>
      <c r="K1207" s="180"/>
      <c r="L1207" s="180"/>
      <c r="M1207" s="34"/>
      <c r="N1207" s="180"/>
      <c r="O1207" s="31"/>
      <c r="P1207" s="41" t="s">
        <v>228</v>
      </c>
      <c r="Q1207" s="34"/>
      <c r="R1207" s="180"/>
      <c r="S1207" s="34"/>
      <c r="T1207" s="180"/>
      <c r="U1207" s="34"/>
      <c r="V1207" s="180"/>
      <c r="W1207" s="134"/>
      <c r="X1207" s="31"/>
      <c r="Y1207" s="179"/>
      <c r="Z1207" s="31"/>
      <c r="AA1207" s="31"/>
      <c r="AB1207" s="31"/>
      <c r="AC1207" s="180"/>
      <c r="AD1207" s="134"/>
      <c r="AE1207" s="31"/>
      <c r="AF1207" s="179"/>
      <c r="AG1207" s="31"/>
      <c r="AH1207" s="31"/>
      <c r="AI1207" s="31"/>
      <c r="AJ1207" s="180"/>
    </row>
    <row r="1208" spans="1:36" s="333" customFormat="1" ht="14.25" x14ac:dyDescent="0.25">
      <c r="A1208" s="257"/>
      <c r="B1208" s="330"/>
      <c r="C1208" s="331"/>
      <c r="D1208" s="332"/>
      <c r="E1208" s="332"/>
      <c r="F1208" s="332"/>
      <c r="G1208" s="1510" t="s">
        <v>424</v>
      </c>
      <c r="H1208" s="332"/>
      <c r="I1208" s="332"/>
      <c r="J1208" s="332"/>
      <c r="K1208" s="332"/>
      <c r="L1208" s="331"/>
      <c r="M1208" s="1872" t="s">
        <v>392</v>
      </c>
      <c r="N1208" s="1872"/>
      <c r="O1208" s="1872"/>
      <c r="P1208" s="1872"/>
      <c r="Q1208" s="1888"/>
      <c r="R1208" s="1889" t="s">
        <v>229</v>
      </c>
      <c r="S1208" s="1872"/>
      <c r="T1208" s="1872"/>
      <c r="U1208" s="1872"/>
      <c r="V1208" s="1888"/>
      <c r="W1208" s="331"/>
      <c r="X1208" s="332"/>
      <c r="Y1208" s="1510" t="s">
        <v>465</v>
      </c>
      <c r="Z1208" s="332"/>
      <c r="AA1208" s="332"/>
      <c r="AB1208" s="332"/>
      <c r="AC1208" s="449"/>
      <c r="AD1208" s="331"/>
      <c r="AE1208" s="332"/>
      <c r="AF1208" s="1510" t="s">
        <v>1686</v>
      </c>
      <c r="AG1208" s="332"/>
      <c r="AH1208" s="332"/>
      <c r="AI1208" s="332"/>
      <c r="AJ1208" s="449"/>
    </row>
    <row r="1209" spans="1:36" s="181" customFormat="1" ht="93.75" x14ac:dyDescent="0.25">
      <c r="A1209" s="224" t="s">
        <v>114</v>
      </c>
      <c r="B1209" s="1511" t="s">
        <v>231</v>
      </c>
      <c r="C1209" s="1511" t="s">
        <v>232</v>
      </c>
      <c r="D1209" s="1511" t="s">
        <v>233</v>
      </c>
      <c r="E1209" s="1511" t="s">
        <v>234</v>
      </c>
      <c r="F1209" s="528" t="s">
        <v>426</v>
      </c>
      <c r="G1209" s="1511" t="s">
        <v>223</v>
      </c>
      <c r="H1209" s="289" t="s">
        <v>334</v>
      </c>
      <c r="I1209" s="1511" t="s">
        <v>235</v>
      </c>
      <c r="J1209" s="1511" t="s">
        <v>236</v>
      </c>
      <c r="K1209" s="1511" t="s">
        <v>237</v>
      </c>
      <c r="L1209" s="528" t="s">
        <v>396</v>
      </c>
      <c r="M1209" s="1511" t="s">
        <v>223</v>
      </c>
      <c r="N1209" s="1511" t="s">
        <v>298</v>
      </c>
      <c r="O1209" s="1511" t="s">
        <v>235</v>
      </c>
      <c r="P1209" s="1511" t="s">
        <v>236</v>
      </c>
      <c r="Q1209" s="1511" t="s">
        <v>313</v>
      </c>
      <c r="R1209" s="1511" t="s">
        <v>223</v>
      </c>
      <c r="S1209" s="1511" t="s">
        <v>298</v>
      </c>
      <c r="T1209" s="1511" t="s">
        <v>235</v>
      </c>
      <c r="U1209" s="1511" t="s">
        <v>236</v>
      </c>
      <c r="V1209" s="1511" t="s">
        <v>314</v>
      </c>
      <c r="W1209" s="1511" t="s">
        <v>234</v>
      </c>
      <c r="X1209" s="528" t="s">
        <v>474</v>
      </c>
      <c r="Y1209" s="1511" t="s">
        <v>223</v>
      </c>
      <c r="Z1209" s="1511" t="s">
        <v>253</v>
      </c>
      <c r="AA1209" s="1511" t="s">
        <v>235</v>
      </c>
      <c r="AB1209" s="1511" t="s">
        <v>236</v>
      </c>
      <c r="AC1209" s="1511" t="s">
        <v>270</v>
      </c>
      <c r="AD1209" s="1511" t="s">
        <v>234</v>
      </c>
      <c r="AE1209" s="528" t="s">
        <v>4618</v>
      </c>
      <c r="AF1209" s="1511" t="s">
        <v>223</v>
      </c>
      <c r="AG1209" s="1511" t="s">
        <v>253</v>
      </c>
      <c r="AH1209" s="1511" t="s">
        <v>235</v>
      </c>
      <c r="AI1209" s="1511" t="s">
        <v>236</v>
      </c>
      <c r="AJ1209" s="1511" t="s">
        <v>270</v>
      </c>
    </row>
    <row r="1210" spans="1:36" s="35" customFormat="1" ht="12.75" x14ac:dyDescent="0.25">
      <c r="A1210" s="123">
        <v>1</v>
      </c>
      <c r="B1210" s="123">
        <v>2</v>
      </c>
      <c r="C1210" s="123">
        <v>3</v>
      </c>
      <c r="D1210" s="123">
        <v>4</v>
      </c>
      <c r="E1210" s="123">
        <v>5</v>
      </c>
      <c r="F1210" s="123">
        <v>6</v>
      </c>
      <c r="G1210" s="123">
        <v>7</v>
      </c>
      <c r="H1210" s="123">
        <v>8</v>
      </c>
      <c r="I1210" s="123">
        <v>9</v>
      </c>
      <c r="J1210" s="123">
        <v>10</v>
      </c>
      <c r="K1210" s="123">
        <v>11</v>
      </c>
      <c r="L1210" s="123">
        <v>12</v>
      </c>
      <c r="M1210" s="123">
        <v>13</v>
      </c>
      <c r="N1210" s="123">
        <v>14</v>
      </c>
      <c r="O1210" s="123">
        <v>15</v>
      </c>
      <c r="P1210" s="123">
        <v>16</v>
      </c>
      <c r="Q1210" s="123">
        <v>17</v>
      </c>
      <c r="R1210" s="123">
        <v>18</v>
      </c>
      <c r="S1210" s="123">
        <v>19</v>
      </c>
      <c r="T1210" s="123">
        <v>20</v>
      </c>
      <c r="U1210" s="123">
        <v>21</v>
      </c>
      <c r="V1210" s="123">
        <v>22</v>
      </c>
      <c r="W1210" s="123">
        <v>23</v>
      </c>
      <c r="X1210" s="123">
        <v>24</v>
      </c>
      <c r="Y1210" s="123">
        <v>25</v>
      </c>
      <c r="Z1210" s="123">
        <v>26</v>
      </c>
      <c r="AA1210" s="123">
        <v>27</v>
      </c>
      <c r="AB1210" s="123">
        <v>28</v>
      </c>
      <c r="AC1210" s="123">
        <v>29</v>
      </c>
      <c r="AD1210" s="123">
        <v>30</v>
      </c>
      <c r="AE1210" s="123">
        <v>31</v>
      </c>
      <c r="AF1210" s="123">
        <v>32</v>
      </c>
      <c r="AG1210" s="123">
        <v>33</v>
      </c>
      <c r="AH1210" s="123">
        <v>34</v>
      </c>
      <c r="AI1210" s="123">
        <v>35</v>
      </c>
      <c r="AJ1210" s="123">
        <v>36</v>
      </c>
    </row>
    <row r="1211" spans="1:36" ht="14.25" x14ac:dyDescent="0.25">
      <c r="A1211" s="225" t="s">
        <v>3</v>
      </c>
      <c r="B1211" s="226" t="s">
        <v>244</v>
      </c>
      <c r="C1211" s="227"/>
      <c r="D1211" s="227"/>
      <c r="E1211" s="227"/>
      <c r="F1211" s="227"/>
      <c r="G1211" s="226"/>
      <c r="H1211" s="227"/>
      <c r="I1211" s="227"/>
      <c r="J1211" s="227"/>
      <c r="K1211" s="227"/>
      <c r="L1211" s="227"/>
      <c r="M1211" s="226"/>
      <c r="N1211" s="227"/>
      <c r="O1211" s="227"/>
      <c r="P1211" s="227"/>
      <c r="Q1211" s="226"/>
      <c r="R1211" s="227"/>
      <c r="S1211" s="226"/>
      <c r="T1211" s="227"/>
      <c r="U1211" s="106"/>
      <c r="V1211" s="106"/>
      <c r="W1211" s="227"/>
      <c r="X1211" s="227"/>
      <c r="Y1211" s="226"/>
      <c r="Z1211" s="227"/>
      <c r="AA1211" s="227"/>
      <c r="AB1211" s="227"/>
      <c r="AC1211" s="227"/>
      <c r="AD1211" s="227"/>
      <c r="AE1211" s="227"/>
      <c r="AF1211" s="226"/>
      <c r="AG1211" s="227"/>
      <c r="AH1211" s="227"/>
      <c r="AI1211" s="227"/>
      <c r="AJ1211" s="227"/>
    </row>
    <row r="1212" spans="1:36" x14ac:dyDescent="0.25">
      <c r="A1212" s="208"/>
      <c r="B1212" s="191" t="s">
        <v>126</v>
      </c>
      <c r="C1212" s="227"/>
      <c r="D1212" s="227"/>
      <c r="E1212" s="227"/>
      <c r="F1212" s="227"/>
      <c r="G1212" s="191"/>
      <c r="H1212" s="191"/>
      <c r="I1212" s="191"/>
      <c r="J1212" s="191"/>
      <c r="K1212" s="191"/>
      <c r="L1212" s="227"/>
      <c r="M1212" s="191"/>
      <c r="N1212" s="191"/>
      <c r="O1212" s="191"/>
      <c r="P1212" s="191"/>
      <c r="Q1212" s="191"/>
      <c r="R1212" s="191"/>
      <c r="S1212" s="191"/>
      <c r="T1212" s="191"/>
      <c r="U1212" s="106"/>
      <c r="V1212" s="106"/>
      <c r="W1212" s="227"/>
      <c r="X1212" s="227"/>
      <c r="Y1212" s="191"/>
      <c r="Z1212" s="191"/>
      <c r="AA1212" s="191"/>
      <c r="AB1212" s="191"/>
      <c r="AC1212" s="191"/>
      <c r="AD1212" s="227"/>
      <c r="AE1212" s="227"/>
      <c r="AF1212" s="191"/>
      <c r="AG1212" s="191"/>
      <c r="AH1212" s="191"/>
      <c r="AI1212" s="191"/>
      <c r="AJ1212" s="191"/>
    </row>
    <row r="1213" spans="1:36" ht="38.25" x14ac:dyDescent="0.25">
      <c r="A1213" s="208"/>
      <c r="B1213" s="124" t="s">
        <v>238</v>
      </c>
      <c r="C1213" s="227"/>
      <c r="D1213" s="227"/>
      <c r="E1213" s="227"/>
      <c r="F1213" s="227"/>
      <c r="G1213" s="191"/>
      <c r="H1213" s="191"/>
      <c r="I1213" s="191"/>
      <c r="J1213" s="191"/>
      <c r="K1213" s="191"/>
      <c r="L1213" s="227"/>
      <c r="M1213" s="191"/>
      <c r="N1213" s="191"/>
      <c r="O1213" s="191"/>
      <c r="P1213" s="191"/>
      <c r="Q1213" s="191"/>
      <c r="R1213" s="191"/>
      <c r="S1213" s="191"/>
      <c r="T1213" s="191"/>
      <c r="U1213" s="106"/>
      <c r="V1213" s="106"/>
      <c r="W1213" s="227"/>
      <c r="X1213" s="227"/>
      <c r="Y1213" s="191"/>
      <c r="Z1213" s="191"/>
      <c r="AA1213" s="191"/>
      <c r="AB1213" s="191"/>
      <c r="AC1213" s="191"/>
      <c r="AD1213" s="227"/>
      <c r="AE1213" s="227"/>
      <c r="AF1213" s="191"/>
      <c r="AG1213" s="191"/>
      <c r="AH1213" s="191"/>
      <c r="AI1213" s="191"/>
      <c r="AJ1213" s="191"/>
    </row>
    <row r="1214" spans="1:36" x14ac:dyDescent="0.25">
      <c r="A1214" s="208"/>
      <c r="B1214" s="191" t="s">
        <v>239</v>
      </c>
      <c r="C1214" s="227"/>
      <c r="D1214" s="227"/>
      <c r="E1214" s="227"/>
      <c r="F1214" s="227"/>
      <c r="G1214" s="191"/>
      <c r="H1214" s="191"/>
      <c r="I1214" s="191"/>
      <c r="J1214" s="191"/>
      <c r="K1214" s="191"/>
      <c r="L1214" s="227"/>
      <c r="M1214" s="191"/>
      <c r="N1214" s="191"/>
      <c r="O1214" s="191"/>
      <c r="P1214" s="191"/>
      <c r="Q1214" s="191"/>
      <c r="R1214" s="191"/>
      <c r="S1214" s="191"/>
      <c r="T1214" s="191"/>
      <c r="U1214" s="106"/>
      <c r="V1214" s="106"/>
      <c r="W1214" s="227"/>
      <c r="X1214" s="227"/>
      <c r="Y1214" s="191"/>
      <c r="Z1214" s="191"/>
      <c r="AA1214" s="191"/>
      <c r="AB1214" s="191"/>
      <c r="AC1214" s="191"/>
      <c r="AD1214" s="227"/>
      <c r="AE1214" s="227"/>
      <c r="AF1214" s="191"/>
      <c r="AG1214" s="191"/>
      <c r="AH1214" s="191"/>
      <c r="AI1214" s="191"/>
      <c r="AJ1214" s="191"/>
    </row>
    <row r="1215" spans="1:36" ht="17.25" x14ac:dyDescent="0.25">
      <c r="A1215" s="208">
        <v>1</v>
      </c>
      <c r="B1215" s="124" t="s">
        <v>5692</v>
      </c>
      <c r="C1215" s="1524" t="s">
        <v>100</v>
      </c>
      <c r="D1215" s="1525" t="s">
        <v>4755</v>
      </c>
      <c r="E1215" s="1531">
        <v>8</v>
      </c>
      <c r="F1215" s="227">
        <v>5.71</v>
      </c>
      <c r="G1215" s="191">
        <v>1</v>
      </c>
      <c r="H1215" s="191">
        <v>377659.4</v>
      </c>
      <c r="I1215" s="191"/>
      <c r="J1215" s="191"/>
      <c r="K1215" s="227">
        <f t="shared" ref="K1215:K1246" si="339">H1215+I1215+J1215</f>
        <v>377659.4</v>
      </c>
      <c r="L1215" s="227">
        <v>5.52</v>
      </c>
      <c r="M1215" s="191">
        <v>1</v>
      </c>
      <c r="N1215" s="191">
        <v>365092.8</v>
      </c>
      <c r="O1215" s="191"/>
      <c r="P1215" s="191"/>
      <c r="Q1215" s="227">
        <f t="shared" ref="Q1215:Q1246" si="340">N1215+O1215+P1215</f>
        <v>365092.8</v>
      </c>
      <c r="R1215" s="227">
        <f t="shared" ref="R1215:U1246" si="341">G1215-M1215</f>
        <v>0</v>
      </c>
      <c r="S1215" s="227">
        <f t="shared" si="341"/>
        <v>12566.600000000035</v>
      </c>
      <c r="T1215" s="227">
        <f t="shared" si="341"/>
        <v>0</v>
      </c>
      <c r="U1215" s="227">
        <f t="shared" si="341"/>
        <v>0</v>
      </c>
      <c r="V1215" s="227">
        <f t="shared" ref="V1215:V1246" si="342">S1215+T1215+U1215</f>
        <v>12566.600000000035</v>
      </c>
      <c r="W1215" s="227">
        <v>9</v>
      </c>
      <c r="X1215" s="227">
        <v>5.71</v>
      </c>
      <c r="Y1215" s="191">
        <v>1</v>
      </c>
      <c r="Z1215" s="191">
        <v>377659.4</v>
      </c>
      <c r="AA1215" s="191"/>
      <c r="AB1215" s="191"/>
      <c r="AC1215" s="227">
        <f t="shared" ref="AC1215:AC1246" si="343">Z1215+AA1215+AB1215</f>
        <v>377659.4</v>
      </c>
      <c r="AD1215" s="227">
        <v>10</v>
      </c>
      <c r="AE1215" s="227">
        <v>5.89</v>
      </c>
      <c r="AF1215" s="191">
        <v>1</v>
      </c>
      <c r="AG1215" s="191">
        <v>389564.6</v>
      </c>
      <c r="AH1215" s="191"/>
      <c r="AI1215" s="191"/>
      <c r="AJ1215" s="227">
        <f t="shared" ref="AJ1215:AJ1246" si="344">AG1215+AH1215+AI1215</f>
        <v>389564.6</v>
      </c>
    </row>
    <row r="1216" spans="1:36" ht="17.25" x14ac:dyDescent="0.25">
      <c r="A1216" s="208">
        <v>2</v>
      </c>
      <c r="B1216" s="124" t="s">
        <v>1429</v>
      </c>
      <c r="C1216" s="1524" t="s">
        <v>4982</v>
      </c>
      <c r="D1216" s="1525" t="s">
        <v>4758</v>
      </c>
      <c r="E1216" s="1531">
        <v>1</v>
      </c>
      <c r="F1216" s="227">
        <v>4.01</v>
      </c>
      <c r="G1216" s="191">
        <v>1</v>
      </c>
      <c r="H1216" s="191">
        <v>265221.39999999997</v>
      </c>
      <c r="I1216" s="191"/>
      <c r="J1216" s="191"/>
      <c r="K1216" s="227">
        <f t="shared" si="339"/>
        <v>265221.39999999997</v>
      </c>
      <c r="L1216" s="227">
        <v>3.88</v>
      </c>
      <c r="M1216" s="191">
        <v>1</v>
      </c>
      <c r="N1216" s="191">
        <v>256623.19999999998</v>
      </c>
      <c r="O1216" s="191"/>
      <c r="P1216" s="191"/>
      <c r="Q1216" s="227">
        <f t="shared" si="340"/>
        <v>256623.19999999998</v>
      </c>
      <c r="R1216" s="227">
        <f t="shared" si="341"/>
        <v>0</v>
      </c>
      <c r="S1216" s="227">
        <f t="shared" si="341"/>
        <v>8598.1999999999825</v>
      </c>
      <c r="T1216" s="227">
        <f t="shared" si="341"/>
        <v>0</v>
      </c>
      <c r="U1216" s="227">
        <f t="shared" si="341"/>
        <v>0</v>
      </c>
      <c r="V1216" s="227">
        <f t="shared" si="342"/>
        <v>8598.1999999999825</v>
      </c>
      <c r="W1216" s="227">
        <v>2</v>
      </c>
      <c r="X1216" s="227">
        <v>4.1399999999999997</v>
      </c>
      <c r="Y1216" s="191">
        <v>1</v>
      </c>
      <c r="Z1216" s="191">
        <v>273819.59999999998</v>
      </c>
      <c r="AA1216" s="191"/>
      <c r="AB1216" s="191"/>
      <c r="AC1216" s="227">
        <f t="shared" si="343"/>
        <v>273819.59999999998</v>
      </c>
      <c r="AD1216" s="227">
        <v>3</v>
      </c>
      <c r="AE1216" s="227">
        <v>4.2699999999999996</v>
      </c>
      <c r="AF1216" s="191">
        <v>1</v>
      </c>
      <c r="AG1216" s="191">
        <v>282417.8</v>
      </c>
      <c r="AH1216" s="191"/>
      <c r="AI1216" s="191"/>
      <c r="AJ1216" s="227">
        <f t="shared" si="344"/>
        <v>282417.8</v>
      </c>
    </row>
    <row r="1217" spans="1:36" ht="17.25" x14ac:dyDescent="0.25">
      <c r="A1217" s="208">
        <v>3</v>
      </c>
      <c r="B1217" s="124" t="s">
        <v>5693</v>
      </c>
      <c r="C1217" s="1524" t="s">
        <v>4977</v>
      </c>
      <c r="D1217" s="1525" t="s">
        <v>4758</v>
      </c>
      <c r="E1217" s="1531">
        <v>5</v>
      </c>
      <c r="F1217" s="227">
        <v>4.41</v>
      </c>
      <c r="G1217" s="191">
        <v>1</v>
      </c>
      <c r="H1217" s="191">
        <v>291677.40000000002</v>
      </c>
      <c r="I1217" s="191"/>
      <c r="J1217" s="191"/>
      <c r="K1217" s="227">
        <f t="shared" si="339"/>
        <v>291677.40000000002</v>
      </c>
      <c r="L1217" s="227">
        <v>4.41</v>
      </c>
      <c r="M1217" s="191">
        <v>1</v>
      </c>
      <c r="N1217" s="191">
        <v>291677.40000000002</v>
      </c>
      <c r="O1217" s="191"/>
      <c r="P1217" s="191"/>
      <c r="Q1217" s="227">
        <f t="shared" si="340"/>
        <v>291677.40000000002</v>
      </c>
      <c r="R1217" s="227">
        <f t="shared" si="341"/>
        <v>0</v>
      </c>
      <c r="S1217" s="227">
        <f t="shared" si="341"/>
        <v>0</v>
      </c>
      <c r="T1217" s="227">
        <f t="shared" si="341"/>
        <v>0</v>
      </c>
      <c r="U1217" s="227">
        <f t="shared" si="341"/>
        <v>0</v>
      </c>
      <c r="V1217" s="227">
        <f t="shared" si="342"/>
        <v>0</v>
      </c>
      <c r="W1217" s="227">
        <v>6</v>
      </c>
      <c r="X1217" s="227">
        <v>4.55</v>
      </c>
      <c r="Y1217" s="191">
        <v>1</v>
      </c>
      <c r="Z1217" s="191">
        <v>300937</v>
      </c>
      <c r="AA1217" s="191"/>
      <c r="AB1217" s="191"/>
      <c r="AC1217" s="227">
        <f t="shared" si="343"/>
        <v>300937</v>
      </c>
      <c r="AD1217" s="227">
        <v>7</v>
      </c>
      <c r="AE1217" s="227">
        <v>4.55</v>
      </c>
      <c r="AF1217" s="191">
        <v>1</v>
      </c>
      <c r="AG1217" s="191">
        <v>300937</v>
      </c>
      <c r="AH1217" s="191"/>
      <c r="AI1217" s="191"/>
      <c r="AJ1217" s="227">
        <f t="shared" si="344"/>
        <v>300937</v>
      </c>
    </row>
    <row r="1218" spans="1:36" ht="17.25" x14ac:dyDescent="0.25">
      <c r="A1218" s="208">
        <v>4</v>
      </c>
      <c r="B1218" s="124" t="s">
        <v>5694</v>
      </c>
      <c r="C1218" s="1524" t="s">
        <v>4984</v>
      </c>
      <c r="D1218" s="1525" t="s">
        <v>4971</v>
      </c>
      <c r="E1218" s="1531">
        <v>8</v>
      </c>
      <c r="F1218" s="227">
        <v>3.21</v>
      </c>
      <c r="G1218" s="191">
        <v>1</v>
      </c>
      <c r="H1218" s="191">
        <v>212309.4</v>
      </c>
      <c r="I1218" s="191"/>
      <c r="J1218" s="191"/>
      <c r="K1218" s="227">
        <f t="shared" si="339"/>
        <v>212309.4</v>
      </c>
      <c r="L1218" s="227">
        <v>3.11</v>
      </c>
      <c r="M1218" s="191">
        <v>1</v>
      </c>
      <c r="N1218" s="191">
        <v>205695.4</v>
      </c>
      <c r="O1218" s="191"/>
      <c r="P1218" s="191"/>
      <c r="Q1218" s="227">
        <f t="shared" si="340"/>
        <v>205695.4</v>
      </c>
      <c r="R1218" s="227">
        <f t="shared" si="341"/>
        <v>0</v>
      </c>
      <c r="S1218" s="227">
        <f t="shared" si="341"/>
        <v>6614</v>
      </c>
      <c r="T1218" s="227">
        <f t="shared" si="341"/>
        <v>0</v>
      </c>
      <c r="U1218" s="227">
        <f t="shared" si="341"/>
        <v>0</v>
      </c>
      <c r="V1218" s="227">
        <f t="shared" si="342"/>
        <v>6614</v>
      </c>
      <c r="W1218" s="227">
        <v>9</v>
      </c>
      <c r="X1218" s="227">
        <v>3.21</v>
      </c>
      <c r="Y1218" s="191">
        <v>1</v>
      </c>
      <c r="Z1218" s="191">
        <v>212309.4</v>
      </c>
      <c r="AA1218" s="191"/>
      <c r="AB1218" s="191"/>
      <c r="AC1218" s="227">
        <f t="shared" si="343"/>
        <v>212309.4</v>
      </c>
      <c r="AD1218" s="227">
        <v>10</v>
      </c>
      <c r="AE1218" s="227">
        <v>3.31</v>
      </c>
      <c r="AF1218" s="191">
        <v>1</v>
      </c>
      <c r="AG1218" s="191">
        <v>218923.4</v>
      </c>
      <c r="AH1218" s="191"/>
      <c r="AI1218" s="191"/>
      <c r="AJ1218" s="227">
        <f t="shared" si="344"/>
        <v>218923.4</v>
      </c>
    </row>
    <row r="1219" spans="1:36" ht="17.25" x14ac:dyDescent="0.25">
      <c r="A1219" s="208">
        <v>5</v>
      </c>
      <c r="B1219" s="124" t="s">
        <v>5695</v>
      </c>
      <c r="C1219" s="1524" t="s">
        <v>4988</v>
      </c>
      <c r="D1219" s="1525" t="s">
        <v>4989</v>
      </c>
      <c r="E1219" s="1531">
        <v>1</v>
      </c>
      <c r="F1219" s="227">
        <v>2.35</v>
      </c>
      <c r="G1219" s="191">
        <v>1</v>
      </c>
      <c r="H1219" s="191">
        <v>155429</v>
      </c>
      <c r="I1219" s="191"/>
      <c r="J1219" s="191"/>
      <c r="K1219" s="227">
        <f t="shared" si="339"/>
        <v>155429</v>
      </c>
      <c r="L1219" s="227">
        <v>2.2799999999999998</v>
      </c>
      <c r="M1219" s="191">
        <v>1</v>
      </c>
      <c r="N1219" s="191">
        <v>150799.19999999998</v>
      </c>
      <c r="O1219" s="191"/>
      <c r="P1219" s="191"/>
      <c r="Q1219" s="227">
        <f t="shared" si="340"/>
        <v>150799.19999999998</v>
      </c>
      <c r="R1219" s="227">
        <f t="shared" si="341"/>
        <v>0</v>
      </c>
      <c r="S1219" s="227">
        <f t="shared" si="341"/>
        <v>4629.8000000000175</v>
      </c>
      <c r="T1219" s="227">
        <f t="shared" si="341"/>
        <v>0</v>
      </c>
      <c r="U1219" s="227">
        <f t="shared" si="341"/>
        <v>0</v>
      </c>
      <c r="V1219" s="227">
        <f t="shared" si="342"/>
        <v>4629.8000000000175</v>
      </c>
      <c r="W1219" s="227">
        <v>2</v>
      </c>
      <c r="X1219" s="227">
        <v>2.4300000000000002</v>
      </c>
      <c r="Y1219" s="191">
        <v>1</v>
      </c>
      <c r="Z1219" s="191">
        <v>160720.20000000001</v>
      </c>
      <c r="AA1219" s="191"/>
      <c r="AB1219" s="191"/>
      <c r="AC1219" s="227">
        <f t="shared" si="343"/>
        <v>160720.20000000001</v>
      </c>
      <c r="AD1219" s="227">
        <v>3</v>
      </c>
      <c r="AE1219" s="227">
        <v>2.5</v>
      </c>
      <c r="AF1219" s="191">
        <v>1</v>
      </c>
      <c r="AG1219" s="191">
        <v>165350</v>
      </c>
      <c r="AH1219" s="191"/>
      <c r="AI1219" s="191"/>
      <c r="AJ1219" s="227">
        <f t="shared" si="344"/>
        <v>165350</v>
      </c>
    </row>
    <row r="1220" spans="1:36" ht="17.25" x14ac:dyDescent="0.25">
      <c r="A1220" s="208">
        <v>6</v>
      </c>
      <c r="B1220" s="124" t="s">
        <v>5696</v>
      </c>
      <c r="C1220" s="1524" t="s">
        <v>4979</v>
      </c>
      <c r="D1220" s="1525" t="s">
        <v>4768</v>
      </c>
      <c r="E1220" s="1531">
        <v>1</v>
      </c>
      <c r="F1220" s="227">
        <v>1.73</v>
      </c>
      <c r="G1220" s="191">
        <v>1</v>
      </c>
      <c r="H1220" s="191">
        <v>114422.2</v>
      </c>
      <c r="I1220" s="191"/>
      <c r="J1220" s="191"/>
      <c r="K1220" s="227">
        <f t="shared" si="339"/>
        <v>114422.2</v>
      </c>
      <c r="L1220" s="227">
        <v>1.68</v>
      </c>
      <c r="M1220" s="191">
        <v>1</v>
      </c>
      <c r="N1220" s="191">
        <v>111115.2</v>
      </c>
      <c r="O1220" s="191"/>
      <c r="P1220" s="191"/>
      <c r="Q1220" s="227">
        <f t="shared" si="340"/>
        <v>111115.2</v>
      </c>
      <c r="R1220" s="227">
        <f t="shared" si="341"/>
        <v>0</v>
      </c>
      <c r="S1220" s="227">
        <f t="shared" si="341"/>
        <v>3307</v>
      </c>
      <c r="T1220" s="227">
        <f t="shared" si="341"/>
        <v>0</v>
      </c>
      <c r="U1220" s="227">
        <f t="shared" si="341"/>
        <v>0</v>
      </c>
      <c r="V1220" s="227">
        <f t="shared" si="342"/>
        <v>3307</v>
      </c>
      <c r="W1220" s="227">
        <v>2</v>
      </c>
      <c r="X1220" s="227">
        <v>1.79</v>
      </c>
      <c r="Y1220" s="191">
        <v>1</v>
      </c>
      <c r="Z1220" s="191">
        <v>118390.6</v>
      </c>
      <c r="AA1220" s="191"/>
      <c r="AB1220" s="191"/>
      <c r="AC1220" s="227">
        <f t="shared" si="343"/>
        <v>118390.6</v>
      </c>
      <c r="AD1220" s="227">
        <v>3</v>
      </c>
      <c r="AE1220" s="227">
        <v>1.84</v>
      </c>
      <c r="AF1220" s="191">
        <v>1</v>
      </c>
      <c r="AG1220" s="191">
        <v>121697.60000000001</v>
      </c>
      <c r="AH1220" s="191"/>
      <c r="AI1220" s="191"/>
      <c r="AJ1220" s="227">
        <f t="shared" si="344"/>
        <v>121697.60000000001</v>
      </c>
    </row>
    <row r="1221" spans="1:36" ht="17.25" x14ac:dyDescent="0.25">
      <c r="A1221" s="208">
        <v>7</v>
      </c>
      <c r="B1221" s="124" t="s">
        <v>5697</v>
      </c>
      <c r="C1221" s="1524" t="s">
        <v>4979</v>
      </c>
      <c r="D1221" s="1525" t="s">
        <v>4768</v>
      </c>
      <c r="E1221" s="1531">
        <v>8</v>
      </c>
      <c r="F1221" s="227">
        <v>2.02</v>
      </c>
      <c r="G1221" s="191">
        <v>1</v>
      </c>
      <c r="H1221" s="191">
        <v>133602.79999999999</v>
      </c>
      <c r="I1221" s="191"/>
      <c r="J1221" s="191">
        <v>6680.1399999999994</v>
      </c>
      <c r="K1221" s="227">
        <f t="shared" si="339"/>
        <v>140282.94</v>
      </c>
      <c r="L1221" s="227">
        <v>2.2799999999999998</v>
      </c>
      <c r="M1221" s="191">
        <v>1</v>
      </c>
      <c r="N1221" s="191">
        <v>150799.19999999998</v>
      </c>
      <c r="O1221" s="191"/>
      <c r="P1221" s="191">
        <v>7539.9599999999991</v>
      </c>
      <c r="Q1221" s="227">
        <f t="shared" si="340"/>
        <v>158339.15999999997</v>
      </c>
      <c r="R1221" s="227">
        <f t="shared" si="341"/>
        <v>0</v>
      </c>
      <c r="S1221" s="227">
        <f t="shared" si="341"/>
        <v>-17196.399999999994</v>
      </c>
      <c r="T1221" s="227">
        <f t="shared" si="341"/>
        <v>0</v>
      </c>
      <c r="U1221" s="227">
        <f t="shared" si="341"/>
        <v>-859.81999999999971</v>
      </c>
      <c r="V1221" s="227">
        <f t="shared" si="342"/>
        <v>-18056.219999999994</v>
      </c>
      <c r="W1221" s="227">
        <v>9</v>
      </c>
      <c r="X1221" s="227">
        <v>2.02</v>
      </c>
      <c r="Y1221" s="191">
        <v>1</v>
      </c>
      <c r="Z1221" s="191">
        <v>133602.79999999999</v>
      </c>
      <c r="AA1221" s="191"/>
      <c r="AB1221" s="191">
        <v>6680.1399999999994</v>
      </c>
      <c r="AC1221" s="227">
        <f t="shared" si="343"/>
        <v>140282.94</v>
      </c>
      <c r="AD1221" s="227">
        <v>10</v>
      </c>
      <c r="AE1221" s="227">
        <v>2.08</v>
      </c>
      <c r="AF1221" s="191">
        <v>1</v>
      </c>
      <c r="AG1221" s="191">
        <v>137571.20000000001</v>
      </c>
      <c r="AH1221" s="191"/>
      <c r="AI1221" s="191">
        <v>6878.5600000000013</v>
      </c>
      <c r="AJ1221" s="227">
        <f t="shared" si="344"/>
        <v>144449.76</v>
      </c>
    </row>
    <row r="1222" spans="1:36" ht="17.25" x14ac:dyDescent="0.25">
      <c r="A1222" s="208">
        <v>8</v>
      </c>
      <c r="B1222" s="124" t="s">
        <v>5698</v>
      </c>
      <c r="C1222" s="1524" t="s">
        <v>4979</v>
      </c>
      <c r="D1222" s="1525" t="s">
        <v>4768</v>
      </c>
      <c r="E1222" s="1531">
        <v>1</v>
      </c>
      <c r="F1222" s="227">
        <v>1.73</v>
      </c>
      <c r="G1222" s="191">
        <v>1</v>
      </c>
      <c r="H1222" s="191">
        <v>114422.2</v>
      </c>
      <c r="I1222" s="191"/>
      <c r="J1222" s="191"/>
      <c r="K1222" s="227">
        <f t="shared" si="339"/>
        <v>114422.2</v>
      </c>
      <c r="L1222" s="227">
        <v>1.68</v>
      </c>
      <c r="M1222" s="191">
        <v>1</v>
      </c>
      <c r="N1222" s="191">
        <v>111115.2</v>
      </c>
      <c r="O1222" s="191"/>
      <c r="P1222" s="191"/>
      <c r="Q1222" s="227">
        <f t="shared" si="340"/>
        <v>111115.2</v>
      </c>
      <c r="R1222" s="227">
        <f t="shared" si="341"/>
        <v>0</v>
      </c>
      <c r="S1222" s="227">
        <f t="shared" si="341"/>
        <v>3307</v>
      </c>
      <c r="T1222" s="227">
        <f t="shared" si="341"/>
        <v>0</v>
      </c>
      <c r="U1222" s="227">
        <f t="shared" si="341"/>
        <v>0</v>
      </c>
      <c r="V1222" s="227">
        <f t="shared" si="342"/>
        <v>3307</v>
      </c>
      <c r="W1222" s="227">
        <v>2</v>
      </c>
      <c r="X1222" s="227">
        <v>1.79</v>
      </c>
      <c r="Y1222" s="191">
        <v>1</v>
      </c>
      <c r="Z1222" s="191">
        <v>118390.6</v>
      </c>
      <c r="AA1222" s="191"/>
      <c r="AB1222" s="191"/>
      <c r="AC1222" s="227">
        <f t="shared" si="343"/>
        <v>118390.6</v>
      </c>
      <c r="AD1222" s="227">
        <v>3</v>
      </c>
      <c r="AE1222" s="227">
        <v>1.84</v>
      </c>
      <c r="AF1222" s="191">
        <v>1</v>
      </c>
      <c r="AG1222" s="191">
        <v>121697.60000000001</v>
      </c>
      <c r="AH1222" s="191"/>
      <c r="AI1222" s="191"/>
      <c r="AJ1222" s="227">
        <f t="shared" si="344"/>
        <v>121697.60000000001</v>
      </c>
    </row>
    <row r="1223" spans="1:36" ht="17.25" x14ac:dyDescent="0.25">
      <c r="A1223" s="208">
        <v>9</v>
      </c>
      <c r="B1223" s="124" t="s">
        <v>5699</v>
      </c>
      <c r="C1223" s="1524" t="s">
        <v>4979</v>
      </c>
      <c r="D1223" s="1525" t="s">
        <v>4768</v>
      </c>
      <c r="E1223" s="1531">
        <v>19</v>
      </c>
      <c r="F1223" s="227">
        <v>2.2799999999999998</v>
      </c>
      <c r="G1223" s="191">
        <v>1</v>
      </c>
      <c r="H1223" s="191">
        <v>150799.19999999998</v>
      </c>
      <c r="I1223" s="191"/>
      <c r="J1223" s="191"/>
      <c r="K1223" s="227">
        <f t="shared" si="339"/>
        <v>150799.19999999998</v>
      </c>
      <c r="L1223" s="227">
        <v>2.21</v>
      </c>
      <c r="M1223" s="191">
        <v>1</v>
      </c>
      <c r="N1223" s="191">
        <v>146169.4</v>
      </c>
      <c r="O1223" s="191"/>
      <c r="P1223" s="191"/>
      <c r="Q1223" s="227">
        <f t="shared" si="340"/>
        <v>146169.4</v>
      </c>
      <c r="R1223" s="227">
        <f t="shared" si="341"/>
        <v>0</v>
      </c>
      <c r="S1223" s="227">
        <f t="shared" si="341"/>
        <v>4629.7999999999884</v>
      </c>
      <c r="T1223" s="227">
        <f t="shared" si="341"/>
        <v>0</v>
      </c>
      <c r="U1223" s="227">
        <f t="shared" si="341"/>
        <v>0</v>
      </c>
      <c r="V1223" s="227">
        <f t="shared" si="342"/>
        <v>4629.7999999999884</v>
      </c>
      <c r="W1223" s="227">
        <v>20</v>
      </c>
      <c r="X1223" s="227">
        <v>2.2799999999999998</v>
      </c>
      <c r="Y1223" s="191">
        <v>1</v>
      </c>
      <c r="Z1223" s="191">
        <v>150799.19999999998</v>
      </c>
      <c r="AA1223" s="191"/>
      <c r="AB1223" s="191"/>
      <c r="AC1223" s="227">
        <f t="shared" si="343"/>
        <v>150799.19999999998</v>
      </c>
      <c r="AD1223" s="227">
        <v>21</v>
      </c>
      <c r="AE1223" s="227">
        <v>2.2799999999999998</v>
      </c>
      <c r="AF1223" s="191">
        <v>1</v>
      </c>
      <c r="AG1223" s="191">
        <v>150799.19999999998</v>
      </c>
      <c r="AH1223" s="191"/>
      <c r="AI1223" s="191"/>
      <c r="AJ1223" s="227">
        <f t="shared" si="344"/>
        <v>150799.19999999998</v>
      </c>
    </row>
    <row r="1224" spans="1:36" ht="17.25" x14ac:dyDescent="0.25">
      <c r="A1224" s="208">
        <v>10</v>
      </c>
      <c r="B1224" s="124" t="s">
        <v>5700</v>
      </c>
      <c r="C1224" s="1524" t="s">
        <v>4979</v>
      </c>
      <c r="D1224" s="1525" t="s">
        <v>4768</v>
      </c>
      <c r="E1224" s="1531">
        <v>20</v>
      </c>
      <c r="F1224" s="227">
        <v>2.2799999999999998</v>
      </c>
      <c r="G1224" s="191">
        <v>1</v>
      </c>
      <c r="H1224" s="191">
        <v>150799.19999999998</v>
      </c>
      <c r="I1224" s="191"/>
      <c r="J1224" s="191"/>
      <c r="K1224" s="227">
        <f t="shared" si="339"/>
        <v>150799.19999999998</v>
      </c>
      <c r="L1224" s="227">
        <v>2.2799999999999998</v>
      </c>
      <c r="M1224" s="191">
        <v>1</v>
      </c>
      <c r="N1224" s="191">
        <v>150799.19999999998</v>
      </c>
      <c r="O1224" s="191"/>
      <c r="P1224" s="191"/>
      <c r="Q1224" s="227">
        <f t="shared" si="340"/>
        <v>150799.19999999998</v>
      </c>
      <c r="R1224" s="227">
        <f t="shared" si="341"/>
        <v>0</v>
      </c>
      <c r="S1224" s="227">
        <f t="shared" si="341"/>
        <v>0</v>
      </c>
      <c r="T1224" s="227">
        <f t="shared" si="341"/>
        <v>0</v>
      </c>
      <c r="U1224" s="227">
        <f t="shared" si="341"/>
        <v>0</v>
      </c>
      <c r="V1224" s="227">
        <f t="shared" si="342"/>
        <v>0</v>
      </c>
      <c r="W1224" s="227">
        <v>21</v>
      </c>
      <c r="X1224" s="227">
        <v>2.2799999999999998</v>
      </c>
      <c r="Y1224" s="191">
        <v>1</v>
      </c>
      <c r="Z1224" s="191">
        <v>150799.19999999998</v>
      </c>
      <c r="AA1224" s="191"/>
      <c r="AB1224" s="191"/>
      <c r="AC1224" s="227">
        <f t="shared" si="343"/>
        <v>150799.19999999998</v>
      </c>
      <c r="AD1224" s="227">
        <v>22</v>
      </c>
      <c r="AE1224" s="227">
        <v>2.2799999999999998</v>
      </c>
      <c r="AF1224" s="191">
        <v>1</v>
      </c>
      <c r="AG1224" s="191">
        <v>150799.19999999998</v>
      </c>
      <c r="AH1224" s="191"/>
      <c r="AI1224" s="191"/>
      <c r="AJ1224" s="227">
        <f t="shared" si="344"/>
        <v>150799.19999999998</v>
      </c>
    </row>
    <row r="1225" spans="1:36" ht="17.25" x14ac:dyDescent="0.25">
      <c r="A1225" s="208">
        <v>11</v>
      </c>
      <c r="B1225" s="124" t="s">
        <v>5701</v>
      </c>
      <c r="C1225" s="1524" t="s">
        <v>4979</v>
      </c>
      <c r="D1225" s="1525" t="s">
        <v>4768</v>
      </c>
      <c r="E1225" s="1531">
        <v>5</v>
      </c>
      <c r="F1225" s="227">
        <v>1.9</v>
      </c>
      <c r="G1225" s="191">
        <v>1</v>
      </c>
      <c r="H1225" s="191">
        <v>125666</v>
      </c>
      <c r="I1225" s="191"/>
      <c r="J1225" s="191"/>
      <c r="K1225" s="227">
        <f t="shared" si="339"/>
        <v>125666</v>
      </c>
      <c r="L1225" s="227">
        <v>1.9</v>
      </c>
      <c r="M1225" s="191">
        <v>1</v>
      </c>
      <c r="N1225" s="191">
        <v>125666</v>
      </c>
      <c r="O1225" s="191"/>
      <c r="P1225" s="191"/>
      <c r="Q1225" s="227">
        <f t="shared" si="340"/>
        <v>125666</v>
      </c>
      <c r="R1225" s="227">
        <f t="shared" si="341"/>
        <v>0</v>
      </c>
      <c r="S1225" s="227">
        <f t="shared" si="341"/>
        <v>0</v>
      </c>
      <c r="T1225" s="227">
        <f t="shared" si="341"/>
        <v>0</v>
      </c>
      <c r="U1225" s="227">
        <f t="shared" si="341"/>
        <v>0</v>
      </c>
      <c r="V1225" s="227">
        <f t="shared" si="342"/>
        <v>0</v>
      </c>
      <c r="W1225" s="227">
        <v>6</v>
      </c>
      <c r="X1225" s="227">
        <v>1.96</v>
      </c>
      <c r="Y1225" s="191">
        <v>1</v>
      </c>
      <c r="Z1225" s="191">
        <v>129634.4</v>
      </c>
      <c r="AA1225" s="191"/>
      <c r="AB1225" s="191"/>
      <c r="AC1225" s="227">
        <f t="shared" si="343"/>
        <v>129634.4</v>
      </c>
      <c r="AD1225" s="227">
        <v>7</v>
      </c>
      <c r="AE1225" s="227">
        <v>1.96</v>
      </c>
      <c r="AF1225" s="191">
        <v>1</v>
      </c>
      <c r="AG1225" s="191">
        <v>129634.4</v>
      </c>
      <c r="AH1225" s="191"/>
      <c r="AI1225" s="191"/>
      <c r="AJ1225" s="227">
        <f t="shared" si="344"/>
        <v>129634.4</v>
      </c>
    </row>
    <row r="1226" spans="1:36" ht="17.25" x14ac:dyDescent="0.25">
      <c r="A1226" s="208">
        <v>12</v>
      </c>
      <c r="B1226" s="124" t="s">
        <v>5702</v>
      </c>
      <c r="C1226" s="1524" t="s">
        <v>4979</v>
      </c>
      <c r="D1226" s="1525" t="s">
        <v>4768</v>
      </c>
      <c r="E1226" s="1531">
        <v>10</v>
      </c>
      <c r="F1226" s="227">
        <v>2.08</v>
      </c>
      <c r="G1226" s="191">
        <v>1</v>
      </c>
      <c r="H1226" s="191">
        <v>137571.20000000001</v>
      </c>
      <c r="I1226" s="191"/>
      <c r="J1226" s="191"/>
      <c r="K1226" s="227">
        <f t="shared" si="339"/>
        <v>137571.20000000001</v>
      </c>
      <c r="L1226" s="227">
        <v>2.02</v>
      </c>
      <c r="M1226" s="191">
        <v>1</v>
      </c>
      <c r="N1226" s="191">
        <v>133602.79999999999</v>
      </c>
      <c r="O1226" s="191"/>
      <c r="P1226" s="191"/>
      <c r="Q1226" s="227">
        <f t="shared" si="340"/>
        <v>133602.79999999999</v>
      </c>
      <c r="R1226" s="227">
        <f t="shared" si="341"/>
        <v>0</v>
      </c>
      <c r="S1226" s="227">
        <f t="shared" si="341"/>
        <v>3968.4000000000233</v>
      </c>
      <c r="T1226" s="227">
        <f t="shared" si="341"/>
        <v>0</v>
      </c>
      <c r="U1226" s="227">
        <f t="shared" si="341"/>
        <v>0</v>
      </c>
      <c r="V1226" s="227">
        <f t="shared" si="342"/>
        <v>3968.4000000000233</v>
      </c>
      <c r="W1226" s="227">
        <v>11</v>
      </c>
      <c r="X1226" s="227">
        <v>2.08</v>
      </c>
      <c r="Y1226" s="191">
        <v>1</v>
      </c>
      <c r="Z1226" s="191">
        <v>137571.20000000001</v>
      </c>
      <c r="AA1226" s="191"/>
      <c r="AB1226" s="191"/>
      <c r="AC1226" s="227">
        <f t="shared" si="343"/>
        <v>137571.20000000001</v>
      </c>
      <c r="AD1226" s="227">
        <v>12</v>
      </c>
      <c r="AE1226" s="227">
        <v>2.08</v>
      </c>
      <c r="AF1226" s="191">
        <v>1</v>
      </c>
      <c r="AG1226" s="191">
        <v>137571.20000000001</v>
      </c>
      <c r="AH1226" s="191"/>
      <c r="AI1226" s="191"/>
      <c r="AJ1226" s="227">
        <f t="shared" si="344"/>
        <v>137571.20000000001</v>
      </c>
    </row>
    <row r="1227" spans="1:36" ht="17.25" x14ac:dyDescent="0.25">
      <c r="A1227" s="208">
        <v>13</v>
      </c>
      <c r="B1227" s="124" t="s">
        <v>5703</v>
      </c>
      <c r="C1227" s="1524" t="s">
        <v>4979</v>
      </c>
      <c r="D1227" s="1525" t="s">
        <v>4768</v>
      </c>
      <c r="E1227" s="1531">
        <v>1</v>
      </c>
      <c r="F1227" s="227">
        <v>1.73</v>
      </c>
      <c r="G1227" s="191">
        <v>1</v>
      </c>
      <c r="H1227" s="191">
        <v>114422.2</v>
      </c>
      <c r="I1227" s="191"/>
      <c r="J1227" s="191"/>
      <c r="K1227" s="227">
        <f t="shared" si="339"/>
        <v>114422.2</v>
      </c>
      <c r="L1227" s="227">
        <v>1.68</v>
      </c>
      <c r="M1227" s="191">
        <v>1</v>
      </c>
      <c r="N1227" s="191">
        <v>111115.2</v>
      </c>
      <c r="O1227" s="191"/>
      <c r="P1227" s="191"/>
      <c r="Q1227" s="227">
        <f t="shared" si="340"/>
        <v>111115.2</v>
      </c>
      <c r="R1227" s="227">
        <f t="shared" si="341"/>
        <v>0</v>
      </c>
      <c r="S1227" s="227">
        <f t="shared" si="341"/>
        <v>3307</v>
      </c>
      <c r="T1227" s="227">
        <f t="shared" si="341"/>
        <v>0</v>
      </c>
      <c r="U1227" s="227">
        <f t="shared" si="341"/>
        <v>0</v>
      </c>
      <c r="V1227" s="227">
        <f t="shared" si="342"/>
        <v>3307</v>
      </c>
      <c r="W1227" s="227">
        <v>2</v>
      </c>
      <c r="X1227" s="227">
        <v>1.79</v>
      </c>
      <c r="Y1227" s="191">
        <v>1</v>
      </c>
      <c r="Z1227" s="191">
        <v>118390.6</v>
      </c>
      <c r="AA1227" s="191"/>
      <c r="AB1227" s="191"/>
      <c r="AC1227" s="227">
        <f t="shared" si="343"/>
        <v>118390.6</v>
      </c>
      <c r="AD1227" s="227">
        <v>3</v>
      </c>
      <c r="AE1227" s="227">
        <v>1.84</v>
      </c>
      <c r="AF1227" s="191">
        <v>1</v>
      </c>
      <c r="AG1227" s="191">
        <v>121697.60000000001</v>
      </c>
      <c r="AH1227" s="191"/>
      <c r="AI1227" s="191"/>
      <c r="AJ1227" s="227">
        <f t="shared" si="344"/>
        <v>121697.60000000001</v>
      </c>
    </row>
    <row r="1228" spans="1:36" ht="17.25" x14ac:dyDescent="0.25">
      <c r="A1228" s="208">
        <v>14</v>
      </c>
      <c r="B1228" s="124" t="s">
        <v>5704</v>
      </c>
      <c r="C1228" s="1524" t="s">
        <v>4979</v>
      </c>
      <c r="D1228" s="1525" t="s">
        <v>4768</v>
      </c>
      <c r="E1228" s="1531">
        <v>10</v>
      </c>
      <c r="F1228" s="227">
        <v>2.08</v>
      </c>
      <c r="G1228" s="191">
        <v>1</v>
      </c>
      <c r="H1228" s="191">
        <v>137571.20000000001</v>
      </c>
      <c r="I1228" s="191"/>
      <c r="J1228" s="191"/>
      <c r="K1228" s="227">
        <f t="shared" si="339"/>
        <v>137571.20000000001</v>
      </c>
      <c r="L1228" s="227">
        <v>2.02</v>
      </c>
      <c r="M1228" s="191">
        <v>1</v>
      </c>
      <c r="N1228" s="191">
        <v>133602.79999999999</v>
      </c>
      <c r="O1228" s="191"/>
      <c r="P1228" s="191"/>
      <c r="Q1228" s="227">
        <f t="shared" si="340"/>
        <v>133602.79999999999</v>
      </c>
      <c r="R1228" s="227">
        <f t="shared" si="341"/>
        <v>0</v>
      </c>
      <c r="S1228" s="227">
        <f t="shared" si="341"/>
        <v>3968.4000000000233</v>
      </c>
      <c r="T1228" s="227">
        <f t="shared" si="341"/>
        <v>0</v>
      </c>
      <c r="U1228" s="227">
        <f t="shared" si="341"/>
        <v>0</v>
      </c>
      <c r="V1228" s="227">
        <f t="shared" si="342"/>
        <v>3968.4000000000233</v>
      </c>
      <c r="W1228" s="227">
        <v>11</v>
      </c>
      <c r="X1228" s="227">
        <v>2.08</v>
      </c>
      <c r="Y1228" s="191">
        <v>1</v>
      </c>
      <c r="Z1228" s="191">
        <v>137571.20000000001</v>
      </c>
      <c r="AA1228" s="191"/>
      <c r="AB1228" s="191"/>
      <c r="AC1228" s="227">
        <f t="shared" si="343"/>
        <v>137571.20000000001</v>
      </c>
      <c r="AD1228" s="227">
        <v>12</v>
      </c>
      <c r="AE1228" s="227">
        <v>2.08</v>
      </c>
      <c r="AF1228" s="191">
        <v>1</v>
      </c>
      <c r="AG1228" s="191">
        <v>137571.20000000001</v>
      </c>
      <c r="AH1228" s="191"/>
      <c r="AI1228" s="191"/>
      <c r="AJ1228" s="227">
        <f t="shared" si="344"/>
        <v>137571.20000000001</v>
      </c>
    </row>
    <row r="1229" spans="1:36" ht="17.25" x14ac:dyDescent="0.25">
      <c r="A1229" s="208">
        <v>15</v>
      </c>
      <c r="B1229" s="124" t="s">
        <v>5705</v>
      </c>
      <c r="C1229" s="1524" t="s">
        <v>4979</v>
      </c>
      <c r="D1229" s="1525" t="s">
        <v>4768</v>
      </c>
      <c r="E1229" s="1531">
        <v>1</v>
      </c>
      <c r="F1229" s="227">
        <v>1.73</v>
      </c>
      <c r="G1229" s="191">
        <v>1</v>
      </c>
      <c r="H1229" s="191">
        <v>114422.2</v>
      </c>
      <c r="I1229" s="191"/>
      <c r="J1229" s="191"/>
      <c r="K1229" s="227">
        <f t="shared" si="339"/>
        <v>114422.2</v>
      </c>
      <c r="L1229" s="227">
        <v>1.68</v>
      </c>
      <c r="M1229" s="191">
        <v>1</v>
      </c>
      <c r="N1229" s="191">
        <v>111115.2</v>
      </c>
      <c r="O1229" s="191"/>
      <c r="P1229" s="191"/>
      <c r="Q1229" s="227">
        <f t="shared" si="340"/>
        <v>111115.2</v>
      </c>
      <c r="R1229" s="227">
        <f t="shared" si="341"/>
        <v>0</v>
      </c>
      <c r="S1229" s="227">
        <f t="shared" si="341"/>
        <v>3307</v>
      </c>
      <c r="T1229" s="227">
        <f t="shared" si="341"/>
        <v>0</v>
      </c>
      <c r="U1229" s="227">
        <f t="shared" si="341"/>
        <v>0</v>
      </c>
      <c r="V1229" s="227">
        <f t="shared" si="342"/>
        <v>3307</v>
      </c>
      <c r="W1229" s="227">
        <v>2</v>
      </c>
      <c r="X1229" s="227">
        <v>1.79</v>
      </c>
      <c r="Y1229" s="191">
        <v>1</v>
      </c>
      <c r="Z1229" s="191">
        <v>118390.6</v>
      </c>
      <c r="AA1229" s="191"/>
      <c r="AB1229" s="191"/>
      <c r="AC1229" s="227">
        <f t="shared" si="343"/>
        <v>118390.6</v>
      </c>
      <c r="AD1229" s="227">
        <v>3</v>
      </c>
      <c r="AE1229" s="227">
        <v>1.84</v>
      </c>
      <c r="AF1229" s="191">
        <v>1</v>
      </c>
      <c r="AG1229" s="191">
        <v>121697.60000000001</v>
      </c>
      <c r="AH1229" s="191"/>
      <c r="AI1229" s="191"/>
      <c r="AJ1229" s="227">
        <f t="shared" si="344"/>
        <v>121697.60000000001</v>
      </c>
    </row>
    <row r="1230" spans="1:36" ht="17.25" x14ac:dyDescent="0.25">
      <c r="A1230" s="208">
        <v>16</v>
      </c>
      <c r="B1230" s="124" t="s">
        <v>5706</v>
      </c>
      <c r="C1230" s="1524" t="s">
        <v>5039</v>
      </c>
      <c r="D1230" s="1525" t="s">
        <v>4768</v>
      </c>
      <c r="E1230" s="1531">
        <v>11</v>
      </c>
      <c r="F1230" s="227">
        <v>2.08</v>
      </c>
      <c r="G1230" s="191">
        <v>1</v>
      </c>
      <c r="H1230" s="191">
        <v>137571.20000000001</v>
      </c>
      <c r="I1230" s="191"/>
      <c r="J1230" s="191"/>
      <c r="K1230" s="227">
        <f t="shared" si="339"/>
        <v>137571.20000000001</v>
      </c>
      <c r="L1230" s="227">
        <v>2.08</v>
      </c>
      <c r="M1230" s="191">
        <v>1</v>
      </c>
      <c r="N1230" s="191">
        <v>137571.20000000001</v>
      </c>
      <c r="O1230" s="191"/>
      <c r="P1230" s="191"/>
      <c r="Q1230" s="227">
        <f t="shared" si="340"/>
        <v>137571.20000000001</v>
      </c>
      <c r="R1230" s="227">
        <f t="shared" si="341"/>
        <v>0</v>
      </c>
      <c r="S1230" s="227">
        <f t="shared" si="341"/>
        <v>0</v>
      </c>
      <c r="T1230" s="227">
        <f t="shared" si="341"/>
        <v>0</v>
      </c>
      <c r="U1230" s="227">
        <f t="shared" si="341"/>
        <v>0</v>
      </c>
      <c r="V1230" s="227">
        <f t="shared" si="342"/>
        <v>0</v>
      </c>
      <c r="W1230" s="227">
        <v>12</v>
      </c>
      <c r="X1230" s="227">
        <v>2.08</v>
      </c>
      <c r="Y1230" s="191">
        <v>1</v>
      </c>
      <c r="Z1230" s="191">
        <v>137571.20000000001</v>
      </c>
      <c r="AA1230" s="191"/>
      <c r="AB1230" s="191"/>
      <c r="AC1230" s="227">
        <f t="shared" si="343"/>
        <v>137571.20000000001</v>
      </c>
      <c r="AD1230" s="227">
        <v>13</v>
      </c>
      <c r="AE1230" s="227">
        <v>2.14</v>
      </c>
      <c r="AF1230" s="191">
        <v>1</v>
      </c>
      <c r="AG1230" s="191">
        <v>141539.6</v>
      </c>
      <c r="AH1230" s="191"/>
      <c r="AI1230" s="191"/>
      <c r="AJ1230" s="227">
        <f t="shared" si="344"/>
        <v>141539.6</v>
      </c>
    </row>
    <row r="1231" spans="1:36" ht="17.25" x14ac:dyDescent="0.25">
      <c r="A1231" s="208">
        <v>17</v>
      </c>
      <c r="B1231" s="124" t="s">
        <v>5707</v>
      </c>
      <c r="C1231" s="1524" t="s">
        <v>5039</v>
      </c>
      <c r="D1231" s="1525" t="s">
        <v>4768</v>
      </c>
      <c r="E1231" s="1531">
        <v>4</v>
      </c>
      <c r="F1231" s="227">
        <v>1.9</v>
      </c>
      <c r="G1231" s="191">
        <v>1</v>
      </c>
      <c r="H1231" s="191">
        <v>125666</v>
      </c>
      <c r="I1231" s="191"/>
      <c r="J1231" s="191"/>
      <c r="K1231" s="227">
        <f t="shared" si="339"/>
        <v>125666</v>
      </c>
      <c r="L1231" s="227">
        <v>1.84</v>
      </c>
      <c r="M1231" s="191">
        <v>1</v>
      </c>
      <c r="N1231" s="191">
        <v>121697.60000000001</v>
      </c>
      <c r="O1231" s="191"/>
      <c r="P1231" s="191"/>
      <c r="Q1231" s="227">
        <f t="shared" si="340"/>
        <v>121697.60000000001</v>
      </c>
      <c r="R1231" s="227">
        <f t="shared" si="341"/>
        <v>0</v>
      </c>
      <c r="S1231" s="227">
        <f t="shared" si="341"/>
        <v>3968.3999999999942</v>
      </c>
      <c r="T1231" s="227">
        <f t="shared" si="341"/>
        <v>0</v>
      </c>
      <c r="U1231" s="227">
        <f t="shared" si="341"/>
        <v>0</v>
      </c>
      <c r="V1231" s="227">
        <f t="shared" si="342"/>
        <v>3968.3999999999942</v>
      </c>
      <c r="W1231" s="227">
        <v>5</v>
      </c>
      <c r="X1231" s="227">
        <v>1.9</v>
      </c>
      <c r="Y1231" s="191">
        <v>1</v>
      </c>
      <c r="Z1231" s="191">
        <v>125666</v>
      </c>
      <c r="AA1231" s="191"/>
      <c r="AB1231" s="191"/>
      <c r="AC1231" s="227">
        <f t="shared" si="343"/>
        <v>125666</v>
      </c>
      <c r="AD1231" s="227">
        <v>6</v>
      </c>
      <c r="AE1231" s="227">
        <v>1.96</v>
      </c>
      <c r="AF1231" s="191">
        <v>1</v>
      </c>
      <c r="AG1231" s="191">
        <v>129634.4</v>
      </c>
      <c r="AH1231" s="191"/>
      <c r="AI1231" s="191"/>
      <c r="AJ1231" s="227">
        <f t="shared" si="344"/>
        <v>129634.4</v>
      </c>
    </row>
    <row r="1232" spans="1:36" ht="17.25" x14ac:dyDescent="0.25">
      <c r="A1232" s="208">
        <v>18</v>
      </c>
      <c r="B1232" s="124" t="s">
        <v>5708</v>
      </c>
      <c r="C1232" s="1524" t="s">
        <v>5039</v>
      </c>
      <c r="D1232" s="1525" t="s">
        <v>4768</v>
      </c>
      <c r="E1232" s="1531">
        <v>5</v>
      </c>
      <c r="F1232" s="227">
        <v>1.9</v>
      </c>
      <c r="G1232" s="191">
        <v>1</v>
      </c>
      <c r="H1232" s="191">
        <v>125666</v>
      </c>
      <c r="I1232" s="191"/>
      <c r="J1232" s="191"/>
      <c r="K1232" s="227">
        <f t="shared" si="339"/>
        <v>125666</v>
      </c>
      <c r="L1232" s="227">
        <v>1.9</v>
      </c>
      <c r="M1232" s="191">
        <v>1</v>
      </c>
      <c r="N1232" s="191">
        <v>125666</v>
      </c>
      <c r="O1232" s="191"/>
      <c r="P1232" s="191"/>
      <c r="Q1232" s="227">
        <f t="shared" si="340"/>
        <v>125666</v>
      </c>
      <c r="R1232" s="227">
        <f t="shared" si="341"/>
        <v>0</v>
      </c>
      <c r="S1232" s="227">
        <f t="shared" si="341"/>
        <v>0</v>
      </c>
      <c r="T1232" s="227">
        <f t="shared" si="341"/>
        <v>0</v>
      </c>
      <c r="U1232" s="227">
        <f t="shared" si="341"/>
        <v>0</v>
      </c>
      <c r="V1232" s="227">
        <f t="shared" si="342"/>
        <v>0</v>
      </c>
      <c r="W1232" s="227">
        <v>6</v>
      </c>
      <c r="X1232" s="227">
        <v>1.96</v>
      </c>
      <c r="Y1232" s="191">
        <v>1</v>
      </c>
      <c r="Z1232" s="191">
        <v>129634.4</v>
      </c>
      <c r="AA1232" s="191"/>
      <c r="AB1232" s="191"/>
      <c r="AC1232" s="227">
        <f t="shared" si="343"/>
        <v>129634.4</v>
      </c>
      <c r="AD1232" s="227">
        <v>7</v>
      </c>
      <c r="AE1232" s="227">
        <v>1.96</v>
      </c>
      <c r="AF1232" s="191">
        <v>1</v>
      </c>
      <c r="AG1232" s="191">
        <v>129634.4</v>
      </c>
      <c r="AH1232" s="191"/>
      <c r="AI1232" s="191"/>
      <c r="AJ1232" s="227">
        <f t="shared" si="344"/>
        <v>129634.4</v>
      </c>
    </row>
    <row r="1233" spans="1:36" ht="17.25" x14ac:dyDescent="0.25">
      <c r="A1233" s="208">
        <v>19</v>
      </c>
      <c r="B1233" s="124" t="s">
        <v>5709</v>
      </c>
      <c r="C1233" s="1524" t="s">
        <v>5039</v>
      </c>
      <c r="D1233" s="1525" t="s">
        <v>4768</v>
      </c>
      <c r="E1233" s="1531">
        <v>4</v>
      </c>
      <c r="F1233" s="227">
        <v>1.9</v>
      </c>
      <c r="G1233" s="191">
        <v>1</v>
      </c>
      <c r="H1233" s="191">
        <v>125666</v>
      </c>
      <c r="I1233" s="191"/>
      <c r="J1233" s="191"/>
      <c r="K1233" s="227">
        <f t="shared" si="339"/>
        <v>125666</v>
      </c>
      <c r="L1233" s="227">
        <v>1.84</v>
      </c>
      <c r="M1233" s="191">
        <v>1</v>
      </c>
      <c r="N1233" s="191">
        <v>121697.60000000001</v>
      </c>
      <c r="O1233" s="191"/>
      <c r="P1233" s="191"/>
      <c r="Q1233" s="227">
        <f t="shared" si="340"/>
        <v>121697.60000000001</v>
      </c>
      <c r="R1233" s="227">
        <f t="shared" si="341"/>
        <v>0</v>
      </c>
      <c r="S1233" s="227">
        <f t="shared" si="341"/>
        <v>3968.3999999999942</v>
      </c>
      <c r="T1233" s="227">
        <f t="shared" si="341"/>
        <v>0</v>
      </c>
      <c r="U1233" s="227">
        <f t="shared" si="341"/>
        <v>0</v>
      </c>
      <c r="V1233" s="227">
        <f t="shared" si="342"/>
        <v>3968.3999999999942</v>
      </c>
      <c r="W1233" s="227">
        <v>5</v>
      </c>
      <c r="X1233" s="227">
        <v>1.9</v>
      </c>
      <c r="Y1233" s="191">
        <v>1</v>
      </c>
      <c r="Z1233" s="191">
        <v>125666</v>
      </c>
      <c r="AA1233" s="191"/>
      <c r="AB1233" s="191"/>
      <c r="AC1233" s="227">
        <f t="shared" si="343"/>
        <v>125666</v>
      </c>
      <c r="AD1233" s="227">
        <v>6</v>
      </c>
      <c r="AE1233" s="227">
        <v>1.96</v>
      </c>
      <c r="AF1233" s="191">
        <v>1</v>
      </c>
      <c r="AG1233" s="191">
        <v>129634.4</v>
      </c>
      <c r="AH1233" s="191"/>
      <c r="AI1233" s="191"/>
      <c r="AJ1233" s="227">
        <f t="shared" si="344"/>
        <v>129634.4</v>
      </c>
    </row>
    <row r="1234" spans="1:36" ht="17.25" x14ac:dyDescent="0.25">
      <c r="A1234" s="208">
        <v>20</v>
      </c>
      <c r="B1234" s="124" t="s">
        <v>5710</v>
      </c>
      <c r="C1234" s="1524" t="s">
        <v>5039</v>
      </c>
      <c r="D1234" s="1525" t="s">
        <v>4768</v>
      </c>
      <c r="E1234" s="1531">
        <v>1</v>
      </c>
      <c r="F1234" s="227">
        <v>1.73</v>
      </c>
      <c r="G1234" s="191">
        <v>1</v>
      </c>
      <c r="H1234" s="191">
        <v>114422.2</v>
      </c>
      <c r="I1234" s="191"/>
      <c r="J1234" s="191"/>
      <c r="K1234" s="227">
        <f t="shared" si="339"/>
        <v>114422.2</v>
      </c>
      <c r="L1234" s="227">
        <v>1.68</v>
      </c>
      <c r="M1234" s="191">
        <v>1</v>
      </c>
      <c r="N1234" s="191">
        <v>111115.2</v>
      </c>
      <c r="O1234" s="191"/>
      <c r="P1234" s="191"/>
      <c r="Q1234" s="227">
        <f t="shared" si="340"/>
        <v>111115.2</v>
      </c>
      <c r="R1234" s="227">
        <f t="shared" si="341"/>
        <v>0</v>
      </c>
      <c r="S1234" s="227">
        <f t="shared" si="341"/>
        <v>3307</v>
      </c>
      <c r="T1234" s="227">
        <f t="shared" si="341"/>
        <v>0</v>
      </c>
      <c r="U1234" s="227">
        <f t="shared" si="341"/>
        <v>0</v>
      </c>
      <c r="V1234" s="227">
        <f t="shared" si="342"/>
        <v>3307</v>
      </c>
      <c r="W1234" s="227">
        <v>2</v>
      </c>
      <c r="X1234" s="227">
        <v>1.79</v>
      </c>
      <c r="Y1234" s="191">
        <v>1</v>
      </c>
      <c r="Z1234" s="191">
        <v>118390.6</v>
      </c>
      <c r="AA1234" s="191"/>
      <c r="AB1234" s="191"/>
      <c r="AC1234" s="227">
        <f t="shared" si="343"/>
        <v>118390.6</v>
      </c>
      <c r="AD1234" s="227">
        <v>3</v>
      </c>
      <c r="AE1234" s="227">
        <v>1.84</v>
      </c>
      <c r="AF1234" s="191">
        <v>1</v>
      </c>
      <c r="AG1234" s="191">
        <v>121697.60000000001</v>
      </c>
      <c r="AH1234" s="191"/>
      <c r="AI1234" s="191"/>
      <c r="AJ1234" s="227">
        <f t="shared" si="344"/>
        <v>121697.60000000001</v>
      </c>
    </row>
    <row r="1235" spans="1:36" ht="17.25" x14ac:dyDescent="0.25">
      <c r="A1235" s="208">
        <v>21</v>
      </c>
      <c r="B1235" s="124" t="s">
        <v>5711</v>
      </c>
      <c r="C1235" s="1524" t="s">
        <v>5039</v>
      </c>
      <c r="D1235" s="1525" t="s">
        <v>4768</v>
      </c>
      <c r="E1235" s="1531">
        <v>6</v>
      </c>
      <c r="F1235" s="227">
        <v>1.96</v>
      </c>
      <c r="G1235" s="191">
        <v>1</v>
      </c>
      <c r="H1235" s="191">
        <v>129634.4</v>
      </c>
      <c r="I1235" s="191"/>
      <c r="J1235" s="191"/>
      <c r="K1235" s="227">
        <f t="shared" si="339"/>
        <v>129634.4</v>
      </c>
      <c r="L1235" s="227">
        <v>1.9</v>
      </c>
      <c r="M1235" s="191">
        <v>1</v>
      </c>
      <c r="N1235" s="191">
        <v>125666</v>
      </c>
      <c r="O1235" s="191"/>
      <c r="P1235" s="191"/>
      <c r="Q1235" s="227">
        <f t="shared" si="340"/>
        <v>125666</v>
      </c>
      <c r="R1235" s="227">
        <f t="shared" si="341"/>
        <v>0</v>
      </c>
      <c r="S1235" s="227">
        <f t="shared" si="341"/>
        <v>3968.3999999999942</v>
      </c>
      <c r="T1235" s="227">
        <f t="shared" si="341"/>
        <v>0</v>
      </c>
      <c r="U1235" s="227">
        <f t="shared" si="341"/>
        <v>0</v>
      </c>
      <c r="V1235" s="227">
        <f t="shared" si="342"/>
        <v>3968.3999999999942</v>
      </c>
      <c r="W1235" s="227">
        <v>7</v>
      </c>
      <c r="X1235" s="227">
        <v>1.96</v>
      </c>
      <c r="Y1235" s="191">
        <v>1</v>
      </c>
      <c r="Z1235" s="191">
        <v>129634.4</v>
      </c>
      <c r="AA1235" s="191"/>
      <c r="AB1235" s="191"/>
      <c r="AC1235" s="227">
        <f t="shared" si="343"/>
        <v>129634.4</v>
      </c>
      <c r="AD1235" s="227">
        <v>8</v>
      </c>
      <c r="AE1235" s="227">
        <v>2.02</v>
      </c>
      <c r="AF1235" s="191">
        <v>1</v>
      </c>
      <c r="AG1235" s="191">
        <v>133602.79999999999</v>
      </c>
      <c r="AH1235" s="191"/>
      <c r="AI1235" s="191"/>
      <c r="AJ1235" s="227">
        <f t="shared" si="344"/>
        <v>133602.79999999999</v>
      </c>
    </row>
    <row r="1236" spans="1:36" ht="17.25" x14ac:dyDescent="0.25">
      <c r="A1236" s="208">
        <v>22</v>
      </c>
      <c r="B1236" s="124" t="s">
        <v>5712</v>
      </c>
      <c r="C1236" s="1524" t="s">
        <v>5039</v>
      </c>
      <c r="D1236" s="1525" t="s">
        <v>4768</v>
      </c>
      <c r="E1236" s="1531">
        <v>4</v>
      </c>
      <c r="F1236" s="227">
        <v>1.9</v>
      </c>
      <c r="G1236" s="191">
        <v>1</v>
      </c>
      <c r="H1236" s="191">
        <v>125666</v>
      </c>
      <c r="I1236" s="191"/>
      <c r="J1236" s="191">
        <v>6283.3</v>
      </c>
      <c r="K1236" s="227">
        <f t="shared" si="339"/>
        <v>131949.29999999999</v>
      </c>
      <c r="L1236" s="227">
        <v>2.2799999999999998</v>
      </c>
      <c r="M1236" s="191">
        <v>1</v>
      </c>
      <c r="N1236" s="191">
        <v>150799.19999999998</v>
      </c>
      <c r="O1236" s="191"/>
      <c r="P1236" s="191">
        <v>7539.9599999999991</v>
      </c>
      <c r="Q1236" s="227">
        <f t="shared" si="340"/>
        <v>158339.15999999997</v>
      </c>
      <c r="R1236" s="227">
        <f t="shared" si="341"/>
        <v>0</v>
      </c>
      <c r="S1236" s="227">
        <f t="shared" si="341"/>
        <v>-25133.199999999983</v>
      </c>
      <c r="T1236" s="227">
        <f t="shared" si="341"/>
        <v>0</v>
      </c>
      <c r="U1236" s="227">
        <f t="shared" si="341"/>
        <v>-1256.6599999999989</v>
      </c>
      <c r="V1236" s="227">
        <f t="shared" si="342"/>
        <v>-26389.859999999982</v>
      </c>
      <c r="W1236" s="227">
        <v>5</v>
      </c>
      <c r="X1236" s="227">
        <v>1.9</v>
      </c>
      <c r="Y1236" s="191">
        <v>1</v>
      </c>
      <c r="Z1236" s="191">
        <v>125666</v>
      </c>
      <c r="AA1236" s="191"/>
      <c r="AB1236" s="191">
        <v>6283.3</v>
      </c>
      <c r="AC1236" s="227">
        <f t="shared" si="343"/>
        <v>131949.29999999999</v>
      </c>
      <c r="AD1236" s="227">
        <v>6</v>
      </c>
      <c r="AE1236" s="227">
        <v>1.96</v>
      </c>
      <c r="AF1236" s="191">
        <v>1</v>
      </c>
      <c r="AG1236" s="191">
        <v>129634.4</v>
      </c>
      <c r="AH1236" s="191"/>
      <c r="AI1236" s="191">
        <v>6481.72</v>
      </c>
      <c r="AJ1236" s="227">
        <f t="shared" si="344"/>
        <v>136116.12</v>
      </c>
    </row>
    <row r="1237" spans="1:36" ht="17.25" x14ac:dyDescent="0.25">
      <c r="A1237" s="208">
        <v>23</v>
      </c>
      <c r="B1237" s="124" t="s">
        <v>5713</v>
      </c>
      <c r="C1237" s="1524" t="s">
        <v>5039</v>
      </c>
      <c r="D1237" s="1525" t="s">
        <v>4768</v>
      </c>
      <c r="E1237" s="1531">
        <v>12</v>
      </c>
      <c r="F1237" s="227">
        <v>2.08</v>
      </c>
      <c r="G1237" s="191">
        <v>1</v>
      </c>
      <c r="H1237" s="191">
        <v>137571.20000000001</v>
      </c>
      <c r="I1237" s="191"/>
      <c r="J1237" s="191"/>
      <c r="K1237" s="227">
        <f t="shared" si="339"/>
        <v>137571.20000000001</v>
      </c>
      <c r="L1237" s="227">
        <v>2.08</v>
      </c>
      <c r="M1237" s="191">
        <v>1</v>
      </c>
      <c r="N1237" s="191">
        <v>137571.20000000001</v>
      </c>
      <c r="O1237" s="191"/>
      <c r="P1237" s="191"/>
      <c r="Q1237" s="227">
        <f t="shared" si="340"/>
        <v>137571.20000000001</v>
      </c>
      <c r="R1237" s="227">
        <f t="shared" si="341"/>
        <v>0</v>
      </c>
      <c r="S1237" s="227">
        <f t="shared" si="341"/>
        <v>0</v>
      </c>
      <c r="T1237" s="227">
        <f t="shared" si="341"/>
        <v>0</v>
      </c>
      <c r="U1237" s="227">
        <f t="shared" si="341"/>
        <v>0</v>
      </c>
      <c r="V1237" s="227">
        <f t="shared" si="342"/>
        <v>0</v>
      </c>
      <c r="W1237" s="227">
        <v>13</v>
      </c>
      <c r="X1237" s="227">
        <v>2.14</v>
      </c>
      <c r="Y1237" s="191">
        <v>1</v>
      </c>
      <c r="Z1237" s="191">
        <v>141539.6</v>
      </c>
      <c r="AA1237" s="191"/>
      <c r="AB1237" s="191"/>
      <c r="AC1237" s="227">
        <f t="shared" si="343"/>
        <v>141539.6</v>
      </c>
      <c r="AD1237" s="227">
        <v>14</v>
      </c>
      <c r="AE1237" s="227">
        <v>2.14</v>
      </c>
      <c r="AF1237" s="191">
        <v>1</v>
      </c>
      <c r="AG1237" s="191">
        <v>141539.6</v>
      </c>
      <c r="AH1237" s="191"/>
      <c r="AI1237" s="191"/>
      <c r="AJ1237" s="227">
        <f t="shared" si="344"/>
        <v>141539.6</v>
      </c>
    </row>
    <row r="1238" spans="1:36" ht="17.25" x14ac:dyDescent="0.25">
      <c r="A1238" s="208">
        <v>24</v>
      </c>
      <c r="B1238" s="124" t="s">
        <v>4998</v>
      </c>
      <c r="C1238" s="1524" t="s">
        <v>5039</v>
      </c>
      <c r="D1238" s="1525" t="s">
        <v>4768</v>
      </c>
      <c r="E1238" s="1531">
        <v>3</v>
      </c>
      <c r="F1238" s="227">
        <v>1.84</v>
      </c>
      <c r="G1238" s="191">
        <v>1</v>
      </c>
      <c r="H1238" s="191">
        <v>121697.60000000001</v>
      </c>
      <c r="I1238" s="191"/>
      <c r="J1238" s="191"/>
      <c r="K1238" s="227">
        <f t="shared" si="339"/>
        <v>121697.60000000001</v>
      </c>
      <c r="L1238" s="227">
        <v>1.79</v>
      </c>
      <c r="M1238" s="191">
        <v>1</v>
      </c>
      <c r="N1238" s="191">
        <v>118390.6</v>
      </c>
      <c r="O1238" s="191"/>
      <c r="P1238" s="191"/>
      <c r="Q1238" s="227">
        <f t="shared" si="340"/>
        <v>118390.6</v>
      </c>
      <c r="R1238" s="227">
        <f t="shared" si="341"/>
        <v>0</v>
      </c>
      <c r="S1238" s="227">
        <f t="shared" si="341"/>
        <v>3307</v>
      </c>
      <c r="T1238" s="227">
        <f t="shared" si="341"/>
        <v>0</v>
      </c>
      <c r="U1238" s="227">
        <f t="shared" si="341"/>
        <v>0</v>
      </c>
      <c r="V1238" s="227">
        <f t="shared" si="342"/>
        <v>3307</v>
      </c>
      <c r="W1238" s="227">
        <v>4</v>
      </c>
      <c r="X1238" s="227">
        <v>1.9</v>
      </c>
      <c r="Y1238" s="191">
        <v>1</v>
      </c>
      <c r="Z1238" s="191">
        <v>125666</v>
      </c>
      <c r="AA1238" s="191"/>
      <c r="AB1238" s="191"/>
      <c r="AC1238" s="227">
        <f t="shared" si="343"/>
        <v>125666</v>
      </c>
      <c r="AD1238" s="227">
        <v>5</v>
      </c>
      <c r="AE1238" s="227">
        <v>1.9</v>
      </c>
      <c r="AF1238" s="191">
        <v>1</v>
      </c>
      <c r="AG1238" s="191">
        <v>125666</v>
      </c>
      <c r="AH1238" s="191"/>
      <c r="AI1238" s="191"/>
      <c r="AJ1238" s="227">
        <f t="shared" si="344"/>
        <v>125666</v>
      </c>
    </row>
    <row r="1239" spans="1:36" ht="17.25" x14ac:dyDescent="0.25">
      <c r="A1239" s="208">
        <v>25</v>
      </c>
      <c r="B1239" s="124" t="s">
        <v>5714</v>
      </c>
      <c r="C1239" s="1524" t="s">
        <v>5039</v>
      </c>
      <c r="D1239" s="1525" t="s">
        <v>4768</v>
      </c>
      <c r="E1239" s="1531">
        <v>5</v>
      </c>
      <c r="F1239" s="227">
        <v>1.9</v>
      </c>
      <c r="G1239" s="191">
        <v>1</v>
      </c>
      <c r="H1239" s="191">
        <v>125666</v>
      </c>
      <c r="I1239" s="191"/>
      <c r="J1239" s="191"/>
      <c r="K1239" s="227">
        <f t="shared" si="339"/>
        <v>125666</v>
      </c>
      <c r="L1239" s="227">
        <v>1.9</v>
      </c>
      <c r="M1239" s="191">
        <v>1</v>
      </c>
      <c r="N1239" s="191">
        <v>125666</v>
      </c>
      <c r="O1239" s="191"/>
      <c r="P1239" s="191"/>
      <c r="Q1239" s="227">
        <f t="shared" si="340"/>
        <v>125666</v>
      </c>
      <c r="R1239" s="227">
        <f t="shared" si="341"/>
        <v>0</v>
      </c>
      <c r="S1239" s="227">
        <f t="shared" si="341"/>
        <v>0</v>
      </c>
      <c r="T1239" s="227">
        <f t="shared" si="341"/>
        <v>0</v>
      </c>
      <c r="U1239" s="227">
        <f t="shared" si="341"/>
        <v>0</v>
      </c>
      <c r="V1239" s="227">
        <f t="shared" si="342"/>
        <v>0</v>
      </c>
      <c r="W1239" s="227">
        <v>6</v>
      </c>
      <c r="X1239" s="227">
        <v>1.96</v>
      </c>
      <c r="Y1239" s="191">
        <v>1</v>
      </c>
      <c r="Z1239" s="191">
        <v>129634.4</v>
      </c>
      <c r="AA1239" s="191"/>
      <c r="AB1239" s="191"/>
      <c r="AC1239" s="227">
        <f t="shared" si="343"/>
        <v>129634.4</v>
      </c>
      <c r="AD1239" s="227">
        <v>7</v>
      </c>
      <c r="AE1239" s="227">
        <v>1.96</v>
      </c>
      <c r="AF1239" s="191">
        <v>1</v>
      </c>
      <c r="AG1239" s="191">
        <v>129634.4</v>
      </c>
      <c r="AH1239" s="191"/>
      <c r="AI1239" s="191"/>
      <c r="AJ1239" s="227">
        <f t="shared" si="344"/>
        <v>129634.4</v>
      </c>
    </row>
    <row r="1240" spans="1:36" ht="17.25" x14ac:dyDescent="0.25">
      <c r="A1240" s="208">
        <v>26</v>
      </c>
      <c r="B1240" s="124" t="s">
        <v>5715</v>
      </c>
      <c r="C1240" s="1524" t="s">
        <v>5333</v>
      </c>
      <c r="D1240" s="1525" t="s">
        <v>4768</v>
      </c>
      <c r="E1240" s="1531">
        <v>10</v>
      </c>
      <c r="F1240" s="227">
        <v>2.08</v>
      </c>
      <c r="G1240" s="191">
        <v>1</v>
      </c>
      <c r="H1240" s="191">
        <v>137571.20000000001</v>
      </c>
      <c r="I1240" s="191"/>
      <c r="J1240" s="191"/>
      <c r="K1240" s="227">
        <f t="shared" si="339"/>
        <v>137571.20000000001</v>
      </c>
      <c r="L1240" s="227">
        <v>2.02</v>
      </c>
      <c r="M1240" s="191">
        <v>1</v>
      </c>
      <c r="N1240" s="191">
        <v>133602.79999999999</v>
      </c>
      <c r="O1240" s="191"/>
      <c r="P1240" s="191"/>
      <c r="Q1240" s="227">
        <f t="shared" si="340"/>
        <v>133602.79999999999</v>
      </c>
      <c r="R1240" s="227">
        <f t="shared" si="341"/>
        <v>0</v>
      </c>
      <c r="S1240" s="227">
        <f t="shared" si="341"/>
        <v>3968.4000000000233</v>
      </c>
      <c r="T1240" s="227">
        <f t="shared" si="341"/>
        <v>0</v>
      </c>
      <c r="U1240" s="227">
        <f t="shared" si="341"/>
        <v>0</v>
      </c>
      <c r="V1240" s="227">
        <f t="shared" si="342"/>
        <v>3968.4000000000233</v>
      </c>
      <c r="W1240" s="227">
        <v>11</v>
      </c>
      <c r="X1240" s="227">
        <v>2.08</v>
      </c>
      <c r="Y1240" s="191">
        <v>1</v>
      </c>
      <c r="Z1240" s="191">
        <v>137571.20000000001</v>
      </c>
      <c r="AA1240" s="191"/>
      <c r="AB1240" s="191"/>
      <c r="AC1240" s="227">
        <f t="shared" si="343"/>
        <v>137571.20000000001</v>
      </c>
      <c r="AD1240" s="227">
        <v>12</v>
      </c>
      <c r="AE1240" s="227">
        <v>2.08</v>
      </c>
      <c r="AF1240" s="191">
        <v>1</v>
      </c>
      <c r="AG1240" s="191">
        <v>137571.20000000001</v>
      </c>
      <c r="AH1240" s="191"/>
      <c r="AI1240" s="191"/>
      <c r="AJ1240" s="227">
        <f t="shared" si="344"/>
        <v>137571.20000000001</v>
      </c>
    </row>
    <row r="1241" spans="1:36" ht="17.25" x14ac:dyDescent="0.25">
      <c r="A1241" s="208">
        <v>27</v>
      </c>
      <c r="B1241" s="124" t="s">
        <v>5716</v>
      </c>
      <c r="C1241" s="1524" t="s">
        <v>4993</v>
      </c>
      <c r="D1241" s="1525" t="s">
        <v>4994</v>
      </c>
      <c r="E1241" s="1531">
        <v>9</v>
      </c>
      <c r="F1241" s="227">
        <v>1.73</v>
      </c>
      <c r="G1241" s="191">
        <v>1</v>
      </c>
      <c r="H1241" s="191">
        <v>114422.2</v>
      </c>
      <c r="I1241" s="191"/>
      <c r="J1241" s="191">
        <v>5721.1100000000006</v>
      </c>
      <c r="K1241" s="227">
        <f t="shared" si="339"/>
        <v>120143.31</v>
      </c>
      <c r="L1241" s="227">
        <v>1.95</v>
      </c>
      <c r="M1241" s="191">
        <v>1</v>
      </c>
      <c r="N1241" s="191">
        <v>128973</v>
      </c>
      <c r="O1241" s="191"/>
      <c r="P1241" s="191">
        <v>6448.6500000000005</v>
      </c>
      <c r="Q1241" s="227">
        <f t="shared" si="340"/>
        <v>135421.65</v>
      </c>
      <c r="R1241" s="227">
        <f t="shared" si="341"/>
        <v>0</v>
      </c>
      <c r="S1241" s="227">
        <f t="shared" si="341"/>
        <v>-14550.800000000003</v>
      </c>
      <c r="T1241" s="227">
        <f t="shared" si="341"/>
        <v>0</v>
      </c>
      <c r="U1241" s="227">
        <f t="shared" si="341"/>
        <v>-727.54</v>
      </c>
      <c r="V1241" s="227">
        <f t="shared" si="342"/>
        <v>-15278.340000000004</v>
      </c>
      <c r="W1241" s="227">
        <v>10</v>
      </c>
      <c r="X1241" s="227">
        <v>1.79</v>
      </c>
      <c r="Y1241" s="191">
        <v>1</v>
      </c>
      <c r="Z1241" s="191">
        <v>118390.6</v>
      </c>
      <c r="AA1241" s="191"/>
      <c r="AB1241" s="191">
        <v>5919.5300000000007</v>
      </c>
      <c r="AC1241" s="227">
        <f t="shared" si="343"/>
        <v>124310.13</v>
      </c>
      <c r="AD1241" s="227">
        <v>11</v>
      </c>
      <c r="AE1241" s="227">
        <v>1.79</v>
      </c>
      <c r="AF1241" s="191">
        <v>1</v>
      </c>
      <c r="AG1241" s="191">
        <v>118390.6</v>
      </c>
      <c r="AH1241" s="191"/>
      <c r="AI1241" s="191">
        <v>5919.5300000000007</v>
      </c>
      <c r="AJ1241" s="227">
        <f t="shared" si="344"/>
        <v>124310.13</v>
      </c>
    </row>
    <row r="1242" spans="1:36" ht="17.25" x14ac:dyDescent="0.25">
      <c r="A1242" s="208">
        <v>28</v>
      </c>
      <c r="B1242" s="124" t="s">
        <v>5717</v>
      </c>
      <c r="C1242" s="1524" t="s">
        <v>4993</v>
      </c>
      <c r="D1242" s="1525" t="s">
        <v>4994</v>
      </c>
      <c r="E1242" s="1531">
        <v>12</v>
      </c>
      <c r="F1242" s="227">
        <v>1.79</v>
      </c>
      <c r="G1242" s="191">
        <v>1</v>
      </c>
      <c r="H1242" s="191">
        <v>118390.6</v>
      </c>
      <c r="I1242" s="191"/>
      <c r="J1242" s="191"/>
      <c r="K1242" s="227">
        <f t="shared" si="339"/>
        <v>118390.6</v>
      </c>
      <c r="L1242" s="227">
        <v>1.79</v>
      </c>
      <c r="M1242" s="191">
        <v>1</v>
      </c>
      <c r="N1242" s="191">
        <v>118390.6</v>
      </c>
      <c r="O1242" s="191"/>
      <c r="P1242" s="191"/>
      <c r="Q1242" s="227">
        <f t="shared" si="340"/>
        <v>118390.6</v>
      </c>
      <c r="R1242" s="227">
        <f t="shared" si="341"/>
        <v>0</v>
      </c>
      <c r="S1242" s="227">
        <f t="shared" si="341"/>
        <v>0</v>
      </c>
      <c r="T1242" s="227">
        <f t="shared" si="341"/>
        <v>0</v>
      </c>
      <c r="U1242" s="227">
        <f t="shared" si="341"/>
        <v>0</v>
      </c>
      <c r="V1242" s="227">
        <f t="shared" si="342"/>
        <v>0</v>
      </c>
      <c r="W1242" s="227">
        <v>13</v>
      </c>
      <c r="X1242" s="227">
        <v>1.84</v>
      </c>
      <c r="Y1242" s="191">
        <v>1</v>
      </c>
      <c r="Z1242" s="191">
        <v>121697.60000000001</v>
      </c>
      <c r="AA1242" s="191"/>
      <c r="AB1242" s="191"/>
      <c r="AC1242" s="227">
        <f t="shared" si="343"/>
        <v>121697.60000000001</v>
      </c>
      <c r="AD1242" s="227">
        <v>14</v>
      </c>
      <c r="AE1242" s="227">
        <v>1.84</v>
      </c>
      <c r="AF1242" s="191">
        <v>1</v>
      </c>
      <c r="AG1242" s="191">
        <v>121697.60000000001</v>
      </c>
      <c r="AH1242" s="191"/>
      <c r="AI1242" s="191"/>
      <c r="AJ1242" s="227">
        <f t="shared" si="344"/>
        <v>121697.60000000001</v>
      </c>
    </row>
    <row r="1243" spans="1:36" ht="20.25" customHeight="1" x14ac:dyDescent="0.25">
      <c r="A1243" s="208">
        <v>29</v>
      </c>
      <c r="B1243" s="124" t="s">
        <v>5718</v>
      </c>
      <c r="C1243" s="1524" t="s">
        <v>4993</v>
      </c>
      <c r="D1243" s="1525" t="s">
        <v>4994</v>
      </c>
      <c r="E1243" s="1531">
        <v>4</v>
      </c>
      <c r="F1243" s="227">
        <v>1.63</v>
      </c>
      <c r="G1243" s="191">
        <v>1</v>
      </c>
      <c r="H1243" s="191">
        <v>107808.2</v>
      </c>
      <c r="I1243" s="191"/>
      <c r="J1243" s="191"/>
      <c r="K1243" s="227">
        <f t="shared" si="339"/>
        <v>107808.2</v>
      </c>
      <c r="L1243" s="227">
        <v>1.59</v>
      </c>
      <c r="M1243" s="191">
        <v>1</v>
      </c>
      <c r="N1243" s="191">
        <v>105162.6</v>
      </c>
      <c r="O1243" s="191"/>
      <c r="P1243" s="191"/>
      <c r="Q1243" s="227">
        <f t="shared" si="340"/>
        <v>105162.6</v>
      </c>
      <c r="R1243" s="227">
        <f t="shared" si="341"/>
        <v>0</v>
      </c>
      <c r="S1243" s="227">
        <f t="shared" si="341"/>
        <v>2645.5999999999913</v>
      </c>
      <c r="T1243" s="227">
        <f t="shared" si="341"/>
        <v>0</v>
      </c>
      <c r="U1243" s="227">
        <f t="shared" si="341"/>
        <v>0</v>
      </c>
      <c r="V1243" s="227">
        <f t="shared" si="342"/>
        <v>2645.5999999999913</v>
      </c>
      <c r="W1243" s="227">
        <v>5</v>
      </c>
      <c r="X1243" s="227">
        <v>1.63</v>
      </c>
      <c r="Y1243" s="191">
        <v>1</v>
      </c>
      <c r="Z1243" s="191">
        <v>107808.2</v>
      </c>
      <c r="AA1243" s="191"/>
      <c r="AB1243" s="191"/>
      <c r="AC1243" s="227">
        <f t="shared" si="343"/>
        <v>107808.2</v>
      </c>
      <c r="AD1243" s="227">
        <v>6</v>
      </c>
      <c r="AE1243" s="227">
        <v>1.68</v>
      </c>
      <c r="AF1243" s="191">
        <v>1</v>
      </c>
      <c r="AG1243" s="191">
        <v>111115.2</v>
      </c>
      <c r="AH1243" s="191"/>
      <c r="AI1243" s="191"/>
      <c r="AJ1243" s="227">
        <f t="shared" si="344"/>
        <v>111115.2</v>
      </c>
    </row>
    <row r="1244" spans="1:36" ht="17.25" x14ac:dyDescent="0.25">
      <c r="A1244" s="208">
        <v>30</v>
      </c>
      <c r="B1244" s="124" t="s">
        <v>5719</v>
      </c>
      <c r="C1244" s="1524" t="s">
        <v>4993</v>
      </c>
      <c r="D1244" s="1525" t="s">
        <v>4994</v>
      </c>
      <c r="E1244" s="1531">
        <v>7</v>
      </c>
      <c r="F1244" s="227">
        <v>1.68</v>
      </c>
      <c r="G1244" s="191">
        <v>1</v>
      </c>
      <c r="H1244" s="191">
        <v>111115.2</v>
      </c>
      <c r="I1244" s="191"/>
      <c r="J1244" s="191"/>
      <c r="K1244" s="227">
        <f t="shared" si="339"/>
        <v>111115.2</v>
      </c>
      <c r="L1244" s="227">
        <v>1.68</v>
      </c>
      <c r="M1244" s="191">
        <v>1</v>
      </c>
      <c r="N1244" s="191">
        <v>111115.2</v>
      </c>
      <c r="O1244" s="191"/>
      <c r="P1244" s="191"/>
      <c r="Q1244" s="227">
        <f t="shared" si="340"/>
        <v>111115.2</v>
      </c>
      <c r="R1244" s="227">
        <f t="shared" si="341"/>
        <v>0</v>
      </c>
      <c r="S1244" s="227">
        <f t="shared" si="341"/>
        <v>0</v>
      </c>
      <c r="T1244" s="227">
        <f t="shared" si="341"/>
        <v>0</v>
      </c>
      <c r="U1244" s="227">
        <f t="shared" si="341"/>
        <v>0</v>
      </c>
      <c r="V1244" s="227">
        <f t="shared" si="342"/>
        <v>0</v>
      </c>
      <c r="W1244" s="227">
        <v>8</v>
      </c>
      <c r="X1244" s="227">
        <v>1.73</v>
      </c>
      <c r="Y1244" s="191">
        <v>1</v>
      </c>
      <c r="Z1244" s="191">
        <v>114422.2</v>
      </c>
      <c r="AA1244" s="191"/>
      <c r="AB1244" s="191"/>
      <c r="AC1244" s="227">
        <f t="shared" si="343"/>
        <v>114422.2</v>
      </c>
      <c r="AD1244" s="227">
        <v>9</v>
      </c>
      <c r="AE1244" s="227">
        <v>1.73</v>
      </c>
      <c r="AF1244" s="191">
        <v>1</v>
      </c>
      <c r="AG1244" s="191">
        <v>114422.2</v>
      </c>
      <c r="AH1244" s="191"/>
      <c r="AI1244" s="191"/>
      <c r="AJ1244" s="227">
        <f t="shared" si="344"/>
        <v>114422.2</v>
      </c>
    </row>
    <row r="1245" spans="1:36" ht="17.25" x14ac:dyDescent="0.25">
      <c r="A1245" s="208">
        <v>31</v>
      </c>
      <c r="B1245" s="124" t="s">
        <v>5720</v>
      </c>
      <c r="C1245" s="1524" t="s">
        <v>4993</v>
      </c>
      <c r="D1245" s="1525" t="s">
        <v>4994</v>
      </c>
      <c r="E1245" s="1531">
        <v>1</v>
      </c>
      <c r="F1245" s="227">
        <v>1.49</v>
      </c>
      <c r="G1245" s="191">
        <v>1</v>
      </c>
      <c r="H1245" s="191">
        <v>98548.6</v>
      </c>
      <c r="I1245" s="191"/>
      <c r="J1245" s="191"/>
      <c r="K1245" s="227">
        <f t="shared" si="339"/>
        <v>98548.6</v>
      </c>
      <c r="L1245" s="227">
        <v>1.45</v>
      </c>
      <c r="M1245" s="191">
        <v>1</v>
      </c>
      <c r="N1245" s="191">
        <v>95903</v>
      </c>
      <c r="O1245" s="191"/>
      <c r="P1245" s="191"/>
      <c r="Q1245" s="227">
        <f t="shared" si="340"/>
        <v>95903</v>
      </c>
      <c r="R1245" s="227">
        <f t="shared" si="341"/>
        <v>0</v>
      </c>
      <c r="S1245" s="227">
        <f t="shared" si="341"/>
        <v>2645.6000000000058</v>
      </c>
      <c r="T1245" s="227">
        <f t="shared" si="341"/>
        <v>0</v>
      </c>
      <c r="U1245" s="227">
        <f t="shared" si="341"/>
        <v>0</v>
      </c>
      <c r="V1245" s="227">
        <f t="shared" si="342"/>
        <v>2645.6000000000058</v>
      </c>
      <c r="W1245" s="227">
        <v>2</v>
      </c>
      <c r="X1245" s="227">
        <v>1.54</v>
      </c>
      <c r="Y1245" s="191">
        <v>1</v>
      </c>
      <c r="Z1245" s="191">
        <v>101855.6</v>
      </c>
      <c r="AA1245" s="191"/>
      <c r="AB1245" s="191"/>
      <c r="AC1245" s="227">
        <f t="shared" si="343"/>
        <v>101855.6</v>
      </c>
      <c r="AD1245" s="227">
        <v>3</v>
      </c>
      <c r="AE1245" s="227">
        <v>1.59</v>
      </c>
      <c r="AF1245" s="191">
        <v>1</v>
      </c>
      <c r="AG1245" s="191">
        <v>105162.6</v>
      </c>
      <c r="AH1245" s="191"/>
      <c r="AI1245" s="191"/>
      <c r="AJ1245" s="227">
        <f t="shared" si="344"/>
        <v>105162.6</v>
      </c>
    </row>
    <row r="1246" spans="1:36" ht="17.25" x14ac:dyDescent="0.25">
      <c r="A1246" s="208"/>
      <c r="B1246" s="124" t="s">
        <v>5454</v>
      </c>
      <c r="C1246" s="1524"/>
      <c r="D1246" s="1525"/>
      <c r="E1246" s="1531"/>
      <c r="F1246" s="227"/>
      <c r="G1246" s="191"/>
      <c r="H1246" s="191">
        <v>9000</v>
      </c>
      <c r="I1246" s="191"/>
      <c r="J1246" s="191"/>
      <c r="K1246" s="227">
        <f t="shared" si="339"/>
        <v>9000</v>
      </c>
      <c r="L1246" s="227"/>
      <c r="M1246" s="191"/>
      <c r="N1246" s="191">
        <v>9000</v>
      </c>
      <c r="O1246" s="191"/>
      <c r="P1246" s="191"/>
      <c r="Q1246" s="227">
        <f t="shared" si="340"/>
        <v>9000</v>
      </c>
      <c r="R1246" s="227">
        <f t="shared" si="341"/>
        <v>0</v>
      </c>
      <c r="S1246" s="227">
        <f t="shared" si="341"/>
        <v>0</v>
      </c>
      <c r="T1246" s="227">
        <f t="shared" si="341"/>
        <v>0</v>
      </c>
      <c r="U1246" s="227">
        <f t="shared" si="341"/>
        <v>0</v>
      </c>
      <c r="V1246" s="227">
        <f t="shared" si="342"/>
        <v>0</v>
      </c>
      <c r="W1246" s="227"/>
      <c r="X1246" s="227"/>
      <c r="Y1246" s="191"/>
      <c r="Z1246" s="191">
        <v>9000</v>
      </c>
      <c r="AA1246" s="191"/>
      <c r="AB1246" s="191"/>
      <c r="AC1246" s="227">
        <f t="shared" si="343"/>
        <v>9000</v>
      </c>
      <c r="AD1246" s="227"/>
      <c r="AE1246" s="227"/>
      <c r="AF1246" s="191"/>
      <c r="AG1246" s="191">
        <v>9000</v>
      </c>
      <c r="AH1246" s="191"/>
      <c r="AI1246" s="191"/>
      <c r="AJ1246" s="227">
        <f t="shared" si="344"/>
        <v>9000</v>
      </c>
    </row>
    <row r="1247" spans="1:36" x14ac:dyDescent="0.25">
      <c r="A1247" s="208"/>
      <c r="B1247" s="191" t="s">
        <v>239</v>
      </c>
      <c r="C1247" s="227"/>
      <c r="D1247" s="227"/>
      <c r="E1247" s="227"/>
      <c r="F1247" s="227"/>
      <c r="G1247" s="191"/>
      <c r="H1247" s="191"/>
      <c r="I1247" s="191"/>
      <c r="J1247" s="191"/>
      <c r="K1247" s="191"/>
      <c r="L1247" s="227"/>
      <c r="M1247" s="191"/>
      <c r="N1247" s="191"/>
      <c r="O1247" s="191"/>
      <c r="P1247" s="191"/>
      <c r="Q1247" s="191"/>
      <c r="R1247" s="191"/>
      <c r="S1247" s="191"/>
      <c r="T1247" s="191"/>
      <c r="U1247" s="106"/>
      <c r="V1247" s="106"/>
      <c r="W1247" s="227"/>
      <c r="X1247" s="227"/>
      <c r="Y1247" s="191"/>
      <c r="Z1247" s="191"/>
      <c r="AA1247" s="191"/>
      <c r="AB1247" s="191"/>
      <c r="AC1247" s="191"/>
      <c r="AD1247" s="227"/>
      <c r="AE1247" s="227"/>
      <c r="AF1247" s="191"/>
      <c r="AG1247" s="191"/>
      <c r="AH1247" s="191"/>
      <c r="AI1247" s="191"/>
      <c r="AJ1247" s="191"/>
    </row>
    <row r="1248" spans="1:36" s="230" customFormat="1" ht="27" x14ac:dyDescent="0.25">
      <c r="A1248" s="225"/>
      <c r="B1248" s="233" t="s">
        <v>245</v>
      </c>
      <c r="C1248" s="229" t="s">
        <v>1</v>
      </c>
      <c r="D1248" s="229" t="s">
        <v>1</v>
      </c>
      <c r="E1248" s="229" t="s">
        <v>1</v>
      </c>
      <c r="F1248" s="229" t="s">
        <v>1</v>
      </c>
      <c r="G1248" s="229">
        <f>SUM(G1215:G1245)</f>
        <v>31</v>
      </c>
      <c r="H1248" s="229">
        <f>SUM(H1215:H1246)</f>
        <v>4562077.6000000015</v>
      </c>
      <c r="I1248" s="229">
        <f>SUM(I1215:I1246)</f>
        <v>0</v>
      </c>
      <c r="J1248" s="229">
        <f>SUM(J1215:J1246)</f>
        <v>18684.55</v>
      </c>
      <c r="K1248" s="229">
        <f>SUM(K1215:K1246)</f>
        <v>4580762.1500000013</v>
      </c>
      <c r="L1248" s="229"/>
      <c r="M1248" s="229">
        <f t="shared" ref="M1248:V1248" si="345">SUM(M1215:M1246)</f>
        <v>31</v>
      </c>
      <c r="N1248" s="229">
        <f t="shared" si="345"/>
        <v>4532976</v>
      </c>
      <c r="O1248" s="229">
        <f t="shared" si="345"/>
        <v>0</v>
      </c>
      <c r="P1248" s="229">
        <f t="shared" si="345"/>
        <v>21528.57</v>
      </c>
      <c r="Q1248" s="229">
        <f t="shared" si="345"/>
        <v>4554504.57</v>
      </c>
      <c r="R1248" s="229">
        <f t="shared" si="345"/>
        <v>0</v>
      </c>
      <c r="S1248" s="229">
        <f t="shared" si="345"/>
        <v>29101.600000000093</v>
      </c>
      <c r="T1248" s="229">
        <f t="shared" si="345"/>
        <v>0</v>
      </c>
      <c r="U1248" s="229">
        <f t="shared" si="345"/>
        <v>-2844.0199999999986</v>
      </c>
      <c r="V1248" s="229">
        <f t="shared" si="345"/>
        <v>26257.580000000096</v>
      </c>
      <c r="W1248" s="229"/>
      <c r="X1248" s="229"/>
      <c r="Y1248" s="229">
        <f>SUM(Y1215:Y1246)</f>
        <v>31</v>
      </c>
      <c r="Z1248" s="229">
        <f>SUM(Z1215:Z1246)</f>
        <v>4638800.0000000009</v>
      </c>
      <c r="AA1248" s="229">
        <f>SUM(AA1215:AA1246)</f>
        <v>0</v>
      </c>
      <c r="AB1248" s="229">
        <f>SUM(AB1215:AB1246)</f>
        <v>18882.97</v>
      </c>
      <c r="AC1248" s="229">
        <f>SUM(AC1215:AC1246)</f>
        <v>4657682.9700000007</v>
      </c>
      <c r="AD1248" s="229"/>
      <c r="AE1248" s="229"/>
      <c r="AF1248" s="229">
        <f>SUM(AF1215:AF1246)</f>
        <v>31</v>
      </c>
      <c r="AG1248" s="229">
        <f>SUM(AG1215:AG1246)</f>
        <v>4717506.5999999996</v>
      </c>
      <c r="AH1248" s="229">
        <f>SUM(AH1215:AH1246)</f>
        <v>0</v>
      </c>
      <c r="AI1248" s="229">
        <f>SUM(AI1215:AI1246)</f>
        <v>19279.810000000005</v>
      </c>
      <c r="AJ1248" s="229">
        <f>SUM(AJ1215:AJ1246)</f>
        <v>4736786.41</v>
      </c>
    </row>
    <row r="1249" spans="1:36" x14ac:dyDescent="0.25">
      <c r="A1249" s="208"/>
      <c r="B1249" s="102"/>
      <c r="C1249" s="227"/>
      <c r="D1249" s="227"/>
      <c r="E1249" s="227"/>
      <c r="F1249" s="227"/>
      <c r="G1249" s="102"/>
      <c r="H1249" s="227"/>
      <c r="I1249" s="227"/>
      <c r="J1249" s="227"/>
      <c r="K1249" s="227"/>
      <c r="L1249" s="227"/>
      <c r="M1249" s="102"/>
      <c r="N1249" s="227"/>
      <c r="O1249" s="227"/>
      <c r="P1249" s="227"/>
      <c r="Q1249" s="102"/>
      <c r="R1249" s="227"/>
      <c r="S1249" s="102"/>
      <c r="T1249" s="227"/>
      <c r="U1249" s="106"/>
      <c r="V1249" s="106"/>
      <c r="W1249" s="227"/>
      <c r="X1249" s="227"/>
      <c r="Y1249" s="102"/>
      <c r="Z1249" s="227"/>
      <c r="AA1249" s="227"/>
      <c r="AB1249" s="227"/>
      <c r="AC1249" s="227"/>
      <c r="AD1249" s="227"/>
      <c r="AE1249" s="227"/>
      <c r="AF1249" s="102"/>
      <c r="AG1249" s="227"/>
      <c r="AH1249" s="227"/>
      <c r="AI1249" s="227"/>
      <c r="AJ1249" s="227"/>
    </row>
    <row r="1250" spans="1:36" ht="54" x14ac:dyDescent="0.25">
      <c r="A1250" s="225" t="s">
        <v>4</v>
      </c>
      <c r="B1250" s="226" t="s">
        <v>475</v>
      </c>
      <c r="C1250" s="227"/>
      <c r="D1250" s="227"/>
      <c r="E1250" s="227"/>
      <c r="F1250" s="227"/>
      <c r="G1250" s="226"/>
      <c r="H1250" s="227"/>
      <c r="I1250" s="227"/>
      <c r="J1250" s="227"/>
      <c r="K1250" s="227"/>
      <c r="L1250" s="227"/>
      <c r="M1250" s="226"/>
      <c r="N1250" s="227"/>
      <c r="O1250" s="227"/>
      <c r="P1250" s="227"/>
      <c r="Q1250" s="226"/>
      <c r="R1250" s="227"/>
      <c r="S1250" s="226"/>
      <c r="T1250" s="227"/>
      <c r="U1250" s="106"/>
      <c r="V1250" s="106"/>
      <c r="W1250" s="227"/>
      <c r="X1250" s="227"/>
      <c r="Y1250" s="226"/>
      <c r="Z1250" s="227"/>
      <c r="AA1250" s="227"/>
      <c r="AB1250" s="227"/>
      <c r="AC1250" s="227"/>
      <c r="AD1250" s="227"/>
      <c r="AE1250" s="227"/>
      <c r="AF1250" s="226"/>
      <c r="AG1250" s="227"/>
      <c r="AH1250" s="227"/>
      <c r="AI1250" s="227"/>
      <c r="AJ1250" s="227"/>
    </row>
    <row r="1251" spans="1:36" x14ac:dyDescent="0.25">
      <c r="A1251" s="208"/>
      <c r="B1251" s="191" t="s">
        <v>126</v>
      </c>
      <c r="C1251" s="227"/>
      <c r="D1251" s="227"/>
      <c r="E1251" s="227"/>
      <c r="F1251" s="227"/>
      <c r="G1251" s="191"/>
      <c r="H1251" s="227"/>
      <c r="I1251" s="227"/>
      <c r="J1251" s="227"/>
      <c r="K1251" s="227"/>
      <c r="L1251" s="227"/>
      <c r="M1251" s="191"/>
      <c r="N1251" s="227"/>
      <c r="O1251" s="227"/>
      <c r="P1251" s="227"/>
      <c r="Q1251" s="191"/>
      <c r="R1251" s="227"/>
      <c r="S1251" s="191"/>
      <c r="T1251" s="227"/>
      <c r="U1251" s="106"/>
      <c r="V1251" s="106"/>
      <c r="W1251" s="227"/>
      <c r="X1251" s="227"/>
      <c r="Y1251" s="191"/>
      <c r="Z1251" s="227"/>
      <c r="AA1251" s="227"/>
      <c r="AB1251" s="227"/>
      <c r="AC1251" s="227"/>
      <c r="AD1251" s="227"/>
      <c r="AE1251" s="227"/>
      <c r="AF1251" s="191"/>
      <c r="AG1251" s="227"/>
      <c r="AH1251" s="227"/>
      <c r="AI1251" s="227"/>
      <c r="AJ1251" s="227"/>
    </row>
    <row r="1252" spans="1:36" x14ac:dyDescent="0.25">
      <c r="A1252" s="208">
        <v>1</v>
      </c>
      <c r="B1252" s="1532" t="s">
        <v>5721</v>
      </c>
      <c r="C1252" s="1528" t="s">
        <v>4922</v>
      </c>
      <c r="D1252" s="227" t="s">
        <v>1</v>
      </c>
      <c r="E1252" s="227" t="s">
        <v>1</v>
      </c>
      <c r="F1252" s="227">
        <v>1.5</v>
      </c>
      <c r="G1252" s="102">
        <v>1</v>
      </c>
      <c r="H1252" s="208">
        <v>99210</v>
      </c>
      <c r="I1252" s="227"/>
      <c r="J1252" s="208"/>
      <c r="K1252" s="227">
        <f>H1252+I1252+J1252</f>
        <v>99210</v>
      </c>
      <c r="L1252" s="227">
        <v>1.5</v>
      </c>
      <c r="M1252" s="102">
        <v>1</v>
      </c>
      <c r="N1252" s="227">
        <v>99210</v>
      </c>
      <c r="O1252" s="227"/>
      <c r="P1252" s="208"/>
      <c r="Q1252" s="227">
        <f>N1252+O1252+P1252</f>
        <v>99210</v>
      </c>
      <c r="R1252" s="227">
        <f t="shared" ref="R1252:U1275" si="346">G1252-M1252</f>
        <v>0</v>
      </c>
      <c r="S1252" s="227">
        <f t="shared" si="346"/>
        <v>0</v>
      </c>
      <c r="T1252" s="227">
        <f t="shared" si="346"/>
        <v>0</v>
      </c>
      <c r="U1252" s="227">
        <f t="shared" si="346"/>
        <v>0</v>
      </c>
      <c r="V1252" s="227">
        <f>S1252+T1252+U1252</f>
        <v>0</v>
      </c>
      <c r="W1252" s="227" t="s">
        <v>1</v>
      </c>
      <c r="X1252" s="227">
        <v>1.5</v>
      </c>
      <c r="Y1252" s="102">
        <v>1</v>
      </c>
      <c r="Z1252" s="208">
        <v>99210</v>
      </c>
      <c r="AA1252" s="208"/>
      <c r="AB1252" s="208"/>
      <c r="AC1252" s="227">
        <f>Z1252+AA1252+AB1252</f>
        <v>99210</v>
      </c>
      <c r="AD1252" s="227"/>
      <c r="AE1252" s="227">
        <v>1.5</v>
      </c>
      <c r="AF1252" s="102">
        <v>1</v>
      </c>
      <c r="AG1252" s="208">
        <v>99210</v>
      </c>
      <c r="AH1252" s="208"/>
      <c r="AI1252" s="208"/>
      <c r="AJ1252" s="227">
        <f>AG1252+AH1252+AI1252</f>
        <v>99210</v>
      </c>
    </row>
    <row r="1253" spans="1:36" x14ac:dyDescent="0.25">
      <c r="A1253" s="208">
        <v>2</v>
      </c>
      <c r="B1253" s="1532" t="s">
        <v>5722</v>
      </c>
      <c r="C1253" s="1534" t="s">
        <v>4935</v>
      </c>
      <c r="D1253" s="227" t="s">
        <v>1</v>
      </c>
      <c r="E1253" s="227" t="s">
        <v>1</v>
      </c>
      <c r="F1253" s="227">
        <v>1.5</v>
      </c>
      <c r="G1253" s="102">
        <v>1</v>
      </c>
      <c r="H1253" s="208">
        <v>99210</v>
      </c>
      <c r="I1253" s="227"/>
      <c r="J1253" s="208"/>
      <c r="K1253" s="227">
        <f t="shared" ref="K1253:K1259" si="347">H1253+I1253+J1253</f>
        <v>99210</v>
      </c>
      <c r="L1253" s="227">
        <v>1.5</v>
      </c>
      <c r="M1253" s="102">
        <v>1</v>
      </c>
      <c r="N1253" s="227">
        <v>99210</v>
      </c>
      <c r="O1253" s="227"/>
      <c r="P1253" s="208"/>
      <c r="Q1253" s="227">
        <f t="shared" ref="Q1253:Q1259" si="348">N1253+O1253+P1253</f>
        <v>99210</v>
      </c>
      <c r="R1253" s="227">
        <f t="shared" si="346"/>
        <v>0</v>
      </c>
      <c r="S1253" s="227">
        <f t="shared" si="346"/>
        <v>0</v>
      </c>
      <c r="T1253" s="227">
        <f t="shared" si="346"/>
        <v>0</v>
      </c>
      <c r="U1253" s="227">
        <f t="shared" si="346"/>
        <v>0</v>
      </c>
      <c r="V1253" s="227">
        <f>S1253+T1253+U1253</f>
        <v>0</v>
      </c>
      <c r="W1253" s="227" t="s">
        <v>1</v>
      </c>
      <c r="X1253" s="227">
        <v>1.5</v>
      </c>
      <c r="Y1253" s="102">
        <v>1</v>
      </c>
      <c r="Z1253" s="208">
        <v>99210</v>
      </c>
      <c r="AA1253" s="208"/>
      <c r="AB1253" s="208"/>
      <c r="AC1253" s="227">
        <f t="shared" ref="AC1253:AC1259" si="349">Z1253+AA1253+AB1253</f>
        <v>99210</v>
      </c>
      <c r="AD1253" s="227"/>
      <c r="AE1253" s="227">
        <v>1.5</v>
      </c>
      <c r="AF1253" s="102">
        <v>1</v>
      </c>
      <c r="AG1253" s="208">
        <v>99210</v>
      </c>
      <c r="AH1253" s="208"/>
      <c r="AI1253" s="208"/>
      <c r="AJ1253" s="227">
        <f t="shared" ref="AJ1253:AJ1259" si="350">AG1253+AH1253+AI1253</f>
        <v>99210</v>
      </c>
    </row>
    <row r="1254" spans="1:36" x14ac:dyDescent="0.25">
      <c r="A1254" s="208">
        <v>3</v>
      </c>
      <c r="B1254" s="1532" t="s">
        <v>5723</v>
      </c>
      <c r="C1254" s="1534" t="s">
        <v>4935</v>
      </c>
      <c r="D1254" s="227" t="s">
        <v>1</v>
      </c>
      <c r="E1254" s="227" t="s">
        <v>1</v>
      </c>
      <c r="F1254" s="227">
        <v>1.5</v>
      </c>
      <c r="G1254" s="102">
        <v>1</v>
      </c>
      <c r="H1254" s="208">
        <v>99210</v>
      </c>
      <c r="I1254" s="227"/>
      <c r="J1254" s="208"/>
      <c r="K1254" s="227">
        <f t="shared" si="347"/>
        <v>99210</v>
      </c>
      <c r="L1254" s="227">
        <v>1.5</v>
      </c>
      <c r="M1254" s="102">
        <v>1</v>
      </c>
      <c r="N1254" s="227">
        <v>99210</v>
      </c>
      <c r="O1254" s="227"/>
      <c r="P1254" s="208"/>
      <c r="Q1254" s="227">
        <f t="shared" si="348"/>
        <v>99210</v>
      </c>
      <c r="R1254" s="227">
        <f t="shared" si="346"/>
        <v>0</v>
      </c>
      <c r="S1254" s="227">
        <f t="shared" si="346"/>
        <v>0</v>
      </c>
      <c r="T1254" s="227">
        <f t="shared" si="346"/>
        <v>0</v>
      </c>
      <c r="U1254" s="227">
        <f t="shared" si="346"/>
        <v>0</v>
      </c>
      <c r="V1254" s="227">
        <f t="shared" ref="V1254:V1259" si="351">S1254+T1254+U1254</f>
        <v>0</v>
      </c>
      <c r="W1254" s="227" t="s">
        <v>1</v>
      </c>
      <c r="X1254" s="227">
        <v>1.5</v>
      </c>
      <c r="Y1254" s="102">
        <v>1</v>
      </c>
      <c r="Z1254" s="208">
        <v>99210</v>
      </c>
      <c r="AA1254" s="208"/>
      <c r="AB1254" s="208"/>
      <c r="AC1254" s="227">
        <f t="shared" si="349"/>
        <v>99210</v>
      </c>
      <c r="AD1254" s="227"/>
      <c r="AE1254" s="227">
        <v>1.5</v>
      </c>
      <c r="AF1254" s="102">
        <v>1</v>
      </c>
      <c r="AG1254" s="208">
        <v>99210</v>
      </c>
      <c r="AH1254" s="208"/>
      <c r="AI1254" s="208"/>
      <c r="AJ1254" s="227">
        <f t="shared" si="350"/>
        <v>99210</v>
      </c>
    </row>
    <row r="1255" spans="1:36" x14ac:dyDescent="0.25">
      <c r="A1255" s="208">
        <v>4</v>
      </c>
      <c r="B1255" s="1532" t="s">
        <v>5724</v>
      </c>
      <c r="C1255" s="1534" t="s">
        <v>4935</v>
      </c>
      <c r="D1255" s="227" t="s">
        <v>1</v>
      </c>
      <c r="E1255" s="227" t="s">
        <v>1</v>
      </c>
      <c r="F1255" s="227">
        <v>1.5</v>
      </c>
      <c r="G1255" s="102">
        <v>1</v>
      </c>
      <c r="H1255" s="227">
        <v>99210</v>
      </c>
      <c r="I1255" s="227"/>
      <c r="J1255" s="227"/>
      <c r="K1255" s="227">
        <f t="shared" si="347"/>
        <v>99210</v>
      </c>
      <c r="L1255" s="227">
        <v>1.5</v>
      </c>
      <c r="M1255" s="102">
        <v>1</v>
      </c>
      <c r="N1255" s="227">
        <v>99210</v>
      </c>
      <c r="O1255" s="227"/>
      <c r="P1255" s="227"/>
      <c r="Q1255" s="227">
        <f t="shared" si="348"/>
        <v>99210</v>
      </c>
      <c r="R1255" s="227">
        <f t="shared" si="346"/>
        <v>0</v>
      </c>
      <c r="S1255" s="227">
        <f t="shared" si="346"/>
        <v>0</v>
      </c>
      <c r="T1255" s="227">
        <f t="shared" si="346"/>
        <v>0</v>
      </c>
      <c r="U1255" s="227">
        <f t="shared" si="346"/>
        <v>0</v>
      </c>
      <c r="V1255" s="227">
        <f t="shared" si="351"/>
        <v>0</v>
      </c>
      <c r="W1255" s="227" t="s">
        <v>1</v>
      </c>
      <c r="X1255" s="227">
        <v>1.5</v>
      </c>
      <c r="Y1255" s="102">
        <v>1</v>
      </c>
      <c r="Z1255" s="227">
        <v>99210</v>
      </c>
      <c r="AA1255" s="227"/>
      <c r="AB1255" s="227"/>
      <c r="AC1255" s="227">
        <f t="shared" si="349"/>
        <v>99210</v>
      </c>
      <c r="AD1255" s="227"/>
      <c r="AE1255" s="227">
        <v>1.5</v>
      </c>
      <c r="AF1255" s="102">
        <v>1</v>
      </c>
      <c r="AG1255" s="227">
        <v>99210</v>
      </c>
      <c r="AH1255" s="227"/>
      <c r="AI1255" s="227"/>
      <c r="AJ1255" s="227">
        <f t="shared" si="350"/>
        <v>99210</v>
      </c>
    </row>
    <row r="1256" spans="1:36" x14ac:dyDescent="0.25">
      <c r="A1256" s="208">
        <v>5</v>
      </c>
      <c r="B1256" s="1532" t="s">
        <v>5725</v>
      </c>
      <c r="C1256" s="1534" t="s">
        <v>4935</v>
      </c>
      <c r="D1256" s="227" t="s">
        <v>1</v>
      </c>
      <c r="E1256" s="227" t="s">
        <v>1</v>
      </c>
      <c r="F1256" s="227">
        <v>1.5</v>
      </c>
      <c r="G1256" s="102">
        <v>1</v>
      </c>
      <c r="H1256" s="227">
        <v>99210</v>
      </c>
      <c r="I1256" s="227"/>
      <c r="J1256" s="227"/>
      <c r="K1256" s="227">
        <f t="shared" si="347"/>
        <v>99210</v>
      </c>
      <c r="L1256" s="227">
        <v>1.5</v>
      </c>
      <c r="M1256" s="102">
        <v>1</v>
      </c>
      <c r="N1256" s="227">
        <v>99210</v>
      </c>
      <c r="O1256" s="227"/>
      <c r="P1256" s="227"/>
      <c r="Q1256" s="227">
        <f t="shared" si="348"/>
        <v>99210</v>
      </c>
      <c r="R1256" s="227">
        <f t="shared" si="346"/>
        <v>0</v>
      </c>
      <c r="S1256" s="227">
        <f t="shared" si="346"/>
        <v>0</v>
      </c>
      <c r="T1256" s="227">
        <f t="shared" si="346"/>
        <v>0</v>
      </c>
      <c r="U1256" s="227">
        <f t="shared" si="346"/>
        <v>0</v>
      </c>
      <c r="V1256" s="227">
        <f t="shared" si="351"/>
        <v>0</v>
      </c>
      <c r="W1256" s="227" t="s">
        <v>1</v>
      </c>
      <c r="X1256" s="227">
        <v>1.5</v>
      </c>
      <c r="Y1256" s="102">
        <v>1</v>
      </c>
      <c r="Z1256" s="227">
        <v>99210</v>
      </c>
      <c r="AA1256" s="227"/>
      <c r="AB1256" s="227"/>
      <c r="AC1256" s="227">
        <f t="shared" si="349"/>
        <v>99210</v>
      </c>
      <c r="AD1256" s="227"/>
      <c r="AE1256" s="227">
        <v>1.5</v>
      </c>
      <c r="AF1256" s="102">
        <v>1</v>
      </c>
      <c r="AG1256" s="227">
        <v>99210</v>
      </c>
      <c r="AH1256" s="227"/>
      <c r="AI1256" s="227"/>
      <c r="AJ1256" s="227">
        <f t="shared" si="350"/>
        <v>99210</v>
      </c>
    </row>
    <row r="1257" spans="1:36" x14ac:dyDescent="0.25">
      <c r="A1257" s="208">
        <v>6</v>
      </c>
      <c r="B1257" s="1532" t="s">
        <v>5726</v>
      </c>
      <c r="C1257" s="1534" t="s">
        <v>4926</v>
      </c>
      <c r="D1257" s="227" t="s">
        <v>1</v>
      </c>
      <c r="E1257" s="227" t="s">
        <v>1</v>
      </c>
      <c r="F1257" s="227">
        <v>1.25</v>
      </c>
      <c r="G1257" s="102">
        <v>1</v>
      </c>
      <c r="H1257" s="227">
        <v>86000</v>
      </c>
      <c r="I1257" s="227"/>
      <c r="J1257" s="227"/>
      <c r="K1257" s="227">
        <f t="shared" si="347"/>
        <v>86000</v>
      </c>
      <c r="L1257" s="227">
        <v>1.25</v>
      </c>
      <c r="M1257" s="102">
        <v>1</v>
      </c>
      <c r="N1257" s="227">
        <v>86000</v>
      </c>
      <c r="O1257" s="227"/>
      <c r="P1257" s="227"/>
      <c r="Q1257" s="227">
        <f t="shared" si="348"/>
        <v>86000</v>
      </c>
      <c r="R1257" s="227">
        <f t="shared" si="346"/>
        <v>0</v>
      </c>
      <c r="S1257" s="227">
        <f t="shared" si="346"/>
        <v>0</v>
      </c>
      <c r="T1257" s="227">
        <f t="shared" si="346"/>
        <v>0</v>
      </c>
      <c r="U1257" s="227">
        <f t="shared" si="346"/>
        <v>0</v>
      </c>
      <c r="V1257" s="227">
        <f t="shared" si="351"/>
        <v>0</v>
      </c>
      <c r="W1257" s="227" t="s">
        <v>1</v>
      </c>
      <c r="X1257" s="227">
        <v>1.25</v>
      </c>
      <c r="Y1257" s="102">
        <v>1</v>
      </c>
      <c r="Z1257" s="227">
        <v>86000</v>
      </c>
      <c r="AA1257" s="227"/>
      <c r="AB1257" s="227"/>
      <c r="AC1257" s="227">
        <f t="shared" si="349"/>
        <v>86000</v>
      </c>
      <c r="AD1257" s="227"/>
      <c r="AE1257" s="227">
        <v>1.25</v>
      </c>
      <c r="AF1257" s="102">
        <v>1</v>
      </c>
      <c r="AG1257" s="227">
        <v>86000</v>
      </c>
      <c r="AH1257" s="227"/>
      <c r="AI1257" s="227"/>
      <c r="AJ1257" s="227">
        <f t="shared" si="350"/>
        <v>86000</v>
      </c>
    </row>
    <row r="1258" spans="1:36" ht="27" x14ac:dyDescent="0.25">
      <c r="A1258" s="208">
        <v>7</v>
      </c>
      <c r="B1258" s="1532" t="s">
        <v>5727</v>
      </c>
      <c r="C1258" s="1534" t="s">
        <v>4938</v>
      </c>
      <c r="D1258" s="227" t="s">
        <v>1</v>
      </c>
      <c r="E1258" s="227" t="s">
        <v>1</v>
      </c>
      <c r="F1258" s="227">
        <v>1</v>
      </c>
      <c r="G1258" s="102">
        <v>1</v>
      </c>
      <c r="H1258" s="227">
        <v>91275</v>
      </c>
      <c r="I1258" s="227"/>
      <c r="J1258" s="227"/>
      <c r="K1258" s="227">
        <f t="shared" si="347"/>
        <v>91275</v>
      </c>
      <c r="L1258" s="227">
        <v>1</v>
      </c>
      <c r="M1258" s="102">
        <v>1</v>
      </c>
      <c r="N1258" s="227">
        <v>91275</v>
      </c>
      <c r="O1258" s="227"/>
      <c r="P1258" s="227"/>
      <c r="Q1258" s="227">
        <f t="shared" si="348"/>
        <v>91275</v>
      </c>
      <c r="R1258" s="227">
        <f t="shared" si="346"/>
        <v>0</v>
      </c>
      <c r="S1258" s="227">
        <f t="shared" si="346"/>
        <v>0</v>
      </c>
      <c r="T1258" s="227">
        <f t="shared" si="346"/>
        <v>0</v>
      </c>
      <c r="U1258" s="227">
        <f t="shared" si="346"/>
        <v>0</v>
      </c>
      <c r="V1258" s="227">
        <f t="shared" si="351"/>
        <v>0</v>
      </c>
      <c r="W1258" s="227" t="s">
        <v>1</v>
      </c>
      <c r="X1258" s="227">
        <v>1</v>
      </c>
      <c r="Y1258" s="102">
        <v>1</v>
      </c>
      <c r="Z1258" s="227">
        <v>91275</v>
      </c>
      <c r="AA1258" s="227"/>
      <c r="AB1258" s="227"/>
      <c r="AC1258" s="227">
        <f t="shared" si="349"/>
        <v>91275</v>
      </c>
      <c r="AD1258" s="227"/>
      <c r="AE1258" s="227">
        <v>1</v>
      </c>
      <c r="AF1258" s="102">
        <v>1</v>
      </c>
      <c r="AG1258" s="227">
        <v>91275</v>
      </c>
      <c r="AH1258" s="227"/>
      <c r="AI1258" s="227"/>
      <c r="AJ1258" s="227">
        <f t="shared" si="350"/>
        <v>91275</v>
      </c>
    </row>
    <row r="1259" spans="1:36" x14ac:dyDescent="0.25">
      <c r="A1259" s="208">
        <v>8</v>
      </c>
      <c r="B1259" s="1532" t="s">
        <v>5728</v>
      </c>
      <c r="C1259" s="1534" t="s">
        <v>4943</v>
      </c>
      <c r="D1259" s="227" t="s">
        <v>1</v>
      </c>
      <c r="E1259" s="227" t="s">
        <v>1</v>
      </c>
      <c r="F1259" s="227">
        <v>1.4</v>
      </c>
      <c r="G1259" s="102">
        <v>1</v>
      </c>
      <c r="H1259" s="227">
        <v>92596</v>
      </c>
      <c r="I1259" s="227"/>
      <c r="J1259" s="227"/>
      <c r="K1259" s="227">
        <f t="shared" si="347"/>
        <v>92596</v>
      </c>
      <c r="L1259" s="227">
        <v>1.4</v>
      </c>
      <c r="M1259" s="102">
        <v>1</v>
      </c>
      <c r="N1259" s="227">
        <v>92596</v>
      </c>
      <c r="O1259" s="227"/>
      <c r="P1259" s="227"/>
      <c r="Q1259" s="227">
        <f t="shared" si="348"/>
        <v>92596</v>
      </c>
      <c r="R1259" s="227">
        <f t="shared" si="346"/>
        <v>0</v>
      </c>
      <c r="S1259" s="227">
        <f t="shared" si="346"/>
        <v>0</v>
      </c>
      <c r="T1259" s="227">
        <f t="shared" si="346"/>
        <v>0</v>
      </c>
      <c r="U1259" s="227">
        <f t="shared" si="346"/>
        <v>0</v>
      </c>
      <c r="V1259" s="227">
        <f t="shared" si="351"/>
        <v>0</v>
      </c>
      <c r="W1259" s="227" t="s">
        <v>1</v>
      </c>
      <c r="X1259" s="227">
        <v>1.4</v>
      </c>
      <c r="Y1259" s="102">
        <v>1</v>
      </c>
      <c r="Z1259" s="227">
        <v>92596</v>
      </c>
      <c r="AA1259" s="227"/>
      <c r="AB1259" s="227"/>
      <c r="AC1259" s="227">
        <f t="shared" si="349"/>
        <v>92596</v>
      </c>
      <c r="AD1259" s="227"/>
      <c r="AE1259" s="227">
        <v>1.4</v>
      </c>
      <c r="AF1259" s="102">
        <v>1</v>
      </c>
      <c r="AG1259" s="227">
        <v>92596</v>
      </c>
      <c r="AH1259" s="227"/>
      <c r="AI1259" s="227"/>
      <c r="AJ1259" s="227">
        <f t="shared" si="350"/>
        <v>92596</v>
      </c>
    </row>
    <row r="1260" spans="1:36" x14ac:dyDescent="0.25">
      <c r="A1260" s="208">
        <v>9</v>
      </c>
      <c r="B1260" s="1532" t="s">
        <v>5729</v>
      </c>
      <c r="C1260" s="1534" t="s">
        <v>4930</v>
      </c>
      <c r="D1260" s="227" t="s">
        <v>1</v>
      </c>
      <c r="E1260" s="227" t="s">
        <v>1</v>
      </c>
      <c r="F1260" s="227">
        <v>1.6</v>
      </c>
      <c r="G1260" s="102">
        <v>1</v>
      </c>
      <c r="H1260" s="208">
        <v>105824</v>
      </c>
      <c r="I1260" s="227"/>
      <c r="J1260" s="208"/>
      <c r="K1260" s="227">
        <f>H1260+I1260+J1260</f>
        <v>105824</v>
      </c>
      <c r="L1260" s="227">
        <v>1.6</v>
      </c>
      <c r="M1260" s="102">
        <v>1</v>
      </c>
      <c r="N1260" s="227">
        <v>105824</v>
      </c>
      <c r="O1260" s="227"/>
      <c r="P1260" s="208"/>
      <c r="Q1260" s="227">
        <f>N1260+O1260+P1260</f>
        <v>105824</v>
      </c>
      <c r="R1260" s="227">
        <f t="shared" si="346"/>
        <v>0</v>
      </c>
      <c r="S1260" s="227">
        <f t="shared" si="346"/>
        <v>0</v>
      </c>
      <c r="T1260" s="227">
        <f t="shared" si="346"/>
        <v>0</v>
      </c>
      <c r="U1260" s="227">
        <f t="shared" si="346"/>
        <v>0</v>
      </c>
      <c r="V1260" s="227">
        <f>S1260+T1260+U1260</f>
        <v>0</v>
      </c>
      <c r="W1260" s="227" t="s">
        <v>1</v>
      </c>
      <c r="X1260" s="227">
        <v>1.6</v>
      </c>
      <c r="Y1260" s="102">
        <v>1</v>
      </c>
      <c r="Z1260" s="208">
        <v>105824</v>
      </c>
      <c r="AA1260" s="208"/>
      <c r="AB1260" s="208"/>
      <c r="AC1260" s="227">
        <f>Z1260+AA1260+AB1260</f>
        <v>105824</v>
      </c>
      <c r="AD1260" s="227"/>
      <c r="AE1260" s="227">
        <v>1.6</v>
      </c>
      <c r="AF1260" s="102">
        <v>1</v>
      </c>
      <c r="AG1260" s="208">
        <v>105824</v>
      </c>
      <c r="AH1260" s="208"/>
      <c r="AI1260" s="208"/>
      <c r="AJ1260" s="227">
        <f>AG1260+AH1260+AI1260</f>
        <v>105824</v>
      </c>
    </row>
    <row r="1261" spans="1:36" x14ac:dyDescent="0.25">
      <c r="A1261" s="208">
        <v>10</v>
      </c>
      <c r="B1261" s="1532" t="s">
        <v>5730</v>
      </c>
      <c r="C1261" s="1534" t="s">
        <v>5012</v>
      </c>
      <c r="D1261" s="227" t="s">
        <v>1</v>
      </c>
      <c r="E1261" s="227" t="s">
        <v>1</v>
      </c>
      <c r="F1261" s="227">
        <v>1</v>
      </c>
      <c r="G1261" s="102">
        <v>1</v>
      </c>
      <c r="H1261" s="208">
        <v>91275</v>
      </c>
      <c r="I1261" s="227"/>
      <c r="J1261" s="208"/>
      <c r="K1261" s="227">
        <f t="shared" ref="K1261:K1267" si="352">H1261+I1261+J1261</f>
        <v>91275</v>
      </c>
      <c r="L1261" s="227">
        <v>1</v>
      </c>
      <c r="M1261" s="102">
        <v>1</v>
      </c>
      <c r="N1261" s="227">
        <v>91275</v>
      </c>
      <c r="O1261" s="227"/>
      <c r="P1261" s="208"/>
      <c r="Q1261" s="227">
        <f t="shared" ref="Q1261:Q1267" si="353">N1261+O1261+P1261</f>
        <v>91275</v>
      </c>
      <c r="R1261" s="227">
        <f t="shared" si="346"/>
        <v>0</v>
      </c>
      <c r="S1261" s="227">
        <f t="shared" si="346"/>
        <v>0</v>
      </c>
      <c r="T1261" s="227">
        <f t="shared" si="346"/>
        <v>0</v>
      </c>
      <c r="U1261" s="227">
        <f t="shared" si="346"/>
        <v>0</v>
      </c>
      <c r="V1261" s="227">
        <f>S1261+T1261+U1261</f>
        <v>0</v>
      </c>
      <c r="W1261" s="227" t="s">
        <v>1</v>
      </c>
      <c r="X1261" s="227">
        <v>1</v>
      </c>
      <c r="Y1261" s="102">
        <v>1</v>
      </c>
      <c r="Z1261" s="208">
        <v>91275</v>
      </c>
      <c r="AA1261" s="208"/>
      <c r="AB1261" s="208"/>
      <c r="AC1261" s="227">
        <f t="shared" ref="AC1261:AC1267" si="354">Z1261+AA1261+AB1261</f>
        <v>91275</v>
      </c>
      <c r="AD1261" s="227"/>
      <c r="AE1261" s="227">
        <v>1</v>
      </c>
      <c r="AF1261" s="102">
        <v>1</v>
      </c>
      <c r="AG1261" s="208">
        <v>91275</v>
      </c>
      <c r="AH1261" s="208"/>
      <c r="AI1261" s="208"/>
      <c r="AJ1261" s="227">
        <f t="shared" ref="AJ1261:AJ1267" si="355">AG1261+AH1261+AI1261</f>
        <v>91275</v>
      </c>
    </row>
    <row r="1262" spans="1:36" x14ac:dyDescent="0.25">
      <c r="A1262" s="208">
        <v>11</v>
      </c>
      <c r="B1262" s="1532" t="s">
        <v>5731</v>
      </c>
      <c r="C1262" s="1534" t="s">
        <v>5012</v>
      </c>
      <c r="D1262" s="227" t="s">
        <v>1</v>
      </c>
      <c r="E1262" s="227" t="s">
        <v>1</v>
      </c>
      <c r="F1262" s="227">
        <v>1</v>
      </c>
      <c r="G1262" s="102">
        <v>1</v>
      </c>
      <c r="H1262" s="208">
        <v>91275</v>
      </c>
      <c r="I1262" s="227"/>
      <c r="J1262" s="208"/>
      <c r="K1262" s="227">
        <f t="shared" si="352"/>
        <v>91275</v>
      </c>
      <c r="L1262" s="227">
        <v>1</v>
      </c>
      <c r="M1262" s="102">
        <v>1</v>
      </c>
      <c r="N1262" s="227">
        <v>91275</v>
      </c>
      <c r="O1262" s="227"/>
      <c r="P1262" s="208"/>
      <c r="Q1262" s="227">
        <f t="shared" si="353"/>
        <v>91275</v>
      </c>
      <c r="R1262" s="227">
        <f t="shared" si="346"/>
        <v>0</v>
      </c>
      <c r="S1262" s="227">
        <f t="shared" si="346"/>
        <v>0</v>
      </c>
      <c r="T1262" s="227">
        <f t="shared" si="346"/>
        <v>0</v>
      </c>
      <c r="U1262" s="227">
        <f t="shared" si="346"/>
        <v>0</v>
      </c>
      <c r="V1262" s="227">
        <f t="shared" ref="V1262:V1267" si="356">S1262+T1262+U1262</f>
        <v>0</v>
      </c>
      <c r="W1262" s="227" t="s">
        <v>1</v>
      </c>
      <c r="X1262" s="227">
        <v>1</v>
      </c>
      <c r="Y1262" s="102">
        <v>1</v>
      </c>
      <c r="Z1262" s="208">
        <v>91275</v>
      </c>
      <c r="AA1262" s="208"/>
      <c r="AB1262" s="208"/>
      <c r="AC1262" s="227">
        <f t="shared" si="354"/>
        <v>91275</v>
      </c>
      <c r="AD1262" s="227"/>
      <c r="AE1262" s="227">
        <v>1</v>
      </c>
      <c r="AF1262" s="102">
        <v>1</v>
      </c>
      <c r="AG1262" s="208">
        <v>91275</v>
      </c>
      <c r="AH1262" s="208"/>
      <c r="AI1262" s="208"/>
      <c r="AJ1262" s="227">
        <f t="shared" si="355"/>
        <v>91275</v>
      </c>
    </row>
    <row r="1263" spans="1:36" x14ac:dyDescent="0.25">
      <c r="A1263" s="208">
        <v>12</v>
      </c>
      <c r="B1263" s="1532" t="s">
        <v>5732</v>
      </c>
      <c r="C1263" s="1534" t="s">
        <v>5012</v>
      </c>
      <c r="D1263" s="227" t="s">
        <v>1</v>
      </c>
      <c r="E1263" s="227" t="s">
        <v>1</v>
      </c>
      <c r="F1263" s="227">
        <v>1</v>
      </c>
      <c r="G1263" s="102">
        <v>1</v>
      </c>
      <c r="H1263" s="227">
        <v>88312</v>
      </c>
      <c r="I1263" s="227"/>
      <c r="J1263" s="227"/>
      <c r="K1263" s="227">
        <f t="shared" si="352"/>
        <v>88312</v>
      </c>
      <c r="L1263" s="227">
        <v>1</v>
      </c>
      <c r="M1263" s="102">
        <v>1</v>
      </c>
      <c r="N1263" s="227">
        <v>88312</v>
      </c>
      <c r="O1263" s="227"/>
      <c r="P1263" s="227"/>
      <c r="Q1263" s="227">
        <f t="shared" si="353"/>
        <v>88312</v>
      </c>
      <c r="R1263" s="227">
        <f t="shared" si="346"/>
        <v>0</v>
      </c>
      <c r="S1263" s="227">
        <f t="shared" si="346"/>
        <v>0</v>
      </c>
      <c r="T1263" s="227">
        <f t="shared" si="346"/>
        <v>0</v>
      </c>
      <c r="U1263" s="227">
        <f t="shared" si="346"/>
        <v>0</v>
      </c>
      <c r="V1263" s="227">
        <f t="shared" si="356"/>
        <v>0</v>
      </c>
      <c r="W1263" s="227" t="s">
        <v>1</v>
      </c>
      <c r="X1263" s="227">
        <v>1</v>
      </c>
      <c r="Y1263" s="102">
        <v>1</v>
      </c>
      <c r="Z1263" s="227">
        <v>88312</v>
      </c>
      <c r="AA1263" s="227"/>
      <c r="AB1263" s="227"/>
      <c r="AC1263" s="227">
        <f t="shared" si="354"/>
        <v>88312</v>
      </c>
      <c r="AD1263" s="227"/>
      <c r="AE1263" s="227">
        <v>1</v>
      </c>
      <c r="AF1263" s="102">
        <v>1</v>
      </c>
      <c r="AG1263" s="227">
        <v>88312</v>
      </c>
      <c r="AH1263" s="227"/>
      <c r="AI1263" s="227"/>
      <c r="AJ1263" s="227">
        <f t="shared" si="355"/>
        <v>88312</v>
      </c>
    </row>
    <row r="1264" spans="1:36" x14ac:dyDescent="0.25">
      <c r="A1264" s="208">
        <v>13</v>
      </c>
      <c r="B1264" s="1532" t="s">
        <v>5733</v>
      </c>
      <c r="C1264" s="1534" t="s">
        <v>5012</v>
      </c>
      <c r="D1264" s="227" t="s">
        <v>1</v>
      </c>
      <c r="E1264" s="227" t="s">
        <v>1</v>
      </c>
      <c r="F1264" s="227">
        <v>1</v>
      </c>
      <c r="G1264" s="102">
        <v>1</v>
      </c>
      <c r="H1264" s="227">
        <v>88312</v>
      </c>
      <c r="I1264" s="227"/>
      <c r="J1264" s="227"/>
      <c r="K1264" s="227">
        <f t="shared" si="352"/>
        <v>88312</v>
      </c>
      <c r="L1264" s="227">
        <v>1</v>
      </c>
      <c r="M1264" s="102">
        <v>1</v>
      </c>
      <c r="N1264" s="227">
        <v>88312</v>
      </c>
      <c r="O1264" s="227"/>
      <c r="P1264" s="227"/>
      <c r="Q1264" s="227">
        <f t="shared" si="353"/>
        <v>88312</v>
      </c>
      <c r="R1264" s="227">
        <f t="shared" si="346"/>
        <v>0</v>
      </c>
      <c r="S1264" s="227">
        <f t="shared" si="346"/>
        <v>0</v>
      </c>
      <c r="T1264" s="227">
        <f t="shared" si="346"/>
        <v>0</v>
      </c>
      <c r="U1264" s="227">
        <f t="shared" si="346"/>
        <v>0</v>
      </c>
      <c r="V1264" s="227">
        <f t="shared" si="356"/>
        <v>0</v>
      </c>
      <c r="W1264" s="227" t="s">
        <v>1</v>
      </c>
      <c r="X1264" s="227">
        <v>1</v>
      </c>
      <c r="Y1264" s="102">
        <v>1</v>
      </c>
      <c r="Z1264" s="227">
        <v>88312</v>
      </c>
      <c r="AA1264" s="227"/>
      <c r="AB1264" s="227"/>
      <c r="AC1264" s="227">
        <f t="shared" si="354"/>
        <v>88312</v>
      </c>
      <c r="AD1264" s="227"/>
      <c r="AE1264" s="227">
        <v>1</v>
      </c>
      <c r="AF1264" s="102">
        <v>1</v>
      </c>
      <c r="AG1264" s="227">
        <v>88312</v>
      </c>
      <c r="AH1264" s="227"/>
      <c r="AI1264" s="227"/>
      <c r="AJ1264" s="227">
        <f t="shared" si="355"/>
        <v>88312</v>
      </c>
    </row>
    <row r="1265" spans="1:36" x14ac:dyDescent="0.25">
      <c r="A1265" s="208">
        <v>14</v>
      </c>
      <c r="B1265" s="1532" t="s">
        <v>5734</v>
      </c>
      <c r="C1265" s="1534" t="s">
        <v>4947</v>
      </c>
      <c r="D1265" s="227" t="s">
        <v>1</v>
      </c>
      <c r="E1265" s="227" t="s">
        <v>1</v>
      </c>
      <c r="F1265" s="227">
        <v>1</v>
      </c>
      <c r="G1265" s="102">
        <v>1</v>
      </c>
      <c r="H1265" s="227">
        <v>88312</v>
      </c>
      <c r="I1265" s="227"/>
      <c r="J1265" s="227"/>
      <c r="K1265" s="227">
        <f t="shared" si="352"/>
        <v>88312</v>
      </c>
      <c r="L1265" s="227">
        <v>1</v>
      </c>
      <c r="M1265" s="102">
        <v>1</v>
      </c>
      <c r="N1265" s="227">
        <v>88312</v>
      </c>
      <c r="O1265" s="227"/>
      <c r="P1265" s="227"/>
      <c r="Q1265" s="227">
        <f t="shared" si="353"/>
        <v>88312</v>
      </c>
      <c r="R1265" s="227">
        <f t="shared" si="346"/>
        <v>0</v>
      </c>
      <c r="S1265" s="227">
        <f t="shared" si="346"/>
        <v>0</v>
      </c>
      <c r="T1265" s="227">
        <f t="shared" si="346"/>
        <v>0</v>
      </c>
      <c r="U1265" s="227">
        <f t="shared" si="346"/>
        <v>0</v>
      </c>
      <c r="V1265" s="227">
        <f t="shared" si="356"/>
        <v>0</v>
      </c>
      <c r="W1265" s="227" t="s">
        <v>1</v>
      </c>
      <c r="X1265" s="227">
        <v>1</v>
      </c>
      <c r="Y1265" s="102">
        <v>1</v>
      </c>
      <c r="Z1265" s="227">
        <v>88312</v>
      </c>
      <c r="AA1265" s="227"/>
      <c r="AB1265" s="227"/>
      <c r="AC1265" s="227">
        <f t="shared" si="354"/>
        <v>88312</v>
      </c>
      <c r="AD1265" s="227"/>
      <c r="AE1265" s="227">
        <v>1</v>
      </c>
      <c r="AF1265" s="102">
        <v>1</v>
      </c>
      <c r="AG1265" s="227">
        <v>88312</v>
      </c>
      <c r="AH1265" s="227"/>
      <c r="AI1265" s="227"/>
      <c r="AJ1265" s="227">
        <f t="shared" si="355"/>
        <v>88312</v>
      </c>
    </row>
    <row r="1266" spans="1:36" x14ac:dyDescent="0.25">
      <c r="A1266" s="208">
        <v>15</v>
      </c>
      <c r="B1266" s="1532" t="s">
        <v>5735</v>
      </c>
      <c r="C1266" s="1534" t="s">
        <v>4947</v>
      </c>
      <c r="D1266" s="227" t="s">
        <v>1</v>
      </c>
      <c r="E1266" s="227" t="s">
        <v>1</v>
      </c>
      <c r="F1266" s="227">
        <v>1</v>
      </c>
      <c r="G1266" s="102">
        <v>1</v>
      </c>
      <c r="H1266" s="227">
        <v>91275</v>
      </c>
      <c r="I1266" s="227"/>
      <c r="J1266" s="227"/>
      <c r="K1266" s="227">
        <f t="shared" si="352"/>
        <v>91275</v>
      </c>
      <c r="L1266" s="227">
        <v>1</v>
      </c>
      <c r="M1266" s="102">
        <v>1</v>
      </c>
      <c r="N1266" s="227">
        <v>91275</v>
      </c>
      <c r="O1266" s="227"/>
      <c r="P1266" s="227"/>
      <c r="Q1266" s="227">
        <f t="shared" si="353"/>
        <v>91275</v>
      </c>
      <c r="R1266" s="227">
        <f t="shared" si="346"/>
        <v>0</v>
      </c>
      <c r="S1266" s="227">
        <f t="shared" si="346"/>
        <v>0</v>
      </c>
      <c r="T1266" s="227">
        <f t="shared" si="346"/>
        <v>0</v>
      </c>
      <c r="U1266" s="227">
        <f t="shared" si="346"/>
        <v>0</v>
      </c>
      <c r="V1266" s="227">
        <f t="shared" si="356"/>
        <v>0</v>
      </c>
      <c r="W1266" s="227" t="s">
        <v>1</v>
      </c>
      <c r="X1266" s="227">
        <v>1</v>
      </c>
      <c r="Y1266" s="102">
        <v>1</v>
      </c>
      <c r="Z1266" s="227">
        <v>91275</v>
      </c>
      <c r="AA1266" s="227"/>
      <c r="AB1266" s="227"/>
      <c r="AC1266" s="227">
        <f t="shared" si="354"/>
        <v>91275</v>
      </c>
      <c r="AD1266" s="227"/>
      <c r="AE1266" s="227">
        <v>1</v>
      </c>
      <c r="AF1266" s="102">
        <v>1</v>
      </c>
      <c r="AG1266" s="227">
        <v>91275</v>
      </c>
      <c r="AH1266" s="227"/>
      <c r="AI1266" s="227"/>
      <c r="AJ1266" s="227">
        <f t="shared" si="355"/>
        <v>91275</v>
      </c>
    </row>
    <row r="1267" spans="1:36" x14ac:dyDescent="0.25">
      <c r="A1267" s="208">
        <v>16</v>
      </c>
      <c r="B1267" s="1532" t="s">
        <v>5091</v>
      </c>
      <c r="C1267" s="1534" t="s">
        <v>4947</v>
      </c>
      <c r="D1267" s="227" t="s">
        <v>1</v>
      </c>
      <c r="E1267" s="227" t="s">
        <v>1</v>
      </c>
      <c r="F1267" s="227">
        <v>1</v>
      </c>
      <c r="G1267" s="102">
        <v>1</v>
      </c>
      <c r="H1267" s="227">
        <v>88312</v>
      </c>
      <c r="I1267" s="227"/>
      <c r="J1267" s="227"/>
      <c r="K1267" s="227">
        <f t="shared" si="352"/>
        <v>88312</v>
      </c>
      <c r="L1267" s="227">
        <v>1</v>
      </c>
      <c r="M1267" s="102">
        <v>1</v>
      </c>
      <c r="N1267" s="227">
        <v>88312</v>
      </c>
      <c r="O1267" s="227"/>
      <c r="P1267" s="227"/>
      <c r="Q1267" s="227">
        <f t="shared" si="353"/>
        <v>88312</v>
      </c>
      <c r="R1267" s="227">
        <f t="shared" si="346"/>
        <v>0</v>
      </c>
      <c r="S1267" s="227">
        <f t="shared" si="346"/>
        <v>0</v>
      </c>
      <c r="T1267" s="227">
        <f t="shared" si="346"/>
        <v>0</v>
      </c>
      <c r="U1267" s="227">
        <f t="shared" si="346"/>
        <v>0</v>
      </c>
      <c r="V1267" s="227">
        <f t="shared" si="356"/>
        <v>0</v>
      </c>
      <c r="W1267" s="227" t="s">
        <v>1</v>
      </c>
      <c r="X1267" s="227">
        <v>1</v>
      </c>
      <c r="Y1267" s="102">
        <v>1</v>
      </c>
      <c r="Z1267" s="227">
        <v>88312</v>
      </c>
      <c r="AA1267" s="227"/>
      <c r="AB1267" s="227"/>
      <c r="AC1267" s="227">
        <f t="shared" si="354"/>
        <v>88312</v>
      </c>
      <c r="AD1267" s="227"/>
      <c r="AE1267" s="227">
        <v>1</v>
      </c>
      <c r="AF1267" s="102">
        <v>1</v>
      </c>
      <c r="AG1267" s="227">
        <v>88312</v>
      </c>
      <c r="AH1267" s="227"/>
      <c r="AI1267" s="227"/>
      <c r="AJ1267" s="227">
        <f t="shared" si="355"/>
        <v>88312</v>
      </c>
    </row>
    <row r="1268" spans="1:36" x14ac:dyDescent="0.25">
      <c r="A1268" s="208">
        <v>17</v>
      </c>
      <c r="B1268" s="1532" t="s">
        <v>5736</v>
      </c>
      <c r="C1268" s="1534" t="s">
        <v>4947</v>
      </c>
      <c r="D1268" s="227" t="s">
        <v>1</v>
      </c>
      <c r="E1268" s="227" t="s">
        <v>1</v>
      </c>
      <c r="F1268" s="227">
        <v>1</v>
      </c>
      <c r="G1268" s="102">
        <v>1</v>
      </c>
      <c r="H1268" s="208">
        <v>88312</v>
      </c>
      <c r="I1268" s="227"/>
      <c r="J1268" s="208"/>
      <c r="K1268" s="227">
        <f>H1268+I1268+J1268</f>
        <v>88312</v>
      </c>
      <c r="L1268" s="227">
        <v>1</v>
      </c>
      <c r="M1268" s="102">
        <v>1</v>
      </c>
      <c r="N1268" s="227">
        <v>88312</v>
      </c>
      <c r="O1268" s="227"/>
      <c r="P1268" s="208"/>
      <c r="Q1268" s="227">
        <f>N1268+O1268+P1268</f>
        <v>88312</v>
      </c>
      <c r="R1268" s="227">
        <f t="shared" si="346"/>
        <v>0</v>
      </c>
      <c r="S1268" s="227">
        <f t="shared" si="346"/>
        <v>0</v>
      </c>
      <c r="T1268" s="227">
        <f t="shared" si="346"/>
        <v>0</v>
      </c>
      <c r="U1268" s="227">
        <f t="shared" si="346"/>
        <v>0</v>
      </c>
      <c r="V1268" s="227">
        <f>S1268+T1268+U1268</f>
        <v>0</v>
      </c>
      <c r="W1268" s="227" t="s">
        <v>1</v>
      </c>
      <c r="X1268" s="227">
        <v>1</v>
      </c>
      <c r="Y1268" s="102">
        <v>1</v>
      </c>
      <c r="Z1268" s="208">
        <v>88312</v>
      </c>
      <c r="AA1268" s="208"/>
      <c r="AB1268" s="208"/>
      <c r="AC1268" s="227">
        <f>Z1268+AA1268+AB1268</f>
        <v>88312</v>
      </c>
      <c r="AD1268" s="227"/>
      <c r="AE1268" s="227">
        <v>1</v>
      </c>
      <c r="AF1268" s="102">
        <v>1</v>
      </c>
      <c r="AG1268" s="208">
        <v>88312</v>
      </c>
      <c r="AH1268" s="208"/>
      <c r="AI1268" s="208"/>
      <c r="AJ1268" s="227">
        <f>AG1268+AH1268+AI1268</f>
        <v>88312</v>
      </c>
    </row>
    <row r="1269" spans="1:36" x14ac:dyDescent="0.25">
      <c r="A1269" s="208">
        <v>18</v>
      </c>
      <c r="B1269" s="1532" t="s">
        <v>5737</v>
      </c>
      <c r="C1269" s="1534" t="s">
        <v>4947</v>
      </c>
      <c r="D1269" s="227" t="s">
        <v>1</v>
      </c>
      <c r="E1269" s="227" t="s">
        <v>1</v>
      </c>
      <c r="F1269" s="227">
        <v>1</v>
      </c>
      <c r="G1269" s="102">
        <v>1</v>
      </c>
      <c r="H1269" s="208">
        <v>88312</v>
      </c>
      <c r="I1269" s="227"/>
      <c r="J1269" s="208"/>
      <c r="K1269" s="227">
        <f t="shared" ref="K1269:K1271" si="357">H1269+I1269+J1269</f>
        <v>88312</v>
      </c>
      <c r="L1269" s="227">
        <v>1</v>
      </c>
      <c r="M1269" s="102">
        <v>1</v>
      </c>
      <c r="N1269" s="227">
        <v>88312</v>
      </c>
      <c r="O1269" s="227"/>
      <c r="P1269" s="208"/>
      <c r="Q1269" s="227">
        <f t="shared" ref="Q1269:Q1271" si="358">N1269+O1269+P1269</f>
        <v>88312</v>
      </c>
      <c r="R1269" s="227">
        <f t="shared" si="346"/>
        <v>0</v>
      </c>
      <c r="S1269" s="227">
        <f t="shared" si="346"/>
        <v>0</v>
      </c>
      <c r="T1269" s="227">
        <f t="shared" si="346"/>
        <v>0</v>
      </c>
      <c r="U1269" s="227">
        <f t="shared" si="346"/>
        <v>0</v>
      </c>
      <c r="V1269" s="227">
        <f>S1269+T1269+U1269</f>
        <v>0</v>
      </c>
      <c r="W1269" s="227" t="s">
        <v>1</v>
      </c>
      <c r="X1269" s="227">
        <v>1</v>
      </c>
      <c r="Y1269" s="102">
        <v>1</v>
      </c>
      <c r="Z1269" s="208">
        <v>88312</v>
      </c>
      <c r="AA1269" s="208"/>
      <c r="AB1269" s="208"/>
      <c r="AC1269" s="227">
        <f t="shared" ref="AC1269:AC1271" si="359">Z1269+AA1269+AB1269</f>
        <v>88312</v>
      </c>
      <c r="AD1269" s="227"/>
      <c r="AE1269" s="227">
        <v>1</v>
      </c>
      <c r="AF1269" s="102">
        <v>1</v>
      </c>
      <c r="AG1269" s="208">
        <v>88312</v>
      </c>
      <c r="AH1269" s="208"/>
      <c r="AI1269" s="208"/>
      <c r="AJ1269" s="227">
        <f t="shared" ref="AJ1269:AJ1271" si="360">AG1269+AH1269+AI1269</f>
        <v>88312</v>
      </c>
    </row>
    <row r="1270" spans="1:36" x14ac:dyDescent="0.25">
      <c r="A1270" s="208">
        <v>19</v>
      </c>
      <c r="B1270" s="1532" t="s">
        <v>5738</v>
      </c>
      <c r="C1270" s="1528" t="s">
        <v>4947</v>
      </c>
      <c r="D1270" s="227" t="s">
        <v>1</v>
      </c>
      <c r="E1270" s="227" t="s">
        <v>1</v>
      </c>
      <c r="F1270" s="227">
        <v>1</v>
      </c>
      <c r="G1270" s="102">
        <v>1</v>
      </c>
      <c r="H1270" s="208">
        <v>91275</v>
      </c>
      <c r="I1270" s="227"/>
      <c r="J1270" s="208"/>
      <c r="K1270" s="227">
        <f t="shared" si="357"/>
        <v>91275</v>
      </c>
      <c r="L1270" s="227">
        <v>1</v>
      </c>
      <c r="M1270" s="102">
        <v>1</v>
      </c>
      <c r="N1270" s="227">
        <v>91275</v>
      </c>
      <c r="O1270" s="227"/>
      <c r="P1270" s="208"/>
      <c r="Q1270" s="227">
        <f t="shared" si="358"/>
        <v>91275</v>
      </c>
      <c r="R1270" s="227">
        <f t="shared" si="346"/>
        <v>0</v>
      </c>
      <c r="S1270" s="227">
        <f t="shared" si="346"/>
        <v>0</v>
      </c>
      <c r="T1270" s="227">
        <f t="shared" si="346"/>
        <v>0</v>
      </c>
      <c r="U1270" s="227">
        <f t="shared" si="346"/>
        <v>0</v>
      </c>
      <c r="V1270" s="227">
        <f t="shared" ref="V1270:V1271" si="361">S1270+T1270+U1270</f>
        <v>0</v>
      </c>
      <c r="W1270" s="227" t="s">
        <v>1</v>
      </c>
      <c r="X1270" s="227">
        <v>1</v>
      </c>
      <c r="Y1270" s="102">
        <v>1</v>
      </c>
      <c r="Z1270" s="208">
        <v>91275</v>
      </c>
      <c r="AA1270" s="208"/>
      <c r="AB1270" s="208"/>
      <c r="AC1270" s="227">
        <f t="shared" si="359"/>
        <v>91275</v>
      </c>
      <c r="AD1270" s="227"/>
      <c r="AE1270" s="227">
        <v>1</v>
      </c>
      <c r="AF1270" s="102">
        <v>1</v>
      </c>
      <c r="AG1270" s="208">
        <v>91275</v>
      </c>
      <c r="AH1270" s="208"/>
      <c r="AI1270" s="208"/>
      <c r="AJ1270" s="227">
        <f t="shared" si="360"/>
        <v>91275</v>
      </c>
    </row>
    <row r="1271" spans="1:36" x14ac:dyDescent="0.25">
      <c r="A1271" s="208">
        <v>20</v>
      </c>
      <c r="B1271" s="1532" t="s">
        <v>5739</v>
      </c>
      <c r="C1271" s="1528" t="s">
        <v>4947</v>
      </c>
      <c r="D1271" s="227" t="s">
        <v>1</v>
      </c>
      <c r="E1271" s="227" t="s">
        <v>1</v>
      </c>
      <c r="F1271" s="227">
        <v>1</v>
      </c>
      <c r="G1271" s="102">
        <v>1</v>
      </c>
      <c r="H1271" s="227">
        <v>88312</v>
      </c>
      <c r="I1271" s="227"/>
      <c r="J1271" s="227"/>
      <c r="K1271" s="227">
        <f t="shared" si="357"/>
        <v>88312</v>
      </c>
      <c r="L1271" s="227">
        <v>1</v>
      </c>
      <c r="M1271" s="102">
        <v>1</v>
      </c>
      <c r="N1271" s="227">
        <v>88312</v>
      </c>
      <c r="O1271" s="227"/>
      <c r="P1271" s="227"/>
      <c r="Q1271" s="227">
        <f t="shared" si="358"/>
        <v>88312</v>
      </c>
      <c r="R1271" s="227">
        <f t="shared" si="346"/>
        <v>0</v>
      </c>
      <c r="S1271" s="227">
        <f t="shared" si="346"/>
        <v>0</v>
      </c>
      <c r="T1271" s="227">
        <f t="shared" si="346"/>
        <v>0</v>
      </c>
      <c r="U1271" s="227">
        <f t="shared" si="346"/>
        <v>0</v>
      </c>
      <c r="V1271" s="227">
        <f t="shared" si="361"/>
        <v>0</v>
      </c>
      <c r="W1271" s="227" t="s">
        <v>1</v>
      </c>
      <c r="X1271" s="227">
        <v>1</v>
      </c>
      <c r="Y1271" s="102">
        <v>1</v>
      </c>
      <c r="Z1271" s="227">
        <v>88312</v>
      </c>
      <c r="AA1271" s="227"/>
      <c r="AB1271" s="227"/>
      <c r="AC1271" s="227">
        <f t="shared" si="359"/>
        <v>88312</v>
      </c>
      <c r="AD1271" s="227"/>
      <c r="AE1271" s="227">
        <v>1</v>
      </c>
      <c r="AF1271" s="102">
        <v>1</v>
      </c>
      <c r="AG1271" s="227">
        <v>88312</v>
      </c>
      <c r="AH1271" s="227"/>
      <c r="AI1271" s="227"/>
      <c r="AJ1271" s="227">
        <f t="shared" si="360"/>
        <v>88312</v>
      </c>
    </row>
    <row r="1272" spans="1:36" x14ac:dyDescent="0.25">
      <c r="A1272" s="208">
        <v>21</v>
      </c>
      <c r="B1272" s="1532" t="s">
        <v>5740</v>
      </c>
      <c r="C1272" s="1528" t="s">
        <v>4947</v>
      </c>
      <c r="D1272" s="227" t="s">
        <v>1</v>
      </c>
      <c r="E1272" s="227" t="s">
        <v>1</v>
      </c>
      <c r="F1272" s="227">
        <v>1</v>
      </c>
      <c r="G1272" s="102">
        <v>1</v>
      </c>
      <c r="H1272" s="208">
        <v>88312</v>
      </c>
      <c r="I1272" s="227"/>
      <c r="J1272" s="208"/>
      <c r="K1272" s="227">
        <f>H1272+I1272+J1272</f>
        <v>88312</v>
      </c>
      <c r="L1272" s="227">
        <v>1</v>
      </c>
      <c r="M1272" s="102">
        <v>1</v>
      </c>
      <c r="N1272" s="227">
        <v>88312</v>
      </c>
      <c r="O1272" s="227"/>
      <c r="P1272" s="208"/>
      <c r="Q1272" s="227">
        <f>N1272+O1272+P1272</f>
        <v>88312</v>
      </c>
      <c r="R1272" s="227">
        <f t="shared" si="346"/>
        <v>0</v>
      </c>
      <c r="S1272" s="227">
        <f t="shared" si="346"/>
        <v>0</v>
      </c>
      <c r="T1272" s="227">
        <f t="shared" si="346"/>
        <v>0</v>
      </c>
      <c r="U1272" s="227">
        <f t="shared" si="346"/>
        <v>0</v>
      </c>
      <c r="V1272" s="227">
        <f>S1272+T1272+U1272</f>
        <v>0</v>
      </c>
      <c r="W1272" s="227" t="s">
        <v>1</v>
      </c>
      <c r="X1272" s="227">
        <v>1</v>
      </c>
      <c r="Y1272" s="102">
        <v>1</v>
      </c>
      <c r="Z1272" s="208">
        <v>88312</v>
      </c>
      <c r="AA1272" s="208"/>
      <c r="AB1272" s="208"/>
      <c r="AC1272" s="227">
        <f>Z1272+AA1272+AB1272</f>
        <v>88312</v>
      </c>
      <c r="AD1272" s="227"/>
      <c r="AE1272" s="227">
        <v>1</v>
      </c>
      <c r="AF1272" s="102">
        <v>1</v>
      </c>
      <c r="AG1272" s="208">
        <v>88312</v>
      </c>
      <c r="AH1272" s="208"/>
      <c r="AI1272" s="208"/>
      <c r="AJ1272" s="227">
        <f>AG1272+AH1272+AI1272</f>
        <v>88312</v>
      </c>
    </row>
    <row r="1273" spans="1:36" x14ac:dyDescent="0.25">
      <c r="A1273" s="208">
        <v>22</v>
      </c>
      <c r="B1273" s="1532" t="s">
        <v>5741</v>
      </c>
      <c r="C1273" s="1534" t="s">
        <v>4945</v>
      </c>
      <c r="D1273" s="227" t="s">
        <v>1</v>
      </c>
      <c r="E1273" s="227" t="s">
        <v>1</v>
      </c>
      <c r="F1273" s="227">
        <v>1.2</v>
      </c>
      <c r="G1273" s="102">
        <v>1</v>
      </c>
      <c r="H1273" s="208">
        <v>88312</v>
      </c>
      <c r="I1273" s="227"/>
      <c r="J1273" s="208"/>
      <c r="K1273" s="227">
        <f t="shared" ref="K1273:K1275" si="362">H1273+I1273+J1273</f>
        <v>88312</v>
      </c>
      <c r="L1273" s="227">
        <v>1.2</v>
      </c>
      <c r="M1273" s="102">
        <v>1</v>
      </c>
      <c r="N1273" s="227">
        <v>88312</v>
      </c>
      <c r="O1273" s="227"/>
      <c r="P1273" s="208"/>
      <c r="Q1273" s="227">
        <f t="shared" ref="Q1273:Q1275" si="363">N1273+O1273+P1273</f>
        <v>88312</v>
      </c>
      <c r="R1273" s="227">
        <f t="shared" si="346"/>
        <v>0</v>
      </c>
      <c r="S1273" s="227">
        <f t="shared" si="346"/>
        <v>0</v>
      </c>
      <c r="T1273" s="227">
        <f t="shared" si="346"/>
        <v>0</v>
      </c>
      <c r="U1273" s="227">
        <f t="shared" si="346"/>
        <v>0</v>
      </c>
      <c r="V1273" s="227">
        <f>S1273+T1273+U1273</f>
        <v>0</v>
      </c>
      <c r="W1273" s="227" t="s">
        <v>1</v>
      </c>
      <c r="X1273" s="227">
        <v>1.2</v>
      </c>
      <c r="Y1273" s="102">
        <v>1</v>
      </c>
      <c r="Z1273" s="208">
        <v>88312</v>
      </c>
      <c r="AA1273" s="208"/>
      <c r="AB1273" s="208"/>
      <c r="AC1273" s="227">
        <f t="shared" ref="AC1273:AC1275" si="364">Z1273+AA1273+AB1273</f>
        <v>88312</v>
      </c>
      <c r="AD1273" s="227"/>
      <c r="AE1273" s="227">
        <v>1.2</v>
      </c>
      <c r="AF1273" s="102">
        <v>1</v>
      </c>
      <c r="AG1273" s="208">
        <v>88312</v>
      </c>
      <c r="AH1273" s="208"/>
      <c r="AI1273" s="208"/>
      <c r="AJ1273" s="227">
        <f t="shared" ref="AJ1273:AJ1275" si="365">AG1273+AH1273+AI1273</f>
        <v>88312</v>
      </c>
    </row>
    <row r="1274" spans="1:36" x14ac:dyDescent="0.25">
      <c r="A1274" s="208">
        <v>23</v>
      </c>
      <c r="B1274" s="1532" t="s">
        <v>5742</v>
      </c>
      <c r="C1274" s="1534" t="s">
        <v>4945</v>
      </c>
      <c r="D1274" s="227" t="s">
        <v>1</v>
      </c>
      <c r="E1274" s="227" t="s">
        <v>1</v>
      </c>
      <c r="F1274" s="227">
        <v>1.2</v>
      </c>
      <c r="G1274" s="102">
        <v>1</v>
      </c>
      <c r="H1274" s="208">
        <v>88312</v>
      </c>
      <c r="I1274" s="227"/>
      <c r="J1274" s="208"/>
      <c r="K1274" s="227">
        <f t="shared" si="362"/>
        <v>88312</v>
      </c>
      <c r="L1274" s="227">
        <v>1.2</v>
      </c>
      <c r="M1274" s="102">
        <v>1</v>
      </c>
      <c r="N1274" s="227">
        <v>88312</v>
      </c>
      <c r="O1274" s="227"/>
      <c r="P1274" s="208"/>
      <c r="Q1274" s="227">
        <f t="shared" si="363"/>
        <v>88312</v>
      </c>
      <c r="R1274" s="227">
        <f t="shared" si="346"/>
        <v>0</v>
      </c>
      <c r="S1274" s="227">
        <f t="shared" si="346"/>
        <v>0</v>
      </c>
      <c r="T1274" s="227">
        <f t="shared" si="346"/>
        <v>0</v>
      </c>
      <c r="U1274" s="227">
        <f t="shared" si="346"/>
        <v>0</v>
      </c>
      <c r="V1274" s="227">
        <f t="shared" ref="V1274:V1275" si="366">S1274+T1274+U1274</f>
        <v>0</v>
      </c>
      <c r="W1274" s="227" t="s">
        <v>1</v>
      </c>
      <c r="X1274" s="227">
        <v>1.2</v>
      </c>
      <c r="Y1274" s="102">
        <v>1</v>
      </c>
      <c r="Z1274" s="208">
        <v>88312</v>
      </c>
      <c r="AA1274" s="208"/>
      <c r="AB1274" s="208"/>
      <c r="AC1274" s="227">
        <f t="shared" si="364"/>
        <v>88312</v>
      </c>
      <c r="AD1274" s="227"/>
      <c r="AE1274" s="227">
        <v>1.2</v>
      </c>
      <c r="AF1274" s="102">
        <v>1</v>
      </c>
      <c r="AG1274" s="208">
        <v>88312</v>
      </c>
      <c r="AH1274" s="208"/>
      <c r="AI1274" s="208"/>
      <c r="AJ1274" s="227">
        <f t="shared" si="365"/>
        <v>88312</v>
      </c>
    </row>
    <row r="1275" spans="1:36" ht="27" x14ac:dyDescent="0.25">
      <c r="A1275" s="208"/>
      <c r="B1275" s="1532" t="s">
        <v>5743</v>
      </c>
      <c r="C1275" s="1534"/>
      <c r="D1275" s="227" t="s">
        <v>1</v>
      </c>
      <c r="E1275" s="227" t="s">
        <v>1</v>
      </c>
      <c r="F1275" s="227">
        <v>1</v>
      </c>
      <c r="G1275" s="102"/>
      <c r="H1275" s="227">
        <v>13000</v>
      </c>
      <c r="I1275" s="227"/>
      <c r="J1275" s="227"/>
      <c r="K1275" s="227">
        <f t="shared" si="362"/>
        <v>13000</v>
      </c>
      <c r="L1275" s="227"/>
      <c r="M1275" s="102"/>
      <c r="N1275" s="227">
        <v>13000</v>
      </c>
      <c r="O1275" s="227"/>
      <c r="P1275" s="227"/>
      <c r="Q1275" s="227">
        <f t="shared" si="363"/>
        <v>13000</v>
      </c>
      <c r="R1275" s="227">
        <f t="shared" si="346"/>
        <v>0</v>
      </c>
      <c r="S1275" s="227">
        <f t="shared" si="346"/>
        <v>0</v>
      </c>
      <c r="T1275" s="227">
        <f t="shared" si="346"/>
        <v>0</v>
      </c>
      <c r="U1275" s="227">
        <f t="shared" si="346"/>
        <v>0</v>
      </c>
      <c r="V1275" s="227">
        <f t="shared" si="366"/>
        <v>0</v>
      </c>
      <c r="W1275" s="227" t="s">
        <v>1</v>
      </c>
      <c r="X1275" s="227"/>
      <c r="Y1275" s="102"/>
      <c r="Z1275" s="227">
        <v>13000</v>
      </c>
      <c r="AA1275" s="227"/>
      <c r="AB1275" s="227"/>
      <c r="AC1275" s="227">
        <f t="shared" si="364"/>
        <v>13000</v>
      </c>
      <c r="AD1275" s="227"/>
      <c r="AE1275" s="227"/>
      <c r="AF1275" s="102"/>
      <c r="AG1275" s="227">
        <v>13000</v>
      </c>
      <c r="AH1275" s="227"/>
      <c r="AI1275" s="227"/>
      <c r="AJ1275" s="227">
        <f t="shared" si="365"/>
        <v>13000</v>
      </c>
    </row>
    <row r="1276" spans="1:36" s="230" customFormat="1" ht="27" x14ac:dyDescent="0.25">
      <c r="A1276" s="225"/>
      <c r="B1276" s="233" t="s">
        <v>240</v>
      </c>
      <c r="C1276" s="229" t="s">
        <v>1</v>
      </c>
      <c r="D1276" s="229" t="s">
        <v>1</v>
      </c>
      <c r="E1276" s="229" t="s">
        <v>1</v>
      </c>
      <c r="F1276" s="229" t="s">
        <v>1</v>
      </c>
      <c r="G1276" s="229">
        <f>SUM(G1252:G1275)</f>
        <v>23</v>
      </c>
      <c r="H1276" s="229">
        <f>SUM(H1252:H1275)</f>
        <v>2132965</v>
      </c>
      <c r="I1276" s="229">
        <f>SUM(I1252:I1275)</f>
        <v>0</v>
      </c>
      <c r="J1276" s="229">
        <f>SUM(J1252:J1275)</f>
        <v>0</v>
      </c>
      <c r="K1276" s="229">
        <f>SUM(K1252:K1275)</f>
        <v>2132965</v>
      </c>
      <c r="L1276" s="229"/>
      <c r="M1276" s="229">
        <f t="shared" ref="M1276:W1276" si="367">SUM(M1252:M1275)</f>
        <v>23</v>
      </c>
      <c r="N1276" s="229">
        <f t="shared" si="367"/>
        <v>2132965</v>
      </c>
      <c r="O1276" s="229">
        <f t="shared" si="367"/>
        <v>0</v>
      </c>
      <c r="P1276" s="229">
        <f t="shared" si="367"/>
        <v>0</v>
      </c>
      <c r="Q1276" s="229">
        <f t="shared" si="367"/>
        <v>2132965</v>
      </c>
      <c r="R1276" s="229">
        <f t="shared" si="367"/>
        <v>0</v>
      </c>
      <c r="S1276" s="229">
        <f t="shared" si="367"/>
        <v>0</v>
      </c>
      <c r="T1276" s="229">
        <f t="shared" si="367"/>
        <v>0</v>
      </c>
      <c r="U1276" s="229">
        <f t="shared" si="367"/>
        <v>0</v>
      </c>
      <c r="V1276" s="229">
        <f t="shared" si="367"/>
        <v>0</v>
      </c>
      <c r="W1276" s="229">
        <f t="shared" si="367"/>
        <v>0</v>
      </c>
      <c r="X1276" s="229"/>
      <c r="Y1276" s="229">
        <f t="shared" ref="Y1276:AD1276" si="368">SUM(Y1252:Y1275)</f>
        <v>23</v>
      </c>
      <c r="Z1276" s="229">
        <f t="shared" si="368"/>
        <v>2132965</v>
      </c>
      <c r="AA1276" s="229">
        <f t="shared" si="368"/>
        <v>0</v>
      </c>
      <c r="AB1276" s="229">
        <f t="shared" si="368"/>
        <v>0</v>
      </c>
      <c r="AC1276" s="229">
        <f t="shared" si="368"/>
        <v>2132965</v>
      </c>
      <c r="AD1276" s="229">
        <f t="shared" si="368"/>
        <v>0</v>
      </c>
      <c r="AE1276" s="229"/>
      <c r="AF1276" s="229">
        <f>SUM(AF1252:AF1275)</f>
        <v>23</v>
      </c>
      <c r="AG1276" s="229">
        <f>SUM(AG1252:AG1275)</f>
        <v>2132965</v>
      </c>
      <c r="AH1276" s="229">
        <f>SUM(AH1252:AH1275)</f>
        <v>0</v>
      </c>
      <c r="AI1276" s="229">
        <f>SUM(AI1252:AI1275)</f>
        <v>0</v>
      </c>
      <c r="AJ1276" s="229">
        <f>SUM(AJ1252:AJ1275)</f>
        <v>2132965</v>
      </c>
    </row>
    <row r="1279" spans="1:36" ht="17.25" x14ac:dyDescent="0.3">
      <c r="A1279" s="30"/>
      <c r="B1279" s="217" t="s">
        <v>5744</v>
      </c>
      <c r="C1279" s="31"/>
      <c r="D1279" s="31"/>
      <c r="E1279" s="31"/>
      <c r="F1279" s="31"/>
      <c r="G1279" s="31"/>
      <c r="H1279" s="31"/>
      <c r="I1279" s="3"/>
      <c r="J1279" s="134"/>
      <c r="K1279" s="134"/>
      <c r="L1279" s="134"/>
      <c r="M1279" s="31"/>
      <c r="N1279" s="134"/>
      <c r="O1279" s="30"/>
      <c r="P1279" s="133"/>
      <c r="Q1279" s="31"/>
      <c r="R1279" s="134"/>
      <c r="S1279" s="31"/>
      <c r="T1279" s="134"/>
      <c r="U1279" s="31"/>
      <c r="V1279" s="134"/>
      <c r="W1279" s="180"/>
      <c r="X1279" s="180"/>
      <c r="Y1279" s="180"/>
      <c r="Z1279" s="180"/>
      <c r="AA1279" s="3"/>
      <c r="AB1279" s="22"/>
      <c r="AC1279" s="22"/>
      <c r="AD1279" s="180"/>
      <c r="AE1279" s="180"/>
      <c r="AF1279" s="180"/>
      <c r="AG1279" s="180"/>
      <c r="AH1279" s="3"/>
      <c r="AI1279" s="134"/>
      <c r="AJ1279" s="134"/>
    </row>
    <row r="1280" spans="1:36" ht="14.25" thickBot="1" x14ac:dyDescent="0.3">
      <c r="A1280" s="30"/>
      <c r="B1280" s="1507"/>
      <c r="C1280" s="177"/>
      <c r="D1280" s="177"/>
      <c r="E1280" s="177"/>
      <c r="F1280" s="177"/>
      <c r="G1280" s="1507"/>
      <c r="H1280" s="177"/>
      <c r="I1280" s="178"/>
      <c r="J1280" s="9"/>
      <c r="K1280" s="178"/>
      <c r="L1280" s="178"/>
      <c r="M1280" s="218"/>
      <c r="N1280" s="219"/>
      <c r="P1280" s="1523"/>
      <c r="Q1280" s="148"/>
      <c r="R1280" s="148"/>
      <c r="S1280" s="148"/>
      <c r="T1280" s="148"/>
      <c r="U1280" s="148"/>
      <c r="V1280" s="148"/>
      <c r="W1280" s="9"/>
      <c r="X1280" s="9"/>
      <c r="Y1280" s="1509"/>
      <c r="Z1280" s="9"/>
      <c r="AA1280" s="178"/>
      <c r="AB1280" s="9"/>
      <c r="AC1280" s="178"/>
      <c r="AD1280" s="9"/>
      <c r="AE1280" s="9"/>
      <c r="AF1280" s="1509"/>
      <c r="AG1280" s="9"/>
      <c r="AH1280" s="178"/>
      <c r="AI1280" s="9"/>
      <c r="AJ1280" s="178"/>
    </row>
    <row r="1281" spans="1:36" s="181" customFormat="1" x14ac:dyDescent="0.25">
      <c r="A1281" s="30"/>
      <c r="B1281" s="403" t="s">
        <v>29</v>
      </c>
      <c r="C1281" s="134"/>
      <c r="D1281" s="134"/>
      <c r="E1281" s="134"/>
      <c r="F1281" s="31"/>
      <c r="G1281" s="179"/>
      <c r="H1281" s="31"/>
      <c r="I1281" s="31"/>
      <c r="J1281" s="31"/>
      <c r="K1281" s="180"/>
      <c r="L1281" s="180"/>
      <c r="M1281" s="34"/>
      <c r="N1281" s="180"/>
      <c r="O1281" s="31"/>
      <c r="P1281" s="41" t="s">
        <v>228</v>
      </c>
      <c r="Q1281" s="34"/>
      <c r="R1281" s="180"/>
      <c r="S1281" s="34"/>
      <c r="T1281" s="180"/>
      <c r="U1281" s="34"/>
      <c r="V1281" s="180"/>
      <c r="W1281" s="134"/>
      <c r="X1281" s="31"/>
      <c r="Y1281" s="179"/>
      <c r="Z1281" s="31"/>
      <c r="AA1281" s="31"/>
      <c r="AB1281" s="31"/>
      <c r="AC1281" s="180"/>
      <c r="AD1281" s="134"/>
      <c r="AE1281" s="31"/>
      <c r="AF1281" s="179"/>
      <c r="AG1281" s="31"/>
      <c r="AH1281" s="31"/>
      <c r="AI1281" s="31"/>
      <c r="AJ1281" s="180"/>
    </row>
    <row r="1282" spans="1:36" s="333" customFormat="1" ht="14.25" x14ac:dyDescent="0.25">
      <c r="A1282" s="257"/>
      <c r="B1282" s="330"/>
      <c r="C1282" s="331"/>
      <c r="D1282" s="332"/>
      <c r="E1282" s="332"/>
      <c r="F1282" s="332"/>
      <c r="G1282" s="1510" t="s">
        <v>424</v>
      </c>
      <c r="H1282" s="332"/>
      <c r="I1282" s="332"/>
      <c r="J1282" s="332"/>
      <c r="K1282" s="332"/>
      <c r="L1282" s="331"/>
      <c r="M1282" s="1872" t="s">
        <v>392</v>
      </c>
      <c r="N1282" s="1872"/>
      <c r="O1282" s="1872"/>
      <c r="P1282" s="1872"/>
      <c r="Q1282" s="1888"/>
      <c r="R1282" s="1889" t="s">
        <v>229</v>
      </c>
      <c r="S1282" s="1872"/>
      <c r="T1282" s="1872"/>
      <c r="U1282" s="1872"/>
      <c r="V1282" s="1888"/>
      <c r="W1282" s="331"/>
      <c r="X1282" s="332"/>
      <c r="Y1282" s="1510" t="s">
        <v>465</v>
      </c>
      <c r="Z1282" s="332"/>
      <c r="AA1282" s="332"/>
      <c r="AB1282" s="332"/>
      <c r="AC1282" s="449"/>
      <c r="AD1282" s="331"/>
      <c r="AE1282" s="332"/>
      <c r="AF1282" s="1510" t="s">
        <v>1686</v>
      </c>
      <c r="AG1282" s="332"/>
      <c r="AH1282" s="332"/>
      <c r="AI1282" s="332"/>
      <c r="AJ1282" s="449"/>
    </row>
    <row r="1283" spans="1:36" s="181" customFormat="1" ht="93.75" x14ac:dyDescent="0.25">
      <c r="A1283" s="224" t="s">
        <v>114</v>
      </c>
      <c r="B1283" s="1511" t="s">
        <v>231</v>
      </c>
      <c r="C1283" s="1511" t="s">
        <v>232</v>
      </c>
      <c r="D1283" s="1511" t="s">
        <v>233</v>
      </c>
      <c r="E1283" s="1511" t="s">
        <v>234</v>
      </c>
      <c r="F1283" s="528" t="s">
        <v>426</v>
      </c>
      <c r="G1283" s="1511" t="s">
        <v>223</v>
      </c>
      <c r="H1283" s="289" t="s">
        <v>334</v>
      </c>
      <c r="I1283" s="1511" t="s">
        <v>235</v>
      </c>
      <c r="J1283" s="1511" t="s">
        <v>236</v>
      </c>
      <c r="K1283" s="1511" t="s">
        <v>237</v>
      </c>
      <c r="L1283" s="528" t="s">
        <v>396</v>
      </c>
      <c r="M1283" s="1511" t="s">
        <v>223</v>
      </c>
      <c r="N1283" s="1511" t="s">
        <v>298</v>
      </c>
      <c r="O1283" s="1511" t="s">
        <v>235</v>
      </c>
      <c r="P1283" s="1511" t="s">
        <v>236</v>
      </c>
      <c r="Q1283" s="1511" t="s">
        <v>313</v>
      </c>
      <c r="R1283" s="1511" t="s">
        <v>223</v>
      </c>
      <c r="S1283" s="1511" t="s">
        <v>298</v>
      </c>
      <c r="T1283" s="1511" t="s">
        <v>235</v>
      </c>
      <c r="U1283" s="1511" t="s">
        <v>236</v>
      </c>
      <c r="V1283" s="1511" t="s">
        <v>314</v>
      </c>
      <c r="W1283" s="1511" t="s">
        <v>234</v>
      </c>
      <c r="X1283" s="528" t="s">
        <v>474</v>
      </c>
      <c r="Y1283" s="1511" t="s">
        <v>223</v>
      </c>
      <c r="Z1283" s="1511" t="s">
        <v>253</v>
      </c>
      <c r="AA1283" s="1511" t="s">
        <v>235</v>
      </c>
      <c r="AB1283" s="1511" t="s">
        <v>236</v>
      </c>
      <c r="AC1283" s="1511" t="s">
        <v>270</v>
      </c>
      <c r="AD1283" s="1511" t="s">
        <v>234</v>
      </c>
      <c r="AE1283" s="528" t="s">
        <v>4618</v>
      </c>
      <c r="AF1283" s="1511" t="s">
        <v>223</v>
      </c>
      <c r="AG1283" s="1511" t="s">
        <v>253</v>
      </c>
      <c r="AH1283" s="1511" t="s">
        <v>235</v>
      </c>
      <c r="AI1283" s="1511" t="s">
        <v>236</v>
      </c>
      <c r="AJ1283" s="1511" t="s">
        <v>270</v>
      </c>
    </row>
    <row r="1284" spans="1:36" s="35" customFormat="1" ht="12.75" x14ac:dyDescent="0.25">
      <c r="A1284" s="123">
        <v>1</v>
      </c>
      <c r="B1284" s="123">
        <v>2</v>
      </c>
      <c r="C1284" s="123">
        <v>3</v>
      </c>
      <c r="D1284" s="123">
        <v>4</v>
      </c>
      <c r="E1284" s="123">
        <v>5</v>
      </c>
      <c r="F1284" s="123">
        <v>6</v>
      </c>
      <c r="G1284" s="123">
        <v>7</v>
      </c>
      <c r="H1284" s="123">
        <v>8</v>
      </c>
      <c r="I1284" s="123">
        <v>9</v>
      </c>
      <c r="J1284" s="123">
        <v>10</v>
      </c>
      <c r="K1284" s="123">
        <v>11</v>
      </c>
      <c r="L1284" s="123">
        <v>12</v>
      </c>
      <c r="M1284" s="123">
        <v>13</v>
      </c>
      <c r="N1284" s="123">
        <v>14</v>
      </c>
      <c r="O1284" s="123">
        <v>15</v>
      </c>
      <c r="P1284" s="123">
        <v>16</v>
      </c>
      <c r="Q1284" s="123">
        <v>17</v>
      </c>
      <c r="R1284" s="123">
        <v>18</v>
      </c>
      <c r="S1284" s="123">
        <v>19</v>
      </c>
      <c r="T1284" s="123">
        <v>20</v>
      </c>
      <c r="U1284" s="123">
        <v>21</v>
      </c>
      <c r="V1284" s="123">
        <v>22</v>
      </c>
      <c r="W1284" s="123">
        <v>23</v>
      </c>
      <c r="X1284" s="123">
        <v>24</v>
      </c>
      <c r="Y1284" s="123">
        <v>25</v>
      </c>
      <c r="Z1284" s="123">
        <v>26</v>
      </c>
      <c r="AA1284" s="123">
        <v>27</v>
      </c>
      <c r="AB1284" s="123">
        <v>28</v>
      </c>
      <c r="AC1284" s="123">
        <v>29</v>
      </c>
      <c r="AD1284" s="123">
        <v>30</v>
      </c>
      <c r="AE1284" s="123">
        <v>31</v>
      </c>
      <c r="AF1284" s="123">
        <v>32</v>
      </c>
      <c r="AG1284" s="123">
        <v>33</v>
      </c>
      <c r="AH1284" s="123">
        <v>34</v>
      </c>
      <c r="AI1284" s="123">
        <v>35</v>
      </c>
      <c r="AJ1284" s="123">
        <v>36</v>
      </c>
    </row>
    <row r="1285" spans="1:36" ht="14.25" x14ac:dyDescent="0.25">
      <c r="A1285" s="225" t="s">
        <v>3</v>
      </c>
      <c r="B1285" s="226" t="s">
        <v>244</v>
      </c>
      <c r="C1285" s="227"/>
      <c r="D1285" s="227"/>
      <c r="E1285" s="227"/>
      <c r="F1285" s="227"/>
      <c r="G1285" s="226"/>
      <c r="H1285" s="227"/>
      <c r="I1285" s="227"/>
      <c r="J1285" s="227"/>
      <c r="K1285" s="227"/>
      <c r="L1285" s="227"/>
      <c r="M1285" s="226"/>
      <c r="N1285" s="227"/>
      <c r="O1285" s="227"/>
      <c r="P1285" s="227"/>
      <c r="Q1285" s="226"/>
      <c r="R1285" s="227"/>
      <c r="S1285" s="226"/>
      <c r="T1285" s="227"/>
      <c r="U1285" s="106"/>
      <c r="V1285" s="106"/>
      <c r="W1285" s="227"/>
      <c r="X1285" s="227"/>
      <c r="Y1285" s="226"/>
      <c r="Z1285" s="227"/>
      <c r="AA1285" s="227"/>
      <c r="AB1285" s="227"/>
      <c r="AC1285" s="227"/>
      <c r="AD1285" s="227"/>
      <c r="AE1285" s="227"/>
      <c r="AF1285" s="226"/>
      <c r="AG1285" s="227"/>
      <c r="AH1285" s="227"/>
      <c r="AI1285" s="227"/>
      <c r="AJ1285" s="227"/>
    </row>
    <row r="1286" spans="1:36" x14ac:dyDescent="0.25">
      <c r="A1286" s="208"/>
      <c r="B1286" s="191" t="s">
        <v>126</v>
      </c>
      <c r="C1286" s="227"/>
      <c r="D1286" s="227"/>
      <c r="E1286" s="227"/>
      <c r="F1286" s="227"/>
      <c r="G1286" s="191"/>
      <c r="H1286" s="191"/>
      <c r="I1286" s="191"/>
      <c r="J1286" s="191"/>
      <c r="K1286" s="191"/>
      <c r="L1286" s="227"/>
      <c r="M1286" s="191"/>
      <c r="N1286" s="191"/>
      <c r="O1286" s="191"/>
      <c r="P1286" s="191"/>
      <c r="Q1286" s="191"/>
      <c r="R1286" s="191"/>
      <c r="S1286" s="191"/>
      <c r="T1286" s="191"/>
      <c r="U1286" s="106"/>
      <c r="V1286" s="106"/>
      <c r="W1286" s="227"/>
      <c r="X1286" s="227"/>
      <c r="Y1286" s="191"/>
      <c r="Z1286" s="191"/>
      <c r="AA1286" s="191"/>
      <c r="AB1286" s="191"/>
      <c r="AC1286" s="191"/>
      <c r="AD1286" s="227"/>
      <c r="AE1286" s="227"/>
      <c r="AF1286" s="191"/>
      <c r="AG1286" s="191"/>
      <c r="AH1286" s="191"/>
      <c r="AI1286" s="191"/>
      <c r="AJ1286" s="191"/>
    </row>
    <row r="1287" spans="1:36" ht="38.25" x14ac:dyDescent="0.25">
      <c r="A1287" s="208"/>
      <c r="B1287" s="124" t="s">
        <v>238</v>
      </c>
      <c r="C1287" s="227"/>
      <c r="D1287" s="227"/>
      <c r="E1287" s="227"/>
      <c r="F1287" s="227"/>
      <c r="G1287" s="191"/>
      <c r="H1287" s="191"/>
      <c r="I1287" s="191"/>
      <c r="J1287" s="191"/>
      <c r="K1287" s="191"/>
      <c r="L1287" s="227"/>
      <c r="M1287" s="191"/>
      <c r="N1287" s="191"/>
      <c r="O1287" s="191"/>
      <c r="P1287" s="191"/>
      <c r="Q1287" s="191"/>
      <c r="R1287" s="191"/>
      <c r="S1287" s="191"/>
      <c r="T1287" s="191"/>
      <c r="U1287" s="106"/>
      <c r="V1287" s="106"/>
      <c r="W1287" s="227"/>
      <c r="X1287" s="227"/>
      <c r="Y1287" s="191"/>
      <c r="Z1287" s="191"/>
      <c r="AA1287" s="191"/>
      <c r="AB1287" s="191"/>
      <c r="AC1287" s="191"/>
      <c r="AD1287" s="227"/>
      <c r="AE1287" s="227"/>
      <c r="AF1287" s="191"/>
      <c r="AG1287" s="191"/>
      <c r="AH1287" s="191"/>
      <c r="AI1287" s="191"/>
      <c r="AJ1287" s="191"/>
    </row>
    <row r="1288" spans="1:36" x14ac:dyDescent="0.25">
      <c r="A1288" s="208"/>
      <c r="B1288" s="191" t="s">
        <v>239</v>
      </c>
      <c r="C1288" s="227"/>
      <c r="D1288" s="227"/>
      <c r="E1288" s="227"/>
      <c r="F1288" s="227"/>
      <c r="G1288" s="191"/>
      <c r="H1288" s="191"/>
      <c r="I1288" s="191"/>
      <c r="J1288" s="191"/>
      <c r="K1288" s="191"/>
      <c r="L1288" s="227"/>
      <c r="M1288" s="191"/>
      <c r="N1288" s="191"/>
      <c r="O1288" s="191"/>
      <c r="P1288" s="191"/>
      <c r="Q1288" s="191"/>
      <c r="R1288" s="191"/>
      <c r="S1288" s="191"/>
      <c r="T1288" s="191"/>
      <c r="U1288" s="106"/>
      <c r="V1288" s="106"/>
      <c r="W1288" s="227"/>
      <c r="X1288" s="227"/>
      <c r="Y1288" s="191"/>
      <c r="Z1288" s="191"/>
      <c r="AA1288" s="191"/>
      <c r="AB1288" s="191"/>
      <c r="AC1288" s="191"/>
      <c r="AD1288" s="227"/>
      <c r="AE1288" s="227"/>
      <c r="AF1288" s="191"/>
      <c r="AG1288" s="191"/>
      <c r="AH1288" s="191"/>
      <c r="AI1288" s="191"/>
      <c r="AJ1288" s="191"/>
    </row>
    <row r="1289" spans="1:36" ht="17.25" x14ac:dyDescent="0.25">
      <c r="A1289" s="208">
        <v>1</v>
      </c>
      <c r="B1289" s="124" t="s">
        <v>5745</v>
      </c>
      <c r="C1289" s="1524" t="s">
        <v>100</v>
      </c>
      <c r="D1289" s="1525" t="s">
        <v>4755</v>
      </c>
      <c r="E1289" s="1531">
        <v>22</v>
      </c>
      <c r="F1289" s="227">
        <v>6.49</v>
      </c>
      <c r="G1289" s="191">
        <v>1</v>
      </c>
      <c r="H1289" s="191">
        <v>429248.60000000003</v>
      </c>
      <c r="I1289" s="191"/>
      <c r="J1289" s="191"/>
      <c r="K1289" s="227">
        <f t="shared" ref="K1289:K1323" si="369">H1289+I1289+J1289</f>
        <v>429248.60000000003</v>
      </c>
      <c r="L1289" s="227">
        <v>6.49</v>
      </c>
      <c r="M1289" s="191">
        <v>1</v>
      </c>
      <c r="N1289" s="191">
        <v>429248.60000000003</v>
      </c>
      <c r="O1289" s="191"/>
      <c r="P1289" s="191"/>
      <c r="Q1289" s="227">
        <f t="shared" ref="Q1289:Q1323" si="370">N1289+O1289+P1289</f>
        <v>429248.60000000003</v>
      </c>
      <c r="R1289" s="227">
        <f t="shared" ref="R1289:U1323" si="371">G1289-M1289</f>
        <v>0</v>
      </c>
      <c r="S1289" s="227">
        <f t="shared" si="371"/>
        <v>0</v>
      </c>
      <c r="T1289" s="227">
        <f t="shared" si="371"/>
        <v>0</v>
      </c>
      <c r="U1289" s="227">
        <f t="shared" si="371"/>
        <v>0</v>
      </c>
      <c r="V1289" s="227">
        <f t="shared" ref="V1289:V1323" si="372">S1289+T1289+U1289</f>
        <v>0</v>
      </c>
      <c r="W1289" s="227">
        <v>23</v>
      </c>
      <c r="X1289" s="227">
        <v>6.49</v>
      </c>
      <c r="Y1289" s="191">
        <v>1</v>
      </c>
      <c r="Z1289" s="191">
        <v>429248.60000000003</v>
      </c>
      <c r="AA1289" s="191"/>
      <c r="AB1289" s="191"/>
      <c r="AC1289" s="227">
        <f t="shared" ref="AC1289:AC1323" si="373">Z1289+AA1289+AB1289</f>
        <v>429248.60000000003</v>
      </c>
      <c r="AD1289" s="227">
        <v>24</v>
      </c>
      <c r="AE1289" s="227">
        <v>6.49</v>
      </c>
      <c r="AF1289" s="191">
        <v>1</v>
      </c>
      <c r="AG1289" s="191">
        <v>429248.60000000003</v>
      </c>
      <c r="AH1289" s="191"/>
      <c r="AI1289" s="191"/>
      <c r="AJ1289" s="227">
        <f t="shared" ref="AJ1289:AJ1323" si="374">AG1289+AH1289+AI1289</f>
        <v>429248.60000000003</v>
      </c>
    </row>
    <row r="1290" spans="1:36" ht="17.25" x14ac:dyDescent="0.25">
      <c r="A1290" s="208">
        <v>2</v>
      </c>
      <c r="B1290" s="124" t="s">
        <v>5746</v>
      </c>
      <c r="C1290" s="1524" t="s">
        <v>4982</v>
      </c>
      <c r="D1290" s="1525" t="s">
        <v>4758</v>
      </c>
      <c r="E1290" s="1531">
        <v>18</v>
      </c>
      <c r="F1290" s="227">
        <v>5.17</v>
      </c>
      <c r="G1290" s="191">
        <v>1</v>
      </c>
      <c r="H1290" s="191">
        <v>341943.8</v>
      </c>
      <c r="I1290" s="191"/>
      <c r="J1290" s="191"/>
      <c r="K1290" s="227">
        <f t="shared" si="369"/>
        <v>341943.8</v>
      </c>
      <c r="L1290" s="227">
        <v>5.17</v>
      </c>
      <c r="M1290" s="191">
        <v>1</v>
      </c>
      <c r="N1290" s="191">
        <v>341943.8</v>
      </c>
      <c r="O1290" s="191"/>
      <c r="P1290" s="191"/>
      <c r="Q1290" s="227">
        <f t="shared" si="370"/>
        <v>341943.8</v>
      </c>
      <c r="R1290" s="227">
        <f t="shared" si="371"/>
        <v>0</v>
      </c>
      <c r="S1290" s="227">
        <f t="shared" si="371"/>
        <v>0</v>
      </c>
      <c r="T1290" s="227">
        <f t="shared" si="371"/>
        <v>0</v>
      </c>
      <c r="U1290" s="227">
        <f t="shared" si="371"/>
        <v>0</v>
      </c>
      <c r="V1290" s="227">
        <f t="shared" si="372"/>
        <v>0</v>
      </c>
      <c r="W1290" s="227">
        <v>19</v>
      </c>
      <c r="X1290" s="227">
        <v>5.34</v>
      </c>
      <c r="Y1290" s="191">
        <v>1</v>
      </c>
      <c r="Z1290" s="191">
        <v>353187.6</v>
      </c>
      <c r="AA1290" s="191"/>
      <c r="AB1290" s="191"/>
      <c r="AC1290" s="227">
        <f t="shared" si="373"/>
        <v>353187.6</v>
      </c>
      <c r="AD1290" s="227">
        <v>20</v>
      </c>
      <c r="AE1290" s="227">
        <v>5.34</v>
      </c>
      <c r="AF1290" s="191">
        <v>1</v>
      </c>
      <c r="AG1290" s="191">
        <v>353187.6</v>
      </c>
      <c r="AH1290" s="191"/>
      <c r="AI1290" s="191"/>
      <c r="AJ1290" s="227">
        <f t="shared" si="374"/>
        <v>353187.6</v>
      </c>
    </row>
    <row r="1291" spans="1:36" ht="17.25" x14ac:dyDescent="0.25">
      <c r="A1291" s="208">
        <v>3</v>
      </c>
      <c r="B1291" s="124" t="s">
        <v>5747</v>
      </c>
      <c r="C1291" s="1524" t="s">
        <v>4977</v>
      </c>
      <c r="D1291" s="1525" t="s">
        <v>4758</v>
      </c>
      <c r="E1291" s="1531">
        <v>4</v>
      </c>
      <c r="F1291" s="227">
        <v>4.41</v>
      </c>
      <c r="G1291" s="191">
        <v>1</v>
      </c>
      <c r="H1291" s="191">
        <v>291677.40000000002</v>
      </c>
      <c r="I1291" s="191"/>
      <c r="J1291" s="191"/>
      <c r="K1291" s="227">
        <f t="shared" si="369"/>
        <v>291677.40000000002</v>
      </c>
      <c r="L1291" s="227">
        <v>4.2699999999999996</v>
      </c>
      <c r="M1291" s="191">
        <v>1</v>
      </c>
      <c r="N1291" s="191">
        <v>282417.8</v>
      </c>
      <c r="O1291" s="191"/>
      <c r="P1291" s="191"/>
      <c r="Q1291" s="227">
        <f t="shared" si="370"/>
        <v>282417.8</v>
      </c>
      <c r="R1291" s="227">
        <f t="shared" si="371"/>
        <v>0</v>
      </c>
      <c r="S1291" s="227">
        <f t="shared" si="371"/>
        <v>9259.6000000000349</v>
      </c>
      <c r="T1291" s="227">
        <f t="shared" si="371"/>
        <v>0</v>
      </c>
      <c r="U1291" s="227">
        <f t="shared" si="371"/>
        <v>0</v>
      </c>
      <c r="V1291" s="227">
        <f t="shared" si="372"/>
        <v>9259.6000000000349</v>
      </c>
      <c r="W1291" s="227">
        <v>5</v>
      </c>
      <c r="X1291" s="227">
        <v>4.41</v>
      </c>
      <c r="Y1291" s="191">
        <v>1</v>
      </c>
      <c r="Z1291" s="191">
        <v>291677.40000000002</v>
      </c>
      <c r="AA1291" s="191"/>
      <c r="AB1291" s="191"/>
      <c r="AC1291" s="227">
        <f t="shared" si="373"/>
        <v>291677.40000000002</v>
      </c>
      <c r="AD1291" s="227">
        <v>6</v>
      </c>
      <c r="AE1291" s="227">
        <v>4.55</v>
      </c>
      <c r="AF1291" s="191">
        <v>1</v>
      </c>
      <c r="AG1291" s="191">
        <v>300937</v>
      </c>
      <c r="AH1291" s="191"/>
      <c r="AI1291" s="191"/>
      <c r="AJ1291" s="227">
        <f t="shared" si="374"/>
        <v>300937</v>
      </c>
    </row>
    <row r="1292" spans="1:36" ht="17.25" x14ac:dyDescent="0.25">
      <c r="A1292" s="208">
        <v>4</v>
      </c>
      <c r="B1292" s="124" t="s">
        <v>5748</v>
      </c>
      <c r="C1292" s="1524" t="s">
        <v>4984</v>
      </c>
      <c r="D1292" s="1525" t="s">
        <v>4971</v>
      </c>
      <c r="E1292" s="1531">
        <v>14</v>
      </c>
      <c r="F1292" s="227">
        <v>3.42</v>
      </c>
      <c r="G1292" s="191">
        <v>1</v>
      </c>
      <c r="H1292" s="191">
        <v>226198.8</v>
      </c>
      <c r="I1292" s="191"/>
      <c r="J1292" s="191"/>
      <c r="K1292" s="227">
        <f t="shared" si="369"/>
        <v>226198.8</v>
      </c>
      <c r="L1292" s="227">
        <v>3.42</v>
      </c>
      <c r="M1292" s="191">
        <v>1</v>
      </c>
      <c r="N1292" s="191">
        <v>226198.8</v>
      </c>
      <c r="O1292" s="191"/>
      <c r="P1292" s="191"/>
      <c r="Q1292" s="227">
        <f t="shared" si="370"/>
        <v>226198.8</v>
      </c>
      <c r="R1292" s="227">
        <f t="shared" si="371"/>
        <v>0</v>
      </c>
      <c r="S1292" s="227">
        <f t="shared" si="371"/>
        <v>0</v>
      </c>
      <c r="T1292" s="227">
        <f t="shared" si="371"/>
        <v>0</v>
      </c>
      <c r="U1292" s="227">
        <f t="shared" si="371"/>
        <v>0</v>
      </c>
      <c r="V1292" s="227">
        <f t="shared" si="372"/>
        <v>0</v>
      </c>
      <c r="W1292" s="227">
        <v>15</v>
      </c>
      <c r="X1292" s="227">
        <v>3.42</v>
      </c>
      <c r="Y1292" s="191">
        <v>1</v>
      </c>
      <c r="Z1292" s="191">
        <v>226198.8</v>
      </c>
      <c r="AA1292" s="191"/>
      <c r="AB1292" s="191"/>
      <c r="AC1292" s="227">
        <f t="shared" si="373"/>
        <v>226198.8</v>
      </c>
      <c r="AD1292" s="227">
        <v>16</v>
      </c>
      <c r="AE1292" s="227">
        <v>3.53</v>
      </c>
      <c r="AF1292" s="191">
        <v>1</v>
      </c>
      <c r="AG1292" s="191">
        <v>233474.19999999998</v>
      </c>
      <c r="AH1292" s="191"/>
      <c r="AI1292" s="191"/>
      <c r="AJ1292" s="227">
        <f t="shared" si="374"/>
        <v>233474.19999999998</v>
      </c>
    </row>
    <row r="1293" spans="1:36" ht="17.25" x14ac:dyDescent="0.25">
      <c r="A1293" s="208">
        <v>5</v>
      </c>
      <c r="B1293" s="124" t="s">
        <v>5749</v>
      </c>
      <c r="C1293" s="1524" t="s">
        <v>4988</v>
      </c>
      <c r="D1293" s="1525" t="s">
        <v>4989</v>
      </c>
      <c r="E1293" s="1531">
        <v>6</v>
      </c>
      <c r="F1293" s="227">
        <v>2.66</v>
      </c>
      <c r="G1293" s="191">
        <v>1</v>
      </c>
      <c r="H1293" s="191">
        <v>175932.40000000002</v>
      </c>
      <c r="I1293" s="191"/>
      <c r="J1293" s="191">
        <v>8796.6200000000008</v>
      </c>
      <c r="K1293" s="227">
        <f t="shared" si="369"/>
        <v>184729.02000000002</v>
      </c>
      <c r="L1293" s="227">
        <v>2.58</v>
      </c>
      <c r="M1293" s="191">
        <v>1</v>
      </c>
      <c r="N1293" s="191">
        <v>170641.2</v>
      </c>
      <c r="O1293" s="191"/>
      <c r="P1293" s="191">
        <v>8532.0600000000013</v>
      </c>
      <c r="Q1293" s="227">
        <f t="shared" si="370"/>
        <v>179173.26</v>
      </c>
      <c r="R1293" s="227">
        <f t="shared" si="371"/>
        <v>0</v>
      </c>
      <c r="S1293" s="227">
        <f t="shared" si="371"/>
        <v>5291.2000000000116</v>
      </c>
      <c r="T1293" s="227">
        <f t="shared" si="371"/>
        <v>0</v>
      </c>
      <c r="U1293" s="227">
        <f t="shared" si="371"/>
        <v>264.55999999999949</v>
      </c>
      <c r="V1293" s="227">
        <f t="shared" si="372"/>
        <v>5555.7600000000111</v>
      </c>
      <c r="W1293" s="227">
        <v>7</v>
      </c>
      <c r="X1293" s="227">
        <v>2.66</v>
      </c>
      <c r="Y1293" s="191">
        <v>1</v>
      </c>
      <c r="Z1293" s="191">
        <v>175932.40000000002</v>
      </c>
      <c r="AA1293" s="191"/>
      <c r="AB1293" s="191">
        <v>8796.6200000000008</v>
      </c>
      <c r="AC1293" s="227">
        <f t="shared" si="373"/>
        <v>184729.02000000002</v>
      </c>
      <c r="AD1293" s="227">
        <v>8</v>
      </c>
      <c r="AE1293" s="227">
        <v>2.75</v>
      </c>
      <c r="AF1293" s="191">
        <v>1</v>
      </c>
      <c r="AG1293" s="191">
        <v>181885</v>
      </c>
      <c r="AH1293" s="191"/>
      <c r="AI1293" s="191">
        <v>9094.25</v>
      </c>
      <c r="AJ1293" s="227">
        <f t="shared" si="374"/>
        <v>190979.25</v>
      </c>
    </row>
    <row r="1294" spans="1:36" ht="17.25" x14ac:dyDescent="0.25">
      <c r="A1294" s="208">
        <v>6</v>
      </c>
      <c r="B1294" s="124" t="s">
        <v>5750</v>
      </c>
      <c r="C1294" s="1524" t="s">
        <v>4979</v>
      </c>
      <c r="D1294" s="1525" t="s">
        <v>4768</v>
      </c>
      <c r="E1294" s="1531">
        <v>20</v>
      </c>
      <c r="F1294" s="227">
        <v>2.2799999999999998</v>
      </c>
      <c r="G1294" s="191">
        <v>1</v>
      </c>
      <c r="H1294" s="191">
        <v>150799.19999999998</v>
      </c>
      <c r="I1294" s="191"/>
      <c r="J1294" s="191"/>
      <c r="K1294" s="227">
        <f t="shared" si="369"/>
        <v>150799.19999999998</v>
      </c>
      <c r="L1294" s="227">
        <v>2.2799999999999998</v>
      </c>
      <c r="M1294" s="191">
        <v>1</v>
      </c>
      <c r="N1294" s="191">
        <v>150799.19999999998</v>
      </c>
      <c r="O1294" s="191"/>
      <c r="P1294" s="191"/>
      <c r="Q1294" s="227">
        <f t="shared" si="370"/>
        <v>150799.19999999998</v>
      </c>
      <c r="R1294" s="227">
        <f t="shared" si="371"/>
        <v>0</v>
      </c>
      <c r="S1294" s="227">
        <f t="shared" si="371"/>
        <v>0</v>
      </c>
      <c r="T1294" s="227">
        <f t="shared" si="371"/>
        <v>0</v>
      </c>
      <c r="U1294" s="227">
        <f t="shared" si="371"/>
        <v>0</v>
      </c>
      <c r="V1294" s="227">
        <f t="shared" si="372"/>
        <v>0</v>
      </c>
      <c r="W1294" s="227">
        <v>21</v>
      </c>
      <c r="X1294" s="227">
        <v>2.2799999999999998</v>
      </c>
      <c r="Y1294" s="191">
        <v>1</v>
      </c>
      <c r="Z1294" s="191">
        <v>150799.19999999998</v>
      </c>
      <c r="AA1294" s="191"/>
      <c r="AB1294" s="191"/>
      <c r="AC1294" s="227">
        <f t="shared" si="373"/>
        <v>150799.19999999998</v>
      </c>
      <c r="AD1294" s="227">
        <v>22</v>
      </c>
      <c r="AE1294" s="227">
        <v>2.2799999999999998</v>
      </c>
      <c r="AF1294" s="191">
        <v>1</v>
      </c>
      <c r="AG1294" s="191">
        <v>150799.19999999998</v>
      </c>
      <c r="AH1294" s="191"/>
      <c r="AI1294" s="191"/>
      <c r="AJ1294" s="227">
        <f t="shared" si="374"/>
        <v>150799.19999999998</v>
      </c>
    </row>
    <row r="1295" spans="1:36" ht="17.25" x14ac:dyDescent="0.25">
      <c r="A1295" s="208">
        <v>7</v>
      </c>
      <c r="B1295" s="124" t="s">
        <v>5751</v>
      </c>
      <c r="C1295" s="1524" t="s">
        <v>4979</v>
      </c>
      <c r="D1295" s="1525" t="s">
        <v>4768</v>
      </c>
      <c r="E1295" s="1531">
        <v>43</v>
      </c>
      <c r="F1295" s="227">
        <v>2.2799999999999998</v>
      </c>
      <c r="G1295" s="191">
        <v>1</v>
      </c>
      <c r="H1295" s="191">
        <v>150799.19999999998</v>
      </c>
      <c r="I1295" s="191"/>
      <c r="J1295" s="191"/>
      <c r="K1295" s="227">
        <f t="shared" si="369"/>
        <v>150799.19999999998</v>
      </c>
      <c r="L1295" s="227">
        <v>2.2799999999999998</v>
      </c>
      <c r="M1295" s="191">
        <v>1</v>
      </c>
      <c r="N1295" s="191">
        <v>150799.19999999998</v>
      </c>
      <c r="O1295" s="191"/>
      <c r="P1295" s="191"/>
      <c r="Q1295" s="227">
        <f t="shared" si="370"/>
        <v>150799.19999999998</v>
      </c>
      <c r="R1295" s="227">
        <f t="shared" si="371"/>
        <v>0</v>
      </c>
      <c r="S1295" s="227">
        <f t="shared" si="371"/>
        <v>0</v>
      </c>
      <c r="T1295" s="227">
        <f t="shared" si="371"/>
        <v>0</v>
      </c>
      <c r="U1295" s="227">
        <f t="shared" si="371"/>
        <v>0</v>
      </c>
      <c r="V1295" s="227">
        <f t="shared" si="372"/>
        <v>0</v>
      </c>
      <c r="W1295" s="227">
        <v>44</v>
      </c>
      <c r="X1295" s="227">
        <v>2.2799999999999998</v>
      </c>
      <c r="Y1295" s="191">
        <v>1</v>
      </c>
      <c r="Z1295" s="191">
        <v>150799.19999999998</v>
      </c>
      <c r="AA1295" s="191"/>
      <c r="AB1295" s="191"/>
      <c r="AC1295" s="227">
        <f t="shared" si="373"/>
        <v>150799.19999999998</v>
      </c>
      <c r="AD1295" s="227">
        <v>45</v>
      </c>
      <c r="AE1295" s="227">
        <v>2.2799999999999998</v>
      </c>
      <c r="AF1295" s="191">
        <v>1</v>
      </c>
      <c r="AG1295" s="191">
        <v>150799.19999999998</v>
      </c>
      <c r="AH1295" s="191"/>
      <c r="AI1295" s="191"/>
      <c r="AJ1295" s="227">
        <f t="shared" si="374"/>
        <v>150799.19999999998</v>
      </c>
    </row>
    <row r="1296" spans="1:36" ht="17.25" x14ac:dyDescent="0.25">
      <c r="A1296" s="208">
        <v>8</v>
      </c>
      <c r="B1296" s="124" t="s">
        <v>5752</v>
      </c>
      <c r="C1296" s="1524" t="s">
        <v>4979</v>
      </c>
      <c r="D1296" s="1525" t="s">
        <v>4768</v>
      </c>
      <c r="E1296" s="1531">
        <v>4</v>
      </c>
      <c r="F1296" s="227">
        <v>1.9</v>
      </c>
      <c r="G1296" s="191">
        <v>1</v>
      </c>
      <c r="H1296" s="191">
        <v>125666</v>
      </c>
      <c r="I1296" s="191"/>
      <c r="J1296" s="191"/>
      <c r="K1296" s="227">
        <f t="shared" si="369"/>
        <v>125666</v>
      </c>
      <c r="L1296" s="227">
        <v>1.84</v>
      </c>
      <c r="M1296" s="191">
        <v>1</v>
      </c>
      <c r="N1296" s="191">
        <v>121697.60000000001</v>
      </c>
      <c r="O1296" s="191"/>
      <c r="P1296" s="191"/>
      <c r="Q1296" s="227">
        <f t="shared" si="370"/>
        <v>121697.60000000001</v>
      </c>
      <c r="R1296" s="227">
        <f t="shared" si="371"/>
        <v>0</v>
      </c>
      <c r="S1296" s="227">
        <f t="shared" si="371"/>
        <v>3968.3999999999942</v>
      </c>
      <c r="T1296" s="227">
        <f t="shared" si="371"/>
        <v>0</v>
      </c>
      <c r="U1296" s="227">
        <f t="shared" si="371"/>
        <v>0</v>
      </c>
      <c r="V1296" s="227">
        <f t="shared" si="372"/>
        <v>3968.3999999999942</v>
      </c>
      <c r="W1296" s="227">
        <v>5</v>
      </c>
      <c r="X1296" s="227">
        <v>1.9</v>
      </c>
      <c r="Y1296" s="191">
        <v>1</v>
      </c>
      <c r="Z1296" s="191">
        <v>125666</v>
      </c>
      <c r="AA1296" s="191"/>
      <c r="AB1296" s="191"/>
      <c r="AC1296" s="227">
        <f t="shared" si="373"/>
        <v>125666</v>
      </c>
      <c r="AD1296" s="227">
        <v>6</v>
      </c>
      <c r="AE1296" s="227">
        <v>1.96</v>
      </c>
      <c r="AF1296" s="191">
        <v>1</v>
      </c>
      <c r="AG1296" s="191">
        <v>129634.4</v>
      </c>
      <c r="AH1296" s="191"/>
      <c r="AI1296" s="191"/>
      <c r="AJ1296" s="227">
        <f t="shared" si="374"/>
        <v>129634.4</v>
      </c>
    </row>
    <row r="1297" spans="1:36" ht="17.25" x14ac:dyDescent="0.25">
      <c r="A1297" s="208">
        <v>9</v>
      </c>
      <c r="B1297" s="124" t="s">
        <v>5753</v>
      </c>
      <c r="C1297" s="1524" t="s">
        <v>4979</v>
      </c>
      <c r="D1297" s="1525" t="s">
        <v>4768</v>
      </c>
      <c r="E1297" s="1531">
        <v>5</v>
      </c>
      <c r="F1297" s="227">
        <v>1.9</v>
      </c>
      <c r="G1297" s="191">
        <v>1</v>
      </c>
      <c r="H1297" s="191">
        <v>125666</v>
      </c>
      <c r="I1297" s="191"/>
      <c r="J1297" s="191"/>
      <c r="K1297" s="227">
        <f t="shared" si="369"/>
        <v>125666</v>
      </c>
      <c r="L1297" s="227">
        <v>1.9</v>
      </c>
      <c r="M1297" s="191">
        <v>1</v>
      </c>
      <c r="N1297" s="191">
        <v>125666</v>
      </c>
      <c r="O1297" s="191"/>
      <c r="P1297" s="191"/>
      <c r="Q1297" s="227">
        <f t="shared" si="370"/>
        <v>125666</v>
      </c>
      <c r="R1297" s="227">
        <f t="shared" si="371"/>
        <v>0</v>
      </c>
      <c r="S1297" s="227">
        <f t="shared" si="371"/>
        <v>0</v>
      </c>
      <c r="T1297" s="227">
        <f t="shared" si="371"/>
        <v>0</v>
      </c>
      <c r="U1297" s="227">
        <f t="shared" si="371"/>
        <v>0</v>
      </c>
      <c r="V1297" s="227">
        <f t="shared" si="372"/>
        <v>0</v>
      </c>
      <c r="W1297" s="227">
        <v>6</v>
      </c>
      <c r="X1297" s="227">
        <v>1.96</v>
      </c>
      <c r="Y1297" s="191">
        <v>1</v>
      </c>
      <c r="Z1297" s="191">
        <v>129634.4</v>
      </c>
      <c r="AA1297" s="191"/>
      <c r="AB1297" s="191"/>
      <c r="AC1297" s="227">
        <f t="shared" si="373"/>
        <v>129634.4</v>
      </c>
      <c r="AD1297" s="227">
        <v>7</v>
      </c>
      <c r="AE1297" s="227">
        <v>1.96</v>
      </c>
      <c r="AF1297" s="191">
        <v>1</v>
      </c>
      <c r="AG1297" s="191">
        <v>129634.4</v>
      </c>
      <c r="AH1297" s="191"/>
      <c r="AI1297" s="191"/>
      <c r="AJ1297" s="227">
        <f t="shared" si="374"/>
        <v>129634.4</v>
      </c>
    </row>
    <row r="1298" spans="1:36" ht="17.25" x14ac:dyDescent="0.25">
      <c r="A1298" s="208">
        <v>10</v>
      </c>
      <c r="B1298" s="124" t="s">
        <v>1602</v>
      </c>
      <c r="C1298" s="1524" t="s">
        <v>4979</v>
      </c>
      <c r="D1298" s="1525" t="s">
        <v>4768</v>
      </c>
      <c r="E1298" s="1531">
        <v>1</v>
      </c>
      <c r="F1298" s="227">
        <v>1.73</v>
      </c>
      <c r="G1298" s="191">
        <v>1</v>
      </c>
      <c r="H1298" s="191">
        <v>114422.2</v>
      </c>
      <c r="I1298" s="191"/>
      <c r="J1298" s="191"/>
      <c r="K1298" s="227">
        <f t="shared" si="369"/>
        <v>114422.2</v>
      </c>
      <c r="L1298" s="227">
        <v>1.68</v>
      </c>
      <c r="M1298" s="191">
        <v>1</v>
      </c>
      <c r="N1298" s="191">
        <v>111115.2</v>
      </c>
      <c r="O1298" s="191"/>
      <c r="P1298" s="191"/>
      <c r="Q1298" s="227">
        <f t="shared" si="370"/>
        <v>111115.2</v>
      </c>
      <c r="R1298" s="227">
        <f t="shared" si="371"/>
        <v>0</v>
      </c>
      <c r="S1298" s="227">
        <f t="shared" si="371"/>
        <v>3307</v>
      </c>
      <c r="T1298" s="227">
        <f t="shared" si="371"/>
        <v>0</v>
      </c>
      <c r="U1298" s="227">
        <f t="shared" si="371"/>
        <v>0</v>
      </c>
      <c r="V1298" s="227">
        <f t="shared" si="372"/>
        <v>3307</v>
      </c>
      <c r="W1298" s="227">
        <v>2</v>
      </c>
      <c r="X1298" s="227">
        <v>1.79</v>
      </c>
      <c r="Y1298" s="191">
        <v>1</v>
      </c>
      <c r="Z1298" s="191">
        <v>118390.6</v>
      </c>
      <c r="AA1298" s="191"/>
      <c r="AB1298" s="191"/>
      <c r="AC1298" s="227">
        <f t="shared" si="373"/>
        <v>118390.6</v>
      </c>
      <c r="AD1298" s="227">
        <v>3</v>
      </c>
      <c r="AE1298" s="227">
        <v>1.84</v>
      </c>
      <c r="AF1298" s="191">
        <v>1</v>
      </c>
      <c r="AG1298" s="191">
        <v>121697.60000000001</v>
      </c>
      <c r="AH1298" s="191"/>
      <c r="AI1298" s="191"/>
      <c r="AJ1298" s="227">
        <f t="shared" si="374"/>
        <v>121697.60000000001</v>
      </c>
    </row>
    <row r="1299" spans="1:36" ht="17.25" x14ac:dyDescent="0.25">
      <c r="A1299" s="208">
        <v>11</v>
      </c>
      <c r="B1299" s="124" t="s">
        <v>5754</v>
      </c>
      <c r="C1299" s="1524" t="s">
        <v>4979</v>
      </c>
      <c r="D1299" s="1525" t="s">
        <v>4768</v>
      </c>
      <c r="E1299" s="1531">
        <v>29</v>
      </c>
      <c r="F1299" s="227">
        <v>2.2799999999999998</v>
      </c>
      <c r="G1299" s="191">
        <v>1</v>
      </c>
      <c r="H1299" s="191">
        <v>150799.19999999998</v>
      </c>
      <c r="I1299" s="191"/>
      <c r="J1299" s="191"/>
      <c r="K1299" s="227">
        <f t="shared" si="369"/>
        <v>150799.19999999998</v>
      </c>
      <c r="L1299" s="227">
        <v>2.2799999999999998</v>
      </c>
      <c r="M1299" s="191">
        <v>1</v>
      </c>
      <c r="N1299" s="191">
        <v>150799.19999999998</v>
      </c>
      <c r="O1299" s="191"/>
      <c r="P1299" s="191"/>
      <c r="Q1299" s="227">
        <f t="shared" si="370"/>
        <v>150799.19999999998</v>
      </c>
      <c r="R1299" s="227">
        <f t="shared" si="371"/>
        <v>0</v>
      </c>
      <c r="S1299" s="227">
        <f t="shared" si="371"/>
        <v>0</v>
      </c>
      <c r="T1299" s="227">
        <f t="shared" si="371"/>
        <v>0</v>
      </c>
      <c r="U1299" s="227">
        <f t="shared" si="371"/>
        <v>0</v>
      </c>
      <c r="V1299" s="227">
        <f t="shared" si="372"/>
        <v>0</v>
      </c>
      <c r="W1299" s="227">
        <v>30</v>
      </c>
      <c r="X1299" s="227">
        <v>2.2799999999999998</v>
      </c>
      <c r="Y1299" s="191">
        <v>1</v>
      </c>
      <c r="Z1299" s="191">
        <v>150799.19999999998</v>
      </c>
      <c r="AA1299" s="191"/>
      <c r="AB1299" s="191"/>
      <c r="AC1299" s="227">
        <f t="shared" si="373"/>
        <v>150799.19999999998</v>
      </c>
      <c r="AD1299" s="227">
        <v>31</v>
      </c>
      <c r="AE1299" s="227">
        <v>2.2799999999999998</v>
      </c>
      <c r="AF1299" s="191">
        <v>1</v>
      </c>
      <c r="AG1299" s="191">
        <v>150799.19999999998</v>
      </c>
      <c r="AH1299" s="191"/>
      <c r="AI1299" s="191"/>
      <c r="AJ1299" s="227">
        <f t="shared" si="374"/>
        <v>150799.19999999998</v>
      </c>
    </row>
    <row r="1300" spans="1:36" ht="17.25" x14ac:dyDescent="0.25">
      <c r="A1300" s="208">
        <v>12</v>
      </c>
      <c r="B1300" s="124" t="s">
        <v>5755</v>
      </c>
      <c r="C1300" s="1524" t="s">
        <v>4979</v>
      </c>
      <c r="D1300" s="1525" t="s">
        <v>4768</v>
      </c>
      <c r="E1300" s="1531">
        <v>17</v>
      </c>
      <c r="F1300" s="227">
        <v>2.21</v>
      </c>
      <c r="G1300" s="191">
        <v>1</v>
      </c>
      <c r="H1300" s="191">
        <v>146169.4</v>
      </c>
      <c r="I1300" s="191"/>
      <c r="J1300" s="191"/>
      <c r="K1300" s="227">
        <f t="shared" si="369"/>
        <v>146169.4</v>
      </c>
      <c r="L1300" s="227">
        <v>2.21</v>
      </c>
      <c r="M1300" s="191">
        <v>1</v>
      </c>
      <c r="N1300" s="191">
        <v>146169.4</v>
      </c>
      <c r="O1300" s="191"/>
      <c r="P1300" s="191"/>
      <c r="Q1300" s="227">
        <f t="shared" si="370"/>
        <v>146169.4</v>
      </c>
      <c r="R1300" s="227">
        <f t="shared" si="371"/>
        <v>0</v>
      </c>
      <c r="S1300" s="227">
        <f t="shared" si="371"/>
        <v>0</v>
      </c>
      <c r="T1300" s="227">
        <f t="shared" si="371"/>
        <v>0</v>
      </c>
      <c r="U1300" s="227">
        <f t="shared" si="371"/>
        <v>0</v>
      </c>
      <c r="V1300" s="227">
        <f t="shared" si="372"/>
        <v>0</v>
      </c>
      <c r="W1300" s="227">
        <v>18</v>
      </c>
      <c r="X1300" s="227">
        <v>2.21</v>
      </c>
      <c r="Y1300" s="191">
        <v>1</v>
      </c>
      <c r="Z1300" s="191">
        <v>146169.4</v>
      </c>
      <c r="AA1300" s="191"/>
      <c r="AB1300" s="191"/>
      <c r="AC1300" s="227">
        <f t="shared" si="373"/>
        <v>146169.4</v>
      </c>
      <c r="AD1300" s="227">
        <v>19</v>
      </c>
      <c r="AE1300" s="227">
        <v>2.2799999999999998</v>
      </c>
      <c r="AF1300" s="191">
        <v>1</v>
      </c>
      <c r="AG1300" s="191">
        <v>150799.19999999998</v>
      </c>
      <c r="AH1300" s="191"/>
      <c r="AI1300" s="191"/>
      <c r="AJ1300" s="227">
        <f t="shared" si="374"/>
        <v>150799.19999999998</v>
      </c>
    </row>
    <row r="1301" spans="1:36" ht="17.25" x14ac:dyDescent="0.25">
      <c r="A1301" s="208">
        <v>13</v>
      </c>
      <c r="B1301" s="124" t="s">
        <v>5756</v>
      </c>
      <c r="C1301" s="1524" t="s">
        <v>4979</v>
      </c>
      <c r="D1301" s="1525" t="s">
        <v>4768</v>
      </c>
      <c r="E1301" s="1531">
        <v>12</v>
      </c>
      <c r="F1301" s="227">
        <v>2.08</v>
      </c>
      <c r="G1301" s="191">
        <v>1</v>
      </c>
      <c r="H1301" s="191">
        <v>137571.20000000001</v>
      </c>
      <c r="I1301" s="191"/>
      <c r="J1301" s="191"/>
      <c r="K1301" s="227">
        <f t="shared" si="369"/>
        <v>137571.20000000001</v>
      </c>
      <c r="L1301" s="227">
        <v>2.08</v>
      </c>
      <c r="M1301" s="191">
        <v>1</v>
      </c>
      <c r="N1301" s="191">
        <v>137571.20000000001</v>
      </c>
      <c r="O1301" s="191"/>
      <c r="P1301" s="191"/>
      <c r="Q1301" s="227">
        <f t="shared" si="370"/>
        <v>137571.20000000001</v>
      </c>
      <c r="R1301" s="227">
        <f t="shared" si="371"/>
        <v>0</v>
      </c>
      <c r="S1301" s="227">
        <f t="shared" si="371"/>
        <v>0</v>
      </c>
      <c r="T1301" s="227">
        <f t="shared" si="371"/>
        <v>0</v>
      </c>
      <c r="U1301" s="227">
        <f t="shared" si="371"/>
        <v>0</v>
      </c>
      <c r="V1301" s="227">
        <f t="shared" si="372"/>
        <v>0</v>
      </c>
      <c r="W1301" s="227">
        <v>13</v>
      </c>
      <c r="X1301" s="227">
        <v>2.14</v>
      </c>
      <c r="Y1301" s="191">
        <v>1</v>
      </c>
      <c r="Z1301" s="191">
        <v>141539.6</v>
      </c>
      <c r="AA1301" s="191"/>
      <c r="AB1301" s="191"/>
      <c r="AC1301" s="227">
        <f t="shared" si="373"/>
        <v>141539.6</v>
      </c>
      <c r="AD1301" s="227">
        <v>14</v>
      </c>
      <c r="AE1301" s="227">
        <v>2.14</v>
      </c>
      <c r="AF1301" s="191">
        <v>1</v>
      </c>
      <c r="AG1301" s="191">
        <v>141539.6</v>
      </c>
      <c r="AH1301" s="191"/>
      <c r="AI1301" s="191"/>
      <c r="AJ1301" s="227">
        <f t="shared" si="374"/>
        <v>141539.6</v>
      </c>
    </row>
    <row r="1302" spans="1:36" ht="17.25" x14ac:dyDescent="0.25">
      <c r="A1302" s="208">
        <v>14</v>
      </c>
      <c r="B1302" s="124" t="s">
        <v>5734</v>
      </c>
      <c r="C1302" s="1524" t="s">
        <v>4979</v>
      </c>
      <c r="D1302" s="1525" t="s">
        <v>4768</v>
      </c>
      <c r="E1302" s="1531">
        <v>15</v>
      </c>
      <c r="F1302" s="227">
        <v>2.14</v>
      </c>
      <c r="G1302" s="191">
        <v>1</v>
      </c>
      <c r="H1302" s="191">
        <v>141539.6</v>
      </c>
      <c r="I1302" s="191"/>
      <c r="J1302" s="191"/>
      <c r="K1302" s="227">
        <f t="shared" si="369"/>
        <v>141539.6</v>
      </c>
      <c r="L1302" s="227">
        <v>2.14</v>
      </c>
      <c r="M1302" s="191">
        <v>1</v>
      </c>
      <c r="N1302" s="191">
        <v>141539.6</v>
      </c>
      <c r="O1302" s="191"/>
      <c r="P1302" s="191"/>
      <c r="Q1302" s="227">
        <f t="shared" si="370"/>
        <v>141539.6</v>
      </c>
      <c r="R1302" s="227">
        <f t="shared" si="371"/>
        <v>0</v>
      </c>
      <c r="S1302" s="227">
        <f t="shared" si="371"/>
        <v>0</v>
      </c>
      <c r="T1302" s="227">
        <f t="shared" si="371"/>
        <v>0</v>
      </c>
      <c r="U1302" s="227">
        <f t="shared" si="371"/>
        <v>0</v>
      </c>
      <c r="V1302" s="227">
        <f t="shared" si="372"/>
        <v>0</v>
      </c>
      <c r="W1302" s="227">
        <v>16</v>
      </c>
      <c r="X1302" s="227">
        <v>2.21</v>
      </c>
      <c r="Y1302" s="191">
        <v>1</v>
      </c>
      <c r="Z1302" s="191">
        <v>146169.4</v>
      </c>
      <c r="AA1302" s="191"/>
      <c r="AB1302" s="191"/>
      <c r="AC1302" s="227">
        <f t="shared" si="373"/>
        <v>146169.4</v>
      </c>
      <c r="AD1302" s="227">
        <v>17</v>
      </c>
      <c r="AE1302" s="227">
        <v>2.21</v>
      </c>
      <c r="AF1302" s="191">
        <v>1</v>
      </c>
      <c r="AG1302" s="191">
        <v>146169.4</v>
      </c>
      <c r="AH1302" s="191"/>
      <c r="AI1302" s="191"/>
      <c r="AJ1302" s="227">
        <f t="shared" si="374"/>
        <v>146169.4</v>
      </c>
    </row>
    <row r="1303" spans="1:36" ht="17.25" x14ac:dyDescent="0.25">
      <c r="A1303" s="208">
        <v>15</v>
      </c>
      <c r="B1303" s="124" t="s">
        <v>1602</v>
      </c>
      <c r="C1303" s="1524" t="s">
        <v>4979</v>
      </c>
      <c r="D1303" s="1525" t="s">
        <v>4768</v>
      </c>
      <c r="E1303" s="1531">
        <v>1</v>
      </c>
      <c r="F1303" s="227">
        <v>1.73</v>
      </c>
      <c r="G1303" s="191">
        <v>1</v>
      </c>
      <c r="H1303" s="191">
        <v>114422.2</v>
      </c>
      <c r="I1303" s="191"/>
      <c r="J1303" s="191"/>
      <c r="K1303" s="227">
        <f t="shared" si="369"/>
        <v>114422.2</v>
      </c>
      <c r="L1303" s="227">
        <v>1.68</v>
      </c>
      <c r="M1303" s="191">
        <v>1</v>
      </c>
      <c r="N1303" s="191">
        <v>111115.2</v>
      </c>
      <c r="O1303" s="191"/>
      <c r="P1303" s="191"/>
      <c r="Q1303" s="227">
        <f t="shared" si="370"/>
        <v>111115.2</v>
      </c>
      <c r="R1303" s="227">
        <f t="shared" si="371"/>
        <v>0</v>
      </c>
      <c r="S1303" s="227">
        <f t="shared" si="371"/>
        <v>3307</v>
      </c>
      <c r="T1303" s="227">
        <f t="shared" si="371"/>
        <v>0</v>
      </c>
      <c r="U1303" s="227">
        <f t="shared" si="371"/>
        <v>0</v>
      </c>
      <c r="V1303" s="227">
        <f t="shared" si="372"/>
        <v>3307</v>
      </c>
      <c r="W1303" s="227">
        <v>2</v>
      </c>
      <c r="X1303" s="227">
        <v>1.79</v>
      </c>
      <c r="Y1303" s="191">
        <v>1</v>
      </c>
      <c r="Z1303" s="191">
        <v>118390.6</v>
      </c>
      <c r="AA1303" s="191"/>
      <c r="AB1303" s="191"/>
      <c r="AC1303" s="227">
        <f t="shared" si="373"/>
        <v>118390.6</v>
      </c>
      <c r="AD1303" s="227">
        <v>3</v>
      </c>
      <c r="AE1303" s="227">
        <v>1.84</v>
      </c>
      <c r="AF1303" s="191">
        <v>1</v>
      </c>
      <c r="AG1303" s="191">
        <v>121697.60000000001</v>
      </c>
      <c r="AH1303" s="191"/>
      <c r="AI1303" s="191"/>
      <c r="AJ1303" s="227">
        <f t="shared" si="374"/>
        <v>121697.60000000001</v>
      </c>
    </row>
    <row r="1304" spans="1:36" ht="17.25" x14ac:dyDescent="0.25">
      <c r="A1304" s="208">
        <v>16</v>
      </c>
      <c r="B1304" s="124" t="s">
        <v>5757</v>
      </c>
      <c r="C1304" s="1524" t="s">
        <v>4979</v>
      </c>
      <c r="D1304" s="1525" t="s">
        <v>4768</v>
      </c>
      <c r="E1304" s="1531">
        <v>13</v>
      </c>
      <c r="F1304" s="227">
        <v>2.14</v>
      </c>
      <c r="G1304" s="191">
        <v>1</v>
      </c>
      <c r="H1304" s="191">
        <v>141539.6</v>
      </c>
      <c r="I1304" s="191"/>
      <c r="J1304" s="191"/>
      <c r="K1304" s="227">
        <f t="shared" si="369"/>
        <v>141539.6</v>
      </c>
      <c r="L1304" s="227">
        <v>2.08</v>
      </c>
      <c r="M1304" s="191">
        <v>1</v>
      </c>
      <c r="N1304" s="191">
        <v>137571.20000000001</v>
      </c>
      <c r="O1304" s="191"/>
      <c r="P1304" s="191"/>
      <c r="Q1304" s="227">
        <f t="shared" si="370"/>
        <v>137571.20000000001</v>
      </c>
      <c r="R1304" s="227">
        <f t="shared" si="371"/>
        <v>0</v>
      </c>
      <c r="S1304" s="227">
        <f t="shared" si="371"/>
        <v>3968.3999999999942</v>
      </c>
      <c r="T1304" s="227">
        <f t="shared" si="371"/>
        <v>0</v>
      </c>
      <c r="U1304" s="227">
        <f t="shared" si="371"/>
        <v>0</v>
      </c>
      <c r="V1304" s="227">
        <f t="shared" si="372"/>
        <v>3968.3999999999942</v>
      </c>
      <c r="W1304" s="227">
        <v>14</v>
      </c>
      <c r="X1304" s="227">
        <v>2.14</v>
      </c>
      <c r="Y1304" s="191">
        <v>1</v>
      </c>
      <c r="Z1304" s="191">
        <v>141539.6</v>
      </c>
      <c r="AA1304" s="191"/>
      <c r="AB1304" s="191"/>
      <c r="AC1304" s="227">
        <f t="shared" si="373"/>
        <v>141539.6</v>
      </c>
      <c r="AD1304" s="227">
        <v>15</v>
      </c>
      <c r="AE1304" s="227">
        <v>2.14</v>
      </c>
      <c r="AF1304" s="191">
        <v>1</v>
      </c>
      <c r="AG1304" s="191">
        <v>141539.6</v>
      </c>
      <c r="AH1304" s="191"/>
      <c r="AI1304" s="191"/>
      <c r="AJ1304" s="227">
        <f t="shared" si="374"/>
        <v>141539.6</v>
      </c>
    </row>
    <row r="1305" spans="1:36" ht="17.25" x14ac:dyDescent="0.25">
      <c r="A1305" s="208">
        <v>17</v>
      </c>
      <c r="B1305" s="124" t="s">
        <v>5758</v>
      </c>
      <c r="C1305" s="1524" t="s">
        <v>4979</v>
      </c>
      <c r="D1305" s="1525" t="s">
        <v>4768</v>
      </c>
      <c r="E1305" s="1531">
        <v>5</v>
      </c>
      <c r="F1305" s="227">
        <v>1.9</v>
      </c>
      <c r="G1305" s="191">
        <v>1</v>
      </c>
      <c r="H1305" s="191">
        <v>125666</v>
      </c>
      <c r="I1305" s="191"/>
      <c r="J1305" s="191"/>
      <c r="K1305" s="227">
        <f t="shared" si="369"/>
        <v>125666</v>
      </c>
      <c r="L1305" s="227">
        <v>1.9</v>
      </c>
      <c r="M1305" s="191">
        <v>1</v>
      </c>
      <c r="N1305" s="191">
        <v>125666</v>
      </c>
      <c r="O1305" s="191"/>
      <c r="P1305" s="191"/>
      <c r="Q1305" s="227">
        <f t="shared" si="370"/>
        <v>125666</v>
      </c>
      <c r="R1305" s="227">
        <f t="shared" si="371"/>
        <v>0</v>
      </c>
      <c r="S1305" s="227">
        <f t="shared" si="371"/>
        <v>0</v>
      </c>
      <c r="T1305" s="227">
        <f t="shared" si="371"/>
        <v>0</v>
      </c>
      <c r="U1305" s="227">
        <f t="shared" si="371"/>
        <v>0</v>
      </c>
      <c r="V1305" s="227">
        <f t="shared" si="372"/>
        <v>0</v>
      </c>
      <c r="W1305" s="227">
        <v>6</v>
      </c>
      <c r="X1305" s="227">
        <v>1.96</v>
      </c>
      <c r="Y1305" s="191">
        <v>1</v>
      </c>
      <c r="Z1305" s="191">
        <v>129634.4</v>
      </c>
      <c r="AA1305" s="191"/>
      <c r="AB1305" s="191"/>
      <c r="AC1305" s="227">
        <f t="shared" si="373"/>
        <v>129634.4</v>
      </c>
      <c r="AD1305" s="227">
        <v>7</v>
      </c>
      <c r="AE1305" s="227">
        <v>1.96</v>
      </c>
      <c r="AF1305" s="191">
        <v>1</v>
      </c>
      <c r="AG1305" s="191">
        <v>129634.4</v>
      </c>
      <c r="AH1305" s="191"/>
      <c r="AI1305" s="191"/>
      <c r="AJ1305" s="227">
        <f t="shared" si="374"/>
        <v>129634.4</v>
      </c>
    </row>
    <row r="1306" spans="1:36" ht="17.25" x14ac:dyDescent="0.25">
      <c r="A1306" s="208">
        <v>18</v>
      </c>
      <c r="B1306" s="124" t="s">
        <v>5759</v>
      </c>
      <c r="C1306" s="1524" t="s">
        <v>4993</v>
      </c>
      <c r="D1306" s="1525" t="s">
        <v>4994</v>
      </c>
      <c r="E1306" s="1531">
        <v>23</v>
      </c>
      <c r="F1306" s="227">
        <v>1.95</v>
      </c>
      <c r="G1306" s="191">
        <v>1</v>
      </c>
      <c r="H1306" s="191">
        <v>128973</v>
      </c>
      <c r="I1306" s="191"/>
      <c r="J1306" s="191"/>
      <c r="K1306" s="227">
        <f t="shared" si="369"/>
        <v>128973</v>
      </c>
      <c r="L1306" s="227">
        <v>1.95</v>
      </c>
      <c r="M1306" s="191">
        <v>1</v>
      </c>
      <c r="N1306" s="191">
        <v>128973</v>
      </c>
      <c r="O1306" s="191"/>
      <c r="P1306" s="191"/>
      <c r="Q1306" s="227">
        <f t="shared" si="370"/>
        <v>128973</v>
      </c>
      <c r="R1306" s="227">
        <f t="shared" si="371"/>
        <v>0</v>
      </c>
      <c r="S1306" s="227">
        <f t="shared" si="371"/>
        <v>0</v>
      </c>
      <c r="T1306" s="227">
        <f t="shared" si="371"/>
        <v>0</v>
      </c>
      <c r="U1306" s="227">
        <f t="shared" si="371"/>
        <v>0</v>
      </c>
      <c r="V1306" s="227">
        <f t="shared" si="372"/>
        <v>0</v>
      </c>
      <c r="W1306" s="227">
        <v>24</v>
      </c>
      <c r="X1306" s="227">
        <v>1.95</v>
      </c>
      <c r="Y1306" s="191">
        <v>1</v>
      </c>
      <c r="Z1306" s="191">
        <v>128973</v>
      </c>
      <c r="AA1306" s="191"/>
      <c r="AB1306" s="191"/>
      <c r="AC1306" s="227">
        <f t="shared" si="373"/>
        <v>128973</v>
      </c>
      <c r="AD1306" s="227">
        <v>25</v>
      </c>
      <c r="AE1306" s="227">
        <v>1.95</v>
      </c>
      <c r="AF1306" s="191">
        <v>1</v>
      </c>
      <c r="AG1306" s="191">
        <v>128973</v>
      </c>
      <c r="AH1306" s="191"/>
      <c r="AI1306" s="191"/>
      <c r="AJ1306" s="227">
        <f t="shared" si="374"/>
        <v>128973</v>
      </c>
    </row>
    <row r="1307" spans="1:36" ht="17.25" x14ac:dyDescent="0.25">
      <c r="A1307" s="208">
        <v>19</v>
      </c>
      <c r="B1307" s="124" t="s">
        <v>5760</v>
      </c>
      <c r="C1307" s="1524" t="s">
        <v>4993</v>
      </c>
      <c r="D1307" s="1525" t="s">
        <v>4994</v>
      </c>
      <c r="E1307" s="1531">
        <v>20</v>
      </c>
      <c r="F1307" s="227">
        <v>1.95</v>
      </c>
      <c r="G1307" s="191">
        <v>1</v>
      </c>
      <c r="H1307" s="191">
        <v>128973</v>
      </c>
      <c r="I1307" s="191"/>
      <c r="J1307" s="191"/>
      <c r="K1307" s="227">
        <f t="shared" si="369"/>
        <v>128973</v>
      </c>
      <c r="L1307" s="227">
        <v>1.95</v>
      </c>
      <c r="M1307" s="191">
        <v>1</v>
      </c>
      <c r="N1307" s="191">
        <v>128973</v>
      </c>
      <c r="O1307" s="191"/>
      <c r="P1307" s="191"/>
      <c r="Q1307" s="227">
        <f t="shared" si="370"/>
        <v>128973</v>
      </c>
      <c r="R1307" s="227">
        <f t="shared" si="371"/>
        <v>0</v>
      </c>
      <c r="S1307" s="227">
        <f t="shared" si="371"/>
        <v>0</v>
      </c>
      <c r="T1307" s="227">
        <f t="shared" si="371"/>
        <v>0</v>
      </c>
      <c r="U1307" s="227">
        <f t="shared" si="371"/>
        <v>0</v>
      </c>
      <c r="V1307" s="227">
        <f t="shared" si="372"/>
        <v>0</v>
      </c>
      <c r="W1307" s="227">
        <v>21</v>
      </c>
      <c r="X1307" s="227">
        <v>1.95</v>
      </c>
      <c r="Y1307" s="191">
        <v>1</v>
      </c>
      <c r="Z1307" s="191">
        <v>128973</v>
      </c>
      <c r="AA1307" s="191"/>
      <c r="AB1307" s="191"/>
      <c r="AC1307" s="227">
        <f t="shared" si="373"/>
        <v>128973</v>
      </c>
      <c r="AD1307" s="227">
        <v>22</v>
      </c>
      <c r="AE1307" s="227">
        <v>1.95</v>
      </c>
      <c r="AF1307" s="191">
        <v>1</v>
      </c>
      <c r="AG1307" s="191">
        <v>128973</v>
      </c>
      <c r="AH1307" s="191"/>
      <c r="AI1307" s="191"/>
      <c r="AJ1307" s="227">
        <f t="shared" si="374"/>
        <v>128973</v>
      </c>
    </row>
    <row r="1308" spans="1:36" ht="17.25" x14ac:dyDescent="0.25">
      <c r="A1308" s="208">
        <v>20</v>
      </c>
      <c r="B1308" s="124" t="s">
        <v>5761</v>
      </c>
      <c r="C1308" s="1524" t="s">
        <v>4993</v>
      </c>
      <c r="D1308" s="1525" t="s">
        <v>4994</v>
      </c>
      <c r="E1308" s="1531">
        <v>7</v>
      </c>
      <c r="F1308" s="227">
        <v>1.68</v>
      </c>
      <c r="G1308" s="191">
        <v>1</v>
      </c>
      <c r="H1308" s="191">
        <v>111115.2</v>
      </c>
      <c r="I1308" s="191"/>
      <c r="J1308" s="191">
        <v>5555.76</v>
      </c>
      <c r="K1308" s="227">
        <f t="shared" si="369"/>
        <v>116670.95999999999</v>
      </c>
      <c r="L1308" s="227">
        <v>1.68</v>
      </c>
      <c r="M1308" s="191">
        <v>1</v>
      </c>
      <c r="N1308" s="191">
        <v>111115.2</v>
      </c>
      <c r="O1308" s="191"/>
      <c r="P1308" s="191">
        <v>5555.76</v>
      </c>
      <c r="Q1308" s="227">
        <f t="shared" si="370"/>
        <v>116670.95999999999</v>
      </c>
      <c r="R1308" s="227">
        <f t="shared" si="371"/>
        <v>0</v>
      </c>
      <c r="S1308" s="227">
        <f t="shared" si="371"/>
        <v>0</v>
      </c>
      <c r="T1308" s="227">
        <f t="shared" si="371"/>
        <v>0</v>
      </c>
      <c r="U1308" s="227">
        <f t="shared" si="371"/>
        <v>0</v>
      </c>
      <c r="V1308" s="227">
        <f t="shared" si="372"/>
        <v>0</v>
      </c>
      <c r="W1308" s="227">
        <v>8</v>
      </c>
      <c r="X1308" s="227">
        <v>1.73</v>
      </c>
      <c r="Y1308" s="191">
        <v>1</v>
      </c>
      <c r="Z1308" s="191">
        <v>114422.2</v>
      </c>
      <c r="AA1308" s="191"/>
      <c r="AB1308" s="191">
        <v>5721.1100000000006</v>
      </c>
      <c r="AC1308" s="227">
        <f t="shared" si="373"/>
        <v>120143.31</v>
      </c>
      <c r="AD1308" s="227">
        <v>9</v>
      </c>
      <c r="AE1308" s="227">
        <v>1.73</v>
      </c>
      <c r="AF1308" s="191">
        <v>1</v>
      </c>
      <c r="AG1308" s="191">
        <v>114422.2</v>
      </c>
      <c r="AH1308" s="191"/>
      <c r="AI1308" s="191">
        <v>5721.1100000000006</v>
      </c>
      <c r="AJ1308" s="227">
        <f t="shared" si="374"/>
        <v>120143.31</v>
      </c>
    </row>
    <row r="1309" spans="1:36" ht="17.25" x14ac:dyDescent="0.25">
      <c r="A1309" s="208">
        <v>21</v>
      </c>
      <c r="B1309" s="124" t="s">
        <v>5762</v>
      </c>
      <c r="C1309" s="1524" t="s">
        <v>4993</v>
      </c>
      <c r="D1309" s="1525" t="s">
        <v>4994</v>
      </c>
      <c r="E1309" s="1531">
        <v>4</v>
      </c>
      <c r="F1309" s="227">
        <v>1.63</v>
      </c>
      <c r="G1309" s="191">
        <v>1</v>
      </c>
      <c r="H1309" s="191">
        <v>107808.2</v>
      </c>
      <c r="I1309" s="191"/>
      <c r="J1309" s="191">
        <v>5390.41</v>
      </c>
      <c r="K1309" s="227">
        <f t="shared" si="369"/>
        <v>113198.61</v>
      </c>
      <c r="L1309" s="227">
        <v>1.95</v>
      </c>
      <c r="M1309" s="191">
        <v>1</v>
      </c>
      <c r="N1309" s="191">
        <v>128973</v>
      </c>
      <c r="O1309" s="191"/>
      <c r="P1309" s="191">
        <v>6448.6500000000005</v>
      </c>
      <c r="Q1309" s="227">
        <f t="shared" si="370"/>
        <v>135421.65</v>
      </c>
      <c r="R1309" s="227">
        <f t="shared" si="371"/>
        <v>0</v>
      </c>
      <c r="S1309" s="227">
        <f t="shared" si="371"/>
        <v>-21164.800000000003</v>
      </c>
      <c r="T1309" s="227">
        <f t="shared" si="371"/>
        <v>0</v>
      </c>
      <c r="U1309" s="227">
        <f t="shared" si="371"/>
        <v>-1058.2400000000007</v>
      </c>
      <c r="V1309" s="227">
        <f t="shared" si="372"/>
        <v>-22223.040000000005</v>
      </c>
      <c r="W1309" s="227">
        <v>5</v>
      </c>
      <c r="X1309" s="227">
        <v>1.63</v>
      </c>
      <c r="Y1309" s="191">
        <v>1</v>
      </c>
      <c r="Z1309" s="191">
        <v>107808.2</v>
      </c>
      <c r="AA1309" s="191"/>
      <c r="AB1309" s="191">
        <v>5390.41</v>
      </c>
      <c r="AC1309" s="227">
        <f t="shared" si="373"/>
        <v>113198.61</v>
      </c>
      <c r="AD1309" s="227">
        <v>6</v>
      </c>
      <c r="AE1309" s="227">
        <v>1.68</v>
      </c>
      <c r="AF1309" s="191">
        <v>1</v>
      </c>
      <c r="AG1309" s="191">
        <v>111115.2</v>
      </c>
      <c r="AH1309" s="191"/>
      <c r="AI1309" s="191">
        <v>5555.76</v>
      </c>
      <c r="AJ1309" s="227">
        <f t="shared" si="374"/>
        <v>116670.95999999999</v>
      </c>
    </row>
    <row r="1310" spans="1:36" ht="17.25" x14ac:dyDescent="0.25">
      <c r="A1310" s="208">
        <v>22</v>
      </c>
      <c r="B1310" s="124" t="s">
        <v>5763</v>
      </c>
      <c r="C1310" s="1524" t="s">
        <v>5333</v>
      </c>
      <c r="D1310" s="1525" t="s">
        <v>4768</v>
      </c>
      <c r="E1310" s="1531">
        <v>9</v>
      </c>
      <c r="F1310" s="227">
        <v>2.02</v>
      </c>
      <c r="G1310" s="191">
        <v>1</v>
      </c>
      <c r="H1310" s="191">
        <v>133602.79999999999</v>
      </c>
      <c r="I1310" s="191"/>
      <c r="J1310" s="191">
        <v>6680.1399999999994</v>
      </c>
      <c r="K1310" s="227">
        <f t="shared" si="369"/>
        <v>140282.94</v>
      </c>
      <c r="L1310" s="227">
        <v>2.02</v>
      </c>
      <c r="M1310" s="191">
        <v>1</v>
      </c>
      <c r="N1310" s="191">
        <v>133602.79999999999</v>
      </c>
      <c r="O1310" s="191"/>
      <c r="P1310" s="191">
        <v>6680.1399999999994</v>
      </c>
      <c r="Q1310" s="227">
        <f t="shared" si="370"/>
        <v>140282.94</v>
      </c>
      <c r="R1310" s="227">
        <f t="shared" si="371"/>
        <v>0</v>
      </c>
      <c r="S1310" s="227">
        <f t="shared" si="371"/>
        <v>0</v>
      </c>
      <c r="T1310" s="227">
        <f t="shared" si="371"/>
        <v>0</v>
      </c>
      <c r="U1310" s="227">
        <f t="shared" si="371"/>
        <v>0</v>
      </c>
      <c r="V1310" s="227">
        <f t="shared" si="372"/>
        <v>0</v>
      </c>
      <c r="W1310" s="227">
        <v>10</v>
      </c>
      <c r="X1310" s="227">
        <v>2.08</v>
      </c>
      <c r="Y1310" s="191">
        <v>1</v>
      </c>
      <c r="Z1310" s="191">
        <v>137571.20000000001</v>
      </c>
      <c r="AA1310" s="191"/>
      <c r="AB1310" s="191">
        <v>6878.5600000000013</v>
      </c>
      <c r="AC1310" s="227">
        <f t="shared" si="373"/>
        <v>144449.76</v>
      </c>
      <c r="AD1310" s="227">
        <v>11</v>
      </c>
      <c r="AE1310" s="227">
        <v>2.08</v>
      </c>
      <c r="AF1310" s="191">
        <v>1</v>
      </c>
      <c r="AG1310" s="191">
        <v>137571.20000000001</v>
      </c>
      <c r="AH1310" s="191"/>
      <c r="AI1310" s="191">
        <v>6878.5600000000013</v>
      </c>
      <c r="AJ1310" s="227">
        <f t="shared" si="374"/>
        <v>144449.76</v>
      </c>
    </row>
    <row r="1311" spans="1:36" ht="17.25" x14ac:dyDescent="0.25">
      <c r="A1311" s="208">
        <v>23</v>
      </c>
      <c r="B1311" s="124" t="s">
        <v>5764</v>
      </c>
      <c r="C1311" s="1524" t="s">
        <v>5039</v>
      </c>
      <c r="D1311" s="1525" t="s">
        <v>4768</v>
      </c>
      <c r="E1311" s="1531">
        <v>9</v>
      </c>
      <c r="F1311" s="227">
        <v>2.02</v>
      </c>
      <c r="G1311" s="191">
        <v>1</v>
      </c>
      <c r="H1311" s="191">
        <v>133602.79999999999</v>
      </c>
      <c r="I1311" s="191"/>
      <c r="J1311" s="191"/>
      <c r="K1311" s="227">
        <f t="shared" si="369"/>
        <v>133602.79999999999</v>
      </c>
      <c r="L1311" s="227">
        <v>2.02</v>
      </c>
      <c r="M1311" s="191">
        <v>1</v>
      </c>
      <c r="N1311" s="191">
        <v>133602.79999999999</v>
      </c>
      <c r="O1311" s="191"/>
      <c r="P1311" s="191"/>
      <c r="Q1311" s="227">
        <f t="shared" si="370"/>
        <v>133602.79999999999</v>
      </c>
      <c r="R1311" s="227">
        <f t="shared" si="371"/>
        <v>0</v>
      </c>
      <c r="S1311" s="227">
        <f t="shared" si="371"/>
        <v>0</v>
      </c>
      <c r="T1311" s="227">
        <f t="shared" si="371"/>
        <v>0</v>
      </c>
      <c r="U1311" s="227">
        <f t="shared" si="371"/>
        <v>0</v>
      </c>
      <c r="V1311" s="227">
        <f t="shared" si="372"/>
        <v>0</v>
      </c>
      <c r="W1311" s="227">
        <v>10</v>
      </c>
      <c r="X1311" s="227">
        <v>2.08</v>
      </c>
      <c r="Y1311" s="191">
        <v>1</v>
      </c>
      <c r="Z1311" s="191">
        <v>137571.20000000001</v>
      </c>
      <c r="AA1311" s="191"/>
      <c r="AB1311" s="191"/>
      <c r="AC1311" s="227">
        <f t="shared" si="373"/>
        <v>137571.20000000001</v>
      </c>
      <c r="AD1311" s="227">
        <v>11</v>
      </c>
      <c r="AE1311" s="227">
        <v>2.08</v>
      </c>
      <c r="AF1311" s="191">
        <v>1</v>
      </c>
      <c r="AG1311" s="191">
        <v>137571.20000000001</v>
      </c>
      <c r="AH1311" s="191"/>
      <c r="AI1311" s="191"/>
      <c r="AJ1311" s="227">
        <f t="shared" si="374"/>
        <v>137571.20000000001</v>
      </c>
    </row>
    <row r="1312" spans="1:36" ht="17.25" x14ac:dyDescent="0.25">
      <c r="A1312" s="208">
        <v>24</v>
      </c>
      <c r="B1312" s="124" t="s">
        <v>5765</v>
      </c>
      <c r="C1312" s="1524" t="s">
        <v>5039</v>
      </c>
      <c r="D1312" s="1525" t="s">
        <v>4768</v>
      </c>
      <c r="E1312" s="1531">
        <v>3</v>
      </c>
      <c r="F1312" s="227">
        <v>1.84</v>
      </c>
      <c r="G1312" s="191">
        <v>1</v>
      </c>
      <c r="H1312" s="191">
        <v>121697.60000000001</v>
      </c>
      <c r="I1312" s="191"/>
      <c r="J1312" s="191"/>
      <c r="K1312" s="227">
        <f t="shared" si="369"/>
        <v>121697.60000000001</v>
      </c>
      <c r="L1312" s="227">
        <v>1.79</v>
      </c>
      <c r="M1312" s="191">
        <v>1</v>
      </c>
      <c r="N1312" s="191">
        <v>118390.6</v>
      </c>
      <c r="O1312" s="191"/>
      <c r="P1312" s="191"/>
      <c r="Q1312" s="227">
        <f t="shared" si="370"/>
        <v>118390.6</v>
      </c>
      <c r="R1312" s="227">
        <f t="shared" si="371"/>
        <v>0</v>
      </c>
      <c r="S1312" s="227">
        <f t="shared" si="371"/>
        <v>3307</v>
      </c>
      <c r="T1312" s="227">
        <f t="shared" si="371"/>
        <v>0</v>
      </c>
      <c r="U1312" s="227">
        <f t="shared" si="371"/>
        <v>0</v>
      </c>
      <c r="V1312" s="227">
        <f t="shared" si="372"/>
        <v>3307</v>
      </c>
      <c r="W1312" s="227">
        <v>4</v>
      </c>
      <c r="X1312" s="227">
        <v>1.9</v>
      </c>
      <c r="Y1312" s="191">
        <v>1</v>
      </c>
      <c r="Z1312" s="191">
        <v>125666</v>
      </c>
      <c r="AA1312" s="191"/>
      <c r="AB1312" s="191"/>
      <c r="AC1312" s="227">
        <f t="shared" si="373"/>
        <v>125666</v>
      </c>
      <c r="AD1312" s="227">
        <v>5</v>
      </c>
      <c r="AE1312" s="227">
        <v>1.9</v>
      </c>
      <c r="AF1312" s="191">
        <v>1</v>
      </c>
      <c r="AG1312" s="191">
        <v>125666</v>
      </c>
      <c r="AH1312" s="191"/>
      <c r="AI1312" s="191"/>
      <c r="AJ1312" s="227">
        <f t="shared" si="374"/>
        <v>125666</v>
      </c>
    </row>
    <row r="1313" spans="1:36" ht="17.25" x14ac:dyDescent="0.25">
      <c r="A1313" s="208">
        <v>25</v>
      </c>
      <c r="B1313" s="124" t="s">
        <v>5766</v>
      </c>
      <c r="C1313" s="1524" t="s">
        <v>5039</v>
      </c>
      <c r="D1313" s="1525" t="s">
        <v>4768</v>
      </c>
      <c r="E1313" s="1531">
        <v>4</v>
      </c>
      <c r="F1313" s="227">
        <v>1.9</v>
      </c>
      <c r="G1313" s="191">
        <v>1</v>
      </c>
      <c r="H1313" s="191">
        <v>125666</v>
      </c>
      <c r="I1313" s="191"/>
      <c r="J1313" s="191"/>
      <c r="K1313" s="227">
        <f t="shared" si="369"/>
        <v>125666</v>
      </c>
      <c r="L1313" s="227">
        <v>1.84</v>
      </c>
      <c r="M1313" s="191">
        <v>1</v>
      </c>
      <c r="N1313" s="191">
        <v>121697.60000000001</v>
      </c>
      <c r="O1313" s="191"/>
      <c r="P1313" s="191"/>
      <c r="Q1313" s="227">
        <f t="shared" si="370"/>
        <v>121697.60000000001</v>
      </c>
      <c r="R1313" s="227">
        <f t="shared" si="371"/>
        <v>0</v>
      </c>
      <c r="S1313" s="227">
        <f t="shared" si="371"/>
        <v>3968.3999999999942</v>
      </c>
      <c r="T1313" s="227">
        <f t="shared" si="371"/>
        <v>0</v>
      </c>
      <c r="U1313" s="227">
        <f t="shared" si="371"/>
        <v>0</v>
      </c>
      <c r="V1313" s="227">
        <f t="shared" si="372"/>
        <v>3968.3999999999942</v>
      </c>
      <c r="W1313" s="227">
        <v>5</v>
      </c>
      <c r="X1313" s="227">
        <v>1.9</v>
      </c>
      <c r="Y1313" s="191">
        <v>1</v>
      </c>
      <c r="Z1313" s="191">
        <v>125666</v>
      </c>
      <c r="AA1313" s="191"/>
      <c r="AB1313" s="191"/>
      <c r="AC1313" s="227">
        <f t="shared" si="373"/>
        <v>125666</v>
      </c>
      <c r="AD1313" s="227">
        <v>6</v>
      </c>
      <c r="AE1313" s="227">
        <v>1.96</v>
      </c>
      <c r="AF1313" s="191">
        <v>1</v>
      </c>
      <c r="AG1313" s="191">
        <v>129634.4</v>
      </c>
      <c r="AH1313" s="191"/>
      <c r="AI1313" s="191"/>
      <c r="AJ1313" s="227">
        <f t="shared" si="374"/>
        <v>129634.4</v>
      </c>
    </row>
    <row r="1314" spans="1:36" ht="17.25" x14ac:dyDescent="0.25">
      <c r="A1314" s="208">
        <v>26</v>
      </c>
      <c r="B1314" s="124" t="s">
        <v>5767</v>
      </c>
      <c r="C1314" s="1524" t="s">
        <v>5039</v>
      </c>
      <c r="D1314" s="1525" t="s">
        <v>4768</v>
      </c>
      <c r="E1314" s="1531">
        <v>3</v>
      </c>
      <c r="F1314" s="227">
        <v>1.84</v>
      </c>
      <c r="G1314" s="191">
        <v>1</v>
      </c>
      <c r="H1314" s="191">
        <v>121697.60000000001</v>
      </c>
      <c r="I1314" s="191"/>
      <c r="J1314" s="191"/>
      <c r="K1314" s="227">
        <f t="shared" si="369"/>
        <v>121697.60000000001</v>
      </c>
      <c r="L1314" s="227">
        <v>1.79</v>
      </c>
      <c r="M1314" s="191">
        <v>1</v>
      </c>
      <c r="N1314" s="191">
        <v>118390.6</v>
      </c>
      <c r="O1314" s="191"/>
      <c r="P1314" s="191"/>
      <c r="Q1314" s="227">
        <f t="shared" si="370"/>
        <v>118390.6</v>
      </c>
      <c r="R1314" s="227">
        <f t="shared" si="371"/>
        <v>0</v>
      </c>
      <c r="S1314" s="227">
        <f t="shared" si="371"/>
        <v>3307</v>
      </c>
      <c r="T1314" s="227">
        <f t="shared" si="371"/>
        <v>0</v>
      </c>
      <c r="U1314" s="227">
        <f t="shared" si="371"/>
        <v>0</v>
      </c>
      <c r="V1314" s="227">
        <f t="shared" si="372"/>
        <v>3307</v>
      </c>
      <c r="W1314" s="227">
        <v>4</v>
      </c>
      <c r="X1314" s="227">
        <v>1.9</v>
      </c>
      <c r="Y1314" s="191">
        <v>1</v>
      </c>
      <c r="Z1314" s="191">
        <v>125666</v>
      </c>
      <c r="AA1314" s="191"/>
      <c r="AB1314" s="191"/>
      <c r="AC1314" s="227">
        <f t="shared" si="373"/>
        <v>125666</v>
      </c>
      <c r="AD1314" s="227">
        <v>5</v>
      </c>
      <c r="AE1314" s="227">
        <v>1.9</v>
      </c>
      <c r="AF1314" s="191">
        <v>1</v>
      </c>
      <c r="AG1314" s="191">
        <v>125666</v>
      </c>
      <c r="AH1314" s="191"/>
      <c r="AI1314" s="191"/>
      <c r="AJ1314" s="227">
        <f t="shared" si="374"/>
        <v>125666</v>
      </c>
    </row>
    <row r="1315" spans="1:36" ht="17.25" x14ac:dyDescent="0.25">
      <c r="A1315" s="208">
        <v>27</v>
      </c>
      <c r="B1315" s="124" t="s">
        <v>5768</v>
      </c>
      <c r="C1315" s="1524" t="s">
        <v>5039</v>
      </c>
      <c r="D1315" s="1525" t="s">
        <v>4768</v>
      </c>
      <c r="E1315" s="1531">
        <v>6</v>
      </c>
      <c r="F1315" s="227">
        <v>1.96</v>
      </c>
      <c r="G1315" s="191">
        <v>1</v>
      </c>
      <c r="H1315" s="191">
        <v>129634.4</v>
      </c>
      <c r="I1315" s="191"/>
      <c r="J1315" s="191"/>
      <c r="K1315" s="227">
        <f t="shared" si="369"/>
        <v>129634.4</v>
      </c>
      <c r="L1315" s="227">
        <v>1.9</v>
      </c>
      <c r="M1315" s="191">
        <v>1</v>
      </c>
      <c r="N1315" s="191">
        <v>125666</v>
      </c>
      <c r="O1315" s="191"/>
      <c r="P1315" s="191"/>
      <c r="Q1315" s="227">
        <f t="shared" si="370"/>
        <v>125666</v>
      </c>
      <c r="R1315" s="227">
        <f t="shared" si="371"/>
        <v>0</v>
      </c>
      <c r="S1315" s="227">
        <f t="shared" si="371"/>
        <v>3968.3999999999942</v>
      </c>
      <c r="T1315" s="227">
        <f t="shared" si="371"/>
        <v>0</v>
      </c>
      <c r="U1315" s="227">
        <f t="shared" si="371"/>
        <v>0</v>
      </c>
      <c r="V1315" s="227">
        <f t="shared" si="372"/>
        <v>3968.3999999999942</v>
      </c>
      <c r="W1315" s="227">
        <v>7</v>
      </c>
      <c r="X1315" s="227">
        <v>1.96</v>
      </c>
      <c r="Y1315" s="191">
        <v>1</v>
      </c>
      <c r="Z1315" s="191">
        <v>129634.4</v>
      </c>
      <c r="AA1315" s="191"/>
      <c r="AB1315" s="191"/>
      <c r="AC1315" s="227">
        <f t="shared" si="373"/>
        <v>129634.4</v>
      </c>
      <c r="AD1315" s="227">
        <v>8</v>
      </c>
      <c r="AE1315" s="227">
        <v>2.02</v>
      </c>
      <c r="AF1315" s="191">
        <v>1</v>
      </c>
      <c r="AG1315" s="191">
        <v>133602.79999999999</v>
      </c>
      <c r="AH1315" s="191"/>
      <c r="AI1315" s="191"/>
      <c r="AJ1315" s="227">
        <f t="shared" si="374"/>
        <v>133602.79999999999</v>
      </c>
    </row>
    <row r="1316" spans="1:36" ht="17.25" x14ac:dyDescent="0.25">
      <c r="A1316" s="208">
        <v>28</v>
      </c>
      <c r="B1316" s="124" t="s">
        <v>5769</v>
      </c>
      <c r="C1316" s="1524" t="s">
        <v>5039</v>
      </c>
      <c r="D1316" s="1525" t="s">
        <v>4768</v>
      </c>
      <c r="E1316" s="1531">
        <v>6</v>
      </c>
      <c r="F1316" s="227">
        <v>1.96</v>
      </c>
      <c r="G1316" s="191">
        <v>1</v>
      </c>
      <c r="H1316" s="191">
        <v>129634.4</v>
      </c>
      <c r="I1316" s="191"/>
      <c r="J1316" s="191">
        <v>6481.72</v>
      </c>
      <c r="K1316" s="227">
        <f t="shared" si="369"/>
        <v>136116.12</v>
      </c>
      <c r="L1316" s="227">
        <v>2.2799999999999998</v>
      </c>
      <c r="M1316" s="191">
        <v>1</v>
      </c>
      <c r="N1316" s="191">
        <v>150799.19999999998</v>
      </c>
      <c r="O1316" s="191"/>
      <c r="P1316" s="191">
        <v>7539.9599999999991</v>
      </c>
      <c r="Q1316" s="227">
        <f t="shared" si="370"/>
        <v>158339.15999999997</v>
      </c>
      <c r="R1316" s="227">
        <f t="shared" si="371"/>
        <v>0</v>
      </c>
      <c r="S1316" s="227">
        <f t="shared" si="371"/>
        <v>-21164.799999999988</v>
      </c>
      <c r="T1316" s="227">
        <f t="shared" si="371"/>
        <v>0</v>
      </c>
      <c r="U1316" s="227">
        <f t="shared" si="371"/>
        <v>-1058.2399999999989</v>
      </c>
      <c r="V1316" s="227">
        <f t="shared" si="372"/>
        <v>-22223.039999999986</v>
      </c>
      <c r="W1316" s="227">
        <v>7</v>
      </c>
      <c r="X1316" s="227">
        <v>1.96</v>
      </c>
      <c r="Y1316" s="191">
        <v>1</v>
      </c>
      <c r="Z1316" s="191">
        <v>129634.4</v>
      </c>
      <c r="AA1316" s="191"/>
      <c r="AB1316" s="191">
        <v>6481.72</v>
      </c>
      <c r="AC1316" s="227">
        <f t="shared" si="373"/>
        <v>136116.12</v>
      </c>
      <c r="AD1316" s="227">
        <v>8</v>
      </c>
      <c r="AE1316" s="227">
        <v>2.02</v>
      </c>
      <c r="AF1316" s="191">
        <v>1</v>
      </c>
      <c r="AG1316" s="191">
        <v>133602.79999999999</v>
      </c>
      <c r="AH1316" s="191"/>
      <c r="AI1316" s="191">
        <v>6680.1399999999994</v>
      </c>
      <c r="AJ1316" s="227">
        <f t="shared" si="374"/>
        <v>140282.94</v>
      </c>
    </row>
    <row r="1317" spans="1:36" ht="20.25" customHeight="1" x14ac:dyDescent="0.25">
      <c r="A1317" s="208">
        <v>29</v>
      </c>
      <c r="B1317" s="124" t="s">
        <v>5770</v>
      </c>
      <c r="C1317" s="1524" t="s">
        <v>5039</v>
      </c>
      <c r="D1317" s="1525" t="s">
        <v>4768</v>
      </c>
      <c r="E1317" s="1531">
        <v>6</v>
      </c>
      <c r="F1317" s="227">
        <v>1.96</v>
      </c>
      <c r="G1317" s="191">
        <v>1</v>
      </c>
      <c r="H1317" s="191">
        <v>129634.4</v>
      </c>
      <c r="I1317" s="191"/>
      <c r="J1317" s="191"/>
      <c r="K1317" s="227">
        <f t="shared" si="369"/>
        <v>129634.4</v>
      </c>
      <c r="L1317" s="227">
        <v>1.9</v>
      </c>
      <c r="M1317" s="191">
        <v>1</v>
      </c>
      <c r="N1317" s="191">
        <v>125666</v>
      </c>
      <c r="O1317" s="191"/>
      <c r="P1317" s="191"/>
      <c r="Q1317" s="227">
        <f t="shared" si="370"/>
        <v>125666</v>
      </c>
      <c r="R1317" s="227">
        <f t="shared" si="371"/>
        <v>0</v>
      </c>
      <c r="S1317" s="227">
        <f t="shared" si="371"/>
        <v>3968.3999999999942</v>
      </c>
      <c r="T1317" s="227">
        <f t="shared" si="371"/>
        <v>0</v>
      </c>
      <c r="U1317" s="227">
        <f t="shared" si="371"/>
        <v>0</v>
      </c>
      <c r="V1317" s="227">
        <f t="shared" si="372"/>
        <v>3968.3999999999942</v>
      </c>
      <c r="W1317" s="227">
        <v>7</v>
      </c>
      <c r="X1317" s="227">
        <v>1.96</v>
      </c>
      <c r="Y1317" s="191">
        <v>1</v>
      </c>
      <c r="Z1317" s="191">
        <v>129634.4</v>
      </c>
      <c r="AA1317" s="191"/>
      <c r="AB1317" s="191"/>
      <c r="AC1317" s="227">
        <f t="shared" si="373"/>
        <v>129634.4</v>
      </c>
      <c r="AD1317" s="227">
        <v>8</v>
      </c>
      <c r="AE1317" s="227">
        <v>2.02</v>
      </c>
      <c r="AF1317" s="191">
        <v>1</v>
      </c>
      <c r="AG1317" s="191">
        <v>133602.79999999999</v>
      </c>
      <c r="AH1317" s="191"/>
      <c r="AI1317" s="191"/>
      <c r="AJ1317" s="227">
        <f t="shared" si="374"/>
        <v>133602.79999999999</v>
      </c>
    </row>
    <row r="1318" spans="1:36" ht="17.25" x14ac:dyDescent="0.25">
      <c r="A1318" s="208">
        <v>30</v>
      </c>
      <c r="B1318" s="124" t="s">
        <v>5771</v>
      </c>
      <c r="C1318" s="1524" t="s">
        <v>5039</v>
      </c>
      <c r="D1318" s="1525" t="s">
        <v>4768</v>
      </c>
      <c r="E1318" s="1531">
        <v>2</v>
      </c>
      <c r="F1318" s="227">
        <v>1.79</v>
      </c>
      <c r="G1318" s="191">
        <v>1</v>
      </c>
      <c r="H1318" s="191">
        <v>118390.6</v>
      </c>
      <c r="I1318" s="191"/>
      <c r="J1318" s="191"/>
      <c r="K1318" s="227">
        <f t="shared" si="369"/>
        <v>118390.6</v>
      </c>
      <c r="L1318" s="227">
        <v>1.73</v>
      </c>
      <c r="M1318" s="191">
        <v>1</v>
      </c>
      <c r="N1318" s="191">
        <v>114422.2</v>
      </c>
      <c r="O1318" s="191"/>
      <c r="P1318" s="191"/>
      <c r="Q1318" s="227">
        <f t="shared" si="370"/>
        <v>114422.2</v>
      </c>
      <c r="R1318" s="227">
        <f t="shared" si="371"/>
        <v>0</v>
      </c>
      <c r="S1318" s="227">
        <f t="shared" si="371"/>
        <v>3968.4000000000087</v>
      </c>
      <c r="T1318" s="227">
        <f t="shared" si="371"/>
        <v>0</v>
      </c>
      <c r="U1318" s="227">
        <f t="shared" si="371"/>
        <v>0</v>
      </c>
      <c r="V1318" s="227">
        <f t="shared" si="372"/>
        <v>3968.4000000000087</v>
      </c>
      <c r="W1318" s="227">
        <v>3</v>
      </c>
      <c r="X1318" s="227">
        <v>1.84</v>
      </c>
      <c r="Y1318" s="191">
        <v>1</v>
      </c>
      <c r="Z1318" s="191">
        <v>121697.60000000001</v>
      </c>
      <c r="AA1318" s="191"/>
      <c r="AB1318" s="191"/>
      <c r="AC1318" s="227">
        <f t="shared" si="373"/>
        <v>121697.60000000001</v>
      </c>
      <c r="AD1318" s="227">
        <v>4</v>
      </c>
      <c r="AE1318" s="227">
        <v>1.9</v>
      </c>
      <c r="AF1318" s="191">
        <v>1</v>
      </c>
      <c r="AG1318" s="191">
        <v>125666</v>
      </c>
      <c r="AH1318" s="191"/>
      <c r="AI1318" s="191"/>
      <c r="AJ1318" s="227">
        <f t="shared" si="374"/>
        <v>125666</v>
      </c>
    </row>
    <row r="1319" spans="1:36" ht="17.25" x14ac:dyDescent="0.25">
      <c r="A1319" s="208">
        <v>31</v>
      </c>
      <c r="B1319" s="124" t="s">
        <v>1602</v>
      </c>
      <c r="C1319" s="1524" t="s">
        <v>5039</v>
      </c>
      <c r="D1319" s="1525" t="s">
        <v>4768</v>
      </c>
      <c r="E1319" s="1531">
        <v>1</v>
      </c>
      <c r="F1319" s="227">
        <v>1.73</v>
      </c>
      <c r="G1319" s="191">
        <v>1</v>
      </c>
      <c r="H1319" s="191">
        <v>114422.2</v>
      </c>
      <c r="I1319" s="191"/>
      <c r="J1319" s="191"/>
      <c r="K1319" s="227">
        <f t="shared" si="369"/>
        <v>114422.2</v>
      </c>
      <c r="L1319" s="227">
        <v>1.68</v>
      </c>
      <c r="M1319" s="191">
        <v>1</v>
      </c>
      <c r="N1319" s="191">
        <v>111115.2</v>
      </c>
      <c r="O1319" s="191"/>
      <c r="P1319" s="191"/>
      <c r="Q1319" s="227">
        <f t="shared" si="370"/>
        <v>111115.2</v>
      </c>
      <c r="R1319" s="227">
        <f t="shared" si="371"/>
        <v>0</v>
      </c>
      <c r="S1319" s="227">
        <f t="shared" si="371"/>
        <v>3307</v>
      </c>
      <c r="T1319" s="227">
        <f t="shared" si="371"/>
        <v>0</v>
      </c>
      <c r="U1319" s="227">
        <f t="shared" si="371"/>
        <v>0</v>
      </c>
      <c r="V1319" s="227">
        <f t="shared" si="372"/>
        <v>3307</v>
      </c>
      <c r="W1319" s="227">
        <v>2</v>
      </c>
      <c r="X1319" s="227">
        <v>1.79</v>
      </c>
      <c r="Y1319" s="191">
        <v>1</v>
      </c>
      <c r="Z1319" s="191">
        <v>118390.6</v>
      </c>
      <c r="AA1319" s="191"/>
      <c r="AB1319" s="191"/>
      <c r="AC1319" s="227">
        <f t="shared" si="373"/>
        <v>118390.6</v>
      </c>
      <c r="AD1319" s="227">
        <v>3</v>
      </c>
      <c r="AE1319" s="227">
        <v>1.84</v>
      </c>
      <c r="AF1319" s="191">
        <v>1</v>
      </c>
      <c r="AG1319" s="191">
        <v>121697.60000000001</v>
      </c>
      <c r="AH1319" s="191"/>
      <c r="AI1319" s="191"/>
      <c r="AJ1319" s="227">
        <f t="shared" si="374"/>
        <v>121697.60000000001</v>
      </c>
    </row>
    <row r="1320" spans="1:36" ht="17.25" x14ac:dyDescent="0.25">
      <c r="A1320" s="208">
        <v>32</v>
      </c>
      <c r="B1320" s="124" t="s">
        <v>5772</v>
      </c>
      <c r="C1320" s="1524" t="s">
        <v>5039</v>
      </c>
      <c r="D1320" s="1525" t="s">
        <v>4768</v>
      </c>
      <c r="E1320" s="1531">
        <v>3</v>
      </c>
      <c r="F1320" s="227">
        <v>1.84</v>
      </c>
      <c r="G1320" s="191">
        <v>1</v>
      </c>
      <c r="H1320" s="191">
        <v>121697.60000000001</v>
      </c>
      <c r="I1320" s="191"/>
      <c r="J1320" s="191"/>
      <c r="K1320" s="227">
        <f t="shared" si="369"/>
        <v>121697.60000000001</v>
      </c>
      <c r="L1320" s="227">
        <v>1.79</v>
      </c>
      <c r="M1320" s="191">
        <v>1</v>
      </c>
      <c r="N1320" s="191">
        <v>118390.6</v>
      </c>
      <c r="O1320" s="191"/>
      <c r="P1320" s="191"/>
      <c r="Q1320" s="227">
        <f t="shared" si="370"/>
        <v>118390.6</v>
      </c>
      <c r="R1320" s="227">
        <f t="shared" si="371"/>
        <v>0</v>
      </c>
      <c r="S1320" s="227">
        <f t="shared" si="371"/>
        <v>3307</v>
      </c>
      <c r="T1320" s="227">
        <f t="shared" si="371"/>
        <v>0</v>
      </c>
      <c r="U1320" s="227">
        <f t="shared" si="371"/>
        <v>0</v>
      </c>
      <c r="V1320" s="227">
        <f t="shared" si="372"/>
        <v>3307</v>
      </c>
      <c r="W1320" s="227">
        <v>4</v>
      </c>
      <c r="X1320" s="227">
        <v>1.9</v>
      </c>
      <c r="Y1320" s="191">
        <v>1</v>
      </c>
      <c r="Z1320" s="191">
        <v>125666</v>
      </c>
      <c r="AA1320" s="191"/>
      <c r="AB1320" s="191"/>
      <c r="AC1320" s="227">
        <f t="shared" si="373"/>
        <v>125666</v>
      </c>
      <c r="AD1320" s="227">
        <v>5</v>
      </c>
      <c r="AE1320" s="227">
        <v>1.9</v>
      </c>
      <c r="AF1320" s="191">
        <v>1</v>
      </c>
      <c r="AG1320" s="191">
        <v>125666</v>
      </c>
      <c r="AH1320" s="191"/>
      <c r="AI1320" s="191"/>
      <c r="AJ1320" s="227">
        <f t="shared" si="374"/>
        <v>125666</v>
      </c>
    </row>
    <row r="1321" spans="1:36" ht="17.25" x14ac:dyDescent="0.25">
      <c r="A1321" s="208">
        <v>33</v>
      </c>
      <c r="B1321" s="124" t="s">
        <v>1602</v>
      </c>
      <c r="C1321" s="1524" t="s">
        <v>5039</v>
      </c>
      <c r="D1321" s="1525" t="s">
        <v>4768</v>
      </c>
      <c r="E1321" s="1531">
        <v>1</v>
      </c>
      <c r="F1321" s="227">
        <v>1.73</v>
      </c>
      <c r="G1321" s="191">
        <v>1</v>
      </c>
      <c r="H1321" s="191">
        <v>114422.2</v>
      </c>
      <c r="I1321" s="191"/>
      <c r="J1321" s="191"/>
      <c r="K1321" s="227">
        <f t="shared" si="369"/>
        <v>114422.2</v>
      </c>
      <c r="L1321" s="227">
        <v>1.68</v>
      </c>
      <c r="M1321" s="191">
        <v>1</v>
      </c>
      <c r="N1321" s="191">
        <v>111115.2</v>
      </c>
      <c r="O1321" s="191"/>
      <c r="P1321" s="191"/>
      <c r="Q1321" s="227">
        <f t="shared" si="370"/>
        <v>111115.2</v>
      </c>
      <c r="R1321" s="227">
        <f t="shared" si="371"/>
        <v>0</v>
      </c>
      <c r="S1321" s="227">
        <f t="shared" si="371"/>
        <v>3307</v>
      </c>
      <c r="T1321" s="227">
        <f t="shared" si="371"/>
        <v>0</v>
      </c>
      <c r="U1321" s="227">
        <f t="shared" si="371"/>
        <v>0</v>
      </c>
      <c r="V1321" s="227">
        <f t="shared" si="372"/>
        <v>3307</v>
      </c>
      <c r="W1321" s="227">
        <v>2</v>
      </c>
      <c r="X1321" s="227">
        <v>1.79</v>
      </c>
      <c r="Y1321" s="191">
        <v>1</v>
      </c>
      <c r="Z1321" s="191">
        <v>118390.6</v>
      </c>
      <c r="AA1321" s="191"/>
      <c r="AB1321" s="191"/>
      <c r="AC1321" s="227">
        <f t="shared" si="373"/>
        <v>118390.6</v>
      </c>
      <c r="AD1321" s="227">
        <v>3</v>
      </c>
      <c r="AE1321" s="227">
        <v>1.84</v>
      </c>
      <c r="AF1321" s="191">
        <v>1</v>
      </c>
      <c r="AG1321" s="191">
        <v>121697.60000000001</v>
      </c>
      <c r="AH1321" s="191"/>
      <c r="AI1321" s="191"/>
      <c r="AJ1321" s="227">
        <f t="shared" si="374"/>
        <v>121697.60000000001</v>
      </c>
    </row>
    <row r="1322" spans="1:36" ht="17.25" x14ac:dyDescent="0.25">
      <c r="A1322" s="208">
        <v>34</v>
      </c>
      <c r="B1322" s="124" t="s">
        <v>5773</v>
      </c>
      <c r="C1322" s="1524" t="s">
        <v>5039</v>
      </c>
      <c r="D1322" s="1525" t="s">
        <v>4768</v>
      </c>
      <c r="E1322" s="1531">
        <v>3</v>
      </c>
      <c r="F1322" s="227">
        <v>1.84</v>
      </c>
      <c r="G1322" s="191">
        <v>1</v>
      </c>
      <c r="H1322" s="191">
        <v>121697.60000000001</v>
      </c>
      <c r="I1322" s="191"/>
      <c r="J1322" s="191"/>
      <c r="K1322" s="227">
        <f t="shared" si="369"/>
        <v>121697.60000000001</v>
      </c>
      <c r="L1322" s="227">
        <v>1.79</v>
      </c>
      <c r="M1322" s="191">
        <v>1</v>
      </c>
      <c r="N1322" s="191">
        <v>118390.6</v>
      </c>
      <c r="O1322" s="191"/>
      <c r="P1322" s="191"/>
      <c r="Q1322" s="227">
        <f t="shared" si="370"/>
        <v>118390.6</v>
      </c>
      <c r="R1322" s="227">
        <f t="shared" si="371"/>
        <v>0</v>
      </c>
      <c r="S1322" s="227">
        <f t="shared" si="371"/>
        <v>3307</v>
      </c>
      <c r="T1322" s="227">
        <f t="shared" si="371"/>
        <v>0</v>
      </c>
      <c r="U1322" s="227">
        <f t="shared" si="371"/>
        <v>0</v>
      </c>
      <c r="V1322" s="227">
        <f t="shared" si="372"/>
        <v>3307</v>
      </c>
      <c r="W1322" s="227">
        <v>4</v>
      </c>
      <c r="X1322" s="227">
        <v>1.9</v>
      </c>
      <c r="Y1322" s="191">
        <v>1</v>
      </c>
      <c r="Z1322" s="191">
        <v>125666</v>
      </c>
      <c r="AA1322" s="191"/>
      <c r="AB1322" s="191"/>
      <c r="AC1322" s="227">
        <f t="shared" si="373"/>
        <v>125666</v>
      </c>
      <c r="AD1322" s="227">
        <v>5</v>
      </c>
      <c r="AE1322" s="227">
        <v>1.9</v>
      </c>
      <c r="AF1322" s="191">
        <v>1</v>
      </c>
      <c r="AG1322" s="191">
        <v>125666</v>
      </c>
      <c r="AH1322" s="191"/>
      <c r="AI1322" s="191"/>
      <c r="AJ1322" s="227">
        <f t="shared" si="374"/>
        <v>125666</v>
      </c>
    </row>
    <row r="1323" spans="1:36" ht="17.25" x14ac:dyDescent="0.25">
      <c r="A1323" s="208"/>
      <c r="B1323" s="124" t="s">
        <v>5116</v>
      </c>
      <c r="C1323" s="1524"/>
      <c r="D1323" s="1525"/>
      <c r="E1323" s="1531"/>
      <c r="F1323" s="227"/>
      <c r="G1323" s="191"/>
      <c r="H1323" s="191">
        <v>12000</v>
      </c>
      <c r="I1323" s="191"/>
      <c r="J1323" s="191"/>
      <c r="K1323" s="227">
        <f t="shared" si="369"/>
        <v>12000</v>
      </c>
      <c r="L1323" s="227"/>
      <c r="M1323" s="191"/>
      <c r="N1323" s="191">
        <v>12000</v>
      </c>
      <c r="O1323" s="191"/>
      <c r="P1323" s="191"/>
      <c r="Q1323" s="227">
        <f t="shared" si="370"/>
        <v>12000</v>
      </c>
      <c r="R1323" s="227">
        <f t="shared" si="371"/>
        <v>0</v>
      </c>
      <c r="S1323" s="227">
        <f t="shared" si="371"/>
        <v>0</v>
      </c>
      <c r="T1323" s="227">
        <f t="shared" si="371"/>
        <v>0</v>
      </c>
      <c r="U1323" s="227">
        <f t="shared" si="371"/>
        <v>0</v>
      </c>
      <c r="V1323" s="227">
        <f t="shared" si="372"/>
        <v>0</v>
      </c>
      <c r="W1323" s="227"/>
      <c r="X1323" s="227"/>
      <c r="Y1323" s="191"/>
      <c r="Z1323" s="191">
        <v>12000</v>
      </c>
      <c r="AA1323" s="191"/>
      <c r="AB1323" s="191"/>
      <c r="AC1323" s="227">
        <f t="shared" si="373"/>
        <v>12000</v>
      </c>
      <c r="AD1323" s="227"/>
      <c r="AE1323" s="227"/>
      <c r="AF1323" s="191"/>
      <c r="AG1323" s="191">
        <v>12000</v>
      </c>
      <c r="AH1323" s="191"/>
      <c r="AI1323" s="191"/>
      <c r="AJ1323" s="227">
        <f t="shared" si="374"/>
        <v>12000</v>
      </c>
    </row>
    <row r="1324" spans="1:36" s="230" customFormat="1" ht="27" x14ac:dyDescent="0.25">
      <c r="A1324" s="225"/>
      <c r="B1324" s="233" t="s">
        <v>245</v>
      </c>
      <c r="C1324" s="229" t="s">
        <v>1</v>
      </c>
      <c r="D1324" s="229" t="s">
        <v>1</v>
      </c>
      <c r="E1324" s="229" t="s">
        <v>1</v>
      </c>
      <c r="F1324" s="229" t="s">
        <v>1</v>
      </c>
      <c r="G1324" s="229">
        <f>SUM(G1289:G1322)</f>
        <v>34</v>
      </c>
      <c r="H1324" s="229">
        <f>SUM(H1289:H1323)</f>
        <v>5194730.4000000013</v>
      </c>
      <c r="I1324" s="229">
        <f t="shared" ref="I1324:K1324" si="375">SUM(I1289:I1323)</f>
        <v>0</v>
      </c>
      <c r="J1324" s="229">
        <f t="shared" si="375"/>
        <v>32904.65</v>
      </c>
      <c r="K1324" s="229">
        <f t="shared" si="375"/>
        <v>5227635.0500000007</v>
      </c>
      <c r="L1324" s="229"/>
      <c r="M1324" s="229">
        <f t="shared" ref="M1324" si="376">SUM(M1289:M1322)</f>
        <v>34</v>
      </c>
      <c r="N1324" s="229">
        <f t="shared" ref="N1324:AJ1324" si="377">SUM(N1289:N1323)</f>
        <v>5172242.8000000007</v>
      </c>
      <c r="O1324" s="229">
        <f t="shared" si="377"/>
        <v>0</v>
      </c>
      <c r="P1324" s="229">
        <f t="shared" si="377"/>
        <v>34756.57</v>
      </c>
      <c r="Q1324" s="229">
        <f t="shared" si="377"/>
        <v>5206999.37</v>
      </c>
      <c r="R1324" s="229">
        <f t="shared" si="377"/>
        <v>0</v>
      </c>
      <c r="S1324" s="229">
        <f t="shared" si="377"/>
        <v>22487.600000000035</v>
      </c>
      <c r="T1324" s="229">
        <f t="shared" si="377"/>
        <v>0</v>
      </c>
      <c r="U1324" s="229">
        <f t="shared" si="377"/>
        <v>-1851.92</v>
      </c>
      <c r="V1324" s="229">
        <f t="shared" si="377"/>
        <v>20635.680000000033</v>
      </c>
      <c r="W1324" s="229"/>
      <c r="X1324" s="229"/>
      <c r="Y1324" s="229">
        <f t="shared" si="377"/>
        <v>34</v>
      </c>
      <c r="Z1324" s="229">
        <f t="shared" si="377"/>
        <v>5268807.2000000011</v>
      </c>
      <c r="AA1324" s="229">
        <f t="shared" si="377"/>
        <v>0</v>
      </c>
      <c r="AB1324" s="229">
        <f t="shared" si="377"/>
        <v>33268.42</v>
      </c>
      <c r="AC1324" s="229">
        <f t="shared" si="377"/>
        <v>5302075.62</v>
      </c>
      <c r="AD1324" s="229"/>
      <c r="AE1324" s="229"/>
      <c r="AF1324" s="229">
        <f t="shared" si="377"/>
        <v>34</v>
      </c>
      <c r="AG1324" s="229">
        <f t="shared" si="377"/>
        <v>5336269.9999999991</v>
      </c>
      <c r="AH1324" s="229">
        <f t="shared" si="377"/>
        <v>0</v>
      </c>
      <c r="AI1324" s="229">
        <f t="shared" si="377"/>
        <v>33929.820000000007</v>
      </c>
      <c r="AJ1324" s="229">
        <f t="shared" si="377"/>
        <v>5370199.8200000003</v>
      </c>
    </row>
    <row r="1325" spans="1:36" x14ac:dyDescent="0.25">
      <c r="A1325" s="208"/>
      <c r="B1325" s="102"/>
      <c r="C1325" s="227"/>
      <c r="D1325" s="227"/>
      <c r="E1325" s="227"/>
      <c r="F1325" s="227"/>
      <c r="G1325" s="102"/>
      <c r="H1325" s="227"/>
      <c r="I1325" s="227"/>
      <c r="J1325" s="227"/>
      <c r="K1325" s="227"/>
      <c r="L1325" s="227"/>
      <c r="M1325" s="102"/>
      <c r="N1325" s="227"/>
      <c r="O1325" s="227"/>
      <c r="P1325" s="227"/>
      <c r="Q1325" s="102"/>
      <c r="R1325" s="227"/>
      <c r="S1325" s="102"/>
      <c r="T1325" s="227"/>
      <c r="U1325" s="106"/>
      <c r="V1325" s="106"/>
      <c r="W1325" s="227"/>
      <c r="X1325" s="227"/>
      <c r="Y1325" s="102"/>
      <c r="Z1325" s="227"/>
      <c r="AA1325" s="227"/>
      <c r="AB1325" s="227"/>
      <c r="AC1325" s="227"/>
      <c r="AD1325" s="227"/>
      <c r="AE1325" s="227"/>
      <c r="AF1325" s="102"/>
      <c r="AG1325" s="227"/>
      <c r="AH1325" s="227"/>
      <c r="AI1325" s="227"/>
      <c r="AJ1325" s="227"/>
    </row>
    <row r="1326" spans="1:36" ht="54" x14ac:dyDescent="0.25">
      <c r="A1326" s="225" t="s">
        <v>4</v>
      </c>
      <c r="B1326" s="226" t="s">
        <v>475</v>
      </c>
      <c r="C1326" s="227"/>
      <c r="D1326" s="227"/>
      <c r="E1326" s="227"/>
      <c r="F1326" s="227"/>
      <c r="G1326" s="226"/>
      <c r="H1326" s="227"/>
      <c r="I1326" s="227"/>
      <c r="J1326" s="227"/>
      <c r="K1326" s="227"/>
      <c r="L1326" s="227"/>
      <c r="M1326" s="226"/>
      <c r="N1326" s="227"/>
      <c r="O1326" s="227"/>
      <c r="P1326" s="227"/>
      <c r="Q1326" s="226"/>
      <c r="R1326" s="227"/>
      <c r="S1326" s="226"/>
      <c r="T1326" s="227"/>
      <c r="U1326" s="106"/>
      <c r="V1326" s="106"/>
      <c r="W1326" s="227"/>
      <c r="X1326" s="227"/>
      <c r="Y1326" s="226"/>
      <c r="Z1326" s="227"/>
      <c r="AA1326" s="227"/>
      <c r="AB1326" s="227"/>
      <c r="AC1326" s="227"/>
      <c r="AD1326" s="227"/>
      <c r="AE1326" s="227"/>
      <c r="AF1326" s="226"/>
      <c r="AG1326" s="227"/>
      <c r="AH1326" s="227"/>
      <c r="AI1326" s="227"/>
      <c r="AJ1326" s="227"/>
    </row>
    <row r="1327" spans="1:36" x14ac:dyDescent="0.25">
      <c r="A1327" s="208"/>
      <c r="B1327" s="191" t="s">
        <v>126</v>
      </c>
      <c r="C1327" s="227"/>
      <c r="D1327" s="227"/>
      <c r="E1327" s="227"/>
      <c r="F1327" s="227"/>
      <c r="G1327" s="191"/>
      <c r="H1327" s="227"/>
      <c r="I1327" s="227"/>
      <c r="J1327" s="227"/>
      <c r="K1327" s="227"/>
      <c r="L1327" s="227"/>
      <c r="M1327" s="191"/>
      <c r="N1327" s="227"/>
      <c r="O1327" s="227"/>
      <c r="P1327" s="227"/>
      <c r="Q1327" s="191"/>
      <c r="R1327" s="227"/>
      <c r="S1327" s="191"/>
      <c r="T1327" s="227"/>
      <c r="U1327" s="106"/>
      <c r="V1327" s="106"/>
      <c r="W1327" s="227"/>
      <c r="X1327" s="227"/>
      <c r="Y1327" s="191"/>
      <c r="Z1327" s="227"/>
      <c r="AA1327" s="227"/>
      <c r="AB1327" s="227"/>
      <c r="AC1327" s="227"/>
      <c r="AD1327" s="227"/>
      <c r="AE1327" s="227"/>
      <c r="AF1327" s="191"/>
      <c r="AG1327" s="227"/>
      <c r="AH1327" s="227"/>
      <c r="AI1327" s="227"/>
      <c r="AJ1327" s="227"/>
    </row>
    <row r="1328" spans="1:36" x14ac:dyDescent="0.25">
      <c r="A1328" s="208">
        <v>1</v>
      </c>
      <c r="B1328" s="1532" t="s">
        <v>5774</v>
      </c>
      <c r="C1328" s="1528" t="s">
        <v>4922</v>
      </c>
      <c r="D1328" s="227" t="s">
        <v>1</v>
      </c>
      <c r="E1328" s="227" t="s">
        <v>1</v>
      </c>
      <c r="F1328" s="227">
        <v>1.5</v>
      </c>
      <c r="G1328" s="102">
        <v>1</v>
      </c>
      <c r="H1328" s="208">
        <v>99210</v>
      </c>
      <c r="I1328" s="227"/>
      <c r="J1328" s="208"/>
      <c r="K1328" s="227">
        <f>H1328+I1328+J1328</f>
        <v>99210</v>
      </c>
      <c r="L1328" s="227">
        <v>1.5</v>
      </c>
      <c r="M1328" s="102">
        <v>1</v>
      </c>
      <c r="N1328" s="227">
        <v>99210</v>
      </c>
      <c r="O1328" s="227"/>
      <c r="P1328" s="208"/>
      <c r="Q1328" s="227">
        <f>N1328+O1328+P1328</f>
        <v>99210</v>
      </c>
      <c r="R1328" s="227">
        <f t="shared" ref="R1328:U1358" si="378">G1328-M1328</f>
        <v>0</v>
      </c>
      <c r="S1328" s="227">
        <f t="shared" si="378"/>
        <v>0</v>
      </c>
      <c r="T1328" s="227">
        <f t="shared" si="378"/>
        <v>0</v>
      </c>
      <c r="U1328" s="227">
        <f t="shared" si="378"/>
        <v>0</v>
      </c>
      <c r="V1328" s="227">
        <f>S1328+T1328+U1328</f>
        <v>0</v>
      </c>
      <c r="W1328" s="227" t="s">
        <v>1</v>
      </c>
      <c r="X1328" s="227">
        <v>1.5</v>
      </c>
      <c r="Y1328" s="102">
        <v>1</v>
      </c>
      <c r="Z1328" s="208">
        <v>99210</v>
      </c>
      <c r="AA1328" s="208"/>
      <c r="AB1328" s="208"/>
      <c r="AC1328" s="227">
        <f>Z1328+AA1328+AB1328</f>
        <v>99210</v>
      </c>
      <c r="AD1328" s="227"/>
      <c r="AE1328" s="227">
        <v>1.5</v>
      </c>
      <c r="AF1328" s="102">
        <v>1</v>
      </c>
      <c r="AG1328" s="208">
        <v>99210</v>
      </c>
      <c r="AH1328" s="208"/>
      <c r="AI1328" s="208"/>
      <c r="AJ1328" s="227">
        <f>AG1328+AH1328+AI1328</f>
        <v>99210</v>
      </c>
    </row>
    <row r="1329" spans="1:36" x14ac:dyDescent="0.25">
      <c r="A1329" s="208">
        <v>2</v>
      </c>
      <c r="B1329" s="1532" t="s">
        <v>5775</v>
      </c>
      <c r="C1329" s="1534" t="s">
        <v>5012</v>
      </c>
      <c r="D1329" s="227" t="s">
        <v>1</v>
      </c>
      <c r="E1329" s="227" t="s">
        <v>1</v>
      </c>
      <c r="F1329" s="227">
        <v>1</v>
      </c>
      <c r="G1329" s="102">
        <v>1</v>
      </c>
      <c r="H1329" s="208">
        <v>88312</v>
      </c>
      <c r="I1329" s="227"/>
      <c r="J1329" s="208"/>
      <c r="K1329" s="227">
        <f t="shared" ref="K1329:K1335" si="379">H1329+I1329+J1329</f>
        <v>88312</v>
      </c>
      <c r="L1329" s="227">
        <v>1</v>
      </c>
      <c r="M1329" s="102">
        <v>1</v>
      </c>
      <c r="N1329" s="227">
        <v>88312</v>
      </c>
      <c r="O1329" s="227"/>
      <c r="P1329" s="208"/>
      <c r="Q1329" s="227">
        <f t="shared" ref="Q1329:Q1335" si="380">N1329+O1329+P1329</f>
        <v>88312</v>
      </c>
      <c r="R1329" s="227">
        <f t="shared" si="378"/>
        <v>0</v>
      </c>
      <c r="S1329" s="227">
        <f t="shared" si="378"/>
        <v>0</v>
      </c>
      <c r="T1329" s="227">
        <f t="shared" si="378"/>
        <v>0</v>
      </c>
      <c r="U1329" s="227">
        <f t="shared" si="378"/>
        <v>0</v>
      </c>
      <c r="V1329" s="227">
        <f>S1329+T1329+U1329</f>
        <v>0</v>
      </c>
      <c r="W1329" s="227" t="s">
        <v>1</v>
      </c>
      <c r="X1329" s="227">
        <v>1</v>
      </c>
      <c r="Y1329" s="102">
        <v>1</v>
      </c>
      <c r="Z1329" s="208">
        <v>88312</v>
      </c>
      <c r="AA1329" s="208"/>
      <c r="AB1329" s="208"/>
      <c r="AC1329" s="227">
        <f t="shared" ref="AC1329:AC1335" si="381">Z1329+AA1329+AB1329</f>
        <v>88312</v>
      </c>
      <c r="AD1329" s="227"/>
      <c r="AE1329" s="227">
        <v>1</v>
      </c>
      <c r="AF1329" s="102">
        <v>1</v>
      </c>
      <c r="AG1329" s="208">
        <v>88312</v>
      </c>
      <c r="AH1329" s="208"/>
      <c r="AI1329" s="208"/>
      <c r="AJ1329" s="227">
        <f t="shared" ref="AJ1329:AJ1335" si="382">AG1329+AH1329+AI1329</f>
        <v>88312</v>
      </c>
    </row>
    <row r="1330" spans="1:36" x14ac:dyDescent="0.25">
      <c r="A1330" s="208">
        <v>3</v>
      </c>
      <c r="B1330" s="1532" t="s">
        <v>5776</v>
      </c>
      <c r="C1330" s="1534" t="s">
        <v>5012</v>
      </c>
      <c r="D1330" s="227" t="s">
        <v>1</v>
      </c>
      <c r="E1330" s="227" t="s">
        <v>1</v>
      </c>
      <c r="F1330" s="227">
        <v>1</v>
      </c>
      <c r="G1330" s="102">
        <v>1</v>
      </c>
      <c r="H1330" s="208">
        <v>88312</v>
      </c>
      <c r="I1330" s="227"/>
      <c r="J1330" s="208"/>
      <c r="K1330" s="227">
        <f t="shared" si="379"/>
        <v>88312</v>
      </c>
      <c r="L1330" s="227">
        <v>1</v>
      </c>
      <c r="M1330" s="102">
        <v>1</v>
      </c>
      <c r="N1330" s="227">
        <v>88312</v>
      </c>
      <c r="O1330" s="227"/>
      <c r="P1330" s="208"/>
      <c r="Q1330" s="227">
        <f t="shared" si="380"/>
        <v>88312</v>
      </c>
      <c r="R1330" s="227">
        <f t="shared" si="378"/>
        <v>0</v>
      </c>
      <c r="S1330" s="227">
        <f t="shared" si="378"/>
        <v>0</v>
      </c>
      <c r="T1330" s="227">
        <f t="shared" si="378"/>
        <v>0</v>
      </c>
      <c r="U1330" s="227">
        <f t="shared" si="378"/>
        <v>0</v>
      </c>
      <c r="V1330" s="227">
        <f t="shared" ref="V1330:V1335" si="383">S1330+T1330+U1330</f>
        <v>0</v>
      </c>
      <c r="W1330" s="227" t="s">
        <v>1</v>
      </c>
      <c r="X1330" s="227">
        <v>1</v>
      </c>
      <c r="Y1330" s="102">
        <v>1</v>
      </c>
      <c r="Z1330" s="208">
        <v>88312</v>
      </c>
      <c r="AA1330" s="208"/>
      <c r="AB1330" s="208"/>
      <c r="AC1330" s="227">
        <f t="shared" si="381"/>
        <v>88312</v>
      </c>
      <c r="AD1330" s="227"/>
      <c r="AE1330" s="227">
        <v>1</v>
      </c>
      <c r="AF1330" s="102">
        <v>1</v>
      </c>
      <c r="AG1330" s="208">
        <v>88312</v>
      </c>
      <c r="AH1330" s="208"/>
      <c r="AI1330" s="208"/>
      <c r="AJ1330" s="227">
        <f t="shared" si="382"/>
        <v>88312</v>
      </c>
    </row>
    <row r="1331" spans="1:36" x14ac:dyDescent="0.25">
      <c r="A1331" s="208">
        <v>4</v>
      </c>
      <c r="B1331" s="1532" t="s">
        <v>5777</v>
      </c>
      <c r="C1331" s="1534" t="s">
        <v>5012</v>
      </c>
      <c r="D1331" s="227" t="s">
        <v>1</v>
      </c>
      <c r="E1331" s="227" t="s">
        <v>1</v>
      </c>
      <c r="F1331" s="227">
        <v>1</v>
      </c>
      <c r="G1331" s="102">
        <v>1</v>
      </c>
      <c r="H1331" s="227">
        <v>88312</v>
      </c>
      <c r="I1331" s="227"/>
      <c r="J1331" s="227"/>
      <c r="K1331" s="227">
        <f t="shared" si="379"/>
        <v>88312</v>
      </c>
      <c r="L1331" s="227">
        <v>1</v>
      </c>
      <c r="M1331" s="102">
        <v>1</v>
      </c>
      <c r="N1331" s="227">
        <v>88312</v>
      </c>
      <c r="O1331" s="227"/>
      <c r="P1331" s="227"/>
      <c r="Q1331" s="227">
        <f t="shared" si="380"/>
        <v>88312</v>
      </c>
      <c r="R1331" s="227">
        <f t="shared" si="378"/>
        <v>0</v>
      </c>
      <c r="S1331" s="227">
        <f t="shared" si="378"/>
        <v>0</v>
      </c>
      <c r="T1331" s="227">
        <f t="shared" si="378"/>
        <v>0</v>
      </c>
      <c r="U1331" s="227">
        <f t="shared" si="378"/>
        <v>0</v>
      </c>
      <c r="V1331" s="227">
        <f t="shared" si="383"/>
        <v>0</v>
      </c>
      <c r="W1331" s="227" t="s">
        <v>1</v>
      </c>
      <c r="X1331" s="227">
        <v>1</v>
      </c>
      <c r="Y1331" s="102">
        <v>1</v>
      </c>
      <c r="Z1331" s="227">
        <v>88312</v>
      </c>
      <c r="AA1331" s="227"/>
      <c r="AB1331" s="227"/>
      <c r="AC1331" s="227">
        <f t="shared" si="381"/>
        <v>88312</v>
      </c>
      <c r="AD1331" s="227"/>
      <c r="AE1331" s="227">
        <v>1</v>
      </c>
      <c r="AF1331" s="102">
        <v>1</v>
      </c>
      <c r="AG1331" s="227">
        <v>88312</v>
      </c>
      <c r="AH1331" s="227"/>
      <c r="AI1331" s="227"/>
      <c r="AJ1331" s="227">
        <f t="shared" si="382"/>
        <v>88312</v>
      </c>
    </row>
    <row r="1332" spans="1:36" x14ac:dyDescent="0.25">
      <c r="A1332" s="208">
        <v>5</v>
      </c>
      <c r="B1332" s="1532" t="s">
        <v>1423</v>
      </c>
      <c r="C1332" s="1534" t="s">
        <v>5012</v>
      </c>
      <c r="D1332" s="227" t="s">
        <v>1</v>
      </c>
      <c r="E1332" s="227" t="s">
        <v>1</v>
      </c>
      <c r="F1332" s="227">
        <v>1</v>
      </c>
      <c r="G1332" s="102">
        <v>1</v>
      </c>
      <c r="H1332" s="227">
        <v>88312</v>
      </c>
      <c r="I1332" s="227"/>
      <c r="J1332" s="227"/>
      <c r="K1332" s="227">
        <f t="shared" si="379"/>
        <v>88312</v>
      </c>
      <c r="L1332" s="227">
        <v>1</v>
      </c>
      <c r="M1332" s="102">
        <v>1</v>
      </c>
      <c r="N1332" s="227">
        <v>88312</v>
      </c>
      <c r="O1332" s="227"/>
      <c r="P1332" s="227"/>
      <c r="Q1332" s="227">
        <f t="shared" si="380"/>
        <v>88312</v>
      </c>
      <c r="R1332" s="227">
        <f t="shared" si="378"/>
        <v>0</v>
      </c>
      <c r="S1332" s="227">
        <f t="shared" si="378"/>
        <v>0</v>
      </c>
      <c r="T1332" s="227">
        <f t="shared" si="378"/>
        <v>0</v>
      </c>
      <c r="U1332" s="227">
        <f t="shared" si="378"/>
        <v>0</v>
      </c>
      <c r="V1332" s="227">
        <f t="shared" si="383"/>
        <v>0</v>
      </c>
      <c r="W1332" s="227" t="s">
        <v>1</v>
      </c>
      <c r="X1332" s="227">
        <v>1</v>
      </c>
      <c r="Y1332" s="102">
        <v>1</v>
      </c>
      <c r="Z1332" s="227">
        <v>88312</v>
      </c>
      <c r="AA1332" s="227"/>
      <c r="AB1332" s="227"/>
      <c r="AC1332" s="227">
        <f t="shared" si="381"/>
        <v>88312</v>
      </c>
      <c r="AD1332" s="227"/>
      <c r="AE1332" s="227">
        <v>1</v>
      </c>
      <c r="AF1332" s="102">
        <v>1</v>
      </c>
      <c r="AG1332" s="227">
        <v>88312</v>
      </c>
      <c r="AH1332" s="227"/>
      <c r="AI1332" s="227"/>
      <c r="AJ1332" s="227">
        <f t="shared" si="382"/>
        <v>88312</v>
      </c>
    </row>
    <row r="1333" spans="1:36" x14ac:dyDescent="0.25">
      <c r="A1333" s="208">
        <v>6</v>
      </c>
      <c r="B1333" s="1532" t="s">
        <v>1596</v>
      </c>
      <c r="C1333" s="1534" t="s">
        <v>5012</v>
      </c>
      <c r="D1333" s="227" t="s">
        <v>1</v>
      </c>
      <c r="E1333" s="227" t="s">
        <v>1</v>
      </c>
      <c r="F1333" s="227">
        <v>1</v>
      </c>
      <c r="G1333" s="102">
        <v>1</v>
      </c>
      <c r="H1333" s="227">
        <v>91275</v>
      </c>
      <c r="I1333" s="227"/>
      <c r="J1333" s="227"/>
      <c r="K1333" s="227">
        <f t="shared" si="379"/>
        <v>91275</v>
      </c>
      <c r="L1333" s="227">
        <v>1</v>
      </c>
      <c r="M1333" s="102">
        <v>1</v>
      </c>
      <c r="N1333" s="227">
        <v>91275</v>
      </c>
      <c r="O1333" s="227"/>
      <c r="P1333" s="227"/>
      <c r="Q1333" s="227">
        <f t="shared" si="380"/>
        <v>91275</v>
      </c>
      <c r="R1333" s="227">
        <f t="shared" si="378"/>
        <v>0</v>
      </c>
      <c r="S1333" s="227">
        <f t="shared" si="378"/>
        <v>0</v>
      </c>
      <c r="T1333" s="227">
        <f t="shared" si="378"/>
        <v>0</v>
      </c>
      <c r="U1333" s="227">
        <f t="shared" si="378"/>
        <v>0</v>
      </c>
      <c r="V1333" s="227">
        <f t="shared" si="383"/>
        <v>0</v>
      </c>
      <c r="W1333" s="227" t="s">
        <v>1</v>
      </c>
      <c r="X1333" s="227">
        <v>1</v>
      </c>
      <c r="Y1333" s="102">
        <v>1</v>
      </c>
      <c r="Z1333" s="227">
        <v>91275</v>
      </c>
      <c r="AA1333" s="227"/>
      <c r="AB1333" s="227"/>
      <c r="AC1333" s="227">
        <f t="shared" si="381"/>
        <v>91275</v>
      </c>
      <c r="AD1333" s="227"/>
      <c r="AE1333" s="227">
        <v>1</v>
      </c>
      <c r="AF1333" s="102">
        <v>1</v>
      </c>
      <c r="AG1333" s="227">
        <v>91275</v>
      </c>
      <c r="AH1333" s="227"/>
      <c r="AI1333" s="227"/>
      <c r="AJ1333" s="227">
        <f t="shared" si="382"/>
        <v>91275</v>
      </c>
    </row>
    <row r="1334" spans="1:36" x14ac:dyDescent="0.25">
      <c r="A1334" s="208">
        <v>7</v>
      </c>
      <c r="B1334" s="1532" t="s">
        <v>5778</v>
      </c>
      <c r="C1334" s="1534" t="s">
        <v>4935</v>
      </c>
      <c r="D1334" s="227" t="s">
        <v>1</v>
      </c>
      <c r="E1334" s="227" t="s">
        <v>1</v>
      </c>
      <c r="F1334" s="227">
        <v>1.5</v>
      </c>
      <c r="G1334" s="102">
        <v>1</v>
      </c>
      <c r="H1334" s="227">
        <v>99210</v>
      </c>
      <c r="I1334" s="227"/>
      <c r="J1334" s="227"/>
      <c r="K1334" s="227">
        <f t="shared" si="379"/>
        <v>99210</v>
      </c>
      <c r="L1334" s="227">
        <v>1.5</v>
      </c>
      <c r="M1334" s="102">
        <v>1</v>
      </c>
      <c r="N1334" s="227">
        <v>99210</v>
      </c>
      <c r="O1334" s="227"/>
      <c r="P1334" s="227"/>
      <c r="Q1334" s="227">
        <f t="shared" si="380"/>
        <v>99210</v>
      </c>
      <c r="R1334" s="227">
        <f t="shared" si="378"/>
        <v>0</v>
      </c>
      <c r="S1334" s="227">
        <f t="shared" si="378"/>
        <v>0</v>
      </c>
      <c r="T1334" s="227">
        <f t="shared" si="378"/>
        <v>0</v>
      </c>
      <c r="U1334" s="227">
        <f t="shared" si="378"/>
        <v>0</v>
      </c>
      <c r="V1334" s="227">
        <f t="shared" si="383"/>
        <v>0</v>
      </c>
      <c r="W1334" s="227" t="s">
        <v>1</v>
      </c>
      <c r="X1334" s="227">
        <v>1.5</v>
      </c>
      <c r="Y1334" s="102">
        <v>1</v>
      </c>
      <c r="Z1334" s="227">
        <v>99210</v>
      </c>
      <c r="AA1334" s="227"/>
      <c r="AB1334" s="227"/>
      <c r="AC1334" s="227">
        <f t="shared" si="381"/>
        <v>99210</v>
      </c>
      <c r="AD1334" s="227"/>
      <c r="AE1334" s="227">
        <v>1.5</v>
      </c>
      <c r="AF1334" s="102">
        <v>1</v>
      </c>
      <c r="AG1334" s="227">
        <v>99210</v>
      </c>
      <c r="AH1334" s="227"/>
      <c r="AI1334" s="227"/>
      <c r="AJ1334" s="227">
        <f t="shared" si="382"/>
        <v>99210</v>
      </c>
    </row>
    <row r="1335" spans="1:36" x14ac:dyDescent="0.25">
      <c r="A1335" s="208">
        <v>8</v>
      </c>
      <c r="B1335" s="1532" t="s">
        <v>5779</v>
      </c>
      <c r="C1335" s="1534" t="s">
        <v>4935</v>
      </c>
      <c r="D1335" s="227" t="s">
        <v>1</v>
      </c>
      <c r="E1335" s="227" t="s">
        <v>1</v>
      </c>
      <c r="F1335" s="227">
        <v>1.5</v>
      </c>
      <c r="G1335" s="102">
        <v>1</v>
      </c>
      <c r="H1335" s="227">
        <v>99210</v>
      </c>
      <c r="I1335" s="227"/>
      <c r="J1335" s="227"/>
      <c r="K1335" s="227">
        <f t="shared" si="379"/>
        <v>99210</v>
      </c>
      <c r="L1335" s="227">
        <v>1.5</v>
      </c>
      <c r="M1335" s="102">
        <v>1</v>
      </c>
      <c r="N1335" s="227">
        <v>99210</v>
      </c>
      <c r="O1335" s="227"/>
      <c r="P1335" s="227"/>
      <c r="Q1335" s="227">
        <f t="shared" si="380"/>
        <v>99210</v>
      </c>
      <c r="R1335" s="227">
        <f t="shared" si="378"/>
        <v>0</v>
      </c>
      <c r="S1335" s="227">
        <f t="shared" si="378"/>
        <v>0</v>
      </c>
      <c r="T1335" s="227">
        <f t="shared" si="378"/>
        <v>0</v>
      </c>
      <c r="U1335" s="227">
        <f t="shared" si="378"/>
        <v>0</v>
      </c>
      <c r="V1335" s="227">
        <f t="shared" si="383"/>
        <v>0</v>
      </c>
      <c r="W1335" s="227" t="s">
        <v>1</v>
      </c>
      <c r="X1335" s="227">
        <v>1.5</v>
      </c>
      <c r="Y1335" s="102">
        <v>1</v>
      </c>
      <c r="Z1335" s="227">
        <v>99210</v>
      </c>
      <c r="AA1335" s="227"/>
      <c r="AB1335" s="227"/>
      <c r="AC1335" s="227">
        <f t="shared" si="381"/>
        <v>99210</v>
      </c>
      <c r="AD1335" s="227"/>
      <c r="AE1335" s="227">
        <v>1.5</v>
      </c>
      <c r="AF1335" s="102">
        <v>1</v>
      </c>
      <c r="AG1335" s="227">
        <v>99210</v>
      </c>
      <c r="AH1335" s="227"/>
      <c r="AI1335" s="227"/>
      <c r="AJ1335" s="227">
        <f t="shared" si="382"/>
        <v>99210</v>
      </c>
    </row>
    <row r="1336" spans="1:36" x14ac:dyDescent="0.25">
      <c r="A1336" s="208">
        <v>9</v>
      </c>
      <c r="B1336" s="1532" t="s">
        <v>5780</v>
      </c>
      <c r="C1336" s="1534" t="s">
        <v>4935</v>
      </c>
      <c r="D1336" s="227" t="s">
        <v>1</v>
      </c>
      <c r="E1336" s="227" t="s">
        <v>1</v>
      </c>
      <c r="F1336" s="227">
        <v>1.5</v>
      </c>
      <c r="G1336" s="102">
        <v>1</v>
      </c>
      <c r="H1336" s="208">
        <v>99210</v>
      </c>
      <c r="I1336" s="227">
        <v>8000</v>
      </c>
      <c r="J1336" s="208"/>
      <c r="K1336" s="227">
        <f>H1336+I1336+J1336</f>
        <v>107210</v>
      </c>
      <c r="L1336" s="227">
        <v>1.5</v>
      </c>
      <c r="M1336" s="102">
        <v>1</v>
      </c>
      <c r="N1336" s="227">
        <v>99210</v>
      </c>
      <c r="O1336" s="227">
        <v>8000</v>
      </c>
      <c r="P1336" s="208"/>
      <c r="Q1336" s="227">
        <f>N1336+O1336+P1336</f>
        <v>107210</v>
      </c>
      <c r="R1336" s="227">
        <f t="shared" si="378"/>
        <v>0</v>
      </c>
      <c r="S1336" s="227">
        <f t="shared" si="378"/>
        <v>0</v>
      </c>
      <c r="T1336" s="227">
        <f t="shared" si="378"/>
        <v>0</v>
      </c>
      <c r="U1336" s="227">
        <f t="shared" si="378"/>
        <v>0</v>
      </c>
      <c r="V1336" s="227">
        <f>S1336+T1336+U1336</f>
        <v>0</v>
      </c>
      <c r="W1336" s="227" t="s">
        <v>1</v>
      </c>
      <c r="X1336" s="227">
        <v>1.5</v>
      </c>
      <c r="Y1336" s="102">
        <v>1</v>
      </c>
      <c r="Z1336" s="208">
        <v>99210</v>
      </c>
      <c r="AA1336" s="208">
        <v>8000</v>
      </c>
      <c r="AB1336" s="208"/>
      <c r="AC1336" s="227">
        <f>Z1336+AA1336+AB1336</f>
        <v>107210</v>
      </c>
      <c r="AD1336" s="227"/>
      <c r="AE1336" s="227">
        <v>1.5</v>
      </c>
      <c r="AF1336" s="102">
        <v>1</v>
      </c>
      <c r="AG1336" s="208">
        <v>99210</v>
      </c>
      <c r="AH1336" s="208">
        <v>8000</v>
      </c>
      <c r="AI1336" s="208"/>
      <c r="AJ1336" s="227">
        <f>AG1336+AH1336+AI1336</f>
        <v>107210</v>
      </c>
    </row>
    <row r="1337" spans="1:36" x14ac:dyDescent="0.25">
      <c r="A1337" s="208">
        <v>10</v>
      </c>
      <c r="B1337" s="1532" t="s">
        <v>5781</v>
      </c>
      <c r="C1337" s="1534" t="s">
        <v>4935</v>
      </c>
      <c r="D1337" s="227" t="s">
        <v>1</v>
      </c>
      <c r="E1337" s="227" t="s">
        <v>1</v>
      </c>
      <c r="F1337" s="227">
        <v>1.5</v>
      </c>
      <c r="G1337" s="102">
        <v>1</v>
      </c>
      <c r="H1337" s="208">
        <v>99210</v>
      </c>
      <c r="I1337" s="227"/>
      <c r="J1337" s="208"/>
      <c r="K1337" s="227">
        <f t="shared" ref="K1337:K1343" si="384">H1337+I1337+J1337</f>
        <v>99210</v>
      </c>
      <c r="L1337" s="227">
        <v>1.5</v>
      </c>
      <c r="M1337" s="102">
        <v>1</v>
      </c>
      <c r="N1337" s="227">
        <v>99210</v>
      </c>
      <c r="O1337" s="227"/>
      <c r="P1337" s="208"/>
      <c r="Q1337" s="227">
        <f t="shared" ref="Q1337:Q1343" si="385">N1337+O1337+P1337</f>
        <v>99210</v>
      </c>
      <c r="R1337" s="227">
        <f t="shared" si="378"/>
        <v>0</v>
      </c>
      <c r="S1337" s="227">
        <f t="shared" si="378"/>
        <v>0</v>
      </c>
      <c r="T1337" s="227">
        <f t="shared" si="378"/>
        <v>0</v>
      </c>
      <c r="U1337" s="227">
        <f t="shared" si="378"/>
        <v>0</v>
      </c>
      <c r="V1337" s="227">
        <f>S1337+T1337+U1337</f>
        <v>0</v>
      </c>
      <c r="W1337" s="227" t="s">
        <v>1</v>
      </c>
      <c r="X1337" s="227">
        <v>1.5</v>
      </c>
      <c r="Y1337" s="102">
        <v>1</v>
      </c>
      <c r="Z1337" s="208">
        <v>99210</v>
      </c>
      <c r="AA1337" s="208"/>
      <c r="AB1337" s="208"/>
      <c r="AC1337" s="227">
        <f t="shared" ref="AC1337:AC1343" si="386">Z1337+AA1337+AB1337</f>
        <v>99210</v>
      </c>
      <c r="AD1337" s="227"/>
      <c r="AE1337" s="227">
        <v>1.5</v>
      </c>
      <c r="AF1337" s="102">
        <v>1</v>
      </c>
      <c r="AG1337" s="208">
        <v>99210</v>
      </c>
      <c r="AH1337" s="208"/>
      <c r="AI1337" s="208"/>
      <c r="AJ1337" s="227">
        <f t="shared" ref="AJ1337:AJ1343" si="387">AG1337+AH1337+AI1337</f>
        <v>99210</v>
      </c>
    </row>
    <row r="1338" spans="1:36" x14ac:dyDescent="0.25">
      <c r="A1338" s="208">
        <v>11</v>
      </c>
      <c r="B1338" s="1532" t="s">
        <v>5782</v>
      </c>
      <c r="C1338" s="1534" t="s">
        <v>4935</v>
      </c>
      <c r="D1338" s="227" t="s">
        <v>1</v>
      </c>
      <c r="E1338" s="227" t="s">
        <v>1</v>
      </c>
      <c r="F1338" s="227">
        <v>1.5</v>
      </c>
      <c r="G1338" s="102">
        <v>1</v>
      </c>
      <c r="H1338" s="208">
        <v>99210</v>
      </c>
      <c r="I1338" s="227"/>
      <c r="J1338" s="208"/>
      <c r="K1338" s="227">
        <f t="shared" si="384"/>
        <v>99210</v>
      </c>
      <c r="L1338" s="227">
        <v>1.5</v>
      </c>
      <c r="M1338" s="102">
        <v>1</v>
      </c>
      <c r="N1338" s="227">
        <v>99210</v>
      </c>
      <c r="O1338" s="227"/>
      <c r="P1338" s="208"/>
      <c r="Q1338" s="227">
        <f t="shared" si="385"/>
        <v>99210</v>
      </c>
      <c r="R1338" s="227">
        <f t="shared" si="378"/>
        <v>0</v>
      </c>
      <c r="S1338" s="227">
        <f t="shared" si="378"/>
        <v>0</v>
      </c>
      <c r="T1338" s="227">
        <f t="shared" si="378"/>
        <v>0</v>
      </c>
      <c r="U1338" s="227">
        <f t="shared" si="378"/>
        <v>0</v>
      </c>
      <c r="V1338" s="227">
        <f t="shared" ref="V1338:V1343" si="388">S1338+T1338+U1338</f>
        <v>0</v>
      </c>
      <c r="W1338" s="227" t="s">
        <v>1</v>
      </c>
      <c r="X1338" s="227">
        <v>1.5</v>
      </c>
      <c r="Y1338" s="102">
        <v>1</v>
      </c>
      <c r="Z1338" s="208">
        <v>99210</v>
      </c>
      <c r="AA1338" s="208"/>
      <c r="AB1338" s="208"/>
      <c r="AC1338" s="227">
        <f t="shared" si="386"/>
        <v>99210</v>
      </c>
      <c r="AD1338" s="227"/>
      <c r="AE1338" s="227">
        <v>1.5</v>
      </c>
      <c r="AF1338" s="102">
        <v>1</v>
      </c>
      <c r="AG1338" s="208">
        <v>99210</v>
      </c>
      <c r="AH1338" s="208"/>
      <c r="AI1338" s="208"/>
      <c r="AJ1338" s="227">
        <f t="shared" si="387"/>
        <v>99210</v>
      </c>
    </row>
    <row r="1339" spans="1:36" x14ac:dyDescent="0.25">
      <c r="A1339" s="208">
        <v>12</v>
      </c>
      <c r="B1339" s="1532" t="s">
        <v>5783</v>
      </c>
      <c r="C1339" s="1534" t="s">
        <v>4947</v>
      </c>
      <c r="D1339" s="227" t="s">
        <v>1</v>
      </c>
      <c r="E1339" s="227" t="s">
        <v>1</v>
      </c>
      <c r="F1339" s="227">
        <v>1</v>
      </c>
      <c r="G1339" s="102">
        <v>1</v>
      </c>
      <c r="H1339" s="227">
        <v>88312</v>
      </c>
      <c r="I1339" s="227"/>
      <c r="J1339" s="227"/>
      <c r="K1339" s="227">
        <f t="shared" si="384"/>
        <v>88312</v>
      </c>
      <c r="L1339" s="227">
        <v>1</v>
      </c>
      <c r="M1339" s="102">
        <v>1</v>
      </c>
      <c r="N1339" s="227">
        <v>88312</v>
      </c>
      <c r="O1339" s="227"/>
      <c r="P1339" s="227"/>
      <c r="Q1339" s="227">
        <f t="shared" si="385"/>
        <v>88312</v>
      </c>
      <c r="R1339" s="227">
        <f t="shared" si="378"/>
        <v>0</v>
      </c>
      <c r="S1339" s="227">
        <f t="shared" si="378"/>
        <v>0</v>
      </c>
      <c r="T1339" s="227">
        <f t="shared" si="378"/>
        <v>0</v>
      </c>
      <c r="U1339" s="227">
        <f t="shared" si="378"/>
        <v>0</v>
      </c>
      <c r="V1339" s="227">
        <f t="shared" si="388"/>
        <v>0</v>
      </c>
      <c r="W1339" s="227" t="s">
        <v>1</v>
      </c>
      <c r="X1339" s="227">
        <v>1</v>
      </c>
      <c r="Y1339" s="102">
        <v>1</v>
      </c>
      <c r="Z1339" s="227">
        <v>88312</v>
      </c>
      <c r="AA1339" s="227"/>
      <c r="AB1339" s="227"/>
      <c r="AC1339" s="227">
        <f t="shared" si="386"/>
        <v>88312</v>
      </c>
      <c r="AD1339" s="227"/>
      <c r="AE1339" s="227">
        <v>1</v>
      </c>
      <c r="AF1339" s="102">
        <v>1</v>
      </c>
      <c r="AG1339" s="227">
        <v>88312</v>
      </c>
      <c r="AH1339" s="227"/>
      <c r="AI1339" s="227"/>
      <c r="AJ1339" s="227">
        <f t="shared" si="387"/>
        <v>88312</v>
      </c>
    </row>
    <row r="1340" spans="1:36" x14ac:dyDescent="0.25">
      <c r="A1340" s="208">
        <v>13</v>
      </c>
      <c r="B1340" s="1532" t="s">
        <v>5784</v>
      </c>
      <c r="C1340" s="1534" t="s">
        <v>4947</v>
      </c>
      <c r="D1340" s="227" t="s">
        <v>1</v>
      </c>
      <c r="E1340" s="227" t="s">
        <v>1</v>
      </c>
      <c r="F1340" s="227">
        <v>1</v>
      </c>
      <c r="G1340" s="102">
        <v>1</v>
      </c>
      <c r="H1340" s="227">
        <v>88312</v>
      </c>
      <c r="I1340" s="227"/>
      <c r="J1340" s="227"/>
      <c r="K1340" s="227">
        <f t="shared" si="384"/>
        <v>88312</v>
      </c>
      <c r="L1340" s="227">
        <v>1</v>
      </c>
      <c r="M1340" s="102">
        <v>1</v>
      </c>
      <c r="N1340" s="227">
        <v>88312</v>
      </c>
      <c r="O1340" s="227"/>
      <c r="P1340" s="227"/>
      <c r="Q1340" s="227">
        <f t="shared" si="385"/>
        <v>88312</v>
      </c>
      <c r="R1340" s="227">
        <f t="shared" si="378"/>
        <v>0</v>
      </c>
      <c r="S1340" s="227">
        <f t="shared" si="378"/>
        <v>0</v>
      </c>
      <c r="T1340" s="227">
        <f t="shared" si="378"/>
        <v>0</v>
      </c>
      <c r="U1340" s="227">
        <f t="shared" si="378"/>
        <v>0</v>
      </c>
      <c r="V1340" s="227">
        <f t="shared" si="388"/>
        <v>0</v>
      </c>
      <c r="W1340" s="227" t="s">
        <v>1</v>
      </c>
      <c r="X1340" s="227">
        <v>1</v>
      </c>
      <c r="Y1340" s="102">
        <v>1</v>
      </c>
      <c r="Z1340" s="227">
        <v>88312</v>
      </c>
      <c r="AA1340" s="227"/>
      <c r="AB1340" s="227"/>
      <c r="AC1340" s="227">
        <f t="shared" si="386"/>
        <v>88312</v>
      </c>
      <c r="AD1340" s="227"/>
      <c r="AE1340" s="227">
        <v>1</v>
      </c>
      <c r="AF1340" s="102">
        <v>1</v>
      </c>
      <c r="AG1340" s="227">
        <v>88312</v>
      </c>
      <c r="AH1340" s="227"/>
      <c r="AI1340" s="227"/>
      <c r="AJ1340" s="227">
        <f t="shared" si="387"/>
        <v>88312</v>
      </c>
    </row>
    <row r="1341" spans="1:36" x14ac:dyDescent="0.25">
      <c r="A1341" s="208">
        <v>14</v>
      </c>
      <c r="B1341" s="1532" t="s">
        <v>5785</v>
      </c>
      <c r="C1341" s="1534" t="s">
        <v>4947</v>
      </c>
      <c r="D1341" s="227" t="s">
        <v>1</v>
      </c>
      <c r="E1341" s="227" t="s">
        <v>1</v>
      </c>
      <c r="F1341" s="227">
        <v>1</v>
      </c>
      <c r="G1341" s="102">
        <v>1</v>
      </c>
      <c r="H1341" s="227">
        <v>88312</v>
      </c>
      <c r="I1341" s="227"/>
      <c r="J1341" s="227"/>
      <c r="K1341" s="227">
        <f t="shared" si="384"/>
        <v>88312</v>
      </c>
      <c r="L1341" s="227">
        <v>1</v>
      </c>
      <c r="M1341" s="102">
        <v>1</v>
      </c>
      <c r="N1341" s="227">
        <v>88312</v>
      </c>
      <c r="O1341" s="227"/>
      <c r="P1341" s="227"/>
      <c r="Q1341" s="227">
        <f t="shared" si="385"/>
        <v>88312</v>
      </c>
      <c r="R1341" s="227">
        <f t="shared" si="378"/>
        <v>0</v>
      </c>
      <c r="S1341" s="227">
        <f t="shared" si="378"/>
        <v>0</v>
      </c>
      <c r="T1341" s="227">
        <f t="shared" si="378"/>
        <v>0</v>
      </c>
      <c r="U1341" s="227">
        <f t="shared" si="378"/>
        <v>0</v>
      </c>
      <c r="V1341" s="227">
        <f t="shared" si="388"/>
        <v>0</v>
      </c>
      <c r="W1341" s="227" t="s">
        <v>1</v>
      </c>
      <c r="X1341" s="227">
        <v>1</v>
      </c>
      <c r="Y1341" s="102">
        <v>1</v>
      </c>
      <c r="Z1341" s="227">
        <v>88312</v>
      </c>
      <c r="AA1341" s="227"/>
      <c r="AB1341" s="227"/>
      <c r="AC1341" s="227">
        <f t="shared" si="386"/>
        <v>88312</v>
      </c>
      <c r="AD1341" s="227"/>
      <c r="AE1341" s="227">
        <v>1</v>
      </c>
      <c r="AF1341" s="102">
        <v>1</v>
      </c>
      <c r="AG1341" s="227">
        <v>88312</v>
      </c>
      <c r="AH1341" s="227"/>
      <c r="AI1341" s="227"/>
      <c r="AJ1341" s="227">
        <f t="shared" si="387"/>
        <v>88312</v>
      </c>
    </row>
    <row r="1342" spans="1:36" x14ac:dyDescent="0.25">
      <c r="A1342" s="208">
        <v>15</v>
      </c>
      <c r="B1342" s="1532" t="s">
        <v>5014</v>
      </c>
      <c r="C1342" s="1534" t="s">
        <v>4947</v>
      </c>
      <c r="D1342" s="227" t="s">
        <v>1</v>
      </c>
      <c r="E1342" s="227" t="s">
        <v>1</v>
      </c>
      <c r="F1342" s="227">
        <v>1</v>
      </c>
      <c r="G1342" s="102">
        <v>1</v>
      </c>
      <c r="H1342" s="227">
        <v>91275</v>
      </c>
      <c r="I1342" s="227"/>
      <c r="J1342" s="227"/>
      <c r="K1342" s="227">
        <f t="shared" si="384"/>
        <v>91275</v>
      </c>
      <c r="L1342" s="227">
        <v>1</v>
      </c>
      <c r="M1342" s="102">
        <v>1</v>
      </c>
      <c r="N1342" s="227">
        <v>91275</v>
      </c>
      <c r="O1342" s="227"/>
      <c r="P1342" s="227"/>
      <c r="Q1342" s="227">
        <f t="shared" si="385"/>
        <v>91275</v>
      </c>
      <c r="R1342" s="227">
        <f t="shared" si="378"/>
        <v>0</v>
      </c>
      <c r="S1342" s="227">
        <f t="shared" si="378"/>
        <v>0</v>
      </c>
      <c r="T1342" s="227">
        <f t="shared" si="378"/>
        <v>0</v>
      </c>
      <c r="U1342" s="227">
        <f t="shared" si="378"/>
        <v>0</v>
      </c>
      <c r="V1342" s="227">
        <f t="shared" si="388"/>
        <v>0</v>
      </c>
      <c r="W1342" s="227" t="s">
        <v>1</v>
      </c>
      <c r="X1342" s="227">
        <v>1</v>
      </c>
      <c r="Y1342" s="102">
        <v>1</v>
      </c>
      <c r="Z1342" s="227">
        <v>91275</v>
      </c>
      <c r="AA1342" s="227"/>
      <c r="AB1342" s="227"/>
      <c r="AC1342" s="227">
        <f t="shared" si="386"/>
        <v>91275</v>
      </c>
      <c r="AD1342" s="227"/>
      <c r="AE1342" s="227">
        <v>1</v>
      </c>
      <c r="AF1342" s="102">
        <v>1</v>
      </c>
      <c r="AG1342" s="227">
        <v>91275</v>
      </c>
      <c r="AH1342" s="227"/>
      <c r="AI1342" s="227"/>
      <c r="AJ1342" s="227">
        <f t="shared" si="387"/>
        <v>91275</v>
      </c>
    </row>
    <row r="1343" spans="1:36" x14ac:dyDescent="0.25">
      <c r="A1343" s="208">
        <v>16</v>
      </c>
      <c r="B1343" s="1532" t="s">
        <v>5786</v>
      </c>
      <c r="C1343" s="1534" t="s">
        <v>4947</v>
      </c>
      <c r="D1343" s="227" t="s">
        <v>1</v>
      </c>
      <c r="E1343" s="227" t="s">
        <v>1</v>
      </c>
      <c r="F1343" s="227">
        <v>1</v>
      </c>
      <c r="G1343" s="102">
        <v>1</v>
      </c>
      <c r="H1343" s="227">
        <v>88312</v>
      </c>
      <c r="I1343" s="227"/>
      <c r="J1343" s="227"/>
      <c r="K1343" s="227">
        <f t="shared" si="384"/>
        <v>88312</v>
      </c>
      <c r="L1343" s="227">
        <v>1</v>
      </c>
      <c r="M1343" s="102">
        <v>1</v>
      </c>
      <c r="N1343" s="227">
        <v>88312</v>
      </c>
      <c r="O1343" s="227"/>
      <c r="P1343" s="227"/>
      <c r="Q1343" s="227">
        <f t="shared" si="385"/>
        <v>88312</v>
      </c>
      <c r="R1343" s="227">
        <f t="shared" si="378"/>
        <v>0</v>
      </c>
      <c r="S1343" s="227">
        <f t="shared" si="378"/>
        <v>0</v>
      </c>
      <c r="T1343" s="227">
        <f t="shared" si="378"/>
        <v>0</v>
      </c>
      <c r="U1343" s="227">
        <f t="shared" si="378"/>
        <v>0</v>
      </c>
      <c r="V1343" s="227">
        <f t="shared" si="388"/>
        <v>0</v>
      </c>
      <c r="W1343" s="227" t="s">
        <v>1</v>
      </c>
      <c r="X1343" s="227">
        <v>1</v>
      </c>
      <c r="Y1343" s="102">
        <v>1</v>
      </c>
      <c r="Z1343" s="227">
        <v>88312</v>
      </c>
      <c r="AA1343" s="227"/>
      <c r="AB1343" s="227"/>
      <c r="AC1343" s="227">
        <f t="shared" si="386"/>
        <v>88312</v>
      </c>
      <c r="AD1343" s="227"/>
      <c r="AE1343" s="227">
        <v>1</v>
      </c>
      <c r="AF1343" s="102">
        <v>1</v>
      </c>
      <c r="AG1343" s="227">
        <v>88312</v>
      </c>
      <c r="AH1343" s="227"/>
      <c r="AI1343" s="227"/>
      <c r="AJ1343" s="227">
        <f t="shared" si="387"/>
        <v>88312</v>
      </c>
    </row>
    <row r="1344" spans="1:36" x14ac:dyDescent="0.25">
      <c r="A1344" s="208">
        <v>17</v>
      </c>
      <c r="B1344" s="1532" t="s">
        <v>5787</v>
      </c>
      <c r="C1344" s="1534" t="s">
        <v>4947</v>
      </c>
      <c r="D1344" s="227" t="s">
        <v>1</v>
      </c>
      <c r="E1344" s="227" t="s">
        <v>1</v>
      </c>
      <c r="F1344" s="227">
        <v>1</v>
      </c>
      <c r="G1344" s="102">
        <v>1</v>
      </c>
      <c r="H1344" s="208">
        <v>88312</v>
      </c>
      <c r="I1344" s="227"/>
      <c r="J1344" s="208"/>
      <c r="K1344" s="227">
        <f>H1344+I1344+J1344</f>
        <v>88312</v>
      </c>
      <c r="L1344" s="227">
        <v>1</v>
      </c>
      <c r="M1344" s="102">
        <v>1</v>
      </c>
      <c r="N1344" s="227">
        <v>88312</v>
      </c>
      <c r="O1344" s="227"/>
      <c r="P1344" s="208"/>
      <c r="Q1344" s="227">
        <f>N1344+O1344+P1344</f>
        <v>88312</v>
      </c>
      <c r="R1344" s="227">
        <f t="shared" si="378"/>
        <v>0</v>
      </c>
      <c r="S1344" s="227">
        <f t="shared" si="378"/>
        <v>0</v>
      </c>
      <c r="T1344" s="227">
        <f t="shared" si="378"/>
        <v>0</v>
      </c>
      <c r="U1344" s="227">
        <f t="shared" si="378"/>
        <v>0</v>
      </c>
      <c r="V1344" s="227">
        <f>S1344+T1344+U1344</f>
        <v>0</v>
      </c>
      <c r="W1344" s="227" t="s">
        <v>1</v>
      </c>
      <c r="X1344" s="227">
        <v>1</v>
      </c>
      <c r="Y1344" s="102">
        <v>1</v>
      </c>
      <c r="Z1344" s="208">
        <v>88312</v>
      </c>
      <c r="AA1344" s="208"/>
      <c r="AB1344" s="208"/>
      <c r="AC1344" s="227">
        <f>Z1344+AA1344+AB1344</f>
        <v>88312</v>
      </c>
      <c r="AD1344" s="227"/>
      <c r="AE1344" s="227">
        <v>1</v>
      </c>
      <c r="AF1344" s="102">
        <v>1</v>
      </c>
      <c r="AG1344" s="208">
        <v>88312</v>
      </c>
      <c r="AH1344" s="208"/>
      <c r="AI1344" s="208"/>
      <c r="AJ1344" s="227">
        <f>AG1344+AH1344+AI1344</f>
        <v>88312</v>
      </c>
    </row>
    <row r="1345" spans="1:36" x14ac:dyDescent="0.25">
      <c r="A1345" s="208">
        <v>18</v>
      </c>
      <c r="B1345" s="1532" t="s">
        <v>5788</v>
      </c>
      <c r="C1345" s="1534" t="s">
        <v>4947</v>
      </c>
      <c r="D1345" s="227" t="s">
        <v>1</v>
      </c>
      <c r="E1345" s="227" t="s">
        <v>1</v>
      </c>
      <c r="F1345" s="227">
        <v>1</v>
      </c>
      <c r="G1345" s="102">
        <v>1</v>
      </c>
      <c r="H1345" s="208">
        <v>88312</v>
      </c>
      <c r="I1345" s="227"/>
      <c r="J1345" s="208"/>
      <c r="K1345" s="227">
        <f t="shared" ref="K1345:K1347" si="389">H1345+I1345+J1345</f>
        <v>88312</v>
      </c>
      <c r="L1345" s="227">
        <v>1</v>
      </c>
      <c r="M1345" s="102">
        <v>1</v>
      </c>
      <c r="N1345" s="227">
        <v>88312</v>
      </c>
      <c r="O1345" s="227"/>
      <c r="P1345" s="208"/>
      <c r="Q1345" s="227">
        <f t="shared" ref="Q1345:Q1347" si="390">N1345+O1345+P1345</f>
        <v>88312</v>
      </c>
      <c r="R1345" s="227">
        <f t="shared" si="378"/>
        <v>0</v>
      </c>
      <c r="S1345" s="227">
        <f t="shared" si="378"/>
        <v>0</v>
      </c>
      <c r="T1345" s="227">
        <f t="shared" si="378"/>
        <v>0</v>
      </c>
      <c r="U1345" s="227">
        <f t="shared" si="378"/>
        <v>0</v>
      </c>
      <c r="V1345" s="227">
        <f>S1345+T1345+U1345</f>
        <v>0</v>
      </c>
      <c r="W1345" s="227" t="s">
        <v>1</v>
      </c>
      <c r="X1345" s="227">
        <v>1</v>
      </c>
      <c r="Y1345" s="102">
        <v>1</v>
      </c>
      <c r="Z1345" s="208">
        <v>88312</v>
      </c>
      <c r="AA1345" s="208"/>
      <c r="AB1345" s="208"/>
      <c r="AC1345" s="227">
        <f t="shared" ref="AC1345:AC1347" si="391">Z1345+AA1345+AB1345</f>
        <v>88312</v>
      </c>
      <c r="AD1345" s="227"/>
      <c r="AE1345" s="227">
        <v>1</v>
      </c>
      <c r="AF1345" s="102">
        <v>1</v>
      </c>
      <c r="AG1345" s="208">
        <v>88312</v>
      </c>
      <c r="AH1345" s="208"/>
      <c r="AI1345" s="208"/>
      <c r="AJ1345" s="227">
        <f t="shared" ref="AJ1345:AJ1347" si="392">AG1345+AH1345+AI1345</f>
        <v>88312</v>
      </c>
    </row>
    <row r="1346" spans="1:36" x14ac:dyDescent="0.25">
      <c r="A1346" s="208">
        <v>19</v>
      </c>
      <c r="B1346" s="1532" t="s">
        <v>5789</v>
      </c>
      <c r="C1346" s="1528" t="s">
        <v>4947</v>
      </c>
      <c r="D1346" s="227" t="s">
        <v>1</v>
      </c>
      <c r="E1346" s="227" t="s">
        <v>1</v>
      </c>
      <c r="F1346" s="227">
        <v>1</v>
      </c>
      <c r="G1346" s="102">
        <v>1</v>
      </c>
      <c r="H1346" s="208">
        <v>88312</v>
      </c>
      <c r="I1346" s="227"/>
      <c r="J1346" s="208"/>
      <c r="K1346" s="227">
        <f t="shared" si="389"/>
        <v>88312</v>
      </c>
      <c r="L1346" s="227">
        <v>1</v>
      </c>
      <c r="M1346" s="102">
        <v>1</v>
      </c>
      <c r="N1346" s="227">
        <v>88312</v>
      </c>
      <c r="O1346" s="227"/>
      <c r="P1346" s="208"/>
      <c r="Q1346" s="227">
        <f t="shared" si="390"/>
        <v>88312</v>
      </c>
      <c r="R1346" s="227">
        <f t="shared" si="378"/>
        <v>0</v>
      </c>
      <c r="S1346" s="227">
        <f t="shared" si="378"/>
        <v>0</v>
      </c>
      <c r="T1346" s="227">
        <f t="shared" si="378"/>
        <v>0</v>
      </c>
      <c r="U1346" s="227">
        <f t="shared" si="378"/>
        <v>0</v>
      </c>
      <c r="V1346" s="227">
        <f t="shared" ref="V1346:V1347" si="393">S1346+T1346+U1346</f>
        <v>0</v>
      </c>
      <c r="W1346" s="227" t="s">
        <v>1</v>
      </c>
      <c r="X1346" s="227">
        <v>1</v>
      </c>
      <c r="Y1346" s="102">
        <v>1</v>
      </c>
      <c r="Z1346" s="208">
        <v>88312</v>
      </c>
      <c r="AA1346" s="208"/>
      <c r="AB1346" s="208"/>
      <c r="AC1346" s="227">
        <f t="shared" si="391"/>
        <v>88312</v>
      </c>
      <c r="AD1346" s="227"/>
      <c r="AE1346" s="227">
        <v>1</v>
      </c>
      <c r="AF1346" s="102">
        <v>1</v>
      </c>
      <c r="AG1346" s="208">
        <v>88312</v>
      </c>
      <c r="AH1346" s="208"/>
      <c r="AI1346" s="208"/>
      <c r="AJ1346" s="227">
        <f t="shared" si="392"/>
        <v>88312</v>
      </c>
    </row>
    <row r="1347" spans="1:36" x14ac:dyDescent="0.25">
      <c r="A1347" s="208">
        <v>20</v>
      </c>
      <c r="B1347" s="1532" t="s">
        <v>5790</v>
      </c>
      <c r="C1347" s="1528" t="s">
        <v>4947</v>
      </c>
      <c r="D1347" s="227" t="s">
        <v>1</v>
      </c>
      <c r="E1347" s="227" t="s">
        <v>1</v>
      </c>
      <c r="F1347" s="227">
        <v>1</v>
      </c>
      <c r="G1347" s="102">
        <v>1</v>
      </c>
      <c r="H1347" s="227">
        <v>88312</v>
      </c>
      <c r="I1347" s="227"/>
      <c r="J1347" s="227"/>
      <c r="K1347" s="227">
        <f t="shared" si="389"/>
        <v>88312</v>
      </c>
      <c r="L1347" s="227">
        <v>1</v>
      </c>
      <c r="M1347" s="102">
        <v>1</v>
      </c>
      <c r="N1347" s="227">
        <v>88312</v>
      </c>
      <c r="O1347" s="227"/>
      <c r="P1347" s="227"/>
      <c r="Q1347" s="227">
        <f t="shared" si="390"/>
        <v>88312</v>
      </c>
      <c r="R1347" s="227">
        <f t="shared" si="378"/>
        <v>0</v>
      </c>
      <c r="S1347" s="227">
        <f t="shared" si="378"/>
        <v>0</v>
      </c>
      <c r="T1347" s="227">
        <f t="shared" si="378"/>
        <v>0</v>
      </c>
      <c r="U1347" s="227">
        <f t="shared" si="378"/>
        <v>0</v>
      </c>
      <c r="V1347" s="227">
        <f t="shared" si="393"/>
        <v>0</v>
      </c>
      <c r="W1347" s="227" t="s">
        <v>1</v>
      </c>
      <c r="X1347" s="227">
        <v>1</v>
      </c>
      <c r="Y1347" s="102">
        <v>1</v>
      </c>
      <c r="Z1347" s="227">
        <v>88312</v>
      </c>
      <c r="AA1347" s="227"/>
      <c r="AB1347" s="227"/>
      <c r="AC1347" s="227">
        <f t="shared" si="391"/>
        <v>88312</v>
      </c>
      <c r="AD1347" s="227"/>
      <c r="AE1347" s="227">
        <v>1</v>
      </c>
      <c r="AF1347" s="102">
        <v>1</v>
      </c>
      <c r="AG1347" s="227">
        <v>88312</v>
      </c>
      <c r="AH1347" s="227"/>
      <c r="AI1347" s="227"/>
      <c r="AJ1347" s="227">
        <f t="shared" si="392"/>
        <v>88312</v>
      </c>
    </row>
    <row r="1348" spans="1:36" x14ac:dyDescent="0.25">
      <c r="A1348" s="208">
        <v>21</v>
      </c>
      <c r="B1348" s="1532" t="s">
        <v>5791</v>
      </c>
      <c r="C1348" s="1528" t="s">
        <v>4947</v>
      </c>
      <c r="D1348" s="227" t="s">
        <v>1</v>
      </c>
      <c r="E1348" s="227" t="s">
        <v>1</v>
      </c>
      <c r="F1348" s="227">
        <v>1</v>
      </c>
      <c r="G1348" s="102">
        <v>1</v>
      </c>
      <c r="H1348" s="208">
        <v>88312</v>
      </c>
      <c r="I1348" s="227"/>
      <c r="J1348" s="208"/>
      <c r="K1348" s="227">
        <f>H1348+I1348+J1348</f>
        <v>88312</v>
      </c>
      <c r="L1348" s="227">
        <v>1</v>
      </c>
      <c r="M1348" s="102">
        <v>1</v>
      </c>
      <c r="N1348" s="227">
        <v>88312</v>
      </c>
      <c r="O1348" s="227"/>
      <c r="P1348" s="208"/>
      <c r="Q1348" s="227">
        <f>N1348+O1348+P1348</f>
        <v>88312</v>
      </c>
      <c r="R1348" s="227">
        <f t="shared" si="378"/>
        <v>0</v>
      </c>
      <c r="S1348" s="227">
        <f t="shared" si="378"/>
        <v>0</v>
      </c>
      <c r="T1348" s="227">
        <f t="shared" si="378"/>
        <v>0</v>
      </c>
      <c r="U1348" s="227">
        <f t="shared" si="378"/>
        <v>0</v>
      </c>
      <c r="V1348" s="227">
        <f>S1348+T1348+U1348</f>
        <v>0</v>
      </c>
      <c r="W1348" s="227" t="s">
        <v>1</v>
      </c>
      <c r="X1348" s="227">
        <v>1</v>
      </c>
      <c r="Y1348" s="102">
        <v>1</v>
      </c>
      <c r="Z1348" s="208">
        <v>88312</v>
      </c>
      <c r="AA1348" s="208"/>
      <c r="AB1348" s="208"/>
      <c r="AC1348" s="227">
        <f>Z1348+AA1348+AB1348</f>
        <v>88312</v>
      </c>
      <c r="AD1348" s="227"/>
      <c r="AE1348" s="227">
        <v>1</v>
      </c>
      <c r="AF1348" s="102">
        <v>1</v>
      </c>
      <c r="AG1348" s="208">
        <v>88312</v>
      </c>
      <c r="AH1348" s="208"/>
      <c r="AI1348" s="208"/>
      <c r="AJ1348" s="227">
        <f>AG1348+AH1348+AI1348</f>
        <v>88312</v>
      </c>
    </row>
    <row r="1349" spans="1:36" x14ac:dyDescent="0.25">
      <c r="A1349" s="208">
        <v>22</v>
      </c>
      <c r="B1349" s="1532" t="s">
        <v>5584</v>
      </c>
      <c r="C1349" s="1534" t="s">
        <v>4947</v>
      </c>
      <c r="D1349" s="227" t="s">
        <v>1</v>
      </c>
      <c r="E1349" s="227" t="s">
        <v>1</v>
      </c>
      <c r="F1349" s="227">
        <v>1</v>
      </c>
      <c r="G1349" s="102">
        <v>1</v>
      </c>
      <c r="H1349" s="208">
        <v>88312</v>
      </c>
      <c r="I1349" s="227"/>
      <c r="J1349" s="208"/>
      <c r="K1349" s="227">
        <f t="shared" ref="K1349:K1358" si="394">H1349+I1349+J1349</f>
        <v>88312</v>
      </c>
      <c r="L1349" s="227">
        <v>1</v>
      </c>
      <c r="M1349" s="102">
        <v>1</v>
      </c>
      <c r="N1349" s="227">
        <v>88312</v>
      </c>
      <c r="O1349" s="227"/>
      <c r="P1349" s="208"/>
      <c r="Q1349" s="227">
        <f t="shared" ref="Q1349:Q1358" si="395">N1349+O1349+P1349</f>
        <v>88312</v>
      </c>
      <c r="R1349" s="227">
        <f t="shared" si="378"/>
        <v>0</v>
      </c>
      <c r="S1349" s="227">
        <f t="shared" si="378"/>
        <v>0</v>
      </c>
      <c r="T1349" s="227">
        <f t="shared" si="378"/>
        <v>0</v>
      </c>
      <c r="U1349" s="227">
        <f t="shared" si="378"/>
        <v>0</v>
      </c>
      <c r="V1349" s="227">
        <f>S1349+T1349+U1349</f>
        <v>0</v>
      </c>
      <c r="W1349" s="227" t="s">
        <v>1</v>
      </c>
      <c r="X1349" s="227">
        <v>1</v>
      </c>
      <c r="Y1349" s="102">
        <v>1</v>
      </c>
      <c r="Z1349" s="208">
        <v>88312</v>
      </c>
      <c r="AA1349" s="208"/>
      <c r="AB1349" s="208"/>
      <c r="AC1349" s="227">
        <f t="shared" ref="AC1349:AC1358" si="396">Z1349+AA1349+AB1349</f>
        <v>88312</v>
      </c>
      <c r="AD1349" s="227"/>
      <c r="AE1349" s="227">
        <v>1</v>
      </c>
      <c r="AF1349" s="102">
        <v>1</v>
      </c>
      <c r="AG1349" s="208">
        <v>88312</v>
      </c>
      <c r="AH1349" s="208"/>
      <c r="AI1349" s="208"/>
      <c r="AJ1349" s="227">
        <f t="shared" ref="AJ1349:AJ1358" si="397">AG1349+AH1349+AI1349</f>
        <v>88312</v>
      </c>
    </row>
    <row r="1350" spans="1:36" x14ac:dyDescent="0.25">
      <c r="A1350" s="208">
        <v>23</v>
      </c>
      <c r="B1350" s="1532" t="s">
        <v>5792</v>
      </c>
      <c r="C1350" s="1534" t="s">
        <v>4947</v>
      </c>
      <c r="D1350" s="227" t="s">
        <v>1</v>
      </c>
      <c r="E1350" s="227" t="s">
        <v>1</v>
      </c>
      <c r="F1350" s="227">
        <v>1</v>
      </c>
      <c r="G1350" s="102">
        <v>1</v>
      </c>
      <c r="H1350" s="208">
        <v>91275</v>
      </c>
      <c r="I1350" s="227"/>
      <c r="J1350" s="208"/>
      <c r="K1350" s="227">
        <f t="shared" si="394"/>
        <v>91275</v>
      </c>
      <c r="L1350" s="227">
        <v>1</v>
      </c>
      <c r="M1350" s="102">
        <v>1</v>
      </c>
      <c r="N1350" s="227">
        <v>91275</v>
      </c>
      <c r="O1350" s="227"/>
      <c r="P1350" s="208"/>
      <c r="Q1350" s="227">
        <f t="shared" si="395"/>
        <v>91275</v>
      </c>
      <c r="R1350" s="227">
        <f t="shared" si="378"/>
        <v>0</v>
      </c>
      <c r="S1350" s="227">
        <f t="shared" si="378"/>
        <v>0</v>
      </c>
      <c r="T1350" s="227">
        <f t="shared" si="378"/>
        <v>0</v>
      </c>
      <c r="U1350" s="227">
        <f t="shared" si="378"/>
        <v>0</v>
      </c>
      <c r="V1350" s="227">
        <f t="shared" ref="V1350:V1358" si="398">S1350+T1350+U1350</f>
        <v>0</v>
      </c>
      <c r="W1350" s="227" t="s">
        <v>1</v>
      </c>
      <c r="X1350" s="227">
        <v>1</v>
      </c>
      <c r="Y1350" s="102">
        <v>1</v>
      </c>
      <c r="Z1350" s="208">
        <v>91275</v>
      </c>
      <c r="AA1350" s="208"/>
      <c r="AB1350" s="208"/>
      <c r="AC1350" s="227">
        <f t="shared" si="396"/>
        <v>91275</v>
      </c>
      <c r="AD1350" s="227"/>
      <c r="AE1350" s="227">
        <v>1</v>
      </c>
      <c r="AF1350" s="102">
        <v>1</v>
      </c>
      <c r="AG1350" s="208">
        <v>91275</v>
      </c>
      <c r="AH1350" s="208"/>
      <c r="AI1350" s="208"/>
      <c r="AJ1350" s="227">
        <f t="shared" si="397"/>
        <v>91275</v>
      </c>
    </row>
    <row r="1351" spans="1:36" x14ac:dyDescent="0.25">
      <c r="A1351" s="208">
        <v>24</v>
      </c>
      <c r="B1351" s="1532" t="s">
        <v>5793</v>
      </c>
      <c r="C1351" s="1534" t="s">
        <v>4930</v>
      </c>
      <c r="D1351" s="227" t="s">
        <v>1</v>
      </c>
      <c r="E1351" s="227" t="s">
        <v>1</v>
      </c>
      <c r="F1351" s="227">
        <v>1.6</v>
      </c>
      <c r="G1351" s="102">
        <v>1</v>
      </c>
      <c r="H1351" s="227">
        <v>105824</v>
      </c>
      <c r="I1351" s="227"/>
      <c r="J1351" s="227"/>
      <c r="K1351" s="227">
        <f t="shared" si="394"/>
        <v>105824</v>
      </c>
      <c r="L1351" s="227">
        <v>1.6</v>
      </c>
      <c r="M1351" s="102">
        <v>1</v>
      </c>
      <c r="N1351" s="227">
        <v>105824</v>
      </c>
      <c r="O1351" s="227"/>
      <c r="P1351" s="227"/>
      <c r="Q1351" s="227">
        <f t="shared" si="395"/>
        <v>105824</v>
      </c>
      <c r="R1351" s="227">
        <f t="shared" si="378"/>
        <v>0</v>
      </c>
      <c r="S1351" s="227">
        <f t="shared" si="378"/>
        <v>0</v>
      </c>
      <c r="T1351" s="227">
        <f t="shared" si="378"/>
        <v>0</v>
      </c>
      <c r="U1351" s="227">
        <f t="shared" si="378"/>
        <v>0</v>
      </c>
      <c r="V1351" s="227">
        <f t="shared" si="398"/>
        <v>0</v>
      </c>
      <c r="W1351" s="227" t="s">
        <v>1</v>
      </c>
      <c r="X1351" s="227">
        <v>1.6</v>
      </c>
      <c r="Y1351" s="102">
        <v>1</v>
      </c>
      <c r="Z1351" s="227">
        <v>105824</v>
      </c>
      <c r="AA1351" s="227"/>
      <c r="AB1351" s="227"/>
      <c r="AC1351" s="227">
        <f t="shared" si="396"/>
        <v>105824</v>
      </c>
      <c r="AD1351" s="227"/>
      <c r="AE1351" s="227">
        <v>1.6</v>
      </c>
      <c r="AF1351" s="102">
        <v>1</v>
      </c>
      <c r="AG1351" s="227">
        <v>105824</v>
      </c>
      <c r="AH1351" s="227"/>
      <c r="AI1351" s="227"/>
      <c r="AJ1351" s="227">
        <f t="shared" si="397"/>
        <v>105824</v>
      </c>
    </row>
    <row r="1352" spans="1:36" x14ac:dyDescent="0.25">
      <c r="A1352" s="208">
        <v>25</v>
      </c>
      <c r="B1352" s="1532" t="s">
        <v>5794</v>
      </c>
      <c r="C1352" s="1534" t="s">
        <v>4943</v>
      </c>
      <c r="D1352" s="227" t="s">
        <v>1</v>
      </c>
      <c r="E1352" s="227" t="s">
        <v>1</v>
      </c>
      <c r="F1352" s="227">
        <v>1.4</v>
      </c>
      <c r="G1352" s="102">
        <v>1</v>
      </c>
      <c r="H1352" s="208">
        <v>92596</v>
      </c>
      <c r="I1352" s="227"/>
      <c r="J1352" s="208"/>
      <c r="K1352" s="227">
        <f>H1352+I1352+J1352</f>
        <v>92596</v>
      </c>
      <c r="L1352" s="227">
        <v>1.4</v>
      </c>
      <c r="M1352" s="102">
        <v>1</v>
      </c>
      <c r="N1352" s="227">
        <v>92596</v>
      </c>
      <c r="O1352" s="227"/>
      <c r="P1352" s="208"/>
      <c r="Q1352" s="227">
        <f>N1352+O1352+P1352</f>
        <v>92596</v>
      </c>
      <c r="R1352" s="227">
        <f t="shared" si="378"/>
        <v>0</v>
      </c>
      <c r="S1352" s="227">
        <f t="shared" si="378"/>
        <v>0</v>
      </c>
      <c r="T1352" s="227">
        <f t="shared" si="378"/>
        <v>0</v>
      </c>
      <c r="U1352" s="227">
        <f t="shared" si="378"/>
        <v>0</v>
      </c>
      <c r="V1352" s="227">
        <f>S1352+T1352+U1352</f>
        <v>0</v>
      </c>
      <c r="W1352" s="227" t="s">
        <v>1</v>
      </c>
      <c r="X1352" s="227">
        <v>1.4</v>
      </c>
      <c r="Y1352" s="102">
        <v>1</v>
      </c>
      <c r="Z1352" s="208">
        <v>92596</v>
      </c>
      <c r="AA1352" s="208"/>
      <c r="AB1352" s="208"/>
      <c r="AC1352" s="227">
        <f>Z1352+AA1352+AB1352</f>
        <v>92596</v>
      </c>
      <c r="AD1352" s="227"/>
      <c r="AE1352" s="227">
        <v>1.4</v>
      </c>
      <c r="AF1352" s="102">
        <v>1</v>
      </c>
      <c r="AG1352" s="208">
        <v>92596</v>
      </c>
      <c r="AH1352" s="208"/>
      <c r="AI1352" s="208"/>
      <c r="AJ1352" s="227">
        <f>AG1352+AH1352+AI1352</f>
        <v>92596</v>
      </c>
    </row>
    <row r="1353" spans="1:36" x14ac:dyDescent="0.25">
      <c r="A1353" s="208">
        <v>26</v>
      </c>
      <c r="B1353" s="1532" t="s">
        <v>5795</v>
      </c>
      <c r="C1353" s="1534" t="s">
        <v>4943</v>
      </c>
      <c r="D1353" s="227" t="s">
        <v>1</v>
      </c>
      <c r="E1353" s="227" t="s">
        <v>1</v>
      </c>
      <c r="F1353" s="227">
        <v>1.4</v>
      </c>
      <c r="G1353" s="102">
        <v>1</v>
      </c>
      <c r="H1353" s="208">
        <v>92596</v>
      </c>
      <c r="I1353" s="227"/>
      <c r="J1353" s="208"/>
      <c r="K1353" s="227">
        <f t="shared" ref="K1353:K1355" si="399">H1353+I1353+J1353</f>
        <v>92596</v>
      </c>
      <c r="L1353" s="227">
        <v>1.4</v>
      </c>
      <c r="M1353" s="102">
        <v>1</v>
      </c>
      <c r="N1353" s="227">
        <v>92596</v>
      </c>
      <c r="O1353" s="227"/>
      <c r="P1353" s="208"/>
      <c r="Q1353" s="227">
        <f t="shared" ref="Q1353:Q1355" si="400">N1353+O1353+P1353</f>
        <v>92596</v>
      </c>
      <c r="R1353" s="227">
        <f t="shared" si="378"/>
        <v>0</v>
      </c>
      <c r="S1353" s="227">
        <f t="shared" si="378"/>
        <v>0</v>
      </c>
      <c r="T1353" s="227">
        <f t="shared" si="378"/>
        <v>0</v>
      </c>
      <c r="U1353" s="227">
        <f t="shared" si="378"/>
        <v>0</v>
      </c>
      <c r="V1353" s="227">
        <f>S1353+T1353+U1353</f>
        <v>0</v>
      </c>
      <c r="W1353" s="227" t="s">
        <v>1</v>
      </c>
      <c r="X1353" s="227">
        <v>1.4</v>
      </c>
      <c r="Y1353" s="102">
        <v>1</v>
      </c>
      <c r="Z1353" s="208">
        <v>92596</v>
      </c>
      <c r="AA1353" s="208"/>
      <c r="AB1353" s="208"/>
      <c r="AC1353" s="227">
        <f t="shared" ref="AC1353:AC1355" si="401">Z1353+AA1353+AB1353</f>
        <v>92596</v>
      </c>
      <c r="AD1353" s="227"/>
      <c r="AE1353" s="227">
        <v>1.4</v>
      </c>
      <c r="AF1353" s="102">
        <v>1</v>
      </c>
      <c r="AG1353" s="208">
        <v>92596</v>
      </c>
      <c r="AH1353" s="208"/>
      <c r="AI1353" s="208"/>
      <c r="AJ1353" s="227">
        <f t="shared" ref="AJ1353:AJ1355" si="402">AG1353+AH1353+AI1353</f>
        <v>92596</v>
      </c>
    </row>
    <row r="1354" spans="1:36" x14ac:dyDescent="0.25">
      <c r="A1354" s="208">
        <v>27</v>
      </c>
      <c r="B1354" s="1532" t="s">
        <v>5796</v>
      </c>
      <c r="C1354" s="1528" t="s">
        <v>4926</v>
      </c>
      <c r="D1354" s="227" t="s">
        <v>1</v>
      </c>
      <c r="E1354" s="227" t="s">
        <v>1</v>
      </c>
      <c r="F1354" s="227">
        <v>1.25</v>
      </c>
      <c r="G1354" s="102">
        <v>1</v>
      </c>
      <c r="H1354" s="208">
        <v>86000</v>
      </c>
      <c r="I1354" s="227"/>
      <c r="J1354" s="208"/>
      <c r="K1354" s="227">
        <f t="shared" si="399"/>
        <v>86000</v>
      </c>
      <c r="L1354" s="227">
        <v>1.25</v>
      </c>
      <c r="M1354" s="102">
        <v>1</v>
      </c>
      <c r="N1354" s="227">
        <v>86000</v>
      </c>
      <c r="O1354" s="227"/>
      <c r="P1354" s="208"/>
      <c r="Q1354" s="227">
        <f t="shared" si="400"/>
        <v>86000</v>
      </c>
      <c r="R1354" s="227">
        <f t="shared" si="378"/>
        <v>0</v>
      </c>
      <c r="S1354" s="227">
        <f t="shared" si="378"/>
        <v>0</v>
      </c>
      <c r="T1354" s="227">
        <f t="shared" si="378"/>
        <v>0</v>
      </c>
      <c r="U1354" s="227">
        <f t="shared" si="378"/>
        <v>0</v>
      </c>
      <c r="V1354" s="227">
        <f t="shared" ref="V1354:V1355" si="403">S1354+T1354+U1354</f>
        <v>0</v>
      </c>
      <c r="W1354" s="227" t="s">
        <v>1</v>
      </c>
      <c r="X1354" s="227">
        <v>1.25</v>
      </c>
      <c r="Y1354" s="102">
        <v>1</v>
      </c>
      <c r="Z1354" s="208">
        <v>86000</v>
      </c>
      <c r="AA1354" s="208"/>
      <c r="AB1354" s="208"/>
      <c r="AC1354" s="227">
        <f t="shared" si="401"/>
        <v>86000</v>
      </c>
      <c r="AD1354" s="227"/>
      <c r="AE1354" s="227">
        <v>1.25</v>
      </c>
      <c r="AF1354" s="102">
        <v>1</v>
      </c>
      <c r="AG1354" s="208">
        <v>86000</v>
      </c>
      <c r="AH1354" s="208"/>
      <c r="AI1354" s="208"/>
      <c r="AJ1354" s="227">
        <f t="shared" si="402"/>
        <v>86000</v>
      </c>
    </row>
    <row r="1355" spans="1:36" x14ac:dyDescent="0.25">
      <c r="A1355" s="208">
        <v>28</v>
      </c>
      <c r="B1355" s="1532" t="s">
        <v>5797</v>
      </c>
      <c r="C1355" s="1528" t="s">
        <v>4926</v>
      </c>
      <c r="D1355" s="227" t="s">
        <v>1</v>
      </c>
      <c r="E1355" s="227" t="s">
        <v>1</v>
      </c>
      <c r="F1355" s="227">
        <v>1.25</v>
      </c>
      <c r="G1355" s="102">
        <v>1</v>
      </c>
      <c r="H1355" s="227">
        <v>86000</v>
      </c>
      <c r="I1355" s="227"/>
      <c r="J1355" s="227"/>
      <c r="K1355" s="227">
        <f t="shared" si="399"/>
        <v>86000</v>
      </c>
      <c r="L1355" s="227">
        <v>1.25</v>
      </c>
      <c r="M1355" s="102">
        <v>1</v>
      </c>
      <c r="N1355" s="227">
        <v>86000</v>
      </c>
      <c r="O1355" s="227"/>
      <c r="P1355" s="227"/>
      <c r="Q1355" s="227">
        <f t="shared" si="400"/>
        <v>86000</v>
      </c>
      <c r="R1355" s="227">
        <f t="shared" si="378"/>
        <v>0</v>
      </c>
      <c r="S1355" s="227">
        <f t="shared" si="378"/>
        <v>0</v>
      </c>
      <c r="T1355" s="227">
        <f t="shared" si="378"/>
        <v>0</v>
      </c>
      <c r="U1355" s="227">
        <f t="shared" si="378"/>
        <v>0</v>
      </c>
      <c r="V1355" s="227">
        <f t="shared" si="403"/>
        <v>0</v>
      </c>
      <c r="W1355" s="227" t="s">
        <v>1</v>
      </c>
      <c r="X1355" s="227">
        <v>1.25</v>
      </c>
      <c r="Y1355" s="102">
        <v>1</v>
      </c>
      <c r="Z1355" s="227">
        <v>86000</v>
      </c>
      <c r="AA1355" s="227"/>
      <c r="AB1355" s="227"/>
      <c r="AC1355" s="227">
        <f t="shared" si="401"/>
        <v>86000</v>
      </c>
      <c r="AD1355" s="227"/>
      <c r="AE1355" s="227">
        <v>1.25</v>
      </c>
      <c r="AF1355" s="102">
        <v>1</v>
      </c>
      <c r="AG1355" s="227">
        <v>86000</v>
      </c>
      <c r="AH1355" s="227"/>
      <c r="AI1355" s="227"/>
      <c r="AJ1355" s="227">
        <f t="shared" si="402"/>
        <v>86000</v>
      </c>
    </row>
    <row r="1356" spans="1:36" x14ac:dyDescent="0.25">
      <c r="A1356" s="208">
        <v>29</v>
      </c>
      <c r="B1356" s="1532" t="s">
        <v>5798</v>
      </c>
      <c r="C1356" s="1528" t="s">
        <v>4945</v>
      </c>
      <c r="D1356" s="227" t="s">
        <v>1</v>
      </c>
      <c r="E1356" s="227" t="s">
        <v>1</v>
      </c>
      <c r="F1356" s="227">
        <v>1.2</v>
      </c>
      <c r="G1356" s="102">
        <v>1</v>
      </c>
      <c r="H1356" s="208">
        <v>88312</v>
      </c>
      <c r="I1356" s="227"/>
      <c r="J1356" s="208"/>
      <c r="K1356" s="227">
        <f>H1356+I1356+J1356</f>
        <v>88312</v>
      </c>
      <c r="L1356" s="227">
        <v>1.2</v>
      </c>
      <c r="M1356" s="102">
        <v>1</v>
      </c>
      <c r="N1356" s="227">
        <v>88312</v>
      </c>
      <c r="O1356" s="227"/>
      <c r="P1356" s="208"/>
      <c r="Q1356" s="227">
        <f>N1356+O1356+P1356</f>
        <v>88312</v>
      </c>
      <c r="R1356" s="227">
        <f t="shared" si="378"/>
        <v>0</v>
      </c>
      <c r="S1356" s="227">
        <f t="shared" si="378"/>
        <v>0</v>
      </c>
      <c r="T1356" s="227">
        <f t="shared" si="378"/>
        <v>0</v>
      </c>
      <c r="U1356" s="227">
        <f t="shared" si="378"/>
        <v>0</v>
      </c>
      <c r="V1356" s="227">
        <f>S1356+T1356+U1356</f>
        <v>0</v>
      </c>
      <c r="W1356" s="227" t="s">
        <v>1</v>
      </c>
      <c r="X1356" s="227">
        <v>1.2</v>
      </c>
      <c r="Y1356" s="102">
        <v>1</v>
      </c>
      <c r="Z1356" s="208">
        <v>88312</v>
      </c>
      <c r="AA1356" s="208"/>
      <c r="AB1356" s="208"/>
      <c r="AC1356" s="227">
        <f>Z1356+AA1356+AB1356</f>
        <v>88312</v>
      </c>
      <c r="AD1356" s="227"/>
      <c r="AE1356" s="227">
        <v>1.2</v>
      </c>
      <c r="AF1356" s="102">
        <v>1</v>
      </c>
      <c r="AG1356" s="208">
        <v>88312</v>
      </c>
      <c r="AH1356" s="208"/>
      <c r="AI1356" s="208"/>
      <c r="AJ1356" s="227">
        <f>AG1356+AH1356+AI1356</f>
        <v>88312</v>
      </c>
    </row>
    <row r="1357" spans="1:36" x14ac:dyDescent="0.25">
      <c r="A1357" s="208">
        <v>30</v>
      </c>
      <c r="B1357" s="1532" t="s">
        <v>5799</v>
      </c>
      <c r="C1357" s="1534" t="s">
        <v>4945</v>
      </c>
      <c r="D1357" s="227" t="s">
        <v>1</v>
      </c>
      <c r="E1357" s="227" t="s">
        <v>1</v>
      </c>
      <c r="F1357" s="227">
        <v>1.2</v>
      </c>
      <c r="G1357" s="102">
        <v>1</v>
      </c>
      <c r="H1357" s="208">
        <v>88312</v>
      </c>
      <c r="I1357" s="227"/>
      <c r="J1357" s="208"/>
      <c r="K1357" s="227">
        <f t="shared" ref="K1357" si="404">H1357+I1357+J1357</f>
        <v>88312</v>
      </c>
      <c r="L1357" s="227">
        <v>1.2</v>
      </c>
      <c r="M1357" s="102">
        <v>1</v>
      </c>
      <c r="N1357" s="227">
        <v>88312</v>
      </c>
      <c r="O1357" s="227"/>
      <c r="P1357" s="208"/>
      <c r="Q1357" s="227">
        <f t="shared" ref="Q1357" si="405">N1357+O1357+P1357</f>
        <v>88312</v>
      </c>
      <c r="R1357" s="227">
        <f t="shared" si="378"/>
        <v>0</v>
      </c>
      <c r="S1357" s="227">
        <f t="shared" si="378"/>
        <v>0</v>
      </c>
      <c r="T1357" s="227">
        <f t="shared" si="378"/>
        <v>0</v>
      </c>
      <c r="U1357" s="227">
        <f t="shared" si="378"/>
        <v>0</v>
      </c>
      <c r="V1357" s="227">
        <f>S1357+T1357+U1357</f>
        <v>0</v>
      </c>
      <c r="W1357" s="227" t="s">
        <v>1</v>
      </c>
      <c r="X1357" s="227">
        <v>1.2</v>
      </c>
      <c r="Y1357" s="102">
        <v>1</v>
      </c>
      <c r="Z1357" s="208">
        <v>88312</v>
      </c>
      <c r="AA1357" s="208"/>
      <c r="AB1357" s="208"/>
      <c r="AC1357" s="227">
        <f t="shared" ref="AC1357" si="406">Z1357+AA1357+AB1357</f>
        <v>88312</v>
      </c>
      <c r="AD1357" s="227"/>
      <c r="AE1357" s="227">
        <v>1.2</v>
      </c>
      <c r="AF1357" s="102">
        <v>1</v>
      </c>
      <c r="AG1357" s="208">
        <v>88312</v>
      </c>
      <c r="AH1357" s="208"/>
      <c r="AI1357" s="208"/>
      <c r="AJ1357" s="227">
        <f t="shared" ref="AJ1357" si="407">AG1357+AH1357+AI1357</f>
        <v>88312</v>
      </c>
    </row>
    <row r="1358" spans="1:36" ht="27" x14ac:dyDescent="0.25">
      <c r="A1358" s="208"/>
      <c r="B1358" s="1532" t="s">
        <v>5800</v>
      </c>
      <c r="C1358" s="1534"/>
      <c r="D1358" s="227" t="s">
        <v>1</v>
      </c>
      <c r="E1358" s="227" t="s">
        <v>1</v>
      </c>
      <c r="F1358" s="227">
        <v>1</v>
      </c>
      <c r="G1358" s="102"/>
      <c r="H1358" s="227">
        <v>17000</v>
      </c>
      <c r="I1358" s="227"/>
      <c r="J1358" s="227"/>
      <c r="K1358" s="227">
        <f t="shared" si="394"/>
        <v>17000</v>
      </c>
      <c r="L1358" s="227"/>
      <c r="M1358" s="102"/>
      <c r="N1358" s="227">
        <v>17000</v>
      </c>
      <c r="O1358" s="227"/>
      <c r="P1358" s="227"/>
      <c r="Q1358" s="227">
        <f t="shared" si="395"/>
        <v>17000</v>
      </c>
      <c r="R1358" s="227">
        <f t="shared" si="378"/>
        <v>0</v>
      </c>
      <c r="S1358" s="227">
        <f t="shared" si="378"/>
        <v>0</v>
      </c>
      <c r="T1358" s="227">
        <f t="shared" si="378"/>
        <v>0</v>
      </c>
      <c r="U1358" s="227">
        <f t="shared" si="378"/>
        <v>0</v>
      </c>
      <c r="V1358" s="227">
        <f t="shared" si="398"/>
        <v>0</v>
      </c>
      <c r="W1358" s="227" t="s">
        <v>1</v>
      </c>
      <c r="X1358" s="227"/>
      <c r="Y1358" s="102"/>
      <c r="Z1358" s="227">
        <v>17000</v>
      </c>
      <c r="AA1358" s="227"/>
      <c r="AB1358" s="227"/>
      <c r="AC1358" s="227">
        <f t="shared" si="396"/>
        <v>17000</v>
      </c>
      <c r="AD1358" s="227"/>
      <c r="AE1358" s="227"/>
      <c r="AF1358" s="102"/>
      <c r="AG1358" s="227">
        <v>17000</v>
      </c>
      <c r="AH1358" s="227"/>
      <c r="AI1358" s="227"/>
      <c r="AJ1358" s="227">
        <f t="shared" si="397"/>
        <v>17000</v>
      </c>
    </row>
    <row r="1359" spans="1:36" s="230" customFormat="1" ht="27" x14ac:dyDescent="0.25">
      <c r="A1359" s="225"/>
      <c r="B1359" s="233" t="s">
        <v>240</v>
      </c>
      <c r="C1359" s="229" t="s">
        <v>1</v>
      </c>
      <c r="D1359" s="229" t="s">
        <v>1</v>
      </c>
      <c r="E1359" s="229" t="s">
        <v>1</v>
      </c>
      <c r="F1359" s="229" t="s">
        <v>1</v>
      </c>
      <c r="G1359" s="229">
        <f>SUM(G1328:G1358)</f>
        <v>30</v>
      </c>
      <c r="H1359" s="229">
        <f>SUM(H1328:H1358)</f>
        <v>2762093</v>
      </c>
      <c r="I1359" s="229">
        <f>SUM(I1328:I1358)</f>
        <v>8000</v>
      </c>
      <c r="J1359" s="229">
        <f>SUM(J1328:J1358)</f>
        <v>0</v>
      </c>
      <c r="K1359" s="229">
        <f>SUM(K1328:K1358)</f>
        <v>2770093</v>
      </c>
      <c r="L1359" s="229"/>
      <c r="M1359" s="229">
        <f t="shared" ref="M1359:W1359" si="408">SUM(M1328:M1358)</f>
        <v>30</v>
      </c>
      <c r="N1359" s="229">
        <f t="shared" si="408"/>
        <v>2762093</v>
      </c>
      <c r="O1359" s="229">
        <f t="shared" si="408"/>
        <v>8000</v>
      </c>
      <c r="P1359" s="229">
        <f t="shared" si="408"/>
        <v>0</v>
      </c>
      <c r="Q1359" s="229">
        <f t="shared" si="408"/>
        <v>2770093</v>
      </c>
      <c r="R1359" s="229">
        <f t="shared" si="408"/>
        <v>0</v>
      </c>
      <c r="S1359" s="229">
        <f t="shared" si="408"/>
        <v>0</v>
      </c>
      <c r="T1359" s="229">
        <f t="shared" si="408"/>
        <v>0</v>
      </c>
      <c r="U1359" s="229">
        <f t="shared" si="408"/>
        <v>0</v>
      </c>
      <c r="V1359" s="229">
        <f t="shared" si="408"/>
        <v>0</v>
      </c>
      <c r="W1359" s="229">
        <f t="shared" si="408"/>
        <v>0</v>
      </c>
      <c r="X1359" s="229"/>
      <c r="Y1359" s="229">
        <f t="shared" ref="Y1359:AD1359" si="409">SUM(Y1328:Y1358)</f>
        <v>30</v>
      </c>
      <c r="Z1359" s="229">
        <f t="shared" si="409"/>
        <v>2762093</v>
      </c>
      <c r="AA1359" s="229">
        <f t="shared" si="409"/>
        <v>8000</v>
      </c>
      <c r="AB1359" s="229">
        <f t="shared" si="409"/>
        <v>0</v>
      </c>
      <c r="AC1359" s="229">
        <f t="shared" si="409"/>
        <v>2770093</v>
      </c>
      <c r="AD1359" s="229">
        <f t="shared" si="409"/>
        <v>0</v>
      </c>
      <c r="AE1359" s="229"/>
      <c r="AF1359" s="229">
        <f>SUM(AF1328:AF1358)</f>
        <v>30</v>
      </c>
      <c r="AG1359" s="229">
        <f>SUM(AG1328:AG1358)</f>
        <v>2762093</v>
      </c>
      <c r="AH1359" s="229">
        <f>SUM(AH1328:AH1358)</f>
        <v>8000</v>
      </c>
      <c r="AI1359" s="229">
        <f>SUM(AI1328:AI1358)</f>
        <v>0</v>
      </c>
      <c r="AJ1359" s="229">
        <f>SUM(AJ1328:AJ1358)</f>
        <v>2770093</v>
      </c>
    </row>
    <row r="1362" spans="1:36" ht="17.25" x14ac:dyDescent="0.3">
      <c r="A1362" s="30"/>
      <c r="B1362" s="217" t="s">
        <v>5801</v>
      </c>
      <c r="C1362" s="31"/>
      <c r="D1362" s="31"/>
      <c r="E1362" s="31"/>
      <c r="F1362" s="31"/>
      <c r="G1362" s="31"/>
      <c r="H1362" s="31"/>
      <c r="I1362" s="3"/>
      <c r="J1362" s="134"/>
      <c r="K1362" s="134"/>
      <c r="L1362" s="134"/>
      <c r="M1362" s="31"/>
      <c r="N1362" s="134"/>
      <c r="O1362" s="30"/>
      <c r="P1362" s="133" t="s">
        <v>254</v>
      </c>
      <c r="Q1362" s="31"/>
      <c r="R1362" s="134"/>
      <c r="S1362" s="31"/>
      <c r="T1362" s="134"/>
      <c r="U1362" s="31"/>
      <c r="V1362" s="134"/>
      <c r="W1362" s="180"/>
      <c r="X1362" s="180"/>
      <c r="Y1362" s="180"/>
      <c r="Z1362" s="180"/>
      <c r="AA1362" s="3"/>
      <c r="AB1362" s="22"/>
      <c r="AC1362" s="22"/>
      <c r="AD1362" s="180"/>
      <c r="AE1362" s="180"/>
      <c r="AF1362" s="180"/>
      <c r="AG1362" s="180"/>
      <c r="AH1362" s="3"/>
      <c r="AI1362" s="134"/>
      <c r="AJ1362" s="134"/>
    </row>
    <row r="1363" spans="1:36" ht="14.25" thickBot="1" x14ac:dyDescent="0.3">
      <c r="A1363" s="30"/>
      <c r="B1363" s="1507"/>
      <c r="C1363" s="177"/>
      <c r="D1363" s="177"/>
      <c r="E1363" s="177"/>
      <c r="F1363" s="177"/>
      <c r="G1363" s="1507"/>
      <c r="H1363" s="177"/>
      <c r="I1363" s="178"/>
      <c r="J1363" s="9"/>
      <c r="K1363" s="178"/>
      <c r="L1363" s="178"/>
      <c r="M1363" s="218"/>
      <c r="N1363" s="219"/>
      <c r="P1363" s="1523" t="s">
        <v>28</v>
      </c>
      <c r="Q1363" s="148"/>
      <c r="R1363" s="148"/>
      <c r="S1363" s="148"/>
      <c r="T1363" s="148"/>
      <c r="U1363" s="148"/>
      <c r="V1363" s="148"/>
      <c r="W1363" s="9"/>
      <c r="X1363" s="9"/>
      <c r="Y1363" s="1509"/>
      <c r="Z1363" s="9"/>
      <c r="AA1363" s="178"/>
      <c r="AB1363" s="9"/>
      <c r="AC1363" s="178"/>
      <c r="AD1363" s="9"/>
      <c r="AE1363" s="9"/>
      <c r="AF1363" s="1509"/>
      <c r="AG1363" s="9"/>
      <c r="AH1363" s="178"/>
      <c r="AI1363" s="9"/>
      <c r="AJ1363" s="178"/>
    </row>
    <row r="1364" spans="1:36" s="181" customFormat="1" x14ac:dyDescent="0.25">
      <c r="A1364" s="30"/>
      <c r="B1364" s="403" t="s">
        <v>29</v>
      </c>
      <c r="C1364" s="134"/>
      <c r="D1364" s="134"/>
      <c r="E1364" s="134"/>
      <c r="F1364" s="31"/>
      <c r="G1364" s="179"/>
      <c r="H1364" s="31"/>
      <c r="I1364" s="31"/>
      <c r="J1364" s="31"/>
      <c r="K1364" s="180"/>
      <c r="L1364" s="180"/>
      <c r="M1364" s="34"/>
      <c r="N1364" s="180"/>
      <c r="O1364" s="31"/>
      <c r="P1364" s="41" t="s">
        <v>228</v>
      </c>
      <c r="Q1364" s="34"/>
      <c r="R1364" s="180"/>
      <c r="S1364" s="34"/>
      <c r="T1364" s="180"/>
      <c r="U1364" s="34"/>
      <c r="V1364" s="180"/>
      <c r="W1364" s="134"/>
      <c r="X1364" s="31"/>
      <c r="Y1364" s="179"/>
      <c r="Z1364" s="31"/>
      <c r="AA1364" s="31"/>
      <c r="AB1364" s="31"/>
      <c r="AC1364" s="180"/>
      <c r="AD1364" s="134"/>
      <c r="AE1364" s="31"/>
      <c r="AF1364" s="179"/>
      <c r="AG1364" s="31"/>
      <c r="AH1364" s="31"/>
      <c r="AI1364" s="31"/>
      <c r="AJ1364" s="180"/>
    </row>
    <row r="1365" spans="1:36" s="333" customFormat="1" ht="14.25" x14ac:dyDescent="0.25">
      <c r="A1365" s="257"/>
      <c r="B1365" s="330"/>
      <c r="C1365" s="331"/>
      <c r="D1365" s="332"/>
      <c r="E1365" s="332"/>
      <c r="F1365" s="332"/>
      <c r="G1365" s="1510" t="s">
        <v>424</v>
      </c>
      <c r="H1365" s="332"/>
      <c r="I1365" s="332"/>
      <c r="J1365" s="332"/>
      <c r="K1365" s="332"/>
      <c r="L1365" s="331"/>
      <c r="M1365" s="1872" t="s">
        <v>392</v>
      </c>
      <c r="N1365" s="1872"/>
      <c r="O1365" s="1872"/>
      <c r="P1365" s="1872"/>
      <c r="Q1365" s="1888"/>
      <c r="R1365" s="1889" t="s">
        <v>229</v>
      </c>
      <c r="S1365" s="1872"/>
      <c r="T1365" s="1872"/>
      <c r="U1365" s="1872"/>
      <c r="V1365" s="1888"/>
      <c r="W1365" s="331"/>
      <c r="X1365" s="332"/>
      <c r="Y1365" s="1510" t="s">
        <v>465</v>
      </c>
      <c r="Z1365" s="332"/>
      <c r="AA1365" s="332"/>
      <c r="AB1365" s="332"/>
      <c r="AC1365" s="449"/>
      <c r="AD1365" s="331"/>
      <c r="AE1365" s="332"/>
      <c r="AF1365" s="1510" t="s">
        <v>1686</v>
      </c>
      <c r="AG1365" s="332"/>
      <c r="AH1365" s="332"/>
      <c r="AI1365" s="332"/>
      <c r="AJ1365" s="449"/>
    </row>
    <row r="1366" spans="1:36" s="181" customFormat="1" ht="93.75" x14ac:dyDescent="0.25">
      <c r="A1366" s="224" t="s">
        <v>114</v>
      </c>
      <c r="B1366" s="1511" t="s">
        <v>231</v>
      </c>
      <c r="C1366" s="1511" t="s">
        <v>232</v>
      </c>
      <c r="D1366" s="1511" t="s">
        <v>233</v>
      </c>
      <c r="E1366" s="1511" t="s">
        <v>234</v>
      </c>
      <c r="F1366" s="528" t="s">
        <v>426</v>
      </c>
      <c r="G1366" s="1511" t="s">
        <v>223</v>
      </c>
      <c r="H1366" s="289" t="s">
        <v>334</v>
      </c>
      <c r="I1366" s="1511" t="s">
        <v>235</v>
      </c>
      <c r="J1366" s="1511" t="s">
        <v>236</v>
      </c>
      <c r="K1366" s="1511" t="s">
        <v>237</v>
      </c>
      <c r="L1366" s="528" t="s">
        <v>396</v>
      </c>
      <c r="M1366" s="1511" t="s">
        <v>223</v>
      </c>
      <c r="N1366" s="1511" t="s">
        <v>298</v>
      </c>
      <c r="O1366" s="1511" t="s">
        <v>235</v>
      </c>
      <c r="P1366" s="1511" t="s">
        <v>236</v>
      </c>
      <c r="Q1366" s="1511" t="s">
        <v>313</v>
      </c>
      <c r="R1366" s="1511" t="s">
        <v>223</v>
      </c>
      <c r="S1366" s="1511" t="s">
        <v>298</v>
      </c>
      <c r="T1366" s="1511" t="s">
        <v>235</v>
      </c>
      <c r="U1366" s="1511" t="s">
        <v>236</v>
      </c>
      <c r="V1366" s="1511" t="s">
        <v>314</v>
      </c>
      <c r="W1366" s="1511" t="s">
        <v>234</v>
      </c>
      <c r="X1366" s="528" t="s">
        <v>474</v>
      </c>
      <c r="Y1366" s="1511" t="s">
        <v>223</v>
      </c>
      <c r="Z1366" s="1511" t="s">
        <v>253</v>
      </c>
      <c r="AA1366" s="1511" t="s">
        <v>235</v>
      </c>
      <c r="AB1366" s="1511" t="s">
        <v>236</v>
      </c>
      <c r="AC1366" s="1511" t="s">
        <v>270</v>
      </c>
      <c r="AD1366" s="1511" t="s">
        <v>234</v>
      </c>
      <c r="AE1366" s="528" t="s">
        <v>4618</v>
      </c>
      <c r="AF1366" s="1511" t="s">
        <v>223</v>
      </c>
      <c r="AG1366" s="1511" t="s">
        <v>253</v>
      </c>
      <c r="AH1366" s="1511" t="s">
        <v>235</v>
      </c>
      <c r="AI1366" s="1511" t="s">
        <v>236</v>
      </c>
      <c r="AJ1366" s="1511" t="s">
        <v>270</v>
      </c>
    </row>
    <row r="1367" spans="1:36" s="35" customFormat="1" ht="12.75" x14ac:dyDescent="0.25">
      <c r="A1367" s="123">
        <v>1</v>
      </c>
      <c r="B1367" s="123">
        <v>2</v>
      </c>
      <c r="C1367" s="123">
        <v>3</v>
      </c>
      <c r="D1367" s="123">
        <v>4</v>
      </c>
      <c r="E1367" s="123">
        <v>5</v>
      </c>
      <c r="F1367" s="123">
        <v>6</v>
      </c>
      <c r="G1367" s="123">
        <v>7</v>
      </c>
      <c r="H1367" s="123">
        <v>8</v>
      </c>
      <c r="I1367" s="123">
        <v>9</v>
      </c>
      <c r="J1367" s="123">
        <v>10</v>
      </c>
      <c r="K1367" s="123">
        <v>11</v>
      </c>
      <c r="L1367" s="123">
        <v>12</v>
      </c>
      <c r="M1367" s="123">
        <v>13</v>
      </c>
      <c r="N1367" s="123">
        <v>14</v>
      </c>
      <c r="O1367" s="123">
        <v>15</v>
      </c>
      <c r="P1367" s="123">
        <v>16</v>
      </c>
      <c r="Q1367" s="123">
        <v>17</v>
      </c>
      <c r="R1367" s="123">
        <v>18</v>
      </c>
      <c r="S1367" s="123">
        <v>19</v>
      </c>
      <c r="T1367" s="123">
        <v>20</v>
      </c>
      <c r="U1367" s="123">
        <v>21</v>
      </c>
      <c r="V1367" s="123">
        <v>22</v>
      </c>
      <c r="W1367" s="123">
        <v>23</v>
      </c>
      <c r="X1367" s="123">
        <v>24</v>
      </c>
      <c r="Y1367" s="123">
        <v>25</v>
      </c>
      <c r="Z1367" s="123">
        <v>26</v>
      </c>
      <c r="AA1367" s="123">
        <v>27</v>
      </c>
      <c r="AB1367" s="123">
        <v>28</v>
      </c>
      <c r="AC1367" s="123">
        <v>29</v>
      </c>
      <c r="AD1367" s="123">
        <v>30</v>
      </c>
      <c r="AE1367" s="123">
        <v>31</v>
      </c>
      <c r="AF1367" s="123">
        <v>32</v>
      </c>
      <c r="AG1367" s="123">
        <v>33</v>
      </c>
      <c r="AH1367" s="123">
        <v>34</v>
      </c>
      <c r="AI1367" s="123">
        <v>35</v>
      </c>
      <c r="AJ1367" s="123">
        <v>36</v>
      </c>
    </row>
    <row r="1368" spans="1:36" ht="14.25" x14ac:dyDescent="0.25">
      <c r="A1368" s="225" t="s">
        <v>3</v>
      </c>
      <c r="B1368" s="226" t="s">
        <v>244</v>
      </c>
      <c r="C1368" s="227"/>
      <c r="D1368" s="227"/>
      <c r="E1368" s="227"/>
      <c r="F1368" s="227"/>
      <c r="G1368" s="226"/>
      <c r="H1368" s="227"/>
      <c r="I1368" s="227"/>
      <c r="J1368" s="227"/>
      <c r="K1368" s="227"/>
      <c r="L1368" s="227"/>
      <c r="M1368" s="226"/>
      <c r="N1368" s="227"/>
      <c r="O1368" s="227"/>
      <c r="P1368" s="227"/>
      <c r="Q1368" s="226"/>
      <c r="R1368" s="227"/>
      <c r="S1368" s="226"/>
      <c r="T1368" s="227"/>
      <c r="U1368" s="106"/>
      <c r="V1368" s="106"/>
      <c r="W1368" s="227"/>
      <c r="X1368" s="227"/>
      <c r="Y1368" s="226"/>
      <c r="Z1368" s="227"/>
      <c r="AA1368" s="227"/>
      <c r="AB1368" s="227"/>
      <c r="AC1368" s="227"/>
      <c r="AD1368" s="227"/>
      <c r="AE1368" s="227"/>
      <c r="AF1368" s="226"/>
      <c r="AG1368" s="227"/>
      <c r="AH1368" s="227"/>
      <c r="AI1368" s="227"/>
      <c r="AJ1368" s="227"/>
    </row>
    <row r="1369" spans="1:36" x14ac:dyDescent="0.25">
      <c r="A1369" s="208"/>
      <c r="B1369" s="191" t="s">
        <v>126</v>
      </c>
      <c r="C1369" s="227"/>
      <c r="D1369" s="227"/>
      <c r="E1369" s="227"/>
      <c r="F1369" s="227"/>
      <c r="G1369" s="191"/>
      <c r="H1369" s="191"/>
      <c r="I1369" s="191"/>
      <c r="J1369" s="191"/>
      <c r="K1369" s="191"/>
      <c r="L1369" s="227"/>
      <c r="M1369" s="191"/>
      <c r="N1369" s="191"/>
      <c r="O1369" s="191"/>
      <c r="P1369" s="191"/>
      <c r="Q1369" s="191"/>
      <c r="R1369" s="191"/>
      <c r="S1369" s="191"/>
      <c r="T1369" s="191"/>
      <c r="U1369" s="106"/>
      <c r="V1369" s="106"/>
      <c r="W1369" s="227"/>
      <c r="X1369" s="227"/>
      <c r="Y1369" s="191"/>
      <c r="Z1369" s="191"/>
      <c r="AA1369" s="191"/>
      <c r="AB1369" s="191"/>
      <c r="AC1369" s="191"/>
      <c r="AD1369" s="227"/>
      <c r="AE1369" s="227"/>
      <c r="AF1369" s="191"/>
      <c r="AG1369" s="191"/>
      <c r="AH1369" s="191"/>
      <c r="AI1369" s="191"/>
      <c r="AJ1369" s="191"/>
    </row>
    <row r="1370" spans="1:36" ht="38.25" x14ac:dyDescent="0.25">
      <c r="A1370" s="208"/>
      <c r="B1370" s="124" t="s">
        <v>238</v>
      </c>
      <c r="C1370" s="227"/>
      <c r="D1370" s="227"/>
      <c r="E1370" s="227"/>
      <c r="F1370" s="227"/>
      <c r="G1370" s="191"/>
      <c r="H1370" s="191"/>
      <c r="I1370" s="191"/>
      <c r="J1370" s="191"/>
      <c r="K1370" s="191"/>
      <c r="L1370" s="227"/>
      <c r="M1370" s="191"/>
      <c r="N1370" s="191"/>
      <c r="O1370" s="191"/>
      <c r="P1370" s="191"/>
      <c r="Q1370" s="191"/>
      <c r="R1370" s="191"/>
      <c r="S1370" s="191"/>
      <c r="T1370" s="191"/>
      <c r="U1370" s="106"/>
      <c r="V1370" s="106"/>
      <c r="W1370" s="227"/>
      <c r="X1370" s="227"/>
      <c r="Y1370" s="191"/>
      <c r="Z1370" s="191"/>
      <c r="AA1370" s="191"/>
      <c r="AB1370" s="191"/>
      <c r="AC1370" s="191"/>
      <c r="AD1370" s="227"/>
      <c r="AE1370" s="227"/>
      <c r="AF1370" s="191"/>
      <c r="AG1370" s="191"/>
      <c r="AH1370" s="191"/>
      <c r="AI1370" s="191"/>
      <c r="AJ1370" s="191"/>
    </row>
    <row r="1371" spans="1:36" x14ac:dyDescent="0.25">
      <c r="A1371" s="208"/>
      <c r="B1371" s="191" t="s">
        <v>239</v>
      </c>
      <c r="C1371" s="227"/>
      <c r="D1371" s="227"/>
      <c r="E1371" s="227"/>
      <c r="F1371" s="227"/>
      <c r="G1371" s="191"/>
      <c r="H1371" s="191"/>
      <c r="I1371" s="191"/>
      <c r="J1371" s="191"/>
      <c r="K1371" s="191"/>
      <c r="L1371" s="227"/>
      <c r="M1371" s="191"/>
      <c r="N1371" s="191"/>
      <c r="O1371" s="191"/>
      <c r="P1371" s="191"/>
      <c r="Q1371" s="191"/>
      <c r="R1371" s="191"/>
      <c r="S1371" s="191"/>
      <c r="T1371" s="191"/>
      <c r="U1371" s="106"/>
      <c r="V1371" s="106"/>
      <c r="W1371" s="227"/>
      <c r="X1371" s="227"/>
      <c r="Y1371" s="191"/>
      <c r="Z1371" s="191"/>
      <c r="AA1371" s="191"/>
      <c r="AB1371" s="191"/>
      <c r="AC1371" s="191"/>
      <c r="AD1371" s="227"/>
      <c r="AE1371" s="227"/>
      <c r="AF1371" s="191"/>
      <c r="AG1371" s="191"/>
      <c r="AH1371" s="191"/>
      <c r="AI1371" s="191"/>
      <c r="AJ1371" s="191"/>
    </row>
    <row r="1372" spans="1:36" ht="17.25" x14ac:dyDescent="0.25">
      <c r="A1372" s="208">
        <v>1</v>
      </c>
      <c r="B1372" s="124" t="s">
        <v>5802</v>
      </c>
      <c r="C1372" s="1524" t="s">
        <v>100</v>
      </c>
      <c r="D1372" s="1525" t="s">
        <v>4755</v>
      </c>
      <c r="E1372" s="1531">
        <v>19</v>
      </c>
      <c r="F1372" s="227">
        <v>6.49</v>
      </c>
      <c r="G1372" s="191">
        <v>1</v>
      </c>
      <c r="H1372" s="191">
        <v>429248.60000000003</v>
      </c>
      <c r="I1372" s="191"/>
      <c r="J1372" s="191"/>
      <c r="K1372" s="227">
        <f t="shared" ref="K1372:K1401" si="410">H1372+I1372+J1372</f>
        <v>429248.60000000003</v>
      </c>
      <c r="L1372" s="227">
        <v>18</v>
      </c>
      <c r="M1372" s="191">
        <v>1</v>
      </c>
      <c r="N1372" s="191">
        <v>416020.6</v>
      </c>
      <c r="O1372" s="191"/>
      <c r="P1372" s="191"/>
      <c r="Q1372" s="227">
        <f t="shared" ref="Q1372:Q1401" si="411">N1372+O1372+P1372</f>
        <v>416020.6</v>
      </c>
      <c r="R1372" s="227">
        <f t="shared" ref="R1372:U1400" si="412">G1372-M1372</f>
        <v>0</v>
      </c>
      <c r="S1372" s="227">
        <f t="shared" si="412"/>
        <v>13228.000000000058</v>
      </c>
      <c r="T1372" s="227">
        <f t="shared" si="412"/>
        <v>0</v>
      </c>
      <c r="U1372" s="227">
        <f t="shared" si="412"/>
        <v>0</v>
      </c>
      <c r="V1372" s="227">
        <f t="shared" ref="V1372:V1400" si="413">S1372+T1372+U1372</f>
        <v>13228.000000000058</v>
      </c>
      <c r="W1372" s="227">
        <v>20</v>
      </c>
      <c r="X1372" s="227">
        <v>6.49</v>
      </c>
      <c r="Y1372" s="191">
        <v>1</v>
      </c>
      <c r="Z1372" s="191">
        <v>429248.60000000003</v>
      </c>
      <c r="AA1372" s="191"/>
      <c r="AB1372" s="191"/>
      <c r="AC1372" s="227">
        <f t="shared" ref="AC1372:AC1401" si="414">Z1372+AA1372+AB1372</f>
        <v>429248.60000000003</v>
      </c>
      <c r="AD1372" s="227">
        <v>21</v>
      </c>
      <c r="AE1372" s="227">
        <v>6.49</v>
      </c>
      <c r="AF1372" s="191">
        <v>1</v>
      </c>
      <c r="AG1372" s="191">
        <v>429248.60000000003</v>
      </c>
      <c r="AH1372" s="191"/>
      <c r="AI1372" s="191"/>
      <c r="AJ1372" s="227">
        <f t="shared" ref="AJ1372:AJ1401" si="415">AG1372+AH1372+AI1372</f>
        <v>429248.60000000003</v>
      </c>
    </row>
    <row r="1373" spans="1:36" ht="17.25" x14ac:dyDescent="0.25">
      <c r="A1373" s="208">
        <v>2</v>
      </c>
      <c r="B1373" s="124" t="s">
        <v>5803</v>
      </c>
      <c r="C1373" s="1524" t="s">
        <v>4982</v>
      </c>
      <c r="D1373" s="1525" t="s">
        <v>4758</v>
      </c>
      <c r="E1373" s="1531">
        <v>16</v>
      </c>
      <c r="F1373" s="227">
        <v>5.17</v>
      </c>
      <c r="G1373" s="191">
        <v>1</v>
      </c>
      <c r="H1373" s="191">
        <v>341943.8</v>
      </c>
      <c r="I1373" s="191"/>
      <c r="J1373" s="191"/>
      <c r="K1373" s="227">
        <f t="shared" si="410"/>
        <v>341943.8</v>
      </c>
      <c r="L1373" s="227">
        <v>15</v>
      </c>
      <c r="M1373" s="191">
        <v>1</v>
      </c>
      <c r="N1373" s="191">
        <v>331361.39999999997</v>
      </c>
      <c r="O1373" s="191"/>
      <c r="P1373" s="191"/>
      <c r="Q1373" s="227">
        <f t="shared" si="411"/>
        <v>331361.39999999997</v>
      </c>
      <c r="R1373" s="227">
        <f t="shared" si="412"/>
        <v>0</v>
      </c>
      <c r="S1373" s="227">
        <f t="shared" si="412"/>
        <v>10582.400000000023</v>
      </c>
      <c r="T1373" s="227">
        <f t="shared" si="412"/>
        <v>0</v>
      </c>
      <c r="U1373" s="227">
        <f t="shared" si="412"/>
        <v>0</v>
      </c>
      <c r="V1373" s="227">
        <f t="shared" si="413"/>
        <v>10582.400000000023</v>
      </c>
      <c r="W1373" s="227">
        <v>17</v>
      </c>
      <c r="X1373" s="227">
        <v>5.17</v>
      </c>
      <c r="Y1373" s="191">
        <v>1</v>
      </c>
      <c r="Z1373" s="191">
        <v>341943.8</v>
      </c>
      <c r="AA1373" s="191"/>
      <c r="AB1373" s="191"/>
      <c r="AC1373" s="227">
        <f t="shared" si="414"/>
        <v>341943.8</v>
      </c>
      <c r="AD1373" s="227">
        <v>18</v>
      </c>
      <c r="AE1373" s="227">
        <v>5.17</v>
      </c>
      <c r="AF1373" s="191">
        <v>1</v>
      </c>
      <c r="AG1373" s="191">
        <v>341943.8</v>
      </c>
      <c r="AH1373" s="191"/>
      <c r="AI1373" s="191"/>
      <c r="AJ1373" s="227">
        <f t="shared" si="415"/>
        <v>341943.8</v>
      </c>
    </row>
    <row r="1374" spans="1:36" ht="17.25" x14ac:dyDescent="0.25">
      <c r="A1374" s="208">
        <v>3</v>
      </c>
      <c r="B1374" s="124" t="s">
        <v>1602</v>
      </c>
      <c r="C1374" s="1524" t="s">
        <v>4977</v>
      </c>
      <c r="D1374" s="1525" t="s">
        <v>4758</v>
      </c>
      <c r="E1374" s="1531">
        <v>1</v>
      </c>
      <c r="F1374" s="227">
        <v>4.01</v>
      </c>
      <c r="G1374" s="191">
        <v>1</v>
      </c>
      <c r="H1374" s="191">
        <v>265221.39999999997</v>
      </c>
      <c r="I1374" s="191"/>
      <c r="J1374" s="191"/>
      <c r="K1374" s="227">
        <f t="shared" si="410"/>
        <v>265221.39999999997</v>
      </c>
      <c r="L1374" s="227">
        <v>0</v>
      </c>
      <c r="M1374" s="191">
        <v>1</v>
      </c>
      <c r="N1374" s="191">
        <v>256623.19999999998</v>
      </c>
      <c r="O1374" s="191"/>
      <c r="P1374" s="191"/>
      <c r="Q1374" s="227">
        <f t="shared" si="411"/>
        <v>256623.19999999998</v>
      </c>
      <c r="R1374" s="227">
        <f t="shared" si="412"/>
        <v>0</v>
      </c>
      <c r="S1374" s="227">
        <f t="shared" si="412"/>
        <v>8598.1999999999825</v>
      </c>
      <c r="T1374" s="227">
        <f t="shared" si="412"/>
        <v>0</v>
      </c>
      <c r="U1374" s="227">
        <f t="shared" si="412"/>
        <v>0</v>
      </c>
      <c r="V1374" s="227">
        <f t="shared" si="413"/>
        <v>8598.1999999999825</v>
      </c>
      <c r="W1374" s="227">
        <v>2</v>
      </c>
      <c r="X1374" s="227">
        <v>4.1399999999999997</v>
      </c>
      <c r="Y1374" s="191">
        <v>1</v>
      </c>
      <c r="Z1374" s="191">
        <v>273819.59999999998</v>
      </c>
      <c r="AA1374" s="191"/>
      <c r="AB1374" s="191"/>
      <c r="AC1374" s="227">
        <f t="shared" si="414"/>
        <v>273819.59999999998</v>
      </c>
      <c r="AD1374" s="227">
        <v>3</v>
      </c>
      <c r="AE1374" s="227">
        <v>4.2699999999999996</v>
      </c>
      <c r="AF1374" s="191">
        <v>1</v>
      </c>
      <c r="AG1374" s="191">
        <v>282417.8</v>
      </c>
      <c r="AH1374" s="191"/>
      <c r="AI1374" s="191"/>
      <c r="AJ1374" s="227">
        <f t="shared" si="415"/>
        <v>282417.8</v>
      </c>
    </row>
    <row r="1375" spans="1:36" ht="17.25" x14ac:dyDescent="0.25">
      <c r="A1375" s="208">
        <v>4</v>
      </c>
      <c r="B1375" s="124" t="s">
        <v>1602</v>
      </c>
      <c r="C1375" s="1524" t="s">
        <v>4984</v>
      </c>
      <c r="D1375" s="1525" t="s">
        <v>4971</v>
      </c>
      <c r="E1375" s="1531">
        <v>1</v>
      </c>
      <c r="F1375" s="227">
        <v>2.75</v>
      </c>
      <c r="G1375" s="191">
        <v>1</v>
      </c>
      <c r="H1375" s="191">
        <v>181885</v>
      </c>
      <c r="I1375" s="191"/>
      <c r="J1375" s="191"/>
      <c r="K1375" s="227">
        <f t="shared" si="410"/>
        <v>181885</v>
      </c>
      <c r="L1375" s="227">
        <v>0</v>
      </c>
      <c r="M1375" s="191">
        <v>1</v>
      </c>
      <c r="N1375" s="191">
        <v>175932.40000000002</v>
      </c>
      <c r="O1375" s="191"/>
      <c r="P1375" s="191"/>
      <c r="Q1375" s="227">
        <f t="shared" si="411"/>
        <v>175932.40000000002</v>
      </c>
      <c r="R1375" s="227">
        <f t="shared" si="412"/>
        <v>0</v>
      </c>
      <c r="S1375" s="227">
        <f t="shared" si="412"/>
        <v>5952.5999999999767</v>
      </c>
      <c r="T1375" s="227">
        <f t="shared" si="412"/>
        <v>0</v>
      </c>
      <c r="U1375" s="227">
        <f t="shared" si="412"/>
        <v>0</v>
      </c>
      <c r="V1375" s="227">
        <f t="shared" si="413"/>
        <v>5952.5999999999767</v>
      </c>
      <c r="W1375" s="227">
        <v>2</v>
      </c>
      <c r="X1375" s="227">
        <v>2.83</v>
      </c>
      <c r="Y1375" s="191">
        <v>1</v>
      </c>
      <c r="Z1375" s="191">
        <v>187176.2</v>
      </c>
      <c r="AA1375" s="191"/>
      <c r="AB1375" s="191"/>
      <c r="AC1375" s="227">
        <f t="shared" si="414"/>
        <v>187176.2</v>
      </c>
      <c r="AD1375" s="227">
        <v>3</v>
      </c>
      <c r="AE1375" s="227">
        <v>2.92</v>
      </c>
      <c r="AF1375" s="191">
        <v>1</v>
      </c>
      <c r="AG1375" s="191">
        <v>193128.8</v>
      </c>
      <c r="AH1375" s="191"/>
      <c r="AI1375" s="191"/>
      <c r="AJ1375" s="227">
        <f t="shared" si="415"/>
        <v>193128.8</v>
      </c>
    </row>
    <row r="1376" spans="1:36" ht="17.25" x14ac:dyDescent="0.25">
      <c r="A1376" s="208">
        <v>5</v>
      </c>
      <c r="B1376" s="124" t="s">
        <v>5804</v>
      </c>
      <c r="C1376" s="1524" t="s">
        <v>4988</v>
      </c>
      <c r="D1376" s="1525" t="s">
        <v>4989</v>
      </c>
      <c r="E1376" s="1531">
        <v>2</v>
      </c>
      <c r="F1376" s="227">
        <v>2.4300000000000002</v>
      </c>
      <c r="G1376" s="191">
        <v>1</v>
      </c>
      <c r="H1376" s="191">
        <v>160720.20000000001</v>
      </c>
      <c r="I1376" s="191"/>
      <c r="J1376" s="191"/>
      <c r="K1376" s="227">
        <f t="shared" si="410"/>
        <v>160720.20000000001</v>
      </c>
      <c r="L1376" s="227">
        <v>1</v>
      </c>
      <c r="M1376" s="191">
        <v>1</v>
      </c>
      <c r="N1376" s="191">
        <v>155429</v>
      </c>
      <c r="O1376" s="191"/>
      <c r="P1376" s="191"/>
      <c r="Q1376" s="227">
        <f t="shared" si="411"/>
        <v>155429</v>
      </c>
      <c r="R1376" s="227">
        <f t="shared" si="412"/>
        <v>0</v>
      </c>
      <c r="S1376" s="227">
        <f t="shared" si="412"/>
        <v>5291.2000000000116</v>
      </c>
      <c r="T1376" s="227">
        <f t="shared" si="412"/>
        <v>0</v>
      </c>
      <c r="U1376" s="227">
        <f t="shared" si="412"/>
        <v>0</v>
      </c>
      <c r="V1376" s="227">
        <f t="shared" si="413"/>
        <v>5291.2000000000116</v>
      </c>
      <c r="W1376" s="227">
        <v>3</v>
      </c>
      <c r="X1376" s="227">
        <v>2.5</v>
      </c>
      <c r="Y1376" s="191">
        <v>1</v>
      </c>
      <c r="Z1376" s="191">
        <v>165350</v>
      </c>
      <c r="AA1376" s="191"/>
      <c r="AB1376" s="191"/>
      <c r="AC1376" s="227">
        <f t="shared" si="414"/>
        <v>165350</v>
      </c>
      <c r="AD1376" s="227">
        <v>4</v>
      </c>
      <c r="AE1376" s="227">
        <v>2.58</v>
      </c>
      <c r="AF1376" s="191">
        <v>1</v>
      </c>
      <c r="AG1376" s="191">
        <v>170641.2</v>
      </c>
      <c r="AH1376" s="191"/>
      <c r="AI1376" s="191"/>
      <c r="AJ1376" s="227">
        <f t="shared" si="415"/>
        <v>170641.2</v>
      </c>
    </row>
    <row r="1377" spans="1:36" ht="17.25" x14ac:dyDescent="0.25">
      <c r="A1377" s="208">
        <v>6</v>
      </c>
      <c r="B1377" s="124" t="s">
        <v>5805</v>
      </c>
      <c r="C1377" s="1524" t="s">
        <v>4979</v>
      </c>
      <c r="D1377" s="1525" t="s">
        <v>4768</v>
      </c>
      <c r="E1377" s="1531">
        <v>6</v>
      </c>
      <c r="F1377" s="227">
        <v>1.96</v>
      </c>
      <c r="G1377" s="191">
        <v>1</v>
      </c>
      <c r="H1377" s="191">
        <v>129634.4</v>
      </c>
      <c r="I1377" s="191"/>
      <c r="J1377" s="191"/>
      <c r="K1377" s="227">
        <f t="shared" si="410"/>
        <v>129634.4</v>
      </c>
      <c r="L1377" s="227">
        <v>5</v>
      </c>
      <c r="M1377" s="191">
        <v>1</v>
      </c>
      <c r="N1377" s="191">
        <v>125666</v>
      </c>
      <c r="O1377" s="191"/>
      <c r="P1377" s="191"/>
      <c r="Q1377" s="227">
        <f t="shared" si="411"/>
        <v>125666</v>
      </c>
      <c r="R1377" s="227">
        <f t="shared" si="412"/>
        <v>0</v>
      </c>
      <c r="S1377" s="227">
        <f t="shared" si="412"/>
        <v>3968.3999999999942</v>
      </c>
      <c r="T1377" s="227">
        <f t="shared" si="412"/>
        <v>0</v>
      </c>
      <c r="U1377" s="227">
        <f t="shared" si="412"/>
        <v>0</v>
      </c>
      <c r="V1377" s="227">
        <f t="shared" si="413"/>
        <v>3968.3999999999942</v>
      </c>
      <c r="W1377" s="227">
        <v>7</v>
      </c>
      <c r="X1377" s="227">
        <v>1.96</v>
      </c>
      <c r="Y1377" s="191">
        <v>1</v>
      </c>
      <c r="Z1377" s="191">
        <v>129634.4</v>
      </c>
      <c r="AA1377" s="191"/>
      <c r="AB1377" s="191"/>
      <c r="AC1377" s="227">
        <f t="shared" si="414"/>
        <v>129634.4</v>
      </c>
      <c r="AD1377" s="227">
        <v>8</v>
      </c>
      <c r="AE1377" s="227">
        <v>2.02</v>
      </c>
      <c r="AF1377" s="191">
        <v>1</v>
      </c>
      <c r="AG1377" s="191">
        <v>133602.79999999999</v>
      </c>
      <c r="AH1377" s="191"/>
      <c r="AI1377" s="191"/>
      <c r="AJ1377" s="227">
        <f t="shared" si="415"/>
        <v>133602.79999999999</v>
      </c>
    </row>
    <row r="1378" spans="1:36" ht="17.25" x14ac:dyDescent="0.25">
      <c r="A1378" s="208">
        <v>7</v>
      </c>
      <c r="B1378" s="124" t="s">
        <v>5806</v>
      </c>
      <c r="C1378" s="1524" t="s">
        <v>4979</v>
      </c>
      <c r="D1378" s="1525" t="s">
        <v>4768</v>
      </c>
      <c r="E1378" s="1531">
        <v>8</v>
      </c>
      <c r="F1378" s="227">
        <v>2.02</v>
      </c>
      <c r="G1378" s="191">
        <v>1</v>
      </c>
      <c r="H1378" s="191">
        <v>133602.79999999999</v>
      </c>
      <c r="I1378" s="191"/>
      <c r="J1378" s="191"/>
      <c r="K1378" s="227">
        <f t="shared" si="410"/>
        <v>133602.79999999999</v>
      </c>
      <c r="L1378" s="227">
        <v>7</v>
      </c>
      <c r="M1378" s="191">
        <v>1</v>
      </c>
      <c r="N1378" s="191">
        <v>129634.4</v>
      </c>
      <c r="O1378" s="191"/>
      <c r="P1378" s="191"/>
      <c r="Q1378" s="227">
        <f t="shared" si="411"/>
        <v>129634.4</v>
      </c>
      <c r="R1378" s="227">
        <f t="shared" si="412"/>
        <v>0</v>
      </c>
      <c r="S1378" s="227">
        <f t="shared" si="412"/>
        <v>3968.3999999999942</v>
      </c>
      <c r="T1378" s="227">
        <f t="shared" si="412"/>
        <v>0</v>
      </c>
      <c r="U1378" s="227">
        <f t="shared" si="412"/>
        <v>0</v>
      </c>
      <c r="V1378" s="227">
        <f t="shared" si="413"/>
        <v>3968.3999999999942</v>
      </c>
      <c r="W1378" s="227">
        <v>9</v>
      </c>
      <c r="X1378" s="227">
        <v>2.02</v>
      </c>
      <c r="Y1378" s="191">
        <v>1</v>
      </c>
      <c r="Z1378" s="191">
        <v>133602.79999999999</v>
      </c>
      <c r="AA1378" s="191"/>
      <c r="AB1378" s="191"/>
      <c r="AC1378" s="227">
        <f t="shared" si="414"/>
        <v>133602.79999999999</v>
      </c>
      <c r="AD1378" s="227">
        <v>10</v>
      </c>
      <c r="AE1378" s="227">
        <v>2.08</v>
      </c>
      <c r="AF1378" s="191">
        <v>1</v>
      </c>
      <c r="AG1378" s="191">
        <v>137571.20000000001</v>
      </c>
      <c r="AH1378" s="191"/>
      <c r="AI1378" s="191"/>
      <c r="AJ1378" s="227">
        <f t="shared" si="415"/>
        <v>137571.20000000001</v>
      </c>
    </row>
    <row r="1379" spans="1:36" ht="17.25" x14ac:dyDescent="0.25">
      <c r="A1379" s="208">
        <v>8</v>
      </c>
      <c r="B1379" s="124" t="s">
        <v>5807</v>
      </c>
      <c r="C1379" s="1524" t="s">
        <v>4979</v>
      </c>
      <c r="D1379" s="1525" t="s">
        <v>4768</v>
      </c>
      <c r="E1379" s="1531">
        <v>6</v>
      </c>
      <c r="F1379" s="227">
        <v>1.96</v>
      </c>
      <c r="G1379" s="191">
        <v>1</v>
      </c>
      <c r="H1379" s="191">
        <v>129634.4</v>
      </c>
      <c r="I1379" s="191"/>
      <c r="J1379" s="191"/>
      <c r="K1379" s="227">
        <f t="shared" si="410"/>
        <v>129634.4</v>
      </c>
      <c r="L1379" s="227">
        <v>5</v>
      </c>
      <c r="M1379" s="191">
        <v>1</v>
      </c>
      <c r="N1379" s="191">
        <v>125666</v>
      </c>
      <c r="O1379" s="191"/>
      <c r="P1379" s="191"/>
      <c r="Q1379" s="227">
        <f t="shared" si="411"/>
        <v>125666</v>
      </c>
      <c r="R1379" s="227">
        <f t="shared" si="412"/>
        <v>0</v>
      </c>
      <c r="S1379" s="227">
        <f t="shared" si="412"/>
        <v>3968.3999999999942</v>
      </c>
      <c r="T1379" s="227">
        <f t="shared" si="412"/>
        <v>0</v>
      </c>
      <c r="U1379" s="227">
        <f t="shared" si="412"/>
        <v>0</v>
      </c>
      <c r="V1379" s="227">
        <f t="shared" si="413"/>
        <v>3968.3999999999942</v>
      </c>
      <c r="W1379" s="227">
        <v>7</v>
      </c>
      <c r="X1379" s="227">
        <v>1.96</v>
      </c>
      <c r="Y1379" s="191">
        <v>1</v>
      </c>
      <c r="Z1379" s="191">
        <v>129634.4</v>
      </c>
      <c r="AA1379" s="191"/>
      <c r="AB1379" s="191"/>
      <c r="AC1379" s="227">
        <f t="shared" si="414"/>
        <v>129634.4</v>
      </c>
      <c r="AD1379" s="227">
        <v>8</v>
      </c>
      <c r="AE1379" s="227">
        <v>2.02</v>
      </c>
      <c r="AF1379" s="191">
        <v>1</v>
      </c>
      <c r="AG1379" s="191">
        <v>133602.79999999999</v>
      </c>
      <c r="AH1379" s="191"/>
      <c r="AI1379" s="191"/>
      <c r="AJ1379" s="227">
        <f t="shared" si="415"/>
        <v>133602.79999999999</v>
      </c>
    </row>
    <row r="1380" spans="1:36" ht="17.25" x14ac:dyDescent="0.25">
      <c r="A1380" s="208">
        <v>9</v>
      </c>
      <c r="B1380" s="124" t="s">
        <v>1602</v>
      </c>
      <c r="C1380" s="1524" t="s">
        <v>4979</v>
      </c>
      <c r="D1380" s="1525" t="s">
        <v>4768</v>
      </c>
      <c r="E1380" s="1531">
        <v>1</v>
      </c>
      <c r="F1380" s="227">
        <v>1.73</v>
      </c>
      <c r="G1380" s="191">
        <v>1</v>
      </c>
      <c r="H1380" s="191">
        <v>114422.2</v>
      </c>
      <c r="I1380" s="191"/>
      <c r="J1380" s="191"/>
      <c r="K1380" s="227">
        <f t="shared" si="410"/>
        <v>114422.2</v>
      </c>
      <c r="L1380" s="227">
        <v>0</v>
      </c>
      <c r="M1380" s="191">
        <v>1</v>
      </c>
      <c r="N1380" s="191">
        <v>111115.2</v>
      </c>
      <c r="O1380" s="191"/>
      <c r="P1380" s="191"/>
      <c r="Q1380" s="227">
        <f t="shared" si="411"/>
        <v>111115.2</v>
      </c>
      <c r="R1380" s="227">
        <f t="shared" si="412"/>
        <v>0</v>
      </c>
      <c r="S1380" s="227">
        <f t="shared" si="412"/>
        <v>3307</v>
      </c>
      <c r="T1380" s="227">
        <f t="shared" si="412"/>
        <v>0</v>
      </c>
      <c r="U1380" s="227">
        <f t="shared" si="412"/>
        <v>0</v>
      </c>
      <c r="V1380" s="227">
        <f t="shared" si="413"/>
        <v>3307</v>
      </c>
      <c r="W1380" s="227">
        <v>2</v>
      </c>
      <c r="X1380" s="227">
        <v>1.79</v>
      </c>
      <c r="Y1380" s="191">
        <v>1</v>
      </c>
      <c r="Z1380" s="191">
        <v>118390.6</v>
      </c>
      <c r="AA1380" s="191"/>
      <c r="AB1380" s="191"/>
      <c r="AC1380" s="227">
        <f t="shared" si="414"/>
        <v>118390.6</v>
      </c>
      <c r="AD1380" s="227">
        <v>3</v>
      </c>
      <c r="AE1380" s="227">
        <v>1.84</v>
      </c>
      <c r="AF1380" s="191">
        <v>1</v>
      </c>
      <c r="AG1380" s="191">
        <v>121697.60000000001</v>
      </c>
      <c r="AH1380" s="191"/>
      <c r="AI1380" s="191"/>
      <c r="AJ1380" s="227">
        <f t="shared" si="415"/>
        <v>121697.60000000001</v>
      </c>
    </row>
    <row r="1381" spans="1:36" ht="17.25" x14ac:dyDescent="0.25">
      <c r="A1381" s="208">
        <v>10</v>
      </c>
      <c r="B1381" s="124" t="s">
        <v>5808</v>
      </c>
      <c r="C1381" s="1524" t="s">
        <v>4979</v>
      </c>
      <c r="D1381" s="1525" t="s">
        <v>4768</v>
      </c>
      <c r="E1381" s="1531">
        <v>43</v>
      </c>
      <c r="F1381" s="227">
        <v>2.2799999999999998</v>
      </c>
      <c r="G1381" s="191">
        <v>1</v>
      </c>
      <c r="H1381" s="191">
        <v>150799.19999999998</v>
      </c>
      <c r="I1381" s="191"/>
      <c r="J1381" s="191"/>
      <c r="K1381" s="227">
        <f t="shared" si="410"/>
        <v>150799.19999999998</v>
      </c>
      <c r="L1381" s="227">
        <v>42</v>
      </c>
      <c r="M1381" s="191">
        <v>1</v>
      </c>
      <c r="N1381" s="191">
        <v>150799.19999999998</v>
      </c>
      <c r="O1381" s="191"/>
      <c r="P1381" s="191"/>
      <c r="Q1381" s="227">
        <f t="shared" si="411"/>
        <v>150799.19999999998</v>
      </c>
      <c r="R1381" s="227">
        <f t="shared" si="412"/>
        <v>0</v>
      </c>
      <c r="S1381" s="227">
        <f t="shared" si="412"/>
        <v>0</v>
      </c>
      <c r="T1381" s="227">
        <f t="shared" si="412"/>
        <v>0</v>
      </c>
      <c r="U1381" s="227">
        <f t="shared" si="412"/>
        <v>0</v>
      </c>
      <c r="V1381" s="227">
        <f t="shared" si="413"/>
        <v>0</v>
      </c>
      <c r="W1381" s="227">
        <v>44</v>
      </c>
      <c r="X1381" s="227">
        <v>2.2799999999999998</v>
      </c>
      <c r="Y1381" s="191">
        <v>1</v>
      </c>
      <c r="Z1381" s="191">
        <v>150799.19999999998</v>
      </c>
      <c r="AA1381" s="191"/>
      <c r="AB1381" s="191"/>
      <c r="AC1381" s="227">
        <f t="shared" si="414"/>
        <v>150799.19999999998</v>
      </c>
      <c r="AD1381" s="227">
        <v>45</v>
      </c>
      <c r="AE1381" s="227">
        <v>2.2799999999999998</v>
      </c>
      <c r="AF1381" s="191">
        <v>1</v>
      </c>
      <c r="AG1381" s="191">
        <v>150799.19999999998</v>
      </c>
      <c r="AH1381" s="191"/>
      <c r="AI1381" s="191"/>
      <c r="AJ1381" s="227">
        <f t="shared" si="415"/>
        <v>150799.19999999998</v>
      </c>
    </row>
    <row r="1382" spans="1:36" ht="17.25" x14ac:dyDescent="0.25">
      <c r="A1382" s="208">
        <v>11</v>
      </c>
      <c r="B1382" s="124" t="s">
        <v>5809</v>
      </c>
      <c r="C1382" s="1524" t="s">
        <v>4979</v>
      </c>
      <c r="D1382" s="1525" t="s">
        <v>4768</v>
      </c>
      <c r="E1382" s="1531">
        <v>12</v>
      </c>
      <c r="F1382" s="227">
        <v>2.08</v>
      </c>
      <c r="G1382" s="191">
        <v>1</v>
      </c>
      <c r="H1382" s="191">
        <v>137571.20000000001</v>
      </c>
      <c r="I1382" s="191"/>
      <c r="J1382" s="191"/>
      <c r="K1382" s="227">
        <f t="shared" si="410"/>
        <v>137571.20000000001</v>
      </c>
      <c r="L1382" s="227">
        <v>11</v>
      </c>
      <c r="M1382" s="191">
        <v>1</v>
      </c>
      <c r="N1382" s="191">
        <v>137571.20000000001</v>
      </c>
      <c r="O1382" s="191"/>
      <c r="P1382" s="191"/>
      <c r="Q1382" s="227">
        <f t="shared" si="411"/>
        <v>137571.20000000001</v>
      </c>
      <c r="R1382" s="227">
        <f t="shared" si="412"/>
        <v>0</v>
      </c>
      <c r="S1382" s="227">
        <f t="shared" si="412"/>
        <v>0</v>
      </c>
      <c r="T1382" s="227">
        <f t="shared" si="412"/>
        <v>0</v>
      </c>
      <c r="U1382" s="227">
        <f t="shared" si="412"/>
        <v>0</v>
      </c>
      <c r="V1382" s="227">
        <f t="shared" si="413"/>
        <v>0</v>
      </c>
      <c r="W1382" s="227">
        <v>13</v>
      </c>
      <c r="X1382" s="227">
        <v>2.14</v>
      </c>
      <c r="Y1382" s="191">
        <v>1</v>
      </c>
      <c r="Z1382" s="191">
        <v>141539.6</v>
      </c>
      <c r="AA1382" s="191"/>
      <c r="AB1382" s="191"/>
      <c r="AC1382" s="227">
        <f t="shared" si="414"/>
        <v>141539.6</v>
      </c>
      <c r="AD1382" s="227">
        <v>14</v>
      </c>
      <c r="AE1382" s="227">
        <v>2.14</v>
      </c>
      <c r="AF1382" s="191">
        <v>1</v>
      </c>
      <c r="AG1382" s="191">
        <v>141539.6</v>
      </c>
      <c r="AH1382" s="191"/>
      <c r="AI1382" s="191"/>
      <c r="AJ1382" s="227">
        <f t="shared" si="415"/>
        <v>141539.6</v>
      </c>
    </row>
    <row r="1383" spans="1:36" ht="17.25" x14ac:dyDescent="0.25">
      <c r="A1383" s="208">
        <v>12</v>
      </c>
      <c r="B1383" s="124" t="s">
        <v>5810</v>
      </c>
      <c r="C1383" s="1524" t="s">
        <v>4979</v>
      </c>
      <c r="D1383" s="1525" t="s">
        <v>4768</v>
      </c>
      <c r="E1383" s="1531">
        <v>11</v>
      </c>
      <c r="F1383" s="227">
        <v>2.08</v>
      </c>
      <c r="G1383" s="191">
        <v>1</v>
      </c>
      <c r="H1383" s="191">
        <v>137571.20000000001</v>
      </c>
      <c r="I1383" s="191"/>
      <c r="J1383" s="191"/>
      <c r="K1383" s="227">
        <f t="shared" si="410"/>
        <v>137571.20000000001</v>
      </c>
      <c r="L1383" s="227">
        <v>10</v>
      </c>
      <c r="M1383" s="191">
        <v>1</v>
      </c>
      <c r="N1383" s="191">
        <v>137571.20000000001</v>
      </c>
      <c r="O1383" s="191"/>
      <c r="P1383" s="191"/>
      <c r="Q1383" s="227">
        <f t="shared" si="411"/>
        <v>137571.20000000001</v>
      </c>
      <c r="R1383" s="227">
        <f t="shared" si="412"/>
        <v>0</v>
      </c>
      <c r="S1383" s="227">
        <f t="shared" si="412"/>
        <v>0</v>
      </c>
      <c r="T1383" s="227">
        <f t="shared" si="412"/>
        <v>0</v>
      </c>
      <c r="U1383" s="227">
        <f t="shared" si="412"/>
        <v>0</v>
      </c>
      <c r="V1383" s="227">
        <f t="shared" si="413"/>
        <v>0</v>
      </c>
      <c r="W1383" s="227">
        <v>12</v>
      </c>
      <c r="X1383" s="227">
        <v>2.08</v>
      </c>
      <c r="Y1383" s="191">
        <v>1</v>
      </c>
      <c r="Z1383" s="191">
        <v>137571.20000000001</v>
      </c>
      <c r="AA1383" s="191"/>
      <c r="AB1383" s="191"/>
      <c r="AC1383" s="227">
        <f t="shared" si="414"/>
        <v>137571.20000000001</v>
      </c>
      <c r="AD1383" s="227">
        <v>13</v>
      </c>
      <c r="AE1383" s="227">
        <v>2.14</v>
      </c>
      <c r="AF1383" s="191">
        <v>1</v>
      </c>
      <c r="AG1383" s="191">
        <v>141539.6</v>
      </c>
      <c r="AH1383" s="191"/>
      <c r="AI1383" s="191"/>
      <c r="AJ1383" s="227">
        <f t="shared" si="415"/>
        <v>141539.6</v>
      </c>
    </row>
    <row r="1384" spans="1:36" ht="17.25" x14ac:dyDescent="0.25">
      <c r="A1384" s="208">
        <v>13</v>
      </c>
      <c r="B1384" s="124" t="s">
        <v>5811</v>
      </c>
      <c r="C1384" s="1524" t="s">
        <v>4979</v>
      </c>
      <c r="D1384" s="1525" t="s">
        <v>4768</v>
      </c>
      <c r="E1384" s="1531">
        <v>5</v>
      </c>
      <c r="F1384" s="227">
        <v>1.9</v>
      </c>
      <c r="G1384" s="191">
        <v>1</v>
      </c>
      <c r="H1384" s="191">
        <v>125666</v>
      </c>
      <c r="I1384" s="191"/>
      <c r="J1384" s="191"/>
      <c r="K1384" s="227">
        <f t="shared" si="410"/>
        <v>125666</v>
      </c>
      <c r="L1384" s="227">
        <v>4</v>
      </c>
      <c r="M1384" s="191">
        <v>1</v>
      </c>
      <c r="N1384" s="191">
        <v>125666</v>
      </c>
      <c r="O1384" s="191"/>
      <c r="P1384" s="191"/>
      <c r="Q1384" s="227">
        <f t="shared" si="411"/>
        <v>125666</v>
      </c>
      <c r="R1384" s="227">
        <f t="shared" si="412"/>
        <v>0</v>
      </c>
      <c r="S1384" s="227">
        <f t="shared" si="412"/>
        <v>0</v>
      </c>
      <c r="T1384" s="227">
        <f t="shared" si="412"/>
        <v>0</v>
      </c>
      <c r="U1384" s="227">
        <f t="shared" si="412"/>
        <v>0</v>
      </c>
      <c r="V1384" s="227">
        <f t="shared" si="413"/>
        <v>0</v>
      </c>
      <c r="W1384" s="227">
        <v>6</v>
      </c>
      <c r="X1384" s="227">
        <v>1.96</v>
      </c>
      <c r="Y1384" s="191">
        <v>1</v>
      </c>
      <c r="Z1384" s="191">
        <v>129634.4</v>
      </c>
      <c r="AA1384" s="191"/>
      <c r="AB1384" s="191"/>
      <c r="AC1384" s="227">
        <f t="shared" si="414"/>
        <v>129634.4</v>
      </c>
      <c r="AD1384" s="227">
        <v>7</v>
      </c>
      <c r="AE1384" s="227">
        <v>1.96</v>
      </c>
      <c r="AF1384" s="191">
        <v>1</v>
      </c>
      <c r="AG1384" s="191">
        <v>129634.4</v>
      </c>
      <c r="AH1384" s="191"/>
      <c r="AI1384" s="191"/>
      <c r="AJ1384" s="227">
        <f t="shared" si="415"/>
        <v>129634.4</v>
      </c>
    </row>
    <row r="1385" spans="1:36" ht="17.25" x14ac:dyDescent="0.25">
      <c r="A1385" s="208">
        <v>14</v>
      </c>
      <c r="B1385" s="124" t="s">
        <v>5812</v>
      </c>
      <c r="C1385" s="1524" t="s">
        <v>4979</v>
      </c>
      <c r="D1385" s="1525" t="s">
        <v>4768</v>
      </c>
      <c r="E1385" s="1531">
        <v>3</v>
      </c>
      <c r="F1385" s="227">
        <v>1.84</v>
      </c>
      <c r="G1385" s="191">
        <v>1</v>
      </c>
      <c r="H1385" s="191">
        <v>121697.60000000001</v>
      </c>
      <c r="I1385" s="191"/>
      <c r="J1385" s="191"/>
      <c r="K1385" s="227">
        <f t="shared" si="410"/>
        <v>121697.60000000001</v>
      </c>
      <c r="L1385" s="227">
        <v>2</v>
      </c>
      <c r="M1385" s="191">
        <v>1</v>
      </c>
      <c r="N1385" s="191">
        <v>118390.6</v>
      </c>
      <c r="O1385" s="191"/>
      <c r="P1385" s="191"/>
      <c r="Q1385" s="227">
        <f t="shared" si="411"/>
        <v>118390.6</v>
      </c>
      <c r="R1385" s="227">
        <f t="shared" si="412"/>
        <v>0</v>
      </c>
      <c r="S1385" s="227">
        <f t="shared" si="412"/>
        <v>3307</v>
      </c>
      <c r="T1385" s="227">
        <f t="shared" si="412"/>
        <v>0</v>
      </c>
      <c r="U1385" s="227">
        <f t="shared" si="412"/>
        <v>0</v>
      </c>
      <c r="V1385" s="227">
        <f t="shared" si="413"/>
        <v>3307</v>
      </c>
      <c r="W1385" s="227">
        <v>4</v>
      </c>
      <c r="X1385" s="227">
        <v>1.9</v>
      </c>
      <c r="Y1385" s="191">
        <v>1</v>
      </c>
      <c r="Z1385" s="191">
        <v>125666</v>
      </c>
      <c r="AA1385" s="191"/>
      <c r="AB1385" s="191"/>
      <c r="AC1385" s="227">
        <f t="shared" si="414"/>
        <v>125666</v>
      </c>
      <c r="AD1385" s="227">
        <v>5</v>
      </c>
      <c r="AE1385" s="227">
        <v>1.9</v>
      </c>
      <c r="AF1385" s="191">
        <v>1</v>
      </c>
      <c r="AG1385" s="191">
        <v>125666</v>
      </c>
      <c r="AH1385" s="191"/>
      <c r="AI1385" s="191"/>
      <c r="AJ1385" s="227">
        <f t="shared" si="415"/>
        <v>125666</v>
      </c>
    </row>
    <row r="1386" spans="1:36" ht="17.25" x14ac:dyDescent="0.25">
      <c r="A1386" s="208">
        <v>15</v>
      </c>
      <c r="B1386" s="124" t="s">
        <v>5813</v>
      </c>
      <c r="C1386" s="1524" t="s">
        <v>5039</v>
      </c>
      <c r="D1386" s="1525" t="s">
        <v>4768</v>
      </c>
      <c r="E1386" s="1531">
        <v>5</v>
      </c>
      <c r="F1386" s="227">
        <v>1.9</v>
      </c>
      <c r="G1386" s="191">
        <v>1</v>
      </c>
      <c r="H1386" s="191">
        <v>125666</v>
      </c>
      <c r="I1386" s="191"/>
      <c r="J1386" s="191"/>
      <c r="K1386" s="227">
        <f t="shared" si="410"/>
        <v>125666</v>
      </c>
      <c r="L1386" s="227">
        <v>4</v>
      </c>
      <c r="M1386" s="191">
        <v>1</v>
      </c>
      <c r="N1386" s="191">
        <v>125666</v>
      </c>
      <c r="O1386" s="191"/>
      <c r="P1386" s="191"/>
      <c r="Q1386" s="227">
        <f t="shared" si="411"/>
        <v>125666</v>
      </c>
      <c r="R1386" s="227">
        <f t="shared" si="412"/>
        <v>0</v>
      </c>
      <c r="S1386" s="227">
        <f t="shared" si="412"/>
        <v>0</v>
      </c>
      <c r="T1386" s="227">
        <f t="shared" si="412"/>
        <v>0</v>
      </c>
      <c r="U1386" s="227">
        <f t="shared" si="412"/>
        <v>0</v>
      </c>
      <c r="V1386" s="227">
        <f t="shared" si="413"/>
        <v>0</v>
      </c>
      <c r="W1386" s="227">
        <v>6</v>
      </c>
      <c r="X1386" s="227">
        <v>1.96</v>
      </c>
      <c r="Y1386" s="191">
        <v>1</v>
      </c>
      <c r="Z1386" s="191">
        <v>129634.4</v>
      </c>
      <c r="AA1386" s="191"/>
      <c r="AB1386" s="191"/>
      <c r="AC1386" s="227">
        <f t="shared" si="414"/>
        <v>129634.4</v>
      </c>
      <c r="AD1386" s="227">
        <v>7</v>
      </c>
      <c r="AE1386" s="227">
        <v>1.96</v>
      </c>
      <c r="AF1386" s="191">
        <v>1</v>
      </c>
      <c r="AG1386" s="191">
        <v>129634.4</v>
      </c>
      <c r="AH1386" s="191"/>
      <c r="AI1386" s="191"/>
      <c r="AJ1386" s="227">
        <f t="shared" si="415"/>
        <v>129634.4</v>
      </c>
    </row>
    <row r="1387" spans="1:36" ht="17.25" x14ac:dyDescent="0.25">
      <c r="A1387" s="208">
        <v>16</v>
      </c>
      <c r="B1387" s="124" t="s">
        <v>5814</v>
      </c>
      <c r="C1387" s="1524" t="s">
        <v>5039</v>
      </c>
      <c r="D1387" s="1525" t="s">
        <v>4768</v>
      </c>
      <c r="E1387" s="1531">
        <v>16</v>
      </c>
      <c r="F1387" s="227">
        <v>2.21</v>
      </c>
      <c r="G1387" s="191">
        <v>1</v>
      </c>
      <c r="H1387" s="191">
        <v>146169.4</v>
      </c>
      <c r="I1387" s="191"/>
      <c r="J1387" s="191"/>
      <c r="K1387" s="227">
        <f t="shared" si="410"/>
        <v>146169.4</v>
      </c>
      <c r="L1387" s="227">
        <v>15</v>
      </c>
      <c r="M1387" s="191">
        <v>1</v>
      </c>
      <c r="N1387" s="191">
        <v>141539.6</v>
      </c>
      <c r="O1387" s="191"/>
      <c r="P1387" s="191"/>
      <c r="Q1387" s="227">
        <f t="shared" si="411"/>
        <v>141539.6</v>
      </c>
      <c r="R1387" s="227">
        <f t="shared" si="412"/>
        <v>0</v>
      </c>
      <c r="S1387" s="227">
        <f t="shared" si="412"/>
        <v>4629.7999999999884</v>
      </c>
      <c r="T1387" s="227">
        <f t="shared" si="412"/>
        <v>0</v>
      </c>
      <c r="U1387" s="227">
        <f t="shared" si="412"/>
        <v>0</v>
      </c>
      <c r="V1387" s="227">
        <f t="shared" si="413"/>
        <v>4629.7999999999884</v>
      </c>
      <c r="W1387" s="227">
        <v>17</v>
      </c>
      <c r="X1387" s="227">
        <v>2.21</v>
      </c>
      <c r="Y1387" s="191">
        <v>1</v>
      </c>
      <c r="Z1387" s="191">
        <v>146169.4</v>
      </c>
      <c r="AA1387" s="191"/>
      <c r="AB1387" s="191"/>
      <c r="AC1387" s="227">
        <f t="shared" si="414"/>
        <v>146169.4</v>
      </c>
      <c r="AD1387" s="227">
        <v>18</v>
      </c>
      <c r="AE1387" s="227">
        <v>2.21</v>
      </c>
      <c r="AF1387" s="191">
        <v>1</v>
      </c>
      <c r="AG1387" s="191">
        <v>146169.4</v>
      </c>
      <c r="AH1387" s="191"/>
      <c r="AI1387" s="191"/>
      <c r="AJ1387" s="227">
        <f t="shared" si="415"/>
        <v>146169.4</v>
      </c>
    </row>
    <row r="1388" spans="1:36" ht="17.25" x14ac:dyDescent="0.25">
      <c r="A1388" s="208">
        <v>17</v>
      </c>
      <c r="B1388" s="124" t="s">
        <v>5815</v>
      </c>
      <c r="C1388" s="1524" t="s">
        <v>5039</v>
      </c>
      <c r="D1388" s="1525" t="s">
        <v>4768</v>
      </c>
      <c r="E1388" s="1531">
        <v>4</v>
      </c>
      <c r="F1388" s="227">
        <v>1.9</v>
      </c>
      <c r="G1388" s="191">
        <v>1</v>
      </c>
      <c r="H1388" s="191">
        <v>125666</v>
      </c>
      <c r="I1388" s="191"/>
      <c r="J1388" s="191"/>
      <c r="K1388" s="227">
        <f t="shared" si="410"/>
        <v>125666</v>
      </c>
      <c r="L1388" s="227">
        <v>3</v>
      </c>
      <c r="M1388" s="191">
        <v>1</v>
      </c>
      <c r="N1388" s="191">
        <v>121697.60000000001</v>
      </c>
      <c r="O1388" s="191"/>
      <c r="P1388" s="191"/>
      <c r="Q1388" s="227">
        <f t="shared" si="411"/>
        <v>121697.60000000001</v>
      </c>
      <c r="R1388" s="227">
        <f t="shared" si="412"/>
        <v>0</v>
      </c>
      <c r="S1388" s="227">
        <f t="shared" si="412"/>
        <v>3968.3999999999942</v>
      </c>
      <c r="T1388" s="227">
        <f t="shared" si="412"/>
        <v>0</v>
      </c>
      <c r="U1388" s="227">
        <f t="shared" si="412"/>
        <v>0</v>
      </c>
      <c r="V1388" s="227">
        <f t="shared" si="413"/>
        <v>3968.3999999999942</v>
      </c>
      <c r="W1388" s="227">
        <v>5</v>
      </c>
      <c r="X1388" s="227">
        <v>1.9</v>
      </c>
      <c r="Y1388" s="191">
        <v>1</v>
      </c>
      <c r="Z1388" s="191">
        <v>125666</v>
      </c>
      <c r="AA1388" s="191"/>
      <c r="AB1388" s="191"/>
      <c r="AC1388" s="227">
        <f t="shared" si="414"/>
        <v>125666</v>
      </c>
      <c r="AD1388" s="227">
        <v>6</v>
      </c>
      <c r="AE1388" s="227">
        <v>1.96</v>
      </c>
      <c r="AF1388" s="191">
        <v>1</v>
      </c>
      <c r="AG1388" s="191">
        <v>129634.4</v>
      </c>
      <c r="AH1388" s="191"/>
      <c r="AI1388" s="191"/>
      <c r="AJ1388" s="227">
        <f t="shared" si="415"/>
        <v>129634.4</v>
      </c>
    </row>
    <row r="1389" spans="1:36" ht="17.25" x14ac:dyDescent="0.25">
      <c r="A1389" s="208">
        <v>18</v>
      </c>
      <c r="B1389" s="124" t="s">
        <v>5816</v>
      </c>
      <c r="C1389" s="1524" t="s">
        <v>5039</v>
      </c>
      <c r="D1389" s="1525" t="s">
        <v>4768</v>
      </c>
      <c r="E1389" s="1531">
        <v>2</v>
      </c>
      <c r="F1389" s="227">
        <v>1.79</v>
      </c>
      <c r="G1389" s="191">
        <v>1</v>
      </c>
      <c r="H1389" s="191">
        <v>118390.6</v>
      </c>
      <c r="I1389" s="191"/>
      <c r="J1389" s="191"/>
      <c r="K1389" s="227">
        <f t="shared" si="410"/>
        <v>118390.6</v>
      </c>
      <c r="L1389" s="227">
        <v>1</v>
      </c>
      <c r="M1389" s="191">
        <v>1</v>
      </c>
      <c r="N1389" s="191">
        <v>114422.2</v>
      </c>
      <c r="O1389" s="191"/>
      <c r="P1389" s="191"/>
      <c r="Q1389" s="227">
        <f t="shared" si="411"/>
        <v>114422.2</v>
      </c>
      <c r="R1389" s="227">
        <f t="shared" si="412"/>
        <v>0</v>
      </c>
      <c r="S1389" s="227">
        <f t="shared" si="412"/>
        <v>3968.4000000000087</v>
      </c>
      <c r="T1389" s="227">
        <f t="shared" si="412"/>
        <v>0</v>
      </c>
      <c r="U1389" s="227">
        <f t="shared" si="412"/>
        <v>0</v>
      </c>
      <c r="V1389" s="227">
        <f t="shared" si="413"/>
        <v>3968.4000000000087</v>
      </c>
      <c r="W1389" s="227">
        <v>3</v>
      </c>
      <c r="X1389" s="227">
        <v>1.84</v>
      </c>
      <c r="Y1389" s="191">
        <v>1</v>
      </c>
      <c r="Z1389" s="191">
        <v>121697.60000000001</v>
      </c>
      <c r="AA1389" s="191"/>
      <c r="AB1389" s="191"/>
      <c r="AC1389" s="227">
        <f t="shared" si="414"/>
        <v>121697.60000000001</v>
      </c>
      <c r="AD1389" s="227">
        <v>4</v>
      </c>
      <c r="AE1389" s="227">
        <v>1.9</v>
      </c>
      <c r="AF1389" s="191">
        <v>1</v>
      </c>
      <c r="AG1389" s="191">
        <v>125666</v>
      </c>
      <c r="AH1389" s="191"/>
      <c r="AI1389" s="191"/>
      <c r="AJ1389" s="227">
        <f t="shared" si="415"/>
        <v>125666</v>
      </c>
    </row>
    <row r="1390" spans="1:36" ht="17.25" x14ac:dyDescent="0.25">
      <c r="A1390" s="208">
        <v>19</v>
      </c>
      <c r="B1390" s="124" t="s">
        <v>5817</v>
      </c>
      <c r="C1390" s="1524" t="s">
        <v>5039</v>
      </c>
      <c r="D1390" s="1525" t="s">
        <v>4768</v>
      </c>
      <c r="E1390" s="1531">
        <v>7</v>
      </c>
      <c r="F1390" s="227">
        <v>1.96</v>
      </c>
      <c r="G1390" s="191">
        <v>1</v>
      </c>
      <c r="H1390" s="191">
        <v>129634.4</v>
      </c>
      <c r="I1390" s="191"/>
      <c r="J1390" s="191"/>
      <c r="K1390" s="227">
        <f t="shared" si="410"/>
        <v>129634.4</v>
      </c>
      <c r="L1390" s="227">
        <v>6</v>
      </c>
      <c r="M1390" s="191">
        <v>1</v>
      </c>
      <c r="N1390" s="191">
        <v>129634.4</v>
      </c>
      <c r="O1390" s="191"/>
      <c r="P1390" s="191"/>
      <c r="Q1390" s="227">
        <f t="shared" si="411"/>
        <v>129634.4</v>
      </c>
      <c r="R1390" s="227">
        <f t="shared" si="412"/>
        <v>0</v>
      </c>
      <c r="S1390" s="227">
        <f t="shared" si="412"/>
        <v>0</v>
      </c>
      <c r="T1390" s="227">
        <f t="shared" si="412"/>
        <v>0</v>
      </c>
      <c r="U1390" s="227">
        <f t="shared" si="412"/>
        <v>0</v>
      </c>
      <c r="V1390" s="227">
        <f t="shared" si="413"/>
        <v>0</v>
      </c>
      <c r="W1390" s="227">
        <v>8</v>
      </c>
      <c r="X1390" s="227">
        <v>2.02</v>
      </c>
      <c r="Y1390" s="191">
        <v>1</v>
      </c>
      <c r="Z1390" s="191">
        <v>133602.79999999999</v>
      </c>
      <c r="AA1390" s="191"/>
      <c r="AB1390" s="191"/>
      <c r="AC1390" s="227">
        <f t="shared" si="414"/>
        <v>133602.79999999999</v>
      </c>
      <c r="AD1390" s="227">
        <v>9</v>
      </c>
      <c r="AE1390" s="227">
        <v>2.02</v>
      </c>
      <c r="AF1390" s="191">
        <v>1</v>
      </c>
      <c r="AG1390" s="191">
        <v>133602.79999999999</v>
      </c>
      <c r="AH1390" s="191"/>
      <c r="AI1390" s="191"/>
      <c r="AJ1390" s="227">
        <f t="shared" si="415"/>
        <v>133602.79999999999</v>
      </c>
    </row>
    <row r="1391" spans="1:36" ht="17.25" x14ac:dyDescent="0.25">
      <c r="A1391" s="208">
        <v>20</v>
      </c>
      <c r="B1391" s="124" t="s">
        <v>5818</v>
      </c>
      <c r="C1391" s="1524" t="s">
        <v>5039</v>
      </c>
      <c r="D1391" s="1525" t="s">
        <v>4768</v>
      </c>
      <c r="E1391" s="1531">
        <v>13</v>
      </c>
      <c r="F1391" s="227">
        <v>2.14</v>
      </c>
      <c r="G1391" s="191">
        <v>1</v>
      </c>
      <c r="H1391" s="191">
        <v>141539.6</v>
      </c>
      <c r="I1391" s="191"/>
      <c r="J1391" s="191"/>
      <c r="K1391" s="227">
        <f t="shared" si="410"/>
        <v>141539.6</v>
      </c>
      <c r="L1391" s="227">
        <v>12</v>
      </c>
      <c r="M1391" s="191">
        <v>1</v>
      </c>
      <c r="N1391" s="191">
        <v>137571.20000000001</v>
      </c>
      <c r="O1391" s="191"/>
      <c r="P1391" s="191"/>
      <c r="Q1391" s="227">
        <f t="shared" si="411"/>
        <v>137571.20000000001</v>
      </c>
      <c r="R1391" s="227">
        <f t="shared" si="412"/>
        <v>0</v>
      </c>
      <c r="S1391" s="227">
        <f t="shared" si="412"/>
        <v>3968.3999999999942</v>
      </c>
      <c r="T1391" s="227">
        <f t="shared" si="412"/>
        <v>0</v>
      </c>
      <c r="U1391" s="227">
        <f t="shared" si="412"/>
        <v>0</v>
      </c>
      <c r="V1391" s="227">
        <f t="shared" si="413"/>
        <v>3968.3999999999942</v>
      </c>
      <c r="W1391" s="227">
        <v>14</v>
      </c>
      <c r="X1391" s="227">
        <v>2.14</v>
      </c>
      <c r="Y1391" s="191">
        <v>1</v>
      </c>
      <c r="Z1391" s="191">
        <v>141539.6</v>
      </c>
      <c r="AA1391" s="191"/>
      <c r="AB1391" s="191"/>
      <c r="AC1391" s="227">
        <f t="shared" si="414"/>
        <v>141539.6</v>
      </c>
      <c r="AD1391" s="227">
        <v>15</v>
      </c>
      <c r="AE1391" s="227">
        <v>2.14</v>
      </c>
      <c r="AF1391" s="191">
        <v>1</v>
      </c>
      <c r="AG1391" s="191">
        <v>141539.6</v>
      </c>
      <c r="AH1391" s="191"/>
      <c r="AI1391" s="191"/>
      <c r="AJ1391" s="227">
        <f t="shared" si="415"/>
        <v>141539.6</v>
      </c>
    </row>
    <row r="1392" spans="1:36" ht="17.25" x14ac:dyDescent="0.25">
      <c r="A1392" s="208">
        <v>21</v>
      </c>
      <c r="B1392" s="124" t="s">
        <v>5819</v>
      </c>
      <c r="C1392" s="1524" t="s">
        <v>5039</v>
      </c>
      <c r="D1392" s="1525" t="s">
        <v>4768</v>
      </c>
      <c r="E1392" s="1531">
        <v>3</v>
      </c>
      <c r="F1392" s="227">
        <v>1.84</v>
      </c>
      <c r="G1392" s="191">
        <v>1</v>
      </c>
      <c r="H1392" s="191">
        <v>121697.60000000001</v>
      </c>
      <c r="I1392" s="191"/>
      <c r="J1392" s="191"/>
      <c r="K1392" s="227">
        <f t="shared" si="410"/>
        <v>121697.60000000001</v>
      </c>
      <c r="L1392" s="227">
        <v>2</v>
      </c>
      <c r="M1392" s="191">
        <v>1</v>
      </c>
      <c r="N1392" s="191">
        <v>118390.6</v>
      </c>
      <c r="O1392" s="191"/>
      <c r="P1392" s="191"/>
      <c r="Q1392" s="227">
        <f t="shared" si="411"/>
        <v>118390.6</v>
      </c>
      <c r="R1392" s="227">
        <f t="shared" si="412"/>
        <v>0</v>
      </c>
      <c r="S1392" s="227">
        <f t="shared" si="412"/>
        <v>3307</v>
      </c>
      <c r="T1392" s="227">
        <f t="shared" si="412"/>
        <v>0</v>
      </c>
      <c r="U1392" s="227">
        <f t="shared" si="412"/>
        <v>0</v>
      </c>
      <c r="V1392" s="227">
        <f t="shared" si="413"/>
        <v>3307</v>
      </c>
      <c r="W1392" s="227">
        <v>4</v>
      </c>
      <c r="X1392" s="227">
        <v>1.9</v>
      </c>
      <c r="Y1392" s="191">
        <v>1</v>
      </c>
      <c r="Z1392" s="191">
        <v>125666</v>
      </c>
      <c r="AA1392" s="191"/>
      <c r="AB1392" s="191"/>
      <c r="AC1392" s="227">
        <f t="shared" si="414"/>
        <v>125666</v>
      </c>
      <c r="AD1392" s="227">
        <v>5</v>
      </c>
      <c r="AE1392" s="227">
        <v>1.9</v>
      </c>
      <c r="AF1392" s="191">
        <v>1</v>
      </c>
      <c r="AG1392" s="191">
        <v>125666</v>
      </c>
      <c r="AH1392" s="191"/>
      <c r="AI1392" s="191"/>
      <c r="AJ1392" s="227">
        <f t="shared" si="415"/>
        <v>125666</v>
      </c>
    </row>
    <row r="1393" spans="1:36" ht="17.25" x14ac:dyDescent="0.25">
      <c r="A1393" s="208">
        <v>22</v>
      </c>
      <c r="B1393" s="124" t="s">
        <v>5820</v>
      </c>
      <c r="C1393" s="1524" t="s">
        <v>5039</v>
      </c>
      <c r="D1393" s="1525" t="s">
        <v>4768</v>
      </c>
      <c r="E1393" s="1531">
        <v>3</v>
      </c>
      <c r="F1393" s="227">
        <v>1.84</v>
      </c>
      <c r="G1393" s="191">
        <v>1</v>
      </c>
      <c r="H1393" s="191">
        <v>121697.60000000001</v>
      </c>
      <c r="I1393" s="191"/>
      <c r="J1393" s="191"/>
      <c r="K1393" s="227">
        <f t="shared" si="410"/>
        <v>121697.60000000001</v>
      </c>
      <c r="L1393" s="227">
        <v>2</v>
      </c>
      <c r="M1393" s="191">
        <v>1</v>
      </c>
      <c r="N1393" s="191">
        <v>118390.6</v>
      </c>
      <c r="O1393" s="191"/>
      <c r="P1393" s="191"/>
      <c r="Q1393" s="227">
        <f t="shared" si="411"/>
        <v>118390.6</v>
      </c>
      <c r="R1393" s="227">
        <f t="shared" si="412"/>
        <v>0</v>
      </c>
      <c r="S1393" s="227">
        <f t="shared" si="412"/>
        <v>3307</v>
      </c>
      <c r="T1393" s="227">
        <f t="shared" si="412"/>
        <v>0</v>
      </c>
      <c r="U1393" s="227">
        <f t="shared" si="412"/>
        <v>0</v>
      </c>
      <c r="V1393" s="227">
        <f t="shared" si="413"/>
        <v>3307</v>
      </c>
      <c r="W1393" s="227">
        <v>4</v>
      </c>
      <c r="X1393" s="227">
        <v>1.9</v>
      </c>
      <c r="Y1393" s="191">
        <v>1</v>
      </c>
      <c r="Z1393" s="191">
        <v>125666</v>
      </c>
      <c r="AA1393" s="191"/>
      <c r="AB1393" s="191"/>
      <c r="AC1393" s="227">
        <f t="shared" si="414"/>
        <v>125666</v>
      </c>
      <c r="AD1393" s="227">
        <v>5</v>
      </c>
      <c r="AE1393" s="227">
        <v>1.9</v>
      </c>
      <c r="AF1393" s="191">
        <v>1</v>
      </c>
      <c r="AG1393" s="191">
        <v>125666</v>
      </c>
      <c r="AH1393" s="191"/>
      <c r="AI1393" s="191"/>
      <c r="AJ1393" s="227">
        <f t="shared" si="415"/>
        <v>125666</v>
      </c>
    </row>
    <row r="1394" spans="1:36" ht="17.25" x14ac:dyDescent="0.25">
      <c r="A1394" s="208">
        <v>23</v>
      </c>
      <c r="B1394" s="124" t="s">
        <v>1602</v>
      </c>
      <c r="C1394" s="1524" t="s">
        <v>5039</v>
      </c>
      <c r="D1394" s="1525" t="s">
        <v>4768</v>
      </c>
      <c r="E1394" s="1531">
        <v>1</v>
      </c>
      <c r="F1394" s="227">
        <v>1.73</v>
      </c>
      <c r="G1394" s="191">
        <v>1</v>
      </c>
      <c r="H1394" s="191">
        <v>114422.2</v>
      </c>
      <c r="I1394" s="191"/>
      <c r="J1394" s="191"/>
      <c r="K1394" s="227">
        <f t="shared" si="410"/>
        <v>114422.2</v>
      </c>
      <c r="L1394" s="227">
        <v>0</v>
      </c>
      <c r="M1394" s="191">
        <v>1</v>
      </c>
      <c r="N1394" s="191">
        <v>111115.2</v>
      </c>
      <c r="O1394" s="191"/>
      <c r="P1394" s="191"/>
      <c r="Q1394" s="227">
        <f t="shared" si="411"/>
        <v>111115.2</v>
      </c>
      <c r="R1394" s="227">
        <f t="shared" si="412"/>
        <v>0</v>
      </c>
      <c r="S1394" s="227">
        <f t="shared" si="412"/>
        <v>3307</v>
      </c>
      <c r="T1394" s="227">
        <f t="shared" si="412"/>
        <v>0</v>
      </c>
      <c r="U1394" s="227">
        <f t="shared" si="412"/>
        <v>0</v>
      </c>
      <c r="V1394" s="227">
        <f t="shared" si="413"/>
        <v>3307</v>
      </c>
      <c r="W1394" s="227">
        <v>2</v>
      </c>
      <c r="X1394" s="227">
        <v>1.79</v>
      </c>
      <c r="Y1394" s="191">
        <v>1</v>
      </c>
      <c r="Z1394" s="191">
        <v>118390.6</v>
      </c>
      <c r="AA1394" s="191"/>
      <c r="AB1394" s="191"/>
      <c r="AC1394" s="227">
        <f t="shared" si="414"/>
        <v>118390.6</v>
      </c>
      <c r="AD1394" s="227">
        <v>3</v>
      </c>
      <c r="AE1394" s="227">
        <v>1.84</v>
      </c>
      <c r="AF1394" s="191">
        <v>1</v>
      </c>
      <c r="AG1394" s="191">
        <v>121697.60000000001</v>
      </c>
      <c r="AH1394" s="191"/>
      <c r="AI1394" s="191"/>
      <c r="AJ1394" s="227">
        <f t="shared" si="415"/>
        <v>121697.60000000001</v>
      </c>
    </row>
    <row r="1395" spans="1:36" ht="17.25" x14ac:dyDescent="0.25">
      <c r="A1395" s="208">
        <v>24</v>
      </c>
      <c r="B1395" s="124" t="s">
        <v>5821</v>
      </c>
      <c r="C1395" s="1524" t="s">
        <v>5333</v>
      </c>
      <c r="D1395" s="1525" t="s">
        <v>4768</v>
      </c>
      <c r="E1395" s="1531">
        <v>15</v>
      </c>
      <c r="F1395" s="227">
        <v>2.14</v>
      </c>
      <c r="G1395" s="191">
        <v>1</v>
      </c>
      <c r="H1395" s="191">
        <v>141539.6</v>
      </c>
      <c r="I1395" s="191"/>
      <c r="J1395" s="191"/>
      <c r="K1395" s="227">
        <f t="shared" si="410"/>
        <v>141539.6</v>
      </c>
      <c r="L1395" s="227">
        <v>14</v>
      </c>
      <c r="M1395" s="191">
        <v>1</v>
      </c>
      <c r="N1395" s="191">
        <v>141539.6</v>
      </c>
      <c r="O1395" s="191"/>
      <c r="P1395" s="191"/>
      <c r="Q1395" s="227">
        <f t="shared" si="411"/>
        <v>141539.6</v>
      </c>
      <c r="R1395" s="227">
        <f t="shared" si="412"/>
        <v>0</v>
      </c>
      <c r="S1395" s="227">
        <f t="shared" si="412"/>
        <v>0</v>
      </c>
      <c r="T1395" s="227">
        <f t="shared" si="412"/>
        <v>0</v>
      </c>
      <c r="U1395" s="227">
        <f t="shared" si="412"/>
        <v>0</v>
      </c>
      <c r="V1395" s="227">
        <f t="shared" si="413"/>
        <v>0</v>
      </c>
      <c r="W1395" s="227">
        <v>16</v>
      </c>
      <c r="X1395" s="227">
        <v>2.21</v>
      </c>
      <c r="Y1395" s="191">
        <v>1</v>
      </c>
      <c r="Z1395" s="191">
        <v>146169.4</v>
      </c>
      <c r="AA1395" s="191"/>
      <c r="AB1395" s="191"/>
      <c r="AC1395" s="227">
        <f t="shared" si="414"/>
        <v>146169.4</v>
      </c>
      <c r="AD1395" s="227">
        <v>17</v>
      </c>
      <c r="AE1395" s="227">
        <v>2.21</v>
      </c>
      <c r="AF1395" s="191">
        <v>1</v>
      </c>
      <c r="AG1395" s="191">
        <v>146169.4</v>
      </c>
      <c r="AH1395" s="191"/>
      <c r="AI1395" s="191"/>
      <c r="AJ1395" s="227">
        <f t="shared" si="415"/>
        <v>146169.4</v>
      </c>
    </row>
    <row r="1396" spans="1:36" ht="17.25" x14ac:dyDescent="0.25">
      <c r="A1396" s="208">
        <v>25</v>
      </c>
      <c r="B1396" s="124" t="s">
        <v>1602</v>
      </c>
      <c r="C1396" s="1524" t="s">
        <v>4993</v>
      </c>
      <c r="D1396" s="1525" t="s">
        <v>4994</v>
      </c>
      <c r="E1396" s="1531">
        <v>1</v>
      </c>
      <c r="F1396" s="227">
        <v>1.49</v>
      </c>
      <c r="G1396" s="191">
        <v>1</v>
      </c>
      <c r="H1396" s="191">
        <v>98548.6</v>
      </c>
      <c r="I1396" s="191"/>
      <c r="J1396" s="191"/>
      <c r="K1396" s="227">
        <f t="shared" si="410"/>
        <v>98548.6</v>
      </c>
      <c r="L1396" s="227">
        <v>0</v>
      </c>
      <c r="M1396" s="191">
        <v>1</v>
      </c>
      <c r="N1396" s="191">
        <v>95903</v>
      </c>
      <c r="O1396" s="191"/>
      <c r="P1396" s="191"/>
      <c r="Q1396" s="227">
        <f t="shared" si="411"/>
        <v>95903</v>
      </c>
      <c r="R1396" s="227">
        <f t="shared" si="412"/>
        <v>0</v>
      </c>
      <c r="S1396" s="227">
        <f t="shared" si="412"/>
        <v>2645.6000000000058</v>
      </c>
      <c r="T1396" s="227">
        <f t="shared" si="412"/>
        <v>0</v>
      </c>
      <c r="U1396" s="227">
        <f t="shared" si="412"/>
        <v>0</v>
      </c>
      <c r="V1396" s="227">
        <f t="shared" si="413"/>
        <v>2645.6000000000058</v>
      </c>
      <c r="W1396" s="227">
        <v>2</v>
      </c>
      <c r="X1396" s="227">
        <v>1.54</v>
      </c>
      <c r="Y1396" s="191">
        <v>1</v>
      </c>
      <c r="Z1396" s="191">
        <v>101855.6</v>
      </c>
      <c r="AA1396" s="191"/>
      <c r="AB1396" s="191"/>
      <c r="AC1396" s="227">
        <f t="shared" si="414"/>
        <v>101855.6</v>
      </c>
      <c r="AD1396" s="227">
        <v>3</v>
      </c>
      <c r="AE1396" s="227">
        <v>1.59</v>
      </c>
      <c r="AF1396" s="191">
        <v>1</v>
      </c>
      <c r="AG1396" s="191">
        <v>105162.6</v>
      </c>
      <c r="AH1396" s="191"/>
      <c r="AI1396" s="191"/>
      <c r="AJ1396" s="227">
        <f t="shared" si="415"/>
        <v>105162.6</v>
      </c>
    </row>
    <row r="1397" spans="1:36" ht="17.25" x14ac:dyDescent="0.25">
      <c r="A1397" s="208">
        <v>26</v>
      </c>
      <c r="B1397" s="124" t="s">
        <v>5822</v>
      </c>
      <c r="C1397" s="1524" t="s">
        <v>4993</v>
      </c>
      <c r="D1397" s="1525" t="s">
        <v>4994</v>
      </c>
      <c r="E1397" s="1531">
        <v>6</v>
      </c>
      <c r="F1397" s="227">
        <v>1.68</v>
      </c>
      <c r="G1397" s="191">
        <v>1</v>
      </c>
      <c r="H1397" s="191">
        <v>111115.2</v>
      </c>
      <c r="I1397" s="191"/>
      <c r="J1397" s="191"/>
      <c r="K1397" s="227">
        <f t="shared" si="410"/>
        <v>111115.2</v>
      </c>
      <c r="L1397" s="227">
        <v>5</v>
      </c>
      <c r="M1397" s="191">
        <v>1</v>
      </c>
      <c r="N1397" s="191">
        <v>107808.2</v>
      </c>
      <c r="O1397" s="191"/>
      <c r="P1397" s="191"/>
      <c r="Q1397" s="227">
        <f t="shared" si="411"/>
        <v>107808.2</v>
      </c>
      <c r="R1397" s="227">
        <f t="shared" si="412"/>
        <v>0</v>
      </c>
      <c r="S1397" s="227">
        <f t="shared" si="412"/>
        <v>3307</v>
      </c>
      <c r="T1397" s="227">
        <f t="shared" si="412"/>
        <v>0</v>
      </c>
      <c r="U1397" s="227">
        <f t="shared" si="412"/>
        <v>0</v>
      </c>
      <c r="V1397" s="227">
        <f t="shared" si="413"/>
        <v>3307</v>
      </c>
      <c r="W1397" s="227">
        <v>7</v>
      </c>
      <c r="X1397" s="227">
        <v>1.68</v>
      </c>
      <c r="Y1397" s="191">
        <v>1</v>
      </c>
      <c r="Z1397" s="191">
        <v>111115.2</v>
      </c>
      <c r="AA1397" s="191"/>
      <c r="AB1397" s="191"/>
      <c r="AC1397" s="227">
        <f t="shared" si="414"/>
        <v>111115.2</v>
      </c>
      <c r="AD1397" s="227">
        <v>8</v>
      </c>
      <c r="AE1397" s="227">
        <v>1.73</v>
      </c>
      <c r="AF1397" s="191">
        <v>1</v>
      </c>
      <c r="AG1397" s="191">
        <v>114422.2</v>
      </c>
      <c r="AH1397" s="191"/>
      <c r="AI1397" s="191"/>
      <c r="AJ1397" s="227">
        <f t="shared" si="415"/>
        <v>114422.2</v>
      </c>
    </row>
    <row r="1398" spans="1:36" ht="17.25" x14ac:dyDescent="0.25">
      <c r="A1398" s="208">
        <v>27</v>
      </c>
      <c r="B1398" s="124" t="s">
        <v>5823</v>
      </c>
      <c r="C1398" s="1524" t="s">
        <v>4993</v>
      </c>
      <c r="D1398" s="1525" t="s">
        <v>4994</v>
      </c>
      <c r="E1398" s="1531">
        <v>22</v>
      </c>
      <c r="F1398" s="227">
        <v>1.95</v>
      </c>
      <c r="G1398" s="191">
        <v>1</v>
      </c>
      <c r="H1398" s="191">
        <v>128973</v>
      </c>
      <c r="I1398" s="191"/>
      <c r="J1398" s="191"/>
      <c r="K1398" s="227">
        <f t="shared" si="410"/>
        <v>128973</v>
      </c>
      <c r="L1398" s="227">
        <v>21</v>
      </c>
      <c r="M1398" s="191">
        <v>1</v>
      </c>
      <c r="N1398" s="191">
        <v>128973</v>
      </c>
      <c r="O1398" s="191"/>
      <c r="P1398" s="191"/>
      <c r="Q1398" s="227">
        <f t="shared" si="411"/>
        <v>128973</v>
      </c>
      <c r="R1398" s="227">
        <f t="shared" si="412"/>
        <v>0</v>
      </c>
      <c r="S1398" s="227">
        <f t="shared" si="412"/>
        <v>0</v>
      </c>
      <c r="T1398" s="227">
        <f t="shared" si="412"/>
        <v>0</v>
      </c>
      <c r="U1398" s="227">
        <f t="shared" si="412"/>
        <v>0</v>
      </c>
      <c r="V1398" s="227">
        <f t="shared" si="413"/>
        <v>0</v>
      </c>
      <c r="W1398" s="227">
        <v>23</v>
      </c>
      <c r="X1398" s="227">
        <v>1.95</v>
      </c>
      <c r="Y1398" s="191">
        <v>1</v>
      </c>
      <c r="Z1398" s="191">
        <v>128973</v>
      </c>
      <c r="AA1398" s="191"/>
      <c r="AB1398" s="191"/>
      <c r="AC1398" s="227">
        <f t="shared" si="414"/>
        <v>128973</v>
      </c>
      <c r="AD1398" s="227">
        <v>24</v>
      </c>
      <c r="AE1398" s="227">
        <v>1.95</v>
      </c>
      <c r="AF1398" s="191">
        <v>1</v>
      </c>
      <c r="AG1398" s="191">
        <v>128973</v>
      </c>
      <c r="AH1398" s="191"/>
      <c r="AI1398" s="191"/>
      <c r="AJ1398" s="227">
        <f t="shared" si="415"/>
        <v>128973</v>
      </c>
    </row>
    <row r="1399" spans="1:36" ht="17.25" x14ac:dyDescent="0.25">
      <c r="A1399" s="208">
        <v>28</v>
      </c>
      <c r="B1399" s="124" t="s">
        <v>1602</v>
      </c>
      <c r="C1399" s="1524" t="s">
        <v>4993</v>
      </c>
      <c r="D1399" s="1525" t="s">
        <v>4994</v>
      </c>
      <c r="E1399" s="1531">
        <v>1</v>
      </c>
      <c r="F1399" s="227">
        <v>1.49</v>
      </c>
      <c r="G1399" s="191">
        <v>1</v>
      </c>
      <c r="H1399" s="191">
        <v>98548.6</v>
      </c>
      <c r="I1399" s="191"/>
      <c r="J1399" s="191"/>
      <c r="K1399" s="227">
        <f t="shared" si="410"/>
        <v>98548.6</v>
      </c>
      <c r="L1399" s="227">
        <v>0</v>
      </c>
      <c r="M1399" s="191">
        <v>1</v>
      </c>
      <c r="N1399" s="191">
        <v>95903</v>
      </c>
      <c r="O1399" s="191"/>
      <c r="P1399" s="191"/>
      <c r="Q1399" s="227">
        <f t="shared" si="411"/>
        <v>95903</v>
      </c>
      <c r="R1399" s="227">
        <f t="shared" si="412"/>
        <v>0</v>
      </c>
      <c r="S1399" s="227">
        <f t="shared" si="412"/>
        <v>2645.6000000000058</v>
      </c>
      <c r="T1399" s="227">
        <f t="shared" si="412"/>
        <v>0</v>
      </c>
      <c r="U1399" s="227">
        <f t="shared" si="412"/>
        <v>0</v>
      </c>
      <c r="V1399" s="227">
        <f t="shared" si="413"/>
        <v>2645.6000000000058</v>
      </c>
      <c r="W1399" s="227">
        <v>2</v>
      </c>
      <c r="X1399" s="227">
        <v>1.54</v>
      </c>
      <c r="Y1399" s="191">
        <v>1</v>
      </c>
      <c r="Z1399" s="191">
        <v>101855.6</v>
      </c>
      <c r="AA1399" s="191"/>
      <c r="AB1399" s="191"/>
      <c r="AC1399" s="227">
        <f t="shared" si="414"/>
        <v>101855.6</v>
      </c>
      <c r="AD1399" s="227">
        <v>3</v>
      </c>
      <c r="AE1399" s="227">
        <v>1.59</v>
      </c>
      <c r="AF1399" s="191">
        <v>1</v>
      </c>
      <c r="AG1399" s="191">
        <v>105162.6</v>
      </c>
      <c r="AH1399" s="191"/>
      <c r="AI1399" s="191"/>
      <c r="AJ1399" s="227">
        <f t="shared" si="415"/>
        <v>105162.6</v>
      </c>
    </row>
    <row r="1400" spans="1:36" ht="20.25" customHeight="1" x14ac:dyDescent="0.25">
      <c r="A1400" s="208">
        <v>29</v>
      </c>
      <c r="B1400" s="124" t="s">
        <v>5494</v>
      </c>
      <c r="C1400" s="1524" t="s">
        <v>4993</v>
      </c>
      <c r="D1400" s="1525" t="s">
        <v>4994</v>
      </c>
      <c r="E1400" s="1531">
        <v>3</v>
      </c>
      <c r="F1400" s="227">
        <v>1.59</v>
      </c>
      <c r="G1400" s="191">
        <v>1</v>
      </c>
      <c r="H1400" s="191">
        <v>105162.6</v>
      </c>
      <c r="I1400" s="191"/>
      <c r="J1400" s="191"/>
      <c r="K1400" s="227">
        <f t="shared" si="410"/>
        <v>105162.6</v>
      </c>
      <c r="L1400" s="227">
        <v>2</v>
      </c>
      <c r="M1400" s="191">
        <v>1</v>
      </c>
      <c r="N1400" s="191">
        <v>101855.6</v>
      </c>
      <c r="O1400" s="191"/>
      <c r="P1400" s="191"/>
      <c r="Q1400" s="227">
        <f t="shared" si="411"/>
        <v>101855.6</v>
      </c>
      <c r="R1400" s="227">
        <f t="shared" si="412"/>
        <v>0</v>
      </c>
      <c r="S1400" s="227">
        <f t="shared" si="412"/>
        <v>3307</v>
      </c>
      <c r="T1400" s="227">
        <f t="shared" si="412"/>
        <v>0</v>
      </c>
      <c r="U1400" s="227">
        <f t="shared" si="412"/>
        <v>0</v>
      </c>
      <c r="V1400" s="227">
        <f t="shared" si="413"/>
        <v>3307</v>
      </c>
      <c r="W1400" s="227">
        <v>4</v>
      </c>
      <c r="X1400" s="227">
        <v>1.63</v>
      </c>
      <c r="Y1400" s="191">
        <v>1</v>
      </c>
      <c r="Z1400" s="191">
        <v>107808.2</v>
      </c>
      <c r="AA1400" s="191"/>
      <c r="AB1400" s="191"/>
      <c r="AC1400" s="227">
        <f t="shared" si="414"/>
        <v>107808.2</v>
      </c>
      <c r="AD1400" s="227">
        <v>5</v>
      </c>
      <c r="AE1400" s="227">
        <v>1.63</v>
      </c>
      <c r="AF1400" s="191">
        <v>1</v>
      </c>
      <c r="AG1400" s="191">
        <v>107808.2</v>
      </c>
      <c r="AH1400" s="191"/>
      <c r="AI1400" s="191"/>
      <c r="AJ1400" s="227">
        <f t="shared" si="415"/>
        <v>107808.2</v>
      </c>
    </row>
    <row r="1401" spans="1:36" ht="17.25" x14ac:dyDescent="0.25">
      <c r="A1401" s="208"/>
      <c r="B1401" s="124" t="s">
        <v>5824</v>
      </c>
      <c r="C1401" s="1524"/>
      <c r="D1401" s="1525"/>
      <c r="E1401" s="1531"/>
      <c r="F1401" s="227"/>
      <c r="G1401" s="191"/>
      <c r="H1401" s="191">
        <v>6000</v>
      </c>
      <c r="I1401" s="191"/>
      <c r="J1401" s="191"/>
      <c r="K1401" s="227">
        <f t="shared" si="410"/>
        <v>6000</v>
      </c>
      <c r="L1401" s="227"/>
      <c r="M1401" s="191"/>
      <c r="N1401" s="191">
        <v>6000</v>
      </c>
      <c r="O1401" s="191"/>
      <c r="P1401" s="191"/>
      <c r="Q1401" s="227">
        <f t="shared" si="411"/>
        <v>6000</v>
      </c>
      <c r="R1401" s="227"/>
      <c r="S1401" s="227"/>
      <c r="T1401" s="227"/>
      <c r="U1401" s="227"/>
      <c r="V1401" s="227"/>
      <c r="W1401" s="227"/>
      <c r="X1401" s="227"/>
      <c r="Y1401" s="191"/>
      <c r="Z1401" s="191">
        <v>6000</v>
      </c>
      <c r="AA1401" s="191"/>
      <c r="AB1401" s="191"/>
      <c r="AC1401" s="227">
        <f t="shared" si="414"/>
        <v>6000</v>
      </c>
      <c r="AD1401" s="227"/>
      <c r="AE1401" s="227"/>
      <c r="AF1401" s="191"/>
      <c r="AG1401" s="191">
        <v>6000</v>
      </c>
      <c r="AH1401" s="191"/>
      <c r="AI1401" s="191"/>
      <c r="AJ1401" s="227">
        <f t="shared" si="415"/>
        <v>6000</v>
      </c>
    </row>
    <row r="1402" spans="1:36" s="230" customFormat="1" ht="27" x14ac:dyDescent="0.25">
      <c r="A1402" s="225"/>
      <c r="B1402" s="233" t="s">
        <v>245</v>
      </c>
      <c r="C1402" s="229" t="s">
        <v>1</v>
      </c>
      <c r="D1402" s="229" t="s">
        <v>1</v>
      </c>
      <c r="E1402" s="229" t="s">
        <v>1</v>
      </c>
      <c r="F1402" s="229" t="s">
        <v>1</v>
      </c>
      <c r="G1402" s="229">
        <f>SUM(G1372:G1400)</f>
        <v>29</v>
      </c>
      <c r="H1402" s="229">
        <f>SUM(H1372:H1401)</f>
        <v>4394389</v>
      </c>
      <c r="I1402" s="229">
        <f>SUM(I1372:I1401)</f>
        <v>0</v>
      </c>
      <c r="J1402" s="229">
        <f>SUM(J1372:J1401)</f>
        <v>0</v>
      </c>
      <c r="K1402" s="229">
        <f>SUM(K1372:K1401)</f>
        <v>4394389</v>
      </c>
      <c r="L1402" s="229"/>
      <c r="M1402" s="229">
        <f t="shared" ref="M1402:V1402" si="416">SUM(M1372:M1401)</f>
        <v>29</v>
      </c>
      <c r="N1402" s="229">
        <f t="shared" si="416"/>
        <v>4293856.2000000011</v>
      </c>
      <c r="O1402" s="229">
        <f t="shared" si="416"/>
        <v>0</v>
      </c>
      <c r="P1402" s="229">
        <f t="shared" si="416"/>
        <v>0</v>
      </c>
      <c r="Q1402" s="229">
        <f t="shared" si="416"/>
        <v>4293856.2000000011</v>
      </c>
      <c r="R1402" s="229">
        <f t="shared" si="416"/>
        <v>0</v>
      </c>
      <c r="S1402" s="229">
        <f t="shared" si="416"/>
        <v>100532.80000000003</v>
      </c>
      <c r="T1402" s="229">
        <f t="shared" si="416"/>
        <v>0</v>
      </c>
      <c r="U1402" s="229">
        <f t="shared" si="416"/>
        <v>0</v>
      </c>
      <c r="V1402" s="229">
        <f t="shared" si="416"/>
        <v>100532.80000000003</v>
      </c>
      <c r="W1402" s="229"/>
      <c r="X1402" s="229"/>
      <c r="Y1402" s="229">
        <f>SUM(Y1372:Y1401)</f>
        <v>29</v>
      </c>
      <c r="Z1402" s="229">
        <f>SUM(Z1372:Z1401)</f>
        <v>4465820.2</v>
      </c>
      <c r="AA1402" s="229">
        <f>SUM(AA1372:AA1401)</f>
        <v>0</v>
      </c>
      <c r="AB1402" s="229">
        <f>SUM(AB1372:AB1401)</f>
        <v>0</v>
      </c>
      <c r="AC1402" s="229">
        <f>SUM(AC1372:AC1401)</f>
        <v>4465820.2</v>
      </c>
      <c r="AD1402" s="229"/>
      <c r="AE1402" s="229"/>
      <c r="AF1402" s="229">
        <f>SUM(AF1372:AF1401)</f>
        <v>29</v>
      </c>
      <c r="AG1402" s="229">
        <f>SUM(AG1372:AG1401)</f>
        <v>4526007.5999999996</v>
      </c>
      <c r="AH1402" s="229">
        <f>SUM(AH1372:AH1401)</f>
        <v>0</v>
      </c>
      <c r="AI1402" s="229">
        <f>SUM(AI1372:AI1401)</f>
        <v>0</v>
      </c>
      <c r="AJ1402" s="229">
        <f>SUM(AJ1372:AJ1401)</f>
        <v>4526007.5999999996</v>
      </c>
    </row>
    <row r="1403" spans="1:36" x14ac:dyDescent="0.25">
      <c r="A1403" s="208"/>
      <c r="B1403" s="102"/>
      <c r="C1403" s="227"/>
      <c r="D1403" s="227"/>
      <c r="E1403" s="227"/>
      <c r="F1403" s="227"/>
      <c r="G1403" s="102"/>
      <c r="H1403" s="227"/>
      <c r="I1403" s="227"/>
      <c r="J1403" s="227"/>
      <c r="K1403" s="227"/>
      <c r="L1403" s="227"/>
      <c r="M1403" s="102"/>
      <c r="N1403" s="227"/>
      <c r="O1403" s="227"/>
      <c r="P1403" s="227"/>
      <c r="Q1403" s="102"/>
      <c r="R1403" s="227"/>
      <c r="S1403" s="102"/>
      <c r="T1403" s="227"/>
      <c r="U1403" s="106"/>
      <c r="V1403" s="106"/>
      <c r="W1403" s="227"/>
      <c r="X1403" s="227"/>
      <c r="Y1403" s="102"/>
      <c r="Z1403" s="227"/>
      <c r="AA1403" s="227"/>
      <c r="AB1403" s="227"/>
      <c r="AC1403" s="227"/>
      <c r="AD1403" s="227"/>
      <c r="AE1403" s="227"/>
      <c r="AF1403" s="102"/>
      <c r="AG1403" s="227"/>
      <c r="AH1403" s="227"/>
      <c r="AI1403" s="227"/>
      <c r="AJ1403" s="227"/>
    </row>
    <row r="1404" spans="1:36" ht="54" x14ac:dyDescent="0.25">
      <c r="A1404" s="225" t="s">
        <v>4</v>
      </c>
      <c r="B1404" s="226" t="s">
        <v>475</v>
      </c>
      <c r="C1404" s="227"/>
      <c r="D1404" s="227"/>
      <c r="E1404" s="227"/>
      <c r="F1404" s="227"/>
      <c r="G1404" s="226"/>
      <c r="H1404" s="227"/>
      <c r="I1404" s="227"/>
      <c r="J1404" s="227"/>
      <c r="K1404" s="227"/>
      <c r="L1404" s="227"/>
      <c r="M1404" s="226"/>
      <c r="N1404" s="227"/>
      <c r="O1404" s="227"/>
      <c r="P1404" s="227"/>
      <c r="Q1404" s="226"/>
      <c r="R1404" s="227"/>
      <c r="S1404" s="226"/>
      <c r="T1404" s="227"/>
      <c r="U1404" s="106"/>
      <c r="V1404" s="106"/>
      <c r="W1404" s="227"/>
      <c r="X1404" s="227"/>
      <c r="Y1404" s="226"/>
      <c r="Z1404" s="227"/>
      <c r="AA1404" s="227"/>
      <c r="AB1404" s="227"/>
      <c r="AC1404" s="227"/>
      <c r="AD1404" s="227"/>
      <c r="AE1404" s="227"/>
      <c r="AF1404" s="226"/>
      <c r="AG1404" s="227"/>
      <c r="AH1404" s="227"/>
      <c r="AI1404" s="227"/>
      <c r="AJ1404" s="227"/>
    </row>
    <row r="1405" spans="1:36" x14ac:dyDescent="0.25">
      <c r="A1405" s="208"/>
      <c r="B1405" s="191" t="s">
        <v>126</v>
      </c>
      <c r="C1405" s="227"/>
      <c r="D1405" s="227"/>
      <c r="E1405" s="227"/>
      <c r="F1405" s="227"/>
      <c r="G1405" s="191"/>
      <c r="H1405" s="227"/>
      <c r="I1405" s="227"/>
      <c r="J1405" s="227"/>
      <c r="K1405" s="227"/>
      <c r="L1405" s="227"/>
      <c r="M1405" s="191"/>
      <c r="N1405" s="227"/>
      <c r="O1405" s="227"/>
      <c r="P1405" s="227"/>
      <c r="Q1405" s="191"/>
      <c r="R1405" s="227"/>
      <c r="S1405" s="191"/>
      <c r="T1405" s="227"/>
      <c r="U1405" s="106"/>
      <c r="V1405" s="106"/>
      <c r="W1405" s="227"/>
      <c r="X1405" s="227"/>
      <c r="Y1405" s="191"/>
      <c r="Z1405" s="227"/>
      <c r="AA1405" s="227"/>
      <c r="AB1405" s="227"/>
      <c r="AC1405" s="227"/>
      <c r="AD1405" s="227"/>
      <c r="AE1405" s="227"/>
      <c r="AF1405" s="191"/>
      <c r="AG1405" s="227"/>
      <c r="AH1405" s="227"/>
      <c r="AI1405" s="227"/>
      <c r="AJ1405" s="227"/>
    </row>
    <row r="1406" spans="1:36" x14ac:dyDescent="0.25">
      <c r="A1406" s="208">
        <v>1</v>
      </c>
      <c r="B1406" s="1532" t="s">
        <v>5825</v>
      </c>
      <c r="C1406" s="1528" t="s">
        <v>4922</v>
      </c>
      <c r="D1406" s="227" t="s">
        <v>1</v>
      </c>
      <c r="E1406" s="227" t="s">
        <v>1</v>
      </c>
      <c r="F1406" s="227">
        <v>1.5</v>
      </c>
      <c r="G1406" s="102">
        <v>1</v>
      </c>
      <c r="H1406" s="208">
        <v>99210</v>
      </c>
      <c r="I1406" s="227"/>
      <c r="J1406" s="208"/>
      <c r="K1406" s="227">
        <f>H1406+I1406+J1406</f>
        <v>99210</v>
      </c>
      <c r="L1406" s="227">
        <v>1.5</v>
      </c>
      <c r="M1406" s="102">
        <v>1</v>
      </c>
      <c r="N1406" s="227">
        <v>99210</v>
      </c>
      <c r="O1406" s="227"/>
      <c r="P1406" s="208"/>
      <c r="Q1406" s="227">
        <f>N1406+O1406+P1406</f>
        <v>99210</v>
      </c>
      <c r="R1406" s="227">
        <f t="shared" ref="R1406:U1432" si="417">G1406-M1406</f>
        <v>0</v>
      </c>
      <c r="S1406" s="227">
        <f t="shared" si="417"/>
        <v>0</v>
      </c>
      <c r="T1406" s="227">
        <f t="shared" si="417"/>
        <v>0</v>
      </c>
      <c r="U1406" s="227">
        <f t="shared" si="417"/>
        <v>0</v>
      </c>
      <c r="V1406" s="227">
        <f>S1406+T1406+U1406</f>
        <v>0</v>
      </c>
      <c r="W1406" s="227" t="s">
        <v>1</v>
      </c>
      <c r="X1406" s="227">
        <v>1.5</v>
      </c>
      <c r="Y1406" s="102">
        <v>1</v>
      </c>
      <c r="Z1406" s="208">
        <v>99210</v>
      </c>
      <c r="AA1406" s="208"/>
      <c r="AB1406" s="208"/>
      <c r="AC1406" s="227">
        <f>Z1406+AA1406+AB1406</f>
        <v>99210</v>
      </c>
      <c r="AD1406" s="227"/>
      <c r="AE1406" s="227">
        <v>1.5</v>
      </c>
      <c r="AF1406" s="102">
        <v>1</v>
      </c>
      <c r="AG1406" s="208">
        <v>99210</v>
      </c>
      <c r="AH1406" s="208"/>
      <c r="AI1406" s="208"/>
      <c r="AJ1406" s="227">
        <f>AG1406+AH1406+AI1406</f>
        <v>99210</v>
      </c>
    </row>
    <row r="1407" spans="1:36" x14ac:dyDescent="0.25">
      <c r="A1407" s="208">
        <v>2</v>
      </c>
      <c r="B1407" s="1532" t="s">
        <v>5826</v>
      </c>
      <c r="C1407" s="1534" t="s">
        <v>5012</v>
      </c>
      <c r="D1407" s="227" t="s">
        <v>1</v>
      </c>
      <c r="E1407" s="227" t="s">
        <v>1</v>
      </c>
      <c r="F1407" s="227">
        <v>1</v>
      </c>
      <c r="G1407" s="102">
        <v>1</v>
      </c>
      <c r="H1407" s="208">
        <v>91275</v>
      </c>
      <c r="I1407" s="227"/>
      <c r="J1407" s="208"/>
      <c r="K1407" s="227">
        <f t="shared" ref="K1407:K1413" si="418">H1407+I1407+J1407</f>
        <v>91275</v>
      </c>
      <c r="L1407" s="227">
        <v>1</v>
      </c>
      <c r="M1407" s="102">
        <v>1</v>
      </c>
      <c r="N1407" s="227">
        <v>91275</v>
      </c>
      <c r="O1407" s="227"/>
      <c r="P1407" s="208"/>
      <c r="Q1407" s="227">
        <f t="shared" ref="Q1407:Q1413" si="419">N1407+O1407+P1407</f>
        <v>91275</v>
      </c>
      <c r="R1407" s="227">
        <f t="shared" si="417"/>
        <v>0</v>
      </c>
      <c r="S1407" s="227">
        <f t="shared" si="417"/>
        <v>0</v>
      </c>
      <c r="T1407" s="227">
        <f t="shared" si="417"/>
        <v>0</v>
      </c>
      <c r="U1407" s="227">
        <f t="shared" si="417"/>
        <v>0</v>
      </c>
      <c r="V1407" s="227">
        <f>S1407+T1407+U1407</f>
        <v>0</v>
      </c>
      <c r="W1407" s="227" t="s">
        <v>1</v>
      </c>
      <c r="X1407" s="227">
        <v>1</v>
      </c>
      <c r="Y1407" s="102">
        <v>1</v>
      </c>
      <c r="Z1407" s="208">
        <v>91275</v>
      </c>
      <c r="AA1407" s="208"/>
      <c r="AB1407" s="208"/>
      <c r="AC1407" s="227">
        <f t="shared" ref="AC1407:AC1413" si="420">Z1407+AA1407+AB1407</f>
        <v>91275</v>
      </c>
      <c r="AD1407" s="227"/>
      <c r="AE1407" s="227">
        <v>1</v>
      </c>
      <c r="AF1407" s="102">
        <v>1</v>
      </c>
      <c r="AG1407" s="208">
        <v>91275</v>
      </c>
      <c r="AH1407" s="208"/>
      <c r="AI1407" s="208"/>
      <c r="AJ1407" s="227">
        <f t="shared" ref="AJ1407:AJ1413" si="421">AG1407+AH1407+AI1407</f>
        <v>91275</v>
      </c>
    </row>
    <row r="1408" spans="1:36" x14ac:dyDescent="0.25">
      <c r="A1408" s="208">
        <v>3</v>
      </c>
      <c r="B1408" s="1532" t="s">
        <v>5827</v>
      </c>
      <c r="C1408" s="1534" t="s">
        <v>5012</v>
      </c>
      <c r="D1408" s="227" t="s">
        <v>1</v>
      </c>
      <c r="E1408" s="227" t="s">
        <v>1</v>
      </c>
      <c r="F1408" s="227">
        <v>1</v>
      </c>
      <c r="G1408" s="102">
        <v>1</v>
      </c>
      <c r="H1408" s="208">
        <v>91275</v>
      </c>
      <c r="I1408" s="227"/>
      <c r="J1408" s="208"/>
      <c r="K1408" s="227">
        <f t="shared" si="418"/>
        <v>91275</v>
      </c>
      <c r="L1408" s="227">
        <v>1</v>
      </c>
      <c r="M1408" s="102">
        <v>1</v>
      </c>
      <c r="N1408" s="227">
        <v>91275</v>
      </c>
      <c r="O1408" s="227"/>
      <c r="P1408" s="208"/>
      <c r="Q1408" s="227">
        <f t="shared" si="419"/>
        <v>91275</v>
      </c>
      <c r="R1408" s="227">
        <f t="shared" si="417"/>
        <v>0</v>
      </c>
      <c r="S1408" s="227">
        <f t="shared" si="417"/>
        <v>0</v>
      </c>
      <c r="T1408" s="227">
        <f t="shared" si="417"/>
        <v>0</v>
      </c>
      <c r="U1408" s="227">
        <f t="shared" si="417"/>
        <v>0</v>
      </c>
      <c r="V1408" s="227">
        <f t="shared" ref="V1408:V1413" si="422">S1408+T1408+U1408</f>
        <v>0</v>
      </c>
      <c r="W1408" s="227" t="s">
        <v>1</v>
      </c>
      <c r="X1408" s="227">
        <v>1</v>
      </c>
      <c r="Y1408" s="102">
        <v>1</v>
      </c>
      <c r="Z1408" s="208">
        <v>91275</v>
      </c>
      <c r="AA1408" s="208"/>
      <c r="AB1408" s="208"/>
      <c r="AC1408" s="227">
        <f t="shared" si="420"/>
        <v>91275</v>
      </c>
      <c r="AD1408" s="227"/>
      <c r="AE1408" s="227">
        <v>1</v>
      </c>
      <c r="AF1408" s="102">
        <v>1</v>
      </c>
      <c r="AG1408" s="208">
        <v>91275</v>
      </c>
      <c r="AH1408" s="208"/>
      <c r="AI1408" s="208"/>
      <c r="AJ1408" s="227">
        <f t="shared" si="421"/>
        <v>91275</v>
      </c>
    </row>
    <row r="1409" spans="1:36" x14ac:dyDescent="0.25">
      <c r="A1409" s="208">
        <v>4</v>
      </c>
      <c r="B1409" s="1532" t="s">
        <v>5828</v>
      </c>
      <c r="C1409" s="1534" t="s">
        <v>5012</v>
      </c>
      <c r="D1409" s="227" t="s">
        <v>1</v>
      </c>
      <c r="E1409" s="227" t="s">
        <v>1</v>
      </c>
      <c r="F1409" s="227">
        <v>1</v>
      </c>
      <c r="G1409" s="102">
        <v>1</v>
      </c>
      <c r="H1409" s="227">
        <v>88312</v>
      </c>
      <c r="I1409" s="227"/>
      <c r="J1409" s="227"/>
      <c r="K1409" s="227">
        <f t="shared" si="418"/>
        <v>88312</v>
      </c>
      <c r="L1409" s="227">
        <v>1</v>
      </c>
      <c r="M1409" s="102">
        <v>1</v>
      </c>
      <c r="N1409" s="227">
        <v>88312</v>
      </c>
      <c r="O1409" s="227"/>
      <c r="P1409" s="227"/>
      <c r="Q1409" s="227">
        <f t="shared" si="419"/>
        <v>88312</v>
      </c>
      <c r="R1409" s="227">
        <f t="shared" si="417"/>
        <v>0</v>
      </c>
      <c r="S1409" s="227">
        <f t="shared" si="417"/>
        <v>0</v>
      </c>
      <c r="T1409" s="227">
        <f t="shared" si="417"/>
        <v>0</v>
      </c>
      <c r="U1409" s="227">
        <f t="shared" si="417"/>
        <v>0</v>
      </c>
      <c r="V1409" s="227">
        <f t="shared" si="422"/>
        <v>0</v>
      </c>
      <c r="W1409" s="227" t="s">
        <v>1</v>
      </c>
      <c r="X1409" s="227">
        <v>1</v>
      </c>
      <c r="Y1409" s="102">
        <v>1</v>
      </c>
      <c r="Z1409" s="227">
        <v>88312</v>
      </c>
      <c r="AA1409" s="227"/>
      <c r="AB1409" s="227"/>
      <c r="AC1409" s="227">
        <f t="shared" si="420"/>
        <v>88312</v>
      </c>
      <c r="AD1409" s="227"/>
      <c r="AE1409" s="227">
        <v>1</v>
      </c>
      <c r="AF1409" s="102">
        <v>1</v>
      </c>
      <c r="AG1409" s="227">
        <v>88312</v>
      </c>
      <c r="AH1409" s="227"/>
      <c r="AI1409" s="227"/>
      <c r="AJ1409" s="227">
        <f t="shared" si="421"/>
        <v>88312</v>
      </c>
    </row>
    <row r="1410" spans="1:36" x14ac:dyDescent="0.25">
      <c r="A1410" s="208">
        <v>5</v>
      </c>
      <c r="B1410" s="1532" t="s">
        <v>5829</v>
      </c>
      <c r="C1410" s="1534" t="s">
        <v>5012</v>
      </c>
      <c r="D1410" s="227" t="s">
        <v>1</v>
      </c>
      <c r="E1410" s="227" t="s">
        <v>1</v>
      </c>
      <c r="F1410" s="227">
        <v>1</v>
      </c>
      <c r="G1410" s="102">
        <v>1</v>
      </c>
      <c r="H1410" s="227">
        <v>88312</v>
      </c>
      <c r="I1410" s="227"/>
      <c r="J1410" s="227"/>
      <c r="K1410" s="227">
        <f t="shared" si="418"/>
        <v>88312</v>
      </c>
      <c r="L1410" s="227">
        <v>1</v>
      </c>
      <c r="M1410" s="102">
        <v>1</v>
      </c>
      <c r="N1410" s="227">
        <v>88312</v>
      </c>
      <c r="O1410" s="227"/>
      <c r="P1410" s="227"/>
      <c r="Q1410" s="227">
        <f t="shared" si="419"/>
        <v>88312</v>
      </c>
      <c r="R1410" s="227">
        <f t="shared" si="417"/>
        <v>0</v>
      </c>
      <c r="S1410" s="227">
        <f t="shared" si="417"/>
        <v>0</v>
      </c>
      <c r="T1410" s="227">
        <f t="shared" si="417"/>
        <v>0</v>
      </c>
      <c r="U1410" s="227">
        <f t="shared" si="417"/>
        <v>0</v>
      </c>
      <c r="V1410" s="227">
        <f t="shared" si="422"/>
        <v>0</v>
      </c>
      <c r="W1410" s="227" t="s">
        <v>1</v>
      </c>
      <c r="X1410" s="227">
        <v>1</v>
      </c>
      <c r="Y1410" s="102">
        <v>1</v>
      </c>
      <c r="Z1410" s="227">
        <v>88312</v>
      </c>
      <c r="AA1410" s="227"/>
      <c r="AB1410" s="227"/>
      <c r="AC1410" s="227">
        <f t="shared" si="420"/>
        <v>88312</v>
      </c>
      <c r="AD1410" s="227"/>
      <c r="AE1410" s="227">
        <v>1</v>
      </c>
      <c r="AF1410" s="102">
        <v>1</v>
      </c>
      <c r="AG1410" s="227">
        <v>88312</v>
      </c>
      <c r="AH1410" s="227"/>
      <c r="AI1410" s="227"/>
      <c r="AJ1410" s="227">
        <f t="shared" si="421"/>
        <v>88312</v>
      </c>
    </row>
    <row r="1411" spans="1:36" x14ac:dyDescent="0.25">
      <c r="A1411" s="208">
        <v>6</v>
      </c>
      <c r="B1411" s="1532" t="s">
        <v>1429</v>
      </c>
      <c r="C1411" s="1534" t="s">
        <v>5012</v>
      </c>
      <c r="D1411" s="227" t="s">
        <v>1</v>
      </c>
      <c r="E1411" s="227" t="s">
        <v>1</v>
      </c>
      <c r="F1411" s="227">
        <v>1</v>
      </c>
      <c r="G1411" s="102">
        <v>1</v>
      </c>
      <c r="H1411" s="227">
        <v>88312</v>
      </c>
      <c r="I1411" s="227"/>
      <c r="J1411" s="227"/>
      <c r="K1411" s="227">
        <f t="shared" si="418"/>
        <v>88312</v>
      </c>
      <c r="L1411" s="227">
        <v>1</v>
      </c>
      <c r="M1411" s="102">
        <v>1</v>
      </c>
      <c r="N1411" s="227">
        <v>88312</v>
      </c>
      <c r="O1411" s="227"/>
      <c r="P1411" s="227"/>
      <c r="Q1411" s="227">
        <f t="shared" si="419"/>
        <v>88312</v>
      </c>
      <c r="R1411" s="227">
        <f t="shared" si="417"/>
        <v>0</v>
      </c>
      <c r="S1411" s="227">
        <f t="shared" si="417"/>
        <v>0</v>
      </c>
      <c r="T1411" s="227">
        <f t="shared" si="417"/>
        <v>0</v>
      </c>
      <c r="U1411" s="227">
        <f t="shared" si="417"/>
        <v>0</v>
      </c>
      <c r="V1411" s="227">
        <f t="shared" si="422"/>
        <v>0</v>
      </c>
      <c r="W1411" s="227" t="s">
        <v>1</v>
      </c>
      <c r="X1411" s="227">
        <v>1</v>
      </c>
      <c r="Y1411" s="102">
        <v>1</v>
      </c>
      <c r="Z1411" s="227">
        <v>88312</v>
      </c>
      <c r="AA1411" s="227"/>
      <c r="AB1411" s="227"/>
      <c r="AC1411" s="227">
        <f t="shared" si="420"/>
        <v>88312</v>
      </c>
      <c r="AD1411" s="227"/>
      <c r="AE1411" s="227">
        <v>1</v>
      </c>
      <c r="AF1411" s="102">
        <v>1</v>
      </c>
      <c r="AG1411" s="227">
        <v>88312</v>
      </c>
      <c r="AH1411" s="227"/>
      <c r="AI1411" s="227"/>
      <c r="AJ1411" s="227">
        <f t="shared" si="421"/>
        <v>88312</v>
      </c>
    </row>
    <row r="1412" spans="1:36" x14ac:dyDescent="0.25">
      <c r="A1412" s="208">
        <v>7</v>
      </c>
      <c r="B1412" s="1532" t="s">
        <v>5830</v>
      </c>
      <c r="C1412" s="1534" t="s">
        <v>4935</v>
      </c>
      <c r="D1412" s="227" t="s">
        <v>1</v>
      </c>
      <c r="E1412" s="227" t="s">
        <v>1</v>
      </c>
      <c r="F1412" s="227">
        <v>1.5</v>
      </c>
      <c r="G1412" s="102">
        <v>1</v>
      </c>
      <c r="H1412" s="227">
        <v>99210</v>
      </c>
      <c r="I1412" s="227"/>
      <c r="J1412" s="227"/>
      <c r="K1412" s="227">
        <f t="shared" si="418"/>
        <v>99210</v>
      </c>
      <c r="L1412" s="227">
        <v>1.5</v>
      </c>
      <c r="M1412" s="102">
        <v>1</v>
      </c>
      <c r="N1412" s="227">
        <v>99210</v>
      </c>
      <c r="O1412" s="227"/>
      <c r="P1412" s="227"/>
      <c r="Q1412" s="227">
        <f t="shared" si="419"/>
        <v>99210</v>
      </c>
      <c r="R1412" s="227">
        <f t="shared" si="417"/>
        <v>0</v>
      </c>
      <c r="S1412" s="227">
        <f t="shared" si="417"/>
        <v>0</v>
      </c>
      <c r="T1412" s="227">
        <f t="shared" si="417"/>
        <v>0</v>
      </c>
      <c r="U1412" s="227">
        <f t="shared" si="417"/>
        <v>0</v>
      </c>
      <c r="V1412" s="227">
        <f t="shared" si="422"/>
        <v>0</v>
      </c>
      <c r="W1412" s="227" t="s">
        <v>1</v>
      </c>
      <c r="X1412" s="227">
        <v>1.5</v>
      </c>
      <c r="Y1412" s="102">
        <v>1</v>
      </c>
      <c r="Z1412" s="227">
        <v>99210</v>
      </c>
      <c r="AA1412" s="227"/>
      <c r="AB1412" s="227"/>
      <c r="AC1412" s="227">
        <f t="shared" si="420"/>
        <v>99210</v>
      </c>
      <c r="AD1412" s="227"/>
      <c r="AE1412" s="227">
        <v>1.5</v>
      </c>
      <c r="AF1412" s="102">
        <v>1</v>
      </c>
      <c r="AG1412" s="227">
        <v>99210</v>
      </c>
      <c r="AH1412" s="227"/>
      <c r="AI1412" s="227"/>
      <c r="AJ1412" s="227">
        <f t="shared" si="421"/>
        <v>99210</v>
      </c>
    </row>
    <row r="1413" spans="1:36" x14ac:dyDescent="0.25">
      <c r="A1413" s="208">
        <v>8</v>
      </c>
      <c r="B1413" s="1532" t="s">
        <v>5831</v>
      </c>
      <c r="C1413" s="1534" t="s">
        <v>4935</v>
      </c>
      <c r="D1413" s="227" t="s">
        <v>1</v>
      </c>
      <c r="E1413" s="227" t="s">
        <v>1</v>
      </c>
      <c r="F1413" s="227">
        <v>1.5</v>
      </c>
      <c r="G1413" s="102">
        <v>1</v>
      </c>
      <c r="H1413" s="227">
        <v>99210</v>
      </c>
      <c r="I1413" s="227"/>
      <c r="J1413" s="227"/>
      <c r="K1413" s="227">
        <f t="shared" si="418"/>
        <v>99210</v>
      </c>
      <c r="L1413" s="227">
        <v>1.5</v>
      </c>
      <c r="M1413" s="102">
        <v>1</v>
      </c>
      <c r="N1413" s="227">
        <v>99210</v>
      </c>
      <c r="O1413" s="227"/>
      <c r="P1413" s="227"/>
      <c r="Q1413" s="227">
        <f t="shared" si="419"/>
        <v>99210</v>
      </c>
      <c r="R1413" s="227">
        <f t="shared" si="417"/>
        <v>0</v>
      </c>
      <c r="S1413" s="227">
        <f t="shared" si="417"/>
        <v>0</v>
      </c>
      <c r="T1413" s="227">
        <f t="shared" si="417"/>
        <v>0</v>
      </c>
      <c r="U1413" s="227">
        <f t="shared" si="417"/>
        <v>0</v>
      </c>
      <c r="V1413" s="227">
        <f t="shared" si="422"/>
        <v>0</v>
      </c>
      <c r="W1413" s="227" t="s">
        <v>1</v>
      </c>
      <c r="X1413" s="227">
        <v>1.5</v>
      </c>
      <c r="Y1413" s="102">
        <v>1</v>
      </c>
      <c r="Z1413" s="227">
        <v>99210</v>
      </c>
      <c r="AA1413" s="227"/>
      <c r="AB1413" s="227"/>
      <c r="AC1413" s="227">
        <f t="shared" si="420"/>
        <v>99210</v>
      </c>
      <c r="AD1413" s="227"/>
      <c r="AE1413" s="227">
        <v>1.5</v>
      </c>
      <c r="AF1413" s="102">
        <v>1</v>
      </c>
      <c r="AG1413" s="227">
        <v>99210</v>
      </c>
      <c r="AH1413" s="227"/>
      <c r="AI1413" s="227"/>
      <c r="AJ1413" s="227">
        <f t="shared" si="421"/>
        <v>99210</v>
      </c>
    </row>
    <row r="1414" spans="1:36" x14ac:dyDescent="0.25">
      <c r="A1414" s="208">
        <v>9</v>
      </c>
      <c r="B1414" s="1532" t="s">
        <v>5832</v>
      </c>
      <c r="C1414" s="1534" t="s">
        <v>4935</v>
      </c>
      <c r="D1414" s="227" t="s">
        <v>1</v>
      </c>
      <c r="E1414" s="227" t="s">
        <v>1</v>
      </c>
      <c r="F1414" s="227">
        <v>1.5</v>
      </c>
      <c r="G1414" s="102">
        <v>1</v>
      </c>
      <c r="H1414" s="208">
        <v>99210</v>
      </c>
      <c r="I1414" s="227"/>
      <c r="J1414" s="208"/>
      <c r="K1414" s="227">
        <f>H1414+I1414+J1414</f>
        <v>99210</v>
      </c>
      <c r="L1414" s="227">
        <v>1.5</v>
      </c>
      <c r="M1414" s="102">
        <v>1</v>
      </c>
      <c r="N1414" s="227">
        <v>99210</v>
      </c>
      <c r="O1414" s="227"/>
      <c r="P1414" s="208"/>
      <c r="Q1414" s="227">
        <f>N1414+O1414+P1414</f>
        <v>99210</v>
      </c>
      <c r="R1414" s="227">
        <f t="shared" si="417"/>
        <v>0</v>
      </c>
      <c r="S1414" s="227">
        <f t="shared" si="417"/>
        <v>0</v>
      </c>
      <c r="T1414" s="227">
        <f t="shared" si="417"/>
        <v>0</v>
      </c>
      <c r="U1414" s="227">
        <f t="shared" si="417"/>
        <v>0</v>
      </c>
      <c r="V1414" s="227">
        <f>S1414+T1414+U1414</f>
        <v>0</v>
      </c>
      <c r="W1414" s="227" t="s">
        <v>1</v>
      </c>
      <c r="X1414" s="227">
        <v>1.5</v>
      </c>
      <c r="Y1414" s="102">
        <v>1</v>
      </c>
      <c r="Z1414" s="208">
        <v>99210</v>
      </c>
      <c r="AA1414" s="208"/>
      <c r="AB1414" s="208"/>
      <c r="AC1414" s="227">
        <f>Z1414+AA1414+AB1414</f>
        <v>99210</v>
      </c>
      <c r="AD1414" s="227"/>
      <c r="AE1414" s="227">
        <v>1.5</v>
      </c>
      <c r="AF1414" s="102">
        <v>1</v>
      </c>
      <c r="AG1414" s="208">
        <v>99210</v>
      </c>
      <c r="AH1414" s="208"/>
      <c r="AI1414" s="208"/>
      <c r="AJ1414" s="227">
        <f>AG1414+AH1414+AI1414</f>
        <v>99210</v>
      </c>
    </row>
    <row r="1415" spans="1:36" x14ac:dyDescent="0.25">
      <c r="A1415" s="208">
        <v>10</v>
      </c>
      <c r="B1415" s="1532" t="s">
        <v>5833</v>
      </c>
      <c r="C1415" s="1534" t="s">
        <v>4935</v>
      </c>
      <c r="D1415" s="227" t="s">
        <v>1</v>
      </c>
      <c r="E1415" s="227" t="s">
        <v>1</v>
      </c>
      <c r="F1415" s="227">
        <v>1.5</v>
      </c>
      <c r="G1415" s="102">
        <v>1</v>
      </c>
      <c r="H1415" s="208">
        <v>99210</v>
      </c>
      <c r="I1415" s="227"/>
      <c r="J1415" s="208"/>
      <c r="K1415" s="227">
        <f t="shared" ref="K1415:K1421" si="423">H1415+I1415+J1415</f>
        <v>99210</v>
      </c>
      <c r="L1415" s="227">
        <v>1.5</v>
      </c>
      <c r="M1415" s="102">
        <v>1</v>
      </c>
      <c r="N1415" s="227">
        <v>99210</v>
      </c>
      <c r="O1415" s="227"/>
      <c r="P1415" s="208"/>
      <c r="Q1415" s="227">
        <f t="shared" ref="Q1415:Q1421" si="424">N1415+O1415+P1415</f>
        <v>99210</v>
      </c>
      <c r="R1415" s="227">
        <f t="shared" si="417"/>
        <v>0</v>
      </c>
      <c r="S1415" s="227">
        <f t="shared" si="417"/>
        <v>0</v>
      </c>
      <c r="T1415" s="227">
        <f t="shared" si="417"/>
        <v>0</v>
      </c>
      <c r="U1415" s="227">
        <f t="shared" si="417"/>
        <v>0</v>
      </c>
      <c r="V1415" s="227">
        <f>S1415+T1415+U1415</f>
        <v>0</v>
      </c>
      <c r="W1415" s="227" t="s">
        <v>1</v>
      </c>
      <c r="X1415" s="227">
        <v>1.5</v>
      </c>
      <c r="Y1415" s="102">
        <v>1</v>
      </c>
      <c r="Z1415" s="208">
        <v>99210</v>
      </c>
      <c r="AA1415" s="208"/>
      <c r="AB1415" s="208"/>
      <c r="AC1415" s="227">
        <f t="shared" ref="AC1415:AC1421" si="425">Z1415+AA1415+AB1415</f>
        <v>99210</v>
      </c>
      <c r="AD1415" s="227"/>
      <c r="AE1415" s="227">
        <v>1.5</v>
      </c>
      <c r="AF1415" s="102">
        <v>1</v>
      </c>
      <c r="AG1415" s="208">
        <v>99210</v>
      </c>
      <c r="AH1415" s="208"/>
      <c r="AI1415" s="208"/>
      <c r="AJ1415" s="227">
        <f t="shared" ref="AJ1415:AJ1421" si="426">AG1415+AH1415+AI1415</f>
        <v>99210</v>
      </c>
    </row>
    <row r="1416" spans="1:36" x14ac:dyDescent="0.25">
      <c r="A1416" s="208">
        <v>11</v>
      </c>
      <c r="B1416" s="1532" t="s">
        <v>1429</v>
      </c>
      <c r="C1416" s="1534" t="s">
        <v>4935</v>
      </c>
      <c r="D1416" s="227" t="s">
        <v>1</v>
      </c>
      <c r="E1416" s="227" t="s">
        <v>1</v>
      </c>
      <c r="F1416" s="227">
        <v>1.5</v>
      </c>
      <c r="G1416" s="102">
        <v>1</v>
      </c>
      <c r="H1416" s="208">
        <v>99210</v>
      </c>
      <c r="I1416" s="227"/>
      <c r="J1416" s="208"/>
      <c r="K1416" s="227">
        <f t="shared" si="423"/>
        <v>99210</v>
      </c>
      <c r="L1416" s="227">
        <v>1.5</v>
      </c>
      <c r="M1416" s="102">
        <v>1</v>
      </c>
      <c r="N1416" s="227">
        <v>99210</v>
      </c>
      <c r="O1416" s="227"/>
      <c r="P1416" s="208"/>
      <c r="Q1416" s="227">
        <f t="shared" si="424"/>
        <v>99210</v>
      </c>
      <c r="R1416" s="227">
        <f t="shared" si="417"/>
        <v>0</v>
      </c>
      <c r="S1416" s="227">
        <f t="shared" si="417"/>
        <v>0</v>
      </c>
      <c r="T1416" s="227">
        <f t="shared" si="417"/>
        <v>0</v>
      </c>
      <c r="U1416" s="227">
        <f t="shared" si="417"/>
        <v>0</v>
      </c>
      <c r="V1416" s="227">
        <f t="shared" ref="V1416:V1421" si="427">S1416+T1416+U1416</f>
        <v>0</v>
      </c>
      <c r="W1416" s="227" t="s">
        <v>1</v>
      </c>
      <c r="X1416" s="227">
        <v>1.5</v>
      </c>
      <c r="Y1416" s="102">
        <v>1</v>
      </c>
      <c r="Z1416" s="208">
        <v>99210</v>
      </c>
      <c r="AA1416" s="208"/>
      <c r="AB1416" s="208"/>
      <c r="AC1416" s="227">
        <f t="shared" si="425"/>
        <v>99210</v>
      </c>
      <c r="AD1416" s="227"/>
      <c r="AE1416" s="227">
        <v>1.5</v>
      </c>
      <c r="AF1416" s="102">
        <v>1</v>
      </c>
      <c r="AG1416" s="208">
        <v>99210</v>
      </c>
      <c r="AH1416" s="208"/>
      <c r="AI1416" s="208"/>
      <c r="AJ1416" s="227">
        <f t="shared" si="426"/>
        <v>99210</v>
      </c>
    </row>
    <row r="1417" spans="1:36" x14ac:dyDescent="0.25">
      <c r="A1417" s="208">
        <v>12</v>
      </c>
      <c r="B1417" s="1532" t="s">
        <v>5834</v>
      </c>
      <c r="C1417" s="1534" t="s">
        <v>4930</v>
      </c>
      <c r="D1417" s="227" t="s">
        <v>1</v>
      </c>
      <c r="E1417" s="227" t="s">
        <v>1</v>
      </c>
      <c r="F1417" s="227">
        <v>1.6</v>
      </c>
      <c r="G1417" s="102">
        <v>1</v>
      </c>
      <c r="H1417" s="227">
        <v>105824</v>
      </c>
      <c r="I1417" s="227"/>
      <c r="J1417" s="227"/>
      <c r="K1417" s="227">
        <f t="shared" si="423"/>
        <v>105824</v>
      </c>
      <c r="L1417" s="227">
        <v>1.6</v>
      </c>
      <c r="M1417" s="102">
        <v>1</v>
      </c>
      <c r="N1417" s="227">
        <v>105824</v>
      </c>
      <c r="O1417" s="227"/>
      <c r="P1417" s="227"/>
      <c r="Q1417" s="227">
        <f t="shared" si="424"/>
        <v>105824</v>
      </c>
      <c r="R1417" s="227">
        <f t="shared" si="417"/>
        <v>0</v>
      </c>
      <c r="S1417" s="227">
        <f t="shared" si="417"/>
        <v>0</v>
      </c>
      <c r="T1417" s="227">
        <f t="shared" si="417"/>
        <v>0</v>
      </c>
      <c r="U1417" s="227">
        <f t="shared" si="417"/>
        <v>0</v>
      </c>
      <c r="V1417" s="227">
        <f t="shared" si="427"/>
        <v>0</v>
      </c>
      <c r="W1417" s="227" t="s">
        <v>1</v>
      </c>
      <c r="X1417" s="227">
        <v>1.6</v>
      </c>
      <c r="Y1417" s="102">
        <v>1</v>
      </c>
      <c r="Z1417" s="227">
        <v>105824</v>
      </c>
      <c r="AA1417" s="227"/>
      <c r="AB1417" s="227"/>
      <c r="AC1417" s="227">
        <f t="shared" si="425"/>
        <v>105824</v>
      </c>
      <c r="AD1417" s="227"/>
      <c r="AE1417" s="227">
        <v>1.6</v>
      </c>
      <c r="AF1417" s="102">
        <v>1</v>
      </c>
      <c r="AG1417" s="227">
        <v>105824</v>
      </c>
      <c r="AH1417" s="227"/>
      <c r="AI1417" s="227"/>
      <c r="AJ1417" s="227">
        <f t="shared" si="426"/>
        <v>105824</v>
      </c>
    </row>
    <row r="1418" spans="1:36" ht="27" x14ac:dyDescent="0.25">
      <c r="A1418" s="208">
        <v>13</v>
      </c>
      <c r="B1418" s="1532" t="s">
        <v>5835</v>
      </c>
      <c r="C1418" s="1534" t="s">
        <v>4938</v>
      </c>
      <c r="D1418" s="227" t="s">
        <v>1</v>
      </c>
      <c r="E1418" s="227" t="s">
        <v>1</v>
      </c>
      <c r="F1418" s="227">
        <v>1</v>
      </c>
      <c r="G1418" s="102">
        <v>1</v>
      </c>
      <c r="H1418" s="227">
        <v>91275</v>
      </c>
      <c r="I1418" s="227"/>
      <c r="J1418" s="227"/>
      <c r="K1418" s="227">
        <f t="shared" si="423"/>
        <v>91275</v>
      </c>
      <c r="L1418" s="227">
        <v>1</v>
      </c>
      <c r="M1418" s="102">
        <v>1</v>
      </c>
      <c r="N1418" s="227">
        <v>91275</v>
      </c>
      <c r="O1418" s="227"/>
      <c r="P1418" s="227"/>
      <c r="Q1418" s="227">
        <f t="shared" si="424"/>
        <v>91275</v>
      </c>
      <c r="R1418" s="227">
        <f t="shared" si="417"/>
        <v>0</v>
      </c>
      <c r="S1418" s="227">
        <f t="shared" si="417"/>
        <v>0</v>
      </c>
      <c r="T1418" s="227">
        <f t="shared" si="417"/>
        <v>0</v>
      </c>
      <c r="U1418" s="227">
        <f t="shared" si="417"/>
        <v>0</v>
      </c>
      <c r="V1418" s="227">
        <f t="shared" si="427"/>
        <v>0</v>
      </c>
      <c r="W1418" s="227" t="s">
        <v>1</v>
      </c>
      <c r="X1418" s="227">
        <v>1</v>
      </c>
      <c r="Y1418" s="102">
        <v>1</v>
      </c>
      <c r="Z1418" s="227">
        <v>91275</v>
      </c>
      <c r="AA1418" s="227"/>
      <c r="AB1418" s="227"/>
      <c r="AC1418" s="227">
        <f t="shared" si="425"/>
        <v>91275</v>
      </c>
      <c r="AD1418" s="227"/>
      <c r="AE1418" s="227">
        <v>1</v>
      </c>
      <c r="AF1418" s="102">
        <v>1</v>
      </c>
      <c r="AG1418" s="227">
        <v>91275</v>
      </c>
      <c r="AH1418" s="227"/>
      <c r="AI1418" s="227"/>
      <c r="AJ1418" s="227">
        <f t="shared" si="426"/>
        <v>91275</v>
      </c>
    </row>
    <row r="1419" spans="1:36" x14ac:dyDescent="0.25">
      <c r="A1419" s="208">
        <v>14</v>
      </c>
      <c r="B1419" s="1532" t="s">
        <v>5836</v>
      </c>
      <c r="C1419" s="1534" t="s">
        <v>4947</v>
      </c>
      <c r="D1419" s="227" t="s">
        <v>1</v>
      </c>
      <c r="E1419" s="227" t="s">
        <v>1</v>
      </c>
      <c r="F1419" s="227">
        <v>1</v>
      </c>
      <c r="G1419" s="102">
        <v>1</v>
      </c>
      <c r="H1419" s="227">
        <v>88312</v>
      </c>
      <c r="I1419" s="227"/>
      <c r="J1419" s="227"/>
      <c r="K1419" s="227">
        <f t="shared" si="423"/>
        <v>88312</v>
      </c>
      <c r="L1419" s="227">
        <v>1</v>
      </c>
      <c r="M1419" s="102">
        <v>1</v>
      </c>
      <c r="N1419" s="227">
        <v>88312</v>
      </c>
      <c r="O1419" s="227"/>
      <c r="P1419" s="227"/>
      <c r="Q1419" s="227">
        <f t="shared" si="424"/>
        <v>88312</v>
      </c>
      <c r="R1419" s="227">
        <f t="shared" si="417"/>
        <v>0</v>
      </c>
      <c r="S1419" s="227">
        <f t="shared" si="417"/>
        <v>0</v>
      </c>
      <c r="T1419" s="227">
        <f t="shared" si="417"/>
        <v>0</v>
      </c>
      <c r="U1419" s="227">
        <f t="shared" si="417"/>
        <v>0</v>
      </c>
      <c r="V1419" s="227">
        <f t="shared" si="427"/>
        <v>0</v>
      </c>
      <c r="W1419" s="227" t="s">
        <v>1</v>
      </c>
      <c r="X1419" s="227">
        <v>1</v>
      </c>
      <c r="Y1419" s="102">
        <v>1</v>
      </c>
      <c r="Z1419" s="227">
        <v>88312</v>
      </c>
      <c r="AA1419" s="227"/>
      <c r="AB1419" s="227"/>
      <c r="AC1419" s="227">
        <f t="shared" si="425"/>
        <v>88312</v>
      </c>
      <c r="AD1419" s="227"/>
      <c r="AE1419" s="227">
        <v>1</v>
      </c>
      <c r="AF1419" s="102">
        <v>1</v>
      </c>
      <c r="AG1419" s="227">
        <v>88312</v>
      </c>
      <c r="AH1419" s="227"/>
      <c r="AI1419" s="227"/>
      <c r="AJ1419" s="227">
        <f t="shared" si="426"/>
        <v>88312</v>
      </c>
    </row>
    <row r="1420" spans="1:36" x14ac:dyDescent="0.25">
      <c r="A1420" s="208">
        <v>15</v>
      </c>
      <c r="B1420" s="1532" t="s">
        <v>5837</v>
      </c>
      <c r="C1420" s="1534" t="s">
        <v>4947</v>
      </c>
      <c r="D1420" s="227" t="s">
        <v>1</v>
      </c>
      <c r="E1420" s="227" t="s">
        <v>1</v>
      </c>
      <c r="F1420" s="227">
        <v>1</v>
      </c>
      <c r="G1420" s="102">
        <v>1</v>
      </c>
      <c r="H1420" s="227">
        <v>88312</v>
      </c>
      <c r="I1420" s="227"/>
      <c r="J1420" s="227"/>
      <c r="K1420" s="227">
        <f t="shared" si="423"/>
        <v>88312</v>
      </c>
      <c r="L1420" s="227">
        <v>1</v>
      </c>
      <c r="M1420" s="102">
        <v>1</v>
      </c>
      <c r="N1420" s="227">
        <v>88312</v>
      </c>
      <c r="O1420" s="227"/>
      <c r="P1420" s="227"/>
      <c r="Q1420" s="227">
        <f t="shared" si="424"/>
        <v>88312</v>
      </c>
      <c r="R1420" s="227">
        <f t="shared" si="417"/>
        <v>0</v>
      </c>
      <c r="S1420" s="227">
        <f t="shared" si="417"/>
        <v>0</v>
      </c>
      <c r="T1420" s="227">
        <f t="shared" si="417"/>
        <v>0</v>
      </c>
      <c r="U1420" s="227">
        <f t="shared" si="417"/>
        <v>0</v>
      </c>
      <c r="V1420" s="227">
        <f t="shared" si="427"/>
        <v>0</v>
      </c>
      <c r="W1420" s="227" t="s">
        <v>1</v>
      </c>
      <c r="X1420" s="227">
        <v>1</v>
      </c>
      <c r="Y1420" s="102">
        <v>1</v>
      </c>
      <c r="Z1420" s="227">
        <v>88312</v>
      </c>
      <c r="AA1420" s="227"/>
      <c r="AB1420" s="227"/>
      <c r="AC1420" s="227">
        <f t="shared" si="425"/>
        <v>88312</v>
      </c>
      <c r="AD1420" s="227"/>
      <c r="AE1420" s="227">
        <v>1</v>
      </c>
      <c r="AF1420" s="102">
        <v>1</v>
      </c>
      <c r="AG1420" s="227">
        <v>88312</v>
      </c>
      <c r="AH1420" s="227"/>
      <c r="AI1420" s="227"/>
      <c r="AJ1420" s="227">
        <f t="shared" si="426"/>
        <v>88312</v>
      </c>
    </row>
    <row r="1421" spans="1:36" x14ac:dyDescent="0.25">
      <c r="A1421" s="208">
        <v>16</v>
      </c>
      <c r="B1421" s="1532" t="s">
        <v>5838</v>
      </c>
      <c r="C1421" s="1534" t="s">
        <v>4947</v>
      </c>
      <c r="D1421" s="227" t="s">
        <v>1</v>
      </c>
      <c r="E1421" s="227" t="s">
        <v>1</v>
      </c>
      <c r="F1421" s="227">
        <v>1</v>
      </c>
      <c r="G1421" s="102">
        <v>1</v>
      </c>
      <c r="H1421" s="227">
        <v>88312</v>
      </c>
      <c r="I1421" s="227"/>
      <c r="J1421" s="227"/>
      <c r="K1421" s="227">
        <f t="shared" si="423"/>
        <v>88312</v>
      </c>
      <c r="L1421" s="227">
        <v>1</v>
      </c>
      <c r="M1421" s="102">
        <v>1</v>
      </c>
      <c r="N1421" s="227">
        <v>88312</v>
      </c>
      <c r="O1421" s="227"/>
      <c r="P1421" s="227"/>
      <c r="Q1421" s="227">
        <f t="shared" si="424"/>
        <v>88312</v>
      </c>
      <c r="R1421" s="227">
        <f t="shared" si="417"/>
        <v>0</v>
      </c>
      <c r="S1421" s="227">
        <f t="shared" si="417"/>
        <v>0</v>
      </c>
      <c r="T1421" s="227">
        <f t="shared" si="417"/>
        <v>0</v>
      </c>
      <c r="U1421" s="227">
        <f t="shared" si="417"/>
        <v>0</v>
      </c>
      <c r="V1421" s="227">
        <f t="shared" si="427"/>
        <v>0</v>
      </c>
      <c r="W1421" s="227" t="s">
        <v>1</v>
      </c>
      <c r="X1421" s="227">
        <v>1</v>
      </c>
      <c r="Y1421" s="102">
        <v>1</v>
      </c>
      <c r="Z1421" s="227">
        <v>88312</v>
      </c>
      <c r="AA1421" s="227"/>
      <c r="AB1421" s="227"/>
      <c r="AC1421" s="227">
        <f t="shared" si="425"/>
        <v>88312</v>
      </c>
      <c r="AD1421" s="227"/>
      <c r="AE1421" s="227">
        <v>1</v>
      </c>
      <c r="AF1421" s="102">
        <v>1</v>
      </c>
      <c r="AG1421" s="227">
        <v>88312</v>
      </c>
      <c r="AH1421" s="227"/>
      <c r="AI1421" s="227"/>
      <c r="AJ1421" s="227">
        <f t="shared" si="426"/>
        <v>88312</v>
      </c>
    </row>
    <row r="1422" spans="1:36" x14ac:dyDescent="0.25">
      <c r="A1422" s="208">
        <v>17</v>
      </c>
      <c r="B1422" s="1532" t="s">
        <v>5839</v>
      </c>
      <c r="C1422" s="1534" t="s">
        <v>4947</v>
      </c>
      <c r="D1422" s="227" t="s">
        <v>1</v>
      </c>
      <c r="E1422" s="227" t="s">
        <v>1</v>
      </c>
      <c r="F1422" s="227">
        <v>1</v>
      </c>
      <c r="G1422" s="102">
        <v>1</v>
      </c>
      <c r="H1422" s="208">
        <v>88312</v>
      </c>
      <c r="I1422" s="227"/>
      <c r="J1422" s="208"/>
      <c r="K1422" s="227">
        <f>H1422+I1422+J1422</f>
        <v>88312</v>
      </c>
      <c r="L1422" s="227">
        <v>1</v>
      </c>
      <c r="M1422" s="102">
        <v>1</v>
      </c>
      <c r="N1422" s="227">
        <v>88312</v>
      </c>
      <c r="O1422" s="227"/>
      <c r="P1422" s="208"/>
      <c r="Q1422" s="227">
        <f>N1422+O1422+P1422</f>
        <v>88312</v>
      </c>
      <c r="R1422" s="227">
        <f t="shared" si="417"/>
        <v>0</v>
      </c>
      <c r="S1422" s="227">
        <f t="shared" si="417"/>
        <v>0</v>
      </c>
      <c r="T1422" s="227">
        <f t="shared" si="417"/>
        <v>0</v>
      </c>
      <c r="U1422" s="227">
        <f t="shared" si="417"/>
        <v>0</v>
      </c>
      <c r="V1422" s="227">
        <f>S1422+T1422+U1422</f>
        <v>0</v>
      </c>
      <c r="W1422" s="227" t="s">
        <v>1</v>
      </c>
      <c r="X1422" s="227">
        <v>1</v>
      </c>
      <c r="Y1422" s="102">
        <v>1</v>
      </c>
      <c r="Z1422" s="208">
        <v>88312</v>
      </c>
      <c r="AA1422" s="208"/>
      <c r="AB1422" s="208"/>
      <c r="AC1422" s="227">
        <f>Z1422+AA1422+AB1422</f>
        <v>88312</v>
      </c>
      <c r="AD1422" s="227"/>
      <c r="AE1422" s="227">
        <v>1</v>
      </c>
      <c r="AF1422" s="102">
        <v>1</v>
      </c>
      <c r="AG1422" s="208">
        <v>88312</v>
      </c>
      <c r="AH1422" s="208"/>
      <c r="AI1422" s="208"/>
      <c r="AJ1422" s="227">
        <f>AG1422+AH1422+AI1422</f>
        <v>88312</v>
      </c>
    </row>
    <row r="1423" spans="1:36" x14ac:dyDescent="0.25">
      <c r="A1423" s="208">
        <v>18</v>
      </c>
      <c r="B1423" s="1532" t="s">
        <v>5840</v>
      </c>
      <c r="C1423" s="1534" t="s">
        <v>4947</v>
      </c>
      <c r="D1423" s="227" t="s">
        <v>1</v>
      </c>
      <c r="E1423" s="227" t="s">
        <v>1</v>
      </c>
      <c r="F1423" s="227">
        <v>1</v>
      </c>
      <c r="G1423" s="102">
        <v>1</v>
      </c>
      <c r="H1423" s="208">
        <v>88312</v>
      </c>
      <c r="I1423" s="227"/>
      <c r="J1423" s="208"/>
      <c r="K1423" s="227">
        <f t="shared" ref="K1423:K1425" si="428">H1423+I1423+J1423</f>
        <v>88312</v>
      </c>
      <c r="L1423" s="227">
        <v>1</v>
      </c>
      <c r="M1423" s="102">
        <v>1</v>
      </c>
      <c r="N1423" s="227">
        <v>88312</v>
      </c>
      <c r="O1423" s="227"/>
      <c r="P1423" s="208"/>
      <c r="Q1423" s="227">
        <f t="shared" ref="Q1423:Q1425" si="429">N1423+O1423+P1423</f>
        <v>88312</v>
      </c>
      <c r="R1423" s="227">
        <f t="shared" si="417"/>
        <v>0</v>
      </c>
      <c r="S1423" s="227">
        <f t="shared" si="417"/>
        <v>0</v>
      </c>
      <c r="T1423" s="227">
        <f t="shared" si="417"/>
        <v>0</v>
      </c>
      <c r="U1423" s="227">
        <f t="shared" si="417"/>
        <v>0</v>
      </c>
      <c r="V1423" s="227">
        <f>S1423+T1423+U1423</f>
        <v>0</v>
      </c>
      <c r="W1423" s="227" t="s">
        <v>1</v>
      </c>
      <c r="X1423" s="227">
        <v>1</v>
      </c>
      <c r="Y1423" s="102">
        <v>1</v>
      </c>
      <c r="Z1423" s="208">
        <v>88312</v>
      </c>
      <c r="AA1423" s="208"/>
      <c r="AB1423" s="208"/>
      <c r="AC1423" s="227">
        <f t="shared" ref="AC1423:AC1425" si="430">Z1423+AA1423+AB1423</f>
        <v>88312</v>
      </c>
      <c r="AD1423" s="227"/>
      <c r="AE1423" s="227">
        <v>1</v>
      </c>
      <c r="AF1423" s="102">
        <v>1</v>
      </c>
      <c r="AG1423" s="208">
        <v>88312</v>
      </c>
      <c r="AH1423" s="208"/>
      <c r="AI1423" s="208"/>
      <c r="AJ1423" s="227">
        <f t="shared" ref="AJ1423:AJ1425" si="431">AG1423+AH1423+AI1423</f>
        <v>88312</v>
      </c>
    </row>
    <row r="1424" spans="1:36" x14ac:dyDescent="0.25">
      <c r="A1424" s="208">
        <v>19</v>
      </c>
      <c r="B1424" s="1532" t="s">
        <v>5841</v>
      </c>
      <c r="C1424" s="1528" t="s">
        <v>4947</v>
      </c>
      <c r="D1424" s="227" t="s">
        <v>1</v>
      </c>
      <c r="E1424" s="227" t="s">
        <v>1</v>
      </c>
      <c r="F1424" s="227">
        <v>1</v>
      </c>
      <c r="G1424" s="102">
        <v>1</v>
      </c>
      <c r="H1424" s="208">
        <v>88312</v>
      </c>
      <c r="I1424" s="227"/>
      <c r="J1424" s="208"/>
      <c r="K1424" s="227">
        <f t="shared" si="428"/>
        <v>88312</v>
      </c>
      <c r="L1424" s="227">
        <v>1</v>
      </c>
      <c r="M1424" s="102">
        <v>1</v>
      </c>
      <c r="N1424" s="227">
        <v>88312</v>
      </c>
      <c r="O1424" s="227"/>
      <c r="P1424" s="208"/>
      <c r="Q1424" s="227">
        <f t="shared" si="429"/>
        <v>88312</v>
      </c>
      <c r="R1424" s="227">
        <f t="shared" si="417"/>
        <v>0</v>
      </c>
      <c r="S1424" s="227">
        <f t="shared" si="417"/>
        <v>0</v>
      </c>
      <c r="T1424" s="227">
        <f t="shared" si="417"/>
        <v>0</v>
      </c>
      <c r="U1424" s="227">
        <f t="shared" si="417"/>
        <v>0</v>
      </c>
      <c r="V1424" s="227">
        <f t="shared" ref="V1424:V1425" si="432">S1424+T1424+U1424</f>
        <v>0</v>
      </c>
      <c r="W1424" s="227" t="s">
        <v>1</v>
      </c>
      <c r="X1424" s="227">
        <v>1</v>
      </c>
      <c r="Y1424" s="102">
        <v>1</v>
      </c>
      <c r="Z1424" s="208">
        <v>88312</v>
      </c>
      <c r="AA1424" s="208"/>
      <c r="AB1424" s="208"/>
      <c r="AC1424" s="227">
        <f t="shared" si="430"/>
        <v>88312</v>
      </c>
      <c r="AD1424" s="227"/>
      <c r="AE1424" s="227">
        <v>1</v>
      </c>
      <c r="AF1424" s="102">
        <v>1</v>
      </c>
      <c r="AG1424" s="208">
        <v>88312</v>
      </c>
      <c r="AH1424" s="208"/>
      <c r="AI1424" s="208"/>
      <c r="AJ1424" s="227">
        <f t="shared" si="431"/>
        <v>88312</v>
      </c>
    </row>
    <row r="1425" spans="1:36" x14ac:dyDescent="0.25">
      <c r="A1425" s="208">
        <v>20</v>
      </c>
      <c r="B1425" s="1532" t="s">
        <v>5842</v>
      </c>
      <c r="C1425" s="1528" t="s">
        <v>4947</v>
      </c>
      <c r="D1425" s="227" t="s">
        <v>1</v>
      </c>
      <c r="E1425" s="227" t="s">
        <v>1</v>
      </c>
      <c r="F1425" s="227">
        <v>1</v>
      </c>
      <c r="G1425" s="102">
        <v>1</v>
      </c>
      <c r="H1425" s="227">
        <v>88312</v>
      </c>
      <c r="I1425" s="227"/>
      <c r="J1425" s="227"/>
      <c r="K1425" s="227">
        <f t="shared" si="428"/>
        <v>88312</v>
      </c>
      <c r="L1425" s="227">
        <v>1</v>
      </c>
      <c r="M1425" s="102">
        <v>1</v>
      </c>
      <c r="N1425" s="227">
        <v>88312</v>
      </c>
      <c r="O1425" s="227"/>
      <c r="P1425" s="227"/>
      <c r="Q1425" s="227">
        <f t="shared" si="429"/>
        <v>88312</v>
      </c>
      <c r="R1425" s="227">
        <f t="shared" si="417"/>
        <v>0</v>
      </c>
      <c r="S1425" s="227">
        <f t="shared" si="417"/>
        <v>0</v>
      </c>
      <c r="T1425" s="227">
        <f t="shared" si="417"/>
        <v>0</v>
      </c>
      <c r="U1425" s="227">
        <f t="shared" si="417"/>
        <v>0</v>
      </c>
      <c r="V1425" s="227">
        <f t="shared" si="432"/>
        <v>0</v>
      </c>
      <c r="W1425" s="227" t="s">
        <v>1</v>
      </c>
      <c r="X1425" s="227">
        <v>1</v>
      </c>
      <c r="Y1425" s="102">
        <v>1</v>
      </c>
      <c r="Z1425" s="227">
        <v>88312</v>
      </c>
      <c r="AA1425" s="227"/>
      <c r="AB1425" s="227"/>
      <c r="AC1425" s="227">
        <f t="shared" si="430"/>
        <v>88312</v>
      </c>
      <c r="AD1425" s="227"/>
      <c r="AE1425" s="227">
        <v>1</v>
      </c>
      <c r="AF1425" s="102">
        <v>1</v>
      </c>
      <c r="AG1425" s="227">
        <v>88312</v>
      </c>
      <c r="AH1425" s="227"/>
      <c r="AI1425" s="227"/>
      <c r="AJ1425" s="227">
        <f t="shared" si="431"/>
        <v>88312</v>
      </c>
    </row>
    <row r="1426" spans="1:36" x14ac:dyDescent="0.25">
      <c r="A1426" s="208">
        <v>21</v>
      </c>
      <c r="B1426" s="1532" t="s">
        <v>1602</v>
      </c>
      <c r="C1426" s="1528" t="s">
        <v>4947</v>
      </c>
      <c r="D1426" s="227" t="s">
        <v>1</v>
      </c>
      <c r="E1426" s="227" t="s">
        <v>1</v>
      </c>
      <c r="F1426" s="227">
        <v>1</v>
      </c>
      <c r="G1426" s="102">
        <v>1</v>
      </c>
      <c r="H1426" s="208">
        <v>88312</v>
      </c>
      <c r="I1426" s="227"/>
      <c r="J1426" s="208"/>
      <c r="K1426" s="227">
        <f>H1426+I1426+J1426</f>
        <v>88312</v>
      </c>
      <c r="L1426" s="227">
        <v>1</v>
      </c>
      <c r="M1426" s="102">
        <v>1</v>
      </c>
      <c r="N1426" s="227">
        <v>88312</v>
      </c>
      <c r="O1426" s="227"/>
      <c r="P1426" s="208"/>
      <c r="Q1426" s="227">
        <f>N1426+O1426+P1426</f>
        <v>88312</v>
      </c>
      <c r="R1426" s="227">
        <f t="shared" si="417"/>
        <v>0</v>
      </c>
      <c r="S1426" s="227">
        <f t="shared" si="417"/>
        <v>0</v>
      </c>
      <c r="T1426" s="227">
        <f t="shared" si="417"/>
        <v>0</v>
      </c>
      <c r="U1426" s="227">
        <f t="shared" si="417"/>
        <v>0</v>
      </c>
      <c r="V1426" s="227">
        <f>S1426+T1426+U1426</f>
        <v>0</v>
      </c>
      <c r="W1426" s="227" t="s">
        <v>1</v>
      </c>
      <c r="X1426" s="227">
        <v>1</v>
      </c>
      <c r="Y1426" s="102">
        <v>1</v>
      </c>
      <c r="Z1426" s="208">
        <v>88312</v>
      </c>
      <c r="AA1426" s="208"/>
      <c r="AB1426" s="208"/>
      <c r="AC1426" s="227">
        <f>Z1426+AA1426+AB1426</f>
        <v>88312</v>
      </c>
      <c r="AD1426" s="227"/>
      <c r="AE1426" s="227">
        <v>1</v>
      </c>
      <c r="AF1426" s="102">
        <v>1</v>
      </c>
      <c r="AG1426" s="208">
        <v>88312</v>
      </c>
      <c r="AH1426" s="208"/>
      <c r="AI1426" s="208"/>
      <c r="AJ1426" s="227">
        <f>AG1426+AH1426+AI1426</f>
        <v>88312</v>
      </c>
    </row>
    <row r="1427" spans="1:36" x14ac:dyDescent="0.25">
      <c r="A1427" s="208">
        <v>22</v>
      </c>
      <c r="B1427" s="1532" t="s">
        <v>5843</v>
      </c>
      <c r="C1427" s="1534" t="s">
        <v>4947</v>
      </c>
      <c r="D1427" s="227" t="s">
        <v>1</v>
      </c>
      <c r="E1427" s="227" t="s">
        <v>1</v>
      </c>
      <c r="F1427" s="227">
        <v>1</v>
      </c>
      <c r="G1427" s="102">
        <v>1</v>
      </c>
      <c r="H1427" s="208">
        <v>88312</v>
      </c>
      <c r="I1427" s="227"/>
      <c r="J1427" s="208"/>
      <c r="K1427" s="227">
        <f t="shared" ref="K1427:K1429" si="433">H1427+I1427+J1427</f>
        <v>88312</v>
      </c>
      <c r="L1427" s="227">
        <v>1</v>
      </c>
      <c r="M1427" s="102">
        <v>1</v>
      </c>
      <c r="N1427" s="227">
        <v>88312</v>
      </c>
      <c r="O1427" s="227"/>
      <c r="P1427" s="208"/>
      <c r="Q1427" s="227">
        <f t="shared" ref="Q1427:Q1429" si="434">N1427+O1427+P1427</f>
        <v>88312</v>
      </c>
      <c r="R1427" s="227">
        <f t="shared" si="417"/>
        <v>0</v>
      </c>
      <c r="S1427" s="227">
        <f t="shared" si="417"/>
        <v>0</v>
      </c>
      <c r="T1427" s="227">
        <f t="shared" si="417"/>
        <v>0</v>
      </c>
      <c r="U1427" s="227">
        <f t="shared" si="417"/>
        <v>0</v>
      </c>
      <c r="V1427" s="227">
        <f>S1427+T1427+U1427</f>
        <v>0</v>
      </c>
      <c r="W1427" s="227" t="s">
        <v>1</v>
      </c>
      <c r="X1427" s="227">
        <v>1</v>
      </c>
      <c r="Y1427" s="102">
        <v>1</v>
      </c>
      <c r="Z1427" s="208">
        <v>88312</v>
      </c>
      <c r="AA1427" s="208"/>
      <c r="AB1427" s="208"/>
      <c r="AC1427" s="227">
        <f t="shared" ref="AC1427:AC1429" si="435">Z1427+AA1427+AB1427</f>
        <v>88312</v>
      </c>
      <c r="AD1427" s="227"/>
      <c r="AE1427" s="227">
        <v>1</v>
      </c>
      <c r="AF1427" s="102">
        <v>1</v>
      </c>
      <c r="AG1427" s="208">
        <v>88312</v>
      </c>
      <c r="AH1427" s="208"/>
      <c r="AI1427" s="208"/>
      <c r="AJ1427" s="227">
        <f t="shared" ref="AJ1427:AJ1429" si="436">AG1427+AH1427+AI1427</f>
        <v>88312</v>
      </c>
    </row>
    <row r="1428" spans="1:36" x14ac:dyDescent="0.25">
      <c r="A1428" s="208">
        <v>23</v>
      </c>
      <c r="B1428" s="1532" t="s">
        <v>1602</v>
      </c>
      <c r="C1428" s="1534" t="s">
        <v>4947</v>
      </c>
      <c r="D1428" s="227" t="s">
        <v>1</v>
      </c>
      <c r="E1428" s="227" t="s">
        <v>1</v>
      </c>
      <c r="F1428" s="227">
        <v>1</v>
      </c>
      <c r="G1428" s="102">
        <v>1</v>
      </c>
      <c r="H1428" s="208">
        <v>88312</v>
      </c>
      <c r="I1428" s="227"/>
      <c r="J1428" s="208"/>
      <c r="K1428" s="227">
        <f t="shared" si="433"/>
        <v>88312</v>
      </c>
      <c r="L1428" s="227">
        <v>1</v>
      </c>
      <c r="M1428" s="102">
        <v>1</v>
      </c>
      <c r="N1428" s="227">
        <v>88312</v>
      </c>
      <c r="O1428" s="227"/>
      <c r="P1428" s="208"/>
      <c r="Q1428" s="227">
        <f t="shared" si="434"/>
        <v>88312</v>
      </c>
      <c r="R1428" s="227">
        <f t="shared" si="417"/>
        <v>0</v>
      </c>
      <c r="S1428" s="227">
        <f t="shared" si="417"/>
        <v>0</v>
      </c>
      <c r="T1428" s="227">
        <f t="shared" si="417"/>
        <v>0</v>
      </c>
      <c r="U1428" s="227">
        <f t="shared" si="417"/>
        <v>0</v>
      </c>
      <c r="V1428" s="227">
        <f t="shared" ref="V1428:V1429" si="437">S1428+T1428+U1428</f>
        <v>0</v>
      </c>
      <c r="W1428" s="227" t="s">
        <v>1</v>
      </c>
      <c r="X1428" s="227">
        <v>1</v>
      </c>
      <c r="Y1428" s="102">
        <v>1</v>
      </c>
      <c r="Z1428" s="208">
        <v>88312</v>
      </c>
      <c r="AA1428" s="208"/>
      <c r="AB1428" s="208"/>
      <c r="AC1428" s="227">
        <f t="shared" si="435"/>
        <v>88312</v>
      </c>
      <c r="AD1428" s="227"/>
      <c r="AE1428" s="227">
        <v>1</v>
      </c>
      <c r="AF1428" s="102">
        <v>1</v>
      </c>
      <c r="AG1428" s="208">
        <v>88312</v>
      </c>
      <c r="AH1428" s="208"/>
      <c r="AI1428" s="208"/>
      <c r="AJ1428" s="227">
        <f t="shared" si="436"/>
        <v>88312</v>
      </c>
    </row>
    <row r="1429" spans="1:36" x14ac:dyDescent="0.25">
      <c r="A1429" s="208">
        <v>24</v>
      </c>
      <c r="B1429" s="1532" t="s">
        <v>5844</v>
      </c>
      <c r="C1429" s="1534" t="s">
        <v>4926</v>
      </c>
      <c r="D1429" s="227" t="s">
        <v>1</v>
      </c>
      <c r="E1429" s="227" t="s">
        <v>1</v>
      </c>
      <c r="F1429" s="227">
        <v>1.25</v>
      </c>
      <c r="G1429" s="102">
        <v>1</v>
      </c>
      <c r="H1429" s="227">
        <v>86000</v>
      </c>
      <c r="I1429" s="227"/>
      <c r="J1429" s="227"/>
      <c r="K1429" s="227">
        <f t="shared" si="433"/>
        <v>86000</v>
      </c>
      <c r="L1429" s="227">
        <v>1.25</v>
      </c>
      <c r="M1429" s="102">
        <v>1</v>
      </c>
      <c r="N1429" s="227">
        <v>86000</v>
      </c>
      <c r="O1429" s="227"/>
      <c r="P1429" s="227"/>
      <c r="Q1429" s="227">
        <f t="shared" si="434"/>
        <v>86000</v>
      </c>
      <c r="R1429" s="227">
        <f t="shared" si="417"/>
        <v>0</v>
      </c>
      <c r="S1429" s="227">
        <f t="shared" si="417"/>
        <v>0</v>
      </c>
      <c r="T1429" s="227">
        <f t="shared" si="417"/>
        <v>0</v>
      </c>
      <c r="U1429" s="227">
        <f t="shared" si="417"/>
        <v>0</v>
      </c>
      <c r="V1429" s="227">
        <f t="shared" si="437"/>
        <v>0</v>
      </c>
      <c r="W1429" s="227" t="s">
        <v>1</v>
      </c>
      <c r="X1429" s="227">
        <v>1.25</v>
      </c>
      <c r="Y1429" s="102">
        <v>1</v>
      </c>
      <c r="Z1429" s="227">
        <v>86000</v>
      </c>
      <c r="AA1429" s="227"/>
      <c r="AB1429" s="227"/>
      <c r="AC1429" s="227">
        <f t="shared" si="435"/>
        <v>86000</v>
      </c>
      <c r="AD1429" s="227"/>
      <c r="AE1429" s="227">
        <v>1.25</v>
      </c>
      <c r="AF1429" s="102">
        <v>1</v>
      </c>
      <c r="AG1429" s="227">
        <v>86000</v>
      </c>
      <c r="AH1429" s="227"/>
      <c r="AI1429" s="227"/>
      <c r="AJ1429" s="227">
        <f t="shared" si="436"/>
        <v>86000</v>
      </c>
    </row>
    <row r="1430" spans="1:36" x14ac:dyDescent="0.25">
      <c r="A1430" s="208">
        <v>25</v>
      </c>
      <c r="B1430" s="1532" t="s">
        <v>5845</v>
      </c>
      <c r="C1430" s="1534" t="s">
        <v>4943</v>
      </c>
      <c r="D1430" s="227" t="s">
        <v>1</v>
      </c>
      <c r="E1430" s="227" t="s">
        <v>1</v>
      </c>
      <c r="F1430" s="227">
        <v>1.4</v>
      </c>
      <c r="G1430" s="102">
        <v>1</v>
      </c>
      <c r="H1430" s="208">
        <v>92596</v>
      </c>
      <c r="I1430" s="227"/>
      <c r="J1430" s="208"/>
      <c r="K1430" s="227">
        <f>H1430+I1430+J1430</f>
        <v>92596</v>
      </c>
      <c r="L1430" s="227">
        <v>1.4</v>
      </c>
      <c r="M1430" s="102">
        <v>1</v>
      </c>
      <c r="N1430" s="227">
        <v>92596</v>
      </c>
      <c r="O1430" s="227"/>
      <c r="P1430" s="208"/>
      <c r="Q1430" s="227">
        <f>N1430+O1430+P1430</f>
        <v>92596</v>
      </c>
      <c r="R1430" s="227">
        <f t="shared" si="417"/>
        <v>0</v>
      </c>
      <c r="S1430" s="227">
        <f t="shared" si="417"/>
        <v>0</v>
      </c>
      <c r="T1430" s="227">
        <f t="shared" si="417"/>
        <v>0</v>
      </c>
      <c r="U1430" s="227">
        <f t="shared" si="417"/>
        <v>0</v>
      </c>
      <c r="V1430" s="227">
        <f>S1430+T1430+U1430</f>
        <v>0</v>
      </c>
      <c r="W1430" s="227" t="s">
        <v>1</v>
      </c>
      <c r="X1430" s="227">
        <v>1.4</v>
      </c>
      <c r="Y1430" s="102">
        <v>1</v>
      </c>
      <c r="Z1430" s="208">
        <v>92596</v>
      </c>
      <c r="AA1430" s="208"/>
      <c r="AB1430" s="208"/>
      <c r="AC1430" s="227">
        <f>Z1430+AA1430+AB1430</f>
        <v>92596</v>
      </c>
      <c r="AD1430" s="227"/>
      <c r="AE1430" s="227">
        <v>1.4</v>
      </c>
      <c r="AF1430" s="102">
        <v>1</v>
      </c>
      <c r="AG1430" s="208">
        <v>92596</v>
      </c>
      <c r="AH1430" s="208"/>
      <c r="AI1430" s="208"/>
      <c r="AJ1430" s="227">
        <f>AG1430+AH1430+AI1430</f>
        <v>92596</v>
      </c>
    </row>
    <row r="1431" spans="1:36" x14ac:dyDescent="0.25">
      <c r="A1431" s="208">
        <v>26</v>
      </c>
      <c r="B1431" s="1532" t="s">
        <v>5846</v>
      </c>
      <c r="C1431" s="1534" t="s">
        <v>4945</v>
      </c>
      <c r="D1431" s="227" t="s">
        <v>1</v>
      </c>
      <c r="E1431" s="227" t="s">
        <v>1</v>
      </c>
      <c r="F1431" s="227">
        <v>1.2</v>
      </c>
      <c r="G1431" s="102">
        <v>1</v>
      </c>
      <c r="H1431" s="208">
        <v>88312</v>
      </c>
      <c r="I1431" s="227"/>
      <c r="J1431" s="208"/>
      <c r="K1431" s="227">
        <f t="shared" ref="K1431:K1432" si="438">H1431+I1431+J1431</f>
        <v>88312</v>
      </c>
      <c r="L1431" s="227">
        <v>1.2</v>
      </c>
      <c r="M1431" s="102">
        <v>1</v>
      </c>
      <c r="N1431" s="227">
        <v>88312</v>
      </c>
      <c r="O1431" s="227"/>
      <c r="P1431" s="208"/>
      <c r="Q1431" s="227">
        <f t="shared" ref="Q1431:Q1432" si="439">N1431+O1431+P1431</f>
        <v>88312</v>
      </c>
      <c r="R1431" s="227">
        <f t="shared" si="417"/>
        <v>0</v>
      </c>
      <c r="S1431" s="227">
        <f t="shared" si="417"/>
        <v>0</v>
      </c>
      <c r="T1431" s="227">
        <f t="shared" si="417"/>
        <v>0</v>
      </c>
      <c r="U1431" s="227">
        <f t="shared" si="417"/>
        <v>0</v>
      </c>
      <c r="V1431" s="227">
        <f>S1431+T1431+U1431</f>
        <v>0</v>
      </c>
      <c r="W1431" s="227" t="s">
        <v>1</v>
      </c>
      <c r="X1431" s="227">
        <v>1.2</v>
      </c>
      <c r="Y1431" s="102">
        <v>1</v>
      </c>
      <c r="Z1431" s="208">
        <v>88312</v>
      </c>
      <c r="AA1431" s="208"/>
      <c r="AB1431" s="208"/>
      <c r="AC1431" s="227">
        <f t="shared" ref="AC1431:AC1432" si="440">Z1431+AA1431+AB1431</f>
        <v>88312</v>
      </c>
      <c r="AD1431" s="227"/>
      <c r="AE1431" s="227">
        <v>1.2</v>
      </c>
      <c r="AF1431" s="102">
        <v>1</v>
      </c>
      <c r="AG1431" s="208">
        <v>88312</v>
      </c>
      <c r="AH1431" s="208"/>
      <c r="AI1431" s="208"/>
      <c r="AJ1431" s="227">
        <f t="shared" ref="AJ1431:AJ1432" si="441">AG1431+AH1431+AI1431</f>
        <v>88312</v>
      </c>
    </row>
    <row r="1432" spans="1:36" ht="27" x14ac:dyDescent="0.25">
      <c r="A1432" s="208"/>
      <c r="B1432" s="1532" t="s">
        <v>5847</v>
      </c>
      <c r="C1432" s="1534"/>
      <c r="D1432" s="227" t="s">
        <v>1</v>
      </c>
      <c r="E1432" s="227" t="s">
        <v>1</v>
      </c>
      <c r="F1432" s="227">
        <v>1</v>
      </c>
      <c r="G1432" s="102"/>
      <c r="H1432" s="227">
        <v>16000</v>
      </c>
      <c r="I1432" s="227"/>
      <c r="J1432" s="227"/>
      <c r="K1432" s="227">
        <f t="shared" si="438"/>
        <v>16000</v>
      </c>
      <c r="L1432" s="227"/>
      <c r="M1432" s="102"/>
      <c r="N1432" s="227">
        <v>16000</v>
      </c>
      <c r="O1432" s="227"/>
      <c r="P1432" s="227"/>
      <c r="Q1432" s="227">
        <f t="shared" si="439"/>
        <v>16000</v>
      </c>
      <c r="R1432" s="227">
        <f t="shared" si="417"/>
        <v>0</v>
      </c>
      <c r="S1432" s="227">
        <f t="shared" si="417"/>
        <v>0</v>
      </c>
      <c r="T1432" s="227">
        <f t="shared" si="417"/>
        <v>0</v>
      </c>
      <c r="U1432" s="227">
        <f t="shared" si="417"/>
        <v>0</v>
      </c>
      <c r="V1432" s="227">
        <f t="shared" ref="V1432" si="442">S1432+T1432+U1432</f>
        <v>0</v>
      </c>
      <c r="W1432" s="227" t="s">
        <v>1</v>
      </c>
      <c r="X1432" s="227"/>
      <c r="Y1432" s="102"/>
      <c r="Z1432" s="227">
        <v>16000</v>
      </c>
      <c r="AA1432" s="227"/>
      <c r="AB1432" s="227"/>
      <c r="AC1432" s="227">
        <f t="shared" si="440"/>
        <v>16000</v>
      </c>
      <c r="AD1432" s="227"/>
      <c r="AE1432" s="227"/>
      <c r="AF1432" s="102">
        <v>1</v>
      </c>
      <c r="AG1432" s="227">
        <v>16000</v>
      </c>
      <c r="AH1432" s="227"/>
      <c r="AI1432" s="227"/>
      <c r="AJ1432" s="227">
        <f t="shared" si="441"/>
        <v>16000</v>
      </c>
    </row>
    <row r="1433" spans="1:36" s="230" customFormat="1" ht="27" x14ac:dyDescent="0.25">
      <c r="A1433" s="225"/>
      <c r="B1433" s="233" t="s">
        <v>240</v>
      </c>
      <c r="C1433" s="229" t="s">
        <v>1</v>
      </c>
      <c r="D1433" s="229" t="s">
        <v>1</v>
      </c>
      <c r="E1433" s="229" t="s">
        <v>1</v>
      </c>
      <c r="F1433" s="229" t="s">
        <v>1</v>
      </c>
      <c r="G1433" s="229">
        <f>SUM(G1406:G1432)</f>
        <v>26</v>
      </c>
      <c r="H1433" s="229">
        <f>SUM(H1406:H1432)</f>
        <v>2405873</v>
      </c>
      <c r="I1433" s="229">
        <f>SUM(I1406:I1432)</f>
        <v>0</v>
      </c>
      <c r="J1433" s="229">
        <f>SUM(J1406:J1432)</f>
        <v>0</v>
      </c>
      <c r="K1433" s="229">
        <f>SUM(K1406:K1432)</f>
        <v>2405873</v>
      </c>
      <c r="L1433" s="229"/>
      <c r="M1433" s="229">
        <f t="shared" ref="M1433:W1433" si="443">SUM(M1406:M1432)</f>
        <v>26</v>
      </c>
      <c r="N1433" s="229">
        <f t="shared" si="443"/>
        <v>2405873</v>
      </c>
      <c r="O1433" s="229">
        <f t="shared" si="443"/>
        <v>0</v>
      </c>
      <c r="P1433" s="229">
        <f t="shared" si="443"/>
        <v>0</v>
      </c>
      <c r="Q1433" s="229">
        <f t="shared" si="443"/>
        <v>2405873</v>
      </c>
      <c r="R1433" s="229">
        <f t="shared" si="443"/>
        <v>0</v>
      </c>
      <c r="S1433" s="229">
        <f t="shared" si="443"/>
        <v>0</v>
      </c>
      <c r="T1433" s="229">
        <f t="shared" si="443"/>
        <v>0</v>
      </c>
      <c r="U1433" s="229">
        <f t="shared" si="443"/>
        <v>0</v>
      </c>
      <c r="V1433" s="229">
        <f t="shared" si="443"/>
        <v>0</v>
      </c>
      <c r="W1433" s="229">
        <f t="shared" si="443"/>
        <v>0</v>
      </c>
      <c r="X1433" s="229"/>
      <c r="Y1433" s="229">
        <f t="shared" ref="Y1433:AD1433" si="444">SUM(Y1406:Y1432)</f>
        <v>26</v>
      </c>
      <c r="Z1433" s="229">
        <f t="shared" si="444"/>
        <v>2405873</v>
      </c>
      <c r="AA1433" s="229">
        <f t="shared" si="444"/>
        <v>0</v>
      </c>
      <c r="AB1433" s="229">
        <f t="shared" si="444"/>
        <v>0</v>
      </c>
      <c r="AC1433" s="229">
        <f t="shared" si="444"/>
        <v>2405873</v>
      </c>
      <c r="AD1433" s="229">
        <f t="shared" si="444"/>
        <v>0</v>
      </c>
      <c r="AE1433" s="229"/>
      <c r="AF1433" s="102">
        <v>1</v>
      </c>
      <c r="AG1433" s="229">
        <f>SUM(AG1406:AG1432)</f>
        <v>2405873</v>
      </c>
      <c r="AH1433" s="229">
        <f>SUM(AH1406:AH1432)</f>
        <v>0</v>
      </c>
      <c r="AI1433" s="229">
        <f>SUM(AI1406:AI1432)</f>
        <v>0</v>
      </c>
      <c r="AJ1433" s="229">
        <f>SUM(AJ1406:AJ1432)</f>
        <v>2405873</v>
      </c>
    </row>
    <row r="1436" spans="1:36" ht="17.25" x14ac:dyDescent="0.3">
      <c r="A1436" s="30"/>
      <c r="B1436" s="217" t="s">
        <v>5848</v>
      </c>
      <c r="C1436" s="31"/>
      <c r="D1436" s="31"/>
      <c r="E1436" s="31"/>
      <c r="F1436" s="31"/>
      <c r="G1436" s="31"/>
      <c r="H1436" s="31"/>
      <c r="I1436" s="3"/>
      <c r="J1436" s="134"/>
      <c r="K1436" s="134"/>
      <c r="L1436" s="134"/>
      <c r="M1436" s="31"/>
      <c r="N1436" s="134"/>
      <c r="O1436" s="30"/>
      <c r="P1436" s="133" t="s">
        <v>254</v>
      </c>
      <c r="Q1436" s="31"/>
      <c r="R1436" s="134"/>
      <c r="S1436" s="31"/>
      <c r="T1436" s="134"/>
      <c r="U1436" s="31"/>
      <c r="V1436" s="134"/>
      <c r="W1436" s="180"/>
      <c r="X1436" s="180"/>
      <c r="Y1436" s="180"/>
      <c r="Z1436" s="180"/>
      <c r="AA1436" s="3"/>
      <c r="AB1436" s="22"/>
      <c r="AC1436" s="22"/>
      <c r="AD1436" s="180"/>
      <c r="AE1436" s="180"/>
      <c r="AF1436" s="180"/>
      <c r="AG1436" s="180"/>
      <c r="AH1436" s="3"/>
      <c r="AI1436" s="134"/>
      <c r="AJ1436" s="134"/>
    </row>
    <row r="1437" spans="1:36" ht="14.25" thickBot="1" x14ac:dyDescent="0.3">
      <c r="A1437" s="30"/>
      <c r="B1437" s="1507"/>
      <c r="C1437" s="177"/>
      <c r="D1437" s="177"/>
      <c r="E1437" s="177"/>
      <c r="F1437" s="177"/>
      <c r="G1437" s="1507"/>
      <c r="H1437" s="177"/>
      <c r="I1437" s="178"/>
      <c r="J1437" s="9"/>
      <c r="K1437" s="178"/>
      <c r="L1437" s="178"/>
      <c r="M1437" s="218"/>
      <c r="N1437" s="219"/>
      <c r="P1437" s="1523" t="s">
        <v>28</v>
      </c>
      <c r="Q1437" s="148"/>
      <c r="R1437" s="148"/>
      <c r="S1437" s="148"/>
      <c r="T1437" s="148"/>
      <c r="U1437" s="148"/>
      <c r="V1437" s="148"/>
      <c r="W1437" s="9"/>
      <c r="X1437" s="9"/>
      <c r="Y1437" s="1509"/>
      <c r="Z1437" s="9"/>
      <c r="AA1437" s="178"/>
      <c r="AB1437" s="9"/>
      <c r="AC1437" s="178"/>
      <c r="AD1437" s="9"/>
      <c r="AE1437" s="9"/>
      <c r="AF1437" s="1509"/>
      <c r="AG1437" s="9"/>
      <c r="AH1437" s="178"/>
      <c r="AI1437" s="9"/>
      <c r="AJ1437" s="178"/>
    </row>
    <row r="1438" spans="1:36" s="181" customFormat="1" x14ac:dyDescent="0.25">
      <c r="A1438" s="30"/>
      <c r="B1438" s="403" t="s">
        <v>29</v>
      </c>
      <c r="C1438" s="134"/>
      <c r="D1438" s="134"/>
      <c r="E1438" s="134"/>
      <c r="F1438" s="31"/>
      <c r="G1438" s="179"/>
      <c r="H1438" s="31"/>
      <c r="I1438" s="31"/>
      <c r="J1438" s="31"/>
      <c r="K1438" s="180"/>
      <c r="L1438" s="180"/>
      <c r="M1438" s="34"/>
      <c r="N1438" s="180"/>
      <c r="O1438" s="31"/>
      <c r="P1438" s="41" t="s">
        <v>228</v>
      </c>
      <c r="Q1438" s="34"/>
      <c r="R1438" s="180"/>
      <c r="S1438" s="34"/>
      <c r="T1438" s="180"/>
      <c r="U1438" s="34"/>
      <c r="V1438" s="180"/>
      <c r="W1438" s="134"/>
      <c r="X1438" s="31"/>
      <c r="Y1438" s="179"/>
      <c r="Z1438" s="31"/>
      <c r="AA1438" s="31"/>
      <c r="AB1438" s="31"/>
      <c r="AC1438" s="180"/>
      <c r="AD1438" s="134"/>
      <c r="AE1438" s="31"/>
      <c r="AF1438" s="179"/>
      <c r="AG1438" s="31"/>
      <c r="AH1438" s="31"/>
      <c r="AI1438" s="31"/>
      <c r="AJ1438" s="180"/>
    </row>
    <row r="1439" spans="1:36" s="333" customFormat="1" ht="14.25" x14ac:dyDescent="0.25">
      <c r="A1439" s="257"/>
      <c r="B1439" s="330"/>
      <c r="C1439" s="331"/>
      <c r="D1439" s="332"/>
      <c r="E1439" s="332"/>
      <c r="F1439" s="332"/>
      <c r="G1439" s="1510" t="s">
        <v>424</v>
      </c>
      <c r="H1439" s="332"/>
      <c r="I1439" s="332"/>
      <c r="J1439" s="332"/>
      <c r="K1439" s="332"/>
      <c r="L1439" s="331"/>
      <c r="M1439" s="1872" t="s">
        <v>392</v>
      </c>
      <c r="N1439" s="1872"/>
      <c r="O1439" s="1872"/>
      <c r="P1439" s="1872"/>
      <c r="Q1439" s="1888"/>
      <c r="R1439" s="1889" t="s">
        <v>229</v>
      </c>
      <c r="S1439" s="1872"/>
      <c r="T1439" s="1872"/>
      <c r="U1439" s="1872"/>
      <c r="V1439" s="1888"/>
      <c r="W1439" s="331"/>
      <c r="X1439" s="332"/>
      <c r="Y1439" s="1510" t="s">
        <v>465</v>
      </c>
      <c r="Z1439" s="332"/>
      <c r="AA1439" s="332"/>
      <c r="AB1439" s="332"/>
      <c r="AC1439" s="449"/>
      <c r="AD1439" s="331"/>
      <c r="AE1439" s="332"/>
      <c r="AF1439" s="1510" t="s">
        <v>1686</v>
      </c>
      <c r="AG1439" s="332"/>
      <c r="AH1439" s="332"/>
      <c r="AI1439" s="332"/>
      <c r="AJ1439" s="449"/>
    </row>
    <row r="1440" spans="1:36" s="181" customFormat="1" ht="93.75" x14ac:dyDescent="0.25">
      <c r="A1440" s="224" t="s">
        <v>114</v>
      </c>
      <c r="B1440" s="1511" t="s">
        <v>231</v>
      </c>
      <c r="C1440" s="1511" t="s">
        <v>232</v>
      </c>
      <c r="D1440" s="1511" t="s">
        <v>233</v>
      </c>
      <c r="E1440" s="1511" t="s">
        <v>234</v>
      </c>
      <c r="F1440" s="528" t="s">
        <v>426</v>
      </c>
      <c r="G1440" s="1511" t="s">
        <v>223</v>
      </c>
      <c r="H1440" s="289" t="s">
        <v>334</v>
      </c>
      <c r="I1440" s="1511" t="s">
        <v>235</v>
      </c>
      <c r="J1440" s="1511" t="s">
        <v>236</v>
      </c>
      <c r="K1440" s="1511" t="s">
        <v>237</v>
      </c>
      <c r="L1440" s="528" t="s">
        <v>396</v>
      </c>
      <c r="M1440" s="1511" t="s">
        <v>223</v>
      </c>
      <c r="N1440" s="1511" t="s">
        <v>298</v>
      </c>
      <c r="O1440" s="1511" t="s">
        <v>235</v>
      </c>
      <c r="P1440" s="1511" t="s">
        <v>236</v>
      </c>
      <c r="Q1440" s="1511" t="s">
        <v>313</v>
      </c>
      <c r="R1440" s="1511" t="s">
        <v>223</v>
      </c>
      <c r="S1440" s="1511" t="s">
        <v>298</v>
      </c>
      <c r="T1440" s="1511" t="s">
        <v>235</v>
      </c>
      <c r="U1440" s="1511" t="s">
        <v>236</v>
      </c>
      <c r="V1440" s="1511" t="s">
        <v>314</v>
      </c>
      <c r="W1440" s="1511" t="s">
        <v>234</v>
      </c>
      <c r="X1440" s="528" t="s">
        <v>474</v>
      </c>
      <c r="Y1440" s="1511" t="s">
        <v>223</v>
      </c>
      <c r="Z1440" s="1511" t="s">
        <v>253</v>
      </c>
      <c r="AA1440" s="1511" t="s">
        <v>235</v>
      </c>
      <c r="AB1440" s="1511" t="s">
        <v>236</v>
      </c>
      <c r="AC1440" s="1511" t="s">
        <v>270</v>
      </c>
      <c r="AD1440" s="1511" t="s">
        <v>234</v>
      </c>
      <c r="AE1440" s="528" t="s">
        <v>4618</v>
      </c>
      <c r="AF1440" s="1511" t="s">
        <v>223</v>
      </c>
      <c r="AG1440" s="1511" t="s">
        <v>253</v>
      </c>
      <c r="AH1440" s="1511" t="s">
        <v>235</v>
      </c>
      <c r="AI1440" s="1511" t="s">
        <v>236</v>
      </c>
      <c r="AJ1440" s="1511" t="s">
        <v>270</v>
      </c>
    </row>
    <row r="1441" spans="1:36" s="35" customFormat="1" ht="12.75" x14ac:dyDescent="0.25">
      <c r="A1441" s="123">
        <v>1</v>
      </c>
      <c r="B1441" s="123">
        <v>2</v>
      </c>
      <c r="C1441" s="123">
        <v>3</v>
      </c>
      <c r="D1441" s="123">
        <v>4</v>
      </c>
      <c r="E1441" s="123">
        <v>5</v>
      </c>
      <c r="F1441" s="123">
        <v>6</v>
      </c>
      <c r="G1441" s="123">
        <v>7</v>
      </c>
      <c r="H1441" s="123">
        <v>8</v>
      </c>
      <c r="I1441" s="123">
        <v>9</v>
      </c>
      <c r="J1441" s="123">
        <v>10</v>
      </c>
      <c r="K1441" s="123">
        <v>11</v>
      </c>
      <c r="L1441" s="123">
        <v>12</v>
      </c>
      <c r="M1441" s="123">
        <v>13</v>
      </c>
      <c r="N1441" s="123">
        <v>14</v>
      </c>
      <c r="O1441" s="123">
        <v>15</v>
      </c>
      <c r="P1441" s="123">
        <v>16</v>
      </c>
      <c r="Q1441" s="123">
        <v>17</v>
      </c>
      <c r="R1441" s="123">
        <v>18</v>
      </c>
      <c r="S1441" s="123">
        <v>19</v>
      </c>
      <c r="T1441" s="123">
        <v>20</v>
      </c>
      <c r="U1441" s="123">
        <v>21</v>
      </c>
      <c r="V1441" s="123">
        <v>22</v>
      </c>
      <c r="W1441" s="123">
        <v>23</v>
      </c>
      <c r="X1441" s="123">
        <v>24</v>
      </c>
      <c r="Y1441" s="123">
        <v>25</v>
      </c>
      <c r="Z1441" s="123">
        <v>26</v>
      </c>
      <c r="AA1441" s="123">
        <v>27</v>
      </c>
      <c r="AB1441" s="123">
        <v>28</v>
      </c>
      <c r="AC1441" s="123">
        <v>29</v>
      </c>
      <c r="AD1441" s="123">
        <v>30</v>
      </c>
      <c r="AE1441" s="123">
        <v>31</v>
      </c>
      <c r="AF1441" s="123">
        <v>32</v>
      </c>
      <c r="AG1441" s="123">
        <v>33</v>
      </c>
      <c r="AH1441" s="123">
        <v>34</v>
      </c>
      <c r="AI1441" s="123">
        <v>35</v>
      </c>
      <c r="AJ1441" s="123">
        <v>36</v>
      </c>
    </row>
    <row r="1442" spans="1:36" ht="14.25" x14ac:dyDescent="0.25">
      <c r="A1442" s="225" t="s">
        <v>3</v>
      </c>
      <c r="B1442" s="226" t="s">
        <v>244</v>
      </c>
      <c r="C1442" s="227"/>
      <c r="D1442" s="227"/>
      <c r="E1442" s="227"/>
      <c r="F1442" s="227"/>
      <c r="G1442" s="226"/>
      <c r="H1442" s="227"/>
      <c r="I1442" s="227"/>
      <c r="J1442" s="227"/>
      <c r="K1442" s="227"/>
      <c r="L1442" s="227"/>
      <c r="M1442" s="226"/>
      <c r="N1442" s="227"/>
      <c r="O1442" s="227"/>
      <c r="P1442" s="227"/>
      <c r="Q1442" s="226"/>
      <c r="R1442" s="227"/>
      <c r="S1442" s="226"/>
      <c r="T1442" s="227"/>
      <c r="U1442" s="106"/>
      <c r="V1442" s="106"/>
      <c r="W1442" s="227"/>
      <c r="X1442" s="227"/>
      <c r="Y1442" s="226"/>
      <c r="Z1442" s="227"/>
      <c r="AA1442" s="227"/>
      <c r="AB1442" s="227"/>
      <c r="AC1442" s="227"/>
      <c r="AD1442" s="227"/>
      <c r="AE1442" s="227"/>
      <c r="AF1442" s="226"/>
      <c r="AG1442" s="227"/>
      <c r="AH1442" s="227"/>
      <c r="AI1442" s="227"/>
      <c r="AJ1442" s="227"/>
    </row>
    <row r="1443" spans="1:36" x14ac:dyDescent="0.25">
      <c r="A1443" s="208"/>
      <c r="B1443" s="191" t="s">
        <v>126</v>
      </c>
      <c r="C1443" s="227"/>
      <c r="D1443" s="227"/>
      <c r="E1443" s="227"/>
      <c r="F1443" s="227"/>
      <c r="G1443" s="191"/>
      <c r="H1443" s="191"/>
      <c r="I1443" s="191"/>
      <c r="J1443" s="191"/>
      <c r="K1443" s="191"/>
      <c r="L1443" s="227"/>
      <c r="M1443" s="191"/>
      <c r="N1443" s="191"/>
      <c r="O1443" s="191"/>
      <c r="P1443" s="191"/>
      <c r="Q1443" s="191"/>
      <c r="R1443" s="191"/>
      <c r="S1443" s="191"/>
      <c r="T1443" s="191"/>
      <c r="U1443" s="106"/>
      <c r="V1443" s="106"/>
      <c r="W1443" s="227"/>
      <c r="X1443" s="227"/>
      <c r="Y1443" s="191"/>
      <c r="Z1443" s="191"/>
      <c r="AA1443" s="191"/>
      <c r="AB1443" s="191"/>
      <c r="AC1443" s="191"/>
      <c r="AD1443" s="227"/>
      <c r="AE1443" s="227"/>
      <c r="AF1443" s="191"/>
      <c r="AG1443" s="191"/>
      <c r="AH1443" s="191"/>
      <c r="AI1443" s="191"/>
      <c r="AJ1443" s="191"/>
    </row>
    <row r="1444" spans="1:36" ht="38.25" x14ac:dyDescent="0.25">
      <c r="A1444" s="208"/>
      <c r="B1444" s="124" t="s">
        <v>238</v>
      </c>
      <c r="C1444" s="227"/>
      <c r="D1444" s="227"/>
      <c r="E1444" s="227"/>
      <c r="F1444" s="227"/>
      <c r="G1444" s="191"/>
      <c r="H1444" s="191"/>
      <c r="I1444" s="191"/>
      <c r="J1444" s="191"/>
      <c r="K1444" s="191"/>
      <c r="L1444" s="227"/>
      <c r="M1444" s="191"/>
      <c r="N1444" s="191"/>
      <c r="O1444" s="191"/>
      <c r="P1444" s="191"/>
      <c r="Q1444" s="191"/>
      <c r="R1444" s="191"/>
      <c r="S1444" s="191"/>
      <c r="T1444" s="191"/>
      <c r="U1444" s="106"/>
      <c r="V1444" s="106"/>
      <c r="W1444" s="227"/>
      <c r="X1444" s="227"/>
      <c r="Y1444" s="191"/>
      <c r="Z1444" s="191"/>
      <c r="AA1444" s="191"/>
      <c r="AB1444" s="191"/>
      <c r="AC1444" s="191"/>
      <c r="AD1444" s="227"/>
      <c r="AE1444" s="227"/>
      <c r="AF1444" s="191"/>
      <c r="AG1444" s="191"/>
      <c r="AH1444" s="191"/>
      <c r="AI1444" s="191"/>
      <c r="AJ1444" s="191"/>
    </row>
    <row r="1445" spans="1:36" x14ac:dyDescent="0.25">
      <c r="A1445" s="208"/>
      <c r="B1445" s="191" t="s">
        <v>239</v>
      </c>
      <c r="C1445" s="227"/>
      <c r="D1445" s="227"/>
      <c r="E1445" s="227"/>
      <c r="F1445" s="227"/>
      <c r="G1445" s="191"/>
      <c r="H1445" s="191"/>
      <c r="I1445" s="191"/>
      <c r="J1445" s="191"/>
      <c r="K1445" s="191"/>
      <c r="L1445" s="227"/>
      <c r="M1445" s="191"/>
      <c r="N1445" s="191"/>
      <c r="O1445" s="191"/>
      <c r="P1445" s="191"/>
      <c r="Q1445" s="191"/>
      <c r="R1445" s="191"/>
      <c r="S1445" s="191"/>
      <c r="T1445" s="191"/>
      <c r="U1445" s="106"/>
      <c r="V1445" s="106"/>
      <c r="W1445" s="227"/>
      <c r="X1445" s="227"/>
      <c r="Y1445" s="191"/>
      <c r="Z1445" s="191"/>
      <c r="AA1445" s="191"/>
      <c r="AB1445" s="191"/>
      <c r="AC1445" s="191"/>
      <c r="AD1445" s="227"/>
      <c r="AE1445" s="227"/>
      <c r="AF1445" s="191"/>
      <c r="AG1445" s="191"/>
      <c r="AH1445" s="191"/>
      <c r="AI1445" s="191"/>
      <c r="AJ1445" s="191"/>
    </row>
    <row r="1446" spans="1:36" ht="17.25" x14ac:dyDescent="0.25">
      <c r="A1446" s="208">
        <v>1</v>
      </c>
      <c r="B1446" s="124" t="s">
        <v>5849</v>
      </c>
      <c r="C1446" s="1524" t="s">
        <v>100</v>
      </c>
      <c r="D1446" s="1525" t="s">
        <v>4755</v>
      </c>
      <c r="E1446" s="1531">
        <v>4</v>
      </c>
      <c r="F1446" s="227">
        <v>5.35</v>
      </c>
      <c r="G1446" s="191">
        <v>1</v>
      </c>
      <c r="H1446" s="191">
        <v>353849</v>
      </c>
      <c r="I1446" s="191"/>
      <c r="J1446" s="191"/>
      <c r="K1446" s="227">
        <f t="shared" ref="K1446:K1469" si="445">H1446+I1446+J1446</f>
        <v>353849</v>
      </c>
      <c r="L1446" s="227">
        <v>3</v>
      </c>
      <c r="M1446" s="191">
        <v>1</v>
      </c>
      <c r="N1446" s="191">
        <v>342605.19999999995</v>
      </c>
      <c r="O1446" s="191"/>
      <c r="P1446" s="191"/>
      <c r="Q1446" s="227">
        <f t="shared" ref="Q1446:Q1469" si="446">N1446+O1446+P1446</f>
        <v>342605.19999999995</v>
      </c>
      <c r="R1446" s="227">
        <f t="shared" ref="R1446:U1469" si="447">G1446-M1446</f>
        <v>0</v>
      </c>
      <c r="S1446" s="227">
        <f t="shared" si="447"/>
        <v>11243.800000000047</v>
      </c>
      <c r="T1446" s="227">
        <f t="shared" si="447"/>
        <v>0</v>
      </c>
      <c r="U1446" s="227">
        <f t="shared" si="447"/>
        <v>0</v>
      </c>
      <c r="V1446" s="227">
        <f t="shared" ref="V1446:V1469" si="448">S1446+T1446+U1446</f>
        <v>11243.800000000047</v>
      </c>
      <c r="W1446" s="227">
        <v>5</v>
      </c>
      <c r="X1446" s="227">
        <v>5.35</v>
      </c>
      <c r="Y1446" s="191">
        <v>1</v>
      </c>
      <c r="Z1446" s="191">
        <v>353849</v>
      </c>
      <c r="AA1446" s="191"/>
      <c r="AB1446" s="191"/>
      <c r="AC1446" s="227">
        <f t="shared" ref="AC1446:AC1469" si="449">Z1446+AA1446+AB1446</f>
        <v>353849</v>
      </c>
      <c r="AD1446" s="227">
        <v>6</v>
      </c>
      <c r="AE1446" s="227">
        <v>5.52</v>
      </c>
      <c r="AF1446" s="191">
        <v>1</v>
      </c>
      <c r="AG1446" s="191">
        <v>365092.8</v>
      </c>
      <c r="AH1446" s="191"/>
      <c r="AI1446" s="191"/>
      <c r="AJ1446" s="227">
        <f t="shared" ref="AJ1446:AJ1469" si="450">AG1446+AH1446+AI1446</f>
        <v>365092.8</v>
      </c>
    </row>
    <row r="1447" spans="1:36" ht="17.25" x14ac:dyDescent="0.25">
      <c r="A1447" s="208">
        <v>2</v>
      </c>
      <c r="B1447" s="124" t="s">
        <v>5850</v>
      </c>
      <c r="C1447" s="1524" t="s">
        <v>4982</v>
      </c>
      <c r="D1447" s="1525" t="s">
        <v>4758</v>
      </c>
      <c r="E1447" s="1531">
        <v>20</v>
      </c>
      <c r="F1447" s="227">
        <v>5.34</v>
      </c>
      <c r="G1447" s="191">
        <v>1</v>
      </c>
      <c r="H1447" s="191">
        <v>353187.6</v>
      </c>
      <c r="I1447" s="191"/>
      <c r="J1447" s="191"/>
      <c r="K1447" s="227">
        <f t="shared" si="445"/>
        <v>353187.6</v>
      </c>
      <c r="L1447" s="227">
        <v>19</v>
      </c>
      <c r="M1447" s="191">
        <v>1</v>
      </c>
      <c r="N1447" s="191">
        <v>353187.6</v>
      </c>
      <c r="O1447" s="191"/>
      <c r="P1447" s="191"/>
      <c r="Q1447" s="227">
        <f t="shared" si="446"/>
        <v>353187.6</v>
      </c>
      <c r="R1447" s="227">
        <f t="shared" si="447"/>
        <v>0</v>
      </c>
      <c r="S1447" s="227">
        <f t="shared" si="447"/>
        <v>0</v>
      </c>
      <c r="T1447" s="227">
        <f t="shared" si="447"/>
        <v>0</v>
      </c>
      <c r="U1447" s="227">
        <f t="shared" si="447"/>
        <v>0</v>
      </c>
      <c r="V1447" s="227">
        <f t="shared" si="448"/>
        <v>0</v>
      </c>
      <c r="W1447" s="227">
        <v>21</v>
      </c>
      <c r="X1447" s="227">
        <v>5.34</v>
      </c>
      <c r="Y1447" s="191">
        <v>1</v>
      </c>
      <c r="Z1447" s="191">
        <v>353187.6</v>
      </c>
      <c r="AA1447" s="191"/>
      <c r="AB1447" s="191"/>
      <c r="AC1447" s="227">
        <f t="shared" si="449"/>
        <v>353187.6</v>
      </c>
      <c r="AD1447" s="227">
        <v>22</v>
      </c>
      <c r="AE1447" s="227">
        <v>5.34</v>
      </c>
      <c r="AF1447" s="191">
        <v>1</v>
      </c>
      <c r="AG1447" s="191">
        <v>353187.6</v>
      </c>
      <c r="AH1447" s="191"/>
      <c r="AI1447" s="191"/>
      <c r="AJ1447" s="227">
        <f t="shared" si="450"/>
        <v>353187.6</v>
      </c>
    </row>
    <row r="1448" spans="1:36" ht="17.25" x14ac:dyDescent="0.25">
      <c r="A1448" s="208">
        <v>3</v>
      </c>
      <c r="B1448" s="124" t="s">
        <v>5851</v>
      </c>
      <c r="C1448" s="1524" t="s">
        <v>4977</v>
      </c>
      <c r="D1448" s="1525" t="s">
        <v>4758</v>
      </c>
      <c r="E1448" s="1531">
        <v>5</v>
      </c>
      <c r="F1448" s="227">
        <v>4.41</v>
      </c>
      <c r="G1448" s="191">
        <v>1</v>
      </c>
      <c r="H1448" s="191">
        <v>291677.40000000002</v>
      </c>
      <c r="I1448" s="191"/>
      <c r="J1448" s="191"/>
      <c r="K1448" s="227">
        <f t="shared" si="445"/>
        <v>291677.40000000002</v>
      </c>
      <c r="L1448" s="227">
        <v>4</v>
      </c>
      <c r="M1448" s="191">
        <v>1</v>
      </c>
      <c r="N1448" s="191">
        <v>291677.40000000002</v>
      </c>
      <c r="O1448" s="191"/>
      <c r="P1448" s="191"/>
      <c r="Q1448" s="227">
        <f t="shared" si="446"/>
        <v>291677.40000000002</v>
      </c>
      <c r="R1448" s="227">
        <f t="shared" si="447"/>
        <v>0</v>
      </c>
      <c r="S1448" s="227">
        <f t="shared" si="447"/>
        <v>0</v>
      </c>
      <c r="T1448" s="227">
        <f t="shared" si="447"/>
        <v>0</v>
      </c>
      <c r="U1448" s="227">
        <f t="shared" si="447"/>
        <v>0</v>
      </c>
      <c r="V1448" s="227">
        <f t="shared" si="448"/>
        <v>0</v>
      </c>
      <c r="W1448" s="227">
        <v>6</v>
      </c>
      <c r="X1448" s="227">
        <v>4.55</v>
      </c>
      <c r="Y1448" s="191">
        <v>1</v>
      </c>
      <c r="Z1448" s="191">
        <v>300937</v>
      </c>
      <c r="AA1448" s="191"/>
      <c r="AB1448" s="191"/>
      <c r="AC1448" s="227">
        <f t="shared" si="449"/>
        <v>300937</v>
      </c>
      <c r="AD1448" s="227">
        <v>7</v>
      </c>
      <c r="AE1448" s="227">
        <v>4.55</v>
      </c>
      <c r="AF1448" s="191">
        <v>1</v>
      </c>
      <c r="AG1448" s="191">
        <v>300937</v>
      </c>
      <c r="AH1448" s="191"/>
      <c r="AI1448" s="191"/>
      <c r="AJ1448" s="227">
        <f t="shared" si="450"/>
        <v>300937</v>
      </c>
    </row>
    <row r="1449" spans="1:36" ht="17.25" x14ac:dyDescent="0.25">
      <c r="A1449" s="208">
        <v>4</v>
      </c>
      <c r="B1449" s="124" t="s">
        <v>5852</v>
      </c>
      <c r="C1449" s="1524" t="s">
        <v>4984</v>
      </c>
      <c r="D1449" s="1525" t="s">
        <v>4971</v>
      </c>
      <c r="E1449" s="1531">
        <v>8</v>
      </c>
      <c r="F1449" s="227">
        <v>3.21</v>
      </c>
      <c r="G1449" s="191">
        <v>1</v>
      </c>
      <c r="H1449" s="191">
        <v>212309.4</v>
      </c>
      <c r="I1449" s="191"/>
      <c r="J1449" s="191"/>
      <c r="K1449" s="227">
        <f t="shared" si="445"/>
        <v>212309.4</v>
      </c>
      <c r="L1449" s="227">
        <v>7</v>
      </c>
      <c r="M1449" s="191">
        <v>1</v>
      </c>
      <c r="N1449" s="191">
        <v>205695.4</v>
      </c>
      <c r="O1449" s="191"/>
      <c r="P1449" s="191"/>
      <c r="Q1449" s="227">
        <f t="shared" si="446"/>
        <v>205695.4</v>
      </c>
      <c r="R1449" s="227">
        <f t="shared" si="447"/>
        <v>0</v>
      </c>
      <c r="S1449" s="227">
        <f t="shared" si="447"/>
        <v>6614</v>
      </c>
      <c r="T1449" s="227">
        <f t="shared" si="447"/>
        <v>0</v>
      </c>
      <c r="U1449" s="227">
        <f t="shared" si="447"/>
        <v>0</v>
      </c>
      <c r="V1449" s="227">
        <f t="shared" si="448"/>
        <v>6614</v>
      </c>
      <c r="W1449" s="227">
        <v>9</v>
      </c>
      <c r="X1449" s="227">
        <v>3.21</v>
      </c>
      <c r="Y1449" s="191">
        <v>1</v>
      </c>
      <c r="Z1449" s="191">
        <v>212309.4</v>
      </c>
      <c r="AA1449" s="191"/>
      <c r="AB1449" s="191"/>
      <c r="AC1449" s="227">
        <f t="shared" si="449"/>
        <v>212309.4</v>
      </c>
      <c r="AD1449" s="227">
        <v>10</v>
      </c>
      <c r="AE1449" s="227">
        <v>3.31</v>
      </c>
      <c r="AF1449" s="191">
        <v>1</v>
      </c>
      <c r="AG1449" s="191">
        <v>218923.4</v>
      </c>
      <c r="AH1449" s="191"/>
      <c r="AI1449" s="191"/>
      <c r="AJ1449" s="227">
        <f t="shared" si="450"/>
        <v>218923.4</v>
      </c>
    </row>
    <row r="1450" spans="1:36" ht="17.25" x14ac:dyDescent="0.25">
      <c r="A1450" s="208">
        <v>5</v>
      </c>
      <c r="B1450" s="124" t="s">
        <v>5047</v>
      </c>
      <c r="C1450" s="1524" t="s">
        <v>4988</v>
      </c>
      <c r="D1450" s="1525" t="s">
        <v>4989</v>
      </c>
      <c r="E1450" s="1531">
        <v>6</v>
      </c>
      <c r="F1450" s="227">
        <v>2.66</v>
      </c>
      <c r="G1450" s="191">
        <v>1</v>
      </c>
      <c r="H1450" s="191">
        <v>175932.40000000002</v>
      </c>
      <c r="I1450" s="191"/>
      <c r="J1450" s="191"/>
      <c r="K1450" s="227">
        <f t="shared" si="445"/>
        <v>175932.40000000002</v>
      </c>
      <c r="L1450" s="227">
        <v>5</v>
      </c>
      <c r="M1450" s="191">
        <v>1</v>
      </c>
      <c r="N1450" s="191">
        <v>170641.2</v>
      </c>
      <c r="O1450" s="191"/>
      <c r="P1450" s="191"/>
      <c r="Q1450" s="227">
        <f t="shared" si="446"/>
        <v>170641.2</v>
      </c>
      <c r="R1450" s="227">
        <f t="shared" si="447"/>
        <v>0</v>
      </c>
      <c r="S1450" s="227">
        <f t="shared" si="447"/>
        <v>5291.2000000000116</v>
      </c>
      <c r="T1450" s="227">
        <f t="shared" si="447"/>
        <v>0</v>
      </c>
      <c r="U1450" s="227">
        <f t="shared" si="447"/>
        <v>0</v>
      </c>
      <c r="V1450" s="227">
        <f t="shared" si="448"/>
        <v>5291.2000000000116</v>
      </c>
      <c r="W1450" s="227">
        <v>7</v>
      </c>
      <c r="X1450" s="227">
        <v>2.66</v>
      </c>
      <c r="Y1450" s="191">
        <v>1</v>
      </c>
      <c r="Z1450" s="191">
        <v>175932.40000000002</v>
      </c>
      <c r="AA1450" s="191"/>
      <c r="AB1450" s="191"/>
      <c r="AC1450" s="227">
        <f t="shared" si="449"/>
        <v>175932.40000000002</v>
      </c>
      <c r="AD1450" s="227">
        <v>8</v>
      </c>
      <c r="AE1450" s="227">
        <v>2.75</v>
      </c>
      <c r="AF1450" s="191">
        <v>1</v>
      </c>
      <c r="AG1450" s="191">
        <v>181885</v>
      </c>
      <c r="AH1450" s="191"/>
      <c r="AI1450" s="191"/>
      <c r="AJ1450" s="227">
        <f t="shared" si="450"/>
        <v>181885</v>
      </c>
    </row>
    <row r="1451" spans="1:36" ht="17.25" x14ac:dyDescent="0.25">
      <c r="A1451" s="208">
        <v>6</v>
      </c>
      <c r="B1451" s="124" t="s">
        <v>1429</v>
      </c>
      <c r="C1451" s="1524" t="s">
        <v>4988</v>
      </c>
      <c r="D1451" s="1525" t="s">
        <v>4989</v>
      </c>
      <c r="E1451" s="1531">
        <v>1</v>
      </c>
      <c r="F1451" s="227">
        <v>2.35</v>
      </c>
      <c r="G1451" s="191">
        <v>1</v>
      </c>
      <c r="H1451" s="191">
        <v>155429</v>
      </c>
      <c r="I1451" s="191"/>
      <c r="J1451" s="191"/>
      <c r="K1451" s="227">
        <f t="shared" si="445"/>
        <v>155429</v>
      </c>
      <c r="L1451" s="227">
        <v>0</v>
      </c>
      <c r="M1451" s="191">
        <v>1</v>
      </c>
      <c r="N1451" s="191">
        <v>150799.19999999998</v>
      </c>
      <c r="O1451" s="191"/>
      <c r="P1451" s="191"/>
      <c r="Q1451" s="227">
        <f t="shared" si="446"/>
        <v>150799.19999999998</v>
      </c>
      <c r="R1451" s="227">
        <f t="shared" si="447"/>
        <v>0</v>
      </c>
      <c r="S1451" s="227">
        <f t="shared" si="447"/>
        <v>4629.8000000000175</v>
      </c>
      <c r="T1451" s="227">
        <f t="shared" si="447"/>
        <v>0</v>
      </c>
      <c r="U1451" s="227">
        <f t="shared" si="447"/>
        <v>0</v>
      </c>
      <c r="V1451" s="227">
        <f t="shared" si="448"/>
        <v>4629.8000000000175</v>
      </c>
      <c r="W1451" s="227">
        <v>2</v>
      </c>
      <c r="X1451" s="227">
        <v>2.4300000000000002</v>
      </c>
      <c r="Y1451" s="191">
        <v>1</v>
      </c>
      <c r="Z1451" s="191">
        <v>160720.20000000001</v>
      </c>
      <c r="AA1451" s="191"/>
      <c r="AB1451" s="191"/>
      <c r="AC1451" s="227">
        <f t="shared" si="449"/>
        <v>160720.20000000001</v>
      </c>
      <c r="AD1451" s="227">
        <v>3</v>
      </c>
      <c r="AE1451" s="227">
        <v>2.5</v>
      </c>
      <c r="AF1451" s="191">
        <v>1</v>
      </c>
      <c r="AG1451" s="191">
        <v>165350</v>
      </c>
      <c r="AH1451" s="191"/>
      <c r="AI1451" s="191"/>
      <c r="AJ1451" s="227">
        <f t="shared" si="450"/>
        <v>165350</v>
      </c>
    </row>
    <row r="1452" spans="1:36" ht="17.25" x14ac:dyDescent="0.25">
      <c r="A1452" s="208">
        <v>7</v>
      </c>
      <c r="B1452" s="124" t="s">
        <v>5853</v>
      </c>
      <c r="C1452" s="1524" t="s">
        <v>4979</v>
      </c>
      <c r="D1452" s="1525" t="s">
        <v>4768</v>
      </c>
      <c r="E1452" s="1531">
        <v>13</v>
      </c>
      <c r="F1452" s="227">
        <v>2.14</v>
      </c>
      <c r="G1452" s="191">
        <v>1</v>
      </c>
      <c r="H1452" s="191">
        <v>141539.6</v>
      </c>
      <c r="I1452" s="191"/>
      <c r="J1452" s="191"/>
      <c r="K1452" s="227">
        <f t="shared" si="445"/>
        <v>141539.6</v>
      </c>
      <c r="L1452" s="227">
        <v>12</v>
      </c>
      <c r="M1452" s="191">
        <v>1</v>
      </c>
      <c r="N1452" s="191">
        <v>137571.20000000001</v>
      </c>
      <c r="O1452" s="191"/>
      <c r="P1452" s="191"/>
      <c r="Q1452" s="227">
        <f t="shared" si="446"/>
        <v>137571.20000000001</v>
      </c>
      <c r="R1452" s="227">
        <f t="shared" si="447"/>
        <v>0</v>
      </c>
      <c r="S1452" s="227">
        <f t="shared" si="447"/>
        <v>3968.3999999999942</v>
      </c>
      <c r="T1452" s="227">
        <f t="shared" si="447"/>
        <v>0</v>
      </c>
      <c r="U1452" s="227">
        <f t="shared" si="447"/>
        <v>0</v>
      </c>
      <c r="V1452" s="227">
        <f t="shared" si="448"/>
        <v>3968.3999999999942</v>
      </c>
      <c r="W1452" s="227">
        <v>14</v>
      </c>
      <c r="X1452" s="227">
        <v>2.14</v>
      </c>
      <c r="Y1452" s="191">
        <v>1</v>
      </c>
      <c r="Z1452" s="191">
        <v>141539.6</v>
      </c>
      <c r="AA1452" s="191"/>
      <c r="AB1452" s="191"/>
      <c r="AC1452" s="227">
        <f t="shared" si="449"/>
        <v>141539.6</v>
      </c>
      <c r="AD1452" s="227">
        <v>15</v>
      </c>
      <c r="AE1452" s="227">
        <v>2.14</v>
      </c>
      <c r="AF1452" s="191">
        <v>1</v>
      </c>
      <c r="AG1452" s="191">
        <v>141539.6</v>
      </c>
      <c r="AH1452" s="191"/>
      <c r="AI1452" s="191"/>
      <c r="AJ1452" s="227">
        <f t="shared" si="450"/>
        <v>141539.6</v>
      </c>
    </row>
    <row r="1453" spans="1:36" ht="17.25" x14ac:dyDescent="0.25">
      <c r="A1453" s="208">
        <v>8</v>
      </c>
      <c r="B1453" s="124" t="s">
        <v>5854</v>
      </c>
      <c r="C1453" s="1524" t="s">
        <v>4979</v>
      </c>
      <c r="D1453" s="1525" t="s">
        <v>4768</v>
      </c>
      <c r="E1453" s="1531">
        <v>6</v>
      </c>
      <c r="F1453" s="227">
        <v>1.96</v>
      </c>
      <c r="G1453" s="191">
        <v>1</v>
      </c>
      <c r="H1453" s="191">
        <v>129634.4</v>
      </c>
      <c r="I1453" s="191"/>
      <c r="J1453" s="191"/>
      <c r="K1453" s="227">
        <f t="shared" si="445"/>
        <v>129634.4</v>
      </c>
      <c r="L1453" s="227">
        <v>5</v>
      </c>
      <c r="M1453" s="191">
        <v>1</v>
      </c>
      <c r="N1453" s="191">
        <v>125666</v>
      </c>
      <c r="O1453" s="191"/>
      <c r="P1453" s="191"/>
      <c r="Q1453" s="227">
        <f t="shared" si="446"/>
        <v>125666</v>
      </c>
      <c r="R1453" s="227">
        <f t="shared" si="447"/>
        <v>0</v>
      </c>
      <c r="S1453" s="227">
        <f t="shared" si="447"/>
        <v>3968.3999999999942</v>
      </c>
      <c r="T1453" s="227">
        <f t="shared" si="447"/>
        <v>0</v>
      </c>
      <c r="U1453" s="227">
        <f t="shared" si="447"/>
        <v>0</v>
      </c>
      <c r="V1453" s="227">
        <f t="shared" si="448"/>
        <v>3968.3999999999942</v>
      </c>
      <c r="W1453" s="227">
        <v>7</v>
      </c>
      <c r="X1453" s="227">
        <v>1.96</v>
      </c>
      <c r="Y1453" s="191">
        <v>1</v>
      </c>
      <c r="Z1453" s="191">
        <v>129634.4</v>
      </c>
      <c r="AA1453" s="191"/>
      <c r="AB1453" s="191"/>
      <c r="AC1453" s="227">
        <f t="shared" si="449"/>
        <v>129634.4</v>
      </c>
      <c r="AD1453" s="227">
        <v>8</v>
      </c>
      <c r="AE1453" s="227">
        <v>2.02</v>
      </c>
      <c r="AF1453" s="191">
        <v>1</v>
      </c>
      <c r="AG1453" s="191">
        <v>133602.79999999999</v>
      </c>
      <c r="AH1453" s="191"/>
      <c r="AI1453" s="191"/>
      <c r="AJ1453" s="227">
        <f t="shared" si="450"/>
        <v>133602.79999999999</v>
      </c>
    </row>
    <row r="1454" spans="1:36" ht="17.25" x14ac:dyDescent="0.25">
      <c r="A1454" s="208">
        <v>9</v>
      </c>
      <c r="B1454" s="124" t="s">
        <v>5855</v>
      </c>
      <c r="C1454" s="1524" t="s">
        <v>4979</v>
      </c>
      <c r="D1454" s="1525" t="s">
        <v>4768</v>
      </c>
      <c r="E1454" s="1531">
        <v>9</v>
      </c>
      <c r="F1454" s="227">
        <v>2.02</v>
      </c>
      <c r="G1454" s="191">
        <v>1</v>
      </c>
      <c r="H1454" s="191">
        <v>133602.79999999999</v>
      </c>
      <c r="I1454" s="191"/>
      <c r="J1454" s="191"/>
      <c r="K1454" s="227">
        <f t="shared" si="445"/>
        <v>133602.79999999999</v>
      </c>
      <c r="L1454" s="227">
        <v>8</v>
      </c>
      <c r="M1454" s="191">
        <v>1</v>
      </c>
      <c r="N1454" s="191">
        <v>133602.79999999999</v>
      </c>
      <c r="O1454" s="191"/>
      <c r="P1454" s="191"/>
      <c r="Q1454" s="227">
        <f t="shared" si="446"/>
        <v>133602.79999999999</v>
      </c>
      <c r="R1454" s="227">
        <f t="shared" si="447"/>
        <v>0</v>
      </c>
      <c r="S1454" s="227">
        <f t="shared" si="447"/>
        <v>0</v>
      </c>
      <c r="T1454" s="227">
        <f t="shared" si="447"/>
        <v>0</v>
      </c>
      <c r="U1454" s="227">
        <f t="shared" si="447"/>
        <v>0</v>
      </c>
      <c r="V1454" s="227">
        <f t="shared" si="448"/>
        <v>0</v>
      </c>
      <c r="W1454" s="227">
        <v>10</v>
      </c>
      <c r="X1454" s="227">
        <v>2.08</v>
      </c>
      <c r="Y1454" s="191">
        <v>1</v>
      </c>
      <c r="Z1454" s="191">
        <v>137571.20000000001</v>
      </c>
      <c r="AA1454" s="191"/>
      <c r="AB1454" s="191"/>
      <c r="AC1454" s="227">
        <f t="shared" si="449"/>
        <v>137571.20000000001</v>
      </c>
      <c r="AD1454" s="227">
        <v>11</v>
      </c>
      <c r="AE1454" s="227">
        <v>2.08</v>
      </c>
      <c r="AF1454" s="191">
        <v>1</v>
      </c>
      <c r="AG1454" s="191">
        <v>137571.20000000001</v>
      </c>
      <c r="AH1454" s="191"/>
      <c r="AI1454" s="191"/>
      <c r="AJ1454" s="227">
        <f t="shared" si="450"/>
        <v>137571.20000000001</v>
      </c>
    </row>
    <row r="1455" spans="1:36" ht="17.25" x14ac:dyDescent="0.25">
      <c r="A1455" s="208">
        <v>10</v>
      </c>
      <c r="B1455" s="124" t="s">
        <v>5856</v>
      </c>
      <c r="C1455" s="1524" t="s">
        <v>4979</v>
      </c>
      <c r="D1455" s="1525" t="s">
        <v>4768</v>
      </c>
      <c r="E1455" s="1531">
        <v>26</v>
      </c>
      <c r="F1455" s="227">
        <v>2.2799999999999998</v>
      </c>
      <c r="G1455" s="191">
        <v>1</v>
      </c>
      <c r="H1455" s="191">
        <v>150799.19999999998</v>
      </c>
      <c r="I1455" s="191"/>
      <c r="J1455" s="191"/>
      <c r="K1455" s="227">
        <f t="shared" si="445"/>
        <v>150799.19999999998</v>
      </c>
      <c r="L1455" s="227">
        <v>25</v>
      </c>
      <c r="M1455" s="191">
        <v>1</v>
      </c>
      <c r="N1455" s="191">
        <v>150799.19999999998</v>
      </c>
      <c r="O1455" s="191"/>
      <c r="P1455" s="191"/>
      <c r="Q1455" s="227">
        <f t="shared" si="446"/>
        <v>150799.19999999998</v>
      </c>
      <c r="R1455" s="227">
        <f t="shared" si="447"/>
        <v>0</v>
      </c>
      <c r="S1455" s="227">
        <f t="shared" si="447"/>
        <v>0</v>
      </c>
      <c r="T1455" s="227">
        <f t="shared" si="447"/>
        <v>0</v>
      </c>
      <c r="U1455" s="227">
        <f t="shared" si="447"/>
        <v>0</v>
      </c>
      <c r="V1455" s="227">
        <f t="shared" si="448"/>
        <v>0</v>
      </c>
      <c r="W1455" s="227">
        <v>27</v>
      </c>
      <c r="X1455" s="227">
        <v>2.2799999999999998</v>
      </c>
      <c r="Y1455" s="191">
        <v>1</v>
      </c>
      <c r="Z1455" s="191">
        <v>150799.19999999998</v>
      </c>
      <c r="AA1455" s="191"/>
      <c r="AB1455" s="191"/>
      <c r="AC1455" s="227">
        <f t="shared" si="449"/>
        <v>150799.19999999998</v>
      </c>
      <c r="AD1455" s="227">
        <v>28</v>
      </c>
      <c r="AE1455" s="227">
        <v>2.2799999999999998</v>
      </c>
      <c r="AF1455" s="191">
        <v>1</v>
      </c>
      <c r="AG1455" s="191">
        <v>150799.19999999998</v>
      </c>
      <c r="AH1455" s="191"/>
      <c r="AI1455" s="191"/>
      <c r="AJ1455" s="227">
        <f t="shared" si="450"/>
        <v>150799.19999999998</v>
      </c>
    </row>
    <row r="1456" spans="1:36" ht="17.25" x14ac:dyDescent="0.25">
      <c r="A1456" s="208">
        <v>11</v>
      </c>
      <c r="B1456" s="124" t="s">
        <v>1429</v>
      </c>
      <c r="C1456" s="1524" t="s">
        <v>4979</v>
      </c>
      <c r="D1456" s="1525" t="s">
        <v>4768</v>
      </c>
      <c r="E1456" s="1531">
        <v>1</v>
      </c>
      <c r="F1456" s="227">
        <v>1.73</v>
      </c>
      <c r="G1456" s="191">
        <v>1</v>
      </c>
      <c r="H1456" s="191">
        <v>114422.2</v>
      </c>
      <c r="I1456" s="191"/>
      <c r="J1456" s="191"/>
      <c r="K1456" s="227">
        <f t="shared" si="445"/>
        <v>114422.2</v>
      </c>
      <c r="L1456" s="227">
        <v>0</v>
      </c>
      <c r="M1456" s="191">
        <v>1</v>
      </c>
      <c r="N1456" s="191">
        <v>111115.2</v>
      </c>
      <c r="O1456" s="191"/>
      <c r="P1456" s="191"/>
      <c r="Q1456" s="227">
        <f t="shared" si="446"/>
        <v>111115.2</v>
      </c>
      <c r="R1456" s="227">
        <f t="shared" si="447"/>
        <v>0</v>
      </c>
      <c r="S1456" s="227">
        <f t="shared" si="447"/>
        <v>3307</v>
      </c>
      <c r="T1456" s="227">
        <f t="shared" si="447"/>
        <v>0</v>
      </c>
      <c r="U1456" s="227">
        <f t="shared" si="447"/>
        <v>0</v>
      </c>
      <c r="V1456" s="227">
        <f t="shared" si="448"/>
        <v>3307</v>
      </c>
      <c r="W1456" s="227">
        <v>2</v>
      </c>
      <c r="X1456" s="227">
        <v>1.79</v>
      </c>
      <c r="Y1456" s="191">
        <v>1</v>
      </c>
      <c r="Z1456" s="191">
        <v>118390.6</v>
      </c>
      <c r="AA1456" s="191"/>
      <c r="AB1456" s="191"/>
      <c r="AC1456" s="227">
        <f t="shared" si="449"/>
        <v>118390.6</v>
      </c>
      <c r="AD1456" s="227">
        <v>3</v>
      </c>
      <c r="AE1456" s="227">
        <v>1.84</v>
      </c>
      <c r="AF1456" s="191">
        <v>1</v>
      </c>
      <c r="AG1456" s="191">
        <v>121697.60000000001</v>
      </c>
      <c r="AH1456" s="191"/>
      <c r="AI1456" s="191"/>
      <c r="AJ1456" s="227">
        <f t="shared" si="450"/>
        <v>121697.60000000001</v>
      </c>
    </row>
    <row r="1457" spans="1:36" ht="17.25" x14ac:dyDescent="0.25">
      <c r="A1457" s="208">
        <v>12</v>
      </c>
      <c r="B1457" s="124" t="s">
        <v>5857</v>
      </c>
      <c r="C1457" s="1524" t="s">
        <v>4979</v>
      </c>
      <c r="D1457" s="1525" t="s">
        <v>4768</v>
      </c>
      <c r="E1457" s="1531">
        <v>6</v>
      </c>
      <c r="F1457" s="227">
        <v>1.96</v>
      </c>
      <c r="G1457" s="191">
        <v>1</v>
      </c>
      <c r="H1457" s="191">
        <v>129634.4</v>
      </c>
      <c r="I1457" s="191"/>
      <c r="J1457" s="191"/>
      <c r="K1457" s="227">
        <f t="shared" si="445"/>
        <v>129634.4</v>
      </c>
      <c r="L1457" s="227">
        <v>5</v>
      </c>
      <c r="M1457" s="191">
        <v>1</v>
      </c>
      <c r="N1457" s="191">
        <v>125666</v>
      </c>
      <c r="O1457" s="191"/>
      <c r="P1457" s="191"/>
      <c r="Q1457" s="227">
        <f t="shared" si="446"/>
        <v>125666</v>
      </c>
      <c r="R1457" s="227">
        <f t="shared" si="447"/>
        <v>0</v>
      </c>
      <c r="S1457" s="227">
        <f t="shared" si="447"/>
        <v>3968.3999999999942</v>
      </c>
      <c r="T1457" s="227">
        <f t="shared" si="447"/>
        <v>0</v>
      </c>
      <c r="U1457" s="227">
        <f t="shared" si="447"/>
        <v>0</v>
      </c>
      <c r="V1457" s="227">
        <f t="shared" si="448"/>
        <v>3968.3999999999942</v>
      </c>
      <c r="W1457" s="227">
        <v>7</v>
      </c>
      <c r="X1457" s="227">
        <v>1.96</v>
      </c>
      <c r="Y1457" s="191">
        <v>1</v>
      </c>
      <c r="Z1457" s="191">
        <v>129634.4</v>
      </c>
      <c r="AA1457" s="191"/>
      <c r="AB1457" s="191"/>
      <c r="AC1457" s="227">
        <f t="shared" si="449"/>
        <v>129634.4</v>
      </c>
      <c r="AD1457" s="227">
        <v>8</v>
      </c>
      <c r="AE1457" s="227">
        <v>2.02</v>
      </c>
      <c r="AF1457" s="191">
        <v>1</v>
      </c>
      <c r="AG1457" s="191">
        <v>133602.79999999999</v>
      </c>
      <c r="AH1457" s="191"/>
      <c r="AI1457" s="191"/>
      <c r="AJ1457" s="227">
        <f t="shared" si="450"/>
        <v>133602.79999999999</v>
      </c>
    </row>
    <row r="1458" spans="1:36" ht="17.25" x14ac:dyDescent="0.25">
      <c r="A1458" s="208">
        <v>13</v>
      </c>
      <c r="B1458" s="124" t="s">
        <v>5858</v>
      </c>
      <c r="C1458" s="1524" t="s">
        <v>5333</v>
      </c>
      <c r="D1458" s="1525" t="s">
        <v>4768</v>
      </c>
      <c r="E1458" s="1531">
        <v>8</v>
      </c>
      <c r="F1458" s="227">
        <v>2.02</v>
      </c>
      <c r="G1458" s="191">
        <v>1</v>
      </c>
      <c r="H1458" s="191">
        <v>133602.79999999999</v>
      </c>
      <c r="I1458" s="191"/>
      <c r="J1458" s="191"/>
      <c r="K1458" s="227">
        <f t="shared" si="445"/>
        <v>133602.79999999999</v>
      </c>
      <c r="L1458" s="227">
        <v>7</v>
      </c>
      <c r="M1458" s="191">
        <v>1</v>
      </c>
      <c r="N1458" s="191">
        <v>129634.4</v>
      </c>
      <c r="O1458" s="191"/>
      <c r="P1458" s="191"/>
      <c r="Q1458" s="227">
        <f t="shared" si="446"/>
        <v>129634.4</v>
      </c>
      <c r="R1458" s="227">
        <f t="shared" si="447"/>
        <v>0</v>
      </c>
      <c r="S1458" s="227">
        <f t="shared" si="447"/>
        <v>3968.3999999999942</v>
      </c>
      <c r="T1458" s="227">
        <f t="shared" si="447"/>
        <v>0</v>
      </c>
      <c r="U1458" s="227">
        <f t="shared" si="447"/>
        <v>0</v>
      </c>
      <c r="V1458" s="227">
        <f t="shared" si="448"/>
        <v>3968.3999999999942</v>
      </c>
      <c r="W1458" s="227">
        <v>9</v>
      </c>
      <c r="X1458" s="227">
        <v>2.02</v>
      </c>
      <c r="Y1458" s="191">
        <v>1</v>
      </c>
      <c r="Z1458" s="191">
        <v>133602.79999999999</v>
      </c>
      <c r="AA1458" s="191"/>
      <c r="AB1458" s="191"/>
      <c r="AC1458" s="227">
        <f t="shared" si="449"/>
        <v>133602.79999999999</v>
      </c>
      <c r="AD1458" s="227">
        <v>10</v>
      </c>
      <c r="AE1458" s="227">
        <v>2.08</v>
      </c>
      <c r="AF1458" s="191">
        <v>1</v>
      </c>
      <c r="AG1458" s="191">
        <v>137571.20000000001</v>
      </c>
      <c r="AH1458" s="191"/>
      <c r="AI1458" s="191"/>
      <c r="AJ1458" s="227">
        <f t="shared" si="450"/>
        <v>137571.20000000001</v>
      </c>
    </row>
    <row r="1459" spans="1:36" ht="17.25" x14ac:dyDescent="0.25">
      <c r="A1459" s="208">
        <v>14</v>
      </c>
      <c r="B1459" s="124" t="s">
        <v>5859</v>
      </c>
      <c r="C1459" s="1524" t="s">
        <v>5039</v>
      </c>
      <c r="D1459" s="1525" t="s">
        <v>4768</v>
      </c>
      <c r="E1459" s="1531">
        <v>12</v>
      </c>
      <c r="F1459" s="227">
        <v>2.08</v>
      </c>
      <c r="G1459" s="191">
        <v>1</v>
      </c>
      <c r="H1459" s="191">
        <v>137571.20000000001</v>
      </c>
      <c r="I1459" s="191"/>
      <c r="J1459" s="191"/>
      <c r="K1459" s="227">
        <f t="shared" si="445"/>
        <v>137571.20000000001</v>
      </c>
      <c r="L1459" s="227">
        <v>11</v>
      </c>
      <c r="M1459" s="191">
        <v>1</v>
      </c>
      <c r="N1459" s="191">
        <v>137571.20000000001</v>
      </c>
      <c r="O1459" s="191"/>
      <c r="P1459" s="191"/>
      <c r="Q1459" s="227">
        <f t="shared" si="446"/>
        <v>137571.20000000001</v>
      </c>
      <c r="R1459" s="227">
        <f t="shared" si="447"/>
        <v>0</v>
      </c>
      <c r="S1459" s="227">
        <f t="shared" si="447"/>
        <v>0</v>
      </c>
      <c r="T1459" s="227">
        <f t="shared" si="447"/>
        <v>0</v>
      </c>
      <c r="U1459" s="227">
        <f t="shared" si="447"/>
        <v>0</v>
      </c>
      <c r="V1459" s="227">
        <f t="shared" si="448"/>
        <v>0</v>
      </c>
      <c r="W1459" s="227">
        <v>13</v>
      </c>
      <c r="X1459" s="227">
        <v>2.14</v>
      </c>
      <c r="Y1459" s="191">
        <v>1</v>
      </c>
      <c r="Z1459" s="191">
        <v>141539.6</v>
      </c>
      <c r="AA1459" s="191"/>
      <c r="AB1459" s="191"/>
      <c r="AC1459" s="227">
        <f t="shared" si="449"/>
        <v>141539.6</v>
      </c>
      <c r="AD1459" s="227">
        <v>14</v>
      </c>
      <c r="AE1459" s="227">
        <v>2.14</v>
      </c>
      <c r="AF1459" s="191">
        <v>1</v>
      </c>
      <c r="AG1459" s="191">
        <v>141539.6</v>
      </c>
      <c r="AH1459" s="191"/>
      <c r="AI1459" s="191"/>
      <c r="AJ1459" s="227">
        <f t="shared" si="450"/>
        <v>141539.6</v>
      </c>
    </row>
    <row r="1460" spans="1:36" ht="17.25" x14ac:dyDescent="0.25">
      <c r="A1460" s="208">
        <v>15</v>
      </c>
      <c r="B1460" s="124" t="s">
        <v>5860</v>
      </c>
      <c r="C1460" s="1524" t="s">
        <v>5039</v>
      </c>
      <c r="D1460" s="1525" t="s">
        <v>4768</v>
      </c>
      <c r="E1460" s="1531">
        <v>5</v>
      </c>
      <c r="F1460" s="227">
        <v>1.9</v>
      </c>
      <c r="G1460" s="191">
        <v>1</v>
      </c>
      <c r="H1460" s="191">
        <v>125666</v>
      </c>
      <c r="I1460" s="191"/>
      <c r="J1460" s="191"/>
      <c r="K1460" s="227">
        <f t="shared" si="445"/>
        <v>125666</v>
      </c>
      <c r="L1460" s="227">
        <v>4</v>
      </c>
      <c r="M1460" s="191">
        <v>1</v>
      </c>
      <c r="N1460" s="191">
        <v>125666</v>
      </c>
      <c r="O1460" s="191"/>
      <c r="P1460" s="191"/>
      <c r="Q1460" s="227">
        <f t="shared" si="446"/>
        <v>125666</v>
      </c>
      <c r="R1460" s="227">
        <f t="shared" si="447"/>
        <v>0</v>
      </c>
      <c r="S1460" s="227">
        <f t="shared" si="447"/>
        <v>0</v>
      </c>
      <c r="T1460" s="227">
        <f t="shared" si="447"/>
        <v>0</v>
      </c>
      <c r="U1460" s="227">
        <f t="shared" si="447"/>
        <v>0</v>
      </c>
      <c r="V1460" s="227">
        <f t="shared" si="448"/>
        <v>0</v>
      </c>
      <c r="W1460" s="227">
        <v>6</v>
      </c>
      <c r="X1460" s="227">
        <v>1.96</v>
      </c>
      <c r="Y1460" s="191">
        <v>1</v>
      </c>
      <c r="Z1460" s="191">
        <v>129634.4</v>
      </c>
      <c r="AA1460" s="191"/>
      <c r="AB1460" s="191"/>
      <c r="AC1460" s="227">
        <f t="shared" si="449"/>
        <v>129634.4</v>
      </c>
      <c r="AD1460" s="227">
        <v>7</v>
      </c>
      <c r="AE1460" s="227">
        <v>1.96</v>
      </c>
      <c r="AF1460" s="191">
        <v>1</v>
      </c>
      <c r="AG1460" s="191">
        <v>129634.4</v>
      </c>
      <c r="AH1460" s="191"/>
      <c r="AI1460" s="191"/>
      <c r="AJ1460" s="227">
        <f t="shared" si="450"/>
        <v>129634.4</v>
      </c>
    </row>
    <row r="1461" spans="1:36" ht="17.25" x14ac:dyDescent="0.25">
      <c r="A1461" s="208">
        <v>16</v>
      </c>
      <c r="B1461" s="124" t="s">
        <v>5861</v>
      </c>
      <c r="C1461" s="1524" t="s">
        <v>5039</v>
      </c>
      <c r="D1461" s="1525" t="s">
        <v>4768</v>
      </c>
      <c r="E1461" s="1531">
        <v>13</v>
      </c>
      <c r="F1461" s="227">
        <v>2.14</v>
      </c>
      <c r="G1461" s="191">
        <v>1</v>
      </c>
      <c r="H1461" s="191">
        <v>141539.6</v>
      </c>
      <c r="I1461" s="191"/>
      <c r="J1461" s="191"/>
      <c r="K1461" s="227">
        <f t="shared" si="445"/>
        <v>141539.6</v>
      </c>
      <c r="L1461" s="227">
        <v>12</v>
      </c>
      <c r="M1461" s="191">
        <v>1</v>
      </c>
      <c r="N1461" s="191">
        <v>137571.20000000001</v>
      </c>
      <c r="O1461" s="191"/>
      <c r="P1461" s="191"/>
      <c r="Q1461" s="227">
        <f t="shared" si="446"/>
        <v>137571.20000000001</v>
      </c>
      <c r="R1461" s="227">
        <f t="shared" si="447"/>
        <v>0</v>
      </c>
      <c r="S1461" s="227">
        <f t="shared" si="447"/>
        <v>3968.3999999999942</v>
      </c>
      <c r="T1461" s="227">
        <f t="shared" si="447"/>
        <v>0</v>
      </c>
      <c r="U1461" s="227">
        <f t="shared" si="447"/>
        <v>0</v>
      </c>
      <c r="V1461" s="227">
        <f t="shared" si="448"/>
        <v>3968.3999999999942</v>
      </c>
      <c r="W1461" s="227">
        <v>14</v>
      </c>
      <c r="X1461" s="227">
        <v>2.14</v>
      </c>
      <c r="Y1461" s="191">
        <v>1</v>
      </c>
      <c r="Z1461" s="191">
        <v>141539.6</v>
      </c>
      <c r="AA1461" s="191"/>
      <c r="AB1461" s="191"/>
      <c r="AC1461" s="227">
        <f t="shared" si="449"/>
        <v>141539.6</v>
      </c>
      <c r="AD1461" s="227">
        <v>15</v>
      </c>
      <c r="AE1461" s="227">
        <v>2.14</v>
      </c>
      <c r="AF1461" s="191">
        <v>1</v>
      </c>
      <c r="AG1461" s="191">
        <v>141539.6</v>
      </c>
      <c r="AH1461" s="191"/>
      <c r="AI1461" s="191"/>
      <c r="AJ1461" s="227">
        <f t="shared" si="450"/>
        <v>141539.6</v>
      </c>
    </row>
    <row r="1462" spans="1:36" ht="17.25" x14ac:dyDescent="0.25">
      <c r="A1462" s="208">
        <v>17</v>
      </c>
      <c r="B1462" s="124" t="s">
        <v>1429</v>
      </c>
      <c r="C1462" s="1524" t="s">
        <v>5039</v>
      </c>
      <c r="D1462" s="1525" t="s">
        <v>4768</v>
      </c>
      <c r="E1462" s="1531">
        <v>1</v>
      </c>
      <c r="F1462" s="227">
        <v>1.73</v>
      </c>
      <c r="G1462" s="191">
        <v>1</v>
      </c>
      <c r="H1462" s="191">
        <v>114422.2</v>
      </c>
      <c r="I1462" s="191"/>
      <c r="J1462" s="191"/>
      <c r="K1462" s="227">
        <f t="shared" si="445"/>
        <v>114422.2</v>
      </c>
      <c r="L1462" s="227">
        <v>0</v>
      </c>
      <c r="M1462" s="191">
        <v>1</v>
      </c>
      <c r="N1462" s="191">
        <v>111115.2</v>
      </c>
      <c r="O1462" s="191"/>
      <c r="P1462" s="191"/>
      <c r="Q1462" s="227">
        <f t="shared" si="446"/>
        <v>111115.2</v>
      </c>
      <c r="R1462" s="227">
        <f t="shared" si="447"/>
        <v>0</v>
      </c>
      <c r="S1462" s="227">
        <f t="shared" si="447"/>
        <v>3307</v>
      </c>
      <c r="T1462" s="227">
        <f t="shared" si="447"/>
        <v>0</v>
      </c>
      <c r="U1462" s="227">
        <f t="shared" si="447"/>
        <v>0</v>
      </c>
      <c r="V1462" s="227">
        <f t="shared" si="448"/>
        <v>3307</v>
      </c>
      <c r="W1462" s="227">
        <v>2</v>
      </c>
      <c r="X1462" s="227">
        <v>1.79</v>
      </c>
      <c r="Y1462" s="191">
        <v>1</v>
      </c>
      <c r="Z1462" s="191">
        <v>118390.6</v>
      </c>
      <c r="AA1462" s="191"/>
      <c r="AB1462" s="191"/>
      <c r="AC1462" s="227">
        <f t="shared" si="449"/>
        <v>118390.6</v>
      </c>
      <c r="AD1462" s="227">
        <v>3</v>
      </c>
      <c r="AE1462" s="227">
        <v>1.84</v>
      </c>
      <c r="AF1462" s="191">
        <v>1</v>
      </c>
      <c r="AG1462" s="191">
        <v>121697.60000000001</v>
      </c>
      <c r="AH1462" s="191"/>
      <c r="AI1462" s="191"/>
      <c r="AJ1462" s="227">
        <f t="shared" si="450"/>
        <v>121697.60000000001</v>
      </c>
    </row>
    <row r="1463" spans="1:36" ht="17.25" x14ac:dyDescent="0.25">
      <c r="A1463" s="208">
        <v>18</v>
      </c>
      <c r="B1463" s="124" t="s">
        <v>5862</v>
      </c>
      <c r="C1463" s="1524" t="s">
        <v>5039</v>
      </c>
      <c r="D1463" s="1525" t="s">
        <v>4768</v>
      </c>
      <c r="E1463" s="1531">
        <v>6</v>
      </c>
      <c r="F1463" s="227">
        <v>1.96</v>
      </c>
      <c r="G1463" s="191">
        <v>1</v>
      </c>
      <c r="H1463" s="191">
        <v>129634.4</v>
      </c>
      <c r="I1463" s="191"/>
      <c r="J1463" s="191">
        <v>6481.72</v>
      </c>
      <c r="K1463" s="227">
        <f t="shared" si="445"/>
        <v>136116.12</v>
      </c>
      <c r="L1463" s="227">
        <v>5</v>
      </c>
      <c r="M1463" s="191">
        <v>1</v>
      </c>
      <c r="N1463" s="191">
        <v>150799.19999999998</v>
      </c>
      <c r="O1463" s="191"/>
      <c r="P1463" s="191">
        <v>7539.9599999999991</v>
      </c>
      <c r="Q1463" s="227">
        <f t="shared" si="446"/>
        <v>158339.15999999997</v>
      </c>
      <c r="R1463" s="227">
        <f t="shared" si="447"/>
        <v>0</v>
      </c>
      <c r="S1463" s="227">
        <f t="shared" si="447"/>
        <v>-21164.799999999988</v>
      </c>
      <c r="T1463" s="227">
        <f t="shared" si="447"/>
        <v>0</v>
      </c>
      <c r="U1463" s="227">
        <f t="shared" si="447"/>
        <v>-1058.2399999999989</v>
      </c>
      <c r="V1463" s="227">
        <f t="shared" si="448"/>
        <v>-22223.039999999986</v>
      </c>
      <c r="W1463" s="227">
        <v>7</v>
      </c>
      <c r="X1463" s="227">
        <v>1.96</v>
      </c>
      <c r="Y1463" s="191">
        <v>1</v>
      </c>
      <c r="Z1463" s="191">
        <v>129634.4</v>
      </c>
      <c r="AA1463" s="191"/>
      <c r="AB1463" s="191">
        <v>6481.72</v>
      </c>
      <c r="AC1463" s="227">
        <f t="shared" si="449"/>
        <v>136116.12</v>
      </c>
      <c r="AD1463" s="227">
        <v>8</v>
      </c>
      <c r="AE1463" s="227">
        <v>2.02</v>
      </c>
      <c r="AF1463" s="191">
        <v>1</v>
      </c>
      <c r="AG1463" s="191">
        <v>133602.79999999999</v>
      </c>
      <c r="AH1463" s="191"/>
      <c r="AI1463" s="191">
        <v>6680.1399999999994</v>
      </c>
      <c r="AJ1463" s="227">
        <f t="shared" si="450"/>
        <v>140282.94</v>
      </c>
    </row>
    <row r="1464" spans="1:36" ht="17.25" x14ac:dyDescent="0.25">
      <c r="A1464" s="208">
        <v>19</v>
      </c>
      <c r="B1464" s="124" t="s">
        <v>5863</v>
      </c>
      <c r="C1464" s="1524" t="s">
        <v>5039</v>
      </c>
      <c r="D1464" s="1525" t="s">
        <v>4768</v>
      </c>
      <c r="E1464" s="1531">
        <v>5</v>
      </c>
      <c r="F1464" s="227">
        <v>1.9</v>
      </c>
      <c r="G1464" s="191">
        <v>1</v>
      </c>
      <c r="H1464" s="191">
        <v>125666</v>
      </c>
      <c r="I1464" s="191"/>
      <c r="J1464" s="191"/>
      <c r="K1464" s="227">
        <f t="shared" si="445"/>
        <v>125666</v>
      </c>
      <c r="L1464" s="227">
        <v>4</v>
      </c>
      <c r="M1464" s="191">
        <v>1</v>
      </c>
      <c r="N1464" s="191">
        <v>125666</v>
      </c>
      <c r="O1464" s="191"/>
      <c r="P1464" s="191"/>
      <c r="Q1464" s="227">
        <f t="shared" si="446"/>
        <v>125666</v>
      </c>
      <c r="R1464" s="227">
        <f t="shared" si="447"/>
        <v>0</v>
      </c>
      <c r="S1464" s="227">
        <f t="shared" si="447"/>
        <v>0</v>
      </c>
      <c r="T1464" s="227">
        <f t="shared" si="447"/>
        <v>0</v>
      </c>
      <c r="U1464" s="227">
        <f t="shared" si="447"/>
        <v>0</v>
      </c>
      <c r="V1464" s="227">
        <f t="shared" si="448"/>
        <v>0</v>
      </c>
      <c r="W1464" s="227">
        <v>6</v>
      </c>
      <c r="X1464" s="227">
        <v>1.96</v>
      </c>
      <c r="Y1464" s="191">
        <v>1</v>
      </c>
      <c r="Z1464" s="191">
        <v>129634.4</v>
      </c>
      <c r="AA1464" s="191"/>
      <c r="AB1464" s="191"/>
      <c r="AC1464" s="227">
        <f t="shared" si="449"/>
        <v>129634.4</v>
      </c>
      <c r="AD1464" s="227">
        <v>7</v>
      </c>
      <c r="AE1464" s="227">
        <v>1.96</v>
      </c>
      <c r="AF1464" s="191">
        <v>1</v>
      </c>
      <c r="AG1464" s="191">
        <v>129634.4</v>
      </c>
      <c r="AH1464" s="191"/>
      <c r="AI1464" s="191"/>
      <c r="AJ1464" s="227">
        <f t="shared" si="450"/>
        <v>129634.4</v>
      </c>
    </row>
    <row r="1465" spans="1:36" ht="17.25" x14ac:dyDescent="0.25">
      <c r="A1465" s="208">
        <v>20</v>
      </c>
      <c r="B1465" s="124" t="s">
        <v>5864</v>
      </c>
      <c r="C1465" s="1524" t="s">
        <v>4993</v>
      </c>
      <c r="D1465" s="1525" t="s">
        <v>4994</v>
      </c>
      <c r="E1465" s="1531">
        <v>22</v>
      </c>
      <c r="F1465" s="227">
        <v>1.95</v>
      </c>
      <c r="G1465" s="191">
        <v>1</v>
      </c>
      <c r="H1465" s="191">
        <v>128973</v>
      </c>
      <c r="I1465" s="191"/>
      <c r="J1465" s="191"/>
      <c r="K1465" s="227">
        <f t="shared" si="445"/>
        <v>128973</v>
      </c>
      <c r="L1465" s="227">
        <v>21</v>
      </c>
      <c r="M1465" s="191">
        <v>1</v>
      </c>
      <c r="N1465" s="191">
        <v>128973</v>
      </c>
      <c r="O1465" s="191"/>
      <c r="P1465" s="191"/>
      <c r="Q1465" s="227">
        <f t="shared" si="446"/>
        <v>128973</v>
      </c>
      <c r="R1465" s="227">
        <f t="shared" si="447"/>
        <v>0</v>
      </c>
      <c r="S1465" s="227">
        <f t="shared" si="447"/>
        <v>0</v>
      </c>
      <c r="T1465" s="227">
        <f t="shared" si="447"/>
        <v>0</v>
      </c>
      <c r="U1465" s="227">
        <f t="shared" si="447"/>
        <v>0</v>
      </c>
      <c r="V1465" s="227">
        <f t="shared" si="448"/>
        <v>0</v>
      </c>
      <c r="W1465" s="227">
        <v>23</v>
      </c>
      <c r="X1465" s="227">
        <v>1.95</v>
      </c>
      <c r="Y1465" s="191">
        <v>1</v>
      </c>
      <c r="Z1465" s="191">
        <v>128973</v>
      </c>
      <c r="AA1465" s="191"/>
      <c r="AB1465" s="191"/>
      <c r="AC1465" s="227">
        <f t="shared" si="449"/>
        <v>128973</v>
      </c>
      <c r="AD1465" s="227">
        <v>24</v>
      </c>
      <c r="AE1465" s="227">
        <v>1.95</v>
      </c>
      <c r="AF1465" s="191">
        <v>1</v>
      </c>
      <c r="AG1465" s="191">
        <v>128973</v>
      </c>
      <c r="AH1465" s="191"/>
      <c r="AI1465" s="191"/>
      <c r="AJ1465" s="227">
        <f t="shared" si="450"/>
        <v>128973</v>
      </c>
    </row>
    <row r="1466" spans="1:36" ht="17.25" x14ac:dyDescent="0.25">
      <c r="A1466" s="208">
        <v>21</v>
      </c>
      <c r="B1466" s="124" t="s">
        <v>5865</v>
      </c>
      <c r="C1466" s="1524" t="s">
        <v>4993</v>
      </c>
      <c r="D1466" s="1525" t="s">
        <v>4994</v>
      </c>
      <c r="E1466" s="1531">
        <v>10</v>
      </c>
      <c r="F1466" s="227">
        <v>1.79</v>
      </c>
      <c r="G1466" s="191">
        <v>1</v>
      </c>
      <c r="H1466" s="191">
        <v>118390.6</v>
      </c>
      <c r="I1466" s="191"/>
      <c r="J1466" s="191"/>
      <c r="K1466" s="227">
        <f t="shared" si="445"/>
        <v>118390.6</v>
      </c>
      <c r="L1466" s="227">
        <v>9</v>
      </c>
      <c r="M1466" s="191">
        <v>1</v>
      </c>
      <c r="N1466" s="191">
        <v>114422.2</v>
      </c>
      <c r="O1466" s="191"/>
      <c r="P1466" s="191"/>
      <c r="Q1466" s="227">
        <f t="shared" si="446"/>
        <v>114422.2</v>
      </c>
      <c r="R1466" s="227">
        <f t="shared" si="447"/>
        <v>0</v>
      </c>
      <c r="S1466" s="227">
        <f t="shared" si="447"/>
        <v>3968.4000000000087</v>
      </c>
      <c r="T1466" s="227">
        <f t="shared" si="447"/>
        <v>0</v>
      </c>
      <c r="U1466" s="227">
        <f t="shared" si="447"/>
        <v>0</v>
      </c>
      <c r="V1466" s="227">
        <f t="shared" si="448"/>
        <v>3968.4000000000087</v>
      </c>
      <c r="W1466" s="227">
        <v>11</v>
      </c>
      <c r="X1466" s="227">
        <v>1.79</v>
      </c>
      <c r="Y1466" s="191">
        <v>1</v>
      </c>
      <c r="Z1466" s="191">
        <v>118390.6</v>
      </c>
      <c r="AA1466" s="191"/>
      <c r="AB1466" s="191"/>
      <c r="AC1466" s="227">
        <f t="shared" si="449"/>
        <v>118390.6</v>
      </c>
      <c r="AD1466" s="227">
        <v>12</v>
      </c>
      <c r="AE1466" s="227">
        <v>1.79</v>
      </c>
      <c r="AF1466" s="191">
        <v>1</v>
      </c>
      <c r="AG1466" s="191">
        <v>118390.6</v>
      </c>
      <c r="AH1466" s="191"/>
      <c r="AI1466" s="191"/>
      <c r="AJ1466" s="227">
        <f t="shared" si="450"/>
        <v>118390.6</v>
      </c>
    </row>
    <row r="1467" spans="1:36" ht="17.25" x14ac:dyDescent="0.25">
      <c r="A1467" s="208">
        <v>22</v>
      </c>
      <c r="B1467" s="124" t="s">
        <v>5866</v>
      </c>
      <c r="C1467" s="1524" t="s">
        <v>4993</v>
      </c>
      <c r="D1467" s="1525" t="s">
        <v>4994</v>
      </c>
      <c r="E1467" s="1531">
        <v>26</v>
      </c>
      <c r="F1467" s="227">
        <v>1.95</v>
      </c>
      <c r="G1467" s="191">
        <v>1</v>
      </c>
      <c r="H1467" s="191">
        <v>128973</v>
      </c>
      <c r="I1467" s="191"/>
      <c r="J1467" s="191"/>
      <c r="K1467" s="227">
        <f t="shared" si="445"/>
        <v>128973</v>
      </c>
      <c r="L1467" s="227">
        <v>25</v>
      </c>
      <c r="M1467" s="191">
        <v>1</v>
      </c>
      <c r="N1467" s="191">
        <v>128973</v>
      </c>
      <c r="O1467" s="191"/>
      <c r="P1467" s="191"/>
      <c r="Q1467" s="227">
        <f t="shared" si="446"/>
        <v>128973</v>
      </c>
      <c r="R1467" s="227">
        <f t="shared" si="447"/>
        <v>0</v>
      </c>
      <c r="S1467" s="227">
        <f t="shared" si="447"/>
        <v>0</v>
      </c>
      <c r="T1467" s="227">
        <f t="shared" si="447"/>
        <v>0</v>
      </c>
      <c r="U1467" s="227">
        <f t="shared" si="447"/>
        <v>0</v>
      </c>
      <c r="V1467" s="227">
        <f t="shared" si="448"/>
        <v>0</v>
      </c>
      <c r="W1467" s="227">
        <v>27</v>
      </c>
      <c r="X1467" s="227">
        <v>1.95</v>
      </c>
      <c r="Y1467" s="191">
        <v>1</v>
      </c>
      <c r="Z1467" s="191">
        <v>128973</v>
      </c>
      <c r="AA1467" s="191"/>
      <c r="AB1467" s="191"/>
      <c r="AC1467" s="227">
        <f t="shared" si="449"/>
        <v>128973</v>
      </c>
      <c r="AD1467" s="227">
        <v>28</v>
      </c>
      <c r="AE1467" s="227">
        <v>1.95</v>
      </c>
      <c r="AF1467" s="191">
        <v>1</v>
      </c>
      <c r="AG1467" s="191">
        <v>128973</v>
      </c>
      <c r="AH1467" s="191"/>
      <c r="AI1467" s="191"/>
      <c r="AJ1467" s="227">
        <f t="shared" si="450"/>
        <v>128973</v>
      </c>
    </row>
    <row r="1468" spans="1:36" ht="17.25" x14ac:dyDescent="0.25">
      <c r="A1468" s="208">
        <v>23</v>
      </c>
      <c r="B1468" s="124" t="s">
        <v>1464</v>
      </c>
      <c r="C1468" s="1524" t="s">
        <v>4993</v>
      </c>
      <c r="D1468" s="1525" t="s">
        <v>4994</v>
      </c>
      <c r="E1468" s="1531">
        <v>22</v>
      </c>
      <c r="F1468" s="227">
        <v>1.95</v>
      </c>
      <c r="G1468" s="191">
        <v>1</v>
      </c>
      <c r="H1468" s="191">
        <v>128973</v>
      </c>
      <c r="I1468" s="191"/>
      <c r="J1468" s="191"/>
      <c r="K1468" s="227">
        <f t="shared" si="445"/>
        <v>128973</v>
      </c>
      <c r="L1468" s="227">
        <v>21</v>
      </c>
      <c r="M1468" s="191">
        <v>1</v>
      </c>
      <c r="N1468" s="191">
        <v>128973</v>
      </c>
      <c r="O1468" s="191"/>
      <c r="P1468" s="191"/>
      <c r="Q1468" s="227">
        <f t="shared" si="446"/>
        <v>128973</v>
      </c>
      <c r="R1468" s="227">
        <f t="shared" si="447"/>
        <v>0</v>
      </c>
      <c r="S1468" s="227">
        <f t="shared" si="447"/>
        <v>0</v>
      </c>
      <c r="T1468" s="227">
        <f t="shared" si="447"/>
        <v>0</v>
      </c>
      <c r="U1468" s="227">
        <f t="shared" si="447"/>
        <v>0</v>
      </c>
      <c r="V1468" s="227">
        <f t="shared" si="448"/>
        <v>0</v>
      </c>
      <c r="W1468" s="227">
        <v>23</v>
      </c>
      <c r="X1468" s="227">
        <v>1.95</v>
      </c>
      <c r="Y1468" s="191">
        <v>1</v>
      </c>
      <c r="Z1468" s="191">
        <v>128973</v>
      </c>
      <c r="AA1468" s="191"/>
      <c r="AB1468" s="191"/>
      <c r="AC1468" s="227">
        <f t="shared" si="449"/>
        <v>128973</v>
      </c>
      <c r="AD1468" s="227">
        <v>24</v>
      </c>
      <c r="AE1468" s="227">
        <v>1.95</v>
      </c>
      <c r="AF1468" s="191">
        <v>1</v>
      </c>
      <c r="AG1468" s="191">
        <v>128973</v>
      </c>
      <c r="AH1468" s="191"/>
      <c r="AI1468" s="191"/>
      <c r="AJ1468" s="227">
        <f t="shared" si="450"/>
        <v>128973</v>
      </c>
    </row>
    <row r="1469" spans="1:36" ht="17.25" x14ac:dyDescent="0.25">
      <c r="A1469" s="208"/>
      <c r="B1469" s="124" t="s">
        <v>5824</v>
      </c>
      <c r="C1469" s="1524"/>
      <c r="D1469" s="1525"/>
      <c r="E1469" s="1531"/>
      <c r="F1469" s="227"/>
      <c r="G1469" s="191"/>
      <c r="H1469" s="191">
        <v>6000</v>
      </c>
      <c r="I1469" s="191"/>
      <c r="J1469" s="191"/>
      <c r="K1469" s="227">
        <f t="shared" si="445"/>
        <v>6000</v>
      </c>
      <c r="L1469" s="227"/>
      <c r="M1469" s="191"/>
      <c r="N1469" s="191">
        <v>6000</v>
      </c>
      <c r="O1469" s="191"/>
      <c r="P1469" s="191"/>
      <c r="Q1469" s="227">
        <f t="shared" si="446"/>
        <v>6000</v>
      </c>
      <c r="R1469" s="227">
        <f t="shared" si="447"/>
        <v>0</v>
      </c>
      <c r="S1469" s="227">
        <f t="shared" si="447"/>
        <v>0</v>
      </c>
      <c r="T1469" s="227">
        <f t="shared" si="447"/>
        <v>0</v>
      </c>
      <c r="U1469" s="227">
        <f t="shared" si="447"/>
        <v>0</v>
      </c>
      <c r="V1469" s="227">
        <f t="shared" si="448"/>
        <v>0</v>
      </c>
      <c r="W1469" s="227"/>
      <c r="X1469" s="227"/>
      <c r="Y1469" s="191"/>
      <c r="Z1469" s="191">
        <v>6000</v>
      </c>
      <c r="AA1469" s="191"/>
      <c r="AB1469" s="191"/>
      <c r="AC1469" s="227">
        <f t="shared" si="449"/>
        <v>6000</v>
      </c>
      <c r="AD1469" s="227"/>
      <c r="AE1469" s="227"/>
      <c r="AF1469" s="191"/>
      <c r="AG1469" s="191">
        <v>6000</v>
      </c>
      <c r="AH1469" s="191"/>
      <c r="AI1469" s="191"/>
      <c r="AJ1469" s="227">
        <f t="shared" si="450"/>
        <v>6000</v>
      </c>
    </row>
    <row r="1470" spans="1:36" s="230" customFormat="1" ht="27" x14ac:dyDescent="0.25">
      <c r="A1470" s="225"/>
      <c r="B1470" s="233" t="s">
        <v>245</v>
      </c>
      <c r="C1470" s="229" t="s">
        <v>1</v>
      </c>
      <c r="D1470" s="229" t="s">
        <v>1</v>
      </c>
      <c r="E1470" s="229" t="s">
        <v>1</v>
      </c>
      <c r="F1470" s="229" t="s">
        <v>1</v>
      </c>
      <c r="G1470" s="229">
        <f>SUM(G1446:G1468)</f>
        <v>23</v>
      </c>
      <c r="H1470" s="229">
        <f>SUM(H1446:H1469)</f>
        <v>3761429.2</v>
      </c>
      <c r="I1470" s="229">
        <f>SUM(I1446:I1469)</f>
        <v>0</v>
      </c>
      <c r="J1470" s="229">
        <f>SUM(J1446:J1469)</f>
        <v>6481.72</v>
      </c>
      <c r="K1470" s="229">
        <f>SUM(K1446:K1469)</f>
        <v>3767910.9200000004</v>
      </c>
      <c r="L1470" s="229"/>
      <c r="M1470" s="229">
        <f t="shared" ref="M1470:V1470" si="451">SUM(M1446:M1469)</f>
        <v>23</v>
      </c>
      <c r="N1470" s="229">
        <f t="shared" si="451"/>
        <v>3724390.8000000007</v>
      </c>
      <c r="O1470" s="229">
        <f t="shared" si="451"/>
        <v>0</v>
      </c>
      <c r="P1470" s="229">
        <f t="shared" si="451"/>
        <v>7539.9599999999991</v>
      </c>
      <c r="Q1470" s="229">
        <f t="shared" si="451"/>
        <v>3731930.7600000007</v>
      </c>
      <c r="R1470" s="229">
        <f t="shared" si="451"/>
        <v>0</v>
      </c>
      <c r="S1470" s="229">
        <f t="shared" si="451"/>
        <v>37038.400000000067</v>
      </c>
      <c r="T1470" s="229">
        <f t="shared" si="451"/>
        <v>0</v>
      </c>
      <c r="U1470" s="229">
        <f t="shared" si="451"/>
        <v>-1058.2399999999989</v>
      </c>
      <c r="V1470" s="229">
        <f t="shared" si="451"/>
        <v>35980.160000000069</v>
      </c>
      <c r="W1470" s="229"/>
      <c r="X1470" s="229"/>
      <c r="Y1470" s="229">
        <f>SUM(Y1446:Y1469)</f>
        <v>23</v>
      </c>
      <c r="Z1470" s="229">
        <f>SUM(Z1446:Z1469)</f>
        <v>3799790.4</v>
      </c>
      <c r="AA1470" s="229">
        <f>SUM(AA1446:AA1469)</f>
        <v>0</v>
      </c>
      <c r="AB1470" s="229">
        <f>SUM(AB1446:AB1469)</f>
        <v>6481.72</v>
      </c>
      <c r="AC1470" s="229">
        <f>SUM(AC1446:AC1469)</f>
        <v>3806272.12</v>
      </c>
      <c r="AD1470" s="229"/>
      <c r="AE1470" s="229"/>
      <c r="AF1470" s="229">
        <f>SUM(AF1446:AF1469)</f>
        <v>23</v>
      </c>
      <c r="AG1470" s="229">
        <f>SUM(AG1446:AG1469)</f>
        <v>3850718.2</v>
      </c>
      <c r="AH1470" s="229">
        <f>SUM(AH1446:AH1469)</f>
        <v>0</v>
      </c>
      <c r="AI1470" s="229">
        <f>SUM(AI1446:AI1469)</f>
        <v>6680.1399999999994</v>
      </c>
      <c r="AJ1470" s="229">
        <f>SUM(AJ1446:AJ1469)</f>
        <v>3857398.3400000003</v>
      </c>
    </row>
    <row r="1471" spans="1:36" x14ac:dyDescent="0.25">
      <c r="A1471" s="208"/>
      <c r="B1471" s="102"/>
      <c r="C1471" s="227"/>
      <c r="D1471" s="227"/>
      <c r="E1471" s="227"/>
      <c r="F1471" s="227"/>
      <c r="G1471" s="102"/>
      <c r="H1471" s="227"/>
      <c r="I1471" s="227"/>
      <c r="J1471" s="227"/>
      <c r="K1471" s="227"/>
      <c r="L1471" s="227"/>
      <c r="M1471" s="102"/>
      <c r="N1471" s="227"/>
      <c r="O1471" s="227"/>
      <c r="P1471" s="227"/>
      <c r="Q1471" s="102"/>
      <c r="R1471" s="227"/>
      <c r="S1471" s="102"/>
      <c r="T1471" s="227"/>
      <c r="U1471" s="106"/>
      <c r="V1471" s="106"/>
      <c r="W1471" s="227"/>
      <c r="X1471" s="227"/>
      <c r="Y1471" s="102"/>
      <c r="Z1471" s="227"/>
      <c r="AA1471" s="227"/>
      <c r="AB1471" s="227"/>
      <c r="AC1471" s="227"/>
      <c r="AD1471" s="227"/>
      <c r="AE1471" s="227"/>
      <c r="AF1471" s="102"/>
      <c r="AG1471" s="227"/>
      <c r="AH1471" s="227"/>
      <c r="AI1471" s="227"/>
      <c r="AJ1471" s="227"/>
    </row>
    <row r="1472" spans="1:36" ht="54" x14ac:dyDescent="0.25">
      <c r="A1472" s="225" t="s">
        <v>4</v>
      </c>
      <c r="B1472" s="226" t="s">
        <v>475</v>
      </c>
      <c r="C1472" s="227"/>
      <c r="D1472" s="227"/>
      <c r="E1472" s="227"/>
      <c r="F1472" s="227"/>
      <c r="G1472" s="226"/>
      <c r="H1472" s="227"/>
      <c r="I1472" s="227"/>
      <c r="J1472" s="227"/>
      <c r="K1472" s="227"/>
      <c r="L1472" s="227"/>
      <c r="M1472" s="226"/>
      <c r="N1472" s="227"/>
      <c r="O1472" s="227"/>
      <c r="P1472" s="227"/>
      <c r="Q1472" s="226"/>
      <c r="R1472" s="227"/>
      <c r="S1472" s="226"/>
      <c r="T1472" s="227"/>
      <c r="U1472" s="106"/>
      <c r="V1472" s="106"/>
      <c r="W1472" s="227"/>
      <c r="X1472" s="227"/>
      <c r="Y1472" s="226"/>
      <c r="Z1472" s="227"/>
      <c r="AA1472" s="227"/>
      <c r="AB1472" s="227"/>
      <c r="AC1472" s="227"/>
      <c r="AD1472" s="227"/>
      <c r="AE1472" s="227"/>
      <c r="AF1472" s="226"/>
      <c r="AG1472" s="227"/>
      <c r="AH1472" s="227"/>
      <c r="AI1472" s="227"/>
      <c r="AJ1472" s="227"/>
    </row>
    <row r="1473" spans="1:36" x14ac:dyDescent="0.25">
      <c r="A1473" s="208"/>
      <c r="B1473" s="191" t="s">
        <v>126</v>
      </c>
      <c r="C1473" s="227"/>
      <c r="D1473" s="227"/>
      <c r="E1473" s="227"/>
      <c r="F1473" s="227"/>
      <c r="G1473" s="191"/>
      <c r="H1473" s="227"/>
      <c r="I1473" s="227"/>
      <c r="J1473" s="227"/>
      <c r="K1473" s="227"/>
      <c r="L1473" s="227"/>
      <c r="M1473" s="191"/>
      <c r="N1473" s="227"/>
      <c r="O1473" s="227"/>
      <c r="P1473" s="227"/>
      <c r="Q1473" s="191"/>
      <c r="R1473" s="227"/>
      <c r="S1473" s="191"/>
      <c r="T1473" s="227"/>
      <c r="U1473" s="106"/>
      <c r="V1473" s="106"/>
      <c r="W1473" s="227"/>
      <c r="X1473" s="227"/>
      <c r="Y1473" s="191"/>
      <c r="Z1473" s="227"/>
      <c r="AA1473" s="227"/>
      <c r="AB1473" s="227"/>
      <c r="AC1473" s="227"/>
      <c r="AD1473" s="227"/>
      <c r="AE1473" s="227"/>
      <c r="AF1473" s="191"/>
      <c r="AG1473" s="227"/>
      <c r="AH1473" s="227"/>
      <c r="AI1473" s="227"/>
      <c r="AJ1473" s="227"/>
    </row>
    <row r="1474" spans="1:36" x14ac:dyDescent="0.25">
      <c r="A1474" s="208">
        <v>1</v>
      </c>
      <c r="B1474" s="1532" t="s">
        <v>5867</v>
      </c>
      <c r="C1474" s="1528" t="s">
        <v>4926</v>
      </c>
      <c r="D1474" s="227" t="s">
        <v>1</v>
      </c>
      <c r="E1474" s="227" t="s">
        <v>1</v>
      </c>
      <c r="F1474" s="227">
        <v>1.25</v>
      </c>
      <c r="G1474" s="102">
        <v>1</v>
      </c>
      <c r="H1474" s="208">
        <v>82675</v>
      </c>
      <c r="I1474" s="227"/>
      <c r="J1474" s="208"/>
      <c r="K1474" s="227">
        <f>H1474+I1474+J1474</f>
        <v>82675</v>
      </c>
      <c r="L1474" s="227">
        <v>1.25</v>
      </c>
      <c r="M1474" s="102">
        <v>1</v>
      </c>
      <c r="N1474" s="227">
        <v>82675</v>
      </c>
      <c r="O1474" s="227"/>
      <c r="P1474" s="208"/>
      <c r="Q1474" s="227">
        <f>N1474+O1474+P1474</f>
        <v>82675</v>
      </c>
      <c r="R1474" s="227">
        <f t="shared" ref="R1474:U1498" si="452">G1474-M1474</f>
        <v>0</v>
      </c>
      <c r="S1474" s="227">
        <f t="shared" si="452"/>
        <v>0</v>
      </c>
      <c r="T1474" s="227">
        <f t="shared" si="452"/>
        <v>0</v>
      </c>
      <c r="U1474" s="227">
        <f t="shared" si="452"/>
        <v>0</v>
      </c>
      <c r="V1474" s="227">
        <f>S1474+T1474+U1474</f>
        <v>0</v>
      </c>
      <c r="W1474" s="227" t="s">
        <v>1</v>
      </c>
      <c r="X1474" s="227">
        <v>1.25</v>
      </c>
      <c r="Y1474" s="102">
        <v>1</v>
      </c>
      <c r="Z1474" s="208">
        <v>82675</v>
      </c>
      <c r="AA1474" s="208"/>
      <c r="AB1474" s="208"/>
      <c r="AC1474" s="227">
        <f>Z1474+AA1474+AB1474</f>
        <v>82675</v>
      </c>
      <c r="AD1474" s="227"/>
      <c r="AE1474" s="227">
        <v>1.25</v>
      </c>
      <c r="AF1474" s="102">
        <v>1</v>
      </c>
      <c r="AG1474" s="208">
        <v>82675</v>
      </c>
      <c r="AH1474" s="208"/>
      <c r="AI1474" s="208"/>
      <c r="AJ1474" s="227">
        <f>AG1474+AH1474+AI1474</f>
        <v>82675</v>
      </c>
    </row>
    <row r="1475" spans="1:36" x14ac:dyDescent="0.25">
      <c r="A1475" s="208">
        <v>2</v>
      </c>
      <c r="B1475" s="1532" t="s">
        <v>5868</v>
      </c>
      <c r="C1475" s="1534" t="s">
        <v>4930</v>
      </c>
      <c r="D1475" s="227" t="s">
        <v>1</v>
      </c>
      <c r="E1475" s="227" t="s">
        <v>1</v>
      </c>
      <c r="F1475" s="227">
        <v>1.6</v>
      </c>
      <c r="G1475" s="102">
        <v>1</v>
      </c>
      <c r="H1475" s="208">
        <v>105824</v>
      </c>
      <c r="I1475" s="227"/>
      <c r="J1475" s="208"/>
      <c r="K1475" s="227">
        <f t="shared" ref="K1475:K1481" si="453">H1475+I1475+J1475</f>
        <v>105824</v>
      </c>
      <c r="L1475" s="227">
        <v>1.6</v>
      </c>
      <c r="M1475" s="102">
        <v>1</v>
      </c>
      <c r="N1475" s="227">
        <v>105824</v>
      </c>
      <c r="O1475" s="227"/>
      <c r="P1475" s="208"/>
      <c r="Q1475" s="227">
        <f t="shared" ref="Q1475:Q1481" si="454">N1475+O1475+P1475</f>
        <v>105824</v>
      </c>
      <c r="R1475" s="227">
        <f t="shared" si="452"/>
        <v>0</v>
      </c>
      <c r="S1475" s="227">
        <f t="shared" si="452"/>
        <v>0</v>
      </c>
      <c r="T1475" s="227">
        <f t="shared" si="452"/>
        <v>0</v>
      </c>
      <c r="U1475" s="227">
        <f t="shared" si="452"/>
        <v>0</v>
      </c>
      <c r="V1475" s="227">
        <f>S1475+T1475+U1475</f>
        <v>0</v>
      </c>
      <c r="W1475" s="227" t="s">
        <v>1</v>
      </c>
      <c r="X1475" s="227">
        <v>1.6</v>
      </c>
      <c r="Y1475" s="102">
        <v>1</v>
      </c>
      <c r="Z1475" s="208">
        <v>105824</v>
      </c>
      <c r="AA1475" s="208"/>
      <c r="AB1475" s="208"/>
      <c r="AC1475" s="227">
        <f t="shared" ref="AC1475:AC1481" si="455">Z1475+AA1475+AB1475</f>
        <v>105824</v>
      </c>
      <c r="AD1475" s="227"/>
      <c r="AE1475" s="227">
        <v>1.6</v>
      </c>
      <c r="AF1475" s="102">
        <v>1</v>
      </c>
      <c r="AG1475" s="208">
        <v>105824</v>
      </c>
      <c r="AH1475" s="208"/>
      <c r="AI1475" s="208"/>
      <c r="AJ1475" s="227">
        <f t="shared" ref="AJ1475:AJ1481" si="456">AG1475+AH1475+AI1475</f>
        <v>105824</v>
      </c>
    </row>
    <row r="1476" spans="1:36" x14ac:dyDescent="0.25">
      <c r="A1476" s="208">
        <v>3</v>
      </c>
      <c r="B1476" s="1532" t="s">
        <v>5869</v>
      </c>
      <c r="C1476" s="1534" t="s">
        <v>4922</v>
      </c>
      <c r="D1476" s="227" t="s">
        <v>1</v>
      </c>
      <c r="E1476" s="227" t="s">
        <v>1</v>
      </c>
      <c r="F1476" s="227">
        <v>1.5</v>
      </c>
      <c r="G1476" s="102">
        <v>1</v>
      </c>
      <c r="H1476" s="208">
        <v>99210</v>
      </c>
      <c r="I1476" s="227"/>
      <c r="J1476" s="208"/>
      <c r="K1476" s="227">
        <f t="shared" si="453"/>
        <v>99210</v>
      </c>
      <c r="L1476" s="227">
        <v>1.5</v>
      </c>
      <c r="M1476" s="102">
        <v>1</v>
      </c>
      <c r="N1476" s="227">
        <v>99210</v>
      </c>
      <c r="O1476" s="227"/>
      <c r="P1476" s="208"/>
      <c r="Q1476" s="227">
        <f t="shared" si="454"/>
        <v>99210</v>
      </c>
      <c r="R1476" s="227">
        <f t="shared" si="452"/>
        <v>0</v>
      </c>
      <c r="S1476" s="227">
        <f t="shared" si="452"/>
        <v>0</v>
      </c>
      <c r="T1476" s="227">
        <f t="shared" si="452"/>
        <v>0</v>
      </c>
      <c r="U1476" s="227">
        <f t="shared" si="452"/>
        <v>0</v>
      </c>
      <c r="V1476" s="227">
        <f t="shared" ref="V1476:V1481" si="457">S1476+T1476+U1476</f>
        <v>0</v>
      </c>
      <c r="W1476" s="227" t="s">
        <v>1</v>
      </c>
      <c r="X1476" s="227">
        <v>1.5</v>
      </c>
      <c r="Y1476" s="102">
        <v>1</v>
      </c>
      <c r="Z1476" s="208">
        <v>99210</v>
      </c>
      <c r="AA1476" s="208"/>
      <c r="AB1476" s="208"/>
      <c r="AC1476" s="227">
        <f t="shared" si="455"/>
        <v>99210</v>
      </c>
      <c r="AD1476" s="227"/>
      <c r="AE1476" s="227">
        <v>1.5</v>
      </c>
      <c r="AF1476" s="102">
        <v>1</v>
      </c>
      <c r="AG1476" s="208">
        <v>99210</v>
      </c>
      <c r="AH1476" s="208"/>
      <c r="AI1476" s="208"/>
      <c r="AJ1476" s="227">
        <f t="shared" si="456"/>
        <v>99210</v>
      </c>
    </row>
    <row r="1477" spans="1:36" x14ac:dyDescent="0.25">
      <c r="A1477" s="208">
        <v>4</v>
      </c>
      <c r="B1477" s="1532" t="s">
        <v>5870</v>
      </c>
      <c r="C1477" s="1534" t="s">
        <v>4935</v>
      </c>
      <c r="D1477" s="227" t="s">
        <v>1</v>
      </c>
      <c r="E1477" s="227" t="s">
        <v>1</v>
      </c>
      <c r="F1477" s="227">
        <v>1.5</v>
      </c>
      <c r="G1477" s="102">
        <v>1</v>
      </c>
      <c r="H1477" s="227">
        <v>99210</v>
      </c>
      <c r="I1477" s="227"/>
      <c r="J1477" s="227"/>
      <c r="K1477" s="227">
        <f t="shared" si="453"/>
        <v>99210</v>
      </c>
      <c r="L1477" s="227">
        <v>1.5</v>
      </c>
      <c r="M1477" s="102">
        <v>1</v>
      </c>
      <c r="N1477" s="227">
        <v>99210</v>
      </c>
      <c r="O1477" s="227"/>
      <c r="P1477" s="227"/>
      <c r="Q1477" s="227">
        <f t="shared" si="454"/>
        <v>99210</v>
      </c>
      <c r="R1477" s="227">
        <f t="shared" si="452"/>
        <v>0</v>
      </c>
      <c r="S1477" s="227">
        <f t="shared" si="452"/>
        <v>0</v>
      </c>
      <c r="T1477" s="227">
        <f t="shared" si="452"/>
        <v>0</v>
      </c>
      <c r="U1477" s="227">
        <f t="shared" si="452"/>
        <v>0</v>
      </c>
      <c r="V1477" s="227">
        <f t="shared" si="457"/>
        <v>0</v>
      </c>
      <c r="W1477" s="227" t="s">
        <v>1</v>
      </c>
      <c r="X1477" s="227">
        <v>1.5</v>
      </c>
      <c r="Y1477" s="102">
        <v>1</v>
      </c>
      <c r="Z1477" s="227">
        <v>99210</v>
      </c>
      <c r="AA1477" s="227"/>
      <c r="AB1477" s="227"/>
      <c r="AC1477" s="227">
        <f t="shared" si="455"/>
        <v>99210</v>
      </c>
      <c r="AD1477" s="227"/>
      <c r="AE1477" s="227">
        <v>1.5</v>
      </c>
      <c r="AF1477" s="102">
        <v>1</v>
      </c>
      <c r="AG1477" s="227">
        <v>99210</v>
      </c>
      <c r="AH1477" s="227"/>
      <c r="AI1477" s="227"/>
      <c r="AJ1477" s="227">
        <f t="shared" si="456"/>
        <v>99210</v>
      </c>
    </row>
    <row r="1478" spans="1:36" x14ac:dyDescent="0.25">
      <c r="A1478" s="208">
        <v>5</v>
      </c>
      <c r="B1478" s="1532" t="s">
        <v>5871</v>
      </c>
      <c r="C1478" s="1534" t="s">
        <v>4935</v>
      </c>
      <c r="D1478" s="227" t="s">
        <v>1</v>
      </c>
      <c r="E1478" s="227" t="s">
        <v>1</v>
      </c>
      <c r="F1478" s="227">
        <v>1.5</v>
      </c>
      <c r="G1478" s="102">
        <v>1</v>
      </c>
      <c r="H1478" s="227">
        <v>99210</v>
      </c>
      <c r="I1478" s="227"/>
      <c r="J1478" s="227"/>
      <c r="K1478" s="227">
        <f t="shared" si="453"/>
        <v>99210</v>
      </c>
      <c r="L1478" s="227">
        <v>1.5</v>
      </c>
      <c r="M1478" s="102">
        <v>1</v>
      </c>
      <c r="N1478" s="227">
        <v>99210</v>
      </c>
      <c r="O1478" s="227"/>
      <c r="P1478" s="227"/>
      <c r="Q1478" s="227">
        <f t="shared" si="454"/>
        <v>99210</v>
      </c>
      <c r="R1478" s="227">
        <f t="shared" si="452"/>
        <v>0</v>
      </c>
      <c r="S1478" s="227">
        <f t="shared" si="452"/>
        <v>0</v>
      </c>
      <c r="T1478" s="227">
        <f t="shared" si="452"/>
        <v>0</v>
      </c>
      <c r="U1478" s="227">
        <f t="shared" si="452"/>
        <v>0</v>
      </c>
      <c r="V1478" s="227">
        <f t="shared" si="457"/>
        <v>0</v>
      </c>
      <c r="W1478" s="227" t="s">
        <v>1</v>
      </c>
      <c r="X1478" s="227">
        <v>1.5</v>
      </c>
      <c r="Y1478" s="102">
        <v>1</v>
      </c>
      <c r="Z1478" s="227">
        <v>99210</v>
      </c>
      <c r="AA1478" s="227"/>
      <c r="AB1478" s="227"/>
      <c r="AC1478" s="227">
        <f t="shared" si="455"/>
        <v>99210</v>
      </c>
      <c r="AD1478" s="227"/>
      <c r="AE1478" s="227">
        <v>1.5</v>
      </c>
      <c r="AF1478" s="102">
        <v>1</v>
      </c>
      <c r="AG1478" s="227">
        <v>99210</v>
      </c>
      <c r="AH1478" s="227"/>
      <c r="AI1478" s="227"/>
      <c r="AJ1478" s="227">
        <f t="shared" si="456"/>
        <v>99210</v>
      </c>
    </row>
    <row r="1479" spans="1:36" x14ac:dyDescent="0.25">
      <c r="A1479" s="208">
        <v>6</v>
      </c>
      <c r="B1479" s="1532" t="s">
        <v>5872</v>
      </c>
      <c r="C1479" s="1534" t="s">
        <v>4935</v>
      </c>
      <c r="D1479" s="227" t="s">
        <v>1</v>
      </c>
      <c r="E1479" s="227" t="s">
        <v>1</v>
      </c>
      <c r="F1479" s="227">
        <v>1.5</v>
      </c>
      <c r="G1479" s="102">
        <v>1</v>
      </c>
      <c r="H1479" s="227">
        <v>99210</v>
      </c>
      <c r="I1479" s="227"/>
      <c r="J1479" s="227"/>
      <c r="K1479" s="227">
        <f t="shared" si="453"/>
        <v>99210</v>
      </c>
      <c r="L1479" s="227">
        <v>1.5</v>
      </c>
      <c r="M1479" s="102">
        <v>1</v>
      </c>
      <c r="N1479" s="227">
        <v>99210</v>
      </c>
      <c r="O1479" s="227"/>
      <c r="P1479" s="227"/>
      <c r="Q1479" s="227">
        <f t="shared" si="454"/>
        <v>99210</v>
      </c>
      <c r="R1479" s="227">
        <f t="shared" si="452"/>
        <v>0</v>
      </c>
      <c r="S1479" s="227">
        <f t="shared" si="452"/>
        <v>0</v>
      </c>
      <c r="T1479" s="227">
        <f t="shared" si="452"/>
        <v>0</v>
      </c>
      <c r="U1479" s="227">
        <f t="shared" si="452"/>
        <v>0</v>
      </c>
      <c r="V1479" s="227">
        <f t="shared" si="457"/>
        <v>0</v>
      </c>
      <c r="W1479" s="227" t="s">
        <v>1</v>
      </c>
      <c r="X1479" s="227">
        <v>1.5</v>
      </c>
      <c r="Y1479" s="102">
        <v>1</v>
      </c>
      <c r="Z1479" s="227">
        <v>99210</v>
      </c>
      <c r="AA1479" s="227"/>
      <c r="AB1479" s="227"/>
      <c r="AC1479" s="227">
        <f t="shared" si="455"/>
        <v>99210</v>
      </c>
      <c r="AD1479" s="227"/>
      <c r="AE1479" s="227">
        <v>1.5</v>
      </c>
      <c r="AF1479" s="102">
        <v>1</v>
      </c>
      <c r="AG1479" s="227">
        <v>99210</v>
      </c>
      <c r="AH1479" s="227"/>
      <c r="AI1479" s="227"/>
      <c r="AJ1479" s="227">
        <f t="shared" si="456"/>
        <v>99210</v>
      </c>
    </row>
    <row r="1480" spans="1:36" x14ac:dyDescent="0.25">
      <c r="A1480" s="208">
        <v>7</v>
      </c>
      <c r="B1480" s="1532" t="s">
        <v>5873</v>
      </c>
      <c r="C1480" s="1534" t="s">
        <v>4935</v>
      </c>
      <c r="D1480" s="227" t="s">
        <v>1</v>
      </c>
      <c r="E1480" s="227" t="s">
        <v>1</v>
      </c>
      <c r="F1480" s="227">
        <v>1.5</v>
      </c>
      <c r="G1480" s="102">
        <v>1</v>
      </c>
      <c r="H1480" s="227">
        <v>99210</v>
      </c>
      <c r="I1480" s="227"/>
      <c r="J1480" s="227"/>
      <c r="K1480" s="227">
        <f t="shared" si="453"/>
        <v>99210</v>
      </c>
      <c r="L1480" s="227">
        <v>1.5</v>
      </c>
      <c r="M1480" s="102">
        <v>1</v>
      </c>
      <c r="N1480" s="227">
        <v>99210</v>
      </c>
      <c r="O1480" s="227"/>
      <c r="P1480" s="227"/>
      <c r="Q1480" s="227">
        <f t="shared" si="454"/>
        <v>99210</v>
      </c>
      <c r="R1480" s="227">
        <f t="shared" si="452"/>
        <v>0</v>
      </c>
      <c r="S1480" s="227">
        <f t="shared" si="452"/>
        <v>0</v>
      </c>
      <c r="T1480" s="227">
        <f t="shared" si="452"/>
        <v>0</v>
      </c>
      <c r="U1480" s="227">
        <f t="shared" si="452"/>
        <v>0</v>
      </c>
      <c r="V1480" s="227">
        <f t="shared" si="457"/>
        <v>0</v>
      </c>
      <c r="W1480" s="227" t="s">
        <v>1</v>
      </c>
      <c r="X1480" s="227">
        <v>1.5</v>
      </c>
      <c r="Y1480" s="102">
        <v>1</v>
      </c>
      <c r="Z1480" s="227">
        <v>99210</v>
      </c>
      <c r="AA1480" s="227"/>
      <c r="AB1480" s="227"/>
      <c r="AC1480" s="227">
        <f t="shared" si="455"/>
        <v>99210</v>
      </c>
      <c r="AD1480" s="227"/>
      <c r="AE1480" s="227">
        <v>1.5</v>
      </c>
      <c r="AF1480" s="102">
        <v>1</v>
      </c>
      <c r="AG1480" s="227">
        <v>99210</v>
      </c>
      <c r="AH1480" s="227"/>
      <c r="AI1480" s="227"/>
      <c r="AJ1480" s="227">
        <f t="shared" si="456"/>
        <v>99210</v>
      </c>
    </row>
    <row r="1481" spans="1:36" x14ac:dyDescent="0.25">
      <c r="A1481" s="208">
        <v>8</v>
      </c>
      <c r="B1481" s="1532" t="s">
        <v>5874</v>
      </c>
      <c r="C1481" s="1534" t="s">
        <v>5012</v>
      </c>
      <c r="D1481" s="227" t="s">
        <v>1</v>
      </c>
      <c r="E1481" s="227" t="s">
        <v>1</v>
      </c>
      <c r="F1481" s="227">
        <v>1</v>
      </c>
      <c r="G1481" s="102">
        <v>1</v>
      </c>
      <c r="H1481" s="227">
        <v>88312</v>
      </c>
      <c r="I1481" s="227"/>
      <c r="J1481" s="227"/>
      <c r="K1481" s="227">
        <f t="shared" si="453"/>
        <v>88312</v>
      </c>
      <c r="L1481" s="227">
        <v>1</v>
      </c>
      <c r="M1481" s="102">
        <v>1</v>
      </c>
      <c r="N1481" s="227">
        <v>88312</v>
      </c>
      <c r="O1481" s="227"/>
      <c r="P1481" s="227"/>
      <c r="Q1481" s="227">
        <f t="shared" si="454"/>
        <v>88312</v>
      </c>
      <c r="R1481" s="227">
        <f t="shared" si="452"/>
        <v>0</v>
      </c>
      <c r="S1481" s="227">
        <f t="shared" si="452"/>
        <v>0</v>
      </c>
      <c r="T1481" s="227">
        <f t="shared" si="452"/>
        <v>0</v>
      </c>
      <c r="U1481" s="227">
        <f t="shared" si="452"/>
        <v>0</v>
      </c>
      <c r="V1481" s="227">
        <f t="shared" si="457"/>
        <v>0</v>
      </c>
      <c r="W1481" s="227" t="s">
        <v>1</v>
      </c>
      <c r="X1481" s="227">
        <v>1</v>
      </c>
      <c r="Y1481" s="102">
        <v>1</v>
      </c>
      <c r="Z1481" s="227">
        <v>88312</v>
      </c>
      <c r="AA1481" s="227"/>
      <c r="AB1481" s="227"/>
      <c r="AC1481" s="227">
        <f t="shared" si="455"/>
        <v>88312</v>
      </c>
      <c r="AD1481" s="227"/>
      <c r="AE1481" s="227">
        <v>1</v>
      </c>
      <c r="AF1481" s="102">
        <v>1</v>
      </c>
      <c r="AG1481" s="227">
        <v>88312</v>
      </c>
      <c r="AH1481" s="227"/>
      <c r="AI1481" s="227"/>
      <c r="AJ1481" s="227">
        <f t="shared" si="456"/>
        <v>88312</v>
      </c>
    </row>
    <row r="1482" spans="1:36" x14ac:dyDescent="0.25">
      <c r="A1482" s="208">
        <v>9</v>
      </c>
      <c r="B1482" s="1532" t="s">
        <v>5875</v>
      </c>
      <c r="C1482" s="1534" t="s">
        <v>5012</v>
      </c>
      <c r="D1482" s="227" t="s">
        <v>1</v>
      </c>
      <c r="E1482" s="227" t="s">
        <v>1</v>
      </c>
      <c r="F1482" s="227">
        <v>1</v>
      </c>
      <c r="G1482" s="102">
        <v>1</v>
      </c>
      <c r="H1482" s="208">
        <v>88312</v>
      </c>
      <c r="I1482" s="227"/>
      <c r="J1482" s="208"/>
      <c r="K1482" s="227">
        <f>H1482+I1482+J1482</f>
        <v>88312</v>
      </c>
      <c r="L1482" s="227">
        <v>1</v>
      </c>
      <c r="M1482" s="102">
        <v>1</v>
      </c>
      <c r="N1482" s="227">
        <v>88312</v>
      </c>
      <c r="O1482" s="227"/>
      <c r="P1482" s="208"/>
      <c r="Q1482" s="227">
        <f>N1482+O1482+P1482</f>
        <v>88312</v>
      </c>
      <c r="R1482" s="227">
        <f t="shared" si="452"/>
        <v>0</v>
      </c>
      <c r="S1482" s="227">
        <f t="shared" si="452"/>
        <v>0</v>
      </c>
      <c r="T1482" s="227">
        <f t="shared" si="452"/>
        <v>0</v>
      </c>
      <c r="U1482" s="227">
        <f t="shared" si="452"/>
        <v>0</v>
      </c>
      <c r="V1482" s="227">
        <f>S1482+T1482+U1482</f>
        <v>0</v>
      </c>
      <c r="W1482" s="227" t="s">
        <v>1</v>
      </c>
      <c r="X1482" s="227">
        <v>1</v>
      </c>
      <c r="Y1482" s="102">
        <v>1</v>
      </c>
      <c r="Z1482" s="208">
        <v>88312</v>
      </c>
      <c r="AA1482" s="208"/>
      <c r="AB1482" s="208"/>
      <c r="AC1482" s="227">
        <f>Z1482+AA1482+AB1482</f>
        <v>88312</v>
      </c>
      <c r="AD1482" s="227"/>
      <c r="AE1482" s="227">
        <v>1</v>
      </c>
      <c r="AF1482" s="102">
        <v>1</v>
      </c>
      <c r="AG1482" s="208">
        <v>88312</v>
      </c>
      <c r="AH1482" s="208"/>
      <c r="AI1482" s="208"/>
      <c r="AJ1482" s="227">
        <f>AG1482+AH1482+AI1482</f>
        <v>88312</v>
      </c>
    </row>
    <row r="1483" spans="1:36" x14ac:dyDescent="0.25">
      <c r="A1483" s="208">
        <v>10</v>
      </c>
      <c r="B1483" s="1532" t="s">
        <v>5876</v>
      </c>
      <c r="C1483" s="1534" t="s">
        <v>5012</v>
      </c>
      <c r="D1483" s="227" t="s">
        <v>1</v>
      </c>
      <c r="E1483" s="227" t="s">
        <v>1</v>
      </c>
      <c r="F1483" s="227">
        <v>1</v>
      </c>
      <c r="G1483" s="102">
        <v>1</v>
      </c>
      <c r="H1483" s="208">
        <v>88312</v>
      </c>
      <c r="I1483" s="227"/>
      <c r="J1483" s="208"/>
      <c r="K1483" s="227">
        <f t="shared" ref="K1483:K1489" si="458">H1483+I1483+J1483</f>
        <v>88312</v>
      </c>
      <c r="L1483" s="227">
        <v>1</v>
      </c>
      <c r="M1483" s="102">
        <v>1</v>
      </c>
      <c r="N1483" s="227">
        <v>88312</v>
      </c>
      <c r="O1483" s="227"/>
      <c r="P1483" s="208"/>
      <c r="Q1483" s="227">
        <f t="shared" ref="Q1483:Q1489" si="459">N1483+O1483+P1483</f>
        <v>88312</v>
      </c>
      <c r="R1483" s="227">
        <f t="shared" si="452"/>
        <v>0</v>
      </c>
      <c r="S1483" s="227">
        <f t="shared" si="452"/>
        <v>0</v>
      </c>
      <c r="T1483" s="227">
        <f t="shared" si="452"/>
        <v>0</v>
      </c>
      <c r="U1483" s="227">
        <f t="shared" si="452"/>
        <v>0</v>
      </c>
      <c r="V1483" s="227">
        <f>S1483+T1483+U1483</f>
        <v>0</v>
      </c>
      <c r="W1483" s="227" t="s">
        <v>1</v>
      </c>
      <c r="X1483" s="227">
        <v>1</v>
      </c>
      <c r="Y1483" s="102">
        <v>1</v>
      </c>
      <c r="Z1483" s="208">
        <v>88312</v>
      </c>
      <c r="AA1483" s="208"/>
      <c r="AB1483" s="208"/>
      <c r="AC1483" s="227">
        <f t="shared" ref="AC1483:AC1489" si="460">Z1483+AA1483+AB1483</f>
        <v>88312</v>
      </c>
      <c r="AD1483" s="227"/>
      <c r="AE1483" s="227">
        <v>1</v>
      </c>
      <c r="AF1483" s="102">
        <v>1</v>
      </c>
      <c r="AG1483" s="208">
        <v>88312</v>
      </c>
      <c r="AH1483" s="208"/>
      <c r="AI1483" s="208"/>
      <c r="AJ1483" s="227">
        <f t="shared" ref="AJ1483:AJ1489" si="461">AG1483+AH1483+AI1483</f>
        <v>88312</v>
      </c>
    </row>
    <row r="1484" spans="1:36" x14ac:dyDescent="0.25">
      <c r="A1484" s="208">
        <v>11</v>
      </c>
      <c r="B1484" s="1532" t="s">
        <v>5877</v>
      </c>
      <c r="C1484" s="1534" t="s">
        <v>5012</v>
      </c>
      <c r="D1484" s="227" t="s">
        <v>1</v>
      </c>
      <c r="E1484" s="227" t="s">
        <v>1</v>
      </c>
      <c r="F1484" s="227">
        <v>1</v>
      </c>
      <c r="G1484" s="102">
        <v>1</v>
      </c>
      <c r="H1484" s="208">
        <v>88312</v>
      </c>
      <c r="I1484" s="227"/>
      <c r="J1484" s="208"/>
      <c r="K1484" s="227">
        <f t="shared" si="458"/>
        <v>88312</v>
      </c>
      <c r="L1484" s="227">
        <v>1</v>
      </c>
      <c r="M1484" s="102">
        <v>1</v>
      </c>
      <c r="N1484" s="227">
        <v>88312</v>
      </c>
      <c r="O1484" s="227"/>
      <c r="P1484" s="208"/>
      <c r="Q1484" s="227">
        <f t="shared" si="459"/>
        <v>88312</v>
      </c>
      <c r="R1484" s="227">
        <f t="shared" si="452"/>
        <v>0</v>
      </c>
      <c r="S1484" s="227">
        <f t="shared" si="452"/>
        <v>0</v>
      </c>
      <c r="T1484" s="227">
        <f t="shared" si="452"/>
        <v>0</v>
      </c>
      <c r="U1484" s="227">
        <f t="shared" si="452"/>
        <v>0</v>
      </c>
      <c r="V1484" s="227">
        <f t="shared" ref="V1484:V1489" si="462">S1484+T1484+U1484</f>
        <v>0</v>
      </c>
      <c r="W1484" s="227" t="s">
        <v>1</v>
      </c>
      <c r="X1484" s="227">
        <v>1</v>
      </c>
      <c r="Y1484" s="102">
        <v>1</v>
      </c>
      <c r="Z1484" s="208">
        <v>88312</v>
      </c>
      <c r="AA1484" s="208"/>
      <c r="AB1484" s="208"/>
      <c r="AC1484" s="227">
        <f t="shared" si="460"/>
        <v>88312</v>
      </c>
      <c r="AD1484" s="227"/>
      <c r="AE1484" s="227">
        <v>1</v>
      </c>
      <c r="AF1484" s="102">
        <v>1</v>
      </c>
      <c r="AG1484" s="208">
        <v>88312</v>
      </c>
      <c r="AH1484" s="208"/>
      <c r="AI1484" s="208"/>
      <c r="AJ1484" s="227">
        <f t="shared" si="461"/>
        <v>88312</v>
      </c>
    </row>
    <row r="1485" spans="1:36" x14ac:dyDescent="0.25">
      <c r="A1485" s="208">
        <v>12</v>
      </c>
      <c r="B1485" s="1532" t="s">
        <v>5878</v>
      </c>
      <c r="C1485" s="1534" t="s">
        <v>4947</v>
      </c>
      <c r="D1485" s="227" t="s">
        <v>1</v>
      </c>
      <c r="E1485" s="227" t="s">
        <v>1</v>
      </c>
      <c r="F1485" s="227">
        <v>1</v>
      </c>
      <c r="G1485" s="102">
        <v>1</v>
      </c>
      <c r="H1485" s="227">
        <v>88312</v>
      </c>
      <c r="I1485" s="227"/>
      <c r="J1485" s="227"/>
      <c r="K1485" s="227">
        <f t="shared" si="458"/>
        <v>88312</v>
      </c>
      <c r="L1485" s="227">
        <v>1</v>
      </c>
      <c r="M1485" s="102">
        <v>1</v>
      </c>
      <c r="N1485" s="227">
        <v>88312</v>
      </c>
      <c r="O1485" s="227"/>
      <c r="P1485" s="227"/>
      <c r="Q1485" s="227">
        <f t="shared" si="459"/>
        <v>88312</v>
      </c>
      <c r="R1485" s="227">
        <f t="shared" si="452"/>
        <v>0</v>
      </c>
      <c r="S1485" s="227">
        <f t="shared" si="452"/>
        <v>0</v>
      </c>
      <c r="T1485" s="227">
        <f t="shared" si="452"/>
        <v>0</v>
      </c>
      <c r="U1485" s="227">
        <f t="shared" si="452"/>
        <v>0</v>
      </c>
      <c r="V1485" s="227">
        <f t="shared" si="462"/>
        <v>0</v>
      </c>
      <c r="W1485" s="227" t="s">
        <v>1</v>
      </c>
      <c r="X1485" s="227">
        <v>1</v>
      </c>
      <c r="Y1485" s="102">
        <v>1</v>
      </c>
      <c r="Z1485" s="227">
        <v>88312</v>
      </c>
      <c r="AA1485" s="227"/>
      <c r="AB1485" s="227"/>
      <c r="AC1485" s="227">
        <f t="shared" si="460"/>
        <v>88312</v>
      </c>
      <c r="AD1485" s="227"/>
      <c r="AE1485" s="227">
        <v>1</v>
      </c>
      <c r="AF1485" s="102">
        <v>1</v>
      </c>
      <c r="AG1485" s="227">
        <v>88312</v>
      </c>
      <c r="AH1485" s="227"/>
      <c r="AI1485" s="227"/>
      <c r="AJ1485" s="227">
        <f t="shared" si="461"/>
        <v>88312</v>
      </c>
    </row>
    <row r="1486" spans="1:36" x14ac:dyDescent="0.25">
      <c r="A1486" s="208">
        <v>13</v>
      </c>
      <c r="B1486" s="1532" t="s">
        <v>5879</v>
      </c>
      <c r="C1486" s="1534" t="s">
        <v>4947</v>
      </c>
      <c r="D1486" s="227" t="s">
        <v>1</v>
      </c>
      <c r="E1486" s="227" t="s">
        <v>1</v>
      </c>
      <c r="F1486" s="227">
        <v>1</v>
      </c>
      <c r="G1486" s="102">
        <v>1</v>
      </c>
      <c r="H1486" s="227">
        <v>88312</v>
      </c>
      <c r="I1486" s="227"/>
      <c r="J1486" s="227"/>
      <c r="K1486" s="227">
        <f t="shared" si="458"/>
        <v>88312</v>
      </c>
      <c r="L1486" s="227">
        <v>1</v>
      </c>
      <c r="M1486" s="102">
        <v>1</v>
      </c>
      <c r="N1486" s="227">
        <v>88312</v>
      </c>
      <c r="O1486" s="227"/>
      <c r="P1486" s="227"/>
      <c r="Q1486" s="227">
        <f t="shared" si="459"/>
        <v>88312</v>
      </c>
      <c r="R1486" s="227">
        <f t="shared" si="452"/>
        <v>0</v>
      </c>
      <c r="S1486" s="227">
        <f t="shared" si="452"/>
        <v>0</v>
      </c>
      <c r="T1486" s="227">
        <f t="shared" si="452"/>
        <v>0</v>
      </c>
      <c r="U1486" s="227">
        <f t="shared" si="452"/>
        <v>0</v>
      </c>
      <c r="V1486" s="227">
        <f t="shared" si="462"/>
        <v>0</v>
      </c>
      <c r="W1486" s="227" t="s">
        <v>1</v>
      </c>
      <c r="X1486" s="227">
        <v>1</v>
      </c>
      <c r="Y1486" s="102">
        <v>1</v>
      </c>
      <c r="Z1486" s="227">
        <v>88312</v>
      </c>
      <c r="AA1486" s="227"/>
      <c r="AB1486" s="227"/>
      <c r="AC1486" s="227">
        <f t="shared" si="460"/>
        <v>88312</v>
      </c>
      <c r="AD1486" s="227"/>
      <c r="AE1486" s="227">
        <v>1</v>
      </c>
      <c r="AF1486" s="102">
        <v>1</v>
      </c>
      <c r="AG1486" s="227">
        <v>88312</v>
      </c>
      <c r="AH1486" s="227"/>
      <c r="AI1486" s="227"/>
      <c r="AJ1486" s="227">
        <f t="shared" si="461"/>
        <v>88312</v>
      </c>
    </row>
    <row r="1487" spans="1:36" x14ac:dyDescent="0.25">
      <c r="A1487" s="208">
        <v>14</v>
      </c>
      <c r="B1487" s="1532" t="s">
        <v>5880</v>
      </c>
      <c r="C1487" s="1534" t="s">
        <v>4947</v>
      </c>
      <c r="D1487" s="227" t="s">
        <v>1</v>
      </c>
      <c r="E1487" s="227" t="s">
        <v>1</v>
      </c>
      <c r="F1487" s="227">
        <v>1</v>
      </c>
      <c r="G1487" s="102">
        <v>1</v>
      </c>
      <c r="H1487" s="227">
        <v>88312</v>
      </c>
      <c r="I1487" s="227"/>
      <c r="J1487" s="227"/>
      <c r="K1487" s="227">
        <f t="shared" si="458"/>
        <v>88312</v>
      </c>
      <c r="L1487" s="227">
        <v>1</v>
      </c>
      <c r="M1487" s="102">
        <v>1</v>
      </c>
      <c r="N1487" s="227">
        <v>88312</v>
      </c>
      <c r="O1487" s="227"/>
      <c r="P1487" s="227"/>
      <c r="Q1487" s="227">
        <f t="shared" si="459"/>
        <v>88312</v>
      </c>
      <c r="R1487" s="227">
        <f t="shared" si="452"/>
        <v>0</v>
      </c>
      <c r="S1487" s="227">
        <f t="shared" si="452"/>
        <v>0</v>
      </c>
      <c r="T1487" s="227">
        <f t="shared" si="452"/>
        <v>0</v>
      </c>
      <c r="U1487" s="227">
        <f t="shared" si="452"/>
        <v>0</v>
      </c>
      <c r="V1487" s="227">
        <f t="shared" si="462"/>
        <v>0</v>
      </c>
      <c r="W1487" s="227" t="s">
        <v>1</v>
      </c>
      <c r="X1487" s="227">
        <v>1</v>
      </c>
      <c r="Y1487" s="102">
        <v>1</v>
      </c>
      <c r="Z1487" s="227">
        <v>88312</v>
      </c>
      <c r="AA1487" s="227"/>
      <c r="AB1487" s="227"/>
      <c r="AC1487" s="227">
        <f t="shared" si="460"/>
        <v>88312</v>
      </c>
      <c r="AD1487" s="227"/>
      <c r="AE1487" s="227">
        <v>1</v>
      </c>
      <c r="AF1487" s="102">
        <v>1</v>
      </c>
      <c r="AG1487" s="227">
        <v>88312</v>
      </c>
      <c r="AH1487" s="227"/>
      <c r="AI1487" s="227"/>
      <c r="AJ1487" s="227">
        <f t="shared" si="461"/>
        <v>88312</v>
      </c>
    </row>
    <row r="1488" spans="1:36" x14ac:dyDescent="0.25">
      <c r="A1488" s="208">
        <v>15</v>
      </c>
      <c r="B1488" s="1532" t="s">
        <v>5881</v>
      </c>
      <c r="C1488" s="1534" t="s">
        <v>4947</v>
      </c>
      <c r="D1488" s="227" t="s">
        <v>1</v>
      </c>
      <c r="E1488" s="227" t="s">
        <v>1</v>
      </c>
      <c r="F1488" s="227">
        <v>1</v>
      </c>
      <c r="G1488" s="102">
        <v>1</v>
      </c>
      <c r="H1488" s="227">
        <v>88312</v>
      </c>
      <c r="I1488" s="227"/>
      <c r="J1488" s="227"/>
      <c r="K1488" s="227">
        <f t="shared" si="458"/>
        <v>88312</v>
      </c>
      <c r="L1488" s="227">
        <v>1</v>
      </c>
      <c r="M1488" s="102">
        <v>1</v>
      </c>
      <c r="N1488" s="227">
        <v>88312</v>
      </c>
      <c r="O1488" s="227"/>
      <c r="P1488" s="227"/>
      <c r="Q1488" s="227">
        <f t="shared" si="459"/>
        <v>88312</v>
      </c>
      <c r="R1488" s="227">
        <f t="shared" si="452"/>
        <v>0</v>
      </c>
      <c r="S1488" s="227">
        <f t="shared" si="452"/>
        <v>0</v>
      </c>
      <c r="T1488" s="227">
        <f t="shared" si="452"/>
        <v>0</v>
      </c>
      <c r="U1488" s="227">
        <f t="shared" si="452"/>
        <v>0</v>
      </c>
      <c r="V1488" s="227">
        <f t="shared" si="462"/>
        <v>0</v>
      </c>
      <c r="W1488" s="227" t="s">
        <v>1</v>
      </c>
      <c r="X1488" s="227">
        <v>1</v>
      </c>
      <c r="Y1488" s="102">
        <v>1</v>
      </c>
      <c r="Z1488" s="227">
        <v>88312</v>
      </c>
      <c r="AA1488" s="227"/>
      <c r="AB1488" s="227"/>
      <c r="AC1488" s="227">
        <f t="shared" si="460"/>
        <v>88312</v>
      </c>
      <c r="AD1488" s="227"/>
      <c r="AE1488" s="227">
        <v>1</v>
      </c>
      <c r="AF1488" s="102">
        <v>1</v>
      </c>
      <c r="AG1488" s="227">
        <v>88312</v>
      </c>
      <c r="AH1488" s="227"/>
      <c r="AI1488" s="227"/>
      <c r="AJ1488" s="227">
        <f t="shared" si="461"/>
        <v>88312</v>
      </c>
    </row>
    <row r="1489" spans="1:36" x14ac:dyDescent="0.25">
      <c r="A1489" s="208">
        <v>16</v>
      </c>
      <c r="B1489" s="1532" t="s">
        <v>5882</v>
      </c>
      <c r="C1489" s="1534" t="s">
        <v>4947</v>
      </c>
      <c r="D1489" s="227" t="s">
        <v>1</v>
      </c>
      <c r="E1489" s="227" t="s">
        <v>1</v>
      </c>
      <c r="F1489" s="227">
        <v>1</v>
      </c>
      <c r="G1489" s="102">
        <v>1</v>
      </c>
      <c r="H1489" s="227">
        <v>88312</v>
      </c>
      <c r="I1489" s="227"/>
      <c r="J1489" s="227"/>
      <c r="K1489" s="227">
        <f t="shared" si="458"/>
        <v>88312</v>
      </c>
      <c r="L1489" s="227">
        <v>1</v>
      </c>
      <c r="M1489" s="102">
        <v>1</v>
      </c>
      <c r="N1489" s="227">
        <v>88312</v>
      </c>
      <c r="O1489" s="227"/>
      <c r="P1489" s="227"/>
      <c r="Q1489" s="227">
        <f t="shared" si="459"/>
        <v>88312</v>
      </c>
      <c r="R1489" s="227">
        <f t="shared" si="452"/>
        <v>0</v>
      </c>
      <c r="S1489" s="227">
        <f t="shared" si="452"/>
        <v>0</v>
      </c>
      <c r="T1489" s="227">
        <f t="shared" si="452"/>
        <v>0</v>
      </c>
      <c r="U1489" s="227">
        <f t="shared" si="452"/>
        <v>0</v>
      </c>
      <c r="V1489" s="227">
        <f t="shared" si="462"/>
        <v>0</v>
      </c>
      <c r="W1489" s="227" t="s">
        <v>1</v>
      </c>
      <c r="X1489" s="227">
        <v>1</v>
      </c>
      <c r="Y1489" s="102">
        <v>1</v>
      </c>
      <c r="Z1489" s="227">
        <v>88312</v>
      </c>
      <c r="AA1489" s="227"/>
      <c r="AB1489" s="227"/>
      <c r="AC1489" s="227">
        <f t="shared" si="460"/>
        <v>88312</v>
      </c>
      <c r="AD1489" s="227"/>
      <c r="AE1489" s="227">
        <v>1</v>
      </c>
      <c r="AF1489" s="102">
        <v>1</v>
      </c>
      <c r="AG1489" s="227">
        <v>88312</v>
      </c>
      <c r="AH1489" s="227"/>
      <c r="AI1489" s="227"/>
      <c r="AJ1489" s="227">
        <f t="shared" si="461"/>
        <v>88312</v>
      </c>
    </row>
    <row r="1490" spans="1:36" x14ac:dyDescent="0.25">
      <c r="A1490" s="208">
        <v>17</v>
      </c>
      <c r="B1490" s="1532" t="s">
        <v>5883</v>
      </c>
      <c r="C1490" s="1534" t="s">
        <v>4947</v>
      </c>
      <c r="D1490" s="227" t="s">
        <v>1</v>
      </c>
      <c r="E1490" s="227" t="s">
        <v>1</v>
      </c>
      <c r="F1490" s="227">
        <v>1</v>
      </c>
      <c r="G1490" s="102">
        <v>1</v>
      </c>
      <c r="H1490" s="208">
        <v>88312</v>
      </c>
      <c r="I1490" s="227"/>
      <c r="J1490" s="208"/>
      <c r="K1490" s="227">
        <f>H1490+I1490+J1490</f>
        <v>88312</v>
      </c>
      <c r="L1490" s="227">
        <v>1</v>
      </c>
      <c r="M1490" s="102">
        <v>1</v>
      </c>
      <c r="N1490" s="227">
        <v>88312</v>
      </c>
      <c r="O1490" s="227"/>
      <c r="P1490" s="208"/>
      <c r="Q1490" s="227">
        <f>N1490+O1490+P1490</f>
        <v>88312</v>
      </c>
      <c r="R1490" s="227">
        <f t="shared" si="452"/>
        <v>0</v>
      </c>
      <c r="S1490" s="227">
        <f t="shared" si="452"/>
        <v>0</v>
      </c>
      <c r="T1490" s="227">
        <f t="shared" si="452"/>
        <v>0</v>
      </c>
      <c r="U1490" s="227">
        <f t="shared" si="452"/>
        <v>0</v>
      </c>
      <c r="V1490" s="227">
        <f>S1490+T1490+U1490</f>
        <v>0</v>
      </c>
      <c r="W1490" s="227" t="s">
        <v>1</v>
      </c>
      <c r="X1490" s="227">
        <v>1</v>
      </c>
      <c r="Y1490" s="102">
        <v>1</v>
      </c>
      <c r="Z1490" s="208">
        <v>88312</v>
      </c>
      <c r="AA1490" s="208"/>
      <c r="AB1490" s="208"/>
      <c r="AC1490" s="227">
        <f>Z1490+AA1490+AB1490</f>
        <v>88312</v>
      </c>
      <c r="AD1490" s="227"/>
      <c r="AE1490" s="227">
        <v>1</v>
      </c>
      <c r="AF1490" s="102">
        <v>1</v>
      </c>
      <c r="AG1490" s="208">
        <v>88312</v>
      </c>
      <c r="AH1490" s="208"/>
      <c r="AI1490" s="208"/>
      <c r="AJ1490" s="227">
        <f>AG1490+AH1490+AI1490</f>
        <v>88312</v>
      </c>
    </row>
    <row r="1491" spans="1:36" x14ac:dyDescent="0.25">
      <c r="A1491" s="208">
        <v>18</v>
      </c>
      <c r="B1491" s="1532" t="s">
        <v>5884</v>
      </c>
      <c r="C1491" s="1534" t="s">
        <v>4947</v>
      </c>
      <c r="D1491" s="227" t="s">
        <v>1</v>
      </c>
      <c r="E1491" s="227" t="s">
        <v>1</v>
      </c>
      <c r="F1491" s="227">
        <v>1</v>
      </c>
      <c r="G1491" s="102">
        <v>1</v>
      </c>
      <c r="H1491" s="208">
        <v>91275</v>
      </c>
      <c r="I1491" s="227"/>
      <c r="J1491" s="208"/>
      <c r="K1491" s="227">
        <f t="shared" ref="K1491:K1493" si="463">H1491+I1491+J1491</f>
        <v>91275</v>
      </c>
      <c r="L1491" s="227">
        <v>1</v>
      </c>
      <c r="M1491" s="102">
        <v>1</v>
      </c>
      <c r="N1491" s="227">
        <v>91275</v>
      </c>
      <c r="O1491" s="227"/>
      <c r="P1491" s="208"/>
      <c r="Q1491" s="227">
        <f t="shared" ref="Q1491:Q1493" si="464">N1491+O1491+P1491</f>
        <v>91275</v>
      </c>
      <c r="R1491" s="227">
        <f t="shared" si="452"/>
        <v>0</v>
      </c>
      <c r="S1491" s="227">
        <f t="shared" si="452"/>
        <v>0</v>
      </c>
      <c r="T1491" s="227">
        <f t="shared" si="452"/>
        <v>0</v>
      </c>
      <c r="U1491" s="227">
        <f t="shared" si="452"/>
        <v>0</v>
      </c>
      <c r="V1491" s="227">
        <f>S1491+T1491+U1491</f>
        <v>0</v>
      </c>
      <c r="W1491" s="227" t="s">
        <v>1</v>
      </c>
      <c r="X1491" s="227">
        <v>1</v>
      </c>
      <c r="Y1491" s="102">
        <v>1</v>
      </c>
      <c r="Z1491" s="208">
        <v>91275</v>
      </c>
      <c r="AA1491" s="208"/>
      <c r="AB1491" s="208"/>
      <c r="AC1491" s="227">
        <f t="shared" ref="AC1491:AC1493" si="465">Z1491+AA1491+AB1491</f>
        <v>91275</v>
      </c>
      <c r="AD1491" s="227"/>
      <c r="AE1491" s="227">
        <v>1</v>
      </c>
      <c r="AF1491" s="102">
        <v>1</v>
      </c>
      <c r="AG1491" s="208">
        <v>91275</v>
      </c>
      <c r="AH1491" s="208"/>
      <c r="AI1491" s="208"/>
      <c r="AJ1491" s="227">
        <f t="shared" ref="AJ1491:AJ1493" si="466">AG1491+AH1491+AI1491</f>
        <v>91275</v>
      </c>
    </row>
    <row r="1492" spans="1:36" x14ac:dyDescent="0.25">
      <c r="A1492" s="208">
        <v>19</v>
      </c>
      <c r="B1492" s="1532" t="s">
        <v>5885</v>
      </c>
      <c r="C1492" s="1528" t="s">
        <v>4947</v>
      </c>
      <c r="D1492" s="227" t="s">
        <v>1</v>
      </c>
      <c r="E1492" s="227" t="s">
        <v>1</v>
      </c>
      <c r="F1492" s="227">
        <v>1</v>
      </c>
      <c r="G1492" s="102">
        <v>1</v>
      </c>
      <c r="H1492" s="208">
        <v>88312</v>
      </c>
      <c r="I1492" s="227"/>
      <c r="J1492" s="208"/>
      <c r="K1492" s="227">
        <f t="shared" si="463"/>
        <v>88312</v>
      </c>
      <c r="L1492" s="227">
        <v>1</v>
      </c>
      <c r="M1492" s="102">
        <v>1</v>
      </c>
      <c r="N1492" s="227">
        <v>88312</v>
      </c>
      <c r="O1492" s="227"/>
      <c r="P1492" s="208"/>
      <c r="Q1492" s="227">
        <f t="shared" si="464"/>
        <v>88312</v>
      </c>
      <c r="R1492" s="227">
        <f t="shared" si="452"/>
        <v>0</v>
      </c>
      <c r="S1492" s="227">
        <f t="shared" si="452"/>
        <v>0</v>
      </c>
      <c r="T1492" s="227">
        <f t="shared" si="452"/>
        <v>0</v>
      </c>
      <c r="U1492" s="227">
        <f t="shared" si="452"/>
        <v>0</v>
      </c>
      <c r="V1492" s="227">
        <f t="shared" ref="V1492:V1493" si="467">S1492+T1492+U1492</f>
        <v>0</v>
      </c>
      <c r="W1492" s="227" t="s">
        <v>1</v>
      </c>
      <c r="X1492" s="227">
        <v>1</v>
      </c>
      <c r="Y1492" s="102">
        <v>1</v>
      </c>
      <c r="Z1492" s="208">
        <v>88312</v>
      </c>
      <c r="AA1492" s="208"/>
      <c r="AB1492" s="208"/>
      <c r="AC1492" s="227">
        <f t="shared" si="465"/>
        <v>88312</v>
      </c>
      <c r="AD1492" s="227"/>
      <c r="AE1492" s="227">
        <v>1</v>
      </c>
      <c r="AF1492" s="102">
        <v>1</v>
      </c>
      <c r="AG1492" s="208">
        <v>88312</v>
      </c>
      <c r="AH1492" s="208"/>
      <c r="AI1492" s="208"/>
      <c r="AJ1492" s="227">
        <f t="shared" si="466"/>
        <v>88312</v>
      </c>
    </row>
    <row r="1493" spans="1:36" x14ac:dyDescent="0.25">
      <c r="A1493" s="208">
        <v>20</v>
      </c>
      <c r="B1493" s="1532" t="s">
        <v>5886</v>
      </c>
      <c r="C1493" s="1528" t="s">
        <v>4947</v>
      </c>
      <c r="D1493" s="227" t="s">
        <v>1</v>
      </c>
      <c r="E1493" s="227" t="s">
        <v>1</v>
      </c>
      <c r="F1493" s="227">
        <v>1</v>
      </c>
      <c r="G1493" s="102">
        <v>1</v>
      </c>
      <c r="H1493" s="227">
        <v>88312</v>
      </c>
      <c r="I1493" s="227"/>
      <c r="J1493" s="227"/>
      <c r="K1493" s="227">
        <f t="shared" si="463"/>
        <v>88312</v>
      </c>
      <c r="L1493" s="227">
        <v>1</v>
      </c>
      <c r="M1493" s="102">
        <v>1</v>
      </c>
      <c r="N1493" s="227">
        <v>88312</v>
      </c>
      <c r="O1493" s="227"/>
      <c r="P1493" s="227"/>
      <c r="Q1493" s="227">
        <f t="shared" si="464"/>
        <v>88312</v>
      </c>
      <c r="R1493" s="227">
        <f t="shared" si="452"/>
        <v>0</v>
      </c>
      <c r="S1493" s="227">
        <f t="shared" si="452"/>
        <v>0</v>
      </c>
      <c r="T1493" s="227">
        <f t="shared" si="452"/>
        <v>0</v>
      </c>
      <c r="U1493" s="227">
        <f t="shared" si="452"/>
        <v>0</v>
      </c>
      <c r="V1493" s="227">
        <f t="shared" si="467"/>
        <v>0</v>
      </c>
      <c r="W1493" s="227" t="s">
        <v>1</v>
      </c>
      <c r="X1493" s="227">
        <v>1</v>
      </c>
      <c r="Y1493" s="102">
        <v>1</v>
      </c>
      <c r="Z1493" s="227">
        <v>88312</v>
      </c>
      <c r="AA1493" s="227"/>
      <c r="AB1493" s="227"/>
      <c r="AC1493" s="227">
        <f t="shared" si="465"/>
        <v>88312</v>
      </c>
      <c r="AD1493" s="227"/>
      <c r="AE1493" s="227">
        <v>1</v>
      </c>
      <c r="AF1493" s="102">
        <v>1</v>
      </c>
      <c r="AG1493" s="227">
        <v>88312</v>
      </c>
      <c r="AH1493" s="227"/>
      <c r="AI1493" s="227"/>
      <c r="AJ1493" s="227">
        <f t="shared" si="466"/>
        <v>88312</v>
      </c>
    </row>
    <row r="1494" spans="1:36" x14ac:dyDescent="0.25">
      <c r="A1494" s="208">
        <v>21</v>
      </c>
      <c r="B1494" s="1532" t="s">
        <v>5887</v>
      </c>
      <c r="C1494" s="1528" t="s">
        <v>4943</v>
      </c>
      <c r="D1494" s="227" t="s">
        <v>1</v>
      </c>
      <c r="E1494" s="227" t="s">
        <v>1</v>
      </c>
      <c r="F1494" s="227">
        <v>1.4</v>
      </c>
      <c r="G1494" s="102">
        <v>1</v>
      </c>
      <c r="H1494" s="208">
        <v>92596</v>
      </c>
      <c r="I1494" s="227"/>
      <c r="J1494" s="208"/>
      <c r="K1494" s="227">
        <f>H1494+I1494+J1494</f>
        <v>92596</v>
      </c>
      <c r="L1494" s="227">
        <v>1.4</v>
      </c>
      <c r="M1494" s="102">
        <v>1</v>
      </c>
      <c r="N1494" s="227">
        <v>92596</v>
      </c>
      <c r="O1494" s="227"/>
      <c r="P1494" s="208"/>
      <c r="Q1494" s="227">
        <f>N1494+O1494+P1494</f>
        <v>92596</v>
      </c>
      <c r="R1494" s="227">
        <f t="shared" si="452"/>
        <v>0</v>
      </c>
      <c r="S1494" s="227">
        <f t="shared" si="452"/>
        <v>0</v>
      </c>
      <c r="T1494" s="227">
        <f t="shared" si="452"/>
        <v>0</v>
      </c>
      <c r="U1494" s="227">
        <f t="shared" si="452"/>
        <v>0</v>
      </c>
      <c r="V1494" s="227">
        <f>S1494+T1494+U1494</f>
        <v>0</v>
      </c>
      <c r="W1494" s="227" t="s">
        <v>1</v>
      </c>
      <c r="X1494" s="227">
        <v>1.4</v>
      </c>
      <c r="Y1494" s="102">
        <v>1</v>
      </c>
      <c r="Z1494" s="208">
        <v>92596</v>
      </c>
      <c r="AA1494" s="208"/>
      <c r="AB1494" s="208"/>
      <c r="AC1494" s="227">
        <f>Z1494+AA1494+AB1494</f>
        <v>92596</v>
      </c>
      <c r="AD1494" s="227"/>
      <c r="AE1494" s="227">
        <v>1.4</v>
      </c>
      <c r="AF1494" s="102">
        <v>1</v>
      </c>
      <c r="AG1494" s="208">
        <v>92596</v>
      </c>
      <c r="AH1494" s="208"/>
      <c r="AI1494" s="208"/>
      <c r="AJ1494" s="227">
        <f>AG1494+AH1494+AI1494</f>
        <v>92596</v>
      </c>
    </row>
    <row r="1495" spans="1:36" ht="27" x14ac:dyDescent="0.25">
      <c r="A1495" s="208">
        <v>22</v>
      </c>
      <c r="B1495" s="1532" t="s">
        <v>5888</v>
      </c>
      <c r="C1495" s="1534" t="s">
        <v>4938</v>
      </c>
      <c r="D1495" s="227" t="s">
        <v>1</v>
      </c>
      <c r="E1495" s="227" t="s">
        <v>1</v>
      </c>
      <c r="F1495" s="227">
        <v>1</v>
      </c>
      <c r="G1495" s="102">
        <v>1</v>
      </c>
      <c r="H1495" s="208">
        <v>91275</v>
      </c>
      <c r="I1495" s="227"/>
      <c r="J1495" s="208"/>
      <c r="K1495" s="227">
        <f t="shared" ref="K1495:K1497" si="468">H1495+I1495+J1495</f>
        <v>91275</v>
      </c>
      <c r="L1495" s="227">
        <v>1</v>
      </c>
      <c r="M1495" s="102">
        <v>1</v>
      </c>
      <c r="N1495" s="227">
        <v>91275</v>
      </c>
      <c r="O1495" s="227"/>
      <c r="P1495" s="208"/>
      <c r="Q1495" s="227">
        <f t="shared" ref="Q1495:Q1497" si="469">N1495+O1495+P1495</f>
        <v>91275</v>
      </c>
      <c r="R1495" s="227">
        <f t="shared" si="452"/>
        <v>0</v>
      </c>
      <c r="S1495" s="227">
        <f t="shared" si="452"/>
        <v>0</v>
      </c>
      <c r="T1495" s="227">
        <f t="shared" si="452"/>
        <v>0</v>
      </c>
      <c r="U1495" s="227">
        <f t="shared" si="452"/>
        <v>0</v>
      </c>
      <c r="V1495" s="227">
        <f>S1495+T1495+U1495</f>
        <v>0</v>
      </c>
      <c r="W1495" s="227" t="s">
        <v>1</v>
      </c>
      <c r="X1495" s="227">
        <v>1</v>
      </c>
      <c r="Y1495" s="102">
        <v>1</v>
      </c>
      <c r="Z1495" s="208">
        <v>91275</v>
      </c>
      <c r="AA1495" s="208"/>
      <c r="AB1495" s="208"/>
      <c r="AC1495" s="227">
        <f t="shared" ref="AC1495:AC1497" si="470">Z1495+AA1495+AB1495</f>
        <v>91275</v>
      </c>
      <c r="AD1495" s="227"/>
      <c r="AE1495" s="227">
        <v>1</v>
      </c>
      <c r="AF1495" s="102">
        <v>1</v>
      </c>
      <c r="AG1495" s="208">
        <v>91275</v>
      </c>
      <c r="AH1495" s="208"/>
      <c r="AI1495" s="208"/>
      <c r="AJ1495" s="227">
        <f t="shared" ref="AJ1495:AJ1497" si="471">AG1495+AH1495+AI1495</f>
        <v>91275</v>
      </c>
    </row>
    <row r="1496" spans="1:36" x14ac:dyDescent="0.25">
      <c r="A1496" s="208">
        <v>23</v>
      </c>
      <c r="B1496" s="1532" t="s">
        <v>5889</v>
      </c>
      <c r="C1496" s="1534" t="s">
        <v>4945</v>
      </c>
      <c r="D1496" s="227" t="s">
        <v>1</v>
      </c>
      <c r="E1496" s="227" t="s">
        <v>1</v>
      </c>
      <c r="F1496" s="227">
        <v>1.2</v>
      </c>
      <c r="G1496" s="102">
        <v>1</v>
      </c>
      <c r="H1496" s="208">
        <v>88312</v>
      </c>
      <c r="I1496" s="227"/>
      <c r="J1496" s="208"/>
      <c r="K1496" s="227">
        <f t="shared" si="468"/>
        <v>88312</v>
      </c>
      <c r="L1496" s="227">
        <v>1.2</v>
      </c>
      <c r="M1496" s="102">
        <v>1</v>
      </c>
      <c r="N1496" s="227">
        <v>88312</v>
      </c>
      <c r="O1496" s="227"/>
      <c r="P1496" s="208"/>
      <c r="Q1496" s="227">
        <f t="shared" si="469"/>
        <v>88312</v>
      </c>
      <c r="R1496" s="227">
        <f t="shared" si="452"/>
        <v>0</v>
      </c>
      <c r="S1496" s="227">
        <f t="shared" si="452"/>
        <v>0</v>
      </c>
      <c r="T1496" s="227">
        <f t="shared" si="452"/>
        <v>0</v>
      </c>
      <c r="U1496" s="227">
        <f t="shared" si="452"/>
        <v>0</v>
      </c>
      <c r="V1496" s="227">
        <f t="shared" ref="V1496:V1497" si="472">S1496+T1496+U1496</f>
        <v>0</v>
      </c>
      <c r="W1496" s="227" t="s">
        <v>1</v>
      </c>
      <c r="X1496" s="227">
        <v>1.2</v>
      </c>
      <c r="Y1496" s="102">
        <v>1</v>
      </c>
      <c r="Z1496" s="208">
        <v>88312</v>
      </c>
      <c r="AA1496" s="208"/>
      <c r="AB1496" s="208"/>
      <c r="AC1496" s="227">
        <f t="shared" si="470"/>
        <v>88312</v>
      </c>
      <c r="AD1496" s="227"/>
      <c r="AE1496" s="227">
        <v>1.2</v>
      </c>
      <c r="AF1496" s="102">
        <v>1</v>
      </c>
      <c r="AG1496" s="208">
        <v>88312</v>
      </c>
      <c r="AH1496" s="208"/>
      <c r="AI1496" s="208"/>
      <c r="AJ1496" s="227">
        <f t="shared" si="471"/>
        <v>88312</v>
      </c>
    </row>
    <row r="1497" spans="1:36" x14ac:dyDescent="0.25">
      <c r="A1497" s="208">
        <v>24</v>
      </c>
      <c r="B1497" s="1532" t="s">
        <v>5890</v>
      </c>
      <c r="C1497" s="1534" t="s">
        <v>4945</v>
      </c>
      <c r="D1497" s="227" t="s">
        <v>1</v>
      </c>
      <c r="E1497" s="227" t="s">
        <v>1</v>
      </c>
      <c r="F1497" s="227">
        <v>1.2</v>
      </c>
      <c r="G1497" s="102">
        <v>1</v>
      </c>
      <c r="H1497" s="227">
        <v>88312</v>
      </c>
      <c r="I1497" s="227"/>
      <c r="J1497" s="227"/>
      <c r="K1497" s="227">
        <f t="shared" si="468"/>
        <v>88312</v>
      </c>
      <c r="L1497" s="227">
        <v>1.2</v>
      </c>
      <c r="M1497" s="102">
        <v>1</v>
      </c>
      <c r="N1497" s="227">
        <v>88312</v>
      </c>
      <c r="O1497" s="227"/>
      <c r="P1497" s="227"/>
      <c r="Q1497" s="227">
        <f t="shared" si="469"/>
        <v>88312</v>
      </c>
      <c r="R1497" s="227">
        <f t="shared" si="452"/>
        <v>0</v>
      </c>
      <c r="S1497" s="227">
        <f t="shared" si="452"/>
        <v>0</v>
      </c>
      <c r="T1497" s="227">
        <f t="shared" si="452"/>
        <v>0</v>
      </c>
      <c r="U1497" s="227">
        <f t="shared" si="452"/>
        <v>0</v>
      </c>
      <c r="V1497" s="227">
        <f t="shared" si="472"/>
        <v>0</v>
      </c>
      <c r="W1497" s="227" t="s">
        <v>1</v>
      </c>
      <c r="X1497" s="227">
        <v>1.2</v>
      </c>
      <c r="Y1497" s="102">
        <v>1</v>
      </c>
      <c r="Z1497" s="227">
        <v>88312</v>
      </c>
      <c r="AA1497" s="227"/>
      <c r="AB1497" s="227"/>
      <c r="AC1497" s="227">
        <f t="shared" si="470"/>
        <v>88312</v>
      </c>
      <c r="AD1497" s="227"/>
      <c r="AE1497" s="227">
        <v>1.2</v>
      </c>
      <c r="AF1497" s="102">
        <v>1</v>
      </c>
      <c r="AG1497" s="227">
        <v>88312</v>
      </c>
      <c r="AH1497" s="227"/>
      <c r="AI1497" s="227"/>
      <c r="AJ1497" s="227">
        <f t="shared" si="471"/>
        <v>88312</v>
      </c>
    </row>
    <row r="1498" spans="1:36" x14ac:dyDescent="0.25">
      <c r="A1498" s="208">
        <v>25</v>
      </c>
      <c r="B1498" s="1532" t="s">
        <v>5891</v>
      </c>
      <c r="C1498" s="1534" t="s">
        <v>4945</v>
      </c>
      <c r="D1498" s="227" t="s">
        <v>1</v>
      </c>
      <c r="E1498" s="227" t="s">
        <v>1</v>
      </c>
      <c r="F1498" s="227">
        <v>1.2</v>
      </c>
      <c r="G1498" s="102">
        <v>1</v>
      </c>
      <c r="H1498" s="208">
        <v>88312</v>
      </c>
      <c r="I1498" s="227"/>
      <c r="J1498" s="208"/>
      <c r="K1498" s="227">
        <f>H1498+I1498+J1498</f>
        <v>88312</v>
      </c>
      <c r="L1498" s="227">
        <v>1.2</v>
      </c>
      <c r="M1498" s="102">
        <v>1</v>
      </c>
      <c r="N1498" s="227">
        <v>88312</v>
      </c>
      <c r="O1498" s="227"/>
      <c r="P1498" s="208"/>
      <c r="Q1498" s="227">
        <f>N1498+O1498+P1498</f>
        <v>88312</v>
      </c>
      <c r="R1498" s="227">
        <f t="shared" si="452"/>
        <v>0</v>
      </c>
      <c r="S1498" s="227">
        <f t="shared" si="452"/>
        <v>0</v>
      </c>
      <c r="T1498" s="227">
        <f t="shared" si="452"/>
        <v>0</v>
      </c>
      <c r="U1498" s="227">
        <f t="shared" si="452"/>
        <v>0</v>
      </c>
      <c r="V1498" s="227">
        <f>S1498+T1498+U1498</f>
        <v>0</v>
      </c>
      <c r="W1498" s="227" t="s">
        <v>1</v>
      </c>
      <c r="X1498" s="227">
        <v>1.2</v>
      </c>
      <c r="Y1498" s="102">
        <v>1</v>
      </c>
      <c r="Z1498" s="208">
        <v>88312</v>
      </c>
      <c r="AA1498" s="208"/>
      <c r="AB1498" s="208"/>
      <c r="AC1498" s="227">
        <f>Z1498+AA1498+AB1498</f>
        <v>88312</v>
      </c>
      <c r="AD1498" s="227"/>
      <c r="AE1498" s="227">
        <v>1.2</v>
      </c>
      <c r="AF1498" s="102">
        <v>1</v>
      </c>
      <c r="AG1498" s="208">
        <v>88312</v>
      </c>
      <c r="AH1498" s="208"/>
      <c r="AI1498" s="208"/>
      <c r="AJ1498" s="227">
        <f>AG1498+AH1498+AI1498</f>
        <v>88312</v>
      </c>
    </row>
    <row r="1499" spans="1:36" ht="27" x14ac:dyDescent="0.25">
      <c r="A1499" s="208"/>
      <c r="B1499" s="1532" t="s">
        <v>5473</v>
      </c>
      <c r="C1499" s="1534"/>
      <c r="D1499" s="227"/>
      <c r="E1499" s="227"/>
      <c r="F1499" s="227"/>
      <c r="G1499" s="102"/>
      <c r="H1499" s="227">
        <v>14000</v>
      </c>
      <c r="I1499" s="227"/>
      <c r="J1499" s="227"/>
      <c r="K1499" s="227">
        <f t="shared" ref="K1499" si="473">H1499+I1499+J1499</f>
        <v>14000</v>
      </c>
      <c r="L1499" s="227"/>
      <c r="M1499" s="102"/>
      <c r="N1499" s="227">
        <v>14000</v>
      </c>
      <c r="O1499" s="227"/>
      <c r="P1499" s="227"/>
      <c r="Q1499" s="227">
        <f t="shared" ref="Q1499" si="474">N1499+O1499+P1499</f>
        <v>14000</v>
      </c>
      <c r="R1499" s="227"/>
      <c r="S1499" s="227"/>
      <c r="T1499" s="227"/>
      <c r="U1499" s="227"/>
      <c r="V1499" s="227"/>
      <c r="W1499" s="227"/>
      <c r="X1499" s="227"/>
      <c r="Y1499" s="102"/>
      <c r="Z1499" s="227">
        <v>14000</v>
      </c>
      <c r="AA1499" s="227"/>
      <c r="AB1499" s="227"/>
      <c r="AC1499" s="227">
        <f t="shared" ref="AC1499" si="475">Z1499+AA1499+AB1499</f>
        <v>14000</v>
      </c>
      <c r="AD1499" s="227"/>
      <c r="AE1499" s="227"/>
      <c r="AF1499" s="102"/>
      <c r="AG1499" s="227">
        <v>14000</v>
      </c>
      <c r="AH1499" s="227"/>
      <c r="AI1499" s="227"/>
      <c r="AJ1499" s="227">
        <f t="shared" ref="AJ1499" si="476">AG1499+AH1499+AI1499</f>
        <v>14000</v>
      </c>
    </row>
    <row r="1500" spans="1:36" s="230" customFormat="1" ht="27" x14ac:dyDescent="0.25">
      <c r="A1500" s="225"/>
      <c r="B1500" s="233" t="s">
        <v>240</v>
      </c>
      <c r="C1500" s="229" t="s">
        <v>1</v>
      </c>
      <c r="D1500" s="229" t="s">
        <v>1</v>
      </c>
      <c r="E1500" s="229" t="s">
        <v>1</v>
      </c>
      <c r="F1500" s="229" t="s">
        <v>1</v>
      </c>
      <c r="G1500" s="229">
        <f>SUM(G1474:G1499)</f>
        <v>25</v>
      </c>
      <c r="H1500" s="229">
        <f>SUM(H1474:H1499)</f>
        <v>2298375</v>
      </c>
      <c r="I1500" s="229">
        <f>SUM(I1474:I1499)</f>
        <v>0</v>
      </c>
      <c r="J1500" s="229">
        <f>SUM(J1474:J1499)</f>
        <v>0</v>
      </c>
      <c r="K1500" s="229">
        <f>SUM(K1474:K1499)</f>
        <v>2298375</v>
      </c>
      <c r="L1500" s="229"/>
      <c r="M1500" s="229">
        <f t="shared" ref="M1500:W1500" si="477">SUM(M1474:M1499)</f>
        <v>25</v>
      </c>
      <c r="N1500" s="229">
        <f t="shared" si="477"/>
        <v>2298375</v>
      </c>
      <c r="O1500" s="229">
        <f t="shared" si="477"/>
        <v>0</v>
      </c>
      <c r="P1500" s="229">
        <f t="shared" si="477"/>
        <v>0</v>
      </c>
      <c r="Q1500" s="229">
        <f t="shared" si="477"/>
        <v>2298375</v>
      </c>
      <c r="R1500" s="229">
        <f t="shared" si="477"/>
        <v>0</v>
      </c>
      <c r="S1500" s="229">
        <f t="shared" si="477"/>
        <v>0</v>
      </c>
      <c r="T1500" s="229">
        <f t="shared" si="477"/>
        <v>0</v>
      </c>
      <c r="U1500" s="229">
        <f t="shared" si="477"/>
        <v>0</v>
      </c>
      <c r="V1500" s="229">
        <f t="shared" si="477"/>
        <v>0</v>
      </c>
      <c r="W1500" s="229">
        <f t="shared" si="477"/>
        <v>0</v>
      </c>
      <c r="X1500" s="229"/>
      <c r="Y1500" s="229">
        <f t="shared" ref="Y1500:AD1500" si="478">SUM(Y1474:Y1499)</f>
        <v>25</v>
      </c>
      <c r="Z1500" s="229">
        <f t="shared" si="478"/>
        <v>2298375</v>
      </c>
      <c r="AA1500" s="229">
        <f t="shared" si="478"/>
        <v>0</v>
      </c>
      <c r="AB1500" s="229">
        <f t="shared" si="478"/>
        <v>0</v>
      </c>
      <c r="AC1500" s="229">
        <f t="shared" si="478"/>
        <v>2298375</v>
      </c>
      <c r="AD1500" s="229">
        <f t="shared" si="478"/>
        <v>0</v>
      </c>
      <c r="AE1500" s="229"/>
      <c r="AF1500" s="229">
        <f>SUM(AF1474:AF1499)</f>
        <v>25</v>
      </c>
      <c r="AG1500" s="229">
        <f>SUM(AG1474:AG1499)</f>
        <v>2298375</v>
      </c>
      <c r="AH1500" s="229">
        <f>SUM(AH1474:AH1499)</f>
        <v>0</v>
      </c>
      <c r="AI1500" s="229">
        <f>SUM(AI1474:AI1499)</f>
        <v>0</v>
      </c>
      <c r="AJ1500" s="229">
        <f>SUM(AJ1474:AJ1499)</f>
        <v>2298375</v>
      </c>
    </row>
    <row r="1503" spans="1:36" ht="17.25" x14ac:dyDescent="0.3">
      <c r="A1503" s="30"/>
      <c r="B1503" s="217" t="s">
        <v>5892</v>
      </c>
      <c r="C1503" s="31"/>
      <c r="D1503" s="31"/>
      <c r="E1503" s="31"/>
      <c r="F1503" s="31"/>
      <c r="G1503" s="31"/>
      <c r="H1503" s="31"/>
      <c r="I1503" s="3"/>
      <c r="J1503" s="134"/>
      <c r="K1503" s="134"/>
      <c r="L1503" s="134"/>
      <c r="M1503" s="31"/>
      <c r="N1503" s="134"/>
      <c r="O1503" s="30"/>
      <c r="P1503" s="133" t="s">
        <v>254</v>
      </c>
      <c r="Q1503" s="31"/>
      <c r="R1503" s="134"/>
      <c r="S1503" s="31"/>
      <c r="T1503" s="134"/>
      <c r="U1503" s="31"/>
      <c r="V1503" s="134"/>
      <c r="W1503" s="180"/>
      <c r="X1503" s="180"/>
      <c r="Y1503" s="180"/>
      <c r="Z1503" s="180"/>
      <c r="AA1503" s="3"/>
      <c r="AB1503" s="22"/>
      <c r="AC1503" s="22"/>
      <c r="AD1503" s="180"/>
      <c r="AE1503" s="180"/>
      <c r="AF1503" s="180"/>
      <c r="AG1503" s="180"/>
      <c r="AH1503" s="3"/>
      <c r="AI1503" s="134"/>
      <c r="AJ1503" s="134"/>
    </row>
    <row r="1504" spans="1:36" ht="14.25" thickBot="1" x14ac:dyDescent="0.3">
      <c r="A1504" s="30"/>
      <c r="B1504" s="1507"/>
      <c r="C1504" s="177"/>
      <c r="D1504" s="177"/>
      <c r="E1504" s="177"/>
      <c r="F1504" s="177"/>
      <c r="G1504" s="1507"/>
      <c r="H1504" s="177"/>
      <c r="I1504" s="178"/>
      <c r="J1504" s="9"/>
      <c r="K1504" s="178"/>
      <c r="L1504" s="178"/>
      <c r="M1504" s="218"/>
      <c r="N1504" s="219"/>
      <c r="P1504" s="1523" t="s">
        <v>28</v>
      </c>
      <c r="Q1504" s="148"/>
      <c r="R1504" s="148"/>
      <c r="S1504" s="148"/>
      <c r="T1504" s="148"/>
      <c r="U1504" s="148"/>
      <c r="V1504" s="148"/>
      <c r="W1504" s="9"/>
      <c r="X1504" s="9"/>
      <c r="Y1504" s="1509"/>
      <c r="Z1504" s="9"/>
      <c r="AA1504" s="178"/>
      <c r="AB1504" s="9"/>
      <c r="AC1504" s="178"/>
      <c r="AD1504" s="9"/>
      <c r="AE1504" s="9"/>
      <c r="AF1504" s="1509"/>
      <c r="AG1504" s="9"/>
      <c r="AH1504" s="178"/>
      <c r="AI1504" s="9"/>
      <c r="AJ1504" s="178"/>
    </row>
    <row r="1505" spans="1:36" s="181" customFormat="1" x14ac:dyDescent="0.25">
      <c r="A1505" s="30"/>
      <c r="B1505" s="403" t="s">
        <v>29</v>
      </c>
      <c r="C1505" s="134"/>
      <c r="D1505" s="134"/>
      <c r="E1505" s="134"/>
      <c r="F1505" s="31"/>
      <c r="G1505" s="179"/>
      <c r="H1505" s="31"/>
      <c r="I1505" s="31"/>
      <c r="J1505" s="31"/>
      <c r="K1505" s="180"/>
      <c r="L1505" s="180"/>
      <c r="M1505" s="34"/>
      <c r="N1505" s="180"/>
      <c r="O1505" s="31"/>
      <c r="P1505" s="41" t="s">
        <v>228</v>
      </c>
      <c r="Q1505" s="34"/>
      <c r="R1505" s="180"/>
      <c r="S1505" s="34"/>
      <c r="T1505" s="180"/>
      <c r="U1505" s="34"/>
      <c r="V1505" s="180"/>
      <c r="W1505" s="134"/>
      <c r="X1505" s="31"/>
      <c r="Y1505" s="179"/>
      <c r="Z1505" s="31"/>
      <c r="AA1505" s="31"/>
      <c r="AB1505" s="31"/>
      <c r="AC1505" s="180"/>
      <c r="AD1505" s="134"/>
      <c r="AE1505" s="31"/>
      <c r="AF1505" s="179"/>
      <c r="AG1505" s="31"/>
      <c r="AH1505" s="31"/>
      <c r="AI1505" s="31"/>
      <c r="AJ1505" s="180"/>
    </row>
    <row r="1506" spans="1:36" s="333" customFormat="1" ht="14.25" x14ac:dyDescent="0.25">
      <c r="A1506" s="257"/>
      <c r="B1506" s="330"/>
      <c r="C1506" s="331"/>
      <c r="D1506" s="332"/>
      <c r="E1506" s="332"/>
      <c r="F1506" s="332"/>
      <c r="G1506" s="1510" t="s">
        <v>424</v>
      </c>
      <c r="H1506" s="332"/>
      <c r="I1506" s="332"/>
      <c r="J1506" s="332"/>
      <c r="K1506" s="332"/>
      <c r="L1506" s="331"/>
      <c r="M1506" s="1872" t="s">
        <v>392</v>
      </c>
      <c r="N1506" s="1872"/>
      <c r="O1506" s="1872"/>
      <c r="P1506" s="1872"/>
      <c r="Q1506" s="1888"/>
      <c r="R1506" s="1889" t="s">
        <v>229</v>
      </c>
      <c r="S1506" s="1872"/>
      <c r="T1506" s="1872"/>
      <c r="U1506" s="1872"/>
      <c r="V1506" s="1888"/>
      <c r="W1506" s="331"/>
      <c r="X1506" s="332"/>
      <c r="Y1506" s="1510" t="s">
        <v>465</v>
      </c>
      <c r="Z1506" s="332"/>
      <c r="AA1506" s="332"/>
      <c r="AB1506" s="332"/>
      <c r="AC1506" s="449"/>
      <c r="AD1506" s="331"/>
      <c r="AE1506" s="332"/>
      <c r="AF1506" s="1510" t="s">
        <v>1686</v>
      </c>
      <c r="AG1506" s="332"/>
      <c r="AH1506" s="332"/>
      <c r="AI1506" s="332"/>
      <c r="AJ1506" s="449"/>
    </row>
    <row r="1507" spans="1:36" s="181" customFormat="1" ht="93.75" x14ac:dyDescent="0.25">
      <c r="A1507" s="224" t="s">
        <v>114</v>
      </c>
      <c r="B1507" s="1511" t="s">
        <v>231</v>
      </c>
      <c r="C1507" s="1511" t="s">
        <v>232</v>
      </c>
      <c r="D1507" s="1511" t="s">
        <v>233</v>
      </c>
      <c r="E1507" s="1511" t="s">
        <v>234</v>
      </c>
      <c r="F1507" s="528" t="s">
        <v>426</v>
      </c>
      <c r="G1507" s="1511" t="s">
        <v>223</v>
      </c>
      <c r="H1507" s="289" t="s">
        <v>334</v>
      </c>
      <c r="I1507" s="1511" t="s">
        <v>235</v>
      </c>
      <c r="J1507" s="1511" t="s">
        <v>236</v>
      </c>
      <c r="K1507" s="1511" t="s">
        <v>237</v>
      </c>
      <c r="L1507" s="528" t="s">
        <v>396</v>
      </c>
      <c r="M1507" s="1511" t="s">
        <v>223</v>
      </c>
      <c r="N1507" s="1511" t="s">
        <v>298</v>
      </c>
      <c r="O1507" s="1511" t="s">
        <v>235</v>
      </c>
      <c r="P1507" s="1511" t="s">
        <v>236</v>
      </c>
      <c r="Q1507" s="1511" t="s">
        <v>313</v>
      </c>
      <c r="R1507" s="1511" t="s">
        <v>223</v>
      </c>
      <c r="S1507" s="1511" t="s">
        <v>298</v>
      </c>
      <c r="T1507" s="1511" t="s">
        <v>235</v>
      </c>
      <c r="U1507" s="1511" t="s">
        <v>236</v>
      </c>
      <c r="V1507" s="1511" t="s">
        <v>314</v>
      </c>
      <c r="W1507" s="1511" t="s">
        <v>234</v>
      </c>
      <c r="X1507" s="528" t="s">
        <v>474</v>
      </c>
      <c r="Y1507" s="1511" t="s">
        <v>223</v>
      </c>
      <c r="Z1507" s="1511" t="s">
        <v>253</v>
      </c>
      <c r="AA1507" s="1511" t="s">
        <v>235</v>
      </c>
      <c r="AB1507" s="1511" t="s">
        <v>236</v>
      </c>
      <c r="AC1507" s="1511" t="s">
        <v>270</v>
      </c>
      <c r="AD1507" s="1511" t="s">
        <v>234</v>
      </c>
      <c r="AE1507" s="528" t="s">
        <v>4618</v>
      </c>
      <c r="AF1507" s="1511" t="s">
        <v>223</v>
      </c>
      <c r="AG1507" s="1511" t="s">
        <v>253</v>
      </c>
      <c r="AH1507" s="1511" t="s">
        <v>235</v>
      </c>
      <c r="AI1507" s="1511" t="s">
        <v>236</v>
      </c>
      <c r="AJ1507" s="1511" t="s">
        <v>270</v>
      </c>
    </row>
    <row r="1508" spans="1:36" s="35" customFormat="1" ht="12.75" x14ac:dyDescent="0.25">
      <c r="A1508" s="123">
        <v>1</v>
      </c>
      <c r="B1508" s="123">
        <v>2</v>
      </c>
      <c r="C1508" s="123">
        <v>3</v>
      </c>
      <c r="D1508" s="123">
        <v>4</v>
      </c>
      <c r="E1508" s="123">
        <v>5</v>
      </c>
      <c r="F1508" s="123">
        <v>6</v>
      </c>
      <c r="G1508" s="123">
        <v>7</v>
      </c>
      <c r="H1508" s="123">
        <v>8</v>
      </c>
      <c r="I1508" s="123">
        <v>9</v>
      </c>
      <c r="J1508" s="123">
        <v>10</v>
      </c>
      <c r="K1508" s="123">
        <v>11</v>
      </c>
      <c r="L1508" s="123">
        <v>12</v>
      </c>
      <c r="M1508" s="123">
        <v>13</v>
      </c>
      <c r="N1508" s="123">
        <v>14</v>
      </c>
      <c r="O1508" s="123">
        <v>15</v>
      </c>
      <c r="P1508" s="123">
        <v>16</v>
      </c>
      <c r="Q1508" s="123">
        <v>17</v>
      </c>
      <c r="R1508" s="123">
        <v>18</v>
      </c>
      <c r="S1508" s="123">
        <v>19</v>
      </c>
      <c r="T1508" s="123">
        <v>20</v>
      </c>
      <c r="U1508" s="123">
        <v>21</v>
      </c>
      <c r="V1508" s="123">
        <v>22</v>
      </c>
      <c r="W1508" s="123">
        <v>23</v>
      </c>
      <c r="X1508" s="123">
        <v>24</v>
      </c>
      <c r="Y1508" s="123">
        <v>25</v>
      </c>
      <c r="Z1508" s="123">
        <v>26</v>
      </c>
      <c r="AA1508" s="123">
        <v>27</v>
      </c>
      <c r="AB1508" s="123">
        <v>28</v>
      </c>
      <c r="AC1508" s="123">
        <v>29</v>
      </c>
      <c r="AD1508" s="123">
        <v>30</v>
      </c>
      <c r="AE1508" s="123">
        <v>31</v>
      </c>
      <c r="AF1508" s="123">
        <v>32</v>
      </c>
      <c r="AG1508" s="123">
        <v>33</v>
      </c>
      <c r="AH1508" s="123">
        <v>34</v>
      </c>
      <c r="AI1508" s="123">
        <v>35</v>
      </c>
      <c r="AJ1508" s="123">
        <v>36</v>
      </c>
    </row>
    <row r="1509" spans="1:36" ht="14.25" x14ac:dyDescent="0.25">
      <c r="A1509" s="225" t="s">
        <v>3</v>
      </c>
      <c r="B1509" s="226" t="s">
        <v>244</v>
      </c>
      <c r="C1509" s="227"/>
      <c r="D1509" s="227"/>
      <c r="E1509" s="227"/>
      <c r="F1509" s="227"/>
      <c r="G1509" s="226"/>
      <c r="H1509" s="227"/>
      <c r="I1509" s="227"/>
      <c r="J1509" s="227"/>
      <c r="K1509" s="227"/>
      <c r="L1509" s="227"/>
      <c r="M1509" s="226"/>
      <c r="N1509" s="227"/>
      <c r="O1509" s="227"/>
      <c r="P1509" s="227"/>
      <c r="Q1509" s="226"/>
      <c r="R1509" s="227"/>
      <c r="S1509" s="226"/>
      <c r="T1509" s="227"/>
      <c r="U1509" s="106"/>
      <c r="V1509" s="106"/>
      <c r="W1509" s="227"/>
      <c r="X1509" s="227"/>
      <c r="Y1509" s="226"/>
      <c r="Z1509" s="227"/>
      <c r="AA1509" s="227"/>
      <c r="AB1509" s="227"/>
      <c r="AC1509" s="227"/>
      <c r="AD1509" s="227"/>
      <c r="AE1509" s="227"/>
      <c r="AF1509" s="226"/>
      <c r="AG1509" s="227"/>
      <c r="AH1509" s="227"/>
      <c r="AI1509" s="227"/>
      <c r="AJ1509" s="227"/>
    </row>
    <row r="1510" spans="1:36" x14ac:dyDescent="0.25">
      <c r="A1510" s="208"/>
      <c r="B1510" s="191" t="s">
        <v>126</v>
      </c>
      <c r="C1510" s="227"/>
      <c r="D1510" s="227"/>
      <c r="E1510" s="227"/>
      <c r="F1510" s="227"/>
      <c r="G1510" s="191"/>
      <c r="H1510" s="191"/>
      <c r="I1510" s="191"/>
      <c r="J1510" s="191"/>
      <c r="K1510" s="191"/>
      <c r="L1510" s="227"/>
      <c r="M1510" s="191"/>
      <c r="N1510" s="191"/>
      <c r="O1510" s="191"/>
      <c r="P1510" s="191"/>
      <c r="Q1510" s="191"/>
      <c r="R1510" s="191"/>
      <c r="S1510" s="191"/>
      <c r="T1510" s="191"/>
      <c r="U1510" s="106"/>
      <c r="V1510" s="106"/>
      <c r="W1510" s="227"/>
      <c r="X1510" s="227"/>
      <c r="Y1510" s="191"/>
      <c r="Z1510" s="191"/>
      <c r="AA1510" s="191"/>
      <c r="AB1510" s="191"/>
      <c r="AC1510" s="191"/>
      <c r="AD1510" s="227"/>
      <c r="AE1510" s="227"/>
      <c r="AF1510" s="191"/>
      <c r="AG1510" s="191"/>
      <c r="AH1510" s="191"/>
      <c r="AI1510" s="191"/>
      <c r="AJ1510" s="191"/>
    </row>
    <row r="1511" spans="1:36" ht="38.25" x14ac:dyDescent="0.25">
      <c r="A1511" s="208"/>
      <c r="B1511" s="124" t="s">
        <v>238</v>
      </c>
      <c r="C1511" s="227"/>
      <c r="D1511" s="227"/>
      <c r="E1511" s="227"/>
      <c r="F1511" s="227"/>
      <c r="G1511" s="191"/>
      <c r="H1511" s="191"/>
      <c r="I1511" s="191"/>
      <c r="J1511" s="191"/>
      <c r="K1511" s="191"/>
      <c r="L1511" s="227"/>
      <c r="M1511" s="191"/>
      <c r="N1511" s="191"/>
      <c r="O1511" s="191"/>
      <c r="P1511" s="191"/>
      <c r="Q1511" s="191"/>
      <c r="R1511" s="191"/>
      <c r="S1511" s="191"/>
      <c r="T1511" s="191"/>
      <c r="U1511" s="106"/>
      <c r="V1511" s="106"/>
      <c r="W1511" s="227"/>
      <c r="X1511" s="227"/>
      <c r="Y1511" s="191"/>
      <c r="Z1511" s="191"/>
      <c r="AA1511" s="191"/>
      <c r="AB1511" s="191"/>
      <c r="AC1511" s="191"/>
      <c r="AD1511" s="227"/>
      <c r="AE1511" s="227"/>
      <c r="AF1511" s="191"/>
      <c r="AG1511" s="191"/>
      <c r="AH1511" s="191"/>
      <c r="AI1511" s="191"/>
      <c r="AJ1511" s="191"/>
    </row>
    <row r="1512" spans="1:36" x14ac:dyDescent="0.25">
      <c r="A1512" s="208"/>
      <c r="B1512" s="191" t="s">
        <v>239</v>
      </c>
      <c r="C1512" s="227"/>
      <c r="D1512" s="227"/>
      <c r="E1512" s="227"/>
      <c r="F1512" s="227"/>
      <c r="G1512" s="191"/>
      <c r="H1512" s="191"/>
      <c r="I1512" s="191"/>
      <c r="J1512" s="191"/>
      <c r="K1512" s="191"/>
      <c r="L1512" s="227"/>
      <c r="M1512" s="191"/>
      <c r="N1512" s="191"/>
      <c r="O1512" s="191"/>
      <c r="P1512" s="191"/>
      <c r="Q1512" s="191"/>
      <c r="R1512" s="191"/>
      <c r="S1512" s="191"/>
      <c r="T1512" s="191"/>
      <c r="U1512" s="106"/>
      <c r="V1512" s="106"/>
      <c r="W1512" s="227"/>
      <c r="X1512" s="227"/>
      <c r="Y1512" s="191"/>
      <c r="Z1512" s="191"/>
      <c r="AA1512" s="191"/>
      <c r="AB1512" s="191"/>
      <c r="AC1512" s="191"/>
      <c r="AD1512" s="227"/>
      <c r="AE1512" s="227"/>
      <c r="AF1512" s="191"/>
      <c r="AG1512" s="191"/>
      <c r="AH1512" s="191"/>
      <c r="AI1512" s="191"/>
      <c r="AJ1512" s="191"/>
    </row>
    <row r="1513" spans="1:36" ht="17.25" x14ac:dyDescent="0.25">
      <c r="A1513" s="208">
        <v>1</v>
      </c>
      <c r="B1513" s="124" t="s">
        <v>5893</v>
      </c>
      <c r="C1513" s="1524" t="s">
        <v>100</v>
      </c>
      <c r="D1513" s="1525" t="s">
        <v>4755</v>
      </c>
      <c r="E1513" s="1531">
        <v>11</v>
      </c>
      <c r="F1513" s="227">
        <v>5.89</v>
      </c>
      <c r="G1513" s="191">
        <v>1</v>
      </c>
      <c r="H1513" s="191">
        <v>389564.6</v>
      </c>
      <c r="I1513" s="191"/>
      <c r="J1513" s="191"/>
      <c r="K1513" s="227">
        <f t="shared" ref="K1513:K1576" si="479">H1513+I1513+J1513</f>
        <v>389564.6</v>
      </c>
      <c r="L1513" s="227">
        <v>5.89</v>
      </c>
      <c r="M1513" s="191">
        <v>1</v>
      </c>
      <c r="N1513" s="191">
        <v>389564.6</v>
      </c>
      <c r="O1513" s="191"/>
      <c r="P1513" s="191"/>
      <c r="Q1513" s="227">
        <f t="shared" ref="Q1513:Q1576" si="480">N1513+O1513+P1513</f>
        <v>389564.6</v>
      </c>
      <c r="R1513" s="227">
        <f t="shared" ref="R1513:U1535" si="481">G1513-M1513</f>
        <v>0</v>
      </c>
      <c r="S1513" s="227">
        <f t="shared" si="481"/>
        <v>0</v>
      </c>
      <c r="T1513" s="227">
        <f t="shared" si="481"/>
        <v>0</v>
      </c>
      <c r="U1513" s="227">
        <f t="shared" si="481"/>
        <v>0</v>
      </c>
      <c r="V1513" s="227">
        <f t="shared" ref="V1513:V1576" si="482">S1513+T1513+U1513</f>
        <v>0</v>
      </c>
      <c r="W1513" s="227">
        <v>12</v>
      </c>
      <c r="X1513" s="227">
        <v>5.89</v>
      </c>
      <c r="Y1513" s="191">
        <v>1</v>
      </c>
      <c r="Z1513" s="191">
        <v>389564.6</v>
      </c>
      <c r="AA1513" s="191"/>
      <c r="AB1513" s="191"/>
      <c r="AC1513" s="227">
        <f t="shared" ref="AC1513:AC1576" si="483">Z1513+AA1513+AB1513</f>
        <v>389564.6</v>
      </c>
      <c r="AD1513" s="227">
        <v>13</v>
      </c>
      <c r="AE1513" s="227">
        <v>6.09</v>
      </c>
      <c r="AF1513" s="191">
        <v>1</v>
      </c>
      <c r="AG1513" s="191">
        <v>402792.6</v>
      </c>
      <c r="AH1513" s="191"/>
      <c r="AI1513" s="191"/>
      <c r="AJ1513" s="227">
        <f t="shared" ref="AJ1513:AJ1576" si="484">AG1513+AH1513+AI1513</f>
        <v>402792.6</v>
      </c>
    </row>
    <row r="1514" spans="1:36" ht="17.25" x14ac:dyDescent="0.25">
      <c r="A1514" s="208">
        <v>2</v>
      </c>
      <c r="B1514" s="124" t="s">
        <v>5894</v>
      </c>
      <c r="C1514" s="1524" t="s">
        <v>4977</v>
      </c>
      <c r="D1514" s="1525" t="s">
        <v>4758</v>
      </c>
      <c r="E1514" s="1531">
        <v>6</v>
      </c>
      <c r="F1514" s="227">
        <v>4.55</v>
      </c>
      <c r="G1514" s="191">
        <v>1</v>
      </c>
      <c r="H1514" s="191">
        <v>300937</v>
      </c>
      <c r="I1514" s="191"/>
      <c r="J1514" s="191"/>
      <c r="K1514" s="227">
        <f t="shared" si="479"/>
        <v>300937</v>
      </c>
      <c r="L1514" s="227">
        <v>4.41</v>
      </c>
      <c r="M1514" s="191">
        <v>1</v>
      </c>
      <c r="N1514" s="191">
        <v>291677.40000000002</v>
      </c>
      <c r="O1514" s="191"/>
      <c r="P1514" s="191"/>
      <c r="Q1514" s="227">
        <f t="shared" si="480"/>
        <v>291677.40000000002</v>
      </c>
      <c r="R1514" s="227">
        <f t="shared" si="481"/>
        <v>0</v>
      </c>
      <c r="S1514" s="227">
        <f t="shared" si="481"/>
        <v>9259.5999999999767</v>
      </c>
      <c r="T1514" s="227">
        <f t="shared" si="481"/>
        <v>0</v>
      </c>
      <c r="U1514" s="227">
        <f t="shared" si="481"/>
        <v>0</v>
      </c>
      <c r="V1514" s="227">
        <f t="shared" si="482"/>
        <v>9259.5999999999767</v>
      </c>
      <c r="W1514" s="227">
        <v>7</v>
      </c>
      <c r="X1514" s="227">
        <v>4.55</v>
      </c>
      <c r="Y1514" s="191">
        <v>1</v>
      </c>
      <c r="Z1514" s="191">
        <v>300937</v>
      </c>
      <c r="AA1514" s="191"/>
      <c r="AB1514" s="191"/>
      <c r="AC1514" s="227">
        <f t="shared" si="483"/>
        <v>300937</v>
      </c>
      <c r="AD1514" s="227">
        <v>8</v>
      </c>
      <c r="AE1514" s="227">
        <v>4.7</v>
      </c>
      <c r="AF1514" s="191">
        <v>1</v>
      </c>
      <c r="AG1514" s="191">
        <v>310858</v>
      </c>
      <c r="AH1514" s="191"/>
      <c r="AI1514" s="191"/>
      <c r="AJ1514" s="227">
        <f t="shared" si="484"/>
        <v>310858</v>
      </c>
    </row>
    <row r="1515" spans="1:36" ht="17.25" x14ac:dyDescent="0.25">
      <c r="A1515" s="208">
        <v>3</v>
      </c>
      <c r="B1515" s="124" t="s">
        <v>5895</v>
      </c>
      <c r="C1515" s="1524" t="s">
        <v>5342</v>
      </c>
      <c r="D1515" s="1525" t="s">
        <v>4764</v>
      </c>
      <c r="E1515" s="1531">
        <v>3</v>
      </c>
      <c r="F1515" s="227">
        <v>3.53</v>
      </c>
      <c r="G1515" s="191">
        <v>1</v>
      </c>
      <c r="H1515" s="191">
        <v>233474.19999999998</v>
      </c>
      <c r="I1515" s="191"/>
      <c r="J1515" s="191"/>
      <c r="K1515" s="227">
        <f t="shared" si="479"/>
        <v>233474.19999999998</v>
      </c>
      <c r="L1515" s="227">
        <v>3.42</v>
      </c>
      <c r="M1515" s="191">
        <v>1</v>
      </c>
      <c r="N1515" s="191">
        <v>226198.8</v>
      </c>
      <c r="O1515" s="191"/>
      <c r="P1515" s="191"/>
      <c r="Q1515" s="227">
        <f t="shared" si="480"/>
        <v>226198.8</v>
      </c>
      <c r="R1515" s="227">
        <f t="shared" si="481"/>
        <v>0</v>
      </c>
      <c r="S1515" s="227">
        <f t="shared" si="481"/>
        <v>7275.3999999999942</v>
      </c>
      <c r="T1515" s="227">
        <f t="shared" si="481"/>
        <v>0</v>
      </c>
      <c r="U1515" s="227">
        <f t="shared" si="481"/>
        <v>0</v>
      </c>
      <c r="V1515" s="227">
        <f t="shared" si="482"/>
        <v>7275.3999999999942</v>
      </c>
      <c r="W1515" s="227">
        <v>4</v>
      </c>
      <c r="X1515" s="227">
        <v>3.64</v>
      </c>
      <c r="Y1515" s="191">
        <v>1</v>
      </c>
      <c r="Z1515" s="191">
        <v>240749.6</v>
      </c>
      <c r="AA1515" s="191"/>
      <c r="AB1515" s="191"/>
      <c r="AC1515" s="227">
        <f t="shared" si="483"/>
        <v>240749.6</v>
      </c>
      <c r="AD1515" s="227">
        <v>5</v>
      </c>
      <c r="AE1515" s="227">
        <v>3.64</v>
      </c>
      <c r="AF1515" s="191">
        <v>1</v>
      </c>
      <c r="AG1515" s="191">
        <v>240749.6</v>
      </c>
      <c r="AH1515" s="191"/>
      <c r="AI1515" s="191"/>
      <c r="AJ1515" s="227">
        <f t="shared" si="484"/>
        <v>240749.6</v>
      </c>
    </row>
    <row r="1516" spans="1:36" ht="25.5" x14ac:dyDescent="0.25">
      <c r="A1516" s="208">
        <v>4</v>
      </c>
      <c r="B1516" s="124" t="s">
        <v>5896</v>
      </c>
      <c r="C1516" s="1524" t="s">
        <v>4959</v>
      </c>
      <c r="D1516" s="1525" t="s">
        <v>4755</v>
      </c>
      <c r="E1516" s="1531">
        <v>2</v>
      </c>
      <c r="F1516" s="227">
        <v>5.01</v>
      </c>
      <c r="G1516" s="191">
        <v>1</v>
      </c>
      <c r="H1516" s="191">
        <v>331361.39999999997</v>
      </c>
      <c r="I1516" s="191"/>
      <c r="J1516" s="191"/>
      <c r="K1516" s="227">
        <f t="shared" si="479"/>
        <v>331361.39999999997</v>
      </c>
      <c r="L1516" s="227">
        <v>4.8600000000000003</v>
      </c>
      <c r="M1516" s="191">
        <v>1</v>
      </c>
      <c r="N1516" s="191">
        <v>321440.40000000002</v>
      </c>
      <c r="O1516" s="191"/>
      <c r="P1516" s="191"/>
      <c r="Q1516" s="227">
        <f t="shared" si="480"/>
        <v>321440.40000000002</v>
      </c>
      <c r="R1516" s="227">
        <f t="shared" si="481"/>
        <v>0</v>
      </c>
      <c r="S1516" s="227">
        <f t="shared" si="481"/>
        <v>9920.9999999999418</v>
      </c>
      <c r="T1516" s="227">
        <f t="shared" si="481"/>
        <v>0</v>
      </c>
      <c r="U1516" s="227">
        <f t="shared" si="481"/>
        <v>0</v>
      </c>
      <c r="V1516" s="227">
        <f t="shared" si="482"/>
        <v>9920.9999999999418</v>
      </c>
      <c r="W1516" s="227">
        <v>3</v>
      </c>
      <c r="X1516" s="227">
        <v>5.18</v>
      </c>
      <c r="Y1516" s="191">
        <v>1</v>
      </c>
      <c r="Z1516" s="191">
        <v>342605.19999999995</v>
      </c>
      <c r="AA1516" s="191"/>
      <c r="AB1516" s="191"/>
      <c r="AC1516" s="227">
        <f t="shared" si="483"/>
        <v>342605.19999999995</v>
      </c>
      <c r="AD1516" s="227">
        <v>4</v>
      </c>
      <c r="AE1516" s="227">
        <v>5.35</v>
      </c>
      <c r="AF1516" s="191">
        <v>1</v>
      </c>
      <c r="AG1516" s="191">
        <v>353849</v>
      </c>
      <c r="AH1516" s="191"/>
      <c r="AI1516" s="191"/>
      <c r="AJ1516" s="227">
        <f t="shared" si="484"/>
        <v>353849</v>
      </c>
    </row>
    <row r="1517" spans="1:36" ht="25.5" x14ac:dyDescent="0.25">
      <c r="A1517" s="208">
        <v>5</v>
      </c>
      <c r="B1517" s="124" t="s">
        <v>5897</v>
      </c>
      <c r="C1517" s="1524" t="s">
        <v>4961</v>
      </c>
      <c r="D1517" s="1525" t="s">
        <v>4758</v>
      </c>
      <c r="E1517" s="1531">
        <v>5</v>
      </c>
      <c r="F1517" s="227">
        <v>4.41</v>
      </c>
      <c r="G1517" s="191">
        <v>1</v>
      </c>
      <c r="H1517" s="191">
        <v>291677.40000000002</v>
      </c>
      <c r="I1517" s="191"/>
      <c r="J1517" s="191"/>
      <c r="K1517" s="227">
        <f t="shared" si="479"/>
        <v>291677.40000000002</v>
      </c>
      <c r="L1517" s="227">
        <v>4.41</v>
      </c>
      <c r="M1517" s="191">
        <v>1</v>
      </c>
      <c r="N1517" s="191">
        <v>291677.40000000002</v>
      </c>
      <c r="O1517" s="191"/>
      <c r="P1517" s="191"/>
      <c r="Q1517" s="227">
        <f t="shared" si="480"/>
        <v>291677.40000000002</v>
      </c>
      <c r="R1517" s="227">
        <f t="shared" si="481"/>
        <v>0</v>
      </c>
      <c r="S1517" s="227">
        <f t="shared" si="481"/>
        <v>0</v>
      </c>
      <c r="T1517" s="227">
        <f t="shared" si="481"/>
        <v>0</v>
      </c>
      <c r="U1517" s="227">
        <f t="shared" si="481"/>
        <v>0</v>
      </c>
      <c r="V1517" s="227">
        <f t="shared" si="482"/>
        <v>0</v>
      </c>
      <c r="W1517" s="227">
        <v>6</v>
      </c>
      <c r="X1517" s="227">
        <v>4.55</v>
      </c>
      <c r="Y1517" s="191">
        <v>1</v>
      </c>
      <c r="Z1517" s="191">
        <v>300937</v>
      </c>
      <c r="AA1517" s="191"/>
      <c r="AB1517" s="191"/>
      <c r="AC1517" s="227">
        <f t="shared" si="483"/>
        <v>300937</v>
      </c>
      <c r="AD1517" s="227">
        <v>7</v>
      </c>
      <c r="AE1517" s="227">
        <v>4.55</v>
      </c>
      <c r="AF1517" s="191">
        <v>1</v>
      </c>
      <c r="AG1517" s="191">
        <v>300937</v>
      </c>
      <c r="AH1517" s="191"/>
      <c r="AI1517" s="191"/>
      <c r="AJ1517" s="227">
        <f t="shared" si="484"/>
        <v>300937</v>
      </c>
    </row>
    <row r="1518" spans="1:36" ht="25.5" x14ac:dyDescent="0.25">
      <c r="A1518" s="208">
        <v>6</v>
      </c>
      <c r="B1518" s="124" t="s">
        <v>5898</v>
      </c>
      <c r="C1518" s="1524" t="s">
        <v>4970</v>
      </c>
      <c r="D1518" s="1525" t="s">
        <v>4971</v>
      </c>
      <c r="E1518" s="1531">
        <v>3</v>
      </c>
      <c r="F1518" s="227">
        <v>2.92</v>
      </c>
      <c r="G1518" s="191">
        <v>1</v>
      </c>
      <c r="H1518" s="191">
        <v>193128.8</v>
      </c>
      <c r="I1518" s="191"/>
      <c r="J1518" s="191"/>
      <c r="K1518" s="227">
        <f t="shared" si="479"/>
        <v>193128.8</v>
      </c>
      <c r="L1518" s="227">
        <v>2.83</v>
      </c>
      <c r="M1518" s="191">
        <v>1</v>
      </c>
      <c r="N1518" s="191">
        <v>187176.2</v>
      </c>
      <c r="O1518" s="191"/>
      <c r="P1518" s="191"/>
      <c r="Q1518" s="227">
        <f t="shared" si="480"/>
        <v>187176.2</v>
      </c>
      <c r="R1518" s="227">
        <f t="shared" si="481"/>
        <v>0</v>
      </c>
      <c r="S1518" s="227">
        <f t="shared" si="481"/>
        <v>5952.5999999999767</v>
      </c>
      <c r="T1518" s="227">
        <f t="shared" si="481"/>
        <v>0</v>
      </c>
      <c r="U1518" s="227">
        <f t="shared" si="481"/>
        <v>0</v>
      </c>
      <c r="V1518" s="227">
        <f t="shared" si="482"/>
        <v>5952.5999999999767</v>
      </c>
      <c r="W1518" s="227">
        <v>4</v>
      </c>
      <c r="X1518" s="227">
        <v>3.02</v>
      </c>
      <c r="Y1518" s="191">
        <v>1</v>
      </c>
      <c r="Z1518" s="191">
        <v>199742.8</v>
      </c>
      <c r="AA1518" s="191"/>
      <c r="AB1518" s="191"/>
      <c r="AC1518" s="227">
        <f t="shared" si="483"/>
        <v>199742.8</v>
      </c>
      <c r="AD1518" s="227">
        <v>5</v>
      </c>
      <c r="AE1518" s="227">
        <v>3.02</v>
      </c>
      <c r="AF1518" s="191">
        <v>1</v>
      </c>
      <c r="AG1518" s="191">
        <v>199742.8</v>
      </c>
      <c r="AH1518" s="191"/>
      <c r="AI1518" s="191"/>
      <c r="AJ1518" s="227">
        <f t="shared" si="484"/>
        <v>199742.8</v>
      </c>
    </row>
    <row r="1519" spans="1:36" ht="17.25" x14ac:dyDescent="0.25">
      <c r="A1519" s="208">
        <v>7</v>
      </c>
      <c r="B1519" s="124" t="s">
        <v>5899</v>
      </c>
      <c r="C1519" s="1524" t="s">
        <v>4982</v>
      </c>
      <c r="D1519" s="1525" t="s">
        <v>4758</v>
      </c>
      <c r="E1519" s="1531">
        <v>3</v>
      </c>
      <c r="F1519" s="227">
        <v>4.2699999999999996</v>
      </c>
      <c r="G1519" s="191">
        <v>1</v>
      </c>
      <c r="H1519" s="191">
        <v>282417.8</v>
      </c>
      <c r="I1519" s="191"/>
      <c r="J1519" s="191"/>
      <c r="K1519" s="227">
        <f t="shared" si="479"/>
        <v>282417.8</v>
      </c>
      <c r="L1519" s="227">
        <v>4.1399999999999997</v>
      </c>
      <c r="M1519" s="191">
        <v>1</v>
      </c>
      <c r="N1519" s="191">
        <v>273819.59999999998</v>
      </c>
      <c r="O1519" s="191"/>
      <c r="P1519" s="191"/>
      <c r="Q1519" s="227">
        <f t="shared" si="480"/>
        <v>273819.59999999998</v>
      </c>
      <c r="R1519" s="227">
        <f t="shared" si="481"/>
        <v>0</v>
      </c>
      <c r="S1519" s="227">
        <f t="shared" si="481"/>
        <v>8598.2000000000116</v>
      </c>
      <c r="T1519" s="227">
        <f t="shared" si="481"/>
        <v>0</v>
      </c>
      <c r="U1519" s="227">
        <f t="shared" si="481"/>
        <v>0</v>
      </c>
      <c r="V1519" s="227">
        <f t="shared" si="482"/>
        <v>8598.2000000000116</v>
      </c>
      <c r="W1519" s="227">
        <v>4</v>
      </c>
      <c r="X1519" s="227">
        <v>4.41</v>
      </c>
      <c r="Y1519" s="191">
        <v>1</v>
      </c>
      <c r="Z1519" s="191">
        <v>291677.40000000002</v>
      </c>
      <c r="AA1519" s="191"/>
      <c r="AB1519" s="191"/>
      <c r="AC1519" s="227">
        <f t="shared" si="483"/>
        <v>291677.40000000002</v>
      </c>
      <c r="AD1519" s="227">
        <v>5</v>
      </c>
      <c r="AE1519" s="227">
        <v>4.41</v>
      </c>
      <c r="AF1519" s="191">
        <v>1</v>
      </c>
      <c r="AG1519" s="191">
        <v>291677.40000000002</v>
      </c>
      <c r="AH1519" s="191"/>
      <c r="AI1519" s="191"/>
      <c r="AJ1519" s="227">
        <f t="shared" si="484"/>
        <v>291677.40000000002</v>
      </c>
    </row>
    <row r="1520" spans="1:36" ht="17.25" x14ac:dyDescent="0.25">
      <c r="A1520" s="208">
        <v>8</v>
      </c>
      <c r="B1520" s="124" t="s">
        <v>5900</v>
      </c>
      <c r="C1520" s="1524" t="s">
        <v>4984</v>
      </c>
      <c r="D1520" s="1525" t="s">
        <v>4971</v>
      </c>
      <c r="E1520" s="1531">
        <v>9</v>
      </c>
      <c r="F1520" s="227">
        <v>3.21</v>
      </c>
      <c r="G1520" s="191">
        <v>1</v>
      </c>
      <c r="H1520" s="191">
        <v>212309.4</v>
      </c>
      <c r="I1520" s="191"/>
      <c r="J1520" s="191"/>
      <c r="K1520" s="227">
        <f t="shared" si="479"/>
        <v>212309.4</v>
      </c>
      <c r="L1520" s="227">
        <v>3.21</v>
      </c>
      <c r="M1520" s="191">
        <v>1</v>
      </c>
      <c r="N1520" s="191">
        <v>212309.4</v>
      </c>
      <c r="O1520" s="191"/>
      <c r="P1520" s="191"/>
      <c r="Q1520" s="227">
        <f t="shared" si="480"/>
        <v>212309.4</v>
      </c>
      <c r="R1520" s="227">
        <f t="shared" si="481"/>
        <v>0</v>
      </c>
      <c r="S1520" s="227">
        <f t="shared" si="481"/>
        <v>0</v>
      </c>
      <c r="T1520" s="227">
        <f t="shared" si="481"/>
        <v>0</v>
      </c>
      <c r="U1520" s="227">
        <f t="shared" si="481"/>
        <v>0</v>
      </c>
      <c r="V1520" s="227">
        <f t="shared" si="482"/>
        <v>0</v>
      </c>
      <c r="W1520" s="227">
        <v>10</v>
      </c>
      <c r="X1520" s="227">
        <v>3.31</v>
      </c>
      <c r="Y1520" s="191">
        <v>1</v>
      </c>
      <c r="Z1520" s="191">
        <v>218923.4</v>
      </c>
      <c r="AA1520" s="191"/>
      <c r="AB1520" s="191"/>
      <c r="AC1520" s="227">
        <f t="shared" si="483"/>
        <v>218923.4</v>
      </c>
      <c r="AD1520" s="227">
        <v>11</v>
      </c>
      <c r="AE1520" s="227">
        <v>3.31</v>
      </c>
      <c r="AF1520" s="191">
        <v>1</v>
      </c>
      <c r="AG1520" s="191">
        <v>218923.4</v>
      </c>
      <c r="AH1520" s="191"/>
      <c r="AI1520" s="191"/>
      <c r="AJ1520" s="227">
        <f t="shared" si="484"/>
        <v>218923.4</v>
      </c>
    </row>
    <row r="1521" spans="1:36" ht="17.25" x14ac:dyDescent="0.25">
      <c r="A1521" s="208">
        <v>9</v>
      </c>
      <c r="B1521" s="124" t="s">
        <v>5901</v>
      </c>
      <c r="C1521" s="1524" t="s">
        <v>4984</v>
      </c>
      <c r="D1521" s="1525" t="s">
        <v>4971</v>
      </c>
      <c r="E1521" s="1531">
        <v>10</v>
      </c>
      <c r="F1521" s="227">
        <v>3.31</v>
      </c>
      <c r="G1521" s="191">
        <v>1</v>
      </c>
      <c r="H1521" s="191">
        <v>218923.4</v>
      </c>
      <c r="I1521" s="191"/>
      <c r="J1521" s="191"/>
      <c r="K1521" s="227">
        <f t="shared" si="479"/>
        <v>218923.4</v>
      </c>
      <c r="L1521" s="227">
        <v>3.21</v>
      </c>
      <c r="M1521" s="191">
        <v>1</v>
      </c>
      <c r="N1521" s="191">
        <v>212309.4</v>
      </c>
      <c r="O1521" s="191"/>
      <c r="P1521" s="191"/>
      <c r="Q1521" s="227">
        <f t="shared" si="480"/>
        <v>212309.4</v>
      </c>
      <c r="R1521" s="227">
        <f t="shared" si="481"/>
        <v>0</v>
      </c>
      <c r="S1521" s="227">
        <f t="shared" si="481"/>
        <v>6614</v>
      </c>
      <c r="T1521" s="227">
        <f t="shared" si="481"/>
        <v>0</v>
      </c>
      <c r="U1521" s="227">
        <f t="shared" si="481"/>
        <v>0</v>
      </c>
      <c r="V1521" s="227">
        <f t="shared" si="482"/>
        <v>6614</v>
      </c>
      <c r="W1521" s="227">
        <v>11</v>
      </c>
      <c r="X1521" s="227">
        <v>3.31</v>
      </c>
      <c r="Y1521" s="191">
        <v>1</v>
      </c>
      <c r="Z1521" s="191">
        <v>218923.4</v>
      </c>
      <c r="AA1521" s="191"/>
      <c r="AB1521" s="191"/>
      <c r="AC1521" s="227">
        <f t="shared" si="483"/>
        <v>218923.4</v>
      </c>
      <c r="AD1521" s="227">
        <v>12</v>
      </c>
      <c r="AE1521" s="227">
        <v>3.31</v>
      </c>
      <c r="AF1521" s="191">
        <v>1</v>
      </c>
      <c r="AG1521" s="191">
        <v>218923.4</v>
      </c>
      <c r="AH1521" s="191"/>
      <c r="AI1521" s="191"/>
      <c r="AJ1521" s="227">
        <f t="shared" si="484"/>
        <v>218923.4</v>
      </c>
    </row>
    <row r="1522" spans="1:36" ht="17.25" x14ac:dyDescent="0.25">
      <c r="A1522" s="208">
        <v>10</v>
      </c>
      <c r="B1522" s="124" t="s">
        <v>5902</v>
      </c>
      <c r="C1522" s="1524" t="s">
        <v>4988</v>
      </c>
      <c r="D1522" s="1525" t="s">
        <v>4989</v>
      </c>
      <c r="E1522" s="1531">
        <v>8</v>
      </c>
      <c r="F1522" s="227">
        <v>2.75</v>
      </c>
      <c r="G1522" s="191">
        <v>1</v>
      </c>
      <c r="H1522" s="191">
        <v>181885</v>
      </c>
      <c r="I1522" s="191"/>
      <c r="J1522" s="191"/>
      <c r="K1522" s="227">
        <f t="shared" si="479"/>
        <v>181885</v>
      </c>
      <c r="L1522" s="227">
        <v>2.66</v>
      </c>
      <c r="M1522" s="191">
        <v>1</v>
      </c>
      <c r="N1522" s="191">
        <v>175932.40000000002</v>
      </c>
      <c r="O1522" s="191"/>
      <c r="P1522" s="191"/>
      <c r="Q1522" s="227">
        <f t="shared" si="480"/>
        <v>175932.40000000002</v>
      </c>
      <c r="R1522" s="227">
        <f t="shared" si="481"/>
        <v>0</v>
      </c>
      <c r="S1522" s="227">
        <f t="shared" si="481"/>
        <v>5952.5999999999767</v>
      </c>
      <c r="T1522" s="227">
        <f t="shared" si="481"/>
        <v>0</v>
      </c>
      <c r="U1522" s="227">
        <f t="shared" si="481"/>
        <v>0</v>
      </c>
      <c r="V1522" s="227">
        <f t="shared" si="482"/>
        <v>5952.5999999999767</v>
      </c>
      <c r="W1522" s="227">
        <v>9</v>
      </c>
      <c r="X1522" s="227">
        <v>2.75</v>
      </c>
      <c r="Y1522" s="191">
        <v>1</v>
      </c>
      <c r="Z1522" s="191">
        <v>181885</v>
      </c>
      <c r="AA1522" s="191"/>
      <c r="AB1522" s="191"/>
      <c r="AC1522" s="227">
        <f t="shared" si="483"/>
        <v>181885</v>
      </c>
      <c r="AD1522" s="227">
        <v>10</v>
      </c>
      <c r="AE1522" s="227">
        <v>2.83</v>
      </c>
      <c r="AF1522" s="191">
        <v>1</v>
      </c>
      <c r="AG1522" s="191">
        <v>187176.2</v>
      </c>
      <c r="AH1522" s="191"/>
      <c r="AI1522" s="191"/>
      <c r="AJ1522" s="227">
        <f t="shared" si="484"/>
        <v>187176.2</v>
      </c>
    </row>
    <row r="1523" spans="1:36" ht="17.25" x14ac:dyDescent="0.25">
      <c r="A1523" s="208">
        <v>11</v>
      </c>
      <c r="B1523" s="124" t="s">
        <v>5903</v>
      </c>
      <c r="C1523" s="1524" t="s">
        <v>4988</v>
      </c>
      <c r="D1523" s="1525" t="s">
        <v>4989</v>
      </c>
      <c r="E1523" s="1531">
        <v>12</v>
      </c>
      <c r="F1523" s="227">
        <v>2.83</v>
      </c>
      <c r="G1523" s="191">
        <v>1</v>
      </c>
      <c r="H1523" s="191">
        <v>187176.2</v>
      </c>
      <c r="I1523" s="191"/>
      <c r="J1523" s="191"/>
      <c r="K1523" s="227">
        <f t="shared" si="479"/>
        <v>187176.2</v>
      </c>
      <c r="L1523" s="227">
        <v>2.83</v>
      </c>
      <c r="M1523" s="191">
        <v>1</v>
      </c>
      <c r="N1523" s="191">
        <v>187176.2</v>
      </c>
      <c r="O1523" s="191"/>
      <c r="P1523" s="191"/>
      <c r="Q1523" s="227">
        <f t="shared" si="480"/>
        <v>187176.2</v>
      </c>
      <c r="R1523" s="227">
        <f t="shared" si="481"/>
        <v>0</v>
      </c>
      <c r="S1523" s="227">
        <f t="shared" si="481"/>
        <v>0</v>
      </c>
      <c r="T1523" s="227">
        <f t="shared" si="481"/>
        <v>0</v>
      </c>
      <c r="U1523" s="227">
        <f t="shared" si="481"/>
        <v>0</v>
      </c>
      <c r="V1523" s="227">
        <f t="shared" si="482"/>
        <v>0</v>
      </c>
      <c r="W1523" s="227">
        <v>13</v>
      </c>
      <c r="X1523" s="227">
        <v>2.92</v>
      </c>
      <c r="Y1523" s="191">
        <v>1</v>
      </c>
      <c r="Z1523" s="191">
        <v>193128.8</v>
      </c>
      <c r="AA1523" s="191"/>
      <c r="AB1523" s="191"/>
      <c r="AC1523" s="227">
        <f t="shared" si="483"/>
        <v>193128.8</v>
      </c>
      <c r="AD1523" s="227">
        <v>14</v>
      </c>
      <c r="AE1523" s="227">
        <v>2.92</v>
      </c>
      <c r="AF1523" s="191">
        <v>1</v>
      </c>
      <c r="AG1523" s="191">
        <v>193128.8</v>
      </c>
      <c r="AH1523" s="191"/>
      <c r="AI1523" s="191"/>
      <c r="AJ1523" s="227">
        <f t="shared" si="484"/>
        <v>193128.8</v>
      </c>
    </row>
    <row r="1524" spans="1:36" ht="17.25" x14ac:dyDescent="0.25">
      <c r="A1524" s="208">
        <v>12</v>
      </c>
      <c r="B1524" s="124" t="s">
        <v>5904</v>
      </c>
      <c r="C1524" s="1524" t="s">
        <v>5333</v>
      </c>
      <c r="D1524" s="1525" t="s">
        <v>4768</v>
      </c>
      <c r="E1524" s="1531">
        <v>7</v>
      </c>
      <c r="F1524" s="227">
        <v>1.96</v>
      </c>
      <c r="G1524" s="191">
        <v>1</v>
      </c>
      <c r="H1524" s="191">
        <v>129634.4</v>
      </c>
      <c r="I1524" s="191"/>
      <c r="J1524" s="191"/>
      <c r="K1524" s="227">
        <f t="shared" si="479"/>
        <v>129634.4</v>
      </c>
      <c r="L1524" s="227">
        <v>1.96</v>
      </c>
      <c r="M1524" s="191">
        <v>1</v>
      </c>
      <c r="N1524" s="191">
        <v>129634.4</v>
      </c>
      <c r="O1524" s="191"/>
      <c r="P1524" s="191"/>
      <c r="Q1524" s="227">
        <f t="shared" si="480"/>
        <v>129634.4</v>
      </c>
      <c r="R1524" s="227">
        <f t="shared" si="481"/>
        <v>0</v>
      </c>
      <c r="S1524" s="227">
        <f t="shared" si="481"/>
        <v>0</v>
      </c>
      <c r="T1524" s="227">
        <f t="shared" si="481"/>
        <v>0</v>
      </c>
      <c r="U1524" s="227">
        <f t="shared" si="481"/>
        <v>0</v>
      </c>
      <c r="V1524" s="227">
        <f t="shared" si="482"/>
        <v>0</v>
      </c>
      <c r="W1524" s="227">
        <v>8</v>
      </c>
      <c r="X1524" s="227">
        <v>2.02</v>
      </c>
      <c r="Y1524" s="191">
        <v>1</v>
      </c>
      <c r="Z1524" s="191">
        <v>133602.79999999999</v>
      </c>
      <c r="AA1524" s="191"/>
      <c r="AB1524" s="191"/>
      <c r="AC1524" s="227">
        <f t="shared" si="483"/>
        <v>133602.79999999999</v>
      </c>
      <c r="AD1524" s="227">
        <v>9</v>
      </c>
      <c r="AE1524" s="227">
        <v>2.02</v>
      </c>
      <c r="AF1524" s="191">
        <v>1</v>
      </c>
      <c r="AG1524" s="191">
        <v>133602.79999999999</v>
      </c>
      <c r="AH1524" s="191"/>
      <c r="AI1524" s="191"/>
      <c r="AJ1524" s="227">
        <f t="shared" si="484"/>
        <v>133602.79999999999</v>
      </c>
    </row>
    <row r="1525" spans="1:36" ht="17.25" x14ac:dyDescent="0.25">
      <c r="A1525" s="208">
        <v>13</v>
      </c>
      <c r="B1525" s="124" t="s">
        <v>1429</v>
      </c>
      <c r="C1525" s="1524" t="s">
        <v>4979</v>
      </c>
      <c r="D1525" s="1525" t="s">
        <v>4768</v>
      </c>
      <c r="E1525" s="1531">
        <v>1</v>
      </c>
      <c r="F1525" s="227">
        <v>1.73</v>
      </c>
      <c r="G1525" s="191">
        <v>1</v>
      </c>
      <c r="H1525" s="191">
        <v>114422.2</v>
      </c>
      <c r="I1525" s="191"/>
      <c r="J1525" s="191"/>
      <c r="K1525" s="227">
        <f t="shared" si="479"/>
        <v>114422.2</v>
      </c>
      <c r="L1525" s="227">
        <v>1.68</v>
      </c>
      <c r="M1525" s="191">
        <v>1</v>
      </c>
      <c r="N1525" s="191">
        <v>111115.2</v>
      </c>
      <c r="O1525" s="191"/>
      <c r="P1525" s="191"/>
      <c r="Q1525" s="227">
        <f t="shared" si="480"/>
        <v>111115.2</v>
      </c>
      <c r="R1525" s="227">
        <f t="shared" si="481"/>
        <v>0</v>
      </c>
      <c r="S1525" s="227">
        <f t="shared" si="481"/>
        <v>3307</v>
      </c>
      <c r="T1525" s="227">
        <f t="shared" si="481"/>
        <v>0</v>
      </c>
      <c r="U1525" s="227">
        <f t="shared" si="481"/>
        <v>0</v>
      </c>
      <c r="V1525" s="227">
        <f t="shared" si="482"/>
        <v>3307</v>
      </c>
      <c r="W1525" s="227">
        <v>2</v>
      </c>
      <c r="X1525" s="227">
        <v>1.79</v>
      </c>
      <c r="Y1525" s="191">
        <v>1</v>
      </c>
      <c r="Z1525" s="191">
        <v>118390.6</v>
      </c>
      <c r="AA1525" s="191"/>
      <c r="AB1525" s="191"/>
      <c r="AC1525" s="227">
        <f t="shared" si="483"/>
        <v>118390.6</v>
      </c>
      <c r="AD1525" s="227">
        <v>3</v>
      </c>
      <c r="AE1525" s="227">
        <v>1.84</v>
      </c>
      <c r="AF1525" s="191">
        <v>1</v>
      </c>
      <c r="AG1525" s="191">
        <v>121697.60000000001</v>
      </c>
      <c r="AH1525" s="191"/>
      <c r="AI1525" s="191"/>
      <c r="AJ1525" s="227">
        <f t="shared" si="484"/>
        <v>121697.60000000001</v>
      </c>
    </row>
    <row r="1526" spans="1:36" ht="17.25" x14ac:dyDescent="0.25">
      <c r="A1526" s="208">
        <v>14</v>
      </c>
      <c r="B1526" s="124" t="s">
        <v>5905</v>
      </c>
      <c r="C1526" s="1524" t="s">
        <v>4979</v>
      </c>
      <c r="D1526" s="1525" t="s">
        <v>4768</v>
      </c>
      <c r="E1526" s="1531">
        <v>15</v>
      </c>
      <c r="F1526" s="227">
        <v>2.14</v>
      </c>
      <c r="G1526" s="191">
        <v>1</v>
      </c>
      <c r="H1526" s="191">
        <v>141539.6</v>
      </c>
      <c r="I1526" s="191"/>
      <c r="J1526" s="191"/>
      <c r="K1526" s="227">
        <f t="shared" si="479"/>
        <v>141539.6</v>
      </c>
      <c r="L1526" s="227">
        <v>2.14</v>
      </c>
      <c r="M1526" s="191">
        <v>1</v>
      </c>
      <c r="N1526" s="191">
        <v>141539.6</v>
      </c>
      <c r="O1526" s="191"/>
      <c r="P1526" s="191"/>
      <c r="Q1526" s="227">
        <f t="shared" si="480"/>
        <v>141539.6</v>
      </c>
      <c r="R1526" s="227">
        <f t="shared" si="481"/>
        <v>0</v>
      </c>
      <c r="S1526" s="227">
        <f t="shared" si="481"/>
        <v>0</v>
      </c>
      <c r="T1526" s="227">
        <f t="shared" si="481"/>
        <v>0</v>
      </c>
      <c r="U1526" s="227">
        <f t="shared" si="481"/>
        <v>0</v>
      </c>
      <c r="V1526" s="227">
        <f t="shared" si="482"/>
        <v>0</v>
      </c>
      <c r="W1526" s="227">
        <v>16</v>
      </c>
      <c r="X1526" s="227">
        <v>2.21</v>
      </c>
      <c r="Y1526" s="191">
        <v>1</v>
      </c>
      <c r="Z1526" s="191">
        <v>146169.4</v>
      </c>
      <c r="AA1526" s="191"/>
      <c r="AB1526" s="191"/>
      <c r="AC1526" s="227">
        <f t="shared" si="483"/>
        <v>146169.4</v>
      </c>
      <c r="AD1526" s="227">
        <v>17</v>
      </c>
      <c r="AE1526" s="227">
        <v>2.21</v>
      </c>
      <c r="AF1526" s="191">
        <v>1</v>
      </c>
      <c r="AG1526" s="191">
        <v>146169.4</v>
      </c>
      <c r="AH1526" s="191"/>
      <c r="AI1526" s="191"/>
      <c r="AJ1526" s="227">
        <f t="shared" si="484"/>
        <v>146169.4</v>
      </c>
    </row>
    <row r="1527" spans="1:36" ht="17.25" x14ac:dyDescent="0.25">
      <c r="A1527" s="208">
        <v>15</v>
      </c>
      <c r="B1527" s="124" t="s">
        <v>5906</v>
      </c>
      <c r="C1527" s="1524" t="s">
        <v>4979</v>
      </c>
      <c r="D1527" s="1525" t="s">
        <v>4768</v>
      </c>
      <c r="E1527" s="1531">
        <v>22</v>
      </c>
      <c r="F1527" s="227">
        <v>2.2799999999999998</v>
      </c>
      <c r="G1527" s="191">
        <v>1</v>
      </c>
      <c r="H1527" s="191">
        <v>150799.19999999998</v>
      </c>
      <c r="I1527" s="191"/>
      <c r="J1527" s="191"/>
      <c r="K1527" s="227">
        <f t="shared" si="479"/>
        <v>150799.19999999998</v>
      </c>
      <c r="L1527" s="227">
        <v>2.2799999999999998</v>
      </c>
      <c r="M1527" s="191">
        <v>1</v>
      </c>
      <c r="N1527" s="191">
        <v>150799.19999999998</v>
      </c>
      <c r="O1527" s="191"/>
      <c r="P1527" s="191"/>
      <c r="Q1527" s="227">
        <f t="shared" si="480"/>
        <v>150799.19999999998</v>
      </c>
      <c r="R1527" s="227">
        <f t="shared" si="481"/>
        <v>0</v>
      </c>
      <c r="S1527" s="227">
        <f t="shared" si="481"/>
        <v>0</v>
      </c>
      <c r="T1527" s="227">
        <f t="shared" si="481"/>
        <v>0</v>
      </c>
      <c r="U1527" s="227">
        <f t="shared" si="481"/>
        <v>0</v>
      </c>
      <c r="V1527" s="227">
        <f t="shared" si="482"/>
        <v>0</v>
      </c>
      <c r="W1527" s="227">
        <v>23</v>
      </c>
      <c r="X1527" s="227">
        <v>2.2799999999999998</v>
      </c>
      <c r="Y1527" s="191">
        <v>1</v>
      </c>
      <c r="Z1527" s="191">
        <v>150799.19999999998</v>
      </c>
      <c r="AA1527" s="191"/>
      <c r="AB1527" s="191"/>
      <c r="AC1527" s="227">
        <f t="shared" si="483"/>
        <v>150799.19999999998</v>
      </c>
      <c r="AD1527" s="227">
        <v>24</v>
      </c>
      <c r="AE1527" s="227">
        <v>2.2799999999999998</v>
      </c>
      <c r="AF1527" s="191">
        <v>1</v>
      </c>
      <c r="AG1527" s="191">
        <v>150799.19999999998</v>
      </c>
      <c r="AH1527" s="191"/>
      <c r="AI1527" s="191"/>
      <c r="AJ1527" s="227">
        <f t="shared" si="484"/>
        <v>150799.19999999998</v>
      </c>
    </row>
    <row r="1528" spans="1:36" ht="17.25" x14ac:dyDescent="0.25">
      <c r="A1528" s="208">
        <v>16</v>
      </c>
      <c r="B1528" s="124" t="s">
        <v>5907</v>
      </c>
      <c r="C1528" s="1524" t="s">
        <v>4979</v>
      </c>
      <c r="D1528" s="1525" t="s">
        <v>4768</v>
      </c>
      <c r="E1528" s="1531">
        <v>7</v>
      </c>
      <c r="F1528" s="227">
        <v>1.96</v>
      </c>
      <c r="G1528" s="191">
        <v>1</v>
      </c>
      <c r="H1528" s="191">
        <v>129634.4</v>
      </c>
      <c r="I1528" s="191"/>
      <c r="J1528" s="191"/>
      <c r="K1528" s="227">
        <f t="shared" si="479"/>
        <v>129634.4</v>
      </c>
      <c r="L1528" s="227">
        <v>1.96</v>
      </c>
      <c r="M1528" s="191">
        <v>1</v>
      </c>
      <c r="N1528" s="191">
        <v>129634.4</v>
      </c>
      <c r="O1528" s="191"/>
      <c r="P1528" s="191"/>
      <c r="Q1528" s="227">
        <f t="shared" si="480"/>
        <v>129634.4</v>
      </c>
      <c r="R1528" s="227">
        <f t="shared" si="481"/>
        <v>0</v>
      </c>
      <c r="S1528" s="227">
        <f t="shared" si="481"/>
        <v>0</v>
      </c>
      <c r="T1528" s="227">
        <f t="shared" si="481"/>
        <v>0</v>
      </c>
      <c r="U1528" s="227">
        <f t="shared" si="481"/>
        <v>0</v>
      </c>
      <c r="V1528" s="227">
        <f t="shared" si="482"/>
        <v>0</v>
      </c>
      <c r="W1528" s="227">
        <v>8</v>
      </c>
      <c r="X1528" s="227">
        <v>2.02</v>
      </c>
      <c r="Y1528" s="191">
        <v>1</v>
      </c>
      <c r="Z1528" s="191">
        <v>133602.79999999999</v>
      </c>
      <c r="AA1528" s="191"/>
      <c r="AB1528" s="191"/>
      <c r="AC1528" s="227">
        <f t="shared" si="483"/>
        <v>133602.79999999999</v>
      </c>
      <c r="AD1528" s="227">
        <v>9</v>
      </c>
      <c r="AE1528" s="227">
        <v>2.02</v>
      </c>
      <c r="AF1528" s="191">
        <v>1</v>
      </c>
      <c r="AG1528" s="191">
        <v>133602.79999999999</v>
      </c>
      <c r="AH1528" s="191"/>
      <c r="AI1528" s="191"/>
      <c r="AJ1528" s="227">
        <f t="shared" si="484"/>
        <v>133602.79999999999</v>
      </c>
    </row>
    <row r="1529" spans="1:36" ht="17.25" x14ac:dyDescent="0.25">
      <c r="A1529" s="208">
        <v>17</v>
      </c>
      <c r="B1529" s="124" t="s">
        <v>5908</v>
      </c>
      <c r="C1529" s="1524" t="s">
        <v>4979</v>
      </c>
      <c r="D1529" s="1525" t="s">
        <v>4768</v>
      </c>
      <c r="E1529" s="1531">
        <v>16</v>
      </c>
      <c r="F1529" s="227">
        <v>2.21</v>
      </c>
      <c r="G1529" s="191">
        <v>1</v>
      </c>
      <c r="H1529" s="191">
        <v>146169.4</v>
      </c>
      <c r="I1529" s="191"/>
      <c r="J1529" s="191"/>
      <c r="K1529" s="227">
        <f t="shared" si="479"/>
        <v>146169.4</v>
      </c>
      <c r="L1529" s="227">
        <v>2.14</v>
      </c>
      <c r="M1529" s="191">
        <v>1</v>
      </c>
      <c r="N1529" s="191">
        <v>141539.6</v>
      </c>
      <c r="O1529" s="191"/>
      <c r="P1529" s="191"/>
      <c r="Q1529" s="227">
        <f t="shared" si="480"/>
        <v>141539.6</v>
      </c>
      <c r="R1529" s="227">
        <f t="shared" si="481"/>
        <v>0</v>
      </c>
      <c r="S1529" s="227">
        <f t="shared" si="481"/>
        <v>4629.7999999999884</v>
      </c>
      <c r="T1529" s="227">
        <f t="shared" si="481"/>
        <v>0</v>
      </c>
      <c r="U1529" s="227">
        <f t="shared" si="481"/>
        <v>0</v>
      </c>
      <c r="V1529" s="227">
        <f t="shared" si="482"/>
        <v>4629.7999999999884</v>
      </c>
      <c r="W1529" s="227">
        <v>17</v>
      </c>
      <c r="X1529" s="227">
        <v>2.21</v>
      </c>
      <c r="Y1529" s="191">
        <v>1</v>
      </c>
      <c r="Z1529" s="191">
        <v>146169.4</v>
      </c>
      <c r="AA1529" s="191"/>
      <c r="AB1529" s="191"/>
      <c r="AC1529" s="227">
        <f t="shared" si="483"/>
        <v>146169.4</v>
      </c>
      <c r="AD1529" s="227">
        <v>18</v>
      </c>
      <c r="AE1529" s="227">
        <v>2.21</v>
      </c>
      <c r="AF1529" s="191">
        <v>1</v>
      </c>
      <c r="AG1529" s="191">
        <v>146169.4</v>
      </c>
      <c r="AH1529" s="191"/>
      <c r="AI1529" s="191"/>
      <c r="AJ1529" s="227">
        <f t="shared" si="484"/>
        <v>146169.4</v>
      </c>
    </row>
    <row r="1530" spans="1:36" ht="17.25" x14ac:dyDescent="0.25">
      <c r="A1530" s="208">
        <v>18</v>
      </c>
      <c r="B1530" s="124" t="s">
        <v>5909</v>
      </c>
      <c r="C1530" s="1524" t="s">
        <v>4979</v>
      </c>
      <c r="D1530" s="1525" t="s">
        <v>4768</v>
      </c>
      <c r="E1530" s="1531">
        <v>13</v>
      </c>
      <c r="F1530" s="227">
        <v>2.14</v>
      </c>
      <c r="G1530" s="191">
        <v>1</v>
      </c>
      <c r="H1530" s="191">
        <v>141539.6</v>
      </c>
      <c r="I1530" s="191">
        <v>8000</v>
      </c>
      <c r="J1530" s="191"/>
      <c r="K1530" s="227">
        <f t="shared" si="479"/>
        <v>149539.6</v>
      </c>
      <c r="L1530" s="227">
        <v>2.08</v>
      </c>
      <c r="M1530" s="191">
        <v>1</v>
      </c>
      <c r="N1530" s="191">
        <v>137571.20000000001</v>
      </c>
      <c r="O1530" s="191">
        <v>8000</v>
      </c>
      <c r="P1530" s="191"/>
      <c r="Q1530" s="227">
        <f t="shared" si="480"/>
        <v>145571.20000000001</v>
      </c>
      <c r="R1530" s="227">
        <f t="shared" si="481"/>
        <v>0</v>
      </c>
      <c r="S1530" s="227">
        <f t="shared" si="481"/>
        <v>3968.3999999999942</v>
      </c>
      <c r="T1530" s="227">
        <f t="shared" si="481"/>
        <v>0</v>
      </c>
      <c r="U1530" s="227">
        <f t="shared" si="481"/>
        <v>0</v>
      </c>
      <c r="V1530" s="227">
        <f t="shared" si="482"/>
        <v>3968.3999999999942</v>
      </c>
      <c r="W1530" s="227">
        <v>14</v>
      </c>
      <c r="X1530" s="227">
        <v>2.14</v>
      </c>
      <c r="Y1530" s="191">
        <v>1</v>
      </c>
      <c r="Z1530" s="191">
        <v>141539.6</v>
      </c>
      <c r="AA1530" s="191">
        <v>8000</v>
      </c>
      <c r="AB1530" s="191"/>
      <c r="AC1530" s="227">
        <f t="shared" si="483"/>
        <v>149539.6</v>
      </c>
      <c r="AD1530" s="227">
        <v>15</v>
      </c>
      <c r="AE1530" s="227">
        <v>2.14</v>
      </c>
      <c r="AF1530" s="191">
        <v>1</v>
      </c>
      <c r="AG1530" s="191">
        <v>141539.6</v>
      </c>
      <c r="AH1530" s="191">
        <v>8000</v>
      </c>
      <c r="AI1530" s="191"/>
      <c r="AJ1530" s="227">
        <f t="shared" si="484"/>
        <v>149539.6</v>
      </c>
    </row>
    <row r="1531" spans="1:36" ht="17.25" x14ac:dyDescent="0.25">
      <c r="A1531" s="208">
        <v>19</v>
      </c>
      <c r="B1531" s="124" t="s">
        <v>1429</v>
      </c>
      <c r="C1531" s="1524" t="s">
        <v>4979</v>
      </c>
      <c r="D1531" s="1525" t="s">
        <v>4768</v>
      </c>
      <c r="E1531" s="1531">
        <v>1</v>
      </c>
      <c r="F1531" s="227">
        <v>1.73</v>
      </c>
      <c r="G1531" s="191">
        <v>1</v>
      </c>
      <c r="H1531" s="191">
        <v>114422.2</v>
      </c>
      <c r="I1531" s="191"/>
      <c r="J1531" s="191"/>
      <c r="K1531" s="227">
        <f t="shared" si="479"/>
        <v>114422.2</v>
      </c>
      <c r="L1531" s="227">
        <v>1.68</v>
      </c>
      <c r="M1531" s="191">
        <v>1</v>
      </c>
      <c r="N1531" s="191">
        <v>111115.2</v>
      </c>
      <c r="O1531" s="191"/>
      <c r="P1531" s="191"/>
      <c r="Q1531" s="227">
        <f t="shared" si="480"/>
        <v>111115.2</v>
      </c>
      <c r="R1531" s="227">
        <f t="shared" si="481"/>
        <v>0</v>
      </c>
      <c r="S1531" s="227">
        <f t="shared" si="481"/>
        <v>3307</v>
      </c>
      <c r="T1531" s="227">
        <f t="shared" si="481"/>
        <v>0</v>
      </c>
      <c r="U1531" s="227">
        <f t="shared" si="481"/>
        <v>0</v>
      </c>
      <c r="V1531" s="227">
        <f t="shared" si="482"/>
        <v>3307</v>
      </c>
      <c r="W1531" s="227">
        <v>2</v>
      </c>
      <c r="X1531" s="227">
        <v>1.79</v>
      </c>
      <c r="Y1531" s="191">
        <v>1</v>
      </c>
      <c r="Z1531" s="191">
        <v>118390.6</v>
      </c>
      <c r="AA1531" s="191"/>
      <c r="AB1531" s="191"/>
      <c r="AC1531" s="227">
        <f t="shared" si="483"/>
        <v>118390.6</v>
      </c>
      <c r="AD1531" s="227">
        <v>3</v>
      </c>
      <c r="AE1531" s="227">
        <v>1.84</v>
      </c>
      <c r="AF1531" s="191">
        <v>1</v>
      </c>
      <c r="AG1531" s="191">
        <v>121697.60000000001</v>
      </c>
      <c r="AH1531" s="191"/>
      <c r="AI1531" s="191"/>
      <c r="AJ1531" s="227">
        <f t="shared" si="484"/>
        <v>121697.60000000001</v>
      </c>
    </row>
    <row r="1532" spans="1:36" ht="17.25" x14ac:dyDescent="0.25">
      <c r="A1532" s="208">
        <v>20</v>
      </c>
      <c r="B1532" s="124" t="s">
        <v>1429</v>
      </c>
      <c r="C1532" s="1524" t="s">
        <v>4979</v>
      </c>
      <c r="D1532" s="1525" t="s">
        <v>4768</v>
      </c>
      <c r="E1532" s="1531">
        <v>1</v>
      </c>
      <c r="F1532" s="227">
        <v>1.73</v>
      </c>
      <c r="G1532" s="191">
        <v>1</v>
      </c>
      <c r="H1532" s="191">
        <v>114422.2</v>
      </c>
      <c r="I1532" s="191"/>
      <c r="J1532" s="191"/>
      <c r="K1532" s="227">
        <f t="shared" si="479"/>
        <v>114422.2</v>
      </c>
      <c r="L1532" s="227">
        <v>1.68</v>
      </c>
      <c r="M1532" s="191">
        <v>1</v>
      </c>
      <c r="N1532" s="191">
        <v>111115.2</v>
      </c>
      <c r="O1532" s="191"/>
      <c r="P1532" s="191"/>
      <c r="Q1532" s="227">
        <f t="shared" si="480"/>
        <v>111115.2</v>
      </c>
      <c r="R1532" s="227">
        <f t="shared" si="481"/>
        <v>0</v>
      </c>
      <c r="S1532" s="227">
        <f t="shared" si="481"/>
        <v>3307</v>
      </c>
      <c r="T1532" s="227">
        <f t="shared" si="481"/>
        <v>0</v>
      </c>
      <c r="U1532" s="227">
        <f t="shared" si="481"/>
        <v>0</v>
      </c>
      <c r="V1532" s="227">
        <f t="shared" si="482"/>
        <v>3307</v>
      </c>
      <c r="W1532" s="227">
        <v>2</v>
      </c>
      <c r="X1532" s="227">
        <v>1.79</v>
      </c>
      <c r="Y1532" s="191">
        <v>1</v>
      </c>
      <c r="Z1532" s="191">
        <v>118390.6</v>
      </c>
      <c r="AA1532" s="191"/>
      <c r="AB1532" s="191"/>
      <c r="AC1532" s="227">
        <f t="shared" si="483"/>
        <v>118390.6</v>
      </c>
      <c r="AD1532" s="227">
        <v>3</v>
      </c>
      <c r="AE1532" s="227">
        <v>1.84</v>
      </c>
      <c r="AF1532" s="191">
        <v>1</v>
      </c>
      <c r="AG1532" s="191">
        <v>121697.60000000001</v>
      </c>
      <c r="AH1532" s="191"/>
      <c r="AI1532" s="191"/>
      <c r="AJ1532" s="227">
        <f t="shared" si="484"/>
        <v>121697.60000000001</v>
      </c>
    </row>
    <row r="1533" spans="1:36" ht="17.25" x14ac:dyDescent="0.25">
      <c r="A1533" s="208">
        <v>21</v>
      </c>
      <c r="B1533" s="124" t="s">
        <v>5910</v>
      </c>
      <c r="C1533" s="1524" t="s">
        <v>4979</v>
      </c>
      <c r="D1533" s="1525" t="s">
        <v>4768</v>
      </c>
      <c r="E1533" s="1531">
        <v>13</v>
      </c>
      <c r="F1533" s="227">
        <v>2.14</v>
      </c>
      <c r="G1533" s="191">
        <v>1</v>
      </c>
      <c r="H1533" s="191">
        <v>141539.6</v>
      </c>
      <c r="I1533" s="191"/>
      <c r="J1533" s="191"/>
      <c r="K1533" s="227">
        <f t="shared" si="479"/>
        <v>141539.6</v>
      </c>
      <c r="L1533" s="227">
        <v>2.08</v>
      </c>
      <c r="M1533" s="191">
        <v>1</v>
      </c>
      <c r="N1533" s="191">
        <v>137571.20000000001</v>
      </c>
      <c r="O1533" s="191"/>
      <c r="P1533" s="191"/>
      <c r="Q1533" s="227">
        <f t="shared" si="480"/>
        <v>137571.20000000001</v>
      </c>
      <c r="R1533" s="227">
        <f t="shared" si="481"/>
        <v>0</v>
      </c>
      <c r="S1533" s="227">
        <f t="shared" si="481"/>
        <v>3968.3999999999942</v>
      </c>
      <c r="T1533" s="227">
        <f t="shared" si="481"/>
        <v>0</v>
      </c>
      <c r="U1533" s="227">
        <f t="shared" si="481"/>
        <v>0</v>
      </c>
      <c r="V1533" s="227">
        <f t="shared" si="482"/>
        <v>3968.3999999999942</v>
      </c>
      <c r="W1533" s="227">
        <v>14</v>
      </c>
      <c r="X1533" s="227">
        <v>2.14</v>
      </c>
      <c r="Y1533" s="191">
        <v>1</v>
      </c>
      <c r="Z1533" s="191">
        <v>141539.6</v>
      </c>
      <c r="AA1533" s="191"/>
      <c r="AB1533" s="191"/>
      <c r="AC1533" s="227">
        <f t="shared" si="483"/>
        <v>141539.6</v>
      </c>
      <c r="AD1533" s="227">
        <v>15</v>
      </c>
      <c r="AE1533" s="227">
        <v>2.14</v>
      </c>
      <c r="AF1533" s="191">
        <v>1</v>
      </c>
      <c r="AG1533" s="191">
        <v>141539.6</v>
      </c>
      <c r="AH1533" s="191"/>
      <c r="AI1533" s="191"/>
      <c r="AJ1533" s="227">
        <f t="shared" si="484"/>
        <v>141539.6</v>
      </c>
    </row>
    <row r="1534" spans="1:36" ht="17.25" x14ac:dyDescent="0.25">
      <c r="A1534" s="208">
        <v>22</v>
      </c>
      <c r="B1534" s="124" t="s">
        <v>5911</v>
      </c>
      <c r="C1534" s="1524" t="s">
        <v>4979</v>
      </c>
      <c r="D1534" s="1525" t="s">
        <v>4768</v>
      </c>
      <c r="E1534" s="1531">
        <v>3</v>
      </c>
      <c r="F1534" s="227">
        <v>1.84</v>
      </c>
      <c r="G1534" s="191">
        <v>1</v>
      </c>
      <c r="H1534" s="191">
        <v>121697.60000000001</v>
      </c>
      <c r="I1534" s="191"/>
      <c r="J1534" s="191"/>
      <c r="K1534" s="227">
        <f t="shared" si="479"/>
        <v>121697.60000000001</v>
      </c>
      <c r="L1534" s="227">
        <v>1.79</v>
      </c>
      <c r="M1534" s="191">
        <v>1</v>
      </c>
      <c r="N1534" s="191">
        <v>118390.6</v>
      </c>
      <c r="O1534" s="191"/>
      <c r="P1534" s="191"/>
      <c r="Q1534" s="227">
        <f t="shared" si="480"/>
        <v>118390.6</v>
      </c>
      <c r="R1534" s="227">
        <f t="shared" si="481"/>
        <v>0</v>
      </c>
      <c r="S1534" s="227">
        <f t="shared" si="481"/>
        <v>3307</v>
      </c>
      <c r="T1534" s="227">
        <f t="shared" si="481"/>
        <v>0</v>
      </c>
      <c r="U1534" s="227">
        <f t="shared" si="481"/>
        <v>0</v>
      </c>
      <c r="V1534" s="227">
        <f t="shared" si="482"/>
        <v>3307</v>
      </c>
      <c r="W1534" s="227">
        <v>4</v>
      </c>
      <c r="X1534" s="227">
        <v>1.9</v>
      </c>
      <c r="Y1534" s="191">
        <v>1</v>
      </c>
      <c r="Z1534" s="191">
        <v>125666</v>
      </c>
      <c r="AA1534" s="191"/>
      <c r="AB1534" s="191"/>
      <c r="AC1534" s="227">
        <f t="shared" si="483"/>
        <v>125666</v>
      </c>
      <c r="AD1534" s="227">
        <v>5</v>
      </c>
      <c r="AE1534" s="227">
        <v>1.9</v>
      </c>
      <c r="AF1534" s="191">
        <v>1</v>
      </c>
      <c r="AG1534" s="191">
        <v>125666</v>
      </c>
      <c r="AH1534" s="191"/>
      <c r="AI1534" s="191"/>
      <c r="AJ1534" s="227">
        <f t="shared" si="484"/>
        <v>125666</v>
      </c>
    </row>
    <row r="1535" spans="1:36" ht="17.25" x14ac:dyDescent="0.25">
      <c r="A1535" s="208">
        <v>23</v>
      </c>
      <c r="B1535" s="124" t="s">
        <v>5912</v>
      </c>
      <c r="C1535" s="1524" t="s">
        <v>4979</v>
      </c>
      <c r="D1535" s="1525" t="s">
        <v>4768</v>
      </c>
      <c r="E1535" s="1531">
        <v>11</v>
      </c>
      <c r="F1535" s="227">
        <v>2.08</v>
      </c>
      <c r="G1535" s="191">
        <v>1</v>
      </c>
      <c r="H1535" s="191">
        <v>137571.20000000001</v>
      </c>
      <c r="I1535" s="191"/>
      <c r="J1535" s="191"/>
      <c r="K1535" s="227">
        <f t="shared" si="479"/>
        <v>137571.20000000001</v>
      </c>
      <c r="L1535" s="227">
        <v>2.08</v>
      </c>
      <c r="M1535" s="191">
        <v>1</v>
      </c>
      <c r="N1535" s="191">
        <v>137571.20000000001</v>
      </c>
      <c r="O1535" s="191"/>
      <c r="P1535" s="191"/>
      <c r="Q1535" s="227">
        <f t="shared" si="480"/>
        <v>137571.20000000001</v>
      </c>
      <c r="R1535" s="227">
        <f t="shared" si="481"/>
        <v>0</v>
      </c>
      <c r="S1535" s="227">
        <f t="shared" si="481"/>
        <v>0</v>
      </c>
      <c r="T1535" s="227">
        <f t="shared" si="481"/>
        <v>0</v>
      </c>
      <c r="U1535" s="227">
        <f t="shared" si="481"/>
        <v>0</v>
      </c>
      <c r="V1535" s="227">
        <f t="shared" si="482"/>
        <v>0</v>
      </c>
      <c r="W1535" s="227">
        <v>12</v>
      </c>
      <c r="X1535" s="227">
        <v>2.08</v>
      </c>
      <c r="Y1535" s="191">
        <v>1</v>
      </c>
      <c r="Z1535" s="191">
        <v>137571.20000000001</v>
      </c>
      <c r="AA1535" s="191"/>
      <c r="AB1535" s="191"/>
      <c r="AC1535" s="227">
        <f t="shared" si="483"/>
        <v>137571.20000000001</v>
      </c>
      <c r="AD1535" s="227">
        <v>13</v>
      </c>
      <c r="AE1535" s="227">
        <v>2.14</v>
      </c>
      <c r="AF1535" s="191">
        <v>1</v>
      </c>
      <c r="AG1535" s="191">
        <v>141539.6</v>
      </c>
      <c r="AH1535" s="191"/>
      <c r="AI1535" s="191"/>
      <c r="AJ1535" s="227">
        <f t="shared" si="484"/>
        <v>141539.6</v>
      </c>
    </row>
    <row r="1536" spans="1:36" ht="17.25" x14ac:dyDescent="0.25">
      <c r="A1536" s="208">
        <v>24</v>
      </c>
      <c r="B1536" s="124" t="s">
        <v>5913</v>
      </c>
      <c r="C1536" s="1524" t="s">
        <v>4979</v>
      </c>
      <c r="D1536" s="1525" t="s">
        <v>4768</v>
      </c>
      <c r="E1536" s="1531">
        <v>10</v>
      </c>
      <c r="F1536" s="227">
        <v>2.08</v>
      </c>
      <c r="G1536" s="191">
        <v>1</v>
      </c>
      <c r="H1536" s="191">
        <v>137571.20000000001</v>
      </c>
      <c r="I1536" s="191"/>
      <c r="J1536" s="191"/>
      <c r="K1536" s="227">
        <f t="shared" si="479"/>
        <v>137571.20000000001</v>
      </c>
      <c r="L1536" s="227">
        <v>2.02</v>
      </c>
      <c r="M1536" s="191">
        <v>1</v>
      </c>
      <c r="N1536" s="191">
        <v>133602.79999999999</v>
      </c>
      <c r="O1536" s="191"/>
      <c r="P1536" s="191"/>
      <c r="Q1536" s="227">
        <f t="shared" si="480"/>
        <v>133602.79999999999</v>
      </c>
      <c r="R1536" s="227">
        <f t="shared" ref="R1536:U1558" si="485">G1536-M1536</f>
        <v>0</v>
      </c>
      <c r="S1536" s="227">
        <f t="shared" si="485"/>
        <v>3968.4000000000233</v>
      </c>
      <c r="T1536" s="227">
        <f t="shared" si="485"/>
        <v>0</v>
      </c>
      <c r="U1536" s="227">
        <f t="shared" si="485"/>
        <v>0</v>
      </c>
      <c r="V1536" s="227">
        <f t="shared" si="482"/>
        <v>3968.4000000000233</v>
      </c>
      <c r="W1536" s="227">
        <v>11</v>
      </c>
      <c r="X1536" s="227">
        <v>2.08</v>
      </c>
      <c r="Y1536" s="191">
        <v>1</v>
      </c>
      <c r="Z1536" s="191">
        <v>137571.20000000001</v>
      </c>
      <c r="AA1536" s="191"/>
      <c r="AB1536" s="191"/>
      <c r="AC1536" s="227">
        <f t="shared" si="483"/>
        <v>137571.20000000001</v>
      </c>
      <c r="AD1536" s="227">
        <v>12</v>
      </c>
      <c r="AE1536" s="227">
        <v>2.08</v>
      </c>
      <c r="AF1536" s="191">
        <v>1</v>
      </c>
      <c r="AG1536" s="191">
        <v>137571.20000000001</v>
      </c>
      <c r="AH1536" s="191"/>
      <c r="AI1536" s="191"/>
      <c r="AJ1536" s="227">
        <f t="shared" si="484"/>
        <v>137571.20000000001</v>
      </c>
    </row>
    <row r="1537" spans="1:36" ht="17.25" x14ac:dyDescent="0.25">
      <c r="A1537" s="208">
        <v>25</v>
      </c>
      <c r="B1537" s="124" t="s">
        <v>5914</v>
      </c>
      <c r="C1537" s="1524" t="s">
        <v>4979</v>
      </c>
      <c r="D1537" s="1525" t="s">
        <v>4768</v>
      </c>
      <c r="E1537" s="1531">
        <v>9</v>
      </c>
      <c r="F1537" s="227">
        <v>2.02</v>
      </c>
      <c r="G1537" s="191">
        <v>1</v>
      </c>
      <c r="H1537" s="191">
        <v>133602.79999999999</v>
      </c>
      <c r="I1537" s="191"/>
      <c r="J1537" s="191"/>
      <c r="K1537" s="227">
        <f t="shared" si="479"/>
        <v>133602.79999999999</v>
      </c>
      <c r="L1537" s="227">
        <v>2.02</v>
      </c>
      <c r="M1537" s="191">
        <v>1</v>
      </c>
      <c r="N1537" s="191">
        <v>133602.79999999999</v>
      </c>
      <c r="O1537" s="191"/>
      <c r="P1537" s="191"/>
      <c r="Q1537" s="227">
        <f t="shared" si="480"/>
        <v>133602.79999999999</v>
      </c>
      <c r="R1537" s="227">
        <f t="shared" si="485"/>
        <v>0</v>
      </c>
      <c r="S1537" s="227">
        <f t="shared" si="485"/>
        <v>0</v>
      </c>
      <c r="T1537" s="227">
        <f t="shared" si="485"/>
        <v>0</v>
      </c>
      <c r="U1537" s="227">
        <f t="shared" si="485"/>
        <v>0</v>
      </c>
      <c r="V1537" s="227">
        <f t="shared" si="482"/>
        <v>0</v>
      </c>
      <c r="W1537" s="227">
        <v>10</v>
      </c>
      <c r="X1537" s="227">
        <v>2.08</v>
      </c>
      <c r="Y1537" s="191">
        <v>1</v>
      </c>
      <c r="Z1537" s="191">
        <v>137571.20000000001</v>
      </c>
      <c r="AA1537" s="191"/>
      <c r="AB1537" s="191"/>
      <c r="AC1537" s="227">
        <f t="shared" si="483"/>
        <v>137571.20000000001</v>
      </c>
      <c r="AD1537" s="227">
        <v>11</v>
      </c>
      <c r="AE1537" s="227">
        <v>2.08</v>
      </c>
      <c r="AF1537" s="191">
        <v>1</v>
      </c>
      <c r="AG1537" s="191">
        <v>137571.20000000001</v>
      </c>
      <c r="AH1537" s="191"/>
      <c r="AI1537" s="191"/>
      <c r="AJ1537" s="227">
        <f t="shared" si="484"/>
        <v>137571.20000000001</v>
      </c>
    </row>
    <row r="1538" spans="1:36" ht="17.25" x14ac:dyDescent="0.25">
      <c r="A1538" s="208">
        <v>26</v>
      </c>
      <c r="B1538" s="124" t="s">
        <v>5915</v>
      </c>
      <c r="C1538" s="1524" t="s">
        <v>4979</v>
      </c>
      <c r="D1538" s="1525" t="s">
        <v>4768</v>
      </c>
      <c r="E1538" s="1531">
        <v>3</v>
      </c>
      <c r="F1538" s="227">
        <v>1.84</v>
      </c>
      <c r="G1538" s="191">
        <v>1</v>
      </c>
      <c r="H1538" s="191">
        <v>121697.60000000001</v>
      </c>
      <c r="I1538" s="191"/>
      <c r="J1538" s="191"/>
      <c r="K1538" s="227">
        <f t="shared" si="479"/>
        <v>121697.60000000001</v>
      </c>
      <c r="L1538" s="227">
        <v>1.79</v>
      </c>
      <c r="M1538" s="191">
        <v>1</v>
      </c>
      <c r="N1538" s="191">
        <v>118390.6</v>
      </c>
      <c r="O1538" s="191"/>
      <c r="P1538" s="191"/>
      <c r="Q1538" s="227">
        <f t="shared" si="480"/>
        <v>118390.6</v>
      </c>
      <c r="R1538" s="227">
        <f t="shared" si="485"/>
        <v>0</v>
      </c>
      <c r="S1538" s="227">
        <f t="shared" si="485"/>
        <v>3307</v>
      </c>
      <c r="T1538" s="227">
        <f t="shared" si="485"/>
        <v>0</v>
      </c>
      <c r="U1538" s="227">
        <f t="shared" si="485"/>
        <v>0</v>
      </c>
      <c r="V1538" s="227">
        <f t="shared" si="482"/>
        <v>3307</v>
      </c>
      <c r="W1538" s="227">
        <v>4</v>
      </c>
      <c r="X1538" s="227">
        <v>1.9</v>
      </c>
      <c r="Y1538" s="191">
        <v>1</v>
      </c>
      <c r="Z1538" s="191">
        <v>125666</v>
      </c>
      <c r="AA1538" s="191"/>
      <c r="AB1538" s="191"/>
      <c r="AC1538" s="227">
        <f t="shared" si="483"/>
        <v>125666</v>
      </c>
      <c r="AD1538" s="227">
        <v>5</v>
      </c>
      <c r="AE1538" s="227">
        <v>1.9</v>
      </c>
      <c r="AF1538" s="191">
        <v>1</v>
      </c>
      <c r="AG1538" s="191">
        <v>125666</v>
      </c>
      <c r="AH1538" s="191"/>
      <c r="AI1538" s="191"/>
      <c r="AJ1538" s="227">
        <f t="shared" si="484"/>
        <v>125666</v>
      </c>
    </row>
    <row r="1539" spans="1:36" ht="17.25" x14ac:dyDescent="0.25">
      <c r="A1539" s="208">
        <v>27</v>
      </c>
      <c r="B1539" s="124" t="s">
        <v>5916</v>
      </c>
      <c r="C1539" s="1524" t="s">
        <v>4979</v>
      </c>
      <c r="D1539" s="1525" t="s">
        <v>4768</v>
      </c>
      <c r="E1539" s="1531">
        <v>5</v>
      </c>
      <c r="F1539" s="227">
        <v>1.9</v>
      </c>
      <c r="G1539" s="191">
        <v>1</v>
      </c>
      <c r="H1539" s="191">
        <v>125666</v>
      </c>
      <c r="I1539" s="191"/>
      <c r="J1539" s="191"/>
      <c r="K1539" s="227">
        <f t="shared" si="479"/>
        <v>125666</v>
      </c>
      <c r="L1539" s="227">
        <v>1.9</v>
      </c>
      <c r="M1539" s="191">
        <v>1</v>
      </c>
      <c r="N1539" s="191">
        <v>125666</v>
      </c>
      <c r="O1539" s="191"/>
      <c r="P1539" s="191"/>
      <c r="Q1539" s="227">
        <f t="shared" si="480"/>
        <v>125666</v>
      </c>
      <c r="R1539" s="227">
        <f t="shared" si="485"/>
        <v>0</v>
      </c>
      <c r="S1539" s="227">
        <f t="shared" si="485"/>
        <v>0</v>
      </c>
      <c r="T1539" s="227">
        <f t="shared" si="485"/>
        <v>0</v>
      </c>
      <c r="U1539" s="227">
        <f t="shared" si="485"/>
        <v>0</v>
      </c>
      <c r="V1539" s="227">
        <f t="shared" si="482"/>
        <v>0</v>
      </c>
      <c r="W1539" s="227">
        <v>6</v>
      </c>
      <c r="X1539" s="227">
        <v>1.96</v>
      </c>
      <c r="Y1539" s="191">
        <v>1</v>
      </c>
      <c r="Z1539" s="191">
        <v>129634.4</v>
      </c>
      <c r="AA1539" s="191"/>
      <c r="AB1539" s="191"/>
      <c r="AC1539" s="227">
        <f t="shared" si="483"/>
        <v>129634.4</v>
      </c>
      <c r="AD1539" s="227">
        <v>7</v>
      </c>
      <c r="AE1539" s="227">
        <v>1.96</v>
      </c>
      <c r="AF1539" s="191">
        <v>1</v>
      </c>
      <c r="AG1539" s="191">
        <v>129634.4</v>
      </c>
      <c r="AH1539" s="191"/>
      <c r="AI1539" s="191"/>
      <c r="AJ1539" s="227">
        <f t="shared" si="484"/>
        <v>129634.4</v>
      </c>
    </row>
    <row r="1540" spans="1:36" ht="17.25" x14ac:dyDescent="0.25">
      <c r="A1540" s="208">
        <v>28</v>
      </c>
      <c r="B1540" s="124" t="s">
        <v>5917</v>
      </c>
      <c r="C1540" s="1524" t="s">
        <v>4979</v>
      </c>
      <c r="D1540" s="1525" t="s">
        <v>4768</v>
      </c>
      <c r="E1540" s="1531">
        <v>8</v>
      </c>
      <c r="F1540" s="227">
        <v>2.02</v>
      </c>
      <c r="G1540" s="191">
        <v>1</v>
      </c>
      <c r="H1540" s="191">
        <v>133602.79999999999</v>
      </c>
      <c r="I1540" s="191"/>
      <c r="J1540" s="191"/>
      <c r="K1540" s="227">
        <f t="shared" si="479"/>
        <v>133602.79999999999</v>
      </c>
      <c r="L1540" s="227">
        <v>1.96</v>
      </c>
      <c r="M1540" s="191">
        <v>1</v>
      </c>
      <c r="N1540" s="191">
        <v>129634.4</v>
      </c>
      <c r="O1540" s="191"/>
      <c r="P1540" s="191"/>
      <c r="Q1540" s="227">
        <f t="shared" si="480"/>
        <v>129634.4</v>
      </c>
      <c r="R1540" s="227">
        <f t="shared" si="485"/>
        <v>0</v>
      </c>
      <c r="S1540" s="227">
        <f t="shared" si="485"/>
        <v>3968.3999999999942</v>
      </c>
      <c r="T1540" s="227">
        <f t="shared" si="485"/>
        <v>0</v>
      </c>
      <c r="U1540" s="227">
        <f t="shared" si="485"/>
        <v>0</v>
      </c>
      <c r="V1540" s="227">
        <f t="shared" si="482"/>
        <v>3968.3999999999942</v>
      </c>
      <c r="W1540" s="227">
        <v>9</v>
      </c>
      <c r="X1540" s="227">
        <v>2.02</v>
      </c>
      <c r="Y1540" s="191">
        <v>1</v>
      </c>
      <c r="Z1540" s="191">
        <v>133602.79999999999</v>
      </c>
      <c r="AA1540" s="191"/>
      <c r="AB1540" s="191"/>
      <c r="AC1540" s="227">
        <f t="shared" si="483"/>
        <v>133602.79999999999</v>
      </c>
      <c r="AD1540" s="227">
        <v>10</v>
      </c>
      <c r="AE1540" s="227">
        <v>2.08</v>
      </c>
      <c r="AF1540" s="191">
        <v>1</v>
      </c>
      <c r="AG1540" s="191">
        <v>137571.20000000001</v>
      </c>
      <c r="AH1540" s="191"/>
      <c r="AI1540" s="191"/>
      <c r="AJ1540" s="227">
        <f t="shared" si="484"/>
        <v>137571.20000000001</v>
      </c>
    </row>
    <row r="1541" spans="1:36" ht="17.25" x14ac:dyDescent="0.25">
      <c r="A1541" s="208">
        <v>29</v>
      </c>
      <c r="B1541" s="124" t="s">
        <v>1602</v>
      </c>
      <c r="C1541" s="1524" t="s">
        <v>4979</v>
      </c>
      <c r="D1541" s="1525" t="s">
        <v>4768</v>
      </c>
      <c r="E1541" s="1531">
        <v>1</v>
      </c>
      <c r="F1541" s="227">
        <v>1.73</v>
      </c>
      <c r="G1541" s="191">
        <v>1</v>
      </c>
      <c r="H1541" s="191">
        <v>114422.2</v>
      </c>
      <c r="I1541" s="191"/>
      <c r="J1541" s="191"/>
      <c r="K1541" s="227">
        <f t="shared" si="479"/>
        <v>114422.2</v>
      </c>
      <c r="L1541" s="227">
        <v>1.68</v>
      </c>
      <c r="M1541" s="191">
        <v>1</v>
      </c>
      <c r="N1541" s="191">
        <v>111115.2</v>
      </c>
      <c r="O1541" s="191"/>
      <c r="P1541" s="191"/>
      <c r="Q1541" s="227">
        <f t="shared" si="480"/>
        <v>111115.2</v>
      </c>
      <c r="R1541" s="227">
        <f t="shared" si="485"/>
        <v>0</v>
      </c>
      <c r="S1541" s="227">
        <f t="shared" si="485"/>
        <v>3307</v>
      </c>
      <c r="T1541" s="227">
        <f t="shared" si="485"/>
        <v>0</v>
      </c>
      <c r="U1541" s="227">
        <f t="shared" si="485"/>
        <v>0</v>
      </c>
      <c r="V1541" s="227">
        <f t="shared" si="482"/>
        <v>3307</v>
      </c>
      <c r="W1541" s="227">
        <v>2</v>
      </c>
      <c r="X1541" s="227">
        <v>1.79</v>
      </c>
      <c r="Y1541" s="191">
        <v>1</v>
      </c>
      <c r="Z1541" s="191">
        <v>118390.6</v>
      </c>
      <c r="AA1541" s="191"/>
      <c r="AB1541" s="191"/>
      <c r="AC1541" s="227">
        <f t="shared" si="483"/>
        <v>118390.6</v>
      </c>
      <c r="AD1541" s="227">
        <v>3</v>
      </c>
      <c r="AE1541" s="227">
        <v>1.84</v>
      </c>
      <c r="AF1541" s="191">
        <v>1</v>
      </c>
      <c r="AG1541" s="191">
        <v>121697.60000000001</v>
      </c>
      <c r="AH1541" s="191"/>
      <c r="AI1541" s="191"/>
      <c r="AJ1541" s="227">
        <f t="shared" si="484"/>
        <v>121697.60000000001</v>
      </c>
    </row>
    <row r="1542" spans="1:36" ht="17.25" x14ac:dyDescent="0.25">
      <c r="A1542" s="208">
        <v>30</v>
      </c>
      <c r="B1542" s="124" t="s">
        <v>5918</v>
      </c>
      <c r="C1542" s="1524" t="s">
        <v>4979</v>
      </c>
      <c r="D1542" s="1525" t="s">
        <v>4768</v>
      </c>
      <c r="E1542" s="1531">
        <v>7</v>
      </c>
      <c r="F1542" s="227">
        <v>1.96</v>
      </c>
      <c r="G1542" s="191">
        <v>1</v>
      </c>
      <c r="H1542" s="191">
        <v>129634.4</v>
      </c>
      <c r="I1542" s="191"/>
      <c r="J1542" s="191"/>
      <c r="K1542" s="227">
        <f t="shared" si="479"/>
        <v>129634.4</v>
      </c>
      <c r="L1542" s="227">
        <v>1.96</v>
      </c>
      <c r="M1542" s="191">
        <v>1</v>
      </c>
      <c r="N1542" s="191">
        <v>129634.4</v>
      </c>
      <c r="O1542" s="191"/>
      <c r="P1542" s="191"/>
      <c r="Q1542" s="227">
        <f t="shared" si="480"/>
        <v>129634.4</v>
      </c>
      <c r="R1542" s="227">
        <f t="shared" si="485"/>
        <v>0</v>
      </c>
      <c r="S1542" s="227">
        <f t="shared" si="485"/>
        <v>0</v>
      </c>
      <c r="T1542" s="227">
        <f t="shared" si="485"/>
        <v>0</v>
      </c>
      <c r="U1542" s="227">
        <f t="shared" si="485"/>
        <v>0</v>
      </c>
      <c r="V1542" s="227">
        <f t="shared" si="482"/>
        <v>0</v>
      </c>
      <c r="W1542" s="227">
        <v>8</v>
      </c>
      <c r="X1542" s="227">
        <v>2.02</v>
      </c>
      <c r="Y1542" s="191">
        <v>1</v>
      </c>
      <c r="Z1542" s="191">
        <v>133602.79999999999</v>
      </c>
      <c r="AA1542" s="191"/>
      <c r="AB1542" s="191"/>
      <c r="AC1542" s="227">
        <f t="shared" si="483"/>
        <v>133602.79999999999</v>
      </c>
      <c r="AD1542" s="227">
        <v>9</v>
      </c>
      <c r="AE1542" s="227">
        <v>2.02</v>
      </c>
      <c r="AF1542" s="191">
        <v>1</v>
      </c>
      <c r="AG1542" s="191">
        <v>133602.79999999999</v>
      </c>
      <c r="AH1542" s="191"/>
      <c r="AI1542" s="191"/>
      <c r="AJ1542" s="227">
        <f t="shared" si="484"/>
        <v>133602.79999999999</v>
      </c>
    </row>
    <row r="1543" spans="1:36" ht="17.25" x14ac:dyDescent="0.25">
      <c r="A1543" s="208">
        <v>31</v>
      </c>
      <c r="B1543" s="124" t="s">
        <v>5919</v>
      </c>
      <c r="C1543" s="1524" t="s">
        <v>4979</v>
      </c>
      <c r="D1543" s="1525" t="s">
        <v>4768</v>
      </c>
      <c r="E1543" s="1531">
        <v>3</v>
      </c>
      <c r="F1543" s="227">
        <v>1.84</v>
      </c>
      <c r="G1543" s="191">
        <v>1</v>
      </c>
      <c r="H1543" s="191">
        <v>121697.60000000001</v>
      </c>
      <c r="I1543" s="191"/>
      <c r="J1543" s="191"/>
      <c r="K1543" s="227">
        <f t="shared" si="479"/>
        <v>121697.60000000001</v>
      </c>
      <c r="L1543" s="227">
        <v>1.79</v>
      </c>
      <c r="M1543" s="191">
        <v>1</v>
      </c>
      <c r="N1543" s="191">
        <v>118390.6</v>
      </c>
      <c r="O1543" s="191"/>
      <c r="P1543" s="191"/>
      <c r="Q1543" s="227">
        <f t="shared" si="480"/>
        <v>118390.6</v>
      </c>
      <c r="R1543" s="227">
        <f t="shared" si="485"/>
        <v>0</v>
      </c>
      <c r="S1543" s="227">
        <f t="shared" si="485"/>
        <v>3307</v>
      </c>
      <c r="T1543" s="227">
        <f t="shared" si="485"/>
        <v>0</v>
      </c>
      <c r="U1543" s="227">
        <f t="shared" si="485"/>
        <v>0</v>
      </c>
      <c r="V1543" s="227">
        <f t="shared" si="482"/>
        <v>3307</v>
      </c>
      <c r="W1543" s="227">
        <v>4</v>
      </c>
      <c r="X1543" s="227">
        <v>1.9</v>
      </c>
      <c r="Y1543" s="191">
        <v>1</v>
      </c>
      <c r="Z1543" s="191">
        <v>125666</v>
      </c>
      <c r="AA1543" s="191"/>
      <c r="AB1543" s="191"/>
      <c r="AC1543" s="227">
        <f t="shared" si="483"/>
        <v>125666</v>
      </c>
      <c r="AD1543" s="227">
        <v>5</v>
      </c>
      <c r="AE1543" s="227">
        <v>1.9</v>
      </c>
      <c r="AF1543" s="191">
        <v>1</v>
      </c>
      <c r="AG1543" s="191">
        <v>125666</v>
      </c>
      <c r="AH1543" s="191"/>
      <c r="AI1543" s="191"/>
      <c r="AJ1543" s="227">
        <f t="shared" si="484"/>
        <v>125666</v>
      </c>
    </row>
    <row r="1544" spans="1:36" ht="17.25" x14ac:dyDescent="0.25">
      <c r="A1544" s="208">
        <v>32</v>
      </c>
      <c r="B1544" s="124" t="s">
        <v>5920</v>
      </c>
      <c r="C1544" s="1524" t="s">
        <v>4979</v>
      </c>
      <c r="D1544" s="1525" t="s">
        <v>4768</v>
      </c>
      <c r="E1544" s="1531">
        <v>7</v>
      </c>
      <c r="F1544" s="227">
        <v>1.96</v>
      </c>
      <c r="G1544" s="191">
        <v>1</v>
      </c>
      <c r="H1544" s="191">
        <v>129634.4</v>
      </c>
      <c r="I1544" s="191"/>
      <c r="J1544" s="191"/>
      <c r="K1544" s="227">
        <f t="shared" si="479"/>
        <v>129634.4</v>
      </c>
      <c r="L1544" s="227">
        <v>1.96</v>
      </c>
      <c r="M1544" s="191">
        <v>1</v>
      </c>
      <c r="N1544" s="191">
        <v>129634.4</v>
      </c>
      <c r="O1544" s="191"/>
      <c r="P1544" s="191"/>
      <c r="Q1544" s="227">
        <f t="shared" si="480"/>
        <v>129634.4</v>
      </c>
      <c r="R1544" s="227">
        <f t="shared" si="485"/>
        <v>0</v>
      </c>
      <c r="S1544" s="227">
        <f t="shared" si="485"/>
        <v>0</v>
      </c>
      <c r="T1544" s="227">
        <f t="shared" si="485"/>
        <v>0</v>
      </c>
      <c r="U1544" s="227">
        <f t="shared" si="485"/>
        <v>0</v>
      </c>
      <c r="V1544" s="227">
        <f t="shared" si="482"/>
        <v>0</v>
      </c>
      <c r="W1544" s="227">
        <v>8</v>
      </c>
      <c r="X1544" s="227">
        <v>2.02</v>
      </c>
      <c r="Y1544" s="191">
        <v>1</v>
      </c>
      <c r="Z1544" s="191">
        <v>133602.79999999999</v>
      </c>
      <c r="AA1544" s="191"/>
      <c r="AB1544" s="191"/>
      <c r="AC1544" s="227">
        <f t="shared" si="483"/>
        <v>133602.79999999999</v>
      </c>
      <c r="AD1544" s="227">
        <v>9</v>
      </c>
      <c r="AE1544" s="227">
        <v>2.02</v>
      </c>
      <c r="AF1544" s="191">
        <v>1</v>
      </c>
      <c r="AG1544" s="191">
        <v>133602.79999999999</v>
      </c>
      <c r="AH1544" s="191"/>
      <c r="AI1544" s="191"/>
      <c r="AJ1544" s="227">
        <f t="shared" si="484"/>
        <v>133602.79999999999</v>
      </c>
    </row>
    <row r="1545" spans="1:36" ht="17.25" x14ac:dyDescent="0.25">
      <c r="A1545" s="208">
        <v>33</v>
      </c>
      <c r="B1545" s="124" t="s">
        <v>1429</v>
      </c>
      <c r="C1545" s="1524" t="s">
        <v>4979</v>
      </c>
      <c r="D1545" s="1525" t="s">
        <v>4768</v>
      </c>
      <c r="E1545" s="1531">
        <v>1</v>
      </c>
      <c r="F1545" s="227">
        <v>1.73</v>
      </c>
      <c r="G1545" s="191">
        <v>1</v>
      </c>
      <c r="H1545" s="191">
        <v>114422.2</v>
      </c>
      <c r="I1545" s="191"/>
      <c r="J1545" s="191"/>
      <c r="K1545" s="227">
        <f t="shared" si="479"/>
        <v>114422.2</v>
      </c>
      <c r="L1545" s="227">
        <v>1.68</v>
      </c>
      <c r="M1545" s="191">
        <v>1</v>
      </c>
      <c r="N1545" s="191">
        <v>111115.2</v>
      </c>
      <c r="O1545" s="191"/>
      <c r="P1545" s="191"/>
      <c r="Q1545" s="227">
        <f t="shared" si="480"/>
        <v>111115.2</v>
      </c>
      <c r="R1545" s="227">
        <f t="shared" si="485"/>
        <v>0</v>
      </c>
      <c r="S1545" s="227">
        <f t="shared" si="485"/>
        <v>3307</v>
      </c>
      <c r="T1545" s="227">
        <f t="shared" si="485"/>
        <v>0</v>
      </c>
      <c r="U1545" s="227">
        <f t="shared" si="485"/>
        <v>0</v>
      </c>
      <c r="V1545" s="227">
        <f t="shared" si="482"/>
        <v>3307</v>
      </c>
      <c r="W1545" s="227">
        <v>2</v>
      </c>
      <c r="X1545" s="227">
        <v>1.79</v>
      </c>
      <c r="Y1545" s="191">
        <v>1</v>
      </c>
      <c r="Z1545" s="191">
        <v>118390.6</v>
      </c>
      <c r="AA1545" s="191"/>
      <c r="AB1545" s="191"/>
      <c r="AC1545" s="227">
        <f t="shared" si="483"/>
        <v>118390.6</v>
      </c>
      <c r="AD1545" s="227">
        <v>3</v>
      </c>
      <c r="AE1545" s="227">
        <v>1.84</v>
      </c>
      <c r="AF1545" s="191">
        <v>1</v>
      </c>
      <c r="AG1545" s="191">
        <v>121697.60000000001</v>
      </c>
      <c r="AH1545" s="191"/>
      <c r="AI1545" s="191"/>
      <c r="AJ1545" s="227">
        <f t="shared" si="484"/>
        <v>121697.60000000001</v>
      </c>
    </row>
    <row r="1546" spans="1:36" ht="17.25" x14ac:dyDescent="0.25">
      <c r="A1546" s="208">
        <v>34</v>
      </c>
      <c r="B1546" s="124" t="s">
        <v>5921</v>
      </c>
      <c r="C1546" s="1524" t="s">
        <v>4979</v>
      </c>
      <c r="D1546" s="1525" t="s">
        <v>4768</v>
      </c>
      <c r="E1546" s="1531">
        <v>4</v>
      </c>
      <c r="F1546" s="227">
        <v>1.9</v>
      </c>
      <c r="G1546" s="191">
        <v>1</v>
      </c>
      <c r="H1546" s="191">
        <v>125666</v>
      </c>
      <c r="I1546" s="191"/>
      <c r="J1546" s="191"/>
      <c r="K1546" s="227">
        <f t="shared" si="479"/>
        <v>125666</v>
      </c>
      <c r="L1546" s="227">
        <v>1.84</v>
      </c>
      <c r="M1546" s="191">
        <v>1</v>
      </c>
      <c r="N1546" s="191">
        <v>121697.60000000001</v>
      </c>
      <c r="O1546" s="191"/>
      <c r="P1546" s="191"/>
      <c r="Q1546" s="227">
        <f t="shared" si="480"/>
        <v>121697.60000000001</v>
      </c>
      <c r="R1546" s="227">
        <f t="shared" si="485"/>
        <v>0</v>
      </c>
      <c r="S1546" s="227">
        <f t="shared" si="485"/>
        <v>3968.3999999999942</v>
      </c>
      <c r="T1546" s="227">
        <f t="shared" si="485"/>
        <v>0</v>
      </c>
      <c r="U1546" s="227">
        <f t="shared" si="485"/>
        <v>0</v>
      </c>
      <c r="V1546" s="227">
        <f t="shared" si="482"/>
        <v>3968.3999999999942</v>
      </c>
      <c r="W1546" s="227">
        <v>5</v>
      </c>
      <c r="X1546" s="227">
        <v>1.9</v>
      </c>
      <c r="Y1546" s="191">
        <v>1</v>
      </c>
      <c r="Z1546" s="191">
        <v>125666</v>
      </c>
      <c r="AA1546" s="191"/>
      <c r="AB1546" s="191"/>
      <c r="AC1546" s="227">
        <f t="shared" si="483"/>
        <v>125666</v>
      </c>
      <c r="AD1546" s="227">
        <v>6</v>
      </c>
      <c r="AE1546" s="227">
        <v>1.96</v>
      </c>
      <c r="AF1546" s="191">
        <v>1</v>
      </c>
      <c r="AG1546" s="191">
        <v>129634.4</v>
      </c>
      <c r="AH1546" s="191"/>
      <c r="AI1546" s="191"/>
      <c r="AJ1546" s="227">
        <f t="shared" si="484"/>
        <v>129634.4</v>
      </c>
    </row>
    <row r="1547" spans="1:36" ht="17.25" x14ac:dyDescent="0.25">
      <c r="A1547" s="208">
        <v>35</v>
      </c>
      <c r="B1547" s="124" t="s">
        <v>5922</v>
      </c>
      <c r="C1547" s="1524" t="s">
        <v>4979</v>
      </c>
      <c r="D1547" s="1525" t="s">
        <v>4768</v>
      </c>
      <c r="E1547" s="1531">
        <v>4</v>
      </c>
      <c r="F1547" s="227">
        <v>1.9</v>
      </c>
      <c r="G1547" s="191">
        <v>1</v>
      </c>
      <c r="H1547" s="191">
        <v>125666</v>
      </c>
      <c r="I1547" s="191"/>
      <c r="J1547" s="191"/>
      <c r="K1547" s="227">
        <f t="shared" si="479"/>
        <v>125666</v>
      </c>
      <c r="L1547" s="227">
        <v>1.84</v>
      </c>
      <c r="M1547" s="191">
        <v>1</v>
      </c>
      <c r="N1547" s="191">
        <v>121697.60000000001</v>
      </c>
      <c r="O1547" s="191"/>
      <c r="P1547" s="191"/>
      <c r="Q1547" s="227">
        <f t="shared" si="480"/>
        <v>121697.60000000001</v>
      </c>
      <c r="R1547" s="227">
        <f t="shared" si="485"/>
        <v>0</v>
      </c>
      <c r="S1547" s="227">
        <f t="shared" si="485"/>
        <v>3968.3999999999942</v>
      </c>
      <c r="T1547" s="227">
        <f t="shared" si="485"/>
        <v>0</v>
      </c>
      <c r="U1547" s="227">
        <f t="shared" si="485"/>
        <v>0</v>
      </c>
      <c r="V1547" s="227">
        <f t="shared" si="482"/>
        <v>3968.3999999999942</v>
      </c>
      <c r="W1547" s="227">
        <v>5</v>
      </c>
      <c r="X1547" s="227">
        <v>1.9</v>
      </c>
      <c r="Y1547" s="191">
        <v>1</v>
      </c>
      <c r="Z1547" s="191">
        <v>125666</v>
      </c>
      <c r="AA1547" s="191"/>
      <c r="AB1547" s="191"/>
      <c r="AC1547" s="227">
        <f t="shared" si="483"/>
        <v>125666</v>
      </c>
      <c r="AD1547" s="227">
        <v>6</v>
      </c>
      <c r="AE1547" s="227">
        <v>1.96</v>
      </c>
      <c r="AF1547" s="191">
        <v>1</v>
      </c>
      <c r="AG1547" s="191">
        <v>129634.4</v>
      </c>
      <c r="AH1547" s="191"/>
      <c r="AI1547" s="191"/>
      <c r="AJ1547" s="227">
        <f t="shared" si="484"/>
        <v>129634.4</v>
      </c>
    </row>
    <row r="1548" spans="1:36" ht="17.25" x14ac:dyDescent="0.25">
      <c r="A1548" s="208">
        <v>36</v>
      </c>
      <c r="B1548" s="124" t="s">
        <v>5923</v>
      </c>
      <c r="C1548" s="1524" t="s">
        <v>4979</v>
      </c>
      <c r="D1548" s="1525" t="s">
        <v>4768</v>
      </c>
      <c r="E1548" s="1531">
        <v>5</v>
      </c>
      <c r="F1548" s="227">
        <v>1.9</v>
      </c>
      <c r="G1548" s="191">
        <v>1</v>
      </c>
      <c r="H1548" s="191">
        <v>125666</v>
      </c>
      <c r="I1548" s="191"/>
      <c r="J1548" s="191"/>
      <c r="K1548" s="227">
        <f t="shared" si="479"/>
        <v>125666</v>
      </c>
      <c r="L1548" s="227">
        <v>1.9</v>
      </c>
      <c r="M1548" s="191">
        <v>1</v>
      </c>
      <c r="N1548" s="191">
        <v>125666</v>
      </c>
      <c r="O1548" s="191"/>
      <c r="P1548" s="191"/>
      <c r="Q1548" s="227">
        <f t="shared" si="480"/>
        <v>125666</v>
      </c>
      <c r="R1548" s="227">
        <f t="shared" si="485"/>
        <v>0</v>
      </c>
      <c r="S1548" s="227">
        <f t="shared" si="485"/>
        <v>0</v>
      </c>
      <c r="T1548" s="227">
        <f t="shared" si="485"/>
        <v>0</v>
      </c>
      <c r="U1548" s="227">
        <f t="shared" si="485"/>
        <v>0</v>
      </c>
      <c r="V1548" s="227">
        <f t="shared" si="482"/>
        <v>0</v>
      </c>
      <c r="W1548" s="227">
        <v>6</v>
      </c>
      <c r="X1548" s="227">
        <v>1.96</v>
      </c>
      <c r="Y1548" s="191">
        <v>1</v>
      </c>
      <c r="Z1548" s="191">
        <v>129634.4</v>
      </c>
      <c r="AA1548" s="191"/>
      <c r="AB1548" s="191"/>
      <c r="AC1548" s="227">
        <f t="shared" si="483"/>
        <v>129634.4</v>
      </c>
      <c r="AD1548" s="227">
        <v>7</v>
      </c>
      <c r="AE1548" s="227">
        <v>1.96</v>
      </c>
      <c r="AF1548" s="191">
        <v>1</v>
      </c>
      <c r="AG1548" s="191">
        <v>129634.4</v>
      </c>
      <c r="AH1548" s="191"/>
      <c r="AI1548" s="191"/>
      <c r="AJ1548" s="227">
        <f t="shared" si="484"/>
        <v>129634.4</v>
      </c>
    </row>
    <row r="1549" spans="1:36" ht="17.25" x14ac:dyDescent="0.25">
      <c r="A1549" s="208">
        <v>37</v>
      </c>
      <c r="B1549" s="124" t="s">
        <v>5924</v>
      </c>
      <c r="C1549" s="1524" t="s">
        <v>5039</v>
      </c>
      <c r="D1549" s="1525" t="s">
        <v>4768</v>
      </c>
      <c r="E1549" s="1531">
        <v>3</v>
      </c>
      <c r="F1549" s="227">
        <v>1.84</v>
      </c>
      <c r="G1549" s="191">
        <v>1</v>
      </c>
      <c r="H1549" s="191">
        <v>121697.60000000001</v>
      </c>
      <c r="I1549" s="191"/>
      <c r="J1549" s="191"/>
      <c r="K1549" s="227">
        <f t="shared" si="479"/>
        <v>121697.60000000001</v>
      </c>
      <c r="L1549" s="227">
        <v>1.79</v>
      </c>
      <c r="M1549" s="191">
        <v>1</v>
      </c>
      <c r="N1549" s="191">
        <v>118390.6</v>
      </c>
      <c r="O1549" s="191"/>
      <c r="P1549" s="191"/>
      <c r="Q1549" s="227">
        <f t="shared" si="480"/>
        <v>118390.6</v>
      </c>
      <c r="R1549" s="227">
        <f t="shared" si="485"/>
        <v>0</v>
      </c>
      <c r="S1549" s="227">
        <f t="shared" si="485"/>
        <v>3307</v>
      </c>
      <c r="T1549" s="227">
        <f t="shared" si="485"/>
        <v>0</v>
      </c>
      <c r="U1549" s="227">
        <f t="shared" si="485"/>
        <v>0</v>
      </c>
      <c r="V1549" s="227">
        <f t="shared" si="482"/>
        <v>3307</v>
      </c>
      <c r="W1549" s="227">
        <v>4</v>
      </c>
      <c r="X1549" s="227">
        <v>1.9</v>
      </c>
      <c r="Y1549" s="191">
        <v>1</v>
      </c>
      <c r="Z1549" s="191">
        <v>125666</v>
      </c>
      <c r="AA1549" s="191"/>
      <c r="AB1549" s="191"/>
      <c r="AC1549" s="227">
        <f t="shared" si="483"/>
        <v>125666</v>
      </c>
      <c r="AD1549" s="227">
        <v>5</v>
      </c>
      <c r="AE1549" s="227">
        <v>1.9</v>
      </c>
      <c r="AF1549" s="191">
        <v>1</v>
      </c>
      <c r="AG1549" s="191">
        <v>125666</v>
      </c>
      <c r="AH1549" s="191"/>
      <c r="AI1549" s="191"/>
      <c r="AJ1549" s="227">
        <f t="shared" si="484"/>
        <v>125666</v>
      </c>
    </row>
    <row r="1550" spans="1:36" ht="17.25" x14ac:dyDescent="0.25">
      <c r="A1550" s="208">
        <v>38</v>
      </c>
      <c r="B1550" s="124" t="s">
        <v>5925</v>
      </c>
      <c r="C1550" s="1524" t="s">
        <v>5039</v>
      </c>
      <c r="D1550" s="1525" t="s">
        <v>4768</v>
      </c>
      <c r="E1550" s="1531">
        <v>5</v>
      </c>
      <c r="F1550" s="227">
        <v>1.9</v>
      </c>
      <c r="G1550" s="191">
        <v>1</v>
      </c>
      <c r="H1550" s="191">
        <v>125666</v>
      </c>
      <c r="I1550" s="191"/>
      <c r="J1550" s="191"/>
      <c r="K1550" s="227">
        <f t="shared" si="479"/>
        <v>125666</v>
      </c>
      <c r="L1550" s="227">
        <v>1.9</v>
      </c>
      <c r="M1550" s="191">
        <v>1</v>
      </c>
      <c r="N1550" s="191">
        <v>125666</v>
      </c>
      <c r="O1550" s="191"/>
      <c r="P1550" s="191"/>
      <c r="Q1550" s="227">
        <f t="shared" si="480"/>
        <v>125666</v>
      </c>
      <c r="R1550" s="227">
        <f t="shared" si="485"/>
        <v>0</v>
      </c>
      <c r="S1550" s="227">
        <f t="shared" si="485"/>
        <v>0</v>
      </c>
      <c r="T1550" s="227">
        <f t="shared" si="485"/>
        <v>0</v>
      </c>
      <c r="U1550" s="227">
        <f t="shared" si="485"/>
        <v>0</v>
      </c>
      <c r="V1550" s="227">
        <f t="shared" si="482"/>
        <v>0</v>
      </c>
      <c r="W1550" s="227">
        <v>6</v>
      </c>
      <c r="X1550" s="227">
        <v>1.96</v>
      </c>
      <c r="Y1550" s="191">
        <v>1</v>
      </c>
      <c r="Z1550" s="191">
        <v>129634.4</v>
      </c>
      <c r="AA1550" s="191"/>
      <c r="AB1550" s="191"/>
      <c r="AC1550" s="227">
        <f t="shared" si="483"/>
        <v>129634.4</v>
      </c>
      <c r="AD1550" s="227">
        <v>7</v>
      </c>
      <c r="AE1550" s="227">
        <v>1.96</v>
      </c>
      <c r="AF1550" s="191">
        <v>1</v>
      </c>
      <c r="AG1550" s="191">
        <v>129634.4</v>
      </c>
      <c r="AH1550" s="191"/>
      <c r="AI1550" s="191"/>
      <c r="AJ1550" s="227">
        <f t="shared" si="484"/>
        <v>129634.4</v>
      </c>
    </row>
    <row r="1551" spans="1:36" ht="17.25" x14ac:dyDescent="0.25">
      <c r="A1551" s="208">
        <v>39</v>
      </c>
      <c r="B1551" s="124" t="s">
        <v>5926</v>
      </c>
      <c r="C1551" s="1524" t="s">
        <v>5039</v>
      </c>
      <c r="D1551" s="1525" t="s">
        <v>4768</v>
      </c>
      <c r="E1551" s="1531">
        <v>3</v>
      </c>
      <c r="F1551" s="227">
        <v>1.84</v>
      </c>
      <c r="G1551" s="191">
        <v>1</v>
      </c>
      <c r="H1551" s="191">
        <v>121697.60000000001</v>
      </c>
      <c r="I1551" s="191"/>
      <c r="J1551" s="191"/>
      <c r="K1551" s="227">
        <f t="shared" si="479"/>
        <v>121697.60000000001</v>
      </c>
      <c r="L1551" s="227">
        <v>1.79</v>
      </c>
      <c r="M1551" s="191">
        <v>1</v>
      </c>
      <c r="N1551" s="191">
        <v>118390.6</v>
      </c>
      <c r="O1551" s="191"/>
      <c r="P1551" s="191"/>
      <c r="Q1551" s="227">
        <f t="shared" si="480"/>
        <v>118390.6</v>
      </c>
      <c r="R1551" s="227">
        <f t="shared" si="485"/>
        <v>0</v>
      </c>
      <c r="S1551" s="227">
        <f t="shared" si="485"/>
        <v>3307</v>
      </c>
      <c r="T1551" s="227">
        <f t="shared" si="485"/>
        <v>0</v>
      </c>
      <c r="U1551" s="227">
        <f t="shared" si="485"/>
        <v>0</v>
      </c>
      <c r="V1551" s="227">
        <f t="shared" si="482"/>
        <v>3307</v>
      </c>
      <c r="W1551" s="227">
        <v>4</v>
      </c>
      <c r="X1551" s="227">
        <v>1.9</v>
      </c>
      <c r="Y1551" s="191">
        <v>1</v>
      </c>
      <c r="Z1551" s="191">
        <v>125666</v>
      </c>
      <c r="AA1551" s="191"/>
      <c r="AB1551" s="191"/>
      <c r="AC1551" s="227">
        <f t="shared" si="483"/>
        <v>125666</v>
      </c>
      <c r="AD1551" s="227">
        <v>5</v>
      </c>
      <c r="AE1551" s="227">
        <v>1.9</v>
      </c>
      <c r="AF1551" s="191">
        <v>1</v>
      </c>
      <c r="AG1551" s="191">
        <v>125666</v>
      </c>
      <c r="AH1551" s="191"/>
      <c r="AI1551" s="191"/>
      <c r="AJ1551" s="227">
        <f t="shared" si="484"/>
        <v>125666</v>
      </c>
    </row>
    <row r="1552" spans="1:36" ht="17.25" x14ac:dyDescent="0.25">
      <c r="A1552" s="208">
        <v>40</v>
      </c>
      <c r="B1552" s="124" t="s">
        <v>5927</v>
      </c>
      <c r="C1552" s="1524" t="s">
        <v>5039</v>
      </c>
      <c r="D1552" s="1525" t="s">
        <v>4768</v>
      </c>
      <c r="E1552" s="1531">
        <v>12</v>
      </c>
      <c r="F1552" s="227">
        <v>2.08</v>
      </c>
      <c r="G1552" s="191">
        <v>1</v>
      </c>
      <c r="H1552" s="191">
        <v>137571.20000000001</v>
      </c>
      <c r="I1552" s="191"/>
      <c r="J1552" s="191"/>
      <c r="K1552" s="227">
        <f t="shared" si="479"/>
        <v>137571.20000000001</v>
      </c>
      <c r="L1552" s="227">
        <v>2.08</v>
      </c>
      <c r="M1552" s="191">
        <v>1</v>
      </c>
      <c r="N1552" s="191">
        <v>137571.20000000001</v>
      </c>
      <c r="O1552" s="191"/>
      <c r="P1552" s="191"/>
      <c r="Q1552" s="227">
        <f t="shared" si="480"/>
        <v>137571.20000000001</v>
      </c>
      <c r="R1552" s="227">
        <f t="shared" si="485"/>
        <v>0</v>
      </c>
      <c r="S1552" s="227">
        <f t="shared" si="485"/>
        <v>0</v>
      </c>
      <c r="T1552" s="227">
        <f t="shared" si="485"/>
        <v>0</v>
      </c>
      <c r="U1552" s="227">
        <f t="shared" si="485"/>
        <v>0</v>
      </c>
      <c r="V1552" s="227">
        <f t="shared" si="482"/>
        <v>0</v>
      </c>
      <c r="W1552" s="227">
        <v>13</v>
      </c>
      <c r="X1552" s="227">
        <v>2.14</v>
      </c>
      <c r="Y1552" s="191">
        <v>1</v>
      </c>
      <c r="Z1552" s="191">
        <v>141539.6</v>
      </c>
      <c r="AA1552" s="191"/>
      <c r="AB1552" s="191"/>
      <c r="AC1552" s="227">
        <f t="shared" si="483"/>
        <v>141539.6</v>
      </c>
      <c r="AD1552" s="227">
        <v>14</v>
      </c>
      <c r="AE1552" s="227">
        <v>2.14</v>
      </c>
      <c r="AF1552" s="191">
        <v>1</v>
      </c>
      <c r="AG1552" s="191">
        <v>141539.6</v>
      </c>
      <c r="AH1552" s="191"/>
      <c r="AI1552" s="191"/>
      <c r="AJ1552" s="227">
        <f t="shared" si="484"/>
        <v>141539.6</v>
      </c>
    </row>
    <row r="1553" spans="1:36" ht="17.25" x14ac:dyDescent="0.25">
      <c r="A1553" s="208">
        <v>41</v>
      </c>
      <c r="B1553" s="124" t="s">
        <v>5928</v>
      </c>
      <c r="C1553" s="1524" t="s">
        <v>5039</v>
      </c>
      <c r="D1553" s="1525" t="s">
        <v>4768</v>
      </c>
      <c r="E1553" s="1531">
        <v>4</v>
      </c>
      <c r="F1553" s="227">
        <v>1.9</v>
      </c>
      <c r="G1553" s="191">
        <v>1</v>
      </c>
      <c r="H1553" s="191">
        <v>125666</v>
      </c>
      <c r="I1553" s="191"/>
      <c r="J1553" s="191"/>
      <c r="K1553" s="227">
        <f t="shared" si="479"/>
        <v>125666</v>
      </c>
      <c r="L1553" s="227">
        <v>1.84</v>
      </c>
      <c r="M1553" s="191">
        <v>1</v>
      </c>
      <c r="N1553" s="191">
        <v>121697.60000000001</v>
      </c>
      <c r="O1553" s="191"/>
      <c r="P1553" s="191"/>
      <c r="Q1553" s="227">
        <f t="shared" si="480"/>
        <v>121697.60000000001</v>
      </c>
      <c r="R1553" s="227">
        <f t="shared" si="485"/>
        <v>0</v>
      </c>
      <c r="S1553" s="227">
        <f t="shared" si="485"/>
        <v>3968.3999999999942</v>
      </c>
      <c r="T1553" s="227">
        <f t="shared" si="485"/>
        <v>0</v>
      </c>
      <c r="U1553" s="227">
        <f t="shared" si="485"/>
        <v>0</v>
      </c>
      <c r="V1553" s="227">
        <f t="shared" si="482"/>
        <v>3968.3999999999942</v>
      </c>
      <c r="W1553" s="227">
        <v>5</v>
      </c>
      <c r="X1553" s="227">
        <v>1.9</v>
      </c>
      <c r="Y1553" s="191">
        <v>1</v>
      </c>
      <c r="Z1553" s="191">
        <v>125666</v>
      </c>
      <c r="AA1553" s="191"/>
      <c r="AB1553" s="191"/>
      <c r="AC1553" s="227">
        <f t="shared" si="483"/>
        <v>125666</v>
      </c>
      <c r="AD1553" s="227">
        <v>6</v>
      </c>
      <c r="AE1553" s="227">
        <v>1.96</v>
      </c>
      <c r="AF1553" s="191">
        <v>1</v>
      </c>
      <c r="AG1553" s="191">
        <v>129634.4</v>
      </c>
      <c r="AH1553" s="191"/>
      <c r="AI1553" s="191"/>
      <c r="AJ1553" s="227">
        <f t="shared" si="484"/>
        <v>129634.4</v>
      </c>
    </row>
    <row r="1554" spans="1:36" ht="17.25" x14ac:dyDescent="0.25">
      <c r="A1554" s="208">
        <v>42</v>
      </c>
      <c r="B1554" s="124" t="s">
        <v>5929</v>
      </c>
      <c r="C1554" s="1524" t="s">
        <v>5039</v>
      </c>
      <c r="D1554" s="1525" t="s">
        <v>4768</v>
      </c>
      <c r="E1554" s="1531">
        <v>3</v>
      </c>
      <c r="F1554" s="227">
        <v>1.84</v>
      </c>
      <c r="G1554" s="191">
        <v>1</v>
      </c>
      <c r="H1554" s="191">
        <v>121697.60000000001</v>
      </c>
      <c r="I1554" s="191"/>
      <c r="J1554" s="191"/>
      <c r="K1554" s="227">
        <f t="shared" si="479"/>
        <v>121697.60000000001</v>
      </c>
      <c r="L1554" s="227">
        <v>1.79</v>
      </c>
      <c r="M1554" s="191">
        <v>1</v>
      </c>
      <c r="N1554" s="191">
        <v>118390.6</v>
      </c>
      <c r="O1554" s="191"/>
      <c r="P1554" s="191"/>
      <c r="Q1554" s="227">
        <f t="shared" si="480"/>
        <v>118390.6</v>
      </c>
      <c r="R1554" s="227">
        <f t="shared" si="485"/>
        <v>0</v>
      </c>
      <c r="S1554" s="227">
        <f t="shared" si="485"/>
        <v>3307</v>
      </c>
      <c r="T1554" s="227">
        <f t="shared" si="485"/>
        <v>0</v>
      </c>
      <c r="U1554" s="227">
        <f t="shared" si="485"/>
        <v>0</v>
      </c>
      <c r="V1554" s="227">
        <f t="shared" si="482"/>
        <v>3307</v>
      </c>
      <c r="W1554" s="227">
        <v>4</v>
      </c>
      <c r="X1554" s="227">
        <v>1.9</v>
      </c>
      <c r="Y1554" s="191">
        <v>1</v>
      </c>
      <c r="Z1554" s="191">
        <v>125666</v>
      </c>
      <c r="AA1554" s="191"/>
      <c r="AB1554" s="191"/>
      <c r="AC1554" s="227">
        <f t="shared" si="483"/>
        <v>125666</v>
      </c>
      <c r="AD1554" s="227">
        <v>5</v>
      </c>
      <c r="AE1554" s="227">
        <v>1.9</v>
      </c>
      <c r="AF1554" s="191">
        <v>1</v>
      </c>
      <c r="AG1554" s="191">
        <v>125666</v>
      </c>
      <c r="AH1554" s="191"/>
      <c r="AI1554" s="191"/>
      <c r="AJ1554" s="227">
        <f t="shared" si="484"/>
        <v>125666</v>
      </c>
    </row>
    <row r="1555" spans="1:36" ht="17.25" x14ac:dyDescent="0.25">
      <c r="A1555" s="208">
        <v>43</v>
      </c>
      <c r="B1555" s="124" t="s">
        <v>5930</v>
      </c>
      <c r="C1555" s="1524" t="s">
        <v>5039</v>
      </c>
      <c r="D1555" s="1525" t="s">
        <v>4768</v>
      </c>
      <c r="E1555" s="1531">
        <v>3</v>
      </c>
      <c r="F1555" s="227">
        <v>1.84</v>
      </c>
      <c r="G1555" s="191">
        <v>1</v>
      </c>
      <c r="H1555" s="191">
        <v>121697.60000000001</v>
      </c>
      <c r="I1555" s="191"/>
      <c r="J1555" s="191"/>
      <c r="K1555" s="227">
        <f t="shared" si="479"/>
        <v>121697.60000000001</v>
      </c>
      <c r="L1555" s="227">
        <v>1.79</v>
      </c>
      <c r="M1555" s="191">
        <v>1</v>
      </c>
      <c r="N1555" s="191">
        <v>118390.6</v>
      </c>
      <c r="O1555" s="191"/>
      <c r="P1555" s="191"/>
      <c r="Q1555" s="227">
        <f t="shared" si="480"/>
        <v>118390.6</v>
      </c>
      <c r="R1555" s="227">
        <f t="shared" si="485"/>
        <v>0</v>
      </c>
      <c r="S1555" s="227">
        <f t="shared" si="485"/>
        <v>3307</v>
      </c>
      <c r="T1555" s="227">
        <f t="shared" si="485"/>
        <v>0</v>
      </c>
      <c r="U1555" s="227">
        <f t="shared" si="485"/>
        <v>0</v>
      </c>
      <c r="V1555" s="227">
        <f t="shared" si="482"/>
        <v>3307</v>
      </c>
      <c r="W1555" s="227">
        <v>4</v>
      </c>
      <c r="X1555" s="227">
        <v>1.9</v>
      </c>
      <c r="Y1555" s="191">
        <v>1</v>
      </c>
      <c r="Z1555" s="191">
        <v>125666</v>
      </c>
      <c r="AA1555" s="191"/>
      <c r="AB1555" s="191"/>
      <c r="AC1555" s="227">
        <f t="shared" si="483"/>
        <v>125666</v>
      </c>
      <c r="AD1555" s="227">
        <v>5</v>
      </c>
      <c r="AE1555" s="227">
        <v>1.9</v>
      </c>
      <c r="AF1555" s="191">
        <v>1</v>
      </c>
      <c r="AG1555" s="191">
        <v>125666</v>
      </c>
      <c r="AH1555" s="191"/>
      <c r="AI1555" s="191"/>
      <c r="AJ1555" s="227">
        <f t="shared" si="484"/>
        <v>125666</v>
      </c>
    </row>
    <row r="1556" spans="1:36" ht="17.25" x14ac:dyDescent="0.25">
      <c r="A1556" s="208">
        <v>44</v>
      </c>
      <c r="B1556" s="124" t="s">
        <v>5931</v>
      </c>
      <c r="C1556" s="1524" t="s">
        <v>5039</v>
      </c>
      <c r="D1556" s="1525" t="s">
        <v>4768</v>
      </c>
      <c r="E1556" s="1531">
        <v>4</v>
      </c>
      <c r="F1556" s="227">
        <v>1.9</v>
      </c>
      <c r="G1556" s="191">
        <v>1</v>
      </c>
      <c r="H1556" s="191">
        <v>125666</v>
      </c>
      <c r="I1556" s="191"/>
      <c r="J1556" s="191"/>
      <c r="K1556" s="227">
        <f t="shared" si="479"/>
        <v>125666</v>
      </c>
      <c r="L1556" s="227">
        <v>1.84</v>
      </c>
      <c r="M1556" s="191">
        <v>1</v>
      </c>
      <c r="N1556" s="191">
        <v>121697.60000000001</v>
      </c>
      <c r="O1556" s="191"/>
      <c r="P1556" s="191"/>
      <c r="Q1556" s="227">
        <f t="shared" si="480"/>
        <v>121697.60000000001</v>
      </c>
      <c r="R1556" s="227">
        <f t="shared" si="485"/>
        <v>0</v>
      </c>
      <c r="S1556" s="227">
        <f t="shared" si="485"/>
        <v>3968.3999999999942</v>
      </c>
      <c r="T1556" s="227">
        <f t="shared" si="485"/>
        <v>0</v>
      </c>
      <c r="U1556" s="227">
        <f t="shared" si="485"/>
        <v>0</v>
      </c>
      <c r="V1556" s="227">
        <f t="shared" si="482"/>
        <v>3968.3999999999942</v>
      </c>
      <c r="W1556" s="227">
        <v>5</v>
      </c>
      <c r="X1556" s="227">
        <v>1.9</v>
      </c>
      <c r="Y1556" s="191">
        <v>1</v>
      </c>
      <c r="Z1556" s="191">
        <v>125666</v>
      </c>
      <c r="AA1556" s="191"/>
      <c r="AB1556" s="191"/>
      <c r="AC1556" s="227">
        <f t="shared" si="483"/>
        <v>125666</v>
      </c>
      <c r="AD1556" s="227">
        <v>6</v>
      </c>
      <c r="AE1556" s="227">
        <v>1.96</v>
      </c>
      <c r="AF1556" s="191">
        <v>1</v>
      </c>
      <c r="AG1556" s="191">
        <v>129634.4</v>
      </c>
      <c r="AH1556" s="191"/>
      <c r="AI1556" s="191"/>
      <c r="AJ1556" s="227">
        <f t="shared" si="484"/>
        <v>129634.4</v>
      </c>
    </row>
    <row r="1557" spans="1:36" ht="17.25" x14ac:dyDescent="0.25">
      <c r="A1557" s="208">
        <v>45</v>
      </c>
      <c r="B1557" s="124" t="s">
        <v>5932</v>
      </c>
      <c r="C1557" s="1524" t="s">
        <v>5039</v>
      </c>
      <c r="D1557" s="1525" t="s">
        <v>4768</v>
      </c>
      <c r="E1557" s="1531">
        <v>4</v>
      </c>
      <c r="F1557" s="227">
        <v>1.9</v>
      </c>
      <c r="G1557" s="191">
        <v>1</v>
      </c>
      <c r="H1557" s="191">
        <v>125666</v>
      </c>
      <c r="I1557" s="191"/>
      <c r="J1557" s="191"/>
      <c r="K1557" s="227">
        <f t="shared" si="479"/>
        <v>125666</v>
      </c>
      <c r="L1557" s="227">
        <v>1.84</v>
      </c>
      <c r="M1557" s="191">
        <v>1</v>
      </c>
      <c r="N1557" s="191">
        <v>121697.60000000001</v>
      </c>
      <c r="O1557" s="191"/>
      <c r="P1557" s="191"/>
      <c r="Q1557" s="227">
        <f t="shared" si="480"/>
        <v>121697.60000000001</v>
      </c>
      <c r="R1557" s="227">
        <f t="shared" si="485"/>
        <v>0</v>
      </c>
      <c r="S1557" s="227">
        <f t="shared" si="485"/>
        <v>3968.3999999999942</v>
      </c>
      <c r="T1557" s="227">
        <f t="shared" si="485"/>
        <v>0</v>
      </c>
      <c r="U1557" s="227">
        <f t="shared" si="485"/>
        <v>0</v>
      </c>
      <c r="V1557" s="227">
        <f t="shared" si="482"/>
        <v>3968.3999999999942</v>
      </c>
      <c r="W1557" s="227">
        <v>5</v>
      </c>
      <c r="X1557" s="227">
        <v>1.9</v>
      </c>
      <c r="Y1557" s="191">
        <v>1</v>
      </c>
      <c r="Z1557" s="191">
        <v>125666</v>
      </c>
      <c r="AA1557" s="191"/>
      <c r="AB1557" s="191"/>
      <c r="AC1557" s="227">
        <f t="shared" si="483"/>
        <v>125666</v>
      </c>
      <c r="AD1557" s="227">
        <v>6</v>
      </c>
      <c r="AE1557" s="227">
        <v>1.96</v>
      </c>
      <c r="AF1557" s="191">
        <v>1</v>
      </c>
      <c r="AG1557" s="191">
        <v>129634.4</v>
      </c>
      <c r="AH1557" s="191"/>
      <c r="AI1557" s="191"/>
      <c r="AJ1557" s="227">
        <f t="shared" si="484"/>
        <v>129634.4</v>
      </c>
    </row>
    <row r="1558" spans="1:36" ht="17.25" x14ac:dyDescent="0.25">
      <c r="A1558" s="208">
        <v>46</v>
      </c>
      <c r="B1558" s="124" t="s">
        <v>5933</v>
      </c>
      <c r="C1558" s="1524" t="s">
        <v>5039</v>
      </c>
      <c r="D1558" s="1525" t="s">
        <v>4768</v>
      </c>
      <c r="E1558" s="1531">
        <v>4</v>
      </c>
      <c r="F1558" s="227">
        <v>1.9</v>
      </c>
      <c r="G1558" s="191">
        <v>1</v>
      </c>
      <c r="H1558" s="191">
        <v>125666</v>
      </c>
      <c r="I1558" s="191"/>
      <c r="J1558" s="191"/>
      <c r="K1558" s="227">
        <f t="shared" si="479"/>
        <v>125666</v>
      </c>
      <c r="L1558" s="227">
        <v>1.84</v>
      </c>
      <c r="M1558" s="191">
        <v>1</v>
      </c>
      <c r="N1558" s="191">
        <v>121697.60000000001</v>
      </c>
      <c r="O1558" s="191"/>
      <c r="P1558" s="191"/>
      <c r="Q1558" s="227">
        <f t="shared" si="480"/>
        <v>121697.60000000001</v>
      </c>
      <c r="R1558" s="227">
        <f t="shared" si="485"/>
        <v>0</v>
      </c>
      <c r="S1558" s="227">
        <f t="shared" si="485"/>
        <v>3968.3999999999942</v>
      </c>
      <c r="T1558" s="227">
        <f t="shared" si="485"/>
        <v>0</v>
      </c>
      <c r="U1558" s="227">
        <f t="shared" si="485"/>
        <v>0</v>
      </c>
      <c r="V1558" s="227">
        <f t="shared" si="482"/>
        <v>3968.3999999999942</v>
      </c>
      <c r="W1558" s="227">
        <v>5</v>
      </c>
      <c r="X1558" s="227">
        <v>1.9</v>
      </c>
      <c r="Y1558" s="191">
        <v>1</v>
      </c>
      <c r="Z1558" s="191">
        <v>125666</v>
      </c>
      <c r="AA1558" s="191"/>
      <c r="AB1558" s="191"/>
      <c r="AC1558" s="227">
        <f t="shared" si="483"/>
        <v>125666</v>
      </c>
      <c r="AD1558" s="227">
        <v>6</v>
      </c>
      <c r="AE1558" s="227">
        <v>1.96</v>
      </c>
      <c r="AF1558" s="191">
        <v>1</v>
      </c>
      <c r="AG1558" s="191">
        <v>129634.4</v>
      </c>
      <c r="AH1558" s="191"/>
      <c r="AI1558" s="191"/>
      <c r="AJ1558" s="227">
        <f t="shared" si="484"/>
        <v>129634.4</v>
      </c>
    </row>
    <row r="1559" spans="1:36" ht="17.25" x14ac:dyDescent="0.25">
      <c r="A1559" s="208">
        <v>47</v>
      </c>
      <c r="B1559" s="124" t="s">
        <v>5934</v>
      </c>
      <c r="C1559" s="1524" t="s">
        <v>5039</v>
      </c>
      <c r="D1559" s="1525" t="s">
        <v>4768</v>
      </c>
      <c r="E1559" s="1531">
        <v>3</v>
      </c>
      <c r="F1559" s="227">
        <v>1.84</v>
      </c>
      <c r="G1559" s="191">
        <v>1</v>
      </c>
      <c r="H1559" s="191">
        <v>121697.60000000001</v>
      </c>
      <c r="I1559" s="191"/>
      <c r="J1559" s="191"/>
      <c r="K1559" s="227">
        <f t="shared" si="479"/>
        <v>121697.60000000001</v>
      </c>
      <c r="L1559" s="227">
        <v>1.79</v>
      </c>
      <c r="M1559" s="191">
        <v>1</v>
      </c>
      <c r="N1559" s="191">
        <v>118390.6</v>
      </c>
      <c r="O1559" s="191"/>
      <c r="P1559" s="191"/>
      <c r="Q1559" s="227">
        <f t="shared" si="480"/>
        <v>118390.6</v>
      </c>
      <c r="R1559" s="227">
        <f t="shared" ref="R1559:U1581" si="486">G1559-M1559</f>
        <v>0</v>
      </c>
      <c r="S1559" s="227">
        <f t="shared" si="486"/>
        <v>3307</v>
      </c>
      <c r="T1559" s="227">
        <f t="shared" si="486"/>
        <v>0</v>
      </c>
      <c r="U1559" s="227">
        <f t="shared" si="486"/>
        <v>0</v>
      </c>
      <c r="V1559" s="227">
        <f t="shared" si="482"/>
        <v>3307</v>
      </c>
      <c r="W1559" s="227">
        <v>4</v>
      </c>
      <c r="X1559" s="227">
        <v>1.9</v>
      </c>
      <c r="Y1559" s="191">
        <v>1</v>
      </c>
      <c r="Z1559" s="191">
        <v>125666</v>
      </c>
      <c r="AA1559" s="191"/>
      <c r="AB1559" s="191"/>
      <c r="AC1559" s="227">
        <f t="shared" si="483"/>
        <v>125666</v>
      </c>
      <c r="AD1559" s="227">
        <v>5</v>
      </c>
      <c r="AE1559" s="227">
        <v>1.9</v>
      </c>
      <c r="AF1559" s="191">
        <v>1</v>
      </c>
      <c r="AG1559" s="191">
        <v>125666</v>
      </c>
      <c r="AH1559" s="191"/>
      <c r="AI1559" s="191"/>
      <c r="AJ1559" s="227">
        <f t="shared" si="484"/>
        <v>125666</v>
      </c>
    </row>
    <row r="1560" spans="1:36" ht="17.25" x14ac:dyDescent="0.25">
      <c r="A1560" s="208">
        <v>48</v>
      </c>
      <c r="B1560" s="124" t="s">
        <v>5935</v>
      </c>
      <c r="C1560" s="1524" t="s">
        <v>5039</v>
      </c>
      <c r="D1560" s="1525" t="s">
        <v>4768</v>
      </c>
      <c r="E1560" s="1531">
        <v>5</v>
      </c>
      <c r="F1560" s="227">
        <v>1.9</v>
      </c>
      <c r="G1560" s="191">
        <v>1</v>
      </c>
      <c r="H1560" s="191">
        <v>125666</v>
      </c>
      <c r="I1560" s="191"/>
      <c r="J1560" s="191"/>
      <c r="K1560" s="227">
        <f t="shared" si="479"/>
        <v>125666</v>
      </c>
      <c r="L1560" s="227">
        <v>1.9</v>
      </c>
      <c r="M1560" s="191">
        <v>1</v>
      </c>
      <c r="N1560" s="191">
        <v>125666</v>
      </c>
      <c r="O1560" s="191"/>
      <c r="P1560" s="191"/>
      <c r="Q1560" s="227">
        <f t="shared" si="480"/>
        <v>125666</v>
      </c>
      <c r="R1560" s="227">
        <f t="shared" si="486"/>
        <v>0</v>
      </c>
      <c r="S1560" s="227">
        <f t="shared" si="486"/>
        <v>0</v>
      </c>
      <c r="T1560" s="227">
        <f t="shared" si="486"/>
        <v>0</v>
      </c>
      <c r="U1560" s="227">
        <f t="shared" si="486"/>
        <v>0</v>
      </c>
      <c r="V1560" s="227">
        <f t="shared" si="482"/>
        <v>0</v>
      </c>
      <c r="W1560" s="227">
        <v>6</v>
      </c>
      <c r="X1560" s="227">
        <v>1.96</v>
      </c>
      <c r="Y1560" s="191">
        <v>1</v>
      </c>
      <c r="Z1560" s="191">
        <v>129634.4</v>
      </c>
      <c r="AA1560" s="191"/>
      <c r="AB1560" s="191"/>
      <c r="AC1560" s="227">
        <f t="shared" si="483"/>
        <v>129634.4</v>
      </c>
      <c r="AD1560" s="227">
        <v>7</v>
      </c>
      <c r="AE1560" s="227">
        <v>1.96</v>
      </c>
      <c r="AF1560" s="191">
        <v>1</v>
      </c>
      <c r="AG1560" s="191">
        <v>129634.4</v>
      </c>
      <c r="AH1560" s="191"/>
      <c r="AI1560" s="191"/>
      <c r="AJ1560" s="227">
        <f t="shared" si="484"/>
        <v>129634.4</v>
      </c>
    </row>
    <row r="1561" spans="1:36" ht="17.25" x14ac:dyDescent="0.25">
      <c r="A1561" s="208">
        <v>49</v>
      </c>
      <c r="B1561" s="124" t="s">
        <v>5936</v>
      </c>
      <c r="C1561" s="1524" t="s">
        <v>5039</v>
      </c>
      <c r="D1561" s="1525" t="s">
        <v>4768</v>
      </c>
      <c r="E1561" s="1531">
        <v>6</v>
      </c>
      <c r="F1561" s="227">
        <v>1.96</v>
      </c>
      <c r="G1561" s="191">
        <v>1</v>
      </c>
      <c r="H1561" s="191">
        <v>129634.4</v>
      </c>
      <c r="I1561" s="191"/>
      <c r="J1561" s="191"/>
      <c r="K1561" s="227">
        <f t="shared" si="479"/>
        <v>129634.4</v>
      </c>
      <c r="L1561" s="227">
        <v>1.9</v>
      </c>
      <c r="M1561" s="191">
        <v>1</v>
      </c>
      <c r="N1561" s="191">
        <v>125666</v>
      </c>
      <c r="O1561" s="191"/>
      <c r="P1561" s="191"/>
      <c r="Q1561" s="227">
        <f t="shared" si="480"/>
        <v>125666</v>
      </c>
      <c r="R1561" s="227">
        <f t="shared" si="486"/>
        <v>0</v>
      </c>
      <c r="S1561" s="227">
        <f t="shared" si="486"/>
        <v>3968.3999999999942</v>
      </c>
      <c r="T1561" s="227">
        <f t="shared" si="486"/>
        <v>0</v>
      </c>
      <c r="U1561" s="227">
        <f t="shared" si="486"/>
        <v>0</v>
      </c>
      <c r="V1561" s="227">
        <f t="shared" si="482"/>
        <v>3968.3999999999942</v>
      </c>
      <c r="W1561" s="227">
        <v>7</v>
      </c>
      <c r="X1561" s="227">
        <v>1.96</v>
      </c>
      <c r="Y1561" s="191">
        <v>1</v>
      </c>
      <c r="Z1561" s="191">
        <v>129634.4</v>
      </c>
      <c r="AA1561" s="191"/>
      <c r="AB1561" s="191"/>
      <c r="AC1561" s="227">
        <f t="shared" si="483"/>
        <v>129634.4</v>
      </c>
      <c r="AD1561" s="227">
        <v>8</v>
      </c>
      <c r="AE1561" s="227">
        <v>2.02</v>
      </c>
      <c r="AF1561" s="191">
        <v>1</v>
      </c>
      <c r="AG1561" s="191">
        <v>133602.79999999999</v>
      </c>
      <c r="AH1561" s="191"/>
      <c r="AI1561" s="191"/>
      <c r="AJ1561" s="227">
        <f t="shared" si="484"/>
        <v>133602.79999999999</v>
      </c>
    </row>
    <row r="1562" spans="1:36" ht="17.25" x14ac:dyDescent="0.25">
      <c r="A1562" s="208">
        <v>50</v>
      </c>
      <c r="B1562" s="124" t="s">
        <v>5937</v>
      </c>
      <c r="C1562" s="1524" t="s">
        <v>5039</v>
      </c>
      <c r="D1562" s="1525" t="s">
        <v>4768</v>
      </c>
      <c r="E1562" s="1531">
        <v>3</v>
      </c>
      <c r="F1562" s="227">
        <v>1.84</v>
      </c>
      <c r="G1562" s="191">
        <v>1</v>
      </c>
      <c r="H1562" s="191">
        <v>121697.60000000001</v>
      </c>
      <c r="I1562" s="191"/>
      <c r="J1562" s="191"/>
      <c r="K1562" s="227">
        <f t="shared" si="479"/>
        <v>121697.60000000001</v>
      </c>
      <c r="L1562" s="227">
        <v>1.79</v>
      </c>
      <c r="M1562" s="191">
        <v>1</v>
      </c>
      <c r="N1562" s="191">
        <v>118390.6</v>
      </c>
      <c r="O1562" s="191"/>
      <c r="P1562" s="191"/>
      <c r="Q1562" s="227">
        <f t="shared" si="480"/>
        <v>118390.6</v>
      </c>
      <c r="R1562" s="227">
        <f t="shared" si="486"/>
        <v>0</v>
      </c>
      <c r="S1562" s="227">
        <f t="shared" si="486"/>
        <v>3307</v>
      </c>
      <c r="T1562" s="227">
        <f t="shared" si="486"/>
        <v>0</v>
      </c>
      <c r="U1562" s="227">
        <f t="shared" si="486"/>
        <v>0</v>
      </c>
      <c r="V1562" s="227">
        <f t="shared" si="482"/>
        <v>3307</v>
      </c>
      <c r="W1562" s="227">
        <v>4</v>
      </c>
      <c r="X1562" s="227">
        <v>1.9</v>
      </c>
      <c r="Y1562" s="191">
        <v>1</v>
      </c>
      <c r="Z1562" s="191">
        <v>125666</v>
      </c>
      <c r="AA1562" s="191"/>
      <c r="AB1562" s="191"/>
      <c r="AC1562" s="227">
        <f t="shared" si="483"/>
        <v>125666</v>
      </c>
      <c r="AD1562" s="227">
        <v>5</v>
      </c>
      <c r="AE1562" s="227">
        <v>1.9</v>
      </c>
      <c r="AF1562" s="191">
        <v>1</v>
      </c>
      <c r="AG1562" s="191">
        <v>125666</v>
      </c>
      <c r="AH1562" s="191"/>
      <c r="AI1562" s="191"/>
      <c r="AJ1562" s="227">
        <f t="shared" si="484"/>
        <v>125666</v>
      </c>
    </row>
    <row r="1563" spans="1:36" ht="17.25" x14ac:dyDescent="0.25">
      <c r="A1563" s="208">
        <v>51</v>
      </c>
      <c r="B1563" s="124" t="s">
        <v>5938</v>
      </c>
      <c r="C1563" s="1524" t="s">
        <v>5039</v>
      </c>
      <c r="D1563" s="1525" t="s">
        <v>4768</v>
      </c>
      <c r="E1563" s="1531">
        <v>3</v>
      </c>
      <c r="F1563" s="227">
        <v>1.84</v>
      </c>
      <c r="G1563" s="191">
        <v>1</v>
      </c>
      <c r="H1563" s="191">
        <v>121697.60000000001</v>
      </c>
      <c r="I1563" s="191"/>
      <c r="J1563" s="191"/>
      <c r="K1563" s="227">
        <f t="shared" si="479"/>
        <v>121697.60000000001</v>
      </c>
      <c r="L1563" s="227">
        <v>1.79</v>
      </c>
      <c r="M1563" s="191">
        <v>1</v>
      </c>
      <c r="N1563" s="191">
        <v>118390.6</v>
      </c>
      <c r="O1563" s="191"/>
      <c r="P1563" s="191"/>
      <c r="Q1563" s="227">
        <f t="shared" si="480"/>
        <v>118390.6</v>
      </c>
      <c r="R1563" s="227">
        <f t="shared" si="486"/>
        <v>0</v>
      </c>
      <c r="S1563" s="227">
        <f t="shared" si="486"/>
        <v>3307</v>
      </c>
      <c r="T1563" s="227">
        <f t="shared" si="486"/>
        <v>0</v>
      </c>
      <c r="U1563" s="227">
        <f t="shared" si="486"/>
        <v>0</v>
      </c>
      <c r="V1563" s="227">
        <f t="shared" si="482"/>
        <v>3307</v>
      </c>
      <c r="W1563" s="227">
        <v>4</v>
      </c>
      <c r="X1563" s="227">
        <v>1.9</v>
      </c>
      <c r="Y1563" s="191">
        <v>1</v>
      </c>
      <c r="Z1563" s="191">
        <v>125666</v>
      </c>
      <c r="AA1563" s="191"/>
      <c r="AB1563" s="191"/>
      <c r="AC1563" s="227">
        <f t="shared" si="483"/>
        <v>125666</v>
      </c>
      <c r="AD1563" s="227">
        <v>5</v>
      </c>
      <c r="AE1563" s="227">
        <v>1.9</v>
      </c>
      <c r="AF1563" s="191">
        <v>1</v>
      </c>
      <c r="AG1563" s="191">
        <v>125666</v>
      </c>
      <c r="AH1563" s="191"/>
      <c r="AI1563" s="191"/>
      <c r="AJ1563" s="227">
        <f t="shared" si="484"/>
        <v>125666</v>
      </c>
    </row>
    <row r="1564" spans="1:36" ht="17.25" x14ac:dyDescent="0.25">
      <c r="A1564" s="208">
        <v>52</v>
      </c>
      <c r="B1564" s="124" t="s">
        <v>5939</v>
      </c>
      <c r="C1564" s="1524" t="s">
        <v>5039</v>
      </c>
      <c r="D1564" s="1525" t="s">
        <v>4768</v>
      </c>
      <c r="E1564" s="1531">
        <v>6</v>
      </c>
      <c r="F1564" s="227">
        <v>1.96</v>
      </c>
      <c r="G1564" s="191">
        <v>1</v>
      </c>
      <c r="H1564" s="191">
        <v>129634.4</v>
      </c>
      <c r="I1564" s="191"/>
      <c r="J1564" s="191"/>
      <c r="K1564" s="227">
        <f t="shared" si="479"/>
        <v>129634.4</v>
      </c>
      <c r="L1564" s="227">
        <v>1.9</v>
      </c>
      <c r="M1564" s="191">
        <v>1</v>
      </c>
      <c r="N1564" s="191">
        <v>125666</v>
      </c>
      <c r="O1564" s="191"/>
      <c r="P1564" s="191"/>
      <c r="Q1564" s="227">
        <f t="shared" si="480"/>
        <v>125666</v>
      </c>
      <c r="R1564" s="227">
        <f t="shared" si="486"/>
        <v>0</v>
      </c>
      <c r="S1564" s="227">
        <f t="shared" si="486"/>
        <v>3968.3999999999942</v>
      </c>
      <c r="T1564" s="227">
        <f t="shared" si="486"/>
        <v>0</v>
      </c>
      <c r="U1564" s="227">
        <f t="shared" si="486"/>
        <v>0</v>
      </c>
      <c r="V1564" s="227">
        <f t="shared" si="482"/>
        <v>3968.3999999999942</v>
      </c>
      <c r="W1564" s="227">
        <v>7</v>
      </c>
      <c r="X1564" s="227">
        <v>1.96</v>
      </c>
      <c r="Y1564" s="191">
        <v>1</v>
      </c>
      <c r="Z1564" s="191">
        <v>129634.4</v>
      </c>
      <c r="AA1564" s="191"/>
      <c r="AB1564" s="191"/>
      <c r="AC1564" s="227">
        <f t="shared" si="483"/>
        <v>129634.4</v>
      </c>
      <c r="AD1564" s="227">
        <v>8</v>
      </c>
      <c r="AE1564" s="227">
        <v>2.02</v>
      </c>
      <c r="AF1564" s="191">
        <v>1</v>
      </c>
      <c r="AG1564" s="191">
        <v>133602.79999999999</v>
      </c>
      <c r="AH1564" s="191"/>
      <c r="AI1564" s="191"/>
      <c r="AJ1564" s="227">
        <f t="shared" si="484"/>
        <v>133602.79999999999</v>
      </c>
    </row>
    <row r="1565" spans="1:36" ht="17.25" x14ac:dyDescent="0.25">
      <c r="A1565" s="208">
        <v>53</v>
      </c>
      <c r="B1565" s="124" t="s">
        <v>5940</v>
      </c>
      <c r="C1565" s="1524" t="s">
        <v>5039</v>
      </c>
      <c r="D1565" s="1525" t="s">
        <v>4768</v>
      </c>
      <c r="E1565" s="1531">
        <v>6</v>
      </c>
      <c r="F1565" s="227">
        <v>1.96</v>
      </c>
      <c r="G1565" s="191">
        <v>1</v>
      </c>
      <c r="H1565" s="191">
        <v>129634.4</v>
      </c>
      <c r="I1565" s="191"/>
      <c r="J1565" s="191"/>
      <c r="K1565" s="227">
        <f t="shared" si="479"/>
        <v>129634.4</v>
      </c>
      <c r="L1565" s="227">
        <v>1.9</v>
      </c>
      <c r="M1565" s="191">
        <v>1</v>
      </c>
      <c r="N1565" s="191">
        <v>125666</v>
      </c>
      <c r="O1565" s="191"/>
      <c r="P1565" s="191"/>
      <c r="Q1565" s="227">
        <f t="shared" si="480"/>
        <v>125666</v>
      </c>
      <c r="R1565" s="227">
        <f t="shared" si="486"/>
        <v>0</v>
      </c>
      <c r="S1565" s="227">
        <f t="shared" si="486"/>
        <v>3968.3999999999942</v>
      </c>
      <c r="T1565" s="227">
        <f t="shared" si="486"/>
        <v>0</v>
      </c>
      <c r="U1565" s="227">
        <f t="shared" si="486"/>
        <v>0</v>
      </c>
      <c r="V1565" s="227">
        <f t="shared" si="482"/>
        <v>3968.3999999999942</v>
      </c>
      <c r="W1565" s="227">
        <v>7</v>
      </c>
      <c r="X1565" s="227">
        <v>1.96</v>
      </c>
      <c r="Y1565" s="191">
        <v>1</v>
      </c>
      <c r="Z1565" s="191">
        <v>129634.4</v>
      </c>
      <c r="AA1565" s="191"/>
      <c r="AB1565" s="191"/>
      <c r="AC1565" s="227">
        <f t="shared" si="483"/>
        <v>129634.4</v>
      </c>
      <c r="AD1565" s="227">
        <v>8</v>
      </c>
      <c r="AE1565" s="227">
        <v>2.02</v>
      </c>
      <c r="AF1565" s="191">
        <v>1</v>
      </c>
      <c r="AG1565" s="191">
        <v>133602.79999999999</v>
      </c>
      <c r="AH1565" s="191"/>
      <c r="AI1565" s="191"/>
      <c r="AJ1565" s="227">
        <f t="shared" si="484"/>
        <v>133602.79999999999</v>
      </c>
    </row>
    <row r="1566" spans="1:36" ht="17.25" x14ac:dyDescent="0.25">
      <c r="A1566" s="208">
        <v>54</v>
      </c>
      <c r="B1566" s="124" t="s">
        <v>5941</v>
      </c>
      <c r="C1566" s="1524" t="s">
        <v>5039</v>
      </c>
      <c r="D1566" s="1525" t="s">
        <v>4768</v>
      </c>
      <c r="E1566" s="1531">
        <v>2</v>
      </c>
      <c r="F1566" s="227">
        <v>1.79</v>
      </c>
      <c r="G1566" s="191">
        <v>1</v>
      </c>
      <c r="H1566" s="191">
        <v>118390.6</v>
      </c>
      <c r="I1566" s="191"/>
      <c r="J1566" s="191"/>
      <c r="K1566" s="227">
        <f t="shared" si="479"/>
        <v>118390.6</v>
      </c>
      <c r="L1566" s="227">
        <v>1.73</v>
      </c>
      <c r="M1566" s="191">
        <v>1</v>
      </c>
      <c r="N1566" s="191">
        <v>114422.2</v>
      </c>
      <c r="O1566" s="191"/>
      <c r="P1566" s="191"/>
      <c r="Q1566" s="227">
        <f t="shared" si="480"/>
        <v>114422.2</v>
      </c>
      <c r="R1566" s="227">
        <f t="shared" si="486"/>
        <v>0</v>
      </c>
      <c r="S1566" s="227">
        <f t="shared" si="486"/>
        <v>3968.4000000000087</v>
      </c>
      <c r="T1566" s="227">
        <f t="shared" si="486"/>
        <v>0</v>
      </c>
      <c r="U1566" s="227">
        <f t="shared" si="486"/>
        <v>0</v>
      </c>
      <c r="V1566" s="227">
        <f t="shared" si="482"/>
        <v>3968.4000000000087</v>
      </c>
      <c r="W1566" s="227">
        <v>3</v>
      </c>
      <c r="X1566" s="227">
        <v>1.84</v>
      </c>
      <c r="Y1566" s="191">
        <v>1</v>
      </c>
      <c r="Z1566" s="191">
        <v>121697.60000000001</v>
      </c>
      <c r="AA1566" s="191"/>
      <c r="AB1566" s="191"/>
      <c r="AC1566" s="227">
        <f t="shared" si="483"/>
        <v>121697.60000000001</v>
      </c>
      <c r="AD1566" s="227">
        <v>4</v>
      </c>
      <c r="AE1566" s="227">
        <v>1.9</v>
      </c>
      <c r="AF1566" s="191">
        <v>1</v>
      </c>
      <c r="AG1566" s="191">
        <v>125666</v>
      </c>
      <c r="AH1566" s="191"/>
      <c r="AI1566" s="191"/>
      <c r="AJ1566" s="227">
        <f t="shared" si="484"/>
        <v>125666</v>
      </c>
    </row>
    <row r="1567" spans="1:36" ht="17.25" x14ac:dyDescent="0.25">
      <c r="A1567" s="208">
        <v>55</v>
      </c>
      <c r="B1567" s="124" t="s">
        <v>5942</v>
      </c>
      <c r="C1567" s="1524" t="s">
        <v>5039</v>
      </c>
      <c r="D1567" s="1525" t="s">
        <v>4768</v>
      </c>
      <c r="E1567" s="1531">
        <v>3</v>
      </c>
      <c r="F1567" s="227">
        <v>1.84</v>
      </c>
      <c r="G1567" s="191">
        <v>1</v>
      </c>
      <c r="H1567" s="191">
        <v>121697.60000000001</v>
      </c>
      <c r="I1567" s="191"/>
      <c r="J1567" s="191"/>
      <c r="K1567" s="227">
        <f t="shared" si="479"/>
        <v>121697.60000000001</v>
      </c>
      <c r="L1567" s="227">
        <v>1.79</v>
      </c>
      <c r="M1567" s="191">
        <v>1</v>
      </c>
      <c r="N1567" s="191">
        <v>118390.6</v>
      </c>
      <c r="O1567" s="191"/>
      <c r="P1567" s="191"/>
      <c r="Q1567" s="227">
        <f t="shared" si="480"/>
        <v>118390.6</v>
      </c>
      <c r="R1567" s="227">
        <f t="shared" si="486"/>
        <v>0</v>
      </c>
      <c r="S1567" s="227">
        <f t="shared" si="486"/>
        <v>3307</v>
      </c>
      <c r="T1567" s="227">
        <f t="shared" si="486"/>
        <v>0</v>
      </c>
      <c r="U1567" s="227">
        <f t="shared" si="486"/>
        <v>0</v>
      </c>
      <c r="V1567" s="227">
        <f t="shared" si="482"/>
        <v>3307</v>
      </c>
      <c r="W1567" s="227">
        <v>4</v>
      </c>
      <c r="X1567" s="227">
        <v>1.9</v>
      </c>
      <c r="Y1567" s="191">
        <v>1</v>
      </c>
      <c r="Z1567" s="191">
        <v>125666</v>
      </c>
      <c r="AA1567" s="191"/>
      <c r="AB1567" s="191"/>
      <c r="AC1567" s="227">
        <f t="shared" si="483"/>
        <v>125666</v>
      </c>
      <c r="AD1567" s="227">
        <v>5</v>
      </c>
      <c r="AE1567" s="227">
        <v>1.9</v>
      </c>
      <c r="AF1567" s="191">
        <v>1</v>
      </c>
      <c r="AG1567" s="191">
        <v>125666</v>
      </c>
      <c r="AH1567" s="191"/>
      <c r="AI1567" s="191"/>
      <c r="AJ1567" s="227">
        <f t="shared" si="484"/>
        <v>125666</v>
      </c>
    </row>
    <row r="1568" spans="1:36" ht="17.25" x14ac:dyDescent="0.25">
      <c r="A1568" s="208">
        <v>56</v>
      </c>
      <c r="B1568" s="124" t="s">
        <v>5943</v>
      </c>
      <c r="C1568" s="1524" t="s">
        <v>5039</v>
      </c>
      <c r="D1568" s="1525" t="s">
        <v>4768</v>
      </c>
      <c r="E1568" s="1531">
        <v>7</v>
      </c>
      <c r="F1568" s="227">
        <v>1.96</v>
      </c>
      <c r="G1568" s="191">
        <v>1</v>
      </c>
      <c r="H1568" s="191">
        <v>129634.4</v>
      </c>
      <c r="I1568" s="191"/>
      <c r="J1568" s="191"/>
      <c r="K1568" s="227">
        <f t="shared" si="479"/>
        <v>129634.4</v>
      </c>
      <c r="L1568" s="227">
        <v>1.96</v>
      </c>
      <c r="M1568" s="191">
        <v>1</v>
      </c>
      <c r="N1568" s="191">
        <v>129634.4</v>
      </c>
      <c r="O1568" s="191"/>
      <c r="P1568" s="191"/>
      <c r="Q1568" s="227">
        <f t="shared" si="480"/>
        <v>129634.4</v>
      </c>
      <c r="R1568" s="227">
        <f t="shared" si="486"/>
        <v>0</v>
      </c>
      <c r="S1568" s="227">
        <f t="shared" si="486"/>
        <v>0</v>
      </c>
      <c r="T1568" s="227">
        <f t="shared" si="486"/>
        <v>0</v>
      </c>
      <c r="U1568" s="227">
        <f t="shared" si="486"/>
        <v>0</v>
      </c>
      <c r="V1568" s="227">
        <f t="shared" si="482"/>
        <v>0</v>
      </c>
      <c r="W1568" s="227">
        <v>8</v>
      </c>
      <c r="X1568" s="227">
        <v>2.02</v>
      </c>
      <c r="Y1568" s="191">
        <v>1</v>
      </c>
      <c r="Z1568" s="191">
        <v>133602.79999999999</v>
      </c>
      <c r="AA1568" s="191"/>
      <c r="AB1568" s="191"/>
      <c r="AC1568" s="227">
        <f t="shared" si="483"/>
        <v>133602.79999999999</v>
      </c>
      <c r="AD1568" s="227">
        <v>9</v>
      </c>
      <c r="AE1568" s="227">
        <v>2.02</v>
      </c>
      <c r="AF1568" s="191">
        <v>1</v>
      </c>
      <c r="AG1568" s="191">
        <v>133602.79999999999</v>
      </c>
      <c r="AH1568" s="191"/>
      <c r="AI1568" s="191"/>
      <c r="AJ1568" s="227">
        <f t="shared" si="484"/>
        <v>133602.79999999999</v>
      </c>
    </row>
    <row r="1569" spans="1:36" ht="17.25" x14ac:dyDescent="0.25">
      <c r="A1569" s="208">
        <v>57</v>
      </c>
      <c r="B1569" s="124" t="s">
        <v>5944</v>
      </c>
      <c r="C1569" s="1524" t="s">
        <v>5039</v>
      </c>
      <c r="D1569" s="1525" t="s">
        <v>4768</v>
      </c>
      <c r="E1569" s="1531">
        <v>6</v>
      </c>
      <c r="F1569" s="227">
        <v>1.96</v>
      </c>
      <c r="G1569" s="191">
        <v>1</v>
      </c>
      <c r="H1569" s="191">
        <v>129634.4</v>
      </c>
      <c r="I1569" s="191">
        <v>8000</v>
      </c>
      <c r="J1569" s="191"/>
      <c r="K1569" s="227">
        <f t="shared" si="479"/>
        <v>137634.4</v>
      </c>
      <c r="L1569" s="227">
        <v>1.9</v>
      </c>
      <c r="M1569" s="191">
        <v>1</v>
      </c>
      <c r="N1569" s="191">
        <v>125666</v>
      </c>
      <c r="O1569" s="191">
        <v>8000</v>
      </c>
      <c r="P1569" s="191"/>
      <c r="Q1569" s="227">
        <f t="shared" si="480"/>
        <v>133666</v>
      </c>
      <c r="R1569" s="227">
        <f t="shared" si="486"/>
        <v>0</v>
      </c>
      <c r="S1569" s="227">
        <f t="shared" si="486"/>
        <v>3968.3999999999942</v>
      </c>
      <c r="T1569" s="227">
        <f t="shared" si="486"/>
        <v>0</v>
      </c>
      <c r="U1569" s="227">
        <f t="shared" si="486"/>
        <v>0</v>
      </c>
      <c r="V1569" s="227">
        <f t="shared" si="482"/>
        <v>3968.3999999999942</v>
      </c>
      <c r="W1569" s="227">
        <v>7</v>
      </c>
      <c r="X1569" s="227">
        <v>1.96</v>
      </c>
      <c r="Y1569" s="191">
        <v>1</v>
      </c>
      <c r="Z1569" s="191">
        <v>129634.4</v>
      </c>
      <c r="AA1569" s="191">
        <v>8000</v>
      </c>
      <c r="AB1569" s="191"/>
      <c r="AC1569" s="227">
        <f t="shared" si="483"/>
        <v>137634.4</v>
      </c>
      <c r="AD1569" s="227">
        <v>8</v>
      </c>
      <c r="AE1569" s="227">
        <v>2.02</v>
      </c>
      <c r="AF1569" s="191">
        <v>1</v>
      </c>
      <c r="AG1569" s="191">
        <v>133602.79999999999</v>
      </c>
      <c r="AH1569" s="191">
        <v>8000</v>
      </c>
      <c r="AI1569" s="191"/>
      <c r="AJ1569" s="227">
        <f t="shared" si="484"/>
        <v>141602.79999999999</v>
      </c>
    </row>
    <row r="1570" spans="1:36" ht="17.25" x14ac:dyDescent="0.25">
      <c r="A1570" s="208">
        <v>58</v>
      </c>
      <c r="B1570" s="124" t="s">
        <v>5945</v>
      </c>
      <c r="C1570" s="1524" t="s">
        <v>5039</v>
      </c>
      <c r="D1570" s="1525" t="s">
        <v>4768</v>
      </c>
      <c r="E1570" s="1531">
        <v>3</v>
      </c>
      <c r="F1570" s="227">
        <v>1.84</v>
      </c>
      <c r="G1570" s="191">
        <v>1</v>
      </c>
      <c r="H1570" s="191">
        <v>121697.60000000001</v>
      </c>
      <c r="I1570" s="191"/>
      <c r="J1570" s="191"/>
      <c r="K1570" s="227">
        <f t="shared" si="479"/>
        <v>121697.60000000001</v>
      </c>
      <c r="L1570" s="227">
        <v>1.79</v>
      </c>
      <c r="M1570" s="191">
        <v>1</v>
      </c>
      <c r="N1570" s="191">
        <v>118390.6</v>
      </c>
      <c r="O1570" s="191"/>
      <c r="P1570" s="191"/>
      <c r="Q1570" s="227">
        <f t="shared" si="480"/>
        <v>118390.6</v>
      </c>
      <c r="R1570" s="227">
        <f t="shared" si="486"/>
        <v>0</v>
      </c>
      <c r="S1570" s="227">
        <f t="shared" si="486"/>
        <v>3307</v>
      </c>
      <c r="T1570" s="227">
        <f t="shared" si="486"/>
        <v>0</v>
      </c>
      <c r="U1570" s="227">
        <f t="shared" si="486"/>
        <v>0</v>
      </c>
      <c r="V1570" s="227">
        <f t="shared" si="482"/>
        <v>3307</v>
      </c>
      <c r="W1570" s="227">
        <v>4</v>
      </c>
      <c r="X1570" s="227">
        <v>1.9</v>
      </c>
      <c r="Y1570" s="191">
        <v>1</v>
      </c>
      <c r="Z1570" s="191">
        <v>125666</v>
      </c>
      <c r="AA1570" s="191"/>
      <c r="AB1570" s="191"/>
      <c r="AC1570" s="227">
        <f t="shared" si="483"/>
        <v>125666</v>
      </c>
      <c r="AD1570" s="227">
        <v>5</v>
      </c>
      <c r="AE1570" s="227">
        <v>1.9</v>
      </c>
      <c r="AF1570" s="191">
        <v>1</v>
      </c>
      <c r="AG1570" s="191">
        <v>125666</v>
      </c>
      <c r="AH1570" s="191"/>
      <c r="AI1570" s="191"/>
      <c r="AJ1570" s="227">
        <f t="shared" si="484"/>
        <v>125666</v>
      </c>
    </row>
    <row r="1571" spans="1:36" ht="17.25" x14ac:dyDescent="0.25">
      <c r="A1571" s="208">
        <v>59</v>
      </c>
      <c r="B1571" s="124" t="s">
        <v>5946</v>
      </c>
      <c r="C1571" s="1524" t="s">
        <v>5039</v>
      </c>
      <c r="D1571" s="1525" t="s">
        <v>4768</v>
      </c>
      <c r="E1571" s="1531">
        <v>2</v>
      </c>
      <c r="F1571" s="227">
        <v>1.79</v>
      </c>
      <c r="G1571" s="191">
        <v>1</v>
      </c>
      <c r="H1571" s="191">
        <v>118390.6</v>
      </c>
      <c r="I1571" s="191"/>
      <c r="J1571" s="191"/>
      <c r="K1571" s="227">
        <f t="shared" si="479"/>
        <v>118390.6</v>
      </c>
      <c r="L1571" s="227">
        <v>1.73</v>
      </c>
      <c r="M1571" s="191">
        <v>1</v>
      </c>
      <c r="N1571" s="191">
        <v>114422.2</v>
      </c>
      <c r="O1571" s="191"/>
      <c r="P1571" s="191"/>
      <c r="Q1571" s="227">
        <f t="shared" si="480"/>
        <v>114422.2</v>
      </c>
      <c r="R1571" s="227">
        <f t="shared" si="486"/>
        <v>0</v>
      </c>
      <c r="S1571" s="227">
        <f t="shared" si="486"/>
        <v>3968.4000000000087</v>
      </c>
      <c r="T1571" s="227">
        <f t="shared" si="486"/>
        <v>0</v>
      </c>
      <c r="U1571" s="227">
        <f t="shared" si="486"/>
        <v>0</v>
      </c>
      <c r="V1571" s="227">
        <f t="shared" si="482"/>
        <v>3968.4000000000087</v>
      </c>
      <c r="W1571" s="227">
        <v>3</v>
      </c>
      <c r="X1571" s="227">
        <v>1.84</v>
      </c>
      <c r="Y1571" s="191">
        <v>1</v>
      </c>
      <c r="Z1571" s="191">
        <v>121697.60000000001</v>
      </c>
      <c r="AA1571" s="191"/>
      <c r="AB1571" s="191"/>
      <c r="AC1571" s="227">
        <f t="shared" si="483"/>
        <v>121697.60000000001</v>
      </c>
      <c r="AD1571" s="227">
        <v>4</v>
      </c>
      <c r="AE1571" s="227">
        <v>1.9</v>
      </c>
      <c r="AF1571" s="191">
        <v>1</v>
      </c>
      <c r="AG1571" s="191">
        <v>125666</v>
      </c>
      <c r="AH1571" s="191"/>
      <c r="AI1571" s="191"/>
      <c r="AJ1571" s="227">
        <f t="shared" si="484"/>
        <v>125666</v>
      </c>
    </row>
    <row r="1572" spans="1:36" ht="17.25" x14ac:dyDescent="0.25">
      <c r="A1572" s="208">
        <v>60</v>
      </c>
      <c r="B1572" s="124" t="s">
        <v>1602</v>
      </c>
      <c r="C1572" s="1524" t="s">
        <v>5039</v>
      </c>
      <c r="D1572" s="1525" t="s">
        <v>4768</v>
      </c>
      <c r="E1572" s="1531">
        <v>1</v>
      </c>
      <c r="F1572" s="227">
        <v>1.73</v>
      </c>
      <c r="G1572" s="191">
        <v>1</v>
      </c>
      <c r="H1572" s="191">
        <v>114422.2</v>
      </c>
      <c r="I1572" s="191"/>
      <c r="J1572" s="191"/>
      <c r="K1572" s="227">
        <f t="shared" si="479"/>
        <v>114422.2</v>
      </c>
      <c r="L1572" s="227">
        <v>1.68</v>
      </c>
      <c r="M1572" s="191">
        <v>1</v>
      </c>
      <c r="N1572" s="191">
        <v>111115.2</v>
      </c>
      <c r="O1572" s="191"/>
      <c r="P1572" s="191"/>
      <c r="Q1572" s="227">
        <f t="shared" si="480"/>
        <v>111115.2</v>
      </c>
      <c r="R1572" s="227">
        <f t="shared" si="486"/>
        <v>0</v>
      </c>
      <c r="S1572" s="227">
        <f t="shared" si="486"/>
        <v>3307</v>
      </c>
      <c r="T1572" s="227">
        <f t="shared" si="486"/>
        <v>0</v>
      </c>
      <c r="U1572" s="227">
        <f t="shared" si="486"/>
        <v>0</v>
      </c>
      <c r="V1572" s="227">
        <f t="shared" si="482"/>
        <v>3307</v>
      </c>
      <c r="W1572" s="227">
        <v>2</v>
      </c>
      <c r="X1572" s="227">
        <v>1.79</v>
      </c>
      <c r="Y1572" s="191">
        <v>1</v>
      </c>
      <c r="Z1572" s="191">
        <v>118390.6</v>
      </c>
      <c r="AA1572" s="191"/>
      <c r="AB1572" s="191"/>
      <c r="AC1572" s="227">
        <f t="shared" si="483"/>
        <v>118390.6</v>
      </c>
      <c r="AD1572" s="227">
        <v>3</v>
      </c>
      <c r="AE1572" s="227">
        <v>1.84</v>
      </c>
      <c r="AF1572" s="191">
        <v>1</v>
      </c>
      <c r="AG1572" s="191">
        <v>121697.60000000001</v>
      </c>
      <c r="AH1572" s="191"/>
      <c r="AI1572" s="191"/>
      <c r="AJ1572" s="227">
        <f t="shared" si="484"/>
        <v>121697.60000000001</v>
      </c>
    </row>
    <row r="1573" spans="1:36" ht="17.25" x14ac:dyDescent="0.25">
      <c r="A1573" s="208">
        <v>61</v>
      </c>
      <c r="B1573" s="124" t="s">
        <v>5947</v>
      </c>
      <c r="C1573" s="1524" t="s">
        <v>4993</v>
      </c>
      <c r="D1573" s="1525" t="s">
        <v>4994</v>
      </c>
      <c r="E1573" s="1531">
        <v>10</v>
      </c>
      <c r="F1573" s="227">
        <v>1.79</v>
      </c>
      <c r="G1573" s="191">
        <v>1</v>
      </c>
      <c r="H1573" s="191">
        <v>118390.6</v>
      </c>
      <c r="I1573" s="191"/>
      <c r="J1573" s="191"/>
      <c r="K1573" s="227">
        <f t="shared" si="479"/>
        <v>118390.6</v>
      </c>
      <c r="L1573" s="227">
        <v>1.73</v>
      </c>
      <c r="M1573" s="191">
        <v>1</v>
      </c>
      <c r="N1573" s="191">
        <v>114422.2</v>
      </c>
      <c r="O1573" s="191"/>
      <c r="P1573" s="191"/>
      <c r="Q1573" s="227">
        <f t="shared" si="480"/>
        <v>114422.2</v>
      </c>
      <c r="R1573" s="227">
        <f t="shared" si="486"/>
        <v>0</v>
      </c>
      <c r="S1573" s="227">
        <f t="shared" si="486"/>
        <v>3968.4000000000087</v>
      </c>
      <c r="T1573" s="227">
        <f t="shared" si="486"/>
        <v>0</v>
      </c>
      <c r="U1573" s="227">
        <f t="shared" si="486"/>
        <v>0</v>
      </c>
      <c r="V1573" s="227">
        <f t="shared" si="482"/>
        <v>3968.4000000000087</v>
      </c>
      <c r="W1573" s="227">
        <v>11</v>
      </c>
      <c r="X1573" s="227">
        <v>1.79</v>
      </c>
      <c r="Y1573" s="191">
        <v>1</v>
      </c>
      <c r="Z1573" s="191">
        <v>118390.6</v>
      </c>
      <c r="AA1573" s="191"/>
      <c r="AB1573" s="191"/>
      <c r="AC1573" s="227">
        <f t="shared" si="483"/>
        <v>118390.6</v>
      </c>
      <c r="AD1573" s="227">
        <v>12</v>
      </c>
      <c r="AE1573" s="227">
        <v>1.79</v>
      </c>
      <c r="AF1573" s="191">
        <v>1</v>
      </c>
      <c r="AG1573" s="191">
        <v>118390.6</v>
      </c>
      <c r="AH1573" s="191"/>
      <c r="AI1573" s="191"/>
      <c r="AJ1573" s="227">
        <f t="shared" si="484"/>
        <v>118390.6</v>
      </c>
    </row>
    <row r="1574" spans="1:36" ht="17.25" x14ac:dyDescent="0.25">
      <c r="A1574" s="208">
        <v>62</v>
      </c>
      <c r="B1574" s="124" t="s">
        <v>5948</v>
      </c>
      <c r="C1574" s="1524" t="s">
        <v>4993</v>
      </c>
      <c r="D1574" s="1525" t="s">
        <v>4994</v>
      </c>
      <c r="E1574" s="1531">
        <v>9</v>
      </c>
      <c r="F1574" s="227">
        <v>1.73</v>
      </c>
      <c r="G1574" s="191">
        <v>1</v>
      </c>
      <c r="H1574" s="191">
        <v>114422.2</v>
      </c>
      <c r="I1574" s="191"/>
      <c r="J1574" s="191"/>
      <c r="K1574" s="227">
        <f t="shared" si="479"/>
        <v>114422.2</v>
      </c>
      <c r="L1574" s="227">
        <v>1.73</v>
      </c>
      <c r="M1574" s="191">
        <v>1</v>
      </c>
      <c r="N1574" s="191">
        <v>114422.2</v>
      </c>
      <c r="O1574" s="191"/>
      <c r="P1574" s="191"/>
      <c r="Q1574" s="227">
        <f t="shared" si="480"/>
        <v>114422.2</v>
      </c>
      <c r="R1574" s="227">
        <f t="shared" si="486"/>
        <v>0</v>
      </c>
      <c r="S1574" s="227">
        <f t="shared" si="486"/>
        <v>0</v>
      </c>
      <c r="T1574" s="227">
        <f t="shared" si="486"/>
        <v>0</v>
      </c>
      <c r="U1574" s="227">
        <f t="shared" si="486"/>
        <v>0</v>
      </c>
      <c r="V1574" s="227">
        <f t="shared" si="482"/>
        <v>0</v>
      </c>
      <c r="W1574" s="227">
        <v>10</v>
      </c>
      <c r="X1574" s="227">
        <v>1.79</v>
      </c>
      <c r="Y1574" s="191">
        <v>1</v>
      </c>
      <c r="Z1574" s="191">
        <v>118390.6</v>
      </c>
      <c r="AA1574" s="191"/>
      <c r="AB1574" s="191"/>
      <c r="AC1574" s="227">
        <f t="shared" si="483"/>
        <v>118390.6</v>
      </c>
      <c r="AD1574" s="227">
        <v>11</v>
      </c>
      <c r="AE1574" s="227">
        <v>1.79</v>
      </c>
      <c r="AF1574" s="191">
        <v>1</v>
      </c>
      <c r="AG1574" s="191">
        <v>118390.6</v>
      </c>
      <c r="AH1574" s="191"/>
      <c r="AI1574" s="191"/>
      <c r="AJ1574" s="227">
        <f t="shared" si="484"/>
        <v>118390.6</v>
      </c>
    </row>
    <row r="1575" spans="1:36" ht="17.25" x14ac:dyDescent="0.25">
      <c r="A1575" s="208">
        <v>63</v>
      </c>
      <c r="B1575" s="124" t="s">
        <v>1429</v>
      </c>
      <c r="C1575" s="1524" t="s">
        <v>4993</v>
      </c>
      <c r="D1575" s="1525" t="s">
        <v>4994</v>
      </c>
      <c r="E1575" s="1531">
        <v>1</v>
      </c>
      <c r="F1575" s="227">
        <v>1.49</v>
      </c>
      <c r="G1575" s="191">
        <v>1</v>
      </c>
      <c r="H1575" s="191">
        <v>98548.6</v>
      </c>
      <c r="I1575" s="191"/>
      <c r="J1575" s="191"/>
      <c r="K1575" s="227">
        <f t="shared" si="479"/>
        <v>98548.6</v>
      </c>
      <c r="L1575" s="227">
        <v>1.45</v>
      </c>
      <c r="M1575" s="191">
        <v>1</v>
      </c>
      <c r="N1575" s="191">
        <v>95903</v>
      </c>
      <c r="O1575" s="191"/>
      <c r="P1575" s="191"/>
      <c r="Q1575" s="227">
        <f t="shared" si="480"/>
        <v>95903</v>
      </c>
      <c r="R1575" s="227">
        <f t="shared" si="486"/>
        <v>0</v>
      </c>
      <c r="S1575" s="227">
        <f t="shared" si="486"/>
        <v>2645.6000000000058</v>
      </c>
      <c r="T1575" s="227">
        <f t="shared" si="486"/>
        <v>0</v>
      </c>
      <c r="U1575" s="227">
        <f t="shared" si="486"/>
        <v>0</v>
      </c>
      <c r="V1575" s="227">
        <f t="shared" si="482"/>
        <v>2645.6000000000058</v>
      </c>
      <c r="W1575" s="227">
        <v>2</v>
      </c>
      <c r="X1575" s="227">
        <v>1.54</v>
      </c>
      <c r="Y1575" s="191">
        <v>1</v>
      </c>
      <c r="Z1575" s="191">
        <v>101855.6</v>
      </c>
      <c r="AA1575" s="191"/>
      <c r="AB1575" s="191"/>
      <c r="AC1575" s="227">
        <f t="shared" si="483"/>
        <v>101855.6</v>
      </c>
      <c r="AD1575" s="227">
        <v>3</v>
      </c>
      <c r="AE1575" s="227">
        <v>1.59</v>
      </c>
      <c r="AF1575" s="191">
        <v>1</v>
      </c>
      <c r="AG1575" s="191">
        <v>105162.6</v>
      </c>
      <c r="AH1575" s="191"/>
      <c r="AI1575" s="191"/>
      <c r="AJ1575" s="227">
        <f t="shared" si="484"/>
        <v>105162.6</v>
      </c>
    </row>
    <row r="1576" spans="1:36" ht="17.25" x14ac:dyDescent="0.25">
      <c r="A1576" s="208">
        <v>64</v>
      </c>
      <c r="B1576" s="124" t="s">
        <v>5949</v>
      </c>
      <c r="C1576" s="1524" t="s">
        <v>4993</v>
      </c>
      <c r="D1576" s="1525" t="s">
        <v>4994</v>
      </c>
      <c r="E1576" s="1531">
        <v>8</v>
      </c>
      <c r="F1576" s="227">
        <v>1.73</v>
      </c>
      <c r="G1576" s="191">
        <v>1</v>
      </c>
      <c r="H1576" s="191">
        <v>114422.2</v>
      </c>
      <c r="I1576" s="191"/>
      <c r="J1576" s="191"/>
      <c r="K1576" s="227">
        <f t="shared" si="479"/>
        <v>114422.2</v>
      </c>
      <c r="L1576" s="227">
        <v>1.68</v>
      </c>
      <c r="M1576" s="191">
        <v>1</v>
      </c>
      <c r="N1576" s="191">
        <v>111115.2</v>
      </c>
      <c r="O1576" s="191"/>
      <c r="P1576" s="191"/>
      <c r="Q1576" s="227">
        <f t="shared" si="480"/>
        <v>111115.2</v>
      </c>
      <c r="R1576" s="227">
        <f t="shared" si="486"/>
        <v>0</v>
      </c>
      <c r="S1576" s="227">
        <f t="shared" si="486"/>
        <v>3307</v>
      </c>
      <c r="T1576" s="227">
        <f t="shared" si="486"/>
        <v>0</v>
      </c>
      <c r="U1576" s="227">
        <f t="shared" si="486"/>
        <v>0</v>
      </c>
      <c r="V1576" s="227">
        <f t="shared" si="482"/>
        <v>3307</v>
      </c>
      <c r="W1576" s="227">
        <v>9</v>
      </c>
      <c r="X1576" s="227">
        <v>1.73</v>
      </c>
      <c r="Y1576" s="191">
        <v>1</v>
      </c>
      <c r="Z1576" s="191">
        <v>114422.2</v>
      </c>
      <c r="AA1576" s="191"/>
      <c r="AB1576" s="191"/>
      <c r="AC1576" s="227">
        <f t="shared" si="483"/>
        <v>114422.2</v>
      </c>
      <c r="AD1576" s="227">
        <v>10</v>
      </c>
      <c r="AE1576" s="227">
        <v>1.79</v>
      </c>
      <c r="AF1576" s="191">
        <v>1</v>
      </c>
      <c r="AG1576" s="191">
        <v>118390.6</v>
      </c>
      <c r="AH1576" s="191"/>
      <c r="AI1576" s="191"/>
      <c r="AJ1576" s="227">
        <f t="shared" si="484"/>
        <v>118390.6</v>
      </c>
    </row>
    <row r="1577" spans="1:36" ht="17.25" x14ac:dyDescent="0.25">
      <c r="A1577" s="208">
        <v>65</v>
      </c>
      <c r="B1577" s="124" t="s">
        <v>5950</v>
      </c>
      <c r="C1577" s="1524" t="s">
        <v>4993</v>
      </c>
      <c r="D1577" s="1525" t="s">
        <v>4994</v>
      </c>
      <c r="E1577" s="1531">
        <v>9</v>
      </c>
      <c r="F1577" s="227">
        <v>1.73</v>
      </c>
      <c r="G1577" s="191">
        <v>1</v>
      </c>
      <c r="H1577" s="191">
        <v>114422.2</v>
      </c>
      <c r="I1577" s="191"/>
      <c r="J1577" s="191"/>
      <c r="K1577" s="227">
        <f t="shared" ref="K1577:K1581" si="487">H1577+I1577+J1577</f>
        <v>114422.2</v>
      </c>
      <c r="L1577" s="227">
        <v>1.73</v>
      </c>
      <c r="M1577" s="191">
        <v>1</v>
      </c>
      <c r="N1577" s="191">
        <v>114422.2</v>
      </c>
      <c r="O1577" s="191"/>
      <c r="P1577" s="191"/>
      <c r="Q1577" s="227">
        <f t="shared" ref="Q1577:Q1582" si="488">N1577+O1577+P1577</f>
        <v>114422.2</v>
      </c>
      <c r="R1577" s="227">
        <f t="shared" si="486"/>
        <v>0</v>
      </c>
      <c r="S1577" s="227">
        <f t="shared" si="486"/>
        <v>0</v>
      </c>
      <c r="T1577" s="227">
        <f t="shared" si="486"/>
        <v>0</v>
      </c>
      <c r="U1577" s="227">
        <f t="shared" si="486"/>
        <v>0</v>
      </c>
      <c r="V1577" s="227">
        <f t="shared" ref="V1577:V1581" si="489">S1577+T1577+U1577</f>
        <v>0</v>
      </c>
      <c r="W1577" s="227">
        <v>10</v>
      </c>
      <c r="X1577" s="227">
        <v>1.79</v>
      </c>
      <c r="Y1577" s="191">
        <v>1</v>
      </c>
      <c r="Z1577" s="191">
        <v>118390.6</v>
      </c>
      <c r="AA1577" s="191"/>
      <c r="AB1577" s="191"/>
      <c r="AC1577" s="227">
        <f t="shared" ref="AC1577:AC1582" si="490">Z1577+AA1577+AB1577</f>
        <v>118390.6</v>
      </c>
      <c r="AD1577" s="227">
        <v>11</v>
      </c>
      <c r="AE1577" s="227">
        <v>1.79</v>
      </c>
      <c r="AF1577" s="191">
        <v>1</v>
      </c>
      <c r="AG1577" s="191">
        <v>118390.6</v>
      </c>
      <c r="AH1577" s="191"/>
      <c r="AI1577" s="191"/>
      <c r="AJ1577" s="227">
        <f t="shared" ref="AJ1577:AJ1582" si="491">AG1577+AH1577+AI1577</f>
        <v>118390.6</v>
      </c>
    </row>
    <row r="1578" spans="1:36" ht="17.25" x14ac:dyDescent="0.25">
      <c r="A1578" s="208">
        <v>66</v>
      </c>
      <c r="B1578" s="124" t="s">
        <v>1429</v>
      </c>
      <c r="C1578" s="1524" t="s">
        <v>4993</v>
      </c>
      <c r="D1578" s="1525" t="s">
        <v>4994</v>
      </c>
      <c r="E1578" s="1531">
        <v>1</v>
      </c>
      <c r="F1578" s="227">
        <v>1.49</v>
      </c>
      <c r="G1578" s="191">
        <v>1</v>
      </c>
      <c r="H1578" s="191">
        <v>98548.6</v>
      </c>
      <c r="I1578" s="191"/>
      <c r="J1578" s="191"/>
      <c r="K1578" s="227">
        <f t="shared" si="487"/>
        <v>98548.6</v>
      </c>
      <c r="L1578" s="227">
        <v>1.45</v>
      </c>
      <c r="M1578" s="191">
        <v>1</v>
      </c>
      <c r="N1578" s="191">
        <v>95903</v>
      </c>
      <c r="O1578" s="191"/>
      <c r="P1578" s="191"/>
      <c r="Q1578" s="227">
        <f t="shared" si="488"/>
        <v>95903</v>
      </c>
      <c r="R1578" s="227">
        <f t="shared" si="486"/>
        <v>0</v>
      </c>
      <c r="S1578" s="227">
        <f t="shared" si="486"/>
        <v>2645.6000000000058</v>
      </c>
      <c r="T1578" s="227">
        <f t="shared" si="486"/>
        <v>0</v>
      </c>
      <c r="U1578" s="227">
        <f t="shared" si="486"/>
        <v>0</v>
      </c>
      <c r="V1578" s="227">
        <f t="shared" si="489"/>
        <v>2645.6000000000058</v>
      </c>
      <c r="W1578" s="227">
        <v>2</v>
      </c>
      <c r="X1578" s="227">
        <v>1.54</v>
      </c>
      <c r="Y1578" s="191">
        <v>1</v>
      </c>
      <c r="Z1578" s="191">
        <v>101855.6</v>
      </c>
      <c r="AA1578" s="191"/>
      <c r="AB1578" s="191"/>
      <c r="AC1578" s="227">
        <f t="shared" si="490"/>
        <v>101855.6</v>
      </c>
      <c r="AD1578" s="227">
        <v>3</v>
      </c>
      <c r="AE1578" s="227">
        <v>1.59</v>
      </c>
      <c r="AF1578" s="191">
        <v>1</v>
      </c>
      <c r="AG1578" s="191">
        <v>105162.6</v>
      </c>
      <c r="AH1578" s="191"/>
      <c r="AI1578" s="191"/>
      <c r="AJ1578" s="227">
        <f t="shared" si="491"/>
        <v>105162.6</v>
      </c>
    </row>
    <row r="1579" spans="1:36" ht="17.25" x14ac:dyDescent="0.25">
      <c r="A1579" s="208">
        <v>67</v>
      </c>
      <c r="B1579" s="124" t="s">
        <v>4886</v>
      </c>
      <c r="C1579" s="1524" t="s">
        <v>4993</v>
      </c>
      <c r="D1579" s="1525" t="s">
        <v>4994</v>
      </c>
      <c r="E1579" s="1531">
        <v>6</v>
      </c>
      <c r="F1579" s="227">
        <v>1.68</v>
      </c>
      <c r="G1579" s="191">
        <v>1</v>
      </c>
      <c r="H1579" s="191">
        <v>111115.2</v>
      </c>
      <c r="I1579" s="191"/>
      <c r="J1579" s="191"/>
      <c r="K1579" s="227">
        <f t="shared" si="487"/>
        <v>111115.2</v>
      </c>
      <c r="L1579" s="227">
        <v>1.63</v>
      </c>
      <c r="M1579" s="191">
        <v>1</v>
      </c>
      <c r="N1579" s="191">
        <v>107808.2</v>
      </c>
      <c r="O1579" s="191"/>
      <c r="P1579" s="191"/>
      <c r="Q1579" s="227">
        <f t="shared" si="488"/>
        <v>107808.2</v>
      </c>
      <c r="R1579" s="227">
        <f t="shared" si="486"/>
        <v>0</v>
      </c>
      <c r="S1579" s="227">
        <f t="shared" si="486"/>
        <v>3307</v>
      </c>
      <c r="T1579" s="227">
        <f t="shared" si="486"/>
        <v>0</v>
      </c>
      <c r="U1579" s="227">
        <f t="shared" si="486"/>
        <v>0</v>
      </c>
      <c r="V1579" s="227">
        <f t="shared" si="489"/>
        <v>3307</v>
      </c>
      <c r="W1579" s="227">
        <v>7</v>
      </c>
      <c r="X1579" s="227">
        <v>1.68</v>
      </c>
      <c r="Y1579" s="191">
        <v>1</v>
      </c>
      <c r="Z1579" s="191">
        <v>111115.2</v>
      </c>
      <c r="AA1579" s="191"/>
      <c r="AB1579" s="191"/>
      <c r="AC1579" s="227">
        <f t="shared" si="490"/>
        <v>111115.2</v>
      </c>
      <c r="AD1579" s="227">
        <v>8</v>
      </c>
      <c r="AE1579" s="227">
        <v>1.73</v>
      </c>
      <c r="AF1579" s="191">
        <v>1</v>
      </c>
      <c r="AG1579" s="191">
        <v>114422.2</v>
      </c>
      <c r="AH1579" s="191"/>
      <c r="AI1579" s="191"/>
      <c r="AJ1579" s="227">
        <f t="shared" si="491"/>
        <v>114422.2</v>
      </c>
    </row>
    <row r="1580" spans="1:36" ht="17.25" x14ac:dyDescent="0.25">
      <c r="A1580" s="208">
        <v>68</v>
      </c>
      <c r="B1580" s="124" t="s">
        <v>5951</v>
      </c>
      <c r="C1580" s="1524" t="s">
        <v>4993</v>
      </c>
      <c r="D1580" s="1525" t="s">
        <v>4994</v>
      </c>
      <c r="E1580" s="1531">
        <v>4</v>
      </c>
      <c r="F1580" s="227">
        <v>1.63</v>
      </c>
      <c r="G1580" s="191">
        <v>1</v>
      </c>
      <c r="H1580" s="191">
        <v>107808.2</v>
      </c>
      <c r="I1580" s="191">
        <v>8000</v>
      </c>
      <c r="J1580" s="191">
        <v>5390.41</v>
      </c>
      <c r="K1580" s="227">
        <f t="shared" si="487"/>
        <v>121198.61</v>
      </c>
      <c r="L1580" s="227">
        <v>1.59</v>
      </c>
      <c r="M1580" s="191">
        <v>1</v>
      </c>
      <c r="N1580" s="191">
        <v>105162.6</v>
      </c>
      <c r="O1580" s="191">
        <v>8000</v>
      </c>
      <c r="P1580" s="191">
        <v>5258.130000000001</v>
      </c>
      <c r="Q1580" s="227">
        <f t="shared" si="488"/>
        <v>118420.73000000001</v>
      </c>
      <c r="R1580" s="227">
        <f t="shared" si="486"/>
        <v>0</v>
      </c>
      <c r="S1580" s="227">
        <f t="shared" si="486"/>
        <v>2645.5999999999913</v>
      </c>
      <c r="T1580" s="227">
        <f t="shared" si="486"/>
        <v>0</v>
      </c>
      <c r="U1580" s="227">
        <f t="shared" si="486"/>
        <v>132.27999999999884</v>
      </c>
      <c r="V1580" s="227">
        <f t="shared" si="489"/>
        <v>2777.8799999999901</v>
      </c>
      <c r="W1580" s="227">
        <v>5</v>
      </c>
      <c r="X1580" s="227">
        <v>1.63</v>
      </c>
      <c r="Y1580" s="191">
        <v>1</v>
      </c>
      <c r="Z1580" s="191">
        <v>107808.2</v>
      </c>
      <c r="AA1580" s="191">
        <v>8000</v>
      </c>
      <c r="AB1580" s="191">
        <v>5390.41</v>
      </c>
      <c r="AC1580" s="227">
        <f t="shared" si="490"/>
        <v>121198.61</v>
      </c>
      <c r="AD1580" s="227">
        <v>6</v>
      </c>
      <c r="AE1580" s="227">
        <v>1.68</v>
      </c>
      <c r="AF1580" s="191">
        <v>1</v>
      </c>
      <c r="AG1580" s="191">
        <v>111115.2</v>
      </c>
      <c r="AH1580" s="191">
        <v>8000</v>
      </c>
      <c r="AI1580" s="191">
        <v>5555.76</v>
      </c>
      <c r="AJ1580" s="227">
        <f t="shared" si="491"/>
        <v>124670.95999999999</v>
      </c>
    </row>
    <row r="1581" spans="1:36" ht="17.25" x14ac:dyDescent="0.25">
      <c r="A1581" s="208">
        <v>69</v>
      </c>
      <c r="B1581" s="124" t="s">
        <v>5952</v>
      </c>
      <c r="C1581" s="1524" t="s">
        <v>4993</v>
      </c>
      <c r="D1581" s="1525" t="s">
        <v>4994</v>
      </c>
      <c r="E1581" s="1531">
        <v>8</v>
      </c>
      <c r="F1581" s="227">
        <v>1.73</v>
      </c>
      <c r="G1581" s="191">
        <v>1</v>
      </c>
      <c r="H1581" s="191">
        <v>114422.2</v>
      </c>
      <c r="I1581" s="191"/>
      <c r="J1581" s="191"/>
      <c r="K1581" s="227">
        <f t="shared" si="487"/>
        <v>114422.2</v>
      </c>
      <c r="L1581" s="227">
        <v>1.68</v>
      </c>
      <c r="M1581" s="191">
        <v>1</v>
      </c>
      <c r="N1581" s="191">
        <v>111115.2</v>
      </c>
      <c r="O1581" s="191"/>
      <c r="P1581" s="191"/>
      <c r="Q1581" s="227">
        <f t="shared" si="488"/>
        <v>111115.2</v>
      </c>
      <c r="R1581" s="227">
        <f t="shared" si="486"/>
        <v>0</v>
      </c>
      <c r="S1581" s="227">
        <f t="shared" si="486"/>
        <v>3307</v>
      </c>
      <c r="T1581" s="227">
        <f t="shared" si="486"/>
        <v>0</v>
      </c>
      <c r="U1581" s="227">
        <f t="shared" si="486"/>
        <v>0</v>
      </c>
      <c r="V1581" s="227">
        <f t="shared" si="489"/>
        <v>3307</v>
      </c>
      <c r="W1581" s="227">
        <v>9</v>
      </c>
      <c r="X1581" s="227">
        <v>1.73</v>
      </c>
      <c r="Y1581" s="191">
        <v>1</v>
      </c>
      <c r="Z1581" s="191">
        <v>114422.2</v>
      </c>
      <c r="AA1581" s="191"/>
      <c r="AB1581" s="191"/>
      <c r="AC1581" s="227">
        <f t="shared" si="490"/>
        <v>114422.2</v>
      </c>
      <c r="AD1581" s="227">
        <v>10</v>
      </c>
      <c r="AE1581" s="227">
        <v>1.79</v>
      </c>
      <c r="AF1581" s="191">
        <v>1</v>
      </c>
      <c r="AG1581" s="191">
        <v>118390.6</v>
      </c>
      <c r="AH1581" s="191"/>
      <c r="AI1581" s="191"/>
      <c r="AJ1581" s="227">
        <f t="shared" si="491"/>
        <v>118390.6</v>
      </c>
    </row>
    <row r="1582" spans="1:36" ht="17.25" x14ac:dyDescent="0.25">
      <c r="A1582" s="208"/>
      <c r="B1582" s="124" t="s">
        <v>5953</v>
      </c>
      <c r="C1582" s="1524"/>
      <c r="D1582" s="1525"/>
      <c r="E1582" s="1531"/>
      <c r="F1582" s="227"/>
      <c r="G1582" s="191"/>
      <c r="H1582" s="191">
        <v>48000</v>
      </c>
      <c r="I1582" s="191"/>
      <c r="J1582" s="191"/>
      <c r="K1582" s="227">
        <v>48000</v>
      </c>
      <c r="L1582" s="227"/>
      <c r="M1582" s="191"/>
      <c r="N1582" s="191">
        <v>48000</v>
      </c>
      <c r="O1582" s="191"/>
      <c r="P1582" s="191"/>
      <c r="Q1582" s="227">
        <f t="shared" si="488"/>
        <v>48000</v>
      </c>
      <c r="R1582" s="227"/>
      <c r="S1582" s="227"/>
      <c r="T1582" s="227"/>
      <c r="U1582" s="227"/>
      <c r="V1582" s="227"/>
      <c r="W1582" s="227"/>
      <c r="X1582" s="227"/>
      <c r="Y1582" s="191"/>
      <c r="Z1582" s="191">
        <v>48000</v>
      </c>
      <c r="AA1582" s="191"/>
      <c r="AB1582" s="191"/>
      <c r="AC1582" s="227">
        <f t="shared" si="490"/>
        <v>48000</v>
      </c>
      <c r="AD1582" s="227"/>
      <c r="AE1582" s="227"/>
      <c r="AF1582" s="191"/>
      <c r="AG1582" s="191">
        <v>48000</v>
      </c>
      <c r="AH1582" s="191"/>
      <c r="AI1582" s="191"/>
      <c r="AJ1582" s="227">
        <f t="shared" si="491"/>
        <v>48000</v>
      </c>
    </row>
    <row r="1583" spans="1:36" s="230" customFormat="1" ht="27" x14ac:dyDescent="0.25">
      <c r="A1583" s="225"/>
      <c r="B1583" s="233" t="s">
        <v>245</v>
      </c>
      <c r="C1583" s="229" t="s">
        <v>1</v>
      </c>
      <c r="D1583" s="229" t="s">
        <v>1</v>
      </c>
      <c r="E1583" s="229" t="s">
        <v>1</v>
      </c>
      <c r="F1583" s="229" t="s">
        <v>1</v>
      </c>
      <c r="G1583" s="229">
        <f t="shared" ref="G1583:I1583" si="492">SUM(G1513:G1582)</f>
        <v>69</v>
      </c>
      <c r="H1583" s="229">
        <f t="shared" si="492"/>
        <v>10071516.999999993</v>
      </c>
      <c r="I1583" s="229">
        <f t="shared" si="492"/>
        <v>24000</v>
      </c>
      <c r="J1583" s="229">
        <f>SUM(J1513:J1582)</f>
        <v>5390.41</v>
      </c>
      <c r="K1583" s="229">
        <f>SUM(K1513:K1582)</f>
        <v>10100907.409999993</v>
      </c>
      <c r="L1583" s="229"/>
      <c r="M1583" s="229">
        <f>SUM(M1513:M1582)</f>
        <v>69</v>
      </c>
      <c r="N1583" s="229">
        <f>SUM(N1513:N1582)</f>
        <v>9868467.1999999899</v>
      </c>
      <c r="O1583" s="229">
        <f>SUM(O1513:O1582)</f>
        <v>24000</v>
      </c>
      <c r="P1583" s="229">
        <f>SUM(P1513:P1582)</f>
        <v>5258.130000000001</v>
      </c>
      <c r="Q1583" s="229">
        <f>SUM(Q1513:Q1582)</f>
        <v>9897725.3299999908</v>
      </c>
      <c r="R1583" s="229"/>
      <c r="S1583" s="229">
        <f>SUM(S1513:S1582)</f>
        <v>203049.79999999981</v>
      </c>
      <c r="T1583" s="229">
        <f>SUM(T1513:T1582)</f>
        <v>0</v>
      </c>
      <c r="U1583" s="229"/>
      <c r="V1583" s="229">
        <f>SUM(V1513:V1582)</f>
        <v>203182.07999999984</v>
      </c>
      <c r="W1583" s="229"/>
      <c r="X1583" s="229"/>
      <c r="Y1583" s="229">
        <f>SUM(Y1513:Y1582)</f>
        <v>69</v>
      </c>
      <c r="Z1583" s="229">
        <f>SUM(Z1513:Z1582)</f>
        <v>10268614.199999997</v>
      </c>
      <c r="AA1583" s="229">
        <f>SUM(AA1513:AA1582)</f>
        <v>24000</v>
      </c>
      <c r="AB1583" s="229">
        <f>SUM(AB1513:AB1582)</f>
        <v>5390.41</v>
      </c>
      <c r="AC1583" s="229">
        <f>SUM(AC1513:AC1582)</f>
        <v>10298004.609999998</v>
      </c>
      <c r="AD1583" s="229"/>
      <c r="AE1583" s="229"/>
      <c r="AF1583" s="229">
        <f>SUM(AF1513:AF1582)</f>
        <v>69</v>
      </c>
      <c r="AG1583" s="229">
        <f>SUM(AG1513:AG1582)</f>
        <v>10404862.6</v>
      </c>
      <c r="AH1583" s="229">
        <f t="shared" ref="AH1583:AJ1583" si="493">SUM(AH1513:AH1582)</f>
        <v>24000</v>
      </c>
      <c r="AI1583" s="229">
        <f t="shared" si="493"/>
        <v>5555.76</v>
      </c>
      <c r="AJ1583" s="229">
        <f t="shared" si="493"/>
        <v>10434418.360000001</v>
      </c>
    </row>
    <row r="1584" spans="1:36" x14ac:dyDescent="0.25">
      <c r="A1584" s="208"/>
      <c r="B1584" s="102"/>
      <c r="C1584" s="227"/>
      <c r="D1584" s="227"/>
      <c r="E1584" s="227"/>
      <c r="F1584" s="227"/>
      <c r="G1584" s="102"/>
      <c r="H1584" s="227"/>
      <c r="I1584" s="227"/>
      <c r="J1584" s="227"/>
      <c r="K1584" s="227"/>
      <c r="L1584" s="227"/>
      <c r="M1584" s="102"/>
      <c r="N1584" s="227"/>
      <c r="O1584" s="227"/>
      <c r="P1584" s="227"/>
      <c r="Q1584" s="102"/>
      <c r="R1584" s="227"/>
      <c r="S1584" s="102"/>
      <c r="T1584" s="227"/>
      <c r="U1584" s="106"/>
      <c r="V1584" s="106"/>
      <c r="W1584" s="227"/>
      <c r="X1584" s="227"/>
      <c r="Y1584" s="102"/>
      <c r="Z1584" s="227"/>
      <c r="AA1584" s="227"/>
      <c r="AB1584" s="227"/>
      <c r="AC1584" s="227"/>
      <c r="AD1584" s="227"/>
      <c r="AE1584" s="227"/>
      <c r="AF1584" s="102"/>
      <c r="AG1584" s="227"/>
      <c r="AH1584" s="227"/>
      <c r="AI1584" s="227"/>
      <c r="AJ1584" s="227"/>
    </row>
    <row r="1585" spans="1:36" ht="54" x14ac:dyDescent="0.25">
      <c r="A1585" s="225" t="s">
        <v>4</v>
      </c>
      <c r="B1585" s="226" t="s">
        <v>475</v>
      </c>
      <c r="C1585" s="227"/>
      <c r="D1585" s="227"/>
      <c r="E1585" s="227"/>
      <c r="F1585" s="227"/>
      <c r="G1585" s="226"/>
      <c r="H1585" s="227"/>
      <c r="I1585" s="227"/>
      <c r="J1585" s="227"/>
      <c r="K1585" s="227"/>
      <c r="L1585" s="227"/>
      <c r="M1585" s="226"/>
      <c r="N1585" s="227"/>
      <c r="O1585" s="227"/>
      <c r="P1585" s="227"/>
      <c r="Q1585" s="226"/>
      <c r="R1585" s="227"/>
      <c r="S1585" s="226"/>
      <c r="T1585" s="227"/>
      <c r="U1585" s="106"/>
      <c r="V1585" s="106"/>
      <c r="W1585" s="227"/>
      <c r="X1585" s="227"/>
      <c r="Y1585" s="226"/>
      <c r="Z1585" s="227"/>
      <c r="AA1585" s="227"/>
      <c r="AB1585" s="227"/>
      <c r="AC1585" s="227"/>
      <c r="AD1585" s="227"/>
      <c r="AE1585" s="227"/>
      <c r="AF1585" s="226"/>
      <c r="AG1585" s="227"/>
      <c r="AH1585" s="227"/>
      <c r="AI1585" s="227"/>
      <c r="AJ1585" s="227"/>
    </row>
    <row r="1586" spans="1:36" x14ac:dyDescent="0.25">
      <c r="A1586" s="208"/>
      <c r="B1586" s="191" t="s">
        <v>126</v>
      </c>
      <c r="C1586" s="227"/>
      <c r="D1586" s="227"/>
      <c r="E1586" s="227"/>
      <c r="F1586" s="227"/>
      <c r="G1586" s="191"/>
      <c r="H1586" s="227"/>
      <c r="I1586" s="227"/>
      <c r="J1586" s="227"/>
      <c r="K1586" s="227"/>
      <c r="L1586" s="227"/>
      <c r="M1586" s="191"/>
      <c r="N1586" s="227"/>
      <c r="O1586" s="227"/>
      <c r="P1586" s="227"/>
      <c r="Q1586" s="191"/>
      <c r="R1586" s="227"/>
      <c r="S1586" s="191"/>
      <c r="T1586" s="227"/>
      <c r="U1586" s="106"/>
      <c r="V1586" s="106"/>
      <c r="W1586" s="227"/>
      <c r="X1586" s="227"/>
      <c r="Y1586" s="191"/>
      <c r="Z1586" s="227"/>
      <c r="AA1586" s="227"/>
      <c r="AB1586" s="227"/>
      <c r="AC1586" s="227"/>
      <c r="AD1586" s="227"/>
      <c r="AE1586" s="227"/>
      <c r="AF1586" s="191"/>
      <c r="AG1586" s="227"/>
      <c r="AH1586" s="227"/>
      <c r="AI1586" s="227"/>
      <c r="AJ1586" s="227"/>
    </row>
    <row r="1587" spans="1:36" x14ac:dyDescent="0.25">
      <c r="A1587" s="208">
        <v>1</v>
      </c>
      <c r="B1587" s="1532" t="s">
        <v>5954</v>
      </c>
      <c r="C1587" s="1528" t="s">
        <v>5012</v>
      </c>
      <c r="D1587" s="227" t="s">
        <v>1</v>
      </c>
      <c r="E1587" s="227" t="s">
        <v>1</v>
      </c>
      <c r="F1587" s="227">
        <v>1</v>
      </c>
      <c r="G1587" s="102">
        <v>1</v>
      </c>
      <c r="H1587" s="227">
        <v>88312</v>
      </c>
      <c r="I1587" s="227"/>
      <c r="J1587" s="208"/>
      <c r="K1587" s="227">
        <f>H1587+I1587+J1587</f>
        <v>88312</v>
      </c>
      <c r="L1587" s="227">
        <v>1</v>
      </c>
      <c r="M1587" s="102">
        <v>1</v>
      </c>
      <c r="N1587" s="227">
        <v>88312</v>
      </c>
      <c r="O1587" s="227"/>
      <c r="P1587" s="208"/>
      <c r="Q1587" s="227">
        <f>N1587+O1587+P1587</f>
        <v>88312</v>
      </c>
      <c r="R1587" s="227">
        <f t="shared" ref="R1587:U1611" si="494">G1587-M1587</f>
        <v>0</v>
      </c>
      <c r="S1587" s="227">
        <f t="shared" si="494"/>
        <v>0</v>
      </c>
      <c r="T1587" s="227">
        <f t="shared" si="494"/>
        <v>0</v>
      </c>
      <c r="U1587" s="227">
        <f t="shared" si="494"/>
        <v>0</v>
      </c>
      <c r="V1587" s="227">
        <f>S1587+T1587+U1587</f>
        <v>0</v>
      </c>
      <c r="W1587" s="227" t="s">
        <v>1</v>
      </c>
      <c r="X1587" s="227">
        <v>1</v>
      </c>
      <c r="Y1587" s="102">
        <v>1</v>
      </c>
      <c r="Z1587" s="208">
        <v>88312</v>
      </c>
      <c r="AA1587" s="208"/>
      <c r="AB1587" s="208"/>
      <c r="AC1587" s="227">
        <f>Z1587+AA1587+AB1587</f>
        <v>88312</v>
      </c>
      <c r="AD1587" s="227"/>
      <c r="AE1587" s="227">
        <v>1</v>
      </c>
      <c r="AF1587" s="102">
        <v>1</v>
      </c>
      <c r="AG1587" s="208">
        <v>88312</v>
      </c>
      <c r="AH1587" s="208"/>
      <c r="AI1587" s="208"/>
      <c r="AJ1587" s="227">
        <f>AG1587+AH1587+AI1587</f>
        <v>88312</v>
      </c>
    </row>
    <row r="1588" spans="1:36" x14ac:dyDescent="0.25">
      <c r="A1588" s="208">
        <v>2</v>
      </c>
      <c r="B1588" s="1532" t="s">
        <v>5955</v>
      </c>
      <c r="C1588" s="1534" t="s">
        <v>5012</v>
      </c>
      <c r="D1588" s="227" t="s">
        <v>1</v>
      </c>
      <c r="E1588" s="227" t="s">
        <v>1</v>
      </c>
      <c r="F1588" s="227">
        <v>1</v>
      </c>
      <c r="G1588" s="102">
        <v>1</v>
      </c>
      <c r="H1588" s="227">
        <v>88312</v>
      </c>
      <c r="I1588" s="227"/>
      <c r="J1588" s="208"/>
      <c r="K1588" s="227">
        <f t="shared" ref="K1588:K1594" si="495">H1588+I1588+J1588</f>
        <v>88312</v>
      </c>
      <c r="L1588" s="227">
        <v>1</v>
      </c>
      <c r="M1588" s="102">
        <v>1</v>
      </c>
      <c r="N1588" s="227">
        <v>88312</v>
      </c>
      <c r="O1588" s="227"/>
      <c r="P1588" s="208"/>
      <c r="Q1588" s="227">
        <f t="shared" ref="Q1588:Q1594" si="496">N1588+O1588+P1588</f>
        <v>88312</v>
      </c>
      <c r="R1588" s="227">
        <f t="shared" si="494"/>
        <v>0</v>
      </c>
      <c r="S1588" s="227">
        <f t="shared" si="494"/>
        <v>0</v>
      </c>
      <c r="T1588" s="227">
        <f t="shared" si="494"/>
        <v>0</v>
      </c>
      <c r="U1588" s="227">
        <f t="shared" si="494"/>
        <v>0</v>
      </c>
      <c r="V1588" s="227">
        <f>S1588+T1588+U1588</f>
        <v>0</v>
      </c>
      <c r="W1588" s="227" t="s">
        <v>1</v>
      </c>
      <c r="X1588" s="227">
        <v>1</v>
      </c>
      <c r="Y1588" s="102">
        <v>1</v>
      </c>
      <c r="Z1588" s="208">
        <v>88312</v>
      </c>
      <c r="AA1588" s="208"/>
      <c r="AB1588" s="208"/>
      <c r="AC1588" s="227">
        <f t="shared" ref="AC1588:AC1594" si="497">Z1588+AA1588+AB1588</f>
        <v>88312</v>
      </c>
      <c r="AD1588" s="227"/>
      <c r="AE1588" s="227">
        <v>1</v>
      </c>
      <c r="AF1588" s="102">
        <v>1</v>
      </c>
      <c r="AG1588" s="208">
        <v>88312</v>
      </c>
      <c r="AH1588" s="208"/>
      <c r="AI1588" s="208"/>
      <c r="AJ1588" s="227">
        <f t="shared" ref="AJ1588:AJ1594" si="498">AG1588+AH1588+AI1588</f>
        <v>88312</v>
      </c>
    </row>
    <row r="1589" spans="1:36" x14ac:dyDescent="0.25">
      <c r="A1589" s="208">
        <v>3</v>
      </c>
      <c r="B1589" s="1532" t="s">
        <v>5956</v>
      </c>
      <c r="C1589" s="1534" t="s">
        <v>5012</v>
      </c>
      <c r="D1589" s="227" t="s">
        <v>1</v>
      </c>
      <c r="E1589" s="227" t="s">
        <v>1</v>
      </c>
      <c r="F1589" s="227">
        <v>1</v>
      </c>
      <c r="G1589" s="102">
        <v>1</v>
      </c>
      <c r="H1589" s="227">
        <v>91275</v>
      </c>
      <c r="I1589" s="227"/>
      <c r="J1589" s="208"/>
      <c r="K1589" s="227">
        <f t="shared" si="495"/>
        <v>91275</v>
      </c>
      <c r="L1589" s="227">
        <v>1</v>
      </c>
      <c r="M1589" s="102">
        <v>1</v>
      </c>
      <c r="N1589" s="227">
        <v>91275</v>
      </c>
      <c r="O1589" s="227"/>
      <c r="P1589" s="208"/>
      <c r="Q1589" s="227">
        <f t="shared" si="496"/>
        <v>91275</v>
      </c>
      <c r="R1589" s="227">
        <f t="shared" si="494"/>
        <v>0</v>
      </c>
      <c r="S1589" s="227">
        <f t="shared" si="494"/>
        <v>0</v>
      </c>
      <c r="T1589" s="227">
        <f t="shared" si="494"/>
        <v>0</v>
      </c>
      <c r="U1589" s="227">
        <f t="shared" si="494"/>
        <v>0</v>
      </c>
      <c r="V1589" s="227">
        <f t="shared" ref="V1589:V1594" si="499">S1589+T1589+U1589</f>
        <v>0</v>
      </c>
      <c r="W1589" s="227" t="s">
        <v>1</v>
      </c>
      <c r="X1589" s="227">
        <v>1</v>
      </c>
      <c r="Y1589" s="102">
        <v>1</v>
      </c>
      <c r="Z1589" s="208">
        <v>91275</v>
      </c>
      <c r="AA1589" s="208"/>
      <c r="AB1589" s="208"/>
      <c r="AC1589" s="227">
        <f t="shared" si="497"/>
        <v>91275</v>
      </c>
      <c r="AD1589" s="227"/>
      <c r="AE1589" s="227">
        <v>1</v>
      </c>
      <c r="AF1589" s="102">
        <v>1</v>
      </c>
      <c r="AG1589" s="208">
        <v>91275</v>
      </c>
      <c r="AH1589" s="208"/>
      <c r="AI1589" s="208"/>
      <c r="AJ1589" s="227">
        <f t="shared" si="498"/>
        <v>91275</v>
      </c>
    </row>
    <row r="1590" spans="1:36" x14ac:dyDescent="0.25">
      <c r="A1590" s="208">
        <v>4</v>
      </c>
      <c r="B1590" s="1532" t="s">
        <v>5957</v>
      </c>
      <c r="C1590" s="1534" t="s">
        <v>5012</v>
      </c>
      <c r="D1590" s="227" t="s">
        <v>1</v>
      </c>
      <c r="E1590" s="227" t="s">
        <v>1</v>
      </c>
      <c r="F1590" s="227">
        <v>1</v>
      </c>
      <c r="G1590" s="102">
        <v>1</v>
      </c>
      <c r="H1590" s="227">
        <v>91275</v>
      </c>
      <c r="I1590" s="227"/>
      <c r="J1590" s="227"/>
      <c r="K1590" s="227">
        <f t="shared" si="495"/>
        <v>91275</v>
      </c>
      <c r="L1590" s="227">
        <v>1</v>
      </c>
      <c r="M1590" s="102">
        <v>1</v>
      </c>
      <c r="N1590" s="227">
        <v>91275</v>
      </c>
      <c r="O1590" s="227"/>
      <c r="P1590" s="227"/>
      <c r="Q1590" s="227">
        <f t="shared" si="496"/>
        <v>91275</v>
      </c>
      <c r="R1590" s="227">
        <f t="shared" si="494"/>
        <v>0</v>
      </c>
      <c r="S1590" s="227">
        <f t="shared" si="494"/>
        <v>0</v>
      </c>
      <c r="T1590" s="227">
        <f t="shared" si="494"/>
        <v>0</v>
      </c>
      <c r="U1590" s="227">
        <f t="shared" si="494"/>
        <v>0</v>
      </c>
      <c r="V1590" s="227">
        <f t="shared" si="499"/>
        <v>0</v>
      </c>
      <c r="W1590" s="227" t="s">
        <v>1</v>
      </c>
      <c r="X1590" s="227">
        <v>1</v>
      </c>
      <c r="Y1590" s="102">
        <v>1</v>
      </c>
      <c r="Z1590" s="227">
        <v>91275</v>
      </c>
      <c r="AA1590" s="227"/>
      <c r="AB1590" s="227"/>
      <c r="AC1590" s="227">
        <f t="shared" si="497"/>
        <v>91275</v>
      </c>
      <c r="AD1590" s="227"/>
      <c r="AE1590" s="227">
        <v>1</v>
      </c>
      <c r="AF1590" s="102">
        <v>1</v>
      </c>
      <c r="AG1590" s="227">
        <v>91275</v>
      </c>
      <c r="AH1590" s="227"/>
      <c r="AI1590" s="227"/>
      <c r="AJ1590" s="227">
        <f t="shared" si="498"/>
        <v>91275</v>
      </c>
    </row>
    <row r="1591" spans="1:36" x14ac:dyDescent="0.25">
      <c r="A1591" s="208">
        <v>5</v>
      </c>
      <c r="B1591" s="1532" t="s">
        <v>5220</v>
      </c>
      <c r="C1591" s="1534" t="s">
        <v>5012</v>
      </c>
      <c r="D1591" s="227" t="s">
        <v>1</v>
      </c>
      <c r="E1591" s="227" t="s">
        <v>1</v>
      </c>
      <c r="F1591" s="227">
        <v>1</v>
      </c>
      <c r="G1591" s="102">
        <v>1</v>
      </c>
      <c r="H1591" s="227">
        <v>91275</v>
      </c>
      <c r="I1591" s="227"/>
      <c r="J1591" s="227"/>
      <c r="K1591" s="227">
        <f t="shared" si="495"/>
        <v>91275</v>
      </c>
      <c r="L1591" s="227">
        <v>1</v>
      </c>
      <c r="M1591" s="102">
        <v>1</v>
      </c>
      <c r="N1591" s="227">
        <v>91275</v>
      </c>
      <c r="O1591" s="227"/>
      <c r="P1591" s="227"/>
      <c r="Q1591" s="227">
        <f t="shared" si="496"/>
        <v>91275</v>
      </c>
      <c r="R1591" s="227">
        <f t="shared" si="494"/>
        <v>0</v>
      </c>
      <c r="S1591" s="227">
        <f t="shared" si="494"/>
        <v>0</v>
      </c>
      <c r="T1591" s="227">
        <f t="shared" si="494"/>
        <v>0</v>
      </c>
      <c r="U1591" s="227">
        <f t="shared" si="494"/>
        <v>0</v>
      </c>
      <c r="V1591" s="227">
        <f t="shared" si="499"/>
        <v>0</v>
      </c>
      <c r="W1591" s="227" t="s">
        <v>1</v>
      </c>
      <c r="X1591" s="227">
        <v>1</v>
      </c>
      <c r="Y1591" s="102">
        <v>1</v>
      </c>
      <c r="Z1591" s="227">
        <v>91275</v>
      </c>
      <c r="AA1591" s="227"/>
      <c r="AB1591" s="227"/>
      <c r="AC1591" s="227">
        <f t="shared" si="497"/>
        <v>91275</v>
      </c>
      <c r="AD1591" s="227"/>
      <c r="AE1591" s="227">
        <v>1</v>
      </c>
      <c r="AF1591" s="102">
        <v>1</v>
      </c>
      <c r="AG1591" s="227">
        <v>91275</v>
      </c>
      <c r="AH1591" s="227"/>
      <c r="AI1591" s="227"/>
      <c r="AJ1591" s="227">
        <f t="shared" si="498"/>
        <v>91275</v>
      </c>
    </row>
    <row r="1592" spans="1:36" x14ac:dyDescent="0.25">
      <c r="A1592" s="208">
        <v>6</v>
      </c>
      <c r="B1592" s="1532" t="s">
        <v>5958</v>
      </c>
      <c r="C1592" s="1534" t="s">
        <v>5012</v>
      </c>
      <c r="D1592" s="227" t="s">
        <v>1</v>
      </c>
      <c r="E1592" s="227" t="s">
        <v>1</v>
      </c>
      <c r="F1592" s="227">
        <v>1</v>
      </c>
      <c r="G1592" s="102">
        <v>1</v>
      </c>
      <c r="H1592" s="227">
        <v>91275</v>
      </c>
      <c r="I1592" s="227"/>
      <c r="J1592" s="227"/>
      <c r="K1592" s="227">
        <f t="shared" si="495"/>
        <v>91275</v>
      </c>
      <c r="L1592" s="227">
        <v>1</v>
      </c>
      <c r="M1592" s="102">
        <v>1</v>
      </c>
      <c r="N1592" s="227">
        <v>91275</v>
      </c>
      <c r="O1592" s="227"/>
      <c r="P1592" s="227"/>
      <c r="Q1592" s="227">
        <f t="shared" si="496"/>
        <v>91275</v>
      </c>
      <c r="R1592" s="227">
        <f t="shared" si="494"/>
        <v>0</v>
      </c>
      <c r="S1592" s="227">
        <f t="shared" si="494"/>
        <v>0</v>
      </c>
      <c r="T1592" s="227">
        <f t="shared" si="494"/>
        <v>0</v>
      </c>
      <c r="U1592" s="227">
        <f t="shared" si="494"/>
        <v>0</v>
      </c>
      <c r="V1592" s="227">
        <f t="shared" si="499"/>
        <v>0</v>
      </c>
      <c r="W1592" s="227" t="s">
        <v>1</v>
      </c>
      <c r="X1592" s="227">
        <v>1</v>
      </c>
      <c r="Y1592" s="102">
        <v>1</v>
      </c>
      <c r="Z1592" s="227">
        <v>91275</v>
      </c>
      <c r="AA1592" s="227"/>
      <c r="AB1592" s="227"/>
      <c r="AC1592" s="227">
        <f t="shared" si="497"/>
        <v>91275</v>
      </c>
      <c r="AD1592" s="227"/>
      <c r="AE1592" s="227">
        <v>1</v>
      </c>
      <c r="AF1592" s="102">
        <v>1</v>
      </c>
      <c r="AG1592" s="227">
        <v>91275</v>
      </c>
      <c r="AH1592" s="227"/>
      <c r="AI1592" s="227"/>
      <c r="AJ1592" s="227">
        <f t="shared" si="498"/>
        <v>91275</v>
      </c>
    </row>
    <row r="1593" spans="1:36" x14ac:dyDescent="0.25">
      <c r="A1593" s="208">
        <v>7</v>
      </c>
      <c r="B1593" s="1532" t="s">
        <v>5959</v>
      </c>
      <c r="C1593" s="1534" t="s">
        <v>5012</v>
      </c>
      <c r="D1593" s="227" t="s">
        <v>1</v>
      </c>
      <c r="E1593" s="227" t="s">
        <v>1</v>
      </c>
      <c r="F1593" s="227">
        <v>1</v>
      </c>
      <c r="G1593" s="102">
        <v>1</v>
      </c>
      <c r="H1593" s="227">
        <v>91275</v>
      </c>
      <c r="I1593" s="227">
        <v>8000</v>
      </c>
      <c r="J1593" s="227"/>
      <c r="K1593" s="227">
        <f t="shared" si="495"/>
        <v>99275</v>
      </c>
      <c r="L1593" s="227">
        <v>1</v>
      </c>
      <c r="M1593" s="102">
        <v>1</v>
      </c>
      <c r="N1593" s="227">
        <v>91275</v>
      </c>
      <c r="O1593" s="227">
        <v>8000</v>
      </c>
      <c r="P1593" s="227"/>
      <c r="Q1593" s="227">
        <f t="shared" si="496"/>
        <v>99275</v>
      </c>
      <c r="R1593" s="227">
        <f t="shared" si="494"/>
        <v>0</v>
      </c>
      <c r="S1593" s="227">
        <f t="shared" si="494"/>
        <v>0</v>
      </c>
      <c r="T1593" s="227">
        <f t="shared" si="494"/>
        <v>0</v>
      </c>
      <c r="U1593" s="227">
        <f t="shared" si="494"/>
        <v>0</v>
      </c>
      <c r="V1593" s="227">
        <f t="shared" si="499"/>
        <v>0</v>
      </c>
      <c r="W1593" s="227" t="s">
        <v>1</v>
      </c>
      <c r="X1593" s="227">
        <v>1</v>
      </c>
      <c r="Y1593" s="102">
        <v>1</v>
      </c>
      <c r="Z1593" s="227">
        <v>91275</v>
      </c>
      <c r="AA1593" s="227">
        <v>8000</v>
      </c>
      <c r="AB1593" s="227"/>
      <c r="AC1593" s="227">
        <f t="shared" si="497"/>
        <v>99275</v>
      </c>
      <c r="AD1593" s="227"/>
      <c r="AE1593" s="227">
        <v>1</v>
      </c>
      <c r="AF1593" s="102">
        <v>1</v>
      </c>
      <c r="AG1593" s="227">
        <v>91275</v>
      </c>
      <c r="AH1593" s="227">
        <v>8000</v>
      </c>
      <c r="AI1593" s="227"/>
      <c r="AJ1593" s="227">
        <f t="shared" si="498"/>
        <v>99275</v>
      </c>
    </row>
    <row r="1594" spans="1:36" x14ac:dyDescent="0.25">
      <c r="A1594" s="208">
        <v>8</v>
      </c>
      <c r="B1594" s="1532" t="s">
        <v>1429</v>
      </c>
      <c r="C1594" s="1534" t="s">
        <v>5012</v>
      </c>
      <c r="D1594" s="227" t="s">
        <v>1</v>
      </c>
      <c r="E1594" s="227" t="s">
        <v>1</v>
      </c>
      <c r="F1594" s="227">
        <v>1</v>
      </c>
      <c r="G1594" s="102">
        <v>1</v>
      </c>
      <c r="H1594" s="227">
        <v>91275</v>
      </c>
      <c r="I1594" s="227"/>
      <c r="J1594" s="227"/>
      <c r="K1594" s="227">
        <f t="shared" si="495"/>
        <v>91275</v>
      </c>
      <c r="L1594" s="227">
        <v>1</v>
      </c>
      <c r="M1594" s="102">
        <v>1</v>
      </c>
      <c r="N1594" s="227">
        <v>91275</v>
      </c>
      <c r="O1594" s="227"/>
      <c r="P1594" s="227"/>
      <c r="Q1594" s="227">
        <f t="shared" si="496"/>
        <v>91275</v>
      </c>
      <c r="R1594" s="227">
        <f t="shared" si="494"/>
        <v>0</v>
      </c>
      <c r="S1594" s="227">
        <f t="shared" si="494"/>
        <v>0</v>
      </c>
      <c r="T1594" s="227">
        <f t="shared" si="494"/>
        <v>0</v>
      </c>
      <c r="U1594" s="227">
        <f t="shared" si="494"/>
        <v>0</v>
      </c>
      <c r="V1594" s="227">
        <f t="shared" si="499"/>
        <v>0</v>
      </c>
      <c r="W1594" s="227" t="s">
        <v>1</v>
      </c>
      <c r="X1594" s="227">
        <v>1</v>
      </c>
      <c r="Y1594" s="102">
        <v>1</v>
      </c>
      <c r="Z1594" s="227">
        <v>91275</v>
      </c>
      <c r="AA1594" s="227"/>
      <c r="AB1594" s="227"/>
      <c r="AC1594" s="227">
        <f t="shared" si="497"/>
        <v>91275</v>
      </c>
      <c r="AD1594" s="227"/>
      <c r="AE1594" s="227">
        <v>1</v>
      </c>
      <c r="AF1594" s="102">
        <v>1</v>
      </c>
      <c r="AG1594" s="227">
        <v>91275</v>
      </c>
      <c r="AH1594" s="227"/>
      <c r="AI1594" s="227"/>
      <c r="AJ1594" s="227">
        <f t="shared" si="498"/>
        <v>91275</v>
      </c>
    </row>
    <row r="1595" spans="1:36" x14ac:dyDescent="0.25">
      <c r="A1595" s="208">
        <v>9</v>
      </c>
      <c r="B1595" s="1532" t="s">
        <v>1429</v>
      </c>
      <c r="C1595" s="1534" t="s">
        <v>4935</v>
      </c>
      <c r="D1595" s="227" t="s">
        <v>1</v>
      </c>
      <c r="E1595" s="227" t="s">
        <v>1</v>
      </c>
      <c r="F1595" s="227">
        <v>1.5</v>
      </c>
      <c r="G1595" s="102">
        <v>1</v>
      </c>
      <c r="H1595" s="227">
        <v>99210</v>
      </c>
      <c r="I1595" s="227"/>
      <c r="J1595" s="208"/>
      <c r="K1595" s="227">
        <f>H1595+I1595+J1595</f>
        <v>99210</v>
      </c>
      <c r="L1595" s="227">
        <v>1.5</v>
      </c>
      <c r="M1595" s="102">
        <v>1</v>
      </c>
      <c r="N1595" s="227">
        <v>99210</v>
      </c>
      <c r="O1595" s="227"/>
      <c r="P1595" s="208"/>
      <c r="Q1595" s="227">
        <f>N1595+O1595+P1595</f>
        <v>99210</v>
      </c>
      <c r="R1595" s="227">
        <f t="shared" si="494"/>
        <v>0</v>
      </c>
      <c r="S1595" s="227">
        <f t="shared" si="494"/>
        <v>0</v>
      </c>
      <c r="T1595" s="227">
        <f t="shared" si="494"/>
        <v>0</v>
      </c>
      <c r="U1595" s="227">
        <f t="shared" si="494"/>
        <v>0</v>
      </c>
      <c r="V1595" s="227">
        <f>S1595+T1595+U1595</f>
        <v>0</v>
      </c>
      <c r="W1595" s="227" t="s">
        <v>1</v>
      </c>
      <c r="X1595" s="227">
        <v>1.5</v>
      </c>
      <c r="Y1595" s="102">
        <v>1</v>
      </c>
      <c r="Z1595" s="208">
        <v>99210</v>
      </c>
      <c r="AA1595" s="208"/>
      <c r="AB1595" s="208"/>
      <c r="AC1595" s="227">
        <f>Z1595+AA1595+AB1595</f>
        <v>99210</v>
      </c>
      <c r="AD1595" s="227"/>
      <c r="AE1595" s="227">
        <v>1.5</v>
      </c>
      <c r="AF1595" s="102">
        <v>1</v>
      </c>
      <c r="AG1595" s="208">
        <v>99210</v>
      </c>
      <c r="AH1595" s="208"/>
      <c r="AI1595" s="208"/>
      <c r="AJ1595" s="227">
        <f>AG1595+AH1595+AI1595</f>
        <v>99210</v>
      </c>
    </row>
    <row r="1596" spans="1:36" x14ac:dyDescent="0.25">
      <c r="A1596" s="208">
        <v>10</v>
      </c>
      <c r="B1596" s="1532" t="s">
        <v>1429</v>
      </c>
      <c r="C1596" s="1534" t="s">
        <v>4935</v>
      </c>
      <c r="D1596" s="227" t="s">
        <v>1</v>
      </c>
      <c r="E1596" s="227" t="s">
        <v>1</v>
      </c>
      <c r="F1596" s="227">
        <v>1.5</v>
      </c>
      <c r="G1596" s="102">
        <v>1</v>
      </c>
      <c r="H1596" s="227">
        <v>99210</v>
      </c>
      <c r="I1596" s="227"/>
      <c r="J1596" s="208"/>
      <c r="K1596" s="227">
        <f t="shared" ref="K1596:K1602" si="500">H1596+I1596+J1596</f>
        <v>99210</v>
      </c>
      <c r="L1596" s="227">
        <v>1.5</v>
      </c>
      <c r="M1596" s="102">
        <v>1</v>
      </c>
      <c r="N1596" s="227">
        <v>99210</v>
      </c>
      <c r="O1596" s="227"/>
      <c r="P1596" s="208"/>
      <c r="Q1596" s="227">
        <f t="shared" ref="Q1596:Q1602" si="501">N1596+O1596+P1596</f>
        <v>99210</v>
      </c>
      <c r="R1596" s="227">
        <f t="shared" si="494"/>
        <v>0</v>
      </c>
      <c r="S1596" s="227">
        <f t="shared" si="494"/>
        <v>0</v>
      </c>
      <c r="T1596" s="227">
        <f t="shared" si="494"/>
        <v>0</v>
      </c>
      <c r="U1596" s="227">
        <f t="shared" si="494"/>
        <v>0</v>
      </c>
      <c r="V1596" s="227">
        <f>S1596+T1596+U1596</f>
        <v>0</v>
      </c>
      <c r="W1596" s="227" t="s">
        <v>1</v>
      </c>
      <c r="X1596" s="227">
        <v>1.5</v>
      </c>
      <c r="Y1596" s="102">
        <v>1</v>
      </c>
      <c r="Z1596" s="208">
        <v>99210</v>
      </c>
      <c r="AA1596" s="208"/>
      <c r="AB1596" s="208"/>
      <c r="AC1596" s="227">
        <f t="shared" ref="AC1596:AC1602" si="502">Z1596+AA1596+AB1596</f>
        <v>99210</v>
      </c>
      <c r="AD1596" s="227"/>
      <c r="AE1596" s="227">
        <v>1.5</v>
      </c>
      <c r="AF1596" s="102">
        <v>1</v>
      </c>
      <c r="AG1596" s="208">
        <v>99210</v>
      </c>
      <c r="AH1596" s="208"/>
      <c r="AI1596" s="208"/>
      <c r="AJ1596" s="227">
        <f t="shared" ref="AJ1596:AJ1602" si="503">AG1596+AH1596+AI1596</f>
        <v>99210</v>
      </c>
    </row>
    <row r="1597" spans="1:36" x14ac:dyDescent="0.25">
      <c r="A1597" s="208">
        <v>11</v>
      </c>
      <c r="B1597" s="1532" t="s">
        <v>5960</v>
      </c>
      <c r="C1597" s="1534" t="s">
        <v>4947</v>
      </c>
      <c r="D1597" s="227" t="s">
        <v>1</v>
      </c>
      <c r="E1597" s="227" t="s">
        <v>1</v>
      </c>
      <c r="F1597" s="227">
        <v>1</v>
      </c>
      <c r="G1597" s="102">
        <v>1</v>
      </c>
      <c r="H1597" s="227">
        <v>88312</v>
      </c>
      <c r="I1597" s="227"/>
      <c r="J1597" s="208"/>
      <c r="K1597" s="227">
        <f t="shared" si="500"/>
        <v>88312</v>
      </c>
      <c r="L1597" s="227">
        <v>1</v>
      </c>
      <c r="M1597" s="102">
        <v>1</v>
      </c>
      <c r="N1597" s="227">
        <v>88312</v>
      </c>
      <c r="O1597" s="227"/>
      <c r="P1597" s="208"/>
      <c r="Q1597" s="227">
        <f t="shared" si="501"/>
        <v>88312</v>
      </c>
      <c r="R1597" s="227">
        <f t="shared" si="494"/>
        <v>0</v>
      </c>
      <c r="S1597" s="227">
        <f t="shared" si="494"/>
        <v>0</v>
      </c>
      <c r="T1597" s="227">
        <f t="shared" si="494"/>
        <v>0</v>
      </c>
      <c r="U1597" s="227">
        <f t="shared" si="494"/>
        <v>0</v>
      </c>
      <c r="V1597" s="227">
        <f t="shared" ref="V1597:V1602" si="504">S1597+T1597+U1597</f>
        <v>0</v>
      </c>
      <c r="W1597" s="227" t="s">
        <v>1</v>
      </c>
      <c r="X1597" s="227">
        <v>1</v>
      </c>
      <c r="Y1597" s="102">
        <v>1</v>
      </c>
      <c r="Z1597" s="208">
        <v>88312</v>
      </c>
      <c r="AA1597" s="208"/>
      <c r="AB1597" s="208"/>
      <c r="AC1597" s="227">
        <f t="shared" si="502"/>
        <v>88312</v>
      </c>
      <c r="AD1597" s="227"/>
      <c r="AE1597" s="227">
        <v>1</v>
      </c>
      <c r="AF1597" s="102">
        <v>1</v>
      </c>
      <c r="AG1597" s="208">
        <v>88312</v>
      </c>
      <c r="AH1597" s="208"/>
      <c r="AI1597" s="208"/>
      <c r="AJ1597" s="227">
        <f t="shared" si="503"/>
        <v>88312</v>
      </c>
    </row>
    <row r="1598" spans="1:36" x14ac:dyDescent="0.25">
      <c r="A1598" s="208">
        <v>12</v>
      </c>
      <c r="B1598" s="1532" t="s">
        <v>5961</v>
      </c>
      <c r="C1598" s="1534" t="s">
        <v>4947</v>
      </c>
      <c r="D1598" s="227" t="s">
        <v>1</v>
      </c>
      <c r="E1598" s="227" t="s">
        <v>1</v>
      </c>
      <c r="F1598" s="227">
        <v>1</v>
      </c>
      <c r="G1598" s="102">
        <v>1</v>
      </c>
      <c r="H1598" s="227">
        <v>88312</v>
      </c>
      <c r="I1598" s="227"/>
      <c r="J1598" s="227"/>
      <c r="K1598" s="227">
        <f t="shared" si="500"/>
        <v>88312</v>
      </c>
      <c r="L1598" s="227">
        <v>1</v>
      </c>
      <c r="M1598" s="102">
        <v>1</v>
      </c>
      <c r="N1598" s="227">
        <v>88312</v>
      </c>
      <c r="O1598" s="227"/>
      <c r="P1598" s="227"/>
      <c r="Q1598" s="227">
        <f t="shared" si="501"/>
        <v>88312</v>
      </c>
      <c r="R1598" s="227">
        <f t="shared" si="494"/>
        <v>0</v>
      </c>
      <c r="S1598" s="227">
        <f t="shared" si="494"/>
        <v>0</v>
      </c>
      <c r="T1598" s="227">
        <f t="shared" si="494"/>
        <v>0</v>
      </c>
      <c r="U1598" s="227">
        <f t="shared" si="494"/>
        <v>0</v>
      </c>
      <c r="V1598" s="227">
        <f t="shared" si="504"/>
        <v>0</v>
      </c>
      <c r="W1598" s="227" t="s">
        <v>1</v>
      </c>
      <c r="X1598" s="227">
        <v>1</v>
      </c>
      <c r="Y1598" s="102">
        <v>1</v>
      </c>
      <c r="Z1598" s="227">
        <v>88312</v>
      </c>
      <c r="AA1598" s="227"/>
      <c r="AB1598" s="227"/>
      <c r="AC1598" s="227">
        <f t="shared" si="502"/>
        <v>88312</v>
      </c>
      <c r="AD1598" s="227"/>
      <c r="AE1598" s="227">
        <v>1</v>
      </c>
      <c r="AF1598" s="102">
        <v>1</v>
      </c>
      <c r="AG1598" s="227">
        <v>88312</v>
      </c>
      <c r="AH1598" s="227"/>
      <c r="AI1598" s="227"/>
      <c r="AJ1598" s="227">
        <f t="shared" si="503"/>
        <v>88312</v>
      </c>
    </row>
    <row r="1599" spans="1:36" x14ac:dyDescent="0.25">
      <c r="A1599" s="208">
        <v>13</v>
      </c>
      <c r="B1599" s="1532" t="s">
        <v>5962</v>
      </c>
      <c r="C1599" s="1534" t="s">
        <v>4947</v>
      </c>
      <c r="D1599" s="227" t="s">
        <v>1</v>
      </c>
      <c r="E1599" s="227" t="s">
        <v>1</v>
      </c>
      <c r="F1599" s="227">
        <v>1</v>
      </c>
      <c r="G1599" s="102">
        <v>1</v>
      </c>
      <c r="H1599" s="227">
        <v>88312</v>
      </c>
      <c r="I1599" s="227"/>
      <c r="J1599" s="227"/>
      <c r="K1599" s="227">
        <f t="shared" si="500"/>
        <v>88312</v>
      </c>
      <c r="L1599" s="227">
        <v>1</v>
      </c>
      <c r="M1599" s="102">
        <v>1</v>
      </c>
      <c r="N1599" s="227">
        <v>88312</v>
      </c>
      <c r="O1599" s="227"/>
      <c r="P1599" s="227"/>
      <c r="Q1599" s="227">
        <f t="shared" si="501"/>
        <v>88312</v>
      </c>
      <c r="R1599" s="227">
        <f t="shared" si="494"/>
        <v>0</v>
      </c>
      <c r="S1599" s="227">
        <f t="shared" si="494"/>
        <v>0</v>
      </c>
      <c r="T1599" s="227">
        <f t="shared" si="494"/>
        <v>0</v>
      </c>
      <c r="U1599" s="227">
        <f t="shared" si="494"/>
        <v>0</v>
      </c>
      <c r="V1599" s="227">
        <f t="shared" si="504"/>
        <v>0</v>
      </c>
      <c r="W1599" s="227" t="s">
        <v>1</v>
      </c>
      <c r="X1599" s="227">
        <v>1</v>
      </c>
      <c r="Y1599" s="102">
        <v>1</v>
      </c>
      <c r="Z1599" s="227">
        <v>88312</v>
      </c>
      <c r="AA1599" s="227"/>
      <c r="AB1599" s="227"/>
      <c r="AC1599" s="227">
        <f t="shared" si="502"/>
        <v>88312</v>
      </c>
      <c r="AD1599" s="227"/>
      <c r="AE1599" s="227">
        <v>1</v>
      </c>
      <c r="AF1599" s="102">
        <v>1</v>
      </c>
      <c r="AG1599" s="227">
        <v>88312</v>
      </c>
      <c r="AH1599" s="227"/>
      <c r="AI1599" s="227"/>
      <c r="AJ1599" s="227">
        <f t="shared" si="503"/>
        <v>88312</v>
      </c>
    </row>
    <row r="1600" spans="1:36" x14ac:dyDescent="0.25">
      <c r="A1600" s="208">
        <v>14</v>
      </c>
      <c r="B1600" s="1532" t="s">
        <v>5963</v>
      </c>
      <c r="C1600" s="1534" t="s">
        <v>4947</v>
      </c>
      <c r="D1600" s="227" t="s">
        <v>1</v>
      </c>
      <c r="E1600" s="227" t="s">
        <v>1</v>
      </c>
      <c r="F1600" s="227">
        <v>1</v>
      </c>
      <c r="G1600" s="102">
        <v>1</v>
      </c>
      <c r="H1600" s="227">
        <v>88312</v>
      </c>
      <c r="I1600" s="227"/>
      <c r="J1600" s="227"/>
      <c r="K1600" s="227">
        <f t="shared" si="500"/>
        <v>88312</v>
      </c>
      <c r="L1600" s="227">
        <v>1</v>
      </c>
      <c r="M1600" s="102">
        <v>1</v>
      </c>
      <c r="N1600" s="227">
        <v>88312</v>
      </c>
      <c r="O1600" s="227"/>
      <c r="P1600" s="227"/>
      <c r="Q1600" s="227">
        <f t="shared" si="501"/>
        <v>88312</v>
      </c>
      <c r="R1600" s="227">
        <f t="shared" si="494"/>
        <v>0</v>
      </c>
      <c r="S1600" s="227">
        <f t="shared" si="494"/>
        <v>0</v>
      </c>
      <c r="T1600" s="227">
        <f t="shared" si="494"/>
        <v>0</v>
      </c>
      <c r="U1600" s="227">
        <f t="shared" si="494"/>
        <v>0</v>
      </c>
      <c r="V1600" s="227">
        <f t="shared" si="504"/>
        <v>0</v>
      </c>
      <c r="W1600" s="227" t="s">
        <v>1</v>
      </c>
      <c r="X1600" s="227">
        <v>1</v>
      </c>
      <c r="Y1600" s="102">
        <v>1</v>
      </c>
      <c r="Z1600" s="227">
        <v>88312</v>
      </c>
      <c r="AA1600" s="227"/>
      <c r="AB1600" s="227"/>
      <c r="AC1600" s="227">
        <f t="shared" si="502"/>
        <v>88312</v>
      </c>
      <c r="AD1600" s="227"/>
      <c r="AE1600" s="227">
        <v>1</v>
      </c>
      <c r="AF1600" s="102">
        <v>1</v>
      </c>
      <c r="AG1600" s="227">
        <v>88312</v>
      </c>
      <c r="AH1600" s="227"/>
      <c r="AI1600" s="227"/>
      <c r="AJ1600" s="227">
        <f t="shared" si="503"/>
        <v>88312</v>
      </c>
    </row>
    <row r="1601" spans="1:36" x14ac:dyDescent="0.25">
      <c r="A1601" s="208">
        <v>15</v>
      </c>
      <c r="B1601" s="1532" t="s">
        <v>5964</v>
      </c>
      <c r="C1601" s="1534" t="s">
        <v>4947</v>
      </c>
      <c r="D1601" s="227" t="s">
        <v>1</v>
      </c>
      <c r="E1601" s="227" t="s">
        <v>1</v>
      </c>
      <c r="F1601" s="227">
        <v>1</v>
      </c>
      <c r="G1601" s="102">
        <v>1</v>
      </c>
      <c r="H1601" s="227">
        <v>88312</v>
      </c>
      <c r="I1601" s="227">
        <v>8000</v>
      </c>
      <c r="J1601" s="227"/>
      <c r="K1601" s="227">
        <f t="shared" si="500"/>
        <v>96312</v>
      </c>
      <c r="L1601" s="227">
        <v>1</v>
      </c>
      <c r="M1601" s="102">
        <v>1</v>
      </c>
      <c r="N1601" s="227">
        <v>88312</v>
      </c>
      <c r="O1601" s="227">
        <v>8000</v>
      </c>
      <c r="P1601" s="227"/>
      <c r="Q1601" s="227">
        <f t="shared" si="501"/>
        <v>96312</v>
      </c>
      <c r="R1601" s="227">
        <f t="shared" si="494"/>
        <v>0</v>
      </c>
      <c r="S1601" s="227">
        <f t="shared" si="494"/>
        <v>0</v>
      </c>
      <c r="T1601" s="227">
        <f t="shared" si="494"/>
        <v>0</v>
      </c>
      <c r="U1601" s="227">
        <f t="shared" si="494"/>
        <v>0</v>
      </c>
      <c r="V1601" s="227">
        <f t="shared" si="504"/>
        <v>0</v>
      </c>
      <c r="W1601" s="227" t="s">
        <v>1</v>
      </c>
      <c r="X1601" s="227">
        <v>1</v>
      </c>
      <c r="Y1601" s="102">
        <v>1</v>
      </c>
      <c r="Z1601" s="227">
        <v>88312</v>
      </c>
      <c r="AA1601" s="227">
        <v>8000</v>
      </c>
      <c r="AB1601" s="227"/>
      <c r="AC1601" s="227">
        <f t="shared" si="502"/>
        <v>96312</v>
      </c>
      <c r="AD1601" s="227"/>
      <c r="AE1601" s="227">
        <v>1</v>
      </c>
      <c r="AF1601" s="102">
        <v>1</v>
      </c>
      <c r="AG1601" s="227">
        <v>88312</v>
      </c>
      <c r="AH1601" s="227">
        <v>8000</v>
      </c>
      <c r="AI1601" s="227"/>
      <c r="AJ1601" s="227">
        <f t="shared" si="503"/>
        <v>96312</v>
      </c>
    </row>
    <row r="1602" spans="1:36" x14ac:dyDescent="0.25">
      <c r="A1602" s="208">
        <v>16</v>
      </c>
      <c r="B1602" s="1532" t="s">
        <v>1429</v>
      </c>
      <c r="C1602" s="1534" t="s">
        <v>4947</v>
      </c>
      <c r="D1602" s="227" t="s">
        <v>1</v>
      </c>
      <c r="E1602" s="227" t="s">
        <v>1</v>
      </c>
      <c r="F1602" s="227">
        <v>1</v>
      </c>
      <c r="G1602" s="102">
        <v>1</v>
      </c>
      <c r="H1602" s="227">
        <v>88312</v>
      </c>
      <c r="I1602" s="227"/>
      <c r="J1602" s="227"/>
      <c r="K1602" s="227">
        <f t="shared" si="500"/>
        <v>88312</v>
      </c>
      <c r="L1602" s="227">
        <v>1</v>
      </c>
      <c r="M1602" s="102">
        <v>1</v>
      </c>
      <c r="N1602" s="227">
        <v>88312</v>
      </c>
      <c r="O1602" s="227"/>
      <c r="P1602" s="227"/>
      <c r="Q1602" s="227">
        <f t="shared" si="501"/>
        <v>88312</v>
      </c>
      <c r="R1602" s="227">
        <f t="shared" si="494"/>
        <v>0</v>
      </c>
      <c r="S1602" s="227">
        <f t="shared" si="494"/>
        <v>0</v>
      </c>
      <c r="T1602" s="227">
        <f t="shared" si="494"/>
        <v>0</v>
      </c>
      <c r="U1602" s="227">
        <f t="shared" si="494"/>
        <v>0</v>
      </c>
      <c r="V1602" s="227">
        <f t="shared" si="504"/>
        <v>0</v>
      </c>
      <c r="W1602" s="227" t="s">
        <v>1</v>
      </c>
      <c r="X1602" s="227">
        <v>1</v>
      </c>
      <c r="Y1602" s="102">
        <v>1</v>
      </c>
      <c r="Z1602" s="227">
        <v>88312</v>
      </c>
      <c r="AA1602" s="227"/>
      <c r="AB1602" s="227"/>
      <c r="AC1602" s="227">
        <f t="shared" si="502"/>
        <v>88312</v>
      </c>
      <c r="AD1602" s="227"/>
      <c r="AE1602" s="227">
        <v>1</v>
      </c>
      <c r="AF1602" s="102">
        <v>1</v>
      </c>
      <c r="AG1602" s="227">
        <v>88312</v>
      </c>
      <c r="AH1602" s="227"/>
      <c r="AI1602" s="227"/>
      <c r="AJ1602" s="227">
        <f t="shared" si="503"/>
        <v>88312</v>
      </c>
    </row>
    <row r="1603" spans="1:36" x14ac:dyDescent="0.25">
      <c r="A1603" s="208">
        <v>17</v>
      </c>
      <c r="B1603" s="1532" t="s">
        <v>5965</v>
      </c>
      <c r="C1603" s="1534" t="s">
        <v>4947</v>
      </c>
      <c r="D1603" s="227" t="s">
        <v>1</v>
      </c>
      <c r="E1603" s="227" t="s">
        <v>1</v>
      </c>
      <c r="F1603" s="227">
        <v>1</v>
      </c>
      <c r="G1603" s="102">
        <v>1</v>
      </c>
      <c r="H1603" s="227">
        <v>88312</v>
      </c>
      <c r="I1603" s="227"/>
      <c r="J1603" s="208"/>
      <c r="K1603" s="227">
        <f>H1603+I1603+J1603</f>
        <v>88312</v>
      </c>
      <c r="L1603" s="227">
        <v>1</v>
      </c>
      <c r="M1603" s="102">
        <v>1</v>
      </c>
      <c r="N1603" s="227">
        <v>88312</v>
      </c>
      <c r="O1603" s="227"/>
      <c r="P1603" s="208"/>
      <c r="Q1603" s="227">
        <f>N1603+O1603+P1603</f>
        <v>88312</v>
      </c>
      <c r="R1603" s="227">
        <f t="shared" si="494"/>
        <v>0</v>
      </c>
      <c r="S1603" s="227">
        <f t="shared" si="494"/>
        <v>0</v>
      </c>
      <c r="T1603" s="227">
        <f t="shared" si="494"/>
        <v>0</v>
      </c>
      <c r="U1603" s="227">
        <f t="shared" si="494"/>
        <v>0</v>
      </c>
      <c r="V1603" s="227">
        <f>S1603+T1603+U1603</f>
        <v>0</v>
      </c>
      <c r="W1603" s="227" t="s">
        <v>1</v>
      </c>
      <c r="X1603" s="227">
        <v>1</v>
      </c>
      <c r="Y1603" s="102">
        <v>1</v>
      </c>
      <c r="Z1603" s="208">
        <v>88312</v>
      </c>
      <c r="AA1603" s="208"/>
      <c r="AB1603" s="208"/>
      <c r="AC1603" s="227">
        <f>Z1603+AA1603+AB1603</f>
        <v>88312</v>
      </c>
      <c r="AD1603" s="227"/>
      <c r="AE1603" s="227">
        <v>1</v>
      </c>
      <c r="AF1603" s="102">
        <v>1</v>
      </c>
      <c r="AG1603" s="208">
        <v>88312</v>
      </c>
      <c r="AH1603" s="208"/>
      <c r="AI1603" s="208"/>
      <c r="AJ1603" s="227">
        <f>AG1603+AH1603+AI1603</f>
        <v>88312</v>
      </c>
    </row>
    <row r="1604" spans="1:36" x14ac:dyDescent="0.25">
      <c r="A1604" s="208">
        <v>18</v>
      </c>
      <c r="B1604" s="1532" t="s">
        <v>5966</v>
      </c>
      <c r="C1604" s="1534" t="s">
        <v>4947</v>
      </c>
      <c r="D1604" s="227" t="s">
        <v>1</v>
      </c>
      <c r="E1604" s="227" t="s">
        <v>1</v>
      </c>
      <c r="F1604" s="227">
        <v>1</v>
      </c>
      <c r="G1604" s="102">
        <v>1</v>
      </c>
      <c r="H1604" s="227">
        <v>88312</v>
      </c>
      <c r="I1604" s="227"/>
      <c r="J1604" s="208"/>
      <c r="K1604" s="227">
        <f t="shared" ref="K1604:K1606" si="505">H1604+I1604+J1604</f>
        <v>88312</v>
      </c>
      <c r="L1604" s="227">
        <v>1</v>
      </c>
      <c r="M1604" s="102">
        <v>1</v>
      </c>
      <c r="N1604" s="227">
        <v>88312</v>
      </c>
      <c r="O1604" s="227"/>
      <c r="P1604" s="208"/>
      <c r="Q1604" s="227">
        <f t="shared" ref="Q1604:Q1606" si="506">N1604+O1604+P1604</f>
        <v>88312</v>
      </c>
      <c r="R1604" s="227">
        <f t="shared" si="494"/>
        <v>0</v>
      </c>
      <c r="S1604" s="227">
        <f t="shared" si="494"/>
        <v>0</v>
      </c>
      <c r="T1604" s="227">
        <f t="shared" si="494"/>
        <v>0</v>
      </c>
      <c r="U1604" s="227">
        <f t="shared" si="494"/>
        <v>0</v>
      </c>
      <c r="V1604" s="227">
        <f>S1604+T1604+U1604</f>
        <v>0</v>
      </c>
      <c r="W1604" s="227" t="s">
        <v>1</v>
      </c>
      <c r="X1604" s="227">
        <v>1</v>
      </c>
      <c r="Y1604" s="102">
        <v>1</v>
      </c>
      <c r="Z1604" s="208">
        <v>88312</v>
      </c>
      <c r="AA1604" s="208"/>
      <c r="AB1604" s="208"/>
      <c r="AC1604" s="227">
        <f t="shared" ref="AC1604:AC1606" si="507">Z1604+AA1604+AB1604</f>
        <v>88312</v>
      </c>
      <c r="AD1604" s="227"/>
      <c r="AE1604" s="227">
        <v>1</v>
      </c>
      <c r="AF1604" s="102">
        <v>1</v>
      </c>
      <c r="AG1604" s="208">
        <v>88312</v>
      </c>
      <c r="AH1604" s="208"/>
      <c r="AI1604" s="208"/>
      <c r="AJ1604" s="227">
        <f t="shared" ref="AJ1604:AJ1606" si="508">AG1604+AH1604+AI1604</f>
        <v>88312</v>
      </c>
    </row>
    <row r="1605" spans="1:36" x14ac:dyDescent="0.25">
      <c r="A1605" s="208">
        <v>19</v>
      </c>
      <c r="B1605" s="1532" t="s">
        <v>5967</v>
      </c>
      <c r="C1605" s="1528" t="s">
        <v>4947</v>
      </c>
      <c r="D1605" s="227" t="s">
        <v>1</v>
      </c>
      <c r="E1605" s="227" t="s">
        <v>1</v>
      </c>
      <c r="F1605" s="227">
        <v>1</v>
      </c>
      <c r="G1605" s="102">
        <v>1</v>
      </c>
      <c r="H1605" s="227">
        <v>88312</v>
      </c>
      <c r="I1605" s="227"/>
      <c r="J1605" s="208"/>
      <c r="K1605" s="227">
        <f t="shared" si="505"/>
        <v>88312</v>
      </c>
      <c r="L1605" s="227">
        <v>1</v>
      </c>
      <c r="M1605" s="102">
        <v>1</v>
      </c>
      <c r="N1605" s="227">
        <v>88312</v>
      </c>
      <c r="O1605" s="227"/>
      <c r="P1605" s="208"/>
      <c r="Q1605" s="227">
        <f t="shared" si="506"/>
        <v>88312</v>
      </c>
      <c r="R1605" s="227">
        <f t="shared" si="494"/>
        <v>0</v>
      </c>
      <c r="S1605" s="227">
        <f t="shared" si="494"/>
        <v>0</v>
      </c>
      <c r="T1605" s="227">
        <f t="shared" si="494"/>
        <v>0</v>
      </c>
      <c r="U1605" s="227">
        <f t="shared" si="494"/>
        <v>0</v>
      </c>
      <c r="V1605" s="227">
        <f t="shared" ref="V1605:V1606" si="509">S1605+T1605+U1605</f>
        <v>0</v>
      </c>
      <c r="W1605" s="227" t="s">
        <v>1</v>
      </c>
      <c r="X1605" s="227">
        <v>1</v>
      </c>
      <c r="Y1605" s="102">
        <v>1</v>
      </c>
      <c r="Z1605" s="208">
        <v>88312</v>
      </c>
      <c r="AA1605" s="208"/>
      <c r="AB1605" s="208"/>
      <c r="AC1605" s="227">
        <f t="shared" si="507"/>
        <v>88312</v>
      </c>
      <c r="AD1605" s="227"/>
      <c r="AE1605" s="227">
        <v>1</v>
      </c>
      <c r="AF1605" s="102">
        <v>1</v>
      </c>
      <c r="AG1605" s="208">
        <v>88312</v>
      </c>
      <c r="AH1605" s="208"/>
      <c r="AI1605" s="208"/>
      <c r="AJ1605" s="227">
        <f t="shared" si="508"/>
        <v>88312</v>
      </c>
    </row>
    <row r="1606" spans="1:36" x14ac:dyDescent="0.25">
      <c r="A1606" s="208">
        <v>20</v>
      </c>
      <c r="B1606" s="1532" t="s">
        <v>5968</v>
      </c>
      <c r="C1606" s="1528" t="s">
        <v>4947</v>
      </c>
      <c r="D1606" s="227" t="s">
        <v>1</v>
      </c>
      <c r="E1606" s="227" t="s">
        <v>1</v>
      </c>
      <c r="F1606" s="227">
        <v>1</v>
      </c>
      <c r="G1606" s="102">
        <v>1</v>
      </c>
      <c r="H1606" s="227">
        <v>88312</v>
      </c>
      <c r="I1606" s="227"/>
      <c r="J1606" s="227"/>
      <c r="K1606" s="227">
        <f t="shared" si="505"/>
        <v>88312</v>
      </c>
      <c r="L1606" s="227">
        <v>1</v>
      </c>
      <c r="M1606" s="102">
        <v>1</v>
      </c>
      <c r="N1606" s="227">
        <v>88312</v>
      </c>
      <c r="O1606" s="227"/>
      <c r="P1606" s="227"/>
      <c r="Q1606" s="227">
        <f t="shared" si="506"/>
        <v>88312</v>
      </c>
      <c r="R1606" s="227">
        <f t="shared" si="494"/>
        <v>0</v>
      </c>
      <c r="S1606" s="227">
        <f t="shared" si="494"/>
        <v>0</v>
      </c>
      <c r="T1606" s="227">
        <f t="shared" si="494"/>
        <v>0</v>
      </c>
      <c r="U1606" s="227">
        <f t="shared" si="494"/>
        <v>0</v>
      </c>
      <c r="V1606" s="227">
        <f t="shared" si="509"/>
        <v>0</v>
      </c>
      <c r="W1606" s="227" t="s">
        <v>1</v>
      </c>
      <c r="X1606" s="227">
        <v>1</v>
      </c>
      <c r="Y1606" s="102">
        <v>1</v>
      </c>
      <c r="Z1606" s="227">
        <v>88312</v>
      </c>
      <c r="AA1606" s="227"/>
      <c r="AB1606" s="227"/>
      <c r="AC1606" s="227">
        <f t="shared" si="507"/>
        <v>88312</v>
      </c>
      <c r="AD1606" s="227"/>
      <c r="AE1606" s="227">
        <v>1</v>
      </c>
      <c r="AF1606" s="102">
        <v>1</v>
      </c>
      <c r="AG1606" s="227">
        <v>88312</v>
      </c>
      <c r="AH1606" s="227"/>
      <c r="AI1606" s="227"/>
      <c r="AJ1606" s="227">
        <f t="shared" si="508"/>
        <v>88312</v>
      </c>
    </row>
    <row r="1607" spans="1:36" x14ac:dyDescent="0.25">
      <c r="A1607" s="208">
        <v>21</v>
      </c>
      <c r="B1607" s="1532" t="s">
        <v>5969</v>
      </c>
      <c r="C1607" s="1528" t="s">
        <v>4947</v>
      </c>
      <c r="D1607" s="227" t="s">
        <v>1</v>
      </c>
      <c r="E1607" s="227" t="s">
        <v>1</v>
      </c>
      <c r="F1607" s="227">
        <v>1</v>
      </c>
      <c r="G1607" s="102">
        <v>1</v>
      </c>
      <c r="H1607" s="227">
        <v>88312</v>
      </c>
      <c r="I1607" s="227"/>
      <c r="J1607" s="208"/>
      <c r="K1607" s="227">
        <f>H1607+I1607+J1607</f>
        <v>88312</v>
      </c>
      <c r="L1607" s="227">
        <v>1</v>
      </c>
      <c r="M1607" s="102">
        <v>1</v>
      </c>
      <c r="N1607" s="227">
        <v>88312</v>
      </c>
      <c r="O1607" s="227"/>
      <c r="P1607" s="208"/>
      <c r="Q1607" s="227">
        <f>N1607+O1607+P1607</f>
        <v>88312</v>
      </c>
      <c r="R1607" s="227">
        <f t="shared" si="494"/>
        <v>0</v>
      </c>
      <c r="S1607" s="227">
        <f t="shared" si="494"/>
        <v>0</v>
      </c>
      <c r="T1607" s="227">
        <f t="shared" si="494"/>
        <v>0</v>
      </c>
      <c r="U1607" s="227">
        <f t="shared" si="494"/>
        <v>0</v>
      </c>
      <c r="V1607" s="227">
        <f>S1607+T1607+U1607</f>
        <v>0</v>
      </c>
      <c r="W1607" s="227" t="s">
        <v>1</v>
      </c>
      <c r="X1607" s="227">
        <v>1</v>
      </c>
      <c r="Y1607" s="102">
        <v>1</v>
      </c>
      <c r="Z1607" s="208">
        <v>88312</v>
      </c>
      <c r="AA1607" s="208"/>
      <c r="AB1607" s="208"/>
      <c r="AC1607" s="227">
        <f>Z1607+AA1607+AB1607</f>
        <v>88312</v>
      </c>
      <c r="AD1607" s="227"/>
      <c r="AE1607" s="227">
        <v>1</v>
      </c>
      <c r="AF1607" s="102">
        <v>1</v>
      </c>
      <c r="AG1607" s="208">
        <v>88312</v>
      </c>
      <c r="AH1607" s="208"/>
      <c r="AI1607" s="208"/>
      <c r="AJ1607" s="227">
        <f>AG1607+AH1607+AI1607</f>
        <v>88312</v>
      </c>
    </row>
    <row r="1608" spans="1:36" x14ac:dyDescent="0.25">
      <c r="A1608" s="208">
        <v>22</v>
      </c>
      <c r="B1608" s="1532" t="s">
        <v>5970</v>
      </c>
      <c r="C1608" s="1534" t="s">
        <v>4941</v>
      </c>
      <c r="D1608" s="227" t="s">
        <v>1</v>
      </c>
      <c r="E1608" s="227" t="s">
        <v>1</v>
      </c>
      <c r="F1608" s="227">
        <v>1.5</v>
      </c>
      <c r="G1608" s="102">
        <v>1</v>
      </c>
      <c r="H1608" s="227">
        <v>99210</v>
      </c>
      <c r="I1608" s="227"/>
      <c r="J1608" s="208"/>
      <c r="K1608" s="227">
        <f t="shared" ref="K1608:K1613" si="510">H1608+I1608+J1608</f>
        <v>99210</v>
      </c>
      <c r="L1608" s="227">
        <v>1.5</v>
      </c>
      <c r="M1608" s="102">
        <v>1</v>
      </c>
      <c r="N1608" s="227">
        <v>99210</v>
      </c>
      <c r="O1608" s="227"/>
      <c r="P1608" s="208"/>
      <c r="Q1608" s="227">
        <f t="shared" ref="Q1608:Q1613" si="511">N1608+O1608+P1608</f>
        <v>99210</v>
      </c>
      <c r="R1608" s="227">
        <f t="shared" si="494"/>
        <v>0</v>
      </c>
      <c r="S1608" s="227">
        <f t="shared" si="494"/>
        <v>0</v>
      </c>
      <c r="T1608" s="227">
        <f t="shared" si="494"/>
        <v>0</v>
      </c>
      <c r="U1608" s="227">
        <f t="shared" si="494"/>
        <v>0</v>
      </c>
      <c r="V1608" s="227">
        <f>S1608+T1608+U1608</f>
        <v>0</v>
      </c>
      <c r="W1608" s="227" t="s">
        <v>1</v>
      </c>
      <c r="X1608" s="227">
        <v>1.5</v>
      </c>
      <c r="Y1608" s="102">
        <v>1</v>
      </c>
      <c r="Z1608" s="208">
        <v>99210</v>
      </c>
      <c r="AA1608" s="208"/>
      <c r="AB1608" s="208"/>
      <c r="AC1608" s="227">
        <f t="shared" ref="AC1608:AC1610" si="512">Z1608+AA1608+AB1608</f>
        <v>99210</v>
      </c>
      <c r="AD1608" s="227"/>
      <c r="AE1608" s="227">
        <v>1.5</v>
      </c>
      <c r="AF1608" s="102">
        <v>1</v>
      </c>
      <c r="AG1608" s="208">
        <v>99210</v>
      </c>
      <c r="AH1608" s="208"/>
      <c r="AI1608" s="208"/>
      <c r="AJ1608" s="227">
        <f t="shared" ref="AJ1608:AJ1610" si="513">AG1608+AH1608+AI1608</f>
        <v>99210</v>
      </c>
    </row>
    <row r="1609" spans="1:36" x14ac:dyDescent="0.25">
      <c r="A1609" s="208">
        <v>23</v>
      </c>
      <c r="B1609" s="1532" t="s">
        <v>5971</v>
      </c>
      <c r="C1609" s="1534" t="s">
        <v>4926</v>
      </c>
      <c r="D1609" s="227" t="s">
        <v>1</v>
      </c>
      <c r="E1609" s="227" t="s">
        <v>1</v>
      </c>
      <c r="F1609" s="227">
        <v>1.25</v>
      </c>
      <c r="G1609" s="102">
        <v>1</v>
      </c>
      <c r="H1609" s="227">
        <v>82675</v>
      </c>
      <c r="I1609" s="227"/>
      <c r="J1609" s="208"/>
      <c r="K1609" s="227">
        <f t="shared" si="510"/>
        <v>82675</v>
      </c>
      <c r="L1609" s="227">
        <v>1.25</v>
      </c>
      <c r="M1609" s="102">
        <v>1</v>
      </c>
      <c r="N1609" s="227">
        <v>82675</v>
      </c>
      <c r="O1609" s="227"/>
      <c r="P1609" s="208"/>
      <c r="Q1609" s="227">
        <f t="shared" si="511"/>
        <v>82675</v>
      </c>
      <c r="R1609" s="227">
        <f t="shared" si="494"/>
        <v>0</v>
      </c>
      <c r="S1609" s="227">
        <f t="shared" si="494"/>
        <v>0</v>
      </c>
      <c r="T1609" s="227">
        <f t="shared" si="494"/>
        <v>0</v>
      </c>
      <c r="U1609" s="227">
        <f t="shared" si="494"/>
        <v>0</v>
      </c>
      <c r="V1609" s="227">
        <f t="shared" ref="V1609:V1610" si="514">S1609+T1609+U1609</f>
        <v>0</v>
      </c>
      <c r="W1609" s="227" t="s">
        <v>1</v>
      </c>
      <c r="X1609" s="227">
        <v>1.25</v>
      </c>
      <c r="Y1609" s="102">
        <v>1</v>
      </c>
      <c r="Z1609" s="208">
        <v>82675</v>
      </c>
      <c r="AA1609" s="208"/>
      <c r="AB1609" s="208"/>
      <c r="AC1609" s="227">
        <f t="shared" si="512"/>
        <v>82675</v>
      </c>
      <c r="AD1609" s="227"/>
      <c r="AE1609" s="227">
        <v>1.25</v>
      </c>
      <c r="AF1609" s="102">
        <v>1</v>
      </c>
      <c r="AG1609" s="208">
        <v>82675</v>
      </c>
      <c r="AH1609" s="208"/>
      <c r="AI1609" s="208"/>
      <c r="AJ1609" s="227">
        <f t="shared" si="513"/>
        <v>82675</v>
      </c>
    </row>
    <row r="1610" spans="1:36" x14ac:dyDescent="0.25">
      <c r="A1610" s="208">
        <v>24</v>
      </c>
      <c r="B1610" s="1532" t="s">
        <v>5972</v>
      </c>
      <c r="C1610" s="1534" t="s">
        <v>4922</v>
      </c>
      <c r="D1610" s="227" t="s">
        <v>1</v>
      </c>
      <c r="E1610" s="227" t="s">
        <v>1</v>
      </c>
      <c r="F1610" s="227">
        <v>1.5</v>
      </c>
      <c r="G1610" s="102">
        <v>1</v>
      </c>
      <c r="H1610" s="227">
        <v>99210</v>
      </c>
      <c r="I1610" s="227"/>
      <c r="J1610" s="227"/>
      <c r="K1610" s="227">
        <f t="shared" si="510"/>
        <v>99210</v>
      </c>
      <c r="L1610" s="227">
        <v>1.5</v>
      </c>
      <c r="M1610" s="102">
        <v>1</v>
      </c>
      <c r="N1610" s="227">
        <v>99210</v>
      </c>
      <c r="O1610" s="227"/>
      <c r="P1610" s="227"/>
      <c r="Q1610" s="227">
        <f t="shared" si="511"/>
        <v>99210</v>
      </c>
      <c r="R1610" s="227">
        <f t="shared" si="494"/>
        <v>0</v>
      </c>
      <c r="S1610" s="227">
        <f t="shared" si="494"/>
        <v>0</v>
      </c>
      <c r="T1610" s="227">
        <f t="shared" si="494"/>
        <v>0</v>
      </c>
      <c r="U1610" s="227">
        <f t="shared" si="494"/>
        <v>0</v>
      </c>
      <c r="V1610" s="227">
        <f t="shared" si="514"/>
        <v>0</v>
      </c>
      <c r="W1610" s="227" t="s">
        <v>1</v>
      </c>
      <c r="X1610" s="227">
        <v>1.5</v>
      </c>
      <c r="Y1610" s="102">
        <v>1</v>
      </c>
      <c r="Z1610" s="227">
        <v>99210</v>
      </c>
      <c r="AA1610" s="227"/>
      <c r="AB1610" s="227"/>
      <c r="AC1610" s="227">
        <f t="shared" si="512"/>
        <v>99210</v>
      </c>
      <c r="AD1610" s="227"/>
      <c r="AE1610" s="227">
        <v>1.5</v>
      </c>
      <c r="AF1610" s="102">
        <v>1</v>
      </c>
      <c r="AG1610" s="227">
        <v>99210</v>
      </c>
      <c r="AH1610" s="227"/>
      <c r="AI1610" s="227"/>
      <c r="AJ1610" s="227">
        <f t="shared" si="513"/>
        <v>99210</v>
      </c>
    </row>
    <row r="1611" spans="1:36" x14ac:dyDescent="0.25">
      <c r="A1611" s="208">
        <v>25</v>
      </c>
      <c r="B1611" s="1532" t="s">
        <v>5973</v>
      </c>
      <c r="C1611" s="1534" t="s">
        <v>5974</v>
      </c>
      <c r="D1611" s="227" t="s">
        <v>1</v>
      </c>
      <c r="E1611" s="227" t="s">
        <v>1</v>
      </c>
      <c r="F1611" s="227">
        <v>1.6</v>
      </c>
      <c r="G1611" s="102">
        <v>1</v>
      </c>
      <c r="H1611" s="227">
        <v>105824</v>
      </c>
      <c r="I1611" s="227"/>
      <c r="J1611" s="208"/>
      <c r="K1611" s="227">
        <f t="shared" si="510"/>
        <v>105824</v>
      </c>
      <c r="L1611" s="227">
        <v>1.6</v>
      </c>
      <c r="M1611" s="102">
        <v>1</v>
      </c>
      <c r="N1611" s="227">
        <v>105824</v>
      </c>
      <c r="O1611" s="227"/>
      <c r="P1611" s="208"/>
      <c r="Q1611" s="227">
        <f t="shared" si="511"/>
        <v>105824</v>
      </c>
      <c r="R1611" s="227">
        <f t="shared" si="494"/>
        <v>0</v>
      </c>
      <c r="S1611" s="227">
        <f t="shared" si="494"/>
        <v>0</v>
      </c>
      <c r="T1611" s="227">
        <f t="shared" si="494"/>
        <v>0</v>
      </c>
      <c r="U1611" s="227">
        <f t="shared" si="494"/>
        <v>0</v>
      </c>
      <c r="V1611" s="227">
        <f>S1611+T1611+U1611</f>
        <v>0</v>
      </c>
      <c r="W1611" s="227" t="s">
        <v>1</v>
      </c>
      <c r="X1611" s="227">
        <v>1.6</v>
      </c>
      <c r="Y1611" s="102">
        <v>1</v>
      </c>
      <c r="Z1611" s="208">
        <v>105824</v>
      </c>
      <c r="AA1611" s="208"/>
      <c r="AB1611" s="208"/>
      <c r="AC1611" s="227">
        <f>Z1611+AA1611+AB1611</f>
        <v>105824</v>
      </c>
      <c r="AD1611" s="227"/>
      <c r="AE1611" s="227">
        <v>1.6</v>
      </c>
      <c r="AF1611" s="102">
        <v>1</v>
      </c>
      <c r="AG1611" s="208">
        <v>105824</v>
      </c>
      <c r="AH1611" s="208"/>
      <c r="AI1611" s="208"/>
      <c r="AJ1611" s="227">
        <f>AG1611+AH1611+AI1611</f>
        <v>105824</v>
      </c>
    </row>
    <row r="1612" spans="1:36" ht="27" x14ac:dyDescent="0.25">
      <c r="A1612" s="208">
        <v>26</v>
      </c>
      <c r="B1612" s="1532" t="s">
        <v>5975</v>
      </c>
      <c r="C1612" s="1534" t="s">
        <v>4938</v>
      </c>
      <c r="D1612" s="227" t="s">
        <v>1</v>
      </c>
      <c r="E1612" s="227" t="s">
        <v>1</v>
      </c>
      <c r="F1612" s="227">
        <v>1</v>
      </c>
      <c r="G1612" s="102">
        <v>1</v>
      </c>
      <c r="H1612" s="227">
        <v>91275</v>
      </c>
      <c r="I1612" s="227"/>
      <c r="J1612" s="208"/>
      <c r="K1612" s="227">
        <f t="shared" si="510"/>
        <v>91275</v>
      </c>
      <c r="L1612" s="227">
        <v>1</v>
      </c>
      <c r="M1612" s="102">
        <v>1</v>
      </c>
      <c r="N1612" s="227">
        <v>91275</v>
      </c>
      <c r="O1612" s="227"/>
      <c r="P1612" s="208"/>
      <c r="Q1612" s="227">
        <f t="shared" si="511"/>
        <v>91275</v>
      </c>
      <c r="R1612" s="227">
        <f t="shared" ref="R1612:U1613" si="515">G1612-M1612</f>
        <v>0</v>
      </c>
      <c r="S1612" s="227">
        <f t="shared" si="515"/>
        <v>0</v>
      </c>
      <c r="T1612" s="227">
        <f t="shared" si="515"/>
        <v>0</v>
      </c>
      <c r="U1612" s="227">
        <f t="shared" si="515"/>
        <v>0</v>
      </c>
      <c r="V1612" s="227">
        <f t="shared" ref="V1612:V1613" si="516">S1612+T1612+U1612</f>
        <v>0</v>
      </c>
      <c r="W1612" s="227" t="s">
        <v>1</v>
      </c>
      <c r="X1612" s="227"/>
      <c r="Y1612" s="102">
        <v>1</v>
      </c>
      <c r="Z1612" s="208">
        <v>91275</v>
      </c>
      <c r="AA1612" s="208"/>
      <c r="AB1612" s="208"/>
      <c r="AC1612" s="227">
        <f t="shared" ref="AC1612:AC1613" si="517">Z1612+AA1612+AB1612</f>
        <v>91275</v>
      </c>
      <c r="AD1612" s="227"/>
      <c r="AE1612" s="227">
        <v>1</v>
      </c>
      <c r="AF1612" s="102">
        <v>1</v>
      </c>
      <c r="AG1612" s="208">
        <v>91275</v>
      </c>
      <c r="AH1612" s="208"/>
      <c r="AI1612" s="208"/>
      <c r="AJ1612" s="227">
        <f t="shared" ref="AJ1612:AJ1613" si="518">AG1612+AH1612+AI1612</f>
        <v>91275</v>
      </c>
    </row>
    <row r="1613" spans="1:36" ht="27" x14ac:dyDescent="0.25">
      <c r="A1613" s="208"/>
      <c r="B1613" s="1532" t="s">
        <v>5976</v>
      </c>
      <c r="C1613" s="1534"/>
      <c r="D1613" s="227"/>
      <c r="E1613" s="227"/>
      <c r="F1613" s="227"/>
      <c r="G1613" s="102"/>
      <c r="H1613" s="227">
        <v>20000</v>
      </c>
      <c r="I1613" s="227"/>
      <c r="J1613" s="227"/>
      <c r="K1613" s="227">
        <f t="shared" si="510"/>
        <v>20000</v>
      </c>
      <c r="L1613" s="227"/>
      <c r="M1613" s="102"/>
      <c r="N1613" s="227">
        <v>20000</v>
      </c>
      <c r="O1613" s="227"/>
      <c r="P1613" s="227"/>
      <c r="Q1613" s="227">
        <f t="shared" si="511"/>
        <v>20000</v>
      </c>
      <c r="R1613" s="227">
        <f t="shared" si="515"/>
        <v>0</v>
      </c>
      <c r="S1613" s="227">
        <f t="shared" si="515"/>
        <v>0</v>
      </c>
      <c r="T1613" s="227">
        <f t="shared" si="515"/>
        <v>0</v>
      </c>
      <c r="U1613" s="227">
        <f t="shared" si="515"/>
        <v>0</v>
      </c>
      <c r="V1613" s="227">
        <f t="shared" si="516"/>
        <v>0</v>
      </c>
      <c r="W1613" s="227"/>
      <c r="X1613" s="227"/>
      <c r="Y1613" s="102"/>
      <c r="Z1613" s="227">
        <v>20000</v>
      </c>
      <c r="AA1613" s="227"/>
      <c r="AB1613" s="227"/>
      <c r="AC1613" s="227">
        <f t="shared" si="517"/>
        <v>20000</v>
      </c>
      <c r="AD1613" s="227"/>
      <c r="AE1613" s="227"/>
      <c r="AF1613" s="102"/>
      <c r="AG1613" s="227">
        <v>20000</v>
      </c>
      <c r="AH1613" s="227"/>
      <c r="AI1613" s="227"/>
      <c r="AJ1613" s="227">
        <f t="shared" si="518"/>
        <v>20000</v>
      </c>
    </row>
    <row r="1614" spans="1:36" s="230" customFormat="1" ht="27" x14ac:dyDescent="0.25">
      <c r="A1614" s="225"/>
      <c r="B1614" s="233" t="s">
        <v>240</v>
      </c>
      <c r="C1614" s="229" t="s">
        <v>1</v>
      </c>
      <c r="D1614" s="229" t="s">
        <v>1</v>
      </c>
      <c r="E1614" s="229" t="s">
        <v>1</v>
      </c>
      <c r="F1614" s="229" t="s">
        <v>1</v>
      </c>
      <c r="G1614" s="229">
        <f t="shared" ref="G1614:AJ1614" si="519">SUM(G1587:G1613)</f>
        <v>26</v>
      </c>
      <c r="H1614" s="229">
        <f t="shared" si="519"/>
        <v>2392320</v>
      </c>
      <c r="I1614" s="229">
        <f t="shared" si="519"/>
        <v>16000</v>
      </c>
      <c r="J1614" s="229">
        <f t="shared" si="519"/>
        <v>0</v>
      </c>
      <c r="K1614" s="229">
        <f t="shared" si="519"/>
        <v>2408320</v>
      </c>
      <c r="L1614" s="229"/>
      <c r="M1614" s="229">
        <f t="shared" si="519"/>
        <v>26</v>
      </c>
      <c r="N1614" s="229">
        <f t="shared" si="519"/>
        <v>2392320</v>
      </c>
      <c r="O1614" s="229">
        <f t="shared" si="519"/>
        <v>16000</v>
      </c>
      <c r="P1614" s="229">
        <f t="shared" si="519"/>
        <v>0</v>
      </c>
      <c r="Q1614" s="229">
        <f t="shared" si="519"/>
        <v>2408320</v>
      </c>
      <c r="R1614" s="229">
        <f t="shared" si="519"/>
        <v>0</v>
      </c>
      <c r="S1614" s="229">
        <f t="shared" si="519"/>
        <v>0</v>
      </c>
      <c r="T1614" s="229">
        <f t="shared" si="519"/>
        <v>0</v>
      </c>
      <c r="U1614" s="229">
        <f t="shared" si="519"/>
        <v>0</v>
      </c>
      <c r="V1614" s="229">
        <f t="shared" si="519"/>
        <v>0</v>
      </c>
      <c r="W1614" s="229">
        <f t="shared" si="519"/>
        <v>0</v>
      </c>
      <c r="X1614" s="229"/>
      <c r="Y1614" s="229">
        <f t="shared" si="519"/>
        <v>26</v>
      </c>
      <c r="Z1614" s="229">
        <f t="shared" si="519"/>
        <v>2392320</v>
      </c>
      <c r="AA1614" s="229">
        <f t="shared" si="519"/>
        <v>16000</v>
      </c>
      <c r="AB1614" s="229">
        <f t="shared" si="519"/>
        <v>0</v>
      </c>
      <c r="AC1614" s="229">
        <f t="shared" si="519"/>
        <v>2408320</v>
      </c>
      <c r="AD1614" s="229">
        <f t="shared" si="519"/>
        <v>0</v>
      </c>
      <c r="AE1614" s="229"/>
      <c r="AF1614" s="229">
        <f t="shared" si="519"/>
        <v>26</v>
      </c>
      <c r="AG1614" s="229">
        <f t="shared" si="519"/>
        <v>2392320</v>
      </c>
      <c r="AH1614" s="229">
        <f t="shared" si="519"/>
        <v>16000</v>
      </c>
      <c r="AI1614" s="229">
        <f t="shared" si="519"/>
        <v>0</v>
      </c>
      <c r="AJ1614" s="229">
        <f t="shared" si="519"/>
        <v>2408320</v>
      </c>
    </row>
    <row r="1617" spans="1:36" ht="16.5" x14ac:dyDescent="0.3">
      <c r="A1617" s="30"/>
      <c r="B1617" s="217" t="s">
        <v>5977</v>
      </c>
      <c r="C1617" s="31"/>
      <c r="D1617" s="31"/>
      <c r="E1617" s="31"/>
      <c r="F1617" s="31"/>
      <c r="G1617" s="31"/>
      <c r="H1617" s="31"/>
      <c r="I1617" s="3"/>
      <c r="J1617" s="134"/>
      <c r="K1617" s="134"/>
      <c r="L1617" s="134"/>
      <c r="M1617" s="31"/>
      <c r="N1617" s="134"/>
      <c r="O1617" s="30"/>
      <c r="P1617" s="133" t="s">
        <v>254</v>
      </c>
      <c r="Q1617" s="31"/>
      <c r="R1617" s="134"/>
      <c r="S1617" s="31"/>
      <c r="T1617" s="134"/>
      <c r="U1617" s="31"/>
      <c r="V1617" s="134"/>
      <c r="W1617" s="180"/>
      <c r="X1617" s="180"/>
      <c r="Y1617" s="180"/>
      <c r="Z1617" s="180"/>
      <c r="AA1617" s="3"/>
      <c r="AB1617" s="22"/>
      <c r="AC1617" s="22"/>
      <c r="AD1617" s="180"/>
      <c r="AE1617" s="180"/>
      <c r="AF1617" s="180"/>
      <c r="AG1617" s="180"/>
      <c r="AH1617" s="3"/>
      <c r="AI1617" s="134"/>
      <c r="AJ1617" s="134"/>
    </row>
    <row r="1618" spans="1:36" ht="14.25" thickBot="1" x14ac:dyDescent="0.3">
      <c r="A1618" s="30"/>
      <c r="B1618" s="1507"/>
      <c r="C1618" s="177"/>
      <c r="D1618" s="177"/>
      <c r="E1618" s="177"/>
      <c r="F1618" s="177"/>
      <c r="G1618" s="1507"/>
      <c r="H1618" s="177"/>
      <c r="I1618" s="178"/>
      <c r="J1618" s="9"/>
      <c r="K1618" s="178"/>
      <c r="L1618" s="178"/>
      <c r="M1618" s="218"/>
      <c r="N1618" s="219"/>
      <c r="P1618" s="1523" t="s">
        <v>28</v>
      </c>
      <c r="Q1618" s="148"/>
      <c r="R1618" s="148"/>
      <c r="S1618" s="148"/>
      <c r="T1618" s="148"/>
      <c r="U1618" s="148"/>
      <c r="V1618" s="148"/>
      <c r="W1618" s="9"/>
      <c r="X1618" s="9"/>
      <c r="Y1618" s="1509"/>
      <c r="Z1618" s="9"/>
      <c r="AA1618" s="178"/>
      <c r="AB1618" s="9"/>
      <c r="AC1618" s="178"/>
      <c r="AD1618" s="9"/>
      <c r="AE1618" s="9"/>
      <c r="AF1618" s="1509"/>
      <c r="AG1618" s="9"/>
      <c r="AH1618" s="178"/>
      <c r="AI1618" s="9"/>
      <c r="AJ1618" s="178"/>
    </row>
    <row r="1619" spans="1:36" s="181" customFormat="1" ht="29.25" customHeight="1" x14ac:dyDescent="0.25">
      <c r="A1619" s="30"/>
      <c r="B1619" s="1890" t="s">
        <v>5978</v>
      </c>
      <c r="C1619" s="1890"/>
      <c r="D1619" s="1890"/>
      <c r="E1619" s="1890"/>
      <c r="F1619" s="1890"/>
      <c r="G1619" s="1890"/>
      <c r="H1619" s="1890"/>
      <c r="I1619" s="31"/>
      <c r="J1619" s="31"/>
      <c r="K1619" s="180"/>
      <c r="L1619" s="180"/>
      <c r="M1619" s="34"/>
      <c r="N1619" s="180"/>
      <c r="O1619" s="31"/>
      <c r="P1619" s="41" t="s">
        <v>228</v>
      </c>
      <c r="Q1619" s="34"/>
      <c r="R1619" s="180"/>
      <c r="S1619" s="34"/>
      <c r="T1619" s="180"/>
      <c r="U1619" s="34"/>
      <c r="V1619" s="180"/>
      <c r="W1619" s="134"/>
      <c r="X1619" s="31"/>
      <c r="Y1619" s="179"/>
      <c r="Z1619" s="31"/>
      <c r="AA1619" s="31"/>
      <c r="AB1619" s="31"/>
      <c r="AC1619" s="180"/>
      <c r="AD1619" s="134"/>
      <c r="AE1619" s="31"/>
      <c r="AF1619" s="179"/>
      <c r="AG1619" s="31"/>
      <c r="AH1619" s="31"/>
      <c r="AI1619" s="31"/>
      <c r="AJ1619" s="180"/>
    </row>
    <row r="1620" spans="1:36" s="333" customFormat="1" ht="14.25" x14ac:dyDescent="0.25">
      <c r="A1620" s="257"/>
      <c r="B1620" s="330"/>
      <c r="C1620" s="331"/>
      <c r="D1620" s="332"/>
      <c r="E1620" s="332"/>
      <c r="F1620" s="332"/>
      <c r="G1620" s="1510" t="s">
        <v>424</v>
      </c>
      <c r="H1620" s="332"/>
      <c r="I1620" s="332"/>
      <c r="J1620" s="332"/>
      <c r="K1620" s="332"/>
      <c r="L1620" s="331"/>
      <c r="M1620" s="1872" t="s">
        <v>392</v>
      </c>
      <c r="N1620" s="1872"/>
      <c r="O1620" s="1872"/>
      <c r="P1620" s="1872"/>
      <c r="Q1620" s="1888"/>
      <c r="R1620" s="1889" t="s">
        <v>229</v>
      </c>
      <c r="S1620" s="1872"/>
      <c r="T1620" s="1872"/>
      <c r="U1620" s="1872"/>
      <c r="V1620" s="1888"/>
      <c r="W1620" s="331"/>
      <c r="X1620" s="332"/>
      <c r="Y1620" s="1510" t="s">
        <v>465</v>
      </c>
      <c r="Z1620" s="332"/>
      <c r="AA1620" s="332"/>
      <c r="AB1620" s="332"/>
      <c r="AC1620" s="449"/>
      <c r="AD1620" s="331"/>
      <c r="AE1620" s="332"/>
      <c r="AF1620" s="1510" t="s">
        <v>1686</v>
      </c>
      <c r="AG1620" s="332"/>
      <c r="AH1620" s="332"/>
      <c r="AI1620" s="332"/>
      <c r="AJ1620" s="449"/>
    </row>
    <row r="1621" spans="1:36" s="181" customFormat="1" ht="93.75" x14ac:dyDescent="0.25">
      <c r="A1621" s="224" t="s">
        <v>114</v>
      </c>
      <c r="B1621" s="1511" t="s">
        <v>231</v>
      </c>
      <c r="C1621" s="1511" t="s">
        <v>232</v>
      </c>
      <c r="D1621" s="1511" t="s">
        <v>233</v>
      </c>
      <c r="E1621" s="1511" t="s">
        <v>234</v>
      </c>
      <c r="F1621" s="528" t="s">
        <v>426</v>
      </c>
      <c r="G1621" s="1511" t="s">
        <v>223</v>
      </c>
      <c r="H1621" s="289" t="s">
        <v>334</v>
      </c>
      <c r="I1621" s="1511" t="s">
        <v>235</v>
      </c>
      <c r="J1621" s="1511" t="s">
        <v>236</v>
      </c>
      <c r="K1621" s="1511" t="s">
        <v>237</v>
      </c>
      <c r="L1621" s="528" t="s">
        <v>396</v>
      </c>
      <c r="M1621" s="1511" t="s">
        <v>223</v>
      </c>
      <c r="N1621" s="1511" t="s">
        <v>298</v>
      </c>
      <c r="O1621" s="1511" t="s">
        <v>235</v>
      </c>
      <c r="P1621" s="1511" t="s">
        <v>236</v>
      </c>
      <c r="Q1621" s="1511" t="s">
        <v>313</v>
      </c>
      <c r="R1621" s="1511" t="s">
        <v>223</v>
      </c>
      <c r="S1621" s="1511" t="s">
        <v>298</v>
      </c>
      <c r="T1621" s="1511" t="s">
        <v>235</v>
      </c>
      <c r="U1621" s="1511" t="s">
        <v>236</v>
      </c>
      <c r="V1621" s="1511" t="s">
        <v>314</v>
      </c>
      <c r="W1621" s="1511" t="s">
        <v>234</v>
      </c>
      <c r="X1621" s="528" t="s">
        <v>474</v>
      </c>
      <c r="Y1621" s="1511" t="s">
        <v>223</v>
      </c>
      <c r="Z1621" s="1511" t="s">
        <v>253</v>
      </c>
      <c r="AA1621" s="1511" t="s">
        <v>235</v>
      </c>
      <c r="AB1621" s="1511" t="s">
        <v>236</v>
      </c>
      <c r="AC1621" s="1511" t="s">
        <v>270</v>
      </c>
      <c r="AD1621" s="1511" t="s">
        <v>234</v>
      </c>
      <c r="AE1621" s="528" t="s">
        <v>4618</v>
      </c>
      <c r="AF1621" s="1511" t="s">
        <v>223</v>
      </c>
      <c r="AG1621" s="1511" t="s">
        <v>253</v>
      </c>
      <c r="AH1621" s="1511" t="s">
        <v>235</v>
      </c>
      <c r="AI1621" s="1511" t="s">
        <v>236</v>
      </c>
      <c r="AJ1621" s="1511" t="s">
        <v>270</v>
      </c>
    </row>
    <row r="1622" spans="1:36" s="35" customFormat="1" ht="12.75" x14ac:dyDescent="0.25">
      <c r="A1622" s="123">
        <v>1</v>
      </c>
      <c r="B1622" s="123">
        <v>2</v>
      </c>
      <c r="C1622" s="123">
        <v>3</v>
      </c>
      <c r="D1622" s="123">
        <v>4</v>
      </c>
      <c r="E1622" s="123">
        <v>5</v>
      </c>
      <c r="F1622" s="123">
        <v>6</v>
      </c>
      <c r="G1622" s="123">
        <v>7</v>
      </c>
      <c r="H1622" s="123">
        <v>8</v>
      </c>
      <c r="I1622" s="123">
        <v>9</v>
      </c>
      <c r="J1622" s="123">
        <v>10</v>
      </c>
      <c r="K1622" s="123">
        <v>11</v>
      </c>
      <c r="L1622" s="123">
        <v>12</v>
      </c>
      <c r="M1622" s="123">
        <v>13</v>
      </c>
      <c r="N1622" s="123">
        <v>14</v>
      </c>
      <c r="O1622" s="123">
        <v>15</v>
      </c>
      <c r="P1622" s="123">
        <v>16</v>
      </c>
      <c r="Q1622" s="123">
        <v>17</v>
      </c>
      <c r="R1622" s="123">
        <v>18</v>
      </c>
      <c r="S1622" s="123">
        <v>19</v>
      </c>
      <c r="T1622" s="123">
        <v>20</v>
      </c>
      <c r="U1622" s="123">
        <v>21</v>
      </c>
      <c r="V1622" s="123">
        <v>22</v>
      </c>
      <c r="W1622" s="123">
        <v>23</v>
      </c>
      <c r="X1622" s="123">
        <v>24</v>
      </c>
      <c r="Y1622" s="123">
        <v>25</v>
      </c>
      <c r="Z1622" s="123">
        <v>26</v>
      </c>
      <c r="AA1622" s="123">
        <v>27</v>
      </c>
      <c r="AB1622" s="123">
        <v>28</v>
      </c>
      <c r="AC1622" s="123">
        <v>29</v>
      </c>
      <c r="AD1622" s="123">
        <v>30</v>
      </c>
      <c r="AE1622" s="123">
        <v>31</v>
      </c>
      <c r="AF1622" s="123">
        <v>32</v>
      </c>
      <c r="AG1622" s="123">
        <v>33</v>
      </c>
      <c r="AH1622" s="123">
        <v>34</v>
      </c>
      <c r="AI1622" s="123">
        <v>35</v>
      </c>
      <c r="AJ1622" s="123">
        <v>36</v>
      </c>
    </row>
    <row r="1623" spans="1:36" ht="14.25" x14ac:dyDescent="0.25">
      <c r="A1623" s="225" t="s">
        <v>3</v>
      </c>
      <c r="B1623" s="226" t="s">
        <v>244</v>
      </c>
      <c r="C1623" s="227"/>
      <c r="D1623" s="227"/>
      <c r="E1623" s="227"/>
      <c r="F1623" s="227"/>
      <c r="G1623" s="226"/>
      <c r="H1623" s="227"/>
      <c r="I1623" s="227"/>
      <c r="J1623" s="227"/>
      <c r="K1623" s="227"/>
      <c r="L1623" s="227"/>
      <c r="M1623" s="226"/>
      <c r="N1623" s="227"/>
      <c r="O1623" s="227"/>
      <c r="P1623" s="227"/>
      <c r="Q1623" s="226"/>
      <c r="R1623" s="227"/>
      <c r="S1623" s="226"/>
      <c r="T1623" s="227"/>
      <c r="U1623" s="106"/>
      <c r="V1623" s="106"/>
      <c r="W1623" s="227"/>
      <c r="X1623" s="227"/>
      <c r="Y1623" s="226"/>
      <c r="Z1623" s="227"/>
      <c r="AA1623" s="227"/>
      <c r="AB1623" s="227"/>
      <c r="AC1623" s="227"/>
      <c r="AD1623" s="227"/>
      <c r="AE1623" s="227"/>
      <c r="AF1623" s="226"/>
      <c r="AG1623" s="227"/>
      <c r="AH1623" s="227"/>
      <c r="AI1623" s="227"/>
      <c r="AJ1623" s="227"/>
    </row>
    <row r="1624" spans="1:36" x14ac:dyDescent="0.25">
      <c r="A1624" s="208"/>
      <c r="B1624" s="191" t="s">
        <v>126</v>
      </c>
      <c r="C1624" s="227"/>
      <c r="D1624" s="227"/>
      <c r="E1624" s="227"/>
      <c r="F1624" s="227"/>
      <c r="G1624" s="191"/>
      <c r="H1624" s="191"/>
      <c r="I1624" s="191"/>
      <c r="J1624" s="191"/>
      <c r="K1624" s="191"/>
      <c r="L1624" s="227"/>
      <c r="M1624" s="191"/>
      <c r="N1624" s="191"/>
      <c r="O1624" s="191"/>
      <c r="P1624" s="191"/>
      <c r="Q1624" s="191"/>
      <c r="R1624" s="191"/>
      <c r="S1624" s="191"/>
      <c r="T1624" s="191"/>
      <c r="U1624" s="106"/>
      <c r="V1624" s="106"/>
      <c r="W1624" s="227"/>
      <c r="X1624" s="227"/>
      <c r="Y1624" s="191"/>
      <c r="Z1624" s="191"/>
      <c r="AA1624" s="191"/>
      <c r="AB1624" s="191"/>
      <c r="AC1624" s="191"/>
      <c r="AD1624" s="227"/>
      <c r="AE1624" s="227"/>
      <c r="AF1624" s="191"/>
      <c r="AG1624" s="191"/>
      <c r="AH1624" s="191"/>
      <c r="AI1624" s="191"/>
      <c r="AJ1624" s="191"/>
    </row>
    <row r="1625" spans="1:36" ht="38.25" x14ac:dyDescent="0.25">
      <c r="A1625" s="208"/>
      <c r="B1625" s="124" t="s">
        <v>238</v>
      </c>
      <c r="C1625" s="227"/>
      <c r="D1625" s="227"/>
      <c r="E1625" s="227"/>
      <c r="F1625" s="227"/>
      <c r="G1625" s="191"/>
      <c r="H1625" s="191"/>
      <c r="I1625" s="191"/>
      <c r="J1625" s="191"/>
      <c r="K1625" s="191"/>
      <c r="L1625" s="227"/>
      <c r="M1625" s="191"/>
      <c r="N1625" s="191"/>
      <c r="O1625" s="191"/>
      <c r="P1625" s="191"/>
      <c r="Q1625" s="191"/>
      <c r="R1625" s="191"/>
      <c r="S1625" s="191"/>
      <c r="T1625" s="191"/>
      <c r="U1625" s="106"/>
      <c r="V1625" s="106"/>
      <c r="W1625" s="227"/>
      <c r="X1625" s="227"/>
      <c r="Y1625" s="191"/>
      <c r="Z1625" s="191"/>
      <c r="AA1625" s="191"/>
      <c r="AB1625" s="191"/>
      <c r="AC1625" s="191"/>
      <c r="AD1625" s="227"/>
      <c r="AE1625" s="227"/>
      <c r="AF1625" s="191"/>
      <c r="AG1625" s="191"/>
      <c r="AH1625" s="191"/>
      <c r="AI1625" s="191"/>
      <c r="AJ1625" s="191"/>
    </row>
    <row r="1626" spans="1:36" x14ac:dyDescent="0.25">
      <c r="A1626" s="208"/>
      <c r="B1626" s="191" t="s">
        <v>239</v>
      </c>
      <c r="C1626" s="227"/>
      <c r="D1626" s="227"/>
      <c r="E1626" s="227"/>
      <c r="F1626" s="227"/>
      <c r="G1626" s="191"/>
      <c r="H1626" s="191"/>
      <c r="I1626" s="191"/>
      <c r="J1626" s="191"/>
      <c r="K1626" s="191"/>
      <c r="L1626" s="227"/>
      <c r="M1626" s="191"/>
      <c r="N1626" s="191"/>
      <c r="O1626" s="191"/>
      <c r="P1626" s="191"/>
      <c r="Q1626" s="191"/>
      <c r="R1626" s="191"/>
      <c r="S1626" s="191"/>
      <c r="T1626" s="191"/>
      <c r="U1626" s="106"/>
      <c r="V1626" s="106"/>
      <c r="W1626" s="227"/>
      <c r="X1626" s="227"/>
      <c r="Y1626" s="191"/>
      <c r="Z1626" s="191"/>
      <c r="AA1626" s="191"/>
      <c r="AB1626" s="191"/>
      <c r="AC1626" s="191"/>
      <c r="AD1626" s="227"/>
      <c r="AE1626" s="227"/>
      <c r="AF1626" s="191"/>
      <c r="AG1626" s="191"/>
      <c r="AH1626" s="191"/>
      <c r="AI1626" s="191"/>
      <c r="AJ1626" s="191"/>
    </row>
    <row r="1627" spans="1:36" ht="17.25" x14ac:dyDescent="0.25">
      <c r="A1627" s="208">
        <v>1</v>
      </c>
      <c r="B1627" s="1537" t="s">
        <v>5979</v>
      </c>
      <c r="C1627" s="1538" t="s">
        <v>100</v>
      </c>
      <c r="D1627" s="1525" t="s">
        <v>4755</v>
      </c>
      <c r="E1627" s="1531">
        <v>11</v>
      </c>
      <c r="F1627" s="227">
        <v>5.89</v>
      </c>
      <c r="G1627" s="191">
        <v>1</v>
      </c>
      <c r="H1627" s="191">
        <v>389564.6</v>
      </c>
      <c r="I1627" s="191"/>
      <c r="J1627" s="191"/>
      <c r="K1627" s="227">
        <f t="shared" ref="K1627:K1664" si="520">H1627+I1627+J1627</f>
        <v>389564.6</v>
      </c>
      <c r="L1627" s="227">
        <v>5.89</v>
      </c>
      <c r="M1627" s="191">
        <v>1</v>
      </c>
      <c r="N1627" s="191">
        <v>389564.6</v>
      </c>
      <c r="O1627" s="191"/>
      <c r="P1627" s="191"/>
      <c r="Q1627" s="227">
        <f t="shared" ref="Q1627:Q1664" si="521">N1627+O1627+P1627</f>
        <v>389564.6</v>
      </c>
      <c r="R1627" s="227">
        <f t="shared" ref="R1627:U1664" si="522">G1627-M1627</f>
        <v>0</v>
      </c>
      <c r="S1627" s="227">
        <f t="shared" si="522"/>
        <v>0</v>
      </c>
      <c r="T1627" s="227">
        <f t="shared" si="522"/>
        <v>0</v>
      </c>
      <c r="U1627" s="227">
        <f t="shared" si="522"/>
        <v>0</v>
      </c>
      <c r="V1627" s="227">
        <f t="shared" ref="V1627:V1664" si="523">S1627+T1627+U1627</f>
        <v>0</v>
      </c>
      <c r="W1627" s="227">
        <v>12</v>
      </c>
      <c r="X1627" s="227">
        <v>5.89</v>
      </c>
      <c r="Y1627" s="191">
        <v>1</v>
      </c>
      <c r="Z1627" s="191">
        <v>389564.6</v>
      </c>
      <c r="AA1627" s="191"/>
      <c r="AB1627" s="191"/>
      <c r="AC1627" s="227">
        <f t="shared" ref="AC1627:AC1664" si="524">Z1627+AA1627+AB1627</f>
        <v>389564.6</v>
      </c>
      <c r="AD1627" s="227">
        <v>13</v>
      </c>
      <c r="AE1627" s="227">
        <v>6.09</v>
      </c>
      <c r="AF1627" s="191">
        <v>1</v>
      </c>
      <c r="AG1627" s="191">
        <v>402792.6</v>
      </c>
      <c r="AH1627" s="191"/>
      <c r="AI1627" s="191"/>
      <c r="AJ1627" s="227">
        <f t="shared" ref="AJ1627:AJ1664" si="525">AG1627+AH1627+AI1627</f>
        <v>402792.6</v>
      </c>
    </row>
    <row r="1628" spans="1:36" ht="17.25" x14ac:dyDescent="0.25">
      <c r="A1628" s="208">
        <v>2</v>
      </c>
      <c r="B1628" s="1537" t="s">
        <v>5980</v>
      </c>
      <c r="C1628" s="1539" t="s">
        <v>4977</v>
      </c>
      <c r="D1628" s="1525" t="s">
        <v>4758</v>
      </c>
      <c r="E1628" s="1531">
        <v>3</v>
      </c>
      <c r="F1628" s="227">
        <v>4.2699999999999996</v>
      </c>
      <c r="G1628" s="191">
        <v>1</v>
      </c>
      <c r="H1628" s="191">
        <v>282417.8</v>
      </c>
      <c r="I1628" s="191"/>
      <c r="J1628" s="191"/>
      <c r="K1628" s="227">
        <f t="shared" si="520"/>
        <v>282417.8</v>
      </c>
      <c r="L1628" s="227">
        <v>4.1399999999999997</v>
      </c>
      <c r="M1628" s="191">
        <v>1</v>
      </c>
      <c r="N1628" s="191">
        <v>273819.59999999998</v>
      </c>
      <c r="O1628" s="191"/>
      <c r="P1628" s="191"/>
      <c r="Q1628" s="227">
        <f t="shared" si="521"/>
        <v>273819.59999999998</v>
      </c>
      <c r="R1628" s="227">
        <f t="shared" si="522"/>
        <v>0</v>
      </c>
      <c r="S1628" s="227">
        <f t="shared" si="522"/>
        <v>8598.2000000000116</v>
      </c>
      <c r="T1628" s="227">
        <f t="shared" si="522"/>
        <v>0</v>
      </c>
      <c r="U1628" s="227">
        <f t="shared" si="522"/>
        <v>0</v>
      </c>
      <c r="V1628" s="227">
        <f t="shared" si="523"/>
        <v>8598.2000000000116</v>
      </c>
      <c r="W1628" s="227">
        <v>4</v>
      </c>
      <c r="X1628" s="227">
        <v>4.41</v>
      </c>
      <c r="Y1628" s="191">
        <v>1</v>
      </c>
      <c r="Z1628" s="191">
        <v>291677.40000000002</v>
      </c>
      <c r="AA1628" s="191"/>
      <c r="AB1628" s="191"/>
      <c r="AC1628" s="227">
        <f t="shared" si="524"/>
        <v>291677.40000000002</v>
      </c>
      <c r="AD1628" s="227">
        <v>5</v>
      </c>
      <c r="AE1628" s="227">
        <v>4.41</v>
      </c>
      <c r="AF1628" s="191">
        <v>1</v>
      </c>
      <c r="AG1628" s="191">
        <v>291677.40000000002</v>
      </c>
      <c r="AH1628" s="191"/>
      <c r="AI1628" s="191"/>
      <c r="AJ1628" s="227">
        <f t="shared" si="525"/>
        <v>291677.40000000002</v>
      </c>
    </row>
    <row r="1629" spans="1:36" ht="27" x14ac:dyDescent="0.25">
      <c r="A1629" s="208">
        <v>3</v>
      </c>
      <c r="B1629" s="1537" t="s">
        <v>1429</v>
      </c>
      <c r="C1629" s="1540" t="s">
        <v>4959</v>
      </c>
      <c r="D1629" s="1525" t="s">
        <v>4755</v>
      </c>
      <c r="E1629" s="1531">
        <v>1</v>
      </c>
      <c r="F1629" s="227">
        <v>4.8600000000000003</v>
      </c>
      <c r="G1629" s="191">
        <v>1</v>
      </c>
      <c r="H1629" s="191">
        <v>321440.40000000002</v>
      </c>
      <c r="I1629" s="191"/>
      <c r="J1629" s="191"/>
      <c r="K1629" s="227">
        <f t="shared" si="520"/>
        <v>321440.40000000002</v>
      </c>
      <c r="L1629" s="227">
        <v>4.7</v>
      </c>
      <c r="M1629" s="191">
        <v>1</v>
      </c>
      <c r="N1629" s="191">
        <v>310858</v>
      </c>
      <c r="O1629" s="191"/>
      <c r="P1629" s="191"/>
      <c r="Q1629" s="227">
        <f t="shared" si="521"/>
        <v>310858</v>
      </c>
      <c r="R1629" s="227">
        <f t="shared" si="522"/>
        <v>0</v>
      </c>
      <c r="S1629" s="227">
        <f t="shared" si="522"/>
        <v>10582.400000000023</v>
      </c>
      <c r="T1629" s="227">
        <f t="shared" si="522"/>
        <v>0</v>
      </c>
      <c r="U1629" s="227">
        <f t="shared" si="522"/>
        <v>0</v>
      </c>
      <c r="V1629" s="227">
        <f t="shared" si="523"/>
        <v>10582.400000000023</v>
      </c>
      <c r="W1629" s="227">
        <v>2</v>
      </c>
      <c r="X1629" s="227">
        <v>5.01</v>
      </c>
      <c r="Y1629" s="191">
        <v>1</v>
      </c>
      <c r="Z1629" s="191">
        <v>331361.39999999997</v>
      </c>
      <c r="AA1629" s="191"/>
      <c r="AB1629" s="191"/>
      <c r="AC1629" s="227">
        <f t="shared" si="524"/>
        <v>331361.39999999997</v>
      </c>
      <c r="AD1629" s="227">
        <v>3</v>
      </c>
      <c r="AE1629" s="227">
        <v>5.18</v>
      </c>
      <c r="AF1629" s="191">
        <v>1</v>
      </c>
      <c r="AG1629" s="191">
        <v>342605.19999999995</v>
      </c>
      <c r="AH1629" s="191"/>
      <c r="AI1629" s="191"/>
      <c r="AJ1629" s="227">
        <f t="shared" si="525"/>
        <v>342605.19999999995</v>
      </c>
    </row>
    <row r="1630" spans="1:36" ht="27" x14ac:dyDescent="0.25">
      <c r="A1630" s="208">
        <v>4</v>
      </c>
      <c r="B1630" s="1537" t="s">
        <v>1429</v>
      </c>
      <c r="C1630" s="1540" t="s">
        <v>4961</v>
      </c>
      <c r="D1630" s="1525" t="s">
        <v>4758</v>
      </c>
      <c r="E1630" s="1531">
        <v>1</v>
      </c>
      <c r="F1630" s="227">
        <v>4.01</v>
      </c>
      <c r="G1630" s="191">
        <v>1</v>
      </c>
      <c r="H1630" s="191">
        <v>265221.39999999997</v>
      </c>
      <c r="I1630" s="191"/>
      <c r="J1630" s="191"/>
      <c r="K1630" s="227">
        <f t="shared" si="520"/>
        <v>265221.39999999997</v>
      </c>
      <c r="L1630" s="227">
        <v>3.88</v>
      </c>
      <c r="M1630" s="191">
        <v>1</v>
      </c>
      <c r="N1630" s="191">
        <v>256623.19999999998</v>
      </c>
      <c r="O1630" s="191"/>
      <c r="P1630" s="191"/>
      <c r="Q1630" s="227">
        <f t="shared" si="521"/>
        <v>256623.19999999998</v>
      </c>
      <c r="R1630" s="227">
        <f t="shared" si="522"/>
        <v>0</v>
      </c>
      <c r="S1630" s="227">
        <f t="shared" si="522"/>
        <v>8598.1999999999825</v>
      </c>
      <c r="T1630" s="227">
        <f t="shared" si="522"/>
        <v>0</v>
      </c>
      <c r="U1630" s="227">
        <f t="shared" si="522"/>
        <v>0</v>
      </c>
      <c r="V1630" s="227">
        <f t="shared" si="523"/>
        <v>8598.1999999999825</v>
      </c>
      <c r="W1630" s="227">
        <v>2</v>
      </c>
      <c r="X1630" s="227">
        <v>4.1399999999999997</v>
      </c>
      <c r="Y1630" s="191">
        <v>1</v>
      </c>
      <c r="Z1630" s="191">
        <v>273819.59999999998</v>
      </c>
      <c r="AA1630" s="191"/>
      <c r="AB1630" s="191"/>
      <c r="AC1630" s="227">
        <f t="shared" si="524"/>
        <v>273819.59999999998</v>
      </c>
      <c r="AD1630" s="227">
        <v>3</v>
      </c>
      <c r="AE1630" s="227">
        <v>4.2699999999999996</v>
      </c>
      <c r="AF1630" s="191">
        <v>1</v>
      </c>
      <c r="AG1630" s="191">
        <v>282417.8</v>
      </c>
      <c r="AH1630" s="191"/>
      <c r="AI1630" s="191"/>
      <c r="AJ1630" s="227">
        <f t="shared" si="525"/>
        <v>282417.8</v>
      </c>
    </row>
    <row r="1631" spans="1:36" ht="40.5" x14ac:dyDescent="0.25">
      <c r="A1631" s="208">
        <v>5</v>
      </c>
      <c r="B1631" s="1537" t="s">
        <v>5981</v>
      </c>
      <c r="C1631" s="1540" t="s">
        <v>4970</v>
      </c>
      <c r="D1631" s="1525" t="s">
        <v>4971</v>
      </c>
      <c r="E1631" s="1531">
        <v>2</v>
      </c>
      <c r="F1631" s="227">
        <v>2.83</v>
      </c>
      <c r="G1631" s="191">
        <v>1</v>
      </c>
      <c r="H1631" s="191">
        <v>187176.2</v>
      </c>
      <c r="I1631" s="191"/>
      <c r="J1631" s="191"/>
      <c r="K1631" s="227">
        <f t="shared" si="520"/>
        <v>187176.2</v>
      </c>
      <c r="L1631" s="227">
        <v>2.75</v>
      </c>
      <c r="M1631" s="191">
        <v>1</v>
      </c>
      <c r="N1631" s="191">
        <v>181885</v>
      </c>
      <c r="O1631" s="191"/>
      <c r="P1631" s="191"/>
      <c r="Q1631" s="227">
        <f t="shared" si="521"/>
        <v>181885</v>
      </c>
      <c r="R1631" s="227">
        <f t="shared" si="522"/>
        <v>0</v>
      </c>
      <c r="S1631" s="227">
        <f t="shared" si="522"/>
        <v>5291.2000000000116</v>
      </c>
      <c r="T1631" s="227">
        <f t="shared" si="522"/>
        <v>0</v>
      </c>
      <c r="U1631" s="227">
        <f t="shared" si="522"/>
        <v>0</v>
      </c>
      <c r="V1631" s="227">
        <f t="shared" si="523"/>
        <v>5291.2000000000116</v>
      </c>
      <c r="W1631" s="227">
        <v>3</v>
      </c>
      <c r="X1631" s="227">
        <v>2.92</v>
      </c>
      <c r="Y1631" s="191">
        <v>1</v>
      </c>
      <c r="Z1631" s="191">
        <v>193128.8</v>
      </c>
      <c r="AA1631" s="191"/>
      <c r="AB1631" s="191"/>
      <c r="AC1631" s="227">
        <f t="shared" si="524"/>
        <v>193128.8</v>
      </c>
      <c r="AD1631" s="227">
        <v>4</v>
      </c>
      <c r="AE1631" s="227">
        <v>3.02</v>
      </c>
      <c r="AF1631" s="191">
        <v>1</v>
      </c>
      <c r="AG1631" s="191">
        <v>199742.8</v>
      </c>
      <c r="AH1631" s="191"/>
      <c r="AI1631" s="191"/>
      <c r="AJ1631" s="227">
        <f t="shared" si="525"/>
        <v>199742.8</v>
      </c>
    </row>
    <row r="1632" spans="1:36" ht="17.25" x14ac:dyDescent="0.25">
      <c r="A1632" s="208">
        <v>6</v>
      </c>
      <c r="B1632" s="1537" t="s">
        <v>5982</v>
      </c>
      <c r="C1632" s="1539" t="s">
        <v>4982</v>
      </c>
      <c r="D1632" s="1525" t="s">
        <v>4758</v>
      </c>
      <c r="E1632" s="1531">
        <v>22</v>
      </c>
      <c r="F1632" s="227">
        <v>5.34</v>
      </c>
      <c r="G1632" s="191">
        <v>1</v>
      </c>
      <c r="H1632" s="191">
        <v>353187.6</v>
      </c>
      <c r="I1632" s="191"/>
      <c r="J1632" s="191"/>
      <c r="K1632" s="227">
        <f t="shared" si="520"/>
        <v>353187.6</v>
      </c>
      <c r="L1632" s="227">
        <v>5.34</v>
      </c>
      <c r="M1632" s="191">
        <v>1</v>
      </c>
      <c r="N1632" s="191">
        <v>353187.6</v>
      </c>
      <c r="O1632" s="191"/>
      <c r="P1632" s="191"/>
      <c r="Q1632" s="227">
        <f t="shared" si="521"/>
        <v>353187.6</v>
      </c>
      <c r="R1632" s="227">
        <f t="shared" si="522"/>
        <v>0</v>
      </c>
      <c r="S1632" s="227">
        <f t="shared" si="522"/>
        <v>0</v>
      </c>
      <c r="T1632" s="227">
        <f t="shared" si="522"/>
        <v>0</v>
      </c>
      <c r="U1632" s="227">
        <f t="shared" si="522"/>
        <v>0</v>
      </c>
      <c r="V1632" s="227">
        <f t="shared" si="523"/>
        <v>0</v>
      </c>
      <c r="W1632" s="227">
        <v>23</v>
      </c>
      <c r="X1632" s="227">
        <v>5.34</v>
      </c>
      <c r="Y1632" s="191">
        <v>1</v>
      </c>
      <c r="Z1632" s="191">
        <v>353187.6</v>
      </c>
      <c r="AA1632" s="191"/>
      <c r="AB1632" s="191"/>
      <c r="AC1632" s="227">
        <f t="shared" si="524"/>
        <v>353187.6</v>
      </c>
      <c r="AD1632" s="227">
        <v>24</v>
      </c>
      <c r="AE1632" s="227">
        <v>5.34</v>
      </c>
      <c r="AF1632" s="191">
        <v>1</v>
      </c>
      <c r="AG1632" s="191">
        <v>353187.6</v>
      </c>
      <c r="AH1632" s="191"/>
      <c r="AI1632" s="191"/>
      <c r="AJ1632" s="227">
        <f t="shared" si="525"/>
        <v>353187.6</v>
      </c>
    </row>
    <row r="1633" spans="1:36" ht="17.25" x14ac:dyDescent="0.25">
      <c r="A1633" s="208">
        <v>7</v>
      </c>
      <c r="B1633" s="1537" t="s">
        <v>5983</v>
      </c>
      <c r="C1633" s="1539" t="s">
        <v>4984</v>
      </c>
      <c r="D1633" s="1525" t="s">
        <v>4971</v>
      </c>
      <c r="E1633" s="1531">
        <v>16</v>
      </c>
      <c r="F1633" s="227">
        <v>3.53</v>
      </c>
      <c r="G1633" s="191">
        <v>1</v>
      </c>
      <c r="H1633" s="191">
        <v>233474.19999999998</v>
      </c>
      <c r="I1633" s="191"/>
      <c r="J1633" s="191"/>
      <c r="K1633" s="227">
        <f t="shared" si="520"/>
        <v>233474.19999999998</v>
      </c>
      <c r="L1633" s="227">
        <v>3.42</v>
      </c>
      <c r="M1633" s="191">
        <v>1</v>
      </c>
      <c r="N1633" s="191">
        <v>226198.8</v>
      </c>
      <c r="O1633" s="191"/>
      <c r="P1633" s="191"/>
      <c r="Q1633" s="227">
        <f t="shared" si="521"/>
        <v>226198.8</v>
      </c>
      <c r="R1633" s="227">
        <f t="shared" si="522"/>
        <v>0</v>
      </c>
      <c r="S1633" s="227">
        <f t="shared" si="522"/>
        <v>7275.3999999999942</v>
      </c>
      <c r="T1633" s="227">
        <f t="shared" si="522"/>
        <v>0</v>
      </c>
      <c r="U1633" s="227">
        <f t="shared" si="522"/>
        <v>0</v>
      </c>
      <c r="V1633" s="227">
        <f t="shared" si="523"/>
        <v>7275.3999999999942</v>
      </c>
      <c r="W1633" s="227">
        <v>17</v>
      </c>
      <c r="X1633" s="227">
        <v>3.53</v>
      </c>
      <c r="Y1633" s="191">
        <v>1</v>
      </c>
      <c r="Z1633" s="191">
        <v>233474.19999999998</v>
      </c>
      <c r="AA1633" s="191"/>
      <c r="AB1633" s="191"/>
      <c r="AC1633" s="227">
        <f t="shared" si="524"/>
        <v>233474.19999999998</v>
      </c>
      <c r="AD1633" s="227">
        <v>18</v>
      </c>
      <c r="AE1633" s="227">
        <v>3.53</v>
      </c>
      <c r="AF1633" s="191">
        <v>1</v>
      </c>
      <c r="AG1633" s="191">
        <v>233474.19999999998</v>
      </c>
      <c r="AH1633" s="191"/>
      <c r="AI1633" s="191"/>
      <c r="AJ1633" s="227">
        <f t="shared" si="525"/>
        <v>233474.19999999998</v>
      </c>
    </row>
    <row r="1634" spans="1:36" ht="27" x14ac:dyDescent="0.25">
      <c r="A1634" s="208">
        <v>8</v>
      </c>
      <c r="B1634" s="1541" t="s">
        <v>5584</v>
      </c>
      <c r="C1634" s="1539" t="s">
        <v>4988</v>
      </c>
      <c r="D1634" s="1525" t="s">
        <v>4989</v>
      </c>
      <c r="E1634" s="1531">
        <v>16</v>
      </c>
      <c r="F1634" s="227">
        <v>3.01</v>
      </c>
      <c r="G1634" s="191">
        <v>1</v>
      </c>
      <c r="H1634" s="191">
        <v>199081.4</v>
      </c>
      <c r="I1634" s="191"/>
      <c r="J1634" s="191"/>
      <c r="K1634" s="227">
        <f t="shared" si="520"/>
        <v>199081.4</v>
      </c>
      <c r="L1634" s="227">
        <v>2.92</v>
      </c>
      <c r="M1634" s="191">
        <v>1</v>
      </c>
      <c r="N1634" s="191">
        <v>193128.8</v>
      </c>
      <c r="O1634" s="191"/>
      <c r="P1634" s="191"/>
      <c r="Q1634" s="227">
        <f t="shared" si="521"/>
        <v>193128.8</v>
      </c>
      <c r="R1634" s="227">
        <f t="shared" si="522"/>
        <v>0</v>
      </c>
      <c r="S1634" s="227">
        <f t="shared" si="522"/>
        <v>5952.6000000000058</v>
      </c>
      <c r="T1634" s="227">
        <f t="shared" si="522"/>
        <v>0</v>
      </c>
      <c r="U1634" s="227">
        <f t="shared" si="522"/>
        <v>0</v>
      </c>
      <c r="V1634" s="227">
        <f t="shared" si="523"/>
        <v>5952.6000000000058</v>
      </c>
      <c r="W1634" s="227">
        <v>17</v>
      </c>
      <c r="X1634" s="227">
        <v>3.01</v>
      </c>
      <c r="Y1634" s="191">
        <v>1</v>
      </c>
      <c r="Z1634" s="191">
        <v>199081.4</v>
      </c>
      <c r="AA1634" s="191"/>
      <c r="AB1634" s="191"/>
      <c r="AC1634" s="227">
        <f t="shared" si="524"/>
        <v>199081.4</v>
      </c>
      <c r="AD1634" s="227">
        <v>18</v>
      </c>
      <c r="AE1634" s="227">
        <v>3.01</v>
      </c>
      <c r="AF1634" s="191">
        <v>1</v>
      </c>
      <c r="AG1634" s="191">
        <v>199081.4</v>
      </c>
      <c r="AH1634" s="191"/>
      <c r="AI1634" s="191"/>
      <c r="AJ1634" s="227">
        <f t="shared" si="525"/>
        <v>199081.4</v>
      </c>
    </row>
    <row r="1635" spans="1:36" ht="27" x14ac:dyDescent="0.25">
      <c r="A1635" s="208">
        <v>9</v>
      </c>
      <c r="B1635" s="1541" t="s">
        <v>5984</v>
      </c>
      <c r="C1635" s="1539" t="s">
        <v>4988</v>
      </c>
      <c r="D1635" s="1525" t="s">
        <v>4989</v>
      </c>
      <c r="E1635" s="1531">
        <v>1</v>
      </c>
      <c r="F1635" s="227">
        <v>2.35</v>
      </c>
      <c r="G1635" s="191">
        <v>1</v>
      </c>
      <c r="H1635" s="191">
        <v>155429</v>
      </c>
      <c r="I1635" s="191"/>
      <c r="J1635" s="191"/>
      <c r="K1635" s="227">
        <f t="shared" si="520"/>
        <v>155429</v>
      </c>
      <c r="L1635" s="227">
        <v>2.2799999999999998</v>
      </c>
      <c r="M1635" s="191">
        <v>1</v>
      </c>
      <c r="N1635" s="191">
        <v>150799.19999999998</v>
      </c>
      <c r="O1635" s="191"/>
      <c r="P1635" s="191"/>
      <c r="Q1635" s="227">
        <f t="shared" si="521"/>
        <v>150799.19999999998</v>
      </c>
      <c r="R1635" s="227">
        <f t="shared" si="522"/>
        <v>0</v>
      </c>
      <c r="S1635" s="227">
        <f t="shared" si="522"/>
        <v>4629.8000000000175</v>
      </c>
      <c r="T1635" s="227">
        <f t="shared" si="522"/>
        <v>0</v>
      </c>
      <c r="U1635" s="227">
        <f t="shared" si="522"/>
        <v>0</v>
      </c>
      <c r="V1635" s="227">
        <f t="shared" si="523"/>
        <v>4629.8000000000175</v>
      </c>
      <c r="W1635" s="227">
        <v>2</v>
      </c>
      <c r="X1635" s="227">
        <v>2.4300000000000002</v>
      </c>
      <c r="Y1635" s="191">
        <v>1</v>
      </c>
      <c r="Z1635" s="191">
        <v>160720.20000000001</v>
      </c>
      <c r="AA1635" s="191"/>
      <c r="AB1635" s="191"/>
      <c r="AC1635" s="227">
        <f t="shared" si="524"/>
        <v>160720.20000000001</v>
      </c>
      <c r="AD1635" s="227">
        <v>3</v>
      </c>
      <c r="AE1635" s="227">
        <v>2.5</v>
      </c>
      <c r="AF1635" s="191">
        <v>1</v>
      </c>
      <c r="AG1635" s="191">
        <v>165350</v>
      </c>
      <c r="AH1635" s="191"/>
      <c r="AI1635" s="191"/>
      <c r="AJ1635" s="227">
        <f t="shared" si="525"/>
        <v>165350</v>
      </c>
    </row>
    <row r="1636" spans="1:36" ht="27" x14ac:dyDescent="0.25">
      <c r="A1636" s="208">
        <v>10</v>
      </c>
      <c r="B1636" s="1541" t="s">
        <v>5985</v>
      </c>
      <c r="C1636" s="1539" t="s">
        <v>4993</v>
      </c>
      <c r="D1636" s="1525" t="s">
        <v>4994</v>
      </c>
      <c r="E1636" s="1531">
        <v>13</v>
      </c>
      <c r="F1636" s="227">
        <v>1.84</v>
      </c>
      <c r="G1636" s="191">
        <v>1</v>
      </c>
      <c r="H1636" s="191">
        <v>121697.60000000001</v>
      </c>
      <c r="I1636" s="191"/>
      <c r="J1636" s="191"/>
      <c r="K1636" s="227">
        <f t="shared" si="520"/>
        <v>121697.60000000001</v>
      </c>
      <c r="L1636" s="227">
        <v>1.79</v>
      </c>
      <c r="M1636" s="191">
        <v>1</v>
      </c>
      <c r="N1636" s="191">
        <v>118390.6</v>
      </c>
      <c r="O1636" s="191"/>
      <c r="P1636" s="191"/>
      <c r="Q1636" s="227">
        <f t="shared" si="521"/>
        <v>118390.6</v>
      </c>
      <c r="R1636" s="227">
        <f t="shared" si="522"/>
        <v>0</v>
      </c>
      <c r="S1636" s="227">
        <f t="shared" si="522"/>
        <v>3307</v>
      </c>
      <c r="T1636" s="227">
        <f t="shared" si="522"/>
        <v>0</v>
      </c>
      <c r="U1636" s="227">
        <f t="shared" si="522"/>
        <v>0</v>
      </c>
      <c r="V1636" s="227">
        <f t="shared" si="523"/>
        <v>3307</v>
      </c>
      <c r="W1636" s="227">
        <v>14</v>
      </c>
      <c r="X1636" s="227">
        <v>1.84</v>
      </c>
      <c r="Y1636" s="191">
        <v>1</v>
      </c>
      <c r="Z1636" s="191">
        <v>121697.60000000001</v>
      </c>
      <c r="AA1636" s="191"/>
      <c r="AB1636" s="191"/>
      <c r="AC1636" s="227">
        <f t="shared" si="524"/>
        <v>121697.60000000001</v>
      </c>
      <c r="AD1636" s="227">
        <v>15</v>
      </c>
      <c r="AE1636" s="227">
        <v>1.84</v>
      </c>
      <c r="AF1636" s="191">
        <v>1</v>
      </c>
      <c r="AG1636" s="191">
        <v>121697.60000000001</v>
      </c>
      <c r="AH1636" s="191"/>
      <c r="AI1636" s="191"/>
      <c r="AJ1636" s="227">
        <f t="shared" si="525"/>
        <v>121697.60000000001</v>
      </c>
    </row>
    <row r="1637" spans="1:36" ht="27" x14ac:dyDescent="0.25">
      <c r="A1637" s="208">
        <v>11</v>
      </c>
      <c r="B1637" s="1537" t="s">
        <v>5986</v>
      </c>
      <c r="C1637" s="1539" t="s">
        <v>4993</v>
      </c>
      <c r="D1637" s="1525" t="s">
        <v>4994</v>
      </c>
      <c r="E1637" s="1531">
        <v>2</v>
      </c>
      <c r="F1637" s="227">
        <v>1.54</v>
      </c>
      <c r="G1637" s="191">
        <v>1</v>
      </c>
      <c r="H1637" s="191">
        <v>101855.6</v>
      </c>
      <c r="I1637" s="191"/>
      <c r="J1637" s="191"/>
      <c r="K1637" s="227">
        <f t="shared" si="520"/>
        <v>101855.6</v>
      </c>
      <c r="L1637" s="227">
        <v>1.49</v>
      </c>
      <c r="M1637" s="191">
        <v>1</v>
      </c>
      <c r="N1637" s="191">
        <v>98548.6</v>
      </c>
      <c r="O1637" s="191"/>
      <c r="P1637" s="191"/>
      <c r="Q1637" s="227">
        <f t="shared" si="521"/>
        <v>98548.6</v>
      </c>
      <c r="R1637" s="227">
        <f t="shared" si="522"/>
        <v>0</v>
      </c>
      <c r="S1637" s="227">
        <f t="shared" si="522"/>
        <v>3307</v>
      </c>
      <c r="T1637" s="227">
        <f t="shared" si="522"/>
        <v>0</v>
      </c>
      <c r="U1637" s="227">
        <f t="shared" si="522"/>
        <v>0</v>
      </c>
      <c r="V1637" s="227">
        <f t="shared" si="523"/>
        <v>3307</v>
      </c>
      <c r="W1637" s="227">
        <v>3</v>
      </c>
      <c r="X1637" s="227">
        <v>1.59</v>
      </c>
      <c r="Y1637" s="191">
        <v>1</v>
      </c>
      <c r="Z1637" s="191">
        <v>105162.6</v>
      </c>
      <c r="AA1637" s="191"/>
      <c r="AB1637" s="191"/>
      <c r="AC1637" s="227">
        <f t="shared" si="524"/>
        <v>105162.6</v>
      </c>
      <c r="AD1637" s="227">
        <v>4</v>
      </c>
      <c r="AE1637" s="227">
        <v>1.63</v>
      </c>
      <c r="AF1637" s="191">
        <v>1</v>
      </c>
      <c r="AG1637" s="191">
        <v>107808.2</v>
      </c>
      <c r="AH1637" s="191"/>
      <c r="AI1637" s="191"/>
      <c r="AJ1637" s="227">
        <f t="shared" si="525"/>
        <v>107808.2</v>
      </c>
    </row>
    <row r="1638" spans="1:36" ht="27" x14ac:dyDescent="0.25">
      <c r="A1638" s="208">
        <v>12</v>
      </c>
      <c r="B1638" s="1537" t="s">
        <v>5987</v>
      </c>
      <c r="C1638" s="1539" t="s">
        <v>4993</v>
      </c>
      <c r="D1638" s="1525" t="s">
        <v>4994</v>
      </c>
      <c r="E1638" s="1531">
        <v>1</v>
      </c>
      <c r="F1638" s="227">
        <v>1.49</v>
      </c>
      <c r="G1638" s="191">
        <v>1</v>
      </c>
      <c r="H1638" s="191">
        <v>98548.6</v>
      </c>
      <c r="I1638" s="191"/>
      <c r="J1638" s="191"/>
      <c r="K1638" s="227">
        <f t="shared" si="520"/>
        <v>98548.6</v>
      </c>
      <c r="L1638" s="227">
        <v>1.45</v>
      </c>
      <c r="M1638" s="191">
        <v>1</v>
      </c>
      <c r="N1638" s="191">
        <v>95903</v>
      </c>
      <c r="O1638" s="191"/>
      <c r="P1638" s="191"/>
      <c r="Q1638" s="227">
        <f t="shared" si="521"/>
        <v>95903</v>
      </c>
      <c r="R1638" s="227">
        <f t="shared" si="522"/>
        <v>0</v>
      </c>
      <c r="S1638" s="227">
        <f t="shared" si="522"/>
        <v>2645.6000000000058</v>
      </c>
      <c r="T1638" s="227">
        <f t="shared" si="522"/>
        <v>0</v>
      </c>
      <c r="U1638" s="227">
        <f t="shared" si="522"/>
        <v>0</v>
      </c>
      <c r="V1638" s="227">
        <f t="shared" si="523"/>
        <v>2645.6000000000058</v>
      </c>
      <c r="W1638" s="227">
        <v>2</v>
      </c>
      <c r="X1638" s="227">
        <v>1.54</v>
      </c>
      <c r="Y1638" s="191">
        <v>1</v>
      </c>
      <c r="Z1638" s="191">
        <v>101855.6</v>
      </c>
      <c r="AA1638" s="191"/>
      <c r="AB1638" s="191"/>
      <c r="AC1638" s="227">
        <f t="shared" si="524"/>
        <v>101855.6</v>
      </c>
      <c r="AD1638" s="227">
        <v>3</v>
      </c>
      <c r="AE1638" s="227">
        <v>1.59</v>
      </c>
      <c r="AF1638" s="191">
        <v>1</v>
      </c>
      <c r="AG1638" s="191">
        <v>105162.6</v>
      </c>
      <c r="AH1638" s="191"/>
      <c r="AI1638" s="191"/>
      <c r="AJ1638" s="227">
        <f t="shared" si="525"/>
        <v>105162.6</v>
      </c>
    </row>
    <row r="1639" spans="1:36" ht="17.25" x14ac:dyDescent="0.25">
      <c r="A1639" s="208">
        <v>13</v>
      </c>
      <c r="B1639" s="1541" t="s">
        <v>5988</v>
      </c>
      <c r="C1639" s="1539" t="s">
        <v>5333</v>
      </c>
      <c r="D1639" s="1525" t="s">
        <v>4768</v>
      </c>
      <c r="E1639" s="1531">
        <v>20</v>
      </c>
      <c r="F1639" s="227">
        <v>2.2799999999999998</v>
      </c>
      <c r="G1639" s="191">
        <v>1</v>
      </c>
      <c r="H1639" s="191">
        <v>150799.19999999998</v>
      </c>
      <c r="I1639" s="191"/>
      <c r="J1639" s="191"/>
      <c r="K1639" s="227">
        <f t="shared" si="520"/>
        <v>150799.19999999998</v>
      </c>
      <c r="L1639" s="227">
        <v>2.2799999999999998</v>
      </c>
      <c r="M1639" s="191">
        <v>1</v>
      </c>
      <c r="N1639" s="191">
        <v>150799.19999999998</v>
      </c>
      <c r="O1639" s="191"/>
      <c r="P1639" s="191"/>
      <c r="Q1639" s="227">
        <f t="shared" si="521"/>
        <v>150799.19999999998</v>
      </c>
      <c r="R1639" s="227">
        <f t="shared" si="522"/>
        <v>0</v>
      </c>
      <c r="S1639" s="227">
        <f t="shared" si="522"/>
        <v>0</v>
      </c>
      <c r="T1639" s="227">
        <f t="shared" si="522"/>
        <v>0</v>
      </c>
      <c r="U1639" s="227">
        <f t="shared" si="522"/>
        <v>0</v>
      </c>
      <c r="V1639" s="227">
        <f t="shared" si="523"/>
        <v>0</v>
      </c>
      <c r="W1639" s="227">
        <v>21</v>
      </c>
      <c r="X1639" s="227">
        <v>2.2799999999999998</v>
      </c>
      <c r="Y1639" s="191">
        <v>1</v>
      </c>
      <c r="Z1639" s="191">
        <v>150799.19999999998</v>
      </c>
      <c r="AA1639" s="191"/>
      <c r="AB1639" s="191"/>
      <c r="AC1639" s="227">
        <f t="shared" si="524"/>
        <v>150799.19999999998</v>
      </c>
      <c r="AD1639" s="227">
        <v>22</v>
      </c>
      <c r="AE1639" s="227">
        <v>2.2799999999999998</v>
      </c>
      <c r="AF1639" s="191">
        <v>1</v>
      </c>
      <c r="AG1639" s="191">
        <v>150799.19999999998</v>
      </c>
      <c r="AH1639" s="191"/>
      <c r="AI1639" s="191"/>
      <c r="AJ1639" s="227">
        <f t="shared" si="525"/>
        <v>150799.19999999998</v>
      </c>
    </row>
    <row r="1640" spans="1:36" ht="17.25" x14ac:dyDescent="0.25">
      <c r="A1640" s="208">
        <v>14</v>
      </c>
      <c r="B1640" s="1537" t="s">
        <v>5989</v>
      </c>
      <c r="C1640" s="1542" t="s">
        <v>4979</v>
      </c>
      <c r="D1640" s="1525" t="s">
        <v>4768</v>
      </c>
      <c r="E1640" s="1531">
        <v>9</v>
      </c>
      <c r="F1640" s="227">
        <v>2.02</v>
      </c>
      <c r="G1640" s="191">
        <v>1</v>
      </c>
      <c r="H1640" s="191">
        <v>133602.79999999999</v>
      </c>
      <c r="I1640" s="191"/>
      <c r="J1640" s="191"/>
      <c r="K1640" s="227">
        <f t="shared" si="520"/>
        <v>133602.79999999999</v>
      </c>
      <c r="L1640" s="227">
        <v>2.02</v>
      </c>
      <c r="M1640" s="191">
        <v>1</v>
      </c>
      <c r="N1640" s="191">
        <v>133602.79999999999</v>
      </c>
      <c r="O1640" s="191"/>
      <c r="P1640" s="191"/>
      <c r="Q1640" s="227">
        <f t="shared" si="521"/>
        <v>133602.79999999999</v>
      </c>
      <c r="R1640" s="227">
        <f t="shared" si="522"/>
        <v>0</v>
      </c>
      <c r="S1640" s="227">
        <f t="shared" si="522"/>
        <v>0</v>
      </c>
      <c r="T1640" s="227">
        <f t="shared" si="522"/>
        <v>0</v>
      </c>
      <c r="U1640" s="227">
        <f t="shared" si="522"/>
        <v>0</v>
      </c>
      <c r="V1640" s="227">
        <f t="shared" si="523"/>
        <v>0</v>
      </c>
      <c r="W1640" s="227">
        <v>10</v>
      </c>
      <c r="X1640" s="227">
        <v>2.08</v>
      </c>
      <c r="Y1640" s="191">
        <v>1</v>
      </c>
      <c r="Z1640" s="191">
        <v>137571.20000000001</v>
      </c>
      <c r="AA1640" s="191"/>
      <c r="AB1640" s="191"/>
      <c r="AC1640" s="227">
        <f t="shared" si="524"/>
        <v>137571.20000000001</v>
      </c>
      <c r="AD1640" s="227">
        <v>11</v>
      </c>
      <c r="AE1640" s="227">
        <v>2.08</v>
      </c>
      <c r="AF1640" s="191">
        <v>1</v>
      </c>
      <c r="AG1640" s="191">
        <v>137571.20000000001</v>
      </c>
      <c r="AH1640" s="191"/>
      <c r="AI1640" s="191"/>
      <c r="AJ1640" s="227">
        <f t="shared" si="525"/>
        <v>137571.20000000001</v>
      </c>
    </row>
    <row r="1641" spans="1:36" ht="17.25" x14ac:dyDescent="0.25">
      <c r="A1641" s="208">
        <v>15</v>
      </c>
      <c r="B1641" s="1537" t="s">
        <v>1420</v>
      </c>
      <c r="C1641" s="1542" t="s">
        <v>4979</v>
      </c>
      <c r="D1641" s="1525" t="s">
        <v>4768</v>
      </c>
      <c r="E1641" s="1531">
        <v>1</v>
      </c>
      <c r="F1641" s="227">
        <v>1.73</v>
      </c>
      <c r="G1641" s="191">
        <v>1</v>
      </c>
      <c r="H1641" s="191">
        <v>114422.2</v>
      </c>
      <c r="I1641" s="191"/>
      <c r="J1641" s="191"/>
      <c r="K1641" s="227">
        <f t="shared" si="520"/>
        <v>114422.2</v>
      </c>
      <c r="L1641" s="227">
        <v>1.68</v>
      </c>
      <c r="M1641" s="191">
        <v>1</v>
      </c>
      <c r="N1641" s="191">
        <v>111115.2</v>
      </c>
      <c r="O1641" s="191"/>
      <c r="P1641" s="191"/>
      <c r="Q1641" s="227">
        <f t="shared" si="521"/>
        <v>111115.2</v>
      </c>
      <c r="R1641" s="227">
        <f t="shared" si="522"/>
        <v>0</v>
      </c>
      <c r="S1641" s="227">
        <f t="shared" si="522"/>
        <v>3307</v>
      </c>
      <c r="T1641" s="227">
        <f t="shared" si="522"/>
        <v>0</v>
      </c>
      <c r="U1641" s="227">
        <f t="shared" si="522"/>
        <v>0</v>
      </c>
      <c r="V1641" s="227">
        <f t="shared" si="523"/>
        <v>3307</v>
      </c>
      <c r="W1641" s="227">
        <v>2</v>
      </c>
      <c r="X1641" s="227">
        <v>1.79</v>
      </c>
      <c r="Y1641" s="191">
        <v>1</v>
      </c>
      <c r="Z1641" s="191">
        <v>118390.6</v>
      </c>
      <c r="AA1641" s="191"/>
      <c r="AB1641" s="191"/>
      <c r="AC1641" s="227">
        <f t="shared" si="524"/>
        <v>118390.6</v>
      </c>
      <c r="AD1641" s="227">
        <v>3</v>
      </c>
      <c r="AE1641" s="227">
        <v>1.84</v>
      </c>
      <c r="AF1641" s="191">
        <v>1</v>
      </c>
      <c r="AG1641" s="191">
        <v>121697.60000000001</v>
      </c>
      <c r="AH1641" s="191"/>
      <c r="AI1641" s="191"/>
      <c r="AJ1641" s="227">
        <f t="shared" si="525"/>
        <v>121697.60000000001</v>
      </c>
    </row>
    <row r="1642" spans="1:36" ht="17.25" x14ac:dyDescent="0.25">
      <c r="A1642" s="208">
        <v>16</v>
      </c>
      <c r="B1642" s="1537" t="s">
        <v>1464</v>
      </c>
      <c r="C1642" s="1542" t="s">
        <v>4979</v>
      </c>
      <c r="D1642" s="1525" t="s">
        <v>4768</v>
      </c>
      <c r="E1642" s="1531">
        <v>3</v>
      </c>
      <c r="F1642" s="227">
        <v>1.84</v>
      </c>
      <c r="G1642" s="191">
        <v>1</v>
      </c>
      <c r="H1642" s="191">
        <v>121697.60000000001</v>
      </c>
      <c r="I1642" s="191"/>
      <c r="J1642" s="191"/>
      <c r="K1642" s="227">
        <f t="shared" si="520"/>
        <v>121697.60000000001</v>
      </c>
      <c r="L1642" s="227">
        <v>1.79</v>
      </c>
      <c r="M1642" s="191">
        <v>1</v>
      </c>
      <c r="N1642" s="191">
        <v>118390.6</v>
      </c>
      <c r="O1642" s="191"/>
      <c r="P1642" s="191"/>
      <c r="Q1642" s="227">
        <f t="shared" si="521"/>
        <v>118390.6</v>
      </c>
      <c r="R1642" s="227">
        <f t="shared" si="522"/>
        <v>0</v>
      </c>
      <c r="S1642" s="227">
        <f t="shared" si="522"/>
        <v>3307</v>
      </c>
      <c r="T1642" s="227">
        <f t="shared" si="522"/>
        <v>0</v>
      </c>
      <c r="U1642" s="227">
        <f t="shared" si="522"/>
        <v>0</v>
      </c>
      <c r="V1642" s="227">
        <f t="shared" si="523"/>
        <v>3307</v>
      </c>
      <c r="W1642" s="227">
        <v>4</v>
      </c>
      <c r="X1642" s="227">
        <v>1.9</v>
      </c>
      <c r="Y1642" s="191">
        <v>1</v>
      </c>
      <c r="Z1642" s="191">
        <v>125666</v>
      </c>
      <c r="AA1642" s="191"/>
      <c r="AB1642" s="191"/>
      <c r="AC1642" s="227">
        <f t="shared" si="524"/>
        <v>125666</v>
      </c>
      <c r="AD1642" s="227">
        <v>5</v>
      </c>
      <c r="AE1642" s="227">
        <v>1.9</v>
      </c>
      <c r="AF1642" s="191">
        <v>1</v>
      </c>
      <c r="AG1642" s="191">
        <v>125666</v>
      </c>
      <c r="AH1642" s="191"/>
      <c r="AI1642" s="191"/>
      <c r="AJ1642" s="227">
        <f t="shared" si="525"/>
        <v>125666</v>
      </c>
    </row>
    <row r="1643" spans="1:36" ht="17.25" x14ac:dyDescent="0.25">
      <c r="A1643" s="208">
        <v>17</v>
      </c>
      <c r="B1643" s="1537" t="s">
        <v>5990</v>
      </c>
      <c r="C1643" s="1542" t="s">
        <v>4979</v>
      </c>
      <c r="D1643" s="1525" t="s">
        <v>4768</v>
      </c>
      <c r="E1643" s="1531">
        <v>20</v>
      </c>
      <c r="F1643" s="227">
        <v>2.2799999999999998</v>
      </c>
      <c r="G1643" s="191">
        <v>1</v>
      </c>
      <c r="H1643" s="191">
        <v>150799.19999999998</v>
      </c>
      <c r="I1643" s="191"/>
      <c r="J1643" s="191"/>
      <c r="K1643" s="227">
        <f t="shared" si="520"/>
        <v>150799.19999999998</v>
      </c>
      <c r="L1643" s="227">
        <v>2.2799999999999998</v>
      </c>
      <c r="M1643" s="191">
        <v>1</v>
      </c>
      <c r="N1643" s="191">
        <v>150799.19999999998</v>
      </c>
      <c r="O1643" s="191"/>
      <c r="P1643" s="191"/>
      <c r="Q1643" s="227">
        <f t="shared" si="521"/>
        <v>150799.19999999998</v>
      </c>
      <c r="R1643" s="227">
        <f t="shared" si="522"/>
        <v>0</v>
      </c>
      <c r="S1643" s="227">
        <f t="shared" si="522"/>
        <v>0</v>
      </c>
      <c r="T1643" s="227">
        <f t="shared" si="522"/>
        <v>0</v>
      </c>
      <c r="U1643" s="227">
        <f t="shared" si="522"/>
        <v>0</v>
      </c>
      <c r="V1643" s="227">
        <f t="shared" si="523"/>
        <v>0</v>
      </c>
      <c r="W1643" s="227">
        <v>21</v>
      </c>
      <c r="X1643" s="227">
        <v>2.2799999999999998</v>
      </c>
      <c r="Y1643" s="191">
        <v>1</v>
      </c>
      <c r="Z1643" s="191">
        <v>150799.19999999998</v>
      </c>
      <c r="AA1643" s="191"/>
      <c r="AB1643" s="191"/>
      <c r="AC1643" s="227">
        <f t="shared" si="524"/>
        <v>150799.19999999998</v>
      </c>
      <c r="AD1643" s="227">
        <v>22</v>
      </c>
      <c r="AE1643" s="227">
        <v>2.2799999999999998</v>
      </c>
      <c r="AF1643" s="191">
        <v>1</v>
      </c>
      <c r="AG1643" s="191">
        <v>150799.19999999998</v>
      </c>
      <c r="AH1643" s="191"/>
      <c r="AI1643" s="191"/>
      <c r="AJ1643" s="227">
        <f t="shared" si="525"/>
        <v>150799.19999999998</v>
      </c>
    </row>
    <row r="1644" spans="1:36" ht="17.25" x14ac:dyDescent="0.25">
      <c r="A1644" s="208">
        <v>18</v>
      </c>
      <c r="B1644" s="1537" t="s">
        <v>5991</v>
      </c>
      <c r="C1644" s="1542" t="s">
        <v>4979</v>
      </c>
      <c r="D1644" s="1525" t="s">
        <v>4768</v>
      </c>
      <c r="E1644" s="1531">
        <v>8</v>
      </c>
      <c r="F1644" s="227">
        <v>2.02</v>
      </c>
      <c r="G1644" s="191">
        <v>1</v>
      </c>
      <c r="H1644" s="191">
        <v>133602.79999999999</v>
      </c>
      <c r="I1644" s="191"/>
      <c r="J1644" s="191"/>
      <c r="K1644" s="227">
        <f t="shared" si="520"/>
        <v>133602.79999999999</v>
      </c>
      <c r="L1644" s="227">
        <v>1.96</v>
      </c>
      <c r="M1644" s="191">
        <v>1</v>
      </c>
      <c r="N1644" s="191">
        <v>129634.4</v>
      </c>
      <c r="O1644" s="191"/>
      <c r="P1644" s="191"/>
      <c r="Q1644" s="227">
        <f t="shared" si="521"/>
        <v>129634.4</v>
      </c>
      <c r="R1644" s="227">
        <f t="shared" si="522"/>
        <v>0</v>
      </c>
      <c r="S1644" s="227">
        <f t="shared" si="522"/>
        <v>3968.3999999999942</v>
      </c>
      <c r="T1644" s="227">
        <f t="shared" si="522"/>
        <v>0</v>
      </c>
      <c r="U1644" s="227">
        <f t="shared" si="522"/>
        <v>0</v>
      </c>
      <c r="V1644" s="227">
        <f t="shared" si="523"/>
        <v>3968.3999999999942</v>
      </c>
      <c r="W1644" s="227">
        <v>9</v>
      </c>
      <c r="X1644" s="227">
        <v>2.02</v>
      </c>
      <c r="Y1644" s="191">
        <v>1</v>
      </c>
      <c r="Z1644" s="191">
        <v>133602.79999999999</v>
      </c>
      <c r="AA1644" s="191"/>
      <c r="AB1644" s="191"/>
      <c r="AC1644" s="227">
        <f t="shared" si="524"/>
        <v>133602.79999999999</v>
      </c>
      <c r="AD1644" s="227">
        <v>10</v>
      </c>
      <c r="AE1644" s="227">
        <v>2.08</v>
      </c>
      <c r="AF1644" s="191">
        <v>1</v>
      </c>
      <c r="AG1644" s="191">
        <v>137571.20000000001</v>
      </c>
      <c r="AH1644" s="191"/>
      <c r="AI1644" s="191"/>
      <c r="AJ1644" s="227">
        <f t="shared" si="525"/>
        <v>137571.20000000001</v>
      </c>
    </row>
    <row r="1645" spans="1:36" ht="17.25" x14ac:dyDescent="0.25">
      <c r="A1645" s="208">
        <v>19</v>
      </c>
      <c r="B1645" s="1537" t="s">
        <v>5992</v>
      </c>
      <c r="C1645" s="1542" t="s">
        <v>4979</v>
      </c>
      <c r="D1645" s="1525" t="s">
        <v>4768</v>
      </c>
      <c r="E1645" s="1531">
        <v>20</v>
      </c>
      <c r="F1645" s="227">
        <v>2.2799999999999998</v>
      </c>
      <c r="G1645" s="191">
        <v>1</v>
      </c>
      <c r="H1645" s="191">
        <v>150799.19999999998</v>
      </c>
      <c r="I1645" s="191"/>
      <c r="J1645" s="191"/>
      <c r="K1645" s="227">
        <f t="shared" si="520"/>
        <v>150799.19999999998</v>
      </c>
      <c r="L1645" s="227">
        <v>2.2799999999999998</v>
      </c>
      <c r="M1645" s="191">
        <v>1</v>
      </c>
      <c r="N1645" s="191">
        <v>150799.19999999998</v>
      </c>
      <c r="O1645" s="191"/>
      <c r="P1645" s="191"/>
      <c r="Q1645" s="227">
        <f t="shared" si="521"/>
        <v>150799.19999999998</v>
      </c>
      <c r="R1645" s="227">
        <f t="shared" si="522"/>
        <v>0</v>
      </c>
      <c r="S1645" s="227">
        <f t="shared" si="522"/>
        <v>0</v>
      </c>
      <c r="T1645" s="227">
        <f t="shared" si="522"/>
        <v>0</v>
      </c>
      <c r="U1645" s="227">
        <f t="shared" si="522"/>
        <v>0</v>
      </c>
      <c r="V1645" s="227">
        <f t="shared" si="523"/>
        <v>0</v>
      </c>
      <c r="W1645" s="227">
        <v>21</v>
      </c>
      <c r="X1645" s="227">
        <v>2.2799999999999998</v>
      </c>
      <c r="Y1645" s="191">
        <v>1</v>
      </c>
      <c r="Z1645" s="191">
        <v>150799.19999999998</v>
      </c>
      <c r="AA1645" s="191"/>
      <c r="AB1645" s="191"/>
      <c r="AC1645" s="227">
        <f t="shared" si="524"/>
        <v>150799.19999999998</v>
      </c>
      <c r="AD1645" s="227">
        <v>22</v>
      </c>
      <c r="AE1645" s="227">
        <v>2.2799999999999998</v>
      </c>
      <c r="AF1645" s="191">
        <v>1</v>
      </c>
      <c r="AG1645" s="191">
        <v>150799.19999999998</v>
      </c>
      <c r="AH1645" s="191"/>
      <c r="AI1645" s="191"/>
      <c r="AJ1645" s="227">
        <f t="shared" si="525"/>
        <v>150799.19999999998</v>
      </c>
    </row>
    <row r="1646" spans="1:36" ht="17.25" x14ac:dyDescent="0.25">
      <c r="A1646" s="208">
        <v>20</v>
      </c>
      <c r="B1646" s="1537" t="s">
        <v>5993</v>
      </c>
      <c r="C1646" s="1542" t="s">
        <v>4979</v>
      </c>
      <c r="D1646" s="1525" t="s">
        <v>4768</v>
      </c>
      <c r="E1646" s="1531">
        <v>13</v>
      </c>
      <c r="F1646" s="227">
        <v>2.14</v>
      </c>
      <c r="G1646" s="191">
        <v>1</v>
      </c>
      <c r="H1646" s="191">
        <v>141539.6</v>
      </c>
      <c r="I1646" s="191"/>
      <c r="J1646" s="191"/>
      <c r="K1646" s="227">
        <f t="shared" si="520"/>
        <v>141539.6</v>
      </c>
      <c r="L1646" s="227">
        <v>2.08</v>
      </c>
      <c r="M1646" s="191">
        <v>1</v>
      </c>
      <c r="N1646" s="191">
        <v>137571.20000000001</v>
      </c>
      <c r="O1646" s="191"/>
      <c r="P1646" s="191"/>
      <c r="Q1646" s="227">
        <f t="shared" si="521"/>
        <v>137571.20000000001</v>
      </c>
      <c r="R1646" s="227">
        <f t="shared" si="522"/>
        <v>0</v>
      </c>
      <c r="S1646" s="227">
        <f t="shared" si="522"/>
        <v>3968.3999999999942</v>
      </c>
      <c r="T1646" s="227">
        <f t="shared" si="522"/>
        <v>0</v>
      </c>
      <c r="U1646" s="227">
        <f t="shared" si="522"/>
        <v>0</v>
      </c>
      <c r="V1646" s="227">
        <f t="shared" si="523"/>
        <v>3968.3999999999942</v>
      </c>
      <c r="W1646" s="227">
        <v>14</v>
      </c>
      <c r="X1646" s="227">
        <v>2.14</v>
      </c>
      <c r="Y1646" s="191">
        <v>1</v>
      </c>
      <c r="Z1646" s="191">
        <v>141539.6</v>
      </c>
      <c r="AA1646" s="191"/>
      <c r="AB1646" s="191"/>
      <c r="AC1646" s="227">
        <f t="shared" si="524"/>
        <v>141539.6</v>
      </c>
      <c r="AD1646" s="227">
        <v>15</v>
      </c>
      <c r="AE1646" s="227">
        <v>2.14</v>
      </c>
      <c r="AF1646" s="191">
        <v>1</v>
      </c>
      <c r="AG1646" s="191">
        <v>141539.6</v>
      </c>
      <c r="AH1646" s="191"/>
      <c r="AI1646" s="191"/>
      <c r="AJ1646" s="227">
        <f t="shared" si="525"/>
        <v>141539.6</v>
      </c>
    </row>
    <row r="1647" spans="1:36" ht="17.25" x14ac:dyDescent="0.25">
      <c r="A1647" s="208">
        <v>21</v>
      </c>
      <c r="B1647" s="1537" t="s">
        <v>5994</v>
      </c>
      <c r="C1647" s="1542" t="s">
        <v>4979</v>
      </c>
      <c r="D1647" s="1525" t="s">
        <v>4768</v>
      </c>
      <c r="E1647" s="1531">
        <v>3</v>
      </c>
      <c r="F1647" s="227">
        <v>1.84</v>
      </c>
      <c r="G1647" s="191">
        <v>1</v>
      </c>
      <c r="H1647" s="191">
        <v>121697.60000000001</v>
      </c>
      <c r="I1647" s="191"/>
      <c r="J1647" s="191"/>
      <c r="K1647" s="227">
        <f t="shared" si="520"/>
        <v>121697.60000000001</v>
      </c>
      <c r="L1647" s="227">
        <v>1.79</v>
      </c>
      <c r="M1647" s="191">
        <v>1</v>
      </c>
      <c r="N1647" s="191">
        <v>118390.6</v>
      </c>
      <c r="O1647" s="191"/>
      <c r="P1647" s="191"/>
      <c r="Q1647" s="227">
        <f t="shared" si="521"/>
        <v>118390.6</v>
      </c>
      <c r="R1647" s="227">
        <f t="shared" si="522"/>
        <v>0</v>
      </c>
      <c r="S1647" s="227">
        <f t="shared" si="522"/>
        <v>3307</v>
      </c>
      <c r="T1647" s="227">
        <f t="shared" si="522"/>
        <v>0</v>
      </c>
      <c r="U1647" s="227">
        <f t="shared" si="522"/>
        <v>0</v>
      </c>
      <c r="V1647" s="227">
        <f t="shared" si="523"/>
        <v>3307</v>
      </c>
      <c r="W1647" s="227">
        <v>4</v>
      </c>
      <c r="X1647" s="227">
        <v>1.9</v>
      </c>
      <c r="Y1647" s="191">
        <v>1</v>
      </c>
      <c r="Z1647" s="191">
        <v>125666</v>
      </c>
      <c r="AA1647" s="191"/>
      <c r="AB1647" s="191"/>
      <c r="AC1647" s="227">
        <f t="shared" si="524"/>
        <v>125666</v>
      </c>
      <c r="AD1647" s="227">
        <v>5</v>
      </c>
      <c r="AE1647" s="227">
        <v>1.9</v>
      </c>
      <c r="AF1647" s="191">
        <v>1</v>
      </c>
      <c r="AG1647" s="191">
        <v>125666</v>
      </c>
      <c r="AH1647" s="191"/>
      <c r="AI1647" s="191"/>
      <c r="AJ1647" s="227">
        <f t="shared" si="525"/>
        <v>125666</v>
      </c>
    </row>
    <row r="1648" spans="1:36" ht="17.25" x14ac:dyDescent="0.25">
      <c r="A1648" s="208">
        <v>22</v>
      </c>
      <c r="B1648" s="1537" t="s">
        <v>5995</v>
      </c>
      <c r="C1648" s="1542" t="s">
        <v>4979</v>
      </c>
      <c r="D1648" s="1525" t="s">
        <v>4768</v>
      </c>
      <c r="E1648" s="1531">
        <v>2</v>
      </c>
      <c r="F1648" s="227">
        <v>1.79</v>
      </c>
      <c r="G1648" s="191">
        <v>1</v>
      </c>
      <c r="H1648" s="191">
        <v>118390.6</v>
      </c>
      <c r="I1648" s="191"/>
      <c r="J1648" s="191"/>
      <c r="K1648" s="227">
        <f t="shared" si="520"/>
        <v>118390.6</v>
      </c>
      <c r="L1648" s="227">
        <v>1.73</v>
      </c>
      <c r="M1648" s="191">
        <v>1</v>
      </c>
      <c r="N1648" s="191">
        <v>114422.2</v>
      </c>
      <c r="O1648" s="191"/>
      <c r="P1648" s="191"/>
      <c r="Q1648" s="227">
        <f t="shared" si="521"/>
        <v>114422.2</v>
      </c>
      <c r="R1648" s="227">
        <f t="shared" si="522"/>
        <v>0</v>
      </c>
      <c r="S1648" s="227">
        <f t="shared" si="522"/>
        <v>3968.4000000000087</v>
      </c>
      <c r="T1648" s="227">
        <f t="shared" si="522"/>
        <v>0</v>
      </c>
      <c r="U1648" s="227">
        <f t="shared" si="522"/>
        <v>0</v>
      </c>
      <c r="V1648" s="227">
        <f t="shared" si="523"/>
        <v>3968.4000000000087</v>
      </c>
      <c r="W1648" s="227">
        <v>3</v>
      </c>
      <c r="X1648" s="227">
        <v>1.84</v>
      </c>
      <c r="Y1648" s="191">
        <v>1</v>
      </c>
      <c r="Z1648" s="191">
        <v>121697.60000000001</v>
      </c>
      <c r="AA1648" s="191"/>
      <c r="AB1648" s="191"/>
      <c r="AC1648" s="227">
        <f t="shared" si="524"/>
        <v>121697.60000000001</v>
      </c>
      <c r="AD1648" s="227">
        <v>4</v>
      </c>
      <c r="AE1648" s="227">
        <v>1.9</v>
      </c>
      <c r="AF1648" s="191">
        <v>1</v>
      </c>
      <c r="AG1648" s="191">
        <v>125666</v>
      </c>
      <c r="AH1648" s="191"/>
      <c r="AI1648" s="191"/>
      <c r="AJ1648" s="227">
        <f t="shared" si="525"/>
        <v>125666</v>
      </c>
    </row>
    <row r="1649" spans="1:36" ht="17.25" x14ac:dyDescent="0.25">
      <c r="A1649" s="208">
        <v>23</v>
      </c>
      <c r="B1649" s="1537" t="s">
        <v>5996</v>
      </c>
      <c r="C1649" s="1542" t="s">
        <v>4979</v>
      </c>
      <c r="D1649" s="1525" t="s">
        <v>4768</v>
      </c>
      <c r="E1649" s="1531">
        <v>2</v>
      </c>
      <c r="F1649" s="227">
        <v>1.79</v>
      </c>
      <c r="G1649" s="191">
        <v>1</v>
      </c>
      <c r="H1649" s="191">
        <v>118390.6</v>
      </c>
      <c r="I1649" s="191"/>
      <c r="J1649" s="191"/>
      <c r="K1649" s="227">
        <f t="shared" si="520"/>
        <v>118390.6</v>
      </c>
      <c r="L1649" s="227">
        <v>1.73</v>
      </c>
      <c r="M1649" s="191">
        <v>1</v>
      </c>
      <c r="N1649" s="191">
        <v>114422.2</v>
      </c>
      <c r="O1649" s="191"/>
      <c r="P1649" s="191"/>
      <c r="Q1649" s="227">
        <f t="shared" si="521"/>
        <v>114422.2</v>
      </c>
      <c r="R1649" s="227">
        <f t="shared" si="522"/>
        <v>0</v>
      </c>
      <c r="S1649" s="227">
        <f t="shared" si="522"/>
        <v>3968.4000000000087</v>
      </c>
      <c r="T1649" s="227">
        <f t="shared" si="522"/>
        <v>0</v>
      </c>
      <c r="U1649" s="227">
        <f t="shared" si="522"/>
        <v>0</v>
      </c>
      <c r="V1649" s="227">
        <f t="shared" si="523"/>
        <v>3968.4000000000087</v>
      </c>
      <c r="W1649" s="227">
        <v>3</v>
      </c>
      <c r="X1649" s="227">
        <v>1.84</v>
      </c>
      <c r="Y1649" s="191">
        <v>1</v>
      </c>
      <c r="Z1649" s="191">
        <v>121697.60000000001</v>
      </c>
      <c r="AA1649" s="191"/>
      <c r="AB1649" s="191"/>
      <c r="AC1649" s="227">
        <f t="shared" si="524"/>
        <v>121697.60000000001</v>
      </c>
      <c r="AD1649" s="227">
        <v>4</v>
      </c>
      <c r="AE1649" s="227">
        <v>1.9</v>
      </c>
      <c r="AF1649" s="191">
        <v>1</v>
      </c>
      <c r="AG1649" s="191">
        <v>125666</v>
      </c>
      <c r="AH1649" s="191"/>
      <c r="AI1649" s="191"/>
      <c r="AJ1649" s="227">
        <f t="shared" si="525"/>
        <v>125666</v>
      </c>
    </row>
    <row r="1650" spans="1:36" ht="17.25" x14ac:dyDescent="0.25">
      <c r="A1650" s="208">
        <v>24</v>
      </c>
      <c r="B1650" s="1537" t="s">
        <v>5907</v>
      </c>
      <c r="C1650" s="1542" t="s">
        <v>4979</v>
      </c>
      <c r="D1650" s="1525" t="s">
        <v>4768</v>
      </c>
      <c r="E1650" s="1531">
        <v>2</v>
      </c>
      <c r="F1650" s="227">
        <v>1.79</v>
      </c>
      <c r="G1650" s="191">
        <v>1</v>
      </c>
      <c r="H1650" s="191">
        <v>118390.6</v>
      </c>
      <c r="I1650" s="191"/>
      <c r="J1650" s="191"/>
      <c r="K1650" s="227">
        <f t="shared" si="520"/>
        <v>118390.6</v>
      </c>
      <c r="L1650" s="227">
        <v>1.73</v>
      </c>
      <c r="M1650" s="191">
        <v>1</v>
      </c>
      <c r="N1650" s="191">
        <v>114422.2</v>
      </c>
      <c r="O1650" s="191"/>
      <c r="P1650" s="191"/>
      <c r="Q1650" s="227">
        <f t="shared" si="521"/>
        <v>114422.2</v>
      </c>
      <c r="R1650" s="227">
        <f t="shared" si="522"/>
        <v>0</v>
      </c>
      <c r="S1650" s="227">
        <f t="shared" si="522"/>
        <v>3968.4000000000087</v>
      </c>
      <c r="T1650" s="227">
        <f t="shared" si="522"/>
        <v>0</v>
      </c>
      <c r="U1650" s="227">
        <f t="shared" si="522"/>
        <v>0</v>
      </c>
      <c r="V1650" s="227">
        <f t="shared" si="523"/>
        <v>3968.4000000000087</v>
      </c>
      <c r="W1650" s="227">
        <v>3</v>
      </c>
      <c r="X1650" s="227">
        <v>1.84</v>
      </c>
      <c r="Y1650" s="191">
        <v>1</v>
      </c>
      <c r="Z1650" s="191">
        <v>121697.60000000001</v>
      </c>
      <c r="AA1650" s="191"/>
      <c r="AB1650" s="191"/>
      <c r="AC1650" s="227">
        <f t="shared" si="524"/>
        <v>121697.60000000001</v>
      </c>
      <c r="AD1650" s="227">
        <v>4</v>
      </c>
      <c r="AE1650" s="227">
        <v>1.9</v>
      </c>
      <c r="AF1650" s="191">
        <v>1</v>
      </c>
      <c r="AG1650" s="191">
        <v>125666</v>
      </c>
      <c r="AH1650" s="191"/>
      <c r="AI1650" s="191"/>
      <c r="AJ1650" s="227">
        <f t="shared" si="525"/>
        <v>125666</v>
      </c>
    </row>
    <row r="1651" spans="1:36" ht="17.25" x14ac:dyDescent="0.25">
      <c r="A1651" s="208">
        <v>25</v>
      </c>
      <c r="B1651" s="1537" t="s">
        <v>5997</v>
      </c>
      <c r="C1651" s="1542" t="s">
        <v>4979</v>
      </c>
      <c r="D1651" s="1525" t="s">
        <v>4768</v>
      </c>
      <c r="E1651" s="1531">
        <v>2</v>
      </c>
      <c r="F1651" s="227">
        <v>1.79</v>
      </c>
      <c r="G1651" s="191">
        <v>1</v>
      </c>
      <c r="H1651" s="191">
        <v>118390.6</v>
      </c>
      <c r="I1651" s="191"/>
      <c r="J1651" s="191"/>
      <c r="K1651" s="227">
        <f t="shared" si="520"/>
        <v>118390.6</v>
      </c>
      <c r="L1651" s="227">
        <v>1.73</v>
      </c>
      <c r="M1651" s="191">
        <v>1</v>
      </c>
      <c r="N1651" s="191">
        <v>114422.2</v>
      </c>
      <c r="O1651" s="191"/>
      <c r="P1651" s="191"/>
      <c r="Q1651" s="227">
        <f t="shared" si="521"/>
        <v>114422.2</v>
      </c>
      <c r="R1651" s="227">
        <f t="shared" si="522"/>
        <v>0</v>
      </c>
      <c r="S1651" s="227">
        <f t="shared" si="522"/>
        <v>3968.4000000000087</v>
      </c>
      <c r="T1651" s="227">
        <f t="shared" si="522"/>
        <v>0</v>
      </c>
      <c r="U1651" s="227">
        <f t="shared" si="522"/>
        <v>0</v>
      </c>
      <c r="V1651" s="227">
        <f t="shared" si="523"/>
        <v>3968.4000000000087</v>
      </c>
      <c r="W1651" s="227">
        <v>3</v>
      </c>
      <c r="X1651" s="227">
        <v>1.84</v>
      </c>
      <c r="Y1651" s="191">
        <v>1</v>
      </c>
      <c r="Z1651" s="191">
        <v>121697.60000000001</v>
      </c>
      <c r="AA1651" s="191"/>
      <c r="AB1651" s="191"/>
      <c r="AC1651" s="227">
        <f t="shared" si="524"/>
        <v>121697.60000000001</v>
      </c>
      <c r="AD1651" s="227">
        <v>4</v>
      </c>
      <c r="AE1651" s="227">
        <v>1.9</v>
      </c>
      <c r="AF1651" s="191">
        <v>1</v>
      </c>
      <c r="AG1651" s="191">
        <v>125666</v>
      </c>
      <c r="AH1651" s="191"/>
      <c r="AI1651" s="191"/>
      <c r="AJ1651" s="227">
        <f t="shared" si="525"/>
        <v>125666</v>
      </c>
    </row>
    <row r="1652" spans="1:36" ht="17.25" x14ac:dyDescent="0.25">
      <c r="A1652" s="208">
        <v>26</v>
      </c>
      <c r="B1652" s="1537" t="s">
        <v>5998</v>
      </c>
      <c r="C1652" s="1539" t="s">
        <v>5039</v>
      </c>
      <c r="D1652" s="1525" t="s">
        <v>4768</v>
      </c>
      <c r="E1652" s="1531">
        <v>7</v>
      </c>
      <c r="F1652" s="227">
        <v>1.96</v>
      </c>
      <c r="G1652" s="191">
        <v>1</v>
      </c>
      <c r="H1652" s="191">
        <v>129634.4</v>
      </c>
      <c r="I1652" s="191"/>
      <c r="J1652" s="191"/>
      <c r="K1652" s="227">
        <f t="shared" si="520"/>
        <v>129634.4</v>
      </c>
      <c r="L1652" s="227">
        <v>1.96</v>
      </c>
      <c r="M1652" s="191">
        <v>1</v>
      </c>
      <c r="N1652" s="191">
        <v>129634.4</v>
      </c>
      <c r="O1652" s="191"/>
      <c r="P1652" s="191"/>
      <c r="Q1652" s="227">
        <f t="shared" si="521"/>
        <v>129634.4</v>
      </c>
      <c r="R1652" s="227">
        <f t="shared" si="522"/>
        <v>0</v>
      </c>
      <c r="S1652" s="227">
        <f t="shared" si="522"/>
        <v>0</v>
      </c>
      <c r="T1652" s="227">
        <f t="shared" si="522"/>
        <v>0</v>
      </c>
      <c r="U1652" s="227">
        <f t="shared" si="522"/>
        <v>0</v>
      </c>
      <c r="V1652" s="227">
        <f t="shared" si="523"/>
        <v>0</v>
      </c>
      <c r="W1652" s="227">
        <v>8</v>
      </c>
      <c r="X1652" s="227">
        <v>2.02</v>
      </c>
      <c r="Y1652" s="191">
        <v>1</v>
      </c>
      <c r="Z1652" s="191">
        <v>133602.79999999999</v>
      </c>
      <c r="AA1652" s="191"/>
      <c r="AB1652" s="191"/>
      <c r="AC1652" s="227">
        <f t="shared" si="524"/>
        <v>133602.79999999999</v>
      </c>
      <c r="AD1652" s="227">
        <v>9</v>
      </c>
      <c r="AE1652" s="227">
        <v>2.02</v>
      </c>
      <c r="AF1652" s="191">
        <v>1</v>
      </c>
      <c r="AG1652" s="191">
        <v>133602.79999999999</v>
      </c>
      <c r="AH1652" s="191"/>
      <c r="AI1652" s="191"/>
      <c r="AJ1652" s="227">
        <f t="shared" si="525"/>
        <v>133602.79999999999</v>
      </c>
    </row>
    <row r="1653" spans="1:36" ht="17.25" x14ac:dyDescent="0.25">
      <c r="A1653" s="208">
        <v>27</v>
      </c>
      <c r="B1653" s="1537" t="s">
        <v>5999</v>
      </c>
      <c r="C1653" s="1539" t="s">
        <v>5039</v>
      </c>
      <c r="D1653" s="1525" t="s">
        <v>4768</v>
      </c>
      <c r="E1653" s="1531">
        <v>20</v>
      </c>
      <c r="F1653" s="227">
        <v>2.2799999999999998</v>
      </c>
      <c r="G1653" s="191">
        <v>1</v>
      </c>
      <c r="H1653" s="191">
        <v>150799.19999999998</v>
      </c>
      <c r="I1653" s="191"/>
      <c r="J1653" s="191"/>
      <c r="K1653" s="227">
        <f t="shared" si="520"/>
        <v>150799.19999999998</v>
      </c>
      <c r="L1653" s="227">
        <v>2.2799999999999998</v>
      </c>
      <c r="M1653" s="191">
        <v>1</v>
      </c>
      <c r="N1653" s="191">
        <v>150799.19999999998</v>
      </c>
      <c r="O1653" s="191"/>
      <c r="P1653" s="191"/>
      <c r="Q1653" s="227">
        <f t="shared" si="521"/>
        <v>150799.19999999998</v>
      </c>
      <c r="R1653" s="227">
        <f t="shared" si="522"/>
        <v>0</v>
      </c>
      <c r="S1653" s="227">
        <f t="shared" si="522"/>
        <v>0</v>
      </c>
      <c r="T1653" s="227">
        <f t="shared" si="522"/>
        <v>0</v>
      </c>
      <c r="U1653" s="227">
        <f t="shared" si="522"/>
        <v>0</v>
      </c>
      <c r="V1653" s="227">
        <f t="shared" si="523"/>
        <v>0</v>
      </c>
      <c r="W1653" s="227">
        <v>21</v>
      </c>
      <c r="X1653" s="227">
        <v>2.2799999999999998</v>
      </c>
      <c r="Y1653" s="191">
        <v>1</v>
      </c>
      <c r="Z1653" s="191">
        <v>150799.19999999998</v>
      </c>
      <c r="AA1653" s="191"/>
      <c r="AB1653" s="191"/>
      <c r="AC1653" s="227">
        <f t="shared" si="524"/>
        <v>150799.19999999998</v>
      </c>
      <c r="AD1653" s="227">
        <v>22</v>
      </c>
      <c r="AE1653" s="227">
        <v>2.2799999999999998</v>
      </c>
      <c r="AF1653" s="191">
        <v>1</v>
      </c>
      <c r="AG1653" s="191">
        <v>150799.19999999998</v>
      </c>
      <c r="AH1653" s="191"/>
      <c r="AI1653" s="191"/>
      <c r="AJ1653" s="227">
        <f t="shared" si="525"/>
        <v>150799.19999999998</v>
      </c>
    </row>
    <row r="1654" spans="1:36" ht="17.25" x14ac:dyDescent="0.25">
      <c r="A1654" s="208">
        <v>28</v>
      </c>
      <c r="B1654" s="1537" t="s">
        <v>6000</v>
      </c>
      <c r="C1654" s="1539" t="s">
        <v>5039</v>
      </c>
      <c r="D1654" s="1525" t="s">
        <v>4768</v>
      </c>
      <c r="E1654" s="1531">
        <v>20</v>
      </c>
      <c r="F1654" s="227">
        <v>2.2799999999999998</v>
      </c>
      <c r="G1654" s="191">
        <v>1</v>
      </c>
      <c r="H1654" s="191">
        <v>150799.19999999998</v>
      </c>
      <c r="I1654" s="191"/>
      <c r="J1654" s="191">
        <v>7539.9599999999991</v>
      </c>
      <c r="K1654" s="227">
        <f t="shared" si="520"/>
        <v>158339.15999999997</v>
      </c>
      <c r="L1654" s="227">
        <v>2.2799999999999998</v>
      </c>
      <c r="M1654" s="191">
        <v>1</v>
      </c>
      <c r="N1654" s="191">
        <v>150799.19999999998</v>
      </c>
      <c r="O1654" s="191"/>
      <c r="P1654" s="191">
        <v>7539.9599999999991</v>
      </c>
      <c r="Q1654" s="227">
        <f t="shared" si="521"/>
        <v>158339.15999999997</v>
      </c>
      <c r="R1654" s="227">
        <f t="shared" si="522"/>
        <v>0</v>
      </c>
      <c r="S1654" s="227">
        <f t="shared" si="522"/>
        <v>0</v>
      </c>
      <c r="T1654" s="227">
        <f t="shared" si="522"/>
        <v>0</v>
      </c>
      <c r="U1654" s="227">
        <f t="shared" si="522"/>
        <v>0</v>
      </c>
      <c r="V1654" s="227">
        <f t="shared" si="523"/>
        <v>0</v>
      </c>
      <c r="W1654" s="227">
        <v>21</v>
      </c>
      <c r="X1654" s="227">
        <v>2.2799999999999998</v>
      </c>
      <c r="Y1654" s="191">
        <v>1</v>
      </c>
      <c r="Z1654" s="191">
        <v>150799.19999999998</v>
      </c>
      <c r="AA1654" s="191"/>
      <c r="AB1654" s="191">
        <v>7539.9599999999991</v>
      </c>
      <c r="AC1654" s="227">
        <f t="shared" si="524"/>
        <v>158339.15999999997</v>
      </c>
      <c r="AD1654" s="227">
        <v>22</v>
      </c>
      <c r="AE1654" s="227">
        <v>2.2799999999999998</v>
      </c>
      <c r="AF1654" s="191">
        <v>1</v>
      </c>
      <c r="AG1654" s="191">
        <v>150799.19999999998</v>
      </c>
      <c r="AH1654" s="191"/>
      <c r="AI1654" s="191">
        <v>7539.9599999999991</v>
      </c>
      <c r="AJ1654" s="227">
        <f t="shared" si="525"/>
        <v>158339.15999999997</v>
      </c>
    </row>
    <row r="1655" spans="1:36" ht="17.25" x14ac:dyDescent="0.25">
      <c r="A1655" s="208">
        <v>29</v>
      </c>
      <c r="B1655" s="1537" t="s">
        <v>6001</v>
      </c>
      <c r="C1655" s="1539" t="s">
        <v>5039</v>
      </c>
      <c r="D1655" s="1525" t="s">
        <v>4768</v>
      </c>
      <c r="E1655" s="1531">
        <v>3</v>
      </c>
      <c r="F1655" s="227">
        <v>1.84</v>
      </c>
      <c r="G1655" s="191">
        <v>1</v>
      </c>
      <c r="H1655" s="191">
        <v>121697.60000000001</v>
      </c>
      <c r="I1655" s="191"/>
      <c r="J1655" s="191"/>
      <c r="K1655" s="227">
        <f t="shared" si="520"/>
        <v>121697.60000000001</v>
      </c>
      <c r="L1655" s="227">
        <v>1.79</v>
      </c>
      <c r="M1655" s="191">
        <v>1</v>
      </c>
      <c r="N1655" s="191">
        <v>118390.6</v>
      </c>
      <c r="O1655" s="191"/>
      <c r="P1655" s="191"/>
      <c r="Q1655" s="227">
        <f t="shared" si="521"/>
        <v>118390.6</v>
      </c>
      <c r="R1655" s="227">
        <f t="shared" si="522"/>
        <v>0</v>
      </c>
      <c r="S1655" s="227">
        <f t="shared" si="522"/>
        <v>3307</v>
      </c>
      <c r="T1655" s="227">
        <f t="shared" si="522"/>
        <v>0</v>
      </c>
      <c r="U1655" s="227">
        <f t="shared" si="522"/>
        <v>0</v>
      </c>
      <c r="V1655" s="227">
        <f t="shared" si="523"/>
        <v>3307</v>
      </c>
      <c r="W1655" s="227">
        <v>4</v>
      </c>
      <c r="X1655" s="227">
        <v>1.9</v>
      </c>
      <c r="Y1655" s="191">
        <v>1</v>
      </c>
      <c r="Z1655" s="191">
        <v>125666</v>
      </c>
      <c r="AA1655" s="191"/>
      <c r="AB1655" s="191"/>
      <c r="AC1655" s="227">
        <f t="shared" si="524"/>
        <v>125666</v>
      </c>
      <c r="AD1655" s="227">
        <v>5</v>
      </c>
      <c r="AE1655" s="227">
        <v>1.9</v>
      </c>
      <c r="AF1655" s="191">
        <v>1</v>
      </c>
      <c r="AG1655" s="191">
        <v>125666</v>
      </c>
      <c r="AH1655" s="191"/>
      <c r="AI1655" s="191"/>
      <c r="AJ1655" s="227">
        <f t="shared" si="525"/>
        <v>125666</v>
      </c>
    </row>
    <row r="1656" spans="1:36" ht="17.25" x14ac:dyDescent="0.25">
      <c r="A1656" s="208">
        <v>30</v>
      </c>
      <c r="B1656" s="1537" t="s">
        <v>6002</v>
      </c>
      <c r="C1656" s="1539" t="s">
        <v>5039</v>
      </c>
      <c r="D1656" s="1525" t="s">
        <v>4768</v>
      </c>
      <c r="E1656" s="1531">
        <v>2</v>
      </c>
      <c r="F1656" s="227">
        <v>1.79</v>
      </c>
      <c r="G1656" s="191">
        <v>1</v>
      </c>
      <c r="H1656" s="191">
        <v>118390.6</v>
      </c>
      <c r="I1656" s="191"/>
      <c r="J1656" s="191"/>
      <c r="K1656" s="227">
        <f t="shared" si="520"/>
        <v>118390.6</v>
      </c>
      <c r="L1656" s="227">
        <v>1.73</v>
      </c>
      <c r="M1656" s="191">
        <v>1</v>
      </c>
      <c r="N1656" s="191">
        <v>114422.2</v>
      </c>
      <c r="O1656" s="191"/>
      <c r="P1656" s="191"/>
      <c r="Q1656" s="227">
        <f t="shared" si="521"/>
        <v>114422.2</v>
      </c>
      <c r="R1656" s="227">
        <f t="shared" si="522"/>
        <v>0</v>
      </c>
      <c r="S1656" s="227">
        <f t="shared" si="522"/>
        <v>3968.4000000000087</v>
      </c>
      <c r="T1656" s="227">
        <f t="shared" si="522"/>
        <v>0</v>
      </c>
      <c r="U1656" s="227">
        <f t="shared" si="522"/>
        <v>0</v>
      </c>
      <c r="V1656" s="227">
        <f t="shared" si="523"/>
        <v>3968.4000000000087</v>
      </c>
      <c r="W1656" s="227">
        <v>3</v>
      </c>
      <c r="X1656" s="227">
        <v>1.84</v>
      </c>
      <c r="Y1656" s="191">
        <v>1</v>
      </c>
      <c r="Z1656" s="191">
        <v>121697.60000000001</v>
      </c>
      <c r="AA1656" s="191"/>
      <c r="AB1656" s="191"/>
      <c r="AC1656" s="227">
        <f t="shared" si="524"/>
        <v>121697.60000000001</v>
      </c>
      <c r="AD1656" s="227">
        <v>4</v>
      </c>
      <c r="AE1656" s="227">
        <v>1.9</v>
      </c>
      <c r="AF1656" s="191">
        <v>1</v>
      </c>
      <c r="AG1656" s="191">
        <v>125666</v>
      </c>
      <c r="AH1656" s="191"/>
      <c r="AI1656" s="191"/>
      <c r="AJ1656" s="227">
        <f t="shared" si="525"/>
        <v>125666</v>
      </c>
    </row>
    <row r="1657" spans="1:36" ht="17.25" x14ac:dyDescent="0.25">
      <c r="A1657" s="208">
        <v>31</v>
      </c>
      <c r="B1657" s="1537" t="s">
        <v>6003</v>
      </c>
      <c r="C1657" s="1539" t="s">
        <v>5039</v>
      </c>
      <c r="D1657" s="1525" t="s">
        <v>4768</v>
      </c>
      <c r="E1657" s="1531">
        <v>20</v>
      </c>
      <c r="F1657" s="227">
        <v>2.2799999999999998</v>
      </c>
      <c r="G1657" s="191">
        <v>1</v>
      </c>
      <c r="H1657" s="191">
        <v>150799.19999999998</v>
      </c>
      <c r="I1657" s="191"/>
      <c r="J1657" s="191">
        <v>7539.9599999999991</v>
      </c>
      <c r="K1657" s="227">
        <f t="shared" si="520"/>
        <v>158339.15999999997</v>
      </c>
      <c r="L1657" s="227">
        <v>2.2799999999999998</v>
      </c>
      <c r="M1657" s="191">
        <v>1</v>
      </c>
      <c r="N1657" s="191">
        <v>150799.19999999998</v>
      </c>
      <c r="O1657" s="191"/>
      <c r="P1657" s="191">
        <v>7539.9599999999991</v>
      </c>
      <c r="Q1657" s="227">
        <f t="shared" si="521"/>
        <v>158339.15999999997</v>
      </c>
      <c r="R1657" s="227">
        <f t="shared" si="522"/>
        <v>0</v>
      </c>
      <c r="S1657" s="227">
        <f t="shared" si="522"/>
        <v>0</v>
      </c>
      <c r="T1657" s="227">
        <f t="shared" si="522"/>
        <v>0</v>
      </c>
      <c r="U1657" s="227">
        <f t="shared" si="522"/>
        <v>0</v>
      </c>
      <c r="V1657" s="227">
        <f t="shared" si="523"/>
        <v>0</v>
      </c>
      <c r="W1657" s="227">
        <v>21</v>
      </c>
      <c r="X1657" s="227">
        <v>2.2799999999999998</v>
      </c>
      <c r="Y1657" s="191">
        <v>1</v>
      </c>
      <c r="Z1657" s="191">
        <v>150799.19999999998</v>
      </c>
      <c r="AA1657" s="191"/>
      <c r="AB1657" s="191">
        <v>7539.9599999999991</v>
      </c>
      <c r="AC1657" s="227">
        <f t="shared" si="524"/>
        <v>158339.15999999997</v>
      </c>
      <c r="AD1657" s="227">
        <v>22</v>
      </c>
      <c r="AE1657" s="227">
        <v>2.2799999999999998</v>
      </c>
      <c r="AF1657" s="191">
        <v>1</v>
      </c>
      <c r="AG1657" s="191">
        <v>150799.19999999998</v>
      </c>
      <c r="AH1657" s="191"/>
      <c r="AI1657" s="191">
        <v>7539.9599999999991</v>
      </c>
      <c r="AJ1657" s="227">
        <f t="shared" si="525"/>
        <v>158339.15999999997</v>
      </c>
    </row>
    <row r="1658" spans="1:36" ht="17.25" x14ac:dyDescent="0.25">
      <c r="A1658" s="208">
        <v>32</v>
      </c>
      <c r="B1658" s="1537" t="s">
        <v>6004</v>
      </c>
      <c r="C1658" s="1539" t="s">
        <v>5039</v>
      </c>
      <c r="D1658" s="1525" t="s">
        <v>4768</v>
      </c>
      <c r="E1658" s="1531">
        <v>7</v>
      </c>
      <c r="F1658" s="227">
        <v>1.96</v>
      </c>
      <c r="G1658" s="191">
        <v>1</v>
      </c>
      <c r="H1658" s="191">
        <v>129634.4</v>
      </c>
      <c r="I1658" s="191"/>
      <c r="J1658" s="191"/>
      <c r="K1658" s="227">
        <f t="shared" si="520"/>
        <v>129634.4</v>
      </c>
      <c r="L1658" s="227">
        <v>1.96</v>
      </c>
      <c r="M1658" s="191">
        <v>1</v>
      </c>
      <c r="N1658" s="191">
        <v>129634.4</v>
      </c>
      <c r="O1658" s="191"/>
      <c r="P1658" s="191"/>
      <c r="Q1658" s="227">
        <f t="shared" si="521"/>
        <v>129634.4</v>
      </c>
      <c r="R1658" s="227">
        <f t="shared" si="522"/>
        <v>0</v>
      </c>
      <c r="S1658" s="227">
        <f t="shared" si="522"/>
        <v>0</v>
      </c>
      <c r="T1658" s="227">
        <f t="shared" si="522"/>
        <v>0</v>
      </c>
      <c r="U1658" s="227">
        <f t="shared" si="522"/>
        <v>0</v>
      </c>
      <c r="V1658" s="227">
        <f t="shared" si="523"/>
        <v>0</v>
      </c>
      <c r="W1658" s="227">
        <v>8</v>
      </c>
      <c r="X1658" s="227">
        <v>2.02</v>
      </c>
      <c r="Y1658" s="191">
        <v>1</v>
      </c>
      <c r="Z1658" s="191">
        <v>133602.79999999999</v>
      </c>
      <c r="AA1658" s="191"/>
      <c r="AB1658" s="191"/>
      <c r="AC1658" s="227">
        <f t="shared" si="524"/>
        <v>133602.79999999999</v>
      </c>
      <c r="AD1658" s="227">
        <v>9</v>
      </c>
      <c r="AE1658" s="227">
        <v>2.02</v>
      </c>
      <c r="AF1658" s="191">
        <v>1</v>
      </c>
      <c r="AG1658" s="191">
        <v>133602.79999999999</v>
      </c>
      <c r="AH1658" s="191"/>
      <c r="AI1658" s="191"/>
      <c r="AJ1658" s="227">
        <f t="shared" si="525"/>
        <v>133602.79999999999</v>
      </c>
    </row>
    <row r="1659" spans="1:36" ht="17.25" x14ac:dyDescent="0.25">
      <c r="A1659" s="208">
        <v>33</v>
      </c>
      <c r="B1659" s="1537" t="s">
        <v>6005</v>
      </c>
      <c r="C1659" s="1539" t="s">
        <v>5039</v>
      </c>
      <c r="D1659" s="1525" t="s">
        <v>4768</v>
      </c>
      <c r="E1659" s="1531">
        <v>1</v>
      </c>
      <c r="F1659" s="227">
        <v>1.73</v>
      </c>
      <c r="G1659" s="191">
        <v>1</v>
      </c>
      <c r="H1659" s="191">
        <v>114422.2</v>
      </c>
      <c r="I1659" s="191"/>
      <c r="J1659" s="191"/>
      <c r="K1659" s="227">
        <f t="shared" si="520"/>
        <v>114422.2</v>
      </c>
      <c r="L1659" s="227">
        <v>1.68</v>
      </c>
      <c r="M1659" s="191">
        <v>1</v>
      </c>
      <c r="N1659" s="191">
        <v>111115.2</v>
      </c>
      <c r="O1659" s="191"/>
      <c r="P1659" s="191"/>
      <c r="Q1659" s="227">
        <f t="shared" si="521"/>
        <v>111115.2</v>
      </c>
      <c r="R1659" s="227">
        <f t="shared" si="522"/>
        <v>0</v>
      </c>
      <c r="S1659" s="227">
        <f t="shared" si="522"/>
        <v>3307</v>
      </c>
      <c r="T1659" s="227">
        <f t="shared" si="522"/>
        <v>0</v>
      </c>
      <c r="U1659" s="227">
        <f t="shared" si="522"/>
        <v>0</v>
      </c>
      <c r="V1659" s="227">
        <f t="shared" si="523"/>
        <v>3307</v>
      </c>
      <c r="W1659" s="227">
        <v>2</v>
      </c>
      <c r="X1659" s="227">
        <v>1.79</v>
      </c>
      <c r="Y1659" s="191">
        <v>1</v>
      </c>
      <c r="Z1659" s="191">
        <v>118390.6</v>
      </c>
      <c r="AA1659" s="191"/>
      <c r="AB1659" s="191"/>
      <c r="AC1659" s="227">
        <f t="shared" si="524"/>
        <v>118390.6</v>
      </c>
      <c r="AD1659" s="227">
        <v>3</v>
      </c>
      <c r="AE1659" s="227">
        <v>1.84</v>
      </c>
      <c r="AF1659" s="191">
        <v>1</v>
      </c>
      <c r="AG1659" s="191">
        <v>121697.60000000001</v>
      </c>
      <c r="AH1659" s="191"/>
      <c r="AI1659" s="191"/>
      <c r="AJ1659" s="227">
        <f t="shared" si="525"/>
        <v>121697.60000000001</v>
      </c>
    </row>
    <row r="1660" spans="1:36" ht="17.25" x14ac:dyDescent="0.25">
      <c r="A1660" s="208">
        <v>34</v>
      </c>
      <c r="B1660" s="1537" t="s">
        <v>6006</v>
      </c>
      <c r="C1660" s="1539" t="s">
        <v>5039</v>
      </c>
      <c r="D1660" s="1525" t="s">
        <v>4768</v>
      </c>
      <c r="E1660" s="1531">
        <v>20</v>
      </c>
      <c r="F1660" s="227">
        <v>2.2799999999999998</v>
      </c>
      <c r="G1660" s="191">
        <v>1</v>
      </c>
      <c r="H1660" s="191">
        <v>150799.19999999998</v>
      </c>
      <c r="I1660" s="191"/>
      <c r="J1660" s="191"/>
      <c r="K1660" s="227">
        <f t="shared" si="520"/>
        <v>150799.19999999998</v>
      </c>
      <c r="L1660" s="227">
        <v>2.2799999999999998</v>
      </c>
      <c r="M1660" s="191">
        <v>1</v>
      </c>
      <c r="N1660" s="191">
        <v>150799.19999999998</v>
      </c>
      <c r="O1660" s="191"/>
      <c r="P1660" s="191"/>
      <c r="Q1660" s="227">
        <f t="shared" si="521"/>
        <v>150799.19999999998</v>
      </c>
      <c r="R1660" s="227">
        <f t="shared" si="522"/>
        <v>0</v>
      </c>
      <c r="S1660" s="227">
        <f t="shared" si="522"/>
        <v>0</v>
      </c>
      <c r="T1660" s="227">
        <f t="shared" si="522"/>
        <v>0</v>
      </c>
      <c r="U1660" s="227">
        <f t="shared" si="522"/>
        <v>0</v>
      </c>
      <c r="V1660" s="227">
        <f t="shared" si="523"/>
        <v>0</v>
      </c>
      <c r="W1660" s="227">
        <v>21</v>
      </c>
      <c r="X1660" s="227">
        <v>2.2799999999999998</v>
      </c>
      <c r="Y1660" s="191">
        <v>1</v>
      </c>
      <c r="Z1660" s="191">
        <v>150799.19999999998</v>
      </c>
      <c r="AA1660" s="191"/>
      <c r="AB1660" s="191"/>
      <c r="AC1660" s="227">
        <f t="shared" si="524"/>
        <v>150799.19999999998</v>
      </c>
      <c r="AD1660" s="227">
        <v>22</v>
      </c>
      <c r="AE1660" s="227">
        <v>2.2799999999999998</v>
      </c>
      <c r="AF1660" s="191">
        <v>1</v>
      </c>
      <c r="AG1660" s="191">
        <v>150799.19999999998</v>
      </c>
      <c r="AH1660" s="191"/>
      <c r="AI1660" s="191"/>
      <c r="AJ1660" s="227">
        <f t="shared" si="525"/>
        <v>150799.19999999998</v>
      </c>
    </row>
    <row r="1661" spans="1:36" ht="17.25" x14ac:dyDescent="0.25">
      <c r="A1661" s="208">
        <v>35</v>
      </c>
      <c r="B1661" s="1537" t="s">
        <v>6007</v>
      </c>
      <c r="C1661" s="1539" t="s">
        <v>5039</v>
      </c>
      <c r="D1661" s="1525" t="s">
        <v>4768</v>
      </c>
      <c r="E1661" s="1531">
        <v>4</v>
      </c>
      <c r="F1661" s="227">
        <v>1.9</v>
      </c>
      <c r="G1661" s="191">
        <v>1</v>
      </c>
      <c r="H1661" s="191">
        <v>125666</v>
      </c>
      <c r="I1661" s="191"/>
      <c r="J1661" s="191"/>
      <c r="K1661" s="227">
        <f t="shared" si="520"/>
        <v>125666</v>
      </c>
      <c r="L1661" s="227">
        <v>1.84</v>
      </c>
      <c r="M1661" s="191">
        <v>1</v>
      </c>
      <c r="N1661" s="191">
        <v>121697.60000000001</v>
      </c>
      <c r="O1661" s="191"/>
      <c r="P1661" s="191"/>
      <c r="Q1661" s="227">
        <f t="shared" si="521"/>
        <v>121697.60000000001</v>
      </c>
      <c r="R1661" s="227">
        <f t="shared" si="522"/>
        <v>0</v>
      </c>
      <c r="S1661" s="227">
        <f t="shared" si="522"/>
        <v>3968.3999999999942</v>
      </c>
      <c r="T1661" s="227">
        <f t="shared" si="522"/>
        <v>0</v>
      </c>
      <c r="U1661" s="227">
        <f t="shared" si="522"/>
        <v>0</v>
      </c>
      <c r="V1661" s="227">
        <f t="shared" si="523"/>
        <v>3968.3999999999942</v>
      </c>
      <c r="W1661" s="227">
        <v>5</v>
      </c>
      <c r="X1661" s="227">
        <v>1.9</v>
      </c>
      <c r="Y1661" s="191">
        <v>1</v>
      </c>
      <c r="Z1661" s="191">
        <v>125666</v>
      </c>
      <c r="AA1661" s="191"/>
      <c r="AB1661" s="191"/>
      <c r="AC1661" s="227">
        <f t="shared" si="524"/>
        <v>125666</v>
      </c>
      <c r="AD1661" s="227">
        <v>6</v>
      </c>
      <c r="AE1661" s="227">
        <v>1.96</v>
      </c>
      <c r="AF1661" s="191">
        <v>1</v>
      </c>
      <c r="AG1661" s="191">
        <v>129634.4</v>
      </c>
      <c r="AH1661" s="191"/>
      <c r="AI1661" s="191"/>
      <c r="AJ1661" s="227">
        <f t="shared" si="525"/>
        <v>129634.4</v>
      </c>
    </row>
    <row r="1662" spans="1:36" ht="17.25" x14ac:dyDescent="0.25">
      <c r="A1662" s="208">
        <v>36</v>
      </c>
      <c r="B1662" s="1537" t="s">
        <v>6008</v>
      </c>
      <c r="C1662" s="1539" t="s">
        <v>5039</v>
      </c>
      <c r="D1662" s="1525" t="s">
        <v>4768</v>
      </c>
      <c r="E1662" s="1531">
        <v>11</v>
      </c>
      <c r="F1662" s="227">
        <v>2.08</v>
      </c>
      <c r="G1662" s="191">
        <v>1</v>
      </c>
      <c r="H1662" s="191">
        <v>137571.20000000001</v>
      </c>
      <c r="I1662" s="191"/>
      <c r="J1662" s="191"/>
      <c r="K1662" s="227">
        <f t="shared" si="520"/>
        <v>137571.20000000001</v>
      </c>
      <c r="L1662" s="227">
        <v>2.08</v>
      </c>
      <c r="M1662" s="191">
        <v>1</v>
      </c>
      <c r="N1662" s="191">
        <v>137571.20000000001</v>
      </c>
      <c r="O1662" s="191"/>
      <c r="P1662" s="191"/>
      <c r="Q1662" s="227">
        <f t="shared" si="521"/>
        <v>137571.20000000001</v>
      </c>
      <c r="R1662" s="227">
        <f t="shared" si="522"/>
        <v>0</v>
      </c>
      <c r="S1662" s="227">
        <f t="shared" si="522"/>
        <v>0</v>
      </c>
      <c r="T1662" s="227">
        <f t="shared" si="522"/>
        <v>0</v>
      </c>
      <c r="U1662" s="227">
        <f t="shared" si="522"/>
        <v>0</v>
      </c>
      <c r="V1662" s="227">
        <f t="shared" si="523"/>
        <v>0</v>
      </c>
      <c r="W1662" s="227">
        <v>12</v>
      </c>
      <c r="X1662" s="227">
        <v>2.08</v>
      </c>
      <c r="Y1662" s="191">
        <v>1</v>
      </c>
      <c r="Z1662" s="191">
        <v>137571.20000000001</v>
      </c>
      <c r="AA1662" s="191"/>
      <c r="AB1662" s="191"/>
      <c r="AC1662" s="227">
        <f t="shared" si="524"/>
        <v>137571.20000000001</v>
      </c>
      <c r="AD1662" s="227">
        <v>13</v>
      </c>
      <c r="AE1662" s="227">
        <v>2.14</v>
      </c>
      <c r="AF1662" s="191">
        <v>1</v>
      </c>
      <c r="AG1662" s="191">
        <v>141539.6</v>
      </c>
      <c r="AH1662" s="191"/>
      <c r="AI1662" s="191"/>
      <c r="AJ1662" s="227">
        <f t="shared" si="525"/>
        <v>141539.6</v>
      </c>
    </row>
    <row r="1663" spans="1:36" ht="17.25" x14ac:dyDescent="0.25">
      <c r="A1663" s="208">
        <v>37</v>
      </c>
      <c r="B1663" s="1537" t="s">
        <v>1617</v>
      </c>
      <c r="C1663" s="1539" t="s">
        <v>5039</v>
      </c>
      <c r="D1663" s="1525" t="s">
        <v>4768</v>
      </c>
      <c r="E1663" s="1531">
        <v>2</v>
      </c>
      <c r="F1663" s="227">
        <v>1.79</v>
      </c>
      <c r="G1663" s="191">
        <v>1</v>
      </c>
      <c r="H1663" s="191">
        <v>118390.6</v>
      </c>
      <c r="I1663" s="191"/>
      <c r="J1663" s="191"/>
      <c r="K1663" s="227">
        <f t="shared" si="520"/>
        <v>118390.6</v>
      </c>
      <c r="L1663" s="227">
        <v>1.73</v>
      </c>
      <c r="M1663" s="191">
        <v>1</v>
      </c>
      <c r="N1663" s="191">
        <v>114422.2</v>
      </c>
      <c r="O1663" s="191"/>
      <c r="P1663" s="191"/>
      <c r="Q1663" s="227">
        <f t="shared" si="521"/>
        <v>114422.2</v>
      </c>
      <c r="R1663" s="227">
        <f t="shared" si="522"/>
        <v>0</v>
      </c>
      <c r="S1663" s="227">
        <f t="shared" si="522"/>
        <v>3968.4000000000087</v>
      </c>
      <c r="T1663" s="227">
        <f t="shared" si="522"/>
        <v>0</v>
      </c>
      <c r="U1663" s="227">
        <f t="shared" si="522"/>
        <v>0</v>
      </c>
      <c r="V1663" s="227">
        <f t="shared" si="523"/>
        <v>3968.4000000000087</v>
      </c>
      <c r="W1663" s="227">
        <v>3</v>
      </c>
      <c r="X1663" s="227">
        <v>1.84</v>
      </c>
      <c r="Y1663" s="191">
        <v>1</v>
      </c>
      <c r="Z1663" s="191">
        <v>121697.60000000001</v>
      </c>
      <c r="AA1663" s="191"/>
      <c r="AB1663" s="191"/>
      <c r="AC1663" s="227">
        <f t="shared" si="524"/>
        <v>121697.60000000001</v>
      </c>
      <c r="AD1663" s="227">
        <v>4</v>
      </c>
      <c r="AE1663" s="227">
        <v>1.9</v>
      </c>
      <c r="AF1663" s="191">
        <v>1</v>
      </c>
      <c r="AG1663" s="191">
        <v>125666</v>
      </c>
      <c r="AH1663" s="191"/>
      <c r="AI1663" s="191"/>
      <c r="AJ1663" s="227">
        <f t="shared" si="525"/>
        <v>125666</v>
      </c>
    </row>
    <row r="1664" spans="1:36" ht="17.25" x14ac:dyDescent="0.25">
      <c r="A1664" s="208"/>
      <c r="B1664" s="1543"/>
      <c r="C1664" s="1543"/>
      <c r="D1664" s="1525"/>
      <c r="E1664" s="1531"/>
      <c r="F1664" s="227"/>
      <c r="G1664" s="191"/>
      <c r="H1664" s="191"/>
      <c r="I1664" s="191"/>
      <c r="J1664" s="191"/>
      <c r="K1664" s="227">
        <f t="shared" si="520"/>
        <v>0</v>
      </c>
      <c r="L1664" s="227"/>
      <c r="M1664" s="191"/>
      <c r="N1664" s="191"/>
      <c r="O1664" s="191"/>
      <c r="P1664" s="191"/>
      <c r="Q1664" s="227">
        <f t="shared" si="521"/>
        <v>0</v>
      </c>
      <c r="R1664" s="227">
        <f t="shared" si="522"/>
        <v>0</v>
      </c>
      <c r="S1664" s="227">
        <f t="shared" si="522"/>
        <v>0</v>
      </c>
      <c r="T1664" s="227">
        <f t="shared" si="522"/>
        <v>0</v>
      </c>
      <c r="U1664" s="227">
        <f t="shared" si="522"/>
        <v>0</v>
      </c>
      <c r="V1664" s="227">
        <f t="shared" si="523"/>
        <v>0</v>
      </c>
      <c r="W1664" s="227"/>
      <c r="X1664" s="227"/>
      <c r="Y1664" s="191"/>
      <c r="Z1664" s="191"/>
      <c r="AA1664" s="191"/>
      <c r="AB1664" s="191"/>
      <c r="AC1664" s="227">
        <f t="shared" si="524"/>
        <v>0</v>
      </c>
      <c r="AD1664" s="227"/>
      <c r="AE1664" s="227"/>
      <c r="AF1664" s="191"/>
      <c r="AG1664" s="191"/>
      <c r="AH1664" s="191"/>
      <c r="AI1664" s="191"/>
      <c r="AJ1664" s="227">
        <f t="shared" si="525"/>
        <v>0</v>
      </c>
    </row>
    <row r="1665" spans="1:36" s="230" customFormat="1" ht="27" x14ac:dyDescent="0.25">
      <c r="A1665" s="225"/>
      <c r="B1665" s="233" t="s">
        <v>245</v>
      </c>
      <c r="C1665" s="229" t="s">
        <v>1</v>
      </c>
      <c r="D1665" s="229" t="s">
        <v>1</v>
      </c>
      <c r="E1665" s="229" t="s">
        <v>1</v>
      </c>
      <c r="F1665" s="229" t="s">
        <v>1</v>
      </c>
      <c r="G1665" s="229">
        <f t="shared" ref="G1665:J1665" si="526">SUM(G1627:G1664)</f>
        <v>37</v>
      </c>
      <c r="H1665" s="229">
        <f t="shared" si="526"/>
        <v>6000220.8000000017</v>
      </c>
      <c r="I1665" s="229">
        <f t="shared" si="526"/>
        <v>0</v>
      </c>
      <c r="J1665" s="229">
        <f t="shared" si="526"/>
        <v>15079.919999999998</v>
      </c>
      <c r="K1665" s="229">
        <f>SUM(K1627:K1664)</f>
        <v>6015300.7200000016</v>
      </c>
      <c r="L1665" s="229"/>
      <c r="M1665" s="229">
        <f t="shared" ref="M1665:V1665" si="527">SUM(M1627:M1664)</f>
        <v>37</v>
      </c>
      <c r="N1665" s="229">
        <f t="shared" si="527"/>
        <v>5887782.8000000035</v>
      </c>
      <c r="O1665" s="229">
        <f t="shared" si="527"/>
        <v>0</v>
      </c>
      <c r="P1665" s="229">
        <f t="shared" si="527"/>
        <v>15079.919999999998</v>
      </c>
      <c r="Q1665" s="229">
        <f t="shared" si="527"/>
        <v>5902862.7200000035</v>
      </c>
      <c r="R1665" s="229">
        <f t="shared" si="527"/>
        <v>0</v>
      </c>
      <c r="S1665" s="229">
        <f t="shared" si="527"/>
        <v>112438.00000000009</v>
      </c>
      <c r="T1665" s="229">
        <f t="shared" si="527"/>
        <v>0</v>
      </c>
      <c r="U1665" s="229">
        <f t="shared" si="527"/>
        <v>0</v>
      </c>
      <c r="V1665" s="229">
        <f t="shared" si="527"/>
        <v>112438.00000000009</v>
      </c>
      <c r="W1665" s="229"/>
      <c r="X1665" s="229"/>
      <c r="Y1665" s="229">
        <f>SUM(Y1627:Y1664)</f>
        <v>37</v>
      </c>
      <c r="Z1665" s="229">
        <f>SUM(Z1627:Z1664)</f>
        <v>6097446.5999999996</v>
      </c>
      <c r="AA1665" s="229">
        <f>SUM(AA1627:AA1664)</f>
        <v>0</v>
      </c>
      <c r="AB1665" s="229">
        <f>SUM(AB1627:AB1664)</f>
        <v>15079.919999999998</v>
      </c>
      <c r="AC1665" s="229">
        <f>SUM(AC1627:AC1664)</f>
        <v>6112526.5199999996</v>
      </c>
      <c r="AD1665" s="229"/>
      <c r="AE1665" s="229"/>
      <c r="AF1665" s="229">
        <f>SUM(AF1627:AF1664)</f>
        <v>37</v>
      </c>
      <c r="AG1665" s="229">
        <f>SUM(AG1627:AG1664)</f>
        <v>6190042.6000000015</v>
      </c>
      <c r="AH1665" s="229">
        <f>SUM(AH1627:AH1664)</f>
        <v>0</v>
      </c>
      <c r="AI1665" s="229">
        <f>SUM(AI1627:AI1664)</f>
        <v>15079.919999999998</v>
      </c>
      <c r="AJ1665" s="229">
        <f>SUM(AJ1627:AJ1664)</f>
        <v>6205122.5200000014</v>
      </c>
    </row>
    <row r="1666" spans="1:36" x14ac:dyDescent="0.25">
      <c r="A1666" s="208"/>
      <c r="B1666" s="102"/>
      <c r="C1666" s="227"/>
      <c r="D1666" s="227"/>
      <c r="E1666" s="227"/>
      <c r="F1666" s="227"/>
      <c r="G1666" s="102"/>
      <c r="H1666" s="227"/>
      <c r="I1666" s="227"/>
      <c r="J1666" s="227"/>
      <c r="K1666" s="227"/>
      <c r="L1666" s="227"/>
      <c r="M1666" s="102"/>
      <c r="N1666" s="227"/>
      <c r="O1666" s="227"/>
      <c r="P1666" s="227"/>
      <c r="Q1666" s="102"/>
      <c r="R1666" s="227"/>
      <c r="S1666" s="102"/>
      <c r="T1666" s="227"/>
      <c r="U1666" s="106"/>
      <c r="V1666" s="106"/>
      <c r="W1666" s="227"/>
      <c r="X1666" s="227"/>
      <c r="Y1666" s="102"/>
      <c r="Z1666" s="227"/>
      <c r="AA1666" s="227"/>
      <c r="AB1666" s="227"/>
      <c r="AC1666" s="227"/>
      <c r="AD1666" s="227"/>
      <c r="AE1666" s="227"/>
      <c r="AF1666" s="102"/>
      <c r="AG1666" s="227"/>
      <c r="AH1666" s="227"/>
      <c r="AI1666" s="227"/>
      <c r="AJ1666" s="227"/>
    </row>
    <row r="1667" spans="1:36" ht="54" x14ac:dyDescent="0.25">
      <c r="A1667" s="225" t="s">
        <v>4</v>
      </c>
      <c r="B1667" s="226" t="s">
        <v>475</v>
      </c>
      <c r="C1667" s="227"/>
      <c r="D1667" s="227"/>
      <c r="E1667" s="227"/>
      <c r="F1667" s="227"/>
      <c r="G1667" s="226"/>
      <c r="H1667" s="227"/>
      <c r="I1667" s="227"/>
      <c r="J1667" s="227"/>
      <c r="K1667" s="227"/>
      <c r="L1667" s="227"/>
      <c r="M1667" s="226"/>
      <c r="N1667" s="227"/>
      <c r="O1667" s="227"/>
      <c r="P1667" s="227"/>
      <c r="Q1667" s="226"/>
      <c r="R1667" s="227"/>
      <c r="S1667" s="226"/>
      <c r="T1667" s="227"/>
      <c r="U1667" s="106"/>
      <c r="V1667" s="106"/>
      <c r="W1667" s="227"/>
      <c r="X1667" s="227"/>
      <c r="Y1667" s="226"/>
      <c r="Z1667" s="227"/>
      <c r="AA1667" s="227"/>
      <c r="AB1667" s="227"/>
      <c r="AC1667" s="227"/>
      <c r="AD1667" s="227"/>
      <c r="AE1667" s="227"/>
      <c r="AF1667" s="226"/>
      <c r="AG1667" s="227"/>
      <c r="AH1667" s="227"/>
      <c r="AI1667" s="227"/>
      <c r="AJ1667" s="227"/>
    </row>
    <row r="1668" spans="1:36" x14ac:dyDescent="0.25">
      <c r="A1668" s="208"/>
      <c r="B1668" s="191" t="s">
        <v>126</v>
      </c>
      <c r="C1668" s="227"/>
      <c r="D1668" s="227"/>
      <c r="E1668" s="227"/>
      <c r="F1668" s="227"/>
      <c r="G1668" s="191"/>
      <c r="H1668" s="227"/>
      <c r="I1668" s="227"/>
      <c r="J1668" s="227"/>
      <c r="K1668" s="227"/>
      <c r="L1668" s="227"/>
      <c r="M1668" s="191"/>
      <c r="N1668" s="227"/>
      <c r="O1668" s="227"/>
      <c r="P1668" s="227"/>
      <c r="Q1668" s="191"/>
      <c r="R1668" s="227"/>
      <c r="S1668" s="191"/>
      <c r="T1668" s="227"/>
      <c r="U1668" s="106"/>
      <c r="V1668" s="106"/>
      <c r="W1668" s="227"/>
      <c r="X1668" s="227"/>
      <c r="Y1668" s="191"/>
      <c r="Z1668" s="227"/>
      <c r="AA1668" s="227"/>
      <c r="AB1668" s="227"/>
      <c r="AC1668" s="227"/>
      <c r="AD1668" s="227"/>
      <c r="AE1668" s="227"/>
      <c r="AF1668" s="191"/>
      <c r="AG1668" s="227"/>
      <c r="AH1668" s="227"/>
      <c r="AI1668" s="227"/>
      <c r="AJ1668" s="227"/>
    </row>
    <row r="1669" spans="1:36" x14ac:dyDescent="0.25">
      <c r="A1669" s="208">
        <v>1</v>
      </c>
      <c r="B1669" s="1532" t="s">
        <v>6009</v>
      </c>
      <c r="C1669" s="1528" t="s">
        <v>4922</v>
      </c>
      <c r="D1669" s="227" t="s">
        <v>1</v>
      </c>
      <c r="E1669" s="227" t="s">
        <v>1</v>
      </c>
      <c r="F1669" s="227">
        <v>1.5</v>
      </c>
      <c r="G1669" s="102">
        <v>1</v>
      </c>
      <c r="H1669" s="208">
        <v>99210</v>
      </c>
      <c r="I1669" s="227"/>
      <c r="J1669" s="208"/>
      <c r="K1669" s="227">
        <f>H1669+I1669+J1669</f>
        <v>99210</v>
      </c>
      <c r="L1669" s="227">
        <v>1.5</v>
      </c>
      <c r="M1669" s="102">
        <v>1</v>
      </c>
      <c r="N1669" s="227">
        <v>99210</v>
      </c>
      <c r="O1669" s="227"/>
      <c r="P1669" s="208"/>
      <c r="Q1669" s="227">
        <f>N1669+O1669+P1669</f>
        <v>99210</v>
      </c>
      <c r="R1669" s="227">
        <f t="shared" ref="R1669:U1682" si="528">G1669-M1669</f>
        <v>0</v>
      </c>
      <c r="S1669" s="227">
        <f t="shared" si="528"/>
        <v>0</v>
      </c>
      <c r="T1669" s="227">
        <f t="shared" si="528"/>
        <v>0</v>
      </c>
      <c r="U1669" s="227">
        <f t="shared" si="528"/>
        <v>0</v>
      </c>
      <c r="V1669" s="227">
        <f>S1669+T1669+U1669</f>
        <v>0</v>
      </c>
      <c r="W1669" s="227" t="s">
        <v>1</v>
      </c>
      <c r="X1669" s="227">
        <v>1.5</v>
      </c>
      <c r="Y1669" s="102">
        <v>1</v>
      </c>
      <c r="Z1669" s="208">
        <v>99210</v>
      </c>
      <c r="AA1669" s="208"/>
      <c r="AB1669" s="208"/>
      <c r="AC1669" s="227">
        <f>Z1669+AA1669+AB1669</f>
        <v>99210</v>
      </c>
      <c r="AD1669" s="227"/>
      <c r="AE1669" s="227">
        <v>1.5</v>
      </c>
      <c r="AF1669" s="102">
        <v>1</v>
      </c>
      <c r="AG1669" s="208">
        <v>99210</v>
      </c>
      <c r="AH1669" s="208"/>
      <c r="AI1669" s="208"/>
      <c r="AJ1669" s="227">
        <f>AG1669+AH1669+AI1669</f>
        <v>99210</v>
      </c>
    </row>
    <row r="1670" spans="1:36" x14ac:dyDescent="0.25">
      <c r="A1670" s="208">
        <v>2</v>
      </c>
      <c r="B1670" s="1532" t="s">
        <v>6010</v>
      </c>
      <c r="C1670" s="1534" t="s">
        <v>4935</v>
      </c>
      <c r="D1670" s="227" t="s">
        <v>1</v>
      </c>
      <c r="E1670" s="227" t="s">
        <v>1</v>
      </c>
      <c r="F1670" s="227">
        <v>1.5</v>
      </c>
      <c r="G1670" s="102">
        <v>1</v>
      </c>
      <c r="H1670" s="208">
        <v>99210</v>
      </c>
      <c r="I1670" s="227"/>
      <c r="J1670" s="208"/>
      <c r="K1670" s="227">
        <f t="shared" ref="K1670:K1676" si="529">H1670+I1670+J1670</f>
        <v>99210</v>
      </c>
      <c r="L1670" s="227">
        <v>1.5</v>
      </c>
      <c r="M1670" s="102">
        <v>1</v>
      </c>
      <c r="N1670" s="227">
        <v>99210</v>
      </c>
      <c r="O1670" s="227"/>
      <c r="P1670" s="208"/>
      <c r="Q1670" s="227">
        <f t="shared" ref="Q1670:Q1676" si="530">N1670+O1670+P1670</f>
        <v>99210</v>
      </c>
      <c r="R1670" s="227">
        <f t="shared" si="528"/>
        <v>0</v>
      </c>
      <c r="S1670" s="227">
        <f t="shared" si="528"/>
        <v>0</v>
      </c>
      <c r="T1670" s="227">
        <f t="shared" si="528"/>
        <v>0</v>
      </c>
      <c r="U1670" s="227">
        <f t="shared" si="528"/>
        <v>0</v>
      </c>
      <c r="V1670" s="227">
        <f>S1670+T1670+U1670</f>
        <v>0</v>
      </c>
      <c r="W1670" s="227" t="s">
        <v>1</v>
      </c>
      <c r="X1670" s="227">
        <v>1.5</v>
      </c>
      <c r="Y1670" s="102">
        <v>1</v>
      </c>
      <c r="Z1670" s="208">
        <v>99210</v>
      </c>
      <c r="AA1670" s="208"/>
      <c r="AB1670" s="208"/>
      <c r="AC1670" s="227">
        <f t="shared" ref="AC1670:AC1676" si="531">Z1670+AA1670+AB1670</f>
        <v>99210</v>
      </c>
      <c r="AD1670" s="227"/>
      <c r="AE1670" s="227">
        <v>1.5</v>
      </c>
      <c r="AF1670" s="102">
        <v>1</v>
      </c>
      <c r="AG1670" s="208">
        <v>99210</v>
      </c>
      <c r="AH1670" s="208"/>
      <c r="AI1670" s="208"/>
      <c r="AJ1670" s="227">
        <f t="shared" ref="AJ1670:AJ1676" si="532">AG1670+AH1670+AI1670</f>
        <v>99210</v>
      </c>
    </row>
    <row r="1671" spans="1:36" x14ac:dyDescent="0.25">
      <c r="A1671" s="208">
        <v>3</v>
      </c>
      <c r="B1671" s="1532" t="s">
        <v>6011</v>
      </c>
      <c r="C1671" s="1534" t="s">
        <v>5974</v>
      </c>
      <c r="D1671" s="227" t="s">
        <v>1</v>
      </c>
      <c r="E1671" s="227" t="s">
        <v>1</v>
      </c>
      <c r="F1671" s="227">
        <v>1.6</v>
      </c>
      <c r="G1671" s="102">
        <v>1</v>
      </c>
      <c r="H1671" s="208">
        <v>105824</v>
      </c>
      <c r="I1671" s="227"/>
      <c r="J1671" s="208"/>
      <c r="K1671" s="227">
        <f t="shared" si="529"/>
        <v>105824</v>
      </c>
      <c r="L1671" s="227">
        <v>1.6</v>
      </c>
      <c r="M1671" s="102">
        <v>1</v>
      </c>
      <c r="N1671" s="227">
        <v>105824</v>
      </c>
      <c r="O1671" s="227"/>
      <c r="P1671" s="208"/>
      <c r="Q1671" s="227">
        <f t="shared" si="530"/>
        <v>105824</v>
      </c>
      <c r="R1671" s="227">
        <f t="shared" si="528"/>
        <v>0</v>
      </c>
      <c r="S1671" s="227">
        <f t="shared" si="528"/>
        <v>0</v>
      </c>
      <c r="T1671" s="227">
        <f t="shared" si="528"/>
        <v>0</v>
      </c>
      <c r="U1671" s="227">
        <f t="shared" si="528"/>
        <v>0</v>
      </c>
      <c r="V1671" s="227">
        <f t="shared" ref="V1671:V1676" si="533">S1671+T1671+U1671</f>
        <v>0</v>
      </c>
      <c r="W1671" s="227" t="s">
        <v>1</v>
      </c>
      <c r="X1671" s="227">
        <v>1.6</v>
      </c>
      <c r="Y1671" s="102">
        <v>1</v>
      </c>
      <c r="Z1671" s="208">
        <v>105824</v>
      </c>
      <c r="AA1671" s="208"/>
      <c r="AB1671" s="208"/>
      <c r="AC1671" s="227">
        <f t="shared" si="531"/>
        <v>105824</v>
      </c>
      <c r="AD1671" s="227"/>
      <c r="AE1671" s="227">
        <v>1.6</v>
      </c>
      <c r="AF1671" s="102">
        <v>1</v>
      </c>
      <c r="AG1671" s="208">
        <v>105824</v>
      </c>
      <c r="AH1671" s="208"/>
      <c r="AI1671" s="208"/>
      <c r="AJ1671" s="227">
        <f t="shared" si="532"/>
        <v>105824</v>
      </c>
    </row>
    <row r="1672" spans="1:36" x14ac:dyDescent="0.25">
      <c r="A1672" s="208">
        <v>4</v>
      </c>
      <c r="B1672" s="1532" t="s">
        <v>6012</v>
      </c>
      <c r="C1672" s="1534" t="s">
        <v>5012</v>
      </c>
      <c r="D1672" s="227" t="s">
        <v>1</v>
      </c>
      <c r="E1672" s="227" t="s">
        <v>1</v>
      </c>
      <c r="F1672" s="227">
        <v>1</v>
      </c>
      <c r="G1672" s="102">
        <v>1</v>
      </c>
      <c r="H1672" s="227">
        <v>88312</v>
      </c>
      <c r="I1672" s="227"/>
      <c r="J1672" s="227"/>
      <c r="K1672" s="227">
        <f t="shared" si="529"/>
        <v>88312</v>
      </c>
      <c r="L1672" s="227">
        <v>1</v>
      </c>
      <c r="M1672" s="102">
        <v>1</v>
      </c>
      <c r="N1672" s="227">
        <v>88312</v>
      </c>
      <c r="O1672" s="227"/>
      <c r="P1672" s="227"/>
      <c r="Q1672" s="227">
        <f t="shared" si="530"/>
        <v>88312</v>
      </c>
      <c r="R1672" s="227">
        <f t="shared" si="528"/>
        <v>0</v>
      </c>
      <c r="S1672" s="227">
        <f t="shared" si="528"/>
        <v>0</v>
      </c>
      <c r="T1672" s="227">
        <f t="shared" si="528"/>
        <v>0</v>
      </c>
      <c r="U1672" s="227">
        <f t="shared" si="528"/>
        <v>0</v>
      </c>
      <c r="V1672" s="227">
        <f t="shared" si="533"/>
        <v>0</v>
      </c>
      <c r="W1672" s="227" t="s">
        <v>1</v>
      </c>
      <c r="X1672" s="227">
        <v>1</v>
      </c>
      <c r="Y1672" s="102">
        <v>1</v>
      </c>
      <c r="Z1672" s="227">
        <v>88312</v>
      </c>
      <c r="AA1672" s="227"/>
      <c r="AB1672" s="227"/>
      <c r="AC1672" s="227">
        <f t="shared" si="531"/>
        <v>88312</v>
      </c>
      <c r="AD1672" s="227"/>
      <c r="AE1672" s="227">
        <v>1</v>
      </c>
      <c r="AF1672" s="102">
        <v>1</v>
      </c>
      <c r="AG1672" s="227">
        <v>88312</v>
      </c>
      <c r="AH1672" s="227"/>
      <c r="AI1672" s="227"/>
      <c r="AJ1672" s="227">
        <f t="shared" si="532"/>
        <v>88312</v>
      </c>
    </row>
    <row r="1673" spans="1:36" x14ac:dyDescent="0.25">
      <c r="A1673" s="208">
        <v>5</v>
      </c>
      <c r="B1673" s="1532" t="s">
        <v>6013</v>
      </c>
      <c r="C1673" s="1534" t="s">
        <v>5012</v>
      </c>
      <c r="D1673" s="227" t="s">
        <v>1</v>
      </c>
      <c r="E1673" s="227" t="s">
        <v>1</v>
      </c>
      <c r="F1673" s="227">
        <v>1</v>
      </c>
      <c r="G1673" s="102">
        <v>1</v>
      </c>
      <c r="H1673" s="227">
        <v>88312</v>
      </c>
      <c r="I1673" s="227"/>
      <c r="J1673" s="227"/>
      <c r="K1673" s="227">
        <f t="shared" si="529"/>
        <v>88312</v>
      </c>
      <c r="L1673" s="227">
        <v>1</v>
      </c>
      <c r="M1673" s="102">
        <v>1</v>
      </c>
      <c r="N1673" s="227">
        <v>88312</v>
      </c>
      <c r="O1673" s="227"/>
      <c r="P1673" s="227"/>
      <c r="Q1673" s="227">
        <f t="shared" si="530"/>
        <v>88312</v>
      </c>
      <c r="R1673" s="227">
        <f t="shared" si="528"/>
        <v>0</v>
      </c>
      <c r="S1673" s="227">
        <f t="shared" si="528"/>
        <v>0</v>
      </c>
      <c r="T1673" s="227">
        <f t="shared" si="528"/>
        <v>0</v>
      </c>
      <c r="U1673" s="227">
        <f t="shared" si="528"/>
        <v>0</v>
      </c>
      <c r="V1673" s="227">
        <f t="shared" si="533"/>
        <v>0</v>
      </c>
      <c r="W1673" s="227" t="s">
        <v>1</v>
      </c>
      <c r="X1673" s="227">
        <v>1</v>
      </c>
      <c r="Y1673" s="102">
        <v>1</v>
      </c>
      <c r="Z1673" s="227">
        <v>88312</v>
      </c>
      <c r="AA1673" s="227"/>
      <c r="AB1673" s="227"/>
      <c r="AC1673" s="227">
        <f t="shared" si="531"/>
        <v>88312</v>
      </c>
      <c r="AD1673" s="227"/>
      <c r="AE1673" s="227">
        <v>1</v>
      </c>
      <c r="AF1673" s="102">
        <v>1</v>
      </c>
      <c r="AG1673" s="227">
        <v>88312</v>
      </c>
      <c r="AH1673" s="227"/>
      <c r="AI1673" s="227"/>
      <c r="AJ1673" s="227">
        <f t="shared" si="532"/>
        <v>88312</v>
      </c>
    </row>
    <row r="1674" spans="1:36" x14ac:dyDescent="0.25">
      <c r="A1674" s="208">
        <v>6</v>
      </c>
      <c r="B1674" s="1532" t="s">
        <v>6014</v>
      </c>
      <c r="C1674" s="1534" t="s">
        <v>4943</v>
      </c>
      <c r="D1674" s="227" t="s">
        <v>1</v>
      </c>
      <c r="E1674" s="227" t="s">
        <v>1</v>
      </c>
      <c r="F1674" s="227">
        <v>1.4</v>
      </c>
      <c r="G1674" s="102">
        <v>1</v>
      </c>
      <c r="H1674" s="227">
        <v>92596</v>
      </c>
      <c r="I1674" s="227"/>
      <c r="J1674" s="227"/>
      <c r="K1674" s="227">
        <f t="shared" si="529"/>
        <v>92596</v>
      </c>
      <c r="L1674" s="227">
        <v>1.4</v>
      </c>
      <c r="M1674" s="102">
        <v>1</v>
      </c>
      <c r="N1674" s="227">
        <v>92596</v>
      </c>
      <c r="O1674" s="227"/>
      <c r="P1674" s="227"/>
      <c r="Q1674" s="227">
        <f t="shared" si="530"/>
        <v>92596</v>
      </c>
      <c r="R1674" s="227">
        <f t="shared" si="528"/>
        <v>0</v>
      </c>
      <c r="S1674" s="227">
        <f t="shared" si="528"/>
        <v>0</v>
      </c>
      <c r="T1674" s="227">
        <f t="shared" si="528"/>
        <v>0</v>
      </c>
      <c r="U1674" s="227">
        <f t="shared" si="528"/>
        <v>0</v>
      </c>
      <c r="V1674" s="227">
        <f t="shared" si="533"/>
        <v>0</v>
      </c>
      <c r="W1674" s="227" t="s">
        <v>1</v>
      </c>
      <c r="X1674" s="227">
        <v>1.4</v>
      </c>
      <c r="Y1674" s="102">
        <v>1</v>
      </c>
      <c r="Z1674" s="227">
        <v>92596</v>
      </c>
      <c r="AA1674" s="227"/>
      <c r="AB1674" s="227"/>
      <c r="AC1674" s="227">
        <f t="shared" si="531"/>
        <v>92596</v>
      </c>
      <c r="AD1674" s="227"/>
      <c r="AE1674" s="227">
        <v>1.4</v>
      </c>
      <c r="AF1674" s="102">
        <v>1</v>
      </c>
      <c r="AG1674" s="227">
        <v>92596</v>
      </c>
      <c r="AH1674" s="227"/>
      <c r="AI1674" s="227"/>
      <c r="AJ1674" s="227">
        <f t="shared" si="532"/>
        <v>92596</v>
      </c>
    </row>
    <row r="1675" spans="1:36" x14ac:dyDescent="0.25">
      <c r="A1675" s="208">
        <v>7</v>
      </c>
      <c r="B1675" s="1532" t="s">
        <v>6015</v>
      </c>
      <c r="C1675" s="1534" t="s">
        <v>4947</v>
      </c>
      <c r="D1675" s="227" t="s">
        <v>1</v>
      </c>
      <c r="E1675" s="227" t="s">
        <v>1</v>
      </c>
      <c r="F1675" s="227">
        <v>1</v>
      </c>
      <c r="G1675" s="102">
        <v>1</v>
      </c>
      <c r="H1675" s="227">
        <v>88312</v>
      </c>
      <c r="I1675" s="227"/>
      <c r="J1675" s="227"/>
      <c r="K1675" s="227">
        <f t="shared" si="529"/>
        <v>88312</v>
      </c>
      <c r="L1675" s="227">
        <v>1</v>
      </c>
      <c r="M1675" s="102">
        <v>1</v>
      </c>
      <c r="N1675" s="227">
        <v>88312</v>
      </c>
      <c r="O1675" s="227"/>
      <c r="P1675" s="227"/>
      <c r="Q1675" s="227">
        <f t="shared" si="530"/>
        <v>88312</v>
      </c>
      <c r="R1675" s="227">
        <f t="shared" si="528"/>
        <v>0</v>
      </c>
      <c r="S1675" s="227">
        <f t="shared" si="528"/>
        <v>0</v>
      </c>
      <c r="T1675" s="227">
        <f t="shared" si="528"/>
        <v>0</v>
      </c>
      <c r="U1675" s="227">
        <f t="shared" si="528"/>
        <v>0</v>
      </c>
      <c r="V1675" s="227">
        <f t="shared" si="533"/>
        <v>0</v>
      </c>
      <c r="W1675" s="227" t="s">
        <v>1</v>
      </c>
      <c r="X1675" s="227">
        <v>1</v>
      </c>
      <c r="Y1675" s="102">
        <v>1</v>
      </c>
      <c r="Z1675" s="227">
        <v>88312</v>
      </c>
      <c r="AA1675" s="227"/>
      <c r="AB1675" s="227"/>
      <c r="AC1675" s="227">
        <f t="shared" si="531"/>
        <v>88312</v>
      </c>
      <c r="AD1675" s="227"/>
      <c r="AE1675" s="227">
        <v>1</v>
      </c>
      <c r="AF1675" s="102">
        <v>1</v>
      </c>
      <c r="AG1675" s="227">
        <v>88312</v>
      </c>
      <c r="AH1675" s="227"/>
      <c r="AI1675" s="227"/>
      <c r="AJ1675" s="227">
        <f t="shared" si="532"/>
        <v>88312</v>
      </c>
    </row>
    <row r="1676" spans="1:36" x14ac:dyDescent="0.25">
      <c r="A1676" s="208">
        <v>8</v>
      </c>
      <c r="B1676" s="1532" t="s">
        <v>6016</v>
      </c>
      <c r="C1676" s="1534" t="s">
        <v>4947</v>
      </c>
      <c r="D1676" s="227" t="s">
        <v>1</v>
      </c>
      <c r="E1676" s="227" t="s">
        <v>1</v>
      </c>
      <c r="F1676" s="227">
        <v>1</v>
      </c>
      <c r="G1676" s="102">
        <v>1</v>
      </c>
      <c r="H1676" s="227">
        <v>88312</v>
      </c>
      <c r="I1676" s="227"/>
      <c r="J1676" s="227"/>
      <c r="K1676" s="227">
        <f t="shared" si="529"/>
        <v>88312</v>
      </c>
      <c r="L1676" s="227">
        <v>1</v>
      </c>
      <c r="M1676" s="102">
        <v>1</v>
      </c>
      <c r="N1676" s="227">
        <v>88312</v>
      </c>
      <c r="O1676" s="227"/>
      <c r="P1676" s="227"/>
      <c r="Q1676" s="227">
        <f t="shared" si="530"/>
        <v>88312</v>
      </c>
      <c r="R1676" s="227">
        <f t="shared" si="528"/>
        <v>0</v>
      </c>
      <c r="S1676" s="227">
        <f t="shared" si="528"/>
        <v>0</v>
      </c>
      <c r="T1676" s="227">
        <f t="shared" si="528"/>
        <v>0</v>
      </c>
      <c r="U1676" s="227">
        <f t="shared" si="528"/>
        <v>0</v>
      </c>
      <c r="V1676" s="227">
        <f t="shared" si="533"/>
        <v>0</v>
      </c>
      <c r="W1676" s="227" t="s">
        <v>1</v>
      </c>
      <c r="X1676" s="227">
        <v>1</v>
      </c>
      <c r="Y1676" s="102">
        <v>1</v>
      </c>
      <c r="Z1676" s="227">
        <v>88312</v>
      </c>
      <c r="AA1676" s="227"/>
      <c r="AB1676" s="227"/>
      <c r="AC1676" s="227">
        <f t="shared" si="531"/>
        <v>88312</v>
      </c>
      <c r="AD1676" s="227"/>
      <c r="AE1676" s="227">
        <v>1</v>
      </c>
      <c r="AF1676" s="102">
        <v>1</v>
      </c>
      <c r="AG1676" s="227">
        <v>88312</v>
      </c>
      <c r="AH1676" s="227"/>
      <c r="AI1676" s="227"/>
      <c r="AJ1676" s="227">
        <f t="shared" si="532"/>
        <v>88312</v>
      </c>
    </row>
    <row r="1677" spans="1:36" x14ac:dyDescent="0.25">
      <c r="A1677" s="208">
        <v>9</v>
      </c>
      <c r="B1677" s="1532" t="s">
        <v>6017</v>
      </c>
      <c r="C1677" s="1534" t="s">
        <v>4947</v>
      </c>
      <c r="D1677" s="227" t="s">
        <v>1</v>
      </c>
      <c r="E1677" s="227" t="s">
        <v>1</v>
      </c>
      <c r="F1677" s="227">
        <v>1</v>
      </c>
      <c r="G1677" s="102">
        <v>1</v>
      </c>
      <c r="H1677" s="208">
        <v>88312</v>
      </c>
      <c r="I1677" s="227"/>
      <c r="J1677" s="208"/>
      <c r="K1677" s="227">
        <f>H1677+I1677+J1677</f>
        <v>88312</v>
      </c>
      <c r="L1677" s="227">
        <v>1</v>
      </c>
      <c r="M1677" s="102">
        <v>1</v>
      </c>
      <c r="N1677" s="227">
        <v>88312</v>
      </c>
      <c r="O1677" s="227"/>
      <c r="P1677" s="208"/>
      <c r="Q1677" s="227">
        <f>N1677+O1677+P1677</f>
        <v>88312</v>
      </c>
      <c r="R1677" s="227">
        <f t="shared" si="528"/>
        <v>0</v>
      </c>
      <c r="S1677" s="227">
        <f t="shared" si="528"/>
        <v>0</v>
      </c>
      <c r="T1677" s="227">
        <f t="shared" si="528"/>
        <v>0</v>
      </c>
      <c r="U1677" s="227">
        <f t="shared" si="528"/>
        <v>0</v>
      </c>
      <c r="V1677" s="227">
        <f>S1677+T1677+U1677</f>
        <v>0</v>
      </c>
      <c r="W1677" s="227" t="s">
        <v>1</v>
      </c>
      <c r="X1677" s="227">
        <v>1</v>
      </c>
      <c r="Y1677" s="102">
        <v>1</v>
      </c>
      <c r="Z1677" s="208">
        <v>88312</v>
      </c>
      <c r="AA1677" s="208"/>
      <c r="AB1677" s="208"/>
      <c r="AC1677" s="227">
        <f>Z1677+AA1677+AB1677</f>
        <v>88312</v>
      </c>
      <c r="AD1677" s="227"/>
      <c r="AE1677" s="227">
        <v>1</v>
      </c>
      <c r="AF1677" s="102">
        <v>1</v>
      </c>
      <c r="AG1677" s="208">
        <v>88312</v>
      </c>
      <c r="AH1677" s="208"/>
      <c r="AI1677" s="208"/>
      <c r="AJ1677" s="227">
        <f>AG1677+AH1677+AI1677</f>
        <v>88312</v>
      </c>
    </row>
    <row r="1678" spans="1:36" x14ac:dyDescent="0.25">
      <c r="A1678" s="208">
        <v>10</v>
      </c>
      <c r="B1678" s="1532" t="s">
        <v>6018</v>
      </c>
      <c r="C1678" s="1534" t="s">
        <v>4947</v>
      </c>
      <c r="D1678" s="227" t="s">
        <v>1</v>
      </c>
      <c r="E1678" s="227" t="s">
        <v>1</v>
      </c>
      <c r="F1678" s="227">
        <v>1</v>
      </c>
      <c r="G1678" s="102">
        <v>1</v>
      </c>
      <c r="H1678" s="208">
        <v>88312</v>
      </c>
      <c r="I1678" s="227"/>
      <c r="J1678" s="208"/>
      <c r="K1678" s="227">
        <f t="shared" ref="K1678:K1683" si="534">H1678+I1678+J1678</f>
        <v>88312</v>
      </c>
      <c r="L1678" s="227">
        <v>1</v>
      </c>
      <c r="M1678" s="102">
        <v>1</v>
      </c>
      <c r="N1678" s="227">
        <v>88312</v>
      </c>
      <c r="O1678" s="227"/>
      <c r="P1678" s="208"/>
      <c r="Q1678" s="227">
        <f t="shared" ref="Q1678:Q1683" si="535">N1678+O1678+P1678</f>
        <v>88312</v>
      </c>
      <c r="R1678" s="227">
        <f t="shared" si="528"/>
        <v>0</v>
      </c>
      <c r="S1678" s="227">
        <f t="shared" si="528"/>
        <v>0</v>
      </c>
      <c r="T1678" s="227">
        <f t="shared" si="528"/>
        <v>0</v>
      </c>
      <c r="U1678" s="227">
        <f t="shared" si="528"/>
        <v>0</v>
      </c>
      <c r="V1678" s="227">
        <f>S1678+T1678+U1678</f>
        <v>0</v>
      </c>
      <c r="W1678" s="227" t="s">
        <v>1</v>
      </c>
      <c r="X1678" s="227">
        <v>1</v>
      </c>
      <c r="Y1678" s="102">
        <v>1</v>
      </c>
      <c r="Z1678" s="208">
        <v>88312</v>
      </c>
      <c r="AA1678" s="208"/>
      <c r="AB1678" s="208"/>
      <c r="AC1678" s="227">
        <f t="shared" ref="AC1678:AC1683" si="536">Z1678+AA1678+AB1678</f>
        <v>88312</v>
      </c>
      <c r="AD1678" s="227"/>
      <c r="AE1678" s="227">
        <v>1</v>
      </c>
      <c r="AF1678" s="102">
        <v>1</v>
      </c>
      <c r="AG1678" s="208">
        <v>88312</v>
      </c>
      <c r="AH1678" s="208"/>
      <c r="AI1678" s="208"/>
      <c r="AJ1678" s="227">
        <f t="shared" ref="AJ1678:AJ1683" si="537">AG1678+AH1678+AI1678</f>
        <v>88312</v>
      </c>
    </row>
    <row r="1679" spans="1:36" x14ac:dyDescent="0.25">
      <c r="A1679" s="208">
        <v>11</v>
      </c>
      <c r="B1679" s="1532" t="s">
        <v>6019</v>
      </c>
      <c r="C1679" s="1534" t="s">
        <v>4947</v>
      </c>
      <c r="D1679" s="227" t="s">
        <v>1</v>
      </c>
      <c r="E1679" s="227" t="s">
        <v>1</v>
      </c>
      <c r="F1679" s="227">
        <v>1</v>
      </c>
      <c r="G1679" s="102">
        <v>1</v>
      </c>
      <c r="H1679" s="208">
        <v>88312</v>
      </c>
      <c r="I1679" s="227"/>
      <c r="J1679" s="208"/>
      <c r="K1679" s="227">
        <f t="shared" si="534"/>
        <v>88312</v>
      </c>
      <c r="L1679" s="227">
        <v>1</v>
      </c>
      <c r="M1679" s="102">
        <v>1</v>
      </c>
      <c r="N1679" s="227">
        <v>88312</v>
      </c>
      <c r="O1679" s="227"/>
      <c r="P1679" s="208"/>
      <c r="Q1679" s="227">
        <f t="shared" si="535"/>
        <v>88312</v>
      </c>
      <c r="R1679" s="227">
        <f t="shared" si="528"/>
        <v>0</v>
      </c>
      <c r="S1679" s="227">
        <f t="shared" si="528"/>
        <v>0</v>
      </c>
      <c r="T1679" s="227">
        <f t="shared" si="528"/>
        <v>0</v>
      </c>
      <c r="U1679" s="227">
        <f t="shared" si="528"/>
        <v>0</v>
      </c>
      <c r="V1679" s="227">
        <f t="shared" ref="V1679:V1682" si="538">S1679+T1679+U1679</f>
        <v>0</v>
      </c>
      <c r="W1679" s="227" t="s">
        <v>1</v>
      </c>
      <c r="X1679" s="227">
        <v>1</v>
      </c>
      <c r="Y1679" s="102">
        <v>1</v>
      </c>
      <c r="Z1679" s="208">
        <v>88312</v>
      </c>
      <c r="AA1679" s="208"/>
      <c r="AB1679" s="208"/>
      <c r="AC1679" s="227">
        <f t="shared" si="536"/>
        <v>88312</v>
      </c>
      <c r="AD1679" s="227"/>
      <c r="AE1679" s="227">
        <v>1</v>
      </c>
      <c r="AF1679" s="102">
        <v>1</v>
      </c>
      <c r="AG1679" s="208">
        <v>88312</v>
      </c>
      <c r="AH1679" s="208"/>
      <c r="AI1679" s="208"/>
      <c r="AJ1679" s="227">
        <f t="shared" si="537"/>
        <v>88312</v>
      </c>
    </row>
    <row r="1680" spans="1:36" ht="27" x14ac:dyDescent="0.25">
      <c r="A1680" s="208">
        <v>12</v>
      </c>
      <c r="B1680" s="1532" t="s">
        <v>6020</v>
      </c>
      <c r="C1680" s="1534" t="s">
        <v>4938</v>
      </c>
      <c r="D1680" s="227" t="s">
        <v>1</v>
      </c>
      <c r="E1680" s="227" t="s">
        <v>1</v>
      </c>
      <c r="F1680" s="227">
        <v>1</v>
      </c>
      <c r="G1680" s="102">
        <v>1</v>
      </c>
      <c r="H1680" s="227">
        <v>88312</v>
      </c>
      <c r="I1680" s="227"/>
      <c r="J1680" s="227"/>
      <c r="K1680" s="227">
        <f t="shared" si="534"/>
        <v>88312</v>
      </c>
      <c r="L1680" s="227">
        <v>1</v>
      </c>
      <c r="M1680" s="102">
        <v>1</v>
      </c>
      <c r="N1680" s="227">
        <v>88312</v>
      </c>
      <c r="O1680" s="227"/>
      <c r="P1680" s="227"/>
      <c r="Q1680" s="227">
        <f t="shared" si="535"/>
        <v>88312</v>
      </c>
      <c r="R1680" s="227">
        <f t="shared" si="528"/>
        <v>0</v>
      </c>
      <c r="S1680" s="227">
        <f t="shared" si="528"/>
        <v>0</v>
      </c>
      <c r="T1680" s="227">
        <f t="shared" si="528"/>
        <v>0</v>
      </c>
      <c r="U1680" s="227">
        <f t="shared" si="528"/>
        <v>0</v>
      </c>
      <c r="V1680" s="227">
        <f t="shared" si="538"/>
        <v>0</v>
      </c>
      <c r="W1680" s="227" t="s">
        <v>1</v>
      </c>
      <c r="X1680" s="227">
        <v>1</v>
      </c>
      <c r="Y1680" s="102">
        <v>1</v>
      </c>
      <c r="Z1680" s="227">
        <v>88312</v>
      </c>
      <c r="AA1680" s="227"/>
      <c r="AB1680" s="227"/>
      <c r="AC1680" s="227">
        <f t="shared" si="536"/>
        <v>88312</v>
      </c>
      <c r="AD1680" s="227"/>
      <c r="AE1680" s="227">
        <v>1</v>
      </c>
      <c r="AF1680" s="102">
        <v>1</v>
      </c>
      <c r="AG1680" s="227">
        <v>88312</v>
      </c>
      <c r="AH1680" s="227"/>
      <c r="AI1680" s="227"/>
      <c r="AJ1680" s="227">
        <f t="shared" si="537"/>
        <v>88312</v>
      </c>
    </row>
    <row r="1681" spans="1:16384" x14ac:dyDescent="0.25">
      <c r="A1681" s="208">
        <v>13</v>
      </c>
      <c r="B1681" s="1532" t="s">
        <v>6021</v>
      </c>
      <c r="C1681" s="1534" t="s">
        <v>4926</v>
      </c>
      <c r="D1681" s="227" t="s">
        <v>1</v>
      </c>
      <c r="E1681" s="227" t="s">
        <v>1</v>
      </c>
      <c r="F1681" s="227">
        <v>1.25</v>
      </c>
      <c r="G1681" s="102">
        <v>1</v>
      </c>
      <c r="H1681" s="227">
        <v>82675</v>
      </c>
      <c r="I1681" s="227"/>
      <c r="J1681" s="227"/>
      <c r="K1681" s="227">
        <f t="shared" si="534"/>
        <v>82675</v>
      </c>
      <c r="L1681" s="227">
        <v>1.25</v>
      </c>
      <c r="M1681" s="102">
        <v>1</v>
      </c>
      <c r="N1681" s="227">
        <v>82675</v>
      </c>
      <c r="O1681" s="227"/>
      <c r="P1681" s="227"/>
      <c r="Q1681" s="227">
        <f t="shared" si="535"/>
        <v>82675</v>
      </c>
      <c r="R1681" s="227">
        <f t="shared" si="528"/>
        <v>0</v>
      </c>
      <c r="S1681" s="227">
        <f t="shared" si="528"/>
        <v>0</v>
      </c>
      <c r="T1681" s="227">
        <f t="shared" si="528"/>
        <v>0</v>
      </c>
      <c r="U1681" s="227">
        <f t="shared" si="528"/>
        <v>0</v>
      </c>
      <c r="V1681" s="227">
        <f t="shared" si="538"/>
        <v>0</v>
      </c>
      <c r="W1681" s="227" t="s">
        <v>1</v>
      </c>
      <c r="X1681" s="227">
        <v>1.25</v>
      </c>
      <c r="Y1681" s="102">
        <v>1</v>
      </c>
      <c r="Z1681" s="227">
        <v>82675</v>
      </c>
      <c r="AA1681" s="227"/>
      <c r="AB1681" s="227"/>
      <c r="AC1681" s="227">
        <f t="shared" si="536"/>
        <v>82675</v>
      </c>
      <c r="AD1681" s="227"/>
      <c r="AE1681" s="227">
        <v>1.25</v>
      </c>
      <c r="AF1681" s="102">
        <v>1</v>
      </c>
      <c r="AG1681" s="227">
        <v>82675</v>
      </c>
      <c r="AH1681" s="227"/>
      <c r="AI1681" s="227"/>
      <c r="AJ1681" s="227">
        <f t="shared" si="537"/>
        <v>82675</v>
      </c>
    </row>
    <row r="1682" spans="1:16384" x14ac:dyDescent="0.25">
      <c r="A1682" s="208">
        <v>14</v>
      </c>
      <c r="B1682" s="1532" t="s">
        <v>6022</v>
      </c>
      <c r="C1682" s="1534" t="s">
        <v>4945</v>
      </c>
      <c r="D1682" s="227" t="s">
        <v>1</v>
      </c>
      <c r="E1682" s="227" t="s">
        <v>1</v>
      </c>
      <c r="F1682" s="227">
        <v>1.2</v>
      </c>
      <c r="G1682" s="102">
        <v>1</v>
      </c>
      <c r="H1682" s="227">
        <v>88312</v>
      </c>
      <c r="I1682" s="227"/>
      <c r="J1682" s="227"/>
      <c r="K1682" s="227">
        <f t="shared" si="534"/>
        <v>88312</v>
      </c>
      <c r="L1682" s="227">
        <v>1.2</v>
      </c>
      <c r="M1682" s="102">
        <v>1</v>
      </c>
      <c r="N1682" s="227">
        <v>88312</v>
      </c>
      <c r="O1682" s="227"/>
      <c r="P1682" s="227"/>
      <c r="Q1682" s="227">
        <f t="shared" si="535"/>
        <v>88312</v>
      </c>
      <c r="R1682" s="227">
        <f t="shared" si="528"/>
        <v>0</v>
      </c>
      <c r="S1682" s="227">
        <f t="shared" si="528"/>
        <v>0</v>
      </c>
      <c r="T1682" s="227">
        <f t="shared" si="528"/>
        <v>0</v>
      </c>
      <c r="U1682" s="227">
        <f t="shared" si="528"/>
        <v>0</v>
      </c>
      <c r="V1682" s="227">
        <f t="shared" si="538"/>
        <v>0</v>
      </c>
      <c r="W1682" s="227" t="s">
        <v>1</v>
      </c>
      <c r="X1682" s="227">
        <v>1.2</v>
      </c>
      <c r="Y1682" s="102">
        <v>1</v>
      </c>
      <c r="Z1682" s="227">
        <v>88312</v>
      </c>
      <c r="AA1682" s="227"/>
      <c r="AB1682" s="227"/>
      <c r="AC1682" s="227">
        <f t="shared" si="536"/>
        <v>88312</v>
      </c>
      <c r="AD1682" s="227"/>
      <c r="AE1682" s="227">
        <v>1.2</v>
      </c>
      <c r="AF1682" s="102">
        <v>1</v>
      </c>
      <c r="AG1682" s="227">
        <v>88312</v>
      </c>
      <c r="AH1682" s="227"/>
      <c r="AI1682" s="227"/>
      <c r="AJ1682" s="227">
        <f t="shared" si="537"/>
        <v>88312</v>
      </c>
    </row>
    <row r="1683" spans="1:16384" ht="27" x14ac:dyDescent="0.25">
      <c r="A1683" s="208"/>
      <c r="B1683" s="1532" t="s">
        <v>6023</v>
      </c>
      <c r="C1683" s="1534"/>
      <c r="D1683" s="227"/>
      <c r="E1683" s="227"/>
      <c r="F1683" s="227"/>
      <c r="G1683" s="102"/>
      <c r="H1683" s="227">
        <v>8000</v>
      </c>
      <c r="I1683" s="227"/>
      <c r="J1683" s="227"/>
      <c r="K1683" s="227">
        <f t="shared" si="534"/>
        <v>8000</v>
      </c>
      <c r="L1683" s="227"/>
      <c r="M1683" s="102"/>
      <c r="N1683" s="227">
        <v>8000</v>
      </c>
      <c r="O1683" s="227"/>
      <c r="P1683" s="227"/>
      <c r="Q1683" s="227">
        <f t="shared" si="535"/>
        <v>8000</v>
      </c>
      <c r="R1683" s="227"/>
      <c r="S1683" s="227"/>
      <c r="T1683" s="227"/>
      <c r="U1683" s="227"/>
      <c r="V1683" s="227"/>
      <c r="W1683" s="227"/>
      <c r="X1683" s="227"/>
      <c r="Y1683" s="102"/>
      <c r="Z1683" s="227">
        <v>8000</v>
      </c>
      <c r="AA1683" s="227"/>
      <c r="AB1683" s="227"/>
      <c r="AC1683" s="227">
        <f t="shared" si="536"/>
        <v>8000</v>
      </c>
      <c r="AD1683" s="227"/>
      <c r="AE1683" s="227"/>
      <c r="AF1683" s="102"/>
      <c r="AG1683" s="227">
        <v>8000</v>
      </c>
      <c r="AH1683" s="227"/>
      <c r="AI1683" s="227"/>
      <c r="AJ1683" s="227">
        <f t="shared" si="537"/>
        <v>8000</v>
      </c>
    </row>
    <row r="1684" spans="1:16384" s="230" customFormat="1" ht="27" x14ac:dyDescent="0.25">
      <c r="A1684" s="225"/>
      <c r="B1684" s="233" t="s">
        <v>240</v>
      </c>
      <c r="C1684" s="229" t="s">
        <v>1</v>
      </c>
      <c r="D1684" s="229" t="s">
        <v>1</v>
      </c>
      <c r="E1684" s="229" t="s">
        <v>1</v>
      </c>
      <c r="F1684" s="229" t="s">
        <v>1</v>
      </c>
      <c r="G1684" s="229">
        <f t="shared" ref="G1684:AI1684" si="539">SUM(G1669:G1683)</f>
        <v>14</v>
      </c>
      <c r="H1684" s="229">
        <f t="shared" si="539"/>
        <v>1282323</v>
      </c>
      <c r="I1684" s="229">
        <f t="shared" si="539"/>
        <v>0</v>
      </c>
      <c r="J1684" s="229">
        <f t="shared" si="539"/>
        <v>0</v>
      </c>
      <c r="K1684" s="229">
        <f t="shared" si="539"/>
        <v>1282323</v>
      </c>
      <c r="L1684" s="229"/>
      <c r="M1684" s="229">
        <f t="shared" si="539"/>
        <v>14</v>
      </c>
      <c r="N1684" s="229">
        <f t="shared" si="539"/>
        <v>1282323</v>
      </c>
      <c r="O1684" s="229">
        <f t="shared" si="539"/>
        <v>0</v>
      </c>
      <c r="P1684" s="229">
        <f t="shared" si="539"/>
        <v>0</v>
      </c>
      <c r="Q1684" s="229">
        <f t="shared" si="539"/>
        <v>1282323</v>
      </c>
      <c r="R1684" s="229">
        <f t="shared" si="539"/>
        <v>0</v>
      </c>
      <c r="S1684" s="229">
        <f t="shared" si="539"/>
        <v>0</v>
      </c>
      <c r="T1684" s="229">
        <f t="shared" si="539"/>
        <v>0</v>
      </c>
      <c r="U1684" s="229">
        <f t="shared" si="539"/>
        <v>0</v>
      </c>
      <c r="V1684" s="229">
        <f t="shared" si="539"/>
        <v>0</v>
      </c>
      <c r="W1684" s="229">
        <f t="shared" si="539"/>
        <v>0</v>
      </c>
      <c r="X1684" s="229"/>
      <c r="Y1684" s="229">
        <f t="shared" si="539"/>
        <v>14</v>
      </c>
      <c r="Z1684" s="229">
        <f t="shared" si="539"/>
        <v>1282323</v>
      </c>
      <c r="AA1684" s="229">
        <f t="shared" si="539"/>
        <v>0</v>
      </c>
      <c r="AB1684" s="229">
        <f t="shared" si="539"/>
        <v>0</v>
      </c>
      <c r="AC1684" s="229">
        <f t="shared" si="539"/>
        <v>1282323</v>
      </c>
      <c r="AD1684" s="229">
        <f t="shared" si="539"/>
        <v>0</v>
      </c>
      <c r="AE1684" s="229"/>
      <c r="AF1684" s="229">
        <f t="shared" si="539"/>
        <v>14</v>
      </c>
      <c r="AG1684" s="229">
        <f t="shared" si="539"/>
        <v>1282323</v>
      </c>
      <c r="AH1684" s="229">
        <f t="shared" si="539"/>
        <v>0</v>
      </c>
      <c r="AI1684" s="229">
        <f t="shared" si="539"/>
        <v>0</v>
      </c>
      <c r="AJ1684" s="229">
        <f>SUM(AJ1669:AJ1683)</f>
        <v>1282323</v>
      </c>
    </row>
    <row r="1686" spans="1:16384" ht="16.5" x14ac:dyDescent="0.3">
      <c r="B1686" s="217" t="s">
        <v>6024</v>
      </c>
      <c r="C1686" s="31"/>
      <c r="D1686" s="31"/>
      <c r="E1686" s="31"/>
      <c r="F1686" s="31"/>
      <c r="G1686" s="31"/>
      <c r="H1686" s="31"/>
      <c r="I1686" s="133"/>
      <c r="P1686" s="133" t="s">
        <v>254</v>
      </c>
    </row>
    <row r="1687" spans="1:16384" ht="14.25" thickBot="1" x14ac:dyDescent="0.3">
      <c r="B1687" s="1574"/>
      <c r="C1687" s="1514"/>
      <c r="D1687" s="1514"/>
      <c r="E1687" s="1514"/>
      <c r="F1687" s="1514"/>
      <c r="G1687" s="1574"/>
      <c r="H1687" s="1514"/>
      <c r="I1687" s="1573"/>
      <c r="P1687" s="1523" t="s">
        <v>28</v>
      </c>
    </row>
    <row r="1688" spans="1:16384" x14ac:dyDescent="0.25">
      <c r="B1688" s="1887" t="s">
        <v>6025</v>
      </c>
      <c r="C1688" s="1887"/>
      <c r="D1688" s="1887"/>
      <c r="E1688" s="1887"/>
      <c r="F1688" s="1887"/>
      <c r="G1688" s="1887"/>
      <c r="H1688" s="1887"/>
      <c r="I1688" s="1887"/>
      <c r="P1688" s="41" t="s">
        <v>228</v>
      </c>
    </row>
    <row r="1689" spans="1:16384" ht="15" customHeight="1" x14ac:dyDescent="0.25">
      <c r="A1689" s="1887"/>
      <c r="B1689" s="1887"/>
      <c r="C1689" s="1887"/>
      <c r="D1689" s="1887"/>
      <c r="E1689" s="1887"/>
      <c r="F1689" s="1887"/>
      <c r="G1689" s="1887"/>
      <c r="H1689" s="1887"/>
      <c r="I1689" s="1887"/>
      <c r="J1689" s="1887"/>
      <c r="K1689" s="1887"/>
      <c r="L1689" s="1887"/>
      <c r="M1689" s="1887"/>
      <c r="N1689" s="1887"/>
      <c r="O1689" s="1887"/>
      <c r="P1689" s="1887"/>
      <c r="Q1689" s="1887"/>
      <c r="R1689" s="1887"/>
      <c r="S1689" s="1887"/>
      <c r="T1689" s="1887"/>
      <c r="U1689" s="1887"/>
      <c r="V1689" s="1887"/>
      <c r="W1689" s="1887"/>
      <c r="X1689" s="1887"/>
      <c r="Y1689" s="1887"/>
      <c r="Z1689" s="1887"/>
      <c r="AA1689" s="1887"/>
      <c r="AB1689" s="1887"/>
      <c r="AC1689" s="1887"/>
      <c r="AD1689" s="1887"/>
      <c r="AE1689" s="1887"/>
      <c r="AF1689" s="1887"/>
      <c r="AG1689" s="1887"/>
      <c r="AH1689" s="1887"/>
      <c r="AI1689" s="1887"/>
      <c r="AJ1689" s="1887"/>
      <c r="AK1689" s="1887"/>
      <c r="AL1689" s="1887"/>
      <c r="AM1689" s="1887"/>
      <c r="AN1689" s="1887"/>
      <c r="AO1689" s="1887"/>
      <c r="AP1689" s="1887"/>
      <c r="AQ1689" s="1887"/>
      <c r="AR1689" s="1887"/>
      <c r="AS1689" s="1887"/>
      <c r="AT1689" s="1887"/>
      <c r="AU1689" s="1887"/>
      <c r="AV1689" s="1887"/>
      <c r="AW1689" s="1887"/>
      <c r="AX1689" s="1887"/>
      <c r="AY1689" s="1887"/>
      <c r="AZ1689" s="1887"/>
      <c r="BA1689" s="1887"/>
      <c r="BB1689" s="1887"/>
      <c r="BC1689" s="1887"/>
      <c r="BD1689" s="1887"/>
      <c r="BE1689" s="1887"/>
      <c r="BF1689" s="1887"/>
      <c r="BG1689" s="1887"/>
      <c r="BH1689" s="1887"/>
      <c r="BI1689" s="1887"/>
      <c r="BJ1689" s="1887"/>
      <c r="BK1689" s="1887"/>
      <c r="BL1689" s="1887"/>
      <c r="BM1689" s="1887"/>
      <c r="BN1689" s="1887"/>
      <c r="BO1689" s="1887"/>
      <c r="BP1689" s="1887"/>
      <c r="BQ1689" s="1887"/>
      <c r="BR1689" s="1887"/>
      <c r="BS1689" s="1887"/>
      <c r="BT1689" s="1887"/>
      <c r="BU1689" s="1887"/>
      <c r="BV1689" s="1887"/>
      <c r="BW1689" s="1887"/>
      <c r="BX1689" s="1887"/>
      <c r="BY1689" s="1887"/>
      <c r="BZ1689" s="1887"/>
      <c r="CA1689" s="1887"/>
      <c r="CB1689" s="1887"/>
      <c r="CC1689" s="1887"/>
      <c r="CD1689" s="1887"/>
      <c r="CE1689" s="1887"/>
      <c r="CF1689" s="1887"/>
      <c r="CG1689" s="1887"/>
      <c r="CH1689" s="1887"/>
      <c r="CI1689" s="1887"/>
      <c r="CJ1689" s="1887"/>
      <c r="CK1689" s="1887"/>
      <c r="CL1689" s="1887"/>
      <c r="CM1689" s="1887"/>
      <c r="CN1689" s="1887"/>
      <c r="CO1689" s="1887"/>
      <c r="CP1689" s="1887"/>
      <c r="CQ1689" s="1887"/>
      <c r="CR1689" s="1887"/>
      <c r="CS1689" s="1887"/>
      <c r="CT1689" s="1887"/>
      <c r="CU1689" s="1887"/>
      <c r="CV1689" s="1887"/>
      <c r="CW1689" s="1887"/>
      <c r="CX1689" s="1887"/>
      <c r="CY1689" s="1887"/>
      <c r="CZ1689" s="1887"/>
      <c r="DA1689" s="1887"/>
      <c r="DB1689" s="1887"/>
      <c r="DC1689" s="1887"/>
      <c r="DD1689" s="1887"/>
      <c r="DE1689" s="1887"/>
      <c r="DF1689" s="1887"/>
      <c r="DG1689" s="1887"/>
      <c r="DH1689" s="1887"/>
      <c r="DI1689" s="1887"/>
      <c r="DJ1689" s="1887"/>
      <c r="DK1689" s="1887"/>
      <c r="DL1689" s="1887"/>
      <c r="DM1689" s="1887"/>
      <c r="DN1689" s="1887"/>
      <c r="DO1689" s="1887"/>
      <c r="DP1689" s="1887"/>
      <c r="DQ1689" s="1887"/>
      <c r="DR1689" s="1887"/>
      <c r="DS1689" s="1887"/>
      <c r="DT1689" s="1887"/>
      <c r="DU1689" s="1887"/>
      <c r="DV1689" s="1887"/>
      <c r="DW1689" s="1887"/>
      <c r="DX1689" s="1887"/>
      <c r="DY1689" s="1887"/>
      <c r="DZ1689" s="1887"/>
      <c r="EA1689" s="1887"/>
      <c r="EB1689" s="1887"/>
      <c r="EC1689" s="1887"/>
      <c r="ED1689" s="1887"/>
      <c r="EE1689" s="1887"/>
      <c r="EF1689" s="1887"/>
      <c r="EG1689" s="1887"/>
      <c r="EH1689" s="1887"/>
      <c r="EI1689" s="1887"/>
      <c r="EJ1689" s="1887"/>
      <c r="EK1689" s="1887"/>
      <c r="EL1689" s="1887"/>
      <c r="EM1689" s="1887"/>
      <c r="EN1689" s="1887"/>
      <c r="EO1689" s="1887"/>
      <c r="EP1689" s="1887"/>
      <c r="EQ1689" s="1887"/>
      <c r="ER1689" s="1887"/>
      <c r="ES1689" s="1887"/>
      <c r="ET1689" s="1887"/>
      <c r="EU1689" s="1887"/>
      <c r="EV1689" s="1887"/>
      <c r="EW1689" s="1887"/>
      <c r="EX1689" s="1887"/>
      <c r="EY1689" s="1887"/>
      <c r="EZ1689" s="1887"/>
      <c r="FA1689" s="1887"/>
      <c r="FB1689" s="1887"/>
      <c r="FC1689" s="1887"/>
      <c r="FD1689" s="1887"/>
      <c r="FE1689" s="1887"/>
      <c r="FF1689" s="1887"/>
      <c r="FG1689" s="1887"/>
      <c r="FH1689" s="1887"/>
      <c r="FI1689" s="1887"/>
      <c r="FJ1689" s="1887"/>
      <c r="FK1689" s="1887"/>
      <c r="FL1689" s="1887"/>
      <c r="FM1689" s="1887"/>
      <c r="FN1689" s="1887"/>
      <c r="FO1689" s="1887"/>
      <c r="FP1689" s="1887"/>
      <c r="FQ1689" s="1887"/>
      <c r="FR1689" s="1887"/>
      <c r="FS1689" s="1887"/>
      <c r="FT1689" s="1887"/>
      <c r="FU1689" s="1887"/>
      <c r="FV1689" s="1887"/>
      <c r="FW1689" s="1887"/>
      <c r="FX1689" s="1887"/>
      <c r="FY1689" s="1887"/>
      <c r="FZ1689" s="1887"/>
      <c r="GA1689" s="1887"/>
      <c r="GB1689" s="1887"/>
      <c r="GC1689" s="1887"/>
      <c r="GD1689" s="1887"/>
      <c r="GE1689" s="1887"/>
      <c r="GF1689" s="1887"/>
      <c r="GG1689" s="1887"/>
      <c r="GH1689" s="1887"/>
      <c r="GI1689" s="1887"/>
      <c r="GJ1689" s="1887"/>
      <c r="GK1689" s="1887"/>
      <c r="GL1689" s="1887"/>
      <c r="GM1689" s="1887"/>
      <c r="GN1689" s="1887"/>
      <c r="GO1689" s="1887"/>
      <c r="GP1689" s="1887"/>
      <c r="GQ1689" s="1887"/>
      <c r="GR1689" s="1887"/>
      <c r="GS1689" s="1887"/>
      <c r="GT1689" s="1887"/>
      <c r="GU1689" s="1887"/>
      <c r="GV1689" s="1887"/>
      <c r="GW1689" s="1887"/>
      <c r="GX1689" s="1887"/>
      <c r="GY1689" s="1887"/>
      <c r="GZ1689" s="1887"/>
      <c r="HA1689" s="1887"/>
      <c r="HB1689" s="1887"/>
      <c r="HC1689" s="1887"/>
      <c r="HD1689" s="1887"/>
      <c r="HE1689" s="1887"/>
      <c r="HF1689" s="1887"/>
      <c r="HG1689" s="1887"/>
      <c r="HH1689" s="1887"/>
      <c r="HI1689" s="1887"/>
      <c r="HJ1689" s="1887"/>
      <c r="HK1689" s="1887"/>
      <c r="HL1689" s="1887"/>
      <c r="HM1689" s="1887"/>
      <c r="HN1689" s="1887"/>
      <c r="HO1689" s="1887"/>
      <c r="HP1689" s="1887"/>
      <c r="HQ1689" s="1887"/>
      <c r="HR1689" s="1887"/>
      <c r="HS1689" s="1887"/>
      <c r="HT1689" s="1887"/>
      <c r="HU1689" s="1887"/>
      <c r="HV1689" s="1887"/>
      <c r="HW1689" s="1887"/>
      <c r="HX1689" s="1887"/>
      <c r="HY1689" s="1887"/>
      <c r="HZ1689" s="1887"/>
      <c r="IA1689" s="1887"/>
      <c r="IB1689" s="1887"/>
      <c r="IC1689" s="1887"/>
      <c r="ID1689" s="1887"/>
      <c r="IE1689" s="1887"/>
      <c r="IF1689" s="1887"/>
      <c r="IG1689" s="1887"/>
      <c r="IH1689" s="1887"/>
      <c r="II1689" s="1887"/>
      <c r="IJ1689" s="1887"/>
      <c r="IK1689" s="1887"/>
      <c r="IL1689" s="1887"/>
      <c r="IM1689" s="1887"/>
      <c r="IN1689" s="1887"/>
      <c r="IO1689" s="1887"/>
      <c r="IP1689" s="1887"/>
      <c r="IQ1689" s="1887"/>
      <c r="IR1689" s="1887"/>
      <c r="IS1689" s="1887"/>
      <c r="IT1689" s="1887"/>
      <c r="IU1689" s="1887"/>
      <c r="IV1689" s="1887"/>
      <c r="IW1689" s="1887"/>
      <c r="IX1689" s="1887"/>
      <c r="IY1689" s="1887"/>
      <c r="IZ1689" s="1887"/>
      <c r="JA1689" s="1887"/>
      <c r="JB1689" s="1887"/>
      <c r="JC1689" s="1887"/>
      <c r="JD1689" s="1887"/>
      <c r="JE1689" s="1887"/>
      <c r="JF1689" s="1887"/>
      <c r="JG1689" s="1887"/>
      <c r="JH1689" s="1887"/>
      <c r="JI1689" s="1887"/>
      <c r="JJ1689" s="1887"/>
      <c r="JK1689" s="1887"/>
      <c r="JL1689" s="1887"/>
      <c r="JM1689" s="1887"/>
      <c r="JN1689" s="1887"/>
      <c r="JO1689" s="1887"/>
      <c r="JP1689" s="1887"/>
      <c r="JQ1689" s="1887"/>
      <c r="JR1689" s="1887"/>
      <c r="JS1689" s="1887"/>
      <c r="JT1689" s="1887"/>
      <c r="JU1689" s="1887"/>
      <c r="JV1689" s="1887"/>
      <c r="JW1689" s="1887"/>
      <c r="JX1689" s="1887"/>
      <c r="JY1689" s="1887"/>
      <c r="JZ1689" s="1887"/>
      <c r="KA1689" s="1887"/>
      <c r="KB1689" s="1887"/>
      <c r="KC1689" s="1887"/>
      <c r="KD1689" s="1887"/>
      <c r="KE1689" s="1887"/>
      <c r="KF1689" s="1887"/>
      <c r="KG1689" s="1887"/>
      <c r="KH1689" s="1887"/>
      <c r="KI1689" s="1887"/>
      <c r="KJ1689" s="1887"/>
      <c r="KK1689" s="1887"/>
      <c r="KL1689" s="1887"/>
      <c r="KM1689" s="1887"/>
      <c r="KN1689" s="1887"/>
      <c r="KO1689" s="1887"/>
      <c r="KP1689" s="1887"/>
      <c r="KQ1689" s="1887"/>
      <c r="KR1689" s="1887"/>
      <c r="KS1689" s="1887"/>
      <c r="KT1689" s="1887"/>
      <c r="KU1689" s="1887"/>
      <c r="KV1689" s="1887"/>
      <c r="KW1689" s="1887"/>
      <c r="KX1689" s="1887"/>
      <c r="KY1689" s="1887"/>
      <c r="KZ1689" s="1887"/>
      <c r="LA1689" s="1887"/>
      <c r="LB1689" s="1887"/>
      <c r="LC1689" s="1887"/>
      <c r="LD1689" s="1887"/>
      <c r="LE1689" s="1887"/>
      <c r="LF1689" s="1887"/>
      <c r="LG1689" s="1887"/>
      <c r="LH1689" s="1887"/>
      <c r="LI1689" s="1887"/>
      <c r="LJ1689" s="1887"/>
      <c r="LK1689" s="1887"/>
      <c r="LL1689" s="1887"/>
      <c r="LM1689" s="1887"/>
      <c r="LN1689" s="1887"/>
      <c r="LO1689" s="1887"/>
      <c r="LP1689" s="1887"/>
      <c r="LQ1689" s="1887"/>
      <c r="LR1689" s="1887"/>
      <c r="LS1689" s="1887"/>
      <c r="LT1689" s="1887"/>
      <c r="LU1689" s="1887"/>
      <c r="LV1689" s="1887"/>
      <c r="LW1689" s="1887"/>
      <c r="LX1689" s="1887"/>
      <c r="LY1689" s="1887"/>
      <c r="LZ1689" s="1887"/>
      <c r="MA1689" s="1887"/>
      <c r="MB1689" s="1887"/>
      <c r="MC1689" s="1887"/>
      <c r="MD1689" s="1887"/>
      <c r="ME1689" s="1887"/>
      <c r="MF1689" s="1887"/>
      <c r="MG1689" s="1887"/>
      <c r="MH1689" s="1887"/>
      <c r="MI1689" s="1887"/>
      <c r="MJ1689" s="1887"/>
      <c r="MK1689" s="1887"/>
      <c r="ML1689" s="1887"/>
      <c r="MM1689" s="1887"/>
      <c r="MN1689" s="1887"/>
      <c r="MO1689" s="1887"/>
      <c r="MP1689" s="1887"/>
      <c r="MQ1689" s="1887"/>
      <c r="MR1689" s="1887"/>
      <c r="MS1689" s="1887"/>
      <c r="MT1689" s="1887"/>
      <c r="MU1689" s="1887"/>
      <c r="MV1689" s="1887"/>
      <c r="MW1689" s="1887"/>
      <c r="MX1689" s="1887"/>
      <c r="MY1689" s="1887"/>
      <c r="MZ1689" s="1887"/>
      <c r="NA1689" s="1887"/>
      <c r="NB1689" s="1887"/>
      <c r="NC1689" s="1887"/>
      <c r="ND1689" s="1887"/>
      <c r="NE1689" s="1887"/>
      <c r="NF1689" s="1887"/>
      <c r="NG1689" s="1887"/>
      <c r="NH1689" s="1887"/>
      <c r="NI1689" s="1887"/>
      <c r="NJ1689" s="1887"/>
      <c r="NK1689" s="1887"/>
      <c r="NL1689" s="1887"/>
      <c r="NM1689" s="1887"/>
      <c r="NN1689" s="1887"/>
      <c r="NO1689" s="1887"/>
      <c r="NP1689" s="1887"/>
      <c r="NQ1689" s="1887"/>
      <c r="NR1689" s="1887"/>
      <c r="NS1689" s="1887"/>
      <c r="NT1689" s="1887"/>
      <c r="NU1689" s="1887"/>
      <c r="NV1689" s="1887"/>
      <c r="NW1689" s="1887"/>
      <c r="NX1689" s="1887"/>
      <c r="NY1689" s="1887"/>
      <c r="NZ1689" s="1887"/>
      <c r="OA1689" s="1887"/>
      <c r="OB1689" s="1887"/>
      <c r="OC1689" s="1887"/>
      <c r="OD1689" s="1887"/>
      <c r="OE1689" s="1887"/>
      <c r="OF1689" s="1887"/>
      <c r="OG1689" s="1887"/>
      <c r="OH1689" s="1887"/>
      <c r="OI1689" s="1887"/>
      <c r="OJ1689" s="1887"/>
      <c r="OK1689" s="1887"/>
      <c r="OL1689" s="1887"/>
      <c r="OM1689" s="1887"/>
      <c r="ON1689" s="1887"/>
      <c r="OO1689" s="1887"/>
      <c r="OP1689" s="1887"/>
      <c r="OQ1689" s="1887"/>
      <c r="OR1689" s="1887"/>
      <c r="OS1689" s="1887"/>
      <c r="OT1689" s="1887"/>
      <c r="OU1689" s="1887"/>
      <c r="OV1689" s="1887"/>
      <c r="OW1689" s="1887"/>
      <c r="OX1689" s="1887"/>
      <c r="OY1689" s="1887"/>
      <c r="OZ1689" s="1887"/>
      <c r="PA1689" s="1887"/>
      <c r="PB1689" s="1887"/>
      <c r="PC1689" s="1887"/>
      <c r="PD1689" s="1887"/>
      <c r="PE1689" s="1887"/>
      <c r="PF1689" s="1887"/>
      <c r="PG1689" s="1887"/>
      <c r="PH1689" s="1887"/>
      <c r="PI1689" s="1887"/>
      <c r="PJ1689" s="1887"/>
      <c r="PK1689" s="1887"/>
      <c r="PL1689" s="1887"/>
      <c r="PM1689" s="1887"/>
      <c r="PN1689" s="1887"/>
      <c r="PO1689" s="1887"/>
      <c r="PP1689" s="1887"/>
      <c r="PQ1689" s="1887"/>
      <c r="PR1689" s="1887"/>
      <c r="PS1689" s="1887"/>
      <c r="PT1689" s="1887"/>
      <c r="PU1689" s="1887"/>
      <c r="PV1689" s="1887"/>
      <c r="PW1689" s="1887"/>
      <c r="PX1689" s="1887"/>
      <c r="PY1689" s="1887"/>
      <c r="PZ1689" s="1887"/>
      <c r="QA1689" s="1887"/>
      <c r="QB1689" s="1887"/>
      <c r="QC1689" s="1887"/>
      <c r="QD1689" s="1887"/>
      <c r="QE1689" s="1887"/>
      <c r="QF1689" s="1887"/>
      <c r="QG1689" s="1887"/>
      <c r="QH1689" s="1887"/>
      <c r="QI1689" s="1887"/>
      <c r="QJ1689" s="1887"/>
      <c r="QK1689" s="1887"/>
      <c r="QL1689" s="1887"/>
      <c r="QM1689" s="1887"/>
      <c r="QN1689" s="1887"/>
      <c r="QO1689" s="1887"/>
      <c r="QP1689" s="1887"/>
      <c r="QQ1689" s="1887"/>
      <c r="QR1689" s="1887"/>
      <c r="QS1689" s="1887"/>
      <c r="QT1689" s="1887"/>
      <c r="QU1689" s="1887"/>
      <c r="QV1689" s="1887"/>
      <c r="QW1689" s="1887"/>
      <c r="QX1689" s="1887"/>
      <c r="QY1689" s="1887"/>
      <c r="QZ1689" s="1887"/>
      <c r="RA1689" s="1887"/>
      <c r="RB1689" s="1887"/>
      <c r="RC1689" s="1887"/>
      <c r="RD1689" s="1887"/>
      <c r="RE1689" s="1887"/>
      <c r="RF1689" s="1887"/>
      <c r="RG1689" s="1887"/>
      <c r="RH1689" s="1887"/>
      <c r="RI1689" s="1887"/>
      <c r="RJ1689" s="1887"/>
      <c r="RK1689" s="1887"/>
      <c r="RL1689" s="1887"/>
      <c r="RM1689" s="1887"/>
      <c r="RN1689" s="1887"/>
      <c r="RO1689" s="1887"/>
      <c r="RP1689" s="1887"/>
      <c r="RQ1689" s="1887"/>
      <c r="RR1689" s="1887"/>
      <c r="RS1689" s="1887"/>
      <c r="RT1689" s="1887"/>
      <c r="RU1689" s="1887"/>
      <c r="RV1689" s="1887"/>
      <c r="RW1689" s="1887"/>
      <c r="RX1689" s="1887"/>
      <c r="RY1689" s="1887"/>
      <c r="RZ1689" s="1887"/>
      <c r="SA1689" s="1887"/>
      <c r="SB1689" s="1887"/>
      <c r="SC1689" s="1887"/>
      <c r="SD1689" s="1887"/>
      <c r="SE1689" s="1887"/>
      <c r="SF1689" s="1887"/>
      <c r="SG1689" s="1887"/>
      <c r="SH1689" s="1887"/>
      <c r="SI1689" s="1887"/>
      <c r="SJ1689" s="1887"/>
      <c r="SK1689" s="1887"/>
      <c r="SL1689" s="1887"/>
      <c r="SM1689" s="1887"/>
      <c r="SN1689" s="1887"/>
      <c r="SO1689" s="1887"/>
      <c r="SP1689" s="1887"/>
      <c r="SQ1689" s="1887"/>
      <c r="SR1689" s="1887"/>
      <c r="SS1689" s="1887"/>
      <c r="ST1689" s="1887"/>
      <c r="SU1689" s="1887"/>
      <c r="SV1689" s="1887"/>
      <c r="SW1689" s="1887"/>
      <c r="SX1689" s="1887"/>
      <c r="SY1689" s="1887"/>
      <c r="SZ1689" s="1887"/>
      <c r="TA1689" s="1887"/>
      <c r="TB1689" s="1887"/>
      <c r="TC1689" s="1887"/>
      <c r="TD1689" s="1887"/>
      <c r="TE1689" s="1887"/>
      <c r="TF1689" s="1887"/>
      <c r="TG1689" s="1887"/>
      <c r="TH1689" s="1887"/>
      <c r="TI1689" s="1887"/>
      <c r="TJ1689" s="1887"/>
      <c r="TK1689" s="1887"/>
      <c r="TL1689" s="1887"/>
      <c r="TM1689" s="1887"/>
      <c r="TN1689" s="1887"/>
      <c r="TO1689" s="1887"/>
      <c r="TP1689" s="1887"/>
      <c r="TQ1689" s="1887"/>
      <c r="TR1689" s="1887"/>
      <c r="TS1689" s="1887"/>
      <c r="TT1689" s="1887"/>
      <c r="TU1689" s="1887"/>
      <c r="TV1689" s="1887"/>
      <c r="TW1689" s="1887"/>
      <c r="TX1689" s="1887"/>
      <c r="TY1689" s="1887"/>
      <c r="TZ1689" s="1887"/>
      <c r="UA1689" s="1887"/>
      <c r="UB1689" s="1887"/>
      <c r="UC1689" s="1887"/>
      <c r="UD1689" s="1887"/>
      <c r="UE1689" s="1887"/>
      <c r="UF1689" s="1887"/>
      <c r="UG1689" s="1887"/>
      <c r="UH1689" s="1887"/>
      <c r="UI1689" s="1887"/>
      <c r="UJ1689" s="1887"/>
      <c r="UK1689" s="1887"/>
      <c r="UL1689" s="1887"/>
      <c r="UM1689" s="1887"/>
      <c r="UN1689" s="1887"/>
      <c r="UO1689" s="1887"/>
      <c r="UP1689" s="1887"/>
      <c r="UQ1689" s="1887"/>
      <c r="UR1689" s="1887"/>
      <c r="US1689" s="1887"/>
      <c r="UT1689" s="1887"/>
      <c r="UU1689" s="1887"/>
      <c r="UV1689" s="1887"/>
      <c r="UW1689" s="1887"/>
      <c r="UX1689" s="1887"/>
      <c r="UY1689" s="1887"/>
      <c r="UZ1689" s="1887"/>
      <c r="VA1689" s="1887"/>
      <c r="VB1689" s="1887"/>
      <c r="VC1689" s="1887"/>
      <c r="VD1689" s="1887"/>
      <c r="VE1689" s="1887"/>
      <c r="VF1689" s="1887"/>
      <c r="VG1689" s="1887"/>
      <c r="VH1689" s="1887"/>
      <c r="VI1689" s="1887"/>
      <c r="VJ1689" s="1887"/>
      <c r="VK1689" s="1887"/>
      <c r="VL1689" s="1887"/>
      <c r="VM1689" s="1887"/>
      <c r="VN1689" s="1887"/>
      <c r="VO1689" s="1887"/>
      <c r="VP1689" s="1887"/>
      <c r="VQ1689" s="1887"/>
      <c r="VR1689" s="1887"/>
      <c r="VS1689" s="1887"/>
      <c r="VT1689" s="1887"/>
      <c r="VU1689" s="1887"/>
      <c r="VV1689" s="1887"/>
      <c r="VW1689" s="1887"/>
      <c r="VX1689" s="1887"/>
      <c r="VY1689" s="1887"/>
      <c r="VZ1689" s="1887"/>
      <c r="WA1689" s="1887"/>
      <c r="WB1689" s="1887"/>
      <c r="WC1689" s="1887"/>
      <c r="WD1689" s="1887"/>
      <c r="WE1689" s="1887"/>
      <c r="WF1689" s="1887"/>
      <c r="WG1689" s="1887"/>
      <c r="WH1689" s="1887"/>
      <c r="WI1689" s="1887"/>
      <c r="WJ1689" s="1887"/>
      <c r="WK1689" s="1887"/>
      <c r="WL1689" s="1887"/>
      <c r="WM1689" s="1887"/>
      <c r="WN1689" s="1887"/>
      <c r="WO1689" s="1887"/>
      <c r="WP1689" s="1887"/>
      <c r="WQ1689" s="1887"/>
      <c r="WR1689" s="1887"/>
      <c r="WS1689" s="1887"/>
      <c r="WT1689" s="1887"/>
      <c r="WU1689" s="1887"/>
      <c r="WV1689" s="1887"/>
      <c r="WW1689" s="1887"/>
      <c r="WX1689" s="1887"/>
      <c r="WY1689" s="1887"/>
      <c r="WZ1689" s="1887"/>
      <c r="XA1689" s="1887"/>
      <c r="XB1689" s="1887"/>
      <c r="XC1689" s="1887"/>
      <c r="XD1689" s="1887"/>
      <c r="XE1689" s="1887"/>
      <c r="XF1689" s="1887"/>
      <c r="XG1689" s="1887"/>
      <c r="XH1689" s="1887"/>
      <c r="XI1689" s="1887"/>
      <c r="XJ1689" s="1887"/>
      <c r="XK1689" s="1887"/>
      <c r="XL1689" s="1887"/>
      <c r="XM1689" s="1887"/>
      <c r="XN1689" s="1887"/>
      <c r="XO1689" s="1887"/>
      <c r="XP1689" s="1887"/>
      <c r="XQ1689" s="1887"/>
      <c r="XR1689" s="1887"/>
      <c r="XS1689" s="1887"/>
      <c r="XT1689" s="1887"/>
      <c r="XU1689" s="1887"/>
      <c r="XV1689" s="1887"/>
      <c r="XW1689" s="1887"/>
      <c r="XX1689" s="1887"/>
      <c r="XY1689" s="1887"/>
      <c r="XZ1689" s="1887"/>
      <c r="YA1689" s="1887"/>
      <c r="YB1689" s="1887"/>
      <c r="YC1689" s="1887"/>
      <c r="YD1689" s="1887"/>
      <c r="YE1689" s="1887"/>
      <c r="YF1689" s="1887"/>
      <c r="YG1689" s="1887"/>
      <c r="YH1689" s="1887"/>
      <c r="YI1689" s="1887"/>
      <c r="YJ1689" s="1887"/>
      <c r="YK1689" s="1887"/>
      <c r="YL1689" s="1887"/>
      <c r="YM1689" s="1887"/>
      <c r="YN1689" s="1887"/>
      <c r="YO1689" s="1887"/>
      <c r="YP1689" s="1887"/>
      <c r="YQ1689" s="1887"/>
      <c r="YR1689" s="1887"/>
      <c r="YS1689" s="1887"/>
      <c r="YT1689" s="1887"/>
      <c r="YU1689" s="1887"/>
      <c r="YV1689" s="1887"/>
      <c r="YW1689" s="1887"/>
      <c r="YX1689" s="1887"/>
      <c r="YY1689" s="1887"/>
      <c r="YZ1689" s="1887"/>
      <c r="ZA1689" s="1887"/>
      <c r="ZB1689" s="1887"/>
      <c r="ZC1689" s="1887"/>
      <c r="ZD1689" s="1887"/>
      <c r="ZE1689" s="1887"/>
      <c r="ZF1689" s="1887"/>
      <c r="ZG1689" s="1887"/>
      <c r="ZH1689" s="1887"/>
      <c r="ZI1689" s="1887"/>
      <c r="ZJ1689" s="1887"/>
      <c r="ZK1689" s="1887"/>
      <c r="ZL1689" s="1887"/>
      <c r="ZM1689" s="1887"/>
      <c r="ZN1689" s="1887"/>
      <c r="ZO1689" s="1887"/>
      <c r="ZP1689" s="1887"/>
      <c r="ZQ1689" s="1887"/>
      <c r="ZR1689" s="1887"/>
      <c r="ZS1689" s="1887"/>
      <c r="ZT1689" s="1887"/>
      <c r="ZU1689" s="1887"/>
      <c r="ZV1689" s="1887"/>
      <c r="ZW1689" s="1887"/>
      <c r="ZX1689" s="1887"/>
      <c r="ZY1689" s="1887"/>
      <c r="ZZ1689" s="1887"/>
      <c r="AAA1689" s="1887"/>
      <c r="AAB1689" s="1887"/>
      <c r="AAC1689" s="1887"/>
      <c r="AAD1689" s="1887"/>
      <c r="AAE1689" s="1887"/>
      <c r="AAF1689" s="1887"/>
      <c r="AAG1689" s="1887"/>
      <c r="AAH1689" s="1887"/>
      <c r="AAI1689" s="1887"/>
      <c r="AAJ1689" s="1887"/>
      <c r="AAK1689" s="1887"/>
      <c r="AAL1689" s="1887"/>
      <c r="AAM1689" s="1887"/>
      <c r="AAN1689" s="1887"/>
      <c r="AAO1689" s="1887"/>
      <c r="AAP1689" s="1887"/>
      <c r="AAQ1689" s="1887"/>
      <c r="AAR1689" s="1887"/>
      <c r="AAS1689" s="1887"/>
      <c r="AAT1689" s="1887"/>
      <c r="AAU1689" s="1887"/>
      <c r="AAV1689" s="1887"/>
      <c r="AAW1689" s="1887"/>
      <c r="AAX1689" s="1887"/>
      <c r="AAY1689" s="1887"/>
      <c r="AAZ1689" s="1887"/>
      <c r="ABA1689" s="1887"/>
      <c r="ABB1689" s="1887"/>
      <c r="ABC1689" s="1887"/>
      <c r="ABD1689" s="1887"/>
      <c r="ABE1689" s="1887"/>
      <c r="ABF1689" s="1887"/>
      <c r="ABG1689" s="1887"/>
      <c r="ABH1689" s="1887"/>
      <c r="ABI1689" s="1887"/>
      <c r="ABJ1689" s="1887"/>
      <c r="ABK1689" s="1887"/>
      <c r="ABL1689" s="1887"/>
      <c r="ABM1689" s="1887"/>
      <c r="ABN1689" s="1887"/>
      <c r="ABO1689" s="1887"/>
      <c r="ABP1689" s="1887"/>
      <c r="ABQ1689" s="1887"/>
      <c r="ABR1689" s="1887"/>
      <c r="ABS1689" s="1887"/>
      <c r="ABT1689" s="1887"/>
      <c r="ABU1689" s="1887"/>
      <c r="ABV1689" s="1887"/>
      <c r="ABW1689" s="1887"/>
      <c r="ABX1689" s="1887"/>
      <c r="ABY1689" s="1887"/>
      <c r="ABZ1689" s="1887"/>
      <c r="ACA1689" s="1887"/>
      <c r="ACB1689" s="1887"/>
      <c r="ACC1689" s="1887"/>
      <c r="ACD1689" s="1887"/>
      <c r="ACE1689" s="1887"/>
      <c r="ACF1689" s="1887"/>
      <c r="ACG1689" s="1887"/>
      <c r="ACH1689" s="1887"/>
      <c r="ACI1689" s="1887"/>
      <c r="ACJ1689" s="1887"/>
      <c r="ACK1689" s="1887"/>
      <c r="ACL1689" s="1887"/>
      <c r="ACM1689" s="1887"/>
      <c r="ACN1689" s="1887"/>
      <c r="ACO1689" s="1887"/>
      <c r="ACP1689" s="1887"/>
      <c r="ACQ1689" s="1887"/>
      <c r="ACR1689" s="1887"/>
      <c r="ACS1689" s="1887"/>
      <c r="ACT1689" s="1887"/>
      <c r="ACU1689" s="1887"/>
      <c r="ACV1689" s="1887"/>
      <c r="ACW1689" s="1887"/>
      <c r="ACX1689" s="1887"/>
      <c r="ACY1689" s="1887"/>
      <c r="ACZ1689" s="1887"/>
      <c r="ADA1689" s="1887"/>
      <c r="ADB1689" s="1887"/>
      <c r="ADC1689" s="1887"/>
      <c r="ADD1689" s="1887"/>
      <c r="ADE1689" s="1887"/>
      <c r="ADF1689" s="1887"/>
      <c r="ADG1689" s="1887"/>
      <c r="ADH1689" s="1887"/>
      <c r="ADI1689" s="1887"/>
      <c r="ADJ1689" s="1887"/>
      <c r="ADK1689" s="1887"/>
      <c r="ADL1689" s="1887"/>
      <c r="ADM1689" s="1887"/>
      <c r="ADN1689" s="1887"/>
      <c r="ADO1689" s="1887"/>
      <c r="ADP1689" s="1887"/>
      <c r="ADQ1689" s="1887"/>
      <c r="ADR1689" s="1887"/>
      <c r="ADS1689" s="1887"/>
      <c r="ADT1689" s="1887"/>
      <c r="ADU1689" s="1887"/>
      <c r="ADV1689" s="1887"/>
      <c r="ADW1689" s="1887"/>
      <c r="ADX1689" s="1887"/>
      <c r="ADY1689" s="1887"/>
      <c r="ADZ1689" s="1887"/>
      <c r="AEA1689" s="1887"/>
      <c r="AEB1689" s="1887"/>
      <c r="AEC1689" s="1887"/>
      <c r="AED1689" s="1887"/>
      <c r="AEE1689" s="1887"/>
      <c r="AEF1689" s="1887"/>
      <c r="AEG1689" s="1887"/>
      <c r="AEH1689" s="1887"/>
      <c r="AEI1689" s="1887"/>
      <c r="AEJ1689" s="1887"/>
      <c r="AEK1689" s="1887"/>
      <c r="AEL1689" s="1887"/>
      <c r="AEM1689" s="1887"/>
      <c r="AEN1689" s="1887"/>
      <c r="AEO1689" s="1887"/>
      <c r="AEP1689" s="1887"/>
      <c r="AEQ1689" s="1887"/>
      <c r="AER1689" s="1887"/>
      <c r="AES1689" s="1887"/>
      <c r="AET1689" s="1887"/>
      <c r="AEU1689" s="1887"/>
      <c r="AEV1689" s="1887"/>
      <c r="AEW1689" s="1887"/>
      <c r="AEX1689" s="1887"/>
      <c r="AEY1689" s="1887"/>
      <c r="AEZ1689" s="1887"/>
      <c r="AFA1689" s="1887"/>
      <c r="AFB1689" s="1887"/>
      <c r="AFC1689" s="1887"/>
      <c r="AFD1689" s="1887"/>
      <c r="AFE1689" s="1887"/>
      <c r="AFF1689" s="1887"/>
      <c r="AFG1689" s="1887"/>
      <c r="AFH1689" s="1887"/>
      <c r="AFI1689" s="1887"/>
      <c r="AFJ1689" s="1887"/>
      <c r="AFK1689" s="1887"/>
      <c r="AFL1689" s="1887"/>
      <c r="AFM1689" s="1887"/>
      <c r="AFN1689" s="1887"/>
      <c r="AFO1689" s="1887"/>
      <c r="AFP1689" s="1887"/>
      <c r="AFQ1689" s="1887"/>
      <c r="AFR1689" s="1887"/>
      <c r="AFS1689" s="1887"/>
      <c r="AFT1689" s="1887"/>
      <c r="AFU1689" s="1887"/>
      <c r="AFV1689" s="1887"/>
      <c r="AFW1689" s="1887"/>
      <c r="AFX1689" s="1887"/>
      <c r="AFY1689" s="1887"/>
      <c r="AFZ1689" s="1887"/>
      <c r="AGA1689" s="1887"/>
      <c r="AGB1689" s="1887"/>
      <c r="AGC1689" s="1887"/>
      <c r="AGD1689" s="1887"/>
      <c r="AGE1689" s="1887"/>
      <c r="AGF1689" s="1887"/>
      <c r="AGG1689" s="1887"/>
      <c r="AGH1689" s="1887"/>
      <c r="AGI1689" s="1887"/>
      <c r="AGJ1689" s="1887"/>
      <c r="AGK1689" s="1887"/>
      <c r="AGL1689" s="1887"/>
      <c r="AGM1689" s="1887"/>
      <c r="AGN1689" s="1887"/>
      <c r="AGO1689" s="1887"/>
      <c r="AGP1689" s="1887"/>
      <c r="AGQ1689" s="1887"/>
      <c r="AGR1689" s="1887"/>
      <c r="AGS1689" s="1887"/>
      <c r="AGT1689" s="1887"/>
      <c r="AGU1689" s="1887"/>
      <c r="AGV1689" s="1887"/>
      <c r="AGW1689" s="1887"/>
      <c r="AGX1689" s="1887"/>
      <c r="AGY1689" s="1887"/>
      <c r="AGZ1689" s="1887"/>
      <c r="AHA1689" s="1887"/>
      <c r="AHB1689" s="1887"/>
      <c r="AHC1689" s="1887"/>
      <c r="AHD1689" s="1887"/>
      <c r="AHE1689" s="1887"/>
      <c r="AHF1689" s="1887"/>
      <c r="AHG1689" s="1887"/>
      <c r="AHH1689" s="1887"/>
      <c r="AHI1689" s="1887"/>
      <c r="AHJ1689" s="1887"/>
      <c r="AHK1689" s="1887"/>
      <c r="AHL1689" s="1887"/>
      <c r="AHM1689" s="1887"/>
      <c r="AHN1689" s="1887"/>
      <c r="AHO1689" s="1887"/>
      <c r="AHP1689" s="1887"/>
      <c r="AHQ1689" s="1887"/>
      <c r="AHR1689" s="1887"/>
      <c r="AHS1689" s="1887"/>
      <c r="AHT1689" s="1887"/>
      <c r="AHU1689" s="1887"/>
      <c r="AHV1689" s="1887"/>
      <c r="AHW1689" s="1887"/>
      <c r="AHX1689" s="1887"/>
      <c r="AHY1689" s="1887"/>
      <c r="AHZ1689" s="1887"/>
      <c r="AIA1689" s="1887"/>
      <c r="AIB1689" s="1887"/>
      <c r="AIC1689" s="1887"/>
      <c r="AID1689" s="1887"/>
      <c r="AIE1689" s="1887"/>
      <c r="AIF1689" s="1887"/>
      <c r="AIG1689" s="1887"/>
      <c r="AIH1689" s="1887"/>
      <c r="AII1689" s="1887"/>
      <c r="AIJ1689" s="1887"/>
      <c r="AIK1689" s="1887"/>
      <c r="AIL1689" s="1887"/>
      <c r="AIM1689" s="1887"/>
      <c r="AIN1689" s="1887"/>
      <c r="AIO1689" s="1887"/>
      <c r="AIP1689" s="1887"/>
      <c r="AIQ1689" s="1887"/>
      <c r="AIR1689" s="1887"/>
      <c r="AIS1689" s="1887"/>
      <c r="AIT1689" s="1887"/>
      <c r="AIU1689" s="1887"/>
      <c r="AIV1689" s="1887"/>
      <c r="AIW1689" s="1887"/>
      <c r="AIX1689" s="1887"/>
      <c r="AIY1689" s="1887"/>
      <c r="AIZ1689" s="1887"/>
      <c r="AJA1689" s="1887"/>
      <c r="AJB1689" s="1887"/>
      <c r="AJC1689" s="1887"/>
      <c r="AJD1689" s="1887"/>
      <c r="AJE1689" s="1887"/>
      <c r="AJF1689" s="1887"/>
      <c r="AJG1689" s="1887"/>
      <c r="AJH1689" s="1887"/>
      <c r="AJI1689" s="1887"/>
      <c r="AJJ1689" s="1887"/>
      <c r="AJK1689" s="1887"/>
      <c r="AJL1689" s="1887"/>
      <c r="AJM1689" s="1887"/>
      <c r="AJN1689" s="1887"/>
      <c r="AJO1689" s="1887"/>
      <c r="AJP1689" s="1887"/>
      <c r="AJQ1689" s="1887"/>
      <c r="AJR1689" s="1887"/>
      <c r="AJS1689" s="1887"/>
      <c r="AJT1689" s="1887"/>
      <c r="AJU1689" s="1887"/>
      <c r="AJV1689" s="1887"/>
      <c r="AJW1689" s="1887"/>
      <c r="AJX1689" s="1887"/>
      <c r="AJY1689" s="1887"/>
      <c r="AJZ1689" s="1887"/>
      <c r="AKA1689" s="1887"/>
      <c r="AKB1689" s="1887"/>
      <c r="AKC1689" s="1887"/>
      <c r="AKD1689" s="1887"/>
      <c r="AKE1689" s="1887"/>
      <c r="AKF1689" s="1887"/>
      <c r="AKG1689" s="1887"/>
      <c r="AKH1689" s="1887"/>
      <c r="AKI1689" s="1887"/>
      <c r="AKJ1689" s="1887"/>
      <c r="AKK1689" s="1887"/>
      <c r="AKL1689" s="1887"/>
      <c r="AKM1689" s="1887"/>
      <c r="AKN1689" s="1887"/>
      <c r="AKO1689" s="1887"/>
      <c r="AKP1689" s="1887"/>
      <c r="AKQ1689" s="1887"/>
      <c r="AKR1689" s="1887"/>
      <c r="AKS1689" s="1887"/>
      <c r="AKT1689" s="1887"/>
      <c r="AKU1689" s="1887"/>
      <c r="AKV1689" s="1887"/>
      <c r="AKW1689" s="1887"/>
      <c r="AKX1689" s="1887"/>
      <c r="AKY1689" s="1887"/>
      <c r="AKZ1689" s="1887"/>
      <c r="ALA1689" s="1887"/>
      <c r="ALB1689" s="1887"/>
      <c r="ALC1689" s="1887"/>
      <c r="ALD1689" s="1887"/>
      <c r="ALE1689" s="1887"/>
      <c r="ALF1689" s="1887"/>
      <c r="ALG1689" s="1887"/>
      <c r="ALH1689" s="1887"/>
      <c r="ALI1689" s="1887"/>
      <c r="ALJ1689" s="1887"/>
      <c r="ALK1689" s="1887"/>
      <c r="ALL1689" s="1887"/>
      <c r="ALM1689" s="1887"/>
      <c r="ALN1689" s="1887"/>
      <c r="ALO1689" s="1887"/>
      <c r="ALP1689" s="1887"/>
      <c r="ALQ1689" s="1887"/>
      <c r="ALR1689" s="1887"/>
      <c r="ALS1689" s="1887"/>
      <c r="ALT1689" s="1887"/>
      <c r="ALU1689" s="1887"/>
      <c r="ALV1689" s="1887"/>
      <c r="ALW1689" s="1887"/>
      <c r="ALX1689" s="1887"/>
      <c r="ALY1689" s="1887"/>
      <c r="ALZ1689" s="1887"/>
      <c r="AMA1689" s="1887"/>
      <c r="AMB1689" s="1887"/>
      <c r="AMC1689" s="1887"/>
      <c r="AMD1689" s="1887"/>
      <c r="AME1689" s="1887"/>
      <c r="AMF1689" s="1887"/>
      <c r="AMG1689" s="1887"/>
      <c r="AMH1689" s="1887"/>
      <c r="AMI1689" s="1887"/>
      <c r="AMJ1689" s="1887"/>
      <c r="AMK1689" s="1887"/>
      <c r="AML1689" s="1887"/>
      <c r="AMM1689" s="1887"/>
      <c r="AMN1689" s="1887"/>
      <c r="AMO1689" s="1887"/>
      <c r="AMP1689" s="1887"/>
      <c r="AMQ1689" s="1887"/>
      <c r="AMR1689" s="1887"/>
      <c r="AMS1689" s="1887"/>
      <c r="AMT1689" s="1887"/>
      <c r="AMU1689" s="1887"/>
      <c r="AMV1689" s="1887"/>
      <c r="AMW1689" s="1887"/>
      <c r="AMX1689" s="1887"/>
      <c r="AMY1689" s="1887"/>
      <c r="AMZ1689" s="1887"/>
      <c r="ANA1689" s="1887"/>
      <c r="ANB1689" s="1887"/>
      <c r="ANC1689" s="1887"/>
      <c r="AND1689" s="1887"/>
      <c r="ANE1689" s="1887"/>
      <c r="ANF1689" s="1887"/>
      <c r="ANG1689" s="1887"/>
      <c r="ANH1689" s="1887"/>
      <c r="ANI1689" s="1887"/>
      <c r="ANJ1689" s="1887"/>
      <c r="ANK1689" s="1887"/>
      <c r="ANL1689" s="1887"/>
      <c r="ANM1689" s="1887"/>
      <c r="ANN1689" s="1887"/>
      <c r="ANO1689" s="1887"/>
      <c r="ANP1689" s="1887"/>
      <c r="ANQ1689" s="1887"/>
      <c r="ANR1689" s="1887"/>
      <c r="ANS1689" s="1887"/>
      <c r="ANT1689" s="1887"/>
      <c r="ANU1689" s="1887"/>
      <c r="ANV1689" s="1887"/>
      <c r="ANW1689" s="1887"/>
      <c r="ANX1689" s="1887"/>
      <c r="ANY1689" s="1887"/>
      <c r="ANZ1689" s="1887"/>
      <c r="AOA1689" s="1887"/>
      <c r="AOB1689" s="1887"/>
      <c r="AOC1689" s="1887"/>
      <c r="AOD1689" s="1887"/>
      <c r="AOE1689" s="1887"/>
      <c r="AOF1689" s="1887"/>
      <c r="AOG1689" s="1887"/>
      <c r="AOH1689" s="1887"/>
      <c r="AOI1689" s="1887"/>
      <c r="AOJ1689" s="1887"/>
      <c r="AOK1689" s="1887"/>
      <c r="AOL1689" s="1887"/>
      <c r="AOM1689" s="1887"/>
      <c r="AON1689" s="1887"/>
      <c r="AOO1689" s="1887"/>
      <c r="AOP1689" s="1887"/>
      <c r="AOQ1689" s="1887"/>
      <c r="AOR1689" s="1887"/>
      <c r="AOS1689" s="1887"/>
      <c r="AOT1689" s="1887"/>
      <c r="AOU1689" s="1887"/>
      <c r="AOV1689" s="1887"/>
      <c r="AOW1689" s="1887"/>
      <c r="AOX1689" s="1887"/>
      <c r="AOY1689" s="1887"/>
      <c r="AOZ1689" s="1887"/>
      <c r="APA1689" s="1887"/>
      <c r="APB1689" s="1887"/>
      <c r="APC1689" s="1887"/>
      <c r="APD1689" s="1887"/>
      <c r="APE1689" s="1887"/>
      <c r="APF1689" s="1887"/>
      <c r="APG1689" s="1887"/>
      <c r="APH1689" s="1887"/>
      <c r="API1689" s="1887"/>
      <c r="APJ1689" s="1887"/>
      <c r="APK1689" s="1887"/>
      <c r="APL1689" s="1887"/>
      <c r="APM1689" s="1887"/>
      <c r="APN1689" s="1887"/>
      <c r="APO1689" s="1887"/>
      <c r="APP1689" s="1887"/>
      <c r="APQ1689" s="1887"/>
      <c r="APR1689" s="1887"/>
      <c r="APS1689" s="1887"/>
      <c r="APT1689" s="1887"/>
      <c r="APU1689" s="1887"/>
      <c r="APV1689" s="1887"/>
      <c r="APW1689" s="1887"/>
      <c r="APX1689" s="1887"/>
      <c r="APY1689" s="1887"/>
      <c r="APZ1689" s="1887"/>
      <c r="AQA1689" s="1887"/>
      <c r="AQB1689" s="1887"/>
      <c r="AQC1689" s="1887"/>
      <c r="AQD1689" s="1887"/>
      <c r="AQE1689" s="1887"/>
      <c r="AQF1689" s="1887"/>
      <c r="AQG1689" s="1887"/>
      <c r="AQH1689" s="1887"/>
      <c r="AQI1689" s="1887"/>
      <c r="AQJ1689" s="1887"/>
      <c r="AQK1689" s="1887"/>
      <c r="AQL1689" s="1887"/>
      <c r="AQM1689" s="1887"/>
      <c r="AQN1689" s="1887"/>
      <c r="AQO1689" s="1887"/>
      <c r="AQP1689" s="1887"/>
      <c r="AQQ1689" s="1887"/>
      <c r="AQR1689" s="1887"/>
      <c r="AQS1689" s="1887"/>
      <c r="AQT1689" s="1887"/>
      <c r="AQU1689" s="1887"/>
      <c r="AQV1689" s="1887"/>
      <c r="AQW1689" s="1887"/>
      <c r="AQX1689" s="1887"/>
      <c r="AQY1689" s="1887"/>
      <c r="AQZ1689" s="1887"/>
      <c r="ARA1689" s="1887"/>
      <c r="ARB1689" s="1887"/>
      <c r="ARC1689" s="1887"/>
      <c r="ARD1689" s="1887"/>
      <c r="ARE1689" s="1887"/>
      <c r="ARF1689" s="1887"/>
      <c r="ARG1689" s="1887"/>
      <c r="ARH1689" s="1887"/>
      <c r="ARI1689" s="1887"/>
      <c r="ARJ1689" s="1887"/>
      <c r="ARK1689" s="1887"/>
      <c r="ARL1689" s="1887"/>
      <c r="ARM1689" s="1887"/>
      <c r="ARN1689" s="1887"/>
      <c r="ARO1689" s="1887"/>
      <c r="ARP1689" s="1887"/>
      <c r="ARQ1689" s="1887"/>
      <c r="ARR1689" s="1887"/>
      <c r="ARS1689" s="1887"/>
      <c r="ART1689" s="1887"/>
      <c r="ARU1689" s="1887"/>
      <c r="ARV1689" s="1887"/>
      <c r="ARW1689" s="1887"/>
      <c r="ARX1689" s="1887"/>
      <c r="ARY1689" s="1887"/>
      <c r="ARZ1689" s="1887"/>
      <c r="ASA1689" s="1887"/>
      <c r="ASB1689" s="1887"/>
      <c r="ASC1689" s="1887"/>
      <c r="ASD1689" s="1887"/>
      <c r="ASE1689" s="1887"/>
      <c r="ASF1689" s="1887"/>
      <c r="ASG1689" s="1887"/>
      <c r="ASH1689" s="1887"/>
      <c r="ASI1689" s="1887"/>
      <c r="ASJ1689" s="1887"/>
      <c r="ASK1689" s="1887"/>
      <c r="ASL1689" s="1887"/>
      <c r="ASM1689" s="1887"/>
      <c r="ASN1689" s="1887"/>
      <c r="ASO1689" s="1887"/>
      <c r="ASP1689" s="1887"/>
      <c r="ASQ1689" s="1887"/>
      <c r="ASR1689" s="1887"/>
      <c r="ASS1689" s="1887"/>
      <c r="AST1689" s="1887"/>
      <c r="ASU1689" s="1887"/>
      <c r="ASV1689" s="1887"/>
      <c r="ASW1689" s="1887"/>
      <c r="ASX1689" s="1887"/>
      <c r="ASY1689" s="1887"/>
      <c r="ASZ1689" s="1887"/>
      <c r="ATA1689" s="1887"/>
      <c r="ATB1689" s="1887"/>
      <c r="ATC1689" s="1887"/>
      <c r="ATD1689" s="1887"/>
      <c r="ATE1689" s="1887"/>
      <c r="ATF1689" s="1887"/>
      <c r="ATG1689" s="1887"/>
      <c r="ATH1689" s="1887"/>
      <c r="ATI1689" s="1887"/>
      <c r="ATJ1689" s="1887"/>
      <c r="ATK1689" s="1887"/>
      <c r="ATL1689" s="1887"/>
      <c r="ATM1689" s="1887"/>
      <c r="ATN1689" s="1887"/>
      <c r="ATO1689" s="1887"/>
      <c r="ATP1689" s="1887"/>
      <c r="ATQ1689" s="1887"/>
      <c r="ATR1689" s="1887"/>
      <c r="ATS1689" s="1887"/>
      <c r="ATT1689" s="1887"/>
      <c r="ATU1689" s="1887"/>
      <c r="ATV1689" s="1887"/>
      <c r="ATW1689" s="1887"/>
      <c r="ATX1689" s="1887"/>
      <c r="ATY1689" s="1887"/>
      <c r="ATZ1689" s="1887"/>
      <c r="AUA1689" s="1887"/>
      <c r="AUB1689" s="1887"/>
      <c r="AUC1689" s="1887"/>
      <c r="AUD1689" s="1887"/>
      <c r="AUE1689" s="1887"/>
      <c r="AUF1689" s="1887"/>
      <c r="AUG1689" s="1887"/>
      <c r="AUH1689" s="1887"/>
      <c r="AUI1689" s="1887"/>
      <c r="AUJ1689" s="1887"/>
      <c r="AUK1689" s="1887"/>
      <c r="AUL1689" s="1887"/>
      <c r="AUM1689" s="1887"/>
      <c r="AUN1689" s="1887"/>
      <c r="AUO1689" s="1887"/>
      <c r="AUP1689" s="1887"/>
      <c r="AUQ1689" s="1887"/>
      <c r="AUR1689" s="1887"/>
      <c r="AUS1689" s="1887"/>
      <c r="AUT1689" s="1887"/>
      <c r="AUU1689" s="1887"/>
      <c r="AUV1689" s="1887"/>
      <c r="AUW1689" s="1887"/>
      <c r="AUX1689" s="1887"/>
      <c r="AUY1689" s="1887"/>
      <c r="AUZ1689" s="1887"/>
      <c r="AVA1689" s="1887"/>
      <c r="AVB1689" s="1887"/>
      <c r="AVC1689" s="1887"/>
      <c r="AVD1689" s="1887"/>
      <c r="AVE1689" s="1887"/>
      <c r="AVF1689" s="1887"/>
      <c r="AVG1689" s="1887"/>
      <c r="AVH1689" s="1887"/>
      <c r="AVI1689" s="1887"/>
      <c r="AVJ1689" s="1887"/>
      <c r="AVK1689" s="1887"/>
      <c r="AVL1689" s="1887"/>
      <c r="AVM1689" s="1887"/>
      <c r="AVN1689" s="1887"/>
      <c r="AVO1689" s="1887"/>
      <c r="AVP1689" s="1887"/>
      <c r="AVQ1689" s="1887"/>
      <c r="AVR1689" s="1887"/>
      <c r="AVS1689" s="1887"/>
      <c r="AVT1689" s="1887"/>
      <c r="AVU1689" s="1887"/>
      <c r="AVV1689" s="1887"/>
      <c r="AVW1689" s="1887"/>
      <c r="AVX1689" s="1887"/>
      <c r="AVY1689" s="1887"/>
      <c r="AVZ1689" s="1887"/>
      <c r="AWA1689" s="1887"/>
      <c r="AWB1689" s="1887"/>
      <c r="AWC1689" s="1887"/>
      <c r="AWD1689" s="1887"/>
      <c r="AWE1689" s="1887"/>
      <c r="AWF1689" s="1887"/>
      <c r="AWG1689" s="1887"/>
      <c r="AWH1689" s="1887"/>
      <c r="AWI1689" s="1887"/>
      <c r="AWJ1689" s="1887"/>
      <c r="AWK1689" s="1887"/>
      <c r="AWL1689" s="1887"/>
      <c r="AWM1689" s="1887"/>
      <c r="AWN1689" s="1887"/>
      <c r="AWO1689" s="1887"/>
      <c r="AWP1689" s="1887"/>
      <c r="AWQ1689" s="1887"/>
      <c r="AWR1689" s="1887"/>
      <c r="AWS1689" s="1887"/>
      <c r="AWT1689" s="1887"/>
      <c r="AWU1689" s="1887"/>
      <c r="AWV1689" s="1887"/>
      <c r="AWW1689" s="1887"/>
      <c r="AWX1689" s="1887"/>
      <c r="AWY1689" s="1887"/>
      <c r="AWZ1689" s="1887"/>
      <c r="AXA1689" s="1887"/>
      <c r="AXB1689" s="1887"/>
      <c r="AXC1689" s="1887"/>
      <c r="AXD1689" s="1887"/>
      <c r="AXE1689" s="1887"/>
      <c r="AXF1689" s="1887"/>
      <c r="AXG1689" s="1887"/>
      <c r="AXH1689" s="1887"/>
      <c r="AXI1689" s="1887"/>
      <c r="AXJ1689" s="1887"/>
      <c r="AXK1689" s="1887"/>
      <c r="AXL1689" s="1887"/>
      <c r="AXM1689" s="1887"/>
      <c r="AXN1689" s="1887"/>
      <c r="AXO1689" s="1887"/>
      <c r="AXP1689" s="1887"/>
      <c r="AXQ1689" s="1887"/>
      <c r="AXR1689" s="1887"/>
      <c r="AXS1689" s="1887"/>
      <c r="AXT1689" s="1887"/>
      <c r="AXU1689" s="1887"/>
      <c r="AXV1689" s="1887"/>
      <c r="AXW1689" s="1887"/>
      <c r="AXX1689" s="1887"/>
      <c r="AXY1689" s="1887"/>
      <c r="AXZ1689" s="1887"/>
      <c r="AYA1689" s="1887"/>
      <c r="AYB1689" s="1887"/>
      <c r="AYC1689" s="1887"/>
      <c r="AYD1689" s="1887"/>
      <c r="AYE1689" s="1887"/>
      <c r="AYF1689" s="1887"/>
      <c r="AYG1689" s="1887"/>
      <c r="AYH1689" s="1887"/>
      <c r="AYI1689" s="1887"/>
      <c r="AYJ1689" s="1887"/>
      <c r="AYK1689" s="1887"/>
      <c r="AYL1689" s="1887"/>
      <c r="AYM1689" s="1887"/>
      <c r="AYN1689" s="1887"/>
      <c r="AYO1689" s="1887"/>
      <c r="AYP1689" s="1887"/>
      <c r="AYQ1689" s="1887"/>
      <c r="AYR1689" s="1887"/>
      <c r="AYS1689" s="1887"/>
      <c r="AYT1689" s="1887"/>
      <c r="AYU1689" s="1887"/>
      <c r="AYV1689" s="1887"/>
      <c r="AYW1689" s="1887"/>
      <c r="AYX1689" s="1887"/>
      <c r="AYY1689" s="1887"/>
      <c r="AYZ1689" s="1887"/>
      <c r="AZA1689" s="1887"/>
      <c r="AZB1689" s="1887"/>
      <c r="AZC1689" s="1887"/>
      <c r="AZD1689" s="1887"/>
      <c r="AZE1689" s="1887"/>
      <c r="AZF1689" s="1887"/>
      <c r="AZG1689" s="1887"/>
      <c r="AZH1689" s="1887"/>
      <c r="AZI1689" s="1887"/>
      <c r="AZJ1689" s="1887"/>
      <c r="AZK1689" s="1887"/>
      <c r="AZL1689" s="1887"/>
      <c r="AZM1689" s="1887"/>
      <c r="AZN1689" s="1887"/>
      <c r="AZO1689" s="1887"/>
      <c r="AZP1689" s="1887"/>
      <c r="AZQ1689" s="1887"/>
      <c r="AZR1689" s="1887"/>
      <c r="AZS1689" s="1887"/>
      <c r="AZT1689" s="1887"/>
      <c r="AZU1689" s="1887"/>
      <c r="AZV1689" s="1887"/>
      <c r="AZW1689" s="1887"/>
      <c r="AZX1689" s="1887"/>
      <c r="AZY1689" s="1887"/>
      <c r="AZZ1689" s="1887"/>
      <c r="BAA1689" s="1887"/>
      <c r="BAB1689" s="1887"/>
      <c r="BAC1689" s="1887"/>
      <c r="BAD1689" s="1887"/>
      <c r="BAE1689" s="1887"/>
      <c r="BAF1689" s="1887"/>
      <c r="BAG1689" s="1887"/>
      <c r="BAH1689" s="1887"/>
      <c r="BAI1689" s="1887"/>
      <c r="BAJ1689" s="1887"/>
      <c r="BAK1689" s="1887"/>
      <c r="BAL1689" s="1887"/>
      <c r="BAM1689" s="1887"/>
      <c r="BAN1689" s="1887"/>
      <c r="BAO1689" s="1887"/>
      <c r="BAP1689" s="1887"/>
      <c r="BAQ1689" s="1887"/>
      <c r="BAR1689" s="1887"/>
      <c r="BAS1689" s="1887"/>
      <c r="BAT1689" s="1887"/>
      <c r="BAU1689" s="1887"/>
      <c r="BAV1689" s="1887"/>
      <c r="BAW1689" s="1887"/>
      <c r="BAX1689" s="1887"/>
      <c r="BAY1689" s="1887"/>
      <c r="BAZ1689" s="1887"/>
      <c r="BBA1689" s="1887"/>
      <c r="BBB1689" s="1887"/>
      <c r="BBC1689" s="1887"/>
      <c r="BBD1689" s="1887"/>
      <c r="BBE1689" s="1887"/>
      <c r="BBF1689" s="1887"/>
      <c r="BBG1689" s="1887"/>
      <c r="BBH1689" s="1887"/>
      <c r="BBI1689" s="1887"/>
      <c r="BBJ1689" s="1887"/>
      <c r="BBK1689" s="1887"/>
      <c r="BBL1689" s="1887"/>
      <c r="BBM1689" s="1887"/>
      <c r="BBN1689" s="1887"/>
      <c r="BBO1689" s="1887"/>
      <c r="BBP1689" s="1887"/>
      <c r="BBQ1689" s="1887"/>
      <c r="BBR1689" s="1887"/>
      <c r="BBS1689" s="1887"/>
      <c r="BBT1689" s="1887"/>
      <c r="BBU1689" s="1887"/>
      <c r="BBV1689" s="1887"/>
      <c r="BBW1689" s="1887"/>
      <c r="BBX1689" s="1887"/>
      <c r="BBY1689" s="1887"/>
      <c r="BBZ1689" s="1887"/>
      <c r="BCA1689" s="1887"/>
      <c r="BCB1689" s="1887"/>
      <c r="BCC1689" s="1887"/>
      <c r="BCD1689" s="1887"/>
      <c r="BCE1689" s="1887"/>
      <c r="BCF1689" s="1887"/>
      <c r="BCG1689" s="1887"/>
      <c r="BCH1689" s="1887"/>
      <c r="BCI1689" s="1887"/>
      <c r="BCJ1689" s="1887"/>
      <c r="BCK1689" s="1887"/>
      <c r="BCL1689" s="1887"/>
      <c r="BCM1689" s="1887"/>
      <c r="BCN1689" s="1887"/>
      <c r="BCO1689" s="1887"/>
      <c r="BCP1689" s="1887"/>
      <c r="BCQ1689" s="1887"/>
      <c r="BCR1689" s="1887"/>
      <c r="BCS1689" s="1887"/>
      <c r="BCT1689" s="1887"/>
      <c r="BCU1689" s="1887"/>
      <c r="BCV1689" s="1887"/>
      <c r="BCW1689" s="1887"/>
      <c r="BCX1689" s="1887"/>
      <c r="BCY1689" s="1887"/>
      <c r="BCZ1689" s="1887"/>
      <c r="BDA1689" s="1887"/>
      <c r="BDB1689" s="1887"/>
      <c r="BDC1689" s="1887"/>
      <c r="BDD1689" s="1887"/>
      <c r="BDE1689" s="1887"/>
      <c r="BDF1689" s="1887"/>
      <c r="BDG1689" s="1887"/>
      <c r="BDH1689" s="1887"/>
      <c r="BDI1689" s="1887"/>
      <c r="BDJ1689" s="1887"/>
      <c r="BDK1689" s="1887"/>
      <c r="BDL1689" s="1887"/>
      <c r="BDM1689" s="1887"/>
      <c r="BDN1689" s="1887"/>
      <c r="BDO1689" s="1887"/>
      <c r="BDP1689" s="1887"/>
      <c r="BDQ1689" s="1887"/>
      <c r="BDR1689" s="1887"/>
      <c r="BDS1689" s="1887"/>
      <c r="BDT1689" s="1887"/>
      <c r="BDU1689" s="1887"/>
      <c r="BDV1689" s="1887"/>
      <c r="BDW1689" s="1887"/>
      <c r="BDX1689" s="1887"/>
      <c r="BDY1689" s="1887"/>
      <c r="BDZ1689" s="1887"/>
      <c r="BEA1689" s="1887"/>
      <c r="BEB1689" s="1887"/>
      <c r="BEC1689" s="1887"/>
      <c r="BED1689" s="1887"/>
      <c r="BEE1689" s="1887"/>
      <c r="BEF1689" s="1887"/>
      <c r="BEG1689" s="1887"/>
      <c r="BEH1689" s="1887"/>
      <c r="BEI1689" s="1887"/>
      <c r="BEJ1689" s="1887"/>
      <c r="BEK1689" s="1887"/>
      <c r="BEL1689" s="1887"/>
      <c r="BEM1689" s="1887"/>
      <c r="BEN1689" s="1887"/>
      <c r="BEO1689" s="1887"/>
      <c r="BEP1689" s="1887"/>
      <c r="BEQ1689" s="1887"/>
      <c r="BER1689" s="1887"/>
      <c r="BES1689" s="1887"/>
      <c r="BET1689" s="1887"/>
      <c r="BEU1689" s="1887"/>
      <c r="BEV1689" s="1887"/>
      <c r="BEW1689" s="1887"/>
      <c r="BEX1689" s="1887"/>
      <c r="BEY1689" s="1887"/>
      <c r="BEZ1689" s="1887"/>
      <c r="BFA1689" s="1887"/>
      <c r="BFB1689" s="1887"/>
      <c r="BFC1689" s="1887"/>
      <c r="BFD1689" s="1887"/>
      <c r="BFE1689" s="1887"/>
      <c r="BFF1689" s="1887"/>
      <c r="BFG1689" s="1887"/>
      <c r="BFH1689" s="1887"/>
      <c r="BFI1689" s="1887"/>
      <c r="BFJ1689" s="1887"/>
      <c r="BFK1689" s="1887"/>
      <c r="BFL1689" s="1887"/>
      <c r="BFM1689" s="1887"/>
      <c r="BFN1689" s="1887"/>
      <c r="BFO1689" s="1887"/>
      <c r="BFP1689" s="1887"/>
      <c r="BFQ1689" s="1887"/>
      <c r="BFR1689" s="1887"/>
      <c r="BFS1689" s="1887"/>
      <c r="BFT1689" s="1887"/>
      <c r="BFU1689" s="1887"/>
      <c r="BFV1689" s="1887"/>
      <c r="BFW1689" s="1887"/>
      <c r="BFX1689" s="1887"/>
      <c r="BFY1689" s="1887"/>
      <c r="BFZ1689" s="1887"/>
      <c r="BGA1689" s="1887"/>
      <c r="BGB1689" s="1887"/>
      <c r="BGC1689" s="1887"/>
      <c r="BGD1689" s="1887"/>
      <c r="BGE1689" s="1887"/>
      <c r="BGF1689" s="1887"/>
      <c r="BGG1689" s="1887"/>
      <c r="BGH1689" s="1887"/>
      <c r="BGI1689" s="1887"/>
      <c r="BGJ1689" s="1887"/>
      <c r="BGK1689" s="1887"/>
      <c r="BGL1689" s="1887"/>
      <c r="BGM1689" s="1887"/>
      <c r="BGN1689" s="1887"/>
      <c r="BGO1689" s="1887"/>
      <c r="BGP1689" s="1887"/>
      <c r="BGQ1689" s="1887"/>
      <c r="BGR1689" s="1887"/>
      <c r="BGS1689" s="1887"/>
      <c r="BGT1689" s="1887"/>
      <c r="BGU1689" s="1887"/>
      <c r="BGV1689" s="1887"/>
      <c r="BGW1689" s="1887"/>
      <c r="BGX1689" s="1887"/>
      <c r="BGY1689" s="1887"/>
      <c r="BGZ1689" s="1887"/>
      <c r="BHA1689" s="1887"/>
      <c r="BHB1689" s="1887"/>
      <c r="BHC1689" s="1887"/>
      <c r="BHD1689" s="1887"/>
      <c r="BHE1689" s="1887"/>
      <c r="BHF1689" s="1887"/>
      <c r="BHG1689" s="1887"/>
      <c r="BHH1689" s="1887"/>
      <c r="BHI1689" s="1887"/>
      <c r="BHJ1689" s="1887"/>
      <c r="BHK1689" s="1887"/>
      <c r="BHL1689" s="1887"/>
      <c r="BHM1689" s="1887"/>
      <c r="BHN1689" s="1887"/>
      <c r="BHO1689" s="1887"/>
      <c r="BHP1689" s="1887"/>
      <c r="BHQ1689" s="1887"/>
      <c r="BHR1689" s="1887"/>
      <c r="BHS1689" s="1887"/>
      <c r="BHT1689" s="1887"/>
      <c r="BHU1689" s="1887"/>
      <c r="BHV1689" s="1887"/>
      <c r="BHW1689" s="1887"/>
      <c r="BHX1689" s="1887"/>
      <c r="BHY1689" s="1887"/>
      <c r="BHZ1689" s="1887"/>
      <c r="BIA1689" s="1887"/>
      <c r="BIB1689" s="1887"/>
      <c r="BIC1689" s="1887"/>
      <c r="BID1689" s="1887"/>
      <c r="BIE1689" s="1887"/>
      <c r="BIF1689" s="1887"/>
      <c r="BIG1689" s="1887"/>
      <c r="BIH1689" s="1887"/>
      <c r="BII1689" s="1887"/>
      <c r="BIJ1689" s="1887"/>
      <c r="BIK1689" s="1887"/>
      <c r="BIL1689" s="1887"/>
      <c r="BIM1689" s="1887"/>
      <c r="BIN1689" s="1887"/>
      <c r="BIO1689" s="1887"/>
      <c r="BIP1689" s="1887"/>
      <c r="BIQ1689" s="1887"/>
      <c r="BIR1689" s="1887"/>
      <c r="BIS1689" s="1887"/>
      <c r="BIT1689" s="1887"/>
      <c r="BIU1689" s="1887"/>
      <c r="BIV1689" s="1887"/>
      <c r="BIW1689" s="1887"/>
      <c r="BIX1689" s="1887"/>
      <c r="BIY1689" s="1887"/>
      <c r="BIZ1689" s="1887"/>
      <c r="BJA1689" s="1887"/>
      <c r="BJB1689" s="1887"/>
      <c r="BJC1689" s="1887"/>
      <c r="BJD1689" s="1887"/>
      <c r="BJE1689" s="1887"/>
      <c r="BJF1689" s="1887"/>
      <c r="BJG1689" s="1887"/>
      <c r="BJH1689" s="1887"/>
      <c r="BJI1689" s="1887"/>
      <c r="BJJ1689" s="1887"/>
      <c r="BJK1689" s="1887"/>
      <c r="BJL1689" s="1887"/>
      <c r="BJM1689" s="1887"/>
      <c r="BJN1689" s="1887"/>
      <c r="BJO1689" s="1887"/>
      <c r="BJP1689" s="1887"/>
      <c r="BJQ1689" s="1887"/>
      <c r="BJR1689" s="1887"/>
      <c r="BJS1689" s="1887"/>
      <c r="BJT1689" s="1887"/>
      <c r="BJU1689" s="1887"/>
      <c r="BJV1689" s="1887"/>
      <c r="BJW1689" s="1887"/>
      <c r="BJX1689" s="1887"/>
      <c r="BJY1689" s="1887"/>
      <c r="BJZ1689" s="1887"/>
      <c r="BKA1689" s="1887"/>
      <c r="BKB1689" s="1887"/>
      <c r="BKC1689" s="1887"/>
      <c r="BKD1689" s="1887"/>
      <c r="BKE1689" s="1887"/>
      <c r="BKF1689" s="1887"/>
      <c r="BKG1689" s="1887"/>
      <c r="BKH1689" s="1887"/>
      <c r="BKI1689" s="1887"/>
      <c r="BKJ1689" s="1887"/>
      <c r="BKK1689" s="1887"/>
      <c r="BKL1689" s="1887"/>
      <c r="BKM1689" s="1887"/>
      <c r="BKN1689" s="1887"/>
      <c r="BKO1689" s="1887"/>
      <c r="BKP1689" s="1887"/>
      <c r="BKQ1689" s="1887"/>
      <c r="BKR1689" s="1887"/>
      <c r="BKS1689" s="1887"/>
      <c r="BKT1689" s="1887"/>
      <c r="BKU1689" s="1887"/>
      <c r="BKV1689" s="1887"/>
      <c r="BKW1689" s="1887"/>
      <c r="BKX1689" s="1887"/>
      <c r="BKY1689" s="1887"/>
      <c r="BKZ1689" s="1887"/>
      <c r="BLA1689" s="1887"/>
      <c r="BLB1689" s="1887"/>
      <c r="BLC1689" s="1887"/>
      <c r="BLD1689" s="1887"/>
      <c r="BLE1689" s="1887"/>
      <c r="BLF1689" s="1887"/>
      <c r="BLG1689" s="1887"/>
      <c r="BLH1689" s="1887"/>
      <c r="BLI1689" s="1887"/>
      <c r="BLJ1689" s="1887"/>
      <c r="BLK1689" s="1887"/>
      <c r="BLL1689" s="1887"/>
      <c r="BLM1689" s="1887"/>
      <c r="BLN1689" s="1887"/>
      <c r="BLO1689" s="1887"/>
      <c r="BLP1689" s="1887"/>
      <c r="BLQ1689" s="1887"/>
      <c r="BLR1689" s="1887"/>
      <c r="BLS1689" s="1887"/>
      <c r="BLT1689" s="1887"/>
      <c r="BLU1689" s="1887"/>
      <c r="BLV1689" s="1887"/>
      <c r="BLW1689" s="1887"/>
      <c r="BLX1689" s="1887"/>
      <c r="BLY1689" s="1887"/>
      <c r="BLZ1689" s="1887"/>
      <c r="BMA1689" s="1887"/>
      <c r="BMB1689" s="1887"/>
      <c r="BMC1689" s="1887"/>
      <c r="BMD1689" s="1887"/>
      <c r="BME1689" s="1887"/>
      <c r="BMF1689" s="1887"/>
      <c r="BMG1689" s="1887"/>
      <c r="BMH1689" s="1887"/>
      <c r="BMI1689" s="1887"/>
      <c r="BMJ1689" s="1887"/>
      <c r="BMK1689" s="1887"/>
      <c r="BML1689" s="1887"/>
      <c r="BMM1689" s="1887"/>
      <c r="BMN1689" s="1887"/>
      <c r="BMO1689" s="1887"/>
      <c r="BMP1689" s="1887"/>
      <c r="BMQ1689" s="1887"/>
      <c r="BMR1689" s="1887"/>
      <c r="BMS1689" s="1887"/>
      <c r="BMT1689" s="1887"/>
      <c r="BMU1689" s="1887"/>
      <c r="BMV1689" s="1887"/>
      <c r="BMW1689" s="1887"/>
      <c r="BMX1689" s="1887"/>
      <c r="BMY1689" s="1887"/>
      <c r="BMZ1689" s="1887"/>
      <c r="BNA1689" s="1887"/>
      <c r="BNB1689" s="1887"/>
      <c r="BNC1689" s="1887"/>
      <c r="BND1689" s="1887"/>
      <c r="BNE1689" s="1887"/>
      <c r="BNF1689" s="1887"/>
      <c r="BNG1689" s="1887"/>
      <c r="BNH1689" s="1887"/>
      <c r="BNI1689" s="1887"/>
      <c r="BNJ1689" s="1887"/>
      <c r="BNK1689" s="1887"/>
      <c r="BNL1689" s="1887"/>
      <c r="BNM1689" s="1887"/>
      <c r="BNN1689" s="1887"/>
      <c r="BNO1689" s="1887"/>
      <c r="BNP1689" s="1887"/>
      <c r="BNQ1689" s="1887"/>
      <c r="BNR1689" s="1887"/>
      <c r="BNS1689" s="1887"/>
      <c r="BNT1689" s="1887"/>
      <c r="BNU1689" s="1887"/>
      <c r="BNV1689" s="1887"/>
      <c r="BNW1689" s="1887"/>
      <c r="BNX1689" s="1887"/>
      <c r="BNY1689" s="1887"/>
      <c r="BNZ1689" s="1887"/>
      <c r="BOA1689" s="1887"/>
      <c r="BOB1689" s="1887"/>
      <c r="BOC1689" s="1887"/>
      <c r="BOD1689" s="1887"/>
      <c r="BOE1689" s="1887"/>
      <c r="BOF1689" s="1887"/>
      <c r="BOG1689" s="1887"/>
      <c r="BOH1689" s="1887"/>
      <c r="BOI1689" s="1887"/>
      <c r="BOJ1689" s="1887"/>
      <c r="BOK1689" s="1887"/>
      <c r="BOL1689" s="1887"/>
      <c r="BOM1689" s="1887"/>
      <c r="BON1689" s="1887"/>
      <c r="BOO1689" s="1887"/>
      <c r="BOP1689" s="1887"/>
      <c r="BOQ1689" s="1887"/>
      <c r="BOR1689" s="1887"/>
      <c r="BOS1689" s="1887"/>
      <c r="BOT1689" s="1887"/>
      <c r="BOU1689" s="1887"/>
      <c r="BOV1689" s="1887"/>
      <c r="BOW1689" s="1887"/>
      <c r="BOX1689" s="1887"/>
      <c r="BOY1689" s="1887"/>
      <c r="BOZ1689" s="1887"/>
      <c r="BPA1689" s="1887"/>
      <c r="BPB1689" s="1887"/>
      <c r="BPC1689" s="1887"/>
      <c r="BPD1689" s="1887"/>
      <c r="BPE1689" s="1887"/>
      <c r="BPF1689" s="1887"/>
      <c r="BPG1689" s="1887"/>
      <c r="BPH1689" s="1887"/>
      <c r="BPI1689" s="1887"/>
      <c r="BPJ1689" s="1887"/>
      <c r="BPK1689" s="1887"/>
      <c r="BPL1689" s="1887"/>
      <c r="BPM1689" s="1887"/>
      <c r="BPN1689" s="1887"/>
      <c r="BPO1689" s="1887"/>
      <c r="BPP1689" s="1887"/>
      <c r="BPQ1689" s="1887"/>
      <c r="BPR1689" s="1887"/>
      <c r="BPS1689" s="1887"/>
      <c r="BPT1689" s="1887"/>
      <c r="BPU1689" s="1887"/>
      <c r="BPV1689" s="1887"/>
      <c r="BPW1689" s="1887"/>
      <c r="BPX1689" s="1887"/>
      <c r="BPY1689" s="1887"/>
      <c r="BPZ1689" s="1887"/>
      <c r="BQA1689" s="1887"/>
      <c r="BQB1689" s="1887"/>
      <c r="BQC1689" s="1887"/>
      <c r="BQD1689" s="1887"/>
      <c r="BQE1689" s="1887"/>
      <c r="BQF1689" s="1887"/>
      <c r="BQG1689" s="1887"/>
      <c r="BQH1689" s="1887"/>
      <c r="BQI1689" s="1887"/>
      <c r="BQJ1689" s="1887"/>
      <c r="BQK1689" s="1887"/>
      <c r="BQL1689" s="1887"/>
      <c r="BQM1689" s="1887"/>
      <c r="BQN1689" s="1887"/>
      <c r="BQO1689" s="1887"/>
      <c r="BQP1689" s="1887"/>
      <c r="BQQ1689" s="1887"/>
      <c r="BQR1689" s="1887"/>
      <c r="BQS1689" s="1887"/>
      <c r="BQT1689" s="1887"/>
      <c r="BQU1689" s="1887"/>
      <c r="BQV1689" s="1887"/>
      <c r="BQW1689" s="1887"/>
      <c r="BQX1689" s="1887"/>
      <c r="BQY1689" s="1887"/>
      <c r="BQZ1689" s="1887"/>
      <c r="BRA1689" s="1887"/>
      <c r="BRB1689" s="1887"/>
      <c r="BRC1689" s="1887"/>
      <c r="BRD1689" s="1887"/>
      <c r="BRE1689" s="1887"/>
      <c r="BRF1689" s="1887"/>
      <c r="BRG1689" s="1887"/>
      <c r="BRH1689" s="1887"/>
      <c r="BRI1689" s="1887"/>
      <c r="BRJ1689" s="1887"/>
      <c r="BRK1689" s="1887"/>
      <c r="BRL1689" s="1887"/>
      <c r="BRM1689" s="1887"/>
      <c r="BRN1689" s="1887"/>
      <c r="BRO1689" s="1887"/>
      <c r="BRP1689" s="1887"/>
      <c r="BRQ1689" s="1887"/>
      <c r="BRR1689" s="1887"/>
      <c r="BRS1689" s="1887"/>
      <c r="BRT1689" s="1887"/>
      <c r="BRU1689" s="1887"/>
      <c r="BRV1689" s="1887"/>
      <c r="BRW1689" s="1887"/>
      <c r="BRX1689" s="1887"/>
      <c r="BRY1689" s="1887"/>
      <c r="BRZ1689" s="1887"/>
      <c r="BSA1689" s="1887"/>
      <c r="BSB1689" s="1887"/>
      <c r="BSC1689" s="1887"/>
      <c r="BSD1689" s="1887"/>
      <c r="BSE1689" s="1887"/>
      <c r="BSF1689" s="1887"/>
      <c r="BSG1689" s="1887"/>
      <c r="BSH1689" s="1887"/>
      <c r="BSI1689" s="1887"/>
      <c r="BSJ1689" s="1887"/>
      <c r="BSK1689" s="1887"/>
      <c r="BSL1689" s="1887"/>
      <c r="BSM1689" s="1887"/>
      <c r="BSN1689" s="1887"/>
      <c r="BSO1689" s="1887"/>
      <c r="BSP1689" s="1887"/>
      <c r="BSQ1689" s="1887"/>
      <c r="BSR1689" s="1887"/>
      <c r="BSS1689" s="1887"/>
      <c r="BST1689" s="1887"/>
      <c r="BSU1689" s="1887"/>
      <c r="BSV1689" s="1887"/>
      <c r="BSW1689" s="1887"/>
      <c r="BSX1689" s="1887"/>
      <c r="BSY1689" s="1887"/>
      <c r="BSZ1689" s="1887"/>
      <c r="BTA1689" s="1887"/>
      <c r="BTB1689" s="1887"/>
      <c r="BTC1689" s="1887"/>
      <c r="BTD1689" s="1887"/>
      <c r="BTE1689" s="1887"/>
      <c r="BTF1689" s="1887"/>
      <c r="BTG1689" s="1887"/>
      <c r="BTH1689" s="1887"/>
      <c r="BTI1689" s="1887"/>
      <c r="BTJ1689" s="1887"/>
      <c r="BTK1689" s="1887"/>
      <c r="BTL1689" s="1887"/>
      <c r="BTM1689" s="1887"/>
      <c r="BTN1689" s="1887"/>
      <c r="BTO1689" s="1887"/>
      <c r="BTP1689" s="1887"/>
      <c r="BTQ1689" s="1887"/>
      <c r="BTR1689" s="1887"/>
      <c r="BTS1689" s="1887"/>
      <c r="BTT1689" s="1887"/>
      <c r="BTU1689" s="1887"/>
      <c r="BTV1689" s="1887"/>
      <c r="BTW1689" s="1887"/>
      <c r="BTX1689" s="1887"/>
      <c r="BTY1689" s="1887"/>
      <c r="BTZ1689" s="1887"/>
      <c r="BUA1689" s="1887"/>
      <c r="BUB1689" s="1887"/>
      <c r="BUC1689" s="1887"/>
      <c r="BUD1689" s="1887"/>
      <c r="BUE1689" s="1887"/>
      <c r="BUF1689" s="1887"/>
      <c r="BUG1689" s="1887"/>
      <c r="BUH1689" s="1887"/>
      <c r="BUI1689" s="1887"/>
      <c r="BUJ1689" s="1887"/>
      <c r="BUK1689" s="1887"/>
      <c r="BUL1689" s="1887"/>
      <c r="BUM1689" s="1887"/>
      <c r="BUN1689" s="1887"/>
      <c r="BUO1689" s="1887"/>
      <c r="BUP1689" s="1887"/>
      <c r="BUQ1689" s="1887"/>
      <c r="BUR1689" s="1887"/>
      <c r="BUS1689" s="1887"/>
      <c r="BUT1689" s="1887"/>
      <c r="BUU1689" s="1887"/>
      <c r="BUV1689" s="1887"/>
      <c r="BUW1689" s="1887"/>
      <c r="BUX1689" s="1887"/>
      <c r="BUY1689" s="1887"/>
      <c r="BUZ1689" s="1887"/>
      <c r="BVA1689" s="1887"/>
      <c r="BVB1689" s="1887"/>
      <c r="BVC1689" s="1887"/>
      <c r="BVD1689" s="1887"/>
      <c r="BVE1689" s="1887"/>
      <c r="BVF1689" s="1887"/>
      <c r="BVG1689" s="1887"/>
      <c r="BVH1689" s="1887"/>
      <c r="BVI1689" s="1887"/>
      <c r="BVJ1689" s="1887"/>
      <c r="BVK1689" s="1887"/>
      <c r="BVL1689" s="1887"/>
      <c r="BVM1689" s="1887"/>
      <c r="BVN1689" s="1887"/>
      <c r="BVO1689" s="1887"/>
      <c r="BVP1689" s="1887"/>
      <c r="BVQ1689" s="1887"/>
      <c r="BVR1689" s="1887"/>
      <c r="BVS1689" s="1887"/>
      <c r="BVT1689" s="1887"/>
      <c r="BVU1689" s="1887"/>
      <c r="BVV1689" s="1887"/>
      <c r="BVW1689" s="1887"/>
      <c r="BVX1689" s="1887"/>
      <c r="BVY1689" s="1887"/>
      <c r="BVZ1689" s="1887"/>
      <c r="BWA1689" s="1887"/>
      <c r="BWB1689" s="1887"/>
      <c r="BWC1689" s="1887"/>
      <c r="BWD1689" s="1887"/>
      <c r="BWE1689" s="1887"/>
      <c r="BWF1689" s="1887"/>
      <c r="BWG1689" s="1887"/>
      <c r="BWH1689" s="1887"/>
      <c r="BWI1689" s="1887"/>
      <c r="BWJ1689" s="1887"/>
      <c r="BWK1689" s="1887"/>
      <c r="BWL1689" s="1887"/>
      <c r="BWM1689" s="1887"/>
      <c r="BWN1689" s="1887"/>
      <c r="BWO1689" s="1887"/>
      <c r="BWP1689" s="1887"/>
      <c r="BWQ1689" s="1887"/>
      <c r="BWR1689" s="1887"/>
      <c r="BWS1689" s="1887"/>
      <c r="BWT1689" s="1887"/>
      <c r="BWU1689" s="1887"/>
      <c r="BWV1689" s="1887"/>
      <c r="BWW1689" s="1887"/>
      <c r="BWX1689" s="1887"/>
      <c r="BWY1689" s="1887"/>
      <c r="BWZ1689" s="1887"/>
      <c r="BXA1689" s="1887"/>
      <c r="BXB1689" s="1887"/>
      <c r="BXC1689" s="1887"/>
      <c r="BXD1689" s="1887"/>
      <c r="BXE1689" s="1887"/>
      <c r="BXF1689" s="1887"/>
      <c r="BXG1689" s="1887"/>
      <c r="BXH1689" s="1887"/>
      <c r="BXI1689" s="1887"/>
      <c r="BXJ1689" s="1887"/>
      <c r="BXK1689" s="1887"/>
      <c r="BXL1689" s="1887"/>
      <c r="BXM1689" s="1887"/>
      <c r="BXN1689" s="1887"/>
      <c r="BXO1689" s="1887"/>
      <c r="BXP1689" s="1887"/>
      <c r="BXQ1689" s="1887"/>
      <c r="BXR1689" s="1887"/>
      <c r="BXS1689" s="1887"/>
      <c r="BXT1689" s="1887"/>
      <c r="BXU1689" s="1887"/>
      <c r="BXV1689" s="1887"/>
      <c r="BXW1689" s="1887"/>
      <c r="BXX1689" s="1887"/>
      <c r="BXY1689" s="1887"/>
      <c r="BXZ1689" s="1887"/>
      <c r="BYA1689" s="1887"/>
      <c r="BYB1689" s="1887"/>
      <c r="BYC1689" s="1887"/>
      <c r="BYD1689" s="1887"/>
      <c r="BYE1689" s="1887"/>
      <c r="BYF1689" s="1887"/>
      <c r="BYG1689" s="1887"/>
      <c r="BYH1689" s="1887"/>
      <c r="BYI1689" s="1887"/>
      <c r="BYJ1689" s="1887"/>
      <c r="BYK1689" s="1887"/>
      <c r="BYL1689" s="1887"/>
      <c r="BYM1689" s="1887"/>
      <c r="BYN1689" s="1887"/>
      <c r="BYO1689" s="1887"/>
      <c r="BYP1689" s="1887"/>
      <c r="BYQ1689" s="1887"/>
      <c r="BYR1689" s="1887"/>
      <c r="BYS1689" s="1887"/>
      <c r="BYT1689" s="1887"/>
      <c r="BYU1689" s="1887"/>
      <c r="BYV1689" s="1887"/>
      <c r="BYW1689" s="1887"/>
      <c r="BYX1689" s="1887"/>
      <c r="BYY1689" s="1887"/>
      <c r="BYZ1689" s="1887"/>
      <c r="BZA1689" s="1887"/>
      <c r="BZB1689" s="1887"/>
      <c r="BZC1689" s="1887"/>
      <c r="BZD1689" s="1887"/>
      <c r="BZE1689" s="1887"/>
      <c r="BZF1689" s="1887"/>
      <c r="BZG1689" s="1887"/>
      <c r="BZH1689" s="1887"/>
      <c r="BZI1689" s="1887"/>
      <c r="BZJ1689" s="1887"/>
      <c r="BZK1689" s="1887"/>
      <c r="BZL1689" s="1887"/>
      <c r="BZM1689" s="1887"/>
      <c r="BZN1689" s="1887"/>
      <c r="BZO1689" s="1887"/>
      <c r="BZP1689" s="1887"/>
      <c r="BZQ1689" s="1887"/>
      <c r="BZR1689" s="1887"/>
      <c r="BZS1689" s="1887"/>
      <c r="BZT1689" s="1887"/>
      <c r="BZU1689" s="1887"/>
      <c r="BZV1689" s="1887"/>
      <c r="BZW1689" s="1887"/>
      <c r="BZX1689" s="1887"/>
      <c r="BZY1689" s="1887"/>
      <c r="BZZ1689" s="1887"/>
      <c r="CAA1689" s="1887"/>
      <c r="CAB1689" s="1887"/>
      <c r="CAC1689" s="1887"/>
      <c r="CAD1689" s="1887"/>
      <c r="CAE1689" s="1887"/>
      <c r="CAF1689" s="1887"/>
      <c r="CAG1689" s="1887"/>
      <c r="CAH1689" s="1887"/>
      <c r="CAI1689" s="1887"/>
      <c r="CAJ1689" s="1887"/>
      <c r="CAK1689" s="1887"/>
      <c r="CAL1689" s="1887"/>
      <c r="CAM1689" s="1887"/>
      <c r="CAN1689" s="1887"/>
      <c r="CAO1689" s="1887"/>
      <c r="CAP1689" s="1887"/>
      <c r="CAQ1689" s="1887"/>
      <c r="CAR1689" s="1887"/>
      <c r="CAS1689" s="1887"/>
      <c r="CAT1689" s="1887"/>
      <c r="CAU1689" s="1887"/>
      <c r="CAV1689" s="1887"/>
      <c r="CAW1689" s="1887"/>
      <c r="CAX1689" s="1887"/>
      <c r="CAY1689" s="1887"/>
      <c r="CAZ1689" s="1887"/>
      <c r="CBA1689" s="1887"/>
      <c r="CBB1689" s="1887"/>
      <c r="CBC1689" s="1887"/>
      <c r="CBD1689" s="1887"/>
      <c r="CBE1689" s="1887"/>
      <c r="CBF1689" s="1887"/>
      <c r="CBG1689" s="1887"/>
      <c r="CBH1689" s="1887"/>
      <c r="CBI1689" s="1887"/>
      <c r="CBJ1689" s="1887"/>
      <c r="CBK1689" s="1887"/>
      <c r="CBL1689" s="1887"/>
      <c r="CBM1689" s="1887"/>
      <c r="CBN1689" s="1887"/>
      <c r="CBO1689" s="1887"/>
      <c r="CBP1689" s="1887"/>
      <c r="CBQ1689" s="1887"/>
      <c r="CBR1689" s="1887"/>
      <c r="CBS1689" s="1887"/>
      <c r="CBT1689" s="1887"/>
      <c r="CBU1689" s="1887"/>
      <c r="CBV1689" s="1887"/>
      <c r="CBW1689" s="1887"/>
      <c r="CBX1689" s="1887"/>
      <c r="CBY1689" s="1887"/>
      <c r="CBZ1689" s="1887"/>
      <c r="CCA1689" s="1887"/>
      <c r="CCB1689" s="1887"/>
      <c r="CCC1689" s="1887"/>
      <c r="CCD1689" s="1887"/>
      <c r="CCE1689" s="1887"/>
      <c r="CCF1689" s="1887"/>
      <c r="CCG1689" s="1887"/>
      <c r="CCH1689" s="1887"/>
      <c r="CCI1689" s="1887"/>
      <c r="CCJ1689" s="1887"/>
      <c r="CCK1689" s="1887"/>
      <c r="CCL1689" s="1887"/>
      <c r="CCM1689" s="1887"/>
      <c r="CCN1689" s="1887"/>
      <c r="CCO1689" s="1887"/>
      <c r="CCP1689" s="1887"/>
      <c r="CCQ1689" s="1887"/>
      <c r="CCR1689" s="1887"/>
      <c r="CCS1689" s="1887"/>
      <c r="CCT1689" s="1887"/>
      <c r="CCU1689" s="1887"/>
      <c r="CCV1689" s="1887"/>
      <c r="CCW1689" s="1887"/>
      <c r="CCX1689" s="1887"/>
      <c r="CCY1689" s="1887"/>
      <c r="CCZ1689" s="1887"/>
      <c r="CDA1689" s="1887"/>
      <c r="CDB1689" s="1887"/>
      <c r="CDC1689" s="1887"/>
      <c r="CDD1689" s="1887"/>
      <c r="CDE1689" s="1887"/>
      <c r="CDF1689" s="1887"/>
      <c r="CDG1689" s="1887"/>
      <c r="CDH1689" s="1887"/>
      <c r="CDI1689" s="1887"/>
      <c r="CDJ1689" s="1887"/>
      <c r="CDK1689" s="1887"/>
      <c r="CDL1689" s="1887"/>
      <c r="CDM1689" s="1887"/>
      <c r="CDN1689" s="1887"/>
      <c r="CDO1689" s="1887"/>
      <c r="CDP1689" s="1887"/>
      <c r="CDQ1689" s="1887"/>
      <c r="CDR1689" s="1887"/>
      <c r="CDS1689" s="1887"/>
      <c r="CDT1689" s="1887"/>
      <c r="CDU1689" s="1887"/>
      <c r="CDV1689" s="1887"/>
      <c r="CDW1689" s="1887"/>
      <c r="CDX1689" s="1887"/>
      <c r="CDY1689" s="1887"/>
      <c r="CDZ1689" s="1887"/>
      <c r="CEA1689" s="1887"/>
      <c r="CEB1689" s="1887"/>
      <c r="CEC1689" s="1887"/>
      <c r="CED1689" s="1887"/>
      <c r="CEE1689" s="1887"/>
      <c r="CEF1689" s="1887"/>
      <c r="CEG1689" s="1887"/>
      <c r="CEH1689" s="1887"/>
      <c r="CEI1689" s="1887"/>
      <c r="CEJ1689" s="1887"/>
      <c r="CEK1689" s="1887"/>
      <c r="CEL1689" s="1887"/>
      <c r="CEM1689" s="1887"/>
      <c r="CEN1689" s="1887"/>
      <c r="CEO1689" s="1887"/>
      <c r="CEP1689" s="1887"/>
      <c r="CEQ1689" s="1887"/>
      <c r="CER1689" s="1887"/>
      <c r="CES1689" s="1887"/>
      <c r="CET1689" s="1887"/>
      <c r="CEU1689" s="1887"/>
      <c r="CEV1689" s="1887"/>
      <c r="CEW1689" s="1887"/>
      <c r="CEX1689" s="1887"/>
      <c r="CEY1689" s="1887"/>
      <c r="CEZ1689" s="1887"/>
      <c r="CFA1689" s="1887"/>
      <c r="CFB1689" s="1887"/>
      <c r="CFC1689" s="1887"/>
      <c r="CFD1689" s="1887"/>
      <c r="CFE1689" s="1887"/>
      <c r="CFF1689" s="1887"/>
      <c r="CFG1689" s="1887"/>
      <c r="CFH1689" s="1887"/>
      <c r="CFI1689" s="1887"/>
      <c r="CFJ1689" s="1887"/>
      <c r="CFK1689" s="1887"/>
      <c r="CFL1689" s="1887"/>
      <c r="CFM1689" s="1887"/>
      <c r="CFN1689" s="1887"/>
      <c r="CFO1689" s="1887"/>
      <c r="CFP1689" s="1887"/>
      <c r="CFQ1689" s="1887"/>
      <c r="CFR1689" s="1887"/>
      <c r="CFS1689" s="1887"/>
      <c r="CFT1689" s="1887"/>
      <c r="CFU1689" s="1887"/>
      <c r="CFV1689" s="1887"/>
      <c r="CFW1689" s="1887"/>
      <c r="CFX1689" s="1887"/>
      <c r="CFY1689" s="1887"/>
      <c r="CFZ1689" s="1887"/>
      <c r="CGA1689" s="1887"/>
      <c r="CGB1689" s="1887"/>
      <c r="CGC1689" s="1887"/>
      <c r="CGD1689" s="1887"/>
      <c r="CGE1689" s="1887"/>
      <c r="CGF1689" s="1887"/>
      <c r="CGG1689" s="1887"/>
      <c r="CGH1689" s="1887"/>
      <c r="CGI1689" s="1887"/>
      <c r="CGJ1689" s="1887"/>
      <c r="CGK1689" s="1887"/>
      <c r="CGL1689" s="1887"/>
      <c r="CGM1689" s="1887"/>
      <c r="CGN1689" s="1887"/>
      <c r="CGO1689" s="1887"/>
      <c r="CGP1689" s="1887"/>
      <c r="CGQ1689" s="1887"/>
      <c r="CGR1689" s="1887"/>
      <c r="CGS1689" s="1887"/>
      <c r="CGT1689" s="1887"/>
      <c r="CGU1689" s="1887"/>
      <c r="CGV1689" s="1887"/>
      <c r="CGW1689" s="1887"/>
      <c r="CGX1689" s="1887"/>
      <c r="CGY1689" s="1887"/>
      <c r="CGZ1689" s="1887"/>
      <c r="CHA1689" s="1887"/>
      <c r="CHB1689" s="1887"/>
      <c r="CHC1689" s="1887"/>
      <c r="CHD1689" s="1887"/>
      <c r="CHE1689" s="1887"/>
      <c r="CHF1689" s="1887"/>
      <c r="CHG1689" s="1887"/>
      <c r="CHH1689" s="1887"/>
      <c r="CHI1689" s="1887"/>
      <c r="CHJ1689" s="1887"/>
      <c r="CHK1689" s="1887"/>
      <c r="CHL1689" s="1887"/>
      <c r="CHM1689" s="1887"/>
      <c r="CHN1689" s="1887"/>
      <c r="CHO1689" s="1887"/>
      <c r="CHP1689" s="1887"/>
      <c r="CHQ1689" s="1887"/>
      <c r="CHR1689" s="1887"/>
      <c r="CHS1689" s="1887"/>
      <c r="CHT1689" s="1887"/>
      <c r="CHU1689" s="1887"/>
      <c r="CHV1689" s="1887"/>
      <c r="CHW1689" s="1887"/>
      <c r="CHX1689" s="1887"/>
      <c r="CHY1689" s="1887"/>
      <c r="CHZ1689" s="1887"/>
      <c r="CIA1689" s="1887"/>
      <c r="CIB1689" s="1887"/>
      <c r="CIC1689" s="1887"/>
      <c r="CID1689" s="1887"/>
      <c r="CIE1689" s="1887"/>
      <c r="CIF1689" s="1887"/>
      <c r="CIG1689" s="1887"/>
      <c r="CIH1689" s="1887"/>
      <c r="CII1689" s="1887"/>
      <c r="CIJ1689" s="1887"/>
      <c r="CIK1689" s="1887"/>
      <c r="CIL1689" s="1887"/>
      <c r="CIM1689" s="1887"/>
      <c r="CIN1689" s="1887"/>
      <c r="CIO1689" s="1887"/>
      <c r="CIP1689" s="1887"/>
      <c r="CIQ1689" s="1887"/>
      <c r="CIR1689" s="1887"/>
      <c r="CIS1689" s="1887"/>
      <c r="CIT1689" s="1887"/>
      <c r="CIU1689" s="1887"/>
      <c r="CIV1689" s="1887"/>
      <c r="CIW1689" s="1887"/>
      <c r="CIX1689" s="1887"/>
      <c r="CIY1689" s="1887"/>
      <c r="CIZ1689" s="1887"/>
      <c r="CJA1689" s="1887"/>
      <c r="CJB1689" s="1887"/>
      <c r="CJC1689" s="1887"/>
      <c r="CJD1689" s="1887"/>
      <c r="CJE1689" s="1887"/>
      <c r="CJF1689" s="1887"/>
      <c r="CJG1689" s="1887"/>
      <c r="CJH1689" s="1887"/>
      <c r="CJI1689" s="1887"/>
      <c r="CJJ1689" s="1887"/>
      <c r="CJK1689" s="1887"/>
      <c r="CJL1689" s="1887"/>
      <c r="CJM1689" s="1887"/>
      <c r="CJN1689" s="1887"/>
      <c r="CJO1689" s="1887"/>
      <c r="CJP1689" s="1887"/>
      <c r="CJQ1689" s="1887"/>
      <c r="CJR1689" s="1887"/>
      <c r="CJS1689" s="1887"/>
      <c r="CJT1689" s="1887"/>
      <c r="CJU1689" s="1887"/>
      <c r="CJV1689" s="1887"/>
      <c r="CJW1689" s="1887"/>
      <c r="CJX1689" s="1887"/>
      <c r="CJY1689" s="1887"/>
      <c r="CJZ1689" s="1887"/>
      <c r="CKA1689" s="1887"/>
      <c r="CKB1689" s="1887"/>
      <c r="CKC1689" s="1887"/>
      <c r="CKD1689" s="1887"/>
      <c r="CKE1689" s="1887"/>
      <c r="CKF1689" s="1887"/>
      <c r="CKG1689" s="1887"/>
      <c r="CKH1689" s="1887"/>
      <c r="CKI1689" s="1887"/>
      <c r="CKJ1689" s="1887"/>
      <c r="CKK1689" s="1887"/>
      <c r="CKL1689" s="1887"/>
      <c r="CKM1689" s="1887"/>
      <c r="CKN1689" s="1887"/>
      <c r="CKO1689" s="1887"/>
      <c r="CKP1689" s="1887"/>
      <c r="CKQ1689" s="1887"/>
      <c r="CKR1689" s="1887"/>
      <c r="CKS1689" s="1887"/>
      <c r="CKT1689" s="1887"/>
      <c r="CKU1689" s="1887"/>
      <c r="CKV1689" s="1887"/>
      <c r="CKW1689" s="1887"/>
      <c r="CKX1689" s="1887"/>
      <c r="CKY1689" s="1887"/>
      <c r="CKZ1689" s="1887"/>
      <c r="CLA1689" s="1887"/>
      <c r="CLB1689" s="1887"/>
      <c r="CLC1689" s="1887"/>
      <c r="CLD1689" s="1887"/>
      <c r="CLE1689" s="1887"/>
      <c r="CLF1689" s="1887"/>
      <c r="CLG1689" s="1887"/>
      <c r="CLH1689" s="1887"/>
      <c r="CLI1689" s="1887"/>
      <c r="CLJ1689" s="1887"/>
      <c r="CLK1689" s="1887"/>
      <c r="CLL1689" s="1887"/>
      <c r="CLM1689" s="1887"/>
      <c r="CLN1689" s="1887"/>
      <c r="CLO1689" s="1887"/>
      <c r="CLP1689" s="1887"/>
      <c r="CLQ1689" s="1887"/>
      <c r="CLR1689" s="1887"/>
      <c r="CLS1689" s="1887"/>
      <c r="CLT1689" s="1887"/>
      <c r="CLU1689" s="1887"/>
      <c r="CLV1689" s="1887"/>
      <c r="CLW1689" s="1887"/>
      <c r="CLX1689" s="1887"/>
      <c r="CLY1689" s="1887"/>
      <c r="CLZ1689" s="1887"/>
      <c r="CMA1689" s="1887"/>
      <c r="CMB1689" s="1887"/>
      <c r="CMC1689" s="1887"/>
      <c r="CMD1689" s="1887"/>
      <c r="CME1689" s="1887"/>
      <c r="CMF1689" s="1887"/>
      <c r="CMG1689" s="1887"/>
      <c r="CMH1689" s="1887"/>
      <c r="CMI1689" s="1887"/>
      <c r="CMJ1689" s="1887"/>
      <c r="CMK1689" s="1887"/>
      <c r="CML1689" s="1887"/>
      <c r="CMM1689" s="1887"/>
      <c r="CMN1689" s="1887"/>
      <c r="CMO1689" s="1887"/>
      <c r="CMP1689" s="1887"/>
      <c r="CMQ1689" s="1887"/>
      <c r="CMR1689" s="1887"/>
      <c r="CMS1689" s="1887"/>
      <c r="CMT1689" s="1887"/>
      <c r="CMU1689" s="1887"/>
      <c r="CMV1689" s="1887"/>
      <c r="CMW1689" s="1887"/>
      <c r="CMX1689" s="1887"/>
      <c r="CMY1689" s="1887"/>
      <c r="CMZ1689" s="1887"/>
      <c r="CNA1689" s="1887"/>
      <c r="CNB1689" s="1887"/>
      <c r="CNC1689" s="1887"/>
      <c r="CND1689" s="1887"/>
      <c r="CNE1689" s="1887"/>
      <c r="CNF1689" s="1887"/>
      <c r="CNG1689" s="1887"/>
      <c r="CNH1689" s="1887"/>
      <c r="CNI1689" s="1887"/>
      <c r="CNJ1689" s="1887"/>
      <c r="CNK1689" s="1887"/>
      <c r="CNL1689" s="1887"/>
      <c r="CNM1689" s="1887"/>
      <c r="CNN1689" s="1887"/>
      <c r="CNO1689" s="1887"/>
      <c r="CNP1689" s="1887"/>
      <c r="CNQ1689" s="1887"/>
      <c r="CNR1689" s="1887"/>
      <c r="CNS1689" s="1887"/>
      <c r="CNT1689" s="1887"/>
      <c r="CNU1689" s="1887"/>
      <c r="CNV1689" s="1887"/>
      <c r="CNW1689" s="1887"/>
      <c r="CNX1689" s="1887"/>
      <c r="CNY1689" s="1887"/>
      <c r="CNZ1689" s="1887"/>
      <c r="COA1689" s="1887"/>
      <c r="COB1689" s="1887"/>
      <c r="COC1689" s="1887"/>
      <c r="COD1689" s="1887"/>
      <c r="COE1689" s="1887"/>
      <c r="COF1689" s="1887"/>
      <c r="COG1689" s="1887"/>
      <c r="COH1689" s="1887"/>
      <c r="COI1689" s="1887"/>
      <c r="COJ1689" s="1887"/>
      <c r="COK1689" s="1887"/>
      <c r="COL1689" s="1887"/>
      <c r="COM1689" s="1887"/>
      <c r="CON1689" s="1887"/>
      <c r="COO1689" s="1887"/>
      <c r="COP1689" s="1887"/>
      <c r="COQ1689" s="1887"/>
      <c r="COR1689" s="1887"/>
      <c r="COS1689" s="1887"/>
      <c r="COT1689" s="1887"/>
      <c r="COU1689" s="1887"/>
      <c r="COV1689" s="1887"/>
      <c r="COW1689" s="1887"/>
      <c r="COX1689" s="1887"/>
      <c r="COY1689" s="1887"/>
      <c r="COZ1689" s="1887"/>
      <c r="CPA1689" s="1887"/>
      <c r="CPB1689" s="1887"/>
      <c r="CPC1689" s="1887"/>
      <c r="CPD1689" s="1887"/>
      <c r="CPE1689" s="1887"/>
      <c r="CPF1689" s="1887"/>
      <c r="CPG1689" s="1887"/>
      <c r="CPH1689" s="1887"/>
      <c r="CPI1689" s="1887"/>
      <c r="CPJ1689" s="1887"/>
      <c r="CPK1689" s="1887"/>
      <c r="CPL1689" s="1887"/>
      <c r="CPM1689" s="1887"/>
      <c r="CPN1689" s="1887"/>
      <c r="CPO1689" s="1887"/>
      <c r="CPP1689" s="1887"/>
      <c r="CPQ1689" s="1887"/>
      <c r="CPR1689" s="1887"/>
      <c r="CPS1689" s="1887"/>
      <c r="CPT1689" s="1887"/>
      <c r="CPU1689" s="1887"/>
      <c r="CPV1689" s="1887"/>
      <c r="CPW1689" s="1887"/>
      <c r="CPX1689" s="1887"/>
      <c r="CPY1689" s="1887"/>
      <c r="CPZ1689" s="1887"/>
      <c r="CQA1689" s="1887"/>
      <c r="CQB1689" s="1887"/>
      <c r="CQC1689" s="1887"/>
      <c r="CQD1689" s="1887"/>
      <c r="CQE1689" s="1887"/>
      <c r="CQF1689" s="1887"/>
      <c r="CQG1689" s="1887"/>
      <c r="CQH1689" s="1887"/>
      <c r="CQI1689" s="1887"/>
      <c r="CQJ1689" s="1887"/>
      <c r="CQK1689" s="1887"/>
      <c r="CQL1689" s="1887"/>
      <c r="CQM1689" s="1887"/>
      <c r="CQN1689" s="1887"/>
      <c r="CQO1689" s="1887"/>
      <c r="CQP1689" s="1887"/>
      <c r="CQQ1689" s="1887"/>
      <c r="CQR1689" s="1887"/>
      <c r="CQS1689" s="1887"/>
      <c r="CQT1689" s="1887"/>
      <c r="CQU1689" s="1887"/>
      <c r="CQV1689" s="1887"/>
      <c r="CQW1689" s="1887"/>
      <c r="CQX1689" s="1887"/>
      <c r="CQY1689" s="1887"/>
      <c r="CQZ1689" s="1887"/>
      <c r="CRA1689" s="1887"/>
      <c r="CRB1689" s="1887"/>
      <c r="CRC1689" s="1887"/>
      <c r="CRD1689" s="1887"/>
      <c r="CRE1689" s="1887"/>
      <c r="CRF1689" s="1887"/>
      <c r="CRG1689" s="1887"/>
      <c r="CRH1689" s="1887"/>
      <c r="CRI1689" s="1887"/>
      <c r="CRJ1689" s="1887"/>
      <c r="CRK1689" s="1887"/>
      <c r="CRL1689" s="1887"/>
      <c r="CRM1689" s="1887"/>
      <c r="CRN1689" s="1887"/>
      <c r="CRO1689" s="1887"/>
      <c r="CRP1689" s="1887"/>
      <c r="CRQ1689" s="1887"/>
      <c r="CRR1689" s="1887"/>
      <c r="CRS1689" s="1887"/>
      <c r="CRT1689" s="1887"/>
      <c r="CRU1689" s="1887"/>
      <c r="CRV1689" s="1887"/>
      <c r="CRW1689" s="1887"/>
      <c r="CRX1689" s="1887"/>
      <c r="CRY1689" s="1887"/>
      <c r="CRZ1689" s="1887"/>
      <c r="CSA1689" s="1887"/>
      <c r="CSB1689" s="1887"/>
      <c r="CSC1689" s="1887"/>
      <c r="CSD1689" s="1887"/>
      <c r="CSE1689" s="1887"/>
      <c r="CSF1689" s="1887"/>
      <c r="CSG1689" s="1887"/>
      <c r="CSH1689" s="1887"/>
      <c r="CSI1689" s="1887"/>
      <c r="CSJ1689" s="1887"/>
      <c r="CSK1689" s="1887"/>
      <c r="CSL1689" s="1887"/>
      <c r="CSM1689" s="1887"/>
      <c r="CSN1689" s="1887"/>
      <c r="CSO1689" s="1887"/>
      <c r="CSP1689" s="1887"/>
      <c r="CSQ1689" s="1887"/>
      <c r="CSR1689" s="1887"/>
      <c r="CSS1689" s="1887"/>
      <c r="CST1689" s="1887"/>
      <c r="CSU1689" s="1887"/>
      <c r="CSV1689" s="1887"/>
      <c r="CSW1689" s="1887"/>
      <c r="CSX1689" s="1887"/>
      <c r="CSY1689" s="1887"/>
      <c r="CSZ1689" s="1887"/>
      <c r="CTA1689" s="1887"/>
      <c r="CTB1689" s="1887"/>
      <c r="CTC1689" s="1887"/>
      <c r="CTD1689" s="1887"/>
      <c r="CTE1689" s="1887"/>
      <c r="CTF1689" s="1887"/>
      <c r="CTG1689" s="1887"/>
      <c r="CTH1689" s="1887"/>
      <c r="CTI1689" s="1887"/>
      <c r="CTJ1689" s="1887"/>
      <c r="CTK1689" s="1887"/>
      <c r="CTL1689" s="1887"/>
      <c r="CTM1689" s="1887"/>
      <c r="CTN1689" s="1887"/>
      <c r="CTO1689" s="1887"/>
      <c r="CTP1689" s="1887"/>
      <c r="CTQ1689" s="1887"/>
      <c r="CTR1689" s="1887"/>
      <c r="CTS1689" s="1887"/>
      <c r="CTT1689" s="1887"/>
      <c r="CTU1689" s="1887"/>
      <c r="CTV1689" s="1887"/>
      <c r="CTW1689" s="1887"/>
      <c r="CTX1689" s="1887"/>
      <c r="CTY1689" s="1887"/>
      <c r="CTZ1689" s="1887"/>
      <c r="CUA1689" s="1887"/>
      <c r="CUB1689" s="1887"/>
      <c r="CUC1689" s="1887"/>
      <c r="CUD1689" s="1887"/>
      <c r="CUE1689" s="1887"/>
      <c r="CUF1689" s="1887"/>
      <c r="CUG1689" s="1887"/>
      <c r="CUH1689" s="1887"/>
      <c r="CUI1689" s="1887"/>
      <c r="CUJ1689" s="1887"/>
      <c r="CUK1689" s="1887"/>
      <c r="CUL1689" s="1887"/>
      <c r="CUM1689" s="1887"/>
      <c r="CUN1689" s="1887"/>
      <c r="CUO1689" s="1887"/>
      <c r="CUP1689" s="1887"/>
      <c r="CUQ1689" s="1887"/>
      <c r="CUR1689" s="1887"/>
      <c r="CUS1689" s="1887"/>
      <c r="CUT1689" s="1887"/>
      <c r="CUU1689" s="1887"/>
      <c r="CUV1689" s="1887"/>
      <c r="CUW1689" s="1887"/>
      <c r="CUX1689" s="1887"/>
      <c r="CUY1689" s="1887"/>
      <c r="CUZ1689" s="1887"/>
      <c r="CVA1689" s="1887"/>
      <c r="CVB1689" s="1887"/>
      <c r="CVC1689" s="1887"/>
      <c r="CVD1689" s="1887"/>
      <c r="CVE1689" s="1887"/>
      <c r="CVF1689" s="1887"/>
      <c r="CVG1689" s="1887"/>
      <c r="CVH1689" s="1887"/>
      <c r="CVI1689" s="1887"/>
      <c r="CVJ1689" s="1887"/>
      <c r="CVK1689" s="1887"/>
      <c r="CVL1689" s="1887"/>
      <c r="CVM1689" s="1887"/>
      <c r="CVN1689" s="1887"/>
      <c r="CVO1689" s="1887"/>
      <c r="CVP1689" s="1887"/>
      <c r="CVQ1689" s="1887"/>
      <c r="CVR1689" s="1887"/>
      <c r="CVS1689" s="1887"/>
      <c r="CVT1689" s="1887"/>
      <c r="CVU1689" s="1887"/>
      <c r="CVV1689" s="1887"/>
      <c r="CVW1689" s="1887"/>
      <c r="CVX1689" s="1887"/>
      <c r="CVY1689" s="1887"/>
      <c r="CVZ1689" s="1887"/>
      <c r="CWA1689" s="1887"/>
      <c r="CWB1689" s="1887"/>
      <c r="CWC1689" s="1887"/>
      <c r="CWD1689" s="1887"/>
      <c r="CWE1689" s="1887"/>
      <c r="CWF1689" s="1887"/>
      <c r="CWG1689" s="1887"/>
      <c r="CWH1689" s="1887"/>
      <c r="CWI1689" s="1887"/>
      <c r="CWJ1689" s="1887"/>
      <c r="CWK1689" s="1887"/>
      <c r="CWL1689" s="1887"/>
      <c r="CWM1689" s="1887"/>
      <c r="CWN1689" s="1887"/>
      <c r="CWO1689" s="1887"/>
      <c r="CWP1689" s="1887"/>
      <c r="CWQ1689" s="1887"/>
      <c r="CWR1689" s="1887"/>
      <c r="CWS1689" s="1887"/>
      <c r="CWT1689" s="1887"/>
      <c r="CWU1689" s="1887"/>
      <c r="CWV1689" s="1887"/>
      <c r="CWW1689" s="1887"/>
      <c r="CWX1689" s="1887"/>
      <c r="CWY1689" s="1887"/>
      <c r="CWZ1689" s="1887"/>
      <c r="CXA1689" s="1887"/>
      <c r="CXB1689" s="1887"/>
      <c r="CXC1689" s="1887"/>
      <c r="CXD1689" s="1887"/>
      <c r="CXE1689" s="1887"/>
      <c r="CXF1689" s="1887"/>
      <c r="CXG1689" s="1887"/>
      <c r="CXH1689" s="1887"/>
      <c r="CXI1689" s="1887"/>
      <c r="CXJ1689" s="1887"/>
      <c r="CXK1689" s="1887"/>
      <c r="CXL1689" s="1887"/>
      <c r="CXM1689" s="1887"/>
      <c r="CXN1689" s="1887"/>
      <c r="CXO1689" s="1887"/>
      <c r="CXP1689" s="1887"/>
      <c r="CXQ1689" s="1887"/>
      <c r="CXR1689" s="1887"/>
      <c r="CXS1689" s="1887"/>
      <c r="CXT1689" s="1887"/>
      <c r="CXU1689" s="1887"/>
      <c r="CXV1689" s="1887"/>
      <c r="CXW1689" s="1887"/>
      <c r="CXX1689" s="1887"/>
      <c r="CXY1689" s="1887"/>
      <c r="CXZ1689" s="1887"/>
      <c r="CYA1689" s="1887"/>
      <c r="CYB1689" s="1887"/>
      <c r="CYC1689" s="1887"/>
      <c r="CYD1689" s="1887"/>
      <c r="CYE1689" s="1887"/>
      <c r="CYF1689" s="1887"/>
      <c r="CYG1689" s="1887"/>
      <c r="CYH1689" s="1887"/>
      <c r="CYI1689" s="1887"/>
      <c r="CYJ1689" s="1887"/>
      <c r="CYK1689" s="1887"/>
      <c r="CYL1689" s="1887"/>
      <c r="CYM1689" s="1887"/>
      <c r="CYN1689" s="1887"/>
      <c r="CYO1689" s="1887"/>
      <c r="CYP1689" s="1887"/>
      <c r="CYQ1689" s="1887"/>
      <c r="CYR1689" s="1887"/>
      <c r="CYS1689" s="1887"/>
      <c r="CYT1689" s="1887"/>
      <c r="CYU1689" s="1887"/>
      <c r="CYV1689" s="1887"/>
      <c r="CYW1689" s="1887"/>
      <c r="CYX1689" s="1887"/>
      <c r="CYY1689" s="1887"/>
      <c r="CYZ1689" s="1887"/>
      <c r="CZA1689" s="1887"/>
      <c r="CZB1689" s="1887"/>
      <c r="CZC1689" s="1887"/>
      <c r="CZD1689" s="1887"/>
      <c r="CZE1689" s="1887"/>
      <c r="CZF1689" s="1887"/>
      <c r="CZG1689" s="1887"/>
      <c r="CZH1689" s="1887"/>
      <c r="CZI1689" s="1887"/>
      <c r="CZJ1689" s="1887"/>
      <c r="CZK1689" s="1887"/>
      <c r="CZL1689" s="1887"/>
      <c r="CZM1689" s="1887"/>
      <c r="CZN1689" s="1887"/>
      <c r="CZO1689" s="1887"/>
      <c r="CZP1689" s="1887"/>
      <c r="CZQ1689" s="1887"/>
      <c r="CZR1689" s="1887"/>
      <c r="CZS1689" s="1887"/>
      <c r="CZT1689" s="1887"/>
      <c r="CZU1689" s="1887"/>
      <c r="CZV1689" s="1887"/>
      <c r="CZW1689" s="1887"/>
      <c r="CZX1689" s="1887"/>
      <c r="CZY1689" s="1887"/>
      <c r="CZZ1689" s="1887"/>
      <c r="DAA1689" s="1887"/>
      <c r="DAB1689" s="1887"/>
      <c r="DAC1689" s="1887"/>
      <c r="DAD1689" s="1887"/>
      <c r="DAE1689" s="1887"/>
      <c r="DAF1689" s="1887"/>
      <c r="DAG1689" s="1887"/>
      <c r="DAH1689" s="1887"/>
      <c r="DAI1689" s="1887"/>
      <c r="DAJ1689" s="1887"/>
      <c r="DAK1689" s="1887"/>
      <c r="DAL1689" s="1887"/>
      <c r="DAM1689" s="1887"/>
      <c r="DAN1689" s="1887"/>
      <c r="DAO1689" s="1887"/>
      <c r="DAP1689" s="1887"/>
      <c r="DAQ1689" s="1887"/>
      <c r="DAR1689" s="1887"/>
      <c r="DAS1689" s="1887"/>
      <c r="DAT1689" s="1887"/>
      <c r="DAU1689" s="1887"/>
      <c r="DAV1689" s="1887"/>
      <c r="DAW1689" s="1887"/>
      <c r="DAX1689" s="1887"/>
      <c r="DAY1689" s="1887"/>
      <c r="DAZ1689" s="1887"/>
      <c r="DBA1689" s="1887"/>
      <c r="DBB1689" s="1887"/>
      <c r="DBC1689" s="1887"/>
      <c r="DBD1689" s="1887"/>
      <c r="DBE1689" s="1887"/>
      <c r="DBF1689" s="1887"/>
      <c r="DBG1689" s="1887"/>
      <c r="DBH1689" s="1887"/>
      <c r="DBI1689" s="1887"/>
      <c r="DBJ1689" s="1887"/>
      <c r="DBK1689" s="1887"/>
      <c r="DBL1689" s="1887"/>
      <c r="DBM1689" s="1887"/>
      <c r="DBN1689" s="1887"/>
      <c r="DBO1689" s="1887"/>
      <c r="DBP1689" s="1887"/>
      <c r="DBQ1689" s="1887"/>
      <c r="DBR1689" s="1887"/>
      <c r="DBS1689" s="1887"/>
      <c r="DBT1689" s="1887"/>
      <c r="DBU1689" s="1887"/>
      <c r="DBV1689" s="1887"/>
      <c r="DBW1689" s="1887"/>
      <c r="DBX1689" s="1887"/>
      <c r="DBY1689" s="1887"/>
      <c r="DBZ1689" s="1887"/>
      <c r="DCA1689" s="1887"/>
      <c r="DCB1689" s="1887"/>
      <c r="DCC1689" s="1887"/>
      <c r="DCD1689" s="1887"/>
      <c r="DCE1689" s="1887"/>
      <c r="DCF1689" s="1887"/>
      <c r="DCG1689" s="1887"/>
      <c r="DCH1689" s="1887"/>
      <c r="DCI1689" s="1887"/>
      <c r="DCJ1689" s="1887"/>
      <c r="DCK1689" s="1887"/>
      <c r="DCL1689" s="1887"/>
      <c r="DCM1689" s="1887"/>
      <c r="DCN1689" s="1887"/>
      <c r="DCO1689" s="1887"/>
      <c r="DCP1689" s="1887"/>
      <c r="DCQ1689" s="1887"/>
      <c r="DCR1689" s="1887"/>
      <c r="DCS1689" s="1887"/>
      <c r="DCT1689" s="1887"/>
      <c r="DCU1689" s="1887"/>
      <c r="DCV1689" s="1887"/>
      <c r="DCW1689" s="1887"/>
      <c r="DCX1689" s="1887"/>
      <c r="DCY1689" s="1887"/>
      <c r="DCZ1689" s="1887"/>
      <c r="DDA1689" s="1887"/>
      <c r="DDB1689" s="1887"/>
      <c r="DDC1689" s="1887"/>
      <c r="DDD1689" s="1887"/>
      <c r="DDE1689" s="1887"/>
      <c r="DDF1689" s="1887"/>
      <c r="DDG1689" s="1887"/>
      <c r="DDH1689" s="1887"/>
      <c r="DDI1689" s="1887"/>
      <c r="DDJ1689" s="1887"/>
      <c r="DDK1689" s="1887"/>
      <c r="DDL1689" s="1887"/>
      <c r="DDM1689" s="1887"/>
      <c r="DDN1689" s="1887"/>
      <c r="DDO1689" s="1887"/>
      <c r="DDP1689" s="1887"/>
      <c r="DDQ1689" s="1887"/>
      <c r="DDR1689" s="1887"/>
      <c r="DDS1689" s="1887"/>
      <c r="DDT1689" s="1887"/>
      <c r="DDU1689" s="1887"/>
      <c r="DDV1689" s="1887"/>
      <c r="DDW1689" s="1887"/>
      <c r="DDX1689" s="1887"/>
      <c r="DDY1689" s="1887"/>
      <c r="DDZ1689" s="1887"/>
      <c r="DEA1689" s="1887"/>
      <c r="DEB1689" s="1887"/>
      <c r="DEC1689" s="1887"/>
      <c r="DED1689" s="1887"/>
      <c r="DEE1689" s="1887"/>
      <c r="DEF1689" s="1887"/>
      <c r="DEG1689" s="1887"/>
      <c r="DEH1689" s="1887"/>
      <c r="DEI1689" s="1887"/>
      <c r="DEJ1689" s="1887"/>
      <c r="DEK1689" s="1887"/>
      <c r="DEL1689" s="1887"/>
      <c r="DEM1689" s="1887"/>
      <c r="DEN1689" s="1887"/>
      <c r="DEO1689" s="1887"/>
      <c r="DEP1689" s="1887"/>
      <c r="DEQ1689" s="1887"/>
      <c r="DER1689" s="1887"/>
      <c r="DES1689" s="1887"/>
      <c r="DET1689" s="1887"/>
      <c r="DEU1689" s="1887"/>
      <c r="DEV1689" s="1887"/>
      <c r="DEW1689" s="1887"/>
      <c r="DEX1689" s="1887"/>
      <c r="DEY1689" s="1887"/>
      <c r="DEZ1689" s="1887"/>
      <c r="DFA1689" s="1887"/>
      <c r="DFB1689" s="1887"/>
      <c r="DFC1689" s="1887"/>
      <c r="DFD1689" s="1887"/>
      <c r="DFE1689" s="1887"/>
      <c r="DFF1689" s="1887"/>
      <c r="DFG1689" s="1887"/>
      <c r="DFH1689" s="1887"/>
      <c r="DFI1689" s="1887"/>
      <c r="DFJ1689" s="1887"/>
      <c r="DFK1689" s="1887"/>
      <c r="DFL1689" s="1887"/>
      <c r="DFM1689" s="1887"/>
      <c r="DFN1689" s="1887"/>
      <c r="DFO1689" s="1887"/>
      <c r="DFP1689" s="1887"/>
      <c r="DFQ1689" s="1887"/>
      <c r="DFR1689" s="1887"/>
      <c r="DFS1689" s="1887"/>
      <c r="DFT1689" s="1887"/>
      <c r="DFU1689" s="1887"/>
      <c r="DFV1689" s="1887"/>
      <c r="DFW1689" s="1887"/>
      <c r="DFX1689" s="1887"/>
      <c r="DFY1689" s="1887"/>
      <c r="DFZ1689" s="1887"/>
      <c r="DGA1689" s="1887"/>
      <c r="DGB1689" s="1887"/>
      <c r="DGC1689" s="1887"/>
      <c r="DGD1689" s="1887"/>
      <c r="DGE1689" s="1887"/>
      <c r="DGF1689" s="1887"/>
      <c r="DGG1689" s="1887"/>
      <c r="DGH1689" s="1887"/>
      <c r="DGI1689" s="1887"/>
      <c r="DGJ1689" s="1887"/>
      <c r="DGK1689" s="1887"/>
      <c r="DGL1689" s="1887"/>
      <c r="DGM1689" s="1887"/>
      <c r="DGN1689" s="1887"/>
      <c r="DGO1689" s="1887"/>
      <c r="DGP1689" s="1887"/>
      <c r="DGQ1689" s="1887"/>
      <c r="DGR1689" s="1887"/>
      <c r="DGS1689" s="1887"/>
      <c r="DGT1689" s="1887"/>
      <c r="DGU1689" s="1887"/>
      <c r="DGV1689" s="1887"/>
      <c r="DGW1689" s="1887"/>
      <c r="DGX1689" s="1887"/>
      <c r="DGY1689" s="1887"/>
      <c r="DGZ1689" s="1887"/>
      <c r="DHA1689" s="1887"/>
      <c r="DHB1689" s="1887"/>
      <c r="DHC1689" s="1887"/>
      <c r="DHD1689" s="1887"/>
      <c r="DHE1689" s="1887"/>
      <c r="DHF1689" s="1887"/>
      <c r="DHG1689" s="1887"/>
      <c r="DHH1689" s="1887"/>
      <c r="DHI1689" s="1887"/>
      <c r="DHJ1689" s="1887"/>
      <c r="DHK1689" s="1887"/>
      <c r="DHL1689" s="1887"/>
      <c r="DHM1689" s="1887"/>
      <c r="DHN1689" s="1887"/>
      <c r="DHO1689" s="1887"/>
      <c r="DHP1689" s="1887"/>
      <c r="DHQ1689" s="1887"/>
      <c r="DHR1689" s="1887"/>
      <c r="DHS1689" s="1887"/>
      <c r="DHT1689" s="1887"/>
      <c r="DHU1689" s="1887"/>
      <c r="DHV1689" s="1887"/>
      <c r="DHW1689" s="1887"/>
      <c r="DHX1689" s="1887"/>
      <c r="DHY1689" s="1887"/>
      <c r="DHZ1689" s="1887"/>
      <c r="DIA1689" s="1887"/>
      <c r="DIB1689" s="1887"/>
      <c r="DIC1689" s="1887"/>
      <c r="DID1689" s="1887"/>
      <c r="DIE1689" s="1887"/>
      <c r="DIF1689" s="1887"/>
      <c r="DIG1689" s="1887"/>
      <c r="DIH1689" s="1887"/>
      <c r="DII1689" s="1887"/>
      <c r="DIJ1689" s="1887"/>
      <c r="DIK1689" s="1887"/>
      <c r="DIL1689" s="1887"/>
      <c r="DIM1689" s="1887"/>
      <c r="DIN1689" s="1887"/>
      <c r="DIO1689" s="1887"/>
      <c r="DIP1689" s="1887"/>
      <c r="DIQ1689" s="1887"/>
      <c r="DIR1689" s="1887"/>
      <c r="DIS1689" s="1887"/>
      <c r="DIT1689" s="1887"/>
      <c r="DIU1689" s="1887"/>
      <c r="DIV1689" s="1887"/>
      <c r="DIW1689" s="1887"/>
      <c r="DIX1689" s="1887"/>
      <c r="DIY1689" s="1887"/>
      <c r="DIZ1689" s="1887"/>
      <c r="DJA1689" s="1887"/>
      <c r="DJB1689" s="1887"/>
      <c r="DJC1689" s="1887"/>
      <c r="DJD1689" s="1887"/>
      <c r="DJE1689" s="1887"/>
      <c r="DJF1689" s="1887"/>
      <c r="DJG1689" s="1887"/>
      <c r="DJH1689" s="1887"/>
      <c r="DJI1689" s="1887"/>
      <c r="DJJ1689" s="1887"/>
      <c r="DJK1689" s="1887"/>
      <c r="DJL1689" s="1887"/>
      <c r="DJM1689" s="1887"/>
      <c r="DJN1689" s="1887"/>
      <c r="DJO1689" s="1887"/>
      <c r="DJP1689" s="1887"/>
      <c r="DJQ1689" s="1887"/>
      <c r="DJR1689" s="1887"/>
      <c r="DJS1689" s="1887"/>
      <c r="DJT1689" s="1887"/>
      <c r="DJU1689" s="1887"/>
      <c r="DJV1689" s="1887"/>
      <c r="DJW1689" s="1887"/>
      <c r="DJX1689" s="1887"/>
      <c r="DJY1689" s="1887"/>
      <c r="DJZ1689" s="1887"/>
      <c r="DKA1689" s="1887"/>
      <c r="DKB1689" s="1887"/>
      <c r="DKC1689" s="1887"/>
      <c r="DKD1689" s="1887"/>
      <c r="DKE1689" s="1887"/>
      <c r="DKF1689" s="1887"/>
      <c r="DKG1689" s="1887"/>
      <c r="DKH1689" s="1887"/>
      <c r="DKI1689" s="1887"/>
      <c r="DKJ1689" s="1887"/>
      <c r="DKK1689" s="1887"/>
      <c r="DKL1689" s="1887"/>
      <c r="DKM1689" s="1887"/>
      <c r="DKN1689" s="1887"/>
      <c r="DKO1689" s="1887"/>
      <c r="DKP1689" s="1887"/>
      <c r="DKQ1689" s="1887"/>
      <c r="DKR1689" s="1887"/>
      <c r="DKS1689" s="1887"/>
      <c r="DKT1689" s="1887"/>
      <c r="DKU1689" s="1887"/>
      <c r="DKV1689" s="1887"/>
      <c r="DKW1689" s="1887"/>
      <c r="DKX1689" s="1887"/>
      <c r="DKY1689" s="1887"/>
      <c r="DKZ1689" s="1887"/>
      <c r="DLA1689" s="1887"/>
      <c r="DLB1689" s="1887"/>
      <c r="DLC1689" s="1887"/>
      <c r="DLD1689" s="1887"/>
      <c r="DLE1689" s="1887"/>
      <c r="DLF1689" s="1887"/>
      <c r="DLG1689" s="1887"/>
      <c r="DLH1689" s="1887"/>
      <c r="DLI1689" s="1887"/>
      <c r="DLJ1689" s="1887"/>
      <c r="DLK1689" s="1887"/>
      <c r="DLL1689" s="1887"/>
      <c r="DLM1689" s="1887"/>
      <c r="DLN1689" s="1887"/>
      <c r="DLO1689" s="1887"/>
      <c r="DLP1689" s="1887"/>
      <c r="DLQ1689" s="1887"/>
      <c r="DLR1689" s="1887"/>
      <c r="DLS1689" s="1887"/>
      <c r="DLT1689" s="1887"/>
      <c r="DLU1689" s="1887"/>
      <c r="DLV1689" s="1887"/>
      <c r="DLW1689" s="1887"/>
      <c r="DLX1689" s="1887"/>
      <c r="DLY1689" s="1887"/>
      <c r="DLZ1689" s="1887"/>
      <c r="DMA1689" s="1887"/>
      <c r="DMB1689" s="1887"/>
      <c r="DMC1689" s="1887"/>
      <c r="DMD1689" s="1887"/>
      <c r="DME1689" s="1887"/>
      <c r="DMF1689" s="1887"/>
      <c r="DMG1689" s="1887"/>
      <c r="DMH1689" s="1887"/>
      <c r="DMI1689" s="1887"/>
      <c r="DMJ1689" s="1887"/>
      <c r="DMK1689" s="1887"/>
      <c r="DML1689" s="1887"/>
      <c r="DMM1689" s="1887"/>
      <c r="DMN1689" s="1887"/>
      <c r="DMO1689" s="1887"/>
      <c r="DMP1689" s="1887"/>
      <c r="DMQ1689" s="1887"/>
      <c r="DMR1689" s="1887"/>
      <c r="DMS1689" s="1887"/>
      <c r="DMT1689" s="1887"/>
      <c r="DMU1689" s="1887"/>
      <c r="DMV1689" s="1887"/>
      <c r="DMW1689" s="1887"/>
      <c r="DMX1689" s="1887"/>
      <c r="DMY1689" s="1887"/>
      <c r="DMZ1689" s="1887"/>
      <c r="DNA1689" s="1887"/>
      <c r="DNB1689" s="1887"/>
      <c r="DNC1689" s="1887"/>
      <c r="DND1689" s="1887"/>
      <c r="DNE1689" s="1887"/>
      <c r="DNF1689" s="1887"/>
      <c r="DNG1689" s="1887"/>
      <c r="DNH1689" s="1887"/>
      <c r="DNI1689" s="1887"/>
      <c r="DNJ1689" s="1887"/>
      <c r="DNK1689" s="1887"/>
      <c r="DNL1689" s="1887"/>
      <c r="DNM1689" s="1887"/>
      <c r="DNN1689" s="1887"/>
      <c r="DNO1689" s="1887"/>
      <c r="DNP1689" s="1887"/>
      <c r="DNQ1689" s="1887"/>
      <c r="DNR1689" s="1887"/>
      <c r="DNS1689" s="1887"/>
      <c r="DNT1689" s="1887"/>
      <c r="DNU1689" s="1887"/>
      <c r="DNV1689" s="1887"/>
      <c r="DNW1689" s="1887"/>
      <c r="DNX1689" s="1887"/>
      <c r="DNY1689" s="1887"/>
      <c r="DNZ1689" s="1887"/>
      <c r="DOA1689" s="1887"/>
      <c r="DOB1689" s="1887"/>
      <c r="DOC1689" s="1887"/>
      <c r="DOD1689" s="1887"/>
      <c r="DOE1689" s="1887"/>
      <c r="DOF1689" s="1887"/>
      <c r="DOG1689" s="1887"/>
      <c r="DOH1689" s="1887"/>
      <c r="DOI1689" s="1887"/>
      <c r="DOJ1689" s="1887"/>
      <c r="DOK1689" s="1887"/>
      <c r="DOL1689" s="1887"/>
      <c r="DOM1689" s="1887"/>
      <c r="DON1689" s="1887"/>
      <c r="DOO1689" s="1887"/>
      <c r="DOP1689" s="1887"/>
      <c r="DOQ1689" s="1887"/>
      <c r="DOR1689" s="1887"/>
      <c r="DOS1689" s="1887"/>
      <c r="DOT1689" s="1887"/>
      <c r="DOU1689" s="1887"/>
      <c r="DOV1689" s="1887"/>
      <c r="DOW1689" s="1887"/>
      <c r="DOX1689" s="1887"/>
      <c r="DOY1689" s="1887"/>
      <c r="DOZ1689" s="1887"/>
      <c r="DPA1689" s="1887"/>
      <c r="DPB1689" s="1887"/>
      <c r="DPC1689" s="1887"/>
      <c r="DPD1689" s="1887"/>
      <c r="DPE1689" s="1887"/>
      <c r="DPF1689" s="1887"/>
      <c r="DPG1689" s="1887"/>
      <c r="DPH1689" s="1887"/>
      <c r="DPI1689" s="1887"/>
      <c r="DPJ1689" s="1887"/>
      <c r="DPK1689" s="1887"/>
      <c r="DPL1689" s="1887"/>
      <c r="DPM1689" s="1887"/>
      <c r="DPN1689" s="1887"/>
      <c r="DPO1689" s="1887"/>
      <c r="DPP1689" s="1887"/>
      <c r="DPQ1689" s="1887"/>
      <c r="DPR1689" s="1887"/>
      <c r="DPS1689" s="1887"/>
      <c r="DPT1689" s="1887"/>
      <c r="DPU1689" s="1887"/>
      <c r="DPV1689" s="1887"/>
      <c r="DPW1689" s="1887"/>
      <c r="DPX1689" s="1887"/>
      <c r="DPY1689" s="1887"/>
      <c r="DPZ1689" s="1887"/>
      <c r="DQA1689" s="1887"/>
      <c r="DQB1689" s="1887"/>
      <c r="DQC1689" s="1887"/>
      <c r="DQD1689" s="1887"/>
      <c r="DQE1689" s="1887"/>
      <c r="DQF1689" s="1887"/>
      <c r="DQG1689" s="1887"/>
      <c r="DQH1689" s="1887"/>
      <c r="DQI1689" s="1887"/>
      <c r="DQJ1689" s="1887"/>
      <c r="DQK1689" s="1887"/>
      <c r="DQL1689" s="1887"/>
      <c r="DQM1689" s="1887"/>
      <c r="DQN1689" s="1887"/>
      <c r="DQO1689" s="1887"/>
      <c r="DQP1689" s="1887"/>
      <c r="DQQ1689" s="1887"/>
      <c r="DQR1689" s="1887"/>
      <c r="DQS1689" s="1887"/>
      <c r="DQT1689" s="1887"/>
      <c r="DQU1689" s="1887"/>
      <c r="DQV1689" s="1887"/>
      <c r="DQW1689" s="1887"/>
      <c r="DQX1689" s="1887"/>
      <c r="DQY1689" s="1887"/>
      <c r="DQZ1689" s="1887"/>
      <c r="DRA1689" s="1887"/>
      <c r="DRB1689" s="1887"/>
      <c r="DRC1689" s="1887"/>
      <c r="DRD1689" s="1887"/>
      <c r="DRE1689" s="1887"/>
      <c r="DRF1689" s="1887"/>
      <c r="DRG1689" s="1887"/>
      <c r="DRH1689" s="1887"/>
      <c r="DRI1689" s="1887"/>
      <c r="DRJ1689" s="1887"/>
      <c r="DRK1689" s="1887"/>
      <c r="DRL1689" s="1887"/>
      <c r="DRM1689" s="1887"/>
      <c r="DRN1689" s="1887"/>
      <c r="DRO1689" s="1887"/>
      <c r="DRP1689" s="1887"/>
      <c r="DRQ1689" s="1887"/>
      <c r="DRR1689" s="1887"/>
      <c r="DRS1689" s="1887"/>
      <c r="DRT1689" s="1887"/>
      <c r="DRU1689" s="1887"/>
      <c r="DRV1689" s="1887"/>
      <c r="DRW1689" s="1887"/>
      <c r="DRX1689" s="1887"/>
      <c r="DRY1689" s="1887"/>
      <c r="DRZ1689" s="1887"/>
      <c r="DSA1689" s="1887"/>
      <c r="DSB1689" s="1887"/>
      <c r="DSC1689" s="1887"/>
      <c r="DSD1689" s="1887"/>
      <c r="DSE1689" s="1887"/>
      <c r="DSF1689" s="1887"/>
      <c r="DSG1689" s="1887"/>
      <c r="DSH1689" s="1887"/>
      <c r="DSI1689" s="1887"/>
      <c r="DSJ1689" s="1887"/>
      <c r="DSK1689" s="1887"/>
      <c r="DSL1689" s="1887"/>
      <c r="DSM1689" s="1887"/>
      <c r="DSN1689" s="1887"/>
      <c r="DSO1689" s="1887"/>
      <c r="DSP1689" s="1887"/>
      <c r="DSQ1689" s="1887"/>
      <c r="DSR1689" s="1887"/>
      <c r="DSS1689" s="1887"/>
      <c r="DST1689" s="1887"/>
      <c r="DSU1689" s="1887"/>
      <c r="DSV1689" s="1887"/>
      <c r="DSW1689" s="1887"/>
      <c r="DSX1689" s="1887"/>
      <c r="DSY1689" s="1887"/>
      <c r="DSZ1689" s="1887"/>
      <c r="DTA1689" s="1887"/>
      <c r="DTB1689" s="1887"/>
      <c r="DTC1689" s="1887"/>
      <c r="DTD1689" s="1887"/>
      <c r="DTE1689" s="1887"/>
      <c r="DTF1689" s="1887"/>
      <c r="DTG1689" s="1887"/>
      <c r="DTH1689" s="1887"/>
      <c r="DTI1689" s="1887"/>
      <c r="DTJ1689" s="1887"/>
      <c r="DTK1689" s="1887"/>
      <c r="DTL1689" s="1887"/>
      <c r="DTM1689" s="1887"/>
      <c r="DTN1689" s="1887"/>
      <c r="DTO1689" s="1887"/>
      <c r="DTP1689" s="1887"/>
      <c r="DTQ1689" s="1887"/>
      <c r="DTR1689" s="1887"/>
      <c r="DTS1689" s="1887"/>
      <c r="DTT1689" s="1887"/>
      <c r="DTU1689" s="1887"/>
      <c r="DTV1689" s="1887"/>
      <c r="DTW1689" s="1887"/>
      <c r="DTX1689" s="1887"/>
      <c r="DTY1689" s="1887"/>
      <c r="DTZ1689" s="1887"/>
      <c r="DUA1689" s="1887"/>
      <c r="DUB1689" s="1887"/>
      <c r="DUC1689" s="1887"/>
      <c r="DUD1689" s="1887"/>
      <c r="DUE1689" s="1887"/>
      <c r="DUF1689" s="1887"/>
      <c r="DUG1689" s="1887"/>
      <c r="DUH1689" s="1887"/>
      <c r="DUI1689" s="1887"/>
      <c r="DUJ1689" s="1887"/>
      <c r="DUK1689" s="1887"/>
      <c r="DUL1689" s="1887"/>
      <c r="DUM1689" s="1887"/>
      <c r="DUN1689" s="1887"/>
      <c r="DUO1689" s="1887"/>
      <c r="DUP1689" s="1887"/>
      <c r="DUQ1689" s="1887"/>
      <c r="DUR1689" s="1887"/>
      <c r="DUS1689" s="1887"/>
      <c r="DUT1689" s="1887"/>
      <c r="DUU1689" s="1887"/>
      <c r="DUV1689" s="1887"/>
      <c r="DUW1689" s="1887"/>
      <c r="DUX1689" s="1887"/>
      <c r="DUY1689" s="1887"/>
      <c r="DUZ1689" s="1887"/>
      <c r="DVA1689" s="1887"/>
      <c r="DVB1689" s="1887"/>
      <c r="DVC1689" s="1887"/>
      <c r="DVD1689" s="1887"/>
      <c r="DVE1689" s="1887"/>
      <c r="DVF1689" s="1887"/>
      <c r="DVG1689" s="1887"/>
      <c r="DVH1689" s="1887"/>
      <c r="DVI1689" s="1887"/>
      <c r="DVJ1689" s="1887"/>
      <c r="DVK1689" s="1887"/>
      <c r="DVL1689" s="1887"/>
      <c r="DVM1689" s="1887"/>
      <c r="DVN1689" s="1887"/>
      <c r="DVO1689" s="1887"/>
      <c r="DVP1689" s="1887"/>
      <c r="DVQ1689" s="1887"/>
      <c r="DVR1689" s="1887"/>
      <c r="DVS1689" s="1887"/>
      <c r="DVT1689" s="1887"/>
      <c r="DVU1689" s="1887"/>
      <c r="DVV1689" s="1887"/>
      <c r="DVW1689" s="1887"/>
      <c r="DVX1689" s="1887"/>
      <c r="DVY1689" s="1887"/>
      <c r="DVZ1689" s="1887"/>
      <c r="DWA1689" s="1887"/>
      <c r="DWB1689" s="1887"/>
      <c r="DWC1689" s="1887"/>
      <c r="DWD1689" s="1887"/>
      <c r="DWE1689" s="1887"/>
      <c r="DWF1689" s="1887"/>
      <c r="DWG1689" s="1887"/>
      <c r="DWH1689" s="1887"/>
      <c r="DWI1689" s="1887"/>
      <c r="DWJ1689" s="1887"/>
      <c r="DWK1689" s="1887"/>
      <c r="DWL1689" s="1887"/>
      <c r="DWM1689" s="1887"/>
      <c r="DWN1689" s="1887"/>
      <c r="DWO1689" s="1887"/>
      <c r="DWP1689" s="1887"/>
      <c r="DWQ1689" s="1887"/>
      <c r="DWR1689" s="1887"/>
      <c r="DWS1689" s="1887"/>
      <c r="DWT1689" s="1887"/>
      <c r="DWU1689" s="1887"/>
      <c r="DWV1689" s="1887"/>
      <c r="DWW1689" s="1887"/>
      <c r="DWX1689" s="1887"/>
      <c r="DWY1689" s="1887"/>
      <c r="DWZ1689" s="1887"/>
      <c r="DXA1689" s="1887"/>
      <c r="DXB1689" s="1887"/>
      <c r="DXC1689" s="1887"/>
      <c r="DXD1689" s="1887"/>
      <c r="DXE1689" s="1887"/>
      <c r="DXF1689" s="1887"/>
      <c r="DXG1689" s="1887"/>
      <c r="DXH1689" s="1887"/>
      <c r="DXI1689" s="1887"/>
      <c r="DXJ1689" s="1887"/>
      <c r="DXK1689" s="1887"/>
      <c r="DXL1689" s="1887"/>
      <c r="DXM1689" s="1887"/>
      <c r="DXN1689" s="1887"/>
      <c r="DXO1689" s="1887"/>
      <c r="DXP1689" s="1887"/>
      <c r="DXQ1689" s="1887"/>
      <c r="DXR1689" s="1887"/>
      <c r="DXS1689" s="1887"/>
      <c r="DXT1689" s="1887"/>
      <c r="DXU1689" s="1887"/>
      <c r="DXV1689" s="1887"/>
      <c r="DXW1689" s="1887"/>
      <c r="DXX1689" s="1887"/>
      <c r="DXY1689" s="1887"/>
      <c r="DXZ1689" s="1887"/>
      <c r="DYA1689" s="1887"/>
      <c r="DYB1689" s="1887"/>
      <c r="DYC1689" s="1887"/>
      <c r="DYD1689" s="1887"/>
      <c r="DYE1689" s="1887"/>
      <c r="DYF1689" s="1887"/>
      <c r="DYG1689" s="1887"/>
      <c r="DYH1689" s="1887"/>
      <c r="DYI1689" s="1887"/>
      <c r="DYJ1689" s="1887"/>
      <c r="DYK1689" s="1887"/>
      <c r="DYL1689" s="1887"/>
      <c r="DYM1689" s="1887"/>
      <c r="DYN1689" s="1887"/>
      <c r="DYO1689" s="1887"/>
      <c r="DYP1689" s="1887"/>
      <c r="DYQ1689" s="1887"/>
      <c r="DYR1689" s="1887"/>
      <c r="DYS1689" s="1887"/>
      <c r="DYT1689" s="1887"/>
      <c r="DYU1689" s="1887"/>
      <c r="DYV1689" s="1887"/>
      <c r="DYW1689" s="1887"/>
      <c r="DYX1689" s="1887"/>
      <c r="DYY1689" s="1887"/>
      <c r="DYZ1689" s="1887"/>
      <c r="DZA1689" s="1887"/>
      <c r="DZB1689" s="1887"/>
      <c r="DZC1689" s="1887"/>
      <c r="DZD1689" s="1887"/>
      <c r="DZE1689" s="1887"/>
      <c r="DZF1689" s="1887"/>
      <c r="DZG1689" s="1887"/>
      <c r="DZH1689" s="1887"/>
      <c r="DZI1689" s="1887"/>
      <c r="DZJ1689" s="1887"/>
      <c r="DZK1689" s="1887"/>
      <c r="DZL1689" s="1887"/>
      <c r="DZM1689" s="1887"/>
      <c r="DZN1689" s="1887"/>
      <c r="DZO1689" s="1887"/>
      <c r="DZP1689" s="1887"/>
      <c r="DZQ1689" s="1887"/>
      <c r="DZR1689" s="1887"/>
      <c r="DZS1689" s="1887"/>
      <c r="DZT1689" s="1887"/>
      <c r="DZU1689" s="1887"/>
      <c r="DZV1689" s="1887"/>
      <c r="DZW1689" s="1887"/>
      <c r="DZX1689" s="1887"/>
      <c r="DZY1689" s="1887"/>
      <c r="DZZ1689" s="1887"/>
      <c r="EAA1689" s="1887"/>
      <c r="EAB1689" s="1887"/>
      <c r="EAC1689" s="1887"/>
      <c r="EAD1689" s="1887"/>
      <c r="EAE1689" s="1887"/>
      <c r="EAF1689" s="1887"/>
      <c r="EAG1689" s="1887"/>
      <c r="EAH1689" s="1887"/>
      <c r="EAI1689" s="1887"/>
      <c r="EAJ1689" s="1887"/>
      <c r="EAK1689" s="1887"/>
      <c r="EAL1689" s="1887"/>
      <c r="EAM1689" s="1887"/>
      <c r="EAN1689" s="1887"/>
      <c r="EAO1689" s="1887"/>
      <c r="EAP1689" s="1887"/>
      <c r="EAQ1689" s="1887"/>
      <c r="EAR1689" s="1887"/>
      <c r="EAS1689" s="1887"/>
      <c r="EAT1689" s="1887"/>
      <c r="EAU1689" s="1887"/>
      <c r="EAV1689" s="1887"/>
      <c r="EAW1689" s="1887"/>
      <c r="EAX1689" s="1887"/>
      <c r="EAY1689" s="1887"/>
      <c r="EAZ1689" s="1887"/>
      <c r="EBA1689" s="1887"/>
      <c r="EBB1689" s="1887"/>
      <c r="EBC1689" s="1887"/>
      <c r="EBD1689" s="1887"/>
      <c r="EBE1689" s="1887"/>
      <c r="EBF1689" s="1887"/>
      <c r="EBG1689" s="1887"/>
      <c r="EBH1689" s="1887"/>
      <c r="EBI1689" s="1887"/>
      <c r="EBJ1689" s="1887"/>
      <c r="EBK1689" s="1887"/>
      <c r="EBL1689" s="1887"/>
      <c r="EBM1689" s="1887"/>
      <c r="EBN1689" s="1887"/>
      <c r="EBO1689" s="1887"/>
      <c r="EBP1689" s="1887"/>
      <c r="EBQ1689" s="1887"/>
      <c r="EBR1689" s="1887"/>
      <c r="EBS1689" s="1887"/>
      <c r="EBT1689" s="1887"/>
      <c r="EBU1689" s="1887"/>
      <c r="EBV1689" s="1887"/>
      <c r="EBW1689" s="1887"/>
      <c r="EBX1689" s="1887"/>
      <c r="EBY1689" s="1887"/>
      <c r="EBZ1689" s="1887"/>
      <c r="ECA1689" s="1887"/>
      <c r="ECB1689" s="1887"/>
      <c r="ECC1689" s="1887"/>
      <c r="ECD1689" s="1887"/>
      <c r="ECE1689" s="1887"/>
      <c r="ECF1689" s="1887"/>
      <c r="ECG1689" s="1887"/>
      <c r="ECH1689" s="1887"/>
      <c r="ECI1689" s="1887"/>
      <c r="ECJ1689" s="1887"/>
      <c r="ECK1689" s="1887"/>
      <c r="ECL1689" s="1887"/>
      <c r="ECM1689" s="1887"/>
      <c r="ECN1689" s="1887"/>
      <c r="ECO1689" s="1887"/>
      <c r="ECP1689" s="1887"/>
      <c r="ECQ1689" s="1887"/>
      <c r="ECR1689" s="1887"/>
      <c r="ECS1689" s="1887"/>
      <c r="ECT1689" s="1887"/>
      <c r="ECU1689" s="1887"/>
      <c r="ECV1689" s="1887"/>
      <c r="ECW1689" s="1887"/>
      <c r="ECX1689" s="1887"/>
      <c r="ECY1689" s="1887"/>
      <c r="ECZ1689" s="1887"/>
      <c r="EDA1689" s="1887"/>
      <c r="EDB1689" s="1887"/>
      <c r="EDC1689" s="1887"/>
      <c r="EDD1689" s="1887"/>
      <c r="EDE1689" s="1887"/>
      <c r="EDF1689" s="1887"/>
      <c r="EDG1689" s="1887"/>
      <c r="EDH1689" s="1887"/>
      <c r="EDI1689" s="1887"/>
      <c r="EDJ1689" s="1887"/>
      <c r="EDK1689" s="1887"/>
      <c r="EDL1689" s="1887"/>
      <c r="EDM1689" s="1887"/>
      <c r="EDN1689" s="1887"/>
      <c r="EDO1689" s="1887"/>
      <c r="EDP1689" s="1887"/>
      <c r="EDQ1689" s="1887"/>
      <c r="EDR1689" s="1887"/>
      <c r="EDS1689" s="1887"/>
      <c r="EDT1689" s="1887"/>
      <c r="EDU1689" s="1887"/>
      <c r="EDV1689" s="1887"/>
      <c r="EDW1689" s="1887"/>
      <c r="EDX1689" s="1887"/>
      <c r="EDY1689" s="1887"/>
      <c r="EDZ1689" s="1887"/>
      <c r="EEA1689" s="1887"/>
      <c r="EEB1689" s="1887"/>
      <c r="EEC1689" s="1887"/>
      <c r="EED1689" s="1887"/>
      <c r="EEE1689" s="1887"/>
      <c r="EEF1689" s="1887"/>
      <c r="EEG1689" s="1887"/>
      <c r="EEH1689" s="1887"/>
      <c r="EEI1689" s="1887"/>
      <c r="EEJ1689" s="1887"/>
      <c r="EEK1689" s="1887"/>
      <c r="EEL1689" s="1887"/>
      <c r="EEM1689" s="1887"/>
      <c r="EEN1689" s="1887"/>
      <c r="EEO1689" s="1887"/>
      <c r="EEP1689" s="1887"/>
      <c r="EEQ1689" s="1887"/>
      <c r="EER1689" s="1887"/>
      <c r="EES1689" s="1887"/>
      <c r="EET1689" s="1887"/>
      <c r="EEU1689" s="1887"/>
      <c r="EEV1689" s="1887"/>
      <c r="EEW1689" s="1887"/>
      <c r="EEX1689" s="1887"/>
      <c r="EEY1689" s="1887"/>
      <c r="EEZ1689" s="1887"/>
      <c r="EFA1689" s="1887"/>
      <c r="EFB1689" s="1887"/>
      <c r="EFC1689" s="1887"/>
      <c r="EFD1689" s="1887"/>
      <c r="EFE1689" s="1887"/>
      <c r="EFF1689" s="1887"/>
      <c r="EFG1689" s="1887"/>
      <c r="EFH1689" s="1887"/>
      <c r="EFI1689" s="1887"/>
      <c r="EFJ1689" s="1887"/>
      <c r="EFK1689" s="1887"/>
      <c r="EFL1689" s="1887"/>
      <c r="EFM1689" s="1887"/>
      <c r="EFN1689" s="1887"/>
      <c r="EFO1689" s="1887"/>
      <c r="EFP1689" s="1887"/>
      <c r="EFQ1689" s="1887"/>
      <c r="EFR1689" s="1887"/>
      <c r="EFS1689" s="1887"/>
      <c r="EFT1689" s="1887"/>
      <c r="EFU1689" s="1887"/>
      <c r="EFV1689" s="1887"/>
      <c r="EFW1689" s="1887"/>
      <c r="EFX1689" s="1887"/>
      <c r="EFY1689" s="1887"/>
      <c r="EFZ1689" s="1887"/>
      <c r="EGA1689" s="1887"/>
      <c r="EGB1689" s="1887"/>
      <c r="EGC1689" s="1887"/>
      <c r="EGD1689" s="1887"/>
      <c r="EGE1689" s="1887"/>
      <c r="EGF1689" s="1887"/>
      <c r="EGG1689" s="1887"/>
      <c r="EGH1689" s="1887"/>
      <c r="EGI1689" s="1887"/>
      <c r="EGJ1689" s="1887"/>
      <c r="EGK1689" s="1887"/>
      <c r="EGL1689" s="1887"/>
      <c r="EGM1689" s="1887"/>
      <c r="EGN1689" s="1887"/>
      <c r="EGO1689" s="1887"/>
      <c r="EGP1689" s="1887"/>
      <c r="EGQ1689" s="1887"/>
      <c r="EGR1689" s="1887"/>
      <c r="EGS1689" s="1887"/>
      <c r="EGT1689" s="1887"/>
      <c r="EGU1689" s="1887"/>
      <c r="EGV1689" s="1887"/>
      <c r="EGW1689" s="1887"/>
      <c r="EGX1689" s="1887"/>
      <c r="EGY1689" s="1887"/>
      <c r="EGZ1689" s="1887"/>
      <c r="EHA1689" s="1887"/>
      <c r="EHB1689" s="1887"/>
      <c r="EHC1689" s="1887"/>
      <c r="EHD1689" s="1887"/>
      <c r="EHE1689" s="1887"/>
      <c r="EHF1689" s="1887"/>
      <c r="EHG1689" s="1887"/>
      <c r="EHH1689" s="1887"/>
      <c r="EHI1689" s="1887"/>
      <c r="EHJ1689" s="1887"/>
      <c r="EHK1689" s="1887"/>
      <c r="EHL1689" s="1887"/>
      <c r="EHM1689" s="1887"/>
      <c r="EHN1689" s="1887"/>
      <c r="EHO1689" s="1887"/>
      <c r="EHP1689" s="1887"/>
      <c r="EHQ1689" s="1887"/>
      <c r="EHR1689" s="1887"/>
      <c r="EHS1689" s="1887"/>
      <c r="EHT1689" s="1887"/>
      <c r="EHU1689" s="1887"/>
      <c r="EHV1689" s="1887"/>
      <c r="EHW1689" s="1887"/>
      <c r="EHX1689" s="1887"/>
      <c r="EHY1689" s="1887"/>
      <c r="EHZ1689" s="1887"/>
      <c r="EIA1689" s="1887"/>
      <c r="EIB1689" s="1887"/>
      <c r="EIC1689" s="1887"/>
      <c r="EID1689" s="1887"/>
      <c r="EIE1689" s="1887"/>
      <c r="EIF1689" s="1887"/>
      <c r="EIG1689" s="1887"/>
      <c r="EIH1689" s="1887"/>
      <c r="EII1689" s="1887"/>
      <c r="EIJ1689" s="1887"/>
      <c r="EIK1689" s="1887"/>
      <c r="EIL1689" s="1887"/>
      <c r="EIM1689" s="1887"/>
      <c r="EIN1689" s="1887"/>
      <c r="EIO1689" s="1887"/>
      <c r="EIP1689" s="1887"/>
      <c r="EIQ1689" s="1887"/>
      <c r="EIR1689" s="1887"/>
      <c r="EIS1689" s="1887"/>
      <c r="EIT1689" s="1887"/>
      <c r="EIU1689" s="1887"/>
      <c r="EIV1689" s="1887"/>
      <c r="EIW1689" s="1887"/>
      <c r="EIX1689" s="1887"/>
      <c r="EIY1689" s="1887"/>
      <c r="EIZ1689" s="1887"/>
      <c r="EJA1689" s="1887"/>
      <c r="EJB1689" s="1887"/>
      <c r="EJC1689" s="1887"/>
      <c r="EJD1689" s="1887"/>
      <c r="EJE1689" s="1887"/>
      <c r="EJF1689" s="1887"/>
      <c r="EJG1689" s="1887"/>
      <c r="EJH1689" s="1887"/>
      <c r="EJI1689" s="1887"/>
      <c r="EJJ1689" s="1887"/>
      <c r="EJK1689" s="1887"/>
      <c r="EJL1689" s="1887"/>
      <c r="EJM1689" s="1887"/>
      <c r="EJN1689" s="1887"/>
      <c r="EJO1689" s="1887"/>
      <c r="EJP1689" s="1887"/>
      <c r="EJQ1689" s="1887"/>
      <c r="EJR1689" s="1887"/>
      <c r="EJS1689" s="1887"/>
      <c r="EJT1689" s="1887"/>
      <c r="EJU1689" s="1887"/>
      <c r="EJV1689" s="1887"/>
      <c r="EJW1689" s="1887"/>
      <c r="EJX1689" s="1887"/>
      <c r="EJY1689" s="1887"/>
      <c r="EJZ1689" s="1887"/>
      <c r="EKA1689" s="1887"/>
      <c r="EKB1689" s="1887"/>
      <c r="EKC1689" s="1887"/>
      <c r="EKD1689" s="1887"/>
      <c r="EKE1689" s="1887"/>
      <c r="EKF1689" s="1887"/>
      <c r="EKG1689" s="1887"/>
      <c r="EKH1689" s="1887"/>
      <c r="EKI1689" s="1887"/>
      <c r="EKJ1689" s="1887"/>
      <c r="EKK1689" s="1887"/>
      <c r="EKL1689" s="1887"/>
      <c r="EKM1689" s="1887"/>
      <c r="EKN1689" s="1887"/>
      <c r="EKO1689" s="1887"/>
      <c r="EKP1689" s="1887"/>
      <c r="EKQ1689" s="1887"/>
      <c r="EKR1689" s="1887"/>
      <c r="EKS1689" s="1887"/>
      <c r="EKT1689" s="1887"/>
      <c r="EKU1689" s="1887"/>
      <c r="EKV1689" s="1887"/>
      <c r="EKW1689" s="1887"/>
      <c r="EKX1689" s="1887"/>
      <c r="EKY1689" s="1887"/>
      <c r="EKZ1689" s="1887"/>
      <c r="ELA1689" s="1887"/>
      <c r="ELB1689" s="1887"/>
      <c r="ELC1689" s="1887"/>
      <c r="ELD1689" s="1887"/>
      <c r="ELE1689" s="1887"/>
      <c r="ELF1689" s="1887"/>
      <c r="ELG1689" s="1887"/>
      <c r="ELH1689" s="1887"/>
      <c r="ELI1689" s="1887"/>
      <c r="ELJ1689" s="1887"/>
      <c r="ELK1689" s="1887"/>
      <c r="ELL1689" s="1887"/>
      <c r="ELM1689" s="1887"/>
      <c r="ELN1689" s="1887"/>
      <c r="ELO1689" s="1887"/>
      <c r="ELP1689" s="1887"/>
      <c r="ELQ1689" s="1887"/>
      <c r="ELR1689" s="1887"/>
      <c r="ELS1689" s="1887"/>
      <c r="ELT1689" s="1887"/>
      <c r="ELU1689" s="1887"/>
      <c r="ELV1689" s="1887"/>
      <c r="ELW1689" s="1887"/>
      <c r="ELX1689" s="1887"/>
      <c r="ELY1689" s="1887"/>
      <c r="ELZ1689" s="1887"/>
      <c r="EMA1689" s="1887"/>
      <c r="EMB1689" s="1887"/>
      <c r="EMC1689" s="1887"/>
      <c r="EMD1689" s="1887"/>
      <c r="EME1689" s="1887"/>
      <c r="EMF1689" s="1887"/>
      <c r="EMG1689" s="1887"/>
      <c r="EMH1689" s="1887"/>
      <c r="EMI1689" s="1887"/>
      <c r="EMJ1689" s="1887"/>
      <c r="EMK1689" s="1887"/>
      <c r="EML1689" s="1887"/>
      <c r="EMM1689" s="1887"/>
      <c r="EMN1689" s="1887"/>
      <c r="EMO1689" s="1887"/>
      <c r="EMP1689" s="1887"/>
      <c r="EMQ1689" s="1887"/>
      <c r="EMR1689" s="1887"/>
      <c r="EMS1689" s="1887"/>
      <c r="EMT1689" s="1887"/>
      <c r="EMU1689" s="1887"/>
      <c r="EMV1689" s="1887"/>
      <c r="EMW1689" s="1887"/>
      <c r="EMX1689" s="1887"/>
      <c r="EMY1689" s="1887"/>
      <c r="EMZ1689" s="1887"/>
      <c r="ENA1689" s="1887"/>
      <c r="ENB1689" s="1887"/>
      <c r="ENC1689" s="1887"/>
      <c r="END1689" s="1887"/>
      <c r="ENE1689" s="1887"/>
      <c r="ENF1689" s="1887"/>
      <c r="ENG1689" s="1887"/>
      <c r="ENH1689" s="1887"/>
      <c r="ENI1689" s="1887"/>
      <c r="ENJ1689" s="1887"/>
      <c r="ENK1689" s="1887"/>
      <c r="ENL1689" s="1887"/>
      <c r="ENM1689" s="1887"/>
      <c r="ENN1689" s="1887"/>
      <c r="ENO1689" s="1887"/>
      <c r="ENP1689" s="1887"/>
      <c r="ENQ1689" s="1887"/>
      <c r="ENR1689" s="1887"/>
      <c r="ENS1689" s="1887"/>
      <c r="ENT1689" s="1887"/>
      <c r="ENU1689" s="1887"/>
      <c r="ENV1689" s="1887"/>
      <c r="ENW1689" s="1887"/>
      <c r="ENX1689" s="1887"/>
      <c r="ENY1689" s="1887"/>
      <c r="ENZ1689" s="1887"/>
      <c r="EOA1689" s="1887"/>
      <c r="EOB1689" s="1887"/>
      <c r="EOC1689" s="1887"/>
      <c r="EOD1689" s="1887"/>
      <c r="EOE1689" s="1887"/>
      <c r="EOF1689" s="1887"/>
      <c r="EOG1689" s="1887"/>
      <c r="EOH1689" s="1887"/>
      <c r="EOI1689" s="1887"/>
      <c r="EOJ1689" s="1887"/>
      <c r="EOK1689" s="1887"/>
      <c r="EOL1689" s="1887"/>
      <c r="EOM1689" s="1887"/>
      <c r="EON1689" s="1887"/>
      <c r="EOO1689" s="1887"/>
      <c r="EOP1689" s="1887"/>
      <c r="EOQ1689" s="1887"/>
      <c r="EOR1689" s="1887"/>
      <c r="EOS1689" s="1887"/>
      <c r="EOT1689" s="1887"/>
      <c r="EOU1689" s="1887"/>
      <c r="EOV1689" s="1887"/>
      <c r="EOW1689" s="1887"/>
      <c r="EOX1689" s="1887"/>
      <c r="EOY1689" s="1887"/>
      <c r="EOZ1689" s="1887"/>
      <c r="EPA1689" s="1887"/>
      <c r="EPB1689" s="1887"/>
      <c r="EPC1689" s="1887"/>
      <c r="EPD1689" s="1887"/>
      <c r="EPE1689" s="1887"/>
      <c r="EPF1689" s="1887"/>
      <c r="EPG1689" s="1887"/>
      <c r="EPH1689" s="1887"/>
      <c r="EPI1689" s="1887"/>
      <c r="EPJ1689" s="1887"/>
      <c r="EPK1689" s="1887"/>
      <c r="EPL1689" s="1887"/>
      <c r="EPM1689" s="1887"/>
      <c r="EPN1689" s="1887"/>
      <c r="EPO1689" s="1887"/>
      <c r="EPP1689" s="1887"/>
      <c r="EPQ1689" s="1887"/>
      <c r="EPR1689" s="1887"/>
      <c r="EPS1689" s="1887"/>
      <c r="EPT1689" s="1887"/>
      <c r="EPU1689" s="1887"/>
      <c r="EPV1689" s="1887"/>
      <c r="EPW1689" s="1887"/>
      <c r="EPX1689" s="1887"/>
      <c r="EPY1689" s="1887"/>
      <c r="EPZ1689" s="1887"/>
      <c r="EQA1689" s="1887"/>
      <c r="EQB1689" s="1887"/>
      <c r="EQC1689" s="1887"/>
      <c r="EQD1689" s="1887"/>
      <c r="EQE1689" s="1887"/>
      <c r="EQF1689" s="1887"/>
      <c r="EQG1689" s="1887"/>
      <c r="EQH1689" s="1887"/>
      <c r="EQI1689" s="1887"/>
      <c r="EQJ1689" s="1887"/>
      <c r="EQK1689" s="1887"/>
      <c r="EQL1689" s="1887"/>
      <c r="EQM1689" s="1887"/>
      <c r="EQN1689" s="1887"/>
      <c r="EQO1689" s="1887"/>
      <c r="EQP1689" s="1887"/>
      <c r="EQQ1689" s="1887"/>
      <c r="EQR1689" s="1887"/>
      <c r="EQS1689" s="1887"/>
      <c r="EQT1689" s="1887"/>
      <c r="EQU1689" s="1887"/>
      <c r="EQV1689" s="1887"/>
      <c r="EQW1689" s="1887"/>
      <c r="EQX1689" s="1887"/>
      <c r="EQY1689" s="1887"/>
      <c r="EQZ1689" s="1887"/>
      <c r="ERA1689" s="1887"/>
      <c r="ERB1689" s="1887"/>
      <c r="ERC1689" s="1887"/>
      <c r="ERD1689" s="1887"/>
      <c r="ERE1689" s="1887"/>
      <c r="ERF1689" s="1887"/>
      <c r="ERG1689" s="1887"/>
      <c r="ERH1689" s="1887"/>
      <c r="ERI1689" s="1887"/>
      <c r="ERJ1689" s="1887"/>
      <c r="ERK1689" s="1887"/>
      <c r="ERL1689" s="1887"/>
      <c r="ERM1689" s="1887"/>
      <c r="ERN1689" s="1887"/>
      <c r="ERO1689" s="1887"/>
      <c r="ERP1689" s="1887"/>
      <c r="ERQ1689" s="1887"/>
      <c r="ERR1689" s="1887"/>
      <c r="ERS1689" s="1887"/>
      <c r="ERT1689" s="1887"/>
      <c r="ERU1689" s="1887"/>
      <c r="ERV1689" s="1887"/>
      <c r="ERW1689" s="1887"/>
      <c r="ERX1689" s="1887"/>
      <c r="ERY1689" s="1887"/>
      <c r="ERZ1689" s="1887"/>
      <c r="ESA1689" s="1887"/>
      <c r="ESB1689" s="1887"/>
      <c r="ESC1689" s="1887"/>
      <c r="ESD1689" s="1887"/>
      <c r="ESE1689" s="1887"/>
      <c r="ESF1689" s="1887"/>
      <c r="ESG1689" s="1887"/>
      <c r="ESH1689" s="1887"/>
      <c r="ESI1689" s="1887"/>
      <c r="ESJ1689" s="1887"/>
      <c r="ESK1689" s="1887"/>
      <c r="ESL1689" s="1887"/>
      <c r="ESM1689" s="1887"/>
      <c r="ESN1689" s="1887"/>
      <c r="ESO1689" s="1887"/>
      <c r="ESP1689" s="1887"/>
      <c r="ESQ1689" s="1887"/>
      <c r="ESR1689" s="1887"/>
      <c r="ESS1689" s="1887"/>
      <c r="EST1689" s="1887"/>
      <c r="ESU1689" s="1887"/>
      <c r="ESV1689" s="1887"/>
      <c r="ESW1689" s="1887"/>
      <c r="ESX1689" s="1887"/>
      <c r="ESY1689" s="1887"/>
      <c r="ESZ1689" s="1887"/>
      <c r="ETA1689" s="1887"/>
      <c r="ETB1689" s="1887"/>
      <c r="ETC1689" s="1887"/>
      <c r="ETD1689" s="1887"/>
      <c r="ETE1689" s="1887"/>
      <c r="ETF1689" s="1887"/>
      <c r="ETG1689" s="1887"/>
      <c r="ETH1689" s="1887"/>
      <c r="ETI1689" s="1887"/>
      <c r="ETJ1689" s="1887"/>
      <c r="ETK1689" s="1887"/>
      <c r="ETL1689" s="1887"/>
      <c r="ETM1689" s="1887"/>
      <c r="ETN1689" s="1887"/>
      <c r="ETO1689" s="1887"/>
      <c r="ETP1689" s="1887"/>
      <c r="ETQ1689" s="1887"/>
      <c r="ETR1689" s="1887"/>
      <c r="ETS1689" s="1887"/>
      <c r="ETT1689" s="1887"/>
      <c r="ETU1689" s="1887"/>
      <c r="ETV1689" s="1887"/>
      <c r="ETW1689" s="1887"/>
      <c r="ETX1689" s="1887"/>
      <c r="ETY1689" s="1887"/>
      <c r="ETZ1689" s="1887"/>
      <c r="EUA1689" s="1887"/>
      <c r="EUB1689" s="1887"/>
      <c r="EUC1689" s="1887"/>
      <c r="EUD1689" s="1887"/>
      <c r="EUE1689" s="1887"/>
      <c r="EUF1689" s="1887"/>
      <c r="EUG1689" s="1887"/>
      <c r="EUH1689" s="1887"/>
      <c r="EUI1689" s="1887"/>
      <c r="EUJ1689" s="1887"/>
      <c r="EUK1689" s="1887"/>
      <c r="EUL1689" s="1887"/>
      <c r="EUM1689" s="1887"/>
      <c r="EUN1689" s="1887"/>
      <c r="EUO1689" s="1887"/>
      <c r="EUP1689" s="1887"/>
      <c r="EUQ1689" s="1887"/>
      <c r="EUR1689" s="1887"/>
      <c r="EUS1689" s="1887"/>
      <c r="EUT1689" s="1887"/>
      <c r="EUU1689" s="1887"/>
      <c r="EUV1689" s="1887"/>
      <c r="EUW1689" s="1887"/>
      <c r="EUX1689" s="1887"/>
      <c r="EUY1689" s="1887"/>
      <c r="EUZ1689" s="1887"/>
      <c r="EVA1689" s="1887"/>
      <c r="EVB1689" s="1887"/>
      <c r="EVC1689" s="1887"/>
      <c r="EVD1689" s="1887"/>
      <c r="EVE1689" s="1887"/>
      <c r="EVF1689" s="1887"/>
      <c r="EVG1689" s="1887"/>
      <c r="EVH1689" s="1887"/>
      <c r="EVI1689" s="1887"/>
      <c r="EVJ1689" s="1887"/>
      <c r="EVK1689" s="1887"/>
      <c r="EVL1689" s="1887"/>
      <c r="EVM1689" s="1887"/>
      <c r="EVN1689" s="1887"/>
      <c r="EVO1689" s="1887"/>
      <c r="EVP1689" s="1887"/>
      <c r="EVQ1689" s="1887"/>
      <c r="EVR1689" s="1887"/>
      <c r="EVS1689" s="1887"/>
      <c r="EVT1689" s="1887"/>
      <c r="EVU1689" s="1887"/>
      <c r="EVV1689" s="1887"/>
      <c r="EVW1689" s="1887"/>
      <c r="EVX1689" s="1887"/>
      <c r="EVY1689" s="1887"/>
      <c r="EVZ1689" s="1887"/>
      <c r="EWA1689" s="1887"/>
      <c r="EWB1689" s="1887"/>
      <c r="EWC1689" s="1887"/>
      <c r="EWD1689" s="1887"/>
      <c r="EWE1689" s="1887"/>
      <c r="EWF1689" s="1887"/>
      <c r="EWG1689" s="1887"/>
      <c r="EWH1689" s="1887"/>
      <c r="EWI1689" s="1887"/>
      <c r="EWJ1689" s="1887"/>
      <c r="EWK1689" s="1887"/>
      <c r="EWL1689" s="1887"/>
      <c r="EWM1689" s="1887"/>
      <c r="EWN1689" s="1887"/>
      <c r="EWO1689" s="1887"/>
      <c r="EWP1689" s="1887"/>
      <c r="EWQ1689" s="1887"/>
      <c r="EWR1689" s="1887"/>
      <c r="EWS1689" s="1887"/>
      <c r="EWT1689" s="1887"/>
      <c r="EWU1689" s="1887"/>
      <c r="EWV1689" s="1887"/>
      <c r="EWW1689" s="1887"/>
      <c r="EWX1689" s="1887"/>
      <c r="EWY1689" s="1887"/>
      <c r="EWZ1689" s="1887"/>
      <c r="EXA1689" s="1887"/>
      <c r="EXB1689" s="1887"/>
      <c r="EXC1689" s="1887"/>
      <c r="EXD1689" s="1887"/>
      <c r="EXE1689" s="1887"/>
      <c r="EXF1689" s="1887"/>
      <c r="EXG1689" s="1887"/>
      <c r="EXH1689" s="1887"/>
      <c r="EXI1689" s="1887"/>
      <c r="EXJ1689" s="1887"/>
      <c r="EXK1689" s="1887"/>
      <c r="EXL1689" s="1887"/>
      <c r="EXM1689" s="1887"/>
      <c r="EXN1689" s="1887"/>
      <c r="EXO1689" s="1887"/>
      <c r="EXP1689" s="1887"/>
      <c r="EXQ1689" s="1887"/>
      <c r="EXR1689" s="1887"/>
      <c r="EXS1689" s="1887"/>
      <c r="EXT1689" s="1887"/>
      <c r="EXU1689" s="1887"/>
      <c r="EXV1689" s="1887"/>
      <c r="EXW1689" s="1887"/>
      <c r="EXX1689" s="1887"/>
      <c r="EXY1689" s="1887"/>
      <c r="EXZ1689" s="1887"/>
      <c r="EYA1689" s="1887"/>
      <c r="EYB1689" s="1887"/>
      <c r="EYC1689" s="1887"/>
      <c r="EYD1689" s="1887"/>
      <c r="EYE1689" s="1887"/>
      <c r="EYF1689" s="1887"/>
      <c r="EYG1689" s="1887"/>
      <c r="EYH1689" s="1887"/>
      <c r="EYI1689" s="1887"/>
      <c r="EYJ1689" s="1887"/>
      <c r="EYK1689" s="1887"/>
      <c r="EYL1689" s="1887"/>
      <c r="EYM1689" s="1887"/>
      <c r="EYN1689" s="1887"/>
      <c r="EYO1689" s="1887"/>
      <c r="EYP1689" s="1887"/>
      <c r="EYQ1689" s="1887"/>
      <c r="EYR1689" s="1887"/>
      <c r="EYS1689" s="1887"/>
      <c r="EYT1689" s="1887"/>
      <c r="EYU1689" s="1887"/>
      <c r="EYV1689" s="1887"/>
      <c r="EYW1689" s="1887"/>
      <c r="EYX1689" s="1887"/>
      <c r="EYY1689" s="1887"/>
      <c r="EYZ1689" s="1887"/>
      <c r="EZA1689" s="1887"/>
      <c r="EZB1689" s="1887"/>
      <c r="EZC1689" s="1887"/>
      <c r="EZD1689" s="1887"/>
      <c r="EZE1689" s="1887"/>
      <c r="EZF1689" s="1887"/>
      <c r="EZG1689" s="1887"/>
      <c r="EZH1689" s="1887"/>
      <c r="EZI1689" s="1887"/>
      <c r="EZJ1689" s="1887"/>
      <c r="EZK1689" s="1887"/>
      <c r="EZL1689" s="1887"/>
      <c r="EZM1689" s="1887"/>
      <c r="EZN1689" s="1887"/>
      <c r="EZO1689" s="1887"/>
      <c r="EZP1689" s="1887"/>
      <c r="EZQ1689" s="1887"/>
      <c r="EZR1689" s="1887"/>
      <c r="EZS1689" s="1887"/>
      <c r="EZT1689" s="1887"/>
      <c r="EZU1689" s="1887"/>
      <c r="EZV1689" s="1887"/>
      <c r="EZW1689" s="1887"/>
      <c r="EZX1689" s="1887"/>
      <c r="EZY1689" s="1887"/>
      <c r="EZZ1689" s="1887"/>
      <c r="FAA1689" s="1887"/>
      <c r="FAB1689" s="1887"/>
      <c r="FAC1689" s="1887"/>
      <c r="FAD1689" s="1887"/>
      <c r="FAE1689" s="1887"/>
      <c r="FAF1689" s="1887"/>
      <c r="FAG1689" s="1887"/>
      <c r="FAH1689" s="1887"/>
      <c r="FAI1689" s="1887"/>
      <c r="FAJ1689" s="1887"/>
      <c r="FAK1689" s="1887"/>
      <c r="FAL1689" s="1887"/>
      <c r="FAM1689" s="1887"/>
      <c r="FAN1689" s="1887"/>
      <c r="FAO1689" s="1887"/>
      <c r="FAP1689" s="1887"/>
      <c r="FAQ1689" s="1887"/>
      <c r="FAR1689" s="1887"/>
      <c r="FAS1689" s="1887"/>
      <c r="FAT1689" s="1887"/>
      <c r="FAU1689" s="1887"/>
      <c r="FAV1689" s="1887"/>
      <c r="FAW1689" s="1887"/>
      <c r="FAX1689" s="1887"/>
      <c r="FAY1689" s="1887"/>
      <c r="FAZ1689" s="1887"/>
      <c r="FBA1689" s="1887"/>
      <c r="FBB1689" s="1887"/>
      <c r="FBC1689" s="1887"/>
      <c r="FBD1689" s="1887"/>
      <c r="FBE1689" s="1887"/>
      <c r="FBF1689" s="1887"/>
      <c r="FBG1689" s="1887"/>
      <c r="FBH1689" s="1887"/>
      <c r="FBI1689" s="1887"/>
      <c r="FBJ1689" s="1887"/>
      <c r="FBK1689" s="1887"/>
      <c r="FBL1689" s="1887"/>
      <c r="FBM1689" s="1887"/>
      <c r="FBN1689" s="1887"/>
      <c r="FBO1689" s="1887"/>
      <c r="FBP1689" s="1887"/>
      <c r="FBQ1689" s="1887"/>
      <c r="FBR1689" s="1887"/>
      <c r="FBS1689" s="1887"/>
      <c r="FBT1689" s="1887"/>
      <c r="FBU1689" s="1887"/>
      <c r="FBV1689" s="1887"/>
      <c r="FBW1689" s="1887"/>
      <c r="FBX1689" s="1887"/>
      <c r="FBY1689" s="1887"/>
      <c r="FBZ1689" s="1887"/>
      <c r="FCA1689" s="1887"/>
      <c r="FCB1689" s="1887"/>
      <c r="FCC1689" s="1887"/>
      <c r="FCD1689" s="1887"/>
      <c r="FCE1689" s="1887"/>
      <c r="FCF1689" s="1887"/>
      <c r="FCG1689" s="1887"/>
      <c r="FCH1689" s="1887"/>
      <c r="FCI1689" s="1887"/>
      <c r="FCJ1689" s="1887"/>
      <c r="FCK1689" s="1887"/>
      <c r="FCL1689" s="1887"/>
      <c r="FCM1689" s="1887"/>
      <c r="FCN1689" s="1887"/>
      <c r="FCO1689" s="1887"/>
      <c r="FCP1689" s="1887"/>
      <c r="FCQ1689" s="1887"/>
      <c r="FCR1689" s="1887"/>
      <c r="FCS1689" s="1887"/>
      <c r="FCT1689" s="1887"/>
      <c r="FCU1689" s="1887"/>
      <c r="FCV1689" s="1887"/>
      <c r="FCW1689" s="1887"/>
      <c r="FCX1689" s="1887"/>
      <c r="FCY1689" s="1887"/>
      <c r="FCZ1689" s="1887"/>
      <c r="FDA1689" s="1887"/>
      <c r="FDB1689" s="1887"/>
      <c r="FDC1689" s="1887"/>
      <c r="FDD1689" s="1887"/>
      <c r="FDE1689" s="1887"/>
      <c r="FDF1689" s="1887"/>
      <c r="FDG1689" s="1887"/>
      <c r="FDH1689" s="1887"/>
      <c r="FDI1689" s="1887"/>
      <c r="FDJ1689" s="1887"/>
      <c r="FDK1689" s="1887"/>
      <c r="FDL1689" s="1887"/>
      <c r="FDM1689" s="1887"/>
      <c r="FDN1689" s="1887"/>
      <c r="FDO1689" s="1887"/>
      <c r="FDP1689" s="1887"/>
      <c r="FDQ1689" s="1887"/>
      <c r="FDR1689" s="1887"/>
      <c r="FDS1689" s="1887"/>
      <c r="FDT1689" s="1887"/>
      <c r="FDU1689" s="1887"/>
      <c r="FDV1689" s="1887"/>
      <c r="FDW1689" s="1887"/>
      <c r="FDX1689" s="1887"/>
      <c r="FDY1689" s="1887"/>
      <c r="FDZ1689" s="1887"/>
      <c r="FEA1689" s="1887"/>
      <c r="FEB1689" s="1887"/>
      <c r="FEC1689" s="1887"/>
      <c r="FED1689" s="1887"/>
      <c r="FEE1689" s="1887"/>
      <c r="FEF1689" s="1887"/>
      <c r="FEG1689" s="1887"/>
      <c r="FEH1689" s="1887"/>
      <c r="FEI1689" s="1887"/>
      <c r="FEJ1689" s="1887"/>
      <c r="FEK1689" s="1887"/>
      <c r="FEL1689" s="1887"/>
      <c r="FEM1689" s="1887"/>
      <c r="FEN1689" s="1887"/>
      <c r="FEO1689" s="1887"/>
      <c r="FEP1689" s="1887"/>
      <c r="FEQ1689" s="1887"/>
      <c r="FER1689" s="1887"/>
      <c r="FES1689" s="1887"/>
      <c r="FET1689" s="1887"/>
      <c r="FEU1689" s="1887"/>
      <c r="FEV1689" s="1887"/>
      <c r="FEW1689" s="1887"/>
      <c r="FEX1689" s="1887"/>
      <c r="FEY1689" s="1887"/>
      <c r="FEZ1689" s="1887"/>
      <c r="FFA1689" s="1887"/>
      <c r="FFB1689" s="1887"/>
      <c r="FFC1689" s="1887"/>
      <c r="FFD1689" s="1887"/>
      <c r="FFE1689" s="1887"/>
      <c r="FFF1689" s="1887"/>
      <c r="FFG1689" s="1887"/>
      <c r="FFH1689" s="1887"/>
      <c r="FFI1689" s="1887"/>
      <c r="FFJ1689" s="1887"/>
      <c r="FFK1689" s="1887"/>
      <c r="FFL1689" s="1887"/>
      <c r="FFM1689" s="1887"/>
      <c r="FFN1689" s="1887"/>
      <c r="FFO1689" s="1887"/>
      <c r="FFP1689" s="1887"/>
      <c r="FFQ1689" s="1887"/>
      <c r="FFR1689" s="1887"/>
      <c r="FFS1689" s="1887"/>
      <c r="FFT1689" s="1887"/>
      <c r="FFU1689" s="1887"/>
      <c r="FFV1689" s="1887"/>
      <c r="FFW1689" s="1887"/>
      <c r="FFX1689" s="1887"/>
      <c r="FFY1689" s="1887"/>
      <c r="FFZ1689" s="1887"/>
      <c r="FGA1689" s="1887"/>
      <c r="FGB1689" s="1887"/>
      <c r="FGC1689" s="1887"/>
      <c r="FGD1689" s="1887"/>
      <c r="FGE1689" s="1887"/>
      <c r="FGF1689" s="1887"/>
      <c r="FGG1689" s="1887"/>
      <c r="FGH1689" s="1887"/>
      <c r="FGI1689" s="1887"/>
      <c r="FGJ1689" s="1887"/>
      <c r="FGK1689" s="1887"/>
      <c r="FGL1689" s="1887"/>
      <c r="FGM1689" s="1887"/>
      <c r="FGN1689" s="1887"/>
      <c r="FGO1689" s="1887"/>
      <c r="FGP1689" s="1887"/>
      <c r="FGQ1689" s="1887"/>
      <c r="FGR1689" s="1887"/>
      <c r="FGS1689" s="1887"/>
      <c r="FGT1689" s="1887"/>
      <c r="FGU1689" s="1887"/>
      <c r="FGV1689" s="1887"/>
      <c r="FGW1689" s="1887"/>
      <c r="FGX1689" s="1887"/>
      <c r="FGY1689" s="1887"/>
      <c r="FGZ1689" s="1887"/>
      <c r="FHA1689" s="1887"/>
      <c r="FHB1689" s="1887"/>
      <c r="FHC1689" s="1887"/>
      <c r="FHD1689" s="1887"/>
      <c r="FHE1689" s="1887"/>
      <c r="FHF1689" s="1887"/>
      <c r="FHG1689" s="1887"/>
      <c r="FHH1689" s="1887"/>
      <c r="FHI1689" s="1887"/>
      <c r="FHJ1689" s="1887"/>
      <c r="FHK1689" s="1887"/>
      <c r="FHL1689" s="1887"/>
      <c r="FHM1689" s="1887"/>
      <c r="FHN1689" s="1887"/>
      <c r="FHO1689" s="1887"/>
      <c r="FHP1689" s="1887"/>
      <c r="FHQ1689" s="1887"/>
      <c r="FHR1689" s="1887"/>
      <c r="FHS1689" s="1887"/>
      <c r="FHT1689" s="1887"/>
      <c r="FHU1689" s="1887"/>
      <c r="FHV1689" s="1887"/>
      <c r="FHW1689" s="1887"/>
      <c r="FHX1689" s="1887"/>
      <c r="FHY1689" s="1887"/>
      <c r="FHZ1689" s="1887"/>
      <c r="FIA1689" s="1887"/>
      <c r="FIB1689" s="1887"/>
      <c r="FIC1689" s="1887"/>
      <c r="FID1689" s="1887"/>
      <c r="FIE1689" s="1887"/>
      <c r="FIF1689" s="1887"/>
      <c r="FIG1689" s="1887"/>
      <c r="FIH1689" s="1887"/>
      <c r="FII1689" s="1887"/>
      <c r="FIJ1689" s="1887"/>
      <c r="FIK1689" s="1887"/>
      <c r="FIL1689" s="1887"/>
      <c r="FIM1689" s="1887"/>
      <c r="FIN1689" s="1887"/>
      <c r="FIO1689" s="1887"/>
      <c r="FIP1689" s="1887"/>
      <c r="FIQ1689" s="1887"/>
      <c r="FIR1689" s="1887"/>
      <c r="FIS1689" s="1887"/>
      <c r="FIT1689" s="1887"/>
      <c r="FIU1689" s="1887"/>
      <c r="FIV1689" s="1887"/>
      <c r="FIW1689" s="1887"/>
      <c r="FIX1689" s="1887"/>
      <c r="FIY1689" s="1887"/>
      <c r="FIZ1689" s="1887"/>
      <c r="FJA1689" s="1887"/>
      <c r="FJB1689" s="1887"/>
      <c r="FJC1689" s="1887"/>
      <c r="FJD1689" s="1887"/>
      <c r="FJE1689" s="1887"/>
      <c r="FJF1689" s="1887"/>
      <c r="FJG1689" s="1887"/>
      <c r="FJH1689" s="1887"/>
      <c r="FJI1689" s="1887"/>
      <c r="FJJ1689" s="1887"/>
      <c r="FJK1689" s="1887"/>
      <c r="FJL1689" s="1887"/>
      <c r="FJM1689" s="1887"/>
      <c r="FJN1689" s="1887"/>
      <c r="FJO1689" s="1887"/>
      <c r="FJP1689" s="1887"/>
      <c r="FJQ1689" s="1887"/>
      <c r="FJR1689" s="1887"/>
      <c r="FJS1689" s="1887"/>
      <c r="FJT1689" s="1887"/>
      <c r="FJU1689" s="1887"/>
      <c r="FJV1689" s="1887"/>
      <c r="FJW1689" s="1887"/>
      <c r="FJX1689" s="1887"/>
      <c r="FJY1689" s="1887"/>
      <c r="FJZ1689" s="1887"/>
      <c r="FKA1689" s="1887"/>
      <c r="FKB1689" s="1887"/>
      <c r="FKC1689" s="1887"/>
      <c r="FKD1689" s="1887"/>
      <c r="FKE1689" s="1887"/>
      <c r="FKF1689" s="1887"/>
      <c r="FKG1689" s="1887"/>
      <c r="FKH1689" s="1887"/>
      <c r="FKI1689" s="1887"/>
      <c r="FKJ1689" s="1887"/>
      <c r="FKK1689" s="1887"/>
      <c r="FKL1689" s="1887"/>
      <c r="FKM1689" s="1887"/>
      <c r="FKN1689" s="1887"/>
      <c r="FKO1689" s="1887"/>
      <c r="FKP1689" s="1887"/>
      <c r="FKQ1689" s="1887"/>
      <c r="FKR1689" s="1887"/>
      <c r="FKS1689" s="1887"/>
      <c r="FKT1689" s="1887"/>
      <c r="FKU1689" s="1887"/>
      <c r="FKV1689" s="1887"/>
      <c r="FKW1689" s="1887"/>
      <c r="FKX1689" s="1887"/>
      <c r="FKY1689" s="1887"/>
      <c r="FKZ1689" s="1887"/>
      <c r="FLA1689" s="1887"/>
      <c r="FLB1689" s="1887"/>
      <c r="FLC1689" s="1887"/>
      <c r="FLD1689" s="1887"/>
      <c r="FLE1689" s="1887"/>
      <c r="FLF1689" s="1887"/>
      <c r="FLG1689" s="1887"/>
      <c r="FLH1689" s="1887"/>
      <c r="FLI1689" s="1887"/>
      <c r="FLJ1689" s="1887"/>
      <c r="FLK1689" s="1887"/>
      <c r="FLL1689" s="1887"/>
      <c r="FLM1689" s="1887"/>
      <c r="FLN1689" s="1887"/>
      <c r="FLO1689" s="1887"/>
      <c r="FLP1689" s="1887"/>
      <c r="FLQ1689" s="1887"/>
      <c r="FLR1689" s="1887"/>
      <c r="FLS1689" s="1887"/>
      <c r="FLT1689" s="1887"/>
      <c r="FLU1689" s="1887"/>
      <c r="FLV1689" s="1887"/>
      <c r="FLW1689" s="1887"/>
      <c r="FLX1689" s="1887"/>
      <c r="FLY1689" s="1887"/>
      <c r="FLZ1689" s="1887"/>
      <c r="FMA1689" s="1887"/>
      <c r="FMB1689" s="1887"/>
      <c r="FMC1689" s="1887"/>
      <c r="FMD1689" s="1887"/>
      <c r="FME1689" s="1887"/>
      <c r="FMF1689" s="1887"/>
      <c r="FMG1689" s="1887"/>
      <c r="FMH1689" s="1887"/>
      <c r="FMI1689" s="1887"/>
      <c r="FMJ1689" s="1887"/>
      <c r="FMK1689" s="1887"/>
      <c r="FML1689" s="1887"/>
      <c r="FMM1689" s="1887"/>
      <c r="FMN1689" s="1887"/>
      <c r="FMO1689" s="1887"/>
      <c r="FMP1689" s="1887"/>
      <c r="FMQ1689" s="1887"/>
      <c r="FMR1689" s="1887"/>
      <c r="FMS1689" s="1887"/>
      <c r="FMT1689" s="1887"/>
      <c r="FMU1689" s="1887"/>
      <c r="FMV1689" s="1887"/>
      <c r="FMW1689" s="1887"/>
      <c r="FMX1689" s="1887"/>
      <c r="FMY1689" s="1887"/>
      <c r="FMZ1689" s="1887"/>
      <c r="FNA1689" s="1887"/>
      <c r="FNB1689" s="1887"/>
      <c r="FNC1689" s="1887"/>
      <c r="FND1689" s="1887"/>
      <c r="FNE1689" s="1887"/>
      <c r="FNF1689" s="1887"/>
      <c r="FNG1689" s="1887"/>
      <c r="FNH1689" s="1887"/>
      <c r="FNI1689" s="1887"/>
      <c r="FNJ1689" s="1887"/>
      <c r="FNK1689" s="1887"/>
      <c r="FNL1689" s="1887"/>
      <c r="FNM1689" s="1887"/>
      <c r="FNN1689" s="1887"/>
      <c r="FNO1689" s="1887"/>
      <c r="FNP1689" s="1887"/>
      <c r="FNQ1689" s="1887"/>
      <c r="FNR1689" s="1887"/>
      <c r="FNS1689" s="1887"/>
      <c r="FNT1689" s="1887"/>
      <c r="FNU1689" s="1887"/>
      <c r="FNV1689" s="1887"/>
      <c r="FNW1689" s="1887"/>
      <c r="FNX1689" s="1887"/>
      <c r="FNY1689" s="1887"/>
      <c r="FNZ1689" s="1887"/>
      <c r="FOA1689" s="1887"/>
      <c r="FOB1689" s="1887"/>
      <c r="FOC1689" s="1887"/>
      <c r="FOD1689" s="1887"/>
      <c r="FOE1689" s="1887"/>
      <c r="FOF1689" s="1887"/>
      <c r="FOG1689" s="1887"/>
      <c r="FOH1689" s="1887"/>
      <c r="FOI1689" s="1887"/>
      <c r="FOJ1689" s="1887"/>
      <c r="FOK1689" s="1887"/>
      <c r="FOL1689" s="1887"/>
      <c r="FOM1689" s="1887"/>
      <c r="FON1689" s="1887"/>
      <c r="FOO1689" s="1887"/>
      <c r="FOP1689" s="1887"/>
      <c r="FOQ1689" s="1887"/>
      <c r="FOR1689" s="1887"/>
      <c r="FOS1689" s="1887"/>
      <c r="FOT1689" s="1887"/>
      <c r="FOU1689" s="1887"/>
      <c r="FOV1689" s="1887"/>
      <c r="FOW1689" s="1887"/>
      <c r="FOX1689" s="1887"/>
      <c r="FOY1689" s="1887"/>
      <c r="FOZ1689" s="1887"/>
      <c r="FPA1689" s="1887"/>
      <c r="FPB1689" s="1887"/>
      <c r="FPC1689" s="1887"/>
      <c r="FPD1689" s="1887"/>
      <c r="FPE1689" s="1887"/>
      <c r="FPF1689" s="1887"/>
      <c r="FPG1689" s="1887"/>
      <c r="FPH1689" s="1887"/>
      <c r="FPI1689" s="1887"/>
      <c r="FPJ1689" s="1887"/>
      <c r="FPK1689" s="1887"/>
      <c r="FPL1689" s="1887"/>
      <c r="FPM1689" s="1887"/>
      <c r="FPN1689" s="1887"/>
      <c r="FPO1689" s="1887"/>
      <c r="FPP1689" s="1887"/>
      <c r="FPQ1689" s="1887"/>
      <c r="FPR1689" s="1887"/>
      <c r="FPS1689" s="1887"/>
      <c r="FPT1689" s="1887"/>
      <c r="FPU1689" s="1887"/>
      <c r="FPV1689" s="1887"/>
      <c r="FPW1689" s="1887"/>
      <c r="FPX1689" s="1887"/>
      <c r="FPY1689" s="1887"/>
      <c r="FPZ1689" s="1887"/>
      <c r="FQA1689" s="1887"/>
      <c r="FQB1689" s="1887"/>
      <c r="FQC1689" s="1887"/>
      <c r="FQD1689" s="1887"/>
      <c r="FQE1689" s="1887"/>
      <c r="FQF1689" s="1887"/>
      <c r="FQG1689" s="1887"/>
      <c r="FQH1689" s="1887"/>
      <c r="FQI1689" s="1887"/>
      <c r="FQJ1689" s="1887"/>
      <c r="FQK1689" s="1887"/>
      <c r="FQL1689" s="1887"/>
      <c r="FQM1689" s="1887"/>
      <c r="FQN1689" s="1887"/>
      <c r="FQO1689" s="1887"/>
      <c r="FQP1689" s="1887"/>
      <c r="FQQ1689" s="1887"/>
      <c r="FQR1689" s="1887"/>
      <c r="FQS1689" s="1887"/>
      <c r="FQT1689" s="1887"/>
      <c r="FQU1689" s="1887"/>
      <c r="FQV1689" s="1887"/>
      <c r="FQW1689" s="1887"/>
      <c r="FQX1689" s="1887"/>
      <c r="FQY1689" s="1887"/>
      <c r="FQZ1689" s="1887"/>
      <c r="FRA1689" s="1887"/>
      <c r="FRB1689" s="1887"/>
      <c r="FRC1689" s="1887"/>
      <c r="FRD1689" s="1887"/>
      <c r="FRE1689" s="1887"/>
      <c r="FRF1689" s="1887"/>
      <c r="FRG1689" s="1887"/>
      <c r="FRH1689" s="1887"/>
      <c r="FRI1689" s="1887"/>
      <c r="FRJ1689" s="1887"/>
      <c r="FRK1689" s="1887"/>
      <c r="FRL1689" s="1887"/>
      <c r="FRM1689" s="1887"/>
      <c r="FRN1689" s="1887"/>
      <c r="FRO1689" s="1887"/>
      <c r="FRP1689" s="1887"/>
      <c r="FRQ1689" s="1887"/>
      <c r="FRR1689" s="1887"/>
      <c r="FRS1689" s="1887"/>
      <c r="FRT1689" s="1887"/>
      <c r="FRU1689" s="1887"/>
      <c r="FRV1689" s="1887"/>
      <c r="FRW1689" s="1887"/>
      <c r="FRX1689" s="1887"/>
      <c r="FRY1689" s="1887"/>
      <c r="FRZ1689" s="1887"/>
      <c r="FSA1689" s="1887"/>
      <c r="FSB1689" s="1887"/>
      <c r="FSC1689" s="1887"/>
      <c r="FSD1689" s="1887"/>
      <c r="FSE1689" s="1887"/>
      <c r="FSF1689" s="1887"/>
      <c r="FSG1689" s="1887"/>
      <c r="FSH1689" s="1887"/>
      <c r="FSI1689" s="1887"/>
      <c r="FSJ1689" s="1887"/>
      <c r="FSK1689" s="1887"/>
      <c r="FSL1689" s="1887"/>
      <c r="FSM1689" s="1887"/>
      <c r="FSN1689" s="1887"/>
      <c r="FSO1689" s="1887"/>
      <c r="FSP1689" s="1887"/>
      <c r="FSQ1689" s="1887"/>
      <c r="FSR1689" s="1887"/>
      <c r="FSS1689" s="1887"/>
      <c r="FST1689" s="1887"/>
      <c r="FSU1689" s="1887"/>
      <c r="FSV1689" s="1887"/>
      <c r="FSW1689" s="1887"/>
      <c r="FSX1689" s="1887"/>
      <c r="FSY1689" s="1887"/>
      <c r="FSZ1689" s="1887"/>
      <c r="FTA1689" s="1887"/>
      <c r="FTB1689" s="1887"/>
      <c r="FTC1689" s="1887"/>
      <c r="FTD1689" s="1887"/>
      <c r="FTE1689" s="1887"/>
      <c r="FTF1689" s="1887"/>
      <c r="FTG1689" s="1887"/>
      <c r="FTH1689" s="1887"/>
      <c r="FTI1689" s="1887"/>
      <c r="FTJ1689" s="1887"/>
      <c r="FTK1689" s="1887"/>
      <c r="FTL1689" s="1887"/>
      <c r="FTM1689" s="1887"/>
      <c r="FTN1689" s="1887"/>
      <c r="FTO1689" s="1887"/>
      <c r="FTP1689" s="1887"/>
      <c r="FTQ1689" s="1887"/>
      <c r="FTR1689" s="1887"/>
      <c r="FTS1689" s="1887"/>
      <c r="FTT1689" s="1887"/>
      <c r="FTU1689" s="1887"/>
      <c r="FTV1689" s="1887"/>
      <c r="FTW1689" s="1887"/>
      <c r="FTX1689" s="1887"/>
      <c r="FTY1689" s="1887"/>
      <c r="FTZ1689" s="1887"/>
      <c r="FUA1689" s="1887"/>
      <c r="FUB1689" s="1887"/>
      <c r="FUC1689" s="1887"/>
      <c r="FUD1689" s="1887"/>
      <c r="FUE1689" s="1887"/>
      <c r="FUF1689" s="1887"/>
      <c r="FUG1689" s="1887"/>
      <c r="FUH1689" s="1887"/>
      <c r="FUI1689" s="1887"/>
      <c r="FUJ1689" s="1887"/>
      <c r="FUK1689" s="1887"/>
      <c r="FUL1689" s="1887"/>
      <c r="FUM1689" s="1887"/>
      <c r="FUN1689" s="1887"/>
      <c r="FUO1689" s="1887"/>
      <c r="FUP1689" s="1887"/>
      <c r="FUQ1689" s="1887"/>
      <c r="FUR1689" s="1887"/>
      <c r="FUS1689" s="1887"/>
      <c r="FUT1689" s="1887"/>
      <c r="FUU1689" s="1887"/>
      <c r="FUV1689" s="1887"/>
      <c r="FUW1689" s="1887"/>
      <c r="FUX1689" s="1887"/>
      <c r="FUY1689" s="1887"/>
      <c r="FUZ1689" s="1887"/>
      <c r="FVA1689" s="1887"/>
      <c r="FVB1689" s="1887"/>
      <c r="FVC1689" s="1887"/>
      <c r="FVD1689" s="1887"/>
      <c r="FVE1689" s="1887"/>
      <c r="FVF1689" s="1887"/>
      <c r="FVG1689" s="1887"/>
      <c r="FVH1689" s="1887"/>
      <c r="FVI1689" s="1887"/>
      <c r="FVJ1689" s="1887"/>
      <c r="FVK1689" s="1887"/>
      <c r="FVL1689" s="1887"/>
      <c r="FVM1689" s="1887"/>
      <c r="FVN1689" s="1887"/>
      <c r="FVO1689" s="1887"/>
      <c r="FVP1689" s="1887"/>
      <c r="FVQ1689" s="1887"/>
      <c r="FVR1689" s="1887"/>
      <c r="FVS1689" s="1887"/>
      <c r="FVT1689" s="1887"/>
      <c r="FVU1689" s="1887"/>
      <c r="FVV1689" s="1887"/>
      <c r="FVW1689" s="1887"/>
      <c r="FVX1689" s="1887"/>
      <c r="FVY1689" s="1887"/>
      <c r="FVZ1689" s="1887"/>
      <c r="FWA1689" s="1887"/>
      <c r="FWB1689" s="1887"/>
      <c r="FWC1689" s="1887"/>
      <c r="FWD1689" s="1887"/>
      <c r="FWE1689" s="1887"/>
      <c r="FWF1689" s="1887"/>
      <c r="FWG1689" s="1887"/>
      <c r="FWH1689" s="1887"/>
      <c r="FWI1689" s="1887"/>
      <c r="FWJ1689" s="1887"/>
      <c r="FWK1689" s="1887"/>
      <c r="FWL1689" s="1887"/>
      <c r="FWM1689" s="1887"/>
      <c r="FWN1689" s="1887"/>
      <c r="FWO1689" s="1887"/>
      <c r="FWP1689" s="1887"/>
      <c r="FWQ1689" s="1887"/>
      <c r="FWR1689" s="1887"/>
      <c r="FWS1689" s="1887"/>
      <c r="FWT1689" s="1887"/>
      <c r="FWU1689" s="1887"/>
      <c r="FWV1689" s="1887"/>
      <c r="FWW1689" s="1887"/>
      <c r="FWX1689" s="1887"/>
      <c r="FWY1689" s="1887"/>
      <c r="FWZ1689" s="1887"/>
      <c r="FXA1689" s="1887"/>
      <c r="FXB1689" s="1887"/>
      <c r="FXC1689" s="1887"/>
      <c r="FXD1689" s="1887"/>
      <c r="FXE1689" s="1887"/>
      <c r="FXF1689" s="1887"/>
      <c r="FXG1689" s="1887"/>
      <c r="FXH1689" s="1887"/>
      <c r="FXI1689" s="1887"/>
      <c r="FXJ1689" s="1887"/>
      <c r="FXK1689" s="1887"/>
      <c r="FXL1689" s="1887"/>
      <c r="FXM1689" s="1887"/>
      <c r="FXN1689" s="1887"/>
      <c r="FXO1689" s="1887"/>
      <c r="FXP1689" s="1887"/>
      <c r="FXQ1689" s="1887"/>
      <c r="FXR1689" s="1887"/>
      <c r="FXS1689" s="1887"/>
      <c r="FXT1689" s="1887"/>
      <c r="FXU1689" s="1887"/>
      <c r="FXV1689" s="1887"/>
      <c r="FXW1689" s="1887"/>
      <c r="FXX1689" s="1887"/>
      <c r="FXY1689" s="1887"/>
      <c r="FXZ1689" s="1887"/>
      <c r="FYA1689" s="1887"/>
      <c r="FYB1689" s="1887"/>
      <c r="FYC1689" s="1887"/>
      <c r="FYD1689" s="1887"/>
      <c r="FYE1689" s="1887"/>
      <c r="FYF1689" s="1887"/>
      <c r="FYG1689" s="1887"/>
      <c r="FYH1689" s="1887"/>
      <c r="FYI1689" s="1887"/>
      <c r="FYJ1689" s="1887"/>
      <c r="FYK1689" s="1887"/>
      <c r="FYL1689" s="1887"/>
      <c r="FYM1689" s="1887"/>
      <c r="FYN1689" s="1887"/>
      <c r="FYO1689" s="1887"/>
      <c r="FYP1689" s="1887"/>
      <c r="FYQ1689" s="1887"/>
      <c r="FYR1689" s="1887"/>
      <c r="FYS1689" s="1887"/>
      <c r="FYT1689" s="1887"/>
      <c r="FYU1689" s="1887"/>
      <c r="FYV1689" s="1887"/>
      <c r="FYW1689" s="1887"/>
      <c r="FYX1689" s="1887"/>
      <c r="FYY1689" s="1887"/>
      <c r="FYZ1689" s="1887"/>
      <c r="FZA1689" s="1887"/>
      <c r="FZB1689" s="1887"/>
      <c r="FZC1689" s="1887"/>
      <c r="FZD1689" s="1887"/>
      <c r="FZE1689" s="1887"/>
      <c r="FZF1689" s="1887"/>
      <c r="FZG1689" s="1887"/>
      <c r="FZH1689" s="1887"/>
      <c r="FZI1689" s="1887"/>
      <c r="FZJ1689" s="1887"/>
      <c r="FZK1689" s="1887"/>
      <c r="FZL1689" s="1887"/>
      <c r="FZM1689" s="1887"/>
      <c r="FZN1689" s="1887"/>
      <c r="FZO1689" s="1887"/>
      <c r="FZP1689" s="1887"/>
      <c r="FZQ1689" s="1887"/>
      <c r="FZR1689" s="1887"/>
      <c r="FZS1689" s="1887"/>
      <c r="FZT1689" s="1887"/>
      <c r="FZU1689" s="1887"/>
      <c r="FZV1689" s="1887"/>
      <c r="FZW1689" s="1887"/>
      <c r="FZX1689" s="1887"/>
      <c r="FZY1689" s="1887"/>
      <c r="FZZ1689" s="1887"/>
      <c r="GAA1689" s="1887"/>
      <c r="GAB1689" s="1887"/>
      <c r="GAC1689" s="1887"/>
      <c r="GAD1689" s="1887"/>
      <c r="GAE1689" s="1887"/>
      <c r="GAF1689" s="1887"/>
      <c r="GAG1689" s="1887"/>
      <c r="GAH1689" s="1887"/>
      <c r="GAI1689" s="1887"/>
      <c r="GAJ1689" s="1887"/>
      <c r="GAK1689" s="1887"/>
      <c r="GAL1689" s="1887"/>
      <c r="GAM1689" s="1887"/>
      <c r="GAN1689" s="1887"/>
      <c r="GAO1689" s="1887"/>
      <c r="GAP1689" s="1887"/>
      <c r="GAQ1689" s="1887"/>
      <c r="GAR1689" s="1887"/>
      <c r="GAS1689" s="1887"/>
      <c r="GAT1689" s="1887"/>
      <c r="GAU1689" s="1887"/>
      <c r="GAV1689" s="1887"/>
      <c r="GAW1689" s="1887"/>
      <c r="GAX1689" s="1887"/>
      <c r="GAY1689" s="1887"/>
      <c r="GAZ1689" s="1887"/>
      <c r="GBA1689" s="1887"/>
      <c r="GBB1689" s="1887"/>
      <c r="GBC1689" s="1887"/>
      <c r="GBD1689" s="1887"/>
      <c r="GBE1689" s="1887"/>
      <c r="GBF1689" s="1887"/>
      <c r="GBG1689" s="1887"/>
      <c r="GBH1689" s="1887"/>
      <c r="GBI1689" s="1887"/>
      <c r="GBJ1689" s="1887"/>
      <c r="GBK1689" s="1887"/>
      <c r="GBL1689" s="1887"/>
      <c r="GBM1689" s="1887"/>
      <c r="GBN1689" s="1887"/>
      <c r="GBO1689" s="1887"/>
      <c r="GBP1689" s="1887"/>
      <c r="GBQ1689" s="1887"/>
      <c r="GBR1689" s="1887"/>
      <c r="GBS1689" s="1887"/>
      <c r="GBT1689" s="1887"/>
      <c r="GBU1689" s="1887"/>
      <c r="GBV1689" s="1887"/>
      <c r="GBW1689" s="1887"/>
      <c r="GBX1689" s="1887"/>
      <c r="GBY1689" s="1887"/>
      <c r="GBZ1689" s="1887"/>
      <c r="GCA1689" s="1887"/>
      <c r="GCB1689" s="1887"/>
      <c r="GCC1689" s="1887"/>
      <c r="GCD1689" s="1887"/>
      <c r="GCE1689" s="1887"/>
      <c r="GCF1689" s="1887"/>
      <c r="GCG1689" s="1887"/>
      <c r="GCH1689" s="1887"/>
      <c r="GCI1689" s="1887"/>
      <c r="GCJ1689" s="1887"/>
      <c r="GCK1689" s="1887"/>
      <c r="GCL1689" s="1887"/>
      <c r="GCM1689" s="1887"/>
      <c r="GCN1689" s="1887"/>
      <c r="GCO1689" s="1887"/>
      <c r="GCP1689" s="1887"/>
      <c r="GCQ1689" s="1887"/>
      <c r="GCR1689" s="1887"/>
      <c r="GCS1689" s="1887"/>
      <c r="GCT1689" s="1887"/>
      <c r="GCU1689" s="1887"/>
      <c r="GCV1689" s="1887"/>
      <c r="GCW1689" s="1887"/>
      <c r="GCX1689" s="1887"/>
      <c r="GCY1689" s="1887"/>
      <c r="GCZ1689" s="1887"/>
      <c r="GDA1689" s="1887"/>
      <c r="GDB1689" s="1887"/>
      <c r="GDC1689" s="1887"/>
      <c r="GDD1689" s="1887"/>
      <c r="GDE1689" s="1887"/>
      <c r="GDF1689" s="1887"/>
      <c r="GDG1689" s="1887"/>
      <c r="GDH1689" s="1887"/>
      <c r="GDI1689" s="1887"/>
      <c r="GDJ1689" s="1887"/>
      <c r="GDK1689" s="1887"/>
      <c r="GDL1689" s="1887"/>
      <c r="GDM1689" s="1887"/>
      <c r="GDN1689" s="1887"/>
      <c r="GDO1689" s="1887"/>
      <c r="GDP1689" s="1887"/>
      <c r="GDQ1689" s="1887"/>
      <c r="GDR1689" s="1887"/>
      <c r="GDS1689" s="1887"/>
      <c r="GDT1689" s="1887"/>
      <c r="GDU1689" s="1887"/>
      <c r="GDV1689" s="1887"/>
      <c r="GDW1689" s="1887"/>
      <c r="GDX1689" s="1887"/>
      <c r="GDY1689" s="1887"/>
      <c r="GDZ1689" s="1887"/>
      <c r="GEA1689" s="1887"/>
      <c r="GEB1689" s="1887"/>
      <c r="GEC1689" s="1887"/>
      <c r="GED1689" s="1887"/>
      <c r="GEE1689" s="1887"/>
      <c r="GEF1689" s="1887"/>
      <c r="GEG1689" s="1887"/>
      <c r="GEH1689" s="1887"/>
      <c r="GEI1689" s="1887"/>
      <c r="GEJ1689" s="1887"/>
      <c r="GEK1689" s="1887"/>
      <c r="GEL1689" s="1887"/>
      <c r="GEM1689" s="1887"/>
      <c r="GEN1689" s="1887"/>
      <c r="GEO1689" s="1887"/>
      <c r="GEP1689" s="1887"/>
      <c r="GEQ1689" s="1887"/>
      <c r="GER1689" s="1887"/>
      <c r="GES1689" s="1887"/>
      <c r="GET1689" s="1887"/>
      <c r="GEU1689" s="1887"/>
      <c r="GEV1689" s="1887"/>
      <c r="GEW1689" s="1887"/>
      <c r="GEX1689" s="1887"/>
      <c r="GEY1689" s="1887"/>
      <c r="GEZ1689" s="1887"/>
      <c r="GFA1689" s="1887"/>
      <c r="GFB1689" s="1887"/>
      <c r="GFC1689" s="1887"/>
      <c r="GFD1689" s="1887"/>
      <c r="GFE1689" s="1887"/>
      <c r="GFF1689" s="1887"/>
      <c r="GFG1689" s="1887"/>
      <c r="GFH1689" s="1887"/>
      <c r="GFI1689" s="1887"/>
      <c r="GFJ1689" s="1887"/>
      <c r="GFK1689" s="1887"/>
      <c r="GFL1689" s="1887"/>
      <c r="GFM1689" s="1887"/>
      <c r="GFN1689" s="1887"/>
      <c r="GFO1689" s="1887"/>
      <c r="GFP1689" s="1887"/>
      <c r="GFQ1689" s="1887"/>
      <c r="GFR1689" s="1887"/>
      <c r="GFS1689" s="1887"/>
      <c r="GFT1689" s="1887"/>
      <c r="GFU1689" s="1887"/>
      <c r="GFV1689" s="1887"/>
      <c r="GFW1689" s="1887"/>
      <c r="GFX1689" s="1887"/>
      <c r="GFY1689" s="1887"/>
      <c r="GFZ1689" s="1887"/>
      <c r="GGA1689" s="1887"/>
      <c r="GGB1689" s="1887"/>
      <c r="GGC1689" s="1887"/>
      <c r="GGD1689" s="1887"/>
      <c r="GGE1689" s="1887"/>
      <c r="GGF1689" s="1887"/>
      <c r="GGG1689" s="1887"/>
      <c r="GGH1689" s="1887"/>
      <c r="GGI1689" s="1887"/>
      <c r="GGJ1689" s="1887"/>
      <c r="GGK1689" s="1887"/>
      <c r="GGL1689" s="1887"/>
      <c r="GGM1689" s="1887"/>
      <c r="GGN1689" s="1887"/>
      <c r="GGO1689" s="1887"/>
      <c r="GGP1689" s="1887"/>
      <c r="GGQ1689" s="1887"/>
      <c r="GGR1689" s="1887"/>
      <c r="GGS1689" s="1887"/>
      <c r="GGT1689" s="1887"/>
      <c r="GGU1689" s="1887"/>
      <c r="GGV1689" s="1887"/>
      <c r="GGW1689" s="1887"/>
      <c r="GGX1689" s="1887"/>
      <c r="GGY1689" s="1887"/>
      <c r="GGZ1689" s="1887"/>
      <c r="GHA1689" s="1887"/>
      <c r="GHB1689" s="1887"/>
      <c r="GHC1689" s="1887"/>
      <c r="GHD1689" s="1887"/>
      <c r="GHE1689" s="1887"/>
      <c r="GHF1689" s="1887"/>
      <c r="GHG1689" s="1887"/>
      <c r="GHH1689" s="1887"/>
      <c r="GHI1689" s="1887"/>
      <c r="GHJ1689" s="1887"/>
      <c r="GHK1689" s="1887"/>
      <c r="GHL1689" s="1887"/>
      <c r="GHM1689" s="1887"/>
      <c r="GHN1689" s="1887"/>
      <c r="GHO1689" s="1887"/>
      <c r="GHP1689" s="1887"/>
      <c r="GHQ1689" s="1887"/>
      <c r="GHR1689" s="1887"/>
      <c r="GHS1689" s="1887"/>
      <c r="GHT1689" s="1887"/>
      <c r="GHU1689" s="1887"/>
      <c r="GHV1689" s="1887"/>
      <c r="GHW1689" s="1887"/>
      <c r="GHX1689" s="1887"/>
      <c r="GHY1689" s="1887"/>
      <c r="GHZ1689" s="1887"/>
      <c r="GIA1689" s="1887"/>
      <c r="GIB1689" s="1887"/>
      <c r="GIC1689" s="1887"/>
      <c r="GID1689" s="1887"/>
      <c r="GIE1689" s="1887"/>
      <c r="GIF1689" s="1887"/>
      <c r="GIG1689" s="1887"/>
      <c r="GIH1689" s="1887"/>
      <c r="GII1689" s="1887"/>
      <c r="GIJ1689" s="1887"/>
      <c r="GIK1689" s="1887"/>
      <c r="GIL1689" s="1887"/>
      <c r="GIM1689" s="1887"/>
      <c r="GIN1689" s="1887"/>
      <c r="GIO1689" s="1887"/>
      <c r="GIP1689" s="1887"/>
      <c r="GIQ1689" s="1887"/>
      <c r="GIR1689" s="1887"/>
      <c r="GIS1689" s="1887"/>
      <c r="GIT1689" s="1887"/>
      <c r="GIU1689" s="1887"/>
      <c r="GIV1689" s="1887"/>
      <c r="GIW1689" s="1887"/>
      <c r="GIX1689" s="1887"/>
      <c r="GIY1689" s="1887"/>
      <c r="GIZ1689" s="1887"/>
      <c r="GJA1689" s="1887"/>
      <c r="GJB1689" s="1887"/>
      <c r="GJC1689" s="1887"/>
      <c r="GJD1689" s="1887"/>
      <c r="GJE1689" s="1887"/>
      <c r="GJF1689" s="1887"/>
      <c r="GJG1689" s="1887"/>
      <c r="GJH1689" s="1887"/>
      <c r="GJI1689" s="1887"/>
      <c r="GJJ1689" s="1887"/>
      <c r="GJK1689" s="1887"/>
      <c r="GJL1689" s="1887"/>
      <c r="GJM1689" s="1887"/>
      <c r="GJN1689" s="1887"/>
      <c r="GJO1689" s="1887"/>
      <c r="GJP1689" s="1887"/>
      <c r="GJQ1689" s="1887"/>
      <c r="GJR1689" s="1887"/>
      <c r="GJS1689" s="1887"/>
      <c r="GJT1689" s="1887"/>
      <c r="GJU1689" s="1887"/>
      <c r="GJV1689" s="1887"/>
      <c r="GJW1689" s="1887"/>
      <c r="GJX1689" s="1887"/>
      <c r="GJY1689" s="1887"/>
      <c r="GJZ1689" s="1887"/>
      <c r="GKA1689" s="1887"/>
      <c r="GKB1689" s="1887"/>
      <c r="GKC1689" s="1887"/>
      <c r="GKD1689" s="1887"/>
      <c r="GKE1689" s="1887"/>
      <c r="GKF1689" s="1887"/>
      <c r="GKG1689" s="1887"/>
      <c r="GKH1689" s="1887"/>
      <c r="GKI1689" s="1887"/>
      <c r="GKJ1689" s="1887"/>
      <c r="GKK1689" s="1887"/>
      <c r="GKL1689" s="1887"/>
      <c r="GKM1689" s="1887"/>
      <c r="GKN1689" s="1887"/>
      <c r="GKO1689" s="1887"/>
      <c r="GKP1689" s="1887"/>
      <c r="GKQ1689" s="1887"/>
      <c r="GKR1689" s="1887"/>
      <c r="GKS1689" s="1887"/>
      <c r="GKT1689" s="1887"/>
      <c r="GKU1689" s="1887"/>
      <c r="GKV1689" s="1887"/>
      <c r="GKW1689" s="1887"/>
      <c r="GKX1689" s="1887"/>
      <c r="GKY1689" s="1887"/>
      <c r="GKZ1689" s="1887"/>
      <c r="GLA1689" s="1887"/>
      <c r="GLB1689" s="1887"/>
      <c r="GLC1689" s="1887"/>
      <c r="GLD1689" s="1887"/>
      <c r="GLE1689" s="1887"/>
      <c r="GLF1689" s="1887"/>
      <c r="GLG1689" s="1887"/>
      <c r="GLH1689" s="1887"/>
      <c r="GLI1689" s="1887"/>
      <c r="GLJ1689" s="1887"/>
      <c r="GLK1689" s="1887"/>
      <c r="GLL1689" s="1887"/>
      <c r="GLM1689" s="1887"/>
      <c r="GLN1689" s="1887"/>
      <c r="GLO1689" s="1887"/>
      <c r="GLP1689" s="1887"/>
      <c r="GLQ1689" s="1887"/>
      <c r="GLR1689" s="1887"/>
      <c r="GLS1689" s="1887"/>
      <c r="GLT1689" s="1887"/>
      <c r="GLU1689" s="1887"/>
      <c r="GLV1689" s="1887"/>
      <c r="GLW1689" s="1887"/>
      <c r="GLX1689" s="1887"/>
      <c r="GLY1689" s="1887"/>
      <c r="GLZ1689" s="1887"/>
      <c r="GMA1689" s="1887"/>
      <c r="GMB1689" s="1887"/>
      <c r="GMC1689" s="1887"/>
      <c r="GMD1689" s="1887"/>
      <c r="GME1689" s="1887"/>
      <c r="GMF1689" s="1887"/>
      <c r="GMG1689" s="1887"/>
      <c r="GMH1689" s="1887"/>
      <c r="GMI1689" s="1887"/>
      <c r="GMJ1689" s="1887"/>
      <c r="GMK1689" s="1887"/>
      <c r="GML1689" s="1887"/>
      <c r="GMM1689" s="1887"/>
      <c r="GMN1689" s="1887"/>
      <c r="GMO1689" s="1887"/>
      <c r="GMP1689" s="1887"/>
      <c r="GMQ1689" s="1887"/>
      <c r="GMR1689" s="1887"/>
      <c r="GMS1689" s="1887"/>
      <c r="GMT1689" s="1887"/>
      <c r="GMU1689" s="1887"/>
      <c r="GMV1689" s="1887"/>
      <c r="GMW1689" s="1887"/>
      <c r="GMX1689" s="1887"/>
      <c r="GMY1689" s="1887"/>
      <c r="GMZ1689" s="1887"/>
      <c r="GNA1689" s="1887"/>
      <c r="GNB1689" s="1887"/>
      <c r="GNC1689" s="1887"/>
      <c r="GND1689" s="1887"/>
      <c r="GNE1689" s="1887"/>
      <c r="GNF1689" s="1887"/>
      <c r="GNG1689" s="1887"/>
      <c r="GNH1689" s="1887"/>
      <c r="GNI1689" s="1887"/>
      <c r="GNJ1689" s="1887"/>
      <c r="GNK1689" s="1887"/>
      <c r="GNL1689" s="1887"/>
      <c r="GNM1689" s="1887"/>
      <c r="GNN1689" s="1887"/>
      <c r="GNO1689" s="1887"/>
      <c r="GNP1689" s="1887"/>
      <c r="GNQ1689" s="1887"/>
      <c r="GNR1689" s="1887"/>
      <c r="GNS1689" s="1887"/>
      <c r="GNT1689" s="1887"/>
      <c r="GNU1689" s="1887"/>
      <c r="GNV1689" s="1887"/>
      <c r="GNW1689" s="1887"/>
      <c r="GNX1689" s="1887"/>
      <c r="GNY1689" s="1887"/>
      <c r="GNZ1689" s="1887"/>
      <c r="GOA1689" s="1887"/>
      <c r="GOB1689" s="1887"/>
      <c r="GOC1689" s="1887"/>
      <c r="GOD1689" s="1887"/>
      <c r="GOE1689" s="1887"/>
      <c r="GOF1689" s="1887"/>
      <c r="GOG1689" s="1887"/>
      <c r="GOH1689" s="1887"/>
      <c r="GOI1689" s="1887"/>
      <c r="GOJ1689" s="1887"/>
      <c r="GOK1689" s="1887"/>
      <c r="GOL1689" s="1887"/>
      <c r="GOM1689" s="1887"/>
      <c r="GON1689" s="1887"/>
      <c r="GOO1689" s="1887"/>
      <c r="GOP1689" s="1887"/>
      <c r="GOQ1689" s="1887"/>
      <c r="GOR1689" s="1887"/>
      <c r="GOS1689" s="1887"/>
      <c r="GOT1689" s="1887"/>
      <c r="GOU1689" s="1887"/>
      <c r="GOV1689" s="1887"/>
      <c r="GOW1689" s="1887"/>
      <c r="GOX1689" s="1887"/>
      <c r="GOY1689" s="1887"/>
      <c r="GOZ1689" s="1887"/>
      <c r="GPA1689" s="1887"/>
      <c r="GPB1689" s="1887"/>
      <c r="GPC1689" s="1887"/>
      <c r="GPD1689" s="1887"/>
      <c r="GPE1689" s="1887"/>
      <c r="GPF1689" s="1887"/>
      <c r="GPG1689" s="1887"/>
      <c r="GPH1689" s="1887"/>
      <c r="GPI1689" s="1887"/>
      <c r="GPJ1689" s="1887"/>
      <c r="GPK1689" s="1887"/>
      <c r="GPL1689" s="1887"/>
      <c r="GPM1689" s="1887"/>
      <c r="GPN1689" s="1887"/>
      <c r="GPO1689" s="1887"/>
      <c r="GPP1689" s="1887"/>
      <c r="GPQ1689" s="1887"/>
      <c r="GPR1689" s="1887"/>
      <c r="GPS1689" s="1887"/>
      <c r="GPT1689" s="1887"/>
      <c r="GPU1689" s="1887"/>
      <c r="GPV1689" s="1887"/>
      <c r="GPW1689" s="1887"/>
      <c r="GPX1689" s="1887"/>
      <c r="GPY1689" s="1887"/>
      <c r="GPZ1689" s="1887"/>
      <c r="GQA1689" s="1887"/>
      <c r="GQB1689" s="1887"/>
      <c r="GQC1689" s="1887"/>
      <c r="GQD1689" s="1887"/>
      <c r="GQE1689" s="1887"/>
      <c r="GQF1689" s="1887"/>
      <c r="GQG1689" s="1887"/>
      <c r="GQH1689" s="1887"/>
      <c r="GQI1689" s="1887"/>
      <c r="GQJ1689" s="1887"/>
      <c r="GQK1689" s="1887"/>
      <c r="GQL1689" s="1887"/>
      <c r="GQM1689" s="1887"/>
      <c r="GQN1689" s="1887"/>
      <c r="GQO1689" s="1887"/>
      <c r="GQP1689" s="1887"/>
      <c r="GQQ1689" s="1887"/>
      <c r="GQR1689" s="1887"/>
      <c r="GQS1689" s="1887"/>
      <c r="GQT1689" s="1887"/>
      <c r="GQU1689" s="1887"/>
      <c r="GQV1689" s="1887"/>
      <c r="GQW1689" s="1887"/>
      <c r="GQX1689" s="1887"/>
      <c r="GQY1689" s="1887"/>
      <c r="GQZ1689" s="1887"/>
      <c r="GRA1689" s="1887"/>
      <c r="GRB1689" s="1887"/>
      <c r="GRC1689" s="1887"/>
      <c r="GRD1689" s="1887"/>
      <c r="GRE1689" s="1887"/>
      <c r="GRF1689" s="1887"/>
      <c r="GRG1689" s="1887"/>
      <c r="GRH1689" s="1887"/>
      <c r="GRI1689" s="1887"/>
      <c r="GRJ1689" s="1887"/>
      <c r="GRK1689" s="1887"/>
      <c r="GRL1689" s="1887"/>
      <c r="GRM1689" s="1887"/>
      <c r="GRN1689" s="1887"/>
      <c r="GRO1689" s="1887"/>
      <c r="GRP1689" s="1887"/>
      <c r="GRQ1689" s="1887"/>
      <c r="GRR1689" s="1887"/>
      <c r="GRS1689" s="1887"/>
      <c r="GRT1689" s="1887"/>
      <c r="GRU1689" s="1887"/>
      <c r="GRV1689" s="1887"/>
      <c r="GRW1689" s="1887"/>
      <c r="GRX1689" s="1887"/>
      <c r="GRY1689" s="1887"/>
      <c r="GRZ1689" s="1887"/>
      <c r="GSA1689" s="1887"/>
      <c r="GSB1689" s="1887"/>
      <c r="GSC1689" s="1887"/>
      <c r="GSD1689" s="1887"/>
      <c r="GSE1689" s="1887"/>
      <c r="GSF1689" s="1887"/>
      <c r="GSG1689" s="1887"/>
      <c r="GSH1689" s="1887"/>
      <c r="GSI1689" s="1887"/>
      <c r="GSJ1689" s="1887"/>
      <c r="GSK1689" s="1887"/>
      <c r="GSL1689" s="1887"/>
      <c r="GSM1689" s="1887"/>
      <c r="GSN1689" s="1887"/>
      <c r="GSO1689" s="1887"/>
      <c r="GSP1689" s="1887"/>
      <c r="GSQ1689" s="1887"/>
      <c r="GSR1689" s="1887"/>
      <c r="GSS1689" s="1887"/>
      <c r="GST1689" s="1887"/>
      <c r="GSU1689" s="1887"/>
      <c r="GSV1689" s="1887"/>
      <c r="GSW1689" s="1887"/>
      <c r="GSX1689" s="1887"/>
      <c r="GSY1689" s="1887"/>
      <c r="GSZ1689" s="1887"/>
      <c r="GTA1689" s="1887"/>
      <c r="GTB1689" s="1887"/>
      <c r="GTC1689" s="1887"/>
      <c r="GTD1689" s="1887"/>
      <c r="GTE1689" s="1887"/>
      <c r="GTF1689" s="1887"/>
      <c r="GTG1689" s="1887"/>
      <c r="GTH1689" s="1887"/>
      <c r="GTI1689" s="1887"/>
      <c r="GTJ1689" s="1887"/>
      <c r="GTK1689" s="1887"/>
      <c r="GTL1689" s="1887"/>
      <c r="GTM1689" s="1887"/>
      <c r="GTN1689" s="1887"/>
      <c r="GTO1689" s="1887"/>
      <c r="GTP1689" s="1887"/>
      <c r="GTQ1689" s="1887"/>
      <c r="GTR1689" s="1887"/>
      <c r="GTS1689" s="1887"/>
      <c r="GTT1689" s="1887"/>
      <c r="GTU1689" s="1887"/>
      <c r="GTV1689" s="1887"/>
      <c r="GTW1689" s="1887"/>
      <c r="GTX1689" s="1887"/>
      <c r="GTY1689" s="1887"/>
      <c r="GTZ1689" s="1887"/>
      <c r="GUA1689" s="1887"/>
      <c r="GUB1689" s="1887"/>
      <c r="GUC1689" s="1887"/>
      <c r="GUD1689" s="1887"/>
      <c r="GUE1689" s="1887"/>
      <c r="GUF1689" s="1887"/>
      <c r="GUG1689" s="1887"/>
      <c r="GUH1689" s="1887"/>
      <c r="GUI1689" s="1887"/>
      <c r="GUJ1689" s="1887"/>
      <c r="GUK1689" s="1887"/>
      <c r="GUL1689" s="1887"/>
      <c r="GUM1689" s="1887"/>
      <c r="GUN1689" s="1887"/>
      <c r="GUO1689" s="1887"/>
      <c r="GUP1689" s="1887"/>
      <c r="GUQ1689" s="1887"/>
      <c r="GUR1689" s="1887"/>
      <c r="GUS1689" s="1887"/>
      <c r="GUT1689" s="1887"/>
      <c r="GUU1689" s="1887"/>
      <c r="GUV1689" s="1887"/>
      <c r="GUW1689" s="1887"/>
      <c r="GUX1689" s="1887"/>
      <c r="GUY1689" s="1887"/>
      <c r="GUZ1689" s="1887"/>
      <c r="GVA1689" s="1887"/>
      <c r="GVB1689" s="1887"/>
      <c r="GVC1689" s="1887"/>
      <c r="GVD1689" s="1887"/>
      <c r="GVE1689" s="1887"/>
      <c r="GVF1689" s="1887"/>
      <c r="GVG1689" s="1887"/>
      <c r="GVH1689" s="1887"/>
      <c r="GVI1689" s="1887"/>
      <c r="GVJ1689" s="1887"/>
      <c r="GVK1689" s="1887"/>
      <c r="GVL1689" s="1887"/>
      <c r="GVM1689" s="1887"/>
      <c r="GVN1689" s="1887"/>
      <c r="GVO1689" s="1887"/>
      <c r="GVP1689" s="1887"/>
      <c r="GVQ1689" s="1887"/>
      <c r="GVR1689" s="1887"/>
      <c r="GVS1689" s="1887"/>
      <c r="GVT1689" s="1887"/>
      <c r="GVU1689" s="1887"/>
      <c r="GVV1689" s="1887"/>
      <c r="GVW1689" s="1887"/>
      <c r="GVX1689" s="1887"/>
      <c r="GVY1689" s="1887"/>
      <c r="GVZ1689" s="1887"/>
      <c r="GWA1689" s="1887"/>
      <c r="GWB1689" s="1887"/>
      <c r="GWC1689" s="1887"/>
      <c r="GWD1689" s="1887"/>
      <c r="GWE1689" s="1887"/>
      <c r="GWF1689" s="1887"/>
      <c r="GWG1689" s="1887"/>
      <c r="GWH1689" s="1887"/>
      <c r="GWI1689" s="1887"/>
      <c r="GWJ1689" s="1887"/>
      <c r="GWK1689" s="1887"/>
      <c r="GWL1689" s="1887"/>
      <c r="GWM1689" s="1887"/>
      <c r="GWN1689" s="1887"/>
      <c r="GWO1689" s="1887"/>
      <c r="GWP1689" s="1887"/>
      <c r="GWQ1689" s="1887"/>
      <c r="GWR1689" s="1887"/>
      <c r="GWS1689" s="1887"/>
      <c r="GWT1689" s="1887"/>
      <c r="GWU1689" s="1887"/>
      <c r="GWV1689" s="1887"/>
      <c r="GWW1689" s="1887"/>
      <c r="GWX1689" s="1887"/>
      <c r="GWY1689" s="1887"/>
      <c r="GWZ1689" s="1887"/>
      <c r="GXA1689" s="1887"/>
      <c r="GXB1689" s="1887"/>
      <c r="GXC1689" s="1887"/>
      <c r="GXD1689" s="1887"/>
      <c r="GXE1689" s="1887"/>
      <c r="GXF1689" s="1887"/>
      <c r="GXG1689" s="1887"/>
      <c r="GXH1689" s="1887"/>
      <c r="GXI1689" s="1887"/>
      <c r="GXJ1689" s="1887"/>
      <c r="GXK1689" s="1887"/>
      <c r="GXL1689" s="1887"/>
      <c r="GXM1689" s="1887"/>
      <c r="GXN1689" s="1887"/>
      <c r="GXO1689" s="1887"/>
      <c r="GXP1689" s="1887"/>
      <c r="GXQ1689" s="1887"/>
      <c r="GXR1689" s="1887"/>
      <c r="GXS1689" s="1887"/>
      <c r="GXT1689" s="1887"/>
      <c r="GXU1689" s="1887"/>
      <c r="GXV1689" s="1887"/>
      <c r="GXW1689" s="1887"/>
      <c r="GXX1689" s="1887"/>
      <c r="GXY1689" s="1887"/>
      <c r="GXZ1689" s="1887"/>
      <c r="GYA1689" s="1887"/>
      <c r="GYB1689" s="1887"/>
      <c r="GYC1689" s="1887"/>
      <c r="GYD1689" s="1887"/>
      <c r="GYE1689" s="1887"/>
      <c r="GYF1689" s="1887"/>
      <c r="GYG1689" s="1887"/>
      <c r="GYH1689" s="1887"/>
      <c r="GYI1689" s="1887"/>
      <c r="GYJ1689" s="1887"/>
      <c r="GYK1689" s="1887"/>
      <c r="GYL1689" s="1887"/>
      <c r="GYM1689" s="1887"/>
      <c r="GYN1689" s="1887"/>
      <c r="GYO1689" s="1887"/>
      <c r="GYP1689" s="1887"/>
      <c r="GYQ1689" s="1887"/>
      <c r="GYR1689" s="1887"/>
      <c r="GYS1689" s="1887"/>
      <c r="GYT1689" s="1887"/>
      <c r="GYU1689" s="1887"/>
      <c r="GYV1689" s="1887"/>
      <c r="GYW1689" s="1887"/>
      <c r="GYX1689" s="1887"/>
      <c r="GYY1689" s="1887"/>
      <c r="GYZ1689" s="1887"/>
      <c r="GZA1689" s="1887"/>
      <c r="GZB1689" s="1887"/>
      <c r="GZC1689" s="1887"/>
      <c r="GZD1689" s="1887"/>
      <c r="GZE1689" s="1887"/>
      <c r="GZF1689" s="1887"/>
      <c r="GZG1689" s="1887"/>
      <c r="GZH1689" s="1887"/>
      <c r="GZI1689" s="1887"/>
      <c r="GZJ1689" s="1887"/>
      <c r="GZK1689" s="1887"/>
      <c r="GZL1689" s="1887"/>
      <c r="GZM1689" s="1887"/>
      <c r="GZN1689" s="1887"/>
      <c r="GZO1689" s="1887"/>
      <c r="GZP1689" s="1887"/>
      <c r="GZQ1689" s="1887"/>
      <c r="GZR1689" s="1887"/>
      <c r="GZS1689" s="1887"/>
      <c r="GZT1689" s="1887"/>
      <c r="GZU1689" s="1887"/>
      <c r="GZV1689" s="1887"/>
      <c r="GZW1689" s="1887"/>
      <c r="GZX1689" s="1887"/>
      <c r="GZY1689" s="1887"/>
      <c r="GZZ1689" s="1887"/>
      <c r="HAA1689" s="1887"/>
      <c r="HAB1689" s="1887"/>
      <c r="HAC1689" s="1887"/>
      <c r="HAD1689" s="1887"/>
      <c r="HAE1689" s="1887"/>
      <c r="HAF1689" s="1887"/>
      <c r="HAG1689" s="1887"/>
      <c r="HAH1689" s="1887"/>
      <c r="HAI1689" s="1887"/>
      <c r="HAJ1689" s="1887"/>
      <c r="HAK1689" s="1887"/>
      <c r="HAL1689" s="1887"/>
      <c r="HAM1689" s="1887"/>
      <c r="HAN1689" s="1887"/>
      <c r="HAO1689" s="1887"/>
      <c r="HAP1689" s="1887"/>
      <c r="HAQ1689" s="1887"/>
      <c r="HAR1689" s="1887"/>
      <c r="HAS1689" s="1887"/>
      <c r="HAT1689" s="1887"/>
      <c r="HAU1689" s="1887"/>
      <c r="HAV1689" s="1887"/>
      <c r="HAW1689" s="1887"/>
      <c r="HAX1689" s="1887"/>
      <c r="HAY1689" s="1887"/>
      <c r="HAZ1689" s="1887"/>
      <c r="HBA1689" s="1887"/>
      <c r="HBB1689" s="1887"/>
      <c r="HBC1689" s="1887"/>
      <c r="HBD1689" s="1887"/>
      <c r="HBE1689" s="1887"/>
      <c r="HBF1689" s="1887"/>
      <c r="HBG1689" s="1887"/>
      <c r="HBH1689" s="1887"/>
      <c r="HBI1689" s="1887"/>
      <c r="HBJ1689" s="1887"/>
      <c r="HBK1689" s="1887"/>
      <c r="HBL1689" s="1887"/>
      <c r="HBM1689" s="1887"/>
      <c r="HBN1689" s="1887"/>
      <c r="HBO1689" s="1887"/>
      <c r="HBP1689" s="1887"/>
      <c r="HBQ1689" s="1887"/>
      <c r="HBR1689" s="1887"/>
      <c r="HBS1689" s="1887"/>
      <c r="HBT1689" s="1887"/>
      <c r="HBU1689" s="1887"/>
      <c r="HBV1689" s="1887"/>
      <c r="HBW1689" s="1887"/>
      <c r="HBX1689" s="1887"/>
      <c r="HBY1689" s="1887"/>
      <c r="HBZ1689" s="1887"/>
      <c r="HCA1689" s="1887"/>
      <c r="HCB1689" s="1887"/>
      <c r="HCC1689" s="1887"/>
      <c r="HCD1689" s="1887"/>
      <c r="HCE1689" s="1887"/>
      <c r="HCF1689" s="1887"/>
      <c r="HCG1689" s="1887"/>
      <c r="HCH1689" s="1887"/>
      <c r="HCI1689" s="1887"/>
      <c r="HCJ1689" s="1887"/>
      <c r="HCK1689" s="1887"/>
      <c r="HCL1689" s="1887"/>
      <c r="HCM1689" s="1887"/>
      <c r="HCN1689" s="1887"/>
      <c r="HCO1689" s="1887"/>
      <c r="HCP1689" s="1887"/>
      <c r="HCQ1689" s="1887"/>
      <c r="HCR1689" s="1887"/>
      <c r="HCS1689" s="1887"/>
      <c r="HCT1689" s="1887"/>
      <c r="HCU1689" s="1887"/>
      <c r="HCV1689" s="1887"/>
      <c r="HCW1689" s="1887"/>
      <c r="HCX1689" s="1887"/>
      <c r="HCY1689" s="1887"/>
      <c r="HCZ1689" s="1887"/>
      <c r="HDA1689" s="1887"/>
      <c r="HDB1689" s="1887"/>
      <c r="HDC1689" s="1887"/>
      <c r="HDD1689" s="1887"/>
      <c r="HDE1689" s="1887"/>
      <c r="HDF1689" s="1887"/>
      <c r="HDG1689" s="1887"/>
      <c r="HDH1689" s="1887"/>
      <c r="HDI1689" s="1887"/>
      <c r="HDJ1689" s="1887"/>
      <c r="HDK1689" s="1887"/>
      <c r="HDL1689" s="1887"/>
      <c r="HDM1689" s="1887"/>
      <c r="HDN1689" s="1887"/>
      <c r="HDO1689" s="1887"/>
      <c r="HDP1689" s="1887"/>
      <c r="HDQ1689" s="1887"/>
      <c r="HDR1689" s="1887"/>
      <c r="HDS1689" s="1887"/>
      <c r="HDT1689" s="1887"/>
      <c r="HDU1689" s="1887"/>
      <c r="HDV1689" s="1887"/>
      <c r="HDW1689" s="1887"/>
      <c r="HDX1689" s="1887"/>
      <c r="HDY1689" s="1887"/>
      <c r="HDZ1689" s="1887"/>
      <c r="HEA1689" s="1887"/>
      <c r="HEB1689" s="1887"/>
      <c r="HEC1689" s="1887"/>
      <c r="HED1689" s="1887"/>
      <c r="HEE1689" s="1887"/>
      <c r="HEF1689" s="1887"/>
      <c r="HEG1689" s="1887"/>
      <c r="HEH1689" s="1887"/>
      <c r="HEI1689" s="1887"/>
      <c r="HEJ1689" s="1887"/>
      <c r="HEK1689" s="1887"/>
      <c r="HEL1689" s="1887"/>
      <c r="HEM1689" s="1887"/>
      <c r="HEN1689" s="1887"/>
      <c r="HEO1689" s="1887"/>
      <c r="HEP1689" s="1887"/>
      <c r="HEQ1689" s="1887"/>
      <c r="HER1689" s="1887"/>
      <c r="HES1689" s="1887"/>
      <c r="HET1689" s="1887"/>
      <c r="HEU1689" s="1887"/>
      <c r="HEV1689" s="1887"/>
      <c r="HEW1689" s="1887"/>
      <c r="HEX1689" s="1887"/>
      <c r="HEY1689" s="1887"/>
      <c r="HEZ1689" s="1887"/>
      <c r="HFA1689" s="1887"/>
      <c r="HFB1689" s="1887"/>
      <c r="HFC1689" s="1887"/>
      <c r="HFD1689" s="1887"/>
      <c r="HFE1689" s="1887"/>
      <c r="HFF1689" s="1887"/>
      <c r="HFG1689" s="1887"/>
      <c r="HFH1689" s="1887"/>
      <c r="HFI1689" s="1887"/>
      <c r="HFJ1689" s="1887"/>
      <c r="HFK1689" s="1887"/>
      <c r="HFL1689" s="1887"/>
      <c r="HFM1689" s="1887"/>
      <c r="HFN1689" s="1887"/>
      <c r="HFO1689" s="1887"/>
      <c r="HFP1689" s="1887"/>
      <c r="HFQ1689" s="1887"/>
      <c r="HFR1689" s="1887"/>
      <c r="HFS1689" s="1887"/>
      <c r="HFT1689" s="1887"/>
      <c r="HFU1689" s="1887"/>
      <c r="HFV1689" s="1887"/>
      <c r="HFW1689" s="1887"/>
      <c r="HFX1689" s="1887"/>
      <c r="HFY1689" s="1887"/>
      <c r="HFZ1689" s="1887"/>
      <c r="HGA1689" s="1887"/>
      <c r="HGB1689" s="1887"/>
      <c r="HGC1689" s="1887"/>
      <c r="HGD1689" s="1887"/>
      <c r="HGE1689" s="1887"/>
      <c r="HGF1689" s="1887"/>
      <c r="HGG1689" s="1887"/>
      <c r="HGH1689" s="1887"/>
      <c r="HGI1689" s="1887"/>
      <c r="HGJ1689" s="1887"/>
      <c r="HGK1689" s="1887"/>
      <c r="HGL1689" s="1887"/>
      <c r="HGM1689" s="1887"/>
      <c r="HGN1689" s="1887"/>
      <c r="HGO1689" s="1887"/>
      <c r="HGP1689" s="1887"/>
      <c r="HGQ1689" s="1887"/>
      <c r="HGR1689" s="1887"/>
      <c r="HGS1689" s="1887"/>
      <c r="HGT1689" s="1887"/>
      <c r="HGU1689" s="1887"/>
      <c r="HGV1689" s="1887"/>
      <c r="HGW1689" s="1887"/>
      <c r="HGX1689" s="1887"/>
      <c r="HGY1689" s="1887"/>
      <c r="HGZ1689" s="1887"/>
      <c r="HHA1689" s="1887"/>
      <c r="HHB1689" s="1887"/>
      <c r="HHC1689" s="1887"/>
      <c r="HHD1689" s="1887"/>
      <c r="HHE1689" s="1887"/>
      <c r="HHF1689" s="1887"/>
      <c r="HHG1689" s="1887"/>
      <c r="HHH1689" s="1887"/>
      <c r="HHI1689" s="1887"/>
      <c r="HHJ1689" s="1887"/>
      <c r="HHK1689" s="1887"/>
      <c r="HHL1689" s="1887"/>
      <c r="HHM1689" s="1887"/>
      <c r="HHN1689" s="1887"/>
      <c r="HHO1689" s="1887"/>
      <c r="HHP1689" s="1887"/>
      <c r="HHQ1689" s="1887"/>
      <c r="HHR1689" s="1887"/>
      <c r="HHS1689" s="1887"/>
      <c r="HHT1689" s="1887"/>
      <c r="HHU1689" s="1887"/>
      <c r="HHV1689" s="1887"/>
      <c r="HHW1689" s="1887"/>
      <c r="HHX1689" s="1887"/>
      <c r="HHY1689" s="1887"/>
      <c r="HHZ1689" s="1887"/>
      <c r="HIA1689" s="1887"/>
      <c r="HIB1689" s="1887"/>
      <c r="HIC1689" s="1887"/>
      <c r="HID1689" s="1887"/>
      <c r="HIE1689" s="1887"/>
      <c r="HIF1689" s="1887"/>
      <c r="HIG1689" s="1887"/>
      <c r="HIH1689" s="1887"/>
      <c r="HII1689" s="1887"/>
      <c r="HIJ1689" s="1887"/>
      <c r="HIK1689" s="1887"/>
      <c r="HIL1689" s="1887"/>
      <c r="HIM1689" s="1887"/>
      <c r="HIN1689" s="1887"/>
      <c r="HIO1689" s="1887"/>
      <c r="HIP1689" s="1887"/>
      <c r="HIQ1689" s="1887"/>
      <c r="HIR1689" s="1887"/>
      <c r="HIS1689" s="1887"/>
      <c r="HIT1689" s="1887"/>
      <c r="HIU1689" s="1887"/>
      <c r="HIV1689" s="1887"/>
      <c r="HIW1689" s="1887"/>
      <c r="HIX1689" s="1887"/>
      <c r="HIY1689" s="1887"/>
      <c r="HIZ1689" s="1887"/>
      <c r="HJA1689" s="1887"/>
      <c r="HJB1689" s="1887"/>
      <c r="HJC1689" s="1887"/>
      <c r="HJD1689" s="1887"/>
      <c r="HJE1689" s="1887"/>
      <c r="HJF1689" s="1887"/>
      <c r="HJG1689" s="1887"/>
      <c r="HJH1689" s="1887"/>
      <c r="HJI1689" s="1887"/>
      <c r="HJJ1689" s="1887"/>
      <c r="HJK1689" s="1887"/>
      <c r="HJL1689" s="1887"/>
      <c r="HJM1689" s="1887"/>
      <c r="HJN1689" s="1887"/>
      <c r="HJO1689" s="1887"/>
      <c r="HJP1689" s="1887"/>
      <c r="HJQ1689" s="1887"/>
      <c r="HJR1689" s="1887"/>
      <c r="HJS1689" s="1887"/>
      <c r="HJT1689" s="1887"/>
      <c r="HJU1689" s="1887"/>
      <c r="HJV1689" s="1887"/>
      <c r="HJW1689" s="1887"/>
      <c r="HJX1689" s="1887"/>
      <c r="HJY1689" s="1887"/>
      <c r="HJZ1689" s="1887"/>
      <c r="HKA1689" s="1887"/>
      <c r="HKB1689" s="1887"/>
      <c r="HKC1689" s="1887"/>
      <c r="HKD1689" s="1887"/>
      <c r="HKE1689" s="1887"/>
      <c r="HKF1689" s="1887"/>
      <c r="HKG1689" s="1887"/>
      <c r="HKH1689" s="1887"/>
      <c r="HKI1689" s="1887"/>
      <c r="HKJ1689" s="1887"/>
      <c r="HKK1689" s="1887"/>
      <c r="HKL1689" s="1887"/>
      <c r="HKM1689" s="1887"/>
      <c r="HKN1689" s="1887"/>
      <c r="HKO1689" s="1887"/>
      <c r="HKP1689" s="1887"/>
      <c r="HKQ1689" s="1887"/>
      <c r="HKR1689" s="1887"/>
      <c r="HKS1689" s="1887"/>
      <c r="HKT1689" s="1887"/>
      <c r="HKU1689" s="1887"/>
      <c r="HKV1689" s="1887"/>
      <c r="HKW1689" s="1887"/>
      <c r="HKX1689" s="1887"/>
      <c r="HKY1689" s="1887"/>
      <c r="HKZ1689" s="1887"/>
      <c r="HLA1689" s="1887"/>
      <c r="HLB1689" s="1887"/>
      <c r="HLC1689" s="1887"/>
      <c r="HLD1689" s="1887"/>
      <c r="HLE1689" s="1887"/>
      <c r="HLF1689" s="1887"/>
      <c r="HLG1689" s="1887"/>
      <c r="HLH1689" s="1887"/>
      <c r="HLI1689" s="1887"/>
      <c r="HLJ1689" s="1887"/>
      <c r="HLK1689" s="1887"/>
      <c r="HLL1689" s="1887"/>
      <c r="HLM1689" s="1887"/>
      <c r="HLN1689" s="1887"/>
      <c r="HLO1689" s="1887"/>
      <c r="HLP1689" s="1887"/>
      <c r="HLQ1689" s="1887"/>
      <c r="HLR1689" s="1887"/>
      <c r="HLS1689" s="1887"/>
      <c r="HLT1689" s="1887"/>
      <c r="HLU1689" s="1887"/>
      <c r="HLV1689" s="1887"/>
      <c r="HLW1689" s="1887"/>
      <c r="HLX1689" s="1887"/>
      <c r="HLY1689" s="1887"/>
      <c r="HLZ1689" s="1887"/>
      <c r="HMA1689" s="1887"/>
      <c r="HMB1689" s="1887"/>
      <c r="HMC1689" s="1887"/>
      <c r="HMD1689" s="1887"/>
      <c r="HME1689" s="1887"/>
      <c r="HMF1689" s="1887"/>
      <c r="HMG1689" s="1887"/>
      <c r="HMH1689" s="1887"/>
      <c r="HMI1689" s="1887"/>
      <c r="HMJ1689" s="1887"/>
      <c r="HMK1689" s="1887"/>
      <c r="HML1689" s="1887"/>
      <c r="HMM1689" s="1887"/>
      <c r="HMN1689" s="1887"/>
      <c r="HMO1689" s="1887"/>
      <c r="HMP1689" s="1887"/>
      <c r="HMQ1689" s="1887"/>
      <c r="HMR1689" s="1887"/>
      <c r="HMS1689" s="1887"/>
      <c r="HMT1689" s="1887"/>
      <c r="HMU1689" s="1887"/>
      <c r="HMV1689" s="1887"/>
      <c r="HMW1689" s="1887"/>
      <c r="HMX1689" s="1887"/>
      <c r="HMY1689" s="1887"/>
      <c r="HMZ1689" s="1887"/>
      <c r="HNA1689" s="1887"/>
      <c r="HNB1689" s="1887"/>
      <c r="HNC1689" s="1887"/>
      <c r="HND1689" s="1887"/>
      <c r="HNE1689" s="1887"/>
      <c r="HNF1689" s="1887"/>
      <c r="HNG1689" s="1887"/>
      <c r="HNH1689" s="1887"/>
      <c r="HNI1689" s="1887"/>
      <c r="HNJ1689" s="1887"/>
      <c r="HNK1689" s="1887"/>
      <c r="HNL1689" s="1887"/>
      <c r="HNM1689" s="1887"/>
      <c r="HNN1689" s="1887"/>
      <c r="HNO1689" s="1887"/>
      <c r="HNP1689" s="1887"/>
      <c r="HNQ1689" s="1887"/>
      <c r="HNR1689" s="1887"/>
      <c r="HNS1689" s="1887"/>
      <c r="HNT1689" s="1887"/>
      <c r="HNU1689" s="1887"/>
      <c r="HNV1689" s="1887"/>
      <c r="HNW1689" s="1887"/>
      <c r="HNX1689" s="1887"/>
      <c r="HNY1689" s="1887"/>
      <c r="HNZ1689" s="1887"/>
      <c r="HOA1689" s="1887"/>
      <c r="HOB1689" s="1887"/>
      <c r="HOC1689" s="1887"/>
      <c r="HOD1689" s="1887"/>
      <c r="HOE1689" s="1887"/>
      <c r="HOF1689" s="1887"/>
      <c r="HOG1689" s="1887"/>
      <c r="HOH1689" s="1887"/>
      <c r="HOI1689" s="1887"/>
      <c r="HOJ1689" s="1887"/>
      <c r="HOK1689" s="1887"/>
      <c r="HOL1689" s="1887"/>
      <c r="HOM1689" s="1887"/>
      <c r="HON1689" s="1887"/>
      <c r="HOO1689" s="1887"/>
      <c r="HOP1689" s="1887"/>
      <c r="HOQ1689" s="1887"/>
      <c r="HOR1689" s="1887"/>
      <c r="HOS1689" s="1887"/>
      <c r="HOT1689" s="1887"/>
      <c r="HOU1689" s="1887"/>
      <c r="HOV1689" s="1887"/>
      <c r="HOW1689" s="1887"/>
      <c r="HOX1689" s="1887"/>
      <c r="HOY1689" s="1887"/>
      <c r="HOZ1689" s="1887"/>
      <c r="HPA1689" s="1887"/>
      <c r="HPB1689" s="1887"/>
      <c r="HPC1689" s="1887"/>
      <c r="HPD1689" s="1887"/>
      <c r="HPE1689" s="1887"/>
      <c r="HPF1689" s="1887"/>
      <c r="HPG1689" s="1887"/>
      <c r="HPH1689" s="1887"/>
      <c r="HPI1689" s="1887"/>
      <c r="HPJ1689" s="1887"/>
      <c r="HPK1689" s="1887"/>
      <c r="HPL1689" s="1887"/>
      <c r="HPM1689" s="1887"/>
      <c r="HPN1689" s="1887"/>
      <c r="HPO1689" s="1887"/>
      <c r="HPP1689" s="1887"/>
      <c r="HPQ1689" s="1887"/>
      <c r="HPR1689" s="1887"/>
      <c r="HPS1689" s="1887"/>
      <c r="HPT1689" s="1887"/>
      <c r="HPU1689" s="1887"/>
      <c r="HPV1689" s="1887"/>
      <c r="HPW1689" s="1887"/>
      <c r="HPX1689" s="1887"/>
      <c r="HPY1689" s="1887"/>
      <c r="HPZ1689" s="1887"/>
      <c r="HQA1689" s="1887"/>
      <c r="HQB1689" s="1887"/>
      <c r="HQC1689" s="1887"/>
      <c r="HQD1689" s="1887"/>
      <c r="HQE1689" s="1887"/>
      <c r="HQF1689" s="1887"/>
      <c r="HQG1689" s="1887"/>
      <c r="HQH1689" s="1887"/>
      <c r="HQI1689" s="1887"/>
      <c r="HQJ1689" s="1887"/>
      <c r="HQK1689" s="1887"/>
      <c r="HQL1689" s="1887"/>
      <c r="HQM1689" s="1887"/>
      <c r="HQN1689" s="1887"/>
      <c r="HQO1689" s="1887"/>
      <c r="HQP1689" s="1887"/>
      <c r="HQQ1689" s="1887"/>
      <c r="HQR1689" s="1887"/>
      <c r="HQS1689" s="1887"/>
      <c r="HQT1689" s="1887"/>
      <c r="HQU1689" s="1887"/>
      <c r="HQV1689" s="1887"/>
      <c r="HQW1689" s="1887"/>
      <c r="HQX1689" s="1887"/>
      <c r="HQY1689" s="1887"/>
      <c r="HQZ1689" s="1887"/>
      <c r="HRA1689" s="1887"/>
      <c r="HRB1689" s="1887"/>
      <c r="HRC1689" s="1887"/>
      <c r="HRD1689" s="1887"/>
      <c r="HRE1689" s="1887"/>
      <c r="HRF1689" s="1887"/>
      <c r="HRG1689" s="1887"/>
      <c r="HRH1689" s="1887"/>
      <c r="HRI1689" s="1887"/>
      <c r="HRJ1689" s="1887"/>
      <c r="HRK1689" s="1887"/>
      <c r="HRL1689" s="1887"/>
      <c r="HRM1689" s="1887"/>
      <c r="HRN1689" s="1887"/>
      <c r="HRO1689" s="1887"/>
      <c r="HRP1689" s="1887"/>
      <c r="HRQ1689" s="1887"/>
      <c r="HRR1689" s="1887"/>
      <c r="HRS1689" s="1887"/>
      <c r="HRT1689" s="1887"/>
      <c r="HRU1689" s="1887"/>
      <c r="HRV1689" s="1887"/>
      <c r="HRW1689" s="1887"/>
      <c r="HRX1689" s="1887"/>
      <c r="HRY1689" s="1887"/>
      <c r="HRZ1689" s="1887"/>
      <c r="HSA1689" s="1887"/>
      <c r="HSB1689" s="1887"/>
      <c r="HSC1689" s="1887"/>
      <c r="HSD1689" s="1887"/>
      <c r="HSE1689" s="1887"/>
      <c r="HSF1689" s="1887"/>
      <c r="HSG1689" s="1887"/>
      <c r="HSH1689" s="1887"/>
      <c r="HSI1689" s="1887"/>
      <c r="HSJ1689" s="1887"/>
      <c r="HSK1689" s="1887"/>
      <c r="HSL1689" s="1887"/>
      <c r="HSM1689" s="1887"/>
      <c r="HSN1689" s="1887"/>
      <c r="HSO1689" s="1887"/>
      <c r="HSP1689" s="1887"/>
      <c r="HSQ1689" s="1887"/>
      <c r="HSR1689" s="1887"/>
      <c r="HSS1689" s="1887"/>
      <c r="HST1689" s="1887"/>
      <c r="HSU1689" s="1887"/>
      <c r="HSV1689" s="1887"/>
      <c r="HSW1689" s="1887"/>
      <c r="HSX1689" s="1887"/>
      <c r="HSY1689" s="1887"/>
      <c r="HSZ1689" s="1887"/>
      <c r="HTA1689" s="1887"/>
      <c r="HTB1689" s="1887"/>
      <c r="HTC1689" s="1887"/>
      <c r="HTD1689" s="1887"/>
      <c r="HTE1689" s="1887"/>
      <c r="HTF1689" s="1887"/>
      <c r="HTG1689" s="1887"/>
      <c r="HTH1689" s="1887"/>
      <c r="HTI1689" s="1887"/>
      <c r="HTJ1689" s="1887"/>
      <c r="HTK1689" s="1887"/>
      <c r="HTL1689" s="1887"/>
      <c r="HTM1689" s="1887"/>
      <c r="HTN1689" s="1887"/>
      <c r="HTO1689" s="1887"/>
      <c r="HTP1689" s="1887"/>
      <c r="HTQ1689" s="1887"/>
      <c r="HTR1689" s="1887"/>
      <c r="HTS1689" s="1887"/>
      <c r="HTT1689" s="1887"/>
      <c r="HTU1689" s="1887"/>
      <c r="HTV1689" s="1887"/>
      <c r="HTW1689" s="1887"/>
      <c r="HTX1689" s="1887"/>
      <c r="HTY1689" s="1887"/>
      <c r="HTZ1689" s="1887"/>
      <c r="HUA1689" s="1887"/>
      <c r="HUB1689" s="1887"/>
      <c r="HUC1689" s="1887"/>
      <c r="HUD1689" s="1887"/>
      <c r="HUE1689" s="1887"/>
      <c r="HUF1689" s="1887"/>
      <c r="HUG1689" s="1887"/>
      <c r="HUH1689" s="1887"/>
      <c r="HUI1689" s="1887"/>
      <c r="HUJ1689" s="1887"/>
      <c r="HUK1689" s="1887"/>
      <c r="HUL1689" s="1887"/>
      <c r="HUM1689" s="1887"/>
      <c r="HUN1689" s="1887"/>
      <c r="HUO1689" s="1887"/>
      <c r="HUP1689" s="1887"/>
      <c r="HUQ1689" s="1887"/>
      <c r="HUR1689" s="1887"/>
      <c r="HUS1689" s="1887"/>
      <c r="HUT1689" s="1887"/>
      <c r="HUU1689" s="1887"/>
      <c r="HUV1689" s="1887"/>
      <c r="HUW1689" s="1887"/>
      <c r="HUX1689" s="1887"/>
      <c r="HUY1689" s="1887"/>
      <c r="HUZ1689" s="1887"/>
      <c r="HVA1689" s="1887"/>
      <c r="HVB1689" s="1887"/>
      <c r="HVC1689" s="1887"/>
      <c r="HVD1689" s="1887"/>
      <c r="HVE1689" s="1887"/>
      <c r="HVF1689" s="1887"/>
      <c r="HVG1689" s="1887"/>
      <c r="HVH1689" s="1887"/>
      <c r="HVI1689" s="1887"/>
      <c r="HVJ1689" s="1887"/>
      <c r="HVK1689" s="1887"/>
      <c r="HVL1689" s="1887"/>
      <c r="HVM1689" s="1887"/>
      <c r="HVN1689" s="1887"/>
      <c r="HVO1689" s="1887"/>
      <c r="HVP1689" s="1887"/>
      <c r="HVQ1689" s="1887"/>
      <c r="HVR1689" s="1887"/>
      <c r="HVS1689" s="1887"/>
      <c r="HVT1689" s="1887"/>
      <c r="HVU1689" s="1887"/>
      <c r="HVV1689" s="1887"/>
      <c r="HVW1689" s="1887"/>
      <c r="HVX1689" s="1887"/>
      <c r="HVY1689" s="1887"/>
      <c r="HVZ1689" s="1887"/>
      <c r="HWA1689" s="1887"/>
      <c r="HWB1689" s="1887"/>
      <c r="HWC1689" s="1887"/>
      <c r="HWD1689" s="1887"/>
      <c r="HWE1689" s="1887"/>
      <c r="HWF1689" s="1887"/>
      <c r="HWG1689" s="1887"/>
      <c r="HWH1689" s="1887"/>
      <c r="HWI1689" s="1887"/>
      <c r="HWJ1689" s="1887"/>
      <c r="HWK1689" s="1887"/>
      <c r="HWL1689" s="1887"/>
      <c r="HWM1689" s="1887"/>
      <c r="HWN1689" s="1887"/>
      <c r="HWO1689" s="1887"/>
      <c r="HWP1689" s="1887"/>
      <c r="HWQ1689" s="1887"/>
      <c r="HWR1689" s="1887"/>
      <c r="HWS1689" s="1887"/>
      <c r="HWT1689" s="1887"/>
      <c r="HWU1689" s="1887"/>
      <c r="HWV1689" s="1887"/>
      <c r="HWW1689" s="1887"/>
      <c r="HWX1689" s="1887"/>
      <c r="HWY1689" s="1887"/>
      <c r="HWZ1689" s="1887"/>
      <c r="HXA1689" s="1887"/>
      <c r="HXB1689" s="1887"/>
      <c r="HXC1689" s="1887"/>
      <c r="HXD1689" s="1887"/>
      <c r="HXE1689" s="1887"/>
      <c r="HXF1689" s="1887"/>
      <c r="HXG1689" s="1887"/>
      <c r="HXH1689" s="1887"/>
      <c r="HXI1689" s="1887"/>
      <c r="HXJ1689" s="1887"/>
      <c r="HXK1689" s="1887"/>
      <c r="HXL1689" s="1887"/>
      <c r="HXM1689" s="1887"/>
      <c r="HXN1689" s="1887"/>
      <c r="HXO1689" s="1887"/>
      <c r="HXP1689" s="1887"/>
      <c r="HXQ1689" s="1887"/>
      <c r="HXR1689" s="1887"/>
      <c r="HXS1689" s="1887"/>
      <c r="HXT1689" s="1887"/>
      <c r="HXU1689" s="1887"/>
      <c r="HXV1689" s="1887"/>
      <c r="HXW1689" s="1887"/>
      <c r="HXX1689" s="1887"/>
      <c r="HXY1689" s="1887"/>
      <c r="HXZ1689" s="1887"/>
      <c r="HYA1689" s="1887"/>
      <c r="HYB1689" s="1887"/>
      <c r="HYC1689" s="1887"/>
      <c r="HYD1689" s="1887"/>
      <c r="HYE1689" s="1887"/>
      <c r="HYF1689" s="1887"/>
      <c r="HYG1689" s="1887"/>
      <c r="HYH1689" s="1887"/>
      <c r="HYI1689" s="1887"/>
      <c r="HYJ1689" s="1887"/>
      <c r="HYK1689" s="1887"/>
      <c r="HYL1689" s="1887"/>
      <c r="HYM1689" s="1887"/>
      <c r="HYN1689" s="1887"/>
      <c r="HYO1689" s="1887"/>
      <c r="HYP1689" s="1887"/>
      <c r="HYQ1689" s="1887"/>
      <c r="HYR1689" s="1887"/>
      <c r="HYS1689" s="1887"/>
      <c r="HYT1689" s="1887"/>
      <c r="HYU1689" s="1887"/>
      <c r="HYV1689" s="1887"/>
      <c r="HYW1689" s="1887"/>
      <c r="HYX1689" s="1887"/>
      <c r="HYY1689" s="1887"/>
      <c r="HYZ1689" s="1887"/>
      <c r="HZA1689" s="1887"/>
      <c r="HZB1689" s="1887"/>
      <c r="HZC1689" s="1887"/>
      <c r="HZD1689" s="1887"/>
      <c r="HZE1689" s="1887"/>
      <c r="HZF1689" s="1887"/>
      <c r="HZG1689" s="1887"/>
      <c r="HZH1689" s="1887"/>
      <c r="HZI1689" s="1887"/>
      <c r="HZJ1689" s="1887"/>
      <c r="HZK1689" s="1887"/>
      <c r="HZL1689" s="1887"/>
      <c r="HZM1689" s="1887"/>
      <c r="HZN1689" s="1887"/>
      <c r="HZO1689" s="1887"/>
      <c r="HZP1689" s="1887"/>
      <c r="HZQ1689" s="1887"/>
      <c r="HZR1689" s="1887"/>
      <c r="HZS1689" s="1887"/>
      <c r="HZT1689" s="1887"/>
      <c r="HZU1689" s="1887"/>
      <c r="HZV1689" s="1887"/>
      <c r="HZW1689" s="1887"/>
      <c r="HZX1689" s="1887"/>
      <c r="HZY1689" s="1887"/>
      <c r="HZZ1689" s="1887"/>
      <c r="IAA1689" s="1887"/>
      <c r="IAB1689" s="1887"/>
      <c r="IAC1689" s="1887"/>
      <c r="IAD1689" s="1887"/>
      <c r="IAE1689" s="1887"/>
      <c r="IAF1689" s="1887"/>
      <c r="IAG1689" s="1887"/>
      <c r="IAH1689" s="1887"/>
      <c r="IAI1689" s="1887"/>
      <c r="IAJ1689" s="1887"/>
      <c r="IAK1689" s="1887"/>
      <c r="IAL1689" s="1887"/>
      <c r="IAM1689" s="1887"/>
      <c r="IAN1689" s="1887"/>
      <c r="IAO1689" s="1887"/>
      <c r="IAP1689" s="1887"/>
      <c r="IAQ1689" s="1887"/>
      <c r="IAR1689" s="1887"/>
      <c r="IAS1689" s="1887"/>
      <c r="IAT1689" s="1887"/>
      <c r="IAU1689" s="1887"/>
      <c r="IAV1689" s="1887"/>
      <c r="IAW1689" s="1887"/>
      <c r="IAX1689" s="1887"/>
      <c r="IAY1689" s="1887"/>
      <c r="IAZ1689" s="1887"/>
      <c r="IBA1689" s="1887"/>
      <c r="IBB1689" s="1887"/>
      <c r="IBC1689" s="1887"/>
      <c r="IBD1689" s="1887"/>
      <c r="IBE1689" s="1887"/>
      <c r="IBF1689" s="1887"/>
      <c r="IBG1689" s="1887"/>
      <c r="IBH1689" s="1887"/>
      <c r="IBI1689" s="1887"/>
      <c r="IBJ1689" s="1887"/>
      <c r="IBK1689" s="1887"/>
      <c r="IBL1689" s="1887"/>
      <c r="IBM1689" s="1887"/>
      <c r="IBN1689" s="1887"/>
      <c r="IBO1689" s="1887"/>
      <c r="IBP1689" s="1887"/>
      <c r="IBQ1689" s="1887"/>
      <c r="IBR1689" s="1887"/>
      <c r="IBS1689" s="1887"/>
      <c r="IBT1689" s="1887"/>
      <c r="IBU1689" s="1887"/>
      <c r="IBV1689" s="1887"/>
      <c r="IBW1689" s="1887"/>
      <c r="IBX1689" s="1887"/>
      <c r="IBY1689" s="1887"/>
      <c r="IBZ1689" s="1887"/>
      <c r="ICA1689" s="1887"/>
      <c r="ICB1689" s="1887"/>
      <c r="ICC1689" s="1887"/>
      <c r="ICD1689" s="1887"/>
      <c r="ICE1689" s="1887"/>
      <c r="ICF1689" s="1887"/>
      <c r="ICG1689" s="1887"/>
      <c r="ICH1689" s="1887"/>
      <c r="ICI1689" s="1887"/>
      <c r="ICJ1689" s="1887"/>
      <c r="ICK1689" s="1887"/>
      <c r="ICL1689" s="1887"/>
      <c r="ICM1689" s="1887"/>
      <c r="ICN1689" s="1887"/>
      <c r="ICO1689" s="1887"/>
      <c r="ICP1689" s="1887"/>
      <c r="ICQ1689" s="1887"/>
      <c r="ICR1689" s="1887"/>
      <c r="ICS1689" s="1887"/>
      <c r="ICT1689" s="1887"/>
      <c r="ICU1689" s="1887"/>
      <c r="ICV1689" s="1887"/>
      <c r="ICW1689" s="1887"/>
      <c r="ICX1689" s="1887"/>
      <c r="ICY1689" s="1887"/>
      <c r="ICZ1689" s="1887"/>
      <c r="IDA1689" s="1887"/>
      <c r="IDB1689" s="1887"/>
      <c r="IDC1689" s="1887"/>
      <c r="IDD1689" s="1887"/>
      <c r="IDE1689" s="1887"/>
      <c r="IDF1689" s="1887"/>
      <c r="IDG1689" s="1887"/>
      <c r="IDH1689" s="1887"/>
      <c r="IDI1689" s="1887"/>
      <c r="IDJ1689" s="1887"/>
      <c r="IDK1689" s="1887"/>
      <c r="IDL1689" s="1887"/>
      <c r="IDM1689" s="1887"/>
      <c r="IDN1689" s="1887"/>
      <c r="IDO1689" s="1887"/>
      <c r="IDP1689" s="1887"/>
      <c r="IDQ1689" s="1887"/>
      <c r="IDR1689" s="1887"/>
      <c r="IDS1689" s="1887"/>
      <c r="IDT1689" s="1887"/>
      <c r="IDU1689" s="1887"/>
      <c r="IDV1689" s="1887"/>
      <c r="IDW1689" s="1887"/>
      <c r="IDX1689" s="1887"/>
      <c r="IDY1689" s="1887"/>
      <c r="IDZ1689" s="1887"/>
      <c r="IEA1689" s="1887"/>
      <c r="IEB1689" s="1887"/>
      <c r="IEC1689" s="1887"/>
      <c r="IED1689" s="1887"/>
      <c r="IEE1689" s="1887"/>
      <c r="IEF1689" s="1887"/>
      <c r="IEG1689" s="1887"/>
      <c r="IEH1689" s="1887"/>
      <c r="IEI1689" s="1887"/>
      <c r="IEJ1689" s="1887"/>
      <c r="IEK1689" s="1887"/>
      <c r="IEL1689" s="1887"/>
      <c r="IEM1689" s="1887"/>
      <c r="IEN1689" s="1887"/>
      <c r="IEO1689" s="1887"/>
      <c r="IEP1689" s="1887"/>
      <c r="IEQ1689" s="1887"/>
      <c r="IER1689" s="1887"/>
      <c r="IES1689" s="1887"/>
      <c r="IET1689" s="1887"/>
      <c r="IEU1689" s="1887"/>
      <c r="IEV1689" s="1887"/>
      <c r="IEW1689" s="1887"/>
      <c r="IEX1689" s="1887"/>
      <c r="IEY1689" s="1887"/>
      <c r="IEZ1689" s="1887"/>
      <c r="IFA1689" s="1887"/>
      <c r="IFB1689" s="1887"/>
      <c r="IFC1689" s="1887"/>
      <c r="IFD1689" s="1887"/>
      <c r="IFE1689" s="1887"/>
      <c r="IFF1689" s="1887"/>
      <c r="IFG1689" s="1887"/>
      <c r="IFH1689" s="1887"/>
      <c r="IFI1689" s="1887"/>
      <c r="IFJ1689" s="1887"/>
      <c r="IFK1689" s="1887"/>
      <c r="IFL1689" s="1887"/>
      <c r="IFM1689" s="1887"/>
      <c r="IFN1689" s="1887"/>
      <c r="IFO1689" s="1887"/>
      <c r="IFP1689" s="1887"/>
      <c r="IFQ1689" s="1887"/>
      <c r="IFR1689" s="1887"/>
      <c r="IFS1689" s="1887"/>
      <c r="IFT1689" s="1887"/>
      <c r="IFU1689" s="1887"/>
      <c r="IFV1689" s="1887"/>
      <c r="IFW1689" s="1887"/>
      <c r="IFX1689" s="1887"/>
      <c r="IFY1689" s="1887"/>
      <c r="IFZ1689" s="1887"/>
      <c r="IGA1689" s="1887"/>
      <c r="IGB1689" s="1887"/>
      <c r="IGC1689" s="1887"/>
      <c r="IGD1689" s="1887"/>
      <c r="IGE1689" s="1887"/>
      <c r="IGF1689" s="1887"/>
      <c r="IGG1689" s="1887"/>
      <c r="IGH1689" s="1887"/>
      <c r="IGI1689" s="1887"/>
      <c r="IGJ1689" s="1887"/>
      <c r="IGK1689" s="1887"/>
      <c r="IGL1689" s="1887"/>
      <c r="IGM1689" s="1887"/>
      <c r="IGN1689" s="1887"/>
      <c r="IGO1689" s="1887"/>
      <c r="IGP1689" s="1887"/>
      <c r="IGQ1689" s="1887"/>
      <c r="IGR1689" s="1887"/>
      <c r="IGS1689" s="1887"/>
      <c r="IGT1689" s="1887"/>
      <c r="IGU1689" s="1887"/>
      <c r="IGV1689" s="1887"/>
      <c r="IGW1689" s="1887"/>
      <c r="IGX1689" s="1887"/>
      <c r="IGY1689" s="1887"/>
      <c r="IGZ1689" s="1887"/>
      <c r="IHA1689" s="1887"/>
      <c r="IHB1689" s="1887"/>
      <c r="IHC1689" s="1887"/>
      <c r="IHD1689" s="1887"/>
      <c r="IHE1689" s="1887"/>
      <c r="IHF1689" s="1887"/>
      <c r="IHG1689" s="1887"/>
      <c r="IHH1689" s="1887"/>
      <c r="IHI1689" s="1887"/>
      <c r="IHJ1689" s="1887"/>
      <c r="IHK1689" s="1887"/>
      <c r="IHL1689" s="1887"/>
      <c r="IHM1689" s="1887"/>
      <c r="IHN1689" s="1887"/>
      <c r="IHO1689" s="1887"/>
      <c r="IHP1689" s="1887"/>
      <c r="IHQ1689" s="1887"/>
      <c r="IHR1689" s="1887"/>
      <c r="IHS1689" s="1887"/>
      <c r="IHT1689" s="1887"/>
      <c r="IHU1689" s="1887"/>
      <c r="IHV1689" s="1887"/>
      <c r="IHW1689" s="1887"/>
      <c r="IHX1689" s="1887"/>
      <c r="IHY1689" s="1887"/>
      <c r="IHZ1689" s="1887"/>
      <c r="IIA1689" s="1887"/>
      <c r="IIB1689" s="1887"/>
      <c r="IIC1689" s="1887"/>
      <c r="IID1689" s="1887"/>
      <c r="IIE1689" s="1887"/>
      <c r="IIF1689" s="1887"/>
      <c r="IIG1689" s="1887"/>
      <c r="IIH1689" s="1887"/>
      <c r="III1689" s="1887"/>
      <c r="IIJ1689" s="1887"/>
      <c r="IIK1689" s="1887"/>
      <c r="IIL1689" s="1887"/>
      <c r="IIM1689" s="1887"/>
      <c r="IIN1689" s="1887"/>
      <c r="IIO1689" s="1887"/>
      <c r="IIP1689" s="1887"/>
      <c r="IIQ1689" s="1887"/>
      <c r="IIR1689" s="1887"/>
      <c r="IIS1689" s="1887"/>
      <c r="IIT1689" s="1887"/>
      <c r="IIU1689" s="1887"/>
      <c r="IIV1689" s="1887"/>
      <c r="IIW1689" s="1887"/>
      <c r="IIX1689" s="1887"/>
      <c r="IIY1689" s="1887"/>
      <c r="IIZ1689" s="1887"/>
      <c r="IJA1689" s="1887"/>
      <c r="IJB1689" s="1887"/>
      <c r="IJC1689" s="1887"/>
      <c r="IJD1689" s="1887"/>
      <c r="IJE1689" s="1887"/>
      <c r="IJF1689" s="1887"/>
      <c r="IJG1689" s="1887"/>
      <c r="IJH1689" s="1887"/>
      <c r="IJI1689" s="1887"/>
      <c r="IJJ1689" s="1887"/>
      <c r="IJK1689" s="1887"/>
      <c r="IJL1689" s="1887"/>
      <c r="IJM1689" s="1887"/>
      <c r="IJN1689" s="1887"/>
      <c r="IJO1689" s="1887"/>
      <c r="IJP1689" s="1887"/>
      <c r="IJQ1689" s="1887"/>
      <c r="IJR1689" s="1887"/>
      <c r="IJS1689" s="1887"/>
      <c r="IJT1689" s="1887"/>
      <c r="IJU1689" s="1887"/>
      <c r="IJV1689" s="1887"/>
      <c r="IJW1689" s="1887"/>
      <c r="IJX1689" s="1887"/>
      <c r="IJY1689" s="1887"/>
      <c r="IJZ1689" s="1887"/>
      <c r="IKA1689" s="1887"/>
      <c r="IKB1689" s="1887"/>
      <c r="IKC1689" s="1887"/>
      <c r="IKD1689" s="1887"/>
      <c r="IKE1689" s="1887"/>
      <c r="IKF1689" s="1887"/>
      <c r="IKG1689" s="1887"/>
      <c r="IKH1689" s="1887"/>
      <c r="IKI1689" s="1887"/>
      <c r="IKJ1689" s="1887"/>
      <c r="IKK1689" s="1887"/>
      <c r="IKL1689" s="1887"/>
      <c r="IKM1689" s="1887"/>
      <c r="IKN1689" s="1887"/>
      <c r="IKO1689" s="1887"/>
      <c r="IKP1689" s="1887"/>
      <c r="IKQ1689" s="1887"/>
      <c r="IKR1689" s="1887"/>
      <c r="IKS1689" s="1887"/>
      <c r="IKT1689" s="1887"/>
      <c r="IKU1689" s="1887"/>
      <c r="IKV1689" s="1887"/>
      <c r="IKW1689" s="1887"/>
      <c r="IKX1689" s="1887"/>
      <c r="IKY1689" s="1887"/>
      <c r="IKZ1689" s="1887"/>
      <c r="ILA1689" s="1887"/>
      <c r="ILB1689" s="1887"/>
      <c r="ILC1689" s="1887"/>
      <c r="ILD1689" s="1887"/>
      <c r="ILE1689" s="1887"/>
      <c r="ILF1689" s="1887"/>
      <c r="ILG1689" s="1887"/>
      <c r="ILH1689" s="1887"/>
      <c r="ILI1689" s="1887"/>
      <c r="ILJ1689" s="1887"/>
      <c r="ILK1689" s="1887"/>
      <c r="ILL1689" s="1887"/>
      <c r="ILM1689" s="1887"/>
      <c r="ILN1689" s="1887"/>
      <c r="ILO1689" s="1887"/>
      <c r="ILP1689" s="1887"/>
      <c r="ILQ1689" s="1887"/>
      <c r="ILR1689" s="1887"/>
      <c r="ILS1689" s="1887"/>
      <c r="ILT1689" s="1887"/>
      <c r="ILU1689" s="1887"/>
      <c r="ILV1689" s="1887"/>
      <c r="ILW1689" s="1887"/>
      <c r="ILX1689" s="1887"/>
      <c r="ILY1689" s="1887"/>
      <c r="ILZ1689" s="1887"/>
      <c r="IMA1689" s="1887"/>
      <c r="IMB1689" s="1887"/>
      <c r="IMC1689" s="1887"/>
      <c r="IMD1689" s="1887"/>
      <c r="IME1689" s="1887"/>
      <c r="IMF1689" s="1887"/>
      <c r="IMG1689" s="1887"/>
      <c r="IMH1689" s="1887"/>
      <c r="IMI1689" s="1887"/>
      <c r="IMJ1689" s="1887"/>
      <c r="IMK1689" s="1887"/>
      <c r="IML1689" s="1887"/>
      <c r="IMM1689" s="1887"/>
      <c r="IMN1689" s="1887"/>
      <c r="IMO1689" s="1887"/>
      <c r="IMP1689" s="1887"/>
      <c r="IMQ1689" s="1887"/>
      <c r="IMR1689" s="1887"/>
      <c r="IMS1689" s="1887"/>
      <c r="IMT1689" s="1887"/>
      <c r="IMU1689" s="1887"/>
      <c r="IMV1689" s="1887"/>
      <c r="IMW1689" s="1887"/>
      <c r="IMX1689" s="1887"/>
      <c r="IMY1689" s="1887"/>
      <c r="IMZ1689" s="1887"/>
      <c r="INA1689" s="1887"/>
      <c r="INB1689" s="1887"/>
      <c r="INC1689" s="1887"/>
      <c r="IND1689" s="1887"/>
      <c r="INE1689" s="1887"/>
      <c r="INF1689" s="1887"/>
      <c r="ING1689" s="1887"/>
      <c r="INH1689" s="1887"/>
      <c r="INI1689" s="1887"/>
      <c r="INJ1689" s="1887"/>
      <c r="INK1689" s="1887"/>
      <c r="INL1689" s="1887"/>
      <c r="INM1689" s="1887"/>
      <c r="INN1689" s="1887"/>
      <c r="INO1689" s="1887"/>
      <c r="INP1689" s="1887"/>
      <c r="INQ1689" s="1887"/>
      <c r="INR1689" s="1887"/>
      <c r="INS1689" s="1887"/>
      <c r="INT1689" s="1887"/>
      <c r="INU1689" s="1887"/>
      <c r="INV1689" s="1887"/>
      <c r="INW1689" s="1887"/>
      <c r="INX1689" s="1887"/>
      <c r="INY1689" s="1887"/>
      <c r="INZ1689" s="1887"/>
      <c r="IOA1689" s="1887"/>
      <c r="IOB1689" s="1887"/>
      <c r="IOC1689" s="1887"/>
      <c r="IOD1689" s="1887"/>
      <c r="IOE1689" s="1887"/>
      <c r="IOF1689" s="1887"/>
      <c r="IOG1689" s="1887"/>
      <c r="IOH1689" s="1887"/>
      <c r="IOI1689" s="1887"/>
      <c r="IOJ1689" s="1887"/>
      <c r="IOK1689" s="1887"/>
      <c r="IOL1689" s="1887"/>
      <c r="IOM1689" s="1887"/>
      <c r="ION1689" s="1887"/>
      <c r="IOO1689" s="1887"/>
      <c r="IOP1689" s="1887"/>
      <c r="IOQ1689" s="1887"/>
      <c r="IOR1689" s="1887"/>
      <c r="IOS1689" s="1887"/>
      <c r="IOT1689" s="1887"/>
      <c r="IOU1689" s="1887"/>
      <c r="IOV1689" s="1887"/>
      <c r="IOW1689" s="1887"/>
      <c r="IOX1689" s="1887"/>
      <c r="IOY1689" s="1887"/>
      <c r="IOZ1689" s="1887"/>
      <c r="IPA1689" s="1887"/>
      <c r="IPB1689" s="1887"/>
      <c r="IPC1689" s="1887"/>
      <c r="IPD1689" s="1887"/>
      <c r="IPE1689" s="1887"/>
      <c r="IPF1689" s="1887"/>
      <c r="IPG1689" s="1887"/>
      <c r="IPH1689" s="1887"/>
      <c r="IPI1689" s="1887"/>
      <c r="IPJ1689" s="1887"/>
      <c r="IPK1689" s="1887"/>
      <c r="IPL1689" s="1887"/>
      <c r="IPM1689" s="1887"/>
      <c r="IPN1689" s="1887"/>
      <c r="IPO1689" s="1887"/>
      <c r="IPP1689" s="1887"/>
      <c r="IPQ1689" s="1887"/>
      <c r="IPR1689" s="1887"/>
      <c r="IPS1689" s="1887"/>
      <c r="IPT1689" s="1887"/>
      <c r="IPU1689" s="1887"/>
      <c r="IPV1689" s="1887"/>
      <c r="IPW1689" s="1887"/>
      <c r="IPX1689" s="1887"/>
      <c r="IPY1689" s="1887"/>
      <c r="IPZ1689" s="1887"/>
      <c r="IQA1689" s="1887"/>
      <c r="IQB1689" s="1887"/>
      <c r="IQC1689" s="1887"/>
      <c r="IQD1689" s="1887"/>
      <c r="IQE1689" s="1887"/>
      <c r="IQF1689" s="1887"/>
      <c r="IQG1689" s="1887"/>
      <c r="IQH1689" s="1887"/>
      <c r="IQI1689" s="1887"/>
      <c r="IQJ1689" s="1887"/>
      <c r="IQK1689" s="1887"/>
      <c r="IQL1689" s="1887"/>
      <c r="IQM1689" s="1887"/>
      <c r="IQN1689" s="1887"/>
      <c r="IQO1689" s="1887"/>
      <c r="IQP1689" s="1887"/>
      <c r="IQQ1689" s="1887"/>
      <c r="IQR1689" s="1887"/>
      <c r="IQS1689" s="1887"/>
      <c r="IQT1689" s="1887"/>
      <c r="IQU1689" s="1887"/>
      <c r="IQV1689" s="1887"/>
      <c r="IQW1689" s="1887"/>
      <c r="IQX1689" s="1887"/>
      <c r="IQY1689" s="1887"/>
      <c r="IQZ1689" s="1887"/>
      <c r="IRA1689" s="1887"/>
      <c r="IRB1689" s="1887"/>
      <c r="IRC1689" s="1887"/>
      <c r="IRD1689" s="1887"/>
      <c r="IRE1689" s="1887"/>
      <c r="IRF1689" s="1887"/>
      <c r="IRG1689" s="1887"/>
      <c r="IRH1689" s="1887"/>
      <c r="IRI1689" s="1887"/>
      <c r="IRJ1689" s="1887"/>
      <c r="IRK1689" s="1887"/>
      <c r="IRL1689" s="1887"/>
      <c r="IRM1689" s="1887"/>
      <c r="IRN1689" s="1887"/>
      <c r="IRO1689" s="1887"/>
      <c r="IRP1689" s="1887"/>
      <c r="IRQ1689" s="1887"/>
      <c r="IRR1689" s="1887"/>
      <c r="IRS1689" s="1887"/>
      <c r="IRT1689" s="1887"/>
      <c r="IRU1689" s="1887"/>
      <c r="IRV1689" s="1887"/>
      <c r="IRW1689" s="1887"/>
      <c r="IRX1689" s="1887"/>
      <c r="IRY1689" s="1887"/>
      <c r="IRZ1689" s="1887"/>
      <c r="ISA1689" s="1887"/>
      <c r="ISB1689" s="1887"/>
      <c r="ISC1689" s="1887"/>
      <c r="ISD1689" s="1887"/>
      <c r="ISE1689" s="1887"/>
      <c r="ISF1689" s="1887"/>
      <c r="ISG1689" s="1887"/>
      <c r="ISH1689" s="1887"/>
      <c r="ISI1689" s="1887"/>
      <c r="ISJ1689" s="1887"/>
      <c r="ISK1689" s="1887"/>
      <c r="ISL1689" s="1887"/>
      <c r="ISM1689" s="1887"/>
      <c r="ISN1689" s="1887"/>
      <c r="ISO1689" s="1887"/>
      <c r="ISP1689" s="1887"/>
      <c r="ISQ1689" s="1887"/>
      <c r="ISR1689" s="1887"/>
      <c r="ISS1689" s="1887"/>
      <c r="IST1689" s="1887"/>
      <c r="ISU1689" s="1887"/>
      <c r="ISV1689" s="1887"/>
      <c r="ISW1689" s="1887"/>
      <c r="ISX1689" s="1887"/>
      <c r="ISY1689" s="1887"/>
      <c r="ISZ1689" s="1887"/>
      <c r="ITA1689" s="1887"/>
      <c r="ITB1689" s="1887"/>
      <c r="ITC1689" s="1887"/>
      <c r="ITD1689" s="1887"/>
      <c r="ITE1689" s="1887"/>
      <c r="ITF1689" s="1887"/>
      <c r="ITG1689" s="1887"/>
      <c r="ITH1689" s="1887"/>
      <c r="ITI1689" s="1887"/>
      <c r="ITJ1689" s="1887"/>
      <c r="ITK1689" s="1887"/>
      <c r="ITL1689" s="1887"/>
      <c r="ITM1689" s="1887"/>
      <c r="ITN1689" s="1887"/>
      <c r="ITO1689" s="1887"/>
      <c r="ITP1689" s="1887"/>
      <c r="ITQ1689" s="1887"/>
      <c r="ITR1689" s="1887"/>
      <c r="ITS1689" s="1887"/>
      <c r="ITT1689" s="1887"/>
      <c r="ITU1689" s="1887"/>
      <c r="ITV1689" s="1887"/>
      <c r="ITW1689" s="1887"/>
      <c r="ITX1689" s="1887"/>
      <c r="ITY1689" s="1887"/>
      <c r="ITZ1689" s="1887"/>
      <c r="IUA1689" s="1887"/>
      <c r="IUB1689" s="1887"/>
      <c r="IUC1689" s="1887"/>
      <c r="IUD1689" s="1887"/>
      <c r="IUE1689" s="1887"/>
      <c r="IUF1689" s="1887"/>
      <c r="IUG1689" s="1887"/>
      <c r="IUH1689" s="1887"/>
      <c r="IUI1689" s="1887"/>
      <c r="IUJ1689" s="1887"/>
      <c r="IUK1689" s="1887"/>
      <c r="IUL1689" s="1887"/>
      <c r="IUM1689" s="1887"/>
      <c r="IUN1689" s="1887"/>
      <c r="IUO1689" s="1887"/>
      <c r="IUP1689" s="1887"/>
      <c r="IUQ1689" s="1887"/>
      <c r="IUR1689" s="1887"/>
      <c r="IUS1689" s="1887"/>
      <c r="IUT1689" s="1887"/>
      <c r="IUU1689" s="1887"/>
      <c r="IUV1689" s="1887"/>
      <c r="IUW1689" s="1887"/>
      <c r="IUX1689" s="1887"/>
      <c r="IUY1689" s="1887"/>
      <c r="IUZ1689" s="1887"/>
      <c r="IVA1689" s="1887"/>
      <c r="IVB1689" s="1887"/>
      <c r="IVC1689" s="1887"/>
      <c r="IVD1689" s="1887"/>
      <c r="IVE1689" s="1887"/>
      <c r="IVF1689" s="1887"/>
      <c r="IVG1689" s="1887"/>
      <c r="IVH1689" s="1887"/>
      <c r="IVI1689" s="1887"/>
      <c r="IVJ1689" s="1887"/>
      <c r="IVK1689" s="1887"/>
      <c r="IVL1689" s="1887"/>
      <c r="IVM1689" s="1887"/>
      <c r="IVN1689" s="1887"/>
      <c r="IVO1689" s="1887"/>
      <c r="IVP1689" s="1887"/>
      <c r="IVQ1689" s="1887"/>
      <c r="IVR1689" s="1887"/>
      <c r="IVS1689" s="1887"/>
      <c r="IVT1689" s="1887"/>
      <c r="IVU1689" s="1887"/>
      <c r="IVV1689" s="1887"/>
      <c r="IVW1689" s="1887"/>
      <c r="IVX1689" s="1887"/>
      <c r="IVY1689" s="1887"/>
      <c r="IVZ1689" s="1887"/>
      <c r="IWA1689" s="1887"/>
      <c r="IWB1689" s="1887"/>
      <c r="IWC1689" s="1887"/>
      <c r="IWD1689" s="1887"/>
      <c r="IWE1689" s="1887"/>
      <c r="IWF1689" s="1887"/>
      <c r="IWG1689" s="1887"/>
      <c r="IWH1689" s="1887"/>
      <c r="IWI1689" s="1887"/>
      <c r="IWJ1689" s="1887"/>
      <c r="IWK1689" s="1887"/>
      <c r="IWL1689" s="1887"/>
      <c r="IWM1689" s="1887"/>
      <c r="IWN1689" s="1887"/>
      <c r="IWO1689" s="1887"/>
      <c r="IWP1689" s="1887"/>
      <c r="IWQ1689" s="1887"/>
      <c r="IWR1689" s="1887"/>
      <c r="IWS1689" s="1887"/>
      <c r="IWT1689" s="1887"/>
      <c r="IWU1689" s="1887"/>
      <c r="IWV1689" s="1887"/>
      <c r="IWW1689" s="1887"/>
      <c r="IWX1689" s="1887"/>
      <c r="IWY1689" s="1887"/>
      <c r="IWZ1689" s="1887"/>
      <c r="IXA1689" s="1887"/>
      <c r="IXB1689" s="1887"/>
      <c r="IXC1689" s="1887"/>
      <c r="IXD1689" s="1887"/>
      <c r="IXE1689" s="1887"/>
      <c r="IXF1689" s="1887"/>
      <c r="IXG1689" s="1887"/>
      <c r="IXH1689" s="1887"/>
      <c r="IXI1689" s="1887"/>
      <c r="IXJ1689" s="1887"/>
      <c r="IXK1689" s="1887"/>
      <c r="IXL1689" s="1887"/>
      <c r="IXM1689" s="1887"/>
      <c r="IXN1689" s="1887"/>
      <c r="IXO1689" s="1887"/>
      <c r="IXP1689" s="1887"/>
      <c r="IXQ1689" s="1887"/>
      <c r="IXR1689" s="1887"/>
      <c r="IXS1689" s="1887"/>
      <c r="IXT1689" s="1887"/>
      <c r="IXU1689" s="1887"/>
      <c r="IXV1689" s="1887"/>
      <c r="IXW1689" s="1887"/>
      <c r="IXX1689" s="1887"/>
      <c r="IXY1689" s="1887"/>
      <c r="IXZ1689" s="1887"/>
      <c r="IYA1689" s="1887"/>
      <c r="IYB1689" s="1887"/>
      <c r="IYC1689" s="1887"/>
      <c r="IYD1689" s="1887"/>
      <c r="IYE1689" s="1887"/>
      <c r="IYF1689" s="1887"/>
      <c r="IYG1689" s="1887"/>
      <c r="IYH1689" s="1887"/>
      <c r="IYI1689" s="1887"/>
      <c r="IYJ1689" s="1887"/>
      <c r="IYK1689" s="1887"/>
      <c r="IYL1689" s="1887"/>
      <c r="IYM1689" s="1887"/>
      <c r="IYN1689" s="1887"/>
      <c r="IYO1689" s="1887"/>
      <c r="IYP1689" s="1887"/>
      <c r="IYQ1689" s="1887"/>
      <c r="IYR1689" s="1887"/>
      <c r="IYS1689" s="1887"/>
      <c r="IYT1689" s="1887"/>
      <c r="IYU1689" s="1887"/>
      <c r="IYV1689" s="1887"/>
      <c r="IYW1689" s="1887"/>
      <c r="IYX1689" s="1887"/>
      <c r="IYY1689" s="1887"/>
      <c r="IYZ1689" s="1887"/>
      <c r="IZA1689" s="1887"/>
      <c r="IZB1689" s="1887"/>
      <c r="IZC1689" s="1887"/>
      <c r="IZD1689" s="1887"/>
      <c r="IZE1689" s="1887"/>
      <c r="IZF1689" s="1887"/>
      <c r="IZG1689" s="1887"/>
      <c r="IZH1689" s="1887"/>
      <c r="IZI1689" s="1887"/>
      <c r="IZJ1689" s="1887"/>
      <c r="IZK1689" s="1887"/>
      <c r="IZL1689" s="1887"/>
      <c r="IZM1689" s="1887"/>
      <c r="IZN1689" s="1887"/>
      <c r="IZO1689" s="1887"/>
      <c r="IZP1689" s="1887"/>
      <c r="IZQ1689" s="1887"/>
      <c r="IZR1689" s="1887"/>
      <c r="IZS1689" s="1887"/>
      <c r="IZT1689" s="1887"/>
      <c r="IZU1689" s="1887"/>
      <c r="IZV1689" s="1887"/>
      <c r="IZW1689" s="1887"/>
      <c r="IZX1689" s="1887"/>
      <c r="IZY1689" s="1887"/>
      <c r="IZZ1689" s="1887"/>
      <c r="JAA1689" s="1887"/>
      <c r="JAB1689" s="1887"/>
      <c r="JAC1689" s="1887"/>
      <c r="JAD1689" s="1887"/>
      <c r="JAE1689" s="1887"/>
      <c r="JAF1689" s="1887"/>
      <c r="JAG1689" s="1887"/>
      <c r="JAH1689" s="1887"/>
      <c r="JAI1689" s="1887"/>
      <c r="JAJ1689" s="1887"/>
      <c r="JAK1689" s="1887"/>
      <c r="JAL1689" s="1887"/>
      <c r="JAM1689" s="1887"/>
      <c r="JAN1689" s="1887"/>
      <c r="JAO1689" s="1887"/>
      <c r="JAP1689" s="1887"/>
      <c r="JAQ1689" s="1887"/>
      <c r="JAR1689" s="1887"/>
      <c r="JAS1689" s="1887"/>
      <c r="JAT1689" s="1887"/>
      <c r="JAU1689" s="1887"/>
      <c r="JAV1689" s="1887"/>
      <c r="JAW1689" s="1887"/>
      <c r="JAX1689" s="1887"/>
      <c r="JAY1689" s="1887"/>
      <c r="JAZ1689" s="1887"/>
      <c r="JBA1689" s="1887"/>
      <c r="JBB1689" s="1887"/>
      <c r="JBC1689" s="1887"/>
      <c r="JBD1689" s="1887"/>
      <c r="JBE1689" s="1887"/>
      <c r="JBF1689" s="1887"/>
      <c r="JBG1689" s="1887"/>
      <c r="JBH1689" s="1887"/>
      <c r="JBI1689" s="1887"/>
      <c r="JBJ1689" s="1887"/>
      <c r="JBK1689" s="1887"/>
      <c r="JBL1689" s="1887"/>
      <c r="JBM1689" s="1887"/>
      <c r="JBN1689" s="1887"/>
      <c r="JBO1689" s="1887"/>
      <c r="JBP1689" s="1887"/>
      <c r="JBQ1689" s="1887"/>
      <c r="JBR1689" s="1887"/>
      <c r="JBS1689" s="1887"/>
      <c r="JBT1689" s="1887"/>
      <c r="JBU1689" s="1887"/>
      <c r="JBV1689" s="1887"/>
      <c r="JBW1689" s="1887"/>
      <c r="JBX1689" s="1887"/>
      <c r="JBY1689" s="1887"/>
      <c r="JBZ1689" s="1887"/>
      <c r="JCA1689" s="1887"/>
      <c r="JCB1689" s="1887"/>
      <c r="JCC1689" s="1887"/>
      <c r="JCD1689" s="1887"/>
      <c r="JCE1689" s="1887"/>
      <c r="JCF1689" s="1887"/>
      <c r="JCG1689" s="1887"/>
      <c r="JCH1689" s="1887"/>
      <c r="JCI1689" s="1887"/>
      <c r="JCJ1689" s="1887"/>
      <c r="JCK1689" s="1887"/>
      <c r="JCL1689" s="1887"/>
      <c r="JCM1689" s="1887"/>
      <c r="JCN1689" s="1887"/>
      <c r="JCO1689" s="1887"/>
      <c r="JCP1689" s="1887"/>
      <c r="JCQ1689" s="1887"/>
      <c r="JCR1689" s="1887"/>
      <c r="JCS1689" s="1887"/>
      <c r="JCT1689" s="1887"/>
      <c r="JCU1689" s="1887"/>
      <c r="JCV1689" s="1887"/>
      <c r="JCW1689" s="1887"/>
      <c r="JCX1689" s="1887"/>
      <c r="JCY1689" s="1887"/>
      <c r="JCZ1689" s="1887"/>
      <c r="JDA1689" s="1887"/>
      <c r="JDB1689" s="1887"/>
      <c r="JDC1689" s="1887"/>
      <c r="JDD1689" s="1887"/>
      <c r="JDE1689" s="1887"/>
      <c r="JDF1689" s="1887"/>
      <c r="JDG1689" s="1887"/>
      <c r="JDH1689" s="1887"/>
      <c r="JDI1689" s="1887"/>
      <c r="JDJ1689" s="1887"/>
      <c r="JDK1689" s="1887"/>
      <c r="JDL1689" s="1887"/>
      <c r="JDM1689" s="1887"/>
      <c r="JDN1689" s="1887"/>
      <c r="JDO1689" s="1887"/>
      <c r="JDP1689" s="1887"/>
      <c r="JDQ1689" s="1887"/>
      <c r="JDR1689" s="1887"/>
      <c r="JDS1689" s="1887"/>
      <c r="JDT1689" s="1887"/>
      <c r="JDU1689" s="1887"/>
      <c r="JDV1689" s="1887"/>
      <c r="JDW1689" s="1887"/>
      <c r="JDX1689" s="1887"/>
      <c r="JDY1689" s="1887"/>
      <c r="JDZ1689" s="1887"/>
      <c r="JEA1689" s="1887"/>
      <c r="JEB1689" s="1887"/>
      <c r="JEC1689" s="1887"/>
      <c r="JED1689" s="1887"/>
      <c r="JEE1689" s="1887"/>
      <c r="JEF1689" s="1887"/>
      <c r="JEG1689" s="1887"/>
      <c r="JEH1689" s="1887"/>
      <c r="JEI1689" s="1887"/>
      <c r="JEJ1689" s="1887"/>
      <c r="JEK1689" s="1887"/>
      <c r="JEL1689" s="1887"/>
      <c r="JEM1689" s="1887"/>
      <c r="JEN1689" s="1887"/>
      <c r="JEO1689" s="1887"/>
      <c r="JEP1689" s="1887"/>
      <c r="JEQ1689" s="1887"/>
      <c r="JER1689" s="1887"/>
      <c r="JES1689" s="1887"/>
      <c r="JET1689" s="1887"/>
      <c r="JEU1689" s="1887"/>
      <c r="JEV1689" s="1887"/>
      <c r="JEW1689" s="1887"/>
      <c r="JEX1689" s="1887"/>
      <c r="JEY1689" s="1887"/>
      <c r="JEZ1689" s="1887"/>
      <c r="JFA1689" s="1887"/>
      <c r="JFB1689" s="1887"/>
      <c r="JFC1689" s="1887"/>
      <c r="JFD1689" s="1887"/>
      <c r="JFE1689" s="1887"/>
      <c r="JFF1689" s="1887"/>
      <c r="JFG1689" s="1887"/>
      <c r="JFH1689" s="1887"/>
      <c r="JFI1689" s="1887"/>
      <c r="JFJ1689" s="1887"/>
      <c r="JFK1689" s="1887"/>
      <c r="JFL1689" s="1887"/>
      <c r="JFM1689" s="1887"/>
      <c r="JFN1689" s="1887"/>
      <c r="JFO1689" s="1887"/>
      <c r="JFP1689" s="1887"/>
      <c r="JFQ1689" s="1887"/>
      <c r="JFR1689" s="1887"/>
      <c r="JFS1689" s="1887"/>
      <c r="JFT1689" s="1887"/>
      <c r="JFU1689" s="1887"/>
      <c r="JFV1689" s="1887"/>
      <c r="JFW1689" s="1887"/>
      <c r="JFX1689" s="1887"/>
      <c r="JFY1689" s="1887"/>
      <c r="JFZ1689" s="1887"/>
      <c r="JGA1689" s="1887"/>
      <c r="JGB1689" s="1887"/>
      <c r="JGC1689" s="1887"/>
      <c r="JGD1689" s="1887"/>
      <c r="JGE1689" s="1887"/>
      <c r="JGF1689" s="1887"/>
      <c r="JGG1689" s="1887"/>
      <c r="JGH1689" s="1887"/>
      <c r="JGI1689" s="1887"/>
      <c r="JGJ1689" s="1887"/>
      <c r="JGK1689" s="1887"/>
      <c r="JGL1689" s="1887"/>
      <c r="JGM1689" s="1887"/>
      <c r="JGN1689" s="1887"/>
      <c r="JGO1689" s="1887"/>
      <c r="JGP1689" s="1887"/>
      <c r="JGQ1689" s="1887"/>
      <c r="JGR1689" s="1887"/>
      <c r="JGS1689" s="1887"/>
      <c r="JGT1689" s="1887"/>
      <c r="JGU1689" s="1887"/>
      <c r="JGV1689" s="1887"/>
      <c r="JGW1689" s="1887"/>
      <c r="JGX1689" s="1887"/>
      <c r="JGY1689" s="1887"/>
      <c r="JGZ1689" s="1887"/>
      <c r="JHA1689" s="1887"/>
      <c r="JHB1689" s="1887"/>
      <c r="JHC1689" s="1887"/>
      <c r="JHD1689" s="1887"/>
      <c r="JHE1689" s="1887"/>
      <c r="JHF1689" s="1887"/>
      <c r="JHG1689" s="1887"/>
      <c r="JHH1689" s="1887"/>
      <c r="JHI1689" s="1887"/>
      <c r="JHJ1689" s="1887"/>
      <c r="JHK1689" s="1887"/>
      <c r="JHL1689" s="1887"/>
      <c r="JHM1689" s="1887"/>
      <c r="JHN1689" s="1887"/>
      <c r="JHO1689" s="1887"/>
      <c r="JHP1689" s="1887"/>
      <c r="JHQ1689" s="1887"/>
      <c r="JHR1689" s="1887"/>
      <c r="JHS1689" s="1887"/>
      <c r="JHT1689" s="1887"/>
      <c r="JHU1689" s="1887"/>
      <c r="JHV1689" s="1887"/>
      <c r="JHW1689" s="1887"/>
      <c r="JHX1689" s="1887"/>
      <c r="JHY1689" s="1887"/>
      <c r="JHZ1689" s="1887"/>
      <c r="JIA1689" s="1887"/>
      <c r="JIB1689" s="1887"/>
      <c r="JIC1689" s="1887"/>
      <c r="JID1689" s="1887"/>
      <c r="JIE1689" s="1887"/>
      <c r="JIF1689" s="1887"/>
      <c r="JIG1689" s="1887"/>
      <c r="JIH1689" s="1887"/>
      <c r="JII1689" s="1887"/>
      <c r="JIJ1689" s="1887"/>
      <c r="JIK1689" s="1887"/>
      <c r="JIL1689" s="1887"/>
      <c r="JIM1689" s="1887"/>
      <c r="JIN1689" s="1887"/>
      <c r="JIO1689" s="1887"/>
      <c r="JIP1689" s="1887"/>
      <c r="JIQ1689" s="1887"/>
      <c r="JIR1689" s="1887"/>
      <c r="JIS1689" s="1887"/>
      <c r="JIT1689" s="1887"/>
      <c r="JIU1689" s="1887"/>
      <c r="JIV1689" s="1887"/>
      <c r="JIW1689" s="1887"/>
      <c r="JIX1689" s="1887"/>
      <c r="JIY1689" s="1887"/>
      <c r="JIZ1689" s="1887"/>
      <c r="JJA1689" s="1887"/>
      <c r="JJB1689" s="1887"/>
      <c r="JJC1689" s="1887"/>
      <c r="JJD1689" s="1887"/>
      <c r="JJE1689" s="1887"/>
      <c r="JJF1689" s="1887"/>
      <c r="JJG1689" s="1887"/>
      <c r="JJH1689" s="1887"/>
      <c r="JJI1689" s="1887"/>
      <c r="JJJ1689" s="1887"/>
      <c r="JJK1689" s="1887"/>
      <c r="JJL1689" s="1887"/>
      <c r="JJM1689" s="1887"/>
      <c r="JJN1689" s="1887"/>
      <c r="JJO1689" s="1887"/>
      <c r="JJP1689" s="1887"/>
      <c r="JJQ1689" s="1887"/>
      <c r="JJR1689" s="1887"/>
      <c r="JJS1689" s="1887"/>
      <c r="JJT1689" s="1887"/>
      <c r="JJU1689" s="1887"/>
      <c r="JJV1689" s="1887"/>
      <c r="JJW1689" s="1887"/>
      <c r="JJX1689" s="1887"/>
      <c r="JJY1689" s="1887"/>
      <c r="JJZ1689" s="1887"/>
      <c r="JKA1689" s="1887"/>
      <c r="JKB1689" s="1887"/>
      <c r="JKC1689" s="1887"/>
      <c r="JKD1689" s="1887"/>
      <c r="JKE1689" s="1887"/>
      <c r="JKF1689" s="1887"/>
      <c r="JKG1689" s="1887"/>
      <c r="JKH1689" s="1887"/>
      <c r="JKI1689" s="1887"/>
      <c r="JKJ1689" s="1887"/>
      <c r="JKK1689" s="1887"/>
      <c r="JKL1689" s="1887"/>
      <c r="JKM1689" s="1887"/>
      <c r="JKN1689" s="1887"/>
      <c r="JKO1689" s="1887"/>
      <c r="JKP1689" s="1887"/>
      <c r="JKQ1689" s="1887"/>
      <c r="JKR1689" s="1887"/>
      <c r="JKS1689" s="1887"/>
      <c r="JKT1689" s="1887"/>
      <c r="JKU1689" s="1887"/>
      <c r="JKV1689" s="1887"/>
      <c r="JKW1689" s="1887"/>
      <c r="JKX1689" s="1887"/>
      <c r="JKY1689" s="1887"/>
      <c r="JKZ1689" s="1887"/>
      <c r="JLA1689" s="1887"/>
      <c r="JLB1689" s="1887"/>
      <c r="JLC1689" s="1887"/>
      <c r="JLD1689" s="1887"/>
      <c r="JLE1689" s="1887"/>
      <c r="JLF1689" s="1887"/>
      <c r="JLG1689" s="1887"/>
      <c r="JLH1689" s="1887"/>
      <c r="JLI1689" s="1887"/>
      <c r="JLJ1689" s="1887"/>
      <c r="JLK1689" s="1887"/>
      <c r="JLL1689" s="1887"/>
      <c r="JLM1689" s="1887"/>
      <c r="JLN1689" s="1887"/>
      <c r="JLO1689" s="1887"/>
      <c r="JLP1689" s="1887"/>
      <c r="JLQ1689" s="1887"/>
      <c r="JLR1689" s="1887"/>
      <c r="JLS1689" s="1887"/>
      <c r="JLT1689" s="1887"/>
      <c r="JLU1689" s="1887"/>
      <c r="JLV1689" s="1887"/>
      <c r="JLW1689" s="1887"/>
      <c r="JLX1689" s="1887"/>
      <c r="JLY1689" s="1887"/>
      <c r="JLZ1689" s="1887"/>
      <c r="JMA1689" s="1887"/>
      <c r="JMB1689" s="1887"/>
      <c r="JMC1689" s="1887"/>
      <c r="JMD1689" s="1887"/>
      <c r="JME1689" s="1887"/>
      <c r="JMF1689" s="1887"/>
      <c r="JMG1689" s="1887"/>
      <c r="JMH1689" s="1887"/>
      <c r="JMI1689" s="1887"/>
      <c r="JMJ1689" s="1887"/>
      <c r="JMK1689" s="1887"/>
      <c r="JML1689" s="1887"/>
      <c r="JMM1689" s="1887"/>
      <c r="JMN1689" s="1887"/>
      <c r="JMO1689" s="1887"/>
      <c r="JMP1689" s="1887"/>
      <c r="JMQ1689" s="1887"/>
      <c r="JMR1689" s="1887"/>
      <c r="JMS1689" s="1887"/>
      <c r="JMT1689" s="1887"/>
      <c r="JMU1689" s="1887"/>
      <c r="JMV1689" s="1887"/>
      <c r="JMW1689" s="1887"/>
      <c r="JMX1689" s="1887"/>
      <c r="JMY1689" s="1887"/>
      <c r="JMZ1689" s="1887"/>
      <c r="JNA1689" s="1887"/>
      <c r="JNB1689" s="1887"/>
      <c r="JNC1689" s="1887"/>
      <c r="JND1689" s="1887"/>
      <c r="JNE1689" s="1887"/>
      <c r="JNF1689" s="1887"/>
      <c r="JNG1689" s="1887"/>
      <c r="JNH1689" s="1887"/>
      <c r="JNI1689" s="1887"/>
      <c r="JNJ1689" s="1887"/>
      <c r="JNK1689" s="1887"/>
      <c r="JNL1689" s="1887"/>
      <c r="JNM1689" s="1887"/>
      <c r="JNN1689" s="1887"/>
      <c r="JNO1689" s="1887"/>
      <c r="JNP1689" s="1887"/>
      <c r="JNQ1689" s="1887"/>
      <c r="JNR1689" s="1887"/>
      <c r="JNS1689" s="1887"/>
      <c r="JNT1689" s="1887"/>
      <c r="JNU1689" s="1887"/>
      <c r="JNV1689" s="1887"/>
      <c r="JNW1689" s="1887"/>
      <c r="JNX1689" s="1887"/>
      <c r="JNY1689" s="1887"/>
      <c r="JNZ1689" s="1887"/>
      <c r="JOA1689" s="1887"/>
      <c r="JOB1689" s="1887"/>
      <c r="JOC1689" s="1887"/>
      <c r="JOD1689" s="1887"/>
      <c r="JOE1689" s="1887"/>
      <c r="JOF1689" s="1887"/>
      <c r="JOG1689" s="1887"/>
      <c r="JOH1689" s="1887"/>
      <c r="JOI1689" s="1887"/>
      <c r="JOJ1689" s="1887"/>
      <c r="JOK1689" s="1887"/>
      <c r="JOL1689" s="1887"/>
      <c r="JOM1689" s="1887"/>
      <c r="JON1689" s="1887"/>
      <c r="JOO1689" s="1887"/>
      <c r="JOP1689" s="1887"/>
      <c r="JOQ1689" s="1887"/>
      <c r="JOR1689" s="1887"/>
      <c r="JOS1689" s="1887"/>
      <c r="JOT1689" s="1887"/>
      <c r="JOU1689" s="1887"/>
      <c r="JOV1689" s="1887"/>
      <c r="JOW1689" s="1887"/>
      <c r="JOX1689" s="1887"/>
      <c r="JOY1689" s="1887"/>
      <c r="JOZ1689" s="1887"/>
      <c r="JPA1689" s="1887"/>
      <c r="JPB1689" s="1887"/>
      <c r="JPC1689" s="1887"/>
      <c r="JPD1689" s="1887"/>
      <c r="JPE1689" s="1887"/>
      <c r="JPF1689" s="1887"/>
      <c r="JPG1689" s="1887"/>
      <c r="JPH1689" s="1887"/>
      <c r="JPI1689" s="1887"/>
      <c r="JPJ1689" s="1887"/>
      <c r="JPK1689" s="1887"/>
      <c r="JPL1689" s="1887"/>
      <c r="JPM1689" s="1887"/>
      <c r="JPN1689" s="1887"/>
      <c r="JPO1689" s="1887"/>
      <c r="JPP1689" s="1887"/>
      <c r="JPQ1689" s="1887"/>
      <c r="JPR1689" s="1887"/>
      <c r="JPS1689" s="1887"/>
      <c r="JPT1689" s="1887"/>
      <c r="JPU1689" s="1887"/>
      <c r="JPV1689" s="1887"/>
      <c r="JPW1689" s="1887"/>
      <c r="JPX1689" s="1887"/>
      <c r="JPY1689" s="1887"/>
      <c r="JPZ1689" s="1887"/>
      <c r="JQA1689" s="1887"/>
      <c r="JQB1689" s="1887"/>
      <c r="JQC1689" s="1887"/>
      <c r="JQD1689" s="1887"/>
      <c r="JQE1689" s="1887"/>
      <c r="JQF1689" s="1887"/>
      <c r="JQG1689" s="1887"/>
      <c r="JQH1689" s="1887"/>
      <c r="JQI1689" s="1887"/>
      <c r="JQJ1689" s="1887"/>
      <c r="JQK1689" s="1887"/>
      <c r="JQL1689" s="1887"/>
      <c r="JQM1689" s="1887"/>
      <c r="JQN1689" s="1887"/>
      <c r="JQO1689" s="1887"/>
      <c r="JQP1689" s="1887"/>
      <c r="JQQ1689" s="1887"/>
      <c r="JQR1689" s="1887"/>
      <c r="JQS1689" s="1887"/>
      <c r="JQT1689" s="1887"/>
      <c r="JQU1689" s="1887"/>
      <c r="JQV1689" s="1887"/>
      <c r="JQW1689" s="1887"/>
      <c r="JQX1689" s="1887"/>
      <c r="JQY1689" s="1887"/>
      <c r="JQZ1689" s="1887"/>
      <c r="JRA1689" s="1887"/>
      <c r="JRB1689" s="1887"/>
      <c r="JRC1689" s="1887"/>
      <c r="JRD1689" s="1887"/>
      <c r="JRE1689" s="1887"/>
      <c r="JRF1689" s="1887"/>
      <c r="JRG1689" s="1887"/>
      <c r="JRH1689" s="1887"/>
      <c r="JRI1689" s="1887"/>
      <c r="JRJ1689" s="1887"/>
      <c r="JRK1689" s="1887"/>
      <c r="JRL1689" s="1887"/>
      <c r="JRM1689" s="1887"/>
      <c r="JRN1689" s="1887"/>
      <c r="JRO1689" s="1887"/>
      <c r="JRP1689" s="1887"/>
      <c r="JRQ1689" s="1887"/>
      <c r="JRR1689" s="1887"/>
      <c r="JRS1689" s="1887"/>
      <c r="JRT1689" s="1887"/>
      <c r="JRU1689" s="1887"/>
      <c r="JRV1689" s="1887"/>
      <c r="JRW1689" s="1887"/>
      <c r="JRX1689" s="1887"/>
      <c r="JRY1689" s="1887"/>
      <c r="JRZ1689" s="1887"/>
      <c r="JSA1689" s="1887"/>
      <c r="JSB1689" s="1887"/>
      <c r="JSC1689" s="1887"/>
      <c r="JSD1689" s="1887"/>
      <c r="JSE1689" s="1887"/>
      <c r="JSF1689" s="1887"/>
      <c r="JSG1689" s="1887"/>
      <c r="JSH1689" s="1887"/>
      <c r="JSI1689" s="1887"/>
      <c r="JSJ1689" s="1887"/>
      <c r="JSK1689" s="1887"/>
      <c r="JSL1689" s="1887"/>
      <c r="JSM1689" s="1887"/>
      <c r="JSN1689" s="1887"/>
      <c r="JSO1689" s="1887"/>
      <c r="JSP1689" s="1887"/>
      <c r="JSQ1689" s="1887"/>
      <c r="JSR1689" s="1887"/>
      <c r="JSS1689" s="1887"/>
      <c r="JST1689" s="1887"/>
      <c r="JSU1689" s="1887"/>
      <c r="JSV1689" s="1887"/>
      <c r="JSW1689" s="1887"/>
      <c r="JSX1689" s="1887"/>
      <c r="JSY1689" s="1887"/>
      <c r="JSZ1689" s="1887"/>
      <c r="JTA1689" s="1887"/>
      <c r="JTB1689" s="1887"/>
      <c r="JTC1689" s="1887"/>
      <c r="JTD1689" s="1887"/>
      <c r="JTE1689" s="1887"/>
      <c r="JTF1689" s="1887"/>
      <c r="JTG1689" s="1887"/>
      <c r="JTH1689" s="1887"/>
      <c r="JTI1689" s="1887"/>
      <c r="JTJ1689" s="1887"/>
      <c r="JTK1689" s="1887"/>
      <c r="JTL1689" s="1887"/>
      <c r="JTM1689" s="1887"/>
      <c r="JTN1689" s="1887"/>
      <c r="JTO1689" s="1887"/>
      <c r="JTP1689" s="1887"/>
      <c r="JTQ1689" s="1887"/>
      <c r="JTR1689" s="1887"/>
      <c r="JTS1689" s="1887"/>
      <c r="JTT1689" s="1887"/>
      <c r="JTU1689" s="1887"/>
      <c r="JTV1689" s="1887"/>
      <c r="JTW1689" s="1887"/>
      <c r="JTX1689" s="1887"/>
      <c r="JTY1689" s="1887"/>
      <c r="JTZ1689" s="1887"/>
      <c r="JUA1689" s="1887"/>
      <c r="JUB1689" s="1887"/>
      <c r="JUC1689" s="1887"/>
      <c r="JUD1689" s="1887"/>
      <c r="JUE1689" s="1887"/>
      <c r="JUF1689" s="1887"/>
      <c r="JUG1689" s="1887"/>
      <c r="JUH1689" s="1887"/>
      <c r="JUI1689" s="1887"/>
      <c r="JUJ1689" s="1887"/>
      <c r="JUK1689" s="1887"/>
      <c r="JUL1689" s="1887"/>
      <c r="JUM1689" s="1887"/>
      <c r="JUN1689" s="1887"/>
      <c r="JUO1689" s="1887"/>
      <c r="JUP1689" s="1887"/>
      <c r="JUQ1689" s="1887"/>
      <c r="JUR1689" s="1887"/>
      <c r="JUS1689" s="1887"/>
      <c r="JUT1689" s="1887"/>
      <c r="JUU1689" s="1887"/>
      <c r="JUV1689" s="1887"/>
      <c r="JUW1689" s="1887"/>
      <c r="JUX1689" s="1887"/>
      <c r="JUY1689" s="1887"/>
      <c r="JUZ1689" s="1887"/>
      <c r="JVA1689" s="1887"/>
      <c r="JVB1689" s="1887"/>
      <c r="JVC1689" s="1887"/>
      <c r="JVD1689" s="1887"/>
      <c r="JVE1689" s="1887"/>
      <c r="JVF1689" s="1887"/>
      <c r="JVG1689" s="1887"/>
      <c r="JVH1689" s="1887"/>
      <c r="JVI1689" s="1887"/>
      <c r="JVJ1689" s="1887"/>
      <c r="JVK1689" s="1887"/>
      <c r="JVL1689" s="1887"/>
      <c r="JVM1689" s="1887"/>
      <c r="JVN1689" s="1887"/>
      <c r="JVO1689" s="1887"/>
      <c r="JVP1689" s="1887"/>
      <c r="JVQ1689" s="1887"/>
      <c r="JVR1689" s="1887"/>
      <c r="JVS1689" s="1887"/>
      <c r="JVT1689" s="1887"/>
      <c r="JVU1689" s="1887"/>
      <c r="JVV1689" s="1887"/>
      <c r="JVW1689" s="1887"/>
      <c r="JVX1689" s="1887"/>
      <c r="JVY1689" s="1887"/>
      <c r="JVZ1689" s="1887"/>
      <c r="JWA1689" s="1887"/>
      <c r="JWB1689" s="1887"/>
      <c r="JWC1689" s="1887"/>
      <c r="JWD1689" s="1887"/>
      <c r="JWE1689" s="1887"/>
      <c r="JWF1689" s="1887"/>
      <c r="JWG1689" s="1887"/>
      <c r="JWH1689" s="1887"/>
      <c r="JWI1689" s="1887"/>
      <c r="JWJ1689" s="1887"/>
      <c r="JWK1689" s="1887"/>
      <c r="JWL1689" s="1887"/>
      <c r="JWM1689" s="1887"/>
      <c r="JWN1689" s="1887"/>
      <c r="JWO1689" s="1887"/>
      <c r="JWP1689" s="1887"/>
      <c r="JWQ1689" s="1887"/>
      <c r="JWR1689" s="1887"/>
      <c r="JWS1689" s="1887"/>
      <c r="JWT1689" s="1887"/>
      <c r="JWU1689" s="1887"/>
      <c r="JWV1689" s="1887"/>
      <c r="JWW1689" s="1887"/>
      <c r="JWX1689" s="1887"/>
      <c r="JWY1689" s="1887"/>
      <c r="JWZ1689" s="1887"/>
      <c r="JXA1689" s="1887"/>
      <c r="JXB1689" s="1887"/>
      <c r="JXC1689" s="1887"/>
      <c r="JXD1689" s="1887"/>
      <c r="JXE1689" s="1887"/>
      <c r="JXF1689" s="1887"/>
      <c r="JXG1689" s="1887"/>
      <c r="JXH1689" s="1887"/>
      <c r="JXI1689" s="1887"/>
      <c r="JXJ1689" s="1887"/>
      <c r="JXK1689" s="1887"/>
      <c r="JXL1689" s="1887"/>
      <c r="JXM1689" s="1887"/>
      <c r="JXN1689" s="1887"/>
      <c r="JXO1689" s="1887"/>
      <c r="JXP1689" s="1887"/>
      <c r="JXQ1689" s="1887"/>
      <c r="JXR1689" s="1887"/>
      <c r="JXS1689" s="1887"/>
      <c r="JXT1689" s="1887"/>
      <c r="JXU1689" s="1887"/>
      <c r="JXV1689" s="1887"/>
      <c r="JXW1689" s="1887"/>
      <c r="JXX1689" s="1887"/>
      <c r="JXY1689" s="1887"/>
      <c r="JXZ1689" s="1887"/>
      <c r="JYA1689" s="1887"/>
      <c r="JYB1689" s="1887"/>
      <c r="JYC1689" s="1887"/>
      <c r="JYD1689" s="1887"/>
      <c r="JYE1689" s="1887"/>
      <c r="JYF1689" s="1887"/>
      <c r="JYG1689" s="1887"/>
      <c r="JYH1689" s="1887"/>
      <c r="JYI1689" s="1887"/>
      <c r="JYJ1689" s="1887"/>
      <c r="JYK1689" s="1887"/>
      <c r="JYL1689" s="1887"/>
      <c r="JYM1689" s="1887"/>
      <c r="JYN1689" s="1887"/>
      <c r="JYO1689" s="1887"/>
      <c r="JYP1689" s="1887"/>
      <c r="JYQ1689" s="1887"/>
      <c r="JYR1689" s="1887"/>
      <c r="JYS1689" s="1887"/>
      <c r="JYT1689" s="1887"/>
      <c r="JYU1689" s="1887"/>
      <c r="JYV1689" s="1887"/>
      <c r="JYW1689" s="1887"/>
      <c r="JYX1689" s="1887"/>
      <c r="JYY1689" s="1887"/>
      <c r="JYZ1689" s="1887"/>
      <c r="JZA1689" s="1887"/>
      <c r="JZB1689" s="1887"/>
      <c r="JZC1689" s="1887"/>
      <c r="JZD1689" s="1887"/>
      <c r="JZE1689" s="1887"/>
      <c r="JZF1689" s="1887"/>
      <c r="JZG1689" s="1887"/>
      <c r="JZH1689" s="1887"/>
      <c r="JZI1689" s="1887"/>
      <c r="JZJ1689" s="1887"/>
      <c r="JZK1689" s="1887"/>
      <c r="JZL1689" s="1887"/>
      <c r="JZM1689" s="1887"/>
      <c r="JZN1689" s="1887"/>
      <c r="JZO1689" s="1887"/>
      <c r="JZP1689" s="1887"/>
      <c r="JZQ1689" s="1887"/>
      <c r="JZR1689" s="1887"/>
      <c r="JZS1689" s="1887"/>
      <c r="JZT1689" s="1887"/>
      <c r="JZU1689" s="1887"/>
      <c r="JZV1689" s="1887"/>
      <c r="JZW1689" s="1887"/>
      <c r="JZX1689" s="1887"/>
      <c r="JZY1689" s="1887"/>
      <c r="JZZ1689" s="1887"/>
      <c r="KAA1689" s="1887"/>
      <c r="KAB1689" s="1887"/>
      <c r="KAC1689" s="1887"/>
      <c r="KAD1689" s="1887"/>
      <c r="KAE1689" s="1887"/>
      <c r="KAF1689" s="1887"/>
      <c r="KAG1689" s="1887"/>
      <c r="KAH1689" s="1887"/>
      <c r="KAI1689" s="1887"/>
      <c r="KAJ1689" s="1887"/>
      <c r="KAK1689" s="1887"/>
      <c r="KAL1689" s="1887"/>
      <c r="KAM1689" s="1887"/>
      <c r="KAN1689" s="1887"/>
      <c r="KAO1689" s="1887"/>
      <c r="KAP1689" s="1887"/>
      <c r="KAQ1689" s="1887"/>
      <c r="KAR1689" s="1887"/>
      <c r="KAS1689" s="1887"/>
      <c r="KAT1689" s="1887"/>
      <c r="KAU1689" s="1887"/>
      <c r="KAV1689" s="1887"/>
      <c r="KAW1689" s="1887"/>
      <c r="KAX1689" s="1887"/>
      <c r="KAY1689" s="1887"/>
      <c r="KAZ1689" s="1887"/>
      <c r="KBA1689" s="1887"/>
      <c r="KBB1689" s="1887"/>
      <c r="KBC1689" s="1887"/>
      <c r="KBD1689" s="1887"/>
      <c r="KBE1689" s="1887"/>
      <c r="KBF1689" s="1887"/>
      <c r="KBG1689" s="1887"/>
      <c r="KBH1689" s="1887"/>
      <c r="KBI1689" s="1887"/>
      <c r="KBJ1689" s="1887"/>
      <c r="KBK1689" s="1887"/>
      <c r="KBL1689" s="1887"/>
      <c r="KBM1689" s="1887"/>
      <c r="KBN1689" s="1887"/>
      <c r="KBO1689" s="1887"/>
      <c r="KBP1689" s="1887"/>
      <c r="KBQ1689" s="1887"/>
      <c r="KBR1689" s="1887"/>
      <c r="KBS1689" s="1887"/>
      <c r="KBT1689" s="1887"/>
      <c r="KBU1689" s="1887"/>
      <c r="KBV1689" s="1887"/>
      <c r="KBW1689" s="1887"/>
      <c r="KBX1689" s="1887"/>
      <c r="KBY1689" s="1887"/>
      <c r="KBZ1689" s="1887"/>
      <c r="KCA1689" s="1887"/>
      <c r="KCB1689" s="1887"/>
      <c r="KCC1689" s="1887"/>
      <c r="KCD1689" s="1887"/>
      <c r="KCE1689" s="1887"/>
      <c r="KCF1689" s="1887"/>
      <c r="KCG1689" s="1887"/>
      <c r="KCH1689" s="1887"/>
      <c r="KCI1689" s="1887"/>
      <c r="KCJ1689" s="1887"/>
      <c r="KCK1689" s="1887"/>
      <c r="KCL1689" s="1887"/>
      <c r="KCM1689" s="1887"/>
      <c r="KCN1689" s="1887"/>
      <c r="KCO1689" s="1887"/>
      <c r="KCP1689" s="1887"/>
      <c r="KCQ1689" s="1887"/>
      <c r="KCR1689" s="1887"/>
      <c r="KCS1689" s="1887"/>
      <c r="KCT1689" s="1887"/>
      <c r="KCU1689" s="1887"/>
      <c r="KCV1689" s="1887"/>
      <c r="KCW1689" s="1887"/>
      <c r="KCX1689" s="1887"/>
      <c r="KCY1689" s="1887"/>
      <c r="KCZ1689" s="1887"/>
      <c r="KDA1689" s="1887"/>
      <c r="KDB1689" s="1887"/>
      <c r="KDC1689" s="1887"/>
      <c r="KDD1689" s="1887"/>
      <c r="KDE1689" s="1887"/>
      <c r="KDF1689" s="1887"/>
      <c r="KDG1689" s="1887"/>
      <c r="KDH1689" s="1887"/>
      <c r="KDI1689" s="1887"/>
      <c r="KDJ1689" s="1887"/>
      <c r="KDK1689" s="1887"/>
      <c r="KDL1689" s="1887"/>
      <c r="KDM1689" s="1887"/>
      <c r="KDN1689" s="1887"/>
      <c r="KDO1689" s="1887"/>
      <c r="KDP1689" s="1887"/>
      <c r="KDQ1689" s="1887"/>
      <c r="KDR1689" s="1887"/>
      <c r="KDS1689" s="1887"/>
      <c r="KDT1689" s="1887"/>
      <c r="KDU1689" s="1887"/>
      <c r="KDV1689" s="1887"/>
      <c r="KDW1689" s="1887"/>
      <c r="KDX1689" s="1887"/>
      <c r="KDY1689" s="1887"/>
      <c r="KDZ1689" s="1887"/>
      <c r="KEA1689" s="1887"/>
      <c r="KEB1689" s="1887"/>
      <c r="KEC1689" s="1887"/>
      <c r="KED1689" s="1887"/>
      <c r="KEE1689" s="1887"/>
      <c r="KEF1689" s="1887"/>
      <c r="KEG1689" s="1887"/>
      <c r="KEH1689" s="1887"/>
      <c r="KEI1689" s="1887"/>
      <c r="KEJ1689" s="1887"/>
      <c r="KEK1689" s="1887"/>
      <c r="KEL1689" s="1887"/>
      <c r="KEM1689" s="1887"/>
      <c r="KEN1689" s="1887"/>
      <c r="KEO1689" s="1887"/>
      <c r="KEP1689" s="1887"/>
      <c r="KEQ1689" s="1887"/>
      <c r="KER1689" s="1887"/>
      <c r="KES1689" s="1887"/>
      <c r="KET1689" s="1887"/>
      <c r="KEU1689" s="1887"/>
      <c r="KEV1689" s="1887"/>
      <c r="KEW1689" s="1887"/>
      <c r="KEX1689" s="1887"/>
      <c r="KEY1689" s="1887"/>
      <c r="KEZ1689" s="1887"/>
      <c r="KFA1689" s="1887"/>
      <c r="KFB1689" s="1887"/>
      <c r="KFC1689" s="1887"/>
      <c r="KFD1689" s="1887"/>
      <c r="KFE1689" s="1887"/>
      <c r="KFF1689" s="1887"/>
      <c r="KFG1689" s="1887"/>
      <c r="KFH1689" s="1887"/>
      <c r="KFI1689" s="1887"/>
      <c r="KFJ1689" s="1887"/>
      <c r="KFK1689" s="1887"/>
      <c r="KFL1689" s="1887"/>
      <c r="KFM1689" s="1887"/>
      <c r="KFN1689" s="1887"/>
      <c r="KFO1689" s="1887"/>
      <c r="KFP1689" s="1887"/>
      <c r="KFQ1689" s="1887"/>
      <c r="KFR1689" s="1887"/>
      <c r="KFS1689" s="1887"/>
      <c r="KFT1689" s="1887"/>
      <c r="KFU1689" s="1887"/>
      <c r="KFV1689" s="1887"/>
      <c r="KFW1689" s="1887"/>
      <c r="KFX1689" s="1887"/>
      <c r="KFY1689" s="1887"/>
      <c r="KFZ1689" s="1887"/>
      <c r="KGA1689" s="1887"/>
      <c r="KGB1689" s="1887"/>
      <c r="KGC1689" s="1887"/>
      <c r="KGD1689" s="1887"/>
      <c r="KGE1689" s="1887"/>
      <c r="KGF1689" s="1887"/>
      <c r="KGG1689" s="1887"/>
      <c r="KGH1689" s="1887"/>
      <c r="KGI1689" s="1887"/>
      <c r="KGJ1689" s="1887"/>
      <c r="KGK1689" s="1887"/>
      <c r="KGL1689" s="1887"/>
      <c r="KGM1689" s="1887"/>
      <c r="KGN1689" s="1887"/>
      <c r="KGO1689" s="1887"/>
      <c r="KGP1689" s="1887"/>
      <c r="KGQ1689" s="1887"/>
      <c r="KGR1689" s="1887"/>
      <c r="KGS1689" s="1887"/>
      <c r="KGT1689" s="1887"/>
      <c r="KGU1689" s="1887"/>
      <c r="KGV1689" s="1887"/>
      <c r="KGW1689" s="1887"/>
      <c r="KGX1689" s="1887"/>
      <c r="KGY1689" s="1887"/>
      <c r="KGZ1689" s="1887"/>
      <c r="KHA1689" s="1887"/>
      <c r="KHB1689" s="1887"/>
      <c r="KHC1689" s="1887"/>
      <c r="KHD1689" s="1887"/>
      <c r="KHE1689" s="1887"/>
      <c r="KHF1689" s="1887"/>
      <c r="KHG1689" s="1887"/>
      <c r="KHH1689" s="1887"/>
      <c r="KHI1689" s="1887"/>
      <c r="KHJ1689" s="1887"/>
      <c r="KHK1689" s="1887"/>
      <c r="KHL1689" s="1887"/>
      <c r="KHM1689" s="1887"/>
      <c r="KHN1689" s="1887"/>
      <c r="KHO1689" s="1887"/>
      <c r="KHP1689" s="1887"/>
      <c r="KHQ1689" s="1887"/>
      <c r="KHR1689" s="1887"/>
      <c r="KHS1689" s="1887"/>
      <c r="KHT1689" s="1887"/>
      <c r="KHU1689" s="1887"/>
      <c r="KHV1689" s="1887"/>
      <c r="KHW1689" s="1887"/>
      <c r="KHX1689" s="1887"/>
      <c r="KHY1689" s="1887"/>
      <c r="KHZ1689" s="1887"/>
      <c r="KIA1689" s="1887"/>
      <c r="KIB1689" s="1887"/>
      <c r="KIC1689" s="1887"/>
      <c r="KID1689" s="1887"/>
      <c r="KIE1689" s="1887"/>
      <c r="KIF1689" s="1887"/>
      <c r="KIG1689" s="1887"/>
      <c r="KIH1689" s="1887"/>
      <c r="KII1689" s="1887"/>
      <c r="KIJ1689" s="1887"/>
      <c r="KIK1689" s="1887"/>
      <c r="KIL1689" s="1887"/>
      <c r="KIM1689" s="1887"/>
      <c r="KIN1689" s="1887"/>
      <c r="KIO1689" s="1887"/>
      <c r="KIP1689" s="1887"/>
      <c r="KIQ1689" s="1887"/>
      <c r="KIR1689" s="1887"/>
      <c r="KIS1689" s="1887"/>
      <c r="KIT1689" s="1887"/>
      <c r="KIU1689" s="1887"/>
      <c r="KIV1689" s="1887"/>
      <c r="KIW1689" s="1887"/>
      <c r="KIX1689" s="1887"/>
      <c r="KIY1689" s="1887"/>
      <c r="KIZ1689" s="1887"/>
      <c r="KJA1689" s="1887"/>
      <c r="KJB1689" s="1887"/>
      <c r="KJC1689" s="1887"/>
      <c r="KJD1689" s="1887"/>
      <c r="KJE1689" s="1887"/>
      <c r="KJF1689" s="1887"/>
      <c r="KJG1689" s="1887"/>
      <c r="KJH1689" s="1887"/>
      <c r="KJI1689" s="1887"/>
      <c r="KJJ1689" s="1887"/>
      <c r="KJK1689" s="1887"/>
      <c r="KJL1689" s="1887"/>
      <c r="KJM1689" s="1887"/>
      <c r="KJN1689" s="1887"/>
      <c r="KJO1689" s="1887"/>
      <c r="KJP1689" s="1887"/>
      <c r="KJQ1689" s="1887"/>
      <c r="KJR1689" s="1887"/>
      <c r="KJS1689" s="1887"/>
      <c r="KJT1689" s="1887"/>
      <c r="KJU1689" s="1887"/>
      <c r="KJV1689" s="1887"/>
      <c r="KJW1689" s="1887"/>
      <c r="KJX1689" s="1887"/>
      <c r="KJY1689" s="1887"/>
      <c r="KJZ1689" s="1887"/>
      <c r="KKA1689" s="1887"/>
      <c r="KKB1689" s="1887"/>
      <c r="KKC1689" s="1887"/>
      <c r="KKD1689" s="1887"/>
      <c r="KKE1689" s="1887"/>
      <c r="KKF1689" s="1887"/>
      <c r="KKG1689" s="1887"/>
      <c r="KKH1689" s="1887"/>
      <c r="KKI1689" s="1887"/>
      <c r="KKJ1689" s="1887"/>
      <c r="KKK1689" s="1887"/>
      <c r="KKL1689" s="1887"/>
      <c r="KKM1689" s="1887"/>
      <c r="KKN1689" s="1887"/>
      <c r="KKO1689" s="1887"/>
      <c r="KKP1689" s="1887"/>
      <c r="KKQ1689" s="1887"/>
      <c r="KKR1689" s="1887"/>
      <c r="KKS1689" s="1887"/>
      <c r="KKT1689" s="1887"/>
      <c r="KKU1689" s="1887"/>
      <c r="KKV1689" s="1887"/>
      <c r="KKW1689" s="1887"/>
      <c r="KKX1689" s="1887"/>
      <c r="KKY1689" s="1887"/>
      <c r="KKZ1689" s="1887"/>
      <c r="KLA1689" s="1887"/>
      <c r="KLB1689" s="1887"/>
      <c r="KLC1689" s="1887"/>
      <c r="KLD1689" s="1887"/>
      <c r="KLE1689" s="1887"/>
      <c r="KLF1689" s="1887"/>
      <c r="KLG1689" s="1887"/>
      <c r="KLH1689" s="1887"/>
      <c r="KLI1689" s="1887"/>
      <c r="KLJ1689" s="1887"/>
      <c r="KLK1689" s="1887"/>
      <c r="KLL1689" s="1887"/>
      <c r="KLM1689" s="1887"/>
      <c r="KLN1689" s="1887"/>
      <c r="KLO1689" s="1887"/>
      <c r="KLP1689" s="1887"/>
      <c r="KLQ1689" s="1887"/>
      <c r="KLR1689" s="1887"/>
      <c r="KLS1689" s="1887"/>
      <c r="KLT1689" s="1887"/>
      <c r="KLU1689" s="1887"/>
      <c r="KLV1689" s="1887"/>
      <c r="KLW1689" s="1887"/>
      <c r="KLX1689" s="1887"/>
      <c r="KLY1689" s="1887"/>
      <c r="KLZ1689" s="1887"/>
      <c r="KMA1689" s="1887"/>
      <c r="KMB1689" s="1887"/>
      <c r="KMC1689" s="1887"/>
      <c r="KMD1689" s="1887"/>
      <c r="KME1689" s="1887"/>
      <c r="KMF1689" s="1887"/>
      <c r="KMG1689" s="1887"/>
      <c r="KMH1689" s="1887"/>
      <c r="KMI1689" s="1887"/>
      <c r="KMJ1689" s="1887"/>
      <c r="KMK1689" s="1887"/>
      <c r="KML1689" s="1887"/>
      <c r="KMM1689" s="1887"/>
      <c r="KMN1689" s="1887"/>
      <c r="KMO1689" s="1887"/>
      <c r="KMP1689" s="1887"/>
      <c r="KMQ1689" s="1887"/>
      <c r="KMR1689" s="1887"/>
      <c r="KMS1689" s="1887"/>
      <c r="KMT1689" s="1887"/>
      <c r="KMU1689" s="1887"/>
      <c r="KMV1689" s="1887"/>
      <c r="KMW1689" s="1887"/>
      <c r="KMX1689" s="1887"/>
      <c r="KMY1689" s="1887"/>
      <c r="KMZ1689" s="1887"/>
      <c r="KNA1689" s="1887"/>
      <c r="KNB1689" s="1887"/>
      <c r="KNC1689" s="1887"/>
      <c r="KND1689" s="1887"/>
      <c r="KNE1689" s="1887"/>
      <c r="KNF1689" s="1887"/>
      <c r="KNG1689" s="1887"/>
      <c r="KNH1689" s="1887"/>
      <c r="KNI1689" s="1887"/>
      <c r="KNJ1689" s="1887"/>
      <c r="KNK1689" s="1887"/>
      <c r="KNL1689" s="1887"/>
      <c r="KNM1689" s="1887"/>
      <c r="KNN1689" s="1887"/>
      <c r="KNO1689" s="1887"/>
      <c r="KNP1689" s="1887"/>
      <c r="KNQ1689" s="1887"/>
      <c r="KNR1689" s="1887"/>
      <c r="KNS1689" s="1887"/>
      <c r="KNT1689" s="1887"/>
      <c r="KNU1689" s="1887"/>
      <c r="KNV1689" s="1887"/>
      <c r="KNW1689" s="1887"/>
      <c r="KNX1689" s="1887"/>
      <c r="KNY1689" s="1887"/>
      <c r="KNZ1689" s="1887"/>
      <c r="KOA1689" s="1887"/>
      <c r="KOB1689" s="1887"/>
      <c r="KOC1689" s="1887"/>
      <c r="KOD1689" s="1887"/>
      <c r="KOE1689" s="1887"/>
      <c r="KOF1689" s="1887"/>
      <c r="KOG1689" s="1887"/>
      <c r="KOH1689" s="1887"/>
      <c r="KOI1689" s="1887"/>
      <c r="KOJ1689" s="1887"/>
      <c r="KOK1689" s="1887"/>
      <c r="KOL1689" s="1887"/>
      <c r="KOM1689" s="1887"/>
      <c r="KON1689" s="1887"/>
      <c r="KOO1689" s="1887"/>
      <c r="KOP1689" s="1887"/>
      <c r="KOQ1689" s="1887"/>
      <c r="KOR1689" s="1887"/>
      <c r="KOS1689" s="1887"/>
      <c r="KOT1689" s="1887"/>
      <c r="KOU1689" s="1887"/>
      <c r="KOV1689" s="1887"/>
      <c r="KOW1689" s="1887"/>
      <c r="KOX1689" s="1887"/>
      <c r="KOY1689" s="1887"/>
      <c r="KOZ1689" s="1887"/>
      <c r="KPA1689" s="1887"/>
      <c r="KPB1689" s="1887"/>
      <c r="KPC1689" s="1887"/>
      <c r="KPD1689" s="1887"/>
      <c r="KPE1689" s="1887"/>
      <c r="KPF1689" s="1887"/>
      <c r="KPG1689" s="1887"/>
      <c r="KPH1689" s="1887"/>
      <c r="KPI1689" s="1887"/>
      <c r="KPJ1689" s="1887"/>
      <c r="KPK1689" s="1887"/>
      <c r="KPL1689" s="1887"/>
      <c r="KPM1689" s="1887"/>
      <c r="KPN1689" s="1887"/>
      <c r="KPO1689" s="1887"/>
      <c r="KPP1689" s="1887"/>
      <c r="KPQ1689" s="1887"/>
      <c r="KPR1689" s="1887"/>
      <c r="KPS1689" s="1887"/>
      <c r="KPT1689" s="1887"/>
      <c r="KPU1689" s="1887"/>
      <c r="KPV1689" s="1887"/>
      <c r="KPW1689" s="1887"/>
      <c r="KPX1689" s="1887"/>
      <c r="KPY1689" s="1887"/>
      <c r="KPZ1689" s="1887"/>
      <c r="KQA1689" s="1887"/>
      <c r="KQB1689" s="1887"/>
      <c r="KQC1689" s="1887"/>
      <c r="KQD1689" s="1887"/>
      <c r="KQE1689" s="1887"/>
      <c r="KQF1689" s="1887"/>
      <c r="KQG1689" s="1887"/>
      <c r="KQH1689" s="1887"/>
      <c r="KQI1689" s="1887"/>
      <c r="KQJ1689" s="1887"/>
      <c r="KQK1689" s="1887"/>
      <c r="KQL1689" s="1887"/>
      <c r="KQM1689" s="1887"/>
      <c r="KQN1689" s="1887"/>
      <c r="KQO1689" s="1887"/>
      <c r="KQP1689" s="1887"/>
      <c r="KQQ1689" s="1887"/>
      <c r="KQR1689" s="1887"/>
      <c r="KQS1689" s="1887"/>
      <c r="KQT1689" s="1887"/>
      <c r="KQU1689" s="1887"/>
      <c r="KQV1689" s="1887"/>
      <c r="KQW1689" s="1887"/>
      <c r="KQX1689" s="1887"/>
      <c r="KQY1689" s="1887"/>
      <c r="KQZ1689" s="1887"/>
      <c r="KRA1689" s="1887"/>
      <c r="KRB1689" s="1887"/>
      <c r="KRC1689" s="1887"/>
      <c r="KRD1689" s="1887"/>
      <c r="KRE1689" s="1887"/>
      <c r="KRF1689" s="1887"/>
      <c r="KRG1689" s="1887"/>
      <c r="KRH1689" s="1887"/>
      <c r="KRI1689" s="1887"/>
      <c r="KRJ1689" s="1887"/>
      <c r="KRK1689" s="1887"/>
      <c r="KRL1689" s="1887"/>
      <c r="KRM1689" s="1887"/>
      <c r="KRN1689" s="1887"/>
      <c r="KRO1689" s="1887"/>
      <c r="KRP1689" s="1887"/>
      <c r="KRQ1689" s="1887"/>
      <c r="KRR1689" s="1887"/>
      <c r="KRS1689" s="1887"/>
      <c r="KRT1689" s="1887"/>
      <c r="KRU1689" s="1887"/>
      <c r="KRV1689" s="1887"/>
      <c r="KRW1689" s="1887"/>
      <c r="KRX1689" s="1887"/>
      <c r="KRY1689" s="1887"/>
      <c r="KRZ1689" s="1887"/>
      <c r="KSA1689" s="1887"/>
      <c r="KSB1689" s="1887"/>
      <c r="KSC1689" s="1887"/>
      <c r="KSD1689" s="1887"/>
      <c r="KSE1689" s="1887"/>
      <c r="KSF1689" s="1887"/>
      <c r="KSG1689" s="1887"/>
      <c r="KSH1689" s="1887"/>
      <c r="KSI1689" s="1887"/>
      <c r="KSJ1689" s="1887"/>
      <c r="KSK1689" s="1887"/>
      <c r="KSL1689" s="1887"/>
      <c r="KSM1689" s="1887"/>
      <c r="KSN1689" s="1887"/>
      <c r="KSO1689" s="1887"/>
      <c r="KSP1689" s="1887"/>
      <c r="KSQ1689" s="1887"/>
      <c r="KSR1689" s="1887"/>
      <c r="KSS1689" s="1887"/>
      <c r="KST1689" s="1887"/>
      <c r="KSU1689" s="1887"/>
      <c r="KSV1689" s="1887"/>
      <c r="KSW1689" s="1887"/>
      <c r="KSX1689" s="1887"/>
      <c r="KSY1689" s="1887"/>
      <c r="KSZ1689" s="1887"/>
      <c r="KTA1689" s="1887"/>
      <c r="KTB1689" s="1887"/>
      <c r="KTC1689" s="1887"/>
      <c r="KTD1689" s="1887"/>
      <c r="KTE1689" s="1887"/>
      <c r="KTF1689" s="1887"/>
      <c r="KTG1689" s="1887"/>
      <c r="KTH1689" s="1887"/>
      <c r="KTI1689" s="1887"/>
      <c r="KTJ1689" s="1887"/>
      <c r="KTK1689" s="1887"/>
      <c r="KTL1689" s="1887"/>
      <c r="KTM1689" s="1887"/>
      <c r="KTN1689" s="1887"/>
      <c r="KTO1689" s="1887"/>
      <c r="KTP1689" s="1887"/>
      <c r="KTQ1689" s="1887"/>
      <c r="KTR1689" s="1887"/>
      <c r="KTS1689" s="1887"/>
      <c r="KTT1689" s="1887"/>
      <c r="KTU1689" s="1887"/>
      <c r="KTV1689" s="1887"/>
      <c r="KTW1689" s="1887"/>
      <c r="KTX1689" s="1887"/>
      <c r="KTY1689" s="1887"/>
      <c r="KTZ1689" s="1887"/>
      <c r="KUA1689" s="1887"/>
      <c r="KUB1689" s="1887"/>
      <c r="KUC1689" s="1887"/>
      <c r="KUD1689" s="1887"/>
      <c r="KUE1689" s="1887"/>
      <c r="KUF1689" s="1887"/>
      <c r="KUG1689" s="1887"/>
      <c r="KUH1689" s="1887"/>
      <c r="KUI1689" s="1887"/>
      <c r="KUJ1689" s="1887"/>
      <c r="KUK1689" s="1887"/>
      <c r="KUL1689" s="1887"/>
      <c r="KUM1689" s="1887"/>
      <c r="KUN1689" s="1887"/>
      <c r="KUO1689" s="1887"/>
      <c r="KUP1689" s="1887"/>
      <c r="KUQ1689" s="1887"/>
      <c r="KUR1689" s="1887"/>
      <c r="KUS1689" s="1887"/>
      <c r="KUT1689" s="1887"/>
      <c r="KUU1689" s="1887"/>
      <c r="KUV1689" s="1887"/>
      <c r="KUW1689" s="1887"/>
      <c r="KUX1689" s="1887"/>
      <c r="KUY1689" s="1887"/>
      <c r="KUZ1689" s="1887"/>
      <c r="KVA1689" s="1887"/>
      <c r="KVB1689" s="1887"/>
      <c r="KVC1689" s="1887"/>
      <c r="KVD1689" s="1887"/>
      <c r="KVE1689" s="1887"/>
      <c r="KVF1689" s="1887"/>
      <c r="KVG1689" s="1887"/>
      <c r="KVH1689" s="1887"/>
      <c r="KVI1689" s="1887"/>
      <c r="KVJ1689" s="1887"/>
      <c r="KVK1689" s="1887"/>
      <c r="KVL1689" s="1887"/>
      <c r="KVM1689" s="1887"/>
      <c r="KVN1689" s="1887"/>
      <c r="KVO1689" s="1887"/>
      <c r="KVP1689" s="1887"/>
      <c r="KVQ1689" s="1887"/>
      <c r="KVR1689" s="1887"/>
      <c r="KVS1689" s="1887"/>
      <c r="KVT1689" s="1887"/>
      <c r="KVU1689" s="1887"/>
      <c r="KVV1689" s="1887"/>
      <c r="KVW1689" s="1887"/>
      <c r="KVX1689" s="1887"/>
      <c r="KVY1689" s="1887"/>
      <c r="KVZ1689" s="1887"/>
      <c r="KWA1689" s="1887"/>
      <c r="KWB1689" s="1887"/>
      <c r="KWC1689" s="1887"/>
      <c r="KWD1689" s="1887"/>
      <c r="KWE1689" s="1887"/>
      <c r="KWF1689" s="1887"/>
      <c r="KWG1689" s="1887"/>
      <c r="KWH1689" s="1887"/>
      <c r="KWI1689" s="1887"/>
      <c r="KWJ1689" s="1887"/>
      <c r="KWK1689" s="1887"/>
      <c r="KWL1689" s="1887"/>
      <c r="KWM1689" s="1887"/>
      <c r="KWN1689" s="1887"/>
      <c r="KWO1689" s="1887"/>
      <c r="KWP1689" s="1887"/>
      <c r="KWQ1689" s="1887"/>
      <c r="KWR1689" s="1887"/>
      <c r="KWS1689" s="1887"/>
      <c r="KWT1689" s="1887"/>
      <c r="KWU1689" s="1887"/>
      <c r="KWV1689" s="1887"/>
      <c r="KWW1689" s="1887"/>
      <c r="KWX1689" s="1887"/>
      <c r="KWY1689" s="1887"/>
      <c r="KWZ1689" s="1887"/>
      <c r="KXA1689" s="1887"/>
      <c r="KXB1689" s="1887"/>
      <c r="KXC1689" s="1887"/>
      <c r="KXD1689" s="1887"/>
      <c r="KXE1689" s="1887"/>
      <c r="KXF1689" s="1887"/>
      <c r="KXG1689" s="1887"/>
      <c r="KXH1689" s="1887"/>
      <c r="KXI1689" s="1887"/>
      <c r="KXJ1689" s="1887"/>
      <c r="KXK1689" s="1887"/>
      <c r="KXL1689" s="1887"/>
      <c r="KXM1689" s="1887"/>
      <c r="KXN1689" s="1887"/>
      <c r="KXO1689" s="1887"/>
      <c r="KXP1689" s="1887"/>
      <c r="KXQ1689" s="1887"/>
      <c r="KXR1689" s="1887"/>
      <c r="KXS1689" s="1887"/>
      <c r="KXT1689" s="1887"/>
      <c r="KXU1689" s="1887"/>
      <c r="KXV1689" s="1887"/>
      <c r="KXW1689" s="1887"/>
      <c r="KXX1689" s="1887"/>
      <c r="KXY1689" s="1887"/>
      <c r="KXZ1689" s="1887"/>
      <c r="KYA1689" s="1887"/>
      <c r="KYB1689" s="1887"/>
      <c r="KYC1689" s="1887"/>
      <c r="KYD1689" s="1887"/>
      <c r="KYE1689" s="1887"/>
      <c r="KYF1689" s="1887"/>
      <c r="KYG1689" s="1887"/>
      <c r="KYH1689" s="1887"/>
      <c r="KYI1689" s="1887"/>
      <c r="KYJ1689" s="1887"/>
      <c r="KYK1689" s="1887"/>
      <c r="KYL1689" s="1887"/>
      <c r="KYM1689" s="1887"/>
      <c r="KYN1689" s="1887"/>
      <c r="KYO1689" s="1887"/>
      <c r="KYP1689" s="1887"/>
      <c r="KYQ1689" s="1887"/>
      <c r="KYR1689" s="1887"/>
      <c r="KYS1689" s="1887"/>
      <c r="KYT1689" s="1887"/>
      <c r="KYU1689" s="1887"/>
      <c r="KYV1689" s="1887"/>
      <c r="KYW1689" s="1887"/>
      <c r="KYX1689" s="1887"/>
      <c r="KYY1689" s="1887"/>
      <c r="KYZ1689" s="1887"/>
      <c r="KZA1689" s="1887"/>
      <c r="KZB1689" s="1887"/>
      <c r="KZC1689" s="1887"/>
      <c r="KZD1689" s="1887"/>
      <c r="KZE1689" s="1887"/>
      <c r="KZF1689" s="1887"/>
      <c r="KZG1689" s="1887"/>
      <c r="KZH1689" s="1887"/>
      <c r="KZI1689" s="1887"/>
      <c r="KZJ1689" s="1887"/>
      <c r="KZK1689" s="1887"/>
      <c r="KZL1689" s="1887"/>
      <c r="KZM1689" s="1887"/>
      <c r="KZN1689" s="1887"/>
      <c r="KZO1689" s="1887"/>
      <c r="KZP1689" s="1887"/>
      <c r="KZQ1689" s="1887"/>
      <c r="KZR1689" s="1887"/>
      <c r="KZS1689" s="1887"/>
      <c r="KZT1689" s="1887"/>
      <c r="KZU1689" s="1887"/>
      <c r="KZV1689" s="1887"/>
      <c r="KZW1689" s="1887"/>
      <c r="KZX1689" s="1887"/>
      <c r="KZY1689" s="1887"/>
      <c r="KZZ1689" s="1887"/>
      <c r="LAA1689" s="1887"/>
      <c r="LAB1689" s="1887"/>
      <c r="LAC1689" s="1887"/>
      <c r="LAD1689" s="1887"/>
      <c r="LAE1689" s="1887"/>
      <c r="LAF1689" s="1887"/>
      <c r="LAG1689" s="1887"/>
      <c r="LAH1689" s="1887"/>
      <c r="LAI1689" s="1887"/>
      <c r="LAJ1689" s="1887"/>
      <c r="LAK1689" s="1887"/>
      <c r="LAL1689" s="1887"/>
      <c r="LAM1689" s="1887"/>
      <c r="LAN1689" s="1887"/>
      <c r="LAO1689" s="1887"/>
      <c r="LAP1689" s="1887"/>
      <c r="LAQ1689" s="1887"/>
      <c r="LAR1689" s="1887"/>
      <c r="LAS1689" s="1887"/>
      <c r="LAT1689" s="1887"/>
      <c r="LAU1689" s="1887"/>
      <c r="LAV1689" s="1887"/>
      <c r="LAW1689" s="1887"/>
      <c r="LAX1689" s="1887"/>
      <c r="LAY1689" s="1887"/>
      <c r="LAZ1689" s="1887"/>
      <c r="LBA1689" s="1887"/>
      <c r="LBB1689" s="1887"/>
      <c r="LBC1689" s="1887"/>
      <c r="LBD1689" s="1887"/>
      <c r="LBE1689" s="1887"/>
      <c r="LBF1689" s="1887"/>
      <c r="LBG1689" s="1887"/>
      <c r="LBH1689" s="1887"/>
      <c r="LBI1689" s="1887"/>
      <c r="LBJ1689" s="1887"/>
      <c r="LBK1689" s="1887"/>
      <c r="LBL1689" s="1887"/>
      <c r="LBM1689" s="1887"/>
      <c r="LBN1689" s="1887"/>
      <c r="LBO1689" s="1887"/>
      <c r="LBP1689" s="1887"/>
      <c r="LBQ1689" s="1887"/>
      <c r="LBR1689" s="1887"/>
      <c r="LBS1689" s="1887"/>
      <c r="LBT1689" s="1887"/>
      <c r="LBU1689" s="1887"/>
      <c r="LBV1689" s="1887"/>
      <c r="LBW1689" s="1887"/>
      <c r="LBX1689" s="1887"/>
      <c r="LBY1689" s="1887"/>
      <c r="LBZ1689" s="1887"/>
      <c r="LCA1689" s="1887"/>
      <c r="LCB1689" s="1887"/>
      <c r="LCC1689" s="1887"/>
      <c r="LCD1689" s="1887"/>
      <c r="LCE1689" s="1887"/>
      <c r="LCF1689" s="1887"/>
      <c r="LCG1689" s="1887"/>
      <c r="LCH1689" s="1887"/>
      <c r="LCI1689" s="1887"/>
      <c r="LCJ1689" s="1887"/>
      <c r="LCK1689" s="1887"/>
      <c r="LCL1689" s="1887"/>
      <c r="LCM1689" s="1887"/>
      <c r="LCN1689" s="1887"/>
      <c r="LCO1689" s="1887"/>
      <c r="LCP1689" s="1887"/>
      <c r="LCQ1689" s="1887"/>
      <c r="LCR1689" s="1887"/>
      <c r="LCS1689" s="1887"/>
      <c r="LCT1689" s="1887"/>
      <c r="LCU1689" s="1887"/>
      <c r="LCV1689" s="1887"/>
      <c r="LCW1689" s="1887"/>
      <c r="LCX1689" s="1887"/>
      <c r="LCY1689" s="1887"/>
      <c r="LCZ1689" s="1887"/>
      <c r="LDA1689" s="1887"/>
      <c r="LDB1689" s="1887"/>
      <c r="LDC1689" s="1887"/>
      <c r="LDD1689" s="1887"/>
      <c r="LDE1689" s="1887"/>
      <c r="LDF1689" s="1887"/>
      <c r="LDG1689" s="1887"/>
      <c r="LDH1689" s="1887"/>
      <c r="LDI1689" s="1887"/>
      <c r="LDJ1689" s="1887"/>
      <c r="LDK1689" s="1887"/>
      <c r="LDL1689" s="1887"/>
      <c r="LDM1689" s="1887"/>
      <c r="LDN1689" s="1887"/>
      <c r="LDO1689" s="1887"/>
      <c r="LDP1689" s="1887"/>
      <c r="LDQ1689" s="1887"/>
      <c r="LDR1689" s="1887"/>
      <c r="LDS1689" s="1887"/>
      <c r="LDT1689" s="1887"/>
      <c r="LDU1689" s="1887"/>
      <c r="LDV1689" s="1887"/>
      <c r="LDW1689" s="1887"/>
      <c r="LDX1689" s="1887"/>
      <c r="LDY1689" s="1887"/>
      <c r="LDZ1689" s="1887"/>
      <c r="LEA1689" s="1887"/>
      <c r="LEB1689" s="1887"/>
      <c r="LEC1689" s="1887"/>
      <c r="LED1689" s="1887"/>
      <c r="LEE1689" s="1887"/>
      <c r="LEF1689" s="1887"/>
      <c r="LEG1689" s="1887"/>
      <c r="LEH1689" s="1887"/>
      <c r="LEI1689" s="1887"/>
      <c r="LEJ1689" s="1887"/>
      <c r="LEK1689" s="1887"/>
      <c r="LEL1689" s="1887"/>
      <c r="LEM1689" s="1887"/>
      <c r="LEN1689" s="1887"/>
      <c r="LEO1689" s="1887"/>
      <c r="LEP1689" s="1887"/>
      <c r="LEQ1689" s="1887"/>
      <c r="LER1689" s="1887"/>
      <c r="LES1689" s="1887"/>
      <c r="LET1689" s="1887"/>
      <c r="LEU1689" s="1887"/>
      <c r="LEV1689" s="1887"/>
      <c r="LEW1689" s="1887"/>
      <c r="LEX1689" s="1887"/>
      <c r="LEY1689" s="1887"/>
      <c r="LEZ1689" s="1887"/>
      <c r="LFA1689" s="1887"/>
      <c r="LFB1689" s="1887"/>
      <c r="LFC1689" s="1887"/>
      <c r="LFD1689" s="1887"/>
      <c r="LFE1689" s="1887"/>
      <c r="LFF1689" s="1887"/>
      <c r="LFG1689" s="1887"/>
      <c r="LFH1689" s="1887"/>
      <c r="LFI1689" s="1887"/>
      <c r="LFJ1689" s="1887"/>
      <c r="LFK1689" s="1887"/>
      <c r="LFL1689" s="1887"/>
      <c r="LFM1689" s="1887"/>
      <c r="LFN1689" s="1887"/>
      <c r="LFO1689" s="1887"/>
      <c r="LFP1689" s="1887"/>
      <c r="LFQ1689" s="1887"/>
      <c r="LFR1689" s="1887"/>
      <c r="LFS1689" s="1887"/>
      <c r="LFT1689" s="1887"/>
      <c r="LFU1689" s="1887"/>
      <c r="LFV1689" s="1887"/>
      <c r="LFW1689" s="1887"/>
      <c r="LFX1689" s="1887"/>
      <c r="LFY1689" s="1887"/>
      <c r="LFZ1689" s="1887"/>
      <c r="LGA1689" s="1887"/>
      <c r="LGB1689" s="1887"/>
      <c r="LGC1689" s="1887"/>
      <c r="LGD1689" s="1887"/>
      <c r="LGE1689" s="1887"/>
      <c r="LGF1689" s="1887"/>
      <c r="LGG1689" s="1887"/>
      <c r="LGH1689" s="1887"/>
      <c r="LGI1689" s="1887"/>
      <c r="LGJ1689" s="1887"/>
      <c r="LGK1689" s="1887"/>
      <c r="LGL1689" s="1887"/>
      <c r="LGM1689" s="1887"/>
      <c r="LGN1689" s="1887"/>
      <c r="LGO1689" s="1887"/>
      <c r="LGP1689" s="1887"/>
      <c r="LGQ1689" s="1887"/>
      <c r="LGR1689" s="1887"/>
      <c r="LGS1689" s="1887"/>
      <c r="LGT1689" s="1887"/>
      <c r="LGU1689" s="1887"/>
      <c r="LGV1689" s="1887"/>
      <c r="LGW1689" s="1887"/>
      <c r="LGX1689" s="1887"/>
      <c r="LGY1689" s="1887"/>
      <c r="LGZ1689" s="1887"/>
      <c r="LHA1689" s="1887"/>
      <c r="LHB1689" s="1887"/>
      <c r="LHC1689" s="1887"/>
      <c r="LHD1689" s="1887"/>
      <c r="LHE1689" s="1887"/>
      <c r="LHF1689" s="1887"/>
      <c r="LHG1689" s="1887"/>
      <c r="LHH1689" s="1887"/>
      <c r="LHI1689" s="1887"/>
      <c r="LHJ1689" s="1887"/>
      <c r="LHK1689" s="1887"/>
      <c r="LHL1689" s="1887"/>
      <c r="LHM1689" s="1887"/>
      <c r="LHN1689" s="1887"/>
      <c r="LHO1689" s="1887"/>
      <c r="LHP1689" s="1887"/>
      <c r="LHQ1689" s="1887"/>
      <c r="LHR1689" s="1887"/>
      <c r="LHS1689" s="1887"/>
      <c r="LHT1689" s="1887"/>
      <c r="LHU1689" s="1887"/>
      <c r="LHV1689" s="1887"/>
      <c r="LHW1689" s="1887"/>
      <c r="LHX1689" s="1887"/>
      <c r="LHY1689" s="1887"/>
      <c r="LHZ1689" s="1887"/>
      <c r="LIA1689" s="1887"/>
      <c r="LIB1689" s="1887"/>
      <c r="LIC1689" s="1887"/>
      <c r="LID1689" s="1887"/>
      <c r="LIE1689" s="1887"/>
      <c r="LIF1689" s="1887"/>
      <c r="LIG1689" s="1887"/>
      <c r="LIH1689" s="1887"/>
      <c r="LII1689" s="1887"/>
      <c r="LIJ1689" s="1887"/>
      <c r="LIK1689" s="1887"/>
      <c r="LIL1689" s="1887"/>
      <c r="LIM1689" s="1887"/>
      <c r="LIN1689" s="1887"/>
      <c r="LIO1689" s="1887"/>
      <c r="LIP1689" s="1887"/>
      <c r="LIQ1689" s="1887"/>
      <c r="LIR1689" s="1887"/>
      <c r="LIS1689" s="1887"/>
      <c r="LIT1689" s="1887"/>
      <c r="LIU1689" s="1887"/>
      <c r="LIV1689" s="1887"/>
      <c r="LIW1689" s="1887"/>
      <c r="LIX1689" s="1887"/>
      <c r="LIY1689" s="1887"/>
      <c r="LIZ1689" s="1887"/>
      <c r="LJA1689" s="1887"/>
      <c r="LJB1689" s="1887"/>
      <c r="LJC1689" s="1887"/>
      <c r="LJD1689" s="1887"/>
      <c r="LJE1689" s="1887"/>
      <c r="LJF1689" s="1887"/>
      <c r="LJG1689" s="1887"/>
      <c r="LJH1689" s="1887"/>
      <c r="LJI1689" s="1887"/>
      <c r="LJJ1689" s="1887"/>
      <c r="LJK1689" s="1887"/>
      <c r="LJL1689" s="1887"/>
      <c r="LJM1689" s="1887"/>
      <c r="LJN1689" s="1887"/>
      <c r="LJO1689" s="1887"/>
      <c r="LJP1689" s="1887"/>
      <c r="LJQ1689" s="1887"/>
      <c r="LJR1689" s="1887"/>
      <c r="LJS1689" s="1887"/>
      <c r="LJT1689" s="1887"/>
      <c r="LJU1689" s="1887"/>
      <c r="LJV1689" s="1887"/>
      <c r="LJW1689" s="1887"/>
      <c r="LJX1689" s="1887"/>
      <c r="LJY1689" s="1887"/>
      <c r="LJZ1689" s="1887"/>
      <c r="LKA1689" s="1887"/>
      <c r="LKB1689" s="1887"/>
      <c r="LKC1689" s="1887"/>
      <c r="LKD1689" s="1887"/>
      <c r="LKE1689" s="1887"/>
      <c r="LKF1689" s="1887"/>
      <c r="LKG1689" s="1887"/>
      <c r="LKH1689" s="1887"/>
      <c r="LKI1689" s="1887"/>
      <c r="LKJ1689" s="1887"/>
      <c r="LKK1689" s="1887"/>
      <c r="LKL1689" s="1887"/>
      <c r="LKM1689" s="1887"/>
      <c r="LKN1689" s="1887"/>
      <c r="LKO1689" s="1887"/>
      <c r="LKP1689" s="1887"/>
      <c r="LKQ1689" s="1887"/>
      <c r="LKR1689" s="1887"/>
      <c r="LKS1689" s="1887"/>
      <c r="LKT1689" s="1887"/>
      <c r="LKU1689" s="1887"/>
      <c r="LKV1689" s="1887"/>
      <c r="LKW1689" s="1887"/>
      <c r="LKX1689" s="1887"/>
      <c r="LKY1689" s="1887"/>
      <c r="LKZ1689" s="1887"/>
      <c r="LLA1689" s="1887"/>
      <c r="LLB1689" s="1887"/>
      <c r="LLC1689" s="1887"/>
      <c r="LLD1689" s="1887"/>
      <c r="LLE1689" s="1887"/>
      <c r="LLF1689" s="1887"/>
      <c r="LLG1689" s="1887"/>
      <c r="LLH1689" s="1887"/>
      <c r="LLI1689" s="1887"/>
      <c r="LLJ1689" s="1887"/>
      <c r="LLK1689" s="1887"/>
      <c r="LLL1689" s="1887"/>
      <c r="LLM1689" s="1887"/>
      <c r="LLN1689" s="1887"/>
      <c r="LLO1689" s="1887"/>
      <c r="LLP1689" s="1887"/>
      <c r="LLQ1689" s="1887"/>
      <c r="LLR1689" s="1887"/>
      <c r="LLS1689" s="1887"/>
      <c r="LLT1689" s="1887"/>
      <c r="LLU1689" s="1887"/>
      <c r="LLV1689" s="1887"/>
      <c r="LLW1689" s="1887"/>
      <c r="LLX1689" s="1887"/>
      <c r="LLY1689" s="1887"/>
      <c r="LLZ1689" s="1887"/>
      <c r="LMA1689" s="1887"/>
      <c r="LMB1689" s="1887"/>
      <c r="LMC1689" s="1887"/>
      <c r="LMD1689" s="1887"/>
      <c r="LME1689" s="1887"/>
      <c r="LMF1689" s="1887"/>
      <c r="LMG1689" s="1887"/>
      <c r="LMH1689" s="1887"/>
      <c r="LMI1689" s="1887"/>
      <c r="LMJ1689" s="1887"/>
      <c r="LMK1689" s="1887"/>
      <c r="LML1689" s="1887"/>
      <c r="LMM1689" s="1887"/>
      <c r="LMN1689" s="1887"/>
      <c r="LMO1689" s="1887"/>
      <c r="LMP1689" s="1887"/>
      <c r="LMQ1689" s="1887"/>
      <c r="LMR1689" s="1887"/>
      <c r="LMS1689" s="1887"/>
      <c r="LMT1689" s="1887"/>
      <c r="LMU1689" s="1887"/>
      <c r="LMV1689" s="1887"/>
      <c r="LMW1689" s="1887"/>
      <c r="LMX1689" s="1887"/>
      <c r="LMY1689" s="1887"/>
      <c r="LMZ1689" s="1887"/>
      <c r="LNA1689" s="1887"/>
      <c r="LNB1689" s="1887"/>
      <c r="LNC1689" s="1887"/>
      <c r="LND1689" s="1887"/>
      <c r="LNE1689" s="1887"/>
      <c r="LNF1689" s="1887"/>
      <c r="LNG1689" s="1887"/>
      <c r="LNH1689" s="1887"/>
      <c r="LNI1689" s="1887"/>
      <c r="LNJ1689" s="1887"/>
      <c r="LNK1689" s="1887"/>
      <c r="LNL1689" s="1887"/>
      <c r="LNM1689" s="1887"/>
      <c r="LNN1689" s="1887"/>
      <c r="LNO1689" s="1887"/>
      <c r="LNP1689" s="1887"/>
      <c r="LNQ1689" s="1887"/>
      <c r="LNR1689" s="1887"/>
      <c r="LNS1689" s="1887"/>
      <c r="LNT1689" s="1887"/>
      <c r="LNU1689" s="1887"/>
      <c r="LNV1689" s="1887"/>
      <c r="LNW1689" s="1887"/>
      <c r="LNX1689" s="1887"/>
      <c r="LNY1689" s="1887"/>
      <c r="LNZ1689" s="1887"/>
      <c r="LOA1689" s="1887"/>
      <c r="LOB1689" s="1887"/>
      <c r="LOC1689" s="1887"/>
      <c r="LOD1689" s="1887"/>
      <c r="LOE1689" s="1887"/>
      <c r="LOF1689" s="1887"/>
      <c r="LOG1689" s="1887"/>
      <c r="LOH1689" s="1887"/>
      <c r="LOI1689" s="1887"/>
      <c r="LOJ1689" s="1887"/>
      <c r="LOK1689" s="1887"/>
      <c r="LOL1689" s="1887"/>
      <c r="LOM1689" s="1887"/>
      <c r="LON1689" s="1887"/>
      <c r="LOO1689" s="1887"/>
      <c r="LOP1689" s="1887"/>
      <c r="LOQ1689" s="1887"/>
      <c r="LOR1689" s="1887"/>
      <c r="LOS1689" s="1887"/>
      <c r="LOT1689" s="1887"/>
      <c r="LOU1689" s="1887"/>
      <c r="LOV1689" s="1887"/>
      <c r="LOW1689" s="1887"/>
      <c r="LOX1689" s="1887"/>
      <c r="LOY1689" s="1887"/>
      <c r="LOZ1689" s="1887"/>
      <c r="LPA1689" s="1887"/>
      <c r="LPB1689" s="1887"/>
      <c r="LPC1689" s="1887"/>
      <c r="LPD1689" s="1887"/>
      <c r="LPE1689" s="1887"/>
      <c r="LPF1689" s="1887"/>
      <c r="LPG1689" s="1887"/>
      <c r="LPH1689" s="1887"/>
      <c r="LPI1689" s="1887"/>
      <c r="LPJ1689" s="1887"/>
      <c r="LPK1689" s="1887"/>
      <c r="LPL1689" s="1887"/>
      <c r="LPM1689" s="1887"/>
      <c r="LPN1689" s="1887"/>
      <c r="LPO1689" s="1887"/>
      <c r="LPP1689" s="1887"/>
      <c r="LPQ1689" s="1887"/>
      <c r="LPR1689" s="1887"/>
      <c r="LPS1689" s="1887"/>
      <c r="LPT1689" s="1887"/>
      <c r="LPU1689" s="1887"/>
      <c r="LPV1689" s="1887"/>
      <c r="LPW1689" s="1887"/>
      <c r="LPX1689" s="1887"/>
      <c r="LPY1689" s="1887"/>
      <c r="LPZ1689" s="1887"/>
      <c r="LQA1689" s="1887"/>
      <c r="LQB1689" s="1887"/>
      <c r="LQC1689" s="1887"/>
      <c r="LQD1689" s="1887"/>
      <c r="LQE1689" s="1887"/>
      <c r="LQF1689" s="1887"/>
      <c r="LQG1689" s="1887"/>
      <c r="LQH1689" s="1887"/>
      <c r="LQI1689" s="1887"/>
      <c r="LQJ1689" s="1887"/>
      <c r="LQK1689" s="1887"/>
      <c r="LQL1689" s="1887"/>
      <c r="LQM1689" s="1887"/>
      <c r="LQN1689" s="1887"/>
      <c r="LQO1689" s="1887"/>
      <c r="LQP1689" s="1887"/>
      <c r="LQQ1689" s="1887"/>
      <c r="LQR1689" s="1887"/>
      <c r="LQS1689" s="1887"/>
      <c r="LQT1689" s="1887"/>
      <c r="LQU1689" s="1887"/>
      <c r="LQV1689" s="1887"/>
      <c r="LQW1689" s="1887"/>
      <c r="LQX1689" s="1887"/>
      <c r="LQY1689" s="1887"/>
      <c r="LQZ1689" s="1887"/>
      <c r="LRA1689" s="1887"/>
      <c r="LRB1689" s="1887"/>
      <c r="LRC1689" s="1887"/>
      <c r="LRD1689" s="1887"/>
      <c r="LRE1689" s="1887"/>
      <c r="LRF1689" s="1887"/>
      <c r="LRG1689" s="1887"/>
      <c r="LRH1689" s="1887"/>
      <c r="LRI1689" s="1887"/>
      <c r="LRJ1689" s="1887"/>
      <c r="LRK1689" s="1887"/>
      <c r="LRL1689" s="1887"/>
      <c r="LRM1689" s="1887"/>
      <c r="LRN1689" s="1887"/>
      <c r="LRO1689" s="1887"/>
      <c r="LRP1689" s="1887"/>
      <c r="LRQ1689" s="1887"/>
      <c r="LRR1689" s="1887"/>
      <c r="LRS1689" s="1887"/>
      <c r="LRT1689" s="1887"/>
      <c r="LRU1689" s="1887"/>
      <c r="LRV1689" s="1887"/>
      <c r="LRW1689" s="1887"/>
      <c r="LRX1689" s="1887"/>
      <c r="LRY1689" s="1887"/>
      <c r="LRZ1689" s="1887"/>
      <c r="LSA1689" s="1887"/>
      <c r="LSB1689" s="1887"/>
      <c r="LSC1689" s="1887"/>
      <c r="LSD1689" s="1887"/>
      <c r="LSE1689" s="1887"/>
      <c r="LSF1689" s="1887"/>
      <c r="LSG1689" s="1887"/>
      <c r="LSH1689" s="1887"/>
      <c r="LSI1689" s="1887"/>
      <c r="LSJ1689" s="1887"/>
      <c r="LSK1689" s="1887"/>
      <c r="LSL1689" s="1887"/>
      <c r="LSM1689" s="1887"/>
      <c r="LSN1689" s="1887"/>
      <c r="LSO1689" s="1887"/>
      <c r="LSP1689" s="1887"/>
      <c r="LSQ1689" s="1887"/>
      <c r="LSR1689" s="1887"/>
      <c r="LSS1689" s="1887"/>
      <c r="LST1689" s="1887"/>
      <c r="LSU1689" s="1887"/>
      <c r="LSV1689" s="1887"/>
      <c r="LSW1689" s="1887"/>
      <c r="LSX1689" s="1887"/>
      <c r="LSY1689" s="1887"/>
      <c r="LSZ1689" s="1887"/>
      <c r="LTA1689" s="1887"/>
      <c r="LTB1689" s="1887"/>
      <c r="LTC1689" s="1887"/>
      <c r="LTD1689" s="1887"/>
      <c r="LTE1689" s="1887"/>
      <c r="LTF1689" s="1887"/>
      <c r="LTG1689" s="1887"/>
      <c r="LTH1689" s="1887"/>
      <c r="LTI1689" s="1887"/>
      <c r="LTJ1689" s="1887"/>
      <c r="LTK1689" s="1887"/>
      <c r="LTL1689" s="1887"/>
      <c r="LTM1689" s="1887"/>
      <c r="LTN1689" s="1887"/>
      <c r="LTO1689" s="1887"/>
      <c r="LTP1689" s="1887"/>
      <c r="LTQ1689" s="1887"/>
      <c r="LTR1689" s="1887"/>
      <c r="LTS1689" s="1887"/>
      <c r="LTT1689" s="1887"/>
      <c r="LTU1689" s="1887"/>
      <c r="LTV1689" s="1887"/>
      <c r="LTW1689" s="1887"/>
      <c r="LTX1689" s="1887"/>
      <c r="LTY1689" s="1887"/>
      <c r="LTZ1689" s="1887"/>
      <c r="LUA1689" s="1887"/>
      <c r="LUB1689" s="1887"/>
      <c r="LUC1689" s="1887"/>
      <c r="LUD1689" s="1887"/>
      <c r="LUE1689" s="1887"/>
      <c r="LUF1689" s="1887"/>
      <c r="LUG1689" s="1887"/>
      <c r="LUH1689" s="1887"/>
      <c r="LUI1689" s="1887"/>
      <c r="LUJ1689" s="1887"/>
      <c r="LUK1689" s="1887"/>
      <c r="LUL1689" s="1887"/>
      <c r="LUM1689" s="1887"/>
      <c r="LUN1689" s="1887"/>
      <c r="LUO1689" s="1887"/>
      <c r="LUP1689" s="1887"/>
      <c r="LUQ1689" s="1887"/>
      <c r="LUR1689" s="1887"/>
      <c r="LUS1689" s="1887"/>
      <c r="LUT1689" s="1887"/>
      <c r="LUU1689" s="1887"/>
      <c r="LUV1689" s="1887"/>
      <c r="LUW1689" s="1887"/>
      <c r="LUX1689" s="1887"/>
      <c r="LUY1689" s="1887"/>
      <c r="LUZ1689" s="1887"/>
      <c r="LVA1689" s="1887"/>
      <c r="LVB1689" s="1887"/>
      <c r="LVC1689" s="1887"/>
      <c r="LVD1689" s="1887"/>
      <c r="LVE1689" s="1887"/>
      <c r="LVF1689" s="1887"/>
      <c r="LVG1689" s="1887"/>
      <c r="LVH1689" s="1887"/>
      <c r="LVI1689" s="1887"/>
      <c r="LVJ1689" s="1887"/>
      <c r="LVK1689" s="1887"/>
      <c r="LVL1689" s="1887"/>
      <c r="LVM1689" s="1887"/>
      <c r="LVN1689" s="1887"/>
      <c r="LVO1689" s="1887"/>
      <c r="LVP1689" s="1887"/>
      <c r="LVQ1689" s="1887"/>
      <c r="LVR1689" s="1887"/>
      <c r="LVS1689" s="1887"/>
      <c r="LVT1689" s="1887"/>
      <c r="LVU1689" s="1887"/>
      <c r="LVV1689" s="1887"/>
      <c r="LVW1689" s="1887"/>
      <c r="LVX1689" s="1887"/>
      <c r="LVY1689" s="1887"/>
      <c r="LVZ1689" s="1887"/>
      <c r="LWA1689" s="1887"/>
      <c r="LWB1689" s="1887"/>
      <c r="LWC1689" s="1887"/>
      <c r="LWD1689" s="1887"/>
      <c r="LWE1689" s="1887"/>
      <c r="LWF1689" s="1887"/>
      <c r="LWG1689" s="1887"/>
      <c r="LWH1689" s="1887"/>
      <c r="LWI1689" s="1887"/>
      <c r="LWJ1689" s="1887"/>
      <c r="LWK1689" s="1887"/>
      <c r="LWL1689" s="1887"/>
      <c r="LWM1689" s="1887"/>
      <c r="LWN1689" s="1887"/>
      <c r="LWO1689" s="1887"/>
      <c r="LWP1689" s="1887"/>
      <c r="LWQ1689" s="1887"/>
      <c r="LWR1689" s="1887"/>
      <c r="LWS1689" s="1887"/>
      <c r="LWT1689" s="1887"/>
      <c r="LWU1689" s="1887"/>
      <c r="LWV1689" s="1887"/>
      <c r="LWW1689" s="1887"/>
      <c r="LWX1689" s="1887"/>
      <c r="LWY1689" s="1887"/>
      <c r="LWZ1689" s="1887"/>
      <c r="LXA1689" s="1887"/>
      <c r="LXB1689" s="1887"/>
      <c r="LXC1689" s="1887"/>
      <c r="LXD1689" s="1887"/>
      <c r="LXE1689" s="1887"/>
      <c r="LXF1689" s="1887"/>
      <c r="LXG1689" s="1887"/>
      <c r="LXH1689" s="1887"/>
      <c r="LXI1689" s="1887"/>
      <c r="LXJ1689" s="1887"/>
      <c r="LXK1689" s="1887"/>
      <c r="LXL1689" s="1887"/>
      <c r="LXM1689" s="1887"/>
      <c r="LXN1689" s="1887"/>
      <c r="LXO1689" s="1887"/>
      <c r="LXP1689" s="1887"/>
      <c r="LXQ1689" s="1887"/>
      <c r="LXR1689" s="1887"/>
      <c r="LXS1689" s="1887"/>
      <c r="LXT1689" s="1887"/>
      <c r="LXU1689" s="1887"/>
      <c r="LXV1689" s="1887"/>
      <c r="LXW1689" s="1887"/>
      <c r="LXX1689" s="1887"/>
      <c r="LXY1689" s="1887"/>
      <c r="LXZ1689" s="1887"/>
      <c r="LYA1689" s="1887"/>
      <c r="LYB1689" s="1887"/>
      <c r="LYC1689" s="1887"/>
      <c r="LYD1689" s="1887"/>
      <c r="LYE1689" s="1887"/>
      <c r="LYF1689" s="1887"/>
      <c r="LYG1689" s="1887"/>
      <c r="LYH1689" s="1887"/>
      <c r="LYI1689" s="1887"/>
      <c r="LYJ1689" s="1887"/>
      <c r="LYK1689" s="1887"/>
      <c r="LYL1689" s="1887"/>
      <c r="LYM1689" s="1887"/>
      <c r="LYN1689" s="1887"/>
      <c r="LYO1689" s="1887"/>
      <c r="LYP1689" s="1887"/>
      <c r="LYQ1689" s="1887"/>
      <c r="LYR1689" s="1887"/>
      <c r="LYS1689" s="1887"/>
      <c r="LYT1689" s="1887"/>
      <c r="LYU1689" s="1887"/>
      <c r="LYV1689" s="1887"/>
      <c r="LYW1689" s="1887"/>
      <c r="LYX1689" s="1887"/>
      <c r="LYY1689" s="1887"/>
      <c r="LYZ1689" s="1887"/>
      <c r="LZA1689" s="1887"/>
      <c r="LZB1689" s="1887"/>
      <c r="LZC1689" s="1887"/>
      <c r="LZD1689" s="1887"/>
      <c r="LZE1689" s="1887"/>
      <c r="LZF1689" s="1887"/>
      <c r="LZG1689" s="1887"/>
      <c r="LZH1689" s="1887"/>
      <c r="LZI1689" s="1887"/>
      <c r="LZJ1689" s="1887"/>
      <c r="LZK1689" s="1887"/>
      <c r="LZL1689" s="1887"/>
      <c r="LZM1689" s="1887"/>
      <c r="LZN1689" s="1887"/>
      <c r="LZO1689" s="1887"/>
      <c r="LZP1689" s="1887"/>
      <c r="LZQ1689" s="1887"/>
      <c r="LZR1689" s="1887"/>
      <c r="LZS1689" s="1887"/>
      <c r="LZT1689" s="1887"/>
      <c r="LZU1689" s="1887"/>
      <c r="LZV1689" s="1887"/>
      <c r="LZW1689" s="1887"/>
      <c r="LZX1689" s="1887"/>
      <c r="LZY1689" s="1887"/>
      <c r="LZZ1689" s="1887"/>
      <c r="MAA1689" s="1887"/>
      <c r="MAB1689" s="1887"/>
      <c r="MAC1689" s="1887"/>
      <c r="MAD1689" s="1887"/>
      <c r="MAE1689" s="1887"/>
      <c r="MAF1689" s="1887"/>
      <c r="MAG1689" s="1887"/>
      <c r="MAH1689" s="1887"/>
      <c r="MAI1689" s="1887"/>
      <c r="MAJ1689" s="1887"/>
      <c r="MAK1689" s="1887"/>
      <c r="MAL1689" s="1887"/>
      <c r="MAM1689" s="1887"/>
      <c r="MAN1689" s="1887"/>
      <c r="MAO1689" s="1887"/>
      <c r="MAP1689" s="1887"/>
      <c r="MAQ1689" s="1887"/>
      <c r="MAR1689" s="1887"/>
      <c r="MAS1689" s="1887"/>
      <c r="MAT1689" s="1887"/>
      <c r="MAU1689" s="1887"/>
      <c r="MAV1689" s="1887"/>
      <c r="MAW1689" s="1887"/>
      <c r="MAX1689" s="1887"/>
      <c r="MAY1689" s="1887"/>
      <c r="MAZ1689" s="1887"/>
      <c r="MBA1689" s="1887"/>
      <c r="MBB1689" s="1887"/>
      <c r="MBC1689" s="1887"/>
      <c r="MBD1689" s="1887"/>
      <c r="MBE1689" s="1887"/>
      <c r="MBF1689" s="1887"/>
      <c r="MBG1689" s="1887"/>
      <c r="MBH1689" s="1887"/>
      <c r="MBI1689" s="1887"/>
      <c r="MBJ1689" s="1887"/>
      <c r="MBK1689" s="1887"/>
      <c r="MBL1689" s="1887"/>
      <c r="MBM1689" s="1887"/>
      <c r="MBN1689" s="1887"/>
      <c r="MBO1689" s="1887"/>
      <c r="MBP1689" s="1887"/>
      <c r="MBQ1689" s="1887"/>
      <c r="MBR1689" s="1887"/>
      <c r="MBS1689" s="1887"/>
      <c r="MBT1689" s="1887"/>
      <c r="MBU1689" s="1887"/>
      <c r="MBV1689" s="1887"/>
      <c r="MBW1689" s="1887"/>
      <c r="MBX1689" s="1887"/>
      <c r="MBY1689" s="1887"/>
      <c r="MBZ1689" s="1887"/>
      <c r="MCA1689" s="1887"/>
      <c r="MCB1689" s="1887"/>
      <c r="MCC1689" s="1887"/>
      <c r="MCD1689" s="1887"/>
      <c r="MCE1689" s="1887"/>
      <c r="MCF1689" s="1887"/>
      <c r="MCG1689" s="1887"/>
      <c r="MCH1689" s="1887"/>
      <c r="MCI1689" s="1887"/>
      <c r="MCJ1689" s="1887"/>
      <c r="MCK1689" s="1887"/>
      <c r="MCL1689" s="1887"/>
      <c r="MCM1689" s="1887"/>
      <c r="MCN1689" s="1887"/>
      <c r="MCO1689" s="1887"/>
      <c r="MCP1689" s="1887"/>
      <c r="MCQ1689" s="1887"/>
      <c r="MCR1689" s="1887"/>
      <c r="MCS1689" s="1887"/>
      <c r="MCT1689" s="1887"/>
      <c r="MCU1689" s="1887"/>
      <c r="MCV1689" s="1887"/>
      <c r="MCW1689" s="1887"/>
      <c r="MCX1689" s="1887"/>
      <c r="MCY1689" s="1887"/>
      <c r="MCZ1689" s="1887"/>
      <c r="MDA1689" s="1887"/>
      <c r="MDB1689" s="1887"/>
      <c r="MDC1689" s="1887"/>
      <c r="MDD1689" s="1887"/>
      <c r="MDE1689" s="1887"/>
      <c r="MDF1689" s="1887"/>
      <c r="MDG1689" s="1887"/>
      <c r="MDH1689" s="1887"/>
      <c r="MDI1689" s="1887"/>
      <c r="MDJ1689" s="1887"/>
      <c r="MDK1689" s="1887"/>
      <c r="MDL1689" s="1887"/>
      <c r="MDM1689" s="1887"/>
      <c r="MDN1689" s="1887"/>
      <c r="MDO1689" s="1887"/>
      <c r="MDP1689" s="1887"/>
      <c r="MDQ1689" s="1887"/>
      <c r="MDR1689" s="1887"/>
      <c r="MDS1689" s="1887"/>
      <c r="MDT1689" s="1887"/>
      <c r="MDU1689" s="1887"/>
      <c r="MDV1689" s="1887"/>
      <c r="MDW1689" s="1887"/>
      <c r="MDX1689" s="1887"/>
      <c r="MDY1689" s="1887"/>
      <c r="MDZ1689" s="1887"/>
      <c r="MEA1689" s="1887"/>
      <c r="MEB1689" s="1887"/>
      <c r="MEC1689" s="1887"/>
      <c r="MED1689" s="1887"/>
      <c r="MEE1689" s="1887"/>
      <c r="MEF1689" s="1887"/>
      <c r="MEG1689" s="1887"/>
      <c r="MEH1689" s="1887"/>
      <c r="MEI1689" s="1887"/>
      <c r="MEJ1689" s="1887"/>
      <c r="MEK1689" s="1887"/>
      <c r="MEL1689" s="1887"/>
      <c r="MEM1689" s="1887"/>
      <c r="MEN1689" s="1887"/>
      <c r="MEO1689" s="1887"/>
      <c r="MEP1689" s="1887"/>
      <c r="MEQ1689" s="1887"/>
      <c r="MER1689" s="1887"/>
      <c r="MES1689" s="1887"/>
      <c r="MET1689" s="1887"/>
      <c r="MEU1689" s="1887"/>
      <c r="MEV1689" s="1887"/>
      <c r="MEW1689" s="1887"/>
      <c r="MEX1689" s="1887"/>
      <c r="MEY1689" s="1887"/>
      <c r="MEZ1689" s="1887"/>
      <c r="MFA1689" s="1887"/>
      <c r="MFB1689" s="1887"/>
      <c r="MFC1689" s="1887"/>
      <c r="MFD1689" s="1887"/>
      <c r="MFE1689" s="1887"/>
      <c r="MFF1689" s="1887"/>
      <c r="MFG1689" s="1887"/>
      <c r="MFH1689" s="1887"/>
      <c r="MFI1689" s="1887"/>
      <c r="MFJ1689" s="1887"/>
      <c r="MFK1689" s="1887"/>
      <c r="MFL1689" s="1887"/>
      <c r="MFM1689" s="1887"/>
      <c r="MFN1689" s="1887"/>
      <c r="MFO1689" s="1887"/>
      <c r="MFP1689" s="1887"/>
      <c r="MFQ1689" s="1887"/>
      <c r="MFR1689" s="1887"/>
      <c r="MFS1689" s="1887"/>
      <c r="MFT1689" s="1887"/>
      <c r="MFU1689" s="1887"/>
      <c r="MFV1689" s="1887"/>
      <c r="MFW1689" s="1887"/>
      <c r="MFX1689" s="1887"/>
      <c r="MFY1689" s="1887"/>
      <c r="MFZ1689" s="1887"/>
      <c r="MGA1689" s="1887"/>
      <c r="MGB1689" s="1887"/>
      <c r="MGC1689" s="1887"/>
      <c r="MGD1689" s="1887"/>
      <c r="MGE1689" s="1887"/>
      <c r="MGF1689" s="1887"/>
      <c r="MGG1689" s="1887"/>
      <c r="MGH1689" s="1887"/>
      <c r="MGI1689" s="1887"/>
      <c r="MGJ1689" s="1887"/>
      <c r="MGK1689" s="1887"/>
      <c r="MGL1689" s="1887"/>
      <c r="MGM1689" s="1887"/>
      <c r="MGN1689" s="1887"/>
      <c r="MGO1689" s="1887"/>
      <c r="MGP1689" s="1887"/>
      <c r="MGQ1689" s="1887"/>
      <c r="MGR1689" s="1887"/>
      <c r="MGS1689" s="1887"/>
      <c r="MGT1689" s="1887"/>
      <c r="MGU1689" s="1887"/>
      <c r="MGV1689" s="1887"/>
      <c r="MGW1689" s="1887"/>
      <c r="MGX1689" s="1887"/>
      <c r="MGY1689" s="1887"/>
      <c r="MGZ1689" s="1887"/>
      <c r="MHA1689" s="1887"/>
      <c r="MHB1689" s="1887"/>
      <c r="MHC1689" s="1887"/>
      <c r="MHD1689" s="1887"/>
      <c r="MHE1689" s="1887"/>
      <c r="MHF1689" s="1887"/>
      <c r="MHG1689" s="1887"/>
      <c r="MHH1689" s="1887"/>
      <c r="MHI1689" s="1887"/>
      <c r="MHJ1689" s="1887"/>
      <c r="MHK1689" s="1887"/>
      <c r="MHL1689" s="1887"/>
      <c r="MHM1689" s="1887"/>
      <c r="MHN1689" s="1887"/>
      <c r="MHO1689" s="1887"/>
      <c r="MHP1689" s="1887"/>
      <c r="MHQ1689" s="1887"/>
      <c r="MHR1689" s="1887"/>
      <c r="MHS1689" s="1887"/>
      <c r="MHT1689" s="1887"/>
      <c r="MHU1689" s="1887"/>
      <c r="MHV1689" s="1887"/>
      <c r="MHW1689" s="1887"/>
      <c r="MHX1689" s="1887"/>
      <c r="MHY1689" s="1887"/>
      <c r="MHZ1689" s="1887"/>
      <c r="MIA1689" s="1887"/>
      <c r="MIB1689" s="1887"/>
      <c r="MIC1689" s="1887"/>
      <c r="MID1689" s="1887"/>
      <c r="MIE1689" s="1887"/>
      <c r="MIF1689" s="1887"/>
      <c r="MIG1689" s="1887"/>
      <c r="MIH1689" s="1887"/>
      <c r="MII1689" s="1887"/>
      <c r="MIJ1689" s="1887"/>
      <c r="MIK1689" s="1887"/>
      <c r="MIL1689" s="1887"/>
      <c r="MIM1689" s="1887"/>
      <c r="MIN1689" s="1887"/>
      <c r="MIO1689" s="1887"/>
      <c r="MIP1689" s="1887"/>
      <c r="MIQ1689" s="1887"/>
      <c r="MIR1689" s="1887"/>
      <c r="MIS1689" s="1887"/>
      <c r="MIT1689" s="1887"/>
      <c r="MIU1689" s="1887"/>
      <c r="MIV1689" s="1887"/>
      <c r="MIW1689" s="1887"/>
      <c r="MIX1689" s="1887"/>
      <c r="MIY1689" s="1887"/>
      <c r="MIZ1689" s="1887"/>
      <c r="MJA1689" s="1887"/>
      <c r="MJB1689" s="1887"/>
      <c r="MJC1689" s="1887"/>
      <c r="MJD1689" s="1887"/>
      <c r="MJE1689" s="1887"/>
      <c r="MJF1689" s="1887"/>
      <c r="MJG1689" s="1887"/>
      <c r="MJH1689" s="1887"/>
      <c r="MJI1689" s="1887"/>
      <c r="MJJ1689" s="1887"/>
      <c r="MJK1689" s="1887"/>
      <c r="MJL1689" s="1887"/>
      <c r="MJM1689" s="1887"/>
      <c r="MJN1689" s="1887"/>
      <c r="MJO1689" s="1887"/>
      <c r="MJP1689" s="1887"/>
      <c r="MJQ1689" s="1887"/>
      <c r="MJR1689" s="1887"/>
      <c r="MJS1689" s="1887"/>
      <c r="MJT1689" s="1887"/>
      <c r="MJU1689" s="1887"/>
      <c r="MJV1689" s="1887"/>
      <c r="MJW1689" s="1887"/>
      <c r="MJX1689" s="1887"/>
      <c r="MJY1689" s="1887"/>
      <c r="MJZ1689" s="1887"/>
      <c r="MKA1689" s="1887"/>
      <c r="MKB1689" s="1887"/>
      <c r="MKC1689" s="1887"/>
      <c r="MKD1689" s="1887"/>
      <c r="MKE1689" s="1887"/>
      <c r="MKF1689" s="1887"/>
      <c r="MKG1689" s="1887"/>
      <c r="MKH1689" s="1887"/>
      <c r="MKI1689" s="1887"/>
      <c r="MKJ1689" s="1887"/>
      <c r="MKK1689" s="1887"/>
      <c r="MKL1689" s="1887"/>
      <c r="MKM1689" s="1887"/>
      <c r="MKN1689" s="1887"/>
      <c r="MKO1689" s="1887"/>
      <c r="MKP1689" s="1887"/>
      <c r="MKQ1689" s="1887"/>
      <c r="MKR1689" s="1887"/>
      <c r="MKS1689" s="1887"/>
      <c r="MKT1689" s="1887"/>
      <c r="MKU1689" s="1887"/>
      <c r="MKV1689" s="1887"/>
      <c r="MKW1689" s="1887"/>
      <c r="MKX1689" s="1887"/>
      <c r="MKY1689" s="1887"/>
      <c r="MKZ1689" s="1887"/>
      <c r="MLA1689" s="1887"/>
      <c r="MLB1689" s="1887"/>
      <c r="MLC1689" s="1887"/>
      <c r="MLD1689" s="1887"/>
      <c r="MLE1689" s="1887"/>
      <c r="MLF1689" s="1887"/>
      <c r="MLG1689" s="1887"/>
      <c r="MLH1689" s="1887"/>
      <c r="MLI1689" s="1887"/>
      <c r="MLJ1689" s="1887"/>
      <c r="MLK1689" s="1887"/>
      <c r="MLL1689" s="1887"/>
      <c r="MLM1689" s="1887"/>
      <c r="MLN1689" s="1887"/>
      <c r="MLO1689" s="1887"/>
      <c r="MLP1689" s="1887"/>
      <c r="MLQ1689" s="1887"/>
      <c r="MLR1689" s="1887"/>
      <c r="MLS1689" s="1887"/>
      <c r="MLT1689" s="1887"/>
      <c r="MLU1689" s="1887"/>
      <c r="MLV1689" s="1887"/>
      <c r="MLW1689" s="1887"/>
      <c r="MLX1689" s="1887"/>
      <c r="MLY1689" s="1887"/>
      <c r="MLZ1689" s="1887"/>
      <c r="MMA1689" s="1887"/>
      <c r="MMB1689" s="1887"/>
      <c r="MMC1689" s="1887"/>
      <c r="MMD1689" s="1887"/>
      <c r="MME1689" s="1887"/>
      <c r="MMF1689" s="1887"/>
      <c r="MMG1689" s="1887"/>
      <c r="MMH1689" s="1887"/>
      <c r="MMI1689" s="1887"/>
      <c r="MMJ1689" s="1887"/>
      <c r="MMK1689" s="1887"/>
      <c r="MML1689" s="1887"/>
      <c r="MMM1689" s="1887"/>
      <c r="MMN1689" s="1887"/>
      <c r="MMO1689" s="1887"/>
      <c r="MMP1689" s="1887"/>
      <c r="MMQ1689" s="1887"/>
      <c r="MMR1689" s="1887"/>
      <c r="MMS1689" s="1887"/>
      <c r="MMT1689" s="1887"/>
      <c r="MMU1689" s="1887"/>
      <c r="MMV1689" s="1887"/>
      <c r="MMW1689" s="1887"/>
      <c r="MMX1689" s="1887"/>
      <c r="MMY1689" s="1887"/>
      <c r="MMZ1689" s="1887"/>
      <c r="MNA1689" s="1887"/>
      <c r="MNB1689" s="1887"/>
      <c r="MNC1689" s="1887"/>
      <c r="MND1689" s="1887"/>
      <c r="MNE1689" s="1887"/>
      <c r="MNF1689" s="1887"/>
      <c r="MNG1689" s="1887"/>
      <c r="MNH1689" s="1887"/>
      <c r="MNI1689" s="1887"/>
      <c r="MNJ1689" s="1887"/>
      <c r="MNK1689" s="1887"/>
      <c r="MNL1689" s="1887"/>
      <c r="MNM1689" s="1887"/>
      <c r="MNN1689" s="1887"/>
      <c r="MNO1689" s="1887"/>
      <c r="MNP1689" s="1887"/>
      <c r="MNQ1689" s="1887"/>
      <c r="MNR1689" s="1887"/>
      <c r="MNS1689" s="1887"/>
      <c r="MNT1689" s="1887"/>
      <c r="MNU1689" s="1887"/>
      <c r="MNV1689" s="1887"/>
      <c r="MNW1689" s="1887"/>
      <c r="MNX1689" s="1887"/>
      <c r="MNY1689" s="1887"/>
      <c r="MNZ1689" s="1887"/>
      <c r="MOA1689" s="1887"/>
      <c r="MOB1689" s="1887"/>
      <c r="MOC1689" s="1887"/>
      <c r="MOD1689" s="1887"/>
      <c r="MOE1689" s="1887"/>
      <c r="MOF1689" s="1887"/>
      <c r="MOG1689" s="1887"/>
      <c r="MOH1689" s="1887"/>
      <c r="MOI1689" s="1887"/>
      <c r="MOJ1689" s="1887"/>
      <c r="MOK1689" s="1887"/>
      <c r="MOL1689" s="1887"/>
      <c r="MOM1689" s="1887"/>
      <c r="MON1689" s="1887"/>
      <c r="MOO1689" s="1887"/>
      <c r="MOP1689" s="1887"/>
      <c r="MOQ1689" s="1887"/>
      <c r="MOR1689" s="1887"/>
      <c r="MOS1689" s="1887"/>
      <c r="MOT1689" s="1887"/>
      <c r="MOU1689" s="1887"/>
      <c r="MOV1689" s="1887"/>
      <c r="MOW1689" s="1887"/>
      <c r="MOX1689" s="1887"/>
      <c r="MOY1689" s="1887"/>
      <c r="MOZ1689" s="1887"/>
      <c r="MPA1689" s="1887"/>
      <c r="MPB1689" s="1887"/>
      <c r="MPC1689" s="1887"/>
      <c r="MPD1689" s="1887"/>
      <c r="MPE1689" s="1887"/>
      <c r="MPF1689" s="1887"/>
      <c r="MPG1689" s="1887"/>
      <c r="MPH1689" s="1887"/>
      <c r="MPI1689" s="1887"/>
      <c r="MPJ1689" s="1887"/>
      <c r="MPK1689" s="1887"/>
      <c r="MPL1689" s="1887"/>
      <c r="MPM1689" s="1887"/>
      <c r="MPN1689" s="1887"/>
      <c r="MPO1689" s="1887"/>
      <c r="MPP1689" s="1887"/>
      <c r="MPQ1689" s="1887"/>
      <c r="MPR1689" s="1887"/>
      <c r="MPS1689" s="1887"/>
      <c r="MPT1689" s="1887"/>
      <c r="MPU1689" s="1887"/>
      <c r="MPV1689" s="1887"/>
      <c r="MPW1689" s="1887"/>
      <c r="MPX1689" s="1887"/>
      <c r="MPY1689" s="1887"/>
      <c r="MPZ1689" s="1887"/>
      <c r="MQA1689" s="1887"/>
      <c r="MQB1689" s="1887"/>
      <c r="MQC1689" s="1887"/>
      <c r="MQD1689" s="1887"/>
      <c r="MQE1689" s="1887"/>
      <c r="MQF1689" s="1887"/>
      <c r="MQG1689" s="1887"/>
      <c r="MQH1689" s="1887"/>
      <c r="MQI1689" s="1887"/>
      <c r="MQJ1689" s="1887"/>
      <c r="MQK1689" s="1887"/>
      <c r="MQL1689" s="1887"/>
      <c r="MQM1689" s="1887"/>
      <c r="MQN1689" s="1887"/>
      <c r="MQO1689" s="1887"/>
      <c r="MQP1689" s="1887"/>
      <c r="MQQ1689" s="1887"/>
      <c r="MQR1689" s="1887"/>
      <c r="MQS1689" s="1887"/>
      <c r="MQT1689" s="1887"/>
      <c r="MQU1689" s="1887"/>
      <c r="MQV1689" s="1887"/>
      <c r="MQW1689" s="1887"/>
      <c r="MQX1689" s="1887"/>
      <c r="MQY1689" s="1887"/>
      <c r="MQZ1689" s="1887"/>
      <c r="MRA1689" s="1887"/>
      <c r="MRB1689" s="1887"/>
      <c r="MRC1689" s="1887"/>
      <c r="MRD1689" s="1887"/>
      <c r="MRE1689" s="1887"/>
      <c r="MRF1689" s="1887"/>
      <c r="MRG1689" s="1887"/>
      <c r="MRH1689" s="1887"/>
      <c r="MRI1689" s="1887"/>
      <c r="MRJ1689" s="1887"/>
      <c r="MRK1689" s="1887"/>
      <c r="MRL1689" s="1887"/>
      <c r="MRM1689" s="1887"/>
      <c r="MRN1689" s="1887"/>
      <c r="MRO1689" s="1887"/>
      <c r="MRP1689" s="1887"/>
      <c r="MRQ1689" s="1887"/>
      <c r="MRR1689" s="1887"/>
      <c r="MRS1689" s="1887"/>
      <c r="MRT1689" s="1887"/>
      <c r="MRU1689" s="1887"/>
      <c r="MRV1689" s="1887"/>
      <c r="MRW1689" s="1887"/>
      <c r="MRX1689" s="1887"/>
      <c r="MRY1689" s="1887"/>
      <c r="MRZ1689" s="1887"/>
      <c r="MSA1689" s="1887"/>
      <c r="MSB1689" s="1887"/>
      <c r="MSC1689" s="1887"/>
      <c r="MSD1689" s="1887"/>
      <c r="MSE1689" s="1887"/>
      <c r="MSF1689" s="1887"/>
      <c r="MSG1689" s="1887"/>
      <c r="MSH1689" s="1887"/>
      <c r="MSI1689" s="1887"/>
      <c r="MSJ1689" s="1887"/>
      <c r="MSK1689" s="1887"/>
      <c r="MSL1689" s="1887"/>
      <c r="MSM1689" s="1887"/>
      <c r="MSN1689" s="1887"/>
      <c r="MSO1689" s="1887"/>
      <c r="MSP1689" s="1887"/>
      <c r="MSQ1689" s="1887"/>
      <c r="MSR1689" s="1887"/>
      <c r="MSS1689" s="1887"/>
      <c r="MST1689" s="1887"/>
      <c r="MSU1689" s="1887"/>
      <c r="MSV1689" s="1887"/>
      <c r="MSW1689" s="1887"/>
      <c r="MSX1689" s="1887"/>
      <c r="MSY1689" s="1887"/>
      <c r="MSZ1689" s="1887"/>
      <c r="MTA1689" s="1887"/>
      <c r="MTB1689" s="1887"/>
      <c r="MTC1689" s="1887"/>
      <c r="MTD1689" s="1887"/>
      <c r="MTE1689" s="1887"/>
      <c r="MTF1689" s="1887"/>
      <c r="MTG1689" s="1887"/>
      <c r="MTH1689" s="1887"/>
      <c r="MTI1689" s="1887"/>
      <c r="MTJ1689" s="1887"/>
      <c r="MTK1689" s="1887"/>
      <c r="MTL1689" s="1887"/>
      <c r="MTM1689" s="1887"/>
      <c r="MTN1689" s="1887"/>
      <c r="MTO1689" s="1887"/>
      <c r="MTP1689" s="1887"/>
      <c r="MTQ1689" s="1887"/>
      <c r="MTR1689" s="1887"/>
      <c r="MTS1689" s="1887"/>
      <c r="MTT1689" s="1887"/>
      <c r="MTU1689" s="1887"/>
      <c r="MTV1689" s="1887"/>
      <c r="MTW1689" s="1887"/>
      <c r="MTX1689" s="1887"/>
      <c r="MTY1689" s="1887"/>
      <c r="MTZ1689" s="1887"/>
      <c r="MUA1689" s="1887"/>
      <c r="MUB1689" s="1887"/>
      <c r="MUC1689" s="1887"/>
      <c r="MUD1689" s="1887"/>
      <c r="MUE1689" s="1887"/>
      <c r="MUF1689" s="1887"/>
      <c r="MUG1689" s="1887"/>
      <c r="MUH1689" s="1887"/>
      <c r="MUI1689" s="1887"/>
      <c r="MUJ1689" s="1887"/>
      <c r="MUK1689" s="1887"/>
      <c r="MUL1689" s="1887"/>
      <c r="MUM1689" s="1887"/>
      <c r="MUN1689" s="1887"/>
      <c r="MUO1689" s="1887"/>
      <c r="MUP1689" s="1887"/>
      <c r="MUQ1689" s="1887"/>
      <c r="MUR1689" s="1887"/>
      <c r="MUS1689" s="1887"/>
      <c r="MUT1689" s="1887"/>
      <c r="MUU1689" s="1887"/>
      <c r="MUV1689" s="1887"/>
      <c r="MUW1689" s="1887"/>
      <c r="MUX1689" s="1887"/>
      <c r="MUY1689" s="1887"/>
      <c r="MUZ1689" s="1887"/>
      <c r="MVA1689" s="1887"/>
      <c r="MVB1689" s="1887"/>
      <c r="MVC1689" s="1887"/>
      <c r="MVD1689" s="1887"/>
      <c r="MVE1689" s="1887"/>
      <c r="MVF1689" s="1887"/>
      <c r="MVG1689" s="1887"/>
      <c r="MVH1689" s="1887"/>
      <c r="MVI1689" s="1887"/>
      <c r="MVJ1689" s="1887"/>
      <c r="MVK1689" s="1887"/>
      <c r="MVL1689" s="1887"/>
      <c r="MVM1689" s="1887"/>
      <c r="MVN1689" s="1887"/>
      <c r="MVO1689" s="1887"/>
      <c r="MVP1689" s="1887"/>
      <c r="MVQ1689" s="1887"/>
      <c r="MVR1689" s="1887"/>
      <c r="MVS1689" s="1887"/>
      <c r="MVT1689" s="1887"/>
      <c r="MVU1689" s="1887"/>
      <c r="MVV1689" s="1887"/>
      <c r="MVW1689" s="1887"/>
      <c r="MVX1689" s="1887"/>
      <c r="MVY1689" s="1887"/>
      <c r="MVZ1689" s="1887"/>
      <c r="MWA1689" s="1887"/>
      <c r="MWB1689" s="1887"/>
      <c r="MWC1689" s="1887"/>
      <c r="MWD1689" s="1887"/>
      <c r="MWE1689" s="1887"/>
      <c r="MWF1689" s="1887"/>
      <c r="MWG1689" s="1887"/>
      <c r="MWH1689" s="1887"/>
      <c r="MWI1689" s="1887"/>
      <c r="MWJ1689" s="1887"/>
      <c r="MWK1689" s="1887"/>
      <c r="MWL1689" s="1887"/>
      <c r="MWM1689" s="1887"/>
      <c r="MWN1689" s="1887"/>
      <c r="MWO1689" s="1887"/>
      <c r="MWP1689" s="1887"/>
      <c r="MWQ1689" s="1887"/>
      <c r="MWR1689" s="1887"/>
      <c r="MWS1689" s="1887"/>
      <c r="MWT1689" s="1887"/>
      <c r="MWU1689" s="1887"/>
      <c r="MWV1689" s="1887"/>
      <c r="MWW1689" s="1887"/>
      <c r="MWX1689" s="1887"/>
      <c r="MWY1689" s="1887"/>
      <c r="MWZ1689" s="1887"/>
      <c r="MXA1689" s="1887"/>
      <c r="MXB1689" s="1887"/>
      <c r="MXC1689" s="1887"/>
      <c r="MXD1689" s="1887"/>
      <c r="MXE1689" s="1887"/>
      <c r="MXF1689" s="1887"/>
      <c r="MXG1689" s="1887"/>
      <c r="MXH1689" s="1887"/>
      <c r="MXI1689" s="1887"/>
      <c r="MXJ1689" s="1887"/>
      <c r="MXK1689" s="1887"/>
      <c r="MXL1689" s="1887"/>
      <c r="MXM1689" s="1887"/>
      <c r="MXN1689" s="1887"/>
      <c r="MXO1689" s="1887"/>
      <c r="MXP1689" s="1887"/>
      <c r="MXQ1689" s="1887"/>
      <c r="MXR1689" s="1887"/>
      <c r="MXS1689" s="1887"/>
      <c r="MXT1689" s="1887"/>
      <c r="MXU1689" s="1887"/>
      <c r="MXV1689" s="1887"/>
      <c r="MXW1689" s="1887"/>
      <c r="MXX1689" s="1887"/>
      <c r="MXY1689" s="1887"/>
      <c r="MXZ1689" s="1887"/>
      <c r="MYA1689" s="1887"/>
      <c r="MYB1689" s="1887"/>
      <c r="MYC1689" s="1887"/>
      <c r="MYD1689" s="1887"/>
      <c r="MYE1689" s="1887"/>
      <c r="MYF1689" s="1887"/>
      <c r="MYG1689" s="1887"/>
      <c r="MYH1689" s="1887"/>
      <c r="MYI1689" s="1887"/>
      <c r="MYJ1689" s="1887"/>
      <c r="MYK1689" s="1887"/>
      <c r="MYL1689" s="1887"/>
      <c r="MYM1689" s="1887"/>
      <c r="MYN1689" s="1887"/>
      <c r="MYO1689" s="1887"/>
      <c r="MYP1689" s="1887"/>
      <c r="MYQ1689" s="1887"/>
      <c r="MYR1689" s="1887"/>
      <c r="MYS1689" s="1887"/>
      <c r="MYT1689" s="1887"/>
      <c r="MYU1689" s="1887"/>
      <c r="MYV1689" s="1887"/>
      <c r="MYW1689" s="1887"/>
      <c r="MYX1689" s="1887"/>
      <c r="MYY1689" s="1887"/>
      <c r="MYZ1689" s="1887"/>
      <c r="MZA1689" s="1887"/>
      <c r="MZB1689" s="1887"/>
      <c r="MZC1689" s="1887"/>
      <c r="MZD1689" s="1887"/>
      <c r="MZE1689" s="1887"/>
      <c r="MZF1689" s="1887"/>
      <c r="MZG1689" s="1887"/>
      <c r="MZH1689" s="1887"/>
      <c r="MZI1689" s="1887"/>
      <c r="MZJ1689" s="1887"/>
      <c r="MZK1689" s="1887"/>
      <c r="MZL1689" s="1887"/>
      <c r="MZM1689" s="1887"/>
      <c r="MZN1689" s="1887"/>
      <c r="MZO1689" s="1887"/>
      <c r="MZP1689" s="1887"/>
      <c r="MZQ1689" s="1887"/>
      <c r="MZR1689" s="1887"/>
      <c r="MZS1689" s="1887"/>
      <c r="MZT1689" s="1887"/>
      <c r="MZU1689" s="1887"/>
      <c r="MZV1689" s="1887"/>
      <c r="MZW1689" s="1887"/>
      <c r="MZX1689" s="1887"/>
      <c r="MZY1689" s="1887"/>
      <c r="MZZ1689" s="1887"/>
      <c r="NAA1689" s="1887"/>
      <c r="NAB1689" s="1887"/>
      <c r="NAC1689" s="1887"/>
      <c r="NAD1689" s="1887"/>
      <c r="NAE1689" s="1887"/>
      <c r="NAF1689" s="1887"/>
      <c r="NAG1689" s="1887"/>
      <c r="NAH1689" s="1887"/>
      <c r="NAI1689" s="1887"/>
      <c r="NAJ1689" s="1887"/>
      <c r="NAK1689" s="1887"/>
      <c r="NAL1689" s="1887"/>
      <c r="NAM1689" s="1887"/>
      <c r="NAN1689" s="1887"/>
      <c r="NAO1689" s="1887"/>
      <c r="NAP1689" s="1887"/>
      <c r="NAQ1689" s="1887"/>
      <c r="NAR1689" s="1887"/>
      <c r="NAS1689" s="1887"/>
      <c r="NAT1689" s="1887"/>
      <c r="NAU1689" s="1887"/>
      <c r="NAV1689" s="1887"/>
      <c r="NAW1689" s="1887"/>
      <c r="NAX1689" s="1887"/>
      <c r="NAY1689" s="1887"/>
      <c r="NAZ1689" s="1887"/>
      <c r="NBA1689" s="1887"/>
      <c r="NBB1689" s="1887"/>
      <c r="NBC1689" s="1887"/>
      <c r="NBD1689" s="1887"/>
      <c r="NBE1689" s="1887"/>
      <c r="NBF1689" s="1887"/>
      <c r="NBG1689" s="1887"/>
      <c r="NBH1689" s="1887"/>
      <c r="NBI1689" s="1887"/>
      <c r="NBJ1689" s="1887"/>
      <c r="NBK1689" s="1887"/>
      <c r="NBL1689" s="1887"/>
      <c r="NBM1689" s="1887"/>
      <c r="NBN1689" s="1887"/>
      <c r="NBO1689" s="1887"/>
      <c r="NBP1689" s="1887"/>
      <c r="NBQ1689" s="1887"/>
      <c r="NBR1689" s="1887"/>
      <c r="NBS1689" s="1887"/>
      <c r="NBT1689" s="1887"/>
      <c r="NBU1689" s="1887"/>
      <c r="NBV1689" s="1887"/>
      <c r="NBW1689" s="1887"/>
      <c r="NBX1689" s="1887"/>
      <c r="NBY1689" s="1887"/>
      <c r="NBZ1689" s="1887"/>
      <c r="NCA1689" s="1887"/>
      <c r="NCB1689" s="1887"/>
      <c r="NCC1689" s="1887"/>
      <c r="NCD1689" s="1887"/>
      <c r="NCE1689" s="1887"/>
      <c r="NCF1689" s="1887"/>
      <c r="NCG1689" s="1887"/>
      <c r="NCH1689" s="1887"/>
      <c r="NCI1689" s="1887"/>
      <c r="NCJ1689" s="1887"/>
      <c r="NCK1689" s="1887"/>
      <c r="NCL1689" s="1887"/>
      <c r="NCM1689" s="1887"/>
      <c r="NCN1689" s="1887"/>
      <c r="NCO1689" s="1887"/>
      <c r="NCP1689" s="1887"/>
      <c r="NCQ1689" s="1887"/>
      <c r="NCR1689" s="1887"/>
      <c r="NCS1689" s="1887"/>
      <c r="NCT1689" s="1887"/>
      <c r="NCU1689" s="1887"/>
      <c r="NCV1689" s="1887"/>
      <c r="NCW1689" s="1887"/>
      <c r="NCX1689" s="1887"/>
      <c r="NCY1689" s="1887"/>
      <c r="NCZ1689" s="1887"/>
      <c r="NDA1689" s="1887"/>
      <c r="NDB1689" s="1887"/>
      <c r="NDC1689" s="1887"/>
      <c r="NDD1689" s="1887"/>
      <c r="NDE1689" s="1887"/>
      <c r="NDF1689" s="1887"/>
      <c r="NDG1689" s="1887"/>
      <c r="NDH1689" s="1887"/>
      <c r="NDI1689" s="1887"/>
      <c r="NDJ1689" s="1887"/>
      <c r="NDK1689" s="1887"/>
      <c r="NDL1689" s="1887"/>
      <c r="NDM1689" s="1887"/>
      <c r="NDN1689" s="1887"/>
      <c r="NDO1689" s="1887"/>
      <c r="NDP1689" s="1887"/>
      <c r="NDQ1689" s="1887"/>
      <c r="NDR1689" s="1887"/>
      <c r="NDS1689" s="1887"/>
      <c r="NDT1689" s="1887"/>
      <c r="NDU1689" s="1887"/>
      <c r="NDV1689" s="1887"/>
      <c r="NDW1689" s="1887"/>
      <c r="NDX1689" s="1887"/>
      <c r="NDY1689" s="1887"/>
      <c r="NDZ1689" s="1887"/>
      <c r="NEA1689" s="1887"/>
      <c r="NEB1689" s="1887"/>
      <c r="NEC1689" s="1887"/>
      <c r="NED1689" s="1887"/>
      <c r="NEE1689" s="1887"/>
      <c r="NEF1689" s="1887"/>
      <c r="NEG1689" s="1887"/>
      <c r="NEH1689" s="1887"/>
      <c r="NEI1689" s="1887"/>
      <c r="NEJ1689" s="1887"/>
      <c r="NEK1689" s="1887"/>
      <c r="NEL1689" s="1887"/>
      <c r="NEM1689" s="1887"/>
      <c r="NEN1689" s="1887"/>
      <c r="NEO1689" s="1887"/>
      <c r="NEP1689" s="1887"/>
      <c r="NEQ1689" s="1887"/>
      <c r="NER1689" s="1887"/>
      <c r="NES1689" s="1887"/>
      <c r="NET1689" s="1887"/>
      <c r="NEU1689" s="1887"/>
      <c r="NEV1689" s="1887"/>
      <c r="NEW1689" s="1887"/>
      <c r="NEX1689" s="1887"/>
      <c r="NEY1689" s="1887"/>
      <c r="NEZ1689" s="1887"/>
      <c r="NFA1689" s="1887"/>
      <c r="NFB1689" s="1887"/>
      <c r="NFC1689" s="1887"/>
      <c r="NFD1689" s="1887"/>
      <c r="NFE1689" s="1887"/>
      <c r="NFF1689" s="1887"/>
      <c r="NFG1689" s="1887"/>
      <c r="NFH1689" s="1887"/>
      <c r="NFI1689" s="1887"/>
      <c r="NFJ1689" s="1887"/>
      <c r="NFK1689" s="1887"/>
      <c r="NFL1689" s="1887"/>
      <c r="NFM1689" s="1887"/>
      <c r="NFN1689" s="1887"/>
      <c r="NFO1689" s="1887"/>
      <c r="NFP1689" s="1887"/>
      <c r="NFQ1689" s="1887"/>
      <c r="NFR1689" s="1887"/>
      <c r="NFS1689" s="1887"/>
      <c r="NFT1689" s="1887"/>
      <c r="NFU1689" s="1887"/>
      <c r="NFV1689" s="1887"/>
      <c r="NFW1689" s="1887"/>
      <c r="NFX1689" s="1887"/>
      <c r="NFY1689" s="1887"/>
      <c r="NFZ1689" s="1887"/>
      <c r="NGA1689" s="1887"/>
      <c r="NGB1689" s="1887"/>
      <c r="NGC1689" s="1887"/>
      <c r="NGD1689" s="1887"/>
      <c r="NGE1689" s="1887"/>
      <c r="NGF1689" s="1887"/>
      <c r="NGG1689" s="1887"/>
      <c r="NGH1689" s="1887"/>
      <c r="NGI1689" s="1887"/>
      <c r="NGJ1689" s="1887"/>
      <c r="NGK1689" s="1887"/>
      <c r="NGL1689" s="1887"/>
      <c r="NGM1689" s="1887"/>
      <c r="NGN1689" s="1887"/>
      <c r="NGO1689" s="1887"/>
      <c r="NGP1689" s="1887"/>
      <c r="NGQ1689" s="1887"/>
      <c r="NGR1689" s="1887"/>
      <c r="NGS1689" s="1887"/>
      <c r="NGT1689" s="1887"/>
      <c r="NGU1689" s="1887"/>
      <c r="NGV1689" s="1887"/>
      <c r="NGW1689" s="1887"/>
      <c r="NGX1689" s="1887"/>
      <c r="NGY1689" s="1887"/>
      <c r="NGZ1689" s="1887"/>
      <c r="NHA1689" s="1887"/>
      <c r="NHB1689" s="1887"/>
      <c r="NHC1689" s="1887"/>
      <c r="NHD1689" s="1887"/>
      <c r="NHE1689" s="1887"/>
      <c r="NHF1689" s="1887"/>
      <c r="NHG1689" s="1887"/>
      <c r="NHH1689" s="1887"/>
      <c r="NHI1689" s="1887"/>
      <c r="NHJ1689" s="1887"/>
      <c r="NHK1689" s="1887"/>
      <c r="NHL1689" s="1887"/>
      <c r="NHM1689" s="1887"/>
      <c r="NHN1689" s="1887"/>
      <c r="NHO1689" s="1887"/>
      <c r="NHP1689" s="1887"/>
      <c r="NHQ1689" s="1887"/>
      <c r="NHR1689" s="1887"/>
      <c r="NHS1689" s="1887"/>
      <c r="NHT1689" s="1887"/>
      <c r="NHU1689" s="1887"/>
      <c r="NHV1689" s="1887"/>
      <c r="NHW1689" s="1887"/>
      <c r="NHX1689" s="1887"/>
      <c r="NHY1689" s="1887"/>
      <c r="NHZ1689" s="1887"/>
      <c r="NIA1689" s="1887"/>
      <c r="NIB1689" s="1887"/>
      <c r="NIC1689" s="1887"/>
      <c r="NID1689" s="1887"/>
      <c r="NIE1689" s="1887"/>
      <c r="NIF1689" s="1887"/>
      <c r="NIG1689" s="1887"/>
      <c r="NIH1689" s="1887"/>
      <c r="NII1689" s="1887"/>
      <c r="NIJ1689" s="1887"/>
      <c r="NIK1689" s="1887"/>
      <c r="NIL1689" s="1887"/>
      <c r="NIM1689" s="1887"/>
      <c r="NIN1689" s="1887"/>
      <c r="NIO1689" s="1887"/>
      <c r="NIP1689" s="1887"/>
      <c r="NIQ1689" s="1887"/>
      <c r="NIR1689" s="1887"/>
      <c r="NIS1689" s="1887"/>
      <c r="NIT1689" s="1887"/>
      <c r="NIU1689" s="1887"/>
      <c r="NIV1689" s="1887"/>
      <c r="NIW1689" s="1887"/>
      <c r="NIX1689" s="1887"/>
      <c r="NIY1689" s="1887"/>
      <c r="NIZ1689" s="1887"/>
      <c r="NJA1689" s="1887"/>
      <c r="NJB1689" s="1887"/>
      <c r="NJC1689" s="1887"/>
      <c r="NJD1689" s="1887"/>
      <c r="NJE1689" s="1887"/>
      <c r="NJF1689" s="1887"/>
      <c r="NJG1689" s="1887"/>
      <c r="NJH1689" s="1887"/>
      <c r="NJI1689" s="1887"/>
      <c r="NJJ1689" s="1887"/>
      <c r="NJK1689" s="1887"/>
      <c r="NJL1689" s="1887"/>
      <c r="NJM1689" s="1887"/>
      <c r="NJN1689" s="1887"/>
      <c r="NJO1689" s="1887"/>
      <c r="NJP1689" s="1887"/>
      <c r="NJQ1689" s="1887"/>
      <c r="NJR1689" s="1887"/>
      <c r="NJS1689" s="1887"/>
      <c r="NJT1689" s="1887"/>
      <c r="NJU1689" s="1887"/>
      <c r="NJV1689" s="1887"/>
      <c r="NJW1689" s="1887"/>
      <c r="NJX1689" s="1887"/>
      <c r="NJY1689" s="1887"/>
      <c r="NJZ1689" s="1887"/>
      <c r="NKA1689" s="1887"/>
      <c r="NKB1689" s="1887"/>
      <c r="NKC1689" s="1887"/>
      <c r="NKD1689" s="1887"/>
      <c r="NKE1689" s="1887"/>
      <c r="NKF1689" s="1887"/>
      <c r="NKG1689" s="1887"/>
      <c r="NKH1689" s="1887"/>
      <c r="NKI1689" s="1887"/>
      <c r="NKJ1689" s="1887"/>
      <c r="NKK1689" s="1887"/>
      <c r="NKL1689" s="1887"/>
      <c r="NKM1689" s="1887"/>
      <c r="NKN1689" s="1887"/>
      <c r="NKO1689" s="1887"/>
      <c r="NKP1689" s="1887"/>
      <c r="NKQ1689" s="1887"/>
      <c r="NKR1689" s="1887"/>
      <c r="NKS1689" s="1887"/>
      <c r="NKT1689" s="1887"/>
      <c r="NKU1689" s="1887"/>
      <c r="NKV1689" s="1887"/>
      <c r="NKW1689" s="1887"/>
      <c r="NKX1689" s="1887"/>
      <c r="NKY1689" s="1887"/>
      <c r="NKZ1689" s="1887"/>
      <c r="NLA1689" s="1887"/>
      <c r="NLB1689" s="1887"/>
      <c r="NLC1689" s="1887"/>
      <c r="NLD1689" s="1887"/>
      <c r="NLE1689" s="1887"/>
      <c r="NLF1689" s="1887"/>
      <c r="NLG1689" s="1887"/>
      <c r="NLH1689" s="1887"/>
      <c r="NLI1689" s="1887"/>
      <c r="NLJ1689" s="1887"/>
      <c r="NLK1689" s="1887"/>
      <c r="NLL1689" s="1887"/>
      <c r="NLM1689" s="1887"/>
      <c r="NLN1689" s="1887"/>
      <c r="NLO1689" s="1887"/>
      <c r="NLP1689" s="1887"/>
      <c r="NLQ1689" s="1887"/>
      <c r="NLR1689" s="1887"/>
      <c r="NLS1689" s="1887"/>
      <c r="NLT1689" s="1887"/>
      <c r="NLU1689" s="1887"/>
      <c r="NLV1689" s="1887"/>
      <c r="NLW1689" s="1887"/>
      <c r="NLX1689" s="1887"/>
      <c r="NLY1689" s="1887"/>
      <c r="NLZ1689" s="1887"/>
      <c r="NMA1689" s="1887"/>
      <c r="NMB1689" s="1887"/>
      <c r="NMC1689" s="1887"/>
      <c r="NMD1689" s="1887"/>
      <c r="NME1689" s="1887"/>
      <c r="NMF1689" s="1887"/>
      <c r="NMG1689" s="1887"/>
      <c r="NMH1689" s="1887"/>
      <c r="NMI1689" s="1887"/>
      <c r="NMJ1689" s="1887"/>
      <c r="NMK1689" s="1887"/>
      <c r="NML1689" s="1887"/>
      <c r="NMM1689" s="1887"/>
      <c r="NMN1689" s="1887"/>
      <c r="NMO1689" s="1887"/>
      <c r="NMP1689" s="1887"/>
      <c r="NMQ1689" s="1887"/>
      <c r="NMR1689" s="1887"/>
      <c r="NMS1689" s="1887"/>
      <c r="NMT1689" s="1887"/>
      <c r="NMU1689" s="1887"/>
      <c r="NMV1689" s="1887"/>
      <c r="NMW1689" s="1887"/>
      <c r="NMX1689" s="1887"/>
      <c r="NMY1689" s="1887"/>
      <c r="NMZ1689" s="1887"/>
      <c r="NNA1689" s="1887"/>
      <c r="NNB1689" s="1887"/>
      <c r="NNC1689" s="1887"/>
      <c r="NND1689" s="1887"/>
      <c r="NNE1689" s="1887"/>
      <c r="NNF1689" s="1887"/>
      <c r="NNG1689" s="1887"/>
      <c r="NNH1689" s="1887"/>
      <c r="NNI1689" s="1887"/>
      <c r="NNJ1689" s="1887"/>
      <c r="NNK1689" s="1887"/>
      <c r="NNL1689" s="1887"/>
      <c r="NNM1689" s="1887"/>
      <c r="NNN1689" s="1887"/>
      <c r="NNO1689" s="1887"/>
      <c r="NNP1689" s="1887"/>
      <c r="NNQ1689" s="1887"/>
      <c r="NNR1689" s="1887"/>
      <c r="NNS1689" s="1887"/>
      <c r="NNT1689" s="1887"/>
      <c r="NNU1689" s="1887"/>
      <c r="NNV1689" s="1887"/>
      <c r="NNW1689" s="1887"/>
      <c r="NNX1689" s="1887"/>
      <c r="NNY1689" s="1887"/>
      <c r="NNZ1689" s="1887"/>
      <c r="NOA1689" s="1887"/>
      <c r="NOB1689" s="1887"/>
      <c r="NOC1689" s="1887"/>
      <c r="NOD1689" s="1887"/>
      <c r="NOE1689" s="1887"/>
      <c r="NOF1689" s="1887"/>
      <c r="NOG1689" s="1887"/>
      <c r="NOH1689" s="1887"/>
      <c r="NOI1689" s="1887"/>
      <c r="NOJ1689" s="1887"/>
      <c r="NOK1689" s="1887"/>
      <c r="NOL1689" s="1887"/>
      <c r="NOM1689" s="1887"/>
      <c r="NON1689" s="1887"/>
      <c r="NOO1689" s="1887"/>
      <c r="NOP1689" s="1887"/>
      <c r="NOQ1689" s="1887"/>
      <c r="NOR1689" s="1887"/>
      <c r="NOS1689" s="1887"/>
      <c r="NOT1689" s="1887"/>
      <c r="NOU1689" s="1887"/>
      <c r="NOV1689" s="1887"/>
      <c r="NOW1689" s="1887"/>
      <c r="NOX1689" s="1887"/>
      <c r="NOY1689" s="1887"/>
      <c r="NOZ1689" s="1887"/>
      <c r="NPA1689" s="1887"/>
      <c r="NPB1689" s="1887"/>
      <c r="NPC1689" s="1887"/>
      <c r="NPD1689" s="1887"/>
      <c r="NPE1689" s="1887"/>
      <c r="NPF1689" s="1887"/>
      <c r="NPG1689" s="1887"/>
      <c r="NPH1689" s="1887"/>
      <c r="NPI1689" s="1887"/>
      <c r="NPJ1689" s="1887"/>
      <c r="NPK1689" s="1887"/>
      <c r="NPL1689" s="1887"/>
      <c r="NPM1689" s="1887"/>
      <c r="NPN1689" s="1887"/>
      <c r="NPO1689" s="1887"/>
      <c r="NPP1689" s="1887"/>
      <c r="NPQ1689" s="1887"/>
      <c r="NPR1689" s="1887"/>
      <c r="NPS1689" s="1887"/>
      <c r="NPT1689" s="1887"/>
      <c r="NPU1689" s="1887"/>
      <c r="NPV1689" s="1887"/>
      <c r="NPW1689" s="1887"/>
      <c r="NPX1689" s="1887"/>
      <c r="NPY1689" s="1887"/>
      <c r="NPZ1689" s="1887"/>
      <c r="NQA1689" s="1887"/>
      <c r="NQB1689" s="1887"/>
      <c r="NQC1689" s="1887"/>
      <c r="NQD1689" s="1887"/>
      <c r="NQE1689" s="1887"/>
      <c r="NQF1689" s="1887"/>
      <c r="NQG1689" s="1887"/>
      <c r="NQH1689" s="1887"/>
      <c r="NQI1689" s="1887"/>
      <c r="NQJ1689" s="1887"/>
      <c r="NQK1689" s="1887"/>
      <c r="NQL1689" s="1887"/>
      <c r="NQM1689" s="1887"/>
      <c r="NQN1689" s="1887"/>
      <c r="NQO1689" s="1887"/>
      <c r="NQP1689" s="1887"/>
      <c r="NQQ1689" s="1887"/>
      <c r="NQR1689" s="1887"/>
      <c r="NQS1689" s="1887"/>
      <c r="NQT1689" s="1887"/>
      <c r="NQU1689" s="1887"/>
      <c r="NQV1689" s="1887"/>
      <c r="NQW1689" s="1887"/>
      <c r="NQX1689" s="1887"/>
      <c r="NQY1689" s="1887"/>
      <c r="NQZ1689" s="1887"/>
      <c r="NRA1689" s="1887"/>
      <c r="NRB1689" s="1887"/>
      <c r="NRC1689" s="1887"/>
      <c r="NRD1689" s="1887"/>
      <c r="NRE1689" s="1887"/>
      <c r="NRF1689" s="1887"/>
      <c r="NRG1689" s="1887"/>
      <c r="NRH1689" s="1887"/>
      <c r="NRI1689" s="1887"/>
      <c r="NRJ1689" s="1887"/>
      <c r="NRK1689" s="1887"/>
      <c r="NRL1689" s="1887"/>
      <c r="NRM1689" s="1887"/>
      <c r="NRN1689" s="1887"/>
      <c r="NRO1689" s="1887"/>
      <c r="NRP1689" s="1887"/>
      <c r="NRQ1689" s="1887"/>
      <c r="NRR1689" s="1887"/>
      <c r="NRS1689" s="1887"/>
      <c r="NRT1689" s="1887"/>
      <c r="NRU1689" s="1887"/>
      <c r="NRV1689" s="1887"/>
      <c r="NRW1689" s="1887"/>
      <c r="NRX1689" s="1887"/>
      <c r="NRY1689" s="1887"/>
      <c r="NRZ1689" s="1887"/>
      <c r="NSA1689" s="1887"/>
      <c r="NSB1689" s="1887"/>
      <c r="NSC1689" s="1887"/>
      <c r="NSD1689" s="1887"/>
      <c r="NSE1689" s="1887"/>
      <c r="NSF1689" s="1887"/>
      <c r="NSG1689" s="1887"/>
      <c r="NSH1689" s="1887"/>
      <c r="NSI1689" s="1887"/>
      <c r="NSJ1689" s="1887"/>
      <c r="NSK1689" s="1887"/>
      <c r="NSL1689" s="1887"/>
      <c r="NSM1689" s="1887"/>
      <c r="NSN1689" s="1887"/>
      <c r="NSO1689" s="1887"/>
      <c r="NSP1689" s="1887"/>
      <c r="NSQ1689" s="1887"/>
      <c r="NSR1689" s="1887"/>
      <c r="NSS1689" s="1887"/>
      <c r="NST1689" s="1887"/>
      <c r="NSU1689" s="1887"/>
      <c r="NSV1689" s="1887"/>
      <c r="NSW1689" s="1887"/>
      <c r="NSX1689" s="1887"/>
      <c r="NSY1689" s="1887"/>
      <c r="NSZ1689" s="1887"/>
      <c r="NTA1689" s="1887"/>
      <c r="NTB1689" s="1887"/>
      <c r="NTC1689" s="1887"/>
      <c r="NTD1689" s="1887"/>
      <c r="NTE1689" s="1887"/>
      <c r="NTF1689" s="1887"/>
      <c r="NTG1689" s="1887"/>
      <c r="NTH1689" s="1887"/>
      <c r="NTI1689" s="1887"/>
      <c r="NTJ1689" s="1887"/>
      <c r="NTK1689" s="1887"/>
      <c r="NTL1689" s="1887"/>
      <c r="NTM1689" s="1887"/>
      <c r="NTN1689" s="1887"/>
      <c r="NTO1689" s="1887"/>
      <c r="NTP1689" s="1887"/>
      <c r="NTQ1689" s="1887"/>
      <c r="NTR1689" s="1887"/>
      <c r="NTS1689" s="1887"/>
      <c r="NTT1689" s="1887"/>
      <c r="NTU1689" s="1887"/>
      <c r="NTV1689" s="1887"/>
      <c r="NTW1689" s="1887"/>
      <c r="NTX1689" s="1887"/>
      <c r="NTY1689" s="1887"/>
      <c r="NTZ1689" s="1887"/>
      <c r="NUA1689" s="1887"/>
      <c r="NUB1689" s="1887"/>
      <c r="NUC1689" s="1887"/>
      <c r="NUD1689" s="1887"/>
      <c r="NUE1689" s="1887"/>
      <c r="NUF1689" s="1887"/>
      <c r="NUG1689" s="1887"/>
      <c r="NUH1689" s="1887"/>
      <c r="NUI1689" s="1887"/>
      <c r="NUJ1689" s="1887"/>
      <c r="NUK1689" s="1887"/>
      <c r="NUL1689" s="1887"/>
      <c r="NUM1689" s="1887"/>
      <c r="NUN1689" s="1887"/>
      <c r="NUO1689" s="1887"/>
      <c r="NUP1689" s="1887"/>
      <c r="NUQ1689" s="1887"/>
      <c r="NUR1689" s="1887"/>
      <c r="NUS1689" s="1887"/>
      <c r="NUT1689" s="1887"/>
      <c r="NUU1689" s="1887"/>
      <c r="NUV1689" s="1887"/>
      <c r="NUW1689" s="1887"/>
      <c r="NUX1689" s="1887"/>
      <c r="NUY1689" s="1887"/>
      <c r="NUZ1689" s="1887"/>
      <c r="NVA1689" s="1887"/>
      <c r="NVB1689" s="1887"/>
      <c r="NVC1689" s="1887"/>
      <c r="NVD1689" s="1887"/>
      <c r="NVE1689" s="1887"/>
      <c r="NVF1689" s="1887"/>
      <c r="NVG1689" s="1887"/>
      <c r="NVH1689" s="1887"/>
      <c r="NVI1689" s="1887"/>
      <c r="NVJ1689" s="1887"/>
      <c r="NVK1689" s="1887"/>
      <c r="NVL1689" s="1887"/>
      <c r="NVM1689" s="1887"/>
      <c r="NVN1689" s="1887"/>
      <c r="NVO1689" s="1887"/>
      <c r="NVP1689" s="1887"/>
      <c r="NVQ1689" s="1887"/>
      <c r="NVR1689" s="1887"/>
      <c r="NVS1689" s="1887"/>
      <c r="NVT1689" s="1887"/>
      <c r="NVU1689" s="1887"/>
      <c r="NVV1689" s="1887"/>
      <c r="NVW1689" s="1887"/>
      <c r="NVX1689" s="1887"/>
      <c r="NVY1689" s="1887"/>
      <c r="NVZ1689" s="1887"/>
      <c r="NWA1689" s="1887"/>
      <c r="NWB1689" s="1887"/>
      <c r="NWC1689" s="1887"/>
      <c r="NWD1689" s="1887"/>
      <c r="NWE1689" s="1887"/>
      <c r="NWF1689" s="1887"/>
      <c r="NWG1689" s="1887"/>
      <c r="NWH1689" s="1887"/>
      <c r="NWI1689" s="1887"/>
      <c r="NWJ1689" s="1887"/>
      <c r="NWK1689" s="1887"/>
      <c r="NWL1689" s="1887"/>
      <c r="NWM1689" s="1887"/>
      <c r="NWN1689" s="1887"/>
      <c r="NWO1689" s="1887"/>
      <c r="NWP1689" s="1887"/>
      <c r="NWQ1689" s="1887"/>
      <c r="NWR1689" s="1887"/>
      <c r="NWS1689" s="1887"/>
      <c r="NWT1689" s="1887"/>
      <c r="NWU1689" s="1887"/>
      <c r="NWV1689" s="1887"/>
      <c r="NWW1689" s="1887"/>
      <c r="NWX1689" s="1887"/>
      <c r="NWY1689" s="1887"/>
      <c r="NWZ1689" s="1887"/>
      <c r="NXA1689" s="1887"/>
      <c r="NXB1689" s="1887"/>
      <c r="NXC1689" s="1887"/>
      <c r="NXD1689" s="1887"/>
      <c r="NXE1689" s="1887"/>
      <c r="NXF1689" s="1887"/>
      <c r="NXG1689" s="1887"/>
      <c r="NXH1689" s="1887"/>
      <c r="NXI1689" s="1887"/>
      <c r="NXJ1689" s="1887"/>
      <c r="NXK1689" s="1887"/>
      <c r="NXL1689" s="1887"/>
      <c r="NXM1689" s="1887"/>
      <c r="NXN1689" s="1887"/>
      <c r="NXO1689" s="1887"/>
      <c r="NXP1689" s="1887"/>
      <c r="NXQ1689" s="1887"/>
      <c r="NXR1689" s="1887"/>
      <c r="NXS1689" s="1887"/>
      <c r="NXT1689" s="1887"/>
      <c r="NXU1689" s="1887"/>
      <c r="NXV1689" s="1887"/>
      <c r="NXW1689" s="1887"/>
      <c r="NXX1689" s="1887"/>
      <c r="NXY1689" s="1887"/>
      <c r="NXZ1689" s="1887"/>
      <c r="NYA1689" s="1887"/>
      <c r="NYB1689" s="1887"/>
      <c r="NYC1689" s="1887"/>
      <c r="NYD1689" s="1887"/>
      <c r="NYE1689" s="1887"/>
      <c r="NYF1689" s="1887"/>
      <c r="NYG1689" s="1887"/>
      <c r="NYH1689" s="1887"/>
      <c r="NYI1689" s="1887"/>
      <c r="NYJ1689" s="1887"/>
      <c r="NYK1689" s="1887"/>
      <c r="NYL1689" s="1887"/>
      <c r="NYM1689" s="1887"/>
      <c r="NYN1689" s="1887"/>
      <c r="NYO1689" s="1887"/>
      <c r="NYP1689" s="1887"/>
      <c r="NYQ1689" s="1887"/>
      <c r="NYR1689" s="1887"/>
      <c r="NYS1689" s="1887"/>
      <c r="NYT1689" s="1887"/>
      <c r="NYU1689" s="1887"/>
      <c r="NYV1689" s="1887"/>
      <c r="NYW1689" s="1887"/>
      <c r="NYX1689" s="1887"/>
      <c r="NYY1689" s="1887"/>
      <c r="NYZ1689" s="1887"/>
      <c r="NZA1689" s="1887"/>
      <c r="NZB1689" s="1887"/>
      <c r="NZC1689" s="1887"/>
      <c r="NZD1689" s="1887"/>
      <c r="NZE1689" s="1887"/>
      <c r="NZF1689" s="1887"/>
      <c r="NZG1689" s="1887"/>
      <c r="NZH1689" s="1887"/>
      <c r="NZI1689" s="1887"/>
      <c r="NZJ1689" s="1887"/>
      <c r="NZK1689" s="1887"/>
      <c r="NZL1689" s="1887"/>
      <c r="NZM1689" s="1887"/>
      <c r="NZN1689" s="1887"/>
      <c r="NZO1689" s="1887"/>
      <c r="NZP1689" s="1887"/>
      <c r="NZQ1689" s="1887"/>
      <c r="NZR1689" s="1887"/>
      <c r="NZS1689" s="1887"/>
      <c r="NZT1689" s="1887"/>
      <c r="NZU1689" s="1887"/>
      <c r="NZV1689" s="1887"/>
      <c r="NZW1689" s="1887"/>
      <c r="NZX1689" s="1887"/>
      <c r="NZY1689" s="1887"/>
      <c r="NZZ1689" s="1887"/>
      <c r="OAA1689" s="1887"/>
      <c r="OAB1689" s="1887"/>
      <c r="OAC1689" s="1887"/>
      <c r="OAD1689" s="1887"/>
      <c r="OAE1689" s="1887"/>
      <c r="OAF1689" s="1887"/>
      <c r="OAG1689" s="1887"/>
      <c r="OAH1689" s="1887"/>
      <c r="OAI1689" s="1887"/>
      <c r="OAJ1689" s="1887"/>
      <c r="OAK1689" s="1887"/>
      <c r="OAL1689" s="1887"/>
      <c r="OAM1689" s="1887"/>
      <c r="OAN1689" s="1887"/>
      <c r="OAO1689" s="1887"/>
      <c r="OAP1689" s="1887"/>
      <c r="OAQ1689" s="1887"/>
      <c r="OAR1689" s="1887"/>
      <c r="OAS1689" s="1887"/>
      <c r="OAT1689" s="1887"/>
      <c r="OAU1689" s="1887"/>
      <c r="OAV1689" s="1887"/>
      <c r="OAW1689" s="1887"/>
      <c r="OAX1689" s="1887"/>
      <c r="OAY1689" s="1887"/>
      <c r="OAZ1689" s="1887"/>
      <c r="OBA1689" s="1887"/>
      <c r="OBB1689" s="1887"/>
      <c r="OBC1689" s="1887"/>
      <c r="OBD1689" s="1887"/>
      <c r="OBE1689" s="1887"/>
      <c r="OBF1689" s="1887"/>
      <c r="OBG1689" s="1887"/>
      <c r="OBH1689" s="1887"/>
      <c r="OBI1689" s="1887"/>
      <c r="OBJ1689" s="1887"/>
      <c r="OBK1689" s="1887"/>
      <c r="OBL1689" s="1887"/>
      <c r="OBM1689" s="1887"/>
      <c r="OBN1689" s="1887"/>
      <c r="OBO1689" s="1887"/>
      <c r="OBP1689" s="1887"/>
      <c r="OBQ1689" s="1887"/>
      <c r="OBR1689" s="1887"/>
      <c r="OBS1689" s="1887"/>
      <c r="OBT1689" s="1887"/>
      <c r="OBU1689" s="1887"/>
      <c r="OBV1689" s="1887"/>
      <c r="OBW1689" s="1887"/>
      <c r="OBX1689" s="1887"/>
      <c r="OBY1689" s="1887"/>
      <c r="OBZ1689" s="1887"/>
      <c r="OCA1689" s="1887"/>
      <c r="OCB1689" s="1887"/>
      <c r="OCC1689" s="1887"/>
      <c r="OCD1689" s="1887"/>
      <c r="OCE1689" s="1887"/>
      <c r="OCF1689" s="1887"/>
      <c r="OCG1689" s="1887"/>
      <c r="OCH1689" s="1887"/>
      <c r="OCI1689" s="1887"/>
      <c r="OCJ1689" s="1887"/>
      <c r="OCK1689" s="1887"/>
      <c r="OCL1689" s="1887"/>
      <c r="OCM1689" s="1887"/>
      <c r="OCN1689" s="1887"/>
      <c r="OCO1689" s="1887"/>
      <c r="OCP1689" s="1887"/>
      <c r="OCQ1689" s="1887"/>
      <c r="OCR1689" s="1887"/>
      <c r="OCS1689" s="1887"/>
      <c r="OCT1689" s="1887"/>
      <c r="OCU1689" s="1887"/>
      <c r="OCV1689" s="1887"/>
      <c r="OCW1689" s="1887"/>
      <c r="OCX1689" s="1887"/>
      <c r="OCY1689" s="1887"/>
      <c r="OCZ1689" s="1887"/>
      <c r="ODA1689" s="1887"/>
      <c r="ODB1689" s="1887"/>
      <c r="ODC1689" s="1887"/>
      <c r="ODD1689" s="1887"/>
      <c r="ODE1689" s="1887"/>
      <c r="ODF1689" s="1887"/>
      <c r="ODG1689" s="1887"/>
      <c r="ODH1689" s="1887"/>
      <c r="ODI1689" s="1887"/>
      <c r="ODJ1689" s="1887"/>
      <c r="ODK1689" s="1887"/>
      <c r="ODL1689" s="1887"/>
      <c r="ODM1689" s="1887"/>
      <c r="ODN1689" s="1887"/>
      <c r="ODO1689" s="1887"/>
      <c r="ODP1689" s="1887"/>
      <c r="ODQ1689" s="1887"/>
      <c r="ODR1689" s="1887"/>
      <c r="ODS1689" s="1887"/>
      <c r="ODT1689" s="1887"/>
      <c r="ODU1689" s="1887"/>
      <c r="ODV1689" s="1887"/>
      <c r="ODW1689" s="1887"/>
      <c r="ODX1689" s="1887"/>
      <c r="ODY1689" s="1887"/>
      <c r="ODZ1689" s="1887"/>
      <c r="OEA1689" s="1887"/>
      <c r="OEB1689" s="1887"/>
      <c r="OEC1689" s="1887"/>
      <c r="OED1689" s="1887"/>
      <c r="OEE1689" s="1887"/>
      <c r="OEF1689" s="1887"/>
      <c r="OEG1689" s="1887"/>
      <c r="OEH1689" s="1887"/>
      <c r="OEI1689" s="1887"/>
      <c r="OEJ1689" s="1887"/>
      <c r="OEK1689" s="1887"/>
      <c r="OEL1689" s="1887"/>
      <c r="OEM1689" s="1887"/>
      <c r="OEN1689" s="1887"/>
      <c r="OEO1689" s="1887"/>
      <c r="OEP1689" s="1887"/>
      <c r="OEQ1689" s="1887"/>
      <c r="OER1689" s="1887"/>
      <c r="OES1689" s="1887"/>
      <c r="OET1689" s="1887"/>
      <c r="OEU1689" s="1887"/>
      <c r="OEV1689" s="1887"/>
      <c r="OEW1689" s="1887"/>
      <c r="OEX1689" s="1887"/>
      <c r="OEY1689" s="1887"/>
      <c r="OEZ1689" s="1887"/>
      <c r="OFA1689" s="1887"/>
      <c r="OFB1689" s="1887"/>
      <c r="OFC1689" s="1887"/>
      <c r="OFD1689" s="1887"/>
      <c r="OFE1689" s="1887"/>
      <c r="OFF1689" s="1887"/>
      <c r="OFG1689" s="1887"/>
      <c r="OFH1689" s="1887"/>
      <c r="OFI1689" s="1887"/>
      <c r="OFJ1689" s="1887"/>
      <c r="OFK1689" s="1887"/>
      <c r="OFL1689" s="1887"/>
      <c r="OFM1689" s="1887"/>
      <c r="OFN1689" s="1887"/>
      <c r="OFO1689" s="1887"/>
      <c r="OFP1689" s="1887"/>
      <c r="OFQ1689" s="1887"/>
      <c r="OFR1689" s="1887"/>
      <c r="OFS1689" s="1887"/>
      <c r="OFT1689" s="1887"/>
      <c r="OFU1689" s="1887"/>
      <c r="OFV1689" s="1887"/>
      <c r="OFW1689" s="1887"/>
      <c r="OFX1689" s="1887"/>
      <c r="OFY1689" s="1887"/>
      <c r="OFZ1689" s="1887"/>
      <c r="OGA1689" s="1887"/>
      <c r="OGB1689" s="1887"/>
      <c r="OGC1689" s="1887"/>
      <c r="OGD1689" s="1887"/>
      <c r="OGE1689" s="1887"/>
      <c r="OGF1689" s="1887"/>
      <c r="OGG1689" s="1887"/>
      <c r="OGH1689" s="1887"/>
      <c r="OGI1689" s="1887"/>
      <c r="OGJ1689" s="1887"/>
      <c r="OGK1689" s="1887"/>
      <c r="OGL1689" s="1887"/>
      <c r="OGM1689" s="1887"/>
      <c r="OGN1689" s="1887"/>
      <c r="OGO1689" s="1887"/>
      <c r="OGP1689" s="1887"/>
      <c r="OGQ1689" s="1887"/>
      <c r="OGR1689" s="1887"/>
      <c r="OGS1689" s="1887"/>
      <c r="OGT1689" s="1887"/>
      <c r="OGU1689" s="1887"/>
      <c r="OGV1689" s="1887"/>
      <c r="OGW1689" s="1887"/>
      <c r="OGX1689" s="1887"/>
      <c r="OGY1689" s="1887"/>
      <c r="OGZ1689" s="1887"/>
      <c r="OHA1689" s="1887"/>
      <c r="OHB1689" s="1887"/>
      <c r="OHC1689" s="1887"/>
      <c r="OHD1689" s="1887"/>
      <c r="OHE1689" s="1887"/>
      <c r="OHF1689" s="1887"/>
      <c r="OHG1689" s="1887"/>
      <c r="OHH1689" s="1887"/>
      <c r="OHI1689" s="1887"/>
      <c r="OHJ1689" s="1887"/>
      <c r="OHK1689" s="1887"/>
      <c r="OHL1689" s="1887"/>
      <c r="OHM1689" s="1887"/>
      <c r="OHN1689" s="1887"/>
      <c r="OHO1689" s="1887"/>
      <c r="OHP1689" s="1887"/>
      <c r="OHQ1689" s="1887"/>
      <c r="OHR1689" s="1887"/>
      <c r="OHS1689" s="1887"/>
      <c r="OHT1689" s="1887"/>
      <c r="OHU1689" s="1887"/>
      <c r="OHV1689" s="1887"/>
      <c r="OHW1689" s="1887"/>
      <c r="OHX1689" s="1887"/>
      <c r="OHY1689" s="1887"/>
      <c r="OHZ1689" s="1887"/>
      <c r="OIA1689" s="1887"/>
      <c r="OIB1689" s="1887"/>
      <c r="OIC1689" s="1887"/>
      <c r="OID1689" s="1887"/>
      <c r="OIE1689" s="1887"/>
      <c r="OIF1689" s="1887"/>
      <c r="OIG1689" s="1887"/>
      <c r="OIH1689" s="1887"/>
      <c r="OII1689" s="1887"/>
      <c r="OIJ1689" s="1887"/>
      <c r="OIK1689" s="1887"/>
      <c r="OIL1689" s="1887"/>
      <c r="OIM1689" s="1887"/>
      <c r="OIN1689" s="1887"/>
      <c r="OIO1689" s="1887"/>
      <c r="OIP1689" s="1887"/>
      <c r="OIQ1689" s="1887"/>
      <c r="OIR1689" s="1887"/>
      <c r="OIS1689" s="1887"/>
      <c r="OIT1689" s="1887"/>
      <c r="OIU1689" s="1887"/>
      <c r="OIV1689" s="1887"/>
      <c r="OIW1689" s="1887"/>
      <c r="OIX1689" s="1887"/>
      <c r="OIY1689" s="1887"/>
      <c r="OIZ1689" s="1887"/>
      <c r="OJA1689" s="1887"/>
      <c r="OJB1689" s="1887"/>
      <c r="OJC1689" s="1887"/>
      <c r="OJD1689" s="1887"/>
      <c r="OJE1689" s="1887"/>
      <c r="OJF1689" s="1887"/>
      <c r="OJG1689" s="1887"/>
      <c r="OJH1689" s="1887"/>
      <c r="OJI1689" s="1887"/>
      <c r="OJJ1689" s="1887"/>
      <c r="OJK1689" s="1887"/>
      <c r="OJL1689" s="1887"/>
      <c r="OJM1689" s="1887"/>
      <c r="OJN1689" s="1887"/>
      <c r="OJO1689" s="1887"/>
      <c r="OJP1689" s="1887"/>
      <c r="OJQ1689" s="1887"/>
      <c r="OJR1689" s="1887"/>
      <c r="OJS1689" s="1887"/>
      <c r="OJT1689" s="1887"/>
      <c r="OJU1689" s="1887"/>
      <c r="OJV1689" s="1887"/>
      <c r="OJW1689" s="1887"/>
      <c r="OJX1689" s="1887"/>
      <c r="OJY1689" s="1887"/>
      <c r="OJZ1689" s="1887"/>
      <c r="OKA1689" s="1887"/>
      <c r="OKB1689" s="1887"/>
      <c r="OKC1689" s="1887"/>
      <c r="OKD1689" s="1887"/>
      <c r="OKE1689" s="1887"/>
      <c r="OKF1689" s="1887"/>
      <c r="OKG1689" s="1887"/>
      <c r="OKH1689" s="1887"/>
      <c r="OKI1689" s="1887"/>
      <c r="OKJ1689" s="1887"/>
      <c r="OKK1689" s="1887"/>
      <c r="OKL1689" s="1887"/>
      <c r="OKM1689" s="1887"/>
      <c r="OKN1689" s="1887"/>
      <c r="OKO1689" s="1887"/>
      <c r="OKP1689" s="1887"/>
      <c r="OKQ1689" s="1887"/>
      <c r="OKR1689" s="1887"/>
      <c r="OKS1689" s="1887"/>
      <c r="OKT1689" s="1887"/>
      <c r="OKU1689" s="1887"/>
      <c r="OKV1689" s="1887"/>
      <c r="OKW1689" s="1887"/>
      <c r="OKX1689" s="1887"/>
      <c r="OKY1689" s="1887"/>
      <c r="OKZ1689" s="1887"/>
      <c r="OLA1689" s="1887"/>
      <c r="OLB1689" s="1887"/>
      <c r="OLC1689" s="1887"/>
      <c r="OLD1689" s="1887"/>
      <c r="OLE1689" s="1887"/>
      <c r="OLF1689" s="1887"/>
      <c r="OLG1689" s="1887"/>
      <c r="OLH1689" s="1887"/>
      <c r="OLI1689" s="1887"/>
      <c r="OLJ1689" s="1887"/>
      <c r="OLK1689" s="1887"/>
      <c r="OLL1689" s="1887"/>
      <c r="OLM1689" s="1887"/>
      <c r="OLN1689" s="1887"/>
      <c r="OLO1689" s="1887"/>
      <c r="OLP1689" s="1887"/>
      <c r="OLQ1689" s="1887"/>
      <c r="OLR1689" s="1887"/>
      <c r="OLS1689" s="1887"/>
      <c r="OLT1689" s="1887"/>
      <c r="OLU1689" s="1887"/>
      <c r="OLV1689" s="1887"/>
      <c r="OLW1689" s="1887"/>
      <c r="OLX1689" s="1887"/>
      <c r="OLY1689" s="1887"/>
      <c r="OLZ1689" s="1887"/>
      <c r="OMA1689" s="1887"/>
      <c r="OMB1689" s="1887"/>
      <c r="OMC1689" s="1887"/>
      <c r="OMD1689" s="1887"/>
      <c r="OME1689" s="1887"/>
      <c r="OMF1689" s="1887"/>
      <c r="OMG1689" s="1887"/>
      <c r="OMH1689" s="1887"/>
      <c r="OMI1689" s="1887"/>
      <c r="OMJ1689" s="1887"/>
      <c r="OMK1689" s="1887"/>
      <c r="OML1689" s="1887"/>
      <c r="OMM1689" s="1887"/>
      <c r="OMN1689" s="1887"/>
      <c r="OMO1689" s="1887"/>
      <c r="OMP1689" s="1887"/>
      <c r="OMQ1689" s="1887"/>
      <c r="OMR1689" s="1887"/>
      <c r="OMS1689" s="1887"/>
      <c r="OMT1689" s="1887"/>
      <c r="OMU1689" s="1887"/>
      <c r="OMV1689" s="1887"/>
      <c r="OMW1689" s="1887"/>
      <c r="OMX1689" s="1887"/>
      <c r="OMY1689" s="1887"/>
      <c r="OMZ1689" s="1887"/>
      <c r="ONA1689" s="1887"/>
      <c r="ONB1689" s="1887"/>
      <c r="ONC1689" s="1887"/>
      <c r="OND1689" s="1887"/>
      <c r="ONE1689" s="1887"/>
      <c r="ONF1689" s="1887"/>
      <c r="ONG1689" s="1887"/>
      <c r="ONH1689" s="1887"/>
      <c r="ONI1689" s="1887"/>
      <c r="ONJ1689" s="1887"/>
      <c r="ONK1689" s="1887"/>
      <c r="ONL1689" s="1887"/>
      <c r="ONM1689" s="1887"/>
      <c r="ONN1689" s="1887"/>
      <c r="ONO1689" s="1887"/>
      <c r="ONP1689" s="1887"/>
      <c r="ONQ1689" s="1887"/>
      <c r="ONR1689" s="1887"/>
      <c r="ONS1689" s="1887"/>
      <c r="ONT1689" s="1887"/>
      <c r="ONU1689" s="1887"/>
      <c r="ONV1689" s="1887"/>
      <c r="ONW1689" s="1887"/>
      <c r="ONX1689" s="1887"/>
      <c r="ONY1689" s="1887"/>
      <c r="ONZ1689" s="1887"/>
      <c r="OOA1689" s="1887"/>
      <c r="OOB1689" s="1887"/>
      <c r="OOC1689" s="1887"/>
      <c r="OOD1689" s="1887"/>
      <c r="OOE1689" s="1887"/>
      <c r="OOF1689" s="1887"/>
      <c r="OOG1689" s="1887"/>
      <c r="OOH1689" s="1887"/>
      <c r="OOI1689" s="1887"/>
      <c r="OOJ1689" s="1887"/>
      <c r="OOK1689" s="1887"/>
      <c r="OOL1689" s="1887"/>
      <c r="OOM1689" s="1887"/>
      <c r="OON1689" s="1887"/>
      <c r="OOO1689" s="1887"/>
      <c r="OOP1689" s="1887"/>
      <c r="OOQ1689" s="1887"/>
      <c r="OOR1689" s="1887"/>
      <c r="OOS1689" s="1887"/>
      <c r="OOT1689" s="1887"/>
      <c r="OOU1689" s="1887"/>
      <c r="OOV1689" s="1887"/>
      <c r="OOW1689" s="1887"/>
      <c r="OOX1689" s="1887"/>
      <c r="OOY1689" s="1887"/>
      <c r="OOZ1689" s="1887"/>
      <c r="OPA1689" s="1887"/>
      <c r="OPB1689" s="1887"/>
      <c r="OPC1689" s="1887"/>
      <c r="OPD1689" s="1887"/>
      <c r="OPE1689" s="1887"/>
      <c r="OPF1689" s="1887"/>
      <c r="OPG1689" s="1887"/>
      <c r="OPH1689" s="1887"/>
      <c r="OPI1689" s="1887"/>
      <c r="OPJ1689" s="1887"/>
      <c r="OPK1689" s="1887"/>
      <c r="OPL1689" s="1887"/>
      <c r="OPM1689" s="1887"/>
      <c r="OPN1689" s="1887"/>
      <c r="OPO1689" s="1887"/>
      <c r="OPP1689" s="1887"/>
      <c r="OPQ1689" s="1887"/>
      <c r="OPR1689" s="1887"/>
      <c r="OPS1689" s="1887"/>
      <c r="OPT1689" s="1887"/>
      <c r="OPU1689" s="1887"/>
      <c r="OPV1689" s="1887"/>
      <c r="OPW1689" s="1887"/>
      <c r="OPX1689" s="1887"/>
      <c r="OPY1689" s="1887"/>
      <c r="OPZ1689" s="1887"/>
      <c r="OQA1689" s="1887"/>
      <c r="OQB1689" s="1887"/>
      <c r="OQC1689" s="1887"/>
      <c r="OQD1689" s="1887"/>
      <c r="OQE1689" s="1887"/>
      <c r="OQF1689" s="1887"/>
      <c r="OQG1689" s="1887"/>
      <c r="OQH1689" s="1887"/>
      <c r="OQI1689" s="1887"/>
      <c r="OQJ1689" s="1887"/>
      <c r="OQK1689" s="1887"/>
      <c r="OQL1689" s="1887"/>
      <c r="OQM1689" s="1887"/>
      <c r="OQN1689" s="1887"/>
      <c r="OQO1689" s="1887"/>
      <c r="OQP1689" s="1887"/>
      <c r="OQQ1689" s="1887"/>
      <c r="OQR1689" s="1887"/>
      <c r="OQS1689" s="1887"/>
      <c r="OQT1689" s="1887"/>
      <c r="OQU1689" s="1887"/>
      <c r="OQV1689" s="1887"/>
      <c r="OQW1689" s="1887"/>
      <c r="OQX1689" s="1887"/>
      <c r="OQY1689" s="1887"/>
      <c r="OQZ1689" s="1887"/>
      <c r="ORA1689" s="1887"/>
      <c r="ORB1689" s="1887"/>
      <c r="ORC1689" s="1887"/>
      <c r="ORD1689" s="1887"/>
      <c r="ORE1689" s="1887"/>
      <c r="ORF1689" s="1887"/>
      <c r="ORG1689" s="1887"/>
      <c r="ORH1689" s="1887"/>
      <c r="ORI1689" s="1887"/>
      <c r="ORJ1689" s="1887"/>
      <c r="ORK1689" s="1887"/>
      <c r="ORL1689" s="1887"/>
      <c r="ORM1689" s="1887"/>
      <c r="ORN1689" s="1887"/>
      <c r="ORO1689" s="1887"/>
      <c r="ORP1689" s="1887"/>
      <c r="ORQ1689" s="1887"/>
      <c r="ORR1689" s="1887"/>
      <c r="ORS1689" s="1887"/>
      <c r="ORT1689" s="1887"/>
      <c r="ORU1689" s="1887"/>
      <c r="ORV1689" s="1887"/>
      <c r="ORW1689" s="1887"/>
      <c r="ORX1689" s="1887"/>
      <c r="ORY1689" s="1887"/>
      <c r="ORZ1689" s="1887"/>
      <c r="OSA1689" s="1887"/>
      <c r="OSB1689" s="1887"/>
      <c r="OSC1689" s="1887"/>
      <c r="OSD1689" s="1887"/>
      <c r="OSE1689" s="1887"/>
      <c r="OSF1689" s="1887"/>
      <c r="OSG1689" s="1887"/>
      <c r="OSH1689" s="1887"/>
      <c r="OSI1689" s="1887"/>
      <c r="OSJ1689" s="1887"/>
      <c r="OSK1689" s="1887"/>
      <c r="OSL1689" s="1887"/>
      <c r="OSM1689" s="1887"/>
      <c r="OSN1689" s="1887"/>
      <c r="OSO1689" s="1887"/>
      <c r="OSP1689" s="1887"/>
      <c r="OSQ1689" s="1887"/>
      <c r="OSR1689" s="1887"/>
      <c r="OSS1689" s="1887"/>
      <c r="OST1689" s="1887"/>
      <c r="OSU1689" s="1887"/>
      <c r="OSV1689" s="1887"/>
      <c r="OSW1689" s="1887"/>
      <c r="OSX1689" s="1887"/>
      <c r="OSY1689" s="1887"/>
      <c r="OSZ1689" s="1887"/>
      <c r="OTA1689" s="1887"/>
      <c r="OTB1689" s="1887"/>
      <c r="OTC1689" s="1887"/>
      <c r="OTD1689" s="1887"/>
      <c r="OTE1689" s="1887"/>
      <c r="OTF1689" s="1887"/>
      <c r="OTG1689" s="1887"/>
      <c r="OTH1689" s="1887"/>
      <c r="OTI1689" s="1887"/>
      <c r="OTJ1689" s="1887"/>
      <c r="OTK1689" s="1887"/>
      <c r="OTL1689" s="1887"/>
      <c r="OTM1689" s="1887"/>
      <c r="OTN1689" s="1887"/>
      <c r="OTO1689" s="1887"/>
      <c r="OTP1689" s="1887"/>
      <c r="OTQ1689" s="1887"/>
      <c r="OTR1689" s="1887"/>
      <c r="OTS1689" s="1887"/>
      <c r="OTT1689" s="1887"/>
      <c r="OTU1689" s="1887"/>
      <c r="OTV1689" s="1887"/>
      <c r="OTW1689" s="1887"/>
      <c r="OTX1689" s="1887"/>
      <c r="OTY1689" s="1887"/>
      <c r="OTZ1689" s="1887"/>
      <c r="OUA1689" s="1887"/>
      <c r="OUB1689" s="1887"/>
      <c r="OUC1689" s="1887"/>
      <c r="OUD1689" s="1887"/>
      <c r="OUE1689" s="1887"/>
      <c r="OUF1689" s="1887"/>
      <c r="OUG1689" s="1887"/>
      <c r="OUH1689" s="1887"/>
      <c r="OUI1689" s="1887"/>
      <c r="OUJ1689" s="1887"/>
      <c r="OUK1689" s="1887"/>
      <c r="OUL1689" s="1887"/>
      <c r="OUM1689" s="1887"/>
      <c r="OUN1689" s="1887"/>
      <c r="OUO1689" s="1887"/>
      <c r="OUP1689" s="1887"/>
      <c r="OUQ1689" s="1887"/>
      <c r="OUR1689" s="1887"/>
      <c r="OUS1689" s="1887"/>
      <c r="OUT1689" s="1887"/>
      <c r="OUU1689" s="1887"/>
      <c r="OUV1689" s="1887"/>
      <c r="OUW1689" s="1887"/>
      <c r="OUX1689" s="1887"/>
      <c r="OUY1689" s="1887"/>
      <c r="OUZ1689" s="1887"/>
      <c r="OVA1689" s="1887"/>
      <c r="OVB1689" s="1887"/>
      <c r="OVC1689" s="1887"/>
      <c r="OVD1689" s="1887"/>
      <c r="OVE1689" s="1887"/>
      <c r="OVF1689" s="1887"/>
      <c r="OVG1689" s="1887"/>
      <c r="OVH1689" s="1887"/>
      <c r="OVI1689" s="1887"/>
      <c r="OVJ1689" s="1887"/>
      <c r="OVK1689" s="1887"/>
      <c r="OVL1689" s="1887"/>
      <c r="OVM1689" s="1887"/>
      <c r="OVN1689" s="1887"/>
      <c r="OVO1689" s="1887"/>
      <c r="OVP1689" s="1887"/>
      <c r="OVQ1689" s="1887"/>
      <c r="OVR1689" s="1887"/>
      <c r="OVS1689" s="1887"/>
      <c r="OVT1689" s="1887"/>
      <c r="OVU1689" s="1887"/>
      <c r="OVV1689" s="1887"/>
      <c r="OVW1689" s="1887"/>
      <c r="OVX1689" s="1887"/>
      <c r="OVY1689" s="1887"/>
      <c r="OVZ1689" s="1887"/>
      <c r="OWA1689" s="1887"/>
      <c r="OWB1689" s="1887"/>
      <c r="OWC1689" s="1887"/>
      <c r="OWD1689" s="1887"/>
      <c r="OWE1689" s="1887"/>
      <c r="OWF1689" s="1887"/>
      <c r="OWG1689" s="1887"/>
      <c r="OWH1689" s="1887"/>
      <c r="OWI1689" s="1887"/>
      <c r="OWJ1689" s="1887"/>
      <c r="OWK1689" s="1887"/>
      <c r="OWL1689" s="1887"/>
      <c r="OWM1689" s="1887"/>
      <c r="OWN1689" s="1887"/>
      <c r="OWO1689" s="1887"/>
      <c r="OWP1689" s="1887"/>
      <c r="OWQ1689" s="1887"/>
      <c r="OWR1689" s="1887"/>
      <c r="OWS1689" s="1887"/>
      <c r="OWT1689" s="1887"/>
      <c r="OWU1689" s="1887"/>
      <c r="OWV1689" s="1887"/>
      <c r="OWW1689" s="1887"/>
      <c r="OWX1689" s="1887"/>
      <c r="OWY1689" s="1887"/>
      <c r="OWZ1689" s="1887"/>
      <c r="OXA1689" s="1887"/>
      <c r="OXB1689" s="1887"/>
      <c r="OXC1689" s="1887"/>
      <c r="OXD1689" s="1887"/>
      <c r="OXE1689" s="1887"/>
      <c r="OXF1689" s="1887"/>
      <c r="OXG1689" s="1887"/>
      <c r="OXH1689" s="1887"/>
      <c r="OXI1689" s="1887"/>
      <c r="OXJ1689" s="1887"/>
      <c r="OXK1689" s="1887"/>
      <c r="OXL1689" s="1887"/>
      <c r="OXM1689" s="1887"/>
      <c r="OXN1689" s="1887"/>
      <c r="OXO1689" s="1887"/>
      <c r="OXP1689" s="1887"/>
      <c r="OXQ1689" s="1887"/>
      <c r="OXR1689" s="1887"/>
      <c r="OXS1689" s="1887"/>
      <c r="OXT1689" s="1887"/>
      <c r="OXU1689" s="1887"/>
      <c r="OXV1689" s="1887"/>
      <c r="OXW1689" s="1887"/>
      <c r="OXX1689" s="1887"/>
      <c r="OXY1689" s="1887"/>
      <c r="OXZ1689" s="1887"/>
      <c r="OYA1689" s="1887"/>
      <c r="OYB1689" s="1887"/>
      <c r="OYC1689" s="1887"/>
      <c r="OYD1689" s="1887"/>
      <c r="OYE1689" s="1887"/>
      <c r="OYF1689" s="1887"/>
      <c r="OYG1689" s="1887"/>
      <c r="OYH1689" s="1887"/>
      <c r="OYI1689" s="1887"/>
      <c r="OYJ1689" s="1887"/>
      <c r="OYK1689" s="1887"/>
      <c r="OYL1689" s="1887"/>
      <c r="OYM1689" s="1887"/>
      <c r="OYN1689" s="1887"/>
      <c r="OYO1689" s="1887"/>
      <c r="OYP1689" s="1887"/>
      <c r="OYQ1689" s="1887"/>
      <c r="OYR1689" s="1887"/>
      <c r="OYS1689" s="1887"/>
      <c r="OYT1689" s="1887"/>
      <c r="OYU1689" s="1887"/>
      <c r="OYV1689" s="1887"/>
      <c r="OYW1689" s="1887"/>
      <c r="OYX1689" s="1887"/>
      <c r="OYY1689" s="1887"/>
      <c r="OYZ1689" s="1887"/>
      <c r="OZA1689" s="1887"/>
      <c r="OZB1689" s="1887"/>
      <c r="OZC1689" s="1887"/>
      <c r="OZD1689" s="1887"/>
      <c r="OZE1689" s="1887"/>
      <c r="OZF1689" s="1887"/>
      <c r="OZG1689" s="1887"/>
      <c r="OZH1689" s="1887"/>
      <c r="OZI1689" s="1887"/>
      <c r="OZJ1689" s="1887"/>
      <c r="OZK1689" s="1887"/>
      <c r="OZL1689" s="1887"/>
      <c r="OZM1689" s="1887"/>
      <c r="OZN1689" s="1887"/>
      <c r="OZO1689" s="1887"/>
      <c r="OZP1689" s="1887"/>
      <c r="OZQ1689" s="1887"/>
      <c r="OZR1689" s="1887"/>
      <c r="OZS1689" s="1887"/>
      <c r="OZT1689" s="1887"/>
      <c r="OZU1689" s="1887"/>
      <c r="OZV1689" s="1887"/>
      <c r="OZW1689" s="1887"/>
      <c r="OZX1689" s="1887"/>
      <c r="OZY1689" s="1887"/>
      <c r="OZZ1689" s="1887"/>
      <c r="PAA1689" s="1887"/>
      <c r="PAB1689" s="1887"/>
      <c r="PAC1689" s="1887"/>
      <c r="PAD1689" s="1887"/>
      <c r="PAE1689" s="1887"/>
      <c r="PAF1689" s="1887"/>
      <c r="PAG1689" s="1887"/>
      <c r="PAH1689" s="1887"/>
      <c r="PAI1689" s="1887"/>
      <c r="PAJ1689" s="1887"/>
      <c r="PAK1689" s="1887"/>
      <c r="PAL1689" s="1887"/>
      <c r="PAM1689" s="1887"/>
      <c r="PAN1689" s="1887"/>
      <c r="PAO1689" s="1887"/>
      <c r="PAP1689" s="1887"/>
      <c r="PAQ1689" s="1887"/>
      <c r="PAR1689" s="1887"/>
      <c r="PAS1689" s="1887"/>
      <c r="PAT1689" s="1887"/>
      <c r="PAU1689" s="1887"/>
      <c r="PAV1689" s="1887"/>
      <c r="PAW1689" s="1887"/>
      <c r="PAX1689" s="1887"/>
      <c r="PAY1689" s="1887"/>
      <c r="PAZ1689" s="1887"/>
      <c r="PBA1689" s="1887"/>
      <c r="PBB1689" s="1887"/>
      <c r="PBC1689" s="1887"/>
      <c r="PBD1689" s="1887"/>
      <c r="PBE1689" s="1887"/>
      <c r="PBF1689" s="1887"/>
      <c r="PBG1689" s="1887"/>
      <c r="PBH1689" s="1887"/>
      <c r="PBI1689" s="1887"/>
      <c r="PBJ1689" s="1887"/>
      <c r="PBK1689" s="1887"/>
      <c r="PBL1689" s="1887"/>
      <c r="PBM1689" s="1887"/>
      <c r="PBN1689" s="1887"/>
      <c r="PBO1689" s="1887"/>
      <c r="PBP1689" s="1887"/>
      <c r="PBQ1689" s="1887"/>
      <c r="PBR1689" s="1887"/>
      <c r="PBS1689" s="1887"/>
      <c r="PBT1689" s="1887"/>
      <c r="PBU1689" s="1887"/>
      <c r="PBV1689" s="1887"/>
      <c r="PBW1689" s="1887"/>
      <c r="PBX1689" s="1887"/>
      <c r="PBY1689" s="1887"/>
      <c r="PBZ1689" s="1887"/>
      <c r="PCA1689" s="1887"/>
      <c r="PCB1689" s="1887"/>
      <c r="PCC1689" s="1887"/>
      <c r="PCD1689" s="1887"/>
      <c r="PCE1689" s="1887"/>
      <c r="PCF1689" s="1887"/>
      <c r="PCG1689" s="1887"/>
      <c r="PCH1689" s="1887"/>
      <c r="PCI1689" s="1887"/>
      <c r="PCJ1689" s="1887"/>
      <c r="PCK1689" s="1887"/>
      <c r="PCL1689" s="1887"/>
      <c r="PCM1689" s="1887"/>
      <c r="PCN1689" s="1887"/>
      <c r="PCO1689" s="1887"/>
      <c r="PCP1689" s="1887"/>
      <c r="PCQ1689" s="1887"/>
      <c r="PCR1689" s="1887"/>
      <c r="PCS1689" s="1887"/>
      <c r="PCT1689" s="1887"/>
      <c r="PCU1689" s="1887"/>
      <c r="PCV1689" s="1887"/>
      <c r="PCW1689" s="1887"/>
      <c r="PCX1689" s="1887"/>
      <c r="PCY1689" s="1887"/>
      <c r="PCZ1689" s="1887"/>
      <c r="PDA1689" s="1887"/>
      <c r="PDB1689" s="1887"/>
      <c r="PDC1689" s="1887"/>
      <c r="PDD1689" s="1887"/>
      <c r="PDE1689" s="1887"/>
      <c r="PDF1689" s="1887"/>
      <c r="PDG1689" s="1887"/>
      <c r="PDH1689" s="1887"/>
      <c r="PDI1689" s="1887"/>
      <c r="PDJ1689" s="1887"/>
      <c r="PDK1689" s="1887"/>
      <c r="PDL1689" s="1887"/>
      <c r="PDM1689" s="1887"/>
      <c r="PDN1689" s="1887"/>
      <c r="PDO1689" s="1887"/>
      <c r="PDP1689" s="1887"/>
      <c r="PDQ1689" s="1887"/>
      <c r="PDR1689" s="1887"/>
      <c r="PDS1689" s="1887"/>
      <c r="PDT1689" s="1887"/>
      <c r="PDU1689" s="1887"/>
      <c r="PDV1689" s="1887"/>
      <c r="PDW1689" s="1887"/>
      <c r="PDX1689" s="1887"/>
      <c r="PDY1689" s="1887"/>
      <c r="PDZ1689" s="1887"/>
      <c r="PEA1689" s="1887"/>
      <c r="PEB1689" s="1887"/>
      <c r="PEC1689" s="1887"/>
      <c r="PED1689" s="1887"/>
      <c r="PEE1689" s="1887"/>
      <c r="PEF1689" s="1887"/>
      <c r="PEG1689" s="1887"/>
      <c r="PEH1689" s="1887"/>
      <c r="PEI1689" s="1887"/>
      <c r="PEJ1689" s="1887"/>
      <c r="PEK1689" s="1887"/>
      <c r="PEL1689" s="1887"/>
      <c r="PEM1689" s="1887"/>
      <c r="PEN1689" s="1887"/>
      <c r="PEO1689" s="1887"/>
      <c r="PEP1689" s="1887"/>
      <c r="PEQ1689" s="1887"/>
      <c r="PER1689" s="1887"/>
      <c r="PES1689" s="1887"/>
      <c r="PET1689" s="1887"/>
      <c r="PEU1689" s="1887"/>
      <c r="PEV1689" s="1887"/>
      <c r="PEW1689" s="1887"/>
      <c r="PEX1689" s="1887"/>
      <c r="PEY1689" s="1887"/>
      <c r="PEZ1689" s="1887"/>
      <c r="PFA1689" s="1887"/>
      <c r="PFB1689" s="1887"/>
      <c r="PFC1689" s="1887"/>
      <c r="PFD1689" s="1887"/>
      <c r="PFE1689" s="1887"/>
      <c r="PFF1689" s="1887"/>
      <c r="PFG1689" s="1887"/>
      <c r="PFH1689" s="1887"/>
      <c r="PFI1689" s="1887"/>
      <c r="PFJ1689" s="1887"/>
      <c r="PFK1689" s="1887"/>
      <c r="PFL1689" s="1887"/>
      <c r="PFM1689" s="1887"/>
      <c r="PFN1689" s="1887"/>
      <c r="PFO1689" s="1887"/>
      <c r="PFP1689" s="1887"/>
      <c r="PFQ1689" s="1887"/>
      <c r="PFR1689" s="1887"/>
      <c r="PFS1689" s="1887"/>
      <c r="PFT1689" s="1887"/>
      <c r="PFU1689" s="1887"/>
      <c r="PFV1689" s="1887"/>
      <c r="PFW1689" s="1887"/>
      <c r="PFX1689" s="1887"/>
      <c r="PFY1689" s="1887"/>
      <c r="PFZ1689" s="1887"/>
      <c r="PGA1689" s="1887"/>
      <c r="PGB1689" s="1887"/>
      <c r="PGC1689" s="1887"/>
      <c r="PGD1689" s="1887"/>
      <c r="PGE1689" s="1887"/>
      <c r="PGF1689" s="1887"/>
      <c r="PGG1689" s="1887"/>
      <c r="PGH1689" s="1887"/>
      <c r="PGI1689" s="1887"/>
      <c r="PGJ1689" s="1887"/>
      <c r="PGK1689" s="1887"/>
      <c r="PGL1689" s="1887"/>
      <c r="PGM1689" s="1887"/>
      <c r="PGN1689" s="1887"/>
      <c r="PGO1689" s="1887"/>
      <c r="PGP1689" s="1887"/>
      <c r="PGQ1689" s="1887"/>
      <c r="PGR1689" s="1887"/>
      <c r="PGS1689" s="1887"/>
      <c r="PGT1689" s="1887"/>
      <c r="PGU1689" s="1887"/>
      <c r="PGV1689" s="1887"/>
      <c r="PGW1689" s="1887"/>
      <c r="PGX1689" s="1887"/>
      <c r="PGY1689" s="1887"/>
      <c r="PGZ1689" s="1887"/>
      <c r="PHA1689" s="1887"/>
      <c r="PHB1689" s="1887"/>
      <c r="PHC1689" s="1887"/>
      <c r="PHD1689" s="1887"/>
      <c r="PHE1689" s="1887"/>
      <c r="PHF1689" s="1887"/>
      <c r="PHG1689" s="1887"/>
      <c r="PHH1689" s="1887"/>
      <c r="PHI1689" s="1887"/>
      <c r="PHJ1689" s="1887"/>
      <c r="PHK1689" s="1887"/>
      <c r="PHL1689" s="1887"/>
      <c r="PHM1689" s="1887"/>
      <c r="PHN1689" s="1887"/>
      <c r="PHO1689" s="1887"/>
      <c r="PHP1689" s="1887"/>
      <c r="PHQ1689" s="1887"/>
      <c r="PHR1689" s="1887"/>
      <c r="PHS1689" s="1887"/>
      <c r="PHT1689" s="1887"/>
      <c r="PHU1689" s="1887"/>
      <c r="PHV1689" s="1887"/>
      <c r="PHW1689" s="1887"/>
      <c r="PHX1689" s="1887"/>
      <c r="PHY1689" s="1887"/>
      <c r="PHZ1689" s="1887"/>
      <c r="PIA1689" s="1887"/>
      <c r="PIB1689" s="1887"/>
      <c r="PIC1689" s="1887"/>
      <c r="PID1689" s="1887"/>
      <c r="PIE1689" s="1887"/>
      <c r="PIF1689" s="1887"/>
      <c r="PIG1689" s="1887"/>
      <c r="PIH1689" s="1887"/>
      <c r="PII1689" s="1887"/>
      <c r="PIJ1689" s="1887"/>
      <c r="PIK1689" s="1887"/>
      <c r="PIL1689" s="1887"/>
      <c r="PIM1689" s="1887"/>
      <c r="PIN1689" s="1887"/>
      <c r="PIO1689" s="1887"/>
      <c r="PIP1689" s="1887"/>
      <c r="PIQ1689" s="1887"/>
      <c r="PIR1689" s="1887"/>
      <c r="PIS1689" s="1887"/>
      <c r="PIT1689" s="1887"/>
      <c r="PIU1689" s="1887"/>
      <c r="PIV1689" s="1887"/>
      <c r="PIW1689" s="1887"/>
      <c r="PIX1689" s="1887"/>
      <c r="PIY1689" s="1887"/>
      <c r="PIZ1689" s="1887"/>
      <c r="PJA1689" s="1887"/>
      <c r="PJB1689" s="1887"/>
      <c r="PJC1689" s="1887"/>
      <c r="PJD1689" s="1887"/>
      <c r="PJE1689" s="1887"/>
      <c r="PJF1689" s="1887"/>
      <c r="PJG1689" s="1887"/>
      <c r="PJH1689" s="1887"/>
      <c r="PJI1689" s="1887"/>
      <c r="PJJ1689" s="1887"/>
      <c r="PJK1689" s="1887"/>
      <c r="PJL1689" s="1887"/>
      <c r="PJM1689" s="1887"/>
      <c r="PJN1689" s="1887"/>
      <c r="PJO1689" s="1887"/>
      <c r="PJP1689" s="1887"/>
      <c r="PJQ1689" s="1887"/>
      <c r="PJR1689" s="1887"/>
      <c r="PJS1689" s="1887"/>
      <c r="PJT1689" s="1887"/>
      <c r="PJU1689" s="1887"/>
      <c r="PJV1689" s="1887"/>
      <c r="PJW1689" s="1887"/>
      <c r="PJX1689" s="1887"/>
      <c r="PJY1689" s="1887"/>
      <c r="PJZ1689" s="1887"/>
      <c r="PKA1689" s="1887"/>
      <c r="PKB1689" s="1887"/>
      <c r="PKC1689" s="1887"/>
      <c r="PKD1689" s="1887"/>
      <c r="PKE1689" s="1887"/>
      <c r="PKF1689" s="1887"/>
      <c r="PKG1689" s="1887"/>
      <c r="PKH1689" s="1887"/>
      <c r="PKI1689" s="1887"/>
      <c r="PKJ1689" s="1887"/>
      <c r="PKK1689" s="1887"/>
      <c r="PKL1689" s="1887"/>
      <c r="PKM1689" s="1887"/>
      <c r="PKN1689" s="1887"/>
      <c r="PKO1689" s="1887"/>
      <c r="PKP1689" s="1887"/>
      <c r="PKQ1689" s="1887"/>
      <c r="PKR1689" s="1887"/>
      <c r="PKS1689" s="1887"/>
      <c r="PKT1689" s="1887"/>
      <c r="PKU1689" s="1887"/>
      <c r="PKV1689" s="1887"/>
      <c r="PKW1689" s="1887"/>
      <c r="PKX1689" s="1887"/>
      <c r="PKY1689" s="1887"/>
      <c r="PKZ1689" s="1887"/>
      <c r="PLA1689" s="1887"/>
      <c r="PLB1689" s="1887"/>
      <c r="PLC1689" s="1887"/>
      <c r="PLD1689" s="1887"/>
      <c r="PLE1689" s="1887"/>
      <c r="PLF1689" s="1887"/>
      <c r="PLG1689" s="1887"/>
      <c r="PLH1689" s="1887"/>
      <c r="PLI1689" s="1887"/>
      <c r="PLJ1689" s="1887"/>
      <c r="PLK1689" s="1887"/>
      <c r="PLL1689" s="1887"/>
      <c r="PLM1689" s="1887"/>
      <c r="PLN1689" s="1887"/>
      <c r="PLO1689" s="1887"/>
      <c r="PLP1689" s="1887"/>
      <c r="PLQ1689" s="1887"/>
      <c r="PLR1689" s="1887"/>
      <c r="PLS1689" s="1887"/>
      <c r="PLT1689" s="1887"/>
      <c r="PLU1689" s="1887"/>
      <c r="PLV1689" s="1887"/>
      <c r="PLW1689" s="1887"/>
      <c r="PLX1689" s="1887"/>
      <c r="PLY1689" s="1887"/>
      <c r="PLZ1689" s="1887"/>
      <c r="PMA1689" s="1887"/>
      <c r="PMB1689" s="1887"/>
      <c r="PMC1689" s="1887"/>
      <c r="PMD1689" s="1887"/>
      <c r="PME1689" s="1887"/>
      <c r="PMF1689" s="1887"/>
      <c r="PMG1689" s="1887"/>
      <c r="PMH1689" s="1887"/>
      <c r="PMI1689" s="1887"/>
      <c r="PMJ1689" s="1887"/>
      <c r="PMK1689" s="1887"/>
      <c r="PML1689" s="1887"/>
      <c r="PMM1689" s="1887"/>
      <c r="PMN1689" s="1887"/>
      <c r="PMO1689" s="1887"/>
      <c r="PMP1689" s="1887"/>
      <c r="PMQ1689" s="1887"/>
      <c r="PMR1689" s="1887"/>
      <c r="PMS1689" s="1887"/>
      <c r="PMT1689" s="1887"/>
      <c r="PMU1689" s="1887"/>
      <c r="PMV1689" s="1887"/>
      <c r="PMW1689" s="1887"/>
      <c r="PMX1689" s="1887"/>
      <c r="PMY1689" s="1887"/>
      <c r="PMZ1689" s="1887"/>
      <c r="PNA1689" s="1887"/>
      <c r="PNB1689" s="1887"/>
      <c r="PNC1689" s="1887"/>
      <c r="PND1689" s="1887"/>
      <c r="PNE1689" s="1887"/>
      <c r="PNF1689" s="1887"/>
      <c r="PNG1689" s="1887"/>
      <c r="PNH1689" s="1887"/>
      <c r="PNI1689" s="1887"/>
      <c r="PNJ1689" s="1887"/>
      <c r="PNK1689" s="1887"/>
      <c r="PNL1689" s="1887"/>
      <c r="PNM1689" s="1887"/>
      <c r="PNN1689" s="1887"/>
      <c r="PNO1689" s="1887"/>
      <c r="PNP1689" s="1887"/>
      <c r="PNQ1689" s="1887"/>
      <c r="PNR1689" s="1887"/>
      <c r="PNS1689" s="1887"/>
      <c r="PNT1689" s="1887"/>
      <c r="PNU1689" s="1887"/>
      <c r="PNV1689" s="1887"/>
      <c r="PNW1689" s="1887"/>
      <c r="PNX1689" s="1887"/>
      <c r="PNY1689" s="1887"/>
      <c r="PNZ1689" s="1887"/>
      <c r="POA1689" s="1887"/>
      <c r="POB1689" s="1887"/>
      <c r="POC1689" s="1887"/>
      <c r="POD1689" s="1887"/>
      <c r="POE1689" s="1887"/>
      <c r="POF1689" s="1887"/>
      <c r="POG1689" s="1887"/>
      <c r="POH1689" s="1887"/>
      <c r="POI1689" s="1887"/>
      <c r="POJ1689" s="1887"/>
      <c r="POK1689" s="1887"/>
      <c r="POL1689" s="1887"/>
      <c r="POM1689" s="1887"/>
      <c r="PON1689" s="1887"/>
      <c r="POO1689" s="1887"/>
      <c r="POP1689" s="1887"/>
      <c r="POQ1689" s="1887"/>
      <c r="POR1689" s="1887"/>
      <c r="POS1689" s="1887"/>
      <c r="POT1689" s="1887"/>
      <c r="POU1689" s="1887"/>
      <c r="POV1689" s="1887"/>
      <c r="POW1689" s="1887"/>
      <c r="POX1689" s="1887"/>
      <c r="POY1689" s="1887"/>
      <c r="POZ1689" s="1887"/>
      <c r="PPA1689" s="1887"/>
      <c r="PPB1689" s="1887"/>
      <c r="PPC1689" s="1887"/>
      <c r="PPD1689" s="1887"/>
      <c r="PPE1689" s="1887"/>
      <c r="PPF1689" s="1887"/>
      <c r="PPG1689" s="1887"/>
      <c r="PPH1689" s="1887"/>
      <c r="PPI1689" s="1887"/>
      <c r="PPJ1689" s="1887"/>
      <c r="PPK1689" s="1887"/>
      <c r="PPL1689" s="1887"/>
      <c r="PPM1689" s="1887"/>
      <c r="PPN1689" s="1887"/>
      <c r="PPO1689" s="1887"/>
      <c r="PPP1689" s="1887"/>
      <c r="PPQ1689" s="1887"/>
      <c r="PPR1689" s="1887"/>
      <c r="PPS1689" s="1887"/>
      <c r="PPT1689" s="1887"/>
      <c r="PPU1689" s="1887"/>
      <c r="PPV1689" s="1887"/>
      <c r="PPW1689" s="1887"/>
      <c r="PPX1689" s="1887"/>
      <c r="PPY1689" s="1887"/>
      <c r="PPZ1689" s="1887"/>
      <c r="PQA1689" s="1887"/>
      <c r="PQB1689" s="1887"/>
      <c r="PQC1689" s="1887"/>
      <c r="PQD1689" s="1887"/>
      <c r="PQE1689" s="1887"/>
      <c r="PQF1689" s="1887"/>
      <c r="PQG1689" s="1887"/>
      <c r="PQH1689" s="1887"/>
      <c r="PQI1689" s="1887"/>
      <c r="PQJ1689" s="1887"/>
      <c r="PQK1689" s="1887"/>
      <c r="PQL1689" s="1887"/>
      <c r="PQM1689" s="1887"/>
      <c r="PQN1689" s="1887"/>
      <c r="PQO1689" s="1887"/>
      <c r="PQP1689" s="1887"/>
      <c r="PQQ1689" s="1887"/>
      <c r="PQR1689" s="1887"/>
      <c r="PQS1689" s="1887"/>
      <c r="PQT1689" s="1887"/>
      <c r="PQU1689" s="1887"/>
      <c r="PQV1689" s="1887"/>
      <c r="PQW1689" s="1887"/>
      <c r="PQX1689" s="1887"/>
      <c r="PQY1689" s="1887"/>
      <c r="PQZ1689" s="1887"/>
      <c r="PRA1689" s="1887"/>
      <c r="PRB1689" s="1887"/>
      <c r="PRC1689" s="1887"/>
      <c r="PRD1689" s="1887"/>
      <c r="PRE1689" s="1887"/>
      <c r="PRF1689" s="1887"/>
      <c r="PRG1689" s="1887"/>
      <c r="PRH1689" s="1887"/>
      <c r="PRI1689" s="1887"/>
      <c r="PRJ1689" s="1887"/>
      <c r="PRK1689" s="1887"/>
      <c r="PRL1689" s="1887"/>
      <c r="PRM1689" s="1887"/>
      <c r="PRN1689" s="1887"/>
      <c r="PRO1689" s="1887"/>
      <c r="PRP1689" s="1887"/>
      <c r="PRQ1689" s="1887"/>
      <c r="PRR1689" s="1887"/>
      <c r="PRS1689" s="1887"/>
      <c r="PRT1689" s="1887"/>
      <c r="PRU1689" s="1887"/>
      <c r="PRV1689" s="1887"/>
      <c r="PRW1689" s="1887"/>
      <c r="PRX1689" s="1887"/>
      <c r="PRY1689" s="1887"/>
      <c r="PRZ1689" s="1887"/>
      <c r="PSA1689" s="1887"/>
      <c r="PSB1689" s="1887"/>
      <c r="PSC1689" s="1887"/>
      <c r="PSD1689" s="1887"/>
      <c r="PSE1689" s="1887"/>
      <c r="PSF1689" s="1887"/>
      <c r="PSG1689" s="1887"/>
      <c r="PSH1689" s="1887"/>
      <c r="PSI1689" s="1887"/>
      <c r="PSJ1689" s="1887"/>
      <c r="PSK1689" s="1887"/>
      <c r="PSL1689" s="1887"/>
      <c r="PSM1689" s="1887"/>
      <c r="PSN1689" s="1887"/>
      <c r="PSO1689" s="1887"/>
      <c r="PSP1689" s="1887"/>
      <c r="PSQ1689" s="1887"/>
      <c r="PSR1689" s="1887"/>
      <c r="PSS1689" s="1887"/>
      <c r="PST1689" s="1887"/>
      <c r="PSU1689" s="1887"/>
      <c r="PSV1689" s="1887"/>
      <c r="PSW1689" s="1887"/>
      <c r="PSX1689" s="1887"/>
      <c r="PSY1689" s="1887"/>
      <c r="PSZ1689" s="1887"/>
      <c r="PTA1689" s="1887"/>
      <c r="PTB1689" s="1887"/>
      <c r="PTC1689" s="1887"/>
      <c r="PTD1689" s="1887"/>
      <c r="PTE1689" s="1887"/>
      <c r="PTF1689" s="1887"/>
      <c r="PTG1689" s="1887"/>
      <c r="PTH1689" s="1887"/>
      <c r="PTI1689" s="1887"/>
      <c r="PTJ1689" s="1887"/>
      <c r="PTK1689" s="1887"/>
      <c r="PTL1689" s="1887"/>
      <c r="PTM1689" s="1887"/>
      <c r="PTN1689" s="1887"/>
      <c r="PTO1689" s="1887"/>
      <c r="PTP1689" s="1887"/>
      <c r="PTQ1689" s="1887"/>
      <c r="PTR1689" s="1887"/>
      <c r="PTS1689" s="1887"/>
      <c r="PTT1689" s="1887"/>
      <c r="PTU1689" s="1887"/>
      <c r="PTV1689" s="1887"/>
      <c r="PTW1689" s="1887"/>
      <c r="PTX1689" s="1887"/>
      <c r="PTY1689" s="1887"/>
      <c r="PTZ1689" s="1887"/>
      <c r="PUA1689" s="1887"/>
      <c r="PUB1689" s="1887"/>
      <c r="PUC1689" s="1887"/>
      <c r="PUD1689" s="1887"/>
      <c r="PUE1689" s="1887"/>
      <c r="PUF1689" s="1887"/>
      <c r="PUG1689" s="1887"/>
      <c r="PUH1689" s="1887"/>
      <c r="PUI1689" s="1887"/>
      <c r="PUJ1689" s="1887"/>
      <c r="PUK1689" s="1887"/>
      <c r="PUL1689" s="1887"/>
      <c r="PUM1689" s="1887"/>
      <c r="PUN1689" s="1887"/>
      <c r="PUO1689" s="1887"/>
      <c r="PUP1689" s="1887"/>
      <c r="PUQ1689" s="1887"/>
      <c r="PUR1689" s="1887"/>
      <c r="PUS1689" s="1887"/>
      <c r="PUT1689" s="1887"/>
      <c r="PUU1689" s="1887"/>
      <c r="PUV1689" s="1887"/>
      <c r="PUW1689" s="1887"/>
      <c r="PUX1689" s="1887"/>
      <c r="PUY1689" s="1887"/>
      <c r="PUZ1689" s="1887"/>
      <c r="PVA1689" s="1887"/>
      <c r="PVB1689" s="1887"/>
      <c r="PVC1689" s="1887"/>
      <c r="PVD1689" s="1887"/>
      <c r="PVE1689" s="1887"/>
      <c r="PVF1689" s="1887"/>
      <c r="PVG1689" s="1887"/>
      <c r="PVH1689" s="1887"/>
      <c r="PVI1689" s="1887"/>
      <c r="PVJ1689" s="1887"/>
      <c r="PVK1689" s="1887"/>
      <c r="PVL1689" s="1887"/>
      <c r="PVM1689" s="1887"/>
      <c r="PVN1689" s="1887"/>
      <c r="PVO1689" s="1887"/>
      <c r="PVP1689" s="1887"/>
      <c r="PVQ1689" s="1887"/>
      <c r="PVR1689" s="1887"/>
      <c r="PVS1689" s="1887"/>
      <c r="PVT1689" s="1887"/>
      <c r="PVU1689" s="1887"/>
      <c r="PVV1689" s="1887"/>
      <c r="PVW1689" s="1887"/>
      <c r="PVX1689" s="1887"/>
      <c r="PVY1689" s="1887"/>
      <c r="PVZ1689" s="1887"/>
      <c r="PWA1689" s="1887"/>
      <c r="PWB1689" s="1887"/>
      <c r="PWC1689" s="1887"/>
      <c r="PWD1689" s="1887"/>
      <c r="PWE1689" s="1887"/>
      <c r="PWF1689" s="1887"/>
      <c r="PWG1689" s="1887"/>
      <c r="PWH1689" s="1887"/>
      <c r="PWI1689" s="1887"/>
      <c r="PWJ1689" s="1887"/>
      <c r="PWK1689" s="1887"/>
      <c r="PWL1689" s="1887"/>
      <c r="PWM1689" s="1887"/>
      <c r="PWN1689" s="1887"/>
      <c r="PWO1689" s="1887"/>
      <c r="PWP1689" s="1887"/>
      <c r="PWQ1689" s="1887"/>
      <c r="PWR1689" s="1887"/>
      <c r="PWS1689" s="1887"/>
      <c r="PWT1689" s="1887"/>
      <c r="PWU1689" s="1887"/>
      <c r="PWV1689" s="1887"/>
      <c r="PWW1689" s="1887"/>
      <c r="PWX1689" s="1887"/>
      <c r="PWY1689" s="1887"/>
      <c r="PWZ1689" s="1887"/>
      <c r="PXA1689" s="1887"/>
      <c r="PXB1689" s="1887"/>
      <c r="PXC1689" s="1887"/>
      <c r="PXD1689" s="1887"/>
      <c r="PXE1689" s="1887"/>
      <c r="PXF1689" s="1887"/>
      <c r="PXG1689" s="1887"/>
      <c r="PXH1689" s="1887"/>
      <c r="PXI1689" s="1887"/>
      <c r="PXJ1689" s="1887"/>
      <c r="PXK1689" s="1887"/>
      <c r="PXL1689" s="1887"/>
      <c r="PXM1689" s="1887"/>
      <c r="PXN1689" s="1887"/>
      <c r="PXO1689" s="1887"/>
      <c r="PXP1689" s="1887"/>
      <c r="PXQ1689" s="1887"/>
      <c r="PXR1689" s="1887"/>
      <c r="PXS1689" s="1887"/>
      <c r="PXT1689" s="1887"/>
      <c r="PXU1689" s="1887"/>
      <c r="PXV1689" s="1887"/>
      <c r="PXW1689" s="1887"/>
      <c r="PXX1689" s="1887"/>
      <c r="PXY1689" s="1887"/>
      <c r="PXZ1689" s="1887"/>
      <c r="PYA1689" s="1887"/>
      <c r="PYB1689" s="1887"/>
      <c r="PYC1689" s="1887"/>
      <c r="PYD1689" s="1887"/>
      <c r="PYE1689" s="1887"/>
      <c r="PYF1689" s="1887"/>
      <c r="PYG1689" s="1887"/>
      <c r="PYH1689" s="1887"/>
      <c r="PYI1689" s="1887"/>
      <c r="PYJ1689" s="1887"/>
      <c r="PYK1689" s="1887"/>
      <c r="PYL1689" s="1887"/>
      <c r="PYM1689" s="1887"/>
      <c r="PYN1689" s="1887"/>
      <c r="PYO1689" s="1887"/>
      <c r="PYP1689" s="1887"/>
      <c r="PYQ1689" s="1887"/>
      <c r="PYR1689" s="1887"/>
      <c r="PYS1689" s="1887"/>
      <c r="PYT1689" s="1887"/>
      <c r="PYU1689" s="1887"/>
      <c r="PYV1689" s="1887"/>
      <c r="PYW1689" s="1887"/>
      <c r="PYX1689" s="1887"/>
      <c r="PYY1689" s="1887"/>
      <c r="PYZ1689" s="1887"/>
      <c r="PZA1689" s="1887"/>
      <c r="PZB1689" s="1887"/>
      <c r="PZC1689" s="1887"/>
      <c r="PZD1689" s="1887"/>
      <c r="PZE1689" s="1887"/>
      <c r="PZF1689" s="1887"/>
      <c r="PZG1689" s="1887"/>
      <c r="PZH1689" s="1887"/>
      <c r="PZI1689" s="1887"/>
      <c r="PZJ1689" s="1887"/>
      <c r="PZK1689" s="1887"/>
      <c r="PZL1689" s="1887"/>
      <c r="PZM1689" s="1887"/>
      <c r="PZN1689" s="1887"/>
      <c r="PZO1689" s="1887"/>
      <c r="PZP1689" s="1887"/>
      <c r="PZQ1689" s="1887"/>
      <c r="PZR1689" s="1887"/>
      <c r="PZS1689" s="1887"/>
      <c r="PZT1689" s="1887"/>
      <c r="PZU1689" s="1887"/>
      <c r="PZV1689" s="1887"/>
      <c r="PZW1689" s="1887"/>
      <c r="PZX1689" s="1887"/>
      <c r="PZY1689" s="1887"/>
      <c r="PZZ1689" s="1887"/>
      <c r="QAA1689" s="1887"/>
      <c r="QAB1689" s="1887"/>
      <c r="QAC1689" s="1887"/>
      <c r="QAD1689" s="1887"/>
      <c r="QAE1689" s="1887"/>
      <c r="QAF1689" s="1887"/>
      <c r="QAG1689" s="1887"/>
      <c r="QAH1689" s="1887"/>
      <c r="QAI1689" s="1887"/>
      <c r="QAJ1689" s="1887"/>
      <c r="QAK1689" s="1887"/>
      <c r="QAL1689" s="1887"/>
      <c r="QAM1689" s="1887"/>
      <c r="QAN1689" s="1887"/>
      <c r="QAO1689" s="1887"/>
      <c r="QAP1689" s="1887"/>
      <c r="QAQ1689" s="1887"/>
      <c r="QAR1689" s="1887"/>
      <c r="QAS1689" s="1887"/>
      <c r="QAT1689" s="1887"/>
      <c r="QAU1689" s="1887"/>
      <c r="QAV1689" s="1887"/>
      <c r="QAW1689" s="1887"/>
      <c r="QAX1689" s="1887"/>
      <c r="QAY1689" s="1887"/>
      <c r="QAZ1689" s="1887"/>
      <c r="QBA1689" s="1887"/>
      <c r="QBB1689" s="1887"/>
      <c r="QBC1689" s="1887"/>
      <c r="QBD1689" s="1887"/>
      <c r="QBE1689" s="1887"/>
      <c r="QBF1689" s="1887"/>
      <c r="QBG1689" s="1887"/>
      <c r="QBH1689" s="1887"/>
      <c r="QBI1689" s="1887"/>
      <c r="QBJ1689" s="1887"/>
      <c r="QBK1689" s="1887"/>
      <c r="QBL1689" s="1887"/>
      <c r="QBM1689" s="1887"/>
      <c r="QBN1689" s="1887"/>
      <c r="QBO1689" s="1887"/>
      <c r="QBP1689" s="1887"/>
      <c r="QBQ1689" s="1887"/>
      <c r="QBR1689" s="1887"/>
      <c r="QBS1689" s="1887"/>
      <c r="QBT1689" s="1887"/>
      <c r="QBU1689" s="1887"/>
      <c r="QBV1689" s="1887"/>
      <c r="QBW1689" s="1887"/>
      <c r="QBX1689" s="1887"/>
      <c r="QBY1689" s="1887"/>
      <c r="QBZ1689" s="1887"/>
      <c r="QCA1689" s="1887"/>
      <c r="QCB1689" s="1887"/>
      <c r="QCC1689" s="1887"/>
      <c r="QCD1689" s="1887"/>
      <c r="QCE1689" s="1887"/>
      <c r="QCF1689" s="1887"/>
      <c r="QCG1689" s="1887"/>
      <c r="QCH1689" s="1887"/>
      <c r="QCI1689" s="1887"/>
      <c r="QCJ1689" s="1887"/>
      <c r="QCK1689" s="1887"/>
      <c r="QCL1689" s="1887"/>
      <c r="QCM1689" s="1887"/>
      <c r="QCN1689" s="1887"/>
      <c r="QCO1689" s="1887"/>
      <c r="QCP1689" s="1887"/>
      <c r="QCQ1689" s="1887"/>
      <c r="QCR1689" s="1887"/>
      <c r="QCS1689" s="1887"/>
      <c r="QCT1689" s="1887"/>
      <c r="QCU1689" s="1887"/>
      <c r="QCV1689" s="1887"/>
      <c r="QCW1689" s="1887"/>
      <c r="QCX1689" s="1887"/>
      <c r="QCY1689" s="1887"/>
      <c r="QCZ1689" s="1887"/>
      <c r="QDA1689" s="1887"/>
      <c r="QDB1689" s="1887"/>
      <c r="QDC1689" s="1887"/>
      <c r="QDD1689" s="1887"/>
      <c r="QDE1689" s="1887"/>
      <c r="QDF1689" s="1887"/>
      <c r="QDG1689" s="1887"/>
      <c r="QDH1689" s="1887"/>
      <c r="QDI1689" s="1887"/>
      <c r="QDJ1689" s="1887"/>
      <c r="QDK1689" s="1887"/>
      <c r="QDL1689" s="1887"/>
      <c r="QDM1689" s="1887"/>
      <c r="QDN1689" s="1887"/>
      <c r="QDO1689" s="1887"/>
      <c r="QDP1689" s="1887"/>
      <c r="QDQ1689" s="1887"/>
      <c r="QDR1689" s="1887"/>
      <c r="QDS1689" s="1887"/>
      <c r="QDT1689" s="1887"/>
      <c r="QDU1689" s="1887"/>
      <c r="QDV1689" s="1887"/>
      <c r="QDW1689" s="1887"/>
      <c r="QDX1689" s="1887"/>
      <c r="QDY1689" s="1887"/>
      <c r="QDZ1689" s="1887"/>
      <c r="QEA1689" s="1887"/>
      <c r="QEB1689" s="1887"/>
      <c r="QEC1689" s="1887"/>
      <c r="QED1689" s="1887"/>
      <c r="QEE1689" s="1887"/>
      <c r="QEF1689" s="1887"/>
      <c r="QEG1689" s="1887"/>
      <c r="QEH1689" s="1887"/>
      <c r="QEI1689" s="1887"/>
      <c r="QEJ1689" s="1887"/>
      <c r="QEK1689" s="1887"/>
      <c r="QEL1689" s="1887"/>
      <c r="QEM1689" s="1887"/>
      <c r="QEN1689" s="1887"/>
      <c r="QEO1689" s="1887"/>
      <c r="QEP1689" s="1887"/>
      <c r="QEQ1689" s="1887"/>
      <c r="QER1689" s="1887"/>
      <c r="QES1689" s="1887"/>
      <c r="QET1689" s="1887"/>
      <c r="QEU1689" s="1887"/>
      <c r="QEV1689" s="1887"/>
      <c r="QEW1689" s="1887"/>
      <c r="QEX1689" s="1887"/>
      <c r="QEY1689" s="1887"/>
      <c r="QEZ1689" s="1887"/>
      <c r="QFA1689" s="1887"/>
      <c r="QFB1689" s="1887"/>
      <c r="QFC1689" s="1887"/>
      <c r="QFD1689" s="1887"/>
      <c r="QFE1689" s="1887"/>
      <c r="QFF1689" s="1887"/>
      <c r="QFG1689" s="1887"/>
      <c r="QFH1689" s="1887"/>
      <c r="QFI1689" s="1887"/>
      <c r="QFJ1689" s="1887"/>
      <c r="QFK1689" s="1887"/>
      <c r="QFL1689" s="1887"/>
      <c r="QFM1689" s="1887"/>
      <c r="QFN1689" s="1887"/>
      <c r="QFO1689" s="1887"/>
      <c r="QFP1689" s="1887"/>
      <c r="QFQ1689" s="1887"/>
      <c r="QFR1689" s="1887"/>
      <c r="QFS1689" s="1887"/>
      <c r="QFT1689" s="1887"/>
      <c r="QFU1689" s="1887"/>
      <c r="QFV1689" s="1887"/>
      <c r="QFW1689" s="1887"/>
      <c r="QFX1689" s="1887"/>
      <c r="QFY1689" s="1887"/>
      <c r="QFZ1689" s="1887"/>
      <c r="QGA1689" s="1887"/>
      <c r="QGB1689" s="1887"/>
      <c r="QGC1689" s="1887"/>
      <c r="QGD1689" s="1887"/>
      <c r="QGE1689" s="1887"/>
      <c r="QGF1689" s="1887"/>
      <c r="QGG1689" s="1887"/>
      <c r="QGH1689" s="1887"/>
      <c r="QGI1689" s="1887"/>
      <c r="QGJ1689" s="1887"/>
      <c r="QGK1689" s="1887"/>
      <c r="QGL1689" s="1887"/>
      <c r="QGM1689" s="1887"/>
      <c r="QGN1689" s="1887"/>
      <c r="QGO1689" s="1887"/>
      <c r="QGP1689" s="1887"/>
      <c r="QGQ1689" s="1887"/>
      <c r="QGR1689" s="1887"/>
      <c r="QGS1689" s="1887"/>
      <c r="QGT1689" s="1887"/>
      <c r="QGU1689" s="1887"/>
      <c r="QGV1689" s="1887"/>
      <c r="QGW1689" s="1887"/>
      <c r="QGX1689" s="1887"/>
      <c r="QGY1689" s="1887"/>
      <c r="QGZ1689" s="1887"/>
      <c r="QHA1689" s="1887"/>
      <c r="QHB1689" s="1887"/>
      <c r="QHC1689" s="1887"/>
      <c r="QHD1689" s="1887"/>
      <c r="QHE1689" s="1887"/>
      <c r="QHF1689" s="1887"/>
      <c r="QHG1689" s="1887"/>
      <c r="QHH1689" s="1887"/>
      <c r="QHI1689" s="1887"/>
      <c r="QHJ1689" s="1887"/>
      <c r="QHK1689" s="1887"/>
      <c r="QHL1689" s="1887"/>
      <c r="QHM1689" s="1887"/>
      <c r="QHN1689" s="1887"/>
      <c r="QHO1689" s="1887"/>
      <c r="QHP1689" s="1887"/>
      <c r="QHQ1689" s="1887"/>
      <c r="QHR1689" s="1887"/>
      <c r="QHS1689" s="1887"/>
      <c r="QHT1689" s="1887"/>
      <c r="QHU1689" s="1887"/>
      <c r="QHV1689" s="1887"/>
      <c r="QHW1689" s="1887"/>
      <c r="QHX1689" s="1887"/>
      <c r="QHY1689" s="1887"/>
      <c r="QHZ1689" s="1887"/>
      <c r="QIA1689" s="1887"/>
      <c r="QIB1689" s="1887"/>
      <c r="QIC1689" s="1887"/>
      <c r="QID1689" s="1887"/>
      <c r="QIE1689" s="1887"/>
      <c r="QIF1689" s="1887"/>
      <c r="QIG1689" s="1887"/>
      <c r="QIH1689" s="1887"/>
      <c r="QII1689" s="1887"/>
      <c r="QIJ1689" s="1887"/>
      <c r="QIK1689" s="1887"/>
      <c r="QIL1689" s="1887"/>
      <c r="QIM1689" s="1887"/>
      <c r="QIN1689" s="1887"/>
      <c r="QIO1689" s="1887"/>
      <c r="QIP1689" s="1887"/>
      <c r="QIQ1689" s="1887"/>
      <c r="QIR1689" s="1887"/>
      <c r="QIS1689" s="1887"/>
      <c r="QIT1689" s="1887"/>
      <c r="QIU1689" s="1887"/>
      <c r="QIV1689" s="1887"/>
      <c r="QIW1689" s="1887"/>
      <c r="QIX1689" s="1887"/>
      <c r="QIY1689" s="1887"/>
      <c r="QIZ1689" s="1887"/>
      <c r="QJA1689" s="1887"/>
      <c r="QJB1689" s="1887"/>
      <c r="QJC1689" s="1887"/>
      <c r="QJD1689" s="1887"/>
      <c r="QJE1689" s="1887"/>
      <c r="QJF1689" s="1887"/>
      <c r="QJG1689" s="1887"/>
      <c r="QJH1689" s="1887"/>
      <c r="QJI1689" s="1887"/>
      <c r="QJJ1689" s="1887"/>
      <c r="QJK1689" s="1887"/>
      <c r="QJL1689" s="1887"/>
      <c r="QJM1689" s="1887"/>
      <c r="QJN1689" s="1887"/>
      <c r="QJO1689" s="1887"/>
      <c r="QJP1689" s="1887"/>
      <c r="QJQ1689" s="1887"/>
      <c r="QJR1689" s="1887"/>
      <c r="QJS1689" s="1887"/>
      <c r="QJT1689" s="1887"/>
      <c r="QJU1689" s="1887"/>
      <c r="QJV1689" s="1887"/>
      <c r="QJW1689" s="1887"/>
      <c r="QJX1689" s="1887"/>
      <c r="QJY1689" s="1887"/>
      <c r="QJZ1689" s="1887"/>
      <c r="QKA1689" s="1887"/>
      <c r="QKB1689" s="1887"/>
      <c r="QKC1689" s="1887"/>
      <c r="QKD1689" s="1887"/>
      <c r="QKE1689" s="1887"/>
      <c r="QKF1689" s="1887"/>
      <c r="QKG1689" s="1887"/>
      <c r="QKH1689" s="1887"/>
      <c r="QKI1689" s="1887"/>
      <c r="QKJ1689" s="1887"/>
      <c r="QKK1689" s="1887"/>
      <c r="QKL1689" s="1887"/>
      <c r="QKM1689" s="1887"/>
      <c r="QKN1689" s="1887"/>
      <c r="QKO1689" s="1887"/>
      <c r="QKP1689" s="1887"/>
      <c r="QKQ1689" s="1887"/>
      <c r="QKR1689" s="1887"/>
      <c r="QKS1689" s="1887"/>
      <c r="QKT1689" s="1887"/>
      <c r="QKU1689" s="1887"/>
      <c r="QKV1689" s="1887"/>
      <c r="QKW1689" s="1887"/>
      <c r="QKX1689" s="1887"/>
      <c r="QKY1689" s="1887"/>
      <c r="QKZ1689" s="1887"/>
      <c r="QLA1689" s="1887"/>
      <c r="QLB1689" s="1887"/>
      <c r="QLC1689" s="1887"/>
      <c r="QLD1689" s="1887"/>
      <c r="QLE1689" s="1887"/>
      <c r="QLF1689" s="1887"/>
      <c r="QLG1689" s="1887"/>
      <c r="QLH1689" s="1887"/>
      <c r="QLI1689" s="1887"/>
      <c r="QLJ1689" s="1887"/>
      <c r="QLK1689" s="1887"/>
      <c r="QLL1689" s="1887"/>
      <c r="QLM1689" s="1887"/>
      <c r="QLN1689" s="1887"/>
      <c r="QLO1689" s="1887"/>
      <c r="QLP1689" s="1887"/>
      <c r="QLQ1689" s="1887"/>
      <c r="QLR1689" s="1887"/>
      <c r="QLS1689" s="1887"/>
      <c r="QLT1689" s="1887"/>
      <c r="QLU1689" s="1887"/>
      <c r="QLV1689" s="1887"/>
      <c r="QLW1689" s="1887"/>
      <c r="QLX1689" s="1887"/>
      <c r="QLY1689" s="1887"/>
      <c r="QLZ1689" s="1887"/>
      <c r="QMA1689" s="1887"/>
      <c r="QMB1689" s="1887"/>
      <c r="QMC1689" s="1887"/>
      <c r="QMD1689" s="1887"/>
      <c r="QME1689" s="1887"/>
      <c r="QMF1689" s="1887"/>
      <c r="QMG1689" s="1887"/>
      <c r="QMH1689" s="1887"/>
      <c r="QMI1689" s="1887"/>
      <c r="QMJ1689" s="1887"/>
      <c r="QMK1689" s="1887"/>
      <c r="QML1689" s="1887"/>
      <c r="QMM1689" s="1887"/>
      <c r="QMN1689" s="1887"/>
      <c r="QMO1689" s="1887"/>
      <c r="QMP1689" s="1887"/>
      <c r="QMQ1689" s="1887"/>
      <c r="QMR1689" s="1887"/>
      <c r="QMS1689" s="1887"/>
      <c r="QMT1689" s="1887"/>
      <c r="QMU1689" s="1887"/>
      <c r="QMV1689" s="1887"/>
      <c r="QMW1689" s="1887"/>
      <c r="QMX1689" s="1887"/>
      <c r="QMY1689" s="1887"/>
      <c r="QMZ1689" s="1887"/>
      <c r="QNA1689" s="1887"/>
      <c r="QNB1689" s="1887"/>
      <c r="QNC1689" s="1887"/>
      <c r="QND1689" s="1887"/>
      <c r="QNE1689" s="1887"/>
      <c r="QNF1689" s="1887"/>
      <c r="QNG1689" s="1887"/>
      <c r="QNH1689" s="1887"/>
      <c r="QNI1689" s="1887"/>
      <c r="QNJ1689" s="1887"/>
      <c r="QNK1689" s="1887"/>
      <c r="QNL1689" s="1887"/>
      <c r="QNM1689" s="1887"/>
      <c r="QNN1689" s="1887"/>
      <c r="QNO1689" s="1887"/>
      <c r="QNP1689" s="1887"/>
      <c r="QNQ1689" s="1887"/>
      <c r="QNR1689" s="1887"/>
      <c r="QNS1689" s="1887"/>
      <c r="QNT1689" s="1887"/>
      <c r="QNU1689" s="1887"/>
      <c r="QNV1689" s="1887"/>
      <c r="QNW1689" s="1887"/>
      <c r="QNX1689" s="1887"/>
      <c r="QNY1689" s="1887"/>
      <c r="QNZ1689" s="1887"/>
      <c r="QOA1689" s="1887"/>
      <c r="QOB1689" s="1887"/>
      <c r="QOC1689" s="1887"/>
      <c r="QOD1689" s="1887"/>
      <c r="QOE1689" s="1887"/>
      <c r="QOF1689" s="1887"/>
      <c r="QOG1689" s="1887"/>
      <c r="QOH1689" s="1887"/>
      <c r="QOI1689" s="1887"/>
      <c r="QOJ1689" s="1887"/>
      <c r="QOK1689" s="1887"/>
      <c r="QOL1689" s="1887"/>
      <c r="QOM1689" s="1887"/>
      <c r="QON1689" s="1887"/>
      <c r="QOO1689" s="1887"/>
      <c r="QOP1689" s="1887"/>
      <c r="QOQ1689" s="1887"/>
      <c r="QOR1689" s="1887"/>
      <c r="QOS1689" s="1887"/>
      <c r="QOT1689" s="1887"/>
      <c r="QOU1689" s="1887"/>
      <c r="QOV1689" s="1887"/>
      <c r="QOW1689" s="1887"/>
      <c r="QOX1689" s="1887"/>
      <c r="QOY1689" s="1887"/>
      <c r="QOZ1689" s="1887"/>
      <c r="QPA1689" s="1887"/>
      <c r="QPB1689" s="1887"/>
      <c r="QPC1689" s="1887"/>
      <c r="QPD1689" s="1887"/>
      <c r="QPE1689" s="1887"/>
      <c r="QPF1689" s="1887"/>
      <c r="QPG1689" s="1887"/>
      <c r="QPH1689" s="1887"/>
      <c r="QPI1689" s="1887"/>
      <c r="QPJ1689" s="1887"/>
      <c r="QPK1689" s="1887"/>
      <c r="QPL1689" s="1887"/>
      <c r="QPM1689" s="1887"/>
      <c r="QPN1689" s="1887"/>
      <c r="QPO1689" s="1887"/>
      <c r="QPP1689" s="1887"/>
      <c r="QPQ1689" s="1887"/>
      <c r="QPR1689" s="1887"/>
      <c r="QPS1689" s="1887"/>
      <c r="QPT1689" s="1887"/>
      <c r="QPU1689" s="1887"/>
      <c r="QPV1689" s="1887"/>
      <c r="QPW1689" s="1887"/>
      <c r="QPX1689" s="1887"/>
      <c r="QPY1689" s="1887"/>
      <c r="QPZ1689" s="1887"/>
      <c r="QQA1689" s="1887"/>
      <c r="QQB1689" s="1887"/>
      <c r="QQC1689" s="1887"/>
      <c r="QQD1689" s="1887"/>
      <c r="QQE1689" s="1887"/>
      <c r="QQF1689" s="1887"/>
      <c r="QQG1689" s="1887"/>
      <c r="QQH1689" s="1887"/>
      <c r="QQI1689" s="1887"/>
      <c r="QQJ1689" s="1887"/>
      <c r="QQK1689" s="1887"/>
      <c r="QQL1689" s="1887"/>
      <c r="QQM1689" s="1887"/>
      <c r="QQN1689" s="1887"/>
      <c r="QQO1689" s="1887"/>
      <c r="QQP1689" s="1887"/>
      <c r="QQQ1689" s="1887"/>
      <c r="QQR1689" s="1887"/>
      <c r="QQS1689" s="1887"/>
      <c r="QQT1689" s="1887"/>
      <c r="QQU1689" s="1887"/>
      <c r="QQV1689" s="1887"/>
      <c r="QQW1689" s="1887"/>
      <c r="QQX1689" s="1887"/>
      <c r="QQY1689" s="1887"/>
      <c r="QQZ1689" s="1887"/>
      <c r="QRA1689" s="1887"/>
      <c r="QRB1689" s="1887"/>
      <c r="QRC1689" s="1887"/>
      <c r="QRD1689" s="1887"/>
      <c r="QRE1689" s="1887"/>
      <c r="QRF1689" s="1887"/>
      <c r="QRG1689" s="1887"/>
      <c r="QRH1689" s="1887"/>
      <c r="QRI1689" s="1887"/>
      <c r="QRJ1689" s="1887"/>
      <c r="QRK1689" s="1887"/>
      <c r="QRL1689" s="1887"/>
      <c r="QRM1689" s="1887"/>
      <c r="QRN1689" s="1887"/>
      <c r="QRO1689" s="1887"/>
      <c r="QRP1689" s="1887"/>
      <c r="QRQ1689" s="1887"/>
      <c r="QRR1689" s="1887"/>
      <c r="QRS1689" s="1887"/>
      <c r="QRT1689" s="1887"/>
      <c r="QRU1689" s="1887"/>
      <c r="QRV1689" s="1887"/>
      <c r="QRW1689" s="1887"/>
      <c r="QRX1689" s="1887"/>
      <c r="QRY1689" s="1887"/>
      <c r="QRZ1689" s="1887"/>
      <c r="QSA1689" s="1887"/>
      <c r="QSB1689" s="1887"/>
      <c r="QSC1689" s="1887"/>
      <c r="QSD1689" s="1887"/>
      <c r="QSE1689" s="1887"/>
      <c r="QSF1689" s="1887"/>
      <c r="QSG1689" s="1887"/>
      <c r="QSH1689" s="1887"/>
      <c r="QSI1689" s="1887"/>
      <c r="QSJ1689" s="1887"/>
      <c r="QSK1689" s="1887"/>
      <c r="QSL1689" s="1887"/>
      <c r="QSM1689" s="1887"/>
      <c r="QSN1689" s="1887"/>
      <c r="QSO1689" s="1887"/>
      <c r="QSP1689" s="1887"/>
      <c r="QSQ1689" s="1887"/>
      <c r="QSR1689" s="1887"/>
      <c r="QSS1689" s="1887"/>
      <c r="QST1689" s="1887"/>
      <c r="QSU1689" s="1887"/>
      <c r="QSV1689" s="1887"/>
      <c r="QSW1689" s="1887"/>
      <c r="QSX1689" s="1887"/>
      <c r="QSY1689" s="1887"/>
      <c r="QSZ1689" s="1887"/>
      <c r="QTA1689" s="1887"/>
      <c r="QTB1689" s="1887"/>
      <c r="QTC1689" s="1887"/>
      <c r="QTD1689" s="1887"/>
      <c r="QTE1689" s="1887"/>
      <c r="QTF1689" s="1887"/>
      <c r="QTG1689" s="1887"/>
      <c r="QTH1689" s="1887"/>
      <c r="QTI1689" s="1887"/>
      <c r="QTJ1689" s="1887"/>
      <c r="QTK1689" s="1887"/>
      <c r="QTL1689" s="1887"/>
      <c r="QTM1689" s="1887"/>
      <c r="QTN1689" s="1887"/>
      <c r="QTO1689" s="1887"/>
      <c r="QTP1689" s="1887"/>
      <c r="QTQ1689" s="1887"/>
      <c r="QTR1689" s="1887"/>
      <c r="QTS1689" s="1887"/>
      <c r="QTT1689" s="1887"/>
      <c r="QTU1689" s="1887"/>
      <c r="QTV1689" s="1887"/>
      <c r="QTW1689" s="1887"/>
      <c r="QTX1689" s="1887"/>
      <c r="QTY1689" s="1887"/>
      <c r="QTZ1689" s="1887"/>
      <c r="QUA1689" s="1887"/>
      <c r="QUB1689" s="1887"/>
      <c r="QUC1689" s="1887"/>
      <c r="QUD1689" s="1887"/>
      <c r="QUE1689" s="1887"/>
      <c r="QUF1689" s="1887"/>
      <c r="QUG1689" s="1887"/>
      <c r="QUH1689" s="1887"/>
      <c r="QUI1689" s="1887"/>
      <c r="QUJ1689" s="1887"/>
      <c r="QUK1689" s="1887"/>
      <c r="QUL1689" s="1887"/>
      <c r="QUM1689" s="1887"/>
      <c r="QUN1689" s="1887"/>
      <c r="QUO1689" s="1887"/>
      <c r="QUP1689" s="1887"/>
      <c r="QUQ1689" s="1887"/>
      <c r="QUR1689" s="1887"/>
      <c r="QUS1689" s="1887"/>
      <c r="QUT1689" s="1887"/>
      <c r="QUU1689" s="1887"/>
      <c r="QUV1689" s="1887"/>
      <c r="QUW1689" s="1887"/>
      <c r="QUX1689" s="1887"/>
      <c r="QUY1689" s="1887"/>
      <c r="QUZ1689" s="1887"/>
      <c r="QVA1689" s="1887"/>
      <c r="QVB1689" s="1887"/>
      <c r="QVC1689" s="1887"/>
      <c r="QVD1689" s="1887"/>
      <c r="QVE1689" s="1887"/>
      <c r="QVF1689" s="1887"/>
      <c r="QVG1689" s="1887"/>
      <c r="QVH1689" s="1887"/>
      <c r="QVI1689" s="1887"/>
      <c r="QVJ1689" s="1887"/>
      <c r="QVK1689" s="1887"/>
      <c r="QVL1689" s="1887"/>
      <c r="QVM1689" s="1887"/>
      <c r="QVN1689" s="1887"/>
      <c r="QVO1689" s="1887"/>
      <c r="QVP1689" s="1887"/>
      <c r="QVQ1689" s="1887"/>
      <c r="QVR1689" s="1887"/>
      <c r="QVS1689" s="1887"/>
      <c r="QVT1689" s="1887"/>
      <c r="QVU1689" s="1887"/>
      <c r="QVV1689" s="1887"/>
      <c r="QVW1689" s="1887"/>
      <c r="QVX1689" s="1887"/>
      <c r="QVY1689" s="1887"/>
      <c r="QVZ1689" s="1887"/>
      <c r="QWA1689" s="1887"/>
      <c r="QWB1689" s="1887"/>
      <c r="QWC1689" s="1887"/>
      <c r="QWD1689" s="1887"/>
      <c r="QWE1689" s="1887"/>
      <c r="QWF1689" s="1887"/>
      <c r="QWG1689" s="1887"/>
      <c r="QWH1689" s="1887"/>
      <c r="QWI1689" s="1887"/>
      <c r="QWJ1689" s="1887"/>
      <c r="QWK1689" s="1887"/>
      <c r="QWL1689" s="1887"/>
      <c r="QWM1689" s="1887"/>
      <c r="QWN1689" s="1887"/>
      <c r="QWO1689" s="1887"/>
      <c r="QWP1689" s="1887"/>
      <c r="QWQ1689" s="1887"/>
      <c r="QWR1689" s="1887"/>
      <c r="QWS1689" s="1887"/>
      <c r="QWT1689" s="1887"/>
      <c r="QWU1689" s="1887"/>
      <c r="QWV1689" s="1887"/>
      <c r="QWW1689" s="1887"/>
      <c r="QWX1689" s="1887"/>
      <c r="QWY1689" s="1887"/>
      <c r="QWZ1689" s="1887"/>
      <c r="QXA1689" s="1887"/>
      <c r="QXB1689" s="1887"/>
      <c r="QXC1689" s="1887"/>
      <c r="QXD1689" s="1887"/>
      <c r="QXE1689" s="1887"/>
      <c r="QXF1689" s="1887"/>
      <c r="QXG1689" s="1887"/>
      <c r="QXH1689" s="1887"/>
      <c r="QXI1689" s="1887"/>
      <c r="QXJ1689" s="1887"/>
      <c r="QXK1689" s="1887"/>
      <c r="QXL1689" s="1887"/>
      <c r="QXM1689" s="1887"/>
      <c r="QXN1689" s="1887"/>
      <c r="QXO1689" s="1887"/>
      <c r="QXP1689" s="1887"/>
      <c r="QXQ1689" s="1887"/>
      <c r="QXR1689" s="1887"/>
      <c r="QXS1689" s="1887"/>
      <c r="QXT1689" s="1887"/>
      <c r="QXU1689" s="1887"/>
      <c r="QXV1689" s="1887"/>
      <c r="QXW1689" s="1887"/>
      <c r="QXX1689" s="1887"/>
      <c r="QXY1689" s="1887"/>
      <c r="QXZ1689" s="1887"/>
      <c r="QYA1689" s="1887"/>
      <c r="QYB1689" s="1887"/>
      <c r="QYC1689" s="1887"/>
      <c r="QYD1689" s="1887"/>
      <c r="QYE1689" s="1887"/>
      <c r="QYF1689" s="1887"/>
      <c r="QYG1689" s="1887"/>
      <c r="QYH1689" s="1887"/>
      <c r="QYI1689" s="1887"/>
      <c r="QYJ1689" s="1887"/>
      <c r="QYK1689" s="1887"/>
      <c r="QYL1689" s="1887"/>
      <c r="QYM1689" s="1887"/>
      <c r="QYN1689" s="1887"/>
      <c r="QYO1689" s="1887"/>
      <c r="QYP1689" s="1887"/>
      <c r="QYQ1689" s="1887"/>
      <c r="QYR1689" s="1887"/>
      <c r="QYS1689" s="1887"/>
      <c r="QYT1689" s="1887"/>
      <c r="QYU1689" s="1887"/>
      <c r="QYV1689" s="1887"/>
      <c r="QYW1689" s="1887"/>
      <c r="QYX1689" s="1887"/>
      <c r="QYY1689" s="1887"/>
      <c r="QYZ1689" s="1887"/>
      <c r="QZA1689" s="1887"/>
      <c r="QZB1689" s="1887"/>
      <c r="QZC1689" s="1887"/>
      <c r="QZD1689" s="1887"/>
      <c r="QZE1689" s="1887"/>
      <c r="QZF1689" s="1887"/>
      <c r="QZG1689" s="1887"/>
      <c r="QZH1689" s="1887"/>
      <c r="QZI1689" s="1887"/>
      <c r="QZJ1689" s="1887"/>
      <c r="QZK1689" s="1887"/>
      <c r="QZL1689" s="1887"/>
      <c r="QZM1689" s="1887"/>
      <c r="QZN1689" s="1887"/>
      <c r="QZO1689" s="1887"/>
      <c r="QZP1689" s="1887"/>
      <c r="QZQ1689" s="1887"/>
      <c r="QZR1689" s="1887"/>
      <c r="QZS1689" s="1887"/>
      <c r="QZT1689" s="1887"/>
      <c r="QZU1689" s="1887"/>
      <c r="QZV1689" s="1887"/>
      <c r="QZW1689" s="1887"/>
      <c r="QZX1689" s="1887"/>
      <c r="QZY1689" s="1887"/>
      <c r="QZZ1689" s="1887"/>
      <c r="RAA1689" s="1887"/>
      <c r="RAB1689" s="1887"/>
      <c r="RAC1689" s="1887"/>
      <c r="RAD1689" s="1887"/>
      <c r="RAE1689" s="1887"/>
      <c r="RAF1689" s="1887"/>
      <c r="RAG1689" s="1887"/>
      <c r="RAH1689" s="1887"/>
      <c r="RAI1689" s="1887"/>
      <c r="RAJ1689" s="1887"/>
      <c r="RAK1689" s="1887"/>
      <c r="RAL1689" s="1887"/>
      <c r="RAM1689" s="1887"/>
      <c r="RAN1689" s="1887"/>
      <c r="RAO1689" s="1887"/>
      <c r="RAP1689" s="1887"/>
      <c r="RAQ1689" s="1887"/>
      <c r="RAR1689" s="1887"/>
      <c r="RAS1689" s="1887"/>
      <c r="RAT1689" s="1887"/>
      <c r="RAU1689" s="1887"/>
      <c r="RAV1689" s="1887"/>
      <c r="RAW1689" s="1887"/>
      <c r="RAX1689" s="1887"/>
      <c r="RAY1689" s="1887"/>
      <c r="RAZ1689" s="1887"/>
      <c r="RBA1689" s="1887"/>
      <c r="RBB1689" s="1887"/>
      <c r="RBC1689" s="1887"/>
      <c r="RBD1689" s="1887"/>
      <c r="RBE1689" s="1887"/>
      <c r="RBF1689" s="1887"/>
      <c r="RBG1689" s="1887"/>
      <c r="RBH1689" s="1887"/>
      <c r="RBI1689" s="1887"/>
      <c r="RBJ1689" s="1887"/>
      <c r="RBK1689" s="1887"/>
      <c r="RBL1689" s="1887"/>
      <c r="RBM1689" s="1887"/>
      <c r="RBN1689" s="1887"/>
      <c r="RBO1689" s="1887"/>
      <c r="RBP1689" s="1887"/>
      <c r="RBQ1689" s="1887"/>
      <c r="RBR1689" s="1887"/>
      <c r="RBS1689" s="1887"/>
      <c r="RBT1689" s="1887"/>
      <c r="RBU1689" s="1887"/>
      <c r="RBV1689" s="1887"/>
      <c r="RBW1689" s="1887"/>
      <c r="RBX1689" s="1887"/>
      <c r="RBY1689" s="1887"/>
      <c r="RBZ1689" s="1887"/>
      <c r="RCA1689" s="1887"/>
      <c r="RCB1689" s="1887"/>
      <c r="RCC1689" s="1887"/>
      <c r="RCD1689" s="1887"/>
      <c r="RCE1689" s="1887"/>
      <c r="RCF1689" s="1887"/>
      <c r="RCG1689" s="1887"/>
      <c r="RCH1689" s="1887"/>
      <c r="RCI1689" s="1887"/>
      <c r="RCJ1689" s="1887"/>
      <c r="RCK1689" s="1887"/>
      <c r="RCL1689" s="1887"/>
      <c r="RCM1689" s="1887"/>
      <c r="RCN1689" s="1887"/>
      <c r="RCO1689" s="1887"/>
      <c r="RCP1689" s="1887"/>
      <c r="RCQ1689" s="1887"/>
      <c r="RCR1689" s="1887"/>
      <c r="RCS1689" s="1887"/>
      <c r="RCT1689" s="1887"/>
      <c r="RCU1689" s="1887"/>
      <c r="RCV1689" s="1887"/>
      <c r="RCW1689" s="1887"/>
      <c r="RCX1689" s="1887"/>
      <c r="RCY1689" s="1887"/>
      <c r="RCZ1689" s="1887"/>
      <c r="RDA1689" s="1887"/>
      <c r="RDB1689" s="1887"/>
      <c r="RDC1689" s="1887"/>
      <c r="RDD1689" s="1887"/>
      <c r="RDE1689" s="1887"/>
      <c r="RDF1689" s="1887"/>
      <c r="RDG1689" s="1887"/>
      <c r="RDH1689" s="1887"/>
      <c r="RDI1689" s="1887"/>
      <c r="RDJ1689" s="1887"/>
      <c r="RDK1689" s="1887"/>
      <c r="RDL1689" s="1887"/>
      <c r="RDM1689" s="1887"/>
      <c r="RDN1689" s="1887"/>
      <c r="RDO1689" s="1887"/>
      <c r="RDP1689" s="1887"/>
      <c r="RDQ1689" s="1887"/>
      <c r="RDR1689" s="1887"/>
      <c r="RDS1689" s="1887"/>
      <c r="RDT1689" s="1887"/>
      <c r="RDU1689" s="1887"/>
      <c r="RDV1689" s="1887"/>
      <c r="RDW1689" s="1887"/>
      <c r="RDX1689" s="1887"/>
      <c r="RDY1689" s="1887"/>
      <c r="RDZ1689" s="1887"/>
      <c r="REA1689" s="1887"/>
      <c r="REB1689" s="1887"/>
      <c r="REC1689" s="1887"/>
      <c r="RED1689" s="1887"/>
      <c r="REE1689" s="1887"/>
      <c r="REF1689" s="1887"/>
      <c r="REG1689" s="1887"/>
      <c r="REH1689" s="1887"/>
      <c r="REI1689" s="1887"/>
      <c r="REJ1689" s="1887"/>
      <c r="REK1689" s="1887"/>
      <c r="REL1689" s="1887"/>
      <c r="REM1689" s="1887"/>
      <c r="REN1689" s="1887"/>
      <c r="REO1689" s="1887"/>
      <c r="REP1689" s="1887"/>
      <c r="REQ1689" s="1887"/>
      <c r="RER1689" s="1887"/>
      <c r="RES1689" s="1887"/>
      <c r="RET1689" s="1887"/>
      <c r="REU1689" s="1887"/>
      <c r="REV1689" s="1887"/>
      <c r="REW1689" s="1887"/>
      <c r="REX1689" s="1887"/>
      <c r="REY1689" s="1887"/>
      <c r="REZ1689" s="1887"/>
      <c r="RFA1689" s="1887"/>
      <c r="RFB1689" s="1887"/>
      <c r="RFC1689" s="1887"/>
      <c r="RFD1689" s="1887"/>
      <c r="RFE1689" s="1887"/>
      <c r="RFF1689" s="1887"/>
      <c r="RFG1689" s="1887"/>
      <c r="RFH1689" s="1887"/>
      <c r="RFI1689" s="1887"/>
      <c r="RFJ1689" s="1887"/>
      <c r="RFK1689" s="1887"/>
      <c r="RFL1689" s="1887"/>
      <c r="RFM1689" s="1887"/>
      <c r="RFN1689" s="1887"/>
      <c r="RFO1689" s="1887"/>
      <c r="RFP1689" s="1887"/>
      <c r="RFQ1689" s="1887"/>
      <c r="RFR1689" s="1887"/>
      <c r="RFS1689" s="1887"/>
      <c r="RFT1689" s="1887"/>
      <c r="RFU1689" s="1887"/>
      <c r="RFV1689" s="1887"/>
      <c r="RFW1689" s="1887"/>
      <c r="RFX1689" s="1887"/>
      <c r="RFY1689" s="1887"/>
      <c r="RFZ1689" s="1887"/>
      <c r="RGA1689" s="1887"/>
      <c r="RGB1689" s="1887"/>
      <c r="RGC1689" s="1887"/>
      <c r="RGD1689" s="1887"/>
      <c r="RGE1689" s="1887"/>
      <c r="RGF1689" s="1887"/>
      <c r="RGG1689" s="1887"/>
      <c r="RGH1689" s="1887"/>
      <c r="RGI1689" s="1887"/>
      <c r="RGJ1689" s="1887"/>
      <c r="RGK1689" s="1887"/>
      <c r="RGL1689" s="1887"/>
      <c r="RGM1689" s="1887"/>
      <c r="RGN1689" s="1887"/>
      <c r="RGO1689" s="1887"/>
      <c r="RGP1689" s="1887"/>
      <c r="RGQ1689" s="1887"/>
      <c r="RGR1689" s="1887"/>
      <c r="RGS1689" s="1887"/>
      <c r="RGT1689" s="1887"/>
      <c r="RGU1689" s="1887"/>
      <c r="RGV1689" s="1887"/>
      <c r="RGW1689" s="1887"/>
      <c r="RGX1689" s="1887"/>
      <c r="RGY1689" s="1887"/>
      <c r="RGZ1689" s="1887"/>
      <c r="RHA1689" s="1887"/>
      <c r="RHB1689" s="1887"/>
      <c r="RHC1689" s="1887"/>
      <c r="RHD1689" s="1887"/>
      <c r="RHE1689" s="1887"/>
      <c r="RHF1689" s="1887"/>
      <c r="RHG1689" s="1887"/>
      <c r="RHH1689" s="1887"/>
      <c r="RHI1689" s="1887"/>
      <c r="RHJ1689" s="1887"/>
      <c r="RHK1689" s="1887"/>
      <c r="RHL1689" s="1887"/>
      <c r="RHM1689" s="1887"/>
      <c r="RHN1689" s="1887"/>
      <c r="RHO1689" s="1887"/>
      <c r="RHP1689" s="1887"/>
      <c r="RHQ1689" s="1887"/>
      <c r="RHR1689" s="1887"/>
      <c r="RHS1689" s="1887"/>
      <c r="RHT1689" s="1887"/>
      <c r="RHU1689" s="1887"/>
      <c r="RHV1689" s="1887"/>
      <c r="RHW1689" s="1887"/>
      <c r="RHX1689" s="1887"/>
      <c r="RHY1689" s="1887"/>
      <c r="RHZ1689" s="1887"/>
      <c r="RIA1689" s="1887"/>
      <c r="RIB1689" s="1887"/>
      <c r="RIC1689" s="1887"/>
      <c r="RID1689" s="1887"/>
      <c r="RIE1689" s="1887"/>
      <c r="RIF1689" s="1887"/>
      <c r="RIG1689" s="1887"/>
      <c r="RIH1689" s="1887"/>
      <c r="RII1689" s="1887"/>
      <c r="RIJ1689" s="1887"/>
      <c r="RIK1689" s="1887"/>
      <c r="RIL1689" s="1887"/>
      <c r="RIM1689" s="1887"/>
      <c r="RIN1689" s="1887"/>
      <c r="RIO1689" s="1887"/>
      <c r="RIP1689" s="1887"/>
      <c r="RIQ1689" s="1887"/>
      <c r="RIR1689" s="1887"/>
      <c r="RIS1689" s="1887"/>
      <c r="RIT1689" s="1887"/>
      <c r="RIU1689" s="1887"/>
      <c r="RIV1689" s="1887"/>
      <c r="RIW1689" s="1887"/>
      <c r="RIX1689" s="1887"/>
      <c r="RIY1689" s="1887"/>
      <c r="RIZ1689" s="1887"/>
      <c r="RJA1689" s="1887"/>
      <c r="RJB1689" s="1887"/>
      <c r="RJC1689" s="1887"/>
      <c r="RJD1689" s="1887"/>
      <c r="RJE1689" s="1887"/>
      <c r="RJF1689" s="1887"/>
      <c r="RJG1689" s="1887"/>
      <c r="RJH1689" s="1887"/>
      <c r="RJI1689" s="1887"/>
      <c r="RJJ1689" s="1887"/>
      <c r="RJK1689" s="1887"/>
      <c r="RJL1689" s="1887"/>
      <c r="RJM1689" s="1887"/>
      <c r="RJN1689" s="1887"/>
      <c r="RJO1689" s="1887"/>
      <c r="RJP1689" s="1887"/>
      <c r="RJQ1689" s="1887"/>
      <c r="RJR1689" s="1887"/>
      <c r="RJS1689" s="1887"/>
      <c r="RJT1689" s="1887"/>
      <c r="RJU1689" s="1887"/>
      <c r="RJV1689" s="1887"/>
      <c r="RJW1689" s="1887"/>
      <c r="RJX1689" s="1887"/>
      <c r="RJY1689" s="1887"/>
      <c r="RJZ1689" s="1887"/>
      <c r="RKA1689" s="1887"/>
      <c r="RKB1689" s="1887"/>
      <c r="RKC1689" s="1887"/>
      <c r="RKD1689" s="1887"/>
      <c r="RKE1689" s="1887"/>
      <c r="RKF1689" s="1887"/>
      <c r="RKG1689" s="1887"/>
      <c r="RKH1689" s="1887"/>
      <c r="RKI1689" s="1887"/>
      <c r="RKJ1689" s="1887"/>
      <c r="RKK1689" s="1887"/>
      <c r="RKL1689" s="1887"/>
      <c r="RKM1689" s="1887"/>
      <c r="RKN1689" s="1887"/>
      <c r="RKO1689" s="1887"/>
      <c r="RKP1689" s="1887"/>
      <c r="RKQ1689" s="1887"/>
      <c r="RKR1689" s="1887"/>
      <c r="RKS1689" s="1887"/>
      <c r="RKT1689" s="1887"/>
      <c r="RKU1689" s="1887"/>
      <c r="RKV1689" s="1887"/>
      <c r="RKW1689" s="1887"/>
      <c r="RKX1689" s="1887"/>
      <c r="RKY1689" s="1887"/>
      <c r="RKZ1689" s="1887"/>
      <c r="RLA1689" s="1887"/>
      <c r="RLB1689" s="1887"/>
      <c r="RLC1689" s="1887"/>
      <c r="RLD1689" s="1887"/>
      <c r="RLE1689" s="1887"/>
      <c r="RLF1689" s="1887"/>
      <c r="RLG1689" s="1887"/>
      <c r="RLH1689" s="1887"/>
      <c r="RLI1689" s="1887"/>
      <c r="RLJ1689" s="1887"/>
      <c r="RLK1689" s="1887"/>
      <c r="RLL1689" s="1887"/>
      <c r="RLM1689" s="1887"/>
      <c r="RLN1689" s="1887"/>
      <c r="RLO1689" s="1887"/>
      <c r="RLP1689" s="1887"/>
      <c r="RLQ1689" s="1887"/>
      <c r="RLR1689" s="1887"/>
      <c r="RLS1689" s="1887"/>
      <c r="RLT1689" s="1887"/>
      <c r="RLU1689" s="1887"/>
      <c r="RLV1689" s="1887"/>
      <c r="RLW1689" s="1887"/>
      <c r="RLX1689" s="1887"/>
      <c r="RLY1689" s="1887"/>
      <c r="RLZ1689" s="1887"/>
      <c r="RMA1689" s="1887"/>
      <c r="RMB1689" s="1887"/>
      <c r="RMC1689" s="1887"/>
      <c r="RMD1689" s="1887"/>
      <c r="RME1689" s="1887"/>
      <c r="RMF1689" s="1887"/>
      <c r="RMG1689" s="1887"/>
      <c r="RMH1689" s="1887"/>
      <c r="RMI1689" s="1887"/>
      <c r="RMJ1689" s="1887"/>
      <c r="RMK1689" s="1887"/>
      <c r="RML1689" s="1887"/>
      <c r="RMM1689" s="1887"/>
      <c r="RMN1689" s="1887"/>
      <c r="RMO1689" s="1887"/>
      <c r="RMP1689" s="1887"/>
      <c r="RMQ1689" s="1887"/>
      <c r="RMR1689" s="1887"/>
      <c r="RMS1689" s="1887"/>
      <c r="RMT1689" s="1887"/>
      <c r="RMU1689" s="1887"/>
      <c r="RMV1689" s="1887"/>
      <c r="RMW1689" s="1887"/>
      <c r="RMX1689" s="1887"/>
      <c r="RMY1689" s="1887"/>
      <c r="RMZ1689" s="1887"/>
      <c r="RNA1689" s="1887"/>
      <c r="RNB1689" s="1887"/>
      <c r="RNC1689" s="1887"/>
      <c r="RND1689" s="1887"/>
      <c r="RNE1689" s="1887"/>
      <c r="RNF1689" s="1887"/>
      <c r="RNG1689" s="1887"/>
      <c r="RNH1689" s="1887"/>
      <c r="RNI1689" s="1887"/>
      <c r="RNJ1689" s="1887"/>
      <c r="RNK1689" s="1887"/>
      <c r="RNL1689" s="1887"/>
      <c r="RNM1689" s="1887"/>
      <c r="RNN1689" s="1887"/>
      <c r="RNO1689" s="1887"/>
      <c r="RNP1689" s="1887"/>
      <c r="RNQ1689" s="1887"/>
      <c r="RNR1689" s="1887"/>
      <c r="RNS1689" s="1887"/>
      <c r="RNT1689" s="1887"/>
      <c r="RNU1689" s="1887"/>
      <c r="RNV1689" s="1887"/>
      <c r="RNW1689" s="1887"/>
      <c r="RNX1689" s="1887"/>
      <c r="RNY1689" s="1887"/>
      <c r="RNZ1689" s="1887"/>
      <c r="ROA1689" s="1887"/>
      <c r="ROB1689" s="1887"/>
      <c r="ROC1689" s="1887"/>
      <c r="ROD1689" s="1887"/>
      <c r="ROE1689" s="1887"/>
      <c r="ROF1689" s="1887"/>
      <c r="ROG1689" s="1887"/>
      <c r="ROH1689" s="1887"/>
      <c r="ROI1689" s="1887"/>
      <c r="ROJ1689" s="1887"/>
      <c r="ROK1689" s="1887"/>
      <c r="ROL1689" s="1887"/>
      <c r="ROM1689" s="1887"/>
      <c r="RON1689" s="1887"/>
      <c r="ROO1689" s="1887"/>
      <c r="ROP1689" s="1887"/>
      <c r="ROQ1689" s="1887"/>
      <c r="ROR1689" s="1887"/>
      <c r="ROS1689" s="1887"/>
      <c r="ROT1689" s="1887"/>
      <c r="ROU1689" s="1887"/>
      <c r="ROV1689" s="1887"/>
      <c r="ROW1689" s="1887"/>
      <c r="ROX1689" s="1887"/>
      <c r="ROY1689" s="1887"/>
      <c r="ROZ1689" s="1887"/>
      <c r="RPA1689" s="1887"/>
      <c r="RPB1689" s="1887"/>
      <c r="RPC1689" s="1887"/>
      <c r="RPD1689" s="1887"/>
      <c r="RPE1689" s="1887"/>
      <c r="RPF1689" s="1887"/>
      <c r="RPG1689" s="1887"/>
      <c r="RPH1689" s="1887"/>
      <c r="RPI1689" s="1887"/>
      <c r="RPJ1689" s="1887"/>
      <c r="RPK1689" s="1887"/>
      <c r="RPL1689" s="1887"/>
      <c r="RPM1689" s="1887"/>
      <c r="RPN1689" s="1887"/>
      <c r="RPO1689" s="1887"/>
      <c r="RPP1689" s="1887"/>
      <c r="RPQ1689" s="1887"/>
      <c r="RPR1689" s="1887"/>
      <c r="RPS1689" s="1887"/>
      <c r="RPT1689" s="1887"/>
      <c r="RPU1689" s="1887"/>
      <c r="RPV1689" s="1887"/>
      <c r="RPW1689" s="1887"/>
      <c r="RPX1689" s="1887"/>
      <c r="RPY1689" s="1887"/>
      <c r="RPZ1689" s="1887"/>
      <c r="RQA1689" s="1887"/>
      <c r="RQB1689" s="1887"/>
      <c r="RQC1689" s="1887"/>
      <c r="RQD1689" s="1887"/>
      <c r="RQE1689" s="1887"/>
      <c r="RQF1689" s="1887"/>
      <c r="RQG1689" s="1887"/>
      <c r="RQH1689" s="1887"/>
      <c r="RQI1689" s="1887"/>
      <c r="RQJ1689" s="1887"/>
      <c r="RQK1689" s="1887"/>
      <c r="RQL1689" s="1887"/>
      <c r="RQM1689" s="1887"/>
      <c r="RQN1689" s="1887"/>
      <c r="RQO1689" s="1887"/>
      <c r="RQP1689" s="1887"/>
      <c r="RQQ1689" s="1887"/>
      <c r="RQR1689" s="1887"/>
      <c r="RQS1689" s="1887"/>
      <c r="RQT1689" s="1887"/>
      <c r="RQU1689" s="1887"/>
      <c r="RQV1689" s="1887"/>
      <c r="RQW1689" s="1887"/>
      <c r="RQX1689" s="1887"/>
      <c r="RQY1689" s="1887"/>
      <c r="RQZ1689" s="1887"/>
      <c r="RRA1689" s="1887"/>
      <c r="RRB1689" s="1887"/>
      <c r="RRC1689" s="1887"/>
      <c r="RRD1689" s="1887"/>
      <c r="RRE1689" s="1887"/>
      <c r="RRF1689" s="1887"/>
      <c r="RRG1689" s="1887"/>
      <c r="RRH1689" s="1887"/>
      <c r="RRI1689" s="1887"/>
      <c r="RRJ1689" s="1887"/>
      <c r="RRK1689" s="1887"/>
      <c r="RRL1689" s="1887"/>
      <c r="RRM1689" s="1887"/>
      <c r="RRN1689" s="1887"/>
      <c r="RRO1689" s="1887"/>
      <c r="RRP1689" s="1887"/>
      <c r="RRQ1689" s="1887"/>
      <c r="RRR1689" s="1887"/>
      <c r="RRS1689" s="1887"/>
      <c r="RRT1689" s="1887"/>
      <c r="RRU1689" s="1887"/>
      <c r="RRV1689" s="1887"/>
      <c r="RRW1689" s="1887"/>
      <c r="RRX1689" s="1887"/>
      <c r="RRY1689" s="1887"/>
      <c r="RRZ1689" s="1887"/>
      <c r="RSA1689" s="1887"/>
      <c r="RSB1689" s="1887"/>
      <c r="RSC1689" s="1887"/>
      <c r="RSD1689" s="1887"/>
      <c r="RSE1689" s="1887"/>
      <c r="RSF1689" s="1887"/>
      <c r="RSG1689" s="1887"/>
      <c r="RSH1689" s="1887"/>
      <c r="RSI1689" s="1887"/>
      <c r="RSJ1689" s="1887"/>
      <c r="RSK1689" s="1887"/>
      <c r="RSL1689" s="1887"/>
      <c r="RSM1689" s="1887"/>
      <c r="RSN1689" s="1887"/>
      <c r="RSO1689" s="1887"/>
      <c r="RSP1689" s="1887"/>
      <c r="RSQ1689" s="1887"/>
      <c r="RSR1689" s="1887"/>
      <c r="RSS1689" s="1887"/>
      <c r="RST1689" s="1887"/>
      <c r="RSU1689" s="1887"/>
      <c r="RSV1689" s="1887"/>
      <c r="RSW1689" s="1887"/>
      <c r="RSX1689" s="1887"/>
      <c r="RSY1689" s="1887"/>
      <c r="RSZ1689" s="1887"/>
      <c r="RTA1689" s="1887"/>
      <c r="RTB1689" s="1887"/>
      <c r="RTC1689" s="1887"/>
      <c r="RTD1689" s="1887"/>
      <c r="RTE1689" s="1887"/>
      <c r="RTF1689" s="1887"/>
      <c r="RTG1689" s="1887"/>
      <c r="RTH1689" s="1887"/>
      <c r="RTI1689" s="1887"/>
      <c r="RTJ1689" s="1887"/>
      <c r="RTK1689" s="1887"/>
      <c r="RTL1689" s="1887"/>
      <c r="RTM1689" s="1887"/>
      <c r="RTN1689" s="1887"/>
      <c r="RTO1689" s="1887"/>
      <c r="RTP1689" s="1887"/>
      <c r="RTQ1689" s="1887"/>
      <c r="RTR1689" s="1887"/>
      <c r="RTS1689" s="1887"/>
      <c r="RTT1689" s="1887"/>
      <c r="RTU1689" s="1887"/>
      <c r="RTV1689" s="1887"/>
      <c r="RTW1689" s="1887"/>
      <c r="RTX1689" s="1887"/>
      <c r="RTY1689" s="1887"/>
      <c r="RTZ1689" s="1887"/>
      <c r="RUA1689" s="1887"/>
      <c r="RUB1689" s="1887"/>
      <c r="RUC1689" s="1887"/>
      <c r="RUD1689" s="1887"/>
      <c r="RUE1689" s="1887"/>
      <c r="RUF1689" s="1887"/>
      <c r="RUG1689" s="1887"/>
      <c r="RUH1689" s="1887"/>
      <c r="RUI1689" s="1887"/>
      <c r="RUJ1689" s="1887"/>
      <c r="RUK1689" s="1887"/>
      <c r="RUL1689" s="1887"/>
      <c r="RUM1689" s="1887"/>
      <c r="RUN1689" s="1887"/>
      <c r="RUO1689" s="1887"/>
      <c r="RUP1689" s="1887"/>
      <c r="RUQ1689" s="1887"/>
      <c r="RUR1689" s="1887"/>
      <c r="RUS1689" s="1887"/>
      <c r="RUT1689" s="1887"/>
      <c r="RUU1689" s="1887"/>
      <c r="RUV1689" s="1887"/>
      <c r="RUW1689" s="1887"/>
      <c r="RUX1689" s="1887"/>
      <c r="RUY1689" s="1887"/>
      <c r="RUZ1689" s="1887"/>
      <c r="RVA1689" s="1887"/>
      <c r="RVB1689" s="1887"/>
      <c r="RVC1689" s="1887"/>
      <c r="RVD1689" s="1887"/>
      <c r="RVE1689" s="1887"/>
      <c r="RVF1689" s="1887"/>
      <c r="RVG1689" s="1887"/>
      <c r="RVH1689" s="1887"/>
      <c r="RVI1689" s="1887"/>
      <c r="RVJ1689" s="1887"/>
      <c r="RVK1689" s="1887"/>
      <c r="RVL1689" s="1887"/>
      <c r="RVM1689" s="1887"/>
      <c r="RVN1689" s="1887"/>
      <c r="RVO1689" s="1887"/>
      <c r="RVP1689" s="1887"/>
      <c r="RVQ1689" s="1887"/>
      <c r="RVR1689" s="1887"/>
      <c r="RVS1689" s="1887"/>
      <c r="RVT1689" s="1887"/>
      <c r="RVU1689" s="1887"/>
      <c r="RVV1689" s="1887"/>
      <c r="RVW1689" s="1887"/>
      <c r="RVX1689" s="1887"/>
      <c r="RVY1689" s="1887"/>
      <c r="RVZ1689" s="1887"/>
      <c r="RWA1689" s="1887"/>
      <c r="RWB1689" s="1887"/>
      <c r="RWC1689" s="1887"/>
      <c r="RWD1689" s="1887"/>
      <c r="RWE1689" s="1887"/>
      <c r="RWF1689" s="1887"/>
      <c r="RWG1689" s="1887"/>
      <c r="RWH1689" s="1887"/>
      <c r="RWI1689" s="1887"/>
      <c r="RWJ1689" s="1887"/>
      <c r="RWK1689" s="1887"/>
      <c r="RWL1689" s="1887"/>
      <c r="RWM1689" s="1887"/>
      <c r="RWN1689" s="1887"/>
      <c r="RWO1689" s="1887"/>
      <c r="RWP1689" s="1887"/>
      <c r="RWQ1689" s="1887"/>
      <c r="RWR1689" s="1887"/>
      <c r="RWS1689" s="1887"/>
      <c r="RWT1689" s="1887"/>
      <c r="RWU1689" s="1887"/>
      <c r="RWV1689" s="1887"/>
      <c r="RWW1689" s="1887"/>
      <c r="RWX1689" s="1887"/>
      <c r="RWY1689" s="1887"/>
      <c r="RWZ1689" s="1887"/>
      <c r="RXA1689" s="1887"/>
      <c r="RXB1689" s="1887"/>
      <c r="RXC1689" s="1887"/>
      <c r="RXD1689" s="1887"/>
      <c r="RXE1689" s="1887"/>
      <c r="RXF1689" s="1887"/>
      <c r="RXG1689" s="1887"/>
      <c r="RXH1689" s="1887"/>
      <c r="RXI1689" s="1887"/>
      <c r="RXJ1689" s="1887"/>
      <c r="RXK1689" s="1887"/>
      <c r="RXL1689" s="1887"/>
      <c r="RXM1689" s="1887"/>
      <c r="RXN1689" s="1887"/>
      <c r="RXO1689" s="1887"/>
      <c r="RXP1689" s="1887"/>
      <c r="RXQ1689" s="1887"/>
      <c r="RXR1689" s="1887"/>
      <c r="RXS1689" s="1887"/>
      <c r="RXT1689" s="1887"/>
      <c r="RXU1689" s="1887"/>
      <c r="RXV1689" s="1887"/>
      <c r="RXW1689" s="1887"/>
      <c r="RXX1689" s="1887"/>
      <c r="RXY1689" s="1887"/>
      <c r="RXZ1689" s="1887"/>
      <c r="RYA1689" s="1887"/>
      <c r="RYB1689" s="1887"/>
      <c r="RYC1689" s="1887"/>
      <c r="RYD1689" s="1887"/>
      <c r="RYE1689" s="1887"/>
      <c r="RYF1689" s="1887"/>
      <c r="RYG1689" s="1887"/>
      <c r="RYH1689" s="1887"/>
      <c r="RYI1689" s="1887"/>
      <c r="RYJ1689" s="1887"/>
      <c r="RYK1689" s="1887"/>
      <c r="RYL1689" s="1887"/>
      <c r="RYM1689" s="1887"/>
      <c r="RYN1689" s="1887"/>
      <c r="RYO1689" s="1887"/>
      <c r="RYP1689" s="1887"/>
      <c r="RYQ1689" s="1887"/>
      <c r="RYR1689" s="1887"/>
      <c r="RYS1689" s="1887"/>
      <c r="RYT1689" s="1887"/>
      <c r="RYU1689" s="1887"/>
      <c r="RYV1689" s="1887"/>
      <c r="RYW1689" s="1887"/>
      <c r="RYX1689" s="1887"/>
      <c r="RYY1689" s="1887"/>
      <c r="RYZ1689" s="1887"/>
      <c r="RZA1689" s="1887"/>
      <c r="RZB1689" s="1887"/>
      <c r="RZC1689" s="1887"/>
      <c r="RZD1689" s="1887"/>
      <c r="RZE1689" s="1887"/>
      <c r="RZF1689" s="1887"/>
      <c r="RZG1689" s="1887"/>
      <c r="RZH1689" s="1887"/>
      <c r="RZI1689" s="1887"/>
      <c r="RZJ1689" s="1887"/>
      <c r="RZK1689" s="1887"/>
      <c r="RZL1689" s="1887"/>
      <c r="RZM1689" s="1887"/>
      <c r="RZN1689" s="1887"/>
      <c r="RZO1689" s="1887"/>
      <c r="RZP1689" s="1887"/>
      <c r="RZQ1689" s="1887"/>
      <c r="RZR1689" s="1887"/>
      <c r="RZS1689" s="1887"/>
      <c r="RZT1689" s="1887"/>
      <c r="RZU1689" s="1887"/>
      <c r="RZV1689" s="1887"/>
      <c r="RZW1689" s="1887"/>
      <c r="RZX1689" s="1887"/>
      <c r="RZY1689" s="1887"/>
      <c r="RZZ1689" s="1887"/>
      <c r="SAA1689" s="1887"/>
      <c r="SAB1689" s="1887"/>
      <c r="SAC1689" s="1887"/>
      <c r="SAD1689" s="1887"/>
      <c r="SAE1689" s="1887"/>
      <c r="SAF1689" s="1887"/>
      <c r="SAG1689" s="1887"/>
      <c r="SAH1689" s="1887"/>
      <c r="SAI1689" s="1887"/>
      <c r="SAJ1689" s="1887"/>
      <c r="SAK1689" s="1887"/>
      <c r="SAL1689" s="1887"/>
      <c r="SAM1689" s="1887"/>
      <c r="SAN1689" s="1887"/>
      <c r="SAO1689" s="1887"/>
      <c r="SAP1689" s="1887"/>
      <c r="SAQ1689" s="1887"/>
      <c r="SAR1689" s="1887"/>
      <c r="SAS1689" s="1887"/>
      <c r="SAT1689" s="1887"/>
      <c r="SAU1689" s="1887"/>
      <c r="SAV1689" s="1887"/>
      <c r="SAW1689" s="1887"/>
      <c r="SAX1689" s="1887"/>
      <c r="SAY1689" s="1887"/>
      <c r="SAZ1689" s="1887"/>
      <c r="SBA1689" s="1887"/>
      <c r="SBB1689" s="1887"/>
      <c r="SBC1689" s="1887"/>
      <c r="SBD1689" s="1887"/>
      <c r="SBE1689" s="1887"/>
      <c r="SBF1689" s="1887"/>
      <c r="SBG1689" s="1887"/>
      <c r="SBH1689" s="1887"/>
      <c r="SBI1689" s="1887"/>
      <c r="SBJ1689" s="1887"/>
      <c r="SBK1689" s="1887"/>
      <c r="SBL1689" s="1887"/>
      <c r="SBM1689" s="1887"/>
      <c r="SBN1689" s="1887"/>
      <c r="SBO1689" s="1887"/>
      <c r="SBP1689" s="1887"/>
      <c r="SBQ1689" s="1887"/>
      <c r="SBR1689" s="1887"/>
      <c r="SBS1689" s="1887"/>
      <c r="SBT1689" s="1887"/>
      <c r="SBU1689" s="1887"/>
      <c r="SBV1689" s="1887"/>
      <c r="SBW1689" s="1887"/>
      <c r="SBX1689" s="1887"/>
      <c r="SBY1689" s="1887"/>
      <c r="SBZ1689" s="1887"/>
      <c r="SCA1689" s="1887"/>
      <c r="SCB1689" s="1887"/>
      <c r="SCC1689" s="1887"/>
      <c r="SCD1689" s="1887"/>
      <c r="SCE1689" s="1887"/>
      <c r="SCF1689" s="1887"/>
      <c r="SCG1689" s="1887"/>
      <c r="SCH1689" s="1887"/>
      <c r="SCI1689" s="1887"/>
      <c r="SCJ1689" s="1887"/>
      <c r="SCK1689" s="1887"/>
      <c r="SCL1689" s="1887"/>
      <c r="SCM1689" s="1887"/>
      <c r="SCN1689" s="1887"/>
      <c r="SCO1689" s="1887"/>
      <c r="SCP1689" s="1887"/>
      <c r="SCQ1689" s="1887"/>
      <c r="SCR1689" s="1887"/>
      <c r="SCS1689" s="1887"/>
      <c r="SCT1689" s="1887"/>
      <c r="SCU1689" s="1887"/>
      <c r="SCV1689" s="1887"/>
      <c r="SCW1689" s="1887"/>
      <c r="SCX1689" s="1887"/>
      <c r="SCY1689" s="1887"/>
      <c r="SCZ1689" s="1887"/>
      <c r="SDA1689" s="1887"/>
      <c r="SDB1689" s="1887"/>
      <c r="SDC1689" s="1887"/>
      <c r="SDD1689" s="1887"/>
      <c r="SDE1689" s="1887"/>
      <c r="SDF1689" s="1887"/>
      <c r="SDG1689" s="1887"/>
      <c r="SDH1689" s="1887"/>
      <c r="SDI1689" s="1887"/>
      <c r="SDJ1689" s="1887"/>
      <c r="SDK1689" s="1887"/>
      <c r="SDL1689" s="1887"/>
      <c r="SDM1689" s="1887"/>
      <c r="SDN1689" s="1887"/>
      <c r="SDO1689" s="1887"/>
      <c r="SDP1689" s="1887"/>
      <c r="SDQ1689" s="1887"/>
      <c r="SDR1689" s="1887"/>
      <c r="SDS1689" s="1887"/>
      <c r="SDT1689" s="1887"/>
      <c r="SDU1689" s="1887"/>
      <c r="SDV1689" s="1887"/>
      <c r="SDW1689" s="1887"/>
      <c r="SDX1689" s="1887"/>
      <c r="SDY1689" s="1887"/>
      <c r="SDZ1689" s="1887"/>
      <c r="SEA1689" s="1887"/>
      <c r="SEB1689" s="1887"/>
      <c r="SEC1689" s="1887"/>
      <c r="SED1689" s="1887"/>
      <c r="SEE1689" s="1887"/>
      <c r="SEF1689" s="1887"/>
      <c r="SEG1689" s="1887"/>
      <c r="SEH1689" s="1887"/>
      <c r="SEI1689" s="1887"/>
      <c r="SEJ1689" s="1887"/>
      <c r="SEK1689" s="1887"/>
      <c r="SEL1689" s="1887"/>
      <c r="SEM1689" s="1887"/>
      <c r="SEN1689" s="1887"/>
      <c r="SEO1689" s="1887"/>
      <c r="SEP1689" s="1887"/>
      <c r="SEQ1689" s="1887"/>
      <c r="SER1689" s="1887"/>
      <c r="SES1689" s="1887"/>
      <c r="SET1689" s="1887"/>
      <c r="SEU1689" s="1887"/>
      <c r="SEV1689" s="1887"/>
      <c r="SEW1689" s="1887"/>
      <c r="SEX1689" s="1887"/>
      <c r="SEY1689" s="1887"/>
      <c r="SEZ1689" s="1887"/>
      <c r="SFA1689" s="1887"/>
      <c r="SFB1689" s="1887"/>
      <c r="SFC1689" s="1887"/>
      <c r="SFD1689" s="1887"/>
      <c r="SFE1689" s="1887"/>
      <c r="SFF1689" s="1887"/>
      <c r="SFG1689" s="1887"/>
      <c r="SFH1689" s="1887"/>
      <c r="SFI1689" s="1887"/>
      <c r="SFJ1689" s="1887"/>
      <c r="SFK1689" s="1887"/>
      <c r="SFL1689" s="1887"/>
      <c r="SFM1689" s="1887"/>
      <c r="SFN1689" s="1887"/>
      <c r="SFO1689" s="1887"/>
      <c r="SFP1689" s="1887"/>
      <c r="SFQ1689" s="1887"/>
      <c r="SFR1689" s="1887"/>
      <c r="SFS1689" s="1887"/>
      <c r="SFT1689" s="1887"/>
      <c r="SFU1689" s="1887"/>
      <c r="SFV1689" s="1887"/>
      <c r="SFW1689" s="1887"/>
      <c r="SFX1689" s="1887"/>
      <c r="SFY1689" s="1887"/>
      <c r="SFZ1689" s="1887"/>
      <c r="SGA1689" s="1887"/>
      <c r="SGB1689" s="1887"/>
      <c r="SGC1689" s="1887"/>
      <c r="SGD1689" s="1887"/>
      <c r="SGE1689" s="1887"/>
      <c r="SGF1689" s="1887"/>
      <c r="SGG1689" s="1887"/>
      <c r="SGH1689" s="1887"/>
      <c r="SGI1689" s="1887"/>
      <c r="SGJ1689" s="1887"/>
      <c r="SGK1689" s="1887"/>
      <c r="SGL1689" s="1887"/>
      <c r="SGM1689" s="1887"/>
      <c r="SGN1689" s="1887"/>
      <c r="SGO1689" s="1887"/>
      <c r="SGP1689" s="1887"/>
      <c r="SGQ1689" s="1887"/>
      <c r="SGR1689" s="1887"/>
      <c r="SGS1689" s="1887"/>
      <c r="SGT1689" s="1887"/>
      <c r="SGU1689" s="1887"/>
      <c r="SGV1689" s="1887"/>
      <c r="SGW1689" s="1887"/>
      <c r="SGX1689" s="1887"/>
      <c r="SGY1689" s="1887"/>
      <c r="SGZ1689" s="1887"/>
      <c r="SHA1689" s="1887"/>
      <c r="SHB1689" s="1887"/>
      <c r="SHC1689" s="1887"/>
      <c r="SHD1689" s="1887"/>
      <c r="SHE1689" s="1887"/>
      <c r="SHF1689" s="1887"/>
      <c r="SHG1689" s="1887"/>
      <c r="SHH1689" s="1887"/>
      <c r="SHI1689" s="1887"/>
      <c r="SHJ1689" s="1887"/>
      <c r="SHK1689" s="1887"/>
      <c r="SHL1689" s="1887"/>
      <c r="SHM1689" s="1887"/>
      <c r="SHN1689" s="1887"/>
      <c r="SHO1689" s="1887"/>
      <c r="SHP1689" s="1887"/>
      <c r="SHQ1689" s="1887"/>
      <c r="SHR1689" s="1887"/>
      <c r="SHS1689" s="1887"/>
      <c r="SHT1689" s="1887"/>
      <c r="SHU1689" s="1887"/>
      <c r="SHV1689" s="1887"/>
      <c r="SHW1689" s="1887"/>
      <c r="SHX1689" s="1887"/>
      <c r="SHY1689" s="1887"/>
      <c r="SHZ1689" s="1887"/>
      <c r="SIA1689" s="1887"/>
      <c r="SIB1689" s="1887"/>
      <c r="SIC1689" s="1887"/>
      <c r="SID1689" s="1887"/>
      <c r="SIE1689" s="1887"/>
      <c r="SIF1689" s="1887"/>
      <c r="SIG1689" s="1887"/>
      <c r="SIH1689" s="1887"/>
      <c r="SII1689" s="1887"/>
      <c r="SIJ1689" s="1887"/>
      <c r="SIK1689" s="1887"/>
      <c r="SIL1689" s="1887"/>
      <c r="SIM1689" s="1887"/>
      <c r="SIN1689" s="1887"/>
      <c r="SIO1689" s="1887"/>
      <c r="SIP1689" s="1887"/>
      <c r="SIQ1689" s="1887"/>
      <c r="SIR1689" s="1887"/>
      <c r="SIS1689" s="1887"/>
      <c r="SIT1689" s="1887"/>
      <c r="SIU1689" s="1887"/>
      <c r="SIV1689" s="1887"/>
      <c r="SIW1689" s="1887"/>
      <c r="SIX1689" s="1887"/>
      <c r="SIY1689" s="1887"/>
      <c r="SIZ1689" s="1887"/>
      <c r="SJA1689" s="1887"/>
      <c r="SJB1689" s="1887"/>
      <c r="SJC1689" s="1887"/>
      <c r="SJD1689" s="1887"/>
      <c r="SJE1689" s="1887"/>
      <c r="SJF1689" s="1887"/>
      <c r="SJG1689" s="1887"/>
      <c r="SJH1689" s="1887"/>
      <c r="SJI1689" s="1887"/>
      <c r="SJJ1689" s="1887"/>
      <c r="SJK1689" s="1887"/>
      <c r="SJL1689" s="1887"/>
      <c r="SJM1689" s="1887"/>
      <c r="SJN1689" s="1887"/>
      <c r="SJO1689" s="1887"/>
      <c r="SJP1689" s="1887"/>
      <c r="SJQ1689" s="1887"/>
      <c r="SJR1689" s="1887"/>
      <c r="SJS1689" s="1887"/>
      <c r="SJT1689" s="1887"/>
      <c r="SJU1689" s="1887"/>
      <c r="SJV1689" s="1887"/>
      <c r="SJW1689" s="1887"/>
      <c r="SJX1689" s="1887"/>
      <c r="SJY1689" s="1887"/>
      <c r="SJZ1689" s="1887"/>
      <c r="SKA1689" s="1887"/>
      <c r="SKB1689" s="1887"/>
      <c r="SKC1689" s="1887"/>
      <c r="SKD1689" s="1887"/>
      <c r="SKE1689" s="1887"/>
      <c r="SKF1689" s="1887"/>
      <c r="SKG1689" s="1887"/>
      <c r="SKH1689" s="1887"/>
      <c r="SKI1689" s="1887"/>
      <c r="SKJ1689" s="1887"/>
      <c r="SKK1689" s="1887"/>
      <c r="SKL1689" s="1887"/>
      <c r="SKM1689" s="1887"/>
      <c r="SKN1689" s="1887"/>
      <c r="SKO1689" s="1887"/>
      <c r="SKP1689" s="1887"/>
      <c r="SKQ1689" s="1887"/>
      <c r="SKR1689" s="1887"/>
      <c r="SKS1689" s="1887"/>
      <c r="SKT1689" s="1887"/>
      <c r="SKU1689" s="1887"/>
      <c r="SKV1689" s="1887"/>
      <c r="SKW1689" s="1887"/>
      <c r="SKX1689" s="1887"/>
      <c r="SKY1689" s="1887"/>
      <c r="SKZ1689" s="1887"/>
      <c r="SLA1689" s="1887"/>
      <c r="SLB1689" s="1887"/>
      <c r="SLC1689" s="1887"/>
      <c r="SLD1689" s="1887"/>
      <c r="SLE1689" s="1887"/>
      <c r="SLF1689" s="1887"/>
      <c r="SLG1689" s="1887"/>
      <c r="SLH1689" s="1887"/>
      <c r="SLI1689" s="1887"/>
      <c r="SLJ1689" s="1887"/>
      <c r="SLK1689" s="1887"/>
      <c r="SLL1689" s="1887"/>
      <c r="SLM1689" s="1887"/>
      <c r="SLN1689" s="1887"/>
      <c r="SLO1689" s="1887"/>
      <c r="SLP1689" s="1887"/>
      <c r="SLQ1689" s="1887"/>
      <c r="SLR1689" s="1887"/>
      <c r="SLS1689" s="1887"/>
      <c r="SLT1689" s="1887"/>
      <c r="SLU1689" s="1887"/>
      <c r="SLV1689" s="1887"/>
      <c r="SLW1689" s="1887"/>
      <c r="SLX1689" s="1887"/>
      <c r="SLY1689" s="1887"/>
      <c r="SLZ1689" s="1887"/>
      <c r="SMA1689" s="1887"/>
      <c r="SMB1689" s="1887"/>
      <c r="SMC1689" s="1887"/>
      <c r="SMD1689" s="1887"/>
      <c r="SME1689" s="1887"/>
      <c r="SMF1689" s="1887"/>
      <c r="SMG1689" s="1887"/>
      <c r="SMH1689" s="1887"/>
      <c r="SMI1689" s="1887"/>
      <c r="SMJ1689" s="1887"/>
      <c r="SMK1689" s="1887"/>
      <c r="SML1689" s="1887"/>
      <c r="SMM1689" s="1887"/>
      <c r="SMN1689" s="1887"/>
      <c r="SMO1689" s="1887"/>
      <c r="SMP1689" s="1887"/>
      <c r="SMQ1689" s="1887"/>
      <c r="SMR1689" s="1887"/>
      <c r="SMS1689" s="1887"/>
      <c r="SMT1689" s="1887"/>
      <c r="SMU1689" s="1887"/>
      <c r="SMV1689" s="1887"/>
      <c r="SMW1689" s="1887"/>
      <c r="SMX1689" s="1887"/>
      <c r="SMY1689" s="1887"/>
      <c r="SMZ1689" s="1887"/>
      <c r="SNA1689" s="1887"/>
      <c r="SNB1689" s="1887"/>
      <c r="SNC1689" s="1887"/>
      <c r="SND1689" s="1887"/>
      <c r="SNE1689" s="1887"/>
      <c r="SNF1689" s="1887"/>
      <c r="SNG1689" s="1887"/>
      <c r="SNH1689" s="1887"/>
      <c r="SNI1689" s="1887"/>
      <c r="SNJ1689" s="1887"/>
      <c r="SNK1689" s="1887"/>
      <c r="SNL1689" s="1887"/>
      <c r="SNM1689" s="1887"/>
      <c r="SNN1689" s="1887"/>
      <c r="SNO1689" s="1887"/>
      <c r="SNP1689" s="1887"/>
      <c r="SNQ1689" s="1887"/>
      <c r="SNR1689" s="1887"/>
      <c r="SNS1689" s="1887"/>
      <c r="SNT1689" s="1887"/>
      <c r="SNU1689" s="1887"/>
      <c r="SNV1689" s="1887"/>
      <c r="SNW1689" s="1887"/>
      <c r="SNX1689" s="1887"/>
      <c r="SNY1689" s="1887"/>
      <c r="SNZ1689" s="1887"/>
      <c r="SOA1689" s="1887"/>
      <c r="SOB1689" s="1887"/>
      <c r="SOC1689" s="1887"/>
      <c r="SOD1689" s="1887"/>
      <c r="SOE1689" s="1887"/>
      <c r="SOF1689" s="1887"/>
      <c r="SOG1689" s="1887"/>
      <c r="SOH1689" s="1887"/>
      <c r="SOI1689" s="1887"/>
      <c r="SOJ1689" s="1887"/>
      <c r="SOK1689" s="1887"/>
      <c r="SOL1689" s="1887"/>
      <c r="SOM1689" s="1887"/>
      <c r="SON1689" s="1887"/>
      <c r="SOO1689" s="1887"/>
      <c r="SOP1689" s="1887"/>
      <c r="SOQ1689" s="1887"/>
      <c r="SOR1689" s="1887"/>
      <c r="SOS1689" s="1887"/>
      <c r="SOT1689" s="1887"/>
      <c r="SOU1689" s="1887"/>
      <c r="SOV1689" s="1887"/>
      <c r="SOW1689" s="1887"/>
      <c r="SOX1689" s="1887"/>
      <c r="SOY1689" s="1887"/>
      <c r="SOZ1689" s="1887"/>
      <c r="SPA1689" s="1887"/>
      <c r="SPB1689" s="1887"/>
      <c r="SPC1689" s="1887"/>
      <c r="SPD1689" s="1887"/>
      <c r="SPE1689" s="1887"/>
      <c r="SPF1689" s="1887"/>
      <c r="SPG1689" s="1887"/>
      <c r="SPH1689" s="1887"/>
      <c r="SPI1689" s="1887"/>
      <c r="SPJ1689" s="1887"/>
      <c r="SPK1689" s="1887"/>
      <c r="SPL1689" s="1887"/>
      <c r="SPM1689" s="1887"/>
      <c r="SPN1689" s="1887"/>
      <c r="SPO1689" s="1887"/>
      <c r="SPP1689" s="1887"/>
      <c r="SPQ1689" s="1887"/>
      <c r="SPR1689" s="1887"/>
      <c r="SPS1689" s="1887"/>
      <c r="SPT1689" s="1887"/>
      <c r="SPU1689" s="1887"/>
      <c r="SPV1689" s="1887"/>
      <c r="SPW1689" s="1887"/>
      <c r="SPX1689" s="1887"/>
      <c r="SPY1689" s="1887"/>
      <c r="SPZ1689" s="1887"/>
      <c r="SQA1689" s="1887"/>
      <c r="SQB1689" s="1887"/>
      <c r="SQC1689" s="1887"/>
      <c r="SQD1689" s="1887"/>
      <c r="SQE1689" s="1887"/>
      <c r="SQF1689" s="1887"/>
      <c r="SQG1689" s="1887"/>
      <c r="SQH1689" s="1887"/>
      <c r="SQI1689" s="1887"/>
      <c r="SQJ1689" s="1887"/>
      <c r="SQK1689" s="1887"/>
      <c r="SQL1689" s="1887"/>
      <c r="SQM1689" s="1887"/>
      <c r="SQN1689" s="1887"/>
      <c r="SQO1689" s="1887"/>
      <c r="SQP1689" s="1887"/>
      <c r="SQQ1689" s="1887"/>
      <c r="SQR1689" s="1887"/>
      <c r="SQS1689" s="1887"/>
      <c r="SQT1689" s="1887"/>
      <c r="SQU1689" s="1887"/>
      <c r="SQV1689" s="1887"/>
      <c r="SQW1689" s="1887"/>
      <c r="SQX1689" s="1887"/>
      <c r="SQY1689" s="1887"/>
      <c r="SQZ1689" s="1887"/>
      <c r="SRA1689" s="1887"/>
      <c r="SRB1689" s="1887"/>
      <c r="SRC1689" s="1887"/>
      <c r="SRD1689" s="1887"/>
      <c r="SRE1689" s="1887"/>
      <c r="SRF1689" s="1887"/>
      <c r="SRG1689" s="1887"/>
      <c r="SRH1689" s="1887"/>
      <c r="SRI1689" s="1887"/>
      <c r="SRJ1689" s="1887"/>
      <c r="SRK1689" s="1887"/>
      <c r="SRL1689" s="1887"/>
      <c r="SRM1689" s="1887"/>
      <c r="SRN1689" s="1887"/>
      <c r="SRO1689" s="1887"/>
      <c r="SRP1689" s="1887"/>
      <c r="SRQ1689" s="1887"/>
      <c r="SRR1689" s="1887"/>
      <c r="SRS1689" s="1887"/>
      <c r="SRT1689" s="1887"/>
      <c r="SRU1689" s="1887"/>
      <c r="SRV1689" s="1887"/>
      <c r="SRW1689" s="1887"/>
      <c r="SRX1689" s="1887"/>
      <c r="SRY1689" s="1887"/>
      <c r="SRZ1689" s="1887"/>
      <c r="SSA1689" s="1887"/>
      <c r="SSB1689" s="1887"/>
      <c r="SSC1689" s="1887"/>
      <c r="SSD1689" s="1887"/>
      <c r="SSE1689" s="1887"/>
      <c r="SSF1689" s="1887"/>
      <c r="SSG1689" s="1887"/>
      <c r="SSH1689" s="1887"/>
      <c r="SSI1689" s="1887"/>
      <c r="SSJ1689" s="1887"/>
      <c r="SSK1689" s="1887"/>
      <c r="SSL1689" s="1887"/>
      <c r="SSM1689" s="1887"/>
      <c r="SSN1689" s="1887"/>
      <c r="SSO1689" s="1887"/>
      <c r="SSP1689" s="1887"/>
      <c r="SSQ1689" s="1887"/>
      <c r="SSR1689" s="1887"/>
      <c r="SSS1689" s="1887"/>
      <c r="SST1689" s="1887"/>
      <c r="SSU1689" s="1887"/>
      <c r="SSV1689" s="1887"/>
      <c r="SSW1689" s="1887"/>
      <c r="SSX1689" s="1887"/>
      <c r="SSY1689" s="1887"/>
      <c r="SSZ1689" s="1887"/>
      <c r="STA1689" s="1887"/>
      <c r="STB1689" s="1887"/>
      <c r="STC1689" s="1887"/>
      <c r="STD1689" s="1887"/>
      <c r="STE1689" s="1887"/>
      <c r="STF1689" s="1887"/>
      <c r="STG1689" s="1887"/>
      <c r="STH1689" s="1887"/>
      <c r="STI1689" s="1887"/>
      <c r="STJ1689" s="1887"/>
      <c r="STK1689" s="1887"/>
      <c r="STL1689" s="1887"/>
      <c r="STM1689" s="1887"/>
      <c r="STN1689" s="1887"/>
      <c r="STO1689" s="1887"/>
      <c r="STP1689" s="1887"/>
      <c r="STQ1689" s="1887"/>
      <c r="STR1689" s="1887"/>
      <c r="STS1689" s="1887"/>
      <c r="STT1689" s="1887"/>
      <c r="STU1689" s="1887"/>
      <c r="STV1689" s="1887"/>
      <c r="STW1689" s="1887"/>
      <c r="STX1689" s="1887"/>
      <c r="STY1689" s="1887"/>
      <c r="STZ1689" s="1887"/>
      <c r="SUA1689" s="1887"/>
      <c r="SUB1689" s="1887"/>
      <c r="SUC1689" s="1887"/>
      <c r="SUD1689" s="1887"/>
      <c r="SUE1689" s="1887"/>
      <c r="SUF1689" s="1887"/>
      <c r="SUG1689" s="1887"/>
      <c r="SUH1689" s="1887"/>
      <c r="SUI1689" s="1887"/>
      <c r="SUJ1689" s="1887"/>
      <c r="SUK1689" s="1887"/>
      <c r="SUL1689" s="1887"/>
      <c r="SUM1689" s="1887"/>
      <c r="SUN1689" s="1887"/>
      <c r="SUO1689" s="1887"/>
      <c r="SUP1689" s="1887"/>
      <c r="SUQ1689" s="1887"/>
      <c r="SUR1689" s="1887"/>
      <c r="SUS1689" s="1887"/>
      <c r="SUT1689" s="1887"/>
      <c r="SUU1689" s="1887"/>
      <c r="SUV1689" s="1887"/>
      <c r="SUW1689" s="1887"/>
      <c r="SUX1689" s="1887"/>
      <c r="SUY1689" s="1887"/>
      <c r="SUZ1689" s="1887"/>
      <c r="SVA1689" s="1887"/>
      <c r="SVB1689" s="1887"/>
      <c r="SVC1689" s="1887"/>
      <c r="SVD1689" s="1887"/>
      <c r="SVE1689" s="1887"/>
      <c r="SVF1689" s="1887"/>
      <c r="SVG1689" s="1887"/>
      <c r="SVH1689" s="1887"/>
      <c r="SVI1689" s="1887"/>
      <c r="SVJ1689" s="1887"/>
      <c r="SVK1689" s="1887"/>
      <c r="SVL1689" s="1887"/>
      <c r="SVM1689" s="1887"/>
      <c r="SVN1689" s="1887"/>
      <c r="SVO1689" s="1887"/>
      <c r="SVP1689" s="1887"/>
      <c r="SVQ1689" s="1887"/>
      <c r="SVR1689" s="1887"/>
      <c r="SVS1689" s="1887"/>
      <c r="SVT1689" s="1887"/>
      <c r="SVU1689" s="1887"/>
      <c r="SVV1689" s="1887"/>
      <c r="SVW1689" s="1887"/>
      <c r="SVX1689" s="1887"/>
      <c r="SVY1689" s="1887"/>
      <c r="SVZ1689" s="1887"/>
      <c r="SWA1689" s="1887"/>
      <c r="SWB1689" s="1887"/>
      <c r="SWC1689" s="1887"/>
      <c r="SWD1689" s="1887"/>
      <c r="SWE1689" s="1887"/>
      <c r="SWF1689" s="1887"/>
      <c r="SWG1689" s="1887"/>
      <c r="SWH1689" s="1887"/>
      <c r="SWI1689" s="1887"/>
      <c r="SWJ1689" s="1887"/>
      <c r="SWK1689" s="1887"/>
      <c r="SWL1689" s="1887"/>
      <c r="SWM1689" s="1887"/>
      <c r="SWN1689" s="1887"/>
      <c r="SWO1689" s="1887"/>
      <c r="SWP1689" s="1887"/>
      <c r="SWQ1689" s="1887"/>
      <c r="SWR1689" s="1887"/>
      <c r="SWS1689" s="1887"/>
      <c r="SWT1689" s="1887"/>
      <c r="SWU1689" s="1887"/>
      <c r="SWV1689" s="1887"/>
      <c r="SWW1689" s="1887"/>
      <c r="SWX1689" s="1887"/>
      <c r="SWY1689" s="1887"/>
      <c r="SWZ1689" s="1887"/>
      <c r="SXA1689" s="1887"/>
      <c r="SXB1689" s="1887"/>
      <c r="SXC1689" s="1887"/>
      <c r="SXD1689" s="1887"/>
      <c r="SXE1689" s="1887"/>
      <c r="SXF1689" s="1887"/>
      <c r="SXG1689" s="1887"/>
      <c r="SXH1689" s="1887"/>
      <c r="SXI1689" s="1887"/>
      <c r="SXJ1689" s="1887"/>
      <c r="SXK1689" s="1887"/>
      <c r="SXL1689" s="1887"/>
      <c r="SXM1689" s="1887"/>
      <c r="SXN1689" s="1887"/>
      <c r="SXO1689" s="1887"/>
      <c r="SXP1689" s="1887"/>
      <c r="SXQ1689" s="1887"/>
      <c r="SXR1689" s="1887"/>
      <c r="SXS1689" s="1887"/>
      <c r="SXT1689" s="1887"/>
      <c r="SXU1689" s="1887"/>
      <c r="SXV1689" s="1887"/>
      <c r="SXW1689" s="1887"/>
      <c r="SXX1689" s="1887"/>
      <c r="SXY1689" s="1887"/>
      <c r="SXZ1689" s="1887"/>
      <c r="SYA1689" s="1887"/>
      <c r="SYB1689" s="1887"/>
      <c r="SYC1689" s="1887"/>
      <c r="SYD1689" s="1887"/>
      <c r="SYE1689" s="1887"/>
      <c r="SYF1689" s="1887"/>
      <c r="SYG1689" s="1887"/>
      <c r="SYH1689" s="1887"/>
      <c r="SYI1689" s="1887"/>
      <c r="SYJ1689" s="1887"/>
      <c r="SYK1689" s="1887"/>
      <c r="SYL1689" s="1887"/>
      <c r="SYM1689" s="1887"/>
      <c r="SYN1689" s="1887"/>
      <c r="SYO1689" s="1887"/>
      <c r="SYP1689" s="1887"/>
      <c r="SYQ1689" s="1887"/>
      <c r="SYR1689" s="1887"/>
      <c r="SYS1689" s="1887"/>
      <c r="SYT1689" s="1887"/>
      <c r="SYU1689" s="1887"/>
      <c r="SYV1689" s="1887"/>
      <c r="SYW1689" s="1887"/>
      <c r="SYX1689" s="1887"/>
      <c r="SYY1689" s="1887"/>
      <c r="SYZ1689" s="1887"/>
      <c r="SZA1689" s="1887"/>
      <c r="SZB1689" s="1887"/>
      <c r="SZC1689" s="1887"/>
      <c r="SZD1689" s="1887"/>
      <c r="SZE1689" s="1887"/>
      <c r="SZF1689" s="1887"/>
      <c r="SZG1689" s="1887"/>
      <c r="SZH1689" s="1887"/>
      <c r="SZI1689" s="1887"/>
      <c r="SZJ1689" s="1887"/>
      <c r="SZK1689" s="1887"/>
      <c r="SZL1689" s="1887"/>
      <c r="SZM1689" s="1887"/>
      <c r="SZN1689" s="1887"/>
      <c r="SZO1689" s="1887"/>
      <c r="SZP1689" s="1887"/>
      <c r="SZQ1689" s="1887"/>
      <c r="SZR1689" s="1887"/>
      <c r="SZS1689" s="1887"/>
      <c r="SZT1689" s="1887"/>
      <c r="SZU1689" s="1887"/>
      <c r="SZV1689" s="1887"/>
      <c r="SZW1689" s="1887"/>
      <c r="SZX1689" s="1887"/>
      <c r="SZY1689" s="1887"/>
      <c r="SZZ1689" s="1887"/>
      <c r="TAA1689" s="1887"/>
      <c r="TAB1689" s="1887"/>
      <c r="TAC1689" s="1887"/>
      <c r="TAD1689" s="1887"/>
      <c r="TAE1689" s="1887"/>
      <c r="TAF1689" s="1887"/>
      <c r="TAG1689" s="1887"/>
      <c r="TAH1689" s="1887"/>
      <c r="TAI1689" s="1887"/>
      <c r="TAJ1689" s="1887"/>
      <c r="TAK1689" s="1887"/>
      <c r="TAL1689" s="1887"/>
      <c r="TAM1689" s="1887"/>
      <c r="TAN1689" s="1887"/>
      <c r="TAO1689" s="1887"/>
      <c r="TAP1689" s="1887"/>
      <c r="TAQ1689" s="1887"/>
      <c r="TAR1689" s="1887"/>
      <c r="TAS1689" s="1887"/>
      <c r="TAT1689" s="1887"/>
      <c r="TAU1689" s="1887"/>
      <c r="TAV1689" s="1887"/>
      <c r="TAW1689" s="1887"/>
      <c r="TAX1689" s="1887"/>
      <c r="TAY1689" s="1887"/>
      <c r="TAZ1689" s="1887"/>
      <c r="TBA1689" s="1887"/>
      <c r="TBB1689" s="1887"/>
      <c r="TBC1689" s="1887"/>
      <c r="TBD1689" s="1887"/>
      <c r="TBE1689" s="1887"/>
      <c r="TBF1689" s="1887"/>
      <c r="TBG1689" s="1887"/>
      <c r="TBH1689" s="1887"/>
      <c r="TBI1689" s="1887"/>
      <c r="TBJ1689" s="1887"/>
      <c r="TBK1689" s="1887"/>
      <c r="TBL1689" s="1887"/>
      <c r="TBM1689" s="1887"/>
      <c r="TBN1689" s="1887"/>
      <c r="TBO1689" s="1887"/>
      <c r="TBP1689" s="1887"/>
      <c r="TBQ1689" s="1887"/>
      <c r="TBR1689" s="1887"/>
      <c r="TBS1689" s="1887"/>
      <c r="TBT1689" s="1887"/>
      <c r="TBU1689" s="1887"/>
      <c r="TBV1689" s="1887"/>
      <c r="TBW1689" s="1887"/>
      <c r="TBX1689" s="1887"/>
      <c r="TBY1689" s="1887"/>
      <c r="TBZ1689" s="1887"/>
      <c r="TCA1689" s="1887"/>
      <c r="TCB1689" s="1887"/>
      <c r="TCC1689" s="1887"/>
      <c r="TCD1689" s="1887"/>
      <c r="TCE1689" s="1887"/>
      <c r="TCF1689" s="1887"/>
      <c r="TCG1689" s="1887"/>
      <c r="TCH1689" s="1887"/>
      <c r="TCI1689" s="1887"/>
      <c r="TCJ1689" s="1887"/>
      <c r="TCK1689" s="1887"/>
      <c r="TCL1689" s="1887"/>
      <c r="TCM1689" s="1887"/>
      <c r="TCN1689" s="1887"/>
      <c r="TCO1689" s="1887"/>
      <c r="TCP1689" s="1887"/>
      <c r="TCQ1689" s="1887"/>
      <c r="TCR1689" s="1887"/>
      <c r="TCS1689" s="1887"/>
      <c r="TCT1689" s="1887"/>
      <c r="TCU1689" s="1887"/>
      <c r="TCV1689" s="1887"/>
      <c r="TCW1689" s="1887"/>
      <c r="TCX1689" s="1887"/>
      <c r="TCY1689" s="1887"/>
      <c r="TCZ1689" s="1887"/>
      <c r="TDA1689" s="1887"/>
      <c r="TDB1689" s="1887"/>
      <c r="TDC1689" s="1887"/>
      <c r="TDD1689" s="1887"/>
      <c r="TDE1689" s="1887"/>
      <c r="TDF1689" s="1887"/>
      <c r="TDG1689" s="1887"/>
      <c r="TDH1689" s="1887"/>
      <c r="TDI1689" s="1887"/>
      <c r="TDJ1689" s="1887"/>
      <c r="TDK1689" s="1887"/>
      <c r="TDL1689" s="1887"/>
      <c r="TDM1689" s="1887"/>
      <c r="TDN1689" s="1887"/>
      <c r="TDO1689" s="1887"/>
      <c r="TDP1689" s="1887"/>
      <c r="TDQ1689" s="1887"/>
      <c r="TDR1689" s="1887"/>
      <c r="TDS1689" s="1887"/>
      <c r="TDT1689" s="1887"/>
      <c r="TDU1689" s="1887"/>
      <c r="TDV1689" s="1887"/>
      <c r="TDW1689" s="1887"/>
      <c r="TDX1689" s="1887"/>
      <c r="TDY1689" s="1887"/>
      <c r="TDZ1689" s="1887"/>
      <c r="TEA1689" s="1887"/>
      <c r="TEB1689" s="1887"/>
      <c r="TEC1689" s="1887"/>
      <c r="TED1689" s="1887"/>
      <c r="TEE1689" s="1887"/>
      <c r="TEF1689" s="1887"/>
      <c r="TEG1689" s="1887"/>
      <c r="TEH1689" s="1887"/>
      <c r="TEI1689" s="1887"/>
      <c r="TEJ1689" s="1887"/>
      <c r="TEK1689" s="1887"/>
      <c r="TEL1689" s="1887"/>
      <c r="TEM1689" s="1887"/>
      <c r="TEN1689" s="1887"/>
      <c r="TEO1689" s="1887"/>
      <c r="TEP1689" s="1887"/>
      <c r="TEQ1689" s="1887"/>
      <c r="TER1689" s="1887"/>
      <c r="TES1689" s="1887"/>
      <c r="TET1689" s="1887"/>
      <c r="TEU1689" s="1887"/>
      <c r="TEV1689" s="1887"/>
      <c r="TEW1689" s="1887"/>
      <c r="TEX1689" s="1887"/>
      <c r="TEY1689" s="1887"/>
      <c r="TEZ1689" s="1887"/>
      <c r="TFA1689" s="1887"/>
      <c r="TFB1689" s="1887"/>
      <c r="TFC1689" s="1887"/>
      <c r="TFD1689" s="1887"/>
      <c r="TFE1689" s="1887"/>
      <c r="TFF1689" s="1887"/>
      <c r="TFG1689" s="1887"/>
      <c r="TFH1689" s="1887"/>
      <c r="TFI1689" s="1887"/>
      <c r="TFJ1689" s="1887"/>
      <c r="TFK1689" s="1887"/>
      <c r="TFL1689" s="1887"/>
      <c r="TFM1689" s="1887"/>
      <c r="TFN1689" s="1887"/>
      <c r="TFO1689" s="1887"/>
      <c r="TFP1689" s="1887"/>
      <c r="TFQ1689" s="1887"/>
      <c r="TFR1689" s="1887"/>
      <c r="TFS1689" s="1887"/>
      <c r="TFT1689" s="1887"/>
      <c r="TFU1689" s="1887"/>
      <c r="TFV1689" s="1887"/>
      <c r="TFW1689" s="1887"/>
      <c r="TFX1689" s="1887"/>
      <c r="TFY1689" s="1887"/>
      <c r="TFZ1689" s="1887"/>
      <c r="TGA1689" s="1887"/>
      <c r="TGB1689" s="1887"/>
      <c r="TGC1689" s="1887"/>
      <c r="TGD1689" s="1887"/>
      <c r="TGE1689" s="1887"/>
      <c r="TGF1689" s="1887"/>
      <c r="TGG1689" s="1887"/>
      <c r="TGH1689" s="1887"/>
      <c r="TGI1689" s="1887"/>
      <c r="TGJ1689" s="1887"/>
      <c r="TGK1689" s="1887"/>
      <c r="TGL1689" s="1887"/>
      <c r="TGM1689" s="1887"/>
      <c r="TGN1689" s="1887"/>
      <c r="TGO1689" s="1887"/>
      <c r="TGP1689" s="1887"/>
      <c r="TGQ1689" s="1887"/>
      <c r="TGR1689" s="1887"/>
      <c r="TGS1689" s="1887"/>
      <c r="TGT1689" s="1887"/>
      <c r="TGU1689" s="1887"/>
      <c r="TGV1689" s="1887"/>
      <c r="TGW1689" s="1887"/>
      <c r="TGX1689" s="1887"/>
      <c r="TGY1689" s="1887"/>
      <c r="TGZ1689" s="1887"/>
      <c r="THA1689" s="1887"/>
      <c r="THB1689" s="1887"/>
      <c r="THC1689" s="1887"/>
      <c r="THD1689" s="1887"/>
      <c r="THE1689" s="1887"/>
      <c r="THF1689" s="1887"/>
      <c r="THG1689" s="1887"/>
      <c r="THH1689" s="1887"/>
      <c r="THI1689" s="1887"/>
      <c r="THJ1689" s="1887"/>
      <c r="THK1689" s="1887"/>
      <c r="THL1689" s="1887"/>
      <c r="THM1689" s="1887"/>
      <c r="THN1689" s="1887"/>
      <c r="THO1689" s="1887"/>
      <c r="THP1689" s="1887"/>
      <c r="THQ1689" s="1887"/>
      <c r="THR1689" s="1887"/>
      <c r="THS1689" s="1887"/>
      <c r="THT1689" s="1887"/>
      <c r="THU1689" s="1887"/>
      <c r="THV1689" s="1887"/>
      <c r="THW1689" s="1887"/>
      <c r="THX1689" s="1887"/>
      <c r="THY1689" s="1887"/>
      <c r="THZ1689" s="1887"/>
      <c r="TIA1689" s="1887"/>
      <c r="TIB1689" s="1887"/>
      <c r="TIC1689" s="1887"/>
      <c r="TID1689" s="1887"/>
      <c r="TIE1689" s="1887"/>
      <c r="TIF1689" s="1887"/>
      <c r="TIG1689" s="1887"/>
      <c r="TIH1689" s="1887"/>
      <c r="TII1689" s="1887"/>
      <c r="TIJ1689" s="1887"/>
      <c r="TIK1689" s="1887"/>
      <c r="TIL1689" s="1887"/>
      <c r="TIM1689" s="1887"/>
      <c r="TIN1689" s="1887"/>
      <c r="TIO1689" s="1887"/>
      <c r="TIP1689" s="1887"/>
      <c r="TIQ1689" s="1887"/>
      <c r="TIR1689" s="1887"/>
      <c r="TIS1689" s="1887"/>
      <c r="TIT1689" s="1887"/>
      <c r="TIU1689" s="1887"/>
      <c r="TIV1689" s="1887"/>
      <c r="TIW1689" s="1887"/>
      <c r="TIX1689" s="1887"/>
      <c r="TIY1689" s="1887"/>
      <c r="TIZ1689" s="1887"/>
      <c r="TJA1689" s="1887"/>
      <c r="TJB1689" s="1887"/>
      <c r="TJC1689" s="1887"/>
      <c r="TJD1689" s="1887"/>
      <c r="TJE1689" s="1887"/>
      <c r="TJF1689" s="1887"/>
      <c r="TJG1689" s="1887"/>
      <c r="TJH1689" s="1887"/>
      <c r="TJI1689" s="1887"/>
      <c r="TJJ1689" s="1887"/>
      <c r="TJK1689" s="1887"/>
      <c r="TJL1689" s="1887"/>
      <c r="TJM1689" s="1887"/>
      <c r="TJN1689" s="1887"/>
      <c r="TJO1689" s="1887"/>
      <c r="TJP1689" s="1887"/>
      <c r="TJQ1689" s="1887"/>
      <c r="TJR1689" s="1887"/>
      <c r="TJS1689" s="1887"/>
      <c r="TJT1689" s="1887"/>
      <c r="TJU1689" s="1887"/>
      <c r="TJV1689" s="1887"/>
      <c r="TJW1689" s="1887"/>
      <c r="TJX1689" s="1887"/>
      <c r="TJY1689" s="1887"/>
      <c r="TJZ1689" s="1887"/>
      <c r="TKA1689" s="1887"/>
      <c r="TKB1689" s="1887"/>
      <c r="TKC1689" s="1887"/>
      <c r="TKD1689" s="1887"/>
      <c r="TKE1689" s="1887"/>
      <c r="TKF1689" s="1887"/>
      <c r="TKG1689" s="1887"/>
      <c r="TKH1689" s="1887"/>
      <c r="TKI1689" s="1887"/>
      <c r="TKJ1689" s="1887"/>
      <c r="TKK1689" s="1887"/>
      <c r="TKL1689" s="1887"/>
      <c r="TKM1689" s="1887"/>
      <c r="TKN1689" s="1887"/>
      <c r="TKO1689" s="1887"/>
      <c r="TKP1689" s="1887"/>
      <c r="TKQ1689" s="1887"/>
      <c r="TKR1689" s="1887"/>
      <c r="TKS1689" s="1887"/>
      <c r="TKT1689" s="1887"/>
      <c r="TKU1689" s="1887"/>
      <c r="TKV1689" s="1887"/>
      <c r="TKW1689" s="1887"/>
      <c r="TKX1689" s="1887"/>
      <c r="TKY1689" s="1887"/>
      <c r="TKZ1689" s="1887"/>
      <c r="TLA1689" s="1887"/>
      <c r="TLB1689" s="1887"/>
      <c r="TLC1689" s="1887"/>
      <c r="TLD1689" s="1887"/>
      <c r="TLE1689" s="1887"/>
      <c r="TLF1689" s="1887"/>
      <c r="TLG1689" s="1887"/>
      <c r="TLH1689" s="1887"/>
      <c r="TLI1689" s="1887"/>
      <c r="TLJ1689" s="1887"/>
      <c r="TLK1689" s="1887"/>
      <c r="TLL1689" s="1887"/>
      <c r="TLM1689" s="1887"/>
      <c r="TLN1689" s="1887"/>
      <c r="TLO1689" s="1887"/>
      <c r="TLP1689" s="1887"/>
      <c r="TLQ1689" s="1887"/>
      <c r="TLR1689" s="1887"/>
      <c r="TLS1689" s="1887"/>
      <c r="TLT1689" s="1887"/>
      <c r="TLU1689" s="1887"/>
      <c r="TLV1689" s="1887"/>
      <c r="TLW1689" s="1887"/>
      <c r="TLX1689" s="1887"/>
      <c r="TLY1689" s="1887"/>
      <c r="TLZ1689" s="1887"/>
      <c r="TMA1689" s="1887"/>
      <c r="TMB1689" s="1887"/>
      <c r="TMC1689" s="1887"/>
      <c r="TMD1689" s="1887"/>
      <c r="TME1689" s="1887"/>
      <c r="TMF1689" s="1887"/>
      <c r="TMG1689" s="1887"/>
      <c r="TMH1689" s="1887"/>
      <c r="TMI1689" s="1887"/>
      <c r="TMJ1689" s="1887"/>
      <c r="TMK1689" s="1887"/>
      <c r="TML1689" s="1887"/>
      <c r="TMM1689" s="1887"/>
      <c r="TMN1689" s="1887"/>
      <c r="TMO1689" s="1887"/>
      <c r="TMP1689" s="1887"/>
      <c r="TMQ1689" s="1887"/>
      <c r="TMR1689" s="1887"/>
      <c r="TMS1689" s="1887"/>
      <c r="TMT1689" s="1887"/>
      <c r="TMU1689" s="1887"/>
      <c r="TMV1689" s="1887"/>
      <c r="TMW1689" s="1887"/>
      <c r="TMX1689" s="1887"/>
      <c r="TMY1689" s="1887"/>
      <c r="TMZ1689" s="1887"/>
      <c r="TNA1689" s="1887"/>
      <c r="TNB1689" s="1887"/>
      <c r="TNC1689" s="1887"/>
      <c r="TND1689" s="1887"/>
      <c r="TNE1689" s="1887"/>
      <c r="TNF1689" s="1887"/>
      <c r="TNG1689" s="1887"/>
      <c r="TNH1689" s="1887"/>
      <c r="TNI1689" s="1887"/>
      <c r="TNJ1689" s="1887"/>
      <c r="TNK1689" s="1887"/>
      <c r="TNL1689" s="1887"/>
      <c r="TNM1689" s="1887"/>
      <c r="TNN1689" s="1887"/>
      <c r="TNO1689" s="1887"/>
      <c r="TNP1689" s="1887"/>
      <c r="TNQ1689" s="1887"/>
      <c r="TNR1689" s="1887"/>
      <c r="TNS1689" s="1887"/>
      <c r="TNT1689" s="1887"/>
      <c r="TNU1689" s="1887"/>
      <c r="TNV1689" s="1887"/>
      <c r="TNW1689" s="1887"/>
      <c r="TNX1689" s="1887"/>
      <c r="TNY1689" s="1887"/>
      <c r="TNZ1689" s="1887"/>
      <c r="TOA1689" s="1887"/>
      <c r="TOB1689" s="1887"/>
      <c r="TOC1689" s="1887"/>
      <c r="TOD1689" s="1887"/>
      <c r="TOE1689" s="1887"/>
      <c r="TOF1689" s="1887"/>
      <c r="TOG1689" s="1887"/>
      <c r="TOH1689" s="1887"/>
      <c r="TOI1689" s="1887"/>
      <c r="TOJ1689" s="1887"/>
      <c r="TOK1689" s="1887"/>
      <c r="TOL1689" s="1887"/>
      <c r="TOM1689" s="1887"/>
      <c r="TON1689" s="1887"/>
      <c r="TOO1689" s="1887"/>
      <c r="TOP1689" s="1887"/>
      <c r="TOQ1689" s="1887"/>
      <c r="TOR1689" s="1887"/>
      <c r="TOS1689" s="1887"/>
      <c r="TOT1689" s="1887"/>
      <c r="TOU1689" s="1887"/>
      <c r="TOV1689" s="1887"/>
      <c r="TOW1689" s="1887"/>
      <c r="TOX1689" s="1887"/>
      <c r="TOY1689" s="1887"/>
      <c r="TOZ1689" s="1887"/>
      <c r="TPA1689" s="1887"/>
      <c r="TPB1689" s="1887"/>
      <c r="TPC1689" s="1887"/>
      <c r="TPD1689" s="1887"/>
      <c r="TPE1689" s="1887"/>
      <c r="TPF1689" s="1887"/>
      <c r="TPG1689" s="1887"/>
      <c r="TPH1689" s="1887"/>
      <c r="TPI1689" s="1887"/>
      <c r="TPJ1689" s="1887"/>
      <c r="TPK1689" s="1887"/>
      <c r="TPL1689" s="1887"/>
      <c r="TPM1689" s="1887"/>
      <c r="TPN1689" s="1887"/>
      <c r="TPO1689" s="1887"/>
      <c r="TPP1689" s="1887"/>
      <c r="TPQ1689" s="1887"/>
      <c r="TPR1689" s="1887"/>
      <c r="TPS1689" s="1887"/>
      <c r="TPT1689" s="1887"/>
      <c r="TPU1689" s="1887"/>
      <c r="TPV1689" s="1887"/>
      <c r="TPW1689" s="1887"/>
      <c r="TPX1689" s="1887"/>
      <c r="TPY1689" s="1887"/>
      <c r="TPZ1689" s="1887"/>
      <c r="TQA1689" s="1887"/>
      <c r="TQB1689" s="1887"/>
      <c r="TQC1689" s="1887"/>
      <c r="TQD1689" s="1887"/>
      <c r="TQE1689" s="1887"/>
      <c r="TQF1689" s="1887"/>
      <c r="TQG1689" s="1887"/>
      <c r="TQH1689" s="1887"/>
      <c r="TQI1689" s="1887"/>
      <c r="TQJ1689" s="1887"/>
      <c r="TQK1689" s="1887"/>
      <c r="TQL1689" s="1887"/>
      <c r="TQM1689" s="1887"/>
      <c r="TQN1689" s="1887"/>
      <c r="TQO1689" s="1887"/>
      <c r="TQP1689" s="1887"/>
      <c r="TQQ1689" s="1887"/>
      <c r="TQR1689" s="1887"/>
      <c r="TQS1689" s="1887"/>
      <c r="TQT1689" s="1887"/>
      <c r="TQU1689" s="1887"/>
      <c r="TQV1689" s="1887"/>
      <c r="TQW1689" s="1887"/>
      <c r="TQX1689" s="1887"/>
      <c r="TQY1689" s="1887"/>
      <c r="TQZ1689" s="1887"/>
      <c r="TRA1689" s="1887"/>
      <c r="TRB1689" s="1887"/>
      <c r="TRC1689" s="1887"/>
      <c r="TRD1689" s="1887"/>
      <c r="TRE1689" s="1887"/>
      <c r="TRF1689" s="1887"/>
      <c r="TRG1689" s="1887"/>
      <c r="TRH1689" s="1887"/>
      <c r="TRI1689" s="1887"/>
      <c r="TRJ1689" s="1887"/>
      <c r="TRK1689" s="1887"/>
      <c r="TRL1689" s="1887"/>
      <c r="TRM1689" s="1887"/>
      <c r="TRN1689" s="1887"/>
      <c r="TRO1689" s="1887"/>
      <c r="TRP1689" s="1887"/>
      <c r="TRQ1689" s="1887"/>
      <c r="TRR1689" s="1887"/>
      <c r="TRS1689" s="1887"/>
      <c r="TRT1689" s="1887"/>
      <c r="TRU1689" s="1887"/>
      <c r="TRV1689" s="1887"/>
      <c r="TRW1689" s="1887"/>
      <c r="TRX1689" s="1887"/>
      <c r="TRY1689" s="1887"/>
      <c r="TRZ1689" s="1887"/>
      <c r="TSA1689" s="1887"/>
      <c r="TSB1689" s="1887"/>
      <c r="TSC1689" s="1887"/>
      <c r="TSD1689" s="1887"/>
      <c r="TSE1689" s="1887"/>
      <c r="TSF1689" s="1887"/>
      <c r="TSG1689" s="1887"/>
      <c r="TSH1689" s="1887"/>
      <c r="TSI1689" s="1887"/>
      <c r="TSJ1689" s="1887"/>
      <c r="TSK1689" s="1887"/>
      <c r="TSL1689" s="1887"/>
      <c r="TSM1689" s="1887"/>
      <c r="TSN1689" s="1887"/>
      <c r="TSO1689" s="1887"/>
      <c r="TSP1689" s="1887"/>
      <c r="TSQ1689" s="1887"/>
      <c r="TSR1689" s="1887"/>
      <c r="TSS1689" s="1887"/>
      <c r="TST1689" s="1887"/>
      <c r="TSU1689" s="1887"/>
      <c r="TSV1689" s="1887"/>
      <c r="TSW1689" s="1887"/>
      <c r="TSX1689" s="1887"/>
      <c r="TSY1689" s="1887"/>
      <c r="TSZ1689" s="1887"/>
      <c r="TTA1689" s="1887"/>
      <c r="TTB1689" s="1887"/>
      <c r="TTC1689" s="1887"/>
      <c r="TTD1689" s="1887"/>
      <c r="TTE1689" s="1887"/>
      <c r="TTF1689" s="1887"/>
      <c r="TTG1689" s="1887"/>
      <c r="TTH1689" s="1887"/>
      <c r="TTI1689" s="1887"/>
      <c r="TTJ1689" s="1887"/>
      <c r="TTK1689" s="1887"/>
      <c r="TTL1689" s="1887"/>
      <c r="TTM1689" s="1887"/>
      <c r="TTN1689" s="1887"/>
      <c r="TTO1689" s="1887"/>
      <c r="TTP1689" s="1887"/>
      <c r="TTQ1689" s="1887"/>
      <c r="TTR1689" s="1887"/>
      <c r="TTS1689" s="1887"/>
      <c r="TTT1689" s="1887"/>
      <c r="TTU1689" s="1887"/>
      <c r="TTV1689" s="1887"/>
      <c r="TTW1689" s="1887"/>
      <c r="TTX1689" s="1887"/>
      <c r="TTY1689" s="1887"/>
      <c r="TTZ1689" s="1887"/>
      <c r="TUA1689" s="1887"/>
      <c r="TUB1689" s="1887"/>
      <c r="TUC1689" s="1887"/>
      <c r="TUD1689" s="1887"/>
      <c r="TUE1689" s="1887"/>
      <c r="TUF1689" s="1887"/>
      <c r="TUG1689" s="1887"/>
      <c r="TUH1689" s="1887"/>
      <c r="TUI1689" s="1887"/>
      <c r="TUJ1689" s="1887"/>
      <c r="TUK1689" s="1887"/>
      <c r="TUL1689" s="1887"/>
      <c r="TUM1689" s="1887"/>
      <c r="TUN1689" s="1887"/>
      <c r="TUO1689" s="1887"/>
      <c r="TUP1689" s="1887"/>
      <c r="TUQ1689" s="1887"/>
      <c r="TUR1689" s="1887"/>
      <c r="TUS1689" s="1887"/>
      <c r="TUT1689" s="1887"/>
      <c r="TUU1689" s="1887"/>
      <c r="TUV1689" s="1887"/>
      <c r="TUW1689" s="1887"/>
      <c r="TUX1689" s="1887"/>
      <c r="TUY1689" s="1887"/>
      <c r="TUZ1689" s="1887"/>
      <c r="TVA1689" s="1887"/>
      <c r="TVB1689" s="1887"/>
      <c r="TVC1689" s="1887"/>
      <c r="TVD1689" s="1887"/>
      <c r="TVE1689" s="1887"/>
      <c r="TVF1689" s="1887"/>
      <c r="TVG1689" s="1887"/>
      <c r="TVH1689" s="1887"/>
      <c r="TVI1689" s="1887"/>
      <c r="TVJ1689" s="1887"/>
      <c r="TVK1689" s="1887"/>
      <c r="TVL1689" s="1887"/>
      <c r="TVM1689" s="1887"/>
      <c r="TVN1689" s="1887"/>
      <c r="TVO1689" s="1887"/>
      <c r="TVP1689" s="1887"/>
      <c r="TVQ1689" s="1887"/>
      <c r="TVR1689" s="1887"/>
      <c r="TVS1689" s="1887"/>
      <c r="TVT1689" s="1887"/>
      <c r="TVU1689" s="1887"/>
      <c r="TVV1689" s="1887"/>
      <c r="TVW1689" s="1887"/>
      <c r="TVX1689" s="1887"/>
      <c r="TVY1689" s="1887"/>
      <c r="TVZ1689" s="1887"/>
      <c r="TWA1689" s="1887"/>
      <c r="TWB1689" s="1887"/>
      <c r="TWC1689" s="1887"/>
      <c r="TWD1689" s="1887"/>
      <c r="TWE1689" s="1887"/>
      <c r="TWF1689" s="1887"/>
      <c r="TWG1689" s="1887"/>
      <c r="TWH1689" s="1887"/>
      <c r="TWI1689" s="1887"/>
      <c r="TWJ1689" s="1887"/>
      <c r="TWK1689" s="1887"/>
      <c r="TWL1689" s="1887"/>
      <c r="TWM1689" s="1887"/>
      <c r="TWN1689" s="1887"/>
      <c r="TWO1689" s="1887"/>
      <c r="TWP1689" s="1887"/>
      <c r="TWQ1689" s="1887"/>
      <c r="TWR1689" s="1887"/>
      <c r="TWS1689" s="1887"/>
      <c r="TWT1689" s="1887"/>
      <c r="TWU1689" s="1887"/>
      <c r="TWV1689" s="1887"/>
      <c r="TWW1689" s="1887"/>
      <c r="TWX1689" s="1887"/>
      <c r="TWY1689" s="1887"/>
      <c r="TWZ1689" s="1887"/>
      <c r="TXA1689" s="1887"/>
      <c r="TXB1689" s="1887"/>
      <c r="TXC1689" s="1887"/>
      <c r="TXD1689" s="1887"/>
      <c r="TXE1689" s="1887"/>
      <c r="TXF1689" s="1887"/>
      <c r="TXG1689" s="1887"/>
      <c r="TXH1689" s="1887"/>
      <c r="TXI1689" s="1887"/>
      <c r="TXJ1689" s="1887"/>
      <c r="TXK1689" s="1887"/>
      <c r="TXL1689" s="1887"/>
      <c r="TXM1689" s="1887"/>
      <c r="TXN1689" s="1887"/>
      <c r="TXO1689" s="1887"/>
      <c r="TXP1689" s="1887"/>
      <c r="TXQ1689" s="1887"/>
      <c r="TXR1689" s="1887"/>
      <c r="TXS1689" s="1887"/>
      <c r="TXT1689" s="1887"/>
      <c r="TXU1689" s="1887"/>
      <c r="TXV1689" s="1887"/>
      <c r="TXW1689" s="1887"/>
      <c r="TXX1689" s="1887"/>
      <c r="TXY1689" s="1887"/>
      <c r="TXZ1689" s="1887"/>
      <c r="TYA1689" s="1887"/>
      <c r="TYB1689" s="1887"/>
      <c r="TYC1689" s="1887"/>
      <c r="TYD1689" s="1887"/>
      <c r="TYE1689" s="1887"/>
      <c r="TYF1689" s="1887"/>
      <c r="TYG1689" s="1887"/>
      <c r="TYH1689" s="1887"/>
      <c r="TYI1689" s="1887"/>
      <c r="TYJ1689" s="1887"/>
      <c r="TYK1689" s="1887"/>
      <c r="TYL1689" s="1887"/>
      <c r="TYM1689" s="1887"/>
      <c r="TYN1689" s="1887"/>
      <c r="TYO1689" s="1887"/>
      <c r="TYP1689" s="1887"/>
      <c r="TYQ1689" s="1887"/>
      <c r="TYR1689" s="1887"/>
      <c r="TYS1689" s="1887"/>
      <c r="TYT1689" s="1887"/>
      <c r="TYU1689" s="1887"/>
      <c r="TYV1689" s="1887"/>
      <c r="TYW1689" s="1887"/>
      <c r="TYX1689" s="1887"/>
      <c r="TYY1689" s="1887"/>
      <c r="TYZ1689" s="1887"/>
      <c r="TZA1689" s="1887"/>
      <c r="TZB1689" s="1887"/>
      <c r="TZC1689" s="1887"/>
      <c r="TZD1689" s="1887"/>
      <c r="TZE1689" s="1887"/>
      <c r="TZF1689" s="1887"/>
      <c r="TZG1689" s="1887"/>
      <c r="TZH1689" s="1887"/>
      <c r="TZI1689" s="1887"/>
      <c r="TZJ1689" s="1887"/>
      <c r="TZK1689" s="1887"/>
      <c r="TZL1689" s="1887"/>
      <c r="TZM1689" s="1887"/>
      <c r="TZN1689" s="1887"/>
      <c r="TZO1689" s="1887"/>
      <c r="TZP1689" s="1887"/>
      <c r="TZQ1689" s="1887"/>
      <c r="TZR1689" s="1887"/>
      <c r="TZS1689" s="1887"/>
      <c r="TZT1689" s="1887"/>
      <c r="TZU1689" s="1887"/>
      <c r="TZV1689" s="1887"/>
      <c r="TZW1689" s="1887"/>
      <c r="TZX1689" s="1887"/>
      <c r="TZY1689" s="1887"/>
      <c r="TZZ1689" s="1887"/>
      <c r="UAA1689" s="1887"/>
      <c r="UAB1689" s="1887"/>
      <c r="UAC1689" s="1887"/>
      <c r="UAD1689" s="1887"/>
      <c r="UAE1689" s="1887"/>
      <c r="UAF1689" s="1887"/>
      <c r="UAG1689" s="1887"/>
      <c r="UAH1689" s="1887"/>
      <c r="UAI1689" s="1887"/>
      <c r="UAJ1689" s="1887"/>
      <c r="UAK1689" s="1887"/>
      <c r="UAL1689" s="1887"/>
      <c r="UAM1689" s="1887"/>
      <c r="UAN1689" s="1887"/>
      <c r="UAO1689" s="1887"/>
      <c r="UAP1689" s="1887"/>
      <c r="UAQ1689" s="1887"/>
      <c r="UAR1689" s="1887"/>
      <c r="UAS1689" s="1887"/>
      <c r="UAT1689" s="1887"/>
      <c r="UAU1689" s="1887"/>
      <c r="UAV1689" s="1887"/>
      <c r="UAW1689" s="1887"/>
      <c r="UAX1689" s="1887"/>
      <c r="UAY1689" s="1887"/>
      <c r="UAZ1689" s="1887"/>
      <c r="UBA1689" s="1887"/>
      <c r="UBB1689" s="1887"/>
      <c r="UBC1689" s="1887"/>
      <c r="UBD1689" s="1887"/>
      <c r="UBE1689" s="1887"/>
      <c r="UBF1689" s="1887"/>
      <c r="UBG1689" s="1887"/>
      <c r="UBH1689" s="1887"/>
      <c r="UBI1689" s="1887"/>
      <c r="UBJ1689" s="1887"/>
      <c r="UBK1689" s="1887"/>
      <c r="UBL1689" s="1887"/>
      <c r="UBM1689" s="1887"/>
      <c r="UBN1689" s="1887"/>
      <c r="UBO1689" s="1887"/>
      <c r="UBP1689" s="1887"/>
      <c r="UBQ1689" s="1887"/>
      <c r="UBR1689" s="1887"/>
      <c r="UBS1689" s="1887"/>
      <c r="UBT1689" s="1887"/>
      <c r="UBU1689" s="1887"/>
      <c r="UBV1689" s="1887"/>
      <c r="UBW1689" s="1887"/>
      <c r="UBX1689" s="1887"/>
      <c r="UBY1689" s="1887"/>
      <c r="UBZ1689" s="1887"/>
      <c r="UCA1689" s="1887"/>
      <c r="UCB1689" s="1887"/>
      <c r="UCC1689" s="1887"/>
      <c r="UCD1689" s="1887"/>
      <c r="UCE1689" s="1887"/>
      <c r="UCF1689" s="1887"/>
      <c r="UCG1689" s="1887"/>
      <c r="UCH1689" s="1887"/>
      <c r="UCI1689" s="1887"/>
      <c r="UCJ1689" s="1887"/>
      <c r="UCK1689" s="1887"/>
      <c r="UCL1689" s="1887"/>
      <c r="UCM1689" s="1887"/>
      <c r="UCN1689" s="1887"/>
      <c r="UCO1689" s="1887"/>
      <c r="UCP1689" s="1887"/>
      <c r="UCQ1689" s="1887"/>
      <c r="UCR1689" s="1887"/>
      <c r="UCS1689" s="1887"/>
      <c r="UCT1689" s="1887"/>
      <c r="UCU1689" s="1887"/>
      <c r="UCV1689" s="1887"/>
      <c r="UCW1689" s="1887"/>
      <c r="UCX1689" s="1887"/>
      <c r="UCY1689" s="1887"/>
      <c r="UCZ1689" s="1887"/>
      <c r="UDA1689" s="1887"/>
      <c r="UDB1689" s="1887"/>
      <c r="UDC1689" s="1887"/>
      <c r="UDD1689" s="1887"/>
      <c r="UDE1689" s="1887"/>
      <c r="UDF1689" s="1887"/>
      <c r="UDG1689" s="1887"/>
      <c r="UDH1689" s="1887"/>
      <c r="UDI1689" s="1887"/>
      <c r="UDJ1689" s="1887"/>
      <c r="UDK1689" s="1887"/>
      <c r="UDL1689" s="1887"/>
      <c r="UDM1689" s="1887"/>
      <c r="UDN1689" s="1887"/>
      <c r="UDO1689" s="1887"/>
      <c r="UDP1689" s="1887"/>
      <c r="UDQ1689" s="1887"/>
      <c r="UDR1689" s="1887"/>
      <c r="UDS1689" s="1887"/>
      <c r="UDT1689" s="1887"/>
      <c r="UDU1689" s="1887"/>
      <c r="UDV1689" s="1887"/>
      <c r="UDW1689" s="1887"/>
      <c r="UDX1689" s="1887"/>
      <c r="UDY1689" s="1887"/>
      <c r="UDZ1689" s="1887"/>
      <c r="UEA1689" s="1887"/>
      <c r="UEB1689" s="1887"/>
      <c r="UEC1689" s="1887"/>
      <c r="UED1689" s="1887"/>
      <c r="UEE1689" s="1887"/>
      <c r="UEF1689" s="1887"/>
      <c r="UEG1689" s="1887"/>
      <c r="UEH1689" s="1887"/>
      <c r="UEI1689" s="1887"/>
      <c r="UEJ1689" s="1887"/>
      <c r="UEK1689" s="1887"/>
      <c r="UEL1689" s="1887"/>
      <c r="UEM1689" s="1887"/>
      <c r="UEN1689" s="1887"/>
      <c r="UEO1689" s="1887"/>
      <c r="UEP1689" s="1887"/>
      <c r="UEQ1689" s="1887"/>
      <c r="UER1689" s="1887"/>
      <c r="UES1689" s="1887"/>
      <c r="UET1689" s="1887"/>
      <c r="UEU1689" s="1887"/>
      <c r="UEV1689" s="1887"/>
      <c r="UEW1689" s="1887"/>
      <c r="UEX1689" s="1887"/>
      <c r="UEY1689" s="1887"/>
      <c r="UEZ1689" s="1887"/>
      <c r="UFA1689" s="1887"/>
      <c r="UFB1689" s="1887"/>
      <c r="UFC1689" s="1887"/>
      <c r="UFD1689" s="1887"/>
      <c r="UFE1689" s="1887"/>
      <c r="UFF1689" s="1887"/>
      <c r="UFG1689" s="1887"/>
      <c r="UFH1689" s="1887"/>
      <c r="UFI1689" s="1887"/>
      <c r="UFJ1689" s="1887"/>
      <c r="UFK1689" s="1887"/>
      <c r="UFL1689" s="1887"/>
      <c r="UFM1689" s="1887"/>
      <c r="UFN1689" s="1887"/>
      <c r="UFO1689" s="1887"/>
      <c r="UFP1689" s="1887"/>
      <c r="UFQ1689" s="1887"/>
      <c r="UFR1689" s="1887"/>
      <c r="UFS1689" s="1887"/>
      <c r="UFT1689" s="1887"/>
      <c r="UFU1689" s="1887"/>
      <c r="UFV1689" s="1887"/>
      <c r="UFW1689" s="1887"/>
      <c r="UFX1689" s="1887"/>
      <c r="UFY1689" s="1887"/>
      <c r="UFZ1689" s="1887"/>
      <c r="UGA1689" s="1887"/>
      <c r="UGB1689" s="1887"/>
      <c r="UGC1689" s="1887"/>
      <c r="UGD1689" s="1887"/>
      <c r="UGE1689" s="1887"/>
      <c r="UGF1689" s="1887"/>
      <c r="UGG1689" s="1887"/>
      <c r="UGH1689" s="1887"/>
      <c r="UGI1689" s="1887"/>
      <c r="UGJ1689" s="1887"/>
      <c r="UGK1689" s="1887"/>
      <c r="UGL1689" s="1887"/>
      <c r="UGM1689" s="1887"/>
      <c r="UGN1689" s="1887"/>
      <c r="UGO1689" s="1887"/>
      <c r="UGP1689" s="1887"/>
      <c r="UGQ1689" s="1887"/>
      <c r="UGR1689" s="1887"/>
      <c r="UGS1689" s="1887"/>
      <c r="UGT1689" s="1887"/>
      <c r="UGU1689" s="1887"/>
      <c r="UGV1689" s="1887"/>
      <c r="UGW1689" s="1887"/>
      <c r="UGX1689" s="1887"/>
      <c r="UGY1689" s="1887"/>
      <c r="UGZ1689" s="1887"/>
      <c r="UHA1689" s="1887"/>
      <c r="UHB1689" s="1887"/>
      <c r="UHC1689" s="1887"/>
      <c r="UHD1689" s="1887"/>
      <c r="UHE1689" s="1887"/>
      <c r="UHF1689" s="1887"/>
      <c r="UHG1689" s="1887"/>
      <c r="UHH1689" s="1887"/>
      <c r="UHI1689" s="1887"/>
      <c r="UHJ1689" s="1887"/>
      <c r="UHK1689" s="1887"/>
      <c r="UHL1689" s="1887"/>
      <c r="UHM1689" s="1887"/>
      <c r="UHN1689" s="1887"/>
      <c r="UHO1689" s="1887"/>
      <c r="UHP1689" s="1887"/>
      <c r="UHQ1689" s="1887"/>
      <c r="UHR1689" s="1887"/>
      <c r="UHS1689" s="1887"/>
      <c r="UHT1689" s="1887"/>
      <c r="UHU1689" s="1887"/>
      <c r="UHV1689" s="1887"/>
      <c r="UHW1689" s="1887"/>
      <c r="UHX1689" s="1887"/>
      <c r="UHY1689" s="1887"/>
      <c r="UHZ1689" s="1887"/>
      <c r="UIA1689" s="1887"/>
      <c r="UIB1689" s="1887"/>
      <c r="UIC1689" s="1887"/>
      <c r="UID1689" s="1887"/>
      <c r="UIE1689" s="1887"/>
      <c r="UIF1689" s="1887"/>
      <c r="UIG1689" s="1887"/>
      <c r="UIH1689" s="1887"/>
      <c r="UII1689" s="1887"/>
      <c r="UIJ1689" s="1887"/>
      <c r="UIK1689" s="1887"/>
      <c r="UIL1689" s="1887"/>
      <c r="UIM1689" s="1887"/>
      <c r="UIN1689" s="1887"/>
      <c r="UIO1689" s="1887"/>
      <c r="UIP1689" s="1887"/>
      <c r="UIQ1689" s="1887"/>
      <c r="UIR1689" s="1887"/>
      <c r="UIS1689" s="1887"/>
      <c r="UIT1689" s="1887"/>
      <c r="UIU1689" s="1887"/>
      <c r="UIV1689" s="1887"/>
      <c r="UIW1689" s="1887"/>
      <c r="UIX1689" s="1887"/>
      <c r="UIY1689" s="1887"/>
      <c r="UIZ1689" s="1887"/>
      <c r="UJA1689" s="1887"/>
      <c r="UJB1689" s="1887"/>
      <c r="UJC1689" s="1887"/>
      <c r="UJD1689" s="1887"/>
      <c r="UJE1689" s="1887"/>
      <c r="UJF1689" s="1887"/>
      <c r="UJG1689" s="1887"/>
      <c r="UJH1689" s="1887"/>
      <c r="UJI1689" s="1887"/>
      <c r="UJJ1689" s="1887"/>
      <c r="UJK1689" s="1887"/>
      <c r="UJL1689" s="1887"/>
      <c r="UJM1689" s="1887"/>
      <c r="UJN1689" s="1887"/>
      <c r="UJO1689" s="1887"/>
      <c r="UJP1689" s="1887"/>
      <c r="UJQ1689" s="1887"/>
      <c r="UJR1689" s="1887"/>
      <c r="UJS1689" s="1887"/>
      <c r="UJT1689" s="1887"/>
      <c r="UJU1689" s="1887"/>
      <c r="UJV1689" s="1887"/>
      <c r="UJW1689" s="1887"/>
      <c r="UJX1689" s="1887"/>
      <c r="UJY1689" s="1887"/>
      <c r="UJZ1689" s="1887"/>
      <c r="UKA1689" s="1887"/>
      <c r="UKB1689" s="1887"/>
      <c r="UKC1689" s="1887"/>
      <c r="UKD1689" s="1887"/>
      <c r="UKE1689" s="1887"/>
      <c r="UKF1689" s="1887"/>
      <c r="UKG1689" s="1887"/>
      <c r="UKH1689" s="1887"/>
      <c r="UKI1689" s="1887"/>
      <c r="UKJ1689" s="1887"/>
      <c r="UKK1689" s="1887"/>
      <c r="UKL1689" s="1887"/>
      <c r="UKM1689" s="1887"/>
      <c r="UKN1689" s="1887"/>
      <c r="UKO1689" s="1887"/>
      <c r="UKP1689" s="1887"/>
      <c r="UKQ1689" s="1887"/>
      <c r="UKR1689" s="1887"/>
      <c r="UKS1689" s="1887"/>
      <c r="UKT1689" s="1887"/>
      <c r="UKU1689" s="1887"/>
      <c r="UKV1689" s="1887"/>
      <c r="UKW1689" s="1887"/>
      <c r="UKX1689" s="1887"/>
      <c r="UKY1689" s="1887"/>
      <c r="UKZ1689" s="1887"/>
      <c r="ULA1689" s="1887"/>
      <c r="ULB1689" s="1887"/>
      <c r="ULC1689" s="1887"/>
      <c r="ULD1689" s="1887"/>
      <c r="ULE1689" s="1887"/>
      <c r="ULF1689" s="1887"/>
      <c r="ULG1689" s="1887"/>
      <c r="ULH1689" s="1887"/>
      <c r="ULI1689" s="1887"/>
      <c r="ULJ1689" s="1887"/>
      <c r="ULK1689" s="1887"/>
      <c r="ULL1689" s="1887"/>
      <c r="ULM1689" s="1887"/>
      <c r="ULN1689" s="1887"/>
      <c r="ULO1689" s="1887"/>
      <c r="ULP1689" s="1887"/>
      <c r="ULQ1689" s="1887"/>
      <c r="ULR1689" s="1887"/>
      <c r="ULS1689" s="1887"/>
      <c r="ULT1689" s="1887"/>
      <c r="ULU1689" s="1887"/>
      <c r="ULV1689" s="1887"/>
      <c r="ULW1689" s="1887"/>
      <c r="ULX1689" s="1887"/>
      <c r="ULY1689" s="1887"/>
      <c r="ULZ1689" s="1887"/>
      <c r="UMA1689" s="1887"/>
      <c r="UMB1689" s="1887"/>
      <c r="UMC1689" s="1887"/>
      <c r="UMD1689" s="1887"/>
      <c r="UME1689" s="1887"/>
      <c r="UMF1689" s="1887"/>
      <c r="UMG1689" s="1887"/>
      <c r="UMH1689" s="1887"/>
      <c r="UMI1689" s="1887"/>
      <c r="UMJ1689" s="1887"/>
      <c r="UMK1689" s="1887"/>
      <c r="UML1689" s="1887"/>
      <c r="UMM1689" s="1887"/>
      <c r="UMN1689" s="1887"/>
      <c r="UMO1689" s="1887"/>
      <c r="UMP1689" s="1887"/>
      <c r="UMQ1689" s="1887"/>
      <c r="UMR1689" s="1887"/>
      <c r="UMS1689" s="1887"/>
      <c r="UMT1689" s="1887"/>
      <c r="UMU1689" s="1887"/>
      <c r="UMV1689" s="1887"/>
      <c r="UMW1689" s="1887"/>
      <c r="UMX1689" s="1887"/>
      <c r="UMY1689" s="1887"/>
      <c r="UMZ1689" s="1887"/>
      <c r="UNA1689" s="1887"/>
      <c r="UNB1689" s="1887"/>
      <c r="UNC1689" s="1887"/>
      <c r="UND1689" s="1887"/>
      <c r="UNE1689" s="1887"/>
      <c r="UNF1689" s="1887"/>
      <c r="UNG1689" s="1887"/>
      <c r="UNH1689" s="1887"/>
      <c r="UNI1689" s="1887"/>
      <c r="UNJ1689" s="1887"/>
      <c r="UNK1689" s="1887"/>
      <c r="UNL1689" s="1887"/>
      <c r="UNM1689" s="1887"/>
      <c r="UNN1689" s="1887"/>
      <c r="UNO1689" s="1887"/>
      <c r="UNP1689" s="1887"/>
      <c r="UNQ1689" s="1887"/>
      <c r="UNR1689" s="1887"/>
      <c r="UNS1689" s="1887"/>
      <c r="UNT1689" s="1887"/>
      <c r="UNU1689" s="1887"/>
      <c r="UNV1689" s="1887"/>
      <c r="UNW1689" s="1887"/>
      <c r="UNX1689" s="1887"/>
      <c r="UNY1689" s="1887"/>
      <c r="UNZ1689" s="1887"/>
      <c r="UOA1689" s="1887"/>
      <c r="UOB1689" s="1887"/>
      <c r="UOC1689" s="1887"/>
      <c r="UOD1689" s="1887"/>
      <c r="UOE1689" s="1887"/>
      <c r="UOF1689" s="1887"/>
      <c r="UOG1689" s="1887"/>
      <c r="UOH1689" s="1887"/>
      <c r="UOI1689" s="1887"/>
      <c r="UOJ1689" s="1887"/>
      <c r="UOK1689" s="1887"/>
      <c r="UOL1689" s="1887"/>
      <c r="UOM1689" s="1887"/>
      <c r="UON1689" s="1887"/>
      <c r="UOO1689" s="1887"/>
      <c r="UOP1689" s="1887"/>
      <c r="UOQ1689" s="1887"/>
      <c r="UOR1689" s="1887"/>
      <c r="UOS1689" s="1887"/>
      <c r="UOT1689" s="1887"/>
      <c r="UOU1689" s="1887"/>
      <c r="UOV1689" s="1887"/>
      <c r="UOW1689" s="1887"/>
      <c r="UOX1689" s="1887"/>
      <c r="UOY1689" s="1887"/>
      <c r="UOZ1689" s="1887"/>
      <c r="UPA1689" s="1887"/>
      <c r="UPB1689" s="1887"/>
      <c r="UPC1689" s="1887"/>
      <c r="UPD1689" s="1887"/>
      <c r="UPE1689" s="1887"/>
      <c r="UPF1689" s="1887"/>
      <c r="UPG1689" s="1887"/>
      <c r="UPH1689" s="1887"/>
      <c r="UPI1689" s="1887"/>
      <c r="UPJ1689" s="1887"/>
      <c r="UPK1689" s="1887"/>
      <c r="UPL1689" s="1887"/>
      <c r="UPM1689" s="1887"/>
      <c r="UPN1689" s="1887"/>
      <c r="UPO1689" s="1887"/>
      <c r="UPP1689" s="1887"/>
      <c r="UPQ1689" s="1887"/>
      <c r="UPR1689" s="1887"/>
      <c r="UPS1689" s="1887"/>
      <c r="UPT1689" s="1887"/>
      <c r="UPU1689" s="1887"/>
      <c r="UPV1689" s="1887"/>
      <c r="UPW1689" s="1887"/>
      <c r="UPX1689" s="1887"/>
      <c r="UPY1689" s="1887"/>
      <c r="UPZ1689" s="1887"/>
      <c r="UQA1689" s="1887"/>
      <c r="UQB1689" s="1887"/>
      <c r="UQC1689" s="1887"/>
      <c r="UQD1689" s="1887"/>
      <c r="UQE1689" s="1887"/>
      <c r="UQF1689" s="1887"/>
      <c r="UQG1689" s="1887"/>
      <c r="UQH1689" s="1887"/>
      <c r="UQI1689" s="1887"/>
      <c r="UQJ1689" s="1887"/>
      <c r="UQK1689" s="1887"/>
      <c r="UQL1689" s="1887"/>
      <c r="UQM1689" s="1887"/>
      <c r="UQN1689" s="1887"/>
      <c r="UQO1689" s="1887"/>
      <c r="UQP1689" s="1887"/>
      <c r="UQQ1689" s="1887"/>
      <c r="UQR1689" s="1887"/>
      <c r="UQS1689" s="1887"/>
      <c r="UQT1689" s="1887"/>
      <c r="UQU1689" s="1887"/>
      <c r="UQV1689" s="1887"/>
      <c r="UQW1689" s="1887"/>
      <c r="UQX1689" s="1887"/>
      <c r="UQY1689" s="1887"/>
      <c r="UQZ1689" s="1887"/>
      <c r="URA1689" s="1887"/>
      <c r="URB1689" s="1887"/>
      <c r="URC1689" s="1887"/>
      <c r="URD1689" s="1887"/>
      <c r="URE1689" s="1887"/>
      <c r="URF1689" s="1887"/>
      <c r="URG1689" s="1887"/>
      <c r="URH1689" s="1887"/>
      <c r="URI1689" s="1887"/>
      <c r="URJ1689" s="1887"/>
      <c r="URK1689" s="1887"/>
      <c r="URL1689" s="1887"/>
      <c r="URM1689" s="1887"/>
      <c r="URN1689" s="1887"/>
      <c r="URO1689" s="1887"/>
      <c r="URP1689" s="1887"/>
      <c r="URQ1689" s="1887"/>
      <c r="URR1689" s="1887"/>
      <c r="URS1689" s="1887"/>
      <c r="URT1689" s="1887"/>
      <c r="URU1689" s="1887"/>
      <c r="URV1689" s="1887"/>
      <c r="URW1689" s="1887"/>
      <c r="URX1689" s="1887"/>
      <c r="URY1689" s="1887"/>
      <c r="URZ1689" s="1887"/>
      <c r="USA1689" s="1887"/>
      <c r="USB1689" s="1887"/>
      <c r="USC1689" s="1887"/>
      <c r="USD1689" s="1887"/>
      <c r="USE1689" s="1887"/>
      <c r="USF1689" s="1887"/>
      <c r="USG1689" s="1887"/>
      <c r="USH1689" s="1887"/>
      <c r="USI1689" s="1887"/>
      <c r="USJ1689" s="1887"/>
      <c r="USK1689" s="1887"/>
      <c r="USL1689" s="1887"/>
      <c r="USM1689" s="1887"/>
      <c r="USN1689" s="1887"/>
      <c r="USO1689" s="1887"/>
      <c r="USP1689" s="1887"/>
      <c r="USQ1689" s="1887"/>
      <c r="USR1689" s="1887"/>
      <c r="USS1689" s="1887"/>
      <c r="UST1689" s="1887"/>
      <c r="USU1689" s="1887"/>
      <c r="USV1689" s="1887"/>
      <c r="USW1689" s="1887"/>
      <c r="USX1689" s="1887"/>
      <c r="USY1689" s="1887"/>
      <c r="USZ1689" s="1887"/>
      <c r="UTA1689" s="1887"/>
      <c r="UTB1689" s="1887"/>
      <c r="UTC1689" s="1887"/>
      <c r="UTD1689" s="1887"/>
      <c r="UTE1689" s="1887"/>
      <c r="UTF1689" s="1887"/>
      <c r="UTG1689" s="1887"/>
      <c r="UTH1689" s="1887"/>
      <c r="UTI1689" s="1887"/>
      <c r="UTJ1689" s="1887"/>
      <c r="UTK1689" s="1887"/>
      <c r="UTL1689" s="1887"/>
      <c r="UTM1689" s="1887"/>
      <c r="UTN1689" s="1887"/>
      <c r="UTO1689" s="1887"/>
      <c r="UTP1689" s="1887"/>
      <c r="UTQ1689" s="1887"/>
      <c r="UTR1689" s="1887"/>
      <c r="UTS1689" s="1887"/>
      <c r="UTT1689" s="1887"/>
      <c r="UTU1689" s="1887"/>
      <c r="UTV1689" s="1887"/>
      <c r="UTW1689" s="1887"/>
      <c r="UTX1689" s="1887"/>
      <c r="UTY1689" s="1887"/>
      <c r="UTZ1689" s="1887"/>
      <c r="UUA1689" s="1887"/>
      <c r="UUB1689" s="1887"/>
      <c r="UUC1689" s="1887"/>
      <c r="UUD1689" s="1887"/>
      <c r="UUE1689" s="1887"/>
      <c r="UUF1689" s="1887"/>
      <c r="UUG1689" s="1887"/>
      <c r="UUH1689" s="1887"/>
      <c r="UUI1689" s="1887"/>
      <c r="UUJ1689" s="1887"/>
      <c r="UUK1689" s="1887"/>
      <c r="UUL1689" s="1887"/>
      <c r="UUM1689" s="1887"/>
      <c r="UUN1689" s="1887"/>
      <c r="UUO1689" s="1887"/>
      <c r="UUP1689" s="1887"/>
      <c r="UUQ1689" s="1887"/>
      <c r="UUR1689" s="1887"/>
      <c r="UUS1689" s="1887"/>
      <c r="UUT1689" s="1887"/>
      <c r="UUU1689" s="1887"/>
      <c r="UUV1689" s="1887"/>
      <c r="UUW1689" s="1887"/>
      <c r="UUX1689" s="1887"/>
      <c r="UUY1689" s="1887"/>
      <c r="UUZ1689" s="1887"/>
      <c r="UVA1689" s="1887"/>
      <c r="UVB1689" s="1887"/>
      <c r="UVC1689" s="1887"/>
      <c r="UVD1689" s="1887"/>
      <c r="UVE1689" s="1887"/>
      <c r="UVF1689" s="1887"/>
      <c r="UVG1689" s="1887"/>
      <c r="UVH1689" s="1887"/>
      <c r="UVI1689" s="1887"/>
      <c r="UVJ1689" s="1887"/>
      <c r="UVK1689" s="1887"/>
      <c r="UVL1689" s="1887"/>
      <c r="UVM1689" s="1887"/>
      <c r="UVN1689" s="1887"/>
      <c r="UVO1689" s="1887"/>
      <c r="UVP1689" s="1887"/>
      <c r="UVQ1689" s="1887"/>
      <c r="UVR1689" s="1887"/>
      <c r="UVS1689" s="1887"/>
      <c r="UVT1689" s="1887"/>
      <c r="UVU1689" s="1887"/>
      <c r="UVV1689" s="1887"/>
      <c r="UVW1689" s="1887"/>
      <c r="UVX1689" s="1887"/>
      <c r="UVY1689" s="1887"/>
      <c r="UVZ1689" s="1887"/>
      <c r="UWA1689" s="1887"/>
      <c r="UWB1689" s="1887"/>
      <c r="UWC1689" s="1887"/>
      <c r="UWD1689" s="1887"/>
      <c r="UWE1689" s="1887"/>
      <c r="UWF1689" s="1887"/>
      <c r="UWG1689" s="1887"/>
      <c r="UWH1689" s="1887"/>
      <c r="UWI1689" s="1887"/>
      <c r="UWJ1689" s="1887"/>
      <c r="UWK1689" s="1887"/>
      <c r="UWL1689" s="1887"/>
      <c r="UWM1689" s="1887"/>
      <c r="UWN1689" s="1887"/>
      <c r="UWO1689" s="1887"/>
      <c r="UWP1689" s="1887"/>
      <c r="UWQ1689" s="1887"/>
      <c r="UWR1689" s="1887"/>
      <c r="UWS1689" s="1887"/>
      <c r="UWT1689" s="1887"/>
      <c r="UWU1689" s="1887"/>
      <c r="UWV1689" s="1887"/>
      <c r="UWW1689" s="1887"/>
      <c r="UWX1689" s="1887"/>
      <c r="UWY1689" s="1887"/>
      <c r="UWZ1689" s="1887"/>
      <c r="UXA1689" s="1887"/>
      <c r="UXB1689" s="1887"/>
      <c r="UXC1689" s="1887"/>
      <c r="UXD1689" s="1887"/>
      <c r="UXE1689" s="1887"/>
      <c r="UXF1689" s="1887"/>
      <c r="UXG1689" s="1887"/>
      <c r="UXH1689" s="1887"/>
      <c r="UXI1689" s="1887"/>
      <c r="UXJ1689" s="1887"/>
      <c r="UXK1689" s="1887"/>
      <c r="UXL1689" s="1887"/>
      <c r="UXM1689" s="1887"/>
      <c r="UXN1689" s="1887"/>
      <c r="UXO1689" s="1887"/>
      <c r="UXP1689" s="1887"/>
      <c r="UXQ1689" s="1887"/>
      <c r="UXR1689" s="1887"/>
      <c r="UXS1689" s="1887"/>
      <c r="UXT1689" s="1887"/>
      <c r="UXU1689" s="1887"/>
      <c r="UXV1689" s="1887"/>
      <c r="UXW1689" s="1887"/>
      <c r="UXX1689" s="1887"/>
      <c r="UXY1689" s="1887"/>
      <c r="UXZ1689" s="1887"/>
      <c r="UYA1689" s="1887"/>
      <c r="UYB1689" s="1887"/>
      <c r="UYC1689" s="1887"/>
      <c r="UYD1689" s="1887"/>
      <c r="UYE1689" s="1887"/>
      <c r="UYF1689" s="1887"/>
      <c r="UYG1689" s="1887"/>
      <c r="UYH1689" s="1887"/>
      <c r="UYI1689" s="1887"/>
      <c r="UYJ1689" s="1887"/>
      <c r="UYK1689" s="1887"/>
      <c r="UYL1689" s="1887"/>
      <c r="UYM1689" s="1887"/>
      <c r="UYN1689" s="1887"/>
      <c r="UYO1689" s="1887"/>
      <c r="UYP1689" s="1887"/>
      <c r="UYQ1689" s="1887"/>
      <c r="UYR1689" s="1887"/>
      <c r="UYS1689" s="1887"/>
      <c r="UYT1689" s="1887"/>
      <c r="UYU1689" s="1887"/>
      <c r="UYV1689" s="1887"/>
      <c r="UYW1689" s="1887"/>
      <c r="UYX1689" s="1887"/>
      <c r="UYY1689" s="1887"/>
      <c r="UYZ1689" s="1887"/>
      <c r="UZA1689" s="1887"/>
      <c r="UZB1689" s="1887"/>
      <c r="UZC1689" s="1887"/>
      <c r="UZD1689" s="1887"/>
      <c r="UZE1689" s="1887"/>
      <c r="UZF1689" s="1887"/>
      <c r="UZG1689" s="1887"/>
      <c r="UZH1689" s="1887"/>
      <c r="UZI1689" s="1887"/>
      <c r="UZJ1689" s="1887"/>
      <c r="UZK1689" s="1887"/>
      <c r="UZL1689" s="1887"/>
      <c r="UZM1689" s="1887"/>
      <c r="UZN1689" s="1887"/>
      <c r="UZO1689" s="1887"/>
      <c r="UZP1689" s="1887"/>
      <c r="UZQ1689" s="1887"/>
      <c r="UZR1689" s="1887"/>
      <c r="UZS1689" s="1887"/>
      <c r="UZT1689" s="1887"/>
      <c r="UZU1689" s="1887"/>
      <c r="UZV1689" s="1887"/>
      <c r="UZW1689" s="1887"/>
      <c r="UZX1689" s="1887"/>
      <c r="UZY1689" s="1887"/>
      <c r="UZZ1689" s="1887"/>
      <c r="VAA1689" s="1887"/>
      <c r="VAB1689" s="1887"/>
      <c r="VAC1689" s="1887"/>
      <c r="VAD1689" s="1887"/>
      <c r="VAE1689" s="1887"/>
      <c r="VAF1689" s="1887"/>
      <c r="VAG1689" s="1887"/>
      <c r="VAH1689" s="1887"/>
      <c r="VAI1689" s="1887"/>
      <c r="VAJ1689" s="1887"/>
      <c r="VAK1689" s="1887"/>
      <c r="VAL1689" s="1887"/>
      <c r="VAM1689" s="1887"/>
      <c r="VAN1689" s="1887"/>
      <c r="VAO1689" s="1887"/>
      <c r="VAP1689" s="1887"/>
      <c r="VAQ1689" s="1887"/>
      <c r="VAR1689" s="1887"/>
      <c r="VAS1689" s="1887"/>
      <c r="VAT1689" s="1887"/>
      <c r="VAU1689" s="1887"/>
      <c r="VAV1689" s="1887"/>
      <c r="VAW1689" s="1887"/>
      <c r="VAX1689" s="1887"/>
      <c r="VAY1689" s="1887"/>
      <c r="VAZ1689" s="1887"/>
      <c r="VBA1689" s="1887"/>
      <c r="VBB1689" s="1887"/>
      <c r="VBC1689" s="1887"/>
      <c r="VBD1689" s="1887"/>
      <c r="VBE1689" s="1887"/>
      <c r="VBF1689" s="1887"/>
      <c r="VBG1689" s="1887"/>
      <c r="VBH1689" s="1887"/>
      <c r="VBI1689" s="1887"/>
      <c r="VBJ1689" s="1887"/>
      <c r="VBK1689" s="1887"/>
      <c r="VBL1689" s="1887"/>
      <c r="VBM1689" s="1887"/>
      <c r="VBN1689" s="1887"/>
      <c r="VBO1689" s="1887"/>
      <c r="VBP1689" s="1887"/>
      <c r="VBQ1689" s="1887"/>
      <c r="VBR1689" s="1887"/>
      <c r="VBS1689" s="1887"/>
      <c r="VBT1689" s="1887"/>
      <c r="VBU1689" s="1887"/>
      <c r="VBV1689" s="1887"/>
      <c r="VBW1689" s="1887"/>
      <c r="VBX1689" s="1887"/>
      <c r="VBY1689" s="1887"/>
      <c r="VBZ1689" s="1887"/>
      <c r="VCA1689" s="1887"/>
      <c r="VCB1689" s="1887"/>
      <c r="VCC1689" s="1887"/>
      <c r="VCD1689" s="1887"/>
      <c r="VCE1689" s="1887"/>
      <c r="VCF1689" s="1887"/>
      <c r="VCG1689" s="1887"/>
      <c r="VCH1689" s="1887"/>
      <c r="VCI1689" s="1887"/>
      <c r="VCJ1689" s="1887"/>
      <c r="VCK1689" s="1887"/>
      <c r="VCL1689" s="1887"/>
      <c r="VCM1689" s="1887"/>
      <c r="VCN1689" s="1887"/>
      <c r="VCO1689" s="1887"/>
      <c r="VCP1689" s="1887"/>
      <c r="VCQ1689" s="1887"/>
      <c r="VCR1689" s="1887"/>
      <c r="VCS1689" s="1887"/>
      <c r="VCT1689" s="1887"/>
      <c r="VCU1689" s="1887"/>
      <c r="VCV1689" s="1887"/>
      <c r="VCW1689" s="1887"/>
      <c r="VCX1689" s="1887"/>
      <c r="VCY1689" s="1887"/>
      <c r="VCZ1689" s="1887"/>
      <c r="VDA1689" s="1887"/>
      <c r="VDB1689" s="1887"/>
      <c r="VDC1689" s="1887"/>
      <c r="VDD1689" s="1887"/>
      <c r="VDE1689" s="1887"/>
      <c r="VDF1689" s="1887"/>
      <c r="VDG1689" s="1887"/>
      <c r="VDH1689" s="1887"/>
      <c r="VDI1689" s="1887"/>
      <c r="VDJ1689" s="1887"/>
      <c r="VDK1689" s="1887"/>
      <c r="VDL1689" s="1887"/>
      <c r="VDM1689" s="1887"/>
      <c r="VDN1689" s="1887"/>
      <c r="VDO1689" s="1887"/>
      <c r="VDP1689" s="1887"/>
      <c r="VDQ1689" s="1887"/>
      <c r="VDR1689" s="1887"/>
      <c r="VDS1689" s="1887"/>
      <c r="VDT1689" s="1887"/>
      <c r="VDU1689" s="1887"/>
      <c r="VDV1689" s="1887"/>
      <c r="VDW1689" s="1887"/>
      <c r="VDX1689" s="1887"/>
      <c r="VDY1689" s="1887"/>
      <c r="VDZ1689" s="1887"/>
      <c r="VEA1689" s="1887"/>
      <c r="VEB1689" s="1887"/>
      <c r="VEC1689" s="1887"/>
      <c r="VED1689" s="1887"/>
      <c r="VEE1689" s="1887"/>
      <c r="VEF1689" s="1887"/>
      <c r="VEG1689" s="1887"/>
      <c r="VEH1689" s="1887"/>
      <c r="VEI1689" s="1887"/>
      <c r="VEJ1689" s="1887"/>
      <c r="VEK1689" s="1887"/>
      <c r="VEL1689" s="1887"/>
      <c r="VEM1689" s="1887"/>
      <c r="VEN1689" s="1887"/>
      <c r="VEO1689" s="1887"/>
      <c r="VEP1689" s="1887"/>
      <c r="VEQ1689" s="1887"/>
      <c r="VER1689" s="1887"/>
      <c r="VES1689" s="1887"/>
      <c r="VET1689" s="1887"/>
      <c r="VEU1689" s="1887"/>
      <c r="VEV1689" s="1887"/>
      <c r="VEW1689" s="1887"/>
      <c r="VEX1689" s="1887"/>
      <c r="VEY1689" s="1887"/>
      <c r="VEZ1689" s="1887"/>
      <c r="VFA1689" s="1887"/>
      <c r="VFB1689" s="1887"/>
      <c r="VFC1689" s="1887"/>
      <c r="VFD1689" s="1887"/>
      <c r="VFE1689" s="1887"/>
      <c r="VFF1689" s="1887"/>
      <c r="VFG1689" s="1887"/>
      <c r="VFH1689" s="1887"/>
      <c r="VFI1689" s="1887"/>
      <c r="VFJ1689" s="1887"/>
      <c r="VFK1689" s="1887"/>
      <c r="VFL1689" s="1887"/>
      <c r="VFM1689" s="1887"/>
      <c r="VFN1689" s="1887"/>
      <c r="VFO1689" s="1887"/>
      <c r="VFP1689" s="1887"/>
      <c r="VFQ1689" s="1887"/>
      <c r="VFR1689" s="1887"/>
      <c r="VFS1689" s="1887"/>
      <c r="VFT1689" s="1887"/>
      <c r="VFU1689" s="1887"/>
      <c r="VFV1689" s="1887"/>
      <c r="VFW1689" s="1887"/>
      <c r="VFX1689" s="1887"/>
      <c r="VFY1689" s="1887"/>
      <c r="VFZ1689" s="1887"/>
      <c r="VGA1689" s="1887"/>
      <c r="VGB1689" s="1887"/>
      <c r="VGC1689" s="1887"/>
      <c r="VGD1689" s="1887"/>
      <c r="VGE1689" s="1887"/>
      <c r="VGF1689" s="1887"/>
      <c r="VGG1689" s="1887"/>
      <c r="VGH1689" s="1887"/>
      <c r="VGI1689" s="1887"/>
      <c r="VGJ1689" s="1887"/>
      <c r="VGK1689" s="1887"/>
      <c r="VGL1689" s="1887"/>
      <c r="VGM1689" s="1887"/>
      <c r="VGN1689" s="1887"/>
      <c r="VGO1689" s="1887"/>
      <c r="VGP1689" s="1887"/>
      <c r="VGQ1689" s="1887"/>
      <c r="VGR1689" s="1887"/>
      <c r="VGS1689" s="1887"/>
      <c r="VGT1689" s="1887"/>
      <c r="VGU1689" s="1887"/>
      <c r="VGV1689" s="1887"/>
      <c r="VGW1689" s="1887"/>
      <c r="VGX1689" s="1887"/>
      <c r="VGY1689" s="1887"/>
      <c r="VGZ1689" s="1887"/>
      <c r="VHA1689" s="1887"/>
      <c r="VHB1689" s="1887"/>
      <c r="VHC1689" s="1887"/>
      <c r="VHD1689" s="1887"/>
      <c r="VHE1689" s="1887"/>
      <c r="VHF1689" s="1887"/>
      <c r="VHG1689" s="1887"/>
      <c r="VHH1689" s="1887"/>
      <c r="VHI1689" s="1887"/>
      <c r="VHJ1689" s="1887"/>
      <c r="VHK1689" s="1887"/>
      <c r="VHL1689" s="1887"/>
      <c r="VHM1689" s="1887"/>
      <c r="VHN1689" s="1887"/>
      <c r="VHO1689" s="1887"/>
      <c r="VHP1689" s="1887"/>
      <c r="VHQ1689" s="1887"/>
      <c r="VHR1689" s="1887"/>
      <c r="VHS1689" s="1887"/>
      <c r="VHT1689" s="1887"/>
      <c r="VHU1689" s="1887"/>
      <c r="VHV1689" s="1887"/>
      <c r="VHW1689" s="1887"/>
      <c r="VHX1689" s="1887"/>
      <c r="VHY1689" s="1887"/>
      <c r="VHZ1689" s="1887"/>
      <c r="VIA1689" s="1887"/>
      <c r="VIB1689" s="1887"/>
      <c r="VIC1689" s="1887"/>
      <c r="VID1689" s="1887"/>
      <c r="VIE1689" s="1887"/>
      <c r="VIF1689" s="1887"/>
      <c r="VIG1689" s="1887"/>
      <c r="VIH1689" s="1887"/>
      <c r="VII1689" s="1887"/>
      <c r="VIJ1689" s="1887"/>
      <c r="VIK1689" s="1887"/>
      <c r="VIL1689" s="1887"/>
      <c r="VIM1689" s="1887"/>
      <c r="VIN1689" s="1887"/>
      <c r="VIO1689" s="1887"/>
      <c r="VIP1689" s="1887"/>
      <c r="VIQ1689" s="1887"/>
      <c r="VIR1689" s="1887"/>
      <c r="VIS1689" s="1887"/>
      <c r="VIT1689" s="1887"/>
      <c r="VIU1689" s="1887"/>
      <c r="VIV1689" s="1887"/>
      <c r="VIW1689" s="1887"/>
      <c r="VIX1689" s="1887"/>
      <c r="VIY1689" s="1887"/>
      <c r="VIZ1689" s="1887"/>
      <c r="VJA1689" s="1887"/>
      <c r="VJB1689" s="1887"/>
      <c r="VJC1689" s="1887"/>
      <c r="VJD1689" s="1887"/>
      <c r="VJE1689" s="1887"/>
      <c r="VJF1689" s="1887"/>
      <c r="VJG1689" s="1887"/>
      <c r="VJH1689" s="1887"/>
      <c r="VJI1689" s="1887"/>
      <c r="VJJ1689" s="1887"/>
      <c r="VJK1689" s="1887"/>
      <c r="VJL1689" s="1887"/>
      <c r="VJM1689" s="1887"/>
      <c r="VJN1689" s="1887"/>
      <c r="VJO1689" s="1887"/>
      <c r="VJP1689" s="1887"/>
      <c r="VJQ1689" s="1887"/>
      <c r="VJR1689" s="1887"/>
      <c r="VJS1689" s="1887"/>
      <c r="VJT1689" s="1887"/>
      <c r="VJU1689" s="1887"/>
      <c r="VJV1689" s="1887"/>
      <c r="VJW1689" s="1887"/>
      <c r="VJX1689" s="1887"/>
      <c r="VJY1689" s="1887"/>
      <c r="VJZ1689" s="1887"/>
      <c r="VKA1689" s="1887"/>
      <c r="VKB1689" s="1887"/>
      <c r="VKC1689" s="1887"/>
      <c r="VKD1689" s="1887"/>
      <c r="VKE1689" s="1887"/>
      <c r="VKF1689" s="1887"/>
      <c r="VKG1689" s="1887"/>
      <c r="VKH1689" s="1887"/>
      <c r="VKI1689" s="1887"/>
      <c r="VKJ1689" s="1887"/>
      <c r="VKK1689" s="1887"/>
      <c r="VKL1689" s="1887"/>
      <c r="VKM1689" s="1887"/>
      <c r="VKN1689" s="1887"/>
      <c r="VKO1689" s="1887"/>
      <c r="VKP1689" s="1887"/>
      <c r="VKQ1689" s="1887"/>
      <c r="VKR1689" s="1887"/>
      <c r="VKS1689" s="1887"/>
      <c r="VKT1689" s="1887"/>
      <c r="VKU1689" s="1887"/>
      <c r="VKV1689" s="1887"/>
      <c r="VKW1689" s="1887"/>
      <c r="VKX1689" s="1887"/>
      <c r="VKY1689" s="1887"/>
      <c r="VKZ1689" s="1887"/>
      <c r="VLA1689" s="1887"/>
      <c r="VLB1689" s="1887"/>
      <c r="VLC1689" s="1887"/>
      <c r="VLD1689" s="1887"/>
      <c r="VLE1689" s="1887"/>
      <c r="VLF1689" s="1887"/>
      <c r="VLG1689" s="1887"/>
      <c r="VLH1689" s="1887"/>
      <c r="VLI1689" s="1887"/>
      <c r="VLJ1689" s="1887"/>
      <c r="VLK1689" s="1887"/>
      <c r="VLL1689" s="1887"/>
      <c r="VLM1689" s="1887"/>
      <c r="VLN1689" s="1887"/>
      <c r="VLO1689" s="1887"/>
      <c r="VLP1689" s="1887"/>
      <c r="VLQ1689" s="1887"/>
      <c r="VLR1689" s="1887"/>
      <c r="VLS1689" s="1887"/>
      <c r="VLT1689" s="1887"/>
      <c r="VLU1689" s="1887"/>
      <c r="VLV1689" s="1887"/>
      <c r="VLW1689" s="1887"/>
      <c r="VLX1689" s="1887"/>
      <c r="VLY1689" s="1887"/>
      <c r="VLZ1689" s="1887"/>
      <c r="VMA1689" s="1887"/>
      <c r="VMB1689" s="1887"/>
      <c r="VMC1689" s="1887"/>
      <c r="VMD1689" s="1887"/>
      <c r="VME1689" s="1887"/>
      <c r="VMF1689" s="1887"/>
      <c r="VMG1689" s="1887"/>
      <c r="VMH1689" s="1887"/>
      <c r="VMI1689" s="1887"/>
      <c r="VMJ1689" s="1887"/>
      <c r="VMK1689" s="1887"/>
      <c r="VML1689" s="1887"/>
      <c r="VMM1689" s="1887"/>
      <c r="VMN1689" s="1887"/>
      <c r="VMO1689" s="1887"/>
      <c r="VMP1689" s="1887"/>
      <c r="VMQ1689" s="1887"/>
      <c r="VMR1689" s="1887"/>
      <c r="VMS1689" s="1887"/>
      <c r="VMT1689" s="1887"/>
      <c r="VMU1689" s="1887"/>
      <c r="VMV1689" s="1887"/>
      <c r="VMW1689" s="1887"/>
      <c r="VMX1689" s="1887"/>
      <c r="VMY1689" s="1887"/>
      <c r="VMZ1689" s="1887"/>
      <c r="VNA1689" s="1887"/>
      <c r="VNB1689" s="1887"/>
      <c r="VNC1689" s="1887"/>
      <c r="VND1689" s="1887"/>
      <c r="VNE1689" s="1887"/>
      <c r="VNF1689" s="1887"/>
      <c r="VNG1689" s="1887"/>
      <c r="VNH1689" s="1887"/>
      <c r="VNI1689" s="1887"/>
      <c r="VNJ1689" s="1887"/>
      <c r="VNK1689" s="1887"/>
      <c r="VNL1689" s="1887"/>
      <c r="VNM1689" s="1887"/>
      <c r="VNN1689" s="1887"/>
      <c r="VNO1689" s="1887"/>
      <c r="VNP1689" s="1887"/>
      <c r="VNQ1689" s="1887"/>
      <c r="VNR1689" s="1887"/>
      <c r="VNS1689" s="1887"/>
      <c r="VNT1689" s="1887"/>
      <c r="VNU1689" s="1887"/>
      <c r="VNV1689" s="1887"/>
      <c r="VNW1689" s="1887"/>
      <c r="VNX1689" s="1887"/>
      <c r="VNY1689" s="1887"/>
      <c r="VNZ1689" s="1887"/>
      <c r="VOA1689" s="1887"/>
      <c r="VOB1689" s="1887"/>
      <c r="VOC1689" s="1887"/>
      <c r="VOD1689" s="1887"/>
      <c r="VOE1689" s="1887"/>
      <c r="VOF1689" s="1887"/>
      <c r="VOG1689" s="1887"/>
      <c r="VOH1689" s="1887"/>
      <c r="VOI1689" s="1887"/>
      <c r="VOJ1689" s="1887"/>
      <c r="VOK1689" s="1887"/>
      <c r="VOL1689" s="1887"/>
      <c r="VOM1689" s="1887"/>
      <c r="VON1689" s="1887"/>
      <c r="VOO1689" s="1887"/>
      <c r="VOP1689" s="1887"/>
      <c r="VOQ1689" s="1887"/>
      <c r="VOR1689" s="1887"/>
      <c r="VOS1689" s="1887"/>
      <c r="VOT1689" s="1887"/>
      <c r="VOU1689" s="1887"/>
      <c r="VOV1689" s="1887"/>
      <c r="VOW1689" s="1887"/>
      <c r="VOX1689" s="1887"/>
      <c r="VOY1689" s="1887"/>
      <c r="VOZ1689" s="1887"/>
      <c r="VPA1689" s="1887"/>
      <c r="VPB1689" s="1887"/>
      <c r="VPC1689" s="1887"/>
      <c r="VPD1689" s="1887"/>
      <c r="VPE1689" s="1887"/>
      <c r="VPF1689" s="1887"/>
      <c r="VPG1689" s="1887"/>
      <c r="VPH1689" s="1887"/>
      <c r="VPI1689" s="1887"/>
      <c r="VPJ1689" s="1887"/>
      <c r="VPK1689" s="1887"/>
      <c r="VPL1689" s="1887"/>
      <c r="VPM1689" s="1887"/>
      <c r="VPN1689" s="1887"/>
      <c r="VPO1689" s="1887"/>
      <c r="VPP1689" s="1887"/>
      <c r="VPQ1689" s="1887"/>
      <c r="VPR1689" s="1887"/>
      <c r="VPS1689" s="1887"/>
      <c r="VPT1689" s="1887"/>
      <c r="VPU1689" s="1887"/>
      <c r="VPV1689" s="1887"/>
      <c r="VPW1689" s="1887"/>
      <c r="VPX1689" s="1887"/>
      <c r="VPY1689" s="1887"/>
      <c r="VPZ1689" s="1887"/>
      <c r="VQA1689" s="1887"/>
      <c r="VQB1689" s="1887"/>
      <c r="VQC1689" s="1887"/>
      <c r="VQD1689" s="1887"/>
      <c r="VQE1689" s="1887"/>
      <c r="VQF1689" s="1887"/>
      <c r="VQG1689" s="1887"/>
      <c r="VQH1689" s="1887"/>
      <c r="VQI1689" s="1887"/>
      <c r="VQJ1689" s="1887"/>
      <c r="VQK1689" s="1887"/>
      <c r="VQL1689" s="1887"/>
      <c r="VQM1689" s="1887"/>
      <c r="VQN1689" s="1887"/>
      <c r="VQO1689" s="1887"/>
      <c r="VQP1689" s="1887"/>
      <c r="VQQ1689" s="1887"/>
      <c r="VQR1689" s="1887"/>
      <c r="VQS1689" s="1887"/>
      <c r="VQT1689" s="1887"/>
      <c r="VQU1689" s="1887"/>
      <c r="VQV1689" s="1887"/>
      <c r="VQW1689" s="1887"/>
      <c r="VQX1689" s="1887"/>
      <c r="VQY1689" s="1887"/>
      <c r="VQZ1689" s="1887"/>
      <c r="VRA1689" s="1887"/>
      <c r="VRB1689" s="1887"/>
      <c r="VRC1689" s="1887"/>
      <c r="VRD1689" s="1887"/>
      <c r="VRE1689" s="1887"/>
      <c r="VRF1689" s="1887"/>
      <c r="VRG1689" s="1887"/>
      <c r="VRH1689" s="1887"/>
      <c r="VRI1689" s="1887"/>
      <c r="VRJ1689" s="1887"/>
      <c r="VRK1689" s="1887"/>
      <c r="VRL1689" s="1887"/>
      <c r="VRM1689" s="1887"/>
      <c r="VRN1689" s="1887"/>
      <c r="VRO1689" s="1887"/>
      <c r="VRP1689" s="1887"/>
      <c r="VRQ1689" s="1887"/>
      <c r="VRR1689" s="1887"/>
      <c r="VRS1689" s="1887"/>
      <c r="VRT1689" s="1887"/>
      <c r="VRU1689" s="1887"/>
      <c r="VRV1689" s="1887"/>
      <c r="VRW1689" s="1887"/>
      <c r="VRX1689" s="1887"/>
      <c r="VRY1689" s="1887"/>
      <c r="VRZ1689" s="1887"/>
      <c r="VSA1689" s="1887"/>
      <c r="VSB1689" s="1887"/>
      <c r="VSC1689" s="1887"/>
      <c r="VSD1689" s="1887"/>
      <c r="VSE1689" s="1887"/>
      <c r="VSF1689" s="1887"/>
      <c r="VSG1689" s="1887"/>
      <c r="VSH1689" s="1887"/>
      <c r="VSI1689" s="1887"/>
      <c r="VSJ1689" s="1887"/>
      <c r="VSK1689" s="1887"/>
      <c r="VSL1689" s="1887"/>
      <c r="VSM1689" s="1887"/>
      <c r="VSN1689" s="1887"/>
      <c r="VSO1689" s="1887"/>
      <c r="VSP1689" s="1887"/>
      <c r="VSQ1689" s="1887"/>
      <c r="VSR1689" s="1887"/>
      <c r="VSS1689" s="1887"/>
      <c r="VST1689" s="1887"/>
      <c r="VSU1689" s="1887"/>
      <c r="VSV1689" s="1887"/>
      <c r="VSW1689" s="1887"/>
      <c r="VSX1689" s="1887"/>
      <c r="VSY1689" s="1887"/>
      <c r="VSZ1689" s="1887"/>
      <c r="VTA1689" s="1887"/>
      <c r="VTB1689" s="1887"/>
      <c r="VTC1689" s="1887"/>
      <c r="VTD1689" s="1887"/>
      <c r="VTE1689" s="1887"/>
      <c r="VTF1689" s="1887"/>
      <c r="VTG1689" s="1887"/>
      <c r="VTH1689" s="1887"/>
      <c r="VTI1689" s="1887"/>
      <c r="VTJ1689" s="1887"/>
      <c r="VTK1689" s="1887"/>
      <c r="VTL1689" s="1887"/>
      <c r="VTM1689" s="1887"/>
      <c r="VTN1689" s="1887"/>
      <c r="VTO1689" s="1887"/>
      <c r="VTP1689" s="1887"/>
      <c r="VTQ1689" s="1887"/>
      <c r="VTR1689" s="1887"/>
      <c r="VTS1689" s="1887"/>
      <c r="VTT1689" s="1887"/>
      <c r="VTU1689" s="1887"/>
      <c r="VTV1689" s="1887"/>
      <c r="VTW1689" s="1887"/>
      <c r="VTX1689" s="1887"/>
      <c r="VTY1689" s="1887"/>
      <c r="VTZ1689" s="1887"/>
      <c r="VUA1689" s="1887"/>
      <c r="VUB1689" s="1887"/>
      <c r="VUC1689" s="1887"/>
      <c r="VUD1689" s="1887"/>
      <c r="VUE1689" s="1887"/>
      <c r="VUF1689" s="1887"/>
      <c r="VUG1689" s="1887"/>
      <c r="VUH1689" s="1887"/>
      <c r="VUI1689" s="1887"/>
      <c r="VUJ1689" s="1887"/>
      <c r="VUK1689" s="1887"/>
      <c r="VUL1689" s="1887"/>
      <c r="VUM1689" s="1887"/>
      <c r="VUN1689" s="1887"/>
      <c r="VUO1689" s="1887"/>
      <c r="VUP1689" s="1887"/>
      <c r="VUQ1689" s="1887"/>
      <c r="VUR1689" s="1887"/>
      <c r="VUS1689" s="1887"/>
      <c r="VUT1689" s="1887"/>
      <c r="VUU1689" s="1887"/>
      <c r="VUV1689" s="1887"/>
      <c r="VUW1689" s="1887"/>
      <c r="VUX1689" s="1887"/>
      <c r="VUY1689" s="1887"/>
      <c r="VUZ1689" s="1887"/>
      <c r="VVA1689" s="1887"/>
      <c r="VVB1689" s="1887"/>
      <c r="VVC1689" s="1887"/>
      <c r="VVD1689" s="1887"/>
      <c r="VVE1689" s="1887"/>
      <c r="VVF1689" s="1887"/>
      <c r="VVG1689" s="1887"/>
      <c r="VVH1689" s="1887"/>
      <c r="VVI1689" s="1887"/>
      <c r="VVJ1689" s="1887"/>
      <c r="VVK1689" s="1887"/>
      <c r="VVL1689" s="1887"/>
      <c r="VVM1689" s="1887"/>
      <c r="VVN1689" s="1887"/>
      <c r="VVO1689" s="1887"/>
      <c r="VVP1689" s="1887"/>
      <c r="VVQ1689" s="1887"/>
      <c r="VVR1689" s="1887"/>
      <c r="VVS1689" s="1887"/>
      <c r="VVT1689" s="1887"/>
      <c r="VVU1689" s="1887"/>
      <c r="VVV1689" s="1887"/>
      <c r="VVW1689" s="1887"/>
      <c r="VVX1689" s="1887"/>
      <c r="VVY1689" s="1887"/>
      <c r="VVZ1689" s="1887"/>
      <c r="VWA1689" s="1887"/>
      <c r="VWB1689" s="1887"/>
      <c r="VWC1689" s="1887"/>
      <c r="VWD1689" s="1887"/>
      <c r="VWE1689" s="1887"/>
      <c r="VWF1689" s="1887"/>
      <c r="VWG1689" s="1887"/>
      <c r="VWH1689" s="1887"/>
      <c r="VWI1689" s="1887"/>
      <c r="VWJ1689" s="1887"/>
      <c r="VWK1689" s="1887"/>
      <c r="VWL1689" s="1887"/>
      <c r="VWM1689" s="1887"/>
      <c r="VWN1689" s="1887"/>
      <c r="VWO1689" s="1887"/>
      <c r="VWP1689" s="1887"/>
      <c r="VWQ1689" s="1887"/>
      <c r="VWR1689" s="1887"/>
      <c r="VWS1689" s="1887"/>
      <c r="VWT1689" s="1887"/>
      <c r="VWU1689" s="1887"/>
      <c r="VWV1689" s="1887"/>
      <c r="VWW1689" s="1887"/>
      <c r="VWX1689" s="1887"/>
      <c r="VWY1689" s="1887"/>
      <c r="VWZ1689" s="1887"/>
      <c r="VXA1689" s="1887"/>
      <c r="VXB1689" s="1887"/>
      <c r="VXC1689" s="1887"/>
      <c r="VXD1689" s="1887"/>
      <c r="VXE1689" s="1887"/>
      <c r="VXF1689" s="1887"/>
      <c r="VXG1689" s="1887"/>
      <c r="VXH1689" s="1887"/>
      <c r="VXI1689" s="1887"/>
      <c r="VXJ1689" s="1887"/>
      <c r="VXK1689" s="1887"/>
      <c r="VXL1689" s="1887"/>
      <c r="VXM1689" s="1887"/>
      <c r="VXN1689" s="1887"/>
      <c r="VXO1689" s="1887"/>
      <c r="VXP1689" s="1887"/>
      <c r="VXQ1689" s="1887"/>
      <c r="VXR1689" s="1887"/>
      <c r="VXS1689" s="1887"/>
      <c r="VXT1689" s="1887"/>
      <c r="VXU1689" s="1887"/>
      <c r="VXV1689" s="1887"/>
      <c r="VXW1689" s="1887"/>
      <c r="VXX1689" s="1887"/>
      <c r="VXY1689" s="1887"/>
      <c r="VXZ1689" s="1887"/>
      <c r="VYA1689" s="1887"/>
      <c r="VYB1689" s="1887"/>
      <c r="VYC1689" s="1887"/>
      <c r="VYD1689" s="1887"/>
      <c r="VYE1689" s="1887"/>
      <c r="VYF1689" s="1887"/>
      <c r="VYG1689" s="1887"/>
      <c r="VYH1689" s="1887"/>
      <c r="VYI1689" s="1887"/>
      <c r="VYJ1689" s="1887"/>
      <c r="VYK1689" s="1887"/>
      <c r="VYL1689" s="1887"/>
      <c r="VYM1689" s="1887"/>
      <c r="VYN1689" s="1887"/>
      <c r="VYO1689" s="1887"/>
      <c r="VYP1689" s="1887"/>
      <c r="VYQ1689" s="1887"/>
      <c r="VYR1689" s="1887"/>
      <c r="VYS1689" s="1887"/>
      <c r="VYT1689" s="1887"/>
      <c r="VYU1689" s="1887"/>
      <c r="VYV1689" s="1887"/>
      <c r="VYW1689" s="1887"/>
      <c r="VYX1689" s="1887"/>
      <c r="VYY1689" s="1887"/>
      <c r="VYZ1689" s="1887"/>
      <c r="VZA1689" s="1887"/>
      <c r="VZB1689" s="1887"/>
      <c r="VZC1689" s="1887"/>
      <c r="VZD1689" s="1887"/>
      <c r="VZE1689" s="1887"/>
      <c r="VZF1689" s="1887"/>
      <c r="VZG1689" s="1887"/>
      <c r="VZH1689" s="1887"/>
      <c r="VZI1689" s="1887"/>
      <c r="VZJ1689" s="1887"/>
      <c r="VZK1689" s="1887"/>
      <c r="VZL1689" s="1887"/>
      <c r="VZM1689" s="1887"/>
      <c r="VZN1689" s="1887"/>
      <c r="VZO1689" s="1887"/>
      <c r="VZP1689" s="1887"/>
      <c r="VZQ1689" s="1887"/>
      <c r="VZR1689" s="1887"/>
      <c r="VZS1689" s="1887"/>
      <c r="VZT1689" s="1887"/>
      <c r="VZU1689" s="1887"/>
      <c r="VZV1689" s="1887"/>
      <c r="VZW1689" s="1887"/>
      <c r="VZX1689" s="1887"/>
      <c r="VZY1689" s="1887"/>
      <c r="VZZ1689" s="1887"/>
      <c r="WAA1689" s="1887"/>
      <c r="WAB1689" s="1887"/>
      <c r="WAC1689" s="1887"/>
      <c r="WAD1689" s="1887"/>
      <c r="WAE1689" s="1887"/>
      <c r="WAF1689" s="1887"/>
      <c r="WAG1689" s="1887"/>
      <c r="WAH1689" s="1887"/>
      <c r="WAI1689" s="1887"/>
      <c r="WAJ1689" s="1887"/>
      <c r="WAK1689" s="1887"/>
      <c r="WAL1689" s="1887"/>
      <c r="WAM1689" s="1887"/>
      <c r="WAN1689" s="1887"/>
      <c r="WAO1689" s="1887"/>
      <c r="WAP1689" s="1887"/>
      <c r="WAQ1689" s="1887"/>
      <c r="WAR1689" s="1887"/>
      <c r="WAS1689" s="1887"/>
      <c r="WAT1689" s="1887"/>
      <c r="WAU1689" s="1887"/>
      <c r="WAV1689" s="1887"/>
      <c r="WAW1689" s="1887"/>
      <c r="WAX1689" s="1887"/>
      <c r="WAY1689" s="1887"/>
      <c r="WAZ1689" s="1887"/>
      <c r="WBA1689" s="1887"/>
      <c r="WBB1689" s="1887"/>
      <c r="WBC1689" s="1887"/>
      <c r="WBD1689" s="1887"/>
      <c r="WBE1689" s="1887"/>
      <c r="WBF1689" s="1887"/>
      <c r="WBG1689" s="1887"/>
      <c r="WBH1689" s="1887"/>
      <c r="WBI1689" s="1887"/>
      <c r="WBJ1689" s="1887"/>
      <c r="WBK1689" s="1887"/>
      <c r="WBL1689" s="1887"/>
      <c r="WBM1689" s="1887"/>
      <c r="WBN1689" s="1887"/>
      <c r="WBO1689" s="1887"/>
      <c r="WBP1689" s="1887"/>
      <c r="WBQ1689" s="1887"/>
      <c r="WBR1689" s="1887"/>
      <c r="WBS1689" s="1887"/>
      <c r="WBT1689" s="1887"/>
      <c r="WBU1689" s="1887"/>
      <c r="WBV1689" s="1887"/>
      <c r="WBW1689" s="1887"/>
      <c r="WBX1689" s="1887"/>
      <c r="WBY1689" s="1887"/>
      <c r="WBZ1689" s="1887"/>
      <c r="WCA1689" s="1887"/>
      <c r="WCB1689" s="1887"/>
      <c r="WCC1689" s="1887"/>
      <c r="WCD1689" s="1887"/>
      <c r="WCE1689" s="1887"/>
      <c r="WCF1689" s="1887"/>
      <c r="WCG1689" s="1887"/>
      <c r="WCH1689" s="1887"/>
      <c r="WCI1689" s="1887"/>
      <c r="WCJ1689" s="1887"/>
      <c r="WCK1689" s="1887"/>
      <c r="WCL1689" s="1887"/>
      <c r="WCM1689" s="1887"/>
      <c r="WCN1689" s="1887"/>
      <c r="WCO1689" s="1887"/>
      <c r="WCP1689" s="1887"/>
      <c r="WCQ1689" s="1887"/>
      <c r="WCR1689" s="1887"/>
      <c r="WCS1689" s="1887"/>
      <c r="WCT1689" s="1887"/>
      <c r="WCU1689" s="1887"/>
      <c r="WCV1689" s="1887"/>
      <c r="WCW1689" s="1887"/>
      <c r="WCX1689" s="1887"/>
      <c r="WCY1689" s="1887"/>
      <c r="WCZ1689" s="1887"/>
      <c r="WDA1689" s="1887"/>
      <c r="WDB1689" s="1887"/>
      <c r="WDC1689" s="1887"/>
      <c r="WDD1689" s="1887"/>
      <c r="WDE1689" s="1887"/>
      <c r="WDF1689" s="1887"/>
      <c r="WDG1689" s="1887"/>
      <c r="WDH1689" s="1887"/>
      <c r="WDI1689" s="1887"/>
      <c r="WDJ1689" s="1887"/>
      <c r="WDK1689" s="1887"/>
      <c r="WDL1689" s="1887"/>
      <c r="WDM1689" s="1887"/>
      <c r="WDN1689" s="1887"/>
      <c r="WDO1689" s="1887"/>
      <c r="WDP1689" s="1887"/>
      <c r="WDQ1689" s="1887"/>
      <c r="WDR1689" s="1887"/>
      <c r="WDS1689" s="1887"/>
      <c r="WDT1689" s="1887"/>
      <c r="WDU1689" s="1887"/>
      <c r="WDV1689" s="1887"/>
      <c r="WDW1689" s="1887"/>
      <c r="WDX1689" s="1887"/>
      <c r="WDY1689" s="1887"/>
      <c r="WDZ1689" s="1887"/>
      <c r="WEA1689" s="1887"/>
      <c r="WEB1689" s="1887"/>
      <c r="WEC1689" s="1887"/>
      <c r="WED1689" s="1887"/>
      <c r="WEE1689" s="1887"/>
      <c r="WEF1689" s="1887"/>
      <c r="WEG1689" s="1887"/>
      <c r="WEH1689" s="1887"/>
      <c r="WEI1689" s="1887"/>
      <c r="WEJ1689" s="1887"/>
      <c r="WEK1689" s="1887"/>
      <c r="WEL1689" s="1887"/>
      <c r="WEM1689" s="1887"/>
      <c r="WEN1689" s="1887"/>
      <c r="WEO1689" s="1887"/>
      <c r="WEP1689" s="1887"/>
      <c r="WEQ1689" s="1887"/>
      <c r="WER1689" s="1887"/>
      <c r="WES1689" s="1887"/>
      <c r="WET1689" s="1887"/>
      <c r="WEU1689" s="1887"/>
      <c r="WEV1689" s="1887"/>
      <c r="WEW1689" s="1887"/>
      <c r="WEX1689" s="1887"/>
      <c r="WEY1689" s="1887"/>
      <c r="WEZ1689" s="1887"/>
      <c r="WFA1689" s="1887"/>
      <c r="WFB1689" s="1887"/>
      <c r="WFC1689" s="1887"/>
      <c r="WFD1689" s="1887"/>
      <c r="WFE1689" s="1887"/>
      <c r="WFF1689" s="1887"/>
      <c r="WFG1689" s="1887"/>
      <c r="WFH1689" s="1887"/>
      <c r="WFI1689" s="1887"/>
      <c r="WFJ1689" s="1887"/>
      <c r="WFK1689" s="1887"/>
      <c r="WFL1689" s="1887"/>
      <c r="WFM1689" s="1887"/>
      <c r="WFN1689" s="1887"/>
      <c r="WFO1689" s="1887"/>
      <c r="WFP1689" s="1887"/>
      <c r="WFQ1689" s="1887"/>
      <c r="WFR1689" s="1887"/>
      <c r="WFS1689" s="1887"/>
      <c r="WFT1689" s="1887"/>
      <c r="WFU1689" s="1887"/>
      <c r="WFV1689" s="1887"/>
      <c r="WFW1689" s="1887"/>
      <c r="WFX1689" s="1887"/>
      <c r="WFY1689" s="1887"/>
      <c r="WFZ1689" s="1887"/>
      <c r="WGA1689" s="1887"/>
      <c r="WGB1689" s="1887"/>
      <c r="WGC1689" s="1887"/>
      <c r="WGD1689" s="1887"/>
      <c r="WGE1689" s="1887"/>
      <c r="WGF1689" s="1887"/>
      <c r="WGG1689" s="1887"/>
      <c r="WGH1689" s="1887"/>
      <c r="WGI1689" s="1887"/>
      <c r="WGJ1689" s="1887"/>
      <c r="WGK1689" s="1887"/>
      <c r="WGL1689" s="1887"/>
      <c r="WGM1689" s="1887"/>
      <c r="WGN1689" s="1887"/>
      <c r="WGO1689" s="1887"/>
      <c r="WGP1689" s="1887"/>
      <c r="WGQ1689" s="1887"/>
      <c r="WGR1689" s="1887"/>
      <c r="WGS1689" s="1887"/>
      <c r="WGT1689" s="1887"/>
      <c r="WGU1689" s="1887"/>
      <c r="WGV1689" s="1887"/>
      <c r="WGW1689" s="1887"/>
      <c r="WGX1689" s="1887"/>
      <c r="WGY1689" s="1887"/>
      <c r="WGZ1689" s="1887"/>
      <c r="WHA1689" s="1887"/>
      <c r="WHB1689" s="1887"/>
      <c r="WHC1689" s="1887"/>
      <c r="WHD1689" s="1887"/>
      <c r="WHE1689" s="1887"/>
      <c r="WHF1689" s="1887"/>
      <c r="WHG1689" s="1887"/>
      <c r="WHH1689" s="1887"/>
      <c r="WHI1689" s="1887"/>
      <c r="WHJ1689" s="1887"/>
      <c r="WHK1689" s="1887"/>
      <c r="WHL1689" s="1887"/>
      <c r="WHM1689" s="1887"/>
      <c r="WHN1689" s="1887"/>
      <c r="WHO1689" s="1887"/>
      <c r="WHP1689" s="1887"/>
      <c r="WHQ1689" s="1887"/>
      <c r="WHR1689" s="1887"/>
      <c r="WHS1689" s="1887"/>
      <c r="WHT1689" s="1887"/>
      <c r="WHU1689" s="1887"/>
      <c r="WHV1689" s="1887"/>
      <c r="WHW1689" s="1887"/>
      <c r="WHX1689" s="1887"/>
      <c r="WHY1689" s="1887"/>
      <c r="WHZ1689" s="1887"/>
      <c r="WIA1689" s="1887"/>
      <c r="WIB1689" s="1887"/>
      <c r="WIC1689" s="1887"/>
      <c r="WID1689" s="1887"/>
      <c r="WIE1689" s="1887"/>
      <c r="WIF1689" s="1887"/>
      <c r="WIG1689" s="1887"/>
      <c r="WIH1689" s="1887"/>
      <c r="WII1689" s="1887"/>
      <c r="WIJ1689" s="1887"/>
      <c r="WIK1689" s="1887"/>
      <c r="WIL1689" s="1887"/>
      <c r="WIM1689" s="1887"/>
      <c r="WIN1689" s="1887"/>
      <c r="WIO1689" s="1887"/>
      <c r="WIP1689" s="1887"/>
      <c r="WIQ1689" s="1887"/>
      <c r="WIR1689" s="1887"/>
      <c r="WIS1689" s="1887"/>
      <c r="WIT1689" s="1887"/>
      <c r="WIU1689" s="1887"/>
      <c r="WIV1689" s="1887"/>
      <c r="WIW1689" s="1887"/>
      <c r="WIX1689" s="1887"/>
      <c r="WIY1689" s="1887"/>
      <c r="WIZ1689" s="1887"/>
      <c r="WJA1689" s="1887"/>
      <c r="WJB1689" s="1887"/>
      <c r="WJC1689" s="1887"/>
      <c r="WJD1689" s="1887"/>
      <c r="WJE1689" s="1887"/>
      <c r="WJF1689" s="1887"/>
      <c r="WJG1689" s="1887"/>
      <c r="WJH1689" s="1887"/>
      <c r="WJI1689" s="1887"/>
      <c r="WJJ1689" s="1887"/>
      <c r="WJK1689" s="1887"/>
      <c r="WJL1689" s="1887"/>
      <c r="WJM1689" s="1887"/>
      <c r="WJN1689" s="1887"/>
      <c r="WJO1689" s="1887"/>
      <c r="WJP1689" s="1887"/>
      <c r="WJQ1689" s="1887"/>
      <c r="WJR1689" s="1887"/>
      <c r="WJS1689" s="1887"/>
      <c r="WJT1689" s="1887"/>
      <c r="WJU1689" s="1887"/>
      <c r="WJV1689" s="1887"/>
      <c r="WJW1689" s="1887"/>
      <c r="WJX1689" s="1887"/>
      <c r="WJY1689" s="1887"/>
      <c r="WJZ1689" s="1887"/>
      <c r="WKA1689" s="1887"/>
      <c r="WKB1689" s="1887"/>
      <c r="WKC1689" s="1887"/>
      <c r="WKD1689" s="1887"/>
      <c r="WKE1689" s="1887"/>
      <c r="WKF1689" s="1887"/>
      <c r="WKG1689" s="1887"/>
      <c r="WKH1689" s="1887"/>
      <c r="WKI1689" s="1887"/>
      <c r="WKJ1689" s="1887"/>
      <c r="WKK1689" s="1887"/>
      <c r="WKL1689" s="1887"/>
      <c r="WKM1689" s="1887"/>
      <c r="WKN1689" s="1887"/>
      <c r="WKO1689" s="1887"/>
      <c r="WKP1689" s="1887"/>
      <c r="WKQ1689" s="1887"/>
      <c r="WKR1689" s="1887"/>
      <c r="WKS1689" s="1887"/>
      <c r="WKT1689" s="1887"/>
      <c r="WKU1689" s="1887"/>
      <c r="WKV1689" s="1887"/>
      <c r="WKW1689" s="1887"/>
      <c r="WKX1689" s="1887"/>
      <c r="WKY1689" s="1887"/>
      <c r="WKZ1689" s="1887"/>
      <c r="WLA1689" s="1887"/>
      <c r="WLB1689" s="1887"/>
      <c r="WLC1689" s="1887"/>
      <c r="WLD1689" s="1887"/>
      <c r="WLE1689" s="1887"/>
      <c r="WLF1689" s="1887"/>
      <c r="WLG1689" s="1887"/>
      <c r="WLH1689" s="1887"/>
      <c r="WLI1689" s="1887"/>
      <c r="WLJ1689" s="1887"/>
      <c r="WLK1689" s="1887"/>
      <c r="WLL1689" s="1887"/>
      <c r="WLM1689" s="1887"/>
      <c r="WLN1689" s="1887"/>
      <c r="WLO1689" s="1887"/>
      <c r="WLP1689" s="1887"/>
      <c r="WLQ1689" s="1887"/>
      <c r="WLR1689" s="1887"/>
      <c r="WLS1689" s="1887"/>
      <c r="WLT1689" s="1887"/>
      <c r="WLU1689" s="1887"/>
      <c r="WLV1689" s="1887"/>
      <c r="WLW1689" s="1887"/>
      <c r="WLX1689" s="1887"/>
      <c r="WLY1689" s="1887"/>
      <c r="WLZ1689" s="1887"/>
      <c r="WMA1689" s="1887"/>
      <c r="WMB1689" s="1887"/>
      <c r="WMC1689" s="1887"/>
      <c r="WMD1689" s="1887"/>
      <c r="WME1689" s="1887"/>
      <c r="WMF1689" s="1887"/>
      <c r="WMG1689" s="1887"/>
      <c r="WMH1689" s="1887"/>
      <c r="WMI1689" s="1887"/>
      <c r="WMJ1689" s="1887"/>
      <c r="WMK1689" s="1887"/>
      <c r="WML1689" s="1887"/>
      <c r="WMM1689" s="1887"/>
      <c r="WMN1689" s="1887"/>
      <c r="WMO1689" s="1887"/>
      <c r="WMP1689" s="1887"/>
      <c r="WMQ1689" s="1887"/>
      <c r="WMR1689" s="1887"/>
      <c r="WMS1689" s="1887"/>
      <c r="WMT1689" s="1887"/>
      <c r="WMU1689" s="1887"/>
      <c r="WMV1689" s="1887"/>
      <c r="WMW1689" s="1887"/>
      <c r="WMX1689" s="1887"/>
      <c r="WMY1689" s="1887"/>
      <c r="WMZ1689" s="1887"/>
      <c r="WNA1689" s="1887"/>
      <c r="WNB1689" s="1887"/>
      <c r="WNC1689" s="1887"/>
      <c r="WND1689" s="1887"/>
      <c r="WNE1689" s="1887"/>
      <c r="WNF1689" s="1887"/>
      <c r="WNG1689" s="1887"/>
      <c r="WNH1689" s="1887"/>
      <c r="WNI1689" s="1887"/>
      <c r="WNJ1689" s="1887"/>
      <c r="WNK1689" s="1887"/>
      <c r="WNL1689" s="1887"/>
      <c r="WNM1689" s="1887"/>
      <c r="WNN1689" s="1887"/>
      <c r="WNO1689" s="1887"/>
      <c r="WNP1689" s="1887"/>
      <c r="WNQ1689" s="1887"/>
      <c r="WNR1689" s="1887"/>
      <c r="WNS1689" s="1887"/>
      <c r="WNT1689" s="1887"/>
      <c r="WNU1689" s="1887"/>
      <c r="WNV1689" s="1887"/>
      <c r="WNW1689" s="1887"/>
      <c r="WNX1689" s="1887"/>
      <c r="WNY1689" s="1887"/>
      <c r="WNZ1689" s="1887"/>
      <c r="WOA1689" s="1887"/>
      <c r="WOB1689" s="1887"/>
      <c r="WOC1689" s="1887"/>
      <c r="WOD1689" s="1887"/>
      <c r="WOE1689" s="1887"/>
      <c r="WOF1689" s="1887"/>
      <c r="WOG1689" s="1887"/>
      <c r="WOH1689" s="1887"/>
      <c r="WOI1689" s="1887"/>
      <c r="WOJ1689" s="1887"/>
      <c r="WOK1689" s="1887"/>
      <c r="WOL1689" s="1887"/>
      <c r="WOM1689" s="1887"/>
      <c r="WON1689" s="1887"/>
      <c r="WOO1689" s="1887"/>
      <c r="WOP1689" s="1887"/>
      <c r="WOQ1689" s="1887"/>
      <c r="WOR1689" s="1887"/>
      <c r="WOS1689" s="1887"/>
      <c r="WOT1689" s="1887"/>
      <c r="WOU1689" s="1887"/>
      <c r="WOV1689" s="1887"/>
      <c r="WOW1689" s="1887"/>
      <c r="WOX1689" s="1887"/>
      <c r="WOY1689" s="1887"/>
      <c r="WOZ1689" s="1887"/>
      <c r="WPA1689" s="1887"/>
      <c r="WPB1689" s="1887"/>
      <c r="WPC1689" s="1887"/>
      <c r="WPD1689" s="1887"/>
      <c r="WPE1689" s="1887"/>
      <c r="WPF1689" s="1887"/>
      <c r="WPG1689" s="1887"/>
      <c r="WPH1689" s="1887"/>
      <c r="WPI1689" s="1887"/>
      <c r="WPJ1689" s="1887"/>
      <c r="WPK1689" s="1887"/>
      <c r="WPL1689" s="1887"/>
      <c r="WPM1689" s="1887"/>
      <c r="WPN1689" s="1887"/>
      <c r="WPO1689" s="1887"/>
      <c r="WPP1689" s="1887"/>
      <c r="WPQ1689" s="1887"/>
      <c r="WPR1689" s="1887"/>
      <c r="WPS1689" s="1887"/>
      <c r="WPT1689" s="1887"/>
      <c r="WPU1689" s="1887"/>
      <c r="WPV1689" s="1887"/>
      <c r="WPW1689" s="1887"/>
      <c r="WPX1689" s="1887"/>
      <c r="WPY1689" s="1887"/>
      <c r="WPZ1689" s="1887"/>
      <c r="WQA1689" s="1887"/>
      <c r="WQB1689" s="1887"/>
      <c r="WQC1689" s="1887"/>
      <c r="WQD1689" s="1887"/>
      <c r="WQE1689" s="1887"/>
      <c r="WQF1689" s="1887"/>
      <c r="WQG1689" s="1887"/>
      <c r="WQH1689" s="1887"/>
      <c r="WQI1689" s="1887"/>
      <c r="WQJ1689" s="1887"/>
      <c r="WQK1689" s="1887"/>
      <c r="WQL1689" s="1887"/>
      <c r="WQM1689" s="1887"/>
      <c r="WQN1689" s="1887"/>
      <c r="WQO1689" s="1887"/>
      <c r="WQP1689" s="1887"/>
      <c r="WQQ1689" s="1887"/>
      <c r="WQR1689" s="1887"/>
      <c r="WQS1689" s="1887"/>
      <c r="WQT1689" s="1887"/>
      <c r="WQU1689" s="1887"/>
      <c r="WQV1689" s="1887"/>
      <c r="WQW1689" s="1887"/>
      <c r="WQX1689" s="1887"/>
      <c r="WQY1689" s="1887"/>
      <c r="WQZ1689" s="1887"/>
      <c r="WRA1689" s="1887"/>
      <c r="WRB1689" s="1887"/>
      <c r="WRC1689" s="1887"/>
      <c r="WRD1689" s="1887"/>
      <c r="WRE1689" s="1887"/>
      <c r="WRF1689" s="1887"/>
      <c r="WRG1689" s="1887"/>
      <c r="WRH1689" s="1887"/>
      <c r="WRI1689" s="1887"/>
      <c r="WRJ1689" s="1887"/>
      <c r="WRK1689" s="1887"/>
      <c r="WRL1689" s="1887"/>
      <c r="WRM1689" s="1887"/>
      <c r="WRN1689" s="1887"/>
      <c r="WRO1689" s="1887"/>
      <c r="WRP1689" s="1887"/>
      <c r="WRQ1689" s="1887"/>
      <c r="WRR1689" s="1887"/>
      <c r="WRS1689" s="1887"/>
      <c r="WRT1689" s="1887"/>
      <c r="WRU1689" s="1887"/>
      <c r="WRV1689" s="1887"/>
      <c r="WRW1689" s="1887"/>
      <c r="WRX1689" s="1887"/>
      <c r="WRY1689" s="1887"/>
      <c r="WRZ1689" s="1887"/>
      <c r="WSA1689" s="1887"/>
      <c r="WSB1689" s="1887"/>
      <c r="WSC1689" s="1887"/>
      <c r="WSD1689" s="1887"/>
      <c r="WSE1689" s="1887"/>
      <c r="WSF1689" s="1887"/>
      <c r="WSG1689" s="1887"/>
      <c r="WSH1689" s="1887"/>
      <c r="WSI1689" s="1887"/>
      <c r="WSJ1689" s="1887"/>
      <c r="WSK1689" s="1887"/>
      <c r="WSL1689" s="1887"/>
      <c r="WSM1689" s="1887"/>
      <c r="WSN1689" s="1887"/>
      <c r="WSO1689" s="1887"/>
      <c r="WSP1689" s="1887"/>
      <c r="WSQ1689" s="1887"/>
      <c r="WSR1689" s="1887"/>
      <c r="WSS1689" s="1887"/>
      <c r="WST1689" s="1887"/>
      <c r="WSU1689" s="1887"/>
      <c r="WSV1689" s="1887"/>
      <c r="WSW1689" s="1887"/>
      <c r="WSX1689" s="1887"/>
      <c r="WSY1689" s="1887"/>
      <c r="WSZ1689" s="1887"/>
      <c r="WTA1689" s="1887"/>
      <c r="WTB1689" s="1887"/>
      <c r="WTC1689" s="1887"/>
      <c r="WTD1689" s="1887"/>
      <c r="WTE1689" s="1887"/>
      <c r="WTF1689" s="1887"/>
      <c r="WTG1689" s="1887"/>
      <c r="WTH1689" s="1887"/>
      <c r="WTI1689" s="1887"/>
      <c r="WTJ1689" s="1887"/>
      <c r="WTK1689" s="1887"/>
      <c r="WTL1689" s="1887"/>
      <c r="WTM1689" s="1887"/>
      <c r="WTN1689" s="1887"/>
      <c r="WTO1689" s="1887"/>
      <c r="WTP1689" s="1887"/>
      <c r="WTQ1689" s="1887"/>
      <c r="WTR1689" s="1887"/>
      <c r="WTS1689" s="1887"/>
      <c r="WTT1689" s="1887"/>
      <c r="WTU1689" s="1887"/>
      <c r="WTV1689" s="1887"/>
      <c r="WTW1689" s="1887"/>
      <c r="WTX1689" s="1887"/>
      <c r="WTY1689" s="1887"/>
      <c r="WTZ1689" s="1887"/>
      <c r="WUA1689" s="1887"/>
      <c r="WUB1689" s="1887"/>
      <c r="WUC1689" s="1887"/>
      <c r="WUD1689" s="1887"/>
      <c r="WUE1689" s="1887"/>
      <c r="WUF1689" s="1887"/>
      <c r="WUG1689" s="1887"/>
      <c r="WUH1689" s="1887"/>
      <c r="WUI1689" s="1887"/>
      <c r="WUJ1689" s="1887"/>
      <c r="WUK1689" s="1887"/>
      <c r="WUL1689" s="1887"/>
      <c r="WUM1689" s="1887"/>
      <c r="WUN1689" s="1887"/>
      <c r="WUO1689" s="1887"/>
      <c r="WUP1689" s="1887"/>
      <c r="WUQ1689" s="1887"/>
      <c r="WUR1689" s="1887"/>
      <c r="WUS1689" s="1887"/>
      <c r="WUT1689" s="1887"/>
      <c r="WUU1689" s="1887"/>
      <c r="WUV1689" s="1887"/>
      <c r="WUW1689" s="1887"/>
      <c r="WUX1689" s="1887"/>
      <c r="WUY1689" s="1887"/>
      <c r="WUZ1689" s="1887"/>
      <c r="WVA1689" s="1887"/>
      <c r="WVB1689" s="1887"/>
      <c r="WVC1689" s="1887"/>
      <c r="WVD1689" s="1887"/>
      <c r="WVE1689" s="1887"/>
      <c r="WVF1689" s="1887"/>
      <c r="WVG1689" s="1887"/>
      <c r="WVH1689" s="1887"/>
      <c r="WVI1689" s="1887"/>
      <c r="WVJ1689" s="1887"/>
      <c r="WVK1689" s="1887"/>
      <c r="WVL1689" s="1887"/>
      <c r="WVM1689" s="1887"/>
      <c r="WVN1689" s="1887"/>
      <c r="WVO1689" s="1887"/>
      <c r="WVP1689" s="1887"/>
      <c r="WVQ1689" s="1887"/>
      <c r="WVR1689" s="1887"/>
      <c r="WVS1689" s="1887"/>
      <c r="WVT1689" s="1887"/>
      <c r="WVU1689" s="1887"/>
      <c r="WVV1689" s="1887"/>
      <c r="WVW1689" s="1887"/>
      <c r="WVX1689" s="1887"/>
      <c r="WVY1689" s="1887"/>
      <c r="WVZ1689" s="1887"/>
      <c r="WWA1689" s="1887"/>
      <c r="WWB1689" s="1887"/>
      <c r="WWC1689" s="1887"/>
      <c r="WWD1689" s="1887"/>
      <c r="WWE1689" s="1887"/>
      <c r="WWF1689" s="1887"/>
      <c r="WWG1689" s="1887"/>
      <c r="WWH1689" s="1887"/>
      <c r="WWI1689" s="1887"/>
      <c r="WWJ1689" s="1887"/>
      <c r="WWK1689" s="1887"/>
      <c r="WWL1689" s="1887"/>
      <c r="WWM1689" s="1887"/>
      <c r="WWN1689" s="1887"/>
      <c r="WWO1689" s="1887"/>
      <c r="WWP1689" s="1887"/>
      <c r="WWQ1689" s="1887"/>
      <c r="WWR1689" s="1887"/>
      <c r="WWS1689" s="1887"/>
      <c r="WWT1689" s="1887"/>
      <c r="WWU1689" s="1887"/>
      <c r="WWV1689" s="1887"/>
      <c r="WWW1689" s="1887"/>
      <c r="WWX1689" s="1887"/>
      <c r="WWY1689" s="1887"/>
      <c r="WWZ1689" s="1887"/>
      <c r="WXA1689" s="1887"/>
      <c r="WXB1689" s="1887"/>
      <c r="WXC1689" s="1887"/>
      <c r="WXD1689" s="1887"/>
      <c r="WXE1689" s="1887"/>
      <c r="WXF1689" s="1887"/>
      <c r="WXG1689" s="1887"/>
      <c r="WXH1689" s="1887"/>
      <c r="WXI1689" s="1887"/>
      <c r="WXJ1689" s="1887"/>
      <c r="WXK1689" s="1887"/>
      <c r="WXL1689" s="1887"/>
      <c r="WXM1689" s="1887"/>
      <c r="WXN1689" s="1887"/>
      <c r="WXO1689" s="1887"/>
      <c r="WXP1689" s="1887"/>
      <c r="WXQ1689" s="1887"/>
      <c r="WXR1689" s="1887"/>
      <c r="WXS1689" s="1887"/>
      <c r="WXT1689" s="1887"/>
      <c r="WXU1689" s="1887"/>
      <c r="WXV1689" s="1887"/>
      <c r="WXW1689" s="1887"/>
      <c r="WXX1689" s="1887"/>
      <c r="WXY1689" s="1887"/>
      <c r="WXZ1689" s="1887"/>
      <c r="WYA1689" s="1887"/>
      <c r="WYB1689" s="1887"/>
      <c r="WYC1689" s="1887"/>
      <c r="WYD1689" s="1887"/>
      <c r="WYE1689" s="1887"/>
      <c r="WYF1689" s="1887"/>
      <c r="WYG1689" s="1887"/>
      <c r="WYH1689" s="1887"/>
      <c r="WYI1689" s="1887"/>
      <c r="WYJ1689" s="1887"/>
      <c r="WYK1689" s="1887"/>
      <c r="WYL1689" s="1887"/>
      <c r="WYM1689" s="1887"/>
      <c r="WYN1689" s="1887"/>
      <c r="WYO1689" s="1887"/>
      <c r="WYP1689" s="1887"/>
      <c r="WYQ1689" s="1887"/>
      <c r="WYR1689" s="1887"/>
      <c r="WYS1689" s="1887"/>
      <c r="WYT1689" s="1887"/>
      <c r="WYU1689" s="1887"/>
      <c r="WYV1689" s="1887"/>
      <c r="WYW1689" s="1887"/>
      <c r="WYX1689" s="1887"/>
      <c r="WYY1689" s="1887"/>
      <c r="WYZ1689" s="1887"/>
      <c r="WZA1689" s="1887"/>
      <c r="WZB1689" s="1887"/>
      <c r="WZC1689" s="1887"/>
      <c r="WZD1689" s="1887"/>
      <c r="WZE1689" s="1887"/>
      <c r="WZF1689" s="1887"/>
      <c r="WZG1689" s="1887"/>
      <c r="WZH1689" s="1887"/>
      <c r="WZI1689" s="1887"/>
      <c r="WZJ1689" s="1887"/>
      <c r="WZK1689" s="1887"/>
      <c r="WZL1689" s="1887"/>
      <c r="WZM1689" s="1887"/>
      <c r="WZN1689" s="1887"/>
      <c r="WZO1689" s="1887"/>
      <c r="WZP1689" s="1887"/>
      <c r="WZQ1689" s="1887"/>
      <c r="WZR1689" s="1887"/>
      <c r="WZS1689" s="1887"/>
      <c r="WZT1689" s="1887"/>
      <c r="WZU1689" s="1887"/>
      <c r="WZV1689" s="1887"/>
      <c r="WZW1689" s="1887"/>
      <c r="WZX1689" s="1887"/>
      <c r="WZY1689" s="1887"/>
      <c r="WZZ1689" s="1887"/>
      <c r="XAA1689" s="1887"/>
      <c r="XAB1689" s="1887"/>
      <c r="XAC1689" s="1887"/>
      <c r="XAD1689" s="1887"/>
      <c r="XAE1689" s="1887"/>
      <c r="XAF1689" s="1887"/>
      <c r="XAG1689" s="1887"/>
      <c r="XAH1689" s="1887"/>
      <c r="XAI1689" s="1887"/>
      <c r="XAJ1689" s="1887"/>
      <c r="XAK1689" s="1887"/>
      <c r="XAL1689" s="1887"/>
      <c r="XAM1689" s="1887"/>
      <c r="XAN1689" s="1887"/>
      <c r="XAO1689" s="1887"/>
      <c r="XAP1689" s="1887"/>
      <c r="XAQ1689" s="1887"/>
      <c r="XAR1689" s="1887"/>
      <c r="XAS1689" s="1887"/>
      <c r="XAT1689" s="1887"/>
      <c r="XAU1689" s="1887"/>
      <c r="XAV1689" s="1887"/>
      <c r="XAW1689" s="1887"/>
      <c r="XAX1689" s="1887"/>
      <c r="XAY1689" s="1887"/>
      <c r="XAZ1689" s="1887"/>
      <c r="XBA1689" s="1887"/>
      <c r="XBB1689" s="1887"/>
      <c r="XBC1689" s="1887"/>
      <c r="XBD1689" s="1887"/>
      <c r="XBE1689" s="1887"/>
      <c r="XBF1689" s="1887"/>
      <c r="XBG1689" s="1887"/>
      <c r="XBH1689" s="1887"/>
      <c r="XBI1689" s="1887"/>
      <c r="XBJ1689" s="1887"/>
      <c r="XBK1689" s="1887"/>
      <c r="XBL1689" s="1887"/>
      <c r="XBM1689" s="1887"/>
      <c r="XBN1689" s="1887"/>
      <c r="XBO1689" s="1887"/>
      <c r="XBP1689" s="1887"/>
      <c r="XBQ1689" s="1887"/>
      <c r="XBR1689" s="1887"/>
      <c r="XBS1689" s="1887"/>
      <c r="XBT1689" s="1887"/>
      <c r="XBU1689" s="1887"/>
      <c r="XBV1689" s="1887"/>
      <c r="XBW1689" s="1887"/>
      <c r="XBX1689" s="1887"/>
      <c r="XBY1689" s="1887"/>
      <c r="XBZ1689" s="1887"/>
      <c r="XCA1689" s="1887"/>
      <c r="XCB1689" s="1887"/>
      <c r="XCC1689" s="1887"/>
      <c r="XCD1689" s="1887"/>
      <c r="XCE1689" s="1887"/>
      <c r="XCF1689" s="1887"/>
      <c r="XCG1689" s="1887"/>
      <c r="XCH1689" s="1887"/>
      <c r="XCI1689" s="1887"/>
      <c r="XCJ1689" s="1887"/>
      <c r="XCK1689" s="1887"/>
      <c r="XCL1689" s="1887"/>
      <c r="XCM1689" s="1887"/>
      <c r="XCN1689" s="1887"/>
      <c r="XCO1689" s="1887"/>
      <c r="XCP1689" s="1887"/>
      <c r="XCQ1689" s="1887"/>
      <c r="XCR1689" s="1887"/>
      <c r="XCS1689" s="1887"/>
      <c r="XCT1689" s="1887"/>
      <c r="XCU1689" s="1887"/>
      <c r="XCV1689" s="1887"/>
      <c r="XCW1689" s="1887"/>
      <c r="XCX1689" s="1887"/>
      <c r="XCY1689" s="1887"/>
      <c r="XCZ1689" s="1887"/>
      <c r="XDA1689" s="1887"/>
      <c r="XDB1689" s="1887"/>
      <c r="XDC1689" s="1887"/>
      <c r="XDD1689" s="1887"/>
      <c r="XDE1689" s="1887"/>
      <c r="XDF1689" s="1887"/>
      <c r="XDG1689" s="1887"/>
      <c r="XDH1689" s="1887"/>
      <c r="XDI1689" s="1887"/>
      <c r="XDJ1689" s="1887"/>
      <c r="XDK1689" s="1887"/>
      <c r="XDL1689" s="1887"/>
      <c r="XDM1689" s="1887"/>
      <c r="XDN1689" s="1887"/>
      <c r="XDO1689" s="1887"/>
      <c r="XDP1689" s="1887"/>
      <c r="XDQ1689" s="1887"/>
      <c r="XDR1689" s="1887"/>
      <c r="XDS1689" s="1887"/>
      <c r="XDT1689" s="1887"/>
      <c r="XDU1689" s="1887"/>
      <c r="XDV1689" s="1887"/>
      <c r="XDW1689" s="1887"/>
      <c r="XDX1689" s="1887"/>
      <c r="XDY1689" s="1887"/>
      <c r="XDZ1689" s="1887"/>
      <c r="XEA1689" s="1887"/>
      <c r="XEB1689" s="1887"/>
      <c r="XEC1689" s="1887"/>
      <c r="XED1689" s="1887"/>
      <c r="XEE1689" s="1887"/>
      <c r="XEF1689" s="1887"/>
      <c r="XEG1689" s="1887"/>
      <c r="XEH1689" s="1887"/>
      <c r="XEI1689" s="1887"/>
      <c r="XEJ1689" s="1887"/>
      <c r="XEK1689" s="1887"/>
      <c r="XEL1689" s="1887"/>
      <c r="XEM1689" s="1887"/>
      <c r="XEN1689" s="1887"/>
      <c r="XEO1689" s="1887"/>
      <c r="XEP1689" s="1887"/>
      <c r="XEQ1689" s="1887"/>
      <c r="XER1689" s="1887"/>
      <c r="XES1689" s="1887"/>
      <c r="XET1689" s="1887"/>
      <c r="XEU1689" s="1887"/>
      <c r="XEV1689" s="1887"/>
      <c r="XEW1689" s="1887"/>
      <c r="XEX1689" s="1887"/>
      <c r="XEY1689" s="1887"/>
      <c r="XEZ1689" s="1887"/>
      <c r="XFA1689" s="1887"/>
      <c r="XFB1689" s="1887"/>
      <c r="XFC1689" s="1887"/>
      <c r="XFD1689" s="1887"/>
    </row>
    <row r="1690" spans="1:16384" s="333" customFormat="1" ht="14.25" x14ac:dyDescent="0.25">
      <c r="A1690" s="257"/>
      <c r="B1690" s="330"/>
      <c r="C1690" s="331"/>
      <c r="D1690" s="332"/>
      <c r="E1690" s="332"/>
      <c r="F1690" s="332"/>
      <c r="G1690" s="1510" t="s">
        <v>424</v>
      </c>
      <c r="H1690" s="332"/>
      <c r="I1690" s="332"/>
      <c r="J1690" s="332"/>
      <c r="K1690" s="332"/>
      <c r="L1690" s="331"/>
      <c r="M1690" s="1872" t="s">
        <v>392</v>
      </c>
      <c r="N1690" s="1872"/>
      <c r="O1690" s="1872"/>
      <c r="P1690" s="1872"/>
      <c r="Q1690" s="1888"/>
      <c r="R1690" s="1889" t="s">
        <v>229</v>
      </c>
      <c r="S1690" s="1872"/>
      <c r="T1690" s="1872"/>
      <c r="U1690" s="1872"/>
      <c r="V1690" s="1888"/>
      <c r="W1690" s="331"/>
      <c r="X1690" s="332"/>
      <c r="Y1690" s="1510" t="s">
        <v>465</v>
      </c>
      <c r="Z1690" s="332"/>
      <c r="AA1690" s="332"/>
      <c r="AB1690" s="332"/>
      <c r="AC1690" s="449"/>
      <c r="AD1690" s="331"/>
      <c r="AE1690" s="332"/>
      <c r="AF1690" s="1510" t="s">
        <v>1686</v>
      </c>
      <c r="AG1690" s="332"/>
      <c r="AH1690" s="332"/>
      <c r="AI1690" s="332"/>
      <c r="AJ1690" s="449"/>
    </row>
    <row r="1691" spans="1:16384" s="181" customFormat="1" ht="93.75" x14ac:dyDescent="0.25">
      <c r="A1691" s="224" t="s">
        <v>114</v>
      </c>
      <c r="B1691" s="1590" t="s">
        <v>231</v>
      </c>
      <c r="C1691" s="1590" t="s">
        <v>232</v>
      </c>
      <c r="D1691" s="1590" t="s">
        <v>233</v>
      </c>
      <c r="E1691" s="1590" t="s">
        <v>234</v>
      </c>
      <c r="F1691" s="528" t="s">
        <v>426</v>
      </c>
      <c r="G1691" s="1590" t="s">
        <v>223</v>
      </c>
      <c r="H1691" s="289" t="s">
        <v>334</v>
      </c>
      <c r="I1691" s="1590" t="s">
        <v>235</v>
      </c>
      <c r="J1691" s="1590" t="s">
        <v>236</v>
      </c>
      <c r="K1691" s="1590" t="s">
        <v>237</v>
      </c>
      <c r="L1691" s="528" t="s">
        <v>396</v>
      </c>
      <c r="M1691" s="1590" t="s">
        <v>223</v>
      </c>
      <c r="N1691" s="1590" t="s">
        <v>298</v>
      </c>
      <c r="O1691" s="1590" t="s">
        <v>235</v>
      </c>
      <c r="P1691" s="1590" t="s">
        <v>236</v>
      </c>
      <c r="Q1691" s="1590" t="s">
        <v>313</v>
      </c>
      <c r="R1691" s="1590" t="s">
        <v>223</v>
      </c>
      <c r="S1691" s="1590" t="s">
        <v>298</v>
      </c>
      <c r="T1691" s="1590" t="s">
        <v>235</v>
      </c>
      <c r="U1691" s="1590" t="s">
        <v>236</v>
      </c>
      <c r="V1691" s="1590" t="s">
        <v>314</v>
      </c>
      <c r="W1691" s="1590" t="s">
        <v>234</v>
      </c>
      <c r="X1691" s="528" t="s">
        <v>474</v>
      </c>
      <c r="Y1691" s="1590" t="s">
        <v>223</v>
      </c>
      <c r="Z1691" s="1590" t="s">
        <v>253</v>
      </c>
      <c r="AA1691" s="1590" t="s">
        <v>235</v>
      </c>
      <c r="AB1691" s="1590" t="s">
        <v>236</v>
      </c>
      <c r="AC1691" s="1590" t="s">
        <v>270</v>
      </c>
      <c r="AD1691" s="1590" t="s">
        <v>234</v>
      </c>
      <c r="AE1691" s="528" t="s">
        <v>4618</v>
      </c>
      <c r="AF1691" s="1590" t="s">
        <v>223</v>
      </c>
      <c r="AG1691" s="1590" t="s">
        <v>253</v>
      </c>
      <c r="AH1691" s="1590" t="s">
        <v>235</v>
      </c>
      <c r="AI1691" s="1590" t="s">
        <v>236</v>
      </c>
      <c r="AJ1691" s="1590" t="s">
        <v>270</v>
      </c>
    </row>
    <row r="1692" spans="1:16384" s="35" customFormat="1" ht="12.75" x14ac:dyDescent="0.25">
      <c r="A1692" s="123">
        <v>1</v>
      </c>
      <c r="B1692" s="123">
        <v>2</v>
      </c>
      <c r="C1692" s="123">
        <v>3</v>
      </c>
      <c r="D1692" s="123">
        <v>4</v>
      </c>
      <c r="E1692" s="123">
        <v>5</v>
      </c>
      <c r="F1692" s="123">
        <v>6</v>
      </c>
      <c r="G1692" s="123">
        <v>7</v>
      </c>
      <c r="H1692" s="123">
        <v>8</v>
      </c>
      <c r="I1692" s="123">
        <v>9</v>
      </c>
      <c r="J1692" s="123">
        <v>10</v>
      </c>
      <c r="K1692" s="123">
        <v>11</v>
      </c>
      <c r="L1692" s="123">
        <v>12</v>
      </c>
      <c r="M1692" s="123">
        <v>13</v>
      </c>
      <c r="N1692" s="123">
        <v>14</v>
      </c>
      <c r="O1692" s="123">
        <v>15</v>
      </c>
      <c r="P1692" s="123">
        <v>16</v>
      </c>
      <c r="Q1692" s="123">
        <v>17</v>
      </c>
      <c r="R1692" s="123">
        <v>18</v>
      </c>
      <c r="S1692" s="123">
        <v>19</v>
      </c>
      <c r="T1692" s="123">
        <v>20</v>
      </c>
      <c r="U1692" s="123">
        <v>21</v>
      </c>
      <c r="V1692" s="123">
        <v>22</v>
      </c>
      <c r="W1692" s="123">
        <v>23</v>
      </c>
      <c r="X1692" s="123">
        <v>24</v>
      </c>
      <c r="Y1692" s="123">
        <v>25</v>
      </c>
      <c r="Z1692" s="123">
        <v>26</v>
      </c>
      <c r="AA1692" s="123">
        <v>27</v>
      </c>
      <c r="AB1692" s="123">
        <v>28</v>
      </c>
      <c r="AC1692" s="123">
        <v>29</v>
      </c>
      <c r="AD1692" s="123">
        <v>30</v>
      </c>
      <c r="AE1692" s="123">
        <v>31</v>
      </c>
      <c r="AF1692" s="123">
        <v>32</v>
      </c>
      <c r="AG1692" s="123">
        <v>33</v>
      </c>
      <c r="AH1692" s="123">
        <v>34</v>
      </c>
      <c r="AI1692" s="123">
        <v>35</v>
      </c>
      <c r="AJ1692" s="123">
        <v>36</v>
      </c>
    </row>
    <row r="1693" spans="1:16384" ht="54" x14ac:dyDescent="0.25">
      <c r="A1693" s="225" t="s">
        <v>4</v>
      </c>
      <c r="B1693" s="226" t="s">
        <v>475</v>
      </c>
      <c r="C1693" s="227"/>
      <c r="D1693" s="227"/>
      <c r="E1693" s="227"/>
      <c r="F1693" s="227"/>
      <c r="G1693" s="226"/>
      <c r="H1693" s="227"/>
      <c r="I1693" s="227"/>
      <c r="J1693" s="227"/>
      <c r="K1693" s="227"/>
      <c r="L1693" s="227"/>
      <c r="M1693" s="226"/>
      <c r="N1693" s="227"/>
      <c r="O1693" s="227"/>
      <c r="P1693" s="227"/>
      <c r="Q1693" s="226"/>
      <c r="R1693" s="227"/>
      <c r="S1693" s="226"/>
      <c r="T1693" s="227"/>
      <c r="U1693" s="106"/>
      <c r="V1693" s="106"/>
      <c r="W1693" s="227"/>
      <c r="X1693" s="227"/>
      <c r="Y1693" s="226"/>
      <c r="Z1693" s="227"/>
      <c r="AA1693" s="227"/>
      <c r="AB1693" s="227"/>
      <c r="AC1693" s="227"/>
      <c r="AD1693" s="227"/>
      <c r="AE1693" s="227"/>
      <c r="AF1693" s="226"/>
      <c r="AG1693" s="227"/>
      <c r="AH1693" s="227"/>
      <c r="AI1693" s="227"/>
      <c r="AJ1693" s="227"/>
    </row>
    <row r="1694" spans="1:16384" x14ac:dyDescent="0.25">
      <c r="A1694" s="208"/>
      <c r="B1694" s="191" t="s">
        <v>126</v>
      </c>
      <c r="C1694" s="227"/>
      <c r="D1694" s="227"/>
      <c r="E1694" s="227"/>
      <c r="F1694" s="227"/>
      <c r="G1694" s="191"/>
      <c r="H1694" s="227"/>
      <c r="I1694" s="227"/>
      <c r="J1694" s="227"/>
      <c r="K1694" s="227"/>
      <c r="L1694" s="227"/>
      <c r="M1694" s="191"/>
      <c r="N1694" s="227"/>
      <c r="O1694" s="227"/>
      <c r="P1694" s="227"/>
      <c r="Q1694" s="191"/>
      <c r="R1694" s="227"/>
      <c r="S1694" s="191"/>
      <c r="T1694" s="227"/>
      <c r="U1694" s="106"/>
      <c r="V1694" s="106"/>
      <c r="W1694" s="227"/>
      <c r="X1694" s="227"/>
      <c r="Y1694" s="191"/>
      <c r="Z1694" s="227"/>
      <c r="AA1694" s="227"/>
      <c r="AB1694" s="227"/>
      <c r="AC1694" s="227"/>
      <c r="AD1694" s="227"/>
      <c r="AE1694" s="227"/>
      <c r="AF1694" s="191"/>
      <c r="AG1694" s="227"/>
      <c r="AH1694" s="227"/>
      <c r="AI1694" s="227"/>
      <c r="AJ1694" s="227"/>
    </row>
    <row r="1695" spans="1:16384" x14ac:dyDescent="0.25">
      <c r="A1695" s="208">
        <v>1</v>
      </c>
      <c r="B1695" s="1544" t="s">
        <v>6026</v>
      </c>
      <c r="C1695" s="1532" t="s">
        <v>4930</v>
      </c>
      <c r="D1695" s="227" t="s">
        <v>1</v>
      </c>
      <c r="E1695" s="227" t="s">
        <v>1</v>
      </c>
      <c r="F1695" s="227">
        <v>1.6</v>
      </c>
      <c r="G1695" s="102">
        <v>1</v>
      </c>
      <c r="H1695" s="227">
        <v>105824</v>
      </c>
      <c r="I1695" s="227"/>
      <c r="J1695" s="208"/>
      <c r="K1695" s="227">
        <f>H1695+I1695+J1695</f>
        <v>105824</v>
      </c>
      <c r="L1695" s="227">
        <v>1.6</v>
      </c>
      <c r="M1695" s="102">
        <v>1</v>
      </c>
      <c r="N1695" s="227">
        <v>105824</v>
      </c>
      <c r="O1695" s="227"/>
      <c r="P1695" s="208"/>
      <c r="Q1695" s="227">
        <f>N1695+O1695+P1695</f>
        <v>105824</v>
      </c>
      <c r="R1695" s="227">
        <f t="shared" ref="R1695:U1697" si="540">G1695-M1695</f>
        <v>0</v>
      </c>
      <c r="S1695" s="227">
        <f t="shared" si="540"/>
        <v>0</v>
      </c>
      <c r="T1695" s="227">
        <f t="shared" si="540"/>
        <v>0</v>
      </c>
      <c r="U1695" s="227">
        <f t="shared" si="540"/>
        <v>0</v>
      </c>
      <c r="V1695" s="227">
        <f>S1695+T1695+U1695</f>
        <v>0</v>
      </c>
      <c r="W1695" s="227" t="s">
        <v>1</v>
      </c>
      <c r="X1695" s="227">
        <v>1.6</v>
      </c>
      <c r="Y1695" s="102">
        <v>1</v>
      </c>
      <c r="Z1695" s="208">
        <v>105824</v>
      </c>
      <c r="AA1695" s="208"/>
      <c r="AB1695" s="208"/>
      <c r="AC1695" s="227">
        <f>Z1695+AA1695+AB1695</f>
        <v>105824</v>
      </c>
      <c r="AD1695" s="227"/>
      <c r="AE1695" s="227">
        <v>1.6</v>
      </c>
      <c r="AF1695" s="102"/>
      <c r="AG1695" s="208">
        <v>105824</v>
      </c>
      <c r="AH1695" s="208"/>
      <c r="AI1695" s="208"/>
      <c r="AJ1695" s="227">
        <f>AG1695+AH1695+AI1695</f>
        <v>105824</v>
      </c>
    </row>
    <row r="1696" spans="1:16384" ht="27" x14ac:dyDescent="0.25">
      <c r="A1696" s="208">
        <v>2</v>
      </c>
      <c r="B1696" s="1544" t="s">
        <v>6027</v>
      </c>
      <c r="C1696" s="1532" t="s">
        <v>4922</v>
      </c>
      <c r="D1696" s="227" t="s">
        <v>1</v>
      </c>
      <c r="E1696" s="227" t="s">
        <v>1</v>
      </c>
      <c r="F1696" s="227">
        <v>1.5</v>
      </c>
      <c r="G1696" s="102">
        <v>1</v>
      </c>
      <c r="H1696" s="227">
        <v>99210</v>
      </c>
      <c r="I1696" s="227"/>
      <c r="J1696" s="208"/>
      <c r="K1696" s="227">
        <f t="shared" ref="K1696:K1698" si="541">H1696+I1696+J1696</f>
        <v>99210</v>
      </c>
      <c r="L1696" s="227">
        <v>1.5</v>
      </c>
      <c r="M1696" s="102">
        <v>1</v>
      </c>
      <c r="N1696" s="227">
        <v>99210</v>
      </c>
      <c r="O1696" s="227"/>
      <c r="P1696" s="208"/>
      <c r="Q1696" s="227">
        <f t="shared" ref="Q1696:Q1698" si="542">N1696+O1696+P1696</f>
        <v>99210</v>
      </c>
      <c r="R1696" s="227">
        <f t="shared" si="540"/>
        <v>0</v>
      </c>
      <c r="S1696" s="227">
        <f t="shared" si="540"/>
        <v>0</v>
      </c>
      <c r="T1696" s="227">
        <f t="shared" si="540"/>
        <v>0</v>
      </c>
      <c r="U1696" s="227">
        <f t="shared" si="540"/>
        <v>0</v>
      </c>
      <c r="V1696" s="227">
        <f>S1696+T1696+U1696</f>
        <v>0</v>
      </c>
      <c r="W1696" s="227" t="s">
        <v>1</v>
      </c>
      <c r="X1696" s="227">
        <v>1.5</v>
      </c>
      <c r="Y1696" s="102">
        <v>1</v>
      </c>
      <c r="Z1696" s="208">
        <v>99210</v>
      </c>
      <c r="AA1696" s="208"/>
      <c r="AB1696" s="208"/>
      <c r="AC1696" s="227">
        <f t="shared" ref="AC1696:AC1698" si="543">Z1696+AA1696+AB1696</f>
        <v>99210</v>
      </c>
      <c r="AD1696" s="227"/>
      <c r="AE1696" s="227">
        <v>1.5</v>
      </c>
      <c r="AF1696" s="102"/>
      <c r="AG1696" s="208">
        <v>99210</v>
      </c>
      <c r="AH1696" s="208"/>
      <c r="AI1696" s="208"/>
      <c r="AJ1696" s="227">
        <f t="shared" ref="AJ1696:AJ1698" si="544">AG1696+AH1696+AI1696</f>
        <v>99210</v>
      </c>
    </row>
    <row r="1697" spans="1:36" ht="27" x14ac:dyDescent="0.25">
      <c r="A1697" s="208">
        <v>3</v>
      </c>
      <c r="B1697" s="1544" t="s">
        <v>1429</v>
      </c>
      <c r="C1697" s="1528" t="s">
        <v>4938</v>
      </c>
      <c r="D1697" s="227" t="s">
        <v>1</v>
      </c>
      <c r="E1697" s="227" t="s">
        <v>1</v>
      </c>
      <c r="F1697" s="227">
        <v>1</v>
      </c>
      <c r="G1697" s="102">
        <v>1</v>
      </c>
      <c r="H1697" s="227">
        <v>88312</v>
      </c>
      <c r="I1697" s="227"/>
      <c r="J1697" s="208"/>
      <c r="K1697" s="227">
        <f t="shared" si="541"/>
        <v>88312</v>
      </c>
      <c r="L1697" s="227">
        <v>1</v>
      </c>
      <c r="M1697" s="102">
        <v>1</v>
      </c>
      <c r="N1697" s="227">
        <v>88312</v>
      </c>
      <c r="O1697" s="227"/>
      <c r="P1697" s="208"/>
      <c r="Q1697" s="227">
        <f t="shared" si="542"/>
        <v>88312</v>
      </c>
      <c r="R1697" s="227">
        <f t="shared" si="540"/>
        <v>0</v>
      </c>
      <c r="S1697" s="227">
        <f t="shared" si="540"/>
        <v>0</v>
      </c>
      <c r="T1697" s="227">
        <f t="shared" si="540"/>
        <v>0</v>
      </c>
      <c r="U1697" s="227">
        <f t="shared" si="540"/>
        <v>0</v>
      </c>
      <c r="V1697" s="227">
        <f t="shared" ref="V1697" si="545">S1697+T1697+U1697</f>
        <v>0</v>
      </c>
      <c r="W1697" s="227" t="s">
        <v>1</v>
      </c>
      <c r="X1697" s="227">
        <v>1</v>
      </c>
      <c r="Y1697" s="102">
        <v>1</v>
      </c>
      <c r="Z1697" s="208">
        <v>88312</v>
      </c>
      <c r="AA1697" s="208"/>
      <c r="AB1697" s="208"/>
      <c r="AC1697" s="227">
        <f t="shared" si="543"/>
        <v>88312</v>
      </c>
      <c r="AD1697" s="227"/>
      <c r="AE1697" s="227">
        <v>1</v>
      </c>
      <c r="AF1697" s="102"/>
      <c r="AG1697" s="208">
        <v>88312</v>
      </c>
      <c r="AH1697" s="208"/>
      <c r="AI1697" s="208"/>
      <c r="AJ1697" s="227">
        <f t="shared" si="544"/>
        <v>88312</v>
      </c>
    </row>
    <row r="1698" spans="1:36" ht="27" x14ac:dyDescent="0.25">
      <c r="A1698" s="208"/>
      <c r="B1698" s="1527" t="s">
        <v>6028</v>
      </c>
      <c r="C1698" s="1528"/>
      <c r="D1698" s="227" t="s">
        <v>1</v>
      </c>
      <c r="E1698" s="227" t="s">
        <v>1</v>
      </c>
      <c r="F1698" s="227"/>
      <c r="G1698" s="102"/>
      <c r="H1698" s="227">
        <v>1000</v>
      </c>
      <c r="I1698" s="227"/>
      <c r="J1698" s="227"/>
      <c r="K1698" s="227">
        <f t="shared" si="541"/>
        <v>1000</v>
      </c>
      <c r="L1698" s="227"/>
      <c r="M1698" s="102"/>
      <c r="N1698" s="227">
        <v>1000</v>
      </c>
      <c r="O1698" s="227"/>
      <c r="P1698" s="227"/>
      <c r="Q1698" s="227">
        <f t="shared" si="542"/>
        <v>1000</v>
      </c>
      <c r="R1698" s="227"/>
      <c r="S1698" s="227"/>
      <c r="T1698" s="227"/>
      <c r="U1698" s="227"/>
      <c r="V1698" s="227"/>
      <c r="W1698" s="227"/>
      <c r="X1698" s="227"/>
      <c r="Y1698" s="102"/>
      <c r="Z1698" s="227">
        <v>1000</v>
      </c>
      <c r="AA1698" s="227"/>
      <c r="AB1698" s="227"/>
      <c r="AC1698" s="227">
        <f t="shared" si="543"/>
        <v>1000</v>
      </c>
      <c r="AD1698" s="227"/>
      <c r="AE1698" s="227"/>
      <c r="AF1698" s="102"/>
      <c r="AG1698" s="227">
        <v>1000</v>
      </c>
      <c r="AH1698" s="227"/>
      <c r="AI1698" s="227"/>
      <c r="AJ1698" s="227">
        <f t="shared" si="544"/>
        <v>1000</v>
      </c>
    </row>
    <row r="1699" spans="1:36" s="230" customFormat="1" ht="27" x14ac:dyDescent="0.25">
      <c r="A1699" s="225"/>
      <c r="B1699" s="233" t="s">
        <v>240</v>
      </c>
      <c r="C1699" s="229" t="s">
        <v>1</v>
      </c>
      <c r="D1699" s="229" t="s">
        <v>1</v>
      </c>
      <c r="E1699" s="229" t="s">
        <v>1</v>
      </c>
      <c r="F1699" s="229" t="s">
        <v>1</v>
      </c>
      <c r="G1699" s="229">
        <f t="shared" ref="G1699:W1699" si="546">SUM(G1695:G1698)</f>
        <v>3</v>
      </c>
      <c r="H1699" s="229">
        <f t="shared" si="546"/>
        <v>294346</v>
      </c>
      <c r="I1699" s="229">
        <f t="shared" si="546"/>
        <v>0</v>
      </c>
      <c r="J1699" s="229">
        <f t="shared" si="546"/>
        <v>0</v>
      </c>
      <c r="K1699" s="229">
        <f t="shared" si="546"/>
        <v>294346</v>
      </c>
      <c r="L1699" s="229">
        <f t="shared" si="546"/>
        <v>4.0999999999999996</v>
      </c>
      <c r="M1699" s="229">
        <f t="shared" si="546"/>
        <v>3</v>
      </c>
      <c r="N1699" s="229">
        <f t="shared" si="546"/>
        <v>294346</v>
      </c>
      <c r="O1699" s="229">
        <f t="shared" si="546"/>
        <v>0</v>
      </c>
      <c r="P1699" s="229">
        <f t="shared" si="546"/>
        <v>0</v>
      </c>
      <c r="Q1699" s="229">
        <f t="shared" si="546"/>
        <v>294346</v>
      </c>
      <c r="R1699" s="229">
        <f t="shared" si="546"/>
        <v>0</v>
      </c>
      <c r="S1699" s="229">
        <f t="shared" si="546"/>
        <v>0</v>
      </c>
      <c r="T1699" s="229">
        <f t="shared" si="546"/>
        <v>0</v>
      </c>
      <c r="U1699" s="229">
        <f t="shared" si="546"/>
        <v>0</v>
      </c>
      <c r="V1699" s="229">
        <f t="shared" si="546"/>
        <v>0</v>
      </c>
      <c r="W1699" s="229">
        <f t="shared" si="546"/>
        <v>0</v>
      </c>
      <c r="X1699" s="229"/>
      <c r="Y1699" s="229">
        <f t="shared" ref="Y1699:AD1699" si="547">SUM(Y1695:Y1698)</f>
        <v>3</v>
      </c>
      <c r="Z1699" s="229">
        <f t="shared" si="547"/>
        <v>294346</v>
      </c>
      <c r="AA1699" s="229">
        <f t="shared" si="547"/>
        <v>0</v>
      </c>
      <c r="AB1699" s="229">
        <f t="shared" si="547"/>
        <v>0</v>
      </c>
      <c r="AC1699" s="229">
        <f t="shared" si="547"/>
        <v>294346</v>
      </c>
      <c r="AD1699" s="229">
        <f t="shared" si="547"/>
        <v>0</v>
      </c>
      <c r="AE1699" s="229"/>
      <c r="AF1699" s="229">
        <f>SUM(AF1695:AF1698)</f>
        <v>0</v>
      </c>
      <c r="AG1699" s="229">
        <f>SUM(AG1695:AG1698)</f>
        <v>294346</v>
      </c>
      <c r="AH1699" s="229">
        <f>SUM(AH1695:AH1698)</f>
        <v>0</v>
      </c>
      <c r="AI1699" s="229">
        <f>SUM(AI1695:AI1698)</f>
        <v>0</v>
      </c>
      <c r="AJ1699" s="229">
        <f>SUM(AJ1695:AJ1698)</f>
        <v>294346</v>
      </c>
    </row>
  </sheetData>
  <mergeCells count="2096">
    <mergeCell ref="B166:E166"/>
    <mergeCell ref="M167:Q167"/>
    <mergeCell ref="R167:V167"/>
    <mergeCell ref="B245:F245"/>
    <mergeCell ref="M246:Q246"/>
    <mergeCell ref="R246:V246"/>
    <mergeCell ref="M4:Q4"/>
    <mergeCell ref="R4:V4"/>
    <mergeCell ref="B3:I3"/>
    <mergeCell ref="B1036:I1036"/>
    <mergeCell ref="M1037:Q1037"/>
    <mergeCell ref="R1037:V1037"/>
    <mergeCell ref="B874:J874"/>
    <mergeCell ref="M875:Q875"/>
    <mergeCell ref="R875:V875"/>
    <mergeCell ref="B964:J964"/>
    <mergeCell ref="M965:Q965"/>
    <mergeCell ref="R965:V965"/>
    <mergeCell ref="B474:H474"/>
    <mergeCell ref="M475:Q475"/>
    <mergeCell ref="R475:V475"/>
    <mergeCell ref="B804:H804"/>
    <mergeCell ref="M805:Q805"/>
    <mergeCell ref="R805:V805"/>
    <mergeCell ref="B329:F329"/>
    <mergeCell ref="M330:Q330"/>
    <mergeCell ref="R330:V330"/>
    <mergeCell ref="B416:G416"/>
    <mergeCell ref="M417:Q417"/>
    <mergeCell ref="R417:V417"/>
    <mergeCell ref="M1620:Q1620"/>
    <mergeCell ref="R1620:V1620"/>
    <mergeCell ref="A1689:H1689"/>
    <mergeCell ref="I1689:P1689"/>
    <mergeCell ref="Q1689:X1689"/>
    <mergeCell ref="M1439:Q1439"/>
    <mergeCell ref="R1439:V1439"/>
    <mergeCell ref="M1506:Q1506"/>
    <mergeCell ref="R1506:V1506"/>
    <mergeCell ref="B1619:H1619"/>
    <mergeCell ref="M1208:Q1208"/>
    <mergeCell ref="R1208:V1208"/>
    <mergeCell ref="M1282:Q1282"/>
    <mergeCell ref="R1282:V1282"/>
    <mergeCell ref="M1365:Q1365"/>
    <mergeCell ref="R1365:V1365"/>
    <mergeCell ref="M1120:Q1120"/>
    <mergeCell ref="R1120:V1120"/>
    <mergeCell ref="B1688:I1688"/>
    <mergeCell ref="EO1689:EV1689"/>
    <mergeCell ref="EW1689:FD1689"/>
    <mergeCell ref="FE1689:FL1689"/>
    <mergeCell ref="FM1689:FT1689"/>
    <mergeCell ref="FU1689:GB1689"/>
    <mergeCell ref="DA1689:DH1689"/>
    <mergeCell ref="DI1689:DP1689"/>
    <mergeCell ref="DQ1689:DX1689"/>
    <mergeCell ref="DY1689:EF1689"/>
    <mergeCell ref="EG1689:EN1689"/>
    <mergeCell ref="BM1689:BT1689"/>
    <mergeCell ref="BU1689:CB1689"/>
    <mergeCell ref="CC1689:CJ1689"/>
    <mergeCell ref="CK1689:CR1689"/>
    <mergeCell ref="CS1689:CZ1689"/>
    <mergeCell ref="AW1689:BD1689"/>
    <mergeCell ref="BE1689:BL1689"/>
    <mergeCell ref="KS1689:KZ1689"/>
    <mergeCell ref="LA1689:LH1689"/>
    <mergeCell ref="LI1689:LP1689"/>
    <mergeCell ref="LQ1689:LX1689"/>
    <mergeCell ref="LY1689:MF1689"/>
    <mergeCell ref="JE1689:JL1689"/>
    <mergeCell ref="JM1689:JT1689"/>
    <mergeCell ref="JU1689:KB1689"/>
    <mergeCell ref="KC1689:KJ1689"/>
    <mergeCell ref="KK1689:KR1689"/>
    <mergeCell ref="HQ1689:HX1689"/>
    <mergeCell ref="HY1689:IF1689"/>
    <mergeCell ref="IG1689:IN1689"/>
    <mergeCell ref="IO1689:IV1689"/>
    <mergeCell ref="IW1689:JD1689"/>
    <mergeCell ref="GC1689:GJ1689"/>
    <mergeCell ref="GK1689:GR1689"/>
    <mergeCell ref="GS1689:GZ1689"/>
    <mergeCell ref="HA1689:HH1689"/>
    <mergeCell ref="HI1689:HP1689"/>
    <mergeCell ref="QW1689:RD1689"/>
    <mergeCell ref="RE1689:RL1689"/>
    <mergeCell ref="RM1689:RT1689"/>
    <mergeCell ref="RU1689:SB1689"/>
    <mergeCell ref="SC1689:SJ1689"/>
    <mergeCell ref="PI1689:PP1689"/>
    <mergeCell ref="PQ1689:PX1689"/>
    <mergeCell ref="PY1689:QF1689"/>
    <mergeCell ref="QG1689:QN1689"/>
    <mergeCell ref="QO1689:QV1689"/>
    <mergeCell ref="NU1689:OB1689"/>
    <mergeCell ref="OC1689:OJ1689"/>
    <mergeCell ref="OK1689:OR1689"/>
    <mergeCell ref="OS1689:OZ1689"/>
    <mergeCell ref="PA1689:PH1689"/>
    <mergeCell ref="MG1689:MN1689"/>
    <mergeCell ref="MO1689:MV1689"/>
    <mergeCell ref="MW1689:ND1689"/>
    <mergeCell ref="NE1689:NL1689"/>
    <mergeCell ref="NM1689:NT1689"/>
    <mergeCell ref="XA1689:XH1689"/>
    <mergeCell ref="XI1689:XP1689"/>
    <mergeCell ref="XQ1689:XX1689"/>
    <mergeCell ref="XY1689:YF1689"/>
    <mergeCell ref="YG1689:YN1689"/>
    <mergeCell ref="VM1689:VT1689"/>
    <mergeCell ref="VU1689:WB1689"/>
    <mergeCell ref="WC1689:WJ1689"/>
    <mergeCell ref="WK1689:WR1689"/>
    <mergeCell ref="WS1689:WZ1689"/>
    <mergeCell ref="TY1689:UF1689"/>
    <mergeCell ref="UG1689:UN1689"/>
    <mergeCell ref="UO1689:UV1689"/>
    <mergeCell ref="UW1689:VD1689"/>
    <mergeCell ref="VE1689:VL1689"/>
    <mergeCell ref="SK1689:SR1689"/>
    <mergeCell ref="SS1689:SZ1689"/>
    <mergeCell ref="TA1689:TH1689"/>
    <mergeCell ref="TI1689:TP1689"/>
    <mergeCell ref="TQ1689:TX1689"/>
    <mergeCell ref="ADE1689:ADL1689"/>
    <mergeCell ref="ADM1689:ADT1689"/>
    <mergeCell ref="ADU1689:AEB1689"/>
    <mergeCell ref="AEC1689:AEJ1689"/>
    <mergeCell ref="AEK1689:AER1689"/>
    <mergeCell ref="ABQ1689:ABX1689"/>
    <mergeCell ref="ABY1689:ACF1689"/>
    <mergeCell ref="ACG1689:ACN1689"/>
    <mergeCell ref="ACO1689:ACV1689"/>
    <mergeCell ref="ACW1689:ADD1689"/>
    <mergeCell ref="AAC1689:AAJ1689"/>
    <mergeCell ref="AAK1689:AAR1689"/>
    <mergeCell ref="AAS1689:AAZ1689"/>
    <mergeCell ref="ABA1689:ABH1689"/>
    <mergeCell ref="ABI1689:ABP1689"/>
    <mergeCell ref="YO1689:YV1689"/>
    <mergeCell ref="YW1689:ZD1689"/>
    <mergeCell ref="ZE1689:ZL1689"/>
    <mergeCell ref="ZM1689:ZT1689"/>
    <mergeCell ref="ZU1689:AAB1689"/>
    <mergeCell ref="AJI1689:AJP1689"/>
    <mergeCell ref="AJQ1689:AJX1689"/>
    <mergeCell ref="AJY1689:AKF1689"/>
    <mergeCell ref="AKG1689:AKN1689"/>
    <mergeCell ref="AKO1689:AKV1689"/>
    <mergeCell ref="AHU1689:AIB1689"/>
    <mergeCell ref="AIC1689:AIJ1689"/>
    <mergeCell ref="AIK1689:AIR1689"/>
    <mergeCell ref="AIS1689:AIZ1689"/>
    <mergeCell ref="AJA1689:AJH1689"/>
    <mergeCell ref="AGG1689:AGN1689"/>
    <mergeCell ref="AGO1689:AGV1689"/>
    <mergeCell ref="AGW1689:AHD1689"/>
    <mergeCell ref="AHE1689:AHL1689"/>
    <mergeCell ref="AHM1689:AHT1689"/>
    <mergeCell ref="AES1689:AEZ1689"/>
    <mergeCell ref="AFA1689:AFH1689"/>
    <mergeCell ref="AFI1689:AFP1689"/>
    <mergeCell ref="AFQ1689:AFX1689"/>
    <mergeCell ref="AFY1689:AGF1689"/>
    <mergeCell ref="APM1689:APT1689"/>
    <mergeCell ref="APU1689:AQB1689"/>
    <mergeCell ref="AQC1689:AQJ1689"/>
    <mergeCell ref="AQK1689:AQR1689"/>
    <mergeCell ref="AQS1689:AQZ1689"/>
    <mergeCell ref="ANY1689:AOF1689"/>
    <mergeCell ref="AOG1689:AON1689"/>
    <mergeCell ref="AOO1689:AOV1689"/>
    <mergeCell ref="AOW1689:APD1689"/>
    <mergeCell ref="APE1689:APL1689"/>
    <mergeCell ref="AMK1689:AMR1689"/>
    <mergeCell ref="AMS1689:AMZ1689"/>
    <mergeCell ref="ANA1689:ANH1689"/>
    <mergeCell ref="ANI1689:ANP1689"/>
    <mergeCell ref="ANQ1689:ANX1689"/>
    <mergeCell ref="AKW1689:ALD1689"/>
    <mergeCell ref="ALE1689:ALL1689"/>
    <mergeCell ref="ALM1689:ALT1689"/>
    <mergeCell ref="ALU1689:AMB1689"/>
    <mergeCell ref="AMC1689:AMJ1689"/>
    <mergeCell ref="AVQ1689:AVX1689"/>
    <mergeCell ref="AVY1689:AWF1689"/>
    <mergeCell ref="AWG1689:AWN1689"/>
    <mergeCell ref="AWO1689:AWV1689"/>
    <mergeCell ref="AWW1689:AXD1689"/>
    <mergeCell ref="AUC1689:AUJ1689"/>
    <mergeCell ref="AUK1689:AUR1689"/>
    <mergeCell ref="AUS1689:AUZ1689"/>
    <mergeCell ref="AVA1689:AVH1689"/>
    <mergeCell ref="AVI1689:AVP1689"/>
    <mergeCell ref="ASO1689:ASV1689"/>
    <mergeCell ref="ASW1689:ATD1689"/>
    <mergeCell ref="ATE1689:ATL1689"/>
    <mergeCell ref="ATM1689:ATT1689"/>
    <mergeCell ref="ATU1689:AUB1689"/>
    <mergeCell ref="ARA1689:ARH1689"/>
    <mergeCell ref="ARI1689:ARP1689"/>
    <mergeCell ref="ARQ1689:ARX1689"/>
    <mergeCell ref="ARY1689:ASF1689"/>
    <mergeCell ref="ASG1689:ASN1689"/>
    <mergeCell ref="BBU1689:BCB1689"/>
    <mergeCell ref="BCC1689:BCJ1689"/>
    <mergeCell ref="BCK1689:BCR1689"/>
    <mergeCell ref="BCS1689:BCZ1689"/>
    <mergeCell ref="BDA1689:BDH1689"/>
    <mergeCell ref="BAG1689:BAN1689"/>
    <mergeCell ref="BAO1689:BAV1689"/>
    <mergeCell ref="BAW1689:BBD1689"/>
    <mergeCell ref="BBE1689:BBL1689"/>
    <mergeCell ref="BBM1689:BBT1689"/>
    <mergeCell ref="AYS1689:AYZ1689"/>
    <mergeCell ref="AZA1689:AZH1689"/>
    <mergeCell ref="AZI1689:AZP1689"/>
    <mergeCell ref="AZQ1689:AZX1689"/>
    <mergeCell ref="AZY1689:BAF1689"/>
    <mergeCell ref="AXE1689:AXL1689"/>
    <mergeCell ref="AXM1689:AXT1689"/>
    <mergeCell ref="AXU1689:AYB1689"/>
    <mergeCell ref="AYC1689:AYJ1689"/>
    <mergeCell ref="AYK1689:AYR1689"/>
    <mergeCell ref="BHY1689:BIF1689"/>
    <mergeCell ref="BIG1689:BIN1689"/>
    <mergeCell ref="BIO1689:BIV1689"/>
    <mergeCell ref="BIW1689:BJD1689"/>
    <mergeCell ref="BJE1689:BJL1689"/>
    <mergeCell ref="BGK1689:BGR1689"/>
    <mergeCell ref="BGS1689:BGZ1689"/>
    <mergeCell ref="BHA1689:BHH1689"/>
    <mergeCell ref="BHI1689:BHP1689"/>
    <mergeCell ref="BHQ1689:BHX1689"/>
    <mergeCell ref="BEW1689:BFD1689"/>
    <mergeCell ref="BFE1689:BFL1689"/>
    <mergeCell ref="BFM1689:BFT1689"/>
    <mergeCell ref="BFU1689:BGB1689"/>
    <mergeCell ref="BGC1689:BGJ1689"/>
    <mergeCell ref="BDI1689:BDP1689"/>
    <mergeCell ref="BDQ1689:BDX1689"/>
    <mergeCell ref="BDY1689:BEF1689"/>
    <mergeCell ref="BEG1689:BEN1689"/>
    <mergeCell ref="BEO1689:BEV1689"/>
    <mergeCell ref="BOC1689:BOJ1689"/>
    <mergeCell ref="BOK1689:BOR1689"/>
    <mergeCell ref="BOS1689:BOZ1689"/>
    <mergeCell ref="BPA1689:BPH1689"/>
    <mergeCell ref="BPI1689:BPP1689"/>
    <mergeCell ref="BMO1689:BMV1689"/>
    <mergeCell ref="BMW1689:BND1689"/>
    <mergeCell ref="BNE1689:BNL1689"/>
    <mergeCell ref="BNM1689:BNT1689"/>
    <mergeCell ref="BNU1689:BOB1689"/>
    <mergeCell ref="BLA1689:BLH1689"/>
    <mergeCell ref="BLI1689:BLP1689"/>
    <mergeCell ref="BLQ1689:BLX1689"/>
    <mergeCell ref="BLY1689:BMF1689"/>
    <mergeCell ref="BMG1689:BMN1689"/>
    <mergeCell ref="BJM1689:BJT1689"/>
    <mergeCell ref="BJU1689:BKB1689"/>
    <mergeCell ref="BKC1689:BKJ1689"/>
    <mergeCell ref="BKK1689:BKR1689"/>
    <mergeCell ref="BKS1689:BKZ1689"/>
    <mergeCell ref="BUG1689:BUN1689"/>
    <mergeCell ref="BUO1689:BUV1689"/>
    <mergeCell ref="BUW1689:BVD1689"/>
    <mergeCell ref="BVE1689:BVL1689"/>
    <mergeCell ref="BVM1689:BVT1689"/>
    <mergeCell ref="BSS1689:BSZ1689"/>
    <mergeCell ref="BTA1689:BTH1689"/>
    <mergeCell ref="BTI1689:BTP1689"/>
    <mergeCell ref="BTQ1689:BTX1689"/>
    <mergeCell ref="BTY1689:BUF1689"/>
    <mergeCell ref="BRE1689:BRL1689"/>
    <mergeCell ref="BRM1689:BRT1689"/>
    <mergeCell ref="BRU1689:BSB1689"/>
    <mergeCell ref="BSC1689:BSJ1689"/>
    <mergeCell ref="BSK1689:BSR1689"/>
    <mergeCell ref="BPQ1689:BPX1689"/>
    <mergeCell ref="BPY1689:BQF1689"/>
    <mergeCell ref="BQG1689:BQN1689"/>
    <mergeCell ref="BQO1689:BQV1689"/>
    <mergeCell ref="BQW1689:BRD1689"/>
    <mergeCell ref="CAK1689:CAR1689"/>
    <mergeCell ref="CAS1689:CAZ1689"/>
    <mergeCell ref="CBA1689:CBH1689"/>
    <mergeCell ref="CBI1689:CBP1689"/>
    <mergeCell ref="CBQ1689:CBX1689"/>
    <mergeCell ref="BYW1689:BZD1689"/>
    <mergeCell ref="BZE1689:BZL1689"/>
    <mergeCell ref="BZM1689:BZT1689"/>
    <mergeCell ref="BZU1689:CAB1689"/>
    <mergeCell ref="CAC1689:CAJ1689"/>
    <mergeCell ref="BXI1689:BXP1689"/>
    <mergeCell ref="BXQ1689:BXX1689"/>
    <mergeCell ref="BXY1689:BYF1689"/>
    <mergeCell ref="BYG1689:BYN1689"/>
    <mergeCell ref="BYO1689:BYV1689"/>
    <mergeCell ref="BVU1689:BWB1689"/>
    <mergeCell ref="BWC1689:BWJ1689"/>
    <mergeCell ref="BWK1689:BWR1689"/>
    <mergeCell ref="BWS1689:BWZ1689"/>
    <mergeCell ref="BXA1689:BXH1689"/>
    <mergeCell ref="CGO1689:CGV1689"/>
    <mergeCell ref="CGW1689:CHD1689"/>
    <mergeCell ref="CHE1689:CHL1689"/>
    <mergeCell ref="CHM1689:CHT1689"/>
    <mergeCell ref="CHU1689:CIB1689"/>
    <mergeCell ref="CFA1689:CFH1689"/>
    <mergeCell ref="CFI1689:CFP1689"/>
    <mergeCell ref="CFQ1689:CFX1689"/>
    <mergeCell ref="CFY1689:CGF1689"/>
    <mergeCell ref="CGG1689:CGN1689"/>
    <mergeCell ref="CDM1689:CDT1689"/>
    <mergeCell ref="CDU1689:CEB1689"/>
    <mergeCell ref="CEC1689:CEJ1689"/>
    <mergeCell ref="CEK1689:CER1689"/>
    <mergeCell ref="CES1689:CEZ1689"/>
    <mergeCell ref="CBY1689:CCF1689"/>
    <mergeCell ref="CCG1689:CCN1689"/>
    <mergeCell ref="CCO1689:CCV1689"/>
    <mergeCell ref="CCW1689:CDD1689"/>
    <mergeCell ref="CDE1689:CDL1689"/>
    <mergeCell ref="CMS1689:CMZ1689"/>
    <mergeCell ref="CNA1689:CNH1689"/>
    <mergeCell ref="CNI1689:CNP1689"/>
    <mergeCell ref="CNQ1689:CNX1689"/>
    <mergeCell ref="CNY1689:COF1689"/>
    <mergeCell ref="CLE1689:CLL1689"/>
    <mergeCell ref="CLM1689:CLT1689"/>
    <mergeCell ref="CLU1689:CMB1689"/>
    <mergeCell ref="CMC1689:CMJ1689"/>
    <mergeCell ref="CMK1689:CMR1689"/>
    <mergeCell ref="CJQ1689:CJX1689"/>
    <mergeCell ref="CJY1689:CKF1689"/>
    <mergeCell ref="CKG1689:CKN1689"/>
    <mergeCell ref="CKO1689:CKV1689"/>
    <mergeCell ref="CKW1689:CLD1689"/>
    <mergeCell ref="CIC1689:CIJ1689"/>
    <mergeCell ref="CIK1689:CIR1689"/>
    <mergeCell ref="CIS1689:CIZ1689"/>
    <mergeCell ref="CJA1689:CJH1689"/>
    <mergeCell ref="CJI1689:CJP1689"/>
    <mergeCell ref="CSW1689:CTD1689"/>
    <mergeCell ref="CTE1689:CTL1689"/>
    <mergeCell ref="CTM1689:CTT1689"/>
    <mergeCell ref="CTU1689:CUB1689"/>
    <mergeCell ref="CUC1689:CUJ1689"/>
    <mergeCell ref="CRI1689:CRP1689"/>
    <mergeCell ref="CRQ1689:CRX1689"/>
    <mergeCell ref="CRY1689:CSF1689"/>
    <mergeCell ref="CSG1689:CSN1689"/>
    <mergeCell ref="CSO1689:CSV1689"/>
    <mergeCell ref="CPU1689:CQB1689"/>
    <mergeCell ref="CQC1689:CQJ1689"/>
    <mergeCell ref="CQK1689:CQR1689"/>
    <mergeCell ref="CQS1689:CQZ1689"/>
    <mergeCell ref="CRA1689:CRH1689"/>
    <mergeCell ref="COG1689:CON1689"/>
    <mergeCell ref="COO1689:COV1689"/>
    <mergeCell ref="COW1689:CPD1689"/>
    <mergeCell ref="CPE1689:CPL1689"/>
    <mergeCell ref="CPM1689:CPT1689"/>
    <mergeCell ref="CZA1689:CZH1689"/>
    <mergeCell ref="CZI1689:CZP1689"/>
    <mergeCell ref="CZQ1689:CZX1689"/>
    <mergeCell ref="CZY1689:DAF1689"/>
    <mergeCell ref="DAG1689:DAN1689"/>
    <mergeCell ref="CXM1689:CXT1689"/>
    <mergeCell ref="CXU1689:CYB1689"/>
    <mergeCell ref="CYC1689:CYJ1689"/>
    <mergeCell ref="CYK1689:CYR1689"/>
    <mergeCell ref="CYS1689:CYZ1689"/>
    <mergeCell ref="CVY1689:CWF1689"/>
    <mergeCell ref="CWG1689:CWN1689"/>
    <mergeCell ref="CWO1689:CWV1689"/>
    <mergeCell ref="CWW1689:CXD1689"/>
    <mergeCell ref="CXE1689:CXL1689"/>
    <mergeCell ref="CUK1689:CUR1689"/>
    <mergeCell ref="CUS1689:CUZ1689"/>
    <mergeCell ref="CVA1689:CVH1689"/>
    <mergeCell ref="CVI1689:CVP1689"/>
    <mergeCell ref="CVQ1689:CVX1689"/>
    <mergeCell ref="DFE1689:DFL1689"/>
    <mergeCell ref="DFM1689:DFT1689"/>
    <mergeCell ref="DFU1689:DGB1689"/>
    <mergeCell ref="DGC1689:DGJ1689"/>
    <mergeCell ref="DGK1689:DGR1689"/>
    <mergeCell ref="DDQ1689:DDX1689"/>
    <mergeCell ref="DDY1689:DEF1689"/>
    <mergeCell ref="DEG1689:DEN1689"/>
    <mergeCell ref="DEO1689:DEV1689"/>
    <mergeCell ref="DEW1689:DFD1689"/>
    <mergeCell ref="DCC1689:DCJ1689"/>
    <mergeCell ref="DCK1689:DCR1689"/>
    <mergeCell ref="DCS1689:DCZ1689"/>
    <mergeCell ref="DDA1689:DDH1689"/>
    <mergeCell ref="DDI1689:DDP1689"/>
    <mergeCell ref="DAO1689:DAV1689"/>
    <mergeCell ref="DAW1689:DBD1689"/>
    <mergeCell ref="DBE1689:DBL1689"/>
    <mergeCell ref="DBM1689:DBT1689"/>
    <mergeCell ref="DBU1689:DCB1689"/>
    <mergeCell ref="DLI1689:DLP1689"/>
    <mergeCell ref="DLQ1689:DLX1689"/>
    <mergeCell ref="DLY1689:DMF1689"/>
    <mergeCell ref="DMG1689:DMN1689"/>
    <mergeCell ref="DMO1689:DMV1689"/>
    <mergeCell ref="DJU1689:DKB1689"/>
    <mergeCell ref="DKC1689:DKJ1689"/>
    <mergeCell ref="DKK1689:DKR1689"/>
    <mergeCell ref="DKS1689:DKZ1689"/>
    <mergeCell ref="DLA1689:DLH1689"/>
    <mergeCell ref="DIG1689:DIN1689"/>
    <mergeCell ref="DIO1689:DIV1689"/>
    <mergeCell ref="DIW1689:DJD1689"/>
    <mergeCell ref="DJE1689:DJL1689"/>
    <mergeCell ref="DJM1689:DJT1689"/>
    <mergeCell ref="DGS1689:DGZ1689"/>
    <mergeCell ref="DHA1689:DHH1689"/>
    <mergeCell ref="DHI1689:DHP1689"/>
    <mergeCell ref="DHQ1689:DHX1689"/>
    <mergeCell ref="DHY1689:DIF1689"/>
    <mergeCell ref="DRM1689:DRT1689"/>
    <mergeCell ref="DRU1689:DSB1689"/>
    <mergeCell ref="DSC1689:DSJ1689"/>
    <mergeCell ref="DSK1689:DSR1689"/>
    <mergeCell ref="DSS1689:DSZ1689"/>
    <mergeCell ref="DPY1689:DQF1689"/>
    <mergeCell ref="DQG1689:DQN1689"/>
    <mergeCell ref="DQO1689:DQV1689"/>
    <mergeCell ref="DQW1689:DRD1689"/>
    <mergeCell ref="DRE1689:DRL1689"/>
    <mergeCell ref="DOK1689:DOR1689"/>
    <mergeCell ref="DOS1689:DOZ1689"/>
    <mergeCell ref="DPA1689:DPH1689"/>
    <mergeCell ref="DPI1689:DPP1689"/>
    <mergeCell ref="DPQ1689:DPX1689"/>
    <mergeCell ref="DMW1689:DND1689"/>
    <mergeCell ref="DNE1689:DNL1689"/>
    <mergeCell ref="DNM1689:DNT1689"/>
    <mergeCell ref="DNU1689:DOB1689"/>
    <mergeCell ref="DOC1689:DOJ1689"/>
    <mergeCell ref="DXQ1689:DXX1689"/>
    <mergeCell ref="DXY1689:DYF1689"/>
    <mergeCell ref="DYG1689:DYN1689"/>
    <mergeCell ref="DYO1689:DYV1689"/>
    <mergeCell ref="DYW1689:DZD1689"/>
    <mergeCell ref="DWC1689:DWJ1689"/>
    <mergeCell ref="DWK1689:DWR1689"/>
    <mergeCell ref="DWS1689:DWZ1689"/>
    <mergeCell ref="DXA1689:DXH1689"/>
    <mergeCell ref="DXI1689:DXP1689"/>
    <mergeCell ref="DUO1689:DUV1689"/>
    <mergeCell ref="DUW1689:DVD1689"/>
    <mergeCell ref="DVE1689:DVL1689"/>
    <mergeCell ref="DVM1689:DVT1689"/>
    <mergeCell ref="DVU1689:DWB1689"/>
    <mergeCell ref="DTA1689:DTH1689"/>
    <mergeCell ref="DTI1689:DTP1689"/>
    <mergeCell ref="DTQ1689:DTX1689"/>
    <mergeCell ref="DTY1689:DUF1689"/>
    <mergeCell ref="DUG1689:DUN1689"/>
    <mergeCell ref="EDU1689:EEB1689"/>
    <mergeCell ref="EEC1689:EEJ1689"/>
    <mergeCell ref="EEK1689:EER1689"/>
    <mergeCell ref="EES1689:EEZ1689"/>
    <mergeCell ref="EFA1689:EFH1689"/>
    <mergeCell ref="ECG1689:ECN1689"/>
    <mergeCell ref="ECO1689:ECV1689"/>
    <mergeCell ref="ECW1689:EDD1689"/>
    <mergeCell ref="EDE1689:EDL1689"/>
    <mergeCell ref="EDM1689:EDT1689"/>
    <mergeCell ref="EAS1689:EAZ1689"/>
    <mergeCell ref="EBA1689:EBH1689"/>
    <mergeCell ref="EBI1689:EBP1689"/>
    <mergeCell ref="EBQ1689:EBX1689"/>
    <mergeCell ref="EBY1689:ECF1689"/>
    <mergeCell ref="DZE1689:DZL1689"/>
    <mergeCell ref="DZM1689:DZT1689"/>
    <mergeCell ref="DZU1689:EAB1689"/>
    <mergeCell ref="EAC1689:EAJ1689"/>
    <mergeCell ref="EAK1689:EAR1689"/>
    <mergeCell ref="EJY1689:EKF1689"/>
    <mergeCell ref="EKG1689:EKN1689"/>
    <mergeCell ref="EKO1689:EKV1689"/>
    <mergeCell ref="EKW1689:ELD1689"/>
    <mergeCell ref="ELE1689:ELL1689"/>
    <mergeCell ref="EIK1689:EIR1689"/>
    <mergeCell ref="EIS1689:EIZ1689"/>
    <mergeCell ref="EJA1689:EJH1689"/>
    <mergeCell ref="EJI1689:EJP1689"/>
    <mergeCell ref="EJQ1689:EJX1689"/>
    <mergeCell ref="EGW1689:EHD1689"/>
    <mergeCell ref="EHE1689:EHL1689"/>
    <mergeCell ref="EHM1689:EHT1689"/>
    <mergeCell ref="EHU1689:EIB1689"/>
    <mergeCell ref="EIC1689:EIJ1689"/>
    <mergeCell ref="EFI1689:EFP1689"/>
    <mergeCell ref="EFQ1689:EFX1689"/>
    <mergeCell ref="EFY1689:EGF1689"/>
    <mergeCell ref="EGG1689:EGN1689"/>
    <mergeCell ref="EGO1689:EGV1689"/>
    <mergeCell ref="EQC1689:EQJ1689"/>
    <mergeCell ref="EQK1689:EQR1689"/>
    <mergeCell ref="EQS1689:EQZ1689"/>
    <mergeCell ref="ERA1689:ERH1689"/>
    <mergeCell ref="ERI1689:ERP1689"/>
    <mergeCell ref="EOO1689:EOV1689"/>
    <mergeCell ref="EOW1689:EPD1689"/>
    <mergeCell ref="EPE1689:EPL1689"/>
    <mergeCell ref="EPM1689:EPT1689"/>
    <mergeCell ref="EPU1689:EQB1689"/>
    <mergeCell ref="ENA1689:ENH1689"/>
    <mergeCell ref="ENI1689:ENP1689"/>
    <mergeCell ref="ENQ1689:ENX1689"/>
    <mergeCell ref="ENY1689:EOF1689"/>
    <mergeCell ref="EOG1689:EON1689"/>
    <mergeCell ref="ELM1689:ELT1689"/>
    <mergeCell ref="ELU1689:EMB1689"/>
    <mergeCell ref="EMC1689:EMJ1689"/>
    <mergeCell ref="EMK1689:EMR1689"/>
    <mergeCell ref="EMS1689:EMZ1689"/>
    <mergeCell ref="EWG1689:EWN1689"/>
    <mergeCell ref="EWO1689:EWV1689"/>
    <mergeCell ref="EWW1689:EXD1689"/>
    <mergeCell ref="EXE1689:EXL1689"/>
    <mergeCell ref="EXM1689:EXT1689"/>
    <mergeCell ref="EUS1689:EUZ1689"/>
    <mergeCell ref="EVA1689:EVH1689"/>
    <mergeCell ref="EVI1689:EVP1689"/>
    <mergeCell ref="EVQ1689:EVX1689"/>
    <mergeCell ref="EVY1689:EWF1689"/>
    <mergeCell ref="ETE1689:ETL1689"/>
    <mergeCell ref="ETM1689:ETT1689"/>
    <mergeCell ref="ETU1689:EUB1689"/>
    <mergeCell ref="EUC1689:EUJ1689"/>
    <mergeCell ref="EUK1689:EUR1689"/>
    <mergeCell ref="ERQ1689:ERX1689"/>
    <mergeCell ref="ERY1689:ESF1689"/>
    <mergeCell ref="ESG1689:ESN1689"/>
    <mergeCell ref="ESO1689:ESV1689"/>
    <mergeCell ref="ESW1689:ETD1689"/>
    <mergeCell ref="FCK1689:FCR1689"/>
    <mergeCell ref="FCS1689:FCZ1689"/>
    <mergeCell ref="FDA1689:FDH1689"/>
    <mergeCell ref="FDI1689:FDP1689"/>
    <mergeCell ref="FDQ1689:FDX1689"/>
    <mergeCell ref="FAW1689:FBD1689"/>
    <mergeCell ref="FBE1689:FBL1689"/>
    <mergeCell ref="FBM1689:FBT1689"/>
    <mergeCell ref="FBU1689:FCB1689"/>
    <mergeCell ref="FCC1689:FCJ1689"/>
    <mergeCell ref="EZI1689:EZP1689"/>
    <mergeCell ref="EZQ1689:EZX1689"/>
    <mergeCell ref="EZY1689:FAF1689"/>
    <mergeCell ref="FAG1689:FAN1689"/>
    <mergeCell ref="FAO1689:FAV1689"/>
    <mergeCell ref="EXU1689:EYB1689"/>
    <mergeCell ref="EYC1689:EYJ1689"/>
    <mergeCell ref="EYK1689:EYR1689"/>
    <mergeCell ref="EYS1689:EYZ1689"/>
    <mergeCell ref="EZA1689:EZH1689"/>
    <mergeCell ref="FIO1689:FIV1689"/>
    <mergeCell ref="FIW1689:FJD1689"/>
    <mergeCell ref="FJE1689:FJL1689"/>
    <mergeCell ref="FJM1689:FJT1689"/>
    <mergeCell ref="FJU1689:FKB1689"/>
    <mergeCell ref="FHA1689:FHH1689"/>
    <mergeCell ref="FHI1689:FHP1689"/>
    <mergeCell ref="FHQ1689:FHX1689"/>
    <mergeCell ref="FHY1689:FIF1689"/>
    <mergeCell ref="FIG1689:FIN1689"/>
    <mergeCell ref="FFM1689:FFT1689"/>
    <mergeCell ref="FFU1689:FGB1689"/>
    <mergeCell ref="FGC1689:FGJ1689"/>
    <mergeCell ref="FGK1689:FGR1689"/>
    <mergeCell ref="FGS1689:FGZ1689"/>
    <mergeCell ref="FDY1689:FEF1689"/>
    <mergeCell ref="FEG1689:FEN1689"/>
    <mergeCell ref="FEO1689:FEV1689"/>
    <mergeCell ref="FEW1689:FFD1689"/>
    <mergeCell ref="FFE1689:FFL1689"/>
    <mergeCell ref="FOS1689:FOZ1689"/>
    <mergeCell ref="FPA1689:FPH1689"/>
    <mergeCell ref="FPI1689:FPP1689"/>
    <mergeCell ref="FPQ1689:FPX1689"/>
    <mergeCell ref="FPY1689:FQF1689"/>
    <mergeCell ref="FNE1689:FNL1689"/>
    <mergeCell ref="FNM1689:FNT1689"/>
    <mergeCell ref="FNU1689:FOB1689"/>
    <mergeCell ref="FOC1689:FOJ1689"/>
    <mergeCell ref="FOK1689:FOR1689"/>
    <mergeCell ref="FLQ1689:FLX1689"/>
    <mergeCell ref="FLY1689:FMF1689"/>
    <mergeCell ref="FMG1689:FMN1689"/>
    <mergeCell ref="FMO1689:FMV1689"/>
    <mergeCell ref="FMW1689:FND1689"/>
    <mergeCell ref="FKC1689:FKJ1689"/>
    <mergeCell ref="FKK1689:FKR1689"/>
    <mergeCell ref="FKS1689:FKZ1689"/>
    <mergeCell ref="FLA1689:FLH1689"/>
    <mergeCell ref="FLI1689:FLP1689"/>
    <mergeCell ref="FUW1689:FVD1689"/>
    <mergeCell ref="FVE1689:FVL1689"/>
    <mergeCell ref="FVM1689:FVT1689"/>
    <mergeCell ref="FVU1689:FWB1689"/>
    <mergeCell ref="FWC1689:FWJ1689"/>
    <mergeCell ref="FTI1689:FTP1689"/>
    <mergeCell ref="FTQ1689:FTX1689"/>
    <mergeCell ref="FTY1689:FUF1689"/>
    <mergeCell ref="FUG1689:FUN1689"/>
    <mergeCell ref="FUO1689:FUV1689"/>
    <mergeCell ref="FRU1689:FSB1689"/>
    <mergeCell ref="FSC1689:FSJ1689"/>
    <mergeCell ref="FSK1689:FSR1689"/>
    <mergeCell ref="FSS1689:FSZ1689"/>
    <mergeCell ref="FTA1689:FTH1689"/>
    <mergeCell ref="FQG1689:FQN1689"/>
    <mergeCell ref="FQO1689:FQV1689"/>
    <mergeCell ref="FQW1689:FRD1689"/>
    <mergeCell ref="FRE1689:FRL1689"/>
    <mergeCell ref="FRM1689:FRT1689"/>
    <mergeCell ref="GBA1689:GBH1689"/>
    <mergeCell ref="GBI1689:GBP1689"/>
    <mergeCell ref="GBQ1689:GBX1689"/>
    <mergeCell ref="GBY1689:GCF1689"/>
    <mergeCell ref="GCG1689:GCN1689"/>
    <mergeCell ref="FZM1689:FZT1689"/>
    <mergeCell ref="FZU1689:GAB1689"/>
    <mergeCell ref="GAC1689:GAJ1689"/>
    <mergeCell ref="GAK1689:GAR1689"/>
    <mergeCell ref="GAS1689:GAZ1689"/>
    <mergeCell ref="FXY1689:FYF1689"/>
    <mergeCell ref="FYG1689:FYN1689"/>
    <mergeCell ref="FYO1689:FYV1689"/>
    <mergeCell ref="FYW1689:FZD1689"/>
    <mergeCell ref="FZE1689:FZL1689"/>
    <mergeCell ref="FWK1689:FWR1689"/>
    <mergeCell ref="FWS1689:FWZ1689"/>
    <mergeCell ref="FXA1689:FXH1689"/>
    <mergeCell ref="FXI1689:FXP1689"/>
    <mergeCell ref="FXQ1689:FXX1689"/>
    <mergeCell ref="GHE1689:GHL1689"/>
    <mergeCell ref="GHM1689:GHT1689"/>
    <mergeCell ref="GHU1689:GIB1689"/>
    <mergeCell ref="GIC1689:GIJ1689"/>
    <mergeCell ref="GIK1689:GIR1689"/>
    <mergeCell ref="GFQ1689:GFX1689"/>
    <mergeCell ref="GFY1689:GGF1689"/>
    <mergeCell ref="GGG1689:GGN1689"/>
    <mergeCell ref="GGO1689:GGV1689"/>
    <mergeCell ref="GGW1689:GHD1689"/>
    <mergeCell ref="GEC1689:GEJ1689"/>
    <mergeCell ref="GEK1689:GER1689"/>
    <mergeCell ref="GES1689:GEZ1689"/>
    <mergeCell ref="GFA1689:GFH1689"/>
    <mergeCell ref="GFI1689:GFP1689"/>
    <mergeCell ref="GCO1689:GCV1689"/>
    <mergeCell ref="GCW1689:GDD1689"/>
    <mergeCell ref="GDE1689:GDL1689"/>
    <mergeCell ref="GDM1689:GDT1689"/>
    <mergeCell ref="GDU1689:GEB1689"/>
    <mergeCell ref="GNI1689:GNP1689"/>
    <mergeCell ref="GNQ1689:GNX1689"/>
    <mergeCell ref="GNY1689:GOF1689"/>
    <mergeCell ref="GOG1689:GON1689"/>
    <mergeCell ref="GOO1689:GOV1689"/>
    <mergeCell ref="GLU1689:GMB1689"/>
    <mergeCell ref="GMC1689:GMJ1689"/>
    <mergeCell ref="GMK1689:GMR1689"/>
    <mergeCell ref="GMS1689:GMZ1689"/>
    <mergeCell ref="GNA1689:GNH1689"/>
    <mergeCell ref="GKG1689:GKN1689"/>
    <mergeCell ref="GKO1689:GKV1689"/>
    <mergeCell ref="GKW1689:GLD1689"/>
    <mergeCell ref="GLE1689:GLL1689"/>
    <mergeCell ref="GLM1689:GLT1689"/>
    <mergeCell ref="GIS1689:GIZ1689"/>
    <mergeCell ref="GJA1689:GJH1689"/>
    <mergeCell ref="GJI1689:GJP1689"/>
    <mergeCell ref="GJQ1689:GJX1689"/>
    <mergeCell ref="GJY1689:GKF1689"/>
    <mergeCell ref="GTM1689:GTT1689"/>
    <mergeCell ref="GTU1689:GUB1689"/>
    <mergeCell ref="GUC1689:GUJ1689"/>
    <mergeCell ref="GUK1689:GUR1689"/>
    <mergeCell ref="GUS1689:GUZ1689"/>
    <mergeCell ref="GRY1689:GSF1689"/>
    <mergeCell ref="GSG1689:GSN1689"/>
    <mergeCell ref="GSO1689:GSV1689"/>
    <mergeCell ref="GSW1689:GTD1689"/>
    <mergeCell ref="GTE1689:GTL1689"/>
    <mergeCell ref="GQK1689:GQR1689"/>
    <mergeCell ref="GQS1689:GQZ1689"/>
    <mergeCell ref="GRA1689:GRH1689"/>
    <mergeCell ref="GRI1689:GRP1689"/>
    <mergeCell ref="GRQ1689:GRX1689"/>
    <mergeCell ref="GOW1689:GPD1689"/>
    <mergeCell ref="GPE1689:GPL1689"/>
    <mergeCell ref="GPM1689:GPT1689"/>
    <mergeCell ref="GPU1689:GQB1689"/>
    <mergeCell ref="GQC1689:GQJ1689"/>
    <mergeCell ref="GZQ1689:GZX1689"/>
    <mergeCell ref="GZY1689:HAF1689"/>
    <mergeCell ref="HAG1689:HAN1689"/>
    <mergeCell ref="HAO1689:HAV1689"/>
    <mergeCell ref="HAW1689:HBD1689"/>
    <mergeCell ref="GYC1689:GYJ1689"/>
    <mergeCell ref="GYK1689:GYR1689"/>
    <mergeCell ref="GYS1689:GYZ1689"/>
    <mergeCell ref="GZA1689:GZH1689"/>
    <mergeCell ref="GZI1689:GZP1689"/>
    <mergeCell ref="GWO1689:GWV1689"/>
    <mergeCell ref="GWW1689:GXD1689"/>
    <mergeCell ref="GXE1689:GXL1689"/>
    <mergeCell ref="GXM1689:GXT1689"/>
    <mergeCell ref="GXU1689:GYB1689"/>
    <mergeCell ref="GVA1689:GVH1689"/>
    <mergeCell ref="GVI1689:GVP1689"/>
    <mergeCell ref="GVQ1689:GVX1689"/>
    <mergeCell ref="GVY1689:GWF1689"/>
    <mergeCell ref="GWG1689:GWN1689"/>
    <mergeCell ref="HFU1689:HGB1689"/>
    <mergeCell ref="HGC1689:HGJ1689"/>
    <mergeCell ref="HGK1689:HGR1689"/>
    <mergeCell ref="HGS1689:HGZ1689"/>
    <mergeCell ref="HHA1689:HHH1689"/>
    <mergeCell ref="HEG1689:HEN1689"/>
    <mergeCell ref="HEO1689:HEV1689"/>
    <mergeCell ref="HEW1689:HFD1689"/>
    <mergeCell ref="HFE1689:HFL1689"/>
    <mergeCell ref="HFM1689:HFT1689"/>
    <mergeCell ref="HCS1689:HCZ1689"/>
    <mergeCell ref="HDA1689:HDH1689"/>
    <mergeCell ref="HDI1689:HDP1689"/>
    <mergeCell ref="HDQ1689:HDX1689"/>
    <mergeCell ref="HDY1689:HEF1689"/>
    <mergeCell ref="HBE1689:HBL1689"/>
    <mergeCell ref="HBM1689:HBT1689"/>
    <mergeCell ref="HBU1689:HCB1689"/>
    <mergeCell ref="HCC1689:HCJ1689"/>
    <mergeCell ref="HCK1689:HCR1689"/>
    <mergeCell ref="HLY1689:HMF1689"/>
    <mergeCell ref="HMG1689:HMN1689"/>
    <mergeCell ref="HMO1689:HMV1689"/>
    <mergeCell ref="HMW1689:HND1689"/>
    <mergeCell ref="HNE1689:HNL1689"/>
    <mergeCell ref="HKK1689:HKR1689"/>
    <mergeCell ref="HKS1689:HKZ1689"/>
    <mergeCell ref="HLA1689:HLH1689"/>
    <mergeCell ref="HLI1689:HLP1689"/>
    <mergeCell ref="HLQ1689:HLX1689"/>
    <mergeCell ref="HIW1689:HJD1689"/>
    <mergeCell ref="HJE1689:HJL1689"/>
    <mergeCell ref="HJM1689:HJT1689"/>
    <mergeCell ref="HJU1689:HKB1689"/>
    <mergeCell ref="HKC1689:HKJ1689"/>
    <mergeCell ref="HHI1689:HHP1689"/>
    <mergeCell ref="HHQ1689:HHX1689"/>
    <mergeCell ref="HHY1689:HIF1689"/>
    <mergeCell ref="HIG1689:HIN1689"/>
    <mergeCell ref="HIO1689:HIV1689"/>
    <mergeCell ref="HSC1689:HSJ1689"/>
    <mergeCell ref="HSK1689:HSR1689"/>
    <mergeCell ref="HSS1689:HSZ1689"/>
    <mergeCell ref="HTA1689:HTH1689"/>
    <mergeCell ref="HTI1689:HTP1689"/>
    <mergeCell ref="HQO1689:HQV1689"/>
    <mergeCell ref="HQW1689:HRD1689"/>
    <mergeCell ref="HRE1689:HRL1689"/>
    <mergeCell ref="HRM1689:HRT1689"/>
    <mergeCell ref="HRU1689:HSB1689"/>
    <mergeCell ref="HPA1689:HPH1689"/>
    <mergeCell ref="HPI1689:HPP1689"/>
    <mergeCell ref="HPQ1689:HPX1689"/>
    <mergeCell ref="HPY1689:HQF1689"/>
    <mergeCell ref="HQG1689:HQN1689"/>
    <mergeCell ref="HNM1689:HNT1689"/>
    <mergeCell ref="HNU1689:HOB1689"/>
    <mergeCell ref="HOC1689:HOJ1689"/>
    <mergeCell ref="HOK1689:HOR1689"/>
    <mergeCell ref="HOS1689:HOZ1689"/>
    <mergeCell ref="HYG1689:HYN1689"/>
    <mergeCell ref="HYO1689:HYV1689"/>
    <mergeCell ref="HYW1689:HZD1689"/>
    <mergeCell ref="HZE1689:HZL1689"/>
    <mergeCell ref="HZM1689:HZT1689"/>
    <mergeCell ref="HWS1689:HWZ1689"/>
    <mergeCell ref="HXA1689:HXH1689"/>
    <mergeCell ref="HXI1689:HXP1689"/>
    <mergeCell ref="HXQ1689:HXX1689"/>
    <mergeCell ref="HXY1689:HYF1689"/>
    <mergeCell ref="HVE1689:HVL1689"/>
    <mergeCell ref="HVM1689:HVT1689"/>
    <mergeCell ref="HVU1689:HWB1689"/>
    <mergeCell ref="HWC1689:HWJ1689"/>
    <mergeCell ref="HWK1689:HWR1689"/>
    <mergeCell ref="HTQ1689:HTX1689"/>
    <mergeCell ref="HTY1689:HUF1689"/>
    <mergeCell ref="HUG1689:HUN1689"/>
    <mergeCell ref="HUO1689:HUV1689"/>
    <mergeCell ref="HUW1689:HVD1689"/>
    <mergeCell ref="IEK1689:IER1689"/>
    <mergeCell ref="IES1689:IEZ1689"/>
    <mergeCell ref="IFA1689:IFH1689"/>
    <mergeCell ref="IFI1689:IFP1689"/>
    <mergeCell ref="IFQ1689:IFX1689"/>
    <mergeCell ref="ICW1689:IDD1689"/>
    <mergeCell ref="IDE1689:IDL1689"/>
    <mergeCell ref="IDM1689:IDT1689"/>
    <mergeCell ref="IDU1689:IEB1689"/>
    <mergeCell ref="IEC1689:IEJ1689"/>
    <mergeCell ref="IBI1689:IBP1689"/>
    <mergeCell ref="IBQ1689:IBX1689"/>
    <mergeCell ref="IBY1689:ICF1689"/>
    <mergeCell ref="ICG1689:ICN1689"/>
    <mergeCell ref="ICO1689:ICV1689"/>
    <mergeCell ref="HZU1689:IAB1689"/>
    <mergeCell ref="IAC1689:IAJ1689"/>
    <mergeCell ref="IAK1689:IAR1689"/>
    <mergeCell ref="IAS1689:IAZ1689"/>
    <mergeCell ref="IBA1689:IBH1689"/>
    <mergeCell ref="IKO1689:IKV1689"/>
    <mergeCell ref="IKW1689:ILD1689"/>
    <mergeCell ref="ILE1689:ILL1689"/>
    <mergeCell ref="ILM1689:ILT1689"/>
    <mergeCell ref="ILU1689:IMB1689"/>
    <mergeCell ref="IJA1689:IJH1689"/>
    <mergeCell ref="IJI1689:IJP1689"/>
    <mergeCell ref="IJQ1689:IJX1689"/>
    <mergeCell ref="IJY1689:IKF1689"/>
    <mergeCell ref="IKG1689:IKN1689"/>
    <mergeCell ref="IHM1689:IHT1689"/>
    <mergeCell ref="IHU1689:IIB1689"/>
    <mergeCell ref="IIC1689:IIJ1689"/>
    <mergeCell ref="IIK1689:IIR1689"/>
    <mergeCell ref="IIS1689:IIZ1689"/>
    <mergeCell ref="IFY1689:IGF1689"/>
    <mergeCell ref="IGG1689:IGN1689"/>
    <mergeCell ref="IGO1689:IGV1689"/>
    <mergeCell ref="IGW1689:IHD1689"/>
    <mergeCell ref="IHE1689:IHL1689"/>
    <mergeCell ref="IQS1689:IQZ1689"/>
    <mergeCell ref="IRA1689:IRH1689"/>
    <mergeCell ref="IRI1689:IRP1689"/>
    <mergeCell ref="IRQ1689:IRX1689"/>
    <mergeCell ref="IRY1689:ISF1689"/>
    <mergeCell ref="IPE1689:IPL1689"/>
    <mergeCell ref="IPM1689:IPT1689"/>
    <mergeCell ref="IPU1689:IQB1689"/>
    <mergeCell ref="IQC1689:IQJ1689"/>
    <mergeCell ref="IQK1689:IQR1689"/>
    <mergeCell ref="INQ1689:INX1689"/>
    <mergeCell ref="INY1689:IOF1689"/>
    <mergeCell ref="IOG1689:ION1689"/>
    <mergeCell ref="IOO1689:IOV1689"/>
    <mergeCell ref="IOW1689:IPD1689"/>
    <mergeCell ref="IMC1689:IMJ1689"/>
    <mergeCell ref="IMK1689:IMR1689"/>
    <mergeCell ref="IMS1689:IMZ1689"/>
    <mergeCell ref="INA1689:INH1689"/>
    <mergeCell ref="INI1689:INP1689"/>
    <mergeCell ref="IWW1689:IXD1689"/>
    <mergeCell ref="IXE1689:IXL1689"/>
    <mergeCell ref="IXM1689:IXT1689"/>
    <mergeCell ref="IXU1689:IYB1689"/>
    <mergeCell ref="IYC1689:IYJ1689"/>
    <mergeCell ref="IVI1689:IVP1689"/>
    <mergeCell ref="IVQ1689:IVX1689"/>
    <mergeCell ref="IVY1689:IWF1689"/>
    <mergeCell ref="IWG1689:IWN1689"/>
    <mergeCell ref="IWO1689:IWV1689"/>
    <mergeCell ref="ITU1689:IUB1689"/>
    <mergeCell ref="IUC1689:IUJ1689"/>
    <mergeCell ref="IUK1689:IUR1689"/>
    <mergeCell ref="IUS1689:IUZ1689"/>
    <mergeCell ref="IVA1689:IVH1689"/>
    <mergeCell ref="ISG1689:ISN1689"/>
    <mergeCell ref="ISO1689:ISV1689"/>
    <mergeCell ref="ISW1689:ITD1689"/>
    <mergeCell ref="ITE1689:ITL1689"/>
    <mergeCell ref="ITM1689:ITT1689"/>
    <mergeCell ref="JDA1689:JDH1689"/>
    <mergeCell ref="JDI1689:JDP1689"/>
    <mergeCell ref="JDQ1689:JDX1689"/>
    <mergeCell ref="JDY1689:JEF1689"/>
    <mergeCell ref="JEG1689:JEN1689"/>
    <mergeCell ref="JBM1689:JBT1689"/>
    <mergeCell ref="JBU1689:JCB1689"/>
    <mergeCell ref="JCC1689:JCJ1689"/>
    <mergeCell ref="JCK1689:JCR1689"/>
    <mergeCell ref="JCS1689:JCZ1689"/>
    <mergeCell ref="IZY1689:JAF1689"/>
    <mergeCell ref="JAG1689:JAN1689"/>
    <mergeCell ref="JAO1689:JAV1689"/>
    <mergeCell ref="JAW1689:JBD1689"/>
    <mergeCell ref="JBE1689:JBL1689"/>
    <mergeCell ref="IYK1689:IYR1689"/>
    <mergeCell ref="IYS1689:IYZ1689"/>
    <mergeCell ref="IZA1689:IZH1689"/>
    <mergeCell ref="IZI1689:IZP1689"/>
    <mergeCell ref="IZQ1689:IZX1689"/>
    <mergeCell ref="JJE1689:JJL1689"/>
    <mergeCell ref="JJM1689:JJT1689"/>
    <mergeCell ref="JJU1689:JKB1689"/>
    <mergeCell ref="JKC1689:JKJ1689"/>
    <mergeCell ref="JKK1689:JKR1689"/>
    <mergeCell ref="JHQ1689:JHX1689"/>
    <mergeCell ref="JHY1689:JIF1689"/>
    <mergeCell ref="JIG1689:JIN1689"/>
    <mergeCell ref="JIO1689:JIV1689"/>
    <mergeCell ref="JIW1689:JJD1689"/>
    <mergeCell ref="JGC1689:JGJ1689"/>
    <mergeCell ref="JGK1689:JGR1689"/>
    <mergeCell ref="JGS1689:JGZ1689"/>
    <mergeCell ref="JHA1689:JHH1689"/>
    <mergeCell ref="JHI1689:JHP1689"/>
    <mergeCell ref="JEO1689:JEV1689"/>
    <mergeCell ref="JEW1689:JFD1689"/>
    <mergeCell ref="JFE1689:JFL1689"/>
    <mergeCell ref="JFM1689:JFT1689"/>
    <mergeCell ref="JFU1689:JGB1689"/>
    <mergeCell ref="JPI1689:JPP1689"/>
    <mergeCell ref="JPQ1689:JPX1689"/>
    <mergeCell ref="JPY1689:JQF1689"/>
    <mergeCell ref="JQG1689:JQN1689"/>
    <mergeCell ref="JQO1689:JQV1689"/>
    <mergeCell ref="JNU1689:JOB1689"/>
    <mergeCell ref="JOC1689:JOJ1689"/>
    <mergeCell ref="JOK1689:JOR1689"/>
    <mergeCell ref="JOS1689:JOZ1689"/>
    <mergeCell ref="JPA1689:JPH1689"/>
    <mergeCell ref="JMG1689:JMN1689"/>
    <mergeCell ref="JMO1689:JMV1689"/>
    <mergeCell ref="JMW1689:JND1689"/>
    <mergeCell ref="JNE1689:JNL1689"/>
    <mergeCell ref="JNM1689:JNT1689"/>
    <mergeCell ref="JKS1689:JKZ1689"/>
    <mergeCell ref="JLA1689:JLH1689"/>
    <mergeCell ref="JLI1689:JLP1689"/>
    <mergeCell ref="JLQ1689:JLX1689"/>
    <mergeCell ref="JLY1689:JMF1689"/>
    <mergeCell ref="JVM1689:JVT1689"/>
    <mergeCell ref="JVU1689:JWB1689"/>
    <mergeCell ref="JWC1689:JWJ1689"/>
    <mergeCell ref="JWK1689:JWR1689"/>
    <mergeCell ref="JWS1689:JWZ1689"/>
    <mergeCell ref="JTY1689:JUF1689"/>
    <mergeCell ref="JUG1689:JUN1689"/>
    <mergeCell ref="JUO1689:JUV1689"/>
    <mergeCell ref="JUW1689:JVD1689"/>
    <mergeCell ref="JVE1689:JVL1689"/>
    <mergeCell ref="JSK1689:JSR1689"/>
    <mergeCell ref="JSS1689:JSZ1689"/>
    <mergeCell ref="JTA1689:JTH1689"/>
    <mergeCell ref="JTI1689:JTP1689"/>
    <mergeCell ref="JTQ1689:JTX1689"/>
    <mergeCell ref="JQW1689:JRD1689"/>
    <mergeCell ref="JRE1689:JRL1689"/>
    <mergeCell ref="JRM1689:JRT1689"/>
    <mergeCell ref="JRU1689:JSB1689"/>
    <mergeCell ref="JSC1689:JSJ1689"/>
    <mergeCell ref="KBQ1689:KBX1689"/>
    <mergeCell ref="KBY1689:KCF1689"/>
    <mergeCell ref="KCG1689:KCN1689"/>
    <mergeCell ref="KCO1689:KCV1689"/>
    <mergeCell ref="KCW1689:KDD1689"/>
    <mergeCell ref="KAC1689:KAJ1689"/>
    <mergeCell ref="KAK1689:KAR1689"/>
    <mergeCell ref="KAS1689:KAZ1689"/>
    <mergeCell ref="KBA1689:KBH1689"/>
    <mergeCell ref="KBI1689:KBP1689"/>
    <mergeCell ref="JYO1689:JYV1689"/>
    <mergeCell ref="JYW1689:JZD1689"/>
    <mergeCell ref="JZE1689:JZL1689"/>
    <mergeCell ref="JZM1689:JZT1689"/>
    <mergeCell ref="JZU1689:KAB1689"/>
    <mergeCell ref="JXA1689:JXH1689"/>
    <mergeCell ref="JXI1689:JXP1689"/>
    <mergeCell ref="JXQ1689:JXX1689"/>
    <mergeCell ref="JXY1689:JYF1689"/>
    <mergeCell ref="JYG1689:JYN1689"/>
    <mergeCell ref="KHU1689:KIB1689"/>
    <mergeCell ref="KIC1689:KIJ1689"/>
    <mergeCell ref="KIK1689:KIR1689"/>
    <mergeCell ref="KIS1689:KIZ1689"/>
    <mergeCell ref="KJA1689:KJH1689"/>
    <mergeCell ref="KGG1689:KGN1689"/>
    <mergeCell ref="KGO1689:KGV1689"/>
    <mergeCell ref="KGW1689:KHD1689"/>
    <mergeCell ref="KHE1689:KHL1689"/>
    <mergeCell ref="KHM1689:KHT1689"/>
    <mergeCell ref="KES1689:KEZ1689"/>
    <mergeCell ref="KFA1689:KFH1689"/>
    <mergeCell ref="KFI1689:KFP1689"/>
    <mergeCell ref="KFQ1689:KFX1689"/>
    <mergeCell ref="KFY1689:KGF1689"/>
    <mergeCell ref="KDE1689:KDL1689"/>
    <mergeCell ref="KDM1689:KDT1689"/>
    <mergeCell ref="KDU1689:KEB1689"/>
    <mergeCell ref="KEC1689:KEJ1689"/>
    <mergeCell ref="KEK1689:KER1689"/>
    <mergeCell ref="KNY1689:KOF1689"/>
    <mergeCell ref="KOG1689:KON1689"/>
    <mergeCell ref="KOO1689:KOV1689"/>
    <mergeCell ref="KOW1689:KPD1689"/>
    <mergeCell ref="KPE1689:KPL1689"/>
    <mergeCell ref="KMK1689:KMR1689"/>
    <mergeCell ref="KMS1689:KMZ1689"/>
    <mergeCell ref="KNA1689:KNH1689"/>
    <mergeCell ref="KNI1689:KNP1689"/>
    <mergeCell ref="KNQ1689:KNX1689"/>
    <mergeCell ref="KKW1689:KLD1689"/>
    <mergeCell ref="KLE1689:KLL1689"/>
    <mergeCell ref="KLM1689:KLT1689"/>
    <mergeCell ref="KLU1689:KMB1689"/>
    <mergeCell ref="KMC1689:KMJ1689"/>
    <mergeCell ref="KJI1689:KJP1689"/>
    <mergeCell ref="KJQ1689:KJX1689"/>
    <mergeCell ref="KJY1689:KKF1689"/>
    <mergeCell ref="KKG1689:KKN1689"/>
    <mergeCell ref="KKO1689:KKV1689"/>
    <mergeCell ref="KUC1689:KUJ1689"/>
    <mergeCell ref="KUK1689:KUR1689"/>
    <mergeCell ref="KUS1689:KUZ1689"/>
    <mergeCell ref="KVA1689:KVH1689"/>
    <mergeCell ref="KVI1689:KVP1689"/>
    <mergeCell ref="KSO1689:KSV1689"/>
    <mergeCell ref="KSW1689:KTD1689"/>
    <mergeCell ref="KTE1689:KTL1689"/>
    <mergeCell ref="KTM1689:KTT1689"/>
    <mergeCell ref="KTU1689:KUB1689"/>
    <mergeCell ref="KRA1689:KRH1689"/>
    <mergeCell ref="KRI1689:KRP1689"/>
    <mergeCell ref="KRQ1689:KRX1689"/>
    <mergeCell ref="KRY1689:KSF1689"/>
    <mergeCell ref="KSG1689:KSN1689"/>
    <mergeCell ref="KPM1689:KPT1689"/>
    <mergeCell ref="KPU1689:KQB1689"/>
    <mergeCell ref="KQC1689:KQJ1689"/>
    <mergeCell ref="KQK1689:KQR1689"/>
    <mergeCell ref="KQS1689:KQZ1689"/>
    <mergeCell ref="LAG1689:LAN1689"/>
    <mergeCell ref="LAO1689:LAV1689"/>
    <mergeCell ref="LAW1689:LBD1689"/>
    <mergeCell ref="LBE1689:LBL1689"/>
    <mergeCell ref="LBM1689:LBT1689"/>
    <mergeCell ref="KYS1689:KYZ1689"/>
    <mergeCell ref="KZA1689:KZH1689"/>
    <mergeCell ref="KZI1689:KZP1689"/>
    <mergeCell ref="KZQ1689:KZX1689"/>
    <mergeCell ref="KZY1689:LAF1689"/>
    <mergeCell ref="KXE1689:KXL1689"/>
    <mergeCell ref="KXM1689:KXT1689"/>
    <mergeCell ref="KXU1689:KYB1689"/>
    <mergeCell ref="KYC1689:KYJ1689"/>
    <mergeCell ref="KYK1689:KYR1689"/>
    <mergeCell ref="KVQ1689:KVX1689"/>
    <mergeCell ref="KVY1689:KWF1689"/>
    <mergeCell ref="KWG1689:KWN1689"/>
    <mergeCell ref="KWO1689:KWV1689"/>
    <mergeCell ref="KWW1689:KXD1689"/>
    <mergeCell ref="LGK1689:LGR1689"/>
    <mergeCell ref="LGS1689:LGZ1689"/>
    <mergeCell ref="LHA1689:LHH1689"/>
    <mergeCell ref="LHI1689:LHP1689"/>
    <mergeCell ref="LHQ1689:LHX1689"/>
    <mergeCell ref="LEW1689:LFD1689"/>
    <mergeCell ref="LFE1689:LFL1689"/>
    <mergeCell ref="LFM1689:LFT1689"/>
    <mergeCell ref="LFU1689:LGB1689"/>
    <mergeCell ref="LGC1689:LGJ1689"/>
    <mergeCell ref="LDI1689:LDP1689"/>
    <mergeCell ref="LDQ1689:LDX1689"/>
    <mergeCell ref="LDY1689:LEF1689"/>
    <mergeCell ref="LEG1689:LEN1689"/>
    <mergeCell ref="LEO1689:LEV1689"/>
    <mergeCell ref="LBU1689:LCB1689"/>
    <mergeCell ref="LCC1689:LCJ1689"/>
    <mergeCell ref="LCK1689:LCR1689"/>
    <mergeCell ref="LCS1689:LCZ1689"/>
    <mergeCell ref="LDA1689:LDH1689"/>
    <mergeCell ref="LMO1689:LMV1689"/>
    <mergeCell ref="LMW1689:LND1689"/>
    <mergeCell ref="LNE1689:LNL1689"/>
    <mergeCell ref="LNM1689:LNT1689"/>
    <mergeCell ref="LNU1689:LOB1689"/>
    <mergeCell ref="LLA1689:LLH1689"/>
    <mergeCell ref="LLI1689:LLP1689"/>
    <mergeCell ref="LLQ1689:LLX1689"/>
    <mergeCell ref="LLY1689:LMF1689"/>
    <mergeCell ref="LMG1689:LMN1689"/>
    <mergeCell ref="LJM1689:LJT1689"/>
    <mergeCell ref="LJU1689:LKB1689"/>
    <mergeCell ref="LKC1689:LKJ1689"/>
    <mergeCell ref="LKK1689:LKR1689"/>
    <mergeCell ref="LKS1689:LKZ1689"/>
    <mergeCell ref="LHY1689:LIF1689"/>
    <mergeCell ref="LIG1689:LIN1689"/>
    <mergeCell ref="LIO1689:LIV1689"/>
    <mergeCell ref="LIW1689:LJD1689"/>
    <mergeCell ref="LJE1689:LJL1689"/>
    <mergeCell ref="LSS1689:LSZ1689"/>
    <mergeCell ref="LTA1689:LTH1689"/>
    <mergeCell ref="LTI1689:LTP1689"/>
    <mergeCell ref="LTQ1689:LTX1689"/>
    <mergeCell ref="LTY1689:LUF1689"/>
    <mergeCell ref="LRE1689:LRL1689"/>
    <mergeCell ref="LRM1689:LRT1689"/>
    <mergeCell ref="LRU1689:LSB1689"/>
    <mergeCell ref="LSC1689:LSJ1689"/>
    <mergeCell ref="LSK1689:LSR1689"/>
    <mergeCell ref="LPQ1689:LPX1689"/>
    <mergeCell ref="LPY1689:LQF1689"/>
    <mergeCell ref="LQG1689:LQN1689"/>
    <mergeCell ref="LQO1689:LQV1689"/>
    <mergeCell ref="LQW1689:LRD1689"/>
    <mergeCell ref="LOC1689:LOJ1689"/>
    <mergeCell ref="LOK1689:LOR1689"/>
    <mergeCell ref="LOS1689:LOZ1689"/>
    <mergeCell ref="LPA1689:LPH1689"/>
    <mergeCell ref="LPI1689:LPP1689"/>
    <mergeCell ref="LYW1689:LZD1689"/>
    <mergeCell ref="LZE1689:LZL1689"/>
    <mergeCell ref="LZM1689:LZT1689"/>
    <mergeCell ref="LZU1689:MAB1689"/>
    <mergeCell ref="MAC1689:MAJ1689"/>
    <mergeCell ref="LXI1689:LXP1689"/>
    <mergeCell ref="LXQ1689:LXX1689"/>
    <mergeCell ref="LXY1689:LYF1689"/>
    <mergeCell ref="LYG1689:LYN1689"/>
    <mergeCell ref="LYO1689:LYV1689"/>
    <mergeCell ref="LVU1689:LWB1689"/>
    <mergeCell ref="LWC1689:LWJ1689"/>
    <mergeCell ref="LWK1689:LWR1689"/>
    <mergeCell ref="LWS1689:LWZ1689"/>
    <mergeCell ref="LXA1689:LXH1689"/>
    <mergeCell ref="LUG1689:LUN1689"/>
    <mergeCell ref="LUO1689:LUV1689"/>
    <mergeCell ref="LUW1689:LVD1689"/>
    <mergeCell ref="LVE1689:LVL1689"/>
    <mergeCell ref="LVM1689:LVT1689"/>
    <mergeCell ref="MFA1689:MFH1689"/>
    <mergeCell ref="MFI1689:MFP1689"/>
    <mergeCell ref="MFQ1689:MFX1689"/>
    <mergeCell ref="MFY1689:MGF1689"/>
    <mergeCell ref="MGG1689:MGN1689"/>
    <mergeCell ref="MDM1689:MDT1689"/>
    <mergeCell ref="MDU1689:MEB1689"/>
    <mergeCell ref="MEC1689:MEJ1689"/>
    <mergeCell ref="MEK1689:MER1689"/>
    <mergeCell ref="MES1689:MEZ1689"/>
    <mergeCell ref="MBY1689:MCF1689"/>
    <mergeCell ref="MCG1689:MCN1689"/>
    <mergeCell ref="MCO1689:MCV1689"/>
    <mergeCell ref="MCW1689:MDD1689"/>
    <mergeCell ref="MDE1689:MDL1689"/>
    <mergeCell ref="MAK1689:MAR1689"/>
    <mergeCell ref="MAS1689:MAZ1689"/>
    <mergeCell ref="MBA1689:MBH1689"/>
    <mergeCell ref="MBI1689:MBP1689"/>
    <mergeCell ref="MBQ1689:MBX1689"/>
    <mergeCell ref="MLE1689:MLL1689"/>
    <mergeCell ref="MLM1689:MLT1689"/>
    <mergeCell ref="MLU1689:MMB1689"/>
    <mergeCell ref="MMC1689:MMJ1689"/>
    <mergeCell ref="MMK1689:MMR1689"/>
    <mergeCell ref="MJQ1689:MJX1689"/>
    <mergeCell ref="MJY1689:MKF1689"/>
    <mergeCell ref="MKG1689:MKN1689"/>
    <mergeCell ref="MKO1689:MKV1689"/>
    <mergeCell ref="MKW1689:MLD1689"/>
    <mergeCell ref="MIC1689:MIJ1689"/>
    <mergeCell ref="MIK1689:MIR1689"/>
    <mergeCell ref="MIS1689:MIZ1689"/>
    <mergeCell ref="MJA1689:MJH1689"/>
    <mergeCell ref="MJI1689:MJP1689"/>
    <mergeCell ref="MGO1689:MGV1689"/>
    <mergeCell ref="MGW1689:MHD1689"/>
    <mergeCell ref="MHE1689:MHL1689"/>
    <mergeCell ref="MHM1689:MHT1689"/>
    <mergeCell ref="MHU1689:MIB1689"/>
    <mergeCell ref="MRI1689:MRP1689"/>
    <mergeCell ref="MRQ1689:MRX1689"/>
    <mergeCell ref="MRY1689:MSF1689"/>
    <mergeCell ref="MSG1689:MSN1689"/>
    <mergeCell ref="MSO1689:MSV1689"/>
    <mergeCell ref="MPU1689:MQB1689"/>
    <mergeCell ref="MQC1689:MQJ1689"/>
    <mergeCell ref="MQK1689:MQR1689"/>
    <mergeCell ref="MQS1689:MQZ1689"/>
    <mergeCell ref="MRA1689:MRH1689"/>
    <mergeCell ref="MOG1689:MON1689"/>
    <mergeCell ref="MOO1689:MOV1689"/>
    <mergeCell ref="MOW1689:MPD1689"/>
    <mergeCell ref="MPE1689:MPL1689"/>
    <mergeCell ref="MPM1689:MPT1689"/>
    <mergeCell ref="MMS1689:MMZ1689"/>
    <mergeCell ref="MNA1689:MNH1689"/>
    <mergeCell ref="MNI1689:MNP1689"/>
    <mergeCell ref="MNQ1689:MNX1689"/>
    <mergeCell ref="MNY1689:MOF1689"/>
    <mergeCell ref="MXM1689:MXT1689"/>
    <mergeCell ref="MXU1689:MYB1689"/>
    <mergeCell ref="MYC1689:MYJ1689"/>
    <mergeCell ref="MYK1689:MYR1689"/>
    <mergeCell ref="MYS1689:MYZ1689"/>
    <mergeCell ref="MVY1689:MWF1689"/>
    <mergeCell ref="MWG1689:MWN1689"/>
    <mergeCell ref="MWO1689:MWV1689"/>
    <mergeCell ref="MWW1689:MXD1689"/>
    <mergeCell ref="MXE1689:MXL1689"/>
    <mergeCell ref="MUK1689:MUR1689"/>
    <mergeCell ref="MUS1689:MUZ1689"/>
    <mergeCell ref="MVA1689:MVH1689"/>
    <mergeCell ref="MVI1689:MVP1689"/>
    <mergeCell ref="MVQ1689:MVX1689"/>
    <mergeCell ref="MSW1689:MTD1689"/>
    <mergeCell ref="MTE1689:MTL1689"/>
    <mergeCell ref="MTM1689:MTT1689"/>
    <mergeCell ref="MTU1689:MUB1689"/>
    <mergeCell ref="MUC1689:MUJ1689"/>
    <mergeCell ref="NDQ1689:NDX1689"/>
    <mergeCell ref="NDY1689:NEF1689"/>
    <mergeCell ref="NEG1689:NEN1689"/>
    <mergeCell ref="NEO1689:NEV1689"/>
    <mergeCell ref="NEW1689:NFD1689"/>
    <mergeCell ref="NCC1689:NCJ1689"/>
    <mergeCell ref="NCK1689:NCR1689"/>
    <mergeCell ref="NCS1689:NCZ1689"/>
    <mergeCell ref="NDA1689:NDH1689"/>
    <mergeCell ref="NDI1689:NDP1689"/>
    <mergeCell ref="NAO1689:NAV1689"/>
    <mergeCell ref="NAW1689:NBD1689"/>
    <mergeCell ref="NBE1689:NBL1689"/>
    <mergeCell ref="NBM1689:NBT1689"/>
    <mergeCell ref="NBU1689:NCB1689"/>
    <mergeCell ref="MZA1689:MZH1689"/>
    <mergeCell ref="MZI1689:MZP1689"/>
    <mergeCell ref="MZQ1689:MZX1689"/>
    <mergeCell ref="MZY1689:NAF1689"/>
    <mergeCell ref="NAG1689:NAN1689"/>
    <mergeCell ref="NJU1689:NKB1689"/>
    <mergeCell ref="NKC1689:NKJ1689"/>
    <mergeCell ref="NKK1689:NKR1689"/>
    <mergeCell ref="NKS1689:NKZ1689"/>
    <mergeCell ref="NLA1689:NLH1689"/>
    <mergeCell ref="NIG1689:NIN1689"/>
    <mergeCell ref="NIO1689:NIV1689"/>
    <mergeCell ref="NIW1689:NJD1689"/>
    <mergeCell ref="NJE1689:NJL1689"/>
    <mergeCell ref="NJM1689:NJT1689"/>
    <mergeCell ref="NGS1689:NGZ1689"/>
    <mergeCell ref="NHA1689:NHH1689"/>
    <mergeCell ref="NHI1689:NHP1689"/>
    <mergeCell ref="NHQ1689:NHX1689"/>
    <mergeCell ref="NHY1689:NIF1689"/>
    <mergeCell ref="NFE1689:NFL1689"/>
    <mergeCell ref="NFM1689:NFT1689"/>
    <mergeCell ref="NFU1689:NGB1689"/>
    <mergeCell ref="NGC1689:NGJ1689"/>
    <mergeCell ref="NGK1689:NGR1689"/>
    <mergeCell ref="NPY1689:NQF1689"/>
    <mergeCell ref="NQG1689:NQN1689"/>
    <mergeCell ref="NQO1689:NQV1689"/>
    <mergeCell ref="NQW1689:NRD1689"/>
    <mergeCell ref="NRE1689:NRL1689"/>
    <mergeCell ref="NOK1689:NOR1689"/>
    <mergeCell ref="NOS1689:NOZ1689"/>
    <mergeCell ref="NPA1689:NPH1689"/>
    <mergeCell ref="NPI1689:NPP1689"/>
    <mergeCell ref="NPQ1689:NPX1689"/>
    <mergeCell ref="NMW1689:NND1689"/>
    <mergeCell ref="NNE1689:NNL1689"/>
    <mergeCell ref="NNM1689:NNT1689"/>
    <mergeCell ref="NNU1689:NOB1689"/>
    <mergeCell ref="NOC1689:NOJ1689"/>
    <mergeCell ref="NLI1689:NLP1689"/>
    <mergeCell ref="NLQ1689:NLX1689"/>
    <mergeCell ref="NLY1689:NMF1689"/>
    <mergeCell ref="NMG1689:NMN1689"/>
    <mergeCell ref="NMO1689:NMV1689"/>
    <mergeCell ref="NWC1689:NWJ1689"/>
    <mergeCell ref="NWK1689:NWR1689"/>
    <mergeCell ref="NWS1689:NWZ1689"/>
    <mergeCell ref="NXA1689:NXH1689"/>
    <mergeCell ref="NXI1689:NXP1689"/>
    <mergeCell ref="NUO1689:NUV1689"/>
    <mergeCell ref="NUW1689:NVD1689"/>
    <mergeCell ref="NVE1689:NVL1689"/>
    <mergeCell ref="NVM1689:NVT1689"/>
    <mergeCell ref="NVU1689:NWB1689"/>
    <mergeCell ref="NTA1689:NTH1689"/>
    <mergeCell ref="NTI1689:NTP1689"/>
    <mergeCell ref="NTQ1689:NTX1689"/>
    <mergeCell ref="NTY1689:NUF1689"/>
    <mergeCell ref="NUG1689:NUN1689"/>
    <mergeCell ref="NRM1689:NRT1689"/>
    <mergeCell ref="NRU1689:NSB1689"/>
    <mergeCell ref="NSC1689:NSJ1689"/>
    <mergeCell ref="NSK1689:NSR1689"/>
    <mergeCell ref="NSS1689:NSZ1689"/>
    <mergeCell ref="OCG1689:OCN1689"/>
    <mergeCell ref="OCO1689:OCV1689"/>
    <mergeCell ref="OCW1689:ODD1689"/>
    <mergeCell ref="ODE1689:ODL1689"/>
    <mergeCell ref="ODM1689:ODT1689"/>
    <mergeCell ref="OAS1689:OAZ1689"/>
    <mergeCell ref="OBA1689:OBH1689"/>
    <mergeCell ref="OBI1689:OBP1689"/>
    <mergeCell ref="OBQ1689:OBX1689"/>
    <mergeCell ref="OBY1689:OCF1689"/>
    <mergeCell ref="NZE1689:NZL1689"/>
    <mergeCell ref="NZM1689:NZT1689"/>
    <mergeCell ref="NZU1689:OAB1689"/>
    <mergeCell ref="OAC1689:OAJ1689"/>
    <mergeCell ref="OAK1689:OAR1689"/>
    <mergeCell ref="NXQ1689:NXX1689"/>
    <mergeCell ref="NXY1689:NYF1689"/>
    <mergeCell ref="NYG1689:NYN1689"/>
    <mergeCell ref="NYO1689:NYV1689"/>
    <mergeCell ref="NYW1689:NZD1689"/>
    <mergeCell ref="OIK1689:OIR1689"/>
    <mergeCell ref="OIS1689:OIZ1689"/>
    <mergeCell ref="OJA1689:OJH1689"/>
    <mergeCell ref="OJI1689:OJP1689"/>
    <mergeCell ref="OJQ1689:OJX1689"/>
    <mergeCell ref="OGW1689:OHD1689"/>
    <mergeCell ref="OHE1689:OHL1689"/>
    <mergeCell ref="OHM1689:OHT1689"/>
    <mergeCell ref="OHU1689:OIB1689"/>
    <mergeCell ref="OIC1689:OIJ1689"/>
    <mergeCell ref="OFI1689:OFP1689"/>
    <mergeCell ref="OFQ1689:OFX1689"/>
    <mergeCell ref="OFY1689:OGF1689"/>
    <mergeCell ref="OGG1689:OGN1689"/>
    <mergeCell ref="OGO1689:OGV1689"/>
    <mergeCell ref="ODU1689:OEB1689"/>
    <mergeCell ref="OEC1689:OEJ1689"/>
    <mergeCell ref="OEK1689:OER1689"/>
    <mergeCell ref="OES1689:OEZ1689"/>
    <mergeCell ref="OFA1689:OFH1689"/>
    <mergeCell ref="OOO1689:OOV1689"/>
    <mergeCell ref="OOW1689:OPD1689"/>
    <mergeCell ref="OPE1689:OPL1689"/>
    <mergeCell ref="OPM1689:OPT1689"/>
    <mergeCell ref="OPU1689:OQB1689"/>
    <mergeCell ref="ONA1689:ONH1689"/>
    <mergeCell ref="ONI1689:ONP1689"/>
    <mergeCell ref="ONQ1689:ONX1689"/>
    <mergeCell ref="ONY1689:OOF1689"/>
    <mergeCell ref="OOG1689:OON1689"/>
    <mergeCell ref="OLM1689:OLT1689"/>
    <mergeCell ref="OLU1689:OMB1689"/>
    <mergeCell ref="OMC1689:OMJ1689"/>
    <mergeCell ref="OMK1689:OMR1689"/>
    <mergeCell ref="OMS1689:OMZ1689"/>
    <mergeCell ref="OJY1689:OKF1689"/>
    <mergeCell ref="OKG1689:OKN1689"/>
    <mergeCell ref="OKO1689:OKV1689"/>
    <mergeCell ref="OKW1689:OLD1689"/>
    <mergeCell ref="OLE1689:OLL1689"/>
    <mergeCell ref="OUS1689:OUZ1689"/>
    <mergeCell ref="OVA1689:OVH1689"/>
    <mergeCell ref="OVI1689:OVP1689"/>
    <mergeCell ref="OVQ1689:OVX1689"/>
    <mergeCell ref="OVY1689:OWF1689"/>
    <mergeCell ref="OTE1689:OTL1689"/>
    <mergeCell ref="OTM1689:OTT1689"/>
    <mergeCell ref="OTU1689:OUB1689"/>
    <mergeCell ref="OUC1689:OUJ1689"/>
    <mergeCell ref="OUK1689:OUR1689"/>
    <mergeCell ref="ORQ1689:ORX1689"/>
    <mergeCell ref="ORY1689:OSF1689"/>
    <mergeCell ref="OSG1689:OSN1689"/>
    <mergeCell ref="OSO1689:OSV1689"/>
    <mergeCell ref="OSW1689:OTD1689"/>
    <mergeCell ref="OQC1689:OQJ1689"/>
    <mergeCell ref="OQK1689:OQR1689"/>
    <mergeCell ref="OQS1689:OQZ1689"/>
    <mergeCell ref="ORA1689:ORH1689"/>
    <mergeCell ref="ORI1689:ORP1689"/>
    <mergeCell ref="PAW1689:PBD1689"/>
    <mergeCell ref="PBE1689:PBL1689"/>
    <mergeCell ref="PBM1689:PBT1689"/>
    <mergeCell ref="PBU1689:PCB1689"/>
    <mergeCell ref="PCC1689:PCJ1689"/>
    <mergeCell ref="OZI1689:OZP1689"/>
    <mergeCell ref="OZQ1689:OZX1689"/>
    <mergeCell ref="OZY1689:PAF1689"/>
    <mergeCell ref="PAG1689:PAN1689"/>
    <mergeCell ref="PAO1689:PAV1689"/>
    <mergeCell ref="OXU1689:OYB1689"/>
    <mergeCell ref="OYC1689:OYJ1689"/>
    <mergeCell ref="OYK1689:OYR1689"/>
    <mergeCell ref="OYS1689:OYZ1689"/>
    <mergeCell ref="OZA1689:OZH1689"/>
    <mergeCell ref="OWG1689:OWN1689"/>
    <mergeCell ref="OWO1689:OWV1689"/>
    <mergeCell ref="OWW1689:OXD1689"/>
    <mergeCell ref="OXE1689:OXL1689"/>
    <mergeCell ref="OXM1689:OXT1689"/>
    <mergeCell ref="PHA1689:PHH1689"/>
    <mergeCell ref="PHI1689:PHP1689"/>
    <mergeCell ref="PHQ1689:PHX1689"/>
    <mergeCell ref="PHY1689:PIF1689"/>
    <mergeCell ref="PIG1689:PIN1689"/>
    <mergeCell ref="PFM1689:PFT1689"/>
    <mergeCell ref="PFU1689:PGB1689"/>
    <mergeCell ref="PGC1689:PGJ1689"/>
    <mergeCell ref="PGK1689:PGR1689"/>
    <mergeCell ref="PGS1689:PGZ1689"/>
    <mergeCell ref="PDY1689:PEF1689"/>
    <mergeCell ref="PEG1689:PEN1689"/>
    <mergeCell ref="PEO1689:PEV1689"/>
    <mergeCell ref="PEW1689:PFD1689"/>
    <mergeCell ref="PFE1689:PFL1689"/>
    <mergeCell ref="PCK1689:PCR1689"/>
    <mergeCell ref="PCS1689:PCZ1689"/>
    <mergeCell ref="PDA1689:PDH1689"/>
    <mergeCell ref="PDI1689:PDP1689"/>
    <mergeCell ref="PDQ1689:PDX1689"/>
    <mergeCell ref="PNE1689:PNL1689"/>
    <mergeCell ref="PNM1689:PNT1689"/>
    <mergeCell ref="PNU1689:POB1689"/>
    <mergeCell ref="POC1689:POJ1689"/>
    <mergeCell ref="POK1689:POR1689"/>
    <mergeCell ref="PLQ1689:PLX1689"/>
    <mergeCell ref="PLY1689:PMF1689"/>
    <mergeCell ref="PMG1689:PMN1689"/>
    <mergeCell ref="PMO1689:PMV1689"/>
    <mergeCell ref="PMW1689:PND1689"/>
    <mergeCell ref="PKC1689:PKJ1689"/>
    <mergeCell ref="PKK1689:PKR1689"/>
    <mergeCell ref="PKS1689:PKZ1689"/>
    <mergeCell ref="PLA1689:PLH1689"/>
    <mergeCell ref="PLI1689:PLP1689"/>
    <mergeCell ref="PIO1689:PIV1689"/>
    <mergeCell ref="PIW1689:PJD1689"/>
    <mergeCell ref="PJE1689:PJL1689"/>
    <mergeCell ref="PJM1689:PJT1689"/>
    <mergeCell ref="PJU1689:PKB1689"/>
    <mergeCell ref="PTI1689:PTP1689"/>
    <mergeCell ref="PTQ1689:PTX1689"/>
    <mergeCell ref="PTY1689:PUF1689"/>
    <mergeCell ref="PUG1689:PUN1689"/>
    <mergeCell ref="PUO1689:PUV1689"/>
    <mergeCell ref="PRU1689:PSB1689"/>
    <mergeCell ref="PSC1689:PSJ1689"/>
    <mergeCell ref="PSK1689:PSR1689"/>
    <mergeCell ref="PSS1689:PSZ1689"/>
    <mergeCell ref="PTA1689:PTH1689"/>
    <mergeCell ref="PQG1689:PQN1689"/>
    <mergeCell ref="PQO1689:PQV1689"/>
    <mergeCell ref="PQW1689:PRD1689"/>
    <mergeCell ref="PRE1689:PRL1689"/>
    <mergeCell ref="PRM1689:PRT1689"/>
    <mergeCell ref="POS1689:POZ1689"/>
    <mergeCell ref="PPA1689:PPH1689"/>
    <mergeCell ref="PPI1689:PPP1689"/>
    <mergeCell ref="PPQ1689:PPX1689"/>
    <mergeCell ref="PPY1689:PQF1689"/>
    <mergeCell ref="PZM1689:PZT1689"/>
    <mergeCell ref="PZU1689:QAB1689"/>
    <mergeCell ref="QAC1689:QAJ1689"/>
    <mergeCell ref="QAK1689:QAR1689"/>
    <mergeCell ref="QAS1689:QAZ1689"/>
    <mergeCell ref="PXY1689:PYF1689"/>
    <mergeCell ref="PYG1689:PYN1689"/>
    <mergeCell ref="PYO1689:PYV1689"/>
    <mergeCell ref="PYW1689:PZD1689"/>
    <mergeCell ref="PZE1689:PZL1689"/>
    <mergeCell ref="PWK1689:PWR1689"/>
    <mergeCell ref="PWS1689:PWZ1689"/>
    <mergeCell ref="PXA1689:PXH1689"/>
    <mergeCell ref="PXI1689:PXP1689"/>
    <mergeCell ref="PXQ1689:PXX1689"/>
    <mergeCell ref="PUW1689:PVD1689"/>
    <mergeCell ref="PVE1689:PVL1689"/>
    <mergeCell ref="PVM1689:PVT1689"/>
    <mergeCell ref="PVU1689:PWB1689"/>
    <mergeCell ref="PWC1689:PWJ1689"/>
    <mergeCell ref="QFQ1689:QFX1689"/>
    <mergeCell ref="QFY1689:QGF1689"/>
    <mergeCell ref="QGG1689:QGN1689"/>
    <mergeCell ref="QGO1689:QGV1689"/>
    <mergeCell ref="QGW1689:QHD1689"/>
    <mergeCell ref="QEC1689:QEJ1689"/>
    <mergeCell ref="QEK1689:QER1689"/>
    <mergeCell ref="QES1689:QEZ1689"/>
    <mergeCell ref="QFA1689:QFH1689"/>
    <mergeCell ref="QFI1689:QFP1689"/>
    <mergeCell ref="QCO1689:QCV1689"/>
    <mergeCell ref="QCW1689:QDD1689"/>
    <mergeCell ref="QDE1689:QDL1689"/>
    <mergeCell ref="QDM1689:QDT1689"/>
    <mergeCell ref="QDU1689:QEB1689"/>
    <mergeCell ref="QBA1689:QBH1689"/>
    <mergeCell ref="QBI1689:QBP1689"/>
    <mergeCell ref="QBQ1689:QBX1689"/>
    <mergeCell ref="QBY1689:QCF1689"/>
    <mergeCell ref="QCG1689:QCN1689"/>
    <mergeCell ref="QLU1689:QMB1689"/>
    <mergeCell ref="QMC1689:QMJ1689"/>
    <mergeCell ref="QMK1689:QMR1689"/>
    <mergeCell ref="QMS1689:QMZ1689"/>
    <mergeCell ref="QNA1689:QNH1689"/>
    <mergeCell ref="QKG1689:QKN1689"/>
    <mergeCell ref="QKO1689:QKV1689"/>
    <mergeCell ref="QKW1689:QLD1689"/>
    <mergeCell ref="QLE1689:QLL1689"/>
    <mergeCell ref="QLM1689:QLT1689"/>
    <mergeCell ref="QIS1689:QIZ1689"/>
    <mergeCell ref="QJA1689:QJH1689"/>
    <mergeCell ref="QJI1689:QJP1689"/>
    <mergeCell ref="QJQ1689:QJX1689"/>
    <mergeCell ref="QJY1689:QKF1689"/>
    <mergeCell ref="QHE1689:QHL1689"/>
    <mergeCell ref="QHM1689:QHT1689"/>
    <mergeCell ref="QHU1689:QIB1689"/>
    <mergeCell ref="QIC1689:QIJ1689"/>
    <mergeCell ref="QIK1689:QIR1689"/>
    <mergeCell ref="QRY1689:QSF1689"/>
    <mergeCell ref="QSG1689:QSN1689"/>
    <mergeCell ref="QSO1689:QSV1689"/>
    <mergeCell ref="QSW1689:QTD1689"/>
    <mergeCell ref="QTE1689:QTL1689"/>
    <mergeCell ref="QQK1689:QQR1689"/>
    <mergeCell ref="QQS1689:QQZ1689"/>
    <mergeCell ref="QRA1689:QRH1689"/>
    <mergeCell ref="QRI1689:QRP1689"/>
    <mergeCell ref="QRQ1689:QRX1689"/>
    <mergeCell ref="QOW1689:QPD1689"/>
    <mergeCell ref="QPE1689:QPL1689"/>
    <mergeCell ref="QPM1689:QPT1689"/>
    <mergeCell ref="QPU1689:QQB1689"/>
    <mergeCell ref="QQC1689:QQJ1689"/>
    <mergeCell ref="QNI1689:QNP1689"/>
    <mergeCell ref="QNQ1689:QNX1689"/>
    <mergeCell ref="QNY1689:QOF1689"/>
    <mergeCell ref="QOG1689:QON1689"/>
    <mergeCell ref="QOO1689:QOV1689"/>
    <mergeCell ref="QYC1689:QYJ1689"/>
    <mergeCell ref="QYK1689:QYR1689"/>
    <mergeCell ref="QYS1689:QYZ1689"/>
    <mergeCell ref="QZA1689:QZH1689"/>
    <mergeCell ref="QZI1689:QZP1689"/>
    <mergeCell ref="QWO1689:QWV1689"/>
    <mergeCell ref="QWW1689:QXD1689"/>
    <mergeCell ref="QXE1689:QXL1689"/>
    <mergeCell ref="QXM1689:QXT1689"/>
    <mergeCell ref="QXU1689:QYB1689"/>
    <mergeCell ref="QVA1689:QVH1689"/>
    <mergeCell ref="QVI1689:QVP1689"/>
    <mergeCell ref="QVQ1689:QVX1689"/>
    <mergeCell ref="QVY1689:QWF1689"/>
    <mergeCell ref="QWG1689:QWN1689"/>
    <mergeCell ref="QTM1689:QTT1689"/>
    <mergeCell ref="QTU1689:QUB1689"/>
    <mergeCell ref="QUC1689:QUJ1689"/>
    <mergeCell ref="QUK1689:QUR1689"/>
    <mergeCell ref="QUS1689:QUZ1689"/>
    <mergeCell ref="REG1689:REN1689"/>
    <mergeCell ref="REO1689:REV1689"/>
    <mergeCell ref="REW1689:RFD1689"/>
    <mergeCell ref="RFE1689:RFL1689"/>
    <mergeCell ref="RFM1689:RFT1689"/>
    <mergeCell ref="RCS1689:RCZ1689"/>
    <mergeCell ref="RDA1689:RDH1689"/>
    <mergeCell ref="RDI1689:RDP1689"/>
    <mergeCell ref="RDQ1689:RDX1689"/>
    <mergeCell ref="RDY1689:REF1689"/>
    <mergeCell ref="RBE1689:RBL1689"/>
    <mergeCell ref="RBM1689:RBT1689"/>
    <mergeCell ref="RBU1689:RCB1689"/>
    <mergeCell ref="RCC1689:RCJ1689"/>
    <mergeCell ref="RCK1689:RCR1689"/>
    <mergeCell ref="QZQ1689:QZX1689"/>
    <mergeCell ref="QZY1689:RAF1689"/>
    <mergeCell ref="RAG1689:RAN1689"/>
    <mergeCell ref="RAO1689:RAV1689"/>
    <mergeCell ref="RAW1689:RBD1689"/>
    <mergeCell ref="RKK1689:RKR1689"/>
    <mergeCell ref="RKS1689:RKZ1689"/>
    <mergeCell ref="RLA1689:RLH1689"/>
    <mergeCell ref="RLI1689:RLP1689"/>
    <mergeCell ref="RLQ1689:RLX1689"/>
    <mergeCell ref="RIW1689:RJD1689"/>
    <mergeCell ref="RJE1689:RJL1689"/>
    <mergeCell ref="RJM1689:RJT1689"/>
    <mergeCell ref="RJU1689:RKB1689"/>
    <mergeCell ref="RKC1689:RKJ1689"/>
    <mergeCell ref="RHI1689:RHP1689"/>
    <mergeCell ref="RHQ1689:RHX1689"/>
    <mergeCell ref="RHY1689:RIF1689"/>
    <mergeCell ref="RIG1689:RIN1689"/>
    <mergeCell ref="RIO1689:RIV1689"/>
    <mergeCell ref="RFU1689:RGB1689"/>
    <mergeCell ref="RGC1689:RGJ1689"/>
    <mergeCell ref="RGK1689:RGR1689"/>
    <mergeCell ref="RGS1689:RGZ1689"/>
    <mergeCell ref="RHA1689:RHH1689"/>
    <mergeCell ref="RQO1689:RQV1689"/>
    <mergeCell ref="RQW1689:RRD1689"/>
    <mergeCell ref="RRE1689:RRL1689"/>
    <mergeCell ref="RRM1689:RRT1689"/>
    <mergeCell ref="RRU1689:RSB1689"/>
    <mergeCell ref="RPA1689:RPH1689"/>
    <mergeCell ref="RPI1689:RPP1689"/>
    <mergeCell ref="RPQ1689:RPX1689"/>
    <mergeCell ref="RPY1689:RQF1689"/>
    <mergeCell ref="RQG1689:RQN1689"/>
    <mergeCell ref="RNM1689:RNT1689"/>
    <mergeCell ref="RNU1689:ROB1689"/>
    <mergeCell ref="ROC1689:ROJ1689"/>
    <mergeCell ref="ROK1689:ROR1689"/>
    <mergeCell ref="ROS1689:ROZ1689"/>
    <mergeCell ref="RLY1689:RMF1689"/>
    <mergeCell ref="RMG1689:RMN1689"/>
    <mergeCell ref="RMO1689:RMV1689"/>
    <mergeCell ref="RMW1689:RND1689"/>
    <mergeCell ref="RNE1689:RNL1689"/>
    <mergeCell ref="RWS1689:RWZ1689"/>
    <mergeCell ref="RXA1689:RXH1689"/>
    <mergeCell ref="RXI1689:RXP1689"/>
    <mergeCell ref="RXQ1689:RXX1689"/>
    <mergeCell ref="RXY1689:RYF1689"/>
    <mergeCell ref="RVE1689:RVL1689"/>
    <mergeCell ref="RVM1689:RVT1689"/>
    <mergeCell ref="RVU1689:RWB1689"/>
    <mergeCell ref="RWC1689:RWJ1689"/>
    <mergeCell ref="RWK1689:RWR1689"/>
    <mergeCell ref="RTQ1689:RTX1689"/>
    <mergeCell ref="RTY1689:RUF1689"/>
    <mergeCell ref="RUG1689:RUN1689"/>
    <mergeCell ref="RUO1689:RUV1689"/>
    <mergeCell ref="RUW1689:RVD1689"/>
    <mergeCell ref="RSC1689:RSJ1689"/>
    <mergeCell ref="RSK1689:RSR1689"/>
    <mergeCell ref="RSS1689:RSZ1689"/>
    <mergeCell ref="RTA1689:RTH1689"/>
    <mergeCell ref="RTI1689:RTP1689"/>
    <mergeCell ref="SCW1689:SDD1689"/>
    <mergeCell ref="SDE1689:SDL1689"/>
    <mergeCell ref="SDM1689:SDT1689"/>
    <mergeCell ref="SDU1689:SEB1689"/>
    <mergeCell ref="SEC1689:SEJ1689"/>
    <mergeCell ref="SBI1689:SBP1689"/>
    <mergeCell ref="SBQ1689:SBX1689"/>
    <mergeCell ref="SBY1689:SCF1689"/>
    <mergeCell ref="SCG1689:SCN1689"/>
    <mergeCell ref="SCO1689:SCV1689"/>
    <mergeCell ref="RZU1689:SAB1689"/>
    <mergeCell ref="SAC1689:SAJ1689"/>
    <mergeCell ref="SAK1689:SAR1689"/>
    <mergeCell ref="SAS1689:SAZ1689"/>
    <mergeCell ref="SBA1689:SBH1689"/>
    <mergeCell ref="RYG1689:RYN1689"/>
    <mergeCell ref="RYO1689:RYV1689"/>
    <mergeCell ref="RYW1689:RZD1689"/>
    <mergeCell ref="RZE1689:RZL1689"/>
    <mergeCell ref="RZM1689:RZT1689"/>
    <mergeCell ref="SJA1689:SJH1689"/>
    <mergeCell ref="SJI1689:SJP1689"/>
    <mergeCell ref="SJQ1689:SJX1689"/>
    <mergeCell ref="SJY1689:SKF1689"/>
    <mergeCell ref="SKG1689:SKN1689"/>
    <mergeCell ref="SHM1689:SHT1689"/>
    <mergeCell ref="SHU1689:SIB1689"/>
    <mergeCell ref="SIC1689:SIJ1689"/>
    <mergeCell ref="SIK1689:SIR1689"/>
    <mergeCell ref="SIS1689:SIZ1689"/>
    <mergeCell ref="SFY1689:SGF1689"/>
    <mergeCell ref="SGG1689:SGN1689"/>
    <mergeCell ref="SGO1689:SGV1689"/>
    <mergeCell ref="SGW1689:SHD1689"/>
    <mergeCell ref="SHE1689:SHL1689"/>
    <mergeCell ref="SEK1689:SER1689"/>
    <mergeCell ref="SES1689:SEZ1689"/>
    <mergeCell ref="SFA1689:SFH1689"/>
    <mergeCell ref="SFI1689:SFP1689"/>
    <mergeCell ref="SFQ1689:SFX1689"/>
    <mergeCell ref="SPE1689:SPL1689"/>
    <mergeCell ref="SPM1689:SPT1689"/>
    <mergeCell ref="SPU1689:SQB1689"/>
    <mergeCell ref="SQC1689:SQJ1689"/>
    <mergeCell ref="SQK1689:SQR1689"/>
    <mergeCell ref="SNQ1689:SNX1689"/>
    <mergeCell ref="SNY1689:SOF1689"/>
    <mergeCell ref="SOG1689:SON1689"/>
    <mergeCell ref="SOO1689:SOV1689"/>
    <mergeCell ref="SOW1689:SPD1689"/>
    <mergeCell ref="SMC1689:SMJ1689"/>
    <mergeCell ref="SMK1689:SMR1689"/>
    <mergeCell ref="SMS1689:SMZ1689"/>
    <mergeCell ref="SNA1689:SNH1689"/>
    <mergeCell ref="SNI1689:SNP1689"/>
    <mergeCell ref="SKO1689:SKV1689"/>
    <mergeCell ref="SKW1689:SLD1689"/>
    <mergeCell ref="SLE1689:SLL1689"/>
    <mergeCell ref="SLM1689:SLT1689"/>
    <mergeCell ref="SLU1689:SMB1689"/>
    <mergeCell ref="SVI1689:SVP1689"/>
    <mergeCell ref="SVQ1689:SVX1689"/>
    <mergeCell ref="SVY1689:SWF1689"/>
    <mergeCell ref="SWG1689:SWN1689"/>
    <mergeCell ref="SWO1689:SWV1689"/>
    <mergeCell ref="STU1689:SUB1689"/>
    <mergeCell ref="SUC1689:SUJ1689"/>
    <mergeCell ref="SUK1689:SUR1689"/>
    <mergeCell ref="SUS1689:SUZ1689"/>
    <mergeCell ref="SVA1689:SVH1689"/>
    <mergeCell ref="SSG1689:SSN1689"/>
    <mergeCell ref="SSO1689:SSV1689"/>
    <mergeCell ref="SSW1689:STD1689"/>
    <mergeCell ref="STE1689:STL1689"/>
    <mergeCell ref="STM1689:STT1689"/>
    <mergeCell ref="SQS1689:SQZ1689"/>
    <mergeCell ref="SRA1689:SRH1689"/>
    <mergeCell ref="SRI1689:SRP1689"/>
    <mergeCell ref="SRQ1689:SRX1689"/>
    <mergeCell ref="SRY1689:SSF1689"/>
    <mergeCell ref="TBM1689:TBT1689"/>
    <mergeCell ref="TBU1689:TCB1689"/>
    <mergeCell ref="TCC1689:TCJ1689"/>
    <mergeCell ref="TCK1689:TCR1689"/>
    <mergeCell ref="TCS1689:TCZ1689"/>
    <mergeCell ref="SZY1689:TAF1689"/>
    <mergeCell ref="TAG1689:TAN1689"/>
    <mergeCell ref="TAO1689:TAV1689"/>
    <mergeCell ref="TAW1689:TBD1689"/>
    <mergeCell ref="TBE1689:TBL1689"/>
    <mergeCell ref="SYK1689:SYR1689"/>
    <mergeCell ref="SYS1689:SYZ1689"/>
    <mergeCell ref="SZA1689:SZH1689"/>
    <mergeCell ref="SZI1689:SZP1689"/>
    <mergeCell ref="SZQ1689:SZX1689"/>
    <mergeCell ref="SWW1689:SXD1689"/>
    <mergeCell ref="SXE1689:SXL1689"/>
    <mergeCell ref="SXM1689:SXT1689"/>
    <mergeCell ref="SXU1689:SYB1689"/>
    <mergeCell ref="SYC1689:SYJ1689"/>
    <mergeCell ref="THQ1689:THX1689"/>
    <mergeCell ref="THY1689:TIF1689"/>
    <mergeCell ref="TIG1689:TIN1689"/>
    <mergeCell ref="TIO1689:TIV1689"/>
    <mergeCell ref="TIW1689:TJD1689"/>
    <mergeCell ref="TGC1689:TGJ1689"/>
    <mergeCell ref="TGK1689:TGR1689"/>
    <mergeCell ref="TGS1689:TGZ1689"/>
    <mergeCell ref="THA1689:THH1689"/>
    <mergeCell ref="THI1689:THP1689"/>
    <mergeCell ref="TEO1689:TEV1689"/>
    <mergeCell ref="TEW1689:TFD1689"/>
    <mergeCell ref="TFE1689:TFL1689"/>
    <mergeCell ref="TFM1689:TFT1689"/>
    <mergeCell ref="TFU1689:TGB1689"/>
    <mergeCell ref="TDA1689:TDH1689"/>
    <mergeCell ref="TDI1689:TDP1689"/>
    <mergeCell ref="TDQ1689:TDX1689"/>
    <mergeCell ref="TDY1689:TEF1689"/>
    <mergeCell ref="TEG1689:TEN1689"/>
    <mergeCell ref="TNU1689:TOB1689"/>
    <mergeCell ref="TOC1689:TOJ1689"/>
    <mergeCell ref="TOK1689:TOR1689"/>
    <mergeCell ref="TOS1689:TOZ1689"/>
    <mergeCell ref="TPA1689:TPH1689"/>
    <mergeCell ref="TMG1689:TMN1689"/>
    <mergeCell ref="TMO1689:TMV1689"/>
    <mergeCell ref="TMW1689:TND1689"/>
    <mergeCell ref="TNE1689:TNL1689"/>
    <mergeCell ref="TNM1689:TNT1689"/>
    <mergeCell ref="TKS1689:TKZ1689"/>
    <mergeCell ref="TLA1689:TLH1689"/>
    <mergeCell ref="TLI1689:TLP1689"/>
    <mergeCell ref="TLQ1689:TLX1689"/>
    <mergeCell ref="TLY1689:TMF1689"/>
    <mergeCell ref="TJE1689:TJL1689"/>
    <mergeCell ref="TJM1689:TJT1689"/>
    <mergeCell ref="TJU1689:TKB1689"/>
    <mergeCell ref="TKC1689:TKJ1689"/>
    <mergeCell ref="TKK1689:TKR1689"/>
    <mergeCell ref="TTY1689:TUF1689"/>
    <mergeCell ref="TUG1689:TUN1689"/>
    <mergeCell ref="TUO1689:TUV1689"/>
    <mergeCell ref="TUW1689:TVD1689"/>
    <mergeCell ref="TVE1689:TVL1689"/>
    <mergeCell ref="TSK1689:TSR1689"/>
    <mergeCell ref="TSS1689:TSZ1689"/>
    <mergeCell ref="TTA1689:TTH1689"/>
    <mergeCell ref="TTI1689:TTP1689"/>
    <mergeCell ref="TTQ1689:TTX1689"/>
    <mergeCell ref="TQW1689:TRD1689"/>
    <mergeCell ref="TRE1689:TRL1689"/>
    <mergeCell ref="TRM1689:TRT1689"/>
    <mergeCell ref="TRU1689:TSB1689"/>
    <mergeCell ref="TSC1689:TSJ1689"/>
    <mergeCell ref="TPI1689:TPP1689"/>
    <mergeCell ref="TPQ1689:TPX1689"/>
    <mergeCell ref="TPY1689:TQF1689"/>
    <mergeCell ref="TQG1689:TQN1689"/>
    <mergeCell ref="TQO1689:TQV1689"/>
    <mergeCell ref="UAC1689:UAJ1689"/>
    <mergeCell ref="UAK1689:UAR1689"/>
    <mergeCell ref="UAS1689:UAZ1689"/>
    <mergeCell ref="UBA1689:UBH1689"/>
    <mergeCell ref="UBI1689:UBP1689"/>
    <mergeCell ref="TYO1689:TYV1689"/>
    <mergeCell ref="TYW1689:TZD1689"/>
    <mergeCell ref="TZE1689:TZL1689"/>
    <mergeCell ref="TZM1689:TZT1689"/>
    <mergeCell ref="TZU1689:UAB1689"/>
    <mergeCell ref="TXA1689:TXH1689"/>
    <mergeCell ref="TXI1689:TXP1689"/>
    <mergeCell ref="TXQ1689:TXX1689"/>
    <mergeCell ref="TXY1689:TYF1689"/>
    <mergeCell ref="TYG1689:TYN1689"/>
    <mergeCell ref="TVM1689:TVT1689"/>
    <mergeCell ref="TVU1689:TWB1689"/>
    <mergeCell ref="TWC1689:TWJ1689"/>
    <mergeCell ref="TWK1689:TWR1689"/>
    <mergeCell ref="TWS1689:TWZ1689"/>
    <mergeCell ref="UGG1689:UGN1689"/>
    <mergeCell ref="UGO1689:UGV1689"/>
    <mergeCell ref="UGW1689:UHD1689"/>
    <mergeCell ref="UHE1689:UHL1689"/>
    <mergeCell ref="UHM1689:UHT1689"/>
    <mergeCell ref="UES1689:UEZ1689"/>
    <mergeCell ref="UFA1689:UFH1689"/>
    <mergeCell ref="UFI1689:UFP1689"/>
    <mergeCell ref="UFQ1689:UFX1689"/>
    <mergeCell ref="UFY1689:UGF1689"/>
    <mergeCell ref="UDE1689:UDL1689"/>
    <mergeCell ref="UDM1689:UDT1689"/>
    <mergeCell ref="UDU1689:UEB1689"/>
    <mergeCell ref="UEC1689:UEJ1689"/>
    <mergeCell ref="UEK1689:UER1689"/>
    <mergeCell ref="UBQ1689:UBX1689"/>
    <mergeCell ref="UBY1689:UCF1689"/>
    <mergeCell ref="UCG1689:UCN1689"/>
    <mergeCell ref="UCO1689:UCV1689"/>
    <mergeCell ref="UCW1689:UDD1689"/>
    <mergeCell ref="UMK1689:UMR1689"/>
    <mergeCell ref="UMS1689:UMZ1689"/>
    <mergeCell ref="UNA1689:UNH1689"/>
    <mergeCell ref="UNI1689:UNP1689"/>
    <mergeCell ref="UNQ1689:UNX1689"/>
    <mergeCell ref="UKW1689:ULD1689"/>
    <mergeCell ref="ULE1689:ULL1689"/>
    <mergeCell ref="ULM1689:ULT1689"/>
    <mergeCell ref="ULU1689:UMB1689"/>
    <mergeCell ref="UMC1689:UMJ1689"/>
    <mergeCell ref="UJI1689:UJP1689"/>
    <mergeCell ref="UJQ1689:UJX1689"/>
    <mergeCell ref="UJY1689:UKF1689"/>
    <mergeCell ref="UKG1689:UKN1689"/>
    <mergeCell ref="UKO1689:UKV1689"/>
    <mergeCell ref="UHU1689:UIB1689"/>
    <mergeCell ref="UIC1689:UIJ1689"/>
    <mergeCell ref="UIK1689:UIR1689"/>
    <mergeCell ref="UIS1689:UIZ1689"/>
    <mergeCell ref="UJA1689:UJH1689"/>
    <mergeCell ref="USO1689:USV1689"/>
    <mergeCell ref="USW1689:UTD1689"/>
    <mergeCell ref="UTE1689:UTL1689"/>
    <mergeCell ref="UTM1689:UTT1689"/>
    <mergeCell ref="UTU1689:UUB1689"/>
    <mergeCell ref="URA1689:URH1689"/>
    <mergeCell ref="URI1689:URP1689"/>
    <mergeCell ref="URQ1689:URX1689"/>
    <mergeCell ref="URY1689:USF1689"/>
    <mergeCell ref="USG1689:USN1689"/>
    <mergeCell ref="UPM1689:UPT1689"/>
    <mergeCell ref="UPU1689:UQB1689"/>
    <mergeCell ref="UQC1689:UQJ1689"/>
    <mergeCell ref="UQK1689:UQR1689"/>
    <mergeCell ref="UQS1689:UQZ1689"/>
    <mergeCell ref="UNY1689:UOF1689"/>
    <mergeCell ref="UOG1689:UON1689"/>
    <mergeCell ref="UOO1689:UOV1689"/>
    <mergeCell ref="UOW1689:UPD1689"/>
    <mergeCell ref="UPE1689:UPL1689"/>
    <mergeCell ref="UYS1689:UYZ1689"/>
    <mergeCell ref="UZA1689:UZH1689"/>
    <mergeCell ref="UZI1689:UZP1689"/>
    <mergeCell ref="UZQ1689:UZX1689"/>
    <mergeCell ref="UZY1689:VAF1689"/>
    <mergeCell ref="UXE1689:UXL1689"/>
    <mergeCell ref="UXM1689:UXT1689"/>
    <mergeCell ref="UXU1689:UYB1689"/>
    <mergeCell ref="UYC1689:UYJ1689"/>
    <mergeCell ref="UYK1689:UYR1689"/>
    <mergeCell ref="UVQ1689:UVX1689"/>
    <mergeCell ref="UVY1689:UWF1689"/>
    <mergeCell ref="UWG1689:UWN1689"/>
    <mergeCell ref="UWO1689:UWV1689"/>
    <mergeCell ref="UWW1689:UXD1689"/>
    <mergeCell ref="UUC1689:UUJ1689"/>
    <mergeCell ref="UUK1689:UUR1689"/>
    <mergeCell ref="UUS1689:UUZ1689"/>
    <mergeCell ref="UVA1689:UVH1689"/>
    <mergeCell ref="UVI1689:UVP1689"/>
    <mergeCell ref="VEW1689:VFD1689"/>
    <mergeCell ref="VFE1689:VFL1689"/>
    <mergeCell ref="VFM1689:VFT1689"/>
    <mergeCell ref="VFU1689:VGB1689"/>
    <mergeCell ref="VGC1689:VGJ1689"/>
    <mergeCell ref="VDI1689:VDP1689"/>
    <mergeCell ref="VDQ1689:VDX1689"/>
    <mergeCell ref="VDY1689:VEF1689"/>
    <mergeCell ref="VEG1689:VEN1689"/>
    <mergeCell ref="VEO1689:VEV1689"/>
    <mergeCell ref="VBU1689:VCB1689"/>
    <mergeCell ref="VCC1689:VCJ1689"/>
    <mergeCell ref="VCK1689:VCR1689"/>
    <mergeCell ref="VCS1689:VCZ1689"/>
    <mergeCell ref="VDA1689:VDH1689"/>
    <mergeCell ref="VAG1689:VAN1689"/>
    <mergeCell ref="VAO1689:VAV1689"/>
    <mergeCell ref="VAW1689:VBD1689"/>
    <mergeCell ref="VBE1689:VBL1689"/>
    <mergeCell ref="VBM1689:VBT1689"/>
    <mergeCell ref="VLA1689:VLH1689"/>
    <mergeCell ref="VLI1689:VLP1689"/>
    <mergeCell ref="VLQ1689:VLX1689"/>
    <mergeCell ref="VLY1689:VMF1689"/>
    <mergeCell ref="VMG1689:VMN1689"/>
    <mergeCell ref="VJM1689:VJT1689"/>
    <mergeCell ref="VJU1689:VKB1689"/>
    <mergeCell ref="VKC1689:VKJ1689"/>
    <mergeCell ref="VKK1689:VKR1689"/>
    <mergeCell ref="VKS1689:VKZ1689"/>
    <mergeCell ref="VHY1689:VIF1689"/>
    <mergeCell ref="VIG1689:VIN1689"/>
    <mergeCell ref="VIO1689:VIV1689"/>
    <mergeCell ref="VIW1689:VJD1689"/>
    <mergeCell ref="VJE1689:VJL1689"/>
    <mergeCell ref="VGK1689:VGR1689"/>
    <mergeCell ref="VGS1689:VGZ1689"/>
    <mergeCell ref="VHA1689:VHH1689"/>
    <mergeCell ref="VHI1689:VHP1689"/>
    <mergeCell ref="VHQ1689:VHX1689"/>
    <mergeCell ref="VRE1689:VRL1689"/>
    <mergeCell ref="VRM1689:VRT1689"/>
    <mergeCell ref="VRU1689:VSB1689"/>
    <mergeCell ref="VSC1689:VSJ1689"/>
    <mergeCell ref="VSK1689:VSR1689"/>
    <mergeCell ref="VPQ1689:VPX1689"/>
    <mergeCell ref="VPY1689:VQF1689"/>
    <mergeCell ref="VQG1689:VQN1689"/>
    <mergeCell ref="VQO1689:VQV1689"/>
    <mergeCell ref="VQW1689:VRD1689"/>
    <mergeCell ref="VOC1689:VOJ1689"/>
    <mergeCell ref="VOK1689:VOR1689"/>
    <mergeCell ref="VOS1689:VOZ1689"/>
    <mergeCell ref="VPA1689:VPH1689"/>
    <mergeCell ref="VPI1689:VPP1689"/>
    <mergeCell ref="VMO1689:VMV1689"/>
    <mergeCell ref="VMW1689:VND1689"/>
    <mergeCell ref="VNE1689:VNL1689"/>
    <mergeCell ref="VNM1689:VNT1689"/>
    <mergeCell ref="VNU1689:VOB1689"/>
    <mergeCell ref="VXI1689:VXP1689"/>
    <mergeCell ref="VXQ1689:VXX1689"/>
    <mergeCell ref="VXY1689:VYF1689"/>
    <mergeCell ref="VYG1689:VYN1689"/>
    <mergeCell ref="VYO1689:VYV1689"/>
    <mergeCell ref="VVU1689:VWB1689"/>
    <mergeCell ref="VWC1689:VWJ1689"/>
    <mergeCell ref="VWK1689:VWR1689"/>
    <mergeCell ref="VWS1689:VWZ1689"/>
    <mergeCell ref="VXA1689:VXH1689"/>
    <mergeCell ref="VUG1689:VUN1689"/>
    <mergeCell ref="VUO1689:VUV1689"/>
    <mergeCell ref="VUW1689:VVD1689"/>
    <mergeCell ref="VVE1689:VVL1689"/>
    <mergeCell ref="VVM1689:VVT1689"/>
    <mergeCell ref="VSS1689:VSZ1689"/>
    <mergeCell ref="VTA1689:VTH1689"/>
    <mergeCell ref="VTI1689:VTP1689"/>
    <mergeCell ref="VTQ1689:VTX1689"/>
    <mergeCell ref="VTY1689:VUF1689"/>
    <mergeCell ref="WDM1689:WDT1689"/>
    <mergeCell ref="WDU1689:WEB1689"/>
    <mergeCell ref="WEC1689:WEJ1689"/>
    <mergeCell ref="WEK1689:WER1689"/>
    <mergeCell ref="WES1689:WEZ1689"/>
    <mergeCell ref="WBY1689:WCF1689"/>
    <mergeCell ref="WCG1689:WCN1689"/>
    <mergeCell ref="WCO1689:WCV1689"/>
    <mergeCell ref="WCW1689:WDD1689"/>
    <mergeCell ref="WDE1689:WDL1689"/>
    <mergeCell ref="WAK1689:WAR1689"/>
    <mergeCell ref="WAS1689:WAZ1689"/>
    <mergeCell ref="WBA1689:WBH1689"/>
    <mergeCell ref="WBI1689:WBP1689"/>
    <mergeCell ref="WBQ1689:WBX1689"/>
    <mergeCell ref="VYW1689:VZD1689"/>
    <mergeCell ref="VZE1689:VZL1689"/>
    <mergeCell ref="VZM1689:VZT1689"/>
    <mergeCell ref="VZU1689:WAB1689"/>
    <mergeCell ref="WAC1689:WAJ1689"/>
    <mergeCell ref="WJQ1689:WJX1689"/>
    <mergeCell ref="WJY1689:WKF1689"/>
    <mergeCell ref="WKG1689:WKN1689"/>
    <mergeCell ref="WKO1689:WKV1689"/>
    <mergeCell ref="WKW1689:WLD1689"/>
    <mergeCell ref="WIC1689:WIJ1689"/>
    <mergeCell ref="WIK1689:WIR1689"/>
    <mergeCell ref="WIS1689:WIZ1689"/>
    <mergeCell ref="WJA1689:WJH1689"/>
    <mergeCell ref="WJI1689:WJP1689"/>
    <mergeCell ref="WGO1689:WGV1689"/>
    <mergeCell ref="WGW1689:WHD1689"/>
    <mergeCell ref="WHE1689:WHL1689"/>
    <mergeCell ref="WHM1689:WHT1689"/>
    <mergeCell ref="WHU1689:WIB1689"/>
    <mergeCell ref="WFA1689:WFH1689"/>
    <mergeCell ref="WFI1689:WFP1689"/>
    <mergeCell ref="WFQ1689:WFX1689"/>
    <mergeCell ref="WFY1689:WGF1689"/>
    <mergeCell ref="WGG1689:WGN1689"/>
    <mergeCell ref="WPU1689:WQB1689"/>
    <mergeCell ref="WQC1689:WQJ1689"/>
    <mergeCell ref="WQK1689:WQR1689"/>
    <mergeCell ref="WQS1689:WQZ1689"/>
    <mergeCell ref="WRA1689:WRH1689"/>
    <mergeCell ref="WOG1689:WON1689"/>
    <mergeCell ref="WOO1689:WOV1689"/>
    <mergeCell ref="WOW1689:WPD1689"/>
    <mergeCell ref="WPE1689:WPL1689"/>
    <mergeCell ref="WPM1689:WPT1689"/>
    <mergeCell ref="WMS1689:WMZ1689"/>
    <mergeCell ref="WNA1689:WNH1689"/>
    <mergeCell ref="WNI1689:WNP1689"/>
    <mergeCell ref="WNQ1689:WNX1689"/>
    <mergeCell ref="WNY1689:WOF1689"/>
    <mergeCell ref="WLE1689:WLL1689"/>
    <mergeCell ref="WLM1689:WLT1689"/>
    <mergeCell ref="WLU1689:WMB1689"/>
    <mergeCell ref="WMC1689:WMJ1689"/>
    <mergeCell ref="WMK1689:WMR1689"/>
    <mergeCell ref="WWO1689:WWV1689"/>
    <mergeCell ref="WWW1689:WXD1689"/>
    <mergeCell ref="WXE1689:WXL1689"/>
    <mergeCell ref="WUK1689:WUR1689"/>
    <mergeCell ref="WUS1689:WUZ1689"/>
    <mergeCell ref="WVA1689:WVH1689"/>
    <mergeCell ref="WVI1689:WVP1689"/>
    <mergeCell ref="WVQ1689:WVX1689"/>
    <mergeCell ref="WSW1689:WTD1689"/>
    <mergeCell ref="WTE1689:WTL1689"/>
    <mergeCell ref="WTM1689:WTT1689"/>
    <mergeCell ref="WTU1689:WUB1689"/>
    <mergeCell ref="WUC1689:WUJ1689"/>
    <mergeCell ref="WRI1689:WRP1689"/>
    <mergeCell ref="WRQ1689:WRX1689"/>
    <mergeCell ref="WRY1689:WSF1689"/>
    <mergeCell ref="WSG1689:WSN1689"/>
    <mergeCell ref="WSO1689:WSV1689"/>
    <mergeCell ref="AO1689:AV1689"/>
    <mergeCell ref="AG1689:AN1689"/>
    <mergeCell ref="Y1689:AF1689"/>
    <mergeCell ref="M1690:Q1690"/>
    <mergeCell ref="R1690:V1690"/>
    <mergeCell ref="XDQ1689:XDX1689"/>
    <mergeCell ref="XDY1689:XEF1689"/>
    <mergeCell ref="XEG1689:XEN1689"/>
    <mergeCell ref="XEO1689:XEV1689"/>
    <mergeCell ref="XEW1689:XFD1689"/>
    <mergeCell ref="XCC1689:XCJ1689"/>
    <mergeCell ref="XCK1689:XCR1689"/>
    <mergeCell ref="XCS1689:XCZ1689"/>
    <mergeCell ref="XDA1689:XDH1689"/>
    <mergeCell ref="XDI1689:XDP1689"/>
    <mergeCell ref="XAO1689:XAV1689"/>
    <mergeCell ref="XAW1689:XBD1689"/>
    <mergeCell ref="XBE1689:XBL1689"/>
    <mergeCell ref="XBM1689:XBT1689"/>
    <mergeCell ref="XBU1689:XCB1689"/>
    <mergeCell ref="WZA1689:WZH1689"/>
    <mergeCell ref="WZI1689:WZP1689"/>
    <mergeCell ref="WZQ1689:WZX1689"/>
    <mergeCell ref="WZY1689:XAF1689"/>
    <mergeCell ref="XAG1689:XAN1689"/>
    <mergeCell ref="WXM1689:WXT1689"/>
    <mergeCell ref="WXU1689:WYB1689"/>
    <mergeCell ref="WYC1689:WYJ1689"/>
    <mergeCell ref="WYK1689:WYR1689"/>
    <mergeCell ref="WYS1689:WYZ1689"/>
    <mergeCell ref="WVY1689:WWF1689"/>
    <mergeCell ref="WWG1689:WWN1689"/>
  </mergeCells>
  <phoneticPr fontId="2" type="noConversion"/>
  <printOptions horizontalCentered="1"/>
  <pageMargins left="0.15748031496062992" right="0.15748031496062992" top="0.39370078740157483" bottom="0.19685039370078741" header="0" footer="0.11811023622047245"/>
  <pageSetup paperSize="9" scale="50" orientation="landscape" r:id="rId1"/>
  <headerFooter alignWithMargins="0"/>
  <colBreaks count="1" manualBreakCount="1">
    <brk id="24"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AP729"/>
  <sheetViews>
    <sheetView topLeftCell="W1" workbookViewId="0">
      <selection activeCell="S164" sqref="S164"/>
    </sheetView>
  </sheetViews>
  <sheetFormatPr defaultRowHeight="13.5" x14ac:dyDescent="0.25"/>
  <cols>
    <col min="1" max="1" width="4.42578125" style="40" bestFit="1" customWidth="1"/>
    <col min="2" max="2" width="31.140625" style="40" customWidth="1"/>
    <col min="3" max="3" width="37.28515625" style="40" customWidth="1"/>
    <col min="4" max="5" width="9.140625" style="40"/>
    <col min="6" max="6" width="10.85546875" style="40" customWidth="1"/>
    <col min="7" max="7" width="8.85546875" style="40" customWidth="1"/>
    <col min="8" max="8" width="13.85546875" style="40" customWidth="1"/>
    <col min="9" max="11" width="11.5703125" style="40" customWidth="1"/>
    <col min="12" max="12" width="10.85546875" style="40" customWidth="1"/>
    <col min="13" max="13" width="12" style="40" bestFit="1" customWidth="1"/>
    <col min="14" max="14" width="11" style="40" customWidth="1"/>
    <col min="15" max="15" width="8.5703125" style="40" customWidth="1"/>
    <col min="16" max="16" width="12.28515625" style="40" bestFit="1" customWidth="1"/>
    <col min="17" max="17" width="9.85546875" style="40" bestFit="1" customWidth="1"/>
    <col min="18" max="18" width="9.140625" style="40"/>
    <col min="19" max="19" width="12.140625" style="40" bestFit="1" customWidth="1"/>
    <col min="20" max="20" width="9.140625" style="40"/>
    <col min="21" max="21" width="10.5703125" style="40" bestFit="1" customWidth="1"/>
    <col min="22" max="23" width="9.140625" style="40"/>
    <col min="24" max="24" width="10.7109375" style="40" bestFit="1" customWidth="1"/>
    <col min="25" max="25" width="9.140625" style="40"/>
    <col min="26" max="26" width="10.85546875" style="40" customWidth="1"/>
    <col min="27" max="27" width="8.85546875" style="40" customWidth="1"/>
    <col min="28" max="28" width="12.28515625" style="40" bestFit="1" customWidth="1"/>
    <col min="29" max="29" width="9.85546875" style="40" bestFit="1" customWidth="1"/>
    <col min="30" max="31" width="9.85546875" style="40" customWidth="1"/>
    <col min="32" max="32" width="9" style="40" bestFit="1" customWidth="1"/>
    <col min="33" max="33" width="12.85546875" style="40" customWidth="1"/>
    <col min="34" max="34" width="9.140625" style="40"/>
    <col min="35" max="35" width="10.85546875" style="40" customWidth="1"/>
    <col min="36" max="36" width="8.85546875" style="40" customWidth="1"/>
    <col min="37" max="37" width="12.85546875" style="40" customWidth="1"/>
    <col min="38" max="38" width="9.85546875" style="40" bestFit="1" customWidth="1"/>
    <col min="39" max="40" width="9.85546875" style="40" customWidth="1"/>
    <col min="41" max="41" width="9" style="40" bestFit="1" customWidth="1"/>
    <col min="42" max="42" width="13.85546875" style="40" customWidth="1"/>
    <col min="43" max="262" width="9.140625" style="40"/>
    <col min="263" max="263" width="3.140625" style="40" bestFit="1" customWidth="1"/>
    <col min="264" max="264" width="21.28515625" style="40" customWidth="1"/>
    <col min="265" max="267" width="9.140625" style="40"/>
    <col min="268" max="268" width="10.85546875" style="40" customWidth="1"/>
    <col min="269" max="269" width="8.85546875" style="40" customWidth="1"/>
    <col min="270" max="270" width="13.85546875" style="40" customWidth="1"/>
    <col min="271" max="271" width="11.5703125" style="40" customWidth="1"/>
    <col min="272" max="272" width="10.85546875" style="40" customWidth="1"/>
    <col min="273" max="274" width="11" style="40" customWidth="1"/>
    <col min="275" max="275" width="8.5703125" style="40" customWidth="1"/>
    <col min="276" max="285" width="9.140625" style="40"/>
    <col min="286" max="286" width="10.85546875" style="40" customWidth="1"/>
    <col min="287" max="287" width="8.85546875" style="40" customWidth="1"/>
    <col min="288" max="288" width="10.7109375" style="40" bestFit="1" customWidth="1"/>
    <col min="289" max="289" width="9.42578125" style="40" bestFit="1" customWidth="1"/>
    <col min="290" max="290" width="9" style="40" bestFit="1" customWidth="1"/>
    <col min="291" max="291" width="11" style="40" customWidth="1"/>
    <col min="292" max="292" width="9.140625" style="40"/>
    <col min="293" max="293" width="10.85546875" style="40" customWidth="1"/>
    <col min="294" max="294" width="8.85546875" style="40" customWidth="1"/>
    <col min="295" max="295" width="10.7109375" style="40" bestFit="1" customWidth="1"/>
    <col min="296" max="296" width="9.42578125" style="40" bestFit="1" customWidth="1"/>
    <col min="297" max="297" width="9" style="40" bestFit="1" customWidth="1"/>
    <col min="298" max="298" width="11" style="40" customWidth="1"/>
    <col min="299" max="518" width="9.140625" style="40"/>
    <col min="519" max="519" width="3.140625" style="40" bestFit="1" customWidth="1"/>
    <col min="520" max="520" width="21.28515625" style="40" customWidth="1"/>
    <col min="521" max="523" width="9.140625" style="40"/>
    <col min="524" max="524" width="10.85546875" style="40" customWidth="1"/>
    <col min="525" max="525" width="8.85546875" style="40" customWidth="1"/>
    <col min="526" max="526" width="13.85546875" style="40" customWidth="1"/>
    <col min="527" max="527" width="11.5703125" style="40" customWidth="1"/>
    <col min="528" max="528" width="10.85546875" style="40" customWidth="1"/>
    <col min="529" max="530" width="11" style="40" customWidth="1"/>
    <col min="531" max="531" width="8.5703125" style="40" customWidth="1"/>
    <col min="532" max="541" width="9.140625" style="40"/>
    <col min="542" max="542" width="10.85546875" style="40" customWidth="1"/>
    <col min="543" max="543" width="8.85546875" style="40" customWidth="1"/>
    <col min="544" max="544" width="10.7109375" style="40" bestFit="1" customWidth="1"/>
    <col min="545" max="545" width="9.42578125" style="40" bestFit="1" customWidth="1"/>
    <col min="546" max="546" width="9" style="40" bestFit="1" customWidth="1"/>
    <col min="547" max="547" width="11" style="40" customWidth="1"/>
    <col min="548" max="548" width="9.140625" style="40"/>
    <col min="549" max="549" width="10.85546875" style="40" customWidth="1"/>
    <col min="550" max="550" width="8.85546875" style="40" customWidth="1"/>
    <col min="551" max="551" width="10.7109375" style="40" bestFit="1" customWidth="1"/>
    <col min="552" max="552" width="9.42578125" style="40" bestFit="1" customWidth="1"/>
    <col min="553" max="553" width="9" style="40" bestFit="1" customWidth="1"/>
    <col min="554" max="554" width="11" style="40" customWidth="1"/>
    <col min="555" max="774" width="9.140625" style="40"/>
    <col min="775" max="775" width="3.140625" style="40" bestFit="1" customWidth="1"/>
    <col min="776" max="776" width="21.28515625" style="40" customWidth="1"/>
    <col min="777" max="779" width="9.140625" style="40"/>
    <col min="780" max="780" width="10.85546875" style="40" customWidth="1"/>
    <col min="781" max="781" width="8.85546875" style="40" customWidth="1"/>
    <col min="782" max="782" width="13.85546875" style="40" customWidth="1"/>
    <col min="783" max="783" width="11.5703125" style="40" customWidth="1"/>
    <col min="784" max="784" width="10.85546875" style="40" customWidth="1"/>
    <col min="785" max="786" width="11" style="40" customWidth="1"/>
    <col min="787" max="787" width="8.5703125" style="40" customWidth="1"/>
    <col min="788" max="797" width="9.140625" style="40"/>
    <col min="798" max="798" width="10.85546875" style="40" customWidth="1"/>
    <col min="799" max="799" width="8.85546875" style="40" customWidth="1"/>
    <col min="800" max="800" width="10.7109375" style="40" bestFit="1" customWidth="1"/>
    <col min="801" max="801" width="9.42578125" style="40" bestFit="1" customWidth="1"/>
    <col min="802" max="802" width="9" style="40" bestFit="1" customWidth="1"/>
    <col min="803" max="803" width="11" style="40" customWidth="1"/>
    <col min="804" max="804" width="9.140625" style="40"/>
    <col min="805" max="805" width="10.85546875" style="40" customWidth="1"/>
    <col min="806" max="806" width="8.85546875" style="40" customWidth="1"/>
    <col min="807" max="807" width="10.7109375" style="40" bestFit="1" customWidth="1"/>
    <col min="808" max="808" width="9.42578125" style="40" bestFit="1" customWidth="1"/>
    <col min="809" max="809" width="9" style="40" bestFit="1" customWidth="1"/>
    <col min="810" max="810" width="11" style="40" customWidth="1"/>
    <col min="811" max="1030" width="9.140625" style="40"/>
    <col min="1031" max="1031" width="3.140625" style="40" bestFit="1" customWidth="1"/>
    <col min="1032" max="1032" width="21.28515625" style="40" customWidth="1"/>
    <col min="1033" max="1035" width="9.140625" style="40"/>
    <col min="1036" max="1036" width="10.85546875" style="40" customWidth="1"/>
    <col min="1037" max="1037" width="8.85546875" style="40" customWidth="1"/>
    <col min="1038" max="1038" width="13.85546875" style="40" customWidth="1"/>
    <col min="1039" max="1039" width="11.5703125" style="40" customWidth="1"/>
    <col min="1040" max="1040" width="10.85546875" style="40" customWidth="1"/>
    <col min="1041" max="1042" width="11" style="40" customWidth="1"/>
    <col min="1043" max="1043" width="8.5703125" style="40" customWidth="1"/>
    <col min="1044" max="1053" width="9.140625" style="40"/>
    <col min="1054" max="1054" width="10.85546875" style="40" customWidth="1"/>
    <col min="1055" max="1055" width="8.85546875" style="40" customWidth="1"/>
    <col min="1056" max="1056" width="10.7109375" style="40" bestFit="1" customWidth="1"/>
    <col min="1057" max="1057" width="9.42578125" style="40" bestFit="1" customWidth="1"/>
    <col min="1058" max="1058" width="9" style="40" bestFit="1" customWidth="1"/>
    <col min="1059" max="1059" width="11" style="40" customWidth="1"/>
    <col min="1060" max="1060" width="9.140625" style="40"/>
    <col min="1061" max="1061" width="10.85546875" style="40" customWidth="1"/>
    <col min="1062" max="1062" width="8.85546875" style="40" customWidth="1"/>
    <col min="1063" max="1063" width="10.7109375" style="40" bestFit="1" customWidth="1"/>
    <col min="1064" max="1064" width="9.42578125" style="40" bestFit="1" customWidth="1"/>
    <col min="1065" max="1065" width="9" style="40" bestFit="1" customWidth="1"/>
    <col min="1066" max="1066" width="11" style="40" customWidth="1"/>
    <col min="1067" max="1286" width="9.140625" style="40"/>
    <col min="1287" max="1287" width="3.140625" style="40" bestFit="1" customWidth="1"/>
    <col min="1288" max="1288" width="21.28515625" style="40" customWidth="1"/>
    <col min="1289" max="1291" width="9.140625" style="40"/>
    <col min="1292" max="1292" width="10.85546875" style="40" customWidth="1"/>
    <col min="1293" max="1293" width="8.85546875" style="40" customWidth="1"/>
    <col min="1294" max="1294" width="13.85546875" style="40" customWidth="1"/>
    <col min="1295" max="1295" width="11.5703125" style="40" customWidth="1"/>
    <col min="1296" max="1296" width="10.85546875" style="40" customWidth="1"/>
    <col min="1297" max="1298" width="11" style="40" customWidth="1"/>
    <col min="1299" max="1299" width="8.5703125" style="40" customWidth="1"/>
    <col min="1300" max="1309" width="9.140625" style="40"/>
    <col min="1310" max="1310" width="10.85546875" style="40" customWidth="1"/>
    <col min="1311" max="1311" width="8.85546875" style="40" customWidth="1"/>
    <col min="1312" max="1312" width="10.7109375" style="40" bestFit="1" customWidth="1"/>
    <col min="1313" max="1313" width="9.42578125" style="40" bestFit="1" customWidth="1"/>
    <col min="1314" max="1314" width="9" style="40" bestFit="1" customWidth="1"/>
    <col min="1315" max="1315" width="11" style="40" customWidth="1"/>
    <col min="1316" max="1316" width="9.140625" style="40"/>
    <col min="1317" max="1317" width="10.85546875" style="40" customWidth="1"/>
    <col min="1318" max="1318" width="8.85546875" style="40" customWidth="1"/>
    <col min="1319" max="1319" width="10.7109375" style="40" bestFit="1" customWidth="1"/>
    <col min="1320" max="1320" width="9.42578125" style="40" bestFit="1" customWidth="1"/>
    <col min="1321" max="1321" width="9" style="40" bestFit="1" customWidth="1"/>
    <col min="1322" max="1322" width="11" style="40" customWidth="1"/>
    <col min="1323" max="1542" width="9.140625" style="40"/>
    <col min="1543" max="1543" width="3.140625" style="40" bestFit="1" customWidth="1"/>
    <col min="1544" max="1544" width="21.28515625" style="40" customWidth="1"/>
    <col min="1545" max="1547" width="9.140625" style="40"/>
    <col min="1548" max="1548" width="10.85546875" style="40" customWidth="1"/>
    <col min="1549" max="1549" width="8.85546875" style="40" customWidth="1"/>
    <col min="1550" max="1550" width="13.85546875" style="40" customWidth="1"/>
    <col min="1551" max="1551" width="11.5703125" style="40" customWidth="1"/>
    <col min="1552" max="1552" width="10.85546875" style="40" customWidth="1"/>
    <col min="1553" max="1554" width="11" style="40" customWidth="1"/>
    <col min="1555" max="1555" width="8.5703125" style="40" customWidth="1"/>
    <col min="1556" max="1565" width="9.140625" style="40"/>
    <col min="1566" max="1566" width="10.85546875" style="40" customWidth="1"/>
    <col min="1567" max="1567" width="8.85546875" style="40" customWidth="1"/>
    <col min="1568" max="1568" width="10.7109375" style="40" bestFit="1" customWidth="1"/>
    <col min="1569" max="1569" width="9.42578125" style="40" bestFit="1" customWidth="1"/>
    <col min="1570" max="1570" width="9" style="40" bestFit="1" customWidth="1"/>
    <col min="1571" max="1571" width="11" style="40" customWidth="1"/>
    <col min="1572" max="1572" width="9.140625" style="40"/>
    <col min="1573" max="1573" width="10.85546875" style="40" customWidth="1"/>
    <col min="1574" max="1574" width="8.85546875" style="40" customWidth="1"/>
    <col min="1575" max="1575" width="10.7109375" style="40" bestFit="1" customWidth="1"/>
    <col min="1576" max="1576" width="9.42578125" style="40" bestFit="1" customWidth="1"/>
    <col min="1577" max="1577" width="9" style="40" bestFit="1" customWidth="1"/>
    <col min="1578" max="1578" width="11" style="40" customWidth="1"/>
    <col min="1579" max="1798" width="9.140625" style="40"/>
    <col min="1799" max="1799" width="3.140625" style="40" bestFit="1" customWidth="1"/>
    <col min="1800" max="1800" width="21.28515625" style="40" customWidth="1"/>
    <col min="1801" max="1803" width="9.140625" style="40"/>
    <col min="1804" max="1804" width="10.85546875" style="40" customWidth="1"/>
    <col min="1805" max="1805" width="8.85546875" style="40" customWidth="1"/>
    <col min="1806" max="1806" width="13.85546875" style="40" customWidth="1"/>
    <col min="1807" max="1807" width="11.5703125" style="40" customWidth="1"/>
    <col min="1808" max="1808" width="10.85546875" style="40" customWidth="1"/>
    <col min="1809" max="1810" width="11" style="40" customWidth="1"/>
    <col min="1811" max="1811" width="8.5703125" style="40" customWidth="1"/>
    <col min="1812" max="1821" width="9.140625" style="40"/>
    <col min="1822" max="1822" width="10.85546875" style="40" customWidth="1"/>
    <col min="1823" max="1823" width="8.85546875" style="40" customWidth="1"/>
    <col min="1824" max="1824" width="10.7109375" style="40" bestFit="1" customWidth="1"/>
    <col min="1825" max="1825" width="9.42578125" style="40" bestFit="1" customWidth="1"/>
    <col min="1826" max="1826" width="9" style="40" bestFit="1" customWidth="1"/>
    <col min="1827" max="1827" width="11" style="40" customWidth="1"/>
    <col min="1828" max="1828" width="9.140625" style="40"/>
    <col min="1829" max="1829" width="10.85546875" style="40" customWidth="1"/>
    <col min="1830" max="1830" width="8.85546875" style="40" customWidth="1"/>
    <col min="1831" max="1831" width="10.7109375" style="40" bestFit="1" customWidth="1"/>
    <col min="1832" max="1832" width="9.42578125" style="40" bestFit="1" customWidth="1"/>
    <col min="1833" max="1833" width="9" style="40" bestFit="1" customWidth="1"/>
    <col min="1834" max="1834" width="11" style="40" customWidth="1"/>
    <col min="1835" max="2054" width="9.140625" style="40"/>
    <col min="2055" max="2055" width="3.140625" style="40" bestFit="1" customWidth="1"/>
    <col min="2056" max="2056" width="21.28515625" style="40" customWidth="1"/>
    <col min="2057" max="2059" width="9.140625" style="40"/>
    <col min="2060" max="2060" width="10.85546875" style="40" customWidth="1"/>
    <col min="2061" max="2061" width="8.85546875" style="40" customWidth="1"/>
    <col min="2062" max="2062" width="13.85546875" style="40" customWidth="1"/>
    <col min="2063" max="2063" width="11.5703125" style="40" customWidth="1"/>
    <col min="2064" max="2064" width="10.85546875" style="40" customWidth="1"/>
    <col min="2065" max="2066" width="11" style="40" customWidth="1"/>
    <col min="2067" max="2067" width="8.5703125" style="40" customWidth="1"/>
    <col min="2068" max="2077" width="9.140625" style="40"/>
    <col min="2078" max="2078" width="10.85546875" style="40" customWidth="1"/>
    <col min="2079" max="2079" width="8.85546875" style="40" customWidth="1"/>
    <col min="2080" max="2080" width="10.7109375" style="40" bestFit="1" customWidth="1"/>
    <col min="2081" max="2081" width="9.42578125" style="40" bestFit="1" customWidth="1"/>
    <col min="2082" max="2082" width="9" style="40" bestFit="1" customWidth="1"/>
    <col min="2083" max="2083" width="11" style="40" customWidth="1"/>
    <col min="2084" max="2084" width="9.140625" style="40"/>
    <col min="2085" max="2085" width="10.85546875" style="40" customWidth="1"/>
    <col min="2086" max="2086" width="8.85546875" style="40" customWidth="1"/>
    <col min="2087" max="2087" width="10.7109375" style="40" bestFit="1" customWidth="1"/>
    <col min="2088" max="2088" width="9.42578125" style="40" bestFit="1" customWidth="1"/>
    <col min="2089" max="2089" width="9" style="40" bestFit="1" customWidth="1"/>
    <col min="2090" max="2090" width="11" style="40" customWidth="1"/>
    <col min="2091" max="2310" width="9.140625" style="40"/>
    <col min="2311" max="2311" width="3.140625" style="40" bestFit="1" customWidth="1"/>
    <col min="2312" max="2312" width="21.28515625" style="40" customWidth="1"/>
    <col min="2313" max="2315" width="9.140625" style="40"/>
    <col min="2316" max="2316" width="10.85546875" style="40" customWidth="1"/>
    <col min="2317" max="2317" width="8.85546875" style="40" customWidth="1"/>
    <col min="2318" max="2318" width="13.85546875" style="40" customWidth="1"/>
    <col min="2319" max="2319" width="11.5703125" style="40" customWidth="1"/>
    <col min="2320" max="2320" width="10.85546875" style="40" customWidth="1"/>
    <col min="2321" max="2322" width="11" style="40" customWidth="1"/>
    <col min="2323" max="2323" width="8.5703125" style="40" customWidth="1"/>
    <col min="2324" max="2333" width="9.140625" style="40"/>
    <col min="2334" max="2334" width="10.85546875" style="40" customWidth="1"/>
    <col min="2335" max="2335" width="8.85546875" style="40" customWidth="1"/>
    <col min="2336" max="2336" width="10.7109375" style="40" bestFit="1" customWidth="1"/>
    <col min="2337" max="2337" width="9.42578125" style="40" bestFit="1" customWidth="1"/>
    <col min="2338" max="2338" width="9" style="40" bestFit="1" customWidth="1"/>
    <col min="2339" max="2339" width="11" style="40" customWidth="1"/>
    <col min="2340" max="2340" width="9.140625" style="40"/>
    <col min="2341" max="2341" width="10.85546875" style="40" customWidth="1"/>
    <col min="2342" max="2342" width="8.85546875" style="40" customWidth="1"/>
    <col min="2343" max="2343" width="10.7109375" style="40" bestFit="1" customWidth="1"/>
    <col min="2344" max="2344" width="9.42578125" style="40" bestFit="1" customWidth="1"/>
    <col min="2345" max="2345" width="9" style="40" bestFit="1" customWidth="1"/>
    <col min="2346" max="2346" width="11" style="40" customWidth="1"/>
    <col min="2347" max="2566" width="9.140625" style="40"/>
    <col min="2567" max="2567" width="3.140625" style="40" bestFit="1" customWidth="1"/>
    <col min="2568" max="2568" width="21.28515625" style="40" customWidth="1"/>
    <col min="2569" max="2571" width="9.140625" style="40"/>
    <col min="2572" max="2572" width="10.85546875" style="40" customWidth="1"/>
    <col min="2573" max="2573" width="8.85546875" style="40" customWidth="1"/>
    <col min="2574" max="2574" width="13.85546875" style="40" customWidth="1"/>
    <col min="2575" max="2575" width="11.5703125" style="40" customWidth="1"/>
    <col min="2576" max="2576" width="10.85546875" style="40" customWidth="1"/>
    <col min="2577" max="2578" width="11" style="40" customWidth="1"/>
    <col min="2579" max="2579" width="8.5703125" style="40" customWidth="1"/>
    <col min="2580" max="2589" width="9.140625" style="40"/>
    <col min="2590" max="2590" width="10.85546875" style="40" customWidth="1"/>
    <col min="2591" max="2591" width="8.85546875" style="40" customWidth="1"/>
    <col min="2592" max="2592" width="10.7109375" style="40" bestFit="1" customWidth="1"/>
    <col min="2593" max="2593" width="9.42578125" style="40" bestFit="1" customWidth="1"/>
    <col min="2594" max="2594" width="9" style="40" bestFit="1" customWidth="1"/>
    <col min="2595" max="2595" width="11" style="40" customWidth="1"/>
    <col min="2596" max="2596" width="9.140625" style="40"/>
    <col min="2597" max="2597" width="10.85546875" style="40" customWidth="1"/>
    <col min="2598" max="2598" width="8.85546875" style="40" customWidth="1"/>
    <col min="2599" max="2599" width="10.7109375" style="40" bestFit="1" customWidth="1"/>
    <col min="2600" max="2600" width="9.42578125" style="40" bestFit="1" customWidth="1"/>
    <col min="2601" max="2601" width="9" style="40" bestFit="1" customWidth="1"/>
    <col min="2602" max="2602" width="11" style="40" customWidth="1"/>
    <col min="2603" max="2822" width="9.140625" style="40"/>
    <col min="2823" max="2823" width="3.140625" style="40" bestFit="1" customWidth="1"/>
    <col min="2824" max="2824" width="21.28515625" style="40" customWidth="1"/>
    <col min="2825" max="2827" width="9.140625" style="40"/>
    <col min="2828" max="2828" width="10.85546875" style="40" customWidth="1"/>
    <col min="2829" max="2829" width="8.85546875" style="40" customWidth="1"/>
    <col min="2830" max="2830" width="13.85546875" style="40" customWidth="1"/>
    <col min="2831" max="2831" width="11.5703125" style="40" customWidth="1"/>
    <col min="2832" max="2832" width="10.85546875" style="40" customWidth="1"/>
    <col min="2833" max="2834" width="11" style="40" customWidth="1"/>
    <col min="2835" max="2835" width="8.5703125" style="40" customWidth="1"/>
    <col min="2836" max="2845" width="9.140625" style="40"/>
    <col min="2846" max="2846" width="10.85546875" style="40" customWidth="1"/>
    <col min="2847" max="2847" width="8.85546875" style="40" customWidth="1"/>
    <col min="2848" max="2848" width="10.7109375" style="40" bestFit="1" customWidth="1"/>
    <col min="2849" max="2849" width="9.42578125" style="40" bestFit="1" customWidth="1"/>
    <col min="2850" max="2850" width="9" style="40" bestFit="1" customWidth="1"/>
    <col min="2851" max="2851" width="11" style="40" customWidth="1"/>
    <col min="2852" max="2852" width="9.140625" style="40"/>
    <col min="2853" max="2853" width="10.85546875" style="40" customWidth="1"/>
    <col min="2854" max="2854" width="8.85546875" style="40" customWidth="1"/>
    <col min="2855" max="2855" width="10.7109375" style="40" bestFit="1" customWidth="1"/>
    <col min="2856" max="2856" width="9.42578125" style="40" bestFit="1" customWidth="1"/>
    <col min="2857" max="2857" width="9" style="40" bestFit="1" customWidth="1"/>
    <col min="2858" max="2858" width="11" style="40" customWidth="1"/>
    <col min="2859" max="3078" width="9.140625" style="40"/>
    <col min="3079" max="3079" width="3.140625" style="40" bestFit="1" customWidth="1"/>
    <col min="3080" max="3080" width="21.28515625" style="40" customWidth="1"/>
    <col min="3081" max="3083" width="9.140625" style="40"/>
    <col min="3084" max="3084" width="10.85546875" style="40" customWidth="1"/>
    <col min="3085" max="3085" width="8.85546875" style="40" customWidth="1"/>
    <col min="3086" max="3086" width="13.85546875" style="40" customWidth="1"/>
    <col min="3087" max="3087" width="11.5703125" style="40" customWidth="1"/>
    <col min="3088" max="3088" width="10.85546875" style="40" customWidth="1"/>
    <col min="3089" max="3090" width="11" style="40" customWidth="1"/>
    <col min="3091" max="3091" width="8.5703125" style="40" customWidth="1"/>
    <col min="3092" max="3101" width="9.140625" style="40"/>
    <col min="3102" max="3102" width="10.85546875" style="40" customWidth="1"/>
    <col min="3103" max="3103" width="8.85546875" style="40" customWidth="1"/>
    <col min="3104" max="3104" width="10.7109375" style="40" bestFit="1" customWidth="1"/>
    <col min="3105" max="3105" width="9.42578125" style="40" bestFit="1" customWidth="1"/>
    <col min="3106" max="3106" width="9" style="40" bestFit="1" customWidth="1"/>
    <col min="3107" max="3107" width="11" style="40" customWidth="1"/>
    <col min="3108" max="3108" width="9.140625" style="40"/>
    <col min="3109" max="3109" width="10.85546875" style="40" customWidth="1"/>
    <col min="3110" max="3110" width="8.85546875" style="40" customWidth="1"/>
    <col min="3111" max="3111" width="10.7109375" style="40" bestFit="1" customWidth="1"/>
    <col min="3112" max="3112" width="9.42578125" style="40" bestFit="1" customWidth="1"/>
    <col min="3113" max="3113" width="9" style="40" bestFit="1" customWidth="1"/>
    <col min="3114" max="3114" width="11" style="40" customWidth="1"/>
    <col min="3115" max="3334" width="9.140625" style="40"/>
    <col min="3335" max="3335" width="3.140625" style="40" bestFit="1" customWidth="1"/>
    <col min="3336" max="3336" width="21.28515625" style="40" customWidth="1"/>
    <col min="3337" max="3339" width="9.140625" style="40"/>
    <col min="3340" max="3340" width="10.85546875" style="40" customWidth="1"/>
    <col min="3341" max="3341" width="8.85546875" style="40" customWidth="1"/>
    <col min="3342" max="3342" width="13.85546875" style="40" customWidth="1"/>
    <col min="3343" max="3343" width="11.5703125" style="40" customWidth="1"/>
    <col min="3344" max="3344" width="10.85546875" style="40" customWidth="1"/>
    <col min="3345" max="3346" width="11" style="40" customWidth="1"/>
    <col min="3347" max="3347" width="8.5703125" style="40" customWidth="1"/>
    <col min="3348" max="3357" width="9.140625" style="40"/>
    <col min="3358" max="3358" width="10.85546875" style="40" customWidth="1"/>
    <col min="3359" max="3359" width="8.85546875" style="40" customWidth="1"/>
    <col min="3360" max="3360" width="10.7109375" style="40" bestFit="1" customWidth="1"/>
    <col min="3361" max="3361" width="9.42578125" style="40" bestFit="1" customWidth="1"/>
    <col min="3362" max="3362" width="9" style="40" bestFit="1" customWidth="1"/>
    <col min="3363" max="3363" width="11" style="40" customWidth="1"/>
    <col min="3364" max="3364" width="9.140625" style="40"/>
    <col min="3365" max="3365" width="10.85546875" style="40" customWidth="1"/>
    <col min="3366" max="3366" width="8.85546875" style="40" customWidth="1"/>
    <col min="3367" max="3367" width="10.7109375" style="40" bestFit="1" customWidth="1"/>
    <col min="3368" max="3368" width="9.42578125" style="40" bestFit="1" customWidth="1"/>
    <col min="3369" max="3369" width="9" style="40" bestFit="1" customWidth="1"/>
    <col min="3370" max="3370" width="11" style="40" customWidth="1"/>
    <col min="3371" max="3590" width="9.140625" style="40"/>
    <col min="3591" max="3591" width="3.140625" style="40" bestFit="1" customWidth="1"/>
    <col min="3592" max="3592" width="21.28515625" style="40" customWidth="1"/>
    <col min="3593" max="3595" width="9.140625" style="40"/>
    <col min="3596" max="3596" width="10.85546875" style="40" customWidth="1"/>
    <col min="3597" max="3597" width="8.85546875" style="40" customWidth="1"/>
    <col min="3598" max="3598" width="13.85546875" style="40" customWidth="1"/>
    <col min="3599" max="3599" width="11.5703125" style="40" customWidth="1"/>
    <col min="3600" max="3600" width="10.85546875" style="40" customWidth="1"/>
    <col min="3601" max="3602" width="11" style="40" customWidth="1"/>
    <col min="3603" max="3603" width="8.5703125" style="40" customWidth="1"/>
    <col min="3604" max="3613" width="9.140625" style="40"/>
    <col min="3614" max="3614" width="10.85546875" style="40" customWidth="1"/>
    <col min="3615" max="3615" width="8.85546875" style="40" customWidth="1"/>
    <col min="3616" max="3616" width="10.7109375" style="40" bestFit="1" customWidth="1"/>
    <col min="3617" max="3617" width="9.42578125" style="40" bestFit="1" customWidth="1"/>
    <col min="3618" max="3618" width="9" style="40" bestFit="1" customWidth="1"/>
    <col min="3619" max="3619" width="11" style="40" customWidth="1"/>
    <col min="3620" max="3620" width="9.140625" style="40"/>
    <col min="3621" max="3621" width="10.85546875" style="40" customWidth="1"/>
    <col min="3622" max="3622" width="8.85546875" style="40" customWidth="1"/>
    <col min="3623" max="3623" width="10.7109375" style="40" bestFit="1" customWidth="1"/>
    <col min="3624" max="3624" width="9.42578125" style="40" bestFit="1" customWidth="1"/>
    <col min="3625" max="3625" width="9" style="40" bestFit="1" customWidth="1"/>
    <col min="3626" max="3626" width="11" style="40" customWidth="1"/>
    <col min="3627" max="3846" width="9.140625" style="40"/>
    <col min="3847" max="3847" width="3.140625" style="40" bestFit="1" customWidth="1"/>
    <col min="3848" max="3848" width="21.28515625" style="40" customWidth="1"/>
    <col min="3849" max="3851" width="9.140625" style="40"/>
    <col min="3852" max="3852" width="10.85546875" style="40" customWidth="1"/>
    <col min="3853" max="3853" width="8.85546875" style="40" customWidth="1"/>
    <col min="3854" max="3854" width="13.85546875" style="40" customWidth="1"/>
    <col min="3855" max="3855" width="11.5703125" style="40" customWidth="1"/>
    <col min="3856" max="3856" width="10.85546875" style="40" customWidth="1"/>
    <col min="3857" max="3858" width="11" style="40" customWidth="1"/>
    <col min="3859" max="3859" width="8.5703125" style="40" customWidth="1"/>
    <col min="3860" max="3869" width="9.140625" style="40"/>
    <col min="3870" max="3870" width="10.85546875" style="40" customWidth="1"/>
    <col min="3871" max="3871" width="8.85546875" style="40" customWidth="1"/>
    <col min="3872" max="3872" width="10.7109375" style="40" bestFit="1" customWidth="1"/>
    <col min="3873" max="3873" width="9.42578125" style="40" bestFit="1" customWidth="1"/>
    <col min="3874" max="3874" width="9" style="40" bestFit="1" customWidth="1"/>
    <col min="3875" max="3875" width="11" style="40" customWidth="1"/>
    <col min="3876" max="3876" width="9.140625" style="40"/>
    <col min="3877" max="3877" width="10.85546875" style="40" customWidth="1"/>
    <col min="3878" max="3878" width="8.85546875" style="40" customWidth="1"/>
    <col min="3879" max="3879" width="10.7109375" style="40" bestFit="1" customWidth="1"/>
    <col min="3880" max="3880" width="9.42578125" style="40" bestFit="1" customWidth="1"/>
    <col min="3881" max="3881" width="9" style="40" bestFit="1" customWidth="1"/>
    <col min="3882" max="3882" width="11" style="40" customWidth="1"/>
    <col min="3883" max="4102" width="9.140625" style="40"/>
    <col min="4103" max="4103" width="3.140625" style="40" bestFit="1" customWidth="1"/>
    <col min="4104" max="4104" width="21.28515625" style="40" customWidth="1"/>
    <col min="4105" max="4107" width="9.140625" style="40"/>
    <col min="4108" max="4108" width="10.85546875" style="40" customWidth="1"/>
    <col min="4109" max="4109" width="8.85546875" style="40" customWidth="1"/>
    <col min="4110" max="4110" width="13.85546875" style="40" customWidth="1"/>
    <col min="4111" max="4111" width="11.5703125" style="40" customWidth="1"/>
    <col min="4112" max="4112" width="10.85546875" style="40" customWidth="1"/>
    <col min="4113" max="4114" width="11" style="40" customWidth="1"/>
    <col min="4115" max="4115" width="8.5703125" style="40" customWidth="1"/>
    <col min="4116" max="4125" width="9.140625" style="40"/>
    <col min="4126" max="4126" width="10.85546875" style="40" customWidth="1"/>
    <col min="4127" max="4127" width="8.85546875" style="40" customWidth="1"/>
    <col min="4128" max="4128" width="10.7109375" style="40" bestFit="1" customWidth="1"/>
    <col min="4129" max="4129" width="9.42578125" style="40" bestFit="1" customWidth="1"/>
    <col min="4130" max="4130" width="9" style="40" bestFit="1" customWidth="1"/>
    <col min="4131" max="4131" width="11" style="40" customWidth="1"/>
    <col min="4132" max="4132" width="9.140625" style="40"/>
    <col min="4133" max="4133" width="10.85546875" style="40" customWidth="1"/>
    <col min="4134" max="4134" width="8.85546875" style="40" customWidth="1"/>
    <col min="4135" max="4135" width="10.7109375" style="40" bestFit="1" customWidth="1"/>
    <col min="4136" max="4136" width="9.42578125" style="40" bestFit="1" customWidth="1"/>
    <col min="4137" max="4137" width="9" style="40" bestFit="1" customWidth="1"/>
    <col min="4138" max="4138" width="11" style="40" customWidth="1"/>
    <col min="4139" max="4358" width="9.140625" style="40"/>
    <col min="4359" max="4359" width="3.140625" style="40" bestFit="1" customWidth="1"/>
    <col min="4360" max="4360" width="21.28515625" style="40" customWidth="1"/>
    <col min="4361" max="4363" width="9.140625" style="40"/>
    <col min="4364" max="4364" width="10.85546875" style="40" customWidth="1"/>
    <col min="4365" max="4365" width="8.85546875" style="40" customWidth="1"/>
    <col min="4366" max="4366" width="13.85546875" style="40" customWidth="1"/>
    <col min="4367" max="4367" width="11.5703125" style="40" customWidth="1"/>
    <col min="4368" max="4368" width="10.85546875" style="40" customWidth="1"/>
    <col min="4369" max="4370" width="11" style="40" customWidth="1"/>
    <col min="4371" max="4371" width="8.5703125" style="40" customWidth="1"/>
    <col min="4372" max="4381" width="9.140625" style="40"/>
    <col min="4382" max="4382" width="10.85546875" style="40" customWidth="1"/>
    <col min="4383" max="4383" width="8.85546875" style="40" customWidth="1"/>
    <col min="4384" max="4384" width="10.7109375" style="40" bestFit="1" customWidth="1"/>
    <col min="4385" max="4385" width="9.42578125" style="40" bestFit="1" customWidth="1"/>
    <col min="4386" max="4386" width="9" style="40" bestFit="1" customWidth="1"/>
    <col min="4387" max="4387" width="11" style="40" customWidth="1"/>
    <col min="4388" max="4388" width="9.140625" style="40"/>
    <col min="4389" max="4389" width="10.85546875" style="40" customWidth="1"/>
    <col min="4390" max="4390" width="8.85546875" style="40" customWidth="1"/>
    <col min="4391" max="4391" width="10.7109375" style="40" bestFit="1" customWidth="1"/>
    <col min="4392" max="4392" width="9.42578125" style="40" bestFit="1" customWidth="1"/>
    <col min="4393" max="4393" width="9" style="40" bestFit="1" customWidth="1"/>
    <col min="4394" max="4394" width="11" style="40" customWidth="1"/>
    <col min="4395" max="4614" width="9.140625" style="40"/>
    <col min="4615" max="4615" width="3.140625" style="40" bestFit="1" customWidth="1"/>
    <col min="4616" max="4616" width="21.28515625" style="40" customWidth="1"/>
    <col min="4617" max="4619" width="9.140625" style="40"/>
    <col min="4620" max="4620" width="10.85546875" style="40" customWidth="1"/>
    <col min="4621" max="4621" width="8.85546875" style="40" customWidth="1"/>
    <col min="4622" max="4622" width="13.85546875" style="40" customWidth="1"/>
    <col min="4623" max="4623" width="11.5703125" style="40" customWidth="1"/>
    <col min="4624" max="4624" width="10.85546875" style="40" customWidth="1"/>
    <col min="4625" max="4626" width="11" style="40" customWidth="1"/>
    <col min="4627" max="4627" width="8.5703125" style="40" customWidth="1"/>
    <col min="4628" max="4637" width="9.140625" style="40"/>
    <col min="4638" max="4638" width="10.85546875" style="40" customWidth="1"/>
    <col min="4639" max="4639" width="8.85546875" style="40" customWidth="1"/>
    <col min="4640" max="4640" width="10.7109375" style="40" bestFit="1" customWidth="1"/>
    <col min="4641" max="4641" width="9.42578125" style="40" bestFit="1" customWidth="1"/>
    <col min="4642" max="4642" width="9" style="40" bestFit="1" customWidth="1"/>
    <col min="4643" max="4643" width="11" style="40" customWidth="1"/>
    <col min="4644" max="4644" width="9.140625" style="40"/>
    <col min="4645" max="4645" width="10.85546875" style="40" customWidth="1"/>
    <col min="4646" max="4646" width="8.85546875" style="40" customWidth="1"/>
    <col min="4647" max="4647" width="10.7109375" style="40" bestFit="1" customWidth="1"/>
    <col min="4648" max="4648" width="9.42578125" style="40" bestFit="1" customWidth="1"/>
    <col min="4649" max="4649" width="9" style="40" bestFit="1" customWidth="1"/>
    <col min="4650" max="4650" width="11" style="40" customWidth="1"/>
    <col min="4651" max="4870" width="9.140625" style="40"/>
    <col min="4871" max="4871" width="3.140625" style="40" bestFit="1" customWidth="1"/>
    <col min="4872" max="4872" width="21.28515625" style="40" customWidth="1"/>
    <col min="4873" max="4875" width="9.140625" style="40"/>
    <col min="4876" max="4876" width="10.85546875" style="40" customWidth="1"/>
    <col min="4877" max="4877" width="8.85546875" style="40" customWidth="1"/>
    <col min="4878" max="4878" width="13.85546875" style="40" customWidth="1"/>
    <col min="4879" max="4879" width="11.5703125" style="40" customWidth="1"/>
    <col min="4880" max="4880" width="10.85546875" style="40" customWidth="1"/>
    <col min="4881" max="4882" width="11" style="40" customWidth="1"/>
    <col min="4883" max="4883" width="8.5703125" style="40" customWidth="1"/>
    <col min="4884" max="4893" width="9.140625" style="40"/>
    <col min="4894" max="4894" width="10.85546875" style="40" customWidth="1"/>
    <col min="4895" max="4895" width="8.85546875" style="40" customWidth="1"/>
    <col min="4896" max="4896" width="10.7109375" style="40" bestFit="1" customWidth="1"/>
    <col min="4897" max="4897" width="9.42578125" style="40" bestFit="1" customWidth="1"/>
    <col min="4898" max="4898" width="9" style="40" bestFit="1" customWidth="1"/>
    <col min="4899" max="4899" width="11" style="40" customWidth="1"/>
    <col min="4900" max="4900" width="9.140625" style="40"/>
    <col min="4901" max="4901" width="10.85546875" style="40" customWidth="1"/>
    <col min="4902" max="4902" width="8.85546875" style="40" customWidth="1"/>
    <col min="4903" max="4903" width="10.7109375" style="40" bestFit="1" customWidth="1"/>
    <col min="4904" max="4904" width="9.42578125" style="40" bestFit="1" customWidth="1"/>
    <col min="4905" max="4905" width="9" style="40" bestFit="1" customWidth="1"/>
    <col min="4906" max="4906" width="11" style="40" customWidth="1"/>
    <col min="4907" max="5126" width="9.140625" style="40"/>
    <col min="5127" max="5127" width="3.140625" style="40" bestFit="1" customWidth="1"/>
    <col min="5128" max="5128" width="21.28515625" style="40" customWidth="1"/>
    <col min="5129" max="5131" width="9.140625" style="40"/>
    <col min="5132" max="5132" width="10.85546875" style="40" customWidth="1"/>
    <col min="5133" max="5133" width="8.85546875" style="40" customWidth="1"/>
    <col min="5134" max="5134" width="13.85546875" style="40" customWidth="1"/>
    <col min="5135" max="5135" width="11.5703125" style="40" customWidth="1"/>
    <col min="5136" max="5136" width="10.85546875" style="40" customWidth="1"/>
    <col min="5137" max="5138" width="11" style="40" customWidth="1"/>
    <col min="5139" max="5139" width="8.5703125" style="40" customWidth="1"/>
    <col min="5140" max="5149" width="9.140625" style="40"/>
    <col min="5150" max="5150" width="10.85546875" style="40" customWidth="1"/>
    <col min="5151" max="5151" width="8.85546875" style="40" customWidth="1"/>
    <col min="5152" max="5152" width="10.7109375" style="40" bestFit="1" customWidth="1"/>
    <col min="5153" max="5153" width="9.42578125" style="40" bestFit="1" customWidth="1"/>
    <col min="5154" max="5154" width="9" style="40" bestFit="1" customWidth="1"/>
    <col min="5155" max="5155" width="11" style="40" customWidth="1"/>
    <col min="5156" max="5156" width="9.140625" style="40"/>
    <col min="5157" max="5157" width="10.85546875" style="40" customWidth="1"/>
    <col min="5158" max="5158" width="8.85546875" style="40" customWidth="1"/>
    <col min="5159" max="5159" width="10.7109375" style="40" bestFit="1" customWidth="1"/>
    <col min="5160" max="5160" width="9.42578125" style="40" bestFit="1" customWidth="1"/>
    <col min="5161" max="5161" width="9" style="40" bestFit="1" customWidth="1"/>
    <col min="5162" max="5162" width="11" style="40" customWidth="1"/>
    <col min="5163" max="5382" width="9.140625" style="40"/>
    <col min="5383" max="5383" width="3.140625" style="40" bestFit="1" customWidth="1"/>
    <col min="5384" max="5384" width="21.28515625" style="40" customWidth="1"/>
    <col min="5385" max="5387" width="9.140625" style="40"/>
    <col min="5388" max="5388" width="10.85546875" style="40" customWidth="1"/>
    <col min="5389" max="5389" width="8.85546875" style="40" customWidth="1"/>
    <col min="5390" max="5390" width="13.85546875" style="40" customWidth="1"/>
    <col min="5391" max="5391" width="11.5703125" style="40" customWidth="1"/>
    <col min="5392" max="5392" width="10.85546875" style="40" customWidth="1"/>
    <col min="5393" max="5394" width="11" style="40" customWidth="1"/>
    <col min="5395" max="5395" width="8.5703125" style="40" customWidth="1"/>
    <col min="5396" max="5405" width="9.140625" style="40"/>
    <col min="5406" max="5406" width="10.85546875" style="40" customWidth="1"/>
    <col min="5407" max="5407" width="8.85546875" style="40" customWidth="1"/>
    <col min="5408" max="5408" width="10.7109375" style="40" bestFit="1" customWidth="1"/>
    <col min="5409" max="5409" width="9.42578125" style="40" bestFit="1" customWidth="1"/>
    <col min="5410" max="5410" width="9" style="40" bestFit="1" customWidth="1"/>
    <col min="5411" max="5411" width="11" style="40" customWidth="1"/>
    <col min="5412" max="5412" width="9.140625" style="40"/>
    <col min="5413" max="5413" width="10.85546875" style="40" customWidth="1"/>
    <col min="5414" max="5414" width="8.85546875" style="40" customWidth="1"/>
    <col min="5415" max="5415" width="10.7109375" style="40" bestFit="1" customWidth="1"/>
    <col min="5416" max="5416" width="9.42578125" style="40" bestFit="1" customWidth="1"/>
    <col min="5417" max="5417" width="9" style="40" bestFit="1" customWidth="1"/>
    <col min="5418" max="5418" width="11" style="40" customWidth="1"/>
    <col min="5419" max="5638" width="9.140625" style="40"/>
    <col min="5639" max="5639" width="3.140625" style="40" bestFit="1" customWidth="1"/>
    <col min="5640" max="5640" width="21.28515625" style="40" customWidth="1"/>
    <col min="5641" max="5643" width="9.140625" style="40"/>
    <col min="5644" max="5644" width="10.85546875" style="40" customWidth="1"/>
    <col min="5645" max="5645" width="8.85546875" style="40" customWidth="1"/>
    <col min="5646" max="5646" width="13.85546875" style="40" customWidth="1"/>
    <col min="5647" max="5647" width="11.5703125" style="40" customWidth="1"/>
    <col min="5648" max="5648" width="10.85546875" style="40" customWidth="1"/>
    <col min="5649" max="5650" width="11" style="40" customWidth="1"/>
    <col min="5651" max="5651" width="8.5703125" style="40" customWidth="1"/>
    <col min="5652" max="5661" width="9.140625" style="40"/>
    <col min="5662" max="5662" width="10.85546875" style="40" customWidth="1"/>
    <col min="5663" max="5663" width="8.85546875" style="40" customWidth="1"/>
    <col min="5664" max="5664" width="10.7109375" style="40" bestFit="1" customWidth="1"/>
    <col min="5665" max="5665" width="9.42578125" style="40" bestFit="1" customWidth="1"/>
    <col min="5666" max="5666" width="9" style="40" bestFit="1" customWidth="1"/>
    <col min="5667" max="5667" width="11" style="40" customWidth="1"/>
    <col min="5668" max="5668" width="9.140625" style="40"/>
    <col min="5669" max="5669" width="10.85546875" style="40" customWidth="1"/>
    <col min="5670" max="5670" width="8.85546875" style="40" customWidth="1"/>
    <col min="5671" max="5671" width="10.7109375" style="40" bestFit="1" customWidth="1"/>
    <col min="5672" max="5672" width="9.42578125" style="40" bestFit="1" customWidth="1"/>
    <col min="5673" max="5673" width="9" style="40" bestFit="1" customWidth="1"/>
    <col min="5674" max="5674" width="11" style="40" customWidth="1"/>
    <col min="5675" max="5894" width="9.140625" style="40"/>
    <col min="5895" max="5895" width="3.140625" style="40" bestFit="1" customWidth="1"/>
    <col min="5896" max="5896" width="21.28515625" style="40" customWidth="1"/>
    <col min="5897" max="5899" width="9.140625" style="40"/>
    <col min="5900" max="5900" width="10.85546875" style="40" customWidth="1"/>
    <col min="5901" max="5901" width="8.85546875" style="40" customWidth="1"/>
    <col min="5902" max="5902" width="13.85546875" style="40" customWidth="1"/>
    <col min="5903" max="5903" width="11.5703125" style="40" customWidth="1"/>
    <col min="5904" max="5904" width="10.85546875" style="40" customWidth="1"/>
    <col min="5905" max="5906" width="11" style="40" customWidth="1"/>
    <col min="5907" max="5907" width="8.5703125" style="40" customWidth="1"/>
    <col min="5908" max="5917" width="9.140625" style="40"/>
    <col min="5918" max="5918" width="10.85546875" style="40" customWidth="1"/>
    <col min="5919" max="5919" width="8.85546875" style="40" customWidth="1"/>
    <col min="5920" max="5920" width="10.7109375" style="40" bestFit="1" customWidth="1"/>
    <col min="5921" max="5921" width="9.42578125" style="40" bestFit="1" customWidth="1"/>
    <col min="5922" max="5922" width="9" style="40" bestFit="1" customWidth="1"/>
    <col min="5923" max="5923" width="11" style="40" customWidth="1"/>
    <col min="5924" max="5924" width="9.140625" style="40"/>
    <col min="5925" max="5925" width="10.85546875" style="40" customWidth="1"/>
    <col min="5926" max="5926" width="8.85546875" style="40" customWidth="1"/>
    <col min="5927" max="5927" width="10.7109375" style="40" bestFit="1" customWidth="1"/>
    <col min="5928" max="5928" width="9.42578125" style="40" bestFit="1" customWidth="1"/>
    <col min="5929" max="5929" width="9" style="40" bestFit="1" customWidth="1"/>
    <col min="5930" max="5930" width="11" style="40" customWidth="1"/>
    <col min="5931" max="6150" width="9.140625" style="40"/>
    <col min="6151" max="6151" width="3.140625" style="40" bestFit="1" customWidth="1"/>
    <col min="6152" max="6152" width="21.28515625" style="40" customWidth="1"/>
    <col min="6153" max="6155" width="9.140625" style="40"/>
    <col min="6156" max="6156" width="10.85546875" style="40" customWidth="1"/>
    <col min="6157" max="6157" width="8.85546875" style="40" customWidth="1"/>
    <col min="6158" max="6158" width="13.85546875" style="40" customWidth="1"/>
    <col min="6159" max="6159" width="11.5703125" style="40" customWidth="1"/>
    <col min="6160" max="6160" width="10.85546875" style="40" customWidth="1"/>
    <col min="6161" max="6162" width="11" style="40" customWidth="1"/>
    <col min="6163" max="6163" width="8.5703125" style="40" customWidth="1"/>
    <col min="6164" max="6173" width="9.140625" style="40"/>
    <col min="6174" max="6174" width="10.85546875" style="40" customWidth="1"/>
    <col min="6175" max="6175" width="8.85546875" style="40" customWidth="1"/>
    <col min="6176" max="6176" width="10.7109375" style="40" bestFit="1" customWidth="1"/>
    <col min="6177" max="6177" width="9.42578125" style="40" bestFit="1" customWidth="1"/>
    <col min="6178" max="6178" width="9" style="40" bestFit="1" customWidth="1"/>
    <col min="6179" max="6179" width="11" style="40" customWidth="1"/>
    <col min="6180" max="6180" width="9.140625" style="40"/>
    <col min="6181" max="6181" width="10.85546875" style="40" customWidth="1"/>
    <col min="6182" max="6182" width="8.85546875" style="40" customWidth="1"/>
    <col min="6183" max="6183" width="10.7109375" style="40" bestFit="1" customWidth="1"/>
    <col min="6184" max="6184" width="9.42578125" style="40" bestFit="1" customWidth="1"/>
    <col min="6185" max="6185" width="9" style="40" bestFit="1" customWidth="1"/>
    <col min="6186" max="6186" width="11" style="40" customWidth="1"/>
    <col min="6187" max="6406" width="9.140625" style="40"/>
    <col min="6407" max="6407" width="3.140625" style="40" bestFit="1" customWidth="1"/>
    <col min="6408" max="6408" width="21.28515625" style="40" customWidth="1"/>
    <col min="6409" max="6411" width="9.140625" style="40"/>
    <col min="6412" max="6412" width="10.85546875" style="40" customWidth="1"/>
    <col min="6413" max="6413" width="8.85546875" style="40" customWidth="1"/>
    <col min="6414" max="6414" width="13.85546875" style="40" customWidth="1"/>
    <col min="6415" max="6415" width="11.5703125" style="40" customWidth="1"/>
    <col min="6416" max="6416" width="10.85546875" style="40" customWidth="1"/>
    <col min="6417" max="6418" width="11" style="40" customWidth="1"/>
    <col min="6419" max="6419" width="8.5703125" style="40" customWidth="1"/>
    <col min="6420" max="6429" width="9.140625" style="40"/>
    <col min="6430" max="6430" width="10.85546875" style="40" customWidth="1"/>
    <col min="6431" max="6431" width="8.85546875" style="40" customWidth="1"/>
    <col min="6432" max="6432" width="10.7109375" style="40" bestFit="1" customWidth="1"/>
    <col min="6433" max="6433" width="9.42578125" style="40" bestFit="1" customWidth="1"/>
    <col min="6434" max="6434" width="9" style="40" bestFit="1" customWidth="1"/>
    <col min="6435" max="6435" width="11" style="40" customWidth="1"/>
    <col min="6436" max="6436" width="9.140625" style="40"/>
    <col min="6437" max="6437" width="10.85546875" style="40" customWidth="1"/>
    <col min="6438" max="6438" width="8.85546875" style="40" customWidth="1"/>
    <col min="6439" max="6439" width="10.7109375" style="40" bestFit="1" customWidth="1"/>
    <col min="6440" max="6440" width="9.42578125" style="40" bestFit="1" customWidth="1"/>
    <col min="6441" max="6441" width="9" style="40" bestFit="1" customWidth="1"/>
    <col min="6442" max="6442" width="11" style="40" customWidth="1"/>
    <col min="6443" max="6662" width="9.140625" style="40"/>
    <col min="6663" max="6663" width="3.140625" style="40" bestFit="1" customWidth="1"/>
    <col min="6664" max="6664" width="21.28515625" style="40" customWidth="1"/>
    <col min="6665" max="6667" width="9.140625" style="40"/>
    <col min="6668" max="6668" width="10.85546875" style="40" customWidth="1"/>
    <col min="6669" max="6669" width="8.85546875" style="40" customWidth="1"/>
    <col min="6670" max="6670" width="13.85546875" style="40" customWidth="1"/>
    <col min="6671" max="6671" width="11.5703125" style="40" customWidth="1"/>
    <col min="6672" max="6672" width="10.85546875" style="40" customWidth="1"/>
    <col min="6673" max="6674" width="11" style="40" customWidth="1"/>
    <col min="6675" max="6675" width="8.5703125" style="40" customWidth="1"/>
    <col min="6676" max="6685" width="9.140625" style="40"/>
    <col min="6686" max="6686" width="10.85546875" style="40" customWidth="1"/>
    <col min="6687" max="6687" width="8.85546875" style="40" customWidth="1"/>
    <col min="6688" max="6688" width="10.7109375" style="40" bestFit="1" customWidth="1"/>
    <col min="6689" max="6689" width="9.42578125" style="40" bestFit="1" customWidth="1"/>
    <col min="6690" max="6690" width="9" style="40" bestFit="1" customWidth="1"/>
    <col min="6691" max="6691" width="11" style="40" customWidth="1"/>
    <col min="6692" max="6692" width="9.140625" style="40"/>
    <col min="6693" max="6693" width="10.85546875" style="40" customWidth="1"/>
    <col min="6694" max="6694" width="8.85546875" style="40" customWidth="1"/>
    <col min="6695" max="6695" width="10.7109375" style="40" bestFit="1" customWidth="1"/>
    <col min="6696" max="6696" width="9.42578125" style="40" bestFit="1" customWidth="1"/>
    <col min="6697" max="6697" width="9" style="40" bestFit="1" customWidth="1"/>
    <col min="6698" max="6698" width="11" style="40" customWidth="1"/>
    <col min="6699" max="6918" width="9.140625" style="40"/>
    <col min="6919" max="6919" width="3.140625" style="40" bestFit="1" customWidth="1"/>
    <col min="6920" max="6920" width="21.28515625" style="40" customWidth="1"/>
    <col min="6921" max="6923" width="9.140625" style="40"/>
    <col min="6924" max="6924" width="10.85546875" style="40" customWidth="1"/>
    <col min="6925" max="6925" width="8.85546875" style="40" customWidth="1"/>
    <col min="6926" max="6926" width="13.85546875" style="40" customWidth="1"/>
    <col min="6927" max="6927" width="11.5703125" style="40" customWidth="1"/>
    <col min="6928" max="6928" width="10.85546875" style="40" customWidth="1"/>
    <col min="6929" max="6930" width="11" style="40" customWidth="1"/>
    <col min="6931" max="6931" width="8.5703125" style="40" customWidth="1"/>
    <col min="6932" max="6941" width="9.140625" style="40"/>
    <col min="6942" max="6942" width="10.85546875" style="40" customWidth="1"/>
    <col min="6943" max="6943" width="8.85546875" style="40" customWidth="1"/>
    <col min="6944" max="6944" width="10.7109375" style="40" bestFit="1" customWidth="1"/>
    <col min="6945" max="6945" width="9.42578125" style="40" bestFit="1" customWidth="1"/>
    <col min="6946" max="6946" width="9" style="40" bestFit="1" customWidth="1"/>
    <col min="6947" max="6947" width="11" style="40" customWidth="1"/>
    <col min="6948" max="6948" width="9.140625" style="40"/>
    <col min="6949" max="6949" width="10.85546875" style="40" customWidth="1"/>
    <col min="6950" max="6950" width="8.85546875" style="40" customWidth="1"/>
    <col min="6951" max="6951" width="10.7109375" style="40" bestFit="1" customWidth="1"/>
    <col min="6952" max="6952" width="9.42578125" style="40" bestFit="1" customWidth="1"/>
    <col min="6953" max="6953" width="9" style="40" bestFit="1" customWidth="1"/>
    <col min="6954" max="6954" width="11" style="40" customWidth="1"/>
    <col min="6955" max="7174" width="9.140625" style="40"/>
    <col min="7175" max="7175" width="3.140625" style="40" bestFit="1" customWidth="1"/>
    <col min="7176" max="7176" width="21.28515625" style="40" customWidth="1"/>
    <col min="7177" max="7179" width="9.140625" style="40"/>
    <col min="7180" max="7180" width="10.85546875" style="40" customWidth="1"/>
    <col min="7181" max="7181" width="8.85546875" style="40" customWidth="1"/>
    <col min="7182" max="7182" width="13.85546875" style="40" customWidth="1"/>
    <col min="7183" max="7183" width="11.5703125" style="40" customWidth="1"/>
    <col min="7184" max="7184" width="10.85546875" style="40" customWidth="1"/>
    <col min="7185" max="7186" width="11" style="40" customWidth="1"/>
    <col min="7187" max="7187" width="8.5703125" style="40" customWidth="1"/>
    <col min="7188" max="7197" width="9.140625" style="40"/>
    <col min="7198" max="7198" width="10.85546875" style="40" customWidth="1"/>
    <col min="7199" max="7199" width="8.85546875" style="40" customWidth="1"/>
    <col min="7200" max="7200" width="10.7109375" style="40" bestFit="1" customWidth="1"/>
    <col min="7201" max="7201" width="9.42578125" style="40" bestFit="1" customWidth="1"/>
    <col min="7202" max="7202" width="9" style="40" bestFit="1" customWidth="1"/>
    <col min="7203" max="7203" width="11" style="40" customWidth="1"/>
    <col min="7204" max="7204" width="9.140625" style="40"/>
    <col min="7205" max="7205" width="10.85546875" style="40" customWidth="1"/>
    <col min="7206" max="7206" width="8.85546875" style="40" customWidth="1"/>
    <col min="7207" max="7207" width="10.7109375" style="40" bestFit="1" customWidth="1"/>
    <col min="7208" max="7208" width="9.42578125" style="40" bestFit="1" customWidth="1"/>
    <col min="7209" max="7209" width="9" style="40" bestFit="1" customWidth="1"/>
    <col min="7210" max="7210" width="11" style="40" customWidth="1"/>
    <col min="7211" max="7430" width="9.140625" style="40"/>
    <col min="7431" max="7431" width="3.140625" style="40" bestFit="1" customWidth="1"/>
    <col min="7432" max="7432" width="21.28515625" style="40" customWidth="1"/>
    <col min="7433" max="7435" width="9.140625" style="40"/>
    <col min="7436" max="7436" width="10.85546875" style="40" customWidth="1"/>
    <col min="7437" max="7437" width="8.85546875" style="40" customWidth="1"/>
    <col min="7438" max="7438" width="13.85546875" style="40" customWidth="1"/>
    <col min="7439" max="7439" width="11.5703125" style="40" customWidth="1"/>
    <col min="7440" max="7440" width="10.85546875" style="40" customWidth="1"/>
    <col min="7441" max="7442" width="11" style="40" customWidth="1"/>
    <col min="7443" max="7443" width="8.5703125" style="40" customWidth="1"/>
    <col min="7444" max="7453" width="9.140625" style="40"/>
    <col min="7454" max="7454" width="10.85546875" style="40" customWidth="1"/>
    <col min="7455" max="7455" width="8.85546875" style="40" customWidth="1"/>
    <col min="7456" max="7456" width="10.7109375" style="40" bestFit="1" customWidth="1"/>
    <col min="7457" max="7457" width="9.42578125" style="40" bestFit="1" customWidth="1"/>
    <col min="7458" max="7458" width="9" style="40" bestFit="1" customWidth="1"/>
    <col min="7459" max="7459" width="11" style="40" customWidth="1"/>
    <col min="7460" max="7460" width="9.140625" style="40"/>
    <col min="7461" max="7461" width="10.85546875" style="40" customWidth="1"/>
    <col min="7462" max="7462" width="8.85546875" style="40" customWidth="1"/>
    <col min="7463" max="7463" width="10.7109375" style="40" bestFit="1" customWidth="1"/>
    <col min="7464" max="7464" width="9.42578125" style="40" bestFit="1" customWidth="1"/>
    <col min="7465" max="7465" width="9" style="40" bestFit="1" customWidth="1"/>
    <col min="7466" max="7466" width="11" style="40" customWidth="1"/>
    <col min="7467" max="7686" width="9.140625" style="40"/>
    <col min="7687" max="7687" width="3.140625" style="40" bestFit="1" customWidth="1"/>
    <col min="7688" max="7688" width="21.28515625" style="40" customWidth="1"/>
    <col min="7689" max="7691" width="9.140625" style="40"/>
    <col min="7692" max="7692" width="10.85546875" style="40" customWidth="1"/>
    <col min="7693" max="7693" width="8.85546875" style="40" customWidth="1"/>
    <col min="7694" max="7694" width="13.85546875" style="40" customWidth="1"/>
    <col min="7695" max="7695" width="11.5703125" style="40" customWidth="1"/>
    <col min="7696" max="7696" width="10.85546875" style="40" customWidth="1"/>
    <col min="7697" max="7698" width="11" style="40" customWidth="1"/>
    <col min="7699" max="7699" width="8.5703125" style="40" customWidth="1"/>
    <col min="7700" max="7709" width="9.140625" style="40"/>
    <col min="7710" max="7710" width="10.85546875" style="40" customWidth="1"/>
    <col min="7711" max="7711" width="8.85546875" style="40" customWidth="1"/>
    <col min="7712" max="7712" width="10.7109375" style="40" bestFit="1" customWidth="1"/>
    <col min="7713" max="7713" width="9.42578125" style="40" bestFit="1" customWidth="1"/>
    <col min="7714" max="7714" width="9" style="40" bestFit="1" customWidth="1"/>
    <col min="7715" max="7715" width="11" style="40" customWidth="1"/>
    <col min="7716" max="7716" width="9.140625" style="40"/>
    <col min="7717" max="7717" width="10.85546875" style="40" customWidth="1"/>
    <col min="7718" max="7718" width="8.85546875" style="40" customWidth="1"/>
    <col min="7719" max="7719" width="10.7109375" style="40" bestFit="1" customWidth="1"/>
    <col min="7720" max="7720" width="9.42578125" style="40" bestFit="1" customWidth="1"/>
    <col min="7721" max="7721" width="9" style="40" bestFit="1" customWidth="1"/>
    <col min="7722" max="7722" width="11" style="40" customWidth="1"/>
    <col min="7723" max="7942" width="9.140625" style="40"/>
    <col min="7943" max="7943" width="3.140625" style="40" bestFit="1" customWidth="1"/>
    <col min="7944" max="7944" width="21.28515625" style="40" customWidth="1"/>
    <col min="7945" max="7947" width="9.140625" style="40"/>
    <col min="7948" max="7948" width="10.85546875" style="40" customWidth="1"/>
    <col min="7949" max="7949" width="8.85546875" style="40" customWidth="1"/>
    <col min="7950" max="7950" width="13.85546875" style="40" customWidth="1"/>
    <col min="7951" max="7951" width="11.5703125" style="40" customWidth="1"/>
    <col min="7952" max="7952" width="10.85546875" style="40" customWidth="1"/>
    <col min="7953" max="7954" width="11" style="40" customWidth="1"/>
    <col min="7955" max="7955" width="8.5703125" style="40" customWidth="1"/>
    <col min="7956" max="7965" width="9.140625" style="40"/>
    <col min="7966" max="7966" width="10.85546875" style="40" customWidth="1"/>
    <col min="7967" max="7967" width="8.85546875" style="40" customWidth="1"/>
    <col min="7968" max="7968" width="10.7109375" style="40" bestFit="1" customWidth="1"/>
    <col min="7969" max="7969" width="9.42578125" style="40" bestFit="1" customWidth="1"/>
    <col min="7970" max="7970" width="9" style="40" bestFit="1" customWidth="1"/>
    <col min="7971" max="7971" width="11" style="40" customWidth="1"/>
    <col min="7972" max="7972" width="9.140625" style="40"/>
    <col min="7973" max="7973" width="10.85546875" style="40" customWidth="1"/>
    <col min="7974" max="7974" width="8.85546875" style="40" customWidth="1"/>
    <col min="7975" max="7975" width="10.7109375" style="40" bestFit="1" customWidth="1"/>
    <col min="7976" max="7976" width="9.42578125" style="40" bestFit="1" customWidth="1"/>
    <col min="7977" max="7977" width="9" style="40" bestFit="1" customWidth="1"/>
    <col min="7978" max="7978" width="11" style="40" customWidth="1"/>
    <col min="7979" max="8198" width="9.140625" style="40"/>
    <col min="8199" max="8199" width="3.140625" style="40" bestFit="1" customWidth="1"/>
    <col min="8200" max="8200" width="21.28515625" style="40" customWidth="1"/>
    <col min="8201" max="8203" width="9.140625" style="40"/>
    <col min="8204" max="8204" width="10.85546875" style="40" customWidth="1"/>
    <col min="8205" max="8205" width="8.85546875" style="40" customWidth="1"/>
    <col min="8206" max="8206" width="13.85546875" style="40" customWidth="1"/>
    <col min="8207" max="8207" width="11.5703125" style="40" customWidth="1"/>
    <col min="8208" max="8208" width="10.85546875" style="40" customWidth="1"/>
    <col min="8209" max="8210" width="11" style="40" customWidth="1"/>
    <col min="8211" max="8211" width="8.5703125" style="40" customWidth="1"/>
    <col min="8212" max="8221" width="9.140625" style="40"/>
    <col min="8222" max="8222" width="10.85546875" style="40" customWidth="1"/>
    <col min="8223" max="8223" width="8.85546875" style="40" customWidth="1"/>
    <col min="8224" max="8224" width="10.7109375" style="40" bestFit="1" customWidth="1"/>
    <col min="8225" max="8225" width="9.42578125" style="40" bestFit="1" customWidth="1"/>
    <col min="8226" max="8226" width="9" style="40" bestFit="1" customWidth="1"/>
    <col min="8227" max="8227" width="11" style="40" customWidth="1"/>
    <col min="8228" max="8228" width="9.140625" style="40"/>
    <col min="8229" max="8229" width="10.85546875" style="40" customWidth="1"/>
    <col min="8230" max="8230" width="8.85546875" style="40" customWidth="1"/>
    <col min="8231" max="8231" width="10.7109375" style="40" bestFit="1" customWidth="1"/>
    <col min="8232" max="8232" width="9.42578125" style="40" bestFit="1" customWidth="1"/>
    <col min="8233" max="8233" width="9" style="40" bestFit="1" customWidth="1"/>
    <col min="8234" max="8234" width="11" style="40" customWidth="1"/>
    <col min="8235" max="8454" width="9.140625" style="40"/>
    <col min="8455" max="8455" width="3.140625" style="40" bestFit="1" customWidth="1"/>
    <col min="8456" max="8456" width="21.28515625" style="40" customWidth="1"/>
    <col min="8457" max="8459" width="9.140625" style="40"/>
    <col min="8460" max="8460" width="10.85546875" style="40" customWidth="1"/>
    <col min="8461" max="8461" width="8.85546875" style="40" customWidth="1"/>
    <col min="8462" max="8462" width="13.85546875" style="40" customWidth="1"/>
    <col min="8463" max="8463" width="11.5703125" style="40" customWidth="1"/>
    <col min="8464" max="8464" width="10.85546875" style="40" customWidth="1"/>
    <col min="8465" max="8466" width="11" style="40" customWidth="1"/>
    <col min="8467" max="8467" width="8.5703125" style="40" customWidth="1"/>
    <col min="8468" max="8477" width="9.140625" style="40"/>
    <col min="8478" max="8478" width="10.85546875" style="40" customWidth="1"/>
    <col min="8479" max="8479" width="8.85546875" style="40" customWidth="1"/>
    <col min="8480" max="8480" width="10.7109375" style="40" bestFit="1" customWidth="1"/>
    <col min="8481" max="8481" width="9.42578125" style="40" bestFit="1" customWidth="1"/>
    <col min="8482" max="8482" width="9" style="40" bestFit="1" customWidth="1"/>
    <col min="8483" max="8483" width="11" style="40" customWidth="1"/>
    <col min="8484" max="8484" width="9.140625" style="40"/>
    <col min="8485" max="8485" width="10.85546875" style="40" customWidth="1"/>
    <col min="8486" max="8486" width="8.85546875" style="40" customWidth="1"/>
    <col min="8487" max="8487" width="10.7109375" style="40" bestFit="1" customWidth="1"/>
    <col min="8488" max="8488" width="9.42578125" style="40" bestFit="1" customWidth="1"/>
    <col min="8489" max="8489" width="9" style="40" bestFit="1" customWidth="1"/>
    <col min="8490" max="8490" width="11" style="40" customWidth="1"/>
    <col min="8491" max="8710" width="9.140625" style="40"/>
    <col min="8711" max="8711" width="3.140625" style="40" bestFit="1" customWidth="1"/>
    <col min="8712" max="8712" width="21.28515625" style="40" customWidth="1"/>
    <col min="8713" max="8715" width="9.140625" style="40"/>
    <col min="8716" max="8716" width="10.85546875" style="40" customWidth="1"/>
    <col min="8717" max="8717" width="8.85546875" style="40" customWidth="1"/>
    <col min="8718" max="8718" width="13.85546875" style="40" customWidth="1"/>
    <col min="8719" max="8719" width="11.5703125" style="40" customWidth="1"/>
    <col min="8720" max="8720" width="10.85546875" style="40" customWidth="1"/>
    <col min="8721" max="8722" width="11" style="40" customWidth="1"/>
    <col min="8723" max="8723" width="8.5703125" style="40" customWidth="1"/>
    <col min="8724" max="8733" width="9.140625" style="40"/>
    <col min="8734" max="8734" width="10.85546875" style="40" customWidth="1"/>
    <col min="8735" max="8735" width="8.85546875" style="40" customWidth="1"/>
    <col min="8736" max="8736" width="10.7109375" style="40" bestFit="1" customWidth="1"/>
    <col min="8737" max="8737" width="9.42578125" style="40" bestFit="1" customWidth="1"/>
    <col min="8738" max="8738" width="9" style="40" bestFit="1" customWidth="1"/>
    <col min="8739" max="8739" width="11" style="40" customWidth="1"/>
    <col min="8740" max="8740" width="9.140625" style="40"/>
    <col min="8741" max="8741" width="10.85546875" style="40" customWidth="1"/>
    <col min="8742" max="8742" width="8.85546875" style="40" customWidth="1"/>
    <col min="8743" max="8743" width="10.7109375" style="40" bestFit="1" customWidth="1"/>
    <col min="8744" max="8744" width="9.42578125" style="40" bestFit="1" customWidth="1"/>
    <col min="8745" max="8745" width="9" style="40" bestFit="1" customWidth="1"/>
    <col min="8746" max="8746" width="11" style="40" customWidth="1"/>
    <col min="8747" max="8966" width="9.140625" style="40"/>
    <col min="8967" max="8967" width="3.140625" style="40" bestFit="1" customWidth="1"/>
    <col min="8968" max="8968" width="21.28515625" style="40" customWidth="1"/>
    <col min="8969" max="8971" width="9.140625" style="40"/>
    <col min="8972" max="8972" width="10.85546875" style="40" customWidth="1"/>
    <col min="8973" max="8973" width="8.85546875" style="40" customWidth="1"/>
    <col min="8974" max="8974" width="13.85546875" style="40" customWidth="1"/>
    <col min="8975" max="8975" width="11.5703125" style="40" customWidth="1"/>
    <col min="8976" max="8976" width="10.85546875" style="40" customWidth="1"/>
    <col min="8977" max="8978" width="11" style="40" customWidth="1"/>
    <col min="8979" max="8979" width="8.5703125" style="40" customWidth="1"/>
    <col min="8980" max="8989" width="9.140625" style="40"/>
    <col min="8990" max="8990" width="10.85546875" style="40" customWidth="1"/>
    <col min="8991" max="8991" width="8.85546875" style="40" customWidth="1"/>
    <col min="8992" max="8992" width="10.7109375" style="40" bestFit="1" customWidth="1"/>
    <col min="8993" max="8993" width="9.42578125" style="40" bestFit="1" customWidth="1"/>
    <col min="8994" max="8994" width="9" style="40" bestFit="1" customWidth="1"/>
    <col min="8995" max="8995" width="11" style="40" customWidth="1"/>
    <col min="8996" max="8996" width="9.140625" style="40"/>
    <col min="8997" max="8997" width="10.85546875" style="40" customWidth="1"/>
    <col min="8998" max="8998" width="8.85546875" style="40" customWidth="1"/>
    <col min="8999" max="8999" width="10.7109375" style="40" bestFit="1" customWidth="1"/>
    <col min="9000" max="9000" width="9.42578125" style="40" bestFit="1" customWidth="1"/>
    <col min="9001" max="9001" width="9" style="40" bestFit="1" customWidth="1"/>
    <col min="9002" max="9002" width="11" style="40" customWidth="1"/>
    <col min="9003" max="9222" width="9.140625" style="40"/>
    <col min="9223" max="9223" width="3.140625" style="40" bestFit="1" customWidth="1"/>
    <col min="9224" max="9224" width="21.28515625" style="40" customWidth="1"/>
    <col min="9225" max="9227" width="9.140625" style="40"/>
    <col min="9228" max="9228" width="10.85546875" style="40" customWidth="1"/>
    <col min="9229" max="9229" width="8.85546875" style="40" customWidth="1"/>
    <col min="9230" max="9230" width="13.85546875" style="40" customWidth="1"/>
    <col min="9231" max="9231" width="11.5703125" style="40" customWidth="1"/>
    <col min="9232" max="9232" width="10.85546875" style="40" customWidth="1"/>
    <col min="9233" max="9234" width="11" style="40" customWidth="1"/>
    <col min="9235" max="9235" width="8.5703125" style="40" customWidth="1"/>
    <col min="9236" max="9245" width="9.140625" style="40"/>
    <col min="9246" max="9246" width="10.85546875" style="40" customWidth="1"/>
    <col min="9247" max="9247" width="8.85546875" style="40" customWidth="1"/>
    <col min="9248" max="9248" width="10.7109375" style="40" bestFit="1" customWidth="1"/>
    <col min="9249" max="9249" width="9.42578125" style="40" bestFit="1" customWidth="1"/>
    <col min="9250" max="9250" width="9" style="40" bestFit="1" customWidth="1"/>
    <col min="9251" max="9251" width="11" style="40" customWidth="1"/>
    <col min="9252" max="9252" width="9.140625" style="40"/>
    <col min="9253" max="9253" width="10.85546875" style="40" customWidth="1"/>
    <col min="9254" max="9254" width="8.85546875" style="40" customWidth="1"/>
    <col min="9255" max="9255" width="10.7109375" style="40" bestFit="1" customWidth="1"/>
    <col min="9256" max="9256" width="9.42578125" style="40" bestFit="1" customWidth="1"/>
    <col min="9257" max="9257" width="9" style="40" bestFit="1" customWidth="1"/>
    <col min="9258" max="9258" width="11" style="40" customWidth="1"/>
    <col min="9259" max="9478" width="9.140625" style="40"/>
    <col min="9479" max="9479" width="3.140625" style="40" bestFit="1" customWidth="1"/>
    <col min="9480" max="9480" width="21.28515625" style="40" customWidth="1"/>
    <col min="9481" max="9483" width="9.140625" style="40"/>
    <col min="9484" max="9484" width="10.85546875" style="40" customWidth="1"/>
    <col min="9485" max="9485" width="8.85546875" style="40" customWidth="1"/>
    <col min="9486" max="9486" width="13.85546875" style="40" customWidth="1"/>
    <col min="9487" max="9487" width="11.5703125" style="40" customWidth="1"/>
    <col min="9488" max="9488" width="10.85546875" style="40" customWidth="1"/>
    <col min="9489" max="9490" width="11" style="40" customWidth="1"/>
    <col min="9491" max="9491" width="8.5703125" style="40" customWidth="1"/>
    <col min="9492" max="9501" width="9.140625" style="40"/>
    <col min="9502" max="9502" width="10.85546875" style="40" customWidth="1"/>
    <col min="9503" max="9503" width="8.85546875" style="40" customWidth="1"/>
    <col min="9504" max="9504" width="10.7109375" style="40" bestFit="1" customWidth="1"/>
    <col min="9505" max="9505" width="9.42578125" style="40" bestFit="1" customWidth="1"/>
    <col min="9506" max="9506" width="9" style="40" bestFit="1" customWidth="1"/>
    <col min="9507" max="9507" width="11" style="40" customWidth="1"/>
    <col min="9508" max="9508" width="9.140625" style="40"/>
    <col min="9509" max="9509" width="10.85546875" style="40" customWidth="1"/>
    <col min="9510" max="9510" width="8.85546875" style="40" customWidth="1"/>
    <col min="9511" max="9511" width="10.7109375" style="40" bestFit="1" customWidth="1"/>
    <col min="9512" max="9512" width="9.42578125" style="40" bestFit="1" customWidth="1"/>
    <col min="9513" max="9513" width="9" style="40" bestFit="1" customWidth="1"/>
    <col min="9514" max="9514" width="11" style="40" customWidth="1"/>
    <col min="9515" max="9734" width="9.140625" style="40"/>
    <col min="9735" max="9735" width="3.140625" style="40" bestFit="1" customWidth="1"/>
    <col min="9736" max="9736" width="21.28515625" style="40" customWidth="1"/>
    <col min="9737" max="9739" width="9.140625" style="40"/>
    <col min="9740" max="9740" width="10.85546875" style="40" customWidth="1"/>
    <col min="9741" max="9741" width="8.85546875" style="40" customWidth="1"/>
    <col min="9742" max="9742" width="13.85546875" style="40" customWidth="1"/>
    <col min="9743" max="9743" width="11.5703125" style="40" customWidth="1"/>
    <col min="9744" max="9744" width="10.85546875" style="40" customWidth="1"/>
    <col min="9745" max="9746" width="11" style="40" customWidth="1"/>
    <col min="9747" max="9747" width="8.5703125" style="40" customWidth="1"/>
    <col min="9748" max="9757" width="9.140625" style="40"/>
    <col min="9758" max="9758" width="10.85546875" style="40" customWidth="1"/>
    <col min="9759" max="9759" width="8.85546875" style="40" customWidth="1"/>
    <col min="9760" max="9760" width="10.7109375" style="40" bestFit="1" customWidth="1"/>
    <col min="9761" max="9761" width="9.42578125" style="40" bestFit="1" customWidth="1"/>
    <col min="9762" max="9762" width="9" style="40" bestFit="1" customWidth="1"/>
    <col min="9763" max="9763" width="11" style="40" customWidth="1"/>
    <col min="9764" max="9764" width="9.140625" style="40"/>
    <col min="9765" max="9765" width="10.85546875" style="40" customWidth="1"/>
    <col min="9766" max="9766" width="8.85546875" style="40" customWidth="1"/>
    <col min="9767" max="9767" width="10.7109375" style="40" bestFit="1" customWidth="1"/>
    <col min="9768" max="9768" width="9.42578125" style="40" bestFit="1" customWidth="1"/>
    <col min="9769" max="9769" width="9" style="40" bestFit="1" customWidth="1"/>
    <col min="9770" max="9770" width="11" style="40" customWidth="1"/>
    <col min="9771" max="9990" width="9.140625" style="40"/>
    <col min="9991" max="9991" width="3.140625" style="40" bestFit="1" customWidth="1"/>
    <col min="9992" max="9992" width="21.28515625" style="40" customWidth="1"/>
    <col min="9993" max="9995" width="9.140625" style="40"/>
    <col min="9996" max="9996" width="10.85546875" style="40" customWidth="1"/>
    <col min="9997" max="9997" width="8.85546875" style="40" customWidth="1"/>
    <col min="9998" max="9998" width="13.85546875" style="40" customWidth="1"/>
    <col min="9999" max="9999" width="11.5703125" style="40" customWidth="1"/>
    <col min="10000" max="10000" width="10.85546875" style="40" customWidth="1"/>
    <col min="10001" max="10002" width="11" style="40" customWidth="1"/>
    <col min="10003" max="10003" width="8.5703125" style="40" customWidth="1"/>
    <col min="10004" max="10013" width="9.140625" style="40"/>
    <col min="10014" max="10014" width="10.85546875" style="40" customWidth="1"/>
    <col min="10015" max="10015" width="8.85546875" style="40" customWidth="1"/>
    <col min="10016" max="10016" width="10.7109375" style="40" bestFit="1" customWidth="1"/>
    <col min="10017" max="10017" width="9.42578125" style="40" bestFit="1" customWidth="1"/>
    <col min="10018" max="10018" width="9" style="40" bestFit="1" customWidth="1"/>
    <col min="10019" max="10019" width="11" style="40" customWidth="1"/>
    <col min="10020" max="10020" width="9.140625" style="40"/>
    <col min="10021" max="10021" width="10.85546875" style="40" customWidth="1"/>
    <col min="10022" max="10022" width="8.85546875" style="40" customWidth="1"/>
    <col min="10023" max="10023" width="10.7109375" style="40" bestFit="1" customWidth="1"/>
    <col min="10024" max="10024" width="9.42578125" style="40" bestFit="1" customWidth="1"/>
    <col min="10025" max="10025" width="9" style="40" bestFit="1" customWidth="1"/>
    <col min="10026" max="10026" width="11" style="40" customWidth="1"/>
    <col min="10027" max="10246" width="9.140625" style="40"/>
    <col min="10247" max="10247" width="3.140625" style="40" bestFit="1" customWidth="1"/>
    <col min="10248" max="10248" width="21.28515625" style="40" customWidth="1"/>
    <col min="10249" max="10251" width="9.140625" style="40"/>
    <col min="10252" max="10252" width="10.85546875" style="40" customWidth="1"/>
    <col min="10253" max="10253" width="8.85546875" style="40" customWidth="1"/>
    <col min="10254" max="10254" width="13.85546875" style="40" customWidth="1"/>
    <col min="10255" max="10255" width="11.5703125" style="40" customWidth="1"/>
    <col min="10256" max="10256" width="10.85546875" style="40" customWidth="1"/>
    <col min="10257" max="10258" width="11" style="40" customWidth="1"/>
    <col min="10259" max="10259" width="8.5703125" style="40" customWidth="1"/>
    <col min="10260" max="10269" width="9.140625" style="40"/>
    <col min="10270" max="10270" width="10.85546875" style="40" customWidth="1"/>
    <col min="10271" max="10271" width="8.85546875" style="40" customWidth="1"/>
    <col min="10272" max="10272" width="10.7109375" style="40" bestFit="1" customWidth="1"/>
    <col min="10273" max="10273" width="9.42578125" style="40" bestFit="1" customWidth="1"/>
    <col min="10274" max="10274" width="9" style="40" bestFit="1" customWidth="1"/>
    <col min="10275" max="10275" width="11" style="40" customWidth="1"/>
    <col min="10276" max="10276" width="9.140625" style="40"/>
    <col min="10277" max="10277" width="10.85546875" style="40" customWidth="1"/>
    <col min="10278" max="10278" width="8.85546875" style="40" customWidth="1"/>
    <col min="10279" max="10279" width="10.7109375" style="40" bestFit="1" customWidth="1"/>
    <col min="10280" max="10280" width="9.42578125" style="40" bestFit="1" customWidth="1"/>
    <col min="10281" max="10281" width="9" style="40" bestFit="1" customWidth="1"/>
    <col min="10282" max="10282" width="11" style="40" customWidth="1"/>
    <col min="10283" max="10502" width="9.140625" style="40"/>
    <col min="10503" max="10503" width="3.140625" style="40" bestFit="1" customWidth="1"/>
    <col min="10504" max="10504" width="21.28515625" style="40" customWidth="1"/>
    <col min="10505" max="10507" width="9.140625" style="40"/>
    <col min="10508" max="10508" width="10.85546875" style="40" customWidth="1"/>
    <col min="10509" max="10509" width="8.85546875" style="40" customWidth="1"/>
    <col min="10510" max="10510" width="13.85546875" style="40" customWidth="1"/>
    <col min="10511" max="10511" width="11.5703125" style="40" customWidth="1"/>
    <col min="10512" max="10512" width="10.85546875" style="40" customWidth="1"/>
    <col min="10513" max="10514" width="11" style="40" customWidth="1"/>
    <col min="10515" max="10515" width="8.5703125" style="40" customWidth="1"/>
    <col min="10516" max="10525" width="9.140625" style="40"/>
    <col min="10526" max="10526" width="10.85546875" style="40" customWidth="1"/>
    <col min="10527" max="10527" width="8.85546875" style="40" customWidth="1"/>
    <col min="10528" max="10528" width="10.7109375" style="40" bestFit="1" customWidth="1"/>
    <col min="10529" max="10529" width="9.42578125" style="40" bestFit="1" customWidth="1"/>
    <col min="10530" max="10530" width="9" style="40" bestFit="1" customWidth="1"/>
    <col min="10531" max="10531" width="11" style="40" customWidth="1"/>
    <col min="10532" max="10532" width="9.140625" style="40"/>
    <col min="10533" max="10533" width="10.85546875" style="40" customWidth="1"/>
    <col min="10534" max="10534" width="8.85546875" style="40" customWidth="1"/>
    <col min="10535" max="10535" width="10.7109375" style="40" bestFit="1" customWidth="1"/>
    <col min="10536" max="10536" width="9.42578125" style="40" bestFit="1" customWidth="1"/>
    <col min="10537" max="10537" width="9" style="40" bestFit="1" customWidth="1"/>
    <col min="10538" max="10538" width="11" style="40" customWidth="1"/>
    <col min="10539" max="10758" width="9.140625" style="40"/>
    <col min="10759" max="10759" width="3.140625" style="40" bestFit="1" customWidth="1"/>
    <col min="10760" max="10760" width="21.28515625" style="40" customWidth="1"/>
    <col min="10761" max="10763" width="9.140625" style="40"/>
    <col min="10764" max="10764" width="10.85546875" style="40" customWidth="1"/>
    <col min="10765" max="10765" width="8.85546875" style="40" customWidth="1"/>
    <col min="10766" max="10766" width="13.85546875" style="40" customWidth="1"/>
    <col min="10767" max="10767" width="11.5703125" style="40" customWidth="1"/>
    <col min="10768" max="10768" width="10.85546875" style="40" customWidth="1"/>
    <col min="10769" max="10770" width="11" style="40" customWidth="1"/>
    <col min="10771" max="10771" width="8.5703125" style="40" customWidth="1"/>
    <col min="10772" max="10781" width="9.140625" style="40"/>
    <col min="10782" max="10782" width="10.85546875" style="40" customWidth="1"/>
    <col min="10783" max="10783" width="8.85546875" style="40" customWidth="1"/>
    <col min="10784" max="10784" width="10.7109375" style="40" bestFit="1" customWidth="1"/>
    <col min="10785" max="10785" width="9.42578125" style="40" bestFit="1" customWidth="1"/>
    <col min="10786" max="10786" width="9" style="40" bestFit="1" customWidth="1"/>
    <col min="10787" max="10787" width="11" style="40" customWidth="1"/>
    <col min="10788" max="10788" width="9.140625" style="40"/>
    <col min="10789" max="10789" width="10.85546875" style="40" customWidth="1"/>
    <col min="10790" max="10790" width="8.85546875" style="40" customWidth="1"/>
    <col min="10791" max="10791" width="10.7109375" style="40" bestFit="1" customWidth="1"/>
    <col min="10792" max="10792" width="9.42578125" style="40" bestFit="1" customWidth="1"/>
    <col min="10793" max="10793" width="9" style="40" bestFit="1" customWidth="1"/>
    <col min="10794" max="10794" width="11" style="40" customWidth="1"/>
    <col min="10795" max="11014" width="9.140625" style="40"/>
    <col min="11015" max="11015" width="3.140625" style="40" bestFit="1" customWidth="1"/>
    <col min="11016" max="11016" width="21.28515625" style="40" customWidth="1"/>
    <col min="11017" max="11019" width="9.140625" style="40"/>
    <col min="11020" max="11020" width="10.85546875" style="40" customWidth="1"/>
    <col min="11021" max="11021" width="8.85546875" style="40" customWidth="1"/>
    <col min="11022" max="11022" width="13.85546875" style="40" customWidth="1"/>
    <col min="11023" max="11023" width="11.5703125" style="40" customWidth="1"/>
    <col min="11024" max="11024" width="10.85546875" style="40" customWidth="1"/>
    <col min="11025" max="11026" width="11" style="40" customWidth="1"/>
    <col min="11027" max="11027" width="8.5703125" style="40" customWidth="1"/>
    <col min="11028" max="11037" width="9.140625" style="40"/>
    <col min="11038" max="11038" width="10.85546875" style="40" customWidth="1"/>
    <col min="11039" max="11039" width="8.85546875" style="40" customWidth="1"/>
    <col min="11040" max="11040" width="10.7109375" style="40" bestFit="1" customWidth="1"/>
    <col min="11041" max="11041" width="9.42578125" style="40" bestFit="1" customWidth="1"/>
    <col min="11042" max="11042" width="9" style="40" bestFit="1" customWidth="1"/>
    <col min="11043" max="11043" width="11" style="40" customWidth="1"/>
    <col min="11044" max="11044" width="9.140625" style="40"/>
    <col min="11045" max="11045" width="10.85546875" style="40" customWidth="1"/>
    <col min="11046" max="11046" width="8.85546875" style="40" customWidth="1"/>
    <col min="11047" max="11047" width="10.7109375" style="40" bestFit="1" customWidth="1"/>
    <col min="11048" max="11048" width="9.42578125" style="40" bestFit="1" customWidth="1"/>
    <col min="11049" max="11049" width="9" style="40" bestFit="1" customWidth="1"/>
    <col min="11050" max="11050" width="11" style="40" customWidth="1"/>
    <col min="11051" max="11270" width="9.140625" style="40"/>
    <col min="11271" max="11271" width="3.140625" style="40" bestFit="1" customWidth="1"/>
    <col min="11272" max="11272" width="21.28515625" style="40" customWidth="1"/>
    <col min="11273" max="11275" width="9.140625" style="40"/>
    <col min="11276" max="11276" width="10.85546875" style="40" customWidth="1"/>
    <col min="11277" max="11277" width="8.85546875" style="40" customWidth="1"/>
    <col min="11278" max="11278" width="13.85546875" style="40" customWidth="1"/>
    <col min="11279" max="11279" width="11.5703125" style="40" customWidth="1"/>
    <col min="11280" max="11280" width="10.85546875" style="40" customWidth="1"/>
    <col min="11281" max="11282" width="11" style="40" customWidth="1"/>
    <col min="11283" max="11283" width="8.5703125" style="40" customWidth="1"/>
    <col min="11284" max="11293" width="9.140625" style="40"/>
    <col min="11294" max="11294" width="10.85546875" style="40" customWidth="1"/>
    <col min="11295" max="11295" width="8.85546875" style="40" customWidth="1"/>
    <col min="11296" max="11296" width="10.7109375" style="40" bestFit="1" customWidth="1"/>
    <col min="11297" max="11297" width="9.42578125" style="40" bestFit="1" customWidth="1"/>
    <col min="11298" max="11298" width="9" style="40" bestFit="1" customWidth="1"/>
    <col min="11299" max="11299" width="11" style="40" customWidth="1"/>
    <col min="11300" max="11300" width="9.140625" style="40"/>
    <col min="11301" max="11301" width="10.85546875" style="40" customWidth="1"/>
    <col min="11302" max="11302" width="8.85546875" style="40" customWidth="1"/>
    <col min="11303" max="11303" width="10.7109375" style="40" bestFit="1" customWidth="1"/>
    <col min="11304" max="11304" width="9.42578125" style="40" bestFit="1" customWidth="1"/>
    <col min="11305" max="11305" width="9" style="40" bestFit="1" customWidth="1"/>
    <col min="11306" max="11306" width="11" style="40" customWidth="1"/>
    <col min="11307" max="11526" width="9.140625" style="40"/>
    <col min="11527" max="11527" width="3.140625" style="40" bestFit="1" customWidth="1"/>
    <col min="11528" max="11528" width="21.28515625" style="40" customWidth="1"/>
    <col min="11529" max="11531" width="9.140625" style="40"/>
    <col min="11532" max="11532" width="10.85546875" style="40" customWidth="1"/>
    <col min="11533" max="11533" width="8.85546875" style="40" customWidth="1"/>
    <col min="11534" max="11534" width="13.85546875" style="40" customWidth="1"/>
    <col min="11535" max="11535" width="11.5703125" style="40" customWidth="1"/>
    <col min="11536" max="11536" width="10.85546875" style="40" customWidth="1"/>
    <col min="11537" max="11538" width="11" style="40" customWidth="1"/>
    <col min="11539" max="11539" width="8.5703125" style="40" customWidth="1"/>
    <col min="11540" max="11549" width="9.140625" style="40"/>
    <col min="11550" max="11550" width="10.85546875" style="40" customWidth="1"/>
    <col min="11551" max="11551" width="8.85546875" style="40" customWidth="1"/>
    <col min="11552" max="11552" width="10.7109375" style="40" bestFit="1" customWidth="1"/>
    <col min="11553" max="11553" width="9.42578125" style="40" bestFit="1" customWidth="1"/>
    <col min="11554" max="11554" width="9" style="40" bestFit="1" customWidth="1"/>
    <col min="11555" max="11555" width="11" style="40" customWidth="1"/>
    <col min="11556" max="11556" width="9.140625" style="40"/>
    <col min="11557" max="11557" width="10.85546875" style="40" customWidth="1"/>
    <col min="11558" max="11558" width="8.85546875" style="40" customWidth="1"/>
    <col min="11559" max="11559" width="10.7109375" style="40" bestFit="1" customWidth="1"/>
    <col min="11560" max="11560" width="9.42578125" style="40" bestFit="1" customWidth="1"/>
    <col min="11561" max="11561" width="9" style="40" bestFit="1" customWidth="1"/>
    <col min="11562" max="11562" width="11" style="40" customWidth="1"/>
    <col min="11563" max="11782" width="9.140625" style="40"/>
    <col min="11783" max="11783" width="3.140625" style="40" bestFit="1" customWidth="1"/>
    <col min="11784" max="11784" width="21.28515625" style="40" customWidth="1"/>
    <col min="11785" max="11787" width="9.140625" style="40"/>
    <col min="11788" max="11788" width="10.85546875" style="40" customWidth="1"/>
    <col min="11789" max="11789" width="8.85546875" style="40" customWidth="1"/>
    <col min="11790" max="11790" width="13.85546875" style="40" customWidth="1"/>
    <col min="11791" max="11791" width="11.5703125" style="40" customWidth="1"/>
    <col min="11792" max="11792" width="10.85546875" style="40" customWidth="1"/>
    <col min="11793" max="11794" width="11" style="40" customWidth="1"/>
    <col min="11795" max="11795" width="8.5703125" style="40" customWidth="1"/>
    <col min="11796" max="11805" width="9.140625" style="40"/>
    <col min="11806" max="11806" width="10.85546875" style="40" customWidth="1"/>
    <col min="11807" max="11807" width="8.85546875" style="40" customWidth="1"/>
    <col min="11808" max="11808" width="10.7109375" style="40" bestFit="1" customWidth="1"/>
    <col min="11809" max="11809" width="9.42578125" style="40" bestFit="1" customWidth="1"/>
    <col min="11810" max="11810" width="9" style="40" bestFit="1" customWidth="1"/>
    <col min="11811" max="11811" width="11" style="40" customWidth="1"/>
    <col min="11812" max="11812" width="9.140625" style="40"/>
    <col min="11813" max="11813" width="10.85546875" style="40" customWidth="1"/>
    <col min="11814" max="11814" width="8.85546875" style="40" customWidth="1"/>
    <col min="11815" max="11815" width="10.7109375" style="40" bestFit="1" customWidth="1"/>
    <col min="11816" max="11816" width="9.42578125" style="40" bestFit="1" customWidth="1"/>
    <col min="11817" max="11817" width="9" style="40" bestFit="1" customWidth="1"/>
    <col min="11818" max="11818" width="11" style="40" customWidth="1"/>
    <col min="11819" max="12038" width="9.140625" style="40"/>
    <col min="12039" max="12039" width="3.140625" style="40" bestFit="1" customWidth="1"/>
    <col min="12040" max="12040" width="21.28515625" style="40" customWidth="1"/>
    <col min="12041" max="12043" width="9.140625" style="40"/>
    <col min="12044" max="12044" width="10.85546875" style="40" customWidth="1"/>
    <col min="12045" max="12045" width="8.85546875" style="40" customWidth="1"/>
    <col min="12046" max="12046" width="13.85546875" style="40" customWidth="1"/>
    <col min="12047" max="12047" width="11.5703125" style="40" customWidth="1"/>
    <col min="12048" max="12048" width="10.85546875" style="40" customWidth="1"/>
    <col min="12049" max="12050" width="11" style="40" customWidth="1"/>
    <col min="12051" max="12051" width="8.5703125" style="40" customWidth="1"/>
    <col min="12052" max="12061" width="9.140625" style="40"/>
    <col min="12062" max="12062" width="10.85546875" style="40" customWidth="1"/>
    <col min="12063" max="12063" width="8.85546875" style="40" customWidth="1"/>
    <col min="12064" max="12064" width="10.7109375" style="40" bestFit="1" customWidth="1"/>
    <col min="12065" max="12065" width="9.42578125" style="40" bestFit="1" customWidth="1"/>
    <col min="12066" max="12066" width="9" style="40" bestFit="1" customWidth="1"/>
    <col min="12067" max="12067" width="11" style="40" customWidth="1"/>
    <col min="12068" max="12068" width="9.140625" style="40"/>
    <col min="12069" max="12069" width="10.85546875" style="40" customWidth="1"/>
    <col min="12070" max="12070" width="8.85546875" style="40" customWidth="1"/>
    <col min="12071" max="12071" width="10.7109375" style="40" bestFit="1" customWidth="1"/>
    <col min="12072" max="12072" width="9.42578125" style="40" bestFit="1" customWidth="1"/>
    <col min="12073" max="12073" width="9" style="40" bestFit="1" customWidth="1"/>
    <col min="12074" max="12074" width="11" style="40" customWidth="1"/>
    <col min="12075" max="12294" width="9.140625" style="40"/>
    <col min="12295" max="12295" width="3.140625" style="40" bestFit="1" customWidth="1"/>
    <col min="12296" max="12296" width="21.28515625" style="40" customWidth="1"/>
    <col min="12297" max="12299" width="9.140625" style="40"/>
    <col min="12300" max="12300" width="10.85546875" style="40" customWidth="1"/>
    <col min="12301" max="12301" width="8.85546875" style="40" customWidth="1"/>
    <col min="12302" max="12302" width="13.85546875" style="40" customWidth="1"/>
    <col min="12303" max="12303" width="11.5703125" style="40" customWidth="1"/>
    <col min="12304" max="12304" width="10.85546875" style="40" customWidth="1"/>
    <col min="12305" max="12306" width="11" style="40" customWidth="1"/>
    <col min="12307" max="12307" width="8.5703125" style="40" customWidth="1"/>
    <col min="12308" max="12317" width="9.140625" style="40"/>
    <col min="12318" max="12318" width="10.85546875" style="40" customWidth="1"/>
    <col min="12319" max="12319" width="8.85546875" style="40" customWidth="1"/>
    <col min="12320" max="12320" width="10.7109375" style="40" bestFit="1" customWidth="1"/>
    <col min="12321" max="12321" width="9.42578125" style="40" bestFit="1" customWidth="1"/>
    <col min="12322" max="12322" width="9" style="40" bestFit="1" customWidth="1"/>
    <col min="12323" max="12323" width="11" style="40" customWidth="1"/>
    <col min="12324" max="12324" width="9.140625" style="40"/>
    <col min="12325" max="12325" width="10.85546875" style="40" customWidth="1"/>
    <col min="12326" max="12326" width="8.85546875" style="40" customWidth="1"/>
    <col min="12327" max="12327" width="10.7109375" style="40" bestFit="1" customWidth="1"/>
    <col min="12328" max="12328" width="9.42578125" style="40" bestFit="1" customWidth="1"/>
    <col min="12329" max="12329" width="9" style="40" bestFit="1" customWidth="1"/>
    <col min="12330" max="12330" width="11" style="40" customWidth="1"/>
    <col min="12331" max="12550" width="9.140625" style="40"/>
    <col min="12551" max="12551" width="3.140625" style="40" bestFit="1" customWidth="1"/>
    <col min="12552" max="12552" width="21.28515625" style="40" customWidth="1"/>
    <col min="12553" max="12555" width="9.140625" style="40"/>
    <col min="12556" max="12556" width="10.85546875" style="40" customWidth="1"/>
    <col min="12557" max="12557" width="8.85546875" style="40" customWidth="1"/>
    <col min="12558" max="12558" width="13.85546875" style="40" customWidth="1"/>
    <col min="12559" max="12559" width="11.5703125" style="40" customWidth="1"/>
    <col min="12560" max="12560" width="10.85546875" style="40" customWidth="1"/>
    <col min="12561" max="12562" width="11" style="40" customWidth="1"/>
    <col min="12563" max="12563" width="8.5703125" style="40" customWidth="1"/>
    <col min="12564" max="12573" width="9.140625" style="40"/>
    <col min="12574" max="12574" width="10.85546875" style="40" customWidth="1"/>
    <col min="12575" max="12575" width="8.85546875" style="40" customWidth="1"/>
    <col min="12576" max="12576" width="10.7109375" style="40" bestFit="1" customWidth="1"/>
    <col min="12577" max="12577" width="9.42578125" style="40" bestFit="1" customWidth="1"/>
    <col min="12578" max="12578" width="9" style="40" bestFit="1" customWidth="1"/>
    <col min="12579" max="12579" width="11" style="40" customWidth="1"/>
    <col min="12580" max="12580" width="9.140625" style="40"/>
    <col min="12581" max="12581" width="10.85546875" style="40" customWidth="1"/>
    <col min="12582" max="12582" width="8.85546875" style="40" customWidth="1"/>
    <col min="12583" max="12583" width="10.7109375" style="40" bestFit="1" customWidth="1"/>
    <col min="12584" max="12584" width="9.42578125" style="40" bestFit="1" customWidth="1"/>
    <col min="12585" max="12585" width="9" style="40" bestFit="1" customWidth="1"/>
    <col min="12586" max="12586" width="11" style="40" customWidth="1"/>
    <col min="12587" max="12806" width="9.140625" style="40"/>
    <col min="12807" max="12807" width="3.140625" style="40" bestFit="1" customWidth="1"/>
    <col min="12808" max="12808" width="21.28515625" style="40" customWidth="1"/>
    <col min="12809" max="12811" width="9.140625" style="40"/>
    <col min="12812" max="12812" width="10.85546875" style="40" customWidth="1"/>
    <col min="12813" max="12813" width="8.85546875" style="40" customWidth="1"/>
    <col min="12814" max="12814" width="13.85546875" style="40" customWidth="1"/>
    <col min="12815" max="12815" width="11.5703125" style="40" customWidth="1"/>
    <col min="12816" max="12816" width="10.85546875" style="40" customWidth="1"/>
    <col min="12817" max="12818" width="11" style="40" customWidth="1"/>
    <col min="12819" max="12819" width="8.5703125" style="40" customWidth="1"/>
    <col min="12820" max="12829" width="9.140625" style="40"/>
    <col min="12830" max="12830" width="10.85546875" style="40" customWidth="1"/>
    <col min="12831" max="12831" width="8.85546875" style="40" customWidth="1"/>
    <col min="12832" max="12832" width="10.7109375" style="40" bestFit="1" customWidth="1"/>
    <col min="12833" max="12833" width="9.42578125" style="40" bestFit="1" customWidth="1"/>
    <col min="12834" max="12834" width="9" style="40" bestFit="1" customWidth="1"/>
    <col min="12835" max="12835" width="11" style="40" customWidth="1"/>
    <col min="12836" max="12836" width="9.140625" style="40"/>
    <col min="12837" max="12837" width="10.85546875" style="40" customWidth="1"/>
    <col min="12838" max="12838" width="8.85546875" style="40" customWidth="1"/>
    <col min="12839" max="12839" width="10.7109375" style="40" bestFit="1" customWidth="1"/>
    <col min="12840" max="12840" width="9.42578125" style="40" bestFit="1" customWidth="1"/>
    <col min="12841" max="12841" width="9" style="40" bestFit="1" customWidth="1"/>
    <col min="12842" max="12842" width="11" style="40" customWidth="1"/>
    <col min="12843" max="13062" width="9.140625" style="40"/>
    <col min="13063" max="13063" width="3.140625" style="40" bestFit="1" customWidth="1"/>
    <col min="13064" max="13064" width="21.28515625" style="40" customWidth="1"/>
    <col min="13065" max="13067" width="9.140625" style="40"/>
    <col min="13068" max="13068" width="10.85546875" style="40" customWidth="1"/>
    <col min="13069" max="13069" width="8.85546875" style="40" customWidth="1"/>
    <col min="13070" max="13070" width="13.85546875" style="40" customWidth="1"/>
    <col min="13071" max="13071" width="11.5703125" style="40" customWidth="1"/>
    <col min="13072" max="13072" width="10.85546875" style="40" customWidth="1"/>
    <col min="13073" max="13074" width="11" style="40" customWidth="1"/>
    <col min="13075" max="13075" width="8.5703125" style="40" customWidth="1"/>
    <col min="13076" max="13085" width="9.140625" style="40"/>
    <col min="13086" max="13086" width="10.85546875" style="40" customWidth="1"/>
    <col min="13087" max="13087" width="8.85546875" style="40" customWidth="1"/>
    <col min="13088" max="13088" width="10.7109375" style="40" bestFit="1" customWidth="1"/>
    <col min="13089" max="13089" width="9.42578125" style="40" bestFit="1" customWidth="1"/>
    <col min="13090" max="13090" width="9" style="40" bestFit="1" customWidth="1"/>
    <col min="13091" max="13091" width="11" style="40" customWidth="1"/>
    <col min="13092" max="13092" width="9.140625" style="40"/>
    <col min="13093" max="13093" width="10.85546875" style="40" customWidth="1"/>
    <col min="13094" max="13094" width="8.85546875" style="40" customWidth="1"/>
    <col min="13095" max="13095" width="10.7109375" style="40" bestFit="1" customWidth="1"/>
    <col min="13096" max="13096" width="9.42578125" style="40" bestFit="1" customWidth="1"/>
    <col min="13097" max="13097" width="9" style="40" bestFit="1" customWidth="1"/>
    <col min="13098" max="13098" width="11" style="40" customWidth="1"/>
    <col min="13099" max="13318" width="9.140625" style="40"/>
    <col min="13319" max="13319" width="3.140625" style="40" bestFit="1" customWidth="1"/>
    <col min="13320" max="13320" width="21.28515625" style="40" customWidth="1"/>
    <col min="13321" max="13323" width="9.140625" style="40"/>
    <col min="13324" max="13324" width="10.85546875" style="40" customWidth="1"/>
    <col min="13325" max="13325" width="8.85546875" style="40" customWidth="1"/>
    <col min="13326" max="13326" width="13.85546875" style="40" customWidth="1"/>
    <col min="13327" max="13327" width="11.5703125" style="40" customWidth="1"/>
    <col min="13328" max="13328" width="10.85546875" style="40" customWidth="1"/>
    <col min="13329" max="13330" width="11" style="40" customWidth="1"/>
    <col min="13331" max="13331" width="8.5703125" style="40" customWidth="1"/>
    <col min="13332" max="13341" width="9.140625" style="40"/>
    <col min="13342" max="13342" width="10.85546875" style="40" customWidth="1"/>
    <col min="13343" max="13343" width="8.85546875" style="40" customWidth="1"/>
    <col min="13344" max="13344" width="10.7109375" style="40" bestFit="1" customWidth="1"/>
    <col min="13345" max="13345" width="9.42578125" style="40" bestFit="1" customWidth="1"/>
    <col min="13346" max="13346" width="9" style="40" bestFit="1" customWidth="1"/>
    <col min="13347" max="13347" width="11" style="40" customWidth="1"/>
    <col min="13348" max="13348" width="9.140625" style="40"/>
    <col min="13349" max="13349" width="10.85546875" style="40" customWidth="1"/>
    <col min="13350" max="13350" width="8.85546875" style="40" customWidth="1"/>
    <col min="13351" max="13351" width="10.7109375" style="40" bestFit="1" customWidth="1"/>
    <col min="13352" max="13352" width="9.42578125" style="40" bestFit="1" customWidth="1"/>
    <col min="13353" max="13353" width="9" style="40" bestFit="1" customWidth="1"/>
    <col min="13354" max="13354" width="11" style="40" customWidth="1"/>
    <col min="13355" max="13574" width="9.140625" style="40"/>
    <col min="13575" max="13575" width="3.140625" style="40" bestFit="1" customWidth="1"/>
    <col min="13576" max="13576" width="21.28515625" style="40" customWidth="1"/>
    <col min="13577" max="13579" width="9.140625" style="40"/>
    <col min="13580" max="13580" width="10.85546875" style="40" customWidth="1"/>
    <col min="13581" max="13581" width="8.85546875" style="40" customWidth="1"/>
    <col min="13582" max="13582" width="13.85546875" style="40" customWidth="1"/>
    <col min="13583" max="13583" width="11.5703125" style="40" customWidth="1"/>
    <col min="13584" max="13584" width="10.85546875" style="40" customWidth="1"/>
    <col min="13585" max="13586" width="11" style="40" customWidth="1"/>
    <col min="13587" max="13587" width="8.5703125" style="40" customWidth="1"/>
    <col min="13588" max="13597" width="9.140625" style="40"/>
    <col min="13598" max="13598" width="10.85546875" style="40" customWidth="1"/>
    <col min="13599" max="13599" width="8.85546875" style="40" customWidth="1"/>
    <col min="13600" max="13600" width="10.7109375" style="40" bestFit="1" customWidth="1"/>
    <col min="13601" max="13601" width="9.42578125" style="40" bestFit="1" customWidth="1"/>
    <col min="13602" max="13602" width="9" style="40" bestFit="1" customWidth="1"/>
    <col min="13603" max="13603" width="11" style="40" customWidth="1"/>
    <col min="13604" max="13604" width="9.140625" style="40"/>
    <col min="13605" max="13605" width="10.85546875" style="40" customWidth="1"/>
    <col min="13606" max="13606" width="8.85546875" style="40" customWidth="1"/>
    <col min="13607" max="13607" width="10.7109375" style="40" bestFit="1" customWidth="1"/>
    <col min="13608" max="13608" width="9.42578125" style="40" bestFit="1" customWidth="1"/>
    <col min="13609" max="13609" width="9" style="40" bestFit="1" customWidth="1"/>
    <col min="13610" max="13610" width="11" style="40" customWidth="1"/>
    <col min="13611" max="13830" width="9.140625" style="40"/>
    <col min="13831" max="13831" width="3.140625" style="40" bestFit="1" customWidth="1"/>
    <col min="13832" max="13832" width="21.28515625" style="40" customWidth="1"/>
    <col min="13833" max="13835" width="9.140625" style="40"/>
    <col min="13836" max="13836" width="10.85546875" style="40" customWidth="1"/>
    <col min="13837" max="13837" width="8.85546875" style="40" customWidth="1"/>
    <col min="13838" max="13838" width="13.85546875" style="40" customWidth="1"/>
    <col min="13839" max="13839" width="11.5703125" style="40" customWidth="1"/>
    <col min="13840" max="13840" width="10.85546875" style="40" customWidth="1"/>
    <col min="13841" max="13842" width="11" style="40" customWidth="1"/>
    <col min="13843" max="13843" width="8.5703125" style="40" customWidth="1"/>
    <col min="13844" max="13853" width="9.140625" style="40"/>
    <col min="13854" max="13854" width="10.85546875" style="40" customWidth="1"/>
    <col min="13855" max="13855" width="8.85546875" style="40" customWidth="1"/>
    <col min="13856" max="13856" width="10.7109375" style="40" bestFit="1" customWidth="1"/>
    <col min="13857" max="13857" width="9.42578125" style="40" bestFit="1" customWidth="1"/>
    <col min="13858" max="13858" width="9" style="40" bestFit="1" customWidth="1"/>
    <col min="13859" max="13859" width="11" style="40" customWidth="1"/>
    <col min="13860" max="13860" width="9.140625" style="40"/>
    <col min="13861" max="13861" width="10.85546875" style="40" customWidth="1"/>
    <col min="13862" max="13862" width="8.85546875" style="40" customWidth="1"/>
    <col min="13863" max="13863" width="10.7109375" style="40" bestFit="1" customWidth="1"/>
    <col min="13864" max="13864" width="9.42578125" style="40" bestFit="1" customWidth="1"/>
    <col min="13865" max="13865" width="9" style="40" bestFit="1" customWidth="1"/>
    <col min="13866" max="13866" width="11" style="40" customWidth="1"/>
    <col min="13867" max="14086" width="9.140625" style="40"/>
    <col min="14087" max="14087" width="3.140625" style="40" bestFit="1" customWidth="1"/>
    <col min="14088" max="14088" width="21.28515625" style="40" customWidth="1"/>
    <col min="14089" max="14091" width="9.140625" style="40"/>
    <col min="14092" max="14092" width="10.85546875" style="40" customWidth="1"/>
    <col min="14093" max="14093" width="8.85546875" style="40" customWidth="1"/>
    <col min="14094" max="14094" width="13.85546875" style="40" customWidth="1"/>
    <col min="14095" max="14095" width="11.5703125" style="40" customWidth="1"/>
    <col min="14096" max="14096" width="10.85546875" style="40" customWidth="1"/>
    <col min="14097" max="14098" width="11" style="40" customWidth="1"/>
    <col min="14099" max="14099" width="8.5703125" style="40" customWidth="1"/>
    <col min="14100" max="14109" width="9.140625" style="40"/>
    <col min="14110" max="14110" width="10.85546875" style="40" customWidth="1"/>
    <col min="14111" max="14111" width="8.85546875" style="40" customWidth="1"/>
    <col min="14112" max="14112" width="10.7109375" style="40" bestFit="1" customWidth="1"/>
    <col min="14113" max="14113" width="9.42578125" style="40" bestFit="1" customWidth="1"/>
    <col min="14114" max="14114" width="9" style="40" bestFit="1" customWidth="1"/>
    <col min="14115" max="14115" width="11" style="40" customWidth="1"/>
    <col min="14116" max="14116" width="9.140625" style="40"/>
    <col min="14117" max="14117" width="10.85546875" style="40" customWidth="1"/>
    <col min="14118" max="14118" width="8.85546875" style="40" customWidth="1"/>
    <col min="14119" max="14119" width="10.7109375" style="40" bestFit="1" customWidth="1"/>
    <col min="14120" max="14120" width="9.42578125" style="40" bestFit="1" customWidth="1"/>
    <col min="14121" max="14121" width="9" style="40" bestFit="1" customWidth="1"/>
    <col min="14122" max="14122" width="11" style="40" customWidth="1"/>
    <col min="14123" max="14342" width="9.140625" style="40"/>
    <col min="14343" max="14343" width="3.140625" style="40" bestFit="1" customWidth="1"/>
    <col min="14344" max="14344" width="21.28515625" style="40" customWidth="1"/>
    <col min="14345" max="14347" width="9.140625" style="40"/>
    <col min="14348" max="14348" width="10.85546875" style="40" customWidth="1"/>
    <col min="14349" max="14349" width="8.85546875" style="40" customWidth="1"/>
    <col min="14350" max="14350" width="13.85546875" style="40" customWidth="1"/>
    <col min="14351" max="14351" width="11.5703125" style="40" customWidth="1"/>
    <col min="14352" max="14352" width="10.85546875" style="40" customWidth="1"/>
    <col min="14353" max="14354" width="11" style="40" customWidth="1"/>
    <col min="14355" max="14355" width="8.5703125" style="40" customWidth="1"/>
    <col min="14356" max="14365" width="9.140625" style="40"/>
    <col min="14366" max="14366" width="10.85546875" style="40" customWidth="1"/>
    <col min="14367" max="14367" width="8.85546875" style="40" customWidth="1"/>
    <col min="14368" max="14368" width="10.7109375" style="40" bestFit="1" customWidth="1"/>
    <col min="14369" max="14369" width="9.42578125" style="40" bestFit="1" customWidth="1"/>
    <col min="14370" max="14370" width="9" style="40" bestFit="1" customWidth="1"/>
    <col min="14371" max="14371" width="11" style="40" customWidth="1"/>
    <col min="14372" max="14372" width="9.140625" style="40"/>
    <col min="14373" max="14373" width="10.85546875" style="40" customWidth="1"/>
    <col min="14374" max="14374" width="8.85546875" style="40" customWidth="1"/>
    <col min="14375" max="14375" width="10.7109375" style="40" bestFit="1" customWidth="1"/>
    <col min="14376" max="14376" width="9.42578125" style="40" bestFit="1" customWidth="1"/>
    <col min="14377" max="14377" width="9" style="40" bestFit="1" customWidth="1"/>
    <col min="14378" max="14378" width="11" style="40" customWidth="1"/>
    <col min="14379" max="14598" width="9.140625" style="40"/>
    <col min="14599" max="14599" width="3.140625" style="40" bestFit="1" customWidth="1"/>
    <col min="14600" max="14600" width="21.28515625" style="40" customWidth="1"/>
    <col min="14601" max="14603" width="9.140625" style="40"/>
    <col min="14604" max="14604" width="10.85546875" style="40" customWidth="1"/>
    <col min="14605" max="14605" width="8.85546875" style="40" customWidth="1"/>
    <col min="14606" max="14606" width="13.85546875" style="40" customWidth="1"/>
    <col min="14607" max="14607" width="11.5703125" style="40" customWidth="1"/>
    <col min="14608" max="14608" width="10.85546875" style="40" customWidth="1"/>
    <col min="14609" max="14610" width="11" style="40" customWidth="1"/>
    <col min="14611" max="14611" width="8.5703125" style="40" customWidth="1"/>
    <col min="14612" max="14621" width="9.140625" style="40"/>
    <col min="14622" max="14622" width="10.85546875" style="40" customWidth="1"/>
    <col min="14623" max="14623" width="8.85546875" style="40" customWidth="1"/>
    <col min="14624" max="14624" width="10.7109375" style="40" bestFit="1" customWidth="1"/>
    <col min="14625" max="14625" width="9.42578125" style="40" bestFit="1" customWidth="1"/>
    <col min="14626" max="14626" width="9" style="40" bestFit="1" customWidth="1"/>
    <col min="14627" max="14627" width="11" style="40" customWidth="1"/>
    <col min="14628" max="14628" width="9.140625" style="40"/>
    <col min="14629" max="14629" width="10.85546875" style="40" customWidth="1"/>
    <col min="14630" max="14630" width="8.85546875" style="40" customWidth="1"/>
    <col min="14631" max="14631" width="10.7109375" style="40" bestFit="1" customWidth="1"/>
    <col min="14632" max="14632" width="9.42578125" style="40" bestFit="1" customWidth="1"/>
    <col min="14633" max="14633" width="9" style="40" bestFit="1" customWidth="1"/>
    <col min="14634" max="14634" width="11" style="40" customWidth="1"/>
    <col min="14635" max="14854" width="9.140625" style="40"/>
    <col min="14855" max="14855" width="3.140625" style="40" bestFit="1" customWidth="1"/>
    <col min="14856" max="14856" width="21.28515625" style="40" customWidth="1"/>
    <col min="14857" max="14859" width="9.140625" style="40"/>
    <col min="14860" max="14860" width="10.85546875" style="40" customWidth="1"/>
    <col min="14861" max="14861" width="8.85546875" style="40" customWidth="1"/>
    <col min="14862" max="14862" width="13.85546875" style="40" customWidth="1"/>
    <col min="14863" max="14863" width="11.5703125" style="40" customWidth="1"/>
    <col min="14864" max="14864" width="10.85546875" style="40" customWidth="1"/>
    <col min="14865" max="14866" width="11" style="40" customWidth="1"/>
    <col min="14867" max="14867" width="8.5703125" style="40" customWidth="1"/>
    <col min="14868" max="14877" width="9.140625" style="40"/>
    <col min="14878" max="14878" width="10.85546875" style="40" customWidth="1"/>
    <col min="14879" max="14879" width="8.85546875" style="40" customWidth="1"/>
    <col min="14880" max="14880" width="10.7109375" style="40" bestFit="1" customWidth="1"/>
    <col min="14881" max="14881" width="9.42578125" style="40" bestFit="1" customWidth="1"/>
    <col min="14882" max="14882" width="9" style="40" bestFit="1" customWidth="1"/>
    <col min="14883" max="14883" width="11" style="40" customWidth="1"/>
    <col min="14884" max="14884" width="9.140625" style="40"/>
    <col min="14885" max="14885" width="10.85546875" style="40" customWidth="1"/>
    <col min="14886" max="14886" width="8.85546875" style="40" customWidth="1"/>
    <col min="14887" max="14887" width="10.7109375" style="40" bestFit="1" customWidth="1"/>
    <col min="14888" max="14888" width="9.42578125" style="40" bestFit="1" customWidth="1"/>
    <col min="14889" max="14889" width="9" style="40" bestFit="1" customWidth="1"/>
    <col min="14890" max="14890" width="11" style="40" customWidth="1"/>
    <col min="14891" max="15110" width="9.140625" style="40"/>
    <col min="15111" max="15111" width="3.140625" style="40" bestFit="1" customWidth="1"/>
    <col min="15112" max="15112" width="21.28515625" style="40" customWidth="1"/>
    <col min="15113" max="15115" width="9.140625" style="40"/>
    <col min="15116" max="15116" width="10.85546875" style="40" customWidth="1"/>
    <col min="15117" max="15117" width="8.85546875" style="40" customWidth="1"/>
    <col min="15118" max="15118" width="13.85546875" style="40" customWidth="1"/>
    <col min="15119" max="15119" width="11.5703125" style="40" customWidth="1"/>
    <col min="15120" max="15120" width="10.85546875" style="40" customWidth="1"/>
    <col min="15121" max="15122" width="11" style="40" customWidth="1"/>
    <col min="15123" max="15123" width="8.5703125" style="40" customWidth="1"/>
    <col min="15124" max="15133" width="9.140625" style="40"/>
    <col min="15134" max="15134" width="10.85546875" style="40" customWidth="1"/>
    <col min="15135" max="15135" width="8.85546875" style="40" customWidth="1"/>
    <col min="15136" max="15136" width="10.7109375" style="40" bestFit="1" customWidth="1"/>
    <col min="15137" max="15137" width="9.42578125" style="40" bestFit="1" customWidth="1"/>
    <col min="15138" max="15138" width="9" style="40" bestFit="1" customWidth="1"/>
    <col min="15139" max="15139" width="11" style="40" customWidth="1"/>
    <col min="15140" max="15140" width="9.140625" style="40"/>
    <col min="15141" max="15141" width="10.85546875" style="40" customWidth="1"/>
    <col min="15142" max="15142" width="8.85546875" style="40" customWidth="1"/>
    <col min="15143" max="15143" width="10.7109375" style="40" bestFit="1" customWidth="1"/>
    <col min="15144" max="15144" width="9.42578125" style="40" bestFit="1" customWidth="1"/>
    <col min="15145" max="15145" width="9" style="40" bestFit="1" customWidth="1"/>
    <col min="15146" max="15146" width="11" style="40" customWidth="1"/>
    <col min="15147" max="15366" width="9.140625" style="40"/>
    <col min="15367" max="15367" width="3.140625" style="40" bestFit="1" customWidth="1"/>
    <col min="15368" max="15368" width="21.28515625" style="40" customWidth="1"/>
    <col min="15369" max="15371" width="9.140625" style="40"/>
    <col min="15372" max="15372" width="10.85546875" style="40" customWidth="1"/>
    <col min="15373" max="15373" width="8.85546875" style="40" customWidth="1"/>
    <col min="15374" max="15374" width="13.85546875" style="40" customWidth="1"/>
    <col min="15375" max="15375" width="11.5703125" style="40" customWidth="1"/>
    <col min="15376" max="15376" width="10.85546875" style="40" customWidth="1"/>
    <col min="15377" max="15378" width="11" style="40" customWidth="1"/>
    <col min="15379" max="15379" width="8.5703125" style="40" customWidth="1"/>
    <col min="15380" max="15389" width="9.140625" style="40"/>
    <col min="15390" max="15390" width="10.85546875" style="40" customWidth="1"/>
    <col min="15391" max="15391" width="8.85546875" style="40" customWidth="1"/>
    <col min="15392" max="15392" width="10.7109375" style="40" bestFit="1" customWidth="1"/>
    <col min="15393" max="15393" width="9.42578125" style="40" bestFit="1" customWidth="1"/>
    <col min="15394" max="15394" width="9" style="40" bestFit="1" customWidth="1"/>
    <col min="15395" max="15395" width="11" style="40" customWidth="1"/>
    <col min="15396" max="15396" width="9.140625" style="40"/>
    <col min="15397" max="15397" width="10.85546875" style="40" customWidth="1"/>
    <col min="15398" max="15398" width="8.85546875" style="40" customWidth="1"/>
    <col min="15399" max="15399" width="10.7109375" style="40" bestFit="1" customWidth="1"/>
    <col min="15400" max="15400" width="9.42578125" style="40" bestFit="1" customWidth="1"/>
    <col min="15401" max="15401" width="9" style="40" bestFit="1" customWidth="1"/>
    <col min="15402" max="15402" width="11" style="40" customWidth="1"/>
    <col min="15403" max="15622" width="9.140625" style="40"/>
    <col min="15623" max="15623" width="3.140625" style="40" bestFit="1" customWidth="1"/>
    <col min="15624" max="15624" width="21.28515625" style="40" customWidth="1"/>
    <col min="15625" max="15627" width="9.140625" style="40"/>
    <col min="15628" max="15628" width="10.85546875" style="40" customWidth="1"/>
    <col min="15629" max="15629" width="8.85546875" style="40" customWidth="1"/>
    <col min="15630" max="15630" width="13.85546875" style="40" customWidth="1"/>
    <col min="15631" max="15631" width="11.5703125" style="40" customWidth="1"/>
    <col min="15632" max="15632" width="10.85546875" style="40" customWidth="1"/>
    <col min="15633" max="15634" width="11" style="40" customWidth="1"/>
    <col min="15635" max="15635" width="8.5703125" style="40" customWidth="1"/>
    <col min="15636" max="15645" width="9.140625" style="40"/>
    <col min="15646" max="15646" width="10.85546875" style="40" customWidth="1"/>
    <col min="15647" max="15647" width="8.85546875" style="40" customWidth="1"/>
    <col min="15648" max="15648" width="10.7109375" style="40" bestFit="1" customWidth="1"/>
    <col min="15649" max="15649" width="9.42578125" style="40" bestFit="1" customWidth="1"/>
    <col min="15650" max="15650" width="9" style="40" bestFit="1" customWidth="1"/>
    <col min="15651" max="15651" width="11" style="40" customWidth="1"/>
    <col min="15652" max="15652" width="9.140625" style="40"/>
    <col min="15653" max="15653" width="10.85546875" style="40" customWidth="1"/>
    <col min="15654" max="15654" width="8.85546875" style="40" customWidth="1"/>
    <col min="15655" max="15655" width="10.7109375" style="40" bestFit="1" customWidth="1"/>
    <col min="15656" max="15656" width="9.42578125" style="40" bestFit="1" customWidth="1"/>
    <col min="15657" max="15657" width="9" style="40" bestFit="1" customWidth="1"/>
    <col min="15658" max="15658" width="11" style="40" customWidth="1"/>
    <col min="15659" max="15878" width="9.140625" style="40"/>
    <col min="15879" max="15879" width="3.140625" style="40" bestFit="1" customWidth="1"/>
    <col min="15880" max="15880" width="21.28515625" style="40" customWidth="1"/>
    <col min="15881" max="15883" width="9.140625" style="40"/>
    <col min="15884" max="15884" width="10.85546875" style="40" customWidth="1"/>
    <col min="15885" max="15885" width="8.85546875" style="40" customWidth="1"/>
    <col min="15886" max="15886" width="13.85546875" style="40" customWidth="1"/>
    <col min="15887" max="15887" width="11.5703125" style="40" customWidth="1"/>
    <col min="15888" max="15888" width="10.85546875" style="40" customWidth="1"/>
    <col min="15889" max="15890" width="11" style="40" customWidth="1"/>
    <col min="15891" max="15891" width="8.5703125" style="40" customWidth="1"/>
    <col min="15892" max="15901" width="9.140625" style="40"/>
    <col min="15902" max="15902" width="10.85546875" style="40" customWidth="1"/>
    <col min="15903" max="15903" width="8.85546875" style="40" customWidth="1"/>
    <col min="15904" max="15904" width="10.7109375" style="40" bestFit="1" customWidth="1"/>
    <col min="15905" max="15905" width="9.42578125" style="40" bestFit="1" customWidth="1"/>
    <col min="15906" max="15906" width="9" style="40" bestFit="1" customWidth="1"/>
    <col min="15907" max="15907" width="11" style="40" customWidth="1"/>
    <col min="15908" max="15908" width="9.140625" style="40"/>
    <col min="15909" max="15909" width="10.85546875" style="40" customWidth="1"/>
    <col min="15910" max="15910" width="8.85546875" style="40" customWidth="1"/>
    <col min="15911" max="15911" width="10.7109375" style="40" bestFit="1" customWidth="1"/>
    <col min="15912" max="15912" width="9.42578125" style="40" bestFit="1" customWidth="1"/>
    <col min="15913" max="15913" width="9" style="40" bestFit="1" customWidth="1"/>
    <col min="15914" max="15914" width="11" style="40" customWidth="1"/>
    <col min="15915" max="16134" width="9.140625" style="40"/>
    <col min="16135" max="16135" width="3.140625" style="40" bestFit="1" customWidth="1"/>
    <col min="16136" max="16136" width="21.28515625" style="40" customWidth="1"/>
    <col min="16137" max="16139" width="9.140625" style="40"/>
    <col min="16140" max="16140" width="10.85546875" style="40" customWidth="1"/>
    <col min="16141" max="16141" width="8.85546875" style="40" customWidth="1"/>
    <col min="16142" max="16142" width="13.85546875" style="40" customWidth="1"/>
    <col min="16143" max="16143" width="11.5703125" style="40" customWidth="1"/>
    <col min="16144" max="16144" width="10.85546875" style="40" customWidth="1"/>
    <col min="16145" max="16146" width="11" style="40" customWidth="1"/>
    <col min="16147" max="16147" width="8.5703125" style="40" customWidth="1"/>
    <col min="16148" max="16157" width="9.140625" style="40"/>
    <col min="16158" max="16158" width="10.85546875" style="40" customWidth="1"/>
    <col min="16159" max="16159" width="8.85546875" style="40" customWidth="1"/>
    <col min="16160" max="16160" width="10.7109375" style="40" bestFit="1" customWidth="1"/>
    <col min="16161" max="16161" width="9.42578125" style="40" bestFit="1" customWidth="1"/>
    <col min="16162" max="16162" width="9" style="40" bestFit="1" customWidth="1"/>
    <col min="16163" max="16163" width="11" style="40" customWidth="1"/>
    <col min="16164" max="16164" width="9.140625" style="40"/>
    <col min="16165" max="16165" width="10.85546875" style="40" customWidth="1"/>
    <col min="16166" max="16166" width="8.85546875" style="40" customWidth="1"/>
    <col min="16167" max="16167" width="10.7109375" style="40" bestFit="1" customWidth="1"/>
    <col min="16168" max="16168" width="9.42578125" style="40" bestFit="1" customWidth="1"/>
    <col min="16169" max="16169" width="9" style="40" bestFit="1" customWidth="1"/>
    <col min="16170" max="16170" width="11" style="40" customWidth="1"/>
    <col min="16171" max="16384" width="9.140625" style="40"/>
  </cols>
  <sheetData>
    <row r="1" spans="1:42" s="5" customFormat="1" ht="16.5" x14ac:dyDescent="0.3">
      <c r="A1" s="30"/>
      <c r="B1" s="217" t="s">
        <v>6024</v>
      </c>
      <c r="C1" s="31"/>
      <c r="D1" s="31"/>
      <c r="E1" s="31"/>
      <c r="F1" s="31"/>
      <c r="G1" s="31"/>
      <c r="H1" s="31"/>
      <c r="I1" s="133"/>
      <c r="J1" s="133"/>
      <c r="K1" s="133"/>
      <c r="L1" s="134"/>
      <c r="M1" s="134"/>
      <c r="N1" s="134"/>
      <c r="O1" s="31"/>
      <c r="P1" s="134"/>
      <c r="Q1" s="30"/>
      <c r="R1" s="133" t="s">
        <v>257</v>
      </c>
      <c r="S1" s="31"/>
      <c r="T1" s="134"/>
      <c r="U1" s="31"/>
      <c r="V1" s="134"/>
      <c r="W1" s="31"/>
      <c r="X1" s="134"/>
      <c r="Y1" s="180"/>
      <c r="Z1" s="180"/>
      <c r="AA1" s="180"/>
      <c r="AB1" s="180"/>
      <c r="AC1" s="3"/>
      <c r="AD1" s="3"/>
      <c r="AE1" s="3"/>
      <c r="AF1" s="22"/>
      <c r="AG1" s="22"/>
      <c r="AH1" s="180"/>
      <c r="AI1" s="180"/>
      <c r="AJ1" s="180"/>
      <c r="AK1" s="180"/>
      <c r="AL1" s="3"/>
      <c r="AM1" s="3"/>
      <c r="AN1" s="3"/>
      <c r="AO1" s="134"/>
      <c r="AP1" s="134"/>
    </row>
    <row r="2" spans="1:42" s="5" customFormat="1" ht="14.25" thickBot="1" x14ac:dyDescent="0.3">
      <c r="A2" s="30"/>
      <c r="B2" s="1507"/>
      <c r="C2" s="1514"/>
      <c r="D2" s="1514"/>
      <c r="E2" s="1514"/>
      <c r="F2" s="1514"/>
      <c r="G2" s="1507"/>
      <c r="H2" s="1514"/>
      <c r="I2" s="1506"/>
      <c r="J2" s="1556"/>
      <c r="K2" s="1556"/>
      <c r="L2" s="9"/>
      <c r="M2" s="178"/>
      <c r="N2" s="178"/>
      <c r="O2" s="218"/>
      <c r="P2" s="219"/>
      <c r="R2" s="402" t="s">
        <v>28</v>
      </c>
      <c r="S2" s="402"/>
      <c r="T2" s="148"/>
      <c r="U2" s="148"/>
      <c r="V2" s="148"/>
      <c r="W2" s="148"/>
      <c r="X2" s="148"/>
      <c r="Y2" s="9"/>
      <c r="Z2" s="9"/>
      <c r="AA2" s="1509"/>
      <c r="AB2" s="9"/>
      <c r="AC2" s="178"/>
      <c r="AD2" s="178"/>
      <c r="AE2" s="178"/>
      <c r="AF2" s="9"/>
      <c r="AG2" s="178"/>
      <c r="AH2" s="9"/>
      <c r="AI2" s="9"/>
      <c r="AJ2" s="1509"/>
      <c r="AK2" s="9"/>
      <c r="AL2" s="178"/>
      <c r="AM2" s="178"/>
      <c r="AN2" s="178"/>
      <c r="AO2" s="9"/>
      <c r="AP2" s="178"/>
    </row>
    <row r="3" spans="1:42" s="181" customFormat="1" ht="51" customHeight="1" x14ac:dyDescent="0.25">
      <c r="A3" s="30"/>
      <c r="B3" s="1887" t="s">
        <v>6025</v>
      </c>
      <c r="C3" s="1887"/>
      <c r="D3" s="1887"/>
      <c r="E3" s="1887"/>
      <c r="F3" s="1887"/>
      <c r="G3" s="1887"/>
      <c r="H3" s="1887"/>
      <c r="I3" s="1887"/>
      <c r="J3" s="1558"/>
      <c r="K3" s="1558"/>
      <c r="L3" s="31"/>
      <c r="M3" s="180"/>
      <c r="N3" s="180"/>
      <c r="O3" s="34"/>
      <c r="P3" s="180"/>
      <c r="Q3" s="31"/>
      <c r="R3" s="180"/>
      <c r="S3" s="34"/>
      <c r="T3" s="180"/>
      <c r="U3" s="34"/>
      <c r="V3" s="180"/>
      <c r="W3" s="34"/>
      <c r="X3" s="180"/>
      <c r="Y3" s="134"/>
      <c r="Z3" s="31"/>
      <c r="AA3" s="179"/>
      <c r="AB3" s="31"/>
      <c r="AC3" s="31"/>
      <c r="AD3" s="31"/>
      <c r="AE3" s="31"/>
      <c r="AF3" s="31"/>
      <c r="AG3" s="180"/>
      <c r="AH3" s="134"/>
      <c r="AI3" s="31"/>
      <c r="AJ3" s="179"/>
      <c r="AK3" s="31"/>
      <c r="AL3" s="31"/>
      <c r="AM3" s="31"/>
      <c r="AN3" s="31"/>
      <c r="AO3" s="31"/>
      <c r="AP3" s="180"/>
    </row>
    <row r="4" spans="1:42" s="181" customFormat="1" x14ac:dyDescent="0.25">
      <c r="A4" s="30"/>
      <c r="B4" s="1545"/>
      <c r="C4" s="1545"/>
      <c r="D4" s="1545"/>
      <c r="E4" s="1545"/>
      <c r="F4" s="1545"/>
      <c r="G4" s="1545"/>
      <c r="H4" s="1545"/>
      <c r="I4" s="1545"/>
      <c r="J4" s="1558"/>
      <c r="K4" s="1558"/>
      <c r="L4" s="31"/>
      <c r="M4" s="180"/>
      <c r="N4" s="180"/>
      <c r="O4" s="34"/>
      <c r="P4" s="180"/>
      <c r="Q4" s="31"/>
      <c r="R4" s="41" t="s">
        <v>228</v>
      </c>
      <c r="S4" s="34"/>
      <c r="T4" s="180"/>
      <c r="U4" s="34"/>
      <c r="V4" s="180"/>
      <c r="W4" s="34"/>
      <c r="X4" s="180"/>
      <c r="Y4" s="134"/>
      <c r="Z4" s="31"/>
      <c r="AA4" s="179"/>
      <c r="AB4" s="31"/>
      <c r="AC4" s="31"/>
      <c r="AD4" s="31"/>
      <c r="AE4" s="31"/>
      <c r="AF4" s="31"/>
      <c r="AG4" s="180"/>
      <c r="AH4" s="134"/>
      <c r="AI4" s="31"/>
      <c r="AJ4" s="179"/>
      <c r="AK4" s="31"/>
      <c r="AL4" s="31"/>
      <c r="AM4" s="31"/>
      <c r="AN4" s="31"/>
      <c r="AO4" s="31"/>
      <c r="AP4" s="180"/>
    </row>
    <row r="5" spans="1:42" s="333" customFormat="1" ht="14.25" x14ac:dyDescent="0.25">
      <c r="A5" s="257"/>
      <c r="B5" s="330"/>
      <c r="C5" s="331"/>
      <c r="D5" s="332"/>
      <c r="E5" s="332"/>
      <c r="F5" s="332"/>
      <c r="G5" s="1510" t="s">
        <v>424</v>
      </c>
      <c r="H5" s="332"/>
      <c r="I5" s="332"/>
      <c r="J5" s="332"/>
      <c r="K5" s="332"/>
      <c r="L5" s="332"/>
      <c r="M5" s="332"/>
      <c r="N5" s="331"/>
      <c r="O5" s="1872" t="s">
        <v>392</v>
      </c>
      <c r="P5" s="1872"/>
      <c r="Q5" s="1872"/>
      <c r="R5" s="1872"/>
      <c r="S5" s="1888"/>
      <c r="T5" s="1889" t="s">
        <v>229</v>
      </c>
      <c r="U5" s="1872"/>
      <c r="V5" s="1872"/>
      <c r="W5" s="1872"/>
      <c r="X5" s="1888"/>
      <c r="Y5" s="331"/>
      <c r="Z5" s="332"/>
      <c r="AA5" s="1510" t="s">
        <v>465</v>
      </c>
      <c r="AB5" s="332"/>
      <c r="AC5" s="332"/>
      <c r="AD5" s="332"/>
      <c r="AE5" s="332"/>
      <c r="AF5" s="332"/>
      <c r="AG5" s="449"/>
      <c r="AH5" s="331"/>
      <c r="AI5" s="332"/>
      <c r="AJ5" s="1510" t="s">
        <v>1686</v>
      </c>
      <c r="AK5" s="332"/>
      <c r="AL5" s="332"/>
      <c r="AM5" s="332"/>
      <c r="AN5" s="332"/>
      <c r="AO5" s="332"/>
      <c r="AP5" s="449"/>
    </row>
    <row r="6" spans="1:42" s="181" customFormat="1" ht="76.5" x14ac:dyDescent="0.25">
      <c r="A6" s="224" t="s">
        <v>114</v>
      </c>
      <c r="B6" s="1511" t="s">
        <v>231</v>
      </c>
      <c r="C6" s="1511" t="s">
        <v>232</v>
      </c>
      <c r="D6" s="1511" t="s">
        <v>233</v>
      </c>
      <c r="E6" s="1511" t="s">
        <v>234</v>
      </c>
      <c r="F6" s="528" t="s">
        <v>426</v>
      </c>
      <c r="G6" s="1511" t="s">
        <v>223</v>
      </c>
      <c r="H6" s="289" t="s">
        <v>334</v>
      </c>
      <c r="I6" s="1511" t="s">
        <v>235</v>
      </c>
      <c r="J6" s="1557"/>
      <c r="K6" s="660" t="s">
        <v>6984</v>
      </c>
      <c r="L6" s="1511" t="s">
        <v>236</v>
      </c>
      <c r="M6" s="1511" t="s">
        <v>237</v>
      </c>
      <c r="N6" s="528" t="s">
        <v>396</v>
      </c>
      <c r="O6" s="1511" t="s">
        <v>223</v>
      </c>
      <c r="P6" s="1511" t="s">
        <v>298</v>
      </c>
      <c r="Q6" s="1511" t="s">
        <v>235</v>
      </c>
      <c r="R6" s="1511" t="s">
        <v>236</v>
      </c>
      <c r="S6" s="1511" t="s">
        <v>313</v>
      </c>
      <c r="T6" s="1511" t="s">
        <v>223</v>
      </c>
      <c r="U6" s="1511" t="s">
        <v>298</v>
      </c>
      <c r="V6" s="1511" t="s">
        <v>235</v>
      </c>
      <c r="W6" s="1511" t="s">
        <v>236</v>
      </c>
      <c r="X6" s="1511" t="s">
        <v>314</v>
      </c>
      <c r="Y6" s="1511" t="s">
        <v>234</v>
      </c>
      <c r="Z6" s="528" t="s">
        <v>474</v>
      </c>
      <c r="AA6" s="1511" t="s">
        <v>223</v>
      </c>
      <c r="AB6" s="1511" t="s">
        <v>253</v>
      </c>
      <c r="AC6" s="1511" t="s">
        <v>235</v>
      </c>
      <c r="AD6" s="1557"/>
      <c r="AE6" s="660" t="s">
        <v>6984</v>
      </c>
      <c r="AF6" s="1511" t="s">
        <v>236</v>
      </c>
      <c r="AG6" s="1511" t="s">
        <v>270</v>
      </c>
      <c r="AH6" s="1511" t="s">
        <v>234</v>
      </c>
      <c r="AI6" s="528" t="s">
        <v>4618</v>
      </c>
      <c r="AJ6" s="1511" t="s">
        <v>223</v>
      </c>
      <c r="AK6" s="1511" t="s">
        <v>253</v>
      </c>
      <c r="AL6" s="1511" t="s">
        <v>235</v>
      </c>
      <c r="AM6" s="1557"/>
      <c r="AN6" s="660" t="s">
        <v>6984</v>
      </c>
      <c r="AO6" s="1511" t="s">
        <v>236</v>
      </c>
      <c r="AP6" s="1511" t="s">
        <v>270</v>
      </c>
    </row>
    <row r="7" spans="1:42" s="35" customFormat="1" ht="12.75" x14ac:dyDescent="0.25">
      <c r="A7" s="123">
        <v>1</v>
      </c>
      <c r="B7" s="123">
        <v>2</v>
      </c>
      <c r="C7" s="123">
        <v>3</v>
      </c>
      <c r="D7" s="123">
        <v>4</v>
      </c>
      <c r="E7" s="123">
        <v>5</v>
      </c>
      <c r="F7" s="123">
        <v>6</v>
      </c>
      <c r="G7" s="123">
        <v>7</v>
      </c>
      <c r="H7" s="123">
        <v>8</v>
      </c>
      <c r="I7" s="123">
        <v>9</v>
      </c>
      <c r="J7" s="123"/>
      <c r="K7" s="123"/>
      <c r="L7" s="123">
        <v>10</v>
      </c>
      <c r="M7" s="123">
        <v>11</v>
      </c>
      <c r="N7" s="123">
        <v>12</v>
      </c>
      <c r="O7" s="123">
        <v>13</v>
      </c>
      <c r="P7" s="123">
        <v>14</v>
      </c>
      <c r="Q7" s="123">
        <v>15</v>
      </c>
      <c r="R7" s="123">
        <v>16</v>
      </c>
      <c r="S7" s="123">
        <v>17</v>
      </c>
      <c r="T7" s="123">
        <v>18</v>
      </c>
      <c r="U7" s="123">
        <v>19</v>
      </c>
      <c r="V7" s="123">
        <v>20</v>
      </c>
      <c r="W7" s="123">
        <v>21</v>
      </c>
      <c r="X7" s="123">
        <v>22</v>
      </c>
      <c r="Y7" s="123">
        <v>23</v>
      </c>
      <c r="Z7" s="123">
        <v>24</v>
      </c>
      <c r="AA7" s="123">
        <v>25</v>
      </c>
      <c r="AB7" s="123">
        <v>26</v>
      </c>
      <c r="AC7" s="123">
        <v>27</v>
      </c>
      <c r="AD7" s="123"/>
      <c r="AE7" s="123"/>
      <c r="AF7" s="123">
        <v>28</v>
      </c>
      <c r="AG7" s="123">
        <v>29</v>
      </c>
      <c r="AH7" s="123">
        <v>30</v>
      </c>
      <c r="AI7" s="123">
        <v>31</v>
      </c>
      <c r="AJ7" s="123">
        <v>32</v>
      </c>
      <c r="AK7" s="123">
        <v>33</v>
      </c>
      <c r="AL7" s="123">
        <v>34</v>
      </c>
      <c r="AM7" s="123"/>
      <c r="AN7" s="123"/>
      <c r="AO7" s="123">
        <v>35</v>
      </c>
      <c r="AP7" s="123">
        <v>36</v>
      </c>
    </row>
    <row r="8" spans="1:42" s="5" customFormat="1" ht="27" x14ac:dyDescent="0.25">
      <c r="A8" s="225" t="s">
        <v>2</v>
      </c>
      <c r="B8" s="233" t="s">
        <v>267</v>
      </c>
      <c r="C8" s="229" t="s">
        <v>1</v>
      </c>
      <c r="D8" s="229" t="s">
        <v>1</v>
      </c>
      <c r="E8" s="229" t="s">
        <v>1</v>
      </c>
      <c r="F8" s="229" t="s">
        <v>1</v>
      </c>
      <c r="G8" s="229">
        <f t="shared" ref="G8:AO8" si="0">SUM(G10:G721)</f>
        <v>710</v>
      </c>
      <c r="H8" s="229">
        <f>SUM(H10:H721)</f>
        <v>96171505.800000072</v>
      </c>
      <c r="I8" s="229">
        <f t="shared" si="0"/>
        <v>528000</v>
      </c>
      <c r="J8" s="229"/>
      <c r="K8" s="229"/>
      <c r="L8" s="229">
        <f t="shared" si="0"/>
        <v>0</v>
      </c>
      <c r="M8" s="229">
        <f>SUM(M10:M721)</f>
        <v>103733170.71399961</v>
      </c>
      <c r="N8" s="229"/>
      <c r="O8" s="229">
        <f t="shared" si="0"/>
        <v>710</v>
      </c>
      <c r="P8" s="229">
        <f t="shared" si="0"/>
        <v>93493899.000000253</v>
      </c>
      <c r="Q8" s="229">
        <f t="shared" si="0"/>
        <v>512000</v>
      </c>
      <c r="R8" s="229">
        <f t="shared" si="0"/>
        <v>0</v>
      </c>
      <c r="S8" s="229">
        <f t="shared" si="0"/>
        <v>94005899.000000253</v>
      </c>
      <c r="T8" s="229">
        <f t="shared" si="0"/>
        <v>0</v>
      </c>
      <c r="U8" s="229">
        <f t="shared" si="0"/>
        <v>2677606.7999999733</v>
      </c>
      <c r="V8" s="229">
        <f t="shared" si="0"/>
        <v>16000</v>
      </c>
      <c r="W8" s="229">
        <f t="shared" si="0"/>
        <v>0</v>
      </c>
      <c r="X8" s="229">
        <f t="shared" si="0"/>
        <v>2693606.7999999742</v>
      </c>
      <c r="Y8" s="229"/>
      <c r="Z8" s="229"/>
      <c r="AA8" s="229">
        <f t="shared" si="0"/>
        <v>710</v>
      </c>
      <c r="AB8" s="229">
        <f t="shared" si="0"/>
        <v>98350157.40000008</v>
      </c>
      <c r="AC8" s="229">
        <f t="shared" si="0"/>
        <v>528000</v>
      </c>
      <c r="AD8" s="229"/>
      <c r="AE8" s="229"/>
      <c r="AF8" s="229">
        <f t="shared" si="0"/>
        <v>0</v>
      </c>
      <c r="AG8" s="229">
        <f t="shared" si="0"/>
        <v>106293469.95599973</v>
      </c>
      <c r="AH8" s="229">
        <f t="shared" si="0"/>
        <v>0</v>
      </c>
      <c r="AI8" s="229"/>
      <c r="AJ8" s="229">
        <f t="shared" si="0"/>
        <v>710</v>
      </c>
      <c r="AK8" s="229">
        <f t="shared" si="0"/>
        <v>101008324.00000013</v>
      </c>
      <c r="AL8" s="229">
        <f t="shared" si="0"/>
        <v>528000</v>
      </c>
      <c r="AM8" s="229"/>
      <c r="AN8" s="229"/>
      <c r="AO8" s="229">
        <f t="shared" si="0"/>
        <v>0</v>
      </c>
      <c r="AP8" s="229">
        <f>SUM(AP10:AP721)</f>
        <v>109319665.97199994</v>
      </c>
    </row>
    <row r="9" spans="1:42" s="5" customFormat="1" x14ac:dyDescent="0.25">
      <c r="A9" s="208"/>
      <c r="B9" s="191" t="s">
        <v>126</v>
      </c>
      <c r="C9" s="227"/>
      <c r="D9" s="227"/>
      <c r="E9" s="227"/>
      <c r="F9" s="227"/>
      <c r="G9" s="191"/>
      <c r="H9" s="227"/>
      <c r="I9" s="227"/>
      <c r="J9" s="227"/>
      <c r="K9" s="227"/>
      <c r="L9" s="227"/>
      <c r="M9" s="227"/>
      <c r="N9" s="227"/>
      <c r="O9" s="191"/>
      <c r="P9" s="227"/>
      <c r="Q9" s="227"/>
      <c r="R9" s="227"/>
      <c r="S9" s="191"/>
      <c r="T9" s="227"/>
      <c r="U9" s="191"/>
      <c r="V9" s="227"/>
      <c r="W9" s="106"/>
      <c r="X9" s="106"/>
      <c r="Y9" s="227"/>
      <c r="Z9" s="227"/>
      <c r="AA9" s="191"/>
      <c r="AB9" s="227"/>
      <c r="AC9" s="227"/>
      <c r="AD9" s="227"/>
      <c r="AE9" s="227"/>
      <c r="AF9" s="227"/>
      <c r="AG9" s="227"/>
      <c r="AH9" s="227"/>
      <c r="AI9" s="227"/>
      <c r="AJ9" s="191"/>
      <c r="AK9" s="227"/>
      <c r="AL9" s="227"/>
      <c r="AM9" s="227"/>
      <c r="AN9" s="227"/>
      <c r="AO9" s="227"/>
      <c r="AP9" s="227"/>
    </row>
    <row r="10" spans="1:42" s="5" customFormat="1" x14ac:dyDescent="0.25">
      <c r="A10" s="208"/>
      <c r="B10" s="191"/>
      <c r="C10" s="227"/>
      <c r="D10" s="227"/>
      <c r="E10" s="227"/>
      <c r="F10" s="227"/>
      <c r="G10" s="191"/>
      <c r="H10" s="227"/>
      <c r="I10" s="227"/>
      <c r="J10" s="227"/>
      <c r="K10" s="227"/>
      <c r="L10" s="227"/>
      <c r="M10" s="227"/>
      <c r="N10" s="227"/>
      <c r="O10" s="191"/>
      <c r="P10" s="227"/>
      <c r="Q10" s="227"/>
      <c r="R10" s="227"/>
      <c r="S10" s="191"/>
      <c r="T10" s="227"/>
      <c r="U10" s="191"/>
      <c r="V10" s="227"/>
      <c r="W10" s="106"/>
      <c r="X10" s="106"/>
      <c r="Y10" s="227"/>
      <c r="Z10" s="227"/>
      <c r="AA10" s="191"/>
      <c r="AB10" s="227"/>
      <c r="AC10" s="227"/>
      <c r="AD10" s="227"/>
      <c r="AE10" s="227"/>
      <c r="AF10" s="227"/>
      <c r="AG10" s="227"/>
      <c r="AH10" s="227"/>
      <c r="AI10" s="227"/>
      <c r="AJ10" s="191"/>
      <c r="AK10" s="227"/>
      <c r="AL10" s="227"/>
      <c r="AM10" s="227"/>
      <c r="AN10" s="227"/>
      <c r="AO10" s="227"/>
      <c r="AP10" s="227"/>
    </row>
    <row r="11" spans="1:42" s="5" customFormat="1" ht="29.25" customHeight="1" x14ac:dyDescent="0.25">
      <c r="A11" s="208">
        <v>1</v>
      </c>
      <c r="B11" s="1546" t="s">
        <v>6029</v>
      </c>
      <c r="C11" s="1546" t="s">
        <v>6030</v>
      </c>
      <c r="D11" s="227" t="s">
        <v>4750</v>
      </c>
      <c r="E11" s="1561">
        <v>2</v>
      </c>
      <c r="F11" s="1560">
        <v>7.41</v>
      </c>
      <c r="G11" s="102">
        <v>1</v>
      </c>
      <c r="H11" s="208">
        <v>490097.4</v>
      </c>
      <c r="I11" s="208">
        <v>0</v>
      </c>
      <c r="J11" s="208">
        <v>0.15</v>
      </c>
      <c r="K11" s="208">
        <f>+H11*J11</f>
        <v>73514.61</v>
      </c>
      <c r="L11" s="208"/>
      <c r="M11" s="227">
        <f>H11+I11+L11+K11</f>
        <v>563612.01</v>
      </c>
      <c r="N11" s="227">
        <v>1</v>
      </c>
      <c r="O11" s="102">
        <v>1</v>
      </c>
      <c r="P11" s="208">
        <v>474223.8</v>
      </c>
      <c r="Q11" s="208">
        <v>0</v>
      </c>
      <c r="R11" s="208"/>
      <c r="S11" s="227">
        <f>P11+Q11+R11</f>
        <v>474223.8</v>
      </c>
      <c r="T11" s="227">
        <f t="shared" ref="T11:T74" si="1">G11-O11</f>
        <v>0</v>
      </c>
      <c r="U11" s="227">
        <f t="shared" ref="U11:U74" si="2">H11-P11</f>
        <v>15873.600000000035</v>
      </c>
      <c r="V11" s="227">
        <f t="shared" ref="V11:V74" si="3">I11-Q11</f>
        <v>0</v>
      </c>
      <c r="W11" s="227">
        <f t="shared" ref="W11:W26" si="4">L11-R11</f>
        <v>0</v>
      </c>
      <c r="X11" s="227">
        <f>U11+V11+W11</f>
        <v>15873.600000000035</v>
      </c>
      <c r="Y11" s="1561">
        <v>3</v>
      </c>
      <c r="Z11" s="1560">
        <v>7.66</v>
      </c>
      <c r="AA11" s="102">
        <v>1</v>
      </c>
      <c r="AB11" s="208">
        <v>506632.4</v>
      </c>
      <c r="AC11" s="208">
        <v>0</v>
      </c>
      <c r="AD11" s="208">
        <v>0.15</v>
      </c>
      <c r="AE11" s="208">
        <f>+AB11*AD11</f>
        <v>75994.86</v>
      </c>
      <c r="AF11" s="208"/>
      <c r="AG11" s="227">
        <f>AB11+AC11+AF11+AE11</f>
        <v>582627.26</v>
      </c>
      <c r="AH11" s="227" t="s">
        <v>1</v>
      </c>
      <c r="AI11" s="1560">
        <v>7.92</v>
      </c>
      <c r="AJ11" s="102">
        <v>1</v>
      </c>
      <c r="AK11" s="208">
        <v>523828.8</v>
      </c>
      <c r="AL11" s="208">
        <v>0</v>
      </c>
      <c r="AM11" s="1567">
        <v>0.15</v>
      </c>
      <c r="AN11" s="208">
        <f>+AK11*AM11</f>
        <v>78574.319999999992</v>
      </c>
      <c r="AO11" s="208"/>
      <c r="AP11" s="227">
        <f>AK11+AL11+AO11+AN11</f>
        <v>602403.12</v>
      </c>
    </row>
    <row r="12" spans="1:42" s="5" customFormat="1" x14ac:dyDescent="0.25">
      <c r="A12" s="208">
        <v>2</v>
      </c>
      <c r="B12" s="1546" t="s">
        <v>1429</v>
      </c>
      <c r="C12" s="1546" t="s">
        <v>6031</v>
      </c>
      <c r="D12" s="227" t="s">
        <v>4752</v>
      </c>
      <c r="E12" s="1561">
        <v>1</v>
      </c>
      <c r="F12" s="1560">
        <v>5.89</v>
      </c>
      <c r="G12" s="102">
        <v>1</v>
      </c>
      <c r="H12" s="208">
        <v>389564.6</v>
      </c>
      <c r="I12" s="208">
        <v>0</v>
      </c>
      <c r="J12" s="208">
        <v>0.03</v>
      </c>
      <c r="K12" s="208">
        <f t="shared" ref="K12:K75" si="5">+H12*J12</f>
        <v>11686.937999999998</v>
      </c>
      <c r="L12" s="208"/>
      <c r="M12" s="227">
        <f t="shared" ref="M12:M75" si="6">H12+I12+L12+K12</f>
        <v>401251.538</v>
      </c>
      <c r="N12" s="227">
        <v>0</v>
      </c>
      <c r="O12" s="102">
        <v>1</v>
      </c>
      <c r="P12" s="208">
        <v>377659.4</v>
      </c>
      <c r="Q12" s="208">
        <v>0</v>
      </c>
      <c r="R12" s="208"/>
      <c r="S12" s="227">
        <f t="shared" ref="S12:S75" si="7">P12+Q12+R12</f>
        <v>377659.4</v>
      </c>
      <c r="T12" s="227">
        <f t="shared" si="1"/>
        <v>0</v>
      </c>
      <c r="U12" s="227">
        <f t="shared" si="2"/>
        <v>11905.199999999953</v>
      </c>
      <c r="V12" s="227">
        <f t="shared" si="3"/>
        <v>0</v>
      </c>
      <c r="W12" s="227">
        <f t="shared" si="4"/>
        <v>0</v>
      </c>
      <c r="X12" s="227">
        <f>U12+V12+W12</f>
        <v>11905.199999999953</v>
      </c>
      <c r="Y12" s="1561">
        <v>2</v>
      </c>
      <c r="Z12" s="1560">
        <v>6.09</v>
      </c>
      <c r="AA12" s="102">
        <v>1</v>
      </c>
      <c r="AB12" s="208">
        <v>402792.6</v>
      </c>
      <c r="AC12" s="208">
        <v>0</v>
      </c>
      <c r="AD12" s="208">
        <v>0.03</v>
      </c>
      <c r="AE12" s="208">
        <f t="shared" ref="AE12:AE75" si="8">+AB12*AD12</f>
        <v>12083.777999999998</v>
      </c>
      <c r="AF12" s="208"/>
      <c r="AG12" s="227">
        <f t="shared" ref="AG12:AG75" si="9">AB12+AC12+AF12+AE12</f>
        <v>414876.37799999997</v>
      </c>
      <c r="AH12" s="227" t="s">
        <v>1</v>
      </c>
      <c r="AI12" s="1560">
        <v>6.29</v>
      </c>
      <c r="AJ12" s="102">
        <v>1</v>
      </c>
      <c r="AK12" s="208">
        <v>416020.6</v>
      </c>
      <c r="AL12" s="208">
        <v>0</v>
      </c>
      <c r="AM12" s="1567">
        <v>0.03</v>
      </c>
      <c r="AN12" s="208">
        <f t="shared" ref="AN12:AN75" si="10">+AK12*AM12</f>
        <v>12480.617999999999</v>
      </c>
      <c r="AO12" s="208"/>
      <c r="AP12" s="227">
        <f t="shared" ref="AP12:AP75" si="11">AK12+AL12+AO12+AN12</f>
        <v>428501.21799999999</v>
      </c>
    </row>
    <row r="13" spans="1:42" s="5" customFormat="1" x14ac:dyDescent="0.25">
      <c r="A13" s="208">
        <v>3</v>
      </c>
      <c r="B13" s="1546" t="s">
        <v>6032</v>
      </c>
      <c r="C13" s="1546" t="s">
        <v>6033</v>
      </c>
      <c r="D13" s="227" t="s">
        <v>4755</v>
      </c>
      <c r="E13" s="1561">
        <v>3</v>
      </c>
      <c r="F13" s="1560">
        <v>5.18</v>
      </c>
      <c r="G13" s="102">
        <v>1</v>
      </c>
      <c r="H13" s="208">
        <v>342605.19999999995</v>
      </c>
      <c r="I13" s="208">
        <v>0</v>
      </c>
      <c r="J13" s="208">
        <v>0.13</v>
      </c>
      <c r="K13" s="208">
        <f t="shared" si="5"/>
        <v>44538.675999999992</v>
      </c>
      <c r="L13" s="208"/>
      <c r="M13" s="227">
        <f t="shared" si="6"/>
        <v>387143.87599999993</v>
      </c>
      <c r="N13" s="227">
        <v>2</v>
      </c>
      <c r="O13" s="102">
        <v>1</v>
      </c>
      <c r="P13" s="208">
        <v>331361.39999999997</v>
      </c>
      <c r="Q13" s="208">
        <v>0</v>
      </c>
      <c r="R13" s="208"/>
      <c r="S13" s="227">
        <f t="shared" si="7"/>
        <v>331361.39999999997</v>
      </c>
      <c r="T13" s="227">
        <f t="shared" si="1"/>
        <v>0</v>
      </c>
      <c r="U13" s="227">
        <f t="shared" si="2"/>
        <v>11243.799999999988</v>
      </c>
      <c r="V13" s="227">
        <f t="shared" si="3"/>
        <v>0</v>
      </c>
      <c r="W13" s="227">
        <f t="shared" si="4"/>
        <v>0</v>
      </c>
      <c r="X13" s="227">
        <f>U13+V13+W13</f>
        <v>11243.799999999988</v>
      </c>
      <c r="Y13" s="1561">
        <v>4</v>
      </c>
      <c r="Z13" s="1560">
        <v>5.35</v>
      </c>
      <c r="AA13" s="102">
        <v>1</v>
      </c>
      <c r="AB13" s="208">
        <v>353849</v>
      </c>
      <c r="AC13" s="208">
        <v>0</v>
      </c>
      <c r="AD13" s="208">
        <v>0.13</v>
      </c>
      <c r="AE13" s="208">
        <f t="shared" si="8"/>
        <v>46000.37</v>
      </c>
      <c r="AF13" s="208"/>
      <c r="AG13" s="227">
        <f t="shared" si="9"/>
        <v>399849.37</v>
      </c>
      <c r="AH13" s="227" t="s">
        <v>1</v>
      </c>
      <c r="AI13" s="1560">
        <v>5.35</v>
      </c>
      <c r="AJ13" s="102">
        <v>1</v>
      </c>
      <c r="AK13" s="208">
        <v>353849</v>
      </c>
      <c r="AL13" s="208">
        <v>0</v>
      </c>
      <c r="AM13" s="1567">
        <v>0.13</v>
      </c>
      <c r="AN13" s="208">
        <f t="shared" si="10"/>
        <v>46000.37</v>
      </c>
      <c r="AO13" s="208"/>
      <c r="AP13" s="227">
        <f t="shared" si="11"/>
        <v>399849.37</v>
      </c>
    </row>
    <row r="14" spans="1:42" s="5" customFormat="1" ht="27" x14ac:dyDescent="0.25">
      <c r="A14" s="208">
        <v>4</v>
      </c>
      <c r="B14" s="1546" t="s">
        <v>6034</v>
      </c>
      <c r="C14" s="1546" t="s">
        <v>6035</v>
      </c>
      <c r="D14" s="227" t="s">
        <v>4755</v>
      </c>
      <c r="E14" s="1561">
        <v>2</v>
      </c>
      <c r="F14" s="1560">
        <v>5.01</v>
      </c>
      <c r="G14" s="102">
        <v>1</v>
      </c>
      <c r="H14" s="208">
        <v>331361.39999999997</v>
      </c>
      <c r="I14" s="208">
        <v>0</v>
      </c>
      <c r="J14" s="208">
        <v>0.14000000000000001</v>
      </c>
      <c r="K14" s="208">
        <f t="shared" si="5"/>
        <v>46390.595999999998</v>
      </c>
      <c r="L14" s="208"/>
      <c r="M14" s="227">
        <f t="shared" si="6"/>
        <v>377751.99599999998</v>
      </c>
      <c r="N14" s="227">
        <v>1</v>
      </c>
      <c r="O14" s="102">
        <v>1</v>
      </c>
      <c r="P14" s="208">
        <v>321440.40000000002</v>
      </c>
      <c r="Q14" s="208">
        <v>0</v>
      </c>
      <c r="R14" s="208"/>
      <c r="S14" s="227">
        <f t="shared" si="7"/>
        <v>321440.40000000002</v>
      </c>
      <c r="T14" s="227">
        <f t="shared" si="1"/>
        <v>0</v>
      </c>
      <c r="U14" s="227">
        <f t="shared" si="2"/>
        <v>9920.9999999999418</v>
      </c>
      <c r="V14" s="227">
        <f t="shared" si="3"/>
        <v>0</v>
      </c>
      <c r="W14" s="227">
        <f t="shared" si="4"/>
        <v>0</v>
      </c>
      <c r="X14" s="227">
        <f t="shared" ref="X14:X77" si="12">U14+V14+W14</f>
        <v>9920.9999999999418</v>
      </c>
      <c r="Y14" s="1561">
        <v>3</v>
      </c>
      <c r="Z14" s="1560">
        <v>5.18</v>
      </c>
      <c r="AA14" s="102">
        <v>1</v>
      </c>
      <c r="AB14" s="208">
        <v>342605.19999999995</v>
      </c>
      <c r="AC14" s="208">
        <v>0</v>
      </c>
      <c r="AD14" s="208">
        <v>0.14000000000000001</v>
      </c>
      <c r="AE14" s="208">
        <f t="shared" si="8"/>
        <v>47964.727999999996</v>
      </c>
      <c r="AF14" s="208"/>
      <c r="AG14" s="227">
        <f t="shared" si="9"/>
        <v>390569.92799999996</v>
      </c>
      <c r="AH14" s="227" t="s">
        <v>1</v>
      </c>
      <c r="AI14" s="1560">
        <v>5.35</v>
      </c>
      <c r="AJ14" s="102">
        <v>1</v>
      </c>
      <c r="AK14" s="208">
        <v>353849</v>
      </c>
      <c r="AL14" s="208">
        <v>0</v>
      </c>
      <c r="AM14" s="1567">
        <v>0.14000000000000001</v>
      </c>
      <c r="AN14" s="208">
        <f t="shared" si="10"/>
        <v>49538.860000000008</v>
      </c>
      <c r="AO14" s="208"/>
      <c r="AP14" s="227">
        <f t="shared" si="11"/>
        <v>403387.86</v>
      </c>
    </row>
    <row r="15" spans="1:42" s="5" customFormat="1" ht="27" x14ac:dyDescent="0.25">
      <c r="A15" s="208">
        <v>5</v>
      </c>
      <c r="B15" s="1546" t="s">
        <v>6036</v>
      </c>
      <c r="C15" s="1546" t="s">
        <v>6037</v>
      </c>
      <c r="D15" s="227" t="s">
        <v>4764</v>
      </c>
      <c r="E15" s="1561">
        <v>2</v>
      </c>
      <c r="F15" s="1560">
        <v>3.42</v>
      </c>
      <c r="G15" s="102">
        <v>1</v>
      </c>
      <c r="H15" s="208">
        <v>226198.8</v>
      </c>
      <c r="I15" s="208">
        <v>0</v>
      </c>
      <c r="J15" s="208">
        <v>0.13</v>
      </c>
      <c r="K15" s="208">
        <f t="shared" si="5"/>
        <v>29405.844000000001</v>
      </c>
      <c r="L15" s="208"/>
      <c r="M15" s="227">
        <f t="shared" si="6"/>
        <v>255604.644</v>
      </c>
      <c r="N15" s="227">
        <v>1</v>
      </c>
      <c r="O15" s="102">
        <v>1</v>
      </c>
      <c r="P15" s="208">
        <v>218923.4</v>
      </c>
      <c r="Q15" s="208">
        <v>0</v>
      </c>
      <c r="R15" s="208"/>
      <c r="S15" s="227">
        <f t="shared" si="7"/>
        <v>218923.4</v>
      </c>
      <c r="T15" s="227">
        <f t="shared" si="1"/>
        <v>0</v>
      </c>
      <c r="U15" s="227">
        <f t="shared" si="2"/>
        <v>7275.3999999999942</v>
      </c>
      <c r="V15" s="227">
        <f t="shared" si="3"/>
        <v>0</v>
      </c>
      <c r="W15" s="227">
        <f t="shared" si="4"/>
        <v>0</v>
      </c>
      <c r="X15" s="227">
        <f t="shared" si="12"/>
        <v>7275.3999999999942</v>
      </c>
      <c r="Y15" s="1561">
        <v>3</v>
      </c>
      <c r="Z15" s="1560">
        <v>3.53</v>
      </c>
      <c r="AA15" s="102">
        <v>1</v>
      </c>
      <c r="AB15" s="208">
        <v>233474.19999999998</v>
      </c>
      <c r="AC15" s="208">
        <v>0</v>
      </c>
      <c r="AD15" s="208">
        <v>0.13</v>
      </c>
      <c r="AE15" s="208">
        <f t="shared" si="8"/>
        <v>30351.645999999997</v>
      </c>
      <c r="AF15" s="208"/>
      <c r="AG15" s="227">
        <f t="shared" si="9"/>
        <v>263825.84599999996</v>
      </c>
      <c r="AH15" s="227" t="s">
        <v>1</v>
      </c>
      <c r="AI15" s="1560">
        <v>3.64</v>
      </c>
      <c r="AJ15" s="102">
        <v>1</v>
      </c>
      <c r="AK15" s="208">
        <v>240749.6</v>
      </c>
      <c r="AL15" s="208">
        <v>0</v>
      </c>
      <c r="AM15" s="1567">
        <v>0.13</v>
      </c>
      <c r="AN15" s="208">
        <f t="shared" si="10"/>
        <v>31297.448</v>
      </c>
      <c r="AO15" s="208"/>
      <c r="AP15" s="227">
        <f t="shared" si="11"/>
        <v>272047.04800000001</v>
      </c>
    </row>
    <row r="16" spans="1:42" s="5" customFormat="1" ht="27" x14ac:dyDescent="0.25">
      <c r="A16" s="208">
        <v>6</v>
      </c>
      <c r="B16" s="1546" t="s">
        <v>6038</v>
      </c>
      <c r="C16" s="1546" t="s">
        <v>6039</v>
      </c>
      <c r="D16" s="227" t="s">
        <v>4971</v>
      </c>
      <c r="E16" s="1561">
        <v>2</v>
      </c>
      <c r="F16" s="1560">
        <v>2.83</v>
      </c>
      <c r="G16" s="102">
        <v>1</v>
      </c>
      <c r="H16" s="208">
        <v>187176.2</v>
      </c>
      <c r="I16" s="208">
        <v>0</v>
      </c>
      <c r="J16" s="208">
        <v>0.12</v>
      </c>
      <c r="K16" s="208">
        <f t="shared" si="5"/>
        <v>22461.144</v>
      </c>
      <c r="L16" s="208"/>
      <c r="M16" s="227">
        <f t="shared" si="6"/>
        <v>209637.34400000001</v>
      </c>
      <c r="N16" s="227">
        <v>1</v>
      </c>
      <c r="O16" s="102">
        <v>1</v>
      </c>
      <c r="P16" s="208">
        <v>181885</v>
      </c>
      <c r="Q16" s="208">
        <v>0</v>
      </c>
      <c r="R16" s="208"/>
      <c r="S16" s="227">
        <f t="shared" si="7"/>
        <v>181885</v>
      </c>
      <c r="T16" s="227">
        <f t="shared" si="1"/>
        <v>0</v>
      </c>
      <c r="U16" s="227">
        <f t="shared" si="2"/>
        <v>5291.2000000000116</v>
      </c>
      <c r="V16" s="227">
        <f t="shared" si="3"/>
        <v>0</v>
      </c>
      <c r="W16" s="227">
        <f t="shared" si="4"/>
        <v>0</v>
      </c>
      <c r="X16" s="227">
        <f t="shared" si="12"/>
        <v>5291.2000000000116</v>
      </c>
      <c r="Y16" s="1561">
        <v>3</v>
      </c>
      <c r="Z16" s="1560">
        <v>2.92</v>
      </c>
      <c r="AA16" s="102">
        <v>1</v>
      </c>
      <c r="AB16" s="208">
        <v>193128.8</v>
      </c>
      <c r="AC16" s="208">
        <v>0</v>
      </c>
      <c r="AD16" s="208">
        <v>0.12</v>
      </c>
      <c r="AE16" s="208">
        <f t="shared" si="8"/>
        <v>23175.455999999998</v>
      </c>
      <c r="AF16" s="208"/>
      <c r="AG16" s="227">
        <f t="shared" si="9"/>
        <v>216304.25599999999</v>
      </c>
      <c r="AH16" s="227" t="s">
        <v>1</v>
      </c>
      <c r="AI16" s="1560">
        <v>3.02</v>
      </c>
      <c r="AJ16" s="102">
        <v>1</v>
      </c>
      <c r="AK16" s="208">
        <v>199742.8</v>
      </c>
      <c r="AL16" s="208">
        <v>0</v>
      </c>
      <c r="AM16" s="1567">
        <v>0.12</v>
      </c>
      <c r="AN16" s="208">
        <f t="shared" si="10"/>
        <v>23969.135999999999</v>
      </c>
      <c r="AO16" s="208"/>
      <c r="AP16" s="227">
        <f t="shared" si="11"/>
        <v>223711.93599999999</v>
      </c>
    </row>
    <row r="17" spans="1:42" s="5" customFormat="1" ht="27" x14ac:dyDescent="0.25">
      <c r="A17" s="208">
        <v>7</v>
      </c>
      <c r="B17" s="1546" t="s">
        <v>6040</v>
      </c>
      <c r="C17" s="1546" t="s">
        <v>6039</v>
      </c>
      <c r="D17" s="227" t="s">
        <v>4971</v>
      </c>
      <c r="E17" s="1561">
        <v>2</v>
      </c>
      <c r="F17" s="1560">
        <v>2.83</v>
      </c>
      <c r="G17" s="102">
        <v>1</v>
      </c>
      <c r="H17" s="208">
        <v>187176.2</v>
      </c>
      <c r="I17" s="208">
        <v>0</v>
      </c>
      <c r="J17" s="208">
        <v>0.11</v>
      </c>
      <c r="K17" s="208">
        <f t="shared" si="5"/>
        <v>20589.382000000001</v>
      </c>
      <c r="L17" s="208"/>
      <c r="M17" s="227">
        <f t="shared" si="6"/>
        <v>207765.58200000002</v>
      </c>
      <c r="N17" s="227">
        <v>1</v>
      </c>
      <c r="O17" s="102">
        <v>1</v>
      </c>
      <c r="P17" s="208">
        <v>181885</v>
      </c>
      <c r="Q17" s="208">
        <v>0</v>
      </c>
      <c r="R17" s="208"/>
      <c r="S17" s="227">
        <f t="shared" si="7"/>
        <v>181885</v>
      </c>
      <c r="T17" s="227">
        <f t="shared" si="1"/>
        <v>0</v>
      </c>
      <c r="U17" s="227">
        <f t="shared" si="2"/>
        <v>5291.2000000000116</v>
      </c>
      <c r="V17" s="227">
        <f t="shared" si="3"/>
        <v>0</v>
      </c>
      <c r="W17" s="227">
        <f t="shared" si="4"/>
        <v>0</v>
      </c>
      <c r="X17" s="227">
        <f t="shared" si="12"/>
        <v>5291.2000000000116</v>
      </c>
      <c r="Y17" s="1561">
        <v>3</v>
      </c>
      <c r="Z17" s="1560">
        <v>2.92</v>
      </c>
      <c r="AA17" s="102">
        <v>1</v>
      </c>
      <c r="AB17" s="208">
        <v>193128.8</v>
      </c>
      <c r="AC17" s="208">
        <v>0</v>
      </c>
      <c r="AD17" s="208">
        <v>0.12</v>
      </c>
      <c r="AE17" s="208">
        <f t="shared" si="8"/>
        <v>23175.455999999998</v>
      </c>
      <c r="AF17" s="208"/>
      <c r="AG17" s="227">
        <f t="shared" si="9"/>
        <v>216304.25599999999</v>
      </c>
      <c r="AH17" s="227" t="s">
        <v>1</v>
      </c>
      <c r="AI17" s="1560">
        <v>3.02</v>
      </c>
      <c r="AJ17" s="102">
        <v>1</v>
      </c>
      <c r="AK17" s="208">
        <v>199742.8</v>
      </c>
      <c r="AL17" s="208">
        <v>0</v>
      </c>
      <c r="AM17" s="1567">
        <v>0.12</v>
      </c>
      <c r="AN17" s="208">
        <f t="shared" si="10"/>
        <v>23969.135999999999</v>
      </c>
      <c r="AO17" s="208"/>
      <c r="AP17" s="227">
        <f t="shared" si="11"/>
        <v>223711.93599999999</v>
      </c>
    </row>
    <row r="18" spans="1:42" s="5" customFormat="1" ht="27" x14ac:dyDescent="0.25">
      <c r="A18" s="208">
        <v>8</v>
      </c>
      <c r="B18" s="1546" t="s">
        <v>6041</v>
      </c>
      <c r="C18" s="1546" t="s">
        <v>6039</v>
      </c>
      <c r="D18" s="227" t="s">
        <v>4971</v>
      </c>
      <c r="E18" s="1561">
        <v>2</v>
      </c>
      <c r="F18" s="1560">
        <v>2.83</v>
      </c>
      <c r="G18" s="102">
        <v>1</v>
      </c>
      <c r="H18" s="208">
        <v>187176.2</v>
      </c>
      <c r="I18" s="208">
        <v>0</v>
      </c>
      <c r="J18" s="208">
        <v>0.11</v>
      </c>
      <c r="K18" s="208">
        <f t="shared" si="5"/>
        <v>20589.382000000001</v>
      </c>
      <c r="L18" s="208"/>
      <c r="M18" s="227">
        <f t="shared" si="6"/>
        <v>207765.58200000002</v>
      </c>
      <c r="N18" s="227">
        <v>1</v>
      </c>
      <c r="O18" s="102">
        <v>1</v>
      </c>
      <c r="P18" s="208">
        <v>181885</v>
      </c>
      <c r="Q18" s="208">
        <v>0</v>
      </c>
      <c r="R18" s="208"/>
      <c r="S18" s="227">
        <f t="shared" si="7"/>
        <v>181885</v>
      </c>
      <c r="T18" s="227">
        <f t="shared" si="1"/>
        <v>0</v>
      </c>
      <c r="U18" s="227">
        <f t="shared" si="2"/>
        <v>5291.2000000000116</v>
      </c>
      <c r="V18" s="227">
        <f t="shared" si="3"/>
        <v>0</v>
      </c>
      <c r="W18" s="227">
        <f t="shared" si="4"/>
        <v>0</v>
      </c>
      <c r="X18" s="227">
        <f t="shared" si="12"/>
        <v>5291.2000000000116</v>
      </c>
      <c r="Y18" s="1561">
        <v>3</v>
      </c>
      <c r="Z18" s="1560">
        <v>2.92</v>
      </c>
      <c r="AA18" s="102">
        <v>1</v>
      </c>
      <c r="AB18" s="208">
        <v>193128.8</v>
      </c>
      <c r="AC18" s="208">
        <v>0</v>
      </c>
      <c r="AD18" s="208">
        <v>0.11</v>
      </c>
      <c r="AE18" s="208">
        <f t="shared" si="8"/>
        <v>21244.167999999998</v>
      </c>
      <c r="AF18" s="208"/>
      <c r="AG18" s="227">
        <f t="shared" si="9"/>
        <v>214372.96799999999</v>
      </c>
      <c r="AH18" s="227" t="s">
        <v>1</v>
      </c>
      <c r="AI18" s="1560">
        <v>3.02</v>
      </c>
      <c r="AJ18" s="102">
        <v>1</v>
      </c>
      <c r="AK18" s="208">
        <v>199742.8</v>
      </c>
      <c r="AL18" s="208">
        <v>0</v>
      </c>
      <c r="AM18" s="1567">
        <v>0.11</v>
      </c>
      <c r="AN18" s="208">
        <f t="shared" si="10"/>
        <v>21971.707999999999</v>
      </c>
      <c r="AO18" s="208"/>
      <c r="AP18" s="227">
        <f t="shared" si="11"/>
        <v>221714.50799999997</v>
      </c>
    </row>
    <row r="19" spans="1:42" s="5" customFormat="1" ht="27" x14ac:dyDescent="0.25">
      <c r="A19" s="208">
        <v>9</v>
      </c>
      <c r="B19" s="1546" t="s">
        <v>1429</v>
      </c>
      <c r="C19" s="1546" t="s">
        <v>6039</v>
      </c>
      <c r="D19" s="227" t="s">
        <v>4971</v>
      </c>
      <c r="E19" s="1561">
        <v>1</v>
      </c>
      <c r="F19" s="1560">
        <v>2.75</v>
      </c>
      <c r="G19" s="102">
        <v>1</v>
      </c>
      <c r="H19" s="208">
        <v>181885</v>
      </c>
      <c r="I19" s="208">
        <v>0</v>
      </c>
      <c r="J19" s="208">
        <v>0.03</v>
      </c>
      <c r="K19" s="208">
        <f t="shared" si="5"/>
        <v>5456.55</v>
      </c>
      <c r="L19" s="208"/>
      <c r="M19" s="227">
        <f t="shared" si="6"/>
        <v>187341.55</v>
      </c>
      <c r="N19" s="227">
        <v>0</v>
      </c>
      <c r="O19" s="102">
        <v>1</v>
      </c>
      <c r="P19" s="208">
        <v>175932.40000000002</v>
      </c>
      <c r="Q19" s="208">
        <v>0</v>
      </c>
      <c r="R19" s="208"/>
      <c r="S19" s="227">
        <f t="shared" si="7"/>
        <v>175932.40000000002</v>
      </c>
      <c r="T19" s="227">
        <f t="shared" si="1"/>
        <v>0</v>
      </c>
      <c r="U19" s="227">
        <f t="shared" si="2"/>
        <v>5952.5999999999767</v>
      </c>
      <c r="V19" s="227">
        <f t="shared" si="3"/>
        <v>0</v>
      </c>
      <c r="W19" s="227">
        <f t="shared" si="4"/>
        <v>0</v>
      </c>
      <c r="X19" s="227">
        <f t="shared" si="12"/>
        <v>5952.5999999999767</v>
      </c>
      <c r="Y19" s="1561">
        <v>2</v>
      </c>
      <c r="Z19" s="1560">
        <v>2.83</v>
      </c>
      <c r="AA19" s="102">
        <v>1</v>
      </c>
      <c r="AB19" s="208">
        <v>187176.2</v>
      </c>
      <c r="AC19" s="208">
        <v>0</v>
      </c>
      <c r="AD19" s="208">
        <v>0.03</v>
      </c>
      <c r="AE19" s="208">
        <f t="shared" si="8"/>
        <v>5615.2860000000001</v>
      </c>
      <c r="AF19" s="208"/>
      <c r="AG19" s="227">
        <f t="shared" si="9"/>
        <v>192791.486</v>
      </c>
      <c r="AH19" s="227" t="s">
        <v>1</v>
      </c>
      <c r="AI19" s="1560">
        <v>2.92</v>
      </c>
      <c r="AJ19" s="102">
        <v>1</v>
      </c>
      <c r="AK19" s="208">
        <v>193128.8</v>
      </c>
      <c r="AL19" s="208">
        <v>0</v>
      </c>
      <c r="AM19" s="1567">
        <v>0.03</v>
      </c>
      <c r="AN19" s="208">
        <f t="shared" si="10"/>
        <v>5793.8639999999996</v>
      </c>
      <c r="AO19" s="208"/>
      <c r="AP19" s="227">
        <f t="shared" si="11"/>
        <v>198922.66399999999</v>
      </c>
    </row>
    <row r="20" spans="1:42" s="5" customFormat="1" ht="27" x14ac:dyDescent="0.25">
      <c r="A20" s="208">
        <v>10</v>
      </c>
      <c r="B20" s="1546" t="s">
        <v>1429</v>
      </c>
      <c r="C20" s="1546" t="s">
        <v>6039</v>
      </c>
      <c r="D20" s="227" t="s">
        <v>4971</v>
      </c>
      <c r="E20" s="1561">
        <v>1</v>
      </c>
      <c r="F20" s="1560">
        <v>2.75</v>
      </c>
      <c r="G20" s="102">
        <v>1</v>
      </c>
      <c r="H20" s="208">
        <v>181885</v>
      </c>
      <c r="I20" s="208">
        <v>0</v>
      </c>
      <c r="J20" s="208">
        <v>0.03</v>
      </c>
      <c r="K20" s="208">
        <f t="shared" si="5"/>
        <v>5456.55</v>
      </c>
      <c r="L20" s="208"/>
      <c r="M20" s="227">
        <f t="shared" si="6"/>
        <v>187341.55</v>
      </c>
      <c r="N20" s="227">
        <v>0</v>
      </c>
      <c r="O20" s="102">
        <v>1</v>
      </c>
      <c r="P20" s="208">
        <v>175932.40000000002</v>
      </c>
      <c r="Q20" s="208">
        <v>0</v>
      </c>
      <c r="R20" s="208"/>
      <c r="S20" s="227">
        <f t="shared" si="7"/>
        <v>175932.40000000002</v>
      </c>
      <c r="T20" s="227">
        <f t="shared" si="1"/>
        <v>0</v>
      </c>
      <c r="U20" s="227">
        <f t="shared" si="2"/>
        <v>5952.5999999999767</v>
      </c>
      <c r="V20" s="227">
        <f t="shared" si="3"/>
        <v>0</v>
      </c>
      <c r="W20" s="227">
        <f t="shared" si="4"/>
        <v>0</v>
      </c>
      <c r="X20" s="227">
        <f t="shared" si="12"/>
        <v>5952.5999999999767</v>
      </c>
      <c r="Y20" s="1561">
        <v>2</v>
      </c>
      <c r="Z20" s="1560">
        <v>2.83</v>
      </c>
      <c r="AA20" s="102">
        <v>1</v>
      </c>
      <c r="AB20" s="208">
        <v>187176.2</v>
      </c>
      <c r="AC20" s="208">
        <v>0</v>
      </c>
      <c r="AD20" s="208">
        <v>0.03</v>
      </c>
      <c r="AE20" s="208">
        <f t="shared" si="8"/>
        <v>5615.2860000000001</v>
      </c>
      <c r="AF20" s="208"/>
      <c r="AG20" s="227">
        <f t="shared" si="9"/>
        <v>192791.486</v>
      </c>
      <c r="AH20" s="227" t="s">
        <v>1</v>
      </c>
      <c r="AI20" s="1560">
        <v>2.92</v>
      </c>
      <c r="AJ20" s="102">
        <v>1</v>
      </c>
      <c r="AK20" s="208">
        <v>193128.8</v>
      </c>
      <c r="AL20" s="208">
        <v>0</v>
      </c>
      <c r="AM20" s="1567">
        <v>0.03</v>
      </c>
      <c r="AN20" s="208">
        <f t="shared" si="10"/>
        <v>5793.8639999999996</v>
      </c>
      <c r="AO20" s="208"/>
      <c r="AP20" s="227">
        <f t="shared" si="11"/>
        <v>198922.66399999999</v>
      </c>
    </row>
    <row r="21" spans="1:42" s="5" customFormat="1" ht="27" x14ac:dyDescent="0.25">
      <c r="A21" s="208">
        <v>11</v>
      </c>
      <c r="B21" s="1546" t="s">
        <v>6042</v>
      </c>
      <c r="C21" s="1546" t="s">
        <v>6043</v>
      </c>
      <c r="D21" s="227" t="s">
        <v>4989</v>
      </c>
      <c r="E21" s="1561">
        <v>2</v>
      </c>
      <c r="F21" s="1560">
        <v>2.4300000000000002</v>
      </c>
      <c r="G21" s="102">
        <v>1</v>
      </c>
      <c r="H21" s="208">
        <v>160720.20000000001</v>
      </c>
      <c r="I21" s="208">
        <v>0</v>
      </c>
      <c r="J21" s="208">
        <v>0.11</v>
      </c>
      <c r="K21" s="208">
        <f t="shared" si="5"/>
        <v>17679.222000000002</v>
      </c>
      <c r="L21" s="208"/>
      <c r="M21" s="227">
        <f t="shared" si="6"/>
        <v>178399.42200000002</v>
      </c>
      <c r="N21" s="227">
        <v>1</v>
      </c>
      <c r="O21" s="102">
        <v>1</v>
      </c>
      <c r="P21" s="208">
        <v>155429</v>
      </c>
      <c r="Q21" s="208">
        <v>0</v>
      </c>
      <c r="R21" s="208"/>
      <c r="S21" s="227">
        <f t="shared" si="7"/>
        <v>155429</v>
      </c>
      <c r="T21" s="227">
        <f t="shared" si="1"/>
        <v>0</v>
      </c>
      <c r="U21" s="227">
        <f t="shared" si="2"/>
        <v>5291.2000000000116</v>
      </c>
      <c r="V21" s="227">
        <f t="shared" si="3"/>
        <v>0</v>
      </c>
      <c r="W21" s="227">
        <f t="shared" si="4"/>
        <v>0</v>
      </c>
      <c r="X21" s="227">
        <f t="shared" si="12"/>
        <v>5291.2000000000116</v>
      </c>
      <c r="Y21" s="1561">
        <v>3</v>
      </c>
      <c r="Z21" s="1560">
        <v>2.5</v>
      </c>
      <c r="AA21" s="102">
        <v>1</v>
      </c>
      <c r="AB21" s="208">
        <v>165350</v>
      </c>
      <c r="AC21" s="208">
        <v>0</v>
      </c>
      <c r="AD21" s="208">
        <v>0.11</v>
      </c>
      <c r="AE21" s="208">
        <f t="shared" si="8"/>
        <v>18188.5</v>
      </c>
      <c r="AF21" s="208"/>
      <c r="AG21" s="227">
        <f t="shared" si="9"/>
        <v>183538.5</v>
      </c>
      <c r="AH21" s="227" t="s">
        <v>1</v>
      </c>
      <c r="AI21" s="1560">
        <v>2.58</v>
      </c>
      <c r="AJ21" s="102">
        <v>1</v>
      </c>
      <c r="AK21" s="208">
        <v>170641.2</v>
      </c>
      <c r="AL21" s="208">
        <v>0</v>
      </c>
      <c r="AM21" s="1567">
        <v>0.11</v>
      </c>
      <c r="AN21" s="208">
        <f t="shared" si="10"/>
        <v>18770.532000000003</v>
      </c>
      <c r="AO21" s="208"/>
      <c r="AP21" s="227">
        <f t="shared" si="11"/>
        <v>189411.73200000002</v>
      </c>
    </row>
    <row r="22" spans="1:42" s="5" customFormat="1" ht="27" x14ac:dyDescent="0.25">
      <c r="A22" s="208">
        <v>12</v>
      </c>
      <c r="B22" s="1546" t="s">
        <v>6044</v>
      </c>
      <c r="C22" s="1546" t="s">
        <v>6043</v>
      </c>
      <c r="D22" s="227" t="s">
        <v>4989</v>
      </c>
      <c r="E22" s="1561">
        <v>2</v>
      </c>
      <c r="F22" s="1560">
        <v>2.4300000000000002</v>
      </c>
      <c r="G22" s="102">
        <v>1</v>
      </c>
      <c r="H22" s="208">
        <v>160720.20000000001</v>
      </c>
      <c r="I22" s="208">
        <v>0</v>
      </c>
      <c r="J22" s="208">
        <v>0.12</v>
      </c>
      <c r="K22" s="208">
        <f t="shared" si="5"/>
        <v>19286.423999999999</v>
      </c>
      <c r="L22" s="208"/>
      <c r="M22" s="227">
        <f t="shared" si="6"/>
        <v>180006.62400000001</v>
      </c>
      <c r="N22" s="227">
        <v>1</v>
      </c>
      <c r="O22" s="102">
        <v>1</v>
      </c>
      <c r="P22" s="208">
        <v>155429</v>
      </c>
      <c r="Q22" s="208">
        <v>0</v>
      </c>
      <c r="R22" s="208"/>
      <c r="S22" s="227">
        <f t="shared" si="7"/>
        <v>155429</v>
      </c>
      <c r="T22" s="227">
        <f t="shared" si="1"/>
        <v>0</v>
      </c>
      <c r="U22" s="227">
        <f t="shared" si="2"/>
        <v>5291.2000000000116</v>
      </c>
      <c r="V22" s="227">
        <f t="shared" si="3"/>
        <v>0</v>
      </c>
      <c r="W22" s="227">
        <f t="shared" si="4"/>
        <v>0</v>
      </c>
      <c r="X22" s="227">
        <f t="shared" si="12"/>
        <v>5291.2000000000116</v>
      </c>
      <c r="Y22" s="1561">
        <v>3</v>
      </c>
      <c r="Z22" s="1560">
        <v>2.5</v>
      </c>
      <c r="AA22" s="102">
        <v>1</v>
      </c>
      <c r="AB22" s="208">
        <v>165350</v>
      </c>
      <c r="AC22" s="208">
        <v>0</v>
      </c>
      <c r="AD22" s="208">
        <v>0.12</v>
      </c>
      <c r="AE22" s="208">
        <f t="shared" si="8"/>
        <v>19842</v>
      </c>
      <c r="AF22" s="208"/>
      <c r="AG22" s="227">
        <f t="shared" si="9"/>
        <v>185192</v>
      </c>
      <c r="AH22" s="227" t="s">
        <v>1</v>
      </c>
      <c r="AI22" s="1560">
        <v>2.58</v>
      </c>
      <c r="AJ22" s="102">
        <v>1</v>
      </c>
      <c r="AK22" s="208">
        <v>170641.2</v>
      </c>
      <c r="AL22" s="208">
        <v>0</v>
      </c>
      <c r="AM22" s="1567">
        <v>0.12</v>
      </c>
      <c r="AN22" s="208">
        <f t="shared" si="10"/>
        <v>20476.944</v>
      </c>
      <c r="AO22" s="208"/>
      <c r="AP22" s="227">
        <f t="shared" si="11"/>
        <v>191118.144</v>
      </c>
    </row>
    <row r="23" spans="1:42" s="5" customFormat="1" ht="27" x14ac:dyDescent="0.25">
      <c r="A23" s="208">
        <v>13</v>
      </c>
      <c r="B23" s="1546" t="s">
        <v>6045</v>
      </c>
      <c r="C23" s="1546" t="s">
        <v>6043</v>
      </c>
      <c r="D23" s="227" t="s">
        <v>4989</v>
      </c>
      <c r="E23" s="1561">
        <v>2</v>
      </c>
      <c r="F23" s="1560">
        <v>2.4300000000000002</v>
      </c>
      <c r="G23" s="102">
        <v>1</v>
      </c>
      <c r="H23" s="208">
        <v>160720.20000000001</v>
      </c>
      <c r="I23" s="208">
        <v>0</v>
      </c>
      <c r="J23" s="208">
        <v>0.1</v>
      </c>
      <c r="K23" s="208">
        <f t="shared" si="5"/>
        <v>16072.020000000002</v>
      </c>
      <c r="L23" s="208"/>
      <c r="M23" s="227">
        <f t="shared" si="6"/>
        <v>176792.22</v>
      </c>
      <c r="N23" s="227">
        <v>1</v>
      </c>
      <c r="O23" s="102">
        <v>1</v>
      </c>
      <c r="P23" s="208">
        <v>155429</v>
      </c>
      <c r="Q23" s="208">
        <v>0</v>
      </c>
      <c r="R23" s="208"/>
      <c r="S23" s="227">
        <f t="shared" si="7"/>
        <v>155429</v>
      </c>
      <c r="T23" s="227">
        <f t="shared" si="1"/>
        <v>0</v>
      </c>
      <c r="U23" s="227">
        <f t="shared" si="2"/>
        <v>5291.2000000000116</v>
      </c>
      <c r="V23" s="227">
        <f t="shared" si="3"/>
        <v>0</v>
      </c>
      <c r="W23" s="227">
        <f t="shared" si="4"/>
        <v>0</v>
      </c>
      <c r="X23" s="227">
        <f t="shared" si="12"/>
        <v>5291.2000000000116</v>
      </c>
      <c r="Y23" s="1561">
        <v>3</v>
      </c>
      <c r="Z23" s="1560">
        <v>2.5</v>
      </c>
      <c r="AA23" s="102">
        <v>1</v>
      </c>
      <c r="AB23" s="208">
        <v>165350</v>
      </c>
      <c r="AC23" s="208">
        <v>0</v>
      </c>
      <c r="AD23" s="208">
        <v>0.1</v>
      </c>
      <c r="AE23" s="208">
        <f t="shared" si="8"/>
        <v>16535</v>
      </c>
      <c r="AF23" s="208"/>
      <c r="AG23" s="227">
        <f t="shared" si="9"/>
        <v>181885</v>
      </c>
      <c r="AH23" s="227" t="s">
        <v>1</v>
      </c>
      <c r="AI23" s="1560">
        <v>2.58</v>
      </c>
      <c r="AJ23" s="102">
        <v>1</v>
      </c>
      <c r="AK23" s="208">
        <v>170641.2</v>
      </c>
      <c r="AL23" s="208">
        <v>0</v>
      </c>
      <c r="AM23" s="1567">
        <v>0.1</v>
      </c>
      <c r="AN23" s="208">
        <f t="shared" si="10"/>
        <v>17064.120000000003</v>
      </c>
      <c r="AO23" s="208"/>
      <c r="AP23" s="227">
        <f t="shared" si="11"/>
        <v>187705.32</v>
      </c>
    </row>
    <row r="24" spans="1:42" s="5" customFormat="1" ht="27" x14ac:dyDescent="0.25">
      <c r="A24" s="208">
        <v>14</v>
      </c>
      <c r="B24" s="1546" t="s">
        <v>1429</v>
      </c>
      <c r="C24" s="1546" t="s">
        <v>6043</v>
      </c>
      <c r="D24" s="227" t="s">
        <v>4989</v>
      </c>
      <c r="E24" s="1561">
        <v>1</v>
      </c>
      <c r="F24" s="1560">
        <v>2.35</v>
      </c>
      <c r="G24" s="102">
        <v>1</v>
      </c>
      <c r="H24" s="208">
        <v>155429</v>
      </c>
      <c r="I24" s="208">
        <v>0</v>
      </c>
      <c r="J24" s="208">
        <v>0.03</v>
      </c>
      <c r="K24" s="208">
        <f t="shared" si="5"/>
        <v>4662.87</v>
      </c>
      <c r="L24" s="208"/>
      <c r="M24" s="227">
        <f t="shared" si="6"/>
        <v>160091.87</v>
      </c>
      <c r="N24" s="227">
        <v>0</v>
      </c>
      <c r="O24" s="102">
        <v>1</v>
      </c>
      <c r="P24" s="208">
        <v>150799.19999999998</v>
      </c>
      <c r="Q24" s="208">
        <v>0</v>
      </c>
      <c r="R24" s="208"/>
      <c r="S24" s="227">
        <f t="shared" si="7"/>
        <v>150799.19999999998</v>
      </c>
      <c r="T24" s="227">
        <f t="shared" si="1"/>
        <v>0</v>
      </c>
      <c r="U24" s="227">
        <f t="shared" si="2"/>
        <v>4629.8000000000175</v>
      </c>
      <c r="V24" s="227">
        <f t="shared" si="3"/>
        <v>0</v>
      </c>
      <c r="W24" s="227">
        <f t="shared" si="4"/>
        <v>0</v>
      </c>
      <c r="X24" s="227">
        <f t="shared" si="12"/>
        <v>4629.8000000000175</v>
      </c>
      <c r="Y24" s="1561">
        <v>2</v>
      </c>
      <c r="Z24" s="1560">
        <v>2.4300000000000002</v>
      </c>
      <c r="AA24" s="102">
        <v>1</v>
      </c>
      <c r="AB24" s="208">
        <v>160720.20000000001</v>
      </c>
      <c r="AC24" s="208">
        <v>0</v>
      </c>
      <c r="AD24" s="208">
        <v>0.03</v>
      </c>
      <c r="AE24" s="208">
        <f t="shared" si="8"/>
        <v>4821.6059999999998</v>
      </c>
      <c r="AF24" s="208"/>
      <c r="AG24" s="227">
        <f t="shared" si="9"/>
        <v>165541.80600000001</v>
      </c>
      <c r="AH24" s="227" t="s">
        <v>1</v>
      </c>
      <c r="AI24" s="1560">
        <v>2.5</v>
      </c>
      <c r="AJ24" s="102">
        <v>1</v>
      </c>
      <c r="AK24" s="208">
        <v>165350</v>
      </c>
      <c r="AL24" s="208">
        <v>0</v>
      </c>
      <c r="AM24" s="1567">
        <v>0.03</v>
      </c>
      <c r="AN24" s="208">
        <f t="shared" si="10"/>
        <v>4960.5</v>
      </c>
      <c r="AO24" s="208"/>
      <c r="AP24" s="227">
        <f t="shared" si="11"/>
        <v>170310.5</v>
      </c>
    </row>
    <row r="25" spans="1:42" s="5" customFormat="1" ht="27" x14ac:dyDescent="0.25">
      <c r="A25" s="208">
        <v>15</v>
      </c>
      <c r="B25" s="1546" t="s">
        <v>1429</v>
      </c>
      <c r="C25" s="1546" t="s">
        <v>6043</v>
      </c>
      <c r="D25" s="227" t="s">
        <v>4989</v>
      </c>
      <c r="E25" s="1561">
        <v>1</v>
      </c>
      <c r="F25" s="1560">
        <v>2.35</v>
      </c>
      <c r="G25" s="102">
        <v>1</v>
      </c>
      <c r="H25" s="208">
        <v>155429</v>
      </c>
      <c r="I25" s="208">
        <v>0</v>
      </c>
      <c r="J25" s="208">
        <v>0.03</v>
      </c>
      <c r="K25" s="208">
        <f t="shared" si="5"/>
        <v>4662.87</v>
      </c>
      <c r="L25" s="208"/>
      <c r="M25" s="227">
        <f t="shared" si="6"/>
        <v>160091.87</v>
      </c>
      <c r="N25" s="227">
        <v>0</v>
      </c>
      <c r="O25" s="102">
        <v>1</v>
      </c>
      <c r="P25" s="208">
        <v>150799.19999999998</v>
      </c>
      <c r="Q25" s="208">
        <v>0</v>
      </c>
      <c r="R25" s="208"/>
      <c r="S25" s="227">
        <f t="shared" si="7"/>
        <v>150799.19999999998</v>
      </c>
      <c r="T25" s="227">
        <f t="shared" si="1"/>
        <v>0</v>
      </c>
      <c r="U25" s="227">
        <f t="shared" si="2"/>
        <v>4629.8000000000175</v>
      </c>
      <c r="V25" s="227">
        <f t="shared" si="3"/>
        <v>0</v>
      </c>
      <c r="W25" s="227">
        <f t="shared" si="4"/>
        <v>0</v>
      </c>
      <c r="X25" s="227">
        <f t="shared" si="12"/>
        <v>4629.8000000000175</v>
      </c>
      <c r="Y25" s="1561">
        <v>2</v>
      </c>
      <c r="Z25" s="1560">
        <v>2.4300000000000002</v>
      </c>
      <c r="AA25" s="102">
        <v>1</v>
      </c>
      <c r="AB25" s="208">
        <v>160720.20000000001</v>
      </c>
      <c r="AC25" s="208">
        <v>0</v>
      </c>
      <c r="AD25" s="208">
        <v>0.03</v>
      </c>
      <c r="AE25" s="208">
        <f t="shared" si="8"/>
        <v>4821.6059999999998</v>
      </c>
      <c r="AF25" s="208"/>
      <c r="AG25" s="227">
        <f t="shared" si="9"/>
        <v>165541.80600000001</v>
      </c>
      <c r="AH25" s="227" t="s">
        <v>1</v>
      </c>
      <c r="AI25" s="1560">
        <v>2.5</v>
      </c>
      <c r="AJ25" s="102">
        <v>1</v>
      </c>
      <c r="AK25" s="208">
        <v>165350</v>
      </c>
      <c r="AL25" s="208">
        <v>0</v>
      </c>
      <c r="AM25" s="1567">
        <v>0.03</v>
      </c>
      <c r="AN25" s="208">
        <f t="shared" si="10"/>
        <v>4960.5</v>
      </c>
      <c r="AO25" s="208"/>
      <c r="AP25" s="227">
        <f t="shared" si="11"/>
        <v>170310.5</v>
      </c>
    </row>
    <row r="26" spans="1:42" s="5" customFormat="1" ht="27" x14ac:dyDescent="0.25">
      <c r="A26" s="208">
        <v>16</v>
      </c>
      <c r="B26" s="1546" t="s">
        <v>1429</v>
      </c>
      <c r="C26" s="1546" t="s">
        <v>6043</v>
      </c>
      <c r="D26" s="227" t="s">
        <v>4989</v>
      </c>
      <c r="E26" s="1561">
        <v>1</v>
      </c>
      <c r="F26" s="1560">
        <v>2.35</v>
      </c>
      <c r="G26" s="102">
        <v>1</v>
      </c>
      <c r="H26" s="208">
        <v>155429</v>
      </c>
      <c r="I26" s="208">
        <v>0</v>
      </c>
      <c r="J26" s="208">
        <v>0.03</v>
      </c>
      <c r="K26" s="208">
        <f t="shared" si="5"/>
        <v>4662.87</v>
      </c>
      <c r="L26" s="208"/>
      <c r="M26" s="227">
        <f t="shared" si="6"/>
        <v>160091.87</v>
      </c>
      <c r="N26" s="227">
        <v>0</v>
      </c>
      <c r="O26" s="102">
        <v>1</v>
      </c>
      <c r="P26" s="208">
        <v>150799.19999999998</v>
      </c>
      <c r="Q26" s="208">
        <v>0</v>
      </c>
      <c r="R26" s="208"/>
      <c r="S26" s="227">
        <f t="shared" si="7"/>
        <v>150799.19999999998</v>
      </c>
      <c r="T26" s="227">
        <f t="shared" si="1"/>
        <v>0</v>
      </c>
      <c r="U26" s="227">
        <f t="shared" si="2"/>
        <v>4629.8000000000175</v>
      </c>
      <c r="V26" s="227">
        <f t="shared" si="3"/>
        <v>0</v>
      </c>
      <c r="W26" s="227">
        <f t="shared" si="4"/>
        <v>0</v>
      </c>
      <c r="X26" s="227">
        <f t="shared" si="12"/>
        <v>4629.8000000000175</v>
      </c>
      <c r="Y26" s="1561">
        <v>2</v>
      </c>
      <c r="Z26" s="1560">
        <v>2.4300000000000002</v>
      </c>
      <c r="AA26" s="102">
        <v>1</v>
      </c>
      <c r="AB26" s="208">
        <v>160720.20000000001</v>
      </c>
      <c r="AC26" s="208">
        <v>0</v>
      </c>
      <c r="AD26" s="208">
        <v>0.03</v>
      </c>
      <c r="AE26" s="208">
        <f t="shared" si="8"/>
        <v>4821.6059999999998</v>
      </c>
      <c r="AF26" s="208"/>
      <c r="AG26" s="227">
        <f t="shared" si="9"/>
        <v>165541.80600000001</v>
      </c>
      <c r="AH26" s="227" t="s">
        <v>1</v>
      </c>
      <c r="AI26" s="1560">
        <v>2.5</v>
      </c>
      <c r="AJ26" s="102">
        <v>1</v>
      </c>
      <c r="AK26" s="208">
        <v>165350</v>
      </c>
      <c r="AL26" s="208">
        <v>0</v>
      </c>
      <c r="AM26" s="1567">
        <v>0.03</v>
      </c>
      <c r="AN26" s="208">
        <f t="shared" si="10"/>
        <v>4960.5</v>
      </c>
      <c r="AO26" s="208"/>
      <c r="AP26" s="227">
        <f t="shared" si="11"/>
        <v>170310.5</v>
      </c>
    </row>
    <row r="27" spans="1:42" s="5" customFormat="1" ht="40.5" x14ac:dyDescent="0.25">
      <c r="A27" s="208">
        <v>17</v>
      </c>
      <c r="B27" s="1546" t="s">
        <v>6046</v>
      </c>
      <c r="C27" s="1546" t="s">
        <v>6047</v>
      </c>
      <c r="D27" s="227" t="s">
        <v>4758</v>
      </c>
      <c r="E27" s="1561">
        <v>2</v>
      </c>
      <c r="F27" s="1560">
        <v>4.1399999999999997</v>
      </c>
      <c r="G27" s="102">
        <v>1</v>
      </c>
      <c r="H27" s="208">
        <v>273819.59999999998</v>
      </c>
      <c r="I27" s="208">
        <v>0</v>
      </c>
      <c r="J27" s="208"/>
      <c r="K27" s="208">
        <f t="shared" si="5"/>
        <v>0</v>
      </c>
      <c r="L27" s="208"/>
      <c r="M27" s="227">
        <f t="shared" si="6"/>
        <v>273819.59999999998</v>
      </c>
      <c r="N27" s="227">
        <v>1</v>
      </c>
      <c r="O27" s="102">
        <v>1</v>
      </c>
      <c r="P27" s="208">
        <v>265221.39999999997</v>
      </c>
      <c r="Q27" s="208">
        <v>0</v>
      </c>
      <c r="R27" s="208"/>
      <c r="S27" s="227">
        <f t="shared" si="7"/>
        <v>265221.39999999997</v>
      </c>
      <c r="T27" s="227">
        <f t="shared" si="1"/>
        <v>0</v>
      </c>
      <c r="U27" s="227">
        <f t="shared" si="2"/>
        <v>8598.2000000000116</v>
      </c>
      <c r="V27" s="227">
        <f t="shared" si="3"/>
        <v>0</v>
      </c>
      <c r="W27" s="227">
        <f t="shared" ref="W27:W89" si="13">L27-R27</f>
        <v>0</v>
      </c>
      <c r="X27" s="227">
        <f t="shared" si="12"/>
        <v>8598.2000000000116</v>
      </c>
      <c r="Y27" s="1561">
        <v>3</v>
      </c>
      <c r="Z27" s="1560">
        <v>4.2699999999999996</v>
      </c>
      <c r="AA27" s="102">
        <v>1</v>
      </c>
      <c r="AB27" s="208">
        <v>282417.8</v>
      </c>
      <c r="AC27" s="208">
        <v>0</v>
      </c>
      <c r="AD27" s="208"/>
      <c r="AE27" s="208">
        <f t="shared" si="8"/>
        <v>0</v>
      </c>
      <c r="AF27" s="208"/>
      <c r="AG27" s="227">
        <f t="shared" si="9"/>
        <v>282417.8</v>
      </c>
      <c r="AH27" s="227" t="s">
        <v>1</v>
      </c>
      <c r="AI27" s="1560">
        <v>4.41</v>
      </c>
      <c r="AJ27" s="102">
        <v>1</v>
      </c>
      <c r="AK27" s="208">
        <v>291677.40000000002</v>
      </c>
      <c r="AL27" s="208">
        <v>0</v>
      </c>
      <c r="AM27" s="1567"/>
      <c r="AN27" s="208">
        <f t="shared" si="10"/>
        <v>0</v>
      </c>
      <c r="AO27" s="208"/>
      <c r="AP27" s="227">
        <f t="shared" si="11"/>
        <v>291677.40000000002</v>
      </c>
    </row>
    <row r="28" spans="1:42" s="5" customFormat="1" ht="40.5" x14ac:dyDescent="0.25">
      <c r="A28" s="208">
        <v>18</v>
      </c>
      <c r="B28" s="1546" t="s">
        <v>6048</v>
      </c>
      <c r="C28" s="1546" t="s">
        <v>6049</v>
      </c>
      <c r="D28" s="227" t="s">
        <v>4971</v>
      </c>
      <c r="E28" s="1561">
        <v>2</v>
      </c>
      <c r="F28" s="1560">
        <v>2.83</v>
      </c>
      <c r="G28" s="102">
        <v>1</v>
      </c>
      <c r="H28" s="208">
        <v>187176.2</v>
      </c>
      <c r="I28" s="208">
        <v>0</v>
      </c>
      <c r="J28" s="208"/>
      <c r="K28" s="208">
        <f t="shared" si="5"/>
        <v>0</v>
      </c>
      <c r="L28" s="208"/>
      <c r="M28" s="227">
        <f t="shared" si="6"/>
        <v>187176.2</v>
      </c>
      <c r="N28" s="227">
        <v>1</v>
      </c>
      <c r="O28" s="102">
        <v>1</v>
      </c>
      <c r="P28" s="208">
        <v>181885</v>
      </c>
      <c r="Q28" s="208">
        <v>0</v>
      </c>
      <c r="R28" s="208"/>
      <c r="S28" s="227">
        <f t="shared" si="7"/>
        <v>181885</v>
      </c>
      <c r="T28" s="227">
        <f t="shared" si="1"/>
        <v>0</v>
      </c>
      <c r="U28" s="227">
        <f t="shared" si="2"/>
        <v>5291.2000000000116</v>
      </c>
      <c r="V28" s="227">
        <f t="shared" si="3"/>
        <v>0</v>
      </c>
      <c r="W28" s="227">
        <f t="shared" si="13"/>
        <v>0</v>
      </c>
      <c r="X28" s="227">
        <f t="shared" si="12"/>
        <v>5291.2000000000116</v>
      </c>
      <c r="Y28" s="1561">
        <v>3</v>
      </c>
      <c r="Z28" s="1560">
        <v>2.92</v>
      </c>
      <c r="AA28" s="102">
        <v>1</v>
      </c>
      <c r="AB28" s="208">
        <v>193128.8</v>
      </c>
      <c r="AC28" s="208">
        <v>0</v>
      </c>
      <c r="AD28" s="208"/>
      <c r="AE28" s="208">
        <f t="shared" si="8"/>
        <v>0</v>
      </c>
      <c r="AF28" s="208"/>
      <c r="AG28" s="227">
        <f t="shared" si="9"/>
        <v>193128.8</v>
      </c>
      <c r="AH28" s="227" t="s">
        <v>1</v>
      </c>
      <c r="AI28" s="1560">
        <v>3.02</v>
      </c>
      <c r="AJ28" s="102">
        <v>1</v>
      </c>
      <c r="AK28" s="208">
        <v>199742.8</v>
      </c>
      <c r="AL28" s="208">
        <v>0</v>
      </c>
      <c r="AM28" s="1567"/>
      <c r="AN28" s="208">
        <f t="shared" si="10"/>
        <v>0</v>
      </c>
      <c r="AO28" s="208"/>
      <c r="AP28" s="227">
        <f t="shared" si="11"/>
        <v>199742.8</v>
      </c>
    </row>
    <row r="29" spans="1:42" s="5" customFormat="1" ht="40.5" x14ac:dyDescent="0.25">
      <c r="A29" s="208">
        <v>19</v>
      </c>
      <c r="B29" s="1546" t="s">
        <v>1429</v>
      </c>
      <c r="C29" s="1546" t="s">
        <v>6049</v>
      </c>
      <c r="D29" s="227" t="s">
        <v>4971</v>
      </c>
      <c r="E29" s="1561">
        <v>1</v>
      </c>
      <c r="F29" s="1560">
        <v>2.75</v>
      </c>
      <c r="G29" s="102">
        <v>1</v>
      </c>
      <c r="H29" s="208">
        <v>181885</v>
      </c>
      <c r="I29" s="208">
        <v>0</v>
      </c>
      <c r="J29" s="208"/>
      <c r="K29" s="208">
        <f t="shared" si="5"/>
        <v>0</v>
      </c>
      <c r="L29" s="208"/>
      <c r="M29" s="227">
        <f t="shared" si="6"/>
        <v>181885</v>
      </c>
      <c r="N29" s="227">
        <v>0</v>
      </c>
      <c r="O29" s="102">
        <v>1</v>
      </c>
      <c r="P29" s="208">
        <v>175932.40000000002</v>
      </c>
      <c r="Q29" s="208">
        <v>0</v>
      </c>
      <c r="R29" s="208"/>
      <c r="S29" s="227">
        <f t="shared" si="7"/>
        <v>175932.40000000002</v>
      </c>
      <c r="T29" s="227">
        <f t="shared" si="1"/>
        <v>0</v>
      </c>
      <c r="U29" s="227">
        <f t="shared" si="2"/>
        <v>5952.5999999999767</v>
      </c>
      <c r="V29" s="227">
        <f t="shared" si="3"/>
        <v>0</v>
      </c>
      <c r="W29" s="227">
        <f t="shared" si="13"/>
        <v>0</v>
      </c>
      <c r="X29" s="227">
        <f t="shared" si="12"/>
        <v>5952.5999999999767</v>
      </c>
      <c r="Y29" s="1561">
        <v>2</v>
      </c>
      <c r="Z29" s="1560">
        <v>2.83</v>
      </c>
      <c r="AA29" s="102">
        <v>1</v>
      </c>
      <c r="AB29" s="208">
        <v>187176.2</v>
      </c>
      <c r="AC29" s="208">
        <v>0</v>
      </c>
      <c r="AD29" s="208"/>
      <c r="AE29" s="208">
        <f t="shared" si="8"/>
        <v>0</v>
      </c>
      <c r="AF29" s="208"/>
      <c r="AG29" s="227">
        <f t="shared" si="9"/>
        <v>187176.2</v>
      </c>
      <c r="AH29" s="227" t="s">
        <v>1</v>
      </c>
      <c r="AI29" s="1560">
        <v>2.92</v>
      </c>
      <c r="AJ29" s="102">
        <v>1</v>
      </c>
      <c r="AK29" s="208">
        <v>193128.8</v>
      </c>
      <c r="AL29" s="208">
        <v>0</v>
      </c>
      <c r="AM29" s="1567"/>
      <c r="AN29" s="208">
        <f t="shared" si="10"/>
        <v>0</v>
      </c>
      <c r="AO29" s="208"/>
      <c r="AP29" s="227">
        <f t="shared" si="11"/>
        <v>193128.8</v>
      </c>
    </row>
    <row r="30" spans="1:42" s="5" customFormat="1" ht="40.5" x14ac:dyDescent="0.25">
      <c r="A30" s="208">
        <v>20</v>
      </c>
      <c r="B30" s="1546" t="s">
        <v>1429</v>
      </c>
      <c r="C30" s="1546" t="s">
        <v>6050</v>
      </c>
      <c r="D30" s="227" t="s">
        <v>4989</v>
      </c>
      <c r="E30" s="1561">
        <v>1</v>
      </c>
      <c r="F30" s="1560">
        <v>2.35</v>
      </c>
      <c r="G30" s="102">
        <v>1</v>
      </c>
      <c r="H30" s="208">
        <v>155429</v>
      </c>
      <c r="I30" s="208">
        <v>0</v>
      </c>
      <c r="J30" s="208"/>
      <c r="K30" s="208">
        <f t="shared" si="5"/>
        <v>0</v>
      </c>
      <c r="L30" s="208"/>
      <c r="M30" s="227">
        <f t="shared" si="6"/>
        <v>155429</v>
      </c>
      <c r="N30" s="227">
        <v>0</v>
      </c>
      <c r="O30" s="102">
        <v>1</v>
      </c>
      <c r="P30" s="208">
        <v>150799.19999999998</v>
      </c>
      <c r="Q30" s="208">
        <v>0</v>
      </c>
      <c r="R30" s="208"/>
      <c r="S30" s="227">
        <f t="shared" si="7"/>
        <v>150799.19999999998</v>
      </c>
      <c r="T30" s="227">
        <f t="shared" si="1"/>
        <v>0</v>
      </c>
      <c r="U30" s="227">
        <f t="shared" si="2"/>
        <v>4629.8000000000175</v>
      </c>
      <c r="V30" s="227">
        <f t="shared" si="3"/>
        <v>0</v>
      </c>
      <c r="W30" s="227">
        <f t="shared" si="13"/>
        <v>0</v>
      </c>
      <c r="X30" s="227">
        <f t="shared" si="12"/>
        <v>4629.8000000000175</v>
      </c>
      <c r="Y30" s="1561">
        <v>2</v>
      </c>
      <c r="Z30" s="1560">
        <v>2.4300000000000002</v>
      </c>
      <c r="AA30" s="102">
        <v>1</v>
      </c>
      <c r="AB30" s="208">
        <v>160720.20000000001</v>
      </c>
      <c r="AC30" s="208">
        <v>0</v>
      </c>
      <c r="AD30" s="208"/>
      <c r="AE30" s="208">
        <f t="shared" si="8"/>
        <v>0</v>
      </c>
      <c r="AF30" s="208"/>
      <c r="AG30" s="227">
        <f t="shared" si="9"/>
        <v>160720.20000000001</v>
      </c>
      <c r="AH30" s="227" t="s">
        <v>1</v>
      </c>
      <c r="AI30" s="1560">
        <v>2.5</v>
      </c>
      <c r="AJ30" s="102">
        <v>1</v>
      </c>
      <c r="AK30" s="208">
        <v>165350</v>
      </c>
      <c r="AL30" s="208">
        <v>0</v>
      </c>
      <c r="AM30" s="1567"/>
      <c r="AN30" s="208">
        <f t="shared" si="10"/>
        <v>0</v>
      </c>
      <c r="AO30" s="208"/>
      <c r="AP30" s="227">
        <f t="shared" si="11"/>
        <v>165350</v>
      </c>
    </row>
    <row r="31" spans="1:42" s="5" customFormat="1" ht="40.5" x14ac:dyDescent="0.25">
      <c r="A31" s="208">
        <v>21</v>
      </c>
      <c r="B31" s="1546" t="s">
        <v>1429</v>
      </c>
      <c r="C31" s="1546" t="s">
        <v>6050</v>
      </c>
      <c r="D31" s="227" t="s">
        <v>4989</v>
      </c>
      <c r="E31" s="1561">
        <v>1</v>
      </c>
      <c r="F31" s="1560">
        <v>2.35</v>
      </c>
      <c r="G31" s="102">
        <v>1</v>
      </c>
      <c r="H31" s="208">
        <v>155429</v>
      </c>
      <c r="I31" s="208">
        <v>0</v>
      </c>
      <c r="J31" s="208"/>
      <c r="K31" s="208">
        <f t="shared" si="5"/>
        <v>0</v>
      </c>
      <c r="L31" s="208"/>
      <c r="M31" s="227">
        <f t="shared" si="6"/>
        <v>155429</v>
      </c>
      <c r="N31" s="227">
        <v>0</v>
      </c>
      <c r="O31" s="102">
        <v>1</v>
      </c>
      <c r="P31" s="208">
        <v>150799.19999999998</v>
      </c>
      <c r="Q31" s="208">
        <v>0</v>
      </c>
      <c r="R31" s="208"/>
      <c r="S31" s="227">
        <f t="shared" si="7"/>
        <v>150799.19999999998</v>
      </c>
      <c r="T31" s="227">
        <f t="shared" si="1"/>
        <v>0</v>
      </c>
      <c r="U31" s="227">
        <f t="shared" si="2"/>
        <v>4629.8000000000175</v>
      </c>
      <c r="V31" s="227">
        <f t="shared" si="3"/>
        <v>0</v>
      </c>
      <c r="W31" s="227">
        <f t="shared" si="13"/>
        <v>0</v>
      </c>
      <c r="X31" s="227">
        <f t="shared" si="12"/>
        <v>4629.8000000000175</v>
      </c>
      <c r="Y31" s="1561">
        <v>2</v>
      </c>
      <c r="Z31" s="1560">
        <v>2.4300000000000002</v>
      </c>
      <c r="AA31" s="102">
        <v>1</v>
      </c>
      <c r="AB31" s="208">
        <v>160720.20000000001</v>
      </c>
      <c r="AC31" s="208">
        <v>0</v>
      </c>
      <c r="AD31" s="208"/>
      <c r="AE31" s="208">
        <f t="shared" si="8"/>
        <v>0</v>
      </c>
      <c r="AF31" s="208"/>
      <c r="AG31" s="227">
        <f t="shared" si="9"/>
        <v>160720.20000000001</v>
      </c>
      <c r="AH31" s="227" t="s">
        <v>1</v>
      </c>
      <c r="AI31" s="1560">
        <v>2.5</v>
      </c>
      <c r="AJ31" s="102">
        <v>1</v>
      </c>
      <c r="AK31" s="208">
        <v>165350</v>
      </c>
      <c r="AL31" s="208">
        <v>0</v>
      </c>
      <c r="AM31" s="1567"/>
      <c r="AN31" s="208">
        <f t="shared" si="10"/>
        <v>0</v>
      </c>
      <c r="AO31" s="208"/>
      <c r="AP31" s="227">
        <f t="shared" si="11"/>
        <v>165350</v>
      </c>
    </row>
    <row r="32" spans="1:42" s="5" customFormat="1" ht="40.5" x14ac:dyDescent="0.25">
      <c r="A32" s="208">
        <v>22</v>
      </c>
      <c r="B32" s="1546" t="s">
        <v>6051</v>
      </c>
      <c r="C32" s="1546" t="s">
        <v>6052</v>
      </c>
      <c r="D32" s="227" t="s">
        <v>4768</v>
      </c>
      <c r="E32" s="1561">
        <v>2</v>
      </c>
      <c r="F32" s="1560">
        <v>1.79</v>
      </c>
      <c r="G32" s="102">
        <v>1</v>
      </c>
      <c r="H32" s="208">
        <v>118390.6</v>
      </c>
      <c r="I32" s="208">
        <v>0</v>
      </c>
      <c r="J32" s="208"/>
      <c r="K32" s="208">
        <f t="shared" si="5"/>
        <v>0</v>
      </c>
      <c r="L32" s="208"/>
      <c r="M32" s="227">
        <f t="shared" si="6"/>
        <v>118390.6</v>
      </c>
      <c r="N32" s="227">
        <v>1</v>
      </c>
      <c r="O32" s="102">
        <v>1</v>
      </c>
      <c r="P32" s="208">
        <v>114422.2</v>
      </c>
      <c r="Q32" s="208">
        <v>0</v>
      </c>
      <c r="R32" s="208"/>
      <c r="S32" s="227">
        <f t="shared" si="7"/>
        <v>114422.2</v>
      </c>
      <c r="T32" s="227">
        <f t="shared" si="1"/>
        <v>0</v>
      </c>
      <c r="U32" s="227">
        <f t="shared" si="2"/>
        <v>3968.4000000000087</v>
      </c>
      <c r="V32" s="227">
        <f t="shared" si="3"/>
        <v>0</v>
      </c>
      <c r="W32" s="227">
        <f t="shared" si="13"/>
        <v>0</v>
      </c>
      <c r="X32" s="227">
        <f t="shared" si="12"/>
        <v>3968.4000000000087</v>
      </c>
      <c r="Y32" s="1561">
        <v>3</v>
      </c>
      <c r="Z32" s="1560">
        <v>1.84</v>
      </c>
      <c r="AA32" s="102">
        <v>1</v>
      </c>
      <c r="AB32" s="208">
        <v>121697.60000000001</v>
      </c>
      <c r="AC32" s="208">
        <v>0</v>
      </c>
      <c r="AD32" s="208"/>
      <c r="AE32" s="208">
        <f t="shared" si="8"/>
        <v>0</v>
      </c>
      <c r="AF32" s="208"/>
      <c r="AG32" s="227">
        <f t="shared" si="9"/>
        <v>121697.60000000001</v>
      </c>
      <c r="AH32" s="227" t="s">
        <v>1</v>
      </c>
      <c r="AI32" s="1560">
        <v>1.9</v>
      </c>
      <c r="AJ32" s="102">
        <v>1</v>
      </c>
      <c r="AK32" s="208">
        <v>125666</v>
      </c>
      <c r="AL32" s="208">
        <v>0</v>
      </c>
      <c r="AM32" s="1567"/>
      <c r="AN32" s="208">
        <f t="shared" si="10"/>
        <v>0</v>
      </c>
      <c r="AO32" s="208"/>
      <c r="AP32" s="227">
        <f t="shared" si="11"/>
        <v>125666</v>
      </c>
    </row>
    <row r="33" spans="1:42" s="5" customFormat="1" x14ac:dyDescent="0.25">
      <c r="A33" s="208">
        <v>23</v>
      </c>
      <c r="B33" s="1546" t="s">
        <v>6053</v>
      </c>
      <c r="C33" s="1546" t="s">
        <v>6054</v>
      </c>
      <c r="D33" s="227" t="s">
        <v>4758</v>
      </c>
      <c r="E33" s="1561">
        <v>2</v>
      </c>
      <c r="F33" s="1560">
        <v>4.1399999999999997</v>
      </c>
      <c r="G33" s="102">
        <v>1</v>
      </c>
      <c r="H33" s="208">
        <v>273819.59999999998</v>
      </c>
      <c r="I33" s="208">
        <v>0</v>
      </c>
      <c r="J33" s="208"/>
      <c r="K33" s="208">
        <f t="shared" si="5"/>
        <v>0</v>
      </c>
      <c r="L33" s="208"/>
      <c r="M33" s="227">
        <f t="shared" si="6"/>
        <v>273819.59999999998</v>
      </c>
      <c r="N33" s="227">
        <v>1</v>
      </c>
      <c r="O33" s="102">
        <v>1</v>
      </c>
      <c r="P33" s="208">
        <v>265221.39999999997</v>
      </c>
      <c r="Q33" s="208">
        <v>0</v>
      </c>
      <c r="R33" s="208"/>
      <c r="S33" s="227">
        <f t="shared" si="7"/>
        <v>265221.39999999997</v>
      </c>
      <c r="T33" s="227">
        <f t="shared" si="1"/>
        <v>0</v>
      </c>
      <c r="U33" s="227">
        <f t="shared" si="2"/>
        <v>8598.2000000000116</v>
      </c>
      <c r="V33" s="227">
        <f t="shared" si="3"/>
        <v>0</v>
      </c>
      <c r="W33" s="227">
        <f t="shared" si="13"/>
        <v>0</v>
      </c>
      <c r="X33" s="227">
        <f t="shared" si="12"/>
        <v>8598.2000000000116</v>
      </c>
      <c r="Y33" s="1561">
        <v>3</v>
      </c>
      <c r="Z33" s="1560">
        <v>4.2699999999999996</v>
      </c>
      <c r="AA33" s="102">
        <v>1</v>
      </c>
      <c r="AB33" s="208">
        <v>282417.8</v>
      </c>
      <c r="AC33" s="208">
        <v>0</v>
      </c>
      <c r="AD33" s="208"/>
      <c r="AE33" s="208">
        <f t="shared" si="8"/>
        <v>0</v>
      </c>
      <c r="AF33" s="208"/>
      <c r="AG33" s="227">
        <f t="shared" si="9"/>
        <v>282417.8</v>
      </c>
      <c r="AH33" s="227" t="s">
        <v>1</v>
      </c>
      <c r="AI33" s="1560">
        <v>4.41</v>
      </c>
      <c r="AJ33" s="102">
        <v>1</v>
      </c>
      <c r="AK33" s="208">
        <v>291677.40000000002</v>
      </c>
      <c r="AL33" s="208">
        <v>0</v>
      </c>
      <c r="AM33" s="1567"/>
      <c r="AN33" s="208">
        <f t="shared" si="10"/>
        <v>0</v>
      </c>
      <c r="AO33" s="208"/>
      <c r="AP33" s="227">
        <f t="shared" si="11"/>
        <v>291677.40000000002</v>
      </c>
    </row>
    <row r="34" spans="1:42" s="5" customFormat="1" ht="27" x14ac:dyDescent="0.25">
      <c r="A34" s="208">
        <v>24</v>
      </c>
      <c r="B34" s="1546" t="s">
        <v>6055</v>
      </c>
      <c r="C34" s="1546" t="s">
        <v>6056</v>
      </c>
      <c r="D34" s="227" t="s">
        <v>4971</v>
      </c>
      <c r="E34" s="1561">
        <v>2</v>
      </c>
      <c r="F34" s="1560">
        <v>2.83</v>
      </c>
      <c r="G34" s="102">
        <v>1</v>
      </c>
      <c r="H34" s="208">
        <v>187176.2</v>
      </c>
      <c r="I34" s="208">
        <v>0</v>
      </c>
      <c r="J34" s="208"/>
      <c r="K34" s="208">
        <f t="shared" si="5"/>
        <v>0</v>
      </c>
      <c r="L34" s="208"/>
      <c r="M34" s="227">
        <f t="shared" si="6"/>
        <v>187176.2</v>
      </c>
      <c r="N34" s="227">
        <v>1</v>
      </c>
      <c r="O34" s="102">
        <v>1</v>
      </c>
      <c r="P34" s="208">
        <v>181885</v>
      </c>
      <c r="Q34" s="208">
        <v>0</v>
      </c>
      <c r="R34" s="208"/>
      <c r="S34" s="227">
        <f t="shared" si="7"/>
        <v>181885</v>
      </c>
      <c r="T34" s="227">
        <f t="shared" si="1"/>
        <v>0</v>
      </c>
      <c r="U34" s="227">
        <f t="shared" si="2"/>
        <v>5291.2000000000116</v>
      </c>
      <c r="V34" s="227">
        <f t="shared" si="3"/>
        <v>0</v>
      </c>
      <c r="W34" s="227">
        <f t="shared" si="13"/>
        <v>0</v>
      </c>
      <c r="X34" s="227">
        <f t="shared" si="12"/>
        <v>5291.2000000000116</v>
      </c>
      <c r="Y34" s="1561">
        <v>3</v>
      </c>
      <c r="Z34" s="1560">
        <v>2.92</v>
      </c>
      <c r="AA34" s="102">
        <v>1</v>
      </c>
      <c r="AB34" s="208">
        <v>193128.8</v>
      </c>
      <c r="AC34" s="208">
        <v>0</v>
      </c>
      <c r="AD34" s="208"/>
      <c r="AE34" s="208">
        <f t="shared" si="8"/>
        <v>0</v>
      </c>
      <c r="AF34" s="208"/>
      <c r="AG34" s="227">
        <f t="shared" si="9"/>
        <v>193128.8</v>
      </c>
      <c r="AH34" s="227" t="s">
        <v>1</v>
      </c>
      <c r="AI34" s="1560">
        <v>3.02</v>
      </c>
      <c r="AJ34" s="102">
        <v>1</v>
      </c>
      <c r="AK34" s="208">
        <v>199742.8</v>
      </c>
      <c r="AL34" s="208">
        <v>0</v>
      </c>
      <c r="AM34" s="1567"/>
      <c r="AN34" s="208">
        <f t="shared" si="10"/>
        <v>0</v>
      </c>
      <c r="AO34" s="208"/>
      <c r="AP34" s="227">
        <f t="shared" si="11"/>
        <v>199742.8</v>
      </c>
    </row>
    <row r="35" spans="1:42" s="5" customFormat="1" ht="27" x14ac:dyDescent="0.25">
      <c r="A35" s="208">
        <v>25</v>
      </c>
      <c r="B35" s="1546" t="s">
        <v>6057</v>
      </c>
      <c r="C35" s="1546" t="s">
        <v>6056</v>
      </c>
      <c r="D35" s="227" t="s">
        <v>4971</v>
      </c>
      <c r="E35" s="1561">
        <v>2</v>
      </c>
      <c r="F35" s="1560">
        <v>2.83</v>
      </c>
      <c r="G35" s="102">
        <v>1</v>
      </c>
      <c r="H35" s="208">
        <v>187176.2</v>
      </c>
      <c r="I35" s="208">
        <v>0</v>
      </c>
      <c r="J35" s="208"/>
      <c r="K35" s="208">
        <f t="shared" si="5"/>
        <v>0</v>
      </c>
      <c r="L35" s="208"/>
      <c r="M35" s="227">
        <f t="shared" si="6"/>
        <v>187176.2</v>
      </c>
      <c r="N35" s="227">
        <v>1</v>
      </c>
      <c r="O35" s="102">
        <v>1</v>
      </c>
      <c r="P35" s="208">
        <v>181885</v>
      </c>
      <c r="Q35" s="208">
        <v>0</v>
      </c>
      <c r="R35" s="208"/>
      <c r="S35" s="227">
        <f t="shared" si="7"/>
        <v>181885</v>
      </c>
      <c r="T35" s="227">
        <f t="shared" si="1"/>
        <v>0</v>
      </c>
      <c r="U35" s="227">
        <f t="shared" si="2"/>
        <v>5291.2000000000116</v>
      </c>
      <c r="V35" s="227">
        <f t="shared" si="3"/>
        <v>0</v>
      </c>
      <c r="W35" s="227">
        <f t="shared" si="13"/>
        <v>0</v>
      </c>
      <c r="X35" s="227">
        <f t="shared" si="12"/>
        <v>5291.2000000000116</v>
      </c>
      <c r="Y35" s="1561">
        <v>3</v>
      </c>
      <c r="Z35" s="1560">
        <v>2.92</v>
      </c>
      <c r="AA35" s="102">
        <v>1</v>
      </c>
      <c r="AB35" s="208">
        <v>193128.8</v>
      </c>
      <c r="AC35" s="208">
        <v>0</v>
      </c>
      <c r="AD35" s="208"/>
      <c r="AE35" s="208">
        <f t="shared" si="8"/>
        <v>0</v>
      </c>
      <c r="AF35" s="208"/>
      <c r="AG35" s="227">
        <f t="shared" si="9"/>
        <v>193128.8</v>
      </c>
      <c r="AH35" s="227" t="s">
        <v>1</v>
      </c>
      <c r="AI35" s="1560">
        <v>3.02</v>
      </c>
      <c r="AJ35" s="102">
        <v>1</v>
      </c>
      <c r="AK35" s="208">
        <v>199742.8</v>
      </c>
      <c r="AL35" s="208">
        <v>0</v>
      </c>
      <c r="AM35" s="1567"/>
      <c r="AN35" s="208">
        <f t="shared" si="10"/>
        <v>0</v>
      </c>
      <c r="AO35" s="208"/>
      <c r="AP35" s="227">
        <f t="shared" si="11"/>
        <v>199742.8</v>
      </c>
    </row>
    <row r="36" spans="1:42" s="5" customFormat="1" ht="27" x14ac:dyDescent="0.25">
      <c r="A36" s="208">
        <v>26</v>
      </c>
      <c r="B36" s="1546" t="s">
        <v>6058</v>
      </c>
      <c r="C36" s="1546" t="s">
        <v>6059</v>
      </c>
      <c r="D36" s="227" t="s">
        <v>4989</v>
      </c>
      <c r="E36" s="1561">
        <v>2</v>
      </c>
      <c r="F36" s="1560">
        <v>2.4300000000000002</v>
      </c>
      <c r="G36" s="102">
        <v>1</v>
      </c>
      <c r="H36" s="208">
        <v>160720.20000000001</v>
      </c>
      <c r="I36" s="208">
        <v>0</v>
      </c>
      <c r="J36" s="208"/>
      <c r="K36" s="208">
        <f t="shared" si="5"/>
        <v>0</v>
      </c>
      <c r="L36" s="208"/>
      <c r="M36" s="227">
        <f t="shared" si="6"/>
        <v>160720.20000000001</v>
      </c>
      <c r="N36" s="227">
        <v>1</v>
      </c>
      <c r="O36" s="102">
        <v>1</v>
      </c>
      <c r="P36" s="208">
        <v>155429</v>
      </c>
      <c r="Q36" s="208">
        <v>0</v>
      </c>
      <c r="R36" s="208"/>
      <c r="S36" s="227">
        <f t="shared" si="7"/>
        <v>155429</v>
      </c>
      <c r="T36" s="227">
        <f t="shared" si="1"/>
        <v>0</v>
      </c>
      <c r="U36" s="227">
        <f t="shared" si="2"/>
        <v>5291.2000000000116</v>
      </c>
      <c r="V36" s="227">
        <f t="shared" si="3"/>
        <v>0</v>
      </c>
      <c r="W36" s="227">
        <f t="shared" si="13"/>
        <v>0</v>
      </c>
      <c r="X36" s="227">
        <f t="shared" si="12"/>
        <v>5291.2000000000116</v>
      </c>
      <c r="Y36" s="1561">
        <v>3</v>
      </c>
      <c r="Z36" s="1560">
        <v>2.5</v>
      </c>
      <c r="AA36" s="102">
        <v>1</v>
      </c>
      <c r="AB36" s="208">
        <v>165350</v>
      </c>
      <c r="AC36" s="208">
        <v>0</v>
      </c>
      <c r="AD36" s="208"/>
      <c r="AE36" s="208">
        <f t="shared" si="8"/>
        <v>0</v>
      </c>
      <c r="AF36" s="208"/>
      <c r="AG36" s="227">
        <f t="shared" si="9"/>
        <v>165350</v>
      </c>
      <c r="AH36" s="227" t="s">
        <v>1</v>
      </c>
      <c r="AI36" s="1560">
        <v>2.58</v>
      </c>
      <c r="AJ36" s="102">
        <v>1</v>
      </c>
      <c r="AK36" s="208">
        <v>170641.2</v>
      </c>
      <c r="AL36" s="208">
        <v>0</v>
      </c>
      <c r="AM36" s="1567"/>
      <c r="AN36" s="208">
        <f t="shared" si="10"/>
        <v>0</v>
      </c>
      <c r="AO36" s="208"/>
      <c r="AP36" s="227">
        <f t="shared" si="11"/>
        <v>170641.2</v>
      </c>
    </row>
    <row r="37" spans="1:42" s="5" customFormat="1" ht="27" x14ac:dyDescent="0.25">
      <c r="A37" s="208">
        <v>27</v>
      </c>
      <c r="B37" s="1546" t="s">
        <v>6060</v>
      </c>
      <c r="C37" s="1546" t="s">
        <v>6059</v>
      </c>
      <c r="D37" s="227" t="s">
        <v>4989</v>
      </c>
      <c r="E37" s="1561">
        <v>2</v>
      </c>
      <c r="F37" s="1560">
        <v>2.4300000000000002</v>
      </c>
      <c r="G37" s="102">
        <v>1</v>
      </c>
      <c r="H37" s="208">
        <v>160720.20000000001</v>
      </c>
      <c r="I37" s="208">
        <v>0</v>
      </c>
      <c r="J37" s="208"/>
      <c r="K37" s="208">
        <f t="shared" si="5"/>
        <v>0</v>
      </c>
      <c r="L37" s="208"/>
      <c r="M37" s="227">
        <f t="shared" si="6"/>
        <v>160720.20000000001</v>
      </c>
      <c r="N37" s="227">
        <v>1</v>
      </c>
      <c r="O37" s="102">
        <v>1</v>
      </c>
      <c r="P37" s="208">
        <v>155429</v>
      </c>
      <c r="Q37" s="208">
        <v>0</v>
      </c>
      <c r="R37" s="208"/>
      <c r="S37" s="227">
        <f t="shared" si="7"/>
        <v>155429</v>
      </c>
      <c r="T37" s="227">
        <f t="shared" si="1"/>
        <v>0</v>
      </c>
      <c r="U37" s="227">
        <f t="shared" si="2"/>
        <v>5291.2000000000116</v>
      </c>
      <c r="V37" s="227">
        <f t="shared" si="3"/>
        <v>0</v>
      </c>
      <c r="W37" s="227">
        <f t="shared" si="13"/>
        <v>0</v>
      </c>
      <c r="X37" s="227">
        <f t="shared" si="12"/>
        <v>5291.2000000000116</v>
      </c>
      <c r="Y37" s="1561">
        <v>3</v>
      </c>
      <c r="Z37" s="1560">
        <v>2.5</v>
      </c>
      <c r="AA37" s="102">
        <v>1</v>
      </c>
      <c r="AB37" s="208">
        <v>165350</v>
      </c>
      <c r="AC37" s="208">
        <v>0</v>
      </c>
      <c r="AD37" s="208"/>
      <c r="AE37" s="208">
        <f t="shared" si="8"/>
        <v>0</v>
      </c>
      <c r="AF37" s="208"/>
      <c r="AG37" s="227">
        <f t="shared" si="9"/>
        <v>165350</v>
      </c>
      <c r="AH37" s="227" t="s">
        <v>1</v>
      </c>
      <c r="AI37" s="1560">
        <v>2.58</v>
      </c>
      <c r="AJ37" s="102">
        <v>1</v>
      </c>
      <c r="AK37" s="208">
        <v>170641.2</v>
      </c>
      <c r="AL37" s="208">
        <v>0</v>
      </c>
      <c r="AM37" s="1567"/>
      <c r="AN37" s="208">
        <f t="shared" si="10"/>
        <v>0</v>
      </c>
      <c r="AO37" s="208"/>
      <c r="AP37" s="227">
        <f t="shared" si="11"/>
        <v>170641.2</v>
      </c>
    </row>
    <row r="38" spans="1:42" s="5" customFormat="1" ht="27" x14ac:dyDescent="0.25">
      <c r="A38" s="208">
        <v>28</v>
      </c>
      <c r="B38" s="1546" t="s">
        <v>1429</v>
      </c>
      <c r="C38" s="1546" t="s">
        <v>6061</v>
      </c>
      <c r="D38" s="227" t="s">
        <v>4768</v>
      </c>
      <c r="E38" s="1561">
        <v>1</v>
      </c>
      <c r="F38" s="1560">
        <v>1.73</v>
      </c>
      <c r="G38" s="102">
        <v>1</v>
      </c>
      <c r="H38" s="208">
        <v>114422.2</v>
      </c>
      <c r="I38" s="208">
        <v>0</v>
      </c>
      <c r="J38" s="208"/>
      <c r="K38" s="208">
        <f t="shared" si="5"/>
        <v>0</v>
      </c>
      <c r="L38" s="208"/>
      <c r="M38" s="227">
        <f t="shared" si="6"/>
        <v>114422.2</v>
      </c>
      <c r="N38" s="227">
        <v>0</v>
      </c>
      <c r="O38" s="102">
        <v>1</v>
      </c>
      <c r="P38" s="208">
        <v>111115.2</v>
      </c>
      <c r="Q38" s="208">
        <v>0</v>
      </c>
      <c r="R38" s="208"/>
      <c r="S38" s="227">
        <f t="shared" si="7"/>
        <v>111115.2</v>
      </c>
      <c r="T38" s="227">
        <f t="shared" si="1"/>
        <v>0</v>
      </c>
      <c r="U38" s="227">
        <f t="shared" si="2"/>
        <v>3307</v>
      </c>
      <c r="V38" s="227">
        <f t="shared" si="3"/>
        <v>0</v>
      </c>
      <c r="W38" s="227">
        <f t="shared" si="13"/>
        <v>0</v>
      </c>
      <c r="X38" s="227">
        <f t="shared" si="12"/>
        <v>3307</v>
      </c>
      <c r="Y38" s="1561">
        <v>2</v>
      </c>
      <c r="Z38" s="1560">
        <v>1.79</v>
      </c>
      <c r="AA38" s="102">
        <v>1</v>
      </c>
      <c r="AB38" s="208">
        <v>118390.6</v>
      </c>
      <c r="AC38" s="208">
        <v>0</v>
      </c>
      <c r="AD38" s="208"/>
      <c r="AE38" s="208">
        <f t="shared" si="8"/>
        <v>0</v>
      </c>
      <c r="AF38" s="208"/>
      <c r="AG38" s="227">
        <f t="shared" si="9"/>
        <v>118390.6</v>
      </c>
      <c r="AH38" s="227" t="s">
        <v>1</v>
      </c>
      <c r="AI38" s="1560">
        <v>1.84</v>
      </c>
      <c r="AJ38" s="102">
        <v>1</v>
      </c>
      <c r="AK38" s="208">
        <v>121697.60000000001</v>
      </c>
      <c r="AL38" s="208">
        <v>0</v>
      </c>
      <c r="AM38" s="1567"/>
      <c r="AN38" s="208">
        <f t="shared" si="10"/>
        <v>0</v>
      </c>
      <c r="AO38" s="208"/>
      <c r="AP38" s="227">
        <f t="shared" si="11"/>
        <v>121697.60000000001</v>
      </c>
    </row>
    <row r="39" spans="1:42" s="5" customFormat="1" x14ac:dyDescent="0.25">
      <c r="A39" s="208">
        <v>29</v>
      </c>
      <c r="B39" s="1546" t="s">
        <v>1429</v>
      </c>
      <c r="C39" s="1546" t="s">
        <v>4904</v>
      </c>
      <c r="D39" s="227" t="s">
        <v>4764</v>
      </c>
      <c r="E39" s="1561">
        <v>1</v>
      </c>
      <c r="F39" s="1560">
        <v>3.31</v>
      </c>
      <c r="G39" s="102">
        <v>1</v>
      </c>
      <c r="H39" s="208">
        <v>218923.4</v>
      </c>
      <c r="I39" s="208">
        <v>0</v>
      </c>
      <c r="J39" s="208"/>
      <c r="K39" s="208">
        <f t="shared" si="5"/>
        <v>0</v>
      </c>
      <c r="L39" s="208"/>
      <c r="M39" s="227">
        <f t="shared" si="6"/>
        <v>218923.4</v>
      </c>
      <c r="N39" s="227">
        <v>0</v>
      </c>
      <c r="O39" s="102">
        <v>1</v>
      </c>
      <c r="P39" s="208">
        <v>212309.4</v>
      </c>
      <c r="Q39" s="208">
        <v>0</v>
      </c>
      <c r="R39" s="208"/>
      <c r="S39" s="227">
        <f t="shared" si="7"/>
        <v>212309.4</v>
      </c>
      <c r="T39" s="227">
        <f t="shared" si="1"/>
        <v>0</v>
      </c>
      <c r="U39" s="227">
        <f t="shared" si="2"/>
        <v>6614</v>
      </c>
      <c r="V39" s="227">
        <f t="shared" si="3"/>
        <v>0</v>
      </c>
      <c r="W39" s="227">
        <f t="shared" si="13"/>
        <v>0</v>
      </c>
      <c r="X39" s="227">
        <f t="shared" si="12"/>
        <v>6614</v>
      </c>
      <c r="Y39" s="1561">
        <v>2</v>
      </c>
      <c r="Z39" s="1560">
        <v>3.42</v>
      </c>
      <c r="AA39" s="102">
        <v>1</v>
      </c>
      <c r="AB39" s="208">
        <v>226198.8</v>
      </c>
      <c r="AC39" s="208">
        <v>0</v>
      </c>
      <c r="AD39" s="208"/>
      <c r="AE39" s="208">
        <f t="shared" si="8"/>
        <v>0</v>
      </c>
      <c r="AF39" s="208"/>
      <c r="AG39" s="227">
        <f t="shared" si="9"/>
        <v>226198.8</v>
      </c>
      <c r="AH39" s="227" t="s">
        <v>1</v>
      </c>
      <c r="AI39" s="1560">
        <v>3.53</v>
      </c>
      <c r="AJ39" s="102">
        <v>1</v>
      </c>
      <c r="AK39" s="208">
        <v>233474.19999999998</v>
      </c>
      <c r="AL39" s="208">
        <v>0</v>
      </c>
      <c r="AM39" s="1567"/>
      <c r="AN39" s="208">
        <f t="shared" si="10"/>
        <v>0</v>
      </c>
      <c r="AO39" s="208"/>
      <c r="AP39" s="227">
        <f t="shared" si="11"/>
        <v>233474.19999999998</v>
      </c>
    </row>
    <row r="40" spans="1:42" s="5" customFormat="1" ht="27" x14ac:dyDescent="0.25">
      <c r="A40" s="208">
        <v>30</v>
      </c>
      <c r="B40" s="1546" t="s">
        <v>1429</v>
      </c>
      <c r="C40" s="1546" t="s">
        <v>6062</v>
      </c>
      <c r="D40" s="227" t="s">
        <v>4989</v>
      </c>
      <c r="E40" s="1561">
        <v>1</v>
      </c>
      <c r="F40" s="1560">
        <v>2.35</v>
      </c>
      <c r="G40" s="102">
        <v>1</v>
      </c>
      <c r="H40" s="208">
        <v>155429</v>
      </c>
      <c r="I40" s="208">
        <v>0</v>
      </c>
      <c r="J40" s="208"/>
      <c r="K40" s="208">
        <f t="shared" si="5"/>
        <v>0</v>
      </c>
      <c r="L40" s="208"/>
      <c r="M40" s="227">
        <f t="shared" si="6"/>
        <v>155429</v>
      </c>
      <c r="N40" s="227">
        <v>0</v>
      </c>
      <c r="O40" s="102">
        <v>1</v>
      </c>
      <c r="P40" s="208">
        <v>150799.19999999998</v>
      </c>
      <c r="Q40" s="208">
        <v>0</v>
      </c>
      <c r="R40" s="208"/>
      <c r="S40" s="227">
        <f t="shared" si="7"/>
        <v>150799.19999999998</v>
      </c>
      <c r="T40" s="227">
        <f t="shared" si="1"/>
        <v>0</v>
      </c>
      <c r="U40" s="227">
        <f t="shared" si="2"/>
        <v>4629.8000000000175</v>
      </c>
      <c r="V40" s="227">
        <f t="shared" si="3"/>
        <v>0</v>
      </c>
      <c r="W40" s="227">
        <f t="shared" si="13"/>
        <v>0</v>
      </c>
      <c r="X40" s="227">
        <f t="shared" si="12"/>
        <v>4629.8000000000175</v>
      </c>
      <c r="Y40" s="1561">
        <v>2</v>
      </c>
      <c r="Z40" s="1560">
        <v>2.4300000000000002</v>
      </c>
      <c r="AA40" s="102">
        <v>1</v>
      </c>
      <c r="AB40" s="208">
        <v>160720.20000000001</v>
      </c>
      <c r="AC40" s="208">
        <v>0</v>
      </c>
      <c r="AD40" s="208"/>
      <c r="AE40" s="208">
        <f t="shared" si="8"/>
        <v>0</v>
      </c>
      <c r="AF40" s="208"/>
      <c r="AG40" s="227">
        <f t="shared" si="9"/>
        <v>160720.20000000001</v>
      </c>
      <c r="AH40" s="227" t="s">
        <v>1</v>
      </c>
      <c r="AI40" s="1560">
        <v>2.5</v>
      </c>
      <c r="AJ40" s="102">
        <v>1</v>
      </c>
      <c r="AK40" s="208">
        <v>165350</v>
      </c>
      <c r="AL40" s="208">
        <v>0</v>
      </c>
      <c r="AM40" s="1567"/>
      <c r="AN40" s="208">
        <f t="shared" si="10"/>
        <v>0</v>
      </c>
      <c r="AO40" s="208"/>
      <c r="AP40" s="227">
        <f t="shared" si="11"/>
        <v>165350</v>
      </c>
    </row>
    <row r="41" spans="1:42" s="5" customFormat="1" ht="27" x14ac:dyDescent="0.25">
      <c r="A41" s="208">
        <v>31</v>
      </c>
      <c r="B41" s="1546" t="s">
        <v>6063</v>
      </c>
      <c r="C41" s="1546" t="s">
        <v>6064</v>
      </c>
      <c r="D41" s="227" t="s">
        <v>4758</v>
      </c>
      <c r="E41" s="1561">
        <v>2</v>
      </c>
      <c r="F41" s="1560">
        <v>4.1399999999999997</v>
      </c>
      <c r="G41" s="102">
        <v>1</v>
      </c>
      <c r="H41" s="208">
        <v>273819.59999999998</v>
      </c>
      <c r="I41" s="208">
        <v>0</v>
      </c>
      <c r="J41" s="208">
        <v>0.14000000000000001</v>
      </c>
      <c r="K41" s="208">
        <f t="shared" si="5"/>
        <v>38334.743999999999</v>
      </c>
      <c r="L41" s="208"/>
      <c r="M41" s="227">
        <f t="shared" si="6"/>
        <v>312154.34399999998</v>
      </c>
      <c r="N41" s="227">
        <v>1</v>
      </c>
      <c r="O41" s="102">
        <v>1</v>
      </c>
      <c r="P41" s="208">
        <v>265221.39999999997</v>
      </c>
      <c r="Q41" s="208">
        <v>0</v>
      </c>
      <c r="R41" s="208"/>
      <c r="S41" s="227">
        <f t="shared" si="7"/>
        <v>265221.39999999997</v>
      </c>
      <c r="T41" s="227">
        <f t="shared" si="1"/>
        <v>0</v>
      </c>
      <c r="U41" s="227">
        <f t="shared" si="2"/>
        <v>8598.2000000000116</v>
      </c>
      <c r="V41" s="227">
        <f t="shared" si="3"/>
        <v>0</v>
      </c>
      <c r="W41" s="227">
        <f t="shared" si="13"/>
        <v>0</v>
      </c>
      <c r="X41" s="227">
        <f t="shared" si="12"/>
        <v>8598.2000000000116</v>
      </c>
      <c r="Y41" s="1561">
        <v>3</v>
      </c>
      <c r="Z41" s="1560">
        <v>4.2699999999999996</v>
      </c>
      <c r="AA41" s="102">
        <v>1</v>
      </c>
      <c r="AB41" s="208">
        <v>282417.8</v>
      </c>
      <c r="AC41" s="208">
        <v>0</v>
      </c>
      <c r="AD41" s="208">
        <v>0.14000000000000001</v>
      </c>
      <c r="AE41" s="208">
        <f t="shared" si="8"/>
        <v>39538.492000000006</v>
      </c>
      <c r="AF41" s="208"/>
      <c r="AG41" s="227">
        <f t="shared" si="9"/>
        <v>321956.29200000002</v>
      </c>
      <c r="AH41" s="227" t="s">
        <v>1</v>
      </c>
      <c r="AI41" s="1560">
        <v>4.41</v>
      </c>
      <c r="AJ41" s="102">
        <v>1</v>
      </c>
      <c r="AK41" s="208">
        <v>291677.40000000002</v>
      </c>
      <c r="AL41" s="208">
        <v>0</v>
      </c>
      <c r="AM41" s="1567">
        <v>0.14000000000000001</v>
      </c>
      <c r="AN41" s="208">
        <f t="shared" si="10"/>
        <v>40834.83600000001</v>
      </c>
      <c r="AO41" s="208"/>
      <c r="AP41" s="227">
        <f t="shared" si="11"/>
        <v>332512.23600000003</v>
      </c>
    </row>
    <row r="42" spans="1:42" s="5" customFormat="1" x14ac:dyDescent="0.25">
      <c r="A42" s="208">
        <v>32</v>
      </c>
      <c r="B42" s="1546" t="s">
        <v>6065</v>
      </c>
      <c r="C42" s="1546" t="s">
        <v>6066</v>
      </c>
      <c r="D42" s="227" t="s">
        <v>6067</v>
      </c>
      <c r="E42" s="1561">
        <v>2</v>
      </c>
      <c r="F42" s="1560">
        <v>2.08</v>
      </c>
      <c r="G42" s="102">
        <v>1</v>
      </c>
      <c r="H42" s="208">
        <v>137571.20000000001</v>
      </c>
      <c r="I42" s="208">
        <v>0</v>
      </c>
      <c r="J42" s="208">
        <v>0.1</v>
      </c>
      <c r="K42" s="208">
        <f t="shared" si="5"/>
        <v>13757.120000000003</v>
      </c>
      <c r="L42" s="208"/>
      <c r="M42" s="227">
        <f t="shared" si="6"/>
        <v>151328.32000000001</v>
      </c>
      <c r="N42" s="227">
        <v>1</v>
      </c>
      <c r="O42" s="102">
        <v>1</v>
      </c>
      <c r="P42" s="208">
        <v>133602.79999999999</v>
      </c>
      <c r="Q42" s="208">
        <v>0</v>
      </c>
      <c r="R42" s="208"/>
      <c r="S42" s="227">
        <f t="shared" si="7"/>
        <v>133602.79999999999</v>
      </c>
      <c r="T42" s="227">
        <f t="shared" si="1"/>
        <v>0</v>
      </c>
      <c r="U42" s="227">
        <f t="shared" si="2"/>
        <v>3968.4000000000233</v>
      </c>
      <c r="V42" s="227">
        <f t="shared" si="3"/>
        <v>0</v>
      </c>
      <c r="W42" s="227">
        <f t="shared" si="13"/>
        <v>0</v>
      </c>
      <c r="X42" s="227">
        <f t="shared" si="12"/>
        <v>3968.4000000000233</v>
      </c>
      <c r="Y42" s="1561">
        <v>3</v>
      </c>
      <c r="Z42" s="1560">
        <v>2.15</v>
      </c>
      <c r="AA42" s="102">
        <v>1</v>
      </c>
      <c r="AB42" s="208">
        <v>142201</v>
      </c>
      <c r="AC42" s="208">
        <v>0</v>
      </c>
      <c r="AD42" s="208">
        <v>0.1</v>
      </c>
      <c r="AE42" s="208">
        <f t="shared" si="8"/>
        <v>14220.1</v>
      </c>
      <c r="AF42" s="208"/>
      <c r="AG42" s="227">
        <f t="shared" si="9"/>
        <v>156421.1</v>
      </c>
      <c r="AH42" s="227" t="s">
        <v>1</v>
      </c>
      <c r="AI42" s="1560">
        <v>2.21</v>
      </c>
      <c r="AJ42" s="102">
        <v>1</v>
      </c>
      <c r="AK42" s="208">
        <v>146169.4</v>
      </c>
      <c r="AL42" s="208">
        <v>0</v>
      </c>
      <c r="AM42" s="1567">
        <v>0.1</v>
      </c>
      <c r="AN42" s="208">
        <f t="shared" si="10"/>
        <v>14616.94</v>
      </c>
      <c r="AO42" s="208"/>
      <c r="AP42" s="227">
        <f t="shared" si="11"/>
        <v>160786.34</v>
      </c>
    </row>
    <row r="43" spans="1:42" s="5" customFormat="1" x14ac:dyDescent="0.25">
      <c r="A43" s="208">
        <v>33</v>
      </c>
      <c r="B43" s="1546" t="s">
        <v>6068</v>
      </c>
      <c r="C43" s="1546" t="s">
        <v>6066</v>
      </c>
      <c r="D43" s="227" t="s">
        <v>6067</v>
      </c>
      <c r="E43" s="1561">
        <v>2</v>
      </c>
      <c r="F43" s="1560">
        <v>2.08</v>
      </c>
      <c r="G43" s="102">
        <v>1</v>
      </c>
      <c r="H43" s="208">
        <v>137571.20000000001</v>
      </c>
      <c r="I43" s="208">
        <v>0</v>
      </c>
      <c r="J43" s="208">
        <v>0.1</v>
      </c>
      <c r="K43" s="208">
        <f t="shared" si="5"/>
        <v>13757.120000000003</v>
      </c>
      <c r="L43" s="208"/>
      <c r="M43" s="227">
        <f t="shared" si="6"/>
        <v>151328.32000000001</v>
      </c>
      <c r="N43" s="227">
        <v>1</v>
      </c>
      <c r="O43" s="102">
        <v>1</v>
      </c>
      <c r="P43" s="208">
        <v>133602.79999999999</v>
      </c>
      <c r="Q43" s="208">
        <v>0</v>
      </c>
      <c r="R43" s="208"/>
      <c r="S43" s="227">
        <f t="shared" si="7"/>
        <v>133602.79999999999</v>
      </c>
      <c r="T43" s="227">
        <f t="shared" si="1"/>
        <v>0</v>
      </c>
      <c r="U43" s="227">
        <f t="shared" si="2"/>
        <v>3968.4000000000233</v>
      </c>
      <c r="V43" s="227">
        <f t="shared" si="3"/>
        <v>0</v>
      </c>
      <c r="W43" s="227">
        <f t="shared" si="13"/>
        <v>0</v>
      </c>
      <c r="X43" s="227">
        <f t="shared" si="12"/>
        <v>3968.4000000000233</v>
      </c>
      <c r="Y43" s="1561">
        <v>3</v>
      </c>
      <c r="Z43" s="1560">
        <v>2.15</v>
      </c>
      <c r="AA43" s="102">
        <v>1</v>
      </c>
      <c r="AB43" s="208">
        <v>142201</v>
      </c>
      <c r="AC43" s="208">
        <v>0</v>
      </c>
      <c r="AD43" s="208">
        <v>0.11</v>
      </c>
      <c r="AE43" s="208">
        <f t="shared" si="8"/>
        <v>15642.11</v>
      </c>
      <c r="AF43" s="208"/>
      <c r="AG43" s="227">
        <f t="shared" si="9"/>
        <v>157843.10999999999</v>
      </c>
      <c r="AH43" s="227" t="s">
        <v>1</v>
      </c>
      <c r="AI43" s="1560">
        <v>2.21</v>
      </c>
      <c r="AJ43" s="102">
        <v>1</v>
      </c>
      <c r="AK43" s="208">
        <v>146169.4</v>
      </c>
      <c r="AL43" s="208">
        <v>0</v>
      </c>
      <c r="AM43" s="1567">
        <v>0.11</v>
      </c>
      <c r="AN43" s="208">
        <f t="shared" si="10"/>
        <v>16078.634</v>
      </c>
      <c r="AO43" s="208"/>
      <c r="AP43" s="227">
        <f t="shared" si="11"/>
        <v>162248.03399999999</v>
      </c>
    </row>
    <row r="44" spans="1:42" s="5" customFormat="1" ht="27" x14ac:dyDescent="0.25">
      <c r="A44" s="208">
        <v>34</v>
      </c>
      <c r="B44" s="1546" t="s">
        <v>6069</v>
      </c>
      <c r="C44" s="1546" t="s">
        <v>6066</v>
      </c>
      <c r="D44" s="227" t="s">
        <v>6067</v>
      </c>
      <c r="E44" s="1561">
        <v>2</v>
      </c>
      <c r="F44" s="1560">
        <v>2.08</v>
      </c>
      <c r="G44" s="102">
        <v>1</v>
      </c>
      <c r="H44" s="208">
        <v>137571.20000000001</v>
      </c>
      <c r="I44" s="208">
        <v>0</v>
      </c>
      <c r="J44" s="208">
        <v>0.1</v>
      </c>
      <c r="K44" s="208">
        <f t="shared" si="5"/>
        <v>13757.120000000003</v>
      </c>
      <c r="L44" s="208"/>
      <c r="M44" s="227">
        <f t="shared" si="6"/>
        <v>151328.32000000001</v>
      </c>
      <c r="N44" s="227">
        <v>1</v>
      </c>
      <c r="O44" s="102">
        <v>1</v>
      </c>
      <c r="P44" s="208">
        <v>133602.79999999999</v>
      </c>
      <c r="Q44" s="208">
        <v>0</v>
      </c>
      <c r="R44" s="208"/>
      <c r="S44" s="227">
        <f t="shared" si="7"/>
        <v>133602.79999999999</v>
      </c>
      <c r="T44" s="227">
        <f t="shared" si="1"/>
        <v>0</v>
      </c>
      <c r="U44" s="227">
        <f t="shared" si="2"/>
        <v>3968.4000000000233</v>
      </c>
      <c r="V44" s="227">
        <f t="shared" si="3"/>
        <v>0</v>
      </c>
      <c r="W44" s="227">
        <f t="shared" si="13"/>
        <v>0</v>
      </c>
      <c r="X44" s="227">
        <f t="shared" si="12"/>
        <v>3968.4000000000233</v>
      </c>
      <c r="Y44" s="1561">
        <v>3</v>
      </c>
      <c r="Z44" s="1560">
        <v>2.15</v>
      </c>
      <c r="AA44" s="102">
        <v>1</v>
      </c>
      <c r="AB44" s="208">
        <v>142201</v>
      </c>
      <c r="AC44" s="208">
        <v>0</v>
      </c>
      <c r="AD44" s="208">
        <v>0.1</v>
      </c>
      <c r="AE44" s="208">
        <f t="shared" si="8"/>
        <v>14220.1</v>
      </c>
      <c r="AF44" s="208"/>
      <c r="AG44" s="227">
        <f t="shared" si="9"/>
        <v>156421.1</v>
      </c>
      <c r="AH44" s="227" t="s">
        <v>1</v>
      </c>
      <c r="AI44" s="1560">
        <v>2.21</v>
      </c>
      <c r="AJ44" s="102">
        <v>1</v>
      </c>
      <c r="AK44" s="208">
        <v>146169.4</v>
      </c>
      <c r="AL44" s="208">
        <v>0</v>
      </c>
      <c r="AM44" s="1567">
        <v>0.1</v>
      </c>
      <c r="AN44" s="208">
        <f t="shared" si="10"/>
        <v>14616.94</v>
      </c>
      <c r="AO44" s="208"/>
      <c r="AP44" s="227">
        <f t="shared" si="11"/>
        <v>160786.34</v>
      </c>
    </row>
    <row r="45" spans="1:42" s="5" customFormat="1" x14ac:dyDescent="0.25">
      <c r="A45" s="208">
        <v>35</v>
      </c>
      <c r="B45" s="1546" t="s">
        <v>6070</v>
      </c>
      <c r="C45" s="1546" t="s">
        <v>1145</v>
      </c>
      <c r="D45" s="227" t="s">
        <v>4768</v>
      </c>
      <c r="E45" s="1561">
        <v>2</v>
      </c>
      <c r="F45" s="1560">
        <v>1.79</v>
      </c>
      <c r="G45" s="102">
        <v>1</v>
      </c>
      <c r="H45" s="208">
        <v>118390.6</v>
      </c>
      <c r="I45" s="208">
        <v>0</v>
      </c>
      <c r="J45" s="208">
        <v>0.05</v>
      </c>
      <c r="K45" s="208">
        <f t="shared" si="5"/>
        <v>5919.5300000000007</v>
      </c>
      <c r="L45" s="208"/>
      <c r="M45" s="227">
        <f t="shared" si="6"/>
        <v>124310.13</v>
      </c>
      <c r="N45" s="227">
        <v>1</v>
      </c>
      <c r="O45" s="102">
        <v>1</v>
      </c>
      <c r="P45" s="208">
        <v>114422.2</v>
      </c>
      <c r="Q45" s="208">
        <v>0</v>
      </c>
      <c r="R45" s="208"/>
      <c r="S45" s="227">
        <f t="shared" si="7"/>
        <v>114422.2</v>
      </c>
      <c r="T45" s="227">
        <f t="shared" si="1"/>
        <v>0</v>
      </c>
      <c r="U45" s="227">
        <f t="shared" si="2"/>
        <v>3968.4000000000087</v>
      </c>
      <c r="V45" s="227">
        <f t="shared" si="3"/>
        <v>0</v>
      </c>
      <c r="W45" s="227">
        <f t="shared" si="13"/>
        <v>0</v>
      </c>
      <c r="X45" s="227">
        <f t="shared" si="12"/>
        <v>3968.4000000000087</v>
      </c>
      <c r="Y45" s="1561">
        <v>3</v>
      </c>
      <c r="Z45" s="1560">
        <v>1.84</v>
      </c>
      <c r="AA45" s="102">
        <v>1</v>
      </c>
      <c r="AB45" s="208">
        <v>121697.60000000001</v>
      </c>
      <c r="AC45" s="208">
        <v>0</v>
      </c>
      <c r="AD45" s="208">
        <v>0.05</v>
      </c>
      <c r="AE45" s="208">
        <f t="shared" si="8"/>
        <v>6084.880000000001</v>
      </c>
      <c r="AF45" s="208"/>
      <c r="AG45" s="227">
        <f t="shared" si="9"/>
        <v>127782.48000000001</v>
      </c>
      <c r="AH45" s="227" t="s">
        <v>1</v>
      </c>
      <c r="AI45" s="1560">
        <v>1.9</v>
      </c>
      <c r="AJ45" s="102">
        <v>1</v>
      </c>
      <c r="AK45" s="208">
        <v>125666</v>
      </c>
      <c r="AL45" s="208">
        <v>0</v>
      </c>
      <c r="AM45" s="1567">
        <v>0.06</v>
      </c>
      <c r="AN45" s="208">
        <f t="shared" si="10"/>
        <v>7539.96</v>
      </c>
      <c r="AO45" s="208"/>
      <c r="AP45" s="227">
        <f t="shared" si="11"/>
        <v>133205.96</v>
      </c>
    </row>
    <row r="46" spans="1:42" s="5" customFormat="1" x14ac:dyDescent="0.25">
      <c r="A46" s="208">
        <v>36</v>
      </c>
      <c r="B46" s="1546" t="s">
        <v>6071</v>
      </c>
      <c r="C46" s="1546" t="s">
        <v>1145</v>
      </c>
      <c r="D46" s="227" t="s">
        <v>4768</v>
      </c>
      <c r="E46" s="1561">
        <v>3</v>
      </c>
      <c r="F46" s="1560">
        <v>1.84</v>
      </c>
      <c r="G46" s="102">
        <v>1</v>
      </c>
      <c r="H46" s="208">
        <v>121697.60000000001</v>
      </c>
      <c r="I46" s="208">
        <v>0</v>
      </c>
      <c r="J46" s="208">
        <v>7.0000000000000007E-2</v>
      </c>
      <c r="K46" s="208">
        <f t="shared" si="5"/>
        <v>8518.8320000000003</v>
      </c>
      <c r="L46" s="208"/>
      <c r="M46" s="227">
        <f t="shared" si="6"/>
        <v>130216.432</v>
      </c>
      <c r="N46" s="227">
        <v>2</v>
      </c>
      <c r="O46" s="102">
        <v>1</v>
      </c>
      <c r="P46" s="208">
        <v>118390.6</v>
      </c>
      <c r="Q46" s="208">
        <v>0</v>
      </c>
      <c r="R46" s="208"/>
      <c r="S46" s="227">
        <f t="shared" si="7"/>
        <v>118390.6</v>
      </c>
      <c r="T46" s="227">
        <f t="shared" si="1"/>
        <v>0</v>
      </c>
      <c r="U46" s="227">
        <f t="shared" si="2"/>
        <v>3307</v>
      </c>
      <c r="V46" s="227">
        <f t="shared" si="3"/>
        <v>0</v>
      </c>
      <c r="W46" s="227">
        <f t="shared" si="13"/>
        <v>0</v>
      </c>
      <c r="X46" s="227">
        <f t="shared" si="12"/>
        <v>3307</v>
      </c>
      <c r="Y46" s="1561">
        <v>4</v>
      </c>
      <c r="Z46" s="1560">
        <v>1.9</v>
      </c>
      <c r="AA46" s="102">
        <v>1</v>
      </c>
      <c r="AB46" s="208">
        <v>125666</v>
      </c>
      <c r="AC46" s="208">
        <v>0</v>
      </c>
      <c r="AD46" s="208">
        <v>7.0000000000000007E-2</v>
      </c>
      <c r="AE46" s="208">
        <f t="shared" si="8"/>
        <v>8796.6200000000008</v>
      </c>
      <c r="AF46" s="208"/>
      <c r="AG46" s="227">
        <f t="shared" si="9"/>
        <v>134462.62</v>
      </c>
      <c r="AH46" s="227" t="s">
        <v>1</v>
      </c>
      <c r="AI46" s="1560">
        <v>1.9</v>
      </c>
      <c r="AJ46" s="102">
        <v>1</v>
      </c>
      <c r="AK46" s="208">
        <v>125666</v>
      </c>
      <c r="AL46" s="208">
        <v>0</v>
      </c>
      <c r="AM46" s="1567">
        <v>7.0000000000000007E-2</v>
      </c>
      <c r="AN46" s="208">
        <f t="shared" si="10"/>
        <v>8796.6200000000008</v>
      </c>
      <c r="AO46" s="208"/>
      <c r="AP46" s="227">
        <f t="shared" si="11"/>
        <v>134462.62</v>
      </c>
    </row>
    <row r="47" spans="1:42" s="5" customFormat="1" x14ac:dyDescent="0.25">
      <c r="A47" s="208">
        <v>37</v>
      </c>
      <c r="B47" s="1546" t="s">
        <v>6072</v>
      </c>
      <c r="C47" s="1546" t="s">
        <v>1145</v>
      </c>
      <c r="D47" s="227" t="s">
        <v>4768</v>
      </c>
      <c r="E47" s="1561">
        <v>2</v>
      </c>
      <c r="F47" s="1560">
        <v>1.79</v>
      </c>
      <c r="G47" s="102">
        <v>1</v>
      </c>
      <c r="H47" s="208">
        <v>118390.6</v>
      </c>
      <c r="I47" s="208">
        <v>0</v>
      </c>
      <c r="J47" s="208">
        <v>0.05</v>
      </c>
      <c r="K47" s="208">
        <f t="shared" si="5"/>
        <v>5919.5300000000007</v>
      </c>
      <c r="L47" s="208"/>
      <c r="M47" s="227">
        <f t="shared" si="6"/>
        <v>124310.13</v>
      </c>
      <c r="N47" s="227">
        <v>1</v>
      </c>
      <c r="O47" s="102">
        <v>1</v>
      </c>
      <c r="P47" s="208">
        <v>114422.2</v>
      </c>
      <c r="Q47" s="208">
        <v>0</v>
      </c>
      <c r="R47" s="208"/>
      <c r="S47" s="227">
        <f t="shared" si="7"/>
        <v>114422.2</v>
      </c>
      <c r="T47" s="227">
        <f t="shared" si="1"/>
        <v>0</v>
      </c>
      <c r="U47" s="227">
        <f t="shared" si="2"/>
        <v>3968.4000000000087</v>
      </c>
      <c r="V47" s="227">
        <f t="shared" si="3"/>
        <v>0</v>
      </c>
      <c r="W47" s="227">
        <f t="shared" si="13"/>
        <v>0</v>
      </c>
      <c r="X47" s="227">
        <f t="shared" si="12"/>
        <v>3968.4000000000087</v>
      </c>
      <c r="Y47" s="1561">
        <v>3</v>
      </c>
      <c r="Z47" s="1560">
        <v>1.84</v>
      </c>
      <c r="AA47" s="102">
        <v>1</v>
      </c>
      <c r="AB47" s="208">
        <v>121697.60000000001</v>
      </c>
      <c r="AC47" s="208">
        <v>0</v>
      </c>
      <c r="AD47" s="208">
        <v>0.05</v>
      </c>
      <c r="AE47" s="208">
        <f t="shared" si="8"/>
        <v>6084.880000000001</v>
      </c>
      <c r="AF47" s="208"/>
      <c r="AG47" s="227">
        <f t="shared" si="9"/>
        <v>127782.48000000001</v>
      </c>
      <c r="AH47" s="227" t="s">
        <v>1</v>
      </c>
      <c r="AI47" s="1560">
        <v>1.9</v>
      </c>
      <c r="AJ47" s="102">
        <v>1</v>
      </c>
      <c r="AK47" s="208">
        <v>125666</v>
      </c>
      <c r="AL47" s="208">
        <v>0</v>
      </c>
      <c r="AM47" s="1567">
        <v>0.05</v>
      </c>
      <c r="AN47" s="208">
        <f t="shared" si="10"/>
        <v>6283.3</v>
      </c>
      <c r="AO47" s="208"/>
      <c r="AP47" s="227">
        <f t="shared" si="11"/>
        <v>131949.29999999999</v>
      </c>
    </row>
    <row r="48" spans="1:42" s="5" customFormat="1" x14ac:dyDescent="0.25">
      <c r="A48" s="208">
        <v>38</v>
      </c>
      <c r="B48" s="1546" t="s">
        <v>6073</v>
      </c>
      <c r="C48" s="1546" t="s">
        <v>1145</v>
      </c>
      <c r="D48" s="227" t="s">
        <v>4768</v>
      </c>
      <c r="E48" s="1561">
        <v>2</v>
      </c>
      <c r="F48" s="1560">
        <v>1.79</v>
      </c>
      <c r="G48" s="102">
        <v>1</v>
      </c>
      <c r="H48" s="208">
        <v>118390.6</v>
      </c>
      <c r="I48" s="208">
        <v>0</v>
      </c>
      <c r="J48" s="208">
        <v>7.0000000000000007E-2</v>
      </c>
      <c r="K48" s="208">
        <f t="shared" si="5"/>
        <v>8287.3420000000006</v>
      </c>
      <c r="L48" s="208"/>
      <c r="M48" s="227">
        <f t="shared" si="6"/>
        <v>126677.94200000001</v>
      </c>
      <c r="N48" s="227">
        <v>1</v>
      </c>
      <c r="O48" s="102">
        <v>1</v>
      </c>
      <c r="P48" s="208">
        <v>114422.2</v>
      </c>
      <c r="Q48" s="208">
        <v>0</v>
      </c>
      <c r="R48" s="208"/>
      <c r="S48" s="227">
        <f t="shared" si="7"/>
        <v>114422.2</v>
      </c>
      <c r="T48" s="227">
        <f t="shared" si="1"/>
        <v>0</v>
      </c>
      <c r="U48" s="227">
        <f t="shared" si="2"/>
        <v>3968.4000000000087</v>
      </c>
      <c r="V48" s="227">
        <f t="shared" si="3"/>
        <v>0</v>
      </c>
      <c r="W48" s="227">
        <f t="shared" si="13"/>
        <v>0</v>
      </c>
      <c r="X48" s="227">
        <f t="shared" si="12"/>
        <v>3968.4000000000087</v>
      </c>
      <c r="Y48" s="1561">
        <v>3</v>
      </c>
      <c r="Z48" s="1560">
        <v>1.84</v>
      </c>
      <c r="AA48" s="102">
        <v>1</v>
      </c>
      <c r="AB48" s="208">
        <v>121697.60000000001</v>
      </c>
      <c r="AC48" s="208">
        <v>0</v>
      </c>
      <c r="AD48" s="208">
        <v>7.0000000000000007E-2</v>
      </c>
      <c r="AE48" s="208">
        <f t="shared" si="8"/>
        <v>8518.8320000000003</v>
      </c>
      <c r="AF48" s="208"/>
      <c r="AG48" s="227">
        <f t="shared" si="9"/>
        <v>130216.432</v>
      </c>
      <c r="AH48" s="227" t="s">
        <v>1</v>
      </c>
      <c r="AI48" s="1560">
        <v>1.9</v>
      </c>
      <c r="AJ48" s="102">
        <v>1</v>
      </c>
      <c r="AK48" s="208">
        <v>125666</v>
      </c>
      <c r="AL48" s="208">
        <v>0</v>
      </c>
      <c r="AM48" s="1567">
        <v>7.0000000000000007E-2</v>
      </c>
      <c r="AN48" s="208">
        <f t="shared" si="10"/>
        <v>8796.6200000000008</v>
      </c>
      <c r="AO48" s="208"/>
      <c r="AP48" s="227">
        <f t="shared" si="11"/>
        <v>134462.62</v>
      </c>
    </row>
    <row r="49" spans="1:42" s="5" customFormat="1" x14ac:dyDescent="0.25">
      <c r="A49" s="208">
        <v>39</v>
      </c>
      <c r="B49" s="1546" t="s">
        <v>6074</v>
      </c>
      <c r="C49" s="1546" t="s">
        <v>1145</v>
      </c>
      <c r="D49" s="227" t="s">
        <v>4768</v>
      </c>
      <c r="E49" s="1561">
        <v>8</v>
      </c>
      <c r="F49" s="1560">
        <v>2.02</v>
      </c>
      <c r="G49" s="102">
        <v>1</v>
      </c>
      <c r="H49" s="208">
        <v>133602.79999999999</v>
      </c>
      <c r="I49" s="208">
        <v>0</v>
      </c>
      <c r="J49" s="208">
        <v>0.09</v>
      </c>
      <c r="K49" s="208">
        <f t="shared" si="5"/>
        <v>12024.251999999999</v>
      </c>
      <c r="L49" s="208"/>
      <c r="M49" s="227">
        <f t="shared" si="6"/>
        <v>145627.052</v>
      </c>
      <c r="N49" s="227">
        <v>7</v>
      </c>
      <c r="O49" s="102">
        <v>1</v>
      </c>
      <c r="P49" s="208">
        <v>129634.4</v>
      </c>
      <c r="Q49" s="208">
        <v>0</v>
      </c>
      <c r="R49" s="208"/>
      <c r="S49" s="227">
        <f t="shared" si="7"/>
        <v>129634.4</v>
      </c>
      <c r="T49" s="227">
        <f t="shared" si="1"/>
        <v>0</v>
      </c>
      <c r="U49" s="227">
        <f t="shared" si="2"/>
        <v>3968.3999999999942</v>
      </c>
      <c r="V49" s="227">
        <f t="shared" si="3"/>
        <v>0</v>
      </c>
      <c r="W49" s="227">
        <f t="shared" si="13"/>
        <v>0</v>
      </c>
      <c r="X49" s="227">
        <f t="shared" si="12"/>
        <v>3968.3999999999942</v>
      </c>
      <c r="Y49" s="1561">
        <v>9</v>
      </c>
      <c r="Z49" s="1560">
        <v>2.02</v>
      </c>
      <c r="AA49" s="102">
        <v>1</v>
      </c>
      <c r="AB49" s="208">
        <v>133602.79999999999</v>
      </c>
      <c r="AC49" s="208">
        <v>0</v>
      </c>
      <c r="AD49" s="208">
        <v>0.09</v>
      </c>
      <c r="AE49" s="208">
        <f t="shared" si="8"/>
        <v>12024.251999999999</v>
      </c>
      <c r="AF49" s="208"/>
      <c r="AG49" s="227">
        <f t="shared" si="9"/>
        <v>145627.052</v>
      </c>
      <c r="AH49" s="227" t="s">
        <v>1</v>
      </c>
      <c r="AI49" s="1560">
        <v>2.08</v>
      </c>
      <c r="AJ49" s="102">
        <v>1</v>
      </c>
      <c r="AK49" s="208">
        <v>137571.20000000001</v>
      </c>
      <c r="AL49" s="208">
        <v>0</v>
      </c>
      <c r="AM49" s="1567">
        <v>0.09</v>
      </c>
      <c r="AN49" s="208">
        <f t="shared" si="10"/>
        <v>12381.408000000001</v>
      </c>
      <c r="AO49" s="208"/>
      <c r="AP49" s="227">
        <f t="shared" si="11"/>
        <v>149952.60800000001</v>
      </c>
    </row>
    <row r="50" spans="1:42" s="5" customFormat="1" x14ac:dyDescent="0.25">
      <c r="A50" s="208">
        <v>40</v>
      </c>
      <c r="B50" s="1546" t="s">
        <v>6075</v>
      </c>
      <c r="C50" s="1546" t="s">
        <v>1145</v>
      </c>
      <c r="D50" s="227" t="s">
        <v>4768</v>
      </c>
      <c r="E50" s="1561">
        <v>2</v>
      </c>
      <c r="F50" s="1560">
        <v>1.79</v>
      </c>
      <c r="G50" s="102">
        <v>1</v>
      </c>
      <c r="H50" s="208">
        <v>118390.6</v>
      </c>
      <c r="I50" s="208">
        <v>0</v>
      </c>
      <c r="J50" s="208">
        <v>0.05</v>
      </c>
      <c r="K50" s="208">
        <f t="shared" si="5"/>
        <v>5919.5300000000007</v>
      </c>
      <c r="L50" s="208"/>
      <c r="M50" s="227">
        <f t="shared" si="6"/>
        <v>124310.13</v>
      </c>
      <c r="N50" s="227">
        <v>1</v>
      </c>
      <c r="O50" s="102">
        <v>1</v>
      </c>
      <c r="P50" s="208">
        <v>114422.2</v>
      </c>
      <c r="Q50" s="208">
        <v>0</v>
      </c>
      <c r="R50" s="208"/>
      <c r="S50" s="227">
        <f t="shared" si="7"/>
        <v>114422.2</v>
      </c>
      <c r="T50" s="227">
        <f t="shared" si="1"/>
        <v>0</v>
      </c>
      <c r="U50" s="227">
        <f t="shared" si="2"/>
        <v>3968.4000000000087</v>
      </c>
      <c r="V50" s="227">
        <f t="shared" si="3"/>
        <v>0</v>
      </c>
      <c r="W50" s="227">
        <f t="shared" si="13"/>
        <v>0</v>
      </c>
      <c r="X50" s="227">
        <f t="shared" si="12"/>
        <v>3968.4000000000087</v>
      </c>
      <c r="Y50" s="1561">
        <v>3</v>
      </c>
      <c r="Z50" s="1560">
        <v>1.84</v>
      </c>
      <c r="AA50" s="102">
        <v>1</v>
      </c>
      <c r="AB50" s="208">
        <v>121697.60000000001</v>
      </c>
      <c r="AC50" s="208">
        <v>0</v>
      </c>
      <c r="AD50" s="208">
        <v>0.05</v>
      </c>
      <c r="AE50" s="208">
        <f t="shared" si="8"/>
        <v>6084.880000000001</v>
      </c>
      <c r="AF50" s="208"/>
      <c r="AG50" s="227">
        <f t="shared" si="9"/>
        <v>127782.48000000001</v>
      </c>
      <c r="AH50" s="227" t="s">
        <v>1</v>
      </c>
      <c r="AI50" s="1560">
        <v>1.9</v>
      </c>
      <c r="AJ50" s="102">
        <v>1</v>
      </c>
      <c r="AK50" s="208">
        <v>125666</v>
      </c>
      <c r="AL50" s="208">
        <v>0</v>
      </c>
      <c r="AM50" s="1567">
        <v>0.05</v>
      </c>
      <c r="AN50" s="208">
        <f t="shared" si="10"/>
        <v>6283.3</v>
      </c>
      <c r="AO50" s="208"/>
      <c r="AP50" s="227">
        <f t="shared" si="11"/>
        <v>131949.29999999999</v>
      </c>
    </row>
    <row r="51" spans="1:42" s="5" customFormat="1" x14ac:dyDescent="0.25">
      <c r="A51" s="208">
        <v>41</v>
      </c>
      <c r="B51" s="1546" t="s">
        <v>6076</v>
      </c>
      <c r="C51" s="1546" t="s">
        <v>1145</v>
      </c>
      <c r="D51" s="227" t="s">
        <v>4768</v>
      </c>
      <c r="E51" s="1561">
        <v>2</v>
      </c>
      <c r="F51" s="1560">
        <v>1.79</v>
      </c>
      <c r="G51" s="102">
        <v>1</v>
      </c>
      <c r="H51" s="208">
        <v>118390.6</v>
      </c>
      <c r="I51" s="208">
        <v>0</v>
      </c>
      <c r="J51" s="208">
        <v>0.06</v>
      </c>
      <c r="K51" s="208">
        <f t="shared" si="5"/>
        <v>7103.4359999999997</v>
      </c>
      <c r="L51" s="208"/>
      <c r="M51" s="227">
        <f t="shared" si="6"/>
        <v>125494.03600000001</v>
      </c>
      <c r="N51" s="227">
        <v>1</v>
      </c>
      <c r="O51" s="102">
        <v>1</v>
      </c>
      <c r="P51" s="208">
        <v>114422.2</v>
      </c>
      <c r="Q51" s="208">
        <v>0</v>
      </c>
      <c r="R51" s="208"/>
      <c r="S51" s="227">
        <f t="shared" si="7"/>
        <v>114422.2</v>
      </c>
      <c r="T51" s="227">
        <f t="shared" si="1"/>
        <v>0</v>
      </c>
      <c r="U51" s="227">
        <f t="shared" si="2"/>
        <v>3968.4000000000087</v>
      </c>
      <c r="V51" s="227">
        <f t="shared" si="3"/>
        <v>0</v>
      </c>
      <c r="W51" s="227">
        <f t="shared" si="13"/>
        <v>0</v>
      </c>
      <c r="X51" s="227">
        <f t="shared" si="12"/>
        <v>3968.4000000000087</v>
      </c>
      <c r="Y51" s="1561">
        <v>3</v>
      </c>
      <c r="Z51" s="1560">
        <v>1.84</v>
      </c>
      <c r="AA51" s="102">
        <v>1</v>
      </c>
      <c r="AB51" s="208">
        <v>121697.60000000001</v>
      </c>
      <c r="AC51" s="208">
        <v>0</v>
      </c>
      <c r="AD51" s="208">
        <v>0.06</v>
      </c>
      <c r="AE51" s="208">
        <f t="shared" si="8"/>
        <v>7301.8559999999998</v>
      </c>
      <c r="AF51" s="208"/>
      <c r="AG51" s="227">
        <f t="shared" si="9"/>
        <v>128999.45600000001</v>
      </c>
      <c r="AH51" s="227" t="s">
        <v>1</v>
      </c>
      <c r="AI51" s="1560">
        <v>1.9</v>
      </c>
      <c r="AJ51" s="102">
        <v>1</v>
      </c>
      <c r="AK51" s="208">
        <v>125666</v>
      </c>
      <c r="AL51" s="208">
        <v>0</v>
      </c>
      <c r="AM51" s="1567">
        <v>7.0000000000000007E-2</v>
      </c>
      <c r="AN51" s="208">
        <f t="shared" si="10"/>
        <v>8796.6200000000008</v>
      </c>
      <c r="AO51" s="208"/>
      <c r="AP51" s="227">
        <f t="shared" si="11"/>
        <v>134462.62</v>
      </c>
    </row>
    <row r="52" spans="1:42" s="5" customFormat="1" x14ac:dyDescent="0.25">
      <c r="A52" s="208">
        <v>42</v>
      </c>
      <c r="B52" s="1546" t="s">
        <v>6077</v>
      </c>
      <c r="C52" s="1546" t="s">
        <v>1145</v>
      </c>
      <c r="D52" s="227" t="s">
        <v>4768</v>
      </c>
      <c r="E52" s="1561">
        <v>2</v>
      </c>
      <c r="F52" s="1560">
        <v>1.79</v>
      </c>
      <c r="G52" s="102">
        <v>1</v>
      </c>
      <c r="H52" s="208">
        <v>118390.6</v>
      </c>
      <c r="I52" s="208">
        <v>0</v>
      </c>
      <c r="J52" s="208">
        <v>0.05</v>
      </c>
      <c r="K52" s="208">
        <f t="shared" si="5"/>
        <v>5919.5300000000007</v>
      </c>
      <c r="L52" s="208"/>
      <c r="M52" s="227">
        <f t="shared" si="6"/>
        <v>124310.13</v>
      </c>
      <c r="N52" s="227">
        <v>1</v>
      </c>
      <c r="O52" s="102">
        <v>1</v>
      </c>
      <c r="P52" s="208">
        <v>114422.2</v>
      </c>
      <c r="Q52" s="208">
        <v>0</v>
      </c>
      <c r="R52" s="208"/>
      <c r="S52" s="227">
        <f t="shared" si="7"/>
        <v>114422.2</v>
      </c>
      <c r="T52" s="227">
        <f t="shared" si="1"/>
        <v>0</v>
      </c>
      <c r="U52" s="227">
        <f t="shared" si="2"/>
        <v>3968.4000000000087</v>
      </c>
      <c r="V52" s="227">
        <f t="shared" si="3"/>
        <v>0</v>
      </c>
      <c r="W52" s="227">
        <f t="shared" si="13"/>
        <v>0</v>
      </c>
      <c r="X52" s="227">
        <f t="shared" si="12"/>
        <v>3968.4000000000087</v>
      </c>
      <c r="Y52" s="1561">
        <v>3</v>
      </c>
      <c r="Z52" s="1560">
        <v>1.84</v>
      </c>
      <c r="AA52" s="102">
        <v>1</v>
      </c>
      <c r="AB52" s="208">
        <v>121697.60000000001</v>
      </c>
      <c r="AC52" s="208">
        <v>0</v>
      </c>
      <c r="AD52" s="208">
        <v>0.05</v>
      </c>
      <c r="AE52" s="208">
        <f t="shared" si="8"/>
        <v>6084.880000000001</v>
      </c>
      <c r="AF52" s="208"/>
      <c r="AG52" s="227">
        <f t="shared" si="9"/>
        <v>127782.48000000001</v>
      </c>
      <c r="AH52" s="227" t="s">
        <v>1</v>
      </c>
      <c r="AI52" s="1560">
        <v>1.9</v>
      </c>
      <c r="AJ52" s="102">
        <v>1</v>
      </c>
      <c r="AK52" s="208">
        <v>125666</v>
      </c>
      <c r="AL52" s="208">
        <v>0</v>
      </c>
      <c r="AM52" s="1567">
        <v>0.05</v>
      </c>
      <c r="AN52" s="208">
        <f t="shared" si="10"/>
        <v>6283.3</v>
      </c>
      <c r="AO52" s="208"/>
      <c r="AP52" s="227">
        <f t="shared" si="11"/>
        <v>131949.29999999999</v>
      </c>
    </row>
    <row r="53" spans="1:42" s="5" customFormat="1" x14ac:dyDescent="0.25">
      <c r="A53" s="208">
        <v>43</v>
      </c>
      <c r="B53" s="1546" t="s">
        <v>6078</v>
      </c>
      <c r="C53" s="1546" t="s">
        <v>1145</v>
      </c>
      <c r="D53" s="227" t="s">
        <v>4768</v>
      </c>
      <c r="E53" s="1561">
        <v>2</v>
      </c>
      <c r="F53" s="1560">
        <v>1.79</v>
      </c>
      <c r="G53" s="102">
        <v>1</v>
      </c>
      <c r="H53" s="208">
        <v>118390.6</v>
      </c>
      <c r="I53" s="208">
        <v>0</v>
      </c>
      <c r="J53" s="208">
        <v>0.06</v>
      </c>
      <c r="K53" s="208">
        <f t="shared" si="5"/>
        <v>7103.4359999999997</v>
      </c>
      <c r="L53" s="208"/>
      <c r="M53" s="227">
        <f t="shared" si="6"/>
        <v>125494.03600000001</v>
      </c>
      <c r="N53" s="227">
        <v>1</v>
      </c>
      <c r="O53" s="102">
        <v>1</v>
      </c>
      <c r="P53" s="208">
        <v>114422.2</v>
      </c>
      <c r="Q53" s="208">
        <v>0</v>
      </c>
      <c r="R53" s="208"/>
      <c r="S53" s="227">
        <f t="shared" si="7"/>
        <v>114422.2</v>
      </c>
      <c r="T53" s="227">
        <f t="shared" si="1"/>
        <v>0</v>
      </c>
      <c r="U53" s="227">
        <f t="shared" si="2"/>
        <v>3968.4000000000087</v>
      </c>
      <c r="V53" s="227">
        <f t="shared" si="3"/>
        <v>0</v>
      </c>
      <c r="W53" s="227">
        <f t="shared" si="13"/>
        <v>0</v>
      </c>
      <c r="X53" s="227">
        <f t="shared" si="12"/>
        <v>3968.4000000000087</v>
      </c>
      <c r="Y53" s="1561">
        <v>3</v>
      </c>
      <c r="Z53" s="1560">
        <v>1.84</v>
      </c>
      <c r="AA53" s="102">
        <v>1</v>
      </c>
      <c r="AB53" s="208">
        <v>121697.60000000001</v>
      </c>
      <c r="AC53" s="208">
        <v>0</v>
      </c>
      <c r="AD53" s="208">
        <v>0.06</v>
      </c>
      <c r="AE53" s="208">
        <f t="shared" si="8"/>
        <v>7301.8559999999998</v>
      </c>
      <c r="AF53" s="208"/>
      <c r="AG53" s="227">
        <f t="shared" si="9"/>
        <v>128999.45600000001</v>
      </c>
      <c r="AH53" s="227" t="s">
        <v>1</v>
      </c>
      <c r="AI53" s="1560">
        <v>1.9</v>
      </c>
      <c r="AJ53" s="102">
        <v>1</v>
      </c>
      <c r="AK53" s="208">
        <v>125666</v>
      </c>
      <c r="AL53" s="208">
        <v>0</v>
      </c>
      <c r="AM53" s="1567">
        <v>7.0000000000000007E-2</v>
      </c>
      <c r="AN53" s="208">
        <f t="shared" si="10"/>
        <v>8796.6200000000008</v>
      </c>
      <c r="AO53" s="208"/>
      <c r="AP53" s="227">
        <f t="shared" si="11"/>
        <v>134462.62</v>
      </c>
    </row>
    <row r="54" spans="1:42" s="5" customFormat="1" x14ac:dyDescent="0.25">
      <c r="A54" s="208">
        <v>44</v>
      </c>
      <c r="B54" s="1546" t="s">
        <v>1429</v>
      </c>
      <c r="C54" s="1546" t="s">
        <v>1145</v>
      </c>
      <c r="D54" s="227" t="s">
        <v>4768</v>
      </c>
      <c r="E54" s="1561">
        <v>1</v>
      </c>
      <c r="F54" s="1560">
        <v>1.73</v>
      </c>
      <c r="G54" s="102">
        <v>1</v>
      </c>
      <c r="H54" s="208">
        <v>114422.2</v>
      </c>
      <c r="I54" s="208">
        <v>0</v>
      </c>
      <c r="J54" s="208">
        <v>0.03</v>
      </c>
      <c r="K54" s="208">
        <f t="shared" si="5"/>
        <v>3432.6659999999997</v>
      </c>
      <c r="L54" s="208"/>
      <c r="M54" s="227">
        <f t="shared" si="6"/>
        <v>117854.86599999999</v>
      </c>
      <c r="N54" s="227">
        <v>0</v>
      </c>
      <c r="O54" s="102">
        <v>1</v>
      </c>
      <c r="P54" s="208">
        <v>111115.2</v>
      </c>
      <c r="Q54" s="208">
        <v>0</v>
      </c>
      <c r="R54" s="208"/>
      <c r="S54" s="227">
        <f t="shared" si="7"/>
        <v>111115.2</v>
      </c>
      <c r="T54" s="227">
        <f t="shared" si="1"/>
        <v>0</v>
      </c>
      <c r="U54" s="227">
        <f t="shared" si="2"/>
        <v>3307</v>
      </c>
      <c r="V54" s="227">
        <f t="shared" si="3"/>
        <v>0</v>
      </c>
      <c r="W54" s="227">
        <f t="shared" si="13"/>
        <v>0</v>
      </c>
      <c r="X54" s="227">
        <f t="shared" si="12"/>
        <v>3307</v>
      </c>
      <c r="Y54" s="1561">
        <v>2</v>
      </c>
      <c r="Z54" s="1560">
        <v>1.79</v>
      </c>
      <c r="AA54" s="102">
        <v>1</v>
      </c>
      <c r="AB54" s="208">
        <v>118390.6</v>
      </c>
      <c r="AC54" s="208">
        <v>0</v>
      </c>
      <c r="AD54" s="208">
        <v>0.03</v>
      </c>
      <c r="AE54" s="208">
        <f t="shared" si="8"/>
        <v>3551.7179999999998</v>
      </c>
      <c r="AF54" s="208"/>
      <c r="AG54" s="227">
        <f t="shared" si="9"/>
        <v>121942.318</v>
      </c>
      <c r="AH54" s="227" t="s">
        <v>1</v>
      </c>
      <c r="AI54" s="1560">
        <v>1.84</v>
      </c>
      <c r="AJ54" s="102">
        <v>1</v>
      </c>
      <c r="AK54" s="208">
        <v>121697.60000000001</v>
      </c>
      <c r="AL54" s="208">
        <v>0</v>
      </c>
      <c r="AM54" s="1567">
        <v>0.03</v>
      </c>
      <c r="AN54" s="208">
        <f t="shared" si="10"/>
        <v>3650.9279999999999</v>
      </c>
      <c r="AO54" s="208"/>
      <c r="AP54" s="227">
        <f t="shared" si="11"/>
        <v>125348.52800000001</v>
      </c>
    </row>
    <row r="55" spans="1:42" s="5" customFormat="1" ht="27" x14ac:dyDescent="0.25">
      <c r="A55" s="208">
        <v>45</v>
      </c>
      <c r="B55" s="1546" t="s">
        <v>6079</v>
      </c>
      <c r="C55" s="1546" t="s">
        <v>6064</v>
      </c>
      <c r="D55" s="227" t="s">
        <v>4758</v>
      </c>
      <c r="E55" s="1561">
        <v>2</v>
      </c>
      <c r="F55" s="1560">
        <v>4.1399999999999997</v>
      </c>
      <c r="G55" s="102">
        <v>1</v>
      </c>
      <c r="H55" s="208">
        <v>273819.59999999998</v>
      </c>
      <c r="I55" s="208">
        <v>0</v>
      </c>
      <c r="J55" s="208">
        <v>0.12</v>
      </c>
      <c r="K55" s="208">
        <f t="shared" si="5"/>
        <v>32858.351999999999</v>
      </c>
      <c r="L55" s="208"/>
      <c r="M55" s="227">
        <f t="shared" si="6"/>
        <v>306677.95199999999</v>
      </c>
      <c r="N55" s="227">
        <v>1</v>
      </c>
      <c r="O55" s="102">
        <v>1</v>
      </c>
      <c r="P55" s="208">
        <v>265221.39999999997</v>
      </c>
      <c r="Q55" s="208">
        <v>0</v>
      </c>
      <c r="R55" s="208"/>
      <c r="S55" s="227">
        <f t="shared" si="7"/>
        <v>265221.39999999997</v>
      </c>
      <c r="T55" s="227">
        <f t="shared" si="1"/>
        <v>0</v>
      </c>
      <c r="U55" s="227">
        <f t="shared" si="2"/>
        <v>8598.2000000000116</v>
      </c>
      <c r="V55" s="227">
        <f t="shared" si="3"/>
        <v>0</v>
      </c>
      <c r="W55" s="227">
        <f t="shared" si="13"/>
        <v>0</v>
      </c>
      <c r="X55" s="227">
        <f t="shared" si="12"/>
        <v>8598.2000000000116</v>
      </c>
      <c r="Y55" s="1561">
        <v>3</v>
      </c>
      <c r="Z55" s="1560">
        <v>4.2699999999999996</v>
      </c>
      <c r="AA55" s="102">
        <v>1</v>
      </c>
      <c r="AB55" s="208">
        <v>282417.8</v>
      </c>
      <c r="AC55" s="208">
        <v>0</v>
      </c>
      <c r="AD55" s="208">
        <v>0.12</v>
      </c>
      <c r="AE55" s="208">
        <f t="shared" si="8"/>
        <v>33890.135999999999</v>
      </c>
      <c r="AF55" s="208"/>
      <c r="AG55" s="227">
        <f t="shared" si="9"/>
        <v>316307.93599999999</v>
      </c>
      <c r="AH55" s="227" t="s">
        <v>1</v>
      </c>
      <c r="AI55" s="1560">
        <v>4.41</v>
      </c>
      <c r="AJ55" s="102">
        <v>1</v>
      </c>
      <c r="AK55" s="208">
        <v>291677.40000000002</v>
      </c>
      <c r="AL55" s="208">
        <v>0</v>
      </c>
      <c r="AM55" s="1567">
        <v>0.12</v>
      </c>
      <c r="AN55" s="208">
        <f t="shared" si="10"/>
        <v>35001.288</v>
      </c>
      <c r="AO55" s="208"/>
      <c r="AP55" s="227">
        <f t="shared" si="11"/>
        <v>326678.68800000002</v>
      </c>
    </row>
    <row r="56" spans="1:42" s="5" customFormat="1" x14ac:dyDescent="0.25">
      <c r="A56" s="208">
        <v>46</v>
      </c>
      <c r="B56" s="1546" t="s">
        <v>6080</v>
      </c>
      <c r="C56" s="1546" t="s">
        <v>6066</v>
      </c>
      <c r="D56" s="227" t="s">
        <v>6067</v>
      </c>
      <c r="E56" s="1561">
        <v>2</v>
      </c>
      <c r="F56" s="1560">
        <v>2.08</v>
      </c>
      <c r="G56" s="102">
        <v>1</v>
      </c>
      <c r="H56" s="208">
        <v>137571.20000000001</v>
      </c>
      <c r="I56" s="208">
        <v>0</v>
      </c>
      <c r="J56" s="208">
        <v>0.1</v>
      </c>
      <c r="K56" s="208">
        <f t="shared" si="5"/>
        <v>13757.120000000003</v>
      </c>
      <c r="L56" s="208"/>
      <c r="M56" s="227">
        <f t="shared" si="6"/>
        <v>151328.32000000001</v>
      </c>
      <c r="N56" s="227">
        <v>1</v>
      </c>
      <c r="O56" s="102">
        <v>1</v>
      </c>
      <c r="P56" s="208">
        <v>133602.79999999999</v>
      </c>
      <c r="Q56" s="208">
        <v>0</v>
      </c>
      <c r="R56" s="208"/>
      <c r="S56" s="227">
        <f t="shared" si="7"/>
        <v>133602.79999999999</v>
      </c>
      <c r="T56" s="227">
        <f t="shared" si="1"/>
        <v>0</v>
      </c>
      <c r="U56" s="227">
        <f t="shared" si="2"/>
        <v>3968.4000000000233</v>
      </c>
      <c r="V56" s="227">
        <f t="shared" si="3"/>
        <v>0</v>
      </c>
      <c r="W56" s="227">
        <f t="shared" si="13"/>
        <v>0</v>
      </c>
      <c r="X56" s="227">
        <f t="shared" si="12"/>
        <v>3968.4000000000233</v>
      </c>
      <c r="Y56" s="1561">
        <v>3</v>
      </c>
      <c r="Z56" s="1560">
        <v>2.15</v>
      </c>
      <c r="AA56" s="102">
        <v>1</v>
      </c>
      <c r="AB56" s="208">
        <v>142201</v>
      </c>
      <c r="AC56" s="208">
        <v>0</v>
      </c>
      <c r="AD56" s="208">
        <v>0.1</v>
      </c>
      <c r="AE56" s="208">
        <f t="shared" si="8"/>
        <v>14220.1</v>
      </c>
      <c r="AF56" s="208"/>
      <c r="AG56" s="227">
        <f t="shared" si="9"/>
        <v>156421.1</v>
      </c>
      <c r="AH56" s="227" t="s">
        <v>1</v>
      </c>
      <c r="AI56" s="1560">
        <v>2.21</v>
      </c>
      <c r="AJ56" s="102">
        <v>1</v>
      </c>
      <c r="AK56" s="208">
        <v>146169.4</v>
      </c>
      <c r="AL56" s="208">
        <v>0</v>
      </c>
      <c r="AM56" s="1567">
        <v>0.1</v>
      </c>
      <c r="AN56" s="208">
        <f t="shared" si="10"/>
        <v>14616.94</v>
      </c>
      <c r="AO56" s="208"/>
      <c r="AP56" s="227">
        <f t="shared" si="11"/>
        <v>160786.34</v>
      </c>
    </row>
    <row r="57" spans="1:42" s="5" customFormat="1" x14ac:dyDescent="0.25">
      <c r="A57" s="208">
        <v>47</v>
      </c>
      <c r="B57" s="1546" t="s">
        <v>6081</v>
      </c>
      <c r="C57" s="1546" t="s">
        <v>6066</v>
      </c>
      <c r="D57" s="227" t="s">
        <v>6067</v>
      </c>
      <c r="E57" s="1561">
        <v>2</v>
      </c>
      <c r="F57" s="1560">
        <v>2.08</v>
      </c>
      <c r="G57" s="102">
        <v>1</v>
      </c>
      <c r="H57" s="208">
        <v>137571.20000000001</v>
      </c>
      <c r="I57" s="208">
        <v>0</v>
      </c>
      <c r="J57" s="208">
        <v>0.1</v>
      </c>
      <c r="K57" s="208">
        <f t="shared" si="5"/>
        <v>13757.120000000003</v>
      </c>
      <c r="L57" s="208"/>
      <c r="M57" s="227">
        <f t="shared" si="6"/>
        <v>151328.32000000001</v>
      </c>
      <c r="N57" s="227">
        <v>1</v>
      </c>
      <c r="O57" s="102">
        <v>1</v>
      </c>
      <c r="P57" s="208">
        <v>133602.79999999999</v>
      </c>
      <c r="Q57" s="208">
        <v>0</v>
      </c>
      <c r="R57" s="208"/>
      <c r="S57" s="227">
        <f t="shared" si="7"/>
        <v>133602.79999999999</v>
      </c>
      <c r="T57" s="227">
        <f t="shared" si="1"/>
        <v>0</v>
      </c>
      <c r="U57" s="227">
        <f t="shared" si="2"/>
        <v>3968.4000000000233</v>
      </c>
      <c r="V57" s="227">
        <f t="shared" si="3"/>
        <v>0</v>
      </c>
      <c r="W57" s="227">
        <f t="shared" si="13"/>
        <v>0</v>
      </c>
      <c r="X57" s="227">
        <f t="shared" si="12"/>
        <v>3968.4000000000233</v>
      </c>
      <c r="Y57" s="1561">
        <v>3</v>
      </c>
      <c r="Z57" s="1560">
        <v>2.15</v>
      </c>
      <c r="AA57" s="102">
        <v>1</v>
      </c>
      <c r="AB57" s="208">
        <v>142201</v>
      </c>
      <c r="AC57" s="208">
        <v>0</v>
      </c>
      <c r="AD57" s="208">
        <v>0.1</v>
      </c>
      <c r="AE57" s="208">
        <f t="shared" si="8"/>
        <v>14220.1</v>
      </c>
      <c r="AF57" s="208"/>
      <c r="AG57" s="227">
        <f t="shared" si="9"/>
        <v>156421.1</v>
      </c>
      <c r="AH57" s="227" t="s">
        <v>1</v>
      </c>
      <c r="AI57" s="1560">
        <v>2.21</v>
      </c>
      <c r="AJ57" s="102">
        <v>1</v>
      </c>
      <c r="AK57" s="208">
        <v>146169.4</v>
      </c>
      <c r="AL57" s="208">
        <v>0</v>
      </c>
      <c r="AM57" s="1567">
        <v>0.1</v>
      </c>
      <c r="AN57" s="208">
        <f t="shared" si="10"/>
        <v>14616.94</v>
      </c>
      <c r="AO57" s="208"/>
      <c r="AP57" s="227">
        <f t="shared" si="11"/>
        <v>160786.34</v>
      </c>
    </row>
    <row r="58" spans="1:42" s="5" customFormat="1" x14ac:dyDescent="0.25">
      <c r="A58" s="208">
        <v>48</v>
      </c>
      <c r="B58" s="1546" t="s">
        <v>6082</v>
      </c>
      <c r="C58" s="1546" t="s">
        <v>1145</v>
      </c>
      <c r="D58" s="227" t="s">
        <v>4768</v>
      </c>
      <c r="E58" s="1561">
        <v>2</v>
      </c>
      <c r="F58" s="1560">
        <v>1.79</v>
      </c>
      <c r="G58" s="102">
        <v>1</v>
      </c>
      <c r="H58" s="208">
        <v>118390.6</v>
      </c>
      <c r="I58" s="208">
        <v>0</v>
      </c>
      <c r="J58" s="208">
        <v>0.05</v>
      </c>
      <c r="K58" s="208">
        <f t="shared" si="5"/>
        <v>5919.5300000000007</v>
      </c>
      <c r="L58" s="208"/>
      <c r="M58" s="227">
        <f t="shared" si="6"/>
        <v>124310.13</v>
      </c>
      <c r="N58" s="227">
        <v>1</v>
      </c>
      <c r="O58" s="102">
        <v>1</v>
      </c>
      <c r="P58" s="208">
        <v>114422.2</v>
      </c>
      <c r="Q58" s="208">
        <v>0</v>
      </c>
      <c r="R58" s="208"/>
      <c r="S58" s="227">
        <f t="shared" si="7"/>
        <v>114422.2</v>
      </c>
      <c r="T58" s="227">
        <f t="shared" si="1"/>
        <v>0</v>
      </c>
      <c r="U58" s="227">
        <f t="shared" si="2"/>
        <v>3968.4000000000087</v>
      </c>
      <c r="V58" s="227">
        <f t="shared" si="3"/>
        <v>0</v>
      </c>
      <c r="W58" s="227">
        <f t="shared" si="13"/>
        <v>0</v>
      </c>
      <c r="X58" s="227">
        <f t="shared" si="12"/>
        <v>3968.4000000000087</v>
      </c>
      <c r="Y58" s="1561">
        <v>3</v>
      </c>
      <c r="Z58" s="1560">
        <v>1.84</v>
      </c>
      <c r="AA58" s="102">
        <v>1</v>
      </c>
      <c r="AB58" s="208">
        <v>121697.60000000001</v>
      </c>
      <c r="AC58" s="208">
        <v>0</v>
      </c>
      <c r="AD58" s="208">
        <v>0.05</v>
      </c>
      <c r="AE58" s="208">
        <f t="shared" si="8"/>
        <v>6084.880000000001</v>
      </c>
      <c r="AF58" s="208"/>
      <c r="AG58" s="227">
        <f t="shared" si="9"/>
        <v>127782.48000000001</v>
      </c>
      <c r="AH58" s="227" t="s">
        <v>1</v>
      </c>
      <c r="AI58" s="1560">
        <v>1.9</v>
      </c>
      <c r="AJ58" s="102">
        <v>1</v>
      </c>
      <c r="AK58" s="208">
        <v>125666</v>
      </c>
      <c r="AL58" s="208">
        <v>0</v>
      </c>
      <c r="AM58" s="1567">
        <v>0.06</v>
      </c>
      <c r="AN58" s="208">
        <f t="shared" si="10"/>
        <v>7539.96</v>
      </c>
      <c r="AO58" s="208"/>
      <c r="AP58" s="227">
        <f t="shared" si="11"/>
        <v>133205.96</v>
      </c>
    </row>
    <row r="59" spans="1:42" s="5" customFormat="1" x14ac:dyDescent="0.25">
      <c r="A59" s="208">
        <v>49</v>
      </c>
      <c r="B59" s="1546" t="s">
        <v>6083</v>
      </c>
      <c r="C59" s="1546" t="s">
        <v>1145</v>
      </c>
      <c r="D59" s="227" t="s">
        <v>4768</v>
      </c>
      <c r="E59" s="1561">
        <v>6</v>
      </c>
      <c r="F59" s="1560">
        <v>1.96</v>
      </c>
      <c r="G59" s="102">
        <v>1</v>
      </c>
      <c r="H59" s="208">
        <v>129634.4</v>
      </c>
      <c r="I59" s="208">
        <v>0</v>
      </c>
      <c r="J59" s="208">
        <v>0.08</v>
      </c>
      <c r="K59" s="208">
        <f t="shared" si="5"/>
        <v>10370.752</v>
      </c>
      <c r="L59" s="208"/>
      <c r="M59" s="227">
        <f t="shared" si="6"/>
        <v>140005.152</v>
      </c>
      <c r="N59" s="227">
        <v>4</v>
      </c>
      <c r="O59" s="102">
        <v>1</v>
      </c>
      <c r="P59" s="208">
        <v>125666</v>
      </c>
      <c r="Q59" s="208">
        <v>0</v>
      </c>
      <c r="R59" s="208"/>
      <c r="S59" s="227">
        <f t="shared" si="7"/>
        <v>125666</v>
      </c>
      <c r="T59" s="227">
        <f t="shared" si="1"/>
        <v>0</v>
      </c>
      <c r="U59" s="227">
        <f t="shared" si="2"/>
        <v>3968.3999999999942</v>
      </c>
      <c r="V59" s="227">
        <f t="shared" si="3"/>
        <v>0</v>
      </c>
      <c r="W59" s="227">
        <f t="shared" si="13"/>
        <v>0</v>
      </c>
      <c r="X59" s="227">
        <f t="shared" si="12"/>
        <v>3968.3999999999942</v>
      </c>
      <c r="Y59" s="1561">
        <v>7</v>
      </c>
      <c r="Z59" s="1560">
        <v>1.96</v>
      </c>
      <c r="AA59" s="102">
        <v>1</v>
      </c>
      <c r="AB59" s="208">
        <v>129634.4</v>
      </c>
      <c r="AC59" s="208">
        <v>0</v>
      </c>
      <c r="AD59" s="208">
        <v>0.08</v>
      </c>
      <c r="AE59" s="208">
        <f t="shared" si="8"/>
        <v>10370.752</v>
      </c>
      <c r="AF59" s="208"/>
      <c r="AG59" s="227">
        <f t="shared" si="9"/>
        <v>140005.152</v>
      </c>
      <c r="AH59" s="227" t="s">
        <v>1</v>
      </c>
      <c r="AI59" s="1560">
        <v>2.02</v>
      </c>
      <c r="AJ59" s="102">
        <v>1</v>
      </c>
      <c r="AK59" s="208">
        <v>133602.79999999999</v>
      </c>
      <c r="AL59" s="208">
        <v>0</v>
      </c>
      <c r="AM59" s="1567">
        <v>0.08</v>
      </c>
      <c r="AN59" s="208">
        <f t="shared" si="10"/>
        <v>10688.224</v>
      </c>
      <c r="AO59" s="208"/>
      <c r="AP59" s="227">
        <f t="shared" si="11"/>
        <v>144291.02399999998</v>
      </c>
    </row>
    <row r="60" spans="1:42" s="5" customFormat="1" x14ac:dyDescent="0.25">
      <c r="A60" s="208">
        <v>50</v>
      </c>
      <c r="B60" s="1546" t="s">
        <v>6084</v>
      </c>
      <c r="C60" s="1546" t="s">
        <v>1145</v>
      </c>
      <c r="D60" s="227" t="s">
        <v>4768</v>
      </c>
      <c r="E60" s="1561">
        <v>6</v>
      </c>
      <c r="F60" s="1560">
        <v>1.96</v>
      </c>
      <c r="G60" s="102">
        <v>1</v>
      </c>
      <c r="H60" s="208">
        <v>129634.4</v>
      </c>
      <c r="I60" s="208">
        <v>0</v>
      </c>
      <c r="J60" s="208">
        <v>0.08</v>
      </c>
      <c r="K60" s="208">
        <f t="shared" si="5"/>
        <v>10370.752</v>
      </c>
      <c r="L60" s="208"/>
      <c r="M60" s="227">
        <f t="shared" si="6"/>
        <v>140005.152</v>
      </c>
      <c r="N60" s="227">
        <v>4</v>
      </c>
      <c r="O60" s="102">
        <v>1</v>
      </c>
      <c r="P60" s="208">
        <v>125666</v>
      </c>
      <c r="Q60" s="208">
        <v>0</v>
      </c>
      <c r="R60" s="208"/>
      <c r="S60" s="227">
        <f t="shared" si="7"/>
        <v>125666</v>
      </c>
      <c r="T60" s="227">
        <f t="shared" si="1"/>
        <v>0</v>
      </c>
      <c r="U60" s="227">
        <f t="shared" si="2"/>
        <v>3968.3999999999942</v>
      </c>
      <c r="V60" s="227">
        <f t="shared" si="3"/>
        <v>0</v>
      </c>
      <c r="W60" s="227">
        <f t="shared" si="13"/>
        <v>0</v>
      </c>
      <c r="X60" s="227">
        <f t="shared" si="12"/>
        <v>3968.3999999999942</v>
      </c>
      <c r="Y60" s="1561">
        <v>7</v>
      </c>
      <c r="Z60" s="1560">
        <v>1.96</v>
      </c>
      <c r="AA60" s="102">
        <v>1</v>
      </c>
      <c r="AB60" s="208">
        <v>129634.4</v>
      </c>
      <c r="AC60" s="208">
        <v>0</v>
      </c>
      <c r="AD60" s="208">
        <v>0.08</v>
      </c>
      <c r="AE60" s="208">
        <f t="shared" si="8"/>
        <v>10370.752</v>
      </c>
      <c r="AF60" s="208"/>
      <c r="AG60" s="227">
        <f t="shared" si="9"/>
        <v>140005.152</v>
      </c>
      <c r="AH60" s="227" t="s">
        <v>1</v>
      </c>
      <c r="AI60" s="1560">
        <v>2.02</v>
      </c>
      <c r="AJ60" s="102">
        <v>1</v>
      </c>
      <c r="AK60" s="208">
        <v>133602.79999999999</v>
      </c>
      <c r="AL60" s="208">
        <v>0</v>
      </c>
      <c r="AM60" s="1567">
        <v>0.08</v>
      </c>
      <c r="AN60" s="208">
        <f t="shared" si="10"/>
        <v>10688.224</v>
      </c>
      <c r="AO60" s="208"/>
      <c r="AP60" s="227">
        <f t="shared" si="11"/>
        <v>144291.02399999998</v>
      </c>
    </row>
    <row r="61" spans="1:42" s="5" customFormat="1" x14ac:dyDescent="0.25">
      <c r="A61" s="208">
        <v>51</v>
      </c>
      <c r="B61" s="1546" t="s">
        <v>6085</v>
      </c>
      <c r="C61" s="1546" t="s">
        <v>1145</v>
      </c>
      <c r="D61" s="227" t="s">
        <v>4768</v>
      </c>
      <c r="E61" s="1561">
        <v>5</v>
      </c>
      <c r="F61" s="1560">
        <v>1.9</v>
      </c>
      <c r="G61" s="102">
        <v>1</v>
      </c>
      <c r="H61" s="208">
        <v>125666</v>
      </c>
      <c r="I61" s="208">
        <v>0</v>
      </c>
      <c r="J61" s="208">
        <v>7.0000000000000007E-2</v>
      </c>
      <c r="K61" s="208">
        <f t="shared" si="5"/>
        <v>8796.6200000000008</v>
      </c>
      <c r="L61" s="208"/>
      <c r="M61" s="227">
        <f t="shared" si="6"/>
        <v>134462.62</v>
      </c>
      <c r="N61" s="227">
        <v>4</v>
      </c>
      <c r="O61" s="102">
        <v>1</v>
      </c>
      <c r="P61" s="208">
        <v>125666</v>
      </c>
      <c r="Q61" s="208">
        <v>0</v>
      </c>
      <c r="R61" s="208"/>
      <c r="S61" s="227">
        <f t="shared" si="7"/>
        <v>125666</v>
      </c>
      <c r="T61" s="227">
        <f t="shared" si="1"/>
        <v>0</v>
      </c>
      <c r="U61" s="227">
        <f t="shared" si="2"/>
        <v>0</v>
      </c>
      <c r="V61" s="227">
        <f t="shared" si="3"/>
        <v>0</v>
      </c>
      <c r="W61" s="227">
        <f t="shared" si="13"/>
        <v>0</v>
      </c>
      <c r="X61" s="227">
        <f t="shared" si="12"/>
        <v>0</v>
      </c>
      <c r="Y61" s="1561">
        <v>6</v>
      </c>
      <c r="Z61" s="1560">
        <v>1.96</v>
      </c>
      <c r="AA61" s="102">
        <v>1</v>
      </c>
      <c r="AB61" s="208">
        <v>129634.4</v>
      </c>
      <c r="AC61" s="208">
        <v>0</v>
      </c>
      <c r="AD61" s="208">
        <v>7.0000000000000007E-2</v>
      </c>
      <c r="AE61" s="208">
        <f t="shared" si="8"/>
        <v>9074.4080000000013</v>
      </c>
      <c r="AF61" s="208"/>
      <c r="AG61" s="227">
        <f t="shared" si="9"/>
        <v>138708.80799999999</v>
      </c>
      <c r="AH61" s="227" t="s">
        <v>1</v>
      </c>
      <c r="AI61" s="1560">
        <v>1.96</v>
      </c>
      <c r="AJ61" s="102">
        <v>1</v>
      </c>
      <c r="AK61" s="208">
        <v>129634.4</v>
      </c>
      <c r="AL61" s="208">
        <v>0</v>
      </c>
      <c r="AM61" s="1567">
        <v>0.08</v>
      </c>
      <c r="AN61" s="208">
        <f t="shared" si="10"/>
        <v>10370.752</v>
      </c>
      <c r="AO61" s="208"/>
      <c r="AP61" s="227">
        <f t="shared" si="11"/>
        <v>140005.152</v>
      </c>
    </row>
    <row r="62" spans="1:42" s="5" customFormat="1" x14ac:dyDescent="0.25">
      <c r="A62" s="208">
        <v>52</v>
      </c>
      <c r="B62" s="1546" t="s">
        <v>6086</v>
      </c>
      <c r="C62" s="1546" t="s">
        <v>1145</v>
      </c>
      <c r="D62" s="227" t="s">
        <v>4768</v>
      </c>
      <c r="E62" s="1561">
        <v>2</v>
      </c>
      <c r="F62" s="1560">
        <v>1.79</v>
      </c>
      <c r="G62" s="102">
        <v>1</v>
      </c>
      <c r="H62" s="208">
        <v>118390.6</v>
      </c>
      <c r="I62" s="208">
        <v>0</v>
      </c>
      <c r="J62" s="208">
        <v>0.05</v>
      </c>
      <c r="K62" s="208">
        <f t="shared" si="5"/>
        <v>5919.5300000000007</v>
      </c>
      <c r="L62" s="208"/>
      <c r="M62" s="227">
        <f t="shared" si="6"/>
        <v>124310.13</v>
      </c>
      <c r="N62" s="227">
        <v>1</v>
      </c>
      <c r="O62" s="102">
        <v>1</v>
      </c>
      <c r="P62" s="208">
        <v>114422.2</v>
      </c>
      <c r="Q62" s="208">
        <v>0</v>
      </c>
      <c r="R62" s="208"/>
      <c r="S62" s="227">
        <f t="shared" si="7"/>
        <v>114422.2</v>
      </c>
      <c r="T62" s="227">
        <f t="shared" si="1"/>
        <v>0</v>
      </c>
      <c r="U62" s="227">
        <f t="shared" si="2"/>
        <v>3968.4000000000087</v>
      </c>
      <c r="V62" s="227">
        <f t="shared" si="3"/>
        <v>0</v>
      </c>
      <c r="W62" s="227">
        <f t="shared" si="13"/>
        <v>0</v>
      </c>
      <c r="X62" s="227">
        <f t="shared" si="12"/>
        <v>3968.4000000000087</v>
      </c>
      <c r="Y62" s="1561">
        <v>3</v>
      </c>
      <c r="Z62" s="1560">
        <v>1.84</v>
      </c>
      <c r="AA62" s="102">
        <v>1</v>
      </c>
      <c r="AB62" s="208">
        <v>121697.60000000001</v>
      </c>
      <c r="AC62" s="208">
        <v>0</v>
      </c>
      <c r="AD62" s="208">
        <v>0.06</v>
      </c>
      <c r="AE62" s="208">
        <f t="shared" si="8"/>
        <v>7301.8559999999998</v>
      </c>
      <c r="AF62" s="208"/>
      <c r="AG62" s="227">
        <f t="shared" si="9"/>
        <v>128999.45600000001</v>
      </c>
      <c r="AH62" s="227" t="s">
        <v>1</v>
      </c>
      <c r="AI62" s="1560">
        <v>1.9</v>
      </c>
      <c r="AJ62" s="102">
        <v>1</v>
      </c>
      <c r="AK62" s="208">
        <v>125666</v>
      </c>
      <c r="AL62" s="208">
        <v>0</v>
      </c>
      <c r="AM62" s="1567">
        <v>0.06</v>
      </c>
      <c r="AN62" s="208">
        <f t="shared" si="10"/>
        <v>7539.96</v>
      </c>
      <c r="AO62" s="208"/>
      <c r="AP62" s="227">
        <f t="shared" si="11"/>
        <v>133205.96</v>
      </c>
    </row>
    <row r="63" spans="1:42" s="5" customFormat="1" x14ac:dyDescent="0.25">
      <c r="A63" s="208">
        <v>53</v>
      </c>
      <c r="B63" s="1546" t="s">
        <v>6087</v>
      </c>
      <c r="C63" s="1546" t="s">
        <v>1145</v>
      </c>
      <c r="D63" s="227" t="s">
        <v>4768</v>
      </c>
      <c r="E63" s="1561">
        <v>2</v>
      </c>
      <c r="F63" s="1560">
        <v>1.79</v>
      </c>
      <c r="G63" s="102">
        <v>1</v>
      </c>
      <c r="H63" s="208">
        <v>118390.6</v>
      </c>
      <c r="I63" s="208">
        <v>0</v>
      </c>
      <c r="J63" s="208">
        <v>0.06</v>
      </c>
      <c r="K63" s="208">
        <f t="shared" si="5"/>
        <v>7103.4359999999997</v>
      </c>
      <c r="L63" s="208"/>
      <c r="M63" s="227">
        <f t="shared" si="6"/>
        <v>125494.03600000001</v>
      </c>
      <c r="N63" s="227">
        <v>1</v>
      </c>
      <c r="O63" s="102">
        <v>1</v>
      </c>
      <c r="P63" s="208">
        <v>114422.2</v>
      </c>
      <c r="Q63" s="208">
        <v>0</v>
      </c>
      <c r="R63" s="208"/>
      <c r="S63" s="227">
        <f t="shared" si="7"/>
        <v>114422.2</v>
      </c>
      <c r="T63" s="227">
        <f t="shared" si="1"/>
        <v>0</v>
      </c>
      <c r="U63" s="227">
        <f t="shared" si="2"/>
        <v>3968.4000000000087</v>
      </c>
      <c r="V63" s="227">
        <f t="shared" si="3"/>
        <v>0</v>
      </c>
      <c r="W63" s="227">
        <f t="shared" si="13"/>
        <v>0</v>
      </c>
      <c r="X63" s="227">
        <f t="shared" si="12"/>
        <v>3968.4000000000087</v>
      </c>
      <c r="Y63" s="1561">
        <v>3</v>
      </c>
      <c r="Z63" s="1560">
        <v>1.84</v>
      </c>
      <c r="AA63" s="102">
        <v>1</v>
      </c>
      <c r="AB63" s="208">
        <v>121697.60000000001</v>
      </c>
      <c r="AC63" s="208">
        <v>0</v>
      </c>
      <c r="AD63" s="208">
        <v>7.0000000000000007E-2</v>
      </c>
      <c r="AE63" s="208">
        <f t="shared" si="8"/>
        <v>8518.8320000000003</v>
      </c>
      <c r="AF63" s="208"/>
      <c r="AG63" s="227">
        <f t="shared" si="9"/>
        <v>130216.432</v>
      </c>
      <c r="AH63" s="227" t="s">
        <v>1</v>
      </c>
      <c r="AI63" s="1560">
        <v>1.9</v>
      </c>
      <c r="AJ63" s="102">
        <v>1</v>
      </c>
      <c r="AK63" s="208">
        <v>125666</v>
      </c>
      <c r="AL63" s="208">
        <v>0</v>
      </c>
      <c r="AM63" s="1567">
        <v>7.0000000000000007E-2</v>
      </c>
      <c r="AN63" s="208">
        <f t="shared" si="10"/>
        <v>8796.6200000000008</v>
      </c>
      <c r="AO63" s="208"/>
      <c r="AP63" s="227">
        <f t="shared" si="11"/>
        <v>134462.62</v>
      </c>
    </row>
    <row r="64" spans="1:42" s="5" customFormat="1" ht="27" x14ac:dyDescent="0.25">
      <c r="A64" s="208">
        <v>54</v>
      </c>
      <c r="B64" s="1546" t="s">
        <v>6088</v>
      </c>
      <c r="C64" s="1546" t="s">
        <v>1145</v>
      </c>
      <c r="D64" s="227" t="s">
        <v>4768</v>
      </c>
      <c r="E64" s="1561">
        <v>2</v>
      </c>
      <c r="F64" s="1560">
        <v>1.79</v>
      </c>
      <c r="G64" s="102">
        <v>1</v>
      </c>
      <c r="H64" s="208">
        <v>118390.6</v>
      </c>
      <c r="I64" s="208">
        <v>0</v>
      </c>
      <c r="J64" s="208">
        <v>0.06</v>
      </c>
      <c r="K64" s="208">
        <f t="shared" si="5"/>
        <v>7103.4359999999997</v>
      </c>
      <c r="L64" s="208"/>
      <c r="M64" s="227">
        <f t="shared" si="6"/>
        <v>125494.03600000001</v>
      </c>
      <c r="N64" s="227">
        <v>1</v>
      </c>
      <c r="O64" s="102">
        <v>1</v>
      </c>
      <c r="P64" s="208">
        <v>114422.2</v>
      </c>
      <c r="Q64" s="208">
        <v>0</v>
      </c>
      <c r="R64" s="208"/>
      <c r="S64" s="227">
        <f t="shared" si="7"/>
        <v>114422.2</v>
      </c>
      <c r="T64" s="227">
        <f t="shared" si="1"/>
        <v>0</v>
      </c>
      <c r="U64" s="227">
        <f t="shared" si="2"/>
        <v>3968.4000000000087</v>
      </c>
      <c r="V64" s="227">
        <f t="shared" si="3"/>
        <v>0</v>
      </c>
      <c r="W64" s="227">
        <f t="shared" si="13"/>
        <v>0</v>
      </c>
      <c r="X64" s="227">
        <f t="shared" si="12"/>
        <v>3968.4000000000087</v>
      </c>
      <c r="Y64" s="1561">
        <v>3</v>
      </c>
      <c r="Z64" s="1560">
        <v>1.84</v>
      </c>
      <c r="AA64" s="102">
        <v>1</v>
      </c>
      <c r="AB64" s="208">
        <v>121697.60000000001</v>
      </c>
      <c r="AC64" s="208">
        <v>0</v>
      </c>
      <c r="AD64" s="208">
        <v>0.06</v>
      </c>
      <c r="AE64" s="208">
        <f t="shared" si="8"/>
        <v>7301.8559999999998</v>
      </c>
      <c r="AF64" s="208"/>
      <c r="AG64" s="227">
        <f t="shared" si="9"/>
        <v>128999.45600000001</v>
      </c>
      <c r="AH64" s="227" t="s">
        <v>1</v>
      </c>
      <c r="AI64" s="1560">
        <v>1.9</v>
      </c>
      <c r="AJ64" s="102">
        <v>1</v>
      </c>
      <c r="AK64" s="208">
        <v>125666</v>
      </c>
      <c r="AL64" s="208">
        <v>0</v>
      </c>
      <c r="AM64" s="1567">
        <v>7.0000000000000007E-2</v>
      </c>
      <c r="AN64" s="208">
        <f t="shared" si="10"/>
        <v>8796.6200000000008</v>
      </c>
      <c r="AO64" s="208"/>
      <c r="AP64" s="227">
        <f t="shared" si="11"/>
        <v>134462.62</v>
      </c>
    </row>
    <row r="65" spans="1:42" s="5" customFormat="1" x14ac:dyDescent="0.25">
      <c r="A65" s="208">
        <v>55</v>
      </c>
      <c r="B65" s="1546" t="s">
        <v>6089</v>
      </c>
      <c r="C65" s="1546" t="s">
        <v>1145</v>
      </c>
      <c r="D65" s="227" t="s">
        <v>4768</v>
      </c>
      <c r="E65" s="1561">
        <v>6</v>
      </c>
      <c r="F65" s="1560">
        <v>1.96</v>
      </c>
      <c r="G65" s="102">
        <v>1</v>
      </c>
      <c r="H65" s="208">
        <v>129634.4</v>
      </c>
      <c r="I65" s="208">
        <v>0</v>
      </c>
      <c r="J65" s="208">
        <v>7.0000000000000007E-2</v>
      </c>
      <c r="K65" s="208">
        <f t="shared" si="5"/>
        <v>9074.4080000000013</v>
      </c>
      <c r="L65" s="208"/>
      <c r="M65" s="227">
        <f t="shared" si="6"/>
        <v>138708.80799999999</v>
      </c>
      <c r="N65" s="227">
        <v>4</v>
      </c>
      <c r="O65" s="102">
        <v>1</v>
      </c>
      <c r="P65" s="208">
        <v>125666</v>
      </c>
      <c r="Q65" s="208">
        <v>0</v>
      </c>
      <c r="R65" s="208"/>
      <c r="S65" s="227">
        <f t="shared" si="7"/>
        <v>125666</v>
      </c>
      <c r="T65" s="227">
        <f t="shared" si="1"/>
        <v>0</v>
      </c>
      <c r="U65" s="227">
        <f t="shared" si="2"/>
        <v>3968.3999999999942</v>
      </c>
      <c r="V65" s="227">
        <f t="shared" si="3"/>
        <v>0</v>
      </c>
      <c r="W65" s="227">
        <f t="shared" si="13"/>
        <v>0</v>
      </c>
      <c r="X65" s="227">
        <f t="shared" si="12"/>
        <v>3968.3999999999942</v>
      </c>
      <c r="Y65" s="1561">
        <v>7</v>
      </c>
      <c r="Z65" s="1560">
        <v>1.96</v>
      </c>
      <c r="AA65" s="102">
        <v>1</v>
      </c>
      <c r="AB65" s="208">
        <v>129634.4</v>
      </c>
      <c r="AC65" s="208">
        <v>0</v>
      </c>
      <c r="AD65" s="208">
        <v>0.08</v>
      </c>
      <c r="AE65" s="208">
        <f t="shared" si="8"/>
        <v>10370.752</v>
      </c>
      <c r="AF65" s="208"/>
      <c r="AG65" s="227">
        <f t="shared" si="9"/>
        <v>140005.152</v>
      </c>
      <c r="AH65" s="227" t="s">
        <v>1</v>
      </c>
      <c r="AI65" s="1560">
        <v>2.02</v>
      </c>
      <c r="AJ65" s="102">
        <v>1</v>
      </c>
      <c r="AK65" s="208">
        <v>133602.79999999999</v>
      </c>
      <c r="AL65" s="208">
        <v>0</v>
      </c>
      <c r="AM65" s="1567">
        <v>0.08</v>
      </c>
      <c r="AN65" s="208">
        <f t="shared" si="10"/>
        <v>10688.224</v>
      </c>
      <c r="AO65" s="208"/>
      <c r="AP65" s="227">
        <f t="shared" si="11"/>
        <v>144291.02399999998</v>
      </c>
    </row>
    <row r="66" spans="1:42" s="5" customFormat="1" x14ac:dyDescent="0.25">
      <c r="A66" s="208">
        <v>56</v>
      </c>
      <c r="B66" s="1546" t="s">
        <v>6090</v>
      </c>
      <c r="C66" s="1546" t="s">
        <v>1145</v>
      </c>
      <c r="D66" s="227" t="s">
        <v>4768</v>
      </c>
      <c r="E66" s="1561">
        <v>2</v>
      </c>
      <c r="F66" s="1560">
        <v>1.79</v>
      </c>
      <c r="G66" s="102">
        <v>1</v>
      </c>
      <c r="H66" s="208">
        <v>118390.6</v>
      </c>
      <c r="I66" s="208">
        <v>0</v>
      </c>
      <c r="J66" s="208">
        <v>0.06</v>
      </c>
      <c r="K66" s="208">
        <f t="shared" si="5"/>
        <v>7103.4359999999997</v>
      </c>
      <c r="L66" s="208"/>
      <c r="M66" s="227">
        <f t="shared" si="6"/>
        <v>125494.03600000001</v>
      </c>
      <c r="N66" s="227">
        <v>1</v>
      </c>
      <c r="O66" s="102">
        <v>1</v>
      </c>
      <c r="P66" s="208">
        <v>114422.2</v>
      </c>
      <c r="Q66" s="208">
        <v>0</v>
      </c>
      <c r="R66" s="208"/>
      <c r="S66" s="227">
        <f t="shared" si="7"/>
        <v>114422.2</v>
      </c>
      <c r="T66" s="227">
        <f t="shared" si="1"/>
        <v>0</v>
      </c>
      <c r="U66" s="227">
        <f t="shared" si="2"/>
        <v>3968.4000000000087</v>
      </c>
      <c r="V66" s="227">
        <f t="shared" si="3"/>
        <v>0</v>
      </c>
      <c r="W66" s="227">
        <f t="shared" si="13"/>
        <v>0</v>
      </c>
      <c r="X66" s="227">
        <f t="shared" si="12"/>
        <v>3968.4000000000087</v>
      </c>
      <c r="Y66" s="1561">
        <v>3</v>
      </c>
      <c r="Z66" s="1560">
        <v>1.84</v>
      </c>
      <c r="AA66" s="102">
        <v>1</v>
      </c>
      <c r="AB66" s="208">
        <v>121697.60000000001</v>
      </c>
      <c r="AC66" s="208">
        <v>0</v>
      </c>
      <c r="AD66" s="208">
        <v>0.06</v>
      </c>
      <c r="AE66" s="208">
        <f t="shared" si="8"/>
        <v>7301.8559999999998</v>
      </c>
      <c r="AF66" s="208"/>
      <c r="AG66" s="227">
        <f t="shared" si="9"/>
        <v>128999.45600000001</v>
      </c>
      <c r="AH66" s="227" t="s">
        <v>1</v>
      </c>
      <c r="AI66" s="1560">
        <v>1.9</v>
      </c>
      <c r="AJ66" s="102">
        <v>1</v>
      </c>
      <c r="AK66" s="208">
        <v>125666</v>
      </c>
      <c r="AL66" s="208">
        <v>0</v>
      </c>
      <c r="AM66" s="1567">
        <v>7.0000000000000007E-2</v>
      </c>
      <c r="AN66" s="208">
        <f t="shared" si="10"/>
        <v>8796.6200000000008</v>
      </c>
      <c r="AO66" s="208"/>
      <c r="AP66" s="227">
        <f t="shared" si="11"/>
        <v>134462.62</v>
      </c>
    </row>
    <row r="67" spans="1:42" s="5" customFormat="1" x14ac:dyDescent="0.25">
      <c r="A67" s="208">
        <v>57</v>
      </c>
      <c r="B67" s="1546" t="s">
        <v>6091</v>
      </c>
      <c r="C67" s="1546" t="s">
        <v>1145</v>
      </c>
      <c r="D67" s="227" t="s">
        <v>4768</v>
      </c>
      <c r="E67" s="1561">
        <v>2</v>
      </c>
      <c r="F67" s="1560">
        <v>1.79</v>
      </c>
      <c r="G67" s="102">
        <v>1</v>
      </c>
      <c r="H67" s="208">
        <v>118390.6</v>
      </c>
      <c r="I67" s="208">
        <v>0</v>
      </c>
      <c r="J67" s="208">
        <v>0.09</v>
      </c>
      <c r="K67" s="208">
        <f t="shared" si="5"/>
        <v>10655.154</v>
      </c>
      <c r="L67" s="208"/>
      <c r="M67" s="227">
        <f t="shared" si="6"/>
        <v>129045.754</v>
      </c>
      <c r="N67" s="227">
        <v>1</v>
      </c>
      <c r="O67" s="102">
        <v>1</v>
      </c>
      <c r="P67" s="208">
        <v>114422.2</v>
      </c>
      <c r="Q67" s="208">
        <v>0</v>
      </c>
      <c r="R67" s="208"/>
      <c r="S67" s="227">
        <f t="shared" si="7"/>
        <v>114422.2</v>
      </c>
      <c r="T67" s="227">
        <f t="shared" si="1"/>
        <v>0</v>
      </c>
      <c r="U67" s="227">
        <f t="shared" si="2"/>
        <v>3968.4000000000087</v>
      </c>
      <c r="V67" s="227">
        <f t="shared" si="3"/>
        <v>0</v>
      </c>
      <c r="W67" s="227">
        <f t="shared" si="13"/>
        <v>0</v>
      </c>
      <c r="X67" s="227">
        <f t="shared" si="12"/>
        <v>3968.4000000000087</v>
      </c>
      <c r="Y67" s="1561">
        <v>3</v>
      </c>
      <c r="Z67" s="1560">
        <v>1.84</v>
      </c>
      <c r="AA67" s="102">
        <v>1</v>
      </c>
      <c r="AB67" s="208">
        <v>121697.60000000001</v>
      </c>
      <c r="AC67" s="208">
        <v>0</v>
      </c>
      <c r="AD67" s="208">
        <v>0.09</v>
      </c>
      <c r="AE67" s="208">
        <f t="shared" si="8"/>
        <v>10952.784</v>
      </c>
      <c r="AF67" s="208"/>
      <c r="AG67" s="227">
        <f t="shared" si="9"/>
        <v>132650.38400000002</v>
      </c>
      <c r="AH67" s="227" t="s">
        <v>1</v>
      </c>
      <c r="AI67" s="1560">
        <v>1.9</v>
      </c>
      <c r="AJ67" s="102">
        <v>1</v>
      </c>
      <c r="AK67" s="208">
        <v>125666</v>
      </c>
      <c r="AL67" s="208">
        <v>0</v>
      </c>
      <c r="AM67" s="1567">
        <v>0.09</v>
      </c>
      <c r="AN67" s="208">
        <f t="shared" si="10"/>
        <v>11309.939999999999</v>
      </c>
      <c r="AO67" s="208"/>
      <c r="AP67" s="227">
        <f t="shared" si="11"/>
        <v>136975.94</v>
      </c>
    </row>
    <row r="68" spans="1:42" s="5" customFormat="1" x14ac:dyDescent="0.25">
      <c r="A68" s="208">
        <v>58</v>
      </c>
      <c r="B68" s="1546" t="s">
        <v>6092</v>
      </c>
      <c r="C68" s="1546" t="s">
        <v>1145</v>
      </c>
      <c r="D68" s="227" t="s">
        <v>4768</v>
      </c>
      <c r="E68" s="1561">
        <v>2</v>
      </c>
      <c r="F68" s="1560">
        <v>1.79</v>
      </c>
      <c r="G68" s="102">
        <v>1</v>
      </c>
      <c r="H68" s="208">
        <v>118390.6</v>
      </c>
      <c r="I68" s="208">
        <v>0</v>
      </c>
      <c r="J68" s="208">
        <v>0.05</v>
      </c>
      <c r="K68" s="208">
        <f t="shared" si="5"/>
        <v>5919.5300000000007</v>
      </c>
      <c r="L68" s="208"/>
      <c r="M68" s="227">
        <f t="shared" si="6"/>
        <v>124310.13</v>
      </c>
      <c r="N68" s="227">
        <v>1</v>
      </c>
      <c r="O68" s="102">
        <v>1</v>
      </c>
      <c r="P68" s="208">
        <v>114422.2</v>
      </c>
      <c r="Q68" s="208">
        <v>0</v>
      </c>
      <c r="R68" s="208"/>
      <c r="S68" s="227">
        <f t="shared" si="7"/>
        <v>114422.2</v>
      </c>
      <c r="T68" s="227">
        <f t="shared" si="1"/>
        <v>0</v>
      </c>
      <c r="U68" s="227">
        <f t="shared" si="2"/>
        <v>3968.4000000000087</v>
      </c>
      <c r="V68" s="227">
        <f t="shared" si="3"/>
        <v>0</v>
      </c>
      <c r="W68" s="227">
        <f t="shared" si="13"/>
        <v>0</v>
      </c>
      <c r="X68" s="227">
        <f t="shared" si="12"/>
        <v>3968.4000000000087</v>
      </c>
      <c r="Y68" s="1561">
        <v>3</v>
      </c>
      <c r="Z68" s="1560">
        <v>1.84</v>
      </c>
      <c r="AA68" s="102">
        <v>1</v>
      </c>
      <c r="AB68" s="208">
        <v>121697.60000000001</v>
      </c>
      <c r="AC68" s="208">
        <v>0</v>
      </c>
      <c r="AD68" s="208">
        <v>0.05</v>
      </c>
      <c r="AE68" s="208">
        <f t="shared" si="8"/>
        <v>6084.880000000001</v>
      </c>
      <c r="AF68" s="208"/>
      <c r="AG68" s="227">
        <f t="shared" si="9"/>
        <v>127782.48000000001</v>
      </c>
      <c r="AH68" s="227" t="s">
        <v>1</v>
      </c>
      <c r="AI68" s="1560">
        <v>1.9</v>
      </c>
      <c r="AJ68" s="102">
        <v>1</v>
      </c>
      <c r="AK68" s="208">
        <v>125666</v>
      </c>
      <c r="AL68" s="208">
        <v>0</v>
      </c>
      <c r="AM68" s="1567">
        <v>0.06</v>
      </c>
      <c r="AN68" s="208">
        <f t="shared" si="10"/>
        <v>7539.96</v>
      </c>
      <c r="AO68" s="208"/>
      <c r="AP68" s="227">
        <f t="shared" si="11"/>
        <v>133205.96</v>
      </c>
    </row>
    <row r="69" spans="1:42" s="5" customFormat="1" x14ac:dyDescent="0.25">
      <c r="A69" s="208">
        <v>59</v>
      </c>
      <c r="B69" s="1546" t="s">
        <v>6093</v>
      </c>
      <c r="C69" s="1546" t="s">
        <v>1145</v>
      </c>
      <c r="D69" s="227" t="s">
        <v>4768</v>
      </c>
      <c r="E69" s="1561">
        <v>2</v>
      </c>
      <c r="F69" s="1560">
        <v>1.79</v>
      </c>
      <c r="G69" s="102">
        <v>1</v>
      </c>
      <c r="H69" s="208">
        <v>118390.6</v>
      </c>
      <c r="I69" s="208">
        <v>0</v>
      </c>
      <c r="J69" s="208">
        <v>0.06</v>
      </c>
      <c r="K69" s="208">
        <f t="shared" si="5"/>
        <v>7103.4359999999997</v>
      </c>
      <c r="L69" s="208"/>
      <c r="M69" s="227">
        <f t="shared" si="6"/>
        <v>125494.03600000001</v>
      </c>
      <c r="N69" s="227">
        <v>1</v>
      </c>
      <c r="O69" s="102">
        <v>1</v>
      </c>
      <c r="P69" s="208">
        <v>114422.2</v>
      </c>
      <c r="Q69" s="208">
        <v>0</v>
      </c>
      <c r="R69" s="208"/>
      <c r="S69" s="227">
        <f t="shared" si="7"/>
        <v>114422.2</v>
      </c>
      <c r="T69" s="227">
        <f t="shared" si="1"/>
        <v>0</v>
      </c>
      <c r="U69" s="227">
        <f t="shared" si="2"/>
        <v>3968.4000000000087</v>
      </c>
      <c r="V69" s="227">
        <f t="shared" si="3"/>
        <v>0</v>
      </c>
      <c r="W69" s="227">
        <f t="shared" si="13"/>
        <v>0</v>
      </c>
      <c r="X69" s="227">
        <f t="shared" si="12"/>
        <v>3968.4000000000087</v>
      </c>
      <c r="Y69" s="1561">
        <v>3</v>
      </c>
      <c r="Z69" s="1560">
        <v>1.84</v>
      </c>
      <c r="AA69" s="102">
        <v>1</v>
      </c>
      <c r="AB69" s="208">
        <v>121697.60000000001</v>
      </c>
      <c r="AC69" s="208">
        <v>0</v>
      </c>
      <c r="AD69" s="208">
        <v>0.06</v>
      </c>
      <c r="AE69" s="208">
        <f t="shared" si="8"/>
        <v>7301.8559999999998</v>
      </c>
      <c r="AF69" s="208"/>
      <c r="AG69" s="227">
        <f t="shared" si="9"/>
        <v>128999.45600000001</v>
      </c>
      <c r="AH69" s="227" t="s">
        <v>1</v>
      </c>
      <c r="AI69" s="1560">
        <v>1.9</v>
      </c>
      <c r="AJ69" s="102">
        <v>1</v>
      </c>
      <c r="AK69" s="208">
        <v>125666</v>
      </c>
      <c r="AL69" s="208">
        <v>0</v>
      </c>
      <c r="AM69" s="1567">
        <v>7.0000000000000007E-2</v>
      </c>
      <c r="AN69" s="208">
        <f t="shared" si="10"/>
        <v>8796.6200000000008</v>
      </c>
      <c r="AO69" s="208"/>
      <c r="AP69" s="227">
        <f t="shared" si="11"/>
        <v>134462.62</v>
      </c>
    </row>
    <row r="70" spans="1:42" s="5" customFormat="1" ht="27" x14ac:dyDescent="0.25">
      <c r="A70" s="208">
        <v>60</v>
      </c>
      <c r="B70" s="1546" t="s">
        <v>6094</v>
      </c>
      <c r="C70" s="1546" t="s">
        <v>6064</v>
      </c>
      <c r="D70" s="227" t="s">
        <v>4758</v>
      </c>
      <c r="E70" s="1561">
        <v>2</v>
      </c>
      <c r="F70" s="1560">
        <v>4.1399999999999997</v>
      </c>
      <c r="G70" s="102">
        <v>1</v>
      </c>
      <c r="H70" s="208">
        <v>273819.59999999998</v>
      </c>
      <c r="I70" s="208">
        <v>0</v>
      </c>
      <c r="J70" s="208">
        <v>0.12</v>
      </c>
      <c r="K70" s="208">
        <f t="shared" si="5"/>
        <v>32858.351999999999</v>
      </c>
      <c r="L70" s="208"/>
      <c r="M70" s="227">
        <f t="shared" si="6"/>
        <v>306677.95199999999</v>
      </c>
      <c r="N70" s="227">
        <v>1</v>
      </c>
      <c r="O70" s="102">
        <v>1</v>
      </c>
      <c r="P70" s="208">
        <v>265221.39999999997</v>
      </c>
      <c r="Q70" s="208">
        <v>0</v>
      </c>
      <c r="R70" s="208"/>
      <c r="S70" s="227">
        <f t="shared" si="7"/>
        <v>265221.39999999997</v>
      </c>
      <c r="T70" s="227">
        <f t="shared" si="1"/>
        <v>0</v>
      </c>
      <c r="U70" s="227">
        <f t="shared" si="2"/>
        <v>8598.2000000000116</v>
      </c>
      <c r="V70" s="227">
        <f t="shared" si="3"/>
        <v>0</v>
      </c>
      <c r="W70" s="227">
        <f t="shared" si="13"/>
        <v>0</v>
      </c>
      <c r="X70" s="227">
        <f t="shared" si="12"/>
        <v>8598.2000000000116</v>
      </c>
      <c r="Y70" s="1561">
        <v>3</v>
      </c>
      <c r="Z70" s="1560">
        <v>4.2699999999999996</v>
      </c>
      <c r="AA70" s="102">
        <v>1</v>
      </c>
      <c r="AB70" s="208">
        <v>282417.8</v>
      </c>
      <c r="AC70" s="208">
        <v>0</v>
      </c>
      <c r="AD70" s="208">
        <v>0.12</v>
      </c>
      <c r="AE70" s="208">
        <f t="shared" si="8"/>
        <v>33890.135999999999</v>
      </c>
      <c r="AF70" s="208"/>
      <c r="AG70" s="227">
        <f t="shared" si="9"/>
        <v>316307.93599999999</v>
      </c>
      <c r="AH70" s="227" t="s">
        <v>1</v>
      </c>
      <c r="AI70" s="1560">
        <v>4.41</v>
      </c>
      <c r="AJ70" s="102">
        <v>1</v>
      </c>
      <c r="AK70" s="208">
        <v>291677.40000000002</v>
      </c>
      <c r="AL70" s="208">
        <v>0</v>
      </c>
      <c r="AM70" s="1567">
        <v>0.12</v>
      </c>
      <c r="AN70" s="208">
        <f t="shared" si="10"/>
        <v>35001.288</v>
      </c>
      <c r="AO70" s="208"/>
      <c r="AP70" s="227">
        <f t="shared" si="11"/>
        <v>326678.68800000002</v>
      </c>
    </row>
    <row r="71" spans="1:42" s="5" customFormat="1" ht="27" x14ac:dyDescent="0.25">
      <c r="A71" s="208">
        <v>61</v>
      </c>
      <c r="B71" s="1546" t="s">
        <v>6095</v>
      </c>
      <c r="C71" s="1546" t="s">
        <v>6096</v>
      </c>
      <c r="D71" s="227" t="s">
        <v>4971</v>
      </c>
      <c r="E71" s="1561">
        <v>2</v>
      </c>
      <c r="F71" s="1560">
        <v>2.83</v>
      </c>
      <c r="G71" s="102">
        <v>1</v>
      </c>
      <c r="H71" s="208">
        <v>187176.2</v>
      </c>
      <c r="I71" s="208">
        <v>0</v>
      </c>
      <c r="J71" s="208">
        <v>0.12</v>
      </c>
      <c r="K71" s="208">
        <f t="shared" si="5"/>
        <v>22461.144</v>
      </c>
      <c r="L71" s="208"/>
      <c r="M71" s="227">
        <f t="shared" si="6"/>
        <v>209637.34400000001</v>
      </c>
      <c r="N71" s="227">
        <v>1</v>
      </c>
      <c r="O71" s="102">
        <v>1</v>
      </c>
      <c r="P71" s="208">
        <v>181885</v>
      </c>
      <c r="Q71" s="208">
        <v>0</v>
      </c>
      <c r="R71" s="208"/>
      <c r="S71" s="227">
        <f t="shared" si="7"/>
        <v>181885</v>
      </c>
      <c r="T71" s="227">
        <f t="shared" si="1"/>
        <v>0</v>
      </c>
      <c r="U71" s="227">
        <f t="shared" si="2"/>
        <v>5291.2000000000116</v>
      </c>
      <c r="V71" s="227">
        <f t="shared" si="3"/>
        <v>0</v>
      </c>
      <c r="W71" s="227">
        <f t="shared" si="13"/>
        <v>0</v>
      </c>
      <c r="X71" s="227">
        <f t="shared" si="12"/>
        <v>5291.2000000000116</v>
      </c>
      <c r="Y71" s="1561">
        <v>3</v>
      </c>
      <c r="Z71" s="1560">
        <v>2.92</v>
      </c>
      <c r="AA71" s="102">
        <v>1</v>
      </c>
      <c r="AB71" s="208">
        <v>193128.8</v>
      </c>
      <c r="AC71" s="208">
        <v>0</v>
      </c>
      <c r="AD71" s="208">
        <v>0.12</v>
      </c>
      <c r="AE71" s="208">
        <f t="shared" si="8"/>
        <v>23175.455999999998</v>
      </c>
      <c r="AF71" s="208"/>
      <c r="AG71" s="227">
        <f t="shared" si="9"/>
        <v>216304.25599999999</v>
      </c>
      <c r="AH71" s="227" t="s">
        <v>1</v>
      </c>
      <c r="AI71" s="1560">
        <v>3.02</v>
      </c>
      <c r="AJ71" s="102">
        <v>1</v>
      </c>
      <c r="AK71" s="208">
        <v>199742.8</v>
      </c>
      <c r="AL71" s="208">
        <v>0</v>
      </c>
      <c r="AM71" s="1567">
        <v>0.12</v>
      </c>
      <c r="AN71" s="208">
        <f t="shared" si="10"/>
        <v>23969.135999999999</v>
      </c>
      <c r="AO71" s="208"/>
      <c r="AP71" s="227">
        <f t="shared" si="11"/>
        <v>223711.93599999999</v>
      </c>
    </row>
    <row r="72" spans="1:42" s="5" customFormat="1" x14ac:dyDescent="0.25">
      <c r="A72" s="208">
        <v>62</v>
      </c>
      <c r="B72" s="1546" t="s">
        <v>6097</v>
      </c>
      <c r="C72" s="1546" t="s">
        <v>6066</v>
      </c>
      <c r="D72" s="227" t="s">
        <v>6067</v>
      </c>
      <c r="E72" s="1561">
        <v>2</v>
      </c>
      <c r="F72" s="1560">
        <v>2.08</v>
      </c>
      <c r="G72" s="102">
        <v>1</v>
      </c>
      <c r="H72" s="208">
        <v>137571.20000000001</v>
      </c>
      <c r="I72" s="208">
        <v>0</v>
      </c>
      <c r="J72" s="208">
        <v>0.1</v>
      </c>
      <c r="K72" s="208">
        <f t="shared" si="5"/>
        <v>13757.120000000003</v>
      </c>
      <c r="L72" s="208"/>
      <c r="M72" s="227">
        <f t="shared" si="6"/>
        <v>151328.32000000001</v>
      </c>
      <c r="N72" s="227">
        <v>1</v>
      </c>
      <c r="O72" s="102">
        <v>1</v>
      </c>
      <c r="P72" s="208">
        <v>133602.79999999999</v>
      </c>
      <c r="Q72" s="208">
        <v>0</v>
      </c>
      <c r="R72" s="208"/>
      <c r="S72" s="227">
        <f t="shared" si="7"/>
        <v>133602.79999999999</v>
      </c>
      <c r="T72" s="227">
        <f t="shared" si="1"/>
        <v>0</v>
      </c>
      <c r="U72" s="227">
        <f t="shared" si="2"/>
        <v>3968.4000000000233</v>
      </c>
      <c r="V72" s="227">
        <f t="shared" si="3"/>
        <v>0</v>
      </c>
      <c r="W72" s="227">
        <f t="shared" si="13"/>
        <v>0</v>
      </c>
      <c r="X72" s="227">
        <f t="shared" si="12"/>
        <v>3968.4000000000233</v>
      </c>
      <c r="Y72" s="1561">
        <v>3</v>
      </c>
      <c r="Z72" s="1560">
        <v>2.15</v>
      </c>
      <c r="AA72" s="102">
        <v>1</v>
      </c>
      <c r="AB72" s="208">
        <v>142201</v>
      </c>
      <c r="AC72" s="208">
        <v>0</v>
      </c>
      <c r="AD72" s="208">
        <v>0.1</v>
      </c>
      <c r="AE72" s="208">
        <f t="shared" si="8"/>
        <v>14220.1</v>
      </c>
      <c r="AF72" s="208"/>
      <c r="AG72" s="227">
        <f t="shared" si="9"/>
        <v>156421.1</v>
      </c>
      <c r="AH72" s="227" t="s">
        <v>1</v>
      </c>
      <c r="AI72" s="1560">
        <v>2.21</v>
      </c>
      <c r="AJ72" s="102">
        <v>1</v>
      </c>
      <c r="AK72" s="208">
        <v>146169.4</v>
      </c>
      <c r="AL72" s="208">
        <v>0</v>
      </c>
      <c r="AM72" s="1567">
        <v>0.1</v>
      </c>
      <c r="AN72" s="208">
        <f t="shared" si="10"/>
        <v>14616.94</v>
      </c>
      <c r="AO72" s="208"/>
      <c r="AP72" s="227">
        <f t="shared" si="11"/>
        <v>160786.34</v>
      </c>
    </row>
    <row r="73" spans="1:42" s="5" customFormat="1" x14ac:dyDescent="0.25">
      <c r="A73" s="208">
        <v>63</v>
      </c>
      <c r="B73" s="1546" t="s">
        <v>6098</v>
      </c>
      <c r="C73" s="1546" t="s">
        <v>6066</v>
      </c>
      <c r="D73" s="227" t="s">
        <v>6067</v>
      </c>
      <c r="E73" s="1561">
        <v>2</v>
      </c>
      <c r="F73" s="1560">
        <v>2.08</v>
      </c>
      <c r="G73" s="102">
        <v>1</v>
      </c>
      <c r="H73" s="208">
        <v>137571.20000000001</v>
      </c>
      <c r="I73" s="208">
        <v>0</v>
      </c>
      <c r="J73" s="208">
        <v>0.1</v>
      </c>
      <c r="K73" s="208">
        <f t="shared" si="5"/>
        <v>13757.120000000003</v>
      </c>
      <c r="L73" s="208"/>
      <c r="M73" s="227">
        <f t="shared" si="6"/>
        <v>151328.32000000001</v>
      </c>
      <c r="N73" s="227">
        <v>1</v>
      </c>
      <c r="O73" s="102">
        <v>1</v>
      </c>
      <c r="P73" s="208">
        <v>133602.79999999999</v>
      </c>
      <c r="Q73" s="208">
        <v>0</v>
      </c>
      <c r="R73" s="208"/>
      <c r="S73" s="227">
        <f t="shared" si="7"/>
        <v>133602.79999999999</v>
      </c>
      <c r="T73" s="227">
        <f t="shared" si="1"/>
        <v>0</v>
      </c>
      <c r="U73" s="227">
        <f t="shared" si="2"/>
        <v>3968.4000000000233</v>
      </c>
      <c r="V73" s="227">
        <f t="shared" si="3"/>
        <v>0</v>
      </c>
      <c r="W73" s="227">
        <f t="shared" si="13"/>
        <v>0</v>
      </c>
      <c r="X73" s="227">
        <f t="shared" si="12"/>
        <v>3968.4000000000233</v>
      </c>
      <c r="Y73" s="1561">
        <v>3</v>
      </c>
      <c r="Z73" s="1560">
        <v>2.15</v>
      </c>
      <c r="AA73" s="102">
        <v>1</v>
      </c>
      <c r="AB73" s="208">
        <v>142201</v>
      </c>
      <c r="AC73" s="208">
        <v>0</v>
      </c>
      <c r="AD73" s="208">
        <v>0.11</v>
      </c>
      <c r="AE73" s="208">
        <f t="shared" si="8"/>
        <v>15642.11</v>
      </c>
      <c r="AF73" s="208"/>
      <c r="AG73" s="227">
        <f t="shared" si="9"/>
        <v>157843.10999999999</v>
      </c>
      <c r="AH73" s="227" t="s">
        <v>1</v>
      </c>
      <c r="AI73" s="1560">
        <v>2.21</v>
      </c>
      <c r="AJ73" s="102">
        <v>1</v>
      </c>
      <c r="AK73" s="208">
        <v>146169.4</v>
      </c>
      <c r="AL73" s="208">
        <v>0</v>
      </c>
      <c r="AM73" s="1567">
        <v>0.11</v>
      </c>
      <c r="AN73" s="208">
        <f t="shared" si="10"/>
        <v>16078.634</v>
      </c>
      <c r="AO73" s="208"/>
      <c r="AP73" s="227">
        <f t="shared" si="11"/>
        <v>162248.03399999999</v>
      </c>
    </row>
    <row r="74" spans="1:42" s="5" customFormat="1" x14ac:dyDescent="0.25">
      <c r="A74" s="208">
        <v>64</v>
      </c>
      <c r="B74" s="1546" t="s">
        <v>6099</v>
      </c>
      <c r="C74" s="1546" t="s">
        <v>1145</v>
      </c>
      <c r="D74" s="227" t="s">
        <v>4768</v>
      </c>
      <c r="E74" s="1561">
        <v>3</v>
      </c>
      <c r="F74" s="1560">
        <v>1.84</v>
      </c>
      <c r="G74" s="102">
        <v>1</v>
      </c>
      <c r="H74" s="208">
        <v>121697.60000000001</v>
      </c>
      <c r="I74" s="208">
        <v>0</v>
      </c>
      <c r="J74" s="208">
        <v>0.08</v>
      </c>
      <c r="K74" s="208">
        <f t="shared" si="5"/>
        <v>9735.8080000000009</v>
      </c>
      <c r="L74" s="208"/>
      <c r="M74" s="227">
        <f t="shared" si="6"/>
        <v>131433.408</v>
      </c>
      <c r="N74" s="227">
        <v>2</v>
      </c>
      <c r="O74" s="102">
        <v>1</v>
      </c>
      <c r="P74" s="208">
        <v>118390.6</v>
      </c>
      <c r="Q74" s="208">
        <v>0</v>
      </c>
      <c r="R74" s="208"/>
      <c r="S74" s="227">
        <f t="shared" si="7"/>
        <v>118390.6</v>
      </c>
      <c r="T74" s="227">
        <f t="shared" si="1"/>
        <v>0</v>
      </c>
      <c r="U74" s="227">
        <f t="shared" si="2"/>
        <v>3307</v>
      </c>
      <c r="V74" s="227">
        <f t="shared" si="3"/>
        <v>0</v>
      </c>
      <c r="W74" s="227">
        <f t="shared" si="13"/>
        <v>0</v>
      </c>
      <c r="X74" s="227">
        <f t="shared" si="12"/>
        <v>3307</v>
      </c>
      <c r="Y74" s="1561">
        <v>4</v>
      </c>
      <c r="Z74" s="1560">
        <v>1.9</v>
      </c>
      <c r="AA74" s="102">
        <v>1</v>
      </c>
      <c r="AB74" s="208">
        <v>125666</v>
      </c>
      <c r="AC74" s="208">
        <v>0</v>
      </c>
      <c r="AD74" s="208">
        <v>0.09</v>
      </c>
      <c r="AE74" s="208">
        <f t="shared" si="8"/>
        <v>11309.939999999999</v>
      </c>
      <c r="AF74" s="208"/>
      <c r="AG74" s="227">
        <f t="shared" si="9"/>
        <v>136975.94</v>
      </c>
      <c r="AH74" s="227" t="s">
        <v>1</v>
      </c>
      <c r="AI74" s="1560">
        <v>1.9</v>
      </c>
      <c r="AJ74" s="102">
        <v>1</v>
      </c>
      <c r="AK74" s="208">
        <v>125666</v>
      </c>
      <c r="AL74" s="208">
        <v>0</v>
      </c>
      <c r="AM74" s="1567">
        <v>0.09</v>
      </c>
      <c r="AN74" s="208">
        <f t="shared" si="10"/>
        <v>11309.939999999999</v>
      </c>
      <c r="AO74" s="208"/>
      <c r="AP74" s="227">
        <f t="shared" si="11"/>
        <v>136975.94</v>
      </c>
    </row>
    <row r="75" spans="1:42" s="5" customFormat="1" x14ac:dyDescent="0.25">
      <c r="A75" s="208">
        <v>65</v>
      </c>
      <c r="B75" s="1546" t="s">
        <v>6100</v>
      </c>
      <c r="C75" s="1546" t="s">
        <v>1145</v>
      </c>
      <c r="D75" s="227" t="s">
        <v>4768</v>
      </c>
      <c r="E75" s="1561">
        <v>3</v>
      </c>
      <c r="F75" s="1560">
        <v>1.84</v>
      </c>
      <c r="G75" s="102">
        <v>1</v>
      </c>
      <c r="H75" s="208">
        <v>121697.60000000001</v>
      </c>
      <c r="I75" s="208">
        <v>0</v>
      </c>
      <c r="J75" s="208">
        <v>0.05</v>
      </c>
      <c r="K75" s="208">
        <f t="shared" si="5"/>
        <v>6084.880000000001</v>
      </c>
      <c r="L75" s="208"/>
      <c r="M75" s="227">
        <f t="shared" si="6"/>
        <v>127782.48000000001</v>
      </c>
      <c r="N75" s="227">
        <v>2</v>
      </c>
      <c r="O75" s="102">
        <v>1</v>
      </c>
      <c r="P75" s="208">
        <v>118390.6</v>
      </c>
      <c r="Q75" s="208">
        <v>0</v>
      </c>
      <c r="R75" s="208"/>
      <c r="S75" s="227">
        <f t="shared" si="7"/>
        <v>118390.6</v>
      </c>
      <c r="T75" s="227">
        <f t="shared" ref="T75:T138" si="14">G75-O75</f>
        <v>0</v>
      </c>
      <c r="U75" s="227">
        <f t="shared" ref="U75:U138" si="15">H75-P75</f>
        <v>3307</v>
      </c>
      <c r="V75" s="227">
        <f t="shared" ref="V75:V138" si="16">I75-Q75</f>
        <v>0</v>
      </c>
      <c r="W75" s="227">
        <f t="shared" si="13"/>
        <v>0</v>
      </c>
      <c r="X75" s="227">
        <f t="shared" si="12"/>
        <v>3307</v>
      </c>
      <c r="Y75" s="1561">
        <v>4</v>
      </c>
      <c r="Z75" s="1560">
        <v>1.9</v>
      </c>
      <c r="AA75" s="102">
        <v>1</v>
      </c>
      <c r="AB75" s="208">
        <v>125666</v>
      </c>
      <c r="AC75" s="208">
        <v>0</v>
      </c>
      <c r="AD75" s="208">
        <v>0.06</v>
      </c>
      <c r="AE75" s="208">
        <f t="shared" si="8"/>
        <v>7539.96</v>
      </c>
      <c r="AF75" s="208"/>
      <c r="AG75" s="227">
        <f t="shared" si="9"/>
        <v>133205.96</v>
      </c>
      <c r="AH75" s="227" t="s">
        <v>1</v>
      </c>
      <c r="AI75" s="1560">
        <v>1.9</v>
      </c>
      <c r="AJ75" s="102">
        <v>1</v>
      </c>
      <c r="AK75" s="208">
        <v>125666</v>
      </c>
      <c r="AL75" s="208">
        <v>0</v>
      </c>
      <c r="AM75" s="1567">
        <v>0.06</v>
      </c>
      <c r="AN75" s="208">
        <f t="shared" si="10"/>
        <v>7539.96</v>
      </c>
      <c r="AO75" s="208"/>
      <c r="AP75" s="227">
        <f t="shared" si="11"/>
        <v>133205.96</v>
      </c>
    </row>
    <row r="76" spans="1:42" s="5" customFormat="1" x14ac:dyDescent="0.25">
      <c r="A76" s="208">
        <v>66</v>
      </c>
      <c r="B76" s="1546" t="s">
        <v>6101</v>
      </c>
      <c r="C76" s="1546" t="s">
        <v>1145</v>
      </c>
      <c r="D76" s="227" t="s">
        <v>4768</v>
      </c>
      <c r="E76" s="1561">
        <v>2</v>
      </c>
      <c r="F76" s="1560">
        <v>1.79</v>
      </c>
      <c r="G76" s="102">
        <v>1</v>
      </c>
      <c r="H76" s="208">
        <v>118390.6</v>
      </c>
      <c r="I76" s="208">
        <v>0</v>
      </c>
      <c r="J76" s="208">
        <v>0.06</v>
      </c>
      <c r="K76" s="208">
        <f t="shared" ref="K76:K139" si="17">+H76*J76</f>
        <v>7103.4359999999997</v>
      </c>
      <c r="L76" s="208"/>
      <c r="M76" s="227">
        <f t="shared" ref="M76:M139" si="18">H76+I76+L76+K76</f>
        <v>125494.03600000001</v>
      </c>
      <c r="N76" s="227">
        <v>1</v>
      </c>
      <c r="O76" s="102">
        <v>1</v>
      </c>
      <c r="P76" s="208">
        <v>114422.2</v>
      </c>
      <c r="Q76" s="208">
        <v>0</v>
      </c>
      <c r="R76" s="208"/>
      <c r="S76" s="227">
        <f t="shared" ref="S76:S139" si="19">P76+Q76+R76</f>
        <v>114422.2</v>
      </c>
      <c r="T76" s="227">
        <f t="shared" si="14"/>
        <v>0</v>
      </c>
      <c r="U76" s="227">
        <f t="shared" si="15"/>
        <v>3968.4000000000087</v>
      </c>
      <c r="V76" s="227">
        <f t="shared" si="16"/>
        <v>0</v>
      </c>
      <c r="W76" s="227">
        <f t="shared" si="13"/>
        <v>0</v>
      </c>
      <c r="X76" s="227">
        <f t="shared" si="12"/>
        <v>3968.4000000000087</v>
      </c>
      <c r="Y76" s="1561">
        <v>3</v>
      </c>
      <c r="Z76" s="1560">
        <v>1.84</v>
      </c>
      <c r="AA76" s="102">
        <v>1</v>
      </c>
      <c r="AB76" s="208">
        <v>121697.60000000001</v>
      </c>
      <c r="AC76" s="208">
        <v>0</v>
      </c>
      <c r="AD76" s="208">
        <v>7.0000000000000007E-2</v>
      </c>
      <c r="AE76" s="208">
        <f t="shared" ref="AE76:AE139" si="20">+AB76*AD76</f>
        <v>8518.8320000000003</v>
      </c>
      <c r="AF76" s="208"/>
      <c r="AG76" s="227">
        <f t="shared" ref="AG76:AG139" si="21">AB76+AC76+AF76+AE76</f>
        <v>130216.432</v>
      </c>
      <c r="AH76" s="227" t="s">
        <v>1</v>
      </c>
      <c r="AI76" s="1560">
        <v>1.9</v>
      </c>
      <c r="AJ76" s="102">
        <v>1</v>
      </c>
      <c r="AK76" s="208">
        <v>125666</v>
      </c>
      <c r="AL76" s="208">
        <v>0</v>
      </c>
      <c r="AM76" s="1567">
        <v>7.0000000000000007E-2</v>
      </c>
      <c r="AN76" s="208">
        <f t="shared" ref="AN76:AN139" si="22">+AK76*AM76</f>
        <v>8796.6200000000008</v>
      </c>
      <c r="AO76" s="208"/>
      <c r="AP76" s="227">
        <f t="shared" ref="AP76:AP139" si="23">AK76+AL76+AO76+AN76</f>
        <v>134462.62</v>
      </c>
    </row>
    <row r="77" spans="1:42" s="5" customFormat="1" x14ac:dyDescent="0.25">
      <c r="A77" s="208">
        <v>67</v>
      </c>
      <c r="B77" s="1546" t="s">
        <v>6102</v>
      </c>
      <c r="C77" s="1546" t="s">
        <v>1145</v>
      </c>
      <c r="D77" s="227" t="s">
        <v>4768</v>
      </c>
      <c r="E77" s="1561">
        <v>2</v>
      </c>
      <c r="F77" s="1560">
        <v>1.79</v>
      </c>
      <c r="G77" s="102">
        <v>1</v>
      </c>
      <c r="H77" s="208">
        <v>118390.6</v>
      </c>
      <c r="I77" s="208">
        <v>0</v>
      </c>
      <c r="J77" s="208">
        <v>0.06</v>
      </c>
      <c r="K77" s="208">
        <f t="shared" si="17"/>
        <v>7103.4359999999997</v>
      </c>
      <c r="L77" s="208"/>
      <c r="M77" s="227">
        <f t="shared" si="18"/>
        <v>125494.03600000001</v>
      </c>
      <c r="N77" s="227">
        <v>1</v>
      </c>
      <c r="O77" s="102">
        <v>1</v>
      </c>
      <c r="P77" s="208">
        <v>114422.2</v>
      </c>
      <c r="Q77" s="208">
        <v>0</v>
      </c>
      <c r="R77" s="208"/>
      <c r="S77" s="227">
        <f t="shared" si="19"/>
        <v>114422.2</v>
      </c>
      <c r="T77" s="227">
        <f t="shared" si="14"/>
        <v>0</v>
      </c>
      <c r="U77" s="227">
        <f t="shared" si="15"/>
        <v>3968.4000000000087</v>
      </c>
      <c r="V77" s="227">
        <f t="shared" si="16"/>
        <v>0</v>
      </c>
      <c r="W77" s="227">
        <f t="shared" si="13"/>
        <v>0</v>
      </c>
      <c r="X77" s="227">
        <f t="shared" si="12"/>
        <v>3968.4000000000087</v>
      </c>
      <c r="Y77" s="1561">
        <v>3</v>
      </c>
      <c r="Z77" s="1560">
        <v>1.84</v>
      </c>
      <c r="AA77" s="102">
        <v>1</v>
      </c>
      <c r="AB77" s="208">
        <v>121697.60000000001</v>
      </c>
      <c r="AC77" s="208">
        <v>0</v>
      </c>
      <c r="AD77" s="208">
        <v>0.06</v>
      </c>
      <c r="AE77" s="208">
        <f t="shared" si="20"/>
        <v>7301.8559999999998</v>
      </c>
      <c r="AF77" s="208"/>
      <c r="AG77" s="227">
        <f t="shared" si="21"/>
        <v>128999.45600000001</v>
      </c>
      <c r="AH77" s="227" t="s">
        <v>1</v>
      </c>
      <c r="AI77" s="1560">
        <v>1.9</v>
      </c>
      <c r="AJ77" s="102">
        <v>1</v>
      </c>
      <c r="AK77" s="208">
        <v>125666</v>
      </c>
      <c r="AL77" s="208">
        <v>0</v>
      </c>
      <c r="AM77" s="1567">
        <v>7.0000000000000007E-2</v>
      </c>
      <c r="AN77" s="208">
        <f t="shared" si="22"/>
        <v>8796.6200000000008</v>
      </c>
      <c r="AO77" s="208"/>
      <c r="AP77" s="227">
        <f t="shared" si="23"/>
        <v>134462.62</v>
      </c>
    </row>
    <row r="78" spans="1:42" s="5" customFormat="1" x14ac:dyDescent="0.25">
      <c r="A78" s="208">
        <v>68</v>
      </c>
      <c r="B78" s="1546" t="s">
        <v>6103</v>
      </c>
      <c r="C78" s="1546" t="s">
        <v>1145</v>
      </c>
      <c r="D78" s="227" t="s">
        <v>4768</v>
      </c>
      <c r="E78" s="1561">
        <v>2</v>
      </c>
      <c r="F78" s="1560">
        <v>1.79</v>
      </c>
      <c r="G78" s="102">
        <v>1</v>
      </c>
      <c r="H78" s="208">
        <v>118390.6</v>
      </c>
      <c r="I78" s="208">
        <v>0</v>
      </c>
      <c r="J78" s="208">
        <v>0.09</v>
      </c>
      <c r="K78" s="208">
        <f t="shared" si="17"/>
        <v>10655.154</v>
      </c>
      <c r="L78" s="208"/>
      <c r="M78" s="227">
        <f t="shared" si="18"/>
        <v>129045.754</v>
      </c>
      <c r="N78" s="227">
        <v>1</v>
      </c>
      <c r="O78" s="102">
        <v>1</v>
      </c>
      <c r="P78" s="208">
        <v>114422.2</v>
      </c>
      <c r="Q78" s="208">
        <v>0</v>
      </c>
      <c r="R78" s="208"/>
      <c r="S78" s="227">
        <f t="shared" si="19"/>
        <v>114422.2</v>
      </c>
      <c r="T78" s="227">
        <f t="shared" si="14"/>
        <v>0</v>
      </c>
      <c r="U78" s="227">
        <f t="shared" si="15"/>
        <v>3968.4000000000087</v>
      </c>
      <c r="V78" s="227">
        <f t="shared" si="16"/>
        <v>0</v>
      </c>
      <c r="W78" s="227">
        <f t="shared" si="13"/>
        <v>0</v>
      </c>
      <c r="X78" s="227">
        <f t="shared" ref="X78:X141" si="24">U78+V78+W78</f>
        <v>3968.4000000000087</v>
      </c>
      <c r="Y78" s="1561">
        <v>3</v>
      </c>
      <c r="Z78" s="1560">
        <v>1.84</v>
      </c>
      <c r="AA78" s="102">
        <v>1</v>
      </c>
      <c r="AB78" s="208">
        <v>121697.60000000001</v>
      </c>
      <c r="AC78" s="208">
        <v>0</v>
      </c>
      <c r="AD78" s="208">
        <v>0.09</v>
      </c>
      <c r="AE78" s="208">
        <f t="shared" si="20"/>
        <v>10952.784</v>
      </c>
      <c r="AF78" s="208"/>
      <c r="AG78" s="227">
        <f t="shared" si="21"/>
        <v>132650.38400000002</v>
      </c>
      <c r="AH78" s="227" t="s">
        <v>1</v>
      </c>
      <c r="AI78" s="1560">
        <v>1.9</v>
      </c>
      <c r="AJ78" s="102">
        <v>1</v>
      </c>
      <c r="AK78" s="208">
        <v>125666</v>
      </c>
      <c r="AL78" s="208">
        <v>0</v>
      </c>
      <c r="AM78" s="1567">
        <v>0.09</v>
      </c>
      <c r="AN78" s="208">
        <f t="shared" si="22"/>
        <v>11309.939999999999</v>
      </c>
      <c r="AO78" s="208"/>
      <c r="AP78" s="227">
        <f t="shared" si="23"/>
        <v>136975.94</v>
      </c>
    </row>
    <row r="79" spans="1:42" s="5" customFormat="1" x14ac:dyDescent="0.25">
      <c r="A79" s="208">
        <v>69</v>
      </c>
      <c r="B79" s="1546" t="s">
        <v>6104</v>
      </c>
      <c r="C79" s="1546" t="s">
        <v>1145</v>
      </c>
      <c r="D79" s="227" t="s">
        <v>4768</v>
      </c>
      <c r="E79" s="1561">
        <v>6</v>
      </c>
      <c r="F79" s="1560">
        <v>1.96</v>
      </c>
      <c r="G79" s="102">
        <v>1</v>
      </c>
      <c r="H79" s="208">
        <v>129634.4</v>
      </c>
      <c r="I79" s="208">
        <v>0</v>
      </c>
      <c r="J79" s="208">
        <v>7.0000000000000007E-2</v>
      </c>
      <c r="K79" s="208">
        <f t="shared" si="17"/>
        <v>9074.4080000000013</v>
      </c>
      <c r="L79" s="208"/>
      <c r="M79" s="227">
        <f t="shared" si="18"/>
        <v>138708.80799999999</v>
      </c>
      <c r="N79" s="227">
        <v>4</v>
      </c>
      <c r="O79" s="102">
        <v>1</v>
      </c>
      <c r="P79" s="208">
        <v>125666</v>
      </c>
      <c r="Q79" s="208">
        <v>0</v>
      </c>
      <c r="R79" s="208"/>
      <c r="S79" s="227">
        <f t="shared" si="19"/>
        <v>125666</v>
      </c>
      <c r="T79" s="227">
        <f t="shared" si="14"/>
        <v>0</v>
      </c>
      <c r="U79" s="227">
        <f t="shared" si="15"/>
        <v>3968.3999999999942</v>
      </c>
      <c r="V79" s="227">
        <f t="shared" si="16"/>
        <v>0</v>
      </c>
      <c r="W79" s="227">
        <f t="shared" si="13"/>
        <v>0</v>
      </c>
      <c r="X79" s="227">
        <f t="shared" si="24"/>
        <v>3968.3999999999942</v>
      </c>
      <c r="Y79" s="1561">
        <v>7</v>
      </c>
      <c r="Z79" s="1560">
        <v>1.96</v>
      </c>
      <c r="AA79" s="102">
        <v>1</v>
      </c>
      <c r="AB79" s="208">
        <v>129634.4</v>
      </c>
      <c r="AC79" s="208">
        <v>0</v>
      </c>
      <c r="AD79" s="208">
        <v>0.08</v>
      </c>
      <c r="AE79" s="208">
        <f t="shared" si="20"/>
        <v>10370.752</v>
      </c>
      <c r="AF79" s="208"/>
      <c r="AG79" s="227">
        <f t="shared" si="21"/>
        <v>140005.152</v>
      </c>
      <c r="AH79" s="227" t="s">
        <v>1</v>
      </c>
      <c r="AI79" s="1560">
        <v>2.02</v>
      </c>
      <c r="AJ79" s="102">
        <v>1</v>
      </c>
      <c r="AK79" s="208">
        <v>133602.79999999999</v>
      </c>
      <c r="AL79" s="208">
        <v>0</v>
      </c>
      <c r="AM79" s="1567">
        <v>0.08</v>
      </c>
      <c r="AN79" s="208">
        <f t="shared" si="22"/>
        <v>10688.224</v>
      </c>
      <c r="AO79" s="208"/>
      <c r="AP79" s="227">
        <f t="shared" si="23"/>
        <v>144291.02399999998</v>
      </c>
    </row>
    <row r="80" spans="1:42" s="5" customFormat="1" x14ac:dyDescent="0.25">
      <c r="A80" s="208">
        <v>70</v>
      </c>
      <c r="B80" s="1546" t="s">
        <v>6105</v>
      </c>
      <c r="C80" s="1546" t="s">
        <v>1145</v>
      </c>
      <c r="D80" s="227" t="s">
        <v>4768</v>
      </c>
      <c r="E80" s="1561">
        <v>2</v>
      </c>
      <c r="F80" s="1560">
        <v>1.79</v>
      </c>
      <c r="G80" s="102">
        <v>1</v>
      </c>
      <c r="H80" s="208">
        <v>118390.6</v>
      </c>
      <c r="I80" s="208">
        <v>0</v>
      </c>
      <c r="J80" s="208">
        <v>0.06</v>
      </c>
      <c r="K80" s="208">
        <f t="shared" si="17"/>
        <v>7103.4359999999997</v>
      </c>
      <c r="L80" s="208"/>
      <c r="M80" s="227">
        <f t="shared" si="18"/>
        <v>125494.03600000001</v>
      </c>
      <c r="N80" s="227">
        <v>1</v>
      </c>
      <c r="O80" s="102">
        <v>1</v>
      </c>
      <c r="P80" s="208">
        <v>114422.2</v>
      </c>
      <c r="Q80" s="208">
        <v>0</v>
      </c>
      <c r="R80" s="208"/>
      <c r="S80" s="227">
        <f t="shared" si="19"/>
        <v>114422.2</v>
      </c>
      <c r="T80" s="227">
        <f t="shared" si="14"/>
        <v>0</v>
      </c>
      <c r="U80" s="227">
        <f t="shared" si="15"/>
        <v>3968.4000000000087</v>
      </c>
      <c r="V80" s="227">
        <f t="shared" si="16"/>
        <v>0</v>
      </c>
      <c r="W80" s="227">
        <f t="shared" si="13"/>
        <v>0</v>
      </c>
      <c r="X80" s="227">
        <f t="shared" si="24"/>
        <v>3968.4000000000087</v>
      </c>
      <c r="Y80" s="1561">
        <v>3</v>
      </c>
      <c r="Z80" s="1560">
        <v>1.84</v>
      </c>
      <c r="AA80" s="102">
        <v>1</v>
      </c>
      <c r="AB80" s="208">
        <v>121697.60000000001</v>
      </c>
      <c r="AC80" s="208">
        <v>0</v>
      </c>
      <c r="AD80" s="208">
        <v>0.06</v>
      </c>
      <c r="AE80" s="208">
        <f t="shared" si="20"/>
        <v>7301.8559999999998</v>
      </c>
      <c r="AF80" s="208"/>
      <c r="AG80" s="227">
        <f t="shared" si="21"/>
        <v>128999.45600000001</v>
      </c>
      <c r="AH80" s="227" t="s">
        <v>1</v>
      </c>
      <c r="AI80" s="1560">
        <v>1.9</v>
      </c>
      <c r="AJ80" s="102">
        <v>1</v>
      </c>
      <c r="AK80" s="208">
        <v>125666</v>
      </c>
      <c r="AL80" s="208">
        <v>0</v>
      </c>
      <c r="AM80" s="1567">
        <v>7.0000000000000007E-2</v>
      </c>
      <c r="AN80" s="208">
        <f t="shared" si="22"/>
        <v>8796.6200000000008</v>
      </c>
      <c r="AO80" s="208"/>
      <c r="AP80" s="227">
        <f t="shared" si="23"/>
        <v>134462.62</v>
      </c>
    </row>
    <row r="81" spans="1:42" s="5" customFormat="1" x14ac:dyDescent="0.25">
      <c r="A81" s="208">
        <v>71</v>
      </c>
      <c r="B81" s="1546" t="s">
        <v>6106</v>
      </c>
      <c r="C81" s="1546" t="s">
        <v>1145</v>
      </c>
      <c r="D81" s="227" t="s">
        <v>4768</v>
      </c>
      <c r="E81" s="1561">
        <v>2</v>
      </c>
      <c r="F81" s="1560">
        <v>1.79</v>
      </c>
      <c r="G81" s="102">
        <v>1</v>
      </c>
      <c r="H81" s="208">
        <v>118390.6</v>
      </c>
      <c r="I81" s="208">
        <v>0</v>
      </c>
      <c r="J81" s="208">
        <v>0.05</v>
      </c>
      <c r="K81" s="208">
        <f t="shared" si="17"/>
        <v>5919.5300000000007</v>
      </c>
      <c r="L81" s="208"/>
      <c r="M81" s="227">
        <f t="shared" si="18"/>
        <v>124310.13</v>
      </c>
      <c r="N81" s="227">
        <v>1</v>
      </c>
      <c r="O81" s="102">
        <v>1</v>
      </c>
      <c r="P81" s="208">
        <v>114422.2</v>
      </c>
      <c r="Q81" s="208">
        <v>0</v>
      </c>
      <c r="R81" s="208"/>
      <c r="S81" s="227">
        <f t="shared" si="19"/>
        <v>114422.2</v>
      </c>
      <c r="T81" s="227">
        <f t="shared" si="14"/>
        <v>0</v>
      </c>
      <c r="U81" s="227">
        <f t="shared" si="15"/>
        <v>3968.4000000000087</v>
      </c>
      <c r="V81" s="227">
        <f t="shared" si="16"/>
        <v>0</v>
      </c>
      <c r="W81" s="227">
        <f t="shared" si="13"/>
        <v>0</v>
      </c>
      <c r="X81" s="227">
        <f t="shared" si="24"/>
        <v>3968.4000000000087</v>
      </c>
      <c r="Y81" s="1561">
        <v>3</v>
      </c>
      <c r="Z81" s="1560">
        <v>1.84</v>
      </c>
      <c r="AA81" s="102">
        <v>1</v>
      </c>
      <c r="AB81" s="208">
        <v>121697.60000000001</v>
      </c>
      <c r="AC81" s="208">
        <v>0</v>
      </c>
      <c r="AD81" s="208">
        <v>0.05</v>
      </c>
      <c r="AE81" s="208">
        <f t="shared" si="20"/>
        <v>6084.880000000001</v>
      </c>
      <c r="AF81" s="208"/>
      <c r="AG81" s="227">
        <f t="shared" si="21"/>
        <v>127782.48000000001</v>
      </c>
      <c r="AH81" s="227" t="s">
        <v>1</v>
      </c>
      <c r="AI81" s="1560">
        <v>1.9</v>
      </c>
      <c r="AJ81" s="102">
        <v>1</v>
      </c>
      <c r="AK81" s="208">
        <v>125666</v>
      </c>
      <c r="AL81" s="208">
        <v>0</v>
      </c>
      <c r="AM81" s="1567">
        <v>0.05</v>
      </c>
      <c r="AN81" s="208">
        <f t="shared" si="22"/>
        <v>6283.3</v>
      </c>
      <c r="AO81" s="208"/>
      <c r="AP81" s="227">
        <f t="shared" si="23"/>
        <v>131949.29999999999</v>
      </c>
    </row>
    <row r="82" spans="1:42" s="5" customFormat="1" x14ac:dyDescent="0.25">
      <c r="A82" s="208">
        <v>72</v>
      </c>
      <c r="B82" s="1546" t="s">
        <v>6107</v>
      </c>
      <c r="C82" s="1546" t="s">
        <v>1145</v>
      </c>
      <c r="D82" s="227" t="s">
        <v>4768</v>
      </c>
      <c r="E82" s="1561">
        <v>2</v>
      </c>
      <c r="F82" s="1560">
        <v>1.79</v>
      </c>
      <c r="G82" s="102">
        <v>1</v>
      </c>
      <c r="H82" s="208">
        <v>118390.6</v>
      </c>
      <c r="I82" s="208">
        <v>0</v>
      </c>
      <c r="J82" s="208">
        <v>0.05</v>
      </c>
      <c r="K82" s="208">
        <f t="shared" si="17"/>
        <v>5919.5300000000007</v>
      </c>
      <c r="L82" s="208"/>
      <c r="M82" s="227">
        <f t="shared" si="18"/>
        <v>124310.13</v>
      </c>
      <c r="N82" s="227">
        <v>1</v>
      </c>
      <c r="O82" s="102">
        <v>1</v>
      </c>
      <c r="P82" s="208">
        <v>114422.2</v>
      </c>
      <c r="Q82" s="208">
        <v>0</v>
      </c>
      <c r="R82" s="208"/>
      <c r="S82" s="227">
        <f t="shared" si="19"/>
        <v>114422.2</v>
      </c>
      <c r="T82" s="227">
        <f t="shared" si="14"/>
        <v>0</v>
      </c>
      <c r="U82" s="227">
        <f t="shared" si="15"/>
        <v>3968.4000000000087</v>
      </c>
      <c r="V82" s="227">
        <f t="shared" si="16"/>
        <v>0</v>
      </c>
      <c r="W82" s="227">
        <f t="shared" si="13"/>
        <v>0</v>
      </c>
      <c r="X82" s="227">
        <f t="shared" si="24"/>
        <v>3968.4000000000087</v>
      </c>
      <c r="Y82" s="1561">
        <v>3</v>
      </c>
      <c r="Z82" s="1560">
        <v>1.84</v>
      </c>
      <c r="AA82" s="102">
        <v>1</v>
      </c>
      <c r="AB82" s="208">
        <v>121697.60000000001</v>
      </c>
      <c r="AC82" s="208">
        <v>0</v>
      </c>
      <c r="AD82" s="208">
        <v>0.05</v>
      </c>
      <c r="AE82" s="208">
        <f t="shared" si="20"/>
        <v>6084.880000000001</v>
      </c>
      <c r="AF82" s="208"/>
      <c r="AG82" s="227">
        <f t="shared" si="21"/>
        <v>127782.48000000001</v>
      </c>
      <c r="AH82" s="227" t="s">
        <v>1</v>
      </c>
      <c r="AI82" s="1560">
        <v>1.9</v>
      </c>
      <c r="AJ82" s="102">
        <v>1</v>
      </c>
      <c r="AK82" s="208">
        <v>125666</v>
      </c>
      <c r="AL82" s="208">
        <v>0</v>
      </c>
      <c r="AM82" s="1567">
        <v>0.05</v>
      </c>
      <c r="AN82" s="208">
        <f t="shared" si="22"/>
        <v>6283.3</v>
      </c>
      <c r="AO82" s="208"/>
      <c r="AP82" s="227">
        <f t="shared" si="23"/>
        <v>131949.29999999999</v>
      </c>
    </row>
    <row r="83" spans="1:42" s="5" customFormat="1" x14ac:dyDescent="0.25">
      <c r="A83" s="208">
        <v>73</v>
      </c>
      <c r="B83" s="1546" t="s">
        <v>6108</v>
      </c>
      <c r="C83" s="1546" t="s">
        <v>1145</v>
      </c>
      <c r="D83" s="227" t="s">
        <v>4768</v>
      </c>
      <c r="E83" s="1561">
        <v>3</v>
      </c>
      <c r="F83" s="1560">
        <v>1.84</v>
      </c>
      <c r="G83" s="102">
        <v>1</v>
      </c>
      <c r="H83" s="208">
        <v>121697.60000000001</v>
      </c>
      <c r="I83" s="208">
        <v>0</v>
      </c>
      <c r="J83" s="208">
        <v>7.0000000000000007E-2</v>
      </c>
      <c r="K83" s="208">
        <f t="shared" si="17"/>
        <v>8518.8320000000003</v>
      </c>
      <c r="L83" s="208"/>
      <c r="M83" s="227">
        <f t="shared" si="18"/>
        <v>130216.432</v>
      </c>
      <c r="N83" s="227">
        <v>2</v>
      </c>
      <c r="O83" s="102">
        <v>1</v>
      </c>
      <c r="P83" s="208">
        <v>118390.6</v>
      </c>
      <c r="Q83" s="208">
        <v>0</v>
      </c>
      <c r="R83" s="208"/>
      <c r="S83" s="227">
        <f t="shared" si="19"/>
        <v>118390.6</v>
      </c>
      <c r="T83" s="227">
        <f t="shared" si="14"/>
        <v>0</v>
      </c>
      <c r="U83" s="227">
        <f t="shared" si="15"/>
        <v>3307</v>
      </c>
      <c r="V83" s="227">
        <f t="shared" si="16"/>
        <v>0</v>
      </c>
      <c r="W83" s="227">
        <f t="shared" si="13"/>
        <v>0</v>
      </c>
      <c r="X83" s="227">
        <f t="shared" si="24"/>
        <v>3307</v>
      </c>
      <c r="Y83" s="1561">
        <v>4</v>
      </c>
      <c r="Z83" s="1560">
        <v>1.9</v>
      </c>
      <c r="AA83" s="102">
        <v>1</v>
      </c>
      <c r="AB83" s="208">
        <v>125666</v>
      </c>
      <c r="AC83" s="208">
        <v>0</v>
      </c>
      <c r="AD83" s="208">
        <v>7.0000000000000007E-2</v>
      </c>
      <c r="AE83" s="208">
        <f t="shared" si="20"/>
        <v>8796.6200000000008</v>
      </c>
      <c r="AF83" s="208"/>
      <c r="AG83" s="227">
        <f t="shared" si="21"/>
        <v>134462.62</v>
      </c>
      <c r="AH83" s="227" t="s">
        <v>1</v>
      </c>
      <c r="AI83" s="1560">
        <v>1.9</v>
      </c>
      <c r="AJ83" s="102">
        <v>1</v>
      </c>
      <c r="AK83" s="208">
        <v>125666</v>
      </c>
      <c r="AL83" s="208">
        <v>0</v>
      </c>
      <c r="AM83" s="1567">
        <v>7.0000000000000007E-2</v>
      </c>
      <c r="AN83" s="208">
        <f t="shared" si="22"/>
        <v>8796.6200000000008</v>
      </c>
      <c r="AO83" s="208"/>
      <c r="AP83" s="227">
        <f t="shared" si="23"/>
        <v>134462.62</v>
      </c>
    </row>
    <row r="84" spans="1:42" s="5" customFormat="1" x14ac:dyDescent="0.25">
      <c r="A84" s="208">
        <v>74</v>
      </c>
      <c r="B84" s="1546" t="s">
        <v>6109</v>
      </c>
      <c r="C84" s="1546" t="s">
        <v>1145</v>
      </c>
      <c r="D84" s="227" t="s">
        <v>4768</v>
      </c>
      <c r="E84" s="1561">
        <v>5</v>
      </c>
      <c r="F84" s="1560">
        <v>1.9</v>
      </c>
      <c r="G84" s="102">
        <v>1</v>
      </c>
      <c r="H84" s="208">
        <v>125666</v>
      </c>
      <c r="I84" s="208">
        <v>0</v>
      </c>
      <c r="J84" s="208">
        <v>0.09</v>
      </c>
      <c r="K84" s="208">
        <f t="shared" si="17"/>
        <v>11309.939999999999</v>
      </c>
      <c r="L84" s="208"/>
      <c r="M84" s="227">
        <f t="shared" si="18"/>
        <v>136975.94</v>
      </c>
      <c r="N84" s="227">
        <v>4</v>
      </c>
      <c r="O84" s="102">
        <v>1</v>
      </c>
      <c r="P84" s="208">
        <v>125666</v>
      </c>
      <c r="Q84" s="208">
        <v>0</v>
      </c>
      <c r="R84" s="208"/>
      <c r="S84" s="227">
        <f t="shared" si="19"/>
        <v>125666</v>
      </c>
      <c r="T84" s="227">
        <f t="shared" si="14"/>
        <v>0</v>
      </c>
      <c r="U84" s="227">
        <f t="shared" si="15"/>
        <v>0</v>
      </c>
      <c r="V84" s="227">
        <f t="shared" si="16"/>
        <v>0</v>
      </c>
      <c r="W84" s="227">
        <f t="shared" si="13"/>
        <v>0</v>
      </c>
      <c r="X84" s="227">
        <f t="shared" si="24"/>
        <v>0</v>
      </c>
      <c r="Y84" s="1561">
        <v>6</v>
      </c>
      <c r="Z84" s="1560">
        <v>1.96</v>
      </c>
      <c r="AA84" s="102">
        <v>1</v>
      </c>
      <c r="AB84" s="208">
        <v>129634.4</v>
      </c>
      <c r="AC84" s="208">
        <v>0</v>
      </c>
      <c r="AD84" s="208">
        <v>0.09</v>
      </c>
      <c r="AE84" s="208">
        <f t="shared" si="20"/>
        <v>11667.096</v>
      </c>
      <c r="AF84" s="208"/>
      <c r="AG84" s="227">
        <f t="shared" si="21"/>
        <v>141301.49599999998</v>
      </c>
      <c r="AH84" s="227" t="s">
        <v>1</v>
      </c>
      <c r="AI84" s="1560">
        <v>1.96</v>
      </c>
      <c r="AJ84" s="102">
        <v>1</v>
      </c>
      <c r="AK84" s="208">
        <v>129634.4</v>
      </c>
      <c r="AL84" s="208">
        <v>0</v>
      </c>
      <c r="AM84" s="1567">
        <v>0.09</v>
      </c>
      <c r="AN84" s="208">
        <f t="shared" si="22"/>
        <v>11667.096</v>
      </c>
      <c r="AO84" s="208"/>
      <c r="AP84" s="227">
        <f t="shared" si="23"/>
        <v>141301.49599999998</v>
      </c>
    </row>
    <row r="85" spans="1:42" s="5" customFormat="1" x14ac:dyDescent="0.25">
      <c r="A85" s="208">
        <v>75</v>
      </c>
      <c r="B85" s="1546" t="s">
        <v>6110</v>
      </c>
      <c r="C85" s="1546" t="s">
        <v>1145</v>
      </c>
      <c r="D85" s="227" t="s">
        <v>4768</v>
      </c>
      <c r="E85" s="1561">
        <v>2</v>
      </c>
      <c r="F85" s="1560">
        <v>1.79</v>
      </c>
      <c r="G85" s="102">
        <v>1</v>
      </c>
      <c r="H85" s="208">
        <v>118390.6</v>
      </c>
      <c r="I85" s="208">
        <v>0</v>
      </c>
      <c r="J85" s="208">
        <v>0.05</v>
      </c>
      <c r="K85" s="208">
        <f t="shared" si="17"/>
        <v>5919.5300000000007</v>
      </c>
      <c r="L85" s="208"/>
      <c r="M85" s="227">
        <f t="shared" si="18"/>
        <v>124310.13</v>
      </c>
      <c r="N85" s="227">
        <v>1</v>
      </c>
      <c r="O85" s="102">
        <v>1</v>
      </c>
      <c r="P85" s="208">
        <v>114422.2</v>
      </c>
      <c r="Q85" s="208">
        <v>0</v>
      </c>
      <c r="R85" s="208"/>
      <c r="S85" s="227">
        <f t="shared" si="19"/>
        <v>114422.2</v>
      </c>
      <c r="T85" s="227">
        <f t="shared" si="14"/>
        <v>0</v>
      </c>
      <c r="U85" s="227">
        <f t="shared" si="15"/>
        <v>3968.4000000000087</v>
      </c>
      <c r="V85" s="227">
        <f t="shared" si="16"/>
        <v>0</v>
      </c>
      <c r="W85" s="227">
        <f t="shared" si="13"/>
        <v>0</v>
      </c>
      <c r="X85" s="227">
        <f t="shared" si="24"/>
        <v>3968.4000000000087</v>
      </c>
      <c r="Y85" s="1561">
        <v>3</v>
      </c>
      <c r="Z85" s="1560">
        <v>1.84</v>
      </c>
      <c r="AA85" s="102">
        <v>1</v>
      </c>
      <c r="AB85" s="208">
        <v>121697.60000000001</v>
      </c>
      <c r="AC85" s="208">
        <v>0</v>
      </c>
      <c r="AD85" s="208">
        <v>0.06</v>
      </c>
      <c r="AE85" s="208">
        <f t="shared" si="20"/>
        <v>7301.8559999999998</v>
      </c>
      <c r="AF85" s="208"/>
      <c r="AG85" s="227">
        <f t="shared" si="21"/>
        <v>128999.45600000001</v>
      </c>
      <c r="AH85" s="227" t="s">
        <v>1</v>
      </c>
      <c r="AI85" s="1560">
        <v>1.9</v>
      </c>
      <c r="AJ85" s="102">
        <v>1</v>
      </c>
      <c r="AK85" s="208">
        <v>125666</v>
      </c>
      <c r="AL85" s="208">
        <v>0</v>
      </c>
      <c r="AM85" s="1567">
        <v>0.06</v>
      </c>
      <c r="AN85" s="208">
        <f t="shared" si="22"/>
        <v>7539.96</v>
      </c>
      <c r="AO85" s="208"/>
      <c r="AP85" s="227">
        <f t="shared" si="23"/>
        <v>133205.96</v>
      </c>
    </row>
    <row r="86" spans="1:42" s="5" customFormat="1" ht="27" x14ac:dyDescent="0.25">
      <c r="A86" s="208">
        <v>76</v>
      </c>
      <c r="B86" s="1546" t="s">
        <v>6111</v>
      </c>
      <c r="C86" s="1546" t="s">
        <v>1145</v>
      </c>
      <c r="D86" s="227" t="s">
        <v>4768</v>
      </c>
      <c r="E86" s="1561">
        <v>2</v>
      </c>
      <c r="F86" s="1560">
        <v>1.79</v>
      </c>
      <c r="G86" s="102">
        <v>1</v>
      </c>
      <c r="H86" s="208">
        <v>118390.6</v>
      </c>
      <c r="I86" s="208">
        <v>0</v>
      </c>
      <c r="J86" s="208">
        <v>0.05</v>
      </c>
      <c r="K86" s="208">
        <f t="shared" si="17"/>
        <v>5919.5300000000007</v>
      </c>
      <c r="L86" s="208"/>
      <c r="M86" s="227">
        <f t="shared" si="18"/>
        <v>124310.13</v>
      </c>
      <c r="N86" s="227">
        <v>1</v>
      </c>
      <c r="O86" s="102">
        <v>1</v>
      </c>
      <c r="P86" s="208">
        <v>114422.2</v>
      </c>
      <c r="Q86" s="208">
        <v>0</v>
      </c>
      <c r="R86" s="208"/>
      <c r="S86" s="227">
        <f t="shared" si="19"/>
        <v>114422.2</v>
      </c>
      <c r="T86" s="227">
        <f t="shared" si="14"/>
        <v>0</v>
      </c>
      <c r="U86" s="227">
        <f t="shared" si="15"/>
        <v>3968.4000000000087</v>
      </c>
      <c r="V86" s="227">
        <f t="shared" si="16"/>
        <v>0</v>
      </c>
      <c r="W86" s="227">
        <f t="shared" si="13"/>
        <v>0</v>
      </c>
      <c r="X86" s="227">
        <f t="shared" si="24"/>
        <v>3968.4000000000087</v>
      </c>
      <c r="Y86" s="1561">
        <v>3</v>
      </c>
      <c r="Z86" s="1560">
        <v>1.84</v>
      </c>
      <c r="AA86" s="102">
        <v>1</v>
      </c>
      <c r="AB86" s="208">
        <v>121697.60000000001</v>
      </c>
      <c r="AC86" s="208">
        <v>0</v>
      </c>
      <c r="AD86" s="208">
        <v>0.05</v>
      </c>
      <c r="AE86" s="208">
        <f t="shared" si="20"/>
        <v>6084.880000000001</v>
      </c>
      <c r="AF86" s="208"/>
      <c r="AG86" s="227">
        <f t="shared" si="21"/>
        <v>127782.48000000001</v>
      </c>
      <c r="AH86" s="227" t="s">
        <v>1</v>
      </c>
      <c r="AI86" s="1560">
        <v>1.9</v>
      </c>
      <c r="AJ86" s="102">
        <v>1</v>
      </c>
      <c r="AK86" s="208">
        <v>125666</v>
      </c>
      <c r="AL86" s="208">
        <v>0</v>
      </c>
      <c r="AM86" s="1567">
        <v>0.06</v>
      </c>
      <c r="AN86" s="208">
        <f t="shared" si="22"/>
        <v>7539.96</v>
      </c>
      <c r="AO86" s="208"/>
      <c r="AP86" s="227">
        <f t="shared" si="23"/>
        <v>133205.96</v>
      </c>
    </row>
    <row r="87" spans="1:42" s="5" customFormat="1" x14ac:dyDescent="0.25">
      <c r="A87" s="208">
        <v>77</v>
      </c>
      <c r="B87" s="1546" t="s">
        <v>6112</v>
      </c>
      <c r="C87" s="1546" t="s">
        <v>1145</v>
      </c>
      <c r="D87" s="227" t="s">
        <v>4768</v>
      </c>
      <c r="E87" s="1561">
        <v>2</v>
      </c>
      <c r="F87" s="1560">
        <v>1.79</v>
      </c>
      <c r="G87" s="102">
        <v>1</v>
      </c>
      <c r="H87" s="208">
        <v>118390.6</v>
      </c>
      <c r="I87" s="208">
        <v>0</v>
      </c>
      <c r="J87" s="208">
        <v>0.06</v>
      </c>
      <c r="K87" s="208">
        <f t="shared" si="17"/>
        <v>7103.4359999999997</v>
      </c>
      <c r="L87" s="208"/>
      <c r="M87" s="227">
        <f t="shared" si="18"/>
        <v>125494.03600000001</v>
      </c>
      <c r="N87" s="227">
        <v>1</v>
      </c>
      <c r="O87" s="102">
        <v>1</v>
      </c>
      <c r="P87" s="208">
        <v>114422.2</v>
      </c>
      <c r="Q87" s="208">
        <v>0</v>
      </c>
      <c r="R87" s="208"/>
      <c r="S87" s="227">
        <f t="shared" si="19"/>
        <v>114422.2</v>
      </c>
      <c r="T87" s="227">
        <f t="shared" si="14"/>
        <v>0</v>
      </c>
      <c r="U87" s="227">
        <f t="shared" si="15"/>
        <v>3968.4000000000087</v>
      </c>
      <c r="V87" s="227">
        <f t="shared" si="16"/>
        <v>0</v>
      </c>
      <c r="W87" s="227">
        <f t="shared" si="13"/>
        <v>0</v>
      </c>
      <c r="X87" s="227">
        <f t="shared" si="24"/>
        <v>3968.4000000000087</v>
      </c>
      <c r="Y87" s="1561">
        <v>3</v>
      </c>
      <c r="Z87" s="1560">
        <v>1.84</v>
      </c>
      <c r="AA87" s="102">
        <v>1</v>
      </c>
      <c r="AB87" s="208">
        <v>121697.60000000001</v>
      </c>
      <c r="AC87" s="208">
        <v>0</v>
      </c>
      <c r="AD87" s="208">
        <v>0.06</v>
      </c>
      <c r="AE87" s="208">
        <f t="shared" si="20"/>
        <v>7301.8559999999998</v>
      </c>
      <c r="AF87" s="208"/>
      <c r="AG87" s="227">
        <f t="shared" si="21"/>
        <v>128999.45600000001</v>
      </c>
      <c r="AH87" s="227" t="s">
        <v>1</v>
      </c>
      <c r="AI87" s="1560">
        <v>1.9</v>
      </c>
      <c r="AJ87" s="102">
        <v>1</v>
      </c>
      <c r="AK87" s="208">
        <v>125666</v>
      </c>
      <c r="AL87" s="208">
        <v>0</v>
      </c>
      <c r="AM87" s="1567">
        <v>7.0000000000000007E-2</v>
      </c>
      <c r="AN87" s="208">
        <f t="shared" si="22"/>
        <v>8796.6200000000008</v>
      </c>
      <c r="AO87" s="208"/>
      <c r="AP87" s="227">
        <f t="shared" si="23"/>
        <v>134462.62</v>
      </c>
    </row>
    <row r="88" spans="1:42" s="5" customFormat="1" x14ac:dyDescent="0.25">
      <c r="A88" s="208">
        <v>78</v>
      </c>
      <c r="B88" s="1546" t="s">
        <v>6113</v>
      </c>
      <c r="C88" s="1546" t="s">
        <v>1145</v>
      </c>
      <c r="D88" s="227" t="s">
        <v>4768</v>
      </c>
      <c r="E88" s="1561">
        <v>2</v>
      </c>
      <c r="F88" s="1560">
        <v>1.79</v>
      </c>
      <c r="G88" s="102">
        <v>1</v>
      </c>
      <c r="H88" s="208">
        <v>118390.6</v>
      </c>
      <c r="I88" s="208">
        <v>0</v>
      </c>
      <c r="J88" s="208">
        <v>0.05</v>
      </c>
      <c r="K88" s="208">
        <f t="shared" si="17"/>
        <v>5919.5300000000007</v>
      </c>
      <c r="L88" s="208"/>
      <c r="M88" s="227">
        <f t="shared" si="18"/>
        <v>124310.13</v>
      </c>
      <c r="N88" s="227">
        <v>1</v>
      </c>
      <c r="O88" s="102">
        <v>1</v>
      </c>
      <c r="P88" s="208">
        <v>114422.2</v>
      </c>
      <c r="Q88" s="208">
        <v>0</v>
      </c>
      <c r="R88" s="208"/>
      <c r="S88" s="227">
        <f t="shared" si="19"/>
        <v>114422.2</v>
      </c>
      <c r="T88" s="227">
        <f t="shared" si="14"/>
        <v>0</v>
      </c>
      <c r="U88" s="227">
        <f t="shared" si="15"/>
        <v>3968.4000000000087</v>
      </c>
      <c r="V88" s="227">
        <f t="shared" si="16"/>
        <v>0</v>
      </c>
      <c r="W88" s="227">
        <f t="shared" si="13"/>
        <v>0</v>
      </c>
      <c r="X88" s="227">
        <f t="shared" si="24"/>
        <v>3968.4000000000087</v>
      </c>
      <c r="Y88" s="1561">
        <v>3</v>
      </c>
      <c r="Z88" s="1560">
        <v>1.84</v>
      </c>
      <c r="AA88" s="102">
        <v>1</v>
      </c>
      <c r="AB88" s="208">
        <v>121697.60000000001</v>
      </c>
      <c r="AC88" s="208">
        <v>0</v>
      </c>
      <c r="AD88" s="208">
        <v>0.05</v>
      </c>
      <c r="AE88" s="208">
        <f t="shared" si="20"/>
        <v>6084.880000000001</v>
      </c>
      <c r="AF88" s="208"/>
      <c r="AG88" s="227">
        <f t="shared" si="21"/>
        <v>127782.48000000001</v>
      </c>
      <c r="AH88" s="227" t="s">
        <v>1</v>
      </c>
      <c r="AI88" s="1560">
        <v>1.9</v>
      </c>
      <c r="AJ88" s="102">
        <v>1</v>
      </c>
      <c r="AK88" s="208">
        <v>125666</v>
      </c>
      <c r="AL88" s="208">
        <v>0</v>
      </c>
      <c r="AM88" s="1567">
        <v>0.06</v>
      </c>
      <c r="AN88" s="208">
        <f t="shared" si="22"/>
        <v>7539.96</v>
      </c>
      <c r="AO88" s="208"/>
      <c r="AP88" s="227">
        <f t="shared" si="23"/>
        <v>133205.96</v>
      </c>
    </row>
    <row r="89" spans="1:42" s="5" customFormat="1" x14ac:dyDescent="0.25">
      <c r="A89" s="208">
        <v>79</v>
      </c>
      <c r="B89" s="1546" t="s">
        <v>6114</v>
      </c>
      <c r="C89" s="1546" t="s">
        <v>1145</v>
      </c>
      <c r="D89" s="227" t="s">
        <v>4768</v>
      </c>
      <c r="E89" s="1561">
        <v>2</v>
      </c>
      <c r="F89" s="1560">
        <v>1.79</v>
      </c>
      <c r="G89" s="102">
        <v>1</v>
      </c>
      <c r="H89" s="208">
        <v>118390.6</v>
      </c>
      <c r="I89" s="208">
        <v>0</v>
      </c>
      <c r="J89" s="208">
        <v>0.04</v>
      </c>
      <c r="K89" s="208">
        <f t="shared" si="17"/>
        <v>4735.6240000000007</v>
      </c>
      <c r="L89" s="208"/>
      <c r="M89" s="227">
        <f t="shared" si="18"/>
        <v>123126.224</v>
      </c>
      <c r="N89" s="227">
        <v>1</v>
      </c>
      <c r="O89" s="102">
        <v>1</v>
      </c>
      <c r="P89" s="208">
        <v>114422.2</v>
      </c>
      <c r="Q89" s="208">
        <v>0</v>
      </c>
      <c r="R89" s="208"/>
      <c r="S89" s="227">
        <f t="shared" si="19"/>
        <v>114422.2</v>
      </c>
      <c r="T89" s="227">
        <f t="shared" si="14"/>
        <v>0</v>
      </c>
      <c r="U89" s="227">
        <f t="shared" si="15"/>
        <v>3968.4000000000087</v>
      </c>
      <c r="V89" s="227">
        <f t="shared" si="16"/>
        <v>0</v>
      </c>
      <c r="W89" s="227">
        <f t="shared" si="13"/>
        <v>0</v>
      </c>
      <c r="X89" s="227">
        <f t="shared" si="24"/>
        <v>3968.4000000000087</v>
      </c>
      <c r="Y89" s="1561">
        <v>3</v>
      </c>
      <c r="Z89" s="1560">
        <v>1.84</v>
      </c>
      <c r="AA89" s="102">
        <v>1</v>
      </c>
      <c r="AB89" s="208">
        <v>121697.60000000001</v>
      </c>
      <c r="AC89" s="208">
        <v>0</v>
      </c>
      <c r="AD89" s="208">
        <v>0.05</v>
      </c>
      <c r="AE89" s="208">
        <f t="shared" si="20"/>
        <v>6084.880000000001</v>
      </c>
      <c r="AF89" s="208"/>
      <c r="AG89" s="227">
        <f t="shared" si="21"/>
        <v>127782.48000000001</v>
      </c>
      <c r="AH89" s="227" t="s">
        <v>1</v>
      </c>
      <c r="AI89" s="1560">
        <v>1.9</v>
      </c>
      <c r="AJ89" s="102">
        <v>1</v>
      </c>
      <c r="AK89" s="208">
        <v>125666</v>
      </c>
      <c r="AL89" s="208">
        <v>0</v>
      </c>
      <c r="AM89" s="1567">
        <v>0.05</v>
      </c>
      <c r="AN89" s="208">
        <f t="shared" si="22"/>
        <v>6283.3</v>
      </c>
      <c r="AO89" s="208"/>
      <c r="AP89" s="227">
        <f t="shared" si="23"/>
        <v>131949.29999999999</v>
      </c>
    </row>
    <row r="90" spans="1:42" s="5" customFormat="1" x14ac:dyDescent="0.25">
      <c r="A90" s="208">
        <v>80</v>
      </c>
      <c r="B90" s="1546" t="s">
        <v>1429</v>
      </c>
      <c r="C90" s="1546" t="s">
        <v>1145</v>
      </c>
      <c r="D90" s="227" t="s">
        <v>4768</v>
      </c>
      <c r="E90" s="1561">
        <v>1</v>
      </c>
      <c r="F90" s="1560">
        <v>1.73</v>
      </c>
      <c r="G90" s="102">
        <v>1</v>
      </c>
      <c r="H90" s="208">
        <v>114422.2</v>
      </c>
      <c r="I90" s="208">
        <v>0</v>
      </c>
      <c r="J90" s="208">
        <v>0.03</v>
      </c>
      <c r="K90" s="208">
        <f t="shared" si="17"/>
        <v>3432.6659999999997</v>
      </c>
      <c r="L90" s="208"/>
      <c r="M90" s="227">
        <f t="shared" si="18"/>
        <v>117854.86599999999</v>
      </c>
      <c r="N90" s="227">
        <v>0</v>
      </c>
      <c r="O90" s="102">
        <v>1</v>
      </c>
      <c r="P90" s="208">
        <v>111115.2</v>
      </c>
      <c r="Q90" s="208">
        <v>0</v>
      </c>
      <c r="R90" s="208"/>
      <c r="S90" s="227">
        <f t="shared" si="19"/>
        <v>111115.2</v>
      </c>
      <c r="T90" s="227">
        <f t="shared" si="14"/>
        <v>0</v>
      </c>
      <c r="U90" s="227">
        <f t="shared" si="15"/>
        <v>3307</v>
      </c>
      <c r="V90" s="227">
        <f t="shared" si="16"/>
        <v>0</v>
      </c>
      <c r="W90" s="227">
        <f t="shared" ref="W90:W153" si="25">L90-R90</f>
        <v>0</v>
      </c>
      <c r="X90" s="227">
        <f t="shared" si="24"/>
        <v>3307</v>
      </c>
      <c r="Y90" s="1561">
        <v>2</v>
      </c>
      <c r="Z90" s="1560">
        <v>1.79</v>
      </c>
      <c r="AA90" s="102">
        <v>1</v>
      </c>
      <c r="AB90" s="208">
        <v>118390.6</v>
      </c>
      <c r="AC90" s="208">
        <v>0</v>
      </c>
      <c r="AD90" s="208">
        <v>0.03</v>
      </c>
      <c r="AE90" s="208">
        <f t="shared" si="20"/>
        <v>3551.7179999999998</v>
      </c>
      <c r="AF90" s="208"/>
      <c r="AG90" s="227">
        <f t="shared" si="21"/>
        <v>121942.318</v>
      </c>
      <c r="AH90" s="227" t="s">
        <v>1</v>
      </c>
      <c r="AI90" s="1560">
        <v>1.84</v>
      </c>
      <c r="AJ90" s="102">
        <v>1</v>
      </c>
      <c r="AK90" s="208">
        <v>121697.60000000001</v>
      </c>
      <c r="AL90" s="208">
        <v>0</v>
      </c>
      <c r="AM90" s="1567">
        <v>0.03</v>
      </c>
      <c r="AN90" s="208">
        <f t="shared" si="22"/>
        <v>3650.9279999999999</v>
      </c>
      <c r="AO90" s="208"/>
      <c r="AP90" s="227">
        <f t="shared" si="23"/>
        <v>125348.52800000001</v>
      </c>
    </row>
    <row r="91" spans="1:42" s="5" customFormat="1" x14ac:dyDescent="0.25">
      <c r="A91" s="208">
        <v>81</v>
      </c>
      <c r="B91" s="1546" t="s">
        <v>1429</v>
      </c>
      <c r="C91" s="1546" t="s">
        <v>1145</v>
      </c>
      <c r="D91" s="227" t="s">
        <v>4768</v>
      </c>
      <c r="E91" s="1561">
        <v>1</v>
      </c>
      <c r="F91" s="1560">
        <v>1.73</v>
      </c>
      <c r="G91" s="102">
        <v>1</v>
      </c>
      <c r="H91" s="208">
        <v>114422.2</v>
      </c>
      <c r="I91" s="208">
        <v>0</v>
      </c>
      <c r="J91" s="208">
        <v>0.03</v>
      </c>
      <c r="K91" s="208">
        <f t="shared" si="17"/>
        <v>3432.6659999999997</v>
      </c>
      <c r="L91" s="208"/>
      <c r="M91" s="227">
        <f t="shared" si="18"/>
        <v>117854.86599999999</v>
      </c>
      <c r="N91" s="227">
        <v>0</v>
      </c>
      <c r="O91" s="102">
        <v>1</v>
      </c>
      <c r="P91" s="208">
        <v>111115.2</v>
      </c>
      <c r="Q91" s="208">
        <v>0</v>
      </c>
      <c r="R91" s="208"/>
      <c r="S91" s="227">
        <f t="shared" si="19"/>
        <v>111115.2</v>
      </c>
      <c r="T91" s="227">
        <f t="shared" si="14"/>
        <v>0</v>
      </c>
      <c r="U91" s="227">
        <f t="shared" si="15"/>
        <v>3307</v>
      </c>
      <c r="V91" s="227">
        <f t="shared" si="16"/>
        <v>0</v>
      </c>
      <c r="W91" s="227">
        <f t="shared" si="25"/>
        <v>0</v>
      </c>
      <c r="X91" s="227">
        <f t="shared" si="24"/>
        <v>3307</v>
      </c>
      <c r="Y91" s="1561">
        <v>2</v>
      </c>
      <c r="Z91" s="1560">
        <v>1.79</v>
      </c>
      <c r="AA91" s="102">
        <v>1</v>
      </c>
      <c r="AB91" s="208">
        <v>118390.6</v>
      </c>
      <c r="AC91" s="208">
        <v>0</v>
      </c>
      <c r="AD91" s="208">
        <v>0.03</v>
      </c>
      <c r="AE91" s="208">
        <f t="shared" si="20"/>
        <v>3551.7179999999998</v>
      </c>
      <c r="AF91" s="208"/>
      <c r="AG91" s="227">
        <f t="shared" si="21"/>
        <v>121942.318</v>
      </c>
      <c r="AH91" s="227" t="s">
        <v>1</v>
      </c>
      <c r="AI91" s="1560">
        <v>1.84</v>
      </c>
      <c r="AJ91" s="102">
        <v>1</v>
      </c>
      <c r="AK91" s="208">
        <v>121697.60000000001</v>
      </c>
      <c r="AL91" s="208">
        <v>0</v>
      </c>
      <c r="AM91" s="1567">
        <v>0.03</v>
      </c>
      <c r="AN91" s="208">
        <f t="shared" si="22"/>
        <v>3650.9279999999999</v>
      </c>
      <c r="AO91" s="208"/>
      <c r="AP91" s="227">
        <f t="shared" si="23"/>
        <v>125348.52800000001</v>
      </c>
    </row>
    <row r="92" spans="1:42" s="5" customFormat="1" ht="27" x14ac:dyDescent="0.25">
      <c r="A92" s="208">
        <v>82</v>
      </c>
      <c r="B92" s="1546" t="s">
        <v>6115</v>
      </c>
      <c r="C92" s="1546" t="s">
        <v>6064</v>
      </c>
      <c r="D92" s="227" t="s">
        <v>4758</v>
      </c>
      <c r="E92" s="1561">
        <v>2</v>
      </c>
      <c r="F92" s="1560">
        <v>4.1399999999999997</v>
      </c>
      <c r="G92" s="102">
        <v>1</v>
      </c>
      <c r="H92" s="208">
        <v>273819.59999999998</v>
      </c>
      <c r="I92" s="208">
        <v>0</v>
      </c>
      <c r="J92" s="208">
        <v>0.13</v>
      </c>
      <c r="K92" s="208">
        <f t="shared" si="17"/>
        <v>35596.547999999995</v>
      </c>
      <c r="L92" s="208"/>
      <c r="M92" s="227">
        <f t="shared" si="18"/>
        <v>309416.14799999999</v>
      </c>
      <c r="N92" s="227">
        <v>1</v>
      </c>
      <c r="O92" s="102">
        <v>1</v>
      </c>
      <c r="P92" s="208">
        <v>265221.39999999997</v>
      </c>
      <c r="Q92" s="208">
        <v>0</v>
      </c>
      <c r="R92" s="208"/>
      <c r="S92" s="227">
        <f t="shared" si="19"/>
        <v>265221.39999999997</v>
      </c>
      <c r="T92" s="227">
        <f t="shared" si="14"/>
        <v>0</v>
      </c>
      <c r="U92" s="227">
        <f t="shared" si="15"/>
        <v>8598.2000000000116</v>
      </c>
      <c r="V92" s="227">
        <f t="shared" si="16"/>
        <v>0</v>
      </c>
      <c r="W92" s="227">
        <f t="shared" si="25"/>
        <v>0</v>
      </c>
      <c r="X92" s="227">
        <f t="shared" si="24"/>
        <v>8598.2000000000116</v>
      </c>
      <c r="Y92" s="1561">
        <v>3</v>
      </c>
      <c r="Z92" s="1560">
        <v>4.2699999999999996</v>
      </c>
      <c r="AA92" s="102">
        <v>1</v>
      </c>
      <c r="AB92" s="208">
        <v>282417.8</v>
      </c>
      <c r="AC92" s="208">
        <v>0</v>
      </c>
      <c r="AD92" s="208">
        <v>0.13</v>
      </c>
      <c r="AE92" s="208">
        <f t="shared" si="20"/>
        <v>36714.313999999998</v>
      </c>
      <c r="AF92" s="208"/>
      <c r="AG92" s="227">
        <f t="shared" si="21"/>
        <v>319132.114</v>
      </c>
      <c r="AH92" s="227" t="s">
        <v>1</v>
      </c>
      <c r="AI92" s="1560">
        <v>4.41</v>
      </c>
      <c r="AJ92" s="102">
        <v>1</v>
      </c>
      <c r="AK92" s="208">
        <v>291677.40000000002</v>
      </c>
      <c r="AL92" s="208">
        <v>0</v>
      </c>
      <c r="AM92" s="1567">
        <v>0.13</v>
      </c>
      <c r="AN92" s="208">
        <f t="shared" si="22"/>
        <v>37918.062000000005</v>
      </c>
      <c r="AO92" s="208"/>
      <c r="AP92" s="227">
        <f t="shared" si="23"/>
        <v>329595.46200000006</v>
      </c>
    </row>
    <row r="93" spans="1:42" s="5" customFormat="1" ht="27" x14ac:dyDescent="0.25">
      <c r="A93" s="208">
        <v>83</v>
      </c>
      <c r="B93" s="1546" t="s">
        <v>6116</v>
      </c>
      <c r="C93" s="1546" t="s">
        <v>6096</v>
      </c>
      <c r="D93" s="227" t="s">
        <v>4971</v>
      </c>
      <c r="E93" s="1561">
        <v>2</v>
      </c>
      <c r="F93" s="1560">
        <v>2.83</v>
      </c>
      <c r="G93" s="102">
        <v>1</v>
      </c>
      <c r="H93" s="208">
        <v>187176.2</v>
      </c>
      <c r="I93" s="208">
        <v>0</v>
      </c>
      <c r="J93" s="208">
        <v>0.13</v>
      </c>
      <c r="K93" s="208">
        <f t="shared" si="17"/>
        <v>24332.906000000003</v>
      </c>
      <c r="L93" s="208"/>
      <c r="M93" s="227">
        <f t="shared" si="18"/>
        <v>211509.10600000003</v>
      </c>
      <c r="N93" s="227">
        <v>1</v>
      </c>
      <c r="O93" s="102">
        <v>1</v>
      </c>
      <c r="P93" s="208">
        <v>181885</v>
      </c>
      <c r="Q93" s="208">
        <v>0</v>
      </c>
      <c r="R93" s="208"/>
      <c r="S93" s="227">
        <f t="shared" si="19"/>
        <v>181885</v>
      </c>
      <c r="T93" s="227">
        <f t="shared" si="14"/>
        <v>0</v>
      </c>
      <c r="U93" s="227">
        <f t="shared" si="15"/>
        <v>5291.2000000000116</v>
      </c>
      <c r="V93" s="227">
        <f t="shared" si="16"/>
        <v>0</v>
      </c>
      <c r="W93" s="227">
        <f t="shared" si="25"/>
        <v>0</v>
      </c>
      <c r="X93" s="227">
        <f t="shared" si="24"/>
        <v>5291.2000000000116</v>
      </c>
      <c r="Y93" s="1561">
        <v>3</v>
      </c>
      <c r="Z93" s="1560">
        <v>2.92</v>
      </c>
      <c r="AA93" s="102">
        <v>1</v>
      </c>
      <c r="AB93" s="208">
        <v>193128.8</v>
      </c>
      <c r="AC93" s="208">
        <v>0</v>
      </c>
      <c r="AD93" s="208">
        <v>0.13</v>
      </c>
      <c r="AE93" s="208">
        <f t="shared" si="20"/>
        <v>25106.743999999999</v>
      </c>
      <c r="AF93" s="208"/>
      <c r="AG93" s="227">
        <f t="shared" si="21"/>
        <v>218235.54399999999</v>
      </c>
      <c r="AH93" s="227" t="s">
        <v>1</v>
      </c>
      <c r="AI93" s="1560">
        <v>3.02</v>
      </c>
      <c r="AJ93" s="102">
        <v>1</v>
      </c>
      <c r="AK93" s="208">
        <v>199742.8</v>
      </c>
      <c r="AL93" s="208">
        <v>0</v>
      </c>
      <c r="AM93" s="1567">
        <v>0.13</v>
      </c>
      <c r="AN93" s="208">
        <f t="shared" si="22"/>
        <v>25966.563999999998</v>
      </c>
      <c r="AO93" s="208"/>
      <c r="AP93" s="227">
        <f t="shared" si="23"/>
        <v>225709.364</v>
      </c>
    </row>
    <row r="94" spans="1:42" s="5" customFormat="1" x14ac:dyDescent="0.25">
      <c r="A94" s="208">
        <v>84</v>
      </c>
      <c r="B94" s="1546" t="s">
        <v>6117</v>
      </c>
      <c r="C94" s="1546" t="s">
        <v>6066</v>
      </c>
      <c r="D94" s="227" t="s">
        <v>6067</v>
      </c>
      <c r="E94" s="1561">
        <v>4</v>
      </c>
      <c r="F94" s="1560">
        <v>2.21</v>
      </c>
      <c r="G94" s="102">
        <v>1</v>
      </c>
      <c r="H94" s="208">
        <v>146169.4</v>
      </c>
      <c r="I94" s="208">
        <v>0</v>
      </c>
      <c r="J94" s="208">
        <v>0.1</v>
      </c>
      <c r="K94" s="208">
        <f t="shared" si="17"/>
        <v>14616.94</v>
      </c>
      <c r="L94" s="208"/>
      <c r="M94" s="227">
        <f t="shared" si="18"/>
        <v>160786.34</v>
      </c>
      <c r="N94" s="227">
        <v>3</v>
      </c>
      <c r="O94" s="102">
        <v>1</v>
      </c>
      <c r="P94" s="208">
        <v>142201</v>
      </c>
      <c r="Q94" s="208">
        <v>0</v>
      </c>
      <c r="R94" s="208"/>
      <c r="S94" s="227">
        <f t="shared" si="19"/>
        <v>142201</v>
      </c>
      <c r="T94" s="227">
        <f t="shared" si="14"/>
        <v>0</v>
      </c>
      <c r="U94" s="227">
        <f t="shared" si="15"/>
        <v>3968.3999999999942</v>
      </c>
      <c r="V94" s="227">
        <f t="shared" si="16"/>
        <v>0</v>
      </c>
      <c r="W94" s="227">
        <f t="shared" si="25"/>
        <v>0</v>
      </c>
      <c r="X94" s="227">
        <f t="shared" si="24"/>
        <v>3968.3999999999942</v>
      </c>
      <c r="Y94" s="1561">
        <v>5</v>
      </c>
      <c r="Z94" s="1560">
        <v>2.21</v>
      </c>
      <c r="AA94" s="102">
        <v>1</v>
      </c>
      <c r="AB94" s="208">
        <v>146169.4</v>
      </c>
      <c r="AC94" s="208">
        <v>0</v>
      </c>
      <c r="AD94" s="208">
        <v>0.11</v>
      </c>
      <c r="AE94" s="208">
        <f t="shared" si="20"/>
        <v>16078.634</v>
      </c>
      <c r="AF94" s="208"/>
      <c r="AG94" s="227">
        <f t="shared" si="21"/>
        <v>162248.03399999999</v>
      </c>
      <c r="AH94" s="227" t="s">
        <v>1</v>
      </c>
      <c r="AI94" s="1560">
        <v>2.2799999999999998</v>
      </c>
      <c r="AJ94" s="102">
        <v>1</v>
      </c>
      <c r="AK94" s="208">
        <v>150799.19999999998</v>
      </c>
      <c r="AL94" s="208">
        <v>0</v>
      </c>
      <c r="AM94" s="1567">
        <v>0.11</v>
      </c>
      <c r="AN94" s="208">
        <f t="shared" si="22"/>
        <v>16587.911999999997</v>
      </c>
      <c r="AO94" s="208"/>
      <c r="AP94" s="227">
        <f t="shared" si="23"/>
        <v>167387.11199999996</v>
      </c>
    </row>
    <row r="95" spans="1:42" s="5" customFormat="1" x14ac:dyDescent="0.25">
      <c r="A95" s="208">
        <v>85</v>
      </c>
      <c r="B95" s="1546" t="s">
        <v>6118</v>
      </c>
      <c r="C95" s="1546" t="s">
        <v>6066</v>
      </c>
      <c r="D95" s="227" t="s">
        <v>6067</v>
      </c>
      <c r="E95" s="1561">
        <v>4</v>
      </c>
      <c r="F95" s="1560">
        <v>2.21</v>
      </c>
      <c r="G95" s="102">
        <v>1</v>
      </c>
      <c r="H95" s="208">
        <v>146169.4</v>
      </c>
      <c r="I95" s="208">
        <v>0</v>
      </c>
      <c r="J95" s="208">
        <v>0.11</v>
      </c>
      <c r="K95" s="208">
        <f t="shared" si="17"/>
        <v>16078.634</v>
      </c>
      <c r="L95" s="208"/>
      <c r="M95" s="227">
        <f t="shared" si="18"/>
        <v>162248.03399999999</v>
      </c>
      <c r="N95" s="227">
        <v>3</v>
      </c>
      <c r="O95" s="102">
        <v>1</v>
      </c>
      <c r="P95" s="208">
        <v>142201</v>
      </c>
      <c r="Q95" s="208">
        <v>0</v>
      </c>
      <c r="R95" s="208"/>
      <c r="S95" s="227">
        <f t="shared" si="19"/>
        <v>142201</v>
      </c>
      <c r="T95" s="227">
        <f t="shared" si="14"/>
        <v>0</v>
      </c>
      <c r="U95" s="227">
        <f t="shared" si="15"/>
        <v>3968.3999999999942</v>
      </c>
      <c r="V95" s="227">
        <f t="shared" si="16"/>
        <v>0</v>
      </c>
      <c r="W95" s="227">
        <f t="shared" si="25"/>
        <v>0</v>
      </c>
      <c r="X95" s="227">
        <f t="shared" si="24"/>
        <v>3968.3999999999942</v>
      </c>
      <c r="Y95" s="1561">
        <v>5</v>
      </c>
      <c r="Z95" s="1560">
        <v>2.21</v>
      </c>
      <c r="AA95" s="102">
        <v>1</v>
      </c>
      <c r="AB95" s="208">
        <v>146169.4</v>
      </c>
      <c r="AC95" s="208">
        <v>0</v>
      </c>
      <c r="AD95" s="208">
        <v>0.11</v>
      </c>
      <c r="AE95" s="208">
        <f t="shared" si="20"/>
        <v>16078.634</v>
      </c>
      <c r="AF95" s="208"/>
      <c r="AG95" s="227">
        <f t="shared" si="21"/>
        <v>162248.03399999999</v>
      </c>
      <c r="AH95" s="227" t="s">
        <v>1</v>
      </c>
      <c r="AI95" s="1560">
        <v>2.2799999999999998</v>
      </c>
      <c r="AJ95" s="102">
        <v>1</v>
      </c>
      <c r="AK95" s="208">
        <v>150799.19999999998</v>
      </c>
      <c r="AL95" s="208">
        <v>0</v>
      </c>
      <c r="AM95" s="1567">
        <v>0.12</v>
      </c>
      <c r="AN95" s="208">
        <f t="shared" si="22"/>
        <v>18095.903999999999</v>
      </c>
      <c r="AO95" s="208"/>
      <c r="AP95" s="227">
        <f t="shared" si="23"/>
        <v>168895.10399999999</v>
      </c>
    </row>
    <row r="96" spans="1:42" s="5" customFormat="1" x14ac:dyDescent="0.25">
      <c r="A96" s="208">
        <v>86</v>
      </c>
      <c r="B96" s="1546" t="s">
        <v>6119</v>
      </c>
      <c r="C96" s="1546" t="s">
        <v>6066</v>
      </c>
      <c r="D96" s="227" t="s">
        <v>6067</v>
      </c>
      <c r="E96" s="1561">
        <v>2</v>
      </c>
      <c r="F96" s="1560">
        <v>2.08</v>
      </c>
      <c r="G96" s="102">
        <v>1</v>
      </c>
      <c r="H96" s="208">
        <v>137571.20000000001</v>
      </c>
      <c r="I96" s="208">
        <v>0</v>
      </c>
      <c r="J96" s="208">
        <v>0.06</v>
      </c>
      <c r="K96" s="208">
        <f t="shared" si="17"/>
        <v>8254.2720000000008</v>
      </c>
      <c r="L96" s="208"/>
      <c r="M96" s="227">
        <f t="shared" si="18"/>
        <v>145825.47200000001</v>
      </c>
      <c r="N96" s="227">
        <v>1</v>
      </c>
      <c r="O96" s="102">
        <v>1</v>
      </c>
      <c r="P96" s="208">
        <v>133602.79999999999</v>
      </c>
      <c r="Q96" s="208">
        <v>0</v>
      </c>
      <c r="R96" s="208"/>
      <c r="S96" s="227">
        <f t="shared" si="19"/>
        <v>133602.79999999999</v>
      </c>
      <c r="T96" s="227">
        <f t="shared" si="14"/>
        <v>0</v>
      </c>
      <c r="U96" s="227">
        <f t="shared" si="15"/>
        <v>3968.4000000000233</v>
      </c>
      <c r="V96" s="227">
        <f t="shared" si="16"/>
        <v>0</v>
      </c>
      <c r="W96" s="227">
        <f t="shared" si="25"/>
        <v>0</v>
      </c>
      <c r="X96" s="227">
        <f t="shared" si="24"/>
        <v>3968.4000000000233</v>
      </c>
      <c r="Y96" s="1561">
        <v>3</v>
      </c>
      <c r="Z96" s="1560">
        <v>2.15</v>
      </c>
      <c r="AA96" s="102">
        <v>1</v>
      </c>
      <c r="AB96" s="208">
        <v>142201</v>
      </c>
      <c r="AC96" s="208">
        <v>0</v>
      </c>
      <c r="AD96" s="208">
        <v>0.06</v>
      </c>
      <c r="AE96" s="208">
        <f t="shared" si="20"/>
        <v>8532.06</v>
      </c>
      <c r="AF96" s="208"/>
      <c r="AG96" s="227">
        <f t="shared" si="21"/>
        <v>150733.06</v>
      </c>
      <c r="AH96" s="227" t="s">
        <v>1</v>
      </c>
      <c r="AI96" s="1560">
        <v>2.21</v>
      </c>
      <c r="AJ96" s="102">
        <v>1</v>
      </c>
      <c r="AK96" s="208">
        <v>146169.4</v>
      </c>
      <c r="AL96" s="208">
        <v>0</v>
      </c>
      <c r="AM96" s="1567">
        <v>0.06</v>
      </c>
      <c r="AN96" s="208">
        <f t="shared" si="22"/>
        <v>8770.1639999999989</v>
      </c>
      <c r="AO96" s="208"/>
      <c r="AP96" s="227">
        <f t="shared" si="23"/>
        <v>154939.56399999998</v>
      </c>
    </row>
    <row r="97" spans="1:42" s="5" customFormat="1" x14ac:dyDescent="0.25">
      <c r="A97" s="208">
        <v>87</v>
      </c>
      <c r="B97" s="1546" t="s">
        <v>6120</v>
      </c>
      <c r="C97" s="1546" t="s">
        <v>1145</v>
      </c>
      <c r="D97" s="227" t="s">
        <v>4768</v>
      </c>
      <c r="E97" s="1561">
        <v>3</v>
      </c>
      <c r="F97" s="1560">
        <v>1.84</v>
      </c>
      <c r="G97" s="102">
        <v>1</v>
      </c>
      <c r="H97" s="208">
        <v>121697.60000000001</v>
      </c>
      <c r="I97" s="208">
        <v>0</v>
      </c>
      <c r="J97" s="208">
        <v>0.09</v>
      </c>
      <c r="K97" s="208">
        <f t="shared" si="17"/>
        <v>10952.784</v>
      </c>
      <c r="L97" s="208"/>
      <c r="M97" s="227">
        <f t="shared" si="18"/>
        <v>132650.38400000002</v>
      </c>
      <c r="N97" s="227">
        <v>2</v>
      </c>
      <c r="O97" s="102">
        <v>1</v>
      </c>
      <c r="P97" s="208">
        <v>118390.6</v>
      </c>
      <c r="Q97" s="208">
        <v>0</v>
      </c>
      <c r="R97" s="208"/>
      <c r="S97" s="227">
        <f t="shared" si="19"/>
        <v>118390.6</v>
      </c>
      <c r="T97" s="227">
        <f t="shared" si="14"/>
        <v>0</v>
      </c>
      <c r="U97" s="227">
        <f t="shared" si="15"/>
        <v>3307</v>
      </c>
      <c r="V97" s="227">
        <f t="shared" si="16"/>
        <v>0</v>
      </c>
      <c r="W97" s="227">
        <f t="shared" si="25"/>
        <v>0</v>
      </c>
      <c r="X97" s="227">
        <f t="shared" si="24"/>
        <v>3307</v>
      </c>
      <c r="Y97" s="1561">
        <v>4</v>
      </c>
      <c r="Z97" s="1560">
        <v>1.9</v>
      </c>
      <c r="AA97" s="102">
        <v>1</v>
      </c>
      <c r="AB97" s="208">
        <v>125666</v>
      </c>
      <c r="AC97" s="208">
        <v>0</v>
      </c>
      <c r="AD97" s="208">
        <v>0.09</v>
      </c>
      <c r="AE97" s="208">
        <f t="shared" si="20"/>
        <v>11309.939999999999</v>
      </c>
      <c r="AF97" s="208"/>
      <c r="AG97" s="227">
        <f t="shared" si="21"/>
        <v>136975.94</v>
      </c>
      <c r="AH97" s="227" t="s">
        <v>1</v>
      </c>
      <c r="AI97" s="1560">
        <v>1.9</v>
      </c>
      <c r="AJ97" s="102">
        <v>1</v>
      </c>
      <c r="AK97" s="208">
        <v>125666</v>
      </c>
      <c r="AL97" s="208">
        <v>0</v>
      </c>
      <c r="AM97" s="1567">
        <v>0.1</v>
      </c>
      <c r="AN97" s="208">
        <f t="shared" si="22"/>
        <v>12566.6</v>
      </c>
      <c r="AO97" s="208"/>
      <c r="AP97" s="227">
        <f t="shared" si="23"/>
        <v>138232.6</v>
      </c>
    </row>
    <row r="98" spans="1:42" s="5" customFormat="1" x14ac:dyDescent="0.25">
      <c r="A98" s="208">
        <v>88</v>
      </c>
      <c r="B98" s="1546" t="s">
        <v>6121</v>
      </c>
      <c r="C98" s="1546" t="s">
        <v>1145</v>
      </c>
      <c r="D98" s="227" t="s">
        <v>4768</v>
      </c>
      <c r="E98" s="1561">
        <v>2</v>
      </c>
      <c r="F98" s="1560">
        <v>1.79</v>
      </c>
      <c r="G98" s="102">
        <v>1</v>
      </c>
      <c r="H98" s="208">
        <v>118390.6</v>
      </c>
      <c r="I98" s="208">
        <v>0</v>
      </c>
      <c r="J98" s="208">
        <v>0.05</v>
      </c>
      <c r="K98" s="208">
        <f t="shared" si="17"/>
        <v>5919.5300000000007</v>
      </c>
      <c r="L98" s="208"/>
      <c r="M98" s="227">
        <f t="shared" si="18"/>
        <v>124310.13</v>
      </c>
      <c r="N98" s="227">
        <v>1</v>
      </c>
      <c r="O98" s="102">
        <v>1</v>
      </c>
      <c r="P98" s="208">
        <v>114422.2</v>
      </c>
      <c r="Q98" s="208">
        <v>0</v>
      </c>
      <c r="R98" s="208"/>
      <c r="S98" s="227">
        <f t="shared" si="19"/>
        <v>114422.2</v>
      </c>
      <c r="T98" s="227">
        <f t="shared" si="14"/>
        <v>0</v>
      </c>
      <c r="U98" s="227">
        <f t="shared" si="15"/>
        <v>3968.4000000000087</v>
      </c>
      <c r="V98" s="227">
        <f t="shared" si="16"/>
        <v>0</v>
      </c>
      <c r="W98" s="227">
        <f t="shared" si="25"/>
        <v>0</v>
      </c>
      <c r="X98" s="227">
        <f t="shared" si="24"/>
        <v>3968.4000000000087</v>
      </c>
      <c r="Y98" s="1561">
        <v>3</v>
      </c>
      <c r="Z98" s="1560">
        <v>1.84</v>
      </c>
      <c r="AA98" s="102">
        <v>1</v>
      </c>
      <c r="AB98" s="208">
        <v>121697.60000000001</v>
      </c>
      <c r="AC98" s="208">
        <v>0</v>
      </c>
      <c r="AD98" s="208">
        <v>0.06</v>
      </c>
      <c r="AE98" s="208">
        <f t="shared" si="20"/>
        <v>7301.8559999999998</v>
      </c>
      <c r="AF98" s="208"/>
      <c r="AG98" s="227">
        <f t="shared" si="21"/>
        <v>128999.45600000001</v>
      </c>
      <c r="AH98" s="227" t="s">
        <v>1</v>
      </c>
      <c r="AI98" s="1560">
        <v>1.9</v>
      </c>
      <c r="AJ98" s="102">
        <v>1</v>
      </c>
      <c r="AK98" s="208">
        <v>125666</v>
      </c>
      <c r="AL98" s="208">
        <v>0</v>
      </c>
      <c r="AM98" s="1567">
        <v>0.06</v>
      </c>
      <c r="AN98" s="208">
        <f t="shared" si="22"/>
        <v>7539.96</v>
      </c>
      <c r="AO98" s="208"/>
      <c r="AP98" s="227">
        <f t="shared" si="23"/>
        <v>133205.96</v>
      </c>
    </row>
    <row r="99" spans="1:42" s="5" customFormat="1" x14ac:dyDescent="0.25">
      <c r="A99" s="208">
        <v>89</v>
      </c>
      <c r="B99" s="1546" t="s">
        <v>6122</v>
      </c>
      <c r="C99" s="1546" t="s">
        <v>1145</v>
      </c>
      <c r="D99" s="227" t="s">
        <v>4768</v>
      </c>
      <c r="E99" s="1561">
        <v>3</v>
      </c>
      <c r="F99" s="1560">
        <v>1.84</v>
      </c>
      <c r="G99" s="102">
        <v>1</v>
      </c>
      <c r="H99" s="208">
        <v>121697.60000000001</v>
      </c>
      <c r="I99" s="208">
        <v>0</v>
      </c>
      <c r="J99" s="208">
        <v>0.08</v>
      </c>
      <c r="K99" s="208">
        <f t="shared" si="17"/>
        <v>9735.8080000000009</v>
      </c>
      <c r="L99" s="208"/>
      <c r="M99" s="227">
        <f t="shared" si="18"/>
        <v>131433.408</v>
      </c>
      <c r="N99" s="227">
        <v>2</v>
      </c>
      <c r="O99" s="102">
        <v>1</v>
      </c>
      <c r="P99" s="208">
        <v>118390.6</v>
      </c>
      <c r="Q99" s="208">
        <v>0</v>
      </c>
      <c r="R99" s="208"/>
      <c r="S99" s="227">
        <f t="shared" si="19"/>
        <v>118390.6</v>
      </c>
      <c r="T99" s="227">
        <f t="shared" si="14"/>
        <v>0</v>
      </c>
      <c r="U99" s="227">
        <f t="shared" si="15"/>
        <v>3307</v>
      </c>
      <c r="V99" s="227">
        <f t="shared" si="16"/>
        <v>0</v>
      </c>
      <c r="W99" s="227">
        <f t="shared" si="25"/>
        <v>0</v>
      </c>
      <c r="X99" s="227">
        <f t="shared" si="24"/>
        <v>3307</v>
      </c>
      <c r="Y99" s="1561">
        <v>4</v>
      </c>
      <c r="Z99" s="1560">
        <v>1.9</v>
      </c>
      <c r="AA99" s="102">
        <v>1</v>
      </c>
      <c r="AB99" s="208">
        <v>125666</v>
      </c>
      <c r="AC99" s="208">
        <v>0</v>
      </c>
      <c r="AD99" s="208">
        <v>0.08</v>
      </c>
      <c r="AE99" s="208">
        <f t="shared" si="20"/>
        <v>10053.280000000001</v>
      </c>
      <c r="AF99" s="208"/>
      <c r="AG99" s="227">
        <f t="shared" si="21"/>
        <v>135719.28</v>
      </c>
      <c r="AH99" s="227" t="s">
        <v>1</v>
      </c>
      <c r="AI99" s="1560">
        <v>1.9</v>
      </c>
      <c r="AJ99" s="102">
        <v>1</v>
      </c>
      <c r="AK99" s="208">
        <v>125666</v>
      </c>
      <c r="AL99" s="208">
        <v>0</v>
      </c>
      <c r="AM99" s="1567">
        <v>0.08</v>
      </c>
      <c r="AN99" s="208">
        <f t="shared" si="22"/>
        <v>10053.280000000001</v>
      </c>
      <c r="AO99" s="208"/>
      <c r="AP99" s="227">
        <f t="shared" si="23"/>
        <v>135719.28</v>
      </c>
    </row>
    <row r="100" spans="1:42" s="5" customFormat="1" x14ac:dyDescent="0.25">
      <c r="A100" s="208">
        <v>90</v>
      </c>
      <c r="B100" s="1546" t="s">
        <v>6123</v>
      </c>
      <c r="C100" s="1546" t="s">
        <v>1145</v>
      </c>
      <c r="D100" s="227" t="s">
        <v>4768</v>
      </c>
      <c r="E100" s="1561">
        <v>2</v>
      </c>
      <c r="F100" s="1560">
        <v>1.79</v>
      </c>
      <c r="G100" s="102">
        <v>1</v>
      </c>
      <c r="H100" s="208">
        <v>118390.6</v>
      </c>
      <c r="I100" s="208">
        <v>0</v>
      </c>
      <c r="J100" s="208">
        <v>7.0000000000000007E-2</v>
      </c>
      <c r="K100" s="208">
        <f t="shared" si="17"/>
        <v>8287.3420000000006</v>
      </c>
      <c r="L100" s="208"/>
      <c r="M100" s="227">
        <f t="shared" si="18"/>
        <v>126677.94200000001</v>
      </c>
      <c r="N100" s="227">
        <v>1</v>
      </c>
      <c r="O100" s="102">
        <v>1</v>
      </c>
      <c r="P100" s="208">
        <v>114422.2</v>
      </c>
      <c r="Q100" s="208">
        <v>0</v>
      </c>
      <c r="R100" s="208"/>
      <c r="S100" s="227">
        <f t="shared" si="19"/>
        <v>114422.2</v>
      </c>
      <c r="T100" s="227">
        <f t="shared" si="14"/>
        <v>0</v>
      </c>
      <c r="U100" s="227">
        <f t="shared" si="15"/>
        <v>3968.4000000000087</v>
      </c>
      <c r="V100" s="227">
        <f t="shared" si="16"/>
        <v>0</v>
      </c>
      <c r="W100" s="227">
        <f t="shared" si="25"/>
        <v>0</v>
      </c>
      <c r="X100" s="227">
        <f t="shared" si="24"/>
        <v>3968.4000000000087</v>
      </c>
      <c r="Y100" s="1561">
        <v>3</v>
      </c>
      <c r="Z100" s="1560">
        <v>1.84</v>
      </c>
      <c r="AA100" s="102">
        <v>1</v>
      </c>
      <c r="AB100" s="208">
        <v>121697.60000000001</v>
      </c>
      <c r="AC100" s="208">
        <v>0</v>
      </c>
      <c r="AD100" s="208">
        <v>0.08</v>
      </c>
      <c r="AE100" s="208">
        <f t="shared" si="20"/>
        <v>9735.8080000000009</v>
      </c>
      <c r="AF100" s="208"/>
      <c r="AG100" s="227">
        <f t="shared" si="21"/>
        <v>131433.408</v>
      </c>
      <c r="AH100" s="227" t="s">
        <v>1</v>
      </c>
      <c r="AI100" s="1560">
        <v>1.9</v>
      </c>
      <c r="AJ100" s="102">
        <v>1</v>
      </c>
      <c r="AK100" s="208">
        <v>125666</v>
      </c>
      <c r="AL100" s="208">
        <v>0</v>
      </c>
      <c r="AM100" s="1567">
        <v>0.08</v>
      </c>
      <c r="AN100" s="208">
        <f t="shared" si="22"/>
        <v>10053.280000000001</v>
      </c>
      <c r="AO100" s="208"/>
      <c r="AP100" s="227">
        <f t="shared" si="23"/>
        <v>135719.28</v>
      </c>
    </row>
    <row r="101" spans="1:42" s="5" customFormat="1" x14ac:dyDescent="0.25">
      <c r="A101" s="208">
        <v>91</v>
      </c>
      <c r="B101" s="1546" t="s">
        <v>6124</v>
      </c>
      <c r="C101" s="1546" t="s">
        <v>1145</v>
      </c>
      <c r="D101" s="227" t="s">
        <v>4768</v>
      </c>
      <c r="E101" s="1561">
        <v>2</v>
      </c>
      <c r="F101" s="1560">
        <v>1.79</v>
      </c>
      <c r="G101" s="102">
        <v>1</v>
      </c>
      <c r="H101" s="208">
        <v>118390.6</v>
      </c>
      <c r="I101" s="208">
        <v>0</v>
      </c>
      <c r="J101" s="208">
        <v>7.0000000000000007E-2</v>
      </c>
      <c r="K101" s="208">
        <f t="shared" si="17"/>
        <v>8287.3420000000006</v>
      </c>
      <c r="L101" s="208"/>
      <c r="M101" s="227">
        <f t="shared" si="18"/>
        <v>126677.94200000001</v>
      </c>
      <c r="N101" s="227">
        <v>1</v>
      </c>
      <c r="O101" s="102">
        <v>1</v>
      </c>
      <c r="P101" s="208">
        <v>114422.2</v>
      </c>
      <c r="Q101" s="208">
        <v>0</v>
      </c>
      <c r="R101" s="208"/>
      <c r="S101" s="227">
        <f t="shared" si="19"/>
        <v>114422.2</v>
      </c>
      <c r="T101" s="227">
        <f t="shared" si="14"/>
        <v>0</v>
      </c>
      <c r="U101" s="227">
        <f t="shared" si="15"/>
        <v>3968.4000000000087</v>
      </c>
      <c r="V101" s="227">
        <f t="shared" si="16"/>
        <v>0</v>
      </c>
      <c r="W101" s="227">
        <f t="shared" si="25"/>
        <v>0</v>
      </c>
      <c r="X101" s="227">
        <f t="shared" si="24"/>
        <v>3968.4000000000087</v>
      </c>
      <c r="Y101" s="1561">
        <v>3</v>
      </c>
      <c r="Z101" s="1560">
        <v>1.84</v>
      </c>
      <c r="AA101" s="102">
        <v>1</v>
      </c>
      <c r="AB101" s="208">
        <v>121697.60000000001</v>
      </c>
      <c r="AC101" s="208">
        <v>0</v>
      </c>
      <c r="AD101" s="208">
        <v>7.0000000000000007E-2</v>
      </c>
      <c r="AE101" s="208">
        <f t="shared" si="20"/>
        <v>8518.8320000000003</v>
      </c>
      <c r="AF101" s="208"/>
      <c r="AG101" s="227">
        <f t="shared" si="21"/>
        <v>130216.432</v>
      </c>
      <c r="AH101" s="227" t="s">
        <v>1</v>
      </c>
      <c r="AI101" s="1560">
        <v>1.9</v>
      </c>
      <c r="AJ101" s="102">
        <v>1</v>
      </c>
      <c r="AK101" s="208">
        <v>125666</v>
      </c>
      <c r="AL101" s="208">
        <v>0</v>
      </c>
      <c r="AM101" s="1567">
        <v>7.0000000000000007E-2</v>
      </c>
      <c r="AN101" s="208">
        <f t="shared" si="22"/>
        <v>8796.6200000000008</v>
      </c>
      <c r="AO101" s="208"/>
      <c r="AP101" s="227">
        <f t="shared" si="23"/>
        <v>134462.62</v>
      </c>
    </row>
    <row r="102" spans="1:42" s="5" customFormat="1" ht="27" x14ac:dyDescent="0.25">
      <c r="A102" s="208">
        <v>92</v>
      </c>
      <c r="B102" s="1546" t="s">
        <v>6125</v>
      </c>
      <c r="C102" s="1546" t="s">
        <v>1145</v>
      </c>
      <c r="D102" s="227" t="s">
        <v>4768</v>
      </c>
      <c r="E102" s="1561">
        <v>2</v>
      </c>
      <c r="F102" s="1560">
        <v>1.79</v>
      </c>
      <c r="G102" s="102">
        <v>1</v>
      </c>
      <c r="H102" s="208">
        <v>118390.6</v>
      </c>
      <c r="I102" s="208">
        <v>0</v>
      </c>
      <c r="J102" s="208">
        <v>0.05</v>
      </c>
      <c r="K102" s="208">
        <f t="shared" si="17"/>
        <v>5919.5300000000007</v>
      </c>
      <c r="L102" s="208"/>
      <c r="M102" s="227">
        <f t="shared" si="18"/>
        <v>124310.13</v>
      </c>
      <c r="N102" s="227">
        <v>1</v>
      </c>
      <c r="O102" s="102">
        <v>1</v>
      </c>
      <c r="P102" s="208">
        <v>114422.2</v>
      </c>
      <c r="Q102" s="208">
        <v>0</v>
      </c>
      <c r="R102" s="208"/>
      <c r="S102" s="227">
        <f t="shared" si="19"/>
        <v>114422.2</v>
      </c>
      <c r="T102" s="227">
        <f t="shared" si="14"/>
        <v>0</v>
      </c>
      <c r="U102" s="227">
        <f t="shared" si="15"/>
        <v>3968.4000000000087</v>
      </c>
      <c r="V102" s="227">
        <f t="shared" si="16"/>
        <v>0</v>
      </c>
      <c r="W102" s="227">
        <f t="shared" si="25"/>
        <v>0</v>
      </c>
      <c r="X102" s="227">
        <f t="shared" si="24"/>
        <v>3968.4000000000087</v>
      </c>
      <c r="Y102" s="1561">
        <v>3</v>
      </c>
      <c r="Z102" s="1560">
        <v>1.84</v>
      </c>
      <c r="AA102" s="102">
        <v>1</v>
      </c>
      <c r="AB102" s="208">
        <v>121697.60000000001</v>
      </c>
      <c r="AC102" s="208">
        <v>0</v>
      </c>
      <c r="AD102" s="208">
        <v>0.06</v>
      </c>
      <c r="AE102" s="208">
        <f t="shared" si="20"/>
        <v>7301.8559999999998</v>
      </c>
      <c r="AF102" s="208"/>
      <c r="AG102" s="227">
        <f t="shared" si="21"/>
        <v>128999.45600000001</v>
      </c>
      <c r="AH102" s="227" t="s">
        <v>1</v>
      </c>
      <c r="AI102" s="1560">
        <v>1.9</v>
      </c>
      <c r="AJ102" s="102">
        <v>1</v>
      </c>
      <c r="AK102" s="208">
        <v>125666</v>
      </c>
      <c r="AL102" s="208">
        <v>0</v>
      </c>
      <c r="AM102" s="1567">
        <v>0.06</v>
      </c>
      <c r="AN102" s="208">
        <f t="shared" si="22"/>
        <v>7539.96</v>
      </c>
      <c r="AO102" s="208"/>
      <c r="AP102" s="227">
        <f t="shared" si="23"/>
        <v>133205.96</v>
      </c>
    </row>
    <row r="103" spans="1:42" s="5" customFormat="1" x14ac:dyDescent="0.25">
      <c r="A103" s="208">
        <v>93</v>
      </c>
      <c r="B103" s="1546" t="s">
        <v>6126</v>
      </c>
      <c r="C103" s="1546" t="s">
        <v>1145</v>
      </c>
      <c r="D103" s="227" t="s">
        <v>4768</v>
      </c>
      <c r="E103" s="1561">
        <v>2</v>
      </c>
      <c r="F103" s="1560">
        <v>1.79</v>
      </c>
      <c r="G103" s="102">
        <v>1</v>
      </c>
      <c r="H103" s="208">
        <v>118390.6</v>
      </c>
      <c r="I103" s="208">
        <v>0</v>
      </c>
      <c r="J103" s="208">
        <v>0.09</v>
      </c>
      <c r="K103" s="208">
        <f t="shared" si="17"/>
        <v>10655.154</v>
      </c>
      <c r="L103" s="208"/>
      <c r="M103" s="227">
        <f t="shared" si="18"/>
        <v>129045.754</v>
      </c>
      <c r="N103" s="227">
        <v>1</v>
      </c>
      <c r="O103" s="102">
        <v>1</v>
      </c>
      <c r="P103" s="208">
        <v>114422.2</v>
      </c>
      <c r="Q103" s="208">
        <v>0</v>
      </c>
      <c r="R103" s="208"/>
      <c r="S103" s="227">
        <f t="shared" si="19"/>
        <v>114422.2</v>
      </c>
      <c r="T103" s="227">
        <f t="shared" si="14"/>
        <v>0</v>
      </c>
      <c r="U103" s="227">
        <f t="shared" si="15"/>
        <v>3968.4000000000087</v>
      </c>
      <c r="V103" s="227">
        <f t="shared" si="16"/>
        <v>0</v>
      </c>
      <c r="W103" s="227">
        <f t="shared" si="25"/>
        <v>0</v>
      </c>
      <c r="X103" s="227">
        <f t="shared" si="24"/>
        <v>3968.4000000000087</v>
      </c>
      <c r="Y103" s="1561">
        <v>3</v>
      </c>
      <c r="Z103" s="1560">
        <v>1.84</v>
      </c>
      <c r="AA103" s="102">
        <v>1</v>
      </c>
      <c r="AB103" s="208">
        <v>121697.60000000001</v>
      </c>
      <c r="AC103" s="208">
        <v>0</v>
      </c>
      <c r="AD103" s="208">
        <v>0.09</v>
      </c>
      <c r="AE103" s="208">
        <f t="shared" si="20"/>
        <v>10952.784</v>
      </c>
      <c r="AF103" s="208"/>
      <c r="AG103" s="227">
        <f t="shared" si="21"/>
        <v>132650.38400000002</v>
      </c>
      <c r="AH103" s="227" t="s">
        <v>1</v>
      </c>
      <c r="AI103" s="1560">
        <v>1.9</v>
      </c>
      <c r="AJ103" s="102">
        <v>1</v>
      </c>
      <c r="AK103" s="208">
        <v>125666</v>
      </c>
      <c r="AL103" s="208">
        <v>0</v>
      </c>
      <c r="AM103" s="1567">
        <v>0.1</v>
      </c>
      <c r="AN103" s="208">
        <f t="shared" si="22"/>
        <v>12566.6</v>
      </c>
      <c r="AO103" s="208"/>
      <c r="AP103" s="227">
        <f t="shared" si="23"/>
        <v>138232.6</v>
      </c>
    </row>
    <row r="104" spans="1:42" s="5" customFormat="1" x14ac:dyDescent="0.25">
      <c r="A104" s="208">
        <v>94</v>
      </c>
      <c r="B104" s="1546" t="s">
        <v>6127</v>
      </c>
      <c r="C104" s="1546" t="s">
        <v>1145</v>
      </c>
      <c r="D104" s="227" t="s">
        <v>4768</v>
      </c>
      <c r="E104" s="1561">
        <v>2</v>
      </c>
      <c r="F104" s="1560">
        <v>1.79</v>
      </c>
      <c r="G104" s="102">
        <v>1</v>
      </c>
      <c r="H104" s="208">
        <v>118390.6</v>
      </c>
      <c r="I104" s="208">
        <v>0</v>
      </c>
      <c r="J104" s="208">
        <v>0.05</v>
      </c>
      <c r="K104" s="208">
        <f t="shared" si="17"/>
        <v>5919.5300000000007</v>
      </c>
      <c r="L104" s="208"/>
      <c r="M104" s="227">
        <f t="shared" si="18"/>
        <v>124310.13</v>
      </c>
      <c r="N104" s="227">
        <v>1</v>
      </c>
      <c r="O104" s="102">
        <v>1</v>
      </c>
      <c r="P104" s="208">
        <v>114422.2</v>
      </c>
      <c r="Q104" s="208">
        <v>0</v>
      </c>
      <c r="R104" s="208"/>
      <c r="S104" s="227">
        <f t="shared" si="19"/>
        <v>114422.2</v>
      </c>
      <c r="T104" s="227">
        <f t="shared" si="14"/>
        <v>0</v>
      </c>
      <c r="U104" s="227">
        <f t="shared" si="15"/>
        <v>3968.4000000000087</v>
      </c>
      <c r="V104" s="227">
        <f t="shared" si="16"/>
        <v>0</v>
      </c>
      <c r="W104" s="227">
        <f t="shared" si="25"/>
        <v>0</v>
      </c>
      <c r="X104" s="227">
        <f t="shared" si="24"/>
        <v>3968.4000000000087</v>
      </c>
      <c r="Y104" s="1561">
        <v>3</v>
      </c>
      <c r="Z104" s="1560">
        <v>1.84</v>
      </c>
      <c r="AA104" s="102">
        <v>1</v>
      </c>
      <c r="AB104" s="208">
        <v>121697.60000000001</v>
      </c>
      <c r="AC104" s="208">
        <v>0</v>
      </c>
      <c r="AD104" s="208">
        <v>0.05</v>
      </c>
      <c r="AE104" s="208">
        <f t="shared" si="20"/>
        <v>6084.880000000001</v>
      </c>
      <c r="AF104" s="208"/>
      <c r="AG104" s="227">
        <f t="shared" si="21"/>
        <v>127782.48000000001</v>
      </c>
      <c r="AH104" s="227" t="s">
        <v>1</v>
      </c>
      <c r="AI104" s="1560">
        <v>1.9</v>
      </c>
      <c r="AJ104" s="102">
        <v>1</v>
      </c>
      <c r="AK104" s="208">
        <v>125666</v>
      </c>
      <c r="AL104" s="208">
        <v>0</v>
      </c>
      <c r="AM104" s="1567">
        <v>0.06</v>
      </c>
      <c r="AN104" s="208">
        <f t="shared" si="22"/>
        <v>7539.96</v>
      </c>
      <c r="AO104" s="208"/>
      <c r="AP104" s="227">
        <f t="shared" si="23"/>
        <v>133205.96</v>
      </c>
    </row>
    <row r="105" spans="1:42" s="5" customFormat="1" x14ac:dyDescent="0.25">
      <c r="A105" s="208">
        <v>95</v>
      </c>
      <c r="B105" s="1546" t="s">
        <v>6128</v>
      </c>
      <c r="C105" s="1546" t="s">
        <v>1145</v>
      </c>
      <c r="D105" s="227" t="s">
        <v>4768</v>
      </c>
      <c r="E105" s="1561">
        <v>2</v>
      </c>
      <c r="F105" s="1560">
        <v>1.79</v>
      </c>
      <c r="G105" s="102">
        <v>1</v>
      </c>
      <c r="H105" s="208">
        <v>118390.6</v>
      </c>
      <c r="I105" s="208">
        <v>0</v>
      </c>
      <c r="J105" s="208">
        <v>0.05</v>
      </c>
      <c r="K105" s="208">
        <f t="shared" si="17"/>
        <v>5919.5300000000007</v>
      </c>
      <c r="L105" s="208"/>
      <c r="M105" s="227">
        <f t="shared" si="18"/>
        <v>124310.13</v>
      </c>
      <c r="N105" s="227">
        <v>1</v>
      </c>
      <c r="O105" s="102">
        <v>1</v>
      </c>
      <c r="P105" s="208">
        <v>114422.2</v>
      </c>
      <c r="Q105" s="208">
        <v>0</v>
      </c>
      <c r="R105" s="208"/>
      <c r="S105" s="227">
        <f t="shared" si="19"/>
        <v>114422.2</v>
      </c>
      <c r="T105" s="227">
        <f t="shared" si="14"/>
        <v>0</v>
      </c>
      <c r="U105" s="227">
        <f t="shared" si="15"/>
        <v>3968.4000000000087</v>
      </c>
      <c r="V105" s="227">
        <f t="shared" si="16"/>
        <v>0</v>
      </c>
      <c r="W105" s="227">
        <f t="shared" si="25"/>
        <v>0</v>
      </c>
      <c r="X105" s="227">
        <f t="shared" si="24"/>
        <v>3968.4000000000087</v>
      </c>
      <c r="Y105" s="1561">
        <v>3</v>
      </c>
      <c r="Z105" s="1560">
        <v>1.84</v>
      </c>
      <c r="AA105" s="102">
        <v>1</v>
      </c>
      <c r="AB105" s="208">
        <v>121697.60000000001</v>
      </c>
      <c r="AC105" s="208">
        <v>0</v>
      </c>
      <c r="AD105" s="208">
        <v>0.05</v>
      </c>
      <c r="AE105" s="208">
        <f t="shared" si="20"/>
        <v>6084.880000000001</v>
      </c>
      <c r="AF105" s="208"/>
      <c r="AG105" s="227">
        <f t="shared" si="21"/>
        <v>127782.48000000001</v>
      </c>
      <c r="AH105" s="227" t="s">
        <v>1</v>
      </c>
      <c r="AI105" s="1560">
        <v>1.9</v>
      </c>
      <c r="AJ105" s="102">
        <v>1</v>
      </c>
      <c r="AK105" s="208">
        <v>125666</v>
      </c>
      <c r="AL105" s="208">
        <v>0</v>
      </c>
      <c r="AM105" s="1567">
        <v>0.05</v>
      </c>
      <c r="AN105" s="208">
        <f t="shared" si="22"/>
        <v>6283.3</v>
      </c>
      <c r="AO105" s="208"/>
      <c r="AP105" s="227">
        <f t="shared" si="23"/>
        <v>131949.29999999999</v>
      </c>
    </row>
    <row r="106" spans="1:42" s="5" customFormat="1" x14ac:dyDescent="0.25">
      <c r="A106" s="208">
        <v>96</v>
      </c>
      <c r="B106" s="1546" t="s">
        <v>6129</v>
      </c>
      <c r="C106" s="1546" t="s">
        <v>1145</v>
      </c>
      <c r="D106" s="227" t="s">
        <v>4768</v>
      </c>
      <c r="E106" s="1561">
        <v>2</v>
      </c>
      <c r="F106" s="1560">
        <v>1.79</v>
      </c>
      <c r="G106" s="102">
        <v>1</v>
      </c>
      <c r="H106" s="208">
        <v>118390.6</v>
      </c>
      <c r="I106" s="208">
        <v>0</v>
      </c>
      <c r="J106" s="208">
        <v>0.04</v>
      </c>
      <c r="K106" s="208">
        <f t="shared" si="17"/>
        <v>4735.6240000000007</v>
      </c>
      <c r="L106" s="208"/>
      <c r="M106" s="227">
        <f t="shared" si="18"/>
        <v>123126.224</v>
      </c>
      <c r="N106" s="227">
        <v>1</v>
      </c>
      <c r="O106" s="102">
        <v>1</v>
      </c>
      <c r="P106" s="208">
        <v>114422.2</v>
      </c>
      <c r="Q106" s="208">
        <v>0</v>
      </c>
      <c r="R106" s="208"/>
      <c r="S106" s="227">
        <f t="shared" si="19"/>
        <v>114422.2</v>
      </c>
      <c r="T106" s="227">
        <f t="shared" si="14"/>
        <v>0</v>
      </c>
      <c r="U106" s="227">
        <f t="shared" si="15"/>
        <v>3968.4000000000087</v>
      </c>
      <c r="V106" s="227">
        <f t="shared" si="16"/>
        <v>0</v>
      </c>
      <c r="W106" s="227">
        <f t="shared" si="25"/>
        <v>0</v>
      </c>
      <c r="X106" s="227">
        <f t="shared" si="24"/>
        <v>3968.4000000000087</v>
      </c>
      <c r="Y106" s="1561">
        <v>3</v>
      </c>
      <c r="Z106" s="1560">
        <v>1.84</v>
      </c>
      <c r="AA106" s="102">
        <v>1</v>
      </c>
      <c r="AB106" s="208">
        <v>121697.60000000001</v>
      </c>
      <c r="AC106" s="208">
        <v>0</v>
      </c>
      <c r="AD106" s="208">
        <v>0.04</v>
      </c>
      <c r="AE106" s="208">
        <f t="shared" si="20"/>
        <v>4867.9040000000005</v>
      </c>
      <c r="AF106" s="208"/>
      <c r="AG106" s="227">
        <f t="shared" si="21"/>
        <v>126565.504</v>
      </c>
      <c r="AH106" s="227" t="s">
        <v>1</v>
      </c>
      <c r="AI106" s="1560">
        <v>1.9</v>
      </c>
      <c r="AJ106" s="102">
        <v>1</v>
      </c>
      <c r="AK106" s="208">
        <v>125666</v>
      </c>
      <c r="AL106" s="208">
        <v>0</v>
      </c>
      <c r="AM106" s="1567">
        <v>0.04</v>
      </c>
      <c r="AN106" s="208">
        <f t="shared" si="22"/>
        <v>5026.6400000000003</v>
      </c>
      <c r="AO106" s="208"/>
      <c r="AP106" s="227">
        <f t="shared" si="23"/>
        <v>130692.64</v>
      </c>
    </row>
    <row r="107" spans="1:42" s="5" customFormat="1" x14ac:dyDescent="0.25">
      <c r="A107" s="208">
        <v>97</v>
      </c>
      <c r="B107" s="1546" t="s">
        <v>6130</v>
      </c>
      <c r="C107" s="1546" t="s">
        <v>1145</v>
      </c>
      <c r="D107" s="227" t="s">
        <v>4768</v>
      </c>
      <c r="E107" s="1561">
        <v>2</v>
      </c>
      <c r="F107" s="1560">
        <v>1.79</v>
      </c>
      <c r="G107" s="102">
        <v>1</v>
      </c>
      <c r="H107" s="208">
        <v>118390.6</v>
      </c>
      <c r="I107" s="208">
        <v>0</v>
      </c>
      <c r="J107" s="208">
        <v>0.05</v>
      </c>
      <c r="K107" s="208">
        <f t="shared" si="17"/>
        <v>5919.5300000000007</v>
      </c>
      <c r="L107" s="208"/>
      <c r="M107" s="227">
        <f t="shared" si="18"/>
        <v>124310.13</v>
      </c>
      <c r="N107" s="227">
        <v>1</v>
      </c>
      <c r="O107" s="102">
        <v>1</v>
      </c>
      <c r="P107" s="208">
        <v>114422.2</v>
      </c>
      <c r="Q107" s="208">
        <v>0</v>
      </c>
      <c r="R107" s="208"/>
      <c r="S107" s="227">
        <f t="shared" si="19"/>
        <v>114422.2</v>
      </c>
      <c r="T107" s="227">
        <f t="shared" si="14"/>
        <v>0</v>
      </c>
      <c r="U107" s="227">
        <f t="shared" si="15"/>
        <v>3968.4000000000087</v>
      </c>
      <c r="V107" s="227">
        <f t="shared" si="16"/>
        <v>0</v>
      </c>
      <c r="W107" s="227">
        <f t="shared" si="25"/>
        <v>0</v>
      </c>
      <c r="X107" s="227">
        <f t="shared" si="24"/>
        <v>3968.4000000000087</v>
      </c>
      <c r="Y107" s="1561">
        <v>3</v>
      </c>
      <c r="Z107" s="1560">
        <v>1.84</v>
      </c>
      <c r="AA107" s="102">
        <v>1</v>
      </c>
      <c r="AB107" s="208">
        <v>121697.60000000001</v>
      </c>
      <c r="AC107" s="208">
        <v>0</v>
      </c>
      <c r="AD107" s="208">
        <v>0.05</v>
      </c>
      <c r="AE107" s="208">
        <f t="shared" si="20"/>
        <v>6084.880000000001</v>
      </c>
      <c r="AF107" s="208"/>
      <c r="AG107" s="227">
        <f t="shared" si="21"/>
        <v>127782.48000000001</v>
      </c>
      <c r="AH107" s="227" t="s">
        <v>1</v>
      </c>
      <c r="AI107" s="1560">
        <v>1.9</v>
      </c>
      <c r="AJ107" s="102">
        <v>1</v>
      </c>
      <c r="AK107" s="208">
        <v>125666</v>
      </c>
      <c r="AL107" s="208">
        <v>0</v>
      </c>
      <c r="AM107" s="1567">
        <v>0.06</v>
      </c>
      <c r="AN107" s="208">
        <f t="shared" si="22"/>
        <v>7539.96</v>
      </c>
      <c r="AO107" s="208"/>
      <c r="AP107" s="227">
        <f t="shared" si="23"/>
        <v>133205.96</v>
      </c>
    </row>
    <row r="108" spans="1:42" s="5" customFormat="1" x14ac:dyDescent="0.25">
      <c r="A108" s="208">
        <v>98</v>
      </c>
      <c r="B108" s="1546" t="s">
        <v>6131</v>
      </c>
      <c r="C108" s="1546" t="s">
        <v>1145</v>
      </c>
      <c r="D108" s="227" t="s">
        <v>4768</v>
      </c>
      <c r="E108" s="1561">
        <v>2</v>
      </c>
      <c r="F108" s="1560">
        <v>1.79</v>
      </c>
      <c r="G108" s="102">
        <v>1</v>
      </c>
      <c r="H108" s="208">
        <v>118390.6</v>
      </c>
      <c r="I108" s="208">
        <v>0</v>
      </c>
      <c r="J108" s="208">
        <v>0.05</v>
      </c>
      <c r="K108" s="208">
        <f t="shared" si="17"/>
        <v>5919.5300000000007</v>
      </c>
      <c r="L108" s="208"/>
      <c r="M108" s="227">
        <f t="shared" si="18"/>
        <v>124310.13</v>
      </c>
      <c r="N108" s="227">
        <v>1</v>
      </c>
      <c r="O108" s="102">
        <v>1</v>
      </c>
      <c r="P108" s="208">
        <v>114422.2</v>
      </c>
      <c r="Q108" s="208">
        <v>0</v>
      </c>
      <c r="R108" s="208"/>
      <c r="S108" s="227">
        <f t="shared" si="19"/>
        <v>114422.2</v>
      </c>
      <c r="T108" s="227">
        <f t="shared" si="14"/>
        <v>0</v>
      </c>
      <c r="U108" s="227">
        <f t="shared" si="15"/>
        <v>3968.4000000000087</v>
      </c>
      <c r="V108" s="227">
        <f t="shared" si="16"/>
        <v>0</v>
      </c>
      <c r="W108" s="227">
        <f t="shared" si="25"/>
        <v>0</v>
      </c>
      <c r="X108" s="227">
        <f t="shared" si="24"/>
        <v>3968.4000000000087</v>
      </c>
      <c r="Y108" s="1561">
        <v>3</v>
      </c>
      <c r="Z108" s="1560">
        <v>1.84</v>
      </c>
      <c r="AA108" s="102">
        <v>1</v>
      </c>
      <c r="AB108" s="208">
        <v>121697.60000000001</v>
      </c>
      <c r="AC108" s="208">
        <v>0</v>
      </c>
      <c r="AD108" s="208">
        <v>0.06</v>
      </c>
      <c r="AE108" s="208">
        <f t="shared" si="20"/>
        <v>7301.8559999999998</v>
      </c>
      <c r="AF108" s="208"/>
      <c r="AG108" s="227">
        <f t="shared" si="21"/>
        <v>128999.45600000001</v>
      </c>
      <c r="AH108" s="227" t="s">
        <v>1</v>
      </c>
      <c r="AI108" s="1560">
        <v>1.9</v>
      </c>
      <c r="AJ108" s="102">
        <v>1</v>
      </c>
      <c r="AK108" s="208">
        <v>125666</v>
      </c>
      <c r="AL108" s="208">
        <v>0</v>
      </c>
      <c r="AM108" s="1567">
        <v>0.06</v>
      </c>
      <c r="AN108" s="208">
        <f t="shared" si="22"/>
        <v>7539.96</v>
      </c>
      <c r="AO108" s="208"/>
      <c r="AP108" s="227">
        <f t="shared" si="23"/>
        <v>133205.96</v>
      </c>
    </row>
    <row r="109" spans="1:42" s="5" customFormat="1" x14ac:dyDescent="0.25">
      <c r="A109" s="208">
        <v>99</v>
      </c>
      <c r="B109" s="1546" t="s">
        <v>6132</v>
      </c>
      <c r="C109" s="1546" t="s">
        <v>1145</v>
      </c>
      <c r="D109" s="227" t="s">
        <v>4768</v>
      </c>
      <c r="E109" s="1561">
        <v>2</v>
      </c>
      <c r="F109" s="1560">
        <v>1.79</v>
      </c>
      <c r="G109" s="102">
        <v>1</v>
      </c>
      <c r="H109" s="208">
        <v>118390.6</v>
      </c>
      <c r="I109" s="208">
        <v>0</v>
      </c>
      <c r="J109" s="208">
        <v>7.0000000000000007E-2</v>
      </c>
      <c r="K109" s="208">
        <f t="shared" si="17"/>
        <v>8287.3420000000006</v>
      </c>
      <c r="L109" s="208"/>
      <c r="M109" s="227">
        <f t="shared" si="18"/>
        <v>126677.94200000001</v>
      </c>
      <c r="N109" s="227">
        <v>1</v>
      </c>
      <c r="O109" s="102">
        <v>1</v>
      </c>
      <c r="P109" s="208">
        <v>114422.2</v>
      </c>
      <c r="Q109" s="208">
        <v>0</v>
      </c>
      <c r="R109" s="208"/>
      <c r="S109" s="227">
        <f t="shared" si="19"/>
        <v>114422.2</v>
      </c>
      <c r="T109" s="227">
        <f t="shared" si="14"/>
        <v>0</v>
      </c>
      <c r="U109" s="227">
        <f t="shared" si="15"/>
        <v>3968.4000000000087</v>
      </c>
      <c r="V109" s="227">
        <f t="shared" si="16"/>
        <v>0</v>
      </c>
      <c r="W109" s="227">
        <f t="shared" si="25"/>
        <v>0</v>
      </c>
      <c r="X109" s="227">
        <f t="shared" si="24"/>
        <v>3968.4000000000087</v>
      </c>
      <c r="Y109" s="1561">
        <v>3</v>
      </c>
      <c r="Z109" s="1560">
        <v>1.84</v>
      </c>
      <c r="AA109" s="102">
        <v>1</v>
      </c>
      <c r="AB109" s="208">
        <v>121697.60000000001</v>
      </c>
      <c r="AC109" s="208">
        <v>0</v>
      </c>
      <c r="AD109" s="208">
        <v>7.0000000000000007E-2</v>
      </c>
      <c r="AE109" s="208">
        <f t="shared" si="20"/>
        <v>8518.8320000000003</v>
      </c>
      <c r="AF109" s="208"/>
      <c r="AG109" s="227">
        <f t="shared" si="21"/>
        <v>130216.432</v>
      </c>
      <c r="AH109" s="227" t="s">
        <v>1</v>
      </c>
      <c r="AI109" s="1560">
        <v>1.9</v>
      </c>
      <c r="AJ109" s="102">
        <v>1</v>
      </c>
      <c r="AK109" s="208">
        <v>125666</v>
      </c>
      <c r="AL109" s="208">
        <v>0</v>
      </c>
      <c r="AM109" s="1567">
        <v>7.0000000000000007E-2</v>
      </c>
      <c r="AN109" s="208">
        <f t="shared" si="22"/>
        <v>8796.6200000000008</v>
      </c>
      <c r="AO109" s="208"/>
      <c r="AP109" s="227">
        <f t="shared" si="23"/>
        <v>134462.62</v>
      </c>
    </row>
    <row r="110" spans="1:42" s="5" customFormat="1" x14ac:dyDescent="0.25">
      <c r="A110" s="208">
        <v>100</v>
      </c>
      <c r="B110" s="1546" t="s">
        <v>1429</v>
      </c>
      <c r="C110" s="1546" t="s">
        <v>1145</v>
      </c>
      <c r="D110" s="227" t="s">
        <v>4768</v>
      </c>
      <c r="E110" s="1561">
        <v>1</v>
      </c>
      <c r="F110" s="1560">
        <v>1.73</v>
      </c>
      <c r="G110" s="102">
        <v>1</v>
      </c>
      <c r="H110" s="208">
        <v>114422.2</v>
      </c>
      <c r="I110" s="208">
        <v>0</v>
      </c>
      <c r="J110" s="208">
        <v>0.03</v>
      </c>
      <c r="K110" s="208">
        <f t="shared" si="17"/>
        <v>3432.6659999999997</v>
      </c>
      <c r="L110" s="208"/>
      <c r="M110" s="227">
        <f t="shared" si="18"/>
        <v>117854.86599999999</v>
      </c>
      <c r="N110" s="227">
        <v>0</v>
      </c>
      <c r="O110" s="102">
        <v>1</v>
      </c>
      <c r="P110" s="208">
        <v>111115.2</v>
      </c>
      <c r="Q110" s="208">
        <v>0</v>
      </c>
      <c r="R110" s="208"/>
      <c r="S110" s="227">
        <f t="shared" si="19"/>
        <v>111115.2</v>
      </c>
      <c r="T110" s="227">
        <f t="shared" si="14"/>
        <v>0</v>
      </c>
      <c r="U110" s="227">
        <f t="shared" si="15"/>
        <v>3307</v>
      </c>
      <c r="V110" s="227">
        <f t="shared" si="16"/>
        <v>0</v>
      </c>
      <c r="W110" s="227">
        <f t="shared" si="25"/>
        <v>0</v>
      </c>
      <c r="X110" s="227">
        <f t="shared" si="24"/>
        <v>3307</v>
      </c>
      <c r="Y110" s="1561">
        <v>2</v>
      </c>
      <c r="Z110" s="1560">
        <v>1.79</v>
      </c>
      <c r="AA110" s="102">
        <v>1</v>
      </c>
      <c r="AB110" s="208">
        <v>118390.6</v>
      </c>
      <c r="AC110" s="208">
        <v>0</v>
      </c>
      <c r="AD110" s="208">
        <v>0.03</v>
      </c>
      <c r="AE110" s="208">
        <f t="shared" si="20"/>
        <v>3551.7179999999998</v>
      </c>
      <c r="AF110" s="208"/>
      <c r="AG110" s="227">
        <f t="shared" si="21"/>
        <v>121942.318</v>
      </c>
      <c r="AH110" s="227" t="s">
        <v>1</v>
      </c>
      <c r="AI110" s="1560">
        <v>1.84</v>
      </c>
      <c r="AJ110" s="102">
        <v>1</v>
      </c>
      <c r="AK110" s="208">
        <v>121697.60000000001</v>
      </c>
      <c r="AL110" s="208">
        <v>0</v>
      </c>
      <c r="AM110" s="1567">
        <v>0.03</v>
      </c>
      <c r="AN110" s="208">
        <f t="shared" si="22"/>
        <v>3650.9279999999999</v>
      </c>
      <c r="AO110" s="208"/>
      <c r="AP110" s="227">
        <f t="shared" si="23"/>
        <v>125348.52800000001</v>
      </c>
    </row>
    <row r="111" spans="1:42" s="5" customFormat="1" x14ac:dyDescent="0.25">
      <c r="A111" s="208">
        <v>101</v>
      </c>
      <c r="B111" s="1546" t="s">
        <v>1429</v>
      </c>
      <c r="C111" s="1546" t="s">
        <v>1145</v>
      </c>
      <c r="D111" s="227" t="s">
        <v>4768</v>
      </c>
      <c r="E111" s="1561">
        <v>1</v>
      </c>
      <c r="F111" s="1560">
        <v>1.73</v>
      </c>
      <c r="G111" s="102">
        <v>1</v>
      </c>
      <c r="H111" s="208">
        <v>114422.2</v>
      </c>
      <c r="I111" s="208">
        <v>0</v>
      </c>
      <c r="J111" s="208">
        <v>0.03</v>
      </c>
      <c r="K111" s="208">
        <f t="shared" si="17"/>
        <v>3432.6659999999997</v>
      </c>
      <c r="L111" s="208"/>
      <c r="M111" s="227">
        <f t="shared" si="18"/>
        <v>117854.86599999999</v>
      </c>
      <c r="N111" s="227">
        <v>0</v>
      </c>
      <c r="O111" s="102">
        <v>1</v>
      </c>
      <c r="P111" s="208">
        <v>111115.2</v>
      </c>
      <c r="Q111" s="208">
        <v>0</v>
      </c>
      <c r="R111" s="208"/>
      <c r="S111" s="227">
        <f t="shared" si="19"/>
        <v>111115.2</v>
      </c>
      <c r="T111" s="227">
        <f t="shared" si="14"/>
        <v>0</v>
      </c>
      <c r="U111" s="227">
        <f t="shared" si="15"/>
        <v>3307</v>
      </c>
      <c r="V111" s="227">
        <f t="shared" si="16"/>
        <v>0</v>
      </c>
      <c r="W111" s="227">
        <f t="shared" si="25"/>
        <v>0</v>
      </c>
      <c r="X111" s="227">
        <f t="shared" si="24"/>
        <v>3307</v>
      </c>
      <c r="Y111" s="1561">
        <v>2</v>
      </c>
      <c r="Z111" s="1560">
        <v>1.79</v>
      </c>
      <c r="AA111" s="102">
        <v>1</v>
      </c>
      <c r="AB111" s="208">
        <v>118390.6</v>
      </c>
      <c r="AC111" s="208">
        <v>0</v>
      </c>
      <c r="AD111" s="208">
        <v>0.03</v>
      </c>
      <c r="AE111" s="208">
        <f t="shared" si="20"/>
        <v>3551.7179999999998</v>
      </c>
      <c r="AF111" s="208"/>
      <c r="AG111" s="227">
        <f t="shared" si="21"/>
        <v>121942.318</v>
      </c>
      <c r="AH111" s="227" t="s">
        <v>1</v>
      </c>
      <c r="AI111" s="1560">
        <v>1.84</v>
      </c>
      <c r="AJ111" s="102">
        <v>1</v>
      </c>
      <c r="AK111" s="208">
        <v>121697.60000000001</v>
      </c>
      <c r="AL111" s="208">
        <v>0</v>
      </c>
      <c r="AM111" s="1567">
        <v>0.03</v>
      </c>
      <c r="AN111" s="208">
        <f t="shared" si="22"/>
        <v>3650.9279999999999</v>
      </c>
      <c r="AO111" s="208"/>
      <c r="AP111" s="227">
        <f t="shared" si="23"/>
        <v>125348.52800000001</v>
      </c>
    </row>
    <row r="112" spans="1:42" s="5" customFormat="1" x14ac:dyDescent="0.25">
      <c r="A112" s="208">
        <v>102</v>
      </c>
      <c r="B112" s="1546" t="s">
        <v>1429</v>
      </c>
      <c r="C112" s="1546" t="s">
        <v>1145</v>
      </c>
      <c r="D112" s="227" t="s">
        <v>4768</v>
      </c>
      <c r="E112" s="1561">
        <v>1</v>
      </c>
      <c r="F112" s="1560">
        <v>1.73</v>
      </c>
      <c r="G112" s="102">
        <v>1</v>
      </c>
      <c r="H112" s="208">
        <v>114422.2</v>
      </c>
      <c r="I112" s="208">
        <v>0</v>
      </c>
      <c r="J112" s="208">
        <v>0.03</v>
      </c>
      <c r="K112" s="208">
        <f t="shared" si="17"/>
        <v>3432.6659999999997</v>
      </c>
      <c r="L112" s="208"/>
      <c r="M112" s="227">
        <f t="shared" si="18"/>
        <v>117854.86599999999</v>
      </c>
      <c r="N112" s="227">
        <v>0</v>
      </c>
      <c r="O112" s="102">
        <v>1</v>
      </c>
      <c r="P112" s="208">
        <v>111115.2</v>
      </c>
      <c r="Q112" s="208">
        <v>0</v>
      </c>
      <c r="R112" s="208"/>
      <c r="S112" s="227">
        <f t="shared" si="19"/>
        <v>111115.2</v>
      </c>
      <c r="T112" s="227">
        <f t="shared" si="14"/>
        <v>0</v>
      </c>
      <c r="U112" s="227">
        <f t="shared" si="15"/>
        <v>3307</v>
      </c>
      <c r="V112" s="227">
        <f t="shared" si="16"/>
        <v>0</v>
      </c>
      <c r="W112" s="227">
        <f t="shared" si="25"/>
        <v>0</v>
      </c>
      <c r="X112" s="227">
        <f t="shared" si="24"/>
        <v>3307</v>
      </c>
      <c r="Y112" s="1561">
        <v>2</v>
      </c>
      <c r="Z112" s="1560">
        <v>1.79</v>
      </c>
      <c r="AA112" s="102">
        <v>1</v>
      </c>
      <c r="AB112" s="208">
        <v>118390.6</v>
      </c>
      <c r="AC112" s="208">
        <v>0</v>
      </c>
      <c r="AD112" s="208">
        <v>0.03</v>
      </c>
      <c r="AE112" s="208">
        <f t="shared" si="20"/>
        <v>3551.7179999999998</v>
      </c>
      <c r="AF112" s="208"/>
      <c r="AG112" s="227">
        <f t="shared" si="21"/>
        <v>121942.318</v>
      </c>
      <c r="AH112" s="227" t="s">
        <v>1</v>
      </c>
      <c r="AI112" s="1560">
        <v>1.84</v>
      </c>
      <c r="AJ112" s="102">
        <v>1</v>
      </c>
      <c r="AK112" s="208">
        <v>121697.60000000001</v>
      </c>
      <c r="AL112" s="208">
        <v>0</v>
      </c>
      <c r="AM112" s="1567">
        <v>0.03</v>
      </c>
      <c r="AN112" s="208">
        <f t="shared" si="22"/>
        <v>3650.9279999999999</v>
      </c>
      <c r="AO112" s="208"/>
      <c r="AP112" s="227">
        <f t="shared" si="23"/>
        <v>125348.52800000001</v>
      </c>
    </row>
    <row r="113" spans="1:42" s="5" customFormat="1" x14ac:dyDescent="0.25">
      <c r="A113" s="208">
        <v>103</v>
      </c>
      <c r="B113" s="1546" t="s">
        <v>1429</v>
      </c>
      <c r="C113" s="1546" t="s">
        <v>1145</v>
      </c>
      <c r="D113" s="227" t="s">
        <v>4768</v>
      </c>
      <c r="E113" s="1561">
        <v>1</v>
      </c>
      <c r="F113" s="1560">
        <v>1.73</v>
      </c>
      <c r="G113" s="102">
        <v>1</v>
      </c>
      <c r="H113" s="208">
        <v>114422.2</v>
      </c>
      <c r="I113" s="208">
        <v>0</v>
      </c>
      <c r="J113" s="208">
        <v>0.03</v>
      </c>
      <c r="K113" s="208">
        <f t="shared" si="17"/>
        <v>3432.6659999999997</v>
      </c>
      <c r="L113" s="208"/>
      <c r="M113" s="227">
        <f t="shared" si="18"/>
        <v>117854.86599999999</v>
      </c>
      <c r="N113" s="227">
        <v>0</v>
      </c>
      <c r="O113" s="102">
        <v>1</v>
      </c>
      <c r="P113" s="208">
        <v>111115.2</v>
      </c>
      <c r="Q113" s="208">
        <v>0</v>
      </c>
      <c r="R113" s="208"/>
      <c r="S113" s="227">
        <f t="shared" si="19"/>
        <v>111115.2</v>
      </c>
      <c r="T113" s="227">
        <f t="shared" si="14"/>
        <v>0</v>
      </c>
      <c r="U113" s="227">
        <f t="shared" si="15"/>
        <v>3307</v>
      </c>
      <c r="V113" s="227">
        <f t="shared" si="16"/>
        <v>0</v>
      </c>
      <c r="W113" s="227">
        <f t="shared" si="25"/>
        <v>0</v>
      </c>
      <c r="X113" s="227">
        <f t="shared" si="24"/>
        <v>3307</v>
      </c>
      <c r="Y113" s="1561">
        <v>2</v>
      </c>
      <c r="Z113" s="1560">
        <v>1.79</v>
      </c>
      <c r="AA113" s="102">
        <v>1</v>
      </c>
      <c r="AB113" s="208">
        <v>118390.6</v>
      </c>
      <c r="AC113" s="208">
        <v>0</v>
      </c>
      <c r="AD113" s="208">
        <v>0.03</v>
      </c>
      <c r="AE113" s="208">
        <f t="shared" si="20"/>
        <v>3551.7179999999998</v>
      </c>
      <c r="AF113" s="208"/>
      <c r="AG113" s="227">
        <f t="shared" si="21"/>
        <v>121942.318</v>
      </c>
      <c r="AH113" s="227" t="s">
        <v>1</v>
      </c>
      <c r="AI113" s="1560">
        <v>1.84</v>
      </c>
      <c r="AJ113" s="102">
        <v>1</v>
      </c>
      <c r="AK113" s="208">
        <v>121697.60000000001</v>
      </c>
      <c r="AL113" s="208">
        <v>0</v>
      </c>
      <c r="AM113" s="1567">
        <v>0.03</v>
      </c>
      <c r="AN113" s="208">
        <f t="shared" si="22"/>
        <v>3650.9279999999999</v>
      </c>
      <c r="AO113" s="208"/>
      <c r="AP113" s="227">
        <f t="shared" si="23"/>
        <v>125348.52800000001</v>
      </c>
    </row>
    <row r="114" spans="1:42" s="5" customFormat="1" ht="27" x14ac:dyDescent="0.25">
      <c r="A114" s="208">
        <v>104</v>
      </c>
      <c r="B114" s="1546" t="s">
        <v>6133</v>
      </c>
      <c r="C114" s="1546" t="s">
        <v>6064</v>
      </c>
      <c r="D114" s="227" t="s">
        <v>4758</v>
      </c>
      <c r="E114" s="1561">
        <v>2</v>
      </c>
      <c r="F114" s="1560">
        <v>4.1399999999999997</v>
      </c>
      <c r="G114" s="102">
        <v>1</v>
      </c>
      <c r="H114" s="208">
        <v>273819.59999999998</v>
      </c>
      <c r="I114" s="208">
        <v>0</v>
      </c>
      <c r="J114" s="208">
        <v>0.12</v>
      </c>
      <c r="K114" s="208">
        <f t="shared" si="17"/>
        <v>32858.351999999999</v>
      </c>
      <c r="L114" s="208"/>
      <c r="M114" s="227">
        <f t="shared" si="18"/>
        <v>306677.95199999999</v>
      </c>
      <c r="N114" s="227">
        <v>1</v>
      </c>
      <c r="O114" s="102">
        <v>1</v>
      </c>
      <c r="P114" s="208">
        <v>265221.39999999997</v>
      </c>
      <c r="Q114" s="208">
        <v>0</v>
      </c>
      <c r="R114" s="208"/>
      <c r="S114" s="227">
        <f t="shared" si="19"/>
        <v>265221.39999999997</v>
      </c>
      <c r="T114" s="227">
        <f t="shared" si="14"/>
        <v>0</v>
      </c>
      <c r="U114" s="227">
        <f t="shared" si="15"/>
        <v>8598.2000000000116</v>
      </c>
      <c r="V114" s="227">
        <f t="shared" si="16"/>
        <v>0</v>
      </c>
      <c r="W114" s="227">
        <f t="shared" si="25"/>
        <v>0</v>
      </c>
      <c r="X114" s="227">
        <f t="shared" si="24"/>
        <v>8598.2000000000116</v>
      </c>
      <c r="Y114" s="1561">
        <v>3</v>
      </c>
      <c r="Z114" s="1560">
        <v>4.2699999999999996</v>
      </c>
      <c r="AA114" s="102">
        <v>1</v>
      </c>
      <c r="AB114" s="208">
        <v>282417.8</v>
      </c>
      <c r="AC114" s="208">
        <v>0</v>
      </c>
      <c r="AD114" s="208">
        <v>0.12</v>
      </c>
      <c r="AE114" s="208">
        <f t="shared" si="20"/>
        <v>33890.135999999999</v>
      </c>
      <c r="AF114" s="208"/>
      <c r="AG114" s="227">
        <f t="shared" si="21"/>
        <v>316307.93599999999</v>
      </c>
      <c r="AH114" s="227" t="s">
        <v>1</v>
      </c>
      <c r="AI114" s="1560">
        <v>4.41</v>
      </c>
      <c r="AJ114" s="102">
        <v>1</v>
      </c>
      <c r="AK114" s="208">
        <v>291677.40000000002</v>
      </c>
      <c r="AL114" s="208">
        <v>0</v>
      </c>
      <c r="AM114" s="1567">
        <v>0.12</v>
      </c>
      <c r="AN114" s="208">
        <f t="shared" si="22"/>
        <v>35001.288</v>
      </c>
      <c r="AO114" s="208"/>
      <c r="AP114" s="227">
        <f t="shared" si="23"/>
        <v>326678.68800000002</v>
      </c>
    </row>
    <row r="115" spans="1:42" s="5" customFormat="1" x14ac:dyDescent="0.25">
      <c r="A115" s="208">
        <v>105</v>
      </c>
      <c r="B115" s="1546" t="s">
        <v>6134</v>
      </c>
      <c r="C115" s="1546" t="s">
        <v>6066</v>
      </c>
      <c r="D115" s="227" t="s">
        <v>6067</v>
      </c>
      <c r="E115" s="1561">
        <v>5</v>
      </c>
      <c r="F115" s="1560">
        <v>2.21</v>
      </c>
      <c r="G115" s="102">
        <v>1</v>
      </c>
      <c r="H115" s="208">
        <v>146169.4</v>
      </c>
      <c r="I115" s="208">
        <v>0</v>
      </c>
      <c r="J115" s="208">
        <v>0.1</v>
      </c>
      <c r="K115" s="208">
        <f t="shared" si="17"/>
        <v>14616.94</v>
      </c>
      <c r="L115" s="208"/>
      <c r="M115" s="227">
        <f t="shared" si="18"/>
        <v>160786.34</v>
      </c>
      <c r="N115" s="227">
        <v>4</v>
      </c>
      <c r="O115" s="102">
        <v>1</v>
      </c>
      <c r="P115" s="208">
        <v>146169.4</v>
      </c>
      <c r="Q115" s="208">
        <v>0</v>
      </c>
      <c r="R115" s="208"/>
      <c r="S115" s="227">
        <f t="shared" si="19"/>
        <v>146169.4</v>
      </c>
      <c r="T115" s="227">
        <f t="shared" si="14"/>
        <v>0</v>
      </c>
      <c r="U115" s="227">
        <f t="shared" si="15"/>
        <v>0</v>
      </c>
      <c r="V115" s="227">
        <f t="shared" si="16"/>
        <v>0</v>
      </c>
      <c r="W115" s="227">
        <f t="shared" si="25"/>
        <v>0</v>
      </c>
      <c r="X115" s="227">
        <f t="shared" si="24"/>
        <v>0</v>
      </c>
      <c r="Y115" s="1561">
        <v>6</v>
      </c>
      <c r="Z115" s="1560">
        <v>2.2799999999999998</v>
      </c>
      <c r="AA115" s="102">
        <v>1</v>
      </c>
      <c r="AB115" s="208">
        <v>150799.19999999998</v>
      </c>
      <c r="AC115" s="208">
        <v>0</v>
      </c>
      <c r="AD115" s="208">
        <v>0.11</v>
      </c>
      <c r="AE115" s="208">
        <f t="shared" si="20"/>
        <v>16587.911999999997</v>
      </c>
      <c r="AF115" s="208"/>
      <c r="AG115" s="227">
        <f t="shared" si="21"/>
        <v>167387.11199999996</v>
      </c>
      <c r="AH115" s="227" t="s">
        <v>1</v>
      </c>
      <c r="AI115" s="1560">
        <v>2.2799999999999998</v>
      </c>
      <c r="AJ115" s="102">
        <v>1</v>
      </c>
      <c r="AK115" s="208">
        <v>150799.19999999998</v>
      </c>
      <c r="AL115" s="208">
        <v>0</v>
      </c>
      <c r="AM115" s="1567">
        <v>0.11</v>
      </c>
      <c r="AN115" s="208">
        <f t="shared" si="22"/>
        <v>16587.911999999997</v>
      </c>
      <c r="AO115" s="208"/>
      <c r="AP115" s="227">
        <f t="shared" si="23"/>
        <v>167387.11199999996</v>
      </c>
    </row>
    <row r="116" spans="1:42" s="5" customFormat="1" x14ac:dyDescent="0.25">
      <c r="A116" s="208">
        <v>106</v>
      </c>
      <c r="B116" s="1546" t="s">
        <v>6135</v>
      </c>
      <c r="C116" s="1546" t="s">
        <v>6066</v>
      </c>
      <c r="D116" s="227" t="s">
        <v>6067</v>
      </c>
      <c r="E116" s="1561">
        <v>4</v>
      </c>
      <c r="F116" s="1560">
        <v>2.21</v>
      </c>
      <c r="G116" s="102">
        <v>1</v>
      </c>
      <c r="H116" s="208">
        <v>146169.4</v>
      </c>
      <c r="I116" s="208">
        <v>0</v>
      </c>
      <c r="J116" s="208">
        <v>0.1</v>
      </c>
      <c r="K116" s="208">
        <f t="shared" si="17"/>
        <v>14616.94</v>
      </c>
      <c r="L116" s="208"/>
      <c r="M116" s="227">
        <f t="shared" si="18"/>
        <v>160786.34</v>
      </c>
      <c r="N116" s="227">
        <v>3</v>
      </c>
      <c r="O116" s="102">
        <v>1</v>
      </c>
      <c r="P116" s="208">
        <v>142201</v>
      </c>
      <c r="Q116" s="208">
        <v>0</v>
      </c>
      <c r="R116" s="208"/>
      <c r="S116" s="227">
        <f t="shared" si="19"/>
        <v>142201</v>
      </c>
      <c r="T116" s="227">
        <f t="shared" si="14"/>
        <v>0</v>
      </c>
      <c r="U116" s="227">
        <f t="shared" si="15"/>
        <v>3968.3999999999942</v>
      </c>
      <c r="V116" s="227">
        <f t="shared" si="16"/>
        <v>0</v>
      </c>
      <c r="W116" s="227">
        <f t="shared" si="25"/>
        <v>0</v>
      </c>
      <c r="X116" s="227">
        <f t="shared" si="24"/>
        <v>3968.3999999999942</v>
      </c>
      <c r="Y116" s="1561">
        <v>5</v>
      </c>
      <c r="Z116" s="1560">
        <v>2.21</v>
      </c>
      <c r="AA116" s="102">
        <v>1</v>
      </c>
      <c r="AB116" s="208">
        <v>146169.4</v>
      </c>
      <c r="AC116" s="208">
        <v>0</v>
      </c>
      <c r="AD116" s="208">
        <v>0.11</v>
      </c>
      <c r="AE116" s="208">
        <f t="shared" si="20"/>
        <v>16078.634</v>
      </c>
      <c r="AF116" s="208"/>
      <c r="AG116" s="227">
        <f t="shared" si="21"/>
        <v>162248.03399999999</v>
      </c>
      <c r="AH116" s="227" t="s">
        <v>1</v>
      </c>
      <c r="AI116" s="1560">
        <v>2.2799999999999998</v>
      </c>
      <c r="AJ116" s="102">
        <v>1</v>
      </c>
      <c r="AK116" s="208">
        <v>150799.19999999998</v>
      </c>
      <c r="AL116" s="208">
        <v>0</v>
      </c>
      <c r="AM116" s="1567">
        <v>0.11</v>
      </c>
      <c r="AN116" s="208">
        <f t="shared" si="22"/>
        <v>16587.911999999997</v>
      </c>
      <c r="AO116" s="208"/>
      <c r="AP116" s="227">
        <f t="shared" si="23"/>
        <v>167387.11199999996</v>
      </c>
    </row>
    <row r="117" spans="1:42" s="5" customFormat="1" x14ac:dyDescent="0.25">
      <c r="A117" s="208">
        <v>107</v>
      </c>
      <c r="B117" s="1546" t="s">
        <v>6136</v>
      </c>
      <c r="C117" s="1546" t="s">
        <v>6066</v>
      </c>
      <c r="D117" s="227" t="s">
        <v>6067</v>
      </c>
      <c r="E117" s="1561">
        <v>2</v>
      </c>
      <c r="F117" s="1560">
        <v>2.08</v>
      </c>
      <c r="G117" s="102">
        <v>1</v>
      </c>
      <c r="H117" s="208">
        <v>137571.20000000001</v>
      </c>
      <c r="I117" s="208">
        <v>0</v>
      </c>
      <c r="J117" s="208">
        <v>0.12</v>
      </c>
      <c r="K117" s="208">
        <f t="shared" si="17"/>
        <v>16508.544000000002</v>
      </c>
      <c r="L117" s="208"/>
      <c r="M117" s="227">
        <f t="shared" si="18"/>
        <v>154079.74400000001</v>
      </c>
      <c r="N117" s="227">
        <v>1</v>
      </c>
      <c r="O117" s="102">
        <v>1</v>
      </c>
      <c r="P117" s="208">
        <v>133602.79999999999</v>
      </c>
      <c r="Q117" s="208">
        <v>0</v>
      </c>
      <c r="R117" s="208"/>
      <c r="S117" s="227">
        <f t="shared" si="19"/>
        <v>133602.79999999999</v>
      </c>
      <c r="T117" s="227">
        <f t="shared" si="14"/>
        <v>0</v>
      </c>
      <c r="U117" s="227">
        <f t="shared" si="15"/>
        <v>3968.4000000000233</v>
      </c>
      <c r="V117" s="227">
        <f t="shared" si="16"/>
        <v>0</v>
      </c>
      <c r="W117" s="227">
        <f t="shared" si="25"/>
        <v>0</v>
      </c>
      <c r="X117" s="227">
        <f t="shared" si="24"/>
        <v>3968.4000000000233</v>
      </c>
      <c r="Y117" s="1561">
        <v>3</v>
      </c>
      <c r="Z117" s="1560">
        <v>2.15</v>
      </c>
      <c r="AA117" s="102">
        <v>1</v>
      </c>
      <c r="AB117" s="208">
        <v>142201</v>
      </c>
      <c r="AC117" s="208">
        <v>0</v>
      </c>
      <c r="AD117" s="208">
        <v>0.12</v>
      </c>
      <c r="AE117" s="208">
        <f t="shared" si="20"/>
        <v>17064.12</v>
      </c>
      <c r="AF117" s="208"/>
      <c r="AG117" s="227">
        <f t="shared" si="21"/>
        <v>159265.12</v>
      </c>
      <c r="AH117" s="227" t="s">
        <v>1</v>
      </c>
      <c r="AI117" s="1560">
        <v>2.21</v>
      </c>
      <c r="AJ117" s="102">
        <v>1</v>
      </c>
      <c r="AK117" s="208">
        <v>146169.4</v>
      </c>
      <c r="AL117" s="208">
        <v>0</v>
      </c>
      <c r="AM117" s="1567">
        <v>0.13</v>
      </c>
      <c r="AN117" s="208">
        <f t="shared" si="22"/>
        <v>19002.022000000001</v>
      </c>
      <c r="AO117" s="208"/>
      <c r="AP117" s="227">
        <f t="shared" si="23"/>
        <v>165171.42199999999</v>
      </c>
    </row>
    <row r="118" spans="1:42" s="5" customFormat="1" x14ac:dyDescent="0.25">
      <c r="A118" s="208">
        <v>108</v>
      </c>
      <c r="B118" s="1546" t="s">
        <v>6137</v>
      </c>
      <c r="C118" s="1546" t="s">
        <v>1145</v>
      </c>
      <c r="D118" s="227" t="s">
        <v>4768</v>
      </c>
      <c r="E118" s="1561">
        <v>10</v>
      </c>
      <c r="F118" s="1560">
        <v>2.08</v>
      </c>
      <c r="G118" s="102">
        <v>1</v>
      </c>
      <c r="H118" s="208">
        <v>137571.20000000001</v>
      </c>
      <c r="I118" s="208">
        <v>0</v>
      </c>
      <c r="J118" s="208">
        <v>0.08</v>
      </c>
      <c r="K118" s="208">
        <f t="shared" si="17"/>
        <v>11005.696000000002</v>
      </c>
      <c r="L118" s="208"/>
      <c r="M118" s="227">
        <f t="shared" si="18"/>
        <v>148576.89600000001</v>
      </c>
      <c r="N118" s="227">
        <v>8</v>
      </c>
      <c r="O118" s="102">
        <v>1</v>
      </c>
      <c r="P118" s="208">
        <v>133602.79999999999</v>
      </c>
      <c r="Q118" s="208">
        <v>0</v>
      </c>
      <c r="R118" s="208"/>
      <c r="S118" s="227">
        <f t="shared" si="19"/>
        <v>133602.79999999999</v>
      </c>
      <c r="T118" s="227">
        <f t="shared" si="14"/>
        <v>0</v>
      </c>
      <c r="U118" s="227">
        <f t="shared" si="15"/>
        <v>3968.4000000000233</v>
      </c>
      <c r="V118" s="227">
        <f t="shared" si="16"/>
        <v>0</v>
      </c>
      <c r="W118" s="227">
        <f t="shared" si="25"/>
        <v>0</v>
      </c>
      <c r="X118" s="227">
        <f t="shared" si="24"/>
        <v>3968.4000000000233</v>
      </c>
      <c r="Y118" s="1561">
        <v>11</v>
      </c>
      <c r="Z118" s="1560">
        <v>2.08</v>
      </c>
      <c r="AA118" s="102">
        <v>1</v>
      </c>
      <c r="AB118" s="208">
        <v>137571.20000000001</v>
      </c>
      <c r="AC118" s="208">
        <v>0</v>
      </c>
      <c r="AD118" s="208">
        <v>0.08</v>
      </c>
      <c r="AE118" s="208">
        <f t="shared" si="20"/>
        <v>11005.696000000002</v>
      </c>
      <c r="AF118" s="208"/>
      <c r="AG118" s="227">
        <f t="shared" si="21"/>
        <v>148576.89600000001</v>
      </c>
      <c r="AH118" s="227" t="s">
        <v>1</v>
      </c>
      <c r="AI118" s="1560">
        <v>2.08</v>
      </c>
      <c r="AJ118" s="102">
        <v>1</v>
      </c>
      <c r="AK118" s="208">
        <v>137571.20000000001</v>
      </c>
      <c r="AL118" s="208">
        <v>0</v>
      </c>
      <c r="AM118" s="1567">
        <v>0.08</v>
      </c>
      <c r="AN118" s="208">
        <f t="shared" si="22"/>
        <v>11005.696000000002</v>
      </c>
      <c r="AO118" s="208"/>
      <c r="AP118" s="227">
        <f t="shared" si="23"/>
        <v>148576.89600000001</v>
      </c>
    </row>
    <row r="119" spans="1:42" s="5" customFormat="1" x14ac:dyDescent="0.25">
      <c r="A119" s="208">
        <v>109</v>
      </c>
      <c r="B119" s="1546" t="s">
        <v>6138</v>
      </c>
      <c r="C119" s="1546" t="s">
        <v>1145</v>
      </c>
      <c r="D119" s="227" t="s">
        <v>4768</v>
      </c>
      <c r="E119" s="1561">
        <v>2</v>
      </c>
      <c r="F119" s="1560">
        <v>1.79</v>
      </c>
      <c r="G119" s="102">
        <v>1</v>
      </c>
      <c r="H119" s="208">
        <v>118390.6</v>
      </c>
      <c r="I119" s="208">
        <v>0</v>
      </c>
      <c r="J119" s="208">
        <v>0.06</v>
      </c>
      <c r="K119" s="208">
        <f t="shared" si="17"/>
        <v>7103.4359999999997</v>
      </c>
      <c r="L119" s="208"/>
      <c r="M119" s="227">
        <f t="shared" si="18"/>
        <v>125494.03600000001</v>
      </c>
      <c r="N119" s="227">
        <v>1</v>
      </c>
      <c r="O119" s="102">
        <v>1</v>
      </c>
      <c r="P119" s="208">
        <v>114422.2</v>
      </c>
      <c r="Q119" s="208">
        <v>0</v>
      </c>
      <c r="R119" s="208"/>
      <c r="S119" s="227">
        <f t="shared" si="19"/>
        <v>114422.2</v>
      </c>
      <c r="T119" s="227">
        <f t="shared" si="14"/>
        <v>0</v>
      </c>
      <c r="U119" s="227">
        <f t="shared" si="15"/>
        <v>3968.4000000000087</v>
      </c>
      <c r="V119" s="227">
        <f t="shared" si="16"/>
        <v>0</v>
      </c>
      <c r="W119" s="227">
        <f t="shared" si="25"/>
        <v>0</v>
      </c>
      <c r="X119" s="227">
        <f t="shared" si="24"/>
        <v>3968.4000000000087</v>
      </c>
      <c r="Y119" s="1561">
        <v>3</v>
      </c>
      <c r="Z119" s="1560">
        <v>1.84</v>
      </c>
      <c r="AA119" s="102">
        <v>1</v>
      </c>
      <c r="AB119" s="208">
        <v>121697.60000000001</v>
      </c>
      <c r="AC119" s="208">
        <v>0</v>
      </c>
      <c r="AD119" s="208">
        <v>7.0000000000000007E-2</v>
      </c>
      <c r="AE119" s="208">
        <f t="shared" si="20"/>
        <v>8518.8320000000003</v>
      </c>
      <c r="AF119" s="208"/>
      <c r="AG119" s="227">
        <f t="shared" si="21"/>
        <v>130216.432</v>
      </c>
      <c r="AH119" s="227" t="s">
        <v>1</v>
      </c>
      <c r="AI119" s="1560">
        <v>1.9</v>
      </c>
      <c r="AJ119" s="102">
        <v>1</v>
      </c>
      <c r="AK119" s="208">
        <v>125666</v>
      </c>
      <c r="AL119" s="208">
        <v>0</v>
      </c>
      <c r="AM119" s="1567">
        <v>7.0000000000000007E-2</v>
      </c>
      <c r="AN119" s="208">
        <f t="shared" si="22"/>
        <v>8796.6200000000008</v>
      </c>
      <c r="AO119" s="208"/>
      <c r="AP119" s="227">
        <f t="shared" si="23"/>
        <v>134462.62</v>
      </c>
    </row>
    <row r="120" spans="1:42" s="5" customFormat="1" x14ac:dyDescent="0.25">
      <c r="A120" s="208">
        <v>110</v>
      </c>
      <c r="B120" s="1546" t="s">
        <v>6139</v>
      </c>
      <c r="C120" s="1546" t="s">
        <v>1145</v>
      </c>
      <c r="D120" s="227" t="s">
        <v>4768</v>
      </c>
      <c r="E120" s="1561">
        <v>6</v>
      </c>
      <c r="F120" s="1560">
        <v>1.96</v>
      </c>
      <c r="G120" s="102">
        <v>1</v>
      </c>
      <c r="H120" s="208">
        <v>129634.4</v>
      </c>
      <c r="I120" s="208">
        <v>0</v>
      </c>
      <c r="J120" s="208">
        <v>0.08</v>
      </c>
      <c r="K120" s="208">
        <f t="shared" si="17"/>
        <v>10370.752</v>
      </c>
      <c r="L120" s="208"/>
      <c r="M120" s="227">
        <f t="shared" si="18"/>
        <v>140005.152</v>
      </c>
      <c r="N120" s="227">
        <v>4</v>
      </c>
      <c r="O120" s="102">
        <v>1</v>
      </c>
      <c r="P120" s="208">
        <v>125666</v>
      </c>
      <c r="Q120" s="208">
        <v>0</v>
      </c>
      <c r="R120" s="208"/>
      <c r="S120" s="227">
        <f t="shared" si="19"/>
        <v>125666</v>
      </c>
      <c r="T120" s="227">
        <f t="shared" si="14"/>
        <v>0</v>
      </c>
      <c r="U120" s="227">
        <f t="shared" si="15"/>
        <v>3968.3999999999942</v>
      </c>
      <c r="V120" s="227">
        <f t="shared" si="16"/>
        <v>0</v>
      </c>
      <c r="W120" s="227">
        <f t="shared" si="25"/>
        <v>0</v>
      </c>
      <c r="X120" s="227">
        <f t="shared" si="24"/>
        <v>3968.3999999999942</v>
      </c>
      <c r="Y120" s="1561">
        <v>7</v>
      </c>
      <c r="Z120" s="1560">
        <v>1.96</v>
      </c>
      <c r="AA120" s="102">
        <v>1</v>
      </c>
      <c r="AB120" s="208">
        <v>129634.4</v>
      </c>
      <c r="AC120" s="208">
        <v>0</v>
      </c>
      <c r="AD120" s="208">
        <v>0.08</v>
      </c>
      <c r="AE120" s="208">
        <f t="shared" si="20"/>
        <v>10370.752</v>
      </c>
      <c r="AF120" s="208"/>
      <c r="AG120" s="227">
        <f t="shared" si="21"/>
        <v>140005.152</v>
      </c>
      <c r="AH120" s="227" t="s">
        <v>1</v>
      </c>
      <c r="AI120" s="1560">
        <v>2.02</v>
      </c>
      <c r="AJ120" s="102">
        <v>1</v>
      </c>
      <c r="AK120" s="208">
        <v>133602.79999999999</v>
      </c>
      <c r="AL120" s="208">
        <v>0</v>
      </c>
      <c r="AM120" s="1567">
        <v>0.08</v>
      </c>
      <c r="AN120" s="208">
        <f t="shared" si="22"/>
        <v>10688.224</v>
      </c>
      <c r="AO120" s="208"/>
      <c r="AP120" s="227">
        <f t="shared" si="23"/>
        <v>144291.02399999998</v>
      </c>
    </row>
    <row r="121" spans="1:42" s="5" customFormat="1" ht="27" x14ac:dyDescent="0.25">
      <c r="A121" s="208">
        <v>111</v>
      </c>
      <c r="B121" s="1546" t="s">
        <v>6140</v>
      </c>
      <c r="C121" s="1546" t="s">
        <v>1145</v>
      </c>
      <c r="D121" s="227" t="s">
        <v>4768</v>
      </c>
      <c r="E121" s="1561">
        <v>6</v>
      </c>
      <c r="F121" s="1560">
        <v>1.96</v>
      </c>
      <c r="G121" s="102">
        <v>1</v>
      </c>
      <c r="H121" s="208">
        <v>129634.4</v>
      </c>
      <c r="I121" s="208">
        <v>0</v>
      </c>
      <c r="J121" s="208">
        <v>0.08</v>
      </c>
      <c r="K121" s="208">
        <f t="shared" si="17"/>
        <v>10370.752</v>
      </c>
      <c r="L121" s="208"/>
      <c r="M121" s="227">
        <f t="shared" si="18"/>
        <v>140005.152</v>
      </c>
      <c r="N121" s="227">
        <v>4</v>
      </c>
      <c r="O121" s="102">
        <v>1</v>
      </c>
      <c r="P121" s="208">
        <v>125666</v>
      </c>
      <c r="Q121" s="208">
        <v>0</v>
      </c>
      <c r="R121" s="208"/>
      <c r="S121" s="227">
        <f t="shared" si="19"/>
        <v>125666</v>
      </c>
      <c r="T121" s="227">
        <f t="shared" si="14"/>
        <v>0</v>
      </c>
      <c r="U121" s="227">
        <f t="shared" si="15"/>
        <v>3968.3999999999942</v>
      </c>
      <c r="V121" s="227">
        <f t="shared" si="16"/>
        <v>0</v>
      </c>
      <c r="W121" s="227">
        <f t="shared" si="25"/>
        <v>0</v>
      </c>
      <c r="X121" s="227">
        <f t="shared" si="24"/>
        <v>3968.3999999999942</v>
      </c>
      <c r="Y121" s="1561">
        <v>7</v>
      </c>
      <c r="Z121" s="1560">
        <v>1.96</v>
      </c>
      <c r="AA121" s="102">
        <v>1</v>
      </c>
      <c r="AB121" s="208">
        <v>129634.4</v>
      </c>
      <c r="AC121" s="208">
        <v>0</v>
      </c>
      <c r="AD121" s="208">
        <v>0.08</v>
      </c>
      <c r="AE121" s="208">
        <f t="shared" si="20"/>
        <v>10370.752</v>
      </c>
      <c r="AF121" s="208"/>
      <c r="AG121" s="227">
        <f t="shared" si="21"/>
        <v>140005.152</v>
      </c>
      <c r="AH121" s="227" t="s">
        <v>1</v>
      </c>
      <c r="AI121" s="1560">
        <v>2.02</v>
      </c>
      <c r="AJ121" s="102">
        <v>1</v>
      </c>
      <c r="AK121" s="208">
        <v>133602.79999999999</v>
      </c>
      <c r="AL121" s="208">
        <v>0</v>
      </c>
      <c r="AM121" s="1567">
        <v>0.08</v>
      </c>
      <c r="AN121" s="208">
        <f t="shared" si="22"/>
        <v>10688.224</v>
      </c>
      <c r="AO121" s="208"/>
      <c r="AP121" s="227">
        <f t="shared" si="23"/>
        <v>144291.02399999998</v>
      </c>
    </row>
    <row r="122" spans="1:42" s="5" customFormat="1" x14ac:dyDescent="0.25">
      <c r="A122" s="208">
        <v>112</v>
      </c>
      <c r="B122" s="1546" t="s">
        <v>6141</v>
      </c>
      <c r="C122" s="1546" t="s">
        <v>1145</v>
      </c>
      <c r="D122" s="227" t="s">
        <v>4768</v>
      </c>
      <c r="E122" s="1561">
        <v>6</v>
      </c>
      <c r="F122" s="1560">
        <v>1.96</v>
      </c>
      <c r="G122" s="102">
        <v>1</v>
      </c>
      <c r="H122" s="208">
        <v>129634.4</v>
      </c>
      <c r="I122" s="208">
        <v>0</v>
      </c>
      <c r="J122" s="208">
        <v>0.08</v>
      </c>
      <c r="K122" s="208">
        <f t="shared" si="17"/>
        <v>10370.752</v>
      </c>
      <c r="L122" s="208"/>
      <c r="M122" s="227">
        <f t="shared" si="18"/>
        <v>140005.152</v>
      </c>
      <c r="N122" s="227">
        <v>4</v>
      </c>
      <c r="O122" s="102">
        <v>1</v>
      </c>
      <c r="P122" s="208">
        <v>125666</v>
      </c>
      <c r="Q122" s="208">
        <v>0</v>
      </c>
      <c r="R122" s="208"/>
      <c r="S122" s="227">
        <f t="shared" si="19"/>
        <v>125666</v>
      </c>
      <c r="T122" s="227">
        <f t="shared" si="14"/>
        <v>0</v>
      </c>
      <c r="U122" s="227">
        <f t="shared" si="15"/>
        <v>3968.3999999999942</v>
      </c>
      <c r="V122" s="227">
        <f t="shared" si="16"/>
        <v>0</v>
      </c>
      <c r="W122" s="227">
        <f t="shared" si="25"/>
        <v>0</v>
      </c>
      <c r="X122" s="227">
        <f t="shared" si="24"/>
        <v>3968.3999999999942</v>
      </c>
      <c r="Y122" s="1561">
        <v>7</v>
      </c>
      <c r="Z122" s="1560">
        <v>1.96</v>
      </c>
      <c r="AA122" s="102">
        <v>1</v>
      </c>
      <c r="AB122" s="208">
        <v>129634.4</v>
      </c>
      <c r="AC122" s="208">
        <v>0</v>
      </c>
      <c r="AD122" s="208">
        <v>0.08</v>
      </c>
      <c r="AE122" s="208">
        <f t="shared" si="20"/>
        <v>10370.752</v>
      </c>
      <c r="AF122" s="208"/>
      <c r="AG122" s="227">
        <f t="shared" si="21"/>
        <v>140005.152</v>
      </c>
      <c r="AH122" s="227" t="s">
        <v>1</v>
      </c>
      <c r="AI122" s="1560">
        <v>2.02</v>
      </c>
      <c r="AJ122" s="102">
        <v>1</v>
      </c>
      <c r="AK122" s="208">
        <v>133602.79999999999</v>
      </c>
      <c r="AL122" s="208">
        <v>0</v>
      </c>
      <c r="AM122" s="1567">
        <v>0.08</v>
      </c>
      <c r="AN122" s="208">
        <f t="shared" si="22"/>
        <v>10688.224</v>
      </c>
      <c r="AO122" s="208"/>
      <c r="AP122" s="227">
        <f t="shared" si="23"/>
        <v>144291.02399999998</v>
      </c>
    </row>
    <row r="123" spans="1:42" s="5" customFormat="1" x14ac:dyDescent="0.25">
      <c r="A123" s="208">
        <v>113</v>
      </c>
      <c r="B123" s="1546" t="s">
        <v>6142</v>
      </c>
      <c r="C123" s="1546" t="s">
        <v>1145</v>
      </c>
      <c r="D123" s="227" t="s">
        <v>4768</v>
      </c>
      <c r="E123" s="1561">
        <v>2</v>
      </c>
      <c r="F123" s="1560">
        <v>1.79</v>
      </c>
      <c r="G123" s="102">
        <v>1</v>
      </c>
      <c r="H123" s="208">
        <v>118390.6</v>
      </c>
      <c r="I123" s="208">
        <v>0</v>
      </c>
      <c r="J123" s="208">
        <v>0.06</v>
      </c>
      <c r="K123" s="208">
        <f t="shared" si="17"/>
        <v>7103.4359999999997</v>
      </c>
      <c r="L123" s="208"/>
      <c r="M123" s="227">
        <f t="shared" si="18"/>
        <v>125494.03600000001</v>
      </c>
      <c r="N123" s="227">
        <v>1</v>
      </c>
      <c r="O123" s="102">
        <v>1</v>
      </c>
      <c r="P123" s="208">
        <v>114422.2</v>
      </c>
      <c r="Q123" s="208">
        <v>0</v>
      </c>
      <c r="R123" s="208"/>
      <c r="S123" s="227">
        <f t="shared" si="19"/>
        <v>114422.2</v>
      </c>
      <c r="T123" s="227">
        <f t="shared" si="14"/>
        <v>0</v>
      </c>
      <c r="U123" s="227">
        <f t="shared" si="15"/>
        <v>3968.4000000000087</v>
      </c>
      <c r="V123" s="227">
        <f t="shared" si="16"/>
        <v>0</v>
      </c>
      <c r="W123" s="227">
        <f t="shared" si="25"/>
        <v>0</v>
      </c>
      <c r="X123" s="227">
        <f t="shared" si="24"/>
        <v>3968.4000000000087</v>
      </c>
      <c r="Y123" s="1561">
        <v>3</v>
      </c>
      <c r="Z123" s="1560">
        <v>1.84</v>
      </c>
      <c r="AA123" s="102">
        <v>1</v>
      </c>
      <c r="AB123" s="208">
        <v>121697.60000000001</v>
      </c>
      <c r="AC123" s="208">
        <v>0</v>
      </c>
      <c r="AD123" s="208">
        <v>0.06</v>
      </c>
      <c r="AE123" s="208">
        <f t="shared" si="20"/>
        <v>7301.8559999999998</v>
      </c>
      <c r="AF123" s="208"/>
      <c r="AG123" s="227">
        <f t="shared" si="21"/>
        <v>128999.45600000001</v>
      </c>
      <c r="AH123" s="227" t="s">
        <v>1</v>
      </c>
      <c r="AI123" s="1560">
        <v>1.9</v>
      </c>
      <c r="AJ123" s="102">
        <v>1</v>
      </c>
      <c r="AK123" s="208">
        <v>125666</v>
      </c>
      <c r="AL123" s="208">
        <v>0</v>
      </c>
      <c r="AM123" s="1567">
        <v>0.06</v>
      </c>
      <c r="AN123" s="208">
        <f t="shared" si="22"/>
        <v>7539.96</v>
      </c>
      <c r="AO123" s="208"/>
      <c r="AP123" s="227">
        <f t="shared" si="23"/>
        <v>133205.96</v>
      </c>
    </row>
    <row r="124" spans="1:42" s="5" customFormat="1" x14ac:dyDescent="0.25">
      <c r="A124" s="208">
        <v>114</v>
      </c>
      <c r="B124" s="1546" t="s">
        <v>6143</v>
      </c>
      <c r="C124" s="1546" t="s">
        <v>1145</v>
      </c>
      <c r="D124" s="227" t="s">
        <v>4768</v>
      </c>
      <c r="E124" s="1561">
        <v>4</v>
      </c>
      <c r="F124" s="1560">
        <v>1.9</v>
      </c>
      <c r="G124" s="102">
        <v>1</v>
      </c>
      <c r="H124" s="208">
        <v>125666</v>
      </c>
      <c r="I124" s="208">
        <v>0</v>
      </c>
      <c r="J124" s="208">
        <v>7.0000000000000007E-2</v>
      </c>
      <c r="K124" s="208">
        <f t="shared" si="17"/>
        <v>8796.6200000000008</v>
      </c>
      <c r="L124" s="208"/>
      <c r="M124" s="227">
        <f t="shared" si="18"/>
        <v>134462.62</v>
      </c>
      <c r="N124" s="227">
        <v>3</v>
      </c>
      <c r="O124" s="102">
        <v>1</v>
      </c>
      <c r="P124" s="208">
        <v>121697.60000000001</v>
      </c>
      <c r="Q124" s="208">
        <v>0</v>
      </c>
      <c r="R124" s="208"/>
      <c r="S124" s="227">
        <f t="shared" si="19"/>
        <v>121697.60000000001</v>
      </c>
      <c r="T124" s="227">
        <f t="shared" si="14"/>
        <v>0</v>
      </c>
      <c r="U124" s="227">
        <f t="shared" si="15"/>
        <v>3968.3999999999942</v>
      </c>
      <c r="V124" s="227">
        <f t="shared" si="16"/>
        <v>0</v>
      </c>
      <c r="W124" s="227">
        <f t="shared" si="25"/>
        <v>0</v>
      </c>
      <c r="X124" s="227">
        <f t="shared" si="24"/>
        <v>3968.3999999999942</v>
      </c>
      <c r="Y124" s="1561">
        <v>5</v>
      </c>
      <c r="Z124" s="1560">
        <v>1.9</v>
      </c>
      <c r="AA124" s="102">
        <v>1</v>
      </c>
      <c r="AB124" s="208">
        <v>125666</v>
      </c>
      <c r="AC124" s="208">
        <v>0</v>
      </c>
      <c r="AD124" s="208">
        <v>7.0000000000000007E-2</v>
      </c>
      <c r="AE124" s="208">
        <f t="shared" si="20"/>
        <v>8796.6200000000008</v>
      </c>
      <c r="AF124" s="208"/>
      <c r="AG124" s="227">
        <f t="shared" si="21"/>
        <v>134462.62</v>
      </c>
      <c r="AH124" s="227" t="s">
        <v>1</v>
      </c>
      <c r="AI124" s="1560">
        <v>1.96</v>
      </c>
      <c r="AJ124" s="102">
        <v>1</v>
      </c>
      <c r="AK124" s="208">
        <v>129634.4</v>
      </c>
      <c r="AL124" s="208">
        <v>0</v>
      </c>
      <c r="AM124" s="1567">
        <v>7.0000000000000007E-2</v>
      </c>
      <c r="AN124" s="208">
        <f t="shared" si="22"/>
        <v>9074.4080000000013</v>
      </c>
      <c r="AO124" s="208"/>
      <c r="AP124" s="227">
        <f t="shared" si="23"/>
        <v>138708.80799999999</v>
      </c>
    </row>
    <row r="125" spans="1:42" s="5" customFormat="1" x14ac:dyDescent="0.25">
      <c r="A125" s="208">
        <v>115</v>
      </c>
      <c r="B125" s="1546" t="s">
        <v>6144</v>
      </c>
      <c r="C125" s="1546" t="s">
        <v>1145</v>
      </c>
      <c r="D125" s="227" t="s">
        <v>4768</v>
      </c>
      <c r="E125" s="1561">
        <v>2</v>
      </c>
      <c r="F125" s="1560">
        <v>1.79</v>
      </c>
      <c r="G125" s="102">
        <v>1</v>
      </c>
      <c r="H125" s="208">
        <v>118390.6</v>
      </c>
      <c r="I125" s="208">
        <v>0</v>
      </c>
      <c r="J125" s="208">
        <v>0.05</v>
      </c>
      <c r="K125" s="208">
        <f t="shared" si="17"/>
        <v>5919.5300000000007</v>
      </c>
      <c r="L125" s="208"/>
      <c r="M125" s="227">
        <f t="shared" si="18"/>
        <v>124310.13</v>
      </c>
      <c r="N125" s="227">
        <v>1</v>
      </c>
      <c r="O125" s="102">
        <v>1</v>
      </c>
      <c r="P125" s="208">
        <v>114422.2</v>
      </c>
      <c r="Q125" s="208">
        <v>0</v>
      </c>
      <c r="R125" s="208"/>
      <c r="S125" s="227">
        <f t="shared" si="19"/>
        <v>114422.2</v>
      </c>
      <c r="T125" s="227">
        <f t="shared" si="14"/>
        <v>0</v>
      </c>
      <c r="U125" s="227">
        <f t="shared" si="15"/>
        <v>3968.4000000000087</v>
      </c>
      <c r="V125" s="227">
        <f t="shared" si="16"/>
        <v>0</v>
      </c>
      <c r="W125" s="227">
        <f t="shared" si="25"/>
        <v>0</v>
      </c>
      <c r="X125" s="227">
        <f t="shared" si="24"/>
        <v>3968.4000000000087</v>
      </c>
      <c r="Y125" s="1561">
        <v>3</v>
      </c>
      <c r="Z125" s="1560">
        <v>1.84</v>
      </c>
      <c r="AA125" s="102">
        <v>1</v>
      </c>
      <c r="AB125" s="208">
        <v>121697.60000000001</v>
      </c>
      <c r="AC125" s="208">
        <v>0</v>
      </c>
      <c r="AD125" s="208">
        <v>0.06</v>
      </c>
      <c r="AE125" s="208">
        <f t="shared" si="20"/>
        <v>7301.8559999999998</v>
      </c>
      <c r="AF125" s="208"/>
      <c r="AG125" s="227">
        <f t="shared" si="21"/>
        <v>128999.45600000001</v>
      </c>
      <c r="AH125" s="227" t="s">
        <v>1</v>
      </c>
      <c r="AI125" s="1560">
        <v>1.9</v>
      </c>
      <c r="AJ125" s="102">
        <v>1</v>
      </c>
      <c r="AK125" s="208">
        <v>125666</v>
      </c>
      <c r="AL125" s="208">
        <v>0</v>
      </c>
      <c r="AM125" s="1567">
        <v>0.06</v>
      </c>
      <c r="AN125" s="208">
        <f t="shared" si="22"/>
        <v>7539.96</v>
      </c>
      <c r="AO125" s="208"/>
      <c r="AP125" s="227">
        <f t="shared" si="23"/>
        <v>133205.96</v>
      </c>
    </row>
    <row r="126" spans="1:42" s="5" customFormat="1" x14ac:dyDescent="0.25">
      <c r="A126" s="208">
        <v>116</v>
      </c>
      <c r="B126" s="1546" t="s">
        <v>6145</v>
      </c>
      <c r="C126" s="1546" t="s">
        <v>1145</v>
      </c>
      <c r="D126" s="227" t="s">
        <v>4768</v>
      </c>
      <c r="E126" s="1561">
        <v>2</v>
      </c>
      <c r="F126" s="1560">
        <v>1.79</v>
      </c>
      <c r="G126" s="102">
        <v>1</v>
      </c>
      <c r="H126" s="208">
        <v>118390.6</v>
      </c>
      <c r="I126" s="208">
        <v>0</v>
      </c>
      <c r="J126" s="208">
        <v>0.05</v>
      </c>
      <c r="K126" s="208">
        <f t="shared" si="17"/>
        <v>5919.5300000000007</v>
      </c>
      <c r="L126" s="208"/>
      <c r="M126" s="227">
        <f t="shared" si="18"/>
        <v>124310.13</v>
      </c>
      <c r="N126" s="227">
        <v>1</v>
      </c>
      <c r="O126" s="102">
        <v>1</v>
      </c>
      <c r="P126" s="208">
        <v>114422.2</v>
      </c>
      <c r="Q126" s="208">
        <v>0</v>
      </c>
      <c r="R126" s="208"/>
      <c r="S126" s="227">
        <f t="shared" si="19"/>
        <v>114422.2</v>
      </c>
      <c r="T126" s="227">
        <f t="shared" si="14"/>
        <v>0</v>
      </c>
      <c r="U126" s="227">
        <f t="shared" si="15"/>
        <v>3968.4000000000087</v>
      </c>
      <c r="V126" s="227">
        <f t="shared" si="16"/>
        <v>0</v>
      </c>
      <c r="W126" s="227">
        <f t="shared" si="25"/>
        <v>0</v>
      </c>
      <c r="X126" s="227">
        <f t="shared" si="24"/>
        <v>3968.4000000000087</v>
      </c>
      <c r="Y126" s="1561">
        <v>3</v>
      </c>
      <c r="Z126" s="1560">
        <v>1.84</v>
      </c>
      <c r="AA126" s="102">
        <v>1</v>
      </c>
      <c r="AB126" s="208">
        <v>121697.60000000001</v>
      </c>
      <c r="AC126" s="208">
        <v>0</v>
      </c>
      <c r="AD126" s="208">
        <v>0.05</v>
      </c>
      <c r="AE126" s="208">
        <f t="shared" si="20"/>
        <v>6084.880000000001</v>
      </c>
      <c r="AF126" s="208"/>
      <c r="AG126" s="227">
        <f t="shared" si="21"/>
        <v>127782.48000000001</v>
      </c>
      <c r="AH126" s="227" t="s">
        <v>1</v>
      </c>
      <c r="AI126" s="1560">
        <v>1.9</v>
      </c>
      <c r="AJ126" s="102">
        <v>1</v>
      </c>
      <c r="AK126" s="208">
        <v>125666</v>
      </c>
      <c r="AL126" s="208">
        <v>0</v>
      </c>
      <c r="AM126" s="1567">
        <v>0.06</v>
      </c>
      <c r="AN126" s="208">
        <f t="shared" si="22"/>
        <v>7539.96</v>
      </c>
      <c r="AO126" s="208"/>
      <c r="AP126" s="227">
        <f t="shared" si="23"/>
        <v>133205.96</v>
      </c>
    </row>
    <row r="127" spans="1:42" s="5" customFormat="1" x14ac:dyDescent="0.25">
      <c r="A127" s="208">
        <v>117</v>
      </c>
      <c r="B127" s="1546" t="s">
        <v>6146</v>
      </c>
      <c r="C127" s="1546" t="s">
        <v>1145</v>
      </c>
      <c r="D127" s="227" t="s">
        <v>4768</v>
      </c>
      <c r="E127" s="1561">
        <v>2</v>
      </c>
      <c r="F127" s="1560">
        <v>1.79</v>
      </c>
      <c r="G127" s="102">
        <v>1</v>
      </c>
      <c r="H127" s="208">
        <v>118390.6</v>
      </c>
      <c r="I127" s="208">
        <v>0</v>
      </c>
      <c r="J127" s="208">
        <v>0.06</v>
      </c>
      <c r="K127" s="208">
        <f t="shared" si="17"/>
        <v>7103.4359999999997</v>
      </c>
      <c r="L127" s="208"/>
      <c r="M127" s="227">
        <f t="shared" si="18"/>
        <v>125494.03600000001</v>
      </c>
      <c r="N127" s="227">
        <v>1</v>
      </c>
      <c r="O127" s="102">
        <v>1</v>
      </c>
      <c r="P127" s="208">
        <v>114422.2</v>
      </c>
      <c r="Q127" s="208">
        <v>0</v>
      </c>
      <c r="R127" s="208"/>
      <c r="S127" s="227">
        <f t="shared" si="19"/>
        <v>114422.2</v>
      </c>
      <c r="T127" s="227">
        <f t="shared" si="14"/>
        <v>0</v>
      </c>
      <c r="U127" s="227">
        <f t="shared" si="15"/>
        <v>3968.4000000000087</v>
      </c>
      <c r="V127" s="227">
        <f t="shared" si="16"/>
        <v>0</v>
      </c>
      <c r="W127" s="227">
        <f t="shared" si="25"/>
        <v>0</v>
      </c>
      <c r="X127" s="227">
        <f t="shared" si="24"/>
        <v>3968.4000000000087</v>
      </c>
      <c r="Y127" s="1561">
        <v>3</v>
      </c>
      <c r="Z127" s="1560">
        <v>1.84</v>
      </c>
      <c r="AA127" s="102">
        <v>1</v>
      </c>
      <c r="AB127" s="208">
        <v>121697.60000000001</v>
      </c>
      <c r="AC127" s="208">
        <v>0</v>
      </c>
      <c r="AD127" s="208">
        <v>7.0000000000000007E-2</v>
      </c>
      <c r="AE127" s="208">
        <f t="shared" si="20"/>
        <v>8518.8320000000003</v>
      </c>
      <c r="AF127" s="208"/>
      <c r="AG127" s="227">
        <f t="shared" si="21"/>
        <v>130216.432</v>
      </c>
      <c r="AH127" s="227" t="s">
        <v>1</v>
      </c>
      <c r="AI127" s="1560">
        <v>1.9</v>
      </c>
      <c r="AJ127" s="102">
        <v>1</v>
      </c>
      <c r="AK127" s="208">
        <v>125666</v>
      </c>
      <c r="AL127" s="208">
        <v>0</v>
      </c>
      <c r="AM127" s="1567">
        <v>7.0000000000000007E-2</v>
      </c>
      <c r="AN127" s="208">
        <f t="shared" si="22"/>
        <v>8796.6200000000008</v>
      </c>
      <c r="AO127" s="208"/>
      <c r="AP127" s="227">
        <f t="shared" si="23"/>
        <v>134462.62</v>
      </c>
    </row>
    <row r="128" spans="1:42" s="5" customFormat="1" x14ac:dyDescent="0.25">
      <c r="A128" s="208">
        <v>118</v>
      </c>
      <c r="B128" s="1546" t="s">
        <v>6147</v>
      </c>
      <c r="C128" s="1546" t="s">
        <v>1145</v>
      </c>
      <c r="D128" s="227" t="s">
        <v>4768</v>
      </c>
      <c r="E128" s="1561">
        <v>2</v>
      </c>
      <c r="F128" s="1560">
        <v>1.79</v>
      </c>
      <c r="G128" s="102">
        <v>1</v>
      </c>
      <c r="H128" s="208">
        <v>118390.6</v>
      </c>
      <c r="I128" s="208">
        <v>0</v>
      </c>
      <c r="J128" s="208">
        <v>0.06</v>
      </c>
      <c r="K128" s="208">
        <f t="shared" si="17"/>
        <v>7103.4359999999997</v>
      </c>
      <c r="L128" s="208"/>
      <c r="M128" s="227">
        <f t="shared" si="18"/>
        <v>125494.03600000001</v>
      </c>
      <c r="N128" s="227">
        <v>1</v>
      </c>
      <c r="O128" s="102">
        <v>1</v>
      </c>
      <c r="P128" s="208">
        <v>114422.2</v>
      </c>
      <c r="Q128" s="208">
        <v>0</v>
      </c>
      <c r="R128" s="208"/>
      <c r="S128" s="227">
        <f t="shared" si="19"/>
        <v>114422.2</v>
      </c>
      <c r="T128" s="227">
        <f t="shared" si="14"/>
        <v>0</v>
      </c>
      <c r="U128" s="227">
        <f t="shared" si="15"/>
        <v>3968.4000000000087</v>
      </c>
      <c r="V128" s="227">
        <f t="shared" si="16"/>
        <v>0</v>
      </c>
      <c r="W128" s="227">
        <f t="shared" si="25"/>
        <v>0</v>
      </c>
      <c r="X128" s="227">
        <f t="shared" si="24"/>
        <v>3968.4000000000087</v>
      </c>
      <c r="Y128" s="1561">
        <v>3</v>
      </c>
      <c r="Z128" s="1560">
        <v>1.84</v>
      </c>
      <c r="AA128" s="102">
        <v>1</v>
      </c>
      <c r="AB128" s="208">
        <v>121697.60000000001</v>
      </c>
      <c r="AC128" s="208">
        <v>0</v>
      </c>
      <c r="AD128" s="208">
        <v>7.0000000000000007E-2</v>
      </c>
      <c r="AE128" s="208">
        <f t="shared" si="20"/>
        <v>8518.8320000000003</v>
      </c>
      <c r="AF128" s="208"/>
      <c r="AG128" s="227">
        <f t="shared" si="21"/>
        <v>130216.432</v>
      </c>
      <c r="AH128" s="227" t="s">
        <v>1</v>
      </c>
      <c r="AI128" s="1560">
        <v>1.9</v>
      </c>
      <c r="AJ128" s="102">
        <v>1</v>
      </c>
      <c r="AK128" s="208">
        <v>125666</v>
      </c>
      <c r="AL128" s="208">
        <v>0</v>
      </c>
      <c r="AM128" s="1567">
        <v>7.0000000000000007E-2</v>
      </c>
      <c r="AN128" s="208">
        <f t="shared" si="22"/>
        <v>8796.6200000000008</v>
      </c>
      <c r="AO128" s="208"/>
      <c r="AP128" s="227">
        <f t="shared" si="23"/>
        <v>134462.62</v>
      </c>
    </row>
    <row r="129" spans="1:42" s="5" customFormat="1" x14ac:dyDescent="0.25">
      <c r="A129" s="208">
        <v>119</v>
      </c>
      <c r="B129" s="1546" t="s">
        <v>1429</v>
      </c>
      <c r="C129" s="1546" t="s">
        <v>1145</v>
      </c>
      <c r="D129" s="227" t="s">
        <v>4768</v>
      </c>
      <c r="E129" s="1561">
        <v>1</v>
      </c>
      <c r="F129" s="1560">
        <v>1.73</v>
      </c>
      <c r="G129" s="102">
        <v>1</v>
      </c>
      <c r="H129" s="208">
        <v>114422.2</v>
      </c>
      <c r="I129" s="208">
        <v>0</v>
      </c>
      <c r="J129" s="208">
        <v>0.03</v>
      </c>
      <c r="K129" s="208">
        <f t="shared" si="17"/>
        <v>3432.6659999999997</v>
      </c>
      <c r="L129" s="208"/>
      <c r="M129" s="227">
        <f t="shared" si="18"/>
        <v>117854.86599999999</v>
      </c>
      <c r="N129" s="227">
        <v>0</v>
      </c>
      <c r="O129" s="102">
        <v>1</v>
      </c>
      <c r="P129" s="208">
        <v>111115.2</v>
      </c>
      <c r="Q129" s="208">
        <v>0</v>
      </c>
      <c r="R129" s="208"/>
      <c r="S129" s="227">
        <f t="shared" si="19"/>
        <v>111115.2</v>
      </c>
      <c r="T129" s="227">
        <f t="shared" si="14"/>
        <v>0</v>
      </c>
      <c r="U129" s="227">
        <f t="shared" si="15"/>
        <v>3307</v>
      </c>
      <c r="V129" s="227">
        <f t="shared" si="16"/>
        <v>0</v>
      </c>
      <c r="W129" s="227">
        <f t="shared" si="25"/>
        <v>0</v>
      </c>
      <c r="X129" s="227">
        <f t="shared" si="24"/>
        <v>3307</v>
      </c>
      <c r="Y129" s="1561">
        <v>2</v>
      </c>
      <c r="Z129" s="1560">
        <v>1.79</v>
      </c>
      <c r="AA129" s="102">
        <v>1</v>
      </c>
      <c r="AB129" s="208">
        <v>118390.6</v>
      </c>
      <c r="AC129" s="208">
        <v>0</v>
      </c>
      <c r="AD129" s="208">
        <v>0.03</v>
      </c>
      <c r="AE129" s="208">
        <f t="shared" si="20"/>
        <v>3551.7179999999998</v>
      </c>
      <c r="AF129" s="208"/>
      <c r="AG129" s="227">
        <f t="shared" si="21"/>
        <v>121942.318</v>
      </c>
      <c r="AH129" s="227" t="s">
        <v>1</v>
      </c>
      <c r="AI129" s="1560">
        <v>1.84</v>
      </c>
      <c r="AJ129" s="102">
        <v>1</v>
      </c>
      <c r="AK129" s="208">
        <v>121697.60000000001</v>
      </c>
      <c r="AL129" s="208">
        <v>0</v>
      </c>
      <c r="AM129" s="1567">
        <v>0.03</v>
      </c>
      <c r="AN129" s="208">
        <f t="shared" si="22"/>
        <v>3650.9279999999999</v>
      </c>
      <c r="AO129" s="208"/>
      <c r="AP129" s="227">
        <f t="shared" si="23"/>
        <v>125348.52800000001</v>
      </c>
    </row>
    <row r="130" spans="1:42" s="5" customFormat="1" x14ac:dyDescent="0.25">
      <c r="A130" s="208">
        <v>120</v>
      </c>
      <c r="B130" s="1546" t="s">
        <v>1429</v>
      </c>
      <c r="C130" s="1546" t="s">
        <v>1145</v>
      </c>
      <c r="D130" s="227" t="s">
        <v>4768</v>
      </c>
      <c r="E130" s="1561">
        <v>1</v>
      </c>
      <c r="F130" s="1560">
        <v>1.73</v>
      </c>
      <c r="G130" s="102">
        <v>1</v>
      </c>
      <c r="H130" s="208">
        <v>114422.2</v>
      </c>
      <c r="I130" s="208">
        <v>0</v>
      </c>
      <c r="J130" s="208">
        <v>0.03</v>
      </c>
      <c r="K130" s="208">
        <f t="shared" si="17"/>
        <v>3432.6659999999997</v>
      </c>
      <c r="L130" s="208"/>
      <c r="M130" s="227">
        <f t="shared" si="18"/>
        <v>117854.86599999999</v>
      </c>
      <c r="N130" s="227">
        <v>0</v>
      </c>
      <c r="O130" s="102">
        <v>1</v>
      </c>
      <c r="P130" s="208">
        <v>111115.2</v>
      </c>
      <c r="Q130" s="208">
        <v>0</v>
      </c>
      <c r="R130" s="208"/>
      <c r="S130" s="227">
        <f t="shared" si="19"/>
        <v>111115.2</v>
      </c>
      <c r="T130" s="227">
        <f t="shared" si="14"/>
        <v>0</v>
      </c>
      <c r="U130" s="227">
        <f t="shared" si="15"/>
        <v>3307</v>
      </c>
      <c r="V130" s="227">
        <f t="shared" si="16"/>
        <v>0</v>
      </c>
      <c r="W130" s="227">
        <f t="shared" si="25"/>
        <v>0</v>
      </c>
      <c r="X130" s="227">
        <f t="shared" si="24"/>
        <v>3307</v>
      </c>
      <c r="Y130" s="1561">
        <v>2</v>
      </c>
      <c r="Z130" s="1560">
        <v>1.79</v>
      </c>
      <c r="AA130" s="102">
        <v>1</v>
      </c>
      <c r="AB130" s="208">
        <v>118390.6</v>
      </c>
      <c r="AC130" s="208">
        <v>0</v>
      </c>
      <c r="AD130" s="208">
        <v>0.03</v>
      </c>
      <c r="AE130" s="208">
        <f t="shared" si="20"/>
        <v>3551.7179999999998</v>
      </c>
      <c r="AF130" s="208"/>
      <c r="AG130" s="227">
        <f t="shared" si="21"/>
        <v>121942.318</v>
      </c>
      <c r="AH130" s="227" t="s">
        <v>1</v>
      </c>
      <c r="AI130" s="1560">
        <v>1.84</v>
      </c>
      <c r="AJ130" s="102">
        <v>1</v>
      </c>
      <c r="AK130" s="208">
        <v>121697.60000000001</v>
      </c>
      <c r="AL130" s="208">
        <v>0</v>
      </c>
      <c r="AM130" s="1567">
        <v>0.03</v>
      </c>
      <c r="AN130" s="208">
        <f t="shared" si="22"/>
        <v>3650.9279999999999</v>
      </c>
      <c r="AO130" s="208"/>
      <c r="AP130" s="227">
        <f t="shared" si="23"/>
        <v>125348.52800000001</v>
      </c>
    </row>
    <row r="131" spans="1:42" s="5" customFormat="1" x14ac:dyDescent="0.25">
      <c r="A131" s="208">
        <v>121</v>
      </c>
      <c r="B131" s="1546" t="s">
        <v>6148</v>
      </c>
      <c r="C131" s="1546" t="s">
        <v>6149</v>
      </c>
      <c r="D131" s="227" t="s">
        <v>4758</v>
      </c>
      <c r="E131" s="1561">
        <v>2</v>
      </c>
      <c r="F131" s="1560">
        <v>4.1399999999999997</v>
      </c>
      <c r="G131" s="102">
        <v>1</v>
      </c>
      <c r="H131" s="208">
        <v>273819.59999999998</v>
      </c>
      <c r="I131" s="208">
        <v>0</v>
      </c>
      <c r="J131" s="208">
        <v>0.12</v>
      </c>
      <c r="K131" s="208">
        <f t="shared" si="17"/>
        <v>32858.351999999999</v>
      </c>
      <c r="L131" s="208"/>
      <c r="M131" s="227">
        <f t="shared" si="18"/>
        <v>306677.95199999999</v>
      </c>
      <c r="N131" s="227">
        <v>1</v>
      </c>
      <c r="O131" s="102">
        <v>1</v>
      </c>
      <c r="P131" s="208">
        <v>265221.39999999997</v>
      </c>
      <c r="Q131" s="208">
        <v>0</v>
      </c>
      <c r="R131" s="208"/>
      <c r="S131" s="227">
        <f t="shared" si="19"/>
        <v>265221.39999999997</v>
      </c>
      <c r="T131" s="227">
        <f t="shared" si="14"/>
        <v>0</v>
      </c>
      <c r="U131" s="227">
        <f t="shared" si="15"/>
        <v>8598.2000000000116</v>
      </c>
      <c r="V131" s="227">
        <f t="shared" si="16"/>
        <v>0</v>
      </c>
      <c r="W131" s="227">
        <f t="shared" si="25"/>
        <v>0</v>
      </c>
      <c r="X131" s="227">
        <f t="shared" si="24"/>
        <v>8598.2000000000116</v>
      </c>
      <c r="Y131" s="1561">
        <v>3</v>
      </c>
      <c r="Z131" s="1560">
        <v>4.2699999999999996</v>
      </c>
      <c r="AA131" s="102">
        <v>1</v>
      </c>
      <c r="AB131" s="208">
        <v>282417.8</v>
      </c>
      <c r="AC131" s="208">
        <v>0</v>
      </c>
      <c r="AD131" s="208">
        <v>0.13</v>
      </c>
      <c r="AE131" s="208">
        <f t="shared" si="20"/>
        <v>36714.313999999998</v>
      </c>
      <c r="AF131" s="208"/>
      <c r="AG131" s="227">
        <f t="shared" si="21"/>
        <v>319132.114</v>
      </c>
      <c r="AH131" s="227" t="s">
        <v>1</v>
      </c>
      <c r="AI131" s="1560">
        <v>4.41</v>
      </c>
      <c r="AJ131" s="102">
        <v>1</v>
      </c>
      <c r="AK131" s="208">
        <v>291677.40000000002</v>
      </c>
      <c r="AL131" s="208">
        <v>0</v>
      </c>
      <c r="AM131" s="1567">
        <v>0.13</v>
      </c>
      <c r="AN131" s="208">
        <f t="shared" si="22"/>
        <v>37918.062000000005</v>
      </c>
      <c r="AO131" s="208"/>
      <c r="AP131" s="227">
        <f t="shared" si="23"/>
        <v>329595.46200000006</v>
      </c>
    </row>
    <row r="132" spans="1:42" s="5" customFormat="1" x14ac:dyDescent="0.25">
      <c r="A132" s="208">
        <v>122</v>
      </c>
      <c r="B132" s="1546" t="s">
        <v>6150</v>
      </c>
      <c r="C132" s="1546" t="s">
        <v>6151</v>
      </c>
      <c r="D132" s="227" t="s">
        <v>4971</v>
      </c>
      <c r="E132" s="1561">
        <v>2</v>
      </c>
      <c r="F132" s="1560">
        <v>2.83</v>
      </c>
      <c r="G132" s="102">
        <v>1</v>
      </c>
      <c r="H132" s="208">
        <v>187176.2</v>
      </c>
      <c r="I132" s="208">
        <v>0</v>
      </c>
      <c r="J132" s="208">
        <v>0.1</v>
      </c>
      <c r="K132" s="208">
        <f t="shared" si="17"/>
        <v>18717.620000000003</v>
      </c>
      <c r="L132" s="208"/>
      <c r="M132" s="227">
        <f t="shared" si="18"/>
        <v>205893.82</v>
      </c>
      <c r="N132" s="227">
        <v>1</v>
      </c>
      <c r="O132" s="102">
        <v>1</v>
      </c>
      <c r="P132" s="208">
        <v>181885</v>
      </c>
      <c r="Q132" s="208">
        <v>0</v>
      </c>
      <c r="R132" s="208"/>
      <c r="S132" s="227">
        <f t="shared" si="19"/>
        <v>181885</v>
      </c>
      <c r="T132" s="227">
        <f t="shared" si="14"/>
        <v>0</v>
      </c>
      <c r="U132" s="227">
        <f t="shared" si="15"/>
        <v>5291.2000000000116</v>
      </c>
      <c r="V132" s="227">
        <f t="shared" si="16"/>
        <v>0</v>
      </c>
      <c r="W132" s="227">
        <f t="shared" si="25"/>
        <v>0</v>
      </c>
      <c r="X132" s="227">
        <f t="shared" si="24"/>
        <v>5291.2000000000116</v>
      </c>
      <c r="Y132" s="1561">
        <v>3</v>
      </c>
      <c r="Z132" s="1560">
        <v>2.92</v>
      </c>
      <c r="AA132" s="102">
        <v>1</v>
      </c>
      <c r="AB132" s="208">
        <v>193128.8</v>
      </c>
      <c r="AC132" s="208">
        <v>0</v>
      </c>
      <c r="AD132" s="208">
        <v>0.11</v>
      </c>
      <c r="AE132" s="208">
        <f t="shared" si="20"/>
        <v>21244.167999999998</v>
      </c>
      <c r="AF132" s="208"/>
      <c r="AG132" s="227">
        <f t="shared" si="21"/>
        <v>214372.96799999999</v>
      </c>
      <c r="AH132" s="227" t="s">
        <v>1</v>
      </c>
      <c r="AI132" s="1560">
        <v>3.02</v>
      </c>
      <c r="AJ132" s="102">
        <v>1</v>
      </c>
      <c r="AK132" s="208">
        <v>199742.8</v>
      </c>
      <c r="AL132" s="208">
        <v>0</v>
      </c>
      <c r="AM132" s="1567">
        <v>0.11</v>
      </c>
      <c r="AN132" s="208">
        <f t="shared" si="22"/>
        <v>21971.707999999999</v>
      </c>
      <c r="AO132" s="208"/>
      <c r="AP132" s="227">
        <f t="shared" si="23"/>
        <v>221714.50799999997</v>
      </c>
    </row>
    <row r="133" spans="1:42" s="5" customFormat="1" x14ac:dyDescent="0.25">
      <c r="A133" s="208">
        <v>123</v>
      </c>
      <c r="B133" s="1546" t="s">
        <v>6152</v>
      </c>
      <c r="C133" s="1546" t="s">
        <v>6066</v>
      </c>
      <c r="D133" s="227" t="s">
        <v>6067</v>
      </c>
      <c r="E133" s="1561">
        <v>4</v>
      </c>
      <c r="F133" s="1560">
        <v>2.21</v>
      </c>
      <c r="G133" s="102">
        <v>1</v>
      </c>
      <c r="H133" s="208">
        <v>146169.4</v>
      </c>
      <c r="I133" s="208">
        <v>0</v>
      </c>
      <c r="J133" s="208">
        <v>0.1</v>
      </c>
      <c r="K133" s="208">
        <f t="shared" si="17"/>
        <v>14616.94</v>
      </c>
      <c r="L133" s="208"/>
      <c r="M133" s="227">
        <f t="shared" si="18"/>
        <v>160786.34</v>
      </c>
      <c r="N133" s="227">
        <v>3</v>
      </c>
      <c r="O133" s="102">
        <v>1</v>
      </c>
      <c r="P133" s="208">
        <v>142201</v>
      </c>
      <c r="Q133" s="208">
        <v>0</v>
      </c>
      <c r="R133" s="208"/>
      <c r="S133" s="227">
        <f t="shared" si="19"/>
        <v>142201</v>
      </c>
      <c r="T133" s="227">
        <f t="shared" si="14"/>
        <v>0</v>
      </c>
      <c r="U133" s="227">
        <f t="shared" si="15"/>
        <v>3968.3999999999942</v>
      </c>
      <c r="V133" s="227">
        <f t="shared" si="16"/>
        <v>0</v>
      </c>
      <c r="W133" s="227">
        <f t="shared" si="25"/>
        <v>0</v>
      </c>
      <c r="X133" s="227">
        <f t="shared" si="24"/>
        <v>3968.3999999999942</v>
      </c>
      <c r="Y133" s="1561">
        <v>5</v>
      </c>
      <c r="Z133" s="1560">
        <v>2.21</v>
      </c>
      <c r="AA133" s="102">
        <v>1</v>
      </c>
      <c r="AB133" s="208">
        <v>146169.4</v>
      </c>
      <c r="AC133" s="208">
        <v>0</v>
      </c>
      <c r="AD133" s="208">
        <v>0.1</v>
      </c>
      <c r="AE133" s="208">
        <f t="shared" si="20"/>
        <v>14616.94</v>
      </c>
      <c r="AF133" s="208"/>
      <c r="AG133" s="227">
        <f t="shared" si="21"/>
        <v>160786.34</v>
      </c>
      <c r="AH133" s="227" t="s">
        <v>1</v>
      </c>
      <c r="AI133" s="1560">
        <v>2.2799999999999998</v>
      </c>
      <c r="AJ133" s="102">
        <v>1</v>
      </c>
      <c r="AK133" s="208">
        <v>150799.19999999998</v>
      </c>
      <c r="AL133" s="208">
        <v>0</v>
      </c>
      <c r="AM133" s="1567">
        <v>0.1</v>
      </c>
      <c r="AN133" s="208">
        <f t="shared" si="22"/>
        <v>15079.919999999998</v>
      </c>
      <c r="AO133" s="208"/>
      <c r="AP133" s="227">
        <f t="shared" si="23"/>
        <v>165879.12</v>
      </c>
    </row>
    <row r="134" spans="1:42" s="5" customFormat="1" x14ac:dyDescent="0.25">
      <c r="A134" s="208">
        <v>124</v>
      </c>
      <c r="B134" s="1546" t="s">
        <v>6153</v>
      </c>
      <c r="C134" s="1546" t="s">
        <v>6066</v>
      </c>
      <c r="D134" s="227" t="s">
        <v>6067</v>
      </c>
      <c r="E134" s="1561">
        <v>2</v>
      </c>
      <c r="F134" s="1560">
        <v>2.08</v>
      </c>
      <c r="G134" s="102">
        <v>1</v>
      </c>
      <c r="H134" s="208">
        <v>137571.20000000001</v>
      </c>
      <c r="I134" s="208">
        <v>0</v>
      </c>
      <c r="J134" s="208">
        <v>0.1</v>
      </c>
      <c r="K134" s="208">
        <f t="shared" si="17"/>
        <v>13757.120000000003</v>
      </c>
      <c r="L134" s="208"/>
      <c r="M134" s="227">
        <f t="shared" si="18"/>
        <v>151328.32000000001</v>
      </c>
      <c r="N134" s="227">
        <v>1</v>
      </c>
      <c r="O134" s="102">
        <v>1</v>
      </c>
      <c r="P134" s="208">
        <v>133602.79999999999</v>
      </c>
      <c r="Q134" s="208">
        <v>0</v>
      </c>
      <c r="R134" s="208"/>
      <c r="S134" s="227">
        <f t="shared" si="19"/>
        <v>133602.79999999999</v>
      </c>
      <c r="T134" s="227">
        <f t="shared" si="14"/>
        <v>0</v>
      </c>
      <c r="U134" s="227">
        <f t="shared" si="15"/>
        <v>3968.4000000000233</v>
      </c>
      <c r="V134" s="227">
        <f t="shared" si="16"/>
        <v>0</v>
      </c>
      <c r="W134" s="227">
        <f t="shared" si="25"/>
        <v>0</v>
      </c>
      <c r="X134" s="227">
        <f t="shared" si="24"/>
        <v>3968.4000000000233</v>
      </c>
      <c r="Y134" s="1561">
        <v>3</v>
      </c>
      <c r="Z134" s="1560">
        <v>2.15</v>
      </c>
      <c r="AA134" s="102">
        <v>1</v>
      </c>
      <c r="AB134" s="208">
        <v>142201</v>
      </c>
      <c r="AC134" s="208">
        <v>0</v>
      </c>
      <c r="AD134" s="208">
        <v>0.1</v>
      </c>
      <c r="AE134" s="208">
        <f t="shared" si="20"/>
        <v>14220.1</v>
      </c>
      <c r="AF134" s="208"/>
      <c r="AG134" s="227">
        <f t="shared" si="21"/>
        <v>156421.1</v>
      </c>
      <c r="AH134" s="227" t="s">
        <v>1</v>
      </c>
      <c r="AI134" s="1560">
        <v>2.21</v>
      </c>
      <c r="AJ134" s="102">
        <v>1</v>
      </c>
      <c r="AK134" s="208">
        <v>146169.4</v>
      </c>
      <c r="AL134" s="208">
        <v>0</v>
      </c>
      <c r="AM134" s="1567">
        <v>0.1</v>
      </c>
      <c r="AN134" s="208">
        <f t="shared" si="22"/>
        <v>14616.94</v>
      </c>
      <c r="AO134" s="208"/>
      <c r="AP134" s="227">
        <f t="shared" si="23"/>
        <v>160786.34</v>
      </c>
    </row>
    <row r="135" spans="1:42" s="5" customFormat="1" x14ac:dyDescent="0.25">
      <c r="A135" s="208">
        <v>125</v>
      </c>
      <c r="B135" s="1546" t="s">
        <v>6154</v>
      </c>
      <c r="C135" s="1546" t="s">
        <v>6066</v>
      </c>
      <c r="D135" s="227" t="s">
        <v>6067</v>
      </c>
      <c r="E135" s="1561">
        <v>8</v>
      </c>
      <c r="F135" s="1560">
        <v>2.35</v>
      </c>
      <c r="G135" s="102">
        <v>1</v>
      </c>
      <c r="H135" s="208">
        <v>155429</v>
      </c>
      <c r="I135" s="208">
        <v>0</v>
      </c>
      <c r="J135" s="208">
        <v>0.1</v>
      </c>
      <c r="K135" s="208">
        <f t="shared" si="17"/>
        <v>15542.900000000001</v>
      </c>
      <c r="L135" s="208"/>
      <c r="M135" s="227">
        <f t="shared" si="18"/>
        <v>170971.9</v>
      </c>
      <c r="N135" s="227">
        <v>6</v>
      </c>
      <c r="O135" s="102">
        <v>1</v>
      </c>
      <c r="P135" s="208">
        <v>150799.19999999998</v>
      </c>
      <c r="Q135" s="208">
        <v>0</v>
      </c>
      <c r="R135" s="208"/>
      <c r="S135" s="227">
        <f t="shared" si="19"/>
        <v>150799.19999999998</v>
      </c>
      <c r="T135" s="227">
        <f t="shared" si="14"/>
        <v>0</v>
      </c>
      <c r="U135" s="227">
        <f t="shared" si="15"/>
        <v>4629.8000000000175</v>
      </c>
      <c r="V135" s="227">
        <f t="shared" si="16"/>
        <v>0</v>
      </c>
      <c r="W135" s="227">
        <f t="shared" si="25"/>
        <v>0</v>
      </c>
      <c r="X135" s="227">
        <f t="shared" si="24"/>
        <v>4629.8000000000175</v>
      </c>
      <c r="Y135" s="1561">
        <v>9</v>
      </c>
      <c r="Z135" s="1560">
        <v>2.35</v>
      </c>
      <c r="AA135" s="102">
        <v>1</v>
      </c>
      <c r="AB135" s="208">
        <v>155429</v>
      </c>
      <c r="AC135" s="208">
        <v>0</v>
      </c>
      <c r="AD135" s="208">
        <v>0.1</v>
      </c>
      <c r="AE135" s="208">
        <f t="shared" si="20"/>
        <v>15542.900000000001</v>
      </c>
      <c r="AF135" s="208"/>
      <c r="AG135" s="227">
        <f t="shared" si="21"/>
        <v>170971.9</v>
      </c>
      <c r="AH135" s="227" t="s">
        <v>1</v>
      </c>
      <c r="AI135" s="1560">
        <v>2.42</v>
      </c>
      <c r="AJ135" s="102">
        <v>1</v>
      </c>
      <c r="AK135" s="208">
        <v>160058.79999999999</v>
      </c>
      <c r="AL135" s="208">
        <v>0</v>
      </c>
      <c r="AM135" s="1567">
        <v>0.1</v>
      </c>
      <c r="AN135" s="208">
        <f t="shared" si="22"/>
        <v>16005.88</v>
      </c>
      <c r="AO135" s="208"/>
      <c r="AP135" s="227">
        <f t="shared" si="23"/>
        <v>176064.68</v>
      </c>
    </row>
    <row r="136" spans="1:42" s="5" customFormat="1" x14ac:dyDescent="0.25">
      <c r="A136" s="208">
        <v>126</v>
      </c>
      <c r="B136" s="1546" t="s">
        <v>6155</v>
      </c>
      <c r="C136" s="1546" t="s">
        <v>6066</v>
      </c>
      <c r="D136" s="227" t="s">
        <v>6067</v>
      </c>
      <c r="E136" s="1561">
        <v>2</v>
      </c>
      <c r="F136" s="1560">
        <v>2.08</v>
      </c>
      <c r="G136" s="102">
        <v>1</v>
      </c>
      <c r="H136" s="208">
        <v>137571.20000000001</v>
      </c>
      <c r="I136" s="208">
        <v>0</v>
      </c>
      <c r="J136" s="208">
        <v>0.1</v>
      </c>
      <c r="K136" s="208">
        <f t="shared" si="17"/>
        <v>13757.120000000003</v>
      </c>
      <c r="L136" s="208"/>
      <c r="M136" s="227">
        <f t="shared" si="18"/>
        <v>151328.32000000001</v>
      </c>
      <c r="N136" s="227">
        <v>1</v>
      </c>
      <c r="O136" s="102">
        <v>1</v>
      </c>
      <c r="P136" s="208">
        <v>133602.79999999999</v>
      </c>
      <c r="Q136" s="208">
        <v>0</v>
      </c>
      <c r="R136" s="208"/>
      <c r="S136" s="227">
        <f t="shared" si="19"/>
        <v>133602.79999999999</v>
      </c>
      <c r="T136" s="227">
        <f t="shared" si="14"/>
        <v>0</v>
      </c>
      <c r="U136" s="227">
        <f t="shared" si="15"/>
        <v>3968.4000000000233</v>
      </c>
      <c r="V136" s="227">
        <f t="shared" si="16"/>
        <v>0</v>
      </c>
      <c r="W136" s="227">
        <f t="shared" si="25"/>
        <v>0</v>
      </c>
      <c r="X136" s="227">
        <f t="shared" si="24"/>
        <v>3968.4000000000233</v>
      </c>
      <c r="Y136" s="1561">
        <v>3</v>
      </c>
      <c r="Z136" s="1560">
        <v>2.15</v>
      </c>
      <c r="AA136" s="102">
        <v>1</v>
      </c>
      <c r="AB136" s="208">
        <v>142201</v>
      </c>
      <c r="AC136" s="208">
        <v>0</v>
      </c>
      <c r="AD136" s="208">
        <v>0.1</v>
      </c>
      <c r="AE136" s="208">
        <f t="shared" si="20"/>
        <v>14220.1</v>
      </c>
      <c r="AF136" s="208"/>
      <c r="AG136" s="227">
        <f t="shared" si="21"/>
        <v>156421.1</v>
      </c>
      <c r="AH136" s="227" t="s">
        <v>1</v>
      </c>
      <c r="AI136" s="1560">
        <v>2.21</v>
      </c>
      <c r="AJ136" s="102">
        <v>1</v>
      </c>
      <c r="AK136" s="208">
        <v>146169.4</v>
      </c>
      <c r="AL136" s="208">
        <v>0</v>
      </c>
      <c r="AM136" s="1567">
        <v>0.1</v>
      </c>
      <c r="AN136" s="208">
        <f t="shared" si="22"/>
        <v>14616.94</v>
      </c>
      <c r="AO136" s="208"/>
      <c r="AP136" s="227">
        <f t="shared" si="23"/>
        <v>160786.34</v>
      </c>
    </row>
    <row r="137" spans="1:42" s="5" customFormat="1" x14ac:dyDescent="0.25">
      <c r="A137" s="208">
        <v>127</v>
      </c>
      <c r="B137" s="1546" t="s">
        <v>6156</v>
      </c>
      <c r="C137" s="1546" t="s">
        <v>1145</v>
      </c>
      <c r="D137" s="227" t="s">
        <v>4768</v>
      </c>
      <c r="E137" s="1561">
        <v>2</v>
      </c>
      <c r="F137" s="1560">
        <v>1.79</v>
      </c>
      <c r="G137" s="102">
        <v>1</v>
      </c>
      <c r="H137" s="208">
        <v>118390.6</v>
      </c>
      <c r="I137" s="208">
        <v>0</v>
      </c>
      <c r="J137" s="208">
        <v>0.06</v>
      </c>
      <c r="K137" s="208">
        <f t="shared" si="17"/>
        <v>7103.4359999999997</v>
      </c>
      <c r="L137" s="208"/>
      <c r="M137" s="227">
        <f t="shared" si="18"/>
        <v>125494.03600000001</v>
      </c>
      <c r="N137" s="227">
        <v>1</v>
      </c>
      <c r="O137" s="102">
        <v>1</v>
      </c>
      <c r="P137" s="208">
        <v>114422.2</v>
      </c>
      <c r="Q137" s="208">
        <v>0</v>
      </c>
      <c r="R137" s="208"/>
      <c r="S137" s="227">
        <f t="shared" si="19"/>
        <v>114422.2</v>
      </c>
      <c r="T137" s="227">
        <f t="shared" si="14"/>
        <v>0</v>
      </c>
      <c r="U137" s="227">
        <f t="shared" si="15"/>
        <v>3968.4000000000087</v>
      </c>
      <c r="V137" s="227">
        <f t="shared" si="16"/>
        <v>0</v>
      </c>
      <c r="W137" s="227">
        <f t="shared" si="25"/>
        <v>0</v>
      </c>
      <c r="X137" s="227">
        <f t="shared" si="24"/>
        <v>3968.4000000000087</v>
      </c>
      <c r="Y137" s="1561">
        <v>3</v>
      </c>
      <c r="Z137" s="1560">
        <v>1.84</v>
      </c>
      <c r="AA137" s="102">
        <v>1</v>
      </c>
      <c r="AB137" s="208">
        <v>121697.60000000001</v>
      </c>
      <c r="AC137" s="208">
        <v>0</v>
      </c>
      <c r="AD137" s="208">
        <v>0.06</v>
      </c>
      <c r="AE137" s="208">
        <f t="shared" si="20"/>
        <v>7301.8559999999998</v>
      </c>
      <c r="AF137" s="208"/>
      <c r="AG137" s="227">
        <f t="shared" si="21"/>
        <v>128999.45600000001</v>
      </c>
      <c r="AH137" s="227" t="s">
        <v>1</v>
      </c>
      <c r="AI137" s="1560">
        <v>1.9</v>
      </c>
      <c r="AJ137" s="102">
        <v>1</v>
      </c>
      <c r="AK137" s="208">
        <v>125666</v>
      </c>
      <c r="AL137" s="208">
        <v>0</v>
      </c>
      <c r="AM137" s="1567">
        <v>0.06</v>
      </c>
      <c r="AN137" s="208">
        <f t="shared" si="22"/>
        <v>7539.96</v>
      </c>
      <c r="AO137" s="208"/>
      <c r="AP137" s="227">
        <f t="shared" si="23"/>
        <v>133205.96</v>
      </c>
    </row>
    <row r="138" spans="1:42" s="5" customFormat="1" ht="27" x14ac:dyDescent="0.25">
      <c r="A138" s="208">
        <v>128</v>
      </c>
      <c r="B138" s="1546" t="s">
        <v>6157</v>
      </c>
      <c r="C138" s="1546" t="s">
        <v>1145</v>
      </c>
      <c r="D138" s="227" t="s">
        <v>4768</v>
      </c>
      <c r="E138" s="1561">
        <v>2</v>
      </c>
      <c r="F138" s="1560">
        <v>1.79</v>
      </c>
      <c r="G138" s="102">
        <v>1</v>
      </c>
      <c r="H138" s="208">
        <v>118390.6</v>
      </c>
      <c r="I138" s="208">
        <v>0</v>
      </c>
      <c r="J138" s="208">
        <v>0.05</v>
      </c>
      <c r="K138" s="208">
        <f t="shared" si="17"/>
        <v>5919.5300000000007</v>
      </c>
      <c r="L138" s="208"/>
      <c r="M138" s="227">
        <f t="shared" si="18"/>
        <v>124310.13</v>
      </c>
      <c r="N138" s="227">
        <v>1</v>
      </c>
      <c r="O138" s="102">
        <v>1</v>
      </c>
      <c r="P138" s="208">
        <v>114422.2</v>
      </c>
      <c r="Q138" s="208">
        <v>0</v>
      </c>
      <c r="R138" s="208"/>
      <c r="S138" s="227">
        <f t="shared" si="19"/>
        <v>114422.2</v>
      </c>
      <c r="T138" s="227">
        <f t="shared" si="14"/>
        <v>0</v>
      </c>
      <c r="U138" s="227">
        <f t="shared" si="15"/>
        <v>3968.4000000000087</v>
      </c>
      <c r="V138" s="227">
        <f t="shared" si="16"/>
        <v>0</v>
      </c>
      <c r="W138" s="227">
        <f t="shared" si="25"/>
        <v>0</v>
      </c>
      <c r="X138" s="227">
        <f t="shared" si="24"/>
        <v>3968.4000000000087</v>
      </c>
      <c r="Y138" s="1561">
        <v>3</v>
      </c>
      <c r="Z138" s="1560">
        <v>1.84</v>
      </c>
      <c r="AA138" s="102">
        <v>1</v>
      </c>
      <c r="AB138" s="208">
        <v>121697.60000000001</v>
      </c>
      <c r="AC138" s="208">
        <v>0</v>
      </c>
      <c r="AD138" s="208">
        <v>0.06</v>
      </c>
      <c r="AE138" s="208">
        <f t="shared" si="20"/>
        <v>7301.8559999999998</v>
      </c>
      <c r="AF138" s="208"/>
      <c r="AG138" s="227">
        <f t="shared" si="21"/>
        <v>128999.45600000001</v>
      </c>
      <c r="AH138" s="227" t="s">
        <v>1</v>
      </c>
      <c r="AI138" s="1560">
        <v>1.9</v>
      </c>
      <c r="AJ138" s="102">
        <v>1</v>
      </c>
      <c r="AK138" s="208">
        <v>125666</v>
      </c>
      <c r="AL138" s="208">
        <v>0</v>
      </c>
      <c r="AM138" s="1567">
        <v>0.06</v>
      </c>
      <c r="AN138" s="208">
        <f t="shared" si="22"/>
        <v>7539.96</v>
      </c>
      <c r="AO138" s="208"/>
      <c r="AP138" s="227">
        <f t="shared" si="23"/>
        <v>133205.96</v>
      </c>
    </row>
    <row r="139" spans="1:42" s="5" customFormat="1" x14ac:dyDescent="0.25">
      <c r="A139" s="208">
        <v>129</v>
      </c>
      <c r="B139" s="1546" t="s">
        <v>6158</v>
      </c>
      <c r="C139" s="1546" t="s">
        <v>1145</v>
      </c>
      <c r="D139" s="227" t="s">
        <v>4768</v>
      </c>
      <c r="E139" s="1561">
        <v>2</v>
      </c>
      <c r="F139" s="1560">
        <v>1.79</v>
      </c>
      <c r="G139" s="102">
        <v>1</v>
      </c>
      <c r="H139" s="208">
        <v>118390.6</v>
      </c>
      <c r="I139" s="208">
        <v>0</v>
      </c>
      <c r="J139" s="208">
        <v>0.06</v>
      </c>
      <c r="K139" s="208">
        <f t="shared" si="17"/>
        <v>7103.4359999999997</v>
      </c>
      <c r="L139" s="208"/>
      <c r="M139" s="227">
        <f t="shared" si="18"/>
        <v>125494.03600000001</v>
      </c>
      <c r="N139" s="227">
        <v>1</v>
      </c>
      <c r="O139" s="102">
        <v>1</v>
      </c>
      <c r="P139" s="208">
        <v>114422.2</v>
      </c>
      <c r="Q139" s="208">
        <v>0</v>
      </c>
      <c r="R139" s="208"/>
      <c r="S139" s="227">
        <f t="shared" si="19"/>
        <v>114422.2</v>
      </c>
      <c r="T139" s="227">
        <f t="shared" ref="T139:T202" si="26">G139-O139</f>
        <v>0</v>
      </c>
      <c r="U139" s="227">
        <f t="shared" ref="U139:U202" si="27">H139-P139</f>
        <v>3968.4000000000087</v>
      </c>
      <c r="V139" s="227">
        <f t="shared" ref="V139:V202" si="28">I139-Q139</f>
        <v>0</v>
      </c>
      <c r="W139" s="227">
        <f t="shared" si="25"/>
        <v>0</v>
      </c>
      <c r="X139" s="227">
        <f t="shared" si="24"/>
        <v>3968.4000000000087</v>
      </c>
      <c r="Y139" s="1561">
        <v>3</v>
      </c>
      <c r="Z139" s="1560">
        <v>1.84</v>
      </c>
      <c r="AA139" s="102">
        <v>1</v>
      </c>
      <c r="AB139" s="208">
        <v>121697.60000000001</v>
      </c>
      <c r="AC139" s="208">
        <v>0</v>
      </c>
      <c r="AD139" s="208">
        <v>7.0000000000000007E-2</v>
      </c>
      <c r="AE139" s="208">
        <f t="shared" si="20"/>
        <v>8518.8320000000003</v>
      </c>
      <c r="AF139" s="208"/>
      <c r="AG139" s="227">
        <f t="shared" si="21"/>
        <v>130216.432</v>
      </c>
      <c r="AH139" s="227" t="s">
        <v>1</v>
      </c>
      <c r="AI139" s="1560">
        <v>1.9</v>
      </c>
      <c r="AJ139" s="102">
        <v>1</v>
      </c>
      <c r="AK139" s="208">
        <v>125666</v>
      </c>
      <c r="AL139" s="208">
        <v>0</v>
      </c>
      <c r="AM139" s="1567">
        <v>7.0000000000000007E-2</v>
      </c>
      <c r="AN139" s="208">
        <f t="shared" si="22"/>
        <v>8796.6200000000008</v>
      </c>
      <c r="AO139" s="208"/>
      <c r="AP139" s="227">
        <f t="shared" si="23"/>
        <v>134462.62</v>
      </c>
    </row>
    <row r="140" spans="1:42" s="5" customFormat="1" x14ac:dyDescent="0.25">
      <c r="A140" s="208">
        <v>130</v>
      </c>
      <c r="B140" s="1546" t="s">
        <v>6159</v>
      </c>
      <c r="C140" s="1546" t="s">
        <v>1145</v>
      </c>
      <c r="D140" s="227" t="s">
        <v>4768</v>
      </c>
      <c r="E140" s="1561">
        <v>2</v>
      </c>
      <c r="F140" s="1560">
        <v>1.79</v>
      </c>
      <c r="G140" s="102">
        <v>1</v>
      </c>
      <c r="H140" s="208">
        <v>118390.6</v>
      </c>
      <c r="I140" s="208">
        <v>0</v>
      </c>
      <c r="J140" s="208">
        <v>0.05</v>
      </c>
      <c r="K140" s="208">
        <f t="shared" ref="K140:K203" si="29">+H140*J140</f>
        <v>5919.5300000000007</v>
      </c>
      <c r="L140" s="208"/>
      <c r="M140" s="227">
        <f t="shared" ref="M140:M203" si="30">H140+I140+L140+K140</f>
        <v>124310.13</v>
      </c>
      <c r="N140" s="227">
        <v>1</v>
      </c>
      <c r="O140" s="102">
        <v>1</v>
      </c>
      <c r="P140" s="208">
        <v>114422.2</v>
      </c>
      <c r="Q140" s="208">
        <v>0</v>
      </c>
      <c r="R140" s="208"/>
      <c r="S140" s="227">
        <f t="shared" ref="S140:S203" si="31">P140+Q140+R140</f>
        <v>114422.2</v>
      </c>
      <c r="T140" s="227">
        <f t="shared" si="26"/>
        <v>0</v>
      </c>
      <c r="U140" s="227">
        <f t="shared" si="27"/>
        <v>3968.4000000000087</v>
      </c>
      <c r="V140" s="227">
        <f t="shared" si="28"/>
        <v>0</v>
      </c>
      <c r="W140" s="227">
        <f t="shared" si="25"/>
        <v>0</v>
      </c>
      <c r="X140" s="227">
        <f t="shared" si="24"/>
        <v>3968.4000000000087</v>
      </c>
      <c r="Y140" s="1561">
        <v>3</v>
      </c>
      <c r="Z140" s="1560">
        <v>1.84</v>
      </c>
      <c r="AA140" s="102">
        <v>1</v>
      </c>
      <c r="AB140" s="208">
        <v>121697.60000000001</v>
      </c>
      <c r="AC140" s="208">
        <v>0</v>
      </c>
      <c r="AD140" s="208">
        <v>0.05</v>
      </c>
      <c r="AE140" s="208">
        <f t="shared" ref="AE140:AE203" si="32">+AB140*AD140</f>
        <v>6084.880000000001</v>
      </c>
      <c r="AF140" s="208"/>
      <c r="AG140" s="227">
        <f t="shared" ref="AG140:AG203" si="33">AB140+AC140+AF140+AE140</f>
        <v>127782.48000000001</v>
      </c>
      <c r="AH140" s="227" t="s">
        <v>1</v>
      </c>
      <c r="AI140" s="1560">
        <v>1.9</v>
      </c>
      <c r="AJ140" s="102">
        <v>1</v>
      </c>
      <c r="AK140" s="208">
        <v>125666</v>
      </c>
      <c r="AL140" s="208">
        <v>0</v>
      </c>
      <c r="AM140" s="1567">
        <v>0.06</v>
      </c>
      <c r="AN140" s="208">
        <f t="shared" ref="AN140:AN203" si="34">+AK140*AM140</f>
        <v>7539.96</v>
      </c>
      <c r="AO140" s="208"/>
      <c r="AP140" s="227">
        <f t="shared" ref="AP140:AP203" si="35">AK140+AL140+AO140+AN140</f>
        <v>133205.96</v>
      </c>
    </row>
    <row r="141" spans="1:42" s="5" customFormat="1" x14ac:dyDescent="0.25">
      <c r="A141" s="208">
        <v>131</v>
      </c>
      <c r="B141" s="1546" t="s">
        <v>6160</v>
      </c>
      <c r="C141" s="1546" t="s">
        <v>1145</v>
      </c>
      <c r="D141" s="227" t="s">
        <v>4768</v>
      </c>
      <c r="E141" s="1561">
        <v>4</v>
      </c>
      <c r="F141" s="1560">
        <v>1.9</v>
      </c>
      <c r="G141" s="102">
        <v>1</v>
      </c>
      <c r="H141" s="208">
        <v>125666</v>
      </c>
      <c r="I141" s="208">
        <v>0</v>
      </c>
      <c r="J141" s="208">
        <v>7.0000000000000007E-2</v>
      </c>
      <c r="K141" s="208">
        <f t="shared" si="29"/>
        <v>8796.6200000000008</v>
      </c>
      <c r="L141" s="208"/>
      <c r="M141" s="227">
        <f t="shared" si="30"/>
        <v>134462.62</v>
      </c>
      <c r="N141" s="227">
        <v>3</v>
      </c>
      <c r="O141" s="102">
        <v>1</v>
      </c>
      <c r="P141" s="208">
        <v>121697.60000000001</v>
      </c>
      <c r="Q141" s="208">
        <v>0</v>
      </c>
      <c r="R141" s="208"/>
      <c r="S141" s="227">
        <f t="shared" si="31"/>
        <v>121697.60000000001</v>
      </c>
      <c r="T141" s="227">
        <f t="shared" si="26"/>
        <v>0</v>
      </c>
      <c r="U141" s="227">
        <f t="shared" si="27"/>
        <v>3968.3999999999942</v>
      </c>
      <c r="V141" s="227">
        <f t="shared" si="28"/>
        <v>0</v>
      </c>
      <c r="W141" s="227">
        <f t="shared" si="25"/>
        <v>0</v>
      </c>
      <c r="X141" s="227">
        <f t="shared" si="24"/>
        <v>3968.3999999999942</v>
      </c>
      <c r="Y141" s="1561">
        <v>5</v>
      </c>
      <c r="Z141" s="1560">
        <v>1.9</v>
      </c>
      <c r="AA141" s="102">
        <v>1</v>
      </c>
      <c r="AB141" s="208">
        <v>125666</v>
      </c>
      <c r="AC141" s="208">
        <v>0</v>
      </c>
      <c r="AD141" s="208">
        <v>7.0000000000000007E-2</v>
      </c>
      <c r="AE141" s="208">
        <f t="shared" si="32"/>
        <v>8796.6200000000008</v>
      </c>
      <c r="AF141" s="208"/>
      <c r="AG141" s="227">
        <f t="shared" si="33"/>
        <v>134462.62</v>
      </c>
      <c r="AH141" s="227" t="s">
        <v>1</v>
      </c>
      <c r="AI141" s="1560">
        <v>1.96</v>
      </c>
      <c r="AJ141" s="102">
        <v>1</v>
      </c>
      <c r="AK141" s="208">
        <v>129634.4</v>
      </c>
      <c r="AL141" s="208">
        <v>0</v>
      </c>
      <c r="AM141" s="1567">
        <v>7.0000000000000007E-2</v>
      </c>
      <c r="AN141" s="208">
        <f t="shared" si="34"/>
        <v>9074.4080000000013</v>
      </c>
      <c r="AO141" s="208"/>
      <c r="AP141" s="227">
        <f t="shared" si="35"/>
        <v>138708.80799999999</v>
      </c>
    </row>
    <row r="142" spans="1:42" s="5" customFormat="1" x14ac:dyDescent="0.25">
      <c r="A142" s="208">
        <v>132</v>
      </c>
      <c r="B142" s="1546" t="s">
        <v>6161</v>
      </c>
      <c r="C142" s="1546" t="s">
        <v>1145</v>
      </c>
      <c r="D142" s="227" t="s">
        <v>4768</v>
      </c>
      <c r="E142" s="1561">
        <v>2</v>
      </c>
      <c r="F142" s="1560">
        <v>1.79</v>
      </c>
      <c r="G142" s="102">
        <v>1</v>
      </c>
      <c r="H142" s="208">
        <v>118390.6</v>
      </c>
      <c r="I142" s="208">
        <v>0</v>
      </c>
      <c r="J142" s="208">
        <v>0.05</v>
      </c>
      <c r="K142" s="208">
        <f t="shared" si="29"/>
        <v>5919.5300000000007</v>
      </c>
      <c r="L142" s="208"/>
      <c r="M142" s="227">
        <f t="shared" si="30"/>
        <v>124310.13</v>
      </c>
      <c r="N142" s="227">
        <v>1</v>
      </c>
      <c r="O142" s="102">
        <v>1</v>
      </c>
      <c r="P142" s="208">
        <v>114422.2</v>
      </c>
      <c r="Q142" s="208">
        <v>0</v>
      </c>
      <c r="R142" s="208"/>
      <c r="S142" s="227">
        <f t="shared" si="31"/>
        <v>114422.2</v>
      </c>
      <c r="T142" s="227">
        <f t="shared" si="26"/>
        <v>0</v>
      </c>
      <c r="U142" s="227">
        <f t="shared" si="27"/>
        <v>3968.4000000000087</v>
      </c>
      <c r="V142" s="227">
        <f t="shared" si="28"/>
        <v>0</v>
      </c>
      <c r="W142" s="227">
        <f t="shared" si="25"/>
        <v>0</v>
      </c>
      <c r="X142" s="227">
        <f t="shared" ref="X142:X205" si="36">U142+V142+W142</f>
        <v>3968.4000000000087</v>
      </c>
      <c r="Y142" s="1561">
        <v>3</v>
      </c>
      <c r="Z142" s="1560">
        <v>1.84</v>
      </c>
      <c r="AA142" s="102">
        <v>1</v>
      </c>
      <c r="AB142" s="208">
        <v>121697.60000000001</v>
      </c>
      <c r="AC142" s="208">
        <v>0</v>
      </c>
      <c r="AD142" s="208">
        <v>0.05</v>
      </c>
      <c r="AE142" s="208">
        <f t="shared" si="32"/>
        <v>6084.880000000001</v>
      </c>
      <c r="AF142" s="208"/>
      <c r="AG142" s="227">
        <f t="shared" si="33"/>
        <v>127782.48000000001</v>
      </c>
      <c r="AH142" s="227" t="s">
        <v>1</v>
      </c>
      <c r="AI142" s="1560">
        <v>1.9</v>
      </c>
      <c r="AJ142" s="102">
        <v>1</v>
      </c>
      <c r="AK142" s="208">
        <v>125666</v>
      </c>
      <c r="AL142" s="208">
        <v>0</v>
      </c>
      <c r="AM142" s="1567">
        <v>0.06</v>
      </c>
      <c r="AN142" s="208">
        <f t="shared" si="34"/>
        <v>7539.96</v>
      </c>
      <c r="AO142" s="208"/>
      <c r="AP142" s="227">
        <f t="shared" si="35"/>
        <v>133205.96</v>
      </c>
    </row>
    <row r="143" spans="1:42" s="5" customFormat="1" x14ac:dyDescent="0.25">
      <c r="A143" s="208">
        <v>133</v>
      </c>
      <c r="B143" s="1546" t="s">
        <v>6162</v>
      </c>
      <c r="C143" s="1546" t="s">
        <v>1145</v>
      </c>
      <c r="D143" s="227" t="s">
        <v>4768</v>
      </c>
      <c r="E143" s="1561">
        <v>2</v>
      </c>
      <c r="F143" s="1560">
        <v>1.79</v>
      </c>
      <c r="G143" s="102">
        <v>1</v>
      </c>
      <c r="H143" s="208">
        <v>118390.6</v>
      </c>
      <c r="I143" s="208">
        <v>0</v>
      </c>
      <c r="J143" s="208">
        <v>7.0000000000000007E-2</v>
      </c>
      <c r="K143" s="208">
        <f t="shared" si="29"/>
        <v>8287.3420000000006</v>
      </c>
      <c r="L143" s="208"/>
      <c r="M143" s="227">
        <f t="shared" si="30"/>
        <v>126677.94200000001</v>
      </c>
      <c r="N143" s="227">
        <v>1</v>
      </c>
      <c r="O143" s="102">
        <v>1</v>
      </c>
      <c r="P143" s="208">
        <v>114422.2</v>
      </c>
      <c r="Q143" s="208">
        <v>0</v>
      </c>
      <c r="R143" s="208"/>
      <c r="S143" s="227">
        <f t="shared" si="31"/>
        <v>114422.2</v>
      </c>
      <c r="T143" s="227">
        <f t="shared" si="26"/>
        <v>0</v>
      </c>
      <c r="U143" s="227">
        <f t="shared" si="27"/>
        <v>3968.4000000000087</v>
      </c>
      <c r="V143" s="227">
        <f t="shared" si="28"/>
        <v>0</v>
      </c>
      <c r="W143" s="227">
        <f t="shared" si="25"/>
        <v>0</v>
      </c>
      <c r="X143" s="227">
        <f t="shared" si="36"/>
        <v>3968.4000000000087</v>
      </c>
      <c r="Y143" s="1561">
        <v>3</v>
      </c>
      <c r="Z143" s="1560">
        <v>1.84</v>
      </c>
      <c r="AA143" s="102">
        <v>1</v>
      </c>
      <c r="AB143" s="208">
        <v>121697.60000000001</v>
      </c>
      <c r="AC143" s="208">
        <v>0</v>
      </c>
      <c r="AD143" s="208">
        <v>7.0000000000000007E-2</v>
      </c>
      <c r="AE143" s="208">
        <f t="shared" si="32"/>
        <v>8518.8320000000003</v>
      </c>
      <c r="AF143" s="208"/>
      <c r="AG143" s="227">
        <f t="shared" si="33"/>
        <v>130216.432</v>
      </c>
      <c r="AH143" s="227" t="s">
        <v>1</v>
      </c>
      <c r="AI143" s="1560">
        <v>1.9</v>
      </c>
      <c r="AJ143" s="102">
        <v>1</v>
      </c>
      <c r="AK143" s="208">
        <v>125666</v>
      </c>
      <c r="AL143" s="208">
        <v>0</v>
      </c>
      <c r="AM143" s="1567">
        <v>7.0000000000000007E-2</v>
      </c>
      <c r="AN143" s="208">
        <f t="shared" si="34"/>
        <v>8796.6200000000008</v>
      </c>
      <c r="AO143" s="208"/>
      <c r="AP143" s="227">
        <f t="shared" si="35"/>
        <v>134462.62</v>
      </c>
    </row>
    <row r="144" spans="1:42" s="5" customFormat="1" x14ac:dyDescent="0.25">
      <c r="A144" s="208">
        <v>134</v>
      </c>
      <c r="B144" s="1546" t="s">
        <v>6163</v>
      </c>
      <c r="C144" s="1546" t="s">
        <v>1145</v>
      </c>
      <c r="D144" s="227" t="s">
        <v>4768</v>
      </c>
      <c r="E144" s="1561">
        <v>2</v>
      </c>
      <c r="F144" s="1560">
        <v>1.79</v>
      </c>
      <c r="G144" s="102">
        <v>1</v>
      </c>
      <c r="H144" s="208">
        <v>118390.6</v>
      </c>
      <c r="I144" s="208">
        <v>0</v>
      </c>
      <c r="J144" s="208">
        <v>0.06</v>
      </c>
      <c r="K144" s="208">
        <f t="shared" si="29"/>
        <v>7103.4359999999997</v>
      </c>
      <c r="L144" s="208"/>
      <c r="M144" s="227">
        <f t="shared" si="30"/>
        <v>125494.03600000001</v>
      </c>
      <c r="N144" s="227">
        <v>1</v>
      </c>
      <c r="O144" s="102">
        <v>1</v>
      </c>
      <c r="P144" s="208">
        <v>114422.2</v>
      </c>
      <c r="Q144" s="208">
        <v>0</v>
      </c>
      <c r="R144" s="208"/>
      <c r="S144" s="227">
        <f t="shared" si="31"/>
        <v>114422.2</v>
      </c>
      <c r="T144" s="227">
        <f t="shared" si="26"/>
        <v>0</v>
      </c>
      <c r="U144" s="227">
        <f t="shared" si="27"/>
        <v>3968.4000000000087</v>
      </c>
      <c r="V144" s="227">
        <f t="shared" si="28"/>
        <v>0</v>
      </c>
      <c r="W144" s="227">
        <f t="shared" si="25"/>
        <v>0</v>
      </c>
      <c r="X144" s="227">
        <f t="shared" si="36"/>
        <v>3968.4000000000087</v>
      </c>
      <c r="Y144" s="1561">
        <v>3</v>
      </c>
      <c r="Z144" s="1560">
        <v>1.84</v>
      </c>
      <c r="AA144" s="102">
        <v>1</v>
      </c>
      <c r="AB144" s="208">
        <v>121697.60000000001</v>
      </c>
      <c r="AC144" s="208">
        <v>0</v>
      </c>
      <c r="AD144" s="208">
        <v>0.06</v>
      </c>
      <c r="AE144" s="208">
        <f t="shared" si="32"/>
        <v>7301.8559999999998</v>
      </c>
      <c r="AF144" s="208"/>
      <c r="AG144" s="227">
        <f t="shared" si="33"/>
        <v>128999.45600000001</v>
      </c>
      <c r="AH144" s="227" t="s">
        <v>1</v>
      </c>
      <c r="AI144" s="1560">
        <v>1.9</v>
      </c>
      <c r="AJ144" s="102">
        <v>1</v>
      </c>
      <c r="AK144" s="208">
        <v>125666</v>
      </c>
      <c r="AL144" s="208">
        <v>0</v>
      </c>
      <c r="AM144" s="1567">
        <v>7.0000000000000007E-2</v>
      </c>
      <c r="AN144" s="208">
        <f t="shared" si="34"/>
        <v>8796.6200000000008</v>
      </c>
      <c r="AO144" s="208"/>
      <c r="AP144" s="227">
        <f t="shared" si="35"/>
        <v>134462.62</v>
      </c>
    </row>
    <row r="145" spans="1:42" s="5" customFormat="1" x14ac:dyDescent="0.25">
      <c r="A145" s="208">
        <v>135</v>
      </c>
      <c r="B145" s="1546" t="s">
        <v>6164</v>
      </c>
      <c r="C145" s="1546" t="s">
        <v>1145</v>
      </c>
      <c r="D145" s="227" t="s">
        <v>4768</v>
      </c>
      <c r="E145" s="1561">
        <v>2</v>
      </c>
      <c r="F145" s="1560">
        <v>1.79</v>
      </c>
      <c r="G145" s="102">
        <v>1</v>
      </c>
      <c r="H145" s="208">
        <v>118390.6</v>
      </c>
      <c r="I145" s="208">
        <v>0</v>
      </c>
      <c r="J145" s="208">
        <v>0.05</v>
      </c>
      <c r="K145" s="208">
        <f t="shared" si="29"/>
        <v>5919.5300000000007</v>
      </c>
      <c r="L145" s="208"/>
      <c r="M145" s="227">
        <f t="shared" si="30"/>
        <v>124310.13</v>
      </c>
      <c r="N145" s="227">
        <v>1</v>
      </c>
      <c r="O145" s="102">
        <v>1</v>
      </c>
      <c r="P145" s="208">
        <v>114422.2</v>
      </c>
      <c r="Q145" s="208">
        <v>0</v>
      </c>
      <c r="R145" s="208"/>
      <c r="S145" s="227">
        <f t="shared" si="31"/>
        <v>114422.2</v>
      </c>
      <c r="T145" s="227">
        <f t="shared" si="26"/>
        <v>0</v>
      </c>
      <c r="U145" s="227">
        <f t="shared" si="27"/>
        <v>3968.4000000000087</v>
      </c>
      <c r="V145" s="227">
        <f t="shared" si="28"/>
        <v>0</v>
      </c>
      <c r="W145" s="227">
        <f t="shared" si="25"/>
        <v>0</v>
      </c>
      <c r="X145" s="227">
        <f t="shared" si="36"/>
        <v>3968.4000000000087</v>
      </c>
      <c r="Y145" s="1561">
        <v>3</v>
      </c>
      <c r="Z145" s="1560">
        <v>1.84</v>
      </c>
      <c r="AA145" s="102">
        <v>1</v>
      </c>
      <c r="AB145" s="208">
        <v>121697.60000000001</v>
      </c>
      <c r="AC145" s="208">
        <v>0</v>
      </c>
      <c r="AD145" s="208">
        <v>0.06</v>
      </c>
      <c r="AE145" s="208">
        <f t="shared" si="32"/>
        <v>7301.8559999999998</v>
      </c>
      <c r="AF145" s="208"/>
      <c r="AG145" s="227">
        <f t="shared" si="33"/>
        <v>128999.45600000001</v>
      </c>
      <c r="AH145" s="227" t="s">
        <v>1</v>
      </c>
      <c r="AI145" s="1560">
        <v>1.9</v>
      </c>
      <c r="AJ145" s="102">
        <v>1</v>
      </c>
      <c r="AK145" s="208">
        <v>125666</v>
      </c>
      <c r="AL145" s="208">
        <v>0</v>
      </c>
      <c r="AM145" s="1567">
        <v>0.06</v>
      </c>
      <c r="AN145" s="208">
        <f t="shared" si="34"/>
        <v>7539.96</v>
      </c>
      <c r="AO145" s="208"/>
      <c r="AP145" s="227">
        <f t="shared" si="35"/>
        <v>133205.96</v>
      </c>
    </row>
    <row r="146" spans="1:42" s="5" customFormat="1" x14ac:dyDescent="0.25">
      <c r="A146" s="208">
        <v>136</v>
      </c>
      <c r="B146" s="1546" t="s">
        <v>6165</v>
      </c>
      <c r="C146" s="1546" t="s">
        <v>1145</v>
      </c>
      <c r="D146" s="227" t="s">
        <v>4768</v>
      </c>
      <c r="E146" s="1561">
        <v>2</v>
      </c>
      <c r="F146" s="1560">
        <v>1.79</v>
      </c>
      <c r="G146" s="102">
        <v>1</v>
      </c>
      <c r="H146" s="208">
        <v>118390.6</v>
      </c>
      <c r="I146" s="208">
        <v>0</v>
      </c>
      <c r="J146" s="208">
        <v>0.08</v>
      </c>
      <c r="K146" s="208">
        <f t="shared" si="29"/>
        <v>9471.2480000000014</v>
      </c>
      <c r="L146" s="208"/>
      <c r="M146" s="227">
        <f t="shared" si="30"/>
        <v>127861.84800000001</v>
      </c>
      <c r="N146" s="227">
        <v>1</v>
      </c>
      <c r="O146" s="102">
        <v>1</v>
      </c>
      <c r="P146" s="208">
        <v>114422.2</v>
      </c>
      <c r="Q146" s="208">
        <v>0</v>
      </c>
      <c r="R146" s="208"/>
      <c r="S146" s="227">
        <f t="shared" si="31"/>
        <v>114422.2</v>
      </c>
      <c r="T146" s="227">
        <f t="shared" si="26"/>
        <v>0</v>
      </c>
      <c r="U146" s="227">
        <f t="shared" si="27"/>
        <v>3968.4000000000087</v>
      </c>
      <c r="V146" s="227">
        <f t="shared" si="28"/>
        <v>0</v>
      </c>
      <c r="W146" s="227">
        <f t="shared" si="25"/>
        <v>0</v>
      </c>
      <c r="X146" s="227">
        <f t="shared" si="36"/>
        <v>3968.4000000000087</v>
      </c>
      <c r="Y146" s="1561">
        <v>3</v>
      </c>
      <c r="Z146" s="1560">
        <v>1.84</v>
      </c>
      <c r="AA146" s="102">
        <v>1</v>
      </c>
      <c r="AB146" s="208">
        <v>121697.60000000001</v>
      </c>
      <c r="AC146" s="208">
        <v>0</v>
      </c>
      <c r="AD146" s="208">
        <v>0.08</v>
      </c>
      <c r="AE146" s="208">
        <f t="shared" si="32"/>
        <v>9735.8080000000009</v>
      </c>
      <c r="AF146" s="208"/>
      <c r="AG146" s="227">
        <f t="shared" si="33"/>
        <v>131433.408</v>
      </c>
      <c r="AH146" s="227" t="s">
        <v>1</v>
      </c>
      <c r="AI146" s="1560">
        <v>1.9</v>
      </c>
      <c r="AJ146" s="102">
        <v>1</v>
      </c>
      <c r="AK146" s="208">
        <v>125666</v>
      </c>
      <c r="AL146" s="208">
        <v>0</v>
      </c>
      <c r="AM146" s="1567">
        <v>0.08</v>
      </c>
      <c r="AN146" s="208">
        <f t="shared" si="34"/>
        <v>10053.280000000001</v>
      </c>
      <c r="AO146" s="208"/>
      <c r="AP146" s="227">
        <f t="shared" si="35"/>
        <v>135719.28</v>
      </c>
    </row>
    <row r="147" spans="1:42" s="5" customFormat="1" x14ac:dyDescent="0.25">
      <c r="A147" s="208">
        <v>137</v>
      </c>
      <c r="B147" s="1546" t="s">
        <v>6166</v>
      </c>
      <c r="C147" s="1546" t="s">
        <v>1145</v>
      </c>
      <c r="D147" s="227" t="s">
        <v>4768</v>
      </c>
      <c r="E147" s="1561">
        <v>2</v>
      </c>
      <c r="F147" s="1560">
        <v>1.79</v>
      </c>
      <c r="G147" s="102">
        <v>1</v>
      </c>
      <c r="H147" s="208">
        <v>118390.6</v>
      </c>
      <c r="I147" s="208">
        <v>0</v>
      </c>
      <c r="J147" s="208">
        <v>0.05</v>
      </c>
      <c r="K147" s="208">
        <f t="shared" si="29"/>
        <v>5919.5300000000007</v>
      </c>
      <c r="L147" s="208"/>
      <c r="M147" s="227">
        <f t="shared" si="30"/>
        <v>124310.13</v>
      </c>
      <c r="N147" s="227">
        <v>1</v>
      </c>
      <c r="O147" s="102">
        <v>1</v>
      </c>
      <c r="P147" s="208">
        <v>114422.2</v>
      </c>
      <c r="Q147" s="208">
        <v>0</v>
      </c>
      <c r="R147" s="208"/>
      <c r="S147" s="227">
        <f t="shared" si="31"/>
        <v>114422.2</v>
      </c>
      <c r="T147" s="227">
        <f t="shared" si="26"/>
        <v>0</v>
      </c>
      <c r="U147" s="227">
        <f t="shared" si="27"/>
        <v>3968.4000000000087</v>
      </c>
      <c r="V147" s="227">
        <f t="shared" si="28"/>
        <v>0</v>
      </c>
      <c r="W147" s="227">
        <f t="shared" si="25"/>
        <v>0</v>
      </c>
      <c r="X147" s="227">
        <f t="shared" si="36"/>
        <v>3968.4000000000087</v>
      </c>
      <c r="Y147" s="1561">
        <v>3</v>
      </c>
      <c r="Z147" s="1560">
        <v>1.84</v>
      </c>
      <c r="AA147" s="102">
        <v>1</v>
      </c>
      <c r="AB147" s="208">
        <v>121697.60000000001</v>
      </c>
      <c r="AC147" s="208">
        <v>0</v>
      </c>
      <c r="AD147" s="208">
        <v>0.05</v>
      </c>
      <c r="AE147" s="208">
        <f t="shared" si="32"/>
        <v>6084.880000000001</v>
      </c>
      <c r="AF147" s="208"/>
      <c r="AG147" s="227">
        <f t="shared" si="33"/>
        <v>127782.48000000001</v>
      </c>
      <c r="AH147" s="227" t="s">
        <v>1</v>
      </c>
      <c r="AI147" s="1560">
        <v>1.9</v>
      </c>
      <c r="AJ147" s="102">
        <v>1</v>
      </c>
      <c r="AK147" s="208">
        <v>125666</v>
      </c>
      <c r="AL147" s="208">
        <v>0</v>
      </c>
      <c r="AM147" s="1567">
        <v>0.06</v>
      </c>
      <c r="AN147" s="208">
        <f t="shared" si="34"/>
        <v>7539.96</v>
      </c>
      <c r="AO147" s="208"/>
      <c r="AP147" s="227">
        <f t="shared" si="35"/>
        <v>133205.96</v>
      </c>
    </row>
    <row r="148" spans="1:42" s="5" customFormat="1" ht="27" x14ac:dyDescent="0.25">
      <c r="A148" s="208">
        <v>138</v>
      </c>
      <c r="B148" s="1546" t="s">
        <v>6167</v>
      </c>
      <c r="C148" s="1546" t="s">
        <v>1145</v>
      </c>
      <c r="D148" s="227" t="s">
        <v>4768</v>
      </c>
      <c r="E148" s="1561">
        <v>2</v>
      </c>
      <c r="F148" s="1560">
        <v>1.79</v>
      </c>
      <c r="G148" s="102">
        <v>1</v>
      </c>
      <c r="H148" s="208">
        <v>118390.6</v>
      </c>
      <c r="I148" s="208">
        <v>0</v>
      </c>
      <c r="J148" s="208">
        <v>0.05</v>
      </c>
      <c r="K148" s="208">
        <f t="shared" si="29"/>
        <v>5919.5300000000007</v>
      </c>
      <c r="L148" s="208"/>
      <c r="M148" s="227">
        <f t="shared" si="30"/>
        <v>124310.13</v>
      </c>
      <c r="N148" s="227">
        <v>1</v>
      </c>
      <c r="O148" s="102">
        <v>1</v>
      </c>
      <c r="P148" s="208">
        <v>114422.2</v>
      </c>
      <c r="Q148" s="208">
        <v>0</v>
      </c>
      <c r="R148" s="208"/>
      <c r="S148" s="227">
        <f t="shared" si="31"/>
        <v>114422.2</v>
      </c>
      <c r="T148" s="227">
        <f t="shared" si="26"/>
        <v>0</v>
      </c>
      <c r="U148" s="227">
        <f t="shared" si="27"/>
        <v>3968.4000000000087</v>
      </c>
      <c r="V148" s="227">
        <f t="shared" si="28"/>
        <v>0</v>
      </c>
      <c r="W148" s="227">
        <f t="shared" si="25"/>
        <v>0</v>
      </c>
      <c r="X148" s="227">
        <f t="shared" si="36"/>
        <v>3968.4000000000087</v>
      </c>
      <c r="Y148" s="1561">
        <v>3</v>
      </c>
      <c r="Z148" s="1560">
        <v>1.84</v>
      </c>
      <c r="AA148" s="102">
        <v>1</v>
      </c>
      <c r="AB148" s="208">
        <v>121697.60000000001</v>
      </c>
      <c r="AC148" s="208">
        <v>0</v>
      </c>
      <c r="AD148" s="208">
        <v>0.05</v>
      </c>
      <c r="AE148" s="208">
        <f t="shared" si="32"/>
        <v>6084.880000000001</v>
      </c>
      <c r="AF148" s="208"/>
      <c r="AG148" s="227">
        <f t="shared" si="33"/>
        <v>127782.48000000001</v>
      </c>
      <c r="AH148" s="227" t="s">
        <v>1</v>
      </c>
      <c r="AI148" s="1560">
        <v>1.9</v>
      </c>
      <c r="AJ148" s="102">
        <v>1</v>
      </c>
      <c r="AK148" s="208">
        <v>125666</v>
      </c>
      <c r="AL148" s="208">
        <v>0</v>
      </c>
      <c r="AM148" s="1567">
        <v>0.06</v>
      </c>
      <c r="AN148" s="208">
        <f t="shared" si="34"/>
        <v>7539.96</v>
      </c>
      <c r="AO148" s="208"/>
      <c r="AP148" s="227">
        <f t="shared" si="35"/>
        <v>133205.96</v>
      </c>
    </row>
    <row r="149" spans="1:42" s="5" customFormat="1" x14ac:dyDescent="0.25">
      <c r="A149" s="208">
        <v>139</v>
      </c>
      <c r="B149" s="1546" t="s">
        <v>6168</v>
      </c>
      <c r="C149" s="1546" t="s">
        <v>1145</v>
      </c>
      <c r="D149" s="227" t="s">
        <v>4768</v>
      </c>
      <c r="E149" s="1561">
        <v>2</v>
      </c>
      <c r="F149" s="1560">
        <v>1.79</v>
      </c>
      <c r="G149" s="102">
        <v>1</v>
      </c>
      <c r="H149" s="208">
        <v>118390.6</v>
      </c>
      <c r="I149" s="208">
        <v>0</v>
      </c>
      <c r="J149" s="208">
        <v>0.05</v>
      </c>
      <c r="K149" s="208">
        <f t="shared" si="29"/>
        <v>5919.5300000000007</v>
      </c>
      <c r="L149" s="208"/>
      <c r="M149" s="227">
        <f t="shared" si="30"/>
        <v>124310.13</v>
      </c>
      <c r="N149" s="227">
        <v>1</v>
      </c>
      <c r="O149" s="102">
        <v>1</v>
      </c>
      <c r="P149" s="208">
        <v>114422.2</v>
      </c>
      <c r="Q149" s="208">
        <v>0</v>
      </c>
      <c r="R149" s="208"/>
      <c r="S149" s="227">
        <f t="shared" si="31"/>
        <v>114422.2</v>
      </c>
      <c r="T149" s="227">
        <f t="shared" si="26"/>
        <v>0</v>
      </c>
      <c r="U149" s="227">
        <f t="shared" si="27"/>
        <v>3968.4000000000087</v>
      </c>
      <c r="V149" s="227">
        <f t="shared" si="28"/>
        <v>0</v>
      </c>
      <c r="W149" s="227">
        <f t="shared" si="25"/>
        <v>0</v>
      </c>
      <c r="X149" s="227">
        <f t="shared" si="36"/>
        <v>3968.4000000000087</v>
      </c>
      <c r="Y149" s="1561">
        <v>3</v>
      </c>
      <c r="Z149" s="1560">
        <v>1.84</v>
      </c>
      <c r="AA149" s="102">
        <v>1</v>
      </c>
      <c r="AB149" s="208">
        <v>121697.60000000001</v>
      </c>
      <c r="AC149" s="208">
        <v>0</v>
      </c>
      <c r="AD149" s="208">
        <v>0.05</v>
      </c>
      <c r="AE149" s="208">
        <f t="shared" si="32"/>
        <v>6084.880000000001</v>
      </c>
      <c r="AF149" s="208"/>
      <c r="AG149" s="227">
        <f t="shared" si="33"/>
        <v>127782.48000000001</v>
      </c>
      <c r="AH149" s="227" t="s">
        <v>1</v>
      </c>
      <c r="AI149" s="1560">
        <v>1.9</v>
      </c>
      <c r="AJ149" s="102">
        <v>1</v>
      </c>
      <c r="AK149" s="208">
        <v>125666</v>
      </c>
      <c r="AL149" s="208">
        <v>0</v>
      </c>
      <c r="AM149" s="1567">
        <v>0.06</v>
      </c>
      <c r="AN149" s="208">
        <f t="shared" si="34"/>
        <v>7539.96</v>
      </c>
      <c r="AO149" s="208"/>
      <c r="AP149" s="227">
        <f t="shared" si="35"/>
        <v>133205.96</v>
      </c>
    </row>
    <row r="150" spans="1:42" s="5" customFormat="1" x14ac:dyDescent="0.25">
      <c r="A150" s="208">
        <v>140</v>
      </c>
      <c r="B150" s="1546" t="s">
        <v>6169</v>
      </c>
      <c r="C150" s="1546" t="s">
        <v>1145</v>
      </c>
      <c r="D150" s="227" t="s">
        <v>4768</v>
      </c>
      <c r="E150" s="1561">
        <v>2</v>
      </c>
      <c r="F150" s="1560">
        <v>1.79</v>
      </c>
      <c r="G150" s="102">
        <v>1</v>
      </c>
      <c r="H150" s="208">
        <v>118390.6</v>
      </c>
      <c r="I150" s="208">
        <v>0</v>
      </c>
      <c r="J150" s="208">
        <v>0.06</v>
      </c>
      <c r="K150" s="208">
        <f t="shared" si="29"/>
        <v>7103.4359999999997</v>
      </c>
      <c r="L150" s="208"/>
      <c r="M150" s="227">
        <f t="shared" si="30"/>
        <v>125494.03600000001</v>
      </c>
      <c r="N150" s="227">
        <v>1</v>
      </c>
      <c r="O150" s="102">
        <v>1</v>
      </c>
      <c r="P150" s="208">
        <v>114422.2</v>
      </c>
      <c r="Q150" s="208">
        <v>0</v>
      </c>
      <c r="R150" s="208"/>
      <c r="S150" s="227">
        <f t="shared" si="31"/>
        <v>114422.2</v>
      </c>
      <c r="T150" s="227">
        <f t="shared" si="26"/>
        <v>0</v>
      </c>
      <c r="U150" s="227">
        <f t="shared" si="27"/>
        <v>3968.4000000000087</v>
      </c>
      <c r="V150" s="227">
        <f t="shared" si="28"/>
        <v>0</v>
      </c>
      <c r="W150" s="227">
        <f t="shared" si="25"/>
        <v>0</v>
      </c>
      <c r="X150" s="227">
        <f t="shared" si="36"/>
        <v>3968.4000000000087</v>
      </c>
      <c r="Y150" s="1561">
        <v>3</v>
      </c>
      <c r="Z150" s="1560">
        <v>1.84</v>
      </c>
      <c r="AA150" s="102">
        <v>1</v>
      </c>
      <c r="AB150" s="208">
        <v>121697.60000000001</v>
      </c>
      <c r="AC150" s="208">
        <v>0</v>
      </c>
      <c r="AD150" s="208">
        <v>7.0000000000000007E-2</v>
      </c>
      <c r="AE150" s="208">
        <f t="shared" si="32"/>
        <v>8518.8320000000003</v>
      </c>
      <c r="AF150" s="208"/>
      <c r="AG150" s="227">
        <f t="shared" si="33"/>
        <v>130216.432</v>
      </c>
      <c r="AH150" s="227" t="s">
        <v>1</v>
      </c>
      <c r="AI150" s="1560">
        <v>1.9</v>
      </c>
      <c r="AJ150" s="102">
        <v>1</v>
      </c>
      <c r="AK150" s="208">
        <v>125666</v>
      </c>
      <c r="AL150" s="208">
        <v>0</v>
      </c>
      <c r="AM150" s="1567">
        <v>7.0000000000000007E-2</v>
      </c>
      <c r="AN150" s="208">
        <f t="shared" si="34"/>
        <v>8796.6200000000008</v>
      </c>
      <c r="AO150" s="208"/>
      <c r="AP150" s="227">
        <f t="shared" si="35"/>
        <v>134462.62</v>
      </c>
    </row>
    <row r="151" spans="1:42" s="5" customFormat="1" x14ac:dyDescent="0.25">
      <c r="A151" s="208">
        <v>141</v>
      </c>
      <c r="B151" s="1546" t="s">
        <v>6170</v>
      </c>
      <c r="C151" s="1546" t="s">
        <v>1145</v>
      </c>
      <c r="D151" s="227" t="s">
        <v>4768</v>
      </c>
      <c r="E151" s="1561">
        <v>2</v>
      </c>
      <c r="F151" s="1560">
        <v>1.79</v>
      </c>
      <c r="G151" s="102">
        <v>1</v>
      </c>
      <c r="H151" s="208">
        <v>118390.6</v>
      </c>
      <c r="I151" s="208">
        <v>0</v>
      </c>
      <c r="J151" s="208">
        <v>0.1</v>
      </c>
      <c r="K151" s="208">
        <f t="shared" si="29"/>
        <v>11839.060000000001</v>
      </c>
      <c r="L151" s="208"/>
      <c r="M151" s="227">
        <f t="shared" si="30"/>
        <v>130229.66</v>
      </c>
      <c r="N151" s="227">
        <v>1</v>
      </c>
      <c r="O151" s="102">
        <v>1</v>
      </c>
      <c r="P151" s="208">
        <v>114422.2</v>
      </c>
      <c r="Q151" s="208">
        <v>0</v>
      </c>
      <c r="R151" s="208"/>
      <c r="S151" s="227">
        <f t="shared" si="31"/>
        <v>114422.2</v>
      </c>
      <c r="T151" s="227">
        <f t="shared" si="26"/>
        <v>0</v>
      </c>
      <c r="U151" s="227">
        <f t="shared" si="27"/>
        <v>3968.4000000000087</v>
      </c>
      <c r="V151" s="227">
        <f t="shared" si="28"/>
        <v>0</v>
      </c>
      <c r="W151" s="227">
        <f t="shared" si="25"/>
        <v>0</v>
      </c>
      <c r="X151" s="227">
        <f t="shared" si="36"/>
        <v>3968.4000000000087</v>
      </c>
      <c r="Y151" s="1561">
        <v>3</v>
      </c>
      <c r="Z151" s="1560">
        <v>1.84</v>
      </c>
      <c r="AA151" s="102">
        <v>1</v>
      </c>
      <c r="AB151" s="208">
        <v>121697.60000000001</v>
      </c>
      <c r="AC151" s="208">
        <v>0</v>
      </c>
      <c r="AD151" s="208">
        <v>0.1</v>
      </c>
      <c r="AE151" s="208">
        <f t="shared" si="32"/>
        <v>12169.760000000002</v>
      </c>
      <c r="AF151" s="208"/>
      <c r="AG151" s="227">
        <f t="shared" si="33"/>
        <v>133867.36000000002</v>
      </c>
      <c r="AH151" s="227" t="s">
        <v>1</v>
      </c>
      <c r="AI151" s="1560">
        <v>1.9</v>
      </c>
      <c r="AJ151" s="102">
        <v>1</v>
      </c>
      <c r="AK151" s="208">
        <v>125666</v>
      </c>
      <c r="AL151" s="208">
        <v>0</v>
      </c>
      <c r="AM151" s="1567">
        <v>0.1</v>
      </c>
      <c r="AN151" s="208">
        <f t="shared" si="34"/>
        <v>12566.6</v>
      </c>
      <c r="AO151" s="208"/>
      <c r="AP151" s="227">
        <f t="shared" si="35"/>
        <v>138232.6</v>
      </c>
    </row>
    <row r="152" spans="1:42" s="5" customFormat="1" x14ac:dyDescent="0.25">
      <c r="A152" s="208">
        <v>142</v>
      </c>
      <c r="B152" s="1546" t="s">
        <v>6171</v>
      </c>
      <c r="C152" s="1546" t="s">
        <v>1145</v>
      </c>
      <c r="D152" s="227" t="s">
        <v>4768</v>
      </c>
      <c r="E152" s="1561">
        <v>2</v>
      </c>
      <c r="F152" s="1560">
        <v>1.79</v>
      </c>
      <c r="G152" s="102">
        <v>1</v>
      </c>
      <c r="H152" s="208">
        <v>118390.6</v>
      </c>
      <c r="I152" s="208">
        <v>0</v>
      </c>
      <c r="J152" s="208">
        <v>0.05</v>
      </c>
      <c r="K152" s="208">
        <f t="shared" si="29"/>
        <v>5919.5300000000007</v>
      </c>
      <c r="L152" s="208"/>
      <c r="M152" s="227">
        <f t="shared" si="30"/>
        <v>124310.13</v>
      </c>
      <c r="N152" s="227">
        <v>1</v>
      </c>
      <c r="O152" s="102">
        <v>1</v>
      </c>
      <c r="P152" s="208">
        <v>114422.2</v>
      </c>
      <c r="Q152" s="208">
        <v>0</v>
      </c>
      <c r="R152" s="208"/>
      <c r="S152" s="227">
        <f t="shared" si="31"/>
        <v>114422.2</v>
      </c>
      <c r="T152" s="227">
        <f t="shared" si="26"/>
        <v>0</v>
      </c>
      <c r="U152" s="227">
        <f t="shared" si="27"/>
        <v>3968.4000000000087</v>
      </c>
      <c r="V152" s="227">
        <f t="shared" si="28"/>
        <v>0</v>
      </c>
      <c r="W152" s="227">
        <f t="shared" si="25"/>
        <v>0</v>
      </c>
      <c r="X152" s="227">
        <f t="shared" si="36"/>
        <v>3968.4000000000087</v>
      </c>
      <c r="Y152" s="1561">
        <v>3</v>
      </c>
      <c r="Z152" s="1560">
        <v>1.84</v>
      </c>
      <c r="AA152" s="102">
        <v>1</v>
      </c>
      <c r="AB152" s="208">
        <v>121697.60000000001</v>
      </c>
      <c r="AC152" s="208">
        <v>0</v>
      </c>
      <c r="AD152" s="208">
        <v>0.06</v>
      </c>
      <c r="AE152" s="208">
        <f t="shared" si="32"/>
        <v>7301.8559999999998</v>
      </c>
      <c r="AF152" s="208"/>
      <c r="AG152" s="227">
        <f t="shared" si="33"/>
        <v>128999.45600000001</v>
      </c>
      <c r="AH152" s="227" t="s">
        <v>1</v>
      </c>
      <c r="AI152" s="1560">
        <v>1.9</v>
      </c>
      <c r="AJ152" s="102">
        <v>1</v>
      </c>
      <c r="AK152" s="208">
        <v>125666</v>
      </c>
      <c r="AL152" s="208">
        <v>0</v>
      </c>
      <c r="AM152" s="1567">
        <v>0.06</v>
      </c>
      <c r="AN152" s="208">
        <f t="shared" si="34"/>
        <v>7539.96</v>
      </c>
      <c r="AO152" s="208"/>
      <c r="AP152" s="227">
        <f t="shared" si="35"/>
        <v>133205.96</v>
      </c>
    </row>
    <row r="153" spans="1:42" s="5" customFormat="1" x14ac:dyDescent="0.25">
      <c r="A153" s="208">
        <v>143</v>
      </c>
      <c r="B153" s="1546" t="s">
        <v>6172</v>
      </c>
      <c r="C153" s="1546" t="s">
        <v>1145</v>
      </c>
      <c r="D153" s="227" t="s">
        <v>4768</v>
      </c>
      <c r="E153" s="1561">
        <v>2</v>
      </c>
      <c r="F153" s="1560">
        <v>1.79</v>
      </c>
      <c r="G153" s="102">
        <v>1</v>
      </c>
      <c r="H153" s="208">
        <v>118390.6</v>
      </c>
      <c r="I153" s="208">
        <v>0</v>
      </c>
      <c r="J153" s="208">
        <v>7.0000000000000007E-2</v>
      </c>
      <c r="K153" s="208">
        <f t="shared" si="29"/>
        <v>8287.3420000000006</v>
      </c>
      <c r="L153" s="208"/>
      <c r="M153" s="227">
        <f t="shared" si="30"/>
        <v>126677.94200000001</v>
      </c>
      <c r="N153" s="227">
        <v>1</v>
      </c>
      <c r="O153" s="102">
        <v>1</v>
      </c>
      <c r="P153" s="208">
        <v>114422.2</v>
      </c>
      <c r="Q153" s="208">
        <v>0</v>
      </c>
      <c r="R153" s="208"/>
      <c r="S153" s="227">
        <f t="shared" si="31"/>
        <v>114422.2</v>
      </c>
      <c r="T153" s="227">
        <f t="shared" si="26"/>
        <v>0</v>
      </c>
      <c r="U153" s="227">
        <f t="shared" si="27"/>
        <v>3968.4000000000087</v>
      </c>
      <c r="V153" s="227">
        <f t="shared" si="28"/>
        <v>0</v>
      </c>
      <c r="W153" s="227">
        <f t="shared" si="25"/>
        <v>0</v>
      </c>
      <c r="X153" s="227">
        <f t="shared" si="36"/>
        <v>3968.4000000000087</v>
      </c>
      <c r="Y153" s="1561">
        <v>3</v>
      </c>
      <c r="Z153" s="1560">
        <v>1.84</v>
      </c>
      <c r="AA153" s="102">
        <v>1</v>
      </c>
      <c r="AB153" s="208">
        <v>121697.60000000001</v>
      </c>
      <c r="AC153" s="208">
        <v>0</v>
      </c>
      <c r="AD153" s="208">
        <v>7.0000000000000007E-2</v>
      </c>
      <c r="AE153" s="208">
        <f t="shared" si="32"/>
        <v>8518.8320000000003</v>
      </c>
      <c r="AF153" s="208"/>
      <c r="AG153" s="227">
        <f t="shared" si="33"/>
        <v>130216.432</v>
      </c>
      <c r="AH153" s="227" t="s">
        <v>1</v>
      </c>
      <c r="AI153" s="1560">
        <v>1.9</v>
      </c>
      <c r="AJ153" s="102">
        <v>1</v>
      </c>
      <c r="AK153" s="208">
        <v>125666</v>
      </c>
      <c r="AL153" s="208">
        <v>0</v>
      </c>
      <c r="AM153" s="1567">
        <v>7.0000000000000007E-2</v>
      </c>
      <c r="AN153" s="208">
        <f t="shared" si="34"/>
        <v>8796.6200000000008</v>
      </c>
      <c r="AO153" s="208"/>
      <c r="AP153" s="227">
        <f t="shared" si="35"/>
        <v>134462.62</v>
      </c>
    </row>
    <row r="154" spans="1:42" s="5" customFormat="1" x14ac:dyDescent="0.25">
      <c r="A154" s="208">
        <v>144</v>
      </c>
      <c r="B154" s="1546" t="s">
        <v>6173</v>
      </c>
      <c r="C154" s="1546" t="s">
        <v>1145</v>
      </c>
      <c r="D154" s="227" t="s">
        <v>4768</v>
      </c>
      <c r="E154" s="1561">
        <v>5</v>
      </c>
      <c r="F154" s="1560">
        <v>1.9</v>
      </c>
      <c r="G154" s="102">
        <v>1</v>
      </c>
      <c r="H154" s="208">
        <v>125666</v>
      </c>
      <c r="I154" s="208">
        <v>0</v>
      </c>
      <c r="J154" s="208">
        <v>7.0000000000000007E-2</v>
      </c>
      <c r="K154" s="208">
        <f t="shared" si="29"/>
        <v>8796.6200000000008</v>
      </c>
      <c r="L154" s="208"/>
      <c r="M154" s="227">
        <f t="shared" si="30"/>
        <v>134462.62</v>
      </c>
      <c r="N154" s="227">
        <v>4</v>
      </c>
      <c r="O154" s="102">
        <v>1</v>
      </c>
      <c r="P154" s="208">
        <v>125666</v>
      </c>
      <c r="Q154" s="208">
        <v>0</v>
      </c>
      <c r="R154" s="208"/>
      <c r="S154" s="227">
        <f t="shared" si="31"/>
        <v>125666</v>
      </c>
      <c r="T154" s="227">
        <f t="shared" si="26"/>
        <v>0</v>
      </c>
      <c r="U154" s="227">
        <f t="shared" si="27"/>
        <v>0</v>
      </c>
      <c r="V154" s="227">
        <f t="shared" si="28"/>
        <v>0</v>
      </c>
      <c r="W154" s="227">
        <f t="shared" ref="W154" si="37">L154-R154</f>
        <v>0</v>
      </c>
      <c r="X154" s="227">
        <f t="shared" si="36"/>
        <v>0</v>
      </c>
      <c r="Y154" s="1561">
        <v>6</v>
      </c>
      <c r="Z154" s="1560">
        <v>1.96</v>
      </c>
      <c r="AA154" s="102">
        <v>1</v>
      </c>
      <c r="AB154" s="208">
        <v>129634.4</v>
      </c>
      <c r="AC154" s="208">
        <v>0</v>
      </c>
      <c r="AD154" s="208">
        <v>0.08</v>
      </c>
      <c r="AE154" s="208">
        <f t="shared" si="32"/>
        <v>10370.752</v>
      </c>
      <c r="AF154" s="208"/>
      <c r="AG154" s="227">
        <f t="shared" si="33"/>
        <v>140005.152</v>
      </c>
      <c r="AH154" s="227" t="s">
        <v>1</v>
      </c>
      <c r="AI154" s="1560">
        <v>1.96</v>
      </c>
      <c r="AJ154" s="102">
        <v>1</v>
      </c>
      <c r="AK154" s="208">
        <v>129634.4</v>
      </c>
      <c r="AL154" s="208">
        <v>0</v>
      </c>
      <c r="AM154" s="1567">
        <v>0.08</v>
      </c>
      <c r="AN154" s="208">
        <f t="shared" si="34"/>
        <v>10370.752</v>
      </c>
      <c r="AO154" s="208"/>
      <c r="AP154" s="227">
        <f t="shared" si="35"/>
        <v>140005.152</v>
      </c>
    </row>
    <row r="155" spans="1:42" s="5" customFormat="1" x14ac:dyDescent="0.25">
      <c r="A155" s="208">
        <v>145</v>
      </c>
      <c r="B155" s="1546" t="s">
        <v>6174</v>
      </c>
      <c r="C155" s="1546" t="s">
        <v>1145</v>
      </c>
      <c r="D155" s="227" t="s">
        <v>4768</v>
      </c>
      <c r="E155" s="1561">
        <v>2</v>
      </c>
      <c r="F155" s="1560">
        <v>1.79</v>
      </c>
      <c r="G155" s="102">
        <v>1</v>
      </c>
      <c r="H155" s="208">
        <v>118390.6</v>
      </c>
      <c r="I155" s="208">
        <v>0</v>
      </c>
      <c r="J155" s="208">
        <v>0.09</v>
      </c>
      <c r="K155" s="208">
        <f t="shared" si="29"/>
        <v>10655.154</v>
      </c>
      <c r="L155" s="208"/>
      <c r="M155" s="227">
        <f t="shared" si="30"/>
        <v>129045.754</v>
      </c>
      <c r="N155" s="227">
        <v>1</v>
      </c>
      <c r="O155" s="102">
        <v>1</v>
      </c>
      <c r="P155" s="208">
        <v>114422.2</v>
      </c>
      <c r="Q155" s="208">
        <v>0</v>
      </c>
      <c r="R155" s="208"/>
      <c r="S155" s="227">
        <f t="shared" si="31"/>
        <v>114422.2</v>
      </c>
      <c r="T155" s="227">
        <f t="shared" si="26"/>
        <v>0</v>
      </c>
      <c r="U155" s="227">
        <f t="shared" si="27"/>
        <v>3968.4000000000087</v>
      </c>
      <c r="V155" s="227">
        <f t="shared" si="28"/>
        <v>0</v>
      </c>
      <c r="W155" s="227">
        <f t="shared" ref="W155:W217" si="38">L155-R155</f>
        <v>0</v>
      </c>
      <c r="X155" s="227">
        <f t="shared" si="36"/>
        <v>3968.4000000000087</v>
      </c>
      <c r="Y155" s="1561">
        <v>3</v>
      </c>
      <c r="Z155" s="1560">
        <v>1.84</v>
      </c>
      <c r="AA155" s="102">
        <v>1</v>
      </c>
      <c r="AB155" s="208">
        <v>121697.60000000001</v>
      </c>
      <c r="AC155" s="208">
        <v>0</v>
      </c>
      <c r="AD155" s="208">
        <v>0.09</v>
      </c>
      <c r="AE155" s="208">
        <f t="shared" si="32"/>
        <v>10952.784</v>
      </c>
      <c r="AF155" s="208"/>
      <c r="AG155" s="227">
        <f t="shared" si="33"/>
        <v>132650.38400000002</v>
      </c>
      <c r="AH155" s="227" t="s">
        <v>1</v>
      </c>
      <c r="AI155" s="1560">
        <v>1.9</v>
      </c>
      <c r="AJ155" s="102">
        <v>1</v>
      </c>
      <c r="AK155" s="208">
        <v>125666</v>
      </c>
      <c r="AL155" s="208">
        <v>0</v>
      </c>
      <c r="AM155" s="1567">
        <v>0.09</v>
      </c>
      <c r="AN155" s="208">
        <f t="shared" si="34"/>
        <v>11309.939999999999</v>
      </c>
      <c r="AO155" s="208"/>
      <c r="AP155" s="227">
        <f t="shared" si="35"/>
        <v>136975.94</v>
      </c>
    </row>
    <row r="156" spans="1:42" s="5" customFormat="1" x14ac:dyDescent="0.25">
      <c r="A156" s="208">
        <v>146</v>
      </c>
      <c r="B156" s="1546" t="s">
        <v>1429</v>
      </c>
      <c r="C156" s="1546" t="s">
        <v>1145</v>
      </c>
      <c r="D156" s="227" t="s">
        <v>4768</v>
      </c>
      <c r="E156" s="1561">
        <v>1</v>
      </c>
      <c r="F156" s="1560">
        <v>1.73</v>
      </c>
      <c r="G156" s="102">
        <v>1</v>
      </c>
      <c r="H156" s="208">
        <v>114422.2</v>
      </c>
      <c r="I156" s="208">
        <v>0</v>
      </c>
      <c r="J156" s="208">
        <v>0.03</v>
      </c>
      <c r="K156" s="208">
        <f t="shared" si="29"/>
        <v>3432.6659999999997</v>
      </c>
      <c r="L156" s="208"/>
      <c r="M156" s="227">
        <f t="shared" si="30"/>
        <v>117854.86599999999</v>
      </c>
      <c r="N156" s="227">
        <v>0</v>
      </c>
      <c r="O156" s="102">
        <v>1</v>
      </c>
      <c r="P156" s="208">
        <v>111115.2</v>
      </c>
      <c r="Q156" s="208">
        <v>0</v>
      </c>
      <c r="R156" s="208"/>
      <c r="S156" s="227">
        <f t="shared" si="31"/>
        <v>111115.2</v>
      </c>
      <c r="T156" s="227">
        <f t="shared" si="26"/>
        <v>0</v>
      </c>
      <c r="U156" s="227">
        <f t="shared" si="27"/>
        <v>3307</v>
      </c>
      <c r="V156" s="227">
        <f t="shared" si="28"/>
        <v>0</v>
      </c>
      <c r="W156" s="227">
        <f t="shared" si="38"/>
        <v>0</v>
      </c>
      <c r="X156" s="227">
        <f t="shared" si="36"/>
        <v>3307</v>
      </c>
      <c r="Y156" s="1561">
        <v>2</v>
      </c>
      <c r="Z156" s="1560">
        <v>1.79</v>
      </c>
      <c r="AA156" s="102">
        <v>1</v>
      </c>
      <c r="AB156" s="208">
        <v>118390.6</v>
      </c>
      <c r="AC156" s="208">
        <v>0</v>
      </c>
      <c r="AD156" s="208">
        <v>0.03</v>
      </c>
      <c r="AE156" s="208">
        <f t="shared" si="32"/>
        <v>3551.7179999999998</v>
      </c>
      <c r="AF156" s="208"/>
      <c r="AG156" s="227">
        <f t="shared" si="33"/>
        <v>121942.318</v>
      </c>
      <c r="AH156" s="227" t="s">
        <v>1</v>
      </c>
      <c r="AI156" s="1560">
        <v>1.84</v>
      </c>
      <c r="AJ156" s="102">
        <v>1</v>
      </c>
      <c r="AK156" s="208">
        <v>121697.60000000001</v>
      </c>
      <c r="AL156" s="208">
        <v>0</v>
      </c>
      <c r="AM156" s="1567">
        <v>0.03</v>
      </c>
      <c r="AN156" s="208">
        <f t="shared" si="34"/>
        <v>3650.9279999999999</v>
      </c>
      <c r="AO156" s="208"/>
      <c r="AP156" s="227">
        <f t="shared" si="35"/>
        <v>125348.52800000001</v>
      </c>
    </row>
    <row r="157" spans="1:42" s="5" customFormat="1" x14ac:dyDescent="0.25">
      <c r="A157" s="208">
        <v>147</v>
      </c>
      <c r="B157" s="1546" t="s">
        <v>1429</v>
      </c>
      <c r="C157" s="1546" t="s">
        <v>1145</v>
      </c>
      <c r="D157" s="227" t="s">
        <v>4768</v>
      </c>
      <c r="E157" s="1561">
        <v>1</v>
      </c>
      <c r="F157" s="1560">
        <v>1.73</v>
      </c>
      <c r="G157" s="102">
        <v>1</v>
      </c>
      <c r="H157" s="208">
        <v>114422.2</v>
      </c>
      <c r="I157" s="208">
        <v>0</v>
      </c>
      <c r="J157" s="208">
        <v>0.03</v>
      </c>
      <c r="K157" s="208">
        <f t="shared" si="29"/>
        <v>3432.6659999999997</v>
      </c>
      <c r="L157" s="208"/>
      <c r="M157" s="227">
        <f t="shared" si="30"/>
        <v>117854.86599999999</v>
      </c>
      <c r="N157" s="227">
        <v>0</v>
      </c>
      <c r="O157" s="102">
        <v>1</v>
      </c>
      <c r="P157" s="208">
        <v>111115.2</v>
      </c>
      <c r="Q157" s="208">
        <v>0</v>
      </c>
      <c r="R157" s="208"/>
      <c r="S157" s="227">
        <f t="shared" si="31"/>
        <v>111115.2</v>
      </c>
      <c r="T157" s="227">
        <f t="shared" si="26"/>
        <v>0</v>
      </c>
      <c r="U157" s="227">
        <f t="shared" si="27"/>
        <v>3307</v>
      </c>
      <c r="V157" s="227">
        <f t="shared" si="28"/>
        <v>0</v>
      </c>
      <c r="W157" s="227">
        <f t="shared" si="38"/>
        <v>0</v>
      </c>
      <c r="X157" s="227">
        <f t="shared" si="36"/>
        <v>3307</v>
      </c>
      <c r="Y157" s="1561">
        <v>2</v>
      </c>
      <c r="Z157" s="1560">
        <v>1.79</v>
      </c>
      <c r="AA157" s="102">
        <v>1</v>
      </c>
      <c r="AB157" s="208">
        <v>118390.6</v>
      </c>
      <c r="AC157" s="208">
        <v>0</v>
      </c>
      <c r="AD157" s="208">
        <v>0.03</v>
      </c>
      <c r="AE157" s="208">
        <f t="shared" si="32"/>
        <v>3551.7179999999998</v>
      </c>
      <c r="AF157" s="208"/>
      <c r="AG157" s="227">
        <f t="shared" si="33"/>
        <v>121942.318</v>
      </c>
      <c r="AH157" s="227" t="s">
        <v>1</v>
      </c>
      <c r="AI157" s="1560">
        <v>1.84</v>
      </c>
      <c r="AJ157" s="102">
        <v>1</v>
      </c>
      <c r="AK157" s="208">
        <v>121697.60000000001</v>
      </c>
      <c r="AL157" s="208">
        <v>0</v>
      </c>
      <c r="AM157" s="1567">
        <v>0.03</v>
      </c>
      <c r="AN157" s="208">
        <f t="shared" si="34"/>
        <v>3650.9279999999999</v>
      </c>
      <c r="AO157" s="208"/>
      <c r="AP157" s="227">
        <f t="shared" si="35"/>
        <v>125348.52800000001</v>
      </c>
    </row>
    <row r="158" spans="1:42" s="5" customFormat="1" x14ac:dyDescent="0.25">
      <c r="A158" s="208">
        <v>148</v>
      </c>
      <c r="B158" s="1546" t="s">
        <v>1429</v>
      </c>
      <c r="C158" s="1546" t="s">
        <v>1145</v>
      </c>
      <c r="D158" s="227" t="s">
        <v>4768</v>
      </c>
      <c r="E158" s="1561">
        <v>1</v>
      </c>
      <c r="F158" s="1560">
        <v>1.73</v>
      </c>
      <c r="G158" s="102">
        <v>1</v>
      </c>
      <c r="H158" s="208">
        <v>114422.2</v>
      </c>
      <c r="I158" s="208">
        <v>0</v>
      </c>
      <c r="J158" s="208">
        <v>0.03</v>
      </c>
      <c r="K158" s="208">
        <f t="shared" si="29"/>
        <v>3432.6659999999997</v>
      </c>
      <c r="L158" s="208"/>
      <c r="M158" s="227">
        <f t="shared" si="30"/>
        <v>117854.86599999999</v>
      </c>
      <c r="N158" s="227">
        <v>0</v>
      </c>
      <c r="O158" s="102">
        <v>1</v>
      </c>
      <c r="P158" s="208">
        <v>111115.2</v>
      </c>
      <c r="Q158" s="208">
        <v>0</v>
      </c>
      <c r="R158" s="208"/>
      <c r="S158" s="227">
        <f t="shared" si="31"/>
        <v>111115.2</v>
      </c>
      <c r="T158" s="227">
        <f t="shared" si="26"/>
        <v>0</v>
      </c>
      <c r="U158" s="227">
        <f t="shared" si="27"/>
        <v>3307</v>
      </c>
      <c r="V158" s="227">
        <f t="shared" si="28"/>
        <v>0</v>
      </c>
      <c r="W158" s="227">
        <f t="shared" si="38"/>
        <v>0</v>
      </c>
      <c r="X158" s="227">
        <f t="shared" si="36"/>
        <v>3307</v>
      </c>
      <c r="Y158" s="1561">
        <v>2</v>
      </c>
      <c r="Z158" s="1560">
        <v>1.79</v>
      </c>
      <c r="AA158" s="102">
        <v>1</v>
      </c>
      <c r="AB158" s="208">
        <v>118390.6</v>
      </c>
      <c r="AC158" s="208">
        <v>0</v>
      </c>
      <c r="AD158" s="208">
        <v>0.03</v>
      </c>
      <c r="AE158" s="208">
        <f t="shared" si="32"/>
        <v>3551.7179999999998</v>
      </c>
      <c r="AF158" s="208"/>
      <c r="AG158" s="227">
        <f t="shared" si="33"/>
        <v>121942.318</v>
      </c>
      <c r="AH158" s="227" t="s">
        <v>1</v>
      </c>
      <c r="AI158" s="1560">
        <v>1.84</v>
      </c>
      <c r="AJ158" s="102">
        <v>1</v>
      </c>
      <c r="AK158" s="208">
        <v>121697.60000000001</v>
      </c>
      <c r="AL158" s="208">
        <v>0</v>
      </c>
      <c r="AM158" s="1567">
        <v>0.03</v>
      </c>
      <c r="AN158" s="208">
        <f t="shared" si="34"/>
        <v>3650.9279999999999</v>
      </c>
      <c r="AO158" s="208"/>
      <c r="AP158" s="227">
        <f t="shared" si="35"/>
        <v>125348.52800000001</v>
      </c>
    </row>
    <row r="159" spans="1:42" s="5" customFormat="1" ht="27" x14ac:dyDescent="0.25">
      <c r="A159" s="208">
        <v>149</v>
      </c>
      <c r="B159" s="1546" t="s">
        <v>6175</v>
      </c>
      <c r="C159" s="1546" t="s">
        <v>6064</v>
      </c>
      <c r="D159" s="227" t="s">
        <v>4758</v>
      </c>
      <c r="E159" s="1561">
        <v>2</v>
      </c>
      <c r="F159" s="1560">
        <v>4.1399999999999997</v>
      </c>
      <c r="G159" s="102">
        <v>1</v>
      </c>
      <c r="H159" s="208">
        <v>273819.59999999998</v>
      </c>
      <c r="I159" s="208">
        <v>0</v>
      </c>
      <c r="J159" s="208">
        <v>0.13</v>
      </c>
      <c r="K159" s="208">
        <f t="shared" si="29"/>
        <v>35596.547999999995</v>
      </c>
      <c r="L159" s="208"/>
      <c r="M159" s="227">
        <f t="shared" si="30"/>
        <v>309416.14799999999</v>
      </c>
      <c r="N159" s="227">
        <v>1</v>
      </c>
      <c r="O159" s="102">
        <v>1</v>
      </c>
      <c r="P159" s="208">
        <v>265221.39999999997</v>
      </c>
      <c r="Q159" s="208">
        <v>0</v>
      </c>
      <c r="R159" s="208"/>
      <c r="S159" s="227">
        <f t="shared" si="31"/>
        <v>265221.39999999997</v>
      </c>
      <c r="T159" s="227">
        <f t="shared" si="26"/>
        <v>0</v>
      </c>
      <c r="U159" s="227">
        <f t="shared" si="27"/>
        <v>8598.2000000000116</v>
      </c>
      <c r="V159" s="227">
        <f t="shared" si="28"/>
        <v>0</v>
      </c>
      <c r="W159" s="227">
        <f t="shared" si="38"/>
        <v>0</v>
      </c>
      <c r="X159" s="227">
        <f t="shared" si="36"/>
        <v>8598.2000000000116</v>
      </c>
      <c r="Y159" s="1561">
        <v>3</v>
      </c>
      <c r="Z159" s="1560">
        <v>4.2699999999999996</v>
      </c>
      <c r="AA159" s="102">
        <v>1</v>
      </c>
      <c r="AB159" s="208">
        <v>282417.8</v>
      </c>
      <c r="AC159" s="208">
        <v>0</v>
      </c>
      <c r="AD159" s="208">
        <v>0.13</v>
      </c>
      <c r="AE159" s="208">
        <f t="shared" si="32"/>
        <v>36714.313999999998</v>
      </c>
      <c r="AF159" s="208"/>
      <c r="AG159" s="227">
        <f t="shared" si="33"/>
        <v>319132.114</v>
      </c>
      <c r="AH159" s="227" t="s">
        <v>1</v>
      </c>
      <c r="AI159" s="1560">
        <v>4.41</v>
      </c>
      <c r="AJ159" s="102">
        <v>1</v>
      </c>
      <c r="AK159" s="208">
        <v>291677.40000000002</v>
      </c>
      <c r="AL159" s="208">
        <v>0</v>
      </c>
      <c r="AM159" s="1567">
        <v>0.13</v>
      </c>
      <c r="AN159" s="208">
        <f t="shared" si="34"/>
        <v>37918.062000000005</v>
      </c>
      <c r="AO159" s="208"/>
      <c r="AP159" s="227">
        <f t="shared" si="35"/>
        <v>329595.46200000006</v>
      </c>
    </row>
    <row r="160" spans="1:42" s="5" customFormat="1" ht="27" x14ac:dyDescent="0.25">
      <c r="A160" s="208">
        <v>150</v>
      </c>
      <c r="B160" s="1546" t="s">
        <v>1429</v>
      </c>
      <c r="C160" s="1546" t="s">
        <v>6096</v>
      </c>
      <c r="D160" s="227" t="s">
        <v>4971</v>
      </c>
      <c r="E160" s="1561">
        <v>1</v>
      </c>
      <c r="F160" s="1560">
        <v>2.75</v>
      </c>
      <c r="G160" s="102">
        <v>1</v>
      </c>
      <c r="H160" s="208">
        <v>181885</v>
      </c>
      <c r="I160" s="208">
        <v>0</v>
      </c>
      <c r="J160" s="208">
        <v>0.03</v>
      </c>
      <c r="K160" s="208">
        <f t="shared" si="29"/>
        <v>5456.55</v>
      </c>
      <c r="L160" s="208"/>
      <c r="M160" s="227">
        <f t="shared" si="30"/>
        <v>187341.55</v>
      </c>
      <c r="N160" s="227">
        <v>0</v>
      </c>
      <c r="O160" s="102">
        <v>1</v>
      </c>
      <c r="P160" s="208">
        <v>175932.40000000002</v>
      </c>
      <c r="Q160" s="208">
        <v>0</v>
      </c>
      <c r="R160" s="208"/>
      <c r="S160" s="227">
        <f t="shared" si="31"/>
        <v>175932.40000000002</v>
      </c>
      <c r="T160" s="227">
        <f t="shared" si="26"/>
        <v>0</v>
      </c>
      <c r="U160" s="227">
        <f t="shared" si="27"/>
        <v>5952.5999999999767</v>
      </c>
      <c r="V160" s="227">
        <f t="shared" si="28"/>
        <v>0</v>
      </c>
      <c r="W160" s="227">
        <f t="shared" si="38"/>
        <v>0</v>
      </c>
      <c r="X160" s="227">
        <f t="shared" si="36"/>
        <v>5952.5999999999767</v>
      </c>
      <c r="Y160" s="1561">
        <v>2</v>
      </c>
      <c r="Z160" s="1560">
        <v>2.83</v>
      </c>
      <c r="AA160" s="102">
        <v>1</v>
      </c>
      <c r="AB160" s="208">
        <v>187176.2</v>
      </c>
      <c r="AC160" s="208">
        <v>0</v>
      </c>
      <c r="AD160" s="208">
        <v>0.03</v>
      </c>
      <c r="AE160" s="208">
        <f t="shared" si="32"/>
        <v>5615.2860000000001</v>
      </c>
      <c r="AF160" s="208"/>
      <c r="AG160" s="227">
        <f t="shared" si="33"/>
        <v>192791.486</v>
      </c>
      <c r="AH160" s="227" t="s">
        <v>1</v>
      </c>
      <c r="AI160" s="1560">
        <v>2.92</v>
      </c>
      <c r="AJ160" s="102">
        <v>1</v>
      </c>
      <c r="AK160" s="208">
        <v>193128.8</v>
      </c>
      <c r="AL160" s="208">
        <v>0</v>
      </c>
      <c r="AM160" s="1567">
        <v>0.03</v>
      </c>
      <c r="AN160" s="208">
        <f t="shared" si="34"/>
        <v>5793.8639999999996</v>
      </c>
      <c r="AO160" s="208"/>
      <c r="AP160" s="227">
        <f t="shared" si="35"/>
        <v>198922.66399999999</v>
      </c>
    </row>
    <row r="161" spans="1:42" s="5" customFormat="1" x14ac:dyDescent="0.25">
      <c r="A161" s="208">
        <v>151</v>
      </c>
      <c r="B161" s="1546" t="s">
        <v>6176</v>
      </c>
      <c r="C161" s="1546" t="s">
        <v>6066</v>
      </c>
      <c r="D161" s="227" t="s">
        <v>6067</v>
      </c>
      <c r="E161" s="1561">
        <v>2</v>
      </c>
      <c r="F161" s="1560">
        <v>2.08</v>
      </c>
      <c r="G161" s="102">
        <v>1</v>
      </c>
      <c r="H161" s="208">
        <v>137571.20000000001</v>
      </c>
      <c r="I161" s="208">
        <v>0</v>
      </c>
      <c r="J161" s="208">
        <v>0.12</v>
      </c>
      <c r="K161" s="208">
        <f t="shared" si="29"/>
        <v>16508.544000000002</v>
      </c>
      <c r="L161" s="208"/>
      <c r="M161" s="227">
        <f t="shared" si="30"/>
        <v>154079.74400000001</v>
      </c>
      <c r="N161" s="227">
        <v>1</v>
      </c>
      <c r="O161" s="102">
        <v>1</v>
      </c>
      <c r="P161" s="208">
        <v>133602.79999999999</v>
      </c>
      <c r="Q161" s="208">
        <v>0</v>
      </c>
      <c r="R161" s="208"/>
      <c r="S161" s="227">
        <f t="shared" si="31"/>
        <v>133602.79999999999</v>
      </c>
      <c r="T161" s="227">
        <f t="shared" si="26"/>
        <v>0</v>
      </c>
      <c r="U161" s="227">
        <f t="shared" si="27"/>
        <v>3968.4000000000233</v>
      </c>
      <c r="V161" s="227">
        <f t="shared" si="28"/>
        <v>0</v>
      </c>
      <c r="W161" s="227">
        <f t="shared" si="38"/>
        <v>0</v>
      </c>
      <c r="X161" s="227">
        <f t="shared" si="36"/>
        <v>3968.4000000000233</v>
      </c>
      <c r="Y161" s="1561">
        <v>3</v>
      </c>
      <c r="Z161" s="1560">
        <v>2.15</v>
      </c>
      <c r="AA161" s="102">
        <v>1</v>
      </c>
      <c r="AB161" s="208">
        <v>142201</v>
      </c>
      <c r="AC161" s="208">
        <v>0</v>
      </c>
      <c r="AD161" s="208">
        <v>0.12</v>
      </c>
      <c r="AE161" s="208">
        <f t="shared" si="32"/>
        <v>17064.12</v>
      </c>
      <c r="AF161" s="208"/>
      <c r="AG161" s="227">
        <f t="shared" si="33"/>
        <v>159265.12</v>
      </c>
      <c r="AH161" s="227" t="s">
        <v>1</v>
      </c>
      <c r="AI161" s="1560">
        <v>2.21</v>
      </c>
      <c r="AJ161" s="102">
        <v>1</v>
      </c>
      <c r="AK161" s="208">
        <v>146169.4</v>
      </c>
      <c r="AL161" s="208">
        <v>0</v>
      </c>
      <c r="AM161" s="1567">
        <v>0.13</v>
      </c>
      <c r="AN161" s="208">
        <f t="shared" si="34"/>
        <v>19002.022000000001</v>
      </c>
      <c r="AO161" s="208"/>
      <c r="AP161" s="227">
        <f t="shared" si="35"/>
        <v>165171.42199999999</v>
      </c>
    </row>
    <row r="162" spans="1:42" s="5" customFormat="1" x14ac:dyDescent="0.25">
      <c r="A162" s="208">
        <v>152</v>
      </c>
      <c r="B162" s="1546" t="s">
        <v>6177</v>
      </c>
      <c r="C162" s="1546" t="s">
        <v>6066</v>
      </c>
      <c r="D162" s="227" t="s">
        <v>6067</v>
      </c>
      <c r="E162" s="1561">
        <v>2</v>
      </c>
      <c r="F162" s="1560">
        <v>2.08</v>
      </c>
      <c r="G162" s="102">
        <v>1</v>
      </c>
      <c r="H162" s="208">
        <v>137571.20000000001</v>
      </c>
      <c r="I162" s="208">
        <v>0</v>
      </c>
      <c r="J162" s="208">
        <v>0.11</v>
      </c>
      <c r="K162" s="208">
        <f t="shared" si="29"/>
        <v>15132.832000000002</v>
      </c>
      <c r="L162" s="208"/>
      <c r="M162" s="227">
        <f t="shared" si="30"/>
        <v>152704.03200000001</v>
      </c>
      <c r="N162" s="227">
        <v>1</v>
      </c>
      <c r="O162" s="102">
        <v>1</v>
      </c>
      <c r="P162" s="208">
        <v>133602.79999999999</v>
      </c>
      <c r="Q162" s="208">
        <v>0</v>
      </c>
      <c r="R162" s="208"/>
      <c r="S162" s="227">
        <f t="shared" si="31"/>
        <v>133602.79999999999</v>
      </c>
      <c r="T162" s="227">
        <f t="shared" si="26"/>
        <v>0</v>
      </c>
      <c r="U162" s="227">
        <f t="shared" si="27"/>
        <v>3968.4000000000233</v>
      </c>
      <c r="V162" s="227">
        <f t="shared" si="28"/>
        <v>0</v>
      </c>
      <c r="W162" s="227">
        <f t="shared" si="38"/>
        <v>0</v>
      </c>
      <c r="X162" s="227">
        <f t="shared" si="36"/>
        <v>3968.4000000000233</v>
      </c>
      <c r="Y162" s="1561">
        <v>3</v>
      </c>
      <c r="Z162" s="1560">
        <v>2.15</v>
      </c>
      <c r="AA162" s="102">
        <v>1</v>
      </c>
      <c r="AB162" s="208">
        <v>142201</v>
      </c>
      <c r="AC162" s="208">
        <v>0</v>
      </c>
      <c r="AD162" s="208">
        <v>0.12</v>
      </c>
      <c r="AE162" s="208">
        <f t="shared" si="32"/>
        <v>17064.12</v>
      </c>
      <c r="AF162" s="208"/>
      <c r="AG162" s="227">
        <f t="shared" si="33"/>
        <v>159265.12</v>
      </c>
      <c r="AH162" s="227" t="s">
        <v>1</v>
      </c>
      <c r="AI162" s="1560">
        <v>2.21</v>
      </c>
      <c r="AJ162" s="102">
        <v>1</v>
      </c>
      <c r="AK162" s="208">
        <v>146169.4</v>
      </c>
      <c r="AL162" s="208">
        <v>0</v>
      </c>
      <c r="AM162" s="1567">
        <v>0.12</v>
      </c>
      <c r="AN162" s="208">
        <f t="shared" si="34"/>
        <v>17540.327999999998</v>
      </c>
      <c r="AO162" s="208"/>
      <c r="AP162" s="227">
        <f t="shared" si="35"/>
        <v>163709.728</v>
      </c>
    </row>
    <row r="163" spans="1:42" s="5" customFormat="1" x14ac:dyDescent="0.25">
      <c r="A163" s="208">
        <v>153</v>
      </c>
      <c r="B163" s="1546" t="s">
        <v>6178</v>
      </c>
      <c r="C163" s="1546" t="s">
        <v>6066</v>
      </c>
      <c r="D163" s="227" t="s">
        <v>6067</v>
      </c>
      <c r="E163" s="1561">
        <v>14</v>
      </c>
      <c r="F163" s="1560">
        <v>2.5</v>
      </c>
      <c r="G163" s="102">
        <v>1</v>
      </c>
      <c r="H163" s="208">
        <v>165350</v>
      </c>
      <c r="I163" s="208">
        <v>0</v>
      </c>
      <c r="J163" s="208">
        <v>0.12</v>
      </c>
      <c r="K163" s="208">
        <f t="shared" si="29"/>
        <v>19842</v>
      </c>
      <c r="L163" s="208"/>
      <c r="M163" s="227">
        <f t="shared" si="30"/>
        <v>185192</v>
      </c>
      <c r="N163" s="227">
        <v>13</v>
      </c>
      <c r="O163" s="102">
        <v>1</v>
      </c>
      <c r="P163" s="208">
        <v>165350</v>
      </c>
      <c r="Q163" s="208">
        <v>0</v>
      </c>
      <c r="R163" s="208"/>
      <c r="S163" s="227">
        <f t="shared" si="31"/>
        <v>165350</v>
      </c>
      <c r="T163" s="227">
        <f t="shared" si="26"/>
        <v>0</v>
      </c>
      <c r="U163" s="227">
        <f t="shared" si="27"/>
        <v>0</v>
      </c>
      <c r="V163" s="227">
        <f t="shared" si="28"/>
        <v>0</v>
      </c>
      <c r="W163" s="227">
        <f t="shared" si="38"/>
        <v>0</v>
      </c>
      <c r="X163" s="227">
        <f t="shared" si="36"/>
        <v>0</v>
      </c>
      <c r="Y163" s="1561">
        <v>15</v>
      </c>
      <c r="Z163" s="1560">
        <v>2.5</v>
      </c>
      <c r="AA163" s="102">
        <v>1</v>
      </c>
      <c r="AB163" s="208">
        <v>165350</v>
      </c>
      <c r="AC163" s="208">
        <v>0</v>
      </c>
      <c r="AD163" s="208">
        <v>0.12</v>
      </c>
      <c r="AE163" s="208">
        <f t="shared" si="32"/>
        <v>19842</v>
      </c>
      <c r="AF163" s="208"/>
      <c r="AG163" s="227">
        <f t="shared" si="33"/>
        <v>185192</v>
      </c>
      <c r="AH163" s="227" t="s">
        <v>1</v>
      </c>
      <c r="AI163" s="1560">
        <v>2.58</v>
      </c>
      <c r="AJ163" s="102">
        <v>1</v>
      </c>
      <c r="AK163" s="208">
        <v>170641.2</v>
      </c>
      <c r="AL163" s="208">
        <v>0</v>
      </c>
      <c r="AM163" s="1567">
        <v>0.12</v>
      </c>
      <c r="AN163" s="208">
        <f t="shared" si="34"/>
        <v>20476.944</v>
      </c>
      <c r="AO163" s="208"/>
      <c r="AP163" s="227">
        <f t="shared" si="35"/>
        <v>191118.144</v>
      </c>
    </row>
    <row r="164" spans="1:42" s="5" customFormat="1" ht="27" x14ac:dyDescent="0.25">
      <c r="A164" s="208">
        <v>154</v>
      </c>
      <c r="B164" s="1546" t="s">
        <v>6179</v>
      </c>
      <c r="C164" s="1546" t="s">
        <v>1145</v>
      </c>
      <c r="D164" s="227" t="s">
        <v>4768</v>
      </c>
      <c r="E164" s="1561">
        <v>12</v>
      </c>
      <c r="F164" s="1560">
        <v>2.08</v>
      </c>
      <c r="G164" s="102">
        <v>1</v>
      </c>
      <c r="H164" s="208">
        <v>137571.20000000001</v>
      </c>
      <c r="I164" s="208">
        <v>0</v>
      </c>
      <c r="J164" s="208">
        <v>0.08</v>
      </c>
      <c r="K164" s="208">
        <f t="shared" si="29"/>
        <v>11005.696000000002</v>
      </c>
      <c r="L164" s="208"/>
      <c r="M164" s="227">
        <f t="shared" si="30"/>
        <v>148576.89600000001</v>
      </c>
      <c r="N164" s="227">
        <v>11</v>
      </c>
      <c r="O164" s="102">
        <v>1</v>
      </c>
      <c r="P164" s="208">
        <v>137571.20000000001</v>
      </c>
      <c r="Q164" s="208">
        <v>0</v>
      </c>
      <c r="R164" s="208"/>
      <c r="S164" s="227">
        <f t="shared" si="31"/>
        <v>137571.20000000001</v>
      </c>
      <c r="T164" s="227">
        <f t="shared" si="26"/>
        <v>0</v>
      </c>
      <c r="U164" s="227">
        <f t="shared" si="27"/>
        <v>0</v>
      </c>
      <c r="V164" s="227">
        <f t="shared" si="28"/>
        <v>0</v>
      </c>
      <c r="W164" s="227">
        <f t="shared" si="38"/>
        <v>0</v>
      </c>
      <c r="X164" s="227">
        <f t="shared" si="36"/>
        <v>0</v>
      </c>
      <c r="Y164" s="1561">
        <v>13</v>
      </c>
      <c r="Z164" s="1560">
        <v>2.14</v>
      </c>
      <c r="AA164" s="102">
        <v>1</v>
      </c>
      <c r="AB164" s="208">
        <v>141539.6</v>
      </c>
      <c r="AC164" s="208">
        <v>0</v>
      </c>
      <c r="AD164" s="208">
        <v>0.08</v>
      </c>
      <c r="AE164" s="208">
        <f t="shared" si="32"/>
        <v>11323.168000000001</v>
      </c>
      <c r="AF164" s="208"/>
      <c r="AG164" s="227">
        <f t="shared" si="33"/>
        <v>152862.76800000001</v>
      </c>
      <c r="AH164" s="227" t="s">
        <v>1</v>
      </c>
      <c r="AI164" s="1560">
        <v>2.14</v>
      </c>
      <c r="AJ164" s="102">
        <v>1</v>
      </c>
      <c r="AK164" s="208">
        <v>141539.6</v>
      </c>
      <c r="AL164" s="208">
        <v>0</v>
      </c>
      <c r="AM164" s="1567">
        <v>0.08</v>
      </c>
      <c r="AN164" s="208">
        <f t="shared" si="34"/>
        <v>11323.168000000001</v>
      </c>
      <c r="AO164" s="208"/>
      <c r="AP164" s="227">
        <f t="shared" si="35"/>
        <v>152862.76800000001</v>
      </c>
    </row>
    <row r="165" spans="1:42" s="5" customFormat="1" x14ac:dyDescent="0.25">
      <c r="A165" s="208">
        <v>155</v>
      </c>
      <c r="B165" s="1546" t="s">
        <v>6180</v>
      </c>
      <c r="C165" s="1546" t="s">
        <v>1145</v>
      </c>
      <c r="D165" s="227" t="s">
        <v>4768</v>
      </c>
      <c r="E165" s="1561">
        <v>2</v>
      </c>
      <c r="F165" s="1560">
        <v>1.79</v>
      </c>
      <c r="G165" s="102">
        <v>1</v>
      </c>
      <c r="H165" s="208">
        <v>118390.6</v>
      </c>
      <c r="I165" s="208">
        <v>0</v>
      </c>
      <c r="J165" s="208">
        <v>7.0000000000000007E-2</v>
      </c>
      <c r="K165" s="208">
        <f t="shared" si="29"/>
        <v>8287.3420000000006</v>
      </c>
      <c r="L165" s="208"/>
      <c r="M165" s="227">
        <f t="shared" si="30"/>
        <v>126677.94200000001</v>
      </c>
      <c r="N165" s="227">
        <v>1</v>
      </c>
      <c r="O165" s="102">
        <v>1</v>
      </c>
      <c r="P165" s="208">
        <v>114422.2</v>
      </c>
      <c r="Q165" s="208">
        <v>0</v>
      </c>
      <c r="R165" s="208"/>
      <c r="S165" s="227">
        <f t="shared" si="31"/>
        <v>114422.2</v>
      </c>
      <c r="T165" s="227">
        <f t="shared" si="26"/>
        <v>0</v>
      </c>
      <c r="U165" s="227">
        <f t="shared" si="27"/>
        <v>3968.4000000000087</v>
      </c>
      <c r="V165" s="227">
        <f t="shared" si="28"/>
        <v>0</v>
      </c>
      <c r="W165" s="227">
        <f t="shared" si="38"/>
        <v>0</v>
      </c>
      <c r="X165" s="227">
        <f t="shared" si="36"/>
        <v>3968.4000000000087</v>
      </c>
      <c r="Y165" s="1561">
        <v>3</v>
      </c>
      <c r="Z165" s="1560">
        <v>1.84</v>
      </c>
      <c r="AA165" s="102">
        <v>1</v>
      </c>
      <c r="AB165" s="208">
        <v>121697.60000000001</v>
      </c>
      <c r="AC165" s="208">
        <v>0</v>
      </c>
      <c r="AD165" s="208">
        <v>7.0000000000000007E-2</v>
      </c>
      <c r="AE165" s="208">
        <f t="shared" si="32"/>
        <v>8518.8320000000003</v>
      </c>
      <c r="AF165" s="208"/>
      <c r="AG165" s="227">
        <f t="shared" si="33"/>
        <v>130216.432</v>
      </c>
      <c r="AH165" s="227" t="s">
        <v>1</v>
      </c>
      <c r="AI165" s="1560">
        <v>1.9</v>
      </c>
      <c r="AJ165" s="102">
        <v>1</v>
      </c>
      <c r="AK165" s="208">
        <v>125666</v>
      </c>
      <c r="AL165" s="208">
        <v>0</v>
      </c>
      <c r="AM165" s="1567">
        <v>0.08</v>
      </c>
      <c r="AN165" s="208">
        <f t="shared" si="34"/>
        <v>10053.280000000001</v>
      </c>
      <c r="AO165" s="208"/>
      <c r="AP165" s="227">
        <f t="shared" si="35"/>
        <v>135719.28</v>
      </c>
    </row>
    <row r="166" spans="1:42" s="5" customFormat="1" x14ac:dyDescent="0.25">
      <c r="A166" s="208">
        <v>156</v>
      </c>
      <c r="B166" s="1546" t="s">
        <v>6181</v>
      </c>
      <c r="C166" s="1546" t="s">
        <v>1145</v>
      </c>
      <c r="D166" s="227" t="s">
        <v>4768</v>
      </c>
      <c r="E166" s="1561">
        <v>2</v>
      </c>
      <c r="F166" s="1560">
        <v>1.79</v>
      </c>
      <c r="G166" s="102">
        <v>1</v>
      </c>
      <c r="H166" s="208">
        <v>118390.6</v>
      </c>
      <c r="I166" s="208">
        <v>0</v>
      </c>
      <c r="J166" s="208">
        <v>7.0000000000000007E-2</v>
      </c>
      <c r="K166" s="208">
        <f t="shared" si="29"/>
        <v>8287.3420000000006</v>
      </c>
      <c r="L166" s="208"/>
      <c r="M166" s="227">
        <f t="shared" si="30"/>
        <v>126677.94200000001</v>
      </c>
      <c r="N166" s="227">
        <v>1</v>
      </c>
      <c r="O166" s="102">
        <v>1</v>
      </c>
      <c r="P166" s="208">
        <v>114422.2</v>
      </c>
      <c r="Q166" s="208">
        <v>0</v>
      </c>
      <c r="R166" s="208"/>
      <c r="S166" s="227">
        <f t="shared" si="31"/>
        <v>114422.2</v>
      </c>
      <c r="T166" s="227">
        <f t="shared" si="26"/>
        <v>0</v>
      </c>
      <c r="U166" s="227">
        <f t="shared" si="27"/>
        <v>3968.4000000000087</v>
      </c>
      <c r="V166" s="227">
        <f t="shared" si="28"/>
        <v>0</v>
      </c>
      <c r="W166" s="227">
        <f t="shared" si="38"/>
        <v>0</v>
      </c>
      <c r="X166" s="227">
        <f t="shared" si="36"/>
        <v>3968.4000000000087</v>
      </c>
      <c r="Y166" s="1561">
        <v>3</v>
      </c>
      <c r="Z166" s="1560">
        <v>1.84</v>
      </c>
      <c r="AA166" s="102">
        <v>1</v>
      </c>
      <c r="AB166" s="208">
        <v>121697.60000000001</v>
      </c>
      <c r="AC166" s="208">
        <v>0</v>
      </c>
      <c r="AD166" s="208">
        <v>0.08</v>
      </c>
      <c r="AE166" s="208">
        <f t="shared" si="32"/>
        <v>9735.8080000000009</v>
      </c>
      <c r="AF166" s="208"/>
      <c r="AG166" s="227">
        <f t="shared" si="33"/>
        <v>131433.408</v>
      </c>
      <c r="AH166" s="227" t="s">
        <v>1</v>
      </c>
      <c r="AI166" s="1560">
        <v>1.9</v>
      </c>
      <c r="AJ166" s="102">
        <v>1</v>
      </c>
      <c r="AK166" s="208">
        <v>125666</v>
      </c>
      <c r="AL166" s="208">
        <v>0</v>
      </c>
      <c r="AM166" s="1567">
        <v>0.08</v>
      </c>
      <c r="AN166" s="208">
        <f t="shared" si="34"/>
        <v>10053.280000000001</v>
      </c>
      <c r="AO166" s="208"/>
      <c r="AP166" s="227">
        <f t="shared" si="35"/>
        <v>135719.28</v>
      </c>
    </row>
    <row r="167" spans="1:42" s="5" customFormat="1" x14ac:dyDescent="0.25">
      <c r="A167" s="208">
        <v>157</v>
      </c>
      <c r="B167" s="1546" t="s">
        <v>6182</v>
      </c>
      <c r="C167" s="1546" t="s">
        <v>1145</v>
      </c>
      <c r="D167" s="227" t="s">
        <v>4768</v>
      </c>
      <c r="E167" s="1561">
        <v>4</v>
      </c>
      <c r="F167" s="1560">
        <v>1.9</v>
      </c>
      <c r="G167" s="102">
        <v>1</v>
      </c>
      <c r="H167" s="208">
        <v>125666</v>
      </c>
      <c r="I167" s="208">
        <v>0</v>
      </c>
      <c r="J167" s="208">
        <v>7.0000000000000007E-2</v>
      </c>
      <c r="K167" s="208">
        <f t="shared" si="29"/>
        <v>8796.6200000000008</v>
      </c>
      <c r="L167" s="208"/>
      <c r="M167" s="227">
        <f t="shared" si="30"/>
        <v>134462.62</v>
      </c>
      <c r="N167" s="227">
        <v>3</v>
      </c>
      <c r="O167" s="102">
        <v>1</v>
      </c>
      <c r="P167" s="208">
        <v>121697.60000000001</v>
      </c>
      <c r="Q167" s="208">
        <v>0</v>
      </c>
      <c r="R167" s="208"/>
      <c r="S167" s="227">
        <f t="shared" si="31"/>
        <v>121697.60000000001</v>
      </c>
      <c r="T167" s="227">
        <f t="shared" si="26"/>
        <v>0</v>
      </c>
      <c r="U167" s="227">
        <f t="shared" si="27"/>
        <v>3968.3999999999942</v>
      </c>
      <c r="V167" s="227">
        <f t="shared" si="28"/>
        <v>0</v>
      </c>
      <c r="W167" s="227">
        <f t="shared" si="38"/>
        <v>0</v>
      </c>
      <c r="X167" s="227">
        <f t="shared" si="36"/>
        <v>3968.3999999999942</v>
      </c>
      <c r="Y167" s="1561">
        <v>5</v>
      </c>
      <c r="Z167" s="1560">
        <v>1.9</v>
      </c>
      <c r="AA167" s="102">
        <v>1</v>
      </c>
      <c r="AB167" s="208">
        <v>125666</v>
      </c>
      <c r="AC167" s="208">
        <v>0</v>
      </c>
      <c r="AD167" s="208">
        <v>7.0000000000000007E-2</v>
      </c>
      <c r="AE167" s="208">
        <f t="shared" si="32"/>
        <v>8796.6200000000008</v>
      </c>
      <c r="AF167" s="208"/>
      <c r="AG167" s="227">
        <f t="shared" si="33"/>
        <v>134462.62</v>
      </c>
      <c r="AH167" s="227" t="s">
        <v>1</v>
      </c>
      <c r="AI167" s="1560">
        <v>1.96</v>
      </c>
      <c r="AJ167" s="102">
        <v>1</v>
      </c>
      <c r="AK167" s="208">
        <v>129634.4</v>
      </c>
      <c r="AL167" s="208">
        <v>0</v>
      </c>
      <c r="AM167" s="1567">
        <v>7.0000000000000007E-2</v>
      </c>
      <c r="AN167" s="208">
        <f t="shared" si="34"/>
        <v>9074.4080000000013</v>
      </c>
      <c r="AO167" s="208"/>
      <c r="AP167" s="227">
        <f t="shared" si="35"/>
        <v>138708.80799999999</v>
      </c>
    </row>
    <row r="168" spans="1:42" s="5" customFormat="1" x14ac:dyDescent="0.25">
      <c r="A168" s="208">
        <v>158</v>
      </c>
      <c r="B168" s="1546" t="s">
        <v>6183</v>
      </c>
      <c r="C168" s="1546" t="s">
        <v>1145</v>
      </c>
      <c r="D168" s="227" t="s">
        <v>4768</v>
      </c>
      <c r="E168" s="1561">
        <v>5</v>
      </c>
      <c r="F168" s="1560">
        <v>1.9</v>
      </c>
      <c r="G168" s="102">
        <v>1</v>
      </c>
      <c r="H168" s="208">
        <v>125666</v>
      </c>
      <c r="I168" s="208">
        <v>0</v>
      </c>
      <c r="J168" s="208">
        <v>0.06</v>
      </c>
      <c r="K168" s="208">
        <f t="shared" si="29"/>
        <v>7539.96</v>
      </c>
      <c r="L168" s="208"/>
      <c r="M168" s="227">
        <f t="shared" si="30"/>
        <v>133205.96</v>
      </c>
      <c r="N168" s="227">
        <v>4</v>
      </c>
      <c r="O168" s="102">
        <v>1</v>
      </c>
      <c r="P168" s="208">
        <v>125666</v>
      </c>
      <c r="Q168" s="208">
        <v>0</v>
      </c>
      <c r="R168" s="208"/>
      <c r="S168" s="227">
        <f t="shared" si="31"/>
        <v>125666</v>
      </c>
      <c r="T168" s="227">
        <f t="shared" si="26"/>
        <v>0</v>
      </c>
      <c r="U168" s="227">
        <f t="shared" si="27"/>
        <v>0</v>
      </c>
      <c r="V168" s="227">
        <f t="shared" si="28"/>
        <v>0</v>
      </c>
      <c r="W168" s="227">
        <f t="shared" si="38"/>
        <v>0</v>
      </c>
      <c r="X168" s="227">
        <f t="shared" si="36"/>
        <v>0</v>
      </c>
      <c r="Y168" s="1561">
        <v>6</v>
      </c>
      <c r="Z168" s="1560">
        <v>1.96</v>
      </c>
      <c r="AA168" s="102">
        <v>1</v>
      </c>
      <c r="AB168" s="208">
        <v>129634.4</v>
      </c>
      <c r="AC168" s="208">
        <v>0</v>
      </c>
      <c r="AD168" s="208">
        <v>0.06</v>
      </c>
      <c r="AE168" s="208">
        <f t="shared" si="32"/>
        <v>7778.0639999999994</v>
      </c>
      <c r="AF168" s="208"/>
      <c r="AG168" s="227">
        <f t="shared" si="33"/>
        <v>137412.46400000001</v>
      </c>
      <c r="AH168" s="227" t="s">
        <v>1</v>
      </c>
      <c r="AI168" s="1560">
        <v>1.96</v>
      </c>
      <c r="AJ168" s="102">
        <v>1</v>
      </c>
      <c r="AK168" s="208">
        <v>129634.4</v>
      </c>
      <c r="AL168" s="208">
        <v>0</v>
      </c>
      <c r="AM168" s="1567">
        <v>0.06</v>
      </c>
      <c r="AN168" s="208">
        <f t="shared" si="34"/>
        <v>7778.0639999999994</v>
      </c>
      <c r="AO168" s="208"/>
      <c r="AP168" s="227">
        <f t="shared" si="35"/>
        <v>137412.46400000001</v>
      </c>
    </row>
    <row r="169" spans="1:42" s="5" customFormat="1" x14ac:dyDescent="0.25">
      <c r="A169" s="208">
        <v>159</v>
      </c>
      <c r="B169" s="1546" t="s">
        <v>6184</v>
      </c>
      <c r="C169" s="1546" t="s">
        <v>1145</v>
      </c>
      <c r="D169" s="227" t="s">
        <v>4768</v>
      </c>
      <c r="E169" s="1561">
        <v>2</v>
      </c>
      <c r="F169" s="1560">
        <v>1.79</v>
      </c>
      <c r="G169" s="102">
        <v>1</v>
      </c>
      <c r="H169" s="208">
        <v>118390.6</v>
      </c>
      <c r="I169" s="208">
        <v>0</v>
      </c>
      <c r="J169" s="208">
        <v>0.06</v>
      </c>
      <c r="K169" s="208">
        <f t="shared" si="29"/>
        <v>7103.4359999999997</v>
      </c>
      <c r="L169" s="208"/>
      <c r="M169" s="227">
        <f t="shared" si="30"/>
        <v>125494.03600000001</v>
      </c>
      <c r="N169" s="227">
        <v>1</v>
      </c>
      <c r="O169" s="102">
        <v>1</v>
      </c>
      <c r="P169" s="208">
        <v>114422.2</v>
      </c>
      <c r="Q169" s="208">
        <v>0</v>
      </c>
      <c r="R169" s="208"/>
      <c r="S169" s="227">
        <f t="shared" si="31"/>
        <v>114422.2</v>
      </c>
      <c r="T169" s="227">
        <f t="shared" si="26"/>
        <v>0</v>
      </c>
      <c r="U169" s="227">
        <f t="shared" si="27"/>
        <v>3968.4000000000087</v>
      </c>
      <c r="V169" s="227">
        <f t="shared" si="28"/>
        <v>0</v>
      </c>
      <c r="W169" s="227">
        <f t="shared" si="38"/>
        <v>0</v>
      </c>
      <c r="X169" s="227">
        <f t="shared" si="36"/>
        <v>3968.4000000000087</v>
      </c>
      <c r="Y169" s="1561">
        <v>3</v>
      </c>
      <c r="Z169" s="1560">
        <v>1.84</v>
      </c>
      <c r="AA169" s="102">
        <v>1</v>
      </c>
      <c r="AB169" s="208">
        <v>121697.60000000001</v>
      </c>
      <c r="AC169" s="208">
        <v>0</v>
      </c>
      <c r="AD169" s="208">
        <v>7.0000000000000007E-2</v>
      </c>
      <c r="AE169" s="208">
        <f t="shared" si="32"/>
        <v>8518.8320000000003</v>
      </c>
      <c r="AF169" s="208"/>
      <c r="AG169" s="227">
        <f t="shared" si="33"/>
        <v>130216.432</v>
      </c>
      <c r="AH169" s="227" t="s">
        <v>1</v>
      </c>
      <c r="AI169" s="1560">
        <v>1.9</v>
      </c>
      <c r="AJ169" s="102">
        <v>1</v>
      </c>
      <c r="AK169" s="208">
        <v>125666</v>
      </c>
      <c r="AL169" s="208">
        <v>0</v>
      </c>
      <c r="AM169" s="1567">
        <v>7.0000000000000007E-2</v>
      </c>
      <c r="AN169" s="208">
        <f t="shared" si="34"/>
        <v>8796.6200000000008</v>
      </c>
      <c r="AO169" s="208"/>
      <c r="AP169" s="227">
        <f t="shared" si="35"/>
        <v>134462.62</v>
      </c>
    </row>
    <row r="170" spans="1:42" s="5" customFormat="1" x14ac:dyDescent="0.25">
      <c r="A170" s="208">
        <v>160</v>
      </c>
      <c r="B170" s="1546" t="s">
        <v>6185</v>
      </c>
      <c r="C170" s="1546" t="s">
        <v>1145</v>
      </c>
      <c r="D170" s="227" t="s">
        <v>4768</v>
      </c>
      <c r="E170" s="1561">
        <v>2</v>
      </c>
      <c r="F170" s="1560">
        <v>1.79</v>
      </c>
      <c r="G170" s="102">
        <v>1</v>
      </c>
      <c r="H170" s="208">
        <v>118390.6</v>
      </c>
      <c r="I170" s="208">
        <v>0</v>
      </c>
      <c r="J170" s="208">
        <v>0.05</v>
      </c>
      <c r="K170" s="208">
        <f t="shared" si="29"/>
        <v>5919.5300000000007</v>
      </c>
      <c r="L170" s="208"/>
      <c r="M170" s="227">
        <f t="shared" si="30"/>
        <v>124310.13</v>
      </c>
      <c r="N170" s="227">
        <v>1</v>
      </c>
      <c r="O170" s="102">
        <v>1</v>
      </c>
      <c r="P170" s="208">
        <v>114422.2</v>
      </c>
      <c r="Q170" s="208">
        <v>0</v>
      </c>
      <c r="R170" s="208"/>
      <c r="S170" s="227">
        <f t="shared" si="31"/>
        <v>114422.2</v>
      </c>
      <c r="T170" s="227">
        <f t="shared" si="26"/>
        <v>0</v>
      </c>
      <c r="U170" s="227">
        <f t="shared" si="27"/>
        <v>3968.4000000000087</v>
      </c>
      <c r="V170" s="227">
        <f t="shared" si="28"/>
        <v>0</v>
      </c>
      <c r="W170" s="227">
        <f t="shared" si="38"/>
        <v>0</v>
      </c>
      <c r="X170" s="227">
        <f t="shared" si="36"/>
        <v>3968.4000000000087</v>
      </c>
      <c r="Y170" s="1561">
        <v>3</v>
      </c>
      <c r="Z170" s="1560">
        <v>1.84</v>
      </c>
      <c r="AA170" s="102">
        <v>1</v>
      </c>
      <c r="AB170" s="208">
        <v>121697.60000000001</v>
      </c>
      <c r="AC170" s="208">
        <v>0</v>
      </c>
      <c r="AD170" s="208">
        <v>0.05</v>
      </c>
      <c r="AE170" s="208">
        <f t="shared" si="32"/>
        <v>6084.880000000001</v>
      </c>
      <c r="AF170" s="208"/>
      <c r="AG170" s="227">
        <f t="shared" si="33"/>
        <v>127782.48000000001</v>
      </c>
      <c r="AH170" s="227" t="s">
        <v>1</v>
      </c>
      <c r="AI170" s="1560">
        <v>1.9</v>
      </c>
      <c r="AJ170" s="102">
        <v>1</v>
      </c>
      <c r="AK170" s="208">
        <v>125666</v>
      </c>
      <c r="AL170" s="208">
        <v>0</v>
      </c>
      <c r="AM170" s="1567">
        <v>0.06</v>
      </c>
      <c r="AN170" s="208">
        <f t="shared" si="34"/>
        <v>7539.96</v>
      </c>
      <c r="AO170" s="208"/>
      <c r="AP170" s="227">
        <f t="shared" si="35"/>
        <v>133205.96</v>
      </c>
    </row>
    <row r="171" spans="1:42" s="5" customFormat="1" x14ac:dyDescent="0.25">
      <c r="A171" s="208">
        <v>161</v>
      </c>
      <c r="B171" s="1546" t="s">
        <v>6186</v>
      </c>
      <c r="C171" s="1546" t="s">
        <v>1145</v>
      </c>
      <c r="D171" s="227" t="s">
        <v>4768</v>
      </c>
      <c r="E171" s="1561">
        <v>2</v>
      </c>
      <c r="F171" s="1560">
        <v>1.79</v>
      </c>
      <c r="G171" s="102">
        <v>1</v>
      </c>
      <c r="H171" s="208">
        <v>118390.6</v>
      </c>
      <c r="I171" s="208">
        <v>0</v>
      </c>
      <c r="J171" s="208">
        <v>0.06</v>
      </c>
      <c r="K171" s="208">
        <f t="shared" si="29"/>
        <v>7103.4359999999997</v>
      </c>
      <c r="L171" s="208"/>
      <c r="M171" s="227">
        <f t="shared" si="30"/>
        <v>125494.03600000001</v>
      </c>
      <c r="N171" s="227">
        <v>1</v>
      </c>
      <c r="O171" s="102">
        <v>1</v>
      </c>
      <c r="P171" s="208">
        <v>114422.2</v>
      </c>
      <c r="Q171" s="208">
        <v>0</v>
      </c>
      <c r="R171" s="208"/>
      <c r="S171" s="227">
        <f t="shared" si="31"/>
        <v>114422.2</v>
      </c>
      <c r="T171" s="227">
        <f t="shared" si="26"/>
        <v>0</v>
      </c>
      <c r="U171" s="227">
        <f t="shared" si="27"/>
        <v>3968.4000000000087</v>
      </c>
      <c r="V171" s="227">
        <f t="shared" si="28"/>
        <v>0</v>
      </c>
      <c r="W171" s="227">
        <f t="shared" si="38"/>
        <v>0</v>
      </c>
      <c r="X171" s="227">
        <f t="shared" si="36"/>
        <v>3968.4000000000087</v>
      </c>
      <c r="Y171" s="1561">
        <v>3</v>
      </c>
      <c r="Z171" s="1560">
        <v>1.84</v>
      </c>
      <c r="AA171" s="102">
        <v>1</v>
      </c>
      <c r="AB171" s="208">
        <v>121697.60000000001</v>
      </c>
      <c r="AC171" s="208">
        <v>0</v>
      </c>
      <c r="AD171" s="208">
        <v>0.06</v>
      </c>
      <c r="AE171" s="208">
        <f t="shared" si="32"/>
        <v>7301.8559999999998</v>
      </c>
      <c r="AF171" s="208"/>
      <c r="AG171" s="227">
        <f t="shared" si="33"/>
        <v>128999.45600000001</v>
      </c>
      <c r="AH171" s="227" t="s">
        <v>1</v>
      </c>
      <c r="AI171" s="1560">
        <v>1.9</v>
      </c>
      <c r="AJ171" s="102">
        <v>1</v>
      </c>
      <c r="AK171" s="208">
        <v>125666</v>
      </c>
      <c r="AL171" s="208">
        <v>0</v>
      </c>
      <c r="AM171" s="1567">
        <v>7.0000000000000007E-2</v>
      </c>
      <c r="AN171" s="208">
        <f t="shared" si="34"/>
        <v>8796.6200000000008</v>
      </c>
      <c r="AO171" s="208"/>
      <c r="AP171" s="227">
        <f t="shared" si="35"/>
        <v>134462.62</v>
      </c>
    </row>
    <row r="172" spans="1:42" s="5" customFormat="1" x14ac:dyDescent="0.25">
      <c r="A172" s="208">
        <v>162</v>
      </c>
      <c r="B172" s="1546" t="s">
        <v>6187</v>
      </c>
      <c r="C172" s="1546" t="s">
        <v>1145</v>
      </c>
      <c r="D172" s="227" t="s">
        <v>4768</v>
      </c>
      <c r="E172" s="1561">
        <v>2</v>
      </c>
      <c r="F172" s="1560">
        <v>1.79</v>
      </c>
      <c r="G172" s="102">
        <v>1</v>
      </c>
      <c r="H172" s="208">
        <v>118390.6</v>
      </c>
      <c r="I172" s="208">
        <v>0</v>
      </c>
      <c r="J172" s="208">
        <v>0.06</v>
      </c>
      <c r="K172" s="208">
        <f t="shared" si="29"/>
        <v>7103.4359999999997</v>
      </c>
      <c r="L172" s="208"/>
      <c r="M172" s="227">
        <f t="shared" si="30"/>
        <v>125494.03600000001</v>
      </c>
      <c r="N172" s="227">
        <v>1</v>
      </c>
      <c r="O172" s="102">
        <v>1</v>
      </c>
      <c r="P172" s="208">
        <v>114422.2</v>
      </c>
      <c r="Q172" s="208">
        <v>0</v>
      </c>
      <c r="R172" s="208"/>
      <c r="S172" s="227">
        <f t="shared" si="31"/>
        <v>114422.2</v>
      </c>
      <c r="T172" s="227">
        <f t="shared" si="26"/>
        <v>0</v>
      </c>
      <c r="U172" s="227">
        <f t="shared" si="27"/>
        <v>3968.4000000000087</v>
      </c>
      <c r="V172" s="227">
        <f t="shared" si="28"/>
        <v>0</v>
      </c>
      <c r="W172" s="227">
        <f t="shared" si="38"/>
        <v>0</v>
      </c>
      <c r="X172" s="227">
        <f t="shared" si="36"/>
        <v>3968.4000000000087</v>
      </c>
      <c r="Y172" s="1561">
        <v>3</v>
      </c>
      <c r="Z172" s="1560">
        <v>1.84</v>
      </c>
      <c r="AA172" s="102">
        <v>1</v>
      </c>
      <c r="AB172" s="208">
        <v>121697.60000000001</v>
      </c>
      <c r="AC172" s="208">
        <v>0</v>
      </c>
      <c r="AD172" s="208">
        <v>0.06</v>
      </c>
      <c r="AE172" s="208">
        <f t="shared" si="32"/>
        <v>7301.8559999999998</v>
      </c>
      <c r="AF172" s="208"/>
      <c r="AG172" s="227">
        <f t="shared" si="33"/>
        <v>128999.45600000001</v>
      </c>
      <c r="AH172" s="227" t="s">
        <v>1</v>
      </c>
      <c r="AI172" s="1560">
        <v>1.9</v>
      </c>
      <c r="AJ172" s="102">
        <v>1</v>
      </c>
      <c r="AK172" s="208">
        <v>125666</v>
      </c>
      <c r="AL172" s="208">
        <v>0</v>
      </c>
      <c r="AM172" s="1567">
        <v>0.06</v>
      </c>
      <c r="AN172" s="208">
        <f t="shared" si="34"/>
        <v>7539.96</v>
      </c>
      <c r="AO172" s="208"/>
      <c r="AP172" s="227">
        <f t="shared" si="35"/>
        <v>133205.96</v>
      </c>
    </row>
    <row r="173" spans="1:42" s="5" customFormat="1" x14ac:dyDescent="0.25">
      <c r="A173" s="208">
        <v>163</v>
      </c>
      <c r="B173" s="1546" t="s">
        <v>6188</v>
      </c>
      <c r="C173" s="1546" t="s">
        <v>1145</v>
      </c>
      <c r="D173" s="227" t="s">
        <v>4768</v>
      </c>
      <c r="E173" s="1561">
        <v>2</v>
      </c>
      <c r="F173" s="1560">
        <v>1.79</v>
      </c>
      <c r="G173" s="102">
        <v>1</v>
      </c>
      <c r="H173" s="208">
        <v>118390.6</v>
      </c>
      <c r="I173" s="208">
        <v>0</v>
      </c>
      <c r="J173" s="208">
        <v>0.05</v>
      </c>
      <c r="K173" s="208">
        <f t="shared" si="29"/>
        <v>5919.5300000000007</v>
      </c>
      <c r="L173" s="208"/>
      <c r="M173" s="227">
        <f t="shared" si="30"/>
        <v>124310.13</v>
      </c>
      <c r="N173" s="227">
        <v>1</v>
      </c>
      <c r="O173" s="102">
        <v>1</v>
      </c>
      <c r="P173" s="208">
        <v>114422.2</v>
      </c>
      <c r="Q173" s="208">
        <v>0</v>
      </c>
      <c r="R173" s="208"/>
      <c r="S173" s="227">
        <f t="shared" si="31"/>
        <v>114422.2</v>
      </c>
      <c r="T173" s="227">
        <f t="shared" si="26"/>
        <v>0</v>
      </c>
      <c r="U173" s="227">
        <f t="shared" si="27"/>
        <v>3968.4000000000087</v>
      </c>
      <c r="V173" s="227">
        <f t="shared" si="28"/>
        <v>0</v>
      </c>
      <c r="W173" s="227">
        <f t="shared" si="38"/>
        <v>0</v>
      </c>
      <c r="X173" s="227">
        <f t="shared" si="36"/>
        <v>3968.4000000000087</v>
      </c>
      <c r="Y173" s="1561">
        <v>3</v>
      </c>
      <c r="Z173" s="1560">
        <v>1.84</v>
      </c>
      <c r="AA173" s="102">
        <v>1</v>
      </c>
      <c r="AB173" s="208">
        <v>121697.60000000001</v>
      </c>
      <c r="AC173" s="208">
        <v>0</v>
      </c>
      <c r="AD173" s="208">
        <v>0.05</v>
      </c>
      <c r="AE173" s="208">
        <f t="shared" si="32"/>
        <v>6084.880000000001</v>
      </c>
      <c r="AF173" s="208"/>
      <c r="AG173" s="227">
        <f t="shared" si="33"/>
        <v>127782.48000000001</v>
      </c>
      <c r="AH173" s="227" t="s">
        <v>1</v>
      </c>
      <c r="AI173" s="1560">
        <v>1.9</v>
      </c>
      <c r="AJ173" s="102">
        <v>1</v>
      </c>
      <c r="AK173" s="208">
        <v>125666</v>
      </c>
      <c r="AL173" s="208">
        <v>0</v>
      </c>
      <c r="AM173" s="1567">
        <v>0.06</v>
      </c>
      <c r="AN173" s="208">
        <f t="shared" si="34"/>
        <v>7539.96</v>
      </c>
      <c r="AO173" s="208"/>
      <c r="AP173" s="227">
        <f t="shared" si="35"/>
        <v>133205.96</v>
      </c>
    </row>
    <row r="174" spans="1:42" s="5" customFormat="1" x14ac:dyDescent="0.25">
      <c r="A174" s="208">
        <v>164</v>
      </c>
      <c r="B174" s="1546" t="s">
        <v>6189</v>
      </c>
      <c r="C174" s="1546" t="s">
        <v>1145</v>
      </c>
      <c r="D174" s="227" t="s">
        <v>4768</v>
      </c>
      <c r="E174" s="1561">
        <v>2</v>
      </c>
      <c r="F174" s="1560">
        <v>1.79</v>
      </c>
      <c r="G174" s="102">
        <v>1</v>
      </c>
      <c r="H174" s="208">
        <v>118390.6</v>
      </c>
      <c r="I174" s="208">
        <v>0</v>
      </c>
      <c r="J174" s="208">
        <v>0.05</v>
      </c>
      <c r="K174" s="208">
        <f t="shared" si="29"/>
        <v>5919.5300000000007</v>
      </c>
      <c r="L174" s="208"/>
      <c r="M174" s="227">
        <f t="shared" si="30"/>
        <v>124310.13</v>
      </c>
      <c r="N174" s="227">
        <v>1</v>
      </c>
      <c r="O174" s="102">
        <v>1</v>
      </c>
      <c r="P174" s="208">
        <v>114422.2</v>
      </c>
      <c r="Q174" s="208">
        <v>0</v>
      </c>
      <c r="R174" s="208"/>
      <c r="S174" s="227">
        <f t="shared" si="31"/>
        <v>114422.2</v>
      </c>
      <c r="T174" s="227">
        <f t="shared" si="26"/>
        <v>0</v>
      </c>
      <c r="U174" s="227">
        <f t="shared" si="27"/>
        <v>3968.4000000000087</v>
      </c>
      <c r="V174" s="227">
        <f t="shared" si="28"/>
        <v>0</v>
      </c>
      <c r="W174" s="227">
        <f t="shared" si="38"/>
        <v>0</v>
      </c>
      <c r="X174" s="227">
        <f t="shared" si="36"/>
        <v>3968.4000000000087</v>
      </c>
      <c r="Y174" s="1561">
        <v>3</v>
      </c>
      <c r="Z174" s="1560">
        <v>1.84</v>
      </c>
      <c r="AA174" s="102">
        <v>1</v>
      </c>
      <c r="AB174" s="208">
        <v>121697.60000000001</v>
      </c>
      <c r="AC174" s="208">
        <v>0</v>
      </c>
      <c r="AD174" s="208">
        <v>0.05</v>
      </c>
      <c r="AE174" s="208">
        <f t="shared" si="32"/>
        <v>6084.880000000001</v>
      </c>
      <c r="AF174" s="208"/>
      <c r="AG174" s="227">
        <f t="shared" si="33"/>
        <v>127782.48000000001</v>
      </c>
      <c r="AH174" s="227" t="s">
        <v>1</v>
      </c>
      <c r="AI174" s="1560">
        <v>1.9</v>
      </c>
      <c r="AJ174" s="102">
        <v>1</v>
      </c>
      <c r="AK174" s="208">
        <v>125666</v>
      </c>
      <c r="AL174" s="208">
        <v>0</v>
      </c>
      <c r="AM174" s="1567">
        <v>0.05</v>
      </c>
      <c r="AN174" s="208">
        <f t="shared" si="34"/>
        <v>6283.3</v>
      </c>
      <c r="AO174" s="208"/>
      <c r="AP174" s="227">
        <f t="shared" si="35"/>
        <v>131949.29999999999</v>
      </c>
    </row>
    <row r="175" spans="1:42" s="5" customFormat="1" x14ac:dyDescent="0.25">
      <c r="A175" s="208">
        <v>165</v>
      </c>
      <c r="B175" s="1546" t="s">
        <v>6190</v>
      </c>
      <c r="C175" s="1546" t="s">
        <v>1145</v>
      </c>
      <c r="D175" s="227" t="s">
        <v>4768</v>
      </c>
      <c r="E175" s="1561">
        <v>2</v>
      </c>
      <c r="F175" s="1560">
        <v>1.79</v>
      </c>
      <c r="G175" s="102">
        <v>1</v>
      </c>
      <c r="H175" s="208">
        <v>118390.6</v>
      </c>
      <c r="I175" s="208">
        <v>0</v>
      </c>
      <c r="J175" s="208">
        <v>0.05</v>
      </c>
      <c r="K175" s="208">
        <f t="shared" si="29"/>
        <v>5919.5300000000007</v>
      </c>
      <c r="L175" s="208"/>
      <c r="M175" s="227">
        <f t="shared" si="30"/>
        <v>124310.13</v>
      </c>
      <c r="N175" s="227">
        <v>1</v>
      </c>
      <c r="O175" s="102">
        <v>1</v>
      </c>
      <c r="P175" s="208">
        <v>114422.2</v>
      </c>
      <c r="Q175" s="208">
        <v>0</v>
      </c>
      <c r="R175" s="208"/>
      <c r="S175" s="227">
        <f t="shared" si="31"/>
        <v>114422.2</v>
      </c>
      <c r="T175" s="227">
        <f t="shared" si="26"/>
        <v>0</v>
      </c>
      <c r="U175" s="227">
        <f t="shared" si="27"/>
        <v>3968.4000000000087</v>
      </c>
      <c r="V175" s="227">
        <f t="shared" si="28"/>
        <v>0</v>
      </c>
      <c r="W175" s="227">
        <f t="shared" si="38"/>
        <v>0</v>
      </c>
      <c r="X175" s="227">
        <f t="shared" si="36"/>
        <v>3968.4000000000087</v>
      </c>
      <c r="Y175" s="1561">
        <v>3</v>
      </c>
      <c r="Z175" s="1560">
        <v>1.84</v>
      </c>
      <c r="AA175" s="102">
        <v>1</v>
      </c>
      <c r="AB175" s="208">
        <v>121697.60000000001</v>
      </c>
      <c r="AC175" s="208">
        <v>0</v>
      </c>
      <c r="AD175" s="208">
        <v>0.05</v>
      </c>
      <c r="AE175" s="208">
        <f t="shared" si="32"/>
        <v>6084.880000000001</v>
      </c>
      <c r="AF175" s="208"/>
      <c r="AG175" s="227">
        <f t="shared" si="33"/>
        <v>127782.48000000001</v>
      </c>
      <c r="AH175" s="227" t="s">
        <v>1</v>
      </c>
      <c r="AI175" s="1560">
        <v>1.9</v>
      </c>
      <c r="AJ175" s="102">
        <v>1</v>
      </c>
      <c r="AK175" s="208">
        <v>125666</v>
      </c>
      <c r="AL175" s="208">
        <v>0</v>
      </c>
      <c r="AM175" s="1567">
        <v>0.06</v>
      </c>
      <c r="AN175" s="208">
        <f t="shared" si="34"/>
        <v>7539.96</v>
      </c>
      <c r="AO175" s="208"/>
      <c r="AP175" s="227">
        <f t="shared" si="35"/>
        <v>133205.96</v>
      </c>
    </row>
    <row r="176" spans="1:42" s="5" customFormat="1" x14ac:dyDescent="0.25">
      <c r="A176" s="208">
        <v>166</v>
      </c>
      <c r="B176" s="1546" t="s">
        <v>6191</v>
      </c>
      <c r="C176" s="1546" t="s">
        <v>1145</v>
      </c>
      <c r="D176" s="227" t="s">
        <v>4768</v>
      </c>
      <c r="E176" s="1561">
        <v>2</v>
      </c>
      <c r="F176" s="1560">
        <v>1.79</v>
      </c>
      <c r="G176" s="102">
        <v>1</v>
      </c>
      <c r="H176" s="208">
        <v>118390.6</v>
      </c>
      <c r="I176" s="208">
        <v>0</v>
      </c>
      <c r="J176" s="208">
        <v>0.1</v>
      </c>
      <c r="K176" s="208">
        <f t="shared" si="29"/>
        <v>11839.060000000001</v>
      </c>
      <c r="L176" s="208"/>
      <c r="M176" s="227">
        <f t="shared" si="30"/>
        <v>130229.66</v>
      </c>
      <c r="N176" s="227">
        <v>1</v>
      </c>
      <c r="O176" s="102">
        <v>1</v>
      </c>
      <c r="P176" s="208">
        <v>114422.2</v>
      </c>
      <c r="Q176" s="208">
        <v>0</v>
      </c>
      <c r="R176" s="208"/>
      <c r="S176" s="227">
        <f t="shared" si="31"/>
        <v>114422.2</v>
      </c>
      <c r="T176" s="227">
        <f t="shared" si="26"/>
        <v>0</v>
      </c>
      <c r="U176" s="227">
        <f t="shared" si="27"/>
        <v>3968.4000000000087</v>
      </c>
      <c r="V176" s="227">
        <f t="shared" si="28"/>
        <v>0</v>
      </c>
      <c r="W176" s="227">
        <f t="shared" si="38"/>
        <v>0</v>
      </c>
      <c r="X176" s="227">
        <f t="shared" si="36"/>
        <v>3968.4000000000087</v>
      </c>
      <c r="Y176" s="1561">
        <v>3</v>
      </c>
      <c r="Z176" s="1560">
        <v>1.84</v>
      </c>
      <c r="AA176" s="102">
        <v>1</v>
      </c>
      <c r="AB176" s="208">
        <v>121697.60000000001</v>
      </c>
      <c r="AC176" s="208">
        <v>0</v>
      </c>
      <c r="AD176" s="208">
        <v>0.1</v>
      </c>
      <c r="AE176" s="208">
        <f t="shared" si="32"/>
        <v>12169.760000000002</v>
      </c>
      <c r="AF176" s="208"/>
      <c r="AG176" s="227">
        <f t="shared" si="33"/>
        <v>133867.36000000002</v>
      </c>
      <c r="AH176" s="227" t="s">
        <v>1</v>
      </c>
      <c r="AI176" s="1560">
        <v>1.9</v>
      </c>
      <c r="AJ176" s="102">
        <v>1</v>
      </c>
      <c r="AK176" s="208">
        <v>125666</v>
      </c>
      <c r="AL176" s="208">
        <v>0</v>
      </c>
      <c r="AM176" s="1567">
        <v>0.1</v>
      </c>
      <c r="AN176" s="208">
        <f t="shared" si="34"/>
        <v>12566.6</v>
      </c>
      <c r="AO176" s="208"/>
      <c r="AP176" s="227">
        <f t="shared" si="35"/>
        <v>138232.6</v>
      </c>
    </row>
    <row r="177" spans="1:42" s="5" customFormat="1" x14ac:dyDescent="0.25">
      <c r="A177" s="208">
        <v>167</v>
      </c>
      <c r="B177" s="1546" t="s">
        <v>6192</v>
      </c>
      <c r="C177" s="1546" t="s">
        <v>1145</v>
      </c>
      <c r="D177" s="227" t="s">
        <v>4768</v>
      </c>
      <c r="E177" s="1561">
        <v>2</v>
      </c>
      <c r="F177" s="1560">
        <v>1.79</v>
      </c>
      <c r="G177" s="102">
        <v>1</v>
      </c>
      <c r="H177" s="208">
        <v>118390.6</v>
      </c>
      <c r="I177" s="208">
        <v>0</v>
      </c>
      <c r="J177" s="208">
        <v>7.0000000000000007E-2</v>
      </c>
      <c r="K177" s="208">
        <f t="shared" si="29"/>
        <v>8287.3420000000006</v>
      </c>
      <c r="L177" s="208"/>
      <c r="M177" s="227">
        <f t="shared" si="30"/>
        <v>126677.94200000001</v>
      </c>
      <c r="N177" s="227">
        <v>1</v>
      </c>
      <c r="O177" s="102">
        <v>1</v>
      </c>
      <c r="P177" s="208">
        <v>114422.2</v>
      </c>
      <c r="Q177" s="208">
        <v>0</v>
      </c>
      <c r="R177" s="208"/>
      <c r="S177" s="227">
        <f t="shared" si="31"/>
        <v>114422.2</v>
      </c>
      <c r="T177" s="227">
        <f t="shared" si="26"/>
        <v>0</v>
      </c>
      <c r="U177" s="227">
        <f t="shared" si="27"/>
        <v>3968.4000000000087</v>
      </c>
      <c r="V177" s="227">
        <f t="shared" si="28"/>
        <v>0</v>
      </c>
      <c r="W177" s="227">
        <f t="shared" si="38"/>
        <v>0</v>
      </c>
      <c r="X177" s="227">
        <f t="shared" si="36"/>
        <v>3968.4000000000087</v>
      </c>
      <c r="Y177" s="1561">
        <v>3</v>
      </c>
      <c r="Z177" s="1560">
        <v>1.84</v>
      </c>
      <c r="AA177" s="102">
        <v>1</v>
      </c>
      <c r="AB177" s="208">
        <v>121697.60000000001</v>
      </c>
      <c r="AC177" s="208">
        <v>0</v>
      </c>
      <c r="AD177" s="208">
        <v>0.08</v>
      </c>
      <c r="AE177" s="208">
        <f t="shared" si="32"/>
        <v>9735.8080000000009</v>
      </c>
      <c r="AF177" s="208"/>
      <c r="AG177" s="227">
        <f t="shared" si="33"/>
        <v>131433.408</v>
      </c>
      <c r="AH177" s="227" t="s">
        <v>1</v>
      </c>
      <c r="AI177" s="1560">
        <v>1.9</v>
      </c>
      <c r="AJ177" s="102">
        <v>1</v>
      </c>
      <c r="AK177" s="208">
        <v>125666</v>
      </c>
      <c r="AL177" s="208">
        <v>0</v>
      </c>
      <c r="AM177" s="1567">
        <v>0.08</v>
      </c>
      <c r="AN177" s="208">
        <f t="shared" si="34"/>
        <v>10053.280000000001</v>
      </c>
      <c r="AO177" s="208"/>
      <c r="AP177" s="227">
        <f t="shared" si="35"/>
        <v>135719.28</v>
      </c>
    </row>
    <row r="178" spans="1:42" s="5" customFormat="1" x14ac:dyDescent="0.25">
      <c r="A178" s="208">
        <v>168</v>
      </c>
      <c r="B178" s="1546" t="s">
        <v>6193</v>
      </c>
      <c r="C178" s="1546" t="s">
        <v>1145</v>
      </c>
      <c r="D178" s="227" t="s">
        <v>4768</v>
      </c>
      <c r="E178" s="1561">
        <v>2</v>
      </c>
      <c r="F178" s="1560">
        <v>1.79</v>
      </c>
      <c r="G178" s="102">
        <v>1</v>
      </c>
      <c r="H178" s="208">
        <v>118390.6</v>
      </c>
      <c r="I178" s="208">
        <v>0</v>
      </c>
      <c r="J178" s="208">
        <v>0.04</v>
      </c>
      <c r="K178" s="208">
        <f t="shared" si="29"/>
        <v>4735.6240000000007</v>
      </c>
      <c r="L178" s="208"/>
      <c r="M178" s="227">
        <f t="shared" si="30"/>
        <v>123126.224</v>
      </c>
      <c r="N178" s="227">
        <v>1</v>
      </c>
      <c r="O178" s="102">
        <v>1</v>
      </c>
      <c r="P178" s="208">
        <v>114422.2</v>
      </c>
      <c r="Q178" s="208">
        <v>0</v>
      </c>
      <c r="R178" s="208"/>
      <c r="S178" s="227">
        <f t="shared" si="31"/>
        <v>114422.2</v>
      </c>
      <c r="T178" s="227">
        <f t="shared" si="26"/>
        <v>0</v>
      </c>
      <c r="U178" s="227">
        <f t="shared" si="27"/>
        <v>3968.4000000000087</v>
      </c>
      <c r="V178" s="227">
        <f t="shared" si="28"/>
        <v>0</v>
      </c>
      <c r="W178" s="227">
        <f t="shared" si="38"/>
        <v>0</v>
      </c>
      <c r="X178" s="227">
        <f t="shared" si="36"/>
        <v>3968.4000000000087</v>
      </c>
      <c r="Y178" s="1561">
        <v>3</v>
      </c>
      <c r="Z178" s="1560">
        <v>1.84</v>
      </c>
      <c r="AA178" s="102">
        <v>1</v>
      </c>
      <c r="AB178" s="208">
        <v>121697.60000000001</v>
      </c>
      <c r="AC178" s="208">
        <v>0</v>
      </c>
      <c r="AD178" s="208">
        <v>0.05</v>
      </c>
      <c r="AE178" s="208">
        <f t="shared" si="32"/>
        <v>6084.880000000001</v>
      </c>
      <c r="AF178" s="208"/>
      <c r="AG178" s="227">
        <f t="shared" si="33"/>
        <v>127782.48000000001</v>
      </c>
      <c r="AH178" s="227" t="s">
        <v>1</v>
      </c>
      <c r="AI178" s="1560">
        <v>1.9</v>
      </c>
      <c r="AJ178" s="102">
        <v>1</v>
      </c>
      <c r="AK178" s="208">
        <v>125666</v>
      </c>
      <c r="AL178" s="208">
        <v>0</v>
      </c>
      <c r="AM178" s="1567">
        <v>0.05</v>
      </c>
      <c r="AN178" s="208">
        <f t="shared" si="34"/>
        <v>6283.3</v>
      </c>
      <c r="AO178" s="208"/>
      <c r="AP178" s="227">
        <f t="shared" si="35"/>
        <v>131949.29999999999</v>
      </c>
    </row>
    <row r="179" spans="1:42" s="5" customFormat="1" x14ac:dyDescent="0.25">
      <c r="A179" s="208">
        <v>169</v>
      </c>
      <c r="B179" s="1546" t="s">
        <v>6194</v>
      </c>
      <c r="C179" s="1546" t="s">
        <v>1145</v>
      </c>
      <c r="D179" s="227" t="s">
        <v>4768</v>
      </c>
      <c r="E179" s="1561">
        <v>2</v>
      </c>
      <c r="F179" s="1560">
        <v>1.79</v>
      </c>
      <c r="G179" s="102">
        <v>1</v>
      </c>
      <c r="H179" s="208">
        <v>118390.6</v>
      </c>
      <c r="I179" s="208">
        <v>0</v>
      </c>
      <c r="J179" s="208">
        <v>7.0000000000000007E-2</v>
      </c>
      <c r="K179" s="208">
        <f t="shared" si="29"/>
        <v>8287.3420000000006</v>
      </c>
      <c r="L179" s="208"/>
      <c r="M179" s="227">
        <f t="shared" si="30"/>
        <v>126677.94200000001</v>
      </c>
      <c r="N179" s="227">
        <v>1</v>
      </c>
      <c r="O179" s="102">
        <v>1</v>
      </c>
      <c r="P179" s="208">
        <v>114422.2</v>
      </c>
      <c r="Q179" s="208">
        <v>0</v>
      </c>
      <c r="R179" s="208"/>
      <c r="S179" s="227">
        <f t="shared" si="31"/>
        <v>114422.2</v>
      </c>
      <c r="T179" s="227">
        <f t="shared" si="26"/>
        <v>0</v>
      </c>
      <c r="U179" s="227">
        <f t="shared" si="27"/>
        <v>3968.4000000000087</v>
      </c>
      <c r="V179" s="227">
        <f t="shared" si="28"/>
        <v>0</v>
      </c>
      <c r="W179" s="227">
        <f t="shared" si="38"/>
        <v>0</v>
      </c>
      <c r="X179" s="227">
        <f t="shared" si="36"/>
        <v>3968.4000000000087</v>
      </c>
      <c r="Y179" s="1561">
        <v>3</v>
      </c>
      <c r="Z179" s="1560">
        <v>1.84</v>
      </c>
      <c r="AA179" s="102">
        <v>1</v>
      </c>
      <c r="AB179" s="208">
        <v>121697.60000000001</v>
      </c>
      <c r="AC179" s="208">
        <v>0</v>
      </c>
      <c r="AD179" s="208">
        <v>7.0000000000000007E-2</v>
      </c>
      <c r="AE179" s="208">
        <f t="shared" si="32"/>
        <v>8518.8320000000003</v>
      </c>
      <c r="AF179" s="208"/>
      <c r="AG179" s="227">
        <f t="shared" si="33"/>
        <v>130216.432</v>
      </c>
      <c r="AH179" s="227" t="s">
        <v>1</v>
      </c>
      <c r="AI179" s="1560">
        <v>1.9</v>
      </c>
      <c r="AJ179" s="102">
        <v>1</v>
      </c>
      <c r="AK179" s="208">
        <v>125666</v>
      </c>
      <c r="AL179" s="208">
        <v>0</v>
      </c>
      <c r="AM179" s="1567">
        <v>7.0000000000000007E-2</v>
      </c>
      <c r="AN179" s="208">
        <f t="shared" si="34"/>
        <v>8796.6200000000008</v>
      </c>
      <c r="AO179" s="208"/>
      <c r="AP179" s="227">
        <f t="shared" si="35"/>
        <v>134462.62</v>
      </c>
    </row>
    <row r="180" spans="1:42" s="5" customFormat="1" x14ac:dyDescent="0.25">
      <c r="A180" s="208">
        <v>170</v>
      </c>
      <c r="B180" s="1546" t="s">
        <v>1429</v>
      </c>
      <c r="C180" s="1546" t="s">
        <v>1145</v>
      </c>
      <c r="D180" s="227" t="s">
        <v>4768</v>
      </c>
      <c r="E180" s="1561">
        <v>1</v>
      </c>
      <c r="F180" s="1560">
        <v>1.73</v>
      </c>
      <c r="G180" s="102">
        <v>1</v>
      </c>
      <c r="H180" s="208">
        <v>114422.2</v>
      </c>
      <c r="I180" s="208">
        <v>0</v>
      </c>
      <c r="J180" s="208">
        <v>0.03</v>
      </c>
      <c r="K180" s="208">
        <f t="shared" si="29"/>
        <v>3432.6659999999997</v>
      </c>
      <c r="L180" s="208"/>
      <c r="M180" s="227">
        <f t="shared" si="30"/>
        <v>117854.86599999999</v>
      </c>
      <c r="N180" s="227">
        <v>0</v>
      </c>
      <c r="O180" s="102">
        <v>1</v>
      </c>
      <c r="P180" s="208">
        <v>111115.2</v>
      </c>
      <c r="Q180" s="208">
        <v>0</v>
      </c>
      <c r="R180" s="208"/>
      <c r="S180" s="227">
        <f t="shared" si="31"/>
        <v>111115.2</v>
      </c>
      <c r="T180" s="227">
        <f t="shared" si="26"/>
        <v>0</v>
      </c>
      <c r="U180" s="227">
        <f t="shared" si="27"/>
        <v>3307</v>
      </c>
      <c r="V180" s="227">
        <f t="shared" si="28"/>
        <v>0</v>
      </c>
      <c r="W180" s="227">
        <f t="shared" si="38"/>
        <v>0</v>
      </c>
      <c r="X180" s="227">
        <f t="shared" si="36"/>
        <v>3307</v>
      </c>
      <c r="Y180" s="1561">
        <v>2</v>
      </c>
      <c r="Z180" s="1560">
        <v>1.79</v>
      </c>
      <c r="AA180" s="102">
        <v>1</v>
      </c>
      <c r="AB180" s="208">
        <v>118390.6</v>
      </c>
      <c r="AC180" s="208">
        <v>0</v>
      </c>
      <c r="AD180" s="208">
        <v>0.03</v>
      </c>
      <c r="AE180" s="208">
        <f t="shared" si="32"/>
        <v>3551.7179999999998</v>
      </c>
      <c r="AF180" s="208"/>
      <c r="AG180" s="227">
        <f t="shared" si="33"/>
        <v>121942.318</v>
      </c>
      <c r="AH180" s="227" t="s">
        <v>1</v>
      </c>
      <c r="AI180" s="1560">
        <v>1.84</v>
      </c>
      <c r="AJ180" s="102">
        <v>1</v>
      </c>
      <c r="AK180" s="208">
        <v>121697.60000000001</v>
      </c>
      <c r="AL180" s="208">
        <v>0</v>
      </c>
      <c r="AM180" s="1567">
        <v>0.03</v>
      </c>
      <c r="AN180" s="208">
        <f t="shared" si="34"/>
        <v>3650.9279999999999</v>
      </c>
      <c r="AO180" s="208"/>
      <c r="AP180" s="227">
        <f t="shared" si="35"/>
        <v>125348.52800000001</v>
      </c>
    </row>
    <row r="181" spans="1:42" s="5" customFormat="1" x14ac:dyDescent="0.25">
      <c r="A181" s="208">
        <v>171</v>
      </c>
      <c r="B181" s="1546" t="s">
        <v>1429</v>
      </c>
      <c r="C181" s="1546" t="s">
        <v>1145</v>
      </c>
      <c r="D181" s="227" t="s">
        <v>4768</v>
      </c>
      <c r="E181" s="1561">
        <v>1</v>
      </c>
      <c r="F181" s="1560">
        <v>1.73</v>
      </c>
      <c r="G181" s="102">
        <v>1</v>
      </c>
      <c r="H181" s="208">
        <v>114422.2</v>
      </c>
      <c r="I181" s="208">
        <v>0</v>
      </c>
      <c r="J181" s="208">
        <v>0.03</v>
      </c>
      <c r="K181" s="208">
        <f t="shared" si="29"/>
        <v>3432.6659999999997</v>
      </c>
      <c r="L181" s="208"/>
      <c r="M181" s="227">
        <f t="shared" si="30"/>
        <v>117854.86599999999</v>
      </c>
      <c r="N181" s="227">
        <v>0</v>
      </c>
      <c r="O181" s="102">
        <v>1</v>
      </c>
      <c r="P181" s="208">
        <v>111115.2</v>
      </c>
      <c r="Q181" s="208">
        <v>0</v>
      </c>
      <c r="R181" s="208"/>
      <c r="S181" s="227">
        <f t="shared" si="31"/>
        <v>111115.2</v>
      </c>
      <c r="T181" s="227">
        <f t="shared" si="26"/>
        <v>0</v>
      </c>
      <c r="U181" s="227">
        <f t="shared" si="27"/>
        <v>3307</v>
      </c>
      <c r="V181" s="227">
        <f t="shared" si="28"/>
        <v>0</v>
      </c>
      <c r="W181" s="227">
        <f t="shared" si="38"/>
        <v>0</v>
      </c>
      <c r="X181" s="227">
        <f t="shared" si="36"/>
        <v>3307</v>
      </c>
      <c r="Y181" s="1561">
        <v>2</v>
      </c>
      <c r="Z181" s="1560">
        <v>1.79</v>
      </c>
      <c r="AA181" s="102">
        <v>1</v>
      </c>
      <c r="AB181" s="208">
        <v>118390.6</v>
      </c>
      <c r="AC181" s="208">
        <v>0</v>
      </c>
      <c r="AD181" s="208">
        <v>0.03</v>
      </c>
      <c r="AE181" s="208">
        <f t="shared" si="32"/>
        <v>3551.7179999999998</v>
      </c>
      <c r="AF181" s="208"/>
      <c r="AG181" s="227">
        <f t="shared" si="33"/>
        <v>121942.318</v>
      </c>
      <c r="AH181" s="227" t="s">
        <v>1</v>
      </c>
      <c r="AI181" s="1560">
        <v>1.84</v>
      </c>
      <c r="AJ181" s="102">
        <v>1</v>
      </c>
      <c r="AK181" s="208">
        <v>121697.60000000001</v>
      </c>
      <c r="AL181" s="208">
        <v>0</v>
      </c>
      <c r="AM181" s="1567">
        <v>0.03</v>
      </c>
      <c r="AN181" s="208">
        <f t="shared" si="34"/>
        <v>3650.9279999999999</v>
      </c>
      <c r="AO181" s="208"/>
      <c r="AP181" s="227">
        <f t="shared" si="35"/>
        <v>125348.52800000001</v>
      </c>
    </row>
    <row r="182" spans="1:42" s="5" customFormat="1" ht="27" x14ac:dyDescent="0.25">
      <c r="A182" s="208">
        <v>172</v>
      </c>
      <c r="B182" s="1546" t="s">
        <v>6195</v>
      </c>
      <c r="C182" s="1546" t="s">
        <v>6064</v>
      </c>
      <c r="D182" s="227" t="s">
        <v>4758</v>
      </c>
      <c r="E182" s="1561">
        <v>2</v>
      </c>
      <c r="F182" s="1560">
        <v>4.1399999999999997</v>
      </c>
      <c r="G182" s="102">
        <v>1</v>
      </c>
      <c r="H182" s="208">
        <v>273819.59999999998</v>
      </c>
      <c r="I182" s="208">
        <v>0</v>
      </c>
      <c r="J182" s="208">
        <v>0.12</v>
      </c>
      <c r="K182" s="208">
        <f t="shared" si="29"/>
        <v>32858.351999999999</v>
      </c>
      <c r="L182" s="208"/>
      <c r="M182" s="227">
        <f t="shared" si="30"/>
        <v>306677.95199999999</v>
      </c>
      <c r="N182" s="227">
        <v>1</v>
      </c>
      <c r="O182" s="102">
        <v>1</v>
      </c>
      <c r="P182" s="208">
        <v>265221.39999999997</v>
      </c>
      <c r="Q182" s="208">
        <v>0</v>
      </c>
      <c r="R182" s="208"/>
      <c r="S182" s="227">
        <f t="shared" si="31"/>
        <v>265221.39999999997</v>
      </c>
      <c r="T182" s="227">
        <f t="shared" si="26"/>
        <v>0</v>
      </c>
      <c r="U182" s="227">
        <f t="shared" si="27"/>
        <v>8598.2000000000116</v>
      </c>
      <c r="V182" s="227">
        <f t="shared" si="28"/>
        <v>0</v>
      </c>
      <c r="W182" s="227">
        <f t="shared" si="38"/>
        <v>0</v>
      </c>
      <c r="X182" s="227">
        <f t="shared" si="36"/>
        <v>8598.2000000000116</v>
      </c>
      <c r="Y182" s="1561">
        <v>3</v>
      </c>
      <c r="Z182" s="1560">
        <v>4.2699999999999996</v>
      </c>
      <c r="AA182" s="102">
        <v>1</v>
      </c>
      <c r="AB182" s="208">
        <v>282417.8</v>
      </c>
      <c r="AC182" s="208">
        <v>0</v>
      </c>
      <c r="AD182" s="208">
        <v>0.12</v>
      </c>
      <c r="AE182" s="208">
        <f t="shared" si="32"/>
        <v>33890.135999999999</v>
      </c>
      <c r="AF182" s="208"/>
      <c r="AG182" s="227">
        <f t="shared" si="33"/>
        <v>316307.93599999999</v>
      </c>
      <c r="AH182" s="227" t="s">
        <v>1</v>
      </c>
      <c r="AI182" s="1560">
        <v>4.41</v>
      </c>
      <c r="AJ182" s="102">
        <v>1</v>
      </c>
      <c r="AK182" s="208">
        <v>291677.40000000002</v>
      </c>
      <c r="AL182" s="208">
        <v>0</v>
      </c>
      <c r="AM182" s="1567">
        <v>0.12</v>
      </c>
      <c r="AN182" s="208">
        <f t="shared" si="34"/>
        <v>35001.288</v>
      </c>
      <c r="AO182" s="208"/>
      <c r="AP182" s="227">
        <f t="shared" si="35"/>
        <v>326678.68800000002</v>
      </c>
    </row>
    <row r="183" spans="1:42" s="5" customFormat="1" x14ac:dyDescent="0.25">
      <c r="A183" s="208">
        <v>173</v>
      </c>
      <c r="B183" s="1546" t="s">
        <v>1429</v>
      </c>
      <c r="C183" s="1546" t="s">
        <v>6066</v>
      </c>
      <c r="D183" s="227" t="s">
        <v>6067</v>
      </c>
      <c r="E183" s="1561">
        <v>1</v>
      </c>
      <c r="F183" s="1560">
        <v>2.02</v>
      </c>
      <c r="G183" s="102">
        <v>1</v>
      </c>
      <c r="H183" s="208">
        <v>133602.79999999999</v>
      </c>
      <c r="I183" s="208">
        <v>0</v>
      </c>
      <c r="J183" s="208">
        <v>0.03</v>
      </c>
      <c r="K183" s="208">
        <f t="shared" si="29"/>
        <v>4008.0839999999994</v>
      </c>
      <c r="L183" s="208"/>
      <c r="M183" s="227">
        <f t="shared" si="30"/>
        <v>137610.88399999999</v>
      </c>
      <c r="N183" s="227">
        <v>0</v>
      </c>
      <c r="O183" s="102">
        <v>1</v>
      </c>
      <c r="P183" s="208">
        <v>129634.4</v>
      </c>
      <c r="Q183" s="208">
        <v>0</v>
      </c>
      <c r="R183" s="208"/>
      <c r="S183" s="227">
        <f t="shared" si="31"/>
        <v>129634.4</v>
      </c>
      <c r="T183" s="227">
        <f t="shared" si="26"/>
        <v>0</v>
      </c>
      <c r="U183" s="227">
        <f t="shared" si="27"/>
        <v>3968.3999999999942</v>
      </c>
      <c r="V183" s="227">
        <f t="shared" si="28"/>
        <v>0</v>
      </c>
      <c r="W183" s="227">
        <f t="shared" si="38"/>
        <v>0</v>
      </c>
      <c r="X183" s="227">
        <f t="shared" si="36"/>
        <v>3968.3999999999942</v>
      </c>
      <c r="Y183" s="1561">
        <v>2</v>
      </c>
      <c r="Z183" s="1560">
        <v>2.08</v>
      </c>
      <c r="AA183" s="102">
        <v>1</v>
      </c>
      <c r="AB183" s="208">
        <v>137571.20000000001</v>
      </c>
      <c r="AC183" s="208">
        <v>0</v>
      </c>
      <c r="AD183" s="208">
        <v>0.03</v>
      </c>
      <c r="AE183" s="208">
        <f t="shared" si="32"/>
        <v>4127.1360000000004</v>
      </c>
      <c r="AF183" s="208"/>
      <c r="AG183" s="227">
        <f t="shared" si="33"/>
        <v>141698.33600000001</v>
      </c>
      <c r="AH183" s="227" t="s">
        <v>1</v>
      </c>
      <c r="AI183" s="1560">
        <v>2.15</v>
      </c>
      <c r="AJ183" s="102">
        <v>1</v>
      </c>
      <c r="AK183" s="208">
        <v>142201</v>
      </c>
      <c r="AL183" s="208">
        <v>0</v>
      </c>
      <c r="AM183" s="1567">
        <v>0.03</v>
      </c>
      <c r="AN183" s="208">
        <f t="shared" si="34"/>
        <v>4266.03</v>
      </c>
      <c r="AO183" s="208"/>
      <c r="AP183" s="227">
        <f t="shared" si="35"/>
        <v>146467.03</v>
      </c>
    </row>
    <row r="184" spans="1:42" s="5" customFormat="1" x14ac:dyDescent="0.25">
      <c r="A184" s="208">
        <v>174</v>
      </c>
      <c r="B184" s="1546" t="s">
        <v>6196</v>
      </c>
      <c r="C184" s="1546" t="s">
        <v>6066</v>
      </c>
      <c r="D184" s="227" t="s">
        <v>6067</v>
      </c>
      <c r="E184" s="1561">
        <v>5</v>
      </c>
      <c r="F184" s="1560">
        <v>2.21</v>
      </c>
      <c r="G184" s="102">
        <v>1</v>
      </c>
      <c r="H184" s="208">
        <v>146169.4</v>
      </c>
      <c r="I184" s="208">
        <v>0</v>
      </c>
      <c r="J184" s="208">
        <v>0.12</v>
      </c>
      <c r="K184" s="208">
        <f t="shared" si="29"/>
        <v>17540.327999999998</v>
      </c>
      <c r="L184" s="208"/>
      <c r="M184" s="227">
        <f t="shared" si="30"/>
        <v>163709.728</v>
      </c>
      <c r="N184" s="227">
        <v>4</v>
      </c>
      <c r="O184" s="102">
        <v>1</v>
      </c>
      <c r="P184" s="208">
        <v>146169.4</v>
      </c>
      <c r="Q184" s="208">
        <v>0</v>
      </c>
      <c r="R184" s="208"/>
      <c r="S184" s="227">
        <f t="shared" si="31"/>
        <v>146169.4</v>
      </c>
      <c r="T184" s="227">
        <f t="shared" si="26"/>
        <v>0</v>
      </c>
      <c r="U184" s="227">
        <f t="shared" si="27"/>
        <v>0</v>
      </c>
      <c r="V184" s="227">
        <f t="shared" si="28"/>
        <v>0</v>
      </c>
      <c r="W184" s="227">
        <f t="shared" si="38"/>
        <v>0</v>
      </c>
      <c r="X184" s="227">
        <f t="shared" si="36"/>
        <v>0</v>
      </c>
      <c r="Y184" s="1561">
        <v>6</v>
      </c>
      <c r="Z184" s="1560">
        <v>2.2799999999999998</v>
      </c>
      <c r="AA184" s="102">
        <v>1</v>
      </c>
      <c r="AB184" s="208">
        <v>150799.19999999998</v>
      </c>
      <c r="AC184" s="208">
        <v>0</v>
      </c>
      <c r="AD184" s="208">
        <v>0.12</v>
      </c>
      <c r="AE184" s="208">
        <f t="shared" si="32"/>
        <v>18095.903999999999</v>
      </c>
      <c r="AF184" s="208"/>
      <c r="AG184" s="227">
        <f t="shared" si="33"/>
        <v>168895.10399999999</v>
      </c>
      <c r="AH184" s="227" t="s">
        <v>1</v>
      </c>
      <c r="AI184" s="1560">
        <v>2.2799999999999998</v>
      </c>
      <c r="AJ184" s="102">
        <v>1</v>
      </c>
      <c r="AK184" s="208">
        <v>150799.19999999998</v>
      </c>
      <c r="AL184" s="208">
        <v>0</v>
      </c>
      <c r="AM184" s="1567">
        <v>0.13</v>
      </c>
      <c r="AN184" s="208">
        <f t="shared" si="34"/>
        <v>19603.895999999997</v>
      </c>
      <c r="AO184" s="208"/>
      <c r="AP184" s="227">
        <f t="shared" si="35"/>
        <v>170403.09599999999</v>
      </c>
    </row>
    <row r="185" spans="1:42" s="5" customFormat="1" x14ac:dyDescent="0.25">
      <c r="A185" s="208">
        <v>175</v>
      </c>
      <c r="B185" s="1546" t="s">
        <v>6197</v>
      </c>
      <c r="C185" s="1546" t="s">
        <v>6066</v>
      </c>
      <c r="D185" s="227" t="s">
        <v>6067</v>
      </c>
      <c r="E185" s="1561">
        <v>2</v>
      </c>
      <c r="F185" s="1560">
        <v>2.08</v>
      </c>
      <c r="G185" s="102">
        <v>1</v>
      </c>
      <c r="H185" s="208">
        <v>137571.20000000001</v>
      </c>
      <c r="I185" s="208">
        <v>0</v>
      </c>
      <c r="J185" s="208">
        <v>0.1</v>
      </c>
      <c r="K185" s="208">
        <f t="shared" si="29"/>
        <v>13757.120000000003</v>
      </c>
      <c r="L185" s="208"/>
      <c r="M185" s="227">
        <f t="shared" si="30"/>
        <v>151328.32000000001</v>
      </c>
      <c r="N185" s="227">
        <v>1</v>
      </c>
      <c r="O185" s="102">
        <v>1</v>
      </c>
      <c r="P185" s="208">
        <v>133602.79999999999</v>
      </c>
      <c r="Q185" s="208">
        <v>0</v>
      </c>
      <c r="R185" s="208"/>
      <c r="S185" s="227">
        <f t="shared" si="31"/>
        <v>133602.79999999999</v>
      </c>
      <c r="T185" s="227">
        <f t="shared" si="26"/>
        <v>0</v>
      </c>
      <c r="U185" s="227">
        <f t="shared" si="27"/>
        <v>3968.4000000000233</v>
      </c>
      <c r="V185" s="227">
        <f t="shared" si="28"/>
        <v>0</v>
      </c>
      <c r="W185" s="227">
        <f t="shared" si="38"/>
        <v>0</v>
      </c>
      <c r="X185" s="227">
        <f t="shared" si="36"/>
        <v>3968.4000000000233</v>
      </c>
      <c r="Y185" s="1561">
        <v>3</v>
      </c>
      <c r="Z185" s="1560">
        <v>2.15</v>
      </c>
      <c r="AA185" s="102">
        <v>1</v>
      </c>
      <c r="AB185" s="208">
        <v>142201</v>
      </c>
      <c r="AC185" s="208">
        <v>0</v>
      </c>
      <c r="AD185" s="208">
        <v>0.1</v>
      </c>
      <c r="AE185" s="208">
        <f t="shared" si="32"/>
        <v>14220.1</v>
      </c>
      <c r="AF185" s="208"/>
      <c r="AG185" s="227">
        <f t="shared" si="33"/>
        <v>156421.1</v>
      </c>
      <c r="AH185" s="227" t="s">
        <v>1</v>
      </c>
      <c r="AI185" s="1560">
        <v>2.21</v>
      </c>
      <c r="AJ185" s="102">
        <v>1</v>
      </c>
      <c r="AK185" s="208">
        <v>146169.4</v>
      </c>
      <c r="AL185" s="208">
        <v>0</v>
      </c>
      <c r="AM185" s="1567">
        <v>0.1</v>
      </c>
      <c r="AN185" s="208">
        <f t="shared" si="34"/>
        <v>14616.94</v>
      </c>
      <c r="AO185" s="208"/>
      <c r="AP185" s="227">
        <f t="shared" si="35"/>
        <v>160786.34</v>
      </c>
    </row>
    <row r="186" spans="1:42" s="5" customFormat="1" x14ac:dyDescent="0.25">
      <c r="A186" s="208">
        <v>176</v>
      </c>
      <c r="B186" s="1546" t="s">
        <v>6198</v>
      </c>
      <c r="C186" s="1546" t="s">
        <v>6066</v>
      </c>
      <c r="D186" s="227" t="s">
        <v>6067</v>
      </c>
      <c r="E186" s="1561">
        <v>14</v>
      </c>
      <c r="F186" s="1560">
        <v>2.5</v>
      </c>
      <c r="G186" s="102">
        <v>1</v>
      </c>
      <c r="H186" s="208">
        <v>165350</v>
      </c>
      <c r="I186" s="208">
        <v>0</v>
      </c>
      <c r="J186" s="208">
        <v>0.09</v>
      </c>
      <c r="K186" s="208">
        <f t="shared" si="29"/>
        <v>14881.5</v>
      </c>
      <c r="L186" s="208"/>
      <c r="M186" s="227">
        <f t="shared" si="30"/>
        <v>180231.5</v>
      </c>
      <c r="N186" s="227">
        <v>13</v>
      </c>
      <c r="O186" s="102">
        <v>1</v>
      </c>
      <c r="P186" s="208">
        <v>165350</v>
      </c>
      <c r="Q186" s="208">
        <v>0</v>
      </c>
      <c r="R186" s="208"/>
      <c r="S186" s="227">
        <f t="shared" si="31"/>
        <v>165350</v>
      </c>
      <c r="T186" s="227">
        <f t="shared" si="26"/>
        <v>0</v>
      </c>
      <c r="U186" s="227">
        <f t="shared" si="27"/>
        <v>0</v>
      </c>
      <c r="V186" s="227">
        <f t="shared" si="28"/>
        <v>0</v>
      </c>
      <c r="W186" s="227">
        <f t="shared" si="38"/>
        <v>0</v>
      </c>
      <c r="X186" s="227">
        <f t="shared" si="36"/>
        <v>0</v>
      </c>
      <c r="Y186" s="1561">
        <v>15</v>
      </c>
      <c r="Z186" s="1560">
        <v>2.5</v>
      </c>
      <c r="AA186" s="102">
        <v>1</v>
      </c>
      <c r="AB186" s="208">
        <v>165350</v>
      </c>
      <c r="AC186" s="208">
        <v>0</v>
      </c>
      <c r="AD186" s="208">
        <v>0.09</v>
      </c>
      <c r="AE186" s="208">
        <f t="shared" si="32"/>
        <v>14881.5</v>
      </c>
      <c r="AF186" s="208"/>
      <c r="AG186" s="227">
        <f t="shared" si="33"/>
        <v>180231.5</v>
      </c>
      <c r="AH186" s="227" t="s">
        <v>1</v>
      </c>
      <c r="AI186" s="1560">
        <v>2.58</v>
      </c>
      <c r="AJ186" s="102">
        <v>1</v>
      </c>
      <c r="AK186" s="208">
        <v>170641.2</v>
      </c>
      <c r="AL186" s="208">
        <v>0</v>
      </c>
      <c r="AM186" s="1567">
        <v>0.09</v>
      </c>
      <c r="AN186" s="208">
        <f t="shared" si="34"/>
        <v>15357.708000000001</v>
      </c>
      <c r="AO186" s="208"/>
      <c r="AP186" s="227">
        <f t="shared" si="35"/>
        <v>185998.90800000002</v>
      </c>
    </row>
    <row r="187" spans="1:42" s="5" customFormat="1" x14ac:dyDescent="0.25">
      <c r="A187" s="208">
        <v>177</v>
      </c>
      <c r="B187" s="1546" t="s">
        <v>6199</v>
      </c>
      <c r="C187" s="1546" t="s">
        <v>1145</v>
      </c>
      <c r="D187" s="227" t="s">
        <v>4768</v>
      </c>
      <c r="E187" s="1561">
        <v>3</v>
      </c>
      <c r="F187" s="1560">
        <v>1.84</v>
      </c>
      <c r="G187" s="102">
        <v>1</v>
      </c>
      <c r="H187" s="208">
        <v>121697.60000000001</v>
      </c>
      <c r="I187" s="208">
        <v>0</v>
      </c>
      <c r="J187" s="208">
        <v>0.05</v>
      </c>
      <c r="K187" s="208">
        <f t="shared" si="29"/>
        <v>6084.880000000001</v>
      </c>
      <c r="L187" s="208"/>
      <c r="M187" s="227">
        <f t="shared" si="30"/>
        <v>127782.48000000001</v>
      </c>
      <c r="N187" s="227">
        <v>2</v>
      </c>
      <c r="O187" s="102">
        <v>1</v>
      </c>
      <c r="P187" s="208">
        <v>118390.6</v>
      </c>
      <c r="Q187" s="208">
        <v>0</v>
      </c>
      <c r="R187" s="208"/>
      <c r="S187" s="227">
        <f t="shared" si="31"/>
        <v>118390.6</v>
      </c>
      <c r="T187" s="227">
        <f t="shared" si="26"/>
        <v>0</v>
      </c>
      <c r="U187" s="227">
        <f t="shared" si="27"/>
        <v>3307</v>
      </c>
      <c r="V187" s="227">
        <f t="shared" si="28"/>
        <v>0</v>
      </c>
      <c r="W187" s="227">
        <f t="shared" si="38"/>
        <v>0</v>
      </c>
      <c r="X187" s="227">
        <f t="shared" si="36"/>
        <v>3307</v>
      </c>
      <c r="Y187" s="1561">
        <v>4</v>
      </c>
      <c r="Z187" s="1560">
        <v>1.9</v>
      </c>
      <c r="AA187" s="102">
        <v>1</v>
      </c>
      <c r="AB187" s="208">
        <v>125666</v>
      </c>
      <c r="AC187" s="208">
        <v>0</v>
      </c>
      <c r="AD187" s="208">
        <v>0.06</v>
      </c>
      <c r="AE187" s="208">
        <f t="shared" si="32"/>
        <v>7539.96</v>
      </c>
      <c r="AF187" s="208"/>
      <c r="AG187" s="227">
        <f t="shared" si="33"/>
        <v>133205.96</v>
      </c>
      <c r="AH187" s="227" t="s">
        <v>1</v>
      </c>
      <c r="AI187" s="1560">
        <v>1.9</v>
      </c>
      <c r="AJ187" s="102">
        <v>1</v>
      </c>
      <c r="AK187" s="208">
        <v>125666</v>
      </c>
      <c r="AL187" s="208">
        <v>0</v>
      </c>
      <c r="AM187" s="1567">
        <v>0.06</v>
      </c>
      <c r="AN187" s="208">
        <f t="shared" si="34"/>
        <v>7539.96</v>
      </c>
      <c r="AO187" s="208"/>
      <c r="AP187" s="227">
        <f t="shared" si="35"/>
        <v>133205.96</v>
      </c>
    </row>
    <row r="188" spans="1:42" s="5" customFormat="1" x14ac:dyDescent="0.25">
      <c r="A188" s="208">
        <v>178</v>
      </c>
      <c r="B188" s="1546" t="s">
        <v>6200</v>
      </c>
      <c r="C188" s="1546" t="s">
        <v>1145</v>
      </c>
      <c r="D188" s="227" t="s">
        <v>4768</v>
      </c>
      <c r="E188" s="1561">
        <v>2</v>
      </c>
      <c r="F188" s="1560">
        <v>1.79</v>
      </c>
      <c r="G188" s="102">
        <v>1</v>
      </c>
      <c r="H188" s="208">
        <v>118390.6</v>
      </c>
      <c r="I188" s="208">
        <v>0</v>
      </c>
      <c r="J188" s="208">
        <v>0.09</v>
      </c>
      <c r="K188" s="208">
        <f t="shared" si="29"/>
        <v>10655.154</v>
      </c>
      <c r="L188" s="208"/>
      <c r="M188" s="227">
        <f t="shared" si="30"/>
        <v>129045.754</v>
      </c>
      <c r="N188" s="227">
        <v>1</v>
      </c>
      <c r="O188" s="102">
        <v>1</v>
      </c>
      <c r="P188" s="208">
        <v>114422.2</v>
      </c>
      <c r="Q188" s="208">
        <v>0</v>
      </c>
      <c r="R188" s="208"/>
      <c r="S188" s="227">
        <f t="shared" si="31"/>
        <v>114422.2</v>
      </c>
      <c r="T188" s="227">
        <f t="shared" si="26"/>
        <v>0</v>
      </c>
      <c r="U188" s="227">
        <f t="shared" si="27"/>
        <v>3968.4000000000087</v>
      </c>
      <c r="V188" s="227">
        <f t="shared" si="28"/>
        <v>0</v>
      </c>
      <c r="W188" s="227">
        <f t="shared" si="38"/>
        <v>0</v>
      </c>
      <c r="X188" s="227">
        <f t="shared" si="36"/>
        <v>3968.4000000000087</v>
      </c>
      <c r="Y188" s="1561">
        <v>3</v>
      </c>
      <c r="Z188" s="1560">
        <v>1.84</v>
      </c>
      <c r="AA188" s="102">
        <v>1</v>
      </c>
      <c r="AB188" s="208">
        <v>121697.60000000001</v>
      </c>
      <c r="AC188" s="208">
        <v>0</v>
      </c>
      <c r="AD188" s="208">
        <v>0.09</v>
      </c>
      <c r="AE188" s="208">
        <f t="shared" si="32"/>
        <v>10952.784</v>
      </c>
      <c r="AF188" s="208"/>
      <c r="AG188" s="227">
        <f t="shared" si="33"/>
        <v>132650.38400000002</v>
      </c>
      <c r="AH188" s="227" t="s">
        <v>1</v>
      </c>
      <c r="AI188" s="1560">
        <v>1.9</v>
      </c>
      <c r="AJ188" s="102">
        <v>1</v>
      </c>
      <c r="AK188" s="208">
        <v>125666</v>
      </c>
      <c r="AL188" s="208">
        <v>0</v>
      </c>
      <c r="AM188" s="1567">
        <v>0.09</v>
      </c>
      <c r="AN188" s="208">
        <f t="shared" si="34"/>
        <v>11309.939999999999</v>
      </c>
      <c r="AO188" s="208"/>
      <c r="AP188" s="227">
        <f t="shared" si="35"/>
        <v>136975.94</v>
      </c>
    </row>
    <row r="189" spans="1:42" s="5" customFormat="1" x14ac:dyDescent="0.25">
      <c r="A189" s="208">
        <v>179</v>
      </c>
      <c r="B189" s="1546" t="s">
        <v>6201</v>
      </c>
      <c r="C189" s="1546" t="s">
        <v>1145</v>
      </c>
      <c r="D189" s="227" t="s">
        <v>4768</v>
      </c>
      <c r="E189" s="1561">
        <v>2</v>
      </c>
      <c r="F189" s="1560">
        <v>1.79</v>
      </c>
      <c r="G189" s="102">
        <v>1</v>
      </c>
      <c r="H189" s="208">
        <v>118390.6</v>
      </c>
      <c r="I189" s="208">
        <v>0</v>
      </c>
      <c r="J189" s="208">
        <v>7.0000000000000007E-2</v>
      </c>
      <c r="K189" s="208">
        <f t="shared" si="29"/>
        <v>8287.3420000000006</v>
      </c>
      <c r="L189" s="208"/>
      <c r="M189" s="227">
        <f t="shared" si="30"/>
        <v>126677.94200000001</v>
      </c>
      <c r="N189" s="227">
        <v>1</v>
      </c>
      <c r="O189" s="102">
        <v>1</v>
      </c>
      <c r="P189" s="208">
        <v>114422.2</v>
      </c>
      <c r="Q189" s="208">
        <v>0</v>
      </c>
      <c r="R189" s="208"/>
      <c r="S189" s="227">
        <f t="shared" si="31"/>
        <v>114422.2</v>
      </c>
      <c r="T189" s="227">
        <f t="shared" si="26"/>
        <v>0</v>
      </c>
      <c r="U189" s="227">
        <f t="shared" si="27"/>
        <v>3968.4000000000087</v>
      </c>
      <c r="V189" s="227">
        <f t="shared" si="28"/>
        <v>0</v>
      </c>
      <c r="W189" s="227">
        <f t="shared" si="38"/>
        <v>0</v>
      </c>
      <c r="X189" s="227">
        <f t="shared" si="36"/>
        <v>3968.4000000000087</v>
      </c>
      <c r="Y189" s="1561">
        <v>3</v>
      </c>
      <c r="Z189" s="1560">
        <v>1.84</v>
      </c>
      <c r="AA189" s="102">
        <v>1</v>
      </c>
      <c r="AB189" s="208">
        <v>121697.60000000001</v>
      </c>
      <c r="AC189" s="208">
        <v>0</v>
      </c>
      <c r="AD189" s="208">
        <v>7.0000000000000007E-2</v>
      </c>
      <c r="AE189" s="208">
        <f t="shared" si="32"/>
        <v>8518.8320000000003</v>
      </c>
      <c r="AF189" s="208"/>
      <c r="AG189" s="227">
        <f t="shared" si="33"/>
        <v>130216.432</v>
      </c>
      <c r="AH189" s="227" t="s">
        <v>1</v>
      </c>
      <c r="AI189" s="1560">
        <v>1.9</v>
      </c>
      <c r="AJ189" s="102">
        <v>1</v>
      </c>
      <c r="AK189" s="208">
        <v>125666</v>
      </c>
      <c r="AL189" s="208">
        <v>0</v>
      </c>
      <c r="AM189" s="1567">
        <v>7.0000000000000007E-2</v>
      </c>
      <c r="AN189" s="208">
        <f t="shared" si="34"/>
        <v>8796.6200000000008</v>
      </c>
      <c r="AO189" s="208"/>
      <c r="AP189" s="227">
        <f t="shared" si="35"/>
        <v>134462.62</v>
      </c>
    </row>
    <row r="190" spans="1:42" s="5" customFormat="1" x14ac:dyDescent="0.25">
      <c r="A190" s="208">
        <v>180</v>
      </c>
      <c r="B190" s="1546" t="s">
        <v>6202</v>
      </c>
      <c r="C190" s="1546" t="s">
        <v>1145</v>
      </c>
      <c r="D190" s="227" t="s">
        <v>4768</v>
      </c>
      <c r="E190" s="1561">
        <v>2</v>
      </c>
      <c r="F190" s="1560">
        <v>1.79</v>
      </c>
      <c r="G190" s="102">
        <v>1</v>
      </c>
      <c r="H190" s="208">
        <v>118390.6</v>
      </c>
      <c r="I190" s="208">
        <v>0</v>
      </c>
      <c r="J190" s="208">
        <v>0.09</v>
      </c>
      <c r="K190" s="208">
        <f t="shared" si="29"/>
        <v>10655.154</v>
      </c>
      <c r="L190" s="208"/>
      <c r="M190" s="227">
        <f t="shared" si="30"/>
        <v>129045.754</v>
      </c>
      <c r="N190" s="227">
        <v>1</v>
      </c>
      <c r="O190" s="102">
        <v>1</v>
      </c>
      <c r="P190" s="208">
        <v>114422.2</v>
      </c>
      <c r="Q190" s="208">
        <v>0</v>
      </c>
      <c r="R190" s="208"/>
      <c r="S190" s="227">
        <f t="shared" si="31"/>
        <v>114422.2</v>
      </c>
      <c r="T190" s="227">
        <f t="shared" si="26"/>
        <v>0</v>
      </c>
      <c r="U190" s="227">
        <f t="shared" si="27"/>
        <v>3968.4000000000087</v>
      </c>
      <c r="V190" s="227">
        <f t="shared" si="28"/>
        <v>0</v>
      </c>
      <c r="W190" s="227">
        <f t="shared" si="38"/>
        <v>0</v>
      </c>
      <c r="X190" s="227">
        <f t="shared" si="36"/>
        <v>3968.4000000000087</v>
      </c>
      <c r="Y190" s="1561">
        <v>3</v>
      </c>
      <c r="Z190" s="1560">
        <v>1.84</v>
      </c>
      <c r="AA190" s="102">
        <v>1</v>
      </c>
      <c r="AB190" s="208">
        <v>121697.60000000001</v>
      </c>
      <c r="AC190" s="208">
        <v>0</v>
      </c>
      <c r="AD190" s="208">
        <v>0.09</v>
      </c>
      <c r="AE190" s="208">
        <f t="shared" si="32"/>
        <v>10952.784</v>
      </c>
      <c r="AF190" s="208"/>
      <c r="AG190" s="227">
        <f t="shared" si="33"/>
        <v>132650.38400000002</v>
      </c>
      <c r="AH190" s="227" t="s">
        <v>1</v>
      </c>
      <c r="AI190" s="1560">
        <v>1.9</v>
      </c>
      <c r="AJ190" s="102">
        <v>1</v>
      </c>
      <c r="AK190" s="208">
        <v>125666</v>
      </c>
      <c r="AL190" s="208">
        <v>0</v>
      </c>
      <c r="AM190" s="1567">
        <v>0.09</v>
      </c>
      <c r="AN190" s="208">
        <f t="shared" si="34"/>
        <v>11309.939999999999</v>
      </c>
      <c r="AO190" s="208"/>
      <c r="AP190" s="227">
        <f t="shared" si="35"/>
        <v>136975.94</v>
      </c>
    </row>
    <row r="191" spans="1:42" s="5" customFormat="1" x14ac:dyDescent="0.25">
      <c r="A191" s="208">
        <v>181</v>
      </c>
      <c r="B191" s="1546" t="s">
        <v>6203</v>
      </c>
      <c r="C191" s="1546" t="s">
        <v>1145</v>
      </c>
      <c r="D191" s="227" t="s">
        <v>4768</v>
      </c>
      <c r="E191" s="1561">
        <v>2</v>
      </c>
      <c r="F191" s="1560">
        <v>1.79</v>
      </c>
      <c r="G191" s="102">
        <v>1</v>
      </c>
      <c r="H191" s="208">
        <v>118390.6</v>
      </c>
      <c r="I191" s="208">
        <v>0</v>
      </c>
      <c r="J191" s="208">
        <v>0.08</v>
      </c>
      <c r="K191" s="208">
        <f t="shared" si="29"/>
        <v>9471.2480000000014</v>
      </c>
      <c r="L191" s="208"/>
      <c r="M191" s="227">
        <f t="shared" si="30"/>
        <v>127861.84800000001</v>
      </c>
      <c r="N191" s="227">
        <v>1</v>
      </c>
      <c r="O191" s="102">
        <v>1</v>
      </c>
      <c r="P191" s="208">
        <v>114422.2</v>
      </c>
      <c r="Q191" s="208">
        <v>0</v>
      </c>
      <c r="R191" s="208"/>
      <c r="S191" s="227">
        <f t="shared" si="31"/>
        <v>114422.2</v>
      </c>
      <c r="T191" s="227">
        <f t="shared" si="26"/>
        <v>0</v>
      </c>
      <c r="U191" s="227">
        <f t="shared" si="27"/>
        <v>3968.4000000000087</v>
      </c>
      <c r="V191" s="227">
        <f t="shared" si="28"/>
        <v>0</v>
      </c>
      <c r="W191" s="227">
        <f t="shared" si="38"/>
        <v>0</v>
      </c>
      <c r="X191" s="227">
        <f t="shared" si="36"/>
        <v>3968.4000000000087</v>
      </c>
      <c r="Y191" s="1561">
        <v>3</v>
      </c>
      <c r="Z191" s="1560">
        <v>1.84</v>
      </c>
      <c r="AA191" s="102">
        <v>1</v>
      </c>
      <c r="AB191" s="208">
        <v>121697.60000000001</v>
      </c>
      <c r="AC191" s="208">
        <v>0</v>
      </c>
      <c r="AD191" s="208">
        <v>0.09</v>
      </c>
      <c r="AE191" s="208">
        <f t="shared" si="32"/>
        <v>10952.784</v>
      </c>
      <c r="AF191" s="208"/>
      <c r="AG191" s="227">
        <f t="shared" si="33"/>
        <v>132650.38400000002</v>
      </c>
      <c r="AH191" s="227" t="s">
        <v>1</v>
      </c>
      <c r="AI191" s="1560">
        <v>1.9</v>
      </c>
      <c r="AJ191" s="102">
        <v>1</v>
      </c>
      <c r="AK191" s="208">
        <v>125666</v>
      </c>
      <c r="AL191" s="208">
        <v>0</v>
      </c>
      <c r="AM191" s="1567">
        <v>0.09</v>
      </c>
      <c r="AN191" s="208">
        <f t="shared" si="34"/>
        <v>11309.939999999999</v>
      </c>
      <c r="AO191" s="208"/>
      <c r="AP191" s="227">
        <f t="shared" si="35"/>
        <v>136975.94</v>
      </c>
    </row>
    <row r="192" spans="1:42" s="5" customFormat="1" x14ac:dyDescent="0.25">
      <c r="A192" s="208">
        <v>182</v>
      </c>
      <c r="B192" s="1546" t="s">
        <v>6204</v>
      </c>
      <c r="C192" s="1546" t="s">
        <v>1145</v>
      </c>
      <c r="D192" s="227" t="s">
        <v>4768</v>
      </c>
      <c r="E192" s="1561">
        <v>2</v>
      </c>
      <c r="F192" s="1560">
        <v>1.79</v>
      </c>
      <c r="G192" s="102">
        <v>1</v>
      </c>
      <c r="H192" s="208">
        <v>118390.6</v>
      </c>
      <c r="I192" s="208">
        <v>0</v>
      </c>
      <c r="J192" s="208">
        <v>0.06</v>
      </c>
      <c r="K192" s="208">
        <f t="shared" si="29"/>
        <v>7103.4359999999997</v>
      </c>
      <c r="L192" s="208"/>
      <c r="M192" s="227">
        <f t="shared" si="30"/>
        <v>125494.03600000001</v>
      </c>
      <c r="N192" s="227">
        <v>1</v>
      </c>
      <c r="O192" s="102">
        <v>1</v>
      </c>
      <c r="P192" s="208">
        <v>114422.2</v>
      </c>
      <c r="Q192" s="208">
        <v>0</v>
      </c>
      <c r="R192" s="208"/>
      <c r="S192" s="227">
        <f t="shared" si="31"/>
        <v>114422.2</v>
      </c>
      <c r="T192" s="227">
        <f t="shared" si="26"/>
        <v>0</v>
      </c>
      <c r="U192" s="227">
        <f t="shared" si="27"/>
        <v>3968.4000000000087</v>
      </c>
      <c r="V192" s="227">
        <f t="shared" si="28"/>
        <v>0</v>
      </c>
      <c r="W192" s="227">
        <f t="shared" si="38"/>
        <v>0</v>
      </c>
      <c r="X192" s="227">
        <f t="shared" si="36"/>
        <v>3968.4000000000087</v>
      </c>
      <c r="Y192" s="1561">
        <v>3</v>
      </c>
      <c r="Z192" s="1560">
        <v>1.84</v>
      </c>
      <c r="AA192" s="102">
        <v>1</v>
      </c>
      <c r="AB192" s="208">
        <v>121697.60000000001</v>
      </c>
      <c r="AC192" s="208">
        <v>0</v>
      </c>
      <c r="AD192" s="208">
        <v>0.06</v>
      </c>
      <c r="AE192" s="208">
        <f t="shared" si="32"/>
        <v>7301.8559999999998</v>
      </c>
      <c r="AF192" s="208"/>
      <c r="AG192" s="227">
        <f t="shared" si="33"/>
        <v>128999.45600000001</v>
      </c>
      <c r="AH192" s="227" t="s">
        <v>1</v>
      </c>
      <c r="AI192" s="1560">
        <v>1.9</v>
      </c>
      <c r="AJ192" s="102">
        <v>1</v>
      </c>
      <c r="AK192" s="208">
        <v>125666</v>
      </c>
      <c r="AL192" s="208">
        <v>0</v>
      </c>
      <c r="AM192" s="1567">
        <v>0.06</v>
      </c>
      <c r="AN192" s="208">
        <f t="shared" si="34"/>
        <v>7539.96</v>
      </c>
      <c r="AO192" s="208"/>
      <c r="AP192" s="227">
        <f t="shared" si="35"/>
        <v>133205.96</v>
      </c>
    </row>
    <row r="193" spans="1:42" s="5" customFormat="1" x14ac:dyDescent="0.25">
      <c r="A193" s="208">
        <v>183</v>
      </c>
      <c r="B193" s="1546" t="s">
        <v>6205</v>
      </c>
      <c r="C193" s="1546" t="s">
        <v>1145</v>
      </c>
      <c r="D193" s="227" t="s">
        <v>4768</v>
      </c>
      <c r="E193" s="1561">
        <v>2</v>
      </c>
      <c r="F193" s="1560">
        <v>1.79</v>
      </c>
      <c r="G193" s="102">
        <v>1</v>
      </c>
      <c r="H193" s="208">
        <v>118390.6</v>
      </c>
      <c r="I193" s="208">
        <v>0</v>
      </c>
      <c r="J193" s="208">
        <v>0.05</v>
      </c>
      <c r="K193" s="208">
        <f t="shared" si="29"/>
        <v>5919.5300000000007</v>
      </c>
      <c r="L193" s="208"/>
      <c r="M193" s="227">
        <f t="shared" si="30"/>
        <v>124310.13</v>
      </c>
      <c r="N193" s="227">
        <v>1</v>
      </c>
      <c r="O193" s="102">
        <v>1</v>
      </c>
      <c r="P193" s="208">
        <v>114422.2</v>
      </c>
      <c r="Q193" s="208">
        <v>0</v>
      </c>
      <c r="R193" s="208"/>
      <c r="S193" s="227">
        <f t="shared" si="31"/>
        <v>114422.2</v>
      </c>
      <c r="T193" s="227">
        <f t="shared" si="26"/>
        <v>0</v>
      </c>
      <c r="U193" s="227">
        <f t="shared" si="27"/>
        <v>3968.4000000000087</v>
      </c>
      <c r="V193" s="227">
        <f t="shared" si="28"/>
        <v>0</v>
      </c>
      <c r="W193" s="227">
        <f t="shared" si="38"/>
        <v>0</v>
      </c>
      <c r="X193" s="227">
        <f t="shared" si="36"/>
        <v>3968.4000000000087</v>
      </c>
      <c r="Y193" s="1561">
        <v>3</v>
      </c>
      <c r="Z193" s="1560">
        <v>1.84</v>
      </c>
      <c r="AA193" s="102">
        <v>1</v>
      </c>
      <c r="AB193" s="208">
        <v>121697.60000000001</v>
      </c>
      <c r="AC193" s="208">
        <v>0</v>
      </c>
      <c r="AD193" s="208">
        <v>0.06</v>
      </c>
      <c r="AE193" s="208">
        <f t="shared" si="32"/>
        <v>7301.8559999999998</v>
      </c>
      <c r="AF193" s="208"/>
      <c r="AG193" s="227">
        <f t="shared" si="33"/>
        <v>128999.45600000001</v>
      </c>
      <c r="AH193" s="227" t="s">
        <v>1</v>
      </c>
      <c r="AI193" s="1560">
        <v>1.9</v>
      </c>
      <c r="AJ193" s="102">
        <v>1</v>
      </c>
      <c r="AK193" s="208">
        <v>125666</v>
      </c>
      <c r="AL193" s="208">
        <v>0</v>
      </c>
      <c r="AM193" s="1567">
        <v>0.06</v>
      </c>
      <c r="AN193" s="208">
        <f t="shared" si="34"/>
        <v>7539.96</v>
      </c>
      <c r="AO193" s="208"/>
      <c r="AP193" s="227">
        <f t="shared" si="35"/>
        <v>133205.96</v>
      </c>
    </row>
    <row r="194" spans="1:42" s="5" customFormat="1" x14ac:dyDescent="0.25">
      <c r="A194" s="208">
        <v>184</v>
      </c>
      <c r="B194" s="1546" t="s">
        <v>6206</v>
      </c>
      <c r="C194" s="1546" t="s">
        <v>1145</v>
      </c>
      <c r="D194" s="227" t="s">
        <v>4768</v>
      </c>
      <c r="E194" s="1561">
        <v>4</v>
      </c>
      <c r="F194" s="1560">
        <v>1.9</v>
      </c>
      <c r="G194" s="102">
        <v>1</v>
      </c>
      <c r="H194" s="208">
        <v>125666</v>
      </c>
      <c r="I194" s="208">
        <v>0</v>
      </c>
      <c r="J194" s="208">
        <v>7.0000000000000007E-2</v>
      </c>
      <c r="K194" s="208">
        <f t="shared" si="29"/>
        <v>8796.6200000000008</v>
      </c>
      <c r="L194" s="208"/>
      <c r="M194" s="227">
        <f t="shared" si="30"/>
        <v>134462.62</v>
      </c>
      <c r="N194" s="227">
        <v>3</v>
      </c>
      <c r="O194" s="102">
        <v>1</v>
      </c>
      <c r="P194" s="208">
        <v>121697.60000000001</v>
      </c>
      <c r="Q194" s="208">
        <v>0</v>
      </c>
      <c r="R194" s="208"/>
      <c r="S194" s="227">
        <f t="shared" si="31"/>
        <v>121697.60000000001</v>
      </c>
      <c r="T194" s="227">
        <f t="shared" si="26"/>
        <v>0</v>
      </c>
      <c r="U194" s="227">
        <f t="shared" si="27"/>
        <v>3968.3999999999942</v>
      </c>
      <c r="V194" s="227">
        <f t="shared" si="28"/>
        <v>0</v>
      </c>
      <c r="W194" s="227">
        <f t="shared" si="38"/>
        <v>0</v>
      </c>
      <c r="X194" s="227">
        <f t="shared" si="36"/>
        <v>3968.3999999999942</v>
      </c>
      <c r="Y194" s="1561">
        <v>5</v>
      </c>
      <c r="Z194" s="1560">
        <v>1.9</v>
      </c>
      <c r="AA194" s="102">
        <v>1</v>
      </c>
      <c r="AB194" s="208">
        <v>125666</v>
      </c>
      <c r="AC194" s="208">
        <v>0</v>
      </c>
      <c r="AD194" s="208">
        <v>7.0000000000000007E-2</v>
      </c>
      <c r="AE194" s="208">
        <f t="shared" si="32"/>
        <v>8796.6200000000008</v>
      </c>
      <c r="AF194" s="208"/>
      <c r="AG194" s="227">
        <f t="shared" si="33"/>
        <v>134462.62</v>
      </c>
      <c r="AH194" s="227" t="s">
        <v>1</v>
      </c>
      <c r="AI194" s="1560">
        <v>1.96</v>
      </c>
      <c r="AJ194" s="102">
        <v>1</v>
      </c>
      <c r="AK194" s="208">
        <v>129634.4</v>
      </c>
      <c r="AL194" s="208">
        <v>0</v>
      </c>
      <c r="AM194" s="1567">
        <v>7.0000000000000007E-2</v>
      </c>
      <c r="AN194" s="208">
        <f t="shared" si="34"/>
        <v>9074.4080000000013</v>
      </c>
      <c r="AO194" s="208"/>
      <c r="AP194" s="227">
        <f t="shared" si="35"/>
        <v>138708.80799999999</v>
      </c>
    </row>
    <row r="195" spans="1:42" s="5" customFormat="1" x14ac:dyDescent="0.25">
      <c r="A195" s="208">
        <v>185</v>
      </c>
      <c r="B195" s="1546" t="s">
        <v>6207</v>
      </c>
      <c r="C195" s="1546" t="s">
        <v>1145</v>
      </c>
      <c r="D195" s="227" t="s">
        <v>4768</v>
      </c>
      <c r="E195" s="1561">
        <v>2</v>
      </c>
      <c r="F195" s="1560">
        <v>1.79</v>
      </c>
      <c r="G195" s="102">
        <v>1</v>
      </c>
      <c r="H195" s="208">
        <v>118390.6</v>
      </c>
      <c r="I195" s="208">
        <v>0</v>
      </c>
      <c r="J195" s="208">
        <v>0.06</v>
      </c>
      <c r="K195" s="208">
        <f t="shared" si="29"/>
        <v>7103.4359999999997</v>
      </c>
      <c r="L195" s="208"/>
      <c r="M195" s="227">
        <f t="shared" si="30"/>
        <v>125494.03600000001</v>
      </c>
      <c r="N195" s="227">
        <v>1</v>
      </c>
      <c r="O195" s="102">
        <v>1</v>
      </c>
      <c r="P195" s="208">
        <v>114422.2</v>
      </c>
      <c r="Q195" s="208">
        <v>0</v>
      </c>
      <c r="R195" s="208"/>
      <c r="S195" s="227">
        <f t="shared" si="31"/>
        <v>114422.2</v>
      </c>
      <c r="T195" s="227">
        <f t="shared" si="26"/>
        <v>0</v>
      </c>
      <c r="U195" s="227">
        <f t="shared" si="27"/>
        <v>3968.4000000000087</v>
      </c>
      <c r="V195" s="227">
        <f t="shared" si="28"/>
        <v>0</v>
      </c>
      <c r="W195" s="227">
        <f t="shared" si="38"/>
        <v>0</v>
      </c>
      <c r="X195" s="227">
        <f t="shared" si="36"/>
        <v>3968.4000000000087</v>
      </c>
      <c r="Y195" s="1561">
        <v>3</v>
      </c>
      <c r="Z195" s="1560">
        <v>1.84</v>
      </c>
      <c r="AA195" s="102">
        <v>1</v>
      </c>
      <c r="AB195" s="208">
        <v>121697.60000000001</v>
      </c>
      <c r="AC195" s="208">
        <v>0</v>
      </c>
      <c r="AD195" s="208">
        <v>0.06</v>
      </c>
      <c r="AE195" s="208">
        <f t="shared" si="32"/>
        <v>7301.8559999999998</v>
      </c>
      <c r="AF195" s="208"/>
      <c r="AG195" s="227">
        <f t="shared" si="33"/>
        <v>128999.45600000001</v>
      </c>
      <c r="AH195" s="227" t="s">
        <v>1</v>
      </c>
      <c r="AI195" s="1560">
        <v>1.9</v>
      </c>
      <c r="AJ195" s="102">
        <v>1</v>
      </c>
      <c r="AK195" s="208">
        <v>125666</v>
      </c>
      <c r="AL195" s="208">
        <v>0</v>
      </c>
      <c r="AM195" s="1567">
        <v>7.0000000000000007E-2</v>
      </c>
      <c r="AN195" s="208">
        <f t="shared" si="34"/>
        <v>8796.6200000000008</v>
      </c>
      <c r="AO195" s="208"/>
      <c r="AP195" s="227">
        <f t="shared" si="35"/>
        <v>134462.62</v>
      </c>
    </row>
    <row r="196" spans="1:42" s="5" customFormat="1" x14ac:dyDescent="0.25">
      <c r="A196" s="208">
        <v>186</v>
      </c>
      <c r="B196" s="1546" t="s">
        <v>6208</v>
      </c>
      <c r="C196" s="1546" t="s">
        <v>1145</v>
      </c>
      <c r="D196" s="227" t="s">
        <v>4768</v>
      </c>
      <c r="E196" s="1561">
        <v>2</v>
      </c>
      <c r="F196" s="1560">
        <v>1.79</v>
      </c>
      <c r="G196" s="102">
        <v>1</v>
      </c>
      <c r="H196" s="208">
        <v>118390.6</v>
      </c>
      <c r="I196" s="208">
        <v>0</v>
      </c>
      <c r="J196" s="208">
        <v>0.04</v>
      </c>
      <c r="K196" s="208">
        <f t="shared" si="29"/>
        <v>4735.6240000000007</v>
      </c>
      <c r="L196" s="208"/>
      <c r="M196" s="227">
        <f t="shared" si="30"/>
        <v>123126.224</v>
      </c>
      <c r="N196" s="227">
        <v>1</v>
      </c>
      <c r="O196" s="102">
        <v>1</v>
      </c>
      <c r="P196" s="208">
        <v>114422.2</v>
      </c>
      <c r="Q196" s="208">
        <v>0</v>
      </c>
      <c r="R196" s="208"/>
      <c r="S196" s="227">
        <f t="shared" si="31"/>
        <v>114422.2</v>
      </c>
      <c r="T196" s="227">
        <f t="shared" si="26"/>
        <v>0</v>
      </c>
      <c r="U196" s="227">
        <f t="shared" si="27"/>
        <v>3968.4000000000087</v>
      </c>
      <c r="V196" s="227">
        <f t="shared" si="28"/>
        <v>0</v>
      </c>
      <c r="W196" s="227">
        <f t="shared" si="38"/>
        <v>0</v>
      </c>
      <c r="X196" s="227">
        <f t="shared" si="36"/>
        <v>3968.4000000000087</v>
      </c>
      <c r="Y196" s="1561">
        <v>3</v>
      </c>
      <c r="Z196" s="1560">
        <v>1.84</v>
      </c>
      <c r="AA196" s="102">
        <v>1</v>
      </c>
      <c r="AB196" s="208">
        <v>121697.60000000001</v>
      </c>
      <c r="AC196" s="208">
        <v>0</v>
      </c>
      <c r="AD196" s="208">
        <v>0.04</v>
      </c>
      <c r="AE196" s="208">
        <f t="shared" si="32"/>
        <v>4867.9040000000005</v>
      </c>
      <c r="AF196" s="208"/>
      <c r="AG196" s="227">
        <f t="shared" si="33"/>
        <v>126565.504</v>
      </c>
      <c r="AH196" s="227" t="s">
        <v>1</v>
      </c>
      <c r="AI196" s="1560">
        <v>1.9</v>
      </c>
      <c r="AJ196" s="102">
        <v>1</v>
      </c>
      <c r="AK196" s="208">
        <v>125666</v>
      </c>
      <c r="AL196" s="208">
        <v>0</v>
      </c>
      <c r="AM196" s="1567">
        <v>0.04</v>
      </c>
      <c r="AN196" s="208">
        <f t="shared" si="34"/>
        <v>5026.6400000000003</v>
      </c>
      <c r="AO196" s="208"/>
      <c r="AP196" s="227">
        <f t="shared" si="35"/>
        <v>130692.64</v>
      </c>
    </row>
    <row r="197" spans="1:42" s="5" customFormat="1" ht="27" x14ac:dyDescent="0.25">
      <c r="A197" s="208">
        <v>187</v>
      </c>
      <c r="B197" s="1546" t="s">
        <v>6209</v>
      </c>
      <c r="C197" s="1546" t="s">
        <v>1145</v>
      </c>
      <c r="D197" s="227" t="s">
        <v>4768</v>
      </c>
      <c r="E197" s="1561">
        <v>2</v>
      </c>
      <c r="F197" s="1560">
        <v>1.79</v>
      </c>
      <c r="G197" s="102">
        <v>1</v>
      </c>
      <c r="H197" s="208">
        <v>118390.6</v>
      </c>
      <c r="I197" s="208">
        <v>0</v>
      </c>
      <c r="J197" s="208">
        <v>0.05</v>
      </c>
      <c r="K197" s="208">
        <f t="shared" si="29"/>
        <v>5919.5300000000007</v>
      </c>
      <c r="L197" s="208"/>
      <c r="M197" s="227">
        <f t="shared" si="30"/>
        <v>124310.13</v>
      </c>
      <c r="N197" s="227">
        <v>1</v>
      </c>
      <c r="O197" s="102">
        <v>1</v>
      </c>
      <c r="P197" s="208">
        <v>114422.2</v>
      </c>
      <c r="Q197" s="208">
        <v>0</v>
      </c>
      <c r="R197" s="208"/>
      <c r="S197" s="227">
        <f t="shared" si="31"/>
        <v>114422.2</v>
      </c>
      <c r="T197" s="227">
        <f t="shared" si="26"/>
        <v>0</v>
      </c>
      <c r="U197" s="227">
        <f t="shared" si="27"/>
        <v>3968.4000000000087</v>
      </c>
      <c r="V197" s="227">
        <f t="shared" si="28"/>
        <v>0</v>
      </c>
      <c r="W197" s="227">
        <f t="shared" si="38"/>
        <v>0</v>
      </c>
      <c r="X197" s="227">
        <f t="shared" si="36"/>
        <v>3968.4000000000087</v>
      </c>
      <c r="Y197" s="1561">
        <v>3</v>
      </c>
      <c r="Z197" s="1560">
        <v>1.84</v>
      </c>
      <c r="AA197" s="102">
        <v>1</v>
      </c>
      <c r="AB197" s="208">
        <v>121697.60000000001</v>
      </c>
      <c r="AC197" s="208">
        <v>0</v>
      </c>
      <c r="AD197" s="208">
        <v>0.05</v>
      </c>
      <c r="AE197" s="208">
        <f t="shared" si="32"/>
        <v>6084.880000000001</v>
      </c>
      <c r="AF197" s="208"/>
      <c r="AG197" s="227">
        <f t="shared" si="33"/>
        <v>127782.48000000001</v>
      </c>
      <c r="AH197" s="227" t="s">
        <v>1</v>
      </c>
      <c r="AI197" s="1560">
        <v>1.9</v>
      </c>
      <c r="AJ197" s="102">
        <v>1</v>
      </c>
      <c r="AK197" s="208">
        <v>125666</v>
      </c>
      <c r="AL197" s="208">
        <v>0</v>
      </c>
      <c r="AM197" s="1567">
        <v>0.05</v>
      </c>
      <c r="AN197" s="208">
        <f t="shared" si="34"/>
        <v>6283.3</v>
      </c>
      <c r="AO197" s="208"/>
      <c r="AP197" s="227">
        <f t="shared" si="35"/>
        <v>131949.29999999999</v>
      </c>
    </row>
    <row r="198" spans="1:42" s="5" customFormat="1" x14ac:dyDescent="0.25">
      <c r="A198" s="208">
        <v>188</v>
      </c>
      <c r="B198" s="1546" t="s">
        <v>6210</v>
      </c>
      <c r="C198" s="1546" t="s">
        <v>1145</v>
      </c>
      <c r="D198" s="227" t="s">
        <v>4768</v>
      </c>
      <c r="E198" s="1561">
        <v>2</v>
      </c>
      <c r="F198" s="1560">
        <v>1.79</v>
      </c>
      <c r="G198" s="102">
        <v>1</v>
      </c>
      <c r="H198" s="208">
        <v>118390.6</v>
      </c>
      <c r="I198" s="208">
        <v>0</v>
      </c>
      <c r="J198" s="208">
        <v>7.0000000000000007E-2</v>
      </c>
      <c r="K198" s="208">
        <f t="shared" si="29"/>
        <v>8287.3420000000006</v>
      </c>
      <c r="L198" s="208"/>
      <c r="M198" s="227">
        <f t="shared" si="30"/>
        <v>126677.94200000001</v>
      </c>
      <c r="N198" s="227">
        <v>1</v>
      </c>
      <c r="O198" s="102">
        <v>1</v>
      </c>
      <c r="P198" s="208">
        <v>114422.2</v>
      </c>
      <c r="Q198" s="208">
        <v>0</v>
      </c>
      <c r="R198" s="208"/>
      <c r="S198" s="227">
        <f t="shared" si="31"/>
        <v>114422.2</v>
      </c>
      <c r="T198" s="227">
        <f t="shared" si="26"/>
        <v>0</v>
      </c>
      <c r="U198" s="227">
        <f t="shared" si="27"/>
        <v>3968.4000000000087</v>
      </c>
      <c r="V198" s="227">
        <f t="shared" si="28"/>
        <v>0</v>
      </c>
      <c r="W198" s="227">
        <f t="shared" si="38"/>
        <v>0</v>
      </c>
      <c r="X198" s="227">
        <f t="shared" si="36"/>
        <v>3968.4000000000087</v>
      </c>
      <c r="Y198" s="1561">
        <v>3</v>
      </c>
      <c r="Z198" s="1560">
        <v>1.84</v>
      </c>
      <c r="AA198" s="102">
        <v>1</v>
      </c>
      <c r="AB198" s="208">
        <v>121697.60000000001</v>
      </c>
      <c r="AC198" s="208">
        <v>0</v>
      </c>
      <c r="AD198" s="208">
        <v>0.08</v>
      </c>
      <c r="AE198" s="208">
        <f t="shared" si="32"/>
        <v>9735.8080000000009</v>
      </c>
      <c r="AF198" s="208"/>
      <c r="AG198" s="227">
        <f t="shared" si="33"/>
        <v>131433.408</v>
      </c>
      <c r="AH198" s="227" t="s">
        <v>1</v>
      </c>
      <c r="AI198" s="1560">
        <v>1.9</v>
      </c>
      <c r="AJ198" s="102">
        <v>1</v>
      </c>
      <c r="AK198" s="208">
        <v>125666</v>
      </c>
      <c r="AL198" s="208">
        <v>0</v>
      </c>
      <c r="AM198" s="1567">
        <v>0.08</v>
      </c>
      <c r="AN198" s="208">
        <f t="shared" si="34"/>
        <v>10053.280000000001</v>
      </c>
      <c r="AO198" s="208"/>
      <c r="AP198" s="227">
        <f t="shared" si="35"/>
        <v>135719.28</v>
      </c>
    </row>
    <row r="199" spans="1:42" s="5" customFormat="1" x14ac:dyDescent="0.25">
      <c r="A199" s="208">
        <v>189</v>
      </c>
      <c r="B199" s="1546" t="s">
        <v>6211</v>
      </c>
      <c r="C199" s="1546" t="s">
        <v>1145</v>
      </c>
      <c r="D199" s="227" t="s">
        <v>4768</v>
      </c>
      <c r="E199" s="1561">
        <v>2</v>
      </c>
      <c r="F199" s="1560">
        <v>1.79</v>
      </c>
      <c r="G199" s="102">
        <v>1</v>
      </c>
      <c r="H199" s="208">
        <v>118390.6</v>
      </c>
      <c r="I199" s="208">
        <v>0</v>
      </c>
      <c r="J199" s="208">
        <v>7.0000000000000007E-2</v>
      </c>
      <c r="K199" s="208">
        <f t="shared" si="29"/>
        <v>8287.3420000000006</v>
      </c>
      <c r="L199" s="208"/>
      <c r="M199" s="227">
        <f t="shared" si="30"/>
        <v>126677.94200000001</v>
      </c>
      <c r="N199" s="227">
        <v>1</v>
      </c>
      <c r="O199" s="102">
        <v>1</v>
      </c>
      <c r="P199" s="208">
        <v>114422.2</v>
      </c>
      <c r="Q199" s="208">
        <v>0</v>
      </c>
      <c r="R199" s="208"/>
      <c r="S199" s="227">
        <f t="shared" si="31"/>
        <v>114422.2</v>
      </c>
      <c r="T199" s="227">
        <f t="shared" si="26"/>
        <v>0</v>
      </c>
      <c r="U199" s="227">
        <f t="shared" si="27"/>
        <v>3968.4000000000087</v>
      </c>
      <c r="V199" s="227">
        <f t="shared" si="28"/>
        <v>0</v>
      </c>
      <c r="W199" s="227">
        <f t="shared" si="38"/>
        <v>0</v>
      </c>
      <c r="X199" s="227">
        <f t="shared" si="36"/>
        <v>3968.4000000000087</v>
      </c>
      <c r="Y199" s="1561">
        <v>3</v>
      </c>
      <c r="Z199" s="1560">
        <v>1.84</v>
      </c>
      <c r="AA199" s="102">
        <v>1</v>
      </c>
      <c r="AB199" s="208">
        <v>121697.60000000001</v>
      </c>
      <c r="AC199" s="208">
        <v>0</v>
      </c>
      <c r="AD199" s="208">
        <v>7.0000000000000007E-2</v>
      </c>
      <c r="AE199" s="208">
        <f t="shared" si="32"/>
        <v>8518.8320000000003</v>
      </c>
      <c r="AF199" s="208"/>
      <c r="AG199" s="227">
        <f t="shared" si="33"/>
        <v>130216.432</v>
      </c>
      <c r="AH199" s="227" t="s">
        <v>1</v>
      </c>
      <c r="AI199" s="1560">
        <v>1.9</v>
      </c>
      <c r="AJ199" s="102">
        <v>1</v>
      </c>
      <c r="AK199" s="208">
        <v>125666</v>
      </c>
      <c r="AL199" s="208">
        <v>0</v>
      </c>
      <c r="AM199" s="1567">
        <v>7.0000000000000007E-2</v>
      </c>
      <c r="AN199" s="208">
        <f t="shared" si="34"/>
        <v>8796.6200000000008</v>
      </c>
      <c r="AO199" s="208"/>
      <c r="AP199" s="227">
        <f t="shared" si="35"/>
        <v>134462.62</v>
      </c>
    </row>
    <row r="200" spans="1:42" s="5" customFormat="1" x14ac:dyDescent="0.25">
      <c r="A200" s="208">
        <v>190</v>
      </c>
      <c r="B200" s="1546" t="s">
        <v>6212</v>
      </c>
      <c r="C200" s="1546" t="s">
        <v>1145</v>
      </c>
      <c r="D200" s="227" t="s">
        <v>4768</v>
      </c>
      <c r="E200" s="1561">
        <v>2</v>
      </c>
      <c r="F200" s="1560">
        <v>1.79</v>
      </c>
      <c r="G200" s="102">
        <v>1</v>
      </c>
      <c r="H200" s="208">
        <v>118390.6</v>
      </c>
      <c r="I200" s="208">
        <v>0</v>
      </c>
      <c r="J200" s="208">
        <v>0.05</v>
      </c>
      <c r="K200" s="208">
        <f t="shared" si="29"/>
        <v>5919.5300000000007</v>
      </c>
      <c r="L200" s="208"/>
      <c r="M200" s="227">
        <f t="shared" si="30"/>
        <v>124310.13</v>
      </c>
      <c r="N200" s="227">
        <v>1</v>
      </c>
      <c r="O200" s="102">
        <v>1</v>
      </c>
      <c r="P200" s="208">
        <v>114422.2</v>
      </c>
      <c r="Q200" s="208">
        <v>0</v>
      </c>
      <c r="R200" s="208"/>
      <c r="S200" s="227">
        <f t="shared" si="31"/>
        <v>114422.2</v>
      </c>
      <c r="T200" s="227">
        <f t="shared" si="26"/>
        <v>0</v>
      </c>
      <c r="U200" s="227">
        <f t="shared" si="27"/>
        <v>3968.4000000000087</v>
      </c>
      <c r="V200" s="227">
        <f t="shared" si="28"/>
        <v>0</v>
      </c>
      <c r="W200" s="227">
        <f t="shared" si="38"/>
        <v>0</v>
      </c>
      <c r="X200" s="227">
        <f t="shared" si="36"/>
        <v>3968.4000000000087</v>
      </c>
      <c r="Y200" s="1561">
        <v>3</v>
      </c>
      <c r="Z200" s="1560">
        <v>1.84</v>
      </c>
      <c r="AA200" s="102">
        <v>1</v>
      </c>
      <c r="AB200" s="208">
        <v>121697.60000000001</v>
      </c>
      <c r="AC200" s="208">
        <v>0</v>
      </c>
      <c r="AD200" s="208">
        <v>0.06</v>
      </c>
      <c r="AE200" s="208">
        <f t="shared" si="32"/>
        <v>7301.8559999999998</v>
      </c>
      <c r="AF200" s="208"/>
      <c r="AG200" s="227">
        <f t="shared" si="33"/>
        <v>128999.45600000001</v>
      </c>
      <c r="AH200" s="227" t="s">
        <v>1</v>
      </c>
      <c r="AI200" s="1560">
        <v>1.9</v>
      </c>
      <c r="AJ200" s="102">
        <v>1</v>
      </c>
      <c r="AK200" s="208">
        <v>125666</v>
      </c>
      <c r="AL200" s="208">
        <v>0</v>
      </c>
      <c r="AM200" s="1567">
        <v>0.06</v>
      </c>
      <c r="AN200" s="208">
        <f t="shared" si="34"/>
        <v>7539.96</v>
      </c>
      <c r="AO200" s="208"/>
      <c r="AP200" s="227">
        <f t="shared" si="35"/>
        <v>133205.96</v>
      </c>
    </row>
    <row r="201" spans="1:42" s="5" customFormat="1" x14ac:dyDescent="0.25">
      <c r="A201" s="208">
        <v>191</v>
      </c>
      <c r="B201" s="1546" t="s">
        <v>6213</v>
      </c>
      <c r="C201" s="1546" t="s">
        <v>1145</v>
      </c>
      <c r="D201" s="227" t="s">
        <v>4768</v>
      </c>
      <c r="E201" s="1561">
        <v>6</v>
      </c>
      <c r="F201" s="1560">
        <v>1.96</v>
      </c>
      <c r="G201" s="102">
        <v>1</v>
      </c>
      <c r="H201" s="208">
        <v>129634.4</v>
      </c>
      <c r="I201" s="208">
        <v>0</v>
      </c>
      <c r="J201" s="208">
        <v>7.0000000000000007E-2</v>
      </c>
      <c r="K201" s="208">
        <f t="shared" si="29"/>
        <v>9074.4080000000013</v>
      </c>
      <c r="L201" s="208"/>
      <c r="M201" s="227">
        <f t="shared" si="30"/>
        <v>138708.80799999999</v>
      </c>
      <c r="N201" s="227">
        <v>4</v>
      </c>
      <c r="O201" s="102">
        <v>1</v>
      </c>
      <c r="P201" s="208">
        <v>125666</v>
      </c>
      <c r="Q201" s="208">
        <v>0</v>
      </c>
      <c r="R201" s="208"/>
      <c r="S201" s="227">
        <f t="shared" si="31"/>
        <v>125666</v>
      </c>
      <c r="T201" s="227">
        <f t="shared" si="26"/>
        <v>0</v>
      </c>
      <c r="U201" s="227">
        <f t="shared" si="27"/>
        <v>3968.3999999999942</v>
      </c>
      <c r="V201" s="227">
        <f t="shared" si="28"/>
        <v>0</v>
      </c>
      <c r="W201" s="227">
        <f t="shared" si="38"/>
        <v>0</v>
      </c>
      <c r="X201" s="227">
        <f t="shared" si="36"/>
        <v>3968.3999999999942</v>
      </c>
      <c r="Y201" s="1561">
        <v>7</v>
      </c>
      <c r="Z201" s="1560">
        <v>1.96</v>
      </c>
      <c r="AA201" s="102">
        <v>1</v>
      </c>
      <c r="AB201" s="208">
        <v>129634.4</v>
      </c>
      <c r="AC201" s="208">
        <v>0</v>
      </c>
      <c r="AD201" s="208">
        <v>0.08</v>
      </c>
      <c r="AE201" s="208">
        <f t="shared" si="32"/>
        <v>10370.752</v>
      </c>
      <c r="AF201" s="208"/>
      <c r="AG201" s="227">
        <f t="shared" si="33"/>
        <v>140005.152</v>
      </c>
      <c r="AH201" s="227" t="s">
        <v>1</v>
      </c>
      <c r="AI201" s="1560">
        <v>2.02</v>
      </c>
      <c r="AJ201" s="102">
        <v>1</v>
      </c>
      <c r="AK201" s="208">
        <v>133602.79999999999</v>
      </c>
      <c r="AL201" s="208">
        <v>0</v>
      </c>
      <c r="AM201" s="1567">
        <v>0.08</v>
      </c>
      <c r="AN201" s="208">
        <f t="shared" si="34"/>
        <v>10688.224</v>
      </c>
      <c r="AO201" s="208"/>
      <c r="AP201" s="227">
        <f t="shared" si="35"/>
        <v>144291.02399999998</v>
      </c>
    </row>
    <row r="202" spans="1:42" s="5" customFormat="1" ht="27" x14ac:dyDescent="0.25">
      <c r="A202" s="208">
        <v>192</v>
      </c>
      <c r="B202" s="1546" t="s">
        <v>6214</v>
      </c>
      <c r="C202" s="1546" t="s">
        <v>6064</v>
      </c>
      <c r="D202" s="227" t="s">
        <v>4758</v>
      </c>
      <c r="E202" s="1561">
        <v>2</v>
      </c>
      <c r="F202" s="1560">
        <v>4.1399999999999997</v>
      </c>
      <c r="G202" s="102">
        <v>1</v>
      </c>
      <c r="H202" s="208">
        <v>273819.59999999998</v>
      </c>
      <c r="I202" s="208">
        <v>0</v>
      </c>
      <c r="J202" s="208">
        <v>0.1</v>
      </c>
      <c r="K202" s="208">
        <f t="shared" si="29"/>
        <v>27381.96</v>
      </c>
      <c r="L202" s="208"/>
      <c r="M202" s="227">
        <f t="shared" si="30"/>
        <v>301201.56</v>
      </c>
      <c r="N202" s="227">
        <v>1</v>
      </c>
      <c r="O202" s="102">
        <v>1</v>
      </c>
      <c r="P202" s="208">
        <v>265221.39999999997</v>
      </c>
      <c r="Q202" s="208">
        <v>0</v>
      </c>
      <c r="R202" s="208"/>
      <c r="S202" s="227">
        <f t="shared" si="31"/>
        <v>265221.39999999997</v>
      </c>
      <c r="T202" s="227">
        <f t="shared" si="26"/>
        <v>0</v>
      </c>
      <c r="U202" s="227">
        <f t="shared" si="27"/>
        <v>8598.2000000000116</v>
      </c>
      <c r="V202" s="227">
        <f t="shared" si="28"/>
        <v>0</v>
      </c>
      <c r="W202" s="227">
        <f t="shared" si="38"/>
        <v>0</v>
      </c>
      <c r="X202" s="227">
        <f t="shared" si="36"/>
        <v>8598.2000000000116</v>
      </c>
      <c r="Y202" s="1561">
        <v>3</v>
      </c>
      <c r="Z202" s="1560">
        <v>4.2699999999999996</v>
      </c>
      <c r="AA202" s="102">
        <v>1</v>
      </c>
      <c r="AB202" s="208">
        <v>282417.8</v>
      </c>
      <c r="AC202" s="208">
        <v>0</v>
      </c>
      <c r="AD202" s="208">
        <v>0.11</v>
      </c>
      <c r="AE202" s="208">
        <f t="shared" si="32"/>
        <v>31065.957999999999</v>
      </c>
      <c r="AF202" s="208"/>
      <c r="AG202" s="227">
        <f t="shared" si="33"/>
        <v>313483.75799999997</v>
      </c>
      <c r="AH202" s="227" t="s">
        <v>1</v>
      </c>
      <c r="AI202" s="1560">
        <v>4.41</v>
      </c>
      <c r="AJ202" s="102">
        <v>1</v>
      </c>
      <c r="AK202" s="208">
        <v>291677.40000000002</v>
      </c>
      <c r="AL202" s="208">
        <v>0</v>
      </c>
      <c r="AM202" s="1567">
        <v>0.11</v>
      </c>
      <c r="AN202" s="208">
        <f t="shared" si="34"/>
        <v>32084.514000000003</v>
      </c>
      <c r="AO202" s="208"/>
      <c r="AP202" s="227">
        <f t="shared" si="35"/>
        <v>323761.91400000005</v>
      </c>
    </row>
    <row r="203" spans="1:42" s="5" customFormat="1" x14ac:dyDescent="0.25">
      <c r="A203" s="208">
        <v>193</v>
      </c>
      <c r="B203" s="1546" t="s">
        <v>6215</v>
      </c>
      <c r="C203" s="1546" t="s">
        <v>6066</v>
      </c>
      <c r="D203" s="227" t="s">
        <v>6067</v>
      </c>
      <c r="E203" s="1561">
        <v>2</v>
      </c>
      <c r="F203" s="1560">
        <v>2.08</v>
      </c>
      <c r="G203" s="102">
        <v>1</v>
      </c>
      <c r="H203" s="208">
        <v>137571.20000000001</v>
      </c>
      <c r="I203" s="208">
        <v>0</v>
      </c>
      <c r="J203" s="208">
        <v>0.1</v>
      </c>
      <c r="K203" s="208">
        <f t="shared" si="29"/>
        <v>13757.120000000003</v>
      </c>
      <c r="L203" s="208"/>
      <c r="M203" s="227">
        <f t="shared" si="30"/>
        <v>151328.32000000001</v>
      </c>
      <c r="N203" s="227">
        <v>1</v>
      </c>
      <c r="O203" s="102">
        <v>1</v>
      </c>
      <c r="P203" s="208">
        <v>133602.79999999999</v>
      </c>
      <c r="Q203" s="208">
        <v>0</v>
      </c>
      <c r="R203" s="208"/>
      <c r="S203" s="227">
        <f t="shared" si="31"/>
        <v>133602.79999999999</v>
      </c>
      <c r="T203" s="227">
        <f t="shared" ref="T203:T266" si="39">G203-O203</f>
        <v>0</v>
      </c>
      <c r="U203" s="227">
        <f t="shared" ref="U203:U266" si="40">H203-P203</f>
        <v>3968.4000000000233</v>
      </c>
      <c r="V203" s="227">
        <f t="shared" ref="V203:V266" si="41">I203-Q203</f>
        <v>0</v>
      </c>
      <c r="W203" s="227">
        <f t="shared" si="38"/>
        <v>0</v>
      </c>
      <c r="X203" s="227">
        <f t="shared" si="36"/>
        <v>3968.4000000000233</v>
      </c>
      <c r="Y203" s="1561">
        <v>3</v>
      </c>
      <c r="Z203" s="1560">
        <v>2.15</v>
      </c>
      <c r="AA203" s="102">
        <v>1</v>
      </c>
      <c r="AB203" s="208">
        <v>142201</v>
      </c>
      <c r="AC203" s="208">
        <v>0</v>
      </c>
      <c r="AD203" s="208">
        <v>0.1</v>
      </c>
      <c r="AE203" s="208">
        <f t="shared" si="32"/>
        <v>14220.1</v>
      </c>
      <c r="AF203" s="208"/>
      <c r="AG203" s="227">
        <f t="shared" si="33"/>
        <v>156421.1</v>
      </c>
      <c r="AH203" s="227" t="s">
        <v>1</v>
      </c>
      <c r="AI203" s="1560">
        <v>2.21</v>
      </c>
      <c r="AJ203" s="102">
        <v>1</v>
      </c>
      <c r="AK203" s="208">
        <v>146169.4</v>
      </c>
      <c r="AL203" s="208">
        <v>0</v>
      </c>
      <c r="AM203" s="1567">
        <v>0.1</v>
      </c>
      <c r="AN203" s="208">
        <f t="shared" si="34"/>
        <v>14616.94</v>
      </c>
      <c r="AO203" s="208"/>
      <c r="AP203" s="227">
        <f t="shared" si="35"/>
        <v>160786.34</v>
      </c>
    </row>
    <row r="204" spans="1:42" s="5" customFormat="1" x14ac:dyDescent="0.25">
      <c r="A204" s="208">
        <v>194</v>
      </c>
      <c r="B204" s="1546" t="s">
        <v>6216</v>
      </c>
      <c r="C204" s="1546" t="s">
        <v>6066</v>
      </c>
      <c r="D204" s="227" t="s">
        <v>6067</v>
      </c>
      <c r="E204" s="1561">
        <v>2</v>
      </c>
      <c r="F204" s="1560">
        <v>2.08</v>
      </c>
      <c r="G204" s="102">
        <v>1</v>
      </c>
      <c r="H204" s="208">
        <v>137571.20000000001</v>
      </c>
      <c r="I204" s="208">
        <v>0</v>
      </c>
      <c r="J204" s="208">
        <v>0.1</v>
      </c>
      <c r="K204" s="208">
        <f t="shared" ref="K204:K267" si="42">+H204*J204</f>
        <v>13757.120000000003</v>
      </c>
      <c r="L204" s="208"/>
      <c r="M204" s="227">
        <f t="shared" ref="M204:M267" si="43">H204+I204+L204+K204</f>
        <v>151328.32000000001</v>
      </c>
      <c r="N204" s="227">
        <v>1</v>
      </c>
      <c r="O204" s="102">
        <v>1</v>
      </c>
      <c r="P204" s="208">
        <v>133602.79999999999</v>
      </c>
      <c r="Q204" s="208">
        <v>0</v>
      </c>
      <c r="R204" s="208"/>
      <c r="S204" s="227">
        <f t="shared" ref="S204:S267" si="44">P204+Q204+R204</f>
        <v>133602.79999999999</v>
      </c>
      <c r="T204" s="227">
        <f t="shared" si="39"/>
        <v>0</v>
      </c>
      <c r="U204" s="227">
        <f t="shared" si="40"/>
        <v>3968.4000000000233</v>
      </c>
      <c r="V204" s="227">
        <f t="shared" si="41"/>
        <v>0</v>
      </c>
      <c r="W204" s="227">
        <f t="shared" si="38"/>
        <v>0</v>
      </c>
      <c r="X204" s="227">
        <f t="shared" si="36"/>
        <v>3968.4000000000233</v>
      </c>
      <c r="Y204" s="1561">
        <v>3</v>
      </c>
      <c r="Z204" s="1560">
        <v>2.15</v>
      </c>
      <c r="AA204" s="102">
        <v>1</v>
      </c>
      <c r="AB204" s="208">
        <v>142201</v>
      </c>
      <c r="AC204" s="208">
        <v>0</v>
      </c>
      <c r="AD204" s="208">
        <v>0.1</v>
      </c>
      <c r="AE204" s="208">
        <f t="shared" ref="AE204:AE267" si="45">+AB204*AD204</f>
        <v>14220.1</v>
      </c>
      <c r="AF204" s="208"/>
      <c r="AG204" s="227">
        <f t="shared" ref="AG204:AG267" si="46">AB204+AC204+AF204+AE204</f>
        <v>156421.1</v>
      </c>
      <c r="AH204" s="227" t="s">
        <v>1</v>
      </c>
      <c r="AI204" s="1560">
        <v>2.21</v>
      </c>
      <c r="AJ204" s="102">
        <v>1</v>
      </c>
      <c r="AK204" s="208">
        <v>146169.4</v>
      </c>
      <c r="AL204" s="208">
        <v>0</v>
      </c>
      <c r="AM204" s="1567">
        <v>0.1</v>
      </c>
      <c r="AN204" s="208">
        <f t="shared" ref="AN204:AN267" si="47">+AK204*AM204</f>
        <v>14616.94</v>
      </c>
      <c r="AO204" s="208"/>
      <c r="AP204" s="227">
        <f t="shared" ref="AP204:AP267" si="48">AK204+AL204+AO204+AN204</f>
        <v>160786.34</v>
      </c>
    </row>
    <row r="205" spans="1:42" s="5" customFormat="1" x14ac:dyDescent="0.25">
      <c r="A205" s="208">
        <v>195</v>
      </c>
      <c r="B205" s="1546" t="s">
        <v>6217</v>
      </c>
      <c r="C205" s="1546" t="s">
        <v>6066</v>
      </c>
      <c r="D205" s="227" t="s">
        <v>6067</v>
      </c>
      <c r="E205" s="1561">
        <v>2</v>
      </c>
      <c r="F205" s="1560">
        <v>2.08</v>
      </c>
      <c r="G205" s="102">
        <v>1</v>
      </c>
      <c r="H205" s="208">
        <v>137571.20000000001</v>
      </c>
      <c r="I205" s="208">
        <v>0</v>
      </c>
      <c r="J205" s="208">
        <v>0.1</v>
      </c>
      <c r="K205" s="208">
        <f t="shared" si="42"/>
        <v>13757.120000000003</v>
      </c>
      <c r="L205" s="208"/>
      <c r="M205" s="227">
        <f t="shared" si="43"/>
        <v>151328.32000000001</v>
      </c>
      <c r="N205" s="227">
        <v>1</v>
      </c>
      <c r="O205" s="102">
        <v>1</v>
      </c>
      <c r="P205" s="208">
        <v>133602.79999999999</v>
      </c>
      <c r="Q205" s="208">
        <v>0</v>
      </c>
      <c r="R205" s="208"/>
      <c r="S205" s="227">
        <f t="shared" si="44"/>
        <v>133602.79999999999</v>
      </c>
      <c r="T205" s="227">
        <f t="shared" si="39"/>
        <v>0</v>
      </c>
      <c r="U205" s="227">
        <f t="shared" si="40"/>
        <v>3968.4000000000233</v>
      </c>
      <c r="V205" s="227">
        <f t="shared" si="41"/>
        <v>0</v>
      </c>
      <c r="W205" s="227">
        <f t="shared" si="38"/>
        <v>0</v>
      </c>
      <c r="X205" s="227">
        <f t="shared" si="36"/>
        <v>3968.4000000000233</v>
      </c>
      <c r="Y205" s="1561">
        <v>3</v>
      </c>
      <c r="Z205" s="1560">
        <v>2.15</v>
      </c>
      <c r="AA205" s="102">
        <v>1</v>
      </c>
      <c r="AB205" s="208">
        <v>142201</v>
      </c>
      <c r="AC205" s="208">
        <v>0</v>
      </c>
      <c r="AD205" s="208">
        <v>0.1</v>
      </c>
      <c r="AE205" s="208">
        <f t="shared" si="45"/>
        <v>14220.1</v>
      </c>
      <c r="AF205" s="208"/>
      <c r="AG205" s="227">
        <f t="shared" si="46"/>
        <v>156421.1</v>
      </c>
      <c r="AH205" s="227" t="s">
        <v>1</v>
      </c>
      <c r="AI205" s="1560">
        <v>2.21</v>
      </c>
      <c r="AJ205" s="102">
        <v>1</v>
      </c>
      <c r="AK205" s="208">
        <v>146169.4</v>
      </c>
      <c r="AL205" s="208">
        <v>0</v>
      </c>
      <c r="AM205" s="1567">
        <v>0.1</v>
      </c>
      <c r="AN205" s="208">
        <f t="shared" si="47"/>
        <v>14616.94</v>
      </c>
      <c r="AO205" s="208"/>
      <c r="AP205" s="227">
        <f t="shared" si="48"/>
        <v>160786.34</v>
      </c>
    </row>
    <row r="206" spans="1:42" s="5" customFormat="1" x14ac:dyDescent="0.25">
      <c r="A206" s="208">
        <v>196</v>
      </c>
      <c r="B206" s="1546" t="s">
        <v>6218</v>
      </c>
      <c r="C206" s="1546" t="s">
        <v>1145</v>
      </c>
      <c r="D206" s="227" t="s">
        <v>4768</v>
      </c>
      <c r="E206" s="1561">
        <v>10</v>
      </c>
      <c r="F206" s="1560">
        <v>2.08</v>
      </c>
      <c r="G206" s="102">
        <v>1</v>
      </c>
      <c r="H206" s="208">
        <v>137571.20000000001</v>
      </c>
      <c r="I206" s="208">
        <v>0</v>
      </c>
      <c r="J206" s="208">
        <v>0.08</v>
      </c>
      <c r="K206" s="208">
        <f t="shared" si="42"/>
        <v>11005.696000000002</v>
      </c>
      <c r="L206" s="208"/>
      <c r="M206" s="227">
        <f t="shared" si="43"/>
        <v>148576.89600000001</v>
      </c>
      <c r="N206" s="227">
        <v>8</v>
      </c>
      <c r="O206" s="102">
        <v>1</v>
      </c>
      <c r="P206" s="208">
        <v>133602.79999999999</v>
      </c>
      <c r="Q206" s="208">
        <v>0</v>
      </c>
      <c r="R206" s="208"/>
      <c r="S206" s="227">
        <f t="shared" si="44"/>
        <v>133602.79999999999</v>
      </c>
      <c r="T206" s="227">
        <f t="shared" si="39"/>
        <v>0</v>
      </c>
      <c r="U206" s="227">
        <f t="shared" si="40"/>
        <v>3968.4000000000233</v>
      </c>
      <c r="V206" s="227">
        <f t="shared" si="41"/>
        <v>0</v>
      </c>
      <c r="W206" s="227">
        <f t="shared" si="38"/>
        <v>0</v>
      </c>
      <c r="X206" s="227">
        <f t="shared" ref="X206:X269" si="49">U206+V206+W206</f>
        <v>3968.4000000000233</v>
      </c>
      <c r="Y206" s="1561">
        <v>11</v>
      </c>
      <c r="Z206" s="1560">
        <v>2.08</v>
      </c>
      <c r="AA206" s="102">
        <v>1</v>
      </c>
      <c r="AB206" s="208">
        <v>137571.20000000001</v>
      </c>
      <c r="AC206" s="208">
        <v>0</v>
      </c>
      <c r="AD206" s="208">
        <v>0.08</v>
      </c>
      <c r="AE206" s="208">
        <f t="shared" si="45"/>
        <v>11005.696000000002</v>
      </c>
      <c r="AF206" s="208"/>
      <c r="AG206" s="227">
        <f t="shared" si="46"/>
        <v>148576.89600000001</v>
      </c>
      <c r="AH206" s="227" t="s">
        <v>1</v>
      </c>
      <c r="AI206" s="1560">
        <v>2.08</v>
      </c>
      <c r="AJ206" s="102">
        <v>1</v>
      </c>
      <c r="AK206" s="208">
        <v>137571.20000000001</v>
      </c>
      <c r="AL206" s="208">
        <v>0</v>
      </c>
      <c r="AM206" s="1567">
        <v>0.08</v>
      </c>
      <c r="AN206" s="208">
        <f t="shared" si="47"/>
        <v>11005.696000000002</v>
      </c>
      <c r="AO206" s="208"/>
      <c r="AP206" s="227">
        <f t="shared" si="48"/>
        <v>148576.89600000001</v>
      </c>
    </row>
    <row r="207" spans="1:42" s="5" customFormat="1" x14ac:dyDescent="0.25">
      <c r="A207" s="208">
        <v>197</v>
      </c>
      <c r="B207" s="1546" t="s">
        <v>6219</v>
      </c>
      <c r="C207" s="1546" t="s">
        <v>1145</v>
      </c>
      <c r="D207" s="227" t="s">
        <v>4768</v>
      </c>
      <c r="E207" s="1561">
        <v>8</v>
      </c>
      <c r="F207" s="1560">
        <v>2.02</v>
      </c>
      <c r="G207" s="102">
        <v>1</v>
      </c>
      <c r="H207" s="208">
        <v>133602.79999999999</v>
      </c>
      <c r="I207" s="208">
        <v>0</v>
      </c>
      <c r="J207" s="208">
        <v>0.09</v>
      </c>
      <c r="K207" s="208">
        <f t="shared" si="42"/>
        <v>12024.251999999999</v>
      </c>
      <c r="L207" s="208"/>
      <c r="M207" s="227">
        <f t="shared" si="43"/>
        <v>145627.052</v>
      </c>
      <c r="N207" s="227">
        <v>6</v>
      </c>
      <c r="O207" s="102">
        <v>1</v>
      </c>
      <c r="P207" s="208">
        <v>129634.4</v>
      </c>
      <c r="Q207" s="208">
        <v>0</v>
      </c>
      <c r="R207" s="208"/>
      <c r="S207" s="227">
        <f t="shared" si="44"/>
        <v>129634.4</v>
      </c>
      <c r="T207" s="227">
        <f t="shared" si="39"/>
        <v>0</v>
      </c>
      <c r="U207" s="227">
        <f t="shared" si="40"/>
        <v>3968.3999999999942</v>
      </c>
      <c r="V207" s="227">
        <f t="shared" si="41"/>
        <v>0</v>
      </c>
      <c r="W207" s="227">
        <f t="shared" si="38"/>
        <v>0</v>
      </c>
      <c r="X207" s="227">
        <f t="shared" si="49"/>
        <v>3968.3999999999942</v>
      </c>
      <c r="Y207" s="1561">
        <v>9</v>
      </c>
      <c r="Z207" s="1560">
        <v>2.02</v>
      </c>
      <c r="AA207" s="102">
        <v>1</v>
      </c>
      <c r="AB207" s="208">
        <v>133602.79999999999</v>
      </c>
      <c r="AC207" s="208">
        <v>0</v>
      </c>
      <c r="AD207" s="208">
        <v>0.09</v>
      </c>
      <c r="AE207" s="208">
        <f t="shared" si="45"/>
        <v>12024.251999999999</v>
      </c>
      <c r="AF207" s="208"/>
      <c r="AG207" s="227">
        <f t="shared" si="46"/>
        <v>145627.052</v>
      </c>
      <c r="AH207" s="227" t="s">
        <v>1</v>
      </c>
      <c r="AI207" s="1560">
        <v>2.08</v>
      </c>
      <c r="AJ207" s="102">
        <v>1</v>
      </c>
      <c r="AK207" s="208">
        <v>137571.20000000001</v>
      </c>
      <c r="AL207" s="208">
        <v>0</v>
      </c>
      <c r="AM207" s="1567">
        <v>0.09</v>
      </c>
      <c r="AN207" s="208">
        <f t="shared" si="47"/>
        <v>12381.408000000001</v>
      </c>
      <c r="AO207" s="208"/>
      <c r="AP207" s="227">
        <f t="shared" si="48"/>
        <v>149952.60800000001</v>
      </c>
    </row>
    <row r="208" spans="1:42" s="5" customFormat="1" x14ac:dyDescent="0.25">
      <c r="A208" s="208">
        <v>198</v>
      </c>
      <c r="B208" s="1546" t="s">
        <v>6220</v>
      </c>
      <c r="C208" s="1546" t="s">
        <v>1145</v>
      </c>
      <c r="D208" s="227" t="s">
        <v>4768</v>
      </c>
      <c r="E208" s="1561">
        <v>2</v>
      </c>
      <c r="F208" s="1560">
        <v>1.79</v>
      </c>
      <c r="G208" s="102">
        <v>1</v>
      </c>
      <c r="H208" s="208">
        <v>118390.6</v>
      </c>
      <c r="I208" s="208">
        <v>0</v>
      </c>
      <c r="J208" s="208">
        <v>0.06</v>
      </c>
      <c r="K208" s="208">
        <f t="shared" si="42"/>
        <v>7103.4359999999997</v>
      </c>
      <c r="L208" s="208"/>
      <c r="M208" s="227">
        <f t="shared" si="43"/>
        <v>125494.03600000001</v>
      </c>
      <c r="N208" s="227">
        <v>1</v>
      </c>
      <c r="O208" s="102">
        <v>1</v>
      </c>
      <c r="P208" s="208">
        <v>114422.2</v>
      </c>
      <c r="Q208" s="208">
        <v>0</v>
      </c>
      <c r="R208" s="208"/>
      <c r="S208" s="227">
        <f t="shared" si="44"/>
        <v>114422.2</v>
      </c>
      <c r="T208" s="227">
        <f t="shared" si="39"/>
        <v>0</v>
      </c>
      <c r="U208" s="227">
        <f t="shared" si="40"/>
        <v>3968.4000000000087</v>
      </c>
      <c r="V208" s="227">
        <f t="shared" si="41"/>
        <v>0</v>
      </c>
      <c r="W208" s="227">
        <f t="shared" si="38"/>
        <v>0</v>
      </c>
      <c r="X208" s="227">
        <f t="shared" si="49"/>
        <v>3968.4000000000087</v>
      </c>
      <c r="Y208" s="1561">
        <v>3</v>
      </c>
      <c r="Z208" s="1560">
        <v>1.84</v>
      </c>
      <c r="AA208" s="102">
        <v>1</v>
      </c>
      <c r="AB208" s="208">
        <v>121697.60000000001</v>
      </c>
      <c r="AC208" s="208">
        <v>0</v>
      </c>
      <c r="AD208" s="208">
        <v>0.06</v>
      </c>
      <c r="AE208" s="208">
        <f t="shared" si="45"/>
        <v>7301.8559999999998</v>
      </c>
      <c r="AF208" s="208"/>
      <c r="AG208" s="227">
        <f t="shared" si="46"/>
        <v>128999.45600000001</v>
      </c>
      <c r="AH208" s="227" t="s">
        <v>1</v>
      </c>
      <c r="AI208" s="1560">
        <v>1.9</v>
      </c>
      <c r="AJ208" s="102">
        <v>1</v>
      </c>
      <c r="AK208" s="208">
        <v>125666</v>
      </c>
      <c r="AL208" s="208">
        <v>0</v>
      </c>
      <c r="AM208" s="1567">
        <v>0.06</v>
      </c>
      <c r="AN208" s="208">
        <f t="shared" si="47"/>
        <v>7539.96</v>
      </c>
      <c r="AO208" s="208"/>
      <c r="AP208" s="227">
        <f t="shared" si="48"/>
        <v>133205.96</v>
      </c>
    </row>
    <row r="209" spans="1:42" s="5" customFormat="1" x14ac:dyDescent="0.25">
      <c r="A209" s="208">
        <v>199</v>
      </c>
      <c r="B209" s="1546" t="s">
        <v>6221</v>
      </c>
      <c r="C209" s="1546" t="s">
        <v>1145</v>
      </c>
      <c r="D209" s="227" t="s">
        <v>4768</v>
      </c>
      <c r="E209" s="1561">
        <v>2</v>
      </c>
      <c r="F209" s="1560">
        <v>1.79</v>
      </c>
      <c r="G209" s="102">
        <v>1</v>
      </c>
      <c r="H209" s="208">
        <v>118390.6</v>
      </c>
      <c r="I209" s="208">
        <v>0</v>
      </c>
      <c r="J209" s="208">
        <v>7.0000000000000007E-2</v>
      </c>
      <c r="K209" s="208">
        <f t="shared" si="42"/>
        <v>8287.3420000000006</v>
      </c>
      <c r="L209" s="208"/>
      <c r="M209" s="227">
        <f t="shared" si="43"/>
        <v>126677.94200000001</v>
      </c>
      <c r="N209" s="227">
        <v>1</v>
      </c>
      <c r="O209" s="102">
        <v>1</v>
      </c>
      <c r="P209" s="208">
        <v>114422.2</v>
      </c>
      <c r="Q209" s="208">
        <v>0</v>
      </c>
      <c r="R209" s="208"/>
      <c r="S209" s="227">
        <f t="shared" si="44"/>
        <v>114422.2</v>
      </c>
      <c r="T209" s="227">
        <f t="shared" si="39"/>
        <v>0</v>
      </c>
      <c r="U209" s="227">
        <f t="shared" si="40"/>
        <v>3968.4000000000087</v>
      </c>
      <c r="V209" s="227">
        <f t="shared" si="41"/>
        <v>0</v>
      </c>
      <c r="W209" s="227">
        <f t="shared" si="38"/>
        <v>0</v>
      </c>
      <c r="X209" s="227">
        <f t="shared" si="49"/>
        <v>3968.4000000000087</v>
      </c>
      <c r="Y209" s="1561">
        <v>3</v>
      </c>
      <c r="Z209" s="1560">
        <v>1.84</v>
      </c>
      <c r="AA209" s="102">
        <v>1</v>
      </c>
      <c r="AB209" s="208">
        <v>121697.60000000001</v>
      </c>
      <c r="AC209" s="208">
        <v>0</v>
      </c>
      <c r="AD209" s="208">
        <v>0.08</v>
      </c>
      <c r="AE209" s="208">
        <f t="shared" si="45"/>
        <v>9735.8080000000009</v>
      </c>
      <c r="AF209" s="208"/>
      <c r="AG209" s="227">
        <f t="shared" si="46"/>
        <v>131433.408</v>
      </c>
      <c r="AH209" s="227" t="s">
        <v>1</v>
      </c>
      <c r="AI209" s="1560">
        <v>1.9</v>
      </c>
      <c r="AJ209" s="102">
        <v>1</v>
      </c>
      <c r="AK209" s="208">
        <v>125666</v>
      </c>
      <c r="AL209" s="208">
        <v>0</v>
      </c>
      <c r="AM209" s="1567">
        <v>0.08</v>
      </c>
      <c r="AN209" s="208">
        <f t="shared" si="47"/>
        <v>10053.280000000001</v>
      </c>
      <c r="AO209" s="208"/>
      <c r="AP209" s="227">
        <f t="shared" si="48"/>
        <v>135719.28</v>
      </c>
    </row>
    <row r="210" spans="1:42" s="5" customFormat="1" x14ac:dyDescent="0.25">
      <c r="A210" s="208">
        <v>200</v>
      </c>
      <c r="B210" s="1546" t="s">
        <v>6222</v>
      </c>
      <c r="C210" s="1546" t="s">
        <v>1145</v>
      </c>
      <c r="D210" s="227" t="s">
        <v>4768</v>
      </c>
      <c r="E210" s="1561">
        <v>2</v>
      </c>
      <c r="F210" s="1560">
        <v>1.79</v>
      </c>
      <c r="G210" s="102">
        <v>1</v>
      </c>
      <c r="H210" s="208">
        <v>118390.6</v>
      </c>
      <c r="I210" s="208">
        <v>0</v>
      </c>
      <c r="J210" s="208">
        <v>7.0000000000000007E-2</v>
      </c>
      <c r="K210" s="208">
        <f t="shared" si="42"/>
        <v>8287.3420000000006</v>
      </c>
      <c r="L210" s="208"/>
      <c r="M210" s="227">
        <f t="shared" si="43"/>
        <v>126677.94200000001</v>
      </c>
      <c r="N210" s="227">
        <v>1</v>
      </c>
      <c r="O210" s="102">
        <v>1</v>
      </c>
      <c r="P210" s="208">
        <v>114422.2</v>
      </c>
      <c r="Q210" s="208">
        <v>0</v>
      </c>
      <c r="R210" s="208"/>
      <c r="S210" s="227">
        <f t="shared" si="44"/>
        <v>114422.2</v>
      </c>
      <c r="T210" s="227">
        <f t="shared" si="39"/>
        <v>0</v>
      </c>
      <c r="U210" s="227">
        <f t="shared" si="40"/>
        <v>3968.4000000000087</v>
      </c>
      <c r="V210" s="227">
        <f t="shared" si="41"/>
        <v>0</v>
      </c>
      <c r="W210" s="227">
        <f t="shared" si="38"/>
        <v>0</v>
      </c>
      <c r="X210" s="227">
        <f t="shared" si="49"/>
        <v>3968.4000000000087</v>
      </c>
      <c r="Y210" s="1561">
        <v>3</v>
      </c>
      <c r="Z210" s="1560">
        <v>1.84</v>
      </c>
      <c r="AA210" s="102">
        <v>1</v>
      </c>
      <c r="AB210" s="208">
        <v>121697.60000000001</v>
      </c>
      <c r="AC210" s="208">
        <v>0</v>
      </c>
      <c r="AD210" s="208">
        <v>7.0000000000000007E-2</v>
      </c>
      <c r="AE210" s="208">
        <f t="shared" si="45"/>
        <v>8518.8320000000003</v>
      </c>
      <c r="AF210" s="208"/>
      <c r="AG210" s="227">
        <f t="shared" si="46"/>
        <v>130216.432</v>
      </c>
      <c r="AH210" s="227" t="s">
        <v>1</v>
      </c>
      <c r="AI210" s="1560">
        <v>1.9</v>
      </c>
      <c r="AJ210" s="102">
        <v>1</v>
      </c>
      <c r="AK210" s="208">
        <v>125666</v>
      </c>
      <c r="AL210" s="208">
        <v>0</v>
      </c>
      <c r="AM210" s="1567">
        <v>7.0000000000000007E-2</v>
      </c>
      <c r="AN210" s="208">
        <f t="shared" si="47"/>
        <v>8796.6200000000008</v>
      </c>
      <c r="AO210" s="208"/>
      <c r="AP210" s="227">
        <f t="shared" si="48"/>
        <v>134462.62</v>
      </c>
    </row>
    <row r="211" spans="1:42" s="5" customFormat="1" x14ac:dyDescent="0.25">
      <c r="A211" s="208">
        <v>201</v>
      </c>
      <c r="B211" s="1546" t="s">
        <v>6223</v>
      </c>
      <c r="C211" s="1546" t="s">
        <v>1145</v>
      </c>
      <c r="D211" s="227" t="s">
        <v>4768</v>
      </c>
      <c r="E211" s="1561">
        <v>2</v>
      </c>
      <c r="F211" s="1560">
        <v>1.79</v>
      </c>
      <c r="G211" s="102">
        <v>1</v>
      </c>
      <c r="H211" s="208">
        <v>118390.6</v>
      </c>
      <c r="I211" s="208">
        <v>0</v>
      </c>
      <c r="J211" s="208">
        <v>0.05</v>
      </c>
      <c r="K211" s="208">
        <f t="shared" si="42"/>
        <v>5919.5300000000007</v>
      </c>
      <c r="L211" s="208"/>
      <c r="M211" s="227">
        <f t="shared" si="43"/>
        <v>124310.13</v>
      </c>
      <c r="N211" s="227">
        <v>1</v>
      </c>
      <c r="O211" s="102">
        <v>1</v>
      </c>
      <c r="P211" s="208">
        <v>114422.2</v>
      </c>
      <c r="Q211" s="208">
        <v>0</v>
      </c>
      <c r="R211" s="208"/>
      <c r="S211" s="227">
        <f t="shared" si="44"/>
        <v>114422.2</v>
      </c>
      <c r="T211" s="227">
        <f t="shared" si="39"/>
        <v>0</v>
      </c>
      <c r="U211" s="227">
        <f t="shared" si="40"/>
        <v>3968.4000000000087</v>
      </c>
      <c r="V211" s="227">
        <f t="shared" si="41"/>
        <v>0</v>
      </c>
      <c r="W211" s="227">
        <f t="shared" si="38"/>
        <v>0</v>
      </c>
      <c r="X211" s="227">
        <f t="shared" si="49"/>
        <v>3968.4000000000087</v>
      </c>
      <c r="Y211" s="1561">
        <v>3</v>
      </c>
      <c r="Z211" s="1560">
        <v>1.84</v>
      </c>
      <c r="AA211" s="102">
        <v>1</v>
      </c>
      <c r="AB211" s="208">
        <v>121697.60000000001</v>
      </c>
      <c r="AC211" s="208">
        <v>0</v>
      </c>
      <c r="AD211" s="208">
        <v>0.05</v>
      </c>
      <c r="AE211" s="208">
        <f t="shared" si="45"/>
        <v>6084.880000000001</v>
      </c>
      <c r="AF211" s="208"/>
      <c r="AG211" s="227">
        <f t="shared" si="46"/>
        <v>127782.48000000001</v>
      </c>
      <c r="AH211" s="227" t="s">
        <v>1</v>
      </c>
      <c r="AI211" s="1560">
        <v>1.9</v>
      </c>
      <c r="AJ211" s="102">
        <v>1</v>
      </c>
      <c r="AK211" s="208">
        <v>125666</v>
      </c>
      <c r="AL211" s="208">
        <v>0</v>
      </c>
      <c r="AM211" s="1567">
        <v>0.06</v>
      </c>
      <c r="AN211" s="208">
        <f t="shared" si="47"/>
        <v>7539.96</v>
      </c>
      <c r="AO211" s="208"/>
      <c r="AP211" s="227">
        <f t="shared" si="48"/>
        <v>133205.96</v>
      </c>
    </row>
    <row r="212" spans="1:42" s="5" customFormat="1" x14ac:dyDescent="0.25">
      <c r="A212" s="208">
        <v>202</v>
      </c>
      <c r="B212" s="1546" t="s">
        <v>6224</v>
      </c>
      <c r="C212" s="1546" t="s">
        <v>1145</v>
      </c>
      <c r="D212" s="227" t="s">
        <v>4768</v>
      </c>
      <c r="E212" s="1561">
        <v>2</v>
      </c>
      <c r="F212" s="1560">
        <v>1.79</v>
      </c>
      <c r="G212" s="102">
        <v>1</v>
      </c>
      <c r="H212" s="208">
        <v>118390.6</v>
      </c>
      <c r="I212" s="208">
        <v>0</v>
      </c>
      <c r="J212" s="208">
        <v>0.06</v>
      </c>
      <c r="K212" s="208">
        <f t="shared" si="42"/>
        <v>7103.4359999999997</v>
      </c>
      <c r="L212" s="208"/>
      <c r="M212" s="227">
        <f t="shared" si="43"/>
        <v>125494.03600000001</v>
      </c>
      <c r="N212" s="227">
        <v>1</v>
      </c>
      <c r="O212" s="102">
        <v>1</v>
      </c>
      <c r="P212" s="208">
        <v>114422.2</v>
      </c>
      <c r="Q212" s="208">
        <v>0</v>
      </c>
      <c r="R212" s="208"/>
      <c r="S212" s="227">
        <f t="shared" si="44"/>
        <v>114422.2</v>
      </c>
      <c r="T212" s="227">
        <f t="shared" si="39"/>
        <v>0</v>
      </c>
      <c r="U212" s="227">
        <f t="shared" si="40"/>
        <v>3968.4000000000087</v>
      </c>
      <c r="V212" s="227">
        <f t="shared" si="41"/>
        <v>0</v>
      </c>
      <c r="W212" s="227">
        <f t="shared" si="38"/>
        <v>0</v>
      </c>
      <c r="X212" s="227">
        <f t="shared" si="49"/>
        <v>3968.4000000000087</v>
      </c>
      <c r="Y212" s="1561">
        <v>3</v>
      </c>
      <c r="Z212" s="1560">
        <v>1.84</v>
      </c>
      <c r="AA212" s="102">
        <v>1</v>
      </c>
      <c r="AB212" s="208">
        <v>121697.60000000001</v>
      </c>
      <c r="AC212" s="208">
        <v>0</v>
      </c>
      <c r="AD212" s="208">
        <v>0.06</v>
      </c>
      <c r="AE212" s="208">
        <f t="shared" si="45"/>
        <v>7301.8559999999998</v>
      </c>
      <c r="AF212" s="208"/>
      <c r="AG212" s="227">
        <f t="shared" si="46"/>
        <v>128999.45600000001</v>
      </c>
      <c r="AH212" s="227" t="s">
        <v>1</v>
      </c>
      <c r="AI212" s="1560">
        <v>1.9</v>
      </c>
      <c r="AJ212" s="102">
        <v>1</v>
      </c>
      <c r="AK212" s="208">
        <v>125666</v>
      </c>
      <c r="AL212" s="208">
        <v>0</v>
      </c>
      <c r="AM212" s="1567">
        <v>7.0000000000000007E-2</v>
      </c>
      <c r="AN212" s="208">
        <f t="shared" si="47"/>
        <v>8796.6200000000008</v>
      </c>
      <c r="AO212" s="208"/>
      <c r="AP212" s="227">
        <f t="shared" si="48"/>
        <v>134462.62</v>
      </c>
    </row>
    <row r="213" spans="1:42" s="5" customFormat="1" x14ac:dyDescent="0.25">
      <c r="A213" s="208">
        <v>203</v>
      </c>
      <c r="B213" s="1546" t="s">
        <v>6225</v>
      </c>
      <c r="C213" s="1546" t="s">
        <v>1145</v>
      </c>
      <c r="D213" s="227" t="s">
        <v>4768</v>
      </c>
      <c r="E213" s="1561">
        <v>2</v>
      </c>
      <c r="F213" s="1560">
        <v>1.79</v>
      </c>
      <c r="G213" s="102">
        <v>1</v>
      </c>
      <c r="H213" s="208">
        <v>118390.6</v>
      </c>
      <c r="I213" s="208">
        <v>0</v>
      </c>
      <c r="J213" s="208">
        <v>0.06</v>
      </c>
      <c r="K213" s="208">
        <f t="shared" si="42"/>
        <v>7103.4359999999997</v>
      </c>
      <c r="L213" s="208"/>
      <c r="M213" s="227">
        <f t="shared" si="43"/>
        <v>125494.03600000001</v>
      </c>
      <c r="N213" s="227">
        <v>1</v>
      </c>
      <c r="O213" s="102">
        <v>1</v>
      </c>
      <c r="P213" s="208">
        <v>114422.2</v>
      </c>
      <c r="Q213" s="208">
        <v>0</v>
      </c>
      <c r="R213" s="208"/>
      <c r="S213" s="227">
        <f t="shared" si="44"/>
        <v>114422.2</v>
      </c>
      <c r="T213" s="227">
        <f t="shared" si="39"/>
        <v>0</v>
      </c>
      <c r="U213" s="227">
        <f t="shared" si="40"/>
        <v>3968.4000000000087</v>
      </c>
      <c r="V213" s="227">
        <f t="shared" si="41"/>
        <v>0</v>
      </c>
      <c r="W213" s="227">
        <f t="shared" si="38"/>
        <v>0</v>
      </c>
      <c r="X213" s="227">
        <f t="shared" si="49"/>
        <v>3968.4000000000087</v>
      </c>
      <c r="Y213" s="1561">
        <v>3</v>
      </c>
      <c r="Z213" s="1560">
        <v>1.84</v>
      </c>
      <c r="AA213" s="102">
        <v>1</v>
      </c>
      <c r="AB213" s="208">
        <v>121697.60000000001</v>
      </c>
      <c r="AC213" s="208">
        <v>0</v>
      </c>
      <c r="AD213" s="208">
        <v>0.06</v>
      </c>
      <c r="AE213" s="208">
        <f t="shared" si="45"/>
        <v>7301.8559999999998</v>
      </c>
      <c r="AF213" s="208"/>
      <c r="AG213" s="227">
        <f t="shared" si="46"/>
        <v>128999.45600000001</v>
      </c>
      <c r="AH213" s="227" t="s">
        <v>1</v>
      </c>
      <c r="AI213" s="1560">
        <v>1.9</v>
      </c>
      <c r="AJ213" s="102">
        <v>1</v>
      </c>
      <c r="AK213" s="208">
        <v>125666</v>
      </c>
      <c r="AL213" s="208">
        <v>0</v>
      </c>
      <c r="AM213" s="1567">
        <v>7.0000000000000007E-2</v>
      </c>
      <c r="AN213" s="208">
        <f t="shared" si="47"/>
        <v>8796.6200000000008</v>
      </c>
      <c r="AO213" s="208"/>
      <c r="AP213" s="227">
        <f t="shared" si="48"/>
        <v>134462.62</v>
      </c>
    </row>
    <row r="214" spans="1:42" s="5" customFormat="1" x14ac:dyDescent="0.25">
      <c r="A214" s="208">
        <v>204</v>
      </c>
      <c r="B214" s="1546" t="s">
        <v>6226</v>
      </c>
      <c r="C214" s="1546" t="s">
        <v>1145</v>
      </c>
      <c r="D214" s="227" t="s">
        <v>4768</v>
      </c>
      <c r="E214" s="1561">
        <v>2</v>
      </c>
      <c r="F214" s="1560">
        <v>1.79</v>
      </c>
      <c r="G214" s="102">
        <v>1</v>
      </c>
      <c r="H214" s="208">
        <v>118390.6</v>
      </c>
      <c r="I214" s="208">
        <v>0</v>
      </c>
      <c r="J214" s="208">
        <v>0.05</v>
      </c>
      <c r="K214" s="208">
        <f t="shared" si="42"/>
        <v>5919.5300000000007</v>
      </c>
      <c r="L214" s="208"/>
      <c r="M214" s="227">
        <f t="shared" si="43"/>
        <v>124310.13</v>
      </c>
      <c r="N214" s="227">
        <v>1</v>
      </c>
      <c r="O214" s="102">
        <v>1</v>
      </c>
      <c r="P214" s="208">
        <v>114422.2</v>
      </c>
      <c r="Q214" s="208">
        <v>0</v>
      </c>
      <c r="R214" s="208"/>
      <c r="S214" s="227">
        <f t="shared" si="44"/>
        <v>114422.2</v>
      </c>
      <c r="T214" s="227">
        <f t="shared" si="39"/>
        <v>0</v>
      </c>
      <c r="U214" s="227">
        <f t="shared" si="40"/>
        <v>3968.4000000000087</v>
      </c>
      <c r="V214" s="227">
        <f t="shared" si="41"/>
        <v>0</v>
      </c>
      <c r="W214" s="227">
        <f t="shared" si="38"/>
        <v>0</v>
      </c>
      <c r="X214" s="227">
        <f t="shared" si="49"/>
        <v>3968.4000000000087</v>
      </c>
      <c r="Y214" s="1561">
        <v>3</v>
      </c>
      <c r="Z214" s="1560">
        <v>1.84</v>
      </c>
      <c r="AA214" s="102">
        <v>1</v>
      </c>
      <c r="AB214" s="208">
        <v>121697.60000000001</v>
      </c>
      <c r="AC214" s="208">
        <v>0</v>
      </c>
      <c r="AD214" s="208">
        <v>0.06</v>
      </c>
      <c r="AE214" s="208">
        <f t="shared" si="45"/>
        <v>7301.8559999999998</v>
      </c>
      <c r="AF214" s="208"/>
      <c r="AG214" s="227">
        <f t="shared" si="46"/>
        <v>128999.45600000001</v>
      </c>
      <c r="AH214" s="227" t="s">
        <v>1</v>
      </c>
      <c r="AI214" s="1560">
        <v>1.9</v>
      </c>
      <c r="AJ214" s="102">
        <v>1</v>
      </c>
      <c r="AK214" s="208">
        <v>125666</v>
      </c>
      <c r="AL214" s="208">
        <v>0</v>
      </c>
      <c r="AM214" s="1567">
        <v>0.06</v>
      </c>
      <c r="AN214" s="208">
        <f t="shared" si="47"/>
        <v>7539.96</v>
      </c>
      <c r="AO214" s="208"/>
      <c r="AP214" s="227">
        <f t="shared" si="48"/>
        <v>133205.96</v>
      </c>
    </row>
    <row r="215" spans="1:42" s="5" customFormat="1" ht="27" x14ac:dyDescent="0.25">
      <c r="A215" s="208">
        <v>205</v>
      </c>
      <c r="B215" s="1546" t="s">
        <v>6227</v>
      </c>
      <c r="C215" s="1546" t="s">
        <v>1145</v>
      </c>
      <c r="D215" s="227" t="s">
        <v>4768</v>
      </c>
      <c r="E215" s="1561">
        <v>5</v>
      </c>
      <c r="F215" s="1560">
        <v>1.9</v>
      </c>
      <c r="G215" s="102">
        <v>1</v>
      </c>
      <c r="H215" s="208">
        <v>125666</v>
      </c>
      <c r="I215" s="208">
        <v>0</v>
      </c>
      <c r="J215" s="208">
        <v>7.0000000000000007E-2</v>
      </c>
      <c r="K215" s="208">
        <f t="shared" si="42"/>
        <v>8796.6200000000008</v>
      </c>
      <c r="L215" s="208"/>
      <c r="M215" s="227">
        <f t="shared" si="43"/>
        <v>134462.62</v>
      </c>
      <c r="N215" s="227">
        <v>4</v>
      </c>
      <c r="O215" s="102">
        <v>1</v>
      </c>
      <c r="P215" s="208">
        <v>125666</v>
      </c>
      <c r="Q215" s="208">
        <v>0</v>
      </c>
      <c r="R215" s="208"/>
      <c r="S215" s="227">
        <f t="shared" si="44"/>
        <v>125666</v>
      </c>
      <c r="T215" s="227">
        <f t="shared" si="39"/>
        <v>0</v>
      </c>
      <c r="U215" s="227">
        <f t="shared" si="40"/>
        <v>0</v>
      </c>
      <c r="V215" s="227">
        <f t="shared" si="41"/>
        <v>0</v>
      </c>
      <c r="W215" s="227">
        <f t="shared" si="38"/>
        <v>0</v>
      </c>
      <c r="X215" s="227">
        <f t="shared" si="49"/>
        <v>0</v>
      </c>
      <c r="Y215" s="1561">
        <v>6</v>
      </c>
      <c r="Z215" s="1560">
        <v>1.96</v>
      </c>
      <c r="AA215" s="102">
        <v>1</v>
      </c>
      <c r="AB215" s="208">
        <v>129634.4</v>
      </c>
      <c r="AC215" s="208">
        <v>0</v>
      </c>
      <c r="AD215" s="208">
        <v>7.0000000000000007E-2</v>
      </c>
      <c r="AE215" s="208">
        <f t="shared" si="45"/>
        <v>9074.4080000000013</v>
      </c>
      <c r="AF215" s="208"/>
      <c r="AG215" s="227">
        <f t="shared" si="46"/>
        <v>138708.80799999999</v>
      </c>
      <c r="AH215" s="227" t="s">
        <v>1</v>
      </c>
      <c r="AI215" s="1560">
        <v>1.96</v>
      </c>
      <c r="AJ215" s="102">
        <v>1</v>
      </c>
      <c r="AK215" s="208">
        <v>129634.4</v>
      </c>
      <c r="AL215" s="208">
        <v>0</v>
      </c>
      <c r="AM215" s="1567">
        <v>0.08</v>
      </c>
      <c r="AN215" s="208">
        <f t="shared" si="47"/>
        <v>10370.752</v>
      </c>
      <c r="AO215" s="208"/>
      <c r="AP215" s="227">
        <f t="shared" si="48"/>
        <v>140005.152</v>
      </c>
    </row>
    <row r="216" spans="1:42" s="5" customFormat="1" x14ac:dyDescent="0.25">
      <c r="A216" s="208">
        <v>206</v>
      </c>
      <c r="B216" s="1546" t="s">
        <v>1429</v>
      </c>
      <c r="C216" s="1546" t="s">
        <v>1145</v>
      </c>
      <c r="D216" s="227" t="s">
        <v>4768</v>
      </c>
      <c r="E216" s="1561">
        <v>1</v>
      </c>
      <c r="F216" s="1560">
        <v>1.73</v>
      </c>
      <c r="G216" s="102">
        <v>1</v>
      </c>
      <c r="H216" s="208">
        <v>114422.2</v>
      </c>
      <c r="I216" s="208">
        <v>0</v>
      </c>
      <c r="J216" s="208">
        <v>0.03</v>
      </c>
      <c r="K216" s="208">
        <f t="shared" si="42"/>
        <v>3432.6659999999997</v>
      </c>
      <c r="L216" s="208"/>
      <c r="M216" s="227">
        <f t="shared" si="43"/>
        <v>117854.86599999999</v>
      </c>
      <c r="N216" s="227">
        <v>0</v>
      </c>
      <c r="O216" s="102">
        <v>1</v>
      </c>
      <c r="P216" s="208">
        <v>111115.2</v>
      </c>
      <c r="Q216" s="208">
        <v>0</v>
      </c>
      <c r="R216" s="208"/>
      <c r="S216" s="227">
        <f t="shared" si="44"/>
        <v>111115.2</v>
      </c>
      <c r="T216" s="227">
        <f t="shared" si="39"/>
        <v>0</v>
      </c>
      <c r="U216" s="227">
        <f t="shared" si="40"/>
        <v>3307</v>
      </c>
      <c r="V216" s="227">
        <f t="shared" si="41"/>
        <v>0</v>
      </c>
      <c r="W216" s="227">
        <f t="shared" si="38"/>
        <v>0</v>
      </c>
      <c r="X216" s="227">
        <f t="shared" si="49"/>
        <v>3307</v>
      </c>
      <c r="Y216" s="1561">
        <v>2</v>
      </c>
      <c r="Z216" s="1560">
        <v>1.79</v>
      </c>
      <c r="AA216" s="102">
        <v>1</v>
      </c>
      <c r="AB216" s="208">
        <v>118390.6</v>
      </c>
      <c r="AC216" s="208">
        <v>0</v>
      </c>
      <c r="AD216" s="208">
        <v>0.03</v>
      </c>
      <c r="AE216" s="208">
        <f t="shared" si="45"/>
        <v>3551.7179999999998</v>
      </c>
      <c r="AF216" s="208"/>
      <c r="AG216" s="227">
        <f t="shared" si="46"/>
        <v>121942.318</v>
      </c>
      <c r="AH216" s="227" t="s">
        <v>1</v>
      </c>
      <c r="AI216" s="1560">
        <v>1.84</v>
      </c>
      <c r="AJ216" s="102">
        <v>1</v>
      </c>
      <c r="AK216" s="208">
        <v>121697.60000000001</v>
      </c>
      <c r="AL216" s="208">
        <v>0</v>
      </c>
      <c r="AM216" s="1567">
        <v>0.03</v>
      </c>
      <c r="AN216" s="208">
        <f t="shared" si="47"/>
        <v>3650.9279999999999</v>
      </c>
      <c r="AO216" s="208"/>
      <c r="AP216" s="227">
        <f t="shared" si="48"/>
        <v>125348.52800000001</v>
      </c>
    </row>
    <row r="217" spans="1:42" s="5" customFormat="1" ht="27" x14ac:dyDescent="0.25">
      <c r="A217" s="208">
        <v>207</v>
      </c>
      <c r="B217" s="1546" t="s">
        <v>6228</v>
      </c>
      <c r="C217" s="1546" t="s">
        <v>6064</v>
      </c>
      <c r="D217" s="227" t="s">
        <v>4758</v>
      </c>
      <c r="E217" s="1561">
        <v>2</v>
      </c>
      <c r="F217" s="1560">
        <v>4.1399999999999997</v>
      </c>
      <c r="G217" s="102">
        <v>1</v>
      </c>
      <c r="H217" s="208">
        <v>273819.59999999998</v>
      </c>
      <c r="I217" s="208">
        <v>0</v>
      </c>
      <c r="J217" s="208">
        <v>0.13</v>
      </c>
      <c r="K217" s="208">
        <f t="shared" si="42"/>
        <v>35596.547999999995</v>
      </c>
      <c r="L217" s="208"/>
      <c r="M217" s="227">
        <f t="shared" si="43"/>
        <v>309416.14799999999</v>
      </c>
      <c r="N217" s="227">
        <v>1</v>
      </c>
      <c r="O217" s="102">
        <v>1</v>
      </c>
      <c r="P217" s="208">
        <v>265221.39999999997</v>
      </c>
      <c r="Q217" s="208">
        <v>0</v>
      </c>
      <c r="R217" s="208"/>
      <c r="S217" s="227">
        <f t="shared" si="44"/>
        <v>265221.39999999997</v>
      </c>
      <c r="T217" s="227">
        <f t="shared" si="39"/>
        <v>0</v>
      </c>
      <c r="U217" s="227">
        <f t="shared" si="40"/>
        <v>8598.2000000000116</v>
      </c>
      <c r="V217" s="227">
        <f t="shared" si="41"/>
        <v>0</v>
      </c>
      <c r="W217" s="227">
        <f t="shared" si="38"/>
        <v>0</v>
      </c>
      <c r="X217" s="227">
        <f t="shared" si="49"/>
        <v>8598.2000000000116</v>
      </c>
      <c r="Y217" s="1561">
        <v>3</v>
      </c>
      <c r="Z217" s="1560">
        <v>4.2699999999999996</v>
      </c>
      <c r="AA217" s="102">
        <v>1</v>
      </c>
      <c r="AB217" s="208">
        <v>282417.8</v>
      </c>
      <c r="AC217" s="208">
        <v>0</v>
      </c>
      <c r="AD217" s="208">
        <v>0.13</v>
      </c>
      <c r="AE217" s="208">
        <f t="shared" si="45"/>
        <v>36714.313999999998</v>
      </c>
      <c r="AF217" s="208"/>
      <c r="AG217" s="227">
        <f t="shared" si="46"/>
        <v>319132.114</v>
      </c>
      <c r="AH217" s="227" t="s">
        <v>1</v>
      </c>
      <c r="AI217" s="1560">
        <v>4.41</v>
      </c>
      <c r="AJ217" s="102">
        <v>1</v>
      </c>
      <c r="AK217" s="208">
        <v>291677.40000000002</v>
      </c>
      <c r="AL217" s="208">
        <v>0</v>
      </c>
      <c r="AM217" s="1567">
        <v>0.13</v>
      </c>
      <c r="AN217" s="208">
        <f t="shared" si="47"/>
        <v>37918.062000000005</v>
      </c>
      <c r="AO217" s="208"/>
      <c r="AP217" s="227">
        <f t="shared" si="48"/>
        <v>329595.46200000006</v>
      </c>
    </row>
    <row r="218" spans="1:42" s="5" customFormat="1" ht="27" x14ac:dyDescent="0.25">
      <c r="A218" s="208">
        <v>208</v>
      </c>
      <c r="B218" s="1546" t="s">
        <v>6229</v>
      </c>
      <c r="C218" s="1546" t="s">
        <v>6096</v>
      </c>
      <c r="D218" s="227" t="s">
        <v>4971</v>
      </c>
      <c r="E218" s="1561">
        <v>2</v>
      </c>
      <c r="F218" s="1560">
        <v>2.83</v>
      </c>
      <c r="G218" s="102">
        <v>1</v>
      </c>
      <c r="H218" s="208">
        <v>187176.2</v>
      </c>
      <c r="I218" s="208">
        <v>0</v>
      </c>
      <c r="J218" s="208">
        <v>0.1</v>
      </c>
      <c r="K218" s="208">
        <f t="shared" si="42"/>
        <v>18717.620000000003</v>
      </c>
      <c r="L218" s="208"/>
      <c r="M218" s="227">
        <f t="shared" si="43"/>
        <v>205893.82</v>
      </c>
      <c r="N218" s="227">
        <v>1</v>
      </c>
      <c r="O218" s="102">
        <v>1</v>
      </c>
      <c r="P218" s="208">
        <v>181885</v>
      </c>
      <c r="Q218" s="208">
        <v>0</v>
      </c>
      <c r="R218" s="208"/>
      <c r="S218" s="227">
        <f t="shared" si="44"/>
        <v>181885</v>
      </c>
      <c r="T218" s="227">
        <f t="shared" si="39"/>
        <v>0</v>
      </c>
      <c r="U218" s="227">
        <f t="shared" si="40"/>
        <v>5291.2000000000116</v>
      </c>
      <c r="V218" s="227">
        <f t="shared" si="41"/>
        <v>0</v>
      </c>
      <c r="W218" s="227">
        <f t="shared" ref="W218:W281" si="50">L218-R218</f>
        <v>0</v>
      </c>
      <c r="X218" s="227">
        <f t="shared" si="49"/>
        <v>5291.2000000000116</v>
      </c>
      <c r="Y218" s="1561">
        <v>3</v>
      </c>
      <c r="Z218" s="1560">
        <v>2.92</v>
      </c>
      <c r="AA218" s="102">
        <v>1</v>
      </c>
      <c r="AB218" s="208">
        <v>193128.8</v>
      </c>
      <c r="AC218" s="208">
        <v>0</v>
      </c>
      <c r="AD218" s="208">
        <v>0.11</v>
      </c>
      <c r="AE218" s="208">
        <f t="shared" si="45"/>
        <v>21244.167999999998</v>
      </c>
      <c r="AF218" s="208"/>
      <c r="AG218" s="227">
        <f t="shared" si="46"/>
        <v>214372.96799999999</v>
      </c>
      <c r="AH218" s="227" t="s">
        <v>1</v>
      </c>
      <c r="AI218" s="1560">
        <v>3.02</v>
      </c>
      <c r="AJ218" s="102">
        <v>1</v>
      </c>
      <c r="AK218" s="208">
        <v>199742.8</v>
      </c>
      <c r="AL218" s="208">
        <v>0</v>
      </c>
      <c r="AM218" s="1567">
        <v>0.11</v>
      </c>
      <c r="AN218" s="208">
        <f t="shared" si="47"/>
        <v>21971.707999999999</v>
      </c>
      <c r="AO218" s="208"/>
      <c r="AP218" s="227">
        <f t="shared" si="48"/>
        <v>221714.50799999997</v>
      </c>
    </row>
    <row r="219" spans="1:42" s="5" customFormat="1" x14ac:dyDescent="0.25">
      <c r="A219" s="208">
        <v>209</v>
      </c>
      <c r="B219" s="1546" t="s">
        <v>6230</v>
      </c>
      <c r="C219" s="1546" t="s">
        <v>6066</v>
      </c>
      <c r="D219" s="227" t="s">
        <v>6067</v>
      </c>
      <c r="E219" s="1561">
        <v>4</v>
      </c>
      <c r="F219" s="1560">
        <v>2.21</v>
      </c>
      <c r="G219" s="102">
        <v>1</v>
      </c>
      <c r="H219" s="208">
        <v>146169.4</v>
      </c>
      <c r="I219" s="208">
        <v>0</v>
      </c>
      <c r="J219" s="208">
        <v>0.11</v>
      </c>
      <c r="K219" s="208">
        <f t="shared" si="42"/>
        <v>16078.634</v>
      </c>
      <c r="L219" s="208"/>
      <c r="M219" s="227">
        <f t="shared" si="43"/>
        <v>162248.03399999999</v>
      </c>
      <c r="N219" s="227">
        <v>3</v>
      </c>
      <c r="O219" s="102">
        <v>1</v>
      </c>
      <c r="P219" s="208">
        <v>142201</v>
      </c>
      <c r="Q219" s="208">
        <v>0</v>
      </c>
      <c r="R219" s="208"/>
      <c r="S219" s="227">
        <f t="shared" si="44"/>
        <v>142201</v>
      </c>
      <c r="T219" s="227">
        <f t="shared" si="39"/>
        <v>0</v>
      </c>
      <c r="U219" s="227">
        <f t="shared" si="40"/>
        <v>3968.3999999999942</v>
      </c>
      <c r="V219" s="227">
        <f t="shared" si="41"/>
        <v>0</v>
      </c>
      <c r="W219" s="227">
        <f t="shared" si="50"/>
        <v>0</v>
      </c>
      <c r="X219" s="227">
        <f t="shared" si="49"/>
        <v>3968.3999999999942</v>
      </c>
      <c r="Y219" s="1561">
        <v>5</v>
      </c>
      <c r="Z219" s="1560">
        <v>2.21</v>
      </c>
      <c r="AA219" s="102">
        <v>1</v>
      </c>
      <c r="AB219" s="208">
        <v>146169.4</v>
      </c>
      <c r="AC219" s="208">
        <v>0</v>
      </c>
      <c r="AD219" s="208">
        <v>0.12</v>
      </c>
      <c r="AE219" s="208">
        <f t="shared" si="45"/>
        <v>17540.327999999998</v>
      </c>
      <c r="AF219" s="208"/>
      <c r="AG219" s="227">
        <f t="shared" si="46"/>
        <v>163709.728</v>
      </c>
      <c r="AH219" s="227" t="s">
        <v>1</v>
      </c>
      <c r="AI219" s="1560">
        <v>2.2799999999999998</v>
      </c>
      <c r="AJ219" s="102">
        <v>1</v>
      </c>
      <c r="AK219" s="208">
        <v>150799.19999999998</v>
      </c>
      <c r="AL219" s="208">
        <v>0</v>
      </c>
      <c r="AM219" s="1567">
        <v>0.12</v>
      </c>
      <c r="AN219" s="208">
        <f t="shared" si="47"/>
        <v>18095.903999999999</v>
      </c>
      <c r="AO219" s="208"/>
      <c r="AP219" s="227">
        <f t="shared" si="48"/>
        <v>168895.10399999999</v>
      </c>
    </row>
    <row r="220" spans="1:42" s="5" customFormat="1" x14ac:dyDescent="0.25">
      <c r="A220" s="208">
        <v>210</v>
      </c>
      <c r="B220" s="1546" t="s">
        <v>1429</v>
      </c>
      <c r="C220" s="1546" t="s">
        <v>6066</v>
      </c>
      <c r="D220" s="227" t="s">
        <v>6067</v>
      </c>
      <c r="E220" s="1561">
        <v>1</v>
      </c>
      <c r="F220" s="1560">
        <v>2.02</v>
      </c>
      <c r="G220" s="102">
        <v>1</v>
      </c>
      <c r="H220" s="208">
        <v>133602.79999999999</v>
      </c>
      <c r="I220" s="208">
        <v>0</v>
      </c>
      <c r="J220" s="208">
        <v>0.03</v>
      </c>
      <c r="K220" s="208">
        <f t="shared" si="42"/>
        <v>4008.0839999999994</v>
      </c>
      <c r="L220" s="208"/>
      <c r="M220" s="227">
        <f t="shared" si="43"/>
        <v>137610.88399999999</v>
      </c>
      <c r="N220" s="227">
        <v>0</v>
      </c>
      <c r="O220" s="102">
        <v>1</v>
      </c>
      <c r="P220" s="208">
        <v>129634.4</v>
      </c>
      <c r="Q220" s="208">
        <v>0</v>
      </c>
      <c r="R220" s="208"/>
      <c r="S220" s="227">
        <f t="shared" si="44"/>
        <v>129634.4</v>
      </c>
      <c r="T220" s="227">
        <f t="shared" si="39"/>
        <v>0</v>
      </c>
      <c r="U220" s="227">
        <f t="shared" si="40"/>
        <v>3968.3999999999942</v>
      </c>
      <c r="V220" s="227">
        <f t="shared" si="41"/>
        <v>0</v>
      </c>
      <c r="W220" s="227">
        <f t="shared" si="50"/>
        <v>0</v>
      </c>
      <c r="X220" s="227">
        <f t="shared" si="49"/>
        <v>3968.3999999999942</v>
      </c>
      <c r="Y220" s="1561">
        <v>2</v>
      </c>
      <c r="Z220" s="1560">
        <v>2.08</v>
      </c>
      <c r="AA220" s="102">
        <v>1</v>
      </c>
      <c r="AB220" s="208">
        <v>137571.20000000001</v>
      </c>
      <c r="AC220" s="208">
        <v>0</v>
      </c>
      <c r="AD220" s="208">
        <v>0.03</v>
      </c>
      <c r="AE220" s="208">
        <f t="shared" si="45"/>
        <v>4127.1360000000004</v>
      </c>
      <c r="AF220" s="208"/>
      <c r="AG220" s="227">
        <f t="shared" si="46"/>
        <v>141698.33600000001</v>
      </c>
      <c r="AH220" s="227" t="s">
        <v>1</v>
      </c>
      <c r="AI220" s="1560">
        <v>2.15</v>
      </c>
      <c r="AJ220" s="102">
        <v>1</v>
      </c>
      <c r="AK220" s="208">
        <v>142201</v>
      </c>
      <c r="AL220" s="208">
        <v>0</v>
      </c>
      <c r="AM220" s="1567">
        <v>0.03</v>
      </c>
      <c r="AN220" s="208">
        <f t="shared" si="47"/>
        <v>4266.03</v>
      </c>
      <c r="AO220" s="208"/>
      <c r="AP220" s="227">
        <f t="shared" si="48"/>
        <v>146467.03</v>
      </c>
    </row>
    <row r="221" spans="1:42" s="5" customFormat="1" x14ac:dyDescent="0.25">
      <c r="A221" s="208">
        <v>211</v>
      </c>
      <c r="B221" s="1546" t="s">
        <v>6231</v>
      </c>
      <c r="C221" s="1546" t="s">
        <v>1145</v>
      </c>
      <c r="D221" s="227" t="s">
        <v>4768</v>
      </c>
      <c r="E221" s="1561">
        <v>6</v>
      </c>
      <c r="F221" s="1560">
        <v>1.96</v>
      </c>
      <c r="G221" s="102">
        <v>1</v>
      </c>
      <c r="H221" s="208">
        <v>129634.4</v>
      </c>
      <c r="I221" s="208">
        <v>0</v>
      </c>
      <c r="J221" s="208">
        <v>0.06</v>
      </c>
      <c r="K221" s="208">
        <f t="shared" si="42"/>
        <v>7778.0639999999994</v>
      </c>
      <c r="L221" s="208"/>
      <c r="M221" s="227">
        <f t="shared" si="43"/>
        <v>137412.46400000001</v>
      </c>
      <c r="N221" s="227">
        <v>4</v>
      </c>
      <c r="O221" s="102">
        <v>1</v>
      </c>
      <c r="P221" s="208">
        <v>125666</v>
      </c>
      <c r="Q221" s="208">
        <v>0</v>
      </c>
      <c r="R221" s="208"/>
      <c r="S221" s="227">
        <f t="shared" si="44"/>
        <v>125666</v>
      </c>
      <c r="T221" s="227">
        <f t="shared" si="39"/>
        <v>0</v>
      </c>
      <c r="U221" s="227">
        <f t="shared" si="40"/>
        <v>3968.3999999999942</v>
      </c>
      <c r="V221" s="227">
        <f t="shared" si="41"/>
        <v>0</v>
      </c>
      <c r="W221" s="227">
        <f t="shared" si="50"/>
        <v>0</v>
      </c>
      <c r="X221" s="227">
        <f t="shared" si="49"/>
        <v>3968.3999999999942</v>
      </c>
      <c r="Y221" s="1561">
        <v>7</v>
      </c>
      <c r="Z221" s="1560">
        <v>1.96</v>
      </c>
      <c r="AA221" s="102">
        <v>1</v>
      </c>
      <c r="AB221" s="208">
        <v>129634.4</v>
      </c>
      <c r="AC221" s="208">
        <v>0</v>
      </c>
      <c r="AD221" s="208">
        <v>0.06</v>
      </c>
      <c r="AE221" s="208">
        <f t="shared" si="45"/>
        <v>7778.0639999999994</v>
      </c>
      <c r="AF221" s="208"/>
      <c r="AG221" s="227">
        <f t="shared" si="46"/>
        <v>137412.46400000001</v>
      </c>
      <c r="AH221" s="227" t="s">
        <v>1</v>
      </c>
      <c r="AI221" s="1560">
        <v>2.02</v>
      </c>
      <c r="AJ221" s="102">
        <v>1</v>
      </c>
      <c r="AK221" s="208">
        <v>133602.79999999999</v>
      </c>
      <c r="AL221" s="208">
        <v>0</v>
      </c>
      <c r="AM221" s="1567">
        <v>0.06</v>
      </c>
      <c r="AN221" s="208">
        <f t="shared" si="47"/>
        <v>8016.1679999999988</v>
      </c>
      <c r="AO221" s="208"/>
      <c r="AP221" s="227">
        <f t="shared" si="48"/>
        <v>141618.96799999999</v>
      </c>
    </row>
    <row r="222" spans="1:42" s="5" customFormat="1" ht="27" x14ac:dyDescent="0.25">
      <c r="A222" s="208">
        <v>212</v>
      </c>
      <c r="B222" s="1546" t="s">
        <v>6232</v>
      </c>
      <c r="C222" s="1546" t="s">
        <v>1145</v>
      </c>
      <c r="D222" s="227" t="s">
        <v>4768</v>
      </c>
      <c r="E222" s="1561">
        <v>2</v>
      </c>
      <c r="F222" s="1560">
        <v>1.79</v>
      </c>
      <c r="G222" s="102">
        <v>1</v>
      </c>
      <c r="H222" s="208">
        <v>118390.6</v>
      </c>
      <c r="I222" s="208">
        <v>0</v>
      </c>
      <c r="J222" s="208">
        <v>0.08</v>
      </c>
      <c r="K222" s="208">
        <f t="shared" si="42"/>
        <v>9471.2480000000014</v>
      </c>
      <c r="L222" s="208"/>
      <c r="M222" s="227">
        <f t="shared" si="43"/>
        <v>127861.84800000001</v>
      </c>
      <c r="N222" s="227">
        <v>1</v>
      </c>
      <c r="O222" s="102">
        <v>1</v>
      </c>
      <c r="P222" s="208">
        <v>114422.2</v>
      </c>
      <c r="Q222" s="208">
        <v>0</v>
      </c>
      <c r="R222" s="208"/>
      <c r="S222" s="227">
        <f t="shared" si="44"/>
        <v>114422.2</v>
      </c>
      <c r="T222" s="227">
        <f t="shared" si="39"/>
        <v>0</v>
      </c>
      <c r="U222" s="227">
        <f t="shared" si="40"/>
        <v>3968.4000000000087</v>
      </c>
      <c r="V222" s="227">
        <f t="shared" si="41"/>
        <v>0</v>
      </c>
      <c r="W222" s="227">
        <f t="shared" si="50"/>
        <v>0</v>
      </c>
      <c r="X222" s="227">
        <f t="shared" si="49"/>
        <v>3968.4000000000087</v>
      </c>
      <c r="Y222" s="1561">
        <v>3</v>
      </c>
      <c r="Z222" s="1560">
        <v>1.84</v>
      </c>
      <c r="AA222" s="102">
        <v>1</v>
      </c>
      <c r="AB222" s="208">
        <v>121697.60000000001</v>
      </c>
      <c r="AC222" s="208">
        <v>0</v>
      </c>
      <c r="AD222" s="208">
        <v>0.08</v>
      </c>
      <c r="AE222" s="208">
        <f t="shared" si="45"/>
        <v>9735.8080000000009</v>
      </c>
      <c r="AF222" s="208"/>
      <c r="AG222" s="227">
        <f t="shared" si="46"/>
        <v>131433.408</v>
      </c>
      <c r="AH222" s="227" t="s">
        <v>1</v>
      </c>
      <c r="AI222" s="1560">
        <v>1.9</v>
      </c>
      <c r="AJ222" s="102">
        <v>1</v>
      </c>
      <c r="AK222" s="208">
        <v>125666</v>
      </c>
      <c r="AL222" s="208">
        <v>0</v>
      </c>
      <c r="AM222" s="1567">
        <v>0.08</v>
      </c>
      <c r="AN222" s="208">
        <f t="shared" si="47"/>
        <v>10053.280000000001</v>
      </c>
      <c r="AO222" s="208"/>
      <c r="AP222" s="227">
        <f t="shared" si="48"/>
        <v>135719.28</v>
      </c>
    </row>
    <row r="223" spans="1:42" s="5" customFormat="1" x14ac:dyDescent="0.25">
      <c r="A223" s="208">
        <v>213</v>
      </c>
      <c r="B223" s="1546" t="s">
        <v>6233</v>
      </c>
      <c r="C223" s="1546" t="s">
        <v>1145</v>
      </c>
      <c r="D223" s="227" t="s">
        <v>4768</v>
      </c>
      <c r="E223" s="1561">
        <v>2</v>
      </c>
      <c r="F223" s="1560">
        <v>1.79</v>
      </c>
      <c r="G223" s="102">
        <v>1</v>
      </c>
      <c r="H223" s="208">
        <v>118390.6</v>
      </c>
      <c r="I223" s="208">
        <v>0</v>
      </c>
      <c r="J223" s="208">
        <v>0.05</v>
      </c>
      <c r="K223" s="208">
        <f t="shared" si="42"/>
        <v>5919.5300000000007</v>
      </c>
      <c r="L223" s="208"/>
      <c r="M223" s="227">
        <f t="shared" si="43"/>
        <v>124310.13</v>
      </c>
      <c r="N223" s="227">
        <v>1</v>
      </c>
      <c r="O223" s="102">
        <v>1</v>
      </c>
      <c r="P223" s="208">
        <v>114422.2</v>
      </c>
      <c r="Q223" s="208">
        <v>0</v>
      </c>
      <c r="R223" s="208"/>
      <c r="S223" s="227">
        <f t="shared" si="44"/>
        <v>114422.2</v>
      </c>
      <c r="T223" s="227">
        <f t="shared" si="39"/>
        <v>0</v>
      </c>
      <c r="U223" s="227">
        <f t="shared" si="40"/>
        <v>3968.4000000000087</v>
      </c>
      <c r="V223" s="227">
        <f t="shared" si="41"/>
        <v>0</v>
      </c>
      <c r="W223" s="227">
        <f t="shared" si="50"/>
        <v>0</v>
      </c>
      <c r="X223" s="227">
        <f t="shared" si="49"/>
        <v>3968.4000000000087</v>
      </c>
      <c r="Y223" s="1561">
        <v>3</v>
      </c>
      <c r="Z223" s="1560">
        <v>1.84</v>
      </c>
      <c r="AA223" s="102">
        <v>1</v>
      </c>
      <c r="AB223" s="208">
        <v>121697.60000000001</v>
      </c>
      <c r="AC223" s="208">
        <v>0</v>
      </c>
      <c r="AD223" s="208">
        <v>0.06</v>
      </c>
      <c r="AE223" s="208">
        <f t="shared" si="45"/>
        <v>7301.8559999999998</v>
      </c>
      <c r="AF223" s="208"/>
      <c r="AG223" s="227">
        <f t="shared" si="46"/>
        <v>128999.45600000001</v>
      </c>
      <c r="AH223" s="227" t="s">
        <v>1</v>
      </c>
      <c r="AI223" s="1560">
        <v>1.9</v>
      </c>
      <c r="AJ223" s="102">
        <v>1</v>
      </c>
      <c r="AK223" s="208">
        <v>125666</v>
      </c>
      <c r="AL223" s="208">
        <v>0</v>
      </c>
      <c r="AM223" s="1567">
        <v>0.06</v>
      </c>
      <c r="AN223" s="208">
        <f t="shared" si="47"/>
        <v>7539.96</v>
      </c>
      <c r="AO223" s="208"/>
      <c r="AP223" s="227">
        <f t="shared" si="48"/>
        <v>133205.96</v>
      </c>
    </row>
    <row r="224" spans="1:42" s="5" customFormat="1" x14ac:dyDescent="0.25">
      <c r="A224" s="208">
        <v>214</v>
      </c>
      <c r="B224" s="1546" t="s">
        <v>6234</v>
      </c>
      <c r="C224" s="1546" t="s">
        <v>1145</v>
      </c>
      <c r="D224" s="227" t="s">
        <v>4768</v>
      </c>
      <c r="E224" s="1561">
        <v>5</v>
      </c>
      <c r="F224" s="1560">
        <v>1.9</v>
      </c>
      <c r="G224" s="102">
        <v>1</v>
      </c>
      <c r="H224" s="208">
        <v>125666</v>
      </c>
      <c r="I224" s="208">
        <v>0</v>
      </c>
      <c r="J224" s="208">
        <v>7.0000000000000007E-2</v>
      </c>
      <c r="K224" s="208">
        <f t="shared" si="42"/>
        <v>8796.6200000000008</v>
      </c>
      <c r="L224" s="208"/>
      <c r="M224" s="227">
        <f t="shared" si="43"/>
        <v>134462.62</v>
      </c>
      <c r="N224" s="227">
        <v>4</v>
      </c>
      <c r="O224" s="102">
        <v>1</v>
      </c>
      <c r="P224" s="208">
        <v>125666</v>
      </c>
      <c r="Q224" s="208">
        <v>0</v>
      </c>
      <c r="R224" s="208"/>
      <c r="S224" s="227">
        <f t="shared" si="44"/>
        <v>125666</v>
      </c>
      <c r="T224" s="227">
        <f t="shared" si="39"/>
        <v>0</v>
      </c>
      <c r="U224" s="227">
        <f t="shared" si="40"/>
        <v>0</v>
      </c>
      <c r="V224" s="227">
        <f t="shared" si="41"/>
        <v>0</v>
      </c>
      <c r="W224" s="227">
        <f t="shared" si="50"/>
        <v>0</v>
      </c>
      <c r="X224" s="227">
        <f t="shared" si="49"/>
        <v>0</v>
      </c>
      <c r="Y224" s="1561">
        <v>6</v>
      </c>
      <c r="Z224" s="1560">
        <v>1.96</v>
      </c>
      <c r="AA224" s="102">
        <v>1</v>
      </c>
      <c r="AB224" s="208">
        <v>129634.4</v>
      </c>
      <c r="AC224" s="208">
        <v>0</v>
      </c>
      <c r="AD224" s="208">
        <v>7.0000000000000007E-2</v>
      </c>
      <c r="AE224" s="208">
        <f t="shared" si="45"/>
        <v>9074.4080000000013</v>
      </c>
      <c r="AF224" s="208"/>
      <c r="AG224" s="227">
        <f t="shared" si="46"/>
        <v>138708.80799999999</v>
      </c>
      <c r="AH224" s="227" t="s">
        <v>1</v>
      </c>
      <c r="AI224" s="1560">
        <v>1.96</v>
      </c>
      <c r="AJ224" s="102">
        <v>1</v>
      </c>
      <c r="AK224" s="208">
        <v>129634.4</v>
      </c>
      <c r="AL224" s="208">
        <v>0</v>
      </c>
      <c r="AM224" s="1567">
        <v>0.08</v>
      </c>
      <c r="AN224" s="208">
        <f t="shared" si="47"/>
        <v>10370.752</v>
      </c>
      <c r="AO224" s="208"/>
      <c r="AP224" s="227">
        <f t="shared" si="48"/>
        <v>140005.152</v>
      </c>
    </row>
    <row r="225" spans="1:42" s="5" customFormat="1" x14ac:dyDescent="0.25">
      <c r="A225" s="208">
        <v>215</v>
      </c>
      <c r="B225" s="1546" t="s">
        <v>6235</v>
      </c>
      <c r="C225" s="1546" t="s">
        <v>1145</v>
      </c>
      <c r="D225" s="227" t="s">
        <v>4768</v>
      </c>
      <c r="E225" s="1561">
        <v>3</v>
      </c>
      <c r="F225" s="1560">
        <v>1.84</v>
      </c>
      <c r="G225" s="102">
        <v>1</v>
      </c>
      <c r="H225" s="208">
        <v>121697.60000000001</v>
      </c>
      <c r="I225" s="208">
        <v>0</v>
      </c>
      <c r="J225" s="208">
        <v>0.05</v>
      </c>
      <c r="K225" s="208">
        <f t="shared" si="42"/>
        <v>6084.880000000001</v>
      </c>
      <c r="L225" s="208"/>
      <c r="M225" s="227">
        <f t="shared" si="43"/>
        <v>127782.48000000001</v>
      </c>
      <c r="N225" s="227">
        <v>2</v>
      </c>
      <c r="O225" s="102">
        <v>1</v>
      </c>
      <c r="P225" s="208">
        <v>118390.6</v>
      </c>
      <c r="Q225" s="208">
        <v>0</v>
      </c>
      <c r="R225" s="208"/>
      <c r="S225" s="227">
        <f t="shared" si="44"/>
        <v>118390.6</v>
      </c>
      <c r="T225" s="227">
        <f t="shared" si="39"/>
        <v>0</v>
      </c>
      <c r="U225" s="227">
        <f t="shared" si="40"/>
        <v>3307</v>
      </c>
      <c r="V225" s="227">
        <f t="shared" si="41"/>
        <v>0</v>
      </c>
      <c r="W225" s="227">
        <f t="shared" si="50"/>
        <v>0</v>
      </c>
      <c r="X225" s="227">
        <f t="shared" si="49"/>
        <v>3307</v>
      </c>
      <c r="Y225" s="1561">
        <v>4</v>
      </c>
      <c r="Z225" s="1560">
        <v>1.9</v>
      </c>
      <c r="AA225" s="102">
        <v>1</v>
      </c>
      <c r="AB225" s="208">
        <v>125666</v>
      </c>
      <c r="AC225" s="208">
        <v>0</v>
      </c>
      <c r="AD225" s="208">
        <v>0.06</v>
      </c>
      <c r="AE225" s="208">
        <f t="shared" si="45"/>
        <v>7539.96</v>
      </c>
      <c r="AF225" s="208"/>
      <c r="AG225" s="227">
        <f t="shared" si="46"/>
        <v>133205.96</v>
      </c>
      <c r="AH225" s="227" t="s">
        <v>1</v>
      </c>
      <c r="AI225" s="1560">
        <v>1.9</v>
      </c>
      <c r="AJ225" s="102">
        <v>1</v>
      </c>
      <c r="AK225" s="208">
        <v>125666</v>
      </c>
      <c r="AL225" s="208">
        <v>0</v>
      </c>
      <c r="AM225" s="1567">
        <v>0.06</v>
      </c>
      <c r="AN225" s="208">
        <f t="shared" si="47"/>
        <v>7539.96</v>
      </c>
      <c r="AO225" s="208"/>
      <c r="AP225" s="227">
        <f t="shared" si="48"/>
        <v>133205.96</v>
      </c>
    </row>
    <row r="226" spans="1:42" s="5" customFormat="1" x14ac:dyDescent="0.25">
      <c r="A226" s="208">
        <v>216</v>
      </c>
      <c r="B226" s="1546" t="s">
        <v>6236</v>
      </c>
      <c r="C226" s="1546" t="s">
        <v>1145</v>
      </c>
      <c r="D226" s="227" t="s">
        <v>4768</v>
      </c>
      <c r="E226" s="1561">
        <v>8</v>
      </c>
      <c r="F226" s="1560">
        <v>2.02</v>
      </c>
      <c r="G226" s="102">
        <v>1</v>
      </c>
      <c r="H226" s="208">
        <v>133602.79999999999</v>
      </c>
      <c r="I226" s="208">
        <v>0</v>
      </c>
      <c r="J226" s="208">
        <v>0.09</v>
      </c>
      <c r="K226" s="208">
        <f t="shared" si="42"/>
        <v>12024.251999999999</v>
      </c>
      <c r="L226" s="208"/>
      <c r="M226" s="227">
        <f t="shared" si="43"/>
        <v>145627.052</v>
      </c>
      <c r="N226" s="227">
        <v>6</v>
      </c>
      <c r="O226" s="102">
        <v>1</v>
      </c>
      <c r="P226" s="208">
        <v>129634.4</v>
      </c>
      <c r="Q226" s="208">
        <v>0</v>
      </c>
      <c r="R226" s="208"/>
      <c r="S226" s="227">
        <f t="shared" si="44"/>
        <v>129634.4</v>
      </c>
      <c r="T226" s="227">
        <f t="shared" si="39"/>
        <v>0</v>
      </c>
      <c r="U226" s="227">
        <f t="shared" si="40"/>
        <v>3968.3999999999942</v>
      </c>
      <c r="V226" s="227">
        <f t="shared" si="41"/>
        <v>0</v>
      </c>
      <c r="W226" s="227">
        <f t="shared" si="50"/>
        <v>0</v>
      </c>
      <c r="X226" s="227">
        <f t="shared" si="49"/>
        <v>3968.3999999999942</v>
      </c>
      <c r="Y226" s="1561">
        <v>9</v>
      </c>
      <c r="Z226" s="1560">
        <v>2.02</v>
      </c>
      <c r="AA226" s="102">
        <v>1</v>
      </c>
      <c r="AB226" s="208">
        <v>133602.79999999999</v>
      </c>
      <c r="AC226" s="208">
        <v>0</v>
      </c>
      <c r="AD226" s="208">
        <v>0.1</v>
      </c>
      <c r="AE226" s="208">
        <f t="shared" si="45"/>
        <v>13360.279999999999</v>
      </c>
      <c r="AF226" s="208"/>
      <c r="AG226" s="227">
        <f t="shared" si="46"/>
        <v>146963.07999999999</v>
      </c>
      <c r="AH226" s="227" t="s">
        <v>1</v>
      </c>
      <c r="AI226" s="1560">
        <v>2.08</v>
      </c>
      <c r="AJ226" s="102">
        <v>1</v>
      </c>
      <c r="AK226" s="208">
        <v>137571.20000000001</v>
      </c>
      <c r="AL226" s="208">
        <v>0</v>
      </c>
      <c r="AM226" s="1567">
        <v>0.1</v>
      </c>
      <c r="AN226" s="208">
        <f t="shared" si="47"/>
        <v>13757.120000000003</v>
      </c>
      <c r="AO226" s="208"/>
      <c r="AP226" s="227">
        <f t="shared" si="48"/>
        <v>151328.32000000001</v>
      </c>
    </row>
    <row r="227" spans="1:42" s="5" customFormat="1" x14ac:dyDescent="0.25">
      <c r="A227" s="208">
        <v>217</v>
      </c>
      <c r="B227" s="1546" t="s">
        <v>6237</v>
      </c>
      <c r="C227" s="1546" t="s">
        <v>1145</v>
      </c>
      <c r="D227" s="227" t="s">
        <v>4768</v>
      </c>
      <c r="E227" s="1561">
        <v>6</v>
      </c>
      <c r="F227" s="1560">
        <v>1.96</v>
      </c>
      <c r="G227" s="102">
        <v>1</v>
      </c>
      <c r="H227" s="208">
        <v>129634.4</v>
      </c>
      <c r="I227" s="208">
        <v>0</v>
      </c>
      <c r="J227" s="208">
        <v>7.0000000000000007E-2</v>
      </c>
      <c r="K227" s="208">
        <f t="shared" si="42"/>
        <v>9074.4080000000013</v>
      </c>
      <c r="L227" s="208"/>
      <c r="M227" s="227">
        <f t="shared" si="43"/>
        <v>138708.80799999999</v>
      </c>
      <c r="N227" s="227">
        <v>4</v>
      </c>
      <c r="O227" s="102">
        <v>1</v>
      </c>
      <c r="P227" s="208">
        <v>125666</v>
      </c>
      <c r="Q227" s="208">
        <v>0</v>
      </c>
      <c r="R227" s="208"/>
      <c r="S227" s="227">
        <f t="shared" si="44"/>
        <v>125666</v>
      </c>
      <c r="T227" s="227">
        <f t="shared" si="39"/>
        <v>0</v>
      </c>
      <c r="U227" s="227">
        <f t="shared" si="40"/>
        <v>3968.3999999999942</v>
      </c>
      <c r="V227" s="227">
        <f t="shared" si="41"/>
        <v>0</v>
      </c>
      <c r="W227" s="227">
        <f t="shared" si="50"/>
        <v>0</v>
      </c>
      <c r="X227" s="227">
        <f t="shared" si="49"/>
        <v>3968.3999999999942</v>
      </c>
      <c r="Y227" s="1561">
        <v>7</v>
      </c>
      <c r="Z227" s="1560">
        <v>1.96</v>
      </c>
      <c r="AA227" s="102">
        <v>1</v>
      </c>
      <c r="AB227" s="208">
        <v>129634.4</v>
      </c>
      <c r="AC227" s="208">
        <v>0</v>
      </c>
      <c r="AD227" s="208">
        <v>0.08</v>
      </c>
      <c r="AE227" s="208">
        <f t="shared" si="45"/>
        <v>10370.752</v>
      </c>
      <c r="AF227" s="208"/>
      <c r="AG227" s="227">
        <f t="shared" si="46"/>
        <v>140005.152</v>
      </c>
      <c r="AH227" s="227" t="s">
        <v>1</v>
      </c>
      <c r="AI227" s="1560">
        <v>2.02</v>
      </c>
      <c r="AJ227" s="102">
        <v>1</v>
      </c>
      <c r="AK227" s="208">
        <v>133602.79999999999</v>
      </c>
      <c r="AL227" s="208">
        <v>0</v>
      </c>
      <c r="AM227" s="1567">
        <v>0.08</v>
      </c>
      <c r="AN227" s="208">
        <f t="shared" si="47"/>
        <v>10688.224</v>
      </c>
      <c r="AO227" s="208"/>
      <c r="AP227" s="227">
        <f t="shared" si="48"/>
        <v>144291.02399999998</v>
      </c>
    </row>
    <row r="228" spans="1:42" s="5" customFormat="1" x14ac:dyDescent="0.25">
      <c r="A228" s="208">
        <v>218</v>
      </c>
      <c r="B228" s="1546" t="s">
        <v>6238</v>
      </c>
      <c r="C228" s="1546" t="s">
        <v>1145</v>
      </c>
      <c r="D228" s="227" t="s">
        <v>4768</v>
      </c>
      <c r="E228" s="1561">
        <v>6</v>
      </c>
      <c r="F228" s="1560">
        <v>1.96</v>
      </c>
      <c r="G228" s="102">
        <v>1</v>
      </c>
      <c r="H228" s="208">
        <v>129634.4</v>
      </c>
      <c r="I228" s="208">
        <v>0</v>
      </c>
      <c r="J228" s="208">
        <v>0.08</v>
      </c>
      <c r="K228" s="208">
        <f t="shared" si="42"/>
        <v>10370.752</v>
      </c>
      <c r="L228" s="208"/>
      <c r="M228" s="227">
        <f t="shared" si="43"/>
        <v>140005.152</v>
      </c>
      <c r="N228" s="227">
        <v>4</v>
      </c>
      <c r="O228" s="102">
        <v>1</v>
      </c>
      <c r="P228" s="208">
        <v>125666</v>
      </c>
      <c r="Q228" s="208">
        <v>0</v>
      </c>
      <c r="R228" s="208"/>
      <c r="S228" s="227">
        <f t="shared" si="44"/>
        <v>125666</v>
      </c>
      <c r="T228" s="227">
        <f t="shared" si="39"/>
        <v>0</v>
      </c>
      <c r="U228" s="227">
        <f t="shared" si="40"/>
        <v>3968.3999999999942</v>
      </c>
      <c r="V228" s="227">
        <f t="shared" si="41"/>
        <v>0</v>
      </c>
      <c r="W228" s="227">
        <f t="shared" si="50"/>
        <v>0</v>
      </c>
      <c r="X228" s="227">
        <f t="shared" si="49"/>
        <v>3968.3999999999942</v>
      </c>
      <c r="Y228" s="1561">
        <v>7</v>
      </c>
      <c r="Z228" s="1560">
        <v>1.96</v>
      </c>
      <c r="AA228" s="102">
        <v>1</v>
      </c>
      <c r="AB228" s="208">
        <v>129634.4</v>
      </c>
      <c r="AC228" s="208">
        <v>0</v>
      </c>
      <c r="AD228" s="208">
        <v>0.09</v>
      </c>
      <c r="AE228" s="208">
        <f t="shared" si="45"/>
        <v>11667.096</v>
      </c>
      <c r="AF228" s="208"/>
      <c r="AG228" s="227">
        <f t="shared" si="46"/>
        <v>141301.49599999998</v>
      </c>
      <c r="AH228" s="227" t="s">
        <v>1</v>
      </c>
      <c r="AI228" s="1560">
        <v>2.02</v>
      </c>
      <c r="AJ228" s="102">
        <v>1</v>
      </c>
      <c r="AK228" s="208">
        <v>133602.79999999999</v>
      </c>
      <c r="AL228" s="208">
        <v>0</v>
      </c>
      <c r="AM228" s="1567">
        <v>0.09</v>
      </c>
      <c r="AN228" s="208">
        <f t="shared" si="47"/>
        <v>12024.251999999999</v>
      </c>
      <c r="AO228" s="208"/>
      <c r="AP228" s="227">
        <f t="shared" si="48"/>
        <v>145627.052</v>
      </c>
    </row>
    <row r="229" spans="1:42" s="5" customFormat="1" x14ac:dyDescent="0.25">
      <c r="A229" s="208">
        <v>219</v>
      </c>
      <c r="B229" s="1546" t="s">
        <v>6239</v>
      </c>
      <c r="C229" s="1546" t="s">
        <v>1145</v>
      </c>
      <c r="D229" s="227" t="s">
        <v>4768</v>
      </c>
      <c r="E229" s="1561">
        <v>2</v>
      </c>
      <c r="F229" s="1560">
        <v>1.79</v>
      </c>
      <c r="G229" s="102">
        <v>1</v>
      </c>
      <c r="H229" s="208">
        <v>118390.6</v>
      </c>
      <c r="I229" s="208">
        <v>0</v>
      </c>
      <c r="J229" s="208">
        <v>7.0000000000000007E-2</v>
      </c>
      <c r="K229" s="208">
        <f t="shared" si="42"/>
        <v>8287.3420000000006</v>
      </c>
      <c r="L229" s="208"/>
      <c r="M229" s="227">
        <f t="shared" si="43"/>
        <v>126677.94200000001</v>
      </c>
      <c r="N229" s="227">
        <v>1</v>
      </c>
      <c r="O229" s="102">
        <v>1</v>
      </c>
      <c r="P229" s="208">
        <v>114422.2</v>
      </c>
      <c r="Q229" s="208">
        <v>0</v>
      </c>
      <c r="R229" s="208"/>
      <c r="S229" s="227">
        <f t="shared" si="44"/>
        <v>114422.2</v>
      </c>
      <c r="T229" s="227">
        <f t="shared" si="39"/>
        <v>0</v>
      </c>
      <c r="U229" s="227">
        <f t="shared" si="40"/>
        <v>3968.4000000000087</v>
      </c>
      <c r="V229" s="227">
        <f t="shared" si="41"/>
        <v>0</v>
      </c>
      <c r="W229" s="227">
        <f t="shared" si="50"/>
        <v>0</v>
      </c>
      <c r="X229" s="227">
        <f t="shared" si="49"/>
        <v>3968.4000000000087</v>
      </c>
      <c r="Y229" s="1561">
        <v>3</v>
      </c>
      <c r="Z229" s="1560">
        <v>1.84</v>
      </c>
      <c r="AA229" s="102">
        <v>1</v>
      </c>
      <c r="AB229" s="208">
        <v>121697.60000000001</v>
      </c>
      <c r="AC229" s="208">
        <v>0</v>
      </c>
      <c r="AD229" s="208">
        <v>0.08</v>
      </c>
      <c r="AE229" s="208">
        <f t="shared" si="45"/>
        <v>9735.8080000000009</v>
      </c>
      <c r="AF229" s="208"/>
      <c r="AG229" s="227">
        <f t="shared" si="46"/>
        <v>131433.408</v>
      </c>
      <c r="AH229" s="227" t="s">
        <v>1</v>
      </c>
      <c r="AI229" s="1560">
        <v>1.9</v>
      </c>
      <c r="AJ229" s="102">
        <v>1</v>
      </c>
      <c r="AK229" s="208">
        <v>125666</v>
      </c>
      <c r="AL229" s="208">
        <v>0</v>
      </c>
      <c r="AM229" s="1567">
        <v>0.08</v>
      </c>
      <c r="AN229" s="208">
        <f t="shared" si="47"/>
        <v>10053.280000000001</v>
      </c>
      <c r="AO229" s="208"/>
      <c r="AP229" s="227">
        <f t="shared" si="48"/>
        <v>135719.28</v>
      </c>
    </row>
    <row r="230" spans="1:42" s="5" customFormat="1" x14ac:dyDescent="0.25">
      <c r="A230" s="208">
        <v>220</v>
      </c>
      <c r="B230" s="1546" t="s">
        <v>6240</v>
      </c>
      <c r="C230" s="1546" t="s">
        <v>1145</v>
      </c>
      <c r="D230" s="227" t="s">
        <v>4768</v>
      </c>
      <c r="E230" s="1561">
        <v>2</v>
      </c>
      <c r="F230" s="1560">
        <v>1.79</v>
      </c>
      <c r="G230" s="102">
        <v>1</v>
      </c>
      <c r="H230" s="208">
        <v>118390.6</v>
      </c>
      <c r="I230" s="208">
        <v>0</v>
      </c>
      <c r="J230" s="208">
        <v>0.05</v>
      </c>
      <c r="K230" s="208">
        <f t="shared" si="42"/>
        <v>5919.5300000000007</v>
      </c>
      <c r="L230" s="208"/>
      <c r="M230" s="227">
        <f t="shared" si="43"/>
        <v>124310.13</v>
      </c>
      <c r="N230" s="227">
        <v>1</v>
      </c>
      <c r="O230" s="102">
        <v>1</v>
      </c>
      <c r="P230" s="208">
        <v>114422.2</v>
      </c>
      <c r="Q230" s="208">
        <v>0</v>
      </c>
      <c r="R230" s="208"/>
      <c r="S230" s="227">
        <f t="shared" si="44"/>
        <v>114422.2</v>
      </c>
      <c r="T230" s="227">
        <f t="shared" si="39"/>
        <v>0</v>
      </c>
      <c r="U230" s="227">
        <f t="shared" si="40"/>
        <v>3968.4000000000087</v>
      </c>
      <c r="V230" s="227">
        <f t="shared" si="41"/>
        <v>0</v>
      </c>
      <c r="W230" s="227">
        <f t="shared" si="50"/>
        <v>0</v>
      </c>
      <c r="X230" s="227">
        <f t="shared" si="49"/>
        <v>3968.4000000000087</v>
      </c>
      <c r="Y230" s="1561">
        <v>3</v>
      </c>
      <c r="Z230" s="1560">
        <v>1.84</v>
      </c>
      <c r="AA230" s="102">
        <v>1</v>
      </c>
      <c r="AB230" s="208">
        <v>121697.60000000001</v>
      </c>
      <c r="AC230" s="208">
        <v>0</v>
      </c>
      <c r="AD230" s="208">
        <v>0.06</v>
      </c>
      <c r="AE230" s="208">
        <f t="shared" si="45"/>
        <v>7301.8559999999998</v>
      </c>
      <c r="AF230" s="208"/>
      <c r="AG230" s="227">
        <f t="shared" si="46"/>
        <v>128999.45600000001</v>
      </c>
      <c r="AH230" s="227" t="s">
        <v>1</v>
      </c>
      <c r="AI230" s="1560">
        <v>1.9</v>
      </c>
      <c r="AJ230" s="102">
        <v>1</v>
      </c>
      <c r="AK230" s="208">
        <v>125666</v>
      </c>
      <c r="AL230" s="208">
        <v>0</v>
      </c>
      <c r="AM230" s="1567">
        <v>0.06</v>
      </c>
      <c r="AN230" s="208">
        <f t="shared" si="47"/>
        <v>7539.96</v>
      </c>
      <c r="AO230" s="208"/>
      <c r="AP230" s="227">
        <f t="shared" si="48"/>
        <v>133205.96</v>
      </c>
    </row>
    <row r="231" spans="1:42" s="5" customFormat="1" x14ac:dyDescent="0.25">
      <c r="A231" s="208">
        <v>221</v>
      </c>
      <c r="B231" s="1546" t="s">
        <v>6241</v>
      </c>
      <c r="C231" s="1546" t="s">
        <v>1145</v>
      </c>
      <c r="D231" s="227" t="s">
        <v>4768</v>
      </c>
      <c r="E231" s="1561">
        <v>6</v>
      </c>
      <c r="F231" s="1560">
        <v>1.96</v>
      </c>
      <c r="G231" s="102">
        <v>1</v>
      </c>
      <c r="H231" s="208">
        <v>129634.4</v>
      </c>
      <c r="I231" s="208">
        <v>0</v>
      </c>
      <c r="J231" s="208">
        <v>7.0000000000000007E-2</v>
      </c>
      <c r="K231" s="208">
        <f t="shared" si="42"/>
        <v>9074.4080000000013</v>
      </c>
      <c r="L231" s="208"/>
      <c r="M231" s="227">
        <f t="shared" si="43"/>
        <v>138708.80799999999</v>
      </c>
      <c r="N231" s="227">
        <v>4</v>
      </c>
      <c r="O231" s="102">
        <v>1</v>
      </c>
      <c r="P231" s="208">
        <v>125666</v>
      </c>
      <c r="Q231" s="208">
        <v>0</v>
      </c>
      <c r="R231" s="208"/>
      <c r="S231" s="227">
        <f t="shared" si="44"/>
        <v>125666</v>
      </c>
      <c r="T231" s="227">
        <f t="shared" si="39"/>
        <v>0</v>
      </c>
      <c r="U231" s="227">
        <f t="shared" si="40"/>
        <v>3968.3999999999942</v>
      </c>
      <c r="V231" s="227">
        <f t="shared" si="41"/>
        <v>0</v>
      </c>
      <c r="W231" s="227">
        <f t="shared" si="50"/>
        <v>0</v>
      </c>
      <c r="X231" s="227">
        <f t="shared" si="49"/>
        <v>3968.3999999999942</v>
      </c>
      <c r="Y231" s="1561">
        <v>7</v>
      </c>
      <c r="Z231" s="1560">
        <v>1.96</v>
      </c>
      <c r="AA231" s="102">
        <v>1</v>
      </c>
      <c r="AB231" s="208">
        <v>129634.4</v>
      </c>
      <c r="AC231" s="208">
        <v>0</v>
      </c>
      <c r="AD231" s="208">
        <v>7.0000000000000007E-2</v>
      </c>
      <c r="AE231" s="208">
        <f t="shared" si="45"/>
        <v>9074.4080000000013</v>
      </c>
      <c r="AF231" s="208"/>
      <c r="AG231" s="227">
        <f t="shared" si="46"/>
        <v>138708.80799999999</v>
      </c>
      <c r="AH231" s="227" t="s">
        <v>1</v>
      </c>
      <c r="AI231" s="1560">
        <v>2.02</v>
      </c>
      <c r="AJ231" s="102">
        <v>1</v>
      </c>
      <c r="AK231" s="208">
        <v>133602.79999999999</v>
      </c>
      <c r="AL231" s="208">
        <v>0</v>
      </c>
      <c r="AM231" s="1567">
        <v>7.0000000000000007E-2</v>
      </c>
      <c r="AN231" s="208">
        <f t="shared" si="47"/>
        <v>9352.1959999999999</v>
      </c>
      <c r="AO231" s="208"/>
      <c r="AP231" s="227">
        <f t="shared" si="48"/>
        <v>142954.99599999998</v>
      </c>
    </row>
    <row r="232" spans="1:42" s="5" customFormat="1" x14ac:dyDescent="0.25">
      <c r="A232" s="208">
        <v>222</v>
      </c>
      <c r="B232" s="1546" t="s">
        <v>6242</v>
      </c>
      <c r="C232" s="1546" t="s">
        <v>1145</v>
      </c>
      <c r="D232" s="227" t="s">
        <v>4768</v>
      </c>
      <c r="E232" s="1561">
        <v>2</v>
      </c>
      <c r="F232" s="1560">
        <v>1.79</v>
      </c>
      <c r="G232" s="102">
        <v>1</v>
      </c>
      <c r="H232" s="208">
        <v>118390.6</v>
      </c>
      <c r="I232" s="208">
        <v>0</v>
      </c>
      <c r="J232" s="208">
        <v>0.06</v>
      </c>
      <c r="K232" s="208">
        <f t="shared" si="42"/>
        <v>7103.4359999999997</v>
      </c>
      <c r="L232" s="208"/>
      <c r="M232" s="227">
        <f t="shared" si="43"/>
        <v>125494.03600000001</v>
      </c>
      <c r="N232" s="227">
        <v>1</v>
      </c>
      <c r="O232" s="102">
        <v>1</v>
      </c>
      <c r="P232" s="208">
        <v>114422.2</v>
      </c>
      <c r="Q232" s="208">
        <v>0</v>
      </c>
      <c r="R232" s="208"/>
      <c r="S232" s="227">
        <f t="shared" si="44"/>
        <v>114422.2</v>
      </c>
      <c r="T232" s="227">
        <f t="shared" si="39"/>
        <v>0</v>
      </c>
      <c r="U232" s="227">
        <f t="shared" si="40"/>
        <v>3968.4000000000087</v>
      </c>
      <c r="V232" s="227">
        <f t="shared" si="41"/>
        <v>0</v>
      </c>
      <c r="W232" s="227">
        <f t="shared" si="50"/>
        <v>0</v>
      </c>
      <c r="X232" s="227">
        <f t="shared" si="49"/>
        <v>3968.4000000000087</v>
      </c>
      <c r="Y232" s="1561">
        <v>3</v>
      </c>
      <c r="Z232" s="1560">
        <v>1.84</v>
      </c>
      <c r="AA232" s="102">
        <v>1</v>
      </c>
      <c r="AB232" s="208">
        <v>121697.60000000001</v>
      </c>
      <c r="AC232" s="208">
        <v>0</v>
      </c>
      <c r="AD232" s="208">
        <v>7.0000000000000007E-2</v>
      </c>
      <c r="AE232" s="208">
        <f t="shared" si="45"/>
        <v>8518.8320000000003</v>
      </c>
      <c r="AF232" s="208"/>
      <c r="AG232" s="227">
        <f t="shared" si="46"/>
        <v>130216.432</v>
      </c>
      <c r="AH232" s="227" t="s">
        <v>1</v>
      </c>
      <c r="AI232" s="1560">
        <v>1.9</v>
      </c>
      <c r="AJ232" s="102">
        <v>1</v>
      </c>
      <c r="AK232" s="208">
        <v>125666</v>
      </c>
      <c r="AL232" s="208">
        <v>0</v>
      </c>
      <c r="AM232" s="1567">
        <v>7.0000000000000007E-2</v>
      </c>
      <c r="AN232" s="208">
        <f t="shared" si="47"/>
        <v>8796.6200000000008</v>
      </c>
      <c r="AO232" s="208"/>
      <c r="AP232" s="227">
        <f t="shared" si="48"/>
        <v>134462.62</v>
      </c>
    </row>
    <row r="233" spans="1:42" s="5" customFormat="1" x14ac:dyDescent="0.25">
      <c r="A233" s="208">
        <v>223</v>
      </c>
      <c r="B233" s="1546" t="s">
        <v>6243</v>
      </c>
      <c r="C233" s="1546" t="s">
        <v>1145</v>
      </c>
      <c r="D233" s="227" t="s">
        <v>4768</v>
      </c>
      <c r="E233" s="1561">
        <v>5</v>
      </c>
      <c r="F233" s="1560">
        <v>1.9</v>
      </c>
      <c r="G233" s="102">
        <v>1</v>
      </c>
      <c r="H233" s="208">
        <v>125666</v>
      </c>
      <c r="I233" s="208">
        <v>0</v>
      </c>
      <c r="J233" s="208">
        <v>0.06</v>
      </c>
      <c r="K233" s="208">
        <f t="shared" si="42"/>
        <v>7539.96</v>
      </c>
      <c r="L233" s="208"/>
      <c r="M233" s="227">
        <f t="shared" si="43"/>
        <v>133205.96</v>
      </c>
      <c r="N233" s="227">
        <v>4</v>
      </c>
      <c r="O233" s="102">
        <v>1</v>
      </c>
      <c r="P233" s="208">
        <v>125666</v>
      </c>
      <c r="Q233" s="208">
        <v>0</v>
      </c>
      <c r="R233" s="208"/>
      <c r="S233" s="227">
        <f t="shared" si="44"/>
        <v>125666</v>
      </c>
      <c r="T233" s="227">
        <f t="shared" si="39"/>
        <v>0</v>
      </c>
      <c r="U233" s="227">
        <f t="shared" si="40"/>
        <v>0</v>
      </c>
      <c r="V233" s="227">
        <f t="shared" si="41"/>
        <v>0</v>
      </c>
      <c r="W233" s="227">
        <f t="shared" si="50"/>
        <v>0</v>
      </c>
      <c r="X233" s="227">
        <f t="shared" si="49"/>
        <v>0</v>
      </c>
      <c r="Y233" s="1561">
        <v>6</v>
      </c>
      <c r="Z233" s="1560">
        <v>1.96</v>
      </c>
      <c r="AA233" s="102">
        <v>1</v>
      </c>
      <c r="AB233" s="208">
        <v>129634.4</v>
      </c>
      <c r="AC233" s="208">
        <v>0</v>
      </c>
      <c r="AD233" s="208">
        <v>0.06</v>
      </c>
      <c r="AE233" s="208">
        <f t="shared" si="45"/>
        <v>7778.0639999999994</v>
      </c>
      <c r="AF233" s="208"/>
      <c r="AG233" s="227">
        <f t="shared" si="46"/>
        <v>137412.46400000001</v>
      </c>
      <c r="AH233" s="227" t="s">
        <v>1</v>
      </c>
      <c r="AI233" s="1560">
        <v>1.96</v>
      </c>
      <c r="AJ233" s="102">
        <v>1</v>
      </c>
      <c r="AK233" s="208">
        <v>129634.4</v>
      </c>
      <c r="AL233" s="208">
        <v>0</v>
      </c>
      <c r="AM233" s="1567">
        <v>0.06</v>
      </c>
      <c r="AN233" s="208">
        <f t="shared" si="47"/>
        <v>7778.0639999999994</v>
      </c>
      <c r="AO233" s="208"/>
      <c r="AP233" s="227">
        <f t="shared" si="48"/>
        <v>137412.46400000001</v>
      </c>
    </row>
    <row r="234" spans="1:42" s="5" customFormat="1" x14ac:dyDescent="0.25">
      <c r="A234" s="208">
        <v>224</v>
      </c>
      <c r="B234" s="1546" t="s">
        <v>6244</v>
      </c>
      <c r="C234" s="1546" t="s">
        <v>1145</v>
      </c>
      <c r="D234" s="227" t="s">
        <v>4768</v>
      </c>
      <c r="E234" s="1561">
        <v>2</v>
      </c>
      <c r="F234" s="1560">
        <v>1.79</v>
      </c>
      <c r="G234" s="102">
        <v>1</v>
      </c>
      <c r="H234" s="208">
        <v>118390.6</v>
      </c>
      <c r="I234" s="208">
        <v>0</v>
      </c>
      <c r="J234" s="208">
        <v>0.06</v>
      </c>
      <c r="K234" s="208">
        <f t="shared" si="42"/>
        <v>7103.4359999999997</v>
      </c>
      <c r="L234" s="208"/>
      <c r="M234" s="227">
        <f t="shared" si="43"/>
        <v>125494.03600000001</v>
      </c>
      <c r="N234" s="227">
        <v>1</v>
      </c>
      <c r="O234" s="102">
        <v>1</v>
      </c>
      <c r="P234" s="208">
        <v>114422.2</v>
      </c>
      <c r="Q234" s="208">
        <v>0</v>
      </c>
      <c r="R234" s="208"/>
      <c r="S234" s="227">
        <f t="shared" si="44"/>
        <v>114422.2</v>
      </c>
      <c r="T234" s="227">
        <f t="shared" si="39"/>
        <v>0</v>
      </c>
      <c r="U234" s="227">
        <f t="shared" si="40"/>
        <v>3968.4000000000087</v>
      </c>
      <c r="V234" s="227">
        <f t="shared" si="41"/>
        <v>0</v>
      </c>
      <c r="W234" s="227">
        <f t="shared" si="50"/>
        <v>0</v>
      </c>
      <c r="X234" s="227">
        <f t="shared" si="49"/>
        <v>3968.4000000000087</v>
      </c>
      <c r="Y234" s="1561">
        <v>3</v>
      </c>
      <c r="Z234" s="1560">
        <v>1.84</v>
      </c>
      <c r="AA234" s="102">
        <v>1</v>
      </c>
      <c r="AB234" s="208">
        <v>121697.60000000001</v>
      </c>
      <c r="AC234" s="208">
        <v>0</v>
      </c>
      <c r="AD234" s="208">
        <v>0.06</v>
      </c>
      <c r="AE234" s="208">
        <f t="shared" si="45"/>
        <v>7301.8559999999998</v>
      </c>
      <c r="AF234" s="208"/>
      <c r="AG234" s="227">
        <f t="shared" si="46"/>
        <v>128999.45600000001</v>
      </c>
      <c r="AH234" s="227" t="s">
        <v>1</v>
      </c>
      <c r="AI234" s="1560">
        <v>1.9</v>
      </c>
      <c r="AJ234" s="102">
        <v>1</v>
      </c>
      <c r="AK234" s="208">
        <v>125666</v>
      </c>
      <c r="AL234" s="208">
        <v>0</v>
      </c>
      <c r="AM234" s="1567">
        <v>0.06</v>
      </c>
      <c r="AN234" s="208">
        <f t="shared" si="47"/>
        <v>7539.96</v>
      </c>
      <c r="AO234" s="208"/>
      <c r="AP234" s="227">
        <f t="shared" si="48"/>
        <v>133205.96</v>
      </c>
    </row>
    <row r="235" spans="1:42" s="5" customFormat="1" x14ac:dyDescent="0.25">
      <c r="A235" s="208">
        <v>225</v>
      </c>
      <c r="B235" s="1546" t="s">
        <v>6245</v>
      </c>
      <c r="C235" s="1546" t="s">
        <v>1145</v>
      </c>
      <c r="D235" s="227" t="s">
        <v>4768</v>
      </c>
      <c r="E235" s="1561">
        <v>6</v>
      </c>
      <c r="F235" s="1560">
        <v>1.96</v>
      </c>
      <c r="G235" s="102">
        <v>1</v>
      </c>
      <c r="H235" s="208">
        <v>129634.4</v>
      </c>
      <c r="I235" s="208">
        <v>0</v>
      </c>
      <c r="J235" s="208">
        <v>0.08</v>
      </c>
      <c r="K235" s="208">
        <f t="shared" si="42"/>
        <v>10370.752</v>
      </c>
      <c r="L235" s="208"/>
      <c r="M235" s="227">
        <f t="shared" si="43"/>
        <v>140005.152</v>
      </c>
      <c r="N235" s="227">
        <v>4</v>
      </c>
      <c r="O235" s="102">
        <v>1</v>
      </c>
      <c r="P235" s="208">
        <v>125666</v>
      </c>
      <c r="Q235" s="208">
        <v>0</v>
      </c>
      <c r="R235" s="208"/>
      <c r="S235" s="227">
        <f t="shared" si="44"/>
        <v>125666</v>
      </c>
      <c r="T235" s="227">
        <f t="shared" si="39"/>
        <v>0</v>
      </c>
      <c r="U235" s="227">
        <f t="shared" si="40"/>
        <v>3968.3999999999942</v>
      </c>
      <c r="V235" s="227">
        <f t="shared" si="41"/>
        <v>0</v>
      </c>
      <c r="W235" s="227">
        <f t="shared" si="50"/>
        <v>0</v>
      </c>
      <c r="X235" s="227">
        <f t="shared" si="49"/>
        <v>3968.3999999999942</v>
      </c>
      <c r="Y235" s="1561">
        <v>7</v>
      </c>
      <c r="Z235" s="1560">
        <v>1.96</v>
      </c>
      <c r="AA235" s="102">
        <v>1</v>
      </c>
      <c r="AB235" s="208">
        <v>129634.4</v>
      </c>
      <c r="AC235" s="208">
        <v>0</v>
      </c>
      <c r="AD235" s="208">
        <v>0.08</v>
      </c>
      <c r="AE235" s="208">
        <f t="shared" si="45"/>
        <v>10370.752</v>
      </c>
      <c r="AF235" s="208"/>
      <c r="AG235" s="227">
        <f t="shared" si="46"/>
        <v>140005.152</v>
      </c>
      <c r="AH235" s="227" t="s">
        <v>1</v>
      </c>
      <c r="AI235" s="1560">
        <v>2.02</v>
      </c>
      <c r="AJ235" s="102">
        <v>1</v>
      </c>
      <c r="AK235" s="208">
        <v>133602.79999999999</v>
      </c>
      <c r="AL235" s="208">
        <v>0</v>
      </c>
      <c r="AM235" s="1567">
        <v>0.08</v>
      </c>
      <c r="AN235" s="208">
        <f t="shared" si="47"/>
        <v>10688.224</v>
      </c>
      <c r="AO235" s="208"/>
      <c r="AP235" s="227">
        <f t="shared" si="48"/>
        <v>144291.02399999998</v>
      </c>
    </row>
    <row r="236" spans="1:42" s="5" customFormat="1" x14ac:dyDescent="0.25">
      <c r="A236" s="208">
        <v>226</v>
      </c>
      <c r="B236" s="1546" t="s">
        <v>6246</v>
      </c>
      <c r="C236" s="1546" t="s">
        <v>1145</v>
      </c>
      <c r="D236" s="227" t="s">
        <v>4768</v>
      </c>
      <c r="E236" s="1561">
        <v>2</v>
      </c>
      <c r="F236" s="1560">
        <v>1.79</v>
      </c>
      <c r="G236" s="102">
        <v>1</v>
      </c>
      <c r="H236" s="208">
        <v>118390.6</v>
      </c>
      <c r="I236" s="208">
        <v>0</v>
      </c>
      <c r="J236" s="208">
        <v>0.05</v>
      </c>
      <c r="K236" s="208">
        <f t="shared" si="42"/>
        <v>5919.5300000000007</v>
      </c>
      <c r="L236" s="208"/>
      <c r="M236" s="227">
        <f t="shared" si="43"/>
        <v>124310.13</v>
      </c>
      <c r="N236" s="227">
        <v>1</v>
      </c>
      <c r="O236" s="102">
        <v>1</v>
      </c>
      <c r="P236" s="208">
        <v>114422.2</v>
      </c>
      <c r="Q236" s="208">
        <v>0</v>
      </c>
      <c r="R236" s="208"/>
      <c r="S236" s="227">
        <f t="shared" si="44"/>
        <v>114422.2</v>
      </c>
      <c r="T236" s="227">
        <f t="shared" si="39"/>
        <v>0</v>
      </c>
      <c r="U236" s="227">
        <f t="shared" si="40"/>
        <v>3968.4000000000087</v>
      </c>
      <c r="V236" s="227">
        <f t="shared" si="41"/>
        <v>0</v>
      </c>
      <c r="W236" s="227">
        <f t="shared" si="50"/>
        <v>0</v>
      </c>
      <c r="X236" s="227">
        <f t="shared" si="49"/>
        <v>3968.4000000000087</v>
      </c>
      <c r="Y236" s="1561">
        <v>3</v>
      </c>
      <c r="Z236" s="1560">
        <v>1.84</v>
      </c>
      <c r="AA236" s="102">
        <v>1</v>
      </c>
      <c r="AB236" s="208">
        <v>121697.60000000001</v>
      </c>
      <c r="AC236" s="208">
        <v>0</v>
      </c>
      <c r="AD236" s="208">
        <v>0.05</v>
      </c>
      <c r="AE236" s="208">
        <f t="shared" si="45"/>
        <v>6084.880000000001</v>
      </c>
      <c r="AF236" s="208"/>
      <c r="AG236" s="227">
        <f t="shared" si="46"/>
        <v>127782.48000000001</v>
      </c>
      <c r="AH236" s="227" t="s">
        <v>1</v>
      </c>
      <c r="AI236" s="1560">
        <v>1.9</v>
      </c>
      <c r="AJ236" s="102">
        <v>1</v>
      </c>
      <c r="AK236" s="208">
        <v>125666</v>
      </c>
      <c r="AL236" s="208">
        <v>0</v>
      </c>
      <c r="AM236" s="1567">
        <v>0.05</v>
      </c>
      <c r="AN236" s="208">
        <f t="shared" si="47"/>
        <v>6283.3</v>
      </c>
      <c r="AO236" s="208"/>
      <c r="AP236" s="227">
        <f t="shared" si="48"/>
        <v>131949.29999999999</v>
      </c>
    </row>
    <row r="237" spans="1:42" s="5" customFormat="1" x14ac:dyDescent="0.25">
      <c r="A237" s="208">
        <v>227</v>
      </c>
      <c r="B237" s="1546" t="s">
        <v>6247</v>
      </c>
      <c r="C237" s="1546" t="s">
        <v>1145</v>
      </c>
      <c r="D237" s="227" t="s">
        <v>4768</v>
      </c>
      <c r="E237" s="1561">
        <v>2</v>
      </c>
      <c r="F237" s="1560">
        <v>1.79</v>
      </c>
      <c r="G237" s="102">
        <v>1</v>
      </c>
      <c r="H237" s="208">
        <v>118390.6</v>
      </c>
      <c r="I237" s="208">
        <v>0</v>
      </c>
      <c r="J237" s="208">
        <v>0.06</v>
      </c>
      <c r="K237" s="208">
        <f t="shared" si="42"/>
        <v>7103.4359999999997</v>
      </c>
      <c r="L237" s="208"/>
      <c r="M237" s="227">
        <f t="shared" si="43"/>
        <v>125494.03600000001</v>
      </c>
      <c r="N237" s="227">
        <v>1</v>
      </c>
      <c r="O237" s="102">
        <v>1</v>
      </c>
      <c r="P237" s="208">
        <v>114422.2</v>
      </c>
      <c r="Q237" s="208">
        <v>0</v>
      </c>
      <c r="R237" s="208"/>
      <c r="S237" s="227">
        <f t="shared" si="44"/>
        <v>114422.2</v>
      </c>
      <c r="T237" s="227">
        <f t="shared" si="39"/>
        <v>0</v>
      </c>
      <c r="U237" s="227">
        <f t="shared" si="40"/>
        <v>3968.4000000000087</v>
      </c>
      <c r="V237" s="227">
        <f t="shared" si="41"/>
        <v>0</v>
      </c>
      <c r="W237" s="227">
        <f t="shared" si="50"/>
        <v>0</v>
      </c>
      <c r="X237" s="227">
        <f t="shared" si="49"/>
        <v>3968.4000000000087</v>
      </c>
      <c r="Y237" s="1561">
        <v>3</v>
      </c>
      <c r="Z237" s="1560">
        <v>1.84</v>
      </c>
      <c r="AA237" s="102">
        <v>1</v>
      </c>
      <c r="AB237" s="208">
        <v>121697.60000000001</v>
      </c>
      <c r="AC237" s="208">
        <v>0</v>
      </c>
      <c r="AD237" s="208">
        <v>0.06</v>
      </c>
      <c r="AE237" s="208">
        <f t="shared" si="45"/>
        <v>7301.8559999999998</v>
      </c>
      <c r="AF237" s="208"/>
      <c r="AG237" s="227">
        <f t="shared" si="46"/>
        <v>128999.45600000001</v>
      </c>
      <c r="AH237" s="227" t="s">
        <v>1</v>
      </c>
      <c r="AI237" s="1560">
        <v>1.9</v>
      </c>
      <c r="AJ237" s="102">
        <v>1</v>
      </c>
      <c r="AK237" s="208">
        <v>125666</v>
      </c>
      <c r="AL237" s="208">
        <v>0</v>
      </c>
      <c r="AM237" s="1567">
        <v>0.06</v>
      </c>
      <c r="AN237" s="208">
        <f t="shared" si="47"/>
        <v>7539.96</v>
      </c>
      <c r="AO237" s="208"/>
      <c r="AP237" s="227">
        <f t="shared" si="48"/>
        <v>133205.96</v>
      </c>
    </row>
    <row r="238" spans="1:42" s="5" customFormat="1" x14ac:dyDescent="0.25">
      <c r="A238" s="208">
        <v>228</v>
      </c>
      <c r="B238" s="1546" t="s">
        <v>6248</v>
      </c>
      <c r="C238" s="1546" t="s">
        <v>1145</v>
      </c>
      <c r="D238" s="227" t="s">
        <v>4768</v>
      </c>
      <c r="E238" s="1561">
        <v>2</v>
      </c>
      <c r="F238" s="1560">
        <v>1.79</v>
      </c>
      <c r="G238" s="102">
        <v>1</v>
      </c>
      <c r="H238" s="208">
        <v>118390.6</v>
      </c>
      <c r="I238" s="208">
        <v>0</v>
      </c>
      <c r="J238" s="208">
        <v>0.05</v>
      </c>
      <c r="K238" s="208">
        <f t="shared" si="42"/>
        <v>5919.5300000000007</v>
      </c>
      <c r="L238" s="208"/>
      <c r="M238" s="227">
        <f t="shared" si="43"/>
        <v>124310.13</v>
      </c>
      <c r="N238" s="227">
        <v>1</v>
      </c>
      <c r="O238" s="102">
        <v>1</v>
      </c>
      <c r="P238" s="208">
        <v>114422.2</v>
      </c>
      <c r="Q238" s="208">
        <v>0</v>
      </c>
      <c r="R238" s="208"/>
      <c r="S238" s="227">
        <f t="shared" si="44"/>
        <v>114422.2</v>
      </c>
      <c r="T238" s="227">
        <f t="shared" si="39"/>
        <v>0</v>
      </c>
      <c r="U238" s="227">
        <f t="shared" si="40"/>
        <v>3968.4000000000087</v>
      </c>
      <c r="V238" s="227">
        <f t="shared" si="41"/>
        <v>0</v>
      </c>
      <c r="W238" s="227">
        <f t="shared" si="50"/>
        <v>0</v>
      </c>
      <c r="X238" s="227">
        <f t="shared" si="49"/>
        <v>3968.4000000000087</v>
      </c>
      <c r="Y238" s="1561">
        <v>3</v>
      </c>
      <c r="Z238" s="1560">
        <v>1.84</v>
      </c>
      <c r="AA238" s="102">
        <v>1</v>
      </c>
      <c r="AB238" s="208">
        <v>121697.60000000001</v>
      </c>
      <c r="AC238" s="208">
        <v>0</v>
      </c>
      <c r="AD238" s="208">
        <v>0.05</v>
      </c>
      <c r="AE238" s="208">
        <f t="shared" si="45"/>
        <v>6084.880000000001</v>
      </c>
      <c r="AF238" s="208"/>
      <c r="AG238" s="227">
        <f t="shared" si="46"/>
        <v>127782.48000000001</v>
      </c>
      <c r="AH238" s="227" t="s">
        <v>1</v>
      </c>
      <c r="AI238" s="1560">
        <v>1.9</v>
      </c>
      <c r="AJ238" s="102">
        <v>1</v>
      </c>
      <c r="AK238" s="208">
        <v>125666</v>
      </c>
      <c r="AL238" s="208">
        <v>0</v>
      </c>
      <c r="AM238" s="1567">
        <v>0.05</v>
      </c>
      <c r="AN238" s="208">
        <f t="shared" si="47"/>
        <v>6283.3</v>
      </c>
      <c r="AO238" s="208"/>
      <c r="AP238" s="227">
        <f t="shared" si="48"/>
        <v>131949.29999999999</v>
      </c>
    </row>
    <row r="239" spans="1:42" s="5" customFormat="1" ht="27" x14ac:dyDescent="0.25">
      <c r="A239" s="208">
        <v>229</v>
      </c>
      <c r="B239" s="1546" t="s">
        <v>6249</v>
      </c>
      <c r="C239" s="1546" t="s">
        <v>6064</v>
      </c>
      <c r="D239" s="227" t="s">
        <v>4758</v>
      </c>
      <c r="E239" s="1561">
        <v>2</v>
      </c>
      <c r="F239" s="1560">
        <v>4.1399999999999997</v>
      </c>
      <c r="G239" s="102">
        <v>1</v>
      </c>
      <c r="H239" s="208">
        <v>273819.59999999998</v>
      </c>
      <c r="I239" s="208">
        <v>0</v>
      </c>
      <c r="J239" s="208">
        <v>0.13</v>
      </c>
      <c r="K239" s="208">
        <f t="shared" si="42"/>
        <v>35596.547999999995</v>
      </c>
      <c r="L239" s="208"/>
      <c r="M239" s="227">
        <f t="shared" si="43"/>
        <v>309416.14799999999</v>
      </c>
      <c r="N239" s="227">
        <v>1</v>
      </c>
      <c r="O239" s="102">
        <v>1</v>
      </c>
      <c r="P239" s="208">
        <v>265221.39999999997</v>
      </c>
      <c r="Q239" s="208">
        <v>0</v>
      </c>
      <c r="R239" s="208"/>
      <c r="S239" s="227">
        <f t="shared" si="44"/>
        <v>265221.39999999997</v>
      </c>
      <c r="T239" s="227">
        <f t="shared" si="39"/>
        <v>0</v>
      </c>
      <c r="U239" s="227">
        <f t="shared" si="40"/>
        <v>8598.2000000000116</v>
      </c>
      <c r="V239" s="227">
        <f t="shared" si="41"/>
        <v>0</v>
      </c>
      <c r="W239" s="227">
        <f t="shared" si="50"/>
        <v>0</v>
      </c>
      <c r="X239" s="227">
        <f t="shared" si="49"/>
        <v>8598.2000000000116</v>
      </c>
      <c r="Y239" s="1561">
        <v>3</v>
      </c>
      <c r="Z239" s="1560">
        <v>4.2699999999999996</v>
      </c>
      <c r="AA239" s="102">
        <v>1</v>
      </c>
      <c r="AB239" s="208">
        <v>282417.8</v>
      </c>
      <c r="AC239" s="208">
        <v>0</v>
      </c>
      <c r="AD239" s="208">
        <v>0.13</v>
      </c>
      <c r="AE239" s="208">
        <f t="shared" si="45"/>
        <v>36714.313999999998</v>
      </c>
      <c r="AF239" s="208"/>
      <c r="AG239" s="227">
        <f t="shared" si="46"/>
        <v>319132.114</v>
      </c>
      <c r="AH239" s="227" t="s">
        <v>1</v>
      </c>
      <c r="AI239" s="1560">
        <v>4.41</v>
      </c>
      <c r="AJ239" s="102">
        <v>1</v>
      </c>
      <c r="AK239" s="208">
        <v>291677.40000000002</v>
      </c>
      <c r="AL239" s="208">
        <v>0</v>
      </c>
      <c r="AM239" s="1567">
        <v>0.13</v>
      </c>
      <c r="AN239" s="208">
        <f t="shared" si="47"/>
        <v>37918.062000000005</v>
      </c>
      <c r="AO239" s="208"/>
      <c r="AP239" s="227">
        <f t="shared" si="48"/>
        <v>329595.46200000006</v>
      </c>
    </row>
    <row r="240" spans="1:42" s="5" customFormat="1" ht="27" x14ac:dyDescent="0.25">
      <c r="A240" s="208">
        <v>230</v>
      </c>
      <c r="B240" s="1546" t="s">
        <v>1429</v>
      </c>
      <c r="C240" s="1546" t="s">
        <v>6096</v>
      </c>
      <c r="D240" s="227" t="s">
        <v>4971</v>
      </c>
      <c r="E240" s="1561">
        <v>1</v>
      </c>
      <c r="F240" s="1560">
        <v>2.75</v>
      </c>
      <c r="G240" s="102">
        <v>1</v>
      </c>
      <c r="H240" s="208">
        <v>181885</v>
      </c>
      <c r="I240" s="208">
        <v>0</v>
      </c>
      <c r="J240" s="208">
        <v>0.03</v>
      </c>
      <c r="K240" s="208">
        <f t="shared" si="42"/>
        <v>5456.55</v>
      </c>
      <c r="L240" s="208"/>
      <c r="M240" s="227">
        <f t="shared" si="43"/>
        <v>187341.55</v>
      </c>
      <c r="N240" s="227">
        <v>0</v>
      </c>
      <c r="O240" s="102">
        <v>1</v>
      </c>
      <c r="P240" s="208">
        <v>175932.40000000002</v>
      </c>
      <c r="Q240" s="208">
        <v>0</v>
      </c>
      <c r="R240" s="208"/>
      <c r="S240" s="227">
        <f t="shared" si="44"/>
        <v>175932.40000000002</v>
      </c>
      <c r="T240" s="227">
        <f t="shared" si="39"/>
        <v>0</v>
      </c>
      <c r="U240" s="227">
        <f t="shared" si="40"/>
        <v>5952.5999999999767</v>
      </c>
      <c r="V240" s="227">
        <f t="shared" si="41"/>
        <v>0</v>
      </c>
      <c r="W240" s="227">
        <f t="shared" si="50"/>
        <v>0</v>
      </c>
      <c r="X240" s="227">
        <f t="shared" si="49"/>
        <v>5952.5999999999767</v>
      </c>
      <c r="Y240" s="1561">
        <v>2</v>
      </c>
      <c r="Z240" s="1560">
        <v>2.83</v>
      </c>
      <c r="AA240" s="102">
        <v>1</v>
      </c>
      <c r="AB240" s="208">
        <v>187176.2</v>
      </c>
      <c r="AC240" s="208">
        <v>0</v>
      </c>
      <c r="AD240" s="208">
        <v>0.03</v>
      </c>
      <c r="AE240" s="208">
        <f t="shared" si="45"/>
        <v>5615.2860000000001</v>
      </c>
      <c r="AF240" s="208"/>
      <c r="AG240" s="227">
        <f t="shared" si="46"/>
        <v>192791.486</v>
      </c>
      <c r="AH240" s="227" t="s">
        <v>1</v>
      </c>
      <c r="AI240" s="1560">
        <v>2.92</v>
      </c>
      <c r="AJ240" s="102">
        <v>1</v>
      </c>
      <c r="AK240" s="208">
        <v>193128.8</v>
      </c>
      <c r="AL240" s="208">
        <v>0</v>
      </c>
      <c r="AM240" s="1567">
        <v>0.03</v>
      </c>
      <c r="AN240" s="208">
        <f t="shared" si="47"/>
        <v>5793.8639999999996</v>
      </c>
      <c r="AO240" s="208"/>
      <c r="AP240" s="227">
        <f t="shared" si="48"/>
        <v>198922.66399999999</v>
      </c>
    </row>
    <row r="241" spans="1:42" s="5" customFormat="1" ht="27" x14ac:dyDescent="0.25">
      <c r="A241" s="208">
        <v>231</v>
      </c>
      <c r="B241" s="1546" t="s">
        <v>6250</v>
      </c>
      <c r="C241" s="1546" t="s">
        <v>6251</v>
      </c>
      <c r="D241" s="227" t="s">
        <v>4989</v>
      </c>
      <c r="E241" s="1561">
        <v>2</v>
      </c>
      <c r="F241" s="1560">
        <v>2.4300000000000002</v>
      </c>
      <c r="G241" s="102">
        <v>1</v>
      </c>
      <c r="H241" s="208">
        <v>160720.20000000001</v>
      </c>
      <c r="I241" s="208">
        <v>0</v>
      </c>
      <c r="J241" s="208">
        <v>0.1</v>
      </c>
      <c r="K241" s="208">
        <f t="shared" si="42"/>
        <v>16072.020000000002</v>
      </c>
      <c r="L241" s="208"/>
      <c r="M241" s="227">
        <f t="shared" si="43"/>
        <v>176792.22</v>
      </c>
      <c r="N241" s="227">
        <v>1</v>
      </c>
      <c r="O241" s="102">
        <v>1</v>
      </c>
      <c r="P241" s="208">
        <v>155429</v>
      </c>
      <c r="Q241" s="208">
        <v>0</v>
      </c>
      <c r="R241" s="208"/>
      <c r="S241" s="227">
        <f t="shared" si="44"/>
        <v>155429</v>
      </c>
      <c r="T241" s="227">
        <f t="shared" si="39"/>
        <v>0</v>
      </c>
      <c r="U241" s="227">
        <f t="shared" si="40"/>
        <v>5291.2000000000116</v>
      </c>
      <c r="V241" s="227">
        <f t="shared" si="41"/>
        <v>0</v>
      </c>
      <c r="W241" s="227">
        <f t="shared" si="50"/>
        <v>0</v>
      </c>
      <c r="X241" s="227">
        <f t="shared" si="49"/>
        <v>5291.2000000000116</v>
      </c>
      <c r="Y241" s="1561">
        <v>3</v>
      </c>
      <c r="Z241" s="1560">
        <v>2.5</v>
      </c>
      <c r="AA241" s="102">
        <v>1</v>
      </c>
      <c r="AB241" s="208">
        <v>165350</v>
      </c>
      <c r="AC241" s="208">
        <v>0</v>
      </c>
      <c r="AD241" s="208">
        <v>0.1</v>
      </c>
      <c r="AE241" s="208">
        <f t="shared" si="45"/>
        <v>16535</v>
      </c>
      <c r="AF241" s="208"/>
      <c r="AG241" s="227">
        <f t="shared" si="46"/>
        <v>181885</v>
      </c>
      <c r="AH241" s="227" t="s">
        <v>1</v>
      </c>
      <c r="AI241" s="1560">
        <v>2.58</v>
      </c>
      <c r="AJ241" s="102">
        <v>1</v>
      </c>
      <c r="AK241" s="208">
        <v>170641.2</v>
      </c>
      <c r="AL241" s="208">
        <v>0</v>
      </c>
      <c r="AM241" s="1567">
        <v>0.1</v>
      </c>
      <c r="AN241" s="208">
        <f t="shared" si="47"/>
        <v>17064.120000000003</v>
      </c>
      <c r="AO241" s="208"/>
      <c r="AP241" s="227">
        <f t="shared" si="48"/>
        <v>187705.32</v>
      </c>
    </row>
    <row r="242" spans="1:42" s="5" customFormat="1" ht="27" x14ac:dyDescent="0.25">
      <c r="A242" s="208">
        <v>232</v>
      </c>
      <c r="B242" s="1546" t="s">
        <v>1429</v>
      </c>
      <c r="C242" s="1546" t="s">
        <v>6251</v>
      </c>
      <c r="D242" s="227" t="s">
        <v>4989</v>
      </c>
      <c r="E242" s="1561">
        <v>1</v>
      </c>
      <c r="F242" s="1560">
        <v>2.35</v>
      </c>
      <c r="G242" s="102">
        <v>1</v>
      </c>
      <c r="H242" s="208">
        <v>155429</v>
      </c>
      <c r="I242" s="208">
        <v>0</v>
      </c>
      <c r="J242" s="208">
        <v>0.03</v>
      </c>
      <c r="K242" s="208">
        <f t="shared" si="42"/>
        <v>4662.87</v>
      </c>
      <c r="L242" s="208"/>
      <c r="M242" s="227">
        <f t="shared" si="43"/>
        <v>160091.87</v>
      </c>
      <c r="N242" s="227">
        <v>0</v>
      </c>
      <c r="O242" s="102">
        <v>1</v>
      </c>
      <c r="P242" s="208">
        <v>150799.19999999998</v>
      </c>
      <c r="Q242" s="208">
        <v>0</v>
      </c>
      <c r="R242" s="208"/>
      <c r="S242" s="227">
        <f t="shared" si="44"/>
        <v>150799.19999999998</v>
      </c>
      <c r="T242" s="227">
        <f t="shared" si="39"/>
        <v>0</v>
      </c>
      <c r="U242" s="227">
        <f t="shared" si="40"/>
        <v>4629.8000000000175</v>
      </c>
      <c r="V242" s="227">
        <f t="shared" si="41"/>
        <v>0</v>
      </c>
      <c r="W242" s="227">
        <f t="shared" si="50"/>
        <v>0</v>
      </c>
      <c r="X242" s="227">
        <f t="shared" si="49"/>
        <v>4629.8000000000175</v>
      </c>
      <c r="Y242" s="1561">
        <v>2</v>
      </c>
      <c r="Z242" s="1560">
        <v>2.4300000000000002</v>
      </c>
      <c r="AA242" s="102">
        <v>1</v>
      </c>
      <c r="AB242" s="208">
        <v>160720.20000000001</v>
      </c>
      <c r="AC242" s="208">
        <v>0</v>
      </c>
      <c r="AD242" s="208">
        <v>0.03</v>
      </c>
      <c r="AE242" s="208">
        <f t="shared" si="45"/>
        <v>4821.6059999999998</v>
      </c>
      <c r="AF242" s="208"/>
      <c r="AG242" s="227">
        <f t="shared" si="46"/>
        <v>165541.80600000001</v>
      </c>
      <c r="AH242" s="227" t="s">
        <v>1</v>
      </c>
      <c r="AI242" s="1560">
        <v>2.5</v>
      </c>
      <c r="AJ242" s="102">
        <v>1</v>
      </c>
      <c r="AK242" s="208">
        <v>165350</v>
      </c>
      <c r="AL242" s="208">
        <v>0</v>
      </c>
      <c r="AM242" s="1567">
        <v>0.03</v>
      </c>
      <c r="AN242" s="208">
        <f t="shared" si="47"/>
        <v>4960.5</v>
      </c>
      <c r="AO242" s="208"/>
      <c r="AP242" s="227">
        <f t="shared" si="48"/>
        <v>170310.5</v>
      </c>
    </row>
    <row r="243" spans="1:42" s="5" customFormat="1" ht="27" x14ac:dyDescent="0.25">
      <c r="A243" s="208">
        <v>233</v>
      </c>
      <c r="B243" s="1546" t="s">
        <v>1429</v>
      </c>
      <c r="C243" s="1546" t="s">
        <v>6251</v>
      </c>
      <c r="D243" s="227" t="s">
        <v>4989</v>
      </c>
      <c r="E243" s="1561">
        <v>1</v>
      </c>
      <c r="F243" s="1560">
        <v>2.35</v>
      </c>
      <c r="G243" s="102">
        <v>1</v>
      </c>
      <c r="H243" s="208">
        <v>155429</v>
      </c>
      <c r="I243" s="208">
        <v>0</v>
      </c>
      <c r="J243" s="208">
        <v>0.03</v>
      </c>
      <c r="K243" s="208">
        <f t="shared" si="42"/>
        <v>4662.87</v>
      </c>
      <c r="L243" s="208"/>
      <c r="M243" s="227">
        <f t="shared" si="43"/>
        <v>160091.87</v>
      </c>
      <c r="N243" s="227">
        <v>0</v>
      </c>
      <c r="O243" s="102">
        <v>1</v>
      </c>
      <c r="P243" s="208">
        <v>150799.19999999998</v>
      </c>
      <c r="Q243" s="208">
        <v>0</v>
      </c>
      <c r="R243" s="208"/>
      <c r="S243" s="227">
        <f t="shared" si="44"/>
        <v>150799.19999999998</v>
      </c>
      <c r="T243" s="227">
        <f t="shared" si="39"/>
        <v>0</v>
      </c>
      <c r="U243" s="227">
        <f t="shared" si="40"/>
        <v>4629.8000000000175</v>
      </c>
      <c r="V243" s="227">
        <f t="shared" si="41"/>
        <v>0</v>
      </c>
      <c r="W243" s="227">
        <f t="shared" si="50"/>
        <v>0</v>
      </c>
      <c r="X243" s="227">
        <f t="shared" si="49"/>
        <v>4629.8000000000175</v>
      </c>
      <c r="Y243" s="1561">
        <v>2</v>
      </c>
      <c r="Z243" s="1560">
        <v>2.4300000000000002</v>
      </c>
      <c r="AA243" s="102">
        <v>1</v>
      </c>
      <c r="AB243" s="208">
        <v>160720.20000000001</v>
      </c>
      <c r="AC243" s="208">
        <v>0</v>
      </c>
      <c r="AD243" s="208">
        <v>0.03</v>
      </c>
      <c r="AE243" s="208">
        <f t="shared" si="45"/>
        <v>4821.6059999999998</v>
      </c>
      <c r="AF243" s="208"/>
      <c r="AG243" s="227">
        <f t="shared" si="46"/>
        <v>165541.80600000001</v>
      </c>
      <c r="AH243" s="227" t="s">
        <v>1</v>
      </c>
      <c r="AI243" s="1560">
        <v>2.5</v>
      </c>
      <c r="AJ243" s="102">
        <v>1</v>
      </c>
      <c r="AK243" s="208">
        <v>165350</v>
      </c>
      <c r="AL243" s="208">
        <v>0</v>
      </c>
      <c r="AM243" s="1567">
        <v>0.03</v>
      </c>
      <c r="AN243" s="208">
        <f t="shared" si="47"/>
        <v>4960.5</v>
      </c>
      <c r="AO243" s="208"/>
      <c r="AP243" s="227">
        <f t="shared" si="48"/>
        <v>170310.5</v>
      </c>
    </row>
    <row r="244" spans="1:42" s="5" customFormat="1" ht="27" x14ac:dyDescent="0.25">
      <c r="A244" s="208">
        <v>234</v>
      </c>
      <c r="B244" s="1546" t="s">
        <v>1429</v>
      </c>
      <c r="C244" s="1546" t="s">
        <v>6251</v>
      </c>
      <c r="D244" s="227" t="s">
        <v>4989</v>
      </c>
      <c r="E244" s="1561">
        <v>1</v>
      </c>
      <c r="F244" s="1560">
        <v>2.35</v>
      </c>
      <c r="G244" s="102">
        <v>1</v>
      </c>
      <c r="H244" s="208">
        <v>155429</v>
      </c>
      <c r="I244" s="208">
        <v>0</v>
      </c>
      <c r="J244" s="208">
        <v>0.03</v>
      </c>
      <c r="K244" s="208">
        <f t="shared" si="42"/>
        <v>4662.87</v>
      </c>
      <c r="L244" s="208"/>
      <c r="M244" s="227">
        <f t="shared" si="43"/>
        <v>160091.87</v>
      </c>
      <c r="N244" s="227">
        <v>0</v>
      </c>
      <c r="O244" s="102">
        <v>1</v>
      </c>
      <c r="P244" s="208">
        <v>150799.19999999998</v>
      </c>
      <c r="Q244" s="208">
        <v>0</v>
      </c>
      <c r="R244" s="208"/>
      <c r="S244" s="227">
        <f t="shared" si="44"/>
        <v>150799.19999999998</v>
      </c>
      <c r="T244" s="227">
        <f t="shared" si="39"/>
        <v>0</v>
      </c>
      <c r="U244" s="227">
        <f t="shared" si="40"/>
        <v>4629.8000000000175</v>
      </c>
      <c r="V244" s="227">
        <f t="shared" si="41"/>
        <v>0</v>
      </c>
      <c r="W244" s="227">
        <f t="shared" si="50"/>
        <v>0</v>
      </c>
      <c r="X244" s="227">
        <f t="shared" si="49"/>
        <v>4629.8000000000175</v>
      </c>
      <c r="Y244" s="1561">
        <v>2</v>
      </c>
      <c r="Z244" s="1560">
        <v>2.4300000000000002</v>
      </c>
      <c r="AA244" s="102">
        <v>1</v>
      </c>
      <c r="AB244" s="208">
        <v>160720.20000000001</v>
      </c>
      <c r="AC244" s="208">
        <v>0</v>
      </c>
      <c r="AD244" s="208">
        <v>0.03</v>
      </c>
      <c r="AE244" s="208">
        <f t="shared" si="45"/>
        <v>4821.6059999999998</v>
      </c>
      <c r="AF244" s="208"/>
      <c r="AG244" s="227">
        <f t="shared" si="46"/>
        <v>165541.80600000001</v>
      </c>
      <c r="AH244" s="227" t="s">
        <v>1</v>
      </c>
      <c r="AI244" s="1560">
        <v>2.5</v>
      </c>
      <c r="AJ244" s="102">
        <v>1</v>
      </c>
      <c r="AK244" s="208">
        <v>165350</v>
      </c>
      <c r="AL244" s="208">
        <v>0</v>
      </c>
      <c r="AM244" s="1567">
        <v>0.03</v>
      </c>
      <c r="AN244" s="208">
        <f t="shared" si="47"/>
        <v>4960.5</v>
      </c>
      <c r="AO244" s="208"/>
      <c r="AP244" s="227">
        <f t="shared" si="48"/>
        <v>170310.5</v>
      </c>
    </row>
    <row r="245" spans="1:42" s="5" customFormat="1" x14ac:dyDescent="0.25">
      <c r="A245" s="208">
        <v>235</v>
      </c>
      <c r="B245" s="1546" t="s">
        <v>6252</v>
      </c>
      <c r="C245" s="1546" t="s">
        <v>6066</v>
      </c>
      <c r="D245" s="227" t="s">
        <v>6067</v>
      </c>
      <c r="E245" s="1561">
        <v>5</v>
      </c>
      <c r="F245" s="1560">
        <v>2.21</v>
      </c>
      <c r="G245" s="102">
        <v>1</v>
      </c>
      <c r="H245" s="208">
        <v>146169.4</v>
      </c>
      <c r="I245" s="208">
        <v>0</v>
      </c>
      <c r="J245" s="208">
        <v>0.1</v>
      </c>
      <c r="K245" s="208">
        <f t="shared" si="42"/>
        <v>14616.94</v>
      </c>
      <c r="L245" s="208"/>
      <c r="M245" s="227">
        <f t="shared" si="43"/>
        <v>160786.34</v>
      </c>
      <c r="N245" s="227">
        <v>4</v>
      </c>
      <c r="O245" s="102">
        <v>1</v>
      </c>
      <c r="P245" s="208">
        <v>146169.4</v>
      </c>
      <c r="Q245" s="208">
        <v>0</v>
      </c>
      <c r="R245" s="208"/>
      <c r="S245" s="227">
        <f t="shared" si="44"/>
        <v>146169.4</v>
      </c>
      <c r="T245" s="227">
        <f t="shared" si="39"/>
        <v>0</v>
      </c>
      <c r="U245" s="227">
        <f t="shared" si="40"/>
        <v>0</v>
      </c>
      <c r="V245" s="227">
        <f t="shared" si="41"/>
        <v>0</v>
      </c>
      <c r="W245" s="227">
        <f t="shared" si="50"/>
        <v>0</v>
      </c>
      <c r="X245" s="227">
        <f t="shared" si="49"/>
        <v>0</v>
      </c>
      <c r="Y245" s="1561">
        <v>6</v>
      </c>
      <c r="Z245" s="1560">
        <v>2.2799999999999998</v>
      </c>
      <c r="AA245" s="102">
        <v>1</v>
      </c>
      <c r="AB245" s="208">
        <v>150799.19999999998</v>
      </c>
      <c r="AC245" s="208">
        <v>0</v>
      </c>
      <c r="AD245" s="208">
        <v>0.11</v>
      </c>
      <c r="AE245" s="208">
        <f t="shared" si="45"/>
        <v>16587.911999999997</v>
      </c>
      <c r="AF245" s="208"/>
      <c r="AG245" s="227">
        <f t="shared" si="46"/>
        <v>167387.11199999996</v>
      </c>
      <c r="AH245" s="227" t="s">
        <v>1</v>
      </c>
      <c r="AI245" s="1560">
        <v>2.2799999999999998</v>
      </c>
      <c r="AJ245" s="102">
        <v>1</v>
      </c>
      <c r="AK245" s="208">
        <v>150799.19999999998</v>
      </c>
      <c r="AL245" s="208">
        <v>0</v>
      </c>
      <c r="AM245" s="1567">
        <v>0.11</v>
      </c>
      <c r="AN245" s="208">
        <f t="shared" si="47"/>
        <v>16587.911999999997</v>
      </c>
      <c r="AO245" s="208"/>
      <c r="AP245" s="227">
        <f t="shared" si="48"/>
        <v>167387.11199999996</v>
      </c>
    </row>
    <row r="246" spans="1:42" s="5" customFormat="1" x14ac:dyDescent="0.25">
      <c r="A246" s="208">
        <v>236</v>
      </c>
      <c r="B246" s="1546" t="s">
        <v>6253</v>
      </c>
      <c r="C246" s="1546" t="s">
        <v>6066</v>
      </c>
      <c r="D246" s="227" t="s">
        <v>6067</v>
      </c>
      <c r="E246" s="1561">
        <v>5</v>
      </c>
      <c r="F246" s="1560">
        <v>2.21</v>
      </c>
      <c r="G246" s="102">
        <v>1</v>
      </c>
      <c r="H246" s="208">
        <v>146169.4</v>
      </c>
      <c r="I246" s="208">
        <v>0</v>
      </c>
      <c r="J246" s="208">
        <v>0.12</v>
      </c>
      <c r="K246" s="208">
        <f t="shared" si="42"/>
        <v>17540.327999999998</v>
      </c>
      <c r="L246" s="208"/>
      <c r="M246" s="227">
        <f t="shared" si="43"/>
        <v>163709.728</v>
      </c>
      <c r="N246" s="227">
        <v>4</v>
      </c>
      <c r="O246" s="102">
        <v>1</v>
      </c>
      <c r="P246" s="208">
        <v>146169.4</v>
      </c>
      <c r="Q246" s="208">
        <v>0</v>
      </c>
      <c r="R246" s="208"/>
      <c r="S246" s="227">
        <f t="shared" si="44"/>
        <v>146169.4</v>
      </c>
      <c r="T246" s="227">
        <f t="shared" si="39"/>
        <v>0</v>
      </c>
      <c r="U246" s="227">
        <f t="shared" si="40"/>
        <v>0</v>
      </c>
      <c r="V246" s="227">
        <f t="shared" si="41"/>
        <v>0</v>
      </c>
      <c r="W246" s="227">
        <f t="shared" si="50"/>
        <v>0</v>
      </c>
      <c r="X246" s="227">
        <f t="shared" si="49"/>
        <v>0</v>
      </c>
      <c r="Y246" s="1561">
        <v>6</v>
      </c>
      <c r="Z246" s="1560">
        <v>2.2799999999999998</v>
      </c>
      <c r="AA246" s="102">
        <v>1</v>
      </c>
      <c r="AB246" s="208">
        <v>150799.19999999998</v>
      </c>
      <c r="AC246" s="208">
        <v>0</v>
      </c>
      <c r="AD246" s="208">
        <v>0.12</v>
      </c>
      <c r="AE246" s="208">
        <f t="shared" si="45"/>
        <v>18095.903999999999</v>
      </c>
      <c r="AF246" s="208"/>
      <c r="AG246" s="227">
        <f t="shared" si="46"/>
        <v>168895.10399999999</v>
      </c>
      <c r="AH246" s="227" t="s">
        <v>1</v>
      </c>
      <c r="AI246" s="1560">
        <v>2.2799999999999998</v>
      </c>
      <c r="AJ246" s="102">
        <v>1</v>
      </c>
      <c r="AK246" s="208">
        <v>150799.19999999998</v>
      </c>
      <c r="AL246" s="208">
        <v>0</v>
      </c>
      <c r="AM246" s="1567">
        <v>0.13</v>
      </c>
      <c r="AN246" s="208">
        <f t="shared" si="47"/>
        <v>19603.895999999997</v>
      </c>
      <c r="AO246" s="208"/>
      <c r="AP246" s="227">
        <f t="shared" si="48"/>
        <v>170403.09599999999</v>
      </c>
    </row>
    <row r="247" spans="1:42" s="5" customFormat="1" x14ac:dyDescent="0.25">
      <c r="A247" s="208">
        <v>237</v>
      </c>
      <c r="B247" s="1546" t="s">
        <v>6254</v>
      </c>
      <c r="C247" s="1546" t="s">
        <v>6066</v>
      </c>
      <c r="D247" s="227" t="s">
        <v>6067</v>
      </c>
      <c r="E247" s="1561">
        <v>2</v>
      </c>
      <c r="F247" s="1560">
        <v>2.08</v>
      </c>
      <c r="G247" s="102">
        <v>1</v>
      </c>
      <c r="H247" s="208">
        <v>137571.20000000001</v>
      </c>
      <c r="I247" s="208">
        <v>0</v>
      </c>
      <c r="J247" s="208">
        <v>0.1</v>
      </c>
      <c r="K247" s="208">
        <f t="shared" si="42"/>
        <v>13757.120000000003</v>
      </c>
      <c r="L247" s="208"/>
      <c r="M247" s="227">
        <f t="shared" si="43"/>
        <v>151328.32000000001</v>
      </c>
      <c r="N247" s="227">
        <v>1</v>
      </c>
      <c r="O247" s="102">
        <v>1</v>
      </c>
      <c r="P247" s="208">
        <v>133602.79999999999</v>
      </c>
      <c r="Q247" s="208">
        <v>0</v>
      </c>
      <c r="R247" s="208"/>
      <c r="S247" s="227">
        <f t="shared" si="44"/>
        <v>133602.79999999999</v>
      </c>
      <c r="T247" s="227">
        <f t="shared" si="39"/>
        <v>0</v>
      </c>
      <c r="U247" s="227">
        <f t="shared" si="40"/>
        <v>3968.4000000000233</v>
      </c>
      <c r="V247" s="227">
        <f t="shared" si="41"/>
        <v>0</v>
      </c>
      <c r="W247" s="227">
        <f t="shared" si="50"/>
        <v>0</v>
      </c>
      <c r="X247" s="227">
        <f t="shared" si="49"/>
        <v>3968.4000000000233</v>
      </c>
      <c r="Y247" s="1561">
        <v>3</v>
      </c>
      <c r="Z247" s="1560">
        <v>2.15</v>
      </c>
      <c r="AA247" s="102">
        <v>1</v>
      </c>
      <c r="AB247" s="208">
        <v>142201</v>
      </c>
      <c r="AC247" s="208">
        <v>0</v>
      </c>
      <c r="AD247" s="208">
        <v>0.1</v>
      </c>
      <c r="AE247" s="208">
        <f t="shared" si="45"/>
        <v>14220.1</v>
      </c>
      <c r="AF247" s="208"/>
      <c r="AG247" s="227">
        <f t="shared" si="46"/>
        <v>156421.1</v>
      </c>
      <c r="AH247" s="227" t="s">
        <v>1</v>
      </c>
      <c r="AI247" s="1560">
        <v>2.21</v>
      </c>
      <c r="AJ247" s="102">
        <v>1</v>
      </c>
      <c r="AK247" s="208">
        <v>146169.4</v>
      </c>
      <c r="AL247" s="208">
        <v>0</v>
      </c>
      <c r="AM247" s="1567">
        <v>0.1</v>
      </c>
      <c r="AN247" s="208">
        <f t="shared" si="47"/>
        <v>14616.94</v>
      </c>
      <c r="AO247" s="208"/>
      <c r="AP247" s="227">
        <f t="shared" si="48"/>
        <v>160786.34</v>
      </c>
    </row>
    <row r="248" spans="1:42" s="5" customFormat="1" x14ac:dyDescent="0.25">
      <c r="A248" s="208">
        <v>238</v>
      </c>
      <c r="B248" s="1546" t="s">
        <v>6255</v>
      </c>
      <c r="C248" s="1546" t="s">
        <v>6066</v>
      </c>
      <c r="D248" s="227" t="s">
        <v>6067</v>
      </c>
      <c r="E248" s="1561">
        <v>2</v>
      </c>
      <c r="F248" s="1560">
        <v>2.08</v>
      </c>
      <c r="G248" s="102">
        <v>1</v>
      </c>
      <c r="H248" s="208">
        <v>137571.20000000001</v>
      </c>
      <c r="I248" s="208">
        <v>0</v>
      </c>
      <c r="J248" s="208">
        <v>0.1</v>
      </c>
      <c r="K248" s="208">
        <f t="shared" si="42"/>
        <v>13757.120000000003</v>
      </c>
      <c r="L248" s="208"/>
      <c r="M248" s="227">
        <f t="shared" si="43"/>
        <v>151328.32000000001</v>
      </c>
      <c r="N248" s="227">
        <v>1</v>
      </c>
      <c r="O248" s="102">
        <v>1</v>
      </c>
      <c r="P248" s="208">
        <v>133602.79999999999</v>
      </c>
      <c r="Q248" s="208">
        <v>0</v>
      </c>
      <c r="R248" s="208"/>
      <c r="S248" s="227">
        <f t="shared" si="44"/>
        <v>133602.79999999999</v>
      </c>
      <c r="T248" s="227">
        <f t="shared" si="39"/>
        <v>0</v>
      </c>
      <c r="U248" s="227">
        <f t="shared" si="40"/>
        <v>3968.4000000000233</v>
      </c>
      <c r="V248" s="227">
        <f t="shared" si="41"/>
        <v>0</v>
      </c>
      <c r="W248" s="227">
        <f t="shared" si="50"/>
        <v>0</v>
      </c>
      <c r="X248" s="227">
        <f t="shared" si="49"/>
        <v>3968.4000000000233</v>
      </c>
      <c r="Y248" s="1561">
        <v>3</v>
      </c>
      <c r="Z248" s="1560">
        <v>2.15</v>
      </c>
      <c r="AA248" s="102">
        <v>1</v>
      </c>
      <c r="AB248" s="208">
        <v>142201</v>
      </c>
      <c r="AC248" s="208">
        <v>0</v>
      </c>
      <c r="AD248" s="208">
        <v>0.1</v>
      </c>
      <c r="AE248" s="208">
        <f t="shared" si="45"/>
        <v>14220.1</v>
      </c>
      <c r="AF248" s="208"/>
      <c r="AG248" s="227">
        <f t="shared" si="46"/>
        <v>156421.1</v>
      </c>
      <c r="AH248" s="227" t="s">
        <v>1</v>
      </c>
      <c r="AI248" s="1560">
        <v>2.21</v>
      </c>
      <c r="AJ248" s="102">
        <v>1</v>
      </c>
      <c r="AK248" s="208">
        <v>146169.4</v>
      </c>
      <c r="AL248" s="208">
        <v>0</v>
      </c>
      <c r="AM248" s="1567">
        <v>0.1</v>
      </c>
      <c r="AN248" s="208">
        <f t="shared" si="47"/>
        <v>14616.94</v>
      </c>
      <c r="AO248" s="208"/>
      <c r="AP248" s="227">
        <f t="shared" si="48"/>
        <v>160786.34</v>
      </c>
    </row>
    <row r="249" spans="1:42" s="5" customFormat="1" x14ac:dyDescent="0.25">
      <c r="A249" s="208">
        <v>239</v>
      </c>
      <c r="B249" s="1546" t="s">
        <v>6256</v>
      </c>
      <c r="C249" s="1546" t="s">
        <v>6066</v>
      </c>
      <c r="D249" s="227" t="s">
        <v>6067</v>
      </c>
      <c r="E249" s="1561">
        <v>2</v>
      </c>
      <c r="F249" s="1560">
        <v>2.08</v>
      </c>
      <c r="G249" s="102">
        <v>1</v>
      </c>
      <c r="H249" s="208">
        <v>137571.20000000001</v>
      </c>
      <c r="I249" s="208">
        <v>0</v>
      </c>
      <c r="J249" s="208">
        <v>0.1</v>
      </c>
      <c r="K249" s="208">
        <f t="shared" si="42"/>
        <v>13757.120000000003</v>
      </c>
      <c r="L249" s="208"/>
      <c r="M249" s="227">
        <f t="shared" si="43"/>
        <v>151328.32000000001</v>
      </c>
      <c r="N249" s="227">
        <v>1</v>
      </c>
      <c r="O249" s="102">
        <v>1</v>
      </c>
      <c r="P249" s="208">
        <v>133602.79999999999</v>
      </c>
      <c r="Q249" s="208">
        <v>0</v>
      </c>
      <c r="R249" s="208"/>
      <c r="S249" s="227">
        <f t="shared" si="44"/>
        <v>133602.79999999999</v>
      </c>
      <c r="T249" s="227">
        <f t="shared" si="39"/>
        <v>0</v>
      </c>
      <c r="U249" s="227">
        <f t="shared" si="40"/>
        <v>3968.4000000000233</v>
      </c>
      <c r="V249" s="227">
        <f t="shared" si="41"/>
        <v>0</v>
      </c>
      <c r="W249" s="227">
        <f t="shared" si="50"/>
        <v>0</v>
      </c>
      <c r="X249" s="227">
        <f t="shared" si="49"/>
        <v>3968.4000000000233</v>
      </c>
      <c r="Y249" s="1561">
        <v>3</v>
      </c>
      <c r="Z249" s="1560">
        <v>2.15</v>
      </c>
      <c r="AA249" s="102">
        <v>1</v>
      </c>
      <c r="AB249" s="208">
        <v>142201</v>
      </c>
      <c r="AC249" s="208">
        <v>0</v>
      </c>
      <c r="AD249" s="208">
        <v>0.1</v>
      </c>
      <c r="AE249" s="208">
        <f t="shared" si="45"/>
        <v>14220.1</v>
      </c>
      <c r="AF249" s="208"/>
      <c r="AG249" s="227">
        <f t="shared" si="46"/>
        <v>156421.1</v>
      </c>
      <c r="AH249" s="227" t="s">
        <v>1</v>
      </c>
      <c r="AI249" s="1560">
        <v>2.21</v>
      </c>
      <c r="AJ249" s="102">
        <v>1</v>
      </c>
      <c r="AK249" s="208">
        <v>146169.4</v>
      </c>
      <c r="AL249" s="208">
        <v>0</v>
      </c>
      <c r="AM249" s="1567">
        <v>0.1</v>
      </c>
      <c r="AN249" s="208">
        <f t="shared" si="47"/>
        <v>14616.94</v>
      </c>
      <c r="AO249" s="208"/>
      <c r="AP249" s="227">
        <f t="shared" si="48"/>
        <v>160786.34</v>
      </c>
    </row>
    <row r="250" spans="1:42" s="5" customFormat="1" x14ac:dyDescent="0.25">
      <c r="A250" s="208">
        <v>240</v>
      </c>
      <c r="B250" s="1546" t="s">
        <v>6257</v>
      </c>
      <c r="C250" s="1546" t="s">
        <v>6066</v>
      </c>
      <c r="D250" s="227" t="s">
        <v>6067</v>
      </c>
      <c r="E250" s="1561">
        <v>2</v>
      </c>
      <c r="F250" s="1560">
        <v>2.08</v>
      </c>
      <c r="G250" s="102">
        <v>1</v>
      </c>
      <c r="H250" s="208">
        <v>137571.20000000001</v>
      </c>
      <c r="I250" s="208">
        <v>0</v>
      </c>
      <c r="J250" s="208">
        <v>0.1</v>
      </c>
      <c r="K250" s="208">
        <f t="shared" si="42"/>
        <v>13757.120000000003</v>
      </c>
      <c r="L250" s="208"/>
      <c r="M250" s="227">
        <f t="shared" si="43"/>
        <v>151328.32000000001</v>
      </c>
      <c r="N250" s="227">
        <v>1</v>
      </c>
      <c r="O250" s="102">
        <v>1</v>
      </c>
      <c r="P250" s="208">
        <v>133602.79999999999</v>
      </c>
      <c r="Q250" s="208">
        <v>0</v>
      </c>
      <c r="R250" s="208"/>
      <c r="S250" s="227">
        <f t="shared" si="44"/>
        <v>133602.79999999999</v>
      </c>
      <c r="T250" s="227">
        <f t="shared" si="39"/>
        <v>0</v>
      </c>
      <c r="U250" s="227">
        <f t="shared" si="40"/>
        <v>3968.4000000000233</v>
      </c>
      <c r="V250" s="227">
        <f t="shared" si="41"/>
        <v>0</v>
      </c>
      <c r="W250" s="227">
        <f t="shared" si="50"/>
        <v>0</v>
      </c>
      <c r="X250" s="227">
        <f t="shared" si="49"/>
        <v>3968.4000000000233</v>
      </c>
      <c r="Y250" s="1561">
        <v>3</v>
      </c>
      <c r="Z250" s="1560">
        <v>2.15</v>
      </c>
      <c r="AA250" s="102">
        <v>1</v>
      </c>
      <c r="AB250" s="208">
        <v>142201</v>
      </c>
      <c r="AC250" s="208">
        <v>0</v>
      </c>
      <c r="AD250" s="208">
        <v>0.1</v>
      </c>
      <c r="AE250" s="208">
        <f t="shared" si="45"/>
        <v>14220.1</v>
      </c>
      <c r="AF250" s="208"/>
      <c r="AG250" s="227">
        <f t="shared" si="46"/>
        <v>156421.1</v>
      </c>
      <c r="AH250" s="227" t="s">
        <v>1</v>
      </c>
      <c r="AI250" s="1560">
        <v>2.21</v>
      </c>
      <c r="AJ250" s="102">
        <v>1</v>
      </c>
      <c r="AK250" s="208">
        <v>146169.4</v>
      </c>
      <c r="AL250" s="208">
        <v>0</v>
      </c>
      <c r="AM250" s="1567">
        <v>0.1</v>
      </c>
      <c r="AN250" s="208">
        <f t="shared" si="47"/>
        <v>14616.94</v>
      </c>
      <c r="AO250" s="208"/>
      <c r="AP250" s="227">
        <f t="shared" si="48"/>
        <v>160786.34</v>
      </c>
    </row>
    <row r="251" spans="1:42" s="5" customFormat="1" x14ac:dyDescent="0.25">
      <c r="A251" s="208">
        <v>241</v>
      </c>
      <c r="B251" s="1546" t="s">
        <v>6258</v>
      </c>
      <c r="C251" s="1546" t="s">
        <v>1145</v>
      </c>
      <c r="D251" s="227" t="s">
        <v>4768</v>
      </c>
      <c r="E251" s="1561">
        <v>6</v>
      </c>
      <c r="F251" s="1560">
        <v>1.96</v>
      </c>
      <c r="G251" s="102">
        <v>1</v>
      </c>
      <c r="H251" s="208">
        <v>129634.4</v>
      </c>
      <c r="I251" s="208">
        <v>0</v>
      </c>
      <c r="J251" s="208">
        <v>0.08</v>
      </c>
      <c r="K251" s="208">
        <f t="shared" si="42"/>
        <v>10370.752</v>
      </c>
      <c r="L251" s="208"/>
      <c r="M251" s="227">
        <f t="shared" si="43"/>
        <v>140005.152</v>
      </c>
      <c r="N251" s="227">
        <v>4</v>
      </c>
      <c r="O251" s="102">
        <v>1</v>
      </c>
      <c r="P251" s="208">
        <v>125666</v>
      </c>
      <c r="Q251" s="208">
        <v>0</v>
      </c>
      <c r="R251" s="208"/>
      <c r="S251" s="227">
        <f t="shared" si="44"/>
        <v>125666</v>
      </c>
      <c r="T251" s="227">
        <f t="shared" si="39"/>
        <v>0</v>
      </c>
      <c r="U251" s="227">
        <f t="shared" si="40"/>
        <v>3968.3999999999942</v>
      </c>
      <c r="V251" s="227">
        <f t="shared" si="41"/>
        <v>0</v>
      </c>
      <c r="W251" s="227">
        <f t="shared" si="50"/>
        <v>0</v>
      </c>
      <c r="X251" s="227">
        <f t="shared" si="49"/>
        <v>3968.3999999999942</v>
      </c>
      <c r="Y251" s="1561">
        <v>7</v>
      </c>
      <c r="Z251" s="1560">
        <v>1.96</v>
      </c>
      <c r="AA251" s="102">
        <v>1</v>
      </c>
      <c r="AB251" s="208">
        <v>129634.4</v>
      </c>
      <c r="AC251" s="208">
        <v>0</v>
      </c>
      <c r="AD251" s="208">
        <v>0.08</v>
      </c>
      <c r="AE251" s="208">
        <f t="shared" si="45"/>
        <v>10370.752</v>
      </c>
      <c r="AF251" s="208"/>
      <c r="AG251" s="227">
        <f t="shared" si="46"/>
        <v>140005.152</v>
      </c>
      <c r="AH251" s="227" t="s">
        <v>1</v>
      </c>
      <c r="AI251" s="1560">
        <v>2.02</v>
      </c>
      <c r="AJ251" s="102">
        <v>1</v>
      </c>
      <c r="AK251" s="208">
        <v>133602.79999999999</v>
      </c>
      <c r="AL251" s="208">
        <v>0</v>
      </c>
      <c r="AM251" s="1567">
        <v>0.08</v>
      </c>
      <c r="AN251" s="208">
        <f t="shared" si="47"/>
        <v>10688.224</v>
      </c>
      <c r="AO251" s="208"/>
      <c r="AP251" s="227">
        <f t="shared" si="48"/>
        <v>144291.02399999998</v>
      </c>
    </row>
    <row r="252" spans="1:42" s="5" customFormat="1" x14ac:dyDescent="0.25">
      <c r="A252" s="208">
        <v>242</v>
      </c>
      <c r="B252" s="1546" t="s">
        <v>6259</v>
      </c>
      <c r="C252" s="1546" t="s">
        <v>1145</v>
      </c>
      <c r="D252" s="227" t="s">
        <v>4768</v>
      </c>
      <c r="E252" s="1561">
        <v>3</v>
      </c>
      <c r="F252" s="1560">
        <v>1.84</v>
      </c>
      <c r="G252" s="102">
        <v>1</v>
      </c>
      <c r="H252" s="208">
        <v>121697.60000000001</v>
      </c>
      <c r="I252" s="208">
        <v>0</v>
      </c>
      <c r="J252" s="208">
        <v>7.0000000000000007E-2</v>
      </c>
      <c r="K252" s="208">
        <f t="shared" si="42"/>
        <v>8518.8320000000003</v>
      </c>
      <c r="L252" s="208"/>
      <c r="M252" s="227">
        <f t="shared" si="43"/>
        <v>130216.432</v>
      </c>
      <c r="N252" s="227">
        <v>2</v>
      </c>
      <c r="O252" s="102">
        <v>1</v>
      </c>
      <c r="P252" s="208">
        <v>118390.6</v>
      </c>
      <c r="Q252" s="208">
        <v>0</v>
      </c>
      <c r="R252" s="208"/>
      <c r="S252" s="227">
        <f t="shared" si="44"/>
        <v>118390.6</v>
      </c>
      <c r="T252" s="227">
        <f t="shared" si="39"/>
        <v>0</v>
      </c>
      <c r="U252" s="227">
        <f t="shared" si="40"/>
        <v>3307</v>
      </c>
      <c r="V252" s="227">
        <f t="shared" si="41"/>
        <v>0</v>
      </c>
      <c r="W252" s="227">
        <f t="shared" si="50"/>
        <v>0</v>
      </c>
      <c r="X252" s="227">
        <f t="shared" si="49"/>
        <v>3307</v>
      </c>
      <c r="Y252" s="1561">
        <v>4</v>
      </c>
      <c r="Z252" s="1560">
        <v>1.9</v>
      </c>
      <c r="AA252" s="102">
        <v>1</v>
      </c>
      <c r="AB252" s="208">
        <v>125666</v>
      </c>
      <c r="AC252" s="208">
        <v>0</v>
      </c>
      <c r="AD252" s="208">
        <v>7.0000000000000007E-2</v>
      </c>
      <c r="AE252" s="208">
        <f t="shared" si="45"/>
        <v>8796.6200000000008</v>
      </c>
      <c r="AF252" s="208"/>
      <c r="AG252" s="227">
        <f t="shared" si="46"/>
        <v>134462.62</v>
      </c>
      <c r="AH252" s="227" t="s">
        <v>1</v>
      </c>
      <c r="AI252" s="1560">
        <v>1.9</v>
      </c>
      <c r="AJ252" s="102">
        <v>1</v>
      </c>
      <c r="AK252" s="208">
        <v>125666</v>
      </c>
      <c r="AL252" s="208">
        <v>0</v>
      </c>
      <c r="AM252" s="1567">
        <v>0.08</v>
      </c>
      <c r="AN252" s="208">
        <f t="shared" si="47"/>
        <v>10053.280000000001</v>
      </c>
      <c r="AO252" s="208"/>
      <c r="AP252" s="227">
        <f t="shared" si="48"/>
        <v>135719.28</v>
      </c>
    </row>
    <row r="253" spans="1:42" s="5" customFormat="1" x14ac:dyDescent="0.25">
      <c r="A253" s="208">
        <v>243</v>
      </c>
      <c r="B253" s="1546" t="s">
        <v>6260</v>
      </c>
      <c r="C253" s="1546" t="s">
        <v>1145</v>
      </c>
      <c r="D253" s="227" t="s">
        <v>4768</v>
      </c>
      <c r="E253" s="1561">
        <v>5</v>
      </c>
      <c r="F253" s="1560">
        <v>1.9</v>
      </c>
      <c r="G253" s="102">
        <v>1</v>
      </c>
      <c r="H253" s="208">
        <v>125666</v>
      </c>
      <c r="I253" s="208">
        <v>0</v>
      </c>
      <c r="J253" s="208">
        <v>0.09</v>
      </c>
      <c r="K253" s="208">
        <f t="shared" si="42"/>
        <v>11309.939999999999</v>
      </c>
      <c r="L253" s="208"/>
      <c r="M253" s="227">
        <f t="shared" si="43"/>
        <v>136975.94</v>
      </c>
      <c r="N253" s="227">
        <v>4</v>
      </c>
      <c r="O253" s="102">
        <v>1</v>
      </c>
      <c r="P253" s="208">
        <v>125666</v>
      </c>
      <c r="Q253" s="208">
        <v>0</v>
      </c>
      <c r="R253" s="208"/>
      <c r="S253" s="227">
        <f t="shared" si="44"/>
        <v>125666</v>
      </c>
      <c r="T253" s="227">
        <f t="shared" si="39"/>
        <v>0</v>
      </c>
      <c r="U253" s="227">
        <f t="shared" si="40"/>
        <v>0</v>
      </c>
      <c r="V253" s="227">
        <f t="shared" si="41"/>
        <v>0</v>
      </c>
      <c r="W253" s="227">
        <f t="shared" si="50"/>
        <v>0</v>
      </c>
      <c r="X253" s="227">
        <f t="shared" si="49"/>
        <v>0</v>
      </c>
      <c r="Y253" s="1561">
        <v>6</v>
      </c>
      <c r="Z253" s="1560">
        <v>1.96</v>
      </c>
      <c r="AA253" s="102">
        <v>1</v>
      </c>
      <c r="AB253" s="208">
        <v>129634.4</v>
      </c>
      <c r="AC253" s="208">
        <v>0</v>
      </c>
      <c r="AD253" s="208">
        <v>0.09</v>
      </c>
      <c r="AE253" s="208">
        <f t="shared" si="45"/>
        <v>11667.096</v>
      </c>
      <c r="AF253" s="208"/>
      <c r="AG253" s="227">
        <f t="shared" si="46"/>
        <v>141301.49599999998</v>
      </c>
      <c r="AH253" s="227" t="s">
        <v>1</v>
      </c>
      <c r="AI253" s="1560">
        <v>1.96</v>
      </c>
      <c r="AJ253" s="102">
        <v>1</v>
      </c>
      <c r="AK253" s="208">
        <v>129634.4</v>
      </c>
      <c r="AL253" s="208">
        <v>0</v>
      </c>
      <c r="AM253" s="1567">
        <v>0.1</v>
      </c>
      <c r="AN253" s="208">
        <f t="shared" si="47"/>
        <v>12963.44</v>
      </c>
      <c r="AO253" s="208"/>
      <c r="AP253" s="227">
        <f t="shared" si="48"/>
        <v>142597.84</v>
      </c>
    </row>
    <row r="254" spans="1:42" s="5" customFormat="1" x14ac:dyDescent="0.25">
      <c r="A254" s="208">
        <v>244</v>
      </c>
      <c r="B254" s="1546" t="s">
        <v>6261</v>
      </c>
      <c r="C254" s="1546" t="s">
        <v>1145</v>
      </c>
      <c r="D254" s="227" t="s">
        <v>4768</v>
      </c>
      <c r="E254" s="1561">
        <v>6</v>
      </c>
      <c r="F254" s="1560">
        <v>1.96</v>
      </c>
      <c r="G254" s="102">
        <v>1</v>
      </c>
      <c r="H254" s="208">
        <v>129634.4</v>
      </c>
      <c r="I254" s="208">
        <v>0</v>
      </c>
      <c r="J254" s="208">
        <v>0.08</v>
      </c>
      <c r="K254" s="208">
        <f t="shared" si="42"/>
        <v>10370.752</v>
      </c>
      <c r="L254" s="208"/>
      <c r="M254" s="227">
        <f t="shared" si="43"/>
        <v>140005.152</v>
      </c>
      <c r="N254" s="227">
        <v>4</v>
      </c>
      <c r="O254" s="102">
        <v>1</v>
      </c>
      <c r="P254" s="208">
        <v>125666</v>
      </c>
      <c r="Q254" s="208">
        <v>0</v>
      </c>
      <c r="R254" s="208"/>
      <c r="S254" s="227">
        <f t="shared" si="44"/>
        <v>125666</v>
      </c>
      <c r="T254" s="227">
        <f t="shared" si="39"/>
        <v>0</v>
      </c>
      <c r="U254" s="227">
        <f t="shared" si="40"/>
        <v>3968.3999999999942</v>
      </c>
      <c r="V254" s="227">
        <f t="shared" si="41"/>
        <v>0</v>
      </c>
      <c r="W254" s="227">
        <f t="shared" si="50"/>
        <v>0</v>
      </c>
      <c r="X254" s="227">
        <f t="shared" si="49"/>
        <v>3968.3999999999942</v>
      </c>
      <c r="Y254" s="1561">
        <v>7</v>
      </c>
      <c r="Z254" s="1560">
        <v>1.96</v>
      </c>
      <c r="AA254" s="102">
        <v>1</v>
      </c>
      <c r="AB254" s="208">
        <v>129634.4</v>
      </c>
      <c r="AC254" s="208">
        <v>0</v>
      </c>
      <c r="AD254" s="208">
        <v>0.08</v>
      </c>
      <c r="AE254" s="208">
        <f t="shared" si="45"/>
        <v>10370.752</v>
      </c>
      <c r="AF254" s="208"/>
      <c r="AG254" s="227">
        <f t="shared" si="46"/>
        <v>140005.152</v>
      </c>
      <c r="AH254" s="227" t="s">
        <v>1</v>
      </c>
      <c r="AI254" s="1560">
        <v>2.02</v>
      </c>
      <c r="AJ254" s="102">
        <v>1</v>
      </c>
      <c r="AK254" s="208">
        <v>133602.79999999999</v>
      </c>
      <c r="AL254" s="208">
        <v>0</v>
      </c>
      <c r="AM254" s="1567">
        <v>0.08</v>
      </c>
      <c r="AN254" s="208">
        <f t="shared" si="47"/>
        <v>10688.224</v>
      </c>
      <c r="AO254" s="208"/>
      <c r="AP254" s="227">
        <f t="shared" si="48"/>
        <v>144291.02399999998</v>
      </c>
    </row>
    <row r="255" spans="1:42" s="5" customFormat="1" x14ac:dyDescent="0.25">
      <c r="A255" s="208">
        <v>245</v>
      </c>
      <c r="B255" s="1546" t="s">
        <v>6262</v>
      </c>
      <c r="C255" s="1546" t="s">
        <v>1145</v>
      </c>
      <c r="D255" s="227" t="s">
        <v>4768</v>
      </c>
      <c r="E255" s="1561">
        <v>3</v>
      </c>
      <c r="F255" s="1560">
        <v>1.84</v>
      </c>
      <c r="G255" s="102">
        <v>1</v>
      </c>
      <c r="H255" s="208">
        <v>121697.60000000001</v>
      </c>
      <c r="I255" s="208">
        <v>0</v>
      </c>
      <c r="J255" s="208">
        <v>7.0000000000000007E-2</v>
      </c>
      <c r="K255" s="208">
        <f t="shared" si="42"/>
        <v>8518.8320000000003</v>
      </c>
      <c r="L255" s="208"/>
      <c r="M255" s="227">
        <f t="shared" si="43"/>
        <v>130216.432</v>
      </c>
      <c r="N255" s="227">
        <v>2</v>
      </c>
      <c r="O255" s="102">
        <v>1</v>
      </c>
      <c r="P255" s="208">
        <v>118390.6</v>
      </c>
      <c r="Q255" s="208">
        <v>0</v>
      </c>
      <c r="R255" s="208"/>
      <c r="S255" s="227">
        <f t="shared" si="44"/>
        <v>118390.6</v>
      </c>
      <c r="T255" s="227">
        <f t="shared" si="39"/>
        <v>0</v>
      </c>
      <c r="U255" s="227">
        <f t="shared" si="40"/>
        <v>3307</v>
      </c>
      <c r="V255" s="227">
        <f t="shared" si="41"/>
        <v>0</v>
      </c>
      <c r="W255" s="227">
        <f t="shared" si="50"/>
        <v>0</v>
      </c>
      <c r="X255" s="227">
        <f t="shared" si="49"/>
        <v>3307</v>
      </c>
      <c r="Y255" s="1561">
        <v>4</v>
      </c>
      <c r="Z255" s="1560">
        <v>1.9</v>
      </c>
      <c r="AA255" s="102">
        <v>1</v>
      </c>
      <c r="AB255" s="208">
        <v>125666</v>
      </c>
      <c r="AC255" s="208">
        <v>0</v>
      </c>
      <c r="AD255" s="208">
        <v>7.0000000000000007E-2</v>
      </c>
      <c r="AE255" s="208">
        <f t="shared" si="45"/>
        <v>8796.6200000000008</v>
      </c>
      <c r="AF255" s="208"/>
      <c r="AG255" s="227">
        <f t="shared" si="46"/>
        <v>134462.62</v>
      </c>
      <c r="AH255" s="227" t="s">
        <v>1</v>
      </c>
      <c r="AI255" s="1560">
        <v>1.9</v>
      </c>
      <c r="AJ255" s="102">
        <v>1</v>
      </c>
      <c r="AK255" s="208">
        <v>125666</v>
      </c>
      <c r="AL255" s="208">
        <v>0</v>
      </c>
      <c r="AM255" s="1567">
        <v>7.0000000000000007E-2</v>
      </c>
      <c r="AN255" s="208">
        <f t="shared" si="47"/>
        <v>8796.6200000000008</v>
      </c>
      <c r="AO255" s="208"/>
      <c r="AP255" s="227">
        <f t="shared" si="48"/>
        <v>134462.62</v>
      </c>
    </row>
    <row r="256" spans="1:42" s="5" customFormat="1" x14ac:dyDescent="0.25">
      <c r="A256" s="208">
        <v>246</v>
      </c>
      <c r="B256" s="1546" t="s">
        <v>6263</v>
      </c>
      <c r="C256" s="1546" t="s">
        <v>1145</v>
      </c>
      <c r="D256" s="227" t="s">
        <v>4768</v>
      </c>
      <c r="E256" s="1561">
        <v>6</v>
      </c>
      <c r="F256" s="1560">
        <v>1.96</v>
      </c>
      <c r="G256" s="102">
        <v>1</v>
      </c>
      <c r="H256" s="208">
        <v>129634.4</v>
      </c>
      <c r="I256" s="208">
        <v>0</v>
      </c>
      <c r="J256" s="208">
        <v>0.08</v>
      </c>
      <c r="K256" s="208">
        <f t="shared" si="42"/>
        <v>10370.752</v>
      </c>
      <c r="L256" s="208"/>
      <c r="M256" s="227">
        <f t="shared" si="43"/>
        <v>140005.152</v>
      </c>
      <c r="N256" s="227">
        <v>4</v>
      </c>
      <c r="O256" s="102">
        <v>1</v>
      </c>
      <c r="P256" s="208">
        <v>125666</v>
      </c>
      <c r="Q256" s="208">
        <v>0</v>
      </c>
      <c r="R256" s="208"/>
      <c r="S256" s="227">
        <f t="shared" si="44"/>
        <v>125666</v>
      </c>
      <c r="T256" s="227">
        <f t="shared" si="39"/>
        <v>0</v>
      </c>
      <c r="U256" s="227">
        <f t="shared" si="40"/>
        <v>3968.3999999999942</v>
      </c>
      <c r="V256" s="227">
        <f t="shared" si="41"/>
        <v>0</v>
      </c>
      <c r="W256" s="227">
        <f t="shared" si="50"/>
        <v>0</v>
      </c>
      <c r="X256" s="227">
        <f t="shared" si="49"/>
        <v>3968.3999999999942</v>
      </c>
      <c r="Y256" s="1561">
        <v>7</v>
      </c>
      <c r="Z256" s="1560">
        <v>1.96</v>
      </c>
      <c r="AA256" s="102">
        <v>1</v>
      </c>
      <c r="AB256" s="208">
        <v>129634.4</v>
      </c>
      <c r="AC256" s="208">
        <v>0</v>
      </c>
      <c r="AD256" s="208">
        <v>0.08</v>
      </c>
      <c r="AE256" s="208">
        <f t="shared" si="45"/>
        <v>10370.752</v>
      </c>
      <c r="AF256" s="208"/>
      <c r="AG256" s="227">
        <f t="shared" si="46"/>
        <v>140005.152</v>
      </c>
      <c r="AH256" s="227" t="s">
        <v>1</v>
      </c>
      <c r="AI256" s="1560">
        <v>2.02</v>
      </c>
      <c r="AJ256" s="102">
        <v>1</v>
      </c>
      <c r="AK256" s="208">
        <v>133602.79999999999</v>
      </c>
      <c r="AL256" s="208">
        <v>0</v>
      </c>
      <c r="AM256" s="1567">
        <v>0.08</v>
      </c>
      <c r="AN256" s="208">
        <f t="shared" si="47"/>
        <v>10688.224</v>
      </c>
      <c r="AO256" s="208"/>
      <c r="AP256" s="227">
        <f t="shared" si="48"/>
        <v>144291.02399999998</v>
      </c>
    </row>
    <row r="257" spans="1:42" s="5" customFormat="1" x14ac:dyDescent="0.25">
      <c r="A257" s="208">
        <v>247</v>
      </c>
      <c r="B257" s="1546" t="s">
        <v>6264</v>
      </c>
      <c r="C257" s="1546" t="s">
        <v>1145</v>
      </c>
      <c r="D257" s="227" t="s">
        <v>4768</v>
      </c>
      <c r="E257" s="1561">
        <v>6</v>
      </c>
      <c r="F257" s="1560">
        <v>1.96</v>
      </c>
      <c r="G257" s="102">
        <v>1</v>
      </c>
      <c r="H257" s="208">
        <v>129634.4</v>
      </c>
      <c r="I257" s="208">
        <v>0</v>
      </c>
      <c r="J257" s="208">
        <v>0.08</v>
      </c>
      <c r="K257" s="208">
        <f t="shared" si="42"/>
        <v>10370.752</v>
      </c>
      <c r="L257" s="208"/>
      <c r="M257" s="227">
        <f t="shared" si="43"/>
        <v>140005.152</v>
      </c>
      <c r="N257" s="227">
        <v>4</v>
      </c>
      <c r="O257" s="102">
        <v>1</v>
      </c>
      <c r="P257" s="208">
        <v>125666</v>
      </c>
      <c r="Q257" s="208">
        <v>0</v>
      </c>
      <c r="R257" s="208"/>
      <c r="S257" s="227">
        <f t="shared" si="44"/>
        <v>125666</v>
      </c>
      <c r="T257" s="227">
        <f t="shared" si="39"/>
        <v>0</v>
      </c>
      <c r="U257" s="227">
        <f t="shared" si="40"/>
        <v>3968.3999999999942</v>
      </c>
      <c r="V257" s="227">
        <f t="shared" si="41"/>
        <v>0</v>
      </c>
      <c r="W257" s="227">
        <f t="shared" si="50"/>
        <v>0</v>
      </c>
      <c r="X257" s="227">
        <f t="shared" si="49"/>
        <v>3968.3999999999942</v>
      </c>
      <c r="Y257" s="1561">
        <v>7</v>
      </c>
      <c r="Z257" s="1560">
        <v>1.96</v>
      </c>
      <c r="AA257" s="102">
        <v>1</v>
      </c>
      <c r="AB257" s="208">
        <v>129634.4</v>
      </c>
      <c r="AC257" s="208">
        <v>0</v>
      </c>
      <c r="AD257" s="208">
        <v>0.08</v>
      </c>
      <c r="AE257" s="208">
        <f t="shared" si="45"/>
        <v>10370.752</v>
      </c>
      <c r="AF257" s="208"/>
      <c r="AG257" s="227">
        <f t="shared" si="46"/>
        <v>140005.152</v>
      </c>
      <c r="AH257" s="227" t="s">
        <v>1</v>
      </c>
      <c r="AI257" s="1560">
        <v>2.02</v>
      </c>
      <c r="AJ257" s="102">
        <v>1</v>
      </c>
      <c r="AK257" s="208">
        <v>133602.79999999999</v>
      </c>
      <c r="AL257" s="208">
        <v>0</v>
      </c>
      <c r="AM257" s="1567">
        <v>0.08</v>
      </c>
      <c r="AN257" s="208">
        <f t="shared" si="47"/>
        <v>10688.224</v>
      </c>
      <c r="AO257" s="208"/>
      <c r="AP257" s="227">
        <f t="shared" si="48"/>
        <v>144291.02399999998</v>
      </c>
    </row>
    <row r="258" spans="1:42" s="5" customFormat="1" x14ac:dyDescent="0.25">
      <c r="A258" s="208">
        <v>248</v>
      </c>
      <c r="B258" s="1546" t="s">
        <v>6265</v>
      </c>
      <c r="C258" s="1546" t="s">
        <v>1145</v>
      </c>
      <c r="D258" s="227" t="s">
        <v>4768</v>
      </c>
      <c r="E258" s="1561">
        <v>6</v>
      </c>
      <c r="F258" s="1560">
        <v>1.96</v>
      </c>
      <c r="G258" s="102">
        <v>1</v>
      </c>
      <c r="H258" s="208">
        <v>129634.4</v>
      </c>
      <c r="I258" s="208">
        <v>0</v>
      </c>
      <c r="J258" s="208">
        <v>0.08</v>
      </c>
      <c r="K258" s="208">
        <f t="shared" si="42"/>
        <v>10370.752</v>
      </c>
      <c r="L258" s="208"/>
      <c r="M258" s="227">
        <f t="shared" si="43"/>
        <v>140005.152</v>
      </c>
      <c r="N258" s="227">
        <v>4</v>
      </c>
      <c r="O258" s="102">
        <v>1</v>
      </c>
      <c r="P258" s="208">
        <v>125666</v>
      </c>
      <c r="Q258" s="208">
        <v>0</v>
      </c>
      <c r="R258" s="208"/>
      <c r="S258" s="227">
        <f t="shared" si="44"/>
        <v>125666</v>
      </c>
      <c r="T258" s="227">
        <f t="shared" si="39"/>
        <v>0</v>
      </c>
      <c r="U258" s="227">
        <f t="shared" si="40"/>
        <v>3968.3999999999942</v>
      </c>
      <c r="V258" s="227">
        <f t="shared" si="41"/>
        <v>0</v>
      </c>
      <c r="W258" s="227">
        <f t="shared" si="50"/>
        <v>0</v>
      </c>
      <c r="X258" s="227">
        <f t="shared" si="49"/>
        <v>3968.3999999999942</v>
      </c>
      <c r="Y258" s="1561">
        <v>7</v>
      </c>
      <c r="Z258" s="1560">
        <v>1.96</v>
      </c>
      <c r="AA258" s="102">
        <v>1</v>
      </c>
      <c r="AB258" s="208">
        <v>129634.4</v>
      </c>
      <c r="AC258" s="208">
        <v>0</v>
      </c>
      <c r="AD258" s="208">
        <v>0.08</v>
      </c>
      <c r="AE258" s="208">
        <f t="shared" si="45"/>
        <v>10370.752</v>
      </c>
      <c r="AF258" s="208"/>
      <c r="AG258" s="227">
        <f t="shared" si="46"/>
        <v>140005.152</v>
      </c>
      <c r="AH258" s="227" t="s">
        <v>1</v>
      </c>
      <c r="AI258" s="1560">
        <v>2.02</v>
      </c>
      <c r="AJ258" s="102">
        <v>1</v>
      </c>
      <c r="AK258" s="208">
        <v>133602.79999999999</v>
      </c>
      <c r="AL258" s="208">
        <v>0</v>
      </c>
      <c r="AM258" s="1567">
        <v>0.08</v>
      </c>
      <c r="AN258" s="208">
        <f t="shared" si="47"/>
        <v>10688.224</v>
      </c>
      <c r="AO258" s="208"/>
      <c r="AP258" s="227">
        <f t="shared" si="48"/>
        <v>144291.02399999998</v>
      </c>
    </row>
    <row r="259" spans="1:42" s="5" customFormat="1" x14ac:dyDescent="0.25">
      <c r="A259" s="208">
        <v>249</v>
      </c>
      <c r="B259" s="1546" t="s">
        <v>6266</v>
      </c>
      <c r="C259" s="1546" t="s">
        <v>1145</v>
      </c>
      <c r="D259" s="227" t="s">
        <v>4768</v>
      </c>
      <c r="E259" s="1561">
        <v>5</v>
      </c>
      <c r="F259" s="1560">
        <v>1.9</v>
      </c>
      <c r="G259" s="102">
        <v>1</v>
      </c>
      <c r="H259" s="208">
        <v>125666</v>
      </c>
      <c r="I259" s="208">
        <v>0</v>
      </c>
      <c r="J259" s="208">
        <v>7.0000000000000007E-2</v>
      </c>
      <c r="K259" s="208">
        <f t="shared" si="42"/>
        <v>8796.6200000000008</v>
      </c>
      <c r="L259" s="208"/>
      <c r="M259" s="227">
        <f t="shared" si="43"/>
        <v>134462.62</v>
      </c>
      <c r="N259" s="227">
        <v>4</v>
      </c>
      <c r="O259" s="102">
        <v>1</v>
      </c>
      <c r="P259" s="208">
        <v>125666</v>
      </c>
      <c r="Q259" s="208">
        <v>0</v>
      </c>
      <c r="R259" s="208"/>
      <c r="S259" s="227">
        <f t="shared" si="44"/>
        <v>125666</v>
      </c>
      <c r="T259" s="227">
        <f t="shared" si="39"/>
        <v>0</v>
      </c>
      <c r="U259" s="227">
        <f t="shared" si="40"/>
        <v>0</v>
      </c>
      <c r="V259" s="227">
        <f t="shared" si="41"/>
        <v>0</v>
      </c>
      <c r="W259" s="227">
        <f t="shared" si="50"/>
        <v>0</v>
      </c>
      <c r="X259" s="227">
        <f t="shared" si="49"/>
        <v>0</v>
      </c>
      <c r="Y259" s="1561">
        <v>6</v>
      </c>
      <c r="Z259" s="1560">
        <v>1.96</v>
      </c>
      <c r="AA259" s="102">
        <v>1</v>
      </c>
      <c r="AB259" s="208">
        <v>129634.4</v>
      </c>
      <c r="AC259" s="208">
        <v>0</v>
      </c>
      <c r="AD259" s="208">
        <v>7.0000000000000007E-2</v>
      </c>
      <c r="AE259" s="208">
        <f t="shared" si="45"/>
        <v>9074.4080000000013</v>
      </c>
      <c r="AF259" s="208"/>
      <c r="AG259" s="227">
        <f t="shared" si="46"/>
        <v>138708.80799999999</v>
      </c>
      <c r="AH259" s="227" t="s">
        <v>1</v>
      </c>
      <c r="AI259" s="1560">
        <v>1.96</v>
      </c>
      <c r="AJ259" s="102">
        <v>1</v>
      </c>
      <c r="AK259" s="208">
        <v>129634.4</v>
      </c>
      <c r="AL259" s="208">
        <v>0</v>
      </c>
      <c r="AM259" s="1567">
        <v>0.08</v>
      </c>
      <c r="AN259" s="208">
        <f t="shared" si="47"/>
        <v>10370.752</v>
      </c>
      <c r="AO259" s="208"/>
      <c r="AP259" s="227">
        <f t="shared" si="48"/>
        <v>140005.152</v>
      </c>
    </row>
    <row r="260" spans="1:42" s="5" customFormat="1" x14ac:dyDescent="0.25">
      <c r="A260" s="208">
        <v>250</v>
      </c>
      <c r="B260" s="1546" t="s">
        <v>6267</v>
      </c>
      <c r="C260" s="1546" t="s">
        <v>1145</v>
      </c>
      <c r="D260" s="227" t="s">
        <v>4768</v>
      </c>
      <c r="E260" s="1561">
        <v>5</v>
      </c>
      <c r="F260" s="1560">
        <v>1.9</v>
      </c>
      <c r="G260" s="102">
        <v>1</v>
      </c>
      <c r="H260" s="208">
        <v>125666</v>
      </c>
      <c r="I260" s="208">
        <v>0</v>
      </c>
      <c r="J260" s="208">
        <v>7.0000000000000007E-2</v>
      </c>
      <c r="K260" s="208">
        <f t="shared" si="42"/>
        <v>8796.6200000000008</v>
      </c>
      <c r="L260" s="208"/>
      <c r="M260" s="227">
        <f t="shared" si="43"/>
        <v>134462.62</v>
      </c>
      <c r="N260" s="227">
        <v>4</v>
      </c>
      <c r="O260" s="102">
        <v>1</v>
      </c>
      <c r="P260" s="208">
        <v>125666</v>
      </c>
      <c r="Q260" s="208">
        <v>0</v>
      </c>
      <c r="R260" s="208"/>
      <c r="S260" s="227">
        <f t="shared" si="44"/>
        <v>125666</v>
      </c>
      <c r="T260" s="227">
        <f t="shared" si="39"/>
        <v>0</v>
      </c>
      <c r="U260" s="227">
        <f t="shared" si="40"/>
        <v>0</v>
      </c>
      <c r="V260" s="227">
        <f t="shared" si="41"/>
        <v>0</v>
      </c>
      <c r="W260" s="227">
        <f t="shared" si="50"/>
        <v>0</v>
      </c>
      <c r="X260" s="227">
        <f t="shared" si="49"/>
        <v>0</v>
      </c>
      <c r="Y260" s="1561">
        <v>6</v>
      </c>
      <c r="Z260" s="1560">
        <v>1.96</v>
      </c>
      <c r="AA260" s="102">
        <v>1</v>
      </c>
      <c r="AB260" s="208">
        <v>129634.4</v>
      </c>
      <c r="AC260" s="208">
        <v>0</v>
      </c>
      <c r="AD260" s="208">
        <v>7.0000000000000007E-2</v>
      </c>
      <c r="AE260" s="208">
        <f t="shared" si="45"/>
        <v>9074.4080000000013</v>
      </c>
      <c r="AF260" s="208"/>
      <c r="AG260" s="227">
        <f t="shared" si="46"/>
        <v>138708.80799999999</v>
      </c>
      <c r="AH260" s="227" t="s">
        <v>1</v>
      </c>
      <c r="AI260" s="1560">
        <v>1.96</v>
      </c>
      <c r="AJ260" s="102">
        <v>1</v>
      </c>
      <c r="AK260" s="208">
        <v>129634.4</v>
      </c>
      <c r="AL260" s="208">
        <v>0</v>
      </c>
      <c r="AM260" s="1567">
        <v>0.08</v>
      </c>
      <c r="AN260" s="208">
        <f t="shared" si="47"/>
        <v>10370.752</v>
      </c>
      <c r="AO260" s="208"/>
      <c r="AP260" s="227">
        <f t="shared" si="48"/>
        <v>140005.152</v>
      </c>
    </row>
    <row r="261" spans="1:42" s="5" customFormat="1" x14ac:dyDescent="0.25">
      <c r="A261" s="208">
        <v>251</v>
      </c>
      <c r="B261" s="1546" t="s">
        <v>6268</v>
      </c>
      <c r="C261" s="1546" t="s">
        <v>1145</v>
      </c>
      <c r="D261" s="227" t="s">
        <v>4768</v>
      </c>
      <c r="E261" s="1561">
        <v>5</v>
      </c>
      <c r="F261" s="1560">
        <v>1.9</v>
      </c>
      <c r="G261" s="102">
        <v>1</v>
      </c>
      <c r="H261" s="208">
        <v>125666</v>
      </c>
      <c r="I261" s="208">
        <v>0</v>
      </c>
      <c r="J261" s="208">
        <v>7.0000000000000007E-2</v>
      </c>
      <c r="K261" s="208">
        <f t="shared" si="42"/>
        <v>8796.6200000000008</v>
      </c>
      <c r="L261" s="208"/>
      <c r="M261" s="227">
        <f t="shared" si="43"/>
        <v>134462.62</v>
      </c>
      <c r="N261" s="227">
        <v>4</v>
      </c>
      <c r="O261" s="102">
        <v>1</v>
      </c>
      <c r="P261" s="208">
        <v>125666</v>
      </c>
      <c r="Q261" s="208">
        <v>0</v>
      </c>
      <c r="R261" s="208"/>
      <c r="S261" s="227">
        <f t="shared" si="44"/>
        <v>125666</v>
      </c>
      <c r="T261" s="227">
        <f t="shared" si="39"/>
        <v>0</v>
      </c>
      <c r="U261" s="227">
        <f t="shared" si="40"/>
        <v>0</v>
      </c>
      <c r="V261" s="227">
        <f t="shared" si="41"/>
        <v>0</v>
      </c>
      <c r="W261" s="227">
        <f t="shared" si="50"/>
        <v>0</v>
      </c>
      <c r="X261" s="227">
        <f t="shared" si="49"/>
        <v>0</v>
      </c>
      <c r="Y261" s="1561">
        <v>6</v>
      </c>
      <c r="Z261" s="1560">
        <v>1.96</v>
      </c>
      <c r="AA261" s="102">
        <v>1</v>
      </c>
      <c r="AB261" s="208">
        <v>129634.4</v>
      </c>
      <c r="AC261" s="208">
        <v>0</v>
      </c>
      <c r="AD261" s="208">
        <v>7.0000000000000007E-2</v>
      </c>
      <c r="AE261" s="208">
        <f t="shared" si="45"/>
        <v>9074.4080000000013</v>
      </c>
      <c r="AF261" s="208"/>
      <c r="AG261" s="227">
        <f t="shared" si="46"/>
        <v>138708.80799999999</v>
      </c>
      <c r="AH261" s="227" t="s">
        <v>1</v>
      </c>
      <c r="AI261" s="1560">
        <v>1.96</v>
      </c>
      <c r="AJ261" s="102">
        <v>1</v>
      </c>
      <c r="AK261" s="208">
        <v>129634.4</v>
      </c>
      <c r="AL261" s="208">
        <v>0</v>
      </c>
      <c r="AM261" s="1567">
        <v>7.0000000000000007E-2</v>
      </c>
      <c r="AN261" s="208">
        <f t="shared" si="47"/>
        <v>9074.4080000000013</v>
      </c>
      <c r="AO261" s="208"/>
      <c r="AP261" s="227">
        <f t="shared" si="48"/>
        <v>138708.80799999999</v>
      </c>
    </row>
    <row r="262" spans="1:42" s="5" customFormat="1" x14ac:dyDescent="0.25">
      <c r="A262" s="208">
        <v>252</v>
      </c>
      <c r="B262" s="1546" t="s">
        <v>6269</v>
      </c>
      <c r="C262" s="1546" t="s">
        <v>1145</v>
      </c>
      <c r="D262" s="227" t="s">
        <v>4768</v>
      </c>
      <c r="E262" s="1561">
        <v>4</v>
      </c>
      <c r="F262" s="1560">
        <v>1.9</v>
      </c>
      <c r="G262" s="102">
        <v>1</v>
      </c>
      <c r="H262" s="208">
        <v>125666</v>
      </c>
      <c r="I262" s="208">
        <v>0</v>
      </c>
      <c r="J262" s="208">
        <v>7.0000000000000007E-2</v>
      </c>
      <c r="K262" s="208">
        <f t="shared" si="42"/>
        <v>8796.6200000000008</v>
      </c>
      <c r="L262" s="208"/>
      <c r="M262" s="227">
        <f t="shared" si="43"/>
        <v>134462.62</v>
      </c>
      <c r="N262" s="227">
        <v>3</v>
      </c>
      <c r="O262" s="102">
        <v>1</v>
      </c>
      <c r="P262" s="208">
        <v>121697.60000000001</v>
      </c>
      <c r="Q262" s="208">
        <v>0</v>
      </c>
      <c r="R262" s="208"/>
      <c r="S262" s="227">
        <f t="shared" si="44"/>
        <v>121697.60000000001</v>
      </c>
      <c r="T262" s="227">
        <f t="shared" si="39"/>
        <v>0</v>
      </c>
      <c r="U262" s="227">
        <f t="shared" si="40"/>
        <v>3968.3999999999942</v>
      </c>
      <c r="V262" s="227">
        <f t="shared" si="41"/>
        <v>0</v>
      </c>
      <c r="W262" s="227">
        <f t="shared" si="50"/>
        <v>0</v>
      </c>
      <c r="X262" s="227">
        <f t="shared" si="49"/>
        <v>3968.3999999999942</v>
      </c>
      <c r="Y262" s="1561">
        <v>5</v>
      </c>
      <c r="Z262" s="1560">
        <v>1.9</v>
      </c>
      <c r="AA262" s="102">
        <v>1</v>
      </c>
      <c r="AB262" s="208">
        <v>125666</v>
      </c>
      <c r="AC262" s="208">
        <v>0</v>
      </c>
      <c r="AD262" s="208">
        <v>7.0000000000000007E-2</v>
      </c>
      <c r="AE262" s="208">
        <f t="shared" si="45"/>
        <v>8796.6200000000008</v>
      </c>
      <c r="AF262" s="208"/>
      <c r="AG262" s="227">
        <f t="shared" si="46"/>
        <v>134462.62</v>
      </c>
      <c r="AH262" s="227" t="s">
        <v>1</v>
      </c>
      <c r="AI262" s="1560">
        <v>1.96</v>
      </c>
      <c r="AJ262" s="102">
        <v>1</v>
      </c>
      <c r="AK262" s="208">
        <v>129634.4</v>
      </c>
      <c r="AL262" s="208">
        <v>0</v>
      </c>
      <c r="AM262" s="1567">
        <v>7.0000000000000007E-2</v>
      </c>
      <c r="AN262" s="208">
        <f t="shared" si="47"/>
        <v>9074.4080000000013</v>
      </c>
      <c r="AO262" s="208"/>
      <c r="AP262" s="227">
        <f t="shared" si="48"/>
        <v>138708.80799999999</v>
      </c>
    </row>
    <row r="263" spans="1:42" s="5" customFormat="1" x14ac:dyDescent="0.25">
      <c r="A263" s="208">
        <v>253</v>
      </c>
      <c r="B263" s="1546" t="s">
        <v>6270</v>
      </c>
      <c r="C263" s="1546" t="s">
        <v>1145</v>
      </c>
      <c r="D263" s="227" t="s">
        <v>4768</v>
      </c>
      <c r="E263" s="1561">
        <v>6</v>
      </c>
      <c r="F263" s="1560">
        <v>1.96</v>
      </c>
      <c r="G263" s="102">
        <v>1</v>
      </c>
      <c r="H263" s="208">
        <v>129634.4</v>
      </c>
      <c r="I263" s="208"/>
      <c r="J263" s="208">
        <v>7.0000000000000007E-2</v>
      </c>
      <c r="K263" s="208">
        <f t="shared" si="42"/>
        <v>9074.4080000000013</v>
      </c>
      <c r="L263" s="208"/>
      <c r="M263" s="227">
        <f t="shared" si="43"/>
        <v>138708.80799999999</v>
      </c>
      <c r="N263" s="227">
        <v>4</v>
      </c>
      <c r="O263" s="102">
        <v>1</v>
      </c>
      <c r="P263" s="208">
        <v>125666</v>
      </c>
      <c r="Q263" s="208"/>
      <c r="R263" s="208"/>
      <c r="S263" s="227">
        <f t="shared" si="44"/>
        <v>125666</v>
      </c>
      <c r="T263" s="227">
        <f t="shared" si="39"/>
        <v>0</v>
      </c>
      <c r="U263" s="227">
        <f t="shared" si="40"/>
        <v>3968.3999999999942</v>
      </c>
      <c r="V263" s="227">
        <f t="shared" si="41"/>
        <v>0</v>
      </c>
      <c r="W263" s="227">
        <f t="shared" si="50"/>
        <v>0</v>
      </c>
      <c r="X263" s="227">
        <f t="shared" si="49"/>
        <v>3968.3999999999942</v>
      </c>
      <c r="Y263" s="1561">
        <v>7</v>
      </c>
      <c r="Z263" s="1560">
        <v>1.96</v>
      </c>
      <c r="AA263" s="102">
        <v>1</v>
      </c>
      <c r="AB263" s="208">
        <v>129634.4</v>
      </c>
      <c r="AC263" s="208"/>
      <c r="AD263" s="208">
        <v>0.08</v>
      </c>
      <c r="AE263" s="208">
        <f t="shared" si="45"/>
        <v>10370.752</v>
      </c>
      <c r="AF263" s="208"/>
      <c r="AG263" s="227">
        <f t="shared" si="46"/>
        <v>140005.152</v>
      </c>
      <c r="AH263" s="227" t="s">
        <v>1</v>
      </c>
      <c r="AI263" s="1560">
        <v>2.02</v>
      </c>
      <c r="AJ263" s="102">
        <v>1</v>
      </c>
      <c r="AK263" s="208">
        <v>133602.79999999999</v>
      </c>
      <c r="AL263" s="208"/>
      <c r="AM263" s="1567">
        <v>0.08</v>
      </c>
      <c r="AN263" s="208">
        <f t="shared" si="47"/>
        <v>10688.224</v>
      </c>
      <c r="AO263" s="208"/>
      <c r="AP263" s="227">
        <f t="shared" si="48"/>
        <v>144291.02399999998</v>
      </c>
    </row>
    <row r="264" spans="1:42" s="5" customFormat="1" x14ac:dyDescent="0.25">
      <c r="A264" s="208">
        <v>254</v>
      </c>
      <c r="B264" s="1546" t="s">
        <v>6271</v>
      </c>
      <c r="C264" s="1546" t="s">
        <v>1145</v>
      </c>
      <c r="D264" s="227" t="s">
        <v>4768</v>
      </c>
      <c r="E264" s="1561">
        <v>6</v>
      </c>
      <c r="F264" s="1560">
        <v>1.96</v>
      </c>
      <c r="G264" s="102">
        <v>1</v>
      </c>
      <c r="H264" s="208">
        <v>129634.4</v>
      </c>
      <c r="I264" s="208"/>
      <c r="J264" s="208">
        <v>0.08</v>
      </c>
      <c r="K264" s="208">
        <f t="shared" si="42"/>
        <v>10370.752</v>
      </c>
      <c r="L264" s="208"/>
      <c r="M264" s="227">
        <f t="shared" si="43"/>
        <v>140005.152</v>
      </c>
      <c r="N264" s="227">
        <v>4</v>
      </c>
      <c r="O264" s="102">
        <v>1</v>
      </c>
      <c r="P264" s="208">
        <v>125666</v>
      </c>
      <c r="Q264" s="208"/>
      <c r="R264" s="208"/>
      <c r="S264" s="227">
        <f t="shared" si="44"/>
        <v>125666</v>
      </c>
      <c r="T264" s="227">
        <f t="shared" si="39"/>
        <v>0</v>
      </c>
      <c r="U264" s="227">
        <f t="shared" si="40"/>
        <v>3968.3999999999942</v>
      </c>
      <c r="V264" s="227">
        <f t="shared" si="41"/>
        <v>0</v>
      </c>
      <c r="W264" s="227">
        <f t="shared" si="50"/>
        <v>0</v>
      </c>
      <c r="X264" s="227">
        <f t="shared" si="49"/>
        <v>3968.3999999999942</v>
      </c>
      <c r="Y264" s="1561">
        <v>7</v>
      </c>
      <c r="Z264" s="1560">
        <v>1.96</v>
      </c>
      <c r="AA264" s="102">
        <v>1</v>
      </c>
      <c r="AB264" s="208">
        <v>129634.4</v>
      </c>
      <c r="AC264" s="208"/>
      <c r="AD264" s="208">
        <v>0.08</v>
      </c>
      <c r="AE264" s="208">
        <f t="shared" si="45"/>
        <v>10370.752</v>
      </c>
      <c r="AF264" s="208"/>
      <c r="AG264" s="227">
        <f t="shared" si="46"/>
        <v>140005.152</v>
      </c>
      <c r="AH264" s="227" t="s">
        <v>1</v>
      </c>
      <c r="AI264" s="1560">
        <v>2.02</v>
      </c>
      <c r="AJ264" s="102">
        <v>1</v>
      </c>
      <c r="AK264" s="208">
        <v>133602.79999999999</v>
      </c>
      <c r="AL264" s="208"/>
      <c r="AM264" s="1567">
        <v>0.08</v>
      </c>
      <c r="AN264" s="208">
        <f t="shared" si="47"/>
        <v>10688.224</v>
      </c>
      <c r="AO264" s="208"/>
      <c r="AP264" s="227">
        <f t="shared" si="48"/>
        <v>144291.02399999998</v>
      </c>
    </row>
    <row r="265" spans="1:42" s="5" customFormat="1" x14ac:dyDescent="0.25">
      <c r="A265" s="208">
        <v>255</v>
      </c>
      <c r="B265" s="1546" t="s">
        <v>6272</v>
      </c>
      <c r="C265" s="1546" t="s">
        <v>1145</v>
      </c>
      <c r="D265" s="227" t="s">
        <v>4768</v>
      </c>
      <c r="E265" s="1561">
        <v>6</v>
      </c>
      <c r="F265" s="1560">
        <v>1.96</v>
      </c>
      <c r="G265" s="102">
        <v>1</v>
      </c>
      <c r="H265" s="208">
        <v>129634.4</v>
      </c>
      <c r="I265" s="208">
        <v>8000</v>
      </c>
      <c r="J265" s="208">
        <v>7.0000000000000007E-2</v>
      </c>
      <c r="K265" s="208">
        <f t="shared" si="42"/>
        <v>9074.4080000000013</v>
      </c>
      <c r="L265" s="208"/>
      <c r="M265" s="227">
        <f t="shared" si="43"/>
        <v>146708.80799999999</v>
      </c>
      <c r="N265" s="227">
        <v>4</v>
      </c>
      <c r="O265" s="102">
        <v>1</v>
      </c>
      <c r="P265" s="208">
        <v>125666</v>
      </c>
      <c r="Q265" s="208"/>
      <c r="R265" s="208"/>
      <c r="S265" s="227">
        <f t="shared" si="44"/>
        <v>125666</v>
      </c>
      <c r="T265" s="227">
        <f t="shared" si="39"/>
        <v>0</v>
      </c>
      <c r="U265" s="227">
        <f t="shared" si="40"/>
        <v>3968.3999999999942</v>
      </c>
      <c r="V265" s="227">
        <f t="shared" si="41"/>
        <v>8000</v>
      </c>
      <c r="W265" s="227">
        <f t="shared" si="50"/>
        <v>0</v>
      </c>
      <c r="X265" s="227">
        <f t="shared" si="49"/>
        <v>11968.399999999994</v>
      </c>
      <c r="Y265" s="1561">
        <v>7</v>
      </c>
      <c r="Z265" s="1560">
        <v>1.96</v>
      </c>
      <c r="AA265" s="102">
        <v>1</v>
      </c>
      <c r="AB265" s="208">
        <v>129634.4</v>
      </c>
      <c r="AC265" s="208">
        <v>8000</v>
      </c>
      <c r="AD265" s="208">
        <v>0.08</v>
      </c>
      <c r="AE265" s="208">
        <f t="shared" si="45"/>
        <v>10370.752</v>
      </c>
      <c r="AF265" s="208"/>
      <c r="AG265" s="227">
        <f t="shared" si="46"/>
        <v>148005.152</v>
      </c>
      <c r="AH265" s="227" t="s">
        <v>1</v>
      </c>
      <c r="AI265" s="1560">
        <v>2.02</v>
      </c>
      <c r="AJ265" s="102">
        <v>1</v>
      </c>
      <c r="AK265" s="208">
        <v>133602.79999999999</v>
      </c>
      <c r="AL265" s="208">
        <v>8000</v>
      </c>
      <c r="AM265" s="1567">
        <v>0.08</v>
      </c>
      <c r="AN265" s="208">
        <f t="shared" si="47"/>
        <v>10688.224</v>
      </c>
      <c r="AO265" s="208"/>
      <c r="AP265" s="227">
        <f t="shared" si="48"/>
        <v>152291.02399999998</v>
      </c>
    </row>
    <row r="266" spans="1:42" s="5" customFormat="1" x14ac:dyDescent="0.25">
      <c r="A266" s="208">
        <v>256</v>
      </c>
      <c r="B266" s="1546" t="s">
        <v>6273</v>
      </c>
      <c r="C266" s="1546" t="s">
        <v>1145</v>
      </c>
      <c r="D266" s="227" t="s">
        <v>4768</v>
      </c>
      <c r="E266" s="1561">
        <v>6</v>
      </c>
      <c r="F266" s="1560">
        <v>1.96</v>
      </c>
      <c r="G266" s="102">
        <v>1</v>
      </c>
      <c r="H266" s="208">
        <v>129634.4</v>
      </c>
      <c r="I266" s="208">
        <v>8000</v>
      </c>
      <c r="J266" s="208">
        <v>0.08</v>
      </c>
      <c r="K266" s="208">
        <f t="shared" si="42"/>
        <v>10370.752</v>
      </c>
      <c r="L266" s="208"/>
      <c r="M266" s="227">
        <f t="shared" si="43"/>
        <v>148005.152</v>
      </c>
      <c r="N266" s="227">
        <v>4</v>
      </c>
      <c r="O266" s="102">
        <v>1</v>
      </c>
      <c r="P266" s="208">
        <v>125666</v>
      </c>
      <c r="Q266" s="208"/>
      <c r="R266" s="208"/>
      <c r="S266" s="227">
        <f t="shared" si="44"/>
        <v>125666</v>
      </c>
      <c r="T266" s="227">
        <f t="shared" si="39"/>
        <v>0</v>
      </c>
      <c r="U266" s="227">
        <f t="shared" si="40"/>
        <v>3968.3999999999942</v>
      </c>
      <c r="V266" s="227">
        <f t="shared" si="41"/>
        <v>8000</v>
      </c>
      <c r="W266" s="227">
        <f t="shared" si="50"/>
        <v>0</v>
      </c>
      <c r="X266" s="227">
        <f t="shared" si="49"/>
        <v>11968.399999999994</v>
      </c>
      <c r="Y266" s="1561">
        <v>7</v>
      </c>
      <c r="Z266" s="1560">
        <v>1.96</v>
      </c>
      <c r="AA266" s="102">
        <v>1</v>
      </c>
      <c r="AB266" s="208">
        <v>129634.4</v>
      </c>
      <c r="AC266" s="208">
        <v>8000</v>
      </c>
      <c r="AD266" s="208">
        <v>0.08</v>
      </c>
      <c r="AE266" s="208">
        <f t="shared" si="45"/>
        <v>10370.752</v>
      </c>
      <c r="AF266" s="208"/>
      <c r="AG266" s="227">
        <f t="shared" si="46"/>
        <v>148005.152</v>
      </c>
      <c r="AH266" s="227" t="s">
        <v>1</v>
      </c>
      <c r="AI266" s="1560">
        <v>2.02</v>
      </c>
      <c r="AJ266" s="102">
        <v>1</v>
      </c>
      <c r="AK266" s="208">
        <v>133602.79999999999</v>
      </c>
      <c r="AL266" s="208">
        <v>8000</v>
      </c>
      <c r="AM266" s="1567">
        <v>0.08</v>
      </c>
      <c r="AN266" s="208">
        <f t="shared" si="47"/>
        <v>10688.224</v>
      </c>
      <c r="AO266" s="208"/>
      <c r="AP266" s="227">
        <f t="shared" si="48"/>
        <v>152291.02399999998</v>
      </c>
    </row>
    <row r="267" spans="1:42" s="5" customFormat="1" x14ac:dyDescent="0.25">
      <c r="A267" s="208">
        <v>257</v>
      </c>
      <c r="B267" s="1546" t="s">
        <v>6274</v>
      </c>
      <c r="C267" s="1546" t="s">
        <v>1145</v>
      </c>
      <c r="D267" s="227" t="s">
        <v>4768</v>
      </c>
      <c r="E267" s="1561">
        <v>5</v>
      </c>
      <c r="F267" s="1560">
        <v>1.9</v>
      </c>
      <c r="G267" s="102">
        <v>1</v>
      </c>
      <c r="H267" s="208">
        <v>125666</v>
      </c>
      <c r="I267" s="208"/>
      <c r="J267" s="208">
        <v>7.0000000000000007E-2</v>
      </c>
      <c r="K267" s="208">
        <f t="shared" si="42"/>
        <v>8796.6200000000008</v>
      </c>
      <c r="L267" s="208"/>
      <c r="M267" s="227">
        <f t="shared" si="43"/>
        <v>134462.62</v>
      </c>
      <c r="N267" s="227">
        <v>4</v>
      </c>
      <c r="O267" s="102">
        <v>1</v>
      </c>
      <c r="P267" s="208">
        <v>125666</v>
      </c>
      <c r="Q267" s="208"/>
      <c r="R267" s="208"/>
      <c r="S267" s="227">
        <f t="shared" si="44"/>
        <v>125666</v>
      </c>
      <c r="T267" s="227">
        <f t="shared" ref="T267:T330" si="51">G267-O267</f>
        <v>0</v>
      </c>
      <c r="U267" s="227">
        <f t="shared" ref="U267:U330" si="52">H267-P267</f>
        <v>0</v>
      </c>
      <c r="V267" s="227">
        <f t="shared" ref="V267:V330" si="53">I267-Q267</f>
        <v>0</v>
      </c>
      <c r="W267" s="227">
        <f t="shared" si="50"/>
        <v>0</v>
      </c>
      <c r="X267" s="227">
        <f t="shared" si="49"/>
        <v>0</v>
      </c>
      <c r="Y267" s="1561">
        <v>6</v>
      </c>
      <c r="Z267" s="1560">
        <v>1.96</v>
      </c>
      <c r="AA267" s="102">
        <v>1</v>
      </c>
      <c r="AB267" s="208">
        <v>129634.4</v>
      </c>
      <c r="AC267" s="208"/>
      <c r="AD267" s="208">
        <v>0.08</v>
      </c>
      <c r="AE267" s="208">
        <f t="shared" si="45"/>
        <v>10370.752</v>
      </c>
      <c r="AF267" s="208"/>
      <c r="AG267" s="227">
        <f t="shared" si="46"/>
        <v>140005.152</v>
      </c>
      <c r="AH267" s="227" t="s">
        <v>1</v>
      </c>
      <c r="AI267" s="1560">
        <v>1.96</v>
      </c>
      <c r="AJ267" s="102">
        <v>1</v>
      </c>
      <c r="AK267" s="208">
        <v>129634.4</v>
      </c>
      <c r="AL267" s="208"/>
      <c r="AM267" s="1567">
        <v>0.08</v>
      </c>
      <c r="AN267" s="208">
        <f t="shared" si="47"/>
        <v>10370.752</v>
      </c>
      <c r="AO267" s="208"/>
      <c r="AP267" s="227">
        <f t="shared" si="48"/>
        <v>140005.152</v>
      </c>
    </row>
    <row r="268" spans="1:42" s="5" customFormat="1" x14ac:dyDescent="0.25">
      <c r="A268" s="208">
        <v>258</v>
      </c>
      <c r="B268" s="1546" t="s">
        <v>6275</v>
      </c>
      <c r="C268" s="1546" t="s">
        <v>1145</v>
      </c>
      <c r="D268" s="227" t="s">
        <v>4768</v>
      </c>
      <c r="E268" s="1561">
        <v>4</v>
      </c>
      <c r="F268" s="1560">
        <v>1.9</v>
      </c>
      <c r="G268" s="102">
        <v>1</v>
      </c>
      <c r="H268" s="208">
        <v>125666</v>
      </c>
      <c r="I268" s="208"/>
      <c r="J268" s="208">
        <v>7.0000000000000007E-2</v>
      </c>
      <c r="K268" s="208">
        <f t="shared" ref="K268:K331" si="54">+H268*J268</f>
        <v>8796.6200000000008</v>
      </c>
      <c r="L268" s="208"/>
      <c r="M268" s="227">
        <f t="shared" ref="M268:M331" si="55">H268+I268+L268+K268</f>
        <v>134462.62</v>
      </c>
      <c r="N268" s="227">
        <v>3</v>
      </c>
      <c r="O268" s="102">
        <v>1</v>
      </c>
      <c r="P268" s="208">
        <v>121697.60000000001</v>
      </c>
      <c r="Q268" s="208"/>
      <c r="R268" s="208"/>
      <c r="S268" s="227">
        <f t="shared" ref="S268:S331" si="56">P268+Q268+R268</f>
        <v>121697.60000000001</v>
      </c>
      <c r="T268" s="227">
        <f t="shared" si="51"/>
        <v>0</v>
      </c>
      <c r="U268" s="227">
        <f t="shared" si="52"/>
        <v>3968.3999999999942</v>
      </c>
      <c r="V268" s="227">
        <f t="shared" si="53"/>
        <v>0</v>
      </c>
      <c r="W268" s="227">
        <f t="shared" si="50"/>
        <v>0</v>
      </c>
      <c r="X268" s="227">
        <f t="shared" si="49"/>
        <v>3968.3999999999942</v>
      </c>
      <c r="Y268" s="1561">
        <v>5</v>
      </c>
      <c r="Z268" s="1560">
        <v>1.9</v>
      </c>
      <c r="AA268" s="102">
        <v>1</v>
      </c>
      <c r="AB268" s="208">
        <v>125666</v>
      </c>
      <c r="AC268" s="208"/>
      <c r="AD268" s="208">
        <v>7.0000000000000007E-2</v>
      </c>
      <c r="AE268" s="208">
        <f t="shared" ref="AE268:AE331" si="57">+AB268*AD268</f>
        <v>8796.6200000000008</v>
      </c>
      <c r="AF268" s="208"/>
      <c r="AG268" s="227">
        <f t="shared" ref="AG268:AG331" si="58">AB268+AC268+AF268+AE268</f>
        <v>134462.62</v>
      </c>
      <c r="AH268" s="227" t="s">
        <v>1</v>
      </c>
      <c r="AI268" s="1560">
        <v>1.96</v>
      </c>
      <c r="AJ268" s="102">
        <v>1</v>
      </c>
      <c r="AK268" s="208">
        <v>129634.4</v>
      </c>
      <c r="AL268" s="208"/>
      <c r="AM268" s="1567">
        <v>7.0000000000000007E-2</v>
      </c>
      <c r="AN268" s="208">
        <f t="shared" ref="AN268:AN331" si="59">+AK268*AM268</f>
        <v>9074.4080000000013</v>
      </c>
      <c r="AO268" s="208"/>
      <c r="AP268" s="227">
        <f t="shared" ref="AP268:AP331" si="60">AK268+AL268+AO268+AN268</f>
        <v>138708.80799999999</v>
      </c>
    </row>
    <row r="269" spans="1:42" s="5" customFormat="1" x14ac:dyDescent="0.25">
      <c r="A269" s="208">
        <v>259</v>
      </c>
      <c r="B269" s="1546" t="s">
        <v>6276</v>
      </c>
      <c r="C269" s="1546" t="s">
        <v>1145</v>
      </c>
      <c r="D269" s="227" t="s">
        <v>4768</v>
      </c>
      <c r="E269" s="1561">
        <v>4</v>
      </c>
      <c r="F269" s="1560">
        <v>1.9</v>
      </c>
      <c r="G269" s="102">
        <v>1</v>
      </c>
      <c r="H269" s="208">
        <v>125666</v>
      </c>
      <c r="I269" s="208"/>
      <c r="J269" s="208">
        <v>7.0000000000000007E-2</v>
      </c>
      <c r="K269" s="208">
        <f t="shared" si="54"/>
        <v>8796.6200000000008</v>
      </c>
      <c r="L269" s="208"/>
      <c r="M269" s="227">
        <f t="shared" si="55"/>
        <v>134462.62</v>
      </c>
      <c r="N269" s="227">
        <v>3</v>
      </c>
      <c r="O269" s="102">
        <v>1</v>
      </c>
      <c r="P269" s="208">
        <v>121697.60000000001</v>
      </c>
      <c r="Q269" s="208"/>
      <c r="R269" s="208"/>
      <c r="S269" s="227">
        <f t="shared" si="56"/>
        <v>121697.60000000001</v>
      </c>
      <c r="T269" s="227">
        <f t="shared" si="51"/>
        <v>0</v>
      </c>
      <c r="U269" s="227">
        <f t="shared" si="52"/>
        <v>3968.3999999999942</v>
      </c>
      <c r="V269" s="227">
        <f t="shared" si="53"/>
        <v>0</v>
      </c>
      <c r="W269" s="227">
        <f t="shared" si="50"/>
        <v>0</v>
      </c>
      <c r="X269" s="227">
        <f t="shared" si="49"/>
        <v>3968.3999999999942</v>
      </c>
      <c r="Y269" s="1561">
        <v>5</v>
      </c>
      <c r="Z269" s="1560">
        <v>1.9</v>
      </c>
      <c r="AA269" s="102">
        <v>1</v>
      </c>
      <c r="AB269" s="208">
        <v>125666</v>
      </c>
      <c r="AC269" s="208"/>
      <c r="AD269" s="208">
        <v>7.0000000000000007E-2</v>
      </c>
      <c r="AE269" s="208">
        <f t="shared" si="57"/>
        <v>8796.6200000000008</v>
      </c>
      <c r="AF269" s="208"/>
      <c r="AG269" s="227">
        <f t="shared" si="58"/>
        <v>134462.62</v>
      </c>
      <c r="AH269" s="227" t="s">
        <v>1</v>
      </c>
      <c r="AI269" s="1560">
        <v>1.96</v>
      </c>
      <c r="AJ269" s="102">
        <v>1</v>
      </c>
      <c r="AK269" s="208">
        <v>129634.4</v>
      </c>
      <c r="AL269" s="208"/>
      <c r="AM269" s="1567">
        <v>7.0000000000000007E-2</v>
      </c>
      <c r="AN269" s="208">
        <f t="shared" si="59"/>
        <v>9074.4080000000013</v>
      </c>
      <c r="AO269" s="208"/>
      <c r="AP269" s="227">
        <f t="shared" si="60"/>
        <v>138708.80799999999</v>
      </c>
    </row>
    <row r="270" spans="1:42" s="5" customFormat="1" x14ac:dyDescent="0.25">
      <c r="A270" s="208">
        <v>260</v>
      </c>
      <c r="B270" s="1546" t="s">
        <v>6277</v>
      </c>
      <c r="C270" s="1546" t="s">
        <v>1145</v>
      </c>
      <c r="D270" s="227" t="s">
        <v>4768</v>
      </c>
      <c r="E270" s="1561">
        <v>4</v>
      </c>
      <c r="F270" s="1560">
        <v>1.9</v>
      </c>
      <c r="G270" s="102">
        <v>1</v>
      </c>
      <c r="H270" s="208">
        <v>125666</v>
      </c>
      <c r="I270" s="208"/>
      <c r="J270" s="208">
        <v>7.0000000000000007E-2</v>
      </c>
      <c r="K270" s="208">
        <f t="shared" si="54"/>
        <v>8796.6200000000008</v>
      </c>
      <c r="L270" s="208"/>
      <c r="M270" s="227">
        <f t="shared" si="55"/>
        <v>134462.62</v>
      </c>
      <c r="N270" s="227">
        <v>3</v>
      </c>
      <c r="O270" s="102">
        <v>1</v>
      </c>
      <c r="P270" s="208">
        <v>121697.60000000001</v>
      </c>
      <c r="Q270" s="208"/>
      <c r="R270" s="208"/>
      <c r="S270" s="227">
        <f t="shared" si="56"/>
        <v>121697.60000000001</v>
      </c>
      <c r="T270" s="227">
        <f t="shared" si="51"/>
        <v>0</v>
      </c>
      <c r="U270" s="227">
        <f t="shared" si="52"/>
        <v>3968.3999999999942</v>
      </c>
      <c r="V270" s="227">
        <f t="shared" si="53"/>
        <v>0</v>
      </c>
      <c r="W270" s="227">
        <f t="shared" si="50"/>
        <v>0</v>
      </c>
      <c r="X270" s="227">
        <f t="shared" ref="X270:X333" si="61">U270+V270+W270</f>
        <v>3968.3999999999942</v>
      </c>
      <c r="Y270" s="1561">
        <v>5</v>
      </c>
      <c r="Z270" s="1560">
        <v>1.9</v>
      </c>
      <c r="AA270" s="102">
        <v>1</v>
      </c>
      <c r="AB270" s="208">
        <v>125666</v>
      </c>
      <c r="AC270" s="208"/>
      <c r="AD270" s="208">
        <v>7.0000000000000007E-2</v>
      </c>
      <c r="AE270" s="208">
        <f t="shared" si="57"/>
        <v>8796.6200000000008</v>
      </c>
      <c r="AF270" s="208"/>
      <c r="AG270" s="227">
        <f t="shared" si="58"/>
        <v>134462.62</v>
      </c>
      <c r="AH270" s="227" t="s">
        <v>1</v>
      </c>
      <c r="AI270" s="1560">
        <v>1.96</v>
      </c>
      <c r="AJ270" s="102">
        <v>1</v>
      </c>
      <c r="AK270" s="208">
        <v>129634.4</v>
      </c>
      <c r="AL270" s="208"/>
      <c r="AM270" s="1567">
        <v>7.0000000000000007E-2</v>
      </c>
      <c r="AN270" s="208">
        <f t="shared" si="59"/>
        <v>9074.4080000000013</v>
      </c>
      <c r="AO270" s="208"/>
      <c r="AP270" s="227">
        <f t="shared" si="60"/>
        <v>138708.80799999999</v>
      </c>
    </row>
    <row r="271" spans="1:42" s="5" customFormat="1" x14ac:dyDescent="0.25">
      <c r="A271" s="208">
        <v>261</v>
      </c>
      <c r="B271" s="1546" t="s">
        <v>6278</v>
      </c>
      <c r="C271" s="1546" t="s">
        <v>1145</v>
      </c>
      <c r="D271" s="227" t="s">
        <v>4768</v>
      </c>
      <c r="E271" s="1561">
        <v>4</v>
      </c>
      <c r="F271" s="1560">
        <v>1.9</v>
      </c>
      <c r="G271" s="102">
        <v>1</v>
      </c>
      <c r="H271" s="208">
        <v>125666</v>
      </c>
      <c r="I271" s="208"/>
      <c r="J271" s="208">
        <v>7.0000000000000007E-2</v>
      </c>
      <c r="K271" s="208">
        <f t="shared" si="54"/>
        <v>8796.6200000000008</v>
      </c>
      <c r="L271" s="208"/>
      <c r="M271" s="227">
        <f t="shared" si="55"/>
        <v>134462.62</v>
      </c>
      <c r="N271" s="227">
        <v>3</v>
      </c>
      <c r="O271" s="102">
        <v>1</v>
      </c>
      <c r="P271" s="208">
        <v>121697.60000000001</v>
      </c>
      <c r="Q271" s="208"/>
      <c r="R271" s="208"/>
      <c r="S271" s="227">
        <f t="shared" si="56"/>
        <v>121697.60000000001</v>
      </c>
      <c r="T271" s="227">
        <f t="shared" si="51"/>
        <v>0</v>
      </c>
      <c r="U271" s="227">
        <f t="shared" si="52"/>
        <v>3968.3999999999942</v>
      </c>
      <c r="V271" s="227">
        <f t="shared" si="53"/>
        <v>0</v>
      </c>
      <c r="W271" s="227">
        <f t="shared" si="50"/>
        <v>0</v>
      </c>
      <c r="X271" s="227">
        <f t="shared" si="61"/>
        <v>3968.3999999999942</v>
      </c>
      <c r="Y271" s="1561">
        <v>5</v>
      </c>
      <c r="Z271" s="1560">
        <v>1.9</v>
      </c>
      <c r="AA271" s="102">
        <v>1</v>
      </c>
      <c r="AB271" s="208">
        <v>125666</v>
      </c>
      <c r="AC271" s="208"/>
      <c r="AD271" s="208">
        <v>7.0000000000000007E-2</v>
      </c>
      <c r="AE271" s="208">
        <f t="shared" si="57"/>
        <v>8796.6200000000008</v>
      </c>
      <c r="AF271" s="208"/>
      <c r="AG271" s="227">
        <f t="shared" si="58"/>
        <v>134462.62</v>
      </c>
      <c r="AH271" s="227" t="s">
        <v>1</v>
      </c>
      <c r="AI271" s="1560">
        <v>1.96</v>
      </c>
      <c r="AJ271" s="102">
        <v>1</v>
      </c>
      <c r="AK271" s="208">
        <v>129634.4</v>
      </c>
      <c r="AL271" s="208"/>
      <c r="AM271" s="1567">
        <v>7.0000000000000007E-2</v>
      </c>
      <c r="AN271" s="208">
        <f t="shared" si="59"/>
        <v>9074.4080000000013</v>
      </c>
      <c r="AO271" s="208"/>
      <c r="AP271" s="227">
        <f t="shared" si="60"/>
        <v>138708.80799999999</v>
      </c>
    </row>
    <row r="272" spans="1:42" s="5" customFormat="1" x14ac:dyDescent="0.25">
      <c r="A272" s="208">
        <v>262</v>
      </c>
      <c r="B272" s="1546" t="s">
        <v>6279</v>
      </c>
      <c r="C272" s="1546" t="s">
        <v>1145</v>
      </c>
      <c r="D272" s="227" t="s">
        <v>4768</v>
      </c>
      <c r="E272" s="1561">
        <v>4</v>
      </c>
      <c r="F272" s="1560">
        <v>1.9</v>
      </c>
      <c r="G272" s="102">
        <v>1</v>
      </c>
      <c r="H272" s="208">
        <v>125666</v>
      </c>
      <c r="I272" s="208"/>
      <c r="J272" s="208">
        <v>0.08</v>
      </c>
      <c r="K272" s="208">
        <f t="shared" si="54"/>
        <v>10053.280000000001</v>
      </c>
      <c r="L272" s="208"/>
      <c r="M272" s="227">
        <f t="shared" si="55"/>
        <v>135719.28</v>
      </c>
      <c r="N272" s="227">
        <v>3</v>
      </c>
      <c r="O272" s="102">
        <v>1</v>
      </c>
      <c r="P272" s="208">
        <v>121697.60000000001</v>
      </c>
      <c r="Q272" s="208"/>
      <c r="R272" s="208"/>
      <c r="S272" s="227">
        <f t="shared" si="56"/>
        <v>121697.60000000001</v>
      </c>
      <c r="T272" s="227">
        <f t="shared" si="51"/>
        <v>0</v>
      </c>
      <c r="U272" s="227">
        <f t="shared" si="52"/>
        <v>3968.3999999999942</v>
      </c>
      <c r="V272" s="227">
        <f t="shared" si="53"/>
        <v>0</v>
      </c>
      <c r="W272" s="227">
        <f t="shared" si="50"/>
        <v>0</v>
      </c>
      <c r="X272" s="227">
        <f t="shared" si="61"/>
        <v>3968.3999999999942</v>
      </c>
      <c r="Y272" s="1561">
        <v>5</v>
      </c>
      <c r="Z272" s="1560">
        <v>1.9</v>
      </c>
      <c r="AA272" s="102">
        <v>1</v>
      </c>
      <c r="AB272" s="208">
        <v>125666</v>
      </c>
      <c r="AC272" s="208"/>
      <c r="AD272" s="208">
        <v>0.08</v>
      </c>
      <c r="AE272" s="208">
        <f t="shared" si="57"/>
        <v>10053.280000000001</v>
      </c>
      <c r="AF272" s="208"/>
      <c r="AG272" s="227">
        <f t="shared" si="58"/>
        <v>135719.28</v>
      </c>
      <c r="AH272" s="227" t="s">
        <v>1</v>
      </c>
      <c r="AI272" s="1560">
        <v>1.96</v>
      </c>
      <c r="AJ272" s="102">
        <v>1</v>
      </c>
      <c r="AK272" s="208">
        <v>129634.4</v>
      </c>
      <c r="AL272" s="208"/>
      <c r="AM272" s="1567">
        <v>0.08</v>
      </c>
      <c r="AN272" s="208">
        <f t="shared" si="59"/>
        <v>10370.752</v>
      </c>
      <c r="AO272" s="208"/>
      <c r="AP272" s="227">
        <f t="shared" si="60"/>
        <v>140005.152</v>
      </c>
    </row>
    <row r="273" spans="1:42" s="5" customFormat="1" x14ac:dyDescent="0.25">
      <c r="A273" s="208">
        <v>263</v>
      </c>
      <c r="B273" s="1546" t="s">
        <v>6280</v>
      </c>
      <c r="C273" s="1546" t="s">
        <v>1145</v>
      </c>
      <c r="D273" s="227" t="s">
        <v>4768</v>
      </c>
      <c r="E273" s="1561">
        <v>4</v>
      </c>
      <c r="F273" s="1560">
        <v>1.9</v>
      </c>
      <c r="G273" s="102">
        <v>1</v>
      </c>
      <c r="H273" s="208">
        <v>125666</v>
      </c>
      <c r="I273" s="208"/>
      <c r="J273" s="208">
        <v>7.0000000000000007E-2</v>
      </c>
      <c r="K273" s="208">
        <f t="shared" si="54"/>
        <v>8796.6200000000008</v>
      </c>
      <c r="L273" s="208"/>
      <c r="M273" s="227">
        <f t="shared" si="55"/>
        <v>134462.62</v>
      </c>
      <c r="N273" s="227">
        <v>3</v>
      </c>
      <c r="O273" s="102">
        <v>1</v>
      </c>
      <c r="P273" s="208">
        <v>121697.60000000001</v>
      </c>
      <c r="Q273" s="208"/>
      <c r="R273" s="208"/>
      <c r="S273" s="227">
        <f t="shared" si="56"/>
        <v>121697.60000000001</v>
      </c>
      <c r="T273" s="227">
        <f t="shared" si="51"/>
        <v>0</v>
      </c>
      <c r="U273" s="227">
        <f t="shared" si="52"/>
        <v>3968.3999999999942</v>
      </c>
      <c r="V273" s="227">
        <f t="shared" si="53"/>
        <v>0</v>
      </c>
      <c r="W273" s="227">
        <f t="shared" si="50"/>
        <v>0</v>
      </c>
      <c r="X273" s="227">
        <f t="shared" si="61"/>
        <v>3968.3999999999942</v>
      </c>
      <c r="Y273" s="1561">
        <v>5</v>
      </c>
      <c r="Z273" s="1560">
        <v>1.9</v>
      </c>
      <c r="AA273" s="102">
        <v>1</v>
      </c>
      <c r="AB273" s="208">
        <v>125666</v>
      </c>
      <c r="AC273" s="208"/>
      <c r="AD273" s="208">
        <v>7.0000000000000007E-2</v>
      </c>
      <c r="AE273" s="208">
        <f t="shared" si="57"/>
        <v>8796.6200000000008</v>
      </c>
      <c r="AF273" s="208"/>
      <c r="AG273" s="227">
        <f t="shared" si="58"/>
        <v>134462.62</v>
      </c>
      <c r="AH273" s="227" t="s">
        <v>1</v>
      </c>
      <c r="AI273" s="1560">
        <v>1.96</v>
      </c>
      <c r="AJ273" s="102">
        <v>1</v>
      </c>
      <c r="AK273" s="208">
        <v>129634.4</v>
      </c>
      <c r="AL273" s="208"/>
      <c r="AM273" s="1567">
        <v>7.0000000000000007E-2</v>
      </c>
      <c r="AN273" s="208">
        <f t="shared" si="59"/>
        <v>9074.4080000000013</v>
      </c>
      <c r="AO273" s="208"/>
      <c r="AP273" s="227">
        <f t="shared" si="60"/>
        <v>138708.80799999999</v>
      </c>
    </row>
    <row r="274" spans="1:42" s="5" customFormat="1" x14ac:dyDescent="0.25">
      <c r="A274" s="208">
        <v>264</v>
      </c>
      <c r="B274" s="1546" t="s">
        <v>6281</v>
      </c>
      <c r="C274" s="1546" t="s">
        <v>1145</v>
      </c>
      <c r="D274" s="227" t="s">
        <v>4768</v>
      </c>
      <c r="E274" s="1561">
        <v>4</v>
      </c>
      <c r="F274" s="1560">
        <v>1.9</v>
      </c>
      <c r="G274" s="102">
        <v>1</v>
      </c>
      <c r="H274" s="208">
        <v>125666</v>
      </c>
      <c r="I274" s="208"/>
      <c r="J274" s="208">
        <v>7.0000000000000007E-2</v>
      </c>
      <c r="K274" s="208">
        <f t="shared" si="54"/>
        <v>8796.6200000000008</v>
      </c>
      <c r="L274" s="208"/>
      <c r="M274" s="227">
        <f t="shared" si="55"/>
        <v>134462.62</v>
      </c>
      <c r="N274" s="227">
        <v>3</v>
      </c>
      <c r="O274" s="102">
        <v>1</v>
      </c>
      <c r="P274" s="208">
        <v>121697.60000000001</v>
      </c>
      <c r="Q274" s="208"/>
      <c r="R274" s="208"/>
      <c r="S274" s="227">
        <f t="shared" si="56"/>
        <v>121697.60000000001</v>
      </c>
      <c r="T274" s="227">
        <f t="shared" si="51"/>
        <v>0</v>
      </c>
      <c r="U274" s="227">
        <f t="shared" si="52"/>
        <v>3968.3999999999942</v>
      </c>
      <c r="V274" s="227">
        <f t="shared" si="53"/>
        <v>0</v>
      </c>
      <c r="W274" s="227">
        <f t="shared" si="50"/>
        <v>0</v>
      </c>
      <c r="X274" s="227">
        <f t="shared" si="61"/>
        <v>3968.3999999999942</v>
      </c>
      <c r="Y274" s="1561">
        <v>5</v>
      </c>
      <c r="Z274" s="1560">
        <v>1.9</v>
      </c>
      <c r="AA274" s="102">
        <v>1</v>
      </c>
      <c r="AB274" s="208">
        <v>125666</v>
      </c>
      <c r="AC274" s="208"/>
      <c r="AD274" s="208">
        <v>7.0000000000000007E-2</v>
      </c>
      <c r="AE274" s="208">
        <f t="shared" si="57"/>
        <v>8796.6200000000008</v>
      </c>
      <c r="AF274" s="208"/>
      <c r="AG274" s="227">
        <f t="shared" si="58"/>
        <v>134462.62</v>
      </c>
      <c r="AH274" s="227" t="s">
        <v>1</v>
      </c>
      <c r="AI274" s="1560">
        <v>1.96</v>
      </c>
      <c r="AJ274" s="102">
        <v>1</v>
      </c>
      <c r="AK274" s="208">
        <v>129634.4</v>
      </c>
      <c r="AL274" s="208"/>
      <c r="AM274" s="1567">
        <v>7.0000000000000007E-2</v>
      </c>
      <c r="AN274" s="208">
        <f t="shared" si="59"/>
        <v>9074.4080000000013</v>
      </c>
      <c r="AO274" s="208"/>
      <c r="AP274" s="227">
        <f t="shared" si="60"/>
        <v>138708.80799999999</v>
      </c>
    </row>
    <row r="275" spans="1:42" s="5" customFormat="1" x14ac:dyDescent="0.25">
      <c r="A275" s="208">
        <v>265</v>
      </c>
      <c r="B275" s="1546" t="s">
        <v>6282</v>
      </c>
      <c r="C275" s="1546" t="s">
        <v>1145</v>
      </c>
      <c r="D275" s="227" t="s">
        <v>4768</v>
      </c>
      <c r="E275" s="1561">
        <v>4</v>
      </c>
      <c r="F275" s="1560">
        <v>1.9</v>
      </c>
      <c r="G275" s="102">
        <v>1</v>
      </c>
      <c r="H275" s="208">
        <v>125666</v>
      </c>
      <c r="I275" s="208"/>
      <c r="J275" s="208">
        <v>7.0000000000000007E-2</v>
      </c>
      <c r="K275" s="208">
        <f t="shared" si="54"/>
        <v>8796.6200000000008</v>
      </c>
      <c r="L275" s="208"/>
      <c r="M275" s="227">
        <f t="shared" si="55"/>
        <v>134462.62</v>
      </c>
      <c r="N275" s="227">
        <v>3</v>
      </c>
      <c r="O275" s="102">
        <v>1</v>
      </c>
      <c r="P275" s="208">
        <v>121697.60000000001</v>
      </c>
      <c r="Q275" s="208"/>
      <c r="R275" s="208"/>
      <c r="S275" s="227">
        <f t="shared" si="56"/>
        <v>121697.60000000001</v>
      </c>
      <c r="T275" s="227">
        <f t="shared" si="51"/>
        <v>0</v>
      </c>
      <c r="U275" s="227">
        <f t="shared" si="52"/>
        <v>3968.3999999999942</v>
      </c>
      <c r="V275" s="227">
        <f t="shared" si="53"/>
        <v>0</v>
      </c>
      <c r="W275" s="227">
        <f t="shared" si="50"/>
        <v>0</v>
      </c>
      <c r="X275" s="227">
        <f t="shared" si="61"/>
        <v>3968.3999999999942</v>
      </c>
      <c r="Y275" s="1561">
        <v>5</v>
      </c>
      <c r="Z275" s="1560">
        <v>1.9</v>
      </c>
      <c r="AA275" s="102">
        <v>1</v>
      </c>
      <c r="AB275" s="208">
        <v>125666</v>
      </c>
      <c r="AC275" s="208"/>
      <c r="AD275" s="208">
        <v>7.0000000000000007E-2</v>
      </c>
      <c r="AE275" s="208">
        <f t="shared" si="57"/>
        <v>8796.6200000000008</v>
      </c>
      <c r="AF275" s="208"/>
      <c r="AG275" s="227">
        <f t="shared" si="58"/>
        <v>134462.62</v>
      </c>
      <c r="AH275" s="227" t="s">
        <v>1</v>
      </c>
      <c r="AI275" s="1560">
        <v>1.96</v>
      </c>
      <c r="AJ275" s="102">
        <v>1</v>
      </c>
      <c r="AK275" s="208">
        <v>129634.4</v>
      </c>
      <c r="AL275" s="208"/>
      <c r="AM275" s="1567">
        <v>7.0000000000000007E-2</v>
      </c>
      <c r="AN275" s="208">
        <f t="shared" si="59"/>
        <v>9074.4080000000013</v>
      </c>
      <c r="AO275" s="208"/>
      <c r="AP275" s="227">
        <f t="shared" si="60"/>
        <v>138708.80799999999</v>
      </c>
    </row>
    <row r="276" spans="1:42" s="5" customFormat="1" x14ac:dyDescent="0.25">
      <c r="A276" s="208">
        <v>266</v>
      </c>
      <c r="B276" s="1546" t="s">
        <v>6283</v>
      </c>
      <c r="C276" s="1546" t="s">
        <v>1145</v>
      </c>
      <c r="D276" s="227" t="s">
        <v>4768</v>
      </c>
      <c r="E276" s="1561">
        <v>4</v>
      </c>
      <c r="F276" s="1560">
        <v>1.9</v>
      </c>
      <c r="G276" s="102">
        <v>1</v>
      </c>
      <c r="H276" s="208">
        <v>125666</v>
      </c>
      <c r="I276" s="208">
        <v>8000</v>
      </c>
      <c r="J276" s="208">
        <v>0.06</v>
      </c>
      <c r="K276" s="208">
        <f t="shared" si="54"/>
        <v>7539.96</v>
      </c>
      <c r="L276" s="208"/>
      <c r="M276" s="227">
        <f t="shared" si="55"/>
        <v>141205.96</v>
      </c>
      <c r="N276" s="227">
        <v>3</v>
      </c>
      <c r="O276" s="102">
        <v>1</v>
      </c>
      <c r="P276" s="208">
        <v>121697.60000000001</v>
      </c>
      <c r="Q276" s="208"/>
      <c r="R276" s="208"/>
      <c r="S276" s="227">
        <f t="shared" si="56"/>
        <v>121697.60000000001</v>
      </c>
      <c r="T276" s="227">
        <f t="shared" si="51"/>
        <v>0</v>
      </c>
      <c r="U276" s="227">
        <f t="shared" si="52"/>
        <v>3968.3999999999942</v>
      </c>
      <c r="V276" s="227">
        <f t="shared" si="53"/>
        <v>8000</v>
      </c>
      <c r="W276" s="227">
        <f t="shared" si="50"/>
        <v>0</v>
      </c>
      <c r="X276" s="227">
        <f t="shared" si="61"/>
        <v>11968.399999999994</v>
      </c>
      <c r="Y276" s="1561">
        <v>5</v>
      </c>
      <c r="Z276" s="1560">
        <v>1.9</v>
      </c>
      <c r="AA276" s="102">
        <v>1</v>
      </c>
      <c r="AB276" s="208">
        <v>125666</v>
      </c>
      <c r="AC276" s="208">
        <v>8000</v>
      </c>
      <c r="AD276" s="208">
        <v>7.0000000000000007E-2</v>
      </c>
      <c r="AE276" s="208">
        <f t="shared" si="57"/>
        <v>8796.6200000000008</v>
      </c>
      <c r="AF276" s="208"/>
      <c r="AG276" s="227">
        <f t="shared" si="58"/>
        <v>142462.62</v>
      </c>
      <c r="AH276" s="227" t="s">
        <v>1</v>
      </c>
      <c r="AI276" s="1560">
        <v>1.96</v>
      </c>
      <c r="AJ276" s="102">
        <v>1</v>
      </c>
      <c r="AK276" s="208">
        <v>129634.4</v>
      </c>
      <c r="AL276" s="208">
        <v>8000</v>
      </c>
      <c r="AM276" s="1567">
        <v>7.0000000000000007E-2</v>
      </c>
      <c r="AN276" s="208">
        <f t="shared" si="59"/>
        <v>9074.4080000000013</v>
      </c>
      <c r="AO276" s="208"/>
      <c r="AP276" s="227">
        <f t="shared" si="60"/>
        <v>146708.80799999999</v>
      </c>
    </row>
    <row r="277" spans="1:42" s="5" customFormat="1" x14ac:dyDescent="0.25">
      <c r="A277" s="208">
        <v>267</v>
      </c>
      <c r="B277" s="1546" t="s">
        <v>6284</v>
      </c>
      <c r="C277" s="1546" t="s">
        <v>1145</v>
      </c>
      <c r="D277" s="227" t="s">
        <v>4768</v>
      </c>
      <c r="E277" s="1561">
        <v>4</v>
      </c>
      <c r="F277" s="1560">
        <v>1.9</v>
      </c>
      <c r="G277" s="102">
        <v>1</v>
      </c>
      <c r="H277" s="208">
        <v>125666</v>
      </c>
      <c r="I277" s="208">
        <v>8000</v>
      </c>
      <c r="J277" s="208">
        <v>0.06</v>
      </c>
      <c r="K277" s="208">
        <f t="shared" si="54"/>
        <v>7539.96</v>
      </c>
      <c r="L277" s="208"/>
      <c r="M277" s="227">
        <f t="shared" si="55"/>
        <v>141205.96</v>
      </c>
      <c r="N277" s="227">
        <v>3</v>
      </c>
      <c r="O277" s="102">
        <v>1</v>
      </c>
      <c r="P277" s="208">
        <v>121697.60000000001</v>
      </c>
      <c r="Q277" s="208"/>
      <c r="R277" s="208"/>
      <c r="S277" s="227">
        <f t="shared" si="56"/>
        <v>121697.60000000001</v>
      </c>
      <c r="T277" s="227">
        <f t="shared" si="51"/>
        <v>0</v>
      </c>
      <c r="U277" s="227">
        <f t="shared" si="52"/>
        <v>3968.3999999999942</v>
      </c>
      <c r="V277" s="227">
        <f t="shared" si="53"/>
        <v>8000</v>
      </c>
      <c r="W277" s="227">
        <f t="shared" si="50"/>
        <v>0</v>
      </c>
      <c r="X277" s="227">
        <f t="shared" si="61"/>
        <v>11968.399999999994</v>
      </c>
      <c r="Y277" s="1561">
        <v>5</v>
      </c>
      <c r="Z277" s="1560">
        <v>1.9</v>
      </c>
      <c r="AA277" s="102">
        <v>1</v>
      </c>
      <c r="AB277" s="208">
        <v>125666</v>
      </c>
      <c r="AC277" s="208">
        <v>8000</v>
      </c>
      <c r="AD277" s="208">
        <v>7.0000000000000007E-2</v>
      </c>
      <c r="AE277" s="208">
        <f t="shared" si="57"/>
        <v>8796.6200000000008</v>
      </c>
      <c r="AF277" s="208"/>
      <c r="AG277" s="227">
        <f t="shared" si="58"/>
        <v>142462.62</v>
      </c>
      <c r="AH277" s="227" t="s">
        <v>1</v>
      </c>
      <c r="AI277" s="1560">
        <v>1.96</v>
      </c>
      <c r="AJ277" s="102">
        <v>1</v>
      </c>
      <c r="AK277" s="208">
        <v>129634.4</v>
      </c>
      <c r="AL277" s="208">
        <v>8000</v>
      </c>
      <c r="AM277" s="1567">
        <v>7.0000000000000007E-2</v>
      </c>
      <c r="AN277" s="208">
        <f t="shared" si="59"/>
        <v>9074.4080000000013</v>
      </c>
      <c r="AO277" s="208"/>
      <c r="AP277" s="227">
        <f t="shared" si="60"/>
        <v>146708.80799999999</v>
      </c>
    </row>
    <row r="278" spans="1:42" s="5" customFormat="1" x14ac:dyDescent="0.25">
      <c r="A278" s="208">
        <v>268</v>
      </c>
      <c r="B278" s="1546" t="s">
        <v>6285</v>
      </c>
      <c r="C278" s="1546" t="s">
        <v>1145</v>
      </c>
      <c r="D278" s="227" t="s">
        <v>4768</v>
      </c>
      <c r="E278" s="1561">
        <v>4</v>
      </c>
      <c r="F278" s="1560">
        <v>1.9</v>
      </c>
      <c r="G278" s="102">
        <v>1</v>
      </c>
      <c r="H278" s="208">
        <v>125666</v>
      </c>
      <c r="I278" s="208">
        <v>8000</v>
      </c>
      <c r="J278" s="208">
        <v>0.06</v>
      </c>
      <c r="K278" s="208">
        <f t="shared" si="54"/>
        <v>7539.96</v>
      </c>
      <c r="L278" s="208"/>
      <c r="M278" s="227">
        <f t="shared" si="55"/>
        <v>141205.96</v>
      </c>
      <c r="N278" s="227">
        <v>3</v>
      </c>
      <c r="O278" s="102">
        <v>1</v>
      </c>
      <c r="P278" s="208">
        <v>121697.60000000001</v>
      </c>
      <c r="Q278" s="208"/>
      <c r="R278" s="208"/>
      <c r="S278" s="227">
        <f t="shared" si="56"/>
        <v>121697.60000000001</v>
      </c>
      <c r="T278" s="227">
        <f t="shared" si="51"/>
        <v>0</v>
      </c>
      <c r="U278" s="227">
        <f t="shared" si="52"/>
        <v>3968.3999999999942</v>
      </c>
      <c r="V278" s="227">
        <f t="shared" si="53"/>
        <v>8000</v>
      </c>
      <c r="W278" s="227">
        <f t="shared" si="50"/>
        <v>0</v>
      </c>
      <c r="X278" s="227">
        <f t="shared" si="61"/>
        <v>11968.399999999994</v>
      </c>
      <c r="Y278" s="1561">
        <v>5</v>
      </c>
      <c r="Z278" s="1560">
        <v>1.9</v>
      </c>
      <c r="AA278" s="102">
        <v>1</v>
      </c>
      <c r="AB278" s="208">
        <v>125666</v>
      </c>
      <c r="AC278" s="208">
        <v>8000</v>
      </c>
      <c r="AD278" s="208">
        <v>7.0000000000000007E-2</v>
      </c>
      <c r="AE278" s="208">
        <f t="shared" si="57"/>
        <v>8796.6200000000008</v>
      </c>
      <c r="AF278" s="208"/>
      <c r="AG278" s="227">
        <f t="shared" si="58"/>
        <v>142462.62</v>
      </c>
      <c r="AH278" s="227" t="s">
        <v>1</v>
      </c>
      <c r="AI278" s="1560">
        <v>1.96</v>
      </c>
      <c r="AJ278" s="102">
        <v>1</v>
      </c>
      <c r="AK278" s="208">
        <v>129634.4</v>
      </c>
      <c r="AL278" s="208">
        <v>8000</v>
      </c>
      <c r="AM278" s="1567">
        <v>7.0000000000000007E-2</v>
      </c>
      <c r="AN278" s="208">
        <f t="shared" si="59"/>
        <v>9074.4080000000013</v>
      </c>
      <c r="AO278" s="208"/>
      <c r="AP278" s="227">
        <f t="shared" si="60"/>
        <v>146708.80799999999</v>
      </c>
    </row>
    <row r="279" spans="1:42" s="5" customFormat="1" x14ac:dyDescent="0.25">
      <c r="A279" s="208">
        <v>269</v>
      </c>
      <c r="B279" s="1546" t="s">
        <v>6286</v>
      </c>
      <c r="C279" s="1546" t="s">
        <v>1145</v>
      </c>
      <c r="D279" s="227" t="s">
        <v>4768</v>
      </c>
      <c r="E279" s="1561">
        <v>4</v>
      </c>
      <c r="F279" s="1560">
        <v>1.9</v>
      </c>
      <c r="G279" s="102">
        <v>1</v>
      </c>
      <c r="H279" s="208">
        <v>125666</v>
      </c>
      <c r="I279" s="208">
        <v>8000</v>
      </c>
      <c r="J279" s="208">
        <v>7.0000000000000007E-2</v>
      </c>
      <c r="K279" s="208">
        <f t="shared" si="54"/>
        <v>8796.6200000000008</v>
      </c>
      <c r="L279" s="208"/>
      <c r="M279" s="227">
        <f t="shared" si="55"/>
        <v>142462.62</v>
      </c>
      <c r="N279" s="227">
        <v>3</v>
      </c>
      <c r="O279" s="102">
        <v>1</v>
      </c>
      <c r="P279" s="208">
        <v>121697.60000000001</v>
      </c>
      <c r="Q279" s="208"/>
      <c r="R279" s="208"/>
      <c r="S279" s="227">
        <f t="shared" si="56"/>
        <v>121697.60000000001</v>
      </c>
      <c r="T279" s="227">
        <f t="shared" si="51"/>
        <v>0</v>
      </c>
      <c r="U279" s="227">
        <f t="shared" si="52"/>
        <v>3968.3999999999942</v>
      </c>
      <c r="V279" s="227">
        <f t="shared" si="53"/>
        <v>8000</v>
      </c>
      <c r="W279" s="227">
        <f t="shared" si="50"/>
        <v>0</v>
      </c>
      <c r="X279" s="227">
        <f t="shared" si="61"/>
        <v>11968.399999999994</v>
      </c>
      <c r="Y279" s="1561">
        <v>5</v>
      </c>
      <c r="Z279" s="1560">
        <v>1.9</v>
      </c>
      <c r="AA279" s="102">
        <v>1</v>
      </c>
      <c r="AB279" s="208">
        <v>125666</v>
      </c>
      <c r="AC279" s="208">
        <v>8000</v>
      </c>
      <c r="AD279" s="208">
        <v>7.0000000000000007E-2</v>
      </c>
      <c r="AE279" s="208">
        <f t="shared" si="57"/>
        <v>8796.6200000000008</v>
      </c>
      <c r="AF279" s="208"/>
      <c r="AG279" s="227">
        <f t="shared" si="58"/>
        <v>142462.62</v>
      </c>
      <c r="AH279" s="227" t="s">
        <v>1</v>
      </c>
      <c r="AI279" s="1560">
        <v>1.96</v>
      </c>
      <c r="AJ279" s="102">
        <v>1</v>
      </c>
      <c r="AK279" s="208">
        <v>129634.4</v>
      </c>
      <c r="AL279" s="208">
        <v>8000</v>
      </c>
      <c r="AM279" s="1567">
        <v>7.0000000000000007E-2</v>
      </c>
      <c r="AN279" s="208">
        <f t="shared" si="59"/>
        <v>9074.4080000000013</v>
      </c>
      <c r="AO279" s="208"/>
      <c r="AP279" s="227">
        <f t="shared" si="60"/>
        <v>146708.80799999999</v>
      </c>
    </row>
    <row r="280" spans="1:42" s="5" customFormat="1" x14ac:dyDescent="0.25">
      <c r="A280" s="208">
        <v>270</v>
      </c>
      <c r="B280" s="1546" t="s">
        <v>6287</v>
      </c>
      <c r="C280" s="1546" t="s">
        <v>1145</v>
      </c>
      <c r="D280" s="227" t="s">
        <v>4768</v>
      </c>
      <c r="E280" s="1561">
        <v>2</v>
      </c>
      <c r="F280" s="1560">
        <v>1.79</v>
      </c>
      <c r="G280" s="102">
        <v>1</v>
      </c>
      <c r="H280" s="208">
        <v>118390.6</v>
      </c>
      <c r="I280" s="208">
        <v>8000</v>
      </c>
      <c r="J280" s="208">
        <v>0.05</v>
      </c>
      <c r="K280" s="208">
        <f t="shared" si="54"/>
        <v>5919.5300000000007</v>
      </c>
      <c r="L280" s="208"/>
      <c r="M280" s="227">
        <f t="shared" si="55"/>
        <v>132310.13</v>
      </c>
      <c r="N280" s="227">
        <v>1</v>
      </c>
      <c r="O280" s="102">
        <v>1</v>
      </c>
      <c r="P280" s="208">
        <v>114422.2</v>
      </c>
      <c r="Q280" s="208"/>
      <c r="R280" s="208"/>
      <c r="S280" s="227">
        <f t="shared" si="56"/>
        <v>114422.2</v>
      </c>
      <c r="T280" s="227">
        <f t="shared" si="51"/>
        <v>0</v>
      </c>
      <c r="U280" s="227">
        <f t="shared" si="52"/>
        <v>3968.4000000000087</v>
      </c>
      <c r="V280" s="227">
        <f t="shared" si="53"/>
        <v>8000</v>
      </c>
      <c r="W280" s="227">
        <f t="shared" si="50"/>
        <v>0</v>
      </c>
      <c r="X280" s="227">
        <f t="shared" si="61"/>
        <v>11968.400000000009</v>
      </c>
      <c r="Y280" s="1561">
        <v>3</v>
      </c>
      <c r="Z280" s="1560">
        <v>1.84</v>
      </c>
      <c r="AA280" s="102">
        <v>1</v>
      </c>
      <c r="AB280" s="208">
        <v>121697.60000000001</v>
      </c>
      <c r="AC280" s="208">
        <v>8000</v>
      </c>
      <c r="AD280" s="208">
        <v>0.05</v>
      </c>
      <c r="AE280" s="208">
        <f t="shared" si="57"/>
        <v>6084.880000000001</v>
      </c>
      <c r="AF280" s="208"/>
      <c r="AG280" s="227">
        <f t="shared" si="58"/>
        <v>135782.48000000001</v>
      </c>
      <c r="AH280" s="227" t="s">
        <v>1</v>
      </c>
      <c r="AI280" s="1560">
        <v>1.9</v>
      </c>
      <c r="AJ280" s="102">
        <v>1</v>
      </c>
      <c r="AK280" s="208">
        <v>125666</v>
      </c>
      <c r="AL280" s="208">
        <v>8000</v>
      </c>
      <c r="AM280" s="1567">
        <v>0.06</v>
      </c>
      <c r="AN280" s="208">
        <f t="shared" si="59"/>
        <v>7539.96</v>
      </c>
      <c r="AO280" s="208"/>
      <c r="AP280" s="227">
        <f t="shared" si="60"/>
        <v>141205.96</v>
      </c>
    </row>
    <row r="281" spans="1:42" s="5" customFormat="1" x14ac:dyDescent="0.25">
      <c r="A281" s="208">
        <v>271</v>
      </c>
      <c r="B281" s="1546" t="s">
        <v>6288</v>
      </c>
      <c r="C281" s="1546" t="s">
        <v>1145</v>
      </c>
      <c r="D281" s="227" t="s">
        <v>4768</v>
      </c>
      <c r="E281" s="1561">
        <v>2</v>
      </c>
      <c r="F281" s="1560">
        <v>1.79</v>
      </c>
      <c r="G281" s="102">
        <v>1</v>
      </c>
      <c r="H281" s="208">
        <v>118390.6</v>
      </c>
      <c r="I281" s="208"/>
      <c r="J281" s="208">
        <v>0.06</v>
      </c>
      <c r="K281" s="208">
        <f t="shared" si="54"/>
        <v>7103.4359999999997</v>
      </c>
      <c r="L281" s="208"/>
      <c r="M281" s="227">
        <f t="shared" si="55"/>
        <v>125494.03600000001</v>
      </c>
      <c r="N281" s="227">
        <v>1</v>
      </c>
      <c r="O281" s="102">
        <v>1</v>
      </c>
      <c r="P281" s="208">
        <v>114422.2</v>
      </c>
      <c r="Q281" s="208"/>
      <c r="R281" s="208"/>
      <c r="S281" s="227">
        <f t="shared" si="56"/>
        <v>114422.2</v>
      </c>
      <c r="T281" s="227">
        <f t="shared" si="51"/>
        <v>0</v>
      </c>
      <c r="U281" s="227">
        <f t="shared" si="52"/>
        <v>3968.4000000000087</v>
      </c>
      <c r="V281" s="227">
        <f t="shared" si="53"/>
        <v>0</v>
      </c>
      <c r="W281" s="227">
        <f t="shared" si="50"/>
        <v>0</v>
      </c>
      <c r="X281" s="227">
        <f t="shared" si="61"/>
        <v>3968.4000000000087</v>
      </c>
      <c r="Y281" s="1561">
        <v>3</v>
      </c>
      <c r="Z281" s="1560">
        <v>1.84</v>
      </c>
      <c r="AA281" s="102">
        <v>1</v>
      </c>
      <c r="AB281" s="208">
        <v>121697.60000000001</v>
      </c>
      <c r="AC281" s="208"/>
      <c r="AD281" s="208">
        <v>7.0000000000000007E-2</v>
      </c>
      <c r="AE281" s="208">
        <f t="shared" si="57"/>
        <v>8518.8320000000003</v>
      </c>
      <c r="AF281" s="208"/>
      <c r="AG281" s="227">
        <f t="shared" si="58"/>
        <v>130216.432</v>
      </c>
      <c r="AH281" s="227" t="s">
        <v>1</v>
      </c>
      <c r="AI281" s="1560">
        <v>1.9</v>
      </c>
      <c r="AJ281" s="102">
        <v>1</v>
      </c>
      <c r="AK281" s="208">
        <v>125666</v>
      </c>
      <c r="AL281" s="208"/>
      <c r="AM281" s="1567">
        <v>7.0000000000000007E-2</v>
      </c>
      <c r="AN281" s="208">
        <f t="shared" si="59"/>
        <v>8796.6200000000008</v>
      </c>
      <c r="AO281" s="208"/>
      <c r="AP281" s="227">
        <f t="shared" si="60"/>
        <v>134462.62</v>
      </c>
    </row>
    <row r="282" spans="1:42" s="5" customFormat="1" x14ac:dyDescent="0.25">
      <c r="A282" s="208">
        <v>272</v>
      </c>
      <c r="B282" s="1546" t="s">
        <v>6289</v>
      </c>
      <c r="C282" s="1546" t="s">
        <v>1145</v>
      </c>
      <c r="D282" s="227" t="s">
        <v>4768</v>
      </c>
      <c r="E282" s="1561">
        <v>2</v>
      </c>
      <c r="F282" s="1560">
        <v>1.79</v>
      </c>
      <c r="G282" s="102">
        <v>1</v>
      </c>
      <c r="H282" s="208">
        <v>118390.6</v>
      </c>
      <c r="I282" s="208"/>
      <c r="J282" s="208">
        <v>0.06</v>
      </c>
      <c r="K282" s="208">
        <f t="shared" si="54"/>
        <v>7103.4359999999997</v>
      </c>
      <c r="L282" s="208"/>
      <c r="M282" s="227">
        <f t="shared" si="55"/>
        <v>125494.03600000001</v>
      </c>
      <c r="N282" s="227">
        <v>1</v>
      </c>
      <c r="O282" s="102">
        <v>1</v>
      </c>
      <c r="P282" s="208">
        <v>114422.2</v>
      </c>
      <c r="Q282" s="208"/>
      <c r="R282" s="208"/>
      <c r="S282" s="227">
        <f t="shared" si="56"/>
        <v>114422.2</v>
      </c>
      <c r="T282" s="227">
        <f t="shared" si="51"/>
        <v>0</v>
      </c>
      <c r="U282" s="227">
        <f t="shared" si="52"/>
        <v>3968.4000000000087</v>
      </c>
      <c r="V282" s="227">
        <f t="shared" si="53"/>
        <v>0</v>
      </c>
      <c r="W282" s="227">
        <f t="shared" ref="W282" si="62">L282-R282</f>
        <v>0</v>
      </c>
      <c r="X282" s="227">
        <f t="shared" si="61"/>
        <v>3968.4000000000087</v>
      </c>
      <c r="Y282" s="1561">
        <v>3</v>
      </c>
      <c r="Z282" s="1560">
        <v>1.84</v>
      </c>
      <c r="AA282" s="102">
        <v>1</v>
      </c>
      <c r="AB282" s="208">
        <v>121697.60000000001</v>
      </c>
      <c r="AC282" s="208"/>
      <c r="AD282" s="208">
        <v>7.0000000000000007E-2</v>
      </c>
      <c r="AE282" s="208">
        <f t="shared" si="57"/>
        <v>8518.8320000000003</v>
      </c>
      <c r="AF282" s="208"/>
      <c r="AG282" s="227">
        <f t="shared" si="58"/>
        <v>130216.432</v>
      </c>
      <c r="AH282" s="227" t="s">
        <v>1</v>
      </c>
      <c r="AI282" s="1560">
        <v>1.9</v>
      </c>
      <c r="AJ282" s="102">
        <v>1</v>
      </c>
      <c r="AK282" s="208">
        <v>125666</v>
      </c>
      <c r="AL282" s="208"/>
      <c r="AM282" s="1567">
        <v>7.0000000000000007E-2</v>
      </c>
      <c r="AN282" s="208">
        <f t="shared" si="59"/>
        <v>8796.6200000000008</v>
      </c>
      <c r="AO282" s="208"/>
      <c r="AP282" s="227">
        <f t="shared" si="60"/>
        <v>134462.62</v>
      </c>
    </row>
    <row r="283" spans="1:42" s="5" customFormat="1" x14ac:dyDescent="0.25">
      <c r="A283" s="208">
        <v>273</v>
      </c>
      <c r="B283" s="1546" t="s">
        <v>6290</v>
      </c>
      <c r="C283" s="1546" t="s">
        <v>1145</v>
      </c>
      <c r="D283" s="227" t="s">
        <v>4768</v>
      </c>
      <c r="E283" s="1561">
        <v>2</v>
      </c>
      <c r="F283" s="1560">
        <v>1.79</v>
      </c>
      <c r="G283" s="102">
        <v>1</v>
      </c>
      <c r="H283" s="208">
        <v>118390.6</v>
      </c>
      <c r="I283" s="208"/>
      <c r="J283" s="208">
        <v>7.0000000000000007E-2</v>
      </c>
      <c r="K283" s="208">
        <f t="shared" si="54"/>
        <v>8287.3420000000006</v>
      </c>
      <c r="L283" s="208"/>
      <c r="M283" s="227">
        <f t="shared" si="55"/>
        <v>126677.94200000001</v>
      </c>
      <c r="N283" s="227">
        <v>1</v>
      </c>
      <c r="O283" s="102">
        <v>1</v>
      </c>
      <c r="P283" s="208">
        <v>114422.2</v>
      </c>
      <c r="Q283" s="208"/>
      <c r="R283" s="208"/>
      <c r="S283" s="227">
        <f t="shared" si="56"/>
        <v>114422.2</v>
      </c>
      <c r="T283" s="227">
        <f t="shared" si="51"/>
        <v>0</v>
      </c>
      <c r="U283" s="227">
        <f t="shared" si="52"/>
        <v>3968.4000000000087</v>
      </c>
      <c r="V283" s="227">
        <f t="shared" si="53"/>
        <v>0</v>
      </c>
      <c r="W283" s="227">
        <f t="shared" ref="W283:W345" si="63">L283-R283</f>
        <v>0</v>
      </c>
      <c r="X283" s="227">
        <f t="shared" si="61"/>
        <v>3968.4000000000087</v>
      </c>
      <c r="Y283" s="1561">
        <v>3</v>
      </c>
      <c r="Z283" s="1560">
        <v>1.84</v>
      </c>
      <c r="AA283" s="102">
        <v>1</v>
      </c>
      <c r="AB283" s="208">
        <v>121697.60000000001</v>
      </c>
      <c r="AC283" s="208"/>
      <c r="AD283" s="208">
        <v>7.0000000000000007E-2</v>
      </c>
      <c r="AE283" s="208">
        <f t="shared" si="57"/>
        <v>8518.8320000000003</v>
      </c>
      <c r="AF283" s="208"/>
      <c r="AG283" s="227">
        <f t="shared" si="58"/>
        <v>130216.432</v>
      </c>
      <c r="AH283" s="227" t="s">
        <v>1</v>
      </c>
      <c r="AI283" s="1560">
        <v>1.9</v>
      </c>
      <c r="AJ283" s="102">
        <v>1</v>
      </c>
      <c r="AK283" s="208">
        <v>125666</v>
      </c>
      <c r="AL283" s="208"/>
      <c r="AM283" s="1567">
        <v>7.0000000000000007E-2</v>
      </c>
      <c r="AN283" s="208">
        <f t="shared" si="59"/>
        <v>8796.6200000000008</v>
      </c>
      <c r="AO283" s="208"/>
      <c r="AP283" s="227">
        <f t="shared" si="60"/>
        <v>134462.62</v>
      </c>
    </row>
    <row r="284" spans="1:42" s="5" customFormat="1" x14ac:dyDescent="0.25">
      <c r="A284" s="208">
        <v>274</v>
      </c>
      <c r="B284" s="1546" t="s">
        <v>6291</v>
      </c>
      <c r="C284" s="1546" t="s">
        <v>1145</v>
      </c>
      <c r="D284" s="227" t="s">
        <v>4768</v>
      </c>
      <c r="E284" s="1561">
        <v>2</v>
      </c>
      <c r="F284" s="1560">
        <v>1.79</v>
      </c>
      <c r="G284" s="102">
        <v>1</v>
      </c>
      <c r="H284" s="208">
        <v>118390.6</v>
      </c>
      <c r="I284" s="208"/>
      <c r="J284" s="208">
        <v>0.06</v>
      </c>
      <c r="K284" s="208">
        <f t="shared" si="54"/>
        <v>7103.4359999999997</v>
      </c>
      <c r="L284" s="208"/>
      <c r="M284" s="227">
        <f t="shared" si="55"/>
        <v>125494.03600000001</v>
      </c>
      <c r="N284" s="227">
        <v>1</v>
      </c>
      <c r="O284" s="102">
        <v>1</v>
      </c>
      <c r="P284" s="208">
        <v>114422.2</v>
      </c>
      <c r="Q284" s="208"/>
      <c r="R284" s="208"/>
      <c r="S284" s="227">
        <f t="shared" si="56"/>
        <v>114422.2</v>
      </c>
      <c r="T284" s="227">
        <f t="shared" si="51"/>
        <v>0</v>
      </c>
      <c r="U284" s="227">
        <f t="shared" si="52"/>
        <v>3968.4000000000087</v>
      </c>
      <c r="V284" s="227">
        <f t="shared" si="53"/>
        <v>0</v>
      </c>
      <c r="W284" s="227">
        <f t="shared" si="63"/>
        <v>0</v>
      </c>
      <c r="X284" s="227">
        <f t="shared" si="61"/>
        <v>3968.4000000000087</v>
      </c>
      <c r="Y284" s="1561">
        <v>3</v>
      </c>
      <c r="Z284" s="1560">
        <v>1.84</v>
      </c>
      <c r="AA284" s="102">
        <v>1</v>
      </c>
      <c r="AB284" s="208">
        <v>121697.60000000001</v>
      </c>
      <c r="AC284" s="208"/>
      <c r="AD284" s="208">
        <v>7.0000000000000007E-2</v>
      </c>
      <c r="AE284" s="208">
        <f t="shared" si="57"/>
        <v>8518.8320000000003</v>
      </c>
      <c r="AF284" s="208"/>
      <c r="AG284" s="227">
        <f t="shared" si="58"/>
        <v>130216.432</v>
      </c>
      <c r="AH284" s="227" t="s">
        <v>1</v>
      </c>
      <c r="AI284" s="1560">
        <v>1.9</v>
      </c>
      <c r="AJ284" s="102">
        <v>1</v>
      </c>
      <c r="AK284" s="208">
        <v>125666</v>
      </c>
      <c r="AL284" s="208"/>
      <c r="AM284" s="1567">
        <v>7.0000000000000007E-2</v>
      </c>
      <c r="AN284" s="208">
        <f t="shared" si="59"/>
        <v>8796.6200000000008</v>
      </c>
      <c r="AO284" s="208"/>
      <c r="AP284" s="227">
        <f t="shared" si="60"/>
        <v>134462.62</v>
      </c>
    </row>
    <row r="285" spans="1:42" s="5" customFormat="1" x14ac:dyDescent="0.25">
      <c r="A285" s="208">
        <v>275</v>
      </c>
      <c r="B285" s="1546" t="s">
        <v>6292</v>
      </c>
      <c r="C285" s="1546" t="s">
        <v>1145</v>
      </c>
      <c r="D285" s="227" t="s">
        <v>4768</v>
      </c>
      <c r="E285" s="1561">
        <v>2</v>
      </c>
      <c r="F285" s="1560">
        <v>1.79</v>
      </c>
      <c r="G285" s="102">
        <v>1</v>
      </c>
      <c r="H285" s="208">
        <v>118390.6</v>
      </c>
      <c r="I285" s="208"/>
      <c r="J285" s="208">
        <v>0.06</v>
      </c>
      <c r="K285" s="208">
        <f t="shared" si="54"/>
        <v>7103.4359999999997</v>
      </c>
      <c r="L285" s="208"/>
      <c r="M285" s="227">
        <f t="shared" si="55"/>
        <v>125494.03600000001</v>
      </c>
      <c r="N285" s="227">
        <v>1</v>
      </c>
      <c r="O285" s="102">
        <v>1</v>
      </c>
      <c r="P285" s="208">
        <v>114422.2</v>
      </c>
      <c r="Q285" s="208"/>
      <c r="R285" s="208"/>
      <c r="S285" s="227">
        <f t="shared" si="56"/>
        <v>114422.2</v>
      </c>
      <c r="T285" s="227">
        <f t="shared" si="51"/>
        <v>0</v>
      </c>
      <c r="U285" s="227">
        <f t="shared" si="52"/>
        <v>3968.4000000000087</v>
      </c>
      <c r="V285" s="227">
        <f t="shared" si="53"/>
        <v>0</v>
      </c>
      <c r="W285" s="227">
        <f t="shared" si="63"/>
        <v>0</v>
      </c>
      <c r="X285" s="227">
        <f t="shared" si="61"/>
        <v>3968.4000000000087</v>
      </c>
      <c r="Y285" s="1561">
        <v>3</v>
      </c>
      <c r="Z285" s="1560">
        <v>1.84</v>
      </c>
      <c r="AA285" s="102">
        <v>1</v>
      </c>
      <c r="AB285" s="208">
        <v>121697.60000000001</v>
      </c>
      <c r="AC285" s="208"/>
      <c r="AD285" s="208">
        <v>7.0000000000000007E-2</v>
      </c>
      <c r="AE285" s="208">
        <f t="shared" si="57"/>
        <v>8518.8320000000003</v>
      </c>
      <c r="AF285" s="208"/>
      <c r="AG285" s="227">
        <f t="shared" si="58"/>
        <v>130216.432</v>
      </c>
      <c r="AH285" s="227" t="s">
        <v>1</v>
      </c>
      <c r="AI285" s="1560">
        <v>1.9</v>
      </c>
      <c r="AJ285" s="102">
        <v>1</v>
      </c>
      <c r="AK285" s="208">
        <v>125666</v>
      </c>
      <c r="AL285" s="208"/>
      <c r="AM285" s="1567">
        <v>7.0000000000000007E-2</v>
      </c>
      <c r="AN285" s="208">
        <f t="shared" si="59"/>
        <v>8796.6200000000008</v>
      </c>
      <c r="AO285" s="208"/>
      <c r="AP285" s="227">
        <f t="shared" si="60"/>
        <v>134462.62</v>
      </c>
    </row>
    <row r="286" spans="1:42" s="5" customFormat="1" x14ac:dyDescent="0.25">
      <c r="A286" s="208">
        <v>276</v>
      </c>
      <c r="B286" s="1546" t="s">
        <v>6293</v>
      </c>
      <c r="C286" s="1546" t="s">
        <v>1145</v>
      </c>
      <c r="D286" s="227" t="s">
        <v>4768</v>
      </c>
      <c r="E286" s="1561">
        <v>2</v>
      </c>
      <c r="F286" s="1560">
        <v>1.79</v>
      </c>
      <c r="G286" s="102">
        <v>1</v>
      </c>
      <c r="H286" s="208">
        <v>118390.6</v>
      </c>
      <c r="I286" s="208"/>
      <c r="J286" s="208">
        <v>0.06</v>
      </c>
      <c r="K286" s="208">
        <f t="shared" si="54"/>
        <v>7103.4359999999997</v>
      </c>
      <c r="L286" s="208"/>
      <c r="M286" s="227">
        <f t="shared" si="55"/>
        <v>125494.03600000001</v>
      </c>
      <c r="N286" s="227">
        <v>1</v>
      </c>
      <c r="O286" s="102">
        <v>1</v>
      </c>
      <c r="P286" s="208">
        <v>114422.2</v>
      </c>
      <c r="Q286" s="208"/>
      <c r="R286" s="208"/>
      <c r="S286" s="227">
        <f t="shared" si="56"/>
        <v>114422.2</v>
      </c>
      <c r="T286" s="227">
        <f t="shared" si="51"/>
        <v>0</v>
      </c>
      <c r="U286" s="227">
        <f t="shared" si="52"/>
        <v>3968.4000000000087</v>
      </c>
      <c r="V286" s="227">
        <f t="shared" si="53"/>
        <v>0</v>
      </c>
      <c r="W286" s="227">
        <f t="shared" si="63"/>
        <v>0</v>
      </c>
      <c r="X286" s="227">
        <f t="shared" si="61"/>
        <v>3968.4000000000087</v>
      </c>
      <c r="Y286" s="1561">
        <v>3</v>
      </c>
      <c r="Z286" s="1560">
        <v>1.84</v>
      </c>
      <c r="AA286" s="102">
        <v>1</v>
      </c>
      <c r="AB286" s="208">
        <v>121697.60000000001</v>
      </c>
      <c r="AC286" s="208"/>
      <c r="AD286" s="208">
        <v>7.0000000000000007E-2</v>
      </c>
      <c r="AE286" s="208">
        <f t="shared" si="57"/>
        <v>8518.8320000000003</v>
      </c>
      <c r="AF286" s="208"/>
      <c r="AG286" s="227">
        <f t="shared" si="58"/>
        <v>130216.432</v>
      </c>
      <c r="AH286" s="227" t="s">
        <v>1</v>
      </c>
      <c r="AI286" s="1560">
        <v>1.9</v>
      </c>
      <c r="AJ286" s="102">
        <v>1</v>
      </c>
      <c r="AK286" s="208">
        <v>125666</v>
      </c>
      <c r="AL286" s="208"/>
      <c r="AM286" s="1567">
        <v>7.0000000000000007E-2</v>
      </c>
      <c r="AN286" s="208">
        <f t="shared" si="59"/>
        <v>8796.6200000000008</v>
      </c>
      <c r="AO286" s="208"/>
      <c r="AP286" s="227">
        <f t="shared" si="60"/>
        <v>134462.62</v>
      </c>
    </row>
    <row r="287" spans="1:42" s="5" customFormat="1" x14ac:dyDescent="0.25">
      <c r="A287" s="208">
        <v>277</v>
      </c>
      <c r="B287" s="1546" t="s">
        <v>6294</v>
      </c>
      <c r="C287" s="1546" t="s">
        <v>1145</v>
      </c>
      <c r="D287" s="227" t="s">
        <v>4768</v>
      </c>
      <c r="E287" s="1561">
        <v>2</v>
      </c>
      <c r="F287" s="1560">
        <v>1.79</v>
      </c>
      <c r="G287" s="102">
        <v>1</v>
      </c>
      <c r="H287" s="208">
        <v>118390.6</v>
      </c>
      <c r="I287" s="208"/>
      <c r="J287" s="208">
        <v>0.06</v>
      </c>
      <c r="K287" s="208">
        <f t="shared" si="54"/>
        <v>7103.4359999999997</v>
      </c>
      <c r="L287" s="208"/>
      <c r="M287" s="227">
        <f t="shared" si="55"/>
        <v>125494.03600000001</v>
      </c>
      <c r="N287" s="227">
        <v>1</v>
      </c>
      <c r="O287" s="102">
        <v>1</v>
      </c>
      <c r="P287" s="208">
        <v>114422.2</v>
      </c>
      <c r="Q287" s="208"/>
      <c r="R287" s="208"/>
      <c r="S287" s="227">
        <f t="shared" si="56"/>
        <v>114422.2</v>
      </c>
      <c r="T287" s="227">
        <f t="shared" si="51"/>
        <v>0</v>
      </c>
      <c r="U287" s="227">
        <f t="shared" si="52"/>
        <v>3968.4000000000087</v>
      </c>
      <c r="V287" s="227">
        <f t="shared" si="53"/>
        <v>0</v>
      </c>
      <c r="W287" s="227">
        <f t="shared" si="63"/>
        <v>0</v>
      </c>
      <c r="X287" s="227">
        <f t="shared" si="61"/>
        <v>3968.4000000000087</v>
      </c>
      <c r="Y287" s="1561">
        <v>3</v>
      </c>
      <c r="Z287" s="1560">
        <v>1.84</v>
      </c>
      <c r="AA287" s="102">
        <v>1</v>
      </c>
      <c r="AB287" s="208">
        <v>121697.60000000001</v>
      </c>
      <c r="AC287" s="208"/>
      <c r="AD287" s="208">
        <v>0.06</v>
      </c>
      <c r="AE287" s="208">
        <f t="shared" si="57"/>
        <v>7301.8559999999998</v>
      </c>
      <c r="AF287" s="208"/>
      <c r="AG287" s="227">
        <f t="shared" si="58"/>
        <v>128999.45600000001</v>
      </c>
      <c r="AH287" s="227" t="s">
        <v>1</v>
      </c>
      <c r="AI287" s="1560">
        <v>1.9</v>
      </c>
      <c r="AJ287" s="102">
        <v>1</v>
      </c>
      <c r="AK287" s="208">
        <v>125666</v>
      </c>
      <c r="AL287" s="208"/>
      <c r="AM287" s="1567">
        <v>0.06</v>
      </c>
      <c r="AN287" s="208">
        <f t="shared" si="59"/>
        <v>7539.96</v>
      </c>
      <c r="AO287" s="208"/>
      <c r="AP287" s="227">
        <f t="shared" si="60"/>
        <v>133205.96</v>
      </c>
    </row>
    <row r="288" spans="1:42" s="5" customFormat="1" x14ac:dyDescent="0.25">
      <c r="A288" s="208">
        <v>278</v>
      </c>
      <c r="B288" s="1546" t="s">
        <v>6295</v>
      </c>
      <c r="C288" s="1546" t="s">
        <v>1145</v>
      </c>
      <c r="D288" s="227" t="s">
        <v>4768</v>
      </c>
      <c r="E288" s="1561">
        <v>2</v>
      </c>
      <c r="F288" s="1560">
        <v>1.79</v>
      </c>
      <c r="G288" s="102">
        <v>1</v>
      </c>
      <c r="H288" s="208">
        <v>118390.6</v>
      </c>
      <c r="I288" s="208"/>
      <c r="J288" s="208">
        <v>7.0000000000000007E-2</v>
      </c>
      <c r="K288" s="208">
        <f t="shared" si="54"/>
        <v>8287.3420000000006</v>
      </c>
      <c r="L288" s="208"/>
      <c r="M288" s="227">
        <f t="shared" si="55"/>
        <v>126677.94200000001</v>
      </c>
      <c r="N288" s="227">
        <v>1</v>
      </c>
      <c r="O288" s="102">
        <v>1</v>
      </c>
      <c r="P288" s="208">
        <v>114422.2</v>
      </c>
      <c r="Q288" s="208"/>
      <c r="R288" s="208"/>
      <c r="S288" s="227">
        <f t="shared" si="56"/>
        <v>114422.2</v>
      </c>
      <c r="T288" s="227">
        <f t="shared" si="51"/>
        <v>0</v>
      </c>
      <c r="U288" s="227">
        <f t="shared" si="52"/>
        <v>3968.4000000000087</v>
      </c>
      <c r="V288" s="227">
        <f t="shared" si="53"/>
        <v>0</v>
      </c>
      <c r="W288" s="227">
        <f t="shared" si="63"/>
        <v>0</v>
      </c>
      <c r="X288" s="227">
        <f t="shared" si="61"/>
        <v>3968.4000000000087</v>
      </c>
      <c r="Y288" s="1561">
        <v>3</v>
      </c>
      <c r="Z288" s="1560">
        <v>1.84</v>
      </c>
      <c r="AA288" s="102">
        <v>1</v>
      </c>
      <c r="AB288" s="208">
        <v>121697.60000000001</v>
      </c>
      <c r="AC288" s="208"/>
      <c r="AD288" s="208">
        <v>7.0000000000000007E-2</v>
      </c>
      <c r="AE288" s="208">
        <f t="shared" si="57"/>
        <v>8518.8320000000003</v>
      </c>
      <c r="AF288" s="208"/>
      <c r="AG288" s="227">
        <f t="shared" si="58"/>
        <v>130216.432</v>
      </c>
      <c r="AH288" s="227" t="s">
        <v>1</v>
      </c>
      <c r="AI288" s="1560">
        <v>1.9</v>
      </c>
      <c r="AJ288" s="102">
        <v>1</v>
      </c>
      <c r="AK288" s="208">
        <v>125666</v>
      </c>
      <c r="AL288" s="208"/>
      <c r="AM288" s="1567">
        <v>7.0000000000000007E-2</v>
      </c>
      <c r="AN288" s="208">
        <f t="shared" si="59"/>
        <v>8796.6200000000008</v>
      </c>
      <c r="AO288" s="208"/>
      <c r="AP288" s="227">
        <f t="shared" si="60"/>
        <v>134462.62</v>
      </c>
    </row>
    <row r="289" spans="1:42" s="5" customFormat="1" x14ac:dyDescent="0.25">
      <c r="A289" s="208">
        <v>279</v>
      </c>
      <c r="B289" s="1546" t="s">
        <v>6296</v>
      </c>
      <c r="C289" s="1546" t="s">
        <v>1145</v>
      </c>
      <c r="D289" s="227" t="s">
        <v>4768</v>
      </c>
      <c r="E289" s="1561">
        <v>5</v>
      </c>
      <c r="F289" s="1560">
        <v>1.9</v>
      </c>
      <c r="G289" s="102">
        <v>1</v>
      </c>
      <c r="H289" s="208">
        <v>125666</v>
      </c>
      <c r="I289" s="208"/>
      <c r="J289" s="208">
        <v>7.0000000000000007E-2</v>
      </c>
      <c r="K289" s="208">
        <f t="shared" si="54"/>
        <v>8796.6200000000008</v>
      </c>
      <c r="L289" s="208"/>
      <c r="M289" s="227">
        <f t="shared" si="55"/>
        <v>134462.62</v>
      </c>
      <c r="N289" s="227">
        <v>4</v>
      </c>
      <c r="O289" s="102">
        <v>1</v>
      </c>
      <c r="P289" s="208">
        <v>125666</v>
      </c>
      <c r="Q289" s="208"/>
      <c r="R289" s="208"/>
      <c r="S289" s="227">
        <f t="shared" si="56"/>
        <v>125666</v>
      </c>
      <c r="T289" s="227">
        <f t="shared" si="51"/>
        <v>0</v>
      </c>
      <c r="U289" s="227">
        <f t="shared" si="52"/>
        <v>0</v>
      </c>
      <c r="V289" s="227">
        <f t="shared" si="53"/>
        <v>0</v>
      </c>
      <c r="W289" s="227">
        <f t="shared" si="63"/>
        <v>0</v>
      </c>
      <c r="X289" s="227">
        <f t="shared" si="61"/>
        <v>0</v>
      </c>
      <c r="Y289" s="1561">
        <v>6</v>
      </c>
      <c r="Z289" s="1560">
        <v>1.96</v>
      </c>
      <c r="AA289" s="102">
        <v>1</v>
      </c>
      <c r="AB289" s="208">
        <v>129634.4</v>
      </c>
      <c r="AC289" s="208"/>
      <c r="AD289" s="208">
        <v>7.0000000000000007E-2</v>
      </c>
      <c r="AE289" s="208">
        <f t="shared" si="57"/>
        <v>9074.4080000000013</v>
      </c>
      <c r="AF289" s="208"/>
      <c r="AG289" s="227">
        <f t="shared" si="58"/>
        <v>138708.80799999999</v>
      </c>
      <c r="AH289" s="227" t="s">
        <v>1</v>
      </c>
      <c r="AI289" s="1560">
        <v>1.96</v>
      </c>
      <c r="AJ289" s="102">
        <v>1</v>
      </c>
      <c r="AK289" s="208">
        <v>129634.4</v>
      </c>
      <c r="AL289" s="208"/>
      <c r="AM289" s="1567">
        <v>7.0000000000000007E-2</v>
      </c>
      <c r="AN289" s="208">
        <f t="shared" si="59"/>
        <v>9074.4080000000013</v>
      </c>
      <c r="AO289" s="208"/>
      <c r="AP289" s="227">
        <f t="shared" si="60"/>
        <v>138708.80799999999</v>
      </c>
    </row>
    <row r="290" spans="1:42" s="5" customFormat="1" x14ac:dyDescent="0.25">
      <c r="A290" s="208">
        <v>280</v>
      </c>
      <c r="B290" s="1546" t="s">
        <v>6297</v>
      </c>
      <c r="C290" s="1546" t="s">
        <v>1145</v>
      </c>
      <c r="D290" s="227" t="s">
        <v>4768</v>
      </c>
      <c r="E290" s="1561">
        <v>2</v>
      </c>
      <c r="F290" s="1560">
        <v>1.79</v>
      </c>
      <c r="G290" s="102">
        <v>1</v>
      </c>
      <c r="H290" s="208">
        <v>118390.6</v>
      </c>
      <c r="I290" s="208"/>
      <c r="J290" s="208">
        <v>7.0000000000000007E-2</v>
      </c>
      <c r="K290" s="208">
        <f t="shared" si="54"/>
        <v>8287.3420000000006</v>
      </c>
      <c r="L290" s="208"/>
      <c r="M290" s="227">
        <f t="shared" si="55"/>
        <v>126677.94200000001</v>
      </c>
      <c r="N290" s="227">
        <v>1</v>
      </c>
      <c r="O290" s="102">
        <v>1</v>
      </c>
      <c r="P290" s="208">
        <v>114422.2</v>
      </c>
      <c r="Q290" s="208"/>
      <c r="R290" s="208"/>
      <c r="S290" s="227">
        <f t="shared" si="56"/>
        <v>114422.2</v>
      </c>
      <c r="T290" s="227">
        <f t="shared" si="51"/>
        <v>0</v>
      </c>
      <c r="U290" s="227">
        <f t="shared" si="52"/>
        <v>3968.4000000000087</v>
      </c>
      <c r="V290" s="227">
        <f t="shared" si="53"/>
        <v>0</v>
      </c>
      <c r="W290" s="227">
        <f t="shared" si="63"/>
        <v>0</v>
      </c>
      <c r="X290" s="227">
        <f t="shared" si="61"/>
        <v>3968.4000000000087</v>
      </c>
      <c r="Y290" s="1561">
        <v>3</v>
      </c>
      <c r="Z290" s="1560">
        <v>1.84</v>
      </c>
      <c r="AA290" s="102">
        <v>1</v>
      </c>
      <c r="AB290" s="208">
        <v>121697.60000000001</v>
      </c>
      <c r="AC290" s="208"/>
      <c r="AD290" s="208">
        <v>0.08</v>
      </c>
      <c r="AE290" s="208">
        <f t="shared" si="57"/>
        <v>9735.8080000000009</v>
      </c>
      <c r="AF290" s="208"/>
      <c r="AG290" s="227">
        <f t="shared" si="58"/>
        <v>131433.408</v>
      </c>
      <c r="AH290" s="227" t="s">
        <v>1</v>
      </c>
      <c r="AI290" s="1560">
        <v>1.9</v>
      </c>
      <c r="AJ290" s="102">
        <v>1</v>
      </c>
      <c r="AK290" s="208">
        <v>125666</v>
      </c>
      <c r="AL290" s="208"/>
      <c r="AM290" s="1567">
        <v>0.08</v>
      </c>
      <c r="AN290" s="208">
        <f t="shared" si="59"/>
        <v>10053.280000000001</v>
      </c>
      <c r="AO290" s="208"/>
      <c r="AP290" s="227">
        <f t="shared" si="60"/>
        <v>135719.28</v>
      </c>
    </row>
    <row r="291" spans="1:42" s="5" customFormat="1" x14ac:dyDescent="0.25">
      <c r="A291" s="208">
        <v>281</v>
      </c>
      <c r="B291" s="1546" t="s">
        <v>6298</v>
      </c>
      <c r="C291" s="1546" t="s">
        <v>1145</v>
      </c>
      <c r="D291" s="227" t="s">
        <v>4768</v>
      </c>
      <c r="E291" s="1561">
        <v>2</v>
      </c>
      <c r="F291" s="1560">
        <v>1.79</v>
      </c>
      <c r="G291" s="102">
        <v>1</v>
      </c>
      <c r="H291" s="208">
        <v>118390.6</v>
      </c>
      <c r="I291" s="208">
        <v>8000</v>
      </c>
      <c r="J291" s="208">
        <v>0.06</v>
      </c>
      <c r="K291" s="208">
        <f t="shared" si="54"/>
        <v>7103.4359999999997</v>
      </c>
      <c r="L291" s="208"/>
      <c r="M291" s="227">
        <f t="shared" si="55"/>
        <v>133494.03599999999</v>
      </c>
      <c r="N291" s="227">
        <v>1</v>
      </c>
      <c r="O291" s="102">
        <v>1</v>
      </c>
      <c r="P291" s="208">
        <v>114422.2</v>
      </c>
      <c r="Q291" s="208"/>
      <c r="R291" s="208"/>
      <c r="S291" s="227">
        <f t="shared" si="56"/>
        <v>114422.2</v>
      </c>
      <c r="T291" s="227">
        <f t="shared" si="51"/>
        <v>0</v>
      </c>
      <c r="U291" s="227">
        <f t="shared" si="52"/>
        <v>3968.4000000000087</v>
      </c>
      <c r="V291" s="227">
        <f t="shared" si="53"/>
        <v>8000</v>
      </c>
      <c r="W291" s="227">
        <f t="shared" si="63"/>
        <v>0</v>
      </c>
      <c r="X291" s="227">
        <f t="shared" si="61"/>
        <v>11968.400000000009</v>
      </c>
      <c r="Y291" s="1561">
        <v>3</v>
      </c>
      <c r="Z291" s="1560">
        <v>1.84</v>
      </c>
      <c r="AA291" s="102">
        <v>1</v>
      </c>
      <c r="AB291" s="208">
        <v>121697.60000000001</v>
      </c>
      <c r="AC291" s="208">
        <v>8000</v>
      </c>
      <c r="AD291" s="208">
        <v>0.06</v>
      </c>
      <c r="AE291" s="208">
        <f t="shared" si="57"/>
        <v>7301.8559999999998</v>
      </c>
      <c r="AF291" s="208"/>
      <c r="AG291" s="227">
        <f t="shared" si="58"/>
        <v>136999.45600000001</v>
      </c>
      <c r="AH291" s="227" t="s">
        <v>1</v>
      </c>
      <c r="AI291" s="1560">
        <v>1.9</v>
      </c>
      <c r="AJ291" s="102">
        <v>1</v>
      </c>
      <c r="AK291" s="208">
        <v>125666</v>
      </c>
      <c r="AL291" s="208">
        <v>8000</v>
      </c>
      <c r="AM291" s="1567">
        <v>0.06</v>
      </c>
      <c r="AN291" s="208">
        <f t="shared" si="59"/>
        <v>7539.96</v>
      </c>
      <c r="AO291" s="208"/>
      <c r="AP291" s="227">
        <f t="shared" si="60"/>
        <v>141205.96</v>
      </c>
    </row>
    <row r="292" spans="1:42" s="5" customFormat="1" x14ac:dyDescent="0.25">
      <c r="A292" s="208">
        <v>282</v>
      </c>
      <c r="B292" s="1546" t="s">
        <v>6299</v>
      </c>
      <c r="C292" s="1546" t="s">
        <v>1145</v>
      </c>
      <c r="D292" s="227" t="s">
        <v>4768</v>
      </c>
      <c r="E292" s="1561">
        <v>2</v>
      </c>
      <c r="F292" s="1560">
        <v>1.79</v>
      </c>
      <c r="G292" s="102">
        <v>1</v>
      </c>
      <c r="H292" s="208">
        <v>118390.6</v>
      </c>
      <c r="I292" s="208">
        <v>8000</v>
      </c>
      <c r="J292" s="208">
        <v>0.06</v>
      </c>
      <c r="K292" s="208">
        <f t="shared" si="54"/>
        <v>7103.4359999999997</v>
      </c>
      <c r="L292" s="208"/>
      <c r="M292" s="227">
        <f t="shared" si="55"/>
        <v>133494.03599999999</v>
      </c>
      <c r="N292" s="227">
        <v>1</v>
      </c>
      <c r="O292" s="102">
        <v>1</v>
      </c>
      <c r="P292" s="208">
        <v>114422.2</v>
      </c>
      <c r="Q292" s="208"/>
      <c r="R292" s="208"/>
      <c r="S292" s="227">
        <f t="shared" si="56"/>
        <v>114422.2</v>
      </c>
      <c r="T292" s="227">
        <f t="shared" si="51"/>
        <v>0</v>
      </c>
      <c r="U292" s="227">
        <f t="shared" si="52"/>
        <v>3968.4000000000087</v>
      </c>
      <c r="V292" s="227">
        <f t="shared" si="53"/>
        <v>8000</v>
      </c>
      <c r="W292" s="227">
        <f t="shared" si="63"/>
        <v>0</v>
      </c>
      <c r="X292" s="227">
        <f t="shared" si="61"/>
        <v>11968.400000000009</v>
      </c>
      <c r="Y292" s="1561">
        <v>3</v>
      </c>
      <c r="Z292" s="1560">
        <v>1.84</v>
      </c>
      <c r="AA292" s="102">
        <v>1</v>
      </c>
      <c r="AB292" s="208">
        <v>121697.60000000001</v>
      </c>
      <c r="AC292" s="208">
        <v>8000</v>
      </c>
      <c r="AD292" s="208">
        <v>0.06</v>
      </c>
      <c r="AE292" s="208">
        <f t="shared" si="57"/>
        <v>7301.8559999999998</v>
      </c>
      <c r="AF292" s="208"/>
      <c r="AG292" s="227">
        <f t="shared" si="58"/>
        <v>136999.45600000001</v>
      </c>
      <c r="AH292" s="227" t="s">
        <v>1</v>
      </c>
      <c r="AI292" s="1560">
        <v>1.9</v>
      </c>
      <c r="AJ292" s="102">
        <v>1</v>
      </c>
      <c r="AK292" s="208">
        <v>125666</v>
      </c>
      <c r="AL292" s="208">
        <v>8000</v>
      </c>
      <c r="AM292" s="1567">
        <v>0.06</v>
      </c>
      <c r="AN292" s="208">
        <f t="shared" si="59"/>
        <v>7539.96</v>
      </c>
      <c r="AO292" s="208"/>
      <c r="AP292" s="227">
        <f t="shared" si="60"/>
        <v>141205.96</v>
      </c>
    </row>
    <row r="293" spans="1:42" s="5" customFormat="1" x14ac:dyDescent="0.25">
      <c r="A293" s="208">
        <v>283</v>
      </c>
      <c r="B293" s="1546" t="s">
        <v>6300</v>
      </c>
      <c r="C293" s="1546" t="s">
        <v>1145</v>
      </c>
      <c r="D293" s="227" t="s">
        <v>4768</v>
      </c>
      <c r="E293" s="1561">
        <v>2</v>
      </c>
      <c r="F293" s="1560">
        <v>1.79</v>
      </c>
      <c r="G293" s="102">
        <v>1</v>
      </c>
      <c r="H293" s="208">
        <v>118390.6</v>
      </c>
      <c r="I293" s="208"/>
      <c r="J293" s="208">
        <v>0.05</v>
      </c>
      <c r="K293" s="208">
        <f t="shared" si="54"/>
        <v>5919.5300000000007</v>
      </c>
      <c r="L293" s="208"/>
      <c r="M293" s="227">
        <f t="shared" si="55"/>
        <v>124310.13</v>
      </c>
      <c r="N293" s="227">
        <v>1</v>
      </c>
      <c r="O293" s="102">
        <v>1</v>
      </c>
      <c r="P293" s="208">
        <v>114422.2</v>
      </c>
      <c r="Q293" s="208"/>
      <c r="R293" s="208"/>
      <c r="S293" s="227">
        <f t="shared" si="56"/>
        <v>114422.2</v>
      </c>
      <c r="T293" s="227">
        <f t="shared" si="51"/>
        <v>0</v>
      </c>
      <c r="U293" s="227">
        <f t="shared" si="52"/>
        <v>3968.4000000000087</v>
      </c>
      <c r="V293" s="227">
        <f t="shared" si="53"/>
        <v>0</v>
      </c>
      <c r="W293" s="227">
        <f t="shared" si="63"/>
        <v>0</v>
      </c>
      <c r="X293" s="227">
        <f t="shared" si="61"/>
        <v>3968.4000000000087</v>
      </c>
      <c r="Y293" s="1561">
        <v>3</v>
      </c>
      <c r="Z293" s="1560">
        <v>1.84</v>
      </c>
      <c r="AA293" s="102">
        <v>1</v>
      </c>
      <c r="AB293" s="208">
        <v>121697.60000000001</v>
      </c>
      <c r="AC293" s="208"/>
      <c r="AD293" s="208">
        <v>0.05</v>
      </c>
      <c r="AE293" s="208">
        <f t="shared" si="57"/>
        <v>6084.880000000001</v>
      </c>
      <c r="AF293" s="208"/>
      <c r="AG293" s="227">
        <f t="shared" si="58"/>
        <v>127782.48000000001</v>
      </c>
      <c r="AH293" s="227" t="s">
        <v>1</v>
      </c>
      <c r="AI293" s="1560">
        <v>1.9</v>
      </c>
      <c r="AJ293" s="102">
        <v>1</v>
      </c>
      <c r="AK293" s="208">
        <v>125666</v>
      </c>
      <c r="AL293" s="208"/>
      <c r="AM293" s="1567">
        <v>0.06</v>
      </c>
      <c r="AN293" s="208">
        <f t="shared" si="59"/>
        <v>7539.96</v>
      </c>
      <c r="AO293" s="208"/>
      <c r="AP293" s="227">
        <f t="shared" si="60"/>
        <v>133205.96</v>
      </c>
    </row>
    <row r="294" spans="1:42" s="5" customFormat="1" x14ac:dyDescent="0.25">
      <c r="A294" s="208">
        <v>284</v>
      </c>
      <c r="B294" s="1546" t="s">
        <v>6301</v>
      </c>
      <c r="C294" s="1546" t="s">
        <v>1145</v>
      </c>
      <c r="D294" s="227" t="s">
        <v>4768</v>
      </c>
      <c r="E294" s="1561">
        <v>2</v>
      </c>
      <c r="F294" s="1560">
        <v>1.79</v>
      </c>
      <c r="G294" s="102">
        <v>1</v>
      </c>
      <c r="H294" s="208">
        <v>118390.6</v>
      </c>
      <c r="I294" s="208"/>
      <c r="J294" s="208">
        <v>0.05</v>
      </c>
      <c r="K294" s="208">
        <f t="shared" si="54"/>
        <v>5919.5300000000007</v>
      </c>
      <c r="L294" s="208"/>
      <c r="M294" s="227">
        <f t="shared" si="55"/>
        <v>124310.13</v>
      </c>
      <c r="N294" s="227">
        <v>1</v>
      </c>
      <c r="O294" s="102">
        <v>1</v>
      </c>
      <c r="P294" s="208">
        <v>114422.2</v>
      </c>
      <c r="Q294" s="208"/>
      <c r="R294" s="208"/>
      <c r="S294" s="227">
        <f t="shared" si="56"/>
        <v>114422.2</v>
      </c>
      <c r="T294" s="227">
        <f t="shared" si="51"/>
        <v>0</v>
      </c>
      <c r="U294" s="227">
        <f t="shared" si="52"/>
        <v>3968.4000000000087</v>
      </c>
      <c r="V294" s="227">
        <f t="shared" si="53"/>
        <v>0</v>
      </c>
      <c r="W294" s="227">
        <f t="shared" si="63"/>
        <v>0</v>
      </c>
      <c r="X294" s="227">
        <f t="shared" si="61"/>
        <v>3968.4000000000087</v>
      </c>
      <c r="Y294" s="1561">
        <v>3</v>
      </c>
      <c r="Z294" s="1560">
        <v>1.84</v>
      </c>
      <c r="AA294" s="102">
        <v>1</v>
      </c>
      <c r="AB294" s="208">
        <v>121697.60000000001</v>
      </c>
      <c r="AC294" s="208"/>
      <c r="AD294" s="208">
        <v>0.06</v>
      </c>
      <c r="AE294" s="208">
        <f t="shared" si="57"/>
        <v>7301.8559999999998</v>
      </c>
      <c r="AF294" s="208"/>
      <c r="AG294" s="227">
        <f t="shared" si="58"/>
        <v>128999.45600000001</v>
      </c>
      <c r="AH294" s="227" t="s">
        <v>1</v>
      </c>
      <c r="AI294" s="1560">
        <v>1.9</v>
      </c>
      <c r="AJ294" s="102">
        <v>1</v>
      </c>
      <c r="AK294" s="208">
        <v>125666</v>
      </c>
      <c r="AL294" s="208"/>
      <c r="AM294" s="1567">
        <v>0.06</v>
      </c>
      <c r="AN294" s="208">
        <f t="shared" si="59"/>
        <v>7539.96</v>
      </c>
      <c r="AO294" s="208"/>
      <c r="AP294" s="227">
        <f t="shared" si="60"/>
        <v>133205.96</v>
      </c>
    </row>
    <row r="295" spans="1:42" s="5" customFormat="1" x14ac:dyDescent="0.25">
      <c r="A295" s="208">
        <v>285</v>
      </c>
      <c r="B295" s="1546" t="s">
        <v>6302</v>
      </c>
      <c r="C295" s="1546" t="s">
        <v>1145</v>
      </c>
      <c r="D295" s="227" t="s">
        <v>4768</v>
      </c>
      <c r="E295" s="1561">
        <v>2</v>
      </c>
      <c r="F295" s="1560">
        <v>1.79</v>
      </c>
      <c r="G295" s="102">
        <v>1</v>
      </c>
      <c r="H295" s="208">
        <v>118390.6</v>
      </c>
      <c r="I295" s="208"/>
      <c r="J295" s="208">
        <v>0.05</v>
      </c>
      <c r="K295" s="208">
        <f t="shared" si="54"/>
        <v>5919.5300000000007</v>
      </c>
      <c r="L295" s="208"/>
      <c r="M295" s="227">
        <f t="shared" si="55"/>
        <v>124310.13</v>
      </c>
      <c r="N295" s="227">
        <v>1</v>
      </c>
      <c r="O295" s="102">
        <v>1</v>
      </c>
      <c r="P295" s="208">
        <v>114422.2</v>
      </c>
      <c r="Q295" s="208"/>
      <c r="R295" s="208"/>
      <c r="S295" s="227">
        <f t="shared" si="56"/>
        <v>114422.2</v>
      </c>
      <c r="T295" s="227">
        <f t="shared" si="51"/>
        <v>0</v>
      </c>
      <c r="U295" s="227">
        <f t="shared" si="52"/>
        <v>3968.4000000000087</v>
      </c>
      <c r="V295" s="227">
        <f t="shared" si="53"/>
        <v>0</v>
      </c>
      <c r="W295" s="227">
        <f t="shared" si="63"/>
        <v>0</v>
      </c>
      <c r="X295" s="227">
        <f t="shared" si="61"/>
        <v>3968.4000000000087</v>
      </c>
      <c r="Y295" s="1561">
        <v>3</v>
      </c>
      <c r="Z295" s="1560">
        <v>1.84</v>
      </c>
      <c r="AA295" s="102">
        <v>1</v>
      </c>
      <c r="AB295" s="208">
        <v>121697.60000000001</v>
      </c>
      <c r="AC295" s="208"/>
      <c r="AD295" s="208">
        <v>0.05</v>
      </c>
      <c r="AE295" s="208">
        <f t="shared" si="57"/>
        <v>6084.880000000001</v>
      </c>
      <c r="AF295" s="208"/>
      <c r="AG295" s="227">
        <f t="shared" si="58"/>
        <v>127782.48000000001</v>
      </c>
      <c r="AH295" s="227" t="s">
        <v>1</v>
      </c>
      <c r="AI295" s="1560">
        <v>1.9</v>
      </c>
      <c r="AJ295" s="102">
        <v>1</v>
      </c>
      <c r="AK295" s="208">
        <v>125666</v>
      </c>
      <c r="AL295" s="208"/>
      <c r="AM295" s="1567">
        <v>0.06</v>
      </c>
      <c r="AN295" s="208">
        <f t="shared" si="59"/>
        <v>7539.96</v>
      </c>
      <c r="AO295" s="208"/>
      <c r="AP295" s="227">
        <f t="shared" si="60"/>
        <v>133205.96</v>
      </c>
    </row>
    <row r="296" spans="1:42" s="5" customFormat="1" x14ac:dyDescent="0.25">
      <c r="A296" s="208">
        <v>286</v>
      </c>
      <c r="B296" s="1546" t="s">
        <v>6303</v>
      </c>
      <c r="C296" s="1546" t="s">
        <v>1145</v>
      </c>
      <c r="D296" s="227" t="s">
        <v>4768</v>
      </c>
      <c r="E296" s="1561">
        <v>2</v>
      </c>
      <c r="F296" s="1560">
        <v>1.79</v>
      </c>
      <c r="G296" s="102">
        <v>1</v>
      </c>
      <c r="H296" s="208">
        <v>118390.6</v>
      </c>
      <c r="I296" s="208"/>
      <c r="J296" s="208">
        <v>0.06</v>
      </c>
      <c r="K296" s="208">
        <f t="shared" si="54"/>
        <v>7103.4359999999997</v>
      </c>
      <c r="L296" s="208"/>
      <c r="M296" s="227">
        <f t="shared" si="55"/>
        <v>125494.03600000001</v>
      </c>
      <c r="N296" s="227">
        <v>1</v>
      </c>
      <c r="O296" s="102">
        <v>1</v>
      </c>
      <c r="P296" s="208">
        <v>114422.2</v>
      </c>
      <c r="Q296" s="208"/>
      <c r="R296" s="208"/>
      <c r="S296" s="227">
        <f t="shared" si="56"/>
        <v>114422.2</v>
      </c>
      <c r="T296" s="227">
        <f t="shared" si="51"/>
        <v>0</v>
      </c>
      <c r="U296" s="227">
        <f t="shared" si="52"/>
        <v>3968.4000000000087</v>
      </c>
      <c r="V296" s="227">
        <f t="shared" si="53"/>
        <v>0</v>
      </c>
      <c r="W296" s="227">
        <f t="shared" si="63"/>
        <v>0</v>
      </c>
      <c r="X296" s="227">
        <f t="shared" si="61"/>
        <v>3968.4000000000087</v>
      </c>
      <c r="Y296" s="1561">
        <v>3</v>
      </c>
      <c r="Z296" s="1560">
        <v>1.84</v>
      </c>
      <c r="AA296" s="102">
        <v>1</v>
      </c>
      <c r="AB296" s="208">
        <v>121697.60000000001</v>
      </c>
      <c r="AC296" s="208"/>
      <c r="AD296" s="208">
        <v>0.06</v>
      </c>
      <c r="AE296" s="208">
        <f t="shared" si="57"/>
        <v>7301.8559999999998</v>
      </c>
      <c r="AF296" s="208"/>
      <c r="AG296" s="227">
        <f t="shared" si="58"/>
        <v>128999.45600000001</v>
      </c>
      <c r="AH296" s="227" t="s">
        <v>1</v>
      </c>
      <c r="AI296" s="1560">
        <v>1.9</v>
      </c>
      <c r="AJ296" s="102">
        <v>1</v>
      </c>
      <c r="AK296" s="208">
        <v>125666</v>
      </c>
      <c r="AL296" s="208"/>
      <c r="AM296" s="1567">
        <v>0.06</v>
      </c>
      <c r="AN296" s="208">
        <f t="shared" si="59"/>
        <v>7539.96</v>
      </c>
      <c r="AO296" s="208"/>
      <c r="AP296" s="227">
        <f t="shared" si="60"/>
        <v>133205.96</v>
      </c>
    </row>
    <row r="297" spans="1:42" s="5" customFormat="1" ht="27" x14ac:dyDescent="0.25">
      <c r="A297" s="208">
        <v>287</v>
      </c>
      <c r="B297" s="1546" t="s">
        <v>6304</v>
      </c>
      <c r="C297" s="1546" t="s">
        <v>6064</v>
      </c>
      <c r="D297" s="227" t="s">
        <v>4758</v>
      </c>
      <c r="E297" s="1561">
        <v>2</v>
      </c>
      <c r="F297" s="1560">
        <v>4.1399999999999997</v>
      </c>
      <c r="G297" s="102">
        <v>1</v>
      </c>
      <c r="H297" s="208">
        <v>273819.59999999998</v>
      </c>
      <c r="I297" s="208"/>
      <c r="J297" s="208">
        <v>0.13</v>
      </c>
      <c r="K297" s="208">
        <f t="shared" si="54"/>
        <v>35596.547999999995</v>
      </c>
      <c r="L297" s="208"/>
      <c r="M297" s="227">
        <f t="shared" si="55"/>
        <v>309416.14799999999</v>
      </c>
      <c r="N297" s="227">
        <v>1</v>
      </c>
      <c r="O297" s="102">
        <v>1</v>
      </c>
      <c r="P297" s="208">
        <v>265221.39999999997</v>
      </c>
      <c r="Q297" s="208"/>
      <c r="R297" s="208"/>
      <c r="S297" s="227">
        <f t="shared" si="56"/>
        <v>265221.39999999997</v>
      </c>
      <c r="T297" s="227">
        <f t="shared" si="51"/>
        <v>0</v>
      </c>
      <c r="U297" s="227">
        <f t="shared" si="52"/>
        <v>8598.2000000000116</v>
      </c>
      <c r="V297" s="227">
        <f t="shared" si="53"/>
        <v>0</v>
      </c>
      <c r="W297" s="227">
        <f t="shared" si="63"/>
        <v>0</v>
      </c>
      <c r="X297" s="227">
        <f t="shared" si="61"/>
        <v>8598.2000000000116</v>
      </c>
      <c r="Y297" s="1561">
        <v>3</v>
      </c>
      <c r="Z297" s="1560">
        <v>4.2699999999999996</v>
      </c>
      <c r="AA297" s="102">
        <v>1</v>
      </c>
      <c r="AB297" s="208">
        <v>282417.8</v>
      </c>
      <c r="AC297" s="208"/>
      <c r="AD297" s="208">
        <v>0.13</v>
      </c>
      <c r="AE297" s="208">
        <f t="shared" si="57"/>
        <v>36714.313999999998</v>
      </c>
      <c r="AF297" s="208"/>
      <c r="AG297" s="227">
        <f t="shared" si="58"/>
        <v>319132.114</v>
      </c>
      <c r="AH297" s="227" t="s">
        <v>1</v>
      </c>
      <c r="AI297" s="1560">
        <v>4.41</v>
      </c>
      <c r="AJ297" s="102">
        <v>1</v>
      </c>
      <c r="AK297" s="208">
        <v>291677.40000000002</v>
      </c>
      <c r="AL297" s="208"/>
      <c r="AM297" s="1567">
        <v>0.13</v>
      </c>
      <c r="AN297" s="208">
        <f t="shared" si="59"/>
        <v>37918.062000000005</v>
      </c>
      <c r="AO297" s="208"/>
      <c r="AP297" s="227">
        <f t="shared" si="60"/>
        <v>329595.46200000006</v>
      </c>
    </row>
    <row r="298" spans="1:42" s="5" customFormat="1" ht="27" x14ac:dyDescent="0.25">
      <c r="A298" s="208">
        <v>288</v>
      </c>
      <c r="B298" s="1546" t="s">
        <v>6305</v>
      </c>
      <c r="C298" s="1546" t="s">
        <v>6096</v>
      </c>
      <c r="D298" s="227" t="s">
        <v>4971</v>
      </c>
      <c r="E298" s="1561">
        <v>2</v>
      </c>
      <c r="F298" s="1560">
        <v>2.83</v>
      </c>
      <c r="G298" s="102">
        <v>1</v>
      </c>
      <c r="H298" s="208">
        <v>187176.2</v>
      </c>
      <c r="I298" s="208"/>
      <c r="J298" s="208">
        <v>0.1</v>
      </c>
      <c r="K298" s="208">
        <f t="shared" si="54"/>
        <v>18717.620000000003</v>
      </c>
      <c r="L298" s="208"/>
      <c r="M298" s="227">
        <f t="shared" si="55"/>
        <v>205893.82</v>
      </c>
      <c r="N298" s="227">
        <v>1</v>
      </c>
      <c r="O298" s="102">
        <v>1</v>
      </c>
      <c r="P298" s="208">
        <v>181885</v>
      </c>
      <c r="Q298" s="208"/>
      <c r="R298" s="208"/>
      <c r="S298" s="227">
        <f t="shared" si="56"/>
        <v>181885</v>
      </c>
      <c r="T298" s="227">
        <f t="shared" si="51"/>
        <v>0</v>
      </c>
      <c r="U298" s="227">
        <f t="shared" si="52"/>
        <v>5291.2000000000116</v>
      </c>
      <c r="V298" s="227">
        <f t="shared" si="53"/>
        <v>0</v>
      </c>
      <c r="W298" s="227">
        <f t="shared" si="63"/>
        <v>0</v>
      </c>
      <c r="X298" s="227">
        <f t="shared" si="61"/>
        <v>5291.2000000000116</v>
      </c>
      <c r="Y298" s="1561">
        <v>3</v>
      </c>
      <c r="Z298" s="1560">
        <v>2.92</v>
      </c>
      <c r="AA298" s="102">
        <v>1</v>
      </c>
      <c r="AB298" s="208">
        <v>193128.8</v>
      </c>
      <c r="AC298" s="208"/>
      <c r="AD298" s="208">
        <v>0.1</v>
      </c>
      <c r="AE298" s="208">
        <f t="shared" si="57"/>
        <v>19312.88</v>
      </c>
      <c r="AF298" s="208"/>
      <c r="AG298" s="227">
        <f t="shared" si="58"/>
        <v>212441.68</v>
      </c>
      <c r="AH298" s="227" t="s">
        <v>1</v>
      </c>
      <c r="AI298" s="1560">
        <v>3.02</v>
      </c>
      <c r="AJ298" s="102">
        <v>1</v>
      </c>
      <c r="AK298" s="208">
        <v>199742.8</v>
      </c>
      <c r="AL298" s="208"/>
      <c r="AM298" s="1567">
        <v>0.1</v>
      </c>
      <c r="AN298" s="208">
        <f t="shared" si="59"/>
        <v>19974.28</v>
      </c>
      <c r="AO298" s="208"/>
      <c r="AP298" s="227">
        <f t="shared" si="60"/>
        <v>219717.08</v>
      </c>
    </row>
    <row r="299" spans="1:42" s="5" customFormat="1" ht="27" x14ac:dyDescent="0.25">
      <c r="A299" s="208">
        <v>289</v>
      </c>
      <c r="B299" s="1546" t="s">
        <v>6306</v>
      </c>
      <c r="C299" s="1546" t="s">
        <v>6251</v>
      </c>
      <c r="D299" s="227" t="s">
        <v>4989</v>
      </c>
      <c r="E299" s="1561">
        <v>2</v>
      </c>
      <c r="F299" s="1560">
        <v>2.4300000000000002</v>
      </c>
      <c r="G299" s="102">
        <v>1</v>
      </c>
      <c r="H299" s="208">
        <v>160720.20000000001</v>
      </c>
      <c r="I299" s="208">
        <v>8000</v>
      </c>
      <c r="J299" s="208">
        <v>0.1</v>
      </c>
      <c r="K299" s="208">
        <f t="shared" si="54"/>
        <v>16072.020000000002</v>
      </c>
      <c r="L299" s="208"/>
      <c r="M299" s="227">
        <f t="shared" si="55"/>
        <v>184792.22</v>
      </c>
      <c r="N299" s="227">
        <v>1</v>
      </c>
      <c r="O299" s="102">
        <v>1</v>
      </c>
      <c r="P299" s="208">
        <v>155429</v>
      </c>
      <c r="Q299" s="208">
        <v>8000</v>
      </c>
      <c r="R299" s="208"/>
      <c r="S299" s="227">
        <f t="shared" si="56"/>
        <v>163429</v>
      </c>
      <c r="T299" s="227">
        <f t="shared" si="51"/>
        <v>0</v>
      </c>
      <c r="U299" s="227">
        <f t="shared" si="52"/>
        <v>5291.2000000000116</v>
      </c>
      <c r="V299" s="227">
        <f t="shared" si="53"/>
        <v>0</v>
      </c>
      <c r="W299" s="227">
        <f t="shared" si="63"/>
        <v>0</v>
      </c>
      <c r="X299" s="227">
        <f t="shared" si="61"/>
        <v>5291.2000000000116</v>
      </c>
      <c r="Y299" s="1561">
        <v>3</v>
      </c>
      <c r="Z299" s="1560">
        <v>2.5</v>
      </c>
      <c r="AA299" s="102">
        <v>1</v>
      </c>
      <c r="AB299" s="208">
        <v>165350</v>
      </c>
      <c r="AC299" s="208">
        <v>8000</v>
      </c>
      <c r="AD299" s="208">
        <v>0.11</v>
      </c>
      <c r="AE299" s="208">
        <f t="shared" si="57"/>
        <v>18188.5</v>
      </c>
      <c r="AF299" s="208"/>
      <c r="AG299" s="227">
        <f t="shared" si="58"/>
        <v>191538.5</v>
      </c>
      <c r="AH299" s="227" t="s">
        <v>1</v>
      </c>
      <c r="AI299" s="1560">
        <v>2.58</v>
      </c>
      <c r="AJ299" s="102">
        <v>1</v>
      </c>
      <c r="AK299" s="208">
        <v>170641.2</v>
      </c>
      <c r="AL299" s="208">
        <v>8000</v>
      </c>
      <c r="AM299" s="1567">
        <v>0.11</v>
      </c>
      <c r="AN299" s="208">
        <f t="shared" si="59"/>
        <v>18770.532000000003</v>
      </c>
      <c r="AO299" s="208"/>
      <c r="AP299" s="227">
        <f t="shared" si="60"/>
        <v>197411.73200000002</v>
      </c>
    </row>
    <row r="300" spans="1:42" s="5" customFormat="1" ht="27" x14ac:dyDescent="0.25">
      <c r="A300" s="208">
        <v>290</v>
      </c>
      <c r="B300" s="1546" t="s">
        <v>6307</v>
      </c>
      <c r="C300" s="1546" t="s">
        <v>6251</v>
      </c>
      <c r="D300" s="227" t="s">
        <v>4989</v>
      </c>
      <c r="E300" s="1561">
        <v>2</v>
      </c>
      <c r="F300" s="1560">
        <v>2.4300000000000002</v>
      </c>
      <c r="G300" s="102">
        <v>1</v>
      </c>
      <c r="H300" s="208">
        <v>160720.20000000001</v>
      </c>
      <c r="I300" s="208">
        <v>8000</v>
      </c>
      <c r="J300" s="208">
        <v>0.12</v>
      </c>
      <c r="K300" s="208">
        <f t="shared" si="54"/>
        <v>19286.423999999999</v>
      </c>
      <c r="L300" s="208"/>
      <c r="M300" s="227">
        <f t="shared" si="55"/>
        <v>188006.62400000001</v>
      </c>
      <c r="N300" s="227">
        <v>1</v>
      </c>
      <c r="O300" s="102">
        <v>1</v>
      </c>
      <c r="P300" s="208">
        <v>155429</v>
      </c>
      <c r="Q300" s="208"/>
      <c r="R300" s="208"/>
      <c r="S300" s="227">
        <f t="shared" si="56"/>
        <v>155429</v>
      </c>
      <c r="T300" s="227">
        <f t="shared" si="51"/>
        <v>0</v>
      </c>
      <c r="U300" s="227">
        <f t="shared" si="52"/>
        <v>5291.2000000000116</v>
      </c>
      <c r="V300" s="227">
        <f t="shared" si="53"/>
        <v>8000</v>
      </c>
      <c r="W300" s="227">
        <f t="shared" si="63"/>
        <v>0</v>
      </c>
      <c r="X300" s="227">
        <f t="shared" si="61"/>
        <v>13291.200000000012</v>
      </c>
      <c r="Y300" s="1561">
        <v>3</v>
      </c>
      <c r="Z300" s="1560">
        <v>2.5</v>
      </c>
      <c r="AA300" s="102">
        <v>1</v>
      </c>
      <c r="AB300" s="208">
        <v>165350</v>
      </c>
      <c r="AC300" s="208">
        <v>8000</v>
      </c>
      <c r="AD300" s="208">
        <v>0.12</v>
      </c>
      <c r="AE300" s="208">
        <f t="shared" si="57"/>
        <v>19842</v>
      </c>
      <c r="AF300" s="208"/>
      <c r="AG300" s="227">
        <f t="shared" si="58"/>
        <v>193192</v>
      </c>
      <c r="AH300" s="227" t="s">
        <v>1</v>
      </c>
      <c r="AI300" s="1560">
        <v>2.58</v>
      </c>
      <c r="AJ300" s="102">
        <v>1</v>
      </c>
      <c r="AK300" s="208">
        <v>170641.2</v>
      </c>
      <c r="AL300" s="208">
        <v>8000</v>
      </c>
      <c r="AM300" s="1567">
        <v>0.13</v>
      </c>
      <c r="AN300" s="208">
        <f t="shared" si="59"/>
        <v>22183.356000000003</v>
      </c>
      <c r="AO300" s="208"/>
      <c r="AP300" s="227">
        <f t="shared" si="60"/>
        <v>200824.55600000001</v>
      </c>
    </row>
    <row r="301" spans="1:42" s="5" customFormat="1" x14ac:dyDescent="0.25">
      <c r="A301" s="208">
        <v>291</v>
      </c>
      <c r="B301" s="1546" t="s">
        <v>6308</v>
      </c>
      <c r="C301" s="1546" t="s">
        <v>6066</v>
      </c>
      <c r="D301" s="227" t="s">
        <v>6067</v>
      </c>
      <c r="E301" s="1561">
        <v>2</v>
      </c>
      <c r="F301" s="1560">
        <v>2.08</v>
      </c>
      <c r="G301" s="102">
        <v>1</v>
      </c>
      <c r="H301" s="208">
        <v>137571.20000000001</v>
      </c>
      <c r="I301" s="208"/>
      <c r="J301" s="208">
        <v>0.1</v>
      </c>
      <c r="K301" s="208">
        <f t="shared" si="54"/>
        <v>13757.120000000003</v>
      </c>
      <c r="L301" s="208"/>
      <c r="M301" s="227">
        <f t="shared" si="55"/>
        <v>151328.32000000001</v>
      </c>
      <c r="N301" s="227">
        <v>1</v>
      </c>
      <c r="O301" s="102">
        <v>1</v>
      </c>
      <c r="P301" s="208">
        <v>133602.79999999999</v>
      </c>
      <c r="Q301" s="208">
        <v>8000</v>
      </c>
      <c r="R301" s="208"/>
      <c r="S301" s="227">
        <f t="shared" si="56"/>
        <v>141602.79999999999</v>
      </c>
      <c r="T301" s="227">
        <f t="shared" si="51"/>
        <v>0</v>
      </c>
      <c r="U301" s="227">
        <f t="shared" si="52"/>
        <v>3968.4000000000233</v>
      </c>
      <c r="V301" s="227">
        <f t="shared" si="53"/>
        <v>-8000</v>
      </c>
      <c r="W301" s="227">
        <f t="shared" si="63"/>
        <v>0</v>
      </c>
      <c r="X301" s="227">
        <f t="shared" si="61"/>
        <v>-4031.5999999999767</v>
      </c>
      <c r="Y301" s="1561">
        <v>3</v>
      </c>
      <c r="Z301" s="1560">
        <v>2.15</v>
      </c>
      <c r="AA301" s="102">
        <v>1</v>
      </c>
      <c r="AB301" s="208">
        <v>142201</v>
      </c>
      <c r="AC301" s="208"/>
      <c r="AD301" s="208">
        <v>0.1</v>
      </c>
      <c r="AE301" s="208">
        <f t="shared" si="57"/>
        <v>14220.1</v>
      </c>
      <c r="AF301" s="208"/>
      <c r="AG301" s="227">
        <f t="shared" si="58"/>
        <v>156421.1</v>
      </c>
      <c r="AH301" s="227" t="s">
        <v>1</v>
      </c>
      <c r="AI301" s="1560">
        <v>2.21</v>
      </c>
      <c r="AJ301" s="102">
        <v>1</v>
      </c>
      <c r="AK301" s="208">
        <v>146169.4</v>
      </c>
      <c r="AL301" s="208"/>
      <c r="AM301" s="1567">
        <v>0.1</v>
      </c>
      <c r="AN301" s="208">
        <f t="shared" si="59"/>
        <v>14616.94</v>
      </c>
      <c r="AO301" s="208"/>
      <c r="AP301" s="227">
        <f t="shared" si="60"/>
        <v>160786.34</v>
      </c>
    </row>
    <row r="302" spans="1:42" s="5" customFormat="1" x14ac:dyDescent="0.25">
      <c r="A302" s="208">
        <v>292</v>
      </c>
      <c r="B302" s="1546" t="s">
        <v>6309</v>
      </c>
      <c r="C302" s="1546" t="s">
        <v>6066</v>
      </c>
      <c r="D302" s="227" t="s">
        <v>6067</v>
      </c>
      <c r="E302" s="1561">
        <v>2</v>
      </c>
      <c r="F302" s="1560">
        <v>2.08</v>
      </c>
      <c r="G302" s="102">
        <v>1</v>
      </c>
      <c r="H302" s="208">
        <v>137571.20000000001</v>
      </c>
      <c r="I302" s="208">
        <v>8000</v>
      </c>
      <c r="J302" s="208">
        <v>0.1</v>
      </c>
      <c r="K302" s="208">
        <f t="shared" si="54"/>
        <v>13757.120000000003</v>
      </c>
      <c r="L302" s="208"/>
      <c r="M302" s="227">
        <f t="shared" si="55"/>
        <v>159328.32000000001</v>
      </c>
      <c r="N302" s="227">
        <v>1</v>
      </c>
      <c r="O302" s="102">
        <v>1</v>
      </c>
      <c r="P302" s="208">
        <v>133602.79999999999</v>
      </c>
      <c r="Q302" s="208"/>
      <c r="R302" s="208"/>
      <c r="S302" s="227">
        <f t="shared" si="56"/>
        <v>133602.79999999999</v>
      </c>
      <c r="T302" s="227">
        <f t="shared" si="51"/>
        <v>0</v>
      </c>
      <c r="U302" s="227">
        <f t="shared" si="52"/>
        <v>3968.4000000000233</v>
      </c>
      <c r="V302" s="227">
        <f t="shared" si="53"/>
        <v>8000</v>
      </c>
      <c r="W302" s="227">
        <f t="shared" si="63"/>
        <v>0</v>
      </c>
      <c r="X302" s="227">
        <f t="shared" si="61"/>
        <v>11968.400000000023</v>
      </c>
      <c r="Y302" s="1561">
        <v>3</v>
      </c>
      <c r="Z302" s="1560">
        <v>2.15</v>
      </c>
      <c r="AA302" s="102">
        <v>1</v>
      </c>
      <c r="AB302" s="208">
        <v>142201</v>
      </c>
      <c r="AC302" s="208">
        <v>8000</v>
      </c>
      <c r="AD302" s="208">
        <v>0.1</v>
      </c>
      <c r="AE302" s="208">
        <f t="shared" si="57"/>
        <v>14220.1</v>
      </c>
      <c r="AF302" s="208"/>
      <c r="AG302" s="227">
        <f t="shared" si="58"/>
        <v>164421.1</v>
      </c>
      <c r="AH302" s="227" t="s">
        <v>1</v>
      </c>
      <c r="AI302" s="1560">
        <v>2.21</v>
      </c>
      <c r="AJ302" s="102">
        <v>1</v>
      </c>
      <c r="AK302" s="208">
        <v>146169.4</v>
      </c>
      <c r="AL302" s="208">
        <v>8000</v>
      </c>
      <c r="AM302" s="1567">
        <v>0.1</v>
      </c>
      <c r="AN302" s="208">
        <f t="shared" si="59"/>
        <v>14616.94</v>
      </c>
      <c r="AO302" s="208"/>
      <c r="AP302" s="227">
        <f t="shared" si="60"/>
        <v>168786.34</v>
      </c>
    </row>
    <row r="303" spans="1:42" s="5" customFormat="1" x14ac:dyDescent="0.25">
      <c r="A303" s="208">
        <v>293</v>
      </c>
      <c r="B303" s="1546" t="s">
        <v>6310</v>
      </c>
      <c r="C303" s="1546" t="s">
        <v>6066</v>
      </c>
      <c r="D303" s="227" t="s">
        <v>6067</v>
      </c>
      <c r="E303" s="1561">
        <v>2</v>
      </c>
      <c r="F303" s="1560">
        <v>2.08</v>
      </c>
      <c r="G303" s="102">
        <v>1</v>
      </c>
      <c r="H303" s="208">
        <v>137571.20000000001</v>
      </c>
      <c r="I303" s="208">
        <v>0</v>
      </c>
      <c r="J303" s="208">
        <v>0.1</v>
      </c>
      <c r="K303" s="208">
        <f t="shared" si="54"/>
        <v>13757.120000000003</v>
      </c>
      <c r="L303" s="208"/>
      <c r="M303" s="227">
        <f t="shared" si="55"/>
        <v>151328.32000000001</v>
      </c>
      <c r="N303" s="227">
        <v>1</v>
      </c>
      <c r="O303" s="102">
        <v>1</v>
      </c>
      <c r="P303" s="208">
        <v>133602.79999999999</v>
      </c>
      <c r="Q303" s="208"/>
      <c r="R303" s="208"/>
      <c r="S303" s="227">
        <f t="shared" si="56"/>
        <v>133602.79999999999</v>
      </c>
      <c r="T303" s="227">
        <f t="shared" si="51"/>
        <v>0</v>
      </c>
      <c r="U303" s="227">
        <f t="shared" si="52"/>
        <v>3968.4000000000233</v>
      </c>
      <c r="V303" s="227">
        <f t="shared" si="53"/>
        <v>0</v>
      </c>
      <c r="W303" s="227">
        <f t="shared" si="63"/>
        <v>0</v>
      </c>
      <c r="X303" s="227">
        <f t="shared" si="61"/>
        <v>3968.4000000000233</v>
      </c>
      <c r="Y303" s="1561">
        <v>3</v>
      </c>
      <c r="Z303" s="1560">
        <v>2.15</v>
      </c>
      <c r="AA303" s="102">
        <v>1</v>
      </c>
      <c r="AB303" s="208">
        <v>142201</v>
      </c>
      <c r="AC303" s="208">
        <v>0</v>
      </c>
      <c r="AD303" s="208">
        <v>0.1</v>
      </c>
      <c r="AE303" s="208">
        <f t="shared" si="57"/>
        <v>14220.1</v>
      </c>
      <c r="AF303" s="208"/>
      <c r="AG303" s="227">
        <f t="shared" si="58"/>
        <v>156421.1</v>
      </c>
      <c r="AH303" s="227" t="s">
        <v>1</v>
      </c>
      <c r="AI303" s="1560">
        <v>2.21</v>
      </c>
      <c r="AJ303" s="102">
        <v>1</v>
      </c>
      <c r="AK303" s="208">
        <v>146169.4</v>
      </c>
      <c r="AL303" s="208">
        <v>0</v>
      </c>
      <c r="AM303" s="1567">
        <v>0.1</v>
      </c>
      <c r="AN303" s="208">
        <f t="shared" si="59"/>
        <v>14616.94</v>
      </c>
      <c r="AO303" s="208"/>
      <c r="AP303" s="227">
        <f t="shared" si="60"/>
        <v>160786.34</v>
      </c>
    </row>
    <row r="304" spans="1:42" s="5" customFormat="1" x14ac:dyDescent="0.25">
      <c r="A304" s="208">
        <v>294</v>
      </c>
      <c r="B304" s="1546" t="s">
        <v>6311</v>
      </c>
      <c r="C304" s="1546" t="s">
        <v>6066</v>
      </c>
      <c r="D304" s="227" t="s">
        <v>6067</v>
      </c>
      <c r="E304" s="1561">
        <v>2</v>
      </c>
      <c r="F304" s="1560">
        <v>2.08</v>
      </c>
      <c r="G304" s="102">
        <v>1</v>
      </c>
      <c r="H304" s="208">
        <v>137571.20000000001</v>
      </c>
      <c r="I304" s="208">
        <v>0</v>
      </c>
      <c r="J304" s="208">
        <v>0.1</v>
      </c>
      <c r="K304" s="208">
        <f t="shared" si="54"/>
        <v>13757.120000000003</v>
      </c>
      <c r="L304" s="208"/>
      <c r="M304" s="227">
        <f t="shared" si="55"/>
        <v>151328.32000000001</v>
      </c>
      <c r="N304" s="227">
        <v>1</v>
      </c>
      <c r="O304" s="102">
        <v>1</v>
      </c>
      <c r="P304" s="208">
        <v>133602.79999999999</v>
      </c>
      <c r="Q304" s="208"/>
      <c r="R304" s="208"/>
      <c r="S304" s="227">
        <f t="shared" si="56"/>
        <v>133602.79999999999</v>
      </c>
      <c r="T304" s="227">
        <f t="shared" si="51"/>
        <v>0</v>
      </c>
      <c r="U304" s="227">
        <f t="shared" si="52"/>
        <v>3968.4000000000233</v>
      </c>
      <c r="V304" s="227">
        <f t="shared" si="53"/>
        <v>0</v>
      </c>
      <c r="W304" s="227">
        <f t="shared" si="63"/>
        <v>0</v>
      </c>
      <c r="X304" s="227">
        <f t="shared" si="61"/>
        <v>3968.4000000000233</v>
      </c>
      <c r="Y304" s="1561">
        <v>3</v>
      </c>
      <c r="Z304" s="1560">
        <v>2.15</v>
      </c>
      <c r="AA304" s="102">
        <v>1</v>
      </c>
      <c r="AB304" s="208">
        <v>142201</v>
      </c>
      <c r="AC304" s="208">
        <v>0</v>
      </c>
      <c r="AD304" s="208">
        <v>0.1</v>
      </c>
      <c r="AE304" s="208">
        <f t="shared" si="57"/>
        <v>14220.1</v>
      </c>
      <c r="AF304" s="208"/>
      <c r="AG304" s="227">
        <f t="shared" si="58"/>
        <v>156421.1</v>
      </c>
      <c r="AH304" s="227" t="s">
        <v>1</v>
      </c>
      <c r="AI304" s="1560">
        <v>2.21</v>
      </c>
      <c r="AJ304" s="102">
        <v>1</v>
      </c>
      <c r="AK304" s="208">
        <v>146169.4</v>
      </c>
      <c r="AL304" s="208">
        <v>0</v>
      </c>
      <c r="AM304" s="1567">
        <v>0.11</v>
      </c>
      <c r="AN304" s="208">
        <f t="shared" si="59"/>
        <v>16078.634</v>
      </c>
      <c r="AO304" s="208"/>
      <c r="AP304" s="227">
        <f t="shared" si="60"/>
        <v>162248.03399999999</v>
      </c>
    </row>
    <row r="305" spans="1:42" s="5" customFormat="1" x14ac:dyDescent="0.25">
      <c r="A305" s="208">
        <v>295</v>
      </c>
      <c r="B305" s="1546" t="s">
        <v>6312</v>
      </c>
      <c r="C305" s="1546" t="s">
        <v>1145</v>
      </c>
      <c r="D305" s="227" t="s">
        <v>4768</v>
      </c>
      <c r="E305" s="1561">
        <v>6</v>
      </c>
      <c r="F305" s="1560">
        <v>1.96</v>
      </c>
      <c r="G305" s="102">
        <v>1</v>
      </c>
      <c r="H305" s="208">
        <v>129634.4</v>
      </c>
      <c r="I305" s="208">
        <v>0</v>
      </c>
      <c r="J305" s="208">
        <v>0.09</v>
      </c>
      <c r="K305" s="208">
        <f t="shared" si="54"/>
        <v>11667.096</v>
      </c>
      <c r="L305" s="208"/>
      <c r="M305" s="227">
        <f t="shared" si="55"/>
        <v>141301.49599999998</v>
      </c>
      <c r="N305" s="227">
        <v>4</v>
      </c>
      <c r="O305" s="102">
        <v>1</v>
      </c>
      <c r="P305" s="208">
        <v>125666</v>
      </c>
      <c r="Q305" s="208"/>
      <c r="R305" s="208"/>
      <c r="S305" s="227">
        <f t="shared" si="56"/>
        <v>125666</v>
      </c>
      <c r="T305" s="227">
        <f t="shared" si="51"/>
        <v>0</v>
      </c>
      <c r="U305" s="227">
        <f t="shared" si="52"/>
        <v>3968.3999999999942</v>
      </c>
      <c r="V305" s="227">
        <f t="shared" si="53"/>
        <v>0</v>
      </c>
      <c r="W305" s="227">
        <f t="shared" si="63"/>
        <v>0</v>
      </c>
      <c r="X305" s="227">
        <f t="shared" si="61"/>
        <v>3968.3999999999942</v>
      </c>
      <c r="Y305" s="1561">
        <v>7</v>
      </c>
      <c r="Z305" s="1560">
        <v>1.96</v>
      </c>
      <c r="AA305" s="102">
        <v>1</v>
      </c>
      <c r="AB305" s="208">
        <v>129634.4</v>
      </c>
      <c r="AC305" s="208">
        <v>0</v>
      </c>
      <c r="AD305" s="208">
        <v>0.09</v>
      </c>
      <c r="AE305" s="208">
        <f t="shared" si="57"/>
        <v>11667.096</v>
      </c>
      <c r="AF305" s="208"/>
      <c r="AG305" s="227">
        <f t="shared" si="58"/>
        <v>141301.49599999998</v>
      </c>
      <c r="AH305" s="227" t="s">
        <v>1</v>
      </c>
      <c r="AI305" s="1560">
        <v>2.02</v>
      </c>
      <c r="AJ305" s="102">
        <v>1</v>
      </c>
      <c r="AK305" s="208">
        <v>133602.79999999999</v>
      </c>
      <c r="AL305" s="208">
        <v>0</v>
      </c>
      <c r="AM305" s="1567">
        <v>0.1</v>
      </c>
      <c r="AN305" s="208">
        <f t="shared" si="59"/>
        <v>13360.279999999999</v>
      </c>
      <c r="AO305" s="208"/>
      <c r="AP305" s="227">
        <f t="shared" si="60"/>
        <v>146963.07999999999</v>
      </c>
    </row>
    <row r="306" spans="1:42" s="5" customFormat="1" x14ac:dyDescent="0.25">
      <c r="A306" s="208">
        <v>296</v>
      </c>
      <c r="B306" s="1546" t="s">
        <v>6313</v>
      </c>
      <c r="C306" s="1546" t="s">
        <v>1145</v>
      </c>
      <c r="D306" s="227" t="s">
        <v>4768</v>
      </c>
      <c r="E306" s="1561">
        <v>6</v>
      </c>
      <c r="F306" s="1560">
        <v>1.96</v>
      </c>
      <c r="G306" s="102">
        <v>1</v>
      </c>
      <c r="H306" s="208">
        <v>129634.4</v>
      </c>
      <c r="I306" s="208">
        <v>0</v>
      </c>
      <c r="J306" s="208">
        <v>0.08</v>
      </c>
      <c r="K306" s="208">
        <f t="shared" si="54"/>
        <v>10370.752</v>
      </c>
      <c r="L306" s="208"/>
      <c r="M306" s="227">
        <f t="shared" si="55"/>
        <v>140005.152</v>
      </c>
      <c r="N306" s="227">
        <v>4</v>
      </c>
      <c r="O306" s="102">
        <v>1</v>
      </c>
      <c r="P306" s="208">
        <v>125666</v>
      </c>
      <c r="Q306" s="208"/>
      <c r="R306" s="208"/>
      <c r="S306" s="227">
        <f t="shared" si="56"/>
        <v>125666</v>
      </c>
      <c r="T306" s="227">
        <f t="shared" si="51"/>
        <v>0</v>
      </c>
      <c r="U306" s="227">
        <f t="shared" si="52"/>
        <v>3968.3999999999942</v>
      </c>
      <c r="V306" s="227">
        <f t="shared" si="53"/>
        <v>0</v>
      </c>
      <c r="W306" s="227">
        <f t="shared" si="63"/>
        <v>0</v>
      </c>
      <c r="X306" s="227">
        <f t="shared" si="61"/>
        <v>3968.3999999999942</v>
      </c>
      <c r="Y306" s="1561">
        <v>7</v>
      </c>
      <c r="Z306" s="1560">
        <v>1.96</v>
      </c>
      <c r="AA306" s="102">
        <v>1</v>
      </c>
      <c r="AB306" s="208">
        <v>129634.4</v>
      </c>
      <c r="AC306" s="208">
        <v>0</v>
      </c>
      <c r="AD306" s="208">
        <v>0.08</v>
      </c>
      <c r="AE306" s="208">
        <f t="shared" si="57"/>
        <v>10370.752</v>
      </c>
      <c r="AF306" s="208"/>
      <c r="AG306" s="227">
        <f t="shared" si="58"/>
        <v>140005.152</v>
      </c>
      <c r="AH306" s="227" t="s">
        <v>1</v>
      </c>
      <c r="AI306" s="1560">
        <v>2.02</v>
      </c>
      <c r="AJ306" s="102">
        <v>1</v>
      </c>
      <c r="AK306" s="208">
        <v>133602.79999999999</v>
      </c>
      <c r="AL306" s="208">
        <v>0</v>
      </c>
      <c r="AM306" s="1567">
        <v>0.09</v>
      </c>
      <c r="AN306" s="208">
        <f t="shared" si="59"/>
        <v>12024.251999999999</v>
      </c>
      <c r="AO306" s="208"/>
      <c r="AP306" s="227">
        <f t="shared" si="60"/>
        <v>145627.052</v>
      </c>
    </row>
    <row r="307" spans="1:42" s="5" customFormat="1" x14ac:dyDescent="0.25">
      <c r="A307" s="208">
        <v>297</v>
      </c>
      <c r="B307" s="1546" t="s">
        <v>6314</v>
      </c>
      <c r="C307" s="1546" t="s">
        <v>1145</v>
      </c>
      <c r="D307" s="227" t="s">
        <v>4768</v>
      </c>
      <c r="E307" s="1561">
        <v>6</v>
      </c>
      <c r="F307" s="1560">
        <v>1.96</v>
      </c>
      <c r="G307" s="102">
        <v>1</v>
      </c>
      <c r="H307" s="208">
        <v>129634.4</v>
      </c>
      <c r="I307" s="208">
        <v>0</v>
      </c>
      <c r="J307" s="208">
        <v>0.08</v>
      </c>
      <c r="K307" s="208">
        <f t="shared" si="54"/>
        <v>10370.752</v>
      </c>
      <c r="L307" s="208"/>
      <c r="M307" s="227">
        <f t="shared" si="55"/>
        <v>140005.152</v>
      </c>
      <c r="N307" s="227">
        <v>4</v>
      </c>
      <c r="O307" s="102">
        <v>1</v>
      </c>
      <c r="P307" s="208">
        <v>125666</v>
      </c>
      <c r="Q307" s="208"/>
      <c r="R307" s="208"/>
      <c r="S307" s="227">
        <f t="shared" si="56"/>
        <v>125666</v>
      </c>
      <c r="T307" s="227">
        <f t="shared" si="51"/>
        <v>0</v>
      </c>
      <c r="U307" s="227">
        <f t="shared" si="52"/>
        <v>3968.3999999999942</v>
      </c>
      <c r="V307" s="227">
        <f t="shared" si="53"/>
        <v>0</v>
      </c>
      <c r="W307" s="227">
        <f t="shared" si="63"/>
        <v>0</v>
      </c>
      <c r="X307" s="227">
        <f t="shared" si="61"/>
        <v>3968.3999999999942</v>
      </c>
      <c r="Y307" s="1561">
        <v>7</v>
      </c>
      <c r="Z307" s="1560">
        <v>1.96</v>
      </c>
      <c r="AA307" s="102">
        <v>1</v>
      </c>
      <c r="AB307" s="208">
        <v>129634.4</v>
      </c>
      <c r="AC307" s="208">
        <v>0</v>
      </c>
      <c r="AD307" s="208">
        <v>0.08</v>
      </c>
      <c r="AE307" s="208">
        <f t="shared" si="57"/>
        <v>10370.752</v>
      </c>
      <c r="AF307" s="208"/>
      <c r="AG307" s="227">
        <f t="shared" si="58"/>
        <v>140005.152</v>
      </c>
      <c r="AH307" s="227" t="s">
        <v>1</v>
      </c>
      <c r="AI307" s="1560">
        <v>2.02</v>
      </c>
      <c r="AJ307" s="102">
        <v>1</v>
      </c>
      <c r="AK307" s="208">
        <v>133602.79999999999</v>
      </c>
      <c r="AL307" s="208">
        <v>0</v>
      </c>
      <c r="AM307" s="1567">
        <v>0.08</v>
      </c>
      <c r="AN307" s="208">
        <f t="shared" si="59"/>
        <v>10688.224</v>
      </c>
      <c r="AO307" s="208"/>
      <c r="AP307" s="227">
        <f t="shared" si="60"/>
        <v>144291.02399999998</v>
      </c>
    </row>
    <row r="308" spans="1:42" s="5" customFormat="1" x14ac:dyDescent="0.25">
      <c r="A308" s="208">
        <v>298</v>
      </c>
      <c r="B308" s="1546" t="s">
        <v>6315</v>
      </c>
      <c r="C308" s="1546" t="s">
        <v>1145</v>
      </c>
      <c r="D308" s="227" t="s">
        <v>4768</v>
      </c>
      <c r="E308" s="1561">
        <v>4</v>
      </c>
      <c r="F308" s="1560">
        <v>1.9</v>
      </c>
      <c r="G308" s="102">
        <v>1</v>
      </c>
      <c r="H308" s="208">
        <v>125666</v>
      </c>
      <c r="I308" s="208">
        <v>0</v>
      </c>
      <c r="J308" s="208">
        <v>7.0000000000000007E-2</v>
      </c>
      <c r="K308" s="208">
        <f t="shared" si="54"/>
        <v>8796.6200000000008</v>
      </c>
      <c r="L308" s="208"/>
      <c r="M308" s="227">
        <f t="shared" si="55"/>
        <v>134462.62</v>
      </c>
      <c r="N308" s="227">
        <v>3</v>
      </c>
      <c r="O308" s="102">
        <v>1</v>
      </c>
      <c r="P308" s="208">
        <v>121697.60000000001</v>
      </c>
      <c r="Q308" s="208"/>
      <c r="R308" s="208"/>
      <c r="S308" s="227">
        <f t="shared" si="56"/>
        <v>121697.60000000001</v>
      </c>
      <c r="T308" s="227">
        <f t="shared" si="51"/>
        <v>0</v>
      </c>
      <c r="U308" s="227">
        <f t="shared" si="52"/>
        <v>3968.3999999999942</v>
      </c>
      <c r="V308" s="227">
        <f t="shared" si="53"/>
        <v>0</v>
      </c>
      <c r="W308" s="227">
        <f t="shared" si="63"/>
        <v>0</v>
      </c>
      <c r="X308" s="227">
        <f t="shared" si="61"/>
        <v>3968.3999999999942</v>
      </c>
      <c r="Y308" s="1561">
        <v>5</v>
      </c>
      <c r="Z308" s="1560">
        <v>1.9</v>
      </c>
      <c r="AA308" s="102">
        <v>1</v>
      </c>
      <c r="AB308" s="208">
        <v>125666</v>
      </c>
      <c r="AC308" s="208">
        <v>0</v>
      </c>
      <c r="AD308" s="208">
        <v>7.0000000000000007E-2</v>
      </c>
      <c r="AE308" s="208">
        <f t="shared" si="57"/>
        <v>8796.6200000000008</v>
      </c>
      <c r="AF308" s="208"/>
      <c r="AG308" s="227">
        <f t="shared" si="58"/>
        <v>134462.62</v>
      </c>
      <c r="AH308" s="227" t="s">
        <v>1</v>
      </c>
      <c r="AI308" s="1560">
        <v>1.96</v>
      </c>
      <c r="AJ308" s="102">
        <v>1</v>
      </c>
      <c r="AK308" s="208">
        <v>129634.4</v>
      </c>
      <c r="AL308" s="208">
        <v>0</v>
      </c>
      <c r="AM308" s="1567">
        <v>7.0000000000000007E-2</v>
      </c>
      <c r="AN308" s="208">
        <f t="shared" si="59"/>
        <v>9074.4080000000013</v>
      </c>
      <c r="AO308" s="208"/>
      <c r="AP308" s="227">
        <f t="shared" si="60"/>
        <v>138708.80799999999</v>
      </c>
    </row>
    <row r="309" spans="1:42" s="5" customFormat="1" x14ac:dyDescent="0.25">
      <c r="A309" s="208">
        <v>299</v>
      </c>
      <c r="B309" s="1546" t="s">
        <v>6316</v>
      </c>
      <c r="C309" s="1546" t="s">
        <v>1145</v>
      </c>
      <c r="D309" s="227" t="s">
        <v>4768</v>
      </c>
      <c r="E309" s="1561">
        <v>6</v>
      </c>
      <c r="F309" s="1560">
        <v>1.96</v>
      </c>
      <c r="G309" s="102">
        <v>1</v>
      </c>
      <c r="H309" s="208">
        <v>129634.4</v>
      </c>
      <c r="I309" s="208">
        <v>0</v>
      </c>
      <c r="J309" s="208">
        <v>0.09</v>
      </c>
      <c r="K309" s="208">
        <f t="shared" si="54"/>
        <v>11667.096</v>
      </c>
      <c r="L309" s="208"/>
      <c r="M309" s="227">
        <f t="shared" si="55"/>
        <v>141301.49599999998</v>
      </c>
      <c r="N309" s="227">
        <v>4</v>
      </c>
      <c r="O309" s="102">
        <v>1</v>
      </c>
      <c r="P309" s="208">
        <v>125666</v>
      </c>
      <c r="Q309" s="208"/>
      <c r="R309" s="208"/>
      <c r="S309" s="227">
        <f t="shared" si="56"/>
        <v>125666</v>
      </c>
      <c r="T309" s="227">
        <f t="shared" si="51"/>
        <v>0</v>
      </c>
      <c r="U309" s="227">
        <f t="shared" si="52"/>
        <v>3968.3999999999942</v>
      </c>
      <c r="V309" s="227">
        <f t="shared" si="53"/>
        <v>0</v>
      </c>
      <c r="W309" s="227">
        <f t="shared" si="63"/>
        <v>0</v>
      </c>
      <c r="X309" s="227">
        <f t="shared" si="61"/>
        <v>3968.3999999999942</v>
      </c>
      <c r="Y309" s="1561">
        <v>7</v>
      </c>
      <c r="Z309" s="1560">
        <v>1.96</v>
      </c>
      <c r="AA309" s="102">
        <v>1</v>
      </c>
      <c r="AB309" s="208">
        <v>129634.4</v>
      </c>
      <c r="AC309" s="208">
        <v>0</v>
      </c>
      <c r="AD309" s="208">
        <v>0.09</v>
      </c>
      <c r="AE309" s="208">
        <f t="shared" si="57"/>
        <v>11667.096</v>
      </c>
      <c r="AF309" s="208"/>
      <c r="AG309" s="227">
        <f t="shared" si="58"/>
        <v>141301.49599999998</v>
      </c>
      <c r="AH309" s="227" t="s">
        <v>1</v>
      </c>
      <c r="AI309" s="1560">
        <v>2.02</v>
      </c>
      <c r="AJ309" s="102">
        <v>1</v>
      </c>
      <c r="AK309" s="208">
        <v>133602.79999999999</v>
      </c>
      <c r="AL309" s="208">
        <v>0</v>
      </c>
      <c r="AM309" s="1567">
        <v>0.1</v>
      </c>
      <c r="AN309" s="208">
        <f t="shared" si="59"/>
        <v>13360.279999999999</v>
      </c>
      <c r="AO309" s="208"/>
      <c r="AP309" s="227">
        <f t="shared" si="60"/>
        <v>146963.07999999999</v>
      </c>
    </row>
    <row r="310" spans="1:42" s="5" customFormat="1" x14ac:dyDescent="0.25">
      <c r="A310" s="208">
        <v>300</v>
      </c>
      <c r="B310" s="1546" t="s">
        <v>6317</v>
      </c>
      <c r="C310" s="1546" t="s">
        <v>1145</v>
      </c>
      <c r="D310" s="227" t="s">
        <v>4768</v>
      </c>
      <c r="E310" s="1561">
        <v>6</v>
      </c>
      <c r="F310" s="1560">
        <v>1.96</v>
      </c>
      <c r="G310" s="102">
        <v>1</v>
      </c>
      <c r="H310" s="208">
        <v>129634.4</v>
      </c>
      <c r="I310" s="208">
        <v>0</v>
      </c>
      <c r="J310" s="208">
        <v>0.09</v>
      </c>
      <c r="K310" s="208">
        <f t="shared" si="54"/>
        <v>11667.096</v>
      </c>
      <c r="L310" s="208"/>
      <c r="M310" s="227">
        <f t="shared" si="55"/>
        <v>141301.49599999998</v>
      </c>
      <c r="N310" s="227">
        <v>4</v>
      </c>
      <c r="O310" s="102">
        <v>1</v>
      </c>
      <c r="P310" s="208">
        <v>125666</v>
      </c>
      <c r="Q310" s="208"/>
      <c r="R310" s="208"/>
      <c r="S310" s="227">
        <f t="shared" si="56"/>
        <v>125666</v>
      </c>
      <c r="T310" s="227">
        <f t="shared" si="51"/>
        <v>0</v>
      </c>
      <c r="U310" s="227">
        <f t="shared" si="52"/>
        <v>3968.3999999999942</v>
      </c>
      <c r="V310" s="227">
        <f t="shared" si="53"/>
        <v>0</v>
      </c>
      <c r="W310" s="227">
        <f t="shared" si="63"/>
        <v>0</v>
      </c>
      <c r="X310" s="227">
        <f t="shared" si="61"/>
        <v>3968.3999999999942</v>
      </c>
      <c r="Y310" s="1561">
        <v>7</v>
      </c>
      <c r="Z310" s="1560">
        <v>1.96</v>
      </c>
      <c r="AA310" s="102">
        <v>1</v>
      </c>
      <c r="AB310" s="208">
        <v>129634.4</v>
      </c>
      <c r="AC310" s="208">
        <v>0</v>
      </c>
      <c r="AD310" s="208">
        <v>0.09</v>
      </c>
      <c r="AE310" s="208">
        <f t="shared" si="57"/>
        <v>11667.096</v>
      </c>
      <c r="AF310" s="208"/>
      <c r="AG310" s="227">
        <f t="shared" si="58"/>
        <v>141301.49599999998</v>
      </c>
      <c r="AH310" s="227" t="s">
        <v>1</v>
      </c>
      <c r="AI310" s="1560">
        <v>2.02</v>
      </c>
      <c r="AJ310" s="102">
        <v>1</v>
      </c>
      <c r="AK310" s="208">
        <v>133602.79999999999</v>
      </c>
      <c r="AL310" s="208">
        <v>0</v>
      </c>
      <c r="AM310" s="1567">
        <v>0.1</v>
      </c>
      <c r="AN310" s="208">
        <f t="shared" si="59"/>
        <v>13360.279999999999</v>
      </c>
      <c r="AO310" s="208"/>
      <c r="AP310" s="227">
        <f t="shared" si="60"/>
        <v>146963.07999999999</v>
      </c>
    </row>
    <row r="311" spans="1:42" s="5" customFormat="1" x14ac:dyDescent="0.25">
      <c r="A311" s="208">
        <v>301</v>
      </c>
      <c r="B311" s="1546" t="s">
        <v>6318</v>
      </c>
      <c r="C311" s="1546" t="s">
        <v>1145</v>
      </c>
      <c r="D311" s="227" t="s">
        <v>4768</v>
      </c>
      <c r="E311" s="1561">
        <v>6</v>
      </c>
      <c r="F311" s="1560">
        <v>1.96</v>
      </c>
      <c r="G311" s="102">
        <v>1</v>
      </c>
      <c r="H311" s="208">
        <v>129634.4</v>
      </c>
      <c r="I311" s="208">
        <v>0</v>
      </c>
      <c r="J311" s="208">
        <v>7.0000000000000007E-2</v>
      </c>
      <c r="K311" s="208">
        <f t="shared" si="54"/>
        <v>9074.4080000000013</v>
      </c>
      <c r="L311" s="208"/>
      <c r="M311" s="227">
        <f t="shared" si="55"/>
        <v>138708.80799999999</v>
      </c>
      <c r="N311" s="227">
        <v>4</v>
      </c>
      <c r="O311" s="102">
        <v>1</v>
      </c>
      <c r="P311" s="208">
        <v>125666</v>
      </c>
      <c r="Q311" s="208">
        <v>8000</v>
      </c>
      <c r="R311" s="208"/>
      <c r="S311" s="227">
        <f t="shared" si="56"/>
        <v>133666</v>
      </c>
      <c r="T311" s="227">
        <f t="shared" si="51"/>
        <v>0</v>
      </c>
      <c r="U311" s="227">
        <f t="shared" si="52"/>
        <v>3968.3999999999942</v>
      </c>
      <c r="V311" s="227">
        <f t="shared" si="53"/>
        <v>-8000</v>
      </c>
      <c r="W311" s="227">
        <f t="shared" si="63"/>
        <v>0</v>
      </c>
      <c r="X311" s="227">
        <f t="shared" si="61"/>
        <v>-4031.6000000000058</v>
      </c>
      <c r="Y311" s="1561">
        <v>7</v>
      </c>
      <c r="Z311" s="1560">
        <v>1.96</v>
      </c>
      <c r="AA311" s="102">
        <v>1</v>
      </c>
      <c r="AB311" s="208">
        <v>129634.4</v>
      </c>
      <c r="AC311" s="208">
        <v>0</v>
      </c>
      <c r="AD311" s="208">
        <v>0.08</v>
      </c>
      <c r="AE311" s="208">
        <f t="shared" si="57"/>
        <v>10370.752</v>
      </c>
      <c r="AF311" s="208"/>
      <c r="AG311" s="227">
        <f t="shared" si="58"/>
        <v>140005.152</v>
      </c>
      <c r="AH311" s="227" t="s">
        <v>1</v>
      </c>
      <c r="AI311" s="1560">
        <v>2.02</v>
      </c>
      <c r="AJ311" s="102">
        <v>1</v>
      </c>
      <c r="AK311" s="208">
        <v>133602.79999999999</v>
      </c>
      <c r="AL311" s="208">
        <v>0</v>
      </c>
      <c r="AM311" s="1567">
        <v>0.08</v>
      </c>
      <c r="AN311" s="208">
        <f t="shared" si="59"/>
        <v>10688.224</v>
      </c>
      <c r="AO311" s="208"/>
      <c r="AP311" s="227">
        <f t="shared" si="60"/>
        <v>144291.02399999998</v>
      </c>
    </row>
    <row r="312" spans="1:42" s="5" customFormat="1" x14ac:dyDescent="0.25">
      <c r="A312" s="208">
        <v>302</v>
      </c>
      <c r="B312" s="1546" t="s">
        <v>6319</v>
      </c>
      <c r="C312" s="1546" t="s">
        <v>1145</v>
      </c>
      <c r="D312" s="227" t="s">
        <v>4768</v>
      </c>
      <c r="E312" s="1561">
        <v>6</v>
      </c>
      <c r="F312" s="1560">
        <v>1.96</v>
      </c>
      <c r="G312" s="102">
        <v>1</v>
      </c>
      <c r="H312" s="208">
        <v>129634.4</v>
      </c>
      <c r="I312" s="208">
        <v>0</v>
      </c>
      <c r="J312" s="208">
        <v>0.08</v>
      </c>
      <c r="K312" s="208">
        <f t="shared" si="54"/>
        <v>10370.752</v>
      </c>
      <c r="L312" s="208"/>
      <c r="M312" s="227">
        <f t="shared" si="55"/>
        <v>140005.152</v>
      </c>
      <c r="N312" s="227">
        <v>4</v>
      </c>
      <c r="O312" s="102">
        <v>1</v>
      </c>
      <c r="P312" s="208">
        <v>125666</v>
      </c>
      <c r="Q312" s="208">
        <v>8000</v>
      </c>
      <c r="R312" s="208"/>
      <c r="S312" s="227">
        <f t="shared" si="56"/>
        <v>133666</v>
      </c>
      <c r="T312" s="227">
        <f t="shared" si="51"/>
        <v>0</v>
      </c>
      <c r="U312" s="227">
        <f t="shared" si="52"/>
        <v>3968.3999999999942</v>
      </c>
      <c r="V312" s="227">
        <f t="shared" si="53"/>
        <v>-8000</v>
      </c>
      <c r="W312" s="227">
        <f t="shared" si="63"/>
        <v>0</v>
      </c>
      <c r="X312" s="227">
        <f t="shared" si="61"/>
        <v>-4031.6000000000058</v>
      </c>
      <c r="Y312" s="1561">
        <v>7</v>
      </c>
      <c r="Z312" s="1560">
        <v>1.96</v>
      </c>
      <c r="AA312" s="102">
        <v>1</v>
      </c>
      <c r="AB312" s="208">
        <v>129634.4</v>
      </c>
      <c r="AC312" s="208">
        <v>0</v>
      </c>
      <c r="AD312" s="208">
        <v>0.08</v>
      </c>
      <c r="AE312" s="208">
        <f t="shared" si="57"/>
        <v>10370.752</v>
      </c>
      <c r="AF312" s="208"/>
      <c r="AG312" s="227">
        <f t="shared" si="58"/>
        <v>140005.152</v>
      </c>
      <c r="AH312" s="227" t="s">
        <v>1</v>
      </c>
      <c r="AI312" s="1560">
        <v>2.02</v>
      </c>
      <c r="AJ312" s="102">
        <v>1</v>
      </c>
      <c r="AK312" s="208">
        <v>133602.79999999999</v>
      </c>
      <c r="AL312" s="208">
        <v>0</v>
      </c>
      <c r="AM312" s="1567">
        <v>0.08</v>
      </c>
      <c r="AN312" s="208">
        <f t="shared" si="59"/>
        <v>10688.224</v>
      </c>
      <c r="AO312" s="208"/>
      <c r="AP312" s="227">
        <f t="shared" si="60"/>
        <v>144291.02399999998</v>
      </c>
    </row>
    <row r="313" spans="1:42" s="5" customFormat="1" x14ac:dyDescent="0.25">
      <c r="A313" s="208">
        <v>303</v>
      </c>
      <c r="B313" s="1546" t="s">
        <v>6320</v>
      </c>
      <c r="C313" s="1546" t="s">
        <v>1145</v>
      </c>
      <c r="D313" s="227" t="s">
        <v>4768</v>
      </c>
      <c r="E313" s="1561">
        <v>5</v>
      </c>
      <c r="F313" s="1560">
        <v>1.9</v>
      </c>
      <c r="G313" s="102">
        <v>1</v>
      </c>
      <c r="H313" s="208">
        <v>125666</v>
      </c>
      <c r="I313" s="208">
        <v>0</v>
      </c>
      <c r="J313" s="208">
        <v>7.0000000000000007E-2</v>
      </c>
      <c r="K313" s="208">
        <f t="shared" si="54"/>
        <v>8796.6200000000008</v>
      </c>
      <c r="L313" s="208"/>
      <c r="M313" s="227">
        <f t="shared" si="55"/>
        <v>134462.62</v>
      </c>
      <c r="N313" s="227">
        <v>4</v>
      </c>
      <c r="O313" s="102">
        <v>1</v>
      </c>
      <c r="P313" s="208">
        <v>125666</v>
      </c>
      <c r="Q313" s="208">
        <v>8000</v>
      </c>
      <c r="R313" s="208"/>
      <c r="S313" s="227">
        <f t="shared" si="56"/>
        <v>133666</v>
      </c>
      <c r="T313" s="227">
        <f t="shared" si="51"/>
        <v>0</v>
      </c>
      <c r="U313" s="227">
        <f t="shared" si="52"/>
        <v>0</v>
      </c>
      <c r="V313" s="227">
        <f t="shared" si="53"/>
        <v>-8000</v>
      </c>
      <c r="W313" s="227">
        <f t="shared" si="63"/>
        <v>0</v>
      </c>
      <c r="X313" s="227">
        <f t="shared" si="61"/>
        <v>-8000</v>
      </c>
      <c r="Y313" s="1561">
        <v>6</v>
      </c>
      <c r="Z313" s="1560">
        <v>1.96</v>
      </c>
      <c r="AA313" s="102">
        <v>1</v>
      </c>
      <c r="AB313" s="208">
        <v>129634.4</v>
      </c>
      <c r="AC313" s="208">
        <v>0</v>
      </c>
      <c r="AD313" s="208">
        <v>7.0000000000000007E-2</v>
      </c>
      <c r="AE313" s="208">
        <f t="shared" si="57"/>
        <v>9074.4080000000013</v>
      </c>
      <c r="AF313" s="208"/>
      <c r="AG313" s="227">
        <f t="shared" si="58"/>
        <v>138708.80799999999</v>
      </c>
      <c r="AH313" s="227" t="s">
        <v>1</v>
      </c>
      <c r="AI313" s="1560">
        <v>1.96</v>
      </c>
      <c r="AJ313" s="102">
        <v>1</v>
      </c>
      <c r="AK313" s="208">
        <v>129634.4</v>
      </c>
      <c r="AL313" s="208">
        <v>0</v>
      </c>
      <c r="AM313" s="1567">
        <v>0.08</v>
      </c>
      <c r="AN313" s="208">
        <f t="shared" si="59"/>
        <v>10370.752</v>
      </c>
      <c r="AO313" s="208"/>
      <c r="AP313" s="227">
        <f t="shared" si="60"/>
        <v>140005.152</v>
      </c>
    </row>
    <row r="314" spans="1:42" s="5" customFormat="1" x14ac:dyDescent="0.25">
      <c r="A314" s="208">
        <v>304</v>
      </c>
      <c r="B314" s="1546" t="s">
        <v>6321</v>
      </c>
      <c r="C314" s="1546" t="s">
        <v>1145</v>
      </c>
      <c r="D314" s="227" t="s">
        <v>4768</v>
      </c>
      <c r="E314" s="1561">
        <v>4</v>
      </c>
      <c r="F314" s="1560">
        <v>1.9</v>
      </c>
      <c r="G314" s="102">
        <v>1</v>
      </c>
      <c r="H314" s="208">
        <v>125666</v>
      </c>
      <c r="I314" s="208">
        <v>0</v>
      </c>
      <c r="J314" s="208">
        <v>7.0000000000000007E-2</v>
      </c>
      <c r="K314" s="208">
        <f t="shared" si="54"/>
        <v>8796.6200000000008</v>
      </c>
      <c r="L314" s="208"/>
      <c r="M314" s="227">
        <f t="shared" si="55"/>
        <v>134462.62</v>
      </c>
      <c r="N314" s="227">
        <v>3</v>
      </c>
      <c r="O314" s="102">
        <v>1</v>
      </c>
      <c r="P314" s="208">
        <v>121697.60000000001</v>
      </c>
      <c r="Q314" s="208">
        <v>8000</v>
      </c>
      <c r="R314" s="208"/>
      <c r="S314" s="227">
        <f t="shared" si="56"/>
        <v>129697.60000000001</v>
      </c>
      <c r="T314" s="227">
        <f t="shared" si="51"/>
        <v>0</v>
      </c>
      <c r="U314" s="227">
        <f t="shared" si="52"/>
        <v>3968.3999999999942</v>
      </c>
      <c r="V314" s="227">
        <f t="shared" si="53"/>
        <v>-8000</v>
      </c>
      <c r="W314" s="227">
        <f t="shared" si="63"/>
        <v>0</v>
      </c>
      <c r="X314" s="227">
        <f t="shared" si="61"/>
        <v>-4031.6000000000058</v>
      </c>
      <c r="Y314" s="1561">
        <v>5</v>
      </c>
      <c r="Z314" s="1560">
        <v>1.9</v>
      </c>
      <c r="AA314" s="102">
        <v>1</v>
      </c>
      <c r="AB314" s="208">
        <v>125666</v>
      </c>
      <c r="AC314" s="208">
        <v>0</v>
      </c>
      <c r="AD314" s="208">
        <v>7.0000000000000007E-2</v>
      </c>
      <c r="AE314" s="208">
        <f t="shared" si="57"/>
        <v>8796.6200000000008</v>
      </c>
      <c r="AF314" s="208"/>
      <c r="AG314" s="227">
        <f t="shared" si="58"/>
        <v>134462.62</v>
      </c>
      <c r="AH314" s="227" t="s">
        <v>1</v>
      </c>
      <c r="AI314" s="1560">
        <v>1.96</v>
      </c>
      <c r="AJ314" s="102">
        <v>1</v>
      </c>
      <c r="AK314" s="208">
        <v>129634.4</v>
      </c>
      <c r="AL314" s="208">
        <v>0</v>
      </c>
      <c r="AM314" s="1567">
        <v>7.0000000000000007E-2</v>
      </c>
      <c r="AN314" s="208">
        <f t="shared" si="59"/>
        <v>9074.4080000000013</v>
      </c>
      <c r="AO314" s="208"/>
      <c r="AP314" s="227">
        <f t="shared" si="60"/>
        <v>138708.80799999999</v>
      </c>
    </row>
    <row r="315" spans="1:42" s="5" customFormat="1" x14ac:dyDescent="0.25">
      <c r="A315" s="208">
        <v>305</v>
      </c>
      <c r="B315" s="1546" t="s">
        <v>6322</v>
      </c>
      <c r="C315" s="1546" t="s">
        <v>1145</v>
      </c>
      <c r="D315" s="227" t="s">
        <v>4768</v>
      </c>
      <c r="E315" s="1561">
        <v>4</v>
      </c>
      <c r="F315" s="1560">
        <v>1.9</v>
      </c>
      <c r="G315" s="102">
        <v>1</v>
      </c>
      <c r="H315" s="208">
        <v>125666</v>
      </c>
      <c r="I315" s="208">
        <v>0</v>
      </c>
      <c r="J315" s="208">
        <v>7.0000000000000007E-2</v>
      </c>
      <c r="K315" s="208">
        <f t="shared" si="54"/>
        <v>8796.6200000000008</v>
      </c>
      <c r="L315" s="208"/>
      <c r="M315" s="227">
        <f t="shared" si="55"/>
        <v>134462.62</v>
      </c>
      <c r="N315" s="227">
        <v>3</v>
      </c>
      <c r="O315" s="102">
        <v>1</v>
      </c>
      <c r="P315" s="208">
        <v>121697.60000000001</v>
      </c>
      <c r="Q315" s="208">
        <v>8000</v>
      </c>
      <c r="R315" s="208"/>
      <c r="S315" s="227">
        <f t="shared" si="56"/>
        <v>129697.60000000001</v>
      </c>
      <c r="T315" s="227">
        <f t="shared" si="51"/>
        <v>0</v>
      </c>
      <c r="U315" s="227">
        <f t="shared" si="52"/>
        <v>3968.3999999999942</v>
      </c>
      <c r="V315" s="227">
        <f t="shared" si="53"/>
        <v>-8000</v>
      </c>
      <c r="W315" s="227">
        <f t="shared" si="63"/>
        <v>0</v>
      </c>
      <c r="X315" s="227">
        <f t="shared" si="61"/>
        <v>-4031.6000000000058</v>
      </c>
      <c r="Y315" s="1561">
        <v>5</v>
      </c>
      <c r="Z315" s="1560">
        <v>1.9</v>
      </c>
      <c r="AA315" s="102">
        <v>1</v>
      </c>
      <c r="AB315" s="208">
        <v>125666</v>
      </c>
      <c r="AC315" s="208">
        <v>0</v>
      </c>
      <c r="AD315" s="208">
        <v>7.0000000000000007E-2</v>
      </c>
      <c r="AE315" s="208">
        <f t="shared" si="57"/>
        <v>8796.6200000000008</v>
      </c>
      <c r="AF315" s="208"/>
      <c r="AG315" s="227">
        <f t="shared" si="58"/>
        <v>134462.62</v>
      </c>
      <c r="AH315" s="227" t="s">
        <v>1</v>
      </c>
      <c r="AI315" s="1560">
        <v>1.96</v>
      </c>
      <c r="AJ315" s="102">
        <v>1</v>
      </c>
      <c r="AK315" s="208">
        <v>129634.4</v>
      </c>
      <c r="AL315" s="208">
        <v>0</v>
      </c>
      <c r="AM315" s="1567">
        <v>7.0000000000000007E-2</v>
      </c>
      <c r="AN315" s="208">
        <f t="shared" si="59"/>
        <v>9074.4080000000013</v>
      </c>
      <c r="AO315" s="208"/>
      <c r="AP315" s="227">
        <f t="shared" si="60"/>
        <v>138708.80799999999</v>
      </c>
    </row>
    <row r="316" spans="1:42" s="5" customFormat="1" x14ac:dyDescent="0.25">
      <c r="A316" s="208">
        <v>306</v>
      </c>
      <c r="B316" s="1546" t="s">
        <v>6323</v>
      </c>
      <c r="C316" s="1546" t="s">
        <v>1145</v>
      </c>
      <c r="D316" s="227" t="s">
        <v>4768</v>
      </c>
      <c r="E316" s="1561">
        <v>4</v>
      </c>
      <c r="F316" s="1560">
        <v>1.9</v>
      </c>
      <c r="G316" s="102">
        <v>1</v>
      </c>
      <c r="H316" s="208">
        <v>125666</v>
      </c>
      <c r="I316" s="208">
        <v>0</v>
      </c>
      <c r="J316" s="208">
        <v>7.0000000000000007E-2</v>
      </c>
      <c r="K316" s="208">
        <f t="shared" si="54"/>
        <v>8796.6200000000008</v>
      </c>
      <c r="L316" s="208"/>
      <c r="M316" s="227">
        <f t="shared" si="55"/>
        <v>134462.62</v>
      </c>
      <c r="N316" s="227">
        <v>3</v>
      </c>
      <c r="O316" s="102">
        <v>1</v>
      </c>
      <c r="P316" s="208">
        <v>121697.60000000001</v>
      </c>
      <c r="Q316" s="208"/>
      <c r="R316" s="208"/>
      <c r="S316" s="227">
        <f t="shared" si="56"/>
        <v>121697.60000000001</v>
      </c>
      <c r="T316" s="227">
        <f t="shared" si="51"/>
        <v>0</v>
      </c>
      <c r="U316" s="227">
        <f t="shared" si="52"/>
        <v>3968.3999999999942</v>
      </c>
      <c r="V316" s="227">
        <f t="shared" si="53"/>
        <v>0</v>
      </c>
      <c r="W316" s="227">
        <f t="shared" si="63"/>
        <v>0</v>
      </c>
      <c r="X316" s="227">
        <f t="shared" si="61"/>
        <v>3968.3999999999942</v>
      </c>
      <c r="Y316" s="1561">
        <v>5</v>
      </c>
      <c r="Z316" s="1560">
        <v>1.9</v>
      </c>
      <c r="AA316" s="102">
        <v>1</v>
      </c>
      <c r="AB316" s="208">
        <v>125666</v>
      </c>
      <c r="AC316" s="208">
        <v>0</v>
      </c>
      <c r="AD316" s="208">
        <v>7.0000000000000007E-2</v>
      </c>
      <c r="AE316" s="208">
        <f t="shared" si="57"/>
        <v>8796.6200000000008</v>
      </c>
      <c r="AF316" s="208"/>
      <c r="AG316" s="227">
        <f t="shared" si="58"/>
        <v>134462.62</v>
      </c>
      <c r="AH316" s="227" t="s">
        <v>1</v>
      </c>
      <c r="AI316" s="1560">
        <v>1.96</v>
      </c>
      <c r="AJ316" s="102">
        <v>1</v>
      </c>
      <c r="AK316" s="208">
        <v>129634.4</v>
      </c>
      <c r="AL316" s="208">
        <v>0</v>
      </c>
      <c r="AM316" s="1567">
        <v>7.0000000000000007E-2</v>
      </c>
      <c r="AN316" s="208">
        <f t="shared" si="59"/>
        <v>9074.4080000000013</v>
      </c>
      <c r="AO316" s="208"/>
      <c r="AP316" s="227">
        <f t="shared" si="60"/>
        <v>138708.80799999999</v>
      </c>
    </row>
    <row r="317" spans="1:42" s="5" customFormat="1" x14ac:dyDescent="0.25">
      <c r="A317" s="208">
        <v>307</v>
      </c>
      <c r="B317" s="1546" t="s">
        <v>6324</v>
      </c>
      <c r="C317" s="1546" t="s">
        <v>1145</v>
      </c>
      <c r="D317" s="227" t="s">
        <v>4768</v>
      </c>
      <c r="E317" s="1561">
        <v>2</v>
      </c>
      <c r="F317" s="1560">
        <v>1.79</v>
      </c>
      <c r="G317" s="102">
        <v>1</v>
      </c>
      <c r="H317" s="208">
        <v>118390.6</v>
      </c>
      <c r="I317" s="208">
        <v>0</v>
      </c>
      <c r="J317" s="208">
        <v>0.06</v>
      </c>
      <c r="K317" s="208">
        <f t="shared" si="54"/>
        <v>7103.4359999999997</v>
      </c>
      <c r="L317" s="208"/>
      <c r="M317" s="227">
        <f t="shared" si="55"/>
        <v>125494.03600000001</v>
      </c>
      <c r="N317" s="227">
        <v>1</v>
      </c>
      <c r="O317" s="102">
        <v>1</v>
      </c>
      <c r="P317" s="208">
        <v>114422.2</v>
      </c>
      <c r="Q317" s="208"/>
      <c r="R317" s="208"/>
      <c r="S317" s="227">
        <f t="shared" si="56"/>
        <v>114422.2</v>
      </c>
      <c r="T317" s="227">
        <f t="shared" si="51"/>
        <v>0</v>
      </c>
      <c r="U317" s="227">
        <f t="shared" si="52"/>
        <v>3968.4000000000087</v>
      </c>
      <c r="V317" s="227">
        <f t="shared" si="53"/>
        <v>0</v>
      </c>
      <c r="W317" s="227">
        <f t="shared" si="63"/>
        <v>0</v>
      </c>
      <c r="X317" s="227">
        <f t="shared" si="61"/>
        <v>3968.4000000000087</v>
      </c>
      <c r="Y317" s="1561">
        <v>3</v>
      </c>
      <c r="Z317" s="1560">
        <v>1.84</v>
      </c>
      <c r="AA317" s="102">
        <v>1</v>
      </c>
      <c r="AB317" s="208">
        <v>121697.60000000001</v>
      </c>
      <c r="AC317" s="208">
        <v>0</v>
      </c>
      <c r="AD317" s="208">
        <v>7.0000000000000007E-2</v>
      </c>
      <c r="AE317" s="208">
        <f t="shared" si="57"/>
        <v>8518.8320000000003</v>
      </c>
      <c r="AF317" s="208"/>
      <c r="AG317" s="227">
        <f t="shared" si="58"/>
        <v>130216.432</v>
      </c>
      <c r="AH317" s="227" t="s">
        <v>1</v>
      </c>
      <c r="AI317" s="1560">
        <v>1.9</v>
      </c>
      <c r="AJ317" s="102">
        <v>1</v>
      </c>
      <c r="AK317" s="208">
        <v>125666</v>
      </c>
      <c r="AL317" s="208">
        <v>0</v>
      </c>
      <c r="AM317" s="1567">
        <v>7.0000000000000007E-2</v>
      </c>
      <c r="AN317" s="208">
        <f t="shared" si="59"/>
        <v>8796.6200000000008</v>
      </c>
      <c r="AO317" s="208"/>
      <c r="AP317" s="227">
        <f t="shared" si="60"/>
        <v>134462.62</v>
      </c>
    </row>
    <row r="318" spans="1:42" s="5" customFormat="1" x14ac:dyDescent="0.25">
      <c r="A318" s="208">
        <v>308</v>
      </c>
      <c r="B318" s="1546" t="s">
        <v>6325</v>
      </c>
      <c r="C318" s="1546" t="s">
        <v>1145</v>
      </c>
      <c r="D318" s="227" t="s">
        <v>4768</v>
      </c>
      <c r="E318" s="1561">
        <v>2</v>
      </c>
      <c r="F318" s="1560">
        <v>1.79</v>
      </c>
      <c r="G318" s="102">
        <v>1</v>
      </c>
      <c r="H318" s="208">
        <v>118390.6</v>
      </c>
      <c r="I318" s="208">
        <v>0</v>
      </c>
      <c r="J318" s="208">
        <v>0.06</v>
      </c>
      <c r="K318" s="208">
        <f t="shared" si="54"/>
        <v>7103.4359999999997</v>
      </c>
      <c r="L318" s="208"/>
      <c r="M318" s="227">
        <f t="shared" si="55"/>
        <v>125494.03600000001</v>
      </c>
      <c r="N318" s="227">
        <v>1</v>
      </c>
      <c r="O318" s="102">
        <v>1</v>
      </c>
      <c r="P318" s="208">
        <v>114422.2</v>
      </c>
      <c r="Q318" s="208"/>
      <c r="R318" s="208"/>
      <c r="S318" s="227">
        <f t="shared" si="56"/>
        <v>114422.2</v>
      </c>
      <c r="T318" s="227">
        <f t="shared" si="51"/>
        <v>0</v>
      </c>
      <c r="U318" s="227">
        <f t="shared" si="52"/>
        <v>3968.4000000000087</v>
      </c>
      <c r="V318" s="227">
        <f t="shared" si="53"/>
        <v>0</v>
      </c>
      <c r="W318" s="227">
        <f t="shared" si="63"/>
        <v>0</v>
      </c>
      <c r="X318" s="227">
        <f t="shared" si="61"/>
        <v>3968.4000000000087</v>
      </c>
      <c r="Y318" s="1561">
        <v>3</v>
      </c>
      <c r="Z318" s="1560">
        <v>1.84</v>
      </c>
      <c r="AA318" s="102">
        <v>1</v>
      </c>
      <c r="AB318" s="208">
        <v>121697.60000000001</v>
      </c>
      <c r="AC318" s="208">
        <v>0</v>
      </c>
      <c r="AD318" s="208">
        <v>7.0000000000000007E-2</v>
      </c>
      <c r="AE318" s="208">
        <f t="shared" si="57"/>
        <v>8518.8320000000003</v>
      </c>
      <c r="AF318" s="208"/>
      <c r="AG318" s="227">
        <f t="shared" si="58"/>
        <v>130216.432</v>
      </c>
      <c r="AH318" s="227" t="s">
        <v>1</v>
      </c>
      <c r="AI318" s="1560">
        <v>1.9</v>
      </c>
      <c r="AJ318" s="102">
        <v>1</v>
      </c>
      <c r="AK318" s="208">
        <v>125666</v>
      </c>
      <c r="AL318" s="208">
        <v>0</v>
      </c>
      <c r="AM318" s="1567">
        <v>7.0000000000000007E-2</v>
      </c>
      <c r="AN318" s="208">
        <f t="shared" si="59"/>
        <v>8796.6200000000008</v>
      </c>
      <c r="AO318" s="208"/>
      <c r="AP318" s="227">
        <f t="shared" si="60"/>
        <v>134462.62</v>
      </c>
    </row>
    <row r="319" spans="1:42" s="5" customFormat="1" x14ac:dyDescent="0.25">
      <c r="A319" s="208">
        <v>309</v>
      </c>
      <c r="B319" s="1546" t="s">
        <v>6326</v>
      </c>
      <c r="C319" s="1546" t="s">
        <v>1145</v>
      </c>
      <c r="D319" s="227" t="s">
        <v>4768</v>
      </c>
      <c r="E319" s="1561">
        <v>2</v>
      </c>
      <c r="F319" s="1560">
        <v>1.79</v>
      </c>
      <c r="G319" s="102">
        <v>1</v>
      </c>
      <c r="H319" s="208">
        <v>118390.6</v>
      </c>
      <c r="I319" s="208">
        <v>0</v>
      </c>
      <c r="J319" s="208">
        <v>0.06</v>
      </c>
      <c r="K319" s="208">
        <f t="shared" si="54"/>
        <v>7103.4359999999997</v>
      </c>
      <c r="L319" s="208"/>
      <c r="M319" s="227">
        <f t="shared" si="55"/>
        <v>125494.03600000001</v>
      </c>
      <c r="N319" s="227">
        <v>1</v>
      </c>
      <c r="O319" s="102">
        <v>1</v>
      </c>
      <c r="P319" s="208">
        <v>114422.2</v>
      </c>
      <c r="Q319" s="208"/>
      <c r="R319" s="208"/>
      <c r="S319" s="227">
        <f t="shared" si="56"/>
        <v>114422.2</v>
      </c>
      <c r="T319" s="227">
        <f t="shared" si="51"/>
        <v>0</v>
      </c>
      <c r="U319" s="227">
        <f t="shared" si="52"/>
        <v>3968.4000000000087</v>
      </c>
      <c r="V319" s="227">
        <f t="shared" si="53"/>
        <v>0</v>
      </c>
      <c r="W319" s="227">
        <f t="shared" si="63"/>
        <v>0</v>
      </c>
      <c r="X319" s="227">
        <f t="shared" si="61"/>
        <v>3968.4000000000087</v>
      </c>
      <c r="Y319" s="1561">
        <v>3</v>
      </c>
      <c r="Z319" s="1560">
        <v>1.84</v>
      </c>
      <c r="AA319" s="102">
        <v>1</v>
      </c>
      <c r="AB319" s="208">
        <v>121697.60000000001</v>
      </c>
      <c r="AC319" s="208">
        <v>0</v>
      </c>
      <c r="AD319" s="208">
        <v>7.0000000000000007E-2</v>
      </c>
      <c r="AE319" s="208">
        <f t="shared" si="57"/>
        <v>8518.8320000000003</v>
      </c>
      <c r="AF319" s="208"/>
      <c r="AG319" s="227">
        <f t="shared" si="58"/>
        <v>130216.432</v>
      </c>
      <c r="AH319" s="227" t="s">
        <v>1</v>
      </c>
      <c r="AI319" s="1560">
        <v>1.9</v>
      </c>
      <c r="AJ319" s="102">
        <v>1</v>
      </c>
      <c r="AK319" s="208">
        <v>125666</v>
      </c>
      <c r="AL319" s="208">
        <v>0</v>
      </c>
      <c r="AM319" s="1567">
        <v>7.0000000000000007E-2</v>
      </c>
      <c r="AN319" s="208">
        <f t="shared" si="59"/>
        <v>8796.6200000000008</v>
      </c>
      <c r="AO319" s="208"/>
      <c r="AP319" s="227">
        <f t="shared" si="60"/>
        <v>134462.62</v>
      </c>
    </row>
    <row r="320" spans="1:42" s="5" customFormat="1" x14ac:dyDescent="0.25">
      <c r="A320" s="208">
        <v>310</v>
      </c>
      <c r="B320" s="1546" t="s">
        <v>6327</v>
      </c>
      <c r="C320" s="1546" t="s">
        <v>1145</v>
      </c>
      <c r="D320" s="227" t="s">
        <v>4768</v>
      </c>
      <c r="E320" s="1561">
        <v>2</v>
      </c>
      <c r="F320" s="1560">
        <v>1.79</v>
      </c>
      <c r="G320" s="102">
        <v>1</v>
      </c>
      <c r="H320" s="208">
        <v>118390.6</v>
      </c>
      <c r="I320" s="208">
        <v>0</v>
      </c>
      <c r="J320" s="208">
        <v>0.06</v>
      </c>
      <c r="K320" s="208">
        <f t="shared" si="54"/>
        <v>7103.4359999999997</v>
      </c>
      <c r="L320" s="208"/>
      <c r="M320" s="227">
        <f t="shared" si="55"/>
        <v>125494.03600000001</v>
      </c>
      <c r="N320" s="227">
        <v>1</v>
      </c>
      <c r="O320" s="102">
        <v>1</v>
      </c>
      <c r="P320" s="208">
        <v>114422.2</v>
      </c>
      <c r="Q320" s="208"/>
      <c r="R320" s="208"/>
      <c r="S320" s="227">
        <f t="shared" si="56"/>
        <v>114422.2</v>
      </c>
      <c r="T320" s="227">
        <f t="shared" si="51"/>
        <v>0</v>
      </c>
      <c r="U320" s="227">
        <f t="shared" si="52"/>
        <v>3968.4000000000087</v>
      </c>
      <c r="V320" s="227">
        <f t="shared" si="53"/>
        <v>0</v>
      </c>
      <c r="W320" s="227">
        <f t="shared" si="63"/>
        <v>0</v>
      </c>
      <c r="X320" s="227">
        <f t="shared" si="61"/>
        <v>3968.4000000000087</v>
      </c>
      <c r="Y320" s="1561">
        <v>3</v>
      </c>
      <c r="Z320" s="1560">
        <v>1.84</v>
      </c>
      <c r="AA320" s="102">
        <v>1</v>
      </c>
      <c r="AB320" s="208">
        <v>121697.60000000001</v>
      </c>
      <c r="AC320" s="208">
        <v>0</v>
      </c>
      <c r="AD320" s="208">
        <v>7.0000000000000007E-2</v>
      </c>
      <c r="AE320" s="208">
        <f t="shared" si="57"/>
        <v>8518.8320000000003</v>
      </c>
      <c r="AF320" s="208"/>
      <c r="AG320" s="227">
        <f t="shared" si="58"/>
        <v>130216.432</v>
      </c>
      <c r="AH320" s="227" t="s">
        <v>1</v>
      </c>
      <c r="AI320" s="1560">
        <v>1.9</v>
      </c>
      <c r="AJ320" s="102">
        <v>1</v>
      </c>
      <c r="AK320" s="208">
        <v>125666</v>
      </c>
      <c r="AL320" s="208">
        <v>0</v>
      </c>
      <c r="AM320" s="1567">
        <v>7.0000000000000007E-2</v>
      </c>
      <c r="AN320" s="208">
        <f t="shared" si="59"/>
        <v>8796.6200000000008</v>
      </c>
      <c r="AO320" s="208"/>
      <c r="AP320" s="227">
        <f t="shared" si="60"/>
        <v>134462.62</v>
      </c>
    </row>
    <row r="321" spans="1:42" s="5" customFormat="1" x14ac:dyDescent="0.25">
      <c r="A321" s="208">
        <v>311</v>
      </c>
      <c r="B321" s="1546" t="s">
        <v>6328</v>
      </c>
      <c r="C321" s="1546" t="s">
        <v>1145</v>
      </c>
      <c r="D321" s="227" t="s">
        <v>4768</v>
      </c>
      <c r="E321" s="1561">
        <v>2</v>
      </c>
      <c r="F321" s="1560">
        <v>1.79</v>
      </c>
      <c r="G321" s="102">
        <v>1</v>
      </c>
      <c r="H321" s="208">
        <v>118390.6</v>
      </c>
      <c r="I321" s="208">
        <v>0</v>
      </c>
      <c r="J321" s="208">
        <v>0.06</v>
      </c>
      <c r="K321" s="208">
        <f t="shared" si="54"/>
        <v>7103.4359999999997</v>
      </c>
      <c r="L321" s="208"/>
      <c r="M321" s="227">
        <f t="shared" si="55"/>
        <v>125494.03600000001</v>
      </c>
      <c r="N321" s="227">
        <v>1</v>
      </c>
      <c r="O321" s="102">
        <v>1</v>
      </c>
      <c r="P321" s="208">
        <v>114422.2</v>
      </c>
      <c r="Q321" s="208"/>
      <c r="R321" s="208"/>
      <c r="S321" s="227">
        <f t="shared" si="56"/>
        <v>114422.2</v>
      </c>
      <c r="T321" s="227">
        <f t="shared" si="51"/>
        <v>0</v>
      </c>
      <c r="U321" s="227">
        <f t="shared" si="52"/>
        <v>3968.4000000000087</v>
      </c>
      <c r="V321" s="227">
        <f t="shared" si="53"/>
        <v>0</v>
      </c>
      <c r="W321" s="227">
        <f t="shared" si="63"/>
        <v>0</v>
      </c>
      <c r="X321" s="227">
        <f t="shared" si="61"/>
        <v>3968.4000000000087</v>
      </c>
      <c r="Y321" s="1561">
        <v>3</v>
      </c>
      <c r="Z321" s="1560">
        <v>1.84</v>
      </c>
      <c r="AA321" s="102">
        <v>1</v>
      </c>
      <c r="AB321" s="208">
        <v>121697.60000000001</v>
      </c>
      <c r="AC321" s="208">
        <v>0</v>
      </c>
      <c r="AD321" s="208">
        <v>7.0000000000000007E-2</v>
      </c>
      <c r="AE321" s="208">
        <f t="shared" si="57"/>
        <v>8518.8320000000003</v>
      </c>
      <c r="AF321" s="208"/>
      <c r="AG321" s="227">
        <f t="shared" si="58"/>
        <v>130216.432</v>
      </c>
      <c r="AH321" s="227" t="s">
        <v>1</v>
      </c>
      <c r="AI321" s="1560">
        <v>1.9</v>
      </c>
      <c r="AJ321" s="102">
        <v>1</v>
      </c>
      <c r="AK321" s="208">
        <v>125666</v>
      </c>
      <c r="AL321" s="208">
        <v>0</v>
      </c>
      <c r="AM321" s="1567">
        <v>7.0000000000000007E-2</v>
      </c>
      <c r="AN321" s="208">
        <f t="shared" si="59"/>
        <v>8796.6200000000008</v>
      </c>
      <c r="AO321" s="208"/>
      <c r="AP321" s="227">
        <f t="shared" si="60"/>
        <v>134462.62</v>
      </c>
    </row>
    <row r="322" spans="1:42" s="5" customFormat="1" x14ac:dyDescent="0.25">
      <c r="A322" s="208">
        <v>312</v>
      </c>
      <c r="B322" s="1546" t="s">
        <v>6329</v>
      </c>
      <c r="C322" s="1546" t="s">
        <v>1145</v>
      </c>
      <c r="D322" s="227" t="s">
        <v>4768</v>
      </c>
      <c r="E322" s="1561">
        <v>2</v>
      </c>
      <c r="F322" s="1560">
        <v>1.79</v>
      </c>
      <c r="G322" s="102">
        <v>1</v>
      </c>
      <c r="H322" s="208">
        <v>118390.6</v>
      </c>
      <c r="I322" s="208">
        <v>0</v>
      </c>
      <c r="J322" s="208">
        <v>0.06</v>
      </c>
      <c r="K322" s="208">
        <f t="shared" si="54"/>
        <v>7103.4359999999997</v>
      </c>
      <c r="L322" s="208"/>
      <c r="M322" s="227">
        <f t="shared" si="55"/>
        <v>125494.03600000001</v>
      </c>
      <c r="N322" s="227">
        <v>1</v>
      </c>
      <c r="O322" s="102">
        <v>1</v>
      </c>
      <c r="P322" s="208">
        <v>114422.2</v>
      </c>
      <c r="Q322" s="208"/>
      <c r="R322" s="208"/>
      <c r="S322" s="227">
        <f t="shared" si="56"/>
        <v>114422.2</v>
      </c>
      <c r="T322" s="227">
        <f t="shared" si="51"/>
        <v>0</v>
      </c>
      <c r="U322" s="227">
        <f t="shared" si="52"/>
        <v>3968.4000000000087</v>
      </c>
      <c r="V322" s="227">
        <f t="shared" si="53"/>
        <v>0</v>
      </c>
      <c r="W322" s="227">
        <f t="shared" si="63"/>
        <v>0</v>
      </c>
      <c r="X322" s="227">
        <f t="shared" si="61"/>
        <v>3968.4000000000087</v>
      </c>
      <c r="Y322" s="1561">
        <v>3</v>
      </c>
      <c r="Z322" s="1560">
        <v>1.84</v>
      </c>
      <c r="AA322" s="102">
        <v>1</v>
      </c>
      <c r="AB322" s="208">
        <v>121697.60000000001</v>
      </c>
      <c r="AC322" s="208">
        <v>0</v>
      </c>
      <c r="AD322" s="208">
        <v>0.06</v>
      </c>
      <c r="AE322" s="208">
        <f t="shared" si="57"/>
        <v>7301.8559999999998</v>
      </c>
      <c r="AF322" s="208"/>
      <c r="AG322" s="227">
        <f t="shared" si="58"/>
        <v>128999.45600000001</v>
      </c>
      <c r="AH322" s="227" t="s">
        <v>1</v>
      </c>
      <c r="AI322" s="1560">
        <v>1.9</v>
      </c>
      <c r="AJ322" s="102">
        <v>1</v>
      </c>
      <c r="AK322" s="208">
        <v>125666</v>
      </c>
      <c r="AL322" s="208">
        <v>0</v>
      </c>
      <c r="AM322" s="1567">
        <v>7.0000000000000007E-2</v>
      </c>
      <c r="AN322" s="208">
        <f t="shared" si="59"/>
        <v>8796.6200000000008</v>
      </c>
      <c r="AO322" s="208"/>
      <c r="AP322" s="227">
        <f t="shared" si="60"/>
        <v>134462.62</v>
      </c>
    </row>
    <row r="323" spans="1:42" s="5" customFormat="1" x14ac:dyDescent="0.25">
      <c r="A323" s="208">
        <v>313</v>
      </c>
      <c r="B323" s="1546" t="s">
        <v>6330</v>
      </c>
      <c r="C323" s="1546" t="s">
        <v>1145</v>
      </c>
      <c r="D323" s="227" t="s">
        <v>4768</v>
      </c>
      <c r="E323" s="1561">
        <v>2</v>
      </c>
      <c r="F323" s="1560">
        <v>1.79</v>
      </c>
      <c r="G323" s="102">
        <v>1</v>
      </c>
      <c r="H323" s="208">
        <v>118390.6</v>
      </c>
      <c r="I323" s="208">
        <v>0</v>
      </c>
      <c r="J323" s="208">
        <v>0.06</v>
      </c>
      <c r="K323" s="208">
        <f t="shared" si="54"/>
        <v>7103.4359999999997</v>
      </c>
      <c r="L323" s="208"/>
      <c r="M323" s="227">
        <f t="shared" si="55"/>
        <v>125494.03600000001</v>
      </c>
      <c r="N323" s="227">
        <v>1</v>
      </c>
      <c r="O323" s="102">
        <v>1</v>
      </c>
      <c r="P323" s="208">
        <v>114422.2</v>
      </c>
      <c r="Q323" s="208"/>
      <c r="R323" s="208"/>
      <c r="S323" s="227">
        <f t="shared" si="56"/>
        <v>114422.2</v>
      </c>
      <c r="T323" s="227">
        <f t="shared" si="51"/>
        <v>0</v>
      </c>
      <c r="U323" s="227">
        <f t="shared" si="52"/>
        <v>3968.4000000000087</v>
      </c>
      <c r="V323" s="227">
        <f t="shared" si="53"/>
        <v>0</v>
      </c>
      <c r="W323" s="227">
        <f t="shared" si="63"/>
        <v>0</v>
      </c>
      <c r="X323" s="227">
        <f t="shared" si="61"/>
        <v>3968.4000000000087</v>
      </c>
      <c r="Y323" s="1561">
        <v>3</v>
      </c>
      <c r="Z323" s="1560">
        <v>1.84</v>
      </c>
      <c r="AA323" s="102">
        <v>1</v>
      </c>
      <c r="AB323" s="208">
        <v>121697.60000000001</v>
      </c>
      <c r="AC323" s="208">
        <v>0</v>
      </c>
      <c r="AD323" s="208">
        <v>0.06</v>
      </c>
      <c r="AE323" s="208">
        <f t="shared" si="57"/>
        <v>7301.8559999999998</v>
      </c>
      <c r="AF323" s="208"/>
      <c r="AG323" s="227">
        <f t="shared" si="58"/>
        <v>128999.45600000001</v>
      </c>
      <c r="AH323" s="227" t="s">
        <v>1</v>
      </c>
      <c r="AI323" s="1560">
        <v>1.9</v>
      </c>
      <c r="AJ323" s="102">
        <v>1</v>
      </c>
      <c r="AK323" s="208">
        <v>125666</v>
      </c>
      <c r="AL323" s="208">
        <v>0</v>
      </c>
      <c r="AM323" s="1567">
        <v>7.0000000000000007E-2</v>
      </c>
      <c r="AN323" s="208">
        <f t="shared" si="59"/>
        <v>8796.6200000000008</v>
      </c>
      <c r="AO323" s="208"/>
      <c r="AP323" s="227">
        <f t="shared" si="60"/>
        <v>134462.62</v>
      </c>
    </row>
    <row r="324" spans="1:42" s="5" customFormat="1" x14ac:dyDescent="0.25">
      <c r="A324" s="208">
        <v>314</v>
      </c>
      <c r="B324" s="1546" t="s">
        <v>6331</v>
      </c>
      <c r="C324" s="1546" t="s">
        <v>1145</v>
      </c>
      <c r="D324" s="227" t="s">
        <v>4768</v>
      </c>
      <c r="E324" s="1561">
        <v>2</v>
      </c>
      <c r="F324" s="1560">
        <v>1.79</v>
      </c>
      <c r="G324" s="102">
        <v>1</v>
      </c>
      <c r="H324" s="208">
        <v>118390.6</v>
      </c>
      <c r="I324" s="208">
        <v>0</v>
      </c>
      <c r="J324" s="208">
        <v>0.06</v>
      </c>
      <c r="K324" s="208">
        <f t="shared" si="54"/>
        <v>7103.4359999999997</v>
      </c>
      <c r="L324" s="208"/>
      <c r="M324" s="227">
        <f t="shared" si="55"/>
        <v>125494.03600000001</v>
      </c>
      <c r="N324" s="227">
        <v>1</v>
      </c>
      <c r="O324" s="102">
        <v>1</v>
      </c>
      <c r="P324" s="208">
        <v>114422.2</v>
      </c>
      <c r="Q324" s="208">
        <v>8000</v>
      </c>
      <c r="R324" s="208"/>
      <c r="S324" s="227">
        <f t="shared" si="56"/>
        <v>122422.2</v>
      </c>
      <c r="T324" s="227">
        <f t="shared" si="51"/>
        <v>0</v>
      </c>
      <c r="U324" s="227">
        <f t="shared" si="52"/>
        <v>3968.4000000000087</v>
      </c>
      <c r="V324" s="227">
        <f t="shared" si="53"/>
        <v>-8000</v>
      </c>
      <c r="W324" s="227">
        <f t="shared" si="63"/>
        <v>0</v>
      </c>
      <c r="X324" s="227">
        <f t="shared" si="61"/>
        <v>-4031.5999999999913</v>
      </c>
      <c r="Y324" s="1561">
        <v>3</v>
      </c>
      <c r="Z324" s="1560">
        <v>1.84</v>
      </c>
      <c r="AA324" s="102">
        <v>1</v>
      </c>
      <c r="AB324" s="208">
        <v>121697.60000000001</v>
      </c>
      <c r="AC324" s="208">
        <v>0</v>
      </c>
      <c r="AD324" s="208">
        <v>7.0000000000000007E-2</v>
      </c>
      <c r="AE324" s="208">
        <f t="shared" si="57"/>
        <v>8518.8320000000003</v>
      </c>
      <c r="AF324" s="208"/>
      <c r="AG324" s="227">
        <f t="shared" si="58"/>
        <v>130216.432</v>
      </c>
      <c r="AH324" s="227" t="s">
        <v>1</v>
      </c>
      <c r="AI324" s="1560">
        <v>1.9</v>
      </c>
      <c r="AJ324" s="102">
        <v>1</v>
      </c>
      <c r="AK324" s="208">
        <v>125666</v>
      </c>
      <c r="AL324" s="208">
        <v>0</v>
      </c>
      <c r="AM324" s="1567">
        <v>7.0000000000000007E-2</v>
      </c>
      <c r="AN324" s="208">
        <f t="shared" si="59"/>
        <v>8796.6200000000008</v>
      </c>
      <c r="AO324" s="208"/>
      <c r="AP324" s="227">
        <f t="shared" si="60"/>
        <v>134462.62</v>
      </c>
    </row>
    <row r="325" spans="1:42" s="5" customFormat="1" ht="27" x14ac:dyDescent="0.25">
      <c r="A325" s="208">
        <v>315</v>
      </c>
      <c r="B325" s="1546" t="s">
        <v>6332</v>
      </c>
      <c r="C325" s="1546" t="s">
        <v>1145</v>
      </c>
      <c r="D325" s="227" t="s">
        <v>4768</v>
      </c>
      <c r="E325" s="1561">
        <v>4</v>
      </c>
      <c r="F325" s="1560">
        <v>1.9</v>
      </c>
      <c r="G325" s="102">
        <v>1</v>
      </c>
      <c r="H325" s="208">
        <v>125666</v>
      </c>
      <c r="I325" s="208">
        <v>0</v>
      </c>
      <c r="J325" s="208">
        <v>0.06</v>
      </c>
      <c r="K325" s="208">
        <f t="shared" si="54"/>
        <v>7539.96</v>
      </c>
      <c r="L325" s="208"/>
      <c r="M325" s="227">
        <f t="shared" si="55"/>
        <v>133205.96</v>
      </c>
      <c r="N325" s="227">
        <v>3</v>
      </c>
      <c r="O325" s="102">
        <v>1</v>
      </c>
      <c r="P325" s="208">
        <v>121697.60000000001</v>
      </c>
      <c r="Q325" s="208">
        <v>8000</v>
      </c>
      <c r="R325" s="208"/>
      <c r="S325" s="227">
        <f t="shared" si="56"/>
        <v>129697.60000000001</v>
      </c>
      <c r="T325" s="227">
        <f t="shared" si="51"/>
        <v>0</v>
      </c>
      <c r="U325" s="227">
        <f t="shared" si="52"/>
        <v>3968.3999999999942</v>
      </c>
      <c r="V325" s="227">
        <f t="shared" si="53"/>
        <v>-8000</v>
      </c>
      <c r="W325" s="227">
        <f t="shared" si="63"/>
        <v>0</v>
      </c>
      <c r="X325" s="227">
        <f t="shared" si="61"/>
        <v>-4031.6000000000058</v>
      </c>
      <c r="Y325" s="1561">
        <v>5</v>
      </c>
      <c r="Z325" s="1560">
        <v>1.9</v>
      </c>
      <c r="AA325" s="102">
        <v>1</v>
      </c>
      <c r="AB325" s="208">
        <v>125666</v>
      </c>
      <c r="AC325" s="208">
        <v>0</v>
      </c>
      <c r="AD325" s="208">
        <v>7.0000000000000007E-2</v>
      </c>
      <c r="AE325" s="208">
        <f t="shared" si="57"/>
        <v>8796.6200000000008</v>
      </c>
      <c r="AF325" s="208"/>
      <c r="AG325" s="227">
        <f t="shared" si="58"/>
        <v>134462.62</v>
      </c>
      <c r="AH325" s="227" t="s">
        <v>1</v>
      </c>
      <c r="AI325" s="1560">
        <v>1.96</v>
      </c>
      <c r="AJ325" s="102">
        <v>1</v>
      </c>
      <c r="AK325" s="208">
        <v>129634.4</v>
      </c>
      <c r="AL325" s="208">
        <v>0</v>
      </c>
      <c r="AM325" s="1567">
        <v>7.0000000000000007E-2</v>
      </c>
      <c r="AN325" s="208">
        <f t="shared" si="59"/>
        <v>9074.4080000000013</v>
      </c>
      <c r="AO325" s="208"/>
      <c r="AP325" s="227">
        <f t="shared" si="60"/>
        <v>138708.80799999999</v>
      </c>
    </row>
    <row r="326" spans="1:42" s="5" customFormat="1" x14ac:dyDescent="0.25">
      <c r="A326" s="208">
        <v>316</v>
      </c>
      <c r="B326" s="1546" t="s">
        <v>6333</v>
      </c>
      <c r="C326" s="1546" t="s">
        <v>1145</v>
      </c>
      <c r="D326" s="227" t="s">
        <v>4768</v>
      </c>
      <c r="E326" s="1561">
        <v>2</v>
      </c>
      <c r="F326" s="1560">
        <v>1.79</v>
      </c>
      <c r="G326" s="102">
        <v>1</v>
      </c>
      <c r="H326" s="208">
        <v>118390.6</v>
      </c>
      <c r="I326" s="208">
        <v>0</v>
      </c>
      <c r="J326" s="208">
        <v>7.0000000000000007E-2</v>
      </c>
      <c r="K326" s="208">
        <f t="shared" si="54"/>
        <v>8287.3420000000006</v>
      </c>
      <c r="L326" s="208"/>
      <c r="M326" s="227">
        <f t="shared" si="55"/>
        <v>126677.94200000001</v>
      </c>
      <c r="N326" s="227">
        <v>1</v>
      </c>
      <c r="O326" s="102">
        <v>1</v>
      </c>
      <c r="P326" s="208">
        <v>114422.2</v>
      </c>
      <c r="Q326" s="208"/>
      <c r="R326" s="208"/>
      <c r="S326" s="227">
        <f t="shared" si="56"/>
        <v>114422.2</v>
      </c>
      <c r="T326" s="227">
        <f t="shared" si="51"/>
        <v>0</v>
      </c>
      <c r="U326" s="227">
        <f t="shared" si="52"/>
        <v>3968.4000000000087</v>
      </c>
      <c r="V326" s="227">
        <f t="shared" si="53"/>
        <v>0</v>
      </c>
      <c r="W326" s="227">
        <f t="shared" si="63"/>
        <v>0</v>
      </c>
      <c r="X326" s="227">
        <f t="shared" si="61"/>
        <v>3968.4000000000087</v>
      </c>
      <c r="Y326" s="1561">
        <v>3</v>
      </c>
      <c r="Z326" s="1560">
        <v>1.84</v>
      </c>
      <c r="AA326" s="102">
        <v>1</v>
      </c>
      <c r="AB326" s="208">
        <v>121697.60000000001</v>
      </c>
      <c r="AC326" s="208">
        <v>0</v>
      </c>
      <c r="AD326" s="208">
        <v>0.08</v>
      </c>
      <c r="AE326" s="208">
        <f t="shared" si="57"/>
        <v>9735.8080000000009</v>
      </c>
      <c r="AF326" s="208"/>
      <c r="AG326" s="227">
        <f t="shared" si="58"/>
        <v>131433.408</v>
      </c>
      <c r="AH326" s="227" t="s">
        <v>1</v>
      </c>
      <c r="AI326" s="1560">
        <v>1.9</v>
      </c>
      <c r="AJ326" s="102">
        <v>1</v>
      </c>
      <c r="AK326" s="208">
        <v>125666</v>
      </c>
      <c r="AL326" s="208">
        <v>0</v>
      </c>
      <c r="AM326" s="1567">
        <v>0.08</v>
      </c>
      <c r="AN326" s="208">
        <f t="shared" si="59"/>
        <v>10053.280000000001</v>
      </c>
      <c r="AO326" s="208"/>
      <c r="AP326" s="227">
        <f t="shared" si="60"/>
        <v>135719.28</v>
      </c>
    </row>
    <row r="327" spans="1:42" s="5" customFormat="1" x14ac:dyDescent="0.25">
      <c r="A327" s="208">
        <v>317</v>
      </c>
      <c r="B327" s="1546" t="s">
        <v>6334</v>
      </c>
      <c r="C327" s="1546" t="s">
        <v>1145</v>
      </c>
      <c r="D327" s="227" t="s">
        <v>4768</v>
      </c>
      <c r="E327" s="1561">
        <v>2</v>
      </c>
      <c r="F327" s="1560">
        <v>1.79</v>
      </c>
      <c r="G327" s="102">
        <v>1</v>
      </c>
      <c r="H327" s="208">
        <v>118390.6</v>
      </c>
      <c r="I327" s="208">
        <v>0</v>
      </c>
      <c r="J327" s="208">
        <v>7.0000000000000007E-2</v>
      </c>
      <c r="K327" s="208">
        <f t="shared" si="54"/>
        <v>8287.3420000000006</v>
      </c>
      <c r="L327" s="208"/>
      <c r="M327" s="227">
        <f t="shared" si="55"/>
        <v>126677.94200000001</v>
      </c>
      <c r="N327" s="227">
        <v>1</v>
      </c>
      <c r="O327" s="102">
        <v>1</v>
      </c>
      <c r="P327" s="208">
        <v>114422.2</v>
      </c>
      <c r="Q327" s="208"/>
      <c r="R327" s="208"/>
      <c r="S327" s="227">
        <f t="shared" si="56"/>
        <v>114422.2</v>
      </c>
      <c r="T327" s="227">
        <f t="shared" si="51"/>
        <v>0</v>
      </c>
      <c r="U327" s="227">
        <f t="shared" si="52"/>
        <v>3968.4000000000087</v>
      </c>
      <c r="V327" s="227">
        <f t="shared" si="53"/>
        <v>0</v>
      </c>
      <c r="W327" s="227">
        <f t="shared" si="63"/>
        <v>0</v>
      </c>
      <c r="X327" s="227">
        <f t="shared" si="61"/>
        <v>3968.4000000000087</v>
      </c>
      <c r="Y327" s="1561">
        <v>3</v>
      </c>
      <c r="Z327" s="1560">
        <v>1.84</v>
      </c>
      <c r="AA327" s="102">
        <v>1</v>
      </c>
      <c r="AB327" s="208">
        <v>121697.60000000001</v>
      </c>
      <c r="AC327" s="208">
        <v>0</v>
      </c>
      <c r="AD327" s="208">
        <v>0.08</v>
      </c>
      <c r="AE327" s="208">
        <f t="shared" si="57"/>
        <v>9735.8080000000009</v>
      </c>
      <c r="AF327" s="208"/>
      <c r="AG327" s="227">
        <f t="shared" si="58"/>
        <v>131433.408</v>
      </c>
      <c r="AH327" s="227" t="s">
        <v>1</v>
      </c>
      <c r="AI327" s="1560">
        <v>1.9</v>
      </c>
      <c r="AJ327" s="102">
        <v>1</v>
      </c>
      <c r="AK327" s="208">
        <v>125666</v>
      </c>
      <c r="AL327" s="208">
        <v>0</v>
      </c>
      <c r="AM327" s="1567">
        <v>0.08</v>
      </c>
      <c r="AN327" s="208">
        <f t="shared" si="59"/>
        <v>10053.280000000001</v>
      </c>
      <c r="AO327" s="208"/>
      <c r="AP327" s="227">
        <f t="shared" si="60"/>
        <v>135719.28</v>
      </c>
    </row>
    <row r="328" spans="1:42" s="5" customFormat="1" x14ac:dyDescent="0.25">
      <c r="A328" s="208">
        <v>318</v>
      </c>
      <c r="B328" s="1546" t="s">
        <v>6335</v>
      </c>
      <c r="C328" s="1546" t="s">
        <v>1145</v>
      </c>
      <c r="D328" s="227" t="s">
        <v>4768</v>
      </c>
      <c r="E328" s="1561">
        <v>2</v>
      </c>
      <c r="F328" s="1560">
        <v>1.79</v>
      </c>
      <c r="G328" s="102">
        <v>1</v>
      </c>
      <c r="H328" s="208">
        <v>118390.6</v>
      </c>
      <c r="I328" s="208">
        <v>0</v>
      </c>
      <c r="J328" s="208">
        <v>7.0000000000000007E-2</v>
      </c>
      <c r="K328" s="208">
        <f t="shared" si="54"/>
        <v>8287.3420000000006</v>
      </c>
      <c r="L328" s="208"/>
      <c r="M328" s="227">
        <f t="shared" si="55"/>
        <v>126677.94200000001</v>
      </c>
      <c r="N328" s="227">
        <v>1</v>
      </c>
      <c r="O328" s="102">
        <v>1</v>
      </c>
      <c r="P328" s="208">
        <v>114422.2</v>
      </c>
      <c r="Q328" s="208"/>
      <c r="R328" s="208"/>
      <c r="S328" s="227">
        <f t="shared" si="56"/>
        <v>114422.2</v>
      </c>
      <c r="T328" s="227">
        <f t="shared" si="51"/>
        <v>0</v>
      </c>
      <c r="U328" s="227">
        <f t="shared" si="52"/>
        <v>3968.4000000000087</v>
      </c>
      <c r="V328" s="227">
        <f t="shared" si="53"/>
        <v>0</v>
      </c>
      <c r="W328" s="227">
        <f t="shared" si="63"/>
        <v>0</v>
      </c>
      <c r="X328" s="227">
        <f t="shared" si="61"/>
        <v>3968.4000000000087</v>
      </c>
      <c r="Y328" s="1561">
        <v>3</v>
      </c>
      <c r="Z328" s="1560">
        <v>1.84</v>
      </c>
      <c r="AA328" s="102">
        <v>1</v>
      </c>
      <c r="AB328" s="208">
        <v>121697.60000000001</v>
      </c>
      <c r="AC328" s="208">
        <v>0</v>
      </c>
      <c r="AD328" s="208">
        <v>7.0000000000000007E-2</v>
      </c>
      <c r="AE328" s="208">
        <f t="shared" si="57"/>
        <v>8518.8320000000003</v>
      </c>
      <c r="AF328" s="208"/>
      <c r="AG328" s="227">
        <f t="shared" si="58"/>
        <v>130216.432</v>
      </c>
      <c r="AH328" s="227" t="s">
        <v>1</v>
      </c>
      <c r="AI328" s="1560">
        <v>1.9</v>
      </c>
      <c r="AJ328" s="102">
        <v>1</v>
      </c>
      <c r="AK328" s="208">
        <v>125666</v>
      </c>
      <c r="AL328" s="208">
        <v>0</v>
      </c>
      <c r="AM328" s="1567">
        <v>7.0000000000000007E-2</v>
      </c>
      <c r="AN328" s="208">
        <f t="shared" si="59"/>
        <v>8796.6200000000008</v>
      </c>
      <c r="AO328" s="208"/>
      <c r="AP328" s="227">
        <f t="shared" si="60"/>
        <v>134462.62</v>
      </c>
    </row>
    <row r="329" spans="1:42" s="5" customFormat="1" x14ac:dyDescent="0.25">
      <c r="A329" s="208">
        <v>319</v>
      </c>
      <c r="B329" s="1546" t="s">
        <v>6336</v>
      </c>
      <c r="C329" s="1546" t="s">
        <v>1145</v>
      </c>
      <c r="D329" s="227" t="s">
        <v>4768</v>
      </c>
      <c r="E329" s="1561">
        <v>2</v>
      </c>
      <c r="F329" s="1560">
        <v>1.79</v>
      </c>
      <c r="G329" s="102">
        <v>1</v>
      </c>
      <c r="H329" s="208">
        <v>118390.6</v>
      </c>
      <c r="I329" s="208">
        <v>0</v>
      </c>
      <c r="J329" s="208">
        <v>0.06</v>
      </c>
      <c r="K329" s="208">
        <f t="shared" si="54"/>
        <v>7103.4359999999997</v>
      </c>
      <c r="L329" s="208"/>
      <c r="M329" s="227">
        <f t="shared" si="55"/>
        <v>125494.03600000001</v>
      </c>
      <c r="N329" s="227">
        <v>1</v>
      </c>
      <c r="O329" s="102">
        <v>1</v>
      </c>
      <c r="P329" s="208">
        <v>114422.2</v>
      </c>
      <c r="Q329" s="208">
        <v>8000</v>
      </c>
      <c r="R329" s="208"/>
      <c r="S329" s="227">
        <f t="shared" si="56"/>
        <v>122422.2</v>
      </c>
      <c r="T329" s="227">
        <f t="shared" si="51"/>
        <v>0</v>
      </c>
      <c r="U329" s="227">
        <f t="shared" si="52"/>
        <v>3968.4000000000087</v>
      </c>
      <c r="V329" s="227">
        <f t="shared" si="53"/>
        <v>-8000</v>
      </c>
      <c r="W329" s="227">
        <f t="shared" si="63"/>
        <v>0</v>
      </c>
      <c r="X329" s="227">
        <f t="shared" si="61"/>
        <v>-4031.5999999999913</v>
      </c>
      <c r="Y329" s="1561">
        <v>3</v>
      </c>
      <c r="Z329" s="1560">
        <v>1.84</v>
      </c>
      <c r="AA329" s="102">
        <v>1</v>
      </c>
      <c r="AB329" s="208">
        <v>121697.60000000001</v>
      </c>
      <c r="AC329" s="208">
        <v>0</v>
      </c>
      <c r="AD329" s="208">
        <v>0.06</v>
      </c>
      <c r="AE329" s="208">
        <f t="shared" si="57"/>
        <v>7301.8559999999998</v>
      </c>
      <c r="AF329" s="208"/>
      <c r="AG329" s="227">
        <f t="shared" si="58"/>
        <v>128999.45600000001</v>
      </c>
      <c r="AH329" s="227" t="s">
        <v>1</v>
      </c>
      <c r="AI329" s="1560">
        <v>1.9</v>
      </c>
      <c r="AJ329" s="102">
        <v>1</v>
      </c>
      <c r="AK329" s="208">
        <v>125666</v>
      </c>
      <c r="AL329" s="208">
        <v>0</v>
      </c>
      <c r="AM329" s="1567">
        <v>7.0000000000000007E-2</v>
      </c>
      <c r="AN329" s="208">
        <f t="shared" si="59"/>
        <v>8796.6200000000008</v>
      </c>
      <c r="AO329" s="208"/>
      <c r="AP329" s="227">
        <f t="shared" si="60"/>
        <v>134462.62</v>
      </c>
    </row>
    <row r="330" spans="1:42" s="5" customFormat="1" x14ac:dyDescent="0.25">
      <c r="A330" s="208">
        <v>320</v>
      </c>
      <c r="B330" s="1546" t="s">
        <v>6337</v>
      </c>
      <c r="C330" s="1546" t="s">
        <v>1145</v>
      </c>
      <c r="D330" s="227" t="s">
        <v>4768</v>
      </c>
      <c r="E330" s="1561">
        <v>2</v>
      </c>
      <c r="F330" s="1560">
        <v>1.79</v>
      </c>
      <c r="G330" s="102">
        <v>1</v>
      </c>
      <c r="H330" s="208">
        <v>118390.6</v>
      </c>
      <c r="I330" s="208">
        <v>0</v>
      </c>
      <c r="J330" s="208">
        <v>0.06</v>
      </c>
      <c r="K330" s="208">
        <f t="shared" si="54"/>
        <v>7103.4359999999997</v>
      </c>
      <c r="L330" s="208"/>
      <c r="M330" s="227">
        <f t="shared" si="55"/>
        <v>125494.03600000001</v>
      </c>
      <c r="N330" s="227">
        <v>1</v>
      </c>
      <c r="O330" s="102">
        <v>1</v>
      </c>
      <c r="P330" s="208">
        <v>114422.2</v>
      </c>
      <c r="Q330" s="208">
        <v>8000</v>
      </c>
      <c r="R330" s="208"/>
      <c r="S330" s="227">
        <f t="shared" si="56"/>
        <v>122422.2</v>
      </c>
      <c r="T330" s="227">
        <f t="shared" si="51"/>
        <v>0</v>
      </c>
      <c r="U330" s="227">
        <f t="shared" si="52"/>
        <v>3968.4000000000087</v>
      </c>
      <c r="V330" s="227">
        <f t="shared" si="53"/>
        <v>-8000</v>
      </c>
      <c r="W330" s="227">
        <f t="shared" si="63"/>
        <v>0</v>
      </c>
      <c r="X330" s="227">
        <f t="shared" si="61"/>
        <v>-4031.5999999999913</v>
      </c>
      <c r="Y330" s="1561">
        <v>3</v>
      </c>
      <c r="Z330" s="1560">
        <v>1.84</v>
      </c>
      <c r="AA330" s="102">
        <v>1</v>
      </c>
      <c r="AB330" s="208">
        <v>121697.60000000001</v>
      </c>
      <c r="AC330" s="208">
        <v>0</v>
      </c>
      <c r="AD330" s="208">
        <v>0.06</v>
      </c>
      <c r="AE330" s="208">
        <f t="shared" si="57"/>
        <v>7301.8559999999998</v>
      </c>
      <c r="AF330" s="208"/>
      <c r="AG330" s="227">
        <f t="shared" si="58"/>
        <v>128999.45600000001</v>
      </c>
      <c r="AH330" s="227" t="s">
        <v>1</v>
      </c>
      <c r="AI330" s="1560">
        <v>1.9</v>
      </c>
      <c r="AJ330" s="102">
        <v>1</v>
      </c>
      <c r="AK330" s="208">
        <v>125666</v>
      </c>
      <c r="AL330" s="208">
        <v>0</v>
      </c>
      <c r="AM330" s="1567">
        <v>7.0000000000000007E-2</v>
      </c>
      <c r="AN330" s="208">
        <f t="shared" si="59"/>
        <v>8796.6200000000008</v>
      </c>
      <c r="AO330" s="208"/>
      <c r="AP330" s="227">
        <f t="shared" si="60"/>
        <v>134462.62</v>
      </c>
    </row>
    <row r="331" spans="1:42" s="5" customFormat="1" x14ac:dyDescent="0.25">
      <c r="A331" s="208">
        <v>321</v>
      </c>
      <c r="B331" s="1546" t="s">
        <v>6338</v>
      </c>
      <c r="C331" s="1546" t="s">
        <v>1145</v>
      </c>
      <c r="D331" s="227" t="s">
        <v>4768</v>
      </c>
      <c r="E331" s="1561">
        <v>2</v>
      </c>
      <c r="F331" s="1560">
        <v>1.79</v>
      </c>
      <c r="G331" s="102">
        <v>1</v>
      </c>
      <c r="H331" s="208">
        <v>118390.6</v>
      </c>
      <c r="I331" s="208">
        <v>0</v>
      </c>
      <c r="J331" s="208">
        <v>0.06</v>
      </c>
      <c r="K331" s="208">
        <f t="shared" si="54"/>
        <v>7103.4359999999997</v>
      </c>
      <c r="L331" s="208"/>
      <c r="M331" s="227">
        <f t="shared" si="55"/>
        <v>125494.03600000001</v>
      </c>
      <c r="N331" s="227">
        <v>1</v>
      </c>
      <c r="O331" s="102">
        <v>1</v>
      </c>
      <c r="P331" s="208">
        <v>114422.2</v>
      </c>
      <c r="Q331" s="208">
        <v>8000</v>
      </c>
      <c r="R331" s="208"/>
      <c r="S331" s="227">
        <f t="shared" si="56"/>
        <v>122422.2</v>
      </c>
      <c r="T331" s="227">
        <f t="shared" ref="T331:T394" si="64">G331-O331</f>
        <v>0</v>
      </c>
      <c r="U331" s="227">
        <f t="shared" ref="U331:U394" si="65">H331-P331</f>
        <v>3968.4000000000087</v>
      </c>
      <c r="V331" s="227">
        <f t="shared" ref="V331:V394" si="66">I331-Q331</f>
        <v>-8000</v>
      </c>
      <c r="W331" s="227">
        <f t="shared" si="63"/>
        <v>0</v>
      </c>
      <c r="X331" s="227">
        <f t="shared" si="61"/>
        <v>-4031.5999999999913</v>
      </c>
      <c r="Y331" s="1561">
        <v>3</v>
      </c>
      <c r="Z331" s="1560">
        <v>1.84</v>
      </c>
      <c r="AA331" s="102">
        <v>1</v>
      </c>
      <c r="AB331" s="208">
        <v>121697.60000000001</v>
      </c>
      <c r="AC331" s="208">
        <v>0</v>
      </c>
      <c r="AD331" s="208">
        <v>0.06</v>
      </c>
      <c r="AE331" s="208">
        <f t="shared" si="57"/>
        <v>7301.8559999999998</v>
      </c>
      <c r="AF331" s="208"/>
      <c r="AG331" s="227">
        <f t="shared" si="58"/>
        <v>128999.45600000001</v>
      </c>
      <c r="AH331" s="227" t="s">
        <v>1</v>
      </c>
      <c r="AI331" s="1560">
        <v>1.9</v>
      </c>
      <c r="AJ331" s="102">
        <v>1</v>
      </c>
      <c r="AK331" s="208">
        <v>125666</v>
      </c>
      <c r="AL331" s="208">
        <v>0</v>
      </c>
      <c r="AM331" s="1567">
        <v>0.06</v>
      </c>
      <c r="AN331" s="208">
        <f t="shared" si="59"/>
        <v>7539.96</v>
      </c>
      <c r="AO331" s="208"/>
      <c r="AP331" s="227">
        <f t="shared" si="60"/>
        <v>133205.96</v>
      </c>
    </row>
    <row r="332" spans="1:42" s="5" customFormat="1" x14ac:dyDescent="0.25">
      <c r="A332" s="208">
        <v>322</v>
      </c>
      <c r="B332" s="1546" t="s">
        <v>6339</v>
      </c>
      <c r="C332" s="1546" t="s">
        <v>1145</v>
      </c>
      <c r="D332" s="227" t="s">
        <v>4768</v>
      </c>
      <c r="E332" s="1561">
        <v>2</v>
      </c>
      <c r="F332" s="1560">
        <v>1.79</v>
      </c>
      <c r="G332" s="102">
        <v>1</v>
      </c>
      <c r="H332" s="208">
        <v>118390.6</v>
      </c>
      <c r="I332" s="208">
        <v>0</v>
      </c>
      <c r="J332" s="208">
        <v>0.05</v>
      </c>
      <c r="K332" s="208">
        <f t="shared" ref="K332:K395" si="67">+H332*J332</f>
        <v>5919.5300000000007</v>
      </c>
      <c r="L332" s="208"/>
      <c r="M332" s="227">
        <f t="shared" ref="M332:M395" si="68">H332+I332+L332+K332</f>
        <v>124310.13</v>
      </c>
      <c r="N332" s="227">
        <v>1</v>
      </c>
      <c r="O332" s="102">
        <v>1</v>
      </c>
      <c r="P332" s="208">
        <v>114422.2</v>
      </c>
      <c r="Q332" s="208">
        <v>8000</v>
      </c>
      <c r="R332" s="208"/>
      <c r="S332" s="227">
        <f t="shared" ref="S332:S395" si="69">P332+Q332+R332</f>
        <v>122422.2</v>
      </c>
      <c r="T332" s="227">
        <f t="shared" si="64"/>
        <v>0</v>
      </c>
      <c r="U332" s="227">
        <f t="shared" si="65"/>
        <v>3968.4000000000087</v>
      </c>
      <c r="V332" s="227">
        <f t="shared" si="66"/>
        <v>-8000</v>
      </c>
      <c r="W332" s="227">
        <f t="shared" si="63"/>
        <v>0</v>
      </c>
      <c r="X332" s="227">
        <f t="shared" si="61"/>
        <v>-4031.5999999999913</v>
      </c>
      <c r="Y332" s="1561">
        <v>3</v>
      </c>
      <c r="Z332" s="1560">
        <v>1.84</v>
      </c>
      <c r="AA332" s="102">
        <v>1</v>
      </c>
      <c r="AB332" s="208">
        <v>121697.60000000001</v>
      </c>
      <c r="AC332" s="208">
        <v>0</v>
      </c>
      <c r="AD332" s="208">
        <v>0.05</v>
      </c>
      <c r="AE332" s="208">
        <f t="shared" ref="AE332:AE395" si="70">+AB332*AD332</f>
        <v>6084.880000000001</v>
      </c>
      <c r="AF332" s="208"/>
      <c r="AG332" s="227">
        <f t="shared" ref="AG332:AG395" si="71">AB332+AC332+AF332+AE332</f>
        <v>127782.48000000001</v>
      </c>
      <c r="AH332" s="227" t="s">
        <v>1</v>
      </c>
      <c r="AI332" s="1560">
        <v>1.9</v>
      </c>
      <c r="AJ332" s="102">
        <v>1</v>
      </c>
      <c r="AK332" s="208">
        <v>125666</v>
      </c>
      <c r="AL332" s="208">
        <v>0</v>
      </c>
      <c r="AM332" s="1567">
        <v>0.06</v>
      </c>
      <c r="AN332" s="208">
        <f t="shared" ref="AN332:AN395" si="72">+AK332*AM332</f>
        <v>7539.96</v>
      </c>
      <c r="AO332" s="208"/>
      <c r="AP332" s="227">
        <f t="shared" ref="AP332:AP395" si="73">AK332+AL332+AO332+AN332</f>
        <v>133205.96</v>
      </c>
    </row>
    <row r="333" spans="1:42" s="5" customFormat="1" ht="27" x14ac:dyDescent="0.25">
      <c r="A333" s="208">
        <v>323</v>
      </c>
      <c r="B333" s="1546" t="s">
        <v>6340</v>
      </c>
      <c r="C333" s="1546" t="s">
        <v>6064</v>
      </c>
      <c r="D333" s="227" t="s">
        <v>4758</v>
      </c>
      <c r="E333" s="1561">
        <v>2</v>
      </c>
      <c r="F333" s="1560">
        <v>4.1399999999999997</v>
      </c>
      <c r="G333" s="102">
        <v>1</v>
      </c>
      <c r="H333" s="208">
        <v>273819.59999999998</v>
      </c>
      <c r="I333" s="208">
        <v>0</v>
      </c>
      <c r="J333" s="208">
        <v>0.13</v>
      </c>
      <c r="K333" s="208">
        <f t="shared" si="67"/>
        <v>35596.547999999995</v>
      </c>
      <c r="L333" s="208"/>
      <c r="M333" s="227">
        <f t="shared" si="68"/>
        <v>309416.14799999999</v>
      </c>
      <c r="N333" s="227">
        <v>1</v>
      </c>
      <c r="O333" s="102">
        <v>1</v>
      </c>
      <c r="P333" s="208">
        <v>265221.39999999997</v>
      </c>
      <c r="Q333" s="208">
        <v>0</v>
      </c>
      <c r="R333" s="208"/>
      <c r="S333" s="227">
        <f t="shared" si="69"/>
        <v>265221.39999999997</v>
      </c>
      <c r="T333" s="227">
        <f t="shared" si="64"/>
        <v>0</v>
      </c>
      <c r="U333" s="227">
        <f t="shared" si="65"/>
        <v>8598.2000000000116</v>
      </c>
      <c r="V333" s="227">
        <f t="shared" si="66"/>
        <v>0</v>
      </c>
      <c r="W333" s="227">
        <f t="shared" si="63"/>
        <v>0</v>
      </c>
      <c r="X333" s="227">
        <f t="shared" si="61"/>
        <v>8598.2000000000116</v>
      </c>
      <c r="Y333" s="1561">
        <v>3</v>
      </c>
      <c r="Z333" s="1560">
        <v>4.2699999999999996</v>
      </c>
      <c r="AA333" s="102">
        <v>1</v>
      </c>
      <c r="AB333" s="208">
        <v>282417.8</v>
      </c>
      <c r="AC333" s="208">
        <v>0</v>
      </c>
      <c r="AD333" s="208">
        <v>0.13</v>
      </c>
      <c r="AE333" s="208">
        <f t="shared" si="70"/>
        <v>36714.313999999998</v>
      </c>
      <c r="AF333" s="208"/>
      <c r="AG333" s="227">
        <f t="shared" si="71"/>
        <v>319132.114</v>
      </c>
      <c r="AH333" s="227" t="s">
        <v>1</v>
      </c>
      <c r="AI333" s="1560">
        <v>4.41</v>
      </c>
      <c r="AJ333" s="102">
        <v>1</v>
      </c>
      <c r="AK333" s="208">
        <v>291677.40000000002</v>
      </c>
      <c r="AL333" s="208">
        <v>0</v>
      </c>
      <c r="AM333" s="1567">
        <v>0.13</v>
      </c>
      <c r="AN333" s="208">
        <f t="shared" si="72"/>
        <v>37918.062000000005</v>
      </c>
      <c r="AO333" s="208"/>
      <c r="AP333" s="227">
        <f t="shared" si="73"/>
        <v>329595.46200000006</v>
      </c>
    </row>
    <row r="334" spans="1:42" s="5" customFormat="1" ht="27" x14ac:dyDescent="0.25">
      <c r="A334" s="208">
        <v>324</v>
      </c>
      <c r="B334" s="1546" t="s">
        <v>6341</v>
      </c>
      <c r="C334" s="1546" t="s">
        <v>6096</v>
      </c>
      <c r="D334" s="227" t="s">
        <v>4971</v>
      </c>
      <c r="E334" s="1561">
        <v>2</v>
      </c>
      <c r="F334" s="1560">
        <v>2.83</v>
      </c>
      <c r="G334" s="102">
        <v>1</v>
      </c>
      <c r="H334" s="208">
        <v>187176.2</v>
      </c>
      <c r="I334" s="208">
        <v>0</v>
      </c>
      <c r="J334" s="208">
        <v>0.1</v>
      </c>
      <c r="K334" s="208">
        <f t="shared" si="67"/>
        <v>18717.620000000003</v>
      </c>
      <c r="L334" s="208"/>
      <c r="M334" s="227">
        <f t="shared" si="68"/>
        <v>205893.82</v>
      </c>
      <c r="N334" s="227">
        <v>1</v>
      </c>
      <c r="O334" s="102">
        <v>1</v>
      </c>
      <c r="P334" s="208">
        <v>181885</v>
      </c>
      <c r="Q334" s="208">
        <v>0</v>
      </c>
      <c r="R334" s="208"/>
      <c r="S334" s="227">
        <f t="shared" si="69"/>
        <v>181885</v>
      </c>
      <c r="T334" s="227">
        <f t="shared" si="64"/>
        <v>0</v>
      </c>
      <c r="U334" s="227">
        <f t="shared" si="65"/>
        <v>5291.2000000000116</v>
      </c>
      <c r="V334" s="227">
        <f t="shared" si="66"/>
        <v>0</v>
      </c>
      <c r="W334" s="227">
        <f t="shared" si="63"/>
        <v>0</v>
      </c>
      <c r="X334" s="227">
        <f t="shared" ref="X334:X397" si="74">U334+V334+W334</f>
        <v>5291.2000000000116</v>
      </c>
      <c r="Y334" s="1561">
        <v>3</v>
      </c>
      <c r="Z334" s="1560">
        <v>2.92</v>
      </c>
      <c r="AA334" s="102">
        <v>1</v>
      </c>
      <c r="AB334" s="208">
        <v>193128.8</v>
      </c>
      <c r="AC334" s="208">
        <v>0</v>
      </c>
      <c r="AD334" s="208">
        <v>0.1</v>
      </c>
      <c r="AE334" s="208">
        <f t="shared" si="70"/>
        <v>19312.88</v>
      </c>
      <c r="AF334" s="208"/>
      <c r="AG334" s="227">
        <f t="shared" si="71"/>
        <v>212441.68</v>
      </c>
      <c r="AH334" s="227" t="s">
        <v>1</v>
      </c>
      <c r="AI334" s="1560">
        <v>3.02</v>
      </c>
      <c r="AJ334" s="102">
        <v>1</v>
      </c>
      <c r="AK334" s="208">
        <v>199742.8</v>
      </c>
      <c r="AL334" s="208">
        <v>0</v>
      </c>
      <c r="AM334" s="1567">
        <v>0.11</v>
      </c>
      <c r="AN334" s="208">
        <f t="shared" si="72"/>
        <v>21971.707999999999</v>
      </c>
      <c r="AO334" s="208"/>
      <c r="AP334" s="227">
        <f t="shared" si="73"/>
        <v>221714.50799999997</v>
      </c>
    </row>
    <row r="335" spans="1:42" s="5" customFormat="1" ht="27" x14ac:dyDescent="0.25">
      <c r="A335" s="208">
        <v>325</v>
      </c>
      <c r="B335" s="1546" t="s">
        <v>6342</v>
      </c>
      <c r="C335" s="1546" t="s">
        <v>6251</v>
      </c>
      <c r="D335" s="227" t="s">
        <v>4989</v>
      </c>
      <c r="E335" s="1561">
        <v>2</v>
      </c>
      <c r="F335" s="1560">
        <v>2.4300000000000002</v>
      </c>
      <c r="G335" s="102">
        <v>1</v>
      </c>
      <c r="H335" s="208">
        <v>160720.20000000001</v>
      </c>
      <c r="I335" s="208">
        <v>0</v>
      </c>
      <c r="J335" s="208">
        <v>0.1</v>
      </c>
      <c r="K335" s="208">
        <f t="shared" si="67"/>
        <v>16072.020000000002</v>
      </c>
      <c r="L335" s="208"/>
      <c r="M335" s="227">
        <f t="shared" si="68"/>
        <v>176792.22</v>
      </c>
      <c r="N335" s="227">
        <v>1</v>
      </c>
      <c r="O335" s="102">
        <v>1</v>
      </c>
      <c r="P335" s="208">
        <v>155429</v>
      </c>
      <c r="Q335" s="208">
        <v>0</v>
      </c>
      <c r="R335" s="208"/>
      <c r="S335" s="227">
        <f t="shared" si="69"/>
        <v>155429</v>
      </c>
      <c r="T335" s="227">
        <f t="shared" si="64"/>
        <v>0</v>
      </c>
      <c r="U335" s="227">
        <f t="shared" si="65"/>
        <v>5291.2000000000116</v>
      </c>
      <c r="V335" s="227">
        <f t="shared" si="66"/>
        <v>0</v>
      </c>
      <c r="W335" s="227">
        <f t="shared" si="63"/>
        <v>0</v>
      </c>
      <c r="X335" s="227">
        <f t="shared" si="74"/>
        <v>5291.2000000000116</v>
      </c>
      <c r="Y335" s="1561">
        <v>3</v>
      </c>
      <c r="Z335" s="1560">
        <v>2.5</v>
      </c>
      <c r="AA335" s="102">
        <v>1</v>
      </c>
      <c r="AB335" s="208">
        <v>165350</v>
      </c>
      <c r="AC335" s="208">
        <v>0</v>
      </c>
      <c r="AD335" s="208">
        <v>0.1</v>
      </c>
      <c r="AE335" s="208">
        <f t="shared" si="70"/>
        <v>16535</v>
      </c>
      <c r="AF335" s="208"/>
      <c r="AG335" s="227">
        <f t="shared" si="71"/>
        <v>181885</v>
      </c>
      <c r="AH335" s="227" t="s">
        <v>1</v>
      </c>
      <c r="AI335" s="1560">
        <v>2.58</v>
      </c>
      <c r="AJ335" s="102">
        <v>1</v>
      </c>
      <c r="AK335" s="208">
        <v>170641.2</v>
      </c>
      <c r="AL335" s="208">
        <v>0</v>
      </c>
      <c r="AM335" s="1567">
        <v>0.1</v>
      </c>
      <c r="AN335" s="208">
        <f t="shared" si="72"/>
        <v>17064.120000000003</v>
      </c>
      <c r="AO335" s="208"/>
      <c r="AP335" s="227">
        <f t="shared" si="73"/>
        <v>187705.32</v>
      </c>
    </row>
    <row r="336" spans="1:42" s="5" customFormat="1" ht="27" x14ac:dyDescent="0.25">
      <c r="A336" s="208">
        <v>326</v>
      </c>
      <c r="B336" s="1546" t="s">
        <v>6343</v>
      </c>
      <c r="C336" s="1546" t="s">
        <v>6251</v>
      </c>
      <c r="D336" s="227" t="s">
        <v>4989</v>
      </c>
      <c r="E336" s="1561">
        <v>2</v>
      </c>
      <c r="F336" s="1560">
        <v>2.4300000000000002</v>
      </c>
      <c r="G336" s="102">
        <v>1</v>
      </c>
      <c r="H336" s="208">
        <v>160720.20000000001</v>
      </c>
      <c r="I336" s="208">
        <v>0</v>
      </c>
      <c r="J336" s="208">
        <v>0.1</v>
      </c>
      <c r="K336" s="208">
        <f t="shared" si="67"/>
        <v>16072.020000000002</v>
      </c>
      <c r="L336" s="208"/>
      <c r="M336" s="227">
        <f t="shared" si="68"/>
        <v>176792.22</v>
      </c>
      <c r="N336" s="227">
        <v>1</v>
      </c>
      <c r="O336" s="102">
        <v>1</v>
      </c>
      <c r="P336" s="208">
        <v>155429</v>
      </c>
      <c r="Q336" s="208">
        <v>0</v>
      </c>
      <c r="R336" s="208"/>
      <c r="S336" s="227">
        <f t="shared" si="69"/>
        <v>155429</v>
      </c>
      <c r="T336" s="227">
        <f t="shared" si="64"/>
        <v>0</v>
      </c>
      <c r="U336" s="227">
        <f t="shared" si="65"/>
        <v>5291.2000000000116</v>
      </c>
      <c r="V336" s="227">
        <f t="shared" si="66"/>
        <v>0</v>
      </c>
      <c r="W336" s="227">
        <f t="shared" si="63"/>
        <v>0</v>
      </c>
      <c r="X336" s="227">
        <f t="shared" si="74"/>
        <v>5291.2000000000116</v>
      </c>
      <c r="Y336" s="1561">
        <v>3</v>
      </c>
      <c r="Z336" s="1560">
        <v>2.5</v>
      </c>
      <c r="AA336" s="102">
        <v>1</v>
      </c>
      <c r="AB336" s="208">
        <v>165350</v>
      </c>
      <c r="AC336" s="208">
        <v>0</v>
      </c>
      <c r="AD336" s="208">
        <v>0.1</v>
      </c>
      <c r="AE336" s="208">
        <f t="shared" si="70"/>
        <v>16535</v>
      </c>
      <c r="AF336" s="208"/>
      <c r="AG336" s="227">
        <f t="shared" si="71"/>
        <v>181885</v>
      </c>
      <c r="AH336" s="227" t="s">
        <v>1</v>
      </c>
      <c r="AI336" s="1560">
        <v>2.58</v>
      </c>
      <c r="AJ336" s="102">
        <v>1</v>
      </c>
      <c r="AK336" s="208">
        <v>170641.2</v>
      </c>
      <c r="AL336" s="208">
        <v>0</v>
      </c>
      <c r="AM336" s="1567">
        <v>0.1</v>
      </c>
      <c r="AN336" s="208">
        <f t="shared" si="72"/>
        <v>17064.120000000003</v>
      </c>
      <c r="AO336" s="208"/>
      <c r="AP336" s="227">
        <f t="shared" si="73"/>
        <v>187705.32</v>
      </c>
    </row>
    <row r="337" spans="1:42" s="5" customFormat="1" ht="27" x14ac:dyDescent="0.25">
      <c r="A337" s="208">
        <v>327</v>
      </c>
      <c r="B337" s="1546" t="s">
        <v>6344</v>
      </c>
      <c r="C337" s="1546" t="s">
        <v>6251</v>
      </c>
      <c r="D337" s="227" t="s">
        <v>4989</v>
      </c>
      <c r="E337" s="1561">
        <v>20</v>
      </c>
      <c r="F337" s="1560">
        <v>3.11</v>
      </c>
      <c r="G337" s="102">
        <v>1</v>
      </c>
      <c r="H337" s="208">
        <v>205695.4</v>
      </c>
      <c r="I337" s="208">
        <v>0</v>
      </c>
      <c r="J337" s="208">
        <v>0.13</v>
      </c>
      <c r="K337" s="208">
        <f t="shared" si="67"/>
        <v>26740.402000000002</v>
      </c>
      <c r="L337" s="208"/>
      <c r="M337" s="227">
        <f t="shared" si="68"/>
        <v>232435.802</v>
      </c>
      <c r="N337" s="227">
        <v>19</v>
      </c>
      <c r="O337" s="102">
        <v>1</v>
      </c>
      <c r="P337" s="208">
        <v>205695.4</v>
      </c>
      <c r="Q337" s="208">
        <v>0</v>
      </c>
      <c r="R337" s="208"/>
      <c r="S337" s="227">
        <f t="shared" si="69"/>
        <v>205695.4</v>
      </c>
      <c r="T337" s="227">
        <f t="shared" si="64"/>
        <v>0</v>
      </c>
      <c r="U337" s="227">
        <f t="shared" si="65"/>
        <v>0</v>
      </c>
      <c r="V337" s="227">
        <f t="shared" si="66"/>
        <v>0</v>
      </c>
      <c r="W337" s="227">
        <f t="shared" si="63"/>
        <v>0</v>
      </c>
      <c r="X337" s="227">
        <f t="shared" si="74"/>
        <v>0</v>
      </c>
      <c r="Y337" s="1561">
        <v>21</v>
      </c>
      <c r="Z337" s="1560">
        <v>3.11</v>
      </c>
      <c r="AA337" s="102">
        <v>1</v>
      </c>
      <c r="AB337" s="208">
        <v>205695.4</v>
      </c>
      <c r="AC337" s="208">
        <v>0</v>
      </c>
      <c r="AD337" s="208">
        <v>0.13</v>
      </c>
      <c r="AE337" s="208">
        <f t="shared" si="70"/>
        <v>26740.402000000002</v>
      </c>
      <c r="AF337" s="208"/>
      <c r="AG337" s="227">
        <f t="shared" si="71"/>
        <v>232435.802</v>
      </c>
      <c r="AH337" s="227" t="s">
        <v>1</v>
      </c>
      <c r="AI337" s="1560">
        <v>3.11</v>
      </c>
      <c r="AJ337" s="102">
        <v>1</v>
      </c>
      <c r="AK337" s="208">
        <v>205695.4</v>
      </c>
      <c r="AL337" s="208">
        <v>0</v>
      </c>
      <c r="AM337" s="1567">
        <v>0.13</v>
      </c>
      <c r="AN337" s="208">
        <f t="shared" si="72"/>
        <v>26740.402000000002</v>
      </c>
      <c r="AO337" s="208"/>
      <c r="AP337" s="227">
        <f t="shared" si="73"/>
        <v>232435.802</v>
      </c>
    </row>
    <row r="338" spans="1:42" s="5" customFormat="1" ht="27" x14ac:dyDescent="0.25">
      <c r="A338" s="208">
        <v>328</v>
      </c>
      <c r="B338" s="1546" t="s">
        <v>6345</v>
      </c>
      <c r="C338" s="1546" t="s">
        <v>6251</v>
      </c>
      <c r="D338" s="227" t="s">
        <v>4989</v>
      </c>
      <c r="E338" s="1561">
        <v>2</v>
      </c>
      <c r="F338" s="1560">
        <v>2.4300000000000002</v>
      </c>
      <c r="G338" s="102">
        <v>1</v>
      </c>
      <c r="H338" s="208">
        <v>160720.20000000001</v>
      </c>
      <c r="I338" s="208">
        <v>0</v>
      </c>
      <c r="J338" s="208">
        <v>0.1</v>
      </c>
      <c r="K338" s="208">
        <f t="shared" si="67"/>
        <v>16072.020000000002</v>
      </c>
      <c r="L338" s="208"/>
      <c r="M338" s="227">
        <f t="shared" si="68"/>
        <v>176792.22</v>
      </c>
      <c r="N338" s="227">
        <v>1</v>
      </c>
      <c r="O338" s="102">
        <v>1</v>
      </c>
      <c r="P338" s="208">
        <v>155429</v>
      </c>
      <c r="Q338" s="208">
        <v>0</v>
      </c>
      <c r="R338" s="208"/>
      <c r="S338" s="227">
        <f t="shared" si="69"/>
        <v>155429</v>
      </c>
      <c r="T338" s="227">
        <f t="shared" si="64"/>
        <v>0</v>
      </c>
      <c r="U338" s="227">
        <f t="shared" si="65"/>
        <v>5291.2000000000116</v>
      </c>
      <c r="V338" s="227">
        <f t="shared" si="66"/>
        <v>0</v>
      </c>
      <c r="W338" s="227">
        <f t="shared" si="63"/>
        <v>0</v>
      </c>
      <c r="X338" s="227">
        <f t="shared" si="74"/>
        <v>5291.2000000000116</v>
      </c>
      <c r="Y338" s="1561">
        <v>3</v>
      </c>
      <c r="Z338" s="1560">
        <v>2.5</v>
      </c>
      <c r="AA338" s="102">
        <v>1</v>
      </c>
      <c r="AB338" s="208">
        <v>165350</v>
      </c>
      <c r="AC338" s="208">
        <v>0</v>
      </c>
      <c r="AD338" s="208">
        <v>0.1</v>
      </c>
      <c r="AE338" s="208">
        <f t="shared" si="70"/>
        <v>16535</v>
      </c>
      <c r="AF338" s="208"/>
      <c r="AG338" s="227">
        <f t="shared" si="71"/>
        <v>181885</v>
      </c>
      <c r="AH338" s="227" t="s">
        <v>1</v>
      </c>
      <c r="AI338" s="1560">
        <v>2.58</v>
      </c>
      <c r="AJ338" s="102">
        <v>1</v>
      </c>
      <c r="AK338" s="208">
        <v>170641.2</v>
      </c>
      <c r="AL338" s="208">
        <v>0</v>
      </c>
      <c r="AM338" s="1567">
        <v>0.1</v>
      </c>
      <c r="AN338" s="208">
        <f t="shared" si="72"/>
        <v>17064.120000000003</v>
      </c>
      <c r="AO338" s="208"/>
      <c r="AP338" s="227">
        <f t="shared" si="73"/>
        <v>187705.32</v>
      </c>
    </row>
    <row r="339" spans="1:42" s="5" customFormat="1" x14ac:dyDescent="0.25">
      <c r="A339" s="208">
        <v>329</v>
      </c>
      <c r="B339" s="1546" t="s">
        <v>6346</v>
      </c>
      <c r="C339" s="1546" t="s">
        <v>6066</v>
      </c>
      <c r="D339" s="227" t="s">
        <v>6067</v>
      </c>
      <c r="E339" s="1561">
        <v>2</v>
      </c>
      <c r="F339" s="1560">
        <v>2.08</v>
      </c>
      <c r="G339" s="102">
        <v>1</v>
      </c>
      <c r="H339" s="208">
        <v>137571.20000000001</v>
      </c>
      <c r="I339" s="208">
        <v>0</v>
      </c>
      <c r="J339" s="208">
        <v>0.1</v>
      </c>
      <c r="K339" s="208">
        <f t="shared" si="67"/>
        <v>13757.120000000003</v>
      </c>
      <c r="L339" s="208"/>
      <c r="M339" s="227">
        <f t="shared" si="68"/>
        <v>151328.32000000001</v>
      </c>
      <c r="N339" s="227">
        <v>1</v>
      </c>
      <c r="O339" s="102">
        <v>1</v>
      </c>
      <c r="P339" s="208">
        <v>133602.79999999999</v>
      </c>
      <c r="Q339" s="208">
        <v>0</v>
      </c>
      <c r="R339" s="208"/>
      <c r="S339" s="227">
        <f t="shared" si="69"/>
        <v>133602.79999999999</v>
      </c>
      <c r="T339" s="227">
        <f t="shared" si="64"/>
        <v>0</v>
      </c>
      <c r="U339" s="227">
        <f t="shared" si="65"/>
        <v>3968.4000000000233</v>
      </c>
      <c r="V339" s="227">
        <f t="shared" si="66"/>
        <v>0</v>
      </c>
      <c r="W339" s="227">
        <f t="shared" si="63"/>
        <v>0</v>
      </c>
      <c r="X339" s="227">
        <f t="shared" si="74"/>
        <v>3968.4000000000233</v>
      </c>
      <c r="Y339" s="1561">
        <v>3</v>
      </c>
      <c r="Z339" s="1560">
        <v>2.15</v>
      </c>
      <c r="AA339" s="102">
        <v>1</v>
      </c>
      <c r="AB339" s="208">
        <v>142201</v>
      </c>
      <c r="AC339" s="208">
        <v>0</v>
      </c>
      <c r="AD339" s="208">
        <v>0.1</v>
      </c>
      <c r="AE339" s="208">
        <f t="shared" si="70"/>
        <v>14220.1</v>
      </c>
      <c r="AF339" s="208"/>
      <c r="AG339" s="227">
        <f t="shared" si="71"/>
        <v>156421.1</v>
      </c>
      <c r="AH339" s="227" t="s">
        <v>1</v>
      </c>
      <c r="AI339" s="1560">
        <v>2.21</v>
      </c>
      <c r="AJ339" s="102">
        <v>1</v>
      </c>
      <c r="AK339" s="208">
        <v>146169.4</v>
      </c>
      <c r="AL339" s="208">
        <v>0</v>
      </c>
      <c r="AM339" s="1567">
        <v>0.1</v>
      </c>
      <c r="AN339" s="208">
        <f t="shared" si="72"/>
        <v>14616.94</v>
      </c>
      <c r="AO339" s="208"/>
      <c r="AP339" s="227">
        <f t="shared" si="73"/>
        <v>160786.34</v>
      </c>
    </row>
    <row r="340" spans="1:42" s="5" customFormat="1" x14ac:dyDescent="0.25">
      <c r="A340" s="208">
        <v>330</v>
      </c>
      <c r="B340" s="1546" t="s">
        <v>6347</v>
      </c>
      <c r="C340" s="1546" t="s">
        <v>6066</v>
      </c>
      <c r="D340" s="227" t="s">
        <v>6067</v>
      </c>
      <c r="E340" s="1561">
        <v>2</v>
      </c>
      <c r="F340" s="1560">
        <v>2.08</v>
      </c>
      <c r="G340" s="102">
        <v>1</v>
      </c>
      <c r="H340" s="208">
        <v>137571.20000000001</v>
      </c>
      <c r="I340" s="208">
        <v>0</v>
      </c>
      <c r="J340" s="208">
        <v>0.1</v>
      </c>
      <c r="K340" s="208">
        <f t="shared" si="67"/>
        <v>13757.120000000003</v>
      </c>
      <c r="L340" s="208"/>
      <c r="M340" s="227">
        <f t="shared" si="68"/>
        <v>151328.32000000001</v>
      </c>
      <c r="N340" s="227">
        <v>1</v>
      </c>
      <c r="O340" s="102">
        <v>1</v>
      </c>
      <c r="P340" s="208">
        <v>133602.79999999999</v>
      </c>
      <c r="Q340" s="208">
        <v>0</v>
      </c>
      <c r="R340" s="208"/>
      <c r="S340" s="227">
        <f t="shared" si="69"/>
        <v>133602.79999999999</v>
      </c>
      <c r="T340" s="227">
        <f t="shared" si="64"/>
        <v>0</v>
      </c>
      <c r="U340" s="227">
        <f t="shared" si="65"/>
        <v>3968.4000000000233</v>
      </c>
      <c r="V340" s="227">
        <f t="shared" si="66"/>
        <v>0</v>
      </c>
      <c r="W340" s="227">
        <f t="shared" si="63"/>
        <v>0</v>
      </c>
      <c r="X340" s="227">
        <f t="shared" si="74"/>
        <v>3968.4000000000233</v>
      </c>
      <c r="Y340" s="1561">
        <v>3</v>
      </c>
      <c r="Z340" s="1560">
        <v>2.15</v>
      </c>
      <c r="AA340" s="102">
        <v>1</v>
      </c>
      <c r="AB340" s="208">
        <v>142201</v>
      </c>
      <c r="AC340" s="208">
        <v>0</v>
      </c>
      <c r="AD340" s="208">
        <v>0.1</v>
      </c>
      <c r="AE340" s="208">
        <f t="shared" si="70"/>
        <v>14220.1</v>
      </c>
      <c r="AF340" s="208"/>
      <c r="AG340" s="227">
        <f t="shared" si="71"/>
        <v>156421.1</v>
      </c>
      <c r="AH340" s="227" t="s">
        <v>1</v>
      </c>
      <c r="AI340" s="1560">
        <v>2.21</v>
      </c>
      <c r="AJ340" s="102">
        <v>1</v>
      </c>
      <c r="AK340" s="208">
        <v>146169.4</v>
      </c>
      <c r="AL340" s="208">
        <v>0</v>
      </c>
      <c r="AM340" s="1567">
        <v>0.1</v>
      </c>
      <c r="AN340" s="208">
        <f t="shared" si="72"/>
        <v>14616.94</v>
      </c>
      <c r="AO340" s="208"/>
      <c r="AP340" s="227">
        <f t="shared" si="73"/>
        <v>160786.34</v>
      </c>
    </row>
    <row r="341" spans="1:42" s="5" customFormat="1" x14ac:dyDescent="0.25">
      <c r="A341" s="208">
        <v>331</v>
      </c>
      <c r="B341" s="1546" t="s">
        <v>6348</v>
      </c>
      <c r="C341" s="1546" t="s">
        <v>6066</v>
      </c>
      <c r="D341" s="227" t="s">
        <v>6067</v>
      </c>
      <c r="E341" s="1561">
        <v>2</v>
      </c>
      <c r="F341" s="1560">
        <v>2.08</v>
      </c>
      <c r="G341" s="102">
        <v>1</v>
      </c>
      <c r="H341" s="208">
        <v>137571.20000000001</v>
      </c>
      <c r="I341" s="208">
        <v>0</v>
      </c>
      <c r="J341" s="208">
        <v>0.1</v>
      </c>
      <c r="K341" s="208">
        <f t="shared" si="67"/>
        <v>13757.120000000003</v>
      </c>
      <c r="L341" s="208"/>
      <c r="M341" s="227">
        <f t="shared" si="68"/>
        <v>151328.32000000001</v>
      </c>
      <c r="N341" s="227">
        <v>1</v>
      </c>
      <c r="O341" s="102">
        <v>1</v>
      </c>
      <c r="P341" s="208">
        <v>133602.79999999999</v>
      </c>
      <c r="Q341" s="208">
        <v>0</v>
      </c>
      <c r="R341" s="208"/>
      <c r="S341" s="227">
        <f t="shared" si="69"/>
        <v>133602.79999999999</v>
      </c>
      <c r="T341" s="227">
        <f t="shared" si="64"/>
        <v>0</v>
      </c>
      <c r="U341" s="227">
        <f t="shared" si="65"/>
        <v>3968.4000000000233</v>
      </c>
      <c r="V341" s="227">
        <f t="shared" si="66"/>
        <v>0</v>
      </c>
      <c r="W341" s="227">
        <f t="shared" si="63"/>
        <v>0</v>
      </c>
      <c r="X341" s="227">
        <f t="shared" si="74"/>
        <v>3968.4000000000233</v>
      </c>
      <c r="Y341" s="1561">
        <v>3</v>
      </c>
      <c r="Z341" s="1560">
        <v>2.15</v>
      </c>
      <c r="AA341" s="102">
        <v>1</v>
      </c>
      <c r="AB341" s="208">
        <v>142201</v>
      </c>
      <c r="AC341" s="208">
        <v>0</v>
      </c>
      <c r="AD341" s="208">
        <v>0.1</v>
      </c>
      <c r="AE341" s="208">
        <f t="shared" si="70"/>
        <v>14220.1</v>
      </c>
      <c r="AF341" s="208"/>
      <c r="AG341" s="227">
        <f t="shared" si="71"/>
        <v>156421.1</v>
      </c>
      <c r="AH341" s="227" t="s">
        <v>1</v>
      </c>
      <c r="AI341" s="1560">
        <v>2.21</v>
      </c>
      <c r="AJ341" s="102">
        <v>1</v>
      </c>
      <c r="AK341" s="208">
        <v>146169.4</v>
      </c>
      <c r="AL341" s="208">
        <v>0</v>
      </c>
      <c r="AM341" s="1567">
        <v>0.1</v>
      </c>
      <c r="AN341" s="208">
        <f t="shared" si="72"/>
        <v>14616.94</v>
      </c>
      <c r="AO341" s="208"/>
      <c r="AP341" s="227">
        <f t="shared" si="73"/>
        <v>160786.34</v>
      </c>
    </row>
    <row r="342" spans="1:42" s="5" customFormat="1" x14ac:dyDescent="0.25">
      <c r="A342" s="208">
        <v>332</v>
      </c>
      <c r="B342" s="1546" t="s">
        <v>6349</v>
      </c>
      <c r="C342" s="1546" t="s">
        <v>6066</v>
      </c>
      <c r="D342" s="227" t="s">
        <v>6067</v>
      </c>
      <c r="E342" s="1561">
        <v>2</v>
      </c>
      <c r="F342" s="1560">
        <v>2.08</v>
      </c>
      <c r="G342" s="102">
        <v>1</v>
      </c>
      <c r="H342" s="208">
        <v>137571.20000000001</v>
      </c>
      <c r="I342" s="208">
        <v>0</v>
      </c>
      <c r="J342" s="208">
        <v>0.1</v>
      </c>
      <c r="K342" s="208">
        <f t="shared" si="67"/>
        <v>13757.120000000003</v>
      </c>
      <c r="L342" s="208"/>
      <c r="M342" s="227">
        <f t="shared" si="68"/>
        <v>151328.32000000001</v>
      </c>
      <c r="N342" s="227">
        <v>1</v>
      </c>
      <c r="O342" s="102">
        <v>1</v>
      </c>
      <c r="P342" s="208">
        <v>133602.79999999999</v>
      </c>
      <c r="Q342" s="208">
        <v>0</v>
      </c>
      <c r="R342" s="208"/>
      <c r="S342" s="227">
        <f t="shared" si="69"/>
        <v>133602.79999999999</v>
      </c>
      <c r="T342" s="227">
        <f t="shared" si="64"/>
        <v>0</v>
      </c>
      <c r="U342" s="227">
        <f t="shared" si="65"/>
        <v>3968.4000000000233</v>
      </c>
      <c r="V342" s="227">
        <f t="shared" si="66"/>
        <v>0</v>
      </c>
      <c r="W342" s="227">
        <f t="shared" si="63"/>
        <v>0</v>
      </c>
      <c r="X342" s="227">
        <f t="shared" si="74"/>
        <v>3968.4000000000233</v>
      </c>
      <c r="Y342" s="1561">
        <v>3</v>
      </c>
      <c r="Z342" s="1560">
        <v>2.15</v>
      </c>
      <c r="AA342" s="102">
        <v>1</v>
      </c>
      <c r="AB342" s="208">
        <v>142201</v>
      </c>
      <c r="AC342" s="208">
        <v>0</v>
      </c>
      <c r="AD342" s="208">
        <v>0.1</v>
      </c>
      <c r="AE342" s="208">
        <f t="shared" si="70"/>
        <v>14220.1</v>
      </c>
      <c r="AF342" s="208"/>
      <c r="AG342" s="227">
        <f t="shared" si="71"/>
        <v>156421.1</v>
      </c>
      <c r="AH342" s="227" t="s">
        <v>1</v>
      </c>
      <c r="AI342" s="1560">
        <v>2.21</v>
      </c>
      <c r="AJ342" s="102">
        <v>1</v>
      </c>
      <c r="AK342" s="208">
        <v>146169.4</v>
      </c>
      <c r="AL342" s="208">
        <v>0</v>
      </c>
      <c r="AM342" s="1567">
        <v>0.1</v>
      </c>
      <c r="AN342" s="208">
        <f t="shared" si="72"/>
        <v>14616.94</v>
      </c>
      <c r="AO342" s="208"/>
      <c r="AP342" s="227">
        <f t="shared" si="73"/>
        <v>160786.34</v>
      </c>
    </row>
    <row r="343" spans="1:42" s="5" customFormat="1" x14ac:dyDescent="0.25">
      <c r="A343" s="208">
        <v>333</v>
      </c>
      <c r="B343" s="1546" t="s">
        <v>6350</v>
      </c>
      <c r="C343" s="1546" t="s">
        <v>6066</v>
      </c>
      <c r="D343" s="227" t="s">
        <v>6067</v>
      </c>
      <c r="E343" s="1561">
        <v>2</v>
      </c>
      <c r="F343" s="1560">
        <v>2.08</v>
      </c>
      <c r="G343" s="102">
        <v>1</v>
      </c>
      <c r="H343" s="208">
        <v>137571.20000000001</v>
      </c>
      <c r="I343" s="208">
        <v>0</v>
      </c>
      <c r="J343" s="208">
        <v>0.1</v>
      </c>
      <c r="K343" s="208">
        <f t="shared" si="67"/>
        <v>13757.120000000003</v>
      </c>
      <c r="L343" s="208"/>
      <c r="M343" s="227">
        <f t="shared" si="68"/>
        <v>151328.32000000001</v>
      </c>
      <c r="N343" s="227">
        <v>1</v>
      </c>
      <c r="O343" s="102">
        <v>1</v>
      </c>
      <c r="P343" s="208">
        <v>133602.79999999999</v>
      </c>
      <c r="Q343" s="208">
        <v>0</v>
      </c>
      <c r="R343" s="208"/>
      <c r="S343" s="227">
        <f t="shared" si="69"/>
        <v>133602.79999999999</v>
      </c>
      <c r="T343" s="227">
        <f t="shared" si="64"/>
        <v>0</v>
      </c>
      <c r="U343" s="227">
        <f t="shared" si="65"/>
        <v>3968.4000000000233</v>
      </c>
      <c r="V343" s="227">
        <f t="shared" si="66"/>
        <v>0</v>
      </c>
      <c r="W343" s="227">
        <f t="shared" si="63"/>
        <v>0</v>
      </c>
      <c r="X343" s="227">
        <f t="shared" si="74"/>
        <v>3968.4000000000233</v>
      </c>
      <c r="Y343" s="1561">
        <v>3</v>
      </c>
      <c r="Z343" s="1560">
        <v>2.15</v>
      </c>
      <c r="AA343" s="102">
        <v>1</v>
      </c>
      <c r="AB343" s="208">
        <v>142201</v>
      </c>
      <c r="AC343" s="208">
        <v>0</v>
      </c>
      <c r="AD343" s="208">
        <v>0.1</v>
      </c>
      <c r="AE343" s="208">
        <f t="shared" si="70"/>
        <v>14220.1</v>
      </c>
      <c r="AF343" s="208"/>
      <c r="AG343" s="227">
        <f t="shared" si="71"/>
        <v>156421.1</v>
      </c>
      <c r="AH343" s="227" t="s">
        <v>1</v>
      </c>
      <c r="AI343" s="1560">
        <v>2.21</v>
      </c>
      <c r="AJ343" s="102">
        <v>1</v>
      </c>
      <c r="AK343" s="208">
        <v>146169.4</v>
      </c>
      <c r="AL343" s="208">
        <v>0</v>
      </c>
      <c r="AM343" s="1567">
        <v>0.1</v>
      </c>
      <c r="AN343" s="208">
        <f t="shared" si="72"/>
        <v>14616.94</v>
      </c>
      <c r="AO343" s="208"/>
      <c r="AP343" s="227">
        <f t="shared" si="73"/>
        <v>160786.34</v>
      </c>
    </row>
    <row r="344" spans="1:42" s="5" customFormat="1" x14ac:dyDescent="0.25">
      <c r="A344" s="208">
        <v>334</v>
      </c>
      <c r="B344" s="1546" t="s">
        <v>6351</v>
      </c>
      <c r="C344" s="1546" t="s">
        <v>6066</v>
      </c>
      <c r="D344" s="227" t="s">
        <v>6067</v>
      </c>
      <c r="E344" s="1561">
        <v>2</v>
      </c>
      <c r="F344" s="1560">
        <v>2.08</v>
      </c>
      <c r="G344" s="102">
        <v>1</v>
      </c>
      <c r="H344" s="208">
        <v>137571.20000000001</v>
      </c>
      <c r="I344" s="208">
        <v>0</v>
      </c>
      <c r="J344" s="208">
        <v>0.1</v>
      </c>
      <c r="K344" s="208">
        <f t="shared" si="67"/>
        <v>13757.120000000003</v>
      </c>
      <c r="L344" s="208"/>
      <c r="M344" s="227">
        <f t="shared" si="68"/>
        <v>151328.32000000001</v>
      </c>
      <c r="N344" s="227">
        <v>1</v>
      </c>
      <c r="O344" s="102">
        <v>1</v>
      </c>
      <c r="P344" s="208">
        <v>133602.79999999999</v>
      </c>
      <c r="Q344" s="208">
        <v>0</v>
      </c>
      <c r="R344" s="208"/>
      <c r="S344" s="227">
        <f t="shared" si="69"/>
        <v>133602.79999999999</v>
      </c>
      <c r="T344" s="227">
        <f t="shared" si="64"/>
        <v>0</v>
      </c>
      <c r="U344" s="227">
        <f t="shared" si="65"/>
        <v>3968.4000000000233</v>
      </c>
      <c r="V344" s="227">
        <f t="shared" si="66"/>
        <v>0</v>
      </c>
      <c r="W344" s="227">
        <f t="shared" si="63"/>
        <v>0</v>
      </c>
      <c r="X344" s="227">
        <f t="shared" si="74"/>
        <v>3968.4000000000233</v>
      </c>
      <c r="Y344" s="1561">
        <v>3</v>
      </c>
      <c r="Z344" s="1560">
        <v>2.15</v>
      </c>
      <c r="AA344" s="102">
        <v>1</v>
      </c>
      <c r="AB344" s="208">
        <v>142201</v>
      </c>
      <c r="AC344" s="208">
        <v>0</v>
      </c>
      <c r="AD344" s="208">
        <v>0.1</v>
      </c>
      <c r="AE344" s="208">
        <f t="shared" si="70"/>
        <v>14220.1</v>
      </c>
      <c r="AF344" s="208"/>
      <c r="AG344" s="227">
        <f t="shared" si="71"/>
        <v>156421.1</v>
      </c>
      <c r="AH344" s="227" t="s">
        <v>1</v>
      </c>
      <c r="AI344" s="1560">
        <v>2.21</v>
      </c>
      <c r="AJ344" s="102">
        <v>1</v>
      </c>
      <c r="AK344" s="208">
        <v>146169.4</v>
      </c>
      <c r="AL344" s="208">
        <v>0</v>
      </c>
      <c r="AM344" s="1567">
        <v>0.1</v>
      </c>
      <c r="AN344" s="208">
        <f t="shared" si="72"/>
        <v>14616.94</v>
      </c>
      <c r="AO344" s="208"/>
      <c r="AP344" s="227">
        <f t="shared" si="73"/>
        <v>160786.34</v>
      </c>
    </row>
    <row r="345" spans="1:42" s="5" customFormat="1" x14ac:dyDescent="0.25">
      <c r="A345" s="208">
        <v>335</v>
      </c>
      <c r="B345" s="1546" t="s">
        <v>6352</v>
      </c>
      <c r="C345" s="1546" t="s">
        <v>6066</v>
      </c>
      <c r="D345" s="227" t="s">
        <v>6067</v>
      </c>
      <c r="E345" s="1561">
        <v>2</v>
      </c>
      <c r="F345" s="1560">
        <v>2.08</v>
      </c>
      <c r="G345" s="102">
        <v>1</v>
      </c>
      <c r="H345" s="208">
        <v>137571.20000000001</v>
      </c>
      <c r="I345" s="208">
        <v>0</v>
      </c>
      <c r="J345" s="208">
        <v>0.1</v>
      </c>
      <c r="K345" s="208">
        <f t="shared" si="67"/>
        <v>13757.120000000003</v>
      </c>
      <c r="L345" s="208"/>
      <c r="M345" s="227">
        <f t="shared" si="68"/>
        <v>151328.32000000001</v>
      </c>
      <c r="N345" s="227">
        <v>1</v>
      </c>
      <c r="O345" s="102">
        <v>1</v>
      </c>
      <c r="P345" s="208">
        <v>133602.79999999999</v>
      </c>
      <c r="Q345" s="208">
        <v>0</v>
      </c>
      <c r="R345" s="208"/>
      <c r="S345" s="227">
        <f t="shared" si="69"/>
        <v>133602.79999999999</v>
      </c>
      <c r="T345" s="227">
        <f t="shared" si="64"/>
        <v>0</v>
      </c>
      <c r="U345" s="227">
        <f t="shared" si="65"/>
        <v>3968.4000000000233</v>
      </c>
      <c r="V345" s="227">
        <f t="shared" si="66"/>
        <v>0</v>
      </c>
      <c r="W345" s="227">
        <f t="shared" si="63"/>
        <v>0</v>
      </c>
      <c r="X345" s="227">
        <f t="shared" si="74"/>
        <v>3968.4000000000233</v>
      </c>
      <c r="Y345" s="1561">
        <v>3</v>
      </c>
      <c r="Z345" s="1560">
        <v>2.15</v>
      </c>
      <c r="AA345" s="102">
        <v>1</v>
      </c>
      <c r="AB345" s="208">
        <v>142201</v>
      </c>
      <c r="AC345" s="208">
        <v>0</v>
      </c>
      <c r="AD345" s="208">
        <v>0.1</v>
      </c>
      <c r="AE345" s="208">
        <f t="shared" si="70"/>
        <v>14220.1</v>
      </c>
      <c r="AF345" s="208"/>
      <c r="AG345" s="227">
        <f t="shared" si="71"/>
        <v>156421.1</v>
      </c>
      <c r="AH345" s="227" t="s">
        <v>1</v>
      </c>
      <c r="AI345" s="1560">
        <v>2.21</v>
      </c>
      <c r="AJ345" s="102">
        <v>1</v>
      </c>
      <c r="AK345" s="208">
        <v>146169.4</v>
      </c>
      <c r="AL345" s="208">
        <v>0</v>
      </c>
      <c r="AM345" s="1567">
        <v>0.1</v>
      </c>
      <c r="AN345" s="208">
        <f t="shared" si="72"/>
        <v>14616.94</v>
      </c>
      <c r="AO345" s="208"/>
      <c r="AP345" s="227">
        <f t="shared" si="73"/>
        <v>160786.34</v>
      </c>
    </row>
    <row r="346" spans="1:42" s="5" customFormat="1" x14ac:dyDescent="0.25">
      <c r="A346" s="208">
        <v>336</v>
      </c>
      <c r="B346" s="1546" t="s">
        <v>6353</v>
      </c>
      <c r="C346" s="1546" t="s">
        <v>1145</v>
      </c>
      <c r="D346" s="227" t="s">
        <v>4768</v>
      </c>
      <c r="E346" s="1561">
        <v>8</v>
      </c>
      <c r="F346" s="1560">
        <v>2.02</v>
      </c>
      <c r="G346" s="102">
        <v>1</v>
      </c>
      <c r="H346" s="208">
        <v>133602.79999999999</v>
      </c>
      <c r="I346" s="208">
        <v>0</v>
      </c>
      <c r="J346" s="208">
        <v>0.08</v>
      </c>
      <c r="K346" s="208">
        <f t="shared" si="67"/>
        <v>10688.224</v>
      </c>
      <c r="L346" s="208"/>
      <c r="M346" s="227">
        <f t="shared" si="68"/>
        <v>144291.02399999998</v>
      </c>
      <c r="N346" s="227">
        <v>6</v>
      </c>
      <c r="O346" s="102">
        <v>1</v>
      </c>
      <c r="P346" s="208">
        <v>129634.4</v>
      </c>
      <c r="Q346" s="208">
        <v>0</v>
      </c>
      <c r="R346" s="208"/>
      <c r="S346" s="227">
        <f t="shared" si="69"/>
        <v>129634.4</v>
      </c>
      <c r="T346" s="227">
        <f t="shared" si="64"/>
        <v>0</v>
      </c>
      <c r="U346" s="227">
        <f t="shared" si="65"/>
        <v>3968.3999999999942</v>
      </c>
      <c r="V346" s="227">
        <f t="shared" si="66"/>
        <v>0</v>
      </c>
      <c r="W346" s="227">
        <f t="shared" ref="W346:W409" si="75">L346-R346</f>
        <v>0</v>
      </c>
      <c r="X346" s="227">
        <f t="shared" si="74"/>
        <v>3968.3999999999942</v>
      </c>
      <c r="Y346" s="1561">
        <v>9</v>
      </c>
      <c r="Z346" s="1560">
        <v>2.02</v>
      </c>
      <c r="AA346" s="102">
        <v>1</v>
      </c>
      <c r="AB346" s="208">
        <v>133602.79999999999</v>
      </c>
      <c r="AC346" s="208">
        <v>0</v>
      </c>
      <c r="AD346" s="208">
        <v>0.08</v>
      </c>
      <c r="AE346" s="208">
        <f t="shared" si="70"/>
        <v>10688.224</v>
      </c>
      <c r="AF346" s="208"/>
      <c r="AG346" s="227">
        <f t="shared" si="71"/>
        <v>144291.02399999998</v>
      </c>
      <c r="AH346" s="227" t="s">
        <v>1</v>
      </c>
      <c r="AI346" s="1560">
        <v>2.08</v>
      </c>
      <c r="AJ346" s="102">
        <v>1</v>
      </c>
      <c r="AK346" s="208">
        <v>137571.20000000001</v>
      </c>
      <c r="AL346" s="208">
        <v>0</v>
      </c>
      <c r="AM346" s="1567">
        <v>0.08</v>
      </c>
      <c r="AN346" s="208">
        <f t="shared" si="72"/>
        <v>11005.696000000002</v>
      </c>
      <c r="AO346" s="208"/>
      <c r="AP346" s="227">
        <f t="shared" si="73"/>
        <v>148576.89600000001</v>
      </c>
    </row>
    <row r="347" spans="1:42" s="5" customFormat="1" x14ac:dyDescent="0.25">
      <c r="A347" s="208">
        <v>337</v>
      </c>
      <c r="B347" s="1546" t="s">
        <v>6354</v>
      </c>
      <c r="C347" s="1546" t="s">
        <v>1145</v>
      </c>
      <c r="D347" s="227" t="s">
        <v>4768</v>
      </c>
      <c r="E347" s="1561">
        <v>7</v>
      </c>
      <c r="F347" s="1560">
        <v>1.96</v>
      </c>
      <c r="G347" s="102">
        <v>1</v>
      </c>
      <c r="H347" s="208">
        <v>129634.4</v>
      </c>
      <c r="I347" s="208">
        <v>0</v>
      </c>
      <c r="J347" s="208">
        <v>0.08</v>
      </c>
      <c r="K347" s="208">
        <f t="shared" si="67"/>
        <v>10370.752</v>
      </c>
      <c r="L347" s="208"/>
      <c r="M347" s="227">
        <f t="shared" si="68"/>
        <v>140005.152</v>
      </c>
      <c r="N347" s="227">
        <v>4</v>
      </c>
      <c r="O347" s="102">
        <v>1</v>
      </c>
      <c r="P347" s="208">
        <v>125666</v>
      </c>
      <c r="Q347" s="208">
        <v>0</v>
      </c>
      <c r="R347" s="208"/>
      <c r="S347" s="227">
        <f t="shared" si="69"/>
        <v>125666</v>
      </c>
      <c r="T347" s="227">
        <f t="shared" si="64"/>
        <v>0</v>
      </c>
      <c r="U347" s="227">
        <f t="shared" si="65"/>
        <v>3968.3999999999942</v>
      </c>
      <c r="V347" s="227">
        <f t="shared" si="66"/>
        <v>0</v>
      </c>
      <c r="W347" s="227">
        <f t="shared" si="75"/>
        <v>0</v>
      </c>
      <c r="X347" s="227">
        <f t="shared" si="74"/>
        <v>3968.3999999999942</v>
      </c>
      <c r="Y347" s="1561">
        <v>8</v>
      </c>
      <c r="Z347" s="1560">
        <v>2.02</v>
      </c>
      <c r="AA347" s="102">
        <v>1</v>
      </c>
      <c r="AB347" s="208">
        <v>133602.79999999999</v>
      </c>
      <c r="AC347" s="208">
        <v>0</v>
      </c>
      <c r="AD347" s="208">
        <v>0.08</v>
      </c>
      <c r="AE347" s="208">
        <f t="shared" si="70"/>
        <v>10688.224</v>
      </c>
      <c r="AF347" s="208"/>
      <c r="AG347" s="227">
        <f t="shared" si="71"/>
        <v>144291.02399999998</v>
      </c>
      <c r="AH347" s="227" t="s">
        <v>1</v>
      </c>
      <c r="AI347" s="1560">
        <v>2.02</v>
      </c>
      <c r="AJ347" s="102">
        <v>1</v>
      </c>
      <c r="AK347" s="208">
        <v>133602.79999999999</v>
      </c>
      <c r="AL347" s="208">
        <v>0</v>
      </c>
      <c r="AM347" s="1567">
        <v>0.08</v>
      </c>
      <c r="AN347" s="208">
        <f t="shared" si="72"/>
        <v>10688.224</v>
      </c>
      <c r="AO347" s="208"/>
      <c r="AP347" s="227">
        <f t="shared" si="73"/>
        <v>144291.02399999998</v>
      </c>
    </row>
    <row r="348" spans="1:42" s="5" customFormat="1" x14ac:dyDescent="0.25">
      <c r="A348" s="208">
        <v>338</v>
      </c>
      <c r="B348" s="1546" t="s">
        <v>6355</v>
      </c>
      <c r="C348" s="1546" t="s">
        <v>1145</v>
      </c>
      <c r="D348" s="227" t="s">
        <v>4768</v>
      </c>
      <c r="E348" s="1561">
        <v>2</v>
      </c>
      <c r="F348" s="1560">
        <v>1.79</v>
      </c>
      <c r="G348" s="102">
        <v>1</v>
      </c>
      <c r="H348" s="208">
        <v>118390.6</v>
      </c>
      <c r="I348" s="208">
        <v>0</v>
      </c>
      <c r="J348" s="208">
        <v>0.06</v>
      </c>
      <c r="K348" s="208">
        <f t="shared" si="67"/>
        <v>7103.4359999999997</v>
      </c>
      <c r="L348" s="208"/>
      <c r="M348" s="227">
        <f t="shared" si="68"/>
        <v>125494.03600000001</v>
      </c>
      <c r="N348" s="227">
        <v>1</v>
      </c>
      <c r="O348" s="102">
        <v>1</v>
      </c>
      <c r="P348" s="208">
        <v>114422.2</v>
      </c>
      <c r="Q348" s="208">
        <v>0</v>
      </c>
      <c r="R348" s="208"/>
      <c r="S348" s="227">
        <f t="shared" si="69"/>
        <v>114422.2</v>
      </c>
      <c r="T348" s="227">
        <f t="shared" si="64"/>
        <v>0</v>
      </c>
      <c r="U348" s="227">
        <f t="shared" si="65"/>
        <v>3968.4000000000087</v>
      </c>
      <c r="V348" s="227">
        <f t="shared" si="66"/>
        <v>0</v>
      </c>
      <c r="W348" s="227">
        <f t="shared" si="75"/>
        <v>0</v>
      </c>
      <c r="X348" s="227">
        <f t="shared" si="74"/>
        <v>3968.4000000000087</v>
      </c>
      <c r="Y348" s="1561">
        <v>3</v>
      </c>
      <c r="Z348" s="1560">
        <v>1.84</v>
      </c>
      <c r="AA348" s="102">
        <v>1</v>
      </c>
      <c r="AB348" s="208">
        <v>121697.60000000001</v>
      </c>
      <c r="AC348" s="208">
        <v>0</v>
      </c>
      <c r="AD348" s="208">
        <v>0.06</v>
      </c>
      <c r="AE348" s="208">
        <f t="shared" si="70"/>
        <v>7301.8559999999998</v>
      </c>
      <c r="AF348" s="208"/>
      <c r="AG348" s="227">
        <f t="shared" si="71"/>
        <v>128999.45600000001</v>
      </c>
      <c r="AH348" s="227" t="s">
        <v>1</v>
      </c>
      <c r="AI348" s="1560">
        <v>1.9</v>
      </c>
      <c r="AJ348" s="102">
        <v>1</v>
      </c>
      <c r="AK348" s="208">
        <v>125666</v>
      </c>
      <c r="AL348" s="208">
        <v>0</v>
      </c>
      <c r="AM348" s="1567">
        <v>0.06</v>
      </c>
      <c r="AN348" s="208">
        <f t="shared" si="72"/>
        <v>7539.96</v>
      </c>
      <c r="AO348" s="208"/>
      <c r="AP348" s="227">
        <f t="shared" si="73"/>
        <v>133205.96</v>
      </c>
    </row>
    <row r="349" spans="1:42" s="5" customFormat="1" x14ac:dyDescent="0.25">
      <c r="A349" s="208">
        <v>339</v>
      </c>
      <c r="B349" s="1546" t="s">
        <v>6356</v>
      </c>
      <c r="C349" s="1546" t="s">
        <v>1145</v>
      </c>
      <c r="D349" s="227" t="s">
        <v>4768</v>
      </c>
      <c r="E349" s="1561">
        <v>6</v>
      </c>
      <c r="F349" s="1560">
        <v>1.96</v>
      </c>
      <c r="G349" s="102">
        <v>1</v>
      </c>
      <c r="H349" s="208">
        <v>129634.4</v>
      </c>
      <c r="I349" s="208">
        <v>0</v>
      </c>
      <c r="J349" s="208">
        <v>0.08</v>
      </c>
      <c r="K349" s="208">
        <f t="shared" si="67"/>
        <v>10370.752</v>
      </c>
      <c r="L349" s="208"/>
      <c r="M349" s="227">
        <f t="shared" si="68"/>
        <v>140005.152</v>
      </c>
      <c r="N349" s="227">
        <v>4</v>
      </c>
      <c r="O349" s="102">
        <v>1</v>
      </c>
      <c r="P349" s="208">
        <v>125666</v>
      </c>
      <c r="Q349" s="208">
        <v>0</v>
      </c>
      <c r="R349" s="208"/>
      <c r="S349" s="227">
        <f t="shared" si="69"/>
        <v>125666</v>
      </c>
      <c r="T349" s="227">
        <f t="shared" si="64"/>
        <v>0</v>
      </c>
      <c r="U349" s="227">
        <f t="shared" si="65"/>
        <v>3968.3999999999942</v>
      </c>
      <c r="V349" s="227">
        <f t="shared" si="66"/>
        <v>0</v>
      </c>
      <c r="W349" s="227">
        <f t="shared" si="75"/>
        <v>0</v>
      </c>
      <c r="X349" s="227">
        <f t="shared" si="74"/>
        <v>3968.3999999999942</v>
      </c>
      <c r="Y349" s="1561">
        <v>7</v>
      </c>
      <c r="Z349" s="1560">
        <v>1.96</v>
      </c>
      <c r="AA349" s="102">
        <v>1</v>
      </c>
      <c r="AB349" s="208">
        <v>129634.4</v>
      </c>
      <c r="AC349" s="208">
        <v>0</v>
      </c>
      <c r="AD349" s="208">
        <v>0.08</v>
      </c>
      <c r="AE349" s="208">
        <f t="shared" si="70"/>
        <v>10370.752</v>
      </c>
      <c r="AF349" s="208"/>
      <c r="AG349" s="227">
        <f t="shared" si="71"/>
        <v>140005.152</v>
      </c>
      <c r="AH349" s="227" t="s">
        <v>1</v>
      </c>
      <c r="AI349" s="1560">
        <v>2.02</v>
      </c>
      <c r="AJ349" s="102">
        <v>1</v>
      </c>
      <c r="AK349" s="208">
        <v>133602.79999999999</v>
      </c>
      <c r="AL349" s="208">
        <v>0</v>
      </c>
      <c r="AM349" s="1567">
        <v>0.08</v>
      </c>
      <c r="AN349" s="208">
        <f t="shared" si="72"/>
        <v>10688.224</v>
      </c>
      <c r="AO349" s="208"/>
      <c r="AP349" s="227">
        <f t="shared" si="73"/>
        <v>144291.02399999998</v>
      </c>
    </row>
    <row r="350" spans="1:42" s="5" customFormat="1" x14ac:dyDescent="0.25">
      <c r="A350" s="208">
        <v>340</v>
      </c>
      <c r="B350" s="1546" t="s">
        <v>6357</v>
      </c>
      <c r="C350" s="1546" t="s">
        <v>1145</v>
      </c>
      <c r="D350" s="227" t="s">
        <v>4768</v>
      </c>
      <c r="E350" s="1561">
        <v>3</v>
      </c>
      <c r="F350" s="1560">
        <v>1.84</v>
      </c>
      <c r="G350" s="102">
        <v>1</v>
      </c>
      <c r="H350" s="208">
        <v>121697.60000000001</v>
      </c>
      <c r="I350" s="208">
        <v>0</v>
      </c>
      <c r="J350" s="208">
        <v>0.06</v>
      </c>
      <c r="K350" s="208">
        <f t="shared" si="67"/>
        <v>7301.8559999999998</v>
      </c>
      <c r="L350" s="208"/>
      <c r="M350" s="227">
        <f t="shared" si="68"/>
        <v>128999.45600000001</v>
      </c>
      <c r="N350" s="227">
        <v>2</v>
      </c>
      <c r="O350" s="102">
        <v>1</v>
      </c>
      <c r="P350" s="208">
        <v>118390.6</v>
      </c>
      <c r="Q350" s="208">
        <v>0</v>
      </c>
      <c r="R350" s="208"/>
      <c r="S350" s="227">
        <f t="shared" si="69"/>
        <v>118390.6</v>
      </c>
      <c r="T350" s="227">
        <f t="shared" si="64"/>
        <v>0</v>
      </c>
      <c r="U350" s="227">
        <f t="shared" si="65"/>
        <v>3307</v>
      </c>
      <c r="V350" s="227">
        <f t="shared" si="66"/>
        <v>0</v>
      </c>
      <c r="W350" s="227">
        <f t="shared" si="75"/>
        <v>0</v>
      </c>
      <c r="X350" s="227">
        <f t="shared" si="74"/>
        <v>3307</v>
      </c>
      <c r="Y350" s="1561">
        <v>4</v>
      </c>
      <c r="Z350" s="1560">
        <v>1.9</v>
      </c>
      <c r="AA350" s="102">
        <v>1</v>
      </c>
      <c r="AB350" s="208">
        <v>125666</v>
      </c>
      <c r="AC350" s="208">
        <v>0</v>
      </c>
      <c r="AD350" s="208">
        <v>7.0000000000000007E-2</v>
      </c>
      <c r="AE350" s="208">
        <f t="shared" si="70"/>
        <v>8796.6200000000008</v>
      </c>
      <c r="AF350" s="208"/>
      <c r="AG350" s="227">
        <f t="shared" si="71"/>
        <v>134462.62</v>
      </c>
      <c r="AH350" s="227" t="s">
        <v>1</v>
      </c>
      <c r="AI350" s="1560">
        <v>1.9</v>
      </c>
      <c r="AJ350" s="102">
        <v>1</v>
      </c>
      <c r="AK350" s="208">
        <v>125666</v>
      </c>
      <c r="AL350" s="208">
        <v>0</v>
      </c>
      <c r="AM350" s="1567">
        <v>7.0000000000000007E-2</v>
      </c>
      <c r="AN350" s="208">
        <f t="shared" si="72"/>
        <v>8796.6200000000008</v>
      </c>
      <c r="AO350" s="208"/>
      <c r="AP350" s="227">
        <f t="shared" si="73"/>
        <v>134462.62</v>
      </c>
    </row>
    <row r="351" spans="1:42" s="5" customFormat="1" ht="27" x14ac:dyDescent="0.25">
      <c r="A351" s="208">
        <v>341</v>
      </c>
      <c r="B351" s="1546" t="s">
        <v>6358</v>
      </c>
      <c r="C351" s="1546" t="s">
        <v>1145</v>
      </c>
      <c r="D351" s="227" t="s">
        <v>4768</v>
      </c>
      <c r="E351" s="1561">
        <v>2</v>
      </c>
      <c r="F351" s="1560">
        <v>1.79</v>
      </c>
      <c r="G351" s="102">
        <v>1</v>
      </c>
      <c r="H351" s="208">
        <v>118390.6</v>
      </c>
      <c r="I351" s="208">
        <v>0</v>
      </c>
      <c r="J351" s="208">
        <v>0.06</v>
      </c>
      <c r="K351" s="208">
        <f t="shared" si="67"/>
        <v>7103.4359999999997</v>
      </c>
      <c r="L351" s="208"/>
      <c r="M351" s="227">
        <f t="shared" si="68"/>
        <v>125494.03600000001</v>
      </c>
      <c r="N351" s="227">
        <v>1</v>
      </c>
      <c r="O351" s="102">
        <v>1</v>
      </c>
      <c r="P351" s="208">
        <v>114422.2</v>
      </c>
      <c r="Q351" s="208">
        <v>0</v>
      </c>
      <c r="R351" s="208"/>
      <c r="S351" s="227">
        <f t="shared" si="69"/>
        <v>114422.2</v>
      </c>
      <c r="T351" s="227">
        <f t="shared" si="64"/>
        <v>0</v>
      </c>
      <c r="U351" s="227">
        <f t="shared" si="65"/>
        <v>3968.4000000000087</v>
      </c>
      <c r="V351" s="227">
        <f t="shared" si="66"/>
        <v>0</v>
      </c>
      <c r="W351" s="227">
        <f t="shared" si="75"/>
        <v>0</v>
      </c>
      <c r="X351" s="227">
        <f t="shared" si="74"/>
        <v>3968.4000000000087</v>
      </c>
      <c r="Y351" s="1561">
        <v>3</v>
      </c>
      <c r="Z351" s="1560">
        <v>1.84</v>
      </c>
      <c r="AA351" s="102">
        <v>1</v>
      </c>
      <c r="AB351" s="208">
        <v>121697.60000000001</v>
      </c>
      <c r="AC351" s="208">
        <v>0</v>
      </c>
      <c r="AD351" s="208">
        <v>0.06</v>
      </c>
      <c r="AE351" s="208">
        <f t="shared" si="70"/>
        <v>7301.8559999999998</v>
      </c>
      <c r="AF351" s="208"/>
      <c r="AG351" s="227">
        <f t="shared" si="71"/>
        <v>128999.45600000001</v>
      </c>
      <c r="AH351" s="227" t="s">
        <v>1</v>
      </c>
      <c r="AI351" s="1560">
        <v>1.9</v>
      </c>
      <c r="AJ351" s="102">
        <v>1</v>
      </c>
      <c r="AK351" s="208">
        <v>125666</v>
      </c>
      <c r="AL351" s="208">
        <v>0</v>
      </c>
      <c r="AM351" s="1567">
        <v>0.06</v>
      </c>
      <c r="AN351" s="208">
        <f t="shared" si="72"/>
        <v>7539.96</v>
      </c>
      <c r="AO351" s="208"/>
      <c r="AP351" s="227">
        <f t="shared" si="73"/>
        <v>133205.96</v>
      </c>
    </row>
    <row r="352" spans="1:42" s="5" customFormat="1" x14ac:dyDescent="0.25">
      <c r="A352" s="208">
        <v>342</v>
      </c>
      <c r="B352" s="1546" t="s">
        <v>6359</v>
      </c>
      <c r="C352" s="1546" t="s">
        <v>1145</v>
      </c>
      <c r="D352" s="227" t="s">
        <v>4768</v>
      </c>
      <c r="E352" s="1561">
        <v>2</v>
      </c>
      <c r="F352" s="1560">
        <v>1.79</v>
      </c>
      <c r="G352" s="102">
        <v>1</v>
      </c>
      <c r="H352" s="208">
        <v>118390.6</v>
      </c>
      <c r="I352" s="208">
        <v>0</v>
      </c>
      <c r="J352" s="208">
        <v>0.06</v>
      </c>
      <c r="K352" s="208">
        <f t="shared" si="67"/>
        <v>7103.4359999999997</v>
      </c>
      <c r="L352" s="208"/>
      <c r="M352" s="227">
        <f t="shared" si="68"/>
        <v>125494.03600000001</v>
      </c>
      <c r="N352" s="227">
        <v>1</v>
      </c>
      <c r="O352" s="102">
        <v>1</v>
      </c>
      <c r="P352" s="208">
        <v>114422.2</v>
      </c>
      <c r="Q352" s="208">
        <v>0</v>
      </c>
      <c r="R352" s="208"/>
      <c r="S352" s="227">
        <f t="shared" si="69"/>
        <v>114422.2</v>
      </c>
      <c r="T352" s="227">
        <f t="shared" si="64"/>
        <v>0</v>
      </c>
      <c r="U352" s="227">
        <f t="shared" si="65"/>
        <v>3968.4000000000087</v>
      </c>
      <c r="V352" s="227">
        <f t="shared" si="66"/>
        <v>0</v>
      </c>
      <c r="W352" s="227">
        <f t="shared" si="75"/>
        <v>0</v>
      </c>
      <c r="X352" s="227">
        <f t="shared" si="74"/>
        <v>3968.4000000000087</v>
      </c>
      <c r="Y352" s="1561">
        <v>3</v>
      </c>
      <c r="Z352" s="1560">
        <v>1.84</v>
      </c>
      <c r="AA352" s="102">
        <v>1</v>
      </c>
      <c r="AB352" s="208">
        <v>121697.60000000001</v>
      </c>
      <c r="AC352" s="208">
        <v>0</v>
      </c>
      <c r="AD352" s="208">
        <v>0.06</v>
      </c>
      <c r="AE352" s="208">
        <f t="shared" si="70"/>
        <v>7301.8559999999998</v>
      </c>
      <c r="AF352" s="208"/>
      <c r="AG352" s="227">
        <f t="shared" si="71"/>
        <v>128999.45600000001</v>
      </c>
      <c r="AH352" s="227" t="s">
        <v>1</v>
      </c>
      <c r="AI352" s="1560">
        <v>1.9</v>
      </c>
      <c r="AJ352" s="102">
        <v>1</v>
      </c>
      <c r="AK352" s="208">
        <v>125666</v>
      </c>
      <c r="AL352" s="208">
        <v>0</v>
      </c>
      <c r="AM352" s="1567">
        <v>0.06</v>
      </c>
      <c r="AN352" s="208">
        <f t="shared" si="72"/>
        <v>7539.96</v>
      </c>
      <c r="AO352" s="208"/>
      <c r="AP352" s="227">
        <f t="shared" si="73"/>
        <v>133205.96</v>
      </c>
    </row>
    <row r="353" spans="1:42" s="5" customFormat="1" x14ac:dyDescent="0.25">
      <c r="A353" s="208">
        <v>343</v>
      </c>
      <c r="B353" s="1546" t="s">
        <v>6360</v>
      </c>
      <c r="C353" s="1546" t="s">
        <v>1145</v>
      </c>
      <c r="D353" s="227" t="s">
        <v>4768</v>
      </c>
      <c r="E353" s="1561">
        <v>2</v>
      </c>
      <c r="F353" s="1560">
        <v>1.79</v>
      </c>
      <c r="G353" s="102">
        <v>1</v>
      </c>
      <c r="H353" s="208">
        <v>118390.6</v>
      </c>
      <c r="I353" s="208">
        <v>0</v>
      </c>
      <c r="J353" s="208">
        <v>0.06</v>
      </c>
      <c r="K353" s="208">
        <f t="shared" si="67"/>
        <v>7103.4359999999997</v>
      </c>
      <c r="L353" s="208"/>
      <c r="M353" s="227">
        <f t="shared" si="68"/>
        <v>125494.03600000001</v>
      </c>
      <c r="N353" s="227">
        <v>1</v>
      </c>
      <c r="O353" s="102">
        <v>1</v>
      </c>
      <c r="P353" s="208">
        <v>114422.2</v>
      </c>
      <c r="Q353" s="208">
        <v>0</v>
      </c>
      <c r="R353" s="208"/>
      <c r="S353" s="227">
        <f t="shared" si="69"/>
        <v>114422.2</v>
      </c>
      <c r="T353" s="227">
        <f t="shared" si="64"/>
        <v>0</v>
      </c>
      <c r="U353" s="227">
        <f t="shared" si="65"/>
        <v>3968.4000000000087</v>
      </c>
      <c r="V353" s="227">
        <f t="shared" si="66"/>
        <v>0</v>
      </c>
      <c r="W353" s="227">
        <f t="shared" si="75"/>
        <v>0</v>
      </c>
      <c r="X353" s="227">
        <f t="shared" si="74"/>
        <v>3968.4000000000087</v>
      </c>
      <c r="Y353" s="1561">
        <v>3</v>
      </c>
      <c r="Z353" s="1560">
        <v>1.84</v>
      </c>
      <c r="AA353" s="102">
        <v>1</v>
      </c>
      <c r="AB353" s="208">
        <v>121697.60000000001</v>
      </c>
      <c r="AC353" s="208">
        <v>0</v>
      </c>
      <c r="AD353" s="208">
        <v>0.06</v>
      </c>
      <c r="AE353" s="208">
        <f t="shared" si="70"/>
        <v>7301.8559999999998</v>
      </c>
      <c r="AF353" s="208"/>
      <c r="AG353" s="227">
        <f t="shared" si="71"/>
        <v>128999.45600000001</v>
      </c>
      <c r="AH353" s="227" t="s">
        <v>1</v>
      </c>
      <c r="AI353" s="1560">
        <v>1.9</v>
      </c>
      <c r="AJ353" s="102">
        <v>1</v>
      </c>
      <c r="AK353" s="208">
        <v>125666</v>
      </c>
      <c r="AL353" s="208">
        <v>0</v>
      </c>
      <c r="AM353" s="1567">
        <v>0.06</v>
      </c>
      <c r="AN353" s="208">
        <f t="shared" si="72"/>
        <v>7539.96</v>
      </c>
      <c r="AO353" s="208"/>
      <c r="AP353" s="227">
        <f t="shared" si="73"/>
        <v>133205.96</v>
      </c>
    </row>
    <row r="354" spans="1:42" s="5" customFormat="1" x14ac:dyDescent="0.25">
      <c r="A354" s="208">
        <v>344</v>
      </c>
      <c r="B354" s="1546" t="s">
        <v>6361</v>
      </c>
      <c r="C354" s="1546" t="s">
        <v>1145</v>
      </c>
      <c r="D354" s="227" t="s">
        <v>4768</v>
      </c>
      <c r="E354" s="1561">
        <v>2</v>
      </c>
      <c r="F354" s="1560">
        <v>1.79</v>
      </c>
      <c r="G354" s="102">
        <v>1</v>
      </c>
      <c r="H354" s="208">
        <v>118390.6</v>
      </c>
      <c r="I354" s="208">
        <v>0</v>
      </c>
      <c r="J354" s="208">
        <v>0.06</v>
      </c>
      <c r="K354" s="208">
        <f t="shared" si="67"/>
        <v>7103.4359999999997</v>
      </c>
      <c r="L354" s="208"/>
      <c r="M354" s="227">
        <f t="shared" si="68"/>
        <v>125494.03600000001</v>
      </c>
      <c r="N354" s="227">
        <v>1</v>
      </c>
      <c r="O354" s="102">
        <v>1</v>
      </c>
      <c r="P354" s="208">
        <v>114422.2</v>
      </c>
      <c r="Q354" s="208">
        <v>0</v>
      </c>
      <c r="R354" s="208"/>
      <c r="S354" s="227">
        <f t="shared" si="69"/>
        <v>114422.2</v>
      </c>
      <c r="T354" s="227">
        <f t="shared" si="64"/>
        <v>0</v>
      </c>
      <c r="U354" s="227">
        <f t="shared" si="65"/>
        <v>3968.4000000000087</v>
      </c>
      <c r="V354" s="227">
        <f t="shared" si="66"/>
        <v>0</v>
      </c>
      <c r="W354" s="227">
        <f t="shared" si="75"/>
        <v>0</v>
      </c>
      <c r="X354" s="227">
        <f t="shared" si="74"/>
        <v>3968.4000000000087</v>
      </c>
      <c r="Y354" s="1561">
        <v>3</v>
      </c>
      <c r="Z354" s="1560">
        <v>1.84</v>
      </c>
      <c r="AA354" s="102">
        <v>1</v>
      </c>
      <c r="AB354" s="208">
        <v>121697.60000000001</v>
      </c>
      <c r="AC354" s="208">
        <v>0</v>
      </c>
      <c r="AD354" s="208">
        <v>0.06</v>
      </c>
      <c r="AE354" s="208">
        <f t="shared" si="70"/>
        <v>7301.8559999999998</v>
      </c>
      <c r="AF354" s="208"/>
      <c r="AG354" s="227">
        <f t="shared" si="71"/>
        <v>128999.45600000001</v>
      </c>
      <c r="AH354" s="227" t="s">
        <v>1</v>
      </c>
      <c r="AI354" s="1560">
        <v>1.9</v>
      </c>
      <c r="AJ354" s="102">
        <v>1</v>
      </c>
      <c r="AK354" s="208">
        <v>125666</v>
      </c>
      <c r="AL354" s="208">
        <v>0</v>
      </c>
      <c r="AM354" s="1567">
        <v>0.06</v>
      </c>
      <c r="AN354" s="208">
        <f t="shared" si="72"/>
        <v>7539.96</v>
      </c>
      <c r="AO354" s="208"/>
      <c r="AP354" s="227">
        <f t="shared" si="73"/>
        <v>133205.96</v>
      </c>
    </row>
    <row r="355" spans="1:42" s="5" customFormat="1" x14ac:dyDescent="0.25">
      <c r="A355" s="208">
        <v>345</v>
      </c>
      <c r="B355" s="1546" t="s">
        <v>6362</v>
      </c>
      <c r="C355" s="1546" t="s">
        <v>1145</v>
      </c>
      <c r="D355" s="227" t="s">
        <v>4768</v>
      </c>
      <c r="E355" s="1561">
        <v>6</v>
      </c>
      <c r="F355" s="1560">
        <v>1.96</v>
      </c>
      <c r="G355" s="102">
        <v>1</v>
      </c>
      <c r="H355" s="208">
        <v>129634.4</v>
      </c>
      <c r="I355" s="208">
        <v>0</v>
      </c>
      <c r="J355" s="208">
        <v>0.08</v>
      </c>
      <c r="K355" s="208">
        <f t="shared" si="67"/>
        <v>10370.752</v>
      </c>
      <c r="L355" s="208"/>
      <c r="M355" s="227">
        <f t="shared" si="68"/>
        <v>140005.152</v>
      </c>
      <c r="N355" s="227">
        <v>4</v>
      </c>
      <c r="O355" s="102">
        <v>1</v>
      </c>
      <c r="P355" s="208">
        <v>125666</v>
      </c>
      <c r="Q355" s="208">
        <v>0</v>
      </c>
      <c r="R355" s="208"/>
      <c r="S355" s="227">
        <f t="shared" si="69"/>
        <v>125666</v>
      </c>
      <c r="T355" s="227">
        <f t="shared" si="64"/>
        <v>0</v>
      </c>
      <c r="U355" s="227">
        <f t="shared" si="65"/>
        <v>3968.3999999999942</v>
      </c>
      <c r="V355" s="227">
        <f t="shared" si="66"/>
        <v>0</v>
      </c>
      <c r="W355" s="227">
        <f t="shared" si="75"/>
        <v>0</v>
      </c>
      <c r="X355" s="227">
        <f t="shared" si="74"/>
        <v>3968.3999999999942</v>
      </c>
      <c r="Y355" s="1561">
        <v>7</v>
      </c>
      <c r="Z355" s="1560">
        <v>1.96</v>
      </c>
      <c r="AA355" s="102">
        <v>1</v>
      </c>
      <c r="AB355" s="208">
        <v>129634.4</v>
      </c>
      <c r="AC355" s="208">
        <v>0</v>
      </c>
      <c r="AD355" s="208">
        <v>0.08</v>
      </c>
      <c r="AE355" s="208">
        <f t="shared" si="70"/>
        <v>10370.752</v>
      </c>
      <c r="AF355" s="208"/>
      <c r="AG355" s="227">
        <f t="shared" si="71"/>
        <v>140005.152</v>
      </c>
      <c r="AH355" s="227" t="s">
        <v>1</v>
      </c>
      <c r="AI355" s="1560">
        <v>2.02</v>
      </c>
      <c r="AJ355" s="102">
        <v>1</v>
      </c>
      <c r="AK355" s="208">
        <v>133602.79999999999</v>
      </c>
      <c r="AL355" s="208">
        <v>0</v>
      </c>
      <c r="AM355" s="1567">
        <v>0.08</v>
      </c>
      <c r="AN355" s="208">
        <f t="shared" si="72"/>
        <v>10688.224</v>
      </c>
      <c r="AO355" s="208"/>
      <c r="AP355" s="227">
        <f t="shared" si="73"/>
        <v>144291.02399999998</v>
      </c>
    </row>
    <row r="356" spans="1:42" s="5" customFormat="1" x14ac:dyDescent="0.25">
      <c r="A356" s="208">
        <v>346</v>
      </c>
      <c r="B356" s="1546" t="s">
        <v>6363</v>
      </c>
      <c r="C356" s="1546" t="s">
        <v>1145</v>
      </c>
      <c r="D356" s="227" t="s">
        <v>4768</v>
      </c>
      <c r="E356" s="1561">
        <v>5</v>
      </c>
      <c r="F356" s="1560">
        <v>1.9</v>
      </c>
      <c r="G356" s="102">
        <v>1</v>
      </c>
      <c r="H356" s="208">
        <v>125666</v>
      </c>
      <c r="I356" s="208">
        <v>0</v>
      </c>
      <c r="J356" s="208">
        <v>7.0000000000000007E-2</v>
      </c>
      <c r="K356" s="208">
        <f t="shared" si="67"/>
        <v>8796.6200000000008</v>
      </c>
      <c r="L356" s="208"/>
      <c r="M356" s="227">
        <f t="shared" si="68"/>
        <v>134462.62</v>
      </c>
      <c r="N356" s="227">
        <v>4</v>
      </c>
      <c r="O356" s="102">
        <v>1</v>
      </c>
      <c r="P356" s="208">
        <v>125666</v>
      </c>
      <c r="Q356" s="208">
        <v>0</v>
      </c>
      <c r="R356" s="208"/>
      <c r="S356" s="227">
        <f t="shared" si="69"/>
        <v>125666</v>
      </c>
      <c r="T356" s="227">
        <f t="shared" si="64"/>
        <v>0</v>
      </c>
      <c r="U356" s="227">
        <f t="shared" si="65"/>
        <v>0</v>
      </c>
      <c r="V356" s="227">
        <f t="shared" si="66"/>
        <v>0</v>
      </c>
      <c r="W356" s="227">
        <f t="shared" si="75"/>
        <v>0</v>
      </c>
      <c r="X356" s="227">
        <f t="shared" si="74"/>
        <v>0</v>
      </c>
      <c r="Y356" s="1561">
        <v>6</v>
      </c>
      <c r="Z356" s="1560">
        <v>1.96</v>
      </c>
      <c r="AA356" s="102">
        <v>1</v>
      </c>
      <c r="AB356" s="208">
        <v>129634.4</v>
      </c>
      <c r="AC356" s="208">
        <v>0</v>
      </c>
      <c r="AD356" s="208">
        <v>7.0000000000000007E-2</v>
      </c>
      <c r="AE356" s="208">
        <f t="shared" si="70"/>
        <v>9074.4080000000013</v>
      </c>
      <c r="AF356" s="208"/>
      <c r="AG356" s="227">
        <f t="shared" si="71"/>
        <v>138708.80799999999</v>
      </c>
      <c r="AH356" s="227" t="s">
        <v>1</v>
      </c>
      <c r="AI356" s="1560">
        <v>1.96</v>
      </c>
      <c r="AJ356" s="102">
        <v>1</v>
      </c>
      <c r="AK356" s="208">
        <v>129634.4</v>
      </c>
      <c r="AL356" s="208">
        <v>0</v>
      </c>
      <c r="AM356" s="1567">
        <v>0.08</v>
      </c>
      <c r="AN356" s="208">
        <f t="shared" si="72"/>
        <v>10370.752</v>
      </c>
      <c r="AO356" s="208"/>
      <c r="AP356" s="227">
        <f t="shared" si="73"/>
        <v>140005.152</v>
      </c>
    </row>
    <row r="357" spans="1:42" s="5" customFormat="1" x14ac:dyDescent="0.25">
      <c r="A357" s="208">
        <v>347</v>
      </c>
      <c r="B357" s="1546" t="s">
        <v>6364</v>
      </c>
      <c r="C357" s="1546" t="s">
        <v>1145</v>
      </c>
      <c r="D357" s="227" t="s">
        <v>4768</v>
      </c>
      <c r="E357" s="1561">
        <v>5</v>
      </c>
      <c r="F357" s="1560">
        <v>1.9</v>
      </c>
      <c r="G357" s="102">
        <v>1</v>
      </c>
      <c r="H357" s="208">
        <v>125666</v>
      </c>
      <c r="I357" s="208">
        <v>0</v>
      </c>
      <c r="J357" s="208">
        <v>7.0000000000000007E-2</v>
      </c>
      <c r="K357" s="208">
        <f t="shared" si="67"/>
        <v>8796.6200000000008</v>
      </c>
      <c r="L357" s="208"/>
      <c r="M357" s="227">
        <f t="shared" si="68"/>
        <v>134462.62</v>
      </c>
      <c r="N357" s="227">
        <v>4</v>
      </c>
      <c r="O357" s="102">
        <v>1</v>
      </c>
      <c r="P357" s="208">
        <v>125666</v>
      </c>
      <c r="Q357" s="208">
        <v>0</v>
      </c>
      <c r="R357" s="208"/>
      <c r="S357" s="227">
        <f t="shared" si="69"/>
        <v>125666</v>
      </c>
      <c r="T357" s="227">
        <f t="shared" si="64"/>
        <v>0</v>
      </c>
      <c r="U357" s="227">
        <f t="shared" si="65"/>
        <v>0</v>
      </c>
      <c r="V357" s="227">
        <f t="shared" si="66"/>
        <v>0</v>
      </c>
      <c r="W357" s="227">
        <f t="shared" si="75"/>
        <v>0</v>
      </c>
      <c r="X357" s="227">
        <f t="shared" si="74"/>
        <v>0</v>
      </c>
      <c r="Y357" s="1561">
        <v>6</v>
      </c>
      <c r="Z357" s="1560">
        <v>1.96</v>
      </c>
      <c r="AA357" s="102">
        <v>1</v>
      </c>
      <c r="AB357" s="208">
        <v>129634.4</v>
      </c>
      <c r="AC357" s="208">
        <v>0</v>
      </c>
      <c r="AD357" s="208">
        <v>7.0000000000000007E-2</v>
      </c>
      <c r="AE357" s="208">
        <f t="shared" si="70"/>
        <v>9074.4080000000013</v>
      </c>
      <c r="AF357" s="208"/>
      <c r="AG357" s="227">
        <f t="shared" si="71"/>
        <v>138708.80799999999</v>
      </c>
      <c r="AH357" s="227" t="s">
        <v>1</v>
      </c>
      <c r="AI357" s="1560">
        <v>1.96</v>
      </c>
      <c r="AJ357" s="102">
        <v>1</v>
      </c>
      <c r="AK357" s="208">
        <v>129634.4</v>
      </c>
      <c r="AL357" s="208">
        <v>0</v>
      </c>
      <c r="AM357" s="1567">
        <v>0.08</v>
      </c>
      <c r="AN357" s="208">
        <f t="shared" si="72"/>
        <v>10370.752</v>
      </c>
      <c r="AO357" s="208"/>
      <c r="AP357" s="227">
        <f t="shared" si="73"/>
        <v>140005.152</v>
      </c>
    </row>
    <row r="358" spans="1:42" s="5" customFormat="1" x14ac:dyDescent="0.25">
      <c r="A358" s="208">
        <v>348</v>
      </c>
      <c r="B358" s="1546" t="s">
        <v>6365</v>
      </c>
      <c r="C358" s="1546" t="s">
        <v>1145</v>
      </c>
      <c r="D358" s="227" t="s">
        <v>4768</v>
      </c>
      <c r="E358" s="1561">
        <v>6</v>
      </c>
      <c r="F358" s="1560">
        <v>1.96</v>
      </c>
      <c r="G358" s="102">
        <v>1</v>
      </c>
      <c r="H358" s="208">
        <v>129634.4</v>
      </c>
      <c r="I358" s="208">
        <v>0</v>
      </c>
      <c r="J358" s="208">
        <v>0.06</v>
      </c>
      <c r="K358" s="208">
        <f t="shared" si="67"/>
        <v>7778.0639999999994</v>
      </c>
      <c r="L358" s="208"/>
      <c r="M358" s="227">
        <f t="shared" si="68"/>
        <v>137412.46400000001</v>
      </c>
      <c r="N358" s="227">
        <v>4</v>
      </c>
      <c r="O358" s="102">
        <v>1</v>
      </c>
      <c r="P358" s="208">
        <v>125666</v>
      </c>
      <c r="Q358" s="208">
        <v>0</v>
      </c>
      <c r="R358" s="208"/>
      <c r="S358" s="227">
        <f t="shared" si="69"/>
        <v>125666</v>
      </c>
      <c r="T358" s="227">
        <f t="shared" si="64"/>
        <v>0</v>
      </c>
      <c r="U358" s="227">
        <f t="shared" si="65"/>
        <v>3968.3999999999942</v>
      </c>
      <c r="V358" s="227">
        <f t="shared" si="66"/>
        <v>0</v>
      </c>
      <c r="W358" s="227">
        <f t="shared" si="75"/>
        <v>0</v>
      </c>
      <c r="X358" s="227">
        <f t="shared" si="74"/>
        <v>3968.3999999999942</v>
      </c>
      <c r="Y358" s="1561">
        <v>7</v>
      </c>
      <c r="Z358" s="1560">
        <v>1.96</v>
      </c>
      <c r="AA358" s="102">
        <v>1</v>
      </c>
      <c r="AB358" s="208">
        <v>129634.4</v>
      </c>
      <c r="AC358" s="208">
        <v>0</v>
      </c>
      <c r="AD358" s="208">
        <v>0.06</v>
      </c>
      <c r="AE358" s="208">
        <f t="shared" si="70"/>
        <v>7778.0639999999994</v>
      </c>
      <c r="AF358" s="208"/>
      <c r="AG358" s="227">
        <f t="shared" si="71"/>
        <v>137412.46400000001</v>
      </c>
      <c r="AH358" s="227" t="s">
        <v>1</v>
      </c>
      <c r="AI358" s="1560">
        <v>2.02</v>
      </c>
      <c r="AJ358" s="102">
        <v>1</v>
      </c>
      <c r="AK358" s="208">
        <v>133602.79999999999</v>
      </c>
      <c r="AL358" s="208">
        <v>0</v>
      </c>
      <c r="AM358" s="1567">
        <v>0.06</v>
      </c>
      <c r="AN358" s="208">
        <f t="shared" si="72"/>
        <v>8016.1679999999988</v>
      </c>
      <c r="AO358" s="208"/>
      <c r="AP358" s="227">
        <f t="shared" si="73"/>
        <v>141618.96799999999</v>
      </c>
    </row>
    <row r="359" spans="1:42" s="5" customFormat="1" x14ac:dyDescent="0.25">
      <c r="A359" s="208">
        <v>349</v>
      </c>
      <c r="B359" s="1546" t="s">
        <v>6366</v>
      </c>
      <c r="C359" s="1546" t="s">
        <v>1145</v>
      </c>
      <c r="D359" s="227" t="s">
        <v>4768</v>
      </c>
      <c r="E359" s="1561">
        <v>5</v>
      </c>
      <c r="F359" s="1560">
        <v>1.9</v>
      </c>
      <c r="G359" s="102">
        <v>1</v>
      </c>
      <c r="H359" s="208">
        <v>125666</v>
      </c>
      <c r="I359" s="208">
        <v>0</v>
      </c>
      <c r="J359" s="208">
        <v>0.08</v>
      </c>
      <c r="K359" s="208">
        <f t="shared" si="67"/>
        <v>10053.280000000001</v>
      </c>
      <c r="L359" s="208"/>
      <c r="M359" s="227">
        <f t="shared" si="68"/>
        <v>135719.28</v>
      </c>
      <c r="N359" s="227">
        <v>4</v>
      </c>
      <c r="O359" s="102">
        <v>1</v>
      </c>
      <c r="P359" s="208">
        <v>125666</v>
      </c>
      <c r="Q359" s="208">
        <v>0</v>
      </c>
      <c r="R359" s="208"/>
      <c r="S359" s="227">
        <f t="shared" si="69"/>
        <v>125666</v>
      </c>
      <c r="T359" s="227">
        <f t="shared" si="64"/>
        <v>0</v>
      </c>
      <c r="U359" s="227">
        <f t="shared" si="65"/>
        <v>0</v>
      </c>
      <c r="V359" s="227">
        <f t="shared" si="66"/>
        <v>0</v>
      </c>
      <c r="W359" s="227">
        <f t="shared" si="75"/>
        <v>0</v>
      </c>
      <c r="X359" s="227">
        <f t="shared" si="74"/>
        <v>0</v>
      </c>
      <c r="Y359" s="1561">
        <v>6</v>
      </c>
      <c r="Z359" s="1560">
        <v>1.96</v>
      </c>
      <c r="AA359" s="102">
        <v>1</v>
      </c>
      <c r="AB359" s="208">
        <v>129634.4</v>
      </c>
      <c r="AC359" s="208">
        <v>0</v>
      </c>
      <c r="AD359" s="208">
        <v>0.08</v>
      </c>
      <c r="AE359" s="208">
        <f t="shared" si="70"/>
        <v>10370.752</v>
      </c>
      <c r="AF359" s="208"/>
      <c r="AG359" s="227">
        <f t="shared" si="71"/>
        <v>140005.152</v>
      </c>
      <c r="AH359" s="227" t="s">
        <v>1</v>
      </c>
      <c r="AI359" s="1560">
        <v>1.96</v>
      </c>
      <c r="AJ359" s="102">
        <v>1</v>
      </c>
      <c r="AK359" s="208">
        <v>129634.4</v>
      </c>
      <c r="AL359" s="208">
        <v>0</v>
      </c>
      <c r="AM359" s="1567">
        <v>0.08</v>
      </c>
      <c r="AN359" s="208">
        <f t="shared" si="72"/>
        <v>10370.752</v>
      </c>
      <c r="AO359" s="208"/>
      <c r="AP359" s="227">
        <f t="shared" si="73"/>
        <v>140005.152</v>
      </c>
    </row>
    <row r="360" spans="1:42" s="5" customFormat="1" x14ac:dyDescent="0.25">
      <c r="A360" s="208">
        <v>350</v>
      </c>
      <c r="B360" s="1546" t="s">
        <v>6367</v>
      </c>
      <c r="C360" s="1546" t="s">
        <v>1145</v>
      </c>
      <c r="D360" s="227" t="s">
        <v>4768</v>
      </c>
      <c r="E360" s="1561">
        <v>6</v>
      </c>
      <c r="F360" s="1560">
        <v>1.96</v>
      </c>
      <c r="G360" s="102">
        <v>1</v>
      </c>
      <c r="H360" s="208">
        <v>129634.4</v>
      </c>
      <c r="I360" s="208">
        <v>0</v>
      </c>
      <c r="J360" s="208">
        <v>0.08</v>
      </c>
      <c r="K360" s="208">
        <f t="shared" si="67"/>
        <v>10370.752</v>
      </c>
      <c r="L360" s="208"/>
      <c r="M360" s="227">
        <f t="shared" si="68"/>
        <v>140005.152</v>
      </c>
      <c r="N360" s="227">
        <v>4</v>
      </c>
      <c r="O360" s="102">
        <v>1</v>
      </c>
      <c r="P360" s="208">
        <v>125666</v>
      </c>
      <c r="Q360" s="208">
        <v>0</v>
      </c>
      <c r="R360" s="208"/>
      <c r="S360" s="227">
        <f t="shared" si="69"/>
        <v>125666</v>
      </c>
      <c r="T360" s="227">
        <f t="shared" si="64"/>
        <v>0</v>
      </c>
      <c r="U360" s="227">
        <f t="shared" si="65"/>
        <v>3968.3999999999942</v>
      </c>
      <c r="V360" s="227">
        <f t="shared" si="66"/>
        <v>0</v>
      </c>
      <c r="W360" s="227">
        <f t="shared" si="75"/>
        <v>0</v>
      </c>
      <c r="X360" s="227">
        <f t="shared" si="74"/>
        <v>3968.3999999999942</v>
      </c>
      <c r="Y360" s="1561">
        <v>7</v>
      </c>
      <c r="Z360" s="1560">
        <v>1.96</v>
      </c>
      <c r="AA360" s="102">
        <v>1</v>
      </c>
      <c r="AB360" s="208">
        <v>129634.4</v>
      </c>
      <c r="AC360" s="208">
        <v>0</v>
      </c>
      <c r="AD360" s="208">
        <v>0.08</v>
      </c>
      <c r="AE360" s="208">
        <f t="shared" si="70"/>
        <v>10370.752</v>
      </c>
      <c r="AF360" s="208"/>
      <c r="AG360" s="227">
        <f t="shared" si="71"/>
        <v>140005.152</v>
      </c>
      <c r="AH360" s="227" t="s">
        <v>1</v>
      </c>
      <c r="AI360" s="1560">
        <v>2.02</v>
      </c>
      <c r="AJ360" s="102">
        <v>1</v>
      </c>
      <c r="AK360" s="208">
        <v>133602.79999999999</v>
      </c>
      <c r="AL360" s="208">
        <v>0</v>
      </c>
      <c r="AM360" s="1567">
        <v>0.08</v>
      </c>
      <c r="AN360" s="208">
        <f t="shared" si="72"/>
        <v>10688.224</v>
      </c>
      <c r="AO360" s="208"/>
      <c r="AP360" s="227">
        <f t="shared" si="73"/>
        <v>144291.02399999998</v>
      </c>
    </row>
    <row r="361" spans="1:42" s="5" customFormat="1" x14ac:dyDescent="0.25">
      <c r="A361" s="208">
        <v>351</v>
      </c>
      <c r="B361" s="1546" t="s">
        <v>6368</v>
      </c>
      <c r="C361" s="1546" t="s">
        <v>1145</v>
      </c>
      <c r="D361" s="227" t="s">
        <v>4768</v>
      </c>
      <c r="E361" s="1561">
        <v>6</v>
      </c>
      <c r="F361" s="1560">
        <v>1.96</v>
      </c>
      <c r="G361" s="102">
        <v>1</v>
      </c>
      <c r="H361" s="208">
        <v>129634.4</v>
      </c>
      <c r="I361" s="208">
        <v>0</v>
      </c>
      <c r="J361" s="208">
        <v>0.08</v>
      </c>
      <c r="K361" s="208">
        <f t="shared" si="67"/>
        <v>10370.752</v>
      </c>
      <c r="L361" s="208"/>
      <c r="M361" s="227">
        <f t="shared" si="68"/>
        <v>140005.152</v>
      </c>
      <c r="N361" s="227">
        <v>4</v>
      </c>
      <c r="O361" s="102">
        <v>1</v>
      </c>
      <c r="P361" s="208">
        <v>125666</v>
      </c>
      <c r="Q361" s="208">
        <v>0</v>
      </c>
      <c r="R361" s="208"/>
      <c r="S361" s="227">
        <f t="shared" si="69"/>
        <v>125666</v>
      </c>
      <c r="T361" s="227">
        <f t="shared" si="64"/>
        <v>0</v>
      </c>
      <c r="U361" s="227">
        <f t="shared" si="65"/>
        <v>3968.3999999999942</v>
      </c>
      <c r="V361" s="227">
        <f t="shared" si="66"/>
        <v>0</v>
      </c>
      <c r="W361" s="227">
        <f t="shared" si="75"/>
        <v>0</v>
      </c>
      <c r="X361" s="227">
        <f t="shared" si="74"/>
        <v>3968.3999999999942</v>
      </c>
      <c r="Y361" s="1561">
        <v>7</v>
      </c>
      <c r="Z361" s="1560">
        <v>1.96</v>
      </c>
      <c r="AA361" s="102">
        <v>1</v>
      </c>
      <c r="AB361" s="208">
        <v>129634.4</v>
      </c>
      <c r="AC361" s="208">
        <v>0</v>
      </c>
      <c r="AD361" s="208">
        <v>0.08</v>
      </c>
      <c r="AE361" s="208">
        <f t="shared" si="70"/>
        <v>10370.752</v>
      </c>
      <c r="AF361" s="208"/>
      <c r="AG361" s="227">
        <f t="shared" si="71"/>
        <v>140005.152</v>
      </c>
      <c r="AH361" s="227" t="s">
        <v>1</v>
      </c>
      <c r="AI361" s="1560">
        <v>2.02</v>
      </c>
      <c r="AJ361" s="102">
        <v>1</v>
      </c>
      <c r="AK361" s="208">
        <v>133602.79999999999</v>
      </c>
      <c r="AL361" s="208">
        <v>0</v>
      </c>
      <c r="AM361" s="1567">
        <v>0.08</v>
      </c>
      <c r="AN361" s="208">
        <f t="shared" si="72"/>
        <v>10688.224</v>
      </c>
      <c r="AO361" s="208"/>
      <c r="AP361" s="227">
        <f t="shared" si="73"/>
        <v>144291.02399999998</v>
      </c>
    </row>
    <row r="362" spans="1:42" s="5" customFormat="1" x14ac:dyDescent="0.25">
      <c r="A362" s="208">
        <v>352</v>
      </c>
      <c r="B362" s="1546" t="s">
        <v>6369</v>
      </c>
      <c r="C362" s="1546" t="s">
        <v>1145</v>
      </c>
      <c r="D362" s="227" t="s">
        <v>4768</v>
      </c>
      <c r="E362" s="1561">
        <v>6</v>
      </c>
      <c r="F362" s="1560">
        <v>1.96</v>
      </c>
      <c r="G362" s="102">
        <v>1</v>
      </c>
      <c r="H362" s="208">
        <v>129634.4</v>
      </c>
      <c r="I362" s="208">
        <v>0</v>
      </c>
      <c r="J362" s="208">
        <v>0.08</v>
      </c>
      <c r="K362" s="208">
        <f t="shared" si="67"/>
        <v>10370.752</v>
      </c>
      <c r="L362" s="208"/>
      <c r="M362" s="227">
        <f t="shared" si="68"/>
        <v>140005.152</v>
      </c>
      <c r="N362" s="227">
        <v>4</v>
      </c>
      <c r="O362" s="102">
        <v>1</v>
      </c>
      <c r="P362" s="208">
        <v>125666</v>
      </c>
      <c r="Q362" s="208">
        <v>0</v>
      </c>
      <c r="R362" s="208"/>
      <c r="S362" s="227">
        <f t="shared" si="69"/>
        <v>125666</v>
      </c>
      <c r="T362" s="227">
        <f t="shared" si="64"/>
        <v>0</v>
      </c>
      <c r="U362" s="227">
        <f t="shared" si="65"/>
        <v>3968.3999999999942</v>
      </c>
      <c r="V362" s="227">
        <f t="shared" si="66"/>
        <v>0</v>
      </c>
      <c r="W362" s="227">
        <f t="shared" si="75"/>
        <v>0</v>
      </c>
      <c r="X362" s="227">
        <f t="shared" si="74"/>
        <v>3968.3999999999942</v>
      </c>
      <c r="Y362" s="1561">
        <v>7</v>
      </c>
      <c r="Z362" s="1560">
        <v>1.96</v>
      </c>
      <c r="AA362" s="102">
        <v>1</v>
      </c>
      <c r="AB362" s="208">
        <v>129634.4</v>
      </c>
      <c r="AC362" s="208">
        <v>0</v>
      </c>
      <c r="AD362" s="208">
        <v>0.08</v>
      </c>
      <c r="AE362" s="208">
        <f t="shared" si="70"/>
        <v>10370.752</v>
      </c>
      <c r="AF362" s="208"/>
      <c r="AG362" s="227">
        <f t="shared" si="71"/>
        <v>140005.152</v>
      </c>
      <c r="AH362" s="227" t="s">
        <v>1</v>
      </c>
      <c r="AI362" s="1560">
        <v>2.02</v>
      </c>
      <c r="AJ362" s="102">
        <v>1</v>
      </c>
      <c r="AK362" s="208">
        <v>133602.79999999999</v>
      </c>
      <c r="AL362" s="208">
        <v>0</v>
      </c>
      <c r="AM362" s="1567">
        <v>0.08</v>
      </c>
      <c r="AN362" s="208">
        <f t="shared" si="72"/>
        <v>10688.224</v>
      </c>
      <c r="AO362" s="208"/>
      <c r="AP362" s="227">
        <f t="shared" si="73"/>
        <v>144291.02399999998</v>
      </c>
    </row>
    <row r="363" spans="1:42" s="5" customFormat="1" x14ac:dyDescent="0.25">
      <c r="A363" s="208">
        <v>353</v>
      </c>
      <c r="B363" s="1546" t="s">
        <v>6370</v>
      </c>
      <c r="C363" s="1546" t="s">
        <v>1145</v>
      </c>
      <c r="D363" s="227" t="s">
        <v>4768</v>
      </c>
      <c r="E363" s="1561">
        <v>6</v>
      </c>
      <c r="F363" s="1560">
        <v>1.96</v>
      </c>
      <c r="G363" s="102">
        <v>1</v>
      </c>
      <c r="H363" s="208">
        <v>129634.4</v>
      </c>
      <c r="I363" s="208">
        <v>0</v>
      </c>
      <c r="J363" s="208">
        <v>0.08</v>
      </c>
      <c r="K363" s="208">
        <f t="shared" si="67"/>
        <v>10370.752</v>
      </c>
      <c r="L363" s="208"/>
      <c r="M363" s="227">
        <f t="shared" si="68"/>
        <v>140005.152</v>
      </c>
      <c r="N363" s="227">
        <v>4</v>
      </c>
      <c r="O363" s="102">
        <v>1</v>
      </c>
      <c r="P363" s="208">
        <v>125666</v>
      </c>
      <c r="Q363" s="208">
        <v>0</v>
      </c>
      <c r="R363" s="208"/>
      <c r="S363" s="227">
        <f t="shared" si="69"/>
        <v>125666</v>
      </c>
      <c r="T363" s="227">
        <f t="shared" si="64"/>
        <v>0</v>
      </c>
      <c r="U363" s="227">
        <f t="shared" si="65"/>
        <v>3968.3999999999942</v>
      </c>
      <c r="V363" s="227">
        <f t="shared" si="66"/>
        <v>0</v>
      </c>
      <c r="W363" s="227">
        <f t="shared" si="75"/>
        <v>0</v>
      </c>
      <c r="X363" s="227">
        <f t="shared" si="74"/>
        <v>3968.3999999999942</v>
      </c>
      <c r="Y363" s="1561">
        <v>7</v>
      </c>
      <c r="Z363" s="1560">
        <v>1.96</v>
      </c>
      <c r="AA363" s="102">
        <v>1</v>
      </c>
      <c r="AB363" s="208">
        <v>129634.4</v>
      </c>
      <c r="AC363" s="208">
        <v>0</v>
      </c>
      <c r="AD363" s="208">
        <v>0.08</v>
      </c>
      <c r="AE363" s="208">
        <f t="shared" si="70"/>
        <v>10370.752</v>
      </c>
      <c r="AF363" s="208"/>
      <c r="AG363" s="227">
        <f t="shared" si="71"/>
        <v>140005.152</v>
      </c>
      <c r="AH363" s="227" t="s">
        <v>1</v>
      </c>
      <c r="AI363" s="1560">
        <v>2.02</v>
      </c>
      <c r="AJ363" s="102">
        <v>1</v>
      </c>
      <c r="AK363" s="208">
        <v>133602.79999999999</v>
      </c>
      <c r="AL363" s="208">
        <v>0</v>
      </c>
      <c r="AM363" s="1567">
        <v>0.08</v>
      </c>
      <c r="AN363" s="208">
        <f t="shared" si="72"/>
        <v>10688.224</v>
      </c>
      <c r="AO363" s="208"/>
      <c r="AP363" s="227">
        <f t="shared" si="73"/>
        <v>144291.02399999998</v>
      </c>
    </row>
    <row r="364" spans="1:42" s="5" customFormat="1" x14ac:dyDescent="0.25">
      <c r="A364" s="208">
        <v>354</v>
      </c>
      <c r="B364" s="1546" t="s">
        <v>6371</v>
      </c>
      <c r="C364" s="1546" t="s">
        <v>1145</v>
      </c>
      <c r="D364" s="227" t="s">
        <v>4768</v>
      </c>
      <c r="E364" s="1561">
        <v>6</v>
      </c>
      <c r="F364" s="1560">
        <v>1.96</v>
      </c>
      <c r="G364" s="102">
        <v>1</v>
      </c>
      <c r="H364" s="208">
        <v>129634.4</v>
      </c>
      <c r="I364" s="208">
        <v>0</v>
      </c>
      <c r="J364" s="208">
        <v>0.08</v>
      </c>
      <c r="K364" s="208">
        <f t="shared" si="67"/>
        <v>10370.752</v>
      </c>
      <c r="L364" s="208"/>
      <c r="M364" s="227">
        <f t="shared" si="68"/>
        <v>140005.152</v>
      </c>
      <c r="N364" s="227">
        <v>4</v>
      </c>
      <c r="O364" s="102">
        <v>1</v>
      </c>
      <c r="P364" s="208">
        <v>125666</v>
      </c>
      <c r="Q364" s="208">
        <v>0</v>
      </c>
      <c r="R364" s="208"/>
      <c r="S364" s="227">
        <f t="shared" si="69"/>
        <v>125666</v>
      </c>
      <c r="T364" s="227">
        <f t="shared" si="64"/>
        <v>0</v>
      </c>
      <c r="U364" s="227">
        <f t="shared" si="65"/>
        <v>3968.3999999999942</v>
      </c>
      <c r="V364" s="227">
        <f t="shared" si="66"/>
        <v>0</v>
      </c>
      <c r="W364" s="227">
        <f t="shared" si="75"/>
        <v>0</v>
      </c>
      <c r="X364" s="227">
        <f t="shared" si="74"/>
        <v>3968.3999999999942</v>
      </c>
      <c r="Y364" s="1561">
        <v>7</v>
      </c>
      <c r="Z364" s="1560">
        <v>1.96</v>
      </c>
      <c r="AA364" s="102">
        <v>1</v>
      </c>
      <c r="AB364" s="208">
        <v>129634.4</v>
      </c>
      <c r="AC364" s="208">
        <v>0</v>
      </c>
      <c r="AD364" s="208">
        <v>0.09</v>
      </c>
      <c r="AE364" s="208">
        <f t="shared" si="70"/>
        <v>11667.096</v>
      </c>
      <c r="AF364" s="208"/>
      <c r="AG364" s="227">
        <f t="shared" si="71"/>
        <v>141301.49599999998</v>
      </c>
      <c r="AH364" s="227" t="s">
        <v>1</v>
      </c>
      <c r="AI364" s="1560">
        <v>2.02</v>
      </c>
      <c r="AJ364" s="102">
        <v>1</v>
      </c>
      <c r="AK364" s="208">
        <v>133602.79999999999</v>
      </c>
      <c r="AL364" s="208">
        <v>0</v>
      </c>
      <c r="AM364" s="1567">
        <v>0.09</v>
      </c>
      <c r="AN364" s="208">
        <f t="shared" si="72"/>
        <v>12024.251999999999</v>
      </c>
      <c r="AO364" s="208"/>
      <c r="AP364" s="227">
        <f t="shared" si="73"/>
        <v>145627.052</v>
      </c>
    </row>
    <row r="365" spans="1:42" s="5" customFormat="1" x14ac:dyDescent="0.25">
      <c r="A365" s="208">
        <v>355</v>
      </c>
      <c r="B365" s="1546" t="s">
        <v>6372</v>
      </c>
      <c r="C365" s="1546" t="s">
        <v>1145</v>
      </c>
      <c r="D365" s="227" t="s">
        <v>4768</v>
      </c>
      <c r="E365" s="1561">
        <v>6</v>
      </c>
      <c r="F365" s="1560">
        <v>1.96</v>
      </c>
      <c r="G365" s="102">
        <v>1</v>
      </c>
      <c r="H365" s="208">
        <v>129634.4</v>
      </c>
      <c r="I365" s="208">
        <v>0</v>
      </c>
      <c r="J365" s="208">
        <v>0.08</v>
      </c>
      <c r="K365" s="208">
        <f t="shared" si="67"/>
        <v>10370.752</v>
      </c>
      <c r="L365" s="208"/>
      <c r="M365" s="227">
        <f t="shared" si="68"/>
        <v>140005.152</v>
      </c>
      <c r="N365" s="227">
        <v>4</v>
      </c>
      <c r="O365" s="102">
        <v>1</v>
      </c>
      <c r="P365" s="208">
        <v>125666</v>
      </c>
      <c r="Q365" s="208">
        <v>0</v>
      </c>
      <c r="R365" s="208"/>
      <c r="S365" s="227">
        <f t="shared" si="69"/>
        <v>125666</v>
      </c>
      <c r="T365" s="227">
        <f t="shared" si="64"/>
        <v>0</v>
      </c>
      <c r="U365" s="227">
        <f t="shared" si="65"/>
        <v>3968.3999999999942</v>
      </c>
      <c r="V365" s="227">
        <f t="shared" si="66"/>
        <v>0</v>
      </c>
      <c r="W365" s="227">
        <f t="shared" si="75"/>
        <v>0</v>
      </c>
      <c r="X365" s="227">
        <f t="shared" si="74"/>
        <v>3968.3999999999942</v>
      </c>
      <c r="Y365" s="1561">
        <v>7</v>
      </c>
      <c r="Z365" s="1560">
        <v>1.96</v>
      </c>
      <c r="AA365" s="102">
        <v>1</v>
      </c>
      <c r="AB365" s="208">
        <v>129634.4</v>
      </c>
      <c r="AC365" s="208">
        <v>0</v>
      </c>
      <c r="AD365" s="208">
        <v>0.08</v>
      </c>
      <c r="AE365" s="208">
        <f t="shared" si="70"/>
        <v>10370.752</v>
      </c>
      <c r="AF365" s="208"/>
      <c r="AG365" s="227">
        <f t="shared" si="71"/>
        <v>140005.152</v>
      </c>
      <c r="AH365" s="227" t="s">
        <v>1</v>
      </c>
      <c r="AI365" s="1560">
        <v>2.02</v>
      </c>
      <c r="AJ365" s="102">
        <v>1</v>
      </c>
      <c r="AK365" s="208">
        <v>133602.79999999999</v>
      </c>
      <c r="AL365" s="208">
        <v>0</v>
      </c>
      <c r="AM365" s="1567">
        <v>0.08</v>
      </c>
      <c r="AN365" s="208">
        <f t="shared" si="72"/>
        <v>10688.224</v>
      </c>
      <c r="AO365" s="208"/>
      <c r="AP365" s="227">
        <f t="shared" si="73"/>
        <v>144291.02399999998</v>
      </c>
    </row>
    <row r="366" spans="1:42" s="5" customFormat="1" x14ac:dyDescent="0.25">
      <c r="A366" s="208">
        <v>356</v>
      </c>
      <c r="B366" s="1546" t="s">
        <v>6373</v>
      </c>
      <c r="C366" s="1546" t="s">
        <v>1145</v>
      </c>
      <c r="D366" s="227" t="s">
        <v>4768</v>
      </c>
      <c r="E366" s="1561">
        <v>5</v>
      </c>
      <c r="F366" s="1560">
        <v>1.9</v>
      </c>
      <c r="G366" s="102">
        <v>1</v>
      </c>
      <c r="H366" s="208">
        <v>125666</v>
      </c>
      <c r="I366" s="208">
        <v>0</v>
      </c>
      <c r="J366" s="208">
        <v>7.0000000000000007E-2</v>
      </c>
      <c r="K366" s="208">
        <f t="shared" si="67"/>
        <v>8796.6200000000008</v>
      </c>
      <c r="L366" s="208"/>
      <c r="M366" s="227">
        <f t="shared" si="68"/>
        <v>134462.62</v>
      </c>
      <c r="N366" s="227">
        <v>4</v>
      </c>
      <c r="O366" s="102">
        <v>1</v>
      </c>
      <c r="P366" s="208">
        <v>125666</v>
      </c>
      <c r="Q366" s="208">
        <v>0</v>
      </c>
      <c r="R366" s="208"/>
      <c r="S366" s="227">
        <f t="shared" si="69"/>
        <v>125666</v>
      </c>
      <c r="T366" s="227">
        <f t="shared" si="64"/>
        <v>0</v>
      </c>
      <c r="U366" s="227">
        <f t="shared" si="65"/>
        <v>0</v>
      </c>
      <c r="V366" s="227">
        <f t="shared" si="66"/>
        <v>0</v>
      </c>
      <c r="W366" s="227">
        <f t="shared" si="75"/>
        <v>0</v>
      </c>
      <c r="X366" s="227">
        <f t="shared" si="74"/>
        <v>0</v>
      </c>
      <c r="Y366" s="1561">
        <v>6</v>
      </c>
      <c r="Z366" s="1560">
        <v>1.96</v>
      </c>
      <c r="AA366" s="102">
        <v>1</v>
      </c>
      <c r="AB366" s="208">
        <v>129634.4</v>
      </c>
      <c r="AC366" s="208">
        <v>0</v>
      </c>
      <c r="AD366" s="208">
        <v>7.0000000000000007E-2</v>
      </c>
      <c r="AE366" s="208">
        <f t="shared" si="70"/>
        <v>9074.4080000000013</v>
      </c>
      <c r="AF366" s="208"/>
      <c r="AG366" s="227">
        <f t="shared" si="71"/>
        <v>138708.80799999999</v>
      </c>
      <c r="AH366" s="227" t="s">
        <v>1</v>
      </c>
      <c r="AI366" s="1560">
        <v>1.96</v>
      </c>
      <c r="AJ366" s="102">
        <v>1</v>
      </c>
      <c r="AK366" s="208">
        <v>129634.4</v>
      </c>
      <c r="AL366" s="208">
        <v>0</v>
      </c>
      <c r="AM366" s="1567">
        <v>7.0000000000000007E-2</v>
      </c>
      <c r="AN366" s="208">
        <f t="shared" si="72"/>
        <v>9074.4080000000013</v>
      </c>
      <c r="AO366" s="208"/>
      <c r="AP366" s="227">
        <f t="shared" si="73"/>
        <v>138708.80799999999</v>
      </c>
    </row>
    <row r="367" spans="1:42" s="5" customFormat="1" x14ac:dyDescent="0.25">
      <c r="A367" s="208">
        <v>357</v>
      </c>
      <c r="B367" s="1546" t="s">
        <v>6374</v>
      </c>
      <c r="C367" s="1546" t="s">
        <v>1145</v>
      </c>
      <c r="D367" s="227" t="s">
        <v>4768</v>
      </c>
      <c r="E367" s="1561">
        <v>5</v>
      </c>
      <c r="F367" s="1560">
        <v>1.9</v>
      </c>
      <c r="G367" s="102">
        <v>1</v>
      </c>
      <c r="H367" s="208">
        <v>125666</v>
      </c>
      <c r="I367" s="208">
        <v>0</v>
      </c>
      <c r="J367" s="208">
        <v>7.0000000000000007E-2</v>
      </c>
      <c r="K367" s="208">
        <f t="shared" si="67"/>
        <v>8796.6200000000008</v>
      </c>
      <c r="L367" s="208"/>
      <c r="M367" s="227">
        <f t="shared" si="68"/>
        <v>134462.62</v>
      </c>
      <c r="N367" s="227">
        <v>4</v>
      </c>
      <c r="O367" s="102">
        <v>1</v>
      </c>
      <c r="P367" s="208">
        <v>125666</v>
      </c>
      <c r="Q367" s="208">
        <v>0</v>
      </c>
      <c r="R367" s="208"/>
      <c r="S367" s="227">
        <f t="shared" si="69"/>
        <v>125666</v>
      </c>
      <c r="T367" s="227">
        <f t="shared" si="64"/>
        <v>0</v>
      </c>
      <c r="U367" s="227">
        <f t="shared" si="65"/>
        <v>0</v>
      </c>
      <c r="V367" s="227">
        <f t="shared" si="66"/>
        <v>0</v>
      </c>
      <c r="W367" s="227">
        <f t="shared" si="75"/>
        <v>0</v>
      </c>
      <c r="X367" s="227">
        <f t="shared" si="74"/>
        <v>0</v>
      </c>
      <c r="Y367" s="1561">
        <v>6</v>
      </c>
      <c r="Z367" s="1560">
        <v>1.96</v>
      </c>
      <c r="AA367" s="102">
        <v>1</v>
      </c>
      <c r="AB367" s="208">
        <v>129634.4</v>
      </c>
      <c r="AC367" s="208">
        <v>0</v>
      </c>
      <c r="AD367" s="208">
        <v>7.0000000000000007E-2</v>
      </c>
      <c r="AE367" s="208">
        <f t="shared" si="70"/>
        <v>9074.4080000000013</v>
      </c>
      <c r="AF367" s="208"/>
      <c r="AG367" s="227">
        <f t="shared" si="71"/>
        <v>138708.80799999999</v>
      </c>
      <c r="AH367" s="227" t="s">
        <v>1</v>
      </c>
      <c r="AI367" s="1560">
        <v>1.96</v>
      </c>
      <c r="AJ367" s="102">
        <v>1</v>
      </c>
      <c r="AK367" s="208">
        <v>129634.4</v>
      </c>
      <c r="AL367" s="208">
        <v>0</v>
      </c>
      <c r="AM367" s="1567">
        <v>7.0000000000000007E-2</v>
      </c>
      <c r="AN367" s="208">
        <f t="shared" si="72"/>
        <v>9074.4080000000013</v>
      </c>
      <c r="AO367" s="208"/>
      <c r="AP367" s="227">
        <f t="shared" si="73"/>
        <v>138708.80799999999</v>
      </c>
    </row>
    <row r="368" spans="1:42" s="5" customFormat="1" x14ac:dyDescent="0.25">
      <c r="A368" s="208">
        <v>358</v>
      </c>
      <c r="B368" s="1546" t="s">
        <v>6375</v>
      </c>
      <c r="C368" s="1546" t="s">
        <v>1145</v>
      </c>
      <c r="D368" s="227" t="s">
        <v>4768</v>
      </c>
      <c r="E368" s="1561">
        <v>4</v>
      </c>
      <c r="F368" s="1560">
        <v>1.9</v>
      </c>
      <c r="G368" s="102">
        <v>1</v>
      </c>
      <c r="H368" s="208">
        <v>125666</v>
      </c>
      <c r="I368" s="208">
        <v>0</v>
      </c>
      <c r="J368" s="208">
        <v>7.0000000000000007E-2</v>
      </c>
      <c r="K368" s="208">
        <f t="shared" si="67"/>
        <v>8796.6200000000008</v>
      </c>
      <c r="L368" s="208"/>
      <c r="M368" s="227">
        <f t="shared" si="68"/>
        <v>134462.62</v>
      </c>
      <c r="N368" s="227">
        <v>3</v>
      </c>
      <c r="O368" s="102">
        <v>1</v>
      </c>
      <c r="P368" s="208">
        <v>121697.60000000001</v>
      </c>
      <c r="Q368" s="208">
        <v>0</v>
      </c>
      <c r="R368" s="208"/>
      <c r="S368" s="227">
        <f t="shared" si="69"/>
        <v>121697.60000000001</v>
      </c>
      <c r="T368" s="227">
        <f t="shared" si="64"/>
        <v>0</v>
      </c>
      <c r="U368" s="227">
        <f t="shared" si="65"/>
        <v>3968.3999999999942</v>
      </c>
      <c r="V368" s="227">
        <f t="shared" si="66"/>
        <v>0</v>
      </c>
      <c r="W368" s="227">
        <f t="shared" si="75"/>
        <v>0</v>
      </c>
      <c r="X368" s="227">
        <f t="shared" si="74"/>
        <v>3968.3999999999942</v>
      </c>
      <c r="Y368" s="1561">
        <v>5</v>
      </c>
      <c r="Z368" s="1560">
        <v>1.9</v>
      </c>
      <c r="AA368" s="102">
        <v>1</v>
      </c>
      <c r="AB368" s="208">
        <v>125666</v>
      </c>
      <c r="AC368" s="208">
        <v>0</v>
      </c>
      <c r="AD368" s="208">
        <v>7.0000000000000007E-2</v>
      </c>
      <c r="AE368" s="208">
        <f t="shared" si="70"/>
        <v>8796.6200000000008</v>
      </c>
      <c r="AF368" s="208"/>
      <c r="AG368" s="227">
        <f t="shared" si="71"/>
        <v>134462.62</v>
      </c>
      <c r="AH368" s="227" t="s">
        <v>1</v>
      </c>
      <c r="AI368" s="1560">
        <v>1.96</v>
      </c>
      <c r="AJ368" s="102">
        <v>1</v>
      </c>
      <c r="AK368" s="208">
        <v>129634.4</v>
      </c>
      <c r="AL368" s="208">
        <v>0</v>
      </c>
      <c r="AM368" s="1567">
        <v>7.0000000000000007E-2</v>
      </c>
      <c r="AN368" s="208">
        <f t="shared" si="72"/>
        <v>9074.4080000000013</v>
      </c>
      <c r="AO368" s="208"/>
      <c r="AP368" s="227">
        <f t="shared" si="73"/>
        <v>138708.80799999999</v>
      </c>
    </row>
    <row r="369" spans="1:42" s="5" customFormat="1" x14ac:dyDescent="0.25">
      <c r="A369" s="208">
        <v>359</v>
      </c>
      <c r="B369" s="1546" t="s">
        <v>6376</v>
      </c>
      <c r="C369" s="1546" t="s">
        <v>1145</v>
      </c>
      <c r="D369" s="227" t="s">
        <v>4768</v>
      </c>
      <c r="E369" s="1561">
        <v>2</v>
      </c>
      <c r="F369" s="1560">
        <v>1.79</v>
      </c>
      <c r="G369" s="102">
        <v>1</v>
      </c>
      <c r="H369" s="208">
        <v>118390.6</v>
      </c>
      <c r="I369" s="208">
        <v>0</v>
      </c>
      <c r="J369" s="208">
        <v>0.05</v>
      </c>
      <c r="K369" s="208">
        <f t="shared" si="67"/>
        <v>5919.5300000000007</v>
      </c>
      <c r="L369" s="208"/>
      <c r="M369" s="227">
        <f t="shared" si="68"/>
        <v>124310.13</v>
      </c>
      <c r="N369" s="227">
        <v>1</v>
      </c>
      <c r="O369" s="102">
        <v>1</v>
      </c>
      <c r="P369" s="208">
        <v>114422.2</v>
      </c>
      <c r="Q369" s="208">
        <v>0</v>
      </c>
      <c r="R369" s="208"/>
      <c r="S369" s="227">
        <f t="shared" si="69"/>
        <v>114422.2</v>
      </c>
      <c r="T369" s="227">
        <f t="shared" si="64"/>
        <v>0</v>
      </c>
      <c r="U369" s="227">
        <f t="shared" si="65"/>
        <v>3968.4000000000087</v>
      </c>
      <c r="V369" s="227">
        <f t="shared" si="66"/>
        <v>0</v>
      </c>
      <c r="W369" s="227">
        <f t="shared" si="75"/>
        <v>0</v>
      </c>
      <c r="X369" s="227">
        <f t="shared" si="74"/>
        <v>3968.4000000000087</v>
      </c>
      <c r="Y369" s="1561">
        <v>3</v>
      </c>
      <c r="Z369" s="1560">
        <v>1.84</v>
      </c>
      <c r="AA369" s="102">
        <v>1</v>
      </c>
      <c r="AB369" s="208">
        <v>121697.60000000001</v>
      </c>
      <c r="AC369" s="208">
        <v>0</v>
      </c>
      <c r="AD369" s="208">
        <v>0.06</v>
      </c>
      <c r="AE369" s="208">
        <f t="shared" si="70"/>
        <v>7301.8559999999998</v>
      </c>
      <c r="AF369" s="208"/>
      <c r="AG369" s="227">
        <f t="shared" si="71"/>
        <v>128999.45600000001</v>
      </c>
      <c r="AH369" s="227" t="s">
        <v>1</v>
      </c>
      <c r="AI369" s="1560">
        <v>1.9</v>
      </c>
      <c r="AJ369" s="102">
        <v>1</v>
      </c>
      <c r="AK369" s="208">
        <v>125666</v>
      </c>
      <c r="AL369" s="208">
        <v>0</v>
      </c>
      <c r="AM369" s="1567">
        <v>0.06</v>
      </c>
      <c r="AN369" s="208">
        <f t="shared" si="72"/>
        <v>7539.96</v>
      </c>
      <c r="AO369" s="208"/>
      <c r="AP369" s="227">
        <f t="shared" si="73"/>
        <v>133205.96</v>
      </c>
    </row>
    <row r="370" spans="1:42" s="5" customFormat="1" x14ac:dyDescent="0.25">
      <c r="A370" s="208">
        <v>360</v>
      </c>
      <c r="B370" s="1546" t="s">
        <v>6377</v>
      </c>
      <c r="C370" s="1546" t="s">
        <v>1145</v>
      </c>
      <c r="D370" s="227" t="s">
        <v>4768</v>
      </c>
      <c r="E370" s="1561">
        <v>6</v>
      </c>
      <c r="F370" s="1560">
        <v>1.96</v>
      </c>
      <c r="G370" s="102">
        <v>1</v>
      </c>
      <c r="H370" s="208">
        <v>129634.4</v>
      </c>
      <c r="I370" s="208">
        <v>0</v>
      </c>
      <c r="J370" s="208">
        <v>0.08</v>
      </c>
      <c r="K370" s="208">
        <f t="shared" si="67"/>
        <v>10370.752</v>
      </c>
      <c r="L370" s="208"/>
      <c r="M370" s="227">
        <f t="shared" si="68"/>
        <v>140005.152</v>
      </c>
      <c r="N370" s="227">
        <v>4</v>
      </c>
      <c r="O370" s="102">
        <v>1</v>
      </c>
      <c r="P370" s="208">
        <v>125666</v>
      </c>
      <c r="Q370" s="208">
        <v>0</v>
      </c>
      <c r="R370" s="208"/>
      <c r="S370" s="227">
        <f t="shared" si="69"/>
        <v>125666</v>
      </c>
      <c r="T370" s="227">
        <f t="shared" si="64"/>
        <v>0</v>
      </c>
      <c r="U370" s="227">
        <f t="shared" si="65"/>
        <v>3968.3999999999942</v>
      </c>
      <c r="V370" s="227">
        <f t="shared" si="66"/>
        <v>0</v>
      </c>
      <c r="W370" s="227">
        <f t="shared" si="75"/>
        <v>0</v>
      </c>
      <c r="X370" s="227">
        <f t="shared" si="74"/>
        <v>3968.3999999999942</v>
      </c>
      <c r="Y370" s="1561">
        <v>7</v>
      </c>
      <c r="Z370" s="1560">
        <v>1.96</v>
      </c>
      <c r="AA370" s="102">
        <v>1</v>
      </c>
      <c r="AB370" s="208">
        <v>129634.4</v>
      </c>
      <c r="AC370" s="208">
        <v>0</v>
      </c>
      <c r="AD370" s="208">
        <v>0.08</v>
      </c>
      <c r="AE370" s="208">
        <f t="shared" si="70"/>
        <v>10370.752</v>
      </c>
      <c r="AF370" s="208"/>
      <c r="AG370" s="227">
        <f t="shared" si="71"/>
        <v>140005.152</v>
      </c>
      <c r="AH370" s="227" t="s">
        <v>1</v>
      </c>
      <c r="AI370" s="1560">
        <v>2.02</v>
      </c>
      <c r="AJ370" s="102">
        <v>1</v>
      </c>
      <c r="AK370" s="208">
        <v>133602.79999999999</v>
      </c>
      <c r="AL370" s="208">
        <v>0</v>
      </c>
      <c r="AM370" s="1567">
        <v>0.08</v>
      </c>
      <c r="AN370" s="208">
        <f t="shared" si="72"/>
        <v>10688.224</v>
      </c>
      <c r="AO370" s="208"/>
      <c r="AP370" s="227">
        <f t="shared" si="73"/>
        <v>144291.02399999998</v>
      </c>
    </row>
    <row r="371" spans="1:42" s="5" customFormat="1" x14ac:dyDescent="0.25">
      <c r="A371" s="208">
        <v>361</v>
      </c>
      <c r="B371" s="1546" t="s">
        <v>6378</v>
      </c>
      <c r="C371" s="1546" t="s">
        <v>1145</v>
      </c>
      <c r="D371" s="227" t="s">
        <v>4768</v>
      </c>
      <c r="E371" s="1561">
        <v>6</v>
      </c>
      <c r="F371" s="1560">
        <v>1.96</v>
      </c>
      <c r="G371" s="102">
        <v>1</v>
      </c>
      <c r="H371" s="208">
        <v>129634.4</v>
      </c>
      <c r="I371" s="208">
        <v>0</v>
      </c>
      <c r="J371" s="208">
        <v>0.08</v>
      </c>
      <c r="K371" s="208">
        <f t="shared" si="67"/>
        <v>10370.752</v>
      </c>
      <c r="L371" s="208"/>
      <c r="M371" s="227">
        <f t="shared" si="68"/>
        <v>140005.152</v>
      </c>
      <c r="N371" s="227">
        <v>4</v>
      </c>
      <c r="O371" s="102">
        <v>1</v>
      </c>
      <c r="P371" s="208">
        <v>125666</v>
      </c>
      <c r="Q371" s="208">
        <v>0</v>
      </c>
      <c r="R371" s="208"/>
      <c r="S371" s="227">
        <f t="shared" si="69"/>
        <v>125666</v>
      </c>
      <c r="T371" s="227">
        <f t="shared" si="64"/>
        <v>0</v>
      </c>
      <c r="U371" s="227">
        <f t="shared" si="65"/>
        <v>3968.3999999999942</v>
      </c>
      <c r="V371" s="227">
        <f t="shared" si="66"/>
        <v>0</v>
      </c>
      <c r="W371" s="227">
        <f t="shared" si="75"/>
        <v>0</v>
      </c>
      <c r="X371" s="227">
        <f t="shared" si="74"/>
        <v>3968.3999999999942</v>
      </c>
      <c r="Y371" s="1561">
        <v>7</v>
      </c>
      <c r="Z371" s="1560">
        <v>1.96</v>
      </c>
      <c r="AA371" s="102">
        <v>1</v>
      </c>
      <c r="AB371" s="208">
        <v>129634.4</v>
      </c>
      <c r="AC371" s="208">
        <v>0</v>
      </c>
      <c r="AD371" s="208">
        <v>0.08</v>
      </c>
      <c r="AE371" s="208">
        <f t="shared" si="70"/>
        <v>10370.752</v>
      </c>
      <c r="AF371" s="208"/>
      <c r="AG371" s="227">
        <f t="shared" si="71"/>
        <v>140005.152</v>
      </c>
      <c r="AH371" s="227" t="s">
        <v>1</v>
      </c>
      <c r="AI371" s="1560">
        <v>2.02</v>
      </c>
      <c r="AJ371" s="102">
        <v>1</v>
      </c>
      <c r="AK371" s="208">
        <v>133602.79999999999</v>
      </c>
      <c r="AL371" s="208">
        <v>0</v>
      </c>
      <c r="AM371" s="1567">
        <v>0.08</v>
      </c>
      <c r="AN371" s="208">
        <f t="shared" si="72"/>
        <v>10688.224</v>
      </c>
      <c r="AO371" s="208"/>
      <c r="AP371" s="227">
        <f t="shared" si="73"/>
        <v>144291.02399999998</v>
      </c>
    </row>
    <row r="372" spans="1:42" s="5" customFormat="1" x14ac:dyDescent="0.25">
      <c r="A372" s="208">
        <v>362</v>
      </c>
      <c r="B372" s="1546" t="s">
        <v>6379</v>
      </c>
      <c r="C372" s="1546" t="s">
        <v>1145</v>
      </c>
      <c r="D372" s="227" t="s">
        <v>4768</v>
      </c>
      <c r="E372" s="1561">
        <v>6</v>
      </c>
      <c r="F372" s="1560">
        <v>1.96</v>
      </c>
      <c r="G372" s="102">
        <v>1</v>
      </c>
      <c r="H372" s="208">
        <v>129634.4</v>
      </c>
      <c r="I372" s="208">
        <v>0</v>
      </c>
      <c r="J372" s="208">
        <v>0.08</v>
      </c>
      <c r="K372" s="208">
        <f t="shared" si="67"/>
        <v>10370.752</v>
      </c>
      <c r="L372" s="208"/>
      <c r="M372" s="227">
        <f t="shared" si="68"/>
        <v>140005.152</v>
      </c>
      <c r="N372" s="227">
        <v>4</v>
      </c>
      <c r="O372" s="102">
        <v>1</v>
      </c>
      <c r="P372" s="208">
        <v>125666</v>
      </c>
      <c r="Q372" s="208">
        <v>0</v>
      </c>
      <c r="R372" s="208"/>
      <c r="S372" s="227">
        <f t="shared" si="69"/>
        <v>125666</v>
      </c>
      <c r="T372" s="227">
        <f t="shared" si="64"/>
        <v>0</v>
      </c>
      <c r="U372" s="227">
        <f t="shared" si="65"/>
        <v>3968.3999999999942</v>
      </c>
      <c r="V372" s="227">
        <f t="shared" si="66"/>
        <v>0</v>
      </c>
      <c r="W372" s="227">
        <f t="shared" si="75"/>
        <v>0</v>
      </c>
      <c r="X372" s="227">
        <f t="shared" si="74"/>
        <v>3968.3999999999942</v>
      </c>
      <c r="Y372" s="1561">
        <v>7</v>
      </c>
      <c r="Z372" s="1560">
        <v>1.96</v>
      </c>
      <c r="AA372" s="102">
        <v>1</v>
      </c>
      <c r="AB372" s="208">
        <v>129634.4</v>
      </c>
      <c r="AC372" s="208">
        <v>0</v>
      </c>
      <c r="AD372" s="208">
        <v>0.08</v>
      </c>
      <c r="AE372" s="208">
        <f t="shared" si="70"/>
        <v>10370.752</v>
      </c>
      <c r="AF372" s="208"/>
      <c r="AG372" s="227">
        <f t="shared" si="71"/>
        <v>140005.152</v>
      </c>
      <c r="AH372" s="227" t="s">
        <v>1</v>
      </c>
      <c r="AI372" s="1560">
        <v>2.02</v>
      </c>
      <c r="AJ372" s="102">
        <v>1</v>
      </c>
      <c r="AK372" s="208">
        <v>133602.79999999999</v>
      </c>
      <c r="AL372" s="208">
        <v>0</v>
      </c>
      <c r="AM372" s="1567">
        <v>0.08</v>
      </c>
      <c r="AN372" s="208">
        <f t="shared" si="72"/>
        <v>10688.224</v>
      </c>
      <c r="AO372" s="208"/>
      <c r="AP372" s="227">
        <f t="shared" si="73"/>
        <v>144291.02399999998</v>
      </c>
    </row>
    <row r="373" spans="1:42" s="5" customFormat="1" x14ac:dyDescent="0.25">
      <c r="A373" s="208">
        <v>363</v>
      </c>
      <c r="B373" s="1546" t="s">
        <v>6380</v>
      </c>
      <c r="C373" s="1546" t="s">
        <v>1145</v>
      </c>
      <c r="D373" s="227" t="s">
        <v>4768</v>
      </c>
      <c r="E373" s="1561">
        <v>6</v>
      </c>
      <c r="F373" s="1560">
        <v>1.96</v>
      </c>
      <c r="G373" s="102">
        <v>1</v>
      </c>
      <c r="H373" s="208">
        <v>129634.4</v>
      </c>
      <c r="I373" s="208">
        <v>0</v>
      </c>
      <c r="J373" s="208">
        <v>7.0000000000000007E-2</v>
      </c>
      <c r="K373" s="208">
        <f t="shared" si="67"/>
        <v>9074.4080000000013</v>
      </c>
      <c r="L373" s="208"/>
      <c r="M373" s="227">
        <f t="shared" si="68"/>
        <v>138708.80799999999</v>
      </c>
      <c r="N373" s="227">
        <v>4</v>
      </c>
      <c r="O373" s="102">
        <v>1</v>
      </c>
      <c r="P373" s="208">
        <v>125666</v>
      </c>
      <c r="Q373" s="208">
        <v>0</v>
      </c>
      <c r="R373" s="208"/>
      <c r="S373" s="227">
        <f t="shared" si="69"/>
        <v>125666</v>
      </c>
      <c r="T373" s="227">
        <f t="shared" si="64"/>
        <v>0</v>
      </c>
      <c r="U373" s="227">
        <f t="shared" si="65"/>
        <v>3968.3999999999942</v>
      </c>
      <c r="V373" s="227">
        <f t="shared" si="66"/>
        <v>0</v>
      </c>
      <c r="W373" s="227">
        <f t="shared" si="75"/>
        <v>0</v>
      </c>
      <c r="X373" s="227">
        <f t="shared" si="74"/>
        <v>3968.3999999999942</v>
      </c>
      <c r="Y373" s="1561">
        <v>7</v>
      </c>
      <c r="Z373" s="1560">
        <v>1.96</v>
      </c>
      <c r="AA373" s="102">
        <v>1</v>
      </c>
      <c r="AB373" s="208">
        <v>129634.4</v>
      </c>
      <c r="AC373" s="208">
        <v>0</v>
      </c>
      <c r="AD373" s="208">
        <v>0.08</v>
      </c>
      <c r="AE373" s="208">
        <f t="shared" si="70"/>
        <v>10370.752</v>
      </c>
      <c r="AF373" s="208"/>
      <c r="AG373" s="227">
        <f t="shared" si="71"/>
        <v>140005.152</v>
      </c>
      <c r="AH373" s="227" t="s">
        <v>1</v>
      </c>
      <c r="AI373" s="1560">
        <v>2.02</v>
      </c>
      <c r="AJ373" s="102">
        <v>1</v>
      </c>
      <c r="AK373" s="208">
        <v>133602.79999999999</v>
      </c>
      <c r="AL373" s="208">
        <v>0</v>
      </c>
      <c r="AM373" s="1567">
        <v>0.08</v>
      </c>
      <c r="AN373" s="208">
        <f t="shared" si="72"/>
        <v>10688.224</v>
      </c>
      <c r="AO373" s="208"/>
      <c r="AP373" s="227">
        <f t="shared" si="73"/>
        <v>144291.02399999998</v>
      </c>
    </row>
    <row r="374" spans="1:42" s="5" customFormat="1" x14ac:dyDescent="0.25">
      <c r="A374" s="208">
        <v>364</v>
      </c>
      <c r="B374" s="1546" t="s">
        <v>6381</v>
      </c>
      <c r="C374" s="1546" t="s">
        <v>1145</v>
      </c>
      <c r="D374" s="227" t="s">
        <v>4768</v>
      </c>
      <c r="E374" s="1561">
        <v>6</v>
      </c>
      <c r="F374" s="1560">
        <v>1.96</v>
      </c>
      <c r="G374" s="102">
        <v>1</v>
      </c>
      <c r="H374" s="208">
        <v>129634.4</v>
      </c>
      <c r="I374" s="208">
        <v>0</v>
      </c>
      <c r="J374" s="208">
        <v>7.0000000000000007E-2</v>
      </c>
      <c r="K374" s="208">
        <f t="shared" si="67"/>
        <v>9074.4080000000013</v>
      </c>
      <c r="L374" s="208"/>
      <c r="M374" s="227">
        <f t="shared" si="68"/>
        <v>138708.80799999999</v>
      </c>
      <c r="N374" s="227">
        <v>4</v>
      </c>
      <c r="O374" s="102">
        <v>1</v>
      </c>
      <c r="P374" s="208">
        <v>125666</v>
      </c>
      <c r="Q374" s="208">
        <v>0</v>
      </c>
      <c r="R374" s="208"/>
      <c r="S374" s="227">
        <f t="shared" si="69"/>
        <v>125666</v>
      </c>
      <c r="T374" s="227">
        <f t="shared" si="64"/>
        <v>0</v>
      </c>
      <c r="U374" s="227">
        <f t="shared" si="65"/>
        <v>3968.3999999999942</v>
      </c>
      <c r="V374" s="227">
        <f t="shared" si="66"/>
        <v>0</v>
      </c>
      <c r="W374" s="227">
        <f t="shared" si="75"/>
        <v>0</v>
      </c>
      <c r="X374" s="227">
        <f t="shared" si="74"/>
        <v>3968.3999999999942</v>
      </c>
      <c r="Y374" s="1561">
        <v>7</v>
      </c>
      <c r="Z374" s="1560">
        <v>1.96</v>
      </c>
      <c r="AA374" s="102">
        <v>1</v>
      </c>
      <c r="AB374" s="208">
        <v>129634.4</v>
      </c>
      <c r="AC374" s="208">
        <v>0</v>
      </c>
      <c r="AD374" s="208">
        <v>0.08</v>
      </c>
      <c r="AE374" s="208">
        <f t="shared" si="70"/>
        <v>10370.752</v>
      </c>
      <c r="AF374" s="208"/>
      <c r="AG374" s="227">
        <f t="shared" si="71"/>
        <v>140005.152</v>
      </c>
      <c r="AH374" s="227" t="s">
        <v>1</v>
      </c>
      <c r="AI374" s="1560">
        <v>2.02</v>
      </c>
      <c r="AJ374" s="102">
        <v>1</v>
      </c>
      <c r="AK374" s="208">
        <v>133602.79999999999</v>
      </c>
      <c r="AL374" s="208">
        <v>0</v>
      </c>
      <c r="AM374" s="1567">
        <v>0.08</v>
      </c>
      <c r="AN374" s="208">
        <f t="shared" si="72"/>
        <v>10688.224</v>
      </c>
      <c r="AO374" s="208"/>
      <c r="AP374" s="227">
        <f t="shared" si="73"/>
        <v>144291.02399999998</v>
      </c>
    </row>
    <row r="375" spans="1:42" s="5" customFormat="1" ht="27" x14ac:dyDescent="0.25">
      <c r="A375" s="208">
        <v>365</v>
      </c>
      <c r="B375" s="1546" t="s">
        <v>6382</v>
      </c>
      <c r="C375" s="1546" t="s">
        <v>1145</v>
      </c>
      <c r="D375" s="227" t="s">
        <v>4768</v>
      </c>
      <c r="E375" s="1561">
        <v>5</v>
      </c>
      <c r="F375" s="1560">
        <v>1.9</v>
      </c>
      <c r="G375" s="102">
        <v>1</v>
      </c>
      <c r="H375" s="208">
        <v>125666</v>
      </c>
      <c r="I375" s="208">
        <v>0</v>
      </c>
      <c r="J375" s="208">
        <v>7.0000000000000007E-2</v>
      </c>
      <c r="K375" s="208">
        <f t="shared" si="67"/>
        <v>8796.6200000000008</v>
      </c>
      <c r="L375" s="208"/>
      <c r="M375" s="227">
        <f t="shared" si="68"/>
        <v>134462.62</v>
      </c>
      <c r="N375" s="227">
        <v>4</v>
      </c>
      <c r="O375" s="102">
        <v>1</v>
      </c>
      <c r="P375" s="208">
        <v>125666</v>
      </c>
      <c r="Q375" s="208">
        <v>0</v>
      </c>
      <c r="R375" s="208"/>
      <c r="S375" s="227">
        <f t="shared" si="69"/>
        <v>125666</v>
      </c>
      <c r="T375" s="227">
        <f t="shared" si="64"/>
        <v>0</v>
      </c>
      <c r="U375" s="227">
        <f t="shared" si="65"/>
        <v>0</v>
      </c>
      <c r="V375" s="227">
        <f t="shared" si="66"/>
        <v>0</v>
      </c>
      <c r="W375" s="227">
        <f t="shared" si="75"/>
        <v>0</v>
      </c>
      <c r="X375" s="227">
        <f t="shared" si="74"/>
        <v>0</v>
      </c>
      <c r="Y375" s="1561">
        <v>6</v>
      </c>
      <c r="Z375" s="1560">
        <v>1.96</v>
      </c>
      <c r="AA375" s="102">
        <v>1</v>
      </c>
      <c r="AB375" s="208">
        <v>129634.4</v>
      </c>
      <c r="AC375" s="208">
        <v>0</v>
      </c>
      <c r="AD375" s="208">
        <v>7.0000000000000007E-2</v>
      </c>
      <c r="AE375" s="208">
        <f t="shared" si="70"/>
        <v>9074.4080000000013</v>
      </c>
      <c r="AF375" s="208"/>
      <c r="AG375" s="227">
        <f t="shared" si="71"/>
        <v>138708.80799999999</v>
      </c>
      <c r="AH375" s="227" t="s">
        <v>1</v>
      </c>
      <c r="AI375" s="1560">
        <v>1.96</v>
      </c>
      <c r="AJ375" s="102">
        <v>1</v>
      </c>
      <c r="AK375" s="208">
        <v>129634.4</v>
      </c>
      <c r="AL375" s="208">
        <v>0</v>
      </c>
      <c r="AM375" s="1567">
        <v>7.0000000000000007E-2</v>
      </c>
      <c r="AN375" s="208">
        <f t="shared" si="72"/>
        <v>9074.4080000000013</v>
      </c>
      <c r="AO375" s="208"/>
      <c r="AP375" s="227">
        <f t="shared" si="73"/>
        <v>138708.80799999999</v>
      </c>
    </row>
    <row r="376" spans="1:42" s="5" customFormat="1" x14ac:dyDescent="0.25">
      <c r="A376" s="208">
        <v>366</v>
      </c>
      <c r="B376" s="1546" t="s">
        <v>6383</v>
      </c>
      <c r="C376" s="1546" t="s">
        <v>1145</v>
      </c>
      <c r="D376" s="227" t="s">
        <v>4768</v>
      </c>
      <c r="E376" s="1561">
        <v>6</v>
      </c>
      <c r="F376" s="1560">
        <v>1.96</v>
      </c>
      <c r="G376" s="102">
        <v>1</v>
      </c>
      <c r="H376" s="208">
        <v>129634.4</v>
      </c>
      <c r="I376" s="208">
        <v>0</v>
      </c>
      <c r="J376" s="208">
        <v>0.08</v>
      </c>
      <c r="K376" s="208">
        <f t="shared" si="67"/>
        <v>10370.752</v>
      </c>
      <c r="L376" s="208"/>
      <c r="M376" s="227">
        <f t="shared" si="68"/>
        <v>140005.152</v>
      </c>
      <c r="N376" s="227">
        <v>4</v>
      </c>
      <c r="O376" s="102">
        <v>1</v>
      </c>
      <c r="P376" s="208">
        <v>125666</v>
      </c>
      <c r="Q376" s="208">
        <v>0</v>
      </c>
      <c r="R376" s="208"/>
      <c r="S376" s="227">
        <f t="shared" si="69"/>
        <v>125666</v>
      </c>
      <c r="T376" s="227">
        <f t="shared" si="64"/>
        <v>0</v>
      </c>
      <c r="U376" s="227">
        <f t="shared" si="65"/>
        <v>3968.3999999999942</v>
      </c>
      <c r="V376" s="227">
        <f t="shared" si="66"/>
        <v>0</v>
      </c>
      <c r="W376" s="227">
        <f t="shared" si="75"/>
        <v>0</v>
      </c>
      <c r="X376" s="227">
        <f t="shared" si="74"/>
        <v>3968.3999999999942</v>
      </c>
      <c r="Y376" s="1561">
        <v>7</v>
      </c>
      <c r="Z376" s="1560">
        <v>1.96</v>
      </c>
      <c r="AA376" s="102">
        <v>1</v>
      </c>
      <c r="AB376" s="208">
        <v>129634.4</v>
      </c>
      <c r="AC376" s="208">
        <v>0</v>
      </c>
      <c r="AD376" s="208">
        <v>0.08</v>
      </c>
      <c r="AE376" s="208">
        <f t="shared" si="70"/>
        <v>10370.752</v>
      </c>
      <c r="AF376" s="208"/>
      <c r="AG376" s="227">
        <f t="shared" si="71"/>
        <v>140005.152</v>
      </c>
      <c r="AH376" s="227" t="s">
        <v>1</v>
      </c>
      <c r="AI376" s="1560">
        <v>2.02</v>
      </c>
      <c r="AJ376" s="102">
        <v>1</v>
      </c>
      <c r="AK376" s="208">
        <v>133602.79999999999</v>
      </c>
      <c r="AL376" s="208">
        <v>0</v>
      </c>
      <c r="AM376" s="1567">
        <v>0.08</v>
      </c>
      <c r="AN376" s="208">
        <f t="shared" si="72"/>
        <v>10688.224</v>
      </c>
      <c r="AO376" s="208"/>
      <c r="AP376" s="227">
        <f t="shared" si="73"/>
        <v>144291.02399999998</v>
      </c>
    </row>
    <row r="377" spans="1:42" s="5" customFormat="1" x14ac:dyDescent="0.25">
      <c r="A377" s="208">
        <v>367</v>
      </c>
      <c r="B377" s="1546" t="s">
        <v>6384</v>
      </c>
      <c r="C377" s="1546" t="s">
        <v>1145</v>
      </c>
      <c r="D377" s="227" t="s">
        <v>4768</v>
      </c>
      <c r="E377" s="1561">
        <v>5</v>
      </c>
      <c r="F377" s="1560">
        <v>1.9</v>
      </c>
      <c r="G377" s="102">
        <v>1</v>
      </c>
      <c r="H377" s="208">
        <v>125666</v>
      </c>
      <c r="I377" s="208">
        <v>0</v>
      </c>
      <c r="J377" s="208">
        <v>7.0000000000000007E-2</v>
      </c>
      <c r="K377" s="208">
        <f t="shared" si="67"/>
        <v>8796.6200000000008</v>
      </c>
      <c r="L377" s="208"/>
      <c r="M377" s="227">
        <f t="shared" si="68"/>
        <v>134462.62</v>
      </c>
      <c r="N377" s="227">
        <v>4</v>
      </c>
      <c r="O377" s="102">
        <v>1</v>
      </c>
      <c r="P377" s="208">
        <v>125666</v>
      </c>
      <c r="Q377" s="208">
        <v>0</v>
      </c>
      <c r="R377" s="208"/>
      <c r="S377" s="227">
        <f t="shared" si="69"/>
        <v>125666</v>
      </c>
      <c r="T377" s="227">
        <f t="shared" si="64"/>
        <v>0</v>
      </c>
      <c r="U377" s="227">
        <f t="shared" si="65"/>
        <v>0</v>
      </c>
      <c r="V377" s="227">
        <f t="shared" si="66"/>
        <v>0</v>
      </c>
      <c r="W377" s="227">
        <f t="shared" si="75"/>
        <v>0</v>
      </c>
      <c r="X377" s="227">
        <f t="shared" si="74"/>
        <v>0</v>
      </c>
      <c r="Y377" s="1561">
        <v>6</v>
      </c>
      <c r="Z377" s="1560">
        <v>1.96</v>
      </c>
      <c r="AA377" s="102">
        <v>1</v>
      </c>
      <c r="AB377" s="208">
        <v>129634.4</v>
      </c>
      <c r="AC377" s="208">
        <v>0</v>
      </c>
      <c r="AD377" s="208">
        <v>0.08</v>
      </c>
      <c r="AE377" s="208">
        <f t="shared" si="70"/>
        <v>10370.752</v>
      </c>
      <c r="AF377" s="208"/>
      <c r="AG377" s="227">
        <f t="shared" si="71"/>
        <v>140005.152</v>
      </c>
      <c r="AH377" s="227" t="s">
        <v>1</v>
      </c>
      <c r="AI377" s="1560">
        <v>1.96</v>
      </c>
      <c r="AJ377" s="102">
        <v>1</v>
      </c>
      <c r="AK377" s="208">
        <v>129634.4</v>
      </c>
      <c r="AL377" s="208">
        <v>0</v>
      </c>
      <c r="AM377" s="1567">
        <v>0.08</v>
      </c>
      <c r="AN377" s="208">
        <f t="shared" si="72"/>
        <v>10370.752</v>
      </c>
      <c r="AO377" s="208"/>
      <c r="AP377" s="227">
        <f t="shared" si="73"/>
        <v>140005.152</v>
      </c>
    </row>
    <row r="378" spans="1:42" s="5" customFormat="1" x14ac:dyDescent="0.25">
      <c r="A378" s="208">
        <v>368</v>
      </c>
      <c r="B378" s="1546" t="s">
        <v>6385</v>
      </c>
      <c r="C378" s="1546" t="s">
        <v>1145</v>
      </c>
      <c r="D378" s="227" t="s">
        <v>4768</v>
      </c>
      <c r="E378" s="1561">
        <v>6</v>
      </c>
      <c r="F378" s="1560">
        <v>1.96</v>
      </c>
      <c r="G378" s="102">
        <v>1</v>
      </c>
      <c r="H378" s="208">
        <v>129634.4</v>
      </c>
      <c r="I378" s="208">
        <v>0</v>
      </c>
      <c r="J378" s="208">
        <v>0.08</v>
      </c>
      <c r="K378" s="208">
        <f t="shared" si="67"/>
        <v>10370.752</v>
      </c>
      <c r="L378" s="208"/>
      <c r="M378" s="227">
        <f t="shared" si="68"/>
        <v>140005.152</v>
      </c>
      <c r="N378" s="227">
        <v>4</v>
      </c>
      <c r="O378" s="102">
        <v>1</v>
      </c>
      <c r="P378" s="208">
        <v>125666</v>
      </c>
      <c r="Q378" s="208">
        <v>0</v>
      </c>
      <c r="R378" s="208"/>
      <c r="S378" s="227">
        <f t="shared" si="69"/>
        <v>125666</v>
      </c>
      <c r="T378" s="227">
        <f t="shared" si="64"/>
        <v>0</v>
      </c>
      <c r="U378" s="227">
        <f t="shared" si="65"/>
        <v>3968.3999999999942</v>
      </c>
      <c r="V378" s="227">
        <f t="shared" si="66"/>
        <v>0</v>
      </c>
      <c r="W378" s="227">
        <f t="shared" si="75"/>
        <v>0</v>
      </c>
      <c r="X378" s="227">
        <f t="shared" si="74"/>
        <v>3968.3999999999942</v>
      </c>
      <c r="Y378" s="1561">
        <v>7</v>
      </c>
      <c r="Z378" s="1560">
        <v>1.96</v>
      </c>
      <c r="AA378" s="102">
        <v>1</v>
      </c>
      <c r="AB378" s="208">
        <v>129634.4</v>
      </c>
      <c r="AC378" s="208">
        <v>0</v>
      </c>
      <c r="AD378" s="208">
        <v>0.08</v>
      </c>
      <c r="AE378" s="208">
        <f t="shared" si="70"/>
        <v>10370.752</v>
      </c>
      <c r="AF378" s="208"/>
      <c r="AG378" s="227">
        <f t="shared" si="71"/>
        <v>140005.152</v>
      </c>
      <c r="AH378" s="227" t="s">
        <v>1</v>
      </c>
      <c r="AI378" s="1560">
        <v>2.02</v>
      </c>
      <c r="AJ378" s="102">
        <v>1</v>
      </c>
      <c r="AK378" s="208">
        <v>133602.79999999999</v>
      </c>
      <c r="AL378" s="208">
        <v>0</v>
      </c>
      <c r="AM378" s="1567">
        <v>0.08</v>
      </c>
      <c r="AN378" s="208">
        <f t="shared" si="72"/>
        <v>10688.224</v>
      </c>
      <c r="AO378" s="208"/>
      <c r="AP378" s="227">
        <f t="shared" si="73"/>
        <v>144291.02399999998</v>
      </c>
    </row>
    <row r="379" spans="1:42" s="5" customFormat="1" x14ac:dyDescent="0.25">
      <c r="A379" s="208">
        <v>369</v>
      </c>
      <c r="B379" s="1546" t="s">
        <v>6386</v>
      </c>
      <c r="C379" s="1546" t="s">
        <v>1145</v>
      </c>
      <c r="D379" s="227" t="s">
        <v>4768</v>
      </c>
      <c r="E379" s="1561">
        <v>6</v>
      </c>
      <c r="F379" s="1560">
        <v>1.96</v>
      </c>
      <c r="G379" s="102">
        <v>1</v>
      </c>
      <c r="H379" s="208">
        <v>129634.4</v>
      </c>
      <c r="I379" s="208">
        <v>0</v>
      </c>
      <c r="J379" s="208">
        <v>7.0000000000000007E-2</v>
      </c>
      <c r="K379" s="208">
        <f t="shared" si="67"/>
        <v>9074.4080000000013</v>
      </c>
      <c r="L379" s="208"/>
      <c r="M379" s="227">
        <f t="shared" si="68"/>
        <v>138708.80799999999</v>
      </c>
      <c r="N379" s="227">
        <v>4</v>
      </c>
      <c r="O379" s="102">
        <v>1</v>
      </c>
      <c r="P379" s="208">
        <v>125666</v>
      </c>
      <c r="Q379" s="208">
        <v>0</v>
      </c>
      <c r="R379" s="208"/>
      <c r="S379" s="227">
        <f t="shared" si="69"/>
        <v>125666</v>
      </c>
      <c r="T379" s="227">
        <f t="shared" si="64"/>
        <v>0</v>
      </c>
      <c r="U379" s="227">
        <f t="shared" si="65"/>
        <v>3968.3999999999942</v>
      </c>
      <c r="V379" s="227">
        <f t="shared" si="66"/>
        <v>0</v>
      </c>
      <c r="W379" s="227">
        <f t="shared" si="75"/>
        <v>0</v>
      </c>
      <c r="X379" s="227">
        <f t="shared" si="74"/>
        <v>3968.3999999999942</v>
      </c>
      <c r="Y379" s="1561">
        <v>7</v>
      </c>
      <c r="Z379" s="1560">
        <v>1.96</v>
      </c>
      <c r="AA379" s="102">
        <v>1</v>
      </c>
      <c r="AB379" s="208">
        <v>129634.4</v>
      </c>
      <c r="AC379" s="208">
        <v>0</v>
      </c>
      <c r="AD379" s="208">
        <v>0.08</v>
      </c>
      <c r="AE379" s="208">
        <f t="shared" si="70"/>
        <v>10370.752</v>
      </c>
      <c r="AF379" s="208"/>
      <c r="AG379" s="227">
        <f t="shared" si="71"/>
        <v>140005.152</v>
      </c>
      <c r="AH379" s="227" t="s">
        <v>1</v>
      </c>
      <c r="AI379" s="1560">
        <v>2.02</v>
      </c>
      <c r="AJ379" s="102">
        <v>1</v>
      </c>
      <c r="AK379" s="208">
        <v>133602.79999999999</v>
      </c>
      <c r="AL379" s="208">
        <v>0</v>
      </c>
      <c r="AM379" s="1567">
        <v>0.08</v>
      </c>
      <c r="AN379" s="208">
        <f t="shared" si="72"/>
        <v>10688.224</v>
      </c>
      <c r="AO379" s="208"/>
      <c r="AP379" s="227">
        <f t="shared" si="73"/>
        <v>144291.02399999998</v>
      </c>
    </row>
    <row r="380" spans="1:42" s="5" customFormat="1" x14ac:dyDescent="0.25">
      <c r="A380" s="208">
        <v>370</v>
      </c>
      <c r="B380" s="1546" t="s">
        <v>6387</v>
      </c>
      <c r="C380" s="1546" t="s">
        <v>1145</v>
      </c>
      <c r="D380" s="227" t="s">
        <v>4768</v>
      </c>
      <c r="E380" s="1561">
        <v>5</v>
      </c>
      <c r="F380" s="1560">
        <v>1.9</v>
      </c>
      <c r="G380" s="102">
        <v>1</v>
      </c>
      <c r="H380" s="208">
        <v>125666</v>
      </c>
      <c r="I380" s="208">
        <v>0</v>
      </c>
      <c r="J380" s="208">
        <v>7.0000000000000007E-2</v>
      </c>
      <c r="K380" s="208">
        <f t="shared" si="67"/>
        <v>8796.6200000000008</v>
      </c>
      <c r="L380" s="208"/>
      <c r="M380" s="227">
        <f t="shared" si="68"/>
        <v>134462.62</v>
      </c>
      <c r="N380" s="227">
        <v>4</v>
      </c>
      <c r="O380" s="102">
        <v>1</v>
      </c>
      <c r="P380" s="208">
        <v>125666</v>
      </c>
      <c r="Q380" s="208">
        <v>0</v>
      </c>
      <c r="R380" s="208"/>
      <c r="S380" s="227">
        <f t="shared" si="69"/>
        <v>125666</v>
      </c>
      <c r="T380" s="227">
        <f t="shared" si="64"/>
        <v>0</v>
      </c>
      <c r="U380" s="227">
        <f t="shared" si="65"/>
        <v>0</v>
      </c>
      <c r="V380" s="227">
        <f t="shared" si="66"/>
        <v>0</v>
      </c>
      <c r="W380" s="227">
        <f t="shared" si="75"/>
        <v>0</v>
      </c>
      <c r="X380" s="227">
        <f t="shared" si="74"/>
        <v>0</v>
      </c>
      <c r="Y380" s="1561">
        <v>6</v>
      </c>
      <c r="Z380" s="1560">
        <v>1.96</v>
      </c>
      <c r="AA380" s="102">
        <v>1</v>
      </c>
      <c r="AB380" s="208">
        <v>129634.4</v>
      </c>
      <c r="AC380" s="208">
        <v>0</v>
      </c>
      <c r="AD380" s="208">
        <v>0.08</v>
      </c>
      <c r="AE380" s="208">
        <f t="shared" si="70"/>
        <v>10370.752</v>
      </c>
      <c r="AF380" s="208"/>
      <c r="AG380" s="227">
        <f t="shared" si="71"/>
        <v>140005.152</v>
      </c>
      <c r="AH380" s="227" t="s">
        <v>1</v>
      </c>
      <c r="AI380" s="1560">
        <v>1.96</v>
      </c>
      <c r="AJ380" s="102">
        <v>1</v>
      </c>
      <c r="AK380" s="208">
        <v>129634.4</v>
      </c>
      <c r="AL380" s="208">
        <v>0</v>
      </c>
      <c r="AM380" s="1567">
        <v>0.08</v>
      </c>
      <c r="AN380" s="208">
        <f t="shared" si="72"/>
        <v>10370.752</v>
      </c>
      <c r="AO380" s="208"/>
      <c r="AP380" s="227">
        <f t="shared" si="73"/>
        <v>140005.152</v>
      </c>
    </row>
    <row r="381" spans="1:42" s="5" customFormat="1" x14ac:dyDescent="0.25">
      <c r="A381" s="208">
        <v>371</v>
      </c>
      <c r="B381" s="1546" t="s">
        <v>6388</v>
      </c>
      <c r="C381" s="1546" t="s">
        <v>1145</v>
      </c>
      <c r="D381" s="227" t="s">
        <v>4768</v>
      </c>
      <c r="E381" s="1561">
        <v>4</v>
      </c>
      <c r="F381" s="1560">
        <v>1.9</v>
      </c>
      <c r="G381" s="102">
        <v>1</v>
      </c>
      <c r="H381" s="208">
        <v>125666</v>
      </c>
      <c r="I381" s="208">
        <v>0</v>
      </c>
      <c r="J381" s="208">
        <v>7.0000000000000007E-2</v>
      </c>
      <c r="K381" s="208">
        <f t="shared" si="67"/>
        <v>8796.6200000000008</v>
      </c>
      <c r="L381" s="208"/>
      <c r="M381" s="227">
        <f t="shared" si="68"/>
        <v>134462.62</v>
      </c>
      <c r="N381" s="227">
        <v>3</v>
      </c>
      <c r="O381" s="102">
        <v>1</v>
      </c>
      <c r="P381" s="208">
        <v>121697.60000000001</v>
      </c>
      <c r="Q381" s="208">
        <v>0</v>
      </c>
      <c r="R381" s="208"/>
      <c r="S381" s="227">
        <f t="shared" si="69"/>
        <v>121697.60000000001</v>
      </c>
      <c r="T381" s="227">
        <f t="shared" si="64"/>
        <v>0</v>
      </c>
      <c r="U381" s="227">
        <f t="shared" si="65"/>
        <v>3968.3999999999942</v>
      </c>
      <c r="V381" s="227">
        <f t="shared" si="66"/>
        <v>0</v>
      </c>
      <c r="W381" s="227">
        <f t="shared" si="75"/>
        <v>0</v>
      </c>
      <c r="X381" s="227">
        <f t="shared" si="74"/>
        <v>3968.3999999999942</v>
      </c>
      <c r="Y381" s="1561">
        <v>5</v>
      </c>
      <c r="Z381" s="1560">
        <v>1.9</v>
      </c>
      <c r="AA381" s="102">
        <v>1</v>
      </c>
      <c r="AB381" s="208">
        <v>125666</v>
      </c>
      <c r="AC381" s="208">
        <v>0</v>
      </c>
      <c r="AD381" s="208">
        <v>7.0000000000000007E-2</v>
      </c>
      <c r="AE381" s="208">
        <f t="shared" si="70"/>
        <v>8796.6200000000008</v>
      </c>
      <c r="AF381" s="208"/>
      <c r="AG381" s="227">
        <f t="shared" si="71"/>
        <v>134462.62</v>
      </c>
      <c r="AH381" s="227" t="s">
        <v>1</v>
      </c>
      <c r="AI381" s="1560">
        <v>1.96</v>
      </c>
      <c r="AJ381" s="102">
        <v>1</v>
      </c>
      <c r="AK381" s="208">
        <v>129634.4</v>
      </c>
      <c r="AL381" s="208">
        <v>0</v>
      </c>
      <c r="AM381" s="1567">
        <v>7.0000000000000007E-2</v>
      </c>
      <c r="AN381" s="208">
        <f t="shared" si="72"/>
        <v>9074.4080000000013</v>
      </c>
      <c r="AO381" s="208"/>
      <c r="AP381" s="227">
        <f t="shared" si="73"/>
        <v>138708.80799999999</v>
      </c>
    </row>
    <row r="382" spans="1:42" s="5" customFormat="1" x14ac:dyDescent="0.25">
      <c r="A382" s="208">
        <v>372</v>
      </c>
      <c r="B382" s="1546" t="s">
        <v>6389</v>
      </c>
      <c r="C382" s="1546" t="s">
        <v>1145</v>
      </c>
      <c r="D382" s="227" t="s">
        <v>4768</v>
      </c>
      <c r="E382" s="1561">
        <v>4</v>
      </c>
      <c r="F382" s="1560">
        <v>1.9</v>
      </c>
      <c r="G382" s="102">
        <v>1</v>
      </c>
      <c r="H382" s="208">
        <v>125666</v>
      </c>
      <c r="I382" s="208">
        <v>0</v>
      </c>
      <c r="J382" s="208">
        <v>7.0000000000000007E-2</v>
      </c>
      <c r="K382" s="208">
        <f t="shared" si="67"/>
        <v>8796.6200000000008</v>
      </c>
      <c r="L382" s="208"/>
      <c r="M382" s="227">
        <f t="shared" si="68"/>
        <v>134462.62</v>
      </c>
      <c r="N382" s="227">
        <v>3</v>
      </c>
      <c r="O382" s="102">
        <v>1</v>
      </c>
      <c r="P382" s="208">
        <v>121697.60000000001</v>
      </c>
      <c r="Q382" s="208">
        <v>0</v>
      </c>
      <c r="R382" s="208"/>
      <c r="S382" s="227">
        <f t="shared" si="69"/>
        <v>121697.60000000001</v>
      </c>
      <c r="T382" s="227">
        <f t="shared" si="64"/>
        <v>0</v>
      </c>
      <c r="U382" s="227">
        <f t="shared" si="65"/>
        <v>3968.3999999999942</v>
      </c>
      <c r="V382" s="227">
        <f t="shared" si="66"/>
        <v>0</v>
      </c>
      <c r="W382" s="227">
        <f t="shared" si="75"/>
        <v>0</v>
      </c>
      <c r="X382" s="227">
        <f t="shared" si="74"/>
        <v>3968.3999999999942</v>
      </c>
      <c r="Y382" s="1561">
        <v>5</v>
      </c>
      <c r="Z382" s="1560">
        <v>1.9</v>
      </c>
      <c r="AA382" s="102">
        <v>1</v>
      </c>
      <c r="AB382" s="208">
        <v>125666</v>
      </c>
      <c r="AC382" s="208">
        <v>0</v>
      </c>
      <c r="AD382" s="208">
        <v>7.0000000000000007E-2</v>
      </c>
      <c r="AE382" s="208">
        <f t="shared" si="70"/>
        <v>8796.6200000000008</v>
      </c>
      <c r="AF382" s="208"/>
      <c r="AG382" s="227">
        <f t="shared" si="71"/>
        <v>134462.62</v>
      </c>
      <c r="AH382" s="227" t="s">
        <v>1</v>
      </c>
      <c r="AI382" s="1560">
        <v>1.96</v>
      </c>
      <c r="AJ382" s="102">
        <v>1</v>
      </c>
      <c r="AK382" s="208">
        <v>129634.4</v>
      </c>
      <c r="AL382" s="208">
        <v>0</v>
      </c>
      <c r="AM382" s="1567">
        <v>7.0000000000000007E-2</v>
      </c>
      <c r="AN382" s="208">
        <f t="shared" si="72"/>
        <v>9074.4080000000013</v>
      </c>
      <c r="AO382" s="208"/>
      <c r="AP382" s="227">
        <f t="shared" si="73"/>
        <v>138708.80799999999</v>
      </c>
    </row>
    <row r="383" spans="1:42" s="5" customFormat="1" x14ac:dyDescent="0.25">
      <c r="A383" s="208">
        <v>373</v>
      </c>
      <c r="B383" s="1546" t="s">
        <v>6390</v>
      </c>
      <c r="C383" s="1546" t="s">
        <v>1145</v>
      </c>
      <c r="D383" s="227" t="s">
        <v>4768</v>
      </c>
      <c r="E383" s="1561">
        <v>4</v>
      </c>
      <c r="F383" s="1560">
        <v>1.9</v>
      </c>
      <c r="G383" s="102">
        <v>1</v>
      </c>
      <c r="H383" s="208">
        <v>125666</v>
      </c>
      <c r="I383" s="208">
        <v>0</v>
      </c>
      <c r="J383" s="208">
        <v>7.0000000000000007E-2</v>
      </c>
      <c r="K383" s="208">
        <f t="shared" si="67"/>
        <v>8796.6200000000008</v>
      </c>
      <c r="L383" s="208"/>
      <c r="M383" s="227">
        <f t="shared" si="68"/>
        <v>134462.62</v>
      </c>
      <c r="N383" s="227">
        <v>3</v>
      </c>
      <c r="O383" s="102">
        <v>1</v>
      </c>
      <c r="P383" s="208">
        <v>121697.60000000001</v>
      </c>
      <c r="Q383" s="208">
        <v>0</v>
      </c>
      <c r="R383" s="208"/>
      <c r="S383" s="227">
        <f t="shared" si="69"/>
        <v>121697.60000000001</v>
      </c>
      <c r="T383" s="227">
        <f t="shared" si="64"/>
        <v>0</v>
      </c>
      <c r="U383" s="227">
        <f t="shared" si="65"/>
        <v>3968.3999999999942</v>
      </c>
      <c r="V383" s="227">
        <f t="shared" si="66"/>
        <v>0</v>
      </c>
      <c r="W383" s="227">
        <f t="shared" si="75"/>
        <v>0</v>
      </c>
      <c r="X383" s="227">
        <f t="shared" si="74"/>
        <v>3968.3999999999942</v>
      </c>
      <c r="Y383" s="1561">
        <v>5</v>
      </c>
      <c r="Z383" s="1560">
        <v>1.9</v>
      </c>
      <c r="AA383" s="102">
        <v>1</v>
      </c>
      <c r="AB383" s="208">
        <v>125666</v>
      </c>
      <c r="AC383" s="208">
        <v>0</v>
      </c>
      <c r="AD383" s="208">
        <v>7.0000000000000007E-2</v>
      </c>
      <c r="AE383" s="208">
        <f t="shared" si="70"/>
        <v>8796.6200000000008</v>
      </c>
      <c r="AF383" s="208"/>
      <c r="AG383" s="227">
        <f t="shared" si="71"/>
        <v>134462.62</v>
      </c>
      <c r="AH383" s="227" t="s">
        <v>1</v>
      </c>
      <c r="AI383" s="1560">
        <v>1.96</v>
      </c>
      <c r="AJ383" s="102">
        <v>1</v>
      </c>
      <c r="AK383" s="208">
        <v>129634.4</v>
      </c>
      <c r="AL383" s="208">
        <v>0</v>
      </c>
      <c r="AM383" s="1567">
        <v>7.0000000000000007E-2</v>
      </c>
      <c r="AN383" s="208">
        <f t="shared" si="72"/>
        <v>9074.4080000000013</v>
      </c>
      <c r="AO383" s="208"/>
      <c r="AP383" s="227">
        <f t="shared" si="73"/>
        <v>138708.80799999999</v>
      </c>
    </row>
    <row r="384" spans="1:42" s="5" customFormat="1" x14ac:dyDescent="0.25">
      <c r="A384" s="208">
        <v>374</v>
      </c>
      <c r="B384" s="1546" t="s">
        <v>6391</v>
      </c>
      <c r="C384" s="1546" t="s">
        <v>1145</v>
      </c>
      <c r="D384" s="227" t="s">
        <v>4768</v>
      </c>
      <c r="E384" s="1561">
        <v>4</v>
      </c>
      <c r="F384" s="1560">
        <v>1.9</v>
      </c>
      <c r="G384" s="102">
        <v>1</v>
      </c>
      <c r="H384" s="208">
        <v>125666</v>
      </c>
      <c r="I384" s="208">
        <v>0</v>
      </c>
      <c r="J384" s="208">
        <v>7.0000000000000007E-2</v>
      </c>
      <c r="K384" s="208">
        <f t="shared" si="67"/>
        <v>8796.6200000000008</v>
      </c>
      <c r="L384" s="208"/>
      <c r="M384" s="227">
        <f t="shared" si="68"/>
        <v>134462.62</v>
      </c>
      <c r="N384" s="227">
        <v>3</v>
      </c>
      <c r="O384" s="102">
        <v>1</v>
      </c>
      <c r="P384" s="208">
        <v>121697.60000000001</v>
      </c>
      <c r="Q384" s="208">
        <v>0</v>
      </c>
      <c r="R384" s="208"/>
      <c r="S384" s="227">
        <f t="shared" si="69"/>
        <v>121697.60000000001</v>
      </c>
      <c r="T384" s="227">
        <f t="shared" si="64"/>
        <v>0</v>
      </c>
      <c r="U384" s="227">
        <f t="shared" si="65"/>
        <v>3968.3999999999942</v>
      </c>
      <c r="V384" s="227">
        <f t="shared" si="66"/>
        <v>0</v>
      </c>
      <c r="W384" s="227">
        <f t="shared" si="75"/>
        <v>0</v>
      </c>
      <c r="X384" s="227">
        <f t="shared" si="74"/>
        <v>3968.3999999999942</v>
      </c>
      <c r="Y384" s="1561">
        <v>5</v>
      </c>
      <c r="Z384" s="1560">
        <v>1.9</v>
      </c>
      <c r="AA384" s="102">
        <v>1</v>
      </c>
      <c r="AB384" s="208">
        <v>125666</v>
      </c>
      <c r="AC384" s="208">
        <v>0</v>
      </c>
      <c r="AD384" s="208">
        <v>7.0000000000000007E-2</v>
      </c>
      <c r="AE384" s="208">
        <f t="shared" si="70"/>
        <v>8796.6200000000008</v>
      </c>
      <c r="AF384" s="208"/>
      <c r="AG384" s="227">
        <f t="shared" si="71"/>
        <v>134462.62</v>
      </c>
      <c r="AH384" s="227" t="s">
        <v>1</v>
      </c>
      <c r="AI384" s="1560">
        <v>1.96</v>
      </c>
      <c r="AJ384" s="102">
        <v>1</v>
      </c>
      <c r="AK384" s="208">
        <v>129634.4</v>
      </c>
      <c r="AL384" s="208">
        <v>0</v>
      </c>
      <c r="AM384" s="1567">
        <v>7.0000000000000007E-2</v>
      </c>
      <c r="AN384" s="208">
        <f t="shared" si="72"/>
        <v>9074.4080000000013</v>
      </c>
      <c r="AO384" s="208"/>
      <c r="AP384" s="227">
        <f t="shared" si="73"/>
        <v>138708.80799999999</v>
      </c>
    </row>
    <row r="385" spans="1:42" s="5" customFormat="1" x14ac:dyDescent="0.25">
      <c r="A385" s="208">
        <v>375</v>
      </c>
      <c r="B385" s="1546" t="s">
        <v>6392</v>
      </c>
      <c r="C385" s="1546" t="s">
        <v>1145</v>
      </c>
      <c r="D385" s="227" t="s">
        <v>4768</v>
      </c>
      <c r="E385" s="1561">
        <v>4</v>
      </c>
      <c r="F385" s="1560">
        <v>1.9</v>
      </c>
      <c r="G385" s="102">
        <v>1</v>
      </c>
      <c r="H385" s="208">
        <v>125666</v>
      </c>
      <c r="I385" s="208">
        <v>0</v>
      </c>
      <c r="J385" s="208">
        <v>7.0000000000000007E-2</v>
      </c>
      <c r="K385" s="208">
        <f t="shared" si="67"/>
        <v>8796.6200000000008</v>
      </c>
      <c r="L385" s="208"/>
      <c r="M385" s="227">
        <f t="shared" si="68"/>
        <v>134462.62</v>
      </c>
      <c r="N385" s="227">
        <v>3</v>
      </c>
      <c r="O385" s="102">
        <v>1</v>
      </c>
      <c r="P385" s="208">
        <v>121697.60000000001</v>
      </c>
      <c r="Q385" s="208">
        <v>0</v>
      </c>
      <c r="R385" s="208"/>
      <c r="S385" s="227">
        <f t="shared" si="69"/>
        <v>121697.60000000001</v>
      </c>
      <c r="T385" s="227">
        <f t="shared" si="64"/>
        <v>0</v>
      </c>
      <c r="U385" s="227">
        <f t="shared" si="65"/>
        <v>3968.3999999999942</v>
      </c>
      <c r="V385" s="227">
        <f t="shared" si="66"/>
        <v>0</v>
      </c>
      <c r="W385" s="227">
        <f t="shared" si="75"/>
        <v>0</v>
      </c>
      <c r="X385" s="227">
        <f t="shared" si="74"/>
        <v>3968.3999999999942</v>
      </c>
      <c r="Y385" s="1561">
        <v>5</v>
      </c>
      <c r="Z385" s="1560">
        <v>1.9</v>
      </c>
      <c r="AA385" s="102">
        <v>1</v>
      </c>
      <c r="AB385" s="208">
        <v>125666</v>
      </c>
      <c r="AC385" s="208">
        <v>0</v>
      </c>
      <c r="AD385" s="208">
        <v>7.0000000000000007E-2</v>
      </c>
      <c r="AE385" s="208">
        <f t="shared" si="70"/>
        <v>8796.6200000000008</v>
      </c>
      <c r="AF385" s="208"/>
      <c r="AG385" s="227">
        <f t="shared" si="71"/>
        <v>134462.62</v>
      </c>
      <c r="AH385" s="227" t="s">
        <v>1</v>
      </c>
      <c r="AI385" s="1560">
        <v>1.96</v>
      </c>
      <c r="AJ385" s="102">
        <v>1</v>
      </c>
      <c r="AK385" s="208">
        <v>129634.4</v>
      </c>
      <c r="AL385" s="208">
        <v>0</v>
      </c>
      <c r="AM385" s="1567">
        <v>7.0000000000000007E-2</v>
      </c>
      <c r="AN385" s="208">
        <f t="shared" si="72"/>
        <v>9074.4080000000013</v>
      </c>
      <c r="AO385" s="208"/>
      <c r="AP385" s="227">
        <f t="shared" si="73"/>
        <v>138708.80799999999</v>
      </c>
    </row>
    <row r="386" spans="1:42" s="5" customFormat="1" x14ac:dyDescent="0.25">
      <c r="A386" s="208">
        <v>376</v>
      </c>
      <c r="B386" s="1546" t="s">
        <v>6393</v>
      </c>
      <c r="C386" s="1546" t="s">
        <v>1145</v>
      </c>
      <c r="D386" s="227" t="s">
        <v>4768</v>
      </c>
      <c r="E386" s="1561">
        <v>4</v>
      </c>
      <c r="F386" s="1560">
        <v>1.9</v>
      </c>
      <c r="G386" s="102">
        <v>1</v>
      </c>
      <c r="H386" s="208">
        <v>125666</v>
      </c>
      <c r="I386" s="208">
        <v>0</v>
      </c>
      <c r="J386" s="208">
        <v>7.0000000000000007E-2</v>
      </c>
      <c r="K386" s="208">
        <f t="shared" si="67"/>
        <v>8796.6200000000008</v>
      </c>
      <c r="L386" s="208"/>
      <c r="M386" s="227">
        <f t="shared" si="68"/>
        <v>134462.62</v>
      </c>
      <c r="N386" s="227">
        <v>3</v>
      </c>
      <c r="O386" s="102">
        <v>1</v>
      </c>
      <c r="P386" s="208">
        <v>121697.60000000001</v>
      </c>
      <c r="Q386" s="208">
        <v>0</v>
      </c>
      <c r="R386" s="208"/>
      <c r="S386" s="227">
        <f t="shared" si="69"/>
        <v>121697.60000000001</v>
      </c>
      <c r="T386" s="227">
        <f t="shared" si="64"/>
        <v>0</v>
      </c>
      <c r="U386" s="227">
        <f t="shared" si="65"/>
        <v>3968.3999999999942</v>
      </c>
      <c r="V386" s="227">
        <f t="shared" si="66"/>
        <v>0</v>
      </c>
      <c r="W386" s="227">
        <f t="shared" si="75"/>
        <v>0</v>
      </c>
      <c r="X386" s="227">
        <f t="shared" si="74"/>
        <v>3968.3999999999942</v>
      </c>
      <c r="Y386" s="1561">
        <v>5</v>
      </c>
      <c r="Z386" s="1560">
        <v>1.9</v>
      </c>
      <c r="AA386" s="102">
        <v>1</v>
      </c>
      <c r="AB386" s="208">
        <v>125666</v>
      </c>
      <c r="AC386" s="208">
        <v>0</v>
      </c>
      <c r="AD386" s="208">
        <v>7.0000000000000007E-2</v>
      </c>
      <c r="AE386" s="208">
        <f t="shared" si="70"/>
        <v>8796.6200000000008</v>
      </c>
      <c r="AF386" s="208"/>
      <c r="AG386" s="227">
        <f t="shared" si="71"/>
        <v>134462.62</v>
      </c>
      <c r="AH386" s="227" t="s">
        <v>1</v>
      </c>
      <c r="AI386" s="1560">
        <v>1.96</v>
      </c>
      <c r="AJ386" s="102">
        <v>1</v>
      </c>
      <c r="AK386" s="208">
        <v>129634.4</v>
      </c>
      <c r="AL386" s="208">
        <v>0</v>
      </c>
      <c r="AM386" s="1567">
        <v>7.0000000000000007E-2</v>
      </c>
      <c r="AN386" s="208">
        <f t="shared" si="72"/>
        <v>9074.4080000000013</v>
      </c>
      <c r="AO386" s="208"/>
      <c r="AP386" s="227">
        <f t="shared" si="73"/>
        <v>138708.80799999999</v>
      </c>
    </row>
    <row r="387" spans="1:42" s="5" customFormat="1" x14ac:dyDescent="0.25">
      <c r="A387" s="208">
        <v>377</v>
      </c>
      <c r="B387" s="1546" t="s">
        <v>6394</v>
      </c>
      <c r="C387" s="1546" t="s">
        <v>1145</v>
      </c>
      <c r="D387" s="227" t="s">
        <v>4768</v>
      </c>
      <c r="E387" s="1561">
        <v>2</v>
      </c>
      <c r="F387" s="1560">
        <v>1.79</v>
      </c>
      <c r="G387" s="102">
        <v>1</v>
      </c>
      <c r="H387" s="208">
        <v>118390.6</v>
      </c>
      <c r="I387" s="208">
        <v>0</v>
      </c>
      <c r="J387" s="208">
        <v>7.0000000000000007E-2</v>
      </c>
      <c r="K387" s="208">
        <f t="shared" si="67"/>
        <v>8287.3420000000006</v>
      </c>
      <c r="L387" s="208"/>
      <c r="M387" s="227">
        <f t="shared" si="68"/>
        <v>126677.94200000001</v>
      </c>
      <c r="N387" s="227">
        <v>1</v>
      </c>
      <c r="O387" s="102">
        <v>1</v>
      </c>
      <c r="P387" s="208">
        <v>114422.2</v>
      </c>
      <c r="Q387" s="208">
        <v>0</v>
      </c>
      <c r="R387" s="208"/>
      <c r="S387" s="227">
        <f t="shared" si="69"/>
        <v>114422.2</v>
      </c>
      <c r="T387" s="227">
        <f t="shared" si="64"/>
        <v>0</v>
      </c>
      <c r="U387" s="227">
        <f t="shared" si="65"/>
        <v>3968.4000000000087</v>
      </c>
      <c r="V387" s="227">
        <f t="shared" si="66"/>
        <v>0</v>
      </c>
      <c r="W387" s="227">
        <f t="shared" si="75"/>
        <v>0</v>
      </c>
      <c r="X387" s="227">
        <f t="shared" si="74"/>
        <v>3968.4000000000087</v>
      </c>
      <c r="Y387" s="1561">
        <v>3</v>
      </c>
      <c r="Z387" s="1560">
        <v>1.84</v>
      </c>
      <c r="AA387" s="102">
        <v>1</v>
      </c>
      <c r="AB387" s="208">
        <v>121697.60000000001</v>
      </c>
      <c r="AC387" s="208">
        <v>0</v>
      </c>
      <c r="AD387" s="208">
        <v>7.0000000000000007E-2</v>
      </c>
      <c r="AE387" s="208">
        <f t="shared" si="70"/>
        <v>8518.8320000000003</v>
      </c>
      <c r="AF387" s="208"/>
      <c r="AG387" s="227">
        <f t="shared" si="71"/>
        <v>130216.432</v>
      </c>
      <c r="AH387" s="227" t="s">
        <v>1</v>
      </c>
      <c r="AI387" s="1560">
        <v>1.9</v>
      </c>
      <c r="AJ387" s="102">
        <v>1</v>
      </c>
      <c r="AK387" s="208">
        <v>125666</v>
      </c>
      <c r="AL387" s="208">
        <v>0</v>
      </c>
      <c r="AM387" s="1567">
        <v>7.0000000000000007E-2</v>
      </c>
      <c r="AN387" s="208">
        <f t="shared" si="72"/>
        <v>8796.6200000000008</v>
      </c>
      <c r="AO387" s="208"/>
      <c r="AP387" s="227">
        <f t="shared" si="73"/>
        <v>134462.62</v>
      </c>
    </row>
    <row r="388" spans="1:42" s="5" customFormat="1" x14ac:dyDescent="0.25">
      <c r="A388" s="208">
        <v>378</v>
      </c>
      <c r="B388" s="1546" t="s">
        <v>6395</v>
      </c>
      <c r="C388" s="1546" t="s">
        <v>1145</v>
      </c>
      <c r="D388" s="227" t="s">
        <v>4768</v>
      </c>
      <c r="E388" s="1561">
        <v>2</v>
      </c>
      <c r="F388" s="1560">
        <v>1.79</v>
      </c>
      <c r="G388" s="102">
        <v>1</v>
      </c>
      <c r="H388" s="208">
        <v>118390.6</v>
      </c>
      <c r="I388" s="208">
        <v>0</v>
      </c>
      <c r="J388" s="208">
        <v>0.06</v>
      </c>
      <c r="K388" s="208">
        <f t="shared" si="67"/>
        <v>7103.4359999999997</v>
      </c>
      <c r="L388" s="208"/>
      <c r="M388" s="227">
        <f t="shared" si="68"/>
        <v>125494.03600000001</v>
      </c>
      <c r="N388" s="227">
        <v>1</v>
      </c>
      <c r="O388" s="102">
        <v>1</v>
      </c>
      <c r="P388" s="208">
        <v>114422.2</v>
      </c>
      <c r="Q388" s="208">
        <v>0</v>
      </c>
      <c r="R388" s="208"/>
      <c r="S388" s="227">
        <f t="shared" si="69"/>
        <v>114422.2</v>
      </c>
      <c r="T388" s="227">
        <f t="shared" si="64"/>
        <v>0</v>
      </c>
      <c r="U388" s="227">
        <f t="shared" si="65"/>
        <v>3968.4000000000087</v>
      </c>
      <c r="V388" s="227">
        <f t="shared" si="66"/>
        <v>0</v>
      </c>
      <c r="W388" s="227">
        <f t="shared" si="75"/>
        <v>0</v>
      </c>
      <c r="X388" s="227">
        <f t="shared" si="74"/>
        <v>3968.4000000000087</v>
      </c>
      <c r="Y388" s="1561">
        <v>3</v>
      </c>
      <c r="Z388" s="1560">
        <v>1.84</v>
      </c>
      <c r="AA388" s="102">
        <v>1</v>
      </c>
      <c r="AB388" s="208">
        <v>121697.60000000001</v>
      </c>
      <c r="AC388" s="208">
        <v>0</v>
      </c>
      <c r="AD388" s="208">
        <v>7.0000000000000007E-2</v>
      </c>
      <c r="AE388" s="208">
        <f t="shared" si="70"/>
        <v>8518.8320000000003</v>
      </c>
      <c r="AF388" s="208"/>
      <c r="AG388" s="227">
        <f t="shared" si="71"/>
        <v>130216.432</v>
      </c>
      <c r="AH388" s="227" t="s">
        <v>1</v>
      </c>
      <c r="AI388" s="1560">
        <v>1.9</v>
      </c>
      <c r="AJ388" s="102">
        <v>1</v>
      </c>
      <c r="AK388" s="208">
        <v>125666</v>
      </c>
      <c r="AL388" s="208">
        <v>0</v>
      </c>
      <c r="AM388" s="1567">
        <v>7.0000000000000007E-2</v>
      </c>
      <c r="AN388" s="208">
        <f t="shared" si="72"/>
        <v>8796.6200000000008</v>
      </c>
      <c r="AO388" s="208"/>
      <c r="AP388" s="227">
        <f t="shared" si="73"/>
        <v>134462.62</v>
      </c>
    </row>
    <row r="389" spans="1:42" s="5" customFormat="1" x14ac:dyDescent="0.25">
      <c r="A389" s="208">
        <v>379</v>
      </c>
      <c r="B389" s="1546" t="s">
        <v>6396</v>
      </c>
      <c r="C389" s="1546" t="s">
        <v>1145</v>
      </c>
      <c r="D389" s="227" t="s">
        <v>4768</v>
      </c>
      <c r="E389" s="1561">
        <v>2</v>
      </c>
      <c r="F389" s="1560">
        <v>1.79</v>
      </c>
      <c r="G389" s="102">
        <v>1</v>
      </c>
      <c r="H389" s="208">
        <v>118390.6</v>
      </c>
      <c r="I389" s="208">
        <v>0</v>
      </c>
      <c r="J389" s="208">
        <v>0.06</v>
      </c>
      <c r="K389" s="208">
        <f t="shared" si="67"/>
        <v>7103.4359999999997</v>
      </c>
      <c r="L389" s="208"/>
      <c r="M389" s="227">
        <f t="shared" si="68"/>
        <v>125494.03600000001</v>
      </c>
      <c r="N389" s="227">
        <v>1</v>
      </c>
      <c r="O389" s="102">
        <v>1</v>
      </c>
      <c r="P389" s="208">
        <v>114422.2</v>
      </c>
      <c r="Q389" s="208">
        <v>0</v>
      </c>
      <c r="R389" s="208"/>
      <c r="S389" s="227">
        <f t="shared" si="69"/>
        <v>114422.2</v>
      </c>
      <c r="T389" s="227">
        <f t="shared" si="64"/>
        <v>0</v>
      </c>
      <c r="U389" s="227">
        <f t="shared" si="65"/>
        <v>3968.4000000000087</v>
      </c>
      <c r="V389" s="227">
        <f t="shared" si="66"/>
        <v>0</v>
      </c>
      <c r="W389" s="227">
        <f t="shared" si="75"/>
        <v>0</v>
      </c>
      <c r="X389" s="227">
        <f t="shared" si="74"/>
        <v>3968.4000000000087</v>
      </c>
      <c r="Y389" s="1561">
        <v>3</v>
      </c>
      <c r="Z389" s="1560">
        <v>1.84</v>
      </c>
      <c r="AA389" s="102">
        <v>1</v>
      </c>
      <c r="AB389" s="208">
        <v>121697.60000000001</v>
      </c>
      <c r="AC389" s="208">
        <v>0</v>
      </c>
      <c r="AD389" s="208">
        <v>7.0000000000000007E-2</v>
      </c>
      <c r="AE389" s="208">
        <f t="shared" si="70"/>
        <v>8518.8320000000003</v>
      </c>
      <c r="AF389" s="208"/>
      <c r="AG389" s="227">
        <f t="shared" si="71"/>
        <v>130216.432</v>
      </c>
      <c r="AH389" s="227" t="s">
        <v>1</v>
      </c>
      <c r="AI389" s="1560">
        <v>1.9</v>
      </c>
      <c r="AJ389" s="102">
        <v>1</v>
      </c>
      <c r="AK389" s="208">
        <v>125666</v>
      </c>
      <c r="AL389" s="208">
        <v>0</v>
      </c>
      <c r="AM389" s="1567">
        <v>7.0000000000000007E-2</v>
      </c>
      <c r="AN389" s="208">
        <f t="shared" si="72"/>
        <v>8796.6200000000008</v>
      </c>
      <c r="AO389" s="208"/>
      <c r="AP389" s="227">
        <f t="shared" si="73"/>
        <v>134462.62</v>
      </c>
    </row>
    <row r="390" spans="1:42" s="5" customFormat="1" x14ac:dyDescent="0.25">
      <c r="A390" s="208">
        <v>380</v>
      </c>
      <c r="B390" s="1546" t="s">
        <v>6397</v>
      </c>
      <c r="C390" s="1546" t="s">
        <v>1145</v>
      </c>
      <c r="D390" s="227" t="s">
        <v>4768</v>
      </c>
      <c r="E390" s="1561">
        <v>2</v>
      </c>
      <c r="F390" s="1560">
        <v>1.79</v>
      </c>
      <c r="G390" s="102">
        <v>1</v>
      </c>
      <c r="H390" s="208">
        <v>118390.6</v>
      </c>
      <c r="I390" s="208">
        <v>0</v>
      </c>
      <c r="J390" s="208">
        <v>7.0000000000000007E-2</v>
      </c>
      <c r="K390" s="208">
        <f t="shared" si="67"/>
        <v>8287.3420000000006</v>
      </c>
      <c r="L390" s="208"/>
      <c r="M390" s="227">
        <f t="shared" si="68"/>
        <v>126677.94200000001</v>
      </c>
      <c r="N390" s="227">
        <v>1</v>
      </c>
      <c r="O390" s="102">
        <v>1</v>
      </c>
      <c r="P390" s="208">
        <v>114422.2</v>
      </c>
      <c r="Q390" s="208">
        <v>0</v>
      </c>
      <c r="R390" s="208"/>
      <c r="S390" s="227">
        <f t="shared" si="69"/>
        <v>114422.2</v>
      </c>
      <c r="T390" s="227">
        <f t="shared" si="64"/>
        <v>0</v>
      </c>
      <c r="U390" s="227">
        <f t="shared" si="65"/>
        <v>3968.4000000000087</v>
      </c>
      <c r="V390" s="227">
        <f t="shared" si="66"/>
        <v>0</v>
      </c>
      <c r="W390" s="227">
        <f t="shared" si="75"/>
        <v>0</v>
      </c>
      <c r="X390" s="227">
        <f t="shared" si="74"/>
        <v>3968.4000000000087</v>
      </c>
      <c r="Y390" s="1561">
        <v>3</v>
      </c>
      <c r="Z390" s="1560">
        <v>1.84</v>
      </c>
      <c r="AA390" s="102">
        <v>1</v>
      </c>
      <c r="AB390" s="208">
        <v>121697.60000000001</v>
      </c>
      <c r="AC390" s="208">
        <v>0</v>
      </c>
      <c r="AD390" s="208">
        <v>7.0000000000000007E-2</v>
      </c>
      <c r="AE390" s="208">
        <f t="shared" si="70"/>
        <v>8518.8320000000003</v>
      </c>
      <c r="AF390" s="208"/>
      <c r="AG390" s="227">
        <f t="shared" si="71"/>
        <v>130216.432</v>
      </c>
      <c r="AH390" s="227" t="s">
        <v>1</v>
      </c>
      <c r="AI390" s="1560">
        <v>1.9</v>
      </c>
      <c r="AJ390" s="102">
        <v>1</v>
      </c>
      <c r="AK390" s="208">
        <v>125666</v>
      </c>
      <c r="AL390" s="208">
        <v>0</v>
      </c>
      <c r="AM390" s="1567">
        <v>7.0000000000000007E-2</v>
      </c>
      <c r="AN390" s="208">
        <f t="shared" si="72"/>
        <v>8796.6200000000008</v>
      </c>
      <c r="AO390" s="208"/>
      <c r="AP390" s="227">
        <f t="shared" si="73"/>
        <v>134462.62</v>
      </c>
    </row>
    <row r="391" spans="1:42" s="5" customFormat="1" x14ac:dyDescent="0.25">
      <c r="A391" s="208">
        <v>381</v>
      </c>
      <c r="B391" s="1546" t="s">
        <v>6398</v>
      </c>
      <c r="C391" s="1546" t="s">
        <v>1145</v>
      </c>
      <c r="D391" s="227" t="s">
        <v>4768</v>
      </c>
      <c r="E391" s="1561">
        <v>2</v>
      </c>
      <c r="F391" s="1560">
        <v>1.79</v>
      </c>
      <c r="G391" s="102">
        <v>1</v>
      </c>
      <c r="H391" s="208">
        <v>118390.6</v>
      </c>
      <c r="I391" s="208">
        <v>0</v>
      </c>
      <c r="J391" s="208">
        <v>7.0000000000000007E-2</v>
      </c>
      <c r="K391" s="208">
        <f t="shared" si="67"/>
        <v>8287.3420000000006</v>
      </c>
      <c r="L391" s="208"/>
      <c r="M391" s="227">
        <f t="shared" si="68"/>
        <v>126677.94200000001</v>
      </c>
      <c r="N391" s="227">
        <v>1</v>
      </c>
      <c r="O391" s="102">
        <v>1</v>
      </c>
      <c r="P391" s="208">
        <v>114422.2</v>
      </c>
      <c r="Q391" s="208">
        <v>0</v>
      </c>
      <c r="R391" s="208"/>
      <c r="S391" s="227">
        <f t="shared" si="69"/>
        <v>114422.2</v>
      </c>
      <c r="T391" s="227">
        <f t="shared" si="64"/>
        <v>0</v>
      </c>
      <c r="U391" s="227">
        <f t="shared" si="65"/>
        <v>3968.4000000000087</v>
      </c>
      <c r="V391" s="227">
        <f t="shared" si="66"/>
        <v>0</v>
      </c>
      <c r="W391" s="227">
        <f t="shared" si="75"/>
        <v>0</v>
      </c>
      <c r="X391" s="227">
        <f t="shared" si="74"/>
        <v>3968.4000000000087</v>
      </c>
      <c r="Y391" s="1561">
        <v>3</v>
      </c>
      <c r="Z391" s="1560">
        <v>1.84</v>
      </c>
      <c r="AA391" s="102">
        <v>1</v>
      </c>
      <c r="AB391" s="208">
        <v>121697.60000000001</v>
      </c>
      <c r="AC391" s="208">
        <v>0</v>
      </c>
      <c r="AD391" s="208">
        <v>7.0000000000000007E-2</v>
      </c>
      <c r="AE391" s="208">
        <f t="shared" si="70"/>
        <v>8518.8320000000003</v>
      </c>
      <c r="AF391" s="208"/>
      <c r="AG391" s="227">
        <f t="shared" si="71"/>
        <v>130216.432</v>
      </c>
      <c r="AH391" s="227" t="s">
        <v>1</v>
      </c>
      <c r="AI391" s="1560">
        <v>1.9</v>
      </c>
      <c r="AJ391" s="102">
        <v>1</v>
      </c>
      <c r="AK391" s="208">
        <v>125666</v>
      </c>
      <c r="AL391" s="208">
        <v>0</v>
      </c>
      <c r="AM391" s="1567">
        <v>0.08</v>
      </c>
      <c r="AN391" s="208">
        <f t="shared" si="72"/>
        <v>10053.280000000001</v>
      </c>
      <c r="AO391" s="208"/>
      <c r="AP391" s="227">
        <f t="shared" si="73"/>
        <v>135719.28</v>
      </c>
    </row>
    <row r="392" spans="1:42" s="5" customFormat="1" x14ac:dyDescent="0.25">
      <c r="A392" s="208">
        <v>382</v>
      </c>
      <c r="B392" s="1546" t="s">
        <v>6399</v>
      </c>
      <c r="C392" s="1546" t="s">
        <v>1145</v>
      </c>
      <c r="D392" s="227" t="s">
        <v>4768</v>
      </c>
      <c r="E392" s="1561">
        <v>2</v>
      </c>
      <c r="F392" s="1560">
        <v>1.79</v>
      </c>
      <c r="G392" s="102">
        <v>1</v>
      </c>
      <c r="H392" s="208">
        <v>118390.6</v>
      </c>
      <c r="I392" s="208">
        <v>8000</v>
      </c>
      <c r="J392" s="208">
        <v>0.06</v>
      </c>
      <c r="K392" s="208">
        <f t="shared" si="67"/>
        <v>7103.4359999999997</v>
      </c>
      <c r="L392" s="208"/>
      <c r="M392" s="227">
        <f t="shared" si="68"/>
        <v>133494.03599999999</v>
      </c>
      <c r="N392" s="227">
        <v>1</v>
      </c>
      <c r="O392" s="102">
        <v>1</v>
      </c>
      <c r="P392" s="208">
        <v>114422.2</v>
      </c>
      <c r="Q392" s="208"/>
      <c r="R392" s="208"/>
      <c r="S392" s="227">
        <f t="shared" si="69"/>
        <v>114422.2</v>
      </c>
      <c r="T392" s="227">
        <f t="shared" si="64"/>
        <v>0</v>
      </c>
      <c r="U392" s="227">
        <f t="shared" si="65"/>
        <v>3968.4000000000087</v>
      </c>
      <c r="V392" s="227">
        <f t="shared" si="66"/>
        <v>8000</v>
      </c>
      <c r="W392" s="227">
        <f t="shared" si="75"/>
        <v>0</v>
      </c>
      <c r="X392" s="227">
        <f t="shared" si="74"/>
        <v>11968.400000000009</v>
      </c>
      <c r="Y392" s="1561">
        <v>3</v>
      </c>
      <c r="Z392" s="1560">
        <v>1.84</v>
      </c>
      <c r="AA392" s="102">
        <v>1</v>
      </c>
      <c r="AB392" s="208">
        <v>121697.60000000001</v>
      </c>
      <c r="AC392" s="208">
        <v>8000</v>
      </c>
      <c r="AD392" s="208">
        <v>0.06</v>
      </c>
      <c r="AE392" s="208">
        <f t="shared" si="70"/>
        <v>7301.8559999999998</v>
      </c>
      <c r="AF392" s="208"/>
      <c r="AG392" s="227">
        <f t="shared" si="71"/>
        <v>136999.45600000001</v>
      </c>
      <c r="AH392" s="227" t="s">
        <v>1</v>
      </c>
      <c r="AI392" s="1560">
        <v>1.9</v>
      </c>
      <c r="AJ392" s="102">
        <v>1</v>
      </c>
      <c r="AK392" s="208">
        <v>125666</v>
      </c>
      <c r="AL392" s="208">
        <v>8000</v>
      </c>
      <c r="AM392" s="1567">
        <v>7.0000000000000007E-2</v>
      </c>
      <c r="AN392" s="208">
        <f t="shared" si="72"/>
        <v>8796.6200000000008</v>
      </c>
      <c r="AO392" s="208"/>
      <c r="AP392" s="227">
        <f t="shared" si="73"/>
        <v>142462.62</v>
      </c>
    </row>
    <row r="393" spans="1:42" s="5" customFormat="1" x14ac:dyDescent="0.25">
      <c r="A393" s="208">
        <v>383</v>
      </c>
      <c r="B393" s="1546" t="s">
        <v>6400</v>
      </c>
      <c r="C393" s="1546" t="s">
        <v>1145</v>
      </c>
      <c r="D393" s="227" t="s">
        <v>4768</v>
      </c>
      <c r="E393" s="1561">
        <v>2</v>
      </c>
      <c r="F393" s="1560">
        <v>1.79</v>
      </c>
      <c r="G393" s="102">
        <v>1</v>
      </c>
      <c r="H393" s="208">
        <v>118390.6</v>
      </c>
      <c r="I393" s="208">
        <v>8000</v>
      </c>
      <c r="J393" s="208">
        <v>0.06</v>
      </c>
      <c r="K393" s="208">
        <f t="shared" si="67"/>
        <v>7103.4359999999997</v>
      </c>
      <c r="L393" s="208"/>
      <c r="M393" s="227">
        <f t="shared" si="68"/>
        <v>133494.03599999999</v>
      </c>
      <c r="N393" s="227">
        <v>1</v>
      </c>
      <c r="O393" s="102">
        <v>1</v>
      </c>
      <c r="P393" s="208">
        <v>114422.2</v>
      </c>
      <c r="Q393" s="208"/>
      <c r="R393" s="208"/>
      <c r="S393" s="227">
        <f t="shared" si="69"/>
        <v>114422.2</v>
      </c>
      <c r="T393" s="227">
        <f t="shared" si="64"/>
        <v>0</v>
      </c>
      <c r="U393" s="227">
        <f t="shared" si="65"/>
        <v>3968.4000000000087</v>
      </c>
      <c r="V393" s="227">
        <f t="shared" si="66"/>
        <v>8000</v>
      </c>
      <c r="W393" s="227">
        <f t="shared" si="75"/>
        <v>0</v>
      </c>
      <c r="X393" s="227">
        <f t="shared" si="74"/>
        <v>11968.400000000009</v>
      </c>
      <c r="Y393" s="1561">
        <v>3</v>
      </c>
      <c r="Z393" s="1560">
        <v>1.84</v>
      </c>
      <c r="AA393" s="102">
        <v>1</v>
      </c>
      <c r="AB393" s="208">
        <v>121697.60000000001</v>
      </c>
      <c r="AC393" s="208">
        <v>8000</v>
      </c>
      <c r="AD393" s="208">
        <v>7.0000000000000007E-2</v>
      </c>
      <c r="AE393" s="208">
        <f t="shared" si="70"/>
        <v>8518.8320000000003</v>
      </c>
      <c r="AF393" s="208"/>
      <c r="AG393" s="227">
        <f t="shared" si="71"/>
        <v>138216.432</v>
      </c>
      <c r="AH393" s="227" t="s">
        <v>1</v>
      </c>
      <c r="AI393" s="1560">
        <v>1.9</v>
      </c>
      <c r="AJ393" s="102">
        <v>1</v>
      </c>
      <c r="AK393" s="208">
        <v>125666</v>
      </c>
      <c r="AL393" s="208">
        <v>8000</v>
      </c>
      <c r="AM393" s="1567">
        <v>7.0000000000000007E-2</v>
      </c>
      <c r="AN393" s="208">
        <f t="shared" si="72"/>
        <v>8796.6200000000008</v>
      </c>
      <c r="AO393" s="208"/>
      <c r="AP393" s="227">
        <f t="shared" si="73"/>
        <v>142462.62</v>
      </c>
    </row>
    <row r="394" spans="1:42" s="5" customFormat="1" x14ac:dyDescent="0.25">
      <c r="A394" s="208">
        <v>384</v>
      </c>
      <c r="B394" s="1546" t="s">
        <v>6401</v>
      </c>
      <c r="C394" s="1546" t="s">
        <v>1145</v>
      </c>
      <c r="D394" s="227" t="s">
        <v>4768</v>
      </c>
      <c r="E394" s="1561">
        <v>2</v>
      </c>
      <c r="F394" s="1560">
        <v>1.79</v>
      </c>
      <c r="G394" s="102">
        <v>1</v>
      </c>
      <c r="H394" s="208">
        <v>118390.6</v>
      </c>
      <c r="I394" s="208"/>
      <c r="J394" s="208">
        <v>7.0000000000000007E-2</v>
      </c>
      <c r="K394" s="208">
        <f t="shared" si="67"/>
        <v>8287.3420000000006</v>
      </c>
      <c r="L394" s="208"/>
      <c r="M394" s="227">
        <f t="shared" si="68"/>
        <v>126677.94200000001</v>
      </c>
      <c r="N394" s="227">
        <v>1</v>
      </c>
      <c r="O394" s="102">
        <v>1</v>
      </c>
      <c r="P394" s="208">
        <v>114422.2</v>
      </c>
      <c r="Q394" s="208"/>
      <c r="R394" s="208"/>
      <c r="S394" s="227">
        <f t="shared" si="69"/>
        <v>114422.2</v>
      </c>
      <c r="T394" s="227">
        <f t="shared" si="64"/>
        <v>0</v>
      </c>
      <c r="U394" s="227">
        <f t="shared" si="65"/>
        <v>3968.4000000000087</v>
      </c>
      <c r="V394" s="227">
        <f t="shared" si="66"/>
        <v>0</v>
      </c>
      <c r="W394" s="227">
        <f t="shared" si="75"/>
        <v>0</v>
      </c>
      <c r="X394" s="227">
        <f t="shared" si="74"/>
        <v>3968.4000000000087</v>
      </c>
      <c r="Y394" s="1561">
        <v>3</v>
      </c>
      <c r="Z394" s="1560">
        <v>1.84</v>
      </c>
      <c r="AA394" s="102">
        <v>1</v>
      </c>
      <c r="AB394" s="208">
        <v>121697.60000000001</v>
      </c>
      <c r="AC394" s="208"/>
      <c r="AD394" s="208">
        <v>7.0000000000000007E-2</v>
      </c>
      <c r="AE394" s="208">
        <f t="shared" si="70"/>
        <v>8518.8320000000003</v>
      </c>
      <c r="AF394" s="208"/>
      <c r="AG394" s="227">
        <f t="shared" si="71"/>
        <v>130216.432</v>
      </c>
      <c r="AH394" s="227" t="s">
        <v>1</v>
      </c>
      <c r="AI394" s="1560">
        <v>1.9</v>
      </c>
      <c r="AJ394" s="102">
        <v>1</v>
      </c>
      <c r="AK394" s="208">
        <v>125666</v>
      </c>
      <c r="AL394" s="208"/>
      <c r="AM394" s="1567">
        <v>7.0000000000000007E-2</v>
      </c>
      <c r="AN394" s="208">
        <f t="shared" si="72"/>
        <v>8796.6200000000008</v>
      </c>
      <c r="AO394" s="208"/>
      <c r="AP394" s="227">
        <f t="shared" si="73"/>
        <v>134462.62</v>
      </c>
    </row>
    <row r="395" spans="1:42" s="5" customFormat="1" x14ac:dyDescent="0.25">
      <c r="A395" s="208">
        <v>385</v>
      </c>
      <c r="B395" s="1546" t="s">
        <v>6402</v>
      </c>
      <c r="C395" s="1546" t="s">
        <v>1145</v>
      </c>
      <c r="D395" s="227" t="s">
        <v>4768</v>
      </c>
      <c r="E395" s="1561">
        <v>2</v>
      </c>
      <c r="F395" s="1560">
        <v>1.79</v>
      </c>
      <c r="G395" s="102">
        <v>1</v>
      </c>
      <c r="H395" s="208">
        <v>118390.6</v>
      </c>
      <c r="I395" s="208">
        <v>8000</v>
      </c>
      <c r="J395" s="208">
        <v>0.06</v>
      </c>
      <c r="K395" s="208">
        <f t="shared" si="67"/>
        <v>7103.4359999999997</v>
      </c>
      <c r="L395" s="208"/>
      <c r="M395" s="227">
        <f t="shared" si="68"/>
        <v>133494.03599999999</v>
      </c>
      <c r="N395" s="227">
        <v>1</v>
      </c>
      <c r="O395" s="102">
        <v>1</v>
      </c>
      <c r="P395" s="208">
        <v>114422.2</v>
      </c>
      <c r="Q395" s="208"/>
      <c r="R395" s="208"/>
      <c r="S395" s="227">
        <f t="shared" si="69"/>
        <v>114422.2</v>
      </c>
      <c r="T395" s="227">
        <f t="shared" ref="T395:T458" si="76">G395-O395</f>
        <v>0</v>
      </c>
      <c r="U395" s="227">
        <f t="shared" ref="U395:U458" si="77">H395-P395</f>
        <v>3968.4000000000087</v>
      </c>
      <c r="V395" s="227">
        <f t="shared" ref="V395:V458" si="78">I395-Q395</f>
        <v>8000</v>
      </c>
      <c r="W395" s="227">
        <f t="shared" si="75"/>
        <v>0</v>
      </c>
      <c r="X395" s="227">
        <f t="shared" si="74"/>
        <v>11968.400000000009</v>
      </c>
      <c r="Y395" s="1561">
        <v>3</v>
      </c>
      <c r="Z395" s="1560">
        <v>1.84</v>
      </c>
      <c r="AA395" s="102">
        <v>1</v>
      </c>
      <c r="AB395" s="208">
        <v>121697.60000000001</v>
      </c>
      <c r="AC395" s="208">
        <v>8000</v>
      </c>
      <c r="AD395" s="208">
        <v>0.06</v>
      </c>
      <c r="AE395" s="208">
        <f t="shared" si="70"/>
        <v>7301.8559999999998</v>
      </c>
      <c r="AF395" s="208"/>
      <c r="AG395" s="227">
        <f t="shared" si="71"/>
        <v>136999.45600000001</v>
      </c>
      <c r="AH395" s="227" t="s">
        <v>1</v>
      </c>
      <c r="AI395" s="1560">
        <v>1.9</v>
      </c>
      <c r="AJ395" s="102">
        <v>1</v>
      </c>
      <c r="AK395" s="208">
        <v>125666</v>
      </c>
      <c r="AL395" s="208">
        <v>8000</v>
      </c>
      <c r="AM395" s="1567">
        <v>0.06</v>
      </c>
      <c r="AN395" s="208">
        <f t="shared" si="72"/>
        <v>7539.96</v>
      </c>
      <c r="AO395" s="208"/>
      <c r="AP395" s="227">
        <f t="shared" si="73"/>
        <v>141205.96</v>
      </c>
    </row>
    <row r="396" spans="1:42" s="5" customFormat="1" x14ac:dyDescent="0.25">
      <c r="A396" s="208">
        <v>386</v>
      </c>
      <c r="B396" s="1546" t="s">
        <v>6403</v>
      </c>
      <c r="C396" s="1546" t="s">
        <v>1145</v>
      </c>
      <c r="D396" s="227" t="s">
        <v>4768</v>
      </c>
      <c r="E396" s="1561">
        <v>4</v>
      </c>
      <c r="F396" s="1560">
        <v>1.9</v>
      </c>
      <c r="G396" s="102">
        <v>1</v>
      </c>
      <c r="H396" s="208">
        <v>125666</v>
      </c>
      <c r="I396" s="208">
        <v>8000</v>
      </c>
      <c r="J396" s="208">
        <v>7.0000000000000007E-2</v>
      </c>
      <c r="K396" s="208">
        <f t="shared" ref="K396:K459" si="79">+H396*J396</f>
        <v>8796.6200000000008</v>
      </c>
      <c r="L396" s="208"/>
      <c r="M396" s="227">
        <f t="shared" ref="M396:M459" si="80">H396+I396+L396+K396</f>
        <v>142462.62</v>
      </c>
      <c r="N396" s="227">
        <v>3</v>
      </c>
      <c r="O396" s="102">
        <v>1</v>
      </c>
      <c r="P396" s="208">
        <v>121697.60000000001</v>
      </c>
      <c r="Q396" s="208"/>
      <c r="R396" s="208"/>
      <c r="S396" s="227">
        <f t="shared" ref="S396:S459" si="81">P396+Q396+R396</f>
        <v>121697.60000000001</v>
      </c>
      <c r="T396" s="227">
        <f t="shared" si="76"/>
        <v>0</v>
      </c>
      <c r="U396" s="227">
        <f t="shared" si="77"/>
        <v>3968.3999999999942</v>
      </c>
      <c r="V396" s="227">
        <f t="shared" si="78"/>
        <v>8000</v>
      </c>
      <c r="W396" s="227">
        <f t="shared" si="75"/>
        <v>0</v>
      </c>
      <c r="X396" s="227">
        <f t="shared" si="74"/>
        <v>11968.399999999994</v>
      </c>
      <c r="Y396" s="1561">
        <v>5</v>
      </c>
      <c r="Z396" s="1560">
        <v>1.9</v>
      </c>
      <c r="AA396" s="102">
        <v>1</v>
      </c>
      <c r="AB396" s="208">
        <v>125666</v>
      </c>
      <c r="AC396" s="208">
        <v>8000</v>
      </c>
      <c r="AD396" s="208">
        <v>7.0000000000000007E-2</v>
      </c>
      <c r="AE396" s="208">
        <f t="shared" ref="AE396:AE459" si="82">+AB396*AD396</f>
        <v>8796.6200000000008</v>
      </c>
      <c r="AF396" s="208"/>
      <c r="AG396" s="227">
        <f t="shared" ref="AG396:AG459" si="83">AB396+AC396+AF396+AE396</f>
        <v>142462.62</v>
      </c>
      <c r="AH396" s="227" t="s">
        <v>1</v>
      </c>
      <c r="AI396" s="1560">
        <v>1.96</v>
      </c>
      <c r="AJ396" s="102">
        <v>1</v>
      </c>
      <c r="AK396" s="208">
        <v>129634.4</v>
      </c>
      <c r="AL396" s="208">
        <v>8000</v>
      </c>
      <c r="AM396" s="1567">
        <v>7.0000000000000007E-2</v>
      </c>
      <c r="AN396" s="208">
        <f t="shared" ref="AN396:AN459" si="84">+AK396*AM396</f>
        <v>9074.4080000000013</v>
      </c>
      <c r="AO396" s="208"/>
      <c r="AP396" s="227">
        <f t="shared" ref="AP396:AP459" si="85">AK396+AL396+AO396+AN396</f>
        <v>146708.80799999999</v>
      </c>
    </row>
    <row r="397" spans="1:42" s="5" customFormat="1" x14ac:dyDescent="0.25">
      <c r="A397" s="208">
        <v>387</v>
      </c>
      <c r="B397" s="1546" t="s">
        <v>1429</v>
      </c>
      <c r="C397" s="1546" t="s">
        <v>1145</v>
      </c>
      <c r="D397" s="227" t="s">
        <v>4768</v>
      </c>
      <c r="E397" s="1561">
        <v>1</v>
      </c>
      <c r="F397" s="1560">
        <v>1.73</v>
      </c>
      <c r="G397" s="102">
        <v>1</v>
      </c>
      <c r="H397" s="208">
        <v>114422.2</v>
      </c>
      <c r="I397" s="208">
        <v>8000</v>
      </c>
      <c r="J397" s="208">
        <v>0.03</v>
      </c>
      <c r="K397" s="208">
        <f t="shared" si="79"/>
        <v>3432.6659999999997</v>
      </c>
      <c r="L397" s="208"/>
      <c r="M397" s="227">
        <f t="shared" si="80"/>
        <v>125854.86599999999</v>
      </c>
      <c r="N397" s="227">
        <v>0</v>
      </c>
      <c r="O397" s="102">
        <v>1</v>
      </c>
      <c r="P397" s="208">
        <v>111115.2</v>
      </c>
      <c r="Q397" s="208"/>
      <c r="R397" s="208"/>
      <c r="S397" s="227">
        <f t="shared" si="81"/>
        <v>111115.2</v>
      </c>
      <c r="T397" s="227">
        <f t="shared" si="76"/>
        <v>0</v>
      </c>
      <c r="U397" s="227">
        <f t="shared" si="77"/>
        <v>3307</v>
      </c>
      <c r="V397" s="227">
        <f t="shared" si="78"/>
        <v>8000</v>
      </c>
      <c r="W397" s="227">
        <f t="shared" si="75"/>
        <v>0</v>
      </c>
      <c r="X397" s="227">
        <f t="shared" si="74"/>
        <v>11307</v>
      </c>
      <c r="Y397" s="1561">
        <v>2</v>
      </c>
      <c r="Z397" s="1560">
        <v>1.79</v>
      </c>
      <c r="AA397" s="102">
        <v>1</v>
      </c>
      <c r="AB397" s="208">
        <v>118390.6</v>
      </c>
      <c r="AC397" s="208">
        <v>8000</v>
      </c>
      <c r="AD397" s="208">
        <v>0.03</v>
      </c>
      <c r="AE397" s="208">
        <f t="shared" si="82"/>
        <v>3551.7179999999998</v>
      </c>
      <c r="AF397" s="208"/>
      <c r="AG397" s="227">
        <f t="shared" si="83"/>
        <v>129942.318</v>
      </c>
      <c r="AH397" s="227" t="s">
        <v>1</v>
      </c>
      <c r="AI397" s="1560">
        <v>1.84</v>
      </c>
      <c r="AJ397" s="102">
        <v>1</v>
      </c>
      <c r="AK397" s="208">
        <v>121697.60000000001</v>
      </c>
      <c r="AL397" s="208">
        <v>8000</v>
      </c>
      <c r="AM397" s="1567">
        <v>0.03</v>
      </c>
      <c r="AN397" s="208">
        <f t="shared" si="84"/>
        <v>3650.9279999999999</v>
      </c>
      <c r="AO397" s="208"/>
      <c r="AP397" s="227">
        <f t="shared" si="85"/>
        <v>133348.52799999999</v>
      </c>
    </row>
    <row r="398" spans="1:42" s="5" customFormat="1" x14ac:dyDescent="0.25">
      <c r="A398" s="208">
        <v>388</v>
      </c>
      <c r="B398" s="1546" t="s">
        <v>1429</v>
      </c>
      <c r="C398" s="1546" t="s">
        <v>1145</v>
      </c>
      <c r="D398" s="227" t="s">
        <v>4768</v>
      </c>
      <c r="E398" s="1561">
        <v>1</v>
      </c>
      <c r="F398" s="1560">
        <v>1.73</v>
      </c>
      <c r="G398" s="102">
        <v>1</v>
      </c>
      <c r="H398" s="208">
        <v>114422.2</v>
      </c>
      <c r="I398" s="208"/>
      <c r="J398" s="208">
        <v>0.03</v>
      </c>
      <c r="K398" s="208">
        <f t="shared" si="79"/>
        <v>3432.6659999999997</v>
      </c>
      <c r="L398" s="208"/>
      <c r="M398" s="227">
        <f t="shared" si="80"/>
        <v>117854.86599999999</v>
      </c>
      <c r="N398" s="227">
        <v>0</v>
      </c>
      <c r="O398" s="102">
        <v>1</v>
      </c>
      <c r="P398" s="208">
        <v>111115.2</v>
      </c>
      <c r="Q398" s="208"/>
      <c r="R398" s="208"/>
      <c r="S398" s="227">
        <f t="shared" si="81"/>
        <v>111115.2</v>
      </c>
      <c r="T398" s="227">
        <f t="shared" si="76"/>
        <v>0</v>
      </c>
      <c r="U398" s="227">
        <f t="shared" si="77"/>
        <v>3307</v>
      </c>
      <c r="V398" s="227">
        <f t="shared" si="78"/>
        <v>0</v>
      </c>
      <c r="W398" s="227">
        <f t="shared" si="75"/>
        <v>0</v>
      </c>
      <c r="X398" s="227">
        <f t="shared" ref="X398:X461" si="86">U398+V398+W398</f>
        <v>3307</v>
      </c>
      <c r="Y398" s="1561">
        <v>2</v>
      </c>
      <c r="Z398" s="1560">
        <v>1.79</v>
      </c>
      <c r="AA398" s="102">
        <v>1</v>
      </c>
      <c r="AB398" s="208">
        <v>118390.6</v>
      </c>
      <c r="AC398" s="208"/>
      <c r="AD398" s="208">
        <v>0.03</v>
      </c>
      <c r="AE398" s="208">
        <f t="shared" si="82"/>
        <v>3551.7179999999998</v>
      </c>
      <c r="AF398" s="208"/>
      <c r="AG398" s="227">
        <f t="shared" si="83"/>
        <v>121942.318</v>
      </c>
      <c r="AH398" s="227" t="s">
        <v>1</v>
      </c>
      <c r="AI398" s="1560">
        <v>1.84</v>
      </c>
      <c r="AJ398" s="102">
        <v>1</v>
      </c>
      <c r="AK398" s="208">
        <v>121697.60000000001</v>
      </c>
      <c r="AL398" s="208"/>
      <c r="AM398" s="1567">
        <v>0.03</v>
      </c>
      <c r="AN398" s="208">
        <f t="shared" si="84"/>
        <v>3650.9279999999999</v>
      </c>
      <c r="AO398" s="208"/>
      <c r="AP398" s="227">
        <f t="shared" si="85"/>
        <v>125348.52800000001</v>
      </c>
    </row>
    <row r="399" spans="1:42" s="5" customFormat="1" ht="27" x14ac:dyDescent="0.25">
      <c r="A399" s="208">
        <v>389</v>
      </c>
      <c r="B399" s="1546" t="s">
        <v>6404</v>
      </c>
      <c r="C399" s="1546" t="s">
        <v>6064</v>
      </c>
      <c r="D399" s="227" t="s">
        <v>4758</v>
      </c>
      <c r="E399" s="1561">
        <v>2</v>
      </c>
      <c r="F399" s="1560">
        <v>4.1399999999999997</v>
      </c>
      <c r="G399" s="102">
        <v>1</v>
      </c>
      <c r="H399" s="208">
        <v>273819.59999999998</v>
      </c>
      <c r="I399" s="208">
        <v>8000</v>
      </c>
      <c r="J399" s="208">
        <v>0.12</v>
      </c>
      <c r="K399" s="208">
        <f t="shared" si="79"/>
        <v>32858.351999999999</v>
      </c>
      <c r="L399" s="208"/>
      <c r="M399" s="227">
        <f t="shared" si="80"/>
        <v>314677.95199999999</v>
      </c>
      <c r="N399" s="227">
        <v>1</v>
      </c>
      <c r="O399" s="102">
        <v>1</v>
      </c>
      <c r="P399" s="208">
        <v>265221.39999999997</v>
      </c>
      <c r="Q399" s="208"/>
      <c r="R399" s="208"/>
      <c r="S399" s="227">
        <f t="shared" si="81"/>
        <v>265221.39999999997</v>
      </c>
      <c r="T399" s="227">
        <f t="shared" si="76"/>
        <v>0</v>
      </c>
      <c r="U399" s="227">
        <f t="shared" si="77"/>
        <v>8598.2000000000116</v>
      </c>
      <c r="V399" s="227">
        <f t="shared" si="78"/>
        <v>8000</v>
      </c>
      <c r="W399" s="227">
        <f t="shared" si="75"/>
        <v>0</v>
      </c>
      <c r="X399" s="227">
        <f t="shared" si="86"/>
        <v>16598.200000000012</v>
      </c>
      <c r="Y399" s="1561">
        <v>3</v>
      </c>
      <c r="Z399" s="1560">
        <v>4.2699999999999996</v>
      </c>
      <c r="AA399" s="102">
        <v>1</v>
      </c>
      <c r="AB399" s="208">
        <v>282417.8</v>
      </c>
      <c r="AC399" s="208">
        <v>8000</v>
      </c>
      <c r="AD399" s="208">
        <v>0.12</v>
      </c>
      <c r="AE399" s="208">
        <f t="shared" si="82"/>
        <v>33890.135999999999</v>
      </c>
      <c r="AF399" s="208"/>
      <c r="AG399" s="227">
        <f t="shared" si="83"/>
        <v>324307.93599999999</v>
      </c>
      <c r="AH399" s="227" t="s">
        <v>1</v>
      </c>
      <c r="AI399" s="1560">
        <v>4.41</v>
      </c>
      <c r="AJ399" s="102">
        <v>1</v>
      </c>
      <c r="AK399" s="208">
        <v>291677.40000000002</v>
      </c>
      <c r="AL399" s="208">
        <v>8000</v>
      </c>
      <c r="AM399" s="1567">
        <v>0.13</v>
      </c>
      <c r="AN399" s="208">
        <f t="shared" si="84"/>
        <v>37918.062000000005</v>
      </c>
      <c r="AO399" s="208"/>
      <c r="AP399" s="227">
        <f t="shared" si="85"/>
        <v>337595.46200000006</v>
      </c>
    </row>
    <row r="400" spans="1:42" s="5" customFormat="1" ht="27" x14ac:dyDescent="0.25">
      <c r="A400" s="208">
        <v>390</v>
      </c>
      <c r="B400" s="1546" t="s">
        <v>1429</v>
      </c>
      <c r="C400" s="1546" t="s">
        <v>6096</v>
      </c>
      <c r="D400" s="227" t="s">
        <v>4971</v>
      </c>
      <c r="E400" s="1561">
        <v>1</v>
      </c>
      <c r="F400" s="1560">
        <v>2.75</v>
      </c>
      <c r="G400" s="102">
        <v>1</v>
      </c>
      <c r="H400" s="208">
        <v>181885</v>
      </c>
      <c r="I400" s="208">
        <v>8000</v>
      </c>
      <c r="J400" s="208">
        <v>0.03</v>
      </c>
      <c r="K400" s="208">
        <f t="shared" si="79"/>
        <v>5456.55</v>
      </c>
      <c r="L400" s="208"/>
      <c r="M400" s="227">
        <f t="shared" si="80"/>
        <v>195341.55</v>
      </c>
      <c r="N400" s="227">
        <v>0</v>
      </c>
      <c r="O400" s="102">
        <v>1</v>
      </c>
      <c r="P400" s="208">
        <v>175932.40000000002</v>
      </c>
      <c r="Q400" s="208"/>
      <c r="R400" s="208"/>
      <c r="S400" s="227">
        <f t="shared" si="81"/>
        <v>175932.40000000002</v>
      </c>
      <c r="T400" s="227">
        <f t="shared" si="76"/>
        <v>0</v>
      </c>
      <c r="U400" s="227">
        <f t="shared" si="77"/>
        <v>5952.5999999999767</v>
      </c>
      <c r="V400" s="227">
        <f t="shared" si="78"/>
        <v>8000</v>
      </c>
      <c r="W400" s="227">
        <f t="shared" si="75"/>
        <v>0</v>
      </c>
      <c r="X400" s="227">
        <f t="shared" si="86"/>
        <v>13952.599999999977</v>
      </c>
      <c r="Y400" s="1561">
        <v>2</v>
      </c>
      <c r="Z400" s="1560">
        <v>2.83</v>
      </c>
      <c r="AA400" s="102">
        <v>1</v>
      </c>
      <c r="AB400" s="208">
        <v>187176.2</v>
      </c>
      <c r="AC400" s="208">
        <v>8000</v>
      </c>
      <c r="AD400" s="208">
        <v>0.03</v>
      </c>
      <c r="AE400" s="208">
        <f t="shared" si="82"/>
        <v>5615.2860000000001</v>
      </c>
      <c r="AF400" s="208"/>
      <c r="AG400" s="227">
        <f t="shared" si="83"/>
        <v>200791.486</v>
      </c>
      <c r="AH400" s="227" t="s">
        <v>1</v>
      </c>
      <c r="AI400" s="1560">
        <v>2.92</v>
      </c>
      <c r="AJ400" s="102">
        <v>1</v>
      </c>
      <c r="AK400" s="208">
        <v>193128.8</v>
      </c>
      <c r="AL400" s="208">
        <v>8000</v>
      </c>
      <c r="AM400" s="1567">
        <v>0.03</v>
      </c>
      <c r="AN400" s="208">
        <f t="shared" si="84"/>
        <v>5793.8639999999996</v>
      </c>
      <c r="AO400" s="208"/>
      <c r="AP400" s="227">
        <f t="shared" si="85"/>
        <v>206922.66399999999</v>
      </c>
    </row>
    <row r="401" spans="1:42" s="5" customFormat="1" ht="27" x14ac:dyDescent="0.25">
      <c r="A401" s="208">
        <v>391</v>
      </c>
      <c r="B401" s="1546" t="s">
        <v>6405</v>
      </c>
      <c r="C401" s="1546" t="s">
        <v>6251</v>
      </c>
      <c r="D401" s="227" t="s">
        <v>4989</v>
      </c>
      <c r="E401" s="1561">
        <v>2</v>
      </c>
      <c r="F401" s="1560">
        <v>2.4300000000000002</v>
      </c>
      <c r="G401" s="102">
        <v>1</v>
      </c>
      <c r="H401" s="208">
        <v>160720.20000000001</v>
      </c>
      <c r="I401" s="208">
        <v>8000</v>
      </c>
      <c r="J401" s="208">
        <v>0.1</v>
      </c>
      <c r="K401" s="208">
        <f t="shared" si="79"/>
        <v>16072.020000000002</v>
      </c>
      <c r="L401" s="208"/>
      <c r="M401" s="227">
        <f t="shared" si="80"/>
        <v>184792.22</v>
      </c>
      <c r="N401" s="227">
        <v>1</v>
      </c>
      <c r="O401" s="102">
        <v>1</v>
      </c>
      <c r="P401" s="208">
        <v>155429</v>
      </c>
      <c r="Q401" s="208"/>
      <c r="R401" s="208"/>
      <c r="S401" s="227">
        <f t="shared" si="81"/>
        <v>155429</v>
      </c>
      <c r="T401" s="227">
        <f t="shared" si="76"/>
        <v>0</v>
      </c>
      <c r="U401" s="227">
        <f t="shared" si="77"/>
        <v>5291.2000000000116</v>
      </c>
      <c r="V401" s="227">
        <f t="shared" si="78"/>
        <v>8000</v>
      </c>
      <c r="W401" s="227">
        <f t="shared" si="75"/>
        <v>0</v>
      </c>
      <c r="X401" s="227">
        <f t="shared" si="86"/>
        <v>13291.200000000012</v>
      </c>
      <c r="Y401" s="1561">
        <v>3</v>
      </c>
      <c r="Z401" s="1560">
        <v>2.5</v>
      </c>
      <c r="AA401" s="102">
        <v>1</v>
      </c>
      <c r="AB401" s="208">
        <v>165350</v>
      </c>
      <c r="AC401" s="208">
        <v>8000</v>
      </c>
      <c r="AD401" s="208">
        <v>0.1</v>
      </c>
      <c r="AE401" s="208">
        <f t="shared" si="82"/>
        <v>16535</v>
      </c>
      <c r="AF401" s="208"/>
      <c r="AG401" s="227">
        <f t="shared" si="83"/>
        <v>189885</v>
      </c>
      <c r="AH401" s="227" t="s">
        <v>1</v>
      </c>
      <c r="AI401" s="1560">
        <v>2.58</v>
      </c>
      <c r="AJ401" s="102">
        <v>1</v>
      </c>
      <c r="AK401" s="208">
        <v>170641.2</v>
      </c>
      <c r="AL401" s="208">
        <v>8000</v>
      </c>
      <c r="AM401" s="1567">
        <v>0.1</v>
      </c>
      <c r="AN401" s="208">
        <f t="shared" si="84"/>
        <v>17064.120000000003</v>
      </c>
      <c r="AO401" s="208"/>
      <c r="AP401" s="227">
        <f t="shared" si="85"/>
        <v>195705.32</v>
      </c>
    </row>
    <row r="402" spans="1:42" s="5" customFormat="1" ht="27" x14ac:dyDescent="0.25">
      <c r="A402" s="208">
        <v>392</v>
      </c>
      <c r="B402" s="1546" t="s">
        <v>6406</v>
      </c>
      <c r="C402" s="1546" t="s">
        <v>6251</v>
      </c>
      <c r="D402" s="227" t="s">
        <v>4989</v>
      </c>
      <c r="E402" s="1561">
        <v>2</v>
      </c>
      <c r="F402" s="1560">
        <v>2.4300000000000002</v>
      </c>
      <c r="G402" s="102">
        <v>1</v>
      </c>
      <c r="H402" s="208">
        <v>160720.20000000001</v>
      </c>
      <c r="I402" s="208">
        <v>8000</v>
      </c>
      <c r="J402" s="208">
        <v>0.13</v>
      </c>
      <c r="K402" s="208">
        <f t="shared" si="79"/>
        <v>20893.626000000004</v>
      </c>
      <c r="L402" s="208"/>
      <c r="M402" s="227">
        <f t="shared" si="80"/>
        <v>189613.826</v>
      </c>
      <c r="N402" s="227">
        <v>1</v>
      </c>
      <c r="O402" s="102">
        <v>1</v>
      </c>
      <c r="P402" s="208">
        <v>155429</v>
      </c>
      <c r="Q402" s="208"/>
      <c r="R402" s="208"/>
      <c r="S402" s="227">
        <f t="shared" si="81"/>
        <v>155429</v>
      </c>
      <c r="T402" s="227">
        <f t="shared" si="76"/>
        <v>0</v>
      </c>
      <c r="U402" s="227">
        <f t="shared" si="77"/>
        <v>5291.2000000000116</v>
      </c>
      <c r="V402" s="227">
        <f t="shared" si="78"/>
        <v>8000</v>
      </c>
      <c r="W402" s="227">
        <f t="shared" si="75"/>
        <v>0</v>
      </c>
      <c r="X402" s="227">
        <f t="shared" si="86"/>
        <v>13291.200000000012</v>
      </c>
      <c r="Y402" s="1561">
        <v>3</v>
      </c>
      <c r="Z402" s="1560">
        <v>2.5</v>
      </c>
      <c r="AA402" s="102">
        <v>1</v>
      </c>
      <c r="AB402" s="208">
        <v>165350</v>
      </c>
      <c r="AC402" s="208">
        <v>8000</v>
      </c>
      <c r="AD402" s="208">
        <v>0.13</v>
      </c>
      <c r="AE402" s="208">
        <f t="shared" si="82"/>
        <v>21495.5</v>
      </c>
      <c r="AF402" s="208"/>
      <c r="AG402" s="227">
        <f t="shared" si="83"/>
        <v>194845.5</v>
      </c>
      <c r="AH402" s="227" t="s">
        <v>1</v>
      </c>
      <c r="AI402" s="1560">
        <v>2.58</v>
      </c>
      <c r="AJ402" s="102">
        <v>1</v>
      </c>
      <c r="AK402" s="208">
        <v>170641.2</v>
      </c>
      <c r="AL402" s="208">
        <v>8000</v>
      </c>
      <c r="AM402" s="1567">
        <v>0.13</v>
      </c>
      <c r="AN402" s="208">
        <f t="shared" si="84"/>
        <v>22183.356000000003</v>
      </c>
      <c r="AO402" s="208"/>
      <c r="AP402" s="227">
        <f t="shared" si="85"/>
        <v>200824.55600000001</v>
      </c>
    </row>
    <row r="403" spans="1:42" s="5" customFormat="1" ht="27" x14ac:dyDescent="0.25">
      <c r="A403" s="208">
        <v>393</v>
      </c>
      <c r="B403" s="1546" t="s">
        <v>1429</v>
      </c>
      <c r="C403" s="1546" t="s">
        <v>6251</v>
      </c>
      <c r="D403" s="227" t="s">
        <v>4989</v>
      </c>
      <c r="E403" s="1561">
        <v>1</v>
      </c>
      <c r="F403" s="1560">
        <v>2.35</v>
      </c>
      <c r="G403" s="102">
        <v>1</v>
      </c>
      <c r="H403" s="208">
        <v>155429</v>
      </c>
      <c r="I403" s="208">
        <v>8000</v>
      </c>
      <c r="J403" s="208">
        <v>0.03</v>
      </c>
      <c r="K403" s="208">
        <f t="shared" si="79"/>
        <v>4662.87</v>
      </c>
      <c r="L403" s="208"/>
      <c r="M403" s="227">
        <f t="shared" si="80"/>
        <v>168091.87</v>
      </c>
      <c r="N403" s="227">
        <v>0</v>
      </c>
      <c r="O403" s="102">
        <v>1</v>
      </c>
      <c r="P403" s="208">
        <v>150799.19999999998</v>
      </c>
      <c r="Q403" s="208"/>
      <c r="R403" s="208"/>
      <c r="S403" s="227">
        <f t="shared" si="81"/>
        <v>150799.19999999998</v>
      </c>
      <c r="T403" s="227">
        <f t="shared" si="76"/>
        <v>0</v>
      </c>
      <c r="U403" s="227">
        <f t="shared" si="77"/>
        <v>4629.8000000000175</v>
      </c>
      <c r="V403" s="227">
        <f t="shared" si="78"/>
        <v>8000</v>
      </c>
      <c r="W403" s="227">
        <f t="shared" si="75"/>
        <v>0</v>
      </c>
      <c r="X403" s="227">
        <f t="shared" si="86"/>
        <v>12629.800000000017</v>
      </c>
      <c r="Y403" s="1561">
        <v>2</v>
      </c>
      <c r="Z403" s="1560">
        <v>2.4300000000000002</v>
      </c>
      <c r="AA403" s="102">
        <v>1</v>
      </c>
      <c r="AB403" s="208">
        <v>160720.20000000001</v>
      </c>
      <c r="AC403" s="208">
        <v>8000</v>
      </c>
      <c r="AD403" s="208">
        <v>0.03</v>
      </c>
      <c r="AE403" s="208">
        <f t="shared" si="82"/>
        <v>4821.6059999999998</v>
      </c>
      <c r="AF403" s="208"/>
      <c r="AG403" s="227">
        <f t="shared" si="83"/>
        <v>173541.80600000001</v>
      </c>
      <c r="AH403" s="227" t="s">
        <v>1</v>
      </c>
      <c r="AI403" s="1560">
        <v>2.5</v>
      </c>
      <c r="AJ403" s="102">
        <v>1</v>
      </c>
      <c r="AK403" s="208">
        <v>165350</v>
      </c>
      <c r="AL403" s="208">
        <v>8000</v>
      </c>
      <c r="AM403" s="1567">
        <v>0.03</v>
      </c>
      <c r="AN403" s="208">
        <f t="shared" si="84"/>
        <v>4960.5</v>
      </c>
      <c r="AO403" s="208"/>
      <c r="AP403" s="227">
        <f t="shared" si="85"/>
        <v>178310.5</v>
      </c>
    </row>
    <row r="404" spans="1:42" s="5" customFormat="1" x14ac:dyDescent="0.25">
      <c r="A404" s="208">
        <v>394</v>
      </c>
      <c r="B404" s="1546" t="s">
        <v>6407</v>
      </c>
      <c r="C404" s="1546" t="s">
        <v>6066</v>
      </c>
      <c r="D404" s="227" t="s">
        <v>6067</v>
      </c>
      <c r="E404" s="1561">
        <v>2</v>
      </c>
      <c r="F404" s="1560">
        <v>2.08</v>
      </c>
      <c r="G404" s="102">
        <v>1</v>
      </c>
      <c r="H404" s="208">
        <v>137571.20000000001</v>
      </c>
      <c r="I404" s="208">
        <v>8000</v>
      </c>
      <c r="J404" s="208">
        <v>0.1</v>
      </c>
      <c r="K404" s="208">
        <f t="shared" si="79"/>
        <v>13757.120000000003</v>
      </c>
      <c r="L404" s="208"/>
      <c r="M404" s="227">
        <f t="shared" si="80"/>
        <v>159328.32000000001</v>
      </c>
      <c r="N404" s="227">
        <v>1</v>
      </c>
      <c r="O404" s="102">
        <v>1</v>
      </c>
      <c r="P404" s="208">
        <v>133602.79999999999</v>
      </c>
      <c r="Q404" s="208"/>
      <c r="R404" s="208"/>
      <c r="S404" s="227">
        <f t="shared" si="81"/>
        <v>133602.79999999999</v>
      </c>
      <c r="T404" s="227">
        <f t="shared" si="76"/>
        <v>0</v>
      </c>
      <c r="U404" s="227">
        <f t="shared" si="77"/>
        <v>3968.4000000000233</v>
      </c>
      <c r="V404" s="227">
        <f t="shared" si="78"/>
        <v>8000</v>
      </c>
      <c r="W404" s="227">
        <f t="shared" si="75"/>
        <v>0</v>
      </c>
      <c r="X404" s="227">
        <f t="shared" si="86"/>
        <v>11968.400000000023</v>
      </c>
      <c r="Y404" s="1561">
        <v>3</v>
      </c>
      <c r="Z404" s="1560">
        <v>2.15</v>
      </c>
      <c r="AA404" s="102">
        <v>1</v>
      </c>
      <c r="AB404" s="208">
        <v>142201</v>
      </c>
      <c r="AC404" s="208">
        <v>8000</v>
      </c>
      <c r="AD404" s="208">
        <v>0.1</v>
      </c>
      <c r="AE404" s="208">
        <f t="shared" si="82"/>
        <v>14220.1</v>
      </c>
      <c r="AF404" s="208"/>
      <c r="AG404" s="227">
        <f t="shared" si="83"/>
        <v>164421.1</v>
      </c>
      <c r="AH404" s="227" t="s">
        <v>1</v>
      </c>
      <c r="AI404" s="1560">
        <v>2.21</v>
      </c>
      <c r="AJ404" s="102">
        <v>1</v>
      </c>
      <c r="AK404" s="208">
        <v>146169.4</v>
      </c>
      <c r="AL404" s="208">
        <v>8000</v>
      </c>
      <c r="AM404" s="1567">
        <v>0.1</v>
      </c>
      <c r="AN404" s="208">
        <f t="shared" si="84"/>
        <v>14616.94</v>
      </c>
      <c r="AO404" s="208"/>
      <c r="AP404" s="227">
        <f t="shared" si="85"/>
        <v>168786.34</v>
      </c>
    </row>
    <row r="405" spans="1:42" s="5" customFormat="1" x14ac:dyDescent="0.25">
      <c r="A405" s="208">
        <v>395</v>
      </c>
      <c r="B405" s="1546" t="s">
        <v>6408</v>
      </c>
      <c r="C405" s="1546" t="s">
        <v>6066</v>
      </c>
      <c r="D405" s="227" t="s">
        <v>6067</v>
      </c>
      <c r="E405" s="1561">
        <v>2</v>
      </c>
      <c r="F405" s="1560">
        <v>2.08</v>
      </c>
      <c r="G405" s="102">
        <v>1</v>
      </c>
      <c r="H405" s="208">
        <v>137571.20000000001</v>
      </c>
      <c r="I405" s="208">
        <v>8000</v>
      </c>
      <c r="J405" s="208">
        <v>0.1</v>
      </c>
      <c r="K405" s="208">
        <f t="shared" si="79"/>
        <v>13757.120000000003</v>
      </c>
      <c r="L405" s="208"/>
      <c r="M405" s="227">
        <f t="shared" si="80"/>
        <v>159328.32000000001</v>
      </c>
      <c r="N405" s="227">
        <v>1</v>
      </c>
      <c r="O405" s="102">
        <v>1</v>
      </c>
      <c r="P405" s="208">
        <v>133602.79999999999</v>
      </c>
      <c r="Q405" s="208"/>
      <c r="R405" s="208"/>
      <c r="S405" s="227">
        <f t="shared" si="81"/>
        <v>133602.79999999999</v>
      </c>
      <c r="T405" s="227">
        <f t="shared" si="76"/>
        <v>0</v>
      </c>
      <c r="U405" s="227">
        <f t="shared" si="77"/>
        <v>3968.4000000000233</v>
      </c>
      <c r="V405" s="227">
        <f t="shared" si="78"/>
        <v>8000</v>
      </c>
      <c r="W405" s="227">
        <f t="shared" si="75"/>
        <v>0</v>
      </c>
      <c r="X405" s="227">
        <f t="shared" si="86"/>
        <v>11968.400000000023</v>
      </c>
      <c r="Y405" s="1561">
        <v>3</v>
      </c>
      <c r="Z405" s="1560">
        <v>2.15</v>
      </c>
      <c r="AA405" s="102">
        <v>1</v>
      </c>
      <c r="AB405" s="208">
        <v>142201</v>
      </c>
      <c r="AC405" s="208">
        <v>8000</v>
      </c>
      <c r="AD405" s="208">
        <v>0.1</v>
      </c>
      <c r="AE405" s="208">
        <f t="shared" si="82"/>
        <v>14220.1</v>
      </c>
      <c r="AF405" s="208"/>
      <c r="AG405" s="227">
        <f t="shared" si="83"/>
        <v>164421.1</v>
      </c>
      <c r="AH405" s="227" t="s">
        <v>1</v>
      </c>
      <c r="AI405" s="1560">
        <v>2.21</v>
      </c>
      <c r="AJ405" s="102">
        <v>1</v>
      </c>
      <c r="AK405" s="208">
        <v>146169.4</v>
      </c>
      <c r="AL405" s="208">
        <v>8000</v>
      </c>
      <c r="AM405" s="1567">
        <v>0.1</v>
      </c>
      <c r="AN405" s="208">
        <f t="shared" si="84"/>
        <v>14616.94</v>
      </c>
      <c r="AO405" s="208"/>
      <c r="AP405" s="227">
        <f t="shared" si="85"/>
        <v>168786.34</v>
      </c>
    </row>
    <row r="406" spans="1:42" s="5" customFormat="1" x14ac:dyDescent="0.25">
      <c r="A406" s="208">
        <v>396</v>
      </c>
      <c r="B406" s="1546" t="s">
        <v>6409</v>
      </c>
      <c r="C406" s="1546" t="s">
        <v>6066</v>
      </c>
      <c r="D406" s="227" t="s">
        <v>6067</v>
      </c>
      <c r="E406" s="1561">
        <v>2</v>
      </c>
      <c r="F406" s="1560">
        <v>2.08</v>
      </c>
      <c r="G406" s="102">
        <v>1</v>
      </c>
      <c r="H406" s="208">
        <v>137571.20000000001</v>
      </c>
      <c r="I406" s="208">
        <v>8000</v>
      </c>
      <c r="J406" s="208">
        <v>0.1</v>
      </c>
      <c r="K406" s="208">
        <f t="shared" si="79"/>
        <v>13757.120000000003</v>
      </c>
      <c r="L406" s="208"/>
      <c r="M406" s="227">
        <f t="shared" si="80"/>
        <v>159328.32000000001</v>
      </c>
      <c r="N406" s="227">
        <v>1</v>
      </c>
      <c r="O406" s="102">
        <v>1</v>
      </c>
      <c r="P406" s="208">
        <v>133602.79999999999</v>
      </c>
      <c r="Q406" s="208"/>
      <c r="R406" s="208"/>
      <c r="S406" s="227">
        <f t="shared" si="81"/>
        <v>133602.79999999999</v>
      </c>
      <c r="T406" s="227">
        <f t="shared" si="76"/>
        <v>0</v>
      </c>
      <c r="U406" s="227">
        <f t="shared" si="77"/>
        <v>3968.4000000000233</v>
      </c>
      <c r="V406" s="227">
        <f t="shared" si="78"/>
        <v>8000</v>
      </c>
      <c r="W406" s="227">
        <f t="shared" si="75"/>
        <v>0</v>
      </c>
      <c r="X406" s="227">
        <f t="shared" si="86"/>
        <v>11968.400000000023</v>
      </c>
      <c r="Y406" s="1561">
        <v>3</v>
      </c>
      <c r="Z406" s="1560">
        <v>2.15</v>
      </c>
      <c r="AA406" s="102">
        <v>1</v>
      </c>
      <c r="AB406" s="208">
        <v>142201</v>
      </c>
      <c r="AC406" s="208">
        <v>8000</v>
      </c>
      <c r="AD406" s="208">
        <v>0.1</v>
      </c>
      <c r="AE406" s="208">
        <f t="shared" si="82"/>
        <v>14220.1</v>
      </c>
      <c r="AF406" s="208"/>
      <c r="AG406" s="227">
        <f t="shared" si="83"/>
        <v>164421.1</v>
      </c>
      <c r="AH406" s="227" t="s">
        <v>1</v>
      </c>
      <c r="AI406" s="1560">
        <v>2.21</v>
      </c>
      <c r="AJ406" s="102">
        <v>1</v>
      </c>
      <c r="AK406" s="208">
        <v>146169.4</v>
      </c>
      <c r="AL406" s="208">
        <v>8000</v>
      </c>
      <c r="AM406" s="1567">
        <v>0.1</v>
      </c>
      <c r="AN406" s="208">
        <f t="shared" si="84"/>
        <v>14616.94</v>
      </c>
      <c r="AO406" s="208"/>
      <c r="AP406" s="227">
        <f t="shared" si="85"/>
        <v>168786.34</v>
      </c>
    </row>
    <row r="407" spans="1:42" s="5" customFormat="1" x14ac:dyDescent="0.25">
      <c r="A407" s="208">
        <v>397</v>
      </c>
      <c r="B407" s="1546" t="s">
        <v>6410</v>
      </c>
      <c r="C407" s="1546" t="s">
        <v>6066</v>
      </c>
      <c r="D407" s="227" t="s">
        <v>6067</v>
      </c>
      <c r="E407" s="1561">
        <v>2</v>
      </c>
      <c r="F407" s="1560">
        <v>2.08</v>
      </c>
      <c r="G407" s="102">
        <v>1</v>
      </c>
      <c r="H407" s="208">
        <v>137571.20000000001</v>
      </c>
      <c r="I407" s="208">
        <v>8000</v>
      </c>
      <c r="J407" s="208">
        <v>0.1</v>
      </c>
      <c r="K407" s="208">
        <f t="shared" si="79"/>
        <v>13757.120000000003</v>
      </c>
      <c r="L407" s="208"/>
      <c r="M407" s="227">
        <f t="shared" si="80"/>
        <v>159328.32000000001</v>
      </c>
      <c r="N407" s="227">
        <v>1</v>
      </c>
      <c r="O407" s="102">
        <v>1</v>
      </c>
      <c r="P407" s="208">
        <v>133602.79999999999</v>
      </c>
      <c r="Q407" s="208"/>
      <c r="R407" s="208"/>
      <c r="S407" s="227">
        <f t="shared" si="81"/>
        <v>133602.79999999999</v>
      </c>
      <c r="T407" s="227">
        <f t="shared" si="76"/>
        <v>0</v>
      </c>
      <c r="U407" s="227">
        <f t="shared" si="77"/>
        <v>3968.4000000000233</v>
      </c>
      <c r="V407" s="227">
        <f t="shared" si="78"/>
        <v>8000</v>
      </c>
      <c r="W407" s="227">
        <f t="shared" si="75"/>
        <v>0</v>
      </c>
      <c r="X407" s="227">
        <f t="shared" si="86"/>
        <v>11968.400000000023</v>
      </c>
      <c r="Y407" s="1561">
        <v>3</v>
      </c>
      <c r="Z407" s="1560">
        <v>2.15</v>
      </c>
      <c r="AA407" s="102">
        <v>1</v>
      </c>
      <c r="AB407" s="208">
        <v>142201</v>
      </c>
      <c r="AC407" s="208">
        <v>8000</v>
      </c>
      <c r="AD407" s="208">
        <v>0.1</v>
      </c>
      <c r="AE407" s="208">
        <f t="shared" si="82"/>
        <v>14220.1</v>
      </c>
      <c r="AF407" s="208"/>
      <c r="AG407" s="227">
        <f t="shared" si="83"/>
        <v>164421.1</v>
      </c>
      <c r="AH407" s="227" t="s">
        <v>1</v>
      </c>
      <c r="AI407" s="1560">
        <v>2.21</v>
      </c>
      <c r="AJ407" s="102">
        <v>1</v>
      </c>
      <c r="AK407" s="208">
        <v>146169.4</v>
      </c>
      <c r="AL407" s="208">
        <v>8000</v>
      </c>
      <c r="AM407" s="1567">
        <v>0.1</v>
      </c>
      <c r="AN407" s="208">
        <f t="shared" si="84"/>
        <v>14616.94</v>
      </c>
      <c r="AO407" s="208"/>
      <c r="AP407" s="227">
        <f t="shared" si="85"/>
        <v>168786.34</v>
      </c>
    </row>
    <row r="408" spans="1:42" s="5" customFormat="1" x14ac:dyDescent="0.25">
      <c r="A408" s="208">
        <v>398</v>
      </c>
      <c r="B408" s="1546" t="s">
        <v>6411</v>
      </c>
      <c r="C408" s="1546" t="s">
        <v>6066</v>
      </c>
      <c r="D408" s="227" t="s">
        <v>6067</v>
      </c>
      <c r="E408" s="1561">
        <v>2</v>
      </c>
      <c r="F408" s="1560">
        <v>2.08</v>
      </c>
      <c r="G408" s="102">
        <v>1</v>
      </c>
      <c r="H408" s="208">
        <v>137571.20000000001</v>
      </c>
      <c r="I408" s="208">
        <v>8000</v>
      </c>
      <c r="J408" s="208">
        <v>0.11</v>
      </c>
      <c r="K408" s="208">
        <f t="shared" si="79"/>
        <v>15132.832000000002</v>
      </c>
      <c r="L408" s="208"/>
      <c r="M408" s="227">
        <f t="shared" si="80"/>
        <v>160704.03200000001</v>
      </c>
      <c r="N408" s="227">
        <v>1</v>
      </c>
      <c r="O408" s="102">
        <v>1</v>
      </c>
      <c r="P408" s="208">
        <v>133602.79999999999</v>
      </c>
      <c r="Q408" s="208"/>
      <c r="R408" s="208"/>
      <c r="S408" s="227">
        <f t="shared" si="81"/>
        <v>133602.79999999999</v>
      </c>
      <c r="T408" s="227">
        <f t="shared" si="76"/>
        <v>0</v>
      </c>
      <c r="U408" s="227">
        <f t="shared" si="77"/>
        <v>3968.4000000000233</v>
      </c>
      <c r="V408" s="227">
        <f t="shared" si="78"/>
        <v>8000</v>
      </c>
      <c r="W408" s="227">
        <f t="shared" si="75"/>
        <v>0</v>
      </c>
      <c r="X408" s="227">
        <f t="shared" si="86"/>
        <v>11968.400000000023</v>
      </c>
      <c r="Y408" s="1561">
        <v>3</v>
      </c>
      <c r="Z408" s="1560">
        <v>2.15</v>
      </c>
      <c r="AA408" s="102">
        <v>1</v>
      </c>
      <c r="AB408" s="208">
        <v>142201</v>
      </c>
      <c r="AC408" s="208">
        <v>8000</v>
      </c>
      <c r="AD408" s="208">
        <v>0.11</v>
      </c>
      <c r="AE408" s="208">
        <f t="shared" si="82"/>
        <v>15642.11</v>
      </c>
      <c r="AF408" s="208"/>
      <c r="AG408" s="227">
        <f t="shared" si="83"/>
        <v>165843.10999999999</v>
      </c>
      <c r="AH408" s="227" t="s">
        <v>1</v>
      </c>
      <c r="AI408" s="1560">
        <v>2.21</v>
      </c>
      <c r="AJ408" s="102">
        <v>1</v>
      </c>
      <c r="AK408" s="208">
        <v>146169.4</v>
      </c>
      <c r="AL408" s="208">
        <v>8000</v>
      </c>
      <c r="AM408" s="1567">
        <v>0.12</v>
      </c>
      <c r="AN408" s="208">
        <f t="shared" si="84"/>
        <v>17540.327999999998</v>
      </c>
      <c r="AO408" s="208"/>
      <c r="AP408" s="227">
        <f t="shared" si="85"/>
        <v>171709.728</v>
      </c>
    </row>
    <row r="409" spans="1:42" s="5" customFormat="1" x14ac:dyDescent="0.25">
      <c r="A409" s="208">
        <v>399</v>
      </c>
      <c r="B409" s="1546" t="s">
        <v>1429</v>
      </c>
      <c r="C409" s="1546" t="s">
        <v>6066</v>
      </c>
      <c r="D409" s="227" t="s">
        <v>6067</v>
      </c>
      <c r="E409" s="1561">
        <v>1</v>
      </c>
      <c r="F409" s="1560">
        <v>2.02</v>
      </c>
      <c r="G409" s="102">
        <v>1</v>
      </c>
      <c r="H409" s="208">
        <v>133602.79999999999</v>
      </c>
      <c r="I409" s="208">
        <v>8000</v>
      </c>
      <c r="J409" s="208">
        <v>0.03</v>
      </c>
      <c r="K409" s="208">
        <f t="shared" si="79"/>
        <v>4008.0839999999994</v>
      </c>
      <c r="L409" s="208"/>
      <c r="M409" s="227">
        <f t="shared" si="80"/>
        <v>145610.88399999999</v>
      </c>
      <c r="N409" s="227">
        <v>0</v>
      </c>
      <c r="O409" s="102">
        <v>1</v>
      </c>
      <c r="P409" s="208">
        <v>129634.4</v>
      </c>
      <c r="Q409" s="208"/>
      <c r="R409" s="208"/>
      <c r="S409" s="227">
        <f t="shared" si="81"/>
        <v>129634.4</v>
      </c>
      <c r="T409" s="227">
        <f t="shared" si="76"/>
        <v>0</v>
      </c>
      <c r="U409" s="227">
        <f t="shared" si="77"/>
        <v>3968.3999999999942</v>
      </c>
      <c r="V409" s="227">
        <f t="shared" si="78"/>
        <v>8000</v>
      </c>
      <c r="W409" s="227">
        <f t="shared" si="75"/>
        <v>0</v>
      </c>
      <c r="X409" s="227">
        <f t="shared" si="86"/>
        <v>11968.399999999994</v>
      </c>
      <c r="Y409" s="1561">
        <v>2</v>
      </c>
      <c r="Z409" s="1560">
        <v>2.08</v>
      </c>
      <c r="AA409" s="102">
        <v>1</v>
      </c>
      <c r="AB409" s="208">
        <v>137571.20000000001</v>
      </c>
      <c r="AC409" s="208">
        <v>8000</v>
      </c>
      <c r="AD409" s="208">
        <v>0.03</v>
      </c>
      <c r="AE409" s="208">
        <f t="shared" si="82"/>
        <v>4127.1360000000004</v>
      </c>
      <c r="AF409" s="208"/>
      <c r="AG409" s="227">
        <f t="shared" si="83"/>
        <v>149698.33600000001</v>
      </c>
      <c r="AH409" s="227" t="s">
        <v>1</v>
      </c>
      <c r="AI409" s="1560">
        <v>2.15</v>
      </c>
      <c r="AJ409" s="102">
        <v>1</v>
      </c>
      <c r="AK409" s="208">
        <v>142201</v>
      </c>
      <c r="AL409" s="208">
        <v>8000</v>
      </c>
      <c r="AM409" s="1567">
        <v>0.03</v>
      </c>
      <c r="AN409" s="208">
        <f t="shared" si="84"/>
        <v>4266.03</v>
      </c>
      <c r="AO409" s="208"/>
      <c r="AP409" s="227">
        <f t="shared" si="85"/>
        <v>154467.03</v>
      </c>
    </row>
    <row r="410" spans="1:42" s="5" customFormat="1" x14ac:dyDescent="0.25">
      <c r="A410" s="208">
        <v>400</v>
      </c>
      <c r="B410" s="1546" t="s">
        <v>1429</v>
      </c>
      <c r="C410" s="1546" t="s">
        <v>6066</v>
      </c>
      <c r="D410" s="227" t="s">
        <v>6067</v>
      </c>
      <c r="E410" s="1561">
        <v>1</v>
      </c>
      <c r="F410" s="1560">
        <v>2.02</v>
      </c>
      <c r="G410" s="102">
        <v>1</v>
      </c>
      <c r="H410" s="208">
        <v>133602.79999999999</v>
      </c>
      <c r="I410" s="208">
        <v>8000</v>
      </c>
      <c r="J410" s="208">
        <v>0.03</v>
      </c>
      <c r="K410" s="208">
        <f t="shared" si="79"/>
        <v>4008.0839999999994</v>
      </c>
      <c r="L410" s="208"/>
      <c r="M410" s="227">
        <f t="shared" si="80"/>
        <v>145610.88399999999</v>
      </c>
      <c r="N410" s="227">
        <v>0</v>
      </c>
      <c r="O410" s="102">
        <v>1</v>
      </c>
      <c r="P410" s="208">
        <v>129634.4</v>
      </c>
      <c r="Q410" s="208"/>
      <c r="R410" s="208"/>
      <c r="S410" s="227">
        <f t="shared" si="81"/>
        <v>129634.4</v>
      </c>
      <c r="T410" s="227">
        <f t="shared" si="76"/>
        <v>0</v>
      </c>
      <c r="U410" s="227">
        <f t="shared" si="77"/>
        <v>3968.3999999999942</v>
      </c>
      <c r="V410" s="227">
        <f t="shared" si="78"/>
        <v>8000</v>
      </c>
      <c r="W410" s="227">
        <f t="shared" ref="W410" si="87">L410-R410</f>
        <v>0</v>
      </c>
      <c r="X410" s="227">
        <f t="shared" si="86"/>
        <v>11968.399999999994</v>
      </c>
      <c r="Y410" s="1561">
        <v>2</v>
      </c>
      <c r="Z410" s="1560">
        <v>2.08</v>
      </c>
      <c r="AA410" s="102">
        <v>1</v>
      </c>
      <c r="AB410" s="208">
        <v>137571.20000000001</v>
      </c>
      <c r="AC410" s="208">
        <v>8000</v>
      </c>
      <c r="AD410" s="208">
        <v>0.03</v>
      </c>
      <c r="AE410" s="208">
        <f t="shared" si="82"/>
        <v>4127.1360000000004</v>
      </c>
      <c r="AF410" s="208"/>
      <c r="AG410" s="227">
        <f t="shared" si="83"/>
        <v>149698.33600000001</v>
      </c>
      <c r="AH410" s="227" t="s">
        <v>1</v>
      </c>
      <c r="AI410" s="1560">
        <v>2.15</v>
      </c>
      <c r="AJ410" s="102">
        <v>1</v>
      </c>
      <c r="AK410" s="208">
        <v>142201</v>
      </c>
      <c r="AL410" s="208">
        <v>8000</v>
      </c>
      <c r="AM410" s="1567">
        <v>0.03</v>
      </c>
      <c r="AN410" s="208">
        <f t="shared" si="84"/>
        <v>4266.03</v>
      </c>
      <c r="AO410" s="208"/>
      <c r="AP410" s="227">
        <f t="shared" si="85"/>
        <v>154467.03</v>
      </c>
    </row>
    <row r="411" spans="1:42" s="5" customFormat="1" x14ac:dyDescent="0.25">
      <c r="A411" s="208">
        <v>401</v>
      </c>
      <c r="B411" s="1546" t="s">
        <v>6412</v>
      </c>
      <c r="C411" s="1546" t="s">
        <v>1145</v>
      </c>
      <c r="D411" s="227" t="s">
        <v>4768</v>
      </c>
      <c r="E411" s="1561">
        <v>5</v>
      </c>
      <c r="F411" s="1560">
        <v>1.9</v>
      </c>
      <c r="G411" s="102">
        <v>1</v>
      </c>
      <c r="H411" s="208">
        <v>125666</v>
      </c>
      <c r="I411" s="208">
        <v>8000</v>
      </c>
      <c r="J411" s="208">
        <v>7.0000000000000007E-2</v>
      </c>
      <c r="K411" s="208">
        <f t="shared" si="79"/>
        <v>8796.6200000000008</v>
      </c>
      <c r="L411" s="208"/>
      <c r="M411" s="227">
        <f t="shared" si="80"/>
        <v>142462.62</v>
      </c>
      <c r="N411" s="227">
        <v>4</v>
      </c>
      <c r="O411" s="102">
        <v>1</v>
      </c>
      <c r="P411" s="208">
        <v>125666</v>
      </c>
      <c r="Q411" s="208"/>
      <c r="R411" s="208"/>
      <c r="S411" s="227">
        <f t="shared" si="81"/>
        <v>125666</v>
      </c>
      <c r="T411" s="227">
        <f t="shared" si="76"/>
        <v>0</v>
      </c>
      <c r="U411" s="227">
        <f t="shared" si="77"/>
        <v>0</v>
      </c>
      <c r="V411" s="227">
        <f t="shared" si="78"/>
        <v>8000</v>
      </c>
      <c r="W411" s="227">
        <f t="shared" ref="W411:W473" si="88">L411-R411</f>
        <v>0</v>
      </c>
      <c r="X411" s="227">
        <f t="shared" si="86"/>
        <v>8000</v>
      </c>
      <c r="Y411" s="1561">
        <v>6</v>
      </c>
      <c r="Z411" s="1560">
        <v>1.96</v>
      </c>
      <c r="AA411" s="102">
        <v>1</v>
      </c>
      <c r="AB411" s="208">
        <v>129634.4</v>
      </c>
      <c r="AC411" s="208">
        <v>8000</v>
      </c>
      <c r="AD411" s="208">
        <v>7.0000000000000007E-2</v>
      </c>
      <c r="AE411" s="208">
        <f t="shared" si="82"/>
        <v>9074.4080000000013</v>
      </c>
      <c r="AF411" s="208"/>
      <c r="AG411" s="227">
        <f t="shared" si="83"/>
        <v>146708.80799999999</v>
      </c>
      <c r="AH411" s="227" t="s">
        <v>1</v>
      </c>
      <c r="AI411" s="1560">
        <v>1.96</v>
      </c>
      <c r="AJ411" s="102">
        <v>1</v>
      </c>
      <c r="AK411" s="208">
        <v>129634.4</v>
      </c>
      <c r="AL411" s="208">
        <v>8000</v>
      </c>
      <c r="AM411" s="1567">
        <v>0.08</v>
      </c>
      <c r="AN411" s="208">
        <f t="shared" si="84"/>
        <v>10370.752</v>
      </c>
      <c r="AO411" s="208"/>
      <c r="AP411" s="227">
        <f t="shared" si="85"/>
        <v>148005.152</v>
      </c>
    </row>
    <row r="412" spans="1:42" s="5" customFormat="1" x14ac:dyDescent="0.25">
      <c r="A412" s="208">
        <v>402</v>
      </c>
      <c r="B412" s="1546" t="s">
        <v>6413</v>
      </c>
      <c r="C412" s="1546" t="s">
        <v>1145</v>
      </c>
      <c r="D412" s="227" t="s">
        <v>4768</v>
      </c>
      <c r="E412" s="1561">
        <v>11</v>
      </c>
      <c r="F412" s="1560">
        <v>2.08</v>
      </c>
      <c r="G412" s="102">
        <v>1</v>
      </c>
      <c r="H412" s="208">
        <v>137571.20000000001</v>
      </c>
      <c r="I412" s="208">
        <v>8000</v>
      </c>
      <c r="J412" s="208">
        <v>0.08</v>
      </c>
      <c r="K412" s="208">
        <f t="shared" si="79"/>
        <v>11005.696000000002</v>
      </c>
      <c r="L412" s="208"/>
      <c r="M412" s="227">
        <f t="shared" si="80"/>
        <v>156576.89600000001</v>
      </c>
      <c r="N412" s="227">
        <v>10</v>
      </c>
      <c r="O412" s="102">
        <v>1</v>
      </c>
      <c r="P412" s="208">
        <v>137571.20000000001</v>
      </c>
      <c r="Q412" s="208"/>
      <c r="R412" s="208"/>
      <c r="S412" s="227">
        <f t="shared" si="81"/>
        <v>137571.20000000001</v>
      </c>
      <c r="T412" s="227">
        <f t="shared" si="76"/>
        <v>0</v>
      </c>
      <c r="U412" s="227">
        <f t="shared" si="77"/>
        <v>0</v>
      </c>
      <c r="V412" s="227">
        <f t="shared" si="78"/>
        <v>8000</v>
      </c>
      <c r="W412" s="227">
        <f t="shared" si="88"/>
        <v>0</v>
      </c>
      <c r="X412" s="227">
        <f t="shared" si="86"/>
        <v>8000</v>
      </c>
      <c r="Y412" s="1561">
        <v>12</v>
      </c>
      <c r="Z412" s="1560">
        <v>2.08</v>
      </c>
      <c r="AA412" s="102">
        <v>1</v>
      </c>
      <c r="AB412" s="208">
        <v>137571.20000000001</v>
      </c>
      <c r="AC412" s="208">
        <v>8000</v>
      </c>
      <c r="AD412" s="208">
        <v>0.08</v>
      </c>
      <c r="AE412" s="208">
        <f t="shared" si="82"/>
        <v>11005.696000000002</v>
      </c>
      <c r="AF412" s="208"/>
      <c r="AG412" s="227">
        <f t="shared" si="83"/>
        <v>156576.89600000001</v>
      </c>
      <c r="AH412" s="227" t="s">
        <v>1</v>
      </c>
      <c r="AI412" s="1560">
        <v>2.14</v>
      </c>
      <c r="AJ412" s="102">
        <v>1</v>
      </c>
      <c r="AK412" s="208">
        <v>141539.6</v>
      </c>
      <c r="AL412" s="208">
        <v>8000</v>
      </c>
      <c r="AM412" s="1567">
        <v>0.08</v>
      </c>
      <c r="AN412" s="208">
        <f t="shared" si="84"/>
        <v>11323.168000000001</v>
      </c>
      <c r="AO412" s="208"/>
      <c r="AP412" s="227">
        <f t="shared" si="85"/>
        <v>160862.76800000001</v>
      </c>
    </row>
    <row r="413" spans="1:42" s="5" customFormat="1" x14ac:dyDescent="0.25">
      <c r="A413" s="208">
        <v>403</v>
      </c>
      <c r="B413" s="1546" t="s">
        <v>6414</v>
      </c>
      <c r="C413" s="1546" t="s">
        <v>1145</v>
      </c>
      <c r="D413" s="227" t="s">
        <v>4768</v>
      </c>
      <c r="E413" s="1561">
        <v>6</v>
      </c>
      <c r="F413" s="1560">
        <v>1.96</v>
      </c>
      <c r="G413" s="102">
        <v>1</v>
      </c>
      <c r="H413" s="208">
        <v>129634.4</v>
      </c>
      <c r="I413" s="208">
        <v>8000</v>
      </c>
      <c r="J413" s="208">
        <v>7.0000000000000007E-2</v>
      </c>
      <c r="K413" s="208">
        <f t="shared" si="79"/>
        <v>9074.4080000000013</v>
      </c>
      <c r="L413" s="208"/>
      <c r="M413" s="227">
        <f t="shared" si="80"/>
        <v>146708.80799999999</v>
      </c>
      <c r="N413" s="227">
        <v>4</v>
      </c>
      <c r="O413" s="102">
        <v>1</v>
      </c>
      <c r="P413" s="208">
        <v>125666</v>
      </c>
      <c r="Q413" s="208"/>
      <c r="R413" s="208"/>
      <c r="S413" s="227">
        <f t="shared" si="81"/>
        <v>125666</v>
      </c>
      <c r="T413" s="227">
        <f t="shared" si="76"/>
        <v>0</v>
      </c>
      <c r="U413" s="227">
        <f t="shared" si="77"/>
        <v>3968.3999999999942</v>
      </c>
      <c r="V413" s="227">
        <f t="shared" si="78"/>
        <v>8000</v>
      </c>
      <c r="W413" s="227">
        <f t="shared" si="88"/>
        <v>0</v>
      </c>
      <c r="X413" s="227">
        <f t="shared" si="86"/>
        <v>11968.399999999994</v>
      </c>
      <c r="Y413" s="1561">
        <v>7</v>
      </c>
      <c r="Z413" s="1560">
        <v>1.96</v>
      </c>
      <c r="AA413" s="102">
        <v>1</v>
      </c>
      <c r="AB413" s="208">
        <v>129634.4</v>
      </c>
      <c r="AC413" s="208">
        <v>8000</v>
      </c>
      <c r="AD413" s="208">
        <v>0.08</v>
      </c>
      <c r="AE413" s="208">
        <f t="shared" si="82"/>
        <v>10370.752</v>
      </c>
      <c r="AF413" s="208"/>
      <c r="AG413" s="227">
        <f t="shared" si="83"/>
        <v>148005.152</v>
      </c>
      <c r="AH413" s="227" t="s">
        <v>1</v>
      </c>
      <c r="AI413" s="1560">
        <v>2.02</v>
      </c>
      <c r="AJ413" s="102">
        <v>1</v>
      </c>
      <c r="AK413" s="208">
        <v>133602.79999999999</v>
      </c>
      <c r="AL413" s="208">
        <v>8000</v>
      </c>
      <c r="AM413" s="1567">
        <v>0.08</v>
      </c>
      <c r="AN413" s="208">
        <f t="shared" si="84"/>
        <v>10688.224</v>
      </c>
      <c r="AO413" s="208"/>
      <c r="AP413" s="227">
        <f t="shared" si="85"/>
        <v>152291.02399999998</v>
      </c>
    </row>
    <row r="414" spans="1:42" s="5" customFormat="1" x14ac:dyDescent="0.25">
      <c r="A414" s="208">
        <v>404</v>
      </c>
      <c r="B414" s="1546" t="s">
        <v>6415</v>
      </c>
      <c r="C414" s="1546" t="s">
        <v>1145</v>
      </c>
      <c r="D414" s="227" t="s">
        <v>4768</v>
      </c>
      <c r="E414" s="1561">
        <v>5</v>
      </c>
      <c r="F414" s="1560">
        <v>1.9</v>
      </c>
      <c r="G414" s="102">
        <v>1</v>
      </c>
      <c r="H414" s="208">
        <v>125666</v>
      </c>
      <c r="I414" s="208">
        <v>8000</v>
      </c>
      <c r="J414" s="208">
        <v>7.0000000000000007E-2</v>
      </c>
      <c r="K414" s="208">
        <f t="shared" si="79"/>
        <v>8796.6200000000008</v>
      </c>
      <c r="L414" s="208"/>
      <c r="M414" s="227">
        <f t="shared" si="80"/>
        <v>142462.62</v>
      </c>
      <c r="N414" s="227">
        <v>4</v>
      </c>
      <c r="O414" s="102">
        <v>1</v>
      </c>
      <c r="P414" s="208">
        <v>125666</v>
      </c>
      <c r="Q414" s="208"/>
      <c r="R414" s="208"/>
      <c r="S414" s="227">
        <f t="shared" si="81"/>
        <v>125666</v>
      </c>
      <c r="T414" s="227">
        <f t="shared" si="76"/>
        <v>0</v>
      </c>
      <c r="U414" s="227">
        <f t="shared" si="77"/>
        <v>0</v>
      </c>
      <c r="V414" s="227">
        <f t="shared" si="78"/>
        <v>8000</v>
      </c>
      <c r="W414" s="227">
        <f t="shared" si="88"/>
        <v>0</v>
      </c>
      <c r="X414" s="227">
        <f t="shared" si="86"/>
        <v>8000</v>
      </c>
      <c r="Y414" s="1561">
        <v>6</v>
      </c>
      <c r="Z414" s="1560">
        <v>1.96</v>
      </c>
      <c r="AA414" s="102">
        <v>1</v>
      </c>
      <c r="AB414" s="208">
        <v>129634.4</v>
      </c>
      <c r="AC414" s="208">
        <v>8000</v>
      </c>
      <c r="AD414" s="208">
        <v>7.0000000000000007E-2</v>
      </c>
      <c r="AE414" s="208">
        <f t="shared" si="82"/>
        <v>9074.4080000000013</v>
      </c>
      <c r="AF414" s="208"/>
      <c r="AG414" s="227">
        <f t="shared" si="83"/>
        <v>146708.80799999999</v>
      </c>
      <c r="AH414" s="227" t="s">
        <v>1</v>
      </c>
      <c r="AI414" s="1560">
        <v>1.96</v>
      </c>
      <c r="AJ414" s="102">
        <v>1</v>
      </c>
      <c r="AK414" s="208">
        <v>129634.4</v>
      </c>
      <c r="AL414" s="208">
        <v>8000</v>
      </c>
      <c r="AM414" s="1567">
        <v>7.0000000000000007E-2</v>
      </c>
      <c r="AN414" s="208">
        <f t="shared" si="84"/>
        <v>9074.4080000000013</v>
      </c>
      <c r="AO414" s="208"/>
      <c r="AP414" s="227">
        <f t="shared" si="85"/>
        <v>146708.80799999999</v>
      </c>
    </row>
    <row r="415" spans="1:42" s="5" customFormat="1" x14ac:dyDescent="0.25">
      <c r="A415" s="208">
        <v>405</v>
      </c>
      <c r="B415" s="1546" t="s">
        <v>6416</v>
      </c>
      <c r="C415" s="1546" t="s">
        <v>1145</v>
      </c>
      <c r="D415" s="227" t="s">
        <v>4768</v>
      </c>
      <c r="E415" s="1561">
        <v>10</v>
      </c>
      <c r="F415" s="1560">
        <v>2.08</v>
      </c>
      <c r="G415" s="102">
        <v>1</v>
      </c>
      <c r="H415" s="208">
        <v>137571.20000000001</v>
      </c>
      <c r="I415" s="208">
        <v>8000</v>
      </c>
      <c r="J415" s="208">
        <v>0.08</v>
      </c>
      <c r="K415" s="208">
        <f t="shared" si="79"/>
        <v>11005.696000000002</v>
      </c>
      <c r="L415" s="208"/>
      <c r="M415" s="227">
        <f t="shared" si="80"/>
        <v>156576.89600000001</v>
      </c>
      <c r="N415" s="227">
        <v>8</v>
      </c>
      <c r="O415" s="102">
        <v>1</v>
      </c>
      <c r="P415" s="208">
        <v>133602.79999999999</v>
      </c>
      <c r="Q415" s="208"/>
      <c r="R415" s="208"/>
      <c r="S415" s="227">
        <f t="shared" si="81"/>
        <v>133602.79999999999</v>
      </c>
      <c r="T415" s="227">
        <f t="shared" si="76"/>
        <v>0</v>
      </c>
      <c r="U415" s="227">
        <f t="shared" si="77"/>
        <v>3968.4000000000233</v>
      </c>
      <c r="V415" s="227">
        <f t="shared" si="78"/>
        <v>8000</v>
      </c>
      <c r="W415" s="227">
        <f t="shared" si="88"/>
        <v>0</v>
      </c>
      <c r="X415" s="227">
        <f t="shared" si="86"/>
        <v>11968.400000000023</v>
      </c>
      <c r="Y415" s="1561">
        <v>11</v>
      </c>
      <c r="Z415" s="1560">
        <v>2.08</v>
      </c>
      <c r="AA415" s="102">
        <v>1</v>
      </c>
      <c r="AB415" s="208">
        <v>137571.20000000001</v>
      </c>
      <c r="AC415" s="208">
        <v>8000</v>
      </c>
      <c r="AD415" s="208">
        <v>0.08</v>
      </c>
      <c r="AE415" s="208">
        <f t="shared" si="82"/>
        <v>11005.696000000002</v>
      </c>
      <c r="AF415" s="208"/>
      <c r="AG415" s="227">
        <f t="shared" si="83"/>
        <v>156576.89600000001</v>
      </c>
      <c r="AH415" s="227" t="s">
        <v>1</v>
      </c>
      <c r="AI415" s="1560">
        <v>2.08</v>
      </c>
      <c r="AJ415" s="102">
        <v>1</v>
      </c>
      <c r="AK415" s="208">
        <v>137571.20000000001</v>
      </c>
      <c r="AL415" s="208">
        <v>8000</v>
      </c>
      <c r="AM415" s="1567">
        <v>0.08</v>
      </c>
      <c r="AN415" s="208">
        <f t="shared" si="84"/>
        <v>11005.696000000002</v>
      </c>
      <c r="AO415" s="208"/>
      <c r="AP415" s="227">
        <f t="shared" si="85"/>
        <v>156576.89600000001</v>
      </c>
    </row>
    <row r="416" spans="1:42" s="5" customFormat="1" x14ac:dyDescent="0.25">
      <c r="A416" s="208">
        <v>406</v>
      </c>
      <c r="B416" s="1546" t="s">
        <v>6417</v>
      </c>
      <c r="C416" s="1546" t="s">
        <v>1145</v>
      </c>
      <c r="D416" s="227" t="s">
        <v>4768</v>
      </c>
      <c r="E416" s="1561">
        <v>4</v>
      </c>
      <c r="F416" s="1560">
        <v>1.9</v>
      </c>
      <c r="G416" s="102">
        <v>1</v>
      </c>
      <c r="H416" s="208">
        <v>125666</v>
      </c>
      <c r="I416" s="208">
        <v>8000</v>
      </c>
      <c r="J416" s="208">
        <v>7.0000000000000007E-2</v>
      </c>
      <c r="K416" s="208">
        <f t="shared" si="79"/>
        <v>8796.6200000000008</v>
      </c>
      <c r="L416" s="208"/>
      <c r="M416" s="227">
        <f t="shared" si="80"/>
        <v>142462.62</v>
      </c>
      <c r="N416" s="227">
        <v>3</v>
      </c>
      <c r="O416" s="102">
        <v>1</v>
      </c>
      <c r="P416" s="208">
        <v>121697.60000000001</v>
      </c>
      <c r="Q416" s="208"/>
      <c r="R416" s="208"/>
      <c r="S416" s="227">
        <f t="shared" si="81"/>
        <v>121697.60000000001</v>
      </c>
      <c r="T416" s="227">
        <f t="shared" si="76"/>
        <v>0</v>
      </c>
      <c r="U416" s="227">
        <f t="shared" si="77"/>
        <v>3968.3999999999942</v>
      </c>
      <c r="V416" s="227">
        <f t="shared" si="78"/>
        <v>8000</v>
      </c>
      <c r="W416" s="227">
        <f t="shared" si="88"/>
        <v>0</v>
      </c>
      <c r="X416" s="227">
        <f t="shared" si="86"/>
        <v>11968.399999999994</v>
      </c>
      <c r="Y416" s="1561">
        <v>5</v>
      </c>
      <c r="Z416" s="1560">
        <v>1.9</v>
      </c>
      <c r="AA416" s="102">
        <v>1</v>
      </c>
      <c r="AB416" s="208">
        <v>125666</v>
      </c>
      <c r="AC416" s="208">
        <v>8000</v>
      </c>
      <c r="AD416" s="208">
        <v>7.0000000000000007E-2</v>
      </c>
      <c r="AE416" s="208">
        <f t="shared" si="82"/>
        <v>8796.6200000000008</v>
      </c>
      <c r="AF416" s="208"/>
      <c r="AG416" s="227">
        <f t="shared" si="83"/>
        <v>142462.62</v>
      </c>
      <c r="AH416" s="227" t="s">
        <v>1</v>
      </c>
      <c r="AI416" s="1560">
        <v>1.96</v>
      </c>
      <c r="AJ416" s="102">
        <v>1</v>
      </c>
      <c r="AK416" s="208">
        <v>129634.4</v>
      </c>
      <c r="AL416" s="208">
        <v>8000</v>
      </c>
      <c r="AM416" s="1567">
        <v>0.08</v>
      </c>
      <c r="AN416" s="208">
        <f t="shared" si="84"/>
        <v>10370.752</v>
      </c>
      <c r="AO416" s="208"/>
      <c r="AP416" s="227">
        <f t="shared" si="85"/>
        <v>148005.152</v>
      </c>
    </row>
    <row r="417" spans="1:42" s="5" customFormat="1" x14ac:dyDescent="0.25">
      <c r="A417" s="208">
        <v>407</v>
      </c>
      <c r="B417" s="1546" t="s">
        <v>6418</v>
      </c>
      <c r="C417" s="1546" t="s">
        <v>1145</v>
      </c>
      <c r="D417" s="227" t="s">
        <v>4768</v>
      </c>
      <c r="E417" s="1561">
        <v>6</v>
      </c>
      <c r="F417" s="1560">
        <v>1.96</v>
      </c>
      <c r="G417" s="102">
        <v>1</v>
      </c>
      <c r="H417" s="208">
        <v>129634.4</v>
      </c>
      <c r="I417" s="208">
        <v>8000</v>
      </c>
      <c r="J417" s="208">
        <v>0.08</v>
      </c>
      <c r="K417" s="208">
        <f t="shared" si="79"/>
        <v>10370.752</v>
      </c>
      <c r="L417" s="208"/>
      <c r="M417" s="227">
        <f t="shared" si="80"/>
        <v>148005.152</v>
      </c>
      <c r="N417" s="227">
        <v>4</v>
      </c>
      <c r="O417" s="102">
        <v>1</v>
      </c>
      <c r="P417" s="208">
        <v>125666</v>
      </c>
      <c r="Q417" s="208"/>
      <c r="R417" s="208"/>
      <c r="S417" s="227">
        <f t="shared" si="81"/>
        <v>125666</v>
      </c>
      <c r="T417" s="227">
        <f t="shared" si="76"/>
        <v>0</v>
      </c>
      <c r="U417" s="227">
        <f t="shared" si="77"/>
        <v>3968.3999999999942</v>
      </c>
      <c r="V417" s="227">
        <f t="shared" si="78"/>
        <v>8000</v>
      </c>
      <c r="W417" s="227">
        <f t="shared" si="88"/>
        <v>0</v>
      </c>
      <c r="X417" s="227">
        <f t="shared" si="86"/>
        <v>11968.399999999994</v>
      </c>
      <c r="Y417" s="1561">
        <v>7</v>
      </c>
      <c r="Z417" s="1560">
        <v>1.96</v>
      </c>
      <c r="AA417" s="102">
        <v>1</v>
      </c>
      <c r="AB417" s="208">
        <v>129634.4</v>
      </c>
      <c r="AC417" s="208">
        <v>8000</v>
      </c>
      <c r="AD417" s="208">
        <v>0.08</v>
      </c>
      <c r="AE417" s="208">
        <f t="shared" si="82"/>
        <v>10370.752</v>
      </c>
      <c r="AF417" s="208"/>
      <c r="AG417" s="227">
        <f t="shared" si="83"/>
        <v>148005.152</v>
      </c>
      <c r="AH417" s="227" t="s">
        <v>1</v>
      </c>
      <c r="AI417" s="1560">
        <v>2.02</v>
      </c>
      <c r="AJ417" s="102">
        <v>1</v>
      </c>
      <c r="AK417" s="208">
        <v>133602.79999999999</v>
      </c>
      <c r="AL417" s="208">
        <v>8000</v>
      </c>
      <c r="AM417" s="1567">
        <v>0.08</v>
      </c>
      <c r="AN417" s="208">
        <f t="shared" si="84"/>
        <v>10688.224</v>
      </c>
      <c r="AO417" s="208"/>
      <c r="AP417" s="227">
        <f t="shared" si="85"/>
        <v>152291.02399999998</v>
      </c>
    </row>
    <row r="418" spans="1:42" s="5" customFormat="1" x14ac:dyDescent="0.25">
      <c r="A418" s="208">
        <v>408</v>
      </c>
      <c r="B418" s="1546" t="s">
        <v>6419</v>
      </c>
      <c r="C418" s="1546" t="s">
        <v>1145</v>
      </c>
      <c r="D418" s="227" t="s">
        <v>4768</v>
      </c>
      <c r="E418" s="1561">
        <v>6</v>
      </c>
      <c r="F418" s="1560">
        <v>1.96</v>
      </c>
      <c r="G418" s="102">
        <v>1</v>
      </c>
      <c r="H418" s="208">
        <v>129634.4</v>
      </c>
      <c r="I418" s="208">
        <v>8000</v>
      </c>
      <c r="J418" s="208">
        <v>0.08</v>
      </c>
      <c r="K418" s="208">
        <f t="shared" si="79"/>
        <v>10370.752</v>
      </c>
      <c r="L418" s="208"/>
      <c r="M418" s="227">
        <f t="shared" si="80"/>
        <v>148005.152</v>
      </c>
      <c r="N418" s="227">
        <v>4</v>
      </c>
      <c r="O418" s="102">
        <v>1</v>
      </c>
      <c r="P418" s="208">
        <v>125666</v>
      </c>
      <c r="Q418" s="208"/>
      <c r="R418" s="208"/>
      <c r="S418" s="227">
        <f t="shared" si="81"/>
        <v>125666</v>
      </c>
      <c r="T418" s="227">
        <f t="shared" si="76"/>
        <v>0</v>
      </c>
      <c r="U418" s="227">
        <f t="shared" si="77"/>
        <v>3968.3999999999942</v>
      </c>
      <c r="V418" s="227">
        <f t="shared" si="78"/>
        <v>8000</v>
      </c>
      <c r="W418" s="227">
        <f t="shared" si="88"/>
        <v>0</v>
      </c>
      <c r="X418" s="227">
        <f t="shared" si="86"/>
        <v>11968.399999999994</v>
      </c>
      <c r="Y418" s="1561">
        <v>7</v>
      </c>
      <c r="Z418" s="1560">
        <v>1.96</v>
      </c>
      <c r="AA418" s="102">
        <v>1</v>
      </c>
      <c r="AB418" s="208">
        <v>129634.4</v>
      </c>
      <c r="AC418" s="208">
        <v>8000</v>
      </c>
      <c r="AD418" s="208">
        <v>0.08</v>
      </c>
      <c r="AE418" s="208">
        <f t="shared" si="82"/>
        <v>10370.752</v>
      </c>
      <c r="AF418" s="208"/>
      <c r="AG418" s="227">
        <f t="shared" si="83"/>
        <v>148005.152</v>
      </c>
      <c r="AH418" s="227" t="s">
        <v>1</v>
      </c>
      <c r="AI418" s="1560">
        <v>2.02</v>
      </c>
      <c r="AJ418" s="102">
        <v>1</v>
      </c>
      <c r="AK418" s="208">
        <v>133602.79999999999</v>
      </c>
      <c r="AL418" s="208">
        <v>8000</v>
      </c>
      <c r="AM418" s="1567">
        <v>0.08</v>
      </c>
      <c r="AN418" s="208">
        <f t="shared" si="84"/>
        <v>10688.224</v>
      </c>
      <c r="AO418" s="208"/>
      <c r="AP418" s="227">
        <f t="shared" si="85"/>
        <v>152291.02399999998</v>
      </c>
    </row>
    <row r="419" spans="1:42" s="5" customFormat="1" x14ac:dyDescent="0.25">
      <c r="A419" s="208">
        <v>409</v>
      </c>
      <c r="B419" s="1546" t="s">
        <v>6420</v>
      </c>
      <c r="C419" s="1546" t="s">
        <v>1145</v>
      </c>
      <c r="D419" s="227" t="s">
        <v>4768</v>
      </c>
      <c r="E419" s="1561">
        <v>6</v>
      </c>
      <c r="F419" s="1560">
        <v>1.96</v>
      </c>
      <c r="G419" s="102">
        <v>1</v>
      </c>
      <c r="H419" s="208">
        <v>129634.4</v>
      </c>
      <c r="I419" s="208"/>
      <c r="J419" s="208">
        <v>7.0000000000000007E-2</v>
      </c>
      <c r="K419" s="208">
        <f t="shared" si="79"/>
        <v>9074.4080000000013</v>
      </c>
      <c r="L419" s="208"/>
      <c r="M419" s="227">
        <f t="shared" si="80"/>
        <v>138708.80799999999</v>
      </c>
      <c r="N419" s="227">
        <v>4</v>
      </c>
      <c r="O419" s="102">
        <v>1</v>
      </c>
      <c r="P419" s="208">
        <v>125666</v>
      </c>
      <c r="Q419" s="208"/>
      <c r="R419" s="208"/>
      <c r="S419" s="227">
        <f t="shared" si="81"/>
        <v>125666</v>
      </c>
      <c r="T419" s="227">
        <f t="shared" si="76"/>
        <v>0</v>
      </c>
      <c r="U419" s="227">
        <f t="shared" si="77"/>
        <v>3968.3999999999942</v>
      </c>
      <c r="V419" s="227">
        <f t="shared" si="78"/>
        <v>0</v>
      </c>
      <c r="W419" s="227">
        <f t="shared" si="88"/>
        <v>0</v>
      </c>
      <c r="X419" s="227">
        <f t="shared" si="86"/>
        <v>3968.3999999999942</v>
      </c>
      <c r="Y419" s="1561">
        <v>7</v>
      </c>
      <c r="Z419" s="1560">
        <v>1.96</v>
      </c>
      <c r="AA419" s="102">
        <v>1</v>
      </c>
      <c r="AB419" s="208">
        <v>129634.4</v>
      </c>
      <c r="AC419" s="208"/>
      <c r="AD419" s="208">
        <v>0.08</v>
      </c>
      <c r="AE419" s="208">
        <f t="shared" si="82"/>
        <v>10370.752</v>
      </c>
      <c r="AF419" s="208"/>
      <c r="AG419" s="227">
        <f t="shared" si="83"/>
        <v>140005.152</v>
      </c>
      <c r="AH419" s="227" t="s">
        <v>1</v>
      </c>
      <c r="AI419" s="1560">
        <v>2.02</v>
      </c>
      <c r="AJ419" s="102">
        <v>1</v>
      </c>
      <c r="AK419" s="208">
        <v>133602.79999999999</v>
      </c>
      <c r="AL419" s="208"/>
      <c r="AM419" s="1567">
        <v>0.08</v>
      </c>
      <c r="AN419" s="208">
        <f t="shared" si="84"/>
        <v>10688.224</v>
      </c>
      <c r="AO419" s="208"/>
      <c r="AP419" s="227">
        <f t="shared" si="85"/>
        <v>144291.02399999998</v>
      </c>
    </row>
    <row r="420" spans="1:42" s="5" customFormat="1" x14ac:dyDescent="0.25">
      <c r="A420" s="208">
        <v>410</v>
      </c>
      <c r="B420" s="1546" t="s">
        <v>6421</v>
      </c>
      <c r="C420" s="1546" t="s">
        <v>1145</v>
      </c>
      <c r="D420" s="227" t="s">
        <v>4768</v>
      </c>
      <c r="E420" s="1561">
        <v>5</v>
      </c>
      <c r="F420" s="1560">
        <v>1.9</v>
      </c>
      <c r="G420" s="102">
        <v>1</v>
      </c>
      <c r="H420" s="208">
        <v>125666</v>
      </c>
      <c r="I420" s="208"/>
      <c r="J420" s="208">
        <v>7.0000000000000007E-2</v>
      </c>
      <c r="K420" s="208">
        <f t="shared" si="79"/>
        <v>8796.6200000000008</v>
      </c>
      <c r="L420" s="208"/>
      <c r="M420" s="227">
        <f t="shared" si="80"/>
        <v>134462.62</v>
      </c>
      <c r="N420" s="227">
        <v>4</v>
      </c>
      <c r="O420" s="102">
        <v>1</v>
      </c>
      <c r="P420" s="208">
        <v>125666</v>
      </c>
      <c r="Q420" s="208"/>
      <c r="R420" s="208"/>
      <c r="S420" s="227">
        <f t="shared" si="81"/>
        <v>125666</v>
      </c>
      <c r="T420" s="227">
        <f t="shared" si="76"/>
        <v>0</v>
      </c>
      <c r="U420" s="227">
        <f t="shared" si="77"/>
        <v>0</v>
      </c>
      <c r="V420" s="227">
        <f t="shared" si="78"/>
        <v>0</v>
      </c>
      <c r="W420" s="227">
        <f t="shared" si="88"/>
        <v>0</v>
      </c>
      <c r="X420" s="227">
        <f t="shared" si="86"/>
        <v>0</v>
      </c>
      <c r="Y420" s="1561">
        <v>6</v>
      </c>
      <c r="Z420" s="1560">
        <v>1.96</v>
      </c>
      <c r="AA420" s="102">
        <v>1</v>
      </c>
      <c r="AB420" s="208">
        <v>129634.4</v>
      </c>
      <c r="AC420" s="208"/>
      <c r="AD420" s="208">
        <v>0.08</v>
      </c>
      <c r="AE420" s="208">
        <f t="shared" si="82"/>
        <v>10370.752</v>
      </c>
      <c r="AF420" s="208"/>
      <c r="AG420" s="227">
        <f t="shared" si="83"/>
        <v>140005.152</v>
      </c>
      <c r="AH420" s="227" t="s">
        <v>1</v>
      </c>
      <c r="AI420" s="1560">
        <v>1.96</v>
      </c>
      <c r="AJ420" s="102">
        <v>1</v>
      </c>
      <c r="AK420" s="208">
        <v>129634.4</v>
      </c>
      <c r="AL420" s="208"/>
      <c r="AM420" s="1567">
        <v>0.08</v>
      </c>
      <c r="AN420" s="208">
        <f t="shared" si="84"/>
        <v>10370.752</v>
      </c>
      <c r="AO420" s="208"/>
      <c r="AP420" s="227">
        <f t="shared" si="85"/>
        <v>140005.152</v>
      </c>
    </row>
    <row r="421" spans="1:42" s="5" customFormat="1" ht="27" x14ac:dyDescent="0.25">
      <c r="A421" s="208">
        <v>411</v>
      </c>
      <c r="B421" s="1546" t="s">
        <v>6422</v>
      </c>
      <c r="C421" s="1546" t="s">
        <v>1145</v>
      </c>
      <c r="D421" s="227" t="s">
        <v>4768</v>
      </c>
      <c r="E421" s="1561">
        <v>5</v>
      </c>
      <c r="F421" s="1560">
        <v>1.9</v>
      </c>
      <c r="G421" s="102">
        <v>1</v>
      </c>
      <c r="H421" s="208">
        <v>125666</v>
      </c>
      <c r="I421" s="208"/>
      <c r="J421" s="208">
        <v>0.08</v>
      </c>
      <c r="K421" s="208">
        <f t="shared" si="79"/>
        <v>10053.280000000001</v>
      </c>
      <c r="L421" s="208"/>
      <c r="M421" s="227">
        <f t="shared" si="80"/>
        <v>135719.28</v>
      </c>
      <c r="N421" s="227">
        <v>4</v>
      </c>
      <c r="O421" s="102">
        <v>1</v>
      </c>
      <c r="P421" s="208">
        <v>125666</v>
      </c>
      <c r="Q421" s="208"/>
      <c r="R421" s="208"/>
      <c r="S421" s="227">
        <f t="shared" si="81"/>
        <v>125666</v>
      </c>
      <c r="T421" s="227">
        <f t="shared" si="76"/>
        <v>0</v>
      </c>
      <c r="U421" s="227">
        <f t="shared" si="77"/>
        <v>0</v>
      </c>
      <c r="V421" s="227">
        <f t="shared" si="78"/>
        <v>0</v>
      </c>
      <c r="W421" s="227">
        <f t="shared" si="88"/>
        <v>0</v>
      </c>
      <c r="X421" s="227">
        <f t="shared" si="86"/>
        <v>0</v>
      </c>
      <c r="Y421" s="1561">
        <v>6</v>
      </c>
      <c r="Z421" s="1560">
        <v>1.96</v>
      </c>
      <c r="AA421" s="102">
        <v>1</v>
      </c>
      <c r="AB421" s="208">
        <v>129634.4</v>
      </c>
      <c r="AC421" s="208"/>
      <c r="AD421" s="208">
        <v>0.08</v>
      </c>
      <c r="AE421" s="208">
        <f t="shared" si="82"/>
        <v>10370.752</v>
      </c>
      <c r="AF421" s="208"/>
      <c r="AG421" s="227">
        <f t="shared" si="83"/>
        <v>140005.152</v>
      </c>
      <c r="AH421" s="227" t="s">
        <v>1</v>
      </c>
      <c r="AI421" s="1560">
        <v>1.96</v>
      </c>
      <c r="AJ421" s="102">
        <v>1</v>
      </c>
      <c r="AK421" s="208">
        <v>129634.4</v>
      </c>
      <c r="AL421" s="208"/>
      <c r="AM421" s="1567">
        <v>0.08</v>
      </c>
      <c r="AN421" s="208">
        <f t="shared" si="84"/>
        <v>10370.752</v>
      </c>
      <c r="AO421" s="208"/>
      <c r="AP421" s="227">
        <f t="shared" si="85"/>
        <v>140005.152</v>
      </c>
    </row>
    <row r="422" spans="1:42" s="5" customFormat="1" x14ac:dyDescent="0.25">
      <c r="A422" s="208">
        <v>412</v>
      </c>
      <c r="B422" s="1546" t="s">
        <v>6423</v>
      </c>
      <c r="C422" s="1546" t="s">
        <v>1145</v>
      </c>
      <c r="D422" s="227" t="s">
        <v>4768</v>
      </c>
      <c r="E422" s="1561">
        <v>5</v>
      </c>
      <c r="F422" s="1560">
        <v>1.9</v>
      </c>
      <c r="G422" s="102">
        <v>1</v>
      </c>
      <c r="H422" s="208">
        <v>125666</v>
      </c>
      <c r="I422" s="208"/>
      <c r="J422" s="208">
        <v>7.0000000000000007E-2</v>
      </c>
      <c r="K422" s="208">
        <f t="shared" si="79"/>
        <v>8796.6200000000008</v>
      </c>
      <c r="L422" s="208"/>
      <c r="M422" s="227">
        <f t="shared" si="80"/>
        <v>134462.62</v>
      </c>
      <c r="N422" s="227">
        <v>4</v>
      </c>
      <c r="O422" s="102">
        <v>1</v>
      </c>
      <c r="P422" s="208">
        <v>125666</v>
      </c>
      <c r="Q422" s="208"/>
      <c r="R422" s="208"/>
      <c r="S422" s="227">
        <f t="shared" si="81"/>
        <v>125666</v>
      </c>
      <c r="T422" s="227">
        <f t="shared" si="76"/>
        <v>0</v>
      </c>
      <c r="U422" s="227">
        <f t="shared" si="77"/>
        <v>0</v>
      </c>
      <c r="V422" s="227">
        <f t="shared" si="78"/>
        <v>0</v>
      </c>
      <c r="W422" s="227">
        <f t="shared" si="88"/>
        <v>0</v>
      </c>
      <c r="X422" s="227">
        <f t="shared" si="86"/>
        <v>0</v>
      </c>
      <c r="Y422" s="1561">
        <v>6</v>
      </c>
      <c r="Z422" s="1560">
        <v>1.96</v>
      </c>
      <c r="AA422" s="102">
        <v>1</v>
      </c>
      <c r="AB422" s="208">
        <v>129634.4</v>
      </c>
      <c r="AC422" s="208"/>
      <c r="AD422" s="208">
        <v>0.08</v>
      </c>
      <c r="AE422" s="208">
        <f t="shared" si="82"/>
        <v>10370.752</v>
      </c>
      <c r="AF422" s="208"/>
      <c r="AG422" s="227">
        <f t="shared" si="83"/>
        <v>140005.152</v>
      </c>
      <c r="AH422" s="227" t="s">
        <v>1</v>
      </c>
      <c r="AI422" s="1560">
        <v>1.96</v>
      </c>
      <c r="AJ422" s="102">
        <v>1</v>
      </c>
      <c r="AK422" s="208">
        <v>129634.4</v>
      </c>
      <c r="AL422" s="208"/>
      <c r="AM422" s="1567">
        <v>0.08</v>
      </c>
      <c r="AN422" s="208">
        <f t="shared" si="84"/>
        <v>10370.752</v>
      </c>
      <c r="AO422" s="208"/>
      <c r="AP422" s="227">
        <f t="shared" si="85"/>
        <v>140005.152</v>
      </c>
    </row>
    <row r="423" spans="1:42" s="5" customFormat="1" x14ac:dyDescent="0.25">
      <c r="A423" s="208">
        <v>413</v>
      </c>
      <c r="B423" s="1546" t="s">
        <v>6424</v>
      </c>
      <c r="C423" s="1546" t="s">
        <v>1145</v>
      </c>
      <c r="D423" s="227" t="s">
        <v>4768</v>
      </c>
      <c r="E423" s="1561">
        <v>6</v>
      </c>
      <c r="F423" s="1560">
        <v>1.96</v>
      </c>
      <c r="G423" s="102">
        <v>1</v>
      </c>
      <c r="H423" s="208">
        <v>129634.4</v>
      </c>
      <c r="I423" s="208"/>
      <c r="J423" s="208">
        <v>0.08</v>
      </c>
      <c r="K423" s="208">
        <f t="shared" si="79"/>
        <v>10370.752</v>
      </c>
      <c r="L423" s="208"/>
      <c r="M423" s="227">
        <f t="shared" si="80"/>
        <v>140005.152</v>
      </c>
      <c r="N423" s="227">
        <v>4</v>
      </c>
      <c r="O423" s="102">
        <v>1</v>
      </c>
      <c r="P423" s="208">
        <v>125666</v>
      </c>
      <c r="Q423" s="208"/>
      <c r="R423" s="208"/>
      <c r="S423" s="227">
        <f t="shared" si="81"/>
        <v>125666</v>
      </c>
      <c r="T423" s="227">
        <f t="shared" si="76"/>
        <v>0</v>
      </c>
      <c r="U423" s="227">
        <f t="shared" si="77"/>
        <v>3968.3999999999942</v>
      </c>
      <c r="V423" s="227">
        <f t="shared" si="78"/>
        <v>0</v>
      </c>
      <c r="W423" s="227">
        <f t="shared" si="88"/>
        <v>0</v>
      </c>
      <c r="X423" s="227">
        <f t="shared" si="86"/>
        <v>3968.3999999999942</v>
      </c>
      <c r="Y423" s="1561">
        <v>7</v>
      </c>
      <c r="Z423" s="1560">
        <v>1.96</v>
      </c>
      <c r="AA423" s="102">
        <v>1</v>
      </c>
      <c r="AB423" s="208">
        <v>129634.4</v>
      </c>
      <c r="AC423" s="208"/>
      <c r="AD423" s="208">
        <v>0.08</v>
      </c>
      <c r="AE423" s="208">
        <f t="shared" si="82"/>
        <v>10370.752</v>
      </c>
      <c r="AF423" s="208"/>
      <c r="AG423" s="227">
        <f t="shared" si="83"/>
        <v>140005.152</v>
      </c>
      <c r="AH423" s="227" t="s">
        <v>1</v>
      </c>
      <c r="AI423" s="1560">
        <v>2.02</v>
      </c>
      <c r="AJ423" s="102">
        <v>1</v>
      </c>
      <c r="AK423" s="208">
        <v>133602.79999999999</v>
      </c>
      <c r="AL423" s="208"/>
      <c r="AM423" s="1567">
        <v>0.08</v>
      </c>
      <c r="AN423" s="208">
        <f t="shared" si="84"/>
        <v>10688.224</v>
      </c>
      <c r="AO423" s="208"/>
      <c r="AP423" s="227">
        <f t="shared" si="85"/>
        <v>144291.02399999998</v>
      </c>
    </row>
    <row r="424" spans="1:42" s="5" customFormat="1" x14ac:dyDescent="0.25">
      <c r="A424" s="208">
        <v>414</v>
      </c>
      <c r="B424" s="1546" t="s">
        <v>6425</v>
      </c>
      <c r="C424" s="1546" t="s">
        <v>1145</v>
      </c>
      <c r="D424" s="227" t="s">
        <v>4768</v>
      </c>
      <c r="E424" s="1561">
        <v>6</v>
      </c>
      <c r="F424" s="1560">
        <v>1.96</v>
      </c>
      <c r="G424" s="102">
        <v>1</v>
      </c>
      <c r="H424" s="208">
        <v>129634.4</v>
      </c>
      <c r="I424" s="208"/>
      <c r="J424" s="208">
        <v>0.08</v>
      </c>
      <c r="K424" s="208">
        <f t="shared" si="79"/>
        <v>10370.752</v>
      </c>
      <c r="L424" s="208"/>
      <c r="M424" s="227">
        <f t="shared" si="80"/>
        <v>140005.152</v>
      </c>
      <c r="N424" s="227">
        <v>4</v>
      </c>
      <c r="O424" s="102">
        <v>1</v>
      </c>
      <c r="P424" s="208">
        <v>125666</v>
      </c>
      <c r="Q424" s="208"/>
      <c r="R424" s="208"/>
      <c r="S424" s="227">
        <f t="shared" si="81"/>
        <v>125666</v>
      </c>
      <c r="T424" s="227">
        <f t="shared" si="76"/>
        <v>0</v>
      </c>
      <c r="U424" s="227">
        <f t="shared" si="77"/>
        <v>3968.3999999999942</v>
      </c>
      <c r="V424" s="227">
        <f t="shared" si="78"/>
        <v>0</v>
      </c>
      <c r="W424" s="227">
        <f t="shared" si="88"/>
        <v>0</v>
      </c>
      <c r="X424" s="227">
        <f t="shared" si="86"/>
        <v>3968.3999999999942</v>
      </c>
      <c r="Y424" s="1561">
        <v>7</v>
      </c>
      <c r="Z424" s="1560">
        <v>1.96</v>
      </c>
      <c r="AA424" s="102">
        <v>1</v>
      </c>
      <c r="AB424" s="208">
        <v>129634.4</v>
      </c>
      <c r="AC424" s="208"/>
      <c r="AD424" s="208">
        <v>0.08</v>
      </c>
      <c r="AE424" s="208">
        <f t="shared" si="82"/>
        <v>10370.752</v>
      </c>
      <c r="AF424" s="208"/>
      <c r="AG424" s="227">
        <f t="shared" si="83"/>
        <v>140005.152</v>
      </c>
      <c r="AH424" s="227" t="s">
        <v>1</v>
      </c>
      <c r="AI424" s="1560">
        <v>2.02</v>
      </c>
      <c r="AJ424" s="102">
        <v>1</v>
      </c>
      <c r="AK424" s="208">
        <v>133602.79999999999</v>
      </c>
      <c r="AL424" s="208"/>
      <c r="AM424" s="1567">
        <v>0.08</v>
      </c>
      <c r="AN424" s="208">
        <f t="shared" si="84"/>
        <v>10688.224</v>
      </c>
      <c r="AO424" s="208"/>
      <c r="AP424" s="227">
        <f t="shared" si="85"/>
        <v>144291.02399999998</v>
      </c>
    </row>
    <row r="425" spans="1:42" s="5" customFormat="1" x14ac:dyDescent="0.25">
      <c r="A425" s="208">
        <v>415</v>
      </c>
      <c r="B425" s="1546" t="s">
        <v>6426</v>
      </c>
      <c r="C425" s="1546" t="s">
        <v>1145</v>
      </c>
      <c r="D425" s="227" t="s">
        <v>4768</v>
      </c>
      <c r="E425" s="1561">
        <v>5</v>
      </c>
      <c r="F425" s="1560">
        <v>1.9</v>
      </c>
      <c r="G425" s="102">
        <v>1</v>
      </c>
      <c r="H425" s="208">
        <v>125666</v>
      </c>
      <c r="I425" s="208"/>
      <c r="J425" s="208">
        <v>7.0000000000000007E-2</v>
      </c>
      <c r="K425" s="208">
        <f t="shared" si="79"/>
        <v>8796.6200000000008</v>
      </c>
      <c r="L425" s="208"/>
      <c r="M425" s="227">
        <f t="shared" si="80"/>
        <v>134462.62</v>
      </c>
      <c r="N425" s="227">
        <v>4</v>
      </c>
      <c r="O425" s="102">
        <v>1</v>
      </c>
      <c r="P425" s="208">
        <v>125666</v>
      </c>
      <c r="Q425" s="208"/>
      <c r="R425" s="208"/>
      <c r="S425" s="227">
        <f t="shared" si="81"/>
        <v>125666</v>
      </c>
      <c r="T425" s="227">
        <f t="shared" si="76"/>
        <v>0</v>
      </c>
      <c r="U425" s="227">
        <f t="shared" si="77"/>
        <v>0</v>
      </c>
      <c r="V425" s="227">
        <f t="shared" si="78"/>
        <v>0</v>
      </c>
      <c r="W425" s="227">
        <f t="shared" si="88"/>
        <v>0</v>
      </c>
      <c r="X425" s="227">
        <f t="shared" si="86"/>
        <v>0</v>
      </c>
      <c r="Y425" s="1561">
        <v>6</v>
      </c>
      <c r="Z425" s="1560">
        <v>1.96</v>
      </c>
      <c r="AA425" s="102">
        <v>1</v>
      </c>
      <c r="AB425" s="208">
        <v>129634.4</v>
      </c>
      <c r="AC425" s="208"/>
      <c r="AD425" s="208">
        <v>0.08</v>
      </c>
      <c r="AE425" s="208">
        <f t="shared" si="82"/>
        <v>10370.752</v>
      </c>
      <c r="AF425" s="208"/>
      <c r="AG425" s="227">
        <f t="shared" si="83"/>
        <v>140005.152</v>
      </c>
      <c r="AH425" s="227" t="s">
        <v>1</v>
      </c>
      <c r="AI425" s="1560">
        <v>1.96</v>
      </c>
      <c r="AJ425" s="102">
        <v>1</v>
      </c>
      <c r="AK425" s="208">
        <v>129634.4</v>
      </c>
      <c r="AL425" s="208"/>
      <c r="AM425" s="1567">
        <v>0.08</v>
      </c>
      <c r="AN425" s="208">
        <f t="shared" si="84"/>
        <v>10370.752</v>
      </c>
      <c r="AO425" s="208"/>
      <c r="AP425" s="227">
        <f t="shared" si="85"/>
        <v>140005.152</v>
      </c>
    </row>
    <row r="426" spans="1:42" s="5" customFormat="1" x14ac:dyDescent="0.25">
      <c r="A426" s="208">
        <v>416</v>
      </c>
      <c r="B426" s="1546" t="s">
        <v>6427</v>
      </c>
      <c r="C426" s="1546" t="s">
        <v>1145</v>
      </c>
      <c r="D426" s="227" t="s">
        <v>4768</v>
      </c>
      <c r="E426" s="1561">
        <v>4</v>
      </c>
      <c r="F426" s="1560">
        <v>1.9</v>
      </c>
      <c r="G426" s="102">
        <v>1</v>
      </c>
      <c r="H426" s="208">
        <v>125666</v>
      </c>
      <c r="I426" s="208">
        <v>8000</v>
      </c>
      <c r="J426" s="208">
        <v>7.0000000000000007E-2</v>
      </c>
      <c r="K426" s="208">
        <f t="shared" si="79"/>
        <v>8796.6200000000008</v>
      </c>
      <c r="L426" s="208"/>
      <c r="M426" s="227">
        <f t="shared" si="80"/>
        <v>142462.62</v>
      </c>
      <c r="N426" s="227">
        <v>3</v>
      </c>
      <c r="O426" s="102">
        <v>1</v>
      </c>
      <c r="P426" s="208">
        <v>121697.60000000001</v>
      </c>
      <c r="Q426" s="208"/>
      <c r="R426" s="208"/>
      <c r="S426" s="227">
        <f t="shared" si="81"/>
        <v>121697.60000000001</v>
      </c>
      <c r="T426" s="227">
        <f t="shared" si="76"/>
        <v>0</v>
      </c>
      <c r="U426" s="227">
        <f t="shared" si="77"/>
        <v>3968.3999999999942</v>
      </c>
      <c r="V426" s="227">
        <f t="shared" si="78"/>
        <v>8000</v>
      </c>
      <c r="W426" s="227">
        <f t="shared" si="88"/>
        <v>0</v>
      </c>
      <c r="X426" s="227">
        <f t="shared" si="86"/>
        <v>11968.399999999994</v>
      </c>
      <c r="Y426" s="1561">
        <v>5</v>
      </c>
      <c r="Z426" s="1560">
        <v>1.9</v>
      </c>
      <c r="AA426" s="102">
        <v>1</v>
      </c>
      <c r="AB426" s="208">
        <v>125666</v>
      </c>
      <c r="AC426" s="208">
        <v>8000</v>
      </c>
      <c r="AD426" s="208">
        <v>7.0000000000000007E-2</v>
      </c>
      <c r="AE426" s="208">
        <f t="shared" si="82"/>
        <v>8796.6200000000008</v>
      </c>
      <c r="AF426" s="208"/>
      <c r="AG426" s="227">
        <f t="shared" si="83"/>
        <v>142462.62</v>
      </c>
      <c r="AH426" s="227" t="s">
        <v>1</v>
      </c>
      <c r="AI426" s="1560">
        <v>1.96</v>
      </c>
      <c r="AJ426" s="102">
        <v>1</v>
      </c>
      <c r="AK426" s="208">
        <v>129634.4</v>
      </c>
      <c r="AL426" s="208">
        <v>8000</v>
      </c>
      <c r="AM426" s="1567">
        <v>7.0000000000000007E-2</v>
      </c>
      <c r="AN426" s="208">
        <f t="shared" si="84"/>
        <v>9074.4080000000013</v>
      </c>
      <c r="AO426" s="208"/>
      <c r="AP426" s="227">
        <f t="shared" si="85"/>
        <v>146708.80799999999</v>
      </c>
    </row>
    <row r="427" spans="1:42" s="5" customFormat="1" x14ac:dyDescent="0.25">
      <c r="A427" s="208">
        <v>417</v>
      </c>
      <c r="B427" s="1546" t="s">
        <v>6428</v>
      </c>
      <c r="C427" s="1546" t="s">
        <v>1145</v>
      </c>
      <c r="D427" s="227" t="s">
        <v>4768</v>
      </c>
      <c r="E427" s="1561">
        <v>4</v>
      </c>
      <c r="F427" s="1560">
        <v>1.9</v>
      </c>
      <c r="G427" s="102">
        <v>1</v>
      </c>
      <c r="H427" s="208">
        <v>125666</v>
      </c>
      <c r="I427" s="208">
        <v>8000</v>
      </c>
      <c r="J427" s="208">
        <v>7.0000000000000007E-2</v>
      </c>
      <c r="K427" s="208">
        <f t="shared" si="79"/>
        <v>8796.6200000000008</v>
      </c>
      <c r="L427" s="208"/>
      <c r="M427" s="227">
        <f t="shared" si="80"/>
        <v>142462.62</v>
      </c>
      <c r="N427" s="227">
        <v>3</v>
      </c>
      <c r="O427" s="102">
        <v>1</v>
      </c>
      <c r="P427" s="208">
        <v>121697.60000000001</v>
      </c>
      <c r="Q427" s="208"/>
      <c r="R427" s="208"/>
      <c r="S427" s="227">
        <f t="shared" si="81"/>
        <v>121697.60000000001</v>
      </c>
      <c r="T427" s="227">
        <f t="shared" si="76"/>
        <v>0</v>
      </c>
      <c r="U427" s="227">
        <f t="shared" si="77"/>
        <v>3968.3999999999942</v>
      </c>
      <c r="V427" s="227">
        <f t="shared" si="78"/>
        <v>8000</v>
      </c>
      <c r="W427" s="227">
        <f t="shared" si="88"/>
        <v>0</v>
      </c>
      <c r="X427" s="227">
        <f t="shared" si="86"/>
        <v>11968.399999999994</v>
      </c>
      <c r="Y427" s="1561">
        <v>5</v>
      </c>
      <c r="Z427" s="1560">
        <v>1.9</v>
      </c>
      <c r="AA427" s="102">
        <v>1</v>
      </c>
      <c r="AB427" s="208">
        <v>125666</v>
      </c>
      <c r="AC427" s="208">
        <v>8000</v>
      </c>
      <c r="AD427" s="208">
        <v>7.0000000000000007E-2</v>
      </c>
      <c r="AE427" s="208">
        <f t="shared" si="82"/>
        <v>8796.6200000000008</v>
      </c>
      <c r="AF427" s="208"/>
      <c r="AG427" s="227">
        <f t="shared" si="83"/>
        <v>142462.62</v>
      </c>
      <c r="AH427" s="227" t="s">
        <v>1</v>
      </c>
      <c r="AI427" s="1560">
        <v>1.96</v>
      </c>
      <c r="AJ427" s="102">
        <v>1</v>
      </c>
      <c r="AK427" s="208">
        <v>129634.4</v>
      </c>
      <c r="AL427" s="208">
        <v>8000</v>
      </c>
      <c r="AM427" s="1567">
        <v>7.0000000000000007E-2</v>
      </c>
      <c r="AN427" s="208">
        <f t="shared" si="84"/>
        <v>9074.4080000000013</v>
      </c>
      <c r="AO427" s="208"/>
      <c r="AP427" s="227">
        <f t="shared" si="85"/>
        <v>146708.80799999999</v>
      </c>
    </row>
    <row r="428" spans="1:42" s="5" customFormat="1" ht="27" x14ac:dyDescent="0.25">
      <c r="A428" s="208">
        <v>418</v>
      </c>
      <c r="B428" s="1546" t="s">
        <v>6429</v>
      </c>
      <c r="C428" s="1546" t="s">
        <v>1145</v>
      </c>
      <c r="D428" s="227" t="s">
        <v>4768</v>
      </c>
      <c r="E428" s="1561">
        <v>4</v>
      </c>
      <c r="F428" s="1560">
        <v>1.9</v>
      </c>
      <c r="G428" s="102">
        <v>1</v>
      </c>
      <c r="H428" s="208">
        <v>125666</v>
      </c>
      <c r="I428" s="208">
        <v>8000</v>
      </c>
      <c r="J428" s="208">
        <v>7.0000000000000007E-2</v>
      </c>
      <c r="K428" s="208">
        <f t="shared" si="79"/>
        <v>8796.6200000000008</v>
      </c>
      <c r="L428" s="208"/>
      <c r="M428" s="227">
        <f t="shared" si="80"/>
        <v>142462.62</v>
      </c>
      <c r="N428" s="227">
        <v>3</v>
      </c>
      <c r="O428" s="102">
        <v>1</v>
      </c>
      <c r="P428" s="208">
        <v>121697.60000000001</v>
      </c>
      <c r="Q428" s="208"/>
      <c r="R428" s="208"/>
      <c r="S428" s="227">
        <f t="shared" si="81"/>
        <v>121697.60000000001</v>
      </c>
      <c r="T428" s="227">
        <f t="shared" si="76"/>
        <v>0</v>
      </c>
      <c r="U428" s="227">
        <f t="shared" si="77"/>
        <v>3968.3999999999942</v>
      </c>
      <c r="V428" s="227">
        <f t="shared" si="78"/>
        <v>8000</v>
      </c>
      <c r="W428" s="227">
        <f t="shared" si="88"/>
        <v>0</v>
      </c>
      <c r="X428" s="227">
        <f t="shared" si="86"/>
        <v>11968.399999999994</v>
      </c>
      <c r="Y428" s="1561">
        <v>5</v>
      </c>
      <c r="Z428" s="1560">
        <v>1.9</v>
      </c>
      <c r="AA428" s="102">
        <v>1</v>
      </c>
      <c r="AB428" s="208">
        <v>125666</v>
      </c>
      <c r="AC428" s="208">
        <v>8000</v>
      </c>
      <c r="AD428" s="208">
        <v>7.0000000000000007E-2</v>
      </c>
      <c r="AE428" s="208">
        <f t="shared" si="82"/>
        <v>8796.6200000000008</v>
      </c>
      <c r="AF428" s="208"/>
      <c r="AG428" s="227">
        <f t="shared" si="83"/>
        <v>142462.62</v>
      </c>
      <c r="AH428" s="227" t="s">
        <v>1</v>
      </c>
      <c r="AI428" s="1560">
        <v>1.96</v>
      </c>
      <c r="AJ428" s="102">
        <v>1</v>
      </c>
      <c r="AK428" s="208">
        <v>129634.4</v>
      </c>
      <c r="AL428" s="208">
        <v>8000</v>
      </c>
      <c r="AM428" s="1567">
        <v>7.0000000000000007E-2</v>
      </c>
      <c r="AN428" s="208">
        <f t="shared" si="84"/>
        <v>9074.4080000000013</v>
      </c>
      <c r="AO428" s="208"/>
      <c r="AP428" s="227">
        <f t="shared" si="85"/>
        <v>146708.80799999999</v>
      </c>
    </row>
    <row r="429" spans="1:42" s="5" customFormat="1" x14ac:dyDescent="0.25">
      <c r="A429" s="208">
        <v>419</v>
      </c>
      <c r="B429" s="1546" t="s">
        <v>6430</v>
      </c>
      <c r="C429" s="1546" t="s">
        <v>1145</v>
      </c>
      <c r="D429" s="227" t="s">
        <v>4768</v>
      </c>
      <c r="E429" s="1561">
        <v>4</v>
      </c>
      <c r="F429" s="1560">
        <v>1.9</v>
      </c>
      <c r="G429" s="102">
        <v>1</v>
      </c>
      <c r="H429" s="208">
        <v>125666</v>
      </c>
      <c r="I429" s="208">
        <v>8000</v>
      </c>
      <c r="J429" s="208">
        <v>7.0000000000000007E-2</v>
      </c>
      <c r="K429" s="208">
        <f t="shared" si="79"/>
        <v>8796.6200000000008</v>
      </c>
      <c r="L429" s="208"/>
      <c r="M429" s="227">
        <f t="shared" si="80"/>
        <v>142462.62</v>
      </c>
      <c r="N429" s="227">
        <v>3</v>
      </c>
      <c r="O429" s="102">
        <v>1</v>
      </c>
      <c r="P429" s="208">
        <v>121697.60000000001</v>
      </c>
      <c r="Q429" s="208"/>
      <c r="R429" s="208"/>
      <c r="S429" s="227">
        <f t="shared" si="81"/>
        <v>121697.60000000001</v>
      </c>
      <c r="T429" s="227">
        <f t="shared" si="76"/>
        <v>0</v>
      </c>
      <c r="U429" s="227">
        <f t="shared" si="77"/>
        <v>3968.3999999999942</v>
      </c>
      <c r="V429" s="227">
        <f t="shared" si="78"/>
        <v>8000</v>
      </c>
      <c r="W429" s="227">
        <f t="shared" si="88"/>
        <v>0</v>
      </c>
      <c r="X429" s="227">
        <f t="shared" si="86"/>
        <v>11968.399999999994</v>
      </c>
      <c r="Y429" s="1561">
        <v>5</v>
      </c>
      <c r="Z429" s="1560">
        <v>1.9</v>
      </c>
      <c r="AA429" s="102">
        <v>1</v>
      </c>
      <c r="AB429" s="208">
        <v>125666</v>
      </c>
      <c r="AC429" s="208">
        <v>8000</v>
      </c>
      <c r="AD429" s="208">
        <v>7.0000000000000007E-2</v>
      </c>
      <c r="AE429" s="208">
        <f t="shared" si="82"/>
        <v>8796.6200000000008</v>
      </c>
      <c r="AF429" s="208"/>
      <c r="AG429" s="227">
        <f t="shared" si="83"/>
        <v>142462.62</v>
      </c>
      <c r="AH429" s="227" t="s">
        <v>1</v>
      </c>
      <c r="AI429" s="1560">
        <v>1.96</v>
      </c>
      <c r="AJ429" s="102">
        <v>1</v>
      </c>
      <c r="AK429" s="208">
        <v>129634.4</v>
      </c>
      <c r="AL429" s="208">
        <v>8000</v>
      </c>
      <c r="AM429" s="1567">
        <v>7.0000000000000007E-2</v>
      </c>
      <c r="AN429" s="208">
        <f t="shared" si="84"/>
        <v>9074.4080000000013</v>
      </c>
      <c r="AO429" s="208"/>
      <c r="AP429" s="227">
        <f t="shared" si="85"/>
        <v>146708.80799999999</v>
      </c>
    </row>
    <row r="430" spans="1:42" s="5" customFormat="1" x14ac:dyDescent="0.25">
      <c r="A430" s="208">
        <v>420</v>
      </c>
      <c r="B430" s="1546" t="s">
        <v>6431</v>
      </c>
      <c r="C430" s="1546" t="s">
        <v>1145</v>
      </c>
      <c r="D430" s="227" t="s">
        <v>4768</v>
      </c>
      <c r="E430" s="1561">
        <v>2</v>
      </c>
      <c r="F430" s="1560">
        <v>1.79</v>
      </c>
      <c r="G430" s="102">
        <v>1</v>
      </c>
      <c r="H430" s="208">
        <v>118390.6</v>
      </c>
      <c r="I430" s="208">
        <v>8000</v>
      </c>
      <c r="J430" s="208">
        <v>7.0000000000000007E-2</v>
      </c>
      <c r="K430" s="208">
        <f t="shared" si="79"/>
        <v>8287.3420000000006</v>
      </c>
      <c r="L430" s="208"/>
      <c r="M430" s="227">
        <f t="shared" si="80"/>
        <v>134677.94200000001</v>
      </c>
      <c r="N430" s="227">
        <v>1</v>
      </c>
      <c r="O430" s="102">
        <v>1</v>
      </c>
      <c r="P430" s="208">
        <v>114422.2</v>
      </c>
      <c r="Q430" s="208"/>
      <c r="R430" s="208"/>
      <c r="S430" s="227">
        <f t="shared" si="81"/>
        <v>114422.2</v>
      </c>
      <c r="T430" s="227">
        <f t="shared" si="76"/>
        <v>0</v>
      </c>
      <c r="U430" s="227">
        <f t="shared" si="77"/>
        <v>3968.4000000000087</v>
      </c>
      <c r="V430" s="227">
        <f t="shared" si="78"/>
        <v>8000</v>
      </c>
      <c r="W430" s="227">
        <f t="shared" si="88"/>
        <v>0</v>
      </c>
      <c r="X430" s="227">
        <f t="shared" si="86"/>
        <v>11968.400000000009</v>
      </c>
      <c r="Y430" s="1561">
        <v>3</v>
      </c>
      <c r="Z430" s="1560">
        <v>1.84</v>
      </c>
      <c r="AA430" s="102">
        <v>1</v>
      </c>
      <c r="AB430" s="208">
        <v>121697.60000000001</v>
      </c>
      <c r="AC430" s="208">
        <v>8000</v>
      </c>
      <c r="AD430" s="208">
        <v>7.0000000000000007E-2</v>
      </c>
      <c r="AE430" s="208">
        <f t="shared" si="82"/>
        <v>8518.8320000000003</v>
      </c>
      <c r="AF430" s="208"/>
      <c r="AG430" s="227">
        <f t="shared" si="83"/>
        <v>138216.432</v>
      </c>
      <c r="AH430" s="227" t="s">
        <v>1</v>
      </c>
      <c r="AI430" s="1560">
        <v>1.9</v>
      </c>
      <c r="AJ430" s="102">
        <v>1</v>
      </c>
      <c r="AK430" s="208">
        <v>125666</v>
      </c>
      <c r="AL430" s="208">
        <v>8000</v>
      </c>
      <c r="AM430" s="1567">
        <v>7.0000000000000007E-2</v>
      </c>
      <c r="AN430" s="208">
        <f t="shared" si="84"/>
        <v>8796.6200000000008</v>
      </c>
      <c r="AO430" s="208"/>
      <c r="AP430" s="227">
        <f t="shared" si="85"/>
        <v>142462.62</v>
      </c>
    </row>
    <row r="431" spans="1:42" s="5" customFormat="1" x14ac:dyDescent="0.25">
      <c r="A431" s="208">
        <v>421</v>
      </c>
      <c r="B431" s="1546" t="s">
        <v>6432</v>
      </c>
      <c r="C431" s="1546" t="s">
        <v>1145</v>
      </c>
      <c r="D431" s="227" t="s">
        <v>4768</v>
      </c>
      <c r="E431" s="1561">
        <v>2</v>
      </c>
      <c r="F431" s="1560">
        <v>1.79</v>
      </c>
      <c r="G431" s="102">
        <v>1</v>
      </c>
      <c r="H431" s="208">
        <v>118390.6</v>
      </c>
      <c r="I431" s="208">
        <v>8000</v>
      </c>
      <c r="J431" s="208">
        <v>7.0000000000000007E-2</v>
      </c>
      <c r="K431" s="208">
        <f t="shared" si="79"/>
        <v>8287.3420000000006</v>
      </c>
      <c r="L431" s="208"/>
      <c r="M431" s="227">
        <f t="shared" si="80"/>
        <v>134677.94200000001</v>
      </c>
      <c r="N431" s="227">
        <v>1</v>
      </c>
      <c r="O431" s="102">
        <v>1</v>
      </c>
      <c r="P431" s="208">
        <v>114422.2</v>
      </c>
      <c r="Q431" s="208"/>
      <c r="R431" s="208"/>
      <c r="S431" s="227">
        <f t="shared" si="81"/>
        <v>114422.2</v>
      </c>
      <c r="T431" s="227">
        <f t="shared" si="76"/>
        <v>0</v>
      </c>
      <c r="U431" s="227">
        <f t="shared" si="77"/>
        <v>3968.4000000000087</v>
      </c>
      <c r="V431" s="227">
        <f t="shared" si="78"/>
        <v>8000</v>
      </c>
      <c r="W431" s="227">
        <f t="shared" si="88"/>
        <v>0</v>
      </c>
      <c r="X431" s="227">
        <f t="shared" si="86"/>
        <v>11968.400000000009</v>
      </c>
      <c r="Y431" s="1561">
        <v>3</v>
      </c>
      <c r="Z431" s="1560">
        <v>1.84</v>
      </c>
      <c r="AA431" s="102">
        <v>1</v>
      </c>
      <c r="AB431" s="208">
        <v>121697.60000000001</v>
      </c>
      <c r="AC431" s="208">
        <v>8000</v>
      </c>
      <c r="AD431" s="208">
        <v>7.0000000000000007E-2</v>
      </c>
      <c r="AE431" s="208">
        <f t="shared" si="82"/>
        <v>8518.8320000000003</v>
      </c>
      <c r="AF431" s="208"/>
      <c r="AG431" s="227">
        <f t="shared" si="83"/>
        <v>138216.432</v>
      </c>
      <c r="AH431" s="227" t="s">
        <v>1</v>
      </c>
      <c r="AI431" s="1560">
        <v>1.9</v>
      </c>
      <c r="AJ431" s="102">
        <v>1</v>
      </c>
      <c r="AK431" s="208">
        <v>125666</v>
      </c>
      <c r="AL431" s="208">
        <v>8000</v>
      </c>
      <c r="AM431" s="1567">
        <v>7.0000000000000007E-2</v>
      </c>
      <c r="AN431" s="208">
        <f t="shared" si="84"/>
        <v>8796.6200000000008</v>
      </c>
      <c r="AO431" s="208"/>
      <c r="AP431" s="227">
        <f t="shared" si="85"/>
        <v>142462.62</v>
      </c>
    </row>
    <row r="432" spans="1:42" s="5" customFormat="1" x14ac:dyDescent="0.25">
      <c r="A432" s="208">
        <v>422</v>
      </c>
      <c r="B432" s="1546" t="s">
        <v>6433</v>
      </c>
      <c r="C432" s="1546" t="s">
        <v>1145</v>
      </c>
      <c r="D432" s="227" t="s">
        <v>4768</v>
      </c>
      <c r="E432" s="1561">
        <v>2</v>
      </c>
      <c r="F432" s="1560">
        <v>1.79</v>
      </c>
      <c r="G432" s="102">
        <v>1</v>
      </c>
      <c r="H432" s="208">
        <v>118390.6</v>
      </c>
      <c r="I432" s="208">
        <v>8000</v>
      </c>
      <c r="J432" s="208">
        <v>0.05</v>
      </c>
      <c r="K432" s="208">
        <f t="shared" si="79"/>
        <v>5919.5300000000007</v>
      </c>
      <c r="L432" s="208"/>
      <c r="M432" s="227">
        <f t="shared" si="80"/>
        <v>132310.13</v>
      </c>
      <c r="N432" s="227">
        <v>1</v>
      </c>
      <c r="O432" s="102">
        <v>1</v>
      </c>
      <c r="P432" s="208">
        <v>114422.2</v>
      </c>
      <c r="Q432" s="208"/>
      <c r="R432" s="208"/>
      <c r="S432" s="227">
        <f t="shared" si="81"/>
        <v>114422.2</v>
      </c>
      <c r="T432" s="227">
        <f t="shared" si="76"/>
        <v>0</v>
      </c>
      <c r="U432" s="227">
        <f t="shared" si="77"/>
        <v>3968.4000000000087</v>
      </c>
      <c r="V432" s="227">
        <f t="shared" si="78"/>
        <v>8000</v>
      </c>
      <c r="W432" s="227">
        <f t="shared" si="88"/>
        <v>0</v>
      </c>
      <c r="X432" s="227">
        <f t="shared" si="86"/>
        <v>11968.400000000009</v>
      </c>
      <c r="Y432" s="1561">
        <v>3</v>
      </c>
      <c r="Z432" s="1560">
        <v>1.84</v>
      </c>
      <c r="AA432" s="102">
        <v>1</v>
      </c>
      <c r="AB432" s="208">
        <v>121697.60000000001</v>
      </c>
      <c r="AC432" s="208">
        <v>8000</v>
      </c>
      <c r="AD432" s="208">
        <v>0.06</v>
      </c>
      <c r="AE432" s="208">
        <f t="shared" si="82"/>
        <v>7301.8559999999998</v>
      </c>
      <c r="AF432" s="208"/>
      <c r="AG432" s="227">
        <f t="shared" si="83"/>
        <v>136999.45600000001</v>
      </c>
      <c r="AH432" s="227" t="s">
        <v>1</v>
      </c>
      <c r="AI432" s="1560">
        <v>1.9</v>
      </c>
      <c r="AJ432" s="102">
        <v>1</v>
      </c>
      <c r="AK432" s="208">
        <v>125666</v>
      </c>
      <c r="AL432" s="208">
        <v>8000</v>
      </c>
      <c r="AM432" s="1567">
        <v>0.06</v>
      </c>
      <c r="AN432" s="208">
        <f t="shared" si="84"/>
        <v>7539.96</v>
      </c>
      <c r="AO432" s="208"/>
      <c r="AP432" s="227">
        <f t="shared" si="85"/>
        <v>141205.96</v>
      </c>
    </row>
    <row r="433" spans="1:42" s="5" customFormat="1" x14ac:dyDescent="0.25">
      <c r="A433" s="208">
        <v>423</v>
      </c>
      <c r="B433" s="1546" t="s">
        <v>6434</v>
      </c>
      <c r="C433" s="1546" t="s">
        <v>1145</v>
      </c>
      <c r="D433" s="227" t="s">
        <v>4768</v>
      </c>
      <c r="E433" s="1561">
        <v>2</v>
      </c>
      <c r="F433" s="1560">
        <v>1.79</v>
      </c>
      <c r="G433" s="102">
        <v>1</v>
      </c>
      <c r="H433" s="208">
        <v>118390.6</v>
      </c>
      <c r="I433" s="208">
        <v>8000</v>
      </c>
      <c r="J433" s="208">
        <v>0.05</v>
      </c>
      <c r="K433" s="208">
        <f t="shared" si="79"/>
        <v>5919.5300000000007</v>
      </c>
      <c r="L433" s="208"/>
      <c r="M433" s="227">
        <f t="shared" si="80"/>
        <v>132310.13</v>
      </c>
      <c r="N433" s="227">
        <v>1</v>
      </c>
      <c r="O433" s="102">
        <v>1</v>
      </c>
      <c r="P433" s="208">
        <v>114422.2</v>
      </c>
      <c r="Q433" s="208"/>
      <c r="R433" s="208"/>
      <c r="S433" s="227">
        <f t="shared" si="81"/>
        <v>114422.2</v>
      </c>
      <c r="T433" s="227">
        <f t="shared" si="76"/>
        <v>0</v>
      </c>
      <c r="U433" s="227">
        <f t="shared" si="77"/>
        <v>3968.4000000000087</v>
      </c>
      <c r="V433" s="227">
        <f t="shared" si="78"/>
        <v>8000</v>
      </c>
      <c r="W433" s="227">
        <f t="shared" si="88"/>
        <v>0</v>
      </c>
      <c r="X433" s="227">
        <f t="shared" si="86"/>
        <v>11968.400000000009</v>
      </c>
      <c r="Y433" s="1561">
        <v>3</v>
      </c>
      <c r="Z433" s="1560">
        <v>1.84</v>
      </c>
      <c r="AA433" s="102">
        <v>1</v>
      </c>
      <c r="AB433" s="208">
        <v>121697.60000000001</v>
      </c>
      <c r="AC433" s="208">
        <v>8000</v>
      </c>
      <c r="AD433" s="208">
        <v>0.06</v>
      </c>
      <c r="AE433" s="208">
        <f t="shared" si="82"/>
        <v>7301.8559999999998</v>
      </c>
      <c r="AF433" s="208"/>
      <c r="AG433" s="227">
        <f t="shared" si="83"/>
        <v>136999.45600000001</v>
      </c>
      <c r="AH433" s="227" t="s">
        <v>1</v>
      </c>
      <c r="AI433" s="1560">
        <v>1.9</v>
      </c>
      <c r="AJ433" s="102">
        <v>1</v>
      </c>
      <c r="AK433" s="208">
        <v>125666</v>
      </c>
      <c r="AL433" s="208">
        <v>8000</v>
      </c>
      <c r="AM433" s="1567">
        <v>0.06</v>
      </c>
      <c r="AN433" s="208">
        <f t="shared" si="84"/>
        <v>7539.96</v>
      </c>
      <c r="AO433" s="208"/>
      <c r="AP433" s="227">
        <f t="shared" si="85"/>
        <v>141205.96</v>
      </c>
    </row>
    <row r="434" spans="1:42" s="5" customFormat="1" x14ac:dyDescent="0.25">
      <c r="A434" s="208">
        <v>424</v>
      </c>
      <c r="B434" s="1546" t="s">
        <v>6435</v>
      </c>
      <c r="C434" s="1546" t="s">
        <v>1145</v>
      </c>
      <c r="D434" s="227" t="s">
        <v>4768</v>
      </c>
      <c r="E434" s="1561">
        <v>2</v>
      </c>
      <c r="F434" s="1560">
        <v>1.79</v>
      </c>
      <c r="G434" s="102">
        <v>1</v>
      </c>
      <c r="H434" s="208">
        <v>118390.6</v>
      </c>
      <c r="I434" s="208">
        <v>8000</v>
      </c>
      <c r="J434" s="208">
        <v>7.0000000000000007E-2</v>
      </c>
      <c r="K434" s="208">
        <f t="shared" si="79"/>
        <v>8287.3420000000006</v>
      </c>
      <c r="L434" s="208"/>
      <c r="M434" s="227">
        <f t="shared" si="80"/>
        <v>134677.94200000001</v>
      </c>
      <c r="N434" s="227">
        <v>1</v>
      </c>
      <c r="O434" s="102">
        <v>1</v>
      </c>
      <c r="P434" s="208">
        <v>114422.2</v>
      </c>
      <c r="Q434" s="208"/>
      <c r="R434" s="208"/>
      <c r="S434" s="227">
        <f t="shared" si="81"/>
        <v>114422.2</v>
      </c>
      <c r="T434" s="227">
        <f t="shared" si="76"/>
        <v>0</v>
      </c>
      <c r="U434" s="227">
        <f t="shared" si="77"/>
        <v>3968.4000000000087</v>
      </c>
      <c r="V434" s="227">
        <f t="shared" si="78"/>
        <v>8000</v>
      </c>
      <c r="W434" s="227">
        <f t="shared" si="88"/>
        <v>0</v>
      </c>
      <c r="X434" s="227">
        <f t="shared" si="86"/>
        <v>11968.400000000009</v>
      </c>
      <c r="Y434" s="1561">
        <v>3</v>
      </c>
      <c r="Z434" s="1560">
        <v>1.84</v>
      </c>
      <c r="AA434" s="102">
        <v>1</v>
      </c>
      <c r="AB434" s="208">
        <v>121697.60000000001</v>
      </c>
      <c r="AC434" s="208">
        <v>8000</v>
      </c>
      <c r="AD434" s="208">
        <v>7.0000000000000007E-2</v>
      </c>
      <c r="AE434" s="208">
        <f t="shared" si="82"/>
        <v>8518.8320000000003</v>
      </c>
      <c r="AF434" s="208"/>
      <c r="AG434" s="227">
        <f t="shared" si="83"/>
        <v>138216.432</v>
      </c>
      <c r="AH434" s="227" t="s">
        <v>1</v>
      </c>
      <c r="AI434" s="1560">
        <v>1.9</v>
      </c>
      <c r="AJ434" s="102">
        <v>1</v>
      </c>
      <c r="AK434" s="208">
        <v>125666</v>
      </c>
      <c r="AL434" s="208">
        <v>8000</v>
      </c>
      <c r="AM434" s="1567">
        <v>7.0000000000000007E-2</v>
      </c>
      <c r="AN434" s="208">
        <f t="shared" si="84"/>
        <v>8796.6200000000008</v>
      </c>
      <c r="AO434" s="208"/>
      <c r="AP434" s="227">
        <f t="shared" si="85"/>
        <v>142462.62</v>
      </c>
    </row>
    <row r="435" spans="1:42" s="5" customFormat="1" x14ac:dyDescent="0.25">
      <c r="A435" s="208">
        <v>425</v>
      </c>
      <c r="B435" s="1546" t="s">
        <v>6436</v>
      </c>
      <c r="C435" s="1546" t="s">
        <v>1145</v>
      </c>
      <c r="D435" s="227" t="s">
        <v>4768</v>
      </c>
      <c r="E435" s="1561">
        <v>2</v>
      </c>
      <c r="F435" s="1560">
        <v>1.79</v>
      </c>
      <c r="G435" s="102">
        <v>1</v>
      </c>
      <c r="H435" s="208">
        <v>118390.6</v>
      </c>
      <c r="I435" s="208">
        <v>8000</v>
      </c>
      <c r="J435" s="208">
        <v>0.05</v>
      </c>
      <c r="K435" s="208">
        <f t="shared" si="79"/>
        <v>5919.5300000000007</v>
      </c>
      <c r="L435" s="208"/>
      <c r="M435" s="227">
        <f t="shared" si="80"/>
        <v>132310.13</v>
      </c>
      <c r="N435" s="227">
        <v>1</v>
      </c>
      <c r="O435" s="102">
        <v>1</v>
      </c>
      <c r="P435" s="208">
        <v>114422.2</v>
      </c>
      <c r="Q435" s="208"/>
      <c r="R435" s="208"/>
      <c r="S435" s="227">
        <f t="shared" si="81"/>
        <v>114422.2</v>
      </c>
      <c r="T435" s="227">
        <f t="shared" si="76"/>
        <v>0</v>
      </c>
      <c r="U435" s="227">
        <f t="shared" si="77"/>
        <v>3968.4000000000087</v>
      </c>
      <c r="V435" s="227">
        <f t="shared" si="78"/>
        <v>8000</v>
      </c>
      <c r="W435" s="227">
        <f t="shared" si="88"/>
        <v>0</v>
      </c>
      <c r="X435" s="227">
        <f t="shared" si="86"/>
        <v>11968.400000000009</v>
      </c>
      <c r="Y435" s="1561">
        <v>3</v>
      </c>
      <c r="Z435" s="1560">
        <v>1.84</v>
      </c>
      <c r="AA435" s="102">
        <v>1</v>
      </c>
      <c r="AB435" s="208">
        <v>121697.60000000001</v>
      </c>
      <c r="AC435" s="208">
        <v>8000</v>
      </c>
      <c r="AD435" s="208">
        <v>0.06</v>
      </c>
      <c r="AE435" s="208">
        <f t="shared" si="82"/>
        <v>7301.8559999999998</v>
      </c>
      <c r="AF435" s="208"/>
      <c r="AG435" s="227">
        <f t="shared" si="83"/>
        <v>136999.45600000001</v>
      </c>
      <c r="AH435" s="227" t="s">
        <v>1</v>
      </c>
      <c r="AI435" s="1560">
        <v>1.9</v>
      </c>
      <c r="AJ435" s="102">
        <v>1</v>
      </c>
      <c r="AK435" s="208">
        <v>125666</v>
      </c>
      <c r="AL435" s="208">
        <v>8000</v>
      </c>
      <c r="AM435" s="1567">
        <v>0.06</v>
      </c>
      <c r="AN435" s="208">
        <f t="shared" si="84"/>
        <v>7539.96</v>
      </c>
      <c r="AO435" s="208"/>
      <c r="AP435" s="227">
        <f t="shared" si="85"/>
        <v>141205.96</v>
      </c>
    </row>
    <row r="436" spans="1:42" s="5" customFormat="1" x14ac:dyDescent="0.25">
      <c r="A436" s="208">
        <v>426</v>
      </c>
      <c r="B436" s="1546" t="s">
        <v>6437</v>
      </c>
      <c r="C436" s="1546" t="s">
        <v>1145</v>
      </c>
      <c r="D436" s="227" t="s">
        <v>4768</v>
      </c>
      <c r="E436" s="1561">
        <v>2</v>
      </c>
      <c r="F436" s="1560">
        <v>1.79</v>
      </c>
      <c r="G436" s="102">
        <v>1</v>
      </c>
      <c r="H436" s="208">
        <v>118390.6</v>
      </c>
      <c r="I436" s="208">
        <v>8000</v>
      </c>
      <c r="J436" s="208">
        <v>0.06</v>
      </c>
      <c r="K436" s="208">
        <f t="shared" si="79"/>
        <v>7103.4359999999997</v>
      </c>
      <c r="L436" s="208"/>
      <c r="M436" s="227">
        <f t="shared" si="80"/>
        <v>133494.03599999999</v>
      </c>
      <c r="N436" s="227">
        <v>1</v>
      </c>
      <c r="O436" s="102">
        <v>1</v>
      </c>
      <c r="P436" s="208">
        <v>114422.2</v>
      </c>
      <c r="Q436" s="208"/>
      <c r="R436" s="208"/>
      <c r="S436" s="227">
        <f t="shared" si="81"/>
        <v>114422.2</v>
      </c>
      <c r="T436" s="227">
        <f t="shared" si="76"/>
        <v>0</v>
      </c>
      <c r="U436" s="227">
        <f t="shared" si="77"/>
        <v>3968.4000000000087</v>
      </c>
      <c r="V436" s="227">
        <f t="shared" si="78"/>
        <v>8000</v>
      </c>
      <c r="W436" s="227">
        <f t="shared" si="88"/>
        <v>0</v>
      </c>
      <c r="X436" s="227">
        <f t="shared" si="86"/>
        <v>11968.400000000009</v>
      </c>
      <c r="Y436" s="1561">
        <v>3</v>
      </c>
      <c r="Z436" s="1560">
        <v>1.84</v>
      </c>
      <c r="AA436" s="102">
        <v>1</v>
      </c>
      <c r="AB436" s="208">
        <v>121697.60000000001</v>
      </c>
      <c r="AC436" s="208">
        <v>8000</v>
      </c>
      <c r="AD436" s="208">
        <v>0.06</v>
      </c>
      <c r="AE436" s="208">
        <f t="shared" si="82"/>
        <v>7301.8559999999998</v>
      </c>
      <c r="AF436" s="208"/>
      <c r="AG436" s="227">
        <f t="shared" si="83"/>
        <v>136999.45600000001</v>
      </c>
      <c r="AH436" s="227" t="s">
        <v>1</v>
      </c>
      <c r="AI436" s="1560">
        <v>1.9</v>
      </c>
      <c r="AJ436" s="102">
        <v>1</v>
      </c>
      <c r="AK436" s="208">
        <v>125666</v>
      </c>
      <c r="AL436" s="208">
        <v>8000</v>
      </c>
      <c r="AM436" s="1567">
        <v>7.0000000000000007E-2</v>
      </c>
      <c r="AN436" s="208">
        <f t="shared" si="84"/>
        <v>8796.6200000000008</v>
      </c>
      <c r="AO436" s="208"/>
      <c r="AP436" s="227">
        <f t="shared" si="85"/>
        <v>142462.62</v>
      </c>
    </row>
    <row r="437" spans="1:42" s="5" customFormat="1" x14ac:dyDescent="0.25">
      <c r="A437" s="208">
        <v>427</v>
      </c>
      <c r="B437" s="1546" t="s">
        <v>6438</v>
      </c>
      <c r="C437" s="1546" t="s">
        <v>1145</v>
      </c>
      <c r="D437" s="227" t="s">
        <v>4768</v>
      </c>
      <c r="E437" s="1561">
        <v>2</v>
      </c>
      <c r="F437" s="1560">
        <v>1.79</v>
      </c>
      <c r="G437" s="102">
        <v>1</v>
      </c>
      <c r="H437" s="208">
        <v>118390.6</v>
      </c>
      <c r="I437" s="208">
        <v>8000</v>
      </c>
      <c r="J437" s="208">
        <v>0.06</v>
      </c>
      <c r="K437" s="208">
        <f t="shared" si="79"/>
        <v>7103.4359999999997</v>
      </c>
      <c r="L437" s="208"/>
      <c r="M437" s="227">
        <f t="shared" si="80"/>
        <v>133494.03599999999</v>
      </c>
      <c r="N437" s="227">
        <v>1</v>
      </c>
      <c r="O437" s="102">
        <v>1</v>
      </c>
      <c r="P437" s="208">
        <v>114422.2</v>
      </c>
      <c r="Q437" s="208"/>
      <c r="R437" s="208"/>
      <c r="S437" s="227">
        <f t="shared" si="81"/>
        <v>114422.2</v>
      </c>
      <c r="T437" s="227">
        <f t="shared" si="76"/>
        <v>0</v>
      </c>
      <c r="U437" s="227">
        <f t="shared" si="77"/>
        <v>3968.4000000000087</v>
      </c>
      <c r="V437" s="227">
        <f t="shared" si="78"/>
        <v>8000</v>
      </c>
      <c r="W437" s="227">
        <f t="shared" si="88"/>
        <v>0</v>
      </c>
      <c r="X437" s="227">
        <f t="shared" si="86"/>
        <v>11968.400000000009</v>
      </c>
      <c r="Y437" s="1561">
        <v>3</v>
      </c>
      <c r="Z437" s="1560">
        <v>1.84</v>
      </c>
      <c r="AA437" s="102">
        <v>1</v>
      </c>
      <c r="AB437" s="208">
        <v>121697.60000000001</v>
      </c>
      <c r="AC437" s="208">
        <v>8000</v>
      </c>
      <c r="AD437" s="208">
        <v>0.06</v>
      </c>
      <c r="AE437" s="208">
        <f t="shared" si="82"/>
        <v>7301.8559999999998</v>
      </c>
      <c r="AF437" s="208"/>
      <c r="AG437" s="227">
        <f t="shared" si="83"/>
        <v>136999.45600000001</v>
      </c>
      <c r="AH437" s="227" t="s">
        <v>1</v>
      </c>
      <c r="AI437" s="1560">
        <v>1.9</v>
      </c>
      <c r="AJ437" s="102">
        <v>1</v>
      </c>
      <c r="AK437" s="208">
        <v>125666</v>
      </c>
      <c r="AL437" s="208">
        <v>8000</v>
      </c>
      <c r="AM437" s="1567">
        <v>7.0000000000000007E-2</v>
      </c>
      <c r="AN437" s="208">
        <f t="shared" si="84"/>
        <v>8796.6200000000008</v>
      </c>
      <c r="AO437" s="208"/>
      <c r="AP437" s="227">
        <f t="shared" si="85"/>
        <v>142462.62</v>
      </c>
    </row>
    <row r="438" spans="1:42" s="5" customFormat="1" x14ac:dyDescent="0.25">
      <c r="A438" s="208">
        <v>428</v>
      </c>
      <c r="B438" s="1546" t="s">
        <v>6439</v>
      </c>
      <c r="C438" s="1546" t="s">
        <v>1145</v>
      </c>
      <c r="D438" s="227" t="s">
        <v>4768</v>
      </c>
      <c r="E438" s="1561">
        <v>2</v>
      </c>
      <c r="F438" s="1560">
        <v>1.79</v>
      </c>
      <c r="G438" s="102">
        <v>1</v>
      </c>
      <c r="H438" s="208">
        <v>118390.6</v>
      </c>
      <c r="I438" s="208"/>
      <c r="J438" s="208">
        <v>0.06</v>
      </c>
      <c r="K438" s="208">
        <f t="shared" si="79"/>
        <v>7103.4359999999997</v>
      </c>
      <c r="L438" s="208"/>
      <c r="M438" s="227">
        <f t="shared" si="80"/>
        <v>125494.03600000001</v>
      </c>
      <c r="N438" s="227">
        <v>1</v>
      </c>
      <c r="O438" s="102">
        <v>1</v>
      </c>
      <c r="P438" s="208">
        <v>114422.2</v>
      </c>
      <c r="Q438" s="208"/>
      <c r="R438" s="208"/>
      <c r="S438" s="227">
        <f t="shared" si="81"/>
        <v>114422.2</v>
      </c>
      <c r="T438" s="227">
        <f t="shared" si="76"/>
        <v>0</v>
      </c>
      <c r="U438" s="227">
        <f t="shared" si="77"/>
        <v>3968.4000000000087</v>
      </c>
      <c r="V438" s="227">
        <f t="shared" si="78"/>
        <v>0</v>
      </c>
      <c r="W438" s="227">
        <f t="shared" si="88"/>
        <v>0</v>
      </c>
      <c r="X438" s="227">
        <f t="shared" si="86"/>
        <v>3968.4000000000087</v>
      </c>
      <c r="Y438" s="1561">
        <v>3</v>
      </c>
      <c r="Z438" s="1560">
        <v>1.84</v>
      </c>
      <c r="AA438" s="102">
        <v>1</v>
      </c>
      <c r="AB438" s="208">
        <v>121697.60000000001</v>
      </c>
      <c r="AC438" s="208"/>
      <c r="AD438" s="208">
        <v>0.06</v>
      </c>
      <c r="AE438" s="208">
        <f t="shared" si="82"/>
        <v>7301.8559999999998</v>
      </c>
      <c r="AF438" s="208"/>
      <c r="AG438" s="227">
        <f t="shared" si="83"/>
        <v>128999.45600000001</v>
      </c>
      <c r="AH438" s="227" t="s">
        <v>1</v>
      </c>
      <c r="AI438" s="1560">
        <v>1.9</v>
      </c>
      <c r="AJ438" s="102">
        <v>1</v>
      </c>
      <c r="AK438" s="208">
        <v>125666</v>
      </c>
      <c r="AL438" s="208"/>
      <c r="AM438" s="1567">
        <v>7.0000000000000007E-2</v>
      </c>
      <c r="AN438" s="208">
        <f t="shared" si="84"/>
        <v>8796.6200000000008</v>
      </c>
      <c r="AO438" s="208"/>
      <c r="AP438" s="227">
        <f t="shared" si="85"/>
        <v>134462.62</v>
      </c>
    </row>
    <row r="439" spans="1:42" s="5" customFormat="1" x14ac:dyDescent="0.25">
      <c r="A439" s="208">
        <v>429</v>
      </c>
      <c r="B439" s="1546" t="s">
        <v>6440</v>
      </c>
      <c r="C439" s="1546" t="s">
        <v>1145</v>
      </c>
      <c r="D439" s="227" t="s">
        <v>4768</v>
      </c>
      <c r="E439" s="1561">
        <v>2</v>
      </c>
      <c r="F439" s="1560">
        <v>1.79</v>
      </c>
      <c r="G439" s="102">
        <v>1</v>
      </c>
      <c r="H439" s="208">
        <v>118390.6</v>
      </c>
      <c r="I439" s="208">
        <v>8000</v>
      </c>
      <c r="J439" s="208">
        <v>0.05</v>
      </c>
      <c r="K439" s="208">
        <f t="shared" si="79"/>
        <v>5919.5300000000007</v>
      </c>
      <c r="L439" s="208"/>
      <c r="M439" s="227">
        <f t="shared" si="80"/>
        <v>132310.13</v>
      </c>
      <c r="N439" s="227">
        <v>1</v>
      </c>
      <c r="O439" s="102">
        <v>1</v>
      </c>
      <c r="P439" s="208">
        <v>114422.2</v>
      </c>
      <c r="Q439" s="208"/>
      <c r="R439" s="208"/>
      <c r="S439" s="227">
        <f t="shared" si="81"/>
        <v>114422.2</v>
      </c>
      <c r="T439" s="227">
        <f t="shared" si="76"/>
        <v>0</v>
      </c>
      <c r="U439" s="227">
        <f t="shared" si="77"/>
        <v>3968.4000000000087</v>
      </c>
      <c r="V439" s="227">
        <f t="shared" si="78"/>
        <v>8000</v>
      </c>
      <c r="W439" s="227">
        <f t="shared" si="88"/>
        <v>0</v>
      </c>
      <c r="X439" s="227">
        <f t="shared" si="86"/>
        <v>11968.400000000009</v>
      </c>
      <c r="Y439" s="1561">
        <v>3</v>
      </c>
      <c r="Z439" s="1560">
        <v>1.84</v>
      </c>
      <c r="AA439" s="102">
        <v>1</v>
      </c>
      <c r="AB439" s="208">
        <v>121697.60000000001</v>
      </c>
      <c r="AC439" s="208">
        <v>8000</v>
      </c>
      <c r="AD439" s="208">
        <v>0.06</v>
      </c>
      <c r="AE439" s="208">
        <f t="shared" si="82"/>
        <v>7301.8559999999998</v>
      </c>
      <c r="AF439" s="208"/>
      <c r="AG439" s="227">
        <f t="shared" si="83"/>
        <v>136999.45600000001</v>
      </c>
      <c r="AH439" s="227" t="s">
        <v>1</v>
      </c>
      <c r="AI439" s="1560">
        <v>1.9</v>
      </c>
      <c r="AJ439" s="102">
        <v>1</v>
      </c>
      <c r="AK439" s="208">
        <v>125666</v>
      </c>
      <c r="AL439" s="208">
        <v>8000</v>
      </c>
      <c r="AM439" s="1567">
        <v>0.06</v>
      </c>
      <c r="AN439" s="208">
        <f t="shared" si="84"/>
        <v>7539.96</v>
      </c>
      <c r="AO439" s="208"/>
      <c r="AP439" s="227">
        <f t="shared" si="85"/>
        <v>141205.96</v>
      </c>
    </row>
    <row r="440" spans="1:42" s="5" customFormat="1" x14ac:dyDescent="0.25">
      <c r="A440" s="208">
        <v>430</v>
      </c>
      <c r="B440" s="1546" t="s">
        <v>6441</v>
      </c>
      <c r="C440" s="1546" t="s">
        <v>1145</v>
      </c>
      <c r="D440" s="227" t="s">
        <v>4768</v>
      </c>
      <c r="E440" s="1561">
        <v>2</v>
      </c>
      <c r="F440" s="1560">
        <v>1.79</v>
      </c>
      <c r="G440" s="102">
        <v>1</v>
      </c>
      <c r="H440" s="208">
        <v>118390.6</v>
      </c>
      <c r="I440" s="208">
        <v>8000</v>
      </c>
      <c r="J440" s="208">
        <v>0.05</v>
      </c>
      <c r="K440" s="208">
        <f t="shared" si="79"/>
        <v>5919.5300000000007</v>
      </c>
      <c r="L440" s="208"/>
      <c r="M440" s="227">
        <f t="shared" si="80"/>
        <v>132310.13</v>
      </c>
      <c r="N440" s="227">
        <v>1</v>
      </c>
      <c r="O440" s="102">
        <v>1</v>
      </c>
      <c r="P440" s="208">
        <v>114422.2</v>
      </c>
      <c r="Q440" s="208"/>
      <c r="R440" s="208"/>
      <c r="S440" s="227">
        <f t="shared" si="81"/>
        <v>114422.2</v>
      </c>
      <c r="T440" s="227">
        <f t="shared" si="76"/>
        <v>0</v>
      </c>
      <c r="U440" s="227">
        <f t="shared" si="77"/>
        <v>3968.4000000000087</v>
      </c>
      <c r="V440" s="227">
        <f t="shared" si="78"/>
        <v>8000</v>
      </c>
      <c r="W440" s="227">
        <f t="shared" si="88"/>
        <v>0</v>
      </c>
      <c r="X440" s="227">
        <f t="shared" si="86"/>
        <v>11968.400000000009</v>
      </c>
      <c r="Y440" s="1561">
        <v>3</v>
      </c>
      <c r="Z440" s="1560">
        <v>1.84</v>
      </c>
      <c r="AA440" s="102">
        <v>1</v>
      </c>
      <c r="AB440" s="208">
        <v>121697.60000000001</v>
      </c>
      <c r="AC440" s="208">
        <v>8000</v>
      </c>
      <c r="AD440" s="208">
        <v>0.06</v>
      </c>
      <c r="AE440" s="208">
        <f t="shared" si="82"/>
        <v>7301.8559999999998</v>
      </c>
      <c r="AF440" s="208"/>
      <c r="AG440" s="227">
        <f t="shared" si="83"/>
        <v>136999.45600000001</v>
      </c>
      <c r="AH440" s="227" t="s">
        <v>1</v>
      </c>
      <c r="AI440" s="1560">
        <v>1.9</v>
      </c>
      <c r="AJ440" s="102">
        <v>1</v>
      </c>
      <c r="AK440" s="208">
        <v>125666</v>
      </c>
      <c r="AL440" s="208">
        <v>8000</v>
      </c>
      <c r="AM440" s="1567">
        <v>0.06</v>
      </c>
      <c r="AN440" s="208">
        <f t="shared" si="84"/>
        <v>7539.96</v>
      </c>
      <c r="AO440" s="208"/>
      <c r="AP440" s="227">
        <f t="shared" si="85"/>
        <v>141205.96</v>
      </c>
    </row>
    <row r="441" spans="1:42" s="5" customFormat="1" x14ac:dyDescent="0.25">
      <c r="A441" s="208">
        <v>431</v>
      </c>
      <c r="B441" s="1546" t="s">
        <v>6442</v>
      </c>
      <c r="C441" s="1546" t="s">
        <v>1145</v>
      </c>
      <c r="D441" s="227" t="s">
        <v>4768</v>
      </c>
      <c r="E441" s="1561">
        <v>2</v>
      </c>
      <c r="F441" s="1560">
        <v>1.79</v>
      </c>
      <c r="G441" s="102">
        <v>1</v>
      </c>
      <c r="H441" s="208">
        <v>118390.6</v>
      </c>
      <c r="I441" s="208">
        <v>8000</v>
      </c>
      <c r="J441" s="208">
        <v>0.05</v>
      </c>
      <c r="K441" s="208">
        <f t="shared" si="79"/>
        <v>5919.5300000000007</v>
      </c>
      <c r="L441" s="208"/>
      <c r="M441" s="227">
        <f t="shared" si="80"/>
        <v>132310.13</v>
      </c>
      <c r="N441" s="227">
        <v>1</v>
      </c>
      <c r="O441" s="102">
        <v>1</v>
      </c>
      <c r="P441" s="208">
        <v>114422.2</v>
      </c>
      <c r="Q441" s="208"/>
      <c r="R441" s="208"/>
      <c r="S441" s="227">
        <f t="shared" si="81"/>
        <v>114422.2</v>
      </c>
      <c r="T441" s="227">
        <f t="shared" si="76"/>
        <v>0</v>
      </c>
      <c r="U441" s="227">
        <f t="shared" si="77"/>
        <v>3968.4000000000087</v>
      </c>
      <c r="V441" s="227">
        <f t="shared" si="78"/>
        <v>8000</v>
      </c>
      <c r="W441" s="227">
        <f t="shared" si="88"/>
        <v>0</v>
      </c>
      <c r="X441" s="227">
        <f t="shared" si="86"/>
        <v>11968.400000000009</v>
      </c>
      <c r="Y441" s="1561">
        <v>3</v>
      </c>
      <c r="Z441" s="1560">
        <v>1.84</v>
      </c>
      <c r="AA441" s="102">
        <v>1</v>
      </c>
      <c r="AB441" s="208">
        <v>121697.60000000001</v>
      </c>
      <c r="AC441" s="208">
        <v>8000</v>
      </c>
      <c r="AD441" s="208">
        <v>0.05</v>
      </c>
      <c r="AE441" s="208">
        <f t="shared" si="82"/>
        <v>6084.880000000001</v>
      </c>
      <c r="AF441" s="208"/>
      <c r="AG441" s="227">
        <f t="shared" si="83"/>
        <v>135782.48000000001</v>
      </c>
      <c r="AH441" s="227" t="s">
        <v>1</v>
      </c>
      <c r="AI441" s="1560">
        <v>1.9</v>
      </c>
      <c r="AJ441" s="102">
        <v>1</v>
      </c>
      <c r="AK441" s="208">
        <v>125666</v>
      </c>
      <c r="AL441" s="208">
        <v>8000</v>
      </c>
      <c r="AM441" s="1567">
        <v>0.06</v>
      </c>
      <c r="AN441" s="208">
        <f t="shared" si="84"/>
        <v>7539.96</v>
      </c>
      <c r="AO441" s="208"/>
      <c r="AP441" s="227">
        <f t="shared" si="85"/>
        <v>141205.96</v>
      </c>
    </row>
    <row r="442" spans="1:42" s="5" customFormat="1" x14ac:dyDescent="0.25">
      <c r="A442" s="208">
        <v>432</v>
      </c>
      <c r="B442" s="1546" t="s">
        <v>6443</v>
      </c>
      <c r="C442" s="1546" t="s">
        <v>1145</v>
      </c>
      <c r="D442" s="227" t="s">
        <v>4768</v>
      </c>
      <c r="E442" s="1561">
        <v>2</v>
      </c>
      <c r="F442" s="1560">
        <v>1.79</v>
      </c>
      <c r="G442" s="102">
        <v>1</v>
      </c>
      <c r="H442" s="208">
        <v>118390.6</v>
      </c>
      <c r="I442" s="208">
        <v>8000</v>
      </c>
      <c r="J442" s="208">
        <v>7.0000000000000007E-2</v>
      </c>
      <c r="K442" s="208">
        <f t="shared" si="79"/>
        <v>8287.3420000000006</v>
      </c>
      <c r="L442" s="208"/>
      <c r="M442" s="227">
        <f t="shared" si="80"/>
        <v>134677.94200000001</v>
      </c>
      <c r="N442" s="227">
        <v>1</v>
      </c>
      <c r="O442" s="102">
        <v>1</v>
      </c>
      <c r="P442" s="208">
        <v>114422.2</v>
      </c>
      <c r="Q442" s="208"/>
      <c r="R442" s="208"/>
      <c r="S442" s="227">
        <f t="shared" si="81"/>
        <v>114422.2</v>
      </c>
      <c r="T442" s="227">
        <f t="shared" si="76"/>
        <v>0</v>
      </c>
      <c r="U442" s="227">
        <f t="shared" si="77"/>
        <v>3968.4000000000087</v>
      </c>
      <c r="V442" s="227">
        <f t="shared" si="78"/>
        <v>8000</v>
      </c>
      <c r="W442" s="227">
        <f t="shared" si="88"/>
        <v>0</v>
      </c>
      <c r="X442" s="227">
        <f t="shared" si="86"/>
        <v>11968.400000000009</v>
      </c>
      <c r="Y442" s="1561">
        <v>3</v>
      </c>
      <c r="Z442" s="1560">
        <v>1.84</v>
      </c>
      <c r="AA442" s="102">
        <v>1</v>
      </c>
      <c r="AB442" s="208">
        <v>121697.60000000001</v>
      </c>
      <c r="AC442" s="208">
        <v>8000</v>
      </c>
      <c r="AD442" s="208">
        <v>0.08</v>
      </c>
      <c r="AE442" s="208">
        <f t="shared" si="82"/>
        <v>9735.8080000000009</v>
      </c>
      <c r="AF442" s="208"/>
      <c r="AG442" s="227">
        <f t="shared" si="83"/>
        <v>139433.408</v>
      </c>
      <c r="AH442" s="227" t="s">
        <v>1</v>
      </c>
      <c r="AI442" s="1560">
        <v>1.9</v>
      </c>
      <c r="AJ442" s="102">
        <v>1</v>
      </c>
      <c r="AK442" s="208">
        <v>125666</v>
      </c>
      <c r="AL442" s="208">
        <v>8000</v>
      </c>
      <c r="AM442" s="1567">
        <v>0.08</v>
      </c>
      <c r="AN442" s="208">
        <f t="shared" si="84"/>
        <v>10053.280000000001</v>
      </c>
      <c r="AO442" s="208"/>
      <c r="AP442" s="227">
        <f t="shared" si="85"/>
        <v>143719.28</v>
      </c>
    </row>
    <row r="443" spans="1:42" s="5" customFormat="1" x14ac:dyDescent="0.25">
      <c r="A443" s="208">
        <v>433</v>
      </c>
      <c r="B443" s="1546" t="s">
        <v>6444</v>
      </c>
      <c r="C443" s="1546" t="s">
        <v>1145</v>
      </c>
      <c r="D443" s="227" t="s">
        <v>4768</v>
      </c>
      <c r="E443" s="1561">
        <v>6</v>
      </c>
      <c r="F443" s="1560">
        <v>1.96</v>
      </c>
      <c r="G443" s="102">
        <v>1</v>
      </c>
      <c r="H443" s="208">
        <v>129634.4</v>
      </c>
      <c r="I443" s="208">
        <v>8000</v>
      </c>
      <c r="J443" s="208">
        <v>0.08</v>
      </c>
      <c r="K443" s="208">
        <f t="shared" si="79"/>
        <v>10370.752</v>
      </c>
      <c r="L443" s="208"/>
      <c r="M443" s="227">
        <f t="shared" si="80"/>
        <v>148005.152</v>
      </c>
      <c r="N443" s="227">
        <v>4</v>
      </c>
      <c r="O443" s="102">
        <v>1</v>
      </c>
      <c r="P443" s="208">
        <v>125666</v>
      </c>
      <c r="Q443" s="208"/>
      <c r="R443" s="208"/>
      <c r="S443" s="227">
        <f t="shared" si="81"/>
        <v>125666</v>
      </c>
      <c r="T443" s="227">
        <f t="shared" si="76"/>
        <v>0</v>
      </c>
      <c r="U443" s="227">
        <f t="shared" si="77"/>
        <v>3968.3999999999942</v>
      </c>
      <c r="V443" s="227">
        <f t="shared" si="78"/>
        <v>8000</v>
      </c>
      <c r="W443" s="227">
        <f t="shared" si="88"/>
        <v>0</v>
      </c>
      <c r="X443" s="227">
        <f t="shared" si="86"/>
        <v>11968.399999999994</v>
      </c>
      <c r="Y443" s="1561">
        <v>7</v>
      </c>
      <c r="Z443" s="1560">
        <v>1.96</v>
      </c>
      <c r="AA443" s="102">
        <v>1</v>
      </c>
      <c r="AB443" s="208">
        <v>129634.4</v>
      </c>
      <c r="AC443" s="208">
        <v>8000</v>
      </c>
      <c r="AD443" s="208">
        <v>0.08</v>
      </c>
      <c r="AE443" s="208">
        <f t="shared" si="82"/>
        <v>10370.752</v>
      </c>
      <c r="AF443" s="208"/>
      <c r="AG443" s="227">
        <f t="shared" si="83"/>
        <v>148005.152</v>
      </c>
      <c r="AH443" s="227" t="s">
        <v>1</v>
      </c>
      <c r="AI443" s="1560">
        <v>2.02</v>
      </c>
      <c r="AJ443" s="102">
        <v>1</v>
      </c>
      <c r="AK443" s="208">
        <v>133602.79999999999</v>
      </c>
      <c r="AL443" s="208">
        <v>8000</v>
      </c>
      <c r="AM443" s="1567">
        <v>0.08</v>
      </c>
      <c r="AN443" s="208">
        <f t="shared" si="84"/>
        <v>10688.224</v>
      </c>
      <c r="AO443" s="208"/>
      <c r="AP443" s="227">
        <f t="shared" si="85"/>
        <v>152291.02399999998</v>
      </c>
    </row>
    <row r="444" spans="1:42" s="5" customFormat="1" x14ac:dyDescent="0.25">
      <c r="A444" s="208">
        <v>434</v>
      </c>
      <c r="B444" s="1546" t="s">
        <v>6445</v>
      </c>
      <c r="C444" s="1546" t="s">
        <v>1145</v>
      </c>
      <c r="D444" s="227" t="s">
        <v>4768</v>
      </c>
      <c r="E444" s="1561">
        <v>2</v>
      </c>
      <c r="F444" s="1560">
        <v>1.79</v>
      </c>
      <c r="G444" s="102">
        <v>1</v>
      </c>
      <c r="H444" s="208">
        <v>118390.6</v>
      </c>
      <c r="I444" s="208">
        <v>8000</v>
      </c>
      <c r="J444" s="208">
        <v>0.05</v>
      </c>
      <c r="K444" s="208">
        <f t="shared" si="79"/>
        <v>5919.5300000000007</v>
      </c>
      <c r="L444" s="208"/>
      <c r="M444" s="227">
        <f t="shared" si="80"/>
        <v>132310.13</v>
      </c>
      <c r="N444" s="227">
        <v>1</v>
      </c>
      <c r="O444" s="102">
        <v>1</v>
      </c>
      <c r="P444" s="208">
        <v>114422.2</v>
      </c>
      <c r="Q444" s="208"/>
      <c r="R444" s="208"/>
      <c r="S444" s="227">
        <f t="shared" si="81"/>
        <v>114422.2</v>
      </c>
      <c r="T444" s="227">
        <f t="shared" si="76"/>
        <v>0</v>
      </c>
      <c r="U444" s="227">
        <f t="shared" si="77"/>
        <v>3968.4000000000087</v>
      </c>
      <c r="V444" s="227">
        <f t="shared" si="78"/>
        <v>8000</v>
      </c>
      <c r="W444" s="227">
        <f t="shared" si="88"/>
        <v>0</v>
      </c>
      <c r="X444" s="227">
        <f t="shared" si="86"/>
        <v>11968.400000000009</v>
      </c>
      <c r="Y444" s="1561">
        <v>3</v>
      </c>
      <c r="Z444" s="1560">
        <v>1.84</v>
      </c>
      <c r="AA444" s="102">
        <v>1</v>
      </c>
      <c r="AB444" s="208">
        <v>121697.60000000001</v>
      </c>
      <c r="AC444" s="208">
        <v>8000</v>
      </c>
      <c r="AD444" s="208">
        <v>0.06</v>
      </c>
      <c r="AE444" s="208">
        <f t="shared" si="82"/>
        <v>7301.8559999999998</v>
      </c>
      <c r="AF444" s="208"/>
      <c r="AG444" s="227">
        <f t="shared" si="83"/>
        <v>136999.45600000001</v>
      </c>
      <c r="AH444" s="227" t="s">
        <v>1</v>
      </c>
      <c r="AI444" s="1560">
        <v>1.9</v>
      </c>
      <c r="AJ444" s="102">
        <v>1</v>
      </c>
      <c r="AK444" s="208">
        <v>125666</v>
      </c>
      <c r="AL444" s="208">
        <v>8000</v>
      </c>
      <c r="AM444" s="1567">
        <v>0.06</v>
      </c>
      <c r="AN444" s="208">
        <f t="shared" si="84"/>
        <v>7539.96</v>
      </c>
      <c r="AO444" s="208"/>
      <c r="AP444" s="227">
        <f t="shared" si="85"/>
        <v>141205.96</v>
      </c>
    </row>
    <row r="445" spans="1:42" s="5" customFormat="1" ht="27" x14ac:dyDescent="0.25">
      <c r="A445" s="208">
        <v>435</v>
      </c>
      <c r="B445" s="1546" t="s">
        <v>6446</v>
      </c>
      <c r="C445" s="1546" t="s">
        <v>1145</v>
      </c>
      <c r="D445" s="227" t="s">
        <v>4768</v>
      </c>
      <c r="E445" s="1561">
        <v>2</v>
      </c>
      <c r="F445" s="1560">
        <v>1.79</v>
      </c>
      <c r="G445" s="102">
        <v>1</v>
      </c>
      <c r="H445" s="208">
        <v>118390.6</v>
      </c>
      <c r="I445" s="208"/>
      <c r="J445" s="208">
        <v>0.05</v>
      </c>
      <c r="K445" s="208">
        <f t="shared" si="79"/>
        <v>5919.5300000000007</v>
      </c>
      <c r="L445" s="208"/>
      <c r="M445" s="227">
        <f t="shared" si="80"/>
        <v>124310.13</v>
      </c>
      <c r="N445" s="227">
        <v>1</v>
      </c>
      <c r="O445" s="102">
        <v>1</v>
      </c>
      <c r="P445" s="208">
        <v>114422.2</v>
      </c>
      <c r="Q445" s="208"/>
      <c r="R445" s="208"/>
      <c r="S445" s="227">
        <f t="shared" si="81"/>
        <v>114422.2</v>
      </c>
      <c r="T445" s="227">
        <f t="shared" si="76"/>
        <v>0</v>
      </c>
      <c r="U445" s="227">
        <f t="shared" si="77"/>
        <v>3968.4000000000087</v>
      </c>
      <c r="V445" s="227">
        <f t="shared" si="78"/>
        <v>0</v>
      </c>
      <c r="W445" s="227">
        <f t="shared" si="88"/>
        <v>0</v>
      </c>
      <c r="X445" s="227">
        <f t="shared" si="86"/>
        <v>3968.4000000000087</v>
      </c>
      <c r="Y445" s="1561">
        <v>3</v>
      </c>
      <c r="Z445" s="1560">
        <v>1.84</v>
      </c>
      <c r="AA445" s="102">
        <v>1</v>
      </c>
      <c r="AB445" s="208">
        <v>121697.60000000001</v>
      </c>
      <c r="AC445" s="208"/>
      <c r="AD445" s="208">
        <v>0.05</v>
      </c>
      <c r="AE445" s="208">
        <f t="shared" si="82"/>
        <v>6084.880000000001</v>
      </c>
      <c r="AF445" s="208"/>
      <c r="AG445" s="227">
        <f t="shared" si="83"/>
        <v>127782.48000000001</v>
      </c>
      <c r="AH445" s="227" t="s">
        <v>1</v>
      </c>
      <c r="AI445" s="1560">
        <v>1.9</v>
      </c>
      <c r="AJ445" s="102">
        <v>1</v>
      </c>
      <c r="AK445" s="208">
        <v>125666</v>
      </c>
      <c r="AL445" s="208"/>
      <c r="AM445" s="1567">
        <v>0.05</v>
      </c>
      <c r="AN445" s="208">
        <f t="shared" si="84"/>
        <v>6283.3</v>
      </c>
      <c r="AO445" s="208"/>
      <c r="AP445" s="227">
        <f t="shared" si="85"/>
        <v>131949.29999999999</v>
      </c>
    </row>
    <row r="446" spans="1:42" s="5" customFormat="1" x14ac:dyDescent="0.25">
      <c r="A446" s="208">
        <v>436</v>
      </c>
      <c r="B446" s="1546" t="s">
        <v>6447</v>
      </c>
      <c r="C446" s="1546" t="s">
        <v>1145</v>
      </c>
      <c r="D446" s="227" t="s">
        <v>4768</v>
      </c>
      <c r="E446" s="1561">
        <v>2</v>
      </c>
      <c r="F446" s="1560">
        <v>1.79</v>
      </c>
      <c r="G446" s="102">
        <v>1</v>
      </c>
      <c r="H446" s="208">
        <v>118390.6</v>
      </c>
      <c r="I446" s="208">
        <v>8000</v>
      </c>
      <c r="J446" s="208">
        <v>0.05</v>
      </c>
      <c r="K446" s="208">
        <f t="shared" si="79"/>
        <v>5919.5300000000007</v>
      </c>
      <c r="L446" s="208"/>
      <c r="M446" s="227">
        <f t="shared" si="80"/>
        <v>132310.13</v>
      </c>
      <c r="N446" s="227">
        <v>1</v>
      </c>
      <c r="O446" s="102">
        <v>1</v>
      </c>
      <c r="P446" s="208">
        <v>114422.2</v>
      </c>
      <c r="Q446" s="208"/>
      <c r="R446" s="208"/>
      <c r="S446" s="227">
        <f t="shared" si="81"/>
        <v>114422.2</v>
      </c>
      <c r="T446" s="227">
        <f t="shared" si="76"/>
        <v>0</v>
      </c>
      <c r="U446" s="227">
        <f t="shared" si="77"/>
        <v>3968.4000000000087</v>
      </c>
      <c r="V446" s="227">
        <f t="shared" si="78"/>
        <v>8000</v>
      </c>
      <c r="W446" s="227">
        <f t="shared" si="88"/>
        <v>0</v>
      </c>
      <c r="X446" s="227">
        <f t="shared" si="86"/>
        <v>11968.400000000009</v>
      </c>
      <c r="Y446" s="1561">
        <v>3</v>
      </c>
      <c r="Z446" s="1560">
        <v>1.84</v>
      </c>
      <c r="AA446" s="102">
        <v>1</v>
      </c>
      <c r="AB446" s="208">
        <v>121697.60000000001</v>
      </c>
      <c r="AC446" s="208">
        <v>8000</v>
      </c>
      <c r="AD446" s="208">
        <v>0.05</v>
      </c>
      <c r="AE446" s="208">
        <f t="shared" si="82"/>
        <v>6084.880000000001</v>
      </c>
      <c r="AF446" s="208"/>
      <c r="AG446" s="227">
        <f t="shared" si="83"/>
        <v>135782.48000000001</v>
      </c>
      <c r="AH446" s="227" t="s">
        <v>1</v>
      </c>
      <c r="AI446" s="1560">
        <v>1.9</v>
      </c>
      <c r="AJ446" s="102">
        <v>1</v>
      </c>
      <c r="AK446" s="208">
        <v>125666</v>
      </c>
      <c r="AL446" s="208">
        <v>8000</v>
      </c>
      <c r="AM446" s="1567">
        <v>0.06</v>
      </c>
      <c r="AN446" s="208">
        <f t="shared" si="84"/>
        <v>7539.96</v>
      </c>
      <c r="AO446" s="208"/>
      <c r="AP446" s="227">
        <f t="shared" si="85"/>
        <v>141205.96</v>
      </c>
    </row>
    <row r="447" spans="1:42" s="5" customFormat="1" x14ac:dyDescent="0.25">
      <c r="A447" s="208">
        <v>437</v>
      </c>
      <c r="B447" s="1546" t="s">
        <v>1429</v>
      </c>
      <c r="C447" s="1546" t="s">
        <v>1145</v>
      </c>
      <c r="D447" s="227" t="s">
        <v>4768</v>
      </c>
      <c r="E447" s="1561">
        <v>1</v>
      </c>
      <c r="F447" s="1560">
        <v>1.73</v>
      </c>
      <c r="G447" s="102">
        <v>1</v>
      </c>
      <c r="H447" s="208">
        <v>114422.2</v>
      </c>
      <c r="I447" s="208">
        <v>0</v>
      </c>
      <c r="J447" s="208">
        <v>0.03</v>
      </c>
      <c r="K447" s="208">
        <f t="shared" si="79"/>
        <v>3432.6659999999997</v>
      </c>
      <c r="L447" s="208"/>
      <c r="M447" s="227">
        <f t="shared" si="80"/>
        <v>117854.86599999999</v>
      </c>
      <c r="N447" s="227">
        <v>0</v>
      </c>
      <c r="O447" s="102">
        <v>1</v>
      </c>
      <c r="P447" s="208">
        <v>111115.2</v>
      </c>
      <c r="Q447" s="208"/>
      <c r="R447" s="208"/>
      <c r="S447" s="227">
        <f t="shared" si="81"/>
        <v>111115.2</v>
      </c>
      <c r="T447" s="227">
        <f t="shared" si="76"/>
        <v>0</v>
      </c>
      <c r="U447" s="227">
        <f t="shared" si="77"/>
        <v>3307</v>
      </c>
      <c r="V447" s="227">
        <f t="shared" si="78"/>
        <v>0</v>
      </c>
      <c r="W447" s="227">
        <f t="shared" si="88"/>
        <v>0</v>
      </c>
      <c r="X447" s="227">
        <f t="shared" si="86"/>
        <v>3307</v>
      </c>
      <c r="Y447" s="1561">
        <v>2</v>
      </c>
      <c r="Z447" s="1560">
        <v>1.79</v>
      </c>
      <c r="AA447" s="102">
        <v>1</v>
      </c>
      <c r="AB447" s="208">
        <v>118390.6</v>
      </c>
      <c r="AC447" s="208">
        <v>0</v>
      </c>
      <c r="AD447" s="208">
        <v>0.03</v>
      </c>
      <c r="AE447" s="208">
        <f t="shared" si="82"/>
        <v>3551.7179999999998</v>
      </c>
      <c r="AF447" s="208"/>
      <c r="AG447" s="227">
        <f t="shared" si="83"/>
        <v>121942.318</v>
      </c>
      <c r="AH447" s="227" t="s">
        <v>1</v>
      </c>
      <c r="AI447" s="1560">
        <v>1.84</v>
      </c>
      <c r="AJ447" s="102">
        <v>1</v>
      </c>
      <c r="AK447" s="208">
        <v>121697.60000000001</v>
      </c>
      <c r="AL447" s="208">
        <v>0</v>
      </c>
      <c r="AM447" s="1567">
        <v>0.03</v>
      </c>
      <c r="AN447" s="208">
        <f t="shared" si="84"/>
        <v>3650.9279999999999</v>
      </c>
      <c r="AO447" s="208"/>
      <c r="AP447" s="227">
        <f t="shared" si="85"/>
        <v>125348.52800000001</v>
      </c>
    </row>
    <row r="448" spans="1:42" s="5" customFormat="1" x14ac:dyDescent="0.25">
      <c r="A448" s="208">
        <v>438</v>
      </c>
      <c r="B448" s="1546" t="s">
        <v>1429</v>
      </c>
      <c r="C448" s="1546" t="s">
        <v>1145</v>
      </c>
      <c r="D448" s="227" t="s">
        <v>4768</v>
      </c>
      <c r="E448" s="1561">
        <v>1</v>
      </c>
      <c r="F448" s="1560">
        <v>1.73</v>
      </c>
      <c r="G448" s="102">
        <v>1</v>
      </c>
      <c r="H448" s="208">
        <v>114422.2</v>
      </c>
      <c r="I448" s="208">
        <v>0</v>
      </c>
      <c r="J448" s="208">
        <v>0.03</v>
      </c>
      <c r="K448" s="208">
        <f t="shared" si="79"/>
        <v>3432.6659999999997</v>
      </c>
      <c r="L448" s="208"/>
      <c r="M448" s="227">
        <f t="shared" si="80"/>
        <v>117854.86599999999</v>
      </c>
      <c r="N448" s="227">
        <v>0</v>
      </c>
      <c r="O448" s="102">
        <v>1</v>
      </c>
      <c r="P448" s="208">
        <v>111115.2</v>
      </c>
      <c r="Q448" s="208"/>
      <c r="R448" s="208"/>
      <c r="S448" s="227">
        <f t="shared" si="81"/>
        <v>111115.2</v>
      </c>
      <c r="T448" s="227">
        <f t="shared" si="76"/>
        <v>0</v>
      </c>
      <c r="U448" s="227">
        <f t="shared" si="77"/>
        <v>3307</v>
      </c>
      <c r="V448" s="227">
        <f t="shared" si="78"/>
        <v>0</v>
      </c>
      <c r="W448" s="227">
        <f t="shared" si="88"/>
        <v>0</v>
      </c>
      <c r="X448" s="227">
        <f t="shared" si="86"/>
        <v>3307</v>
      </c>
      <c r="Y448" s="1561">
        <v>2</v>
      </c>
      <c r="Z448" s="1560">
        <v>1.79</v>
      </c>
      <c r="AA448" s="102">
        <v>1</v>
      </c>
      <c r="AB448" s="208">
        <v>118390.6</v>
      </c>
      <c r="AC448" s="208">
        <v>0</v>
      </c>
      <c r="AD448" s="208">
        <v>0.03</v>
      </c>
      <c r="AE448" s="208">
        <f t="shared" si="82"/>
        <v>3551.7179999999998</v>
      </c>
      <c r="AF448" s="208"/>
      <c r="AG448" s="227">
        <f t="shared" si="83"/>
        <v>121942.318</v>
      </c>
      <c r="AH448" s="227" t="s">
        <v>1</v>
      </c>
      <c r="AI448" s="1560">
        <v>1.84</v>
      </c>
      <c r="AJ448" s="102">
        <v>1</v>
      </c>
      <c r="AK448" s="208">
        <v>121697.60000000001</v>
      </c>
      <c r="AL448" s="208">
        <v>0</v>
      </c>
      <c r="AM448" s="1567">
        <v>0.03</v>
      </c>
      <c r="AN448" s="208">
        <f t="shared" si="84"/>
        <v>3650.9279999999999</v>
      </c>
      <c r="AO448" s="208"/>
      <c r="AP448" s="227">
        <f t="shared" si="85"/>
        <v>125348.52800000001</v>
      </c>
    </row>
    <row r="449" spans="1:42" s="5" customFormat="1" x14ac:dyDescent="0.25">
      <c r="A449" s="208">
        <v>439</v>
      </c>
      <c r="B449" s="1546" t="s">
        <v>1429</v>
      </c>
      <c r="C449" s="1546" t="s">
        <v>1145</v>
      </c>
      <c r="D449" s="227" t="s">
        <v>4768</v>
      </c>
      <c r="E449" s="1561">
        <v>1</v>
      </c>
      <c r="F449" s="1560">
        <v>1.73</v>
      </c>
      <c r="G449" s="102">
        <v>1</v>
      </c>
      <c r="H449" s="208">
        <v>114422.2</v>
      </c>
      <c r="I449" s="208">
        <v>0</v>
      </c>
      <c r="J449" s="208">
        <v>0.03</v>
      </c>
      <c r="K449" s="208">
        <f t="shared" si="79"/>
        <v>3432.6659999999997</v>
      </c>
      <c r="L449" s="208"/>
      <c r="M449" s="227">
        <f t="shared" si="80"/>
        <v>117854.86599999999</v>
      </c>
      <c r="N449" s="227">
        <v>0</v>
      </c>
      <c r="O449" s="102">
        <v>1</v>
      </c>
      <c r="P449" s="208">
        <v>111115.2</v>
      </c>
      <c r="Q449" s="208"/>
      <c r="R449" s="208"/>
      <c r="S449" s="227">
        <f t="shared" si="81"/>
        <v>111115.2</v>
      </c>
      <c r="T449" s="227">
        <f t="shared" si="76"/>
        <v>0</v>
      </c>
      <c r="U449" s="227">
        <f t="shared" si="77"/>
        <v>3307</v>
      </c>
      <c r="V449" s="227">
        <f t="shared" si="78"/>
        <v>0</v>
      </c>
      <c r="W449" s="227">
        <f t="shared" si="88"/>
        <v>0</v>
      </c>
      <c r="X449" s="227">
        <f t="shared" si="86"/>
        <v>3307</v>
      </c>
      <c r="Y449" s="1561">
        <v>2</v>
      </c>
      <c r="Z449" s="1560">
        <v>1.79</v>
      </c>
      <c r="AA449" s="102">
        <v>1</v>
      </c>
      <c r="AB449" s="208">
        <v>118390.6</v>
      </c>
      <c r="AC449" s="208">
        <v>0</v>
      </c>
      <c r="AD449" s="208">
        <v>0.03</v>
      </c>
      <c r="AE449" s="208">
        <f t="shared" si="82"/>
        <v>3551.7179999999998</v>
      </c>
      <c r="AF449" s="208"/>
      <c r="AG449" s="227">
        <f t="shared" si="83"/>
        <v>121942.318</v>
      </c>
      <c r="AH449" s="227" t="s">
        <v>1</v>
      </c>
      <c r="AI449" s="1560">
        <v>1.84</v>
      </c>
      <c r="AJ449" s="102">
        <v>1</v>
      </c>
      <c r="AK449" s="208">
        <v>121697.60000000001</v>
      </c>
      <c r="AL449" s="208">
        <v>0</v>
      </c>
      <c r="AM449" s="1567">
        <v>0.03</v>
      </c>
      <c r="AN449" s="208">
        <f t="shared" si="84"/>
        <v>3650.9279999999999</v>
      </c>
      <c r="AO449" s="208"/>
      <c r="AP449" s="227">
        <f t="shared" si="85"/>
        <v>125348.52800000001</v>
      </c>
    </row>
    <row r="450" spans="1:42" s="5" customFormat="1" x14ac:dyDescent="0.25">
      <c r="A450" s="208">
        <v>440</v>
      </c>
      <c r="B450" s="1546" t="s">
        <v>1429</v>
      </c>
      <c r="C450" s="1546" t="s">
        <v>1145</v>
      </c>
      <c r="D450" s="227" t="s">
        <v>4768</v>
      </c>
      <c r="E450" s="1561">
        <v>1</v>
      </c>
      <c r="F450" s="1560">
        <v>1.73</v>
      </c>
      <c r="G450" s="102">
        <v>1</v>
      </c>
      <c r="H450" s="208">
        <v>114422.2</v>
      </c>
      <c r="I450" s="208">
        <v>0</v>
      </c>
      <c r="J450" s="208">
        <v>0.03</v>
      </c>
      <c r="K450" s="208">
        <f t="shared" si="79"/>
        <v>3432.6659999999997</v>
      </c>
      <c r="L450" s="208"/>
      <c r="M450" s="227">
        <f t="shared" si="80"/>
        <v>117854.86599999999</v>
      </c>
      <c r="N450" s="227">
        <v>0</v>
      </c>
      <c r="O450" s="102">
        <v>1</v>
      </c>
      <c r="P450" s="208">
        <v>111115.2</v>
      </c>
      <c r="Q450" s="208"/>
      <c r="R450" s="208"/>
      <c r="S450" s="227">
        <f t="shared" si="81"/>
        <v>111115.2</v>
      </c>
      <c r="T450" s="227">
        <f t="shared" si="76"/>
        <v>0</v>
      </c>
      <c r="U450" s="227">
        <f t="shared" si="77"/>
        <v>3307</v>
      </c>
      <c r="V450" s="227">
        <f t="shared" si="78"/>
        <v>0</v>
      </c>
      <c r="W450" s="227">
        <f t="shared" si="88"/>
        <v>0</v>
      </c>
      <c r="X450" s="227">
        <f t="shared" si="86"/>
        <v>3307</v>
      </c>
      <c r="Y450" s="1561">
        <v>2</v>
      </c>
      <c r="Z450" s="1560">
        <v>1.79</v>
      </c>
      <c r="AA450" s="102">
        <v>1</v>
      </c>
      <c r="AB450" s="208">
        <v>118390.6</v>
      </c>
      <c r="AC450" s="208">
        <v>0</v>
      </c>
      <c r="AD450" s="208">
        <v>0.03</v>
      </c>
      <c r="AE450" s="208">
        <f t="shared" si="82"/>
        <v>3551.7179999999998</v>
      </c>
      <c r="AF450" s="208"/>
      <c r="AG450" s="227">
        <f t="shared" si="83"/>
        <v>121942.318</v>
      </c>
      <c r="AH450" s="227" t="s">
        <v>1</v>
      </c>
      <c r="AI450" s="1560">
        <v>1.84</v>
      </c>
      <c r="AJ450" s="102">
        <v>1</v>
      </c>
      <c r="AK450" s="208">
        <v>121697.60000000001</v>
      </c>
      <c r="AL450" s="208">
        <v>0</v>
      </c>
      <c r="AM450" s="1567">
        <v>0.03</v>
      </c>
      <c r="AN450" s="208">
        <f t="shared" si="84"/>
        <v>3650.9279999999999</v>
      </c>
      <c r="AO450" s="208"/>
      <c r="AP450" s="227">
        <f t="shared" si="85"/>
        <v>125348.52800000001</v>
      </c>
    </row>
    <row r="451" spans="1:42" s="5" customFormat="1" ht="27" x14ac:dyDescent="0.25">
      <c r="A451" s="208">
        <v>441</v>
      </c>
      <c r="B451" s="1546" t="s">
        <v>6448</v>
      </c>
      <c r="C451" s="1546" t="s">
        <v>6064</v>
      </c>
      <c r="D451" s="227" t="s">
        <v>4758</v>
      </c>
      <c r="E451" s="1561">
        <v>2</v>
      </c>
      <c r="F451" s="1560">
        <v>4.1399999999999997</v>
      </c>
      <c r="G451" s="102">
        <v>1</v>
      </c>
      <c r="H451" s="208">
        <v>273819.59999999998</v>
      </c>
      <c r="I451" s="208">
        <v>0</v>
      </c>
      <c r="J451" s="208">
        <v>0.12</v>
      </c>
      <c r="K451" s="208">
        <f t="shared" si="79"/>
        <v>32858.351999999999</v>
      </c>
      <c r="L451" s="208"/>
      <c r="M451" s="227">
        <f t="shared" si="80"/>
        <v>306677.95199999999</v>
      </c>
      <c r="N451" s="227">
        <v>1</v>
      </c>
      <c r="O451" s="102">
        <v>1</v>
      </c>
      <c r="P451" s="208">
        <v>265221.39999999997</v>
      </c>
      <c r="Q451" s="208"/>
      <c r="R451" s="208"/>
      <c r="S451" s="227">
        <f t="shared" si="81"/>
        <v>265221.39999999997</v>
      </c>
      <c r="T451" s="227">
        <f t="shared" si="76"/>
        <v>0</v>
      </c>
      <c r="U451" s="227">
        <f t="shared" si="77"/>
        <v>8598.2000000000116</v>
      </c>
      <c r="V451" s="227">
        <f t="shared" si="78"/>
        <v>0</v>
      </c>
      <c r="W451" s="227">
        <f t="shared" si="88"/>
        <v>0</v>
      </c>
      <c r="X451" s="227">
        <f t="shared" si="86"/>
        <v>8598.2000000000116</v>
      </c>
      <c r="Y451" s="1561">
        <v>3</v>
      </c>
      <c r="Z451" s="1560">
        <v>4.2699999999999996</v>
      </c>
      <c r="AA451" s="102">
        <v>1</v>
      </c>
      <c r="AB451" s="208">
        <v>282417.8</v>
      </c>
      <c r="AC451" s="208">
        <v>0</v>
      </c>
      <c r="AD451" s="208">
        <v>0.12</v>
      </c>
      <c r="AE451" s="208">
        <f t="shared" si="82"/>
        <v>33890.135999999999</v>
      </c>
      <c r="AF451" s="208"/>
      <c r="AG451" s="227">
        <f t="shared" si="83"/>
        <v>316307.93599999999</v>
      </c>
      <c r="AH451" s="227" t="s">
        <v>1</v>
      </c>
      <c r="AI451" s="1560">
        <v>4.41</v>
      </c>
      <c r="AJ451" s="102">
        <v>1</v>
      </c>
      <c r="AK451" s="208">
        <v>291677.40000000002</v>
      </c>
      <c r="AL451" s="208">
        <v>0</v>
      </c>
      <c r="AM451" s="1567">
        <v>0.13</v>
      </c>
      <c r="AN451" s="208">
        <f t="shared" si="84"/>
        <v>37918.062000000005</v>
      </c>
      <c r="AO451" s="208"/>
      <c r="AP451" s="227">
        <f t="shared" si="85"/>
        <v>329595.46200000006</v>
      </c>
    </row>
    <row r="452" spans="1:42" s="5" customFormat="1" ht="27" x14ac:dyDescent="0.25">
      <c r="A452" s="208">
        <v>442</v>
      </c>
      <c r="B452" s="1546" t="s">
        <v>1429</v>
      </c>
      <c r="C452" s="1546" t="s">
        <v>6096</v>
      </c>
      <c r="D452" s="227" t="s">
        <v>4971</v>
      </c>
      <c r="E452" s="1561">
        <v>1</v>
      </c>
      <c r="F452" s="1560">
        <v>2.75</v>
      </c>
      <c r="G452" s="102">
        <v>1</v>
      </c>
      <c r="H452" s="208">
        <v>181885</v>
      </c>
      <c r="I452" s="208">
        <v>0</v>
      </c>
      <c r="J452" s="208">
        <v>0.03</v>
      </c>
      <c r="K452" s="208">
        <f t="shared" si="79"/>
        <v>5456.55</v>
      </c>
      <c r="L452" s="208"/>
      <c r="M452" s="227">
        <f t="shared" si="80"/>
        <v>187341.55</v>
      </c>
      <c r="N452" s="227">
        <v>0</v>
      </c>
      <c r="O452" s="102">
        <v>1</v>
      </c>
      <c r="P452" s="208">
        <v>175932.40000000002</v>
      </c>
      <c r="Q452" s="208"/>
      <c r="R452" s="208"/>
      <c r="S452" s="227">
        <f t="shared" si="81"/>
        <v>175932.40000000002</v>
      </c>
      <c r="T452" s="227">
        <f t="shared" si="76"/>
        <v>0</v>
      </c>
      <c r="U452" s="227">
        <f t="shared" si="77"/>
        <v>5952.5999999999767</v>
      </c>
      <c r="V452" s="227">
        <f t="shared" si="78"/>
        <v>0</v>
      </c>
      <c r="W452" s="227">
        <f t="shared" si="88"/>
        <v>0</v>
      </c>
      <c r="X452" s="227">
        <f t="shared" si="86"/>
        <v>5952.5999999999767</v>
      </c>
      <c r="Y452" s="1561">
        <v>2</v>
      </c>
      <c r="Z452" s="1560">
        <v>2.83</v>
      </c>
      <c r="AA452" s="102">
        <v>1</v>
      </c>
      <c r="AB452" s="208">
        <v>187176.2</v>
      </c>
      <c r="AC452" s="208">
        <v>0</v>
      </c>
      <c r="AD452" s="208">
        <v>0.03</v>
      </c>
      <c r="AE452" s="208">
        <f t="shared" si="82"/>
        <v>5615.2860000000001</v>
      </c>
      <c r="AF452" s="208"/>
      <c r="AG452" s="227">
        <f t="shared" si="83"/>
        <v>192791.486</v>
      </c>
      <c r="AH452" s="227" t="s">
        <v>1</v>
      </c>
      <c r="AI452" s="1560">
        <v>2.92</v>
      </c>
      <c r="AJ452" s="102">
        <v>1</v>
      </c>
      <c r="AK452" s="208">
        <v>193128.8</v>
      </c>
      <c r="AL452" s="208">
        <v>0</v>
      </c>
      <c r="AM452" s="1567">
        <v>0.03</v>
      </c>
      <c r="AN452" s="208">
        <f t="shared" si="84"/>
        <v>5793.8639999999996</v>
      </c>
      <c r="AO452" s="208"/>
      <c r="AP452" s="227">
        <f t="shared" si="85"/>
        <v>198922.66399999999</v>
      </c>
    </row>
    <row r="453" spans="1:42" s="5" customFormat="1" ht="27" x14ac:dyDescent="0.25">
      <c r="A453" s="208">
        <v>443</v>
      </c>
      <c r="B453" s="1546" t="s">
        <v>1429</v>
      </c>
      <c r="C453" s="1546" t="s">
        <v>6251</v>
      </c>
      <c r="D453" s="227" t="s">
        <v>4989</v>
      </c>
      <c r="E453" s="1561">
        <v>1</v>
      </c>
      <c r="F453" s="1560">
        <v>2.35</v>
      </c>
      <c r="G453" s="102">
        <v>1</v>
      </c>
      <c r="H453" s="208">
        <v>155429</v>
      </c>
      <c r="I453" s="208">
        <v>0</v>
      </c>
      <c r="J453" s="208">
        <v>0.03</v>
      </c>
      <c r="K453" s="208">
        <f t="shared" si="79"/>
        <v>4662.87</v>
      </c>
      <c r="L453" s="208"/>
      <c r="M453" s="227">
        <f t="shared" si="80"/>
        <v>160091.87</v>
      </c>
      <c r="N453" s="227">
        <v>0</v>
      </c>
      <c r="O453" s="102">
        <v>1</v>
      </c>
      <c r="P453" s="208">
        <v>150799.19999999998</v>
      </c>
      <c r="Q453" s="208"/>
      <c r="R453" s="208"/>
      <c r="S453" s="227">
        <f t="shared" si="81"/>
        <v>150799.19999999998</v>
      </c>
      <c r="T453" s="227">
        <f t="shared" si="76"/>
        <v>0</v>
      </c>
      <c r="U453" s="227">
        <f t="shared" si="77"/>
        <v>4629.8000000000175</v>
      </c>
      <c r="V453" s="227">
        <f t="shared" si="78"/>
        <v>0</v>
      </c>
      <c r="W453" s="227">
        <f t="shared" si="88"/>
        <v>0</v>
      </c>
      <c r="X453" s="227">
        <f t="shared" si="86"/>
        <v>4629.8000000000175</v>
      </c>
      <c r="Y453" s="1561">
        <v>2</v>
      </c>
      <c r="Z453" s="1560">
        <v>2.4300000000000002</v>
      </c>
      <c r="AA453" s="102">
        <v>1</v>
      </c>
      <c r="AB453" s="208">
        <v>160720.20000000001</v>
      </c>
      <c r="AC453" s="208">
        <v>0</v>
      </c>
      <c r="AD453" s="208">
        <v>0.03</v>
      </c>
      <c r="AE453" s="208">
        <f t="shared" si="82"/>
        <v>4821.6059999999998</v>
      </c>
      <c r="AF453" s="208"/>
      <c r="AG453" s="227">
        <f t="shared" si="83"/>
        <v>165541.80600000001</v>
      </c>
      <c r="AH453" s="227" t="s">
        <v>1</v>
      </c>
      <c r="AI453" s="1560">
        <v>2.5</v>
      </c>
      <c r="AJ453" s="102">
        <v>1</v>
      </c>
      <c r="AK453" s="208">
        <v>165350</v>
      </c>
      <c r="AL453" s="208">
        <v>0</v>
      </c>
      <c r="AM453" s="1567">
        <v>0.03</v>
      </c>
      <c r="AN453" s="208">
        <f t="shared" si="84"/>
        <v>4960.5</v>
      </c>
      <c r="AO453" s="208"/>
      <c r="AP453" s="227">
        <f t="shared" si="85"/>
        <v>170310.5</v>
      </c>
    </row>
    <row r="454" spans="1:42" s="5" customFormat="1" x14ac:dyDescent="0.25">
      <c r="A454" s="208">
        <v>444</v>
      </c>
      <c r="B454" s="1546" t="s">
        <v>6449</v>
      </c>
      <c r="C454" s="1546" t="s">
        <v>6066</v>
      </c>
      <c r="D454" s="227" t="s">
        <v>6067</v>
      </c>
      <c r="E454" s="1561">
        <v>2</v>
      </c>
      <c r="F454" s="1560">
        <v>2.08</v>
      </c>
      <c r="G454" s="102">
        <v>1</v>
      </c>
      <c r="H454" s="208">
        <v>137571.20000000001</v>
      </c>
      <c r="I454" s="208">
        <v>0</v>
      </c>
      <c r="J454" s="208">
        <v>0.1</v>
      </c>
      <c r="K454" s="208">
        <f t="shared" si="79"/>
        <v>13757.120000000003</v>
      </c>
      <c r="L454" s="208"/>
      <c r="M454" s="227">
        <f t="shared" si="80"/>
        <v>151328.32000000001</v>
      </c>
      <c r="N454" s="227">
        <v>1</v>
      </c>
      <c r="O454" s="102">
        <v>1</v>
      </c>
      <c r="P454" s="208">
        <v>133602.79999999999</v>
      </c>
      <c r="Q454" s="208"/>
      <c r="R454" s="208"/>
      <c r="S454" s="227">
        <f t="shared" si="81"/>
        <v>133602.79999999999</v>
      </c>
      <c r="T454" s="227">
        <f t="shared" si="76"/>
        <v>0</v>
      </c>
      <c r="U454" s="227">
        <f t="shared" si="77"/>
        <v>3968.4000000000233</v>
      </c>
      <c r="V454" s="227">
        <f t="shared" si="78"/>
        <v>0</v>
      </c>
      <c r="W454" s="227">
        <f t="shared" si="88"/>
        <v>0</v>
      </c>
      <c r="X454" s="227">
        <f t="shared" si="86"/>
        <v>3968.4000000000233</v>
      </c>
      <c r="Y454" s="1561">
        <v>3</v>
      </c>
      <c r="Z454" s="1560">
        <v>2.15</v>
      </c>
      <c r="AA454" s="102">
        <v>1</v>
      </c>
      <c r="AB454" s="208">
        <v>142201</v>
      </c>
      <c r="AC454" s="208">
        <v>0</v>
      </c>
      <c r="AD454" s="208">
        <v>0.11</v>
      </c>
      <c r="AE454" s="208">
        <f t="shared" si="82"/>
        <v>15642.11</v>
      </c>
      <c r="AF454" s="208"/>
      <c r="AG454" s="227">
        <f t="shared" si="83"/>
        <v>157843.10999999999</v>
      </c>
      <c r="AH454" s="227" t="s">
        <v>1</v>
      </c>
      <c r="AI454" s="1560">
        <v>2.21</v>
      </c>
      <c r="AJ454" s="102">
        <v>1</v>
      </c>
      <c r="AK454" s="208">
        <v>146169.4</v>
      </c>
      <c r="AL454" s="208">
        <v>0</v>
      </c>
      <c r="AM454" s="1567">
        <v>0.11</v>
      </c>
      <c r="AN454" s="208">
        <f t="shared" si="84"/>
        <v>16078.634</v>
      </c>
      <c r="AO454" s="208"/>
      <c r="AP454" s="227">
        <f t="shared" si="85"/>
        <v>162248.03399999999</v>
      </c>
    </row>
    <row r="455" spans="1:42" s="5" customFormat="1" x14ac:dyDescent="0.25">
      <c r="A455" s="208">
        <v>445</v>
      </c>
      <c r="B455" s="1546" t="s">
        <v>6450</v>
      </c>
      <c r="C455" s="1546" t="s">
        <v>6066</v>
      </c>
      <c r="D455" s="227" t="s">
        <v>6067</v>
      </c>
      <c r="E455" s="1561">
        <v>2</v>
      </c>
      <c r="F455" s="1560">
        <v>2.08</v>
      </c>
      <c r="G455" s="102">
        <v>1</v>
      </c>
      <c r="H455" s="208">
        <v>137571.20000000001</v>
      </c>
      <c r="I455" s="208">
        <v>0</v>
      </c>
      <c r="J455" s="208">
        <v>0.1</v>
      </c>
      <c r="K455" s="208">
        <f t="shared" si="79"/>
        <v>13757.120000000003</v>
      </c>
      <c r="L455" s="208"/>
      <c r="M455" s="227">
        <f t="shared" si="80"/>
        <v>151328.32000000001</v>
      </c>
      <c r="N455" s="227">
        <v>1</v>
      </c>
      <c r="O455" s="102">
        <v>1</v>
      </c>
      <c r="P455" s="208">
        <v>133602.79999999999</v>
      </c>
      <c r="Q455" s="208"/>
      <c r="R455" s="208"/>
      <c r="S455" s="227">
        <f t="shared" si="81"/>
        <v>133602.79999999999</v>
      </c>
      <c r="T455" s="227">
        <f t="shared" si="76"/>
        <v>0</v>
      </c>
      <c r="U455" s="227">
        <f t="shared" si="77"/>
        <v>3968.4000000000233</v>
      </c>
      <c r="V455" s="227">
        <f t="shared" si="78"/>
        <v>0</v>
      </c>
      <c r="W455" s="227">
        <f t="shared" si="88"/>
        <v>0</v>
      </c>
      <c r="X455" s="227">
        <f t="shared" si="86"/>
        <v>3968.4000000000233</v>
      </c>
      <c r="Y455" s="1561">
        <v>3</v>
      </c>
      <c r="Z455" s="1560">
        <v>2.15</v>
      </c>
      <c r="AA455" s="102">
        <v>1</v>
      </c>
      <c r="AB455" s="208">
        <v>142201</v>
      </c>
      <c r="AC455" s="208">
        <v>0</v>
      </c>
      <c r="AD455" s="208">
        <v>0.1</v>
      </c>
      <c r="AE455" s="208">
        <f t="shared" si="82"/>
        <v>14220.1</v>
      </c>
      <c r="AF455" s="208"/>
      <c r="AG455" s="227">
        <f t="shared" si="83"/>
        <v>156421.1</v>
      </c>
      <c r="AH455" s="227" t="s">
        <v>1</v>
      </c>
      <c r="AI455" s="1560">
        <v>2.21</v>
      </c>
      <c r="AJ455" s="102">
        <v>1</v>
      </c>
      <c r="AK455" s="208">
        <v>146169.4</v>
      </c>
      <c r="AL455" s="208">
        <v>0</v>
      </c>
      <c r="AM455" s="1567">
        <v>0.1</v>
      </c>
      <c r="AN455" s="208">
        <f t="shared" si="84"/>
        <v>14616.94</v>
      </c>
      <c r="AO455" s="208"/>
      <c r="AP455" s="227">
        <f t="shared" si="85"/>
        <v>160786.34</v>
      </c>
    </row>
    <row r="456" spans="1:42" s="5" customFormat="1" x14ac:dyDescent="0.25">
      <c r="A456" s="208">
        <v>446</v>
      </c>
      <c r="B456" s="1546" t="s">
        <v>6451</v>
      </c>
      <c r="C456" s="1546" t="s">
        <v>6066</v>
      </c>
      <c r="D456" s="227" t="s">
        <v>6067</v>
      </c>
      <c r="E456" s="1561">
        <v>2</v>
      </c>
      <c r="F456" s="1560">
        <v>2.08</v>
      </c>
      <c r="G456" s="102">
        <v>1</v>
      </c>
      <c r="H456" s="208">
        <v>137571.20000000001</v>
      </c>
      <c r="I456" s="208">
        <v>0</v>
      </c>
      <c r="J456" s="208">
        <v>0.1</v>
      </c>
      <c r="K456" s="208">
        <f t="shared" si="79"/>
        <v>13757.120000000003</v>
      </c>
      <c r="L456" s="208"/>
      <c r="M456" s="227">
        <f t="shared" si="80"/>
        <v>151328.32000000001</v>
      </c>
      <c r="N456" s="227">
        <v>1</v>
      </c>
      <c r="O456" s="102">
        <v>1</v>
      </c>
      <c r="P456" s="208">
        <v>133602.79999999999</v>
      </c>
      <c r="Q456" s="208"/>
      <c r="R456" s="208"/>
      <c r="S456" s="227">
        <f t="shared" si="81"/>
        <v>133602.79999999999</v>
      </c>
      <c r="T456" s="227">
        <f t="shared" si="76"/>
        <v>0</v>
      </c>
      <c r="U456" s="227">
        <f t="shared" si="77"/>
        <v>3968.4000000000233</v>
      </c>
      <c r="V456" s="227">
        <f t="shared" si="78"/>
        <v>0</v>
      </c>
      <c r="W456" s="227">
        <f t="shared" si="88"/>
        <v>0</v>
      </c>
      <c r="X456" s="227">
        <f t="shared" si="86"/>
        <v>3968.4000000000233</v>
      </c>
      <c r="Y456" s="1561">
        <v>3</v>
      </c>
      <c r="Z456" s="1560">
        <v>2.15</v>
      </c>
      <c r="AA456" s="102">
        <v>1</v>
      </c>
      <c r="AB456" s="208">
        <v>142201</v>
      </c>
      <c r="AC456" s="208">
        <v>0</v>
      </c>
      <c r="AD456" s="208">
        <v>0.1</v>
      </c>
      <c r="AE456" s="208">
        <f t="shared" si="82"/>
        <v>14220.1</v>
      </c>
      <c r="AF456" s="208"/>
      <c r="AG456" s="227">
        <f t="shared" si="83"/>
        <v>156421.1</v>
      </c>
      <c r="AH456" s="227" t="s">
        <v>1</v>
      </c>
      <c r="AI456" s="1560">
        <v>2.21</v>
      </c>
      <c r="AJ456" s="102">
        <v>1</v>
      </c>
      <c r="AK456" s="208">
        <v>146169.4</v>
      </c>
      <c r="AL456" s="208">
        <v>0</v>
      </c>
      <c r="AM456" s="1567">
        <v>0.1</v>
      </c>
      <c r="AN456" s="208">
        <f t="shared" si="84"/>
        <v>14616.94</v>
      </c>
      <c r="AO456" s="208"/>
      <c r="AP456" s="227">
        <f t="shared" si="85"/>
        <v>160786.34</v>
      </c>
    </row>
    <row r="457" spans="1:42" s="5" customFormat="1" x14ac:dyDescent="0.25">
      <c r="A457" s="208">
        <v>447</v>
      </c>
      <c r="B457" s="1546" t="s">
        <v>6452</v>
      </c>
      <c r="C457" s="1546" t="s">
        <v>1145</v>
      </c>
      <c r="D457" s="227" t="s">
        <v>4768</v>
      </c>
      <c r="E457" s="1561">
        <v>3</v>
      </c>
      <c r="F457" s="1560">
        <v>1.84</v>
      </c>
      <c r="G457" s="102">
        <v>1</v>
      </c>
      <c r="H457" s="208">
        <v>121697.60000000001</v>
      </c>
      <c r="I457" s="208">
        <v>0</v>
      </c>
      <c r="J457" s="208">
        <v>0.08</v>
      </c>
      <c r="K457" s="208">
        <f t="shared" si="79"/>
        <v>9735.8080000000009</v>
      </c>
      <c r="L457" s="208"/>
      <c r="M457" s="227">
        <f t="shared" si="80"/>
        <v>131433.408</v>
      </c>
      <c r="N457" s="227">
        <v>2</v>
      </c>
      <c r="O457" s="102">
        <v>1</v>
      </c>
      <c r="P457" s="208">
        <v>118390.6</v>
      </c>
      <c r="Q457" s="208"/>
      <c r="R457" s="208"/>
      <c r="S457" s="227">
        <f t="shared" si="81"/>
        <v>118390.6</v>
      </c>
      <c r="T457" s="227">
        <f t="shared" si="76"/>
        <v>0</v>
      </c>
      <c r="U457" s="227">
        <f t="shared" si="77"/>
        <v>3307</v>
      </c>
      <c r="V457" s="227">
        <f t="shared" si="78"/>
        <v>0</v>
      </c>
      <c r="W457" s="227">
        <f t="shared" si="88"/>
        <v>0</v>
      </c>
      <c r="X457" s="227">
        <f t="shared" si="86"/>
        <v>3307</v>
      </c>
      <c r="Y457" s="1561">
        <v>4</v>
      </c>
      <c r="Z457" s="1560">
        <v>1.9</v>
      </c>
      <c r="AA457" s="102">
        <v>1</v>
      </c>
      <c r="AB457" s="208">
        <v>125666</v>
      </c>
      <c r="AC457" s="208">
        <v>0</v>
      </c>
      <c r="AD457" s="208">
        <v>0.08</v>
      </c>
      <c r="AE457" s="208">
        <f t="shared" si="82"/>
        <v>10053.280000000001</v>
      </c>
      <c r="AF457" s="208"/>
      <c r="AG457" s="227">
        <f t="shared" si="83"/>
        <v>135719.28</v>
      </c>
      <c r="AH457" s="227" t="s">
        <v>1</v>
      </c>
      <c r="AI457" s="1560">
        <v>1.9</v>
      </c>
      <c r="AJ457" s="102">
        <v>1</v>
      </c>
      <c r="AK457" s="208">
        <v>125666</v>
      </c>
      <c r="AL457" s="208">
        <v>0</v>
      </c>
      <c r="AM457" s="1567">
        <v>0.08</v>
      </c>
      <c r="AN457" s="208">
        <f t="shared" si="84"/>
        <v>10053.280000000001</v>
      </c>
      <c r="AO457" s="208"/>
      <c r="AP457" s="227">
        <f t="shared" si="85"/>
        <v>135719.28</v>
      </c>
    </row>
    <row r="458" spans="1:42" s="5" customFormat="1" x14ac:dyDescent="0.25">
      <c r="A458" s="208">
        <v>448</v>
      </c>
      <c r="B458" s="1546" t="s">
        <v>6453</v>
      </c>
      <c r="C458" s="1546" t="s">
        <v>1145</v>
      </c>
      <c r="D458" s="227" t="s">
        <v>4768</v>
      </c>
      <c r="E458" s="1561">
        <v>2</v>
      </c>
      <c r="F458" s="1560">
        <v>1.79</v>
      </c>
      <c r="G458" s="102">
        <v>1</v>
      </c>
      <c r="H458" s="208">
        <v>118390.6</v>
      </c>
      <c r="I458" s="208">
        <v>0</v>
      </c>
      <c r="J458" s="208">
        <v>0.06</v>
      </c>
      <c r="K458" s="208">
        <f t="shared" si="79"/>
        <v>7103.4359999999997</v>
      </c>
      <c r="L458" s="208"/>
      <c r="M458" s="227">
        <f t="shared" si="80"/>
        <v>125494.03600000001</v>
      </c>
      <c r="N458" s="227">
        <v>1</v>
      </c>
      <c r="O458" s="102">
        <v>1</v>
      </c>
      <c r="P458" s="208">
        <v>114422.2</v>
      </c>
      <c r="Q458" s="208">
        <v>0</v>
      </c>
      <c r="R458" s="208"/>
      <c r="S458" s="227">
        <f t="shared" si="81"/>
        <v>114422.2</v>
      </c>
      <c r="T458" s="227">
        <f t="shared" si="76"/>
        <v>0</v>
      </c>
      <c r="U458" s="227">
        <f t="shared" si="77"/>
        <v>3968.4000000000087</v>
      </c>
      <c r="V458" s="227">
        <f t="shared" si="78"/>
        <v>0</v>
      </c>
      <c r="W458" s="227">
        <f t="shared" si="88"/>
        <v>0</v>
      </c>
      <c r="X458" s="227">
        <f t="shared" si="86"/>
        <v>3968.4000000000087</v>
      </c>
      <c r="Y458" s="1561">
        <v>3</v>
      </c>
      <c r="Z458" s="1560">
        <v>1.84</v>
      </c>
      <c r="AA458" s="102">
        <v>1</v>
      </c>
      <c r="AB458" s="208">
        <v>121697.60000000001</v>
      </c>
      <c r="AC458" s="208">
        <v>0</v>
      </c>
      <c r="AD458" s="208">
        <v>7.0000000000000007E-2</v>
      </c>
      <c r="AE458" s="208">
        <f t="shared" si="82"/>
        <v>8518.8320000000003</v>
      </c>
      <c r="AF458" s="208"/>
      <c r="AG458" s="227">
        <f t="shared" si="83"/>
        <v>130216.432</v>
      </c>
      <c r="AH458" s="227" t="s">
        <v>1</v>
      </c>
      <c r="AI458" s="1560">
        <v>1.9</v>
      </c>
      <c r="AJ458" s="102">
        <v>1</v>
      </c>
      <c r="AK458" s="208">
        <v>125666</v>
      </c>
      <c r="AL458" s="208">
        <v>0</v>
      </c>
      <c r="AM458" s="1567">
        <v>7.0000000000000007E-2</v>
      </c>
      <c r="AN458" s="208">
        <f t="shared" si="84"/>
        <v>8796.6200000000008</v>
      </c>
      <c r="AO458" s="208"/>
      <c r="AP458" s="227">
        <f t="shared" si="85"/>
        <v>134462.62</v>
      </c>
    </row>
    <row r="459" spans="1:42" s="5" customFormat="1" x14ac:dyDescent="0.25">
      <c r="A459" s="208">
        <v>449</v>
      </c>
      <c r="B459" s="1546" t="s">
        <v>6454</v>
      </c>
      <c r="C459" s="1546" t="s">
        <v>1145</v>
      </c>
      <c r="D459" s="227" t="s">
        <v>4768</v>
      </c>
      <c r="E459" s="1561">
        <v>10</v>
      </c>
      <c r="F459" s="1560">
        <v>2.08</v>
      </c>
      <c r="G459" s="102">
        <v>1</v>
      </c>
      <c r="H459" s="208">
        <v>137571.20000000001</v>
      </c>
      <c r="I459" s="208">
        <v>0</v>
      </c>
      <c r="J459" s="208">
        <v>0.08</v>
      </c>
      <c r="K459" s="208">
        <f t="shared" si="79"/>
        <v>11005.696000000002</v>
      </c>
      <c r="L459" s="208"/>
      <c r="M459" s="227">
        <f t="shared" si="80"/>
        <v>148576.89600000001</v>
      </c>
      <c r="N459" s="227">
        <v>8</v>
      </c>
      <c r="O459" s="102">
        <v>1</v>
      </c>
      <c r="P459" s="208">
        <v>133602.79999999999</v>
      </c>
      <c r="Q459" s="208">
        <v>0</v>
      </c>
      <c r="R459" s="208"/>
      <c r="S459" s="227">
        <f t="shared" si="81"/>
        <v>133602.79999999999</v>
      </c>
      <c r="T459" s="227">
        <f t="shared" ref="T459:T522" si="89">G459-O459</f>
        <v>0</v>
      </c>
      <c r="U459" s="227">
        <f t="shared" ref="U459:U522" si="90">H459-P459</f>
        <v>3968.4000000000233</v>
      </c>
      <c r="V459" s="227">
        <f t="shared" ref="V459:V522" si="91">I459-Q459</f>
        <v>0</v>
      </c>
      <c r="W459" s="227">
        <f t="shared" si="88"/>
        <v>0</v>
      </c>
      <c r="X459" s="227">
        <f t="shared" si="86"/>
        <v>3968.4000000000233</v>
      </c>
      <c r="Y459" s="1561">
        <v>11</v>
      </c>
      <c r="Z459" s="1560">
        <v>2.08</v>
      </c>
      <c r="AA459" s="102">
        <v>1</v>
      </c>
      <c r="AB459" s="208">
        <v>137571.20000000001</v>
      </c>
      <c r="AC459" s="208">
        <v>0</v>
      </c>
      <c r="AD459" s="208">
        <v>0.08</v>
      </c>
      <c r="AE459" s="208">
        <f t="shared" si="82"/>
        <v>11005.696000000002</v>
      </c>
      <c r="AF459" s="208"/>
      <c r="AG459" s="227">
        <f t="shared" si="83"/>
        <v>148576.89600000001</v>
      </c>
      <c r="AH459" s="227" t="s">
        <v>1</v>
      </c>
      <c r="AI459" s="1560">
        <v>2.08</v>
      </c>
      <c r="AJ459" s="102">
        <v>1</v>
      </c>
      <c r="AK459" s="208">
        <v>137571.20000000001</v>
      </c>
      <c r="AL459" s="208">
        <v>0</v>
      </c>
      <c r="AM459" s="1567">
        <v>0.08</v>
      </c>
      <c r="AN459" s="208">
        <f t="shared" si="84"/>
        <v>11005.696000000002</v>
      </c>
      <c r="AO459" s="208"/>
      <c r="AP459" s="227">
        <f t="shared" si="85"/>
        <v>148576.89600000001</v>
      </c>
    </row>
    <row r="460" spans="1:42" s="5" customFormat="1" x14ac:dyDescent="0.25">
      <c r="A460" s="208">
        <v>450</v>
      </c>
      <c r="B460" s="1546" t="s">
        <v>6455</v>
      </c>
      <c r="C460" s="1546" t="s">
        <v>1145</v>
      </c>
      <c r="D460" s="227" t="s">
        <v>4768</v>
      </c>
      <c r="E460" s="1561">
        <v>3</v>
      </c>
      <c r="F460" s="1560">
        <v>1.84</v>
      </c>
      <c r="G460" s="102">
        <v>1</v>
      </c>
      <c r="H460" s="208">
        <v>121697.60000000001</v>
      </c>
      <c r="I460" s="208">
        <v>0</v>
      </c>
      <c r="J460" s="208">
        <v>7.0000000000000007E-2</v>
      </c>
      <c r="K460" s="208">
        <f t="shared" ref="K460:K523" si="92">+H460*J460</f>
        <v>8518.8320000000003</v>
      </c>
      <c r="L460" s="208"/>
      <c r="M460" s="227">
        <f t="shared" ref="M460:M523" si="93">H460+I460+L460+K460</f>
        <v>130216.432</v>
      </c>
      <c r="N460" s="227">
        <v>2</v>
      </c>
      <c r="O460" s="102">
        <v>1</v>
      </c>
      <c r="P460" s="208">
        <v>118390.6</v>
      </c>
      <c r="Q460" s="208">
        <v>0</v>
      </c>
      <c r="R460" s="208"/>
      <c r="S460" s="227">
        <f t="shared" ref="S460:S523" si="94">P460+Q460+R460</f>
        <v>118390.6</v>
      </c>
      <c r="T460" s="227">
        <f t="shared" si="89"/>
        <v>0</v>
      </c>
      <c r="U460" s="227">
        <f t="shared" si="90"/>
        <v>3307</v>
      </c>
      <c r="V460" s="227">
        <f t="shared" si="91"/>
        <v>0</v>
      </c>
      <c r="W460" s="227">
        <f t="shared" si="88"/>
        <v>0</v>
      </c>
      <c r="X460" s="227">
        <f t="shared" si="86"/>
        <v>3307</v>
      </c>
      <c r="Y460" s="1561">
        <v>4</v>
      </c>
      <c r="Z460" s="1560">
        <v>1.9</v>
      </c>
      <c r="AA460" s="102">
        <v>1</v>
      </c>
      <c r="AB460" s="208">
        <v>125666</v>
      </c>
      <c r="AC460" s="208">
        <v>0</v>
      </c>
      <c r="AD460" s="208">
        <v>7.0000000000000007E-2</v>
      </c>
      <c r="AE460" s="208">
        <f t="shared" ref="AE460:AE523" si="95">+AB460*AD460</f>
        <v>8796.6200000000008</v>
      </c>
      <c r="AF460" s="208"/>
      <c r="AG460" s="227">
        <f t="shared" ref="AG460:AG523" si="96">AB460+AC460+AF460+AE460</f>
        <v>134462.62</v>
      </c>
      <c r="AH460" s="227" t="s">
        <v>1</v>
      </c>
      <c r="AI460" s="1560">
        <v>1.9</v>
      </c>
      <c r="AJ460" s="102">
        <v>1</v>
      </c>
      <c r="AK460" s="208">
        <v>125666</v>
      </c>
      <c r="AL460" s="208">
        <v>0</v>
      </c>
      <c r="AM460" s="1567">
        <v>7.0000000000000007E-2</v>
      </c>
      <c r="AN460" s="208">
        <f t="shared" ref="AN460:AN523" si="97">+AK460*AM460</f>
        <v>8796.6200000000008</v>
      </c>
      <c r="AO460" s="208"/>
      <c r="AP460" s="227">
        <f t="shared" ref="AP460:AP523" si="98">AK460+AL460+AO460+AN460</f>
        <v>134462.62</v>
      </c>
    </row>
    <row r="461" spans="1:42" s="5" customFormat="1" x14ac:dyDescent="0.25">
      <c r="A461" s="208">
        <v>451</v>
      </c>
      <c r="B461" s="1546" t="s">
        <v>6456</v>
      </c>
      <c r="C461" s="1546" t="s">
        <v>1145</v>
      </c>
      <c r="D461" s="227" t="s">
        <v>4768</v>
      </c>
      <c r="E461" s="1561">
        <v>2</v>
      </c>
      <c r="F461" s="1560">
        <v>1.79</v>
      </c>
      <c r="G461" s="102">
        <v>1</v>
      </c>
      <c r="H461" s="208">
        <v>118390.6</v>
      </c>
      <c r="I461" s="208">
        <v>0</v>
      </c>
      <c r="J461" s="208">
        <v>0.05</v>
      </c>
      <c r="K461" s="208">
        <f t="shared" si="92"/>
        <v>5919.5300000000007</v>
      </c>
      <c r="L461" s="208"/>
      <c r="M461" s="227">
        <f t="shared" si="93"/>
        <v>124310.13</v>
      </c>
      <c r="N461" s="227">
        <v>1</v>
      </c>
      <c r="O461" s="102">
        <v>1</v>
      </c>
      <c r="P461" s="208">
        <v>114422.2</v>
      </c>
      <c r="Q461" s="208">
        <v>0</v>
      </c>
      <c r="R461" s="208"/>
      <c r="S461" s="227">
        <f t="shared" si="94"/>
        <v>114422.2</v>
      </c>
      <c r="T461" s="227">
        <f t="shared" si="89"/>
        <v>0</v>
      </c>
      <c r="U461" s="227">
        <f t="shared" si="90"/>
        <v>3968.4000000000087</v>
      </c>
      <c r="V461" s="227">
        <f t="shared" si="91"/>
        <v>0</v>
      </c>
      <c r="W461" s="227">
        <f t="shared" si="88"/>
        <v>0</v>
      </c>
      <c r="X461" s="227">
        <f t="shared" si="86"/>
        <v>3968.4000000000087</v>
      </c>
      <c r="Y461" s="1561">
        <v>3</v>
      </c>
      <c r="Z461" s="1560">
        <v>1.84</v>
      </c>
      <c r="AA461" s="102">
        <v>1</v>
      </c>
      <c r="AB461" s="208">
        <v>121697.60000000001</v>
      </c>
      <c r="AC461" s="208">
        <v>0</v>
      </c>
      <c r="AD461" s="208">
        <v>0.05</v>
      </c>
      <c r="AE461" s="208">
        <f t="shared" si="95"/>
        <v>6084.880000000001</v>
      </c>
      <c r="AF461" s="208"/>
      <c r="AG461" s="227">
        <f t="shared" si="96"/>
        <v>127782.48000000001</v>
      </c>
      <c r="AH461" s="227" t="s">
        <v>1</v>
      </c>
      <c r="AI461" s="1560">
        <v>1.9</v>
      </c>
      <c r="AJ461" s="102">
        <v>1</v>
      </c>
      <c r="AK461" s="208">
        <v>125666</v>
      </c>
      <c r="AL461" s="208">
        <v>0</v>
      </c>
      <c r="AM461" s="1567">
        <v>0.06</v>
      </c>
      <c r="AN461" s="208">
        <f t="shared" si="97"/>
        <v>7539.96</v>
      </c>
      <c r="AO461" s="208"/>
      <c r="AP461" s="227">
        <f t="shared" si="98"/>
        <v>133205.96</v>
      </c>
    </row>
    <row r="462" spans="1:42" s="5" customFormat="1" x14ac:dyDescent="0.25">
      <c r="A462" s="208">
        <v>452</v>
      </c>
      <c r="B462" s="1546" t="s">
        <v>6457</v>
      </c>
      <c r="C462" s="1546" t="s">
        <v>1145</v>
      </c>
      <c r="D462" s="227" t="s">
        <v>4768</v>
      </c>
      <c r="E462" s="1561">
        <v>6</v>
      </c>
      <c r="F462" s="1560">
        <v>1.96</v>
      </c>
      <c r="G462" s="102">
        <v>1</v>
      </c>
      <c r="H462" s="208">
        <v>129634.4</v>
      </c>
      <c r="I462" s="208">
        <v>0</v>
      </c>
      <c r="J462" s="208">
        <v>0.08</v>
      </c>
      <c r="K462" s="208">
        <f t="shared" si="92"/>
        <v>10370.752</v>
      </c>
      <c r="L462" s="208"/>
      <c r="M462" s="227">
        <f t="shared" si="93"/>
        <v>140005.152</v>
      </c>
      <c r="N462" s="227">
        <v>4</v>
      </c>
      <c r="O462" s="102">
        <v>1</v>
      </c>
      <c r="P462" s="208">
        <v>125666</v>
      </c>
      <c r="Q462" s="208">
        <v>0</v>
      </c>
      <c r="R462" s="208"/>
      <c r="S462" s="227">
        <f t="shared" si="94"/>
        <v>125666</v>
      </c>
      <c r="T462" s="227">
        <f t="shared" si="89"/>
        <v>0</v>
      </c>
      <c r="U462" s="227">
        <f t="shared" si="90"/>
        <v>3968.3999999999942</v>
      </c>
      <c r="V462" s="227">
        <f t="shared" si="91"/>
        <v>0</v>
      </c>
      <c r="W462" s="227">
        <f t="shared" si="88"/>
        <v>0</v>
      </c>
      <c r="X462" s="227">
        <f t="shared" ref="X462:X525" si="99">U462+V462+W462</f>
        <v>3968.3999999999942</v>
      </c>
      <c r="Y462" s="1561">
        <v>7</v>
      </c>
      <c r="Z462" s="1560">
        <v>1.96</v>
      </c>
      <c r="AA462" s="102">
        <v>1</v>
      </c>
      <c r="AB462" s="208">
        <v>129634.4</v>
      </c>
      <c r="AC462" s="208">
        <v>0</v>
      </c>
      <c r="AD462" s="208">
        <v>0.08</v>
      </c>
      <c r="AE462" s="208">
        <f t="shared" si="95"/>
        <v>10370.752</v>
      </c>
      <c r="AF462" s="208"/>
      <c r="AG462" s="227">
        <f t="shared" si="96"/>
        <v>140005.152</v>
      </c>
      <c r="AH462" s="227" t="s">
        <v>1</v>
      </c>
      <c r="AI462" s="1560">
        <v>2.02</v>
      </c>
      <c r="AJ462" s="102">
        <v>1</v>
      </c>
      <c r="AK462" s="208">
        <v>133602.79999999999</v>
      </c>
      <c r="AL462" s="208">
        <v>0</v>
      </c>
      <c r="AM462" s="1567">
        <v>0.09</v>
      </c>
      <c r="AN462" s="208">
        <f t="shared" si="97"/>
        <v>12024.251999999999</v>
      </c>
      <c r="AO462" s="208"/>
      <c r="AP462" s="227">
        <f t="shared" si="98"/>
        <v>145627.052</v>
      </c>
    </row>
    <row r="463" spans="1:42" s="5" customFormat="1" x14ac:dyDescent="0.25">
      <c r="A463" s="208">
        <v>453</v>
      </c>
      <c r="B463" s="1546" t="s">
        <v>6458</v>
      </c>
      <c r="C463" s="1546" t="s">
        <v>1145</v>
      </c>
      <c r="D463" s="227" t="s">
        <v>4768</v>
      </c>
      <c r="E463" s="1561">
        <v>2</v>
      </c>
      <c r="F463" s="1560">
        <v>1.79</v>
      </c>
      <c r="G463" s="102">
        <v>1</v>
      </c>
      <c r="H463" s="208">
        <v>118390.6</v>
      </c>
      <c r="I463" s="208">
        <v>0</v>
      </c>
      <c r="J463" s="208">
        <v>0.09</v>
      </c>
      <c r="K463" s="208">
        <f t="shared" si="92"/>
        <v>10655.154</v>
      </c>
      <c r="L463" s="208"/>
      <c r="M463" s="227">
        <f t="shared" si="93"/>
        <v>129045.754</v>
      </c>
      <c r="N463" s="227">
        <v>1</v>
      </c>
      <c r="O463" s="102">
        <v>1</v>
      </c>
      <c r="P463" s="208">
        <v>114422.2</v>
      </c>
      <c r="Q463" s="208">
        <v>0</v>
      </c>
      <c r="R463" s="208"/>
      <c r="S463" s="227">
        <f t="shared" si="94"/>
        <v>114422.2</v>
      </c>
      <c r="T463" s="227">
        <f t="shared" si="89"/>
        <v>0</v>
      </c>
      <c r="U463" s="227">
        <f t="shared" si="90"/>
        <v>3968.4000000000087</v>
      </c>
      <c r="V463" s="227">
        <f t="shared" si="91"/>
        <v>0</v>
      </c>
      <c r="W463" s="227">
        <f t="shared" si="88"/>
        <v>0</v>
      </c>
      <c r="X463" s="227">
        <f t="shared" si="99"/>
        <v>3968.4000000000087</v>
      </c>
      <c r="Y463" s="1561">
        <v>3</v>
      </c>
      <c r="Z463" s="1560">
        <v>1.84</v>
      </c>
      <c r="AA463" s="102">
        <v>1</v>
      </c>
      <c r="AB463" s="208">
        <v>121697.60000000001</v>
      </c>
      <c r="AC463" s="208">
        <v>0</v>
      </c>
      <c r="AD463" s="208">
        <v>0.09</v>
      </c>
      <c r="AE463" s="208">
        <f t="shared" si="95"/>
        <v>10952.784</v>
      </c>
      <c r="AF463" s="208"/>
      <c r="AG463" s="227">
        <f t="shared" si="96"/>
        <v>132650.38400000002</v>
      </c>
      <c r="AH463" s="227" t="s">
        <v>1</v>
      </c>
      <c r="AI463" s="1560">
        <v>1.9</v>
      </c>
      <c r="AJ463" s="102">
        <v>1</v>
      </c>
      <c r="AK463" s="208">
        <v>125666</v>
      </c>
      <c r="AL463" s="208">
        <v>0</v>
      </c>
      <c r="AM463" s="1567">
        <v>0.09</v>
      </c>
      <c r="AN463" s="208">
        <f t="shared" si="97"/>
        <v>11309.939999999999</v>
      </c>
      <c r="AO463" s="208"/>
      <c r="AP463" s="227">
        <f t="shared" si="98"/>
        <v>136975.94</v>
      </c>
    </row>
    <row r="464" spans="1:42" s="5" customFormat="1" x14ac:dyDescent="0.25">
      <c r="A464" s="208">
        <v>454</v>
      </c>
      <c r="B464" s="1546" t="s">
        <v>6459</v>
      </c>
      <c r="C464" s="1546" t="s">
        <v>1145</v>
      </c>
      <c r="D464" s="227" t="s">
        <v>4768</v>
      </c>
      <c r="E464" s="1561">
        <v>2</v>
      </c>
      <c r="F464" s="1560">
        <v>1.79</v>
      </c>
      <c r="G464" s="102">
        <v>1</v>
      </c>
      <c r="H464" s="208">
        <v>118390.6</v>
      </c>
      <c r="I464" s="208">
        <v>0</v>
      </c>
      <c r="J464" s="208">
        <v>7.0000000000000007E-2</v>
      </c>
      <c r="K464" s="208">
        <f t="shared" si="92"/>
        <v>8287.3420000000006</v>
      </c>
      <c r="L464" s="208"/>
      <c r="M464" s="227">
        <f t="shared" si="93"/>
        <v>126677.94200000001</v>
      </c>
      <c r="N464" s="227">
        <v>1</v>
      </c>
      <c r="O464" s="102">
        <v>1</v>
      </c>
      <c r="P464" s="208">
        <v>114422.2</v>
      </c>
      <c r="Q464" s="208">
        <v>0</v>
      </c>
      <c r="R464" s="208"/>
      <c r="S464" s="227">
        <f t="shared" si="94"/>
        <v>114422.2</v>
      </c>
      <c r="T464" s="227">
        <f t="shared" si="89"/>
        <v>0</v>
      </c>
      <c r="U464" s="227">
        <f t="shared" si="90"/>
        <v>3968.4000000000087</v>
      </c>
      <c r="V464" s="227">
        <f t="shared" si="91"/>
        <v>0</v>
      </c>
      <c r="W464" s="227">
        <f t="shared" si="88"/>
        <v>0</v>
      </c>
      <c r="X464" s="227">
        <f t="shared" si="99"/>
        <v>3968.4000000000087</v>
      </c>
      <c r="Y464" s="1561">
        <v>3</v>
      </c>
      <c r="Z464" s="1560">
        <v>1.84</v>
      </c>
      <c r="AA464" s="102">
        <v>1</v>
      </c>
      <c r="AB464" s="208">
        <v>121697.60000000001</v>
      </c>
      <c r="AC464" s="208">
        <v>0</v>
      </c>
      <c r="AD464" s="208">
        <v>7.0000000000000007E-2</v>
      </c>
      <c r="AE464" s="208">
        <f t="shared" si="95"/>
        <v>8518.8320000000003</v>
      </c>
      <c r="AF464" s="208"/>
      <c r="AG464" s="227">
        <f t="shared" si="96"/>
        <v>130216.432</v>
      </c>
      <c r="AH464" s="227" t="s">
        <v>1</v>
      </c>
      <c r="AI464" s="1560">
        <v>1.9</v>
      </c>
      <c r="AJ464" s="102">
        <v>1</v>
      </c>
      <c r="AK464" s="208">
        <v>125666</v>
      </c>
      <c r="AL464" s="208">
        <v>0</v>
      </c>
      <c r="AM464" s="1567">
        <v>0.08</v>
      </c>
      <c r="AN464" s="208">
        <f t="shared" si="97"/>
        <v>10053.280000000001</v>
      </c>
      <c r="AO464" s="208"/>
      <c r="AP464" s="227">
        <f t="shared" si="98"/>
        <v>135719.28</v>
      </c>
    </row>
    <row r="465" spans="1:42" s="5" customFormat="1" x14ac:dyDescent="0.25">
      <c r="A465" s="208">
        <v>455</v>
      </c>
      <c r="B465" s="1546" t="s">
        <v>6460</v>
      </c>
      <c r="C465" s="1546" t="s">
        <v>1145</v>
      </c>
      <c r="D465" s="227" t="s">
        <v>4768</v>
      </c>
      <c r="E465" s="1561">
        <v>2</v>
      </c>
      <c r="F465" s="1560">
        <v>1.79</v>
      </c>
      <c r="G465" s="102">
        <v>1</v>
      </c>
      <c r="H465" s="208">
        <v>118390.6</v>
      </c>
      <c r="I465" s="208">
        <v>0</v>
      </c>
      <c r="J465" s="208">
        <v>0.06</v>
      </c>
      <c r="K465" s="208">
        <f t="shared" si="92"/>
        <v>7103.4359999999997</v>
      </c>
      <c r="L465" s="208"/>
      <c r="M465" s="227">
        <f t="shared" si="93"/>
        <v>125494.03600000001</v>
      </c>
      <c r="N465" s="227">
        <v>1</v>
      </c>
      <c r="O465" s="102">
        <v>1</v>
      </c>
      <c r="P465" s="208">
        <v>114422.2</v>
      </c>
      <c r="Q465" s="208">
        <v>0</v>
      </c>
      <c r="R465" s="208"/>
      <c r="S465" s="227">
        <f t="shared" si="94"/>
        <v>114422.2</v>
      </c>
      <c r="T465" s="227">
        <f t="shared" si="89"/>
        <v>0</v>
      </c>
      <c r="U465" s="227">
        <f t="shared" si="90"/>
        <v>3968.4000000000087</v>
      </c>
      <c r="V465" s="227">
        <f t="shared" si="91"/>
        <v>0</v>
      </c>
      <c r="W465" s="227">
        <f t="shared" si="88"/>
        <v>0</v>
      </c>
      <c r="X465" s="227">
        <f t="shared" si="99"/>
        <v>3968.4000000000087</v>
      </c>
      <c r="Y465" s="1561">
        <v>3</v>
      </c>
      <c r="Z465" s="1560">
        <v>1.84</v>
      </c>
      <c r="AA465" s="102">
        <v>1</v>
      </c>
      <c r="AB465" s="208">
        <v>121697.60000000001</v>
      </c>
      <c r="AC465" s="208">
        <v>0</v>
      </c>
      <c r="AD465" s="208">
        <v>0.06</v>
      </c>
      <c r="AE465" s="208">
        <f t="shared" si="95"/>
        <v>7301.8559999999998</v>
      </c>
      <c r="AF465" s="208"/>
      <c r="AG465" s="227">
        <f t="shared" si="96"/>
        <v>128999.45600000001</v>
      </c>
      <c r="AH465" s="227" t="s">
        <v>1</v>
      </c>
      <c r="AI465" s="1560">
        <v>1.9</v>
      </c>
      <c r="AJ465" s="102">
        <v>1</v>
      </c>
      <c r="AK465" s="208">
        <v>125666</v>
      </c>
      <c r="AL465" s="208">
        <v>0</v>
      </c>
      <c r="AM465" s="1567">
        <v>7.0000000000000007E-2</v>
      </c>
      <c r="AN465" s="208">
        <f t="shared" si="97"/>
        <v>8796.6200000000008</v>
      </c>
      <c r="AO465" s="208"/>
      <c r="AP465" s="227">
        <f t="shared" si="98"/>
        <v>134462.62</v>
      </c>
    </row>
    <row r="466" spans="1:42" s="5" customFormat="1" ht="27" x14ac:dyDescent="0.25">
      <c r="A466" s="208">
        <v>456</v>
      </c>
      <c r="B466" s="1546" t="s">
        <v>6461</v>
      </c>
      <c r="C466" s="1546" t="s">
        <v>1145</v>
      </c>
      <c r="D466" s="227" t="s">
        <v>4768</v>
      </c>
      <c r="E466" s="1561">
        <v>6</v>
      </c>
      <c r="F466" s="1560">
        <v>1.96</v>
      </c>
      <c r="G466" s="102">
        <v>1</v>
      </c>
      <c r="H466" s="208">
        <v>129634.4</v>
      </c>
      <c r="I466" s="208">
        <v>0</v>
      </c>
      <c r="J466" s="208">
        <v>0.08</v>
      </c>
      <c r="K466" s="208">
        <f t="shared" si="92"/>
        <v>10370.752</v>
      </c>
      <c r="L466" s="208"/>
      <c r="M466" s="227">
        <f t="shared" si="93"/>
        <v>140005.152</v>
      </c>
      <c r="N466" s="227">
        <v>4</v>
      </c>
      <c r="O466" s="102">
        <v>1</v>
      </c>
      <c r="P466" s="208">
        <v>125666</v>
      </c>
      <c r="Q466" s="208">
        <v>0</v>
      </c>
      <c r="R466" s="208"/>
      <c r="S466" s="227">
        <f t="shared" si="94"/>
        <v>125666</v>
      </c>
      <c r="T466" s="227">
        <f t="shared" si="89"/>
        <v>0</v>
      </c>
      <c r="U466" s="227">
        <f t="shared" si="90"/>
        <v>3968.3999999999942</v>
      </c>
      <c r="V466" s="227">
        <f t="shared" si="91"/>
        <v>0</v>
      </c>
      <c r="W466" s="227">
        <f t="shared" si="88"/>
        <v>0</v>
      </c>
      <c r="X466" s="227">
        <f t="shared" si="99"/>
        <v>3968.3999999999942</v>
      </c>
      <c r="Y466" s="1561">
        <v>7</v>
      </c>
      <c r="Z466" s="1560">
        <v>1.96</v>
      </c>
      <c r="AA466" s="102">
        <v>1</v>
      </c>
      <c r="AB466" s="208">
        <v>129634.4</v>
      </c>
      <c r="AC466" s="208">
        <v>0</v>
      </c>
      <c r="AD466" s="208">
        <v>0.09</v>
      </c>
      <c r="AE466" s="208">
        <f t="shared" si="95"/>
        <v>11667.096</v>
      </c>
      <c r="AF466" s="208"/>
      <c r="AG466" s="227">
        <f t="shared" si="96"/>
        <v>141301.49599999998</v>
      </c>
      <c r="AH466" s="227" t="s">
        <v>1</v>
      </c>
      <c r="AI466" s="1560">
        <v>2.02</v>
      </c>
      <c r="AJ466" s="102">
        <v>1</v>
      </c>
      <c r="AK466" s="208">
        <v>133602.79999999999</v>
      </c>
      <c r="AL466" s="208">
        <v>0</v>
      </c>
      <c r="AM466" s="1567">
        <v>0.09</v>
      </c>
      <c r="AN466" s="208">
        <f t="shared" si="97"/>
        <v>12024.251999999999</v>
      </c>
      <c r="AO466" s="208"/>
      <c r="AP466" s="227">
        <f t="shared" si="98"/>
        <v>145627.052</v>
      </c>
    </row>
    <row r="467" spans="1:42" s="5" customFormat="1" x14ac:dyDescent="0.25">
      <c r="A467" s="208">
        <v>457</v>
      </c>
      <c r="B467" s="1546" t="s">
        <v>6462</v>
      </c>
      <c r="C467" s="1546" t="s">
        <v>1145</v>
      </c>
      <c r="D467" s="227" t="s">
        <v>4768</v>
      </c>
      <c r="E467" s="1561">
        <v>2</v>
      </c>
      <c r="F467" s="1560">
        <v>1.79</v>
      </c>
      <c r="G467" s="102">
        <v>1</v>
      </c>
      <c r="H467" s="208">
        <v>118390.6</v>
      </c>
      <c r="I467" s="208">
        <v>0</v>
      </c>
      <c r="J467" s="208">
        <v>0.06</v>
      </c>
      <c r="K467" s="208">
        <f t="shared" si="92"/>
        <v>7103.4359999999997</v>
      </c>
      <c r="L467" s="208"/>
      <c r="M467" s="227">
        <f t="shared" si="93"/>
        <v>125494.03600000001</v>
      </c>
      <c r="N467" s="227">
        <v>1</v>
      </c>
      <c r="O467" s="102">
        <v>1</v>
      </c>
      <c r="P467" s="208">
        <v>114422.2</v>
      </c>
      <c r="Q467" s="208">
        <v>0</v>
      </c>
      <c r="R467" s="208"/>
      <c r="S467" s="227">
        <f t="shared" si="94"/>
        <v>114422.2</v>
      </c>
      <c r="T467" s="227">
        <f t="shared" si="89"/>
        <v>0</v>
      </c>
      <c r="U467" s="227">
        <f t="shared" si="90"/>
        <v>3968.4000000000087</v>
      </c>
      <c r="V467" s="227">
        <f t="shared" si="91"/>
        <v>0</v>
      </c>
      <c r="W467" s="227">
        <f t="shared" si="88"/>
        <v>0</v>
      </c>
      <c r="X467" s="227">
        <f t="shared" si="99"/>
        <v>3968.4000000000087</v>
      </c>
      <c r="Y467" s="1561">
        <v>3</v>
      </c>
      <c r="Z467" s="1560">
        <v>1.84</v>
      </c>
      <c r="AA467" s="102">
        <v>1</v>
      </c>
      <c r="AB467" s="208">
        <v>121697.60000000001</v>
      </c>
      <c r="AC467" s="208">
        <v>0</v>
      </c>
      <c r="AD467" s="208">
        <v>0.06</v>
      </c>
      <c r="AE467" s="208">
        <f t="shared" si="95"/>
        <v>7301.8559999999998</v>
      </c>
      <c r="AF467" s="208"/>
      <c r="AG467" s="227">
        <f t="shared" si="96"/>
        <v>128999.45600000001</v>
      </c>
      <c r="AH467" s="227" t="s">
        <v>1</v>
      </c>
      <c r="AI467" s="1560">
        <v>1.9</v>
      </c>
      <c r="AJ467" s="102">
        <v>1</v>
      </c>
      <c r="AK467" s="208">
        <v>125666</v>
      </c>
      <c r="AL467" s="208">
        <v>0</v>
      </c>
      <c r="AM467" s="1567">
        <v>0.06</v>
      </c>
      <c r="AN467" s="208">
        <f t="shared" si="97"/>
        <v>7539.96</v>
      </c>
      <c r="AO467" s="208"/>
      <c r="AP467" s="227">
        <f t="shared" si="98"/>
        <v>133205.96</v>
      </c>
    </row>
    <row r="468" spans="1:42" s="5" customFormat="1" x14ac:dyDescent="0.25">
      <c r="A468" s="208">
        <v>458</v>
      </c>
      <c r="B468" s="1546" t="s">
        <v>6463</v>
      </c>
      <c r="C468" s="1546" t="s">
        <v>1145</v>
      </c>
      <c r="D468" s="227" t="s">
        <v>4768</v>
      </c>
      <c r="E468" s="1561">
        <v>6</v>
      </c>
      <c r="F468" s="1560">
        <v>1.96</v>
      </c>
      <c r="G468" s="102">
        <v>1</v>
      </c>
      <c r="H468" s="208">
        <v>129634.4</v>
      </c>
      <c r="I468" s="208">
        <v>0</v>
      </c>
      <c r="J468" s="208">
        <v>0.08</v>
      </c>
      <c r="K468" s="208">
        <f t="shared" si="92"/>
        <v>10370.752</v>
      </c>
      <c r="L468" s="208"/>
      <c r="M468" s="227">
        <f t="shared" si="93"/>
        <v>140005.152</v>
      </c>
      <c r="N468" s="227">
        <v>4</v>
      </c>
      <c r="O468" s="102">
        <v>1</v>
      </c>
      <c r="P468" s="208">
        <v>125666</v>
      </c>
      <c r="Q468" s="208">
        <v>0</v>
      </c>
      <c r="R468" s="208"/>
      <c r="S468" s="227">
        <f t="shared" si="94"/>
        <v>125666</v>
      </c>
      <c r="T468" s="227">
        <f t="shared" si="89"/>
        <v>0</v>
      </c>
      <c r="U468" s="227">
        <f t="shared" si="90"/>
        <v>3968.3999999999942</v>
      </c>
      <c r="V468" s="227">
        <f t="shared" si="91"/>
        <v>0</v>
      </c>
      <c r="W468" s="227">
        <f t="shared" si="88"/>
        <v>0</v>
      </c>
      <c r="X468" s="227">
        <f t="shared" si="99"/>
        <v>3968.3999999999942</v>
      </c>
      <c r="Y468" s="1561">
        <v>7</v>
      </c>
      <c r="Z468" s="1560">
        <v>1.96</v>
      </c>
      <c r="AA468" s="102">
        <v>1</v>
      </c>
      <c r="AB468" s="208">
        <v>129634.4</v>
      </c>
      <c r="AC468" s="208">
        <v>0</v>
      </c>
      <c r="AD468" s="208">
        <v>0.08</v>
      </c>
      <c r="AE468" s="208">
        <f t="shared" si="95"/>
        <v>10370.752</v>
      </c>
      <c r="AF468" s="208"/>
      <c r="AG468" s="227">
        <f t="shared" si="96"/>
        <v>140005.152</v>
      </c>
      <c r="AH468" s="227" t="s">
        <v>1</v>
      </c>
      <c r="AI468" s="1560">
        <v>2.02</v>
      </c>
      <c r="AJ468" s="102">
        <v>1</v>
      </c>
      <c r="AK468" s="208">
        <v>133602.79999999999</v>
      </c>
      <c r="AL468" s="208">
        <v>0</v>
      </c>
      <c r="AM468" s="1567">
        <v>0.08</v>
      </c>
      <c r="AN468" s="208">
        <f t="shared" si="97"/>
        <v>10688.224</v>
      </c>
      <c r="AO468" s="208"/>
      <c r="AP468" s="227">
        <f t="shared" si="98"/>
        <v>144291.02399999998</v>
      </c>
    </row>
    <row r="469" spans="1:42" s="5" customFormat="1" x14ac:dyDescent="0.25">
      <c r="A469" s="208">
        <v>459</v>
      </c>
      <c r="B469" s="1546" t="s">
        <v>6464</v>
      </c>
      <c r="C469" s="1546" t="s">
        <v>1145</v>
      </c>
      <c r="D469" s="227" t="s">
        <v>4768</v>
      </c>
      <c r="E469" s="1561">
        <v>4</v>
      </c>
      <c r="F469" s="1560">
        <v>1.9</v>
      </c>
      <c r="G469" s="102">
        <v>1</v>
      </c>
      <c r="H469" s="208">
        <v>125666</v>
      </c>
      <c r="I469" s="208">
        <v>0</v>
      </c>
      <c r="J469" s="208">
        <v>7.0000000000000007E-2</v>
      </c>
      <c r="K469" s="208">
        <f t="shared" si="92"/>
        <v>8796.6200000000008</v>
      </c>
      <c r="L469" s="208"/>
      <c r="M469" s="227">
        <f t="shared" si="93"/>
        <v>134462.62</v>
      </c>
      <c r="N469" s="227">
        <v>3</v>
      </c>
      <c r="O469" s="102">
        <v>1</v>
      </c>
      <c r="P469" s="208">
        <v>121697.60000000001</v>
      </c>
      <c r="Q469" s="208">
        <v>0</v>
      </c>
      <c r="R469" s="208"/>
      <c r="S469" s="227">
        <f t="shared" si="94"/>
        <v>121697.60000000001</v>
      </c>
      <c r="T469" s="227">
        <f t="shared" si="89"/>
        <v>0</v>
      </c>
      <c r="U469" s="227">
        <f t="shared" si="90"/>
        <v>3968.3999999999942</v>
      </c>
      <c r="V469" s="227">
        <f t="shared" si="91"/>
        <v>0</v>
      </c>
      <c r="W469" s="227">
        <f t="shared" si="88"/>
        <v>0</v>
      </c>
      <c r="X469" s="227">
        <f t="shared" si="99"/>
        <v>3968.3999999999942</v>
      </c>
      <c r="Y469" s="1561">
        <v>5</v>
      </c>
      <c r="Z469" s="1560">
        <v>1.9</v>
      </c>
      <c r="AA469" s="102">
        <v>1</v>
      </c>
      <c r="AB469" s="208">
        <v>125666</v>
      </c>
      <c r="AC469" s="208">
        <v>0</v>
      </c>
      <c r="AD469" s="208">
        <v>7.0000000000000007E-2</v>
      </c>
      <c r="AE469" s="208">
        <f t="shared" si="95"/>
        <v>8796.6200000000008</v>
      </c>
      <c r="AF469" s="208"/>
      <c r="AG469" s="227">
        <f t="shared" si="96"/>
        <v>134462.62</v>
      </c>
      <c r="AH469" s="227" t="s">
        <v>1</v>
      </c>
      <c r="AI469" s="1560">
        <v>1.96</v>
      </c>
      <c r="AJ469" s="102">
        <v>1</v>
      </c>
      <c r="AK469" s="208">
        <v>129634.4</v>
      </c>
      <c r="AL469" s="208">
        <v>0</v>
      </c>
      <c r="AM469" s="1567">
        <v>7.0000000000000007E-2</v>
      </c>
      <c r="AN469" s="208">
        <f t="shared" si="97"/>
        <v>9074.4080000000013</v>
      </c>
      <c r="AO469" s="208"/>
      <c r="AP469" s="227">
        <f t="shared" si="98"/>
        <v>138708.80799999999</v>
      </c>
    </row>
    <row r="470" spans="1:42" s="5" customFormat="1" x14ac:dyDescent="0.25">
      <c r="A470" s="208">
        <v>460</v>
      </c>
      <c r="B470" s="1546" t="s">
        <v>6465</v>
      </c>
      <c r="C470" s="1546" t="s">
        <v>1145</v>
      </c>
      <c r="D470" s="227" t="s">
        <v>4768</v>
      </c>
      <c r="E470" s="1561">
        <v>6</v>
      </c>
      <c r="F470" s="1560">
        <v>1.96</v>
      </c>
      <c r="G470" s="102">
        <v>1</v>
      </c>
      <c r="H470" s="208">
        <v>129634.4</v>
      </c>
      <c r="I470" s="208">
        <v>0</v>
      </c>
      <c r="J470" s="208">
        <v>0.08</v>
      </c>
      <c r="K470" s="208">
        <f t="shared" si="92"/>
        <v>10370.752</v>
      </c>
      <c r="L470" s="208"/>
      <c r="M470" s="227">
        <f t="shared" si="93"/>
        <v>140005.152</v>
      </c>
      <c r="N470" s="227">
        <v>4</v>
      </c>
      <c r="O470" s="102">
        <v>1</v>
      </c>
      <c r="P470" s="208">
        <v>125666</v>
      </c>
      <c r="Q470" s="208">
        <v>0</v>
      </c>
      <c r="R470" s="208"/>
      <c r="S470" s="227">
        <f t="shared" si="94"/>
        <v>125666</v>
      </c>
      <c r="T470" s="227">
        <f t="shared" si="89"/>
        <v>0</v>
      </c>
      <c r="U470" s="227">
        <f t="shared" si="90"/>
        <v>3968.3999999999942</v>
      </c>
      <c r="V470" s="227">
        <f t="shared" si="91"/>
        <v>0</v>
      </c>
      <c r="W470" s="227">
        <f t="shared" si="88"/>
        <v>0</v>
      </c>
      <c r="X470" s="227">
        <f t="shared" si="99"/>
        <v>3968.3999999999942</v>
      </c>
      <c r="Y470" s="1561">
        <v>7</v>
      </c>
      <c r="Z470" s="1560">
        <v>1.96</v>
      </c>
      <c r="AA470" s="102">
        <v>1</v>
      </c>
      <c r="AB470" s="208">
        <v>129634.4</v>
      </c>
      <c r="AC470" s="208">
        <v>0</v>
      </c>
      <c r="AD470" s="208">
        <v>0.08</v>
      </c>
      <c r="AE470" s="208">
        <f t="shared" si="95"/>
        <v>10370.752</v>
      </c>
      <c r="AF470" s="208"/>
      <c r="AG470" s="227">
        <f t="shared" si="96"/>
        <v>140005.152</v>
      </c>
      <c r="AH470" s="227" t="s">
        <v>1</v>
      </c>
      <c r="AI470" s="1560">
        <v>2.02</v>
      </c>
      <c r="AJ470" s="102">
        <v>1</v>
      </c>
      <c r="AK470" s="208">
        <v>133602.79999999999</v>
      </c>
      <c r="AL470" s="208">
        <v>0</v>
      </c>
      <c r="AM470" s="1567">
        <v>0.08</v>
      </c>
      <c r="AN470" s="208">
        <f t="shared" si="97"/>
        <v>10688.224</v>
      </c>
      <c r="AO470" s="208"/>
      <c r="AP470" s="227">
        <f t="shared" si="98"/>
        <v>144291.02399999998</v>
      </c>
    </row>
    <row r="471" spans="1:42" s="5" customFormat="1" x14ac:dyDescent="0.25">
      <c r="A471" s="208">
        <v>461</v>
      </c>
      <c r="B471" s="1546" t="s">
        <v>6466</v>
      </c>
      <c r="C471" s="1546" t="s">
        <v>1145</v>
      </c>
      <c r="D471" s="227" t="s">
        <v>4768</v>
      </c>
      <c r="E471" s="1561">
        <v>6</v>
      </c>
      <c r="F471" s="1560">
        <v>1.96</v>
      </c>
      <c r="G471" s="102">
        <v>1</v>
      </c>
      <c r="H471" s="208">
        <v>129634.4</v>
      </c>
      <c r="I471" s="208">
        <v>0</v>
      </c>
      <c r="J471" s="208">
        <v>0.09</v>
      </c>
      <c r="K471" s="208">
        <f t="shared" si="92"/>
        <v>11667.096</v>
      </c>
      <c r="L471" s="208"/>
      <c r="M471" s="227">
        <f t="shared" si="93"/>
        <v>141301.49599999998</v>
      </c>
      <c r="N471" s="227">
        <v>4</v>
      </c>
      <c r="O471" s="102">
        <v>1</v>
      </c>
      <c r="P471" s="208">
        <v>125666</v>
      </c>
      <c r="Q471" s="208">
        <v>0</v>
      </c>
      <c r="R471" s="208"/>
      <c r="S471" s="227">
        <f t="shared" si="94"/>
        <v>125666</v>
      </c>
      <c r="T471" s="227">
        <f t="shared" si="89"/>
        <v>0</v>
      </c>
      <c r="U471" s="227">
        <f t="shared" si="90"/>
        <v>3968.3999999999942</v>
      </c>
      <c r="V471" s="227">
        <f t="shared" si="91"/>
        <v>0</v>
      </c>
      <c r="W471" s="227">
        <f t="shared" si="88"/>
        <v>0</v>
      </c>
      <c r="X471" s="227">
        <f t="shared" si="99"/>
        <v>3968.3999999999942</v>
      </c>
      <c r="Y471" s="1561">
        <v>7</v>
      </c>
      <c r="Z471" s="1560">
        <v>1.96</v>
      </c>
      <c r="AA471" s="102">
        <v>1</v>
      </c>
      <c r="AB471" s="208">
        <v>129634.4</v>
      </c>
      <c r="AC471" s="208">
        <v>0</v>
      </c>
      <c r="AD471" s="208">
        <v>0.09</v>
      </c>
      <c r="AE471" s="208">
        <f t="shared" si="95"/>
        <v>11667.096</v>
      </c>
      <c r="AF471" s="208"/>
      <c r="AG471" s="227">
        <f t="shared" si="96"/>
        <v>141301.49599999998</v>
      </c>
      <c r="AH471" s="227" t="s">
        <v>1</v>
      </c>
      <c r="AI471" s="1560">
        <v>2.02</v>
      </c>
      <c r="AJ471" s="102">
        <v>1</v>
      </c>
      <c r="AK471" s="208">
        <v>133602.79999999999</v>
      </c>
      <c r="AL471" s="208">
        <v>0</v>
      </c>
      <c r="AM471" s="1567">
        <v>0.09</v>
      </c>
      <c r="AN471" s="208">
        <f t="shared" si="97"/>
        <v>12024.251999999999</v>
      </c>
      <c r="AO471" s="208"/>
      <c r="AP471" s="227">
        <f t="shared" si="98"/>
        <v>145627.052</v>
      </c>
    </row>
    <row r="472" spans="1:42" s="5" customFormat="1" x14ac:dyDescent="0.25">
      <c r="A472" s="208">
        <v>462</v>
      </c>
      <c r="B472" s="1546" t="s">
        <v>6467</v>
      </c>
      <c r="C472" s="1546" t="s">
        <v>1145</v>
      </c>
      <c r="D472" s="227" t="s">
        <v>4768</v>
      </c>
      <c r="E472" s="1561">
        <v>5</v>
      </c>
      <c r="F472" s="1560">
        <v>1.9</v>
      </c>
      <c r="G472" s="102">
        <v>1</v>
      </c>
      <c r="H472" s="208">
        <v>125666</v>
      </c>
      <c r="I472" s="208">
        <v>0</v>
      </c>
      <c r="J472" s="208">
        <v>7.0000000000000007E-2</v>
      </c>
      <c r="K472" s="208">
        <f t="shared" si="92"/>
        <v>8796.6200000000008</v>
      </c>
      <c r="L472" s="208"/>
      <c r="M472" s="227">
        <f t="shared" si="93"/>
        <v>134462.62</v>
      </c>
      <c r="N472" s="227">
        <v>4</v>
      </c>
      <c r="O472" s="102">
        <v>1</v>
      </c>
      <c r="P472" s="208">
        <v>125666</v>
      </c>
      <c r="Q472" s="208">
        <v>0</v>
      </c>
      <c r="R472" s="208"/>
      <c r="S472" s="227">
        <f t="shared" si="94"/>
        <v>125666</v>
      </c>
      <c r="T472" s="227">
        <f t="shared" si="89"/>
        <v>0</v>
      </c>
      <c r="U472" s="227">
        <f t="shared" si="90"/>
        <v>0</v>
      </c>
      <c r="V472" s="227">
        <f t="shared" si="91"/>
        <v>0</v>
      </c>
      <c r="W472" s="227">
        <f t="shared" si="88"/>
        <v>0</v>
      </c>
      <c r="X472" s="227">
        <f t="shared" si="99"/>
        <v>0</v>
      </c>
      <c r="Y472" s="1561">
        <v>6</v>
      </c>
      <c r="Z472" s="1560">
        <v>1.96</v>
      </c>
      <c r="AA472" s="102">
        <v>1</v>
      </c>
      <c r="AB472" s="208">
        <v>129634.4</v>
      </c>
      <c r="AC472" s="208">
        <v>0</v>
      </c>
      <c r="AD472" s="208">
        <v>7.0000000000000007E-2</v>
      </c>
      <c r="AE472" s="208">
        <f t="shared" si="95"/>
        <v>9074.4080000000013</v>
      </c>
      <c r="AF472" s="208"/>
      <c r="AG472" s="227">
        <f t="shared" si="96"/>
        <v>138708.80799999999</v>
      </c>
      <c r="AH472" s="227" t="s">
        <v>1</v>
      </c>
      <c r="AI472" s="1560">
        <v>1.96</v>
      </c>
      <c r="AJ472" s="102">
        <v>1</v>
      </c>
      <c r="AK472" s="208">
        <v>129634.4</v>
      </c>
      <c r="AL472" s="208">
        <v>0</v>
      </c>
      <c r="AM472" s="1567">
        <v>0.08</v>
      </c>
      <c r="AN472" s="208">
        <f t="shared" si="97"/>
        <v>10370.752</v>
      </c>
      <c r="AO472" s="208"/>
      <c r="AP472" s="227">
        <f t="shared" si="98"/>
        <v>140005.152</v>
      </c>
    </row>
    <row r="473" spans="1:42" s="5" customFormat="1" x14ac:dyDescent="0.25">
      <c r="A473" s="208">
        <v>463</v>
      </c>
      <c r="B473" s="1546" t="s">
        <v>6468</v>
      </c>
      <c r="C473" s="1546" t="s">
        <v>1145</v>
      </c>
      <c r="D473" s="227" t="s">
        <v>4768</v>
      </c>
      <c r="E473" s="1561">
        <v>4</v>
      </c>
      <c r="F473" s="1560">
        <v>1.9</v>
      </c>
      <c r="G473" s="102">
        <v>1</v>
      </c>
      <c r="H473" s="208">
        <v>125666</v>
      </c>
      <c r="I473" s="208">
        <v>0</v>
      </c>
      <c r="J473" s="208">
        <v>7.0000000000000007E-2</v>
      </c>
      <c r="K473" s="208">
        <f t="shared" si="92"/>
        <v>8796.6200000000008</v>
      </c>
      <c r="L473" s="208"/>
      <c r="M473" s="227">
        <f t="shared" si="93"/>
        <v>134462.62</v>
      </c>
      <c r="N473" s="227">
        <v>3</v>
      </c>
      <c r="O473" s="102">
        <v>1</v>
      </c>
      <c r="P473" s="208">
        <v>121697.60000000001</v>
      </c>
      <c r="Q473" s="208">
        <v>0</v>
      </c>
      <c r="R473" s="208"/>
      <c r="S473" s="227">
        <f t="shared" si="94"/>
        <v>121697.60000000001</v>
      </c>
      <c r="T473" s="227">
        <f t="shared" si="89"/>
        <v>0</v>
      </c>
      <c r="U473" s="227">
        <f t="shared" si="90"/>
        <v>3968.3999999999942</v>
      </c>
      <c r="V473" s="227">
        <f t="shared" si="91"/>
        <v>0</v>
      </c>
      <c r="W473" s="227">
        <f t="shared" si="88"/>
        <v>0</v>
      </c>
      <c r="X473" s="227">
        <f t="shared" si="99"/>
        <v>3968.3999999999942</v>
      </c>
      <c r="Y473" s="1561">
        <v>5</v>
      </c>
      <c r="Z473" s="1560">
        <v>1.9</v>
      </c>
      <c r="AA473" s="102">
        <v>1</v>
      </c>
      <c r="AB473" s="208">
        <v>125666</v>
      </c>
      <c r="AC473" s="208">
        <v>0</v>
      </c>
      <c r="AD473" s="208">
        <v>7.0000000000000007E-2</v>
      </c>
      <c r="AE473" s="208">
        <f t="shared" si="95"/>
        <v>8796.6200000000008</v>
      </c>
      <c r="AF473" s="208"/>
      <c r="AG473" s="227">
        <f t="shared" si="96"/>
        <v>134462.62</v>
      </c>
      <c r="AH473" s="227" t="s">
        <v>1</v>
      </c>
      <c r="AI473" s="1560">
        <v>1.96</v>
      </c>
      <c r="AJ473" s="102">
        <v>1</v>
      </c>
      <c r="AK473" s="208">
        <v>129634.4</v>
      </c>
      <c r="AL473" s="208">
        <v>0</v>
      </c>
      <c r="AM473" s="1567">
        <v>7.0000000000000007E-2</v>
      </c>
      <c r="AN473" s="208">
        <f t="shared" si="97"/>
        <v>9074.4080000000013</v>
      </c>
      <c r="AO473" s="208"/>
      <c r="AP473" s="227">
        <f t="shared" si="98"/>
        <v>138708.80799999999</v>
      </c>
    </row>
    <row r="474" spans="1:42" s="5" customFormat="1" x14ac:dyDescent="0.25">
      <c r="A474" s="208">
        <v>464</v>
      </c>
      <c r="B474" s="1546" t="s">
        <v>6469</v>
      </c>
      <c r="C474" s="1546" t="s">
        <v>1145</v>
      </c>
      <c r="D474" s="227" t="s">
        <v>4768</v>
      </c>
      <c r="E474" s="1561">
        <v>6</v>
      </c>
      <c r="F474" s="1560">
        <v>1.96</v>
      </c>
      <c r="G474" s="102">
        <v>1</v>
      </c>
      <c r="H474" s="208">
        <v>129634.4</v>
      </c>
      <c r="I474" s="208">
        <v>0</v>
      </c>
      <c r="J474" s="208">
        <v>0.08</v>
      </c>
      <c r="K474" s="208">
        <f t="shared" si="92"/>
        <v>10370.752</v>
      </c>
      <c r="L474" s="208"/>
      <c r="M474" s="227">
        <f t="shared" si="93"/>
        <v>140005.152</v>
      </c>
      <c r="N474" s="227">
        <v>4</v>
      </c>
      <c r="O474" s="102">
        <v>1</v>
      </c>
      <c r="P474" s="208">
        <v>125666</v>
      </c>
      <c r="Q474" s="208">
        <v>0</v>
      </c>
      <c r="R474" s="208"/>
      <c r="S474" s="227">
        <f t="shared" si="94"/>
        <v>125666</v>
      </c>
      <c r="T474" s="227">
        <f t="shared" si="89"/>
        <v>0</v>
      </c>
      <c r="U474" s="227">
        <f t="shared" si="90"/>
        <v>3968.3999999999942</v>
      </c>
      <c r="V474" s="227">
        <f t="shared" si="91"/>
        <v>0</v>
      </c>
      <c r="W474" s="227">
        <f t="shared" ref="W474:W537" si="100">L474-R474</f>
        <v>0</v>
      </c>
      <c r="X474" s="227">
        <f t="shared" si="99"/>
        <v>3968.3999999999942</v>
      </c>
      <c r="Y474" s="1561">
        <v>7</v>
      </c>
      <c r="Z474" s="1560">
        <v>1.96</v>
      </c>
      <c r="AA474" s="102">
        <v>1</v>
      </c>
      <c r="AB474" s="208">
        <v>129634.4</v>
      </c>
      <c r="AC474" s="208">
        <v>0</v>
      </c>
      <c r="AD474" s="208">
        <v>0.08</v>
      </c>
      <c r="AE474" s="208">
        <f t="shared" si="95"/>
        <v>10370.752</v>
      </c>
      <c r="AF474" s="208"/>
      <c r="AG474" s="227">
        <f t="shared" si="96"/>
        <v>140005.152</v>
      </c>
      <c r="AH474" s="227" t="s">
        <v>1</v>
      </c>
      <c r="AI474" s="1560">
        <v>2.02</v>
      </c>
      <c r="AJ474" s="102">
        <v>1</v>
      </c>
      <c r="AK474" s="208">
        <v>133602.79999999999</v>
      </c>
      <c r="AL474" s="208">
        <v>0</v>
      </c>
      <c r="AM474" s="1567">
        <v>0.08</v>
      </c>
      <c r="AN474" s="208">
        <f t="shared" si="97"/>
        <v>10688.224</v>
      </c>
      <c r="AO474" s="208"/>
      <c r="AP474" s="227">
        <f t="shared" si="98"/>
        <v>144291.02399999998</v>
      </c>
    </row>
    <row r="475" spans="1:42" s="5" customFormat="1" x14ac:dyDescent="0.25">
      <c r="A475" s="208">
        <v>465</v>
      </c>
      <c r="B475" s="1546" t="s">
        <v>6470</v>
      </c>
      <c r="C475" s="1546" t="s">
        <v>1145</v>
      </c>
      <c r="D475" s="227" t="s">
        <v>4768</v>
      </c>
      <c r="E475" s="1561">
        <v>5</v>
      </c>
      <c r="F475" s="1560">
        <v>1.9</v>
      </c>
      <c r="G475" s="102">
        <v>1</v>
      </c>
      <c r="H475" s="208">
        <v>125666</v>
      </c>
      <c r="I475" s="208">
        <v>0</v>
      </c>
      <c r="J475" s="208">
        <v>0.06</v>
      </c>
      <c r="K475" s="208">
        <f t="shared" si="92"/>
        <v>7539.96</v>
      </c>
      <c r="L475" s="208"/>
      <c r="M475" s="227">
        <f t="shared" si="93"/>
        <v>133205.96</v>
      </c>
      <c r="N475" s="227">
        <v>4</v>
      </c>
      <c r="O475" s="102">
        <v>1</v>
      </c>
      <c r="P475" s="208">
        <v>125666</v>
      </c>
      <c r="Q475" s="208">
        <v>0</v>
      </c>
      <c r="R475" s="208"/>
      <c r="S475" s="227">
        <f t="shared" si="94"/>
        <v>125666</v>
      </c>
      <c r="T475" s="227">
        <f t="shared" si="89"/>
        <v>0</v>
      </c>
      <c r="U475" s="227">
        <f t="shared" si="90"/>
        <v>0</v>
      </c>
      <c r="V475" s="227">
        <f t="shared" si="91"/>
        <v>0</v>
      </c>
      <c r="W475" s="227">
        <f t="shared" si="100"/>
        <v>0</v>
      </c>
      <c r="X475" s="227">
        <f t="shared" si="99"/>
        <v>0</v>
      </c>
      <c r="Y475" s="1561">
        <v>6</v>
      </c>
      <c r="Z475" s="1560">
        <v>1.96</v>
      </c>
      <c r="AA475" s="102">
        <v>1</v>
      </c>
      <c r="AB475" s="208">
        <v>129634.4</v>
      </c>
      <c r="AC475" s="208">
        <v>0</v>
      </c>
      <c r="AD475" s="208">
        <v>0.06</v>
      </c>
      <c r="AE475" s="208">
        <f t="shared" si="95"/>
        <v>7778.0639999999994</v>
      </c>
      <c r="AF475" s="208"/>
      <c r="AG475" s="227">
        <f t="shared" si="96"/>
        <v>137412.46400000001</v>
      </c>
      <c r="AH475" s="227" t="s">
        <v>1</v>
      </c>
      <c r="AI475" s="1560">
        <v>1.96</v>
      </c>
      <c r="AJ475" s="102">
        <v>1</v>
      </c>
      <c r="AK475" s="208">
        <v>129634.4</v>
      </c>
      <c r="AL475" s="208">
        <v>0</v>
      </c>
      <c r="AM475" s="1567">
        <v>0.06</v>
      </c>
      <c r="AN475" s="208">
        <f t="shared" si="97"/>
        <v>7778.0639999999994</v>
      </c>
      <c r="AO475" s="208"/>
      <c r="AP475" s="227">
        <f t="shared" si="98"/>
        <v>137412.46400000001</v>
      </c>
    </row>
    <row r="476" spans="1:42" s="5" customFormat="1" x14ac:dyDescent="0.25">
      <c r="A476" s="208">
        <v>466</v>
      </c>
      <c r="B476" s="1546" t="s">
        <v>6471</v>
      </c>
      <c r="C476" s="1546" t="s">
        <v>1145</v>
      </c>
      <c r="D476" s="227" t="s">
        <v>4768</v>
      </c>
      <c r="E476" s="1561">
        <v>6</v>
      </c>
      <c r="F476" s="1560">
        <v>1.96</v>
      </c>
      <c r="G476" s="102">
        <v>1</v>
      </c>
      <c r="H476" s="208">
        <v>129634.4</v>
      </c>
      <c r="I476" s="208">
        <v>0</v>
      </c>
      <c r="J476" s="208">
        <v>7.0000000000000007E-2</v>
      </c>
      <c r="K476" s="208">
        <f t="shared" si="92"/>
        <v>9074.4080000000013</v>
      </c>
      <c r="L476" s="208"/>
      <c r="M476" s="227">
        <f t="shared" si="93"/>
        <v>138708.80799999999</v>
      </c>
      <c r="N476" s="227">
        <v>4</v>
      </c>
      <c r="O476" s="102">
        <v>1</v>
      </c>
      <c r="P476" s="208">
        <v>125666</v>
      </c>
      <c r="Q476" s="208">
        <v>0</v>
      </c>
      <c r="R476" s="208"/>
      <c r="S476" s="227">
        <f t="shared" si="94"/>
        <v>125666</v>
      </c>
      <c r="T476" s="227">
        <f t="shared" si="89"/>
        <v>0</v>
      </c>
      <c r="U476" s="227">
        <f t="shared" si="90"/>
        <v>3968.3999999999942</v>
      </c>
      <c r="V476" s="227">
        <f t="shared" si="91"/>
        <v>0</v>
      </c>
      <c r="W476" s="227">
        <f t="shared" si="100"/>
        <v>0</v>
      </c>
      <c r="X476" s="227">
        <f t="shared" si="99"/>
        <v>3968.3999999999942</v>
      </c>
      <c r="Y476" s="1561">
        <v>7</v>
      </c>
      <c r="Z476" s="1560">
        <v>1.96</v>
      </c>
      <c r="AA476" s="102">
        <v>1</v>
      </c>
      <c r="AB476" s="208">
        <v>129634.4</v>
      </c>
      <c r="AC476" s="208">
        <v>0</v>
      </c>
      <c r="AD476" s="208">
        <v>7.0000000000000007E-2</v>
      </c>
      <c r="AE476" s="208">
        <f t="shared" si="95"/>
        <v>9074.4080000000013</v>
      </c>
      <c r="AF476" s="208"/>
      <c r="AG476" s="227">
        <f t="shared" si="96"/>
        <v>138708.80799999999</v>
      </c>
      <c r="AH476" s="227" t="s">
        <v>1</v>
      </c>
      <c r="AI476" s="1560">
        <v>2.02</v>
      </c>
      <c r="AJ476" s="102">
        <v>1</v>
      </c>
      <c r="AK476" s="208">
        <v>133602.79999999999</v>
      </c>
      <c r="AL476" s="208">
        <v>0</v>
      </c>
      <c r="AM476" s="1567">
        <v>0.08</v>
      </c>
      <c r="AN476" s="208">
        <f t="shared" si="97"/>
        <v>10688.224</v>
      </c>
      <c r="AO476" s="208"/>
      <c r="AP476" s="227">
        <f t="shared" si="98"/>
        <v>144291.02399999998</v>
      </c>
    </row>
    <row r="477" spans="1:42" s="5" customFormat="1" x14ac:dyDescent="0.25">
      <c r="A477" s="208">
        <v>467</v>
      </c>
      <c r="B477" s="1546" t="s">
        <v>6472</v>
      </c>
      <c r="C477" s="1546" t="s">
        <v>1145</v>
      </c>
      <c r="D477" s="227" t="s">
        <v>4768</v>
      </c>
      <c r="E477" s="1561">
        <v>6</v>
      </c>
      <c r="F477" s="1560">
        <v>1.96</v>
      </c>
      <c r="G477" s="102">
        <v>1</v>
      </c>
      <c r="H477" s="208">
        <v>129634.4</v>
      </c>
      <c r="I477" s="208">
        <v>0</v>
      </c>
      <c r="J477" s="208">
        <v>7.0000000000000007E-2</v>
      </c>
      <c r="K477" s="208">
        <f t="shared" si="92"/>
        <v>9074.4080000000013</v>
      </c>
      <c r="L477" s="208"/>
      <c r="M477" s="227">
        <f t="shared" si="93"/>
        <v>138708.80799999999</v>
      </c>
      <c r="N477" s="227">
        <v>4</v>
      </c>
      <c r="O477" s="102">
        <v>1</v>
      </c>
      <c r="P477" s="208">
        <v>125666</v>
      </c>
      <c r="Q477" s="208">
        <v>0</v>
      </c>
      <c r="R477" s="208"/>
      <c r="S477" s="227">
        <f t="shared" si="94"/>
        <v>125666</v>
      </c>
      <c r="T477" s="227">
        <f t="shared" si="89"/>
        <v>0</v>
      </c>
      <c r="U477" s="227">
        <f t="shared" si="90"/>
        <v>3968.3999999999942</v>
      </c>
      <c r="V477" s="227">
        <f t="shared" si="91"/>
        <v>0</v>
      </c>
      <c r="W477" s="227">
        <f t="shared" si="100"/>
        <v>0</v>
      </c>
      <c r="X477" s="227">
        <f t="shared" si="99"/>
        <v>3968.3999999999942</v>
      </c>
      <c r="Y477" s="1561">
        <v>7</v>
      </c>
      <c r="Z477" s="1560">
        <v>1.96</v>
      </c>
      <c r="AA477" s="102">
        <v>1</v>
      </c>
      <c r="AB477" s="208">
        <v>129634.4</v>
      </c>
      <c r="AC477" s="208">
        <v>0</v>
      </c>
      <c r="AD477" s="208">
        <v>0.08</v>
      </c>
      <c r="AE477" s="208">
        <f t="shared" si="95"/>
        <v>10370.752</v>
      </c>
      <c r="AF477" s="208"/>
      <c r="AG477" s="227">
        <f t="shared" si="96"/>
        <v>140005.152</v>
      </c>
      <c r="AH477" s="227" t="s">
        <v>1</v>
      </c>
      <c r="AI477" s="1560">
        <v>2.02</v>
      </c>
      <c r="AJ477" s="102">
        <v>1</v>
      </c>
      <c r="AK477" s="208">
        <v>133602.79999999999</v>
      </c>
      <c r="AL477" s="208">
        <v>0</v>
      </c>
      <c r="AM477" s="1567">
        <v>0.08</v>
      </c>
      <c r="AN477" s="208">
        <f t="shared" si="97"/>
        <v>10688.224</v>
      </c>
      <c r="AO477" s="208"/>
      <c r="AP477" s="227">
        <f t="shared" si="98"/>
        <v>144291.02399999998</v>
      </c>
    </row>
    <row r="478" spans="1:42" s="5" customFormat="1" x14ac:dyDescent="0.25">
      <c r="A478" s="208">
        <v>468</v>
      </c>
      <c r="B478" s="1546" t="s">
        <v>6473</v>
      </c>
      <c r="C478" s="1546" t="s">
        <v>1145</v>
      </c>
      <c r="D478" s="227" t="s">
        <v>4768</v>
      </c>
      <c r="E478" s="1561">
        <v>5</v>
      </c>
      <c r="F478" s="1560">
        <v>1.9</v>
      </c>
      <c r="G478" s="102">
        <v>1</v>
      </c>
      <c r="H478" s="208">
        <v>125666</v>
      </c>
      <c r="I478" s="208">
        <v>0</v>
      </c>
      <c r="J478" s="208">
        <v>0.09</v>
      </c>
      <c r="K478" s="208">
        <f t="shared" si="92"/>
        <v>11309.939999999999</v>
      </c>
      <c r="L478" s="208"/>
      <c r="M478" s="227">
        <f t="shared" si="93"/>
        <v>136975.94</v>
      </c>
      <c r="N478" s="227">
        <v>4</v>
      </c>
      <c r="O478" s="102">
        <v>1</v>
      </c>
      <c r="P478" s="208">
        <v>125666</v>
      </c>
      <c r="Q478" s="208">
        <v>0</v>
      </c>
      <c r="R478" s="208"/>
      <c r="S478" s="227">
        <f t="shared" si="94"/>
        <v>125666</v>
      </c>
      <c r="T478" s="227">
        <f t="shared" si="89"/>
        <v>0</v>
      </c>
      <c r="U478" s="227">
        <f t="shared" si="90"/>
        <v>0</v>
      </c>
      <c r="V478" s="227">
        <f t="shared" si="91"/>
        <v>0</v>
      </c>
      <c r="W478" s="227">
        <f t="shared" si="100"/>
        <v>0</v>
      </c>
      <c r="X478" s="227">
        <f t="shared" si="99"/>
        <v>0</v>
      </c>
      <c r="Y478" s="1561">
        <v>6</v>
      </c>
      <c r="Z478" s="1560">
        <v>1.96</v>
      </c>
      <c r="AA478" s="102">
        <v>1</v>
      </c>
      <c r="AB478" s="208">
        <v>129634.4</v>
      </c>
      <c r="AC478" s="208">
        <v>0</v>
      </c>
      <c r="AD478" s="208">
        <v>0.09</v>
      </c>
      <c r="AE478" s="208">
        <f t="shared" si="95"/>
        <v>11667.096</v>
      </c>
      <c r="AF478" s="208"/>
      <c r="AG478" s="227">
        <f t="shared" si="96"/>
        <v>141301.49599999998</v>
      </c>
      <c r="AH478" s="227" t="s">
        <v>1</v>
      </c>
      <c r="AI478" s="1560">
        <v>1.96</v>
      </c>
      <c r="AJ478" s="102">
        <v>1</v>
      </c>
      <c r="AK478" s="208">
        <v>129634.4</v>
      </c>
      <c r="AL478" s="208">
        <v>0</v>
      </c>
      <c r="AM478" s="1567">
        <v>0.09</v>
      </c>
      <c r="AN478" s="208">
        <f t="shared" si="97"/>
        <v>11667.096</v>
      </c>
      <c r="AO478" s="208"/>
      <c r="AP478" s="227">
        <f t="shared" si="98"/>
        <v>141301.49599999998</v>
      </c>
    </row>
    <row r="479" spans="1:42" s="5" customFormat="1" x14ac:dyDescent="0.25">
      <c r="A479" s="208">
        <v>469</v>
      </c>
      <c r="B479" s="1546" t="s">
        <v>6474</v>
      </c>
      <c r="C479" s="1546" t="s">
        <v>1145</v>
      </c>
      <c r="D479" s="227" t="s">
        <v>4768</v>
      </c>
      <c r="E479" s="1561">
        <v>5</v>
      </c>
      <c r="F479" s="1560">
        <v>1.9</v>
      </c>
      <c r="G479" s="102">
        <v>1</v>
      </c>
      <c r="H479" s="208">
        <v>125666</v>
      </c>
      <c r="I479" s="208">
        <v>0</v>
      </c>
      <c r="J479" s="208">
        <v>7.0000000000000007E-2</v>
      </c>
      <c r="K479" s="208">
        <f t="shared" si="92"/>
        <v>8796.6200000000008</v>
      </c>
      <c r="L479" s="208"/>
      <c r="M479" s="227">
        <f t="shared" si="93"/>
        <v>134462.62</v>
      </c>
      <c r="N479" s="227">
        <v>4</v>
      </c>
      <c r="O479" s="102">
        <v>1</v>
      </c>
      <c r="P479" s="208">
        <v>125666</v>
      </c>
      <c r="Q479" s="208">
        <v>0</v>
      </c>
      <c r="R479" s="208"/>
      <c r="S479" s="227">
        <f t="shared" si="94"/>
        <v>125666</v>
      </c>
      <c r="T479" s="227">
        <f t="shared" si="89"/>
        <v>0</v>
      </c>
      <c r="U479" s="227">
        <f t="shared" si="90"/>
        <v>0</v>
      </c>
      <c r="V479" s="227">
        <f t="shared" si="91"/>
        <v>0</v>
      </c>
      <c r="W479" s="227">
        <f t="shared" si="100"/>
        <v>0</v>
      </c>
      <c r="X479" s="227">
        <f t="shared" si="99"/>
        <v>0</v>
      </c>
      <c r="Y479" s="1561">
        <v>6</v>
      </c>
      <c r="Z479" s="1560">
        <v>1.96</v>
      </c>
      <c r="AA479" s="102">
        <v>1</v>
      </c>
      <c r="AB479" s="208">
        <v>129634.4</v>
      </c>
      <c r="AC479" s="208">
        <v>0</v>
      </c>
      <c r="AD479" s="208">
        <v>0.08</v>
      </c>
      <c r="AE479" s="208">
        <f t="shared" si="95"/>
        <v>10370.752</v>
      </c>
      <c r="AF479" s="208"/>
      <c r="AG479" s="227">
        <f t="shared" si="96"/>
        <v>140005.152</v>
      </c>
      <c r="AH479" s="227" t="s">
        <v>1</v>
      </c>
      <c r="AI479" s="1560">
        <v>1.96</v>
      </c>
      <c r="AJ479" s="102">
        <v>1</v>
      </c>
      <c r="AK479" s="208">
        <v>129634.4</v>
      </c>
      <c r="AL479" s="208">
        <v>0</v>
      </c>
      <c r="AM479" s="1567">
        <v>0.08</v>
      </c>
      <c r="AN479" s="208">
        <f t="shared" si="97"/>
        <v>10370.752</v>
      </c>
      <c r="AO479" s="208"/>
      <c r="AP479" s="227">
        <f t="shared" si="98"/>
        <v>140005.152</v>
      </c>
    </row>
    <row r="480" spans="1:42" s="5" customFormat="1" x14ac:dyDescent="0.25">
      <c r="A480" s="208">
        <v>470</v>
      </c>
      <c r="B480" s="1546" t="s">
        <v>6475</v>
      </c>
      <c r="C480" s="1546" t="s">
        <v>1145</v>
      </c>
      <c r="D480" s="227" t="s">
        <v>4768</v>
      </c>
      <c r="E480" s="1561">
        <v>4</v>
      </c>
      <c r="F480" s="1560">
        <v>1.9</v>
      </c>
      <c r="G480" s="102">
        <v>1</v>
      </c>
      <c r="H480" s="208">
        <v>125666</v>
      </c>
      <c r="I480" s="208">
        <v>0</v>
      </c>
      <c r="J480" s="208">
        <v>7.0000000000000007E-2</v>
      </c>
      <c r="K480" s="208">
        <f t="shared" si="92"/>
        <v>8796.6200000000008</v>
      </c>
      <c r="L480" s="208"/>
      <c r="M480" s="227">
        <f t="shared" si="93"/>
        <v>134462.62</v>
      </c>
      <c r="N480" s="227">
        <v>3</v>
      </c>
      <c r="O480" s="102">
        <v>1</v>
      </c>
      <c r="P480" s="208">
        <v>121697.60000000001</v>
      </c>
      <c r="Q480" s="208">
        <v>0</v>
      </c>
      <c r="R480" s="208"/>
      <c r="S480" s="227">
        <f t="shared" si="94"/>
        <v>121697.60000000001</v>
      </c>
      <c r="T480" s="227">
        <f t="shared" si="89"/>
        <v>0</v>
      </c>
      <c r="U480" s="227">
        <f t="shared" si="90"/>
        <v>3968.3999999999942</v>
      </c>
      <c r="V480" s="227">
        <f t="shared" si="91"/>
        <v>0</v>
      </c>
      <c r="W480" s="227">
        <f t="shared" si="100"/>
        <v>0</v>
      </c>
      <c r="X480" s="227">
        <f t="shared" si="99"/>
        <v>3968.3999999999942</v>
      </c>
      <c r="Y480" s="1561">
        <v>5</v>
      </c>
      <c r="Z480" s="1560">
        <v>1.9</v>
      </c>
      <c r="AA480" s="102">
        <v>1</v>
      </c>
      <c r="AB480" s="208">
        <v>125666</v>
      </c>
      <c r="AC480" s="208">
        <v>0</v>
      </c>
      <c r="AD480" s="208">
        <v>7.0000000000000007E-2</v>
      </c>
      <c r="AE480" s="208">
        <f t="shared" si="95"/>
        <v>8796.6200000000008</v>
      </c>
      <c r="AF480" s="208"/>
      <c r="AG480" s="227">
        <f t="shared" si="96"/>
        <v>134462.62</v>
      </c>
      <c r="AH480" s="227" t="s">
        <v>1</v>
      </c>
      <c r="AI480" s="1560">
        <v>1.96</v>
      </c>
      <c r="AJ480" s="102">
        <v>1</v>
      </c>
      <c r="AK480" s="208">
        <v>129634.4</v>
      </c>
      <c r="AL480" s="208">
        <v>0</v>
      </c>
      <c r="AM480" s="1567">
        <v>7.0000000000000007E-2</v>
      </c>
      <c r="AN480" s="208">
        <f t="shared" si="97"/>
        <v>9074.4080000000013</v>
      </c>
      <c r="AO480" s="208"/>
      <c r="AP480" s="227">
        <f t="shared" si="98"/>
        <v>138708.80799999999</v>
      </c>
    </row>
    <row r="481" spans="1:42" s="5" customFormat="1" x14ac:dyDescent="0.25">
      <c r="A481" s="208">
        <v>471</v>
      </c>
      <c r="B481" s="1546" t="s">
        <v>6476</v>
      </c>
      <c r="C481" s="1546" t="s">
        <v>1145</v>
      </c>
      <c r="D481" s="227" t="s">
        <v>4768</v>
      </c>
      <c r="E481" s="1561">
        <v>2</v>
      </c>
      <c r="F481" s="1560">
        <v>1.79</v>
      </c>
      <c r="G481" s="102">
        <v>1</v>
      </c>
      <c r="H481" s="208">
        <v>118390.6</v>
      </c>
      <c r="I481" s="208">
        <v>0</v>
      </c>
      <c r="J481" s="208">
        <v>7.0000000000000007E-2</v>
      </c>
      <c r="K481" s="208">
        <f t="shared" si="92"/>
        <v>8287.3420000000006</v>
      </c>
      <c r="L481" s="208"/>
      <c r="M481" s="227">
        <f t="shared" si="93"/>
        <v>126677.94200000001</v>
      </c>
      <c r="N481" s="227">
        <v>1</v>
      </c>
      <c r="O481" s="102">
        <v>1</v>
      </c>
      <c r="P481" s="208">
        <v>114422.2</v>
      </c>
      <c r="Q481" s="208">
        <v>0</v>
      </c>
      <c r="R481" s="208"/>
      <c r="S481" s="227">
        <f t="shared" si="94"/>
        <v>114422.2</v>
      </c>
      <c r="T481" s="227">
        <f t="shared" si="89"/>
        <v>0</v>
      </c>
      <c r="U481" s="227">
        <f t="shared" si="90"/>
        <v>3968.4000000000087</v>
      </c>
      <c r="V481" s="227">
        <f t="shared" si="91"/>
        <v>0</v>
      </c>
      <c r="W481" s="227">
        <f t="shared" si="100"/>
        <v>0</v>
      </c>
      <c r="X481" s="227">
        <f t="shared" si="99"/>
        <v>3968.4000000000087</v>
      </c>
      <c r="Y481" s="1561">
        <v>3</v>
      </c>
      <c r="Z481" s="1560">
        <v>1.84</v>
      </c>
      <c r="AA481" s="102">
        <v>1</v>
      </c>
      <c r="AB481" s="208">
        <v>121697.60000000001</v>
      </c>
      <c r="AC481" s="208">
        <v>0</v>
      </c>
      <c r="AD481" s="208">
        <v>7.0000000000000007E-2</v>
      </c>
      <c r="AE481" s="208">
        <f t="shared" si="95"/>
        <v>8518.8320000000003</v>
      </c>
      <c r="AF481" s="208"/>
      <c r="AG481" s="227">
        <f t="shared" si="96"/>
        <v>130216.432</v>
      </c>
      <c r="AH481" s="227" t="s">
        <v>1</v>
      </c>
      <c r="AI481" s="1560">
        <v>1.9</v>
      </c>
      <c r="AJ481" s="102">
        <v>1</v>
      </c>
      <c r="AK481" s="208">
        <v>125666</v>
      </c>
      <c r="AL481" s="208">
        <v>0</v>
      </c>
      <c r="AM481" s="1567">
        <v>7.0000000000000007E-2</v>
      </c>
      <c r="AN481" s="208">
        <f t="shared" si="97"/>
        <v>8796.6200000000008</v>
      </c>
      <c r="AO481" s="208"/>
      <c r="AP481" s="227">
        <f t="shared" si="98"/>
        <v>134462.62</v>
      </c>
    </row>
    <row r="482" spans="1:42" s="5" customFormat="1" x14ac:dyDescent="0.25">
      <c r="A482" s="208">
        <v>472</v>
      </c>
      <c r="B482" s="1546" t="s">
        <v>6477</v>
      </c>
      <c r="C482" s="1546" t="s">
        <v>1145</v>
      </c>
      <c r="D482" s="227" t="s">
        <v>4768</v>
      </c>
      <c r="E482" s="1561">
        <v>2</v>
      </c>
      <c r="F482" s="1560">
        <v>1.79</v>
      </c>
      <c r="G482" s="102">
        <v>1</v>
      </c>
      <c r="H482" s="208">
        <v>118390.6</v>
      </c>
      <c r="I482" s="208">
        <v>0</v>
      </c>
      <c r="J482" s="208">
        <v>0.06</v>
      </c>
      <c r="K482" s="208">
        <f t="shared" si="92"/>
        <v>7103.4359999999997</v>
      </c>
      <c r="L482" s="208"/>
      <c r="M482" s="227">
        <f t="shared" si="93"/>
        <v>125494.03600000001</v>
      </c>
      <c r="N482" s="227">
        <v>1</v>
      </c>
      <c r="O482" s="102">
        <v>1</v>
      </c>
      <c r="P482" s="208">
        <v>114422.2</v>
      </c>
      <c r="Q482" s="208">
        <v>0</v>
      </c>
      <c r="R482" s="208"/>
      <c r="S482" s="227">
        <f t="shared" si="94"/>
        <v>114422.2</v>
      </c>
      <c r="T482" s="227">
        <f t="shared" si="89"/>
        <v>0</v>
      </c>
      <c r="U482" s="227">
        <f t="shared" si="90"/>
        <v>3968.4000000000087</v>
      </c>
      <c r="V482" s="227">
        <f t="shared" si="91"/>
        <v>0</v>
      </c>
      <c r="W482" s="227">
        <f t="shared" si="100"/>
        <v>0</v>
      </c>
      <c r="X482" s="227">
        <f t="shared" si="99"/>
        <v>3968.4000000000087</v>
      </c>
      <c r="Y482" s="1561">
        <v>3</v>
      </c>
      <c r="Z482" s="1560">
        <v>1.84</v>
      </c>
      <c r="AA482" s="102">
        <v>1</v>
      </c>
      <c r="AB482" s="208">
        <v>121697.60000000001</v>
      </c>
      <c r="AC482" s="208">
        <v>0</v>
      </c>
      <c r="AD482" s="208">
        <v>0.06</v>
      </c>
      <c r="AE482" s="208">
        <f t="shared" si="95"/>
        <v>7301.8559999999998</v>
      </c>
      <c r="AF482" s="208"/>
      <c r="AG482" s="227">
        <f t="shared" si="96"/>
        <v>128999.45600000001</v>
      </c>
      <c r="AH482" s="227" t="s">
        <v>1</v>
      </c>
      <c r="AI482" s="1560">
        <v>1.9</v>
      </c>
      <c r="AJ482" s="102">
        <v>1</v>
      </c>
      <c r="AK482" s="208">
        <v>125666</v>
      </c>
      <c r="AL482" s="208">
        <v>0</v>
      </c>
      <c r="AM482" s="1567">
        <v>7.0000000000000007E-2</v>
      </c>
      <c r="AN482" s="208">
        <f t="shared" si="97"/>
        <v>8796.6200000000008</v>
      </c>
      <c r="AO482" s="208"/>
      <c r="AP482" s="227">
        <f t="shared" si="98"/>
        <v>134462.62</v>
      </c>
    </row>
    <row r="483" spans="1:42" s="5" customFormat="1" x14ac:dyDescent="0.25">
      <c r="A483" s="208">
        <v>473</v>
      </c>
      <c r="B483" s="1546" t="s">
        <v>6478</v>
      </c>
      <c r="C483" s="1546" t="s">
        <v>1145</v>
      </c>
      <c r="D483" s="227" t="s">
        <v>4768</v>
      </c>
      <c r="E483" s="1561">
        <v>2</v>
      </c>
      <c r="F483" s="1560">
        <v>1.79</v>
      </c>
      <c r="G483" s="102">
        <v>1</v>
      </c>
      <c r="H483" s="208">
        <v>118390.6</v>
      </c>
      <c r="I483" s="208">
        <v>0</v>
      </c>
      <c r="J483" s="208">
        <v>0.09</v>
      </c>
      <c r="K483" s="208">
        <f t="shared" si="92"/>
        <v>10655.154</v>
      </c>
      <c r="L483" s="208"/>
      <c r="M483" s="227">
        <f t="shared" si="93"/>
        <v>129045.754</v>
      </c>
      <c r="N483" s="227">
        <v>1</v>
      </c>
      <c r="O483" s="102">
        <v>1</v>
      </c>
      <c r="P483" s="208">
        <v>114422.2</v>
      </c>
      <c r="Q483" s="208">
        <v>0</v>
      </c>
      <c r="R483" s="208"/>
      <c r="S483" s="227">
        <f t="shared" si="94"/>
        <v>114422.2</v>
      </c>
      <c r="T483" s="227">
        <f t="shared" si="89"/>
        <v>0</v>
      </c>
      <c r="U483" s="227">
        <f t="shared" si="90"/>
        <v>3968.4000000000087</v>
      </c>
      <c r="V483" s="227">
        <f t="shared" si="91"/>
        <v>0</v>
      </c>
      <c r="W483" s="227">
        <f t="shared" si="100"/>
        <v>0</v>
      </c>
      <c r="X483" s="227">
        <f t="shared" si="99"/>
        <v>3968.4000000000087</v>
      </c>
      <c r="Y483" s="1561">
        <v>3</v>
      </c>
      <c r="Z483" s="1560">
        <v>1.84</v>
      </c>
      <c r="AA483" s="102">
        <v>1</v>
      </c>
      <c r="AB483" s="208">
        <v>121697.60000000001</v>
      </c>
      <c r="AC483" s="208">
        <v>0</v>
      </c>
      <c r="AD483" s="208">
        <v>0.09</v>
      </c>
      <c r="AE483" s="208">
        <f t="shared" si="95"/>
        <v>10952.784</v>
      </c>
      <c r="AF483" s="208"/>
      <c r="AG483" s="227">
        <f t="shared" si="96"/>
        <v>132650.38400000002</v>
      </c>
      <c r="AH483" s="227" t="s">
        <v>1</v>
      </c>
      <c r="AI483" s="1560">
        <v>1.9</v>
      </c>
      <c r="AJ483" s="102">
        <v>1</v>
      </c>
      <c r="AK483" s="208">
        <v>125666</v>
      </c>
      <c r="AL483" s="208">
        <v>0</v>
      </c>
      <c r="AM483" s="1567">
        <v>0.09</v>
      </c>
      <c r="AN483" s="208">
        <f t="shared" si="97"/>
        <v>11309.939999999999</v>
      </c>
      <c r="AO483" s="208"/>
      <c r="AP483" s="227">
        <f t="shared" si="98"/>
        <v>136975.94</v>
      </c>
    </row>
    <row r="484" spans="1:42" s="5" customFormat="1" x14ac:dyDescent="0.25">
      <c r="A484" s="208">
        <v>474</v>
      </c>
      <c r="B484" s="1546" t="s">
        <v>6479</v>
      </c>
      <c r="C484" s="1546" t="s">
        <v>1145</v>
      </c>
      <c r="D484" s="227" t="s">
        <v>4768</v>
      </c>
      <c r="E484" s="1561">
        <v>2</v>
      </c>
      <c r="F484" s="1560">
        <v>1.79</v>
      </c>
      <c r="G484" s="102">
        <v>1</v>
      </c>
      <c r="H484" s="208">
        <v>118390.6</v>
      </c>
      <c r="I484" s="208">
        <v>0</v>
      </c>
      <c r="J484" s="208">
        <v>0.06</v>
      </c>
      <c r="K484" s="208">
        <f t="shared" si="92"/>
        <v>7103.4359999999997</v>
      </c>
      <c r="L484" s="208"/>
      <c r="M484" s="227">
        <f t="shared" si="93"/>
        <v>125494.03600000001</v>
      </c>
      <c r="N484" s="227">
        <v>1</v>
      </c>
      <c r="O484" s="102">
        <v>1</v>
      </c>
      <c r="P484" s="208">
        <v>114422.2</v>
      </c>
      <c r="Q484" s="208">
        <v>0</v>
      </c>
      <c r="R484" s="208"/>
      <c r="S484" s="227">
        <f t="shared" si="94"/>
        <v>114422.2</v>
      </c>
      <c r="T484" s="227">
        <f t="shared" si="89"/>
        <v>0</v>
      </c>
      <c r="U484" s="227">
        <f t="shared" si="90"/>
        <v>3968.4000000000087</v>
      </c>
      <c r="V484" s="227">
        <f t="shared" si="91"/>
        <v>0</v>
      </c>
      <c r="W484" s="227">
        <f t="shared" si="100"/>
        <v>0</v>
      </c>
      <c r="X484" s="227">
        <f t="shared" si="99"/>
        <v>3968.4000000000087</v>
      </c>
      <c r="Y484" s="1561">
        <v>3</v>
      </c>
      <c r="Z484" s="1560">
        <v>1.84</v>
      </c>
      <c r="AA484" s="102">
        <v>1</v>
      </c>
      <c r="AB484" s="208">
        <v>121697.60000000001</v>
      </c>
      <c r="AC484" s="208">
        <v>0</v>
      </c>
      <c r="AD484" s="208">
        <v>0.06</v>
      </c>
      <c r="AE484" s="208">
        <f t="shared" si="95"/>
        <v>7301.8559999999998</v>
      </c>
      <c r="AF484" s="208"/>
      <c r="AG484" s="227">
        <f t="shared" si="96"/>
        <v>128999.45600000001</v>
      </c>
      <c r="AH484" s="227" t="s">
        <v>1</v>
      </c>
      <c r="AI484" s="1560">
        <v>1.9</v>
      </c>
      <c r="AJ484" s="102">
        <v>1</v>
      </c>
      <c r="AK484" s="208">
        <v>125666</v>
      </c>
      <c r="AL484" s="208">
        <v>0</v>
      </c>
      <c r="AM484" s="1567">
        <v>7.0000000000000007E-2</v>
      </c>
      <c r="AN484" s="208">
        <f t="shared" si="97"/>
        <v>8796.6200000000008</v>
      </c>
      <c r="AO484" s="208"/>
      <c r="AP484" s="227">
        <f t="shared" si="98"/>
        <v>134462.62</v>
      </c>
    </row>
    <row r="485" spans="1:42" s="5" customFormat="1" x14ac:dyDescent="0.25">
      <c r="A485" s="208">
        <v>475</v>
      </c>
      <c r="B485" s="1546" t="s">
        <v>6480</v>
      </c>
      <c r="C485" s="1546" t="s">
        <v>1145</v>
      </c>
      <c r="D485" s="227" t="s">
        <v>4768</v>
      </c>
      <c r="E485" s="1561">
        <v>2</v>
      </c>
      <c r="F485" s="1560">
        <v>1.79</v>
      </c>
      <c r="G485" s="102">
        <v>1</v>
      </c>
      <c r="H485" s="208">
        <v>118390.6</v>
      </c>
      <c r="I485" s="208">
        <v>0</v>
      </c>
      <c r="J485" s="208">
        <v>0.06</v>
      </c>
      <c r="K485" s="208">
        <f t="shared" si="92"/>
        <v>7103.4359999999997</v>
      </c>
      <c r="L485" s="208"/>
      <c r="M485" s="227">
        <f t="shared" si="93"/>
        <v>125494.03600000001</v>
      </c>
      <c r="N485" s="227">
        <v>1</v>
      </c>
      <c r="O485" s="102">
        <v>1</v>
      </c>
      <c r="P485" s="208">
        <v>114422.2</v>
      </c>
      <c r="Q485" s="208">
        <v>0</v>
      </c>
      <c r="R485" s="208"/>
      <c r="S485" s="227">
        <f t="shared" si="94"/>
        <v>114422.2</v>
      </c>
      <c r="T485" s="227">
        <f t="shared" si="89"/>
        <v>0</v>
      </c>
      <c r="U485" s="227">
        <f t="shared" si="90"/>
        <v>3968.4000000000087</v>
      </c>
      <c r="V485" s="227">
        <f t="shared" si="91"/>
        <v>0</v>
      </c>
      <c r="W485" s="227">
        <f t="shared" si="100"/>
        <v>0</v>
      </c>
      <c r="X485" s="227">
        <f t="shared" si="99"/>
        <v>3968.4000000000087</v>
      </c>
      <c r="Y485" s="1561">
        <v>3</v>
      </c>
      <c r="Z485" s="1560">
        <v>1.84</v>
      </c>
      <c r="AA485" s="102">
        <v>1</v>
      </c>
      <c r="AB485" s="208">
        <v>121697.60000000001</v>
      </c>
      <c r="AC485" s="208">
        <v>0</v>
      </c>
      <c r="AD485" s="208">
        <v>7.0000000000000007E-2</v>
      </c>
      <c r="AE485" s="208">
        <f t="shared" si="95"/>
        <v>8518.8320000000003</v>
      </c>
      <c r="AF485" s="208"/>
      <c r="AG485" s="227">
        <f t="shared" si="96"/>
        <v>130216.432</v>
      </c>
      <c r="AH485" s="227" t="s">
        <v>1</v>
      </c>
      <c r="AI485" s="1560">
        <v>1.9</v>
      </c>
      <c r="AJ485" s="102">
        <v>1</v>
      </c>
      <c r="AK485" s="208">
        <v>125666</v>
      </c>
      <c r="AL485" s="208">
        <v>0</v>
      </c>
      <c r="AM485" s="1567">
        <v>7.0000000000000007E-2</v>
      </c>
      <c r="AN485" s="208">
        <f t="shared" si="97"/>
        <v>8796.6200000000008</v>
      </c>
      <c r="AO485" s="208"/>
      <c r="AP485" s="227">
        <f t="shared" si="98"/>
        <v>134462.62</v>
      </c>
    </row>
    <row r="486" spans="1:42" s="5" customFormat="1" x14ac:dyDescent="0.25">
      <c r="A486" s="208">
        <v>476</v>
      </c>
      <c r="B486" s="1546" t="s">
        <v>6481</v>
      </c>
      <c r="C486" s="1546" t="s">
        <v>1145</v>
      </c>
      <c r="D486" s="227" t="s">
        <v>4768</v>
      </c>
      <c r="E486" s="1561">
        <v>2</v>
      </c>
      <c r="F486" s="1560">
        <v>1.79</v>
      </c>
      <c r="G486" s="102">
        <v>1</v>
      </c>
      <c r="H486" s="208">
        <v>118390.6</v>
      </c>
      <c r="I486" s="208">
        <v>0</v>
      </c>
      <c r="J486" s="208">
        <v>7.0000000000000007E-2</v>
      </c>
      <c r="K486" s="208">
        <f t="shared" si="92"/>
        <v>8287.3420000000006</v>
      </c>
      <c r="L486" s="208"/>
      <c r="M486" s="227">
        <f t="shared" si="93"/>
        <v>126677.94200000001</v>
      </c>
      <c r="N486" s="227">
        <v>1</v>
      </c>
      <c r="O486" s="102">
        <v>1</v>
      </c>
      <c r="P486" s="208">
        <v>114422.2</v>
      </c>
      <c r="Q486" s="208">
        <v>0</v>
      </c>
      <c r="R486" s="208"/>
      <c r="S486" s="227">
        <f t="shared" si="94"/>
        <v>114422.2</v>
      </c>
      <c r="T486" s="227">
        <f t="shared" si="89"/>
        <v>0</v>
      </c>
      <c r="U486" s="227">
        <f t="shared" si="90"/>
        <v>3968.4000000000087</v>
      </c>
      <c r="V486" s="227">
        <f t="shared" si="91"/>
        <v>0</v>
      </c>
      <c r="W486" s="227">
        <f t="shared" si="100"/>
        <v>0</v>
      </c>
      <c r="X486" s="227">
        <f t="shared" si="99"/>
        <v>3968.4000000000087</v>
      </c>
      <c r="Y486" s="1561">
        <v>3</v>
      </c>
      <c r="Z486" s="1560">
        <v>1.84</v>
      </c>
      <c r="AA486" s="102">
        <v>1</v>
      </c>
      <c r="AB486" s="208">
        <v>121697.60000000001</v>
      </c>
      <c r="AC486" s="208">
        <v>0</v>
      </c>
      <c r="AD486" s="208">
        <v>7.0000000000000007E-2</v>
      </c>
      <c r="AE486" s="208">
        <f t="shared" si="95"/>
        <v>8518.8320000000003</v>
      </c>
      <c r="AF486" s="208"/>
      <c r="AG486" s="227">
        <f t="shared" si="96"/>
        <v>130216.432</v>
      </c>
      <c r="AH486" s="227" t="s">
        <v>1</v>
      </c>
      <c r="AI486" s="1560">
        <v>1.9</v>
      </c>
      <c r="AJ486" s="102">
        <v>1</v>
      </c>
      <c r="AK486" s="208">
        <v>125666</v>
      </c>
      <c r="AL486" s="208">
        <v>0</v>
      </c>
      <c r="AM486" s="1567">
        <v>7.0000000000000007E-2</v>
      </c>
      <c r="AN486" s="208">
        <f t="shared" si="97"/>
        <v>8796.6200000000008</v>
      </c>
      <c r="AO486" s="208"/>
      <c r="AP486" s="227">
        <f t="shared" si="98"/>
        <v>134462.62</v>
      </c>
    </row>
    <row r="487" spans="1:42" s="5" customFormat="1" x14ac:dyDescent="0.25">
      <c r="A487" s="208">
        <v>477</v>
      </c>
      <c r="B487" s="1546" t="s">
        <v>6482</v>
      </c>
      <c r="C487" s="1546" t="s">
        <v>1145</v>
      </c>
      <c r="D487" s="227" t="s">
        <v>4768</v>
      </c>
      <c r="E487" s="1561">
        <v>2</v>
      </c>
      <c r="F487" s="1560">
        <v>1.79</v>
      </c>
      <c r="G487" s="102">
        <v>1</v>
      </c>
      <c r="H487" s="208">
        <v>118390.6</v>
      </c>
      <c r="I487" s="208">
        <v>0</v>
      </c>
      <c r="J487" s="208">
        <v>0.06</v>
      </c>
      <c r="K487" s="208">
        <f t="shared" si="92"/>
        <v>7103.4359999999997</v>
      </c>
      <c r="L487" s="208"/>
      <c r="M487" s="227">
        <f t="shared" si="93"/>
        <v>125494.03600000001</v>
      </c>
      <c r="N487" s="227">
        <v>1</v>
      </c>
      <c r="O487" s="102">
        <v>1</v>
      </c>
      <c r="P487" s="208">
        <v>114422.2</v>
      </c>
      <c r="Q487" s="208">
        <v>0</v>
      </c>
      <c r="R487" s="208"/>
      <c r="S487" s="227">
        <f t="shared" si="94"/>
        <v>114422.2</v>
      </c>
      <c r="T487" s="227">
        <f t="shared" si="89"/>
        <v>0</v>
      </c>
      <c r="U487" s="227">
        <f t="shared" si="90"/>
        <v>3968.4000000000087</v>
      </c>
      <c r="V487" s="227">
        <f t="shared" si="91"/>
        <v>0</v>
      </c>
      <c r="W487" s="227">
        <f t="shared" si="100"/>
        <v>0</v>
      </c>
      <c r="X487" s="227">
        <f t="shared" si="99"/>
        <v>3968.4000000000087</v>
      </c>
      <c r="Y487" s="1561">
        <v>3</v>
      </c>
      <c r="Z487" s="1560">
        <v>1.84</v>
      </c>
      <c r="AA487" s="102">
        <v>1</v>
      </c>
      <c r="AB487" s="208">
        <v>121697.60000000001</v>
      </c>
      <c r="AC487" s="208">
        <v>0</v>
      </c>
      <c r="AD487" s="208">
        <v>0.06</v>
      </c>
      <c r="AE487" s="208">
        <f t="shared" si="95"/>
        <v>7301.8559999999998</v>
      </c>
      <c r="AF487" s="208"/>
      <c r="AG487" s="227">
        <f t="shared" si="96"/>
        <v>128999.45600000001</v>
      </c>
      <c r="AH487" s="227" t="s">
        <v>1</v>
      </c>
      <c r="AI487" s="1560">
        <v>1.9</v>
      </c>
      <c r="AJ487" s="102">
        <v>1</v>
      </c>
      <c r="AK487" s="208">
        <v>125666</v>
      </c>
      <c r="AL487" s="208">
        <v>0</v>
      </c>
      <c r="AM487" s="1567">
        <v>0.06</v>
      </c>
      <c r="AN487" s="208">
        <f t="shared" si="97"/>
        <v>7539.96</v>
      </c>
      <c r="AO487" s="208"/>
      <c r="AP487" s="227">
        <f t="shared" si="98"/>
        <v>133205.96</v>
      </c>
    </row>
    <row r="488" spans="1:42" s="5" customFormat="1" x14ac:dyDescent="0.25">
      <c r="A488" s="208">
        <v>478</v>
      </c>
      <c r="B488" s="1546" t="s">
        <v>6483</v>
      </c>
      <c r="C488" s="1546" t="s">
        <v>1145</v>
      </c>
      <c r="D488" s="227" t="s">
        <v>4768</v>
      </c>
      <c r="E488" s="1561">
        <v>2</v>
      </c>
      <c r="F488" s="1560">
        <v>1.79</v>
      </c>
      <c r="G488" s="102">
        <v>1</v>
      </c>
      <c r="H488" s="208">
        <v>118390.6</v>
      </c>
      <c r="I488" s="208">
        <v>0</v>
      </c>
      <c r="J488" s="208">
        <v>0.05</v>
      </c>
      <c r="K488" s="208">
        <f t="shared" si="92"/>
        <v>5919.5300000000007</v>
      </c>
      <c r="L488" s="208"/>
      <c r="M488" s="227">
        <f t="shared" si="93"/>
        <v>124310.13</v>
      </c>
      <c r="N488" s="227">
        <v>1</v>
      </c>
      <c r="O488" s="102">
        <v>1</v>
      </c>
      <c r="P488" s="208">
        <v>114422.2</v>
      </c>
      <c r="Q488" s="208">
        <v>0</v>
      </c>
      <c r="R488" s="208"/>
      <c r="S488" s="227">
        <f t="shared" si="94"/>
        <v>114422.2</v>
      </c>
      <c r="T488" s="227">
        <f t="shared" si="89"/>
        <v>0</v>
      </c>
      <c r="U488" s="227">
        <f t="shared" si="90"/>
        <v>3968.4000000000087</v>
      </c>
      <c r="V488" s="227">
        <f t="shared" si="91"/>
        <v>0</v>
      </c>
      <c r="W488" s="227">
        <f t="shared" si="100"/>
        <v>0</v>
      </c>
      <c r="X488" s="227">
        <f t="shared" si="99"/>
        <v>3968.4000000000087</v>
      </c>
      <c r="Y488" s="1561">
        <v>3</v>
      </c>
      <c r="Z488" s="1560">
        <v>1.84</v>
      </c>
      <c r="AA488" s="102">
        <v>1</v>
      </c>
      <c r="AB488" s="208">
        <v>121697.60000000001</v>
      </c>
      <c r="AC488" s="208">
        <v>0</v>
      </c>
      <c r="AD488" s="208">
        <v>0.06</v>
      </c>
      <c r="AE488" s="208">
        <f t="shared" si="95"/>
        <v>7301.8559999999998</v>
      </c>
      <c r="AF488" s="208"/>
      <c r="AG488" s="227">
        <f t="shared" si="96"/>
        <v>128999.45600000001</v>
      </c>
      <c r="AH488" s="227" t="s">
        <v>1</v>
      </c>
      <c r="AI488" s="1560">
        <v>1.9</v>
      </c>
      <c r="AJ488" s="102">
        <v>1</v>
      </c>
      <c r="AK488" s="208">
        <v>125666</v>
      </c>
      <c r="AL488" s="208">
        <v>0</v>
      </c>
      <c r="AM488" s="1567">
        <v>0.06</v>
      </c>
      <c r="AN488" s="208">
        <f t="shared" si="97"/>
        <v>7539.96</v>
      </c>
      <c r="AO488" s="208"/>
      <c r="AP488" s="227">
        <f t="shared" si="98"/>
        <v>133205.96</v>
      </c>
    </row>
    <row r="489" spans="1:42" s="5" customFormat="1" x14ac:dyDescent="0.25">
      <c r="A489" s="208">
        <v>479</v>
      </c>
      <c r="B489" s="1546" t="s">
        <v>6484</v>
      </c>
      <c r="C489" s="1546" t="s">
        <v>1145</v>
      </c>
      <c r="D489" s="227" t="s">
        <v>4768</v>
      </c>
      <c r="E489" s="1561">
        <v>2</v>
      </c>
      <c r="F489" s="1560">
        <v>1.79</v>
      </c>
      <c r="G489" s="102">
        <v>1</v>
      </c>
      <c r="H489" s="208">
        <v>118390.6</v>
      </c>
      <c r="I489" s="208">
        <v>0</v>
      </c>
      <c r="J489" s="208">
        <v>0.05</v>
      </c>
      <c r="K489" s="208">
        <f t="shared" si="92"/>
        <v>5919.5300000000007</v>
      </c>
      <c r="L489" s="208"/>
      <c r="M489" s="227">
        <f t="shared" si="93"/>
        <v>124310.13</v>
      </c>
      <c r="N489" s="227">
        <v>1</v>
      </c>
      <c r="O489" s="102">
        <v>1</v>
      </c>
      <c r="P489" s="208">
        <v>114422.2</v>
      </c>
      <c r="Q489" s="208">
        <v>0</v>
      </c>
      <c r="R489" s="208"/>
      <c r="S489" s="227">
        <f t="shared" si="94"/>
        <v>114422.2</v>
      </c>
      <c r="T489" s="227">
        <f t="shared" si="89"/>
        <v>0</v>
      </c>
      <c r="U489" s="227">
        <f t="shared" si="90"/>
        <v>3968.4000000000087</v>
      </c>
      <c r="V489" s="227">
        <f t="shared" si="91"/>
        <v>0</v>
      </c>
      <c r="W489" s="227">
        <f t="shared" si="100"/>
        <v>0</v>
      </c>
      <c r="X489" s="227">
        <f t="shared" si="99"/>
        <v>3968.4000000000087</v>
      </c>
      <c r="Y489" s="1561">
        <v>3</v>
      </c>
      <c r="Z489" s="1560">
        <v>1.84</v>
      </c>
      <c r="AA489" s="102">
        <v>1</v>
      </c>
      <c r="AB489" s="208">
        <v>121697.60000000001</v>
      </c>
      <c r="AC489" s="208">
        <v>0</v>
      </c>
      <c r="AD489" s="208">
        <v>0.06</v>
      </c>
      <c r="AE489" s="208">
        <f t="shared" si="95"/>
        <v>7301.8559999999998</v>
      </c>
      <c r="AF489" s="208"/>
      <c r="AG489" s="227">
        <f t="shared" si="96"/>
        <v>128999.45600000001</v>
      </c>
      <c r="AH489" s="227" t="s">
        <v>1</v>
      </c>
      <c r="AI489" s="1560">
        <v>1.9</v>
      </c>
      <c r="AJ489" s="102">
        <v>1</v>
      </c>
      <c r="AK489" s="208">
        <v>125666</v>
      </c>
      <c r="AL489" s="208">
        <v>0</v>
      </c>
      <c r="AM489" s="1567">
        <v>0.06</v>
      </c>
      <c r="AN489" s="208">
        <f t="shared" si="97"/>
        <v>7539.96</v>
      </c>
      <c r="AO489" s="208"/>
      <c r="AP489" s="227">
        <f t="shared" si="98"/>
        <v>133205.96</v>
      </c>
    </row>
    <row r="490" spans="1:42" s="5" customFormat="1" ht="27" x14ac:dyDescent="0.25">
      <c r="A490" s="208">
        <v>480</v>
      </c>
      <c r="B490" s="1546" t="s">
        <v>6485</v>
      </c>
      <c r="C490" s="1546" t="s">
        <v>1145</v>
      </c>
      <c r="D490" s="227" t="s">
        <v>4768</v>
      </c>
      <c r="E490" s="1561">
        <v>2</v>
      </c>
      <c r="F490" s="1560">
        <v>1.79</v>
      </c>
      <c r="G490" s="102">
        <v>1</v>
      </c>
      <c r="H490" s="208">
        <v>118390.6</v>
      </c>
      <c r="I490" s="208">
        <v>0</v>
      </c>
      <c r="J490" s="208">
        <v>7.0000000000000007E-2</v>
      </c>
      <c r="K490" s="208">
        <f t="shared" si="92"/>
        <v>8287.3420000000006</v>
      </c>
      <c r="L490" s="208"/>
      <c r="M490" s="227">
        <f t="shared" si="93"/>
        <v>126677.94200000001</v>
      </c>
      <c r="N490" s="227">
        <v>1</v>
      </c>
      <c r="O490" s="102">
        <v>1</v>
      </c>
      <c r="P490" s="208">
        <v>114422.2</v>
      </c>
      <c r="Q490" s="208">
        <v>0</v>
      </c>
      <c r="R490" s="208"/>
      <c r="S490" s="227">
        <f t="shared" si="94"/>
        <v>114422.2</v>
      </c>
      <c r="T490" s="227">
        <f t="shared" si="89"/>
        <v>0</v>
      </c>
      <c r="U490" s="227">
        <f t="shared" si="90"/>
        <v>3968.4000000000087</v>
      </c>
      <c r="V490" s="227">
        <f t="shared" si="91"/>
        <v>0</v>
      </c>
      <c r="W490" s="227">
        <f t="shared" si="100"/>
        <v>0</v>
      </c>
      <c r="X490" s="227">
        <f t="shared" si="99"/>
        <v>3968.4000000000087</v>
      </c>
      <c r="Y490" s="1561">
        <v>3</v>
      </c>
      <c r="Z490" s="1560">
        <v>1.84</v>
      </c>
      <c r="AA490" s="102">
        <v>1</v>
      </c>
      <c r="AB490" s="208">
        <v>121697.60000000001</v>
      </c>
      <c r="AC490" s="208">
        <v>0</v>
      </c>
      <c r="AD490" s="208">
        <v>7.0000000000000007E-2</v>
      </c>
      <c r="AE490" s="208">
        <f t="shared" si="95"/>
        <v>8518.8320000000003</v>
      </c>
      <c r="AF490" s="208"/>
      <c r="AG490" s="227">
        <f t="shared" si="96"/>
        <v>130216.432</v>
      </c>
      <c r="AH490" s="227" t="s">
        <v>1</v>
      </c>
      <c r="AI490" s="1560">
        <v>1.9</v>
      </c>
      <c r="AJ490" s="102">
        <v>1</v>
      </c>
      <c r="AK490" s="208">
        <v>125666</v>
      </c>
      <c r="AL490" s="208">
        <v>0</v>
      </c>
      <c r="AM490" s="1567">
        <v>0.08</v>
      </c>
      <c r="AN490" s="208">
        <f t="shared" si="97"/>
        <v>10053.280000000001</v>
      </c>
      <c r="AO490" s="208"/>
      <c r="AP490" s="227">
        <f t="shared" si="98"/>
        <v>135719.28</v>
      </c>
    </row>
    <row r="491" spans="1:42" s="5" customFormat="1" ht="27" x14ac:dyDescent="0.25">
      <c r="A491" s="208">
        <v>481</v>
      </c>
      <c r="B491" s="1546" t="s">
        <v>6486</v>
      </c>
      <c r="C491" s="1546" t="s">
        <v>1145</v>
      </c>
      <c r="D491" s="227" t="s">
        <v>4768</v>
      </c>
      <c r="E491" s="1561">
        <v>6</v>
      </c>
      <c r="F491" s="1560">
        <v>1.96</v>
      </c>
      <c r="G491" s="102">
        <v>1</v>
      </c>
      <c r="H491" s="208">
        <v>129634.4</v>
      </c>
      <c r="I491" s="208">
        <v>0</v>
      </c>
      <c r="J491" s="208">
        <v>0.1</v>
      </c>
      <c r="K491" s="208">
        <f t="shared" si="92"/>
        <v>12963.44</v>
      </c>
      <c r="L491" s="208"/>
      <c r="M491" s="227">
        <f t="shared" si="93"/>
        <v>142597.84</v>
      </c>
      <c r="N491" s="227">
        <v>4</v>
      </c>
      <c r="O491" s="102">
        <v>1</v>
      </c>
      <c r="P491" s="208">
        <v>125666</v>
      </c>
      <c r="Q491" s="208">
        <v>0</v>
      </c>
      <c r="R491" s="208"/>
      <c r="S491" s="227">
        <f t="shared" si="94"/>
        <v>125666</v>
      </c>
      <c r="T491" s="227">
        <f t="shared" si="89"/>
        <v>0</v>
      </c>
      <c r="U491" s="227">
        <f t="shared" si="90"/>
        <v>3968.3999999999942</v>
      </c>
      <c r="V491" s="227">
        <f t="shared" si="91"/>
        <v>0</v>
      </c>
      <c r="W491" s="227">
        <f t="shared" si="100"/>
        <v>0</v>
      </c>
      <c r="X491" s="227">
        <f t="shared" si="99"/>
        <v>3968.3999999999942</v>
      </c>
      <c r="Y491" s="1561">
        <v>7</v>
      </c>
      <c r="Z491" s="1560">
        <v>1.96</v>
      </c>
      <c r="AA491" s="102">
        <v>1</v>
      </c>
      <c r="AB491" s="208">
        <v>129634.4</v>
      </c>
      <c r="AC491" s="208">
        <v>0</v>
      </c>
      <c r="AD491" s="208">
        <v>0.1</v>
      </c>
      <c r="AE491" s="208">
        <f t="shared" si="95"/>
        <v>12963.44</v>
      </c>
      <c r="AF491" s="208"/>
      <c r="AG491" s="227">
        <f t="shared" si="96"/>
        <v>142597.84</v>
      </c>
      <c r="AH491" s="227" t="s">
        <v>1</v>
      </c>
      <c r="AI491" s="1560">
        <v>2.02</v>
      </c>
      <c r="AJ491" s="102">
        <v>1</v>
      </c>
      <c r="AK491" s="208">
        <v>133602.79999999999</v>
      </c>
      <c r="AL491" s="208">
        <v>0</v>
      </c>
      <c r="AM491" s="1567">
        <v>0.1</v>
      </c>
      <c r="AN491" s="208">
        <f t="shared" si="97"/>
        <v>13360.279999999999</v>
      </c>
      <c r="AO491" s="208"/>
      <c r="AP491" s="227">
        <f t="shared" si="98"/>
        <v>146963.07999999999</v>
      </c>
    </row>
    <row r="492" spans="1:42" s="5" customFormat="1" ht="27" x14ac:dyDescent="0.25">
      <c r="A492" s="208">
        <v>482</v>
      </c>
      <c r="B492" s="1546" t="s">
        <v>6487</v>
      </c>
      <c r="C492" s="1546" t="s">
        <v>6064</v>
      </c>
      <c r="D492" s="227" t="s">
        <v>4758</v>
      </c>
      <c r="E492" s="1561">
        <v>2</v>
      </c>
      <c r="F492" s="1560">
        <v>4.1399999999999997</v>
      </c>
      <c r="G492" s="102">
        <v>1</v>
      </c>
      <c r="H492" s="208">
        <v>273819.59999999998</v>
      </c>
      <c r="I492" s="208">
        <v>0</v>
      </c>
      <c r="J492" s="208">
        <v>0.13</v>
      </c>
      <c r="K492" s="208">
        <f t="shared" si="92"/>
        <v>35596.547999999995</v>
      </c>
      <c r="L492" s="208"/>
      <c r="M492" s="227">
        <f t="shared" si="93"/>
        <v>309416.14799999999</v>
      </c>
      <c r="N492" s="227">
        <v>1</v>
      </c>
      <c r="O492" s="102">
        <v>1</v>
      </c>
      <c r="P492" s="208">
        <v>265221.39999999997</v>
      </c>
      <c r="Q492" s="208">
        <v>0</v>
      </c>
      <c r="R492" s="208"/>
      <c r="S492" s="227">
        <f t="shared" si="94"/>
        <v>265221.39999999997</v>
      </c>
      <c r="T492" s="227">
        <f t="shared" si="89"/>
        <v>0</v>
      </c>
      <c r="U492" s="227">
        <f t="shared" si="90"/>
        <v>8598.2000000000116</v>
      </c>
      <c r="V492" s="227">
        <f t="shared" si="91"/>
        <v>0</v>
      </c>
      <c r="W492" s="227">
        <f t="shared" si="100"/>
        <v>0</v>
      </c>
      <c r="X492" s="227">
        <f t="shared" si="99"/>
        <v>8598.2000000000116</v>
      </c>
      <c r="Y492" s="1561">
        <v>3</v>
      </c>
      <c r="Z492" s="1560">
        <v>4.2699999999999996</v>
      </c>
      <c r="AA492" s="102">
        <v>1</v>
      </c>
      <c r="AB492" s="208">
        <v>282417.8</v>
      </c>
      <c r="AC492" s="208">
        <v>0</v>
      </c>
      <c r="AD492" s="208">
        <v>0.13</v>
      </c>
      <c r="AE492" s="208">
        <f t="shared" si="95"/>
        <v>36714.313999999998</v>
      </c>
      <c r="AF492" s="208"/>
      <c r="AG492" s="227">
        <f t="shared" si="96"/>
        <v>319132.114</v>
      </c>
      <c r="AH492" s="227" t="s">
        <v>1</v>
      </c>
      <c r="AI492" s="1560">
        <v>4.41</v>
      </c>
      <c r="AJ492" s="102">
        <v>1</v>
      </c>
      <c r="AK492" s="208">
        <v>291677.40000000002</v>
      </c>
      <c r="AL492" s="208">
        <v>0</v>
      </c>
      <c r="AM492" s="1567">
        <v>0.13</v>
      </c>
      <c r="AN492" s="208">
        <f t="shared" si="97"/>
        <v>37918.062000000005</v>
      </c>
      <c r="AO492" s="208"/>
      <c r="AP492" s="227">
        <f t="shared" si="98"/>
        <v>329595.46200000006</v>
      </c>
    </row>
    <row r="493" spans="1:42" s="5" customFormat="1" ht="27" x14ac:dyDescent="0.25">
      <c r="A493" s="208">
        <v>483</v>
      </c>
      <c r="B493" s="1546" t="s">
        <v>1429</v>
      </c>
      <c r="C493" s="1546" t="s">
        <v>6096</v>
      </c>
      <c r="D493" s="227" t="s">
        <v>4971</v>
      </c>
      <c r="E493" s="1561">
        <v>1</v>
      </c>
      <c r="F493" s="1560">
        <v>2.75</v>
      </c>
      <c r="G493" s="102">
        <v>1</v>
      </c>
      <c r="H493" s="208">
        <v>181885</v>
      </c>
      <c r="I493" s="208">
        <v>0</v>
      </c>
      <c r="J493" s="208">
        <v>0.03</v>
      </c>
      <c r="K493" s="208">
        <f t="shared" si="92"/>
        <v>5456.55</v>
      </c>
      <c r="L493" s="208"/>
      <c r="M493" s="227">
        <f t="shared" si="93"/>
        <v>187341.55</v>
      </c>
      <c r="N493" s="227">
        <v>0</v>
      </c>
      <c r="O493" s="102">
        <v>1</v>
      </c>
      <c r="P493" s="208">
        <v>175932.40000000002</v>
      </c>
      <c r="Q493" s="208">
        <v>0</v>
      </c>
      <c r="R493" s="208"/>
      <c r="S493" s="227">
        <f t="shared" si="94"/>
        <v>175932.40000000002</v>
      </c>
      <c r="T493" s="227">
        <f t="shared" si="89"/>
        <v>0</v>
      </c>
      <c r="U493" s="227">
        <f t="shared" si="90"/>
        <v>5952.5999999999767</v>
      </c>
      <c r="V493" s="227">
        <f t="shared" si="91"/>
        <v>0</v>
      </c>
      <c r="W493" s="227">
        <f t="shared" si="100"/>
        <v>0</v>
      </c>
      <c r="X493" s="227">
        <f t="shared" si="99"/>
        <v>5952.5999999999767</v>
      </c>
      <c r="Y493" s="1561">
        <v>2</v>
      </c>
      <c r="Z493" s="1560">
        <v>2.83</v>
      </c>
      <c r="AA493" s="102">
        <v>1</v>
      </c>
      <c r="AB493" s="208">
        <v>187176.2</v>
      </c>
      <c r="AC493" s="208">
        <v>0</v>
      </c>
      <c r="AD493" s="208">
        <v>0.03</v>
      </c>
      <c r="AE493" s="208">
        <f t="shared" si="95"/>
        <v>5615.2860000000001</v>
      </c>
      <c r="AF493" s="208"/>
      <c r="AG493" s="227">
        <f t="shared" si="96"/>
        <v>192791.486</v>
      </c>
      <c r="AH493" s="227" t="s">
        <v>1</v>
      </c>
      <c r="AI493" s="1560">
        <v>2.92</v>
      </c>
      <c r="AJ493" s="102">
        <v>1</v>
      </c>
      <c r="AK493" s="208">
        <v>193128.8</v>
      </c>
      <c r="AL493" s="208">
        <v>0</v>
      </c>
      <c r="AM493" s="1567">
        <v>0.03</v>
      </c>
      <c r="AN493" s="208">
        <f t="shared" si="97"/>
        <v>5793.8639999999996</v>
      </c>
      <c r="AO493" s="208"/>
      <c r="AP493" s="227">
        <f t="shared" si="98"/>
        <v>198922.66399999999</v>
      </c>
    </row>
    <row r="494" spans="1:42" s="5" customFormat="1" ht="27" x14ac:dyDescent="0.25">
      <c r="A494" s="208">
        <v>484</v>
      </c>
      <c r="B494" s="1546" t="s">
        <v>6488</v>
      </c>
      <c r="C494" s="1546" t="s">
        <v>6251</v>
      </c>
      <c r="D494" s="227" t="s">
        <v>4989</v>
      </c>
      <c r="E494" s="1561">
        <v>2</v>
      </c>
      <c r="F494" s="1560">
        <v>2.4300000000000002</v>
      </c>
      <c r="G494" s="102">
        <v>1</v>
      </c>
      <c r="H494" s="208">
        <v>160720.20000000001</v>
      </c>
      <c r="I494" s="208">
        <v>0</v>
      </c>
      <c r="J494" s="208">
        <v>0.12</v>
      </c>
      <c r="K494" s="208">
        <f t="shared" si="92"/>
        <v>19286.423999999999</v>
      </c>
      <c r="L494" s="208"/>
      <c r="M494" s="227">
        <f t="shared" si="93"/>
        <v>180006.62400000001</v>
      </c>
      <c r="N494" s="227">
        <v>1</v>
      </c>
      <c r="O494" s="102">
        <v>1</v>
      </c>
      <c r="P494" s="208">
        <v>155429</v>
      </c>
      <c r="Q494" s="208">
        <v>0</v>
      </c>
      <c r="R494" s="208"/>
      <c r="S494" s="227">
        <f t="shared" si="94"/>
        <v>155429</v>
      </c>
      <c r="T494" s="227">
        <f t="shared" si="89"/>
        <v>0</v>
      </c>
      <c r="U494" s="227">
        <f t="shared" si="90"/>
        <v>5291.2000000000116</v>
      </c>
      <c r="V494" s="227">
        <f t="shared" si="91"/>
        <v>0</v>
      </c>
      <c r="W494" s="227">
        <f t="shared" si="100"/>
        <v>0</v>
      </c>
      <c r="X494" s="227">
        <f t="shared" si="99"/>
        <v>5291.2000000000116</v>
      </c>
      <c r="Y494" s="1561">
        <v>3</v>
      </c>
      <c r="Z494" s="1560">
        <v>2.5</v>
      </c>
      <c r="AA494" s="102">
        <v>1</v>
      </c>
      <c r="AB494" s="208">
        <v>165350</v>
      </c>
      <c r="AC494" s="208">
        <v>0</v>
      </c>
      <c r="AD494" s="208">
        <v>0.12</v>
      </c>
      <c r="AE494" s="208">
        <f t="shared" si="95"/>
        <v>19842</v>
      </c>
      <c r="AF494" s="208"/>
      <c r="AG494" s="227">
        <f t="shared" si="96"/>
        <v>185192</v>
      </c>
      <c r="AH494" s="227" t="s">
        <v>1</v>
      </c>
      <c r="AI494" s="1560">
        <v>2.58</v>
      </c>
      <c r="AJ494" s="102">
        <v>1</v>
      </c>
      <c r="AK494" s="208">
        <v>170641.2</v>
      </c>
      <c r="AL494" s="208">
        <v>0</v>
      </c>
      <c r="AM494" s="1567">
        <v>0.12</v>
      </c>
      <c r="AN494" s="208">
        <f t="shared" si="97"/>
        <v>20476.944</v>
      </c>
      <c r="AO494" s="208"/>
      <c r="AP494" s="227">
        <f t="shared" si="98"/>
        <v>191118.144</v>
      </c>
    </row>
    <row r="495" spans="1:42" s="5" customFormat="1" ht="27" x14ac:dyDescent="0.25">
      <c r="A495" s="208">
        <v>485</v>
      </c>
      <c r="B495" s="1546" t="s">
        <v>6489</v>
      </c>
      <c r="C495" s="1546" t="s">
        <v>6251</v>
      </c>
      <c r="D495" s="227" t="s">
        <v>4989</v>
      </c>
      <c r="E495" s="1561">
        <v>2</v>
      </c>
      <c r="F495" s="1560">
        <v>2.4300000000000002</v>
      </c>
      <c r="G495" s="102">
        <v>1</v>
      </c>
      <c r="H495" s="208">
        <v>160720.20000000001</v>
      </c>
      <c r="I495" s="208">
        <v>0</v>
      </c>
      <c r="J495" s="208">
        <v>0.1</v>
      </c>
      <c r="K495" s="208">
        <f t="shared" si="92"/>
        <v>16072.020000000002</v>
      </c>
      <c r="L495" s="208"/>
      <c r="M495" s="227">
        <f t="shared" si="93"/>
        <v>176792.22</v>
      </c>
      <c r="N495" s="227">
        <v>1</v>
      </c>
      <c r="O495" s="102">
        <v>1</v>
      </c>
      <c r="P495" s="208">
        <v>155429</v>
      </c>
      <c r="Q495" s="208">
        <v>0</v>
      </c>
      <c r="R495" s="208"/>
      <c r="S495" s="227">
        <f t="shared" si="94"/>
        <v>155429</v>
      </c>
      <c r="T495" s="227">
        <f t="shared" si="89"/>
        <v>0</v>
      </c>
      <c r="U495" s="227">
        <f t="shared" si="90"/>
        <v>5291.2000000000116</v>
      </c>
      <c r="V495" s="227">
        <f t="shared" si="91"/>
        <v>0</v>
      </c>
      <c r="W495" s="227">
        <f t="shared" si="100"/>
        <v>0</v>
      </c>
      <c r="X495" s="227">
        <f t="shared" si="99"/>
        <v>5291.2000000000116</v>
      </c>
      <c r="Y495" s="1561">
        <v>3</v>
      </c>
      <c r="Z495" s="1560">
        <v>2.5</v>
      </c>
      <c r="AA495" s="102">
        <v>1</v>
      </c>
      <c r="AB495" s="208">
        <v>165350</v>
      </c>
      <c r="AC495" s="208">
        <v>0</v>
      </c>
      <c r="AD495" s="208">
        <v>0.1</v>
      </c>
      <c r="AE495" s="208">
        <f t="shared" si="95"/>
        <v>16535</v>
      </c>
      <c r="AF495" s="208"/>
      <c r="AG495" s="227">
        <f t="shared" si="96"/>
        <v>181885</v>
      </c>
      <c r="AH495" s="227" t="s">
        <v>1</v>
      </c>
      <c r="AI495" s="1560">
        <v>2.58</v>
      </c>
      <c r="AJ495" s="102">
        <v>1</v>
      </c>
      <c r="AK495" s="208">
        <v>170641.2</v>
      </c>
      <c r="AL495" s="208">
        <v>0</v>
      </c>
      <c r="AM495" s="1567">
        <v>0.1</v>
      </c>
      <c r="AN495" s="208">
        <f t="shared" si="97"/>
        <v>17064.120000000003</v>
      </c>
      <c r="AO495" s="208"/>
      <c r="AP495" s="227">
        <f t="shared" si="98"/>
        <v>187705.32</v>
      </c>
    </row>
    <row r="496" spans="1:42" s="5" customFormat="1" ht="27" x14ac:dyDescent="0.25">
      <c r="A496" s="208">
        <v>486</v>
      </c>
      <c r="B496" s="1546" t="s">
        <v>6490</v>
      </c>
      <c r="C496" s="1546" t="s">
        <v>6251</v>
      </c>
      <c r="D496" s="227" t="s">
        <v>4989</v>
      </c>
      <c r="E496" s="1561">
        <v>8</v>
      </c>
      <c r="F496" s="1560">
        <v>2.75</v>
      </c>
      <c r="G496" s="102">
        <v>1</v>
      </c>
      <c r="H496" s="208">
        <v>181885</v>
      </c>
      <c r="I496" s="208">
        <v>0</v>
      </c>
      <c r="J496" s="208">
        <v>0.13</v>
      </c>
      <c r="K496" s="208">
        <f t="shared" si="92"/>
        <v>23645.05</v>
      </c>
      <c r="L496" s="208"/>
      <c r="M496" s="227">
        <f t="shared" si="93"/>
        <v>205530.05</v>
      </c>
      <c r="N496" s="227">
        <v>6</v>
      </c>
      <c r="O496" s="102">
        <v>1</v>
      </c>
      <c r="P496" s="208">
        <v>175932.40000000002</v>
      </c>
      <c r="Q496" s="208">
        <v>0</v>
      </c>
      <c r="R496" s="208"/>
      <c r="S496" s="227">
        <f t="shared" si="94"/>
        <v>175932.40000000002</v>
      </c>
      <c r="T496" s="227">
        <f t="shared" si="89"/>
        <v>0</v>
      </c>
      <c r="U496" s="227">
        <f t="shared" si="90"/>
        <v>5952.5999999999767</v>
      </c>
      <c r="V496" s="227">
        <f t="shared" si="91"/>
        <v>0</v>
      </c>
      <c r="W496" s="227">
        <f t="shared" si="100"/>
        <v>0</v>
      </c>
      <c r="X496" s="227">
        <f t="shared" si="99"/>
        <v>5952.5999999999767</v>
      </c>
      <c r="Y496" s="1561">
        <v>9</v>
      </c>
      <c r="Z496" s="1560">
        <v>2.75</v>
      </c>
      <c r="AA496" s="102">
        <v>1</v>
      </c>
      <c r="AB496" s="208">
        <v>181885</v>
      </c>
      <c r="AC496" s="208">
        <v>0</v>
      </c>
      <c r="AD496" s="208">
        <v>0.13</v>
      </c>
      <c r="AE496" s="208">
        <f t="shared" si="95"/>
        <v>23645.05</v>
      </c>
      <c r="AF496" s="208"/>
      <c r="AG496" s="227">
        <f t="shared" si="96"/>
        <v>205530.05</v>
      </c>
      <c r="AH496" s="227" t="s">
        <v>1</v>
      </c>
      <c r="AI496" s="1560">
        <v>2.83</v>
      </c>
      <c r="AJ496" s="102">
        <v>1</v>
      </c>
      <c r="AK496" s="208">
        <v>187176.2</v>
      </c>
      <c r="AL496" s="208">
        <v>0</v>
      </c>
      <c r="AM496" s="1567">
        <v>0.13</v>
      </c>
      <c r="AN496" s="208">
        <f t="shared" si="97"/>
        <v>24332.906000000003</v>
      </c>
      <c r="AO496" s="208"/>
      <c r="AP496" s="227">
        <f t="shared" si="98"/>
        <v>211509.10600000003</v>
      </c>
    </row>
    <row r="497" spans="1:42" s="5" customFormat="1" x14ac:dyDescent="0.25">
      <c r="A497" s="208">
        <v>487</v>
      </c>
      <c r="B497" s="1546" t="s">
        <v>6491</v>
      </c>
      <c r="C497" s="1546" t="s">
        <v>6066</v>
      </c>
      <c r="D497" s="227" t="s">
        <v>6067</v>
      </c>
      <c r="E497" s="1561">
        <v>2</v>
      </c>
      <c r="F497" s="1560">
        <v>2.08</v>
      </c>
      <c r="G497" s="102">
        <v>1</v>
      </c>
      <c r="H497" s="208">
        <v>137571.20000000001</v>
      </c>
      <c r="I497" s="208">
        <v>0</v>
      </c>
      <c r="J497" s="208">
        <v>0.1</v>
      </c>
      <c r="K497" s="208">
        <f t="shared" si="92"/>
        <v>13757.120000000003</v>
      </c>
      <c r="L497" s="208"/>
      <c r="M497" s="227">
        <f t="shared" si="93"/>
        <v>151328.32000000001</v>
      </c>
      <c r="N497" s="227">
        <v>1</v>
      </c>
      <c r="O497" s="102">
        <v>1</v>
      </c>
      <c r="P497" s="208">
        <v>133602.79999999999</v>
      </c>
      <c r="Q497" s="208">
        <v>0</v>
      </c>
      <c r="R497" s="208"/>
      <c r="S497" s="227">
        <f t="shared" si="94"/>
        <v>133602.79999999999</v>
      </c>
      <c r="T497" s="227">
        <f t="shared" si="89"/>
        <v>0</v>
      </c>
      <c r="U497" s="227">
        <f t="shared" si="90"/>
        <v>3968.4000000000233</v>
      </c>
      <c r="V497" s="227">
        <f t="shared" si="91"/>
        <v>0</v>
      </c>
      <c r="W497" s="227">
        <f t="shared" si="100"/>
        <v>0</v>
      </c>
      <c r="X497" s="227">
        <f t="shared" si="99"/>
        <v>3968.4000000000233</v>
      </c>
      <c r="Y497" s="1561">
        <v>3</v>
      </c>
      <c r="Z497" s="1560">
        <v>2.15</v>
      </c>
      <c r="AA497" s="102">
        <v>1</v>
      </c>
      <c r="AB497" s="208">
        <v>142201</v>
      </c>
      <c r="AC497" s="208">
        <v>0</v>
      </c>
      <c r="AD497" s="208">
        <v>0.1</v>
      </c>
      <c r="AE497" s="208">
        <f t="shared" si="95"/>
        <v>14220.1</v>
      </c>
      <c r="AF497" s="208"/>
      <c r="AG497" s="227">
        <f t="shared" si="96"/>
        <v>156421.1</v>
      </c>
      <c r="AH497" s="227" t="s">
        <v>1</v>
      </c>
      <c r="AI497" s="1560">
        <v>2.21</v>
      </c>
      <c r="AJ497" s="102">
        <v>1</v>
      </c>
      <c r="AK497" s="208">
        <v>146169.4</v>
      </c>
      <c r="AL497" s="208">
        <v>0</v>
      </c>
      <c r="AM497" s="1567">
        <v>0.1</v>
      </c>
      <c r="AN497" s="208">
        <f t="shared" si="97"/>
        <v>14616.94</v>
      </c>
      <c r="AO497" s="208"/>
      <c r="AP497" s="227">
        <f t="shared" si="98"/>
        <v>160786.34</v>
      </c>
    </row>
    <row r="498" spans="1:42" s="5" customFormat="1" x14ac:dyDescent="0.25">
      <c r="A498" s="208">
        <v>488</v>
      </c>
      <c r="B498" s="1546" t="s">
        <v>6492</v>
      </c>
      <c r="C498" s="1546" t="s">
        <v>6066</v>
      </c>
      <c r="D498" s="227" t="s">
        <v>6067</v>
      </c>
      <c r="E498" s="1561">
        <v>2</v>
      </c>
      <c r="F498" s="1560">
        <v>2.08</v>
      </c>
      <c r="G498" s="102">
        <v>1</v>
      </c>
      <c r="H498" s="208">
        <v>137571.20000000001</v>
      </c>
      <c r="I498" s="208">
        <v>0</v>
      </c>
      <c r="J498" s="208">
        <v>0.1</v>
      </c>
      <c r="K498" s="208">
        <f t="shared" si="92"/>
        <v>13757.120000000003</v>
      </c>
      <c r="L498" s="208"/>
      <c r="M498" s="227">
        <f t="shared" si="93"/>
        <v>151328.32000000001</v>
      </c>
      <c r="N498" s="227">
        <v>1</v>
      </c>
      <c r="O498" s="102">
        <v>1</v>
      </c>
      <c r="P498" s="208">
        <v>133602.79999999999</v>
      </c>
      <c r="Q498" s="208">
        <v>0</v>
      </c>
      <c r="R498" s="208"/>
      <c r="S498" s="227">
        <f t="shared" si="94"/>
        <v>133602.79999999999</v>
      </c>
      <c r="T498" s="227">
        <f t="shared" si="89"/>
        <v>0</v>
      </c>
      <c r="U498" s="227">
        <f t="shared" si="90"/>
        <v>3968.4000000000233</v>
      </c>
      <c r="V498" s="227">
        <f t="shared" si="91"/>
        <v>0</v>
      </c>
      <c r="W498" s="227">
        <f t="shared" si="100"/>
        <v>0</v>
      </c>
      <c r="X498" s="227">
        <f t="shared" si="99"/>
        <v>3968.4000000000233</v>
      </c>
      <c r="Y498" s="1561">
        <v>3</v>
      </c>
      <c r="Z498" s="1560">
        <v>2.15</v>
      </c>
      <c r="AA498" s="102">
        <v>1</v>
      </c>
      <c r="AB498" s="208">
        <v>142201</v>
      </c>
      <c r="AC498" s="208">
        <v>0</v>
      </c>
      <c r="AD498" s="208">
        <v>0.1</v>
      </c>
      <c r="AE498" s="208">
        <f t="shared" si="95"/>
        <v>14220.1</v>
      </c>
      <c r="AF498" s="208"/>
      <c r="AG498" s="227">
        <f t="shared" si="96"/>
        <v>156421.1</v>
      </c>
      <c r="AH498" s="227" t="s">
        <v>1</v>
      </c>
      <c r="AI498" s="1560">
        <v>2.21</v>
      </c>
      <c r="AJ498" s="102">
        <v>1</v>
      </c>
      <c r="AK498" s="208">
        <v>146169.4</v>
      </c>
      <c r="AL498" s="208">
        <v>0</v>
      </c>
      <c r="AM498" s="1567">
        <v>0.1</v>
      </c>
      <c r="AN498" s="208">
        <f t="shared" si="97"/>
        <v>14616.94</v>
      </c>
      <c r="AO498" s="208"/>
      <c r="AP498" s="227">
        <f t="shared" si="98"/>
        <v>160786.34</v>
      </c>
    </row>
    <row r="499" spans="1:42" s="5" customFormat="1" x14ac:dyDescent="0.25">
      <c r="A499" s="208">
        <v>489</v>
      </c>
      <c r="B499" s="1546" t="s">
        <v>6493</v>
      </c>
      <c r="C499" s="1546" t="s">
        <v>6066</v>
      </c>
      <c r="D499" s="227" t="s">
        <v>6067</v>
      </c>
      <c r="E499" s="1561">
        <v>2</v>
      </c>
      <c r="F499" s="1560">
        <v>2.08</v>
      </c>
      <c r="G499" s="102">
        <v>1</v>
      </c>
      <c r="H499" s="208">
        <v>137571.20000000001</v>
      </c>
      <c r="I499" s="208">
        <v>0</v>
      </c>
      <c r="J499" s="208">
        <v>0.1</v>
      </c>
      <c r="K499" s="208">
        <f t="shared" si="92"/>
        <v>13757.120000000003</v>
      </c>
      <c r="L499" s="208"/>
      <c r="M499" s="227">
        <f t="shared" si="93"/>
        <v>151328.32000000001</v>
      </c>
      <c r="N499" s="227">
        <v>1</v>
      </c>
      <c r="O499" s="102">
        <v>1</v>
      </c>
      <c r="P499" s="208">
        <v>133602.79999999999</v>
      </c>
      <c r="Q499" s="208">
        <v>0</v>
      </c>
      <c r="R499" s="208"/>
      <c r="S499" s="227">
        <f t="shared" si="94"/>
        <v>133602.79999999999</v>
      </c>
      <c r="T499" s="227">
        <f t="shared" si="89"/>
        <v>0</v>
      </c>
      <c r="U499" s="227">
        <f t="shared" si="90"/>
        <v>3968.4000000000233</v>
      </c>
      <c r="V499" s="227">
        <f t="shared" si="91"/>
        <v>0</v>
      </c>
      <c r="W499" s="227">
        <f t="shared" si="100"/>
        <v>0</v>
      </c>
      <c r="X499" s="227">
        <f t="shared" si="99"/>
        <v>3968.4000000000233</v>
      </c>
      <c r="Y499" s="1561">
        <v>3</v>
      </c>
      <c r="Z499" s="1560">
        <v>2.15</v>
      </c>
      <c r="AA499" s="102">
        <v>1</v>
      </c>
      <c r="AB499" s="208">
        <v>142201</v>
      </c>
      <c r="AC499" s="208">
        <v>0</v>
      </c>
      <c r="AD499" s="208">
        <v>0.11</v>
      </c>
      <c r="AE499" s="208">
        <f t="shared" si="95"/>
        <v>15642.11</v>
      </c>
      <c r="AF499" s="208"/>
      <c r="AG499" s="227">
        <f t="shared" si="96"/>
        <v>157843.10999999999</v>
      </c>
      <c r="AH499" s="227" t="s">
        <v>1</v>
      </c>
      <c r="AI499" s="1560">
        <v>2.21</v>
      </c>
      <c r="AJ499" s="102">
        <v>1</v>
      </c>
      <c r="AK499" s="208">
        <v>146169.4</v>
      </c>
      <c r="AL499" s="208">
        <v>0</v>
      </c>
      <c r="AM499" s="1567">
        <v>0.11</v>
      </c>
      <c r="AN499" s="208">
        <f t="shared" si="97"/>
        <v>16078.634</v>
      </c>
      <c r="AO499" s="208"/>
      <c r="AP499" s="227">
        <f t="shared" si="98"/>
        <v>162248.03399999999</v>
      </c>
    </row>
    <row r="500" spans="1:42" s="5" customFormat="1" x14ac:dyDescent="0.25">
      <c r="A500" s="208">
        <v>490</v>
      </c>
      <c r="B500" s="1546" t="s">
        <v>6494</v>
      </c>
      <c r="C500" s="1546" t="s">
        <v>6066</v>
      </c>
      <c r="D500" s="227" t="s">
        <v>6067</v>
      </c>
      <c r="E500" s="1561">
        <v>2</v>
      </c>
      <c r="F500" s="1560">
        <v>2.08</v>
      </c>
      <c r="G500" s="102">
        <v>1</v>
      </c>
      <c r="H500" s="208">
        <v>137571.20000000001</v>
      </c>
      <c r="I500" s="208">
        <v>0</v>
      </c>
      <c r="J500" s="208">
        <v>0.11</v>
      </c>
      <c r="K500" s="208">
        <f t="shared" si="92"/>
        <v>15132.832000000002</v>
      </c>
      <c r="L500" s="208"/>
      <c r="M500" s="227">
        <f t="shared" si="93"/>
        <v>152704.03200000001</v>
      </c>
      <c r="N500" s="227">
        <v>1</v>
      </c>
      <c r="O500" s="102">
        <v>1</v>
      </c>
      <c r="P500" s="208">
        <v>133602.79999999999</v>
      </c>
      <c r="Q500" s="208">
        <v>0</v>
      </c>
      <c r="R500" s="208"/>
      <c r="S500" s="227">
        <f t="shared" si="94"/>
        <v>133602.79999999999</v>
      </c>
      <c r="T500" s="227">
        <f t="shared" si="89"/>
        <v>0</v>
      </c>
      <c r="U500" s="227">
        <f t="shared" si="90"/>
        <v>3968.4000000000233</v>
      </c>
      <c r="V500" s="227">
        <f t="shared" si="91"/>
        <v>0</v>
      </c>
      <c r="W500" s="227">
        <f t="shared" si="100"/>
        <v>0</v>
      </c>
      <c r="X500" s="227">
        <f t="shared" si="99"/>
        <v>3968.4000000000233</v>
      </c>
      <c r="Y500" s="1561">
        <v>3</v>
      </c>
      <c r="Z500" s="1560">
        <v>2.15</v>
      </c>
      <c r="AA500" s="102">
        <v>1</v>
      </c>
      <c r="AB500" s="208">
        <v>142201</v>
      </c>
      <c r="AC500" s="208">
        <v>0</v>
      </c>
      <c r="AD500" s="208">
        <v>0.12</v>
      </c>
      <c r="AE500" s="208">
        <f t="shared" si="95"/>
        <v>17064.12</v>
      </c>
      <c r="AF500" s="208"/>
      <c r="AG500" s="227">
        <f t="shared" si="96"/>
        <v>159265.12</v>
      </c>
      <c r="AH500" s="227" t="s">
        <v>1</v>
      </c>
      <c r="AI500" s="1560">
        <v>2.21</v>
      </c>
      <c r="AJ500" s="102">
        <v>1</v>
      </c>
      <c r="AK500" s="208">
        <v>146169.4</v>
      </c>
      <c r="AL500" s="208">
        <v>0</v>
      </c>
      <c r="AM500" s="1567">
        <v>0.12</v>
      </c>
      <c r="AN500" s="208">
        <f t="shared" si="97"/>
        <v>17540.327999999998</v>
      </c>
      <c r="AO500" s="208"/>
      <c r="AP500" s="227">
        <f t="shared" si="98"/>
        <v>163709.728</v>
      </c>
    </row>
    <row r="501" spans="1:42" s="5" customFormat="1" x14ac:dyDescent="0.25">
      <c r="A501" s="208">
        <v>491</v>
      </c>
      <c r="B501" s="1546" t="s">
        <v>6495</v>
      </c>
      <c r="C501" s="1546" t="s">
        <v>6066</v>
      </c>
      <c r="D501" s="227" t="s">
        <v>6067</v>
      </c>
      <c r="E501" s="1561">
        <v>2</v>
      </c>
      <c r="F501" s="1560">
        <v>2.08</v>
      </c>
      <c r="G501" s="102">
        <v>1</v>
      </c>
      <c r="H501" s="208">
        <v>137571.20000000001</v>
      </c>
      <c r="I501" s="208">
        <v>0</v>
      </c>
      <c r="J501" s="208">
        <v>0.11</v>
      </c>
      <c r="K501" s="208">
        <f t="shared" si="92"/>
        <v>15132.832000000002</v>
      </c>
      <c r="L501" s="208"/>
      <c r="M501" s="227">
        <f t="shared" si="93"/>
        <v>152704.03200000001</v>
      </c>
      <c r="N501" s="227">
        <v>1</v>
      </c>
      <c r="O501" s="102">
        <v>1</v>
      </c>
      <c r="P501" s="208">
        <v>133602.79999999999</v>
      </c>
      <c r="Q501" s="208">
        <v>0</v>
      </c>
      <c r="R501" s="208"/>
      <c r="S501" s="227">
        <f t="shared" si="94"/>
        <v>133602.79999999999</v>
      </c>
      <c r="T501" s="227">
        <f t="shared" si="89"/>
        <v>0</v>
      </c>
      <c r="U501" s="227">
        <f t="shared" si="90"/>
        <v>3968.4000000000233</v>
      </c>
      <c r="V501" s="227">
        <f t="shared" si="91"/>
        <v>0</v>
      </c>
      <c r="W501" s="227">
        <f t="shared" si="100"/>
        <v>0</v>
      </c>
      <c r="X501" s="227">
        <f t="shared" si="99"/>
        <v>3968.4000000000233</v>
      </c>
      <c r="Y501" s="1561">
        <v>3</v>
      </c>
      <c r="Z501" s="1560">
        <v>2.15</v>
      </c>
      <c r="AA501" s="102">
        <v>1</v>
      </c>
      <c r="AB501" s="208">
        <v>142201</v>
      </c>
      <c r="AC501" s="208">
        <v>0</v>
      </c>
      <c r="AD501" s="208">
        <v>0.11</v>
      </c>
      <c r="AE501" s="208">
        <f t="shared" si="95"/>
        <v>15642.11</v>
      </c>
      <c r="AF501" s="208"/>
      <c r="AG501" s="227">
        <f t="shared" si="96"/>
        <v>157843.10999999999</v>
      </c>
      <c r="AH501" s="227" t="s">
        <v>1</v>
      </c>
      <c r="AI501" s="1560">
        <v>2.21</v>
      </c>
      <c r="AJ501" s="102">
        <v>1</v>
      </c>
      <c r="AK501" s="208">
        <v>146169.4</v>
      </c>
      <c r="AL501" s="208">
        <v>0</v>
      </c>
      <c r="AM501" s="1567">
        <v>0.11</v>
      </c>
      <c r="AN501" s="208">
        <f t="shared" si="97"/>
        <v>16078.634</v>
      </c>
      <c r="AO501" s="208"/>
      <c r="AP501" s="227">
        <f t="shared" si="98"/>
        <v>162248.03399999999</v>
      </c>
    </row>
    <row r="502" spans="1:42" s="5" customFormat="1" x14ac:dyDescent="0.25">
      <c r="A502" s="208">
        <v>492</v>
      </c>
      <c r="B502" s="1546" t="s">
        <v>6496</v>
      </c>
      <c r="C502" s="1546" t="s">
        <v>1145</v>
      </c>
      <c r="D502" s="227" t="s">
        <v>4768</v>
      </c>
      <c r="E502" s="1561">
        <v>5</v>
      </c>
      <c r="F502" s="1560">
        <v>1.9</v>
      </c>
      <c r="G502" s="102">
        <v>1</v>
      </c>
      <c r="H502" s="208">
        <v>125666</v>
      </c>
      <c r="I502" s="208">
        <v>0</v>
      </c>
      <c r="J502" s="208">
        <v>7.0000000000000007E-2</v>
      </c>
      <c r="K502" s="208">
        <f t="shared" si="92"/>
        <v>8796.6200000000008</v>
      </c>
      <c r="L502" s="208"/>
      <c r="M502" s="227">
        <f t="shared" si="93"/>
        <v>134462.62</v>
      </c>
      <c r="N502" s="227">
        <v>4</v>
      </c>
      <c r="O502" s="102">
        <v>1</v>
      </c>
      <c r="P502" s="208">
        <v>125666</v>
      </c>
      <c r="Q502" s="208">
        <v>0</v>
      </c>
      <c r="R502" s="208"/>
      <c r="S502" s="227">
        <f t="shared" si="94"/>
        <v>125666</v>
      </c>
      <c r="T502" s="227">
        <f t="shared" si="89"/>
        <v>0</v>
      </c>
      <c r="U502" s="227">
        <f t="shared" si="90"/>
        <v>0</v>
      </c>
      <c r="V502" s="227">
        <f t="shared" si="91"/>
        <v>0</v>
      </c>
      <c r="W502" s="227">
        <f t="shared" si="100"/>
        <v>0</v>
      </c>
      <c r="X502" s="227">
        <f t="shared" si="99"/>
        <v>0</v>
      </c>
      <c r="Y502" s="1561">
        <v>6</v>
      </c>
      <c r="Z502" s="1560">
        <v>1.96</v>
      </c>
      <c r="AA502" s="102">
        <v>1</v>
      </c>
      <c r="AB502" s="208">
        <v>129634.4</v>
      </c>
      <c r="AC502" s="208">
        <v>0</v>
      </c>
      <c r="AD502" s="208">
        <v>7.0000000000000007E-2</v>
      </c>
      <c r="AE502" s="208">
        <f t="shared" si="95"/>
        <v>9074.4080000000013</v>
      </c>
      <c r="AF502" s="208"/>
      <c r="AG502" s="227">
        <f t="shared" si="96"/>
        <v>138708.80799999999</v>
      </c>
      <c r="AH502" s="227" t="s">
        <v>1</v>
      </c>
      <c r="AI502" s="1560">
        <v>1.96</v>
      </c>
      <c r="AJ502" s="102">
        <v>1</v>
      </c>
      <c r="AK502" s="208">
        <v>129634.4</v>
      </c>
      <c r="AL502" s="208">
        <v>0</v>
      </c>
      <c r="AM502" s="1567">
        <v>7.0000000000000007E-2</v>
      </c>
      <c r="AN502" s="208">
        <f t="shared" si="97"/>
        <v>9074.4080000000013</v>
      </c>
      <c r="AO502" s="208"/>
      <c r="AP502" s="227">
        <f t="shared" si="98"/>
        <v>138708.80799999999</v>
      </c>
    </row>
    <row r="503" spans="1:42" s="5" customFormat="1" x14ac:dyDescent="0.25">
      <c r="A503" s="208">
        <v>493</v>
      </c>
      <c r="B503" s="1546" t="s">
        <v>6497</v>
      </c>
      <c r="C503" s="1546" t="s">
        <v>1145</v>
      </c>
      <c r="D503" s="227" t="s">
        <v>4768</v>
      </c>
      <c r="E503" s="1561">
        <v>3</v>
      </c>
      <c r="F503" s="1560">
        <v>1.84</v>
      </c>
      <c r="G503" s="102">
        <v>1</v>
      </c>
      <c r="H503" s="208">
        <v>121697.60000000001</v>
      </c>
      <c r="I503" s="208">
        <v>0</v>
      </c>
      <c r="J503" s="208">
        <v>0.12</v>
      </c>
      <c r="K503" s="208">
        <f t="shared" si="92"/>
        <v>14603.712</v>
      </c>
      <c r="L503" s="208"/>
      <c r="M503" s="227">
        <f t="shared" si="93"/>
        <v>136301.31200000001</v>
      </c>
      <c r="N503" s="227">
        <v>2</v>
      </c>
      <c r="O503" s="102">
        <v>1</v>
      </c>
      <c r="P503" s="208">
        <v>118390.6</v>
      </c>
      <c r="Q503" s="208">
        <v>0</v>
      </c>
      <c r="R503" s="208"/>
      <c r="S503" s="227">
        <f t="shared" si="94"/>
        <v>118390.6</v>
      </c>
      <c r="T503" s="227">
        <f t="shared" si="89"/>
        <v>0</v>
      </c>
      <c r="U503" s="227">
        <f t="shared" si="90"/>
        <v>3307</v>
      </c>
      <c r="V503" s="227">
        <f t="shared" si="91"/>
        <v>0</v>
      </c>
      <c r="W503" s="227">
        <f t="shared" si="100"/>
        <v>0</v>
      </c>
      <c r="X503" s="227">
        <f t="shared" si="99"/>
        <v>3307</v>
      </c>
      <c r="Y503" s="1561">
        <v>4</v>
      </c>
      <c r="Z503" s="1560">
        <v>1.9</v>
      </c>
      <c r="AA503" s="102">
        <v>1</v>
      </c>
      <c r="AB503" s="208">
        <v>125666</v>
      </c>
      <c r="AC503" s="208">
        <v>0</v>
      </c>
      <c r="AD503" s="208">
        <v>0.12</v>
      </c>
      <c r="AE503" s="208">
        <f t="shared" si="95"/>
        <v>15079.92</v>
      </c>
      <c r="AF503" s="208"/>
      <c r="AG503" s="227">
        <f t="shared" si="96"/>
        <v>140745.92000000001</v>
      </c>
      <c r="AH503" s="227" t="s">
        <v>1</v>
      </c>
      <c r="AI503" s="1560">
        <v>1.9</v>
      </c>
      <c r="AJ503" s="102">
        <v>1</v>
      </c>
      <c r="AK503" s="208">
        <v>125666</v>
      </c>
      <c r="AL503" s="208">
        <v>0</v>
      </c>
      <c r="AM503" s="1567">
        <v>0.12</v>
      </c>
      <c r="AN503" s="208">
        <f t="shared" si="97"/>
        <v>15079.92</v>
      </c>
      <c r="AO503" s="208"/>
      <c r="AP503" s="227">
        <f t="shared" si="98"/>
        <v>140745.92000000001</v>
      </c>
    </row>
    <row r="504" spans="1:42" s="5" customFormat="1" x14ac:dyDescent="0.25">
      <c r="A504" s="208">
        <v>494</v>
      </c>
      <c r="B504" s="1546" t="s">
        <v>6498</v>
      </c>
      <c r="C504" s="1546" t="s">
        <v>1145</v>
      </c>
      <c r="D504" s="227" t="s">
        <v>4768</v>
      </c>
      <c r="E504" s="1561">
        <v>10</v>
      </c>
      <c r="F504" s="1560">
        <v>2.08</v>
      </c>
      <c r="G504" s="102">
        <v>1</v>
      </c>
      <c r="H504" s="208">
        <v>137571.20000000001</v>
      </c>
      <c r="I504" s="208">
        <v>0</v>
      </c>
      <c r="J504" s="208">
        <v>0.11</v>
      </c>
      <c r="K504" s="208">
        <f t="shared" si="92"/>
        <v>15132.832000000002</v>
      </c>
      <c r="L504" s="208"/>
      <c r="M504" s="227">
        <f t="shared" si="93"/>
        <v>152704.03200000001</v>
      </c>
      <c r="N504" s="227">
        <v>8</v>
      </c>
      <c r="O504" s="102">
        <v>1</v>
      </c>
      <c r="P504" s="208">
        <v>133602.79999999999</v>
      </c>
      <c r="Q504" s="208">
        <v>0</v>
      </c>
      <c r="R504" s="208"/>
      <c r="S504" s="227">
        <f t="shared" si="94"/>
        <v>133602.79999999999</v>
      </c>
      <c r="T504" s="227">
        <f t="shared" si="89"/>
        <v>0</v>
      </c>
      <c r="U504" s="227">
        <f t="shared" si="90"/>
        <v>3968.4000000000233</v>
      </c>
      <c r="V504" s="227">
        <f t="shared" si="91"/>
        <v>0</v>
      </c>
      <c r="W504" s="227">
        <f t="shared" si="100"/>
        <v>0</v>
      </c>
      <c r="X504" s="227">
        <f t="shared" si="99"/>
        <v>3968.4000000000233</v>
      </c>
      <c r="Y504" s="1561">
        <v>11</v>
      </c>
      <c r="Z504" s="1560">
        <v>2.08</v>
      </c>
      <c r="AA504" s="102">
        <v>1</v>
      </c>
      <c r="AB504" s="208">
        <v>137571.20000000001</v>
      </c>
      <c r="AC504" s="208">
        <v>0</v>
      </c>
      <c r="AD504" s="208">
        <v>0.11</v>
      </c>
      <c r="AE504" s="208">
        <f t="shared" si="95"/>
        <v>15132.832000000002</v>
      </c>
      <c r="AF504" s="208"/>
      <c r="AG504" s="227">
        <f t="shared" si="96"/>
        <v>152704.03200000001</v>
      </c>
      <c r="AH504" s="227" t="s">
        <v>1</v>
      </c>
      <c r="AI504" s="1560">
        <v>2.08</v>
      </c>
      <c r="AJ504" s="102">
        <v>1</v>
      </c>
      <c r="AK504" s="208">
        <v>137571.20000000001</v>
      </c>
      <c r="AL504" s="208">
        <v>0</v>
      </c>
      <c r="AM504" s="1567">
        <v>0.11</v>
      </c>
      <c r="AN504" s="208">
        <f t="shared" si="97"/>
        <v>15132.832000000002</v>
      </c>
      <c r="AO504" s="208"/>
      <c r="AP504" s="227">
        <f t="shared" si="98"/>
        <v>152704.03200000001</v>
      </c>
    </row>
    <row r="505" spans="1:42" s="5" customFormat="1" x14ac:dyDescent="0.25">
      <c r="A505" s="208">
        <v>495</v>
      </c>
      <c r="B505" s="1546" t="s">
        <v>6499</v>
      </c>
      <c r="C505" s="1546" t="s">
        <v>1145</v>
      </c>
      <c r="D505" s="227" t="s">
        <v>4768</v>
      </c>
      <c r="E505" s="1561">
        <v>6</v>
      </c>
      <c r="F505" s="1560">
        <v>1.96</v>
      </c>
      <c r="G505" s="102">
        <v>1</v>
      </c>
      <c r="H505" s="208">
        <v>129634.4</v>
      </c>
      <c r="I505" s="208">
        <v>0</v>
      </c>
      <c r="J505" s="208">
        <v>0.08</v>
      </c>
      <c r="K505" s="208">
        <f t="shared" si="92"/>
        <v>10370.752</v>
      </c>
      <c r="L505" s="208"/>
      <c r="M505" s="227">
        <f t="shared" si="93"/>
        <v>140005.152</v>
      </c>
      <c r="N505" s="227">
        <v>4</v>
      </c>
      <c r="O505" s="102">
        <v>1</v>
      </c>
      <c r="P505" s="208">
        <v>125666</v>
      </c>
      <c r="Q505" s="208">
        <v>0</v>
      </c>
      <c r="R505" s="208"/>
      <c r="S505" s="227">
        <f t="shared" si="94"/>
        <v>125666</v>
      </c>
      <c r="T505" s="227">
        <f t="shared" si="89"/>
        <v>0</v>
      </c>
      <c r="U505" s="227">
        <f t="shared" si="90"/>
        <v>3968.3999999999942</v>
      </c>
      <c r="V505" s="227">
        <f t="shared" si="91"/>
        <v>0</v>
      </c>
      <c r="W505" s="227">
        <f t="shared" si="100"/>
        <v>0</v>
      </c>
      <c r="X505" s="227">
        <f t="shared" si="99"/>
        <v>3968.3999999999942</v>
      </c>
      <c r="Y505" s="1561">
        <v>7</v>
      </c>
      <c r="Z505" s="1560">
        <v>1.96</v>
      </c>
      <c r="AA505" s="102">
        <v>1</v>
      </c>
      <c r="AB505" s="208">
        <v>129634.4</v>
      </c>
      <c r="AC505" s="208">
        <v>0</v>
      </c>
      <c r="AD505" s="208">
        <v>0.08</v>
      </c>
      <c r="AE505" s="208">
        <f t="shared" si="95"/>
        <v>10370.752</v>
      </c>
      <c r="AF505" s="208"/>
      <c r="AG505" s="227">
        <f t="shared" si="96"/>
        <v>140005.152</v>
      </c>
      <c r="AH505" s="227" t="s">
        <v>1</v>
      </c>
      <c r="AI505" s="1560">
        <v>2.02</v>
      </c>
      <c r="AJ505" s="102">
        <v>1</v>
      </c>
      <c r="AK505" s="208">
        <v>133602.79999999999</v>
      </c>
      <c r="AL505" s="208">
        <v>0</v>
      </c>
      <c r="AM505" s="1567">
        <v>0.08</v>
      </c>
      <c r="AN505" s="208">
        <f t="shared" si="97"/>
        <v>10688.224</v>
      </c>
      <c r="AO505" s="208"/>
      <c r="AP505" s="227">
        <f t="shared" si="98"/>
        <v>144291.02399999998</v>
      </c>
    </row>
    <row r="506" spans="1:42" s="5" customFormat="1" x14ac:dyDescent="0.25">
      <c r="A506" s="208">
        <v>496</v>
      </c>
      <c r="B506" s="1546" t="s">
        <v>6500</v>
      </c>
      <c r="C506" s="1546" t="s">
        <v>1145</v>
      </c>
      <c r="D506" s="227" t="s">
        <v>4768</v>
      </c>
      <c r="E506" s="1561">
        <v>5</v>
      </c>
      <c r="F506" s="1560">
        <v>1.9</v>
      </c>
      <c r="G506" s="102">
        <v>1</v>
      </c>
      <c r="H506" s="208">
        <v>125666</v>
      </c>
      <c r="I506" s="208">
        <v>0</v>
      </c>
      <c r="J506" s="208">
        <v>0.09</v>
      </c>
      <c r="K506" s="208">
        <f t="shared" si="92"/>
        <v>11309.939999999999</v>
      </c>
      <c r="L506" s="208"/>
      <c r="M506" s="227">
        <f t="shared" si="93"/>
        <v>136975.94</v>
      </c>
      <c r="N506" s="227">
        <v>4</v>
      </c>
      <c r="O506" s="102">
        <v>1</v>
      </c>
      <c r="P506" s="208">
        <v>125666</v>
      </c>
      <c r="Q506" s="208">
        <v>0</v>
      </c>
      <c r="R506" s="208"/>
      <c r="S506" s="227">
        <f t="shared" si="94"/>
        <v>125666</v>
      </c>
      <c r="T506" s="227">
        <f t="shared" si="89"/>
        <v>0</v>
      </c>
      <c r="U506" s="227">
        <f t="shared" si="90"/>
        <v>0</v>
      </c>
      <c r="V506" s="227">
        <f t="shared" si="91"/>
        <v>0</v>
      </c>
      <c r="W506" s="227">
        <f t="shared" si="100"/>
        <v>0</v>
      </c>
      <c r="X506" s="227">
        <f t="shared" si="99"/>
        <v>0</v>
      </c>
      <c r="Y506" s="1561">
        <v>6</v>
      </c>
      <c r="Z506" s="1560">
        <v>1.96</v>
      </c>
      <c r="AA506" s="102">
        <v>1</v>
      </c>
      <c r="AB506" s="208">
        <v>129634.4</v>
      </c>
      <c r="AC506" s="208">
        <v>0</v>
      </c>
      <c r="AD506" s="208">
        <v>0.09</v>
      </c>
      <c r="AE506" s="208">
        <f t="shared" si="95"/>
        <v>11667.096</v>
      </c>
      <c r="AF506" s="208"/>
      <c r="AG506" s="227">
        <f t="shared" si="96"/>
        <v>141301.49599999998</v>
      </c>
      <c r="AH506" s="227" t="s">
        <v>1</v>
      </c>
      <c r="AI506" s="1560">
        <v>1.96</v>
      </c>
      <c r="AJ506" s="102">
        <v>1</v>
      </c>
      <c r="AK506" s="208">
        <v>129634.4</v>
      </c>
      <c r="AL506" s="208">
        <v>0</v>
      </c>
      <c r="AM506" s="1567">
        <v>0.1</v>
      </c>
      <c r="AN506" s="208">
        <f t="shared" si="97"/>
        <v>12963.44</v>
      </c>
      <c r="AO506" s="208"/>
      <c r="AP506" s="227">
        <f t="shared" si="98"/>
        <v>142597.84</v>
      </c>
    </row>
    <row r="507" spans="1:42" s="5" customFormat="1" x14ac:dyDescent="0.25">
      <c r="A507" s="208">
        <v>497</v>
      </c>
      <c r="B507" s="1546" t="s">
        <v>6501</v>
      </c>
      <c r="C507" s="1546" t="s">
        <v>1145</v>
      </c>
      <c r="D507" s="227" t="s">
        <v>4768</v>
      </c>
      <c r="E507" s="1561">
        <v>5</v>
      </c>
      <c r="F507" s="1560">
        <v>1.9</v>
      </c>
      <c r="G507" s="102">
        <v>1</v>
      </c>
      <c r="H507" s="208">
        <v>125666</v>
      </c>
      <c r="I507" s="208">
        <v>0</v>
      </c>
      <c r="J507" s="208">
        <v>7.0000000000000007E-2</v>
      </c>
      <c r="K507" s="208">
        <f t="shared" si="92"/>
        <v>8796.6200000000008</v>
      </c>
      <c r="L507" s="208"/>
      <c r="M507" s="227">
        <f t="shared" si="93"/>
        <v>134462.62</v>
      </c>
      <c r="N507" s="227">
        <v>4</v>
      </c>
      <c r="O507" s="102">
        <v>1</v>
      </c>
      <c r="P507" s="208">
        <v>125666</v>
      </c>
      <c r="Q507" s="208">
        <v>0</v>
      </c>
      <c r="R507" s="208"/>
      <c r="S507" s="227">
        <f t="shared" si="94"/>
        <v>125666</v>
      </c>
      <c r="T507" s="227">
        <f t="shared" si="89"/>
        <v>0</v>
      </c>
      <c r="U507" s="227">
        <f t="shared" si="90"/>
        <v>0</v>
      </c>
      <c r="V507" s="227">
        <f t="shared" si="91"/>
        <v>0</v>
      </c>
      <c r="W507" s="227">
        <f t="shared" si="100"/>
        <v>0</v>
      </c>
      <c r="X507" s="227">
        <f t="shared" si="99"/>
        <v>0</v>
      </c>
      <c r="Y507" s="1561">
        <v>6</v>
      </c>
      <c r="Z507" s="1560">
        <v>1.96</v>
      </c>
      <c r="AA507" s="102">
        <v>1</v>
      </c>
      <c r="AB507" s="208">
        <v>129634.4</v>
      </c>
      <c r="AC507" s="208">
        <v>0</v>
      </c>
      <c r="AD507" s="208">
        <v>7.0000000000000007E-2</v>
      </c>
      <c r="AE507" s="208">
        <f t="shared" si="95"/>
        <v>9074.4080000000013</v>
      </c>
      <c r="AF507" s="208"/>
      <c r="AG507" s="227">
        <f t="shared" si="96"/>
        <v>138708.80799999999</v>
      </c>
      <c r="AH507" s="227" t="s">
        <v>1</v>
      </c>
      <c r="AI507" s="1560">
        <v>1.96</v>
      </c>
      <c r="AJ507" s="102">
        <v>1</v>
      </c>
      <c r="AK507" s="208">
        <v>129634.4</v>
      </c>
      <c r="AL507" s="208">
        <v>0</v>
      </c>
      <c r="AM507" s="1567">
        <v>0.08</v>
      </c>
      <c r="AN507" s="208">
        <f t="shared" si="97"/>
        <v>10370.752</v>
      </c>
      <c r="AO507" s="208"/>
      <c r="AP507" s="227">
        <f t="shared" si="98"/>
        <v>140005.152</v>
      </c>
    </row>
    <row r="508" spans="1:42" s="5" customFormat="1" x14ac:dyDescent="0.25">
      <c r="A508" s="208">
        <v>498</v>
      </c>
      <c r="B508" s="1546" t="s">
        <v>6502</v>
      </c>
      <c r="C508" s="1546" t="s">
        <v>1145</v>
      </c>
      <c r="D508" s="227" t="s">
        <v>4768</v>
      </c>
      <c r="E508" s="1561">
        <v>6</v>
      </c>
      <c r="F508" s="1560">
        <v>1.96</v>
      </c>
      <c r="G508" s="102">
        <v>1</v>
      </c>
      <c r="H508" s="208">
        <v>129634.4</v>
      </c>
      <c r="I508" s="208">
        <v>0</v>
      </c>
      <c r="J508" s="208">
        <v>7.0000000000000007E-2</v>
      </c>
      <c r="K508" s="208">
        <f t="shared" si="92"/>
        <v>9074.4080000000013</v>
      </c>
      <c r="L508" s="208"/>
      <c r="M508" s="227">
        <f t="shared" si="93"/>
        <v>138708.80799999999</v>
      </c>
      <c r="N508" s="227">
        <v>4</v>
      </c>
      <c r="O508" s="102">
        <v>1</v>
      </c>
      <c r="P508" s="208">
        <v>125666</v>
      </c>
      <c r="Q508" s="208">
        <v>0</v>
      </c>
      <c r="R508" s="208"/>
      <c r="S508" s="227">
        <f t="shared" si="94"/>
        <v>125666</v>
      </c>
      <c r="T508" s="227">
        <f t="shared" si="89"/>
        <v>0</v>
      </c>
      <c r="U508" s="227">
        <f t="shared" si="90"/>
        <v>3968.3999999999942</v>
      </c>
      <c r="V508" s="227">
        <f t="shared" si="91"/>
        <v>0</v>
      </c>
      <c r="W508" s="227">
        <f t="shared" si="100"/>
        <v>0</v>
      </c>
      <c r="X508" s="227">
        <f t="shared" si="99"/>
        <v>3968.3999999999942</v>
      </c>
      <c r="Y508" s="1561">
        <v>7</v>
      </c>
      <c r="Z508" s="1560">
        <v>1.96</v>
      </c>
      <c r="AA508" s="102">
        <v>1</v>
      </c>
      <c r="AB508" s="208">
        <v>129634.4</v>
      </c>
      <c r="AC508" s="208">
        <v>0</v>
      </c>
      <c r="AD508" s="208">
        <v>0.08</v>
      </c>
      <c r="AE508" s="208">
        <f t="shared" si="95"/>
        <v>10370.752</v>
      </c>
      <c r="AF508" s="208"/>
      <c r="AG508" s="227">
        <f t="shared" si="96"/>
        <v>140005.152</v>
      </c>
      <c r="AH508" s="227" t="s">
        <v>1</v>
      </c>
      <c r="AI508" s="1560">
        <v>2.02</v>
      </c>
      <c r="AJ508" s="102">
        <v>1</v>
      </c>
      <c r="AK508" s="208">
        <v>133602.79999999999</v>
      </c>
      <c r="AL508" s="208">
        <v>0</v>
      </c>
      <c r="AM508" s="1567">
        <v>0.08</v>
      </c>
      <c r="AN508" s="208">
        <f t="shared" si="97"/>
        <v>10688.224</v>
      </c>
      <c r="AO508" s="208"/>
      <c r="AP508" s="227">
        <f t="shared" si="98"/>
        <v>144291.02399999998</v>
      </c>
    </row>
    <row r="509" spans="1:42" s="5" customFormat="1" x14ac:dyDescent="0.25">
      <c r="A509" s="208">
        <v>499</v>
      </c>
      <c r="B509" s="1546" t="s">
        <v>6503</v>
      </c>
      <c r="C509" s="1546" t="s">
        <v>1145</v>
      </c>
      <c r="D509" s="227" t="s">
        <v>4768</v>
      </c>
      <c r="E509" s="1561">
        <v>6</v>
      </c>
      <c r="F509" s="1560">
        <v>1.96</v>
      </c>
      <c r="G509" s="102">
        <v>1</v>
      </c>
      <c r="H509" s="208">
        <v>129634.4</v>
      </c>
      <c r="I509" s="208">
        <v>0</v>
      </c>
      <c r="J509" s="208">
        <v>7.0000000000000007E-2</v>
      </c>
      <c r="K509" s="208">
        <f t="shared" si="92"/>
        <v>9074.4080000000013</v>
      </c>
      <c r="L509" s="208"/>
      <c r="M509" s="227">
        <f t="shared" si="93"/>
        <v>138708.80799999999</v>
      </c>
      <c r="N509" s="227">
        <v>4</v>
      </c>
      <c r="O509" s="102">
        <v>1</v>
      </c>
      <c r="P509" s="208">
        <v>125666</v>
      </c>
      <c r="Q509" s="208">
        <v>0</v>
      </c>
      <c r="R509" s="208"/>
      <c r="S509" s="227">
        <f t="shared" si="94"/>
        <v>125666</v>
      </c>
      <c r="T509" s="227">
        <f t="shared" si="89"/>
        <v>0</v>
      </c>
      <c r="U509" s="227">
        <f t="shared" si="90"/>
        <v>3968.3999999999942</v>
      </c>
      <c r="V509" s="227">
        <f t="shared" si="91"/>
        <v>0</v>
      </c>
      <c r="W509" s="227">
        <f t="shared" si="100"/>
        <v>0</v>
      </c>
      <c r="X509" s="227">
        <f t="shared" si="99"/>
        <v>3968.3999999999942</v>
      </c>
      <c r="Y509" s="1561">
        <v>7</v>
      </c>
      <c r="Z509" s="1560">
        <v>1.96</v>
      </c>
      <c r="AA509" s="102">
        <v>1</v>
      </c>
      <c r="AB509" s="208">
        <v>129634.4</v>
      </c>
      <c r="AC509" s="208">
        <v>0</v>
      </c>
      <c r="AD509" s="208">
        <v>0.08</v>
      </c>
      <c r="AE509" s="208">
        <f t="shared" si="95"/>
        <v>10370.752</v>
      </c>
      <c r="AF509" s="208"/>
      <c r="AG509" s="227">
        <f t="shared" si="96"/>
        <v>140005.152</v>
      </c>
      <c r="AH509" s="227" t="s">
        <v>1</v>
      </c>
      <c r="AI509" s="1560">
        <v>2.02</v>
      </c>
      <c r="AJ509" s="102">
        <v>1</v>
      </c>
      <c r="AK509" s="208">
        <v>133602.79999999999</v>
      </c>
      <c r="AL509" s="208">
        <v>0</v>
      </c>
      <c r="AM509" s="1567">
        <v>0.08</v>
      </c>
      <c r="AN509" s="208">
        <f t="shared" si="97"/>
        <v>10688.224</v>
      </c>
      <c r="AO509" s="208"/>
      <c r="AP509" s="227">
        <f t="shared" si="98"/>
        <v>144291.02399999998</v>
      </c>
    </row>
    <row r="510" spans="1:42" s="5" customFormat="1" ht="27" x14ac:dyDescent="0.25">
      <c r="A510" s="208">
        <v>500</v>
      </c>
      <c r="B510" s="1546" t="s">
        <v>6504</v>
      </c>
      <c r="C510" s="1546" t="s">
        <v>1145</v>
      </c>
      <c r="D510" s="227" t="s">
        <v>4768</v>
      </c>
      <c r="E510" s="1561">
        <v>6</v>
      </c>
      <c r="F510" s="1560">
        <v>1.96</v>
      </c>
      <c r="G510" s="102">
        <v>1</v>
      </c>
      <c r="H510" s="208">
        <v>129634.4</v>
      </c>
      <c r="I510" s="208">
        <v>0</v>
      </c>
      <c r="J510" s="208">
        <v>0.08</v>
      </c>
      <c r="K510" s="208">
        <f t="shared" si="92"/>
        <v>10370.752</v>
      </c>
      <c r="L510" s="208"/>
      <c r="M510" s="227">
        <f t="shared" si="93"/>
        <v>140005.152</v>
      </c>
      <c r="N510" s="227">
        <v>4</v>
      </c>
      <c r="O510" s="102">
        <v>1</v>
      </c>
      <c r="P510" s="208">
        <v>125666</v>
      </c>
      <c r="Q510" s="208">
        <v>0</v>
      </c>
      <c r="R510" s="208"/>
      <c r="S510" s="227">
        <f t="shared" si="94"/>
        <v>125666</v>
      </c>
      <c r="T510" s="227">
        <f t="shared" si="89"/>
        <v>0</v>
      </c>
      <c r="U510" s="227">
        <f t="shared" si="90"/>
        <v>3968.3999999999942</v>
      </c>
      <c r="V510" s="227">
        <f t="shared" si="91"/>
        <v>0</v>
      </c>
      <c r="W510" s="227">
        <f t="shared" si="100"/>
        <v>0</v>
      </c>
      <c r="X510" s="227">
        <f t="shared" si="99"/>
        <v>3968.3999999999942</v>
      </c>
      <c r="Y510" s="1561">
        <v>7</v>
      </c>
      <c r="Z510" s="1560">
        <v>1.96</v>
      </c>
      <c r="AA510" s="102">
        <v>1</v>
      </c>
      <c r="AB510" s="208">
        <v>129634.4</v>
      </c>
      <c r="AC510" s="208">
        <v>0</v>
      </c>
      <c r="AD510" s="208">
        <v>0.08</v>
      </c>
      <c r="AE510" s="208">
        <f t="shared" si="95"/>
        <v>10370.752</v>
      </c>
      <c r="AF510" s="208"/>
      <c r="AG510" s="227">
        <f t="shared" si="96"/>
        <v>140005.152</v>
      </c>
      <c r="AH510" s="227" t="s">
        <v>1</v>
      </c>
      <c r="AI510" s="1560">
        <v>2.02</v>
      </c>
      <c r="AJ510" s="102">
        <v>1</v>
      </c>
      <c r="AK510" s="208">
        <v>133602.79999999999</v>
      </c>
      <c r="AL510" s="208">
        <v>0</v>
      </c>
      <c r="AM510" s="1567">
        <v>0.08</v>
      </c>
      <c r="AN510" s="208">
        <f t="shared" si="97"/>
        <v>10688.224</v>
      </c>
      <c r="AO510" s="208"/>
      <c r="AP510" s="227">
        <f t="shared" si="98"/>
        <v>144291.02399999998</v>
      </c>
    </row>
    <row r="511" spans="1:42" s="5" customFormat="1" x14ac:dyDescent="0.25">
      <c r="A511" s="208">
        <v>501</v>
      </c>
      <c r="B511" s="1546" t="s">
        <v>6505</v>
      </c>
      <c r="C511" s="1546" t="s">
        <v>1145</v>
      </c>
      <c r="D511" s="227" t="s">
        <v>4768</v>
      </c>
      <c r="E511" s="1561">
        <v>6</v>
      </c>
      <c r="F511" s="1560">
        <v>1.96</v>
      </c>
      <c r="G511" s="102">
        <v>1</v>
      </c>
      <c r="H511" s="208">
        <v>129634.4</v>
      </c>
      <c r="I511" s="208">
        <v>0</v>
      </c>
      <c r="J511" s="208">
        <v>7.0000000000000007E-2</v>
      </c>
      <c r="K511" s="208">
        <f t="shared" si="92"/>
        <v>9074.4080000000013</v>
      </c>
      <c r="L511" s="208"/>
      <c r="M511" s="227">
        <f t="shared" si="93"/>
        <v>138708.80799999999</v>
      </c>
      <c r="N511" s="227">
        <v>4</v>
      </c>
      <c r="O511" s="102">
        <v>1</v>
      </c>
      <c r="P511" s="208">
        <v>125666</v>
      </c>
      <c r="Q511" s="208">
        <v>0</v>
      </c>
      <c r="R511" s="208"/>
      <c r="S511" s="227">
        <f t="shared" si="94"/>
        <v>125666</v>
      </c>
      <c r="T511" s="227">
        <f t="shared" si="89"/>
        <v>0</v>
      </c>
      <c r="U511" s="227">
        <f t="shared" si="90"/>
        <v>3968.3999999999942</v>
      </c>
      <c r="V511" s="227">
        <f t="shared" si="91"/>
        <v>0</v>
      </c>
      <c r="W511" s="227">
        <f t="shared" si="100"/>
        <v>0</v>
      </c>
      <c r="X511" s="227">
        <f t="shared" si="99"/>
        <v>3968.3999999999942</v>
      </c>
      <c r="Y511" s="1561">
        <v>7</v>
      </c>
      <c r="Z511" s="1560">
        <v>1.96</v>
      </c>
      <c r="AA511" s="102">
        <v>1</v>
      </c>
      <c r="AB511" s="208">
        <v>129634.4</v>
      </c>
      <c r="AC511" s="208">
        <v>0</v>
      </c>
      <c r="AD511" s="208">
        <v>0.08</v>
      </c>
      <c r="AE511" s="208">
        <f t="shared" si="95"/>
        <v>10370.752</v>
      </c>
      <c r="AF511" s="208"/>
      <c r="AG511" s="227">
        <f t="shared" si="96"/>
        <v>140005.152</v>
      </c>
      <c r="AH511" s="227" t="s">
        <v>1</v>
      </c>
      <c r="AI511" s="1560">
        <v>2.02</v>
      </c>
      <c r="AJ511" s="102">
        <v>1</v>
      </c>
      <c r="AK511" s="208">
        <v>133602.79999999999</v>
      </c>
      <c r="AL511" s="208">
        <v>0</v>
      </c>
      <c r="AM511" s="1567">
        <v>0.08</v>
      </c>
      <c r="AN511" s="208">
        <f t="shared" si="97"/>
        <v>10688.224</v>
      </c>
      <c r="AO511" s="208"/>
      <c r="AP511" s="227">
        <f t="shared" si="98"/>
        <v>144291.02399999998</v>
      </c>
    </row>
    <row r="512" spans="1:42" s="5" customFormat="1" x14ac:dyDescent="0.25">
      <c r="A512" s="208">
        <v>502</v>
      </c>
      <c r="B512" s="1546" t="s">
        <v>6506</v>
      </c>
      <c r="C512" s="1546" t="s">
        <v>1145</v>
      </c>
      <c r="D512" s="227" t="s">
        <v>4768</v>
      </c>
      <c r="E512" s="1561">
        <v>5</v>
      </c>
      <c r="F512" s="1560">
        <v>1.9</v>
      </c>
      <c r="G512" s="102">
        <v>1</v>
      </c>
      <c r="H512" s="208">
        <v>125666</v>
      </c>
      <c r="I512" s="208">
        <v>0</v>
      </c>
      <c r="J512" s="208">
        <v>7.0000000000000007E-2</v>
      </c>
      <c r="K512" s="208">
        <f t="shared" si="92"/>
        <v>8796.6200000000008</v>
      </c>
      <c r="L512" s="208"/>
      <c r="M512" s="227">
        <f t="shared" si="93"/>
        <v>134462.62</v>
      </c>
      <c r="N512" s="227">
        <v>4</v>
      </c>
      <c r="O512" s="102">
        <v>1</v>
      </c>
      <c r="P512" s="208">
        <v>125666</v>
      </c>
      <c r="Q512" s="208">
        <v>0</v>
      </c>
      <c r="R512" s="208"/>
      <c r="S512" s="227">
        <f t="shared" si="94"/>
        <v>125666</v>
      </c>
      <c r="T512" s="227">
        <f t="shared" si="89"/>
        <v>0</v>
      </c>
      <c r="U512" s="227">
        <f t="shared" si="90"/>
        <v>0</v>
      </c>
      <c r="V512" s="227">
        <f t="shared" si="91"/>
        <v>0</v>
      </c>
      <c r="W512" s="227">
        <f t="shared" si="100"/>
        <v>0</v>
      </c>
      <c r="X512" s="227">
        <f t="shared" si="99"/>
        <v>0</v>
      </c>
      <c r="Y512" s="1561">
        <v>6</v>
      </c>
      <c r="Z512" s="1560">
        <v>1.96</v>
      </c>
      <c r="AA512" s="102">
        <v>1</v>
      </c>
      <c r="AB512" s="208">
        <v>129634.4</v>
      </c>
      <c r="AC512" s="208">
        <v>0</v>
      </c>
      <c r="AD512" s="208">
        <v>7.0000000000000007E-2</v>
      </c>
      <c r="AE512" s="208">
        <f t="shared" si="95"/>
        <v>9074.4080000000013</v>
      </c>
      <c r="AF512" s="208"/>
      <c r="AG512" s="227">
        <f t="shared" si="96"/>
        <v>138708.80799999999</v>
      </c>
      <c r="AH512" s="227" t="s">
        <v>1</v>
      </c>
      <c r="AI512" s="1560">
        <v>1.96</v>
      </c>
      <c r="AJ512" s="102">
        <v>1</v>
      </c>
      <c r="AK512" s="208">
        <v>129634.4</v>
      </c>
      <c r="AL512" s="208">
        <v>0</v>
      </c>
      <c r="AM512" s="1567">
        <v>0.08</v>
      </c>
      <c r="AN512" s="208">
        <f t="shared" si="97"/>
        <v>10370.752</v>
      </c>
      <c r="AO512" s="208"/>
      <c r="AP512" s="227">
        <f t="shared" si="98"/>
        <v>140005.152</v>
      </c>
    </row>
    <row r="513" spans="1:42" s="5" customFormat="1" x14ac:dyDescent="0.25">
      <c r="A513" s="208">
        <v>503</v>
      </c>
      <c r="B513" s="1546" t="s">
        <v>6507</v>
      </c>
      <c r="C513" s="1546" t="s">
        <v>1145</v>
      </c>
      <c r="D513" s="227" t="s">
        <v>4768</v>
      </c>
      <c r="E513" s="1561">
        <v>5</v>
      </c>
      <c r="F513" s="1560">
        <v>1.9</v>
      </c>
      <c r="G513" s="102">
        <v>1</v>
      </c>
      <c r="H513" s="208">
        <v>125666</v>
      </c>
      <c r="I513" s="208">
        <v>0</v>
      </c>
      <c r="J513" s="208">
        <v>7.0000000000000007E-2</v>
      </c>
      <c r="K513" s="208">
        <f t="shared" si="92"/>
        <v>8796.6200000000008</v>
      </c>
      <c r="L513" s="208"/>
      <c r="M513" s="227">
        <f t="shared" si="93"/>
        <v>134462.62</v>
      </c>
      <c r="N513" s="227">
        <v>4</v>
      </c>
      <c r="O513" s="102">
        <v>1</v>
      </c>
      <c r="P513" s="208">
        <v>125666</v>
      </c>
      <c r="Q513" s="208">
        <v>0</v>
      </c>
      <c r="R513" s="208"/>
      <c r="S513" s="227">
        <f t="shared" si="94"/>
        <v>125666</v>
      </c>
      <c r="T513" s="227">
        <f t="shared" si="89"/>
        <v>0</v>
      </c>
      <c r="U513" s="227">
        <f t="shared" si="90"/>
        <v>0</v>
      </c>
      <c r="V513" s="227">
        <f t="shared" si="91"/>
        <v>0</v>
      </c>
      <c r="W513" s="227">
        <f t="shared" si="100"/>
        <v>0</v>
      </c>
      <c r="X513" s="227">
        <f t="shared" si="99"/>
        <v>0</v>
      </c>
      <c r="Y513" s="1561">
        <v>6</v>
      </c>
      <c r="Z513" s="1560">
        <v>1.96</v>
      </c>
      <c r="AA513" s="102">
        <v>1</v>
      </c>
      <c r="AB513" s="208">
        <v>129634.4</v>
      </c>
      <c r="AC513" s="208">
        <v>0</v>
      </c>
      <c r="AD513" s="208">
        <v>7.0000000000000007E-2</v>
      </c>
      <c r="AE513" s="208">
        <f t="shared" si="95"/>
        <v>9074.4080000000013</v>
      </c>
      <c r="AF513" s="208"/>
      <c r="AG513" s="227">
        <f t="shared" si="96"/>
        <v>138708.80799999999</v>
      </c>
      <c r="AH513" s="227" t="s">
        <v>1</v>
      </c>
      <c r="AI513" s="1560">
        <v>1.96</v>
      </c>
      <c r="AJ513" s="102">
        <v>1</v>
      </c>
      <c r="AK513" s="208">
        <v>129634.4</v>
      </c>
      <c r="AL513" s="208">
        <v>0</v>
      </c>
      <c r="AM513" s="1567">
        <v>0.08</v>
      </c>
      <c r="AN513" s="208">
        <f t="shared" si="97"/>
        <v>10370.752</v>
      </c>
      <c r="AO513" s="208"/>
      <c r="AP513" s="227">
        <f t="shared" si="98"/>
        <v>140005.152</v>
      </c>
    </row>
    <row r="514" spans="1:42" s="5" customFormat="1" x14ac:dyDescent="0.25">
      <c r="A514" s="208">
        <v>504</v>
      </c>
      <c r="B514" s="1546" t="s">
        <v>6508</v>
      </c>
      <c r="C514" s="1546" t="s">
        <v>1145</v>
      </c>
      <c r="D514" s="227" t="s">
        <v>4768</v>
      </c>
      <c r="E514" s="1561">
        <v>6</v>
      </c>
      <c r="F514" s="1560">
        <v>1.96</v>
      </c>
      <c r="G514" s="102">
        <v>1</v>
      </c>
      <c r="H514" s="208">
        <v>129634.4</v>
      </c>
      <c r="I514" s="208">
        <v>0</v>
      </c>
      <c r="J514" s="208">
        <v>7.0000000000000007E-2</v>
      </c>
      <c r="K514" s="208">
        <f t="shared" si="92"/>
        <v>9074.4080000000013</v>
      </c>
      <c r="L514" s="208"/>
      <c r="M514" s="227">
        <f t="shared" si="93"/>
        <v>138708.80799999999</v>
      </c>
      <c r="N514" s="227">
        <v>4</v>
      </c>
      <c r="O514" s="102">
        <v>1</v>
      </c>
      <c r="P514" s="208">
        <v>125666</v>
      </c>
      <c r="Q514" s="208">
        <v>0</v>
      </c>
      <c r="R514" s="208"/>
      <c r="S514" s="227">
        <f t="shared" si="94"/>
        <v>125666</v>
      </c>
      <c r="T514" s="227">
        <f t="shared" si="89"/>
        <v>0</v>
      </c>
      <c r="U514" s="227">
        <f t="shared" si="90"/>
        <v>3968.3999999999942</v>
      </c>
      <c r="V514" s="227">
        <f t="shared" si="91"/>
        <v>0</v>
      </c>
      <c r="W514" s="227">
        <f t="shared" si="100"/>
        <v>0</v>
      </c>
      <c r="X514" s="227">
        <f t="shared" si="99"/>
        <v>3968.3999999999942</v>
      </c>
      <c r="Y514" s="1561">
        <v>7</v>
      </c>
      <c r="Z514" s="1560">
        <v>1.96</v>
      </c>
      <c r="AA514" s="102">
        <v>1</v>
      </c>
      <c r="AB514" s="208">
        <v>129634.4</v>
      </c>
      <c r="AC514" s="208">
        <v>0</v>
      </c>
      <c r="AD514" s="208">
        <v>7.0000000000000007E-2</v>
      </c>
      <c r="AE514" s="208">
        <f t="shared" si="95"/>
        <v>9074.4080000000013</v>
      </c>
      <c r="AF514" s="208"/>
      <c r="AG514" s="227">
        <f t="shared" si="96"/>
        <v>138708.80799999999</v>
      </c>
      <c r="AH514" s="227" t="s">
        <v>1</v>
      </c>
      <c r="AI514" s="1560">
        <v>2.02</v>
      </c>
      <c r="AJ514" s="102">
        <v>1</v>
      </c>
      <c r="AK514" s="208">
        <v>133602.79999999999</v>
      </c>
      <c r="AL514" s="208">
        <v>0</v>
      </c>
      <c r="AM514" s="1567">
        <v>7.0000000000000007E-2</v>
      </c>
      <c r="AN514" s="208">
        <f t="shared" si="97"/>
        <v>9352.1959999999999</v>
      </c>
      <c r="AO514" s="208"/>
      <c r="AP514" s="227">
        <f t="shared" si="98"/>
        <v>142954.99599999998</v>
      </c>
    </row>
    <row r="515" spans="1:42" s="5" customFormat="1" x14ac:dyDescent="0.25">
      <c r="A515" s="208">
        <v>505</v>
      </c>
      <c r="B515" s="1546" t="s">
        <v>6509</v>
      </c>
      <c r="C515" s="1546" t="s">
        <v>1145</v>
      </c>
      <c r="D515" s="227" t="s">
        <v>4768</v>
      </c>
      <c r="E515" s="1561">
        <v>5</v>
      </c>
      <c r="F515" s="1560">
        <v>1.9</v>
      </c>
      <c r="G515" s="102">
        <v>1</v>
      </c>
      <c r="H515" s="208">
        <v>125666</v>
      </c>
      <c r="I515" s="208">
        <v>0</v>
      </c>
      <c r="J515" s="208">
        <v>0.08</v>
      </c>
      <c r="K515" s="208">
        <f t="shared" si="92"/>
        <v>10053.280000000001</v>
      </c>
      <c r="L515" s="208"/>
      <c r="M515" s="227">
        <f t="shared" si="93"/>
        <v>135719.28</v>
      </c>
      <c r="N515" s="227">
        <v>4</v>
      </c>
      <c r="O515" s="102">
        <v>1</v>
      </c>
      <c r="P515" s="208">
        <v>125666</v>
      </c>
      <c r="Q515" s="208">
        <v>0</v>
      </c>
      <c r="R515" s="208"/>
      <c r="S515" s="227">
        <f t="shared" si="94"/>
        <v>125666</v>
      </c>
      <c r="T515" s="227">
        <f t="shared" si="89"/>
        <v>0</v>
      </c>
      <c r="U515" s="227">
        <f t="shared" si="90"/>
        <v>0</v>
      </c>
      <c r="V515" s="227">
        <f t="shared" si="91"/>
        <v>0</v>
      </c>
      <c r="W515" s="227">
        <f t="shared" si="100"/>
        <v>0</v>
      </c>
      <c r="X515" s="227">
        <f t="shared" si="99"/>
        <v>0</v>
      </c>
      <c r="Y515" s="1561">
        <v>6</v>
      </c>
      <c r="Z515" s="1560">
        <v>1.96</v>
      </c>
      <c r="AA515" s="102">
        <v>1</v>
      </c>
      <c r="AB515" s="208">
        <v>129634.4</v>
      </c>
      <c r="AC515" s="208">
        <v>0</v>
      </c>
      <c r="AD515" s="208">
        <v>0.08</v>
      </c>
      <c r="AE515" s="208">
        <f t="shared" si="95"/>
        <v>10370.752</v>
      </c>
      <c r="AF515" s="208"/>
      <c r="AG515" s="227">
        <f t="shared" si="96"/>
        <v>140005.152</v>
      </c>
      <c r="AH515" s="227" t="s">
        <v>1</v>
      </c>
      <c r="AI515" s="1560">
        <v>1.96</v>
      </c>
      <c r="AJ515" s="102">
        <v>1</v>
      </c>
      <c r="AK515" s="208">
        <v>129634.4</v>
      </c>
      <c r="AL515" s="208">
        <v>0</v>
      </c>
      <c r="AM515" s="1567">
        <v>0.08</v>
      </c>
      <c r="AN515" s="208">
        <f t="shared" si="97"/>
        <v>10370.752</v>
      </c>
      <c r="AO515" s="208"/>
      <c r="AP515" s="227">
        <f t="shared" si="98"/>
        <v>140005.152</v>
      </c>
    </row>
    <row r="516" spans="1:42" s="5" customFormat="1" x14ac:dyDescent="0.25">
      <c r="A516" s="208">
        <v>506</v>
      </c>
      <c r="B516" s="1546" t="s">
        <v>6510</v>
      </c>
      <c r="C516" s="1546" t="s">
        <v>1145</v>
      </c>
      <c r="D516" s="227" t="s">
        <v>4768</v>
      </c>
      <c r="E516" s="1561">
        <v>5</v>
      </c>
      <c r="F516" s="1560">
        <v>1.9</v>
      </c>
      <c r="G516" s="102">
        <v>1</v>
      </c>
      <c r="H516" s="208">
        <v>125666</v>
      </c>
      <c r="I516" s="208">
        <v>0</v>
      </c>
      <c r="J516" s="208">
        <v>7.0000000000000007E-2</v>
      </c>
      <c r="K516" s="208">
        <f t="shared" si="92"/>
        <v>8796.6200000000008</v>
      </c>
      <c r="L516" s="208"/>
      <c r="M516" s="227">
        <f t="shared" si="93"/>
        <v>134462.62</v>
      </c>
      <c r="N516" s="227">
        <v>4</v>
      </c>
      <c r="O516" s="102">
        <v>1</v>
      </c>
      <c r="P516" s="208">
        <v>125666</v>
      </c>
      <c r="Q516" s="208">
        <v>0</v>
      </c>
      <c r="R516" s="208"/>
      <c r="S516" s="227">
        <f t="shared" si="94"/>
        <v>125666</v>
      </c>
      <c r="T516" s="227">
        <f t="shared" si="89"/>
        <v>0</v>
      </c>
      <c r="U516" s="227">
        <f t="shared" si="90"/>
        <v>0</v>
      </c>
      <c r="V516" s="227">
        <f t="shared" si="91"/>
        <v>0</v>
      </c>
      <c r="W516" s="227">
        <f t="shared" si="100"/>
        <v>0</v>
      </c>
      <c r="X516" s="227">
        <f t="shared" si="99"/>
        <v>0</v>
      </c>
      <c r="Y516" s="1561">
        <v>6</v>
      </c>
      <c r="Z516" s="1560">
        <v>1.96</v>
      </c>
      <c r="AA516" s="102">
        <v>1</v>
      </c>
      <c r="AB516" s="208">
        <v>129634.4</v>
      </c>
      <c r="AC516" s="208">
        <v>0</v>
      </c>
      <c r="AD516" s="208">
        <v>7.0000000000000007E-2</v>
      </c>
      <c r="AE516" s="208">
        <f t="shared" si="95"/>
        <v>9074.4080000000013</v>
      </c>
      <c r="AF516" s="208"/>
      <c r="AG516" s="227">
        <f t="shared" si="96"/>
        <v>138708.80799999999</v>
      </c>
      <c r="AH516" s="227" t="s">
        <v>1</v>
      </c>
      <c r="AI516" s="1560">
        <v>1.96</v>
      </c>
      <c r="AJ516" s="102">
        <v>1</v>
      </c>
      <c r="AK516" s="208">
        <v>129634.4</v>
      </c>
      <c r="AL516" s="208">
        <v>0</v>
      </c>
      <c r="AM516" s="1567">
        <v>7.0000000000000007E-2</v>
      </c>
      <c r="AN516" s="208">
        <f t="shared" si="97"/>
        <v>9074.4080000000013</v>
      </c>
      <c r="AO516" s="208"/>
      <c r="AP516" s="227">
        <f t="shared" si="98"/>
        <v>138708.80799999999</v>
      </c>
    </row>
    <row r="517" spans="1:42" s="5" customFormat="1" x14ac:dyDescent="0.25">
      <c r="A517" s="208">
        <v>507</v>
      </c>
      <c r="B517" s="1546" t="s">
        <v>6511</v>
      </c>
      <c r="C517" s="1546" t="s">
        <v>1145</v>
      </c>
      <c r="D517" s="227" t="s">
        <v>4768</v>
      </c>
      <c r="E517" s="1561">
        <v>6</v>
      </c>
      <c r="F517" s="1560">
        <v>1.96</v>
      </c>
      <c r="G517" s="102">
        <v>1</v>
      </c>
      <c r="H517" s="208">
        <v>129634.4</v>
      </c>
      <c r="I517" s="208">
        <v>0</v>
      </c>
      <c r="J517" s="208">
        <v>7.0000000000000007E-2</v>
      </c>
      <c r="K517" s="208">
        <f t="shared" si="92"/>
        <v>9074.4080000000013</v>
      </c>
      <c r="L517" s="208"/>
      <c r="M517" s="227">
        <f t="shared" si="93"/>
        <v>138708.80799999999</v>
      </c>
      <c r="N517" s="227">
        <v>4</v>
      </c>
      <c r="O517" s="102">
        <v>1</v>
      </c>
      <c r="P517" s="208">
        <v>125666</v>
      </c>
      <c r="Q517" s="208">
        <v>0</v>
      </c>
      <c r="R517" s="208"/>
      <c r="S517" s="227">
        <f t="shared" si="94"/>
        <v>125666</v>
      </c>
      <c r="T517" s="227">
        <f t="shared" si="89"/>
        <v>0</v>
      </c>
      <c r="U517" s="227">
        <f t="shared" si="90"/>
        <v>3968.3999999999942</v>
      </c>
      <c r="V517" s="227">
        <f t="shared" si="91"/>
        <v>0</v>
      </c>
      <c r="W517" s="227">
        <f t="shared" si="100"/>
        <v>0</v>
      </c>
      <c r="X517" s="227">
        <f t="shared" si="99"/>
        <v>3968.3999999999942</v>
      </c>
      <c r="Y517" s="1561">
        <v>7</v>
      </c>
      <c r="Z517" s="1560">
        <v>1.96</v>
      </c>
      <c r="AA517" s="102">
        <v>1</v>
      </c>
      <c r="AB517" s="208">
        <v>129634.4</v>
      </c>
      <c r="AC517" s="208">
        <v>0</v>
      </c>
      <c r="AD517" s="208">
        <v>7.0000000000000007E-2</v>
      </c>
      <c r="AE517" s="208">
        <f t="shared" si="95"/>
        <v>9074.4080000000013</v>
      </c>
      <c r="AF517" s="208"/>
      <c r="AG517" s="227">
        <f t="shared" si="96"/>
        <v>138708.80799999999</v>
      </c>
      <c r="AH517" s="227" t="s">
        <v>1</v>
      </c>
      <c r="AI517" s="1560">
        <v>2.02</v>
      </c>
      <c r="AJ517" s="102">
        <v>1</v>
      </c>
      <c r="AK517" s="208">
        <v>133602.79999999999</v>
      </c>
      <c r="AL517" s="208">
        <v>0</v>
      </c>
      <c r="AM517" s="1567">
        <v>7.0000000000000007E-2</v>
      </c>
      <c r="AN517" s="208">
        <f t="shared" si="97"/>
        <v>9352.1959999999999</v>
      </c>
      <c r="AO517" s="208"/>
      <c r="AP517" s="227">
        <f t="shared" si="98"/>
        <v>142954.99599999998</v>
      </c>
    </row>
    <row r="518" spans="1:42" s="5" customFormat="1" x14ac:dyDescent="0.25">
      <c r="A518" s="208">
        <v>508</v>
      </c>
      <c r="B518" s="1546" t="s">
        <v>6512</v>
      </c>
      <c r="C518" s="1546" t="s">
        <v>1145</v>
      </c>
      <c r="D518" s="227" t="s">
        <v>4768</v>
      </c>
      <c r="E518" s="1561">
        <v>6</v>
      </c>
      <c r="F518" s="1560">
        <v>1.96</v>
      </c>
      <c r="G518" s="102">
        <v>1</v>
      </c>
      <c r="H518" s="208">
        <v>129634.4</v>
      </c>
      <c r="I518" s="208">
        <v>0</v>
      </c>
      <c r="J518" s="208">
        <v>7.0000000000000007E-2</v>
      </c>
      <c r="K518" s="208">
        <f t="shared" si="92"/>
        <v>9074.4080000000013</v>
      </c>
      <c r="L518" s="208"/>
      <c r="M518" s="227">
        <f t="shared" si="93"/>
        <v>138708.80799999999</v>
      </c>
      <c r="N518" s="227">
        <v>4</v>
      </c>
      <c r="O518" s="102">
        <v>1</v>
      </c>
      <c r="P518" s="208">
        <v>125666</v>
      </c>
      <c r="Q518" s="208">
        <v>0</v>
      </c>
      <c r="R518" s="208"/>
      <c r="S518" s="227">
        <f t="shared" si="94"/>
        <v>125666</v>
      </c>
      <c r="T518" s="227">
        <f t="shared" si="89"/>
        <v>0</v>
      </c>
      <c r="U518" s="227">
        <f t="shared" si="90"/>
        <v>3968.3999999999942</v>
      </c>
      <c r="V518" s="227">
        <f t="shared" si="91"/>
        <v>0</v>
      </c>
      <c r="W518" s="227">
        <f t="shared" si="100"/>
        <v>0</v>
      </c>
      <c r="X518" s="227">
        <f t="shared" si="99"/>
        <v>3968.3999999999942</v>
      </c>
      <c r="Y518" s="1561">
        <v>7</v>
      </c>
      <c r="Z518" s="1560">
        <v>1.96</v>
      </c>
      <c r="AA518" s="102">
        <v>1</v>
      </c>
      <c r="AB518" s="208">
        <v>129634.4</v>
      </c>
      <c r="AC518" s="208">
        <v>0</v>
      </c>
      <c r="AD518" s="208">
        <v>0.08</v>
      </c>
      <c r="AE518" s="208">
        <f t="shared" si="95"/>
        <v>10370.752</v>
      </c>
      <c r="AF518" s="208"/>
      <c r="AG518" s="227">
        <f t="shared" si="96"/>
        <v>140005.152</v>
      </c>
      <c r="AH518" s="227" t="s">
        <v>1</v>
      </c>
      <c r="AI518" s="1560">
        <v>2.02</v>
      </c>
      <c r="AJ518" s="102">
        <v>1</v>
      </c>
      <c r="AK518" s="208">
        <v>133602.79999999999</v>
      </c>
      <c r="AL518" s="208">
        <v>0</v>
      </c>
      <c r="AM518" s="1567">
        <v>0.08</v>
      </c>
      <c r="AN518" s="208">
        <f t="shared" si="97"/>
        <v>10688.224</v>
      </c>
      <c r="AO518" s="208"/>
      <c r="AP518" s="227">
        <f t="shared" si="98"/>
        <v>144291.02399999998</v>
      </c>
    </row>
    <row r="519" spans="1:42" s="5" customFormat="1" x14ac:dyDescent="0.25">
      <c r="A519" s="208">
        <v>509</v>
      </c>
      <c r="B519" s="1546" t="s">
        <v>6513</v>
      </c>
      <c r="C519" s="1546" t="s">
        <v>1145</v>
      </c>
      <c r="D519" s="227" t="s">
        <v>4768</v>
      </c>
      <c r="E519" s="1561">
        <v>5</v>
      </c>
      <c r="F519" s="1560">
        <v>1.9</v>
      </c>
      <c r="G519" s="102">
        <v>1</v>
      </c>
      <c r="H519" s="208">
        <v>125666</v>
      </c>
      <c r="I519" s="208">
        <v>0</v>
      </c>
      <c r="J519" s="208">
        <v>0.08</v>
      </c>
      <c r="K519" s="208">
        <f t="shared" si="92"/>
        <v>10053.280000000001</v>
      </c>
      <c r="L519" s="208"/>
      <c r="M519" s="227">
        <f t="shared" si="93"/>
        <v>135719.28</v>
      </c>
      <c r="N519" s="227">
        <v>4</v>
      </c>
      <c r="O519" s="102">
        <v>1</v>
      </c>
      <c r="P519" s="208">
        <v>125666</v>
      </c>
      <c r="Q519" s="208">
        <v>0</v>
      </c>
      <c r="R519" s="208"/>
      <c r="S519" s="227">
        <f t="shared" si="94"/>
        <v>125666</v>
      </c>
      <c r="T519" s="227">
        <f t="shared" si="89"/>
        <v>0</v>
      </c>
      <c r="U519" s="227">
        <f t="shared" si="90"/>
        <v>0</v>
      </c>
      <c r="V519" s="227">
        <f t="shared" si="91"/>
        <v>0</v>
      </c>
      <c r="W519" s="227">
        <f t="shared" si="100"/>
        <v>0</v>
      </c>
      <c r="X519" s="227">
        <f t="shared" si="99"/>
        <v>0</v>
      </c>
      <c r="Y519" s="1561">
        <v>6</v>
      </c>
      <c r="Z519" s="1560">
        <v>1.96</v>
      </c>
      <c r="AA519" s="102">
        <v>1</v>
      </c>
      <c r="AB519" s="208">
        <v>129634.4</v>
      </c>
      <c r="AC519" s="208">
        <v>0</v>
      </c>
      <c r="AD519" s="208">
        <v>0.08</v>
      </c>
      <c r="AE519" s="208">
        <f t="shared" si="95"/>
        <v>10370.752</v>
      </c>
      <c r="AF519" s="208"/>
      <c r="AG519" s="227">
        <f t="shared" si="96"/>
        <v>140005.152</v>
      </c>
      <c r="AH519" s="227" t="s">
        <v>1</v>
      </c>
      <c r="AI519" s="1560">
        <v>1.96</v>
      </c>
      <c r="AJ519" s="102">
        <v>1</v>
      </c>
      <c r="AK519" s="208">
        <v>129634.4</v>
      </c>
      <c r="AL519" s="208">
        <v>0</v>
      </c>
      <c r="AM519" s="1567">
        <v>0.08</v>
      </c>
      <c r="AN519" s="208">
        <f t="shared" si="97"/>
        <v>10370.752</v>
      </c>
      <c r="AO519" s="208"/>
      <c r="AP519" s="227">
        <f t="shared" si="98"/>
        <v>140005.152</v>
      </c>
    </row>
    <row r="520" spans="1:42" s="5" customFormat="1" x14ac:dyDescent="0.25">
      <c r="A520" s="208">
        <v>510</v>
      </c>
      <c r="B520" s="1546" t="s">
        <v>6514</v>
      </c>
      <c r="C520" s="1546" t="s">
        <v>1145</v>
      </c>
      <c r="D520" s="227" t="s">
        <v>4768</v>
      </c>
      <c r="E520" s="1561">
        <v>5</v>
      </c>
      <c r="F520" s="1560">
        <v>1.9</v>
      </c>
      <c r="G520" s="102">
        <v>1</v>
      </c>
      <c r="H520" s="208">
        <v>125666</v>
      </c>
      <c r="I520" s="208">
        <v>0</v>
      </c>
      <c r="J520" s="208">
        <v>0.08</v>
      </c>
      <c r="K520" s="208">
        <f t="shared" si="92"/>
        <v>10053.280000000001</v>
      </c>
      <c r="L520" s="208"/>
      <c r="M520" s="227">
        <f t="shared" si="93"/>
        <v>135719.28</v>
      </c>
      <c r="N520" s="227">
        <v>4</v>
      </c>
      <c r="O520" s="102">
        <v>1</v>
      </c>
      <c r="P520" s="208">
        <v>125666</v>
      </c>
      <c r="Q520" s="208">
        <v>0</v>
      </c>
      <c r="R520" s="208"/>
      <c r="S520" s="227">
        <f t="shared" si="94"/>
        <v>125666</v>
      </c>
      <c r="T520" s="227">
        <f t="shared" si="89"/>
        <v>0</v>
      </c>
      <c r="U520" s="227">
        <f t="shared" si="90"/>
        <v>0</v>
      </c>
      <c r="V520" s="227">
        <f t="shared" si="91"/>
        <v>0</v>
      </c>
      <c r="W520" s="227">
        <f t="shared" si="100"/>
        <v>0</v>
      </c>
      <c r="X520" s="227">
        <f t="shared" si="99"/>
        <v>0</v>
      </c>
      <c r="Y520" s="1561">
        <v>6</v>
      </c>
      <c r="Z520" s="1560">
        <v>1.96</v>
      </c>
      <c r="AA520" s="102">
        <v>1</v>
      </c>
      <c r="AB520" s="208">
        <v>129634.4</v>
      </c>
      <c r="AC520" s="208">
        <v>0</v>
      </c>
      <c r="AD520" s="208">
        <v>0.08</v>
      </c>
      <c r="AE520" s="208">
        <f t="shared" si="95"/>
        <v>10370.752</v>
      </c>
      <c r="AF520" s="208"/>
      <c r="AG520" s="227">
        <f t="shared" si="96"/>
        <v>140005.152</v>
      </c>
      <c r="AH520" s="227" t="s">
        <v>1</v>
      </c>
      <c r="AI520" s="1560">
        <v>1.96</v>
      </c>
      <c r="AJ520" s="102">
        <v>1</v>
      </c>
      <c r="AK520" s="208">
        <v>129634.4</v>
      </c>
      <c r="AL520" s="208">
        <v>0</v>
      </c>
      <c r="AM520" s="1567">
        <v>0.08</v>
      </c>
      <c r="AN520" s="208">
        <f t="shared" si="97"/>
        <v>10370.752</v>
      </c>
      <c r="AO520" s="208"/>
      <c r="AP520" s="227">
        <f t="shared" si="98"/>
        <v>140005.152</v>
      </c>
    </row>
    <row r="521" spans="1:42" s="5" customFormat="1" x14ac:dyDescent="0.25">
      <c r="A521" s="208">
        <v>511</v>
      </c>
      <c r="B521" s="1546" t="s">
        <v>6515</v>
      </c>
      <c r="C521" s="1546" t="s">
        <v>1145</v>
      </c>
      <c r="D521" s="227" t="s">
        <v>4768</v>
      </c>
      <c r="E521" s="1561">
        <v>5</v>
      </c>
      <c r="F521" s="1560">
        <v>1.9</v>
      </c>
      <c r="G521" s="102">
        <v>1</v>
      </c>
      <c r="H521" s="208">
        <v>125666</v>
      </c>
      <c r="I521" s="208">
        <v>0</v>
      </c>
      <c r="J521" s="208">
        <v>0.08</v>
      </c>
      <c r="K521" s="208">
        <f t="shared" si="92"/>
        <v>10053.280000000001</v>
      </c>
      <c r="L521" s="208"/>
      <c r="M521" s="227">
        <f t="shared" si="93"/>
        <v>135719.28</v>
      </c>
      <c r="N521" s="227">
        <v>4</v>
      </c>
      <c r="O521" s="102">
        <v>1</v>
      </c>
      <c r="P521" s="208">
        <v>125666</v>
      </c>
      <c r="Q521" s="208">
        <v>0</v>
      </c>
      <c r="R521" s="208"/>
      <c r="S521" s="227">
        <f t="shared" si="94"/>
        <v>125666</v>
      </c>
      <c r="T521" s="227">
        <f t="shared" si="89"/>
        <v>0</v>
      </c>
      <c r="U521" s="227">
        <f t="shared" si="90"/>
        <v>0</v>
      </c>
      <c r="V521" s="227">
        <f t="shared" si="91"/>
        <v>0</v>
      </c>
      <c r="W521" s="227">
        <f t="shared" si="100"/>
        <v>0</v>
      </c>
      <c r="X521" s="227">
        <f t="shared" si="99"/>
        <v>0</v>
      </c>
      <c r="Y521" s="1561">
        <v>6</v>
      </c>
      <c r="Z521" s="1560">
        <v>1.96</v>
      </c>
      <c r="AA521" s="102">
        <v>1</v>
      </c>
      <c r="AB521" s="208">
        <v>129634.4</v>
      </c>
      <c r="AC521" s="208">
        <v>0</v>
      </c>
      <c r="AD521" s="208">
        <v>0.08</v>
      </c>
      <c r="AE521" s="208">
        <f t="shared" si="95"/>
        <v>10370.752</v>
      </c>
      <c r="AF521" s="208"/>
      <c r="AG521" s="227">
        <f t="shared" si="96"/>
        <v>140005.152</v>
      </c>
      <c r="AH521" s="227" t="s">
        <v>1</v>
      </c>
      <c r="AI521" s="1560">
        <v>1.96</v>
      </c>
      <c r="AJ521" s="102">
        <v>1</v>
      </c>
      <c r="AK521" s="208">
        <v>129634.4</v>
      </c>
      <c r="AL521" s="208">
        <v>0</v>
      </c>
      <c r="AM521" s="1567">
        <v>0.08</v>
      </c>
      <c r="AN521" s="208">
        <f t="shared" si="97"/>
        <v>10370.752</v>
      </c>
      <c r="AO521" s="208"/>
      <c r="AP521" s="227">
        <f t="shared" si="98"/>
        <v>140005.152</v>
      </c>
    </row>
    <row r="522" spans="1:42" s="5" customFormat="1" x14ac:dyDescent="0.25">
      <c r="A522" s="208">
        <v>512</v>
      </c>
      <c r="B522" s="1546" t="s">
        <v>6516</v>
      </c>
      <c r="C522" s="1546" t="s">
        <v>1145</v>
      </c>
      <c r="D522" s="227" t="s">
        <v>4768</v>
      </c>
      <c r="E522" s="1561">
        <v>4</v>
      </c>
      <c r="F522" s="1560">
        <v>1.9</v>
      </c>
      <c r="G522" s="102">
        <v>1</v>
      </c>
      <c r="H522" s="208">
        <v>125666</v>
      </c>
      <c r="I522" s="208">
        <v>0</v>
      </c>
      <c r="J522" s="208">
        <v>7.0000000000000007E-2</v>
      </c>
      <c r="K522" s="208">
        <f t="shared" si="92"/>
        <v>8796.6200000000008</v>
      </c>
      <c r="L522" s="208"/>
      <c r="M522" s="227">
        <f t="shared" si="93"/>
        <v>134462.62</v>
      </c>
      <c r="N522" s="227">
        <v>3</v>
      </c>
      <c r="O522" s="102">
        <v>1</v>
      </c>
      <c r="P522" s="208">
        <v>121697.60000000001</v>
      </c>
      <c r="Q522" s="208">
        <v>0</v>
      </c>
      <c r="R522" s="208"/>
      <c r="S522" s="227">
        <f t="shared" si="94"/>
        <v>121697.60000000001</v>
      </c>
      <c r="T522" s="227">
        <f t="shared" si="89"/>
        <v>0</v>
      </c>
      <c r="U522" s="227">
        <f t="shared" si="90"/>
        <v>3968.3999999999942</v>
      </c>
      <c r="V522" s="227">
        <f t="shared" si="91"/>
        <v>0</v>
      </c>
      <c r="W522" s="227">
        <f t="shared" si="100"/>
        <v>0</v>
      </c>
      <c r="X522" s="227">
        <f t="shared" si="99"/>
        <v>3968.3999999999942</v>
      </c>
      <c r="Y522" s="1561">
        <v>5</v>
      </c>
      <c r="Z522" s="1560">
        <v>1.9</v>
      </c>
      <c r="AA522" s="102">
        <v>1</v>
      </c>
      <c r="AB522" s="208">
        <v>125666</v>
      </c>
      <c r="AC522" s="208">
        <v>0</v>
      </c>
      <c r="AD522" s="208">
        <v>7.0000000000000007E-2</v>
      </c>
      <c r="AE522" s="208">
        <f t="shared" si="95"/>
        <v>8796.6200000000008</v>
      </c>
      <c r="AF522" s="208"/>
      <c r="AG522" s="227">
        <f t="shared" si="96"/>
        <v>134462.62</v>
      </c>
      <c r="AH522" s="227" t="s">
        <v>1</v>
      </c>
      <c r="AI522" s="1560">
        <v>1.96</v>
      </c>
      <c r="AJ522" s="102">
        <v>1</v>
      </c>
      <c r="AK522" s="208">
        <v>129634.4</v>
      </c>
      <c r="AL522" s="208">
        <v>0</v>
      </c>
      <c r="AM522" s="1567">
        <v>7.0000000000000007E-2</v>
      </c>
      <c r="AN522" s="208">
        <f t="shared" si="97"/>
        <v>9074.4080000000013</v>
      </c>
      <c r="AO522" s="208"/>
      <c r="AP522" s="227">
        <f t="shared" si="98"/>
        <v>138708.80799999999</v>
      </c>
    </row>
    <row r="523" spans="1:42" s="5" customFormat="1" x14ac:dyDescent="0.25">
      <c r="A523" s="208">
        <v>513</v>
      </c>
      <c r="B523" s="1546" t="s">
        <v>6517</v>
      </c>
      <c r="C523" s="1546" t="s">
        <v>1145</v>
      </c>
      <c r="D523" s="227" t="s">
        <v>4768</v>
      </c>
      <c r="E523" s="1561">
        <v>4</v>
      </c>
      <c r="F523" s="1560">
        <v>1.9</v>
      </c>
      <c r="G523" s="102">
        <v>1</v>
      </c>
      <c r="H523" s="208">
        <v>125666</v>
      </c>
      <c r="I523" s="208">
        <v>0</v>
      </c>
      <c r="J523" s="208">
        <v>7.0000000000000007E-2</v>
      </c>
      <c r="K523" s="208">
        <f t="shared" si="92"/>
        <v>8796.6200000000008</v>
      </c>
      <c r="L523" s="208"/>
      <c r="M523" s="227">
        <f t="shared" si="93"/>
        <v>134462.62</v>
      </c>
      <c r="N523" s="227">
        <v>3</v>
      </c>
      <c r="O523" s="102">
        <v>1</v>
      </c>
      <c r="P523" s="208">
        <v>121697.60000000001</v>
      </c>
      <c r="Q523" s="208">
        <v>0</v>
      </c>
      <c r="R523" s="208"/>
      <c r="S523" s="227">
        <f t="shared" si="94"/>
        <v>121697.60000000001</v>
      </c>
      <c r="T523" s="227">
        <f t="shared" ref="T523:T586" si="101">G523-O523</f>
        <v>0</v>
      </c>
      <c r="U523" s="227">
        <f t="shared" ref="U523:U586" si="102">H523-P523</f>
        <v>3968.3999999999942</v>
      </c>
      <c r="V523" s="227">
        <f t="shared" ref="V523:V586" si="103">I523-Q523</f>
        <v>0</v>
      </c>
      <c r="W523" s="227">
        <f t="shared" si="100"/>
        <v>0</v>
      </c>
      <c r="X523" s="227">
        <f t="shared" si="99"/>
        <v>3968.3999999999942</v>
      </c>
      <c r="Y523" s="1561">
        <v>5</v>
      </c>
      <c r="Z523" s="1560">
        <v>1.9</v>
      </c>
      <c r="AA523" s="102">
        <v>1</v>
      </c>
      <c r="AB523" s="208">
        <v>125666</v>
      </c>
      <c r="AC523" s="208">
        <v>0</v>
      </c>
      <c r="AD523" s="208">
        <v>7.0000000000000007E-2</v>
      </c>
      <c r="AE523" s="208">
        <f t="shared" si="95"/>
        <v>8796.6200000000008</v>
      </c>
      <c r="AF523" s="208"/>
      <c r="AG523" s="227">
        <f t="shared" si="96"/>
        <v>134462.62</v>
      </c>
      <c r="AH523" s="227" t="s">
        <v>1</v>
      </c>
      <c r="AI523" s="1560">
        <v>1.96</v>
      </c>
      <c r="AJ523" s="102">
        <v>1</v>
      </c>
      <c r="AK523" s="208">
        <v>129634.4</v>
      </c>
      <c r="AL523" s="208">
        <v>0</v>
      </c>
      <c r="AM523" s="1567">
        <v>7.0000000000000007E-2</v>
      </c>
      <c r="AN523" s="208">
        <f t="shared" si="97"/>
        <v>9074.4080000000013</v>
      </c>
      <c r="AO523" s="208"/>
      <c r="AP523" s="227">
        <f t="shared" si="98"/>
        <v>138708.80799999999</v>
      </c>
    </row>
    <row r="524" spans="1:42" s="5" customFormat="1" x14ac:dyDescent="0.25">
      <c r="A524" s="208">
        <v>514</v>
      </c>
      <c r="B524" s="1546" t="s">
        <v>6518</v>
      </c>
      <c r="C524" s="1546" t="s">
        <v>1145</v>
      </c>
      <c r="D524" s="227" t="s">
        <v>4768</v>
      </c>
      <c r="E524" s="1561">
        <v>4</v>
      </c>
      <c r="F524" s="1560">
        <v>1.9</v>
      </c>
      <c r="G524" s="102">
        <v>1</v>
      </c>
      <c r="H524" s="208">
        <v>125666</v>
      </c>
      <c r="I524" s="208">
        <v>0</v>
      </c>
      <c r="J524" s="208">
        <v>7.0000000000000007E-2</v>
      </c>
      <c r="K524" s="208">
        <f t="shared" ref="K524:K587" si="104">+H524*J524</f>
        <v>8796.6200000000008</v>
      </c>
      <c r="L524" s="208"/>
      <c r="M524" s="227">
        <f t="shared" ref="M524:M587" si="105">H524+I524+L524+K524</f>
        <v>134462.62</v>
      </c>
      <c r="N524" s="227">
        <v>3</v>
      </c>
      <c r="O524" s="102">
        <v>1</v>
      </c>
      <c r="P524" s="208">
        <v>121697.60000000001</v>
      </c>
      <c r="Q524" s="208">
        <v>0</v>
      </c>
      <c r="R524" s="208"/>
      <c r="S524" s="227">
        <f t="shared" ref="S524:S587" si="106">P524+Q524+R524</f>
        <v>121697.60000000001</v>
      </c>
      <c r="T524" s="227">
        <f t="shared" si="101"/>
        <v>0</v>
      </c>
      <c r="U524" s="227">
        <f t="shared" si="102"/>
        <v>3968.3999999999942</v>
      </c>
      <c r="V524" s="227">
        <f t="shared" si="103"/>
        <v>0</v>
      </c>
      <c r="W524" s="227">
        <f t="shared" si="100"/>
        <v>0</v>
      </c>
      <c r="X524" s="227">
        <f t="shared" si="99"/>
        <v>3968.3999999999942</v>
      </c>
      <c r="Y524" s="1561">
        <v>5</v>
      </c>
      <c r="Z524" s="1560">
        <v>1.9</v>
      </c>
      <c r="AA524" s="102">
        <v>1</v>
      </c>
      <c r="AB524" s="208">
        <v>125666</v>
      </c>
      <c r="AC524" s="208">
        <v>0</v>
      </c>
      <c r="AD524" s="208">
        <v>7.0000000000000007E-2</v>
      </c>
      <c r="AE524" s="208">
        <f t="shared" ref="AE524:AE587" si="107">+AB524*AD524</f>
        <v>8796.6200000000008</v>
      </c>
      <c r="AF524" s="208"/>
      <c r="AG524" s="227">
        <f t="shared" ref="AG524:AG587" si="108">AB524+AC524+AF524+AE524</f>
        <v>134462.62</v>
      </c>
      <c r="AH524" s="227" t="s">
        <v>1</v>
      </c>
      <c r="AI524" s="1560">
        <v>1.96</v>
      </c>
      <c r="AJ524" s="102">
        <v>1</v>
      </c>
      <c r="AK524" s="208">
        <v>129634.4</v>
      </c>
      <c r="AL524" s="208">
        <v>0</v>
      </c>
      <c r="AM524" s="1567">
        <v>0.08</v>
      </c>
      <c r="AN524" s="208">
        <f t="shared" ref="AN524:AN587" si="109">+AK524*AM524</f>
        <v>10370.752</v>
      </c>
      <c r="AO524" s="208"/>
      <c r="AP524" s="227">
        <f t="shared" ref="AP524:AP587" si="110">AK524+AL524+AO524+AN524</f>
        <v>140005.152</v>
      </c>
    </row>
    <row r="525" spans="1:42" s="5" customFormat="1" x14ac:dyDescent="0.25">
      <c r="A525" s="208">
        <v>515</v>
      </c>
      <c r="B525" s="1546" t="s">
        <v>6519</v>
      </c>
      <c r="C525" s="1546" t="s">
        <v>1145</v>
      </c>
      <c r="D525" s="227" t="s">
        <v>4768</v>
      </c>
      <c r="E525" s="1561">
        <v>4</v>
      </c>
      <c r="F525" s="1560">
        <v>1.9</v>
      </c>
      <c r="G525" s="102">
        <v>1</v>
      </c>
      <c r="H525" s="208">
        <v>125666</v>
      </c>
      <c r="I525" s="208">
        <v>0</v>
      </c>
      <c r="J525" s="208">
        <v>7.0000000000000007E-2</v>
      </c>
      <c r="K525" s="208">
        <f t="shared" si="104"/>
        <v>8796.6200000000008</v>
      </c>
      <c r="L525" s="208"/>
      <c r="M525" s="227">
        <f t="shared" si="105"/>
        <v>134462.62</v>
      </c>
      <c r="N525" s="227">
        <v>3</v>
      </c>
      <c r="O525" s="102">
        <v>1</v>
      </c>
      <c r="P525" s="208">
        <v>121697.60000000001</v>
      </c>
      <c r="Q525" s="208">
        <v>0</v>
      </c>
      <c r="R525" s="208"/>
      <c r="S525" s="227">
        <f t="shared" si="106"/>
        <v>121697.60000000001</v>
      </c>
      <c r="T525" s="227">
        <f t="shared" si="101"/>
        <v>0</v>
      </c>
      <c r="U525" s="227">
        <f t="shared" si="102"/>
        <v>3968.3999999999942</v>
      </c>
      <c r="V525" s="227">
        <f t="shared" si="103"/>
        <v>0</v>
      </c>
      <c r="W525" s="227">
        <f t="shared" si="100"/>
        <v>0</v>
      </c>
      <c r="X525" s="227">
        <f t="shared" si="99"/>
        <v>3968.3999999999942</v>
      </c>
      <c r="Y525" s="1561">
        <v>5</v>
      </c>
      <c r="Z525" s="1560">
        <v>1.9</v>
      </c>
      <c r="AA525" s="102">
        <v>1</v>
      </c>
      <c r="AB525" s="208">
        <v>125666</v>
      </c>
      <c r="AC525" s="208">
        <v>0</v>
      </c>
      <c r="AD525" s="208">
        <v>0.08</v>
      </c>
      <c r="AE525" s="208">
        <f t="shared" si="107"/>
        <v>10053.280000000001</v>
      </c>
      <c r="AF525" s="208"/>
      <c r="AG525" s="227">
        <f t="shared" si="108"/>
        <v>135719.28</v>
      </c>
      <c r="AH525" s="227" t="s">
        <v>1</v>
      </c>
      <c r="AI525" s="1560">
        <v>1.96</v>
      </c>
      <c r="AJ525" s="102">
        <v>1</v>
      </c>
      <c r="AK525" s="208">
        <v>129634.4</v>
      </c>
      <c r="AL525" s="208">
        <v>0</v>
      </c>
      <c r="AM525" s="1567">
        <v>0.08</v>
      </c>
      <c r="AN525" s="208">
        <f t="shared" si="109"/>
        <v>10370.752</v>
      </c>
      <c r="AO525" s="208"/>
      <c r="AP525" s="227">
        <f t="shared" si="110"/>
        <v>140005.152</v>
      </c>
    </row>
    <row r="526" spans="1:42" s="5" customFormat="1" x14ac:dyDescent="0.25">
      <c r="A526" s="208">
        <v>516</v>
      </c>
      <c r="B526" s="1546" t="s">
        <v>6520</v>
      </c>
      <c r="C526" s="1546" t="s">
        <v>1145</v>
      </c>
      <c r="D526" s="227" t="s">
        <v>4768</v>
      </c>
      <c r="E526" s="1561">
        <v>4</v>
      </c>
      <c r="F526" s="1560">
        <v>1.9</v>
      </c>
      <c r="G526" s="102">
        <v>1</v>
      </c>
      <c r="H526" s="208">
        <v>125666</v>
      </c>
      <c r="I526" s="208">
        <v>0</v>
      </c>
      <c r="J526" s="208">
        <v>0.05</v>
      </c>
      <c r="K526" s="208">
        <f t="shared" si="104"/>
        <v>6283.3</v>
      </c>
      <c r="L526" s="208"/>
      <c r="M526" s="227">
        <f t="shared" si="105"/>
        <v>131949.29999999999</v>
      </c>
      <c r="N526" s="227">
        <v>3</v>
      </c>
      <c r="O526" s="102">
        <v>1</v>
      </c>
      <c r="P526" s="208">
        <v>121697.60000000001</v>
      </c>
      <c r="Q526" s="208">
        <v>0</v>
      </c>
      <c r="R526" s="208"/>
      <c r="S526" s="227">
        <f t="shared" si="106"/>
        <v>121697.60000000001</v>
      </c>
      <c r="T526" s="227">
        <f t="shared" si="101"/>
        <v>0</v>
      </c>
      <c r="U526" s="227">
        <f t="shared" si="102"/>
        <v>3968.3999999999942</v>
      </c>
      <c r="V526" s="227">
        <f t="shared" si="103"/>
        <v>0</v>
      </c>
      <c r="W526" s="227">
        <f t="shared" si="100"/>
        <v>0</v>
      </c>
      <c r="X526" s="227">
        <f t="shared" ref="X526:X589" si="111">U526+V526+W526</f>
        <v>3968.3999999999942</v>
      </c>
      <c r="Y526" s="1561">
        <v>5</v>
      </c>
      <c r="Z526" s="1560">
        <v>1.9</v>
      </c>
      <c r="AA526" s="102">
        <v>1</v>
      </c>
      <c r="AB526" s="208">
        <v>125666</v>
      </c>
      <c r="AC526" s="208">
        <v>0</v>
      </c>
      <c r="AD526" s="208">
        <v>0.05</v>
      </c>
      <c r="AE526" s="208">
        <f t="shared" si="107"/>
        <v>6283.3</v>
      </c>
      <c r="AF526" s="208"/>
      <c r="AG526" s="227">
        <f t="shared" si="108"/>
        <v>131949.29999999999</v>
      </c>
      <c r="AH526" s="227" t="s">
        <v>1</v>
      </c>
      <c r="AI526" s="1560">
        <v>1.96</v>
      </c>
      <c r="AJ526" s="102">
        <v>1</v>
      </c>
      <c r="AK526" s="208">
        <v>129634.4</v>
      </c>
      <c r="AL526" s="208">
        <v>0</v>
      </c>
      <c r="AM526" s="1567">
        <v>0.05</v>
      </c>
      <c r="AN526" s="208">
        <f t="shared" si="109"/>
        <v>6481.72</v>
      </c>
      <c r="AO526" s="208"/>
      <c r="AP526" s="227">
        <f t="shared" si="110"/>
        <v>136116.12</v>
      </c>
    </row>
    <row r="527" spans="1:42" s="5" customFormat="1" x14ac:dyDescent="0.25">
      <c r="A527" s="208">
        <v>517</v>
      </c>
      <c r="B527" s="1546" t="s">
        <v>6521</v>
      </c>
      <c r="C527" s="1546" t="s">
        <v>1145</v>
      </c>
      <c r="D527" s="227" t="s">
        <v>4768</v>
      </c>
      <c r="E527" s="1561">
        <v>4</v>
      </c>
      <c r="F527" s="1560">
        <v>1.9</v>
      </c>
      <c r="G527" s="102">
        <v>1</v>
      </c>
      <c r="H527" s="208">
        <v>125666</v>
      </c>
      <c r="I527" s="208">
        <v>0</v>
      </c>
      <c r="J527" s="208">
        <v>7.0000000000000007E-2</v>
      </c>
      <c r="K527" s="208">
        <f t="shared" si="104"/>
        <v>8796.6200000000008</v>
      </c>
      <c r="L527" s="208"/>
      <c r="M527" s="227">
        <f t="shared" si="105"/>
        <v>134462.62</v>
      </c>
      <c r="N527" s="227">
        <v>3</v>
      </c>
      <c r="O527" s="102">
        <v>1</v>
      </c>
      <c r="P527" s="208">
        <v>121697.60000000001</v>
      </c>
      <c r="Q527" s="208">
        <v>0</v>
      </c>
      <c r="R527" s="208"/>
      <c r="S527" s="227">
        <f t="shared" si="106"/>
        <v>121697.60000000001</v>
      </c>
      <c r="T527" s="227">
        <f t="shared" si="101"/>
        <v>0</v>
      </c>
      <c r="U527" s="227">
        <f t="shared" si="102"/>
        <v>3968.3999999999942</v>
      </c>
      <c r="V527" s="227">
        <f t="shared" si="103"/>
        <v>0</v>
      </c>
      <c r="W527" s="227">
        <f t="shared" si="100"/>
        <v>0</v>
      </c>
      <c r="X527" s="227">
        <f t="shared" si="111"/>
        <v>3968.3999999999942</v>
      </c>
      <c r="Y527" s="1561">
        <v>5</v>
      </c>
      <c r="Z527" s="1560">
        <v>1.9</v>
      </c>
      <c r="AA527" s="102">
        <v>1</v>
      </c>
      <c r="AB527" s="208">
        <v>125666</v>
      </c>
      <c r="AC527" s="208">
        <v>0</v>
      </c>
      <c r="AD527" s="208">
        <v>7.0000000000000007E-2</v>
      </c>
      <c r="AE527" s="208">
        <f t="shared" si="107"/>
        <v>8796.6200000000008</v>
      </c>
      <c r="AF527" s="208"/>
      <c r="AG527" s="227">
        <f t="shared" si="108"/>
        <v>134462.62</v>
      </c>
      <c r="AH527" s="227" t="s">
        <v>1</v>
      </c>
      <c r="AI527" s="1560">
        <v>1.96</v>
      </c>
      <c r="AJ527" s="102">
        <v>1</v>
      </c>
      <c r="AK527" s="208">
        <v>129634.4</v>
      </c>
      <c r="AL527" s="208">
        <v>0</v>
      </c>
      <c r="AM527" s="1567">
        <v>7.0000000000000007E-2</v>
      </c>
      <c r="AN527" s="208">
        <f t="shared" si="109"/>
        <v>9074.4080000000013</v>
      </c>
      <c r="AO527" s="208"/>
      <c r="AP527" s="227">
        <f t="shared" si="110"/>
        <v>138708.80799999999</v>
      </c>
    </row>
    <row r="528" spans="1:42" s="5" customFormat="1" x14ac:dyDescent="0.25">
      <c r="A528" s="208">
        <v>518</v>
      </c>
      <c r="B528" s="1546" t="s">
        <v>6522</v>
      </c>
      <c r="C528" s="1546" t="s">
        <v>1145</v>
      </c>
      <c r="D528" s="227" t="s">
        <v>4768</v>
      </c>
      <c r="E528" s="1561">
        <v>4</v>
      </c>
      <c r="F528" s="1560">
        <v>1.9</v>
      </c>
      <c r="G528" s="102">
        <v>1</v>
      </c>
      <c r="H528" s="208">
        <v>125666</v>
      </c>
      <c r="I528" s="208">
        <v>0</v>
      </c>
      <c r="J528" s="208">
        <v>0.06</v>
      </c>
      <c r="K528" s="208">
        <f t="shared" si="104"/>
        <v>7539.96</v>
      </c>
      <c r="L528" s="208"/>
      <c r="M528" s="227">
        <f t="shared" si="105"/>
        <v>133205.96</v>
      </c>
      <c r="N528" s="227">
        <v>3</v>
      </c>
      <c r="O528" s="102">
        <v>1</v>
      </c>
      <c r="P528" s="208">
        <v>121697.60000000001</v>
      </c>
      <c r="Q528" s="208">
        <v>0</v>
      </c>
      <c r="R528" s="208"/>
      <c r="S528" s="227">
        <f t="shared" si="106"/>
        <v>121697.60000000001</v>
      </c>
      <c r="T528" s="227">
        <f t="shared" si="101"/>
        <v>0</v>
      </c>
      <c r="U528" s="227">
        <f t="shared" si="102"/>
        <v>3968.3999999999942</v>
      </c>
      <c r="V528" s="227">
        <f t="shared" si="103"/>
        <v>0</v>
      </c>
      <c r="W528" s="227">
        <f t="shared" si="100"/>
        <v>0</v>
      </c>
      <c r="X528" s="227">
        <f t="shared" si="111"/>
        <v>3968.3999999999942</v>
      </c>
      <c r="Y528" s="1561">
        <v>5</v>
      </c>
      <c r="Z528" s="1560">
        <v>1.9</v>
      </c>
      <c r="AA528" s="102">
        <v>1</v>
      </c>
      <c r="AB528" s="208">
        <v>125666</v>
      </c>
      <c r="AC528" s="208">
        <v>0</v>
      </c>
      <c r="AD528" s="208">
        <v>7.0000000000000007E-2</v>
      </c>
      <c r="AE528" s="208">
        <f t="shared" si="107"/>
        <v>8796.6200000000008</v>
      </c>
      <c r="AF528" s="208"/>
      <c r="AG528" s="227">
        <f t="shared" si="108"/>
        <v>134462.62</v>
      </c>
      <c r="AH528" s="227" t="s">
        <v>1</v>
      </c>
      <c r="AI528" s="1560">
        <v>1.96</v>
      </c>
      <c r="AJ528" s="102">
        <v>1</v>
      </c>
      <c r="AK528" s="208">
        <v>129634.4</v>
      </c>
      <c r="AL528" s="208">
        <v>0</v>
      </c>
      <c r="AM528" s="1567">
        <v>7.0000000000000007E-2</v>
      </c>
      <c r="AN528" s="208">
        <f t="shared" si="109"/>
        <v>9074.4080000000013</v>
      </c>
      <c r="AO528" s="208"/>
      <c r="AP528" s="227">
        <f t="shared" si="110"/>
        <v>138708.80799999999</v>
      </c>
    </row>
    <row r="529" spans="1:42" s="5" customFormat="1" x14ac:dyDescent="0.25">
      <c r="A529" s="208">
        <v>519</v>
      </c>
      <c r="B529" s="1546" t="s">
        <v>6523</v>
      </c>
      <c r="C529" s="1546" t="s">
        <v>1145</v>
      </c>
      <c r="D529" s="227" t="s">
        <v>4768</v>
      </c>
      <c r="E529" s="1561">
        <v>4</v>
      </c>
      <c r="F529" s="1560">
        <v>1.9</v>
      </c>
      <c r="G529" s="102">
        <v>1</v>
      </c>
      <c r="H529" s="208">
        <v>125666</v>
      </c>
      <c r="I529" s="208">
        <v>0</v>
      </c>
      <c r="J529" s="208">
        <v>7.0000000000000007E-2</v>
      </c>
      <c r="K529" s="208">
        <f t="shared" si="104"/>
        <v>8796.6200000000008</v>
      </c>
      <c r="L529" s="208"/>
      <c r="M529" s="227">
        <f t="shared" si="105"/>
        <v>134462.62</v>
      </c>
      <c r="N529" s="227">
        <v>3</v>
      </c>
      <c r="O529" s="102">
        <v>1</v>
      </c>
      <c r="P529" s="208">
        <v>121697.60000000001</v>
      </c>
      <c r="Q529" s="208">
        <v>0</v>
      </c>
      <c r="R529" s="208"/>
      <c r="S529" s="227">
        <f t="shared" si="106"/>
        <v>121697.60000000001</v>
      </c>
      <c r="T529" s="227">
        <f t="shared" si="101"/>
        <v>0</v>
      </c>
      <c r="U529" s="227">
        <f t="shared" si="102"/>
        <v>3968.3999999999942</v>
      </c>
      <c r="V529" s="227">
        <f t="shared" si="103"/>
        <v>0</v>
      </c>
      <c r="W529" s="227">
        <f t="shared" si="100"/>
        <v>0</v>
      </c>
      <c r="X529" s="227">
        <f t="shared" si="111"/>
        <v>3968.3999999999942</v>
      </c>
      <c r="Y529" s="1561">
        <v>5</v>
      </c>
      <c r="Z529" s="1560">
        <v>1.9</v>
      </c>
      <c r="AA529" s="102">
        <v>1</v>
      </c>
      <c r="AB529" s="208">
        <v>125666</v>
      </c>
      <c r="AC529" s="208">
        <v>0</v>
      </c>
      <c r="AD529" s="208">
        <v>0.08</v>
      </c>
      <c r="AE529" s="208">
        <f t="shared" si="107"/>
        <v>10053.280000000001</v>
      </c>
      <c r="AF529" s="208"/>
      <c r="AG529" s="227">
        <f t="shared" si="108"/>
        <v>135719.28</v>
      </c>
      <c r="AH529" s="227" t="s">
        <v>1</v>
      </c>
      <c r="AI529" s="1560">
        <v>1.96</v>
      </c>
      <c r="AJ529" s="102">
        <v>1</v>
      </c>
      <c r="AK529" s="208">
        <v>129634.4</v>
      </c>
      <c r="AL529" s="208">
        <v>0</v>
      </c>
      <c r="AM529" s="1567">
        <v>0.08</v>
      </c>
      <c r="AN529" s="208">
        <f t="shared" si="109"/>
        <v>10370.752</v>
      </c>
      <c r="AO529" s="208"/>
      <c r="AP529" s="227">
        <f t="shared" si="110"/>
        <v>140005.152</v>
      </c>
    </row>
    <row r="530" spans="1:42" s="5" customFormat="1" x14ac:dyDescent="0.25">
      <c r="A530" s="208">
        <v>520</v>
      </c>
      <c r="B530" s="1546" t="s">
        <v>6524</v>
      </c>
      <c r="C530" s="1546" t="s">
        <v>1145</v>
      </c>
      <c r="D530" s="227" t="s">
        <v>4768</v>
      </c>
      <c r="E530" s="1561">
        <v>2</v>
      </c>
      <c r="F530" s="1560">
        <v>1.79</v>
      </c>
      <c r="G530" s="102">
        <v>1</v>
      </c>
      <c r="H530" s="208">
        <v>118390.6</v>
      </c>
      <c r="I530" s="208">
        <v>0</v>
      </c>
      <c r="J530" s="208">
        <v>0.06</v>
      </c>
      <c r="K530" s="208">
        <f t="shared" si="104"/>
        <v>7103.4359999999997</v>
      </c>
      <c r="L530" s="208"/>
      <c r="M530" s="227">
        <f t="shared" si="105"/>
        <v>125494.03600000001</v>
      </c>
      <c r="N530" s="227">
        <v>1</v>
      </c>
      <c r="O530" s="102">
        <v>1</v>
      </c>
      <c r="P530" s="208">
        <v>114422.2</v>
      </c>
      <c r="Q530" s="208">
        <v>0</v>
      </c>
      <c r="R530" s="208"/>
      <c r="S530" s="227">
        <f t="shared" si="106"/>
        <v>114422.2</v>
      </c>
      <c r="T530" s="227">
        <f t="shared" si="101"/>
        <v>0</v>
      </c>
      <c r="U530" s="227">
        <f t="shared" si="102"/>
        <v>3968.4000000000087</v>
      </c>
      <c r="V530" s="227">
        <f t="shared" si="103"/>
        <v>0</v>
      </c>
      <c r="W530" s="227">
        <f t="shared" si="100"/>
        <v>0</v>
      </c>
      <c r="X530" s="227">
        <f t="shared" si="111"/>
        <v>3968.4000000000087</v>
      </c>
      <c r="Y530" s="1561">
        <v>3</v>
      </c>
      <c r="Z530" s="1560">
        <v>1.84</v>
      </c>
      <c r="AA530" s="102">
        <v>1</v>
      </c>
      <c r="AB530" s="208">
        <v>121697.60000000001</v>
      </c>
      <c r="AC530" s="208">
        <v>0</v>
      </c>
      <c r="AD530" s="208">
        <v>7.0000000000000007E-2</v>
      </c>
      <c r="AE530" s="208">
        <f t="shared" si="107"/>
        <v>8518.8320000000003</v>
      </c>
      <c r="AF530" s="208"/>
      <c r="AG530" s="227">
        <f t="shared" si="108"/>
        <v>130216.432</v>
      </c>
      <c r="AH530" s="227" t="s">
        <v>1</v>
      </c>
      <c r="AI530" s="1560">
        <v>1.9</v>
      </c>
      <c r="AJ530" s="102">
        <v>1</v>
      </c>
      <c r="AK530" s="208">
        <v>125666</v>
      </c>
      <c r="AL530" s="208">
        <v>0</v>
      </c>
      <c r="AM530" s="1567">
        <v>7.0000000000000007E-2</v>
      </c>
      <c r="AN530" s="208">
        <f t="shared" si="109"/>
        <v>8796.6200000000008</v>
      </c>
      <c r="AO530" s="208"/>
      <c r="AP530" s="227">
        <f t="shared" si="110"/>
        <v>134462.62</v>
      </c>
    </row>
    <row r="531" spans="1:42" s="5" customFormat="1" x14ac:dyDescent="0.25">
      <c r="A531" s="208">
        <v>521</v>
      </c>
      <c r="B531" s="1546" t="s">
        <v>6525</v>
      </c>
      <c r="C531" s="1546" t="s">
        <v>1145</v>
      </c>
      <c r="D531" s="227" t="s">
        <v>4768</v>
      </c>
      <c r="E531" s="1561">
        <v>2</v>
      </c>
      <c r="F531" s="1560">
        <v>1.79</v>
      </c>
      <c r="G531" s="102">
        <v>1</v>
      </c>
      <c r="H531" s="208">
        <v>118390.6</v>
      </c>
      <c r="I531" s="208">
        <v>0</v>
      </c>
      <c r="J531" s="208">
        <v>0.06</v>
      </c>
      <c r="K531" s="208">
        <f t="shared" si="104"/>
        <v>7103.4359999999997</v>
      </c>
      <c r="L531" s="208"/>
      <c r="M531" s="227">
        <f t="shared" si="105"/>
        <v>125494.03600000001</v>
      </c>
      <c r="N531" s="227">
        <v>1</v>
      </c>
      <c r="O531" s="102">
        <v>1</v>
      </c>
      <c r="P531" s="208">
        <v>114422.2</v>
      </c>
      <c r="Q531" s="208">
        <v>0</v>
      </c>
      <c r="R531" s="208"/>
      <c r="S531" s="227">
        <f t="shared" si="106"/>
        <v>114422.2</v>
      </c>
      <c r="T531" s="227">
        <f t="shared" si="101"/>
        <v>0</v>
      </c>
      <c r="U531" s="227">
        <f t="shared" si="102"/>
        <v>3968.4000000000087</v>
      </c>
      <c r="V531" s="227">
        <f t="shared" si="103"/>
        <v>0</v>
      </c>
      <c r="W531" s="227">
        <f t="shared" si="100"/>
        <v>0</v>
      </c>
      <c r="X531" s="227">
        <f t="shared" si="111"/>
        <v>3968.4000000000087</v>
      </c>
      <c r="Y531" s="1561">
        <v>3</v>
      </c>
      <c r="Z531" s="1560">
        <v>1.84</v>
      </c>
      <c r="AA531" s="102">
        <v>1</v>
      </c>
      <c r="AB531" s="208">
        <v>121697.60000000001</v>
      </c>
      <c r="AC531" s="208">
        <v>0</v>
      </c>
      <c r="AD531" s="208">
        <v>7.0000000000000007E-2</v>
      </c>
      <c r="AE531" s="208">
        <f t="shared" si="107"/>
        <v>8518.8320000000003</v>
      </c>
      <c r="AF531" s="208"/>
      <c r="AG531" s="227">
        <f t="shared" si="108"/>
        <v>130216.432</v>
      </c>
      <c r="AH531" s="227" t="s">
        <v>1</v>
      </c>
      <c r="AI531" s="1560">
        <v>1.9</v>
      </c>
      <c r="AJ531" s="102">
        <v>1</v>
      </c>
      <c r="AK531" s="208">
        <v>125666</v>
      </c>
      <c r="AL531" s="208">
        <v>0</v>
      </c>
      <c r="AM531" s="1567">
        <v>7.0000000000000007E-2</v>
      </c>
      <c r="AN531" s="208">
        <f t="shared" si="109"/>
        <v>8796.6200000000008</v>
      </c>
      <c r="AO531" s="208"/>
      <c r="AP531" s="227">
        <f t="shared" si="110"/>
        <v>134462.62</v>
      </c>
    </row>
    <row r="532" spans="1:42" s="5" customFormat="1" x14ac:dyDescent="0.25">
      <c r="A532" s="208">
        <v>522</v>
      </c>
      <c r="B532" s="1546" t="s">
        <v>6526</v>
      </c>
      <c r="C532" s="1546" t="s">
        <v>1145</v>
      </c>
      <c r="D532" s="227" t="s">
        <v>4768</v>
      </c>
      <c r="E532" s="1561">
        <v>2</v>
      </c>
      <c r="F532" s="1560">
        <v>1.79</v>
      </c>
      <c r="G532" s="102">
        <v>1</v>
      </c>
      <c r="H532" s="208">
        <v>118390.6</v>
      </c>
      <c r="I532" s="208">
        <v>0</v>
      </c>
      <c r="J532" s="208">
        <v>0.06</v>
      </c>
      <c r="K532" s="208">
        <f t="shared" si="104"/>
        <v>7103.4359999999997</v>
      </c>
      <c r="L532" s="208"/>
      <c r="M532" s="227">
        <f t="shared" si="105"/>
        <v>125494.03600000001</v>
      </c>
      <c r="N532" s="227">
        <v>1</v>
      </c>
      <c r="O532" s="102">
        <v>1</v>
      </c>
      <c r="P532" s="208">
        <v>114422.2</v>
      </c>
      <c r="Q532" s="208">
        <v>0</v>
      </c>
      <c r="R532" s="208"/>
      <c r="S532" s="227">
        <f t="shared" si="106"/>
        <v>114422.2</v>
      </c>
      <c r="T532" s="227">
        <f t="shared" si="101"/>
        <v>0</v>
      </c>
      <c r="U532" s="227">
        <f t="shared" si="102"/>
        <v>3968.4000000000087</v>
      </c>
      <c r="V532" s="227">
        <f t="shared" si="103"/>
        <v>0</v>
      </c>
      <c r="W532" s="227">
        <f t="shared" si="100"/>
        <v>0</v>
      </c>
      <c r="X532" s="227">
        <f t="shared" si="111"/>
        <v>3968.4000000000087</v>
      </c>
      <c r="Y532" s="1561">
        <v>3</v>
      </c>
      <c r="Z532" s="1560">
        <v>1.84</v>
      </c>
      <c r="AA532" s="102">
        <v>1</v>
      </c>
      <c r="AB532" s="208">
        <v>121697.60000000001</v>
      </c>
      <c r="AC532" s="208">
        <v>0</v>
      </c>
      <c r="AD532" s="208">
        <v>7.0000000000000007E-2</v>
      </c>
      <c r="AE532" s="208">
        <f t="shared" si="107"/>
        <v>8518.8320000000003</v>
      </c>
      <c r="AF532" s="208"/>
      <c r="AG532" s="227">
        <f t="shared" si="108"/>
        <v>130216.432</v>
      </c>
      <c r="AH532" s="227" t="s">
        <v>1</v>
      </c>
      <c r="AI532" s="1560">
        <v>1.9</v>
      </c>
      <c r="AJ532" s="102">
        <v>1</v>
      </c>
      <c r="AK532" s="208">
        <v>125666</v>
      </c>
      <c r="AL532" s="208">
        <v>0</v>
      </c>
      <c r="AM532" s="1567">
        <v>7.0000000000000007E-2</v>
      </c>
      <c r="AN532" s="208">
        <f t="shared" si="109"/>
        <v>8796.6200000000008</v>
      </c>
      <c r="AO532" s="208"/>
      <c r="AP532" s="227">
        <f t="shared" si="110"/>
        <v>134462.62</v>
      </c>
    </row>
    <row r="533" spans="1:42" s="5" customFormat="1" x14ac:dyDescent="0.25">
      <c r="A533" s="208">
        <v>523</v>
      </c>
      <c r="B533" s="1546" t="s">
        <v>6527</v>
      </c>
      <c r="C533" s="1546" t="s">
        <v>1145</v>
      </c>
      <c r="D533" s="227" t="s">
        <v>4768</v>
      </c>
      <c r="E533" s="1561">
        <v>6</v>
      </c>
      <c r="F533" s="1560">
        <v>1.96</v>
      </c>
      <c r="G533" s="102">
        <v>1</v>
      </c>
      <c r="H533" s="208">
        <v>129634.4</v>
      </c>
      <c r="I533" s="208">
        <v>0</v>
      </c>
      <c r="J533" s="208">
        <v>7.0000000000000007E-2</v>
      </c>
      <c r="K533" s="208">
        <f t="shared" si="104"/>
        <v>9074.4080000000013</v>
      </c>
      <c r="L533" s="208"/>
      <c r="M533" s="227">
        <f t="shared" si="105"/>
        <v>138708.80799999999</v>
      </c>
      <c r="N533" s="227">
        <v>4</v>
      </c>
      <c r="O533" s="102">
        <v>1</v>
      </c>
      <c r="P533" s="208">
        <v>125666</v>
      </c>
      <c r="Q533" s="208">
        <v>0</v>
      </c>
      <c r="R533" s="208"/>
      <c r="S533" s="227">
        <f t="shared" si="106"/>
        <v>125666</v>
      </c>
      <c r="T533" s="227">
        <f t="shared" si="101"/>
        <v>0</v>
      </c>
      <c r="U533" s="227">
        <f t="shared" si="102"/>
        <v>3968.3999999999942</v>
      </c>
      <c r="V533" s="227">
        <f t="shared" si="103"/>
        <v>0</v>
      </c>
      <c r="W533" s="227">
        <f t="shared" si="100"/>
        <v>0</v>
      </c>
      <c r="X533" s="227">
        <f t="shared" si="111"/>
        <v>3968.3999999999942</v>
      </c>
      <c r="Y533" s="1561">
        <v>7</v>
      </c>
      <c r="Z533" s="1560">
        <v>1.96</v>
      </c>
      <c r="AA533" s="102">
        <v>1</v>
      </c>
      <c r="AB533" s="208">
        <v>129634.4</v>
      </c>
      <c r="AC533" s="208">
        <v>0</v>
      </c>
      <c r="AD533" s="208">
        <v>7.0000000000000007E-2</v>
      </c>
      <c r="AE533" s="208">
        <f t="shared" si="107"/>
        <v>9074.4080000000013</v>
      </c>
      <c r="AF533" s="208"/>
      <c r="AG533" s="227">
        <f t="shared" si="108"/>
        <v>138708.80799999999</v>
      </c>
      <c r="AH533" s="227" t="s">
        <v>1</v>
      </c>
      <c r="AI533" s="1560">
        <v>2.02</v>
      </c>
      <c r="AJ533" s="102">
        <v>1</v>
      </c>
      <c r="AK533" s="208">
        <v>133602.79999999999</v>
      </c>
      <c r="AL533" s="208">
        <v>0</v>
      </c>
      <c r="AM533" s="1567">
        <v>0.08</v>
      </c>
      <c r="AN533" s="208">
        <f t="shared" si="109"/>
        <v>10688.224</v>
      </c>
      <c r="AO533" s="208"/>
      <c r="AP533" s="227">
        <f t="shared" si="110"/>
        <v>144291.02399999998</v>
      </c>
    </row>
    <row r="534" spans="1:42" s="5" customFormat="1" x14ac:dyDescent="0.25">
      <c r="A534" s="208">
        <v>524</v>
      </c>
      <c r="B534" s="1546" t="s">
        <v>6528</v>
      </c>
      <c r="C534" s="1546" t="s">
        <v>1145</v>
      </c>
      <c r="D534" s="227" t="s">
        <v>4768</v>
      </c>
      <c r="E534" s="1561">
        <v>2</v>
      </c>
      <c r="F534" s="1560">
        <v>1.79</v>
      </c>
      <c r="G534" s="102">
        <v>1</v>
      </c>
      <c r="H534" s="208">
        <v>118390.6</v>
      </c>
      <c r="I534" s="208">
        <v>0</v>
      </c>
      <c r="J534" s="208">
        <v>0.05</v>
      </c>
      <c r="K534" s="208">
        <f t="shared" si="104"/>
        <v>5919.5300000000007</v>
      </c>
      <c r="L534" s="208"/>
      <c r="M534" s="227">
        <f t="shared" si="105"/>
        <v>124310.13</v>
      </c>
      <c r="N534" s="227">
        <v>1</v>
      </c>
      <c r="O534" s="102">
        <v>1</v>
      </c>
      <c r="P534" s="208">
        <v>114422.2</v>
      </c>
      <c r="Q534" s="208">
        <v>0</v>
      </c>
      <c r="R534" s="208"/>
      <c r="S534" s="227">
        <f t="shared" si="106"/>
        <v>114422.2</v>
      </c>
      <c r="T534" s="227">
        <f t="shared" si="101"/>
        <v>0</v>
      </c>
      <c r="U534" s="227">
        <f t="shared" si="102"/>
        <v>3968.4000000000087</v>
      </c>
      <c r="V534" s="227">
        <f t="shared" si="103"/>
        <v>0</v>
      </c>
      <c r="W534" s="227">
        <f t="shared" si="100"/>
        <v>0</v>
      </c>
      <c r="X534" s="227">
        <f t="shared" si="111"/>
        <v>3968.4000000000087</v>
      </c>
      <c r="Y534" s="1561">
        <v>3</v>
      </c>
      <c r="Z534" s="1560">
        <v>1.84</v>
      </c>
      <c r="AA534" s="102">
        <v>1</v>
      </c>
      <c r="AB534" s="208">
        <v>121697.60000000001</v>
      </c>
      <c r="AC534" s="208">
        <v>0</v>
      </c>
      <c r="AD534" s="208">
        <v>0.06</v>
      </c>
      <c r="AE534" s="208">
        <f t="shared" si="107"/>
        <v>7301.8559999999998</v>
      </c>
      <c r="AF534" s="208"/>
      <c r="AG534" s="227">
        <f t="shared" si="108"/>
        <v>128999.45600000001</v>
      </c>
      <c r="AH534" s="227" t="s">
        <v>1</v>
      </c>
      <c r="AI534" s="1560">
        <v>1.9</v>
      </c>
      <c r="AJ534" s="102">
        <v>1</v>
      </c>
      <c r="AK534" s="208">
        <v>125666</v>
      </c>
      <c r="AL534" s="208">
        <v>0</v>
      </c>
      <c r="AM534" s="1567">
        <v>0.06</v>
      </c>
      <c r="AN534" s="208">
        <f t="shared" si="109"/>
        <v>7539.96</v>
      </c>
      <c r="AO534" s="208"/>
      <c r="AP534" s="227">
        <f t="shared" si="110"/>
        <v>133205.96</v>
      </c>
    </row>
    <row r="535" spans="1:42" s="5" customFormat="1" x14ac:dyDescent="0.25">
      <c r="A535" s="208">
        <v>525</v>
      </c>
      <c r="B535" s="1546" t="s">
        <v>6529</v>
      </c>
      <c r="C535" s="1546" t="s">
        <v>1145</v>
      </c>
      <c r="D535" s="227" t="s">
        <v>4768</v>
      </c>
      <c r="E535" s="1561">
        <v>2</v>
      </c>
      <c r="F535" s="1560">
        <v>1.79</v>
      </c>
      <c r="G535" s="102">
        <v>1</v>
      </c>
      <c r="H535" s="208">
        <v>118390.6</v>
      </c>
      <c r="I535" s="208">
        <v>0</v>
      </c>
      <c r="J535" s="208">
        <v>0.06</v>
      </c>
      <c r="K535" s="208">
        <f t="shared" si="104"/>
        <v>7103.4359999999997</v>
      </c>
      <c r="L535" s="208"/>
      <c r="M535" s="227">
        <f t="shared" si="105"/>
        <v>125494.03600000001</v>
      </c>
      <c r="N535" s="227">
        <v>1</v>
      </c>
      <c r="O535" s="102">
        <v>1</v>
      </c>
      <c r="P535" s="208">
        <v>114422.2</v>
      </c>
      <c r="Q535" s="208">
        <v>0</v>
      </c>
      <c r="R535" s="208"/>
      <c r="S535" s="227">
        <f t="shared" si="106"/>
        <v>114422.2</v>
      </c>
      <c r="T535" s="227">
        <f t="shared" si="101"/>
        <v>0</v>
      </c>
      <c r="U535" s="227">
        <f t="shared" si="102"/>
        <v>3968.4000000000087</v>
      </c>
      <c r="V535" s="227">
        <f t="shared" si="103"/>
        <v>0</v>
      </c>
      <c r="W535" s="227">
        <f t="shared" si="100"/>
        <v>0</v>
      </c>
      <c r="X535" s="227">
        <f t="shared" si="111"/>
        <v>3968.4000000000087</v>
      </c>
      <c r="Y535" s="1561">
        <v>3</v>
      </c>
      <c r="Z535" s="1560">
        <v>1.84</v>
      </c>
      <c r="AA535" s="102">
        <v>1</v>
      </c>
      <c r="AB535" s="208">
        <v>121697.60000000001</v>
      </c>
      <c r="AC535" s="208">
        <v>0</v>
      </c>
      <c r="AD535" s="208">
        <v>7.0000000000000007E-2</v>
      </c>
      <c r="AE535" s="208">
        <f t="shared" si="107"/>
        <v>8518.8320000000003</v>
      </c>
      <c r="AF535" s="208"/>
      <c r="AG535" s="227">
        <f t="shared" si="108"/>
        <v>130216.432</v>
      </c>
      <c r="AH535" s="227" t="s">
        <v>1</v>
      </c>
      <c r="AI535" s="1560">
        <v>1.9</v>
      </c>
      <c r="AJ535" s="102">
        <v>1</v>
      </c>
      <c r="AK535" s="208">
        <v>125666</v>
      </c>
      <c r="AL535" s="208">
        <v>0</v>
      </c>
      <c r="AM535" s="1567">
        <v>7.0000000000000007E-2</v>
      </c>
      <c r="AN535" s="208">
        <f t="shared" si="109"/>
        <v>8796.6200000000008</v>
      </c>
      <c r="AO535" s="208"/>
      <c r="AP535" s="227">
        <f t="shared" si="110"/>
        <v>134462.62</v>
      </c>
    </row>
    <row r="536" spans="1:42" s="5" customFormat="1" x14ac:dyDescent="0.25">
      <c r="A536" s="208">
        <v>526</v>
      </c>
      <c r="B536" s="1546" t="s">
        <v>6530</v>
      </c>
      <c r="C536" s="1546" t="s">
        <v>1145</v>
      </c>
      <c r="D536" s="227" t="s">
        <v>4768</v>
      </c>
      <c r="E536" s="1561">
        <v>2</v>
      </c>
      <c r="F536" s="1560">
        <v>1.79</v>
      </c>
      <c r="G536" s="102">
        <v>1</v>
      </c>
      <c r="H536" s="208">
        <v>118390.6</v>
      </c>
      <c r="I536" s="208">
        <v>0</v>
      </c>
      <c r="J536" s="208">
        <v>0.06</v>
      </c>
      <c r="K536" s="208">
        <f t="shared" si="104"/>
        <v>7103.4359999999997</v>
      </c>
      <c r="L536" s="208"/>
      <c r="M536" s="227">
        <f t="shared" si="105"/>
        <v>125494.03600000001</v>
      </c>
      <c r="N536" s="227">
        <v>1</v>
      </c>
      <c r="O536" s="102">
        <v>1</v>
      </c>
      <c r="P536" s="208">
        <v>114422.2</v>
      </c>
      <c r="Q536" s="208">
        <v>0</v>
      </c>
      <c r="R536" s="208"/>
      <c r="S536" s="227">
        <f t="shared" si="106"/>
        <v>114422.2</v>
      </c>
      <c r="T536" s="227">
        <f t="shared" si="101"/>
        <v>0</v>
      </c>
      <c r="U536" s="227">
        <f t="shared" si="102"/>
        <v>3968.4000000000087</v>
      </c>
      <c r="V536" s="227">
        <f t="shared" si="103"/>
        <v>0</v>
      </c>
      <c r="W536" s="227">
        <f t="shared" si="100"/>
        <v>0</v>
      </c>
      <c r="X536" s="227">
        <f t="shared" si="111"/>
        <v>3968.4000000000087</v>
      </c>
      <c r="Y536" s="1561">
        <v>3</v>
      </c>
      <c r="Z536" s="1560">
        <v>1.84</v>
      </c>
      <c r="AA536" s="102">
        <v>1</v>
      </c>
      <c r="AB536" s="208">
        <v>121697.60000000001</v>
      </c>
      <c r="AC536" s="208">
        <v>0</v>
      </c>
      <c r="AD536" s="208">
        <v>0.06</v>
      </c>
      <c r="AE536" s="208">
        <f t="shared" si="107"/>
        <v>7301.8559999999998</v>
      </c>
      <c r="AF536" s="208"/>
      <c r="AG536" s="227">
        <f t="shared" si="108"/>
        <v>128999.45600000001</v>
      </c>
      <c r="AH536" s="227" t="s">
        <v>1</v>
      </c>
      <c r="AI536" s="1560">
        <v>1.9</v>
      </c>
      <c r="AJ536" s="102">
        <v>1</v>
      </c>
      <c r="AK536" s="208">
        <v>125666</v>
      </c>
      <c r="AL536" s="208">
        <v>0</v>
      </c>
      <c r="AM536" s="1567">
        <v>0.06</v>
      </c>
      <c r="AN536" s="208">
        <f t="shared" si="109"/>
        <v>7539.96</v>
      </c>
      <c r="AO536" s="208"/>
      <c r="AP536" s="227">
        <f t="shared" si="110"/>
        <v>133205.96</v>
      </c>
    </row>
    <row r="537" spans="1:42" s="5" customFormat="1" x14ac:dyDescent="0.25">
      <c r="A537" s="208">
        <v>527</v>
      </c>
      <c r="B537" s="1546" t="s">
        <v>6531</v>
      </c>
      <c r="C537" s="1546" t="s">
        <v>1145</v>
      </c>
      <c r="D537" s="227" t="s">
        <v>4768</v>
      </c>
      <c r="E537" s="1561">
        <v>8</v>
      </c>
      <c r="F537" s="1560">
        <v>2.02</v>
      </c>
      <c r="G537" s="102">
        <v>1</v>
      </c>
      <c r="H537" s="208">
        <v>133602.79999999999</v>
      </c>
      <c r="I537" s="208">
        <v>0</v>
      </c>
      <c r="J537" s="208">
        <v>0.1</v>
      </c>
      <c r="K537" s="208">
        <f t="shared" si="104"/>
        <v>13360.279999999999</v>
      </c>
      <c r="L537" s="208"/>
      <c r="M537" s="227">
        <f t="shared" si="105"/>
        <v>146963.07999999999</v>
      </c>
      <c r="N537" s="227">
        <v>6</v>
      </c>
      <c r="O537" s="102">
        <v>1</v>
      </c>
      <c r="P537" s="208">
        <v>129634.4</v>
      </c>
      <c r="Q537" s="208">
        <v>0</v>
      </c>
      <c r="R537" s="208"/>
      <c r="S537" s="227">
        <f t="shared" si="106"/>
        <v>129634.4</v>
      </c>
      <c r="T537" s="227">
        <f t="shared" si="101"/>
        <v>0</v>
      </c>
      <c r="U537" s="227">
        <f t="shared" si="102"/>
        <v>3968.3999999999942</v>
      </c>
      <c r="V537" s="227">
        <f t="shared" si="103"/>
        <v>0</v>
      </c>
      <c r="W537" s="227">
        <f t="shared" si="100"/>
        <v>0</v>
      </c>
      <c r="X537" s="227">
        <f t="shared" si="111"/>
        <v>3968.3999999999942</v>
      </c>
      <c r="Y537" s="1561">
        <v>9</v>
      </c>
      <c r="Z537" s="1560">
        <v>2.02</v>
      </c>
      <c r="AA537" s="102">
        <v>1</v>
      </c>
      <c r="AB537" s="208">
        <v>133602.79999999999</v>
      </c>
      <c r="AC537" s="208">
        <v>0</v>
      </c>
      <c r="AD537" s="208">
        <v>0.1</v>
      </c>
      <c r="AE537" s="208">
        <f t="shared" si="107"/>
        <v>13360.279999999999</v>
      </c>
      <c r="AF537" s="208"/>
      <c r="AG537" s="227">
        <f t="shared" si="108"/>
        <v>146963.07999999999</v>
      </c>
      <c r="AH537" s="227" t="s">
        <v>1</v>
      </c>
      <c r="AI537" s="1560">
        <v>2.08</v>
      </c>
      <c r="AJ537" s="102">
        <v>1</v>
      </c>
      <c r="AK537" s="208">
        <v>137571.20000000001</v>
      </c>
      <c r="AL537" s="208">
        <v>0</v>
      </c>
      <c r="AM537" s="1567">
        <v>0.1</v>
      </c>
      <c r="AN537" s="208">
        <f t="shared" si="109"/>
        <v>13757.120000000003</v>
      </c>
      <c r="AO537" s="208"/>
      <c r="AP537" s="227">
        <f t="shared" si="110"/>
        <v>151328.32000000001</v>
      </c>
    </row>
    <row r="538" spans="1:42" s="5" customFormat="1" ht="27" x14ac:dyDescent="0.25">
      <c r="A538" s="208">
        <v>528</v>
      </c>
      <c r="B538" s="1546" t="s">
        <v>6532</v>
      </c>
      <c r="C538" s="1546" t="s">
        <v>6064</v>
      </c>
      <c r="D538" s="227" t="s">
        <v>4758</v>
      </c>
      <c r="E538" s="1561">
        <v>2</v>
      </c>
      <c r="F538" s="1560">
        <v>4.1399999999999997</v>
      </c>
      <c r="G538" s="102">
        <v>1</v>
      </c>
      <c r="H538" s="208">
        <v>273819.59999999998</v>
      </c>
      <c r="I538" s="208">
        <v>0</v>
      </c>
      <c r="J538" s="208">
        <v>0.13</v>
      </c>
      <c r="K538" s="208">
        <f t="shared" si="104"/>
        <v>35596.547999999995</v>
      </c>
      <c r="L538" s="208"/>
      <c r="M538" s="227">
        <f t="shared" si="105"/>
        <v>309416.14799999999</v>
      </c>
      <c r="N538" s="227">
        <v>1</v>
      </c>
      <c r="O538" s="102">
        <v>1</v>
      </c>
      <c r="P538" s="208">
        <v>265221.39999999997</v>
      </c>
      <c r="Q538" s="208">
        <v>0</v>
      </c>
      <c r="R538" s="208"/>
      <c r="S538" s="227">
        <f t="shared" si="106"/>
        <v>265221.39999999997</v>
      </c>
      <c r="T538" s="227">
        <f t="shared" si="101"/>
        <v>0</v>
      </c>
      <c r="U538" s="227">
        <f t="shared" si="102"/>
        <v>8598.2000000000116</v>
      </c>
      <c r="V538" s="227">
        <f t="shared" si="103"/>
        <v>0</v>
      </c>
      <c r="W538" s="227">
        <f t="shared" ref="W538" si="112">L538-R538</f>
        <v>0</v>
      </c>
      <c r="X538" s="227">
        <f t="shared" si="111"/>
        <v>8598.2000000000116</v>
      </c>
      <c r="Y538" s="1561">
        <v>3</v>
      </c>
      <c r="Z538" s="1560">
        <v>4.2699999999999996</v>
      </c>
      <c r="AA538" s="102">
        <v>1</v>
      </c>
      <c r="AB538" s="208">
        <v>282417.8</v>
      </c>
      <c r="AC538" s="208">
        <v>0</v>
      </c>
      <c r="AD538" s="208">
        <v>0.13</v>
      </c>
      <c r="AE538" s="208">
        <f t="shared" si="107"/>
        <v>36714.313999999998</v>
      </c>
      <c r="AF538" s="208"/>
      <c r="AG538" s="227">
        <f t="shared" si="108"/>
        <v>319132.114</v>
      </c>
      <c r="AH538" s="227" t="s">
        <v>1</v>
      </c>
      <c r="AI538" s="1560">
        <v>4.41</v>
      </c>
      <c r="AJ538" s="102">
        <v>1</v>
      </c>
      <c r="AK538" s="208">
        <v>291677.40000000002</v>
      </c>
      <c r="AL538" s="208">
        <v>0</v>
      </c>
      <c r="AM538" s="1567">
        <v>0.13</v>
      </c>
      <c r="AN538" s="208">
        <f t="shared" si="109"/>
        <v>37918.062000000005</v>
      </c>
      <c r="AO538" s="208"/>
      <c r="AP538" s="227">
        <f t="shared" si="110"/>
        <v>329595.46200000006</v>
      </c>
    </row>
    <row r="539" spans="1:42" s="5" customFormat="1" ht="27" x14ac:dyDescent="0.25">
      <c r="A539" s="208">
        <v>529</v>
      </c>
      <c r="B539" s="1546" t="s">
        <v>6533</v>
      </c>
      <c r="C539" s="1546" t="s">
        <v>6096</v>
      </c>
      <c r="D539" s="227" t="s">
        <v>4971</v>
      </c>
      <c r="E539" s="1561">
        <v>2</v>
      </c>
      <c r="F539" s="1560">
        <v>2.83</v>
      </c>
      <c r="G539" s="102">
        <v>1</v>
      </c>
      <c r="H539" s="208">
        <v>187176.2</v>
      </c>
      <c r="I539" s="208">
        <v>0</v>
      </c>
      <c r="J539" s="208">
        <v>0.11</v>
      </c>
      <c r="K539" s="208">
        <f t="shared" si="104"/>
        <v>20589.382000000001</v>
      </c>
      <c r="L539" s="208"/>
      <c r="M539" s="227">
        <f t="shared" si="105"/>
        <v>207765.58200000002</v>
      </c>
      <c r="N539" s="227">
        <v>1</v>
      </c>
      <c r="O539" s="102">
        <v>1</v>
      </c>
      <c r="P539" s="208">
        <v>181885</v>
      </c>
      <c r="Q539" s="208">
        <v>0</v>
      </c>
      <c r="R539" s="208"/>
      <c r="S539" s="227">
        <f t="shared" si="106"/>
        <v>181885</v>
      </c>
      <c r="T539" s="227">
        <f t="shared" si="101"/>
        <v>0</v>
      </c>
      <c r="U539" s="227">
        <f t="shared" si="102"/>
        <v>5291.2000000000116</v>
      </c>
      <c r="V539" s="227">
        <f t="shared" si="103"/>
        <v>0</v>
      </c>
      <c r="W539" s="227">
        <f t="shared" ref="W539:W601" si="113">L539-R539</f>
        <v>0</v>
      </c>
      <c r="X539" s="227">
        <f t="shared" si="111"/>
        <v>5291.2000000000116</v>
      </c>
      <c r="Y539" s="1561">
        <v>3</v>
      </c>
      <c r="Z539" s="1560">
        <v>2.92</v>
      </c>
      <c r="AA539" s="102">
        <v>1</v>
      </c>
      <c r="AB539" s="208">
        <v>193128.8</v>
      </c>
      <c r="AC539" s="208">
        <v>0</v>
      </c>
      <c r="AD539" s="208">
        <v>0.11</v>
      </c>
      <c r="AE539" s="208">
        <f t="shared" si="107"/>
        <v>21244.167999999998</v>
      </c>
      <c r="AF539" s="208"/>
      <c r="AG539" s="227">
        <f t="shared" si="108"/>
        <v>214372.96799999999</v>
      </c>
      <c r="AH539" s="227" t="s">
        <v>1</v>
      </c>
      <c r="AI539" s="1560">
        <v>3.02</v>
      </c>
      <c r="AJ539" s="102">
        <v>1</v>
      </c>
      <c r="AK539" s="208">
        <v>199742.8</v>
      </c>
      <c r="AL539" s="208">
        <v>0</v>
      </c>
      <c r="AM539" s="1567">
        <v>0.12</v>
      </c>
      <c r="AN539" s="208">
        <f t="shared" si="109"/>
        <v>23969.135999999999</v>
      </c>
      <c r="AO539" s="208"/>
      <c r="AP539" s="227">
        <f t="shared" si="110"/>
        <v>223711.93599999999</v>
      </c>
    </row>
    <row r="540" spans="1:42" s="5" customFormat="1" ht="27" x14ac:dyDescent="0.25">
      <c r="A540" s="208">
        <v>530</v>
      </c>
      <c r="B540" s="1546" t="s">
        <v>6534</v>
      </c>
      <c r="C540" s="1546" t="s">
        <v>6251</v>
      </c>
      <c r="D540" s="227" t="s">
        <v>4989</v>
      </c>
      <c r="E540" s="1561">
        <v>10</v>
      </c>
      <c r="F540" s="1560">
        <v>2.83</v>
      </c>
      <c r="G540" s="102">
        <v>1</v>
      </c>
      <c r="H540" s="208">
        <v>187176.2</v>
      </c>
      <c r="I540" s="208">
        <v>0</v>
      </c>
      <c r="J540" s="208">
        <v>0.12</v>
      </c>
      <c r="K540" s="208">
        <f t="shared" si="104"/>
        <v>22461.144</v>
      </c>
      <c r="L540" s="208"/>
      <c r="M540" s="227">
        <f t="shared" si="105"/>
        <v>209637.34400000001</v>
      </c>
      <c r="N540" s="227">
        <v>8</v>
      </c>
      <c r="O540" s="102">
        <v>1</v>
      </c>
      <c r="P540" s="208">
        <v>181885</v>
      </c>
      <c r="Q540" s="208">
        <v>0</v>
      </c>
      <c r="R540" s="208"/>
      <c r="S540" s="227">
        <f t="shared" si="106"/>
        <v>181885</v>
      </c>
      <c r="T540" s="227">
        <f t="shared" si="101"/>
        <v>0</v>
      </c>
      <c r="U540" s="227">
        <f t="shared" si="102"/>
        <v>5291.2000000000116</v>
      </c>
      <c r="V540" s="227">
        <f t="shared" si="103"/>
        <v>0</v>
      </c>
      <c r="W540" s="227">
        <f t="shared" si="113"/>
        <v>0</v>
      </c>
      <c r="X540" s="227">
        <f t="shared" si="111"/>
        <v>5291.2000000000116</v>
      </c>
      <c r="Y540" s="1561">
        <v>11</v>
      </c>
      <c r="Z540" s="1560">
        <v>2.83</v>
      </c>
      <c r="AA540" s="102">
        <v>1</v>
      </c>
      <c r="AB540" s="208">
        <v>187176.2</v>
      </c>
      <c r="AC540" s="208">
        <v>0</v>
      </c>
      <c r="AD540" s="208">
        <v>0.12</v>
      </c>
      <c r="AE540" s="208">
        <f t="shared" si="107"/>
        <v>22461.144</v>
      </c>
      <c r="AF540" s="208"/>
      <c r="AG540" s="227">
        <f t="shared" si="108"/>
        <v>209637.34400000001</v>
      </c>
      <c r="AH540" s="227" t="s">
        <v>1</v>
      </c>
      <c r="AI540" s="1560">
        <v>2.83</v>
      </c>
      <c r="AJ540" s="102">
        <v>1</v>
      </c>
      <c r="AK540" s="208">
        <v>187176.2</v>
      </c>
      <c r="AL540" s="208">
        <v>0</v>
      </c>
      <c r="AM540" s="1567">
        <v>0.12</v>
      </c>
      <c r="AN540" s="208">
        <f t="shared" si="109"/>
        <v>22461.144</v>
      </c>
      <c r="AO540" s="208"/>
      <c r="AP540" s="227">
        <f t="shared" si="110"/>
        <v>209637.34400000001</v>
      </c>
    </row>
    <row r="541" spans="1:42" s="5" customFormat="1" x14ac:dyDescent="0.25">
      <c r="A541" s="208">
        <v>531</v>
      </c>
      <c r="B541" s="1546" t="s">
        <v>6535</v>
      </c>
      <c r="C541" s="1546" t="s">
        <v>6066</v>
      </c>
      <c r="D541" s="227" t="s">
        <v>6067</v>
      </c>
      <c r="E541" s="1561">
        <v>5</v>
      </c>
      <c r="F541" s="1560">
        <v>2.21</v>
      </c>
      <c r="G541" s="102">
        <v>1</v>
      </c>
      <c r="H541" s="208">
        <v>146169.4</v>
      </c>
      <c r="I541" s="208">
        <v>0</v>
      </c>
      <c r="J541" s="208">
        <v>0.1</v>
      </c>
      <c r="K541" s="208">
        <f t="shared" si="104"/>
        <v>14616.94</v>
      </c>
      <c r="L541" s="208"/>
      <c r="M541" s="227">
        <f t="shared" si="105"/>
        <v>160786.34</v>
      </c>
      <c r="N541" s="227">
        <v>4</v>
      </c>
      <c r="O541" s="102">
        <v>1</v>
      </c>
      <c r="P541" s="208">
        <v>146169.4</v>
      </c>
      <c r="Q541" s="208">
        <v>0</v>
      </c>
      <c r="R541" s="208"/>
      <c r="S541" s="227">
        <f t="shared" si="106"/>
        <v>146169.4</v>
      </c>
      <c r="T541" s="227">
        <f t="shared" si="101"/>
        <v>0</v>
      </c>
      <c r="U541" s="227">
        <f t="shared" si="102"/>
        <v>0</v>
      </c>
      <c r="V541" s="227">
        <f t="shared" si="103"/>
        <v>0</v>
      </c>
      <c r="W541" s="227">
        <f t="shared" si="113"/>
        <v>0</v>
      </c>
      <c r="X541" s="227">
        <f t="shared" si="111"/>
        <v>0</v>
      </c>
      <c r="Y541" s="1561">
        <v>6</v>
      </c>
      <c r="Z541" s="1560">
        <v>2.2799999999999998</v>
      </c>
      <c r="AA541" s="102">
        <v>1</v>
      </c>
      <c r="AB541" s="208">
        <v>150799.19999999998</v>
      </c>
      <c r="AC541" s="208">
        <v>0</v>
      </c>
      <c r="AD541" s="208">
        <v>0.11</v>
      </c>
      <c r="AE541" s="208">
        <f t="shared" si="107"/>
        <v>16587.911999999997</v>
      </c>
      <c r="AF541" s="208"/>
      <c r="AG541" s="227">
        <f t="shared" si="108"/>
        <v>167387.11199999996</v>
      </c>
      <c r="AH541" s="227" t="s">
        <v>1</v>
      </c>
      <c r="AI541" s="1560">
        <v>2.2799999999999998</v>
      </c>
      <c r="AJ541" s="102">
        <v>1</v>
      </c>
      <c r="AK541" s="208">
        <v>150799.19999999998</v>
      </c>
      <c r="AL541" s="208">
        <v>0</v>
      </c>
      <c r="AM541" s="1567">
        <v>0.11</v>
      </c>
      <c r="AN541" s="208">
        <f t="shared" si="109"/>
        <v>16587.911999999997</v>
      </c>
      <c r="AO541" s="208"/>
      <c r="AP541" s="227">
        <f t="shared" si="110"/>
        <v>167387.11199999996</v>
      </c>
    </row>
    <row r="542" spans="1:42" s="5" customFormat="1" x14ac:dyDescent="0.25">
      <c r="A542" s="208">
        <v>532</v>
      </c>
      <c r="B542" s="1546" t="s">
        <v>6536</v>
      </c>
      <c r="C542" s="1546" t="s">
        <v>6066</v>
      </c>
      <c r="D542" s="227" t="s">
        <v>6067</v>
      </c>
      <c r="E542" s="1561">
        <v>5</v>
      </c>
      <c r="F542" s="1560">
        <v>2.21</v>
      </c>
      <c r="G542" s="102">
        <v>1</v>
      </c>
      <c r="H542" s="208">
        <v>146169.4</v>
      </c>
      <c r="I542" s="208">
        <v>0</v>
      </c>
      <c r="J542" s="208">
        <v>0.1</v>
      </c>
      <c r="K542" s="208">
        <f t="shared" si="104"/>
        <v>14616.94</v>
      </c>
      <c r="L542" s="208"/>
      <c r="M542" s="227">
        <f t="shared" si="105"/>
        <v>160786.34</v>
      </c>
      <c r="N542" s="227">
        <v>4</v>
      </c>
      <c r="O542" s="102">
        <v>1</v>
      </c>
      <c r="P542" s="208">
        <v>146169.4</v>
      </c>
      <c r="Q542" s="208">
        <v>0</v>
      </c>
      <c r="R542" s="208"/>
      <c r="S542" s="227">
        <f t="shared" si="106"/>
        <v>146169.4</v>
      </c>
      <c r="T542" s="227">
        <f t="shared" si="101"/>
        <v>0</v>
      </c>
      <c r="U542" s="227">
        <f t="shared" si="102"/>
        <v>0</v>
      </c>
      <c r="V542" s="227">
        <f t="shared" si="103"/>
        <v>0</v>
      </c>
      <c r="W542" s="227">
        <f t="shared" si="113"/>
        <v>0</v>
      </c>
      <c r="X542" s="227">
        <f t="shared" si="111"/>
        <v>0</v>
      </c>
      <c r="Y542" s="1561">
        <v>6</v>
      </c>
      <c r="Z542" s="1560">
        <v>2.2799999999999998</v>
      </c>
      <c r="AA542" s="102">
        <v>1</v>
      </c>
      <c r="AB542" s="208">
        <v>150799.19999999998</v>
      </c>
      <c r="AC542" s="208">
        <v>0</v>
      </c>
      <c r="AD542" s="208">
        <v>0.1</v>
      </c>
      <c r="AE542" s="208">
        <f t="shared" si="107"/>
        <v>15079.919999999998</v>
      </c>
      <c r="AF542" s="208"/>
      <c r="AG542" s="227">
        <f t="shared" si="108"/>
        <v>165879.12</v>
      </c>
      <c r="AH542" s="227" t="s">
        <v>1</v>
      </c>
      <c r="AI542" s="1560">
        <v>2.2799999999999998</v>
      </c>
      <c r="AJ542" s="102">
        <v>1</v>
      </c>
      <c r="AK542" s="208">
        <v>150799.19999999998</v>
      </c>
      <c r="AL542" s="208">
        <v>0</v>
      </c>
      <c r="AM542" s="1567">
        <v>0.1</v>
      </c>
      <c r="AN542" s="208">
        <f t="shared" si="109"/>
        <v>15079.919999999998</v>
      </c>
      <c r="AO542" s="208"/>
      <c r="AP542" s="227">
        <f t="shared" si="110"/>
        <v>165879.12</v>
      </c>
    </row>
    <row r="543" spans="1:42" s="5" customFormat="1" x14ac:dyDescent="0.25">
      <c r="A543" s="208">
        <v>533</v>
      </c>
      <c r="B543" s="1546" t="s">
        <v>6537</v>
      </c>
      <c r="C543" s="1546" t="s">
        <v>6066</v>
      </c>
      <c r="D543" s="227" t="s">
        <v>6067</v>
      </c>
      <c r="E543" s="1561">
        <v>2</v>
      </c>
      <c r="F543" s="1560">
        <v>2.08</v>
      </c>
      <c r="G543" s="102">
        <v>1</v>
      </c>
      <c r="H543" s="208">
        <v>137571.20000000001</v>
      </c>
      <c r="I543" s="208">
        <v>0</v>
      </c>
      <c r="J543" s="208">
        <v>0.1</v>
      </c>
      <c r="K543" s="208">
        <f t="shared" si="104"/>
        <v>13757.120000000003</v>
      </c>
      <c r="L543" s="208"/>
      <c r="M543" s="227">
        <f t="shared" si="105"/>
        <v>151328.32000000001</v>
      </c>
      <c r="N543" s="227">
        <v>1</v>
      </c>
      <c r="O543" s="102">
        <v>1</v>
      </c>
      <c r="P543" s="208">
        <v>133602.79999999999</v>
      </c>
      <c r="Q543" s="208">
        <v>0</v>
      </c>
      <c r="R543" s="208"/>
      <c r="S543" s="227">
        <f t="shared" si="106"/>
        <v>133602.79999999999</v>
      </c>
      <c r="T543" s="227">
        <f t="shared" si="101"/>
        <v>0</v>
      </c>
      <c r="U543" s="227">
        <f t="shared" si="102"/>
        <v>3968.4000000000233</v>
      </c>
      <c r="V543" s="227">
        <f t="shared" si="103"/>
        <v>0</v>
      </c>
      <c r="W543" s="227">
        <f t="shared" si="113"/>
        <v>0</v>
      </c>
      <c r="X543" s="227">
        <f t="shared" si="111"/>
        <v>3968.4000000000233</v>
      </c>
      <c r="Y543" s="1561">
        <v>3</v>
      </c>
      <c r="Z543" s="1560">
        <v>2.15</v>
      </c>
      <c r="AA543" s="102">
        <v>1</v>
      </c>
      <c r="AB543" s="208">
        <v>142201</v>
      </c>
      <c r="AC543" s="208">
        <v>0</v>
      </c>
      <c r="AD543" s="208">
        <v>0.1</v>
      </c>
      <c r="AE543" s="208">
        <f t="shared" si="107"/>
        <v>14220.1</v>
      </c>
      <c r="AF543" s="208"/>
      <c r="AG543" s="227">
        <f t="shared" si="108"/>
        <v>156421.1</v>
      </c>
      <c r="AH543" s="227" t="s">
        <v>1</v>
      </c>
      <c r="AI543" s="1560">
        <v>2.21</v>
      </c>
      <c r="AJ543" s="102">
        <v>1</v>
      </c>
      <c r="AK543" s="208">
        <v>146169.4</v>
      </c>
      <c r="AL543" s="208">
        <v>0</v>
      </c>
      <c r="AM543" s="1567">
        <v>0.1</v>
      </c>
      <c r="AN543" s="208">
        <f t="shared" si="109"/>
        <v>14616.94</v>
      </c>
      <c r="AO543" s="208"/>
      <c r="AP543" s="227">
        <f t="shared" si="110"/>
        <v>160786.34</v>
      </c>
    </row>
    <row r="544" spans="1:42" s="5" customFormat="1" x14ac:dyDescent="0.25">
      <c r="A544" s="208">
        <v>534</v>
      </c>
      <c r="B544" s="1546" t="s">
        <v>6538</v>
      </c>
      <c r="C544" s="1546" t="s">
        <v>6066</v>
      </c>
      <c r="D544" s="227" t="s">
        <v>6067</v>
      </c>
      <c r="E544" s="1561">
        <v>2</v>
      </c>
      <c r="F544" s="1560">
        <v>2.08</v>
      </c>
      <c r="G544" s="102">
        <v>1</v>
      </c>
      <c r="H544" s="208">
        <v>137571.20000000001</v>
      </c>
      <c r="I544" s="208">
        <v>0</v>
      </c>
      <c r="J544" s="208">
        <v>0.1</v>
      </c>
      <c r="K544" s="208">
        <f t="shared" si="104"/>
        <v>13757.120000000003</v>
      </c>
      <c r="L544" s="208"/>
      <c r="M544" s="227">
        <f t="shared" si="105"/>
        <v>151328.32000000001</v>
      </c>
      <c r="N544" s="227">
        <v>1</v>
      </c>
      <c r="O544" s="102">
        <v>1</v>
      </c>
      <c r="P544" s="208">
        <v>133602.79999999999</v>
      </c>
      <c r="Q544" s="208">
        <v>0</v>
      </c>
      <c r="R544" s="208"/>
      <c r="S544" s="227">
        <f t="shared" si="106"/>
        <v>133602.79999999999</v>
      </c>
      <c r="T544" s="227">
        <f t="shared" si="101"/>
        <v>0</v>
      </c>
      <c r="U544" s="227">
        <f t="shared" si="102"/>
        <v>3968.4000000000233</v>
      </c>
      <c r="V544" s="227">
        <f t="shared" si="103"/>
        <v>0</v>
      </c>
      <c r="W544" s="227">
        <f t="shared" si="113"/>
        <v>0</v>
      </c>
      <c r="X544" s="227">
        <f t="shared" si="111"/>
        <v>3968.4000000000233</v>
      </c>
      <c r="Y544" s="1561">
        <v>3</v>
      </c>
      <c r="Z544" s="1560">
        <v>2.15</v>
      </c>
      <c r="AA544" s="102">
        <v>1</v>
      </c>
      <c r="AB544" s="208">
        <v>142201</v>
      </c>
      <c r="AC544" s="208">
        <v>0</v>
      </c>
      <c r="AD544" s="208">
        <v>0.1</v>
      </c>
      <c r="AE544" s="208">
        <f t="shared" si="107"/>
        <v>14220.1</v>
      </c>
      <c r="AF544" s="208"/>
      <c r="AG544" s="227">
        <f t="shared" si="108"/>
        <v>156421.1</v>
      </c>
      <c r="AH544" s="227" t="s">
        <v>1</v>
      </c>
      <c r="AI544" s="1560">
        <v>2.21</v>
      </c>
      <c r="AJ544" s="102">
        <v>1</v>
      </c>
      <c r="AK544" s="208">
        <v>146169.4</v>
      </c>
      <c r="AL544" s="208">
        <v>0</v>
      </c>
      <c r="AM544" s="1567">
        <v>0.1</v>
      </c>
      <c r="AN544" s="208">
        <f t="shared" si="109"/>
        <v>14616.94</v>
      </c>
      <c r="AO544" s="208"/>
      <c r="AP544" s="227">
        <f t="shared" si="110"/>
        <v>160786.34</v>
      </c>
    </row>
    <row r="545" spans="1:42" s="5" customFormat="1" x14ac:dyDescent="0.25">
      <c r="A545" s="208">
        <v>535</v>
      </c>
      <c r="B545" s="1546" t="s">
        <v>6539</v>
      </c>
      <c r="C545" s="1546" t="s">
        <v>1145</v>
      </c>
      <c r="D545" s="227" t="s">
        <v>4768</v>
      </c>
      <c r="E545" s="1561">
        <v>6</v>
      </c>
      <c r="F545" s="1560">
        <v>1.96</v>
      </c>
      <c r="G545" s="102">
        <v>1</v>
      </c>
      <c r="H545" s="208">
        <v>129634.4</v>
      </c>
      <c r="I545" s="208">
        <v>0</v>
      </c>
      <c r="J545" s="208">
        <v>0.08</v>
      </c>
      <c r="K545" s="208">
        <f t="shared" si="104"/>
        <v>10370.752</v>
      </c>
      <c r="L545" s="208"/>
      <c r="M545" s="227">
        <f t="shared" si="105"/>
        <v>140005.152</v>
      </c>
      <c r="N545" s="227">
        <v>1</v>
      </c>
      <c r="O545" s="102">
        <v>1</v>
      </c>
      <c r="P545" s="208">
        <v>125666</v>
      </c>
      <c r="Q545" s="208">
        <v>0</v>
      </c>
      <c r="R545" s="208"/>
      <c r="S545" s="227">
        <f t="shared" si="106"/>
        <v>125666</v>
      </c>
      <c r="T545" s="227">
        <f t="shared" si="101"/>
        <v>0</v>
      </c>
      <c r="U545" s="227">
        <f t="shared" si="102"/>
        <v>3968.3999999999942</v>
      </c>
      <c r="V545" s="227">
        <f t="shared" si="103"/>
        <v>0</v>
      </c>
      <c r="W545" s="227">
        <f t="shared" si="113"/>
        <v>0</v>
      </c>
      <c r="X545" s="227">
        <f t="shared" si="111"/>
        <v>3968.3999999999942</v>
      </c>
      <c r="Y545" s="1561">
        <v>7</v>
      </c>
      <c r="Z545" s="1560">
        <v>1.96</v>
      </c>
      <c r="AA545" s="102">
        <v>1</v>
      </c>
      <c r="AB545" s="208">
        <v>129634.4</v>
      </c>
      <c r="AC545" s="208">
        <v>0</v>
      </c>
      <c r="AD545" s="208">
        <v>0.08</v>
      </c>
      <c r="AE545" s="208">
        <f t="shared" si="107"/>
        <v>10370.752</v>
      </c>
      <c r="AF545" s="208"/>
      <c r="AG545" s="227">
        <f t="shared" si="108"/>
        <v>140005.152</v>
      </c>
      <c r="AH545" s="227" t="s">
        <v>1</v>
      </c>
      <c r="AI545" s="1560">
        <v>2.02</v>
      </c>
      <c r="AJ545" s="102">
        <v>1</v>
      </c>
      <c r="AK545" s="208">
        <v>133602.79999999999</v>
      </c>
      <c r="AL545" s="208">
        <v>0</v>
      </c>
      <c r="AM545" s="1567">
        <v>0.08</v>
      </c>
      <c r="AN545" s="208">
        <f t="shared" si="109"/>
        <v>10688.224</v>
      </c>
      <c r="AO545" s="208"/>
      <c r="AP545" s="227">
        <f t="shared" si="110"/>
        <v>144291.02399999998</v>
      </c>
    </row>
    <row r="546" spans="1:42" s="5" customFormat="1" x14ac:dyDescent="0.25">
      <c r="A546" s="208">
        <v>536</v>
      </c>
      <c r="B546" s="1546" t="s">
        <v>6540</v>
      </c>
      <c r="C546" s="1546" t="s">
        <v>1145</v>
      </c>
      <c r="D546" s="227" t="s">
        <v>4768</v>
      </c>
      <c r="E546" s="1561">
        <v>6</v>
      </c>
      <c r="F546" s="1560">
        <v>1.96</v>
      </c>
      <c r="G546" s="102">
        <v>1</v>
      </c>
      <c r="H546" s="208">
        <v>129634.4</v>
      </c>
      <c r="I546" s="208">
        <v>0</v>
      </c>
      <c r="J546" s="208">
        <v>0.08</v>
      </c>
      <c r="K546" s="208">
        <f t="shared" si="104"/>
        <v>10370.752</v>
      </c>
      <c r="L546" s="208"/>
      <c r="M546" s="227">
        <f t="shared" si="105"/>
        <v>140005.152</v>
      </c>
      <c r="N546" s="227">
        <v>1</v>
      </c>
      <c r="O546" s="102">
        <v>1</v>
      </c>
      <c r="P546" s="208">
        <v>125666</v>
      </c>
      <c r="Q546" s="208">
        <v>0</v>
      </c>
      <c r="R546" s="208"/>
      <c r="S546" s="227">
        <f t="shared" si="106"/>
        <v>125666</v>
      </c>
      <c r="T546" s="227">
        <f t="shared" si="101"/>
        <v>0</v>
      </c>
      <c r="U546" s="227">
        <f t="shared" si="102"/>
        <v>3968.3999999999942</v>
      </c>
      <c r="V546" s="227">
        <f t="shared" si="103"/>
        <v>0</v>
      </c>
      <c r="W546" s="227">
        <f t="shared" si="113"/>
        <v>0</v>
      </c>
      <c r="X546" s="227">
        <f t="shared" si="111"/>
        <v>3968.3999999999942</v>
      </c>
      <c r="Y546" s="1561">
        <v>7</v>
      </c>
      <c r="Z546" s="1560">
        <v>1.96</v>
      </c>
      <c r="AA546" s="102">
        <v>1</v>
      </c>
      <c r="AB546" s="208">
        <v>129634.4</v>
      </c>
      <c r="AC546" s="208">
        <v>0</v>
      </c>
      <c r="AD546" s="208">
        <v>0.08</v>
      </c>
      <c r="AE546" s="208">
        <f t="shared" si="107"/>
        <v>10370.752</v>
      </c>
      <c r="AF546" s="208"/>
      <c r="AG546" s="227">
        <f t="shared" si="108"/>
        <v>140005.152</v>
      </c>
      <c r="AH546" s="227" t="s">
        <v>1</v>
      </c>
      <c r="AI546" s="1560">
        <v>2.02</v>
      </c>
      <c r="AJ546" s="102">
        <v>1</v>
      </c>
      <c r="AK546" s="208">
        <v>133602.79999999999</v>
      </c>
      <c r="AL546" s="208">
        <v>0</v>
      </c>
      <c r="AM546" s="1567">
        <v>0.08</v>
      </c>
      <c r="AN546" s="208">
        <f t="shared" si="109"/>
        <v>10688.224</v>
      </c>
      <c r="AO546" s="208"/>
      <c r="AP546" s="227">
        <f t="shared" si="110"/>
        <v>144291.02399999998</v>
      </c>
    </row>
    <row r="547" spans="1:42" s="5" customFormat="1" x14ac:dyDescent="0.25">
      <c r="A547" s="208">
        <v>537</v>
      </c>
      <c r="B547" s="1546" t="s">
        <v>6541</v>
      </c>
      <c r="C547" s="1546" t="s">
        <v>1145</v>
      </c>
      <c r="D547" s="227" t="s">
        <v>4768</v>
      </c>
      <c r="E547" s="1561">
        <v>3</v>
      </c>
      <c r="F547" s="1560">
        <v>1.84</v>
      </c>
      <c r="G547" s="102">
        <v>1</v>
      </c>
      <c r="H547" s="208">
        <v>121697.60000000001</v>
      </c>
      <c r="I547" s="208">
        <v>0</v>
      </c>
      <c r="J547" s="208">
        <v>7.0000000000000007E-2</v>
      </c>
      <c r="K547" s="208">
        <f t="shared" si="104"/>
        <v>8518.8320000000003</v>
      </c>
      <c r="L547" s="208"/>
      <c r="M547" s="227">
        <f t="shared" si="105"/>
        <v>130216.432</v>
      </c>
      <c r="N547" s="227">
        <v>1</v>
      </c>
      <c r="O547" s="102">
        <v>1</v>
      </c>
      <c r="P547" s="208">
        <v>118390.6</v>
      </c>
      <c r="Q547" s="208">
        <v>0</v>
      </c>
      <c r="R547" s="208"/>
      <c r="S547" s="227">
        <f t="shared" si="106"/>
        <v>118390.6</v>
      </c>
      <c r="T547" s="227">
        <f t="shared" si="101"/>
        <v>0</v>
      </c>
      <c r="U547" s="227">
        <f t="shared" si="102"/>
        <v>3307</v>
      </c>
      <c r="V547" s="227">
        <f t="shared" si="103"/>
        <v>0</v>
      </c>
      <c r="W547" s="227">
        <f t="shared" si="113"/>
        <v>0</v>
      </c>
      <c r="X547" s="227">
        <f t="shared" si="111"/>
        <v>3307</v>
      </c>
      <c r="Y547" s="1561">
        <v>4</v>
      </c>
      <c r="Z547" s="1560">
        <v>1.9</v>
      </c>
      <c r="AA547" s="102">
        <v>1</v>
      </c>
      <c r="AB547" s="208">
        <v>125666</v>
      </c>
      <c r="AC547" s="208">
        <v>0</v>
      </c>
      <c r="AD547" s="208">
        <v>0.08</v>
      </c>
      <c r="AE547" s="208">
        <f t="shared" si="107"/>
        <v>10053.280000000001</v>
      </c>
      <c r="AF547" s="208"/>
      <c r="AG547" s="227">
        <f t="shared" si="108"/>
        <v>135719.28</v>
      </c>
      <c r="AH547" s="227" t="s">
        <v>1</v>
      </c>
      <c r="AI547" s="1560">
        <v>1.9</v>
      </c>
      <c r="AJ547" s="102">
        <v>1</v>
      </c>
      <c r="AK547" s="208">
        <v>125666</v>
      </c>
      <c r="AL547" s="208">
        <v>0</v>
      </c>
      <c r="AM547" s="1567">
        <v>0.08</v>
      </c>
      <c r="AN547" s="208">
        <f t="shared" si="109"/>
        <v>10053.280000000001</v>
      </c>
      <c r="AO547" s="208"/>
      <c r="AP547" s="227">
        <f t="shared" si="110"/>
        <v>135719.28</v>
      </c>
    </row>
    <row r="548" spans="1:42" s="5" customFormat="1" x14ac:dyDescent="0.25">
      <c r="A548" s="208">
        <v>538</v>
      </c>
      <c r="B548" s="1546" t="s">
        <v>6542</v>
      </c>
      <c r="C548" s="1546" t="s">
        <v>1145</v>
      </c>
      <c r="D548" s="227" t="s">
        <v>4768</v>
      </c>
      <c r="E548" s="1561">
        <v>6</v>
      </c>
      <c r="F548" s="1560">
        <v>1.96</v>
      </c>
      <c r="G548" s="102">
        <v>1</v>
      </c>
      <c r="H548" s="208">
        <v>129634.4</v>
      </c>
      <c r="I548" s="208">
        <v>0</v>
      </c>
      <c r="J548" s="208">
        <v>0.08</v>
      </c>
      <c r="K548" s="208">
        <f t="shared" si="104"/>
        <v>10370.752</v>
      </c>
      <c r="L548" s="208"/>
      <c r="M548" s="227">
        <f t="shared" si="105"/>
        <v>140005.152</v>
      </c>
      <c r="N548" s="227">
        <v>1</v>
      </c>
      <c r="O548" s="102">
        <v>1</v>
      </c>
      <c r="P548" s="208">
        <v>125666</v>
      </c>
      <c r="Q548" s="208">
        <v>0</v>
      </c>
      <c r="R548" s="208"/>
      <c r="S548" s="227">
        <f t="shared" si="106"/>
        <v>125666</v>
      </c>
      <c r="T548" s="227">
        <f t="shared" si="101"/>
        <v>0</v>
      </c>
      <c r="U548" s="227">
        <f t="shared" si="102"/>
        <v>3968.3999999999942</v>
      </c>
      <c r="V548" s="227">
        <f t="shared" si="103"/>
        <v>0</v>
      </c>
      <c r="W548" s="227">
        <f t="shared" si="113"/>
        <v>0</v>
      </c>
      <c r="X548" s="227">
        <f t="shared" si="111"/>
        <v>3968.3999999999942</v>
      </c>
      <c r="Y548" s="1561">
        <v>7</v>
      </c>
      <c r="Z548" s="1560">
        <v>1.96</v>
      </c>
      <c r="AA548" s="102">
        <v>1</v>
      </c>
      <c r="AB548" s="208">
        <v>129634.4</v>
      </c>
      <c r="AC548" s="208">
        <v>0</v>
      </c>
      <c r="AD548" s="208">
        <v>0.08</v>
      </c>
      <c r="AE548" s="208">
        <f t="shared" si="107"/>
        <v>10370.752</v>
      </c>
      <c r="AF548" s="208"/>
      <c r="AG548" s="227">
        <f t="shared" si="108"/>
        <v>140005.152</v>
      </c>
      <c r="AH548" s="227" t="s">
        <v>1</v>
      </c>
      <c r="AI548" s="1560">
        <v>2.02</v>
      </c>
      <c r="AJ548" s="102">
        <v>1</v>
      </c>
      <c r="AK548" s="208">
        <v>133602.79999999999</v>
      </c>
      <c r="AL548" s="208">
        <v>0</v>
      </c>
      <c r="AM548" s="1567">
        <v>0.08</v>
      </c>
      <c r="AN548" s="208">
        <f t="shared" si="109"/>
        <v>10688.224</v>
      </c>
      <c r="AO548" s="208"/>
      <c r="AP548" s="227">
        <f t="shared" si="110"/>
        <v>144291.02399999998</v>
      </c>
    </row>
    <row r="549" spans="1:42" s="5" customFormat="1" x14ac:dyDescent="0.25">
      <c r="A549" s="208">
        <v>539</v>
      </c>
      <c r="B549" s="1546" t="s">
        <v>6543</v>
      </c>
      <c r="C549" s="1546" t="s">
        <v>1145</v>
      </c>
      <c r="D549" s="227" t="s">
        <v>4768</v>
      </c>
      <c r="E549" s="1561">
        <v>5</v>
      </c>
      <c r="F549" s="1560">
        <v>1.9</v>
      </c>
      <c r="G549" s="102">
        <v>1</v>
      </c>
      <c r="H549" s="208">
        <v>125666</v>
      </c>
      <c r="I549" s="208">
        <v>0</v>
      </c>
      <c r="J549" s="208">
        <v>7.0000000000000007E-2</v>
      </c>
      <c r="K549" s="208">
        <f t="shared" si="104"/>
        <v>8796.6200000000008</v>
      </c>
      <c r="L549" s="208"/>
      <c r="M549" s="227">
        <f t="shared" si="105"/>
        <v>134462.62</v>
      </c>
      <c r="N549" s="227">
        <v>1</v>
      </c>
      <c r="O549" s="102">
        <v>1</v>
      </c>
      <c r="P549" s="208">
        <v>125666</v>
      </c>
      <c r="Q549" s="208">
        <v>0</v>
      </c>
      <c r="R549" s="208"/>
      <c r="S549" s="227">
        <f t="shared" si="106"/>
        <v>125666</v>
      </c>
      <c r="T549" s="227">
        <f t="shared" si="101"/>
        <v>0</v>
      </c>
      <c r="U549" s="227">
        <f t="shared" si="102"/>
        <v>0</v>
      </c>
      <c r="V549" s="227">
        <f t="shared" si="103"/>
        <v>0</v>
      </c>
      <c r="W549" s="227">
        <f t="shared" si="113"/>
        <v>0</v>
      </c>
      <c r="X549" s="227">
        <f t="shared" si="111"/>
        <v>0</v>
      </c>
      <c r="Y549" s="1561">
        <v>6</v>
      </c>
      <c r="Z549" s="1560">
        <v>1.96</v>
      </c>
      <c r="AA549" s="102">
        <v>1</v>
      </c>
      <c r="AB549" s="208">
        <v>129634.4</v>
      </c>
      <c r="AC549" s="208">
        <v>0</v>
      </c>
      <c r="AD549" s="208">
        <v>0.08</v>
      </c>
      <c r="AE549" s="208">
        <f t="shared" si="107"/>
        <v>10370.752</v>
      </c>
      <c r="AF549" s="208"/>
      <c r="AG549" s="227">
        <f t="shared" si="108"/>
        <v>140005.152</v>
      </c>
      <c r="AH549" s="227" t="s">
        <v>1</v>
      </c>
      <c r="AI549" s="1560">
        <v>1.96</v>
      </c>
      <c r="AJ549" s="102">
        <v>1</v>
      </c>
      <c r="AK549" s="208">
        <v>129634.4</v>
      </c>
      <c r="AL549" s="208">
        <v>0</v>
      </c>
      <c r="AM549" s="1567">
        <v>0.08</v>
      </c>
      <c r="AN549" s="208">
        <f t="shared" si="109"/>
        <v>10370.752</v>
      </c>
      <c r="AO549" s="208"/>
      <c r="AP549" s="227">
        <f t="shared" si="110"/>
        <v>140005.152</v>
      </c>
    </row>
    <row r="550" spans="1:42" s="5" customFormat="1" x14ac:dyDescent="0.25">
      <c r="A550" s="208">
        <v>540</v>
      </c>
      <c r="B550" s="1546" t="s">
        <v>6544</v>
      </c>
      <c r="C550" s="1546" t="s">
        <v>1145</v>
      </c>
      <c r="D550" s="227" t="s">
        <v>4768</v>
      </c>
      <c r="E550" s="1561">
        <v>5</v>
      </c>
      <c r="F550" s="1560">
        <v>1.9</v>
      </c>
      <c r="G550" s="102">
        <v>1</v>
      </c>
      <c r="H550" s="208">
        <v>125666</v>
      </c>
      <c r="I550" s="208">
        <v>0</v>
      </c>
      <c r="J550" s="208">
        <v>7.0000000000000007E-2</v>
      </c>
      <c r="K550" s="208">
        <f t="shared" si="104"/>
        <v>8796.6200000000008</v>
      </c>
      <c r="L550" s="208"/>
      <c r="M550" s="227">
        <f t="shared" si="105"/>
        <v>134462.62</v>
      </c>
      <c r="N550" s="227">
        <v>1</v>
      </c>
      <c r="O550" s="102">
        <v>1</v>
      </c>
      <c r="P550" s="208">
        <v>125666</v>
      </c>
      <c r="Q550" s="208">
        <v>0</v>
      </c>
      <c r="R550" s="208"/>
      <c r="S550" s="227">
        <f t="shared" si="106"/>
        <v>125666</v>
      </c>
      <c r="T550" s="227">
        <f t="shared" si="101"/>
        <v>0</v>
      </c>
      <c r="U550" s="227">
        <f t="shared" si="102"/>
        <v>0</v>
      </c>
      <c r="V550" s="227">
        <f t="shared" si="103"/>
        <v>0</v>
      </c>
      <c r="W550" s="227">
        <f t="shared" si="113"/>
        <v>0</v>
      </c>
      <c r="X550" s="227">
        <f t="shared" si="111"/>
        <v>0</v>
      </c>
      <c r="Y550" s="1561">
        <v>6</v>
      </c>
      <c r="Z550" s="1560">
        <v>1.96</v>
      </c>
      <c r="AA550" s="102">
        <v>1</v>
      </c>
      <c r="AB550" s="208">
        <v>129634.4</v>
      </c>
      <c r="AC550" s="208">
        <v>0</v>
      </c>
      <c r="AD550" s="208">
        <v>7.0000000000000007E-2</v>
      </c>
      <c r="AE550" s="208">
        <f t="shared" si="107"/>
        <v>9074.4080000000013</v>
      </c>
      <c r="AF550" s="208"/>
      <c r="AG550" s="227">
        <f t="shared" si="108"/>
        <v>138708.80799999999</v>
      </c>
      <c r="AH550" s="227" t="s">
        <v>1</v>
      </c>
      <c r="AI550" s="1560">
        <v>1.96</v>
      </c>
      <c r="AJ550" s="102">
        <v>1</v>
      </c>
      <c r="AK550" s="208">
        <v>129634.4</v>
      </c>
      <c r="AL550" s="208">
        <v>0</v>
      </c>
      <c r="AM550" s="1567">
        <v>7.0000000000000007E-2</v>
      </c>
      <c r="AN550" s="208">
        <f t="shared" si="109"/>
        <v>9074.4080000000013</v>
      </c>
      <c r="AO550" s="208"/>
      <c r="AP550" s="227">
        <f t="shared" si="110"/>
        <v>138708.80799999999</v>
      </c>
    </row>
    <row r="551" spans="1:42" s="5" customFormat="1" x14ac:dyDescent="0.25">
      <c r="A551" s="208">
        <v>541</v>
      </c>
      <c r="B551" s="1546" t="s">
        <v>6545</v>
      </c>
      <c r="C551" s="1546" t="s">
        <v>1145</v>
      </c>
      <c r="D551" s="227" t="s">
        <v>4768</v>
      </c>
      <c r="E551" s="1561">
        <v>5</v>
      </c>
      <c r="F551" s="1560">
        <v>1.9</v>
      </c>
      <c r="G551" s="102">
        <v>1</v>
      </c>
      <c r="H551" s="208">
        <v>125666</v>
      </c>
      <c r="I551" s="208">
        <v>0</v>
      </c>
      <c r="J551" s="208">
        <v>7.0000000000000007E-2</v>
      </c>
      <c r="K551" s="208">
        <f t="shared" si="104"/>
        <v>8796.6200000000008</v>
      </c>
      <c r="L551" s="208"/>
      <c r="M551" s="227">
        <f t="shared" si="105"/>
        <v>134462.62</v>
      </c>
      <c r="N551" s="227">
        <v>1</v>
      </c>
      <c r="O551" s="102">
        <v>1</v>
      </c>
      <c r="P551" s="208">
        <v>125666</v>
      </c>
      <c r="Q551" s="208">
        <v>0</v>
      </c>
      <c r="R551" s="208"/>
      <c r="S551" s="227">
        <f t="shared" si="106"/>
        <v>125666</v>
      </c>
      <c r="T551" s="227">
        <f t="shared" si="101"/>
        <v>0</v>
      </c>
      <c r="U551" s="227">
        <f t="shared" si="102"/>
        <v>0</v>
      </c>
      <c r="V551" s="227">
        <f t="shared" si="103"/>
        <v>0</v>
      </c>
      <c r="W551" s="227">
        <f t="shared" si="113"/>
        <v>0</v>
      </c>
      <c r="X551" s="227">
        <f t="shared" si="111"/>
        <v>0</v>
      </c>
      <c r="Y551" s="1561">
        <v>6</v>
      </c>
      <c r="Z551" s="1560">
        <v>1.96</v>
      </c>
      <c r="AA551" s="102">
        <v>1</v>
      </c>
      <c r="AB551" s="208">
        <v>129634.4</v>
      </c>
      <c r="AC551" s="208">
        <v>0</v>
      </c>
      <c r="AD551" s="208">
        <v>0.08</v>
      </c>
      <c r="AE551" s="208">
        <f t="shared" si="107"/>
        <v>10370.752</v>
      </c>
      <c r="AF551" s="208"/>
      <c r="AG551" s="227">
        <f t="shared" si="108"/>
        <v>140005.152</v>
      </c>
      <c r="AH551" s="227" t="s">
        <v>1</v>
      </c>
      <c r="AI551" s="1560">
        <v>1.96</v>
      </c>
      <c r="AJ551" s="102">
        <v>1</v>
      </c>
      <c r="AK551" s="208">
        <v>129634.4</v>
      </c>
      <c r="AL551" s="208">
        <v>0</v>
      </c>
      <c r="AM551" s="1567">
        <v>0.08</v>
      </c>
      <c r="AN551" s="208">
        <f t="shared" si="109"/>
        <v>10370.752</v>
      </c>
      <c r="AO551" s="208"/>
      <c r="AP551" s="227">
        <f t="shared" si="110"/>
        <v>140005.152</v>
      </c>
    </row>
    <row r="552" spans="1:42" s="5" customFormat="1" x14ac:dyDescent="0.25">
      <c r="A552" s="208">
        <v>542</v>
      </c>
      <c r="B552" s="1546" t="s">
        <v>6546</v>
      </c>
      <c r="C552" s="1546" t="s">
        <v>1145</v>
      </c>
      <c r="D552" s="227" t="s">
        <v>4768</v>
      </c>
      <c r="E552" s="1561">
        <v>6</v>
      </c>
      <c r="F552" s="1560">
        <v>1.96</v>
      </c>
      <c r="G552" s="102">
        <v>1</v>
      </c>
      <c r="H552" s="208">
        <v>129634.4</v>
      </c>
      <c r="I552" s="208">
        <v>0</v>
      </c>
      <c r="J552" s="208">
        <v>0.08</v>
      </c>
      <c r="K552" s="208">
        <f t="shared" si="104"/>
        <v>10370.752</v>
      </c>
      <c r="L552" s="208"/>
      <c r="M552" s="227">
        <f t="shared" si="105"/>
        <v>140005.152</v>
      </c>
      <c r="N552" s="227">
        <v>1</v>
      </c>
      <c r="O552" s="102">
        <v>1</v>
      </c>
      <c r="P552" s="208">
        <v>125666</v>
      </c>
      <c r="Q552" s="208">
        <v>0</v>
      </c>
      <c r="R552" s="208"/>
      <c r="S552" s="227">
        <f t="shared" si="106"/>
        <v>125666</v>
      </c>
      <c r="T552" s="227">
        <f t="shared" si="101"/>
        <v>0</v>
      </c>
      <c r="U552" s="227">
        <f t="shared" si="102"/>
        <v>3968.3999999999942</v>
      </c>
      <c r="V552" s="227">
        <f t="shared" si="103"/>
        <v>0</v>
      </c>
      <c r="W552" s="227">
        <f t="shared" si="113"/>
        <v>0</v>
      </c>
      <c r="X552" s="227">
        <f t="shared" si="111"/>
        <v>3968.3999999999942</v>
      </c>
      <c r="Y552" s="1561">
        <v>7</v>
      </c>
      <c r="Z552" s="1560">
        <v>1.96</v>
      </c>
      <c r="AA552" s="102">
        <v>1</v>
      </c>
      <c r="AB552" s="208">
        <v>129634.4</v>
      </c>
      <c r="AC552" s="208">
        <v>0</v>
      </c>
      <c r="AD552" s="208">
        <v>0.08</v>
      </c>
      <c r="AE552" s="208">
        <f t="shared" si="107"/>
        <v>10370.752</v>
      </c>
      <c r="AF552" s="208"/>
      <c r="AG552" s="227">
        <f t="shared" si="108"/>
        <v>140005.152</v>
      </c>
      <c r="AH552" s="227" t="s">
        <v>1</v>
      </c>
      <c r="AI552" s="1560">
        <v>2.02</v>
      </c>
      <c r="AJ552" s="102">
        <v>1</v>
      </c>
      <c r="AK552" s="208">
        <v>133602.79999999999</v>
      </c>
      <c r="AL552" s="208">
        <v>0</v>
      </c>
      <c r="AM552" s="1567">
        <v>0.08</v>
      </c>
      <c r="AN552" s="208">
        <f t="shared" si="109"/>
        <v>10688.224</v>
      </c>
      <c r="AO552" s="208"/>
      <c r="AP552" s="227">
        <f t="shared" si="110"/>
        <v>144291.02399999998</v>
      </c>
    </row>
    <row r="553" spans="1:42" s="5" customFormat="1" x14ac:dyDescent="0.25">
      <c r="A553" s="208">
        <v>543</v>
      </c>
      <c r="B553" s="1546" t="s">
        <v>6547</v>
      </c>
      <c r="C553" s="1546" t="s">
        <v>1145</v>
      </c>
      <c r="D553" s="227" t="s">
        <v>4768</v>
      </c>
      <c r="E553" s="1561">
        <v>2</v>
      </c>
      <c r="F553" s="1560">
        <v>1.79</v>
      </c>
      <c r="G553" s="102">
        <v>1</v>
      </c>
      <c r="H553" s="208">
        <v>118390.6</v>
      </c>
      <c r="I553" s="208">
        <v>0</v>
      </c>
      <c r="J553" s="208">
        <v>0.06</v>
      </c>
      <c r="K553" s="208">
        <f t="shared" si="104"/>
        <v>7103.4359999999997</v>
      </c>
      <c r="L553" s="208"/>
      <c r="M553" s="227">
        <f t="shared" si="105"/>
        <v>125494.03600000001</v>
      </c>
      <c r="N553" s="227">
        <v>1</v>
      </c>
      <c r="O553" s="102">
        <v>1</v>
      </c>
      <c r="P553" s="208">
        <v>114422.2</v>
      </c>
      <c r="Q553" s="208">
        <v>0</v>
      </c>
      <c r="R553" s="208"/>
      <c r="S553" s="227">
        <f t="shared" si="106"/>
        <v>114422.2</v>
      </c>
      <c r="T553" s="227">
        <f t="shared" si="101"/>
        <v>0</v>
      </c>
      <c r="U553" s="227">
        <f t="shared" si="102"/>
        <v>3968.4000000000087</v>
      </c>
      <c r="V553" s="227">
        <f t="shared" si="103"/>
        <v>0</v>
      </c>
      <c r="W553" s="227">
        <f t="shared" si="113"/>
        <v>0</v>
      </c>
      <c r="X553" s="227">
        <f t="shared" si="111"/>
        <v>3968.4000000000087</v>
      </c>
      <c r="Y553" s="1561">
        <v>3</v>
      </c>
      <c r="Z553" s="1560">
        <v>1.84</v>
      </c>
      <c r="AA553" s="102">
        <v>1</v>
      </c>
      <c r="AB553" s="208">
        <v>121697.60000000001</v>
      </c>
      <c r="AC553" s="208">
        <v>0</v>
      </c>
      <c r="AD553" s="208">
        <v>7.0000000000000007E-2</v>
      </c>
      <c r="AE553" s="208">
        <f t="shared" si="107"/>
        <v>8518.8320000000003</v>
      </c>
      <c r="AF553" s="208"/>
      <c r="AG553" s="227">
        <f t="shared" si="108"/>
        <v>130216.432</v>
      </c>
      <c r="AH553" s="227" t="s">
        <v>1</v>
      </c>
      <c r="AI553" s="1560">
        <v>1.9</v>
      </c>
      <c r="AJ553" s="102">
        <v>1</v>
      </c>
      <c r="AK553" s="208">
        <v>125666</v>
      </c>
      <c r="AL553" s="208">
        <v>0</v>
      </c>
      <c r="AM553" s="1567">
        <v>7.0000000000000007E-2</v>
      </c>
      <c r="AN553" s="208">
        <f t="shared" si="109"/>
        <v>8796.6200000000008</v>
      </c>
      <c r="AO553" s="208"/>
      <c r="AP553" s="227">
        <f t="shared" si="110"/>
        <v>134462.62</v>
      </c>
    </row>
    <row r="554" spans="1:42" s="5" customFormat="1" x14ac:dyDescent="0.25">
      <c r="A554" s="208">
        <v>544</v>
      </c>
      <c r="B554" s="1546" t="s">
        <v>6548</v>
      </c>
      <c r="C554" s="1546" t="s">
        <v>1145</v>
      </c>
      <c r="D554" s="227" t="s">
        <v>4768</v>
      </c>
      <c r="E554" s="1561">
        <v>2</v>
      </c>
      <c r="F554" s="1560">
        <v>1.79</v>
      </c>
      <c r="G554" s="102">
        <v>1</v>
      </c>
      <c r="H554" s="208">
        <v>118390.6</v>
      </c>
      <c r="I554" s="208">
        <v>0</v>
      </c>
      <c r="J554" s="208">
        <v>0.05</v>
      </c>
      <c r="K554" s="208">
        <f t="shared" si="104"/>
        <v>5919.5300000000007</v>
      </c>
      <c r="L554" s="208"/>
      <c r="M554" s="227">
        <f t="shared" si="105"/>
        <v>124310.13</v>
      </c>
      <c r="N554" s="227">
        <v>1</v>
      </c>
      <c r="O554" s="102">
        <v>1</v>
      </c>
      <c r="P554" s="208">
        <v>114422.2</v>
      </c>
      <c r="Q554" s="208">
        <v>0</v>
      </c>
      <c r="R554" s="208"/>
      <c r="S554" s="227">
        <f t="shared" si="106"/>
        <v>114422.2</v>
      </c>
      <c r="T554" s="227">
        <f t="shared" si="101"/>
        <v>0</v>
      </c>
      <c r="U554" s="227">
        <f t="shared" si="102"/>
        <v>3968.4000000000087</v>
      </c>
      <c r="V554" s="227">
        <f t="shared" si="103"/>
        <v>0</v>
      </c>
      <c r="W554" s="227">
        <f t="shared" si="113"/>
        <v>0</v>
      </c>
      <c r="X554" s="227">
        <f t="shared" si="111"/>
        <v>3968.4000000000087</v>
      </c>
      <c r="Y554" s="1561">
        <v>3</v>
      </c>
      <c r="Z554" s="1560">
        <v>1.84</v>
      </c>
      <c r="AA554" s="102">
        <v>1</v>
      </c>
      <c r="AB554" s="208">
        <v>121697.60000000001</v>
      </c>
      <c r="AC554" s="208">
        <v>0</v>
      </c>
      <c r="AD554" s="208">
        <v>0.05</v>
      </c>
      <c r="AE554" s="208">
        <f t="shared" si="107"/>
        <v>6084.880000000001</v>
      </c>
      <c r="AF554" s="208"/>
      <c r="AG554" s="227">
        <f t="shared" si="108"/>
        <v>127782.48000000001</v>
      </c>
      <c r="AH554" s="227" t="s">
        <v>1</v>
      </c>
      <c r="AI554" s="1560">
        <v>1.9</v>
      </c>
      <c r="AJ554" s="102">
        <v>1</v>
      </c>
      <c r="AK554" s="208">
        <v>125666</v>
      </c>
      <c r="AL554" s="208">
        <v>0</v>
      </c>
      <c r="AM554" s="1567">
        <v>0.06</v>
      </c>
      <c r="AN554" s="208">
        <f t="shared" si="109"/>
        <v>7539.96</v>
      </c>
      <c r="AO554" s="208"/>
      <c r="AP554" s="227">
        <f t="shared" si="110"/>
        <v>133205.96</v>
      </c>
    </row>
    <row r="555" spans="1:42" s="5" customFormat="1" x14ac:dyDescent="0.25">
      <c r="A555" s="208">
        <v>545</v>
      </c>
      <c r="B555" s="1546" t="s">
        <v>6549</v>
      </c>
      <c r="C555" s="1546" t="s">
        <v>1145</v>
      </c>
      <c r="D555" s="227" t="s">
        <v>4768</v>
      </c>
      <c r="E555" s="1561">
        <v>2</v>
      </c>
      <c r="F555" s="1560">
        <v>1.79</v>
      </c>
      <c r="G555" s="102">
        <v>1</v>
      </c>
      <c r="H555" s="208">
        <v>118390.6</v>
      </c>
      <c r="I555" s="208">
        <v>0</v>
      </c>
      <c r="J555" s="208">
        <v>0.06</v>
      </c>
      <c r="K555" s="208">
        <f t="shared" si="104"/>
        <v>7103.4359999999997</v>
      </c>
      <c r="L555" s="208"/>
      <c r="M555" s="227">
        <f t="shared" si="105"/>
        <v>125494.03600000001</v>
      </c>
      <c r="N555" s="227">
        <v>1</v>
      </c>
      <c r="O555" s="102">
        <v>1</v>
      </c>
      <c r="P555" s="208">
        <v>114422.2</v>
      </c>
      <c r="Q555" s="208">
        <v>0</v>
      </c>
      <c r="R555" s="208"/>
      <c r="S555" s="227">
        <f t="shared" si="106"/>
        <v>114422.2</v>
      </c>
      <c r="T555" s="227">
        <f t="shared" si="101"/>
        <v>0</v>
      </c>
      <c r="U555" s="227">
        <f t="shared" si="102"/>
        <v>3968.4000000000087</v>
      </c>
      <c r="V555" s="227">
        <f t="shared" si="103"/>
        <v>0</v>
      </c>
      <c r="W555" s="227">
        <f t="shared" si="113"/>
        <v>0</v>
      </c>
      <c r="X555" s="227">
        <f t="shared" si="111"/>
        <v>3968.4000000000087</v>
      </c>
      <c r="Y555" s="1561">
        <v>3</v>
      </c>
      <c r="Z555" s="1560">
        <v>1.84</v>
      </c>
      <c r="AA555" s="102">
        <v>1</v>
      </c>
      <c r="AB555" s="208">
        <v>121697.60000000001</v>
      </c>
      <c r="AC555" s="208">
        <v>0</v>
      </c>
      <c r="AD555" s="208">
        <v>7.0000000000000007E-2</v>
      </c>
      <c r="AE555" s="208">
        <f t="shared" si="107"/>
        <v>8518.8320000000003</v>
      </c>
      <c r="AF555" s="208"/>
      <c r="AG555" s="227">
        <f t="shared" si="108"/>
        <v>130216.432</v>
      </c>
      <c r="AH555" s="227" t="s">
        <v>1</v>
      </c>
      <c r="AI555" s="1560">
        <v>1.9</v>
      </c>
      <c r="AJ555" s="102">
        <v>1</v>
      </c>
      <c r="AK555" s="208">
        <v>125666</v>
      </c>
      <c r="AL555" s="208">
        <v>0</v>
      </c>
      <c r="AM555" s="1567">
        <v>7.0000000000000007E-2</v>
      </c>
      <c r="AN555" s="208">
        <f t="shared" si="109"/>
        <v>8796.6200000000008</v>
      </c>
      <c r="AO555" s="208"/>
      <c r="AP555" s="227">
        <f t="shared" si="110"/>
        <v>134462.62</v>
      </c>
    </row>
    <row r="556" spans="1:42" s="5" customFormat="1" x14ac:dyDescent="0.25">
      <c r="A556" s="208">
        <v>546</v>
      </c>
      <c r="B556" s="1546" t="s">
        <v>6550</v>
      </c>
      <c r="C556" s="1546" t="s">
        <v>1145</v>
      </c>
      <c r="D556" s="227" t="s">
        <v>4768</v>
      </c>
      <c r="E556" s="1561">
        <v>2</v>
      </c>
      <c r="F556" s="1560">
        <v>1.79</v>
      </c>
      <c r="G556" s="102">
        <v>1</v>
      </c>
      <c r="H556" s="208">
        <v>118390.6</v>
      </c>
      <c r="I556" s="208">
        <v>0</v>
      </c>
      <c r="J556" s="208">
        <v>0.06</v>
      </c>
      <c r="K556" s="208">
        <f t="shared" si="104"/>
        <v>7103.4359999999997</v>
      </c>
      <c r="L556" s="208"/>
      <c r="M556" s="227">
        <f t="shared" si="105"/>
        <v>125494.03600000001</v>
      </c>
      <c r="N556" s="227">
        <v>1</v>
      </c>
      <c r="O556" s="102">
        <v>1</v>
      </c>
      <c r="P556" s="208">
        <v>114422.2</v>
      </c>
      <c r="Q556" s="208">
        <v>0</v>
      </c>
      <c r="R556" s="208"/>
      <c r="S556" s="227">
        <f t="shared" si="106"/>
        <v>114422.2</v>
      </c>
      <c r="T556" s="227">
        <f t="shared" si="101"/>
        <v>0</v>
      </c>
      <c r="U556" s="227">
        <f t="shared" si="102"/>
        <v>3968.4000000000087</v>
      </c>
      <c r="V556" s="227">
        <f t="shared" si="103"/>
        <v>0</v>
      </c>
      <c r="W556" s="227">
        <f t="shared" si="113"/>
        <v>0</v>
      </c>
      <c r="X556" s="227">
        <f t="shared" si="111"/>
        <v>3968.4000000000087</v>
      </c>
      <c r="Y556" s="1561">
        <v>3</v>
      </c>
      <c r="Z556" s="1560">
        <v>1.84</v>
      </c>
      <c r="AA556" s="102">
        <v>1</v>
      </c>
      <c r="AB556" s="208">
        <v>121697.60000000001</v>
      </c>
      <c r="AC556" s="208">
        <v>0</v>
      </c>
      <c r="AD556" s="208">
        <v>0.06</v>
      </c>
      <c r="AE556" s="208">
        <f t="shared" si="107"/>
        <v>7301.8559999999998</v>
      </c>
      <c r="AF556" s="208"/>
      <c r="AG556" s="227">
        <f t="shared" si="108"/>
        <v>128999.45600000001</v>
      </c>
      <c r="AH556" s="227" t="s">
        <v>1</v>
      </c>
      <c r="AI556" s="1560">
        <v>1.9</v>
      </c>
      <c r="AJ556" s="102">
        <v>1</v>
      </c>
      <c r="AK556" s="208">
        <v>125666</v>
      </c>
      <c r="AL556" s="208">
        <v>0</v>
      </c>
      <c r="AM556" s="1567">
        <v>7.0000000000000007E-2</v>
      </c>
      <c r="AN556" s="208">
        <f t="shared" si="109"/>
        <v>8796.6200000000008</v>
      </c>
      <c r="AO556" s="208"/>
      <c r="AP556" s="227">
        <f t="shared" si="110"/>
        <v>134462.62</v>
      </c>
    </row>
    <row r="557" spans="1:42" s="5" customFormat="1" x14ac:dyDescent="0.25">
      <c r="A557" s="208">
        <v>547</v>
      </c>
      <c r="B557" s="1546" t="s">
        <v>6551</v>
      </c>
      <c r="C557" s="1546" t="s">
        <v>1145</v>
      </c>
      <c r="D557" s="227" t="s">
        <v>4768</v>
      </c>
      <c r="E557" s="1561">
        <v>2</v>
      </c>
      <c r="F557" s="1560">
        <v>1.79</v>
      </c>
      <c r="G557" s="102">
        <v>1</v>
      </c>
      <c r="H557" s="208">
        <v>118390.6</v>
      </c>
      <c r="I557" s="208">
        <v>0</v>
      </c>
      <c r="J557" s="208">
        <v>0.06</v>
      </c>
      <c r="K557" s="208">
        <f t="shared" si="104"/>
        <v>7103.4359999999997</v>
      </c>
      <c r="L557" s="208"/>
      <c r="M557" s="227">
        <f t="shared" si="105"/>
        <v>125494.03600000001</v>
      </c>
      <c r="N557" s="227">
        <v>1</v>
      </c>
      <c r="O557" s="102">
        <v>1</v>
      </c>
      <c r="P557" s="208">
        <v>114422.2</v>
      </c>
      <c r="Q557" s="208">
        <v>0</v>
      </c>
      <c r="R557" s="208"/>
      <c r="S557" s="227">
        <f t="shared" si="106"/>
        <v>114422.2</v>
      </c>
      <c r="T557" s="227">
        <f t="shared" si="101"/>
        <v>0</v>
      </c>
      <c r="U557" s="227">
        <f t="shared" si="102"/>
        <v>3968.4000000000087</v>
      </c>
      <c r="V557" s="227">
        <f t="shared" si="103"/>
        <v>0</v>
      </c>
      <c r="W557" s="227">
        <f t="shared" si="113"/>
        <v>0</v>
      </c>
      <c r="X557" s="227">
        <f t="shared" si="111"/>
        <v>3968.4000000000087</v>
      </c>
      <c r="Y557" s="1561">
        <v>3</v>
      </c>
      <c r="Z557" s="1560">
        <v>1.84</v>
      </c>
      <c r="AA557" s="102">
        <v>1</v>
      </c>
      <c r="AB557" s="208">
        <v>121697.60000000001</v>
      </c>
      <c r="AC557" s="208">
        <v>0</v>
      </c>
      <c r="AD557" s="208">
        <v>0.06</v>
      </c>
      <c r="AE557" s="208">
        <f t="shared" si="107"/>
        <v>7301.8559999999998</v>
      </c>
      <c r="AF557" s="208"/>
      <c r="AG557" s="227">
        <f t="shared" si="108"/>
        <v>128999.45600000001</v>
      </c>
      <c r="AH557" s="227" t="s">
        <v>1</v>
      </c>
      <c r="AI557" s="1560">
        <v>1.9</v>
      </c>
      <c r="AJ557" s="102">
        <v>1</v>
      </c>
      <c r="AK557" s="208">
        <v>125666</v>
      </c>
      <c r="AL557" s="208">
        <v>0</v>
      </c>
      <c r="AM557" s="1567">
        <v>7.0000000000000007E-2</v>
      </c>
      <c r="AN557" s="208">
        <f t="shared" si="109"/>
        <v>8796.6200000000008</v>
      </c>
      <c r="AO557" s="208"/>
      <c r="AP557" s="227">
        <f t="shared" si="110"/>
        <v>134462.62</v>
      </c>
    </row>
    <row r="558" spans="1:42" s="5" customFormat="1" x14ac:dyDescent="0.25">
      <c r="A558" s="208">
        <v>548</v>
      </c>
      <c r="B558" s="1546" t="s">
        <v>6552</v>
      </c>
      <c r="C558" s="1546" t="s">
        <v>1145</v>
      </c>
      <c r="D558" s="227" t="s">
        <v>4768</v>
      </c>
      <c r="E558" s="1561">
        <v>2</v>
      </c>
      <c r="F558" s="1560">
        <v>1.79</v>
      </c>
      <c r="G558" s="102">
        <v>1</v>
      </c>
      <c r="H558" s="208">
        <v>118390.6</v>
      </c>
      <c r="I558" s="208">
        <v>0</v>
      </c>
      <c r="J558" s="208">
        <v>0.06</v>
      </c>
      <c r="K558" s="208">
        <f t="shared" si="104"/>
        <v>7103.4359999999997</v>
      </c>
      <c r="L558" s="208"/>
      <c r="M558" s="227">
        <f t="shared" si="105"/>
        <v>125494.03600000001</v>
      </c>
      <c r="N558" s="227">
        <v>1</v>
      </c>
      <c r="O558" s="102">
        <v>1</v>
      </c>
      <c r="P558" s="208">
        <v>114422.2</v>
      </c>
      <c r="Q558" s="208">
        <v>0</v>
      </c>
      <c r="R558" s="208"/>
      <c r="S558" s="227">
        <f t="shared" si="106"/>
        <v>114422.2</v>
      </c>
      <c r="T558" s="227">
        <f t="shared" si="101"/>
        <v>0</v>
      </c>
      <c r="U558" s="227">
        <f t="shared" si="102"/>
        <v>3968.4000000000087</v>
      </c>
      <c r="V558" s="227">
        <f t="shared" si="103"/>
        <v>0</v>
      </c>
      <c r="W558" s="227">
        <f t="shared" si="113"/>
        <v>0</v>
      </c>
      <c r="X558" s="227">
        <f t="shared" si="111"/>
        <v>3968.4000000000087</v>
      </c>
      <c r="Y558" s="1561">
        <v>3</v>
      </c>
      <c r="Z558" s="1560">
        <v>1.84</v>
      </c>
      <c r="AA558" s="102">
        <v>1</v>
      </c>
      <c r="AB558" s="208">
        <v>121697.60000000001</v>
      </c>
      <c r="AC558" s="208">
        <v>0</v>
      </c>
      <c r="AD558" s="208">
        <v>0.06</v>
      </c>
      <c r="AE558" s="208">
        <f t="shared" si="107"/>
        <v>7301.8559999999998</v>
      </c>
      <c r="AF558" s="208"/>
      <c r="AG558" s="227">
        <f t="shared" si="108"/>
        <v>128999.45600000001</v>
      </c>
      <c r="AH558" s="227" t="s">
        <v>1</v>
      </c>
      <c r="AI558" s="1560">
        <v>1.9</v>
      </c>
      <c r="AJ558" s="102">
        <v>1</v>
      </c>
      <c r="AK558" s="208">
        <v>125666</v>
      </c>
      <c r="AL558" s="208">
        <v>0</v>
      </c>
      <c r="AM558" s="1567">
        <v>7.0000000000000007E-2</v>
      </c>
      <c r="AN558" s="208">
        <f t="shared" si="109"/>
        <v>8796.6200000000008</v>
      </c>
      <c r="AO558" s="208"/>
      <c r="AP558" s="227">
        <f t="shared" si="110"/>
        <v>134462.62</v>
      </c>
    </row>
    <row r="559" spans="1:42" s="5" customFormat="1" x14ac:dyDescent="0.25">
      <c r="A559" s="208">
        <v>549</v>
      </c>
      <c r="B559" s="1546" t="s">
        <v>6553</v>
      </c>
      <c r="C559" s="1546" t="s">
        <v>1145</v>
      </c>
      <c r="D559" s="227" t="s">
        <v>4768</v>
      </c>
      <c r="E559" s="1561">
        <v>2</v>
      </c>
      <c r="F559" s="1560">
        <v>1.79</v>
      </c>
      <c r="G559" s="102">
        <v>1</v>
      </c>
      <c r="H559" s="208">
        <v>118390.6</v>
      </c>
      <c r="I559" s="208">
        <v>0</v>
      </c>
      <c r="J559" s="208">
        <v>0.06</v>
      </c>
      <c r="K559" s="208">
        <f t="shared" si="104"/>
        <v>7103.4359999999997</v>
      </c>
      <c r="L559" s="208"/>
      <c r="M559" s="227">
        <f t="shared" si="105"/>
        <v>125494.03600000001</v>
      </c>
      <c r="N559" s="227">
        <v>1</v>
      </c>
      <c r="O559" s="102">
        <v>1</v>
      </c>
      <c r="P559" s="208">
        <v>114422.2</v>
      </c>
      <c r="Q559" s="208">
        <v>0</v>
      </c>
      <c r="R559" s="208"/>
      <c r="S559" s="227">
        <f t="shared" si="106"/>
        <v>114422.2</v>
      </c>
      <c r="T559" s="227">
        <f t="shared" si="101"/>
        <v>0</v>
      </c>
      <c r="U559" s="227">
        <f t="shared" si="102"/>
        <v>3968.4000000000087</v>
      </c>
      <c r="V559" s="227">
        <f t="shared" si="103"/>
        <v>0</v>
      </c>
      <c r="W559" s="227">
        <f t="shared" si="113"/>
        <v>0</v>
      </c>
      <c r="X559" s="227">
        <f t="shared" si="111"/>
        <v>3968.4000000000087</v>
      </c>
      <c r="Y559" s="1561">
        <v>3</v>
      </c>
      <c r="Z559" s="1560">
        <v>1.84</v>
      </c>
      <c r="AA559" s="102">
        <v>1</v>
      </c>
      <c r="AB559" s="208">
        <v>121697.60000000001</v>
      </c>
      <c r="AC559" s="208">
        <v>0</v>
      </c>
      <c r="AD559" s="208">
        <v>0.06</v>
      </c>
      <c r="AE559" s="208">
        <f t="shared" si="107"/>
        <v>7301.8559999999998</v>
      </c>
      <c r="AF559" s="208"/>
      <c r="AG559" s="227">
        <f t="shared" si="108"/>
        <v>128999.45600000001</v>
      </c>
      <c r="AH559" s="227" t="s">
        <v>1</v>
      </c>
      <c r="AI559" s="1560">
        <v>1.9</v>
      </c>
      <c r="AJ559" s="102">
        <v>1</v>
      </c>
      <c r="AK559" s="208">
        <v>125666</v>
      </c>
      <c r="AL559" s="208">
        <v>0</v>
      </c>
      <c r="AM559" s="1567">
        <v>7.0000000000000007E-2</v>
      </c>
      <c r="AN559" s="208">
        <f t="shared" si="109"/>
        <v>8796.6200000000008</v>
      </c>
      <c r="AO559" s="208"/>
      <c r="AP559" s="227">
        <f t="shared" si="110"/>
        <v>134462.62</v>
      </c>
    </row>
    <row r="560" spans="1:42" s="5" customFormat="1" x14ac:dyDescent="0.25">
      <c r="A560" s="208">
        <v>550</v>
      </c>
      <c r="B560" s="1546" t="s">
        <v>6554</v>
      </c>
      <c r="C560" s="1546" t="s">
        <v>1145</v>
      </c>
      <c r="D560" s="227" t="s">
        <v>4768</v>
      </c>
      <c r="E560" s="1561">
        <v>2</v>
      </c>
      <c r="F560" s="1560">
        <v>1.79</v>
      </c>
      <c r="G560" s="102">
        <v>1</v>
      </c>
      <c r="H560" s="208">
        <v>118390.6</v>
      </c>
      <c r="I560" s="208">
        <v>0</v>
      </c>
      <c r="J560" s="208">
        <v>0.06</v>
      </c>
      <c r="K560" s="208">
        <f t="shared" si="104"/>
        <v>7103.4359999999997</v>
      </c>
      <c r="L560" s="208"/>
      <c r="M560" s="227">
        <f t="shared" si="105"/>
        <v>125494.03600000001</v>
      </c>
      <c r="N560" s="227">
        <v>1</v>
      </c>
      <c r="O560" s="102">
        <v>1</v>
      </c>
      <c r="P560" s="208">
        <v>114422.2</v>
      </c>
      <c r="Q560" s="208">
        <v>0</v>
      </c>
      <c r="R560" s="208"/>
      <c r="S560" s="227">
        <f t="shared" si="106"/>
        <v>114422.2</v>
      </c>
      <c r="T560" s="227">
        <f t="shared" si="101"/>
        <v>0</v>
      </c>
      <c r="U560" s="227">
        <f t="shared" si="102"/>
        <v>3968.4000000000087</v>
      </c>
      <c r="V560" s="227">
        <f t="shared" si="103"/>
        <v>0</v>
      </c>
      <c r="W560" s="227">
        <f t="shared" si="113"/>
        <v>0</v>
      </c>
      <c r="X560" s="227">
        <f t="shared" si="111"/>
        <v>3968.4000000000087</v>
      </c>
      <c r="Y560" s="1561">
        <v>3</v>
      </c>
      <c r="Z560" s="1560">
        <v>1.84</v>
      </c>
      <c r="AA560" s="102">
        <v>1</v>
      </c>
      <c r="AB560" s="208">
        <v>121697.60000000001</v>
      </c>
      <c r="AC560" s="208">
        <v>0</v>
      </c>
      <c r="AD560" s="208">
        <v>0.06</v>
      </c>
      <c r="AE560" s="208">
        <f t="shared" si="107"/>
        <v>7301.8559999999998</v>
      </c>
      <c r="AF560" s="208"/>
      <c r="AG560" s="227">
        <f t="shared" si="108"/>
        <v>128999.45600000001</v>
      </c>
      <c r="AH560" s="227" t="s">
        <v>1</v>
      </c>
      <c r="AI560" s="1560">
        <v>1.9</v>
      </c>
      <c r="AJ560" s="102">
        <v>1</v>
      </c>
      <c r="AK560" s="208">
        <v>125666</v>
      </c>
      <c r="AL560" s="208">
        <v>0</v>
      </c>
      <c r="AM560" s="1567">
        <v>7.0000000000000007E-2</v>
      </c>
      <c r="AN560" s="208">
        <f t="shared" si="109"/>
        <v>8796.6200000000008</v>
      </c>
      <c r="AO560" s="208"/>
      <c r="AP560" s="227">
        <f t="shared" si="110"/>
        <v>134462.62</v>
      </c>
    </row>
    <row r="561" spans="1:42" s="5" customFormat="1" ht="27" x14ac:dyDescent="0.25">
      <c r="A561" s="208">
        <v>551</v>
      </c>
      <c r="B561" s="1546" t="s">
        <v>6555</v>
      </c>
      <c r="C561" s="1546" t="s">
        <v>1145</v>
      </c>
      <c r="D561" s="227" t="s">
        <v>4768</v>
      </c>
      <c r="E561" s="1561">
        <v>2</v>
      </c>
      <c r="F561" s="1560">
        <v>1.79</v>
      </c>
      <c r="G561" s="102">
        <v>1</v>
      </c>
      <c r="H561" s="208">
        <v>118390.6</v>
      </c>
      <c r="I561" s="208">
        <v>0</v>
      </c>
      <c r="J561" s="208">
        <v>0.06</v>
      </c>
      <c r="K561" s="208">
        <f t="shared" si="104"/>
        <v>7103.4359999999997</v>
      </c>
      <c r="L561" s="208"/>
      <c r="M561" s="227">
        <f t="shared" si="105"/>
        <v>125494.03600000001</v>
      </c>
      <c r="N561" s="227">
        <v>1</v>
      </c>
      <c r="O561" s="102">
        <v>1</v>
      </c>
      <c r="P561" s="208">
        <v>114422.2</v>
      </c>
      <c r="Q561" s="208">
        <v>0</v>
      </c>
      <c r="R561" s="208"/>
      <c r="S561" s="227">
        <f t="shared" si="106"/>
        <v>114422.2</v>
      </c>
      <c r="T561" s="227">
        <f t="shared" si="101"/>
        <v>0</v>
      </c>
      <c r="U561" s="227">
        <f t="shared" si="102"/>
        <v>3968.4000000000087</v>
      </c>
      <c r="V561" s="227">
        <f t="shared" si="103"/>
        <v>0</v>
      </c>
      <c r="W561" s="227">
        <f t="shared" si="113"/>
        <v>0</v>
      </c>
      <c r="X561" s="227">
        <f t="shared" si="111"/>
        <v>3968.4000000000087</v>
      </c>
      <c r="Y561" s="1561">
        <v>3</v>
      </c>
      <c r="Z561" s="1560">
        <v>1.84</v>
      </c>
      <c r="AA561" s="102">
        <v>1</v>
      </c>
      <c r="AB561" s="208">
        <v>121697.60000000001</v>
      </c>
      <c r="AC561" s="208">
        <v>0</v>
      </c>
      <c r="AD561" s="208">
        <v>7.0000000000000007E-2</v>
      </c>
      <c r="AE561" s="208">
        <f t="shared" si="107"/>
        <v>8518.8320000000003</v>
      </c>
      <c r="AF561" s="208"/>
      <c r="AG561" s="227">
        <f t="shared" si="108"/>
        <v>130216.432</v>
      </c>
      <c r="AH561" s="227" t="s">
        <v>1</v>
      </c>
      <c r="AI561" s="1560">
        <v>1.9</v>
      </c>
      <c r="AJ561" s="102">
        <v>1</v>
      </c>
      <c r="AK561" s="208">
        <v>125666</v>
      </c>
      <c r="AL561" s="208">
        <v>0</v>
      </c>
      <c r="AM561" s="1567">
        <v>7.0000000000000007E-2</v>
      </c>
      <c r="AN561" s="208">
        <f t="shared" si="109"/>
        <v>8796.6200000000008</v>
      </c>
      <c r="AO561" s="208"/>
      <c r="AP561" s="227">
        <f t="shared" si="110"/>
        <v>134462.62</v>
      </c>
    </row>
    <row r="562" spans="1:42" s="5" customFormat="1" x14ac:dyDescent="0.25">
      <c r="A562" s="208">
        <v>552</v>
      </c>
      <c r="B562" s="1546" t="s">
        <v>6556</v>
      </c>
      <c r="C562" s="1546" t="s">
        <v>1145</v>
      </c>
      <c r="D562" s="227" t="s">
        <v>4768</v>
      </c>
      <c r="E562" s="1561">
        <v>2</v>
      </c>
      <c r="F562" s="1560">
        <v>1.79</v>
      </c>
      <c r="G562" s="102">
        <v>1</v>
      </c>
      <c r="H562" s="208">
        <v>118390.6</v>
      </c>
      <c r="I562" s="208">
        <v>0</v>
      </c>
      <c r="J562" s="208">
        <v>0.06</v>
      </c>
      <c r="K562" s="208">
        <f t="shared" si="104"/>
        <v>7103.4359999999997</v>
      </c>
      <c r="L562" s="208"/>
      <c r="M562" s="227">
        <f t="shared" si="105"/>
        <v>125494.03600000001</v>
      </c>
      <c r="N562" s="227">
        <v>1</v>
      </c>
      <c r="O562" s="102">
        <v>1</v>
      </c>
      <c r="P562" s="208">
        <v>114422.2</v>
      </c>
      <c r="Q562" s="208">
        <v>0</v>
      </c>
      <c r="R562" s="208"/>
      <c r="S562" s="227">
        <f t="shared" si="106"/>
        <v>114422.2</v>
      </c>
      <c r="T562" s="227">
        <f t="shared" si="101"/>
        <v>0</v>
      </c>
      <c r="U562" s="227">
        <f t="shared" si="102"/>
        <v>3968.4000000000087</v>
      </c>
      <c r="V562" s="227">
        <f t="shared" si="103"/>
        <v>0</v>
      </c>
      <c r="W562" s="227">
        <f t="shared" si="113"/>
        <v>0</v>
      </c>
      <c r="X562" s="227">
        <f t="shared" si="111"/>
        <v>3968.4000000000087</v>
      </c>
      <c r="Y562" s="1561">
        <v>3</v>
      </c>
      <c r="Z562" s="1560">
        <v>1.84</v>
      </c>
      <c r="AA562" s="102">
        <v>1</v>
      </c>
      <c r="AB562" s="208">
        <v>121697.60000000001</v>
      </c>
      <c r="AC562" s="208">
        <v>0</v>
      </c>
      <c r="AD562" s="208">
        <v>0.06</v>
      </c>
      <c r="AE562" s="208">
        <f t="shared" si="107"/>
        <v>7301.8559999999998</v>
      </c>
      <c r="AF562" s="208"/>
      <c r="AG562" s="227">
        <f t="shared" si="108"/>
        <v>128999.45600000001</v>
      </c>
      <c r="AH562" s="227" t="s">
        <v>1</v>
      </c>
      <c r="AI562" s="1560">
        <v>1.9</v>
      </c>
      <c r="AJ562" s="102">
        <v>1</v>
      </c>
      <c r="AK562" s="208">
        <v>125666</v>
      </c>
      <c r="AL562" s="208">
        <v>0</v>
      </c>
      <c r="AM562" s="1567">
        <v>7.0000000000000007E-2</v>
      </c>
      <c r="AN562" s="208">
        <f t="shared" si="109"/>
        <v>8796.6200000000008</v>
      </c>
      <c r="AO562" s="208"/>
      <c r="AP562" s="227">
        <f t="shared" si="110"/>
        <v>134462.62</v>
      </c>
    </row>
    <row r="563" spans="1:42" s="5" customFormat="1" x14ac:dyDescent="0.25">
      <c r="A563" s="208">
        <v>553</v>
      </c>
      <c r="B563" s="1546" t="s">
        <v>6557</v>
      </c>
      <c r="C563" s="1546" t="s">
        <v>1145</v>
      </c>
      <c r="D563" s="227" t="s">
        <v>4768</v>
      </c>
      <c r="E563" s="1561">
        <v>2</v>
      </c>
      <c r="F563" s="1560">
        <v>1.79</v>
      </c>
      <c r="G563" s="102">
        <v>1</v>
      </c>
      <c r="H563" s="208">
        <v>118390.6</v>
      </c>
      <c r="I563" s="208">
        <v>0</v>
      </c>
      <c r="J563" s="208">
        <v>0.06</v>
      </c>
      <c r="K563" s="208">
        <f t="shared" si="104"/>
        <v>7103.4359999999997</v>
      </c>
      <c r="L563" s="208"/>
      <c r="M563" s="227">
        <f t="shared" si="105"/>
        <v>125494.03600000001</v>
      </c>
      <c r="N563" s="227">
        <v>1</v>
      </c>
      <c r="O563" s="102">
        <v>1</v>
      </c>
      <c r="P563" s="208">
        <v>114422.2</v>
      </c>
      <c r="Q563" s="208">
        <v>0</v>
      </c>
      <c r="R563" s="208"/>
      <c r="S563" s="227">
        <f t="shared" si="106"/>
        <v>114422.2</v>
      </c>
      <c r="T563" s="227">
        <f t="shared" si="101"/>
        <v>0</v>
      </c>
      <c r="U563" s="227">
        <f t="shared" si="102"/>
        <v>3968.4000000000087</v>
      </c>
      <c r="V563" s="227">
        <f t="shared" si="103"/>
        <v>0</v>
      </c>
      <c r="W563" s="227">
        <f t="shared" si="113"/>
        <v>0</v>
      </c>
      <c r="X563" s="227">
        <f t="shared" si="111"/>
        <v>3968.4000000000087</v>
      </c>
      <c r="Y563" s="1561">
        <v>3</v>
      </c>
      <c r="Z563" s="1560">
        <v>1.84</v>
      </c>
      <c r="AA563" s="102">
        <v>1</v>
      </c>
      <c r="AB563" s="208">
        <v>121697.60000000001</v>
      </c>
      <c r="AC563" s="208">
        <v>0</v>
      </c>
      <c r="AD563" s="208">
        <v>0.06</v>
      </c>
      <c r="AE563" s="208">
        <f t="shared" si="107"/>
        <v>7301.8559999999998</v>
      </c>
      <c r="AF563" s="208"/>
      <c r="AG563" s="227">
        <f t="shared" si="108"/>
        <v>128999.45600000001</v>
      </c>
      <c r="AH563" s="227" t="s">
        <v>1</v>
      </c>
      <c r="AI563" s="1560">
        <v>1.9</v>
      </c>
      <c r="AJ563" s="102">
        <v>1</v>
      </c>
      <c r="AK563" s="208">
        <v>125666</v>
      </c>
      <c r="AL563" s="208">
        <v>0</v>
      </c>
      <c r="AM563" s="1567">
        <v>0.06</v>
      </c>
      <c r="AN563" s="208">
        <f t="shared" si="109"/>
        <v>7539.96</v>
      </c>
      <c r="AO563" s="208"/>
      <c r="AP563" s="227">
        <f t="shared" si="110"/>
        <v>133205.96</v>
      </c>
    </row>
    <row r="564" spans="1:42" s="5" customFormat="1" x14ac:dyDescent="0.25">
      <c r="A564" s="208">
        <v>554</v>
      </c>
      <c r="B564" s="1546" t="s">
        <v>6558</v>
      </c>
      <c r="C564" s="1546" t="s">
        <v>1145</v>
      </c>
      <c r="D564" s="227" t="s">
        <v>4768</v>
      </c>
      <c r="E564" s="1561">
        <v>2</v>
      </c>
      <c r="F564" s="1560">
        <v>1.79</v>
      </c>
      <c r="G564" s="102">
        <v>1</v>
      </c>
      <c r="H564" s="208">
        <v>118390.6</v>
      </c>
      <c r="I564" s="208"/>
      <c r="J564" s="208">
        <v>7.0000000000000007E-2</v>
      </c>
      <c r="K564" s="208">
        <f t="shared" si="104"/>
        <v>8287.3420000000006</v>
      </c>
      <c r="L564" s="208"/>
      <c r="M564" s="227">
        <f t="shared" si="105"/>
        <v>126677.94200000001</v>
      </c>
      <c r="N564" s="227">
        <v>1</v>
      </c>
      <c r="O564" s="102">
        <v>1</v>
      </c>
      <c r="P564" s="208">
        <v>114422.2</v>
      </c>
      <c r="Q564" s="208"/>
      <c r="R564" s="208"/>
      <c r="S564" s="227">
        <f t="shared" si="106"/>
        <v>114422.2</v>
      </c>
      <c r="T564" s="227">
        <f t="shared" si="101"/>
        <v>0</v>
      </c>
      <c r="U564" s="227">
        <f t="shared" si="102"/>
        <v>3968.4000000000087</v>
      </c>
      <c r="V564" s="227">
        <f t="shared" si="103"/>
        <v>0</v>
      </c>
      <c r="W564" s="227">
        <f t="shared" si="113"/>
        <v>0</v>
      </c>
      <c r="X564" s="227">
        <f t="shared" si="111"/>
        <v>3968.4000000000087</v>
      </c>
      <c r="Y564" s="1561">
        <v>3</v>
      </c>
      <c r="Z564" s="1560">
        <v>1.84</v>
      </c>
      <c r="AA564" s="102">
        <v>1</v>
      </c>
      <c r="AB564" s="208">
        <v>121697.60000000001</v>
      </c>
      <c r="AC564" s="208"/>
      <c r="AD564" s="208">
        <v>7.0000000000000007E-2</v>
      </c>
      <c r="AE564" s="208">
        <f t="shared" si="107"/>
        <v>8518.8320000000003</v>
      </c>
      <c r="AF564" s="208"/>
      <c r="AG564" s="227">
        <f t="shared" si="108"/>
        <v>130216.432</v>
      </c>
      <c r="AH564" s="227" t="s">
        <v>1</v>
      </c>
      <c r="AI564" s="1560">
        <v>1.9</v>
      </c>
      <c r="AJ564" s="102">
        <v>1</v>
      </c>
      <c r="AK564" s="208">
        <v>125666</v>
      </c>
      <c r="AL564" s="208"/>
      <c r="AM564" s="1567">
        <v>7.0000000000000007E-2</v>
      </c>
      <c r="AN564" s="208">
        <f t="shared" si="109"/>
        <v>8796.6200000000008</v>
      </c>
      <c r="AO564" s="208"/>
      <c r="AP564" s="227">
        <f t="shared" si="110"/>
        <v>134462.62</v>
      </c>
    </row>
    <row r="565" spans="1:42" s="5" customFormat="1" x14ac:dyDescent="0.25">
      <c r="A565" s="208">
        <v>555</v>
      </c>
      <c r="B565" s="1546" t="s">
        <v>6559</v>
      </c>
      <c r="C565" s="1546" t="s">
        <v>1145</v>
      </c>
      <c r="D565" s="227" t="s">
        <v>4768</v>
      </c>
      <c r="E565" s="1561">
        <v>2</v>
      </c>
      <c r="F565" s="1560">
        <v>1.79</v>
      </c>
      <c r="G565" s="102">
        <v>1</v>
      </c>
      <c r="H565" s="208">
        <v>118390.6</v>
      </c>
      <c r="I565" s="208"/>
      <c r="J565" s="208">
        <v>7.0000000000000007E-2</v>
      </c>
      <c r="K565" s="208">
        <f t="shared" si="104"/>
        <v>8287.3420000000006</v>
      </c>
      <c r="L565" s="208"/>
      <c r="M565" s="227">
        <f t="shared" si="105"/>
        <v>126677.94200000001</v>
      </c>
      <c r="N565" s="227">
        <v>1</v>
      </c>
      <c r="O565" s="102">
        <v>1</v>
      </c>
      <c r="P565" s="208">
        <v>114422.2</v>
      </c>
      <c r="Q565" s="208"/>
      <c r="R565" s="208"/>
      <c r="S565" s="227">
        <f t="shared" si="106"/>
        <v>114422.2</v>
      </c>
      <c r="T565" s="227">
        <f t="shared" si="101"/>
        <v>0</v>
      </c>
      <c r="U565" s="227">
        <f t="shared" si="102"/>
        <v>3968.4000000000087</v>
      </c>
      <c r="V565" s="227">
        <f t="shared" si="103"/>
        <v>0</v>
      </c>
      <c r="W565" s="227">
        <f t="shared" si="113"/>
        <v>0</v>
      </c>
      <c r="X565" s="227">
        <f t="shared" si="111"/>
        <v>3968.4000000000087</v>
      </c>
      <c r="Y565" s="1561">
        <v>3</v>
      </c>
      <c r="Z565" s="1560">
        <v>1.84</v>
      </c>
      <c r="AA565" s="102">
        <v>1</v>
      </c>
      <c r="AB565" s="208">
        <v>121697.60000000001</v>
      </c>
      <c r="AC565" s="208"/>
      <c r="AD565" s="208">
        <v>7.0000000000000007E-2</v>
      </c>
      <c r="AE565" s="208">
        <f t="shared" si="107"/>
        <v>8518.8320000000003</v>
      </c>
      <c r="AF565" s="208"/>
      <c r="AG565" s="227">
        <f t="shared" si="108"/>
        <v>130216.432</v>
      </c>
      <c r="AH565" s="227" t="s">
        <v>1</v>
      </c>
      <c r="AI565" s="1560">
        <v>1.9</v>
      </c>
      <c r="AJ565" s="102">
        <v>1</v>
      </c>
      <c r="AK565" s="208">
        <v>125666</v>
      </c>
      <c r="AL565" s="208"/>
      <c r="AM565" s="1567">
        <v>0.08</v>
      </c>
      <c r="AN565" s="208">
        <f t="shared" si="109"/>
        <v>10053.280000000001</v>
      </c>
      <c r="AO565" s="208"/>
      <c r="AP565" s="227">
        <f t="shared" si="110"/>
        <v>135719.28</v>
      </c>
    </row>
    <row r="566" spans="1:42" s="5" customFormat="1" x14ac:dyDescent="0.25">
      <c r="A566" s="208">
        <v>556</v>
      </c>
      <c r="B566" s="1546" t="s">
        <v>6560</v>
      </c>
      <c r="C566" s="1546" t="s">
        <v>1145</v>
      </c>
      <c r="D566" s="227" t="s">
        <v>4768</v>
      </c>
      <c r="E566" s="1561">
        <v>2</v>
      </c>
      <c r="F566" s="1560">
        <v>1.79</v>
      </c>
      <c r="G566" s="102">
        <v>1</v>
      </c>
      <c r="H566" s="208">
        <v>118390.6</v>
      </c>
      <c r="I566" s="208"/>
      <c r="J566" s="208">
        <v>0.05</v>
      </c>
      <c r="K566" s="208">
        <f t="shared" si="104"/>
        <v>5919.5300000000007</v>
      </c>
      <c r="L566" s="208"/>
      <c r="M566" s="227">
        <f t="shared" si="105"/>
        <v>124310.13</v>
      </c>
      <c r="N566" s="227">
        <v>1</v>
      </c>
      <c r="O566" s="102">
        <v>1</v>
      </c>
      <c r="P566" s="208">
        <v>114422.2</v>
      </c>
      <c r="Q566" s="208"/>
      <c r="R566" s="208"/>
      <c r="S566" s="227">
        <f t="shared" si="106"/>
        <v>114422.2</v>
      </c>
      <c r="T566" s="227">
        <f t="shared" si="101"/>
        <v>0</v>
      </c>
      <c r="U566" s="227">
        <f t="shared" si="102"/>
        <v>3968.4000000000087</v>
      </c>
      <c r="V566" s="227">
        <f t="shared" si="103"/>
        <v>0</v>
      </c>
      <c r="W566" s="227">
        <f t="shared" si="113"/>
        <v>0</v>
      </c>
      <c r="X566" s="227">
        <f t="shared" si="111"/>
        <v>3968.4000000000087</v>
      </c>
      <c r="Y566" s="1561">
        <v>3</v>
      </c>
      <c r="Z566" s="1560">
        <v>1.84</v>
      </c>
      <c r="AA566" s="102">
        <v>1</v>
      </c>
      <c r="AB566" s="208">
        <v>121697.60000000001</v>
      </c>
      <c r="AC566" s="208"/>
      <c r="AD566" s="208">
        <v>0.05</v>
      </c>
      <c r="AE566" s="208">
        <f t="shared" si="107"/>
        <v>6084.880000000001</v>
      </c>
      <c r="AF566" s="208"/>
      <c r="AG566" s="227">
        <f t="shared" si="108"/>
        <v>127782.48000000001</v>
      </c>
      <c r="AH566" s="227" t="s">
        <v>1</v>
      </c>
      <c r="AI566" s="1560">
        <v>1.9</v>
      </c>
      <c r="AJ566" s="102">
        <v>1</v>
      </c>
      <c r="AK566" s="208">
        <v>125666</v>
      </c>
      <c r="AL566" s="208"/>
      <c r="AM566" s="1567">
        <v>0.05</v>
      </c>
      <c r="AN566" s="208">
        <f t="shared" si="109"/>
        <v>6283.3</v>
      </c>
      <c r="AO566" s="208"/>
      <c r="AP566" s="227">
        <f t="shared" si="110"/>
        <v>131949.29999999999</v>
      </c>
    </row>
    <row r="567" spans="1:42" s="5" customFormat="1" ht="27" x14ac:dyDescent="0.25">
      <c r="A567" s="208">
        <v>557</v>
      </c>
      <c r="B567" s="1546" t="s">
        <v>1429</v>
      </c>
      <c r="C567" s="1546" t="s">
        <v>6064</v>
      </c>
      <c r="D567" s="227" t="s">
        <v>4758</v>
      </c>
      <c r="E567" s="1561">
        <v>1</v>
      </c>
      <c r="F567" s="1560">
        <v>4.01</v>
      </c>
      <c r="G567" s="102">
        <v>1</v>
      </c>
      <c r="H567" s="208">
        <v>265221.39999999997</v>
      </c>
      <c r="I567" s="208"/>
      <c r="J567" s="208">
        <v>0.03</v>
      </c>
      <c r="K567" s="208">
        <f t="shared" si="104"/>
        <v>7956.6419999999989</v>
      </c>
      <c r="L567" s="208"/>
      <c r="M567" s="227">
        <f t="shared" si="105"/>
        <v>273178.04199999996</v>
      </c>
      <c r="N567" s="227">
        <v>0</v>
      </c>
      <c r="O567" s="102">
        <v>1</v>
      </c>
      <c r="P567" s="208">
        <v>256623.19999999998</v>
      </c>
      <c r="Q567" s="208"/>
      <c r="R567" s="208"/>
      <c r="S567" s="227">
        <f t="shared" si="106"/>
        <v>256623.19999999998</v>
      </c>
      <c r="T567" s="227">
        <f t="shared" si="101"/>
        <v>0</v>
      </c>
      <c r="U567" s="227">
        <f t="shared" si="102"/>
        <v>8598.1999999999825</v>
      </c>
      <c r="V567" s="227">
        <f t="shared" si="103"/>
        <v>0</v>
      </c>
      <c r="W567" s="227">
        <f t="shared" si="113"/>
        <v>0</v>
      </c>
      <c r="X567" s="227">
        <f t="shared" si="111"/>
        <v>8598.1999999999825</v>
      </c>
      <c r="Y567" s="1561">
        <v>2</v>
      </c>
      <c r="Z567" s="1560">
        <v>4.1399999999999997</v>
      </c>
      <c r="AA567" s="102">
        <v>1</v>
      </c>
      <c r="AB567" s="208">
        <v>273819.59999999998</v>
      </c>
      <c r="AC567" s="208"/>
      <c r="AD567" s="208">
        <v>0.03</v>
      </c>
      <c r="AE567" s="208">
        <f t="shared" si="107"/>
        <v>8214.5879999999997</v>
      </c>
      <c r="AF567" s="208"/>
      <c r="AG567" s="227">
        <f t="shared" si="108"/>
        <v>282034.18799999997</v>
      </c>
      <c r="AH567" s="227" t="s">
        <v>1</v>
      </c>
      <c r="AI567" s="1560">
        <v>4.2699999999999996</v>
      </c>
      <c r="AJ567" s="102">
        <v>1</v>
      </c>
      <c r="AK567" s="208">
        <v>282417.8</v>
      </c>
      <c r="AL567" s="208"/>
      <c r="AM567" s="1567">
        <v>0.03</v>
      </c>
      <c r="AN567" s="208">
        <f t="shared" si="109"/>
        <v>8472.5339999999997</v>
      </c>
      <c r="AO567" s="208"/>
      <c r="AP567" s="227">
        <f t="shared" si="110"/>
        <v>290890.33399999997</v>
      </c>
    </row>
    <row r="568" spans="1:42" s="5" customFormat="1" ht="27" x14ac:dyDescent="0.25">
      <c r="A568" s="208">
        <v>558</v>
      </c>
      <c r="B568" s="1546" t="s">
        <v>6561</v>
      </c>
      <c r="C568" s="1546" t="s">
        <v>6096</v>
      </c>
      <c r="D568" s="227" t="s">
        <v>4971</v>
      </c>
      <c r="E568" s="1561">
        <v>2</v>
      </c>
      <c r="F568" s="1560">
        <v>2.83</v>
      </c>
      <c r="G568" s="102">
        <v>1</v>
      </c>
      <c r="H568" s="208">
        <v>187176.2</v>
      </c>
      <c r="I568" s="208"/>
      <c r="J568" s="208">
        <v>0.1</v>
      </c>
      <c r="K568" s="208">
        <f t="shared" si="104"/>
        <v>18717.620000000003</v>
      </c>
      <c r="L568" s="208"/>
      <c r="M568" s="227">
        <f t="shared" si="105"/>
        <v>205893.82</v>
      </c>
      <c r="N568" s="227">
        <v>1</v>
      </c>
      <c r="O568" s="102">
        <v>1</v>
      </c>
      <c r="P568" s="208">
        <v>181885</v>
      </c>
      <c r="Q568" s="208"/>
      <c r="R568" s="208"/>
      <c r="S568" s="227">
        <f t="shared" si="106"/>
        <v>181885</v>
      </c>
      <c r="T568" s="227">
        <f t="shared" si="101"/>
        <v>0</v>
      </c>
      <c r="U568" s="227">
        <f t="shared" si="102"/>
        <v>5291.2000000000116</v>
      </c>
      <c r="V568" s="227">
        <f t="shared" si="103"/>
        <v>0</v>
      </c>
      <c r="W568" s="227">
        <f t="shared" si="113"/>
        <v>0</v>
      </c>
      <c r="X568" s="227">
        <f t="shared" si="111"/>
        <v>5291.2000000000116</v>
      </c>
      <c r="Y568" s="1561">
        <v>3</v>
      </c>
      <c r="Z568" s="1560">
        <v>2.92</v>
      </c>
      <c r="AA568" s="102">
        <v>1</v>
      </c>
      <c r="AB568" s="208">
        <v>193128.8</v>
      </c>
      <c r="AC568" s="208"/>
      <c r="AD568" s="208">
        <v>0.1</v>
      </c>
      <c r="AE568" s="208">
        <f t="shared" si="107"/>
        <v>19312.88</v>
      </c>
      <c r="AF568" s="208"/>
      <c r="AG568" s="227">
        <f t="shared" si="108"/>
        <v>212441.68</v>
      </c>
      <c r="AH568" s="227" t="s">
        <v>1</v>
      </c>
      <c r="AI568" s="1560">
        <v>3.02</v>
      </c>
      <c r="AJ568" s="102">
        <v>1</v>
      </c>
      <c r="AK568" s="208">
        <v>199742.8</v>
      </c>
      <c r="AL568" s="208"/>
      <c r="AM568" s="1567">
        <v>0.11</v>
      </c>
      <c r="AN568" s="208">
        <f t="shared" si="109"/>
        <v>21971.707999999999</v>
      </c>
      <c r="AO568" s="208"/>
      <c r="AP568" s="227">
        <f t="shared" si="110"/>
        <v>221714.50799999997</v>
      </c>
    </row>
    <row r="569" spans="1:42" s="5" customFormat="1" ht="27" x14ac:dyDescent="0.25">
      <c r="A569" s="208">
        <v>559</v>
      </c>
      <c r="B569" s="1546" t="s">
        <v>1429</v>
      </c>
      <c r="C569" s="1546" t="s">
        <v>6251</v>
      </c>
      <c r="D569" s="227" t="s">
        <v>4989</v>
      </c>
      <c r="E569" s="1561">
        <v>1</v>
      </c>
      <c r="F569" s="1560">
        <v>2.35</v>
      </c>
      <c r="G569" s="102">
        <v>1</v>
      </c>
      <c r="H569" s="208">
        <v>155429</v>
      </c>
      <c r="I569" s="208"/>
      <c r="J569" s="208">
        <v>0.03</v>
      </c>
      <c r="K569" s="208">
        <f t="shared" si="104"/>
        <v>4662.87</v>
      </c>
      <c r="L569" s="208"/>
      <c r="M569" s="227">
        <f t="shared" si="105"/>
        <v>160091.87</v>
      </c>
      <c r="N569" s="227">
        <v>0</v>
      </c>
      <c r="O569" s="102">
        <v>1</v>
      </c>
      <c r="P569" s="208">
        <v>150799.19999999998</v>
      </c>
      <c r="Q569" s="208"/>
      <c r="R569" s="208"/>
      <c r="S569" s="227">
        <f t="shared" si="106"/>
        <v>150799.19999999998</v>
      </c>
      <c r="T569" s="227">
        <f t="shared" si="101"/>
        <v>0</v>
      </c>
      <c r="U569" s="227">
        <f t="shared" si="102"/>
        <v>4629.8000000000175</v>
      </c>
      <c r="V569" s="227">
        <f t="shared" si="103"/>
        <v>0</v>
      </c>
      <c r="W569" s="227">
        <f t="shared" si="113"/>
        <v>0</v>
      </c>
      <c r="X569" s="227">
        <f t="shared" si="111"/>
        <v>4629.8000000000175</v>
      </c>
      <c r="Y569" s="1561">
        <v>2</v>
      </c>
      <c r="Z569" s="1560">
        <v>2.4300000000000002</v>
      </c>
      <c r="AA569" s="102">
        <v>1</v>
      </c>
      <c r="AB569" s="208">
        <v>160720.20000000001</v>
      </c>
      <c r="AC569" s="208"/>
      <c r="AD569" s="208">
        <v>0.03</v>
      </c>
      <c r="AE569" s="208">
        <f t="shared" si="107"/>
        <v>4821.6059999999998</v>
      </c>
      <c r="AF569" s="208"/>
      <c r="AG569" s="227">
        <f t="shared" si="108"/>
        <v>165541.80600000001</v>
      </c>
      <c r="AH569" s="227" t="s">
        <v>1</v>
      </c>
      <c r="AI569" s="1560">
        <v>2.5</v>
      </c>
      <c r="AJ569" s="102">
        <v>1</v>
      </c>
      <c r="AK569" s="208">
        <v>165350</v>
      </c>
      <c r="AL569" s="208"/>
      <c r="AM569" s="1567">
        <v>0.03</v>
      </c>
      <c r="AN569" s="208">
        <f t="shared" si="109"/>
        <v>4960.5</v>
      </c>
      <c r="AO569" s="208"/>
      <c r="AP569" s="227">
        <f t="shared" si="110"/>
        <v>170310.5</v>
      </c>
    </row>
    <row r="570" spans="1:42" s="5" customFormat="1" ht="27" x14ac:dyDescent="0.25">
      <c r="A570" s="208">
        <v>560</v>
      </c>
      <c r="B570" s="1546" t="s">
        <v>1429</v>
      </c>
      <c r="C570" s="1546" t="s">
        <v>6251</v>
      </c>
      <c r="D570" s="227" t="s">
        <v>4989</v>
      </c>
      <c r="E570" s="1561">
        <v>1</v>
      </c>
      <c r="F570" s="1560">
        <v>2.35</v>
      </c>
      <c r="G570" s="102">
        <v>1</v>
      </c>
      <c r="H570" s="208">
        <v>155429</v>
      </c>
      <c r="I570" s="208"/>
      <c r="J570" s="208">
        <v>0.03</v>
      </c>
      <c r="K570" s="208">
        <f t="shared" si="104"/>
        <v>4662.87</v>
      </c>
      <c r="L570" s="208"/>
      <c r="M570" s="227">
        <f t="shared" si="105"/>
        <v>160091.87</v>
      </c>
      <c r="N570" s="227">
        <v>0</v>
      </c>
      <c r="O570" s="102">
        <v>1</v>
      </c>
      <c r="P570" s="208">
        <v>150799.19999999998</v>
      </c>
      <c r="Q570" s="208"/>
      <c r="R570" s="208"/>
      <c r="S570" s="227">
        <f t="shared" si="106"/>
        <v>150799.19999999998</v>
      </c>
      <c r="T570" s="227">
        <f t="shared" si="101"/>
        <v>0</v>
      </c>
      <c r="U570" s="227">
        <f t="shared" si="102"/>
        <v>4629.8000000000175</v>
      </c>
      <c r="V570" s="227">
        <f t="shared" si="103"/>
        <v>0</v>
      </c>
      <c r="W570" s="227">
        <f t="shared" si="113"/>
        <v>0</v>
      </c>
      <c r="X570" s="227">
        <f t="shared" si="111"/>
        <v>4629.8000000000175</v>
      </c>
      <c r="Y570" s="1561">
        <v>2</v>
      </c>
      <c r="Z570" s="1560">
        <v>2.4300000000000002</v>
      </c>
      <c r="AA570" s="102">
        <v>1</v>
      </c>
      <c r="AB570" s="208">
        <v>160720.20000000001</v>
      </c>
      <c r="AC570" s="208"/>
      <c r="AD570" s="208">
        <v>0.03</v>
      </c>
      <c r="AE570" s="208">
        <f t="shared" si="107"/>
        <v>4821.6059999999998</v>
      </c>
      <c r="AF570" s="208"/>
      <c r="AG570" s="227">
        <f t="shared" si="108"/>
        <v>165541.80600000001</v>
      </c>
      <c r="AH570" s="227" t="s">
        <v>1</v>
      </c>
      <c r="AI570" s="1560">
        <v>2.5</v>
      </c>
      <c r="AJ570" s="102">
        <v>1</v>
      </c>
      <c r="AK570" s="208">
        <v>165350</v>
      </c>
      <c r="AL570" s="208"/>
      <c r="AM570" s="1567">
        <v>0.03</v>
      </c>
      <c r="AN570" s="208">
        <f t="shared" si="109"/>
        <v>4960.5</v>
      </c>
      <c r="AO570" s="208"/>
      <c r="AP570" s="227">
        <f t="shared" si="110"/>
        <v>170310.5</v>
      </c>
    </row>
    <row r="571" spans="1:42" s="5" customFormat="1" ht="27" x14ac:dyDescent="0.25">
      <c r="A571" s="208">
        <v>561</v>
      </c>
      <c r="B571" s="1546" t="s">
        <v>1429</v>
      </c>
      <c r="C571" s="1546" t="s">
        <v>6251</v>
      </c>
      <c r="D571" s="227" t="s">
        <v>4989</v>
      </c>
      <c r="E571" s="1561">
        <v>1</v>
      </c>
      <c r="F571" s="1560">
        <v>2.35</v>
      </c>
      <c r="G571" s="102">
        <v>1</v>
      </c>
      <c r="H571" s="208">
        <v>155429</v>
      </c>
      <c r="I571" s="208">
        <v>8000</v>
      </c>
      <c r="J571" s="208">
        <v>0.03</v>
      </c>
      <c r="K571" s="208">
        <f t="shared" si="104"/>
        <v>4662.87</v>
      </c>
      <c r="L571" s="208"/>
      <c r="M571" s="227">
        <f t="shared" si="105"/>
        <v>168091.87</v>
      </c>
      <c r="N571" s="227">
        <v>0</v>
      </c>
      <c r="O571" s="102">
        <v>1</v>
      </c>
      <c r="P571" s="208">
        <v>150799.19999999998</v>
      </c>
      <c r="Q571" s="208"/>
      <c r="R571" s="208"/>
      <c r="S571" s="227">
        <f t="shared" si="106"/>
        <v>150799.19999999998</v>
      </c>
      <c r="T571" s="227">
        <f t="shared" si="101"/>
        <v>0</v>
      </c>
      <c r="U571" s="227">
        <f t="shared" si="102"/>
        <v>4629.8000000000175</v>
      </c>
      <c r="V571" s="227">
        <f t="shared" si="103"/>
        <v>8000</v>
      </c>
      <c r="W571" s="227">
        <f t="shared" si="113"/>
        <v>0</v>
      </c>
      <c r="X571" s="227">
        <f t="shared" si="111"/>
        <v>12629.800000000017</v>
      </c>
      <c r="Y571" s="1561">
        <v>2</v>
      </c>
      <c r="Z571" s="1560">
        <v>2.4300000000000002</v>
      </c>
      <c r="AA571" s="102">
        <v>1</v>
      </c>
      <c r="AB571" s="208">
        <v>160720.20000000001</v>
      </c>
      <c r="AC571" s="208">
        <v>8000</v>
      </c>
      <c r="AD571" s="208">
        <v>0.03</v>
      </c>
      <c r="AE571" s="208">
        <f t="shared" si="107"/>
        <v>4821.6059999999998</v>
      </c>
      <c r="AF571" s="208"/>
      <c r="AG571" s="227">
        <f t="shared" si="108"/>
        <v>173541.80600000001</v>
      </c>
      <c r="AH571" s="227" t="s">
        <v>1</v>
      </c>
      <c r="AI571" s="1560">
        <v>2.5</v>
      </c>
      <c r="AJ571" s="102">
        <v>1</v>
      </c>
      <c r="AK571" s="208">
        <v>165350</v>
      </c>
      <c r="AL571" s="208">
        <v>8000</v>
      </c>
      <c r="AM571" s="1567">
        <v>0.03</v>
      </c>
      <c r="AN571" s="208">
        <f t="shared" si="109"/>
        <v>4960.5</v>
      </c>
      <c r="AO571" s="208"/>
      <c r="AP571" s="227">
        <f t="shared" si="110"/>
        <v>178310.5</v>
      </c>
    </row>
    <row r="572" spans="1:42" s="5" customFormat="1" x14ac:dyDescent="0.25">
      <c r="A572" s="208">
        <v>562</v>
      </c>
      <c r="B572" s="1546" t="s">
        <v>6562</v>
      </c>
      <c r="C572" s="1546" t="s">
        <v>6066</v>
      </c>
      <c r="D572" s="227" t="s">
        <v>6067</v>
      </c>
      <c r="E572" s="1561">
        <v>5</v>
      </c>
      <c r="F572" s="1560">
        <v>2.21</v>
      </c>
      <c r="G572" s="102">
        <v>1</v>
      </c>
      <c r="H572" s="208">
        <v>146169.4</v>
      </c>
      <c r="I572" s="208"/>
      <c r="J572" s="208">
        <v>0.1</v>
      </c>
      <c r="K572" s="208">
        <f t="shared" si="104"/>
        <v>14616.94</v>
      </c>
      <c r="L572" s="208"/>
      <c r="M572" s="227">
        <f t="shared" si="105"/>
        <v>160786.34</v>
      </c>
      <c r="N572" s="227">
        <v>4</v>
      </c>
      <c r="O572" s="102">
        <v>1</v>
      </c>
      <c r="P572" s="208">
        <v>146169.4</v>
      </c>
      <c r="Q572" s="208"/>
      <c r="R572" s="208"/>
      <c r="S572" s="227">
        <f t="shared" si="106"/>
        <v>146169.4</v>
      </c>
      <c r="T572" s="227">
        <f t="shared" si="101"/>
        <v>0</v>
      </c>
      <c r="U572" s="227">
        <f t="shared" si="102"/>
        <v>0</v>
      </c>
      <c r="V572" s="227">
        <f t="shared" si="103"/>
        <v>0</v>
      </c>
      <c r="W572" s="227">
        <f t="shared" si="113"/>
        <v>0</v>
      </c>
      <c r="X572" s="227">
        <f t="shared" si="111"/>
        <v>0</v>
      </c>
      <c r="Y572" s="1561">
        <v>6</v>
      </c>
      <c r="Z572" s="1560">
        <v>2.2799999999999998</v>
      </c>
      <c r="AA572" s="102">
        <v>1</v>
      </c>
      <c r="AB572" s="208">
        <v>150799.19999999998</v>
      </c>
      <c r="AC572" s="208"/>
      <c r="AD572" s="208">
        <v>0.11</v>
      </c>
      <c r="AE572" s="208">
        <f t="shared" si="107"/>
        <v>16587.911999999997</v>
      </c>
      <c r="AF572" s="208"/>
      <c r="AG572" s="227">
        <f t="shared" si="108"/>
        <v>167387.11199999996</v>
      </c>
      <c r="AH572" s="227" t="s">
        <v>1</v>
      </c>
      <c r="AI572" s="1560">
        <v>2.2799999999999998</v>
      </c>
      <c r="AJ572" s="102">
        <v>1</v>
      </c>
      <c r="AK572" s="208">
        <v>150799.19999999998</v>
      </c>
      <c r="AL572" s="208"/>
      <c r="AM572" s="1567">
        <v>0.11</v>
      </c>
      <c r="AN572" s="208">
        <f t="shared" si="109"/>
        <v>16587.911999999997</v>
      </c>
      <c r="AO572" s="208"/>
      <c r="AP572" s="227">
        <f t="shared" si="110"/>
        <v>167387.11199999996</v>
      </c>
    </row>
    <row r="573" spans="1:42" s="5" customFormat="1" ht="27" x14ac:dyDescent="0.25">
      <c r="A573" s="208">
        <v>563</v>
      </c>
      <c r="B573" s="1546" t="s">
        <v>6563</v>
      </c>
      <c r="C573" s="1546" t="s">
        <v>6066</v>
      </c>
      <c r="D573" s="227" t="s">
        <v>6067</v>
      </c>
      <c r="E573" s="1561">
        <v>2</v>
      </c>
      <c r="F573" s="1560">
        <v>2.08</v>
      </c>
      <c r="G573" s="102">
        <v>1</v>
      </c>
      <c r="H573" s="208">
        <v>137571.20000000001</v>
      </c>
      <c r="I573" s="208">
        <v>8000</v>
      </c>
      <c r="J573" s="208">
        <v>0.1</v>
      </c>
      <c r="K573" s="208">
        <f t="shared" si="104"/>
        <v>13757.120000000003</v>
      </c>
      <c r="L573" s="208"/>
      <c r="M573" s="227">
        <f t="shared" si="105"/>
        <v>159328.32000000001</v>
      </c>
      <c r="N573" s="227">
        <v>1</v>
      </c>
      <c r="O573" s="102">
        <v>1</v>
      </c>
      <c r="P573" s="208">
        <v>133602.79999999999</v>
      </c>
      <c r="Q573" s="208"/>
      <c r="R573" s="208"/>
      <c r="S573" s="227">
        <f t="shared" si="106"/>
        <v>133602.79999999999</v>
      </c>
      <c r="T573" s="227">
        <f t="shared" si="101"/>
        <v>0</v>
      </c>
      <c r="U573" s="227">
        <f t="shared" si="102"/>
        <v>3968.4000000000233</v>
      </c>
      <c r="V573" s="227">
        <f t="shared" si="103"/>
        <v>8000</v>
      </c>
      <c r="W573" s="227">
        <f t="shared" si="113"/>
        <v>0</v>
      </c>
      <c r="X573" s="227">
        <f t="shared" si="111"/>
        <v>11968.400000000023</v>
      </c>
      <c r="Y573" s="1561">
        <v>3</v>
      </c>
      <c r="Z573" s="1560">
        <v>2.15</v>
      </c>
      <c r="AA573" s="102">
        <v>1</v>
      </c>
      <c r="AB573" s="208">
        <v>142201</v>
      </c>
      <c r="AC573" s="208">
        <v>8000</v>
      </c>
      <c r="AD573" s="208">
        <v>0.1</v>
      </c>
      <c r="AE573" s="208">
        <f t="shared" si="107"/>
        <v>14220.1</v>
      </c>
      <c r="AF573" s="208"/>
      <c r="AG573" s="227">
        <f t="shared" si="108"/>
        <v>164421.1</v>
      </c>
      <c r="AH573" s="227" t="s">
        <v>1</v>
      </c>
      <c r="AI573" s="1560">
        <v>2.21</v>
      </c>
      <c r="AJ573" s="102">
        <v>1</v>
      </c>
      <c r="AK573" s="208">
        <v>146169.4</v>
      </c>
      <c r="AL573" s="208">
        <v>8000</v>
      </c>
      <c r="AM573" s="1567">
        <v>0.1</v>
      </c>
      <c r="AN573" s="208">
        <f t="shared" si="109"/>
        <v>14616.94</v>
      </c>
      <c r="AO573" s="208"/>
      <c r="AP573" s="227">
        <f t="shared" si="110"/>
        <v>168786.34</v>
      </c>
    </row>
    <row r="574" spans="1:42" s="5" customFormat="1" x14ac:dyDescent="0.25">
      <c r="A574" s="208">
        <v>564</v>
      </c>
      <c r="B574" s="1546" t="s">
        <v>6564</v>
      </c>
      <c r="C574" s="1546" t="s">
        <v>6066</v>
      </c>
      <c r="D574" s="227" t="s">
        <v>6067</v>
      </c>
      <c r="E574" s="1561">
        <v>20</v>
      </c>
      <c r="F574" s="1560">
        <v>2.66</v>
      </c>
      <c r="G574" s="102">
        <v>1</v>
      </c>
      <c r="H574" s="208">
        <v>175932.40000000002</v>
      </c>
      <c r="I574" s="208"/>
      <c r="J574" s="208">
        <v>0.1</v>
      </c>
      <c r="K574" s="208">
        <f t="shared" si="104"/>
        <v>17593.240000000002</v>
      </c>
      <c r="L574" s="208"/>
      <c r="M574" s="227">
        <f t="shared" si="105"/>
        <v>193525.64</v>
      </c>
      <c r="N574" s="227">
        <v>19</v>
      </c>
      <c r="O574" s="102">
        <v>1</v>
      </c>
      <c r="P574" s="208">
        <v>175932.40000000002</v>
      </c>
      <c r="Q574" s="208"/>
      <c r="R574" s="208"/>
      <c r="S574" s="227">
        <f t="shared" si="106"/>
        <v>175932.40000000002</v>
      </c>
      <c r="T574" s="227">
        <f t="shared" si="101"/>
        <v>0</v>
      </c>
      <c r="U574" s="227">
        <f t="shared" si="102"/>
        <v>0</v>
      </c>
      <c r="V574" s="227">
        <f t="shared" si="103"/>
        <v>0</v>
      </c>
      <c r="W574" s="227">
        <f t="shared" si="113"/>
        <v>0</v>
      </c>
      <c r="X574" s="227">
        <f t="shared" si="111"/>
        <v>0</v>
      </c>
      <c r="Y574" s="1561">
        <v>21</v>
      </c>
      <c r="Z574" s="1560">
        <v>2.66</v>
      </c>
      <c r="AA574" s="102">
        <v>1</v>
      </c>
      <c r="AB574" s="208">
        <v>175932.40000000002</v>
      </c>
      <c r="AC574" s="208"/>
      <c r="AD574" s="208">
        <v>0.11</v>
      </c>
      <c r="AE574" s="208">
        <f t="shared" si="107"/>
        <v>19352.564000000002</v>
      </c>
      <c r="AF574" s="208"/>
      <c r="AG574" s="227">
        <f t="shared" si="108"/>
        <v>195284.96400000004</v>
      </c>
      <c r="AH574" s="227" t="s">
        <v>1</v>
      </c>
      <c r="AI574" s="1560">
        <v>2.66</v>
      </c>
      <c r="AJ574" s="102">
        <v>1</v>
      </c>
      <c r="AK574" s="208">
        <v>175932.40000000002</v>
      </c>
      <c r="AL574" s="208"/>
      <c r="AM574" s="1567">
        <v>0.11</v>
      </c>
      <c r="AN574" s="208">
        <f t="shared" si="109"/>
        <v>19352.564000000002</v>
      </c>
      <c r="AO574" s="208"/>
      <c r="AP574" s="227">
        <f t="shared" si="110"/>
        <v>195284.96400000004</v>
      </c>
    </row>
    <row r="575" spans="1:42" s="5" customFormat="1" x14ac:dyDescent="0.25">
      <c r="A575" s="208">
        <v>565</v>
      </c>
      <c r="B575" s="1546" t="s">
        <v>6565</v>
      </c>
      <c r="C575" s="1546" t="s">
        <v>6066</v>
      </c>
      <c r="D575" s="227" t="s">
        <v>6067</v>
      </c>
      <c r="E575" s="1561">
        <v>2</v>
      </c>
      <c r="F575" s="1560">
        <v>2.08</v>
      </c>
      <c r="G575" s="102">
        <v>1</v>
      </c>
      <c r="H575" s="208">
        <v>137571.20000000001</v>
      </c>
      <c r="I575" s="208"/>
      <c r="J575" s="208">
        <v>0.1</v>
      </c>
      <c r="K575" s="208">
        <f t="shared" si="104"/>
        <v>13757.120000000003</v>
      </c>
      <c r="L575" s="208"/>
      <c r="M575" s="227">
        <f t="shared" si="105"/>
        <v>151328.32000000001</v>
      </c>
      <c r="N575" s="227">
        <v>1</v>
      </c>
      <c r="O575" s="102">
        <v>1</v>
      </c>
      <c r="P575" s="208">
        <v>133602.79999999999</v>
      </c>
      <c r="Q575" s="208"/>
      <c r="R575" s="208"/>
      <c r="S575" s="227">
        <f t="shared" si="106"/>
        <v>133602.79999999999</v>
      </c>
      <c r="T575" s="227">
        <f t="shared" si="101"/>
        <v>0</v>
      </c>
      <c r="U575" s="227">
        <f t="shared" si="102"/>
        <v>3968.4000000000233</v>
      </c>
      <c r="V575" s="227">
        <f t="shared" si="103"/>
        <v>0</v>
      </c>
      <c r="W575" s="227">
        <f t="shared" si="113"/>
        <v>0</v>
      </c>
      <c r="X575" s="227">
        <f t="shared" si="111"/>
        <v>3968.4000000000233</v>
      </c>
      <c r="Y575" s="1561">
        <v>3</v>
      </c>
      <c r="Z575" s="1560">
        <v>2.15</v>
      </c>
      <c r="AA575" s="102">
        <v>1</v>
      </c>
      <c r="AB575" s="208">
        <v>142201</v>
      </c>
      <c r="AC575" s="208"/>
      <c r="AD575" s="208">
        <v>0.1</v>
      </c>
      <c r="AE575" s="208">
        <f t="shared" si="107"/>
        <v>14220.1</v>
      </c>
      <c r="AF575" s="208"/>
      <c r="AG575" s="227">
        <f t="shared" si="108"/>
        <v>156421.1</v>
      </c>
      <c r="AH575" s="227" t="s">
        <v>1</v>
      </c>
      <c r="AI575" s="1560">
        <v>2.21</v>
      </c>
      <c r="AJ575" s="102">
        <v>1</v>
      </c>
      <c r="AK575" s="208">
        <v>146169.4</v>
      </c>
      <c r="AL575" s="208"/>
      <c r="AM575" s="1567">
        <v>0.1</v>
      </c>
      <c r="AN575" s="208">
        <f t="shared" si="109"/>
        <v>14616.94</v>
      </c>
      <c r="AO575" s="208"/>
      <c r="AP575" s="227">
        <f t="shared" si="110"/>
        <v>160786.34</v>
      </c>
    </row>
    <row r="576" spans="1:42" s="5" customFormat="1" x14ac:dyDescent="0.25">
      <c r="A576" s="208">
        <v>566</v>
      </c>
      <c r="B576" s="1546" t="s">
        <v>6566</v>
      </c>
      <c r="C576" s="1546" t="s">
        <v>6066</v>
      </c>
      <c r="D576" s="227" t="s">
        <v>6067</v>
      </c>
      <c r="E576" s="1561">
        <v>2</v>
      </c>
      <c r="F576" s="1560">
        <v>2.08</v>
      </c>
      <c r="G576" s="102">
        <v>1</v>
      </c>
      <c r="H576" s="208">
        <v>137571.20000000001</v>
      </c>
      <c r="I576" s="208"/>
      <c r="J576" s="208">
        <v>0.1</v>
      </c>
      <c r="K576" s="208">
        <f t="shared" si="104"/>
        <v>13757.120000000003</v>
      </c>
      <c r="L576" s="208"/>
      <c r="M576" s="227">
        <f t="shared" si="105"/>
        <v>151328.32000000001</v>
      </c>
      <c r="N576" s="227">
        <v>1</v>
      </c>
      <c r="O576" s="102">
        <v>1</v>
      </c>
      <c r="P576" s="208">
        <v>133602.79999999999</v>
      </c>
      <c r="Q576" s="208"/>
      <c r="R576" s="208"/>
      <c r="S576" s="227">
        <f t="shared" si="106"/>
        <v>133602.79999999999</v>
      </c>
      <c r="T576" s="227">
        <f t="shared" si="101"/>
        <v>0</v>
      </c>
      <c r="U576" s="227">
        <f t="shared" si="102"/>
        <v>3968.4000000000233</v>
      </c>
      <c r="V576" s="227">
        <f t="shared" si="103"/>
        <v>0</v>
      </c>
      <c r="W576" s="227">
        <f t="shared" si="113"/>
        <v>0</v>
      </c>
      <c r="X576" s="227">
        <f t="shared" si="111"/>
        <v>3968.4000000000233</v>
      </c>
      <c r="Y576" s="1561">
        <v>3</v>
      </c>
      <c r="Z576" s="1560">
        <v>2.15</v>
      </c>
      <c r="AA576" s="102">
        <v>1</v>
      </c>
      <c r="AB576" s="208">
        <v>142201</v>
      </c>
      <c r="AC576" s="208"/>
      <c r="AD576" s="208">
        <v>0.1</v>
      </c>
      <c r="AE576" s="208">
        <f t="shared" si="107"/>
        <v>14220.1</v>
      </c>
      <c r="AF576" s="208"/>
      <c r="AG576" s="227">
        <f t="shared" si="108"/>
        <v>156421.1</v>
      </c>
      <c r="AH576" s="227" t="s">
        <v>1</v>
      </c>
      <c r="AI576" s="1560">
        <v>2.21</v>
      </c>
      <c r="AJ576" s="102">
        <v>1</v>
      </c>
      <c r="AK576" s="208">
        <v>146169.4</v>
      </c>
      <c r="AL576" s="208"/>
      <c r="AM576" s="1567">
        <v>0.1</v>
      </c>
      <c r="AN576" s="208">
        <f t="shared" si="109"/>
        <v>14616.94</v>
      </c>
      <c r="AO576" s="208"/>
      <c r="AP576" s="227">
        <f t="shared" si="110"/>
        <v>160786.34</v>
      </c>
    </row>
    <row r="577" spans="1:42" s="5" customFormat="1" x14ac:dyDescent="0.25">
      <c r="A577" s="208">
        <v>567</v>
      </c>
      <c r="B577" s="1546" t="s">
        <v>6567</v>
      </c>
      <c r="C577" s="1546" t="s">
        <v>1145</v>
      </c>
      <c r="D577" s="227" t="s">
        <v>4768</v>
      </c>
      <c r="E577" s="1561">
        <v>4</v>
      </c>
      <c r="F577" s="1560">
        <v>1.9</v>
      </c>
      <c r="G577" s="102">
        <v>1</v>
      </c>
      <c r="H577" s="208">
        <v>125666</v>
      </c>
      <c r="I577" s="208"/>
      <c r="J577" s="208">
        <v>0.06</v>
      </c>
      <c r="K577" s="208">
        <f t="shared" si="104"/>
        <v>7539.96</v>
      </c>
      <c r="L577" s="208"/>
      <c r="M577" s="227">
        <f t="shared" si="105"/>
        <v>133205.96</v>
      </c>
      <c r="N577" s="227">
        <v>3</v>
      </c>
      <c r="O577" s="102">
        <v>1</v>
      </c>
      <c r="P577" s="208">
        <v>121697.60000000001</v>
      </c>
      <c r="Q577" s="208"/>
      <c r="R577" s="208"/>
      <c r="S577" s="227">
        <f t="shared" si="106"/>
        <v>121697.60000000001</v>
      </c>
      <c r="T577" s="227">
        <f t="shared" si="101"/>
        <v>0</v>
      </c>
      <c r="U577" s="227">
        <f t="shared" si="102"/>
        <v>3968.3999999999942</v>
      </c>
      <c r="V577" s="227">
        <f t="shared" si="103"/>
        <v>0</v>
      </c>
      <c r="W577" s="227">
        <f t="shared" si="113"/>
        <v>0</v>
      </c>
      <c r="X577" s="227">
        <f t="shared" si="111"/>
        <v>3968.3999999999942</v>
      </c>
      <c r="Y577" s="1561">
        <v>5</v>
      </c>
      <c r="Z577" s="1560">
        <v>1.9</v>
      </c>
      <c r="AA577" s="102">
        <v>1</v>
      </c>
      <c r="AB577" s="208">
        <v>125666</v>
      </c>
      <c r="AC577" s="208"/>
      <c r="AD577" s="208">
        <v>7.0000000000000007E-2</v>
      </c>
      <c r="AE577" s="208">
        <f t="shared" si="107"/>
        <v>8796.6200000000008</v>
      </c>
      <c r="AF577" s="208"/>
      <c r="AG577" s="227">
        <f t="shared" si="108"/>
        <v>134462.62</v>
      </c>
      <c r="AH577" s="227" t="s">
        <v>1</v>
      </c>
      <c r="AI577" s="1560">
        <v>1.96</v>
      </c>
      <c r="AJ577" s="102">
        <v>1</v>
      </c>
      <c r="AK577" s="208">
        <v>129634.4</v>
      </c>
      <c r="AL577" s="208"/>
      <c r="AM577" s="1567">
        <v>7.0000000000000007E-2</v>
      </c>
      <c r="AN577" s="208">
        <f t="shared" si="109"/>
        <v>9074.4080000000013</v>
      </c>
      <c r="AO577" s="208"/>
      <c r="AP577" s="227">
        <f t="shared" si="110"/>
        <v>138708.80799999999</v>
      </c>
    </row>
    <row r="578" spans="1:42" s="5" customFormat="1" x14ac:dyDescent="0.25">
      <c r="A578" s="208">
        <v>568</v>
      </c>
      <c r="B578" s="1546" t="s">
        <v>6568</v>
      </c>
      <c r="C578" s="1546" t="s">
        <v>1145</v>
      </c>
      <c r="D578" s="227" t="s">
        <v>4768</v>
      </c>
      <c r="E578" s="1561">
        <v>2</v>
      </c>
      <c r="F578" s="1560">
        <v>1.79</v>
      </c>
      <c r="G578" s="102">
        <v>1</v>
      </c>
      <c r="H578" s="208">
        <v>118390.6</v>
      </c>
      <c r="I578" s="208"/>
      <c r="J578" s="208">
        <v>0.05</v>
      </c>
      <c r="K578" s="208">
        <f t="shared" si="104"/>
        <v>5919.5300000000007</v>
      </c>
      <c r="L578" s="208"/>
      <c r="M578" s="227">
        <f t="shared" si="105"/>
        <v>124310.13</v>
      </c>
      <c r="N578" s="227">
        <v>1</v>
      </c>
      <c r="O578" s="102">
        <v>1</v>
      </c>
      <c r="P578" s="208">
        <v>114422.2</v>
      </c>
      <c r="Q578" s="208"/>
      <c r="R578" s="208"/>
      <c r="S578" s="227">
        <f t="shared" si="106"/>
        <v>114422.2</v>
      </c>
      <c r="T578" s="227">
        <f t="shared" si="101"/>
        <v>0</v>
      </c>
      <c r="U578" s="227">
        <f t="shared" si="102"/>
        <v>3968.4000000000087</v>
      </c>
      <c r="V578" s="227">
        <f t="shared" si="103"/>
        <v>0</v>
      </c>
      <c r="W578" s="227">
        <f t="shared" si="113"/>
        <v>0</v>
      </c>
      <c r="X578" s="227">
        <f t="shared" si="111"/>
        <v>3968.4000000000087</v>
      </c>
      <c r="Y578" s="1561">
        <v>3</v>
      </c>
      <c r="Z578" s="1560">
        <v>1.84</v>
      </c>
      <c r="AA578" s="102">
        <v>1</v>
      </c>
      <c r="AB578" s="208">
        <v>121697.60000000001</v>
      </c>
      <c r="AC578" s="208"/>
      <c r="AD578" s="208">
        <v>0.05</v>
      </c>
      <c r="AE578" s="208">
        <f t="shared" si="107"/>
        <v>6084.880000000001</v>
      </c>
      <c r="AF578" s="208"/>
      <c r="AG578" s="227">
        <f t="shared" si="108"/>
        <v>127782.48000000001</v>
      </c>
      <c r="AH578" s="227" t="s">
        <v>1</v>
      </c>
      <c r="AI578" s="1560">
        <v>1.9</v>
      </c>
      <c r="AJ578" s="102">
        <v>1</v>
      </c>
      <c r="AK578" s="208">
        <v>125666</v>
      </c>
      <c r="AL578" s="208"/>
      <c r="AM578" s="1567">
        <v>0.06</v>
      </c>
      <c r="AN578" s="208">
        <f t="shared" si="109"/>
        <v>7539.96</v>
      </c>
      <c r="AO578" s="208"/>
      <c r="AP578" s="227">
        <f t="shared" si="110"/>
        <v>133205.96</v>
      </c>
    </row>
    <row r="579" spans="1:42" s="5" customFormat="1" x14ac:dyDescent="0.25">
      <c r="A579" s="208">
        <v>569</v>
      </c>
      <c r="B579" s="1546" t="s">
        <v>6569</v>
      </c>
      <c r="C579" s="1546" t="s">
        <v>1145</v>
      </c>
      <c r="D579" s="227" t="s">
        <v>4768</v>
      </c>
      <c r="E579" s="1561">
        <v>6</v>
      </c>
      <c r="F579" s="1560">
        <v>1.96</v>
      </c>
      <c r="G579" s="102">
        <v>1</v>
      </c>
      <c r="H579" s="208">
        <v>129634.4</v>
      </c>
      <c r="I579" s="208"/>
      <c r="J579" s="208">
        <v>7.0000000000000007E-2</v>
      </c>
      <c r="K579" s="208">
        <f t="shared" si="104"/>
        <v>9074.4080000000013</v>
      </c>
      <c r="L579" s="208"/>
      <c r="M579" s="227">
        <f t="shared" si="105"/>
        <v>138708.80799999999</v>
      </c>
      <c r="N579" s="227">
        <v>4</v>
      </c>
      <c r="O579" s="102">
        <v>1</v>
      </c>
      <c r="P579" s="208">
        <v>125666</v>
      </c>
      <c r="Q579" s="208"/>
      <c r="R579" s="208"/>
      <c r="S579" s="227">
        <f t="shared" si="106"/>
        <v>125666</v>
      </c>
      <c r="T579" s="227">
        <f t="shared" si="101"/>
        <v>0</v>
      </c>
      <c r="U579" s="227">
        <f t="shared" si="102"/>
        <v>3968.3999999999942</v>
      </c>
      <c r="V579" s="227">
        <f t="shared" si="103"/>
        <v>0</v>
      </c>
      <c r="W579" s="227">
        <f t="shared" si="113"/>
        <v>0</v>
      </c>
      <c r="X579" s="227">
        <f t="shared" si="111"/>
        <v>3968.3999999999942</v>
      </c>
      <c r="Y579" s="1561">
        <v>7</v>
      </c>
      <c r="Z579" s="1560">
        <v>1.96</v>
      </c>
      <c r="AA579" s="102">
        <v>1</v>
      </c>
      <c r="AB579" s="208">
        <v>129634.4</v>
      </c>
      <c r="AC579" s="208"/>
      <c r="AD579" s="208">
        <v>7.0000000000000007E-2</v>
      </c>
      <c r="AE579" s="208">
        <f t="shared" si="107"/>
        <v>9074.4080000000013</v>
      </c>
      <c r="AF579" s="208"/>
      <c r="AG579" s="227">
        <f t="shared" si="108"/>
        <v>138708.80799999999</v>
      </c>
      <c r="AH579" s="227" t="s">
        <v>1</v>
      </c>
      <c r="AI579" s="1560">
        <v>2.02</v>
      </c>
      <c r="AJ579" s="102">
        <v>1</v>
      </c>
      <c r="AK579" s="208">
        <v>133602.79999999999</v>
      </c>
      <c r="AL579" s="208"/>
      <c r="AM579" s="1567">
        <v>0.08</v>
      </c>
      <c r="AN579" s="208">
        <f t="shared" si="109"/>
        <v>10688.224</v>
      </c>
      <c r="AO579" s="208"/>
      <c r="AP579" s="227">
        <f t="shared" si="110"/>
        <v>144291.02399999998</v>
      </c>
    </row>
    <row r="580" spans="1:42" s="5" customFormat="1" x14ac:dyDescent="0.25">
      <c r="A580" s="208">
        <v>570</v>
      </c>
      <c r="B580" s="1546" t="s">
        <v>6570</v>
      </c>
      <c r="C580" s="1546" t="s">
        <v>1145</v>
      </c>
      <c r="D580" s="227" t="s">
        <v>4768</v>
      </c>
      <c r="E580" s="1561">
        <v>6</v>
      </c>
      <c r="F580" s="1560">
        <v>1.96</v>
      </c>
      <c r="G580" s="102">
        <v>1</v>
      </c>
      <c r="H580" s="208">
        <v>129634.4</v>
      </c>
      <c r="I580" s="208"/>
      <c r="J580" s="208">
        <v>7.0000000000000007E-2</v>
      </c>
      <c r="K580" s="208">
        <f t="shared" si="104"/>
        <v>9074.4080000000013</v>
      </c>
      <c r="L580" s="208"/>
      <c r="M580" s="227">
        <f t="shared" si="105"/>
        <v>138708.80799999999</v>
      </c>
      <c r="N580" s="227">
        <v>4</v>
      </c>
      <c r="O580" s="102">
        <v>1</v>
      </c>
      <c r="P580" s="208">
        <v>125666</v>
      </c>
      <c r="Q580" s="208"/>
      <c r="R580" s="208"/>
      <c r="S580" s="227">
        <f t="shared" si="106"/>
        <v>125666</v>
      </c>
      <c r="T580" s="227">
        <f t="shared" si="101"/>
        <v>0</v>
      </c>
      <c r="U580" s="227">
        <f t="shared" si="102"/>
        <v>3968.3999999999942</v>
      </c>
      <c r="V580" s="227">
        <f t="shared" si="103"/>
        <v>0</v>
      </c>
      <c r="W580" s="227">
        <f t="shared" si="113"/>
        <v>0</v>
      </c>
      <c r="X580" s="227">
        <f t="shared" si="111"/>
        <v>3968.3999999999942</v>
      </c>
      <c r="Y580" s="1561">
        <v>7</v>
      </c>
      <c r="Z580" s="1560">
        <v>1.96</v>
      </c>
      <c r="AA580" s="102">
        <v>1</v>
      </c>
      <c r="AB580" s="208">
        <v>129634.4</v>
      </c>
      <c r="AC580" s="208"/>
      <c r="AD580" s="208">
        <v>7.0000000000000007E-2</v>
      </c>
      <c r="AE580" s="208">
        <f t="shared" si="107"/>
        <v>9074.4080000000013</v>
      </c>
      <c r="AF580" s="208"/>
      <c r="AG580" s="227">
        <f t="shared" si="108"/>
        <v>138708.80799999999</v>
      </c>
      <c r="AH580" s="227" t="s">
        <v>1</v>
      </c>
      <c r="AI580" s="1560">
        <v>2.02</v>
      </c>
      <c r="AJ580" s="102">
        <v>1</v>
      </c>
      <c r="AK580" s="208">
        <v>133602.79999999999</v>
      </c>
      <c r="AL580" s="208"/>
      <c r="AM580" s="1567">
        <v>0.08</v>
      </c>
      <c r="AN580" s="208">
        <f t="shared" si="109"/>
        <v>10688.224</v>
      </c>
      <c r="AO580" s="208"/>
      <c r="AP580" s="227">
        <f t="shared" si="110"/>
        <v>144291.02399999998</v>
      </c>
    </row>
    <row r="581" spans="1:42" s="5" customFormat="1" x14ac:dyDescent="0.25">
      <c r="A581" s="208">
        <v>571</v>
      </c>
      <c r="B581" s="1546" t="s">
        <v>6571</v>
      </c>
      <c r="C581" s="1546" t="s">
        <v>1145</v>
      </c>
      <c r="D581" s="227" t="s">
        <v>4768</v>
      </c>
      <c r="E581" s="1561">
        <v>2</v>
      </c>
      <c r="F581" s="1560">
        <v>1.79</v>
      </c>
      <c r="G581" s="102">
        <v>1</v>
      </c>
      <c r="H581" s="208">
        <v>118390.6</v>
      </c>
      <c r="I581" s="208"/>
      <c r="J581" s="208">
        <v>0.05</v>
      </c>
      <c r="K581" s="208">
        <f t="shared" si="104"/>
        <v>5919.5300000000007</v>
      </c>
      <c r="L581" s="208"/>
      <c r="M581" s="227">
        <f t="shared" si="105"/>
        <v>124310.13</v>
      </c>
      <c r="N581" s="227">
        <v>1</v>
      </c>
      <c r="O581" s="102">
        <v>1</v>
      </c>
      <c r="P581" s="208">
        <v>114422.2</v>
      </c>
      <c r="Q581" s="208"/>
      <c r="R581" s="208"/>
      <c r="S581" s="227">
        <f t="shared" si="106"/>
        <v>114422.2</v>
      </c>
      <c r="T581" s="227">
        <f t="shared" si="101"/>
        <v>0</v>
      </c>
      <c r="U581" s="227">
        <f t="shared" si="102"/>
        <v>3968.4000000000087</v>
      </c>
      <c r="V581" s="227">
        <f t="shared" si="103"/>
        <v>0</v>
      </c>
      <c r="W581" s="227">
        <f t="shared" si="113"/>
        <v>0</v>
      </c>
      <c r="X581" s="227">
        <f t="shared" si="111"/>
        <v>3968.4000000000087</v>
      </c>
      <c r="Y581" s="1561">
        <v>3</v>
      </c>
      <c r="Z581" s="1560">
        <v>1.84</v>
      </c>
      <c r="AA581" s="102">
        <v>1</v>
      </c>
      <c r="AB581" s="208">
        <v>121697.60000000001</v>
      </c>
      <c r="AC581" s="208"/>
      <c r="AD581" s="208">
        <v>0.05</v>
      </c>
      <c r="AE581" s="208">
        <f t="shared" si="107"/>
        <v>6084.880000000001</v>
      </c>
      <c r="AF581" s="208"/>
      <c r="AG581" s="227">
        <f t="shared" si="108"/>
        <v>127782.48000000001</v>
      </c>
      <c r="AH581" s="227" t="s">
        <v>1</v>
      </c>
      <c r="AI581" s="1560">
        <v>1.9</v>
      </c>
      <c r="AJ581" s="102">
        <v>1</v>
      </c>
      <c r="AK581" s="208">
        <v>125666</v>
      </c>
      <c r="AL581" s="208"/>
      <c r="AM581" s="1567">
        <v>0.05</v>
      </c>
      <c r="AN581" s="208">
        <f t="shared" si="109"/>
        <v>6283.3</v>
      </c>
      <c r="AO581" s="208"/>
      <c r="AP581" s="227">
        <f t="shared" si="110"/>
        <v>131949.29999999999</v>
      </c>
    </row>
    <row r="582" spans="1:42" s="5" customFormat="1" x14ac:dyDescent="0.25">
      <c r="A582" s="208">
        <v>572</v>
      </c>
      <c r="B582" s="1546" t="s">
        <v>6572</v>
      </c>
      <c r="C582" s="1546" t="s">
        <v>1145</v>
      </c>
      <c r="D582" s="227" t="s">
        <v>4768</v>
      </c>
      <c r="E582" s="1561">
        <v>6</v>
      </c>
      <c r="F582" s="1560">
        <v>1.96</v>
      </c>
      <c r="G582" s="102">
        <v>1</v>
      </c>
      <c r="H582" s="208">
        <v>129634.4</v>
      </c>
      <c r="I582" s="208"/>
      <c r="J582" s="208">
        <v>0.08</v>
      </c>
      <c r="K582" s="208">
        <f t="shared" si="104"/>
        <v>10370.752</v>
      </c>
      <c r="L582" s="208"/>
      <c r="M582" s="227">
        <f t="shared" si="105"/>
        <v>140005.152</v>
      </c>
      <c r="N582" s="227">
        <v>4</v>
      </c>
      <c r="O582" s="102">
        <v>1</v>
      </c>
      <c r="P582" s="208">
        <v>125666</v>
      </c>
      <c r="Q582" s="208"/>
      <c r="R582" s="208"/>
      <c r="S582" s="227">
        <f t="shared" si="106"/>
        <v>125666</v>
      </c>
      <c r="T582" s="227">
        <f t="shared" si="101"/>
        <v>0</v>
      </c>
      <c r="U582" s="227">
        <f t="shared" si="102"/>
        <v>3968.3999999999942</v>
      </c>
      <c r="V582" s="227">
        <f t="shared" si="103"/>
        <v>0</v>
      </c>
      <c r="W582" s="227">
        <f t="shared" si="113"/>
        <v>0</v>
      </c>
      <c r="X582" s="227">
        <f t="shared" si="111"/>
        <v>3968.3999999999942</v>
      </c>
      <c r="Y582" s="1561">
        <v>7</v>
      </c>
      <c r="Z582" s="1560">
        <v>1.96</v>
      </c>
      <c r="AA582" s="102">
        <v>1</v>
      </c>
      <c r="AB582" s="208">
        <v>129634.4</v>
      </c>
      <c r="AC582" s="208"/>
      <c r="AD582" s="208">
        <v>0.08</v>
      </c>
      <c r="AE582" s="208">
        <f t="shared" si="107"/>
        <v>10370.752</v>
      </c>
      <c r="AF582" s="208"/>
      <c r="AG582" s="227">
        <f t="shared" si="108"/>
        <v>140005.152</v>
      </c>
      <c r="AH582" s="227" t="s">
        <v>1</v>
      </c>
      <c r="AI582" s="1560">
        <v>2.02</v>
      </c>
      <c r="AJ582" s="102">
        <v>1</v>
      </c>
      <c r="AK582" s="208">
        <v>133602.79999999999</v>
      </c>
      <c r="AL582" s="208"/>
      <c r="AM582" s="1567">
        <v>0.08</v>
      </c>
      <c r="AN582" s="208">
        <f t="shared" si="109"/>
        <v>10688.224</v>
      </c>
      <c r="AO582" s="208"/>
      <c r="AP582" s="227">
        <f t="shared" si="110"/>
        <v>144291.02399999998</v>
      </c>
    </row>
    <row r="583" spans="1:42" s="5" customFormat="1" ht="27" x14ac:dyDescent="0.25">
      <c r="A583" s="208">
        <v>573</v>
      </c>
      <c r="B583" s="1546" t="s">
        <v>6573</v>
      </c>
      <c r="C583" s="1546" t="s">
        <v>1145</v>
      </c>
      <c r="D583" s="227" t="s">
        <v>4768</v>
      </c>
      <c r="E583" s="1561">
        <v>6</v>
      </c>
      <c r="F583" s="1560">
        <v>1.96</v>
      </c>
      <c r="G583" s="102">
        <v>1</v>
      </c>
      <c r="H583" s="208">
        <v>129634.4</v>
      </c>
      <c r="I583" s="208"/>
      <c r="J583" s="208">
        <v>0.08</v>
      </c>
      <c r="K583" s="208">
        <f t="shared" si="104"/>
        <v>10370.752</v>
      </c>
      <c r="L583" s="208"/>
      <c r="M583" s="227">
        <f t="shared" si="105"/>
        <v>140005.152</v>
      </c>
      <c r="N583" s="227">
        <v>4</v>
      </c>
      <c r="O583" s="102">
        <v>1</v>
      </c>
      <c r="P583" s="208">
        <v>125666</v>
      </c>
      <c r="Q583" s="208"/>
      <c r="R583" s="208"/>
      <c r="S583" s="227">
        <f t="shared" si="106"/>
        <v>125666</v>
      </c>
      <c r="T583" s="227">
        <f t="shared" si="101"/>
        <v>0</v>
      </c>
      <c r="U583" s="227">
        <f t="shared" si="102"/>
        <v>3968.3999999999942</v>
      </c>
      <c r="V583" s="227">
        <f t="shared" si="103"/>
        <v>0</v>
      </c>
      <c r="W583" s="227">
        <f t="shared" si="113"/>
        <v>0</v>
      </c>
      <c r="X583" s="227">
        <f t="shared" si="111"/>
        <v>3968.3999999999942</v>
      </c>
      <c r="Y583" s="1561">
        <v>7</v>
      </c>
      <c r="Z583" s="1560">
        <v>1.96</v>
      </c>
      <c r="AA583" s="102">
        <v>1</v>
      </c>
      <c r="AB583" s="208">
        <v>129634.4</v>
      </c>
      <c r="AC583" s="208"/>
      <c r="AD583" s="208">
        <v>0.08</v>
      </c>
      <c r="AE583" s="208">
        <f t="shared" si="107"/>
        <v>10370.752</v>
      </c>
      <c r="AF583" s="208"/>
      <c r="AG583" s="227">
        <f t="shared" si="108"/>
        <v>140005.152</v>
      </c>
      <c r="AH583" s="227" t="s">
        <v>1</v>
      </c>
      <c r="AI583" s="1560">
        <v>2.02</v>
      </c>
      <c r="AJ583" s="102">
        <v>1</v>
      </c>
      <c r="AK583" s="208">
        <v>133602.79999999999</v>
      </c>
      <c r="AL583" s="208"/>
      <c r="AM583" s="1567">
        <v>0.08</v>
      </c>
      <c r="AN583" s="208">
        <f t="shared" si="109"/>
        <v>10688.224</v>
      </c>
      <c r="AO583" s="208"/>
      <c r="AP583" s="227">
        <f t="shared" si="110"/>
        <v>144291.02399999998</v>
      </c>
    </row>
    <row r="584" spans="1:42" s="5" customFormat="1" x14ac:dyDescent="0.25">
      <c r="A584" s="208">
        <v>574</v>
      </c>
      <c r="B584" s="1546" t="s">
        <v>6574</v>
      </c>
      <c r="C584" s="1546" t="s">
        <v>1145</v>
      </c>
      <c r="D584" s="227" t="s">
        <v>4768</v>
      </c>
      <c r="E584" s="1561">
        <v>2</v>
      </c>
      <c r="F584" s="1560">
        <v>1.79</v>
      </c>
      <c r="G584" s="102">
        <v>1</v>
      </c>
      <c r="H584" s="208">
        <v>118390.6</v>
      </c>
      <c r="I584" s="208"/>
      <c r="J584" s="208">
        <v>0.06</v>
      </c>
      <c r="K584" s="208">
        <f t="shared" si="104"/>
        <v>7103.4359999999997</v>
      </c>
      <c r="L584" s="208"/>
      <c r="M584" s="227">
        <f t="shared" si="105"/>
        <v>125494.03600000001</v>
      </c>
      <c r="N584" s="227">
        <v>1</v>
      </c>
      <c r="O584" s="102">
        <v>1</v>
      </c>
      <c r="P584" s="208">
        <v>114422.2</v>
      </c>
      <c r="Q584" s="208"/>
      <c r="R584" s="208"/>
      <c r="S584" s="227">
        <f t="shared" si="106"/>
        <v>114422.2</v>
      </c>
      <c r="T584" s="227">
        <f t="shared" si="101"/>
        <v>0</v>
      </c>
      <c r="U584" s="227">
        <f t="shared" si="102"/>
        <v>3968.4000000000087</v>
      </c>
      <c r="V584" s="227">
        <f t="shared" si="103"/>
        <v>0</v>
      </c>
      <c r="W584" s="227">
        <f t="shared" si="113"/>
        <v>0</v>
      </c>
      <c r="X584" s="227">
        <f t="shared" si="111"/>
        <v>3968.4000000000087</v>
      </c>
      <c r="Y584" s="1561">
        <v>3</v>
      </c>
      <c r="Z584" s="1560">
        <v>1.84</v>
      </c>
      <c r="AA584" s="102">
        <v>1</v>
      </c>
      <c r="AB584" s="208">
        <v>121697.60000000001</v>
      </c>
      <c r="AC584" s="208"/>
      <c r="AD584" s="208">
        <v>7.0000000000000007E-2</v>
      </c>
      <c r="AE584" s="208">
        <f t="shared" si="107"/>
        <v>8518.8320000000003</v>
      </c>
      <c r="AF584" s="208"/>
      <c r="AG584" s="227">
        <f t="shared" si="108"/>
        <v>130216.432</v>
      </c>
      <c r="AH584" s="227" t="s">
        <v>1</v>
      </c>
      <c r="AI584" s="1560">
        <v>1.9</v>
      </c>
      <c r="AJ584" s="102">
        <v>1</v>
      </c>
      <c r="AK584" s="208">
        <v>125666</v>
      </c>
      <c r="AL584" s="208"/>
      <c r="AM584" s="1567">
        <v>7.0000000000000007E-2</v>
      </c>
      <c r="AN584" s="208">
        <f t="shared" si="109"/>
        <v>8796.6200000000008</v>
      </c>
      <c r="AO584" s="208"/>
      <c r="AP584" s="227">
        <f t="shared" si="110"/>
        <v>134462.62</v>
      </c>
    </row>
    <row r="585" spans="1:42" s="5" customFormat="1" x14ac:dyDescent="0.25">
      <c r="A585" s="208">
        <v>575</v>
      </c>
      <c r="B585" s="1546" t="s">
        <v>6575</v>
      </c>
      <c r="C585" s="1546" t="s">
        <v>1145</v>
      </c>
      <c r="D585" s="227" t="s">
        <v>4768</v>
      </c>
      <c r="E585" s="1561">
        <v>6</v>
      </c>
      <c r="F585" s="1560">
        <v>1.96</v>
      </c>
      <c r="G585" s="102">
        <v>1</v>
      </c>
      <c r="H585" s="208">
        <v>129634.4</v>
      </c>
      <c r="I585" s="208"/>
      <c r="J585" s="208">
        <v>7.0000000000000007E-2</v>
      </c>
      <c r="K585" s="208">
        <f t="shared" si="104"/>
        <v>9074.4080000000013</v>
      </c>
      <c r="L585" s="208"/>
      <c r="M585" s="227">
        <f t="shared" si="105"/>
        <v>138708.80799999999</v>
      </c>
      <c r="N585" s="227">
        <v>4</v>
      </c>
      <c r="O585" s="102">
        <v>1</v>
      </c>
      <c r="P585" s="208">
        <v>125666</v>
      </c>
      <c r="Q585" s="208"/>
      <c r="R585" s="208"/>
      <c r="S585" s="227">
        <f t="shared" si="106"/>
        <v>125666</v>
      </c>
      <c r="T585" s="227">
        <f t="shared" si="101"/>
        <v>0</v>
      </c>
      <c r="U585" s="227">
        <f t="shared" si="102"/>
        <v>3968.3999999999942</v>
      </c>
      <c r="V585" s="227">
        <f t="shared" si="103"/>
        <v>0</v>
      </c>
      <c r="W585" s="227">
        <f t="shared" si="113"/>
        <v>0</v>
      </c>
      <c r="X585" s="227">
        <f t="shared" si="111"/>
        <v>3968.3999999999942</v>
      </c>
      <c r="Y585" s="1561">
        <v>7</v>
      </c>
      <c r="Z585" s="1560">
        <v>1.96</v>
      </c>
      <c r="AA585" s="102">
        <v>1</v>
      </c>
      <c r="AB585" s="208">
        <v>129634.4</v>
      </c>
      <c r="AC585" s="208"/>
      <c r="AD585" s="208">
        <v>0.08</v>
      </c>
      <c r="AE585" s="208">
        <f t="shared" si="107"/>
        <v>10370.752</v>
      </c>
      <c r="AF585" s="208"/>
      <c r="AG585" s="227">
        <f t="shared" si="108"/>
        <v>140005.152</v>
      </c>
      <c r="AH585" s="227" t="s">
        <v>1</v>
      </c>
      <c r="AI585" s="1560">
        <v>2.02</v>
      </c>
      <c r="AJ585" s="102">
        <v>1</v>
      </c>
      <c r="AK585" s="208">
        <v>133602.79999999999</v>
      </c>
      <c r="AL585" s="208"/>
      <c r="AM585" s="1567">
        <v>0.08</v>
      </c>
      <c r="AN585" s="208">
        <f t="shared" si="109"/>
        <v>10688.224</v>
      </c>
      <c r="AO585" s="208"/>
      <c r="AP585" s="227">
        <f t="shared" si="110"/>
        <v>144291.02399999998</v>
      </c>
    </row>
    <row r="586" spans="1:42" s="5" customFormat="1" x14ac:dyDescent="0.25">
      <c r="A586" s="208">
        <v>576</v>
      </c>
      <c r="B586" s="1546" t="s">
        <v>6576</v>
      </c>
      <c r="C586" s="1546" t="s">
        <v>1145</v>
      </c>
      <c r="D586" s="227" t="s">
        <v>4768</v>
      </c>
      <c r="E586" s="1561">
        <v>2</v>
      </c>
      <c r="F586" s="1560">
        <v>1.79</v>
      </c>
      <c r="G586" s="102">
        <v>1</v>
      </c>
      <c r="H586" s="208">
        <v>118390.6</v>
      </c>
      <c r="I586" s="208"/>
      <c r="J586" s="208">
        <v>0.05</v>
      </c>
      <c r="K586" s="208">
        <f t="shared" si="104"/>
        <v>5919.5300000000007</v>
      </c>
      <c r="L586" s="208"/>
      <c r="M586" s="227">
        <f t="shared" si="105"/>
        <v>124310.13</v>
      </c>
      <c r="N586" s="227">
        <v>1</v>
      </c>
      <c r="O586" s="102">
        <v>1</v>
      </c>
      <c r="P586" s="208">
        <v>114422.2</v>
      </c>
      <c r="Q586" s="208"/>
      <c r="R586" s="208"/>
      <c r="S586" s="227">
        <f t="shared" si="106"/>
        <v>114422.2</v>
      </c>
      <c r="T586" s="227">
        <f t="shared" si="101"/>
        <v>0</v>
      </c>
      <c r="U586" s="227">
        <f t="shared" si="102"/>
        <v>3968.4000000000087</v>
      </c>
      <c r="V586" s="227">
        <f t="shared" si="103"/>
        <v>0</v>
      </c>
      <c r="W586" s="227">
        <f t="shared" si="113"/>
        <v>0</v>
      </c>
      <c r="X586" s="227">
        <f t="shared" si="111"/>
        <v>3968.4000000000087</v>
      </c>
      <c r="Y586" s="1561">
        <v>3</v>
      </c>
      <c r="Z586" s="1560">
        <v>1.84</v>
      </c>
      <c r="AA586" s="102">
        <v>1</v>
      </c>
      <c r="AB586" s="208">
        <v>121697.60000000001</v>
      </c>
      <c r="AC586" s="208"/>
      <c r="AD586" s="208">
        <v>0.06</v>
      </c>
      <c r="AE586" s="208">
        <f t="shared" si="107"/>
        <v>7301.8559999999998</v>
      </c>
      <c r="AF586" s="208"/>
      <c r="AG586" s="227">
        <f t="shared" si="108"/>
        <v>128999.45600000001</v>
      </c>
      <c r="AH586" s="227" t="s">
        <v>1</v>
      </c>
      <c r="AI586" s="1560">
        <v>1.9</v>
      </c>
      <c r="AJ586" s="102">
        <v>1</v>
      </c>
      <c r="AK586" s="208">
        <v>125666</v>
      </c>
      <c r="AL586" s="208"/>
      <c r="AM586" s="1567">
        <v>0.06</v>
      </c>
      <c r="AN586" s="208">
        <f t="shared" si="109"/>
        <v>7539.96</v>
      </c>
      <c r="AO586" s="208"/>
      <c r="AP586" s="227">
        <f t="shared" si="110"/>
        <v>133205.96</v>
      </c>
    </row>
    <row r="587" spans="1:42" s="5" customFormat="1" x14ac:dyDescent="0.25">
      <c r="A587" s="208">
        <v>577</v>
      </c>
      <c r="B587" s="1546" t="s">
        <v>6577</v>
      </c>
      <c r="C587" s="1546" t="s">
        <v>1145</v>
      </c>
      <c r="D587" s="227" t="s">
        <v>4768</v>
      </c>
      <c r="E587" s="1561">
        <v>4</v>
      </c>
      <c r="F587" s="1560">
        <v>1.9</v>
      </c>
      <c r="G587" s="102">
        <v>1</v>
      </c>
      <c r="H587" s="208">
        <v>125666</v>
      </c>
      <c r="I587" s="208"/>
      <c r="J587" s="208">
        <v>0.12</v>
      </c>
      <c r="K587" s="208">
        <f t="shared" si="104"/>
        <v>15079.92</v>
      </c>
      <c r="L587" s="208"/>
      <c r="M587" s="227">
        <f t="shared" si="105"/>
        <v>140745.92000000001</v>
      </c>
      <c r="N587" s="227">
        <v>3</v>
      </c>
      <c r="O587" s="102">
        <v>1</v>
      </c>
      <c r="P587" s="208">
        <v>121697.60000000001</v>
      </c>
      <c r="Q587" s="208"/>
      <c r="R587" s="208"/>
      <c r="S587" s="227">
        <f t="shared" si="106"/>
        <v>121697.60000000001</v>
      </c>
      <c r="T587" s="227">
        <f t="shared" ref="T587:T650" si="114">G587-O587</f>
        <v>0</v>
      </c>
      <c r="U587" s="227">
        <f t="shared" ref="U587:U650" si="115">H587-P587</f>
        <v>3968.3999999999942</v>
      </c>
      <c r="V587" s="227">
        <f t="shared" ref="V587:V650" si="116">I587-Q587</f>
        <v>0</v>
      </c>
      <c r="W587" s="227">
        <f t="shared" si="113"/>
        <v>0</v>
      </c>
      <c r="X587" s="227">
        <f t="shared" si="111"/>
        <v>3968.3999999999942</v>
      </c>
      <c r="Y587" s="1561">
        <v>5</v>
      </c>
      <c r="Z587" s="1560">
        <v>1.9</v>
      </c>
      <c r="AA587" s="102">
        <v>1</v>
      </c>
      <c r="AB587" s="208">
        <v>125666</v>
      </c>
      <c r="AC587" s="208"/>
      <c r="AD587" s="208">
        <v>0.12</v>
      </c>
      <c r="AE587" s="208">
        <f t="shared" si="107"/>
        <v>15079.92</v>
      </c>
      <c r="AF587" s="208"/>
      <c r="AG587" s="227">
        <f t="shared" si="108"/>
        <v>140745.92000000001</v>
      </c>
      <c r="AH587" s="227" t="s">
        <v>1</v>
      </c>
      <c r="AI587" s="1560">
        <v>1.96</v>
      </c>
      <c r="AJ587" s="102">
        <v>1</v>
      </c>
      <c r="AK587" s="208">
        <v>129634.4</v>
      </c>
      <c r="AL587" s="208"/>
      <c r="AM587" s="1567">
        <v>0.12</v>
      </c>
      <c r="AN587" s="208">
        <f t="shared" si="109"/>
        <v>15556.127999999999</v>
      </c>
      <c r="AO587" s="208"/>
      <c r="AP587" s="227">
        <f t="shared" si="110"/>
        <v>145190.52799999999</v>
      </c>
    </row>
    <row r="588" spans="1:42" s="5" customFormat="1" x14ac:dyDescent="0.25">
      <c r="A588" s="208">
        <v>578</v>
      </c>
      <c r="B588" s="1546" t="s">
        <v>6578</v>
      </c>
      <c r="C588" s="1546" t="s">
        <v>1145</v>
      </c>
      <c r="D588" s="227" t="s">
        <v>4768</v>
      </c>
      <c r="E588" s="1561">
        <v>5</v>
      </c>
      <c r="F588" s="1560">
        <v>1.9</v>
      </c>
      <c r="G588" s="102">
        <v>1</v>
      </c>
      <c r="H588" s="208">
        <v>125666</v>
      </c>
      <c r="I588" s="208">
        <v>8000</v>
      </c>
      <c r="J588" s="208">
        <v>7.0000000000000007E-2</v>
      </c>
      <c r="K588" s="208">
        <f t="shared" ref="K588:K651" si="117">+H588*J588</f>
        <v>8796.6200000000008</v>
      </c>
      <c r="L588" s="208"/>
      <c r="M588" s="227">
        <f t="shared" ref="M588:M651" si="118">H588+I588+L588+K588</f>
        <v>142462.62</v>
      </c>
      <c r="N588" s="227">
        <v>4</v>
      </c>
      <c r="O588" s="102">
        <v>1</v>
      </c>
      <c r="P588" s="208">
        <v>125666</v>
      </c>
      <c r="Q588" s="208"/>
      <c r="R588" s="208"/>
      <c r="S588" s="227">
        <f t="shared" ref="S588:S651" si="119">P588+Q588+R588</f>
        <v>125666</v>
      </c>
      <c r="T588" s="227">
        <f t="shared" si="114"/>
        <v>0</v>
      </c>
      <c r="U588" s="227">
        <f t="shared" si="115"/>
        <v>0</v>
      </c>
      <c r="V588" s="227">
        <f t="shared" si="116"/>
        <v>8000</v>
      </c>
      <c r="W588" s="227">
        <f t="shared" si="113"/>
        <v>0</v>
      </c>
      <c r="X588" s="227">
        <f t="shared" si="111"/>
        <v>8000</v>
      </c>
      <c r="Y588" s="1561">
        <v>6</v>
      </c>
      <c r="Z588" s="1560">
        <v>1.96</v>
      </c>
      <c r="AA588" s="102">
        <v>1</v>
      </c>
      <c r="AB588" s="208">
        <v>129634.4</v>
      </c>
      <c r="AC588" s="208">
        <v>8000</v>
      </c>
      <c r="AD588" s="208">
        <v>7.0000000000000007E-2</v>
      </c>
      <c r="AE588" s="208">
        <f t="shared" ref="AE588:AE651" si="120">+AB588*AD588</f>
        <v>9074.4080000000013</v>
      </c>
      <c r="AF588" s="208"/>
      <c r="AG588" s="227">
        <f t="shared" ref="AG588:AG651" si="121">AB588+AC588+AF588+AE588</f>
        <v>146708.80799999999</v>
      </c>
      <c r="AH588" s="227" t="s">
        <v>1</v>
      </c>
      <c r="AI588" s="1560">
        <v>1.96</v>
      </c>
      <c r="AJ588" s="102">
        <v>1</v>
      </c>
      <c r="AK588" s="208">
        <v>129634.4</v>
      </c>
      <c r="AL588" s="208">
        <v>8000</v>
      </c>
      <c r="AM588" s="1567">
        <v>0.08</v>
      </c>
      <c r="AN588" s="208">
        <f t="shared" ref="AN588:AN651" si="122">+AK588*AM588</f>
        <v>10370.752</v>
      </c>
      <c r="AO588" s="208"/>
      <c r="AP588" s="227">
        <f t="shared" ref="AP588:AP651" si="123">AK588+AL588+AO588+AN588</f>
        <v>148005.152</v>
      </c>
    </row>
    <row r="589" spans="1:42" s="5" customFormat="1" x14ac:dyDescent="0.25">
      <c r="A589" s="208">
        <v>579</v>
      </c>
      <c r="B589" s="1546" t="s">
        <v>6579</v>
      </c>
      <c r="C589" s="1546" t="s">
        <v>1145</v>
      </c>
      <c r="D589" s="227" t="s">
        <v>4768</v>
      </c>
      <c r="E589" s="1561">
        <v>6</v>
      </c>
      <c r="F589" s="1560">
        <v>1.96</v>
      </c>
      <c r="G589" s="102">
        <v>1</v>
      </c>
      <c r="H589" s="208">
        <v>129634.4</v>
      </c>
      <c r="I589" s="208"/>
      <c r="J589" s="208">
        <v>0.08</v>
      </c>
      <c r="K589" s="208">
        <f t="shared" si="117"/>
        <v>10370.752</v>
      </c>
      <c r="L589" s="208"/>
      <c r="M589" s="227">
        <f t="shared" si="118"/>
        <v>140005.152</v>
      </c>
      <c r="N589" s="227">
        <v>4</v>
      </c>
      <c r="O589" s="102">
        <v>1</v>
      </c>
      <c r="P589" s="208">
        <v>125666</v>
      </c>
      <c r="Q589" s="208"/>
      <c r="R589" s="208"/>
      <c r="S589" s="227">
        <f t="shared" si="119"/>
        <v>125666</v>
      </c>
      <c r="T589" s="227">
        <f t="shared" si="114"/>
        <v>0</v>
      </c>
      <c r="U589" s="227">
        <f t="shared" si="115"/>
        <v>3968.3999999999942</v>
      </c>
      <c r="V589" s="227">
        <f t="shared" si="116"/>
        <v>0</v>
      </c>
      <c r="W589" s="227">
        <f t="shared" si="113"/>
        <v>0</v>
      </c>
      <c r="X589" s="227">
        <f t="shared" si="111"/>
        <v>3968.3999999999942</v>
      </c>
      <c r="Y589" s="1561">
        <v>7</v>
      </c>
      <c r="Z589" s="1560">
        <v>1.96</v>
      </c>
      <c r="AA589" s="102">
        <v>1</v>
      </c>
      <c r="AB589" s="208">
        <v>129634.4</v>
      </c>
      <c r="AC589" s="208"/>
      <c r="AD589" s="208">
        <v>0.08</v>
      </c>
      <c r="AE589" s="208">
        <f t="shared" si="120"/>
        <v>10370.752</v>
      </c>
      <c r="AF589" s="208"/>
      <c r="AG589" s="227">
        <f t="shared" si="121"/>
        <v>140005.152</v>
      </c>
      <c r="AH589" s="227" t="s">
        <v>1</v>
      </c>
      <c r="AI589" s="1560">
        <v>2.02</v>
      </c>
      <c r="AJ589" s="102">
        <v>1</v>
      </c>
      <c r="AK589" s="208">
        <v>133602.79999999999</v>
      </c>
      <c r="AL589" s="208"/>
      <c r="AM589" s="1567">
        <v>0.08</v>
      </c>
      <c r="AN589" s="208">
        <f t="shared" si="122"/>
        <v>10688.224</v>
      </c>
      <c r="AO589" s="208"/>
      <c r="AP589" s="227">
        <f t="shared" si="123"/>
        <v>144291.02399999998</v>
      </c>
    </row>
    <row r="590" spans="1:42" s="5" customFormat="1" x14ac:dyDescent="0.25">
      <c r="A590" s="208">
        <v>580</v>
      </c>
      <c r="B590" s="1546" t="s">
        <v>6580</v>
      </c>
      <c r="C590" s="1546" t="s">
        <v>1145</v>
      </c>
      <c r="D590" s="227" t="s">
        <v>4768</v>
      </c>
      <c r="E590" s="1561">
        <v>5</v>
      </c>
      <c r="F590" s="1560">
        <v>1.9</v>
      </c>
      <c r="G590" s="102">
        <v>1</v>
      </c>
      <c r="H590" s="208">
        <v>125666</v>
      </c>
      <c r="I590" s="208">
        <v>8000</v>
      </c>
      <c r="J590" s="208">
        <v>0.06</v>
      </c>
      <c r="K590" s="208">
        <f t="shared" si="117"/>
        <v>7539.96</v>
      </c>
      <c r="L590" s="208"/>
      <c r="M590" s="227">
        <f t="shared" si="118"/>
        <v>141205.96</v>
      </c>
      <c r="N590" s="227">
        <v>4</v>
      </c>
      <c r="O590" s="102">
        <v>1</v>
      </c>
      <c r="P590" s="208">
        <v>125666</v>
      </c>
      <c r="Q590" s="208"/>
      <c r="R590" s="208"/>
      <c r="S590" s="227">
        <f t="shared" si="119"/>
        <v>125666</v>
      </c>
      <c r="T590" s="227">
        <f t="shared" si="114"/>
        <v>0</v>
      </c>
      <c r="U590" s="227">
        <f t="shared" si="115"/>
        <v>0</v>
      </c>
      <c r="V590" s="227">
        <f t="shared" si="116"/>
        <v>8000</v>
      </c>
      <c r="W590" s="227">
        <f t="shared" si="113"/>
        <v>0</v>
      </c>
      <c r="X590" s="227">
        <f t="shared" ref="X590:X653" si="124">U590+V590+W590</f>
        <v>8000</v>
      </c>
      <c r="Y590" s="1561">
        <v>6</v>
      </c>
      <c r="Z590" s="1560">
        <v>1.96</v>
      </c>
      <c r="AA590" s="102">
        <v>1</v>
      </c>
      <c r="AB590" s="208">
        <v>129634.4</v>
      </c>
      <c r="AC590" s="208">
        <v>8000</v>
      </c>
      <c r="AD590" s="208">
        <v>0.06</v>
      </c>
      <c r="AE590" s="208">
        <f t="shared" si="120"/>
        <v>7778.0639999999994</v>
      </c>
      <c r="AF590" s="208"/>
      <c r="AG590" s="227">
        <f t="shared" si="121"/>
        <v>145412.46400000001</v>
      </c>
      <c r="AH590" s="227" t="s">
        <v>1</v>
      </c>
      <c r="AI590" s="1560">
        <v>1.96</v>
      </c>
      <c r="AJ590" s="102">
        <v>1</v>
      </c>
      <c r="AK590" s="208">
        <v>129634.4</v>
      </c>
      <c r="AL590" s="208">
        <v>8000</v>
      </c>
      <c r="AM590" s="1567">
        <v>0.06</v>
      </c>
      <c r="AN590" s="208">
        <f t="shared" si="122"/>
        <v>7778.0639999999994</v>
      </c>
      <c r="AO590" s="208"/>
      <c r="AP590" s="227">
        <f t="shared" si="123"/>
        <v>145412.46400000001</v>
      </c>
    </row>
    <row r="591" spans="1:42" s="5" customFormat="1" x14ac:dyDescent="0.25">
      <c r="A591" s="208">
        <v>581</v>
      </c>
      <c r="B591" s="1546" t="s">
        <v>6581</v>
      </c>
      <c r="C591" s="1546" t="s">
        <v>1145</v>
      </c>
      <c r="D591" s="227" t="s">
        <v>4768</v>
      </c>
      <c r="E591" s="1561">
        <v>4</v>
      </c>
      <c r="F591" s="1560">
        <v>1.9</v>
      </c>
      <c r="G591" s="102">
        <v>1</v>
      </c>
      <c r="H591" s="208">
        <v>125666</v>
      </c>
      <c r="I591" s="208"/>
      <c r="J591" s="208">
        <v>0.05</v>
      </c>
      <c r="K591" s="208">
        <f t="shared" si="117"/>
        <v>6283.3</v>
      </c>
      <c r="L591" s="208"/>
      <c r="M591" s="227">
        <f t="shared" si="118"/>
        <v>131949.29999999999</v>
      </c>
      <c r="N591" s="227">
        <v>3</v>
      </c>
      <c r="O591" s="102">
        <v>1</v>
      </c>
      <c r="P591" s="208">
        <v>121697.60000000001</v>
      </c>
      <c r="Q591" s="208"/>
      <c r="R591" s="208"/>
      <c r="S591" s="227">
        <f t="shared" si="119"/>
        <v>121697.60000000001</v>
      </c>
      <c r="T591" s="227">
        <f t="shared" si="114"/>
        <v>0</v>
      </c>
      <c r="U591" s="227">
        <f t="shared" si="115"/>
        <v>3968.3999999999942</v>
      </c>
      <c r="V591" s="227">
        <f t="shared" si="116"/>
        <v>0</v>
      </c>
      <c r="W591" s="227">
        <f t="shared" si="113"/>
        <v>0</v>
      </c>
      <c r="X591" s="227">
        <f t="shared" si="124"/>
        <v>3968.3999999999942</v>
      </c>
      <c r="Y591" s="1561">
        <v>5</v>
      </c>
      <c r="Z591" s="1560">
        <v>1.9</v>
      </c>
      <c r="AA591" s="102">
        <v>1</v>
      </c>
      <c r="AB591" s="208">
        <v>125666</v>
      </c>
      <c r="AC591" s="208"/>
      <c r="AD591" s="208">
        <v>0.05</v>
      </c>
      <c r="AE591" s="208">
        <f t="shared" si="120"/>
        <v>6283.3</v>
      </c>
      <c r="AF591" s="208"/>
      <c r="AG591" s="227">
        <f t="shared" si="121"/>
        <v>131949.29999999999</v>
      </c>
      <c r="AH591" s="227" t="s">
        <v>1</v>
      </c>
      <c r="AI591" s="1560">
        <v>1.96</v>
      </c>
      <c r="AJ591" s="102">
        <v>1</v>
      </c>
      <c r="AK591" s="208">
        <v>129634.4</v>
      </c>
      <c r="AL591" s="208"/>
      <c r="AM591" s="1567">
        <v>0.06</v>
      </c>
      <c r="AN591" s="208">
        <f t="shared" si="122"/>
        <v>7778.0639999999994</v>
      </c>
      <c r="AO591" s="208"/>
      <c r="AP591" s="227">
        <f t="shared" si="123"/>
        <v>137412.46400000001</v>
      </c>
    </row>
    <row r="592" spans="1:42" s="5" customFormat="1" x14ac:dyDescent="0.25">
      <c r="A592" s="208">
        <v>582</v>
      </c>
      <c r="B592" s="1546" t="s">
        <v>6582</v>
      </c>
      <c r="C592" s="1546" t="s">
        <v>1145</v>
      </c>
      <c r="D592" s="227" t="s">
        <v>4768</v>
      </c>
      <c r="E592" s="1561">
        <v>4</v>
      </c>
      <c r="F592" s="1560">
        <v>1.9</v>
      </c>
      <c r="G592" s="102">
        <v>1</v>
      </c>
      <c r="H592" s="208">
        <v>125666</v>
      </c>
      <c r="I592" s="208"/>
      <c r="J592" s="208">
        <v>0.06</v>
      </c>
      <c r="K592" s="208">
        <f t="shared" si="117"/>
        <v>7539.96</v>
      </c>
      <c r="L592" s="208"/>
      <c r="M592" s="227">
        <f t="shared" si="118"/>
        <v>133205.96</v>
      </c>
      <c r="N592" s="227">
        <v>3</v>
      </c>
      <c r="O592" s="102">
        <v>1</v>
      </c>
      <c r="P592" s="208">
        <v>121697.60000000001</v>
      </c>
      <c r="Q592" s="208"/>
      <c r="R592" s="208"/>
      <c r="S592" s="227">
        <f t="shared" si="119"/>
        <v>121697.60000000001</v>
      </c>
      <c r="T592" s="227">
        <f t="shared" si="114"/>
        <v>0</v>
      </c>
      <c r="U592" s="227">
        <f t="shared" si="115"/>
        <v>3968.3999999999942</v>
      </c>
      <c r="V592" s="227">
        <f t="shared" si="116"/>
        <v>0</v>
      </c>
      <c r="W592" s="227">
        <f t="shared" si="113"/>
        <v>0</v>
      </c>
      <c r="X592" s="227">
        <f t="shared" si="124"/>
        <v>3968.3999999999942</v>
      </c>
      <c r="Y592" s="1561">
        <v>5</v>
      </c>
      <c r="Z592" s="1560">
        <v>1.9</v>
      </c>
      <c r="AA592" s="102">
        <v>1</v>
      </c>
      <c r="AB592" s="208">
        <v>125666</v>
      </c>
      <c r="AC592" s="208"/>
      <c r="AD592" s="208">
        <v>7.0000000000000007E-2</v>
      </c>
      <c r="AE592" s="208">
        <f t="shared" si="120"/>
        <v>8796.6200000000008</v>
      </c>
      <c r="AF592" s="208"/>
      <c r="AG592" s="227">
        <f t="shared" si="121"/>
        <v>134462.62</v>
      </c>
      <c r="AH592" s="227" t="s">
        <v>1</v>
      </c>
      <c r="AI592" s="1560">
        <v>1.96</v>
      </c>
      <c r="AJ592" s="102">
        <v>1</v>
      </c>
      <c r="AK592" s="208">
        <v>129634.4</v>
      </c>
      <c r="AL592" s="208"/>
      <c r="AM592" s="1567">
        <v>7.0000000000000007E-2</v>
      </c>
      <c r="AN592" s="208">
        <f t="shared" si="122"/>
        <v>9074.4080000000013</v>
      </c>
      <c r="AO592" s="208"/>
      <c r="AP592" s="227">
        <f t="shared" si="123"/>
        <v>138708.80799999999</v>
      </c>
    </row>
    <row r="593" spans="1:42" s="5" customFormat="1" x14ac:dyDescent="0.25">
      <c r="A593" s="208">
        <v>583</v>
      </c>
      <c r="B593" s="1546" t="s">
        <v>6583</v>
      </c>
      <c r="C593" s="1546" t="s">
        <v>1145</v>
      </c>
      <c r="D593" s="227" t="s">
        <v>4768</v>
      </c>
      <c r="E593" s="1561">
        <v>4</v>
      </c>
      <c r="F593" s="1560">
        <v>1.9</v>
      </c>
      <c r="G593" s="102">
        <v>1</v>
      </c>
      <c r="H593" s="208">
        <v>125666</v>
      </c>
      <c r="I593" s="208"/>
      <c r="J593" s="208">
        <v>7.0000000000000007E-2</v>
      </c>
      <c r="K593" s="208">
        <f t="shared" si="117"/>
        <v>8796.6200000000008</v>
      </c>
      <c r="L593" s="208"/>
      <c r="M593" s="227">
        <f t="shared" si="118"/>
        <v>134462.62</v>
      </c>
      <c r="N593" s="227">
        <v>3</v>
      </c>
      <c r="O593" s="102">
        <v>1</v>
      </c>
      <c r="P593" s="208">
        <v>121697.60000000001</v>
      </c>
      <c r="Q593" s="208"/>
      <c r="R593" s="208"/>
      <c r="S593" s="227">
        <f t="shared" si="119"/>
        <v>121697.60000000001</v>
      </c>
      <c r="T593" s="227">
        <f t="shared" si="114"/>
        <v>0</v>
      </c>
      <c r="U593" s="227">
        <f t="shared" si="115"/>
        <v>3968.3999999999942</v>
      </c>
      <c r="V593" s="227">
        <f t="shared" si="116"/>
        <v>0</v>
      </c>
      <c r="W593" s="227">
        <f t="shared" si="113"/>
        <v>0</v>
      </c>
      <c r="X593" s="227">
        <f t="shared" si="124"/>
        <v>3968.3999999999942</v>
      </c>
      <c r="Y593" s="1561">
        <v>5</v>
      </c>
      <c r="Z593" s="1560">
        <v>1.9</v>
      </c>
      <c r="AA593" s="102">
        <v>1</v>
      </c>
      <c r="AB593" s="208">
        <v>125666</v>
      </c>
      <c r="AC593" s="208"/>
      <c r="AD593" s="208">
        <v>7.0000000000000007E-2</v>
      </c>
      <c r="AE593" s="208">
        <f t="shared" si="120"/>
        <v>8796.6200000000008</v>
      </c>
      <c r="AF593" s="208"/>
      <c r="AG593" s="227">
        <f t="shared" si="121"/>
        <v>134462.62</v>
      </c>
      <c r="AH593" s="227" t="s">
        <v>1</v>
      </c>
      <c r="AI593" s="1560">
        <v>1.96</v>
      </c>
      <c r="AJ593" s="102">
        <v>1</v>
      </c>
      <c r="AK593" s="208">
        <v>129634.4</v>
      </c>
      <c r="AL593" s="208"/>
      <c r="AM593" s="1567">
        <v>7.0000000000000007E-2</v>
      </c>
      <c r="AN593" s="208">
        <f t="shared" si="122"/>
        <v>9074.4080000000013</v>
      </c>
      <c r="AO593" s="208"/>
      <c r="AP593" s="227">
        <f t="shared" si="123"/>
        <v>138708.80799999999</v>
      </c>
    </row>
    <row r="594" spans="1:42" s="5" customFormat="1" x14ac:dyDescent="0.25">
      <c r="A594" s="208">
        <v>584</v>
      </c>
      <c r="B594" s="1546" t="s">
        <v>6584</v>
      </c>
      <c r="C594" s="1546" t="s">
        <v>1145</v>
      </c>
      <c r="D594" s="227" t="s">
        <v>4768</v>
      </c>
      <c r="E594" s="1561">
        <v>4</v>
      </c>
      <c r="F594" s="1560">
        <v>1.9</v>
      </c>
      <c r="G594" s="102">
        <v>1</v>
      </c>
      <c r="H594" s="208">
        <v>125666</v>
      </c>
      <c r="I594" s="208"/>
      <c r="J594" s="208">
        <v>7.0000000000000007E-2</v>
      </c>
      <c r="K594" s="208">
        <f t="shared" si="117"/>
        <v>8796.6200000000008</v>
      </c>
      <c r="L594" s="208"/>
      <c r="M594" s="227">
        <f t="shared" si="118"/>
        <v>134462.62</v>
      </c>
      <c r="N594" s="227">
        <v>3</v>
      </c>
      <c r="O594" s="102">
        <v>1</v>
      </c>
      <c r="P594" s="208">
        <v>121697.60000000001</v>
      </c>
      <c r="Q594" s="208"/>
      <c r="R594" s="208"/>
      <c r="S594" s="227">
        <f t="shared" si="119"/>
        <v>121697.60000000001</v>
      </c>
      <c r="T594" s="227">
        <f t="shared" si="114"/>
        <v>0</v>
      </c>
      <c r="U594" s="227">
        <f t="shared" si="115"/>
        <v>3968.3999999999942</v>
      </c>
      <c r="V594" s="227">
        <f t="shared" si="116"/>
        <v>0</v>
      </c>
      <c r="W594" s="227">
        <f t="shared" si="113"/>
        <v>0</v>
      </c>
      <c r="X594" s="227">
        <f t="shared" si="124"/>
        <v>3968.3999999999942</v>
      </c>
      <c r="Y594" s="1561">
        <v>5</v>
      </c>
      <c r="Z594" s="1560">
        <v>1.9</v>
      </c>
      <c r="AA594" s="102">
        <v>1</v>
      </c>
      <c r="AB594" s="208">
        <v>125666</v>
      </c>
      <c r="AC594" s="208"/>
      <c r="AD594" s="208">
        <v>7.0000000000000007E-2</v>
      </c>
      <c r="AE594" s="208">
        <f t="shared" si="120"/>
        <v>8796.6200000000008</v>
      </c>
      <c r="AF594" s="208"/>
      <c r="AG594" s="227">
        <f t="shared" si="121"/>
        <v>134462.62</v>
      </c>
      <c r="AH594" s="227" t="s">
        <v>1</v>
      </c>
      <c r="AI594" s="1560">
        <v>1.96</v>
      </c>
      <c r="AJ594" s="102">
        <v>1</v>
      </c>
      <c r="AK594" s="208">
        <v>129634.4</v>
      </c>
      <c r="AL594" s="208"/>
      <c r="AM594" s="1567">
        <v>7.0000000000000007E-2</v>
      </c>
      <c r="AN594" s="208">
        <f t="shared" si="122"/>
        <v>9074.4080000000013</v>
      </c>
      <c r="AO594" s="208"/>
      <c r="AP594" s="227">
        <f t="shared" si="123"/>
        <v>138708.80799999999</v>
      </c>
    </row>
    <row r="595" spans="1:42" s="5" customFormat="1" x14ac:dyDescent="0.25">
      <c r="A595" s="208">
        <v>585</v>
      </c>
      <c r="B595" s="1546" t="s">
        <v>6585</v>
      </c>
      <c r="C595" s="1546" t="s">
        <v>1145</v>
      </c>
      <c r="D595" s="227" t="s">
        <v>4768</v>
      </c>
      <c r="E595" s="1561">
        <v>4</v>
      </c>
      <c r="F595" s="1560">
        <v>1.9</v>
      </c>
      <c r="G595" s="102">
        <v>1</v>
      </c>
      <c r="H595" s="208">
        <v>125666</v>
      </c>
      <c r="I595" s="208"/>
      <c r="J595" s="208">
        <v>7.0000000000000007E-2</v>
      </c>
      <c r="K595" s="208">
        <f t="shared" si="117"/>
        <v>8796.6200000000008</v>
      </c>
      <c r="L595" s="208"/>
      <c r="M595" s="227">
        <f t="shared" si="118"/>
        <v>134462.62</v>
      </c>
      <c r="N595" s="227">
        <v>3</v>
      </c>
      <c r="O595" s="102">
        <v>1</v>
      </c>
      <c r="P595" s="208">
        <v>121697.60000000001</v>
      </c>
      <c r="Q595" s="208"/>
      <c r="R595" s="208"/>
      <c r="S595" s="227">
        <f t="shared" si="119"/>
        <v>121697.60000000001</v>
      </c>
      <c r="T595" s="227">
        <f t="shared" si="114"/>
        <v>0</v>
      </c>
      <c r="U595" s="227">
        <f t="shared" si="115"/>
        <v>3968.3999999999942</v>
      </c>
      <c r="V595" s="227">
        <f t="shared" si="116"/>
        <v>0</v>
      </c>
      <c r="W595" s="227">
        <f t="shared" si="113"/>
        <v>0</v>
      </c>
      <c r="X595" s="227">
        <f t="shared" si="124"/>
        <v>3968.3999999999942</v>
      </c>
      <c r="Y595" s="1561">
        <v>5</v>
      </c>
      <c r="Z595" s="1560">
        <v>1.9</v>
      </c>
      <c r="AA595" s="102">
        <v>1</v>
      </c>
      <c r="AB595" s="208">
        <v>125666</v>
      </c>
      <c r="AC595" s="208"/>
      <c r="AD595" s="208">
        <v>7.0000000000000007E-2</v>
      </c>
      <c r="AE595" s="208">
        <f t="shared" si="120"/>
        <v>8796.6200000000008</v>
      </c>
      <c r="AF595" s="208"/>
      <c r="AG595" s="227">
        <f t="shared" si="121"/>
        <v>134462.62</v>
      </c>
      <c r="AH595" s="227" t="s">
        <v>1</v>
      </c>
      <c r="AI595" s="1560">
        <v>1.96</v>
      </c>
      <c r="AJ595" s="102">
        <v>1</v>
      </c>
      <c r="AK595" s="208">
        <v>129634.4</v>
      </c>
      <c r="AL595" s="208"/>
      <c r="AM595" s="1567">
        <v>7.0000000000000007E-2</v>
      </c>
      <c r="AN595" s="208">
        <f t="shared" si="122"/>
        <v>9074.4080000000013</v>
      </c>
      <c r="AO595" s="208"/>
      <c r="AP595" s="227">
        <f t="shared" si="123"/>
        <v>138708.80799999999</v>
      </c>
    </row>
    <row r="596" spans="1:42" s="5" customFormat="1" x14ac:dyDescent="0.25">
      <c r="A596" s="208">
        <v>586</v>
      </c>
      <c r="B596" s="1546" t="s">
        <v>6586</v>
      </c>
      <c r="C596" s="1546" t="s">
        <v>1145</v>
      </c>
      <c r="D596" s="227" t="s">
        <v>4768</v>
      </c>
      <c r="E596" s="1561">
        <v>4</v>
      </c>
      <c r="F596" s="1560">
        <v>1.9</v>
      </c>
      <c r="G596" s="102">
        <v>1</v>
      </c>
      <c r="H596" s="208">
        <v>125666</v>
      </c>
      <c r="I596" s="208"/>
      <c r="J596" s="208">
        <v>0.06</v>
      </c>
      <c r="K596" s="208">
        <f t="shared" si="117"/>
        <v>7539.96</v>
      </c>
      <c r="L596" s="208"/>
      <c r="M596" s="227">
        <f t="shared" si="118"/>
        <v>133205.96</v>
      </c>
      <c r="N596" s="227">
        <v>3</v>
      </c>
      <c r="O596" s="102">
        <v>1</v>
      </c>
      <c r="P596" s="208">
        <v>121697.60000000001</v>
      </c>
      <c r="Q596" s="208"/>
      <c r="R596" s="208"/>
      <c r="S596" s="227">
        <f t="shared" si="119"/>
        <v>121697.60000000001</v>
      </c>
      <c r="T596" s="227">
        <f t="shared" si="114"/>
        <v>0</v>
      </c>
      <c r="U596" s="227">
        <f t="shared" si="115"/>
        <v>3968.3999999999942</v>
      </c>
      <c r="V596" s="227">
        <f t="shared" si="116"/>
        <v>0</v>
      </c>
      <c r="W596" s="227">
        <f t="shared" si="113"/>
        <v>0</v>
      </c>
      <c r="X596" s="227">
        <f t="shared" si="124"/>
        <v>3968.3999999999942</v>
      </c>
      <c r="Y596" s="1561">
        <v>5</v>
      </c>
      <c r="Z596" s="1560">
        <v>1.9</v>
      </c>
      <c r="AA596" s="102">
        <v>1</v>
      </c>
      <c r="AB596" s="208">
        <v>125666</v>
      </c>
      <c r="AC596" s="208"/>
      <c r="AD596" s="208">
        <v>7.0000000000000007E-2</v>
      </c>
      <c r="AE596" s="208">
        <f t="shared" si="120"/>
        <v>8796.6200000000008</v>
      </c>
      <c r="AF596" s="208"/>
      <c r="AG596" s="227">
        <f t="shared" si="121"/>
        <v>134462.62</v>
      </c>
      <c r="AH596" s="227" t="s">
        <v>1</v>
      </c>
      <c r="AI596" s="1560">
        <v>1.96</v>
      </c>
      <c r="AJ596" s="102">
        <v>1</v>
      </c>
      <c r="AK596" s="208">
        <v>129634.4</v>
      </c>
      <c r="AL596" s="208"/>
      <c r="AM596" s="1567">
        <v>7.0000000000000007E-2</v>
      </c>
      <c r="AN596" s="208">
        <f t="shared" si="122"/>
        <v>9074.4080000000013</v>
      </c>
      <c r="AO596" s="208"/>
      <c r="AP596" s="227">
        <f t="shared" si="123"/>
        <v>138708.80799999999</v>
      </c>
    </row>
    <row r="597" spans="1:42" s="5" customFormat="1" x14ac:dyDescent="0.25">
      <c r="A597" s="208">
        <v>587</v>
      </c>
      <c r="B597" s="1546" t="s">
        <v>6587</v>
      </c>
      <c r="C597" s="1546" t="s">
        <v>1145</v>
      </c>
      <c r="D597" s="227" t="s">
        <v>4768</v>
      </c>
      <c r="E597" s="1561">
        <v>4</v>
      </c>
      <c r="F597" s="1560">
        <v>1.9</v>
      </c>
      <c r="G597" s="102">
        <v>1</v>
      </c>
      <c r="H597" s="208">
        <v>125666</v>
      </c>
      <c r="I597" s="208"/>
      <c r="J597" s="208">
        <v>0.06</v>
      </c>
      <c r="K597" s="208">
        <f t="shared" si="117"/>
        <v>7539.96</v>
      </c>
      <c r="L597" s="208"/>
      <c r="M597" s="227">
        <f t="shared" si="118"/>
        <v>133205.96</v>
      </c>
      <c r="N597" s="227">
        <v>3</v>
      </c>
      <c r="O597" s="102">
        <v>1</v>
      </c>
      <c r="P597" s="208">
        <v>121697.60000000001</v>
      </c>
      <c r="Q597" s="208"/>
      <c r="R597" s="208"/>
      <c r="S597" s="227">
        <f t="shared" si="119"/>
        <v>121697.60000000001</v>
      </c>
      <c r="T597" s="227">
        <f t="shared" si="114"/>
        <v>0</v>
      </c>
      <c r="U597" s="227">
        <f t="shared" si="115"/>
        <v>3968.3999999999942</v>
      </c>
      <c r="V597" s="227">
        <f t="shared" si="116"/>
        <v>0</v>
      </c>
      <c r="W597" s="227">
        <f t="shared" si="113"/>
        <v>0</v>
      </c>
      <c r="X597" s="227">
        <f t="shared" si="124"/>
        <v>3968.3999999999942</v>
      </c>
      <c r="Y597" s="1561">
        <v>5</v>
      </c>
      <c r="Z597" s="1560">
        <v>1.9</v>
      </c>
      <c r="AA597" s="102">
        <v>1</v>
      </c>
      <c r="AB597" s="208">
        <v>125666</v>
      </c>
      <c r="AC597" s="208"/>
      <c r="AD597" s="208">
        <v>7.0000000000000007E-2</v>
      </c>
      <c r="AE597" s="208">
        <f t="shared" si="120"/>
        <v>8796.6200000000008</v>
      </c>
      <c r="AF597" s="208"/>
      <c r="AG597" s="227">
        <f t="shared" si="121"/>
        <v>134462.62</v>
      </c>
      <c r="AH597" s="227" t="s">
        <v>1</v>
      </c>
      <c r="AI597" s="1560">
        <v>1.96</v>
      </c>
      <c r="AJ597" s="102">
        <v>1</v>
      </c>
      <c r="AK597" s="208">
        <v>129634.4</v>
      </c>
      <c r="AL597" s="208"/>
      <c r="AM597" s="1567">
        <v>7.0000000000000007E-2</v>
      </c>
      <c r="AN597" s="208">
        <f t="shared" si="122"/>
        <v>9074.4080000000013</v>
      </c>
      <c r="AO597" s="208"/>
      <c r="AP597" s="227">
        <f t="shared" si="123"/>
        <v>138708.80799999999</v>
      </c>
    </row>
    <row r="598" spans="1:42" s="5" customFormat="1" ht="27" x14ac:dyDescent="0.25">
      <c r="A598" s="208">
        <v>588</v>
      </c>
      <c r="B598" s="1546" t="s">
        <v>6588</v>
      </c>
      <c r="C598" s="1546" t="s">
        <v>1145</v>
      </c>
      <c r="D598" s="227" t="s">
        <v>4768</v>
      </c>
      <c r="E598" s="1561">
        <v>2</v>
      </c>
      <c r="F598" s="1560">
        <v>1.79</v>
      </c>
      <c r="G598" s="102">
        <v>1</v>
      </c>
      <c r="H598" s="208">
        <v>118390.6</v>
      </c>
      <c r="I598" s="208">
        <v>8000</v>
      </c>
      <c r="J598" s="208">
        <v>0.06</v>
      </c>
      <c r="K598" s="208">
        <f t="shared" si="117"/>
        <v>7103.4359999999997</v>
      </c>
      <c r="L598" s="208"/>
      <c r="M598" s="227">
        <f t="shared" si="118"/>
        <v>133494.03599999999</v>
      </c>
      <c r="N598" s="227">
        <v>1</v>
      </c>
      <c r="O598" s="102">
        <v>1</v>
      </c>
      <c r="P598" s="208">
        <v>114422.2</v>
      </c>
      <c r="Q598" s="208"/>
      <c r="R598" s="208"/>
      <c r="S598" s="227">
        <f t="shared" si="119"/>
        <v>114422.2</v>
      </c>
      <c r="T598" s="227">
        <f t="shared" si="114"/>
        <v>0</v>
      </c>
      <c r="U598" s="227">
        <f t="shared" si="115"/>
        <v>3968.4000000000087</v>
      </c>
      <c r="V598" s="227">
        <f t="shared" si="116"/>
        <v>8000</v>
      </c>
      <c r="W598" s="227">
        <f t="shared" si="113"/>
        <v>0</v>
      </c>
      <c r="X598" s="227">
        <f t="shared" si="124"/>
        <v>11968.400000000009</v>
      </c>
      <c r="Y598" s="1561">
        <v>3</v>
      </c>
      <c r="Z598" s="1560">
        <v>1.84</v>
      </c>
      <c r="AA598" s="102">
        <v>1</v>
      </c>
      <c r="AB598" s="208">
        <v>121697.60000000001</v>
      </c>
      <c r="AC598" s="208">
        <v>8000</v>
      </c>
      <c r="AD598" s="208">
        <v>0.06</v>
      </c>
      <c r="AE598" s="208">
        <f t="shared" si="120"/>
        <v>7301.8559999999998</v>
      </c>
      <c r="AF598" s="208"/>
      <c r="AG598" s="227">
        <f t="shared" si="121"/>
        <v>136999.45600000001</v>
      </c>
      <c r="AH598" s="227" t="s">
        <v>1</v>
      </c>
      <c r="AI598" s="1560">
        <v>1.9</v>
      </c>
      <c r="AJ598" s="102">
        <v>1</v>
      </c>
      <c r="AK598" s="208">
        <v>125666</v>
      </c>
      <c r="AL598" s="208">
        <v>8000</v>
      </c>
      <c r="AM598" s="1567">
        <v>7.0000000000000007E-2</v>
      </c>
      <c r="AN598" s="208">
        <f t="shared" si="122"/>
        <v>8796.6200000000008</v>
      </c>
      <c r="AO598" s="208"/>
      <c r="AP598" s="227">
        <f t="shared" si="123"/>
        <v>142462.62</v>
      </c>
    </row>
    <row r="599" spans="1:42" s="5" customFormat="1" x14ac:dyDescent="0.25">
      <c r="A599" s="208">
        <v>589</v>
      </c>
      <c r="B599" s="1546" t="s">
        <v>6589</v>
      </c>
      <c r="C599" s="1546" t="s">
        <v>1145</v>
      </c>
      <c r="D599" s="227" t="s">
        <v>4768</v>
      </c>
      <c r="E599" s="1561">
        <v>2</v>
      </c>
      <c r="F599" s="1560">
        <v>1.79</v>
      </c>
      <c r="G599" s="102">
        <v>1</v>
      </c>
      <c r="H599" s="208">
        <v>118390.6</v>
      </c>
      <c r="I599" s="208"/>
      <c r="J599" s="208">
        <v>0.06</v>
      </c>
      <c r="K599" s="208">
        <f t="shared" si="117"/>
        <v>7103.4359999999997</v>
      </c>
      <c r="L599" s="208"/>
      <c r="M599" s="227">
        <f t="shared" si="118"/>
        <v>125494.03600000001</v>
      </c>
      <c r="N599" s="227">
        <v>1</v>
      </c>
      <c r="O599" s="102">
        <v>1</v>
      </c>
      <c r="P599" s="208">
        <v>114422.2</v>
      </c>
      <c r="Q599" s="208"/>
      <c r="R599" s="208"/>
      <c r="S599" s="227">
        <f t="shared" si="119"/>
        <v>114422.2</v>
      </c>
      <c r="T599" s="227">
        <f t="shared" si="114"/>
        <v>0</v>
      </c>
      <c r="U599" s="227">
        <f t="shared" si="115"/>
        <v>3968.4000000000087</v>
      </c>
      <c r="V599" s="227">
        <f t="shared" si="116"/>
        <v>0</v>
      </c>
      <c r="W599" s="227">
        <f t="shared" si="113"/>
        <v>0</v>
      </c>
      <c r="X599" s="227">
        <f t="shared" si="124"/>
        <v>3968.4000000000087</v>
      </c>
      <c r="Y599" s="1561">
        <v>3</v>
      </c>
      <c r="Z599" s="1560">
        <v>1.84</v>
      </c>
      <c r="AA599" s="102">
        <v>1</v>
      </c>
      <c r="AB599" s="208">
        <v>121697.60000000001</v>
      </c>
      <c r="AC599" s="208"/>
      <c r="AD599" s="208">
        <v>7.0000000000000007E-2</v>
      </c>
      <c r="AE599" s="208">
        <f t="shared" si="120"/>
        <v>8518.8320000000003</v>
      </c>
      <c r="AF599" s="208"/>
      <c r="AG599" s="227">
        <f t="shared" si="121"/>
        <v>130216.432</v>
      </c>
      <c r="AH599" s="227" t="s">
        <v>1</v>
      </c>
      <c r="AI599" s="1560">
        <v>1.9</v>
      </c>
      <c r="AJ599" s="102">
        <v>1</v>
      </c>
      <c r="AK599" s="208">
        <v>125666</v>
      </c>
      <c r="AL599" s="208"/>
      <c r="AM599" s="1567">
        <v>7.0000000000000007E-2</v>
      </c>
      <c r="AN599" s="208">
        <f t="shared" si="122"/>
        <v>8796.6200000000008</v>
      </c>
      <c r="AO599" s="208"/>
      <c r="AP599" s="227">
        <f t="shared" si="123"/>
        <v>134462.62</v>
      </c>
    </row>
    <row r="600" spans="1:42" s="5" customFormat="1" x14ac:dyDescent="0.25">
      <c r="A600" s="208">
        <v>590</v>
      </c>
      <c r="B600" s="1546" t="s">
        <v>6590</v>
      </c>
      <c r="C600" s="1546" t="s">
        <v>1145</v>
      </c>
      <c r="D600" s="227" t="s">
        <v>4768</v>
      </c>
      <c r="E600" s="1561">
        <v>2</v>
      </c>
      <c r="F600" s="1560">
        <v>1.79</v>
      </c>
      <c r="G600" s="102">
        <v>1</v>
      </c>
      <c r="H600" s="208">
        <v>118390.6</v>
      </c>
      <c r="I600" s="208"/>
      <c r="J600" s="208">
        <v>7.0000000000000007E-2</v>
      </c>
      <c r="K600" s="208">
        <f t="shared" si="117"/>
        <v>8287.3420000000006</v>
      </c>
      <c r="L600" s="208"/>
      <c r="M600" s="227">
        <f t="shared" si="118"/>
        <v>126677.94200000001</v>
      </c>
      <c r="N600" s="227">
        <v>1</v>
      </c>
      <c r="O600" s="102">
        <v>1</v>
      </c>
      <c r="P600" s="208">
        <v>114422.2</v>
      </c>
      <c r="Q600" s="208"/>
      <c r="R600" s="208"/>
      <c r="S600" s="227">
        <f t="shared" si="119"/>
        <v>114422.2</v>
      </c>
      <c r="T600" s="227">
        <f t="shared" si="114"/>
        <v>0</v>
      </c>
      <c r="U600" s="227">
        <f t="shared" si="115"/>
        <v>3968.4000000000087</v>
      </c>
      <c r="V600" s="227">
        <f t="shared" si="116"/>
        <v>0</v>
      </c>
      <c r="W600" s="227">
        <f t="shared" si="113"/>
        <v>0</v>
      </c>
      <c r="X600" s="227">
        <f t="shared" si="124"/>
        <v>3968.4000000000087</v>
      </c>
      <c r="Y600" s="1561">
        <v>3</v>
      </c>
      <c r="Z600" s="1560">
        <v>1.84</v>
      </c>
      <c r="AA600" s="102">
        <v>1</v>
      </c>
      <c r="AB600" s="208">
        <v>121697.60000000001</v>
      </c>
      <c r="AC600" s="208"/>
      <c r="AD600" s="208">
        <v>7.0000000000000007E-2</v>
      </c>
      <c r="AE600" s="208">
        <f t="shared" si="120"/>
        <v>8518.8320000000003</v>
      </c>
      <c r="AF600" s="208"/>
      <c r="AG600" s="227">
        <f t="shared" si="121"/>
        <v>130216.432</v>
      </c>
      <c r="AH600" s="227" t="s">
        <v>1</v>
      </c>
      <c r="AI600" s="1560">
        <v>1.9</v>
      </c>
      <c r="AJ600" s="102">
        <v>1</v>
      </c>
      <c r="AK600" s="208">
        <v>125666</v>
      </c>
      <c r="AL600" s="208"/>
      <c r="AM600" s="1567">
        <v>7.0000000000000007E-2</v>
      </c>
      <c r="AN600" s="208">
        <f t="shared" si="122"/>
        <v>8796.6200000000008</v>
      </c>
      <c r="AO600" s="208"/>
      <c r="AP600" s="227">
        <f t="shared" si="123"/>
        <v>134462.62</v>
      </c>
    </row>
    <row r="601" spans="1:42" s="5" customFormat="1" x14ac:dyDescent="0.25">
      <c r="A601" s="208">
        <v>591</v>
      </c>
      <c r="B601" s="1546" t="s">
        <v>6591</v>
      </c>
      <c r="C601" s="1546" t="s">
        <v>1145</v>
      </c>
      <c r="D601" s="227" t="s">
        <v>4768</v>
      </c>
      <c r="E601" s="1561">
        <v>2</v>
      </c>
      <c r="F601" s="1560">
        <v>1.79</v>
      </c>
      <c r="G601" s="102">
        <v>1</v>
      </c>
      <c r="H601" s="208">
        <v>118390.6</v>
      </c>
      <c r="I601" s="208"/>
      <c r="J601" s="208">
        <v>0.06</v>
      </c>
      <c r="K601" s="208">
        <f t="shared" si="117"/>
        <v>7103.4359999999997</v>
      </c>
      <c r="L601" s="208"/>
      <c r="M601" s="227">
        <f t="shared" si="118"/>
        <v>125494.03600000001</v>
      </c>
      <c r="N601" s="227">
        <v>1</v>
      </c>
      <c r="O601" s="102">
        <v>1</v>
      </c>
      <c r="P601" s="208">
        <v>114422.2</v>
      </c>
      <c r="Q601" s="208"/>
      <c r="R601" s="208"/>
      <c r="S601" s="227">
        <f t="shared" si="119"/>
        <v>114422.2</v>
      </c>
      <c r="T601" s="227">
        <f t="shared" si="114"/>
        <v>0</v>
      </c>
      <c r="U601" s="227">
        <f t="shared" si="115"/>
        <v>3968.4000000000087</v>
      </c>
      <c r="V601" s="227">
        <f t="shared" si="116"/>
        <v>0</v>
      </c>
      <c r="W601" s="227">
        <f t="shared" si="113"/>
        <v>0</v>
      </c>
      <c r="X601" s="227">
        <f t="shared" si="124"/>
        <v>3968.4000000000087</v>
      </c>
      <c r="Y601" s="1561">
        <v>3</v>
      </c>
      <c r="Z601" s="1560">
        <v>1.84</v>
      </c>
      <c r="AA601" s="102">
        <v>1</v>
      </c>
      <c r="AB601" s="208">
        <v>121697.60000000001</v>
      </c>
      <c r="AC601" s="208"/>
      <c r="AD601" s="208">
        <v>0.06</v>
      </c>
      <c r="AE601" s="208">
        <f t="shared" si="120"/>
        <v>7301.8559999999998</v>
      </c>
      <c r="AF601" s="208"/>
      <c r="AG601" s="227">
        <f t="shared" si="121"/>
        <v>128999.45600000001</v>
      </c>
      <c r="AH601" s="227" t="s">
        <v>1</v>
      </c>
      <c r="AI601" s="1560">
        <v>1.9</v>
      </c>
      <c r="AJ601" s="102">
        <v>1</v>
      </c>
      <c r="AK601" s="208">
        <v>125666</v>
      </c>
      <c r="AL601" s="208"/>
      <c r="AM601" s="1567">
        <v>7.0000000000000007E-2</v>
      </c>
      <c r="AN601" s="208">
        <f t="shared" si="122"/>
        <v>8796.6200000000008</v>
      </c>
      <c r="AO601" s="208"/>
      <c r="AP601" s="227">
        <f t="shared" si="123"/>
        <v>134462.62</v>
      </c>
    </row>
    <row r="602" spans="1:42" s="5" customFormat="1" x14ac:dyDescent="0.25">
      <c r="A602" s="208">
        <v>592</v>
      </c>
      <c r="B602" s="1546" t="s">
        <v>6592</v>
      </c>
      <c r="C602" s="1546" t="s">
        <v>1145</v>
      </c>
      <c r="D602" s="227" t="s">
        <v>4768</v>
      </c>
      <c r="E602" s="1561">
        <v>2</v>
      </c>
      <c r="F602" s="1560">
        <v>1.79</v>
      </c>
      <c r="G602" s="102">
        <v>1</v>
      </c>
      <c r="H602" s="208">
        <v>118390.6</v>
      </c>
      <c r="I602" s="208"/>
      <c r="J602" s="208">
        <v>0.06</v>
      </c>
      <c r="K602" s="208">
        <f t="shared" si="117"/>
        <v>7103.4359999999997</v>
      </c>
      <c r="L602" s="208"/>
      <c r="M602" s="227">
        <f t="shared" si="118"/>
        <v>125494.03600000001</v>
      </c>
      <c r="N602" s="227">
        <v>1</v>
      </c>
      <c r="O602" s="102">
        <v>1</v>
      </c>
      <c r="P602" s="208">
        <v>114422.2</v>
      </c>
      <c r="Q602" s="208"/>
      <c r="R602" s="208"/>
      <c r="S602" s="227">
        <f t="shared" si="119"/>
        <v>114422.2</v>
      </c>
      <c r="T602" s="227">
        <f t="shared" si="114"/>
        <v>0</v>
      </c>
      <c r="U602" s="227">
        <f t="shared" si="115"/>
        <v>3968.4000000000087</v>
      </c>
      <c r="V602" s="227">
        <f t="shared" si="116"/>
        <v>0</v>
      </c>
      <c r="W602" s="227">
        <f t="shared" ref="W602:W665" si="125">L602-R602</f>
        <v>0</v>
      </c>
      <c r="X602" s="227">
        <f t="shared" si="124"/>
        <v>3968.4000000000087</v>
      </c>
      <c r="Y602" s="1561">
        <v>3</v>
      </c>
      <c r="Z602" s="1560">
        <v>1.84</v>
      </c>
      <c r="AA602" s="102">
        <v>1</v>
      </c>
      <c r="AB602" s="208">
        <v>121697.60000000001</v>
      </c>
      <c r="AC602" s="208"/>
      <c r="AD602" s="208">
        <v>7.0000000000000007E-2</v>
      </c>
      <c r="AE602" s="208">
        <f t="shared" si="120"/>
        <v>8518.8320000000003</v>
      </c>
      <c r="AF602" s="208"/>
      <c r="AG602" s="227">
        <f t="shared" si="121"/>
        <v>130216.432</v>
      </c>
      <c r="AH602" s="227" t="s">
        <v>1</v>
      </c>
      <c r="AI602" s="1560">
        <v>1.9</v>
      </c>
      <c r="AJ602" s="102">
        <v>1</v>
      </c>
      <c r="AK602" s="208">
        <v>125666</v>
      </c>
      <c r="AL602" s="208"/>
      <c r="AM602" s="1567">
        <v>7.0000000000000007E-2</v>
      </c>
      <c r="AN602" s="208">
        <f t="shared" si="122"/>
        <v>8796.6200000000008</v>
      </c>
      <c r="AO602" s="208"/>
      <c r="AP602" s="227">
        <f t="shared" si="123"/>
        <v>134462.62</v>
      </c>
    </row>
    <row r="603" spans="1:42" s="5" customFormat="1" x14ac:dyDescent="0.25">
      <c r="A603" s="208">
        <v>593</v>
      </c>
      <c r="B603" s="1546" t="s">
        <v>6593</v>
      </c>
      <c r="C603" s="1546" t="s">
        <v>1145</v>
      </c>
      <c r="D603" s="227" t="s">
        <v>4768</v>
      </c>
      <c r="E603" s="1561">
        <v>2</v>
      </c>
      <c r="F603" s="1560">
        <v>1.79</v>
      </c>
      <c r="G603" s="102">
        <v>1</v>
      </c>
      <c r="H603" s="208">
        <v>118390.6</v>
      </c>
      <c r="I603" s="208"/>
      <c r="J603" s="208">
        <v>0.06</v>
      </c>
      <c r="K603" s="208">
        <f t="shared" si="117"/>
        <v>7103.4359999999997</v>
      </c>
      <c r="L603" s="208"/>
      <c r="M603" s="227">
        <f t="shared" si="118"/>
        <v>125494.03600000001</v>
      </c>
      <c r="N603" s="227">
        <v>1</v>
      </c>
      <c r="O603" s="102">
        <v>1</v>
      </c>
      <c r="P603" s="208">
        <v>114422.2</v>
      </c>
      <c r="Q603" s="208"/>
      <c r="R603" s="208"/>
      <c r="S603" s="227">
        <f t="shared" si="119"/>
        <v>114422.2</v>
      </c>
      <c r="T603" s="227">
        <f t="shared" si="114"/>
        <v>0</v>
      </c>
      <c r="U603" s="227">
        <f t="shared" si="115"/>
        <v>3968.4000000000087</v>
      </c>
      <c r="V603" s="227">
        <f t="shared" si="116"/>
        <v>0</v>
      </c>
      <c r="W603" s="227">
        <f t="shared" si="125"/>
        <v>0</v>
      </c>
      <c r="X603" s="227">
        <f t="shared" si="124"/>
        <v>3968.4000000000087</v>
      </c>
      <c r="Y603" s="1561">
        <v>3</v>
      </c>
      <c r="Z603" s="1560">
        <v>1.84</v>
      </c>
      <c r="AA603" s="102">
        <v>1</v>
      </c>
      <c r="AB603" s="208">
        <v>121697.60000000001</v>
      </c>
      <c r="AC603" s="208"/>
      <c r="AD603" s="208">
        <v>7.0000000000000007E-2</v>
      </c>
      <c r="AE603" s="208">
        <f t="shared" si="120"/>
        <v>8518.8320000000003</v>
      </c>
      <c r="AF603" s="208"/>
      <c r="AG603" s="227">
        <f t="shared" si="121"/>
        <v>130216.432</v>
      </c>
      <c r="AH603" s="227" t="s">
        <v>1</v>
      </c>
      <c r="AI603" s="1560">
        <v>1.9</v>
      </c>
      <c r="AJ603" s="102">
        <v>1</v>
      </c>
      <c r="AK603" s="208">
        <v>125666</v>
      </c>
      <c r="AL603" s="208"/>
      <c r="AM603" s="1567">
        <v>7.0000000000000007E-2</v>
      </c>
      <c r="AN603" s="208">
        <f t="shared" si="122"/>
        <v>8796.6200000000008</v>
      </c>
      <c r="AO603" s="208"/>
      <c r="AP603" s="227">
        <f t="shared" si="123"/>
        <v>134462.62</v>
      </c>
    </row>
    <row r="604" spans="1:42" s="5" customFormat="1" x14ac:dyDescent="0.25">
      <c r="A604" s="208">
        <v>594</v>
      </c>
      <c r="B604" s="1546" t="s">
        <v>6594</v>
      </c>
      <c r="C604" s="1546" t="s">
        <v>1145</v>
      </c>
      <c r="D604" s="227" t="s">
        <v>4768</v>
      </c>
      <c r="E604" s="1561">
        <v>2</v>
      </c>
      <c r="F604" s="1560">
        <v>1.79</v>
      </c>
      <c r="G604" s="102">
        <v>1</v>
      </c>
      <c r="H604" s="208">
        <v>118390.6</v>
      </c>
      <c r="I604" s="208">
        <v>8000</v>
      </c>
      <c r="J604" s="208">
        <v>0.06</v>
      </c>
      <c r="K604" s="208">
        <f t="shared" si="117"/>
        <v>7103.4359999999997</v>
      </c>
      <c r="L604" s="208"/>
      <c r="M604" s="227">
        <f t="shared" si="118"/>
        <v>133494.03599999999</v>
      </c>
      <c r="N604" s="227">
        <v>1</v>
      </c>
      <c r="O604" s="102">
        <v>1</v>
      </c>
      <c r="P604" s="208">
        <v>114422.2</v>
      </c>
      <c r="Q604" s="208"/>
      <c r="R604" s="208"/>
      <c r="S604" s="227">
        <f t="shared" si="119"/>
        <v>114422.2</v>
      </c>
      <c r="T604" s="227">
        <f t="shared" si="114"/>
        <v>0</v>
      </c>
      <c r="U604" s="227">
        <f t="shared" si="115"/>
        <v>3968.4000000000087</v>
      </c>
      <c r="V604" s="227">
        <f t="shared" si="116"/>
        <v>8000</v>
      </c>
      <c r="W604" s="227">
        <f t="shared" si="125"/>
        <v>0</v>
      </c>
      <c r="X604" s="227">
        <f t="shared" si="124"/>
        <v>11968.400000000009</v>
      </c>
      <c r="Y604" s="1561">
        <v>3</v>
      </c>
      <c r="Z604" s="1560">
        <v>1.84</v>
      </c>
      <c r="AA604" s="102">
        <v>1</v>
      </c>
      <c r="AB604" s="208">
        <v>121697.60000000001</v>
      </c>
      <c r="AC604" s="208">
        <v>8000</v>
      </c>
      <c r="AD604" s="208">
        <v>0.06</v>
      </c>
      <c r="AE604" s="208">
        <f t="shared" si="120"/>
        <v>7301.8559999999998</v>
      </c>
      <c r="AF604" s="208"/>
      <c r="AG604" s="227">
        <f t="shared" si="121"/>
        <v>136999.45600000001</v>
      </c>
      <c r="AH604" s="227" t="s">
        <v>1</v>
      </c>
      <c r="AI604" s="1560">
        <v>1.9</v>
      </c>
      <c r="AJ604" s="102">
        <v>1</v>
      </c>
      <c r="AK604" s="208">
        <v>125666</v>
      </c>
      <c r="AL604" s="208">
        <v>8000</v>
      </c>
      <c r="AM604" s="1567">
        <v>7.0000000000000007E-2</v>
      </c>
      <c r="AN604" s="208">
        <f t="shared" si="122"/>
        <v>8796.6200000000008</v>
      </c>
      <c r="AO604" s="208"/>
      <c r="AP604" s="227">
        <f t="shared" si="123"/>
        <v>142462.62</v>
      </c>
    </row>
    <row r="605" spans="1:42" s="5" customFormat="1" x14ac:dyDescent="0.25">
      <c r="A605" s="208">
        <v>595</v>
      </c>
      <c r="B605" s="1546" t="s">
        <v>6595</v>
      </c>
      <c r="C605" s="1546" t="s">
        <v>1145</v>
      </c>
      <c r="D605" s="227" t="s">
        <v>4768</v>
      </c>
      <c r="E605" s="1561">
        <v>2</v>
      </c>
      <c r="F605" s="1560">
        <v>1.79</v>
      </c>
      <c r="G605" s="102">
        <v>1</v>
      </c>
      <c r="H605" s="208">
        <v>118390.6</v>
      </c>
      <c r="I605" s="208">
        <v>8000</v>
      </c>
      <c r="J605" s="208">
        <v>0.06</v>
      </c>
      <c r="K605" s="208">
        <f t="shared" si="117"/>
        <v>7103.4359999999997</v>
      </c>
      <c r="L605" s="208"/>
      <c r="M605" s="227">
        <f t="shared" si="118"/>
        <v>133494.03599999999</v>
      </c>
      <c r="N605" s="227">
        <v>1</v>
      </c>
      <c r="O605" s="102">
        <v>1</v>
      </c>
      <c r="P605" s="208">
        <v>114422.2</v>
      </c>
      <c r="Q605" s="208"/>
      <c r="R605" s="208"/>
      <c r="S605" s="227">
        <f t="shared" si="119"/>
        <v>114422.2</v>
      </c>
      <c r="T605" s="227">
        <f t="shared" si="114"/>
        <v>0</v>
      </c>
      <c r="U605" s="227">
        <f t="shared" si="115"/>
        <v>3968.4000000000087</v>
      </c>
      <c r="V605" s="227">
        <f t="shared" si="116"/>
        <v>8000</v>
      </c>
      <c r="W605" s="227">
        <f t="shared" si="125"/>
        <v>0</v>
      </c>
      <c r="X605" s="227">
        <f t="shared" si="124"/>
        <v>11968.400000000009</v>
      </c>
      <c r="Y605" s="1561">
        <v>3</v>
      </c>
      <c r="Z605" s="1560">
        <v>1.84</v>
      </c>
      <c r="AA605" s="102">
        <v>1</v>
      </c>
      <c r="AB605" s="208">
        <v>121697.60000000001</v>
      </c>
      <c r="AC605" s="208">
        <v>8000</v>
      </c>
      <c r="AD605" s="208">
        <v>0.06</v>
      </c>
      <c r="AE605" s="208">
        <f t="shared" si="120"/>
        <v>7301.8559999999998</v>
      </c>
      <c r="AF605" s="208"/>
      <c r="AG605" s="227">
        <f t="shared" si="121"/>
        <v>136999.45600000001</v>
      </c>
      <c r="AH605" s="227" t="s">
        <v>1</v>
      </c>
      <c r="AI605" s="1560">
        <v>1.9</v>
      </c>
      <c r="AJ605" s="102">
        <v>1</v>
      </c>
      <c r="AK605" s="208">
        <v>125666</v>
      </c>
      <c r="AL605" s="208">
        <v>8000</v>
      </c>
      <c r="AM605" s="1567">
        <v>7.0000000000000007E-2</v>
      </c>
      <c r="AN605" s="208">
        <f t="shared" si="122"/>
        <v>8796.6200000000008</v>
      </c>
      <c r="AO605" s="208"/>
      <c r="AP605" s="227">
        <f t="shared" si="123"/>
        <v>142462.62</v>
      </c>
    </row>
    <row r="606" spans="1:42" s="5" customFormat="1" x14ac:dyDescent="0.25">
      <c r="A606" s="208">
        <v>596</v>
      </c>
      <c r="B606" s="1546" t="s">
        <v>6596</v>
      </c>
      <c r="C606" s="1546" t="s">
        <v>1145</v>
      </c>
      <c r="D606" s="227" t="s">
        <v>4768</v>
      </c>
      <c r="E606" s="1561">
        <v>2</v>
      </c>
      <c r="F606" s="1560">
        <v>1.79</v>
      </c>
      <c r="G606" s="102">
        <v>1</v>
      </c>
      <c r="H606" s="208">
        <v>118390.6</v>
      </c>
      <c r="I606" s="208"/>
      <c r="J606" s="208">
        <v>0.06</v>
      </c>
      <c r="K606" s="208">
        <f t="shared" si="117"/>
        <v>7103.4359999999997</v>
      </c>
      <c r="L606" s="208"/>
      <c r="M606" s="227">
        <f t="shared" si="118"/>
        <v>125494.03600000001</v>
      </c>
      <c r="N606" s="227">
        <v>1</v>
      </c>
      <c r="O606" s="102">
        <v>1</v>
      </c>
      <c r="P606" s="208">
        <v>114422.2</v>
      </c>
      <c r="Q606" s="208"/>
      <c r="R606" s="208"/>
      <c r="S606" s="227">
        <f t="shared" si="119"/>
        <v>114422.2</v>
      </c>
      <c r="T606" s="227">
        <f t="shared" si="114"/>
        <v>0</v>
      </c>
      <c r="U606" s="227">
        <f t="shared" si="115"/>
        <v>3968.4000000000087</v>
      </c>
      <c r="V606" s="227">
        <f t="shared" si="116"/>
        <v>0</v>
      </c>
      <c r="W606" s="227">
        <f t="shared" si="125"/>
        <v>0</v>
      </c>
      <c r="X606" s="227">
        <f t="shared" si="124"/>
        <v>3968.4000000000087</v>
      </c>
      <c r="Y606" s="1561">
        <v>3</v>
      </c>
      <c r="Z606" s="1560">
        <v>1.84</v>
      </c>
      <c r="AA606" s="102">
        <v>1</v>
      </c>
      <c r="AB606" s="208">
        <v>121697.60000000001</v>
      </c>
      <c r="AC606" s="208"/>
      <c r="AD606" s="208">
        <v>0.06</v>
      </c>
      <c r="AE606" s="208">
        <f t="shared" si="120"/>
        <v>7301.8559999999998</v>
      </c>
      <c r="AF606" s="208"/>
      <c r="AG606" s="227">
        <f t="shared" si="121"/>
        <v>128999.45600000001</v>
      </c>
      <c r="AH606" s="227" t="s">
        <v>1</v>
      </c>
      <c r="AI606" s="1560">
        <v>1.9</v>
      </c>
      <c r="AJ606" s="102">
        <v>1</v>
      </c>
      <c r="AK606" s="208">
        <v>125666</v>
      </c>
      <c r="AL606" s="208"/>
      <c r="AM606" s="1567">
        <v>7.0000000000000007E-2</v>
      </c>
      <c r="AN606" s="208">
        <f t="shared" si="122"/>
        <v>8796.6200000000008</v>
      </c>
      <c r="AO606" s="208"/>
      <c r="AP606" s="227">
        <f t="shared" si="123"/>
        <v>134462.62</v>
      </c>
    </row>
    <row r="607" spans="1:42" s="5" customFormat="1" x14ac:dyDescent="0.25">
      <c r="A607" s="208">
        <v>597</v>
      </c>
      <c r="B607" s="1546" t="s">
        <v>6597</v>
      </c>
      <c r="C607" s="1546" t="s">
        <v>1145</v>
      </c>
      <c r="D607" s="227" t="s">
        <v>4768</v>
      </c>
      <c r="E607" s="1561">
        <v>2</v>
      </c>
      <c r="F607" s="1560">
        <v>1.79</v>
      </c>
      <c r="G607" s="102">
        <v>1</v>
      </c>
      <c r="H607" s="208">
        <v>118390.6</v>
      </c>
      <c r="I607" s="208"/>
      <c r="J607" s="208">
        <v>0.06</v>
      </c>
      <c r="K607" s="208">
        <f t="shared" si="117"/>
        <v>7103.4359999999997</v>
      </c>
      <c r="L607" s="208"/>
      <c r="M607" s="227">
        <f t="shared" si="118"/>
        <v>125494.03600000001</v>
      </c>
      <c r="N607" s="227">
        <v>1</v>
      </c>
      <c r="O607" s="102">
        <v>1</v>
      </c>
      <c r="P607" s="208">
        <v>114422.2</v>
      </c>
      <c r="Q607" s="208"/>
      <c r="R607" s="208"/>
      <c r="S607" s="227">
        <f t="shared" si="119"/>
        <v>114422.2</v>
      </c>
      <c r="T607" s="227">
        <f t="shared" si="114"/>
        <v>0</v>
      </c>
      <c r="U607" s="227">
        <f t="shared" si="115"/>
        <v>3968.4000000000087</v>
      </c>
      <c r="V607" s="227">
        <f t="shared" si="116"/>
        <v>0</v>
      </c>
      <c r="W607" s="227">
        <f t="shared" si="125"/>
        <v>0</v>
      </c>
      <c r="X607" s="227">
        <f t="shared" si="124"/>
        <v>3968.4000000000087</v>
      </c>
      <c r="Y607" s="1561">
        <v>3</v>
      </c>
      <c r="Z607" s="1560">
        <v>1.84</v>
      </c>
      <c r="AA607" s="102">
        <v>1</v>
      </c>
      <c r="AB607" s="208">
        <v>121697.60000000001</v>
      </c>
      <c r="AC607" s="208"/>
      <c r="AD607" s="208">
        <v>0.06</v>
      </c>
      <c r="AE607" s="208">
        <f t="shared" si="120"/>
        <v>7301.8559999999998</v>
      </c>
      <c r="AF607" s="208"/>
      <c r="AG607" s="227">
        <f t="shared" si="121"/>
        <v>128999.45600000001</v>
      </c>
      <c r="AH607" s="227" t="s">
        <v>1</v>
      </c>
      <c r="AI607" s="1560">
        <v>1.9</v>
      </c>
      <c r="AJ607" s="102">
        <v>1</v>
      </c>
      <c r="AK607" s="208">
        <v>125666</v>
      </c>
      <c r="AL607" s="208"/>
      <c r="AM607" s="1567">
        <v>0.06</v>
      </c>
      <c r="AN607" s="208">
        <f t="shared" si="122"/>
        <v>7539.96</v>
      </c>
      <c r="AO607" s="208"/>
      <c r="AP607" s="227">
        <f t="shared" si="123"/>
        <v>133205.96</v>
      </c>
    </row>
    <row r="608" spans="1:42" s="5" customFormat="1" x14ac:dyDescent="0.25">
      <c r="A608" s="208">
        <v>598</v>
      </c>
      <c r="B608" s="1546" t="s">
        <v>6598</v>
      </c>
      <c r="C608" s="1546" t="s">
        <v>1145</v>
      </c>
      <c r="D608" s="227" t="s">
        <v>4768</v>
      </c>
      <c r="E608" s="1561">
        <v>2</v>
      </c>
      <c r="F608" s="1560">
        <v>1.79</v>
      </c>
      <c r="G608" s="102">
        <v>1</v>
      </c>
      <c r="H608" s="208">
        <v>118390.6</v>
      </c>
      <c r="I608" s="208">
        <v>0</v>
      </c>
      <c r="J608" s="208">
        <v>0.05</v>
      </c>
      <c r="K608" s="208">
        <f t="shared" si="117"/>
        <v>5919.5300000000007</v>
      </c>
      <c r="L608" s="208"/>
      <c r="M608" s="227">
        <f t="shared" si="118"/>
        <v>124310.13</v>
      </c>
      <c r="N608" s="227">
        <v>1</v>
      </c>
      <c r="O608" s="102">
        <v>1</v>
      </c>
      <c r="P608" s="208">
        <v>114422.2</v>
      </c>
      <c r="Q608" s="208"/>
      <c r="R608" s="208"/>
      <c r="S608" s="227">
        <f t="shared" si="119"/>
        <v>114422.2</v>
      </c>
      <c r="T608" s="227">
        <f t="shared" si="114"/>
        <v>0</v>
      </c>
      <c r="U608" s="227">
        <f t="shared" si="115"/>
        <v>3968.4000000000087</v>
      </c>
      <c r="V608" s="227">
        <f t="shared" si="116"/>
        <v>0</v>
      </c>
      <c r="W608" s="227">
        <f t="shared" si="125"/>
        <v>0</v>
      </c>
      <c r="X608" s="227">
        <f t="shared" si="124"/>
        <v>3968.4000000000087</v>
      </c>
      <c r="Y608" s="1561">
        <v>3</v>
      </c>
      <c r="Z608" s="1560">
        <v>1.84</v>
      </c>
      <c r="AA608" s="102">
        <v>1</v>
      </c>
      <c r="AB608" s="208">
        <v>121697.60000000001</v>
      </c>
      <c r="AC608" s="208">
        <v>0</v>
      </c>
      <c r="AD608" s="208">
        <v>0.05</v>
      </c>
      <c r="AE608" s="208">
        <f t="shared" si="120"/>
        <v>6084.880000000001</v>
      </c>
      <c r="AF608" s="208"/>
      <c r="AG608" s="227">
        <f t="shared" si="121"/>
        <v>127782.48000000001</v>
      </c>
      <c r="AH608" s="227" t="s">
        <v>1</v>
      </c>
      <c r="AI608" s="1560">
        <v>1.9</v>
      </c>
      <c r="AJ608" s="102">
        <v>1</v>
      </c>
      <c r="AK608" s="208">
        <v>125666</v>
      </c>
      <c r="AL608" s="208">
        <v>0</v>
      </c>
      <c r="AM608" s="1567">
        <v>0.06</v>
      </c>
      <c r="AN608" s="208">
        <f t="shared" si="122"/>
        <v>7539.96</v>
      </c>
      <c r="AO608" s="208"/>
      <c r="AP608" s="227">
        <f t="shared" si="123"/>
        <v>133205.96</v>
      </c>
    </row>
    <row r="609" spans="1:42" s="5" customFormat="1" x14ac:dyDescent="0.25">
      <c r="A609" s="208">
        <v>599</v>
      </c>
      <c r="B609" s="1546" t="s">
        <v>6599</v>
      </c>
      <c r="C609" s="1546" t="s">
        <v>1145</v>
      </c>
      <c r="D609" s="227" t="s">
        <v>4768</v>
      </c>
      <c r="E609" s="1561">
        <v>2</v>
      </c>
      <c r="F609" s="1560">
        <v>1.79</v>
      </c>
      <c r="G609" s="102">
        <v>1</v>
      </c>
      <c r="H609" s="208">
        <v>118390.6</v>
      </c>
      <c r="I609" s="208">
        <v>0</v>
      </c>
      <c r="J609" s="208">
        <v>7.0000000000000007E-2</v>
      </c>
      <c r="K609" s="208">
        <f t="shared" si="117"/>
        <v>8287.3420000000006</v>
      </c>
      <c r="L609" s="208"/>
      <c r="M609" s="227">
        <f t="shared" si="118"/>
        <v>126677.94200000001</v>
      </c>
      <c r="N609" s="227">
        <v>1</v>
      </c>
      <c r="O609" s="102">
        <v>1</v>
      </c>
      <c r="P609" s="208">
        <v>114422.2</v>
      </c>
      <c r="Q609" s="208"/>
      <c r="R609" s="208"/>
      <c r="S609" s="227">
        <f t="shared" si="119"/>
        <v>114422.2</v>
      </c>
      <c r="T609" s="227">
        <f t="shared" si="114"/>
        <v>0</v>
      </c>
      <c r="U609" s="227">
        <f t="shared" si="115"/>
        <v>3968.4000000000087</v>
      </c>
      <c r="V609" s="227">
        <f t="shared" si="116"/>
        <v>0</v>
      </c>
      <c r="W609" s="227">
        <f t="shared" si="125"/>
        <v>0</v>
      </c>
      <c r="X609" s="227">
        <f t="shared" si="124"/>
        <v>3968.4000000000087</v>
      </c>
      <c r="Y609" s="1561">
        <v>3</v>
      </c>
      <c r="Z609" s="1560">
        <v>1.84</v>
      </c>
      <c r="AA609" s="102">
        <v>1</v>
      </c>
      <c r="AB609" s="208">
        <v>121697.60000000001</v>
      </c>
      <c r="AC609" s="208">
        <v>0</v>
      </c>
      <c r="AD609" s="208">
        <v>7.0000000000000007E-2</v>
      </c>
      <c r="AE609" s="208">
        <f t="shared" si="120"/>
        <v>8518.8320000000003</v>
      </c>
      <c r="AF609" s="208"/>
      <c r="AG609" s="227">
        <f t="shared" si="121"/>
        <v>130216.432</v>
      </c>
      <c r="AH609" s="227" t="s">
        <v>1</v>
      </c>
      <c r="AI609" s="1560">
        <v>1.9</v>
      </c>
      <c r="AJ609" s="102">
        <v>1</v>
      </c>
      <c r="AK609" s="208">
        <v>125666</v>
      </c>
      <c r="AL609" s="208">
        <v>0</v>
      </c>
      <c r="AM609" s="1567">
        <v>7.0000000000000007E-2</v>
      </c>
      <c r="AN609" s="208">
        <f t="shared" si="122"/>
        <v>8796.6200000000008</v>
      </c>
      <c r="AO609" s="208"/>
      <c r="AP609" s="227">
        <f t="shared" si="123"/>
        <v>134462.62</v>
      </c>
    </row>
    <row r="610" spans="1:42" s="5" customFormat="1" x14ac:dyDescent="0.25">
      <c r="A610" s="208">
        <v>600</v>
      </c>
      <c r="B610" s="1546" t="s">
        <v>6600</v>
      </c>
      <c r="C610" s="1546" t="s">
        <v>1145</v>
      </c>
      <c r="D610" s="227" t="s">
        <v>4768</v>
      </c>
      <c r="E610" s="1561">
        <v>2</v>
      </c>
      <c r="F610" s="1560">
        <v>1.79</v>
      </c>
      <c r="G610" s="102">
        <v>1</v>
      </c>
      <c r="H610" s="208">
        <v>118390.6</v>
      </c>
      <c r="I610" s="208">
        <v>0</v>
      </c>
      <c r="J610" s="208">
        <v>0.04</v>
      </c>
      <c r="K610" s="208">
        <f t="shared" si="117"/>
        <v>4735.6240000000007</v>
      </c>
      <c r="L610" s="208"/>
      <c r="M610" s="227">
        <f t="shared" si="118"/>
        <v>123126.224</v>
      </c>
      <c r="N610" s="227">
        <v>1</v>
      </c>
      <c r="O610" s="102">
        <v>1</v>
      </c>
      <c r="P610" s="208">
        <v>114422.2</v>
      </c>
      <c r="Q610" s="208"/>
      <c r="R610" s="208"/>
      <c r="S610" s="227">
        <f t="shared" si="119"/>
        <v>114422.2</v>
      </c>
      <c r="T610" s="227">
        <f t="shared" si="114"/>
        <v>0</v>
      </c>
      <c r="U610" s="227">
        <f t="shared" si="115"/>
        <v>3968.4000000000087</v>
      </c>
      <c r="V610" s="227">
        <f t="shared" si="116"/>
        <v>0</v>
      </c>
      <c r="W610" s="227">
        <f t="shared" si="125"/>
        <v>0</v>
      </c>
      <c r="X610" s="227">
        <f t="shared" si="124"/>
        <v>3968.4000000000087</v>
      </c>
      <c r="Y610" s="1561">
        <v>3</v>
      </c>
      <c r="Z610" s="1560">
        <v>1.84</v>
      </c>
      <c r="AA610" s="102">
        <v>1</v>
      </c>
      <c r="AB610" s="208">
        <v>121697.60000000001</v>
      </c>
      <c r="AC610" s="208">
        <v>0</v>
      </c>
      <c r="AD610" s="208">
        <v>0.04</v>
      </c>
      <c r="AE610" s="208">
        <f t="shared" si="120"/>
        <v>4867.9040000000005</v>
      </c>
      <c r="AF610" s="208"/>
      <c r="AG610" s="227">
        <f t="shared" si="121"/>
        <v>126565.504</v>
      </c>
      <c r="AH610" s="227" t="s">
        <v>1</v>
      </c>
      <c r="AI610" s="1560">
        <v>1.9</v>
      </c>
      <c r="AJ610" s="102">
        <v>1</v>
      </c>
      <c r="AK610" s="208">
        <v>125666</v>
      </c>
      <c r="AL610" s="208">
        <v>0</v>
      </c>
      <c r="AM610" s="1567">
        <v>0.04</v>
      </c>
      <c r="AN610" s="208">
        <f t="shared" si="122"/>
        <v>5026.6400000000003</v>
      </c>
      <c r="AO610" s="208"/>
      <c r="AP610" s="227">
        <f t="shared" si="123"/>
        <v>130692.64</v>
      </c>
    </row>
    <row r="611" spans="1:42" s="5" customFormat="1" x14ac:dyDescent="0.25">
      <c r="A611" s="208">
        <v>601</v>
      </c>
      <c r="B611" s="1546" t="s">
        <v>6601</v>
      </c>
      <c r="C611" s="1546" t="s">
        <v>1145</v>
      </c>
      <c r="D611" s="227" t="s">
        <v>4768</v>
      </c>
      <c r="E611" s="1561">
        <v>2</v>
      </c>
      <c r="F611" s="1560">
        <v>1.79</v>
      </c>
      <c r="G611" s="102">
        <v>1</v>
      </c>
      <c r="H611" s="208">
        <v>118390.6</v>
      </c>
      <c r="I611" s="208">
        <v>0</v>
      </c>
      <c r="J611" s="208">
        <v>0.05</v>
      </c>
      <c r="K611" s="208">
        <f t="shared" si="117"/>
        <v>5919.5300000000007</v>
      </c>
      <c r="L611" s="208"/>
      <c r="M611" s="227">
        <f t="shared" si="118"/>
        <v>124310.13</v>
      </c>
      <c r="N611" s="227">
        <v>1</v>
      </c>
      <c r="O611" s="102">
        <v>1</v>
      </c>
      <c r="P611" s="208">
        <v>114422.2</v>
      </c>
      <c r="Q611" s="208"/>
      <c r="R611" s="208"/>
      <c r="S611" s="227">
        <f t="shared" si="119"/>
        <v>114422.2</v>
      </c>
      <c r="T611" s="227">
        <f t="shared" si="114"/>
        <v>0</v>
      </c>
      <c r="U611" s="227">
        <f t="shared" si="115"/>
        <v>3968.4000000000087</v>
      </c>
      <c r="V611" s="227">
        <f t="shared" si="116"/>
        <v>0</v>
      </c>
      <c r="W611" s="227">
        <f t="shared" si="125"/>
        <v>0</v>
      </c>
      <c r="X611" s="227">
        <f t="shared" si="124"/>
        <v>3968.4000000000087</v>
      </c>
      <c r="Y611" s="1561">
        <v>3</v>
      </c>
      <c r="Z611" s="1560">
        <v>1.84</v>
      </c>
      <c r="AA611" s="102">
        <v>1</v>
      </c>
      <c r="AB611" s="208">
        <v>121697.60000000001</v>
      </c>
      <c r="AC611" s="208">
        <v>0</v>
      </c>
      <c r="AD611" s="208">
        <v>0.06</v>
      </c>
      <c r="AE611" s="208">
        <f t="shared" si="120"/>
        <v>7301.8559999999998</v>
      </c>
      <c r="AF611" s="208"/>
      <c r="AG611" s="227">
        <f t="shared" si="121"/>
        <v>128999.45600000001</v>
      </c>
      <c r="AH611" s="227" t="s">
        <v>1</v>
      </c>
      <c r="AI611" s="1560">
        <v>1.9</v>
      </c>
      <c r="AJ611" s="102">
        <v>1</v>
      </c>
      <c r="AK611" s="208">
        <v>125666</v>
      </c>
      <c r="AL611" s="208">
        <v>0</v>
      </c>
      <c r="AM611" s="1567">
        <v>0.06</v>
      </c>
      <c r="AN611" s="208">
        <f t="shared" si="122"/>
        <v>7539.96</v>
      </c>
      <c r="AO611" s="208"/>
      <c r="AP611" s="227">
        <f t="shared" si="123"/>
        <v>133205.96</v>
      </c>
    </row>
    <row r="612" spans="1:42" s="5" customFormat="1" x14ac:dyDescent="0.25">
      <c r="A612" s="208">
        <v>602</v>
      </c>
      <c r="B612" s="1546" t="s">
        <v>6602</v>
      </c>
      <c r="C612" s="1546" t="s">
        <v>1145</v>
      </c>
      <c r="D612" s="227" t="s">
        <v>4768</v>
      </c>
      <c r="E612" s="1561">
        <v>3</v>
      </c>
      <c r="F612" s="1560">
        <v>1.84</v>
      </c>
      <c r="G612" s="102">
        <v>1</v>
      </c>
      <c r="H612" s="208">
        <v>121697.60000000001</v>
      </c>
      <c r="I612" s="208">
        <v>0</v>
      </c>
      <c r="J612" s="208">
        <v>0.08</v>
      </c>
      <c r="K612" s="208">
        <f t="shared" si="117"/>
        <v>9735.8080000000009</v>
      </c>
      <c r="L612" s="208"/>
      <c r="M612" s="227">
        <f t="shared" si="118"/>
        <v>131433.408</v>
      </c>
      <c r="N612" s="227">
        <v>2</v>
      </c>
      <c r="O612" s="102">
        <v>1</v>
      </c>
      <c r="P612" s="208">
        <v>118390.6</v>
      </c>
      <c r="Q612" s="208"/>
      <c r="R612" s="208"/>
      <c r="S612" s="227">
        <f t="shared" si="119"/>
        <v>118390.6</v>
      </c>
      <c r="T612" s="227">
        <f t="shared" si="114"/>
        <v>0</v>
      </c>
      <c r="U612" s="227">
        <f t="shared" si="115"/>
        <v>3307</v>
      </c>
      <c r="V612" s="227">
        <f t="shared" si="116"/>
        <v>0</v>
      </c>
      <c r="W612" s="227">
        <f t="shared" si="125"/>
        <v>0</v>
      </c>
      <c r="X612" s="227">
        <f t="shared" si="124"/>
        <v>3307</v>
      </c>
      <c r="Y612" s="1561">
        <v>4</v>
      </c>
      <c r="Z612" s="1560">
        <v>1.9</v>
      </c>
      <c r="AA612" s="102">
        <v>1</v>
      </c>
      <c r="AB612" s="208">
        <v>125666</v>
      </c>
      <c r="AC612" s="208">
        <v>0</v>
      </c>
      <c r="AD612" s="208">
        <v>0.08</v>
      </c>
      <c r="AE612" s="208">
        <f t="shared" si="120"/>
        <v>10053.280000000001</v>
      </c>
      <c r="AF612" s="208"/>
      <c r="AG612" s="227">
        <f t="shared" si="121"/>
        <v>135719.28</v>
      </c>
      <c r="AH612" s="227" t="s">
        <v>1</v>
      </c>
      <c r="AI612" s="1560">
        <v>1.9</v>
      </c>
      <c r="AJ612" s="102">
        <v>1</v>
      </c>
      <c r="AK612" s="208">
        <v>125666</v>
      </c>
      <c r="AL612" s="208">
        <v>0</v>
      </c>
      <c r="AM612" s="1567">
        <v>0.08</v>
      </c>
      <c r="AN612" s="208">
        <f t="shared" si="122"/>
        <v>10053.280000000001</v>
      </c>
      <c r="AO612" s="208"/>
      <c r="AP612" s="227">
        <f t="shared" si="123"/>
        <v>135719.28</v>
      </c>
    </row>
    <row r="613" spans="1:42" s="5" customFormat="1" x14ac:dyDescent="0.25">
      <c r="A613" s="208">
        <v>603</v>
      </c>
      <c r="B613" s="1546" t="s">
        <v>6603</v>
      </c>
      <c r="C613" s="1546" t="s">
        <v>1145</v>
      </c>
      <c r="D613" s="227" t="s">
        <v>4768</v>
      </c>
      <c r="E613" s="1561">
        <v>2</v>
      </c>
      <c r="F613" s="1560">
        <v>1.79</v>
      </c>
      <c r="G613" s="102">
        <v>1</v>
      </c>
      <c r="H613" s="208">
        <v>118390.6</v>
      </c>
      <c r="I613" s="208">
        <v>0</v>
      </c>
      <c r="J613" s="208">
        <v>0.05</v>
      </c>
      <c r="K613" s="208">
        <f t="shared" si="117"/>
        <v>5919.5300000000007</v>
      </c>
      <c r="L613" s="208"/>
      <c r="M613" s="227">
        <f t="shared" si="118"/>
        <v>124310.13</v>
      </c>
      <c r="N613" s="227">
        <v>1</v>
      </c>
      <c r="O613" s="102">
        <v>1</v>
      </c>
      <c r="P613" s="208">
        <v>114422.2</v>
      </c>
      <c r="Q613" s="208"/>
      <c r="R613" s="208"/>
      <c r="S613" s="227">
        <f t="shared" si="119"/>
        <v>114422.2</v>
      </c>
      <c r="T613" s="227">
        <f t="shared" si="114"/>
        <v>0</v>
      </c>
      <c r="U613" s="227">
        <f t="shared" si="115"/>
        <v>3968.4000000000087</v>
      </c>
      <c r="V613" s="227">
        <f t="shared" si="116"/>
        <v>0</v>
      </c>
      <c r="W613" s="227">
        <f t="shared" si="125"/>
        <v>0</v>
      </c>
      <c r="X613" s="227">
        <f t="shared" si="124"/>
        <v>3968.4000000000087</v>
      </c>
      <c r="Y613" s="1561">
        <v>3</v>
      </c>
      <c r="Z613" s="1560">
        <v>1.84</v>
      </c>
      <c r="AA613" s="102">
        <v>1</v>
      </c>
      <c r="AB613" s="208">
        <v>121697.60000000001</v>
      </c>
      <c r="AC613" s="208">
        <v>0</v>
      </c>
      <c r="AD613" s="208">
        <v>0.06</v>
      </c>
      <c r="AE613" s="208">
        <f t="shared" si="120"/>
        <v>7301.8559999999998</v>
      </c>
      <c r="AF613" s="208"/>
      <c r="AG613" s="227">
        <f t="shared" si="121"/>
        <v>128999.45600000001</v>
      </c>
      <c r="AH613" s="227" t="s">
        <v>1</v>
      </c>
      <c r="AI613" s="1560">
        <v>1.9</v>
      </c>
      <c r="AJ613" s="102">
        <v>1</v>
      </c>
      <c r="AK613" s="208">
        <v>125666</v>
      </c>
      <c r="AL613" s="208">
        <v>0</v>
      </c>
      <c r="AM613" s="1567">
        <v>0.06</v>
      </c>
      <c r="AN613" s="208">
        <f t="shared" si="122"/>
        <v>7539.96</v>
      </c>
      <c r="AO613" s="208"/>
      <c r="AP613" s="227">
        <f t="shared" si="123"/>
        <v>133205.96</v>
      </c>
    </row>
    <row r="614" spans="1:42" s="5" customFormat="1" x14ac:dyDescent="0.25">
      <c r="A614" s="208">
        <v>604</v>
      </c>
      <c r="B614" s="1546" t="s">
        <v>6604</v>
      </c>
      <c r="C614" s="1546" t="s">
        <v>1145</v>
      </c>
      <c r="D614" s="227" t="s">
        <v>4768</v>
      </c>
      <c r="E614" s="1561">
        <v>2</v>
      </c>
      <c r="F614" s="1560">
        <v>1.79</v>
      </c>
      <c r="G614" s="102">
        <v>1</v>
      </c>
      <c r="H614" s="208">
        <v>118390.6</v>
      </c>
      <c r="I614" s="208">
        <v>0</v>
      </c>
      <c r="J614" s="208">
        <v>0.05</v>
      </c>
      <c r="K614" s="208">
        <f t="shared" si="117"/>
        <v>5919.5300000000007</v>
      </c>
      <c r="L614" s="208"/>
      <c r="M614" s="227">
        <f t="shared" si="118"/>
        <v>124310.13</v>
      </c>
      <c r="N614" s="227">
        <v>1</v>
      </c>
      <c r="O614" s="102">
        <v>1</v>
      </c>
      <c r="P614" s="208">
        <v>114422.2</v>
      </c>
      <c r="Q614" s="208"/>
      <c r="R614" s="208"/>
      <c r="S614" s="227">
        <f t="shared" si="119"/>
        <v>114422.2</v>
      </c>
      <c r="T614" s="227">
        <f t="shared" si="114"/>
        <v>0</v>
      </c>
      <c r="U614" s="227">
        <f t="shared" si="115"/>
        <v>3968.4000000000087</v>
      </c>
      <c r="V614" s="227">
        <f t="shared" si="116"/>
        <v>0</v>
      </c>
      <c r="W614" s="227">
        <f t="shared" si="125"/>
        <v>0</v>
      </c>
      <c r="X614" s="227">
        <f t="shared" si="124"/>
        <v>3968.4000000000087</v>
      </c>
      <c r="Y614" s="1561">
        <v>3</v>
      </c>
      <c r="Z614" s="1560">
        <v>1.84</v>
      </c>
      <c r="AA614" s="102">
        <v>1</v>
      </c>
      <c r="AB614" s="208">
        <v>121697.60000000001</v>
      </c>
      <c r="AC614" s="208">
        <v>0</v>
      </c>
      <c r="AD614" s="208">
        <v>0.06</v>
      </c>
      <c r="AE614" s="208">
        <f t="shared" si="120"/>
        <v>7301.8559999999998</v>
      </c>
      <c r="AF614" s="208"/>
      <c r="AG614" s="227">
        <f t="shared" si="121"/>
        <v>128999.45600000001</v>
      </c>
      <c r="AH614" s="227" t="s">
        <v>1</v>
      </c>
      <c r="AI614" s="1560">
        <v>1.9</v>
      </c>
      <c r="AJ614" s="102">
        <v>1</v>
      </c>
      <c r="AK614" s="208">
        <v>125666</v>
      </c>
      <c r="AL614" s="208">
        <v>0</v>
      </c>
      <c r="AM614" s="1567">
        <v>0.06</v>
      </c>
      <c r="AN614" s="208">
        <f t="shared" si="122"/>
        <v>7539.96</v>
      </c>
      <c r="AO614" s="208"/>
      <c r="AP614" s="227">
        <f t="shared" si="123"/>
        <v>133205.96</v>
      </c>
    </row>
    <row r="615" spans="1:42" s="5" customFormat="1" x14ac:dyDescent="0.25">
      <c r="A615" s="208">
        <v>605</v>
      </c>
      <c r="B615" s="1546" t="s">
        <v>6605</v>
      </c>
      <c r="C615" s="1546" t="s">
        <v>1145</v>
      </c>
      <c r="D615" s="227" t="s">
        <v>4768</v>
      </c>
      <c r="E615" s="1561">
        <v>2</v>
      </c>
      <c r="F615" s="1560">
        <v>1.79</v>
      </c>
      <c r="G615" s="102">
        <v>1</v>
      </c>
      <c r="H615" s="208">
        <v>118390.6</v>
      </c>
      <c r="I615" s="208">
        <v>0</v>
      </c>
      <c r="J615" s="208">
        <v>0.06</v>
      </c>
      <c r="K615" s="208">
        <f t="shared" si="117"/>
        <v>7103.4359999999997</v>
      </c>
      <c r="L615" s="208"/>
      <c r="M615" s="227">
        <f t="shared" si="118"/>
        <v>125494.03600000001</v>
      </c>
      <c r="N615" s="227">
        <v>1</v>
      </c>
      <c r="O615" s="102">
        <v>1</v>
      </c>
      <c r="P615" s="208">
        <v>114422.2</v>
      </c>
      <c r="Q615" s="208"/>
      <c r="R615" s="208"/>
      <c r="S615" s="227">
        <f t="shared" si="119"/>
        <v>114422.2</v>
      </c>
      <c r="T615" s="227">
        <f t="shared" si="114"/>
        <v>0</v>
      </c>
      <c r="U615" s="227">
        <f t="shared" si="115"/>
        <v>3968.4000000000087</v>
      </c>
      <c r="V615" s="227">
        <f t="shared" si="116"/>
        <v>0</v>
      </c>
      <c r="W615" s="227">
        <f t="shared" si="125"/>
        <v>0</v>
      </c>
      <c r="X615" s="227">
        <f t="shared" si="124"/>
        <v>3968.4000000000087</v>
      </c>
      <c r="Y615" s="1561">
        <v>3</v>
      </c>
      <c r="Z615" s="1560">
        <v>1.84</v>
      </c>
      <c r="AA615" s="102">
        <v>1</v>
      </c>
      <c r="AB615" s="208">
        <v>121697.60000000001</v>
      </c>
      <c r="AC615" s="208">
        <v>0</v>
      </c>
      <c r="AD615" s="208">
        <v>0.06</v>
      </c>
      <c r="AE615" s="208">
        <f t="shared" si="120"/>
        <v>7301.8559999999998</v>
      </c>
      <c r="AF615" s="208"/>
      <c r="AG615" s="227">
        <f t="shared" si="121"/>
        <v>128999.45600000001</v>
      </c>
      <c r="AH615" s="227" t="s">
        <v>1</v>
      </c>
      <c r="AI615" s="1560">
        <v>1.9</v>
      </c>
      <c r="AJ615" s="102">
        <v>1</v>
      </c>
      <c r="AK615" s="208">
        <v>125666</v>
      </c>
      <c r="AL615" s="208">
        <v>0</v>
      </c>
      <c r="AM615" s="1567">
        <v>0.06</v>
      </c>
      <c r="AN615" s="208">
        <f t="shared" si="122"/>
        <v>7539.96</v>
      </c>
      <c r="AO615" s="208"/>
      <c r="AP615" s="227">
        <f t="shared" si="123"/>
        <v>133205.96</v>
      </c>
    </row>
    <row r="616" spans="1:42" s="5" customFormat="1" x14ac:dyDescent="0.25">
      <c r="A616" s="208">
        <v>606</v>
      </c>
      <c r="B616" s="1546" t="s">
        <v>6606</v>
      </c>
      <c r="C616" s="1546" t="s">
        <v>1145</v>
      </c>
      <c r="D616" s="227" t="s">
        <v>4768</v>
      </c>
      <c r="E616" s="1561">
        <v>2</v>
      </c>
      <c r="F616" s="1560">
        <v>1.79</v>
      </c>
      <c r="G616" s="102">
        <v>1</v>
      </c>
      <c r="H616" s="208">
        <v>118390.6</v>
      </c>
      <c r="I616" s="208">
        <v>0</v>
      </c>
      <c r="J616" s="208">
        <v>0.06</v>
      </c>
      <c r="K616" s="208">
        <f t="shared" si="117"/>
        <v>7103.4359999999997</v>
      </c>
      <c r="L616" s="208"/>
      <c r="M616" s="227">
        <f t="shared" si="118"/>
        <v>125494.03600000001</v>
      </c>
      <c r="N616" s="227">
        <v>1</v>
      </c>
      <c r="O616" s="102">
        <v>1</v>
      </c>
      <c r="P616" s="208">
        <v>114422.2</v>
      </c>
      <c r="Q616" s="208"/>
      <c r="R616" s="208"/>
      <c r="S616" s="227">
        <f t="shared" si="119"/>
        <v>114422.2</v>
      </c>
      <c r="T616" s="227">
        <f t="shared" si="114"/>
        <v>0</v>
      </c>
      <c r="U616" s="227">
        <f t="shared" si="115"/>
        <v>3968.4000000000087</v>
      </c>
      <c r="V616" s="227">
        <f t="shared" si="116"/>
        <v>0</v>
      </c>
      <c r="W616" s="227">
        <f t="shared" si="125"/>
        <v>0</v>
      </c>
      <c r="X616" s="227">
        <f t="shared" si="124"/>
        <v>3968.4000000000087</v>
      </c>
      <c r="Y616" s="1561">
        <v>3</v>
      </c>
      <c r="Z616" s="1560">
        <v>1.84</v>
      </c>
      <c r="AA616" s="102">
        <v>1</v>
      </c>
      <c r="AB616" s="208">
        <v>121697.60000000001</v>
      </c>
      <c r="AC616" s="208">
        <v>0</v>
      </c>
      <c r="AD616" s="208">
        <v>7.0000000000000007E-2</v>
      </c>
      <c r="AE616" s="208">
        <f t="shared" si="120"/>
        <v>8518.8320000000003</v>
      </c>
      <c r="AF616" s="208"/>
      <c r="AG616" s="227">
        <f t="shared" si="121"/>
        <v>130216.432</v>
      </c>
      <c r="AH616" s="227" t="s">
        <v>1</v>
      </c>
      <c r="AI616" s="1560">
        <v>1.9</v>
      </c>
      <c r="AJ616" s="102">
        <v>1</v>
      </c>
      <c r="AK616" s="208">
        <v>125666</v>
      </c>
      <c r="AL616" s="208">
        <v>0</v>
      </c>
      <c r="AM616" s="1567">
        <v>7.0000000000000007E-2</v>
      </c>
      <c r="AN616" s="208">
        <f t="shared" si="122"/>
        <v>8796.6200000000008</v>
      </c>
      <c r="AO616" s="208"/>
      <c r="AP616" s="227">
        <f t="shared" si="123"/>
        <v>134462.62</v>
      </c>
    </row>
    <row r="617" spans="1:42" s="5" customFormat="1" x14ac:dyDescent="0.25">
      <c r="A617" s="208">
        <v>607</v>
      </c>
      <c r="B617" s="1546" t="s">
        <v>1429</v>
      </c>
      <c r="C617" s="1546" t="s">
        <v>1145</v>
      </c>
      <c r="D617" s="227" t="s">
        <v>4768</v>
      </c>
      <c r="E617" s="1561">
        <v>1</v>
      </c>
      <c r="F617" s="1560">
        <v>1.73</v>
      </c>
      <c r="G617" s="102">
        <v>1</v>
      </c>
      <c r="H617" s="208">
        <v>114422.2</v>
      </c>
      <c r="I617" s="208">
        <v>0</v>
      </c>
      <c r="J617" s="208">
        <v>0.03</v>
      </c>
      <c r="K617" s="208">
        <f t="shared" si="117"/>
        <v>3432.6659999999997</v>
      </c>
      <c r="L617" s="208"/>
      <c r="M617" s="227">
        <f t="shared" si="118"/>
        <v>117854.86599999999</v>
      </c>
      <c r="N617" s="227">
        <v>0</v>
      </c>
      <c r="O617" s="102">
        <v>1</v>
      </c>
      <c r="P617" s="208">
        <v>111115.2</v>
      </c>
      <c r="Q617" s="208"/>
      <c r="R617" s="208"/>
      <c r="S617" s="227">
        <f t="shared" si="119"/>
        <v>111115.2</v>
      </c>
      <c r="T617" s="227">
        <f t="shared" si="114"/>
        <v>0</v>
      </c>
      <c r="U617" s="227">
        <f t="shared" si="115"/>
        <v>3307</v>
      </c>
      <c r="V617" s="227">
        <f t="shared" si="116"/>
        <v>0</v>
      </c>
      <c r="W617" s="227">
        <f t="shared" si="125"/>
        <v>0</v>
      </c>
      <c r="X617" s="227">
        <f t="shared" si="124"/>
        <v>3307</v>
      </c>
      <c r="Y617" s="1561">
        <v>2</v>
      </c>
      <c r="Z617" s="1560">
        <v>1.79</v>
      </c>
      <c r="AA617" s="102">
        <v>1</v>
      </c>
      <c r="AB617" s="208">
        <v>118390.6</v>
      </c>
      <c r="AC617" s="208">
        <v>0</v>
      </c>
      <c r="AD617" s="208">
        <v>0.03</v>
      </c>
      <c r="AE617" s="208">
        <f t="shared" si="120"/>
        <v>3551.7179999999998</v>
      </c>
      <c r="AF617" s="208"/>
      <c r="AG617" s="227">
        <f t="shared" si="121"/>
        <v>121942.318</v>
      </c>
      <c r="AH617" s="227" t="s">
        <v>1</v>
      </c>
      <c r="AI617" s="1560">
        <v>1.84</v>
      </c>
      <c r="AJ617" s="102">
        <v>1</v>
      </c>
      <c r="AK617" s="208">
        <v>121697.60000000001</v>
      </c>
      <c r="AL617" s="208">
        <v>0</v>
      </c>
      <c r="AM617" s="1567">
        <v>0.03</v>
      </c>
      <c r="AN617" s="208">
        <f t="shared" si="122"/>
        <v>3650.9279999999999</v>
      </c>
      <c r="AO617" s="208"/>
      <c r="AP617" s="227">
        <f t="shared" si="123"/>
        <v>125348.52800000001</v>
      </c>
    </row>
    <row r="618" spans="1:42" s="5" customFormat="1" x14ac:dyDescent="0.25">
      <c r="A618" s="208">
        <v>608</v>
      </c>
      <c r="B618" s="1546" t="s">
        <v>1429</v>
      </c>
      <c r="C618" s="1546" t="s">
        <v>1145</v>
      </c>
      <c r="D618" s="227" t="s">
        <v>4768</v>
      </c>
      <c r="E618" s="1561">
        <v>1</v>
      </c>
      <c r="F618" s="1560">
        <v>1.73</v>
      </c>
      <c r="G618" s="102">
        <v>1</v>
      </c>
      <c r="H618" s="208">
        <v>114422.2</v>
      </c>
      <c r="I618" s="208">
        <v>0</v>
      </c>
      <c r="J618" s="208">
        <v>0.03</v>
      </c>
      <c r="K618" s="208">
        <f t="shared" si="117"/>
        <v>3432.6659999999997</v>
      </c>
      <c r="L618" s="208"/>
      <c r="M618" s="227">
        <f t="shared" si="118"/>
        <v>117854.86599999999</v>
      </c>
      <c r="N618" s="227">
        <v>0</v>
      </c>
      <c r="O618" s="102">
        <v>1</v>
      </c>
      <c r="P618" s="208">
        <v>111115.2</v>
      </c>
      <c r="Q618" s="208"/>
      <c r="R618" s="208"/>
      <c r="S618" s="227">
        <f t="shared" si="119"/>
        <v>111115.2</v>
      </c>
      <c r="T618" s="227">
        <f t="shared" si="114"/>
        <v>0</v>
      </c>
      <c r="U618" s="227">
        <f t="shared" si="115"/>
        <v>3307</v>
      </c>
      <c r="V618" s="227">
        <f t="shared" si="116"/>
        <v>0</v>
      </c>
      <c r="W618" s="227">
        <f t="shared" si="125"/>
        <v>0</v>
      </c>
      <c r="X618" s="227">
        <f t="shared" si="124"/>
        <v>3307</v>
      </c>
      <c r="Y618" s="1561">
        <v>2</v>
      </c>
      <c r="Z618" s="1560">
        <v>1.79</v>
      </c>
      <c r="AA618" s="102">
        <v>1</v>
      </c>
      <c r="AB618" s="208">
        <v>118390.6</v>
      </c>
      <c r="AC618" s="208">
        <v>0</v>
      </c>
      <c r="AD618" s="208">
        <v>0.03</v>
      </c>
      <c r="AE618" s="208">
        <f t="shared" si="120"/>
        <v>3551.7179999999998</v>
      </c>
      <c r="AF618" s="208"/>
      <c r="AG618" s="227">
        <f t="shared" si="121"/>
        <v>121942.318</v>
      </c>
      <c r="AH618" s="227" t="s">
        <v>1</v>
      </c>
      <c r="AI618" s="1560">
        <v>1.84</v>
      </c>
      <c r="AJ618" s="102">
        <v>1</v>
      </c>
      <c r="AK618" s="208">
        <v>121697.60000000001</v>
      </c>
      <c r="AL618" s="208">
        <v>0</v>
      </c>
      <c r="AM618" s="1567">
        <v>0.03</v>
      </c>
      <c r="AN618" s="208">
        <f t="shared" si="122"/>
        <v>3650.9279999999999</v>
      </c>
      <c r="AO618" s="208"/>
      <c r="AP618" s="227">
        <f t="shared" si="123"/>
        <v>125348.52800000001</v>
      </c>
    </row>
    <row r="619" spans="1:42" s="5" customFormat="1" x14ac:dyDescent="0.25">
      <c r="A619" s="208">
        <v>609</v>
      </c>
      <c r="B619" s="1546" t="s">
        <v>1429</v>
      </c>
      <c r="C619" s="1546" t="s">
        <v>1145</v>
      </c>
      <c r="D619" s="227" t="s">
        <v>4768</v>
      </c>
      <c r="E619" s="1561">
        <v>1</v>
      </c>
      <c r="F619" s="1560">
        <v>1.73</v>
      </c>
      <c r="G619" s="102">
        <v>1</v>
      </c>
      <c r="H619" s="208">
        <v>114422.2</v>
      </c>
      <c r="I619" s="208">
        <v>0</v>
      </c>
      <c r="J619" s="208">
        <v>0.03</v>
      </c>
      <c r="K619" s="208">
        <f t="shared" si="117"/>
        <v>3432.6659999999997</v>
      </c>
      <c r="L619" s="208"/>
      <c r="M619" s="227">
        <f t="shared" si="118"/>
        <v>117854.86599999999</v>
      </c>
      <c r="N619" s="227">
        <v>0</v>
      </c>
      <c r="O619" s="102">
        <v>1</v>
      </c>
      <c r="P619" s="208">
        <v>111115.2</v>
      </c>
      <c r="Q619" s="208"/>
      <c r="R619" s="208"/>
      <c r="S619" s="227">
        <f t="shared" si="119"/>
        <v>111115.2</v>
      </c>
      <c r="T619" s="227">
        <f t="shared" si="114"/>
        <v>0</v>
      </c>
      <c r="U619" s="227">
        <f t="shared" si="115"/>
        <v>3307</v>
      </c>
      <c r="V619" s="227">
        <f t="shared" si="116"/>
        <v>0</v>
      </c>
      <c r="W619" s="227">
        <f t="shared" si="125"/>
        <v>0</v>
      </c>
      <c r="X619" s="227">
        <f t="shared" si="124"/>
        <v>3307</v>
      </c>
      <c r="Y619" s="1561">
        <v>2</v>
      </c>
      <c r="Z619" s="1560">
        <v>1.79</v>
      </c>
      <c r="AA619" s="102">
        <v>1</v>
      </c>
      <c r="AB619" s="208">
        <v>118390.6</v>
      </c>
      <c r="AC619" s="208">
        <v>0</v>
      </c>
      <c r="AD619" s="208">
        <v>0.03</v>
      </c>
      <c r="AE619" s="208">
        <f t="shared" si="120"/>
        <v>3551.7179999999998</v>
      </c>
      <c r="AF619" s="208"/>
      <c r="AG619" s="227">
        <f t="shared" si="121"/>
        <v>121942.318</v>
      </c>
      <c r="AH619" s="227" t="s">
        <v>1</v>
      </c>
      <c r="AI619" s="1560">
        <v>1.84</v>
      </c>
      <c r="AJ619" s="102">
        <v>1</v>
      </c>
      <c r="AK619" s="208">
        <v>121697.60000000001</v>
      </c>
      <c r="AL619" s="208">
        <v>0</v>
      </c>
      <c r="AM619" s="1567">
        <v>0.03</v>
      </c>
      <c r="AN619" s="208">
        <f t="shared" si="122"/>
        <v>3650.9279999999999</v>
      </c>
      <c r="AO619" s="208"/>
      <c r="AP619" s="227">
        <f t="shared" si="123"/>
        <v>125348.52800000001</v>
      </c>
    </row>
    <row r="620" spans="1:42" s="5" customFormat="1" ht="27" x14ac:dyDescent="0.25">
      <c r="A620" s="208">
        <v>610</v>
      </c>
      <c r="B620" s="1546" t="s">
        <v>6607</v>
      </c>
      <c r="C620" s="1546" t="s">
        <v>6064</v>
      </c>
      <c r="D620" s="227" t="s">
        <v>4758</v>
      </c>
      <c r="E620" s="1561">
        <v>2</v>
      </c>
      <c r="F620" s="1560">
        <v>4.1399999999999997</v>
      </c>
      <c r="G620" s="102">
        <v>1</v>
      </c>
      <c r="H620" s="208">
        <v>273819.59999999998</v>
      </c>
      <c r="I620" s="208">
        <v>0</v>
      </c>
      <c r="J620" s="208">
        <v>0.13</v>
      </c>
      <c r="K620" s="208">
        <f t="shared" si="117"/>
        <v>35596.547999999995</v>
      </c>
      <c r="L620" s="208"/>
      <c r="M620" s="227">
        <f t="shared" si="118"/>
        <v>309416.14799999999</v>
      </c>
      <c r="N620" s="227">
        <v>1</v>
      </c>
      <c r="O620" s="102">
        <v>1</v>
      </c>
      <c r="P620" s="208">
        <v>265221.39999999997</v>
      </c>
      <c r="Q620" s="208">
        <v>8000</v>
      </c>
      <c r="R620" s="208"/>
      <c r="S620" s="227">
        <f t="shared" si="119"/>
        <v>273221.39999999997</v>
      </c>
      <c r="T620" s="227">
        <f t="shared" si="114"/>
        <v>0</v>
      </c>
      <c r="U620" s="227">
        <f t="shared" si="115"/>
        <v>8598.2000000000116</v>
      </c>
      <c r="V620" s="227">
        <f t="shared" si="116"/>
        <v>-8000</v>
      </c>
      <c r="W620" s="227">
        <f t="shared" si="125"/>
        <v>0</v>
      </c>
      <c r="X620" s="227">
        <f t="shared" si="124"/>
        <v>598.20000000001164</v>
      </c>
      <c r="Y620" s="1561">
        <v>3</v>
      </c>
      <c r="Z620" s="1560">
        <v>4.2699999999999996</v>
      </c>
      <c r="AA620" s="102">
        <v>1</v>
      </c>
      <c r="AB620" s="208">
        <v>282417.8</v>
      </c>
      <c r="AC620" s="208">
        <v>0</v>
      </c>
      <c r="AD620" s="208">
        <v>0.13</v>
      </c>
      <c r="AE620" s="208">
        <f t="shared" si="120"/>
        <v>36714.313999999998</v>
      </c>
      <c r="AF620" s="208"/>
      <c r="AG620" s="227">
        <f t="shared" si="121"/>
        <v>319132.114</v>
      </c>
      <c r="AH620" s="227" t="s">
        <v>1</v>
      </c>
      <c r="AI620" s="1560">
        <v>4.41</v>
      </c>
      <c r="AJ620" s="102">
        <v>1</v>
      </c>
      <c r="AK620" s="208">
        <v>291677.40000000002</v>
      </c>
      <c r="AL620" s="208">
        <v>0</v>
      </c>
      <c r="AM620" s="1567">
        <v>0.13</v>
      </c>
      <c r="AN620" s="208">
        <f t="shared" si="122"/>
        <v>37918.062000000005</v>
      </c>
      <c r="AO620" s="208"/>
      <c r="AP620" s="227">
        <f t="shared" si="123"/>
        <v>329595.46200000006</v>
      </c>
    </row>
    <row r="621" spans="1:42" s="5" customFormat="1" ht="27" x14ac:dyDescent="0.25">
      <c r="A621" s="208">
        <v>611</v>
      </c>
      <c r="B621" s="1546" t="s">
        <v>1429</v>
      </c>
      <c r="C621" s="1546" t="s">
        <v>6096</v>
      </c>
      <c r="D621" s="227" t="s">
        <v>4971</v>
      </c>
      <c r="E621" s="1561">
        <v>1</v>
      </c>
      <c r="F621" s="1560">
        <v>2.75</v>
      </c>
      <c r="G621" s="102">
        <v>1</v>
      </c>
      <c r="H621" s="208">
        <v>181885</v>
      </c>
      <c r="I621" s="208">
        <v>0</v>
      </c>
      <c r="J621" s="208">
        <v>0.03</v>
      </c>
      <c r="K621" s="208">
        <f t="shared" si="117"/>
        <v>5456.55</v>
      </c>
      <c r="L621" s="208"/>
      <c r="M621" s="227">
        <f t="shared" si="118"/>
        <v>187341.55</v>
      </c>
      <c r="N621" s="227">
        <v>0</v>
      </c>
      <c r="O621" s="102">
        <v>1</v>
      </c>
      <c r="P621" s="208">
        <v>175932.40000000002</v>
      </c>
      <c r="Q621" s="208">
        <v>8000</v>
      </c>
      <c r="R621" s="208"/>
      <c r="S621" s="227">
        <f t="shared" si="119"/>
        <v>183932.40000000002</v>
      </c>
      <c r="T621" s="227">
        <f t="shared" si="114"/>
        <v>0</v>
      </c>
      <c r="U621" s="227">
        <f t="shared" si="115"/>
        <v>5952.5999999999767</v>
      </c>
      <c r="V621" s="227">
        <f t="shared" si="116"/>
        <v>-8000</v>
      </c>
      <c r="W621" s="227">
        <f t="shared" si="125"/>
        <v>0</v>
      </c>
      <c r="X621" s="227">
        <f t="shared" si="124"/>
        <v>-2047.4000000000233</v>
      </c>
      <c r="Y621" s="1561">
        <v>2</v>
      </c>
      <c r="Z621" s="1560">
        <v>2.83</v>
      </c>
      <c r="AA621" s="102">
        <v>1</v>
      </c>
      <c r="AB621" s="208">
        <v>187176.2</v>
      </c>
      <c r="AC621" s="208">
        <v>0</v>
      </c>
      <c r="AD621" s="208">
        <v>0.03</v>
      </c>
      <c r="AE621" s="208">
        <f t="shared" si="120"/>
        <v>5615.2860000000001</v>
      </c>
      <c r="AF621" s="208"/>
      <c r="AG621" s="227">
        <f t="shared" si="121"/>
        <v>192791.486</v>
      </c>
      <c r="AH621" s="227" t="s">
        <v>1</v>
      </c>
      <c r="AI621" s="1560">
        <v>2.92</v>
      </c>
      <c r="AJ621" s="102">
        <v>1</v>
      </c>
      <c r="AK621" s="208">
        <v>193128.8</v>
      </c>
      <c r="AL621" s="208">
        <v>0</v>
      </c>
      <c r="AM621" s="1567">
        <v>0.03</v>
      </c>
      <c r="AN621" s="208">
        <f t="shared" si="122"/>
        <v>5793.8639999999996</v>
      </c>
      <c r="AO621" s="208"/>
      <c r="AP621" s="227">
        <f t="shared" si="123"/>
        <v>198922.66399999999</v>
      </c>
    </row>
    <row r="622" spans="1:42" s="5" customFormat="1" ht="27" x14ac:dyDescent="0.25">
      <c r="A622" s="208">
        <v>612</v>
      </c>
      <c r="B622" s="1546" t="s">
        <v>6608</v>
      </c>
      <c r="C622" s="1546" t="s">
        <v>6251</v>
      </c>
      <c r="D622" s="227" t="s">
        <v>4989</v>
      </c>
      <c r="E622" s="1561">
        <v>2</v>
      </c>
      <c r="F622" s="1560">
        <v>2.4300000000000002</v>
      </c>
      <c r="G622" s="102">
        <v>1</v>
      </c>
      <c r="H622" s="208">
        <v>160720.20000000001</v>
      </c>
      <c r="I622" s="208">
        <v>0</v>
      </c>
      <c r="J622" s="208">
        <v>0.1</v>
      </c>
      <c r="K622" s="208">
        <f t="shared" si="117"/>
        <v>16072.020000000002</v>
      </c>
      <c r="L622" s="208"/>
      <c r="M622" s="227">
        <f t="shared" si="118"/>
        <v>176792.22</v>
      </c>
      <c r="N622" s="227">
        <v>1</v>
      </c>
      <c r="O622" s="102">
        <v>1</v>
      </c>
      <c r="P622" s="208">
        <v>155429</v>
      </c>
      <c r="Q622" s="208">
        <v>8000</v>
      </c>
      <c r="R622" s="208"/>
      <c r="S622" s="227">
        <f t="shared" si="119"/>
        <v>163429</v>
      </c>
      <c r="T622" s="227">
        <f t="shared" si="114"/>
        <v>0</v>
      </c>
      <c r="U622" s="227">
        <f t="shared" si="115"/>
        <v>5291.2000000000116</v>
      </c>
      <c r="V622" s="227">
        <f t="shared" si="116"/>
        <v>-8000</v>
      </c>
      <c r="W622" s="227">
        <f t="shared" si="125"/>
        <v>0</v>
      </c>
      <c r="X622" s="227">
        <f t="shared" si="124"/>
        <v>-2708.7999999999884</v>
      </c>
      <c r="Y622" s="1561">
        <v>3</v>
      </c>
      <c r="Z622" s="1560">
        <v>2.5</v>
      </c>
      <c r="AA622" s="102">
        <v>1</v>
      </c>
      <c r="AB622" s="208">
        <v>165350</v>
      </c>
      <c r="AC622" s="208">
        <v>0</v>
      </c>
      <c r="AD622" s="208">
        <v>0.1</v>
      </c>
      <c r="AE622" s="208">
        <f t="shared" si="120"/>
        <v>16535</v>
      </c>
      <c r="AF622" s="208"/>
      <c r="AG622" s="227">
        <f t="shared" si="121"/>
        <v>181885</v>
      </c>
      <c r="AH622" s="227" t="s">
        <v>1</v>
      </c>
      <c r="AI622" s="1560">
        <v>2.58</v>
      </c>
      <c r="AJ622" s="102">
        <v>1</v>
      </c>
      <c r="AK622" s="208">
        <v>170641.2</v>
      </c>
      <c r="AL622" s="208">
        <v>0</v>
      </c>
      <c r="AM622" s="1567">
        <v>0.1</v>
      </c>
      <c r="AN622" s="208">
        <f t="shared" si="122"/>
        <v>17064.120000000003</v>
      </c>
      <c r="AO622" s="208"/>
      <c r="AP622" s="227">
        <f t="shared" si="123"/>
        <v>187705.32</v>
      </c>
    </row>
    <row r="623" spans="1:42" s="5" customFormat="1" ht="27" x14ac:dyDescent="0.25">
      <c r="A623" s="208">
        <v>613</v>
      </c>
      <c r="B623" s="1546" t="s">
        <v>6609</v>
      </c>
      <c r="C623" s="1546" t="s">
        <v>6251</v>
      </c>
      <c r="D623" s="227" t="s">
        <v>4989</v>
      </c>
      <c r="E623" s="1561">
        <v>2</v>
      </c>
      <c r="F623" s="1560">
        <v>2.4300000000000002</v>
      </c>
      <c r="G623" s="102">
        <v>1</v>
      </c>
      <c r="H623" s="208">
        <v>160720.20000000001</v>
      </c>
      <c r="I623" s="208">
        <v>0</v>
      </c>
      <c r="J623" s="208">
        <v>0.1</v>
      </c>
      <c r="K623" s="208">
        <f t="shared" si="117"/>
        <v>16072.020000000002</v>
      </c>
      <c r="L623" s="208"/>
      <c r="M623" s="227">
        <f t="shared" si="118"/>
        <v>176792.22</v>
      </c>
      <c r="N623" s="227">
        <v>1</v>
      </c>
      <c r="O623" s="102">
        <v>1</v>
      </c>
      <c r="P623" s="208">
        <v>155429</v>
      </c>
      <c r="Q623" s="208"/>
      <c r="R623" s="208"/>
      <c r="S623" s="227">
        <f t="shared" si="119"/>
        <v>155429</v>
      </c>
      <c r="T623" s="227">
        <f t="shared" si="114"/>
        <v>0</v>
      </c>
      <c r="U623" s="227">
        <f t="shared" si="115"/>
        <v>5291.2000000000116</v>
      </c>
      <c r="V623" s="227">
        <f t="shared" si="116"/>
        <v>0</v>
      </c>
      <c r="W623" s="227">
        <f t="shared" si="125"/>
        <v>0</v>
      </c>
      <c r="X623" s="227">
        <f t="shared" si="124"/>
        <v>5291.2000000000116</v>
      </c>
      <c r="Y623" s="1561">
        <v>3</v>
      </c>
      <c r="Z623" s="1560">
        <v>2.5</v>
      </c>
      <c r="AA623" s="102">
        <v>1</v>
      </c>
      <c r="AB623" s="208">
        <v>165350</v>
      </c>
      <c r="AC623" s="208">
        <v>0</v>
      </c>
      <c r="AD623" s="208">
        <v>0.1</v>
      </c>
      <c r="AE623" s="208">
        <f t="shared" si="120"/>
        <v>16535</v>
      </c>
      <c r="AF623" s="208"/>
      <c r="AG623" s="227">
        <f t="shared" si="121"/>
        <v>181885</v>
      </c>
      <c r="AH623" s="227" t="s">
        <v>1</v>
      </c>
      <c r="AI623" s="1560">
        <v>2.58</v>
      </c>
      <c r="AJ623" s="102">
        <v>1</v>
      </c>
      <c r="AK623" s="208">
        <v>170641.2</v>
      </c>
      <c r="AL623" s="208">
        <v>0</v>
      </c>
      <c r="AM623" s="1567">
        <v>0.1</v>
      </c>
      <c r="AN623" s="208">
        <f t="shared" si="122"/>
        <v>17064.120000000003</v>
      </c>
      <c r="AO623" s="208"/>
      <c r="AP623" s="227">
        <f t="shared" si="123"/>
        <v>187705.32</v>
      </c>
    </row>
    <row r="624" spans="1:42" s="5" customFormat="1" ht="27" x14ac:dyDescent="0.25">
      <c r="A624" s="208">
        <v>614</v>
      </c>
      <c r="B624" s="1546" t="s">
        <v>6610</v>
      </c>
      <c r="C624" s="1546" t="s">
        <v>6251</v>
      </c>
      <c r="D624" s="227" t="s">
        <v>4989</v>
      </c>
      <c r="E624" s="1561">
        <v>2</v>
      </c>
      <c r="F624" s="1560">
        <v>2.4300000000000002</v>
      </c>
      <c r="G624" s="102">
        <v>1</v>
      </c>
      <c r="H624" s="208">
        <v>160720.20000000001</v>
      </c>
      <c r="I624" s="208">
        <v>0</v>
      </c>
      <c r="J624" s="208">
        <v>0.1</v>
      </c>
      <c r="K624" s="208">
        <f t="shared" si="117"/>
        <v>16072.020000000002</v>
      </c>
      <c r="L624" s="208"/>
      <c r="M624" s="227">
        <f t="shared" si="118"/>
        <v>176792.22</v>
      </c>
      <c r="N624" s="227">
        <v>1</v>
      </c>
      <c r="O624" s="102">
        <v>1</v>
      </c>
      <c r="P624" s="208">
        <v>155429</v>
      </c>
      <c r="Q624" s="208">
        <v>8000</v>
      </c>
      <c r="R624" s="208"/>
      <c r="S624" s="227">
        <f t="shared" si="119"/>
        <v>163429</v>
      </c>
      <c r="T624" s="227">
        <f t="shared" si="114"/>
        <v>0</v>
      </c>
      <c r="U624" s="227">
        <f t="shared" si="115"/>
        <v>5291.2000000000116</v>
      </c>
      <c r="V624" s="227">
        <f t="shared" si="116"/>
        <v>-8000</v>
      </c>
      <c r="W624" s="227">
        <f t="shared" si="125"/>
        <v>0</v>
      </c>
      <c r="X624" s="227">
        <f t="shared" si="124"/>
        <v>-2708.7999999999884</v>
      </c>
      <c r="Y624" s="1561">
        <v>3</v>
      </c>
      <c r="Z624" s="1560">
        <v>2.5</v>
      </c>
      <c r="AA624" s="102">
        <v>1</v>
      </c>
      <c r="AB624" s="208">
        <v>165350</v>
      </c>
      <c r="AC624" s="208">
        <v>0</v>
      </c>
      <c r="AD624" s="208">
        <v>0.1</v>
      </c>
      <c r="AE624" s="208">
        <f t="shared" si="120"/>
        <v>16535</v>
      </c>
      <c r="AF624" s="208"/>
      <c r="AG624" s="227">
        <f t="shared" si="121"/>
        <v>181885</v>
      </c>
      <c r="AH624" s="227" t="s">
        <v>1</v>
      </c>
      <c r="AI624" s="1560">
        <v>2.58</v>
      </c>
      <c r="AJ624" s="102">
        <v>1</v>
      </c>
      <c r="AK624" s="208">
        <v>170641.2</v>
      </c>
      <c r="AL624" s="208">
        <v>0</v>
      </c>
      <c r="AM624" s="1567">
        <v>0.1</v>
      </c>
      <c r="AN624" s="208">
        <f t="shared" si="122"/>
        <v>17064.120000000003</v>
      </c>
      <c r="AO624" s="208"/>
      <c r="AP624" s="227">
        <f t="shared" si="123"/>
        <v>187705.32</v>
      </c>
    </row>
    <row r="625" spans="1:42" s="5" customFormat="1" ht="27" x14ac:dyDescent="0.25">
      <c r="A625" s="208">
        <v>615</v>
      </c>
      <c r="B625" s="1546" t="s">
        <v>1429</v>
      </c>
      <c r="C625" s="1546" t="s">
        <v>6251</v>
      </c>
      <c r="D625" s="227" t="s">
        <v>4989</v>
      </c>
      <c r="E625" s="1561">
        <v>1</v>
      </c>
      <c r="F625" s="1560">
        <v>2.35</v>
      </c>
      <c r="G625" s="102">
        <v>1</v>
      </c>
      <c r="H625" s="208">
        <v>155429</v>
      </c>
      <c r="I625" s="208">
        <v>0</v>
      </c>
      <c r="J625" s="208">
        <v>0.03</v>
      </c>
      <c r="K625" s="208">
        <f t="shared" si="117"/>
        <v>4662.87</v>
      </c>
      <c r="L625" s="208"/>
      <c r="M625" s="227">
        <f t="shared" si="118"/>
        <v>160091.87</v>
      </c>
      <c r="N625" s="227">
        <v>0</v>
      </c>
      <c r="O625" s="102">
        <v>1</v>
      </c>
      <c r="P625" s="208">
        <v>150799.19999999998</v>
      </c>
      <c r="Q625" s="208">
        <v>8000</v>
      </c>
      <c r="R625" s="208"/>
      <c r="S625" s="227">
        <f t="shared" si="119"/>
        <v>158799.19999999998</v>
      </c>
      <c r="T625" s="227">
        <f t="shared" si="114"/>
        <v>0</v>
      </c>
      <c r="U625" s="227">
        <f t="shared" si="115"/>
        <v>4629.8000000000175</v>
      </c>
      <c r="V625" s="227">
        <f t="shared" si="116"/>
        <v>-8000</v>
      </c>
      <c r="W625" s="227">
        <f t="shared" si="125"/>
        <v>0</v>
      </c>
      <c r="X625" s="227">
        <f t="shared" si="124"/>
        <v>-3370.1999999999825</v>
      </c>
      <c r="Y625" s="1561">
        <v>2</v>
      </c>
      <c r="Z625" s="1560">
        <v>2.4300000000000002</v>
      </c>
      <c r="AA625" s="102">
        <v>1</v>
      </c>
      <c r="AB625" s="208">
        <v>160720.20000000001</v>
      </c>
      <c r="AC625" s="208">
        <v>0</v>
      </c>
      <c r="AD625" s="208">
        <v>0.03</v>
      </c>
      <c r="AE625" s="208">
        <f t="shared" si="120"/>
        <v>4821.6059999999998</v>
      </c>
      <c r="AF625" s="208"/>
      <c r="AG625" s="227">
        <f t="shared" si="121"/>
        <v>165541.80600000001</v>
      </c>
      <c r="AH625" s="227" t="s">
        <v>1</v>
      </c>
      <c r="AI625" s="1560">
        <v>2.5</v>
      </c>
      <c r="AJ625" s="102">
        <v>1</v>
      </c>
      <c r="AK625" s="208">
        <v>165350</v>
      </c>
      <c r="AL625" s="208">
        <v>0</v>
      </c>
      <c r="AM625" s="1567">
        <v>0.03</v>
      </c>
      <c r="AN625" s="208">
        <f t="shared" si="122"/>
        <v>4960.5</v>
      </c>
      <c r="AO625" s="208"/>
      <c r="AP625" s="227">
        <f t="shared" si="123"/>
        <v>170310.5</v>
      </c>
    </row>
    <row r="626" spans="1:42" s="5" customFormat="1" x14ac:dyDescent="0.25">
      <c r="A626" s="208">
        <v>616</v>
      </c>
      <c r="B626" s="1546" t="s">
        <v>6611</v>
      </c>
      <c r="C626" s="1546" t="s">
        <v>6066</v>
      </c>
      <c r="D626" s="227" t="s">
        <v>6067</v>
      </c>
      <c r="E626" s="1561">
        <v>2</v>
      </c>
      <c r="F626" s="1560">
        <v>2.08</v>
      </c>
      <c r="G626" s="102">
        <v>1</v>
      </c>
      <c r="H626" s="208">
        <v>137571.20000000001</v>
      </c>
      <c r="I626" s="208">
        <v>0</v>
      </c>
      <c r="J626" s="208">
        <v>0.1</v>
      </c>
      <c r="K626" s="208">
        <f t="shared" si="117"/>
        <v>13757.120000000003</v>
      </c>
      <c r="L626" s="208"/>
      <c r="M626" s="227">
        <f t="shared" si="118"/>
        <v>151328.32000000001</v>
      </c>
      <c r="N626" s="227">
        <v>1</v>
      </c>
      <c r="O626" s="102">
        <v>1</v>
      </c>
      <c r="P626" s="208">
        <v>133602.79999999999</v>
      </c>
      <c r="Q626" s="208">
        <v>8000</v>
      </c>
      <c r="R626" s="208"/>
      <c r="S626" s="227">
        <f t="shared" si="119"/>
        <v>141602.79999999999</v>
      </c>
      <c r="T626" s="227">
        <f t="shared" si="114"/>
        <v>0</v>
      </c>
      <c r="U626" s="227">
        <f t="shared" si="115"/>
        <v>3968.4000000000233</v>
      </c>
      <c r="V626" s="227">
        <f t="shared" si="116"/>
        <v>-8000</v>
      </c>
      <c r="W626" s="227">
        <f t="shared" si="125"/>
        <v>0</v>
      </c>
      <c r="X626" s="227">
        <f t="shared" si="124"/>
        <v>-4031.5999999999767</v>
      </c>
      <c r="Y626" s="1561">
        <v>3</v>
      </c>
      <c r="Z626" s="1560">
        <v>2.15</v>
      </c>
      <c r="AA626" s="102">
        <v>1</v>
      </c>
      <c r="AB626" s="208">
        <v>142201</v>
      </c>
      <c r="AC626" s="208">
        <v>0</v>
      </c>
      <c r="AD626" s="208">
        <v>0.1</v>
      </c>
      <c r="AE626" s="208">
        <f t="shared" si="120"/>
        <v>14220.1</v>
      </c>
      <c r="AF626" s="208"/>
      <c r="AG626" s="227">
        <f t="shared" si="121"/>
        <v>156421.1</v>
      </c>
      <c r="AH626" s="227" t="s">
        <v>1</v>
      </c>
      <c r="AI626" s="1560">
        <v>2.21</v>
      </c>
      <c r="AJ626" s="102">
        <v>1</v>
      </c>
      <c r="AK626" s="208">
        <v>146169.4</v>
      </c>
      <c r="AL626" s="208">
        <v>0</v>
      </c>
      <c r="AM626" s="1567">
        <v>0.1</v>
      </c>
      <c r="AN626" s="208">
        <f t="shared" si="122"/>
        <v>14616.94</v>
      </c>
      <c r="AO626" s="208"/>
      <c r="AP626" s="227">
        <f t="shared" si="123"/>
        <v>160786.34</v>
      </c>
    </row>
    <row r="627" spans="1:42" s="5" customFormat="1" x14ac:dyDescent="0.25">
      <c r="A627" s="208">
        <v>617</v>
      </c>
      <c r="B627" s="1546" t="s">
        <v>6612</v>
      </c>
      <c r="C627" s="1546" t="s">
        <v>6066</v>
      </c>
      <c r="D627" s="227" t="s">
        <v>6067</v>
      </c>
      <c r="E627" s="1561">
        <v>2</v>
      </c>
      <c r="F627" s="1560">
        <v>2.08</v>
      </c>
      <c r="G627" s="102">
        <v>1</v>
      </c>
      <c r="H627" s="208">
        <v>137571.20000000001</v>
      </c>
      <c r="I627" s="208">
        <v>0</v>
      </c>
      <c r="J627" s="208">
        <v>0.1</v>
      </c>
      <c r="K627" s="208">
        <f t="shared" si="117"/>
        <v>13757.120000000003</v>
      </c>
      <c r="L627" s="208"/>
      <c r="M627" s="227">
        <f t="shared" si="118"/>
        <v>151328.32000000001</v>
      </c>
      <c r="N627" s="227">
        <v>1</v>
      </c>
      <c r="O627" s="102">
        <v>1</v>
      </c>
      <c r="P627" s="208">
        <v>133602.79999999999</v>
      </c>
      <c r="Q627" s="208"/>
      <c r="R627" s="208"/>
      <c r="S627" s="227">
        <f t="shared" si="119"/>
        <v>133602.79999999999</v>
      </c>
      <c r="T627" s="227">
        <f t="shared" si="114"/>
        <v>0</v>
      </c>
      <c r="U627" s="227">
        <f t="shared" si="115"/>
        <v>3968.4000000000233</v>
      </c>
      <c r="V627" s="227">
        <f t="shared" si="116"/>
        <v>0</v>
      </c>
      <c r="W627" s="227">
        <f t="shared" si="125"/>
        <v>0</v>
      </c>
      <c r="X627" s="227">
        <f t="shared" si="124"/>
        <v>3968.4000000000233</v>
      </c>
      <c r="Y627" s="1561">
        <v>3</v>
      </c>
      <c r="Z627" s="1560">
        <v>2.15</v>
      </c>
      <c r="AA627" s="102">
        <v>1</v>
      </c>
      <c r="AB627" s="208">
        <v>142201</v>
      </c>
      <c r="AC627" s="208">
        <v>0</v>
      </c>
      <c r="AD627" s="208">
        <v>0.1</v>
      </c>
      <c r="AE627" s="208">
        <f t="shared" si="120"/>
        <v>14220.1</v>
      </c>
      <c r="AF627" s="208"/>
      <c r="AG627" s="227">
        <f t="shared" si="121"/>
        <v>156421.1</v>
      </c>
      <c r="AH627" s="227" t="s">
        <v>1</v>
      </c>
      <c r="AI627" s="1560">
        <v>2.21</v>
      </c>
      <c r="AJ627" s="102">
        <v>1</v>
      </c>
      <c r="AK627" s="208">
        <v>146169.4</v>
      </c>
      <c r="AL627" s="208">
        <v>0</v>
      </c>
      <c r="AM627" s="1567">
        <v>0.1</v>
      </c>
      <c r="AN627" s="208">
        <f t="shared" si="122"/>
        <v>14616.94</v>
      </c>
      <c r="AO627" s="208"/>
      <c r="AP627" s="227">
        <f t="shared" si="123"/>
        <v>160786.34</v>
      </c>
    </row>
    <row r="628" spans="1:42" s="5" customFormat="1" x14ac:dyDescent="0.25">
      <c r="A628" s="208">
        <v>618</v>
      </c>
      <c r="B628" s="1546" t="s">
        <v>6613</v>
      </c>
      <c r="C628" s="1546" t="s">
        <v>6066</v>
      </c>
      <c r="D628" s="227" t="s">
        <v>6067</v>
      </c>
      <c r="E628" s="1561">
        <v>2</v>
      </c>
      <c r="F628" s="1560">
        <v>2.08</v>
      </c>
      <c r="G628" s="102">
        <v>1</v>
      </c>
      <c r="H628" s="208">
        <v>137571.20000000001</v>
      </c>
      <c r="I628" s="208">
        <v>0</v>
      </c>
      <c r="J628" s="208">
        <v>0.1</v>
      </c>
      <c r="K628" s="208">
        <f t="shared" si="117"/>
        <v>13757.120000000003</v>
      </c>
      <c r="L628" s="208"/>
      <c r="M628" s="227">
        <f t="shared" si="118"/>
        <v>151328.32000000001</v>
      </c>
      <c r="N628" s="227">
        <v>1</v>
      </c>
      <c r="O628" s="102">
        <v>1</v>
      </c>
      <c r="P628" s="208">
        <v>133602.79999999999</v>
      </c>
      <c r="Q628" s="208">
        <v>8000</v>
      </c>
      <c r="R628" s="208"/>
      <c r="S628" s="227">
        <f t="shared" si="119"/>
        <v>141602.79999999999</v>
      </c>
      <c r="T628" s="227">
        <f t="shared" si="114"/>
        <v>0</v>
      </c>
      <c r="U628" s="227">
        <f t="shared" si="115"/>
        <v>3968.4000000000233</v>
      </c>
      <c r="V628" s="227">
        <f t="shared" si="116"/>
        <v>-8000</v>
      </c>
      <c r="W628" s="227">
        <f t="shared" si="125"/>
        <v>0</v>
      </c>
      <c r="X628" s="227">
        <f t="shared" si="124"/>
        <v>-4031.5999999999767</v>
      </c>
      <c r="Y628" s="1561">
        <v>3</v>
      </c>
      <c r="Z628" s="1560">
        <v>2.15</v>
      </c>
      <c r="AA628" s="102">
        <v>1</v>
      </c>
      <c r="AB628" s="208">
        <v>142201</v>
      </c>
      <c r="AC628" s="208">
        <v>0</v>
      </c>
      <c r="AD628" s="208">
        <v>0.1</v>
      </c>
      <c r="AE628" s="208">
        <f t="shared" si="120"/>
        <v>14220.1</v>
      </c>
      <c r="AF628" s="208"/>
      <c r="AG628" s="227">
        <f t="shared" si="121"/>
        <v>156421.1</v>
      </c>
      <c r="AH628" s="227" t="s">
        <v>1</v>
      </c>
      <c r="AI628" s="1560">
        <v>2.21</v>
      </c>
      <c r="AJ628" s="102">
        <v>1</v>
      </c>
      <c r="AK628" s="208">
        <v>146169.4</v>
      </c>
      <c r="AL628" s="208">
        <v>0</v>
      </c>
      <c r="AM628" s="1567">
        <v>0.1</v>
      </c>
      <c r="AN628" s="208">
        <f t="shared" si="122"/>
        <v>14616.94</v>
      </c>
      <c r="AO628" s="208"/>
      <c r="AP628" s="227">
        <f t="shared" si="123"/>
        <v>160786.34</v>
      </c>
    </row>
    <row r="629" spans="1:42" s="5" customFormat="1" x14ac:dyDescent="0.25">
      <c r="A629" s="208">
        <v>619</v>
      </c>
      <c r="B629" s="1546" t="s">
        <v>6614</v>
      </c>
      <c r="C629" s="1546" t="s">
        <v>6066</v>
      </c>
      <c r="D629" s="227" t="s">
        <v>6067</v>
      </c>
      <c r="E629" s="1561">
        <v>2</v>
      </c>
      <c r="F629" s="1560">
        <v>2.08</v>
      </c>
      <c r="G629" s="102">
        <v>1</v>
      </c>
      <c r="H629" s="208">
        <v>137571.20000000001</v>
      </c>
      <c r="I629" s="208">
        <v>0</v>
      </c>
      <c r="J629" s="208">
        <v>0.1</v>
      </c>
      <c r="K629" s="208">
        <f t="shared" si="117"/>
        <v>13757.120000000003</v>
      </c>
      <c r="L629" s="208"/>
      <c r="M629" s="227">
        <f t="shared" si="118"/>
        <v>151328.32000000001</v>
      </c>
      <c r="N629" s="227">
        <v>1</v>
      </c>
      <c r="O629" s="102">
        <v>1</v>
      </c>
      <c r="P629" s="208">
        <v>133602.79999999999</v>
      </c>
      <c r="Q629" s="208">
        <v>8000</v>
      </c>
      <c r="R629" s="208"/>
      <c r="S629" s="227">
        <f t="shared" si="119"/>
        <v>141602.79999999999</v>
      </c>
      <c r="T629" s="227">
        <f t="shared" si="114"/>
        <v>0</v>
      </c>
      <c r="U629" s="227">
        <f t="shared" si="115"/>
        <v>3968.4000000000233</v>
      </c>
      <c r="V629" s="227">
        <f t="shared" si="116"/>
        <v>-8000</v>
      </c>
      <c r="W629" s="227">
        <f t="shared" si="125"/>
        <v>0</v>
      </c>
      <c r="X629" s="227">
        <f t="shared" si="124"/>
        <v>-4031.5999999999767</v>
      </c>
      <c r="Y629" s="1561">
        <v>3</v>
      </c>
      <c r="Z629" s="1560">
        <v>2.15</v>
      </c>
      <c r="AA629" s="102">
        <v>1</v>
      </c>
      <c r="AB629" s="208">
        <v>142201</v>
      </c>
      <c r="AC629" s="208">
        <v>0</v>
      </c>
      <c r="AD629" s="208">
        <v>0.1</v>
      </c>
      <c r="AE629" s="208">
        <f t="shared" si="120"/>
        <v>14220.1</v>
      </c>
      <c r="AF629" s="208"/>
      <c r="AG629" s="227">
        <f t="shared" si="121"/>
        <v>156421.1</v>
      </c>
      <c r="AH629" s="227" t="s">
        <v>1</v>
      </c>
      <c r="AI629" s="1560">
        <v>2.21</v>
      </c>
      <c r="AJ629" s="102">
        <v>1</v>
      </c>
      <c r="AK629" s="208">
        <v>146169.4</v>
      </c>
      <c r="AL629" s="208">
        <v>0</v>
      </c>
      <c r="AM629" s="1567">
        <v>0.1</v>
      </c>
      <c r="AN629" s="208">
        <f t="shared" si="122"/>
        <v>14616.94</v>
      </c>
      <c r="AO629" s="208"/>
      <c r="AP629" s="227">
        <f t="shared" si="123"/>
        <v>160786.34</v>
      </c>
    </row>
    <row r="630" spans="1:42" s="5" customFormat="1" x14ac:dyDescent="0.25">
      <c r="A630" s="208">
        <v>620</v>
      </c>
      <c r="B630" s="1546" t="s">
        <v>1429</v>
      </c>
      <c r="C630" s="1546" t="s">
        <v>6066</v>
      </c>
      <c r="D630" s="227" t="s">
        <v>6067</v>
      </c>
      <c r="E630" s="1561">
        <v>1</v>
      </c>
      <c r="F630" s="1560">
        <v>2.02</v>
      </c>
      <c r="G630" s="102">
        <v>1</v>
      </c>
      <c r="H630" s="208">
        <v>133602.79999999999</v>
      </c>
      <c r="I630" s="208">
        <v>0</v>
      </c>
      <c r="J630" s="208">
        <v>0.03</v>
      </c>
      <c r="K630" s="208">
        <f t="shared" si="117"/>
        <v>4008.0839999999994</v>
      </c>
      <c r="L630" s="208"/>
      <c r="M630" s="227">
        <f t="shared" si="118"/>
        <v>137610.88399999999</v>
      </c>
      <c r="N630" s="227">
        <v>0</v>
      </c>
      <c r="O630" s="102">
        <v>1</v>
      </c>
      <c r="P630" s="208">
        <v>129634.4</v>
      </c>
      <c r="Q630" s="208">
        <v>8000</v>
      </c>
      <c r="R630" s="208"/>
      <c r="S630" s="227">
        <f t="shared" si="119"/>
        <v>137634.4</v>
      </c>
      <c r="T630" s="227">
        <f t="shared" si="114"/>
        <v>0</v>
      </c>
      <c r="U630" s="227">
        <f t="shared" si="115"/>
        <v>3968.3999999999942</v>
      </c>
      <c r="V630" s="227">
        <f t="shared" si="116"/>
        <v>-8000</v>
      </c>
      <c r="W630" s="227">
        <f t="shared" si="125"/>
        <v>0</v>
      </c>
      <c r="X630" s="227">
        <f t="shared" si="124"/>
        <v>-4031.6000000000058</v>
      </c>
      <c r="Y630" s="1561">
        <v>2</v>
      </c>
      <c r="Z630" s="1560">
        <v>2.08</v>
      </c>
      <c r="AA630" s="102">
        <v>1</v>
      </c>
      <c r="AB630" s="208">
        <v>137571.20000000001</v>
      </c>
      <c r="AC630" s="208">
        <v>0</v>
      </c>
      <c r="AD630" s="208">
        <v>0.03</v>
      </c>
      <c r="AE630" s="208">
        <f t="shared" si="120"/>
        <v>4127.1360000000004</v>
      </c>
      <c r="AF630" s="208"/>
      <c r="AG630" s="227">
        <f t="shared" si="121"/>
        <v>141698.33600000001</v>
      </c>
      <c r="AH630" s="227" t="s">
        <v>1</v>
      </c>
      <c r="AI630" s="1560">
        <v>2.15</v>
      </c>
      <c r="AJ630" s="102">
        <v>1</v>
      </c>
      <c r="AK630" s="208">
        <v>142201</v>
      </c>
      <c r="AL630" s="208">
        <v>0</v>
      </c>
      <c r="AM630" s="1567">
        <v>0.03</v>
      </c>
      <c r="AN630" s="208">
        <f t="shared" si="122"/>
        <v>4266.03</v>
      </c>
      <c r="AO630" s="208"/>
      <c r="AP630" s="227">
        <f t="shared" si="123"/>
        <v>146467.03</v>
      </c>
    </row>
    <row r="631" spans="1:42" s="5" customFormat="1" x14ac:dyDescent="0.25">
      <c r="A631" s="208">
        <v>621</v>
      </c>
      <c r="B631" s="1546" t="s">
        <v>1429</v>
      </c>
      <c r="C631" s="1546" t="s">
        <v>6066</v>
      </c>
      <c r="D631" s="227" t="s">
        <v>6067</v>
      </c>
      <c r="E631" s="1561">
        <v>1</v>
      </c>
      <c r="F631" s="1560">
        <v>2.02</v>
      </c>
      <c r="G631" s="102">
        <v>1</v>
      </c>
      <c r="H631" s="208">
        <v>133602.79999999999</v>
      </c>
      <c r="I631" s="208">
        <v>0</v>
      </c>
      <c r="J631" s="208">
        <v>0.03</v>
      </c>
      <c r="K631" s="208">
        <f t="shared" si="117"/>
        <v>4008.0839999999994</v>
      </c>
      <c r="L631" s="208"/>
      <c r="M631" s="227">
        <f t="shared" si="118"/>
        <v>137610.88399999999</v>
      </c>
      <c r="N631" s="227">
        <v>0</v>
      </c>
      <c r="O631" s="102">
        <v>1</v>
      </c>
      <c r="P631" s="208">
        <v>129634.4</v>
      </c>
      <c r="Q631" s="208">
        <v>8000</v>
      </c>
      <c r="R631" s="208"/>
      <c r="S631" s="227">
        <f t="shared" si="119"/>
        <v>137634.4</v>
      </c>
      <c r="T631" s="227">
        <f t="shared" si="114"/>
        <v>0</v>
      </c>
      <c r="U631" s="227">
        <f t="shared" si="115"/>
        <v>3968.3999999999942</v>
      </c>
      <c r="V631" s="227">
        <f t="shared" si="116"/>
        <v>-8000</v>
      </c>
      <c r="W631" s="227">
        <f t="shared" si="125"/>
        <v>0</v>
      </c>
      <c r="X631" s="227">
        <f t="shared" si="124"/>
        <v>-4031.6000000000058</v>
      </c>
      <c r="Y631" s="1561">
        <v>2</v>
      </c>
      <c r="Z631" s="1560">
        <v>2.08</v>
      </c>
      <c r="AA631" s="102">
        <v>1</v>
      </c>
      <c r="AB631" s="208">
        <v>137571.20000000001</v>
      </c>
      <c r="AC631" s="208">
        <v>0</v>
      </c>
      <c r="AD631" s="208">
        <v>0.03</v>
      </c>
      <c r="AE631" s="208">
        <f t="shared" si="120"/>
        <v>4127.1360000000004</v>
      </c>
      <c r="AF631" s="208"/>
      <c r="AG631" s="227">
        <f t="shared" si="121"/>
        <v>141698.33600000001</v>
      </c>
      <c r="AH631" s="227" t="s">
        <v>1</v>
      </c>
      <c r="AI631" s="1560">
        <v>2.15</v>
      </c>
      <c r="AJ631" s="102">
        <v>1</v>
      </c>
      <c r="AK631" s="208">
        <v>142201</v>
      </c>
      <c r="AL631" s="208">
        <v>0</v>
      </c>
      <c r="AM631" s="1567">
        <v>0.03</v>
      </c>
      <c r="AN631" s="208">
        <f t="shared" si="122"/>
        <v>4266.03</v>
      </c>
      <c r="AO631" s="208"/>
      <c r="AP631" s="227">
        <f t="shared" si="123"/>
        <v>146467.03</v>
      </c>
    </row>
    <row r="632" spans="1:42" s="5" customFormat="1" x14ac:dyDescent="0.25">
      <c r="A632" s="208">
        <v>622</v>
      </c>
      <c r="B632" s="1546" t="s">
        <v>1429</v>
      </c>
      <c r="C632" s="1546" t="s">
        <v>6066</v>
      </c>
      <c r="D632" s="227" t="s">
        <v>6067</v>
      </c>
      <c r="E632" s="1561">
        <v>1</v>
      </c>
      <c r="F632" s="1560">
        <v>2.02</v>
      </c>
      <c r="G632" s="102">
        <v>1</v>
      </c>
      <c r="H632" s="208">
        <v>133602.79999999999</v>
      </c>
      <c r="I632" s="208">
        <v>0</v>
      </c>
      <c r="J632" s="208">
        <v>0.03</v>
      </c>
      <c r="K632" s="208">
        <f t="shared" si="117"/>
        <v>4008.0839999999994</v>
      </c>
      <c r="L632" s="208"/>
      <c r="M632" s="227">
        <f t="shared" si="118"/>
        <v>137610.88399999999</v>
      </c>
      <c r="N632" s="227">
        <v>0</v>
      </c>
      <c r="O632" s="102">
        <v>1</v>
      </c>
      <c r="P632" s="208">
        <v>129634.4</v>
      </c>
      <c r="Q632" s="208">
        <v>8000</v>
      </c>
      <c r="R632" s="208"/>
      <c r="S632" s="227">
        <f t="shared" si="119"/>
        <v>137634.4</v>
      </c>
      <c r="T632" s="227">
        <f t="shared" si="114"/>
        <v>0</v>
      </c>
      <c r="U632" s="227">
        <f t="shared" si="115"/>
        <v>3968.3999999999942</v>
      </c>
      <c r="V632" s="227">
        <f t="shared" si="116"/>
        <v>-8000</v>
      </c>
      <c r="W632" s="227">
        <f t="shared" si="125"/>
        <v>0</v>
      </c>
      <c r="X632" s="227">
        <f t="shared" si="124"/>
        <v>-4031.6000000000058</v>
      </c>
      <c r="Y632" s="1561">
        <v>2</v>
      </c>
      <c r="Z632" s="1560">
        <v>2.08</v>
      </c>
      <c r="AA632" s="102">
        <v>1</v>
      </c>
      <c r="AB632" s="208">
        <v>137571.20000000001</v>
      </c>
      <c r="AC632" s="208">
        <v>0</v>
      </c>
      <c r="AD632" s="208">
        <v>0.03</v>
      </c>
      <c r="AE632" s="208">
        <f t="shared" si="120"/>
        <v>4127.1360000000004</v>
      </c>
      <c r="AF632" s="208"/>
      <c r="AG632" s="227">
        <f t="shared" si="121"/>
        <v>141698.33600000001</v>
      </c>
      <c r="AH632" s="227" t="s">
        <v>1</v>
      </c>
      <c r="AI632" s="1560">
        <v>2.15</v>
      </c>
      <c r="AJ632" s="102">
        <v>1</v>
      </c>
      <c r="AK632" s="208">
        <v>142201</v>
      </c>
      <c r="AL632" s="208">
        <v>0</v>
      </c>
      <c r="AM632" s="1567">
        <v>0.03</v>
      </c>
      <c r="AN632" s="208">
        <f t="shared" si="122"/>
        <v>4266.03</v>
      </c>
      <c r="AO632" s="208"/>
      <c r="AP632" s="227">
        <f t="shared" si="123"/>
        <v>146467.03</v>
      </c>
    </row>
    <row r="633" spans="1:42" s="5" customFormat="1" x14ac:dyDescent="0.25">
      <c r="A633" s="208">
        <v>623</v>
      </c>
      <c r="B633" s="1546" t="s">
        <v>6615</v>
      </c>
      <c r="C633" s="1546" t="s">
        <v>1145</v>
      </c>
      <c r="D633" s="227" t="s">
        <v>4768</v>
      </c>
      <c r="E633" s="1561">
        <v>4</v>
      </c>
      <c r="F633" s="1560">
        <v>1.9</v>
      </c>
      <c r="G633" s="102">
        <v>1</v>
      </c>
      <c r="H633" s="208">
        <v>125666</v>
      </c>
      <c r="I633" s="208">
        <v>0</v>
      </c>
      <c r="J633" s="208">
        <v>7.0000000000000007E-2</v>
      </c>
      <c r="K633" s="208">
        <f t="shared" si="117"/>
        <v>8796.6200000000008</v>
      </c>
      <c r="L633" s="208"/>
      <c r="M633" s="227">
        <f t="shared" si="118"/>
        <v>134462.62</v>
      </c>
      <c r="N633" s="227">
        <v>3</v>
      </c>
      <c r="O633" s="102">
        <v>1</v>
      </c>
      <c r="P633" s="208">
        <v>121697.60000000001</v>
      </c>
      <c r="Q633" s="208">
        <v>8000</v>
      </c>
      <c r="R633" s="208"/>
      <c r="S633" s="227">
        <f t="shared" si="119"/>
        <v>129697.60000000001</v>
      </c>
      <c r="T633" s="227">
        <f t="shared" si="114"/>
        <v>0</v>
      </c>
      <c r="U633" s="227">
        <f t="shared" si="115"/>
        <v>3968.3999999999942</v>
      </c>
      <c r="V633" s="227">
        <f t="shared" si="116"/>
        <v>-8000</v>
      </c>
      <c r="W633" s="227">
        <f t="shared" si="125"/>
        <v>0</v>
      </c>
      <c r="X633" s="227">
        <f t="shared" si="124"/>
        <v>-4031.6000000000058</v>
      </c>
      <c r="Y633" s="1561">
        <v>5</v>
      </c>
      <c r="Z633" s="1560">
        <v>1.9</v>
      </c>
      <c r="AA633" s="102">
        <v>1</v>
      </c>
      <c r="AB633" s="208">
        <v>125666</v>
      </c>
      <c r="AC633" s="208">
        <v>0</v>
      </c>
      <c r="AD633" s="208">
        <v>7.0000000000000007E-2</v>
      </c>
      <c r="AE633" s="208">
        <f t="shared" si="120"/>
        <v>8796.6200000000008</v>
      </c>
      <c r="AF633" s="208"/>
      <c r="AG633" s="227">
        <f t="shared" si="121"/>
        <v>134462.62</v>
      </c>
      <c r="AH633" s="227" t="s">
        <v>1</v>
      </c>
      <c r="AI633" s="1560">
        <v>1.96</v>
      </c>
      <c r="AJ633" s="102">
        <v>1</v>
      </c>
      <c r="AK633" s="208">
        <v>129634.4</v>
      </c>
      <c r="AL633" s="208">
        <v>0</v>
      </c>
      <c r="AM633" s="1567">
        <v>7.0000000000000007E-2</v>
      </c>
      <c r="AN633" s="208">
        <f t="shared" si="122"/>
        <v>9074.4080000000013</v>
      </c>
      <c r="AO633" s="208"/>
      <c r="AP633" s="227">
        <f t="shared" si="123"/>
        <v>138708.80799999999</v>
      </c>
    </row>
    <row r="634" spans="1:42" s="5" customFormat="1" x14ac:dyDescent="0.25">
      <c r="A634" s="208">
        <v>624</v>
      </c>
      <c r="B634" s="1546" t="s">
        <v>6616</v>
      </c>
      <c r="C634" s="1546" t="s">
        <v>1145</v>
      </c>
      <c r="D634" s="227" t="s">
        <v>4768</v>
      </c>
      <c r="E634" s="1561">
        <v>2</v>
      </c>
      <c r="F634" s="1560">
        <v>1.79</v>
      </c>
      <c r="G634" s="102">
        <v>1</v>
      </c>
      <c r="H634" s="208">
        <v>118390.6</v>
      </c>
      <c r="I634" s="208">
        <v>0</v>
      </c>
      <c r="J634" s="208">
        <v>0.08</v>
      </c>
      <c r="K634" s="208">
        <f t="shared" si="117"/>
        <v>9471.2480000000014</v>
      </c>
      <c r="L634" s="208"/>
      <c r="M634" s="227">
        <f t="shared" si="118"/>
        <v>127861.84800000001</v>
      </c>
      <c r="N634" s="227">
        <v>1</v>
      </c>
      <c r="O634" s="102">
        <v>1</v>
      </c>
      <c r="P634" s="208">
        <v>114422.2</v>
      </c>
      <c r="Q634" s="208">
        <v>8000</v>
      </c>
      <c r="R634" s="208"/>
      <c r="S634" s="227">
        <f t="shared" si="119"/>
        <v>122422.2</v>
      </c>
      <c r="T634" s="227">
        <f t="shared" si="114"/>
        <v>0</v>
      </c>
      <c r="U634" s="227">
        <f t="shared" si="115"/>
        <v>3968.4000000000087</v>
      </c>
      <c r="V634" s="227">
        <f t="shared" si="116"/>
        <v>-8000</v>
      </c>
      <c r="W634" s="227">
        <f t="shared" si="125"/>
        <v>0</v>
      </c>
      <c r="X634" s="227">
        <f t="shared" si="124"/>
        <v>-4031.5999999999913</v>
      </c>
      <c r="Y634" s="1561">
        <v>3</v>
      </c>
      <c r="Z634" s="1560">
        <v>1.84</v>
      </c>
      <c r="AA634" s="102">
        <v>1</v>
      </c>
      <c r="AB634" s="208">
        <v>121697.60000000001</v>
      </c>
      <c r="AC634" s="208">
        <v>0</v>
      </c>
      <c r="AD634" s="208">
        <v>0.08</v>
      </c>
      <c r="AE634" s="208">
        <f t="shared" si="120"/>
        <v>9735.8080000000009</v>
      </c>
      <c r="AF634" s="208"/>
      <c r="AG634" s="227">
        <f t="shared" si="121"/>
        <v>131433.408</v>
      </c>
      <c r="AH634" s="227" t="s">
        <v>1</v>
      </c>
      <c r="AI634" s="1560">
        <v>1.9</v>
      </c>
      <c r="AJ634" s="102">
        <v>1</v>
      </c>
      <c r="AK634" s="208">
        <v>125666</v>
      </c>
      <c r="AL634" s="208">
        <v>0</v>
      </c>
      <c r="AM634" s="1567">
        <v>0.08</v>
      </c>
      <c r="AN634" s="208">
        <f t="shared" si="122"/>
        <v>10053.280000000001</v>
      </c>
      <c r="AO634" s="208"/>
      <c r="AP634" s="227">
        <f t="shared" si="123"/>
        <v>135719.28</v>
      </c>
    </row>
    <row r="635" spans="1:42" s="5" customFormat="1" x14ac:dyDescent="0.25">
      <c r="A635" s="208">
        <v>625</v>
      </c>
      <c r="B635" s="1546" t="s">
        <v>6617</v>
      </c>
      <c r="C635" s="1546" t="s">
        <v>1145</v>
      </c>
      <c r="D635" s="227" t="s">
        <v>4768</v>
      </c>
      <c r="E635" s="1561">
        <v>11</v>
      </c>
      <c r="F635" s="1560">
        <v>2.08</v>
      </c>
      <c r="G635" s="102">
        <v>1</v>
      </c>
      <c r="H635" s="208">
        <v>137571.20000000001</v>
      </c>
      <c r="I635" s="208">
        <v>0</v>
      </c>
      <c r="J635" s="208">
        <v>0.08</v>
      </c>
      <c r="K635" s="208">
        <f t="shared" si="117"/>
        <v>11005.696000000002</v>
      </c>
      <c r="L635" s="208"/>
      <c r="M635" s="227">
        <f t="shared" si="118"/>
        <v>148576.89600000001</v>
      </c>
      <c r="N635" s="227">
        <v>10</v>
      </c>
      <c r="O635" s="102">
        <v>1</v>
      </c>
      <c r="P635" s="208">
        <v>137571.20000000001</v>
      </c>
      <c r="Q635" s="208">
        <v>8000</v>
      </c>
      <c r="R635" s="208"/>
      <c r="S635" s="227">
        <f t="shared" si="119"/>
        <v>145571.20000000001</v>
      </c>
      <c r="T635" s="227">
        <f t="shared" si="114"/>
        <v>0</v>
      </c>
      <c r="U635" s="227">
        <f t="shared" si="115"/>
        <v>0</v>
      </c>
      <c r="V635" s="227">
        <f t="shared" si="116"/>
        <v>-8000</v>
      </c>
      <c r="W635" s="227">
        <f t="shared" si="125"/>
        <v>0</v>
      </c>
      <c r="X635" s="227">
        <f t="shared" si="124"/>
        <v>-8000</v>
      </c>
      <c r="Y635" s="1561">
        <v>12</v>
      </c>
      <c r="Z635" s="1560">
        <v>2.08</v>
      </c>
      <c r="AA635" s="102">
        <v>1</v>
      </c>
      <c r="AB635" s="208">
        <v>137571.20000000001</v>
      </c>
      <c r="AC635" s="208">
        <v>0</v>
      </c>
      <c r="AD635" s="208">
        <v>0.08</v>
      </c>
      <c r="AE635" s="208">
        <f t="shared" si="120"/>
        <v>11005.696000000002</v>
      </c>
      <c r="AF635" s="208"/>
      <c r="AG635" s="227">
        <f t="shared" si="121"/>
        <v>148576.89600000001</v>
      </c>
      <c r="AH635" s="227" t="s">
        <v>1</v>
      </c>
      <c r="AI635" s="1560">
        <v>2.14</v>
      </c>
      <c r="AJ635" s="102">
        <v>1</v>
      </c>
      <c r="AK635" s="208">
        <v>141539.6</v>
      </c>
      <c r="AL635" s="208">
        <v>0</v>
      </c>
      <c r="AM635" s="1567">
        <v>0.08</v>
      </c>
      <c r="AN635" s="208">
        <f t="shared" si="122"/>
        <v>11323.168000000001</v>
      </c>
      <c r="AO635" s="208"/>
      <c r="AP635" s="227">
        <f t="shared" si="123"/>
        <v>152862.76800000001</v>
      </c>
    </row>
    <row r="636" spans="1:42" s="5" customFormat="1" x14ac:dyDescent="0.25">
      <c r="A636" s="208">
        <v>626</v>
      </c>
      <c r="B636" s="1546" t="s">
        <v>6618</v>
      </c>
      <c r="C636" s="1546" t="s">
        <v>1145</v>
      </c>
      <c r="D636" s="227" t="s">
        <v>4768</v>
      </c>
      <c r="E636" s="1561">
        <v>6</v>
      </c>
      <c r="F636" s="1560">
        <v>1.96</v>
      </c>
      <c r="G636" s="102">
        <v>1</v>
      </c>
      <c r="H636" s="208">
        <v>129634.4</v>
      </c>
      <c r="I636" s="208">
        <v>0</v>
      </c>
      <c r="J636" s="208">
        <v>0.08</v>
      </c>
      <c r="K636" s="208">
        <f t="shared" si="117"/>
        <v>10370.752</v>
      </c>
      <c r="L636" s="208"/>
      <c r="M636" s="227">
        <f t="shared" si="118"/>
        <v>140005.152</v>
      </c>
      <c r="N636" s="227">
        <v>4</v>
      </c>
      <c r="O636" s="102">
        <v>1</v>
      </c>
      <c r="P636" s="208">
        <v>125666</v>
      </c>
      <c r="Q636" s="208">
        <v>8000</v>
      </c>
      <c r="R636" s="208"/>
      <c r="S636" s="227">
        <f t="shared" si="119"/>
        <v>133666</v>
      </c>
      <c r="T636" s="227">
        <f t="shared" si="114"/>
        <v>0</v>
      </c>
      <c r="U636" s="227">
        <f t="shared" si="115"/>
        <v>3968.3999999999942</v>
      </c>
      <c r="V636" s="227">
        <f t="shared" si="116"/>
        <v>-8000</v>
      </c>
      <c r="W636" s="227">
        <f t="shared" si="125"/>
        <v>0</v>
      </c>
      <c r="X636" s="227">
        <f t="shared" si="124"/>
        <v>-4031.6000000000058</v>
      </c>
      <c r="Y636" s="1561">
        <v>7</v>
      </c>
      <c r="Z636" s="1560">
        <v>1.96</v>
      </c>
      <c r="AA636" s="102">
        <v>1</v>
      </c>
      <c r="AB636" s="208">
        <v>129634.4</v>
      </c>
      <c r="AC636" s="208">
        <v>0</v>
      </c>
      <c r="AD636" s="208">
        <v>0.08</v>
      </c>
      <c r="AE636" s="208">
        <f t="shared" si="120"/>
        <v>10370.752</v>
      </c>
      <c r="AF636" s="208"/>
      <c r="AG636" s="227">
        <f t="shared" si="121"/>
        <v>140005.152</v>
      </c>
      <c r="AH636" s="227" t="s">
        <v>1</v>
      </c>
      <c r="AI636" s="1560">
        <v>2.02</v>
      </c>
      <c r="AJ636" s="102">
        <v>1</v>
      </c>
      <c r="AK636" s="208">
        <v>133602.79999999999</v>
      </c>
      <c r="AL636" s="208">
        <v>0</v>
      </c>
      <c r="AM636" s="1567">
        <v>0.08</v>
      </c>
      <c r="AN636" s="208">
        <f t="shared" si="122"/>
        <v>10688.224</v>
      </c>
      <c r="AO636" s="208"/>
      <c r="AP636" s="227">
        <f t="shared" si="123"/>
        <v>144291.02399999998</v>
      </c>
    </row>
    <row r="637" spans="1:42" s="5" customFormat="1" x14ac:dyDescent="0.25">
      <c r="A637" s="208">
        <v>627</v>
      </c>
      <c r="B637" s="1546" t="s">
        <v>6619</v>
      </c>
      <c r="C637" s="1546" t="s">
        <v>1145</v>
      </c>
      <c r="D637" s="227" t="s">
        <v>4768</v>
      </c>
      <c r="E637" s="1561">
        <v>3</v>
      </c>
      <c r="F637" s="1560">
        <v>1.84</v>
      </c>
      <c r="G637" s="102">
        <v>1</v>
      </c>
      <c r="H637" s="208">
        <v>121697.60000000001</v>
      </c>
      <c r="I637" s="208">
        <v>0</v>
      </c>
      <c r="J637" s="208">
        <v>0.11</v>
      </c>
      <c r="K637" s="208">
        <f t="shared" si="117"/>
        <v>13386.736000000001</v>
      </c>
      <c r="L637" s="208"/>
      <c r="M637" s="227">
        <f t="shared" si="118"/>
        <v>135084.33600000001</v>
      </c>
      <c r="N637" s="227">
        <v>2</v>
      </c>
      <c r="O637" s="102">
        <v>1</v>
      </c>
      <c r="P637" s="208">
        <v>118390.6</v>
      </c>
      <c r="Q637" s="208">
        <v>8000</v>
      </c>
      <c r="R637" s="208"/>
      <c r="S637" s="227">
        <f t="shared" si="119"/>
        <v>126390.6</v>
      </c>
      <c r="T637" s="227">
        <f t="shared" si="114"/>
        <v>0</v>
      </c>
      <c r="U637" s="227">
        <f t="shared" si="115"/>
        <v>3307</v>
      </c>
      <c r="V637" s="227">
        <f t="shared" si="116"/>
        <v>-8000</v>
      </c>
      <c r="W637" s="227">
        <f t="shared" si="125"/>
        <v>0</v>
      </c>
      <c r="X637" s="227">
        <f t="shared" si="124"/>
        <v>-4693</v>
      </c>
      <c r="Y637" s="1561">
        <v>4</v>
      </c>
      <c r="Z637" s="1560">
        <v>1.9</v>
      </c>
      <c r="AA637" s="102">
        <v>1</v>
      </c>
      <c r="AB637" s="208">
        <v>125666</v>
      </c>
      <c r="AC637" s="208">
        <v>0</v>
      </c>
      <c r="AD637" s="208">
        <v>0.11</v>
      </c>
      <c r="AE637" s="208">
        <f t="shared" si="120"/>
        <v>13823.26</v>
      </c>
      <c r="AF637" s="208"/>
      <c r="AG637" s="227">
        <f t="shared" si="121"/>
        <v>139489.26</v>
      </c>
      <c r="AH637" s="227" t="s">
        <v>1</v>
      </c>
      <c r="AI637" s="1560">
        <v>1.9</v>
      </c>
      <c r="AJ637" s="102">
        <v>1</v>
      </c>
      <c r="AK637" s="208">
        <v>125666</v>
      </c>
      <c r="AL637" s="208">
        <v>0</v>
      </c>
      <c r="AM637" s="1567">
        <v>0.11</v>
      </c>
      <c r="AN637" s="208">
        <f t="shared" si="122"/>
        <v>13823.26</v>
      </c>
      <c r="AO637" s="208"/>
      <c r="AP637" s="227">
        <f t="shared" si="123"/>
        <v>139489.26</v>
      </c>
    </row>
    <row r="638" spans="1:42" s="5" customFormat="1" x14ac:dyDescent="0.25">
      <c r="A638" s="208">
        <v>628</v>
      </c>
      <c r="B638" s="1546" t="s">
        <v>6620</v>
      </c>
      <c r="C638" s="1546" t="s">
        <v>1145</v>
      </c>
      <c r="D638" s="227" t="s">
        <v>4768</v>
      </c>
      <c r="E638" s="1561">
        <v>3</v>
      </c>
      <c r="F638" s="1560">
        <v>1.84</v>
      </c>
      <c r="G638" s="102">
        <v>1</v>
      </c>
      <c r="H638" s="208">
        <v>121697.60000000001</v>
      </c>
      <c r="I638" s="208">
        <v>0</v>
      </c>
      <c r="J638" s="208">
        <v>7.0000000000000007E-2</v>
      </c>
      <c r="K638" s="208">
        <f t="shared" si="117"/>
        <v>8518.8320000000003</v>
      </c>
      <c r="L638" s="208"/>
      <c r="M638" s="227">
        <f t="shared" si="118"/>
        <v>130216.432</v>
      </c>
      <c r="N638" s="227">
        <v>2</v>
      </c>
      <c r="O638" s="102">
        <v>1</v>
      </c>
      <c r="P638" s="208">
        <v>118390.6</v>
      </c>
      <c r="Q638" s="208">
        <v>8000</v>
      </c>
      <c r="R638" s="208"/>
      <c r="S638" s="227">
        <f t="shared" si="119"/>
        <v>126390.6</v>
      </c>
      <c r="T638" s="227">
        <f t="shared" si="114"/>
        <v>0</v>
      </c>
      <c r="U638" s="227">
        <f t="shared" si="115"/>
        <v>3307</v>
      </c>
      <c r="V638" s="227">
        <f t="shared" si="116"/>
        <v>-8000</v>
      </c>
      <c r="W638" s="227">
        <f t="shared" si="125"/>
        <v>0</v>
      </c>
      <c r="X638" s="227">
        <f t="shared" si="124"/>
        <v>-4693</v>
      </c>
      <c r="Y638" s="1561">
        <v>4</v>
      </c>
      <c r="Z638" s="1560">
        <v>1.9</v>
      </c>
      <c r="AA638" s="102">
        <v>1</v>
      </c>
      <c r="AB638" s="208">
        <v>125666</v>
      </c>
      <c r="AC638" s="208">
        <v>0</v>
      </c>
      <c r="AD638" s="208">
        <v>7.0000000000000007E-2</v>
      </c>
      <c r="AE638" s="208">
        <f t="shared" si="120"/>
        <v>8796.6200000000008</v>
      </c>
      <c r="AF638" s="208"/>
      <c r="AG638" s="227">
        <f t="shared" si="121"/>
        <v>134462.62</v>
      </c>
      <c r="AH638" s="227" t="s">
        <v>1</v>
      </c>
      <c r="AI638" s="1560">
        <v>1.9</v>
      </c>
      <c r="AJ638" s="102">
        <v>1</v>
      </c>
      <c r="AK638" s="208">
        <v>125666</v>
      </c>
      <c r="AL638" s="208">
        <v>0</v>
      </c>
      <c r="AM638" s="1567">
        <v>7.0000000000000007E-2</v>
      </c>
      <c r="AN638" s="208">
        <f t="shared" si="122"/>
        <v>8796.6200000000008</v>
      </c>
      <c r="AO638" s="208"/>
      <c r="AP638" s="227">
        <f t="shared" si="123"/>
        <v>134462.62</v>
      </c>
    </row>
    <row r="639" spans="1:42" s="5" customFormat="1" x14ac:dyDescent="0.25">
      <c r="A639" s="208">
        <v>629</v>
      </c>
      <c r="B639" s="1546" t="s">
        <v>6621</v>
      </c>
      <c r="C639" s="1546" t="s">
        <v>1145</v>
      </c>
      <c r="D639" s="227" t="s">
        <v>4768</v>
      </c>
      <c r="E639" s="1561">
        <v>5</v>
      </c>
      <c r="F639" s="1560">
        <v>1.9</v>
      </c>
      <c r="G639" s="102">
        <v>1</v>
      </c>
      <c r="H639" s="208">
        <v>125666</v>
      </c>
      <c r="I639" s="208">
        <v>0</v>
      </c>
      <c r="J639" s="208">
        <v>7.0000000000000007E-2</v>
      </c>
      <c r="K639" s="208">
        <f t="shared" si="117"/>
        <v>8796.6200000000008</v>
      </c>
      <c r="L639" s="208"/>
      <c r="M639" s="227">
        <f t="shared" si="118"/>
        <v>134462.62</v>
      </c>
      <c r="N639" s="227">
        <v>4</v>
      </c>
      <c r="O639" s="102">
        <v>1</v>
      </c>
      <c r="P639" s="208">
        <v>125666</v>
      </c>
      <c r="Q639" s="208">
        <v>8000</v>
      </c>
      <c r="R639" s="208"/>
      <c r="S639" s="227">
        <f t="shared" si="119"/>
        <v>133666</v>
      </c>
      <c r="T639" s="227">
        <f t="shared" si="114"/>
        <v>0</v>
      </c>
      <c r="U639" s="227">
        <f t="shared" si="115"/>
        <v>0</v>
      </c>
      <c r="V639" s="227">
        <f t="shared" si="116"/>
        <v>-8000</v>
      </c>
      <c r="W639" s="227">
        <f t="shared" si="125"/>
        <v>0</v>
      </c>
      <c r="X639" s="227">
        <f t="shared" si="124"/>
        <v>-8000</v>
      </c>
      <c r="Y639" s="1561">
        <v>6</v>
      </c>
      <c r="Z639" s="1560">
        <v>1.96</v>
      </c>
      <c r="AA639" s="102">
        <v>1</v>
      </c>
      <c r="AB639" s="208">
        <v>129634.4</v>
      </c>
      <c r="AC639" s="208">
        <v>0</v>
      </c>
      <c r="AD639" s="208">
        <v>7.0000000000000007E-2</v>
      </c>
      <c r="AE639" s="208">
        <f t="shared" si="120"/>
        <v>9074.4080000000013</v>
      </c>
      <c r="AF639" s="208"/>
      <c r="AG639" s="227">
        <f t="shared" si="121"/>
        <v>138708.80799999999</v>
      </c>
      <c r="AH639" s="227" t="s">
        <v>1</v>
      </c>
      <c r="AI639" s="1560">
        <v>1.96</v>
      </c>
      <c r="AJ639" s="102">
        <v>1</v>
      </c>
      <c r="AK639" s="208">
        <v>129634.4</v>
      </c>
      <c r="AL639" s="208">
        <v>0</v>
      </c>
      <c r="AM639" s="1567">
        <v>0.08</v>
      </c>
      <c r="AN639" s="208">
        <f t="shared" si="122"/>
        <v>10370.752</v>
      </c>
      <c r="AO639" s="208"/>
      <c r="AP639" s="227">
        <f t="shared" si="123"/>
        <v>140005.152</v>
      </c>
    </row>
    <row r="640" spans="1:42" s="5" customFormat="1" x14ac:dyDescent="0.25">
      <c r="A640" s="208">
        <v>630</v>
      </c>
      <c r="B640" s="1546" t="s">
        <v>6622</v>
      </c>
      <c r="C640" s="1546" t="s">
        <v>1145</v>
      </c>
      <c r="D640" s="227" t="s">
        <v>4768</v>
      </c>
      <c r="E640" s="1561">
        <v>2</v>
      </c>
      <c r="F640" s="1560">
        <v>1.79</v>
      </c>
      <c r="G640" s="102">
        <v>1</v>
      </c>
      <c r="H640" s="208">
        <v>118390.6</v>
      </c>
      <c r="I640" s="208">
        <v>0</v>
      </c>
      <c r="J640" s="208">
        <v>0.05</v>
      </c>
      <c r="K640" s="208">
        <f t="shared" si="117"/>
        <v>5919.5300000000007</v>
      </c>
      <c r="L640" s="208"/>
      <c r="M640" s="227">
        <f t="shared" si="118"/>
        <v>124310.13</v>
      </c>
      <c r="N640" s="227">
        <v>1</v>
      </c>
      <c r="O640" s="102">
        <v>1</v>
      </c>
      <c r="P640" s="208">
        <v>114422.2</v>
      </c>
      <c r="Q640" s="208">
        <v>8000</v>
      </c>
      <c r="R640" s="208"/>
      <c r="S640" s="227">
        <f t="shared" si="119"/>
        <v>122422.2</v>
      </c>
      <c r="T640" s="227">
        <f t="shared" si="114"/>
        <v>0</v>
      </c>
      <c r="U640" s="227">
        <f t="shared" si="115"/>
        <v>3968.4000000000087</v>
      </c>
      <c r="V640" s="227">
        <f t="shared" si="116"/>
        <v>-8000</v>
      </c>
      <c r="W640" s="227">
        <f t="shared" si="125"/>
        <v>0</v>
      </c>
      <c r="X640" s="227">
        <f t="shared" si="124"/>
        <v>-4031.5999999999913</v>
      </c>
      <c r="Y640" s="1561">
        <v>3</v>
      </c>
      <c r="Z640" s="1560">
        <v>1.84</v>
      </c>
      <c r="AA640" s="102">
        <v>1</v>
      </c>
      <c r="AB640" s="208">
        <v>121697.60000000001</v>
      </c>
      <c r="AC640" s="208">
        <v>0</v>
      </c>
      <c r="AD640" s="208">
        <v>0.06</v>
      </c>
      <c r="AE640" s="208">
        <f t="shared" si="120"/>
        <v>7301.8559999999998</v>
      </c>
      <c r="AF640" s="208"/>
      <c r="AG640" s="227">
        <f t="shared" si="121"/>
        <v>128999.45600000001</v>
      </c>
      <c r="AH640" s="227" t="s">
        <v>1</v>
      </c>
      <c r="AI640" s="1560">
        <v>1.9</v>
      </c>
      <c r="AJ640" s="102">
        <v>1</v>
      </c>
      <c r="AK640" s="208">
        <v>125666</v>
      </c>
      <c r="AL640" s="208">
        <v>0</v>
      </c>
      <c r="AM640" s="1567">
        <v>0.06</v>
      </c>
      <c r="AN640" s="208">
        <f t="shared" si="122"/>
        <v>7539.96</v>
      </c>
      <c r="AO640" s="208"/>
      <c r="AP640" s="227">
        <f t="shared" si="123"/>
        <v>133205.96</v>
      </c>
    </row>
    <row r="641" spans="1:42" s="5" customFormat="1" x14ac:dyDescent="0.25">
      <c r="A641" s="208">
        <v>631</v>
      </c>
      <c r="B641" s="1546" t="s">
        <v>6623</v>
      </c>
      <c r="C641" s="1546" t="s">
        <v>1145</v>
      </c>
      <c r="D641" s="227" t="s">
        <v>4768</v>
      </c>
      <c r="E641" s="1561">
        <v>6</v>
      </c>
      <c r="F641" s="1560">
        <v>1.96</v>
      </c>
      <c r="G641" s="102">
        <v>1</v>
      </c>
      <c r="H641" s="208">
        <v>129634.4</v>
      </c>
      <c r="I641" s="208">
        <v>0</v>
      </c>
      <c r="J641" s="208">
        <v>0.08</v>
      </c>
      <c r="K641" s="208">
        <f t="shared" si="117"/>
        <v>10370.752</v>
      </c>
      <c r="L641" s="208"/>
      <c r="M641" s="227">
        <f t="shared" si="118"/>
        <v>140005.152</v>
      </c>
      <c r="N641" s="227">
        <v>4</v>
      </c>
      <c r="O641" s="102">
        <v>1</v>
      </c>
      <c r="P641" s="208">
        <v>125666</v>
      </c>
      <c r="Q641" s="208">
        <v>8000</v>
      </c>
      <c r="R641" s="208"/>
      <c r="S641" s="227">
        <f t="shared" si="119"/>
        <v>133666</v>
      </c>
      <c r="T641" s="227">
        <f t="shared" si="114"/>
        <v>0</v>
      </c>
      <c r="U641" s="227">
        <f t="shared" si="115"/>
        <v>3968.3999999999942</v>
      </c>
      <c r="V641" s="227">
        <f t="shared" si="116"/>
        <v>-8000</v>
      </c>
      <c r="W641" s="227">
        <f t="shared" si="125"/>
        <v>0</v>
      </c>
      <c r="X641" s="227">
        <f t="shared" si="124"/>
        <v>-4031.6000000000058</v>
      </c>
      <c r="Y641" s="1561">
        <v>7</v>
      </c>
      <c r="Z641" s="1560">
        <v>1.96</v>
      </c>
      <c r="AA641" s="102">
        <v>1</v>
      </c>
      <c r="AB641" s="208">
        <v>129634.4</v>
      </c>
      <c r="AC641" s="208">
        <v>0</v>
      </c>
      <c r="AD641" s="208">
        <v>0.08</v>
      </c>
      <c r="AE641" s="208">
        <f t="shared" si="120"/>
        <v>10370.752</v>
      </c>
      <c r="AF641" s="208"/>
      <c r="AG641" s="227">
        <f t="shared" si="121"/>
        <v>140005.152</v>
      </c>
      <c r="AH641" s="227" t="s">
        <v>1</v>
      </c>
      <c r="AI641" s="1560">
        <v>2.02</v>
      </c>
      <c r="AJ641" s="102">
        <v>1</v>
      </c>
      <c r="AK641" s="208">
        <v>133602.79999999999</v>
      </c>
      <c r="AL641" s="208">
        <v>0</v>
      </c>
      <c r="AM641" s="1567">
        <v>0.08</v>
      </c>
      <c r="AN641" s="208">
        <f t="shared" si="122"/>
        <v>10688.224</v>
      </c>
      <c r="AO641" s="208"/>
      <c r="AP641" s="227">
        <f t="shared" si="123"/>
        <v>144291.02399999998</v>
      </c>
    </row>
    <row r="642" spans="1:42" s="5" customFormat="1" x14ac:dyDescent="0.25">
      <c r="A642" s="208">
        <v>632</v>
      </c>
      <c r="B642" s="1546" t="s">
        <v>6624</v>
      </c>
      <c r="C642" s="1546" t="s">
        <v>1145</v>
      </c>
      <c r="D642" s="227" t="s">
        <v>4768</v>
      </c>
      <c r="E642" s="1561">
        <v>6</v>
      </c>
      <c r="F642" s="1560">
        <v>1.96</v>
      </c>
      <c r="G642" s="102">
        <v>1</v>
      </c>
      <c r="H642" s="208">
        <v>129634.4</v>
      </c>
      <c r="I642" s="208">
        <v>0</v>
      </c>
      <c r="J642" s="208">
        <v>0.08</v>
      </c>
      <c r="K642" s="208">
        <f t="shared" si="117"/>
        <v>10370.752</v>
      </c>
      <c r="L642" s="208"/>
      <c r="M642" s="227">
        <f t="shared" si="118"/>
        <v>140005.152</v>
      </c>
      <c r="N642" s="227">
        <v>4</v>
      </c>
      <c r="O642" s="102">
        <v>1</v>
      </c>
      <c r="P642" s="208">
        <v>125666</v>
      </c>
      <c r="Q642" s="208">
        <v>8000</v>
      </c>
      <c r="R642" s="208"/>
      <c r="S642" s="227">
        <f t="shared" si="119"/>
        <v>133666</v>
      </c>
      <c r="T642" s="227">
        <f t="shared" si="114"/>
        <v>0</v>
      </c>
      <c r="U642" s="227">
        <f t="shared" si="115"/>
        <v>3968.3999999999942</v>
      </c>
      <c r="V642" s="227">
        <f t="shared" si="116"/>
        <v>-8000</v>
      </c>
      <c r="W642" s="227">
        <f t="shared" si="125"/>
        <v>0</v>
      </c>
      <c r="X642" s="227">
        <f t="shared" si="124"/>
        <v>-4031.6000000000058</v>
      </c>
      <c r="Y642" s="1561">
        <v>7</v>
      </c>
      <c r="Z642" s="1560">
        <v>1.96</v>
      </c>
      <c r="AA642" s="102">
        <v>1</v>
      </c>
      <c r="AB642" s="208">
        <v>129634.4</v>
      </c>
      <c r="AC642" s="208">
        <v>0</v>
      </c>
      <c r="AD642" s="208">
        <v>0.08</v>
      </c>
      <c r="AE642" s="208">
        <f t="shared" si="120"/>
        <v>10370.752</v>
      </c>
      <c r="AF642" s="208"/>
      <c r="AG642" s="227">
        <f t="shared" si="121"/>
        <v>140005.152</v>
      </c>
      <c r="AH642" s="227" t="s">
        <v>1</v>
      </c>
      <c r="AI642" s="1560">
        <v>2.02</v>
      </c>
      <c r="AJ642" s="102">
        <v>1</v>
      </c>
      <c r="AK642" s="208">
        <v>133602.79999999999</v>
      </c>
      <c r="AL642" s="208">
        <v>0</v>
      </c>
      <c r="AM642" s="1567">
        <v>0.08</v>
      </c>
      <c r="AN642" s="208">
        <f t="shared" si="122"/>
        <v>10688.224</v>
      </c>
      <c r="AO642" s="208"/>
      <c r="AP642" s="227">
        <f t="shared" si="123"/>
        <v>144291.02399999998</v>
      </c>
    </row>
    <row r="643" spans="1:42" s="5" customFormat="1" ht="27" x14ac:dyDescent="0.25">
      <c r="A643" s="208">
        <v>633</v>
      </c>
      <c r="B643" s="1546" t="s">
        <v>6625</v>
      </c>
      <c r="C643" s="1546" t="s">
        <v>1145</v>
      </c>
      <c r="D643" s="227" t="s">
        <v>4768</v>
      </c>
      <c r="E643" s="1561">
        <v>6</v>
      </c>
      <c r="F643" s="1560">
        <v>1.96</v>
      </c>
      <c r="G643" s="102">
        <v>1</v>
      </c>
      <c r="H643" s="208">
        <v>129634.4</v>
      </c>
      <c r="I643" s="208">
        <v>0</v>
      </c>
      <c r="J643" s="208">
        <v>0.08</v>
      </c>
      <c r="K643" s="208">
        <f t="shared" si="117"/>
        <v>10370.752</v>
      </c>
      <c r="L643" s="208"/>
      <c r="M643" s="227">
        <f t="shared" si="118"/>
        <v>140005.152</v>
      </c>
      <c r="N643" s="227">
        <v>4</v>
      </c>
      <c r="O643" s="102">
        <v>1</v>
      </c>
      <c r="P643" s="208">
        <v>125666</v>
      </c>
      <c r="Q643" s="208">
        <v>8000</v>
      </c>
      <c r="R643" s="208"/>
      <c r="S643" s="227">
        <f t="shared" si="119"/>
        <v>133666</v>
      </c>
      <c r="T643" s="227">
        <f t="shared" si="114"/>
        <v>0</v>
      </c>
      <c r="U643" s="227">
        <f t="shared" si="115"/>
        <v>3968.3999999999942</v>
      </c>
      <c r="V643" s="227">
        <f t="shared" si="116"/>
        <v>-8000</v>
      </c>
      <c r="W643" s="227">
        <f t="shared" si="125"/>
        <v>0</v>
      </c>
      <c r="X643" s="227">
        <f t="shared" si="124"/>
        <v>-4031.6000000000058</v>
      </c>
      <c r="Y643" s="1561">
        <v>7</v>
      </c>
      <c r="Z643" s="1560">
        <v>1.96</v>
      </c>
      <c r="AA643" s="102">
        <v>1</v>
      </c>
      <c r="AB643" s="208">
        <v>129634.4</v>
      </c>
      <c r="AC643" s="208">
        <v>0</v>
      </c>
      <c r="AD643" s="208">
        <v>0.08</v>
      </c>
      <c r="AE643" s="208">
        <f t="shared" si="120"/>
        <v>10370.752</v>
      </c>
      <c r="AF643" s="208"/>
      <c r="AG643" s="227">
        <f t="shared" si="121"/>
        <v>140005.152</v>
      </c>
      <c r="AH643" s="227" t="s">
        <v>1</v>
      </c>
      <c r="AI643" s="1560">
        <v>2.02</v>
      </c>
      <c r="AJ643" s="102">
        <v>1</v>
      </c>
      <c r="AK643" s="208">
        <v>133602.79999999999</v>
      </c>
      <c r="AL643" s="208">
        <v>0</v>
      </c>
      <c r="AM643" s="1567">
        <v>0.08</v>
      </c>
      <c r="AN643" s="208">
        <f t="shared" si="122"/>
        <v>10688.224</v>
      </c>
      <c r="AO643" s="208"/>
      <c r="AP643" s="227">
        <f t="shared" si="123"/>
        <v>144291.02399999998</v>
      </c>
    </row>
    <row r="644" spans="1:42" s="5" customFormat="1" x14ac:dyDescent="0.25">
      <c r="A644" s="208">
        <v>634</v>
      </c>
      <c r="B644" s="1546" t="s">
        <v>6626</v>
      </c>
      <c r="C644" s="1546" t="s">
        <v>1145</v>
      </c>
      <c r="D644" s="227" t="s">
        <v>4768</v>
      </c>
      <c r="E644" s="1561">
        <v>5</v>
      </c>
      <c r="F644" s="1560">
        <v>1.9</v>
      </c>
      <c r="G644" s="102">
        <v>1</v>
      </c>
      <c r="H644" s="208">
        <v>125666</v>
      </c>
      <c r="I644" s="208">
        <v>0</v>
      </c>
      <c r="J644" s="208">
        <v>7.0000000000000007E-2</v>
      </c>
      <c r="K644" s="208">
        <f t="shared" si="117"/>
        <v>8796.6200000000008</v>
      </c>
      <c r="L644" s="208"/>
      <c r="M644" s="227">
        <f t="shared" si="118"/>
        <v>134462.62</v>
      </c>
      <c r="N644" s="227">
        <v>4</v>
      </c>
      <c r="O644" s="102">
        <v>1</v>
      </c>
      <c r="P644" s="208">
        <v>125666</v>
      </c>
      <c r="Q644" s="208">
        <v>8000</v>
      </c>
      <c r="R644" s="208"/>
      <c r="S644" s="227">
        <f t="shared" si="119"/>
        <v>133666</v>
      </c>
      <c r="T644" s="227">
        <f t="shared" si="114"/>
        <v>0</v>
      </c>
      <c r="U644" s="227">
        <f t="shared" si="115"/>
        <v>0</v>
      </c>
      <c r="V644" s="227">
        <f t="shared" si="116"/>
        <v>-8000</v>
      </c>
      <c r="W644" s="227">
        <f t="shared" si="125"/>
        <v>0</v>
      </c>
      <c r="X644" s="227">
        <f t="shared" si="124"/>
        <v>-8000</v>
      </c>
      <c r="Y644" s="1561">
        <v>6</v>
      </c>
      <c r="Z644" s="1560">
        <v>1.96</v>
      </c>
      <c r="AA644" s="102">
        <v>1</v>
      </c>
      <c r="AB644" s="208">
        <v>129634.4</v>
      </c>
      <c r="AC644" s="208">
        <v>0</v>
      </c>
      <c r="AD644" s="208">
        <v>0.08</v>
      </c>
      <c r="AE644" s="208">
        <f t="shared" si="120"/>
        <v>10370.752</v>
      </c>
      <c r="AF644" s="208"/>
      <c r="AG644" s="227">
        <f t="shared" si="121"/>
        <v>140005.152</v>
      </c>
      <c r="AH644" s="227" t="s">
        <v>1</v>
      </c>
      <c r="AI644" s="1560">
        <v>1.96</v>
      </c>
      <c r="AJ644" s="102">
        <v>1</v>
      </c>
      <c r="AK644" s="208">
        <v>129634.4</v>
      </c>
      <c r="AL644" s="208">
        <v>0</v>
      </c>
      <c r="AM644" s="1567">
        <v>0.08</v>
      </c>
      <c r="AN644" s="208">
        <f t="shared" si="122"/>
        <v>10370.752</v>
      </c>
      <c r="AO644" s="208"/>
      <c r="AP644" s="227">
        <f t="shared" si="123"/>
        <v>140005.152</v>
      </c>
    </row>
    <row r="645" spans="1:42" s="5" customFormat="1" x14ac:dyDescent="0.25">
      <c r="A645" s="208">
        <v>635</v>
      </c>
      <c r="B645" s="1546" t="s">
        <v>6627</v>
      </c>
      <c r="C645" s="1546" t="s">
        <v>1145</v>
      </c>
      <c r="D645" s="227" t="s">
        <v>4768</v>
      </c>
      <c r="E645" s="1561">
        <v>6</v>
      </c>
      <c r="F645" s="1560">
        <v>1.96</v>
      </c>
      <c r="G645" s="102">
        <v>1</v>
      </c>
      <c r="H645" s="208">
        <v>129634.4</v>
      </c>
      <c r="I645" s="208">
        <v>0</v>
      </c>
      <c r="J645" s="208">
        <v>0.08</v>
      </c>
      <c r="K645" s="208">
        <f t="shared" si="117"/>
        <v>10370.752</v>
      </c>
      <c r="L645" s="208"/>
      <c r="M645" s="227">
        <f t="shared" si="118"/>
        <v>140005.152</v>
      </c>
      <c r="N645" s="227">
        <v>4</v>
      </c>
      <c r="O645" s="102">
        <v>1</v>
      </c>
      <c r="P645" s="208">
        <v>125666</v>
      </c>
      <c r="Q645" s="208">
        <v>8000</v>
      </c>
      <c r="R645" s="208"/>
      <c r="S645" s="227">
        <f t="shared" si="119"/>
        <v>133666</v>
      </c>
      <c r="T645" s="227">
        <f t="shared" si="114"/>
        <v>0</v>
      </c>
      <c r="U645" s="227">
        <f t="shared" si="115"/>
        <v>3968.3999999999942</v>
      </c>
      <c r="V645" s="227">
        <f t="shared" si="116"/>
        <v>-8000</v>
      </c>
      <c r="W645" s="227">
        <f t="shared" si="125"/>
        <v>0</v>
      </c>
      <c r="X645" s="227">
        <f t="shared" si="124"/>
        <v>-4031.6000000000058</v>
      </c>
      <c r="Y645" s="1561">
        <v>7</v>
      </c>
      <c r="Z645" s="1560">
        <v>1.96</v>
      </c>
      <c r="AA645" s="102">
        <v>1</v>
      </c>
      <c r="AB645" s="208">
        <v>129634.4</v>
      </c>
      <c r="AC645" s="208">
        <v>0</v>
      </c>
      <c r="AD645" s="208">
        <v>0.08</v>
      </c>
      <c r="AE645" s="208">
        <f t="shared" si="120"/>
        <v>10370.752</v>
      </c>
      <c r="AF645" s="208"/>
      <c r="AG645" s="227">
        <f t="shared" si="121"/>
        <v>140005.152</v>
      </c>
      <c r="AH645" s="227" t="s">
        <v>1</v>
      </c>
      <c r="AI645" s="1560">
        <v>2.02</v>
      </c>
      <c r="AJ645" s="102">
        <v>1</v>
      </c>
      <c r="AK645" s="208">
        <v>133602.79999999999</v>
      </c>
      <c r="AL645" s="208">
        <v>0</v>
      </c>
      <c r="AM645" s="1567">
        <v>0.08</v>
      </c>
      <c r="AN645" s="208">
        <f t="shared" si="122"/>
        <v>10688.224</v>
      </c>
      <c r="AO645" s="208"/>
      <c r="AP645" s="227">
        <f t="shared" si="123"/>
        <v>144291.02399999998</v>
      </c>
    </row>
    <row r="646" spans="1:42" s="5" customFormat="1" x14ac:dyDescent="0.25">
      <c r="A646" s="208">
        <v>636</v>
      </c>
      <c r="B646" s="1546" t="s">
        <v>6628</v>
      </c>
      <c r="C646" s="1546" t="s">
        <v>1145</v>
      </c>
      <c r="D646" s="227" t="s">
        <v>4768</v>
      </c>
      <c r="E646" s="1561">
        <v>5</v>
      </c>
      <c r="F646" s="1560">
        <v>1.9</v>
      </c>
      <c r="G646" s="102">
        <v>1</v>
      </c>
      <c r="H646" s="208">
        <v>125666</v>
      </c>
      <c r="I646" s="208">
        <v>0</v>
      </c>
      <c r="J646" s="208">
        <v>7.0000000000000007E-2</v>
      </c>
      <c r="K646" s="208">
        <f t="shared" si="117"/>
        <v>8796.6200000000008</v>
      </c>
      <c r="L646" s="208"/>
      <c r="M646" s="227">
        <f t="shared" si="118"/>
        <v>134462.62</v>
      </c>
      <c r="N646" s="227">
        <v>4</v>
      </c>
      <c r="O646" s="102">
        <v>1</v>
      </c>
      <c r="P646" s="208">
        <v>125666</v>
      </c>
      <c r="Q646" s="208">
        <v>8000</v>
      </c>
      <c r="R646" s="208"/>
      <c r="S646" s="227">
        <f t="shared" si="119"/>
        <v>133666</v>
      </c>
      <c r="T646" s="227">
        <f t="shared" si="114"/>
        <v>0</v>
      </c>
      <c r="U646" s="227">
        <f t="shared" si="115"/>
        <v>0</v>
      </c>
      <c r="V646" s="227">
        <f t="shared" si="116"/>
        <v>-8000</v>
      </c>
      <c r="W646" s="227">
        <f t="shared" si="125"/>
        <v>0</v>
      </c>
      <c r="X646" s="227">
        <f t="shared" si="124"/>
        <v>-8000</v>
      </c>
      <c r="Y646" s="1561">
        <v>6</v>
      </c>
      <c r="Z646" s="1560">
        <v>1.96</v>
      </c>
      <c r="AA646" s="102">
        <v>1</v>
      </c>
      <c r="AB646" s="208">
        <v>129634.4</v>
      </c>
      <c r="AC646" s="208">
        <v>0</v>
      </c>
      <c r="AD646" s="208">
        <v>7.0000000000000007E-2</v>
      </c>
      <c r="AE646" s="208">
        <f t="shared" si="120"/>
        <v>9074.4080000000013</v>
      </c>
      <c r="AF646" s="208"/>
      <c r="AG646" s="227">
        <f t="shared" si="121"/>
        <v>138708.80799999999</v>
      </c>
      <c r="AH646" s="227" t="s">
        <v>1</v>
      </c>
      <c r="AI646" s="1560">
        <v>1.96</v>
      </c>
      <c r="AJ646" s="102">
        <v>1</v>
      </c>
      <c r="AK646" s="208">
        <v>129634.4</v>
      </c>
      <c r="AL646" s="208">
        <v>0</v>
      </c>
      <c r="AM646" s="1567">
        <v>7.0000000000000007E-2</v>
      </c>
      <c r="AN646" s="208">
        <f t="shared" si="122"/>
        <v>9074.4080000000013</v>
      </c>
      <c r="AO646" s="208"/>
      <c r="AP646" s="227">
        <f t="shared" si="123"/>
        <v>138708.80799999999</v>
      </c>
    </row>
    <row r="647" spans="1:42" s="5" customFormat="1" x14ac:dyDescent="0.25">
      <c r="A647" s="208">
        <v>637</v>
      </c>
      <c r="B647" s="1546" t="s">
        <v>6629</v>
      </c>
      <c r="C647" s="1546" t="s">
        <v>1145</v>
      </c>
      <c r="D647" s="227" t="s">
        <v>4768</v>
      </c>
      <c r="E647" s="1561">
        <v>5</v>
      </c>
      <c r="F647" s="1560">
        <v>1.9</v>
      </c>
      <c r="G647" s="102">
        <v>1</v>
      </c>
      <c r="H647" s="208">
        <v>125666</v>
      </c>
      <c r="I647" s="208">
        <v>0</v>
      </c>
      <c r="J647" s="208">
        <v>0.06</v>
      </c>
      <c r="K647" s="208">
        <f t="shared" si="117"/>
        <v>7539.96</v>
      </c>
      <c r="L647" s="208"/>
      <c r="M647" s="227">
        <f t="shared" si="118"/>
        <v>133205.96</v>
      </c>
      <c r="N647" s="227">
        <v>4</v>
      </c>
      <c r="O647" s="102">
        <v>1</v>
      </c>
      <c r="P647" s="208">
        <v>125666</v>
      </c>
      <c r="Q647" s="208">
        <v>8000</v>
      </c>
      <c r="R647" s="208"/>
      <c r="S647" s="227">
        <f t="shared" si="119"/>
        <v>133666</v>
      </c>
      <c r="T647" s="227">
        <f t="shared" si="114"/>
        <v>0</v>
      </c>
      <c r="U647" s="227">
        <f t="shared" si="115"/>
        <v>0</v>
      </c>
      <c r="V647" s="227">
        <f t="shared" si="116"/>
        <v>-8000</v>
      </c>
      <c r="W647" s="227">
        <f t="shared" si="125"/>
        <v>0</v>
      </c>
      <c r="X647" s="227">
        <f t="shared" si="124"/>
        <v>-8000</v>
      </c>
      <c r="Y647" s="1561">
        <v>6</v>
      </c>
      <c r="Z647" s="1560">
        <v>1.96</v>
      </c>
      <c r="AA647" s="102">
        <v>1</v>
      </c>
      <c r="AB647" s="208">
        <v>129634.4</v>
      </c>
      <c r="AC647" s="208">
        <v>0</v>
      </c>
      <c r="AD647" s="208">
        <v>7.0000000000000007E-2</v>
      </c>
      <c r="AE647" s="208">
        <f t="shared" si="120"/>
        <v>9074.4080000000013</v>
      </c>
      <c r="AF647" s="208"/>
      <c r="AG647" s="227">
        <f t="shared" si="121"/>
        <v>138708.80799999999</v>
      </c>
      <c r="AH647" s="227" t="s">
        <v>1</v>
      </c>
      <c r="AI647" s="1560">
        <v>1.96</v>
      </c>
      <c r="AJ647" s="102">
        <v>1</v>
      </c>
      <c r="AK647" s="208">
        <v>129634.4</v>
      </c>
      <c r="AL647" s="208">
        <v>0</v>
      </c>
      <c r="AM647" s="1567">
        <v>7.0000000000000007E-2</v>
      </c>
      <c r="AN647" s="208">
        <f t="shared" si="122"/>
        <v>9074.4080000000013</v>
      </c>
      <c r="AO647" s="208"/>
      <c r="AP647" s="227">
        <f t="shared" si="123"/>
        <v>138708.80799999999</v>
      </c>
    </row>
    <row r="648" spans="1:42" s="5" customFormat="1" x14ac:dyDescent="0.25">
      <c r="A648" s="208">
        <v>638</v>
      </c>
      <c r="B648" s="1546" t="s">
        <v>6630</v>
      </c>
      <c r="C648" s="1546" t="s">
        <v>1145</v>
      </c>
      <c r="D648" s="227" t="s">
        <v>4768</v>
      </c>
      <c r="E648" s="1561">
        <v>6</v>
      </c>
      <c r="F648" s="1560">
        <v>1.96</v>
      </c>
      <c r="G648" s="102">
        <v>1</v>
      </c>
      <c r="H648" s="208">
        <v>129634.4</v>
      </c>
      <c r="I648" s="208">
        <v>0</v>
      </c>
      <c r="J648" s="208">
        <v>0.08</v>
      </c>
      <c r="K648" s="208">
        <f t="shared" si="117"/>
        <v>10370.752</v>
      </c>
      <c r="L648" s="208"/>
      <c r="M648" s="227">
        <f t="shared" si="118"/>
        <v>140005.152</v>
      </c>
      <c r="N648" s="227">
        <v>4</v>
      </c>
      <c r="O648" s="102">
        <v>1</v>
      </c>
      <c r="P648" s="208">
        <v>125666</v>
      </c>
      <c r="Q648" s="208">
        <v>8000</v>
      </c>
      <c r="R648" s="208"/>
      <c r="S648" s="227">
        <f t="shared" si="119"/>
        <v>133666</v>
      </c>
      <c r="T648" s="227">
        <f t="shared" si="114"/>
        <v>0</v>
      </c>
      <c r="U648" s="227">
        <f t="shared" si="115"/>
        <v>3968.3999999999942</v>
      </c>
      <c r="V648" s="227">
        <f t="shared" si="116"/>
        <v>-8000</v>
      </c>
      <c r="W648" s="227">
        <f t="shared" si="125"/>
        <v>0</v>
      </c>
      <c r="X648" s="227">
        <f t="shared" si="124"/>
        <v>-4031.6000000000058</v>
      </c>
      <c r="Y648" s="1561">
        <v>7</v>
      </c>
      <c r="Z648" s="1560">
        <v>1.96</v>
      </c>
      <c r="AA648" s="102">
        <v>1</v>
      </c>
      <c r="AB648" s="208">
        <v>129634.4</v>
      </c>
      <c r="AC648" s="208">
        <v>0</v>
      </c>
      <c r="AD648" s="208">
        <v>0.08</v>
      </c>
      <c r="AE648" s="208">
        <f t="shared" si="120"/>
        <v>10370.752</v>
      </c>
      <c r="AF648" s="208"/>
      <c r="AG648" s="227">
        <f t="shared" si="121"/>
        <v>140005.152</v>
      </c>
      <c r="AH648" s="227" t="s">
        <v>1</v>
      </c>
      <c r="AI648" s="1560">
        <v>2.02</v>
      </c>
      <c r="AJ648" s="102">
        <v>1</v>
      </c>
      <c r="AK648" s="208">
        <v>133602.79999999999</v>
      </c>
      <c r="AL648" s="208">
        <v>0</v>
      </c>
      <c r="AM648" s="1567">
        <v>0.08</v>
      </c>
      <c r="AN648" s="208">
        <f t="shared" si="122"/>
        <v>10688.224</v>
      </c>
      <c r="AO648" s="208"/>
      <c r="AP648" s="227">
        <f t="shared" si="123"/>
        <v>144291.02399999998</v>
      </c>
    </row>
    <row r="649" spans="1:42" s="5" customFormat="1" x14ac:dyDescent="0.25">
      <c r="A649" s="208">
        <v>639</v>
      </c>
      <c r="B649" s="1546" t="s">
        <v>6631</v>
      </c>
      <c r="C649" s="1546" t="s">
        <v>1145</v>
      </c>
      <c r="D649" s="227" t="s">
        <v>4768</v>
      </c>
      <c r="E649" s="1561">
        <v>5</v>
      </c>
      <c r="F649" s="1560">
        <v>1.9</v>
      </c>
      <c r="G649" s="102">
        <v>1</v>
      </c>
      <c r="H649" s="208">
        <v>125666</v>
      </c>
      <c r="I649" s="208">
        <v>0</v>
      </c>
      <c r="J649" s="208">
        <v>7.0000000000000007E-2</v>
      </c>
      <c r="K649" s="208">
        <f t="shared" si="117"/>
        <v>8796.6200000000008</v>
      </c>
      <c r="L649" s="208"/>
      <c r="M649" s="227">
        <f t="shared" si="118"/>
        <v>134462.62</v>
      </c>
      <c r="N649" s="227">
        <v>4</v>
      </c>
      <c r="O649" s="102">
        <v>1</v>
      </c>
      <c r="P649" s="208">
        <v>125666</v>
      </c>
      <c r="Q649" s="208">
        <v>8000</v>
      </c>
      <c r="R649" s="208"/>
      <c r="S649" s="227">
        <f t="shared" si="119"/>
        <v>133666</v>
      </c>
      <c r="T649" s="227">
        <f t="shared" si="114"/>
        <v>0</v>
      </c>
      <c r="U649" s="227">
        <f t="shared" si="115"/>
        <v>0</v>
      </c>
      <c r="V649" s="227">
        <f t="shared" si="116"/>
        <v>-8000</v>
      </c>
      <c r="W649" s="227">
        <f t="shared" si="125"/>
        <v>0</v>
      </c>
      <c r="X649" s="227">
        <f t="shared" si="124"/>
        <v>-8000</v>
      </c>
      <c r="Y649" s="1561">
        <v>6</v>
      </c>
      <c r="Z649" s="1560">
        <v>1.96</v>
      </c>
      <c r="AA649" s="102">
        <v>1</v>
      </c>
      <c r="AB649" s="208">
        <v>129634.4</v>
      </c>
      <c r="AC649" s="208">
        <v>0</v>
      </c>
      <c r="AD649" s="208">
        <v>0.08</v>
      </c>
      <c r="AE649" s="208">
        <f t="shared" si="120"/>
        <v>10370.752</v>
      </c>
      <c r="AF649" s="208"/>
      <c r="AG649" s="227">
        <f t="shared" si="121"/>
        <v>140005.152</v>
      </c>
      <c r="AH649" s="227" t="s">
        <v>1</v>
      </c>
      <c r="AI649" s="1560">
        <v>1.96</v>
      </c>
      <c r="AJ649" s="102">
        <v>1</v>
      </c>
      <c r="AK649" s="208">
        <v>129634.4</v>
      </c>
      <c r="AL649" s="208">
        <v>0</v>
      </c>
      <c r="AM649" s="1567">
        <v>0.08</v>
      </c>
      <c r="AN649" s="208">
        <f t="shared" si="122"/>
        <v>10370.752</v>
      </c>
      <c r="AO649" s="208"/>
      <c r="AP649" s="227">
        <f t="shared" si="123"/>
        <v>140005.152</v>
      </c>
    </row>
    <row r="650" spans="1:42" s="5" customFormat="1" x14ac:dyDescent="0.25">
      <c r="A650" s="208">
        <v>640</v>
      </c>
      <c r="B650" s="1546" t="s">
        <v>6632</v>
      </c>
      <c r="C650" s="1546" t="s">
        <v>1145</v>
      </c>
      <c r="D650" s="227" t="s">
        <v>4768</v>
      </c>
      <c r="E650" s="1561">
        <v>5</v>
      </c>
      <c r="F650" s="1560">
        <v>1.9</v>
      </c>
      <c r="G650" s="102">
        <v>1</v>
      </c>
      <c r="H650" s="208">
        <v>125666</v>
      </c>
      <c r="I650" s="208">
        <v>0</v>
      </c>
      <c r="J650" s="208">
        <v>7.0000000000000007E-2</v>
      </c>
      <c r="K650" s="208">
        <f t="shared" si="117"/>
        <v>8796.6200000000008</v>
      </c>
      <c r="L650" s="208"/>
      <c r="M650" s="227">
        <f t="shared" si="118"/>
        <v>134462.62</v>
      </c>
      <c r="N650" s="227">
        <v>4</v>
      </c>
      <c r="O650" s="102">
        <v>1</v>
      </c>
      <c r="P650" s="208">
        <v>125666</v>
      </c>
      <c r="Q650" s="208">
        <v>8000</v>
      </c>
      <c r="R650" s="208"/>
      <c r="S650" s="227">
        <f t="shared" si="119"/>
        <v>133666</v>
      </c>
      <c r="T650" s="227">
        <f t="shared" si="114"/>
        <v>0</v>
      </c>
      <c r="U650" s="227">
        <f t="shared" si="115"/>
        <v>0</v>
      </c>
      <c r="V650" s="227">
        <f t="shared" si="116"/>
        <v>-8000</v>
      </c>
      <c r="W650" s="227">
        <f t="shared" si="125"/>
        <v>0</v>
      </c>
      <c r="X650" s="227">
        <f t="shared" si="124"/>
        <v>-8000</v>
      </c>
      <c r="Y650" s="1561">
        <v>6</v>
      </c>
      <c r="Z650" s="1560">
        <v>1.96</v>
      </c>
      <c r="AA650" s="102">
        <v>1</v>
      </c>
      <c r="AB650" s="208">
        <v>129634.4</v>
      </c>
      <c r="AC650" s="208">
        <v>0</v>
      </c>
      <c r="AD650" s="208">
        <v>0.08</v>
      </c>
      <c r="AE650" s="208">
        <f t="shared" si="120"/>
        <v>10370.752</v>
      </c>
      <c r="AF650" s="208"/>
      <c r="AG650" s="227">
        <f t="shared" si="121"/>
        <v>140005.152</v>
      </c>
      <c r="AH650" s="227" t="s">
        <v>1</v>
      </c>
      <c r="AI650" s="1560">
        <v>1.96</v>
      </c>
      <c r="AJ650" s="102">
        <v>1</v>
      </c>
      <c r="AK650" s="208">
        <v>129634.4</v>
      </c>
      <c r="AL650" s="208">
        <v>0</v>
      </c>
      <c r="AM650" s="1567">
        <v>0.08</v>
      </c>
      <c r="AN650" s="208">
        <f t="shared" si="122"/>
        <v>10370.752</v>
      </c>
      <c r="AO650" s="208"/>
      <c r="AP650" s="227">
        <f t="shared" si="123"/>
        <v>140005.152</v>
      </c>
    </row>
    <row r="651" spans="1:42" s="5" customFormat="1" x14ac:dyDescent="0.25">
      <c r="A651" s="208">
        <v>641</v>
      </c>
      <c r="B651" s="1546" t="s">
        <v>6633</v>
      </c>
      <c r="C651" s="1546" t="s">
        <v>1145</v>
      </c>
      <c r="D651" s="227" t="s">
        <v>4768</v>
      </c>
      <c r="E651" s="1561">
        <v>5</v>
      </c>
      <c r="F651" s="1560">
        <v>1.9</v>
      </c>
      <c r="G651" s="102">
        <v>1</v>
      </c>
      <c r="H651" s="208">
        <v>125666</v>
      </c>
      <c r="I651" s="208">
        <v>0</v>
      </c>
      <c r="J651" s="208">
        <v>7.0000000000000007E-2</v>
      </c>
      <c r="K651" s="208">
        <f t="shared" si="117"/>
        <v>8796.6200000000008</v>
      </c>
      <c r="L651" s="208"/>
      <c r="M651" s="227">
        <f t="shared" si="118"/>
        <v>134462.62</v>
      </c>
      <c r="N651" s="227">
        <v>4</v>
      </c>
      <c r="O651" s="102">
        <v>1</v>
      </c>
      <c r="P651" s="208">
        <v>125666</v>
      </c>
      <c r="Q651" s="208">
        <v>8000</v>
      </c>
      <c r="R651" s="208"/>
      <c r="S651" s="227">
        <f t="shared" si="119"/>
        <v>133666</v>
      </c>
      <c r="T651" s="227">
        <f t="shared" ref="T651:T714" si="126">G651-O651</f>
        <v>0</v>
      </c>
      <c r="U651" s="227">
        <f t="shared" ref="U651:U714" si="127">H651-P651</f>
        <v>0</v>
      </c>
      <c r="V651" s="227">
        <f t="shared" ref="V651:V714" si="128">I651-Q651</f>
        <v>-8000</v>
      </c>
      <c r="W651" s="227">
        <f t="shared" si="125"/>
        <v>0</v>
      </c>
      <c r="X651" s="227">
        <f t="shared" si="124"/>
        <v>-8000</v>
      </c>
      <c r="Y651" s="1561">
        <v>6</v>
      </c>
      <c r="Z651" s="1560">
        <v>1.96</v>
      </c>
      <c r="AA651" s="102">
        <v>1</v>
      </c>
      <c r="AB651" s="208">
        <v>129634.4</v>
      </c>
      <c r="AC651" s="208">
        <v>0</v>
      </c>
      <c r="AD651" s="208">
        <v>0.08</v>
      </c>
      <c r="AE651" s="208">
        <f t="shared" si="120"/>
        <v>10370.752</v>
      </c>
      <c r="AF651" s="208"/>
      <c r="AG651" s="227">
        <f t="shared" si="121"/>
        <v>140005.152</v>
      </c>
      <c r="AH651" s="227" t="s">
        <v>1</v>
      </c>
      <c r="AI651" s="1560">
        <v>1.96</v>
      </c>
      <c r="AJ651" s="102">
        <v>1</v>
      </c>
      <c r="AK651" s="208">
        <v>129634.4</v>
      </c>
      <c r="AL651" s="208">
        <v>0</v>
      </c>
      <c r="AM651" s="1567">
        <v>0.08</v>
      </c>
      <c r="AN651" s="208">
        <f t="shared" si="122"/>
        <v>10370.752</v>
      </c>
      <c r="AO651" s="208"/>
      <c r="AP651" s="227">
        <f t="shared" si="123"/>
        <v>140005.152</v>
      </c>
    </row>
    <row r="652" spans="1:42" s="5" customFormat="1" x14ac:dyDescent="0.25">
      <c r="A652" s="208">
        <v>642</v>
      </c>
      <c r="B652" s="1546" t="s">
        <v>6634</v>
      </c>
      <c r="C652" s="1546" t="s">
        <v>1145</v>
      </c>
      <c r="D652" s="227" t="s">
        <v>4768</v>
      </c>
      <c r="E652" s="1561">
        <v>6</v>
      </c>
      <c r="F652" s="1560">
        <v>1.96</v>
      </c>
      <c r="G652" s="102">
        <v>1</v>
      </c>
      <c r="H652" s="208">
        <v>129634.4</v>
      </c>
      <c r="I652" s="208">
        <v>0</v>
      </c>
      <c r="J652" s="208">
        <v>0.08</v>
      </c>
      <c r="K652" s="208">
        <f t="shared" ref="K652:K715" si="129">+H652*J652</f>
        <v>10370.752</v>
      </c>
      <c r="L652" s="208"/>
      <c r="M652" s="227">
        <f t="shared" ref="M652:M715" si="130">H652+I652+L652+K652</f>
        <v>140005.152</v>
      </c>
      <c r="N652" s="227">
        <v>4</v>
      </c>
      <c r="O652" s="102">
        <v>1</v>
      </c>
      <c r="P652" s="208">
        <v>125666</v>
      </c>
      <c r="Q652" s="208">
        <v>8000</v>
      </c>
      <c r="R652" s="208"/>
      <c r="S652" s="227">
        <f t="shared" ref="S652:S715" si="131">P652+Q652+R652</f>
        <v>133666</v>
      </c>
      <c r="T652" s="227">
        <f t="shared" si="126"/>
        <v>0</v>
      </c>
      <c r="U652" s="227">
        <f t="shared" si="127"/>
        <v>3968.3999999999942</v>
      </c>
      <c r="V652" s="227">
        <f t="shared" si="128"/>
        <v>-8000</v>
      </c>
      <c r="W652" s="227">
        <f t="shared" si="125"/>
        <v>0</v>
      </c>
      <c r="X652" s="227">
        <f t="shared" si="124"/>
        <v>-4031.6000000000058</v>
      </c>
      <c r="Y652" s="1561">
        <v>7</v>
      </c>
      <c r="Z652" s="1560">
        <v>1.96</v>
      </c>
      <c r="AA652" s="102">
        <v>1</v>
      </c>
      <c r="AB652" s="208">
        <v>129634.4</v>
      </c>
      <c r="AC652" s="208">
        <v>0</v>
      </c>
      <c r="AD652" s="208">
        <v>0.08</v>
      </c>
      <c r="AE652" s="208">
        <f t="shared" ref="AE652:AE715" si="132">+AB652*AD652</f>
        <v>10370.752</v>
      </c>
      <c r="AF652" s="208"/>
      <c r="AG652" s="227">
        <f t="shared" ref="AG652:AG715" si="133">AB652+AC652+AF652+AE652</f>
        <v>140005.152</v>
      </c>
      <c r="AH652" s="227" t="s">
        <v>1</v>
      </c>
      <c r="AI652" s="1560">
        <v>2.02</v>
      </c>
      <c r="AJ652" s="102">
        <v>1</v>
      </c>
      <c r="AK652" s="208">
        <v>133602.79999999999</v>
      </c>
      <c r="AL652" s="208">
        <v>0</v>
      </c>
      <c r="AM652" s="1567">
        <v>0.08</v>
      </c>
      <c r="AN652" s="208">
        <f t="shared" ref="AN652:AN715" si="134">+AK652*AM652</f>
        <v>10688.224</v>
      </c>
      <c r="AO652" s="208"/>
      <c r="AP652" s="227">
        <f t="shared" ref="AP652:AP715" si="135">AK652+AL652+AO652+AN652</f>
        <v>144291.02399999998</v>
      </c>
    </row>
    <row r="653" spans="1:42" s="5" customFormat="1" x14ac:dyDescent="0.25">
      <c r="A653" s="208">
        <v>643</v>
      </c>
      <c r="B653" s="1546" t="s">
        <v>6635</v>
      </c>
      <c r="C653" s="1546" t="s">
        <v>1145</v>
      </c>
      <c r="D653" s="227" t="s">
        <v>4768</v>
      </c>
      <c r="E653" s="1561">
        <v>6</v>
      </c>
      <c r="F653" s="1560">
        <v>1.96</v>
      </c>
      <c r="G653" s="102">
        <v>1</v>
      </c>
      <c r="H653" s="208">
        <v>129634.4</v>
      </c>
      <c r="I653" s="208">
        <v>0</v>
      </c>
      <c r="J653" s="208">
        <v>0.08</v>
      </c>
      <c r="K653" s="208">
        <f t="shared" si="129"/>
        <v>10370.752</v>
      </c>
      <c r="L653" s="208"/>
      <c r="M653" s="227">
        <f t="shared" si="130"/>
        <v>140005.152</v>
      </c>
      <c r="N653" s="227">
        <v>4</v>
      </c>
      <c r="O653" s="102">
        <v>1</v>
      </c>
      <c r="P653" s="208">
        <v>125666</v>
      </c>
      <c r="Q653" s="208">
        <v>8000</v>
      </c>
      <c r="R653" s="208"/>
      <c r="S653" s="227">
        <f t="shared" si="131"/>
        <v>133666</v>
      </c>
      <c r="T653" s="227">
        <f t="shared" si="126"/>
        <v>0</v>
      </c>
      <c r="U653" s="227">
        <f t="shared" si="127"/>
        <v>3968.3999999999942</v>
      </c>
      <c r="V653" s="227">
        <f t="shared" si="128"/>
        <v>-8000</v>
      </c>
      <c r="W653" s="227">
        <f t="shared" si="125"/>
        <v>0</v>
      </c>
      <c r="X653" s="227">
        <f t="shared" si="124"/>
        <v>-4031.6000000000058</v>
      </c>
      <c r="Y653" s="1561">
        <v>7</v>
      </c>
      <c r="Z653" s="1560">
        <v>1.96</v>
      </c>
      <c r="AA653" s="102">
        <v>1</v>
      </c>
      <c r="AB653" s="208">
        <v>129634.4</v>
      </c>
      <c r="AC653" s="208">
        <v>0</v>
      </c>
      <c r="AD653" s="208">
        <v>0.08</v>
      </c>
      <c r="AE653" s="208">
        <f t="shared" si="132"/>
        <v>10370.752</v>
      </c>
      <c r="AF653" s="208"/>
      <c r="AG653" s="227">
        <f t="shared" si="133"/>
        <v>140005.152</v>
      </c>
      <c r="AH653" s="227" t="s">
        <v>1</v>
      </c>
      <c r="AI653" s="1560">
        <v>2.02</v>
      </c>
      <c r="AJ653" s="102">
        <v>1</v>
      </c>
      <c r="AK653" s="208">
        <v>133602.79999999999</v>
      </c>
      <c r="AL653" s="208">
        <v>0</v>
      </c>
      <c r="AM653" s="1567">
        <v>0.08</v>
      </c>
      <c r="AN653" s="208">
        <f t="shared" si="134"/>
        <v>10688.224</v>
      </c>
      <c r="AO653" s="208"/>
      <c r="AP653" s="227">
        <f t="shared" si="135"/>
        <v>144291.02399999998</v>
      </c>
    </row>
    <row r="654" spans="1:42" s="5" customFormat="1" x14ac:dyDescent="0.25">
      <c r="A654" s="208">
        <v>644</v>
      </c>
      <c r="B654" s="1546" t="s">
        <v>6636</v>
      </c>
      <c r="C654" s="1546" t="s">
        <v>1145</v>
      </c>
      <c r="D654" s="227" t="s">
        <v>4768</v>
      </c>
      <c r="E654" s="1561">
        <v>6</v>
      </c>
      <c r="F654" s="1560">
        <v>1.96</v>
      </c>
      <c r="G654" s="102">
        <v>1</v>
      </c>
      <c r="H654" s="208">
        <v>129634.4</v>
      </c>
      <c r="I654" s="208">
        <v>0</v>
      </c>
      <c r="J654" s="208">
        <v>7.0000000000000007E-2</v>
      </c>
      <c r="K654" s="208">
        <f t="shared" si="129"/>
        <v>9074.4080000000013</v>
      </c>
      <c r="L654" s="208"/>
      <c r="M654" s="227">
        <f t="shared" si="130"/>
        <v>138708.80799999999</v>
      </c>
      <c r="N654" s="227">
        <v>4</v>
      </c>
      <c r="O654" s="102">
        <v>1</v>
      </c>
      <c r="P654" s="208">
        <v>125666</v>
      </c>
      <c r="Q654" s="208">
        <v>8000</v>
      </c>
      <c r="R654" s="208"/>
      <c r="S654" s="227">
        <f t="shared" si="131"/>
        <v>133666</v>
      </c>
      <c r="T654" s="227">
        <f t="shared" si="126"/>
        <v>0</v>
      </c>
      <c r="U654" s="227">
        <f t="shared" si="127"/>
        <v>3968.3999999999942</v>
      </c>
      <c r="V654" s="227">
        <f t="shared" si="128"/>
        <v>-8000</v>
      </c>
      <c r="W654" s="227">
        <f t="shared" si="125"/>
        <v>0</v>
      </c>
      <c r="X654" s="227">
        <f t="shared" ref="X654:X717" si="136">U654+V654+W654</f>
        <v>-4031.6000000000058</v>
      </c>
      <c r="Y654" s="1561">
        <v>7</v>
      </c>
      <c r="Z654" s="1560">
        <v>1.96</v>
      </c>
      <c r="AA654" s="102">
        <v>1</v>
      </c>
      <c r="AB654" s="208">
        <v>129634.4</v>
      </c>
      <c r="AC654" s="208">
        <v>0</v>
      </c>
      <c r="AD654" s="208">
        <v>0.08</v>
      </c>
      <c r="AE654" s="208">
        <f t="shared" si="132"/>
        <v>10370.752</v>
      </c>
      <c r="AF654" s="208"/>
      <c r="AG654" s="227">
        <f t="shared" si="133"/>
        <v>140005.152</v>
      </c>
      <c r="AH654" s="227" t="s">
        <v>1</v>
      </c>
      <c r="AI654" s="1560">
        <v>2.02</v>
      </c>
      <c r="AJ654" s="102">
        <v>1</v>
      </c>
      <c r="AK654" s="208">
        <v>133602.79999999999</v>
      </c>
      <c r="AL654" s="208">
        <v>0</v>
      </c>
      <c r="AM654" s="1567">
        <v>0.08</v>
      </c>
      <c r="AN654" s="208">
        <f t="shared" si="134"/>
        <v>10688.224</v>
      </c>
      <c r="AO654" s="208"/>
      <c r="AP654" s="227">
        <f t="shared" si="135"/>
        <v>144291.02399999998</v>
      </c>
    </row>
    <row r="655" spans="1:42" s="5" customFormat="1" x14ac:dyDescent="0.25">
      <c r="A655" s="208">
        <v>645</v>
      </c>
      <c r="B655" s="1546" t="s">
        <v>6637</v>
      </c>
      <c r="C655" s="1546" t="s">
        <v>1145</v>
      </c>
      <c r="D655" s="227" t="s">
        <v>4768</v>
      </c>
      <c r="E655" s="1561">
        <v>6</v>
      </c>
      <c r="F655" s="1560">
        <v>1.96</v>
      </c>
      <c r="G655" s="102">
        <v>1</v>
      </c>
      <c r="H655" s="208">
        <v>129634.4</v>
      </c>
      <c r="I655" s="208">
        <v>0</v>
      </c>
      <c r="J655" s="208">
        <v>0.08</v>
      </c>
      <c r="K655" s="208">
        <f t="shared" si="129"/>
        <v>10370.752</v>
      </c>
      <c r="L655" s="208"/>
      <c r="M655" s="227">
        <f t="shared" si="130"/>
        <v>140005.152</v>
      </c>
      <c r="N655" s="227">
        <v>4</v>
      </c>
      <c r="O655" s="102">
        <v>1</v>
      </c>
      <c r="P655" s="208">
        <v>125666</v>
      </c>
      <c r="Q655" s="208">
        <v>8000</v>
      </c>
      <c r="R655" s="208"/>
      <c r="S655" s="227">
        <f t="shared" si="131"/>
        <v>133666</v>
      </c>
      <c r="T655" s="227">
        <f t="shared" si="126"/>
        <v>0</v>
      </c>
      <c r="U655" s="227">
        <f t="shared" si="127"/>
        <v>3968.3999999999942</v>
      </c>
      <c r="V655" s="227">
        <f t="shared" si="128"/>
        <v>-8000</v>
      </c>
      <c r="W655" s="227">
        <f t="shared" si="125"/>
        <v>0</v>
      </c>
      <c r="X655" s="227">
        <f t="shared" si="136"/>
        <v>-4031.6000000000058</v>
      </c>
      <c r="Y655" s="1561">
        <v>7</v>
      </c>
      <c r="Z655" s="1560">
        <v>1.96</v>
      </c>
      <c r="AA655" s="102">
        <v>1</v>
      </c>
      <c r="AB655" s="208">
        <v>129634.4</v>
      </c>
      <c r="AC655" s="208">
        <v>0</v>
      </c>
      <c r="AD655" s="208">
        <v>0.08</v>
      </c>
      <c r="AE655" s="208">
        <f t="shared" si="132"/>
        <v>10370.752</v>
      </c>
      <c r="AF655" s="208"/>
      <c r="AG655" s="227">
        <f t="shared" si="133"/>
        <v>140005.152</v>
      </c>
      <c r="AH655" s="227" t="s">
        <v>1</v>
      </c>
      <c r="AI655" s="1560">
        <v>2.02</v>
      </c>
      <c r="AJ655" s="102">
        <v>1</v>
      </c>
      <c r="AK655" s="208">
        <v>133602.79999999999</v>
      </c>
      <c r="AL655" s="208">
        <v>0</v>
      </c>
      <c r="AM655" s="1567">
        <v>0.08</v>
      </c>
      <c r="AN655" s="208">
        <f t="shared" si="134"/>
        <v>10688.224</v>
      </c>
      <c r="AO655" s="208"/>
      <c r="AP655" s="227">
        <f t="shared" si="135"/>
        <v>144291.02399999998</v>
      </c>
    </row>
    <row r="656" spans="1:42" s="5" customFormat="1" x14ac:dyDescent="0.25">
      <c r="A656" s="208">
        <v>646</v>
      </c>
      <c r="B656" s="1546" t="s">
        <v>6638</v>
      </c>
      <c r="C656" s="1546" t="s">
        <v>1145</v>
      </c>
      <c r="D656" s="227" t="s">
        <v>4768</v>
      </c>
      <c r="E656" s="1561">
        <v>6</v>
      </c>
      <c r="F656" s="1560">
        <v>1.96</v>
      </c>
      <c r="G656" s="102">
        <v>1</v>
      </c>
      <c r="H656" s="208">
        <v>129634.4</v>
      </c>
      <c r="I656" s="208">
        <v>0</v>
      </c>
      <c r="J656" s="208">
        <v>7.0000000000000007E-2</v>
      </c>
      <c r="K656" s="208">
        <f t="shared" si="129"/>
        <v>9074.4080000000013</v>
      </c>
      <c r="L656" s="208"/>
      <c r="M656" s="227">
        <f t="shared" si="130"/>
        <v>138708.80799999999</v>
      </c>
      <c r="N656" s="227">
        <v>4</v>
      </c>
      <c r="O656" s="102">
        <v>1</v>
      </c>
      <c r="P656" s="208">
        <v>125666</v>
      </c>
      <c r="Q656" s="208">
        <v>8000</v>
      </c>
      <c r="R656" s="208"/>
      <c r="S656" s="227">
        <f t="shared" si="131"/>
        <v>133666</v>
      </c>
      <c r="T656" s="227">
        <f t="shared" si="126"/>
        <v>0</v>
      </c>
      <c r="U656" s="227">
        <f t="shared" si="127"/>
        <v>3968.3999999999942</v>
      </c>
      <c r="V656" s="227">
        <f t="shared" si="128"/>
        <v>-8000</v>
      </c>
      <c r="W656" s="227">
        <f t="shared" si="125"/>
        <v>0</v>
      </c>
      <c r="X656" s="227">
        <f t="shared" si="136"/>
        <v>-4031.6000000000058</v>
      </c>
      <c r="Y656" s="1561">
        <v>7</v>
      </c>
      <c r="Z656" s="1560">
        <v>1.96</v>
      </c>
      <c r="AA656" s="102">
        <v>1</v>
      </c>
      <c r="AB656" s="208">
        <v>129634.4</v>
      </c>
      <c r="AC656" s="208">
        <v>0</v>
      </c>
      <c r="AD656" s="208">
        <v>7.0000000000000007E-2</v>
      </c>
      <c r="AE656" s="208">
        <f t="shared" si="132"/>
        <v>9074.4080000000013</v>
      </c>
      <c r="AF656" s="208"/>
      <c r="AG656" s="227">
        <f t="shared" si="133"/>
        <v>138708.80799999999</v>
      </c>
      <c r="AH656" s="227" t="s">
        <v>1</v>
      </c>
      <c r="AI656" s="1560">
        <v>2.02</v>
      </c>
      <c r="AJ656" s="102">
        <v>1</v>
      </c>
      <c r="AK656" s="208">
        <v>133602.79999999999</v>
      </c>
      <c r="AL656" s="208">
        <v>0</v>
      </c>
      <c r="AM656" s="1567">
        <v>7.0000000000000007E-2</v>
      </c>
      <c r="AN656" s="208">
        <f t="shared" si="134"/>
        <v>9352.1959999999999</v>
      </c>
      <c r="AO656" s="208"/>
      <c r="AP656" s="227">
        <f t="shared" si="135"/>
        <v>142954.99599999998</v>
      </c>
    </row>
    <row r="657" spans="1:42" s="5" customFormat="1" x14ac:dyDescent="0.25">
      <c r="A657" s="208">
        <v>647</v>
      </c>
      <c r="B657" s="1546" t="s">
        <v>6639</v>
      </c>
      <c r="C657" s="1546" t="s">
        <v>1145</v>
      </c>
      <c r="D657" s="227" t="s">
        <v>4768</v>
      </c>
      <c r="E657" s="1561">
        <v>6</v>
      </c>
      <c r="F657" s="1560">
        <v>1.96</v>
      </c>
      <c r="G657" s="102">
        <v>1</v>
      </c>
      <c r="H657" s="208">
        <v>129634.4</v>
      </c>
      <c r="I657" s="208">
        <v>0</v>
      </c>
      <c r="J657" s="208">
        <v>0.08</v>
      </c>
      <c r="K657" s="208">
        <f t="shared" si="129"/>
        <v>10370.752</v>
      </c>
      <c r="L657" s="208"/>
      <c r="M657" s="227">
        <f t="shared" si="130"/>
        <v>140005.152</v>
      </c>
      <c r="N657" s="227">
        <v>4</v>
      </c>
      <c r="O657" s="102">
        <v>1</v>
      </c>
      <c r="P657" s="208">
        <v>125666</v>
      </c>
      <c r="Q657" s="208"/>
      <c r="R657" s="208"/>
      <c r="S657" s="227">
        <f t="shared" si="131"/>
        <v>125666</v>
      </c>
      <c r="T657" s="227">
        <f t="shared" si="126"/>
        <v>0</v>
      </c>
      <c r="U657" s="227">
        <f t="shared" si="127"/>
        <v>3968.3999999999942</v>
      </c>
      <c r="V657" s="227">
        <f t="shared" si="128"/>
        <v>0</v>
      </c>
      <c r="W657" s="227">
        <f t="shared" si="125"/>
        <v>0</v>
      </c>
      <c r="X657" s="227">
        <f t="shared" si="136"/>
        <v>3968.3999999999942</v>
      </c>
      <c r="Y657" s="1561">
        <v>7</v>
      </c>
      <c r="Z657" s="1560">
        <v>1.96</v>
      </c>
      <c r="AA657" s="102">
        <v>1</v>
      </c>
      <c r="AB657" s="208">
        <v>129634.4</v>
      </c>
      <c r="AC657" s="208">
        <v>0</v>
      </c>
      <c r="AD657" s="208">
        <v>0.08</v>
      </c>
      <c r="AE657" s="208">
        <f t="shared" si="132"/>
        <v>10370.752</v>
      </c>
      <c r="AF657" s="208"/>
      <c r="AG657" s="227">
        <f t="shared" si="133"/>
        <v>140005.152</v>
      </c>
      <c r="AH657" s="227" t="s">
        <v>1</v>
      </c>
      <c r="AI657" s="1560">
        <v>2.02</v>
      </c>
      <c r="AJ657" s="102">
        <v>1</v>
      </c>
      <c r="AK657" s="208">
        <v>133602.79999999999</v>
      </c>
      <c r="AL657" s="208">
        <v>0</v>
      </c>
      <c r="AM657" s="1567">
        <v>0.08</v>
      </c>
      <c r="AN657" s="208">
        <f t="shared" si="134"/>
        <v>10688.224</v>
      </c>
      <c r="AO657" s="208"/>
      <c r="AP657" s="227">
        <f t="shared" si="135"/>
        <v>144291.02399999998</v>
      </c>
    </row>
    <row r="658" spans="1:42" s="5" customFormat="1" x14ac:dyDescent="0.25">
      <c r="A658" s="208">
        <v>648</v>
      </c>
      <c r="B658" s="1546" t="s">
        <v>6640</v>
      </c>
      <c r="C658" s="1546" t="s">
        <v>1145</v>
      </c>
      <c r="D658" s="227" t="s">
        <v>4768</v>
      </c>
      <c r="E658" s="1561">
        <v>5</v>
      </c>
      <c r="F658" s="1560">
        <v>1.9</v>
      </c>
      <c r="G658" s="102">
        <v>1</v>
      </c>
      <c r="H658" s="208">
        <v>125666</v>
      </c>
      <c r="I658" s="208">
        <v>0</v>
      </c>
      <c r="J658" s="208">
        <v>7.0000000000000007E-2</v>
      </c>
      <c r="K658" s="208">
        <f t="shared" si="129"/>
        <v>8796.6200000000008</v>
      </c>
      <c r="L658" s="208"/>
      <c r="M658" s="227">
        <f t="shared" si="130"/>
        <v>134462.62</v>
      </c>
      <c r="N658" s="227">
        <v>4</v>
      </c>
      <c r="O658" s="102">
        <v>1</v>
      </c>
      <c r="P658" s="208">
        <v>125666</v>
      </c>
      <c r="Q658" s="208"/>
      <c r="R658" s="208"/>
      <c r="S658" s="227">
        <f t="shared" si="131"/>
        <v>125666</v>
      </c>
      <c r="T658" s="227">
        <f t="shared" si="126"/>
        <v>0</v>
      </c>
      <c r="U658" s="227">
        <f t="shared" si="127"/>
        <v>0</v>
      </c>
      <c r="V658" s="227">
        <f t="shared" si="128"/>
        <v>0</v>
      </c>
      <c r="W658" s="227">
        <f t="shared" si="125"/>
        <v>0</v>
      </c>
      <c r="X658" s="227">
        <f t="shared" si="136"/>
        <v>0</v>
      </c>
      <c r="Y658" s="1561">
        <v>6</v>
      </c>
      <c r="Z658" s="1560">
        <v>1.96</v>
      </c>
      <c r="AA658" s="102">
        <v>1</v>
      </c>
      <c r="AB658" s="208">
        <v>129634.4</v>
      </c>
      <c r="AC658" s="208">
        <v>0</v>
      </c>
      <c r="AD658" s="208">
        <v>7.0000000000000007E-2</v>
      </c>
      <c r="AE658" s="208">
        <f t="shared" si="132"/>
        <v>9074.4080000000013</v>
      </c>
      <c r="AF658" s="208"/>
      <c r="AG658" s="227">
        <f t="shared" si="133"/>
        <v>138708.80799999999</v>
      </c>
      <c r="AH658" s="227" t="s">
        <v>1</v>
      </c>
      <c r="AI658" s="1560">
        <v>1.96</v>
      </c>
      <c r="AJ658" s="102">
        <v>1</v>
      </c>
      <c r="AK658" s="208">
        <v>129634.4</v>
      </c>
      <c r="AL658" s="208">
        <v>0</v>
      </c>
      <c r="AM658" s="1567">
        <v>0.08</v>
      </c>
      <c r="AN658" s="208">
        <f t="shared" si="134"/>
        <v>10370.752</v>
      </c>
      <c r="AO658" s="208"/>
      <c r="AP658" s="227">
        <f t="shared" si="135"/>
        <v>140005.152</v>
      </c>
    </row>
    <row r="659" spans="1:42" s="5" customFormat="1" x14ac:dyDescent="0.25">
      <c r="A659" s="208">
        <v>649</v>
      </c>
      <c r="B659" s="1546" t="s">
        <v>6641</v>
      </c>
      <c r="C659" s="1546" t="s">
        <v>1145</v>
      </c>
      <c r="D659" s="227" t="s">
        <v>4768</v>
      </c>
      <c r="E659" s="1561">
        <v>5</v>
      </c>
      <c r="F659" s="1560">
        <v>1.9</v>
      </c>
      <c r="G659" s="102">
        <v>1</v>
      </c>
      <c r="H659" s="208">
        <v>125666</v>
      </c>
      <c r="I659" s="208">
        <v>0</v>
      </c>
      <c r="J659" s="208">
        <v>7.0000000000000007E-2</v>
      </c>
      <c r="K659" s="208">
        <f t="shared" si="129"/>
        <v>8796.6200000000008</v>
      </c>
      <c r="L659" s="208"/>
      <c r="M659" s="227">
        <f t="shared" si="130"/>
        <v>134462.62</v>
      </c>
      <c r="N659" s="227">
        <v>4</v>
      </c>
      <c r="O659" s="102">
        <v>1</v>
      </c>
      <c r="P659" s="208">
        <v>125666</v>
      </c>
      <c r="Q659" s="208"/>
      <c r="R659" s="208"/>
      <c r="S659" s="227">
        <f t="shared" si="131"/>
        <v>125666</v>
      </c>
      <c r="T659" s="227">
        <f t="shared" si="126"/>
        <v>0</v>
      </c>
      <c r="U659" s="227">
        <f t="shared" si="127"/>
        <v>0</v>
      </c>
      <c r="V659" s="227">
        <f t="shared" si="128"/>
        <v>0</v>
      </c>
      <c r="W659" s="227">
        <f t="shared" si="125"/>
        <v>0</v>
      </c>
      <c r="X659" s="227">
        <f t="shared" si="136"/>
        <v>0</v>
      </c>
      <c r="Y659" s="1561">
        <v>6</v>
      </c>
      <c r="Z659" s="1560">
        <v>1.96</v>
      </c>
      <c r="AA659" s="102">
        <v>1</v>
      </c>
      <c r="AB659" s="208">
        <v>129634.4</v>
      </c>
      <c r="AC659" s="208">
        <v>0</v>
      </c>
      <c r="AD659" s="208">
        <v>7.0000000000000007E-2</v>
      </c>
      <c r="AE659" s="208">
        <f t="shared" si="132"/>
        <v>9074.4080000000013</v>
      </c>
      <c r="AF659" s="208"/>
      <c r="AG659" s="227">
        <f t="shared" si="133"/>
        <v>138708.80799999999</v>
      </c>
      <c r="AH659" s="227" t="s">
        <v>1</v>
      </c>
      <c r="AI659" s="1560">
        <v>1.96</v>
      </c>
      <c r="AJ659" s="102">
        <v>1</v>
      </c>
      <c r="AK659" s="208">
        <v>129634.4</v>
      </c>
      <c r="AL659" s="208">
        <v>0</v>
      </c>
      <c r="AM659" s="1567">
        <v>0.08</v>
      </c>
      <c r="AN659" s="208">
        <f t="shared" si="134"/>
        <v>10370.752</v>
      </c>
      <c r="AO659" s="208"/>
      <c r="AP659" s="227">
        <f t="shared" si="135"/>
        <v>140005.152</v>
      </c>
    </row>
    <row r="660" spans="1:42" s="5" customFormat="1" x14ac:dyDescent="0.25">
      <c r="A660" s="208">
        <v>650</v>
      </c>
      <c r="B660" s="1546" t="s">
        <v>6642</v>
      </c>
      <c r="C660" s="1546" t="s">
        <v>1145</v>
      </c>
      <c r="D660" s="227" t="s">
        <v>4768</v>
      </c>
      <c r="E660" s="1561">
        <v>6</v>
      </c>
      <c r="F660" s="1560">
        <v>1.96</v>
      </c>
      <c r="G660" s="102">
        <v>1</v>
      </c>
      <c r="H660" s="208">
        <v>129634.4</v>
      </c>
      <c r="I660" s="208">
        <v>0</v>
      </c>
      <c r="J660" s="208">
        <v>0.08</v>
      </c>
      <c r="K660" s="208">
        <f t="shared" si="129"/>
        <v>10370.752</v>
      </c>
      <c r="L660" s="208"/>
      <c r="M660" s="227">
        <f t="shared" si="130"/>
        <v>140005.152</v>
      </c>
      <c r="N660" s="227">
        <v>4</v>
      </c>
      <c r="O660" s="102">
        <v>1</v>
      </c>
      <c r="P660" s="208">
        <v>125666</v>
      </c>
      <c r="Q660" s="208"/>
      <c r="R660" s="208"/>
      <c r="S660" s="227">
        <f t="shared" si="131"/>
        <v>125666</v>
      </c>
      <c r="T660" s="227">
        <f t="shared" si="126"/>
        <v>0</v>
      </c>
      <c r="U660" s="227">
        <f t="shared" si="127"/>
        <v>3968.3999999999942</v>
      </c>
      <c r="V660" s="227">
        <f t="shared" si="128"/>
        <v>0</v>
      </c>
      <c r="W660" s="227">
        <f t="shared" si="125"/>
        <v>0</v>
      </c>
      <c r="X660" s="227">
        <f t="shared" si="136"/>
        <v>3968.3999999999942</v>
      </c>
      <c r="Y660" s="1561">
        <v>7</v>
      </c>
      <c r="Z660" s="1560">
        <v>1.96</v>
      </c>
      <c r="AA660" s="102">
        <v>1</v>
      </c>
      <c r="AB660" s="208">
        <v>129634.4</v>
      </c>
      <c r="AC660" s="208">
        <v>0</v>
      </c>
      <c r="AD660" s="208">
        <v>0.08</v>
      </c>
      <c r="AE660" s="208">
        <f t="shared" si="132"/>
        <v>10370.752</v>
      </c>
      <c r="AF660" s="208"/>
      <c r="AG660" s="227">
        <f t="shared" si="133"/>
        <v>140005.152</v>
      </c>
      <c r="AH660" s="227" t="s">
        <v>1</v>
      </c>
      <c r="AI660" s="1560">
        <v>2.02</v>
      </c>
      <c r="AJ660" s="102">
        <v>1</v>
      </c>
      <c r="AK660" s="208">
        <v>133602.79999999999</v>
      </c>
      <c r="AL660" s="208">
        <v>0</v>
      </c>
      <c r="AM660" s="1567">
        <v>0.08</v>
      </c>
      <c r="AN660" s="208">
        <f t="shared" si="134"/>
        <v>10688.224</v>
      </c>
      <c r="AO660" s="208"/>
      <c r="AP660" s="227">
        <f t="shared" si="135"/>
        <v>144291.02399999998</v>
      </c>
    </row>
    <row r="661" spans="1:42" s="5" customFormat="1" x14ac:dyDescent="0.25">
      <c r="A661" s="208">
        <v>651</v>
      </c>
      <c r="B661" s="1546" t="s">
        <v>6643</v>
      </c>
      <c r="C661" s="1546" t="s">
        <v>1145</v>
      </c>
      <c r="D661" s="227" t="s">
        <v>4768</v>
      </c>
      <c r="E661" s="1561">
        <v>5</v>
      </c>
      <c r="F661" s="1560">
        <v>1.9</v>
      </c>
      <c r="G661" s="102">
        <v>1</v>
      </c>
      <c r="H661" s="208">
        <v>125666</v>
      </c>
      <c r="I661" s="208">
        <v>0</v>
      </c>
      <c r="J661" s="208">
        <v>0.09</v>
      </c>
      <c r="K661" s="208">
        <f t="shared" si="129"/>
        <v>11309.939999999999</v>
      </c>
      <c r="L661" s="208"/>
      <c r="M661" s="227">
        <f t="shared" si="130"/>
        <v>136975.94</v>
      </c>
      <c r="N661" s="227">
        <v>4</v>
      </c>
      <c r="O661" s="102">
        <v>1</v>
      </c>
      <c r="P661" s="208">
        <v>125666</v>
      </c>
      <c r="Q661" s="208"/>
      <c r="R661" s="208"/>
      <c r="S661" s="227">
        <f t="shared" si="131"/>
        <v>125666</v>
      </c>
      <c r="T661" s="227">
        <f t="shared" si="126"/>
        <v>0</v>
      </c>
      <c r="U661" s="227">
        <f t="shared" si="127"/>
        <v>0</v>
      </c>
      <c r="V661" s="227">
        <f t="shared" si="128"/>
        <v>0</v>
      </c>
      <c r="W661" s="227">
        <f t="shared" si="125"/>
        <v>0</v>
      </c>
      <c r="X661" s="227">
        <f t="shared" si="136"/>
        <v>0</v>
      </c>
      <c r="Y661" s="1561">
        <v>6</v>
      </c>
      <c r="Z661" s="1560">
        <v>1.96</v>
      </c>
      <c r="AA661" s="102">
        <v>1</v>
      </c>
      <c r="AB661" s="208">
        <v>129634.4</v>
      </c>
      <c r="AC661" s="208">
        <v>0</v>
      </c>
      <c r="AD661" s="208">
        <v>0.09</v>
      </c>
      <c r="AE661" s="208">
        <f t="shared" si="132"/>
        <v>11667.096</v>
      </c>
      <c r="AF661" s="208"/>
      <c r="AG661" s="227">
        <f t="shared" si="133"/>
        <v>141301.49599999998</v>
      </c>
      <c r="AH661" s="227" t="s">
        <v>1</v>
      </c>
      <c r="AI661" s="1560">
        <v>1.96</v>
      </c>
      <c r="AJ661" s="102">
        <v>1</v>
      </c>
      <c r="AK661" s="208">
        <v>129634.4</v>
      </c>
      <c r="AL661" s="208">
        <v>0</v>
      </c>
      <c r="AM661" s="1567">
        <v>0.09</v>
      </c>
      <c r="AN661" s="208">
        <f t="shared" si="134"/>
        <v>11667.096</v>
      </c>
      <c r="AO661" s="208"/>
      <c r="AP661" s="227">
        <f t="shared" si="135"/>
        <v>141301.49599999998</v>
      </c>
    </row>
    <row r="662" spans="1:42" s="5" customFormat="1" x14ac:dyDescent="0.25">
      <c r="A662" s="208">
        <v>652</v>
      </c>
      <c r="B662" s="1546" t="s">
        <v>6644</v>
      </c>
      <c r="C662" s="1546" t="s">
        <v>1145</v>
      </c>
      <c r="D662" s="227" t="s">
        <v>4768</v>
      </c>
      <c r="E662" s="1561">
        <v>4</v>
      </c>
      <c r="F662" s="1560">
        <v>1.9</v>
      </c>
      <c r="G662" s="102">
        <v>1</v>
      </c>
      <c r="H662" s="208">
        <v>125666</v>
      </c>
      <c r="I662" s="208">
        <v>0</v>
      </c>
      <c r="J662" s="208">
        <v>7.0000000000000007E-2</v>
      </c>
      <c r="K662" s="208">
        <f t="shared" si="129"/>
        <v>8796.6200000000008</v>
      </c>
      <c r="L662" s="208"/>
      <c r="M662" s="227">
        <f t="shared" si="130"/>
        <v>134462.62</v>
      </c>
      <c r="N662" s="227">
        <v>3</v>
      </c>
      <c r="O662" s="102">
        <v>1</v>
      </c>
      <c r="P662" s="208">
        <v>121697.60000000001</v>
      </c>
      <c r="Q662" s="208">
        <v>8000</v>
      </c>
      <c r="R662" s="208"/>
      <c r="S662" s="227">
        <f t="shared" si="131"/>
        <v>129697.60000000001</v>
      </c>
      <c r="T662" s="227">
        <f t="shared" si="126"/>
        <v>0</v>
      </c>
      <c r="U662" s="227">
        <f t="shared" si="127"/>
        <v>3968.3999999999942</v>
      </c>
      <c r="V662" s="227">
        <f t="shared" si="128"/>
        <v>-8000</v>
      </c>
      <c r="W662" s="227">
        <f t="shared" si="125"/>
        <v>0</v>
      </c>
      <c r="X662" s="227">
        <f t="shared" si="136"/>
        <v>-4031.6000000000058</v>
      </c>
      <c r="Y662" s="1561">
        <v>5</v>
      </c>
      <c r="Z662" s="1560">
        <v>1.9</v>
      </c>
      <c r="AA662" s="102">
        <v>1</v>
      </c>
      <c r="AB662" s="208">
        <v>125666</v>
      </c>
      <c r="AC662" s="208">
        <v>0</v>
      </c>
      <c r="AD662" s="208">
        <v>7.0000000000000007E-2</v>
      </c>
      <c r="AE662" s="208">
        <f t="shared" si="132"/>
        <v>8796.6200000000008</v>
      </c>
      <c r="AF662" s="208"/>
      <c r="AG662" s="227">
        <f t="shared" si="133"/>
        <v>134462.62</v>
      </c>
      <c r="AH662" s="227" t="s">
        <v>1</v>
      </c>
      <c r="AI662" s="1560">
        <v>1.96</v>
      </c>
      <c r="AJ662" s="102">
        <v>1</v>
      </c>
      <c r="AK662" s="208">
        <v>129634.4</v>
      </c>
      <c r="AL662" s="208">
        <v>0</v>
      </c>
      <c r="AM662" s="1567">
        <v>7.0000000000000007E-2</v>
      </c>
      <c r="AN662" s="208">
        <f t="shared" si="134"/>
        <v>9074.4080000000013</v>
      </c>
      <c r="AO662" s="208"/>
      <c r="AP662" s="227">
        <f t="shared" si="135"/>
        <v>138708.80799999999</v>
      </c>
    </row>
    <row r="663" spans="1:42" s="5" customFormat="1" x14ac:dyDescent="0.25">
      <c r="A663" s="208">
        <v>653</v>
      </c>
      <c r="B663" s="1546" t="s">
        <v>6645</v>
      </c>
      <c r="C663" s="1546" t="s">
        <v>1145</v>
      </c>
      <c r="D663" s="227" t="s">
        <v>4768</v>
      </c>
      <c r="E663" s="1561">
        <v>6</v>
      </c>
      <c r="F663" s="1560">
        <v>1.96</v>
      </c>
      <c r="G663" s="102">
        <v>1</v>
      </c>
      <c r="H663" s="208">
        <v>129634.4</v>
      </c>
      <c r="I663" s="208">
        <v>0</v>
      </c>
      <c r="J663" s="208">
        <v>7.0000000000000007E-2</v>
      </c>
      <c r="K663" s="208">
        <f t="shared" si="129"/>
        <v>9074.4080000000013</v>
      </c>
      <c r="L663" s="208"/>
      <c r="M663" s="227">
        <f t="shared" si="130"/>
        <v>138708.80799999999</v>
      </c>
      <c r="N663" s="227">
        <v>4</v>
      </c>
      <c r="O663" s="102">
        <v>1</v>
      </c>
      <c r="P663" s="208">
        <v>125666</v>
      </c>
      <c r="Q663" s="208">
        <v>8000</v>
      </c>
      <c r="R663" s="208"/>
      <c r="S663" s="227">
        <f t="shared" si="131"/>
        <v>133666</v>
      </c>
      <c r="T663" s="227">
        <f t="shared" si="126"/>
        <v>0</v>
      </c>
      <c r="U663" s="227">
        <f t="shared" si="127"/>
        <v>3968.3999999999942</v>
      </c>
      <c r="V663" s="227">
        <f t="shared" si="128"/>
        <v>-8000</v>
      </c>
      <c r="W663" s="227">
        <f t="shared" si="125"/>
        <v>0</v>
      </c>
      <c r="X663" s="227">
        <f t="shared" si="136"/>
        <v>-4031.6000000000058</v>
      </c>
      <c r="Y663" s="1561">
        <v>7</v>
      </c>
      <c r="Z663" s="1560">
        <v>1.96</v>
      </c>
      <c r="AA663" s="102">
        <v>1</v>
      </c>
      <c r="AB663" s="208">
        <v>129634.4</v>
      </c>
      <c r="AC663" s="208">
        <v>0</v>
      </c>
      <c r="AD663" s="208">
        <v>7.0000000000000007E-2</v>
      </c>
      <c r="AE663" s="208">
        <f t="shared" si="132"/>
        <v>9074.4080000000013</v>
      </c>
      <c r="AF663" s="208"/>
      <c r="AG663" s="227">
        <f t="shared" si="133"/>
        <v>138708.80799999999</v>
      </c>
      <c r="AH663" s="227" t="s">
        <v>1</v>
      </c>
      <c r="AI663" s="1560">
        <v>2.02</v>
      </c>
      <c r="AJ663" s="102">
        <v>1</v>
      </c>
      <c r="AK663" s="208">
        <v>133602.79999999999</v>
      </c>
      <c r="AL663" s="208">
        <v>0</v>
      </c>
      <c r="AM663" s="1567">
        <v>0.08</v>
      </c>
      <c r="AN663" s="208">
        <f t="shared" si="134"/>
        <v>10688.224</v>
      </c>
      <c r="AO663" s="208"/>
      <c r="AP663" s="227">
        <f t="shared" si="135"/>
        <v>144291.02399999998</v>
      </c>
    </row>
    <row r="664" spans="1:42" s="5" customFormat="1" x14ac:dyDescent="0.25">
      <c r="A664" s="208">
        <v>654</v>
      </c>
      <c r="B664" s="1546" t="s">
        <v>6646</v>
      </c>
      <c r="C664" s="1546" t="s">
        <v>1145</v>
      </c>
      <c r="D664" s="227" t="s">
        <v>4768</v>
      </c>
      <c r="E664" s="1561">
        <v>4</v>
      </c>
      <c r="F664" s="1560">
        <v>1.9</v>
      </c>
      <c r="G664" s="102">
        <v>1</v>
      </c>
      <c r="H664" s="208">
        <v>125666</v>
      </c>
      <c r="I664" s="208">
        <v>0</v>
      </c>
      <c r="J664" s="208">
        <v>7.0000000000000007E-2</v>
      </c>
      <c r="K664" s="208">
        <f t="shared" si="129"/>
        <v>8796.6200000000008</v>
      </c>
      <c r="L664" s="208"/>
      <c r="M664" s="227">
        <f t="shared" si="130"/>
        <v>134462.62</v>
      </c>
      <c r="N664" s="227">
        <v>3</v>
      </c>
      <c r="O664" s="102">
        <v>1</v>
      </c>
      <c r="P664" s="208">
        <v>121697.60000000001</v>
      </c>
      <c r="Q664" s="208">
        <v>8000</v>
      </c>
      <c r="R664" s="208"/>
      <c r="S664" s="227">
        <f t="shared" si="131"/>
        <v>129697.60000000001</v>
      </c>
      <c r="T664" s="227">
        <f t="shared" si="126"/>
        <v>0</v>
      </c>
      <c r="U664" s="227">
        <f t="shared" si="127"/>
        <v>3968.3999999999942</v>
      </c>
      <c r="V664" s="227">
        <f t="shared" si="128"/>
        <v>-8000</v>
      </c>
      <c r="W664" s="227">
        <f t="shared" si="125"/>
        <v>0</v>
      </c>
      <c r="X664" s="227">
        <f t="shared" si="136"/>
        <v>-4031.6000000000058</v>
      </c>
      <c r="Y664" s="1561">
        <v>5</v>
      </c>
      <c r="Z664" s="1560">
        <v>1.9</v>
      </c>
      <c r="AA664" s="102">
        <v>1</v>
      </c>
      <c r="AB664" s="208">
        <v>125666</v>
      </c>
      <c r="AC664" s="208">
        <v>0</v>
      </c>
      <c r="AD664" s="208">
        <v>7.0000000000000007E-2</v>
      </c>
      <c r="AE664" s="208">
        <f t="shared" si="132"/>
        <v>8796.6200000000008</v>
      </c>
      <c r="AF664" s="208"/>
      <c r="AG664" s="227">
        <f t="shared" si="133"/>
        <v>134462.62</v>
      </c>
      <c r="AH664" s="227" t="s">
        <v>1</v>
      </c>
      <c r="AI664" s="1560">
        <v>1.96</v>
      </c>
      <c r="AJ664" s="102">
        <v>1</v>
      </c>
      <c r="AK664" s="208">
        <v>129634.4</v>
      </c>
      <c r="AL664" s="208">
        <v>0</v>
      </c>
      <c r="AM664" s="1567">
        <v>7.0000000000000007E-2</v>
      </c>
      <c r="AN664" s="208">
        <f t="shared" si="134"/>
        <v>9074.4080000000013</v>
      </c>
      <c r="AO664" s="208"/>
      <c r="AP664" s="227">
        <f t="shared" si="135"/>
        <v>138708.80799999999</v>
      </c>
    </row>
    <row r="665" spans="1:42" s="5" customFormat="1" x14ac:dyDescent="0.25">
      <c r="A665" s="208">
        <v>655</v>
      </c>
      <c r="B665" s="1546" t="s">
        <v>6647</v>
      </c>
      <c r="C665" s="1546" t="s">
        <v>1145</v>
      </c>
      <c r="D665" s="227" t="s">
        <v>4768</v>
      </c>
      <c r="E665" s="1561">
        <v>2</v>
      </c>
      <c r="F665" s="1560">
        <v>1.79</v>
      </c>
      <c r="G665" s="102">
        <v>1</v>
      </c>
      <c r="H665" s="208">
        <v>118390.6</v>
      </c>
      <c r="I665" s="208">
        <v>0</v>
      </c>
      <c r="J665" s="208">
        <v>0.05</v>
      </c>
      <c r="K665" s="208">
        <f t="shared" si="129"/>
        <v>5919.5300000000007</v>
      </c>
      <c r="L665" s="208"/>
      <c r="M665" s="227">
        <f t="shared" si="130"/>
        <v>124310.13</v>
      </c>
      <c r="N665" s="227">
        <v>1</v>
      </c>
      <c r="O665" s="102">
        <v>1</v>
      </c>
      <c r="P665" s="208">
        <v>114422.2</v>
      </c>
      <c r="Q665" s="208">
        <v>8000</v>
      </c>
      <c r="R665" s="208"/>
      <c r="S665" s="227">
        <f t="shared" si="131"/>
        <v>122422.2</v>
      </c>
      <c r="T665" s="227">
        <f t="shared" si="126"/>
        <v>0</v>
      </c>
      <c r="U665" s="227">
        <f t="shared" si="127"/>
        <v>3968.4000000000087</v>
      </c>
      <c r="V665" s="227">
        <f t="shared" si="128"/>
        <v>-8000</v>
      </c>
      <c r="W665" s="227">
        <f t="shared" si="125"/>
        <v>0</v>
      </c>
      <c r="X665" s="227">
        <f t="shared" si="136"/>
        <v>-4031.5999999999913</v>
      </c>
      <c r="Y665" s="1561">
        <v>3</v>
      </c>
      <c r="Z665" s="1560">
        <v>1.84</v>
      </c>
      <c r="AA665" s="102">
        <v>1</v>
      </c>
      <c r="AB665" s="208">
        <v>121697.60000000001</v>
      </c>
      <c r="AC665" s="208">
        <v>0</v>
      </c>
      <c r="AD665" s="208">
        <v>0.05</v>
      </c>
      <c r="AE665" s="208">
        <f t="shared" si="132"/>
        <v>6084.880000000001</v>
      </c>
      <c r="AF665" s="208"/>
      <c r="AG665" s="227">
        <f t="shared" si="133"/>
        <v>127782.48000000001</v>
      </c>
      <c r="AH665" s="227" t="s">
        <v>1</v>
      </c>
      <c r="AI665" s="1560">
        <v>1.9</v>
      </c>
      <c r="AJ665" s="102">
        <v>1</v>
      </c>
      <c r="AK665" s="208">
        <v>125666</v>
      </c>
      <c r="AL665" s="208">
        <v>0</v>
      </c>
      <c r="AM665" s="1567">
        <v>0.06</v>
      </c>
      <c r="AN665" s="208">
        <f t="shared" si="134"/>
        <v>7539.96</v>
      </c>
      <c r="AO665" s="208"/>
      <c r="AP665" s="227">
        <f t="shared" si="135"/>
        <v>133205.96</v>
      </c>
    </row>
    <row r="666" spans="1:42" s="5" customFormat="1" x14ac:dyDescent="0.25">
      <c r="A666" s="208">
        <v>656</v>
      </c>
      <c r="B666" s="1546" t="s">
        <v>6648</v>
      </c>
      <c r="C666" s="1546" t="s">
        <v>1145</v>
      </c>
      <c r="D666" s="227" t="s">
        <v>4768</v>
      </c>
      <c r="E666" s="1561">
        <v>4</v>
      </c>
      <c r="F666" s="1560">
        <v>1.9</v>
      </c>
      <c r="G666" s="102">
        <v>1</v>
      </c>
      <c r="H666" s="208">
        <v>125666</v>
      </c>
      <c r="I666" s="208">
        <v>0</v>
      </c>
      <c r="J666" s="208">
        <v>7.0000000000000007E-2</v>
      </c>
      <c r="K666" s="208">
        <f t="shared" si="129"/>
        <v>8796.6200000000008</v>
      </c>
      <c r="L666" s="208"/>
      <c r="M666" s="227">
        <f t="shared" si="130"/>
        <v>134462.62</v>
      </c>
      <c r="N666" s="227">
        <v>3</v>
      </c>
      <c r="O666" s="102">
        <v>1</v>
      </c>
      <c r="P666" s="208">
        <v>121697.60000000001</v>
      </c>
      <c r="Q666" s="208">
        <v>8000</v>
      </c>
      <c r="R666" s="208"/>
      <c r="S666" s="227">
        <f t="shared" si="131"/>
        <v>129697.60000000001</v>
      </c>
      <c r="T666" s="227">
        <f t="shared" si="126"/>
        <v>0</v>
      </c>
      <c r="U666" s="227">
        <f t="shared" si="127"/>
        <v>3968.3999999999942</v>
      </c>
      <c r="V666" s="227">
        <f t="shared" si="128"/>
        <v>-8000</v>
      </c>
      <c r="W666" s="227">
        <f t="shared" ref="W666" si="137">L666-R666</f>
        <v>0</v>
      </c>
      <c r="X666" s="227">
        <f t="shared" si="136"/>
        <v>-4031.6000000000058</v>
      </c>
      <c r="Y666" s="1561">
        <v>5</v>
      </c>
      <c r="Z666" s="1560">
        <v>1.9</v>
      </c>
      <c r="AA666" s="102">
        <v>1</v>
      </c>
      <c r="AB666" s="208">
        <v>125666</v>
      </c>
      <c r="AC666" s="208">
        <v>0</v>
      </c>
      <c r="AD666" s="208">
        <v>7.0000000000000007E-2</v>
      </c>
      <c r="AE666" s="208">
        <f t="shared" si="132"/>
        <v>8796.6200000000008</v>
      </c>
      <c r="AF666" s="208"/>
      <c r="AG666" s="227">
        <f t="shared" si="133"/>
        <v>134462.62</v>
      </c>
      <c r="AH666" s="227" t="s">
        <v>1</v>
      </c>
      <c r="AI666" s="1560">
        <v>1.96</v>
      </c>
      <c r="AJ666" s="102">
        <v>1</v>
      </c>
      <c r="AK666" s="208">
        <v>129634.4</v>
      </c>
      <c r="AL666" s="208">
        <v>0</v>
      </c>
      <c r="AM666" s="1567">
        <v>7.0000000000000007E-2</v>
      </c>
      <c r="AN666" s="208">
        <f t="shared" si="134"/>
        <v>9074.4080000000013</v>
      </c>
      <c r="AO666" s="208"/>
      <c r="AP666" s="227">
        <f t="shared" si="135"/>
        <v>138708.80799999999</v>
      </c>
    </row>
    <row r="667" spans="1:42" s="5" customFormat="1" x14ac:dyDescent="0.25">
      <c r="A667" s="208">
        <v>657</v>
      </c>
      <c r="B667" s="1546" t="s">
        <v>6649</v>
      </c>
      <c r="C667" s="1546" t="s">
        <v>1145</v>
      </c>
      <c r="D667" s="227" t="s">
        <v>4768</v>
      </c>
      <c r="E667" s="1561">
        <v>4</v>
      </c>
      <c r="F667" s="1560">
        <v>1.9</v>
      </c>
      <c r="G667" s="102">
        <v>1</v>
      </c>
      <c r="H667" s="208">
        <v>125666</v>
      </c>
      <c r="I667" s="208">
        <v>0</v>
      </c>
      <c r="J667" s="208">
        <v>7.0000000000000007E-2</v>
      </c>
      <c r="K667" s="208">
        <f t="shared" si="129"/>
        <v>8796.6200000000008</v>
      </c>
      <c r="L667" s="208"/>
      <c r="M667" s="227">
        <f t="shared" si="130"/>
        <v>134462.62</v>
      </c>
      <c r="N667" s="227">
        <v>3</v>
      </c>
      <c r="O667" s="102">
        <v>1</v>
      </c>
      <c r="P667" s="208">
        <v>121697.60000000001</v>
      </c>
      <c r="Q667" s="208">
        <v>8000</v>
      </c>
      <c r="R667" s="208"/>
      <c r="S667" s="227">
        <f t="shared" si="131"/>
        <v>129697.60000000001</v>
      </c>
      <c r="T667" s="227">
        <f t="shared" si="126"/>
        <v>0</v>
      </c>
      <c r="U667" s="227">
        <f t="shared" si="127"/>
        <v>3968.3999999999942</v>
      </c>
      <c r="V667" s="227">
        <f t="shared" si="128"/>
        <v>-8000</v>
      </c>
      <c r="W667" s="227">
        <f t="shared" ref="W667:W721" si="138">L667-R667</f>
        <v>0</v>
      </c>
      <c r="X667" s="227">
        <f t="shared" si="136"/>
        <v>-4031.6000000000058</v>
      </c>
      <c r="Y667" s="1561">
        <v>5</v>
      </c>
      <c r="Z667" s="1560">
        <v>1.9</v>
      </c>
      <c r="AA667" s="102">
        <v>1</v>
      </c>
      <c r="AB667" s="208">
        <v>125666</v>
      </c>
      <c r="AC667" s="208">
        <v>0</v>
      </c>
      <c r="AD667" s="208">
        <v>7.0000000000000007E-2</v>
      </c>
      <c r="AE667" s="208">
        <f t="shared" si="132"/>
        <v>8796.6200000000008</v>
      </c>
      <c r="AF667" s="208"/>
      <c r="AG667" s="227">
        <f t="shared" si="133"/>
        <v>134462.62</v>
      </c>
      <c r="AH667" s="227" t="s">
        <v>1</v>
      </c>
      <c r="AI667" s="1560">
        <v>1.96</v>
      </c>
      <c r="AJ667" s="102">
        <v>1</v>
      </c>
      <c r="AK667" s="208">
        <v>129634.4</v>
      </c>
      <c r="AL667" s="208">
        <v>0</v>
      </c>
      <c r="AM667" s="1567">
        <v>7.0000000000000007E-2</v>
      </c>
      <c r="AN667" s="208">
        <f t="shared" si="134"/>
        <v>9074.4080000000013</v>
      </c>
      <c r="AO667" s="208"/>
      <c r="AP667" s="227">
        <f t="shared" si="135"/>
        <v>138708.80799999999</v>
      </c>
    </row>
    <row r="668" spans="1:42" s="5" customFormat="1" x14ac:dyDescent="0.25">
      <c r="A668" s="208">
        <v>658</v>
      </c>
      <c r="B668" s="1546" t="s">
        <v>6650</v>
      </c>
      <c r="C668" s="1546" t="s">
        <v>1145</v>
      </c>
      <c r="D668" s="227" t="s">
        <v>4768</v>
      </c>
      <c r="E668" s="1561">
        <v>2</v>
      </c>
      <c r="F668" s="1560">
        <v>1.79</v>
      </c>
      <c r="G668" s="102">
        <v>1</v>
      </c>
      <c r="H668" s="208">
        <v>118390.6</v>
      </c>
      <c r="I668" s="208">
        <v>0</v>
      </c>
      <c r="J668" s="208">
        <v>0.06</v>
      </c>
      <c r="K668" s="208">
        <f t="shared" si="129"/>
        <v>7103.4359999999997</v>
      </c>
      <c r="L668" s="208"/>
      <c r="M668" s="227">
        <f t="shared" si="130"/>
        <v>125494.03600000001</v>
      </c>
      <c r="N668" s="227">
        <v>1</v>
      </c>
      <c r="O668" s="102">
        <v>1</v>
      </c>
      <c r="P668" s="208">
        <v>114422.2</v>
      </c>
      <c r="Q668" s="208">
        <v>8000</v>
      </c>
      <c r="R668" s="208"/>
      <c r="S668" s="227">
        <f t="shared" si="131"/>
        <v>122422.2</v>
      </c>
      <c r="T668" s="227">
        <f t="shared" si="126"/>
        <v>0</v>
      </c>
      <c r="U668" s="227">
        <f t="shared" si="127"/>
        <v>3968.4000000000087</v>
      </c>
      <c r="V668" s="227">
        <f t="shared" si="128"/>
        <v>-8000</v>
      </c>
      <c r="W668" s="227">
        <f t="shared" si="138"/>
        <v>0</v>
      </c>
      <c r="X668" s="227">
        <f t="shared" si="136"/>
        <v>-4031.5999999999913</v>
      </c>
      <c r="Y668" s="1561">
        <v>3</v>
      </c>
      <c r="Z668" s="1560">
        <v>1.84</v>
      </c>
      <c r="AA668" s="102">
        <v>1</v>
      </c>
      <c r="AB668" s="208">
        <v>121697.60000000001</v>
      </c>
      <c r="AC668" s="208">
        <v>0</v>
      </c>
      <c r="AD668" s="208">
        <v>7.0000000000000007E-2</v>
      </c>
      <c r="AE668" s="208">
        <f t="shared" si="132"/>
        <v>8518.8320000000003</v>
      </c>
      <c r="AF668" s="208"/>
      <c r="AG668" s="227">
        <f t="shared" si="133"/>
        <v>130216.432</v>
      </c>
      <c r="AH668" s="227" t="s">
        <v>1</v>
      </c>
      <c r="AI668" s="1560">
        <v>1.9</v>
      </c>
      <c r="AJ668" s="102">
        <v>1</v>
      </c>
      <c r="AK668" s="208">
        <v>125666</v>
      </c>
      <c r="AL668" s="208">
        <v>0</v>
      </c>
      <c r="AM668" s="1567">
        <v>7.0000000000000007E-2</v>
      </c>
      <c r="AN668" s="208">
        <f t="shared" si="134"/>
        <v>8796.6200000000008</v>
      </c>
      <c r="AO668" s="208"/>
      <c r="AP668" s="227">
        <f t="shared" si="135"/>
        <v>134462.62</v>
      </c>
    </row>
    <row r="669" spans="1:42" s="5" customFormat="1" x14ac:dyDescent="0.25">
      <c r="A669" s="208">
        <v>659</v>
      </c>
      <c r="B669" s="1546" t="s">
        <v>6651</v>
      </c>
      <c r="C669" s="1546" t="s">
        <v>1145</v>
      </c>
      <c r="D669" s="227" t="s">
        <v>4768</v>
      </c>
      <c r="E669" s="1561">
        <v>2</v>
      </c>
      <c r="F669" s="1560">
        <v>1.79</v>
      </c>
      <c r="G669" s="102">
        <v>1</v>
      </c>
      <c r="H669" s="208">
        <v>118390.6</v>
      </c>
      <c r="I669" s="208">
        <v>0</v>
      </c>
      <c r="J669" s="208">
        <v>0.06</v>
      </c>
      <c r="K669" s="208">
        <f t="shared" si="129"/>
        <v>7103.4359999999997</v>
      </c>
      <c r="L669" s="208"/>
      <c r="M669" s="227">
        <f t="shared" si="130"/>
        <v>125494.03600000001</v>
      </c>
      <c r="N669" s="227">
        <v>1</v>
      </c>
      <c r="O669" s="102">
        <v>1</v>
      </c>
      <c r="P669" s="208">
        <v>114422.2</v>
      </c>
      <c r="Q669" s="208">
        <v>8000</v>
      </c>
      <c r="R669" s="208"/>
      <c r="S669" s="227">
        <f t="shared" si="131"/>
        <v>122422.2</v>
      </c>
      <c r="T669" s="227">
        <f t="shared" si="126"/>
        <v>0</v>
      </c>
      <c r="U669" s="227">
        <f t="shared" si="127"/>
        <v>3968.4000000000087</v>
      </c>
      <c r="V669" s="227">
        <f t="shared" si="128"/>
        <v>-8000</v>
      </c>
      <c r="W669" s="227">
        <f t="shared" si="138"/>
        <v>0</v>
      </c>
      <c r="X669" s="227">
        <f t="shared" si="136"/>
        <v>-4031.5999999999913</v>
      </c>
      <c r="Y669" s="1561">
        <v>3</v>
      </c>
      <c r="Z669" s="1560">
        <v>1.84</v>
      </c>
      <c r="AA669" s="102">
        <v>1</v>
      </c>
      <c r="AB669" s="208">
        <v>121697.60000000001</v>
      </c>
      <c r="AC669" s="208">
        <v>0</v>
      </c>
      <c r="AD669" s="208">
        <v>0.06</v>
      </c>
      <c r="AE669" s="208">
        <f t="shared" si="132"/>
        <v>7301.8559999999998</v>
      </c>
      <c r="AF669" s="208"/>
      <c r="AG669" s="227">
        <f t="shared" si="133"/>
        <v>128999.45600000001</v>
      </c>
      <c r="AH669" s="227" t="s">
        <v>1</v>
      </c>
      <c r="AI669" s="1560">
        <v>1.9</v>
      </c>
      <c r="AJ669" s="102">
        <v>1</v>
      </c>
      <c r="AK669" s="208">
        <v>125666</v>
      </c>
      <c r="AL669" s="208">
        <v>0</v>
      </c>
      <c r="AM669" s="1567">
        <v>0.06</v>
      </c>
      <c r="AN669" s="208">
        <f t="shared" si="134"/>
        <v>7539.96</v>
      </c>
      <c r="AO669" s="208"/>
      <c r="AP669" s="227">
        <f t="shared" si="135"/>
        <v>133205.96</v>
      </c>
    </row>
    <row r="670" spans="1:42" s="5" customFormat="1" x14ac:dyDescent="0.25">
      <c r="A670" s="208">
        <v>660</v>
      </c>
      <c r="B670" s="1546" t="s">
        <v>6652</v>
      </c>
      <c r="C670" s="1546" t="s">
        <v>1145</v>
      </c>
      <c r="D670" s="227" t="s">
        <v>4768</v>
      </c>
      <c r="E670" s="1561">
        <v>2</v>
      </c>
      <c r="F670" s="1560">
        <v>1.79</v>
      </c>
      <c r="G670" s="102">
        <v>1</v>
      </c>
      <c r="H670" s="208">
        <v>118390.6</v>
      </c>
      <c r="I670" s="208">
        <v>0</v>
      </c>
      <c r="J670" s="208">
        <v>0.05</v>
      </c>
      <c r="K670" s="208">
        <f t="shared" si="129"/>
        <v>5919.5300000000007</v>
      </c>
      <c r="L670" s="208"/>
      <c r="M670" s="227">
        <f t="shared" si="130"/>
        <v>124310.13</v>
      </c>
      <c r="N670" s="227">
        <v>1</v>
      </c>
      <c r="O670" s="102">
        <v>1</v>
      </c>
      <c r="P670" s="208">
        <v>114422.2</v>
      </c>
      <c r="Q670" s="208">
        <v>8000</v>
      </c>
      <c r="R670" s="208"/>
      <c r="S670" s="227">
        <f t="shared" si="131"/>
        <v>122422.2</v>
      </c>
      <c r="T670" s="227">
        <f t="shared" si="126"/>
        <v>0</v>
      </c>
      <c r="U670" s="227">
        <f t="shared" si="127"/>
        <v>3968.4000000000087</v>
      </c>
      <c r="V670" s="227">
        <f t="shared" si="128"/>
        <v>-8000</v>
      </c>
      <c r="W670" s="227">
        <f t="shared" si="138"/>
        <v>0</v>
      </c>
      <c r="X670" s="227">
        <f t="shared" si="136"/>
        <v>-4031.5999999999913</v>
      </c>
      <c r="Y670" s="1561">
        <v>3</v>
      </c>
      <c r="Z670" s="1560">
        <v>1.84</v>
      </c>
      <c r="AA670" s="102">
        <v>1</v>
      </c>
      <c r="AB670" s="208">
        <v>121697.60000000001</v>
      </c>
      <c r="AC670" s="208">
        <v>0</v>
      </c>
      <c r="AD670" s="208">
        <v>0.06</v>
      </c>
      <c r="AE670" s="208">
        <f t="shared" si="132"/>
        <v>7301.8559999999998</v>
      </c>
      <c r="AF670" s="208"/>
      <c r="AG670" s="227">
        <f t="shared" si="133"/>
        <v>128999.45600000001</v>
      </c>
      <c r="AH670" s="227" t="s">
        <v>1</v>
      </c>
      <c r="AI670" s="1560">
        <v>1.9</v>
      </c>
      <c r="AJ670" s="102">
        <v>1</v>
      </c>
      <c r="AK670" s="208">
        <v>125666</v>
      </c>
      <c r="AL670" s="208">
        <v>0</v>
      </c>
      <c r="AM670" s="1567">
        <v>0.06</v>
      </c>
      <c r="AN670" s="208">
        <f t="shared" si="134"/>
        <v>7539.96</v>
      </c>
      <c r="AO670" s="208"/>
      <c r="AP670" s="227">
        <f t="shared" si="135"/>
        <v>133205.96</v>
      </c>
    </row>
    <row r="671" spans="1:42" s="5" customFormat="1" ht="27" x14ac:dyDescent="0.25">
      <c r="A671" s="208">
        <v>661</v>
      </c>
      <c r="B671" s="1546" t="s">
        <v>6653</v>
      </c>
      <c r="C671" s="1546" t="s">
        <v>1145</v>
      </c>
      <c r="D671" s="227" t="s">
        <v>4768</v>
      </c>
      <c r="E671" s="1561">
        <v>2</v>
      </c>
      <c r="F671" s="1560">
        <v>1.79</v>
      </c>
      <c r="G671" s="102">
        <v>1</v>
      </c>
      <c r="H671" s="208">
        <v>118390.6</v>
      </c>
      <c r="I671" s="208">
        <v>0</v>
      </c>
      <c r="J671" s="208">
        <v>0.05</v>
      </c>
      <c r="K671" s="208">
        <f t="shared" si="129"/>
        <v>5919.5300000000007</v>
      </c>
      <c r="L671" s="208"/>
      <c r="M671" s="227">
        <f t="shared" si="130"/>
        <v>124310.13</v>
      </c>
      <c r="N671" s="227">
        <v>1</v>
      </c>
      <c r="O671" s="102">
        <v>1</v>
      </c>
      <c r="P671" s="208">
        <v>114422.2</v>
      </c>
      <c r="Q671" s="208">
        <v>8000</v>
      </c>
      <c r="R671" s="208"/>
      <c r="S671" s="227">
        <f t="shared" si="131"/>
        <v>122422.2</v>
      </c>
      <c r="T671" s="227">
        <f t="shared" si="126"/>
        <v>0</v>
      </c>
      <c r="U671" s="227">
        <f t="shared" si="127"/>
        <v>3968.4000000000087</v>
      </c>
      <c r="V671" s="227">
        <f t="shared" si="128"/>
        <v>-8000</v>
      </c>
      <c r="W671" s="227">
        <f t="shared" si="138"/>
        <v>0</v>
      </c>
      <c r="X671" s="227">
        <f t="shared" si="136"/>
        <v>-4031.5999999999913</v>
      </c>
      <c r="Y671" s="1561">
        <v>3</v>
      </c>
      <c r="Z671" s="1560">
        <v>1.84</v>
      </c>
      <c r="AA671" s="102">
        <v>1</v>
      </c>
      <c r="AB671" s="208">
        <v>121697.60000000001</v>
      </c>
      <c r="AC671" s="208">
        <v>0</v>
      </c>
      <c r="AD671" s="208">
        <v>0.05</v>
      </c>
      <c r="AE671" s="208">
        <f t="shared" si="132"/>
        <v>6084.880000000001</v>
      </c>
      <c r="AF671" s="208"/>
      <c r="AG671" s="227">
        <f t="shared" si="133"/>
        <v>127782.48000000001</v>
      </c>
      <c r="AH671" s="227" t="s">
        <v>1</v>
      </c>
      <c r="AI671" s="1560">
        <v>1.9</v>
      </c>
      <c r="AJ671" s="102">
        <v>1</v>
      </c>
      <c r="AK671" s="208">
        <v>125666</v>
      </c>
      <c r="AL671" s="208">
        <v>0</v>
      </c>
      <c r="AM671" s="1567">
        <v>0.06</v>
      </c>
      <c r="AN671" s="208">
        <f t="shared" si="134"/>
        <v>7539.96</v>
      </c>
      <c r="AO671" s="208"/>
      <c r="AP671" s="227">
        <f t="shared" si="135"/>
        <v>133205.96</v>
      </c>
    </row>
    <row r="672" spans="1:42" s="5" customFormat="1" x14ac:dyDescent="0.25">
      <c r="A672" s="208">
        <v>662</v>
      </c>
      <c r="B672" s="1546" t="s">
        <v>6654</v>
      </c>
      <c r="C672" s="1546" t="s">
        <v>1145</v>
      </c>
      <c r="D672" s="227" t="s">
        <v>4768</v>
      </c>
      <c r="E672" s="1561">
        <v>2</v>
      </c>
      <c r="F672" s="1560">
        <v>1.79</v>
      </c>
      <c r="G672" s="102">
        <v>1</v>
      </c>
      <c r="H672" s="208">
        <v>118390.6</v>
      </c>
      <c r="I672" s="208">
        <v>0</v>
      </c>
      <c r="J672" s="208">
        <v>7.0000000000000007E-2</v>
      </c>
      <c r="K672" s="208">
        <f t="shared" si="129"/>
        <v>8287.3420000000006</v>
      </c>
      <c r="L672" s="208"/>
      <c r="M672" s="227">
        <f t="shared" si="130"/>
        <v>126677.94200000001</v>
      </c>
      <c r="N672" s="227">
        <v>1</v>
      </c>
      <c r="O672" s="102">
        <v>1</v>
      </c>
      <c r="P672" s="208">
        <v>114422.2</v>
      </c>
      <c r="Q672" s="208">
        <v>8000</v>
      </c>
      <c r="R672" s="208"/>
      <c r="S672" s="227">
        <f t="shared" si="131"/>
        <v>122422.2</v>
      </c>
      <c r="T672" s="227">
        <f t="shared" si="126"/>
        <v>0</v>
      </c>
      <c r="U672" s="227">
        <f t="shared" si="127"/>
        <v>3968.4000000000087</v>
      </c>
      <c r="V672" s="227">
        <f t="shared" si="128"/>
        <v>-8000</v>
      </c>
      <c r="W672" s="227">
        <f t="shared" si="138"/>
        <v>0</v>
      </c>
      <c r="X672" s="227">
        <f t="shared" si="136"/>
        <v>-4031.5999999999913</v>
      </c>
      <c r="Y672" s="1561">
        <v>3</v>
      </c>
      <c r="Z672" s="1560">
        <v>1.84</v>
      </c>
      <c r="AA672" s="102">
        <v>1</v>
      </c>
      <c r="AB672" s="208">
        <v>121697.60000000001</v>
      </c>
      <c r="AC672" s="208">
        <v>0</v>
      </c>
      <c r="AD672" s="208">
        <v>7.0000000000000007E-2</v>
      </c>
      <c r="AE672" s="208">
        <f t="shared" si="132"/>
        <v>8518.8320000000003</v>
      </c>
      <c r="AF672" s="208"/>
      <c r="AG672" s="227">
        <f t="shared" si="133"/>
        <v>130216.432</v>
      </c>
      <c r="AH672" s="227" t="s">
        <v>1</v>
      </c>
      <c r="AI672" s="1560">
        <v>1.9</v>
      </c>
      <c r="AJ672" s="102">
        <v>1</v>
      </c>
      <c r="AK672" s="208">
        <v>125666</v>
      </c>
      <c r="AL672" s="208">
        <v>0</v>
      </c>
      <c r="AM672" s="1567">
        <v>0.08</v>
      </c>
      <c r="AN672" s="208">
        <f t="shared" si="134"/>
        <v>10053.280000000001</v>
      </c>
      <c r="AO672" s="208"/>
      <c r="AP672" s="227">
        <f t="shared" si="135"/>
        <v>135719.28</v>
      </c>
    </row>
    <row r="673" spans="1:42" s="5" customFormat="1" x14ac:dyDescent="0.25">
      <c r="A673" s="208">
        <v>663</v>
      </c>
      <c r="B673" s="1546" t="s">
        <v>6655</v>
      </c>
      <c r="C673" s="1546" t="s">
        <v>1145</v>
      </c>
      <c r="D673" s="227" t="s">
        <v>4768</v>
      </c>
      <c r="E673" s="1561">
        <v>2</v>
      </c>
      <c r="F673" s="1560">
        <v>1.79</v>
      </c>
      <c r="G673" s="102">
        <v>1</v>
      </c>
      <c r="H673" s="208">
        <v>118390.6</v>
      </c>
      <c r="I673" s="208">
        <v>0</v>
      </c>
      <c r="J673" s="208">
        <v>0.05</v>
      </c>
      <c r="K673" s="208">
        <f t="shared" si="129"/>
        <v>5919.5300000000007</v>
      </c>
      <c r="L673" s="208"/>
      <c r="M673" s="227">
        <f t="shared" si="130"/>
        <v>124310.13</v>
      </c>
      <c r="N673" s="227">
        <v>1</v>
      </c>
      <c r="O673" s="102">
        <v>1</v>
      </c>
      <c r="P673" s="208">
        <v>114422.2</v>
      </c>
      <c r="Q673" s="208">
        <v>8000</v>
      </c>
      <c r="R673" s="208"/>
      <c r="S673" s="227">
        <f t="shared" si="131"/>
        <v>122422.2</v>
      </c>
      <c r="T673" s="227">
        <f t="shared" si="126"/>
        <v>0</v>
      </c>
      <c r="U673" s="227">
        <f t="shared" si="127"/>
        <v>3968.4000000000087</v>
      </c>
      <c r="V673" s="227">
        <f t="shared" si="128"/>
        <v>-8000</v>
      </c>
      <c r="W673" s="227">
        <f t="shared" si="138"/>
        <v>0</v>
      </c>
      <c r="X673" s="227">
        <f t="shared" si="136"/>
        <v>-4031.5999999999913</v>
      </c>
      <c r="Y673" s="1561">
        <v>3</v>
      </c>
      <c r="Z673" s="1560">
        <v>1.84</v>
      </c>
      <c r="AA673" s="102">
        <v>1</v>
      </c>
      <c r="AB673" s="208">
        <v>121697.60000000001</v>
      </c>
      <c r="AC673" s="208">
        <v>0</v>
      </c>
      <c r="AD673" s="208">
        <v>0.06</v>
      </c>
      <c r="AE673" s="208">
        <f t="shared" si="132"/>
        <v>7301.8559999999998</v>
      </c>
      <c r="AF673" s="208"/>
      <c r="AG673" s="227">
        <f t="shared" si="133"/>
        <v>128999.45600000001</v>
      </c>
      <c r="AH673" s="227" t="s">
        <v>1</v>
      </c>
      <c r="AI673" s="1560">
        <v>1.9</v>
      </c>
      <c r="AJ673" s="102">
        <v>1</v>
      </c>
      <c r="AK673" s="208">
        <v>125666</v>
      </c>
      <c r="AL673" s="208">
        <v>0</v>
      </c>
      <c r="AM673" s="1567">
        <v>0.06</v>
      </c>
      <c r="AN673" s="208">
        <f t="shared" si="134"/>
        <v>7539.96</v>
      </c>
      <c r="AO673" s="208"/>
      <c r="AP673" s="227">
        <f t="shared" si="135"/>
        <v>133205.96</v>
      </c>
    </row>
    <row r="674" spans="1:42" s="5" customFormat="1" x14ac:dyDescent="0.25">
      <c r="A674" s="208">
        <v>664</v>
      </c>
      <c r="B674" s="1546" t="s">
        <v>6656</v>
      </c>
      <c r="C674" s="1546" t="s">
        <v>1145</v>
      </c>
      <c r="D674" s="227" t="s">
        <v>4768</v>
      </c>
      <c r="E674" s="1561">
        <v>2</v>
      </c>
      <c r="F674" s="1560">
        <v>1.79</v>
      </c>
      <c r="G674" s="102">
        <v>1</v>
      </c>
      <c r="H674" s="208">
        <v>118390.6</v>
      </c>
      <c r="I674" s="208">
        <v>0</v>
      </c>
      <c r="J674" s="208">
        <v>0.06</v>
      </c>
      <c r="K674" s="208">
        <f t="shared" si="129"/>
        <v>7103.4359999999997</v>
      </c>
      <c r="L674" s="208"/>
      <c r="M674" s="227">
        <f t="shared" si="130"/>
        <v>125494.03600000001</v>
      </c>
      <c r="N674" s="227">
        <v>1</v>
      </c>
      <c r="O674" s="102">
        <v>1</v>
      </c>
      <c r="P674" s="208">
        <v>114422.2</v>
      </c>
      <c r="Q674" s="208">
        <v>8000</v>
      </c>
      <c r="R674" s="208"/>
      <c r="S674" s="227">
        <f t="shared" si="131"/>
        <v>122422.2</v>
      </c>
      <c r="T674" s="227">
        <f t="shared" si="126"/>
        <v>0</v>
      </c>
      <c r="U674" s="227">
        <f t="shared" si="127"/>
        <v>3968.4000000000087</v>
      </c>
      <c r="V674" s="227">
        <f t="shared" si="128"/>
        <v>-8000</v>
      </c>
      <c r="W674" s="227">
        <f t="shared" si="138"/>
        <v>0</v>
      </c>
      <c r="X674" s="227">
        <f t="shared" si="136"/>
        <v>-4031.5999999999913</v>
      </c>
      <c r="Y674" s="1561">
        <v>3</v>
      </c>
      <c r="Z674" s="1560">
        <v>1.84</v>
      </c>
      <c r="AA674" s="102">
        <v>1</v>
      </c>
      <c r="AB674" s="208">
        <v>121697.60000000001</v>
      </c>
      <c r="AC674" s="208">
        <v>0</v>
      </c>
      <c r="AD674" s="208">
        <v>7.0000000000000007E-2</v>
      </c>
      <c r="AE674" s="208">
        <f t="shared" si="132"/>
        <v>8518.8320000000003</v>
      </c>
      <c r="AF674" s="208"/>
      <c r="AG674" s="227">
        <f t="shared" si="133"/>
        <v>130216.432</v>
      </c>
      <c r="AH674" s="227" t="s">
        <v>1</v>
      </c>
      <c r="AI674" s="1560">
        <v>1.9</v>
      </c>
      <c r="AJ674" s="102">
        <v>1</v>
      </c>
      <c r="AK674" s="208">
        <v>125666</v>
      </c>
      <c r="AL674" s="208">
        <v>0</v>
      </c>
      <c r="AM674" s="1567">
        <v>7.0000000000000007E-2</v>
      </c>
      <c r="AN674" s="208">
        <f t="shared" si="134"/>
        <v>8796.6200000000008</v>
      </c>
      <c r="AO674" s="208"/>
      <c r="AP674" s="227">
        <f t="shared" si="135"/>
        <v>134462.62</v>
      </c>
    </row>
    <row r="675" spans="1:42" s="5" customFormat="1" x14ac:dyDescent="0.25">
      <c r="A675" s="208">
        <v>665</v>
      </c>
      <c r="B675" s="1546" t="s">
        <v>6657</v>
      </c>
      <c r="C675" s="1546" t="s">
        <v>1145</v>
      </c>
      <c r="D675" s="227" t="s">
        <v>4768</v>
      </c>
      <c r="E675" s="1561">
        <v>2</v>
      </c>
      <c r="F675" s="1560">
        <v>1.79</v>
      </c>
      <c r="G675" s="102">
        <v>1</v>
      </c>
      <c r="H675" s="208">
        <v>118390.6</v>
      </c>
      <c r="I675" s="208">
        <v>0</v>
      </c>
      <c r="J675" s="208">
        <v>0.05</v>
      </c>
      <c r="K675" s="208">
        <f t="shared" si="129"/>
        <v>5919.5300000000007</v>
      </c>
      <c r="L675" s="208"/>
      <c r="M675" s="227">
        <f t="shared" si="130"/>
        <v>124310.13</v>
      </c>
      <c r="N675" s="227">
        <v>1</v>
      </c>
      <c r="O675" s="102">
        <v>1</v>
      </c>
      <c r="P675" s="208">
        <v>114422.2</v>
      </c>
      <c r="Q675" s="208">
        <v>8000</v>
      </c>
      <c r="R675" s="208"/>
      <c r="S675" s="227">
        <f t="shared" si="131"/>
        <v>122422.2</v>
      </c>
      <c r="T675" s="227">
        <f t="shared" si="126"/>
        <v>0</v>
      </c>
      <c r="U675" s="227">
        <f t="shared" si="127"/>
        <v>3968.4000000000087</v>
      </c>
      <c r="V675" s="227">
        <f t="shared" si="128"/>
        <v>-8000</v>
      </c>
      <c r="W675" s="227">
        <f t="shared" si="138"/>
        <v>0</v>
      </c>
      <c r="X675" s="227">
        <f t="shared" si="136"/>
        <v>-4031.5999999999913</v>
      </c>
      <c r="Y675" s="1561">
        <v>3</v>
      </c>
      <c r="Z675" s="1560">
        <v>1.84</v>
      </c>
      <c r="AA675" s="102">
        <v>1</v>
      </c>
      <c r="AB675" s="208">
        <v>121697.60000000001</v>
      </c>
      <c r="AC675" s="208">
        <v>0</v>
      </c>
      <c r="AD675" s="208">
        <v>0.06</v>
      </c>
      <c r="AE675" s="208">
        <f t="shared" si="132"/>
        <v>7301.8559999999998</v>
      </c>
      <c r="AF675" s="208"/>
      <c r="AG675" s="227">
        <f t="shared" si="133"/>
        <v>128999.45600000001</v>
      </c>
      <c r="AH675" s="227" t="s">
        <v>1</v>
      </c>
      <c r="AI675" s="1560">
        <v>1.9</v>
      </c>
      <c r="AJ675" s="102">
        <v>1</v>
      </c>
      <c r="AK675" s="208">
        <v>125666</v>
      </c>
      <c r="AL675" s="208">
        <v>0</v>
      </c>
      <c r="AM675" s="1567">
        <v>0.06</v>
      </c>
      <c r="AN675" s="208">
        <f t="shared" si="134"/>
        <v>7539.96</v>
      </c>
      <c r="AO675" s="208"/>
      <c r="AP675" s="227">
        <f t="shared" si="135"/>
        <v>133205.96</v>
      </c>
    </row>
    <row r="676" spans="1:42" s="5" customFormat="1" x14ac:dyDescent="0.25">
      <c r="A676" s="208">
        <v>666</v>
      </c>
      <c r="B676" s="1546" t="s">
        <v>6658</v>
      </c>
      <c r="C676" s="1546" t="s">
        <v>1145</v>
      </c>
      <c r="D676" s="227" t="s">
        <v>4768</v>
      </c>
      <c r="E676" s="1561">
        <v>2</v>
      </c>
      <c r="F676" s="1560">
        <v>1.79</v>
      </c>
      <c r="G676" s="102">
        <v>1</v>
      </c>
      <c r="H676" s="208">
        <v>118390.6</v>
      </c>
      <c r="I676" s="208">
        <v>0</v>
      </c>
      <c r="J676" s="208">
        <v>0.05</v>
      </c>
      <c r="K676" s="208">
        <f t="shared" si="129"/>
        <v>5919.5300000000007</v>
      </c>
      <c r="L676" s="208"/>
      <c r="M676" s="227">
        <f t="shared" si="130"/>
        <v>124310.13</v>
      </c>
      <c r="N676" s="227">
        <v>1</v>
      </c>
      <c r="O676" s="102">
        <v>1</v>
      </c>
      <c r="P676" s="208">
        <v>114422.2</v>
      </c>
      <c r="Q676" s="208">
        <v>8000</v>
      </c>
      <c r="R676" s="208"/>
      <c r="S676" s="227">
        <f t="shared" si="131"/>
        <v>122422.2</v>
      </c>
      <c r="T676" s="227">
        <f t="shared" si="126"/>
        <v>0</v>
      </c>
      <c r="U676" s="227">
        <f t="shared" si="127"/>
        <v>3968.4000000000087</v>
      </c>
      <c r="V676" s="227">
        <f t="shared" si="128"/>
        <v>-8000</v>
      </c>
      <c r="W676" s="227">
        <f t="shared" si="138"/>
        <v>0</v>
      </c>
      <c r="X676" s="227">
        <f t="shared" si="136"/>
        <v>-4031.5999999999913</v>
      </c>
      <c r="Y676" s="1561">
        <v>3</v>
      </c>
      <c r="Z676" s="1560">
        <v>1.84</v>
      </c>
      <c r="AA676" s="102">
        <v>1</v>
      </c>
      <c r="AB676" s="208">
        <v>121697.60000000001</v>
      </c>
      <c r="AC676" s="208">
        <v>0</v>
      </c>
      <c r="AD676" s="208">
        <v>0.06</v>
      </c>
      <c r="AE676" s="208">
        <f t="shared" si="132"/>
        <v>7301.8559999999998</v>
      </c>
      <c r="AF676" s="208"/>
      <c r="AG676" s="227">
        <f t="shared" si="133"/>
        <v>128999.45600000001</v>
      </c>
      <c r="AH676" s="227" t="s">
        <v>1</v>
      </c>
      <c r="AI676" s="1560">
        <v>1.9</v>
      </c>
      <c r="AJ676" s="102">
        <v>1</v>
      </c>
      <c r="AK676" s="208">
        <v>125666</v>
      </c>
      <c r="AL676" s="208">
        <v>0</v>
      </c>
      <c r="AM676" s="1567">
        <v>0.06</v>
      </c>
      <c r="AN676" s="208">
        <f t="shared" si="134"/>
        <v>7539.96</v>
      </c>
      <c r="AO676" s="208"/>
      <c r="AP676" s="227">
        <f t="shared" si="135"/>
        <v>133205.96</v>
      </c>
    </row>
    <row r="677" spans="1:42" s="5" customFormat="1" x14ac:dyDescent="0.25">
      <c r="A677" s="208">
        <v>667</v>
      </c>
      <c r="B677" s="1546" t="s">
        <v>6659</v>
      </c>
      <c r="C677" s="1546" t="s">
        <v>1145</v>
      </c>
      <c r="D677" s="227" t="s">
        <v>4768</v>
      </c>
      <c r="E677" s="1561">
        <v>2</v>
      </c>
      <c r="F677" s="1560">
        <v>1.79</v>
      </c>
      <c r="G677" s="102">
        <v>1</v>
      </c>
      <c r="H677" s="208">
        <v>118390.6</v>
      </c>
      <c r="I677" s="208">
        <v>0</v>
      </c>
      <c r="J677" s="208">
        <v>0.06</v>
      </c>
      <c r="K677" s="208">
        <f t="shared" si="129"/>
        <v>7103.4359999999997</v>
      </c>
      <c r="L677" s="208"/>
      <c r="M677" s="227">
        <f t="shared" si="130"/>
        <v>125494.03600000001</v>
      </c>
      <c r="N677" s="227">
        <v>1</v>
      </c>
      <c r="O677" s="102">
        <v>1</v>
      </c>
      <c r="P677" s="208">
        <v>114422.2</v>
      </c>
      <c r="Q677" s="208"/>
      <c r="R677" s="208"/>
      <c r="S677" s="227">
        <f t="shared" si="131"/>
        <v>114422.2</v>
      </c>
      <c r="T677" s="227">
        <f t="shared" si="126"/>
        <v>0</v>
      </c>
      <c r="U677" s="227">
        <f t="shared" si="127"/>
        <v>3968.4000000000087</v>
      </c>
      <c r="V677" s="227">
        <f t="shared" si="128"/>
        <v>0</v>
      </c>
      <c r="W677" s="227">
        <f t="shared" si="138"/>
        <v>0</v>
      </c>
      <c r="X677" s="227">
        <f t="shared" si="136"/>
        <v>3968.4000000000087</v>
      </c>
      <c r="Y677" s="1561">
        <v>3</v>
      </c>
      <c r="Z677" s="1560">
        <v>1.84</v>
      </c>
      <c r="AA677" s="102">
        <v>1</v>
      </c>
      <c r="AB677" s="208">
        <v>121697.60000000001</v>
      </c>
      <c r="AC677" s="208">
        <v>0</v>
      </c>
      <c r="AD677" s="208">
        <v>0.06</v>
      </c>
      <c r="AE677" s="208">
        <f t="shared" si="132"/>
        <v>7301.8559999999998</v>
      </c>
      <c r="AF677" s="208"/>
      <c r="AG677" s="227">
        <f t="shared" si="133"/>
        <v>128999.45600000001</v>
      </c>
      <c r="AH677" s="227" t="s">
        <v>1</v>
      </c>
      <c r="AI677" s="1560">
        <v>1.9</v>
      </c>
      <c r="AJ677" s="102">
        <v>1</v>
      </c>
      <c r="AK677" s="208">
        <v>125666</v>
      </c>
      <c r="AL677" s="208">
        <v>0</v>
      </c>
      <c r="AM677" s="1567">
        <v>7.0000000000000007E-2</v>
      </c>
      <c r="AN677" s="208">
        <f t="shared" si="134"/>
        <v>8796.6200000000008</v>
      </c>
      <c r="AO677" s="208"/>
      <c r="AP677" s="227">
        <f t="shared" si="135"/>
        <v>134462.62</v>
      </c>
    </row>
    <row r="678" spans="1:42" s="5" customFormat="1" x14ac:dyDescent="0.25">
      <c r="A678" s="208">
        <v>668</v>
      </c>
      <c r="B678" s="1546" t="s">
        <v>6660</v>
      </c>
      <c r="C678" s="1546" t="s">
        <v>1145</v>
      </c>
      <c r="D678" s="227" t="s">
        <v>4768</v>
      </c>
      <c r="E678" s="1561">
        <v>2</v>
      </c>
      <c r="F678" s="1560">
        <v>1.79</v>
      </c>
      <c r="G678" s="102">
        <v>1</v>
      </c>
      <c r="H678" s="208">
        <v>118390.6</v>
      </c>
      <c r="I678" s="208">
        <v>0</v>
      </c>
      <c r="J678" s="208">
        <v>0.05</v>
      </c>
      <c r="K678" s="208">
        <f t="shared" si="129"/>
        <v>5919.5300000000007</v>
      </c>
      <c r="L678" s="208"/>
      <c r="M678" s="227">
        <f t="shared" si="130"/>
        <v>124310.13</v>
      </c>
      <c r="N678" s="227">
        <v>1</v>
      </c>
      <c r="O678" s="102">
        <v>1</v>
      </c>
      <c r="P678" s="208">
        <v>114422.2</v>
      </c>
      <c r="Q678" s="208">
        <v>8000</v>
      </c>
      <c r="R678" s="208"/>
      <c r="S678" s="227">
        <f t="shared" si="131"/>
        <v>122422.2</v>
      </c>
      <c r="T678" s="227">
        <f t="shared" si="126"/>
        <v>0</v>
      </c>
      <c r="U678" s="227">
        <f t="shared" si="127"/>
        <v>3968.4000000000087</v>
      </c>
      <c r="V678" s="227">
        <f t="shared" si="128"/>
        <v>-8000</v>
      </c>
      <c r="W678" s="227">
        <f t="shared" si="138"/>
        <v>0</v>
      </c>
      <c r="X678" s="227">
        <f t="shared" si="136"/>
        <v>-4031.5999999999913</v>
      </c>
      <c r="Y678" s="1561">
        <v>3</v>
      </c>
      <c r="Z678" s="1560">
        <v>1.84</v>
      </c>
      <c r="AA678" s="102">
        <v>1</v>
      </c>
      <c r="AB678" s="208">
        <v>121697.60000000001</v>
      </c>
      <c r="AC678" s="208">
        <v>0</v>
      </c>
      <c r="AD678" s="208">
        <v>0.05</v>
      </c>
      <c r="AE678" s="208">
        <f t="shared" si="132"/>
        <v>6084.880000000001</v>
      </c>
      <c r="AF678" s="208"/>
      <c r="AG678" s="227">
        <f t="shared" si="133"/>
        <v>127782.48000000001</v>
      </c>
      <c r="AH678" s="227" t="s">
        <v>1</v>
      </c>
      <c r="AI678" s="1560">
        <v>1.9</v>
      </c>
      <c r="AJ678" s="102">
        <v>1</v>
      </c>
      <c r="AK678" s="208">
        <v>125666</v>
      </c>
      <c r="AL678" s="208">
        <v>0</v>
      </c>
      <c r="AM678" s="1567">
        <v>0.06</v>
      </c>
      <c r="AN678" s="208">
        <f t="shared" si="134"/>
        <v>7539.96</v>
      </c>
      <c r="AO678" s="208"/>
      <c r="AP678" s="227">
        <f t="shared" si="135"/>
        <v>133205.96</v>
      </c>
    </row>
    <row r="679" spans="1:42" s="5" customFormat="1" ht="27" x14ac:dyDescent="0.25">
      <c r="A679" s="208">
        <v>669</v>
      </c>
      <c r="B679" s="1546" t="s">
        <v>6661</v>
      </c>
      <c r="C679" s="1546" t="s">
        <v>6064</v>
      </c>
      <c r="D679" s="227" t="s">
        <v>4758</v>
      </c>
      <c r="E679" s="1561">
        <v>2</v>
      </c>
      <c r="F679" s="1560">
        <v>4.1399999999999997</v>
      </c>
      <c r="G679" s="102">
        <v>1</v>
      </c>
      <c r="H679" s="208">
        <v>273819.59999999998</v>
      </c>
      <c r="I679" s="208">
        <v>0</v>
      </c>
      <c r="J679" s="208">
        <v>0.12</v>
      </c>
      <c r="K679" s="208">
        <f t="shared" si="129"/>
        <v>32858.351999999999</v>
      </c>
      <c r="L679" s="208"/>
      <c r="M679" s="227">
        <f t="shared" si="130"/>
        <v>306677.95199999999</v>
      </c>
      <c r="N679" s="227">
        <v>1</v>
      </c>
      <c r="O679" s="102">
        <v>1</v>
      </c>
      <c r="P679" s="208">
        <v>265221.39999999997</v>
      </c>
      <c r="Q679" s="208">
        <v>0</v>
      </c>
      <c r="R679" s="208"/>
      <c r="S679" s="227">
        <f t="shared" si="131"/>
        <v>265221.39999999997</v>
      </c>
      <c r="T679" s="227">
        <f t="shared" si="126"/>
        <v>0</v>
      </c>
      <c r="U679" s="227">
        <f t="shared" si="127"/>
        <v>8598.2000000000116</v>
      </c>
      <c r="V679" s="227">
        <f t="shared" si="128"/>
        <v>0</v>
      </c>
      <c r="W679" s="227">
        <f t="shared" si="138"/>
        <v>0</v>
      </c>
      <c r="X679" s="227">
        <f t="shared" si="136"/>
        <v>8598.2000000000116</v>
      </c>
      <c r="Y679" s="1561">
        <v>3</v>
      </c>
      <c r="Z679" s="1560">
        <v>4.2699999999999996</v>
      </c>
      <c r="AA679" s="102">
        <v>1</v>
      </c>
      <c r="AB679" s="208">
        <v>282417.8</v>
      </c>
      <c r="AC679" s="208">
        <v>0</v>
      </c>
      <c r="AD679" s="208">
        <v>0.13</v>
      </c>
      <c r="AE679" s="208">
        <f t="shared" si="132"/>
        <v>36714.313999999998</v>
      </c>
      <c r="AF679" s="208"/>
      <c r="AG679" s="227">
        <f t="shared" si="133"/>
        <v>319132.114</v>
      </c>
      <c r="AH679" s="227" t="s">
        <v>1</v>
      </c>
      <c r="AI679" s="1560">
        <v>4.41</v>
      </c>
      <c r="AJ679" s="102">
        <v>1</v>
      </c>
      <c r="AK679" s="208">
        <v>291677.40000000002</v>
      </c>
      <c r="AL679" s="208">
        <v>0</v>
      </c>
      <c r="AM679" s="1567">
        <v>0.13</v>
      </c>
      <c r="AN679" s="208">
        <f t="shared" si="134"/>
        <v>37918.062000000005</v>
      </c>
      <c r="AO679" s="208"/>
      <c r="AP679" s="227">
        <f t="shared" si="135"/>
        <v>329595.46200000006</v>
      </c>
    </row>
    <row r="680" spans="1:42" s="5" customFormat="1" x14ac:dyDescent="0.25">
      <c r="A680" s="208">
        <v>670</v>
      </c>
      <c r="B680" s="1546" t="s">
        <v>6662</v>
      </c>
      <c r="C680" s="1546" t="s">
        <v>6066</v>
      </c>
      <c r="D680" s="227" t="s">
        <v>6067</v>
      </c>
      <c r="E680" s="1561">
        <v>6</v>
      </c>
      <c r="F680" s="1560">
        <v>2.2799999999999998</v>
      </c>
      <c r="G680" s="102">
        <v>1</v>
      </c>
      <c r="H680" s="208">
        <v>150799.19999999998</v>
      </c>
      <c r="I680" s="208">
        <v>0</v>
      </c>
      <c r="J680" s="208">
        <v>0.1</v>
      </c>
      <c r="K680" s="208">
        <f t="shared" si="129"/>
        <v>15079.919999999998</v>
      </c>
      <c r="L680" s="208"/>
      <c r="M680" s="227">
        <f t="shared" si="130"/>
        <v>165879.12</v>
      </c>
      <c r="N680" s="227">
        <v>4</v>
      </c>
      <c r="O680" s="102">
        <v>1</v>
      </c>
      <c r="P680" s="208">
        <v>146169.4</v>
      </c>
      <c r="Q680" s="208">
        <v>0</v>
      </c>
      <c r="R680" s="208"/>
      <c r="S680" s="227">
        <f t="shared" si="131"/>
        <v>146169.4</v>
      </c>
      <c r="T680" s="227">
        <f t="shared" si="126"/>
        <v>0</v>
      </c>
      <c r="U680" s="227">
        <f t="shared" si="127"/>
        <v>4629.7999999999884</v>
      </c>
      <c r="V680" s="227">
        <f t="shared" si="128"/>
        <v>0</v>
      </c>
      <c r="W680" s="227">
        <f t="shared" si="138"/>
        <v>0</v>
      </c>
      <c r="X680" s="227">
        <f t="shared" si="136"/>
        <v>4629.7999999999884</v>
      </c>
      <c r="Y680" s="1561">
        <v>7</v>
      </c>
      <c r="Z680" s="1560">
        <v>2.2799999999999998</v>
      </c>
      <c r="AA680" s="102">
        <v>1</v>
      </c>
      <c r="AB680" s="208">
        <v>150799.19999999998</v>
      </c>
      <c r="AC680" s="208">
        <v>0</v>
      </c>
      <c r="AD680" s="208">
        <v>0.1</v>
      </c>
      <c r="AE680" s="208">
        <f t="shared" si="132"/>
        <v>15079.919999999998</v>
      </c>
      <c r="AF680" s="208"/>
      <c r="AG680" s="227">
        <f t="shared" si="133"/>
        <v>165879.12</v>
      </c>
      <c r="AH680" s="227" t="s">
        <v>1</v>
      </c>
      <c r="AI680" s="1560">
        <v>2.35</v>
      </c>
      <c r="AJ680" s="102">
        <v>1</v>
      </c>
      <c r="AK680" s="208">
        <v>155429</v>
      </c>
      <c r="AL680" s="208">
        <v>0</v>
      </c>
      <c r="AM680" s="1567">
        <v>0.11</v>
      </c>
      <c r="AN680" s="208">
        <f t="shared" si="134"/>
        <v>17097.189999999999</v>
      </c>
      <c r="AO680" s="208"/>
      <c r="AP680" s="227">
        <f t="shared" si="135"/>
        <v>172526.19</v>
      </c>
    </row>
    <row r="681" spans="1:42" s="5" customFormat="1" x14ac:dyDescent="0.25">
      <c r="A681" s="208">
        <v>671</v>
      </c>
      <c r="B681" s="1546" t="s">
        <v>6663</v>
      </c>
      <c r="C681" s="1546" t="s">
        <v>6066</v>
      </c>
      <c r="D681" s="227" t="s">
        <v>6067</v>
      </c>
      <c r="E681" s="1561">
        <v>2</v>
      </c>
      <c r="F681" s="1560">
        <v>2.08</v>
      </c>
      <c r="G681" s="102">
        <v>1</v>
      </c>
      <c r="H681" s="208">
        <v>137571.20000000001</v>
      </c>
      <c r="I681" s="208">
        <v>0</v>
      </c>
      <c r="J681" s="208">
        <v>0.1</v>
      </c>
      <c r="K681" s="208">
        <f t="shared" si="129"/>
        <v>13757.120000000003</v>
      </c>
      <c r="L681" s="208"/>
      <c r="M681" s="227">
        <f t="shared" si="130"/>
        <v>151328.32000000001</v>
      </c>
      <c r="N681" s="227">
        <v>1</v>
      </c>
      <c r="O681" s="102">
        <v>1</v>
      </c>
      <c r="P681" s="208">
        <v>133602.79999999999</v>
      </c>
      <c r="Q681" s="208">
        <v>0</v>
      </c>
      <c r="R681" s="208"/>
      <c r="S681" s="227">
        <f t="shared" si="131"/>
        <v>133602.79999999999</v>
      </c>
      <c r="T681" s="227">
        <f t="shared" si="126"/>
        <v>0</v>
      </c>
      <c r="U681" s="227">
        <f t="shared" si="127"/>
        <v>3968.4000000000233</v>
      </c>
      <c r="V681" s="227">
        <f t="shared" si="128"/>
        <v>0</v>
      </c>
      <c r="W681" s="227">
        <f t="shared" si="138"/>
        <v>0</v>
      </c>
      <c r="X681" s="227">
        <f t="shared" si="136"/>
        <v>3968.4000000000233</v>
      </c>
      <c r="Y681" s="1561">
        <v>3</v>
      </c>
      <c r="Z681" s="1560">
        <v>2.15</v>
      </c>
      <c r="AA681" s="102">
        <v>1</v>
      </c>
      <c r="AB681" s="208">
        <v>142201</v>
      </c>
      <c r="AC681" s="208">
        <v>0</v>
      </c>
      <c r="AD681" s="208">
        <v>0.11</v>
      </c>
      <c r="AE681" s="208">
        <f t="shared" si="132"/>
        <v>15642.11</v>
      </c>
      <c r="AF681" s="208"/>
      <c r="AG681" s="227">
        <f t="shared" si="133"/>
        <v>157843.10999999999</v>
      </c>
      <c r="AH681" s="227" t="s">
        <v>1</v>
      </c>
      <c r="AI681" s="1560">
        <v>2.21</v>
      </c>
      <c r="AJ681" s="102">
        <v>1</v>
      </c>
      <c r="AK681" s="208">
        <v>146169.4</v>
      </c>
      <c r="AL681" s="208">
        <v>0</v>
      </c>
      <c r="AM681" s="1567">
        <v>0.11</v>
      </c>
      <c r="AN681" s="208">
        <f t="shared" si="134"/>
        <v>16078.634</v>
      </c>
      <c r="AO681" s="208"/>
      <c r="AP681" s="227">
        <f t="shared" si="135"/>
        <v>162248.03399999999</v>
      </c>
    </row>
    <row r="682" spans="1:42" s="5" customFormat="1" x14ac:dyDescent="0.25">
      <c r="A682" s="208">
        <v>672</v>
      </c>
      <c r="B682" s="1546" t="s">
        <v>6664</v>
      </c>
      <c r="C682" s="1546" t="s">
        <v>6066</v>
      </c>
      <c r="D682" s="227" t="s">
        <v>6067</v>
      </c>
      <c r="E682" s="1561">
        <v>2</v>
      </c>
      <c r="F682" s="1560">
        <v>2.08</v>
      </c>
      <c r="G682" s="102">
        <v>1</v>
      </c>
      <c r="H682" s="208">
        <v>137571.20000000001</v>
      </c>
      <c r="I682" s="208">
        <v>0</v>
      </c>
      <c r="J682" s="208">
        <v>0.09</v>
      </c>
      <c r="K682" s="208">
        <f t="shared" si="129"/>
        <v>12381.408000000001</v>
      </c>
      <c r="L682" s="208"/>
      <c r="M682" s="227">
        <f t="shared" si="130"/>
        <v>149952.60800000001</v>
      </c>
      <c r="N682" s="227">
        <v>1</v>
      </c>
      <c r="O682" s="102">
        <v>1</v>
      </c>
      <c r="P682" s="208">
        <v>133602.79999999999</v>
      </c>
      <c r="Q682" s="208">
        <v>0</v>
      </c>
      <c r="R682" s="208"/>
      <c r="S682" s="227">
        <f t="shared" si="131"/>
        <v>133602.79999999999</v>
      </c>
      <c r="T682" s="227">
        <f t="shared" si="126"/>
        <v>0</v>
      </c>
      <c r="U682" s="227">
        <f t="shared" si="127"/>
        <v>3968.4000000000233</v>
      </c>
      <c r="V682" s="227">
        <f t="shared" si="128"/>
        <v>0</v>
      </c>
      <c r="W682" s="227">
        <f t="shared" si="138"/>
        <v>0</v>
      </c>
      <c r="X682" s="227">
        <f t="shared" si="136"/>
        <v>3968.4000000000233</v>
      </c>
      <c r="Y682" s="1561">
        <v>3</v>
      </c>
      <c r="Z682" s="1560">
        <v>2.15</v>
      </c>
      <c r="AA682" s="102">
        <v>1</v>
      </c>
      <c r="AB682" s="208">
        <v>142201</v>
      </c>
      <c r="AC682" s="208">
        <v>0</v>
      </c>
      <c r="AD682" s="208">
        <v>0.09</v>
      </c>
      <c r="AE682" s="208">
        <f t="shared" si="132"/>
        <v>12798.09</v>
      </c>
      <c r="AF682" s="208"/>
      <c r="AG682" s="227">
        <f t="shared" si="133"/>
        <v>154999.09</v>
      </c>
      <c r="AH682" s="227" t="s">
        <v>1</v>
      </c>
      <c r="AI682" s="1560">
        <v>2.21</v>
      </c>
      <c r="AJ682" s="102">
        <v>1</v>
      </c>
      <c r="AK682" s="208">
        <v>146169.4</v>
      </c>
      <c r="AL682" s="208">
        <v>0</v>
      </c>
      <c r="AM682" s="1567">
        <v>0.09</v>
      </c>
      <c r="AN682" s="208">
        <f t="shared" si="134"/>
        <v>13155.245999999999</v>
      </c>
      <c r="AO682" s="208"/>
      <c r="AP682" s="227">
        <f t="shared" si="135"/>
        <v>159324.64600000001</v>
      </c>
    </row>
    <row r="683" spans="1:42" s="5" customFormat="1" x14ac:dyDescent="0.25">
      <c r="A683" s="208">
        <v>673</v>
      </c>
      <c r="B683" s="1546" t="s">
        <v>6665</v>
      </c>
      <c r="C683" s="1546" t="s">
        <v>1145</v>
      </c>
      <c r="D683" s="227" t="s">
        <v>4768</v>
      </c>
      <c r="E683" s="1561">
        <v>5</v>
      </c>
      <c r="F683" s="1560">
        <v>1.9</v>
      </c>
      <c r="G683" s="102">
        <v>1</v>
      </c>
      <c r="H683" s="208">
        <v>125666</v>
      </c>
      <c r="I683" s="208">
        <v>0</v>
      </c>
      <c r="J683" s="208">
        <v>0.06</v>
      </c>
      <c r="K683" s="208">
        <f t="shared" si="129"/>
        <v>7539.96</v>
      </c>
      <c r="L683" s="208"/>
      <c r="M683" s="227">
        <f t="shared" si="130"/>
        <v>133205.96</v>
      </c>
      <c r="N683" s="227">
        <v>4</v>
      </c>
      <c r="O683" s="102">
        <v>1</v>
      </c>
      <c r="P683" s="208">
        <v>125666</v>
      </c>
      <c r="Q683" s="208">
        <v>0</v>
      </c>
      <c r="R683" s="208"/>
      <c r="S683" s="227">
        <f t="shared" si="131"/>
        <v>125666</v>
      </c>
      <c r="T683" s="227">
        <f t="shared" si="126"/>
        <v>0</v>
      </c>
      <c r="U683" s="227">
        <f t="shared" si="127"/>
        <v>0</v>
      </c>
      <c r="V683" s="227">
        <f t="shared" si="128"/>
        <v>0</v>
      </c>
      <c r="W683" s="227">
        <f t="shared" si="138"/>
        <v>0</v>
      </c>
      <c r="X683" s="227">
        <f t="shared" si="136"/>
        <v>0</v>
      </c>
      <c r="Y683" s="1561">
        <v>6</v>
      </c>
      <c r="Z683" s="1560">
        <v>1.96</v>
      </c>
      <c r="AA683" s="102">
        <v>1</v>
      </c>
      <c r="AB683" s="208">
        <v>129634.4</v>
      </c>
      <c r="AC683" s="208">
        <v>0</v>
      </c>
      <c r="AD683" s="208">
        <v>0.06</v>
      </c>
      <c r="AE683" s="208">
        <f t="shared" si="132"/>
        <v>7778.0639999999994</v>
      </c>
      <c r="AF683" s="208"/>
      <c r="AG683" s="227">
        <f t="shared" si="133"/>
        <v>137412.46400000001</v>
      </c>
      <c r="AH683" s="227" t="s">
        <v>1</v>
      </c>
      <c r="AI683" s="1560">
        <v>1.96</v>
      </c>
      <c r="AJ683" s="102">
        <v>1</v>
      </c>
      <c r="AK683" s="208">
        <v>129634.4</v>
      </c>
      <c r="AL683" s="208">
        <v>0</v>
      </c>
      <c r="AM683" s="1567">
        <v>0.06</v>
      </c>
      <c r="AN683" s="208">
        <f t="shared" si="134"/>
        <v>7778.0639999999994</v>
      </c>
      <c r="AO683" s="208"/>
      <c r="AP683" s="227">
        <f t="shared" si="135"/>
        <v>137412.46400000001</v>
      </c>
    </row>
    <row r="684" spans="1:42" s="5" customFormat="1" x14ac:dyDescent="0.25">
      <c r="A684" s="208">
        <v>674</v>
      </c>
      <c r="B684" s="1546" t="s">
        <v>6666</v>
      </c>
      <c r="C684" s="1546" t="s">
        <v>1145</v>
      </c>
      <c r="D684" s="227" t="s">
        <v>4768</v>
      </c>
      <c r="E684" s="1561">
        <v>5</v>
      </c>
      <c r="F684" s="1560">
        <v>1.9</v>
      </c>
      <c r="G684" s="102">
        <v>1</v>
      </c>
      <c r="H684" s="208">
        <v>125666</v>
      </c>
      <c r="I684" s="208">
        <v>0</v>
      </c>
      <c r="J684" s="208">
        <v>7.0000000000000007E-2</v>
      </c>
      <c r="K684" s="208">
        <f t="shared" si="129"/>
        <v>8796.6200000000008</v>
      </c>
      <c r="L684" s="208"/>
      <c r="M684" s="227">
        <f t="shared" si="130"/>
        <v>134462.62</v>
      </c>
      <c r="N684" s="227">
        <v>4</v>
      </c>
      <c r="O684" s="102">
        <v>1</v>
      </c>
      <c r="P684" s="208">
        <v>125666</v>
      </c>
      <c r="Q684" s="208">
        <v>0</v>
      </c>
      <c r="R684" s="208"/>
      <c r="S684" s="227">
        <f t="shared" si="131"/>
        <v>125666</v>
      </c>
      <c r="T684" s="227">
        <f t="shared" si="126"/>
        <v>0</v>
      </c>
      <c r="U684" s="227">
        <f t="shared" si="127"/>
        <v>0</v>
      </c>
      <c r="V684" s="227">
        <f t="shared" si="128"/>
        <v>0</v>
      </c>
      <c r="W684" s="227">
        <f t="shared" si="138"/>
        <v>0</v>
      </c>
      <c r="X684" s="227">
        <f t="shared" si="136"/>
        <v>0</v>
      </c>
      <c r="Y684" s="1561">
        <v>6</v>
      </c>
      <c r="Z684" s="1560">
        <v>1.96</v>
      </c>
      <c r="AA684" s="102">
        <v>1</v>
      </c>
      <c r="AB684" s="208">
        <v>129634.4</v>
      </c>
      <c r="AC684" s="208">
        <v>0</v>
      </c>
      <c r="AD684" s="208">
        <v>0.08</v>
      </c>
      <c r="AE684" s="208">
        <f t="shared" si="132"/>
        <v>10370.752</v>
      </c>
      <c r="AF684" s="208"/>
      <c r="AG684" s="227">
        <f t="shared" si="133"/>
        <v>140005.152</v>
      </c>
      <c r="AH684" s="227" t="s">
        <v>1</v>
      </c>
      <c r="AI684" s="1560">
        <v>1.96</v>
      </c>
      <c r="AJ684" s="102">
        <v>1</v>
      </c>
      <c r="AK684" s="208">
        <v>129634.4</v>
      </c>
      <c r="AL684" s="208">
        <v>0</v>
      </c>
      <c r="AM684" s="1567">
        <v>0.08</v>
      </c>
      <c r="AN684" s="208">
        <f t="shared" si="134"/>
        <v>10370.752</v>
      </c>
      <c r="AO684" s="208"/>
      <c r="AP684" s="227">
        <f t="shared" si="135"/>
        <v>140005.152</v>
      </c>
    </row>
    <row r="685" spans="1:42" s="5" customFormat="1" x14ac:dyDescent="0.25">
      <c r="A685" s="208">
        <v>675</v>
      </c>
      <c r="B685" s="1546" t="s">
        <v>6667</v>
      </c>
      <c r="C685" s="1546" t="s">
        <v>1145</v>
      </c>
      <c r="D685" s="227" t="s">
        <v>4768</v>
      </c>
      <c r="E685" s="1561">
        <v>5</v>
      </c>
      <c r="F685" s="1560">
        <v>1.9</v>
      </c>
      <c r="G685" s="102">
        <v>1</v>
      </c>
      <c r="H685" s="208">
        <v>125666</v>
      </c>
      <c r="I685" s="208">
        <v>0</v>
      </c>
      <c r="J685" s="208">
        <v>7.0000000000000007E-2</v>
      </c>
      <c r="K685" s="208">
        <f t="shared" si="129"/>
        <v>8796.6200000000008</v>
      </c>
      <c r="L685" s="208"/>
      <c r="M685" s="227">
        <f t="shared" si="130"/>
        <v>134462.62</v>
      </c>
      <c r="N685" s="227">
        <v>4</v>
      </c>
      <c r="O685" s="102">
        <v>1</v>
      </c>
      <c r="P685" s="208">
        <v>125666</v>
      </c>
      <c r="Q685" s="208">
        <v>0</v>
      </c>
      <c r="R685" s="208"/>
      <c r="S685" s="227">
        <f t="shared" si="131"/>
        <v>125666</v>
      </c>
      <c r="T685" s="227">
        <f t="shared" si="126"/>
        <v>0</v>
      </c>
      <c r="U685" s="227">
        <f t="shared" si="127"/>
        <v>0</v>
      </c>
      <c r="V685" s="227">
        <f t="shared" si="128"/>
        <v>0</v>
      </c>
      <c r="W685" s="227">
        <f t="shared" si="138"/>
        <v>0</v>
      </c>
      <c r="X685" s="227">
        <f t="shared" si="136"/>
        <v>0</v>
      </c>
      <c r="Y685" s="1561">
        <v>6</v>
      </c>
      <c r="Z685" s="1560">
        <v>1.96</v>
      </c>
      <c r="AA685" s="102">
        <v>1</v>
      </c>
      <c r="AB685" s="208">
        <v>129634.4</v>
      </c>
      <c r="AC685" s="208">
        <v>0</v>
      </c>
      <c r="AD685" s="208">
        <v>7.0000000000000007E-2</v>
      </c>
      <c r="AE685" s="208">
        <f t="shared" si="132"/>
        <v>9074.4080000000013</v>
      </c>
      <c r="AF685" s="208"/>
      <c r="AG685" s="227">
        <f t="shared" si="133"/>
        <v>138708.80799999999</v>
      </c>
      <c r="AH685" s="227" t="s">
        <v>1</v>
      </c>
      <c r="AI685" s="1560">
        <v>1.96</v>
      </c>
      <c r="AJ685" s="102">
        <v>1</v>
      </c>
      <c r="AK685" s="208">
        <v>129634.4</v>
      </c>
      <c r="AL685" s="208">
        <v>0</v>
      </c>
      <c r="AM685" s="1567">
        <v>0.08</v>
      </c>
      <c r="AN685" s="208">
        <f t="shared" si="134"/>
        <v>10370.752</v>
      </c>
      <c r="AO685" s="208"/>
      <c r="AP685" s="227">
        <f t="shared" si="135"/>
        <v>140005.152</v>
      </c>
    </row>
    <row r="686" spans="1:42" s="5" customFormat="1" x14ac:dyDescent="0.25">
      <c r="A686" s="208">
        <v>676</v>
      </c>
      <c r="B686" s="1546" t="s">
        <v>6668</v>
      </c>
      <c r="C686" s="1546" t="s">
        <v>1145</v>
      </c>
      <c r="D686" s="227" t="s">
        <v>4768</v>
      </c>
      <c r="E686" s="1561">
        <v>2</v>
      </c>
      <c r="F686" s="1560">
        <v>1.79</v>
      </c>
      <c r="G686" s="102">
        <v>1</v>
      </c>
      <c r="H686" s="208">
        <v>118390.6</v>
      </c>
      <c r="I686" s="208">
        <v>0</v>
      </c>
      <c r="J686" s="208">
        <v>0.05</v>
      </c>
      <c r="K686" s="208">
        <f t="shared" si="129"/>
        <v>5919.5300000000007</v>
      </c>
      <c r="L686" s="208"/>
      <c r="M686" s="227">
        <f t="shared" si="130"/>
        <v>124310.13</v>
      </c>
      <c r="N686" s="227">
        <v>1</v>
      </c>
      <c r="O686" s="102">
        <v>1</v>
      </c>
      <c r="P686" s="208">
        <v>114422.2</v>
      </c>
      <c r="Q686" s="208">
        <v>0</v>
      </c>
      <c r="R686" s="208"/>
      <c r="S686" s="227">
        <f t="shared" si="131"/>
        <v>114422.2</v>
      </c>
      <c r="T686" s="227">
        <f t="shared" si="126"/>
        <v>0</v>
      </c>
      <c r="U686" s="227">
        <f t="shared" si="127"/>
        <v>3968.4000000000087</v>
      </c>
      <c r="V686" s="227">
        <f t="shared" si="128"/>
        <v>0</v>
      </c>
      <c r="W686" s="227">
        <f t="shared" si="138"/>
        <v>0</v>
      </c>
      <c r="X686" s="227">
        <f t="shared" si="136"/>
        <v>3968.4000000000087</v>
      </c>
      <c r="Y686" s="1561">
        <v>3</v>
      </c>
      <c r="Z686" s="1560">
        <v>1.84</v>
      </c>
      <c r="AA686" s="102">
        <v>1</v>
      </c>
      <c r="AB686" s="208">
        <v>121697.60000000001</v>
      </c>
      <c r="AC686" s="208">
        <v>0</v>
      </c>
      <c r="AD686" s="208">
        <v>0.05</v>
      </c>
      <c r="AE686" s="208">
        <f t="shared" si="132"/>
        <v>6084.880000000001</v>
      </c>
      <c r="AF686" s="208"/>
      <c r="AG686" s="227">
        <f t="shared" si="133"/>
        <v>127782.48000000001</v>
      </c>
      <c r="AH686" s="227" t="s">
        <v>1</v>
      </c>
      <c r="AI686" s="1560">
        <v>1.9</v>
      </c>
      <c r="AJ686" s="102">
        <v>1</v>
      </c>
      <c r="AK686" s="208">
        <v>125666</v>
      </c>
      <c r="AL686" s="208">
        <v>0</v>
      </c>
      <c r="AM686" s="1567">
        <v>0.06</v>
      </c>
      <c r="AN686" s="208">
        <f t="shared" si="134"/>
        <v>7539.96</v>
      </c>
      <c r="AO686" s="208"/>
      <c r="AP686" s="227">
        <f t="shared" si="135"/>
        <v>133205.96</v>
      </c>
    </row>
    <row r="687" spans="1:42" s="5" customFormat="1" x14ac:dyDescent="0.25">
      <c r="A687" s="208">
        <v>677</v>
      </c>
      <c r="B687" s="1546" t="s">
        <v>6669</v>
      </c>
      <c r="C687" s="1546" t="s">
        <v>1145</v>
      </c>
      <c r="D687" s="227" t="s">
        <v>4768</v>
      </c>
      <c r="E687" s="1561">
        <v>2</v>
      </c>
      <c r="F687" s="1560">
        <v>1.79</v>
      </c>
      <c r="G687" s="102">
        <v>1</v>
      </c>
      <c r="H687" s="208">
        <v>118390.6</v>
      </c>
      <c r="I687" s="208">
        <v>0</v>
      </c>
      <c r="J687" s="208">
        <v>0.06</v>
      </c>
      <c r="K687" s="208">
        <f t="shared" si="129"/>
        <v>7103.4359999999997</v>
      </c>
      <c r="L687" s="208"/>
      <c r="M687" s="227">
        <f t="shared" si="130"/>
        <v>125494.03600000001</v>
      </c>
      <c r="N687" s="227">
        <v>1</v>
      </c>
      <c r="O687" s="102">
        <v>1</v>
      </c>
      <c r="P687" s="208">
        <v>114422.2</v>
      </c>
      <c r="Q687" s="208">
        <v>0</v>
      </c>
      <c r="R687" s="208"/>
      <c r="S687" s="227">
        <f t="shared" si="131"/>
        <v>114422.2</v>
      </c>
      <c r="T687" s="227">
        <f t="shared" si="126"/>
        <v>0</v>
      </c>
      <c r="U687" s="227">
        <f t="shared" si="127"/>
        <v>3968.4000000000087</v>
      </c>
      <c r="V687" s="227">
        <f t="shared" si="128"/>
        <v>0</v>
      </c>
      <c r="W687" s="227">
        <f t="shared" si="138"/>
        <v>0</v>
      </c>
      <c r="X687" s="227">
        <f t="shared" si="136"/>
        <v>3968.4000000000087</v>
      </c>
      <c r="Y687" s="1561">
        <v>3</v>
      </c>
      <c r="Z687" s="1560">
        <v>1.84</v>
      </c>
      <c r="AA687" s="102">
        <v>1</v>
      </c>
      <c r="AB687" s="208">
        <v>121697.60000000001</v>
      </c>
      <c r="AC687" s="208">
        <v>0</v>
      </c>
      <c r="AD687" s="208">
        <v>7.0000000000000007E-2</v>
      </c>
      <c r="AE687" s="208">
        <f t="shared" si="132"/>
        <v>8518.8320000000003</v>
      </c>
      <c r="AF687" s="208"/>
      <c r="AG687" s="227">
        <f t="shared" si="133"/>
        <v>130216.432</v>
      </c>
      <c r="AH687" s="227" t="s">
        <v>1</v>
      </c>
      <c r="AI687" s="1560">
        <v>1.9</v>
      </c>
      <c r="AJ687" s="102">
        <v>1</v>
      </c>
      <c r="AK687" s="208">
        <v>125666</v>
      </c>
      <c r="AL687" s="208">
        <v>0</v>
      </c>
      <c r="AM687" s="1567">
        <v>7.0000000000000007E-2</v>
      </c>
      <c r="AN687" s="208">
        <f t="shared" si="134"/>
        <v>8796.6200000000008</v>
      </c>
      <c r="AO687" s="208"/>
      <c r="AP687" s="227">
        <f t="shared" si="135"/>
        <v>134462.62</v>
      </c>
    </row>
    <row r="688" spans="1:42" s="5" customFormat="1" x14ac:dyDescent="0.25">
      <c r="A688" s="208">
        <v>678</v>
      </c>
      <c r="B688" s="1546" t="s">
        <v>6670</v>
      </c>
      <c r="C688" s="1546" t="s">
        <v>1145</v>
      </c>
      <c r="D688" s="227" t="s">
        <v>4768</v>
      </c>
      <c r="E688" s="1561">
        <v>2</v>
      </c>
      <c r="F688" s="1560">
        <v>1.79</v>
      </c>
      <c r="G688" s="102">
        <v>1</v>
      </c>
      <c r="H688" s="208">
        <v>118390.6</v>
      </c>
      <c r="I688" s="208">
        <v>0</v>
      </c>
      <c r="J688" s="208">
        <v>0.06</v>
      </c>
      <c r="K688" s="208">
        <f t="shared" si="129"/>
        <v>7103.4359999999997</v>
      </c>
      <c r="L688" s="208"/>
      <c r="M688" s="227">
        <f t="shared" si="130"/>
        <v>125494.03600000001</v>
      </c>
      <c r="N688" s="227">
        <v>1</v>
      </c>
      <c r="O688" s="102">
        <v>1</v>
      </c>
      <c r="P688" s="208">
        <v>114422.2</v>
      </c>
      <c r="Q688" s="208">
        <v>0</v>
      </c>
      <c r="R688" s="208"/>
      <c r="S688" s="227">
        <f t="shared" si="131"/>
        <v>114422.2</v>
      </c>
      <c r="T688" s="227">
        <f t="shared" si="126"/>
        <v>0</v>
      </c>
      <c r="U688" s="227">
        <f t="shared" si="127"/>
        <v>3968.4000000000087</v>
      </c>
      <c r="V688" s="227">
        <f t="shared" si="128"/>
        <v>0</v>
      </c>
      <c r="W688" s="227">
        <f t="shared" si="138"/>
        <v>0</v>
      </c>
      <c r="X688" s="227">
        <f t="shared" si="136"/>
        <v>3968.4000000000087</v>
      </c>
      <c r="Y688" s="1561">
        <v>3</v>
      </c>
      <c r="Z688" s="1560">
        <v>1.84</v>
      </c>
      <c r="AA688" s="102">
        <v>1</v>
      </c>
      <c r="AB688" s="208">
        <v>121697.60000000001</v>
      </c>
      <c r="AC688" s="208">
        <v>0</v>
      </c>
      <c r="AD688" s="208">
        <v>0.06</v>
      </c>
      <c r="AE688" s="208">
        <f t="shared" si="132"/>
        <v>7301.8559999999998</v>
      </c>
      <c r="AF688" s="208"/>
      <c r="AG688" s="227">
        <f t="shared" si="133"/>
        <v>128999.45600000001</v>
      </c>
      <c r="AH688" s="227" t="s">
        <v>1</v>
      </c>
      <c r="AI688" s="1560">
        <v>1.9</v>
      </c>
      <c r="AJ688" s="102">
        <v>1</v>
      </c>
      <c r="AK688" s="208">
        <v>125666</v>
      </c>
      <c r="AL688" s="208">
        <v>0</v>
      </c>
      <c r="AM688" s="1567">
        <v>0.06</v>
      </c>
      <c r="AN688" s="208">
        <f t="shared" si="134"/>
        <v>7539.96</v>
      </c>
      <c r="AO688" s="208"/>
      <c r="AP688" s="227">
        <f t="shared" si="135"/>
        <v>133205.96</v>
      </c>
    </row>
    <row r="689" spans="1:42" s="5" customFormat="1" x14ac:dyDescent="0.25">
      <c r="A689" s="208">
        <v>679</v>
      </c>
      <c r="B689" s="1546" t="s">
        <v>6671</v>
      </c>
      <c r="C689" s="1546" t="s">
        <v>1145</v>
      </c>
      <c r="D689" s="227" t="s">
        <v>4768</v>
      </c>
      <c r="E689" s="1561">
        <v>5</v>
      </c>
      <c r="F689" s="1560">
        <v>1.9</v>
      </c>
      <c r="G689" s="102">
        <v>1</v>
      </c>
      <c r="H689" s="208">
        <v>125666</v>
      </c>
      <c r="I689" s="208">
        <v>0</v>
      </c>
      <c r="J689" s="208">
        <v>0.09</v>
      </c>
      <c r="K689" s="208">
        <f t="shared" si="129"/>
        <v>11309.939999999999</v>
      </c>
      <c r="L689" s="208"/>
      <c r="M689" s="227">
        <f t="shared" si="130"/>
        <v>136975.94</v>
      </c>
      <c r="N689" s="227">
        <v>4</v>
      </c>
      <c r="O689" s="102">
        <v>1</v>
      </c>
      <c r="P689" s="208">
        <v>125666</v>
      </c>
      <c r="Q689" s="208">
        <v>0</v>
      </c>
      <c r="R689" s="208"/>
      <c r="S689" s="227">
        <f t="shared" si="131"/>
        <v>125666</v>
      </c>
      <c r="T689" s="227">
        <f t="shared" si="126"/>
        <v>0</v>
      </c>
      <c r="U689" s="227">
        <f t="shared" si="127"/>
        <v>0</v>
      </c>
      <c r="V689" s="227">
        <f t="shared" si="128"/>
        <v>0</v>
      </c>
      <c r="W689" s="227">
        <f t="shared" si="138"/>
        <v>0</v>
      </c>
      <c r="X689" s="227">
        <f t="shared" si="136"/>
        <v>0</v>
      </c>
      <c r="Y689" s="1561">
        <v>6</v>
      </c>
      <c r="Z689" s="1560">
        <v>1.96</v>
      </c>
      <c r="AA689" s="102">
        <v>1</v>
      </c>
      <c r="AB689" s="208">
        <v>129634.4</v>
      </c>
      <c r="AC689" s="208">
        <v>0</v>
      </c>
      <c r="AD689" s="208">
        <v>0.09</v>
      </c>
      <c r="AE689" s="208">
        <f t="shared" si="132"/>
        <v>11667.096</v>
      </c>
      <c r="AF689" s="208"/>
      <c r="AG689" s="227">
        <f t="shared" si="133"/>
        <v>141301.49599999998</v>
      </c>
      <c r="AH689" s="227" t="s">
        <v>1</v>
      </c>
      <c r="AI689" s="1560">
        <v>1.96</v>
      </c>
      <c r="AJ689" s="102">
        <v>1</v>
      </c>
      <c r="AK689" s="208">
        <v>129634.4</v>
      </c>
      <c r="AL689" s="208">
        <v>0</v>
      </c>
      <c r="AM689" s="1567">
        <v>0.09</v>
      </c>
      <c r="AN689" s="208">
        <f t="shared" si="134"/>
        <v>11667.096</v>
      </c>
      <c r="AO689" s="208"/>
      <c r="AP689" s="227">
        <f t="shared" si="135"/>
        <v>141301.49599999998</v>
      </c>
    </row>
    <row r="690" spans="1:42" s="5" customFormat="1" x14ac:dyDescent="0.25">
      <c r="A690" s="208">
        <v>680</v>
      </c>
      <c r="B690" s="1546" t="s">
        <v>6672</v>
      </c>
      <c r="C690" s="1546" t="s">
        <v>1145</v>
      </c>
      <c r="D690" s="227" t="s">
        <v>4768</v>
      </c>
      <c r="E690" s="1561">
        <v>2</v>
      </c>
      <c r="F690" s="1560">
        <v>1.79</v>
      </c>
      <c r="G690" s="102">
        <v>1</v>
      </c>
      <c r="H690" s="208">
        <v>118390.6</v>
      </c>
      <c r="I690" s="208">
        <v>0</v>
      </c>
      <c r="J690" s="208">
        <v>0.05</v>
      </c>
      <c r="K690" s="208">
        <f t="shared" si="129"/>
        <v>5919.5300000000007</v>
      </c>
      <c r="L690" s="208"/>
      <c r="M690" s="227">
        <f t="shared" si="130"/>
        <v>124310.13</v>
      </c>
      <c r="N690" s="227">
        <v>1</v>
      </c>
      <c r="O690" s="102">
        <v>1</v>
      </c>
      <c r="P690" s="208">
        <v>114422.2</v>
      </c>
      <c r="Q690" s="208">
        <v>0</v>
      </c>
      <c r="R690" s="208"/>
      <c r="S690" s="227">
        <f t="shared" si="131"/>
        <v>114422.2</v>
      </c>
      <c r="T690" s="227">
        <f t="shared" si="126"/>
        <v>0</v>
      </c>
      <c r="U690" s="227">
        <f t="shared" si="127"/>
        <v>3968.4000000000087</v>
      </c>
      <c r="V690" s="227">
        <f t="shared" si="128"/>
        <v>0</v>
      </c>
      <c r="W690" s="227">
        <f t="shared" si="138"/>
        <v>0</v>
      </c>
      <c r="X690" s="227">
        <f t="shared" si="136"/>
        <v>3968.4000000000087</v>
      </c>
      <c r="Y690" s="1561">
        <v>3</v>
      </c>
      <c r="Z690" s="1560">
        <v>1.84</v>
      </c>
      <c r="AA690" s="102">
        <v>1</v>
      </c>
      <c r="AB690" s="208">
        <v>121697.60000000001</v>
      </c>
      <c r="AC690" s="208">
        <v>0</v>
      </c>
      <c r="AD690" s="208">
        <v>0.06</v>
      </c>
      <c r="AE690" s="208">
        <f t="shared" si="132"/>
        <v>7301.8559999999998</v>
      </c>
      <c r="AF690" s="208"/>
      <c r="AG690" s="227">
        <f t="shared" si="133"/>
        <v>128999.45600000001</v>
      </c>
      <c r="AH690" s="227" t="s">
        <v>1</v>
      </c>
      <c r="AI690" s="1560">
        <v>1.9</v>
      </c>
      <c r="AJ690" s="102">
        <v>1</v>
      </c>
      <c r="AK690" s="208">
        <v>125666</v>
      </c>
      <c r="AL690" s="208">
        <v>0</v>
      </c>
      <c r="AM690" s="1567">
        <v>0.06</v>
      </c>
      <c r="AN690" s="208">
        <f t="shared" si="134"/>
        <v>7539.96</v>
      </c>
      <c r="AO690" s="208"/>
      <c r="AP690" s="227">
        <f t="shared" si="135"/>
        <v>133205.96</v>
      </c>
    </row>
    <row r="691" spans="1:42" s="5" customFormat="1" x14ac:dyDescent="0.25">
      <c r="A691" s="208">
        <v>681</v>
      </c>
      <c r="B691" s="1546" t="s">
        <v>6673</v>
      </c>
      <c r="C691" s="1546" t="s">
        <v>1145</v>
      </c>
      <c r="D691" s="227" t="s">
        <v>4768</v>
      </c>
      <c r="E691" s="1561">
        <v>2</v>
      </c>
      <c r="F691" s="1560">
        <v>1.79</v>
      </c>
      <c r="G691" s="102">
        <v>1</v>
      </c>
      <c r="H691" s="208">
        <v>118390.6</v>
      </c>
      <c r="I691" s="208">
        <v>0</v>
      </c>
      <c r="J691" s="208">
        <v>0.06</v>
      </c>
      <c r="K691" s="208">
        <f t="shared" si="129"/>
        <v>7103.4359999999997</v>
      </c>
      <c r="L691" s="208"/>
      <c r="M691" s="227">
        <f t="shared" si="130"/>
        <v>125494.03600000001</v>
      </c>
      <c r="N691" s="227">
        <v>1</v>
      </c>
      <c r="O691" s="102">
        <v>1</v>
      </c>
      <c r="P691" s="208">
        <v>114422.2</v>
      </c>
      <c r="Q691" s="208">
        <v>0</v>
      </c>
      <c r="R691" s="208"/>
      <c r="S691" s="227">
        <f t="shared" si="131"/>
        <v>114422.2</v>
      </c>
      <c r="T691" s="227">
        <f t="shared" si="126"/>
        <v>0</v>
      </c>
      <c r="U691" s="227">
        <f t="shared" si="127"/>
        <v>3968.4000000000087</v>
      </c>
      <c r="V691" s="227">
        <f t="shared" si="128"/>
        <v>0</v>
      </c>
      <c r="W691" s="227">
        <f t="shared" si="138"/>
        <v>0</v>
      </c>
      <c r="X691" s="227">
        <f t="shared" si="136"/>
        <v>3968.4000000000087</v>
      </c>
      <c r="Y691" s="1561">
        <v>3</v>
      </c>
      <c r="Z691" s="1560">
        <v>1.84</v>
      </c>
      <c r="AA691" s="102">
        <v>1</v>
      </c>
      <c r="AB691" s="208">
        <v>121697.60000000001</v>
      </c>
      <c r="AC691" s="208">
        <v>0</v>
      </c>
      <c r="AD691" s="208">
        <v>0.06</v>
      </c>
      <c r="AE691" s="208">
        <f t="shared" si="132"/>
        <v>7301.8559999999998</v>
      </c>
      <c r="AF691" s="208"/>
      <c r="AG691" s="227">
        <f t="shared" si="133"/>
        <v>128999.45600000001</v>
      </c>
      <c r="AH691" s="227" t="s">
        <v>1</v>
      </c>
      <c r="AI691" s="1560">
        <v>1.9</v>
      </c>
      <c r="AJ691" s="102">
        <v>1</v>
      </c>
      <c r="AK691" s="208">
        <v>125666</v>
      </c>
      <c r="AL691" s="208">
        <v>0</v>
      </c>
      <c r="AM691" s="1567">
        <v>7.0000000000000007E-2</v>
      </c>
      <c r="AN691" s="208">
        <f t="shared" si="134"/>
        <v>8796.6200000000008</v>
      </c>
      <c r="AO691" s="208"/>
      <c r="AP691" s="227">
        <f t="shared" si="135"/>
        <v>134462.62</v>
      </c>
    </row>
    <row r="692" spans="1:42" s="5" customFormat="1" x14ac:dyDescent="0.25">
      <c r="A692" s="208">
        <v>682</v>
      </c>
      <c r="B692" s="1546" t="s">
        <v>6674</v>
      </c>
      <c r="C692" s="1546" t="s">
        <v>1145</v>
      </c>
      <c r="D692" s="227" t="s">
        <v>4768</v>
      </c>
      <c r="E692" s="1561">
        <v>2</v>
      </c>
      <c r="F692" s="1560">
        <v>1.79</v>
      </c>
      <c r="G692" s="102">
        <v>1</v>
      </c>
      <c r="H692" s="208">
        <v>118390.6</v>
      </c>
      <c r="I692" s="208">
        <v>0</v>
      </c>
      <c r="J692" s="208">
        <v>0.05</v>
      </c>
      <c r="K692" s="208">
        <f t="shared" si="129"/>
        <v>5919.5300000000007</v>
      </c>
      <c r="L692" s="208"/>
      <c r="M692" s="227">
        <f t="shared" si="130"/>
        <v>124310.13</v>
      </c>
      <c r="N692" s="227">
        <v>1</v>
      </c>
      <c r="O692" s="102">
        <v>1</v>
      </c>
      <c r="P692" s="208">
        <v>114422.2</v>
      </c>
      <c r="Q692" s="208">
        <v>0</v>
      </c>
      <c r="R692" s="208"/>
      <c r="S692" s="227">
        <f t="shared" si="131"/>
        <v>114422.2</v>
      </c>
      <c r="T692" s="227">
        <f t="shared" si="126"/>
        <v>0</v>
      </c>
      <c r="U692" s="227">
        <f t="shared" si="127"/>
        <v>3968.4000000000087</v>
      </c>
      <c r="V692" s="227">
        <f t="shared" si="128"/>
        <v>0</v>
      </c>
      <c r="W692" s="227">
        <f t="shared" si="138"/>
        <v>0</v>
      </c>
      <c r="X692" s="227">
        <f t="shared" si="136"/>
        <v>3968.4000000000087</v>
      </c>
      <c r="Y692" s="1561">
        <v>3</v>
      </c>
      <c r="Z692" s="1560">
        <v>1.84</v>
      </c>
      <c r="AA692" s="102">
        <v>1</v>
      </c>
      <c r="AB692" s="208">
        <v>121697.60000000001</v>
      </c>
      <c r="AC692" s="208">
        <v>0</v>
      </c>
      <c r="AD692" s="208">
        <v>0.05</v>
      </c>
      <c r="AE692" s="208">
        <f t="shared" si="132"/>
        <v>6084.880000000001</v>
      </c>
      <c r="AF692" s="208"/>
      <c r="AG692" s="227">
        <f t="shared" si="133"/>
        <v>127782.48000000001</v>
      </c>
      <c r="AH692" s="227" t="s">
        <v>1</v>
      </c>
      <c r="AI692" s="1560">
        <v>1.9</v>
      </c>
      <c r="AJ692" s="102">
        <v>1</v>
      </c>
      <c r="AK692" s="208">
        <v>125666</v>
      </c>
      <c r="AL692" s="208">
        <v>0</v>
      </c>
      <c r="AM692" s="1567">
        <v>0.06</v>
      </c>
      <c r="AN692" s="208">
        <f t="shared" si="134"/>
        <v>7539.96</v>
      </c>
      <c r="AO692" s="208"/>
      <c r="AP692" s="227">
        <f t="shared" si="135"/>
        <v>133205.96</v>
      </c>
    </row>
    <row r="693" spans="1:42" s="5" customFormat="1" x14ac:dyDescent="0.25">
      <c r="A693" s="208">
        <v>683</v>
      </c>
      <c r="B693" s="1546" t="s">
        <v>6675</v>
      </c>
      <c r="C693" s="1546" t="s">
        <v>1145</v>
      </c>
      <c r="D693" s="227" t="s">
        <v>4768</v>
      </c>
      <c r="E693" s="1561">
        <v>2</v>
      </c>
      <c r="F693" s="1560">
        <v>1.79</v>
      </c>
      <c r="G693" s="102">
        <v>1</v>
      </c>
      <c r="H693" s="208">
        <v>118390.6</v>
      </c>
      <c r="I693" s="208">
        <v>0</v>
      </c>
      <c r="J693" s="208">
        <v>0.11</v>
      </c>
      <c r="K693" s="208">
        <f t="shared" si="129"/>
        <v>13022.966</v>
      </c>
      <c r="L693" s="208"/>
      <c r="M693" s="227">
        <f t="shared" si="130"/>
        <v>131413.56599999999</v>
      </c>
      <c r="N693" s="227">
        <v>1</v>
      </c>
      <c r="O693" s="102">
        <v>1</v>
      </c>
      <c r="P693" s="208">
        <v>114422.2</v>
      </c>
      <c r="Q693" s="208">
        <v>0</v>
      </c>
      <c r="R693" s="208"/>
      <c r="S693" s="227">
        <f t="shared" si="131"/>
        <v>114422.2</v>
      </c>
      <c r="T693" s="227">
        <f t="shared" si="126"/>
        <v>0</v>
      </c>
      <c r="U693" s="227">
        <f t="shared" si="127"/>
        <v>3968.4000000000087</v>
      </c>
      <c r="V693" s="227">
        <f t="shared" si="128"/>
        <v>0</v>
      </c>
      <c r="W693" s="227">
        <f t="shared" si="138"/>
        <v>0</v>
      </c>
      <c r="X693" s="227">
        <f t="shared" si="136"/>
        <v>3968.4000000000087</v>
      </c>
      <c r="Y693" s="1561">
        <v>3</v>
      </c>
      <c r="Z693" s="1560">
        <v>1.84</v>
      </c>
      <c r="AA693" s="102">
        <v>1</v>
      </c>
      <c r="AB693" s="208">
        <v>121697.60000000001</v>
      </c>
      <c r="AC693" s="208">
        <v>0</v>
      </c>
      <c r="AD693" s="208">
        <v>0.11</v>
      </c>
      <c r="AE693" s="208">
        <f t="shared" si="132"/>
        <v>13386.736000000001</v>
      </c>
      <c r="AF693" s="208"/>
      <c r="AG693" s="227">
        <f t="shared" si="133"/>
        <v>135084.33600000001</v>
      </c>
      <c r="AH693" s="227" t="s">
        <v>1</v>
      </c>
      <c r="AI693" s="1560">
        <v>1.9</v>
      </c>
      <c r="AJ693" s="102">
        <v>1</v>
      </c>
      <c r="AK693" s="208">
        <v>125666</v>
      </c>
      <c r="AL693" s="208">
        <v>0</v>
      </c>
      <c r="AM693" s="1567">
        <v>0.11</v>
      </c>
      <c r="AN693" s="208">
        <f t="shared" si="134"/>
        <v>13823.26</v>
      </c>
      <c r="AO693" s="208"/>
      <c r="AP693" s="227">
        <f t="shared" si="135"/>
        <v>139489.26</v>
      </c>
    </row>
    <row r="694" spans="1:42" s="5" customFormat="1" x14ac:dyDescent="0.25">
      <c r="A694" s="208">
        <v>684</v>
      </c>
      <c r="B694" s="1546" t="s">
        <v>6676</v>
      </c>
      <c r="C694" s="1546" t="s">
        <v>1145</v>
      </c>
      <c r="D694" s="227" t="s">
        <v>4768</v>
      </c>
      <c r="E694" s="1561">
        <v>6</v>
      </c>
      <c r="F694" s="1560">
        <v>1.96</v>
      </c>
      <c r="G694" s="102">
        <v>1</v>
      </c>
      <c r="H694" s="208">
        <v>129634.4</v>
      </c>
      <c r="I694" s="208">
        <v>0</v>
      </c>
      <c r="J694" s="208">
        <v>0.08</v>
      </c>
      <c r="K694" s="208">
        <f t="shared" si="129"/>
        <v>10370.752</v>
      </c>
      <c r="L694" s="208"/>
      <c r="M694" s="227">
        <f t="shared" si="130"/>
        <v>140005.152</v>
      </c>
      <c r="N694" s="227">
        <v>4</v>
      </c>
      <c r="O694" s="102">
        <v>1</v>
      </c>
      <c r="P694" s="208">
        <v>125666</v>
      </c>
      <c r="Q694" s="208">
        <v>0</v>
      </c>
      <c r="R694" s="208"/>
      <c r="S694" s="227">
        <f t="shared" si="131"/>
        <v>125666</v>
      </c>
      <c r="T694" s="227">
        <f t="shared" si="126"/>
        <v>0</v>
      </c>
      <c r="U694" s="227">
        <f t="shared" si="127"/>
        <v>3968.3999999999942</v>
      </c>
      <c r="V694" s="227">
        <f t="shared" si="128"/>
        <v>0</v>
      </c>
      <c r="W694" s="227">
        <f t="shared" si="138"/>
        <v>0</v>
      </c>
      <c r="X694" s="227">
        <f t="shared" si="136"/>
        <v>3968.3999999999942</v>
      </c>
      <c r="Y694" s="1561">
        <v>7</v>
      </c>
      <c r="Z694" s="1560">
        <v>1.96</v>
      </c>
      <c r="AA694" s="102">
        <v>1</v>
      </c>
      <c r="AB694" s="208">
        <v>129634.4</v>
      </c>
      <c r="AC694" s="208">
        <v>0</v>
      </c>
      <c r="AD694" s="208">
        <v>0.08</v>
      </c>
      <c r="AE694" s="208">
        <f t="shared" si="132"/>
        <v>10370.752</v>
      </c>
      <c r="AF694" s="208"/>
      <c r="AG694" s="227">
        <f t="shared" si="133"/>
        <v>140005.152</v>
      </c>
      <c r="AH694" s="227" t="s">
        <v>1</v>
      </c>
      <c r="AI694" s="1560">
        <v>2.02</v>
      </c>
      <c r="AJ694" s="102">
        <v>1</v>
      </c>
      <c r="AK694" s="208">
        <v>133602.79999999999</v>
      </c>
      <c r="AL694" s="208">
        <v>0</v>
      </c>
      <c r="AM694" s="1567">
        <v>0.08</v>
      </c>
      <c r="AN694" s="208">
        <f t="shared" si="134"/>
        <v>10688.224</v>
      </c>
      <c r="AO694" s="208"/>
      <c r="AP694" s="227">
        <f t="shared" si="135"/>
        <v>144291.02399999998</v>
      </c>
    </row>
    <row r="695" spans="1:42" s="5" customFormat="1" ht="27" x14ac:dyDescent="0.25">
      <c r="A695" s="208">
        <v>685</v>
      </c>
      <c r="B695" s="1546" t="s">
        <v>6677</v>
      </c>
      <c r="C695" s="1546" t="s">
        <v>6064</v>
      </c>
      <c r="D695" s="227" t="s">
        <v>4758</v>
      </c>
      <c r="E695" s="1561">
        <v>14</v>
      </c>
      <c r="F695" s="1560">
        <v>5.01</v>
      </c>
      <c r="G695" s="102">
        <v>1</v>
      </c>
      <c r="H695" s="208">
        <v>331361.39999999997</v>
      </c>
      <c r="I695" s="208">
        <v>0</v>
      </c>
      <c r="J695" s="208">
        <v>0.13</v>
      </c>
      <c r="K695" s="208">
        <f t="shared" si="129"/>
        <v>43076.981999999996</v>
      </c>
      <c r="L695" s="208"/>
      <c r="M695" s="227">
        <f t="shared" si="130"/>
        <v>374438.38199999998</v>
      </c>
      <c r="N695" s="227">
        <v>13</v>
      </c>
      <c r="O695" s="102">
        <v>1</v>
      </c>
      <c r="P695" s="208">
        <v>331361.39999999997</v>
      </c>
      <c r="Q695" s="208">
        <v>0</v>
      </c>
      <c r="R695" s="208"/>
      <c r="S695" s="227">
        <f t="shared" si="131"/>
        <v>331361.39999999997</v>
      </c>
      <c r="T695" s="227">
        <f t="shared" si="126"/>
        <v>0</v>
      </c>
      <c r="U695" s="227">
        <f t="shared" si="127"/>
        <v>0</v>
      </c>
      <c r="V695" s="227">
        <f t="shared" si="128"/>
        <v>0</v>
      </c>
      <c r="W695" s="227">
        <f t="shared" si="138"/>
        <v>0</v>
      </c>
      <c r="X695" s="227">
        <f t="shared" si="136"/>
        <v>0</v>
      </c>
      <c r="Y695" s="1561">
        <v>15</v>
      </c>
      <c r="Z695" s="1560">
        <v>5.01</v>
      </c>
      <c r="AA695" s="102">
        <v>1</v>
      </c>
      <c r="AB695" s="208">
        <v>331361.39999999997</v>
      </c>
      <c r="AC695" s="208">
        <v>0</v>
      </c>
      <c r="AD695" s="208">
        <v>0.13</v>
      </c>
      <c r="AE695" s="208">
        <f t="shared" si="132"/>
        <v>43076.981999999996</v>
      </c>
      <c r="AF695" s="208"/>
      <c r="AG695" s="227">
        <f t="shared" si="133"/>
        <v>374438.38199999998</v>
      </c>
      <c r="AH695" s="227" t="s">
        <v>1</v>
      </c>
      <c r="AI695" s="1560">
        <v>5.17</v>
      </c>
      <c r="AJ695" s="102">
        <v>1</v>
      </c>
      <c r="AK695" s="208">
        <v>341943.8</v>
      </c>
      <c r="AL695" s="208">
        <v>0</v>
      </c>
      <c r="AM695" s="1567">
        <v>0.13</v>
      </c>
      <c r="AN695" s="208">
        <f t="shared" si="134"/>
        <v>44452.694000000003</v>
      </c>
      <c r="AO695" s="208"/>
      <c r="AP695" s="227">
        <f t="shared" si="135"/>
        <v>386396.49400000001</v>
      </c>
    </row>
    <row r="696" spans="1:42" s="5" customFormat="1" ht="27" x14ac:dyDescent="0.25">
      <c r="A696" s="208">
        <v>686</v>
      </c>
      <c r="B696" s="1546" t="s">
        <v>6678</v>
      </c>
      <c r="C696" s="1546" t="s">
        <v>6096</v>
      </c>
      <c r="D696" s="227" t="s">
        <v>4971</v>
      </c>
      <c r="E696" s="1561">
        <v>2</v>
      </c>
      <c r="F696" s="1560">
        <v>2.83</v>
      </c>
      <c r="G696" s="102">
        <v>1</v>
      </c>
      <c r="H696" s="208">
        <v>187176.2</v>
      </c>
      <c r="I696" s="208">
        <v>0</v>
      </c>
      <c r="J696" s="208">
        <v>0.1</v>
      </c>
      <c r="K696" s="208">
        <f t="shared" si="129"/>
        <v>18717.620000000003</v>
      </c>
      <c r="L696" s="208"/>
      <c r="M696" s="227">
        <f t="shared" si="130"/>
        <v>205893.82</v>
      </c>
      <c r="N696" s="227">
        <v>1</v>
      </c>
      <c r="O696" s="102">
        <v>1</v>
      </c>
      <c r="P696" s="208">
        <v>181885</v>
      </c>
      <c r="Q696" s="208">
        <v>0</v>
      </c>
      <c r="R696" s="208"/>
      <c r="S696" s="227">
        <f t="shared" si="131"/>
        <v>181885</v>
      </c>
      <c r="T696" s="227">
        <f t="shared" si="126"/>
        <v>0</v>
      </c>
      <c r="U696" s="227">
        <f t="shared" si="127"/>
        <v>5291.2000000000116</v>
      </c>
      <c r="V696" s="227">
        <f t="shared" si="128"/>
        <v>0</v>
      </c>
      <c r="W696" s="227">
        <f t="shared" si="138"/>
        <v>0</v>
      </c>
      <c r="X696" s="227">
        <f t="shared" si="136"/>
        <v>5291.2000000000116</v>
      </c>
      <c r="Y696" s="1561">
        <v>3</v>
      </c>
      <c r="Z696" s="1560">
        <v>2.92</v>
      </c>
      <c r="AA696" s="102">
        <v>1</v>
      </c>
      <c r="AB696" s="208">
        <v>193128.8</v>
      </c>
      <c r="AC696" s="208">
        <v>0</v>
      </c>
      <c r="AD696" s="208">
        <v>0.11</v>
      </c>
      <c r="AE696" s="208">
        <f t="shared" si="132"/>
        <v>21244.167999999998</v>
      </c>
      <c r="AF696" s="208"/>
      <c r="AG696" s="227">
        <f t="shared" si="133"/>
        <v>214372.96799999999</v>
      </c>
      <c r="AH696" s="227" t="s">
        <v>1</v>
      </c>
      <c r="AI696" s="1560">
        <v>3.02</v>
      </c>
      <c r="AJ696" s="102">
        <v>1</v>
      </c>
      <c r="AK696" s="208">
        <v>199742.8</v>
      </c>
      <c r="AL696" s="208">
        <v>0</v>
      </c>
      <c r="AM696" s="1567">
        <v>0.11</v>
      </c>
      <c r="AN696" s="208">
        <f t="shared" si="134"/>
        <v>21971.707999999999</v>
      </c>
      <c r="AO696" s="208"/>
      <c r="AP696" s="227">
        <f t="shared" si="135"/>
        <v>221714.50799999997</v>
      </c>
    </row>
    <row r="697" spans="1:42" s="5" customFormat="1" x14ac:dyDescent="0.25">
      <c r="A697" s="208">
        <v>687</v>
      </c>
      <c r="B697" s="1546" t="s">
        <v>6679</v>
      </c>
      <c r="C697" s="1546" t="s">
        <v>6066</v>
      </c>
      <c r="D697" s="227" t="s">
        <v>6067</v>
      </c>
      <c r="E697" s="1561">
        <v>2</v>
      </c>
      <c r="F697" s="1560">
        <v>2.08</v>
      </c>
      <c r="G697" s="102">
        <v>1</v>
      </c>
      <c r="H697" s="208">
        <v>137571.20000000001</v>
      </c>
      <c r="I697" s="208">
        <v>0</v>
      </c>
      <c r="J697" s="208">
        <v>0.09</v>
      </c>
      <c r="K697" s="208">
        <f t="shared" si="129"/>
        <v>12381.408000000001</v>
      </c>
      <c r="L697" s="208"/>
      <c r="M697" s="227">
        <f t="shared" si="130"/>
        <v>149952.60800000001</v>
      </c>
      <c r="N697" s="227">
        <v>1</v>
      </c>
      <c r="O697" s="102">
        <v>1</v>
      </c>
      <c r="P697" s="208">
        <v>133602.79999999999</v>
      </c>
      <c r="Q697" s="208">
        <v>0</v>
      </c>
      <c r="R697" s="208"/>
      <c r="S697" s="227">
        <f t="shared" si="131"/>
        <v>133602.79999999999</v>
      </c>
      <c r="T697" s="227">
        <f t="shared" si="126"/>
        <v>0</v>
      </c>
      <c r="U697" s="227">
        <f t="shared" si="127"/>
        <v>3968.4000000000233</v>
      </c>
      <c r="V697" s="227">
        <f t="shared" si="128"/>
        <v>0</v>
      </c>
      <c r="W697" s="227">
        <f t="shared" si="138"/>
        <v>0</v>
      </c>
      <c r="X697" s="227">
        <f t="shared" si="136"/>
        <v>3968.4000000000233</v>
      </c>
      <c r="Y697" s="1561">
        <v>3</v>
      </c>
      <c r="Z697" s="1560">
        <v>2.15</v>
      </c>
      <c r="AA697" s="102">
        <v>1</v>
      </c>
      <c r="AB697" s="208">
        <v>142201</v>
      </c>
      <c r="AC697" s="208">
        <v>0</v>
      </c>
      <c r="AD697" s="208">
        <v>0.09</v>
      </c>
      <c r="AE697" s="208">
        <f t="shared" si="132"/>
        <v>12798.09</v>
      </c>
      <c r="AF697" s="208"/>
      <c r="AG697" s="227">
        <f t="shared" si="133"/>
        <v>154999.09</v>
      </c>
      <c r="AH697" s="227" t="s">
        <v>1</v>
      </c>
      <c r="AI697" s="1560">
        <v>2.21</v>
      </c>
      <c r="AJ697" s="102">
        <v>1</v>
      </c>
      <c r="AK697" s="208">
        <v>146169.4</v>
      </c>
      <c r="AL697" s="208">
        <v>0</v>
      </c>
      <c r="AM697" s="1567">
        <v>0.09</v>
      </c>
      <c r="AN697" s="208">
        <f t="shared" si="134"/>
        <v>13155.245999999999</v>
      </c>
      <c r="AO697" s="208"/>
      <c r="AP697" s="227">
        <f t="shared" si="135"/>
        <v>159324.64600000001</v>
      </c>
    </row>
    <row r="698" spans="1:42" s="5" customFormat="1" x14ac:dyDescent="0.25">
      <c r="A698" s="208">
        <v>688</v>
      </c>
      <c r="B698" s="1546" t="s">
        <v>6680</v>
      </c>
      <c r="C698" s="1546" t="s">
        <v>6066</v>
      </c>
      <c r="D698" s="227" t="s">
        <v>6067</v>
      </c>
      <c r="E698" s="1561">
        <v>2</v>
      </c>
      <c r="F698" s="1560">
        <v>2.08</v>
      </c>
      <c r="G698" s="102">
        <v>1</v>
      </c>
      <c r="H698" s="208">
        <v>137571.20000000001</v>
      </c>
      <c r="I698" s="208">
        <v>0</v>
      </c>
      <c r="J698" s="208">
        <v>0.09</v>
      </c>
      <c r="K698" s="208">
        <f t="shared" si="129"/>
        <v>12381.408000000001</v>
      </c>
      <c r="L698" s="208"/>
      <c r="M698" s="227">
        <f t="shared" si="130"/>
        <v>149952.60800000001</v>
      </c>
      <c r="N698" s="227">
        <v>1</v>
      </c>
      <c r="O698" s="102">
        <v>1</v>
      </c>
      <c r="P698" s="208">
        <v>133602.79999999999</v>
      </c>
      <c r="Q698" s="208">
        <v>0</v>
      </c>
      <c r="R698" s="208"/>
      <c r="S698" s="227">
        <f t="shared" si="131"/>
        <v>133602.79999999999</v>
      </c>
      <c r="T698" s="227">
        <f t="shared" si="126"/>
        <v>0</v>
      </c>
      <c r="U698" s="227">
        <f t="shared" si="127"/>
        <v>3968.4000000000233</v>
      </c>
      <c r="V698" s="227">
        <f t="shared" si="128"/>
        <v>0</v>
      </c>
      <c r="W698" s="227">
        <f t="shared" si="138"/>
        <v>0</v>
      </c>
      <c r="X698" s="227">
        <f t="shared" si="136"/>
        <v>3968.4000000000233</v>
      </c>
      <c r="Y698" s="1561">
        <v>3</v>
      </c>
      <c r="Z698" s="1560">
        <v>2.15</v>
      </c>
      <c r="AA698" s="102">
        <v>1</v>
      </c>
      <c r="AB698" s="208">
        <v>142201</v>
      </c>
      <c r="AC698" s="208">
        <v>0</v>
      </c>
      <c r="AD698" s="208">
        <v>0.09</v>
      </c>
      <c r="AE698" s="208">
        <f t="shared" si="132"/>
        <v>12798.09</v>
      </c>
      <c r="AF698" s="208"/>
      <c r="AG698" s="227">
        <f t="shared" si="133"/>
        <v>154999.09</v>
      </c>
      <c r="AH698" s="227" t="s">
        <v>1</v>
      </c>
      <c r="AI698" s="1560">
        <v>2.21</v>
      </c>
      <c r="AJ698" s="102">
        <v>1</v>
      </c>
      <c r="AK698" s="208">
        <v>146169.4</v>
      </c>
      <c r="AL698" s="208">
        <v>0</v>
      </c>
      <c r="AM698" s="1567">
        <v>0.09</v>
      </c>
      <c r="AN698" s="208">
        <f t="shared" si="134"/>
        <v>13155.245999999999</v>
      </c>
      <c r="AO698" s="208"/>
      <c r="AP698" s="227">
        <f t="shared" si="135"/>
        <v>159324.64600000001</v>
      </c>
    </row>
    <row r="699" spans="1:42" s="5" customFormat="1" x14ac:dyDescent="0.25">
      <c r="A699" s="208">
        <v>689</v>
      </c>
      <c r="B699" s="1546" t="s">
        <v>6681</v>
      </c>
      <c r="C699" s="1546" t="s">
        <v>6066</v>
      </c>
      <c r="D699" s="227" t="s">
        <v>6067</v>
      </c>
      <c r="E699" s="1561">
        <v>2</v>
      </c>
      <c r="F699" s="1560">
        <v>2.08</v>
      </c>
      <c r="G699" s="102">
        <v>1</v>
      </c>
      <c r="H699" s="208">
        <v>137571.20000000001</v>
      </c>
      <c r="I699" s="208">
        <v>0</v>
      </c>
      <c r="J699" s="208">
        <v>0.1</v>
      </c>
      <c r="K699" s="208">
        <f t="shared" si="129"/>
        <v>13757.120000000003</v>
      </c>
      <c r="L699" s="208"/>
      <c r="M699" s="227">
        <f t="shared" si="130"/>
        <v>151328.32000000001</v>
      </c>
      <c r="N699" s="227">
        <v>1</v>
      </c>
      <c r="O699" s="102">
        <v>1</v>
      </c>
      <c r="P699" s="208">
        <v>133602.79999999999</v>
      </c>
      <c r="Q699" s="208">
        <v>0</v>
      </c>
      <c r="R699" s="208"/>
      <c r="S699" s="227">
        <f t="shared" si="131"/>
        <v>133602.79999999999</v>
      </c>
      <c r="T699" s="227">
        <f t="shared" si="126"/>
        <v>0</v>
      </c>
      <c r="U699" s="227">
        <f t="shared" si="127"/>
        <v>3968.4000000000233</v>
      </c>
      <c r="V699" s="227">
        <f t="shared" si="128"/>
        <v>0</v>
      </c>
      <c r="W699" s="227">
        <f t="shared" si="138"/>
        <v>0</v>
      </c>
      <c r="X699" s="227">
        <f t="shared" si="136"/>
        <v>3968.4000000000233</v>
      </c>
      <c r="Y699" s="1561">
        <v>3</v>
      </c>
      <c r="Z699" s="1560">
        <v>2.15</v>
      </c>
      <c r="AA699" s="102">
        <v>1</v>
      </c>
      <c r="AB699" s="208">
        <v>142201</v>
      </c>
      <c r="AC699" s="208">
        <v>0</v>
      </c>
      <c r="AD699" s="208">
        <v>0.1</v>
      </c>
      <c r="AE699" s="208">
        <f t="shared" si="132"/>
        <v>14220.1</v>
      </c>
      <c r="AF699" s="208"/>
      <c r="AG699" s="227">
        <f t="shared" si="133"/>
        <v>156421.1</v>
      </c>
      <c r="AH699" s="227" t="s">
        <v>1</v>
      </c>
      <c r="AI699" s="1560">
        <v>2.21</v>
      </c>
      <c r="AJ699" s="102">
        <v>1</v>
      </c>
      <c r="AK699" s="208">
        <v>146169.4</v>
      </c>
      <c r="AL699" s="208">
        <v>0</v>
      </c>
      <c r="AM699" s="1567">
        <v>0.1</v>
      </c>
      <c r="AN699" s="208">
        <f t="shared" si="134"/>
        <v>14616.94</v>
      </c>
      <c r="AO699" s="208"/>
      <c r="AP699" s="227">
        <f t="shared" si="135"/>
        <v>160786.34</v>
      </c>
    </row>
    <row r="700" spans="1:42" s="5" customFormat="1" x14ac:dyDescent="0.25">
      <c r="A700" s="208">
        <v>690</v>
      </c>
      <c r="B700" s="1546" t="s">
        <v>6682</v>
      </c>
      <c r="C700" s="1546" t="s">
        <v>6066</v>
      </c>
      <c r="D700" s="227" t="s">
        <v>6067</v>
      </c>
      <c r="E700" s="1561">
        <v>2</v>
      </c>
      <c r="F700" s="1560">
        <v>2.08</v>
      </c>
      <c r="G700" s="102">
        <v>1</v>
      </c>
      <c r="H700" s="208">
        <v>137571.20000000001</v>
      </c>
      <c r="I700" s="208">
        <v>0</v>
      </c>
      <c r="J700" s="208">
        <v>0.11</v>
      </c>
      <c r="K700" s="208">
        <f t="shared" si="129"/>
        <v>15132.832000000002</v>
      </c>
      <c r="L700" s="208"/>
      <c r="M700" s="227">
        <f t="shared" si="130"/>
        <v>152704.03200000001</v>
      </c>
      <c r="N700" s="227">
        <v>1</v>
      </c>
      <c r="O700" s="102">
        <v>1</v>
      </c>
      <c r="P700" s="208">
        <v>133602.79999999999</v>
      </c>
      <c r="Q700" s="208">
        <v>0</v>
      </c>
      <c r="R700" s="208"/>
      <c r="S700" s="227">
        <f t="shared" si="131"/>
        <v>133602.79999999999</v>
      </c>
      <c r="T700" s="227">
        <f t="shared" si="126"/>
        <v>0</v>
      </c>
      <c r="U700" s="227">
        <f t="shared" si="127"/>
        <v>3968.4000000000233</v>
      </c>
      <c r="V700" s="227">
        <f t="shared" si="128"/>
        <v>0</v>
      </c>
      <c r="W700" s="227">
        <f t="shared" si="138"/>
        <v>0</v>
      </c>
      <c r="X700" s="227">
        <f t="shared" si="136"/>
        <v>3968.4000000000233</v>
      </c>
      <c r="Y700" s="1561">
        <v>3</v>
      </c>
      <c r="Z700" s="1560">
        <v>2.15</v>
      </c>
      <c r="AA700" s="102">
        <v>1</v>
      </c>
      <c r="AB700" s="208">
        <v>142201</v>
      </c>
      <c r="AC700" s="208">
        <v>0</v>
      </c>
      <c r="AD700" s="208">
        <v>0.11</v>
      </c>
      <c r="AE700" s="208">
        <f t="shared" si="132"/>
        <v>15642.11</v>
      </c>
      <c r="AF700" s="208"/>
      <c r="AG700" s="227">
        <f t="shared" si="133"/>
        <v>157843.10999999999</v>
      </c>
      <c r="AH700" s="227" t="s">
        <v>1</v>
      </c>
      <c r="AI700" s="1560">
        <v>2.21</v>
      </c>
      <c r="AJ700" s="102">
        <v>1</v>
      </c>
      <c r="AK700" s="208">
        <v>146169.4</v>
      </c>
      <c r="AL700" s="208">
        <v>0</v>
      </c>
      <c r="AM700" s="1567">
        <v>0.12</v>
      </c>
      <c r="AN700" s="208">
        <f t="shared" si="134"/>
        <v>17540.327999999998</v>
      </c>
      <c r="AO700" s="208"/>
      <c r="AP700" s="227">
        <f t="shared" si="135"/>
        <v>163709.728</v>
      </c>
    </row>
    <row r="701" spans="1:42" s="5" customFormat="1" x14ac:dyDescent="0.25">
      <c r="A701" s="208">
        <v>691</v>
      </c>
      <c r="B701" s="1546" t="s">
        <v>6683</v>
      </c>
      <c r="C701" s="1546" t="s">
        <v>1145</v>
      </c>
      <c r="D701" s="227" t="s">
        <v>4768</v>
      </c>
      <c r="E701" s="1561">
        <v>5</v>
      </c>
      <c r="F701" s="1560">
        <v>1.9</v>
      </c>
      <c r="G701" s="102">
        <v>1</v>
      </c>
      <c r="H701" s="208">
        <v>125666</v>
      </c>
      <c r="I701" s="208">
        <v>0</v>
      </c>
      <c r="J701" s="208">
        <v>0.09</v>
      </c>
      <c r="K701" s="208">
        <f t="shared" si="129"/>
        <v>11309.939999999999</v>
      </c>
      <c r="L701" s="208"/>
      <c r="M701" s="227">
        <f t="shared" si="130"/>
        <v>136975.94</v>
      </c>
      <c r="N701" s="227">
        <v>4</v>
      </c>
      <c r="O701" s="102">
        <v>1</v>
      </c>
      <c r="P701" s="208">
        <v>125666</v>
      </c>
      <c r="Q701" s="208">
        <v>0</v>
      </c>
      <c r="R701" s="208"/>
      <c r="S701" s="227">
        <f t="shared" si="131"/>
        <v>125666</v>
      </c>
      <c r="T701" s="227">
        <f t="shared" si="126"/>
        <v>0</v>
      </c>
      <c r="U701" s="227">
        <f t="shared" si="127"/>
        <v>0</v>
      </c>
      <c r="V701" s="227">
        <f t="shared" si="128"/>
        <v>0</v>
      </c>
      <c r="W701" s="227">
        <f t="shared" si="138"/>
        <v>0</v>
      </c>
      <c r="X701" s="227">
        <f t="shared" si="136"/>
        <v>0</v>
      </c>
      <c r="Y701" s="1561">
        <v>6</v>
      </c>
      <c r="Z701" s="1560">
        <v>1.96</v>
      </c>
      <c r="AA701" s="102">
        <v>1</v>
      </c>
      <c r="AB701" s="208">
        <v>129634.4</v>
      </c>
      <c r="AC701" s="208">
        <v>0</v>
      </c>
      <c r="AD701" s="208">
        <v>0.09</v>
      </c>
      <c r="AE701" s="208">
        <f t="shared" si="132"/>
        <v>11667.096</v>
      </c>
      <c r="AF701" s="208"/>
      <c r="AG701" s="227">
        <f t="shared" si="133"/>
        <v>141301.49599999998</v>
      </c>
      <c r="AH701" s="227" t="s">
        <v>1</v>
      </c>
      <c r="AI701" s="1560">
        <v>1.96</v>
      </c>
      <c r="AJ701" s="102">
        <v>1</v>
      </c>
      <c r="AK701" s="208">
        <v>129634.4</v>
      </c>
      <c r="AL701" s="208">
        <v>0</v>
      </c>
      <c r="AM701" s="1567">
        <v>0.09</v>
      </c>
      <c r="AN701" s="208">
        <f t="shared" si="134"/>
        <v>11667.096</v>
      </c>
      <c r="AO701" s="208"/>
      <c r="AP701" s="227">
        <f t="shared" si="135"/>
        <v>141301.49599999998</v>
      </c>
    </row>
    <row r="702" spans="1:42" s="5" customFormat="1" x14ac:dyDescent="0.25">
      <c r="A702" s="208">
        <v>692</v>
      </c>
      <c r="B702" s="1546" t="s">
        <v>6684</v>
      </c>
      <c r="C702" s="1546" t="s">
        <v>1145</v>
      </c>
      <c r="D702" s="227" t="s">
        <v>4768</v>
      </c>
      <c r="E702" s="1561">
        <v>5</v>
      </c>
      <c r="F702" s="1560">
        <v>1.9</v>
      </c>
      <c r="G702" s="102">
        <v>1</v>
      </c>
      <c r="H702" s="208">
        <v>125666</v>
      </c>
      <c r="I702" s="208"/>
      <c r="J702" s="208">
        <v>0.09</v>
      </c>
      <c r="K702" s="208">
        <f t="shared" si="129"/>
        <v>11309.939999999999</v>
      </c>
      <c r="L702" s="208"/>
      <c r="M702" s="227">
        <f t="shared" si="130"/>
        <v>136975.94</v>
      </c>
      <c r="N702" s="227">
        <v>4</v>
      </c>
      <c r="O702" s="102">
        <v>1</v>
      </c>
      <c r="P702" s="208">
        <v>125666</v>
      </c>
      <c r="Q702" s="208"/>
      <c r="R702" s="208"/>
      <c r="S702" s="227">
        <f t="shared" si="131"/>
        <v>125666</v>
      </c>
      <c r="T702" s="227">
        <f t="shared" si="126"/>
        <v>0</v>
      </c>
      <c r="U702" s="227">
        <f t="shared" si="127"/>
        <v>0</v>
      </c>
      <c r="V702" s="227">
        <f t="shared" si="128"/>
        <v>0</v>
      </c>
      <c r="W702" s="227">
        <f t="shared" si="138"/>
        <v>0</v>
      </c>
      <c r="X702" s="227">
        <f t="shared" si="136"/>
        <v>0</v>
      </c>
      <c r="Y702" s="1561">
        <v>6</v>
      </c>
      <c r="Z702" s="1560">
        <v>1.96</v>
      </c>
      <c r="AA702" s="102">
        <v>1</v>
      </c>
      <c r="AB702" s="208">
        <v>129634.4</v>
      </c>
      <c r="AC702" s="208"/>
      <c r="AD702" s="208">
        <v>0.09</v>
      </c>
      <c r="AE702" s="208">
        <f t="shared" si="132"/>
        <v>11667.096</v>
      </c>
      <c r="AF702" s="208"/>
      <c r="AG702" s="227">
        <f t="shared" si="133"/>
        <v>141301.49599999998</v>
      </c>
      <c r="AH702" s="227" t="s">
        <v>1</v>
      </c>
      <c r="AI702" s="1560">
        <v>1.96</v>
      </c>
      <c r="AJ702" s="102">
        <v>1</v>
      </c>
      <c r="AK702" s="208">
        <v>129634.4</v>
      </c>
      <c r="AL702" s="208"/>
      <c r="AM702" s="1567">
        <v>0.09</v>
      </c>
      <c r="AN702" s="208">
        <f t="shared" si="134"/>
        <v>11667.096</v>
      </c>
      <c r="AO702" s="208"/>
      <c r="AP702" s="227">
        <f t="shared" si="135"/>
        <v>141301.49599999998</v>
      </c>
    </row>
    <row r="703" spans="1:42" s="5" customFormat="1" x14ac:dyDescent="0.25">
      <c r="A703" s="208">
        <v>693</v>
      </c>
      <c r="B703" s="1546" t="s">
        <v>6685</v>
      </c>
      <c r="C703" s="1546" t="s">
        <v>1145</v>
      </c>
      <c r="D703" s="227" t="s">
        <v>4768</v>
      </c>
      <c r="E703" s="1561">
        <v>4</v>
      </c>
      <c r="F703" s="1560">
        <v>1.9</v>
      </c>
      <c r="G703" s="102">
        <v>1</v>
      </c>
      <c r="H703" s="208">
        <v>125666</v>
      </c>
      <c r="I703" s="208"/>
      <c r="J703" s="208">
        <v>0.09</v>
      </c>
      <c r="K703" s="208">
        <f t="shared" si="129"/>
        <v>11309.939999999999</v>
      </c>
      <c r="L703" s="208"/>
      <c r="M703" s="227">
        <f t="shared" si="130"/>
        <v>136975.94</v>
      </c>
      <c r="N703" s="227">
        <v>3</v>
      </c>
      <c r="O703" s="102">
        <v>1</v>
      </c>
      <c r="P703" s="208">
        <v>121697.60000000001</v>
      </c>
      <c r="Q703" s="208"/>
      <c r="R703" s="208"/>
      <c r="S703" s="227">
        <f t="shared" si="131"/>
        <v>121697.60000000001</v>
      </c>
      <c r="T703" s="227">
        <f t="shared" si="126"/>
        <v>0</v>
      </c>
      <c r="U703" s="227">
        <f t="shared" si="127"/>
        <v>3968.3999999999942</v>
      </c>
      <c r="V703" s="227">
        <f t="shared" si="128"/>
        <v>0</v>
      </c>
      <c r="W703" s="227">
        <f t="shared" si="138"/>
        <v>0</v>
      </c>
      <c r="X703" s="227">
        <f t="shared" si="136"/>
        <v>3968.3999999999942</v>
      </c>
      <c r="Y703" s="1561">
        <v>5</v>
      </c>
      <c r="Z703" s="1560">
        <v>1.9</v>
      </c>
      <c r="AA703" s="102">
        <v>1</v>
      </c>
      <c r="AB703" s="208">
        <v>125666</v>
      </c>
      <c r="AC703" s="208"/>
      <c r="AD703" s="208">
        <v>0.09</v>
      </c>
      <c r="AE703" s="208">
        <f t="shared" si="132"/>
        <v>11309.939999999999</v>
      </c>
      <c r="AF703" s="208"/>
      <c r="AG703" s="227">
        <f t="shared" si="133"/>
        <v>136975.94</v>
      </c>
      <c r="AH703" s="227" t="s">
        <v>1</v>
      </c>
      <c r="AI703" s="1560">
        <v>1.96</v>
      </c>
      <c r="AJ703" s="102">
        <v>1</v>
      </c>
      <c r="AK703" s="208">
        <v>129634.4</v>
      </c>
      <c r="AL703" s="208"/>
      <c r="AM703" s="1567">
        <v>0.09</v>
      </c>
      <c r="AN703" s="208">
        <f t="shared" si="134"/>
        <v>11667.096</v>
      </c>
      <c r="AO703" s="208"/>
      <c r="AP703" s="227">
        <f t="shared" si="135"/>
        <v>141301.49599999998</v>
      </c>
    </row>
    <row r="704" spans="1:42" s="5" customFormat="1" x14ac:dyDescent="0.25">
      <c r="A704" s="208">
        <v>694</v>
      </c>
      <c r="B704" s="1546" t="s">
        <v>6686</v>
      </c>
      <c r="C704" s="1546" t="s">
        <v>1145</v>
      </c>
      <c r="D704" s="227" t="s">
        <v>4768</v>
      </c>
      <c r="E704" s="1561">
        <v>4</v>
      </c>
      <c r="F704" s="1560">
        <v>1.9</v>
      </c>
      <c r="G704" s="102">
        <v>1</v>
      </c>
      <c r="H704" s="208">
        <v>125666</v>
      </c>
      <c r="I704" s="208">
        <v>8000</v>
      </c>
      <c r="J704" s="208">
        <v>7.0000000000000007E-2</v>
      </c>
      <c r="K704" s="208">
        <f t="shared" si="129"/>
        <v>8796.6200000000008</v>
      </c>
      <c r="L704" s="208"/>
      <c r="M704" s="227">
        <f t="shared" si="130"/>
        <v>142462.62</v>
      </c>
      <c r="N704" s="227">
        <v>3</v>
      </c>
      <c r="O704" s="102">
        <v>1</v>
      </c>
      <c r="P704" s="208">
        <v>121697.60000000001</v>
      </c>
      <c r="Q704" s="208"/>
      <c r="R704" s="208"/>
      <c r="S704" s="227">
        <f t="shared" si="131"/>
        <v>121697.60000000001</v>
      </c>
      <c r="T704" s="227">
        <f t="shared" si="126"/>
        <v>0</v>
      </c>
      <c r="U704" s="227">
        <f t="shared" si="127"/>
        <v>3968.3999999999942</v>
      </c>
      <c r="V704" s="227">
        <f t="shared" si="128"/>
        <v>8000</v>
      </c>
      <c r="W704" s="227">
        <f t="shared" si="138"/>
        <v>0</v>
      </c>
      <c r="X704" s="227">
        <f t="shared" si="136"/>
        <v>11968.399999999994</v>
      </c>
      <c r="Y704" s="1561">
        <v>5</v>
      </c>
      <c r="Z704" s="1560">
        <v>1.9</v>
      </c>
      <c r="AA704" s="102">
        <v>1</v>
      </c>
      <c r="AB704" s="208">
        <v>125666</v>
      </c>
      <c r="AC704" s="208">
        <v>8000</v>
      </c>
      <c r="AD704" s="208">
        <v>7.0000000000000007E-2</v>
      </c>
      <c r="AE704" s="208">
        <f t="shared" si="132"/>
        <v>8796.6200000000008</v>
      </c>
      <c r="AF704" s="208"/>
      <c r="AG704" s="227">
        <f t="shared" si="133"/>
        <v>142462.62</v>
      </c>
      <c r="AH704" s="227" t="s">
        <v>1</v>
      </c>
      <c r="AI704" s="1560">
        <v>1.96</v>
      </c>
      <c r="AJ704" s="102">
        <v>1</v>
      </c>
      <c r="AK704" s="208">
        <v>129634.4</v>
      </c>
      <c r="AL704" s="208">
        <v>8000</v>
      </c>
      <c r="AM704" s="1567">
        <v>7.0000000000000007E-2</v>
      </c>
      <c r="AN704" s="208">
        <f t="shared" si="134"/>
        <v>9074.4080000000013</v>
      </c>
      <c r="AO704" s="208"/>
      <c r="AP704" s="227">
        <f t="shared" si="135"/>
        <v>146708.80799999999</v>
      </c>
    </row>
    <row r="705" spans="1:42" s="5" customFormat="1" x14ac:dyDescent="0.25">
      <c r="A705" s="208">
        <v>695</v>
      </c>
      <c r="B705" s="1546" t="s">
        <v>6687</v>
      </c>
      <c r="C705" s="1546" t="s">
        <v>1145</v>
      </c>
      <c r="D705" s="227" t="s">
        <v>4768</v>
      </c>
      <c r="E705" s="1561">
        <v>2</v>
      </c>
      <c r="F705" s="1560">
        <v>1.79</v>
      </c>
      <c r="G705" s="102">
        <v>1</v>
      </c>
      <c r="H705" s="208">
        <v>118390.6</v>
      </c>
      <c r="I705" s="208"/>
      <c r="J705" s="208">
        <v>0.06</v>
      </c>
      <c r="K705" s="208">
        <f t="shared" si="129"/>
        <v>7103.4359999999997</v>
      </c>
      <c r="L705" s="208"/>
      <c r="M705" s="227">
        <f t="shared" si="130"/>
        <v>125494.03600000001</v>
      </c>
      <c r="N705" s="227">
        <v>1</v>
      </c>
      <c r="O705" s="102">
        <v>1</v>
      </c>
      <c r="P705" s="208">
        <v>114422.2</v>
      </c>
      <c r="Q705" s="208"/>
      <c r="R705" s="208"/>
      <c r="S705" s="227">
        <f t="shared" si="131"/>
        <v>114422.2</v>
      </c>
      <c r="T705" s="227">
        <f t="shared" si="126"/>
        <v>0</v>
      </c>
      <c r="U705" s="227">
        <f t="shared" si="127"/>
        <v>3968.4000000000087</v>
      </c>
      <c r="V705" s="227">
        <f t="shared" si="128"/>
        <v>0</v>
      </c>
      <c r="W705" s="227">
        <f t="shared" si="138"/>
        <v>0</v>
      </c>
      <c r="X705" s="227">
        <f t="shared" si="136"/>
        <v>3968.4000000000087</v>
      </c>
      <c r="Y705" s="1561">
        <v>3</v>
      </c>
      <c r="Z705" s="1560">
        <v>1.84</v>
      </c>
      <c r="AA705" s="102">
        <v>1</v>
      </c>
      <c r="AB705" s="208">
        <v>121697.60000000001</v>
      </c>
      <c r="AC705" s="208"/>
      <c r="AD705" s="208">
        <v>7.0000000000000007E-2</v>
      </c>
      <c r="AE705" s="208">
        <f t="shared" si="132"/>
        <v>8518.8320000000003</v>
      </c>
      <c r="AF705" s="208"/>
      <c r="AG705" s="227">
        <f t="shared" si="133"/>
        <v>130216.432</v>
      </c>
      <c r="AH705" s="227" t="s">
        <v>1</v>
      </c>
      <c r="AI705" s="1560">
        <v>1.9</v>
      </c>
      <c r="AJ705" s="102">
        <v>1</v>
      </c>
      <c r="AK705" s="208">
        <v>125666</v>
      </c>
      <c r="AL705" s="208"/>
      <c r="AM705" s="1567">
        <v>7.0000000000000007E-2</v>
      </c>
      <c r="AN705" s="208">
        <f t="shared" si="134"/>
        <v>8796.6200000000008</v>
      </c>
      <c r="AO705" s="208"/>
      <c r="AP705" s="227">
        <f t="shared" si="135"/>
        <v>134462.62</v>
      </c>
    </row>
    <row r="706" spans="1:42" s="5" customFormat="1" x14ac:dyDescent="0.25">
      <c r="A706" s="208">
        <v>696</v>
      </c>
      <c r="B706" s="1546" t="s">
        <v>6688</v>
      </c>
      <c r="C706" s="1546" t="s">
        <v>1145</v>
      </c>
      <c r="D706" s="227" t="s">
        <v>4768</v>
      </c>
      <c r="E706" s="1561">
        <v>2</v>
      </c>
      <c r="F706" s="1560">
        <v>1.79</v>
      </c>
      <c r="G706" s="102">
        <v>1</v>
      </c>
      <c r="H706" s="208">
        <v>118390.6</v>
      </c>
      <c r="I706" s="208"/>
      <c r="J706" s="208">
        <v>0.06</v>
      </c>
      <c r="K706" s="208">
        <f t="shared" si="129"/>
        <v>7103.4359999999997</v>
      </c>
      <c r="L706" s="208"/>
      <c r="M706" s="227">
        <f t="shared" si="130"/>
        <v>125494.03600000001</v>
      </c>
      <c r="N706" s="227">
        <v>1</v>
      </c>
      <c r="O706" s="102">
        <v>1</v>
      </c>
      <c r="P706" s="208">
        <v>114422.2</v>
      </c>
      <c r="Q706" s="208"/>
      <c r="R706" s="208"/>
      <c r="S706" s="227">
        <f t="shared" si="131"/>
        <v>114422.2</v>
      </c>
      <c r="T706" s="227">
        <f t="shared" si="126"/>
        <v>0</v>
      </c>
      <c r="U706" s="227">
        <f t="shared" si="127"/>
        <v>3968.4000000000087</v>
      </c>
      <c r="V706" s="227">
        <f t="shared" si="128"/>
        <v>0</v>
      </c>
      <c r="W706" s="227">
        <f t="shared" si="138"/>
        <v>0</v>
      </c>
      <c r="X706" s="227">
        <f t="shared" si="136"/>
        <v>3968.4000000000087</v>
      </c>
      <c r="Y706" s="1561">
        <v>3</v>
      </c>
      <c r="Z706" s="1560">
        <v>1.84</v>
      </c>
      <c r="AA706" s="102">
        <v>1</v>
      </c>
      <c r="AB706" s="208">
        <v>121697.60000000001</v>
      </c>
      <c r="AC706" s="208"/>
      <c r="AD706" s="208">
        <v>0.06</v>
      </c>
      <c r="AE706" s="208">
        <f t="shared" si="132"/>
        <v>7301.8559999999998</v>
      </c>
      <c r="AF706" s="208"/>
      <c r="AG706" s="227">
        <f t="shared" si="133"/>
        <v>128999.45600000001</v>
      </c>
      <c r="AH706" s="227" t="s">
        <v>1</v>
      </c>
      <c r="AI706" s="1560">
        <v>1.9</v>
      </c>
      <c r="AJ706" s="102">
        <v>1</v>
      </c>
      <c r="AK706" s="208">
        <v>125666</v>
      </c>
      <c r="AL706" s="208"/>
      <c r="AM706" s="1567">
        <v>0.06</v>
      </c>
      <c r="AN706" s="208">
        <f t="shared" si="134"/>
        <v>7539.96</v>
      </c>
      <c r="AO706" s="208"/>
      <c r="AP706" s="227">
        <f t="shared" si="135"/>
        <v>133205.96</v>
      </c>
    </row>
    <row r="707" spans="1:42" s="5" customFormat="1" x14ac:dyDescent="0.25">
      <c r="A707" s="208">
        <v>697</v>
      </c>
      <c r="B707" s="1546" t="s">
        <v>6689</v>
      </c>
      <c r="C707" s="1546" t="s">
        <v>1145</v>
      </c>
      <c r="D707" s="227" t="s">
        <v>4768</v>
      </c>
      <c r="E707" s="1561">
        <v>2</v>
      </c>
      <c r="F707" s="1560">
        <v>1.79</v>
      </c>
      <c r="G707" s="102">
        <v>1</v>
      </c>
      <c r="H707" s="208">
        <v>118390.6</v>
      </c>
      <c r="I707" s="208"/>
      <c r="J707" s="208">
        <v>0.05</v>
      </c>
      <c r="K707" s="208">
        <f t="shared" si="129"/>
        <v>5919.5300000000007</v>
      </c>
      <c r="L707" s="208"/>
      <c r="M707" s="227">
        <f t="shared" si="130"/>
        <v>124310.13</v>
      </c>
      <c r="N707" s="227">
        <v>1</v>
      </c>
      <c r="O707" s="102">
        <v>1</v>
      </c>
      <c r="P707" s="208">
        <v>114422.2</v>
      </c>
      <c r="Q707" s="208"/>
      <c r="R707" s="208"/>
      <c r="S707" s="227">
        <f t="shared" si="131"/>
        <v>114422.2</v>
      </c>
      <c r="T707" s="227">
        <f t="shared" si="126"/>
        <v>0</v>
      </c>
      <c r="U707" s="227">
        <f t="shared" si="127"/>
        <v>3968.4000000000087</v>
      </c>
      <c r="V707" s="227">
        <f t="shared" si="128"/>
        <v>0</v>
      </c>
      <c r="W707" s="227">
        <f t="shared" si="138"/>
        <v>0</v>
      </c>
      <c r="X707" s="227">
        <f t="shared" si="136"/>
        <v>3968.4000000000087</v>
      </c>
      <c r="Y707" s="1561">
        <v>3</v>
      </c>
      <c r="Z707" s="1560">
        <v>1.84</v>
      </c>
      <c r="AA707" s="102">
        <v>1</v>
      </c>
      <c r="AB707" s="208">
        <v>121697.60000000001</v>
      </c>
      <c r="AC707" s="208"/>
      <c r="AD707" s="208">
        <v>0.05</v>
      </c>
      <c r="AE707" s="208">
        <f t="shared" si="132"/>
        <v>6084.880000000001</v>
      </c>
      <c r="AF707" s="208"/>
      <c r="AG707" s="227">
        <f t="shared" si="133"/>
        <v>127782.48000000001</v>
      </c>
      <c r="AH707" s="227" t="s">
        <v>1</v>
      </c>
      <c r="AI707" s="1560">
        <v>1.9</v>
      </c>
      <c r="AJ707" s="102">
        <v>1</v>
      </c>
      <c r="AK707" s="208">
        <v>125666</v>
      </c>
      <c r="AL707" s="208"/>
      <c r="AM707" s="1567">
        <v>0.06</v>
      </c>
      <c r="AN707" s="208">
        <f t="shared" si="134"/>
        <v>7539.96</v>
      </c>
      <c r="AO707" s="208"/>
      <c r="AP707" s="227">
        <f t="shared" si="135"/>
        <v>133205.96</v>
      </c>
    </row>
    <row r="708" spans="1:42" s="5" customFormat="1" x14ac:dyDescent="0.25">
      <c r="A708" s="208">
        <v>698</v>
      </c>
      <c r="B708" s="1546" t="s">
        <v>6690</v>
      </c>
      <c r="C708" s="1546" t="s">
        <v>1145</v>
      </c>
      <c r="D708" s="227" t="s">
        <v>4768</v>
      </c>
      <c r="E708" s="1561">
        <v>6</v>
      </c>
      <c r="F708" s="1560">
        <v>1.96</v>
      </c>
      <c r="G708" s="102">
        <v>1</v>
      </c>
      <c r="H708" s="208">
        <v>129634.4</v>
      </c>
      <c r="I708" s="208"/>
      <c r="J708" s="208">
        <v>0.08</v>
      </c>
      <c r="K708" s="208">
        <f t="shared" si="129"/>
        <v>10370.752</v>
      </c>
      <c r="L708" s="208"/>
      <c r="M708" s="227">
        <f t="shared" si="130"/>
        <v>140005.152</v>
      </c>
      <c r="N708" s="227">
        <v>4</v>
      </c>
      <c r="O708" s="102">
        <v>1</v>
      </c>
      <c r="P708" s="208">
        <v>125666</v>
      </c>
      <c r="Q708" s="208"/>
      <c r="R708" s="208"/>
      <c r="S708" s="227">
        <f t="shared" si="131"/>
        <v>125666</v>
      </c>
      <c r="T708" s="227">
        <f t="shared" si="126"/>
        <v>0</v>
      </c>
      <c r="U708" s="227">
        <f t="shared" si="127"/>
        <v>3968.3999999999942</v>
      </c>
      <c r="V708" s="227">
        <f t="shared" si="128"/>
        <v>0</v>
      </c>
      <c r="W708" s="227">
        <f t="shared" si="138"/>
        <v>0</v>
      </c>
      <c r="X708" s="227">
        <f t="shared" si="136"/>
        <v>3968.3999999999942</v>
      </c>
      <c r="Y708" s="1561">
        <v>7</v>
      </c>
      <c r="Z708" s="1560">
        <v>1.96</v>
      </c>
      <c r="AA708" s="102">
        <v>1</v>
      </c>
      <c r="AB708" s="208">
        <v>129634.4</v>
      </c>
      <c r="AC708" s="208"/>
      <c r="AD708" s="208">
        <v>0.08</v>
      </c>
      <c r="AE708" s="208">
        <f t="shared" si="132"/>
        <v>10370.752</v>
      </c>
      <c r="AF708" s="208"/>
      <c r="AG708" s="227">
        <f t="shared" si="133"/>
        <v>140005.152</v>
      </c>
      <c r="AH708" s="227" t="s">
        <v>1</v>
      </c>
      <c r="AI708" s="1560">
        <v>2.02</v>
      </c>
      <c r="AJ708" s="102">
        <v>1</v>
      </c>
      <c r="AK708" s="208">
        <v>133602.79999999999</v>
      </c>
      <c r="AL708" s="208"/>
      <c r="AM708" s="1567">
        <v>0.08</v>
      </c>
      <c r="AN708" s="208">
        <f t="shared" si="134"/>
        <v>10688.224</v>
      </c>
      <c r="AO708" s="208"/>
      <c r="AP708" s="227">
        <f t="shared" si="135"/>
        <v>144291.02399999998</v>
      </c>
    </row>
    <row r="709" spans="1:42" s="5" customFormat="1" x14ac:dyDescent="0.25">
      <c r="A709" s="208">
        <v>699</v>
      </c>
      <c r="B709" s="1546" t="s">
        <v>6691</v>
      </c>
      <c r="C709" s="1546" t="s">
        <v>1145</v>
      </c>
      <c r="D709" s="227" t="s">
        <v>4768</v>
      </c>
      <c r="E709" s="1561">
        <v>2</v>
      </c>
      <c r="F709" s="1560">
        <v>1.79</v>
      </c>
      <c r="G709" s="102">
        <v>1</v>
      </c>
      <c r="H709" s="208">
        <v>118390.6</v>
      </c>
      <c r="I709" s="208"/>
      <c r="J709" s="208">
        <v>0.09</v>
      </c>
      <c r="K709" s="208">
        <f t="shared" si="129"/>
        <v>10655.154</v>
      </c>
      <c r="L709" s="208"/>
      <c r="M709" s="227">
        <f t="shared" si="130"/>
        <v>129045.754</v>
      </c>
      <c r="N709" s="227">
        <v>1</v>
      </c>
      <c r="O709" s="102">
        <v>1</v>
      </c>
      <c r="P709" s="208">
        <v>114422.2</v>
      </c>
      <c r="Q709" s="208"/>
      <c r="R709" s="208"/>
      <c r="S709" s="227">
        <f t="shared" si="131"/>
        <v>114422.2</v>
      </c>
      <c r="T709" s="227">
        <f t="shared" si="126"/>
        <v>0</v>
      </c>
      <c r="U709" s="227">
        <f t="shared" si="127"/>
        <v>3968.4000000000087</v>
      </c>
      <c r="V709" s="227">
        <f t="shared" si="128"/>
        <v>0</v>
      </c>
      <c r="W709" s="227">
        <f t="shared" si="138"/>
        <v>0</v>
      </c>
      <c r="X709" s="227">
        <f t="shared" si="136"/>
        <v>3968.4000000000087</v>
      </c>
      <c r="Y709" s="1561">
        <v>3</v>
      </c>
      <c r="Z709" s="1560">
        <v>1.84</v>
      </c>
      <c r="AA709" s="102">
        <v>1</v>
      </c>
      <c r="AB709" s="208">
        <v>121697.60000000001</v>
      </c>
      <c r="AC709" s="208"/>
      <c r="AD709" s="208">
        <v>0.09</v>
      </c>
      <c r="AE709" s="208">
        <f t="shared" si="132"/>
        <v>10952.784</v>
      </c>
      <c r="AF709" s="208"/>
      <c r="AG709" s="227">
        <f t="shared" si="133"/>
        <v>132650.38400000002</v>
      </c>
      <c r="AH709" s="227" t="s">
        <v>1</v>
      </c>
      <c r="AI709" s="1560">
        <v>1.9</v>
      </c>
      <c r="AJ709" s="102">
        <v>1</v>
      </c>
      <c r="AK709" s="208">
        <v>125666</v>
      </c>
      <c r="AL709" s="208"/>
      <c r="AM709" s="1567">
        <v>0.09</v>
      </c>
      <c r="AN709" s="208">
        <f t="shared" si="134"/>
        <v>11309.939999999999</v>
      </c>
      <c r="AO709" s="208"/>
      <c r="AP709" s="227">
        <f t="shared" si="135"/>
        <v>136975.94</v>
      </c>
    </row>
    <row r="710" spans="1:42" s="5" customFormat="1" x14ac:dyDescent="0.25">
      <c r="A710" s="208">
        <v>700</v>
      </c>
      <c r="B710" s="1546" t="s">
        <v>6692</v>
      </c>
      <c r="C710" s="1546" t="s">
        <v>1145</v>
      </c>
      <c r="D710" s="227" t="s">
        <v>4768</v>
      </c>
      <c r="E710" s="1561">
        <v>2</v>
      </c>
      <c r="F710" s="1560">
        <v>1.79</v>
      </c>
      <c r="G710" s="102">
        <v>1</v>
      </c>
      <c r="H710" s="208">
        <v>118390.6</v>
      </c>
      <c r="I710" s="208"/>
      <c r="J710" s="208">
        <v>0.05</v>
      </c>
      <c r="K710" s="208">
        <f t="shared" si="129"/>
        <v>5919.5300000000007</v>
      </c>
      <c r="L710" s="208"/>
      <c r="M710" s="227">
        <f t="shared" si="130"/>
        <v>124310.13</v>
      </c>
      <c r="N710" s="227">
        <v>1</v>
      </c>
      <c r="O710" s="102">
        <v>1</v>
      </c>
      <c r="P710" s="208">
        <v>114422.2</v>
      </c>
      <c r="Q710" s="208"/>
      <c r="R710" s="208"/>
      <c r="S710" s="227">
        <f t="shared" si="131"/>
        <v>114422.2</v>
      </c>
      <c r="T710" s="227">
        <f t="shared" si="126"/>
        <v>0</v>
      </c>
      <c r="U710" s="227">
        <f t="shared" si="127"/>
        <v>3968.4000000000087</v>
      </c>
      <c r="V710" s="227">
        <f t="shared" si="128"/>
        <v>0</v>
      </c>
      <c r="W710" s="227">
        <f t="shared" si="138"/>
        <v>0</v>
      </c>
      <c r="X710" s="227">
        <f t="shared" si="136"/>
        <v>3968.4000000000087</v>
      </c>
      <c r="Y710" s="1561">
        <v>3</v>
      </c>
      <c r="Z710" s="1560">
        <v>1.84</v>
      </c>
      <c r="AA710" s="102">
        <v>1</v>
      </c>
      <c r="AB710" s="208">
        <v>121697.60000000001</v>
      </c>
      <c r="AC710" s="208"/>
      <c r="AD710" s="208">
        <v>0.06</v>
      </c>
      <c r="AE710" s="208">
        <f t="shared" si="132"/>
        <v>7301.8559999999998</v>
      </c>
      <c r="AF710" s="208"/>
      <c r="AG710" s="227">
        <f t="shared" si="133"/>
        <v>128999.45600000001</v>
      </c>
      <c r="AH710" s="227" t="s">
        <v>1</v>
      </c>
      <c r="AI710" s="1560">
        <v>1.9</v>
      </c>
      <c r="AJ710" s="102">
        <v>1</v>
      </c>
      <c r="AK710" s="208">
        <v>125666</v>
      </c>
      <c r="AL710" s="208"/>
      <c r="AM710" s="1567">
        <v>0.06</v>
      </c>
      <c r="AN710" s="208">
        <f t="shared" si="134"/>
        <v>7539.96</v>
      </c>
      <c r="AO710" s="208"/>
      <c r="AP710" s="227">
        <f t="shared" si="135"/>
        <v>133205.96</v>
      </c>
    </row>
    <row r="711" spans="1:42" s="5" customFormat="1" x14ac:dyDescent="0.25">
      <c r="A711" s="208">
        <v>701</v>
      </c>
      <c r="B711" s="1546" t="s">
        <v>6693</v>
      </c>
      <c r="C711" s="1546" t="s">
        <v>1145</v>
      </c>
      <c r="D711" s="227" t="s">
        <v>4768</v>
      </c>
      <c r="E711" s="1561">
        <v>3</v>
      </c>
      <c r="F711" s="1560">
        <v>1.84</v>
      </c>
      <c r="G711" s="102">
        <v>1</v>
      </c>
      <c r="H711" s="208">
        <v>121697.60000000001</v>
      </c>
      <c r="I711" s="208"/>
      <c r="J711" s="208">
        <v>7.0000000000000007E-2</v>
      </c>
      <c r="K711" s="208">
        <f t="shared" si="129"/>
        <v>8518.8320000000003</v>
      </c>
      <c r="L711" s="208"/>
      <c r="M711" s="227">
        <f t="shared" si="130"/>
        <v>130216.432</v>
      </c>
      <c r="N711" s="227">
        <v>2</v>
      </c>
      <c r="O711" s="102">
        <v>1</v>
      </c>
      <c r="P711" s="208">
        <v>118390.6</v>
      </c>
      <c r="Q711" s="208"/>
      <c r="R711" s="208"/>
      <c r="S711" s="227">
        <f t="shared" si="131"/>
        <v>118390.6</v>
      </c>
      <c r="T711" s="227">
        <f t="shared" si="126"/>
        <v>0</v>
      </c>
      <c r="U711" s="227">
        <f t="shared" si="127"/>
        <v>3307</v>
      </c>
      <c r="V711" s="227">
        <f t="shared" si="128"/>
        <v>0</v>
      </c>
      <c r="W711" s="227">
        <f t="shared" si="138"/>
        <v>0</v>
      </c>
      <c r="X711" s="227">
        <f t="shared" si="136"/>
        <v>3307</v>
      </c>
      <c r="Y711" s="1561">
        <v>4</v>
      </c>
      <c r="Z711" s="1560">
        <v>1.9</v>
      </c>
      <c r="AA711" s="102">
        <v>1</v>
      </c>
      <c r="AB711" s="208">
        <v>125666</v>
      </c>
      <c r="AC711" s="208"/>
      <c r="AD711" s="208">
        <v>0.08</v>
      </c>
      <c r="AE711" s="208">
        <f t="shared" si="132"/>
        <v>10053.280000000001</v>
      </c>
      <c r="AF711" s="208"/>
      <c r="AG711" s="227">
        <f t="shared" si="133"/>
        <v>135719.28</v>
      </c>
      <c r="AH711" s="227" t="s">
        <v>1</v>
      </c>
      <c r="AI711" s="1560">
        <v>1.9</v>
      </c>
      <c r="AJ711" s="102">
        <v>1</v>
      </c>
      <c r="AK711" s="208">
        <v>125666</v>
      </c>
      <c r="AL711" s="208"/>
      <c r="AM711" s="1567">
        <v>0.08</v>
      </c>
      <c r="AN711" s="208">
        <f t="shared" si="134"/>
        <v>10053.280000000001</v>
      </c>
      <c r="AO711" s="208"/>
      <c r="AP711" s="227">
        <f t="shared" si="135"/>
        <v>135719.28</v>
      </c>
    </row>
    <row r="712" spans="1:42" s="5" customFormat="1" x14ac:dyDescent="0.25">
      <c r="A712" s="208">
        <v>702</v>
      </c>
      <c r="B712" s="1546" t="s">
        <v>6694</v>
      </c>
      <c r="C712" s="1546" t="s">
        <v>1145</v>
      </c>
      <c r="D712" s="227" t="s">
        <v>4768</v>
      </c>
      <c r="E712" s="1561">
        <v>2</v>
      </c>
      <c r="F712" s="1560">
        <v>1.79</v>
      </c>
      <c r="G712" s="102">
        <v>1</v>
      </c>
      <c r="H712" s="208">
        <v>118390.6</v>
      </c>
      <c r="I712" s="208"/>
      <c r="J712" s="208">
        <v>0.04</v>
      </c>
      <c r="K712" s="208">
        <f t="shared" si="129"/>
        <v>4735.6240000000007</v>
      </c>
      <c r="L712" s="208"/>
      <c r="M712" s="227">
        <f t="shared" si="130"/>
        <v>123126.224</v>
      </c>
      <c r="N712" s="227">
        <v>1</v>
      </c>
      <c r="O712" s="102">
        <v>1</v>
      </c>
      <c r="P712" s="208">
        <v>114422.2</v>
      </c>
      <c r="Q712" s="208"/>
      <c r="R712" s="208"/>
      <c r="S712" s="227">
        <f t="shared" si="131"/>
        <v>114422.2</v>
      </c>
      <c r="T712" s="227">
        <f t="shared" si="126"/>
        <v>0</v>
      </c>
      <c r="U712" s="227">
        <f t="shared" si="127"/>
        <v>3968.4000000000087</v>
      </c>
      <c r="V712" s="227">
        <f t="shared" si="128"/>
        <v>0</v>
      </c>
      <c r="W712" s="227">
        <f t="shared" si="138"/>
        <v>0</v>
      </c>
      <c r="X712" s="227">
        <f t="shared" si="136"/>
        <v>3968.4000000000087</v>
      </c>
      <c r="Y712" s="1561">
        <v>3</v>
      </c>
      <c r="Z712" s="1560">
        <v>1.84</v>
      </c>
      <c r="AA712" s="102">
        <v>1</v>
      </c>
      <c r="AB712" s="208">
        <v>121697.60000000001</v>
      </c>
      <c r="AC712" s="208"/>
      <c r="AD712" s="208">
        <v>0.04</v>
      </c>
      <c r="AE712" s="208">
        <f t="shared" si="132"/>
        <v>4867.9040000000005</v>
      </c>
      <c r="AF712" s="208"/>
      <c r="AG712" s="227">
        <f t="shared" si="133"/>
        <v>126565.504</v>
      </c>
      <c r="AH712" s="227" t="s">
        <v>1</v>
      </c>
      <c r="AI712" s="1560">
        <v>1.9</v>
      </c>
      <c r="AJ712" s="102">
        <v>1</v>
      </c>
      <c r="AK712" s="208">
        <v>125666</v>
      </c>
      <c r="AL712" s="208"/>
      <c r="AM712" s="1567">
        <v>0.04</v>
      </c>
      <c r="AN712" s="208">
        <f t="shared" si="134"/>
        <v>5026.6400000000003</v>
      </c>
      <c r="AO712" s="208"/>
      <c r="AP712" s="227">
        <f t="shared" si="135"/>
        <v>130692.64</v>
      </c>
    </row>
    <row r="713" spans="1:42" s="5" customFormat="1" x14ac:dyDescent="0.25">
      <c r="A713" s="208">
        <v>703</v>
      </c>
      <c r="B713" s="1546" t="s">
        <v>6695</v>
      </c>
      <c r="C713" s="1546" t="s">
        <v>1145</v>
      </c>
      <c r="D713" s="227" t="s">
        <v>4768</v>
      </c>
      <c r="E713" s="1561">
        <v>5</v>
      </c>
      <c r="F713" s="1560">
        <v>1.9</v>
      </c>
      <c r="G713" s="102">
        <v>1</v>
      </c>
      <c r="H713" s="208">
        <v>125666</v>
      </c>
      <c r="I713" s="208"/>
      <c r="J713" s="208">
        <v>0.09</v>
      </c>
      <c r="K713" s="208">
        <f t="shared" si="129"/>
        <v>11309.939999999999</v>
      </c>
      <c r="L713" s="208"/>
      <c r="M713" s="227">
        <f t="shared" si="130"/>
        <v>136975.94</v>
      </c>
      <c r="N713" s="227">
        <v>4</v>
      </c>
      <c r="O713" s="102">
        <v>1</v>
      </c>
      <c r="P713" s="208">
        <v>125666</v>
      </c>
      <c r="Q713" s="208"/>
      <c r="R713" s="208"/>
      <c r="S713" s="227">
        <f t="shared" si="131"/>
        <v>125666</v>
      </c>
      <c r="T713" s="227">
        <f t="shared" si="126"/>
        <v>0</v>
      </c>
      <c r="U713" s="227">
        <f t="shared" si="127"/>
        <v>0</v>
      </c>
      <c r="V713" s="227">
        <f t="shared" si="128"/>
        <v>0</v>
      </c>
      <c r="W713" s="227">
        <f t="shared" si="138"/>
        <v>0</v>
      </c>
      <c r="X713" s="227">
        <f t="shared" si="136"/>
        <v>0</v>
      </c>
      <c r="Y713" s="1561">
        <v>6</v>
      </c>
      <c r="Z713" s="1560">
        <v>1.96</v>
      </c>
      <c r="AA713" s="102">
        <v>1</v>
      </c>
      <c r="AB713" s="208">
        <v>129634.4</v>
      </c>
      <c r="AC713" s="208"/>
      <c r="AD713" s="208">
        <v>0.09</v>
      </c>
      <c r="AE713" s="208">
        <f t="shared" si="132"/>
        <v>11667.096</v>
      </c>
      <c r="AF713" s="208"/>
      <c r="AG713" s="227">
        <f t="shared" si="133"/>
        <v>141301.49599999998</v>
      </c>
      <c r="AH713" s="227" t="s">
        <v>1</v>
      </c>
      <c r="AI713" s="1560">
        <v>1.96</v>
      </c>
      <c r="AJ713" s="102">
        <v>1</v>
      </c>
      <c r="AK713" s="208">
        <v>129634.4</v>
      </c>
      <c r="AL713" s="208"/>
      <c r="AM713" s="1567">
        <v>0.09</v>
      </c>
      <c r="AN713" s="208">
        <f t="shared" si="134"/>
        <v>11667.096</v>
      </c>
      <c r="AO713" s="208"/>
      <c r="AP713" s="227">
        <f t="shared" si="135"/>
        <v>141301.49599999998</v>
      </c>
    </row>
    <row r="714" spans="1:42" s="5" customFormat="1" ht="27" x14ac:dyDescent="0.25">
      <c r="A714" s="208">
        <v>704</v>
      </c>
      <c r="B714" s="1546" t="s">
        <v>6696</v>
      </c>
      <c r="C714" s="1546" t="s">
        <v>1145</v>
      </c>
      <c r="D714" s="227" t="s">
        <v>4768</v>
      </c>
      <c r="E714" s="1561">
        <v>2</v>
      </c>
      <c r="F714" s="1560">
        <v>1.79</v>
      </c>
      <c r="G714" s="102">
        <v>1</v>
      </c>
      <c r="H714" s="208">
        <v>118390.6</v>
      </c>
      <c r="I714" s="208"/>
      <c r="J714" s="208">
        <v>0.09</v>
      </c>
      <c r="K714" s="208">
        <f t="shared" si="129"/>
        <v>10655.154</v>
      </c>
      <c r="L714" s="208"/>
      <c r="M714" s="227">
        <f t="shared" si="130"/>
        <v>129045.754</v>
      </c>
      <c r="N714" s="227">
        <v>1</v>
      </c>
      <c r="O714" s="102">
        <v>1</v>
      </c>
      <c r="P714" s="208">
        <v>114422.2</v>
      </c>
      <c r="Q714" s="208"/>
      <c r="R714" s="208"/>
      <c r="S714" s="227">
        <f t="shared" si="131"/>
        <v>114422.2</v>
      </c>
      <c r="T714" s="227">
        <f t="shared" si="126"/>
        <v>0</v>
      </c>
      <c r="U714" s="227">
        <f t="shared" si="127"/>
        <v>3968.4000000000087</v>
      </c>
      <c r="V714" s="227">
        <f t="shared" si="128"/>
        <v>0</v>
      </c>
      <c r="W714" s="227">
        <f t="shared" si="138"/>
        <v>0</v>
      </c>
      <c r="X714" s="227">
        <f t="shared" si="136"/>
        <v>3968.4000000000087</v>
      </c>
      <c r="Y714" s="1561">
        <v>3</v>
      </c>
      <c r="Z714" s="1560">
        <v>1.84</v>
      </c>
      <c r="AA714" s="102">
        <v>1</v>
      </c>
      <c r="AB714" s="208">
        <v>121697.60000000001</v>
      </c>
      <c r="AC714" s="208"/>
      <c r="AD714" s="208">
        <v>0.09</v>
      </c>
      <c r="AE714" s="208">
        <f t="shared" si="132"/>
        <v>10952.784</v>
      </c>
      <c r="AF714" s="208"/>
      <c r="AG714" s="227">
        <f t="shared" si="133"/>
        <v>132650.38400000002</v>
      </c>
      <c r="AH714" s="227" t="s">
        <v>1</v>
      </c>
      <c r="AI714" s="1560">
        <v>1.9</v>
      </c>
      <c r="AJ714" s="102">
        <v>1</v>
      </c>
      <c r="AK714" s="208">
        <v>125666</v>
      </c>
      <c r="AL714" s="208"/>
      <c r="AM714" s="1567">
        <v>0.09</v>
      </c>
      <c r="AN714" s="208">
        <f t="shared" si="134"/>
        <v>11309.939999999999</v>
      </c>
      <c r="AO714" s="208"/>
      <c r="AP714" s="227">
        <f t="shared" si="135"/>
        <v>136975.94</v>
      </c>
    </row>
    <row r="715" spans="1:42" s="5" customFormat="1" x14ac:dyDescent="0.25">
      <c r="A715" s="208">
        <v>705</v>
      </c>
      <c r="B715" s="1546" t="s">
        <v>6697</v>
      </c>
      <c r="C715" s="1546" t="s">
        <v>1145</v>
      </c>
      <c r="D715" s="227" t="s">
        <v>4768</v>
      </c>
      <c r="E715" s="1561">
        <v>2</v>
      </c>
      <c r="F715" s="1560">
        <v>1.79</v>
      </c>
      <c r="G715" s="102">
        <v>1</v>
      </c>
      <c r="H715" s="208">
        <v>118390.6</v>
      </c>
      <c r="I715" s="208"/>
      <c r="J715" s="208">
        <v>7.0000000000000007E-2</v>
      </c>
      <c r="K715" s="208">
        <f t="shared" si="129"/>
        <v>8287.3420000000006</v>
      </c>
      <c r="L715" s="208"/>
      <c r="M715" s="227">
        <f t="shared" si="130"/>
        <v>126677.94200000001</v>
      </c>
      <c r="N715" s="227">
        <v>1</v>
      </c>
      <c r="O715" s="102">
        <v>1</v>
      </c>
      <c r="P715" s="208">
        <v>114422.2</v>
      </c>
      <c r="Q715" s="208"/>
      <c r="R715" s="208"/>
      <c r="S715" s="227">
        <f t="shared" si="131"/>
        <v>114422.2</v>
      </c>
      <c r="T715" s="227">
        <f t="shared" ref="T715:T721" si="139">G715-O715</f>
        <v>0</v>
      </c>
      <c r="U715" s="227">
        <f t="shared" ref="U715:U721" si="140">H715-P715</f>
        <v>3968.4000000000087</v>
      </c>
      <c r="V715" s="227">
        <f t="shared" ref="V715:V721" si="141">I715-Q715</f>
        <v>0</v>
      </c>
      <c r="W715" s="227">
        <f t="shared" si="138"/>
        <v>0</v>
      </c>
      <c r="X715" s="227">
        <f t="shared" si="136"/>
        <v>3968.4000000000087</v>
      </c>
      <c r="Y715" s="1561">
        <v>3</v>
      </c>
      <c r="Z715" s="1560">
        <v>1.84</v>
      </c>
      <c r="AA715" s="102">
        <v>1</v>
      </c>
      <c r="AB715" s="208">
        <v>121697.60000000001</v>
      </c>
      <c r="AC715" s="208"/>
      <c r="AD715" s="208">
        <v>7.0000000000000007E-2</v>
      </c>
      <c r="AE715" s="208">
        <f t="shared" si="132"/>
        <v>8518.8320000000003</v>
      </c>
      <c r="AF715" s="208"/>
      <c r="AG715" s="227">
        <f t="shared" si="133"/>
        <v>130216.432</v>
      </c>
      <c r="AH715" s="227" t="s">
        <v>1</v>
      </c>
      <c r="AI715" s="1560">
        <v>1.9</v>
      </c>
      <c r="AJ715" s="102">
        <v>1</v>
      </c>
      <c r="AK715" s="208">
        <v>125666</v>
      </c>
      <c r="AL715" s="208"/>
      <c r="AM715" s="1567">
        <v>7.0000000000000007E-2</v>
      </c>
      <c r="AN715" s="208">
        <f t="shared" si="134"/>
        <v>8796.6200000000008</v>
      </c>
      <c r="AO715" s="208"/>
      <c r="AP715" s="227">
        <f t="shared" si="135"/>
        <v>134462.62</v>
      </c>
    </row>
    <row r="716" spans="1:42" s="5" customFormat="1" x14ac:dyDescent="0.25">
      <c r="A716" s="208">
        <v>706</v>
      </c>
      <c r="B716" s="1546" t="s">
        <v>6698</v>
      </c>
      <c r="C716" s="1546" t="s">
        <v>1145</v>
      </c>
      <c r="D716" s="227" t="s">
        <v>4768</v>
      </c>
      <c r="E716" s="1561">
        <v>2</v>
      </c>
      <c r="F716" s="1560">
        <v>1.79</v>
      </c>
      <c r="G716" s="102">
        <v>1</v>
      </c>
      <c r="H716" s="208">
        <v>118390.6</v>
      </c>
      <c r="I716" s="208">
        <v>8000</v>
      </c>
      <c r="J716" s="208">
        <v>0.05</v>
      </c>
      <c r="K716" s="208">
        <f t="shared" ref="K716:K721" si="142">+H716*J716</f>
        <v>5919.5300000000007</v>
      </c>
      <c r="L716" s="208"/>
      <c r="M716" s="227">
        <f t="shared" ref="M716:M721" si="143">H716+I716+L716+K716</f>
        <v>132310.13</v>
      </c>
      <c r="N716" s="227">
        <v>1</v>
      </c>
      <c r="O716" s="102">
        <v>1</v>
      </c>
      <c r="P716" s="208">
        <v>114422.2</v>
      </c>
      <c r="Q716" s="208"/>
      <c r="R716" s="208"/>
      <c r="S716" s="227">
        <f t="shared" ref="S716:S720" si="144">P716+Q716+R716</f>
        <v>114422.2</v>
      </c>
      <c r="T716" s="227">
        <f t="shared" si="139"/>
        <v>0</v>
      </c>
      <c r="U716" s="227">
        <f t="shared" si="140"/>
        <v>3968.4000000000087</v>
      </c>
      <c r="V716" s="227">
        <f t="shared" si="141"/>
        <v>8000</v>
      </c>
      <c r="W716" s="227">
        <f t="shared" si="138"/>
        <v>0</v>
      </c>
      <c r="X716" s="227">
        <f t="shared" si="136"/>
        <v>11968.400000000009</v>
      </c>
      <c r="Y716" s="1561">
        <v>3</v>
      </c>
      <c r="Z716" s="1560">
        <v>1.84</v>
      </c>
      <c r="AA716" s="102">
        <v>1</v>
      </c>
      <c r="AB716" s="208">
        <v>121697.60000000001</v>
      </c>
      <c r="AC716" s="208">
        <v>8000</v>
      </c>
      <c r="AD716" s="208">
        <v>0.06</v>
      </c>
      <c r="AE716" s="208">
        <f t="shared" ref="AE716:AE721" si="145">+AB716*AD716</f>
        <v>7301.8559999999998</v>
      </c>
      <c r="AF716" s="208"/>
      <c r="AG716" s="227">
        <f t="shared" ref="AG716:AG721" si="146">AB716+AC716+AF716+AE716</f>
        <v>136999.45600000001</v>
      </c>
      <c r="AH716" s="227" t="s">
        <v>1</v>
      </c>
      <c r="AI716" s="1560">
        <v>1.9</v>
      </c>
      <c r="AJ716" s="102">
        <v>1</v>
      </c>
      <c r="AK716" s="208">
        <v>125666</v>
      </c>
      <c r="AL716" s="208">
        <v>8000</v>
      </c>
      <c r="AM716" s="1567">
        <v>0.06</v>
      </c>
      <c r="AN716" s="208">
        <f t="shared" ref="AN716:AN721" si="147">+AK716*AM716</f>
        <v>7539.96</v>
      </c>
      <c r="AO716" s="208"/>
      <c r="AP716" s="227">
        <f t="shared" ref="AP716:AP721" si="148">AK716+AL716+AO716+AN716</f>
        <v>141205.96</v>
      </c>
    </row>
    <row r="717" spans="1:42" s="5" customFormat="1" x14ac:dyDescent="0.25">
      <c r="A717" s="208">
        <v>707</v>
      </c>
      <c r="B717" s="1546" t="s">
        <v>6699</v>
      </c>
      <c r="C717" s="1546" t="s">
        <v>1145</v>
      </c>
      <c r="D717" s="227" t="s">
        <v>4768</v>
      </c>
      <c r="E717" s="1561">
        <v>2</v>
      </c>
      <c r="F717" s="1560">
        <v>1.79</v>
      </c>
      <c r="G717" s="102">
        <v>1</v>
      </c>
      <c r="H717" s="208">
        <v>118390.6</v>
      </c>
      <c r="I717" s="208"/>
      <c r="J717" s="208">
        <v>7.0000000000000007E-2</v>
      </c>
      <c r="K717" s="208">
        <f t="shared" si="142"/>
        <v>8287.3420000000006</v>
      </c>
      <c r="L717" s="208"/>
      <c r="M717" s="227">
        <f t="shared" si="143"/>
        <v>126677.94200000001</v>
      </c>
      <c r="N717" s="227">
        <v>1</v>
      </c>
      <c r="O717" s="102">
        <v>1</v>
      </c>
      <c r="P717" s="208">
        <v>114422.2</v>
      </c>
      <c r="Q717" s="208"/>
      <c r="R717" s="208"/>
      <c r="S717" s="227">
        <f t="shared" si="144"/>
        <v>114422.2</v>
      </c>
      <c r="T717" s="227">
        <f t="shared" si="139"/>
        <v>0</v>
      </c>
      <c r="U717" s="227">
        <f t="shared" si="140"/>
        <v>3968.4000000000087</v>
      </c>
      <c r="V717" s="227">
        <f t="shared" si="141"/>
        <v>0</v>
      </c>
      <c r="W717" s="227">
        <f t="shared" si="138"/>
        <v>0</v>
      </c>
      <c r="X717" s="227">
        <f t="shared" si="136"/>
        <v>3968.4000000000087</v>
      </c>
      <c r="Y717" s="1561">
        <v>3</v>
      </c>
      <c r="Z717" s="1560">
        <v>1.84</v>
      </c>
      <c r="AA717" s="102">
        <v>1</v>
      </c>
      <c r="AB717" s="208">
        <v>121697.60000000001</v>
      </c>
      <c r="AC717" s="208"/>
      <c r="AD717" s="208">
        <v>7.0000000000000007E-2</v>
      </c>
      <c r="AE717" s="208">
        <f t="shared" si="145"/>
        <v>8518.8320000000003</v>
      </c>
      <c r="AF717" s="208"/>
      <c r="AG717" s="227">
        <f t="shared" si="146"/>
        <v>130216.432</v>
      </c>
      <c r="AH717" s="227" t="s">
        <v>1</v>
      </c>
      <c r="AI717" s="1560">
        <v>1.9</v>
      </c>
      <c r="AJ717" s="102">
        <v>1</v>
      </c>
      <c r="AK717" s="208">
        <v>125666</v>
      </c>
      <c r="AL717" s="208"/>
      <c r="AM717" s="1567">
        <v>0.08</v>
      </c>
      <c r="AN717" s="208">
        <f t="shared" si="147"/>
        <v>10053.280000000001</v>
      </c>
      <c r="AO717" s="208"/>
      <c r="AP717" s="227">
        <f t="shared" si="148"/>
        <v>135719.28</v>
      </c>
    </row>
    <row r="718" spans="1:42" s="5" customFormat="1" x14ac:dyDescent="0.25">
      <c r="A718" s="208">
        <v>708</v>
      </c>
      <c r="B718" s="1546" t="s">
        <v>6700</v>
      </c>
      <c r="C718" s="1546" t="s">
        <v>1145</v>
      </c>
      <c r="D718" s="227" t="s">
        <v>4768</v>
      </c>
      <c r="E718" s="1561">
        <v>5</v>
      </c>
      <c r="F718" s="1560">
        <v>1.9</v>
      </c>
      <c r="G718" s="102">
        <v>1</v>
      </c>
      <c r="H718" s="208">
        <v>125666</v>
      </c>
      <c r="I718" s="208">
        <v>8000</v>
      </c>
      <c r="J718" s="208">
        <v>7.0000000000000007E-2</v>
      </c>
      <c r="K718" s="208">
        <f t="shared" si="142"/>
        <v>8796.6200000000008</v>
      </c>
      <c r="L718" s="208"/>
      <c r="M718" s="227">
        <f t="shared" si="143"/>
        <v>142462.62</v>
      </c>
      <c r="N718" s="227">
        <v>4</v>
      </c>
      <c r="O718" s="102">
        <v>1</v>
      </c>
      <c r="P718" s="208">
        <v>125666</v>
      </c>
      <c r="Q718" s="208"/>
      <c r="R718" s="208"/>
      <c r="S718" s="227">
        <f t="shared" si="144"/>
        <v>125666</v>
      </c>
      <c r="T718" s="227">
        <f t="shared" si="139"/>
        <v>0</v>
      </c>
      <c r="U718" s="227">
        <f t="shared" si="140"/>
        <v>0</v>
      </c>
      <c r="V718" s="227">
        <f t="shared" si="141"/>
        <v>8000</v>
      </c>
      <c r="W718" s="227">
        <f t="shared" si="138"/>
        <v>0</v>
      </c>
      <c r="X718" s="227">
        <f t="shared" ref="X718:X721" si="149">U718+V718+W718</f>
        <v>8000</v>
      </c>
      <c r="Y718" s="1561">
        <v>6</v>
      </c>
      <c r="Z718" s="1560">
        <v>1.96</v>
      </c>
      <c r="AA718" s="102">
        <v>1</v>
      </c>
      <c r="AB718" s="208">
        <v>129634.4</v>
      </c>
      <c r="AC718" s="208">
        <v>8000</v>
      </c>
      <c r="AD718" s="208">
        <v>0.08</v>
      </c>
      <c r="AE718" s="208">
        <f t="shared" si="145"/>
        <v>10370.752</v>
      </c>
      <c r="AF718" s="208"/>
      <c r="AG718" s="227">
        <f t="shared" si="146"/>
        <v>148005.152</v>
      </c>
      <c r="AH718" s="227" t="s">
        <v>1</v>
      </c>
      <c r="AI718" s="1560">
        <v>1.96</v>
      </c>
      <c r="AJ718" s="102">
        <v>1</v>
      </c>
      <c r="AK718" s="208">
        <v>129634.4</v>
      </c>
      <c r="AL718" s="208">
        <v>8000</v>
      </c>
      <c r="AM718" s="1567">
        <v>0.08</v>
      </c>
      <c r="AN718" s="208">
        <f t="shared" si="147"/>
        <v>10370.752</v>
      </c>
      <c r="AO718" s="208"/>
      <c r="AP718" s="227">
        <f t="shared" si="148"/>
        <v>148005.152</v>
      </c>
    </row>
    <row r="719" spans="1:42" s="5" customFormat="1" x14ac:dyDescent="0.25">
      <c r="A719" s="208">
        <v>709</v>
      </c>
      <c r="B719" s="1546" t="s">
        <v>1429</v>
      </c>
      <c r="C719" s="1546" t="s">
        <v>1145</v>
      </c>
      <c r="D719" s="227" t="s">
        <v>4768</v>
      </c>
      <c r="E719" s="1561">
        <v>1</v>
      </c>
      <c r="F719" s="1560">
        <v>1.73</v>
      </c>
      <c r="G719" s="102">
        <v>1</v>
      </c>
      <c r="H719" s="208">
        <v>114422.2</v>
      </c>
      <c r="I719" s="208"/>
      <c r="J719" s="208">
        <v>0.03</v>
      </c>
      <c r="K719" s="208">
        <f t="shared" si="142"/>
        <v>3432.6659999999997</v>
      </c>
      <c r="L719" s="208"/>
      <c r="M719" s="227">
        <f t="shared" si="143"/>
        <v>117854.86599999999</v>
      </c>
      <c r="N719" s="227">
        <v>0</v>
      </c>
      <c r="O719" s="102">
        <v>1</v>
      </c>
      <c r="P719" s="208">
        <v>111115.2</v>
      </c>
      <c r="Q719" s="208"/>
      <c r="R719" s="208"/>
      <c r="S719" s="227">
        <f t="shared" si="144"/>
        <v>111115.2</v>
      </c>
      <c r="T719" s="227">
        <f t="shared" si="139"/>
        <v>0</v>
      </c>
      <c r="U719" s="227">
        <f t="shared" si="140"/>
        <v>3307</v>
      </c>
      <c r="V719" s="227">
        <f t="shared" si="141"/>
        <v>0</v>
      </c>
      <c r="W719" s="227">
        <f t="shared" si="138"/>
        <v>0</v>
      </c>
      <c r="X719" s="227">
        <f t="shared" si="149"/>
        <v>3307</v>
      </c>
      <c r="Y719" s="1561">
        <v>2</v>
      </c>
      <c r="Z719" s="1560">
        <v>1.79</v>
      </c>
      <c r="AA719" s="102">
        <v>1</v>
      </c>
      <c r="AB719" s="208">
        <v>118390.6</v>
      </c>
      <c r="AC719" s="208"/>
      <c r="AD719" s="208">
        <v>0.03</v>
      </c>
      <c r="AE719" s="208">
        <f t="shared" si="145"/>
        <v>3551.7179999999998</v>
      </c>
      <c r="AF719" s="208"/>
      <c r="AG719" s="227">
        <f t="shared" si="146"/>
        <v>121942.318</v>
      </c>
      <c r="AH719" s="227" t="s">
        <v>1</v>
      </c>
      <c r="AI719" s="1560">
        <v>1.84</v>
      </c>
      <c r="AJ719" s="102">
        <v>1</v>
      </c>
      <c r="AK719" s="208">
        <v>121697.60000000001</v>
      </c>
      <c r="AL719" s="208"/>
      <c r="AM719" s="1567">
        <v>0.03</v>
      </c>
      <c r="AN719" s="208">
        <f t="shared" si="147"/>
        <v>3650.9279999999999</v>
      </c>
      <c r="AO719" s="208"/>
      <c r="AP719" s="227">
        <f t="shared" si="148"/>
        <v>125348.52800000001</v>
      </c>
    </row>
    <row r="720" spans="1:42" s="5" customFormat="1" x14ac:dyDescent="0.25">
      <c r="A720" s="208">
        <v>710</v>
      </c>
      <c r="B720" s="1546" t="s">
        <v>1429</v>
      </c>
      <c r="C720" s="1546" t="s">
        <v>1145</v>
      </c>
      <c r="D720" s="227" t="s">
        <v>4768</v>
      </c>
      <c r="E720" s="1561">
        <v>1</v>
      </c>
      <c r="F720" s="1560">
        <v>1.73</v>
      </c>
      <c r="G720" s="102">
        <v>1</v>
      </c>
      <c r="H720" s="208">
        <v>114422.2</v>
      </c>
      <c r="I720" s="208"/>
      <c r="J720" s="208">
        <v>0.03</v>
      </c>
      <c r="K720" s="208">
        <f t="shared" si="142"/>
        <v>3432.6659999999997</v>
      </c>
      <c r="L720" s="208"/>
      <c r="M720" s="227">
        <f t="shared" si="143"/>
        <v>117854.86599999999</v>
      </c>
      <c r="N720" s="227">
        <v>0</v>
      </c>
      <c r="O720" s="102">
        <v>1</v>
      </c>
      <c r="P720" s="208">
        <v>111115.2</v>
      </c>
      <c r="Q720" s="208"/>
      <c r="R720" s="208"/>
      <c r="S720" s="227">
        <f t="shared" si="144"/>
        <v>111115.2</v>
      </c>
      <c r="T720" s="227">
        <f t="shared" si="139"/>
        <v>0</v>
      </c>
      <c r="U720" s="227">
        <f t="shared" si="140"/>
        <v>3307</v>
      </c>
      <c r="V720" s="227">
        <f t="shared" si="141"/>
        <v>0</v>
      </c>
      <c r="W720" s="227">
        <f t="shared" si="138"/>
        <v>0</v>
      </c>
      <c r="X720" s="227">
        <f t="shared" si="149"/>
        <v>3307</v>
      </c>
      <c r="Y720" s="1561">
        <v>2</v>
      </c>
      <c r="Z720" s="1560">
        <v>1.79</v>
      </c>
      <c r="AA720" s="102">
        <v>1</v>
      </c>
      <c r="AB720" s="208">
        <v>118390.6</v>
      </c>
      <c r="AC720" s="208"/>
      <c r="AD720" s="208">
        <v>0.03</v>
      </c>
      <c r="AE720" s="208">
        <f t="shared" si="145"/>
        <v>3551.7179999999998</v>
      </c>
      <c r="AF720" s="208"/>
      <c r="AG720" s="227">
        <f t="shared" si="146"/>
        <v>121942.318</v>
      </c>
      <c r="AH720" s="227" t="s">
        <v>1</v>
      </c>
      <c r="AI720" s="1560">
        <v>1.84</v>
      </c>
      <c r="AJ720" s="102">
        <v>1</v>
      </c>
      <c r="AK720" s="208">
        <v>121697.60000000001</v>
      </c>
      <c r="AL720" s="208"/>
      <c r="AM720" s="1567">
        <v>0.03</v>
      </c>
      <c r="AN720" s="208">
        <f t="shared" si="147"/>
        <v>3650.9279999999999</v>
      </c>
      <c r="AO720" s="208"/>
      <c r="AP720" s="227">
        <f t="shared" si="148"/>
        <v>125348.52800000001</v>
      </c>
    </row>
    <row r="721" spans="1:42" s="5" customFormat="1" x14ac:dyDescent="0.25">
      <c r="A721" s="208"/>
      <c r="B721" s="1546" t="s">
        <v>5953</v>
      </c>
      <c r="C721" s="1547"/>
      <c r="D721" s="227"/>
      <c r="E721" s="227"/>
      <c r="F721" s="227"/>
      <c r="G721" s="102"/>
      <c r="H721" s="208">
        <v>39000</v>
      </c>
      <c r="I721" s="208"/>
      <c r="J721" s="208"/>
      <c r="K721" s="208">
        <f t="shared" si="142"/>
        <v>0</v>
      </c>
      <c r="L721" s="208"/>
      <c r="M721" s="227">
        <f t="shared" si="143"/>
        <v>39000</v>
      </c>
      <c r="N721" s="227"/>
      <c r="O721" s="102"/>
      <c r="P721" s="208">
        <v>48000</v>
      </c>
      <c r="Q721" s="227"/>
      <c r="R721" s="227"/>
      <c r="S721" s="102">
        <v>48000</v>
      </c>
      <c r="T721" s="227">
        <f t="shared" si="139"/>
        <v>0</v>
      </c>
      <c r="U721" s="227">
        <f t="shared" si="140"/>
        <v>-9000</v>
      </c>
      <c r="V721" s="227">
        <f t="shared" si="141"/>
        <v>0</v>
      </c>
      <c r="W721" s="227">
        <f t="shared" si="138"/>
        <v>0</v>
      </c>
      <c r="X721" s="227">
        <f t="shared" si="149"/>
        <v>-9000</v>
      </c>
      <c r="Y721" s="227">
        <v>2</v>
      </c>
      <c r="Z721" s="227">
        <v>1.79</v>
      </c>
      <c r="AA721" s="102"/>
      <c r="AB721" s="208">
        <v>39000</v>
      </c>
      <c r="AC721" s="208"/>
      <c r="AD721" s="208"/>
      <c r="AE721" s="208">
        <f t="shared" si="145"/>
        <v>0</v>
      </c>
      <c r="AF721" s="208"/>
      <c r="AG721" s="227">
        <f t="shared" si="146"/>
        <v>39000</v>
      </c>
      <c r="AH721" s="227"/>
      <c r="AI721" s="227"/>
      <c r="AJ721" s="102"/>
      <c r="AK721" s="208">
        <v>39000</v>
      </c>
      <c r="AL721" s="208"/>
      <c r="AM721" s="1559"/>
      <c r="AN721" s="208">
        <f t="shared" si="147"/>
        <v>0</v>
      </c>
      <c r="AO721" s="208"/>
      <c r="AP721" s="227">
        <f t="shared" si="148"/>
        <v>39000</v>
      </c>
    </row>
    <row r="723" spans="1:42" s="5" customFormat="1" ht="54" x14ac:dyDescent="0.25">
      <c r="A723" s="225" t="s">
        <v>4</v>
      </c>
      <c r="B723" s="226" t="s">
        <v>475</v>
      </c>
      <c r="C723" s="227"/>
      <c r="D723" s="227"/>
      <c r="E723" s="227"/>
      <c r="F723" s="227"/>
      <c r="G723" s="226"/>
      <c r="H723" s="227"/>
      <c r="I723" s="227"/>
      <c r="J723" s="227"/>
      <c r="K723" s="227"/>
      <c r="L723" s="227"/>
      <c r="M723" s="227"/>
      <c r="N723" s="227"/>
      <c r="O723" s="226"/>
      <c r="P723" s="227"/>
      <c r="Q723" s="227"/>
      <c r="R723" s="227"/>
      <c r="S723" s="226"/>
      <c r="T723" s="227"/>
      <c r="U723" s="226"/>
      <c r="V723" s="227"/>
      <c r="W723" s="106"/>
      <c r="X723" s="106"/>
      <c r="Y723" s="227"/>
      <c r="Z723" s="227"/>
      <c r="AA723" s="226"/>
      <c r="AB723" s="227"/>
      <c r="AC723" s="227"/>
      <c r="AD723" s="227"/>
      <c r="AE723" s="227"/>
      <c r="AF723" s="227"/>
      <c r="AG723" s="227"/>
      <c r="AH723" s="227"/>
      <c r="AI723" s="227"/>
      <c r="AJ723" s="226"/>
      <c r="AK723" s="227"/>
      <c r="AL723" s="227"/>
      <c r="AM723" s="227"/>
      <c r="AN723" s="227"/>
      <c r="AO723" s="227"/>
      <c r="AP723" s="227"/>
    </row>
    <row r="724" spans="1:42" s="5" customFormat="1" x14ac:dyDescent="0.25">
      <c r="A724" s="208"/>
      <c r="B724" s="191" t="s">
        <v>126</v>
      </c>
      <c r="C724" s="227"/>
      <c r="D724" s="227"/>
      <c r="E724" s="227"/>
      <c r="F724" s="227"/>
      <c r="G724" s="191"/>
      <c r="H724" s="227"/>
      <c r="I724" s="227"/>
      <c r="J724" s="227"/>
      <c r="K724" s="227"/>
      <c r="L724" s="227"/>
      <c r="M724" s="227"/>
      <c r="N724" s="227"/>
      <c r="O724" s="191"/>
      <c r="P724" s="227"/>
      <c r="Q724" s="227"/>
      <c r="R724" s="227"/>
      <c r="S724" s="191"/>
      <c r="T724" s="227"/>
      <c r="U724" s="191"/>
      <c r="V724" s="227"/>
      <c r="W724" s="106"/>
      <c r="X724" s="106"/>
      <c r="Y724" s="227"/>
      <c r="Z724" s="227"/>
      <c r="AA724" s="191"/>
      <c r="AB724" s="227"/>
      <c r="AC724" s="227"/>
      <c r="AD724" s="227"/>
      <c r="AE724" s="227"/>
      <c r="AF724" s="227"/>
      <c r="AG724" s="227"/>
      <c r="AH724" s="227"/>
      <c r="AI724" s="227"/>
      <c r="AJ724" s="191"/>
      <c r="AK724" s="227"/>
      <c r="AL724" s="227"/>
      <c r="AM724" s="227"/>
      <c r="AN724" s="227"/>
      <c r="AO724" s="227"/>
      <c r="AP724" s="227"/>
    </row>
    <row r="725" spans="1:42" s="5" customFormat="1" x14ac:dyDescent="0.25">
      <c r="A725" s="208">
        <v>1</v>
      </c>
      <c r="B725" s="1544" t="s">
        <v>6026</v>
      </c>
      <c r="C725" s="1532" t="s">
        <v>4930</v>
      </c>
      <c r="D725" s="227" t="s">
        <v>1</v>
      </c>
      <c r="E725" s="227" t="s">
        <v>1</v>
      </c>
      <c r="F725" s="227">
        <v>1.6</v>
      </c>
      <c r="G725" s="102">
        <v>1</v>
      </c>
      <c r="H725" s="227">
        <v>105824</v>
      </c>
      <c r="I725" s="227"/>
      <c r="J725" s="227"/>
      <c r="K725" s="227"/>
      <c r="L725" s="208"/>
      <c r="M725" s="227">
        <f>H725+I725+L725</f>
        <v>105824</v>
      </c>
      <c r="N725" s="227">
        <v>1.6</v>
      </c>
      <c r="O725" s="102">
        <v>1</v>
      </c>
      <c r="P725" s="227">
        <v>105824</v>
      </c>
      <c r="Q725" s="227"/>
      <c r="R725" s="208"/>
      <c r="S725" s="227">
        <f>P725+Q725+R725</f>
        <v>105824</v>
      </c>
      <c r="T725" s="227">
        <f t="shared" ref="T725:V727" si="150">G725-O725</f>
        <v>0</v>
      </c>
      <c r="U725" s="227">
        <f t="shared" si="150"/>
        <v>0</v>
      </c>
      <c r="V725" s="227">
        <f t="shared" si="150"/>
        <v>0</v>
      </c>
      <c r="W725" s="227">
        <f t="shared" ref="W725:W727" si="151">L725-R725</f>
        <v>0</v>
      </c>
      <c r="X725" s="227">
        <f>U725+V725+W725</f>
        <v>0</v>
      </c>
      <c r="Y725" s="227" t="s">
        <v>1</v>
      </c>
      <c r="Z725" s="227">
        <v>1.6</v>
      </c>
      <c r="AA725" s="102">
        <v>1</v>
      </c>
      <c r="AB725" s="208">
        <v>105824</v>
      </c>
      <c r="AC725" s="208"/>
      <c r="AD725" s="208"/>
      <c r="AE725" s="208"/>
      <c r="AF725" s="208"/>
      <c r="AG725" s="227">
        <f>AB725+AC725+AF725</f>
        <v>105824</v>
      </c>
      <c r="AH725" s="227"/>
      <c r="AI725" s="227">
        <v>1.6</v>
      </c>
      <c r="AJ725" s="102"/>
      <c r="AK725" s="208">
        <v>105824</v>
      </c>
      <c r="AL725" s="208"/>
      <c r="AM725" s="208"/>
      <c r="AN725" s="208"/>
      <c r="AO725" s="208"/>
      <c r="AP725" s="227">
        <f>AK725+AL725+AO725</f>
        <v>105824</v>
      </c>
    </row>
    <row r="726" spans="1:42" s="5" customFormat="1" x14ac:dyDescent="0.25">
      <c r="A726" s="208">
        <v>2</v>
      </c>
      <c r="B726" s="1544" t="s">
        <v>6027</v>
      </c>
      <c r="C726" s="1532" t="s">
        <v>4922</v>
      </c>
      <c r="D726" s="227" t="s">
        <v>1</v>
      </c>
      <c r="E726" s="227" t="s">
        <v>1</v>
      </c>
      <c r="F726" s="227">
        <v>1.5</v>
      </c>
      <c r="G726" s="102">
        <v>1</v>
      </c>
      <c r="H726" s="227">
        <v>99210</v>
      </c>
      <c r="I726" s="227"/>
      <c r="J726" s="227"/>
      <c r="K726" s="227"/>
      <c r="L726" s="208"/>
      <c r="M726" s="227">
        <f t="shared" ref="M726:M728" si="152">H726+I726+L726</f>
        <v>99210</v>
      </c>
      <c r="N726" s="227">
        <v>1.5</v>
      </c>
      <c r="O726" s="102">
        <v>1</v>
      </c>
      <c r="P726" s="227">
        <v>99210</v>
      </c>
      <c r="Q726" s="227"/>
      <c r="R726" s="208"/>
      <c r="S726" s="227">
        <f t="shared" ref="S726:S728" si="153">P726+Q726+R726</f>
        <v>99210</v>
      </c>
      <c r="T726" s="227">
        <f t="shared" si="150"/>
        <v>0</v>
      </c>
      <c r="U726" s="227">
        <f t="shared" si="150"/>
        <v>0</v>
      </c>
      <c r="V726" s="227">
        <f t="shared" si="150"/>
        <v>0</v>
      </c>
      <c r="W726" s="227">
        <f t="shared" si="151"/>
        <v>0</v>
      </c>
      <c r="X726" s="227">
        <f>U726+V726+W726</f>
        <v>0</v>
      </c>
      <c r="Y726" s="227" t="s">
        <v>1</v>
      </c>
      <c r="Z726" s="227">
        <v>1.5</v>
      </c>
      <c r="AA726" s="102">
        <v>1</v>
      </c>
      <c r="AB726" s="208">
        <v>99210</v>
      </c>
      <c r="AC726" s="208"/>
      <c r="AD726" s="208"/>
      <c r="AE726" s="208"/>
      <c r="AF726" s="208"/>
      <c r="AG726" s="227">
        <f t="shared" ref="AG726:AG728" si="154">AB726+AC726+AF726</f>
        <v>99210</v>
      </c>
      <c r="AH726" s="227"/>
      <c r="AI726" s="227">
        <v>1.5</v>
      </c>
      <c r="AJ726" s="102"/>
      <c r="AK726" s="208">
        <v>99210</v>
      </c>
      <c r="AL726" s="208"/>
      <c r="AM726" s="208"/>
      <c r="AN726" s="208"/>
      <c r="AO726" s="208"/>
      <c r="AP726" s="227">
        <f t="shared" ref="AP726:AP728" si="155">AK726+AL726+AO726</f>
        <v>99210</v>
      </c>
    </row>
    <row r="727" spans="1:42" s="5" customFormat="1" ht="27" x14ac:dyDescent="0.25">
      <c r="A727" s="208">
        <v>3</v>
      </c>
      <c r="B727" s="1544" t="s">
        <v>1429</v>
      </c>
      <c r="C727" s="1528" t="s">
        <v>4938</v>
      </c>
      <c r="D727" s="227" t="s">
        <v>1</v>
      </c>
      <c r="E727" s="227" t="s">
        <v>1</v>
      </c>
      <c r="F727" s="227">
        <v>1</v>
      </c>
      <c r="G727" s="102">
        <v>1</v>
      </c>
      <c r="H727" s="227">
        <v>88312</v>
      </c>
      <c r="I727" s="227"/>
      <c r="J727" s="227"/>
      <c r="K727" s="227"/>
      <c r="L727" s="208"/>
      <c r="M727" s="227">
        <f t="shared" si="152"/>
        <v>88312</v>
      </c>
      <c r="N727" s="227">
        <v>1</v>
      </c>
      <c r="O727" s="102">
        <v>1</v>
      </c>
      <c r="P727" s="227">
        <v>88312</v>
      </c>
      <c r="Q727" s="227"/>
      <c r="R727" s="208"/>
      <c r="S727" s="227">
        <f t="shared" si="153"/>
        <v>88312</v>
      </c>
      <c r="T727" s="227">
        <f t="shared" si="150"/>
        <v>0</v>
      </c>
      <c r="U727" s="227">
        <f t="shared" si="150"/>
        <v>0</v>
      </c>
      <c r="V727" s="227">
        <f t="shared" si="150"/>
        <v>0</v>
      </c>
      <c r="W727" s="227">
        <f t="shared" si="151"/>
        <v>0</v>
      </c>
      <c r="X727" s="227">
        <f t="shared" ref="X727" si="156">U727+V727+W727</f>
        <v>0</v>
      </c>
      <c r="Y727" s="227" t="s">
        <v>1</v>
      </c>
      <c r="Z727" s="227">
        <v>1</v>
      </c>
      <c r="AA727" s="102">
        <v>1</v>
      </c>
      <c r="AB727" s="208">
        <v>88312</v>
      </c>
      <c r="AC727" s="208"/>
      <c r="AD727" s="208"/>
      <c r="AE727" s="208"/>
      <c r="AF727" s="208"/>
      <c r="AG727" s="227">
        <f t="shared" si="154"/>
        <v>88312</v>
      </c>
      <c r="AH727" s="227"/>
      <c r="AI727" s="227">
        <v>1</v>
      </c>
      <c r="AJ727" s="102"/>
      <c r="AK727" s="208">
        <v>88312</v>
      </c>
      <c r="AL727" s="208"/>
      <c r="AM727" s="208"/>
      <c r="AN727" s="208"/>
      <c r="AO727" s="208"/>
      <c r="AP727" s="227">
        <f t="shared" si="155"/>
        <v>88312</v>
      </c>
    </row>
    <row r="728" spans="1:42" s="5" customFormat="1" ht="27" x14ac:dyDescent="0.25">
      <c r="A728" s="208"/>
      <c r="B728" s="1527" t="s">
        <v>6028</v>
      </c>
      <c r="C728" s="1528"/>
      <c r="D728" s="227" t="s">
        <v>1</v>
      </c>
      <c r="E728" s="227" t="s">
        <v>1</v>
      </c>
      <c r="F728" s="227"/>
      <c r="G728" s="102"/>
      <c r="H728" s="227">
        <v>1000</v>
      </c>
      <c r="I728" s="227"/>
      <c r="J728" s="227"/>
      <c r="K728" s="227"/>
      <c r="L728" s="227"/>
      <c r="M728" s="227">
        <f t="shared" si="152"/>
        <v>1000</v>
      </c>
      <c r="N728" s="227"/>
      <c r="O728" s="102"/>
      <c r="P728" s="227">
        <v>1000</v>
      </c>
      <c r="Q728" s="227"/>
      <c r="R728" s="227"/>
      <c r="S728" s="227">
        <f t="shared" si="153"/>
        <v>1000</v>
      </c>
      <c r="T728" s="227"/>
      <c r="U728" s="227"/>
      <c r="V728" s="227"/>
      <c r="W728" s="227"/>
      <c r="X728" s="227"/>
      <c r="Y728" s="227"/>
      <c r="Z728" s="227"/>
      <c r="AA728" s="102"/>
      <c r="AB728" s="227">
        <v>1000</v>
      </c>
      <c r="AC728" s="227"/>
      <c r="AD728" s="227"/>
      <c r="AE728" s="227"/>
      <c r="AF728" s="227"/>
      <c r="AG728" s="227">
        <f t="shared" si="154"/>
        <v>1000</v>
      </c>
      <c r="AH728" s="227"/>
      <c r="AI728" s="227"/>
      <c r="AJ728" s="102"/>
      <c r="AK728" s="227">
        <v>1000</v>
      </c>
      <c r="AL728" s="227"/>
      <c r="AM728" s="227"/>
      <c r="AN728" s="227"/>
      <c r="AO728" s="227"/>
      <c r="AP728" s="227">
        <f t="shared" si="155"/>
        <v>1000</v>
      </c>
    </row>
    <row r="729" spans="1:42" s="230" customFormat="1" ht="14.25" x14ac:dyDescent="0.25">
      <c r="A729" s="225"/>
      <c r="B729" s="233" t="s">
        <v>240</v>
      </c>
      <c r="C729" s="229" t="s">
        <v>1</v>
      </c>
      <c r="D729" s="229" t="s">
        <v>1</v>
      </c>
      <c r="E729" s="229" t="s">
        <v>1</v>
      </c>
      <c r="F729" s="229" t="s">
        <v>1</v>
      </c>
      <c r="G729" s="229">
        <f t="shared" ref="G729:Y729" si="157">SUM(G725:G728)</f>
        <v>3</v>
      </c>
      <c r="H729" s="229">
        <f t="shared" si="157"/>
        <v>294346</v>
      </c>
      <c r="I729" s="229">
        <f t="shared" si="157"/>
        <v>0</v>
      </c>
      <c r="J729" s="229"/>
      <c r="K729" s="229"/>
      <c r="L729" s="229">
        <f t="shared" si="157"/>
        <v>0</v>
      </c>
      <c r="M729" s="229">
        <f t="shared" si="157"/>
        <v>294346</v>
      </c>
      <c r="N729" s="229">
        <f t="shared" si="157"/>
        <v>4.0999999999999996</v>
      </c>
      <c r="O729" s="229">
        <f t="shared" si="157"/>
        <v>3</v>
      </c>
      <c r="P729" s="229">
        <f t="shared" si="157"/>
        <v>294346</v>
      </c>
      <c r="Q729" s="229">
        <f t="shared" si="157"/>
        <v>0</v>
      </c>
      <c r="R729" s="229">
        <f t="shared" si="157"/>
        <v>0</v>
      </c>
      <c r="S729" s="229">
        <f t="shared" si="157"/>
        <v>294346</v>
      </c>
      <c r="T729" s="229">
        <f t="shared" si="157"/>
        <v>0</v>
      </c>
      <c r="U729" s="229">
        <f t="shared" si="157"/>
        <v>0</v>
      </c>
      <c r="V729" s="229">
        <f t="shared" si="157"/>
        <v>0</v>
      </c>
      <c r="W729" s="229">
        <f t="shared" si="157"/>
        <v>0</v>
      </c>
      <c r="X729" s="229">
        <f t="shared" si="157"/>
        <v>0</v>
      </c>
      <c r="Y729" s="229">
        <f t="shared" si="157"/>
        <v>0</v>
      </c>
      <c r="Z729" s="229"/>
      <c r="AA729" s="229">
        <f t="shared" ref="AA729:AH729" si="158">SUM(AA725:AA728)</f>
        <v>3</v>
      </c>
      <c r="AB729" s="229">
        <f t="shared" si="158"/>
        <v>294346</v>
      </c>
      <c r="AC729" s="229">
        <f t="shared" si="158"/>
        <v>0</v>
      </c>
      <c r="AD729" s="229"/>
      <c r="AE729" s="229"/>
      <c r="AF729" s="229">
        <f t="shared" si="158"/>
        <v>0</v>
      </c>
      <c r="AG729" s="229">
        <f t="shared" si="158"/>
        <v>294346</v>
      </c>
      <c r="AH729" s="229">
        <f t="shared" si="158"/>
        <v>0</v>
      </c>
      <c r="AI729" s="229"/>
      <c r="AJ729" s="229">
        <f>SUM(AJ725:AJ728)</f>
        <v>0</v>
      </c>
      <c r="AK729" s="229">
        <f>SUM(AK725:AK728)</f>
        <v>294346</v>
      </c>
      <c r="AL729" s="229">
        <f>SUM(AL725:AL728)</f>
        <v>0</v>
      </c>
      <c r="AM729" s="229"/>
      <c r="AN729" s="229"/>
      <c r="AO729" s="229">
        <f>SUM(AO725:AO728)</f>
        <v>0</v>
      </c>
      <c r="AP729" s="229">
        <f>SUM(AP725:AP728)</f>
        <v>294346</v>
      </c>
    </row>
  </sheetData>
  <mergeCells count="3">
    <mergeCell ref="O5:S5"/>
    <mergeCell ref="T5:X5"/>
    <mergeCell ref="B3:I3"/>
  </mergeCells>
  <phoneticPr fontId="2" type="noConversion"/>
  <printOptions horizontalCentered="1"/>
  <pageMargins left="0.15748031496062992" right="0.15748031496062992" top="0.39370078740157483" bottom="0.19685039370078741" header="0.11811023622047245" footer="0.11811023622047245"/>
  <pageSetup paperSize="9" scale="49" orientation="landscape" verticalDpi="0" r:id="rId1"/>
  <headerFooter alignWithMargins="0"/>
  <colBreaks count="1" manualBreakCount="1">
    <brk id="24"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AK682"/>
  <sheetViews>
    <sheetView workbookViewId="0">
      <selection activeCell="S164" sqref="S164"/>
    </sheetView>
  </sheetViews>
  <sheetFormatPr defaultRowHeight="13.5" x14ac:dyDescent="0.25"/>
  <cols>
    <col min="1" max="1" width="4.7109375" style="19" customWidth="1"/>
    <col min="2" max="2" width="29.42578125" style="20" customWidth="1"/>
    <col min="3" max="3" width="15.7109375" style="20" customWidth="1"/>
    <col min="4" max="4" width="9.5703125" style="20" customWidth="1"/>
    <col min="5" max="5" width="11.140625" style="20" customWidth="1"/>
    <col min="6" max="6" width="15" style="20" customWidth="1"/>
    <col min="7" max="7" width="11" style="20" customWidth="1"/>
    <col min="8" max="8" width="15" style="20" customWidth="1"/>
    <col min="9" max="9" width="13.85546875" style="20" customWidth="1"/>
    <col min="10" max="10" width="10.85546875" style="20" customWidth="1"/>
    <col min="11" max="11" width="14.7109375" style="20" customWidth="1"/>
    <col min="12" max="12" width="10" style="20" customWidth="1"/>
    <col min="13" max="13" width="15" style="20" customWidth="1"/>
    <col min="14" max="14" width="9.42578125" style="20" customWidth="1"/>
    <col min="15" max="15" width="11.85546875" style="20" customWidth="1"/>
    <col min="16" max="16" width="10.5703125" style="20" customWidth="1"/>
    <col min="17" max="17" width="9.85546875" style="20" customWidth="1"/>
    <col min="18" max="18" width="12.5703125" style="20" customWidth="1"/>
    <col min="19" max="19" width="8.85546875" style="20" customWidth="1"/>
    <col min="20" max="20" width="11.42578125" style="20" customWidth="1"/>
    <col min="21" max="21" width="10.5703125" style="20" customWidth="1"/>
    <col min="22" max="22" width="9.85546875" style="20" bestFit="1" customWidth="1"/>
    <col min="23" max="23" width="10.5703125" style="20" customWidth="1"/>
    <col min="24" max="26" width="9.140625" style="20"/>
    <col min="27" max="27" width="12.140625" style="20" bestFit="1" customWidth="1"/>
    <col min="28" max="28" width="9.5703125" style="20" bestFit="1" customWidth="1"/>
    <col min="29" max="29" width="9.7109375" style="20" bestFit="1" customWidth="1"/>
    <col min="30" max="30" width="11.5703125" style="20" bestFit="1" customWidth="1"/>
    <col min="31" max="33" width="9.140625" style="20"/>
    <col min="34" max="34" width="12.140625" style="20" bestFit="1" customWidth="1"/>
    <col min="35" max="35" width="9.5703125" style="20" bestFit="1" customWidth="1"/>
    <col min="36" max="36" width="10.28515625" style="20" bestFit="1" customWidth="1"/>
    <col min="37" max="37" width="11.7109375" style="20" bestFit="1" customWidth="1"/>
    <col min="38" max="16384" width="9.140625" style="20"/>
  </cols>
  <sheetData>
    <row r="1" spans="1:37" ht="16.5" x14ac:dyDescent="0.3">
      <c r="B1" s="556" t="s">
        <v>230</v>
      </c>
      <c r="I1" s="327"/>
      <c r="K1" s="1512" t="s">
        <v>381</v>
      </c>
      <c r="L1" s="327"/>
      <c r="Q1" s="327"/>
      <c r="R1" s="327"/>
      <c r="S1" s="327"/>
      <c r="U1" s="1512"/>
      <c r="V1" s="327"/>
      <c r="X1" s="37"/>
    </row>
    <row r="2" spans="1:37" ht="24" customHeight="1" thickBot="1" x14ac:dyDescent="0.3">
      <c r="B2" s="557"/>
      <c r="C2" s="404"/>
      <c r="D2" s="404"/>
      <c r="E2" s="557"/>
      <c r="F2" s="404"/>
      <c r="G2" s="404"/>
      <c r="H2" s="404"/>
      <c r="J2" s="236"/>
      <c r="K2" s="1180" t="s">
        <v>28</v>
      </c>
      <c r="L2" s="236"/>
      <c r="M2" s="1411"/>
      <c r="N2" s="1411"/>
      <c r="O2" s="236"/>
      <c r="P2" s="236"/>
      <c r="Q2" s="1411"/>
      <c r="R2" s="1410"/>
      <c r="S2" s="1740"/>
      <c r="T2" s="1740"/>
      <c r="U2" s="1740"/>
      <c r="V2" s="1740"/>
      <c r="W2" s="1740"/>
      <c r="X2" s="236"/>
    </row>
    <row r="3" spans="1:37" s="282" customFormat="1" ht="25.5" customHeight="1" x14ac:dyDescent="0.25">
      <c r="A3" s="19"/>
      <c r="B3" s="558" t="s">
        <v>29</v>
      </c>
      <c r="C3" s="1899" t="s">
        <v>1603</v>
      </c>
      <c r="D3" s="1899"/>
      <c r="E3" s="1899"/>
      <c r="F3" s="1899"/>
      <c r="G3" s="1899"/>
      <c r="H3" s="1899"/>
      <c r="I3" s="20"/>
      <c r="J3" s="20"/>
      <c r="K3" s="259" t="s">
        <v>228</v>
      </c>
      <c r="L3" s="1564"/>
      <c r="M3" s="327"/>
      <c r="N3" s="20"/>
      <c r="O3" s="20"/>
      <c r="P3" s="20"/>
      <c r="Q3" s="20"/>
      <c r="S3" s="20"/>
      <c r="T3" s="20"/>
      <c r="U3" s="20"/>
      <c r="V3" s="20"/>
      <c r="W3" s="259" t="s">
        <v>228</v>
      </c>
      <c r="AD3" s="1564"/>
      <c r="AK3" s="1565"/>
    </row>
    <row r="4" spans="1:37" s="1414" customFormat="1" ht="14.25" x14ac:dyDescent="0.25">
      <c r="A4" s="1413"/>
      <c r="B4" s="559"/>
      <c r="C4" s="1894" t="s">
        <v>424</v>
      </c>
      <c r="D4" s="1895"/>
      <c r="E4" s="1895"/>
      <c r="F4" s="1895"/>
      <c r="G4" s="1895"/>
      <c r="H4" s="1895"/>
      <c r="I4" s="1895"/>
      <c r="J4" s="1895"/>
      <c r="K4" s="1896"/>
      <c r="L4" s="1897" t="s">
        <v>392</v>
      </c>
      <c r="M4" s="1892"/>
      <c r="N4" s="1892"/>
      <c r="O4" s="1892"/>
      <c r="P4" s="1892"/>
      <c r="Q4" s="1892"/>
      <c r="R4" s="1893"/>
      <c r="S4" s="1892" t="s">
        <v>229</v>
      </c>
      <c r="T4" s="1892"/>
      <c r="U4" s="1892"/>
      <c r="V4" s="1892"/>
      <c r="W4" s="1892"/>
      <c r="X4" s="1897" t="s">
        <v>450</v>
      </c>
      <c r="Y4" s="1892"/>
      <c r="Z4" s="1892"/>
      <c r="AA4" s="1892"/>
      <c r="AB4" s="1892"/>
      <c r="AC4" s="1892"/>
      <c r="AD4" s="1892"/>
      <c r="AE4" s="1892" t="s">
        <v>1683</v>
      </c>
      <c r="AF4" s="1892"/>
      <c r="AG4" s="1892"/>
      <c r="AH4" s="1892"/>
      <c r="AI4" s="1892"/>
      <c r="AJ4" s="1892"/>
      <c r="AK4" s="1893"/>
    </row>
    <row r="5" spans="1:37" s="282" customFormat="1" ht="140.25" x14ac:dyDescent="0.25">
      <c r="A5" s="303" t="s">
        <v>114</v>
      </c>
      <c r="B5" s="326" t="s">
        <v>231</v>
      </c>
      <c r="C5" s="1418" t="s">
        <v>232</v>
      </c>
      <c r="D5" s="1418" t="s">
        <v>233</v>
      </c>
      <c r="E5" s="1418" t="s">
        <v>223</v>
      </c>
      <c r="F5" s="1418" t="s">
        <v>423</v>
      </c>
      <c r="G5" s="1418" t="s">
        <v>396</v>
      </c>
      <c r="H5" s="1415" t="s">
        <v>1604</v>
      </c>
      <c r="I5" s="326" t="s">
        <v>235</v>
      </c>
      <c r="J5" s="326" t="s">
        <v>236</v>
      </c>
      <c r="K5" s="326" t="s">
        <v>380</v>
      </c>
      <c r="L5" s="326" t="s">
        <v>223</v>
      </c>
      <c r="M5" s="326" t="s">
        <v>473</v>
      </c>
      <c r="N5" s="326" t="s">
        <v>377</v>
      </c>
      <c r="O5" s="326" t="s">
        <v>298</v>
      </c>
      <c r="P5" s="326" t="s">
        <v>235</v>
      </c>
      <c r="Q5" s="326" t="s">
        <v>236</v>
      </c>
      <c r="R5" s="326" t="s">
        <v>379</v>
      </c>
      <c r="S5" s="326" t="s">
        <v>223</v>
      </c>
      <c r="T5" s="326" t="s">
        <v>298</v>
      </c>
      <c r="U5" s="326" t="s">
        <v>235</v>
      </c>
      <c r="V5" s="326" t="s">
        <v>236</v>
      </c>
      <c r="W5" s="326" t="s">
        <v>378</v>
      </c>
      <c r="X5" s="326" t="s">
        <v>223</v>
      </c>
      <c r="Y5" s="326" t="s">
        <v>1605</v>
      </c>
      <c r="Z5" s="1419" t="s">
        <v>426</v>
      </c>
      <c r="AA5" s="326" t="s">
        <v>298</v>
      </c>
      <c r="AB5" s="326" t="s">
        <v>235</v>
      </c>
      <c r="AC5" s="326" t="s">
        <v>236</v>
      </c>
      <c r="AD5" s="326" t="s">
        <v>379</v>
      </c>
      <c r="AE5" s="326" t="s">
        <v>223</v>
      </c>
      <c r="AF5" s="326" t="s">
        <v>1606</v>
      </c>
      <c r="AG5" s="1419" t="s">
        <v>474</v>
      </c>
      <c r="AH5" s="326" t="s">
        <v>298</v>
      </c>
      <c r="AI5" s="326" t="s">
        <v>235</v>
      </c>
      <c r="AJ5" s="326" t="s">
        <v>236</v>
      </c>
      <c r="AK5" s="326" t="s">
        <v>379</v>
      </c>
    </row>
    <row r="6" spans="1:37" s="1416" customFormat="1" ht="12.75" x14ac:dyDescent="0.25">
      <c r="A6" s="328">
        <v>1</v>
      </c>
      <c r="B6" s="328">
        <v>2</v>
      </c>
      <c r="C6" s="328">
        <v>3</v>
      </c>
      <c r="D6" s="328">
        <v>4</v>
      </c>
      <c r="E6" s="328">
        <v>5</v>
      </c>
      <c r="F6" s="328">
        <v>6</v>
      </c>
      <c r="G6" s="328">
        <v>7</v>
      </c>
      <c r="H6" s="328">
        <v>8</v>
      </c>
      <c r="I6" s="328">
        <v>9</v>
      </c>
      <c r="J6" s="328">
        <v>10</v>
      </c>
      <c r="K6" s="328">
        <v>11</v>
      </c>
      <c r="L6" s="328">
        <v>12</v>
      </c>
      <c r="M6" s="328">
        <v>13</v>
      </c>
      <c r="N6" s="328">
        <v>14</v>
      </c>
      <c r="O6" s="328">
        <v>15</v>
      </c>
      <c r="P6" s="328">
        <v>16</v>
      </c>
      <c r="Q6" s="328">
        <v>17</v>
      </c>
      <c r="R6" s="328">
        <v>18</v>
      </c>
      <c r="S6" s="328">
        <v>19</v>
      </c>
      <c r="T6" s="328">
        <v>20</v>
      </c>
      <c r="U6" s="328">
        <v>21</v>
      </c>
      <c r="V6" s="328">
        <v>22</v>
      </c>
      <c r="W6" s="328">
        <v>23</v>
      </c>
      <c r="X6" s="328">
        <v>12</v>
      </c>
      <c r="Y6" s="328">
        <v>13</v>
      </c>
      <c r="Z6" s="328">
        <v>14</v>
      </c>
      <c r="AA6" s="328">
        <v>15</v>
      </c>
      <c r="AB6" s="328">
        <v>16</v>
      </c>
      <c r="AC6" s="328">
        <v>17</v>
      </c>
      <c r="AD6" s="328">
        <v>18</v>
      </c>
      <c r="AE6" s="328">
        <v>12</v>
      </c>
      <c r="AF6" s="328">
        <v>13</v>
      </c>
      <c r="AG6" s="328">
        <v>14</v>
      </c>
      <c r="AH6" s="328">
        <v>15</v>
      </c>
      <c r="AI6" s="328">
        <v>16</v>
      </c>
      <c r="AJ6" s="328">
        <v>17</v>
      </c>
      <c r="AK6" s="328">
        <v>18</v>
      </c>
    </row>
    <row r="7" spans="1:37" ht="57.75" x14ac:dyDescent="0.3">
      <c r="A7" s="553" t="s">
        <v>2</v>
      </c>
      <c r="B7" s="560" t="s">
        <v>1607</v>
      </c>
      <c r="C7" s="285"/>
      <c r="D7" s="285"/>
      <c r="E7" s="560"/>
      <c r="F7" s="285"/>
      <c r="G7" s="285"/>
      <c r="H7" s="285"/>
      <c r="I7" s="285"/>
      <c r="J7" s="285"/>
      <c r="K7" s="285"/>
      <c r="L7" s="560"/>
      <c r="M7" s="285"/>
      <c r="N7" s="285"/>
      <c r="O7" s="285"/>
      <c r="P7" s="285"/>
      <c r="Q7" s="285"/>
      <c r="R7" s="285"/>
      <c r="S7" s="285"/>
      <c r="T7" s="285"/>
      <c r="U7" s="285"/>
      <c r="V7" s="285"/>
      <c r="W7" s="285"/>
      <c r="X7" s="560"/>
      <c r="Y7" s="285"/>
      <c r="Z7" s="285"/>
      <c r="AA7" s="285"/>
      <c r="AB7" s="285"/>
      <c r="AC7" s="285"/>
      <c r="AD7" s="285"/>
      <c r="AE7" s="560"/>
      <c r="AF7" s="285"/>
      <c r="AG7" s="285"/>
      <c r="AH7" s="285"/>
      <c r="AI7" s="285"/>
      <c r="AJ7" s="285"/>
      <c r="AK7" s="285"/>
    </row>
    <row r="8" spans="1:37" x14ac:dyDescent="0.25">
      <c r="A8" s="1048"/>
      <c r="B8" s="301" t="s">
        <v>200</v>
      </c>
      <c r="C8" s="285"/>
      <c r="D8" s="285"/>
      <c r="E8" s="301"/>
      <c r="F8" s="285"/>
      <c r="G8" s="285"/>
      <c r="H8" s="285"/>
      <c r="I8" s="285"/>
      <c r="J8" s="285"/>
      <c r="K8" s="285"/>
      <c r="L8" s="301"/>
      <c r="M8" s="285"/>
      <c r="N8" s="285"/>
      <c r="O8" s="285"/>
      <c r="P8" s="285"/>
      <c r="Q8" s="285"/>
      <c r="R8" s="285"/>
      <c r="S8" s="285"/>
      <c r="T8" s="285"/>
      <c r="U8" s="285"/>
      <c r="V8" s="285"/>
      <c r="W8" s="285"/>
      <c r="X8" s="301"/>
      <c r="Y8" s="285"/>
      <c r="Z8" s="285"/>
      <c r="AA8" s="285"/>
      <c r="AB8" s="285"/>
      <c r="AC8" s="285"/>
      <c r="AD8" s="285"/>
      <c r="AE8" s="301"/>
      <c r="AF8" s="285"/>
      <c r="AG8" s="285"/>
      <c r="AH8" s="285"/>
      <c r="AI8" s="285"/>
      <c r="AJ8" s="285"/>
      <c r="AK8" s="285"/>
    </row>
    <row r="9" spans="1:37" x14ac:dyDescent="0.25">
      <c r="A9" s="1048"/>
      <c r="B9" s="301"/>
      <c r="C9" s="285"/>
      <c r="D9" s="285"/>
      <c r="E9" s="301"/>
      <c r="F9" s="285"/>
      <c r="G9" s="285"/>
      <c r="H9" s="301"/>
      <c r="I9" s="301"/>
      <c r="J9" s="301"/>
      <c r="K9" s="301"/>
      <c r="L9" s="301"/>
      <c r="M9" s="285"/>
      <c r="N9" s="285"/>
      <c r="O9" s="301"/>
      <c r="P9" s="301"/>
      <c r="Q9" s="301"/>
      <c r="R9" s="301"/>
      <c r="S9" s="301"/>
      <c r="T9" s="301"/>
      <c r="U9" s="301"/>
      <c r="V9" s="301"/>
      <c r="W9" s="301"/>
      <c r="X9" s="301"/>
      <c r="Y9" s="285"/>
      <c r="Z9" s="285"/>
      <c r="AA9" s="301"/>
      <c r="AB9" s="301"/>
      <c r="AC9" s="301"/>
      <c r="AD9" s="301"/>
      <c r="AE9" s="301"/>
      <c r="AF9" s="285"/>
      <c r="AG9" s="285"/>
      <c r="AH9" s="301"/>
      <c r="AI9" s="301"/>
      <c r="AJ9" s="301"/>
      <c r="AK9" s="301"/>
    </row>
    <row r="10" spans="1:37" ht="14.25" x14ac:dyDescent="0.25">
      <c r="A10" s="1048">
        <v>1</v>
      </c>
      <c r="B10" s="262" t="s">
        <v>6701</v>
      </c>
      <c r="C10" s="26" t="s">
        <v>1608</v>
      </c>
      <c r="D10" s="329" t="s">
        <v>1</v>
      </c>
      <c r="E10" s="262">
        <v>1</v>
      </c>
      <c r="F10" s="1417">
        <v>2</v>
      </c>
      <c r="G10" s="285">
        <v>12</v>
      </c>
      <c r="H10" s="1048">
        <v>793680</v>
      </c>
      <c r="I10" s="1048"/>
      <c r="J10" s="1048">
        <v>31747.200000000001</v>
      </c>
      <c r="K10" s="285">
        <f>H10+I10+J10</f>
        <v>825427.2</v>
      </c>
      <c r="L10" s="262">
        <v>1</v>
      </c>
      <c r="M10" s="1417">
        <v>1</v>
      </c>
      <c r="N10" s="285">
        <v>12</v>
      </c>
      <c r="O10" s="1048">
        <v>793680</v>
      </c>
      <c r="P10" s="1048"/>
      <c r="Q10" s="1048">
        <v>15873.6</v>
      </c>
      <c r="R10" s="285">
        <f>O10+P10+Q10</f>
        <v>809553.6</v>
      </c>
      <c r="S10" s="285">
        <f>+E10-L10</f>
        <v>0</v>
      </c>
      <c r="T10" s="285">
        <f t="shared" ref="T10:V25" si="0">H10-O10</f>
        <v>0</v>
      </c>
      <c r="U10" s="285">
        <f t="shared" si="0"/>
        <v>0</v>
      </c>
      <c r="V10" s="285">
        <f t="shared" si="0"/>
        <v>15873.6</v>
      </c>
      <c r="W10" s="285">
        <f>T10+U10+V10</f>
        <v>15873.6</v>
      </c>
      <c r="X10" s="262">
        <v>1</v>
      </c>
      <c r="Y10" s="285">
        <v>3</v>
      </c>
      <c r="Z10" s="285">
        <v>12</v>
      </c>
      <c r="AA10" s="1048">
        <v>793680</v>
      </c>
      <c r="AB10" s="1048"/>
      <c r="AC10" s="1048">
        <v>47620.799999999996</v>
      </c>
      <c r="AD10" s="285">
        <f t="shared" ref="AD10:AD28" si="1">AA10+AB10+AC10</f>
        <v>841300.8</v>
      </c>
      <c r="AE10" s="262">
        <v>1</v>
      </c>
      <c r="AF10" s="285">
        <v>4</v>
      </c>
      <c r="AG10" s="285">
        <v>12</v>
      </c>
      <c r="AH10" s="1048">
        <v>793680</v>
      </c>
      <c r="AI10" s="1048"/>
      <c r="AJ10" s="1048">
        <v>63494.400000000001</v>
      </c>
      <c r="AK10" s="285">
        <f>AH10+AI10+AJ10</f>
        <v>857174.4</v>
      </c>
    </row>
    <row r="11" spans="1:37" ht="14.25" x14ac:dyDescent="0.25">
      <c r="A11" s="1048">
        <v>2</v>
      </c>
      <c r="B11" s="262" t="s">
        <v>6702</v>
      </c>
      <c r="C11" s="26" t="s">
        <v>1608</v>
      </c>
      <c r="D11" s="329" t="s">
        <v>1</v>
      </c>
      <c r="E11" s="262">
        <v>1</v>
      </c>
      <c r="F11" s="1417">
        <v>2</v>
      </c>
      <c r="G11" s="285">
        <v>12</v>
      </c>
      <c r="H11" s="1048">
        <v>793680</v>
      </c>
      <c r="I11" s="1048"/>
      <c r="J11" s="1048">
        <v>31747.200000000001</v>
      </c>
      <c r="K11" s="285">
        <f t="shared" ref="K11:K28" si="2">H11+I11+J11</f>
        <v>825427.2</v>
      </c>
      <c r="L11" s="262">
        <v>1</v>
      </c>
      <c r="M11" s="1417">
        <v>1</v>
      </c>
      <c r="N11" s="285">
        <v>12</v>
      </c>
      <c r="O11" s="1048">
        <v>793680</v>
      </c>
      <c r="P11" s="1048"/>
      <c r="Q11" s="1048">
        <v>15873.6</v>
      </c>
      <c r="R11" s="285">
        <f t="shared" ref="R11:R28" si="3">O11+P11+Q11</f>
        <v>809553.6</v>
      </c>
      <c r="S11" s="285">
        <f t="shared" ref="S11:S27" si="4">+E11-L11</f>
        <v>0</v>
      </c>
      <c r="T11" s="285">
        <f t="shared" si="0"/>
        <v>0</v>
      </c>
      <c r="U11" s="285">
        <f t="shared" si="0"/>
        <v>0</v>
      </c>
      <c r="V11" s="285">
        <f t="shared" si="0"/>
        <v>15873.6</v>
      </c>
      <c r="W11" s="285">
        <f t="shared" ref="W11:W27" si="5">T11+U11+V11</f>
        <v>15873.6</v>
      </c>
      <c r="X11" s="262">
        <v>1</v>
      </c>
      <c r="Y11" s="285">
        <v>3</v>
      </c>
      <c r="Z11" s="285">
        <v>12</v>
      </c>
      <c r="AA11" s="1048">
        <v>793680</v>
      </c>
      <c r="AB11" s="1048"/>
      <c r="AC11" s="1048">
        <v>47620.799999999996</v>
      </c>
      <c r="AD11" s="285">
        <f t="shared" si="1"/>
        <v>841300.8</v>
      </c>
      <c r="AE11" s="262">
        <v>1</v>
      </c>
      <c r="AF11" s="285">
        <v>4</v>
      </c>
      <c r="AG11" s="285">
        <v>12</v>
      </c>
      <c r="AH11" s="1048">
        <v>793680</v>
      </c>
      <c r="AI11" s="1048"/>
      <c r="AJ11" s="1048">
        <v>63494.400000000001</v>
      </c>
      <c r="AK11" s="285">
        <f t="shared" ref="AK11:AK28" si="6">AH11+AI11+AJ11</f>
        <v>857174.4</v>
      </c>
    </row>
    <row r="12" spans="1:37" ht="14.25" x14ac:dyDescent="0.25">
      <c r="A12" s="1048">
        <v>3</v>
      </c>
      <c r="B12" s="262" t="s">
        <v>1609</v>
      </c>
      <c r="C12" s="26" t="s">
        <v>1608</v>
      </c>
      <c r="D12" s="329" t="s">
        <v>1</v>
      </c>
      <c r="E12" s="262">
        <v>1</v>
      </c>
      <c r="F12" s="1417">
        <v>3</v>
      </c>
      <c r="G12" s="285">
        <v>12</v>
      </c>
      <c r="H12" s="1048">
        <v>793680</v>
      </c>
      <c r="I12" s="1048"/>
      <c r="J12" s="1048">
        <v>47620.799999999996</v>
      </c>
      <c r="K12" s="285">
        <f t="shared" si="2"/>
        <v>841300.8</v>
      </c>
      <c r="L12" s="262">
        <v>1</v>
      </c>
      <c r="M12" s="1417">
        <v>2</v>
      </c>
      <c r="N12" s="285">
        <v>12</v>
      </c>
      <c r="O12" s="1048">
        <v>793680</v>
      </c>
      <c r="P12" s="1048"/>
      <c r="Q12" s="1048">
        <v>31747.200000000001</v>
      </c>
      <c r="R12" s="285">
        <f t="shared" si="3"/>
        <v>825427.2</v>
      </c>
      <c r="S12" s="285">
        <f t="shared" si="4"/>
        <v>0</v>
      </c>
      <c r="T12" s="285">
        <f t="shared" si="0"/>
        <v>0</v>
      </c>
      <c r="U12" s="285">
        <f t="shared" si="0"/>
        <v>0</v>
      </c>
      <c r="V12" s="285">
        <f t="shared" si="0"/>
        <v>15873.599999999995</v>
      </c>
      <c r="W12" s="285">
        <f t="shared" si="5"/>
        <v>15873.599999999995</v>
      </c>
      <c r="X12" s="262">
        <v>1</v>
      </c>
      <c r="Y12" s="285">
        <v>4</v>
      </c>
      <c r="Z12" s="285">
        <v>12</v>
      </c>
      <c r="AA12" s="1048">
        <v>793680</v>
      </c>
      <c r="AB12" s="1048"/>
      <c r="AC12" s="1048">
        <v>63494.400000000001</v>
      </c>
      <c r="AD12" s="285">
        <f t="shared" si="1"/>
        <v>857174.4</v>
      </c>
      <c r="AE12" s="262">
        <v>1</v>
      </c>
      <c r="AF12" s="285">
        <v>5</v>
      </c>
      <c r="AG12" s="285">
        <v>12</v>
      </c>
      <c r="AH12" s="1048">
        <v>793680</v>
      </c>
      <c r="AI12" s="1048"/>
      <c r="AJ12" s="1048">
        <v>79368</v>
      </c>
      <c r="AK12" s="285">
        <f t="shared" si="6"/>
        <v>873048</v>
      </c>
    </row>
    <row r="13" spans="1:37" ht="14.25" x14ac:dyDescent="0.25">
      <c r="A13" s="1048">
        <v>4</v>
      </c>
      <c r="B13" s="262" t="s">
        <v>1610</v>
      </c>
      <c r="C13" s="26" t="s">
        <v>1608</v>
      </c>
      <c r="D13" s="329" t="s">
        <v>1</v>
      </c>
      <c r="E13" s="262">
        <v>1</v>
      </c>
      <c r="F13" s="1417">
        <v>3</v>
      </c>
      <c r="G13" s="285">
        <v>12</v>
      </c>
      <c r="H13" s="1048">
        <v>793680</v>
      </c>
      <c r="I13" s="1048"/>
      <c r="J13" s="1048">
        <v>47620.799999999996</v>
      </c>
      <c r="K13" s="285">
        <f t="shared" si="2"/>
        <v>841300.8</v>
      </c>
      <c r="L13" s="262">
        <v>1</v>
      </c>
      <c r="M13" s="1417">
        <v>2</v>
      </c>
      <c r="N13" s="285">
        <v>12</v>
      </c>
      <c r="O13" s="1048">
        <v>793680</v>
      </c>
      <c r="P13" s="1048"/>
      <c r="Q13" s="1048">
        <v>31747.200000000001</v>
      </c>
      <c r="R13" s="285">
        <f t="shared" si="3"/>
        <v>825427.2</v>
      </c>
      <c r="S13" s="285">
        <f t="shared" si="4"/>
        <v>0</v>
      </c>
      <c r="T13" s="285">
        <f t="shared" si="0"/>
        <v>0</v>
      </c>
      <c r="U13" s="285">
        <f t="shared" si="0"/>
        <v>0</v>
      </c>
      <c r="V13" s="285">
        <f t="shared" si="0"/>
        <v>15873.599999999995</v>
      </c>
      <c r="W13" s="285">
        <f t="shared" si="5"/>
        <v>15873.599999999995</v>
      </c>
      <c r="X13" s="262">
        <v>1</v>
      </c>
      <c r="Y13" s="285">
        <v>4</v>
      </c>
      <c r="Z13" s="285">
        <v>12</v>
      </c>
      <c r="AA13" s="1048">
        <v>793680</v>
      </c>
      <c r="AB13" s="1048"/>
      <c r="AC13" s="1048">
        <v>63494.400000000001</v>
      </c>
      <c r="AD13" s="285">
        <f t="shared" si="1"/>
        <v>857174.4</v>
      </c>
      <c r="AE13" s="262">
        <v>1</v>
      </c>
      <c r="AF13" s="285">
        <v>5</v>
      </c>
      <c r="AG13" s="285">
        <v>12</v>
      </c>
      <c r="AH13" s="1048">
        <v>793680</v>
      </c>
      <c r="AI13" s="1048"/>
      <c r="AJ13" s="1048">
        <v>79368</v>
      </c>
      <c r="AK13" s="285">
        <f t="shared" si="6"/>
        <v>873048</v>
      </c>
    </row>
    <row r="14" spans="1:37" ht="14.25" x14ac:dyDescent="0.25">
      <c r="A14" s="1048">
        <v>5</v>
      </c>
      <c r="B14" s="262" t="s">
        <v>1602</v>
      </c>
      <c r="C14" s="26" t="s">
        <v>1608</v>
      </c>
      <c r="D14" s="329" t="s">
        <v>1</v>
      </c>
      <c r="E14" s="262">
        <v>1</v>
      </c>
      <c r="F14" s="1417">
        <v>1</v>
      </c>
      <c r="G14" s="285">
        <v>12</v>
      </c>
      <c r="H14" s="1048">
        <v>793680</v>
      </c>
      <c r="I14" s="1048"/>
      <c r="J14" s="1048">
        <v>15873.6</v>
      </c>
      <c r="K14" s="285">
        <f t="shared" si="2"/>
        <v>809553.6</v>
      </c>
      <c r="L14" s="262">
        <v>1</v>
      </c>
      <c r="M14" s="1417">
        <v>0</v>
      </c>
      <c r="N14" s="285">
        <v>12</v>
      </c>
      <c r="O14" s="1048">
        <v>793680</v>
      </c>
      <c r="P14" s="1048"/>
      <c r="Q14" s="1048">
        <v>0</v>
      </c>
      <c r="R14" s="285">
        <f t="shared" si="3"/>
        <v>793680</v>
      </c>
      <c r="S14" s="285">
        <f t="shared" si="4"/>
        <v>0</v>
      </c>
      <c r="T14" s="285">
        <f t="shared" si="0"/>
        <v>0</v>
      </c>
      <c r="U14" s="285">
        <f t="shared" si="0"/>
        <v>0</v>
      </c>
      <c r="V14" s="285">
        <f t="shared" si="0"/>
        <v>15873.6</v>
      </c>
      <c r="W14" s="285">
        <f t="shared" si="5"/>
        <v>15873.6</v>
      </c>
      <c r="X14" s="262">
        <v>1</v>
      </c>
      <c r="Y14" s="285">
        <v>2</v>
      </c>
      <c r="Z14" s="285">
        <v>12</v>
      </c>
      <c r="AA14" s="1048">
        <v>793680</v>
      </c>
      <c r="AB14" s="1048"/>
      <c r="AC14" s="1048">
        <v>31747.200000000001</v>
      </c>
      <c r="AD14" s="285">
        <f t="shared" si="1"/>
        <v>825427.2</v>
      </c>
      <c r="AE14" s="262">
        <v>1</v>
      </c>
      <c r="AF14" s="285">
        <v>3</v>
      </c>
      <c r="AG14" s="285">
        <v>12</v>
      </c>
      <c r="AH14" s="1048">
        <v>793680</v>
      </c>
      <c r="AI14" s="1048"/>
      <c r="AJ14" s="1048">
        <v>47620.799999999996</v>
      </c>
      <c r="AK14" s="285">
        <f t="shared" si="6"/>
        <v>841300.8</v>
      </c>
    </row>
    <row r="15" spans="1:37" ht="40.5" x14ac:dyDescent="0.25">
      <c r="A15" s="1048">
        <v>6</v>
      </c>
      <c r="B15" s="262" t="s">
        <v>1611</v>
      </c>
      <c r="C15" s="26" t="s">
        <v>518</v>
      </c>
      <c r="D15" s="329" t="s">
        <v>1</v>
      </c>
      <c r="E15" s="262">
        <v>1</v>
      </c>
      <c r="F15" s="1417">
        <v>11</v>
      </c>
      <c r="G15" s="285">
        <v>10</v>
      </c>
      <c r="H15" s="1048">
        <v>661400</v>
      </c>
      <c r="I15" s="1048">
        <v>99210</v>
      </c>
      <c r="J15" s="1048">
        <v>0</v>
      </c>
      <c r="K15" s="285">
        <f t="shared" si="2"/>
        <v>760610</v>
      </c>
      <c r="L15" s="262">
        <v>1</v>
      </c>
      <c r="M15" s="1417">
        <v>10</v>
      </c>
      <c r="N15" s="285">
        <v>10</v>
      </c>
      <c r="O15" s="1048">
        <v>661400</v>
      </c>
      <c r="P15" s="1048">
        <v>99210</v>
      </c>
      <c r="Q15" s="1048">
        <v>0</v>
      </c>
      <c r="R15" s="285">
        <f t="shared" si="3"/>
        <v>760610</v>
      </c>
      <c r="S15" s="285">
        <f t="shared" si="4"/>
        <v>0</v>
      </c>
      <c r="T15" s="285">
        <f t="shared" si="0"/>
        <v>0</v>
      </c>
      <c r="U15" s="285">
        <f t="shared" si="0"/>
        <v>0</v>
      </c>
      <c r="V15" s="285">
        <f t="shared" si="0"/>
        <v>0</v>
      </c>
      <c r="W15" s="285">
        <f t="shared" si="5"/>
        <v>0</v>
      </c>
      <c r="X15" s="262">
        <v>1</v>
      </c>
      <c r="Y15" s="285">
        <v>12</v>
      </c>
      <c r="Z15" s="285">
        <v>10</v>
      </c>
      <c r="AA15" s="1048">
        <v>661400</v>
      </c>
      <c r="AB15" s="1048">
        <v>99210</v>
      </c>
      <c r="AC15" s="1048">
        <v>0</v>
      </c>
      <c r="AD15" s="285">
        <f t="shared" si="1"/>
        <v>760610</v>
      </c>
      <c r="AE15" s="262">
        <v>1</v>
      </c>
      <c r="AF15" s="285">
        <v>13</v>
      </c>
      <c r="AG15" s="285">
        <v>10</v>
      </c>
      <c r="AH15" s="1048">
        <v>661400</v>
      </c>
      <c r="AI15" s="1048">
        <v>99210</v>
      </c>
      <c r="AJ15" s="1048">
        <v>0</v>
      </c>
      <c r="AK15" s="285">
        <f t="shared" si="6"/>
        <v>760610</v>
      </c>
    </row>
    <row r="16" spans="1:37" ht="40.5" x14ac:dyDescent="0.25">
      <c r="A16" s="1048">
        <v>7</v>
      </c>
      <c r="B16" s="262" t="s">
        <v>1429</v>
      </c>
      <c r="C16" s="26" t="s">
        <v>1612</v>
      </c>
      <c r="D16" s="329" t="s">
        <v>1</v>
      </c>
      <c r="E16" s="262">
        <v>1</v>
      </c>
      <c r="F16" s="1417">
        <v>1</v>
      </c>
      <c r="G16" s="285">
        <v>4.5</v>
      </c>
      <c r="H16" s="1048">
        <v>297630</v>
      </c>
      <c r="I16" s="1048"/>
      <c r="J16" s="1048">
        <v>0</v>
      </c>
      <c r="K16" s="285">
        <f t="shared" si="2"/>
        <v>297630</v>
      </c>
      <c r="L16" s="262">
        <v>1</v>
      </c>
      <c r="M16" s="1417">
        <v>0</v>
      </c>
      <c r="N16" s="285">
        <v>4.5</v>
      </c>
      <c r="O16" s="1048">
        <v>297630</v>
      </c>
      <c r="P16" s="1048"/>
      <c r="Q16" s="1048">
        <v>0</v>
      </c>
      <c r="R16" s="285">
        <f t="shared" si="3"/>
        <v>297630</v>
      </c>
      <c r="S16" s="285">
        <f t="shared" si="4"/>
        <v>0</v>
      </c>
      <c r="T16" s="285">
        <f t="shared" si="0"/>
        <v>0</v>
      </c>
      <c r="U16" s="285">
        <f t="shared" si="0"/>
        <v>0</v>
      </c>
      <c r="V16" s="285">
        <f t="shared" si="0"/>
        <v>0</v>
      </c>
      <c r="W16" s="285">
        <f t="shared" si="5"/>
        <v>0</v>
      </c>
      <c r="X16" s="262">
        <v>1</v>
      </c>
      <c r="Y16" s="285">
        <v>2</v>
      </c>
      <c r="Z16" s="285">
        <v>4.5</v>
      </c>
      <c r="AA16" s="1048">
        <v>297630</v>
      </c>
      <c r="AB16" s="1048"/>
      <c r="AC16" s="1048">
        <v>0</v>
      </c>
      <c r="AD16" s="285">
        <f t="shared" si="1"/>
        <v>297630</v>
      </c>
      <c r="AE16" s="262">
        <v>1</v>
      </c>
      <c r="AF16" s="285">
        <v>3</v>
      </c>
      <c r="AG16" s="285">
        <v>4.5</v>
      </c>
      <c r="AH16" s="1048">
        <v>297630</v>
      </c>
      <c r="AI16" s="1048"/>
      <c r="AJ16" s="1048">
        <v>0</v>
      </c>
      <c r="AK16" s="285">
        <f t="shared" si="6"/>
        <v>297630</v>
      </c>
    </row>
    <row r="17" spans="1:37" ht="40.5" x14ac:dyDescent="0.25">
      <c r="A17" s="1048">
        <v>8</v>
      </c>
      <c r="B17" s="262" t="s">
        <v>6703</v>
      </c>
      <c r="C17" s="26" t="s">
        <v>1613</v>
      </c>
      <c r="D17" s="329" t="s">
        <v>1</v>
      </c>
      <c r="E17" s="262">
        <v>1</v>
      </c>
      <c r="F17" s="1417">
        <v>1</v>
      </c>
      <c r="G17" s="285">
        <v>4.75</v>
      </c>
      <c r="H17" s="1048">
        <v>314165</v>
      </c>
      <c r="I17" s="1048"/>
      <c r="J17" s="1048">
        <v>0</v>
      </c>
      <c r="K17" s="285">
        <f t="shared" si="2"/>
        <v>314165</v>
      </c>
      <c r="L17" s="262">
        <v>1</v>
      </c>
      <c r="M17" s="1417">
        <v>0</v>
      </c>
      <c r="N17" s="285">
        <v>4.75</v>
      </c>
      <c r="O17" s="1048">
        <v>314165</v>
      </c>
      <c r="P17" s="1048"/>
      <c r="Q17" s="1048">
        <v>0</v>
      </c>
      <c r="R17" s="285">
        <f t="shared" si="3"/>
        <v>314165</v>
      </c>
      <c r="S17" s="285">
        <f t="shared" si="4"/>
        <v>0</v>
      </c>
      <c r="T17" s="285">
        <f t="shared" si="0"/>
        <v>0</v>
      </c>
      <c r="U17" s="285">
        <f t="shared" si="0"/>
        <v>0</v>
      </c>
      <c r="V17" s="285">
        <f t="shared" si="0"/>
        <v>0</v>
      </c>
      <c r="W17" s="285">
        <f t="shared" si="5"/>
        <v>0</v>
      </c>
      <c r="X17" s="262">
        <v>1</v>
      </c>
      <c r="Y17" s="285">
        <v>2</v>
      </c>
      <c r="Z17" s="285">
        <v>4.75</v>
      </c>
      <c r="AA17" s="1048">
        <v>314165</v>
      </c>
      <c r="AB17" s="1048"/>
      <c r="AC17" s="1048">
        <v>0</v>
      </c>
      <c r="AD17" s="285">
        <f t="shared" si="1"/>
        <v>314165</v>
      </c>
      <c r="AE17" s="262">
        <v>1</v>
      </c>
      <c r="AF17" s="285">
        <v>3</v>
      </c>
      <c r="AG17" s="285">
        <v>4.75</v>
      </c>
      <c r="AH17" s="1048">
        <v>314165</v>
      </c>
      <c r="AI17" s="1048"/>
      <c r="AJ17" s="1048">
        <v>0</v>
      </c>
      <c r="AK17" s="285">
        <f t="shared" si="6"/>
        <v>314165</v>
      </c>
    </row>
    <row r="18" spans="1:37" ht="40.5" x14ac:dyDescent="0.25">
      <c r="A18" s="1048">
        <v>9</v>
      </c>
      <c r="B18" s="262" t="s">
        <v>6704</v>
      </c>
      <c r="C18" s="26" t="s">
        <v>1613</v>
      </c>
      <c r="D18" s="329" t="s">
        <v>1</v>
      </c>
      <c r="E18" s="262">
        <v>1</v>
      </c>
      <c r="F18" s="1417">
        <v>1</v>
      </c>
      <c r="G18" s="285">
        <v>4.75</v>
      </c>
      <c r="H18" s="1048">
        <v>314165</v>
      </c>
      <c r="I18" s="1048"/>
      <c r="J18" s="1048">
        <v>0</v>
      </c>
      <c r="K18" s="285">
        <f t="shared" si="2"/>
        <v>314165</v>
      </c>
      <c r="L18" s="262">
        <v>1</v>
      </c>
      <c r="M18" s="1417">
        <v>0</v>
      </c>
      <c r="N18" s="285">
        <v>4.75</v>
      </c>
      <c r="O18" s="1048">
        <v>314165</v>
      </c>
      <c r="P18" s="1048"/>
      <c r="Q18" s="1048">
        <v>0</v>
      </c>
      <c r="R18" s="285">
        <f t="shared" si="3"/>
        <v>314165</v>
      </c>
      <c r="S18" s="285">
        <f t="shared" si="4"/>
        <v>0</v>
      </c>
      <c r="T18" s="285">
        <f t="shared" si="0"/>
        <v>0</v>
      </c>
      <c r="U18" s="285">
        <f t="shared" si="0"/>
        <v>0</v>
      </c>
      <c r="V18" s="285">
        <f t="shared" si="0"/>
        <v>0</v>
      </c>
      <c r="W18" s="285">
        <f t="shared" si="5"/>
        <v>0</v>
      </c>
      <c r="X18" s="262">
        <v>1</v>
      </c>
      <c r="Y18" s="285">
        <v>2</v>
      </c>
      <c r="Z18" s="285">
        <v>4.75</v>
      </c>
      <c r="AA18" s="1048">
        <v>314165</v>
      </c>
      <c r="AB18" s="1048"/>
      <c r="AC18" s="1048">
        <v>0</v>
      </c>
      <c r="AD18" s="285">
        <f t="shared" si="1"/>
        <v>314165</v>
      </c>
      <c r="AE18" s="262">
        <v>1</v>
      </c>
      <c r="AF18" s="285">
        <v>3</v>
      </c>
      <c r="AG18" s="285">
        <v>4.75</v>
      </c>
      <c r="AH18" s="1048">
        <v>314165</v>
      </c>
      <c r="AI18" s="1048"/>
      <c r="AJ18" s="1048">
        <v>0</v>
      </c>
      <c r="AK18" s="285">
        <f t="shared" si="6"/>
        <v>314165</v>
      </c>
    </row>
    <row r="19" spans="1:37" ht="27" x14ac:dyDescent="0.25">
      <c r="A19" s="1048">
        <v>10</v>
      </c>
      <c r="B19" s="262" t="s">
        <v>1614</v>
      </c>
      <c r="C19" s="26" t="s">
        <v>1615</v>
      </c>
      <c r="D19" s="329" t="s">
        <v>1</v>
      </c>
      <c r="E19" s="262">
        <v>1</v>
      </c>
      <c r="F19" s="1417">
        <v>1</v>
      </c>
      <c r="G19" s="285">
        <v>3</v>
      </c>
      <c r="H19" s="1048">
        <v>198420</v>
      </c>
      <c r="I19" s="1048"/>
      <c r="J19" s="1048">
        <v>0</v>
      </c>
      <c r="K19" s="285">
        <f t="shared" si="2"/>
        <v>198420</v>
      </c>
      <c r="L19" s="262">
        <v>1</v>
      </c>
      <c r="M19" s="1417">
        <v>0</v>
      </c>
      <c r="N19" s="285">
        <v>3</v>
      </c>
      <c r="O19" s="1048">
        <v>198420</v>
      </c>
      <c r="P19" s="1048"/>
      <c r="Q19" s="1048">
        <v>0</v>
      </c>
      <c r="R19" s="285">
        <f t="shared" si="3"/>
        <v>198420</v>
      </c>
      <c r="S19" s="285">
        <f>+E19-L19</f>
        <v>0</v>
      </c>
      <c r="T19" s="285">
        <f t="shared" si="0"/>
        <v>0</v>
      </c>
      <c r="U19" s="285">
        <f t="shared" si="0"/>
        <v>0</v>
      </c>
      <c r="V19" s="285">
        <f t="shared" si="0"/>
        <v>0</v>
      </c>
      <c r="W19" s="285">
        <f>T19+U19+V19</f>
        <v>0</v>
      </c>
      <c r="X19" s="262">
        <v>1</v>
      </c>
      <c r="Y19" s="285">
        <v>2</v>
      </c>
      <c r="Z19" s="285">
        <v>3</v>
      </c>
      <c r="AA19" s="1048">
        <v>198420</v>
      </c>
      <c r="AB19" s="1048"/>
      <c r="AC19" s="1048">
        <v>0</v>
      </c>
      <c r="AD19" s="285">
        <f t="shared" si="1"/>
        <v>198420</v>
      </c>
      <c r="AE19" s="262">
        <v>1</v>
      </c>
      <c r="AF19" s="285">
        <v>3</v>
      </c>
      <c r="AG19" s="285">
        <v>3</v>
      </c>
      <c r="AH19" s="1048">
        <v>198420</v>
      </c>
      <c r="AI19" s="1048"/>
      <c r="AJ19" s="1048">
        <v>0</v>
      </c>
      <c r="AK19" s="285">
        <f t="shared" si="6"/>
        <v>198420</v>
      </c>
    </row>
    <row r="20" spans="1:37" ht="27" x14ac:dyDescent="0.25">
      <c r="A20" s="1048">
        <v>11</v>
      </c>
      <c r="B20" s="262" t="s">
        <v>1616</v>
      </c>
      <c r="C20" s="26" t="s">
        <v>1615</v>
      </c>
      <c r="D20" s="329" t="s">
        <v>1</v>
      </c>
      <c r="E20" s="262">
        <v>1</v>
      </c>
      <c r="F20" s="1417">
        <v>1</v>
      </c>
      <c r="G20" s="285">
        <v>3</v>
      </c>
      <c r="H20" s="1048">
        <v>198420</v>
      </c>
      <c r="I20" s="1048"/>
      <c r="J20" s="1048">
        <v>0</v>
      </c>
      <c r="K20" s="285">
        <f t="shared" si="2"/>
        <v>198420</v>
      </c>
      <c r="L20" s="262">
        <v>1</v>
      </c>
      <c r="M20" s="1417">
        <v>0</v>
      </c>
      <c r="N20" s="285">
        <v>3</v>
      </c>
      <c r="O20" s="1048">
        <v>198420</v>
      </c>
      <c r="P20" s="1048"/>
      <c r="Q20" s="1048">
        <v>0</v>
      </c>
      <c r="R20" s="285">
        <f t="shared" si="3"/>
        <v>198420</v>
      </c>
      <c r="S20" s="285">
        <f>+E20-L20</f>
        <v>0</v>
      </c>
      <c r="T20" s="285">
        <f t="shared" si="0"/>
        <v>0</v>
      </c>
      <c r="U20" s="285">
        <f t="shared" si="0"/>
        <v>0</v>
      </c>
      <c r="V20" s="285">
        <f t="shared" si="0"/>
        <v>0</v>
      </c>
      <c r="W20" s="285">
        <f>T20+U20+V20</f>
        <v>0</v>
      </c>
      <c r="X20" s="262">
        <v>1</v>
      </c>
      <c r="Y20" s="285">
        <v>2</v>
      </c>
      <c r="Z20" s="285">
        <v>3</v>
      </c>
      <c r="AA20" s="1048">
        <v>198420</v>
      </c>
      <c r="AB20" s="1048"/>
      <c r="AC20" s="1048">
        <v>0</v>
      </c>
      <c r="AD20" s="285">
        <f t="shared" si="1"/>
        <v>198420</v>
      </c>
      <c r="AE20" s="262">
        <v>1</v>
      </c>
      <c r="AF20" s="285">
        <v>3</v>
      </c>
      <c r="AG20" s="285">
        <v>3</v>
      </c>
      <c r="AH20" s="1048">
        <v>198420</v>
      </c>
      <c r="AI20" s="1048"/>
      <c r="AJ20" s="1048">
        <v>0</v>
      </c>
      <c r="AK20" s="285">
        <f t="shared" si="6"/>
        <v>198420</v>
      </c>
    </row>
    <row r="21" spans="1:37" ht="27" x14ac:dyDescent="0.25">
      <c r="A21" s="1048">
        <v>12</v>
      </c>
      <c r="B21" s="262" t="s">
        <v>6705</v>
      </c>
      <c r="C21" s="26" t="s">
        <v>1615</v>
      </c>
      <c r="D21" s="329" t="s">
        <v>1</v>
      </c>
      <c r="E21" s="262">
        <v>1</v>
      </c>
      <c r="F21" s="1417">
        <v>1</v>
      </c>
      <c r="G21" s="285">
        <v>3</v>
      </c>
      <c r="H21" s="1048">
        <v>198420</v>
      </c>
      <c r="I21" s="1048"/>
      <c r="J21" s="1048">
        <v>0</v>
      </c>
      <c r="K21" s="285">
        <f t="shared" si="2"/>
        <v>198420</v>
      </c>
      <c r="L21" s="262">
        <v>1</v>
      </c>
      <c r="M21" s="1417">
        <v>0</v>
      </c>
      <c r="N21" s="285">
        <v>3</v>
      </c>
      <c r="O21" s="1048">
        <v>198420</v>
      </c>
      <c r="P21" s="1048"/>
      <c r="Q21" s="1048">
        <v>0</v>
      </c>
      <c r="R21" s="285">
        <f t="shared" si="3"/>
        <v>198420</v>
      </c>
      <c r="S21" s="285">
        <f>+E21-L21</f>
        <v>0</v>
      </c>
      <c r="T21" s="285">
        <f t="shared" si="0"/>
        <v>0</v>
      </c>
      <c r="U21" s="285">
        <f t="shared" si="0"/>
        <v>0</v>
      </c>
      <c r="V21" s="285">
        <f t="shared" si="0"/>
        <v>0</v>
      </c>
      <c r="W21" s="285">
        <f>T21+U21+V21</f>
        <v>0</v>
      </c>
      <c r="X21" s="262">
        <v>1</v>
      </c>
      <c r="Y21" s="285">
        <v>2</v>
      </c>
      <c r="Z21" s="285">
        <v>3</v>
      </c>
      <c r="AA21" s="1048">
        <v>198420</v>
      </c>
      <c r="AB21" s="1048"/>
      <c r="AC21" s="1048">
        <v>0</v>
      </c>
      <c r="AD21" s="285">
        <f t="shared" si="1"/>
        <v>198420</v>
      </c>
      <c r="AE21" s="262">
        <v>1</v>
      </c>
      <c r="AF21" s="285">
        <v>3</v>
      </c>
      <c r="AG21" s="285">
        <v>3</v>
      </c>
      <c r="AH21" s="1048">
        <v>198420</v>
      </c>
      <c r="AI21" s="1048"/>
      <c r="AJ21" s="1048">
        <v>0</v>
      </c>
      <c r="AK21" s="285">
        <f t="shared" si="6"/>
        <v>198420</v>
      </c>
    </row>
    <row r="22" spans="1:37" ht="27" x14ac:dyDescent="0.25">
      <c r="A22" s="1048">
        <v>13</v>
      </c>
      <c r="B22" s="262" t="s">
        <v>6706</v>
      </c>
      <c r="C22" s="26" t="s">
        <v>1615</v>
      </c>
      <c r="D22" s="329" t="s">
        <v>1</v>
      </c>
      <c r="E22" s="262">
        <v>1</v>
      </c>
      <c r="F22" s="1417">
        <v>1</v>
      </c>
      <c r="G22" s="285">
        <v>3</v>
      </c>
      <c r="H22" s="1048">
        <v>198420</v>
      </c>
      <c r="I22" s="1048"/>
      <c r="J22" s="1048">
        <v>0</v>
      </c>
      <c r="K22" s="285">
        <f t="shared" si="2"/>
        <v>198420</v>
      </c>
      <c r="L22" s="262">
        <v>1</v>
      </c>
      <c r="M22" s="1417">
        <v>0</v>
      </c>
      <c r="N22" s="285">
        <v>3</v>
      </c>
      <c r="O22" s="1048">
        <v>198420</v>
      </c>
      <c r="P22" s="1048"/>
      <c r="Q22" s="1048">
        <v>0</v>
      </c>
      <c r="R22" s="285">
        <f t="shared" si="3"/>
        <v>198420</v>
      </c>
      <c r="S22" s="285">
        <f>+E22-L22</f>
        <v>0</v>
      </c>
      <c r="T22" s="285">
        <f t="shared" si="0"/>
        <v>0</v>
      </c>
      <c r="U22" s="285">
        <f t="shared" si="0"/>
        <v>0</v>
      </c>
      <c r="V22" s="285">
        <f t="shared" si="0"/>
        <v>0</v>
      </c>
      <c r="W22" s="285">
        <f>T22+U22+V22</f>
        <v>0</v>
      </c>
      <c r="X22" s="262">
        <v>1</v>
      </c>
      <c r="Y22" s="285">
        <v>2</v>
      </c>
      <c r="Z22" s="285">
        <v>3</v>
      </c>
      <c r="AA22" s="1048">
        <v>198420</v>
      </c>
      <c r="AB22" s="1048"/>
      <c r="AC22" s="1048">
        <v>0</v>
      </c>
      <c r="AD22" s="285">
        <f t="shared" si="1"/>
        <v>198420</v>
      </c>
      <c r="AE22" s="262">
        <v>1</v>
      </c>
      <c r="AF22" s="285">
        <v>3</v>
      </c>
      <c r="AG22" s="285">
        <v>3</v>
      </c>
      <c r="AH22" s="1048">
        <v>198420</v>
      </c>
      <c r="AI22" s="1048"/>
      <c r="AJ22" s="1048">
        <v>0</v>
      </c>
      <c r="AK22" s="285">
        <f t="shared" si="6"/>
        <v>198420</v>
      </c>
    </row>
    <row r="23" spans="1:37" ht="27" x14ac:dyDescent="0.25">
      <c r="A23" s="1048">
        <v>14</v>
      </c>
      <c r="B23" s="262" t="s">
        <v>6707</v>
      </c>
      <c r="C23" s="26" t="s">
        <v>1615</v>
      </c>
      <c r="D23" s="329" t="s">
        <v>1</v>
      </c>
      <c r="E23" s="262">
        <v>1</v>
      </c>
      <c r="F23" s="1417">
        <v>1</v>
      </c>
      <c r="G23" s="285">
        <v>3</v>
      </c>
      <c r="H23" s="1048">
        <v>198420</v>
      </c>
      <c r="I23" s="1048"/>
      <c r="J23" s="1048">
        <v>0</v>
      </c>
      <c r="K23" s="285">
        <f t="shared" si="2"/>
        <v>198420</v>
      </c>
      <c r="L23" s="262">
        <v>1</v>
      </c>
      <c r="M23" s="1417">
        <v>0</v>
      </c>
      <c r="N23" s="285">
        <v>3</v>
      </c>
      <c r="O23" s="1048">
        <v>198420</v>
      </c>
      <c r="P23" s="1048"/>
      <c r="Q23" s="1048">
        <v>0</v>
      </c>
      <c r="R23" s="285">
        <f t="shared" si="3"/>
        <v>198420</v>
      </c>
      <c r="S23" s="285">
        <f>+E23-L23</f>
        <v>0</v>
      </c>
      <c r="T23" s="285">
        <f t="shared" si="0"/>
        <v>0</v>
      </c>
      <c r="U23" s="285">
        <f t="shared" si="0"/>
        <v>0</v>
      </c>
      <c r="V23" s="285">
        <f t="shared" si="0"/>
        <v>0</v>
      </c>
      <c r="W23" s="285">
        <f>T23+U23+V23</f>
        <v>0</v>
      </c>
      <c r="X23" s="262">
        <v>1</v>
      </c>
      <c r="Y23" s="285">
        <v>2</v>
      </c>
      <c r="Z23" s="285">
        <v>3</v>
      </c>
      <c r="AA23" s="1048">
        <v>198420</v>
      </c>
      <c r="AB23" s="1048"/>
      <c r="AC23" s="1048">
        <v>0</v>
      </c>
      <c r="AD23" s="285">
        <f t="shared" si="1"/>
        <v>198420</v>
      </c>
      <c r="AE23" s="262">
        <v>1</v>
      </c>
      <c r="AF23" s="285">
        <v>3</v>
      </c>
      <c r="AG23" s="285">
        <v>3</v>
      </c>
      <c r="AH23" s="1048">
        <v>198420</v>
      </c>
      <c r="AI23" s="1048"/>
      <c r="AJ23" s="1048">
        <v>0</v>
      </c>
      <c r="AK23" s="285">
        <f t="shared" si="6"/>
        <v>198420</v>
      </c>
    </row>
    <row r="24" spans="1:37" ht="27" x14ac:dyDescent="0.25">
      <c r="A24" s="1048">
        <v>15</v>
      </c>
      <c r="B24" s="262" t="s">
        <v>6708</v>
      </c>
      <c r="C24" s="26" t="s">
        <v>1615</v>
      </c>
      <c r="D24" s="329" t="s">
        <v>1</v>
      </c>
      <c r="E24" s="262">
        <v>1</v>
      </c>
      <c r="F24" s="1417">
        <v>1</v>
      </c>
      <c r="G24" s="285">
        <v>3</v>
      </c>
      <c r="H24" s="1048">
        <v>198420</v>
      </c>
      <c r="I24" s="1048"/>
      <c r="J24" s="1048">
        <v>0</v>
      </c>
      <c r="K24" s="285">
        <f t="shared" si="2"/>
        <v>198420</v>
      </c>
      <c r="L24" s="262">
        <v>1</v>
      </c>
      <c r="M24" s="1417">
        <v>0</v>
      </c>
      <c r="N24" s="285">
        <v>3</v>
      </c>
      <c r="O24" s="1048">
        <v>198420</v>
      </c>
      <c r="P24" s="1048"/>
      <c r="Q24" s="1048">
        <v>0</v>
      </c>
      <c r="R24" s="285">
        <f t="shared" si="3"/>
        <v>198420</v>
      </c>
      <c r="S24" s="285">
        <f t="shared" si="4"/>
        <v>0</v>
      </c>
      <c r="T24" s="285">
        <f t="shared" si="0"/>
        <v>0</v>
      </c>
      <c r="U24" s="285">
        <f t="shared" si="0"/>
        <v>0</v>
      </c>
      <c r="V24" s="285">
        <f t="shared" si="0"/>
        <v>0</v>
      </c>
      <c r="W24" s="285">
        <f t="shared" si="5"/>
        <v>0</v>
      </c>
      <c r="X24" s="262">
        <v>1</v>
      </c>
      <c r="Y24" s="285">
        <v>2</v>
      </c>
      <c r="Z24" s="285">
        <v>3</v>
      </c>
      <c r="AA24" s="1048">
        <v>198420</v>
      </c>
      <c r="AB24" s="1048"/>
      <c r="AC24" s="1048">
        <v>0</v>
      </c>
      <c r="AD24" s="285">
        <f t="shared" si="1"/>
        <v>198420</v>
      </c>
      <c r="AE24" s="262">
        <v>1</v>
      </c>
      <c r="AF24" s="285">
        <v>3</v>
      </c>
      <c r="AG24" s="285">
        <v>3</v>
      </c>
      <c r="AH24" s="1048">
        <v>198420</v>
      </c>
      <c r="AI24" s="1048"/>
      <c r="AJ24" s="1048">
        <v>0</v>
      </c>
      <c r="AK24" s="285">
        <f t="shared" si="6"/>
        <v>198420</v>
      </c>
    </row>
    <row r="25" spans="1:37" ht="27" x14ac:dyDescent="0.25">
      <c r="A25" s="1048">
        <v>16</v>
      </c>
      <c r="B25" s="262" t="s">
        <v>6709</v>
      </c>
      <c r="C25" s="26" t="s">
        <v>1615</v>
      </c>
      <c r="D25" s="329" t="s">
        <v>1</v>
      </c>
      <c r="E25" s="262">
        <v>1</v>
      </c>
      <c r="F25" s="1417">
        <v>1</v>
      </c>
      <c r="G25" s="285">
        <v>3</v>
      </c>
      <c r="H25" s="1048">
        <v>198420</v>
      </c>
      <c r="I25" s="1048"/>
      <c r="J25" s="1048">
        <v>0</v>
      </c>
      <c r="K25" s="285">
        <f t="shared" si="2"/>
        <v>198420</v>
      </c>
      <c r="L25" s="262">
        <v>1</v>
      </c>
      <c r="M25" s="1417">
        <v>0</v>
      </c>
      <c r="N25" s="285">
        <v>3</v>
      </c>
      <c r="O25" s="1048">
        <v>198420</v>
      </c>
      <c r="P25" s="1048"/>
      <c r="Q25" s="1048">
        <v>0</v>
      </c>
      <c r="R25" s="285">
        <f t="shared" si="3"/>
        <v>198420</v>
      </c>
      <c r="S25" s="285">
        <f t="shared" si="4"/>
        <v>0</v>
      </c>
      <c r="T25" s="285">
        <f t="shared" si="0"/>
        <v>0</v>
      </c>
      <c r="U25" s="285">
        <f t="shared" si="0"/>
        <v>0</v>
      </c>
      <c r="V25" s="285">
        <f t="shared" si="0"/>
        <v>0</v>
      </c>
      <c r="W25" s="285">
        <f t="shared" si="5"/>
        <v>0</v>
      </c>
      <c r="X25" s="262">
        <v>1</v>
      </c>
      <c r="Y25" s="285">
        <v>2</v>
      </c>
      <c r="Z25" s="285">
        <v>3</v>
      </c>
      <c r="AA25" s="1048">
        <v>198420</v>
      </c>
      <c r="AB25" s="1048"/>
      <c r="AC25" s="1048">
        <v>0</v>
      </c>
      <c r="AD25" s="285">
        <f t="shared" si="1"/>
        <v>198420</v>
      </c>
      <c r="AE25" s="262">
        <v>1</v>
      </c>
      <c r="AF25" s="285">
        <v>3</v>
      </c>
      <c r="AG25" s="285">
        <v>3</v>
      </c>
      <c r="AH25" s="1048">
        <v>198420</v>
      </c>
      <c r="AI25" s="1048"/>
      <c r="AJ25" s="1048">
        <v>0</v>
      </c>
      <c r="AK25" s="285">
        <f t="shared" si="6"/>
        <v>198420</v>
      </c>
    </row>
    <row r="26" spans="1:37" ht="27" x14ac:dyDescent="0.25">
      <c r="A26" s="1048">
        <v>17</v>
      </c>
      <c r="B26" s="262" t="s">
        <v>1602</v>
      </c>
      <c r="C26" s="26" t="s">
        <v>1615</v>
      </c>
      <c r="D26" s="329" t="s">
        <v>1</v>
      </c>
      <c r="E26" s="262">
        <v>1</v>
      </c>
      <c r="F26" s="1417">
        <v>1</v>
      </c>
      <c r="G26" s="285">
        <v>3</v>
      </c>
      <c r="H26" s="1048">
        <v>198420</v>
      </c>
      <c r="I26" s="1048"/>
      <c r="J26" s="1048">
        <v>0</v>
      </c>
      <c r="K26" s="285">
        <f t="shared" si="2"/>
        <v>198420</v>
      </c>
      <c r="L26" s="262">
        <v>1</v>
      </c>
      <c r="M26" s="1417">
        <v>0</v>
      </c>
      <c r="N26" s="285">
        <v>3</v>
      </c>
      <c r="O26" s="1048">
        <v>198420</v>
      </c>
      <c r="P26" s="1048"/>
      <c r="Q26" s="1048">
        <v>0</v>
      </c>
      <c r="R26" s="285">
        <f t="shared" si="3"/>
        <v>198420</v>
      </c>
      <c r="S26" s="285">
        <f t="shared" si="4"/>
        <v>0</v>
      </c>
      <c r="T26" s="285">
        <f t="shared" ref="T26:V27" si="7">H26-O26</f>
        <v>0</v>
      </c>
      <c r="U26" s="285">
        <f t="shared" si="7"/>
        <v>0</v>
      </c>
      <c r="V26" s="285">
        <f t="shared" si="7"/>
        <v>0</v>
      </c>
      <c r="W26" s="285">
        <f t="shared" si="5"/>
        <v>0</v>
      </c>
      <c r="X26" s="262">
        <v>1</v>
      </c>
      <c r="Y26" s="285">
        <v>2</v>
      </c>
      <c r="Z26" s="285">
        <v>3</v>
      </c>
      <c r="AA26" s="1048">
        <v>198420</v>
      </c>
      <c r="AB26" s="1048"/>
      <c r="AC26" s="1048">
        <v>0</v>
      </c>
      <c r="AD26" s="285">
        <f t="shared" si="1"/>
        <v>198420</v>
      </c>
      <c r="AE26" s="262">
        <v>1</v>
      </c>
      <c r="AF26" s="285">
        <v>3</v>
      </c>
      <c r="AG26" s="285">
        <v>3</v>
      </c>
      <c r="AH26" s="1048">
        <v>198420</v>
      </c>
      <c r="AI26" s="1048"/>
      <c r="AJ26" s="1048">
        <v>0</v>
      </c>
      <c r="AK26" s="285">
        <f t="shared" si="6"/>
        <v>198420</v>
      </c>
    </row>
    <row r="27" spans="1:37" ht="27" x14ac:dyDescent="0.25">
      <c r="A27" s="1048">
        <v>18</v>
      </c>
      <c r="B27" s="262" t="s">
        <v>1602</v>
      </c>
      <c r="C27" s="26" t="s">
        <v>1615</v>
      </c>
      <c r="D27" s="329" t="s">
        <v>1</v>
      </c>
      <c r="E27" s="262">
        <v>1</v>
      </c>
      <c r="F27" s="1417">
        <v>1</v>
      </c>
      <c r="G27" s="285">
        <v>3</v>
      </c>
      <c r="H27" s="1048">
        <v>198420</v>
      </c>
      <c r="I27" s="1048"/>
      <c r="J27" s="1048">
        <v>0</v>
      </c>
      <c r="K27" s="285">
        <f t="shared" si="2"/>
        <v>198420</v>
      </c>
      <c r="L27" s="262">
        <v>1</v>
      </c>
      <c r="M27" s="1417">
        <v>0</v>
      </c>
      <c r="N27" s="285">
        <v>3</v>
      </c>
      <c r="O27" s="1048">
        <v>198420</v>
      </c>
      <c r="P27" s="1048"/>
      <c r="Q27" s="1048">
        <v>0</v>
      </c>
      <c r="R27" s="285">
        <f t="shared" si="3"/>
        <v>198420</v>
      </c>
      <c r="S27" s="285">
        <f t="shared" si="4"/>
        <v>0</v>
      </c>
      <c r="T27" s="285">
        <f t="shared" si="7"/>
        <v>0</v>
      </c>
      <c r="U27" s="285">
        <f t="shared" si="7"/>
        <v>0</v>
      </c>
      <c r="V27" s="285">
        <f t="shared" si="7"/>
        <v>0</v>
      </c>
      <c r="W27" s="285">
        <f t="shared" si="5"/>
        <v>0</v>
      </c>
      <c r="X27" s="262">
        <v>1</v>
      </c>
      <c r="Y27" s="285">
        <v>2</v>
      </c>
      <c r="Z27" s="285">
        <v>3</v>
      </c>
      <c r="AA27" s="1048">
        <v>198420</v>
      </c>
      <c r="AB27" s="1048"/>
      <c r="AC27" s="1048">
        <v>0</v>
      </c>
      <c r="AD27" s="285">
        <f t="shared" si="1"/>
        <v>198420</v>
      </c>
      <c r="AE27" s="262">
        <v>1</v>
      </c>
      <c r="AF27" s="285">
        <v>3</v>
      </c>
      <c r="AG27" s="285">
        <v>3</v>
      </c>
      <c r="AH27" s="1048">
        <v>198420</v>
      </c>
      <c r="AI27" s="1048"/>
      <c r="AJ27" s="1048">
        <v>0</v>
      </c>
      <c r="AK27" s="285">
        <f t="shared" si="6"/>
        <v>198420</v>
      </c>
    </row>
    <row r="28" spans="1:37" ht="54" x14ac:dyDescent="0.25">
      <c r="A28" s="1048">
        <v>19</v>
      </c>
      <c r="B28" s="262" t="s">
        <v>1618</v>
      </c>
      <c r="C28" s="26" t="s">
        <v>1619</v>
      </c>
      <c r="D28" s="329" t="s">
        <v>1</v>
      </c>
      <c r="E28" s="262">
        <v>1</v>
      </c>
      <c r="F28" s="285">
        <v>1</v>
      </c>
      <c r="G28" s="285">
        <v>3.5</v>
      </c>
      <c r="H28" s="1048">
        <v>231490</v>
      </c>
      <c r="I28" s="1048"/>
      <c r="J28" s="1048">
        <v>0</v>
      </c>
      <c r="K28" s="285">
        <f t="shared" si="2"/>
        <v>231490</v>
      </c>
      <c r="L28" s="262">
        <v>1</v>
      </c>
      <c r="M28" s="1417">
        <v>0</v>
      </c>
      <c r="N28" s="285">
        <v>3.5</v>
      </c>
      <c r="O28" s="1048">
        <v>231490</v>
      </c>
      <c r="P28" s="1048"/>
      <c r="Q28" s="1048">
        <v>0</v>
      </c>
      <c r="R28" s="285">
        <f t="shared" si="3"/>
        <v>231490</v>
      </c>
      <c r="S28" s="285">
        <f>+E28-L28</f>
        <v>0</v>
      </c>
      <c r="T28" s="285">
        <f>H28-O28</f>
        <v>0</v>
      </c>
      <c r="U28" s="285">
        <f>I28-P28</f>
        <v>0</v>
      </c>
      <c r="V28" s="285">
        <f>J28-Q28</f>
        <v>0</v>
      </c>
      <c r="W28" s="285">
        <f>T28+U28+V28</f>
        <v>0</v>
      </c>
      <c r="X28" s="262">
        <v>1</v>
      </c>
      <c r="Y28" s="285">
        <v>2</v>
      </c>
      <c r="Z28" s="285">
        <v>3.5</v>
      </c>
      <c r="AA28" s="1048">
        <v>231490</v>
      </c>
      <c r="AB28" s="1048"/>
      <c r="AC28" s="1048">
        <v>0</v>
      </c>
      <c r="AD28" s="285">
        <f t="shared" si="1"/>
        <v>231490</v>
      </c>
      <c r="AE28" s="262">
        <v>1</v>
      </c>
      <c r="AF28" s="285">
        <v>3</v>
      </c>
      <c r="AG28" s="285">
        <v>3.5</v>
      </c>
      <c r="AH28" s="1048">
        <v>231490</v>
      </c>
      <c r="AI28" s="1048"/>
      <c r="AJ28" s="1048">
        <v>0</v>
      </c>
      <c r="AK28" s="285">
        <f t="shared" si="6"/>
        <v>231490</v>
      </c>
    </row>
    <row r="29" spans="1:37" x14ac:dyDescent="0.25">
      <c r="A29" s="1048"/>
      <c r="B29" s="262"/>
      <c r="C29" s="1048"/>
      <c r="D29" s="285"/>
      <c r="E29" s="262"/>
      <c r="F29" s="285"/>
      <c r="G29" s="285"/>
      <c r="H29" s="1048"/>
      <c r="I29" s="1048"/>
      <c r="J29" s="1048"/>
      <c r="K29" s="285"/>
      <c r="L29" s="262"/>
      <c r="M29" s="285"/>
      <c r="N29" s="285"/>
      <c r="O29" s="1048"/>
      <c r="P29" s="1048"/>
      <c r="Q29" s="1048"/>
      <c r="R29" s="285"/>
      <c r="S29" s="285"/>
      <c r="T29" s="1048"/>
      <c r="U29" s="1048"/>
      <c r="V29" s="1048"/>
      <c r="W29" s="285"/>
      <c r="X29" s="262"/>
      <c r="Y29" s="285"/>
      <c r="Z29" s="285"/>
      <c r="AA29" s="1048"/>
      <c r="AB29" s="1048"/>
      <c r="AC29" s="1048"/>
      <c r="AD29" s="285"/>
      <c r="AE29" s="262"/>
      <c r="AF29" s="285"/>
      <c r="AG29" s="285"/>
      <c r="AH29" s="1048"/>
      <c r="AI29" s="1048"/>
      <c r="AJ29" s="1048"/>
      <c r="AK29" s="285"/>
    </row>
    <row r="30" spans="1:37" s="555" customFormat="1" ht="14.25" x14ac:dyDescent="0.25">
      <c r="A30" s="553"/>
      <c r="B30" s="561" t="s">
        <v>113</v>
      </c>
      <c r="C30" s="329" t="s">
        <v>1</v>
      </c>
      <c r="D30" s="329" t="s">
        <v>1</v>
      </c>
      <c r="E30" s="329">
        <f>SUM(E10:E28)</f>
        <v>19</v>
      </c>
      <c r="F30" s="329"/>
      <c r="G30" s="329"/>
      <c r="H30" s="329">
        <f>SUM(H10:H28)</f>
        <v>7573030</v>
      </c>
      <c r="I30" s="329">
        <f>SUM(I10:I28)</f>
        <v>99210</v>
      </c>
      <c r="J30" s="329">
        <f>SUM(J10:J28)</f>
        <v>174609.6</v>
      </c>
      <c r="K30" s="329">
        <f>SUM(K10:K28)</f>
        <v>7846849.5999999996</v>
      </c>
      <c r="L30" s="329">
        <f>SUM(L10:L28)</f>
        <v>19</v>
      </c>
      <c r="M30" s="329"/>
      <c r="N30" s="329"/>
      <c r="O30" s="329">
        <f>SUM(O10:O28)</f>
        <v>7573030</v>
      </c>
      <c r="P30" s="329">
        <f>SUM(P10:P28)</f>
        <v>99210</v>
      </c>
      <c r="Q30" s="329">
        <f>SUM(Q10:Q28)</f>
        <v>95241.600000000006</v>
      </c>
      <c r="R30" s="329">
        <f>SUM(R10:R28)</f>
        <v>7767481.5999999996</v>
      </c>
      <c r="S30" s="329">
        <f>SUM(S10:S28)</f>
        <v>0</v>
      </c>
      <c r="T30" s="329">
        <f t="shared" ref="T30:AK30" si="8">SUM(T10:T28)</f>
        <v>0</v>
      </c>
      <c r="U30" s="329">
        <f t="shared" si="8"/>
        <v>0</v>
      </c>
      <c r="V30" s="329">
        <f t="shared" si="8"/>
        <v>79368</v>
      </c>
      <c r="W30" s="329">
        <f t="shared" si="8"/>
        <v>79368</v>
      </c>
      <c r="X30" s="329">
        <f t="shared" si="8"/>
        <v>19</v>
      </c>
      <c r="Y30" s="329"/>
      <c r="Z30" s="329"/>
      <c r="AA30" s="329">
        <f t="shared" si="8"/>
        <v>7573030</v>
      </c>
      <c r="AB30" s="329">
        <f t="shared" si="8"/>
        <v>99210</v>
      </c>
      <c r="AC30" s="329">
        <f t="shared" si="8"/>
        <v>253977.60000000001</v>
      </c>
      <c r="AD30" s="329">
        <f>SUM(AD10:AD28)</f>
        <v>7926217.5999999996</v>
      </c>
      <c r="AE30" s="329">
        <f t="shared" si="8"/>
        <v>19</v>
      </c>
      <c r="AF30" s="329"/>
      <c r="AG30" s="329"/>
      <c r="AH30" s="329">
        <f t="shared" si="8"/>
        <v>7573030</v>
      </c>
      <c r="AI30" s="329">
        <f t="shared" si="8"/>
        <v>99210</v>
      </c>
      <c r="AJ30" s="329">
        <f t="shared" si="8"/>
        <v>333345.59999999998</v>
      </c>
      <c r="AK30" s="329">
        <f t="shared" si="8"/>
        <v>8005585.5999999996</v>
      </c>
    </row>
    <row r="31" spans="1:37" s="260" customFormat="1" ht="12" customHeight="1" x14ac:dyDescent="0.25">
      <c r="A31" s="259"/>
      <c r="B31" s="564"/>
      <c r="C31" s="1420"/>
      <c r="D31" s="259"/>
      <c r="E31" s="564"/>
      <c r="F31" s="259"/>
      <c r="G31" s="259"/>
      <c r="H31" s="259"/>
      <c r="I31" s="259"/>
      <c r="J31" s="259"/>
      <c r="K31" s="259"/>
      <c r="L31" s="564"/>
      <c r="M31" s="259"/>
      <c r="N31" s="259"/>
      <c r="O31" s="259"/>
      <c r="P31" s="259"/>
      <c r="Q31" s="259"/>
      <c r="R31" s="259"/>
      <c r="S31" s="259"/>
      <c r="T31" s="259"/>
      <c r="U31" s="259"/>
      <c r="V31" s="259"/>
      <c r="W31" s="259"/>
    </row>
    <row r="33" spans="1:37" ht="16.5" x14ac:dyDescent="0.3">
      <c r="B33" s="556" t="s">
        <v>230</v>
      </c>
      <c r="I33" s="327"/>
      <c r="K33" s="1512"/>
      <c r="L33" s="327"/>
      <c r="Q33" s="327"/>
      <c r="R33" s="327"/>
      <c r="S33" s="327"/>
      <c r="U33" s="1512"/>
      <c r="V33" s="327"/>
      <c r="X33" s="37"/>
    </row>
    <row r="34" spans="1:37" ht="24" customHeight="1" thickBot="1" x14ac:dyDescent="0.3">
      <c r="B34" s="557"/>
      <c r="C34" s="404"/>
      <c r="D34" s="404"/>
      <c r="E34" s="557"/>
      <c r="F34" s="404"/>
      <c r="G34" s="404"/>
      <c r="H34" s="404"/>
      <c r="J34" s="236"/>
      <c r="K34" s="1180"/>
      <c r="L34" s="236"/>
      <c r="M34" s="1411"/>
      <c r="N34" s="1411"/>
      <c r="O34" s="236"/>
      <c r="P34" s="236"/>
      <c r="Q34" s="1411"/>
      <c r="R34" s="1410"/>
      <c r="S34" s="1740"/>
      <c r="T34" s="1740"/>
      <c r="U34" s="1740"/>
      <c r="V34" s="1740"/>
      <c r="W34" s="1740"/>
      <c r="X34" s="236"/>
    </row>
    <row r="35" spans="1:37" s="282" customFormat="1" ht="25.5" customHeight="1" x14ac:dyDescent="0.25">
      <c r="A35" s="19"/>
      <c r="B35" s="558" t="s">
        <v>29</v>
      </c>
      <c r="C35" s="1898" t="s">
        <v>6710</v>
      </c>
      <c r="D35" s="1898"/>
      <c r="E35" s="1898"/>
      <c r="F35" s="1898"/>
      <c r="G35" s="1898"/>
      <c r="H35" s="1898"/>
      <c r="I35" s="20"/>
      <c r="J35" s="20"/>
      <c r="K35" s="259"/>
      <c r="L35" s="1412"/>
      <c r="M35" s="327"/>
      <c r="N35" s="20"/>
      <c r="O35" s="20"/>
      <c r="P35" s="20"/>
      <c r="Q35" s="20"/>
      <c r="S35" s="20"/>
      <c r="T35" s="20"/>
      <c r="U35" s="20"/>
      <c r="V35" s="20"/>
      <c r="W35" s="259" t="s">
        <v>228</v>
      </c>
    </row>
    <row r="36" spans="1:37" s="1414" customFormat="1" ht="14.25" x14ac:dyDescent="0.25">
      <c r="A36" s="1413"/>
      <c r="B36" s="559"/>
      <c r="C36" s="1894" t="s">
        <v>424</v>
      </c>
      <c r="D36" s="1895"/>
      <c r="E36" s="1895"/>
      <c r="F36" s="1895"/>
      <c r="G36" s="1895"/>
      <c r="H36" s="1895"/>
      <c r="I36" s="1895"/>
      <c r="J36" s="1895"/>
      <c r="K36" s="1896"/>
      <c r="L36" s="1897" t="s">
        <v>392</v>
      </c>
      <c r="M36" s="1892"/>
      <c r="N36" s="1892"/>
      <c r="O36" s="1892"/>
      <c r="P36" s="1892"/>
      <c r="Q36" s="1892"/>
      <c r="R36" s="1893"/>
      <c r="S36" s="1892" t="s">
        <v>229</v>
      </c>
      <c r="T36" s="1892"/>
      <c r="U36" s="1892"/>
      <c r="V36" s="1892"/>
      <c r="W36" s="1892"/>
      <c r="X36" s="1897" t="s">
        <v>450</v>
      </c>
      <c r="Y36" s="1892"/>
      <c r="Z36" s="1892"/>
      <c r="AA36" s="1892"/>
      <c r="AB36" s="1892"/>
      <c r="AC36" s="1892"/>
      <c r="AD36" s="1892"/>
      <c r="AE36" s="1892" t="s">
        <v>1683</v>
      </c>
      <c r="AF36" s="1892"/>
      <c r="AG36" s="1892"/>
      <c r="AH36" s="1892"/>
      <c r="AI36" s="1892"/>
      <c r="AJ36" s="1892"/>
      <c r="AK36" s="1893"/>
    </row>
    <row r="37" spans="1:37" s="282" customFormat="1" ht="140.25" x14ac:dyDescent="0.25">
      <c r="A37" s="303" t="s">
        <v>114</v>
      </c>
      <c r="B37" s="326" t="s">
        <v>231</v>
      </c>
      <c r="C37" s="1418" t="s">
        <v>232</v>
      </c>
      <c r="D37" s="1418" t="s">
        <v>233</v>
      </c>
      <c r="E37" s="1418" t="s">
        <v>223</v>
      </c>
      <c r="F37" s="1418" t="s">
        <v>423</v>
      </c>
      <c r="G37" s="1418" t="s">
        <v>396</v>
      </c>
      <c r="H37" s="1415" t="s">
        <v>1604</v>
      </c>
      <c r="I37" s="326" t="s">
        <v>235</v>
      </c>
      <c r="J37" s="326" t="s">
        <v>236</v>
      </c>
      <c r="K37" s="326" t="s">
        <v>380</v>
      </c>
      <c r="L37" s="326" t="s">
        <v>223</v>
      </c>
      <c r="M37" s="326" t="s">
        <v>473</v>
      </c>
      <c r="N37" s="326" t="s">
        <v>377</v>
      </c>
      <c r="O37" s="326" t="s">
        <v>298</v>
      </c>
      <c r="P37" s="326" t="s">
        <v>235</v>
      </c>
      <c r="Q37" s="326" t="s">
        <v>236</v>
      </c>
      <c r="R37" s="326" t="s">
        <v>379</v>
      </c>
      <c r="S37" s="326" t="s">
        <v>223</v>
      </c>
      <c r="T37" s="326" t="s">
        <v>298</v>
      </c>
      <c r="U37" s="326" t="s">
        <v>235</v>
      </c>
      <c r="V37" s="326" t="s">
        <v>236</v>
      </c>
      <c r="W37" s="326" t="s">
        <v>378</v>
      </c>
      <c r="X37" s="326" t="s">
        <v>223</v>
      </c>
      <c r="Y37" s="326" t="s">
        <v>1605</v>
      </c>
      <c r="Z37" s="1419" t="s">
        <v>426</v>
      </c>
      <c r="AA37" s="326" t="s">
        <v>298</v>
      </c>
      <c r="AB37" s="326" t="s">
        <v>235</v>
      </c>
      <c r="AC37" s="326" t="s">
        <v>236</v>
      </c>
      <c r="AD37" s="326" t="s">
        <v>379</v>
      </c>
      <c r="AE37" s="326" t="s">
        <v>223</v>
      </c>
      <c r="AF37" s="326" t="s">
        <v>1606</v>
      </c>
      <c r="AG37" s="1419" t="s">
        <v>474</v>
      </c>
      <c r="AH37" s="326" t="s">
        <v>298</v>
      </c>
      <c r="AI37" s="326" t="s">
        <v>235</v>
      </c>
      <c r="AJ37" s="326" t="s">
        <v>236</v>
      </c>
      <c r="AK37" s="326" t="s">
        <v>379</v>
      </c>
    </row>
    <row r="38" spans="1:37" s="1416" customFormat="1" ht="12.75" x14ac:dyDescent="0.25">
      <c r="A38" s="328">
        <v>1</v>
      </c>
      <c r="B38" s="328">
        <v>2</v>
      </c>
      <c r="C38" s="328">
        <v>3</v>
      </c>
      <c r="D38" s="328">
        <v>4</v>
      </c>
      <c r="E38" s="328">
        <v>5</v>
      </c>
      <c r="F38" s="328">
        <v>6</v>
      </c>
      <c r="G38" s="328">
        <v>7</v>
      </c>
      <c r="H38" s="328">
        <v>8</v>
      </c>
      <c r="I38" s="328">
        <v>9</v>
      </c>
      <c r="J38" s="328">
        <v>10</v>
      </c>
      <c r="K38" s="328">
        <v>11</v>
      </c>
      <c r="L38" s="328">
        <v>12</v>
      </c>
      <c r="M38" s="328">
        <v>13</v>
      </c>
      <c r="N38" s="328">
        <v>14</v>
      </c>
      <c r="O38" s="328">
        <v>15</v>
      </c>
      <c r="P38" s="328">
        <v>16</v>
      </c>
      <c r="Q38" s="328">
        <v>17</v>
      </c>
      <c r="R38" s="328">
        <v>18</v>
      </c>
      <c r="S38" s="328">
        <v>19</v>
      </c>
      <c r="T38" s="328">
        <v>20</v>
      </c>
      <c r="U38" s="328">
        <v>21</v>
      </c>
      <c r="V38" s="328">
        <v>22</v>
      </c>
      <c r="W38" s="328">
        <v>23</v>
      </c>
      <c r="X38" s="328">
        <v>12</v>
      </c>
      <c r="Y38" s="328">
        <v>13</v>
      </c>
      <c r="Z38" s="328">
        <v>14</v>
      </c>
      <c r="AA38" s="328">
        <v>15</v>
      </c>
      <c r="AB38" s="328">
        <v>16</v>
      </c>
      <c r="AC38" s="328">
        <v>17</v>
      </c>
      <c r="AD38" s="328">
        <v>18</v>
      </c>
      <c r="AE38" s="328">
        <v>12</v>
      </c>
      <c r="AF38" s="328">
        <v>13</v>
      </c>
      <c r="AG38" s="328">
        <v>14</v>
      </c>
      <c r="AH38" s="328">
        <v>15</v>
      </c>
      <c r="AI38" s="328">
        <v>16</v>
      </c>
      <c r="AJ38" s="328">
        <v>17</v>
      </c>
      <c r="AK38" s="328">
        <v>18</v>
      </c>
    </row>
    <row r="39" spans="1:37" ht="57.75" x14ac:dyDescent="0.3">
      <c r="A39" s="553" t="s">
        <v>2</v>
      </c>
      <c r="B39" s="560" t="s">
        <v>1607</v>
      </c>
      <c r="C39" s="285"/>
      <c r="D39" s="285"/>
      <c r="E39" s="560"/>
      <c r="F39" s="285"/>
      <c r="G39" s="285"/>
      <c r="H39" s="285"/>
      <c r="I39" s="285"/>
      <c r="J39" s="285"/>
      <c r="K39" s="285"/>
      <c r="L39" s="560"/>
      <c r="M39" s="285"/>
      <c r="N39" s="285"/>
      <c r="O39" s="285"/>
      <c r="P39" s="285"/>
      <c r="Q39" s="285"/>
      <c r="R39" s="285"/>
      <c r="S39" s="285"/>
      <c r="T39" s="285"/>
      <c r="U39" s="285"/>
      <c r="V39" s="285"/>
      <c r="W39" s="285"/>
      <c r="X39" s="560"/>
      <c r="Y39" s="285"/>
      <c r="Z39" s="285"/>
      <c r="AA39" s="285"/>
      <c r="AB39" s="285"/>
      <c r="AC39" s="285"/>
      <c r="AD39" s="285"/>
      <c r="AE39" s="560"/>
      <c r="AF39" s="285"/>
      <c r="AG39" s="285"/>
      <c r="AH39" s="285"/>
      <c r="AI39" s="285"/>
      <c r="AJ39" s="285"/>
      <c r="AK39" s="285"/>
    </row>
    <row r="40" spans="1:37" x14ac:dyDescent="0.25">
      <c r="A40" s="1048"/>
      <c r="B40" s="301" t="s">
        <v>200</v>
      </c>
      <c r="C40" s="285"/>
      <c r="D40" s="285"/>
      <c r="E40" s="301"/>
      <c r="F40" s="285"/>
      <c r="G40" s="285"/>
      <c r="H40" s="285"/>
      <c r="I40" s="285"/>
      <c r="J40" s="285"/>
      <c r="K40" s="285"/>
      <c r="L40" s="301"/>
      <c r="M40" s="285"/>
      <c r="N40" s="285"/>
      <c r="O40" s="285"/>
      <c r="P40" s="285"/>
      <c r="Q40" s="285"/>
      <c r="R40" s="285"/>
      <c r="S40" s="285"/>
      <c r="T40" s="285"/>
      <c r="U40" s="285"/>
      <c r="V40" s="285"/>
      <c r="W40" s="285"/>
      <c r="X40" s="301"/>
      <c r="Y40" s="285"/>
      <c r="Z40" s="285"/>
      <c r="AA40" s="285"/>
      <c r="AB40" s="285"/>
      <c r="AC40" s="285"/>
      <c r="AD40" s="285"/>
      <c r="AE40" s="301"/>
      <c r="AF40" s="285"/>
      <c r="AG40" s="285"/>
      <c r="AH40" s="285"/>
      <c r="AI40" s="285"/>
      <c r="AJ40" s="285"/>
      <c r="AK40" s="285"/>
    </row>
    <row r="41" spans="1:37" x14ac:dyDescent="0.25">
      <c r="A41" s="1048"/>
      <c r="B41" s="301"/>
      <c r="C41" s="285"/>
      <c r="D41" s="285"/>
      <c r="E41" s="301"/>
      <c r="F41" s="285"/>
      <c r="G41" s="285"/>
      <c r="H41" s="301"/>
      <c r="I41" s="301"/>
      <c r="J41" s="301"/>
      <c r="K41" s="301"/>
      <c r="L41" s="301"/>
      <c r="M41" s="285"/>
      <c r="N41" s="285"/>
      <c r="O41" s="301"/>
      <c r="P41" s="301"/>
      <c r="Q41" s="301"/>
      <c r="R41" s="301"/>
      <c r="S41" s="301"/>
      <c r="T41" s="301"/>
      <c r="U41" s="301"/>
      <c r="V41" s="301"/>
      <c r="W41" s="301"/>
      <c r="X41" s="301"/>
      <c r="Y41" s="285"/>
      <c r="Z41" s="285"/>
      <c r="AA41" s="301"/>
      <c r="AB41" s="301"/>
      <c r="AC41" s="301"/>
      <c r="AD41" s="301"/>
      <c r="AE41" s="301"/>
      <c r="AF41" s="285"/>
      <c r="AG41" s="285"/>
      <c r="AH41" s="301"/>
      <c r="AI41" s="301"/>
      <c r="AJ41" s="301"/>
      <c r="AK41" s="301"/>
    </row>
    <row r="42" spans="1:37" ht="27" x14ac:dyDescent="0.25">
      <c r="A42" s="1048">
        <v>1</v>
      </c>
      <c r="B42" s="262" t="s">
        <v>6711</v>
      </c>
      <c r="C42" s="26" t="s">
        <v>6712</v>
      </c>
      <c r="D42" s="329" t="s">
        <v>1</v>
      </c>
      <c r="E42" s="262">
        <v>1</v>
      </c>
      <c r="F42" s="1417">
        <v>9</v>
      </c>
      <c r="G42" s="285">
        <v>4.7</v>
      </c>
      <c r="H42" s="1048">
        <v>310858</v>
      </c>
      <c r="I42" s="1048"/>
      <c r="J42" s="1048"/>
      <c r="K42" s="285">
        <f>H42+I42+J42</f>
        <v>310858</v>
      </c>
      <c r="L42" s="262">
        <v>1</v>
      </c>
      <c r="M42" s="1417">
        <v>8</v>
      </c>
      <c r="N42" s="285">
        <v>4.7</v>
      </c>
      <c r="O42" s="1048">
        <v>310858</v>
      </c>
      <c r="P42" s="1048"/>
      <c r="Q42" s="1048"/>
      <c r="R42" s="285">
        <f>O42+P42+Q42</f>
        <v>310858</v>
      </c>
      <c r="S42" s="285">
        <f>+E42-L42</f>
        <v>0</v>
      </c>
      <c r="T42" s="285">
        <f t="shared" ref="T42:V59" si="9">H42-O42</f>
        <v>0</v>
      </c>
      <c r="U42" s="285">
        <f t="shared" si="9"/>
        <v>0</v>
      </c>
      <c r="V42" s="285">
        <f t="shared" si="9"/>
        <v>0</v>
      </c>
      <c r="W42" s="285">
        <f>T42+U42+V42</f>
        <v>0</v>
      </c>
      <c r="X42" s="262">
        <v>1</v>
      </c>
      <c r="Y42" s="285">
        <v>10</v>
      </c>
      <c r="Z42" s="285">
        <v>4.7</v>
      </c>
      <c r="AA42" s="1048">
        <v>310858</v>
      </c>
      <c r="AB42" s="1048"/>
      <c r="AC42" s="1048"/>
      <c r="AD42" s="285">
        <f t="shared" ref="AD42:AD75" si="10">AA42+AB42+AC42</f>
        <v>310858</v>
      </c>
      <c r="AE42" s="262">
        <v>1</v>
      </c>
      <c r="AF42" s="285">
        <v>11</v>
      </c>
      <c r="AG42" s="285">
        <v>4.7</v>
      </c>
      <c r="AH42" s="1048">
        <v>310858</v>
      </c>
      <c r="AI42" s="1048"/>
      <c r="AJ42" s="1048"/>
      <c r="AK42" s="285">
        <f>AH42+AI42+AJ42</f>
        <v>310858</v>
      </c>
    </row>
    <row r="43" spans="1:37" ht="27" x14ac:dyDescent="0.25">
      <c r="A43" s="1048">
        <v>2</v>
      </c>
      <c r="B43" s="262" t="s">
        <v>6713</v>
      </c>
      <c r="C43" s="26" t="s">
        <v>6712</v>
      </c>
      <c r="D43" s="329" t="s">
        <v>1</v>
      </c>
      <c r="E43" s="262">
        <v>1</v>
      </c>
      <c r="F43" s="1417">
        <v>5</v>
      </c>
      <c r="G43" s="285">
        <v>4.41</v>
      </c>
      <c r="H43" s="1048">
        <v>291677.40000000002</v>
      </c>
      <c r="I43" s="1048"/>
      <c r="J43" s="1048"/>
      <c r="K43" s="285">
        <f t="shared" ref="K43:K75" si="11">H43+I43+J43</f>
        <v>291677.40000000002</v>
      </c>
      <c r="L43" s="262">
        <v>1</v>
      </c>
      <c r="M43" s="1417">
        <v>4</v>
      </c>
      <c r="N43" s="285">
        <v>4.41</v>
      </c>
      <c r="O43" s="1048">
        <v>291677.40000000002</v>
      </c>
      <c r="P43" s="1048"/>
      <c r="Q43" s="1048"/>
      <c r="R43" s="285">
        <f t="shared" ref="R43:R75" si="12">O43+P43+Q43</f>
        <v>291677.40000000002</v>
      </c>
      <c r="S43" s="285">
        <f t="shared" ref="S43:S50" si="13">+E43-L43</f>
        <v>0</v>
      </c>
      <c r="T43" s="285">
        <f t="shared" si="9"/>
        <v>0</v>
      </c>
      <c r="U43" s="285">
        <f t="shared" si="9"/>
        <v>0</v>
      </c>
      <c r="V43" s="285">
        <f t="shared" si="9"/>
        <v>0</v>
      </c>
      <c r="W43" s="285">
        <f t="shared" ref="W43:W50" si="14">T43+U43+V43</f>
        <v>0</v>
      </c>
      <c r="X43" s="262">
        <v>1</v>
      </c>
      <c r="Y43" s="285">
        <v>6</v>
      </c>
      <c r="Z43" s="285">
        <v>4.41</v>
      </c>
      <c r="AA43" s="1048">
        <v>291677.40000000002</v>
      </c>
      <c r="AB43" s="1048"/>
      <c r="AC43" s="1048"/>
      <c r="AD43" s="285">
        <f t="shared" si="10"/>
        <v>291677.40000000002</v>
      </c>
      <c r="AE43" s="262">
        <v>1</v>
      </c>
      <c r="AF43" s="285">
        <v>7</v>
      </c>
      <c r="AG43" s="285">
        <v>4.41</v>
      </c>
      <c r="AH43" s="1048">
        <v>291677.40000000002</v>
      </c>
      <c r="AI43" s="1048"/>
      <c r="AJ43" s="1048"/>
      <c r="AK43" s="285">
        <f t="shared" ref="AK43:AK75" si="15">AH43+AI43+AJ43</f>
        <v>291677.40000000002</v>
      </c>
    </row>
    <row r="44" spans="1:37" ht="27" x14ac:dyDescent="0.25">
      <c r="A44" s="1048">
        <v>3</v>
      </c>
      <c r="B44" s="262" t="s">
        <v>6714</v>
      </c>
      <c r="C44" s="26" t="s">
        <v>6712</v>
      </c>
      <c r="D44" s="329" t="s">
        <v>1</v>
      </c>
      <c r="E44" s="262">
        <v>1</v>
      </c>
      <c r="F44" s="1417">
        <v>2</v>
      </c>
      <c r="G44" s="285">
        <v>4.01</v>
      </c>
      <c r="H44" s="1048">
        <v>265221.39999999997</v>
      </c>
      <c r="I44" s="1048"/>
      <c r="J44" s="1048"/>
      <c r="K44" s="285">
        <f t="shared" si="11"/>
        <v>265221.39999999997</v>
      </c>
      <c r="L44" s="262">
        <v>1</v>
      </c>
      <c r="M44" s="1417">
        <v>1</v>
      </c>
      <c r="N44" s="285">
        <v>4.01</v>
      </c>
      <c r="O44" s="1048">
        <v>265221.39999999997</v>
      </c>
      <c r="P44" s="1048"/>
      <c r="Q44" s="1048"/>
      <c r="R44" s="285">
        <f t="shared" si="12"/>
        <v>265221.39999999997</v>
      </c>
      <c r="S44" s="285">
        <f t="shared" si="13"/>
        <v>0</v>
      </c>
      <c r="T44" s="285">
        <f t="shared" si="9"/>
        <v>0</v>
      </c>
      <c r="U44" s="285">
        <f t="shared" si="9"/>
        <v>0</v>
      </c>
      <c r="V44" s="285">
        <f t="shared" si="9"/>
        <v>0</v>
      </c>
      <c r="W44" s="285">
        <f t="shared" si="14"/>
        <v>0</v>
      </c>
      <c r="X44" s="262">
        <v>1</v>
      </c>
      <c r="Y44" s="285">
        <v>3</v>
      </c>
      <c r="Z44" s="285">
        <v>4.01</v>
      </c>
      <c r="AA44" s="1048">
        <v>265221.39999999997</v>
      </c>
      <c r="AB44" s="1048"/>
      <c r="AC44" s="1048"/>
      <c r="AD44" s="285">
        <f t="shared" si="10"/>
        <v>265221.39999999997</v>
      </c>
      <c r="AE44" s="262">
        <v>1</v>
      </c>
      <c r="AF44" s="285">
        <v>4</v>
      </c>
      <c r="AG44" s="285">
        <v>4.01</v>
      </c>
      <c r="AH44" s="1048">
        <v>265221.39999999997</v>
      </c>
      <c r="AI44" s="1048"/>
      <c r="AJ44" s="1048"/>
      <c r="AK44" s="285">
        <f t="shared" si="15"/>
        <v>265221.39999999997</v>
      </c>
    </row>
    <row r="45" spans="1:37" ht="27" x14ac:dyDescent="0.25">
      <c r="A45" s="1048">
        <v>4</v>
      </c>
      <c r="B45" s="262" t="s">
        <v>6715</v>
      </c>
      <c r="C45" s="26" t="s">
        <v>6712</v>
      </c>
      <c r="D45" s="329" t="s">
        <v>1</v>
      </c>
      <c r="E45" s="262">
        <v>1</v>
      </c>
      <c r="F45" s="1417">
        <v>14</v>
      </c>
      <c r="G45" s="285">
        <v>5.01</v>
      </c>
      <c r="H45" s="1048">
        <v>331361.39999999997</v>
      </c>
      <c r="I45" s="1048"/>
      <c r="J45" s="1048"/>
      <c r="K45" s="285">
        <f t="shared" si="11"/>
        <v>331361.39999999997</v>
      </c>
      <c r="L45" s="262">
        <v>1</v>
      </c>
      <c r="M45" s="1417">
        <v>13</v>
      </c>
      <c r="N45" s="285">
        <v>5.01</v>
      </c>
      <c r="O45" s="1048">
        <v>331361.39999999997</v>
      </c>
      <c r="P45" s="1048"/>
      <c r="Q45" s="1048"/>
      <c r="R45" s="285">
        <f t="shared" si="12"/>
        <v>331361.39999999997</v>
      </c>
      <c r="S45" s="285">
        <f t="shared" si="13"/>
        <v>0</v>
      </c>
      <c r="T45" s="285">
        <f t="shared" si="9"/>
        <v>0</v>
      </c>
      <c r="U45" s="285">
        <f t="shared" si="9"/>
        <v>0</v>
      </c>
      <c r="V45" s="285">
        <f t="shared" si="9"/>
        <v>0</v>
      </c>
      <c r="W45" s="285">
        <f t="shared" si="14"/>
        <v>0</v>
      </c>
      <c r="X45" s="262">
        <v>1</v>
      </c>
      <c r="Y45" s="285">
        <v>15</v>
      </c>
      <c r="Z45" s="285">
        <v>5.01</v>
      </c>
      <c r="AA45" s="1048">
        <v>331361.39999999997</v>
      </c>
      <c r="AB45" s="1048"/>
      <c r="AC45" s="1048"/>
      <c r="AD45" s="285">
        <f t="shared" si="10"/>
        <v>331361.39999999997</v>
      </c>
      <c r="AE45" s="262">
        <v>1</v>
      </c>
      <c r="AF45" s="285">
        <v>16</v>
      </c>
      <c r="AG45" s="285">
        <v>5.01</v>
      </c>
      <c r="AH45" s="1048">
        <v>331361.39999999997</v>
      </c>
      <c r="AI45" s="1048"/>
      <c r="AJ45" s="1048"/>
      <c r="AK45" s="285">
        <f t="shared" si="15"/>
        <v>331361.39999999997</v>
      </c>
    </row>
    <row r="46" spans="1:37" ht="27" x14ac:dyDescent="0.25">
      <c r="A46" s="1048">
        <v>5</v>
      </c>
      <c r="B46" s="262" t="s">
        <v>6716</v>
      </c>
      <c r="C46" s="26" t="s">
        <v>6712</v>
      </c>
      <c r="D46" s="329" t="s">
        <v>1</v>
      </c>
      <c r="E46" s="262">
        <v>1</v>
      </c>
      <c r="F46" s="1417">
        <v>2</v>
      </c>
      <c r="G46" s="285">
        <v>4.01</v>
      </c>
      <c r="H46" s="1048">
        <v>265221.39999999997</v>
      </c>
      <c r="I46" s="1048"/>
      <c r="J46" s="1048"/>
      <c r="K46" s="285">
        <f t="shared" si="11"/>
        <v>265221.39999999997</v>
      </c>
      <c r="L46" s="262">
        <v>1</v>
      </c>
      <c r="M46" s="1417">
        <v>1</v>
      </c>
      <c r="N46" s="285">
        <v>4.01</v>
      </c>
      <c r="O46" s="1048">
        <v>265221.39999999997</v>
      </c>
      <c r="P46" s="1048"/>
      <c r="Q46" s="1048"/>
      <c r="R46" s="285">
        <f t="shared" si="12"/>
        <v>265221.39999999997</v>
      </c>
      <c r="S46" s="285">
        <f t="shared" si="13"/>
        <v>0</v>
      </c>
      <c r="T46" s="285">
        <f t="shared" si="9"/>
        <v>0</v>
      </c>
      <c r="U46" s="285">
        <f t="shared" si="9"/>
        <v>0</v>
      </c>
      <c r="V46" s="285">
        <f t="shared" si="9"/>
        <v>0</v>
      </c>
      <c r="W46" s="285">
        <f t="shared" si="14"/>
        <v>0</v>
      </c>
      <c r="X46" s="262">
        <v>1</v>
      </c>
      <c r="Y46" s="285">
        <v>3</v>
      </c>
      <c r="Z46" s="285">
        <v>4.01</v>
      </c>
      <c r="AA46" s="1048">
        <v>265221.39999999997</v>
      </c>
      <c r="AB46" s="1048"/>
      <c r="AC46" s="1048"/>
      <c r="AD46" s="285">
        <f t="shared" si="10"/>
        <v>265221.39999999997</v>
      </c>
      <c r="AE46" s="262">
        <v>1</v>
      </c>
      <c r="AF46" s="285">
        <v>4</v>
      </c>
      <c r="AG46" s="285">
        <v>4.01</v>
      </c>
      <c r="AH46" s="1048">
        <v>265221.39999999997</v>
      </c>
      <c r="AI46" s="1048"/>
      <c r="AJ46" s="1048"/>
      <c r="AK46" s="285">
        <f t="shared" si="15"/>
        <v>265221.39999999997</v>
      </c>
    </row>
    <row r="47" spans="1:37" ht="27" x14ac:dyDescent="0.25">
      <c r="A47" s="1048">
        <v>6</v>
      </c>
      <c r="B47" s="262" t="s">
        <v>6717</v>
      </c>
      <c r="C47" s="26" t="s">
        <v>6712</v>
      </c>
      <c r="D47" s="329" t="s">
        <v>1</v>
      </c>
      <c r="E47" s="262">
        <v>1</v>
      </c>
      <c r="F47" s="1417">
        <v>6</v>
      </c>
      <c r="G47" s="285">
        <v>4.41</v>
      </c>
      <c r="H47" s="1048">
        <v>291677.40000000002</v>
      </c>
      <c r="I47" s="1048"/>
      <c r="J47" s="1048"/>
      <c r="K47" s="285">
        <f t="shared" si="11"/>
        <v>291677.40000000002</v>
      </c>
      <c r="L47" s="262">
        <v>1</v>
      </c>
      <c r="M47" s="1417">
        <v>5</v>
      </c>
      <c r="N47" s="285">
        <v>4.41</v>
      </c>
      <c r="O47" s="1048">
        <v>291677.40000000002</v>
      </c>
      <c r="P47" s="1048"/>
      <c r="Q47" s="1048"/>
      <c r="R47" s="285">
        <f t="shared" si="12"/>
        <v>291677.40000000002</v>
      </c>
      <c r="S47" s="285">
        <f t="shared" si="13"/>
        <v>0</v>
      </c>
      <c r="T47" s="285">
        <f t="shared" si="9"/>
        <v>0</v>
      </c>
      <c r="U47" s="285">
        <f t="shared" si="9"/>
        <v>0</v>
      </c>
      <c r="V47" s="285">
        <f t="shared" si="9"/>
        <v>0</v>
      </c>
      <c r="W47" s="285">
        <f t="shared" si="14"/>
        <v>0</v>
      </c>
      <c r="X47" s="262">
        <v>1</v>
      </c>
      <c r="Y47" s="285">
        <v>7</v>
      </c>
      <c r="Z47" s="285">
        <v>4.41</v>
      </c>
      <c r="AA47" s="1048">
        <v>291677.40000000002</v>
      </c>
      <c r="AB47" s="1048"/>
      <c r="AC47" s="1048"/>
      <c r="AD47" s="285">
        <f t="shared" si="10"/>
        <v>291677.40000000002</v>
      </c>
      <c r="AE47" s="262">
        <v>1</v>
      </c>
      <c r="AF47" s="285">
        <v>8</v>
      </c>
      <c r="AG47" s="285">
        <v>4.41</v>
      </c>
      <c r="AH47" s="1048">
        <v>291677.40000000002</v>
      </c>
      <c r="AI47" s="1048"/>
      <c r="AJ47" s="1048"/>
      <c r="AK47" s="285">
        <f t="shared" si="15"/>
        <v>291677.40000000002</v>
      </c>
    </row>
    <row r="48" spans="1:37" ht="27" x14ac:dyDescent="0.25">
      <c r="A48" s="1048">
        <v>7</v>
      </c>
      <c r="B48" s="262" t="s">
        <v>6718</v>
      </c>
      <c r="C48" s="26" t="s">
        <v>6712</v>
      </c>
      <c r="D48" s="329" t="s">
        <v>1</v>
      </c>
      <c r="E48" s="262">
        <v>1</v>
      </c>
      <c r="F48" s="1417">
        <v>4</v>
      </c>
      <c r="G48" s="285">
        <v>4.2699999999999996</v>
      </c>
      <c r="H48" s="1048">
        <v>282417.8</v>
      </c>
      <c r="I48" s="1048"/>
      <c r="J48" s="1048"/>
      <c r="K48" s="285">
        <f t="shared" si="11"/>
        <v>282417.8</v>
      </c>
      <c r="L48" s="262">
        <v>1</v>
      </c>
      <c r="M48" s="1417">
        <v>3</v>
      </c>
      <c r="N48" s="285">
        <v>4.2699999999999996</v>
      </c>
      <c r="O48" s="1048">
        <v>282417.8</v>
      </c>
      <c r="P48" s="1048"/>
      <c r="Q48" s="1048"/>
      <c r="R48" s="285">
        <f t="shared" si="12"/>
        <v>282417.8</v>
      </c>
      <c r="S48" s="285">
        <f t="shared" si="13"/>
        <v>0</v>
      </c>
      <c r="T48" s="285">
        <f t="shared" si="9"/>
        <v>0</v>
      </c>
      <c r="U48" s="285">
        <f t="shared" si="9"/>
        <v>0</v>
      </c>
      <c r="V48" s="285">
        <f t="shared" si="9"/>
        <v>0</v>
      </c>
      <c r="W48" s="285">
        <f t="shared" si="14"/>
        <v>0</v>
      </c>
      <c r="X48" s="262">
        <v>1</v>
      </c>
      <c r="Y48" s="285">
        <v>5</v>
      </c>
      <c r="Z48" s="285">
        <v>4.2699999999999996</v>
      </c>
      <c r="AA48" s="1048">
        <v>282417.8</v>
      </c>
      <c r="AB48" s="1048"/>
      <c r="AC48" s="1048"/>
      <c r="AD48" s="285">
        <f t="shared" si="10"/>
        <v>282417.8</v>
      </c>
      <c r="AE48" s="262">
        <v>1</v>
      </c>
      <c r="AF48" s="285">
        <v>6</v>
      </c>
      <c r="AG48" s="285">
        <v>4.2699999999999996</v>
      </c>
      <c r="AH48" s="1048">
        <v>282417.8</v>
      </c>
      <c r="AI48" s="1048"/>
      <c r="AJ48" s="1048"/>
      <c r="AK48" s="285">
        <f t="shared" si="15"/>
        <v>282417.8</v>
      </c>
    </row>
    <row r="49" spans="1:37" ht="27" x14ac:dyDescent="0.25">
      <c r="A49" s="1048">
        <v>8</v>
      </c>
      <c r="B49" s="262" t="s">
        <v>6719</v>
      </c>
      <c r="C49" s="26" t="s">
        <v>6712</v>
      </c>
      <c r="D49" s="329" t="s">
        <v>1</v>
      </c>
      <c r="E49" s="262">
        <v>1</v>
      </c>
      <c r="F49" s="1417">
        <v>3</v>
      </c>
      <c r="G49" s="285">
        <v>4.1399999999999997</v>
      </c>
      <c r="H49" s="1048">
        <v>273819.59999999998</v>
      </c>
      <c r="I49" s="1048"/>
      <c r="J49" s="1048"/>
      <c r="K49" s="285">
        <f t="shared" si="11"/>
        <v>273819.59999999998</v>
      </c>
      <c r="L49" s="262">
        <v>1</v>
      </c>
      <c r="M49" s="1417">
        <v>2</v>
      </c>
      <c r="N49" s="285">
        <v>4.1399999999999997</v>
      </c>
      <c r="O49" s="1048">
        <v>273819.59999999998</v>
      </c>
      <c r="P49" s="1048"/>
      <c r="Q49" s="1048"/>
      <c r="R49" s="285">
        <f t="shared" si="12"/>
        <v>273819.59999999998</v>
      </c>
      <c r="S49" s="285">
        <f t="shared" si="13"/>
        <v>0</v>
      </c>
      <c r="T49" s="285">
        <f t="shared" si="9"/>
        <v>0</v>
      </c>
      <c r="U49" s="285">
        <f t="shared" si="9"/>
        <v>0</v>
      </c>
      <c r="V49" s="285">
        <f t="shared" si="9"/>
        <v>0</v>
      </c>
      <c r="W49" s="285">
        <f t="shared" si="14"/>
        <v>0</v>
      </c>
      <c r="X49" s="262">
        <v>1</v>
      </c>
      <c r="Y49" s="285">
        <v>4</v>
      </c>
      <c r="Z49" s="285">
        <v>4.1399999999999997</v>
      </c>
      <c r="AA49" s="1048">
        <v>273819.59999999998</v>
      </c>
      <c r="AB49" s="1048"/>
      <c r="AC49" s="1048"/>
      <c r="AD49" s="285">
        <f t="shared" si="10"/>
        <v>273819.59999999998</v>
      </c>
      <c r="AE49" s="262">
        <v>1</v>
      </c>
      <c r="AF49" s="285">
        <v>5</v>
      </c>
      <c r="AG49" s="285">
        <v>4.1399999999999997</v>
      </c>
      <c r="AH49" s="1048">
        <v>273819.59999999998</v>
      </c>
      <c r="AI49" s="1048"/>
      <c r="AJ49" s="1048"/>
      <c r="AK49" s="285">
        <f t="shared" si="15"/>
        <v>273819.59999999998</v>
      </c>
    </row>
    <row r="50" spans="1:37" ht="27" x14ac:dyDescent="0.25">
      <c r="A50" s="1048">
        <v>9</v>
      </c>
      <c r="B50" s="262" t="s">
        <v>6720</v>
      </c>
      <c r="C50" s="26" t="s">
        <v>6712</v>
      </c>
      <c r="D50" s="329" t="s">
        <v>1</v>
      </c>
      <c r="E50" s="262">
        <v>1</v>
      </c>
      <c r="F50" s="1417">
        <v>3</v>
      </c>
      <c r="G50" s="285">
        <v>4.1399999999999997</v>
      </c>
      <c r="H50" s="1048">
        <v>273819.59999999998</v>
      </c>
      <c r="I50" s="1048"/>
      <c r="J50" s="1048"/>
      <c r="K50" s="285">
        <f t="shared" si="11"/>
        <v>273819.59999999998</v>
      </c>
      <c r="L50" s="262">
        <v>1</v>
      </c>
      <c r="M50" s="1417">
        <v>2</v>
      </c>
      <c r="N50" s="285">
        <v>4.1399999999999997</v>
      </c>
      <c r="O50" s="1048">
        <v>273819.59999999998</v>
      </c>
      <c r="P50" s="1048"/>
      <c r="Q50" s="1048"/>
      <c r="R50" s="285">
        <f t="shared" si="12"/>
        <v>273819.59999999998</v>
      </c>
      <c r="S50" s="285">
        <f t="shared" si="13"/>
        <v>0</v>
      </c>
      <c r="T50" s="285">
        <f t="shared" si="9"/>
        <v>0</v>
      </c>
      <c r="U50" s="285">
        <f t="shared" si="9"/>
        <v>0</v>
      </c>
      <c r="V50" s="285">
        <f t="shared" si="9"/>
        <v>0</v>
      </c>
      <c r="W50" s="285">
        <f t="shared" si="14"/>
        <v>0</v>
      </c>
      <c r="X50" s="262">
        <v>1</v>
      </c>
      <c r="Y50" s="285">
        <v>4</v>
      </c>
      <c r="Z50" s="285">
        <v>4.1399999999999997</v>
      </c>
      <c r="AA50" s="1048">
        <v>273819.59999999998</v>
      </c>
      <c r="AB50" s="1048"/>
      <c r="AC50" s="1048"/>
      <c r="AD50" s="285">
        <f t="shared" si="10"/>
        <v>273819.59999999998</v>
      </c>
      <c r="AE50" s="262">
        <v>1</v>
      </c>
      <c r="AF50" s="285">
        <v>5</v>
      </c>
      <c r="AG50" s="285">
        <v>4.1399999999999997</v>
      </c>
      <c r="AH50" s="1048">
        <v>273819.59999999998</v>
      </c>
      <c r="AI50" s="1048"/>
      <c r="AJ50" s="1048"/>
      <c r="AK50" s="285">
        <f t="shared" si="15"/>
        <v>273819.59999999998</v>
      </c>
    </row>
    <row r="51" spans="1:37" ht="27" x14ac:dyDescent="0.25">
      <c r="A51" s="1048">
        <v>10</v>
      </c>
      <c r="B51" s="262" t="s">
        <v>6721</v>
      </c>
      <c r="C51" s="26" t="s">
        <v>6712</v>
      </c>
      <c r="D51" s="329" t="s">
        <v>1</v>
      </c>
      <c r="E51" s="262">
        <v>1</v>
      </c>
      <c r="F51" s="1417">
        <v>2</v>
      </c>
      <c r="G51" s="285">
        <v>4.01</v>
      </c>
      <c r="H51" s="1048">
        <v>265221.39999999997</v>
      </c>
      <c r="I51" s="1048"/>
      <c r="J51" s="1048"/>
      <c r="K51" s="285">
        <f t="shared" si="11"/>
        <v>265221.39999999997</v>
      </c>
      <c r="L51" s="262">
        <v>1</v>
      </c>
      <c r="M51" s="1417">
        <v>1</v>
      </c>
      <c r="N51" s="285">
        <v>4.01</v>
      </c>
      <c r="O51" s="1048">
        <v>265221.39999999997</v>
      </c>
      <c r="P51" s="1048"/>
      <c r="Q51" s="1048"/>
      <c r="R51" s="285">
        <f t="shared" si="12"/>
        <v>265221.39999999997</v>
      </c>
      <c r="S51" s="285">
        <f>+E51-L51</f>
        <v>0</v>
      </c>
      <c r="T51" s="285">
        <f t="shared" si="9"/>
        <v>0</v>
      </c>
      <c r="U51" s="285">
        <f t="shared" si="9"/>
        <v>0</v>
      </c>
      <c r="V51" s="285">
        <f t="shared" si="9"/>
        <v>0</v>
      </c>
      <c r="W51" s="285">
        <f>T51+U51+V51</f>
        <v>0</v>
      </c>
      <c r="X51" s="262">
        <v>1</v>
      </c>
      <c r="Y51" s="285">
        <v>3</v>
      </c>
      <c r="Z51" s="285">
        <v>4.01</v>
      </c>
      <c r="AA51" s="1048">
        <v>265221.39999999997</v>
      </c>
      <c r="AB51" s="1048"/>
      <c r="AC51" s="1048"/>
      <c r="AD51" s="285">
        <f t="shared" si="10"/>
        <v>265221.39999999997</v>
      </c>
      <c r="AE51" s="262">
        <v>1</v>
      </c>
      <c r="AF51" s="285">
        <v>4</v>
      </c>
      <c r="AG51" s="285">
        <v>4.01</v>
      </c>
      <c r="AH51" s="1048">
        <v>265221.39999999997</v>
      </c>
      <c r="AI51" s="1048"/>
      <c r="AJ51" s="1048"/>
      <c r="AK51" s="285">
        <f t="shared" si="15"/>
        <v>265221.39999999997</v>
      </c>
    </row>
    <row r="52" spans="1:37" ht="27" x14ac:dyDescent="0.25">
      <c r="A52" s="1048">
        <v>11</v>
      </c>
      <c r="B52" s="262" t="s">
        <v>6722</v>
      </c>
      <c r="C52" s="26" t="s">
        <v>6712</v>
      </c>
      <c r="D52" s="329" t="s">
        <v>1</v>
      </c>
      <c r="E52" s="262">
        <v>1</v>
      </c>
      <c r="F52" s="1417">
        <v>7</v>
      </c>
      <c r="G52" s="285">
        <v>4.55</v>
      </c>
      <c r="H52" s="1048">
        <v>300937</v>
      </c>
      <c r="I52" s="1048"/>
      <c r="J52" s="1048"/>
      <c r="K52" s="285">
        <f t="shared" si="11"/>
        <v>300937</v>
      </c>
      <c r="L52" s="262">
        <v>1</v>
      </c>
      <c r="M52" s="1417">
        <v>6</v>
      </c>
      <c r="N52" s="285">
        <v>4.55</v>
      </c>
      <c r="O52" s="1048">
        <v>300937</v>
      </c>
      <c r="P52" s="1048"/>
      <c r="Q52" s="1048"/>
      <c r="R52" s="285">
        <f t="shared" si="12"/>
        <v>300937</v>
      </c>
      <c r="S52" s="285">
        <f>+E52-L52</f>
        <v>0</v>
      </c>
      <c r="T52" s="285">
        <f t="shared" si="9"/>
        <v>0</v>
      </c>
      <c r="U52" s="285">
        <f t="shared" si="9"/>
        <v>0</v>
      </c>
      <c r="V52" s="285">
        <f t="shared" si="9"/>
        <v>0</v>
      </c>
      <c r="W52" s="285">
        <f>T52+U52+V52</f>
        <v>0</v>
      </c>
      <c r="X52" s="262">
        <v>1</v>
      </c>
      <c r="Y52" s="285">
        <v>8</v>
      </c>
      <c r="Z52" s="285">
        <v>4.55</v>
      </c>
      <c r="AA52" s="1048">
        <v>300937</v>
      </c>
      <c r="AB52" s="1048"/>
      <c r="AC52" s="1048"/>
      <c r="AD52" s="285">
        <f t="shared" si="10"/>
        <v>300937</v>
      </c>
      <c r="AE52" s="262">
        <v>1</v>
      </c>
      <c r="AF52" s="285">
        <v>9</v>
      </c>
      <c r="AG52" s="285">
        <v>4.55</v>
      </c>
      <c r="AH52" s="1048">
        <v>300937</v>
      </c>
      <c r="AI52" s="1048"/>
      <c r="AJ52" s="1048"/>
      <c r="AK52" s="285">
        <f t="shared" si="15"/>
        <v>300937</v>
      </c>
    </row>
    <row r="53" spans="1:37" ht="27" x14ac:dyDescent="0.25">
      <c r="A53" s="1048">
        <v>12</v>
      </c>
      <c r="B53" s="262" t="s">
        <v>6723</v>
      </c>
      <c r="C53" s="26" t="s">
        <v>6712</v>
      </c>
      <c r="D53" s="329" t="s">
        <v>1</v>
      </c>
      <c r="E53" s="262">
        <v>1</v>
      </c>
      <c r="F53" s="1417">
        <v>10</v>
      </c>
      <c r="G53" s="285">
        <v>4.7</v>
      </c>
      <c r="H53" s="1048">
        <v>310858</v>
      </c>
      <c r="I53" s="1048"/>
      <c r="J53" s="1048"/>
      <c r="K53" s="285">
        <f t="shared" si="11"/>
        <v>310858</v>
      </c>
      <c r="L53" s="262">
        <v>1</v>
      </c>
      <c r="M53" s="1417">
        <v>9</v>
      </c>
      <c r="N53" s="285">
        <v>4.7</v>
      </c>
      <c r="O53" s="1048">
        <v>310858</v>
      </c>
      <c r="P53" s="1048"/>
      <c r="Q53" s="1048"/>
      <c r="R53" s="285">
        <f t="shared" si="12"/>
        <v>310858</v>
      </c>
      <c r="S53" s="285">
        <f>+E53-L53</f>
        <v>0</v>
      </c>
      <c r="T53" s="285">
        <f t="shared" si="9"/>
        <v>0</v>
      </c>
      <c r="U53" s="285">
        <f t="shared" si="9"/>
        <v>0</v>
      </c>
      <c r="V53" s="285">
        <f t="shared" si="9"/>
        <v>0</v>
      </c>
      <c r="W53" s="285">
        <f>T53+U53+V53</f>
        <v>0</v>
      </c>
      <c r="X53" s="262">
        <v>1</v>
      </c>
      <c r="Y53" s="285">
        <v>11</v>
      </c>
      <c r="Z53" s="285">
        <v>4.7</v>
      </c>
      <c r="AA53" s="1048">
        <v>310858</v>
      </c>
      <c r="AB53" s="1048"/>
      <c r="AC53" s="1048"/>
      <c r="AD53" s="285">
        <f t="shared" si="10"/>
        <v>310858</v>
      </c>
      <c r="AE53" s="262">
        <v>1</v>
      </c>
      <c r="AF53" s="285">
        <v>12</v>
      </c>
      <c r="AG53" s="285">
        <v>4.7</v>
      </c>
      <c r="AH53" s="1048">
        <v>310858</v>
      </c>
      <c r="AI53" s="1048"/>
      <c r="AJ53" s="1048"/>
      <c r="AK53" s="285">
        <f t="shared" si="15"/>
        <v>310858</v>
      </c>
    </row>
    <row r="54" spans="1:37" ht="27" x14ac:dyDescent="0.25">
      <c r="A54" s="1048">
        <v>13</v>
      </c>
      <c r="B54" s="262" t="s">
        <v>6724</v>
      </c>
      <c r="C54" s="26" t="s">
        <v>6712</v>
      </c>
      <c r="D54" s="329" t="s">
        <v>1</v>
      </c>
      <c r="E54" s="262">
        <v>1</v>
      </c>
      <c r="F54" s="1417">
        <v>7</v>
      </c>
      <c r="G54" s="285">
        <v>4.55</v>
      </c>
      <c r="H54" s="1048">
        <v>300937</v>
      </c>
      <c r="I54" s="1048"/>
      <c r="J54" s="1048"/>
      <c r="K54" s="285">
        <f t="shared" si="11"/>
        <v>300937</v>
      </c>
      <c r="L54" s="262">
        <v>1</v>
      </c>
      <c r="M54" s="1417">
        <v>6</v>
      </c>
      <c r="N54" s="285">
        <v>4.55</v>
      </c>
      <c r="O54" s="1048">
        <v>300937</v>
      </c>
      <c r="P54" s="1048"/>
      <c r="Q54" s="1048"/>
      <c r="R54" s="285">
        <f t="shared" si="12"/>
        <v>300937</v>
      </c>
      <c r="S54" s="285">
        <f>+E54-L54</f>
        <v>0</v>
      </c>
      <c r="T54" s="285">
        <f t="shared" si="9"/>
        <v>0</v>
      </c>
      <c r="U54" s="285">
        <f t="shared" si="9"/>
        <v>0</v>
      </c>
      <c r="V54" s="285">
        <f t="shared" si="9"/>
        <v>0</v>
      </c>
      <c r="W54" s="285">
        <f>T54+U54+V54</f>
        <v>0</v>
      </c>
      <c r="X54" s="262">
        <v>1</v>
      </c>
      <c r="Y54" s="285">
        <v>8</v>
      </c>
      <c r="Z54" s="285">
        <v>4.55</v>
      </c>
      <c r="AA54" s="1048">
        <v>300937</v>
      </c>
      <c r="AB54" s="1048"/>
      <c r="AC54" s="1048"/>
      <c r="AD54" s="285">
        <f t="shared" si="10"/>
        <v>300937</v>
      </c>
      <c r="AE54" s="262">
        <v>1</v>
      </c>
      <c r="AF54" s="285">
        <v>9</v>
      </c>
      <c r="AG54" s="285">
        <v>4.55</v>
      </c>
      <c r="AH54" s="1048">
        <v>300937</v>
      </c>
      <c r="AI54" s="1048"/>
      <c r="AJ54" s="1048"/>
      <c r="AK54" s="285">
        <f t="shared" si="15"/>
        <v>300937</v>
      </c>
    </row>
    <row r="55" spans="1:37" ht="27" x14ac:dyDescent="0.25">
      <c r="A55" s="1048">
        <v>14</v>
      </c>
      <c r="B55" s="262" t="s">
        <v>6725</v>
      </c>
      <c r="C55" s="26" t="s">
        <v>6712</v>
      </c>
      <c r="D55" s="329" t="s">
        <v>1</v>
      </c>
      <c r="E55" s="262">
        <v>1</v>
      </c>
      <c r="F55" s="1417">
        <v>2</v>
      </c>
      <c r="G55" s="285">
        <v>4.01</v>
      </c>
      <c r="H55" s="1048">
        <v>265221.39999999997</v>
      </c>
      <c r="I55" s="1048"/>
      <c r="J55" s="1048"/>
      <c r="K55" s="285">
        <f t="shared" si="11"/>
        <v>265221.39999999997</v>
      </c>
      <c r="L55" s="262">
        <v>1</v>
      </c>
      <c r="M55" s="1417">
        <v>1</v>
      </c>
      <c r="N55" s="285">
        <v>4.01</v>
      </c>
      <c r="O55" s="1048">
        <v>265221.39999999997</v>
      </c>
      <c r="P55" s="1048"/>
      <c r="Q55" s="1048"/>
      <c r="R55" s="285">
        <f t="shared" si="12"/>
        <v>265221.39999999997</v>
      </c>
      <c r="S55" s="285">
        <f>+E55-L55</f>
        <v>0</v>
      </c>
      <c r="T55" s="285">
        <f t="shared" si="9"/>
        <v>0</v>
      </c>
      <c r="U55" s="285">
        <f t="shared" si="9"/>
        <v>0</v>
      </c>
      <c r="V55" s="285">
        <f t="shared" si="9"/>
        <v>0</v>
      </c>
      <c r="W55" s="285">
        <f>T55+U55+V55</f>
        <v>0</v>
      </c>
      <c r="X55" s="262">
        <v>1</v>
      </c>
      <c r="Y55" s="285">
        <v>3</v>
      </c>
      <c r="Z55" s="285">
        <v>4.01</v>
      </c>
      <c r="AA55" s="1048">
        <v>265221.39999999997</v>
      </c>
      <c r="AB55" s="1048"/>
      <c r="AC55" s="1048"/>
      <c r="AD55" s="285">
        <f t="shared" si="10"/>
        <v>265221.39999999997</v>
      </c>
      <c r="AE55" s="262">
        <v>1</v>
      </c>
      <c r="AF55" s="285">
        <v>4</v>
      </c>
      <c r="AG55" s="285">
        <v>4.01</v>
      </c>
      <c r="AH55" s="1048">
        <v>265221.39999999997</v>
      </c>
      <c r="AI55" s="1048"/>
      <c r="AJ55" s="1048"/>
      <c r="AK55" s="285">
        <f t="shared" si="15"/>
        <v>265221.39999999997</v>
      </c>
    </row>
    <row r="56" spans="1:37" ht="27" x14ac:dyDescent="0.25">
      <c r="A56" s="1048">
        <v>15</v>
      </c>
      <c r="B56" s="262" t="s">
        <v>6726</v>
      </c>
      <c r="C56" s="26" t="s">
        <v>6712</v>
      </c>
      <c r="D56" s="329" t="s">
        <v>1</v>
      </c>
      <c r="E56" s="262">
        <v>1</v>
      </c>
      <c r="F56" s="1417">
        <v>2</v>
      </c>
      <c r="G56" s="285">
        <v>4.01</v>
      </c>
      <c r="H56" s="1048">
        <v>265221.39999999997</v>
      </c>
      <c r="I56" s="1048"/>
      <c r="J56" s="1048"/>
      <c r="K56" s="285">
        <f t="shared" si="11"/>
        <v>265221.39999999997</v>
      </c>
      <c r="L56" s="262">
        <v>1</v>
      </c>
      <c r="M56" s="1417">
        <v>1</v>
      </c>
      <c r="N56" s="285">
        <v>4.01</v>
      </c>
      <c r="O56" s="1048">
        <v>265221.39999999997</v>
      </c>
      <c r="P56" s="1048"/>
      <c r="Q56" s="1048"/>
      <c r="R56" s="285">
        <f t="shared" si="12"/>
        <v>265221.39999999997</v>
      </c>
      <c r="S56" s="285">
        <f t="shared" ref="S56:S59" si="16">+E56-L56</f>
        <v>0</v>
      </c>
      <c r="T56" s="285">
        <f t="shared" si="9"/>
        <v>0</v>
      </c>
      <c r="U56" s="285">
        <f t="shared" si="9"/>
        <v>0</v>
      </c>
      <c r="V56" s="285">
        <f t="shared" si="9"/>
        <v>0</v>
      </c>
      <c r="W56" s="285">
        <f t="shared" ref="W56:W59" si="17">T56+U56+V56</f>
        <v>0</v>
      </c>
      <c r="X56" s="262">
        <v>1</v>
      </c>
      <c r="Y56" s="285">
        <v>3</v>
      </c>
      <c r="Z56" s="285">
        <v>4.01</v>
      </c>
      <c r="AA56" s="1048">
        <v>265221.39999999997</v>
      </c>
      <c r="AB56" s="1048"/>
      <c r="AC56" s="1048"/>
      <c r="AD56" s="285">
        <f t="shared" si="10"/>
        <v>265221.39999999997</v>
      </c>
      <c r="AE56" s="262">
        <v>1</v>
      </c>
      <c r="AF56" s="285">
        <v>4</v>
      </c>
      <c r="AG56" s="285">
        <v>4.01</v>
      </c>
      <c r="AH56" s="1048">
        <v>265221.39999999997</v>
      </c>
      <c r="AI56" s="1048"/>
      <c r="AJ56" s="1048"/>
      <c r="AK56" s="285">
        <f t="shared" si="15"/>
        <v>265221.39999999997</v>
      </c>
    </row>
    <row r="57" spans="1:37" ht="27" x14ac:dyDescent="0.25">
      <c r="A57" s="1048">
        <v>16</v>
      </c>
      <c r="B57" s="262" t="s">
        <v>6727</v>
      </c>
      <c r="C57" s="26" t="s">
        <v>6712</v>
      </c>
      <c r="D57" s="329" t="s">
        <v>1</v>
      </c>
      <c r="E57" s="262">
        <v>1</v>
      </c>
      <c r="F57" s="1417">
        <v>5</v>
      </c>
      <c r="G57" s="285">
        <v>4.41</v>
      </c>
      <c r="H57" s="1048">
        <v>291677.40000000002</v>
      </c>
      <c r="I57" s="1048"/>
      <c r="J57" s="1048"/>
      <c r="K57" s="285">
        <f t="shared" si="11"/>
        <v>291677.40000000002</v>
      </c>
      <c r="L57" s="262">
        <v>1</v>
      </c>
      <c r="M57" s="1417">
        <v>4</v>
      </c>
      <c r="N57" s="285">
        <v>4.41</v>
      </c>
      <c r="O57" s="1048">
        <v>291677.40000000002</v>
      </c>
      <c r="P57" s="1048"/>
      <c r="Q57" s="1048"/>
      <c r="R57" s="285">
        <f t="shared" si="12"/>
        <v>291677.40000000002</v>
      </c>
      <c r="S57" s="285">
        <f t="shared" si="16"/>
        <v>0</v>
      </c>
      <c r="T57" s="285">
        <f t="shared" si="9"/>
        <v>0</v>
      </c>
      <c r="U57" s="285">
        <f t="shared" si="9"/>
        <v>0</v>
      </c>
      <c r="V57" s="285">
        <f t="shared" si="9"/>
        <v>0</v>
      </c>
      <c r="W57" s="285">
        <f t="shared" si="17"/>
        <v>0</v>
      </c>
      <c r="X57" s="262">
        <v>1</v>
      </c>
      <c r="Y57" s="285">
        <v>6</v>
      </c>
      <c r="Z57" s="285">
        <v>4.41</v>
      </c>
      <c r="AA57" s="1048">
        <v>291677.40000000002</v>
      </c>
      <c r="AB57" s="1048"/>
      <c r="AC57" s="1048"/>
      <c r="AD57" s="285">
        <f t="shared" si="10"/>
        <v>291677.40000000002</v>
      </c>
      <c r="AE57" s="262">
        <v>1</v>
      </c>
      <c r="AF57" s="285">
        <v>7</v>
      </c>
      <c r="AG57" s="285">
        <v>4.41</v>
      </c>
      <c r="AH57" s="1048">
        <v>291677.40000000002</v>
      </c>
      <c r="AI57" s="1048"/>
      <c r="AJ57" s="1048"/>
      <c r="AK57" s="285">
        <f t="shared" si="15"/>
        <v>291677.40000000002</v>
      </c>
    </row>
    <row r="58" spans="1:37" ht="27" x14ac:dyDescent="0.25">
      <c r="A58" s="1048">
        <v>17</v>
      </c>
      <c r="B58" s="262" t="s">
        <v>6728</v>
      </c>
      <c r="C58" s="26" t="s">
        <v>6712</v>
      </c>
      <c r="D58" s="329" t="s">
        <v>1</v>
      </c>
      <c r="E58" s="262">
        <v>1</v>
      </c>
      <c r="F58" s="1417">
        <v>2</v>
      </c>
      <c r="G58" s="285">
        <v>4.01</v>
      </c>
      <c r="H58" s="1048">
        <v>265221.39999999997</v>
      </c>
      <c r="I58" s="1048"/>
      <c r="J58" s="1048"/>
      <c r="K58" s="285">
        <f t="shared" si="11"/>
        <v>265221.39999999997</v>
      </c>
      <c r="L58" s="262">
        <v>1</v>
      </c>
      <c r="M58" s="1417">
        <v>1</v>
      </c>
      <c r="N58" s="285">
        <v>4.01</v>
      </c>
      <c r="O58" s="1048">
        <v>265221.39999999997</v>
      </c>
      <c r="P58" s="1048"/>
      <c r="Q58" s="1048"/>
      <c r="R58" s="285">
        <f t="shared" si="12"/>
        <v>265221.39999999997</v>
      </c>
      <c r="S58" s="285">
        <f t="shared" si="16"/>
        <v>0</v>
      </c>
      <c r="T58" s="285">
        <f t="shared" si="9"/>
        <v>0</v>
      </c>
      <c r="U58" s="285">
        <f t="shared" si="9"/>
        <v>0</v>
      </c>
      <c r="V58" s="285">
        <f t="shared" si="9"/>
        <v>0</v>
      </c>
      <c r="W58" s="285">
        <f t="shared" si="17"/>
        <v>0</v>
      </c>
      <c r="X58" s="262">
        <v>1</v>
      </c>
      <c r="Y58" s="285">
        <v>3</v>
      </c>
      <c r="Z58" s="285">
        <v>4.01</v>
      </c>
      <c r="AA58" s="1048">
        <v>265221.39999999997</v>
      </c>
      <c r="AB58" s="1048"/>
      <c r="AC58" s="1048"/>
      <c r="AD58" s="285">
        <f t="shared" si="10"/>
        <v>265221.39999999997</v>
      </c>
      <c r="AE58" s="262">
        <v>1</v>
      </c>
      <c r="AF58" s="285">
        <v>4</v>
      </c>
      <c r="AG58" s="285">
        <v>4.01</v>
      </c>
      <c r="AH58" s="1048">
        <v>265221.39999999997</v>
      </c>
      <c r="AI58" s="1048"/>
      <c r="AJ58" s="1048"/>
      <c r="AK58" s="285">
        <f t="shared" si="15"/>
        <v>265221.39999999997</v>
      </c>
    </row>
    <row r="59" spans="1:37" ht="27" x14ac:dyDescent="0.25">
      <c r="A59" s="1048">
        <v>18</v>
      </c>
      <c r="B59" s="262" t="s">
        <v>6729</v>
      </c>
      <c r="C59" s="26" t="s">
        <v>6712</v>
      </c>
      <c r="D59" s="329" t="s">
        <v>1</v>
      </c>
      <c r="E59" s="262">
        <v>1</v>
      </c>
      <c r="F59" s="1417">
        <v>2</v>
      </c>
      <c r="G59" s="285">
        <v>4.01</v>
      </c>
      <c r="H59" s="1048">
        <v>265221.39999999997</v>
      </c>
      <c r="I59" s="1048"/>
      <c r="J59" s="1048"/>
      <c r="K59" s="285">
        <f t="shared" si="11"/>
        <v>265221.39999999997</v>
      </c>
      <c r="L59" s="262">
        <v>1</v>
      </c>
      <c r="M59" s="1417">
        <v>1</v>
      </c>
      <c r="N59" s="285">
        <v>4.01</v>
      </c>
      <c r="O59" s="1048">
        <v>265221.39999999997</v>
      </c>
      <c r="P59" s="1048"/>
      <c r="Q59" s="1048"/>
      <c r="R59" s="285">
        <f t="shared" si="12"/>
        <v>265221.39999999997</v>
      </c>
      <c r="S59" s="285">
        <f t="shared" si="16"/>
        <v>0</v>
      </c>
      <c r="T59" s="285">
        <f t="shared" si="9"/>
        <v>0</v>
      </c>
      <c r="U59" s="285">
        <f t="shared" si="9"/>
        <v>0</v>
      </c>
      <c r="V59" s="285">
        <f t="shared" si="9"/>
        <v>0</v>
      </c>
      <c r="W59" s="285">
        <f t="shared" si="17"/>
        <v>0</v>
      </c>
      <c r="X59" s="262">
        <v>1</v>
      </c>
      <c r="Y59" s="285">
        <v>3</v>
      </c>
      <c r="Z59" s="285">
        <v>4.01</v>
      </c>
      <c r="AA59" s="1048">
        <v>265221.39999999997</v>
      </c>
      <c r="AB59" s="1048"/>
      <c r="AC59" s="1048"/>
      <c r="AD59" s="285">
        <f t="shared" si="10"/>
        <v>265221.39999999997</v>
      </c>
      <c r="AE59" s="262">
        <v>1</v>
      </c>
      <c r="AF59" s="285">
        <v>4</v>
      </c>
      <c r="AG59" s="285">
        <v>4.01</v>
      </c>
      <c r="AH59" s="1048">
        <v>265221.39999999997</v>
      </c>
      <c r="AI59" s="1048"/>
      <c r="AJ59" s="1048"/>
      <c r="AK59" s="285">
        <f t="shared" si="15"/>
        <v>265221.39999999997</v>
      </c>
    </row>
    <row r="60" spans="1:37" ht="27" x14ac:dyDescent="0.25">
      <c r="A60" s="1048">
        <v>19</v>
      </c>
      <c r="B60" s="262" t="s">
        <v>1429</v>
      </c>
      <c r="C60" s="26" t="s">
        <v>6712</v>
      </c>
      <c r="D60" s="329" t="s">
        <v>1</v>
      </c>
      <c r="E60" s="262">
        <v>1</v>
      </c>
      <c r="F60" s="285">
        <v>1</v>
      </c>
      <c r="G60" s="285">
        <v>3.88</v>
      </c>
      <c r="H60" s="1048">
        <v>256623.19999999998</v>
      </c>
      <c r="I60" s="1048"/>
      <c r="J60" s="1048"/>
      <c r="K60" s="285">
        <f t="shared" si="11"/>
        <v>256623.19999999998</v>
      </c>
      <c r="L60" s="262">
        <v>1</v>
      </c>
      <c r="M60" s="1417">
        <v>0</v>
      </c>
      <c r="N60" s="285">
        <v>3.88</v>
      </c>
      <c r="O60" s="1048">
        <v>256623.19999999998</v>
      </c>
      <c r="P60" s="1048"/>
      <c r="Q60" s="1048"/>
      <c r="R60" s="285">
        <f t="shared" si="12"/>
        <v>256623.19999999998</v>
      </c>
      <c r="S60" s="285">
        <f>+E60-L60</f>
        <v>0</v>
      </c>
      <c r="T60" s="285">
        <f>H60-O60</f>
        <v>0</v>
      </c>
      <c r="U60" s="285">
        <f>I60-P60</f>
        <v>0</v>
      </c>
      <c r="V60" s="285">
        <f>J60-Q60</f>
        <v>0</v>
      </c>
      <c r="W60" s="285">
        <f>T60+U60+V60</f>
        <v>0</v>
      </c>
      <c r="X60" s="262">
        <v>1</v>
      </c>
      <c r="Y60" s="285">
        <v>2</v>
      </c>
      <c r="Z60" s="285">
        <v>3.88</v>
      </c>
      <c r="AA60" s="1048">
        <v>256623.19999999998</v>
      </c>
      <c r="AB60" s="1048"/>
      <c r="AC60" s="1048"/>
      <c r="AD60" s="285">
        <f t="shared" si="10"/>
        <v>256623.19999999998</v>
      </c>
      <c r="AE60" s="262">
        <v>1</v>
      </c>
      <c r="AF60" s="285">
        <v>3</v>
      </c>
      <c r="AG60" s="285">
        <v>3.88</v>
      </c>
      <c r="AH60" s="1048">
        <v>256623.19999999998</v>
      </c>
      <c r="AI60" s="1048"/>
      <c r="AJ60" s="1048"/>
      <c r="AK60" s="285">
        <f t="shared" si="15"/>
        <v>256623.19999999998</v>
      </c>
    </row>
    <row r="61" spans="1:37" ht="27" x14ac:dyDescent="0.25">
      <c r="A61" s="1048">
        <v>20</v>
      </c>
      <c r="B61" s="262" t="s">
        <v>1429</v>
      </c>
      <c r="C61" s="26" t="s">
        <v>6712</v>
      </c>
      <c r="D61" s="329" t="s">
        <v>1</v>
      </c>
      <c r="E61" s="262">
        <v>1</v>
      </c>
      <c r="F61" s="1417">
        <v>1</v>
      </c>
      <c r="G61" s="285">
        <v>3.88</v>
      </c>
      <c r="H61" s="1048">
        <v>256623.19999999998</v>
      </c>
      <c r="I61" s="1048"/>
      <c r="J61" s="1048"/>
      <c r="K61" s="285">
        <f t="shared" si="11"/>
        <v>256623.19999999998</v>
      </c>
      <c r="L61" s="262">
        <v>1</v>
      </c>
      <c r="M61" s="1417">
        <v>0</v>
      </c>
      <c r="N61" s="285">
        <v>3.88</v>
      </c>
      <c r="O61" s="1048">
        <v>256623.19999999998</v>
      </c>
      <c r="P61" s="1048"/>
      <c r="Q61" s="1048"/>
      <c r="R61" s="285">
        <f t="shared" si="12"/>
        <v>256623.19999999998</v>
      </c>
      <c r="S61" s="285">
        <f t="shared" ref="S61:S64" si="18">+E61-L61</f>
        <v>0</v>
      </c>
      <c r="T61" s="285">
        <f t="shared" ref="T61:V75" si="19">H61-O61</f>
        <v>0</v>
      </c>
      <c r="U61" s="285">
        <f t="shared" si="19"/>
        <v>0</v>
      </c>
      <c r="V61" s="285">
        <f t="shared" si="19"/>
        <v>0</v>
      </c>
      <c r="W61" s="285">
        <f t="shared" ref="W61:W64" si="20">T61+U61+V61</f>
        <v>0</v>
      </c>
      <c r="X61" s="262">
        <v>1</v>
      </c>
      <c r="Y61" s="285">
        <v>2</v>
      </c>
      <c r="Z61" s="285">
        <v>3.88</v>
      </c>
      <c r="AA61" s="1048">
        <v>256623.19999999998</v>
      </c>
      <c r="AB61" s="1048"/>
      <c r="AC61" s="1048"/>
      <c r="AD61" s="285">
        <f t="shared" si="10"/>
        <v>256623.19999999998</v>
      </c>
      <c r="AE61" s="262">
        <v>1</v>
      </c>
      <c r="AF61" s="285">
        <v>3</v>
      </c>
      <c r="AG61" s="285">
        <v>3.88</v>
      </c>
      <c r="AH61" s="1048">
        <v>256623.19999999998</v>
      </c>
      <c r="AI61" s="1048"/>
      <c r="AJ61" s="1048"/>
      <c r="AK61" s="285">
        <f t="shared" si="15"/>
        <v>256623.19999999998</v>
      </c>
    </row>
    <row r="62" spans="1:37" ht="27" x14ac:dyDescent="0.25">
      <c r="A62" s="1048">
        <v>21</v>
      </c>
      <c r="B62" s="262" t="s">
        <v>1429</v>
      </c>
      <c r="C62" s="26" t="s">
        <v>6712</v>
      </c>
      <c r="D62" s="329" t="s">
        <v>1</v>
      </c>
      <c r="E62" s="262">
        <v>1</v>
      </c>
      <c r="F62" s="1417">
        <v>1</v>
      </c>
      <c r="G62" s="285">
        <v>3.88</v>
      </c>
      <c r="H62" s="1048">
        <v>256623.19999999998</v>
      </c>
      <c r="I62" s="1048"/>
      <c r="J62" s="1048"/>
      <c r="K62" s="285">
        <f t="shared" si="11"/>
        <v>256623.19999999998</v>
      </c>
      <c r="L62" s="262">
        <v>1</v>
      </c>
      <c r="M62" s="1417">
        <v>0</v>
      </c>
      <c r="N62" s="285">
        <v>3.88</v>
      </c>
      <c r="O62" s="1048">
        <v>256623.19999999998</v>
      </c>
      <c r="P62" s="1048"/>
      <c r="Q62" s="1048"/>
      <c r="R62" s="285">
        <f t="shared" si="12"/>
        <v>256623.19999999998</v>
      </c>
      <c r="S62" s="285">
        <f t="shared" si="18"/>
        <v>0</v>
      </c>
      <c r="T62" s="285">
        <f t="shared" si="19"/>
        <v>0</v>
      </c>
      <c r="U62" s="285">
        <f t="shared" si="19"/>
        <v>0</v>
      </c>
      <c r="V62" s="285">
        <f t="shared" si="19"/>
        <v>0</v>
      </c>
      <c r="W62" s="285">
        <f t="shared" si="20"/>
        <v>0</v>
      </c>
      <c r="X62" s="262">
        <v>1</v>
      </c>
      <c r="Y62" s="285">
        <v>2</v>
      </c>
      <c r="Z62" s="285">
        <v>3.88</v>
      </c>
      <c r="AA62" s="1048">
        <v>256623.19999999998</v>
      </c>
      <c r="AB62" s="1048"/>
      <c r="AC62" s="1048"/>
      <c r="AD62" s="285">
        <f t="shared" si="10"/>
        <v>256623.19999999998</v>
      </c>
      <c r="AE62" s="262">
        <v>1</v>
      </c>
      <c r="AF62" s="285">
        <v>3</v>
      </c>
      <c r="AG62" s="285">
        <v>3.88</v>
      </c>
      <c r="AH62" s="1048">
        <v>256623.19999999998</v>
      </c>
      <c r="AI62" s="1048"/>
      <c r="AJ62" s="1048"/>
      <c r="AK62" s="285">
        <f t="shared" si="15"/>
        <v>256623.19999999998</v>
      </c>
    </row>
    <row r="63" spans="1:37" ht="27" x14ac:dyDescent="0.25">
      <c r="A63" s="1048">
        <v>22</v>
      </c>
      <c r="B63" s="262" t="s">
        <v>6730</v>
      </c>
      <c r="C63" s="26" t="s">
        <v>6712</v>
      </c>
      <c r="D63" s="329" t="s">
        <v>1</v>
      </c>
      <c r="E63" s="262">
        <v>1</v>
      </c>
      <c r="F63" s="1417">
        <v>2</v>
      </c>
      <c r="G63" s="285">
        <v>4.01</v>
      </c>
      <c r="H63" s="1048">
        <v>265221.39999999997</v>
      </c>
      <c r="I63" s="1048"/>
      <c r="J63" s="1048"/>
      <c r="K63" s="285">
        <f t="shared" si="11"/>
        <v>265221.39999999997</v>
      </c>
      <c r="L63" s="262">
        <v>1</v>
      </c>
      <c r="M63" s="1417">
        <v>1</v>
      </c>
      <c r="N63" s="285">
        <v>4.01</v>
      </c>
      <c r="O63" s="1048">
        <v>265221.39999999997</v>
      </c>
      <c r="P63" s="1048"/>
      <c r="Q63" s="1048"/>
      <c r="R63" s="285">
        <f t="shared" si="12"/>
        <v>265221.39999999997</v>
      </c>
      <c r="S63" s="285">
        <f t="shared" si="18"/>
        <v>0</v>
      </c>
      <c r="T63" s="285">
        <f t="shared" si="19"/>
        <v>0</v>
      </c>
      <c r="U63" s="285">
        <f t="shared" si="19"/>
        <v>0</v>
      </c>
      <c r="V63" s="285">
        <f t="shared" si="19"/>
        <v>0</v>
      </c>
      <c r="W63" s="285">
        <f t="shared" si="20"/>
        <v>0</v>
      </c>
      <c r="X63" s="262">
        <v>1</v>
      </c>
      <c r="Y63" s="285">
        <v>3</v>
      </c>
      <c r="Z63" s="285">
        <v>4.01</v>
      </c>
      <c r="AA63" s="1048">
        <v>265221.39999999997</v>
      </c>
      <c r="AB63" s="1048"/>
      <c r="AC63" s="1048"/>
      <c r="AD63" s="285">
        <f t="shared" si="10"/>
        <v>265221.39999999997</v>
      </c>
      <c r="AE63" s="262">
        <v>1</v>
      </c>
      <c r="AF63" s="285">
        <v>4</v>
      </c>
      <c r="AG63" s="285">
        <v>4.01</v>
      </c>
      <c r="AH63" s="1048">
        <v>265221.39999999997</v>
      </c>
      <c r="AI63" s="1048"/>
      <c r="AJ63" s="1048"/>
      <c r="AK63" s="285">
        <f t="shared" si="15"/>
        <v>265221.39999999997</v>
      </c>
    </row>
    <row r="64" spans="1:37" ht="27" x14ac:dyDescent="0.25">
      <c r="A64" s="1048">
        <v>23</v>
      </c>
      <c r="B64" s="262" t="s">
        <v>6731</v>
      </c>
      <c r="C64" s="26" t="s">
        <v>6712</v>
      </c>
      <c r="D64" s="329" t="s">
        <v>1</v>
      </c>
      <c r="E64" s="262">
        <v>1</v>
      </c>
      <c r="F64" s="1417">
        <v>4</v>
      </c>
      <c r="G64" s="285">
        <v>4.2699999999999996</v>
      </c>
      <c r="H64" s="1048">
        <v>282417.8</v>
      </c>
      <c r="I64" s="1048"/>
      <c r="J64" s="1048"/>
      <c r="K64" s="285">
        <f t="shared" si="11"/>
        <v>282417.8</v>
      </c>
      <c r="L64" s="262">
        <v>1</v>
      </c>
      <c r="M64" s="1417">
        <v>3</v>
      </c>
      <c r="N64" s="285">
        <v>4.2699999999999996</v>
      </c>
      <c r="O64" s="1048">
        <v>282417.8</v>
      </c>
      <c r="P64" s="1048"/>
      <c r="Q64" s="1048"/>
      <c r="R64" s="285">
        <f t="shared" si="12"/>
        <v>282417.8</v>
      </c>
      <c r="S64" s="285">
        <f t="shared" si="18"/>
        <v>0</v>
      </c>
      <c r="T64" s="285">
        <f t="shared" si="19"/>
        <v>0</v>
      </c>
      <c r="U64" s="285">
        <f t="shared" si="19"/>
        <v>0</v>
      </c>
      <c r="V64" s="285">
        <f t="shared" si="19"/>
        <v>0</v>
      </c>
      <c r="W64" s="285">
        <f t="shared" si="20"/>
        <v>0</v>
      </c>
      <c r="X64" s="262">
        <v>1</v>
      </c>
      <c r="Y64" s="285">
        <v>5</v>
      </c>
      <c r="Z64" s="285">
        <v>4.2699999999999996</v>
      </c>
      <c r="AA64" s="1048">
        <v>282417.8</v>
      </c>
      <c r="AB64" s="1048"/>
      <c r="AC64" s="1048"/>
      <c r="AD64" s="285">
        <f t="shared" si="10"/>
        <v>282417.8</v>
      </c>
      <c r="AE64" s="262">
        <v>1</v>
      </c>
      <c r="AF64" s="285">
        <v>6</v>
      </c>
      <c r="AG64" s="285">
        <v>4.2699999999999996</v>
      </c>
      <c r="AH64" s="1048">
        <v>282417.8</v>
      </c>
      <c r="AI64" s="1048"/>
      <c r="AJ64" s="1048"/>
      <c r="AK64" s="285">
        <f t="shared" si="15"/>
        <v>282417.8</v>
      </c>
    </row>
    <row r="65" spans="1:37" ht="27" x14ac:dyDescent="0.25">
      <c r="A65" s="1048">
        <v>24</v>
      </c>
      <c r="B65" s="262" t="s">
        <v>6732</v>
      </c>
      <c r="C65" s="26" t="s">
        <v>6712</v>
      </c>
      <c r="D65" s="329" t="s">
        <v>1</v>
      </c>
      <c r="E65" s="262">
        <v>1</v>
      </c>
      <c r="F65" s="1417">
        <v>2</v>
      </c>
      <c r="G65" s="285">
        <v>4.01</v>
      </c>
      <c r="H65" s="1048">
        <v>265221.39999999997</v>
      </c>
      <c r="I65" s="1048"/>
      <c r="J65" s="1048"/>
      <c r="K65" s="285">
        <f t="shared" si="11"/>
        <v>265221.39999999997</v>
      </c>
      <c r="L65" s="262">
        <v>1</v>
      </c>
      <c r="M65" s="1417">
        <v>1</v>
      </c>
      <c r="N65" s="285">
        <v>4.01</v>
      </c>
      <c r="O65" s="1048">
        <v>265221.39999999997</v>
      </c>
      <c r="P65" s="1048"/>
      <c r="Q65" s="1048"/>
      <c r="R65" s="285">
        <f t="shared" si="12"/>
        <v>265221.39999999997</v>
      </c>
      <c r="S65" s="285">
        <f>+E65-L65</f>
        <v>0</v>
      </c>
      <c r="T65" s="285">
        <f t="shared" si="19"/>
        <v>0</v>
      </c>
      <c r="U65" s="285">
        <f t="shared" si="19"/>
        <v>0</v>
      </c>
      <c r="V65" s="285">
        <f t="shared" si="19"/>
        <v>0</v>
      </c>
      <c r="W65" s="285">
        <f>T65+U65+V65</f>
        <v>0</v>
      </c>
      <c r="X65" s="262">
        <v>1</v>
      </c>
      <c r="Y65" s="285">
        <v>3</v>
      </c>
      <c r="Z65" s="285">
        <v>4.01</v>
      </c>
      <c r="AA65" s="1048">
        <v>265221.39999999997</v>
      </c>
      <c r="AB65" s="1048"/>
      <c r="AC65" s="1048"/>
      <c r="AD65" s="285">
        <f t="shared" si="10"/>
        <v>265221.39999999997</v>
      </c>
      <c r="AE65" s="262">
        <v>1</v>
      </c>
      <c r="AF65" s="285">
        <v>4</v>
      </c>
      <c r="AG65" s="285">
        <v>4.01</v>
      </c>
      <c r="AH65" s="1048">
        <v>265221.39999999997</v>
      </c>
      <c r="AI65" s="1048"/>
      <c r="AJ65" s="1048"/>
      <c r="AK65" s="285">
        <f t="shared" si="15"/>
        <v>265221.39999999997</v>
      </c>
    </row>
    <row r="66" spans="1:37" ht="27" x14ac:dyDescent="0.25">
      <c r="A66" s="1048">
        <v>25</v>
      </c>
      <c r="B66" s="262" t="s">
        <v>6733</v>
      </c>
      <c r="C66" s="26" t="s">
        <v>6712</v>
      </c>
      <c r="D66" s="329" t="s">
        <v>1</v>
      </c>
      <c r="E66" s="262">
        <v>1</v>
      </c>
      <c r="F66" s="1417">
        <v>2</v>
      </c>
      <c r="G66" s="285">
        <v>4.01</v>
      </c>
      <c r="H66" s="1048">
        <v>265221.39999999997</v>
      </c>
      <c r="I66" s="1048"/>
      <c r="J66" s="1048"/>
      <c r="K66" s="285">
        <f t="shared" si="11"/>
        <v>265221.39999999997</v>
      </c>
      <c r="L66" s="262">
        <v>1</v>
      </c>
      <c r="M66" s="1417">
        <v>1</v>
      </c>
      <c r="N66" s="285">
        <v>4.01</v>
      </c>
      <c r="O66" s="1048">
        <v>265221.39999999997</v>
      </c>
      <c r="P66" s="1048"/>
      <c r="Q66" s="1048"/>
      <c r="R66" s="285">
        <f t="shared" si="12"/>
        <v>265221.39999999997</v>
      </c>
      <c r="S66" s="285">
        <f>+E66-L66</f>
        <v>0</v>
      </c>
      <c r="T66" s="285">
        <f t="shared" si="19"/>
        <v>0</v>
      </c>
      <c r="U66" s="285">
        <f t="shared" si="19"/>
        <v>0</v>
      </c>
      <c r="V66" s="285">
        <f t="shared" si="19"/>
        <v>0</v>
      </c>
      <c r="W66" s="285">
        <f>T66+U66+V66</f>
        <v>0</v>
      </c>
      <c r="X66" s="262">
        <v>1</v>
      </c>
      <c r="Y66" s="285">
        <v>3</v>
      </c>
      <c r="Z66" s="285">
        <v>4.01</v>
      </c>
      <c r="AA66" s="1048">
        <v>265221.39999999997</v>
      </c>
      <c r="AB66" s="1048"/>
      <c r="AC66" s="1048"/>
      <c r="AD66" s="285">
        <f t="shared" si="10"/>
        <v>265221.39999999997</v>
      </c>
      <c r="AE66" s="262">
        <v>1</v>
      </c>
      <c r="AF66" s="285">
        <v>4</v>
      </c>
      <c r="AG66" s="285">
        <v>4.01</v>
      </c>
      <c r="AH66" s="1048">
        <v>265221.39999999997</v>
      </c>
      <c r="AI66" s="1048"/>
      <c r="AJ66" s="1048"/>
      <c r="AK66" s="285">
        <f t="shared" si="15"/>
        <v>265221.39999999997</v>
      </c>
    </row>
    <row r="67" spans="1:37" ht="27" x14ac:dyDescent="0.25">
      <c r="A67" s="1048">
        <v>26</v>
      </c>
      <c r="B67" s="262" t="s">
        <v>6734</v>
      </c>
      <c r="C67" s="26" t="s">
        <v>6712</v>
      </c>
      <c r="D67" s="329" t="s">
        <v>1</v>
      </c>
      <c r="E67" s="262">
        <v>1</v>
      </c>
      <c r="F67" s="1417">
        <v>2</v>
      </c>
      <c r="G67" s="285">
        <v>4.01</v>
      </c>
      <c r="H67" s="1048">
        <v>265221.39999999997</v>
      </c>
      <c r="I67" s="1048"/>
      <c r="J67" s="1048"/>
      <c r="K67" s="285">
        <f t="shared" si="11"/>
        <v>265221.39999999997</v>
      </c>
      <c r="L67" s="262">
        <v>1</v>
      </c>
      <c r="M67" s="1417">
        <v>1</v>
      </c>
      <c r="N67" s="285">
        <v>4.01</v>
      </c>
      <c r="O67" s="1048">
        <v>265221.39999999997</v>
      </c>
      <c r="P67" s="1048"/>
      <c r="Q67" s="1048"/>
      <c r="R67" s="285">
        <f t="shared" si="12"/>
        <v>265221.39999999997</v>
      </c>
      <c r="S67" s="285">
        <f>+E67-L67</f>
        <v>0</v>
      </c>
      <c r="T67" s="285">
        <f t="shared" si="19"/>
        <v>0</v>
      </c>
      <c r="U67" s="285">
        <f t="shared" si="19"/>
        <v>0</v>
      </c>
      <c r="V67" s="285">
        <f t="shared" si="19"/>
        <v>0</v>
      </c>
      <c r="W67" s="285">
        <f>T67+U67+V67</f>
        <v>0</v>
      </c>
      <c r="X67" s="262">
        <v>1</v>
      </c>
      <c r="Y67" s="285">
        <v>3</v>
      </c>
      <c r="Z67" s="285">
        <v>4.01</v>
      </c>
      <c r="AA67" s="1048">
        <v>265221.39999999997</v>
      </c>
      <c r="AB67" s="1048"/>
      <c r="AC67" s="1048"/>
      <c r="AD67" s="285">
        <f t="shared" si="10"/>
        <v>265221.39999999997</v>
      </c>
      <c r="AE67" s="262">
        <v>1</v>
      </c>
      <c r="AF67" s="285">
        <v>4</v>
      </c>
      <c r="AG67" s="285">
        <v>4.01</v>
      </c>
      <c r="AH67" s="1048">
        <v>265221.39999999997</v>
      </c>
      <c r="AI67" s="1048"/>
      <c r="AJ67" s="1048"/>
      <c r="AK67" s="285">
        <f t="shared" si="15"/>
        <v>265221.39999999997</v>
      </c>
    </row>
    <row r="68" spans="1:37" ht="27" x14ac:dyDescent="0.25">
      <c r="A68" s="1048">
        <v>27</v>
      </c>
      <c r="B68" s="262" t="s">
        <v>6735</v>
      </c>
      <c r="C68" s="26" t="s">
        <v>6712</v>
      </c>
      <c r="D68" s="329" t="s">
        <v>1</v>
      </c>
      <c r="E68" s="262">
        <v>1</v>
      </c>
      <c r="F68" s="1417">
        <v>1</v>
      </c>
      <c r="G68" s="285">
        <v>3.88</v>
      </c>
      <c r="H68" s="1048">
        <v>256623.19999999998</v>
      </c>
      <c r="I68" s="1048"/>
      <c r="J68" s="1048"/>
      <c r="K68" s="285">
        <f t="shared" si="11"/>
        <v>256623.19999999998</v>
      </c>
      <c r="L68" s="262">
        <v>1</v>
      </c>
      <c r="M68" s="1417">
        <v>0</v>
      </c>
      <c r="N68" s="285">
        <v>3.88</v>
      </c>
      <c r="O68" s="1048">
        <v>256623.19999999998</v>
      </c>
      <c r="P68" s="1048"/>
      <c r="Q68" s="1048"/>
      <c r="R68" s="285">
        <f t="shared" si="12"/>
        <v>256623.19999999998</v>
      </c>
      <c r="S68" s="285">
        <f>+E68-L68</f>
        <v>0</v>
      </c>
      <c r="T68" s="285">
        <f t="shared" si="19"/>
        <v>0</v>
      </c>
      <c r="U68" s="285">
        <f t="shared" si="19"/>
        <v>0</v>
      </c>
      <c r="V68" s="285">
        <f t="shared" si="19"/>
        <v>0</v>
      </c>
      <c r="W68" s="285">
        <f>T68+U68+V68</f>
        <v>0</v>
      </c>
      <c r="X68" s="262">
        <v>1</v>
      </c>
      <c r="Y68" s="285">
        <v>2</v>
      </c>
      <c r="Z68" s="285">
        <v>3.88</v>
      </c>
      <c r="AA68" s="1048">
        <v>256623.19999999998</v>
      </c>
      <c r="AB68" s="1048"/>
      <c r="AC68" s="1048"/>
      <c r="AD68" s="285">
        <f t="shared" si="10"/>
        <v>256623.19999999998</v>
      </c>
      <c r="AE68" s="262">
        <v>1</v>
      </c>
      <c r="AF68" s="285">
        <v>3</v>
      </c>
      <c r="AG68" s="285">
        <v>3.88</v>
      </c>
      <c r="AH68" s="1048">
        <v>256623.19999999998</v>
      </c>
      <c r="AI68" s="1048"/>
      <c r="AJ68" s="1048"/>
      <c r="AK68" s="285">
        <f t="shared" si="15"/>
        <v>256623.19999999998</v>
      </c>
    </row>
    <row r="69" spans="1:37" ht="27" x14ac:dyDescent="0.25">
      <c r="A69" s="1048">
        <v>28</v>
      </c>
      <c r="B69" s="262" t="s">
        <v>6736</v>
      </c>
      <c r="C69" s="26" t="s">
        <v>6712</v>
      </c>
      <c r="D69" s="329" t="s">
        <v>1</v>
      </c>
      <c r="E69" s="262">
        <v>1</v>
      </c>
      <c r="F69" s="1417">
        <v>2</v>
      </c>
      <c r="G69" s="285">
        <v>4.01</v>
      </c>
      <c r="H69" s="1048">
        <v>265221.39999999997</v>
      </c>
      <c r="I69" s="1048"/>
      <c r="J69" s="1048"/>
      <c r="K69" s="285">
        <f t="shared" si="11"/>
        <v>265221.39999999997</v>
      </c>
      <c r="L69" s="262">
        <v>1</v>
      </c>
      <c r="M69" s="1417">
        <v>1</v>
      </c>
      <c r="N69" s="285">
        <v>4.01</v>
      </c>
      <c r="O69" s="1048">
        <v>265221.39999999997</v>
      </c>
      <c r="P69" s="1048"/>
      <c r="Q69" s="1048"/>
      <c r="R69" s="285">
        <f t="shared" si="12"/>
        <v>265221.39999999997</v>
      </c>
      <c r="S69" s="285">
        <f>+E69-L69</f>
        <v>0</v>
      </c>
      <c r="T69" s="285">
        <f t="shared" si="19"/>
        <v>0</v>
      </c>
      <c r="U69" s="285">
        <f t="shared" si="19"/>
        <v>0</v>
      </c>
      <c r="V69" s="285">
        <f t="shared" si="19"/>
        <v>0</v>
      </c>
      <c r="W69" s="285">
        <f>T69+U69+V69</f>
        <v>0</v>
      </c>
      <c r="X69" s="262">
        <v>1</v>
      </c>
      <c r="Y69" s="285">
        <v>3</v>
      </c>
      <c r="Z69" s="285">
        <v>4.01</v>
      </c>
      <c r="AA69" s="1048">
        <v>265221.39999999997</v>
      </c>
      <c r="AB69" s="1048"/>
      <c r="AC69" s="1048"/>
      <c r="AD69" s="285">
        <f t="shared" si="10"/>
        <v>265221.39999999997</v>
      </c>
      <c r="AE69" s="262">
        <v>1</v>
      </c>
      <c r="AF69" s="285">
        <v>4</v>
      </c>
      <c r="AG69" s="285">
        <v>4.01</v>
      </c>
      <c r="AH69" s="1048">
        <v>265221.39999999997</v>
      </c>
      <c r="AI69" s="1048"/>
      <c r="AJ69" s="1048"/>
      <c r="AK69" s="285">
        <f t="shared" si="15"/>
        <v>265221.39999999997</v>
      </c>
    </row>
    <row r="70" spans="1:37" ht="27" x14ac:dyDescent="0.25">
      <c r="A70" s="1048">
        <v>29</v>
      </c>
      <c r="B70" s="262" t="s">
        <v>6737</v>
      </c>
      <c r="C70" s="26" t="s">
        <v>6712</v>
      </c>
      <c r="D70" s="329" t="s">
        <v>1</v>
      </c>
      <c r="E70" s="262">
        <v>1</v>
      </c>
      <c r="F70" s="1417">
        <v>2</v>
      </c>
      <c r="G70" s="285">
        <v>4.01</v>
      </c>
      <c r="H70" s="1048">
        <v>265221.39999999997</v>
      </c>
      <c r="I70" s="1048"/>
      <c r="J70" s="1048"/>
      <c r="K70" s="285">
        <f t="shared" si="11"/>
        <v>265221.39999999997</v>
      </c>
      <c r="L70" s="262">
        <v>1</v>
      </c>
      <c r="M70" s="1417">
        <v>1</v>
      </c>
      <c r="N70" s="285">
        <v>4.01</v>
      </c>
      <c r="O70" s="1048">
        <v>265221.39999999997</v>
      </c>
      <c r="P70" s="1048"/>
      <c r="Q70" s="1048"/>
      <c r="R70" s="285">
        <f t="shared" si="12"/>
        <v>265221.39999999997</v>
      </c>
      <c r="S70" s="285">
        <f t="shared" ref="S70:S73" si="21">+E70-L70</f>
        <v>0</v>
      </c>
      <c r="T70" s="285">
        <f t="shared" si="19"/>
        <v>0</v>
      </c>
      <c r="U70" s="285">
        <f t="shared" si="19"/>
        <v>0</v>
      </c>
      <c r="V70" s="285">
        <f t="shared" si="19"/>
        <v>0</v>
      </c>
      <c r="W70" s="285">
        <f t="shared" ref="W70:W73" si="22">T70+U70+V70</f>
        <v>0</v>
      </c>
      <c r="X70" s="262">
        <v>1</v>
      </c>
      <c r="Y70" s="285">
        <v>3</v>
      </c>
      <c r="Z70" s="285">
        <v>4.01</v>
      </c>
      <c r="AA70" s="1048">
        <v>265221.39999999997</v>
      </c>
      <c r="AB70" s="1048"/>
      <c r="AC70" s="1048"/>
      <c r="AD70" s="285">
        <f t="shared" si="10"/>
        <v>265221.39999999997</v>
      </c>
      <c r="AE70" s="262">
        <v>1</v>
      </c>
      <c r="AF70" s="285">
        <v>4</v>
      </c>
      <c r="AG70" s="285">
        <v>4.01</v>
      </c>
      <c r="AH70" s="1048">
        <v>265221.39999999997</v>
      </c>
      <c r="AI70" s="1048"/>
      <c r="AJ70" s="1048"/>
      <c r="AK70" s="285">
        <f t="shared" si="15"/>
        <v>265221.39999999997</v>
      </c>
    </row>
    <row r="71" spans="1:37" ht="27" x14ac:dyDescent="0.25">
      <c r="A71" s="1048">
        <v>30</v>
      </c>
      <c r="B71" s="262" t="s">
        <v>6738</v>
      </c>
      <c r="C71" s="26" t="s">
        <v>6712</v>
      </c>
      <c r="D71" s="329" t="s">
        <v>1</v>
      </c>
      <c r="E71" s="262">
        <v>1</v>
      </c>
      <c r="F71" s="1417">
        <v>2</v>
      </c>
      <c r="G71" s="285">
        <v>4.01</v>
      </c>
      <c r="H71" s="1048">
        <v>265221.39999999997</v>
      </c>
      <c r="I71" s="1048"/>
      <c r="J71" s="1048"/>
      <c r="K71" s="285">
        <f t="shared" si="11"/>
        <v>265221.39999999997</v>
      </c>
      <c r="L71" s="262">
        <v>1</v>
      </c>
      <c r="M71" s="1417">
        <v>1</v>
      </c>
      <c r="N71" s="285">
        <v>4.01</v>
      </c>
      <c r="O71" s="1048">
        <v>265221.39999999997</v>
      </c>
      <c r="P71" s="1048"/>
      <c r="Q71" s="1048"/>
      <c r="R71" s="285">
        <f t="shared" si="12"/>
        <v>265221.39999999997</v>
      </c>
      <c r="S71" s="285">
        <f t="shared" si="21"/>
        <v>0</v>
      </c>
      <c r="T71" s="285">
        <f t="shared" si="19"/>
        <v>0</v>
      </c>
      <c r="U71" s="285">
        <f t="shared" si="19"/>
        <v>0</v>
      </c>
      <c r="V71" s="285">
        <f t="shared" si="19"/>
        <v>0</v>
      </c>
      <c r="W71" s="285">
        <f t="shared" si="22"/>
        <v>0</v>
      </c>
      <c r="X71" s="262">
        <v>1</v>
      </c>
      <c r="Y71" s="285">
        <v>3</v>
      </c>
      <c r="Z71" s="285">
        <v>4.01</v>
      </c>
      <c r="AA71" s="1048">
        <v>265221.39999999997</v>
      </c>
      <c r="AB71" s="1048"/>
      <c r="AC71" s="1048"/>
      <c r="AD71" s="285">
        <f t="shared" si="10"/>
        <v>265221.39999999997</v>
      </c>
      <c r="AE71" s="262">
        <v>1</v>
      </c>
      <c r="AF71" s="285">
        <v>4</v>
      </c>
      <c r="AG71" s="285">
        <v>4.01</v>
      </c>
      <c r="AH71" s="1048">
        <v>265221.39999999997</v>
      </c>
      <c r="AI71" s="1048"/>
      <c r="AJ71" s="1048"/>
      <c r="AK71" s="285">
        <f t="shared" si="15"/>
        <v>265221.39999999997</v>
      </c>
    </row>
    <row r="72" spans="1:37" ht="27" x14ac:dyDescent="0.25">
      <c r="A72" s="1048">
        <v>31</v>
      </c>
      <c r="B72" s="262" t="s">
        <v>6739</v>
      </c>
      <c r="C72" s="26" t="s">
        <v>6712</v>
      </c>
      <c r="D72" s="329" t="s">
        <v>1</v>
      </c>
      <c r="E72" s="262">
        <v>1</v>
      </c>
      <c r="F72" s="1417">
        <v>2</v>
      </c>
      <c r="G72" s="285">
        <v>4.01</v>
      </c>
      <c r="H72" s="1048">
        <v>265221.39999999997</v>
      </c>
      <c r="I72" s="1048"/>
      <c r="J72" s="1048"/>
      <c r="K72" s="285">
        <f t="shared" si="11"/>
        <v>265221.39999999997</v>
      </c>
      <c r="L72" s="262">
        <v>1</v>
      </c>
      <c r="M72" s="1417">
        <v>1</v>
      </c>
      <c r="N72" s="285">
        <v>4.01</v>
      </c>
      <c r="O72" s="1048">
        <v>265221.39999999997</v>
      </c>
      <c r="P72" s="1048"/>
      <c r="Q72" s="1048"/>
      <c r="R72" s="285">
        <f t="shared" si="12"/>
        <v>265221.39999999997</v>
      </c>
      <c r="S72" s="285">
        <f t="shared" si="21"/>
        <v>0</v>
      </c>
      <c r="T72" s="285">
        <f t="shared" si="19"/>
        <v>0</v>
      </c>
      <c r="U72" s="285">
        <f t="shared" si="19"/>
        <v>0</v>
      </c>
      <c r="V72" s="285">
        <f t="shared" si="19"/>
        <v>0</v>
      </c>
      <c r="W72" s="285">
        <f t="shared" si="22"/>
        <v>0</v>
      </c>
      <c r="X72" s="262">
        <v>1</v>
      </c>
      <c r="Y72" s="285">
        <v>3</v>
      </c>
      <c r="Z72" s="285">
        <v>4.01</v>
      </c>
      <c r="AA72" s="1048">
        <v>265221.39999999997</v>
      </c>
      <c r="AB72" s="1048"/>
      <c r="AC72" s="1048"/>
      <c r="AD72" s="285">
        <f t="shared" si="10"/>
        <v>265221.39999999997</v>
      </c>
      <c r="AE72" s="262">
        <v>1</v>
      </c>
      <c r="AF72" s="285">
        <v>4</v>
      </c>
      <c r="AG72" s="285">
        <v>4.01</v>
      </c>
      <c r="AH72" s="1048">
        <v>265221.39999999997</v>
      </c>
      <c r="AI72" s="1048"/>
      <c r="AJ72" s="1048"/>
      <c r="AK72" s="285">
        <f t="shared" si="15"/>
        <v>265221.39999999997</v>
      </c>
    </row>
    <row r="73" spans="1:37" ht="27" x14ac:dyDescent="0.25">
      <c r="A73" s="1048">
        <v>32</v>
      </c>
      <c r="B73" s="262" t="s">
        <v>6740</v>
      </c>
      <c r="C73" s="26" t="s">
        <v>6712</v>
      </c>
      <c r="D73" s="329" t="s">
        <v>1</v>
      </c>
      <c r="E73" s="262">
        <v>1</v>
      </c>
      <c r="F73" s="1417">
        <v>2</v>
      </c>
      <c r="G73" s="285">
        <v>4.01</v>
      </c>
      <c r="H73" s="1048">
        <v>265221.39999999997</v>
      </c>
      <c r="I73" s="1048"/>
      <c r="J73" s="1048"/>
      <c r="K73" s="285">
        <f t="shared" si="11"/>
        <v>265221.39999999997</v>
      </c>
      <c r="L73" s="262">
        <v>1</v>
      </c>
      <c r="M73" s="1417">
        <v>1</v>
      </c>
      <c r="N73" s="285">
        <v>4.01</v>
      </c>
      <c r="O73" s="1048">
        <v>265221.39999999997</v>
      </c>
      <c r="P73" s="1048"/>
      <c r="Q73" s="1048"/>
      <c r="R73" s="285">
        <f t="shared" si="12"/>
        <v>265221.39999999997</v>
      </c>
      <c r="S73" s="285">
        <f t="shared" si="21"/>
        <v>0</v>
      </c>
      <c r="T73" s="285">
        <f t="shared" si="19"/>
        <v>0</v>
      </c>
      <c r="U73" s="285">
        <f t="shared" si="19"/>
        <v>0</v>
      </c>
      <c r="V73" s="285">
        <f t="shared" si="19"/>
        <v>0</v>
      </c>
      <c r="W73" s="285">
        <f t="shared" si="22"/>
        <v>0</v>
      </c>
      <c r="X73" s="262">
        <v>1</v>
      </c>
      <c r="Y73" s="285">
        <v>3</v>
      </c>
      <c r="Z73" s="285">
        <v>4.01</v>
      </c>
      <c r="AA73" s="1048">
        <v>265221.39999999997</v>
      </c>
      <c r="AB73" s="1048"/>
      <c r="AC73" s="1048"/>
      <c r="AD73" s="285">
        <f t="shared" si="10"/>
        <v>265221.39999999997</v>
      </c>
      <c r="AE73" s="262">
        <v>1</v>
      </c>
      <c r="AF73" s="285">
        <v>4</v>
      </c>
      <c r="AG73" s="285">
        <v>4.01</v>
      </c>
      <c r="AH73" s="1048">
        <v>265221.39999999997</v>
      </c>
      <c r="AI73" s="1048"/>
      <c r="AJ73" s="1048"/>
      <c r="AK73" s="285">
        <f t="shared" si="15"/>
        <v>265221.39999999997</v>
      </c>
    </row>
    <row r="74" spans="1:37" ht="27" x14ac:dyDescent="0.25">
      <c r="A74" s="1048">
        <v>33</v>
      </c>
      <c r="B74" s="262" t="s">
        <v>5662</v>
      </c>
      <c r="C74" s="26" t="s">
        <v>6712</v>
      </c>
      <c r="D74" s="329" t="s">
        <v>1</v>
      </c>
      <c r="E74" s="262">
        <v>1</v>
      </c>
      <c r="F74" s="285">
        <v>2</v>
      </c>
      <c r="G74" s="285">
        <v>4.01</v>
      </c>
      <c r="H74" s="1048">
        <v>265221.39999999997</v>
      </c>
      <c r="I74" s="1048"/>
      <c r="J74" s="1048"/>
      <c r="K74" s="285">
        <f t="shared" si="11"/>
        <v>265221.39999999997</v>
      </c>
      <c r="L74" s="262">
        <v>1</v>
      </c>
      <c r="M74" s="1417">
        <v>1</v>
      </c>
      <c r="N74" s="285">
        <v>4.01</v>
      </c>
      <c r="O74" s="1048">
        <v>265221.39999999997</v>
      </c>
      <c r="P74" s="1048"/>
      <c r="Q74" s="1048"/>
      <c r="R74" s="285">
        <f t="shared" si="12"/>
        <v>265221.39999999997</v>
      </c>
      <c r="S74" s="285">
        <f>+E74-L74</f>
        <v>0</v>
      </c>
      <c r="T74" s="285">
        <f t="shared" si="19"/>
        <v>0</v>
      </c>
      <c r="U74" s="285">
        <f t="shared" si="19"/>
        <v>0</v>
      </c>
      <c r="V74" s="285">
        <f t="shared" si="19"/>
        <v>0</v>
      </c>
      <c r="W74" s="285">
        <f>T74+U74+V74</f>
        <v>0</v>
      </c>
      <c r="X74" s="262">
        <v>1</v>
      </c>
      <c r="Y74" s="285">
        <v>3</v>
      </c>
      <c r="Z74" s="285">
        <v>4.01</v>
      </c>
      <c r="AA74" s="1048">
        <v>265221.39999999997</v>
      </c>
      <c r="AB74" s="1048"/>
      <c r="AC74" s="1048"/>
      <c r="AD74" s="285">
        <f t="shared" si="10"/>
        <v>265221.39999999997</v>
      </c>
      <c r="AE74" s="262">
        <v>1</v>
      </c>
      <c r="AF74" s="285">
        <v>4</v>
      </c>
      <c r="AG74" s="285">
        <v>4.01</v>
      </c>
      <c r="AH74" s="1048">
        <v>265221.39999999997</v>
      </c>
      <c r="AI74" s="1048"/>
      <c r="AJ74" s="1048"/>
      <c r="AK74" s="285">
        <f t="shared" si="15"/>
        <v>265221.39999999997</v>
      </c>
    </row>
    <row r="75" spans="1:37" ht="27.75" customHeight="1" x14ac:dyDescent="0.25">
      <c r="A75" s="1048">
        <v>34</v>
      </c>
      <c r="B75" s="262" t="s">
        <v>1494</v>
      </c>
      <c r="C75" s="26" t="s">
        <v>6712</v>
      </c>
      <c r="D75" s="329" t="s">
        <v>1</v>
      </c>
      <c r="E75" s="262">
        <v>1</v>
      </c>
      <c r="F75" s="285">
        <v>2</v>
      </c>
      <c r="G75" s="285">
        <v>4.01</v>
      </c>
      <c r="H75" s="1048">
        <v>265221.39999999997</v>
      </c>
      <c r="I75" s="1048"/>
      <c r="J75" s="1048"/>
      <c r="K75" s="285">
        <f t="shared" si="11"/>
        <v>265221.39999999997</v>
      </c>
      <c r="L75" s="262">
        <v>1</v>
      </c>
      <c r="M75" s="285">
        <v>1</v>
      </c>
      <c r="N75" s="285">
        <v>4.01</v>
      </c>
      <c r="O75" s="1048">
        <v>265221.39999999997</v>
      </c>
      <c r="P75" s="1048"/>
      <c r="Q75" s="1048"/>
      <c r="R75" s="285">
        <f t="shared" si="12"/>
        <v>265221.39999999997</v>
      </c>
      <c r="S75" s="285">
        <f>+E75-L75</f>
        <v>0</v>
      </c>
      <c r="T75" s="285">
        <f t="shared" si="19"/>
        <v>0</v>
      </c>
      <c r="U75" s="285">
        <f t="shared" si="19"/>
        <v>0</v>
      </c>
      <c r="V75" s="285">
        <f t="shared" si="19"/>
        <v>0</v>
      </c>
      <c r="W75" s="285">
        <f>T75+U75+V75</f>
        <v>0</v>
      </c>
      <c r="X75" s="262">
        <v>1</v>
      </c>
      <c r="Y75" s="285">
        <v>3</v>
      </c>
      <c r="Z75" s="285">
        <v>4.01</v>
      </c>
      <c r="AA75" s="1048">
        <v>265221.39999999997</v>
      </c>
      <c r="AB75" s="1048"/>
      <c r="AC75" s="1048"/>
      <c r="AD75" s="285">
        <f t="shared" si="10"/>
        <v>265221.39999999997</v>
      </c>
      <c r="AE75" s="262">
        <v>1</v>
      </c>
      <c r="AF75" s="285">
        <v>4</v>
      </c>
      <c r="AG75" s="285">
        <v>4.01</v>
      </c>
      <c r="AH75" s="1048">
        <v>265221.39999999997</v>
      </c>
      <c r="AI75" s="1048"/>
      <c r="AJ75" s="1048"/>
      <c r="AK75" s="285">
        <f t="shared" si="15"/>
        <v>265221.39999999997</v>
      </c>
    </row>
    <row r="76" spans="1:37" s="555" customFormat="1" ht="14.25" x14ac:dyDescent="0.25">
      <c r="A76" s="553"/>
      <c r="B76" s="561" t="s">
        <v>113</v>
      </c>
      <c r="C76" s="329" t="s">
        <v>1</v>
      </c>
      <c r="D76" s="329" t="s">
        <v>1</v>
      </c>
      <c r="E76" s="329">
        <f t="shared" ref="E76" si="23">SUM(E42:E75)</f>
        <v>34</v>
      </c>
      <c r="F76" s="329"/>
      <c r="G76" s="329"/>
      <c r="H76" s="329">
        <f t="shared" ref="H76:L76" si="24">SUM(H42:H75)</f>
        <v>9342936.400000006</v>
      </c>
      <c r="I76" s="329">
        <f t="shared" si="24"/>
        <v>0</v>
      </c>
      <c r="J76" s="329">
        <f t="shared" si="24"/>
        <v>0</v>
      </c>
      <c r="K76" s="329">
        <f t="shared" si="24"/>
        <v>9342936.400000006</v>
      </c>
      <c r="L76" s="329">
        <f t="shared" si="24"/>
        <v>34</v>
      </c>
      <c r="M76" s="329"/>
      <c r="N76" s="329"/>
      <c r="O76" s="329">
        <f t="shared" ref="O76:X76" si="25">SUM(O42:O75)</f>
        <v>9342936.400000006</v>
      </c>
      <c r="P76" s="329">
        <f t="shared" si="25"/>
        <v>0</v>
      </c>
      <c r="Q76" s="329">
        <f t="shared" si="25"/>
        <v>0</v>
      </c>
      <c r="R76" s="329">
        <f t="shared" si="25"/>
        <v>9342936.400000006</v>
      </c>
      <c r="S76" s="329">
        <f t="shared" si="25"/>
        <v>0</v>
      </c>
      <c r="T76" s="329">
        <f t="shared" si="25"/>
        <v>0</v>
      </c>
      <c r="U76" s="329">
        <f t="shared" si="25"/>
        <v>0</v>
      </c>
      <c r="V76" s="329">
        <f t="shared" si="25"/>
        <v>0</v>
      </c>
      <c r="W76" s="329">
        <f t="shared" si="25"/>
        <v>0</v>
      </c>
      <c r="X76" s="329">
        <f t="shared" si="25"/>
        <v>34</v>
      </c>
      <c r="Y76" s="329"/>
      <c r="Z76" s="329"/>
      <c r="AA76" s="329">
        <f t="shared" ref="AA76:AE76" si="26">SUM(AA42:AA75)</f>
        <v>9342936.400000006</v>
      </c>
      <c r="AB76" s="329">
        <f t="shared" si="26"/>
        <v>0</v>
      </c>
      <c r="AC76" s="329">
        <f t="shared" si="26"/>
        <v>0</v>
      </c>
      <c r="AD76" s="329">
        <f t="shared" si="26"/>
        <v>9342936.400000006</v>
      </c>
      <c r="AE76" s="329">
        <f t="shared" si="26"/>
        <v>34</v>
      </c>
      <c r="AF76" s="329"/>
      <c r="AG76" s="329"/>
      <c r="AH76" s="329">
        <f t="shared" ref="AH76:AK76" si="27">SUM(AH42:AH75)</f>
        <v>9342936.400000006</v>
      </c>
      <c r="AI76" s="329">
        <f t="shared" si="27"/>
        <v>0</v>
      </c>
      <c r="AJ76" s="329">
        <f t="shared" si="27"/>
        <v>0</v>
      </c>
      <c r="AK76" s="329">
        <f t="shared" si="27"/>
        <v>9342936.400000006</v>
      </c>
    </row>
    <row r="79" spans="1:37" ht="16.5" x14ac:dyDescent="0.3">
      <c r="B79" s="556" t="s">
        <v>230</v>
      </c>
      <c r="I79" s="327"/>
      <c r="K79" s="1512"/>
      <c r="L79" s="327"/>
      <c r="Q79" s="327"/>
      <c r="R79" s="327"/>
      <c r="S79" s="327"/>
      <c r="U79" s="1512"/>
      <c r="V79" s="327"/>
      <c r="X79" s="37"/>
    </row>
    <row r="80" spans="1:37" ht="24" customHeight="1" thickBot="1" x14ac:dyDescent="0.3">
      <c r="B80" s="557"/>
      <c r="C80" s="404"/>
      <c r="D80" s="404"/>
      <c r="E80" s="557"/>
      <c r="F80" s="404"/>
      <c r="G80" s="404"/>
      <c r="H80" s="404"/>
      <c r="J80" s="236"/>
      <c r="K80" s="1180"/>
      <c r="L80" s="236"/>
      <c r="M80" s="1411"/>
      <c r="N80" s="1411"/>
      <c r="O80" s="236"/>
      <c r="P80" s="236"/>
      <c r="Q80" s="1411"/>
      <c r="R80" s="1410"/>
      <c r="S80" s="1740"/>
      <c r="T80" s="1740"/>
      <c r="U80" s="1740"/>
      <c r="V80" s="1740"/>
      <c r="W80" s="1740"/>
      <c r="X80" s="236"/>
    </row>
    <row r="81" spans="1:37" s="282" customFormat="1" ht="25.5" customHeight="1" x14ac:dyDescent="0.25">
      <c r="A81" s="19"/>
      <c r="B81" s="558" t="s">
        <v>29</v>
      </c>
      <c r="C81" s="1898" t="s">
        <v>525</v>
      </c>
      <c r="D81" s="1898"/>
      <c r="E81" s="1898"/>
      <c r="F81" s="1898"/>
      <c r="G81" s="1898"/>
      <c r="H81" s="1898"/>
      <c r="I81" s="20"/>
      <c r="J81" s="20"/>
      <c r="K81" s="259" t="s">
        <v>228</v>
      </c>
      <c r="L81" s="1412"/>
      <c r="M81" s="327"/>
      <c r="N81" s="20"/>
      <c r="O81" s="20"/>
      <c r="P81" s="20"/>
      <c r="Q81" s="20"/>
      <c r="S81" s="20"/>
      <c r="T81" s="20"/>
      <c r="U81" s="20"/>
      <c r="V81" s="20"/>
      <c r="W81" s="259" t="s">
        <v>228</v>
      </c>
    </row>
    <row r="82" spans="1:37" s="1414" customFormat="1" ht="14.25" x14ac:dyDescent="0.25">
      <c r="A82" s="1413"/>
      <c r="B82" s="559"/>
      <c r="C82" s="1894" t="s">
        <v>424</v>
      </c>
      <c r="D82" s="1895"/>
      <c r="E82" s="1895"/>
      <c r="F82" s="1895"/>
      <c r="G82" s="1895"/>
      <c r="H82" s="1895"/>
      <c r="I82" s="1895"/>
      <c r="J82" s="1895"/>
      <c r="K82" s="1896"/>
      <c r="L82" s="1897" t="s">
        <v>392</v>
      </c>
      <c r="M82" s="1892"/>
      <c r="N82" s="1892"/>
      <c r="O82" s="1892"/>
      <c r="P82" s="1892"/>
      <c r="Q82" s="1892"/>
      <c r="R82" s="1893"/>
      <c r="S82" s="1892" t="s">
        <v>229</v>
      </c>
      <c r="T82" s="1892"/>
      <c r="U82" s="1892"/>
      <c r="V82" s="1892"/>
      <c r="W82" s="1892"/>
      <c r="X82" s="1897" t="s">
        <v>450</v>
      </c>
      <c r="Y82" s="1892"/>
      <c r="Z82" s="1892"/>
      <c r="AA82" s="1892"/>
      <c r="AB82" s="1892"/>
      <c r="AC82" s="1892"/>
      <c r="AD82" s="1892"/>
      <c r="AE82" s="1892" t="s">
        <v>1683</v>
      </c>
      <c r="AF82" s="1892"/>
      <c r="AG82" s="1892"/>
      <c r="AH82" s="1892"/>
      <c r="AI82" s="1892"/>
      <c r="AJ82" s="1892"/>
      <c r="AK82" s="1893"/>
    </row>
    <row r="83" spans="1:37" s="282" customFormat="1" ht="140.25" x14ac:dyDescent="0.25">
      <c r="A83" s="303" t="s">
        <v>114</v>
      </c>
      <c r="B83" s="326" t="s">
        <v>231</v>
      </c>
      <c r="C83" s="1418" t="s">
        <v>232</v>
      </c>
      <c r="D83" s="1418" t="s">
        <v>233</v>
      </c>
      <c r="E83" s="1418" t="s">
        <v>223</v>
      </c>
      <c r="F83" s="1418" t="s">
        <v>423</v>
      </c>
      <c r="G83" s="1418" t="s">
        <v>396</v>
      </c>
      <c r="H83" s="1415" t="s">
        <v>1604</v>
      </c>
      <c r="I83" s="326" t="s">
        <v>235</v>
      </c>
      <c r="J83" s="326" t="s">
        <v>236</v>
      </c>
      <c r="K83" s="326" t="s">
        <v>380</v>
      </c>
      <c r="L83" s="326" t="s">
        <v>223</v>
      </c>
      <c r="M83" s="326" t="s">
        <v>473</v>
      </c>
      <c r="N83" s="326" t="s">
        <v>377</v>
      </c>
      <c r="O83" s="326" t="s">
        <v>298</v>
      </c>
      <c r="P83" s="326" t="s">
        <v>235</v>
      </c>
      <c r="Q83" s="326" t="s">
        <v>236</v>
      </c>
      <c r="R83" s="326" t="s">
        <v>379</v>
      </c>
      <c r="S83" s="326" t="s">
        <v>223</v>
      </c>
      <c r="T83" s="326" t="s">
        <v>298</v>
      </c>
      <c r="U83" s="326" t="s">
        <v>235</v>
      </c>
      <c r="V83" s="326" t="s">
        <v>236</v>
      </c>
      <c r="W83" s="326" t="s">
        <v>378</v>
      </c>
      <c r="X83" s="326" t="s">
        <v>223</v>
      </c>
      <c r="Y83" s="326" t="s">
        <v>1605</v>
      </c>
      <c r="Z83" s="1419" t="s">
        <v>426</v>
      </c>
      <c r="AA83" s="326" t="s">
        <v>298</v>
      </c>
      <c r="AB83" s="326" t="s">
        <v>235</v>
      </c>
      <c r="AC83" s="326" t="s">
        <v>236</v>
      </c>
      <c r="AD83" s="326" t="s">
        <v>379</v>
      </c>
      <c r="AE83" s="326" t="s">
        <v>223</v>
      </c>
      <c r="AF83" s="326" t="s">
        <v>1606</v>
      </c>
      <c r="AG83" s="1419" t="s">
        <v>474</v>
      </c>
      <c r="AH83" s="326" t="s">
        <v>298</v>
      </c>
      <c r="AI83" s="326" t="s">
        <v>235</v>
      </c>
      <c r="AJ83" s="326" t="s">
        <v>236</v>
      </c>
      <c r="AK83" s="326" t="s">
        <v>379</v>
      </c>
    </row>
    <row r="84" spans="1:37" s="1416" customFormat="1" ht="12.75" x14ac:dyDescent="0.25">
      <c r="A84" s="328">
        <v>1</v>
      </c>
      <c r="B84" s="328">
        <v>2</v>
      </c>
      <c r="C84" s="328">
        <v>3</v>
      </c>
      <c r="D84" s="328">
        <v>4</v>
      </c>
      <c r="E84" s="328">
        <v>5</v>
      </c>
      <c r="F84" s="328">
        <v>6</v>
      </c>
      <c r="G84" s="328">
        <v>7</v>
      </c>
      <c r="H84" s="328">
        <v>8</v>
      </c>
      <c r="I84" s="328">
        <v>9</v>
      </c>
      <c r="J84" s="328">
        <v>10</v>
      </c>
      <c r="K84" s="328">
        <v>11</v>
      </c>
      <c r="L84" s="328">
        <v>12</v>
      </c>
      <c r="M84" s="328">
        <v>13</v>
      </c>
      <c r="N84" s="328">
        <v>14</v>
      </c>
      <c r="O84" s="328">
        <v>15</v>
      </c>
      <c r="P84" s="328">
        <v>16</v>
      </c>
      <c r="Q84" s="328">
        <v>17</v>
      </c>
      <c r="R84" s="328">
        <v>18</v>
      </c>
      <c r="S84" s="328">
        <v>19</v>
      </c>
      <c r="T84" s="328">
        <v>20</v>
      </c>
      <c r="U84" s="328">
        <v>21</v>
      </c>
      <c r="V84" s="328">
        <v>22</v>
      </c>
      <c r="W84" s="328">
        <v>23</v>
      </c>
      <c r="X84" s="328">
        <v>12</v>
      </c>
      <c r="Y84" s="328">
        <v>13</v>
      </c>
      <c r="Z84" s="328">
        <v>14</v>
      </c>
      <c r="AA84" s="328">
        <v>15</v>
      </c>
      <c r="AB84" s="328">
        <v>16</v>
      </c>
      <c r="AC84" s="328">
        <v>17</v>
      </c>
      <c r="AD84" s="328">
        <v>18</v>
      </c>
      <c r="AE84" s="328">
        <v>12</v>
      </c>
      <c r="AF84" s="328">
        <v>13</v>
      </c>
      <c r="AG84" s="328">
        <v>14</v>
      </c>
      <c r="AH84" s="328">
        <v>15</v>
      </c>
      <c r="AI84" s="328">
        <v>16</v>
      </c>
      <c r="AJ84" s="328">
        <v>17</v>
      </c>
      <c r="AK84" s="328">
        <v>18</v>
      </c>
    </row>
    <row r="85" spans="1:37" ht="57.75" x14ac:dyDescent="0.3">
      <c r="A85" s="553" t="s">
        <v>2</v>
      </c>
      <c r="B85" s="560" t="s">
        <v>1607</v>
      </c>
      <c r="C85" s="285"/>
      <c r="D85" s="285"/>
      <c r="E85" s="560"/>
      <c r="F85" s="285"/>
      <c r="G85" s="285"/>
      <c r="H85" s="285"/>
      <c r="I85" s="285"/>
      <c r="J85" s="285"/>
      <c r="K85" s="285"/>
      <c r="L85" s="560"/>
      <c r="M85" s="285"/>
      <c r="N85" s="285"/>
      <c r="O85" s="285"/>
      <c r="P85" s="285"/>
      <c r="Q85" s="285"/>
      <c r="R85" s="285"/>
      <c r="S85" s="285"/>
      <c r="T85" s="285"/>
      <c r="U85" s="285"/>
      <c r="V85" s="285"/>
      <c r="W85" s="285"/>
      <c r="X85" s="560"/>
      <c r="Y85" s="285"/>
      <c r="Z85" s="285"/>
      <c r="AA85" s="285"/>
      <c r="AB85" s="285"/>
      <c r="AC85" s="285"/>
      <c r="AD85" s="285"/>
      <c r="AE85" s="560"/>
      <c r="AF85" s="285"/>
      <c r="AG85" s="285"/>
      <c r="AH85" s="285"/>
      <c r="AI85" s="285"/>
      <c r="AJ85" s="285"/>
      <c r="AK85" s="285"/>
    </row>
    <row r="86" spans="1:37" x14ac:dyDescent="0.25">
      <c r="A86" s="1048"/>
      <c r="B86" s="301" t="s">
        <v>200</v>
      </c>
      <c r="C86" s="285"/>
      <c r="D86" s="285"/>
      <c r="E86" s="301"/>
      <c r="F86" s="285"/>
      <c r="G86" s="285"/>
      <c r="H86" s="285"/>
      <c r="I86" s="285"/>
      <c r="J86" s="285"/>
      <c r="K86" s="285"/>
      <c r="L86" s="301"/>
      <c r="M86" s="285"/>
      <c r="N86" s="285"/>
      <c r="O86" s="285"/>
      <c r="P86" s="285"/>
      <c r="Q86" s="285"/>
      <c r="R86" s="285"/>
      <c r="S86" s="285"/>
      <c r="T86" s="285"/>
      <c r="U86" s="285"/>
      <c r="V86" s="285"/>
      <c r="W86" s="285"/>
      <c r="X86" s="301"/>
      <c r="Y86" s="285"/>
      <c r="Z86" s="285"/>
      <c r="AA86" s="285"/>
      <c r="AB86" s="285"/>
      <c r="AC86" s="285"/>
      <c r="AD86" s="285"/>
      <c r="AE86" s="301"/>
      <c r="AF86" s="285"/>
      <c r="AG86" s="285"/>
      <c r="AH86" s="285"/>
      <c r="AI86" s="285"/>
      <c r="AJ86" s="285"/>
      <c r="AK86" s="285"/>
    </row>
    <row r="87" spans="1:37" x14ac:dyDescent="0.25">
      <c r="A87" s="1048"/>
      <c r="B87" s="301"/>
      <c r="C87" s="285"/>
      <c r="D87" s="285"/>
      <c r="E87" s="301"/>
      <c r="F87" s="285"/>
      <c r="G87" s="285"/>
      <c r="H87" s="301"/>
      <c r="I87" s="301"/>
      <c r="J87" s="301"/>
      <c r="K87" s="301"/>
      <c r="L87" s="301"/>
      <c r="M87" s="285"/>
      <c r="N87" s="285"/>
      <c r="O87" s="301"/>
      <c r="P87" s="301"/>
      <c r="Q87" s="301"/>
      <c r="R87" s="301"/>
      <c r="S87" s="301"/>
      <c r="T87" s="301"/>
      <c r="U87" s="301"/>
      <c r="V87" s="301"/>
      <c r="W87" s="301"/>
      <c r="X87" s="301"/>
      <c r="Y87" s="285"/>
      <c r="Z87" s="285"/>
      <c r="AA87" s="301"/>
      <c r="AB87" s="301"/>
      <c r="AC87" s="301"/>
      <c r="AD87" s="301"/>
      <c r="AE87" s="301"/>
      <c r="AF87" s="285"/>
      <c r="AG87" s="285"/>
      <c r="AH87" s="301"/>
      <c r="AI87" s="301"/>
      <c r="AJ87" s="301"/>
      <c r="AK87" s="301"/>
    </row>
    <row r="88" spans="1:37" ht="27" x14ac:dyDescent="0.25">
      <c r="A88" s="1048">
        <v>1</v>
      </c>
      <c r="B88" s="262" t="s">
        <v>6741</v>
      </c>
      <c r="C88" s="26" t="s">
        <v>6712</v>
      </c>
      <c r="D88" s="329" t="s">
        <v>1</v>
      </c>
      <c r="E88" s="262">
        <v>1</v>
      </c>
      <c r="F88" s="1417">
        <v>2</v>
      </c>
      <c r="G88" s="1563">
        <v>4.01</v>
      </c>
      <c r="H88" s="1048">
        <v>265221.39999999997</v>
      </c>
      <c r="I88" s="1048"/>
      <c r="J88" s="1048"/>
      <c r="K88" s="285">
        <f>H88+I88+J88</f>
        <v>265221.39999999997</v>
      </c>
      <c r="L88" s="262">
        <v>1</v>
      </c>
      <c r="M88" s="1417">
        <v>1</v>
      </c>
      <c r="N88" s="285">
        <v>4.01</v>
      </c>
      <c r="O88" s="1048">
        <v>265221.39999999997</v>
      </c>
      <c r="P88" s="1048"/>
      <c r="Q88" s="1048"/>
      <c r="R88" s="285">
        <f>O88+P88+Q88</f>
        <v>265221.39999999997</v>
      </c>
      <c r="S88" s="285">
        <f>+E88-L88</f>
        <v>0</v>
      </c>
      <c r="T88" s="285">
        <f t="shared" ref="T88:V103" si="28">H88-O88</f>
        <v>0</v>
      </c>
      <c r="U88" s="285">
        <f t="shared" si="28"/>
        <v>0</v>
      </c>
      <c r="V88" s="285">
        <f t="shared" si="28"/>
        <v>0</v>
      </c>
      <c r="W88" s="285">
        <f>T88+U88+V88</f>
        <v>0</v>
      </c>
      <c r="X88" s="262">
        <v>1</v>
      </c>
      <c r="Y88" s="1417">
        <v>3</v>
      </c>
      <c r="Z88" s="1563">
        <v>4.01</v>
      </c>
      <c r="AA88" s="1048">
        <v>265221.39999999997</v>
      </c>
      <c r="AB88" s="1048"/>
      <c r="AC88" s="1048"/>
      <c r="AD88" s="285">
        <f t="shared" ref="AD88:AD103" si="29">AA88+AB88+AC88</f>
        <v>265221.39999999997</v>
      </c>
      <c r="AE88" s="262">
        <v>1</v>
      </c>
      <c r="AF88" s="1417">
        <v>4</v>
      </c>
      <c r="AG88" s="1563">
        <v>4.01</v>
      </c>
      <c r="AH88" s="1048">
        <v>265221.39999999997</v>
      </c>
      <c r="AI88" s="1048"/>
      <c r="AJ88" s="1048"/>
      <c r="AK88" s="285">
        <f>AH88+AI88+AJ88</f>
        <v>265221.39999999997</v>
      </c>
    </row>
    <row r="89" spans="1:37" ht="27" x14ac:dyDescent="0.25">
      <c r="A89" s="1048">
        <v>2</v>
      </c>
      <c r="B89" s="262" t="s">
        <v>6742</v>
      </c>
      <c r="C89" s="26" t="s">
        <v>6712</v>
      </c>
      <c r="D89" s="329" t="s">
        <v>1</v>
      </c>
      <c r="E89" s="262">
        <v>1</v>
      </c>
      <c r="F89" s="1417">
        <v>2</v>
      </c>
      <c r="G89" s="1563">
        <v>4.01</v>
      </c>
      <c r="H89" s="1048">
        <v>265221.39999999997</v>
      </c>
      <c r="I89" s="1048"/>
      <c r="J89" s="1048"/>
      <c r="K89" s="285">
        <f t="shared" ref="K89:K103" si="30">H89+I89+J89</f>
        <v>265221.39999999997</v>
      </c>
      <c r="L89" s="262">
        <v>1</v>
      </c>
      <c r="M89" s="1417">
        <v>1</v>
      </c>
      <c r="N89" s="285">
        <v>4.01</v>
      </c>
      <c r="O89" s="1048">
        <v>265221.39999999997</v>
      </c>
      <c r="P89" s="1048"/>
      <c r="Q89" s="1048"/>
      <c r="R89" s="285">
        <f t="shared" ref="R89:R103" si="31">O89+P89+Q89</f>
        <v>265221.39999999997</v>
      </c>
      <c r="S89" s="285">
        <f t="shared" ref="S89:S96" si="32">+E89-L89</f>
        <v>0</v>
      </c>
      <c r="T89" s="285">
        <f t="shared" si="28"/>
        <v>0</v>
      </c>
      <c r="U89" s="285">
        <f t="shared" si="28"/>
        <v>0</v>
      </c>
      <c r="V89" s="285">
        <f t="shared" si="28"/>
        <v>0</v>
      </c>
      <c r="W89" s="285">
        <f t="shared" ref="W89:W96" si="33">T89+U89+V89</f>
        <v>0</v>
      </c>
      <c r="X89" s="262">
        <v>1</v>
      </c>
      <c r="Y89" s="1417">
        <v>3</v>
      </c>
      <c r="Z89" s="1563">
        <v>4.01</v>
      </c>
      <c r="AA89" s="1048">
        <v>265221.39999999997</v>
      </c>
      <c r="AB89" s="1048"/>
      <c r="AC89" s="1048"/>
      <c r="AD89" s="285">
        <f t="shared" si="29"/>
        <v>265221.39999999997</v>
      </c>
      <c r="AE89" s="262">
        <v>1</v>
      </c>
      <c r="AF89" s="1417">
        <v>4</v>
      </c>
      <c r="AG89" s="1563">
        <v>4.01</v>
      </c>
      <c r="AH89" s="1048">
        <v>265221.39999999997</v>
      </c>
      <c r="AI89" s="1048"/>
      <c r="AJ89" s="1048"/>
      <c r="AK89" s="285">
        <f t="shared" ref="AK89:AK103" si="34">AH89+AI89+AJ89</f>
        <v>265221.39999999997</v>
      </c>
    </row>
    <row r="90" spans="1:37" ht="27" x14ac:dyDescent="0.25">
      <c r="A90" s="1048">
        <v>3</v>
      </c>
      <c r="B90" s="262" t="s">
        <v>6743</v>
      </c>
      <c r="C90" s="26" t="s">
        <v>6712</v>
      </c>
      <c r="D90" s="329" t="s">
        <v>1</v>
      </c>
      <c r="E90" s="262">
        <v>1</v>
      </c>
      <c r="F90" s="1417">
        <v>2</v>
      </c>
      <c r="G90" s="1563">
        <v>4.01</v>
      </c>
      <c r="H90" s="1048">
        <v>265221.39999999997</v>
      </c>
      <c r="I90" s="1048"/>
      <c r="J90" s="1048"/>
      <c r="K90" s="285">
        <f t="shared" si="30"/>
        <v>265221.39999999997</v>
      </c>
      <c r="L90" s="262">
        <v>1</v>
      </c>
      <c r="M90" s="1417">
        <v>1</v>
      </c>
      <c r="N90" s="285">
        <v>4.01</v>
      </c>
      <c r="O90" s="1048">
        <v>265221.39999999997</v>
      </c>
      <c r="P90" s="1048"/>
      <c r="Q90" s="1048"/>
      <c r="R90" s="285">
        <f t="shared" si="31"/>
        <v>265221.39999999997</v>
      </c>
      <c r="S90" s="285">
        <f t="shared" si="32"/>
        <v>0</v>
      </c>
      <c r="T90" s="285">
        <f t="shared" si="28"/>
        <v>0</v>
      </c>
      <c r="U90" s="285">
        <f t="shared" si="28"/>
        <v>0</v>
      </c>
      <c r="V90" s="285">
        <f t="shared" si="28"/>
        <v>0</v>
      </c>
      <c r="W90" s="285">
        <f t="shared" si="33"/>
        <v>0</v>
      </c>
      <c r="X90" s="262">
        <v>1</v>
      </c>
      <c r="Y90" s="1417">
        <v>3</v>
      </c>
      <c r="Z90" s="1563">
        <v>4.01</v>
      </c>
      <c r="AA90" s="1048">
        <v>265221.39999999997</v>
      </c>
      <c r="AB90" s="1048"/>
      <c r="AC90" s="1048"/>
      <c r="AD90" s="285">
        <f t="shared" si="29"/>
        <v>265221.39999999997</v>
      </c>
      <c r="AE90" s="262">
        <v>1</v>
      </c>
      <c r="AF90" s="1417">
        <v>4</v>
      </c>
      <c r="AG90" s="1563">
        <v>4.01</v>
      </c>
      <c r="AH90" s="1048">
        <v>265221.39999999997</v>
      </c>
      <c r="AI90" s="1048"/>
      <c r="AJ90" s="1048"/>
      <c r="AK90" s="285">
        <f t="shared" si="34"/>
        <v>265221.39999999997</v>
      </c>
    </row>
    <row r="91" spans="1:37" ht="27" x14ac:dyDescent="0.25">
      <c r="A91" s="1048">
        <v>4</v>
      </c>
      <c r="B91" s="262" t="s">
        <v>6744</v>
      </c>
      <c r="C91" s="26" t="s">
        <v>6712</v>
      </c>
      <c r="D91" s="329" t="s">
        <v>1</v>
      </c>
      <c r="E91" s="262">
        <v>1</v>
      </c>
      <c r="F91" s="1417">
        <v>2</v>
      </c>
      <c r="G91" s="1563">
        <v>4.01</v>
      </c>
      <c r="H91" s="1048">
        <v>265221.39999999997</v>
      </c>
      <c r="I91" s="1048"/>
      <c r="J91" s="1048"/>
      <c r="K91" s="285">
        <f t="shared" si="30"/>
        <v>265221.39999999997</v>
      </c>
      <c r="L91" s="262">
        <v>1</v>
      </c>
      <c r="M91" s="1417">
        <v>1</v>
      </c>
      <c r="N91" s="285">
        <v>4.01</v>
      </c>
      <c r="O91" s="1048">
        <v>265221.39999999997</v>
      </c>
      <c r="P91" s="1048"/>
      <c r="Q91" s="1048"/>
      <c r="R91" s="285">
        <f t="shared" si="31"/>
        <v>265221.39999999997</v>
      </c>
      <c r="S91" s="285">
        <f t="shared" si="32"/>
        <v>0</v>
      </c>
      <c r="T91" s="285">
        <f t="shared" si="28"/>
        <v>0</v>
      </c>
      <c r="U91" s="285">
        <f t="shared" si="28"/>
        <v>0</v>
      </c>
      <c r="V91" s="285">
        <f t="shared" si="28"/>
        <v>0</v>
      </c>
      <c r="W91" s="285">
        <f t="shared" si="33"/>
        <v>0</v>
      </c>
      <c r="X91" s="262">
        <v>1</v>
      </c>
      <c r="Y91" s="1417">
        <v>3</v>
      </c>
      <c r="Z91" s="1563">
        <v>4.01</v>
      </c>
      <c r="AA91" s="1048">
        <v>265221.39999999997</v>
      </c>
      <c r="AB91" s="1048"/>
      <c r="AC91" s="1048"/>
      <c r="AD91" s="285">
        <f t="shared" si="29"/>
        <v>265221.39999999997</v>
      </c>
      <c r="AE91" s="262">
        <v>1</v>
      </c>
      <c r="AF91" s="1417">
        <v>4</v>
      </c>
      <c r="AG91" s="1563">
        <v>4.01</v>
      </c>
      <c r="AH91" s="1048">
        <v>265221.39999999997</v>
      </c>
      <c r="AI91" s="1048"/>
      <c r="AJ91" s="1048"/>
      <c r="AK91" s="285">
        <f t="shared" si="34"/>
        <v>265221.39999999997</v>
      </c>
    </row>
    <row r="92" spans="1:37" ht="27" x14ac:dyDescent="0.25">
      <c r="A92" s="1048">
        <v>5</v>
      </c>
      <c r="B92" s="262" t="s">
        <v>6745</v>
      </c>
      <c r="C92" s="26" t="s">
        <v>6712</v>
      </c>
      <c r="D92" s="329" t="s">
        <v>1</v>
      </c>
      <c r="E92" s="262">
        <v>1</v>
      </c>
      <c r="F92" s="1417">
        <v>2</v>
      </c>
      <c r="G92" s="1563">
        <v>4.01</v>
      </c>
      <c r="H92" s="1048">
        <v>265221.39999999997</v>
      </c>
      <c r="I92" s="1048"/>
      <c r="J92" s="1048"/>
      <c r="K92" s="285">
        <f t="shared" si="30"/>
        <v>265221.39999999997</v>
      </c>
      <c r="L92" s="262">
        <v>1</v>
      </c>
      <c r="M92" s="1417">
        <v>1</v>
      </c>
      <c r="N92" s="285">
        <v>4.01</v>
      </c>
      <c r="O92" s="1048">
        <v>265221.39999999997</v>
      </c>
      <c r="P92" s="1048"/>
      <c r="Q92" s="1048"/>
      <c r="R92" s="285">
        <f t="shared" si="31"/>
        <v>265221.39999999997</v>
      </c>
      <c r="S92" s="285">
        <f t="shared" si="32"/>
        <v>0</v>
      </c>
      <c r="T92" s="285">
        <f t="shared" si="28"/>
        <v>0</v>
      </c>
      <c r="U92" s="285">
        <f t="shared" si="28"/>
        <v>0</v>
      </c>
      <c r="V92" s="285">
        <f t="shared" si="28"/>
        <v>0</v>
      </c>
      <c r="W92" s="285">
        <f t="shared" si="33"/>
        <v>0</v>
      </c>
      <c r="X92" s="262">
        <v>1</v>
      </c>
      <c r="Y92" s="1417">
        <v>3</v>
      </c>
      <c r="Z92" s="1563">
        <v>4.01</v>
      </c>
      <c r="AA92" s="1048">
        <v>265221.39999999997</v>
      </c>
      <c r="AB92" s="1048"/>
      <c r="AC92" s="1048"/>
      <c r="AD92" s="285">
        <f t="shared" si="29"/>
        <v>265221.39999999997</v>
      </c>
      <c r="AE92" s="262">
        <v>1</v>
      </c>
      <c r="AF92" s="1417">
        <v>4</v>
      </c>
      <c r="AG92" s="1563">
        <v>4.01</v>
      </c>
      <c r="AH92" s="1048">
        <v>265221.39999999997</v>
      </c>
      <c r="AI92" s="1048"/>
      <c r="AJ92" s="1048"/>
      <c r="AK92" s="285">
        <f t="shared" si="34"/>
        <v>265221.39999999997</v>
      </c>
    </row>
    <row r="93" spans="1:37" ht="27" x14ac:dyDescent="0.25">
      <c r="A93" s="1048">
        <v>6</v>
      </c>
      <c r="B93" s="262" t="s">
        <v>6746</v>
      </c>
      <c r="C93" s="26" t="s">
        <v>6712</v>
      </c>
      <c r="D93" s="329" t="s">
        <v>1</v>
      </c>
      <c r="E93" s="262">
        <v>1</v>
      </c>
      <c r="F93" s="1417">
        <v>2</v>
      </c>
      <c r="G93" s="1563">
        <v>4.01</v>
      </c>
      <c r="H93" s="1048">
        <v>265221.39999999997</v>
      </c>
      <c r="I93" s="1048"/>
      <c r="J93" s="1048"/>
      <c r="K93" s="285">
        <f t="shared" si="30"/>
        <v>265221.39999999997</v>
      </c>
      <c r="L93" s="262">
        <v>1</v>
      </c>
      <c r="M93" s="1417">
        <v>1</v>
      </c>
      <c r="N93" s="285">
        <v>4.01</v>
      </c>
      <c r="O93" s="1048">
        <v>265221.39999999997</v>
      </c>
      <c r="P93" s="1048"/>
      <c r="Q93" s="1048"/>
      <c r="R93" s="285">
        <f t="shared" si="31"/>
        <v>265221.39999999997</v>
      </c>
      <c r="S93" s="285">
        <f t="shared" si="32"/>
        <v>0</v>
      </c>
      <c r="T93" s="285">
        <f t="shared" si="28"/>
        <v>0</v>
      </c>
      <c r="U93" s="285">
        <f t="shared" si="28"/>
        <v>0</v>
      </c>
      <c r="V93" s="285">
        <f t="shared" si="28"/>
        <v>0</v>
      </c>
      <c r="W93" s="285">
        <f t="shared" si="33"/>
        <v>0</v>
      </c>
      <c r="X93" s="262">
        <v>1</v>
      </c>
      <c r="Y93" s="1417">
        <v>3</v>
      </c>
      <c r="Z93" s="1563">
        <v>4.01</v>
      </c>
      <c r="AA93" s="1048">
        <v>265221.39999999997</v>
      </c>
      <c r="AB93" s="1048"/>
      <c r="AC93" s="1048"/>
      <c r="AD93" s="285">
        <f t="shared" si="29"/>
        <v>265221.39999999997</v>
      </c>
      <c r="AE93" s="262">
        <v>1</v>
      </c>
      <c r="AF93" s="1417">
        <v>4</v>
      </c>
      <c r="AG93" s="1563">
        <v>4.01</v>
      </c>
      <c r="AH93" s="1048">
        <v>265221.39999999997</v>
      </c>
      <c r="AI93" s="1048"/>
      <c r="AJ93" s="1048"/>
      <c r="AK93" s="285">
        <f t="shared" si="34"/>
        <v>265221.39999999997</v>
      </c>
    </row>
    <row r="94" spans="1:37" ht="27" x14ac:dyDescent="0.25">
      <c r="A94" s="1048">
        <v>7</v>
      </c>
      <c r="B94" s="262" t="s">
        <v>6747</v>
      </c>
      <c r="C94" s="26" t="s">
        <v>6712</v>
      </c>
      <c r="D94" s="329" t="s">
        <v>1</v>
      </c>
      <c r="E94" s="262">
        <v>1</v>
      </c>
      <c r="F94" s="1417">
        <v>2</v>
      </c>
      <c r="G94" s="1563">
        <v>4.01</v>
      </c>
      <c r="H94" s="1048">
        <v>265221.39999999997</v>
      </c>
      <c r="I94" s="1048"/>
      <c r="J94" s="1048"/>
      <c r="K94" s="285">
        <f t="shared" si="30"/>
        <v>265221.39999999997</v>
      </c>
      <c r="L94" s="262">
        <v>1</v>
      </c>
      <c r="M94" s="1417">
        <v>1</v>
      </c>
      <c r="N94" s="285">
        <v>4.01</v>
      </c>
      <c r="O94" s="1048">
        <v>265221.39999999997</v>
      </c>
      <c r="P94" s="1048"/>
      <c r="Q94" s="1048"/>
      <c r="R94" s="285">
        <f t="shared" si="31"/>
        <v>265221.39999999997</v>
      </c>
      <c r="S94" s="285">
        <f t="shared" si="32"/>
        <v>0</v>
      </c>
      <c r="T94" s="285">
        <f t="shared" si="28"/>
        <v>0</v>
      </c>
      <c r="U94" s="285">
        <f t="shared" si="28"/>
        <v>0</v>
      </c>
      <c r="V94" s="285">
        <f t="shared" si="28"/>
        <v>0</v>
      </c>
      <c r="W94" s="285">
        <f t="shared" si="33"/>
        <v>0</v>
      </c>
      <c r="X94" s="262">
        <v>1</v>
      </c>
      <c r="Y94" s="1417">
        <v>3</v>
      </c>
      <c r="Z94" s="1563">
        <v>4.01</v>
      </c>
      <c r="AA94" s="1048">
        <v>265221.39999999997</v>
      </c>
      <c r="AB94" s="1048"/>
      <c r="AC94" s="1048"/>
      <c r="AD94" s="285">
        <f t="shared" si="29"/>
        <v>265221.39999999997</v>
      </c>
      <c r="AE94" s="262">
        <v>1</v>
      </c>
      <c r="AF94" s="1417">
        <v>4</v>
      </c>
      <c r="AG94" s="1563">
        <v>4.01</v>
      </c>
      <c r="AH94" s="1048">
        <v>265221.39999999997</v>
      </c>
      <c r="AI94" s="1048"/>
      <c r="AJ94" s="1048"/>
      <c r="AK94" s="285">
        <f t="shared" si="34"/>
        <v>265221.39999999997</v>
      </c>
    </row>
    <row r="95" spans="1:37" ht="27" x14ac:dyDescent="0.25">
      <c r="A95" s="1048">
        <v>8</v>
      </c>
      <c r="B95" s="262" t="s">
        <v>6748</v>
      </c>
      <c r="C95" s="26" t="s">
        <v>6712</v>
      </c>
      <c r="D95" s="329" t="s">
        <v>1</v>
      </c>
      <c r="E95" s="262">
        <v>1</v>
      </c>
      <c r="F95" s="1417">
        <v>2</v>
      </c>
      <c r="G95" s="1563">
        <v>4.01</v>
      </c>
      <c r="H95" s="1048">
        <v>265221.39999999997</v>
      </c>
      <c r="I95" s="1048"/>
      <c r="J95" s="1048"/>
      <c r="K95" s="285">
        <f t="shared" si="30"/>
        <v>265221.39999999997</v>
      </c>
      <c r="L95" s="262">
        <v>1</v>
      </c>
      <c r="M95" s="1417">
        <v>1</v>
      </c>
      <c r="N95" s="285">
        <v>4.01</v>
      </c>
      <c r="O95" s="1048">
        <v>265221.39999999997</v>
      </c>
      <c r="P95" s="1048"/>
      <c r="Q95" s="1048"/>
      <c r="R95" s="285">
        <f t="shared" si="31"/>
        <v>265221.39999999997</v>
      </c>
      <c r="S95" s="285">
        <f t="shared" si="32"/>
        <v>0</v>
      </c>
      <c r="T95" s="285">
        <f t="shared" si="28"/>
        <v>0</v>
      </c>
      <c r="U95" s="285">
        <f t="shared" si="28"/>
        <v>0</v>
      </c>
      <c r="V95" s="285">
        <f t="shared" si="28"/>
        <v>0</v>
      </c>
      <c r="W95" s="285">
        <f t="shared" si="33"/>
        <v>0</v>
      </c>
      <c r="X95" s="262">
        <v>1</v>
      </c>
      <c r="Y95" s="1417">
        <v>3</v>
      </c>
      <c r="Z95" s="1563">
        <v>4.01</v>
      </c>
      <c r="AA95" s="1048">
        <v>265221.39999999997</v>
      </c>
      <c r="AB95" s="1048"/>
      <c r="AC95" s="1048"/>
      <c r="AD95" s="285">
        <f t="shared" si="29"/>
        <v>265221.39999999997</v>
      </c>
      <c r="AE95" s="262">
        <v>1</v>
      </c>
      <c r="AF95" s="1417">
        <v>4</v>
      </c>
      <c r="AG95" s="1563">
        <v>4.01</v>
      </c>
      <c r="AH95" s="1048">
        <v>265221.39999999997</v>
      </c>
      <c r="AI95" s="1048"/>
      <c r="AJ95" s="1048"/>
      <c r="AK95" s="285">
        <f t="shared" si="34"/>
        <v>265221.39999999997</v>
      </c>
    </row>
    <row r="96" spans="1:37" ht="27" x14ac:dyDescent="0.25">
      <c r="A96" s="1048">
        <v>9</v>
      </c>
      <c r="B96" s="262" t="s">
        <v>6749</v>
      </c>
      <c r="C96" s="26" t="s">
        <v>6712</v>
      </c>
      <c r="D96" s="329" t="s">
        <v>1</v>
      </c>
      <c r="E96" s="262">
        <v>1</v>
      </c>
      <c r="F96" s="1417">
        <v>2</v>
      </c>
      <c r="G96" s="1563">
        <v>4.01</v>
      </c>
      <c r="H96" s="1048">
        <v>265221.39999999997</v>
      </c>
      <c r="I96" s="1048"/>
      <c r="J96" s="1048"/>
      <c r="K96" s="285">
        <f t="shared" si="30"/>
        <v>265221.39999999997</v>
      </c>
      <c r="L96" s="262">
        <v>1</v>
      </c>
      <c r="M96" s="1417">
        <v>1</v>
      </c>
      <c r="N96" s="285">
        <v>4.01</v>
      </c>
      <c r="O96" s="1048">
        <v>265221.39999999997</v>
      </c>
      <c r="P96" s="1048"/>
      <c r="Q96" s="1048"/>
      <c r="R96" s="285">
        <f t="shared" si="31"/>
        <v>265221.39999999997</v>
      </c>
      <c r="S96" s="285">
        <f t="shared" si="32"/>
        <v>0</v>
      </c>
      <c r="T96" s="285">
        <f t="shared" si="28"/>
        <v>0</v>
      </c>
      <c r="U96" s="285">
        <f t="shared" si="28"/>
        <v>0</v>
      </c>
      <c r="V96" s="285">
        <f t="shared" si="28"/>
        <v>0</v>
      </c>
      <c r="W96" s="285">
        <f t="shared" si="33"/>
        <v>0</v>
      </c>
      <c r="X96" s="262">
        <v>1</v>
      </c>
      <c r="Y96" s="1417">
        <v>3</v>
      </c>
      <c r="Z96" s="1563">
        <v>4.01</v>
      </c>
      <c r="AA96" s="1048">
        <v>265221.39999999997</v>
      </c>
      <c r="AB96" s="1048"/>
      <c r="AC96" s="1048"/>
      <c r="AD96" s="285">
        <f t="shared" si="29"/>
        <v>265221.39999999997</v>
      </c>
      <c r="AE96" s="262">
        <v>1</v>
      </c>
      <c r="AF96" s="1417">
        <v>4</v>
      </c>
      <c r="AG96" s="1563">
        <v>4.01</v>
      </c>
      <c r="AH96" s="1048">
        <v>265221.39999999997</v>
      </c>
      <c r="AI96" s="1048"/>
      <c r="AJ96" s="1048"/>
      <c r="AK96" s="285">
        <f t="shared" si="34"/>
        <v>265221.39999999997</v>
      </c>
    </row>
    <row r="97" spans="1:37" ht="27" x14ac:dyDescent="0.25">
      <c r="A97" s="1048">
        <v>10</v>
      </c>
      <c r="B97" s="262" t="s">
        <v>6750</v>
      </c>
      <c r="C97" s="26" t="s">
        <v>6712</v>
      </c>
      <c r="D97" s="329" t="s">
        <v>1</v>
      </c>
      <c r="E97" s="262">
        <v>1</v>
      </c>
      <c r="F97" s="1417">
        <v>2</v>
      </c>
      <c r="G97" s="1563">
        <v>4.01</v>
      </c>
      <c r="H97" s="1048">
        <v>265221.39999999997</v>
      </c>
      <c r="I97" s="1048"/>
      <c r="J97" s="1048"/>
      <c r="K97" s="285">
        <f t="shared" si="30"/>
        <v>265221.39999999997</v>
      </c>
      <c r="L97" s="262">
        <v>1</v>
      </c>
      <c r="M97" s="1417">
        <v>1</v>
      </c>
      <c r="N97" s="285">
        <v>4.01</v>
      </c>
      <c r="O97" s="1048">
        <v>265221.39999999997</v>
      </c>
      <c r="P97" s="1048"/>
      <c r="Q97" s="1048"/>
      <c r="R97" s="285">
        <f t="shared" si="31"/>
        <v>265221.39999999997</v>
      </c>
      <c r="S97" s="285">
        <f>+E97-L97</f>
        <v>0</v>
      </c>
      <c r="T97" s="285">
        <f t="shared" si="28"/>
        <v>0</v>
      </c>
      <c r="U97" s="285">
        <f t="shared" si="28"/>
        <v>0</v>
      </c>
      <c r="V97" s="285">
        <f t="shared" si="28"/>
        <v>0</v>
      </c>
      <c r="W97" s="285">
        <f>T97+U97+V97</f>
        <v>0</v>
      </c>
      <c r="X97" s="262">
        <v>1</v>
      </c>
      <c r="Y97" s="1417">
        <v>3</v>
      </c>
      <c r="Z97" s="1563">
        <v>4.01</v>
      </c>
      <c r="AA97" s="1048">
        <v>265221.39999999997</v>
      </c>
      <c r="AB97" s="1048"/>
      <c r="AC97" s="1048"/>
      <c r="AD97" s="285">
        <f t="shared" si="29"/>
        <v>265221.39999999997</v>
      </c>
      <c r="AE97" s="262">
        <v>1</v>
      </c>
      <c r="AF97" s="1417">
        <v>4</v>
      </c>
      <c r="AG97" s="1563">
        <v>4.01</v>
      </c>
      <c r="AH97" s="1048">
        <v>265221.39999999997</v>
      </c>
      <c r="AI97" s="1048"/>
      <c r="AJ97" s="1048"/>
      <c r="AK97" s="285">
        <f t="shared" si="34"/>
        <v>265221.39999999997</v>
      </c>
    </row>
    <row r="98" spans="1:37" ht="27" x14ac:dyDescent="0.25">
      <c r="A98" s="1048">
        <v>11</v>
      </c>
      <c r="B98" s="262" t="s">
        <v>6751</v>
      </c>
      <c r="C98" s="26" t="s">
        <v>6712</v>
      </c>
      <c r="D98" s="329" t="s">
        <v>1</v>
      </c>
      <c r="E98" s="262">
        <v>1</v>
      </c>
      <c r="F98" s="1417">
        <v>2</v>
      </c>
      <c r="G98" s="1563">
        <v>4.01</v>
      </c>
      <c r="H98" s="1048">
        <v>265221.39999999997</v>
      </c>
      <c r="I98" s="1048"/>
      <c r="J98" s="1048"/>
      <c r="K98" s="285">
        <f t="shared" si="30"/>
        <v>265221.39999999997</v>
      </c>
      <c r="L98" s="262">
        <v>1</v>
      </c>
      <c r="M98" s="1417">
        <v>1</v>
      </c>
      <c r="N98" s="285">
        <v>4.01</v>
      </c>
      <c r="O98" s="1048">
        <v>265221.39999999997</v>
      </c>
      <c r="P98" s="1048"/>
      <c r="Q98" s="1048"/>
      <c r="R98" s="285">
        <f t="shared" si="31"/>
        <v>265221.39999999997</v>
      </c>
      <c r="S98" s="285">
        <f>+E98-L98</f>
        <v>0</v>
      </c>
      <c r="T98" s="285">
        <f t="shared" si="28"/>
        <v>0</v>
      </c>
      <c r="U98" s="285">
        <f t="shared" si="28"/>
        <v>0</v>
      </c>
      <c r="V98" s="285">
        <f t="shared" si="28"/>
        <v>0</v>
      </c>
      <c r="W98" s="285">
        <f>T98+U98+V98</f>
        <v>0</v>
      </c>
      <c r="X98" s="262">
        <v>1</v>
      </c>
      <c r="Y98" s="1417">
        <v>3</v>
      </c>
      <c r="Z98" s="1563">
        <v>4.01</v>
      </c>
      <c r="AA98" s="1048">
        <v>265221.39999999997</v>
      </c>
      <c r="AB98" s="1048"/>
      <c r="AC98" s="1048"/>
      <c r="AD98" s="285">
        <f t="shared" si="29"/>
        <v>265221.39999999997</v>
      </c>
      <c r="AE98" s="262">
        <v>1</v>
      </c>
      <c r="AF98" s="1417">
        <v>4</v>
      </c>
      <c r="AG98" s="1563">
        <v>4.01</v>
      </c>
      <c r="AH98" s="1048">
        <v>265221.39999999997</v>
      </c>
      <c r="AI98" s="1048"/>
      <c r="AJ98" s="1048"/>
      <c r="AK98" s="285">
        <f t="shared" si="34"/>
        <v>265221.39999999997</v>
      </c>
    </row>
    <row r="99" spans="1:37" ht="27" x14ac:dyDescent="0.25">
      <c r="A99" s="1048">
        <v>12</v>
      </c>
      <c r="B99" s="262" t="s">
        <v>6752</v>
      </c>
      <c r="C99" s="26" t="s">
        <v>6712</v>
      </c>
      <c r="D99" s="329" t="s">
        <v>1</v>
      </c>
      <c r="E99" s="262">
        <v>1</v>
      </c>
      <c r="F99" s="1417">
        <v>2</v>
      </c>
      <c r="G99" s="1563">
        <v>4.01</v>
      </c>
      <c r="H99" s="1048">
        <v>265221.39999999997</v>
      </c>
      <c r="I99" s="1048"/>
      <c r="J99" s="1048"/>
      <c r="K99" s="285">
        <f t="shared" si="30"/>
        <v>265221.39999999997</v>
      </c>
      <c r="L99" s="262">
        <v>1</v>
      </c>
      <c r="M99" s="1417">
        <v>1</v>
      </c>
      <c r="N99" s="285">
        <v>4.01</v>
      </c>
      <c r="O99" s="1048">
        <v>265221.39999999997</v>
      </c>
      <c r="P99" s="1048"/>
      <c r="Q99" s="1048"/>
      <c r="R99" s="285">
        <f t="shared" si="31"/>
        <v>265221.39999999997</v>
      </c>
      <c r="S99" s="285">
        <f>+E99-L99</f>
        <v>0</v>
      </c>
      <c r="T99" s="285">
        <f t="shared" si="28"/>
        <v>0</v>
      </c>
      <c r="U99" s="285">
        <f t="shared" si="28"/>
        <v>0</v>
      </c>
      <c r="V99" s="285">
        <f t="shared" si="28"/>
        <v>0</v>
      </c>
      <c r="W99" s="285">
        <f>T99+U99+V99</f>
        <v>0</v>
      </c>
      <c r="X99" s="262">
        <v>1</v>
      </c>
      <c r="Y99" s="1417">
        <v>3</v>
      </c>
      <c r="Z99" s="1563">
        <v>4.01</v>
      </c>
      <c r="AA99" s="1048">
        <v>265221.39999999997</v>
      </c>
      <c r="AB99" s="1048"/>
      <c r="AC99" s="1048"/>
      <c r="AD99" s="285">
        <f t="shared" si="29"/>
        <v>265221.39999999997</v>
      </c>
      <c r="AE99" s="262">
        <v>1</v>
      </c>
      <c r="AF99" s="1417">
        <v>4</v>
      </c>
      <c r="AG99" s="1563">
        <v>4.01</v>
      </c>
      <c r="AH99" s="1048">
        <v>265221.39999999997</v>
      </c>
      <c r="AI99" s="1048"/>
      <c r="AJ99" s="1048"/>
      <c r="AK99" s="285">
        <f t="shared" si="34"/>
        <v>265221.39999999997</v>
      </c>
    </row>
    <row r="100" spans="1:37" ht="27" x14ac:dyDescent="0.25">
      <c r="A100" s="1048">
        <v>13</v>
      </c>
      <c r="B100" s="262" t="s">
        <v>6753</v>
      </c>
      <c r="C100" s="26" t="s">
        <v>6712</v>
      </c>
      <c r="D100" s="329" t="s">
        <v>1</v>
      </c>
      <c r="E100" s="262">
        <v>1</v>
      </c>
      <c r="F100" s="1417">
        <v>2</v>
      </c>
      <c r="G100" s="1563">
        <v>4.01</v>
      </c>
      <c r="H100" s="1048">
        <v>265221.39999999997</v>
      </c>
      <c r="I100" s="1048"/>
      <c r="J100" s="1048"/>
      <c r="K100" s="285">
        <f t="shared" si="30"/>
        <v>265221.39999999997</v>
      </c>
      <c r="L100" s="262">
        <v>1</v>
      </c>
      <c r="M100" s="1417">
        <v>1</v>
      </c>
      <c r="N100" s="285">
        <v>4.01</v>
      </c>
      <c r="O100" s="1048">
        <v>265221.39999999997</v>
      </c>
      <c r="P100" s="1048"/>
      <c r="Q100" s="1048"/>
      <c r="R100" s="285">
        <f t="shared" si="31"/>
        <v>265221.39999999997</v>
      </c>
      <c r="S100" s="285">
        <f>+E100-L100</f>
        <v>0</v>
      </c>
      <c r="T100" s="285">
        <f t="shared" si="28"/>
        <v>0</v>
      </c>
      <c r="U100" s="285">
        <f t="shared" si="28"/>
        <v>0</v>
      </c>
      <c r="V100" s="285">
        <f t="shared" si="28"/>
        <v>0</v>
      </c>
      <c r="W100" s="285">
        <f>T100+U100+V100</f>
        <v>0</v>
      </c>
      <c r="X100" s="262">
        <v>1</v>
      </c>
      <c r="Y100" s="1417">
        <v>3</v>
      </c>
      <c r="Z100" s="1563">
        <v>4.01</v>
      </c>
      <c r="AA100" s="1048">
        <v>265221.39999999997</v>
      </c>
      <c r="AB100" s="1048"/>
      <c r="AC100" s="1048"/>
      <c r="AD100" s="285">
        <f t="shared" si="29"/>
        <v>265221.39999999997</v>
      </c>
      <c r="AE100" s="262">
        <v>1</v>
      </c>
      <c r="AF100" s="1417">
        <v>4</v>
      </c>
      <c r="AG100" s="1563">
        <v>4.01</v>
      </c>
      <c r="AH100" s="1048">
        <v>265221.39999999997</v>
      </c>
      <c r="AI100" s="1048"/>
      <c r="AJ100" s="1048"/>
      <c r="AK100" s="285">
        <f t="shared" si="34"/>
        <v>265221.39999999997</v>
      </c>
    </row>
    <row r="101" spans="1:37" ht="27" x14ac:dyDescent="0.25">
      <c r="A101" s="1048">
        <v>14</v>
      </c>
      <c r="B101" s="262" t="s">
        <v>6754</v>
      </c>
      <c r="C101" s="26" t="s">
        <v>6712</v>
      </c>
      <c r="D101" s="329" t="s">
        <v>1</v>
      </c>
      <c r="E101" s="262">
        <v>1</v>
      </c>
      <c r="F101" s="1417">
        <v>2</v>
      </c>
      <c r="G101" s="1563">
        <v>4.01</v>
      </c>
      <c r="H101" s="1048">
        <v>265221.39999999997</v>
      </c>
      <c r="I101" s="1048"/>
      <c r="J101" s="1048"/>
      <c r="K101" s="285">
        <f t="shared" si="30"/>
        <v>265221.39999999997</v>
      </c>
      <c r="L101" s="262">
        <v>1</v>
      </c>
      <c r="M101" s="1417">
        <v>1</v>
      </c>
      <c r="N101" s="285">
        <v>4.01</v>
      </c>
      <c r="O101" s="1048">
        <v>265221.39999999997</v>
      </c>
      <c r="P101" s="1048"/>
      <c r="Q101" s="1048"/>
      <c r="R101" s="285">
        <f t="shared" si="31"/>
        <v>265221.39999999997</v>
      </c>
      <c r="S101" s="285">
        <f>+E101-L101</f>
        <v>0</v>
      </c>
      <c r="T101" s="285">
        <f t="shared" si="28"/>
        <v>0</v>
      </c>
      <c r="U101" s="285">
        <f t="shared" si="28"/>
        <v>0</v>
      </c>
      <c r="V101" s="285">
        <f t="shared" si="28"/>
        <v>0</v>
      </c>
      <c r="W101" s="285">
        <f>T101+U101+V101</f>
        <v>0</v>
      </c>
      <c r="X101" s="262">
        <v>1</v>
      </c>
      <c r="Y101" s="1417">
        <v>3</v>
      </c>
      <c r="Z101" s="1563">
        <v>4.01</v>
      </c>
      <c r="AA101" s="1048">
        <v>265221.39999999997</v>
      </c>
      <c r="AB101" s="1048"/>
      <c r="AC101" s="1048"/>
      <c r="AD101" s="285">
        <f t="shared" si="29"/>
        <v>265221.39999999997</v>
      </c>
      <c r="AE101" s="262">
        <v>1</v>
      </c>
      <c r="AF101" s="1417">
        <v>4</v>
      </c>
      <c r="AG101" s="1563">
        <v>4.01</v>
      </c>
      <c r="AH101" s="1048">
        <v>265221.39999999997</v>
      </c>
      <c r="AI101" s="1048"/>
      <c r="AJ101" s="1048"/>
      <c r="AK101" s="285">
        <f t="shared" si="34"/>
        <v>265221.39999999997</v>
      </c>
    </row>
    <row r="102" spans="1:37" ht="27" x14ac:dyDescent="0.25">
      <c r="A102" s="1048">
        <v>15</v>
      </c>
      <c r="B102" s="262" t="s">
        <v>6755</v>
      </c>
      <c r="C102" s="26" t="s">
        <v>6712</v>
      </c>
      <c r="D102" s="329" t="s">
        <v>1</v>
      </c>
      <c r="E102" s="262">
        <v>1</v>
      </c>
      <c r="F102" s="1417">
        <v>2</v>
      </c>
      <c r="G102" s="1563">
        <v>4.01</v>
      </c>
      <c r="H102" s="1048">
        <v>265221.39999999997</v>
      </c>
      <c r="I102" s="1048"/>
      <c r="J102" s="1048"/>
      <c r="K102" s="285">
        <f t="shared" si="30"/>
        <v>265221.39999999997</v>
      </c>
      <c r="L102" s="262">
        <v>1</v>
      </c>
      <c r="M102" s="1417">
        <v>1</v>
      </c>
      <c r="N102" s="285">
        <v>4.01</v>
      </c>
      <c r="O102" s="1048">
        <v>265221.39999999997</v>
      </c>
      <c r="P102" s="1048"/>
      <c r="Q102" s="1048"/>
      <c r="R102" s="285">
        <f t="shared" si="31"/>
        <v>265221.39999999997</v>
      </c>
      <c r="S102" s="285">
        <f t="shared" ref="S102:S103" si="35">+E102-L102</f>
        <v>0</v>
      </c>
      <c r="T102" s="285">
        <f t="shared" si="28"/>
        <v>0</v>
      </c>
      <c r="U102" s="285">
        <f t="shared" si="28"/>
        <v>0</v>
      </c>
      <c r="V102" s="285">
        <f t="shared" si="28"/>
        <v>0</v>
      </c>
      <c r="W102" s="285">
        <f t="shared" ref="W102:W103" si="36">T102+U102+V102</f>
        <v>0</v>
      </c>
      <c r="X102" s="262">
        <v>1</v>
      </c>
      <c r="Y102" s="1417">
        <v>3</v>
      </c>
      <c r="Z102" s="1563">
        <v>4.01</v>
      </c>
      <c r="AA102" s="1048">
        <v>265221.39999999997</v>
      </c>
      <c r="AB102" s="1048"/>
      <c r="AC102" s="1048"/>
      <c r="AD102" s="285">
        <f t="shared" si="29"/>
        <v>265221.39999999997</v>
      </c>
      <c r="AE102" s="262">
        <v>1</v>
      </c>
      <c r="AF102" s="1417">
        <v>4</v>
      </c>
      <c r="AG102" s="1563">
        <v>4.01</v>
      </c>
      <c r="AH102" s="1048">
        <v>265221.39999999997</v>
      </c>
      <c r="AI102" s="1048"/>
      <c r="AJ102" s="1048"/>
      <c r="AK102" s="285">
        <f t="shared" si="34"/>
        <v>265221.39999999997</v>
      </c>
    </row>
    <row r="103" spans="1:37" ht="27" x14ac:dyDescent="0.25">
      <c r="A103" s="1048">
        <v>16</v>
      </c>
      <c r="B103" s="262" t="s">
        <v>1429</v>
      </c>
      <c r="C103" s="26" t="s">
        <v>6712</v>
      </c>
      <c r="D103" s="329" t="s">
        <v>1</v>
      </c>
      <c r="E103" s="262">
        <v>1</v>
      </c>
      <c r="F103" s="1417">
        <v>1</v>
      </c>
      <c r="G103" s="1563">
        <v>3.88</v>
      </c>
      <c r="H103" s="1048">
        <v>256623.19999999998</v>
      </c>
      <c r="I103" s="1048"/>
      <c r="J103" s="1048"/>
      <c r="K103" s="285">
        <f t="shared" si="30"/>
        <v>256623.19999999998</v>
      </c>
      <c r="L103" s="262">
        <v>1</v>
      </c>
      <c r="M103" s="1417">
        <v>0</v>
      </c>
      <c r="N103" s="285">
        <v>3.88</v>
      </c>
      <c r="O103" s="1048">
        <v>256623.19999999998</v>
      </c>
      <c r="P103" s="1048"/>
      <c r="Q103" s="1048"/>
      <c r="R103" s="285">
        <f t="shared" si="31"/>
        <v>256623.19999999998</v>
      </c>
      <c r="S103" s="285">
        <f t="shared" si="35"/>
        <v>0</v>
      </c>
      <c r="T103" s="285">
        <f t="shared" si="28"/>
        <v>0</v>
      </c>
      <c r="U103" s="285">
        <f t="shared" si="28"/>
        <v>0</v>
      </c>
      <c r="V103" s="285">
        <f t="shared" si="28"/>
        <v>0</v>
      </c>
      <c r="W103" s="285">
        <f t="shared" si="36"/>
        <v>0</v>
      </c>
      <c r="X103" s="262">
        <v>1</v>
      </c>
      <c r="Y103" s="1417">
        <v>2</v>
      </c>
      <c r="Z103" s="1563">
        <v>3.88</v>
      </c>
      <c r="AA103" s="1048">
        <v>256623.19999999998</v>
      </c>
      <c r="AB103" s="1048"/>
      <c r="AC103" s="1048"/>
      <c r="AD103" s="285">
        <f t="shared" si="29"/>
        <v>256623.19999999998</v>
      </c>
      <c r="AE103" s="262">
        <v>1</v>
      </c>
      <c r="AF103" s="1417">
        <v>3</v>
      </c>
      <c r="AG103" s="1563">
        <v>3.88</v>
      </c>
      <c r="AH103" s="1048">
        <v>256623.19999999998</v>
      </c>
      <c r="AI103" s="1048"/>
      <c r="AJ103" s="1048"/>
      <c r="AK103" s="285">
        <f t="shared" si="34"/>
        <v>256623.19999999998</v>
      </c>
    </row>
    <row r="104" spans="1:37" ht="27" x14ac:dyDescent="0.25">
      <c r="A104" s="1048">
        <v>17</v>
      </c>
      <c r="B104" s="262" t="s">
        <v>1429</v>
      </c>
      <c r="C104" s="26" t="s">
        <v>6712</v>
      </c>
      <c r="D104" s="329" t="s">
        <v>1</v>
      </c>
      <c r="E104" s="262">
        <v>1</v>
      </c>
      <c r="F104" s="1417">
        <v>1</v>
      </c>
      <c r="G104" s="1563">
        <v>3.88</v>
      </c>
      <c r="H104" s="1048">
        <v>256623.19999999998</v>
      </c>
      <c r="I104" s="1048"/>
      <c r="J104" s="1048"/>
      <c r="K104" s="285">
        <f t="shared" ref="K104:K109" si="37">H104+I104+J104</f>
        <v>256623.19999999998</v>
      </c>
      <c r="L104" s="262">
        <v>1</v>
      </c>
      <c r="M104" s="1417">
        <v>1</v>
      </c>
      <c r="N104" s="285">
        <v>4.01</v>
      </c>
      <c r="O104" s="1048">
        <v>265221.39999999997</v>
      </c>
      <c r="P104" s="1048"/>
      <c r="Q104" s="1048"/>
      <c r="R104" s="285">
        <f t="shared" ref="R104:R109" si="38">O104+P104+Q104</f>
        <v>265221.39999999997</v>
      </c>
      <c r="S104" s="285">
        <f>+E104-L104</f>
        <v>0</v>
      </c>
      <c r="T104" s="285">
        <f t="shared" ref="T104:T109" si="39">H104-O104</f>
        <v>-8598.1999999999825</v>
      </c>
      <c r="U104" s="285">
        <f t="shared" ref="U104:U109" si="40">I104-P104</f>
        <v>0</v>
      </c>
      <c r="V104" s="285">
        <f t="shared" ref="V104:V109" si="41">J104-Q104</f>
        <v>0</v>
      </c>
      <c r="W104" s="285">
        <f>T104+U104+V104</f>
        <v>-8598.1999999999825</v>
      </c>
      <c r="X104" s="262">
        <v>1</v>
      </c>
      <c r="Y104" s="1417">
        <v>2</v>
      </c>
      <c r="Z104" s="1563">
        <v>3.88</v>
      </c>
      <c r="AA104" s="1048">
        <v>256623.19999999998</v>
      </c>
      <c r="AB104" s="1048"/>
      <c r="AC104" s="1048"/>
      <c r="AD104" s="285">
        <f t="shared" ref="AD104:AD109" si="42">AA104+AB104+AC104</f>
        <v>256623.19999999998</v>
      </c>
      <c r="AE104" s="262">
        <v>1</v>
      </c>
      <c r="AF104" s="1417">
        <v>3</v>
      </c>
      <c r="AG104" s="1563">
        <v>3.88</v>
      </c>
      <c r="AH104" s="1048">
        <v>256623.19999999998</v>
      </c>
      <c r="AI104" s="1048"/>
      <c r="AJ104" s="1048"/>
      <c r="AK104" s="285">
        <f t="shared" ref="AK104:AK109" si="43">AH104+AI104+AJ104</f>
        <v>256623.19999999998</v>
      </c>
    </row>
    <row r="105" spans="1:37" ht="27" x14ac:dyDescent="0.25">
      <c r="A105" s="1048">
        <v>18</v>
      </c>
      <c r="B105" s="262" t="s">
        <v>1429</v>
      </c>
      <c r="C105" s="26" t="s">
        <v>6712</v>
      </c>
      <c r="D105" s="329" t="s">
        <v>1</v>
      </c>
      <c r="E105" s="262">
        <v>1</v>
      </c>
      <c r="F105" s="1417">
        <v>1</v>
      </c>
      <c r="G105" s="1563">
        <v>3.88</v>
      </c>
      <c r="H105" s="1048">
        <v>256623.19999999998</v>
      </c>
      <c r="I105" s="1048"/>
      <c r="J105" s="1048"/>
      <c r="K105" s="285">
        <f t="shared" si="37"/>
        <v>256623.19999999998</v>
      </c>
      <c r="L105" s="262">
        <v>1</v>
      </c>
      <c r="M105" s="1417">
        <v>1</v>
      </c>
      <c r="N105" s="285">
        <v>4.01</v>
      </c>
      <c r="O105" s="1048">
        <v>265221.39999999997</v>
      </c>
      <c r="P105" s="1048"/>
      <c r="Q105" s="1048"/>
      <c r="R105" s="285">
        <f t="shared" si="38"/>
        <v>265221.39999999997</v>
      </c>
      <c r="S105" s="285">
        <f>+E105-L105</f>
        <v>0</v>
      </c>
      <c r="T105" s="285">
        <f t="shared" si="39"/>
        <v>-8598.1999999999825</v>
      </c>
      <c r="U105" s="285">
        <f t="shared" si="40"/>
        <v>0</v>
      </c>
      <c r="V105" s="285">
        <f t="shared" si="41"/>
        <v>0</v>
      </c>
      <c r="W105" s="285">
        <f>T105+U105+V105</f>
        <v>-8598.1999999999825</v>
      </c>
      <c r="X105" s="262">
        <v>1</v>
      </c>
      <c r="Y105" s="1417">
        <v>2</v>
      </c>
      <c r="Z105" s="1563">
        <v>3.88</v>
      </c>
      <c r="AA105" s="1048">
        <v>256623.19999999998</v>
      </c>
      <c r="AB105" s="1048"/>
      <c r="AC105" s="1048"/>
      <c r="AD105" s="285">
        <f t="shared" si="42"/>
        <v>256623.19999999998</v>
      </c>
      <c r="AE105" s="262">
        <v>1</v>
      </c>
      <c r="AF105" s="1417">
        <v>3</v>
      </c>
      <c r="AG105" s="1563">
        <v>3.88</v>
      </c>
      <c r="AH105" s="1048">
        <v>256623.19999999998</v>
      </c>
      <c r="AI105" s="1048"/>
      <c r="AJ105" s="1048"/>
      <c r="AK105" s="285">
        <f t="shared" si="43"/>
        <v>256623.19999999998</v>
      </c>
    </row>
    <row r="106" spans="1:37" ht="27" x14ac:dyDescent="0.25">
      <c r="A106" s="1048">
        <v>19</v>
      </c>
      <c r="B106" s="262" t="s">
        <v>1429</v>
      </c>
      <c r="C106" s="26" t="s">
        <v>6712</v>
      </c>
      <c r="D106" s="329" t="s">
        <v>1</v>
      </c>
      <c r="E106" s="262">
        <v>1</v>
      </c>
      <c r="F106" s="1417">
        <v>1</v>
      </c>
      <c r="G106" s="1563">
        <v>3.88</v>
      </c>
      <c r="H106" s="1048">
        <v>256623.19999999998</v>
      </c>
      <c r="I106" s="1048"/>
      <c r="J106" s="1048"/>
      <c r="K106" s="285">
        <f t="shared" si="37"/>
        <v>256623.19999999998</v>
      </c>
      <c r="L106" s="262">
        <v>1</v>
      </c>
      <c r="M106" s="1417">
        <v>1</v>
      </c>
      <c r="N106" s="285">
        <v>4.01</v>
      </c>
      <c r="O106" s="1048">
        <v>265221.39999999997</v>
      </c>
      <c r="P106" s="1048"/>
      <c r="Q106" s="1048"/>
      <c r="R106" s="285">
        <f t="shared" si="38"/>
        <v>265221.39999999997</v>
      </c>
      <c r="S106" s="285">
        <f>+E106-L106</f>
        <v>0</v>
      </c>
      <c r="T106" s="285">
        <f t="shared" si="39"/>
        <v>-8598.1999999999825</v>
      </c>
      <c r="U106" s="285">
        <f t="shared" si="40"/>
        <v>0</v>
      </c>
      <c r="V106" s="285">
        <f t="shared" si="41"/>
        <v>0</v>
      </c>
      <c r="W106" s="285">
        <f>T106+U106+V106</f>
        <v>-8598.1999999999825</v>
      </c>
      <c r="X106" s="262">
        <v>1</v>
      </c>
      <c r="Y106" s="1417">
        <v>2</v>
      </c>
      <c r="Z106" s="1563">
        <v>3.88</v>
      </c>
      <c r="AA106" s="1048">
        <v>256623.19999999998</v>
      </c>
      <c r="AB106" s="1048"/>
      <c r="AC106" s="1048"/>
      <c r="AD106" s="285">
        <f t="shared" si="42"/>
        <v>256623.19999999998</v>
      </c>
      <c r="AE106" s="262">
        <v>1</v>
      </c>
      <c r="AF106" s="1417">
        <v>3</v>
      </c>
      <c r="AG106" s="1563">
        <v>3.88</v>
      </c>
      <c r="AH106" s="1048">
        <v>256623.19999999998</v>
      </c>
      <c r="AI106" s="1048"/>
      <c r="AJ106" s="1048"/>
      <c r="AK106" s="285">
        <f t="shared" si="43"/>
        <v>256623.19999999998</v>
      </c>
    </row>
    <row r="107" spans="1:37" ht="27" x14ac:dyDescent="0.25">
      <c r="A107" s="1048">
        <v>20</v>
      </c>
      <c r="B107" s="262" t="s">
        <v>1429</v>
      </c>
      <c r="C107" s="26" t="s">
        <v>6712</v>
      </c>
      <c r="D107" s="329" t="s">
        <v>1</v>
      </c>
      <c r="E107" s="262">
        <v>1</v>
      </c>
      <c r="F107" s="1417">
        <v>1</v>
      </c>
      <c r="G107" s="1563">
        <v>3.88</v>
      </c>
      <c r="H107" s="1048">
        <v>256623.19999999998</v>
      </c>
      <c r="I107" s="1048"/>
      <c r="J107" s="1048"/>
      <c r="K107" s="285">
        <f t="shared" si="37"/>
        <v>256623.19999999998</v>
      </c>
      <c r="L107" s="262">
        <v>1</v>
      </c>
      <c r="M107" s="1417">
        <v>1</v>
      </c>
      <c r="N107" s="285">
        <v>4.01</v>
      </c>
      <c r="O107" s="1048">
        <v>265221.39999999997</v>
      </c>
      <c r="P107" s="1048"/>
      <c r="Q107" s="1048"/>
      <c r="R107" s="285">
        <f t="shared" si="38"/>
        <v>265221.39999999997</v>
      </c>
      <c r="S107" s="285">
        <f>+E107-L107</f>
        <v>0</v>
      </c>
      <c r="T107" s="285">
        <f t="shared" si="39"/>
        <v>-8598.1999999999825</v>
      </c>
      <c r="U107" s="285">
        <f t="shared" si="40"/>
        <v>0</v>
      </c>
      <c r="V107" s="285">
        <f t="shared" si="41"/>
        <v>0</v>
      </c>
      <c r="W107" s="285">
        <f>T107+U107+V107</f>
        <v>-8598.1999999999825</v>
      </c>
      <c r="X107" s="262">
        <v>1</v>
      </c>
      <c r="Y107" s="1417">
        <v>2</v>
      </c>
      <c r="Z107" s="1563">
        <v>3.88</v>
      </c>
      <c r="AA107" s="1048">
        <v>256623.19999999998</v>
      </c>
      <c r="AB107" s="1048"/>
      <c r="AC107" s="1048"/>
      <c r="AD107" s="285">
        <f t="shared" si="42"/>
        <v>256623.19999999998</v>
      </c>
      <c r="AE107" s="262">
        <v>1</v>
      </c>
      <c r="AF107" s="1417">
        <v>3</v>
      </c>
      <c r="AG107" s="1563">
        <v>3.88</v>
      </c>
      <c r="AH107" s="1048">
        <v>256623.19999999998</v>
      </c>
      <c r="AI107" s="1048"/>
      <c r="AJ107" s="1048"/>
      <c r="AK107" s="285">
        <f t="shared" si="43"/>
        <v>256623.19999999998</v>
      </c>
    </row>
    <row r="108" spans="1:37" ht="27" x14ac:dyDescent="0.25">
      <c r="A108" s="1048">
        <v>21</v>
      </c>
      <c r="B108" s="262" t="s">
        <v>1429</v>
      </c>
      <c r="C108" s="26" t="s">
        <v>6712</v>
      </c>
      <c r="D108" s="329" t="s">
        <v>1</v>
      </c>
      <c r="E108" s="262">
        <v>1</v>
      </c>
      <c r="F108" s="1417">
        <v>1</v>
      </c>
      <c r="G108" s="1563">
        <v>3.88</v>
      </c>
      <c r="H108" s="1048">
        <v>256623.19999999998</v>
      </c>
      <c r="I108" s="1048"/>
      <c r="J108" s="1048"/>
      <c r="K108" s="285">
        <f t="shared" si="37"/>
        <v>256623.19999999998</v>
      </c>
      <c r="L108" s="262">
        <v>1</v>
      </c>
      <c r="M108" s="1417">
        <v>1</v>
      </c>
      <c r="N108" s="285">
        <v>4.01</v>
      </c>
      <c r="O108" s="1048">
        <v>265221.39999999997</v>
      </c>
      <c r="P108" s="1048"/>
      <c r="Q108" s="1048"/>
      <c r="R108" s="285">
        <f t="shared" si="38"/>
        <v>265221.39999999997</v>
      </c>
      <c r="S108" s="285">
        <f t="shared" ref="S108:S109" si="44">+E108-L108</f>
        <v>0</v>
      </c>
      <c r="T108" s="285">
        <f t="shared" si="39"/>
        <v>-8598.1999999999825</v>
      </c>
      <c r="U108" s="285">
        <f t="shared" si="40"/>
        <v>0</v>
      </c>
      <c r="V108" s="285">
        <f t="shared" si="41"/>
        <v>0</v>
      </c>
      <c r="W108" s="285">
        <f t="shared" ref="W108:W109" si="45">T108+U108+V108</f>
        <v>-8598.1999999999825</v>
      </c>
      <c r="X108" s="262">
        <v>1</v>
      </c>
      <c r="Y108" s="1417">
        <v>2</v>
      </c>
      <c r="Z108" s="1563">
        <v>3.88</v>
      </c>
      <c r="AA108" s="1048">
        <v>256623.19999999998</v>
      </c>
      <c r="AB108" s="1048"/>
      <c r="AC108" s="1048"/>
      <c r="AD108" s="285">
        <f t="shared" si="42"/>
        <v>256623.19999999998</v>
      </c>
      <c r="AE108" s="262">
        <v>1</v>
      </c>
      <c r="AF108" s="1417">
        <v>3</v>
      </c>
      <c r="AG108" s="1563">
        <v>3.88</v>
      </c>
      <c r="AH108" s="1048">
        <v>256623.19999999998</v>
      </c>
      <c r="AI108" s="1048"/>
      <c r="AJ108" s="1048"/>
      <c r="AK108" s="285">
        <f t="shared" si="43"/>
        <v>256623.19999999998</v>
      </c>
    </row>
    <row r="109" spans="1:37" ht="27" x14ac:dyDescent="0.25">
      <c r="A109" s="1048">
        <v>22</v>
      </c>
      <c r="B109" s="262" t="s">
        <v>1429</v>
      </c>
      <c r="C109" s="26" t="s">
        <v>6712</v>
      </c>
      <c r="D109" s="329" t="s">
        <v>1</v>
      </c>
      <c r="E109" s="262">
        <v>1</v>
      </c>
      <c r="F109" s="1417">
        <v>1</v>
      </c>
      <c r="G109" s="1563">
        <v>3.88</v>
      </c>
      <c r="H109" s="1048">
        <v>256623.19999999998</v>
      </c>
      <c r="I109" s="1048"/>
      <c r="J109" s="1048"/>
      <c r="K109" s="285">
        <f t="shared" si="37"/>
        <v>256623.19999999998</v>
      </c>
      <c r="L109" s="262">
        <v>1</v>
      </c>
      <c r="M109" s="1417">
        <v>0</v>
      </c>
      <c r="N109" s="285">
        <v>3.88</v>
      </c>
      <c r="O109" s="1048">
        <v>256623.19999999998</v>
      </c>
      <c r="P109" s="1048"/>
      <c r="Q109" s="1048"/>
      <c r="R109" s="285">
        <f t="shared" si="38"/>
        <v>256623.19999999998</v>
      </c>
      <c r="S109" s="285">
        <f t="shared" si="44"/>
        <v>0</v>
      </c>
      <c r="T109" s="285">
        <f t="shared" si="39"/>
        <v>0</v>
      </c>
      <c r="U109" s="285">
        <f t="shared" si="40"/>
        <v>0</v>
      </c>
      <c r="V109" s="285">
        <f t="shared" si="41"/>
        <v>0</v>
      </c>
      <c r="W109" s="285">
        <f t="shared" si="45"/>
        <v>0</v>
      </c>
      <c r="X109" s="262">
        <v>1</v>
      </c>
      <c r="Y109" s="1417">
        <v>2</v>
      </c>
      <c r="Z109" s="1563">
        <v>3.88</v>
      </c>
      <c r="AA109" s="1048">
        <v>256623.19999999998</v>
      </c>
      <c r="AB109" s="1048"/>
      <c r="AC109" s="1048"/>
      <c r="AD109" s="285">
        <f t="shared" si="42"/>
        <v>256623.19999999998</v>
      </c>
      <c r="AE109" s="262">
        <v>1</v>
      </c>
      <c r="AF109" s="1417">
        <v>3</v>
      </c>
      <c r="AG109" s="1563">
        <v>3.88</v>
      </c>
      <c r="AH109" s="1048">
        <v>256623.19999999998</v>
      </c>
      <c r="AI109" s="1048"/>
      <c r="AJ109" s="1048"/>
      <c r="AK109" s="285">
        <f t="shared" si="43"/>
        <v>256623.19999999998</v>
      </c>
    </row>
    <row r="110" spans="1:37" s="555" customFormat="1" ht="14.25" x14ac:dyDescent="0.25">
      <c r="A110" s="553"/>
      <c r="B110" s="561" t="s">
        <v>113</v>
      </c>
      <c r="C110" s="329" t="s">
        <v>1</v>
      </c>
      <c r="D110" s="329" t="s">
        <v>1</v>
      </c>
      <c r="E110" s="329">
        <f>SUM(E88:E109)</f>
        <v>22</v>
      </c>
      <c r="F110" s="329"/>
      <c r="G110" s="329"/>
      <c r="H110" s="329">
        <f>SUM(H88:H109)</f>
        <v>5774683.4000000004</v>
      </c>
      <c r="I110" s="329">
        <f>SUM(I88:I103)</f>
        <v>0</v>
      </c>
      <c r="J110" s="329">
        <f>SUM(J88:J103)</f>
        <v>0</v>
      </c>
      <c r="K110" s="329">
        <f>SUM(K88:K109)</f>
        <v>5774683.4000000004</v>
      </c>
      <c r="L110" s="329">
        <f>SUM(L88:L103)</f>
        <v>16</v>
      </c>
      <c r="M110" s="329"/>
      <c r="N110" s="329"/>
      <c r="O110" s="329">
        <f t="shared" ref="O110:W110" si="46">SUM(O88:O103)</f>
        <v>4234944.1999999993</v>
      </c>
      <c r="P110" s="329">
        <f t="shared" si="46"/>
        <v>0</v>
      </c>
      <c r="Q110" s="329">
        <f t="shared" si="46"/>
        <v>0</v>
      </c>
      <c r="R110" s="329">
        <f t="shared" si="46"/>
        <v>4234944.1999999993</v>
      </c>
      <c r="S110" s="329">
        <f t="shared" si="46"/>
        <v>0</v>
      </c>
      <c r="T110" s="329">
        <f t="shared" si="46"/>
        <v>0</v>
      </c>
      <c r="U110" s="329">
        <f t="shared" si="46"/>
        <v>0</v>
      </c>
      <c r="V110" s="329">
        <f t="shared" si="46"/>
        <v>0</v>
      </c>
      <c r="W110" s="329">
        <f t="shared" si="46"/>
        <v>0</v>
      </c>
      <c r="X110" s="329">
        <f>SUM(X88:X109)</f>
        <v>22</v>
      </c>
      <c r="Y110" s="329"/>
      <c r="Z110" s="329"/>
      <c r="AA110" s="329">
        <f>SUM(AA88:AA109)</f>
        <v>5774683.4000000004</v>
      </c>
      <c r="AB110" s="329">
        <f>SUM(AB88:AB103)</f>
        <v>0</v>
      </c>
      <c r="AC110" s="329">
        <f>SUM(AC88:AC103)</f>
        <v>0</v>
      </c>
      <c r="AD110" s="329">
        <f>SUM(AD88:AD109)</f>
        <v>5774683.4000000004</v>
      </c>
      <c r="AE110" s="329">
        <f>SUM(AE88:AE109)</f>
        <v>22</v>
      </c>
      <c r="AF110" s="329"/>
      <c r="AG110" s="329"/>
      <c r="AH110" s="329">
        <f>SUM(AH88:AH109)</f>
        <v>5774683.4000000004</v>
      </c>
      <c r="AI110" s="329">
        <f>SUM(AI88:AI103)</f>
        <v>0</v>
      </c>
      <c r="AJ110" s="329">
        <f>SUM(AJ88:AJ103)</f>
        <v>0</v>
      </c>
      <c r="AK110" s="329">
        <f>SUM(AK88:AK109)</f>
        <v>5774683.4000000004</v>
      </c>
    </row>
    <row r="114" spans="1:37" ht="16.5" x14ac:dyDescent="0.3">
      <c r="B114" s="556" t="s">
        <v>230</v>
      </c>
      <c r="I114" s="327"/>
      <c r="K114" s="1512"/>
      <c r="L114" s="327"/>
      <c r="Q114" s="327"/>
      <c r="R114" s="327"/>
      <c r="S114" s="327"/>
      <c r="U114" s="1512"/>
      <c r="V114" s="327"/>
      <c r="X114" s="37"/>
    </row>
    <row r="115" spans="1:37" ht="24" customHeight="1" thickBot="1" x14ac:dyDescent="0.3">
      <c r="B115" s="557"/>
      <c r="C115" s="404"/>
      <c r="D115" s="404"/>
      <c r="E115" s="557"/>
      <c r="F115" s="404"/>
      <c r="G115" s="404"/>
      <c r="H115" s="404"/>
      <c r="J115" s="236"/>
      <c r="K115" s="1180"/>
      <c r="L115" s="236"/>
      <c r="M115" s="1411"/>
      <c r="N115" s="1411"/>
      <c r="O115" s="236"/>
      <c r="P115" s="236"/>
      <c r="Q115" s="1411"/>
      <c r="R115" s="1410"/>
      <c r="S115" s="1740"/>
      <c r="T115" s="1740"/>
      <c r="U115" s="1740"/>
      <c r="V115" s="1740"/>
      <c r="W115" s="1740"/>
      <c r="X115" s="236"/>
    </row>
    <row r="116" spans="1:37" s="282" customFormat="1" ht="25.5" customHeight="1" x14ac:dyDescent="0.25">
      <c r="A116" s="19"/>
      <c r="B116" s="558" t="s">
        <v>29</v>
      </c>
      <c r="C116" s="1898" t="s">
        <v>533</v>
      </c>
      <c r="D116" s="1898"/>
      <c r="E116" s="1898"/>
      <c r="F116" s="1898"/>
      <c r="G116" s="1898"/>
      <c r="H116" s="1898"/>
      <c r="I116" s="20"/>
      <c r="J116" s="20"/>
      <c r="K116" s="259" t="s">
        <v>228</v>
      </c>
      <c r="L116" s="1412"/>
      <c r="M116" s="327"/>
      <c r="N116" s="20"/>
      <c r="O116" s="20"/>
      <c r="P116" s="20"/>
      <c r="Q116" s="20"/>
      <c r="S116" s="20"/>
      <c r="T116" s="20"/>
      <c r="U116" s="20"/>
      <c r="V116" s="20"/>
      <c r="W116" s="259" t="s">
        <v>228</v>
      </c>
    </row>
    <row r="117" spans="1:37" s="1414" customFormat="1" ht="14.25" x14ac:dyDescent="0.25">
      <c r="A117" s="1413"/>
      <c r="B117" s="559"/>
      <c r="C117" s="1894" t="s">
        <v>424</v>
      </c>
      <c r="D117" s="1895"/>
      <c r="E117" s="1895"/>
      <c r="F117" s="1895"/>
      <c r="G117" s="1895"/>
      <c r="H117" s="1895"/>
      <c r="I117" s="1895"/>
      <c r="J117" s="1895"/>
      <c r="K117" s="1896"/>
      <c r="L117" s="1897" t="s">
        <v>392</v>
      </c>
      <c r="M117" s="1892"/>
      <c r="N117" s="1892"/>
      <c r="O117" s="1892"/>
      <c r="P117" s="1892"/>
      <c r="Q117" s="1892"/>
      <c r="R117" s="1893"/>
      <c r="S117" s="1892" t="s">
        <v>229</v>
      </c>
      <c r="T117" s="1892"/>
      <c r="U117" s="1892"/>
      <c r="V117" s="1892"/>
      <c r="W117" s="1892"/>
      <c r="X117" s="1897" t="s">
        <v>450</v>
      </c>
      <c r="Y117" s="1892"/>
      <c r="Z117" s="1892"/>
      <c r="AA117" s="1892"/>
      <c r="AB117" s="1892"/>
      <c r="AC117" s="1892"/>
      <c r="AD117" s="1892"/>
      <c r="AE117" s="1892" t="s">
        <v>1683</v>
      </c>
      <c r="AF117" s="1892"/>
      <c r="AG117" s="1892"/>
      <c r="AH117" s="1892"/>
      <c r="AI117" s="1892"/>
      <c r="AJ117" s="1892"/>
      <c r="AK117" s="1893"/>
    </row>
    <row r="118" spans="1:37" s="282" customFormat="1" ht="140.25" x14ac:dyDescent="0.25">
      <c r="A118" s="303" t="s">
        <v>114</v>
      </c>
      <c r="B118" s="326" t="s">
        <v>231</v>
      </c>
      <c r="C118" s="1418" t="s">
        <v>232</v>
      </c>
      <c r="D118" s="1418" t="s">
        <v>233</v>
      </c>
      <c r="E118" s="1418" t="s">
        <v>223</v>
      </c>
      <c r="F118" s="1418" t="s">
        <v>423</v>
      </c>
      <c r="G118" s="1418" t="s">
        <v>396</v>
      </c>
      <c r="H118" s="1415" t="s">
        <v>1604</v>
      </c>
      <c r="I118" s="326" t="s">
        <v>235</v>
      </c>
      <c r="J118" s="326" t="s">
        <v>236</v>
      </c>
      <c r="K118" s="326" t="s">
        <v>380</v>
      </c>
      <c r="L118" s="326" t="s">
        <v>223</v>
      </c>
      <c r="M118" s="326" t="s">
        <v>473</v>
      </c>
      <c r="N118" s="326" t="s">
        <v>377</v>
      </c>
      <c r="O118" s="326" t="s">
        <v>298</v>
      </c>
      <c r="P118" s="326" t="s">
        <v>235</v>
      </c>
      <c r="Q118" s="326" t="s">
        <v>236</v>
      </c>
      <c r="R118" s="326" t="s">
        <v>379</v>
      </c>
      <c r="S118" s="326" t="s">
        <v>223</v>
      </c>
      <c r="T118" s="326" t="s">
        <v>298</v>
      </c>
      <c r="U118" s="326" t="s">
        <v>235</v>
      </c>
      <c r="V118" s="326" t="s">
        <v>236</v>
      </c>
      <c r="W118" s="326" t="s">
        <v>378</v>
      </c>
      <c r="X118" s="326" t="s">
        <v>223</v>
      </c>
      <c r="Y118" s="326" t="s">
        <v>1605</v>
      </c>
      <c r="Z118" s="1419" t="s">
        <v>426</v>
      </c>
      <c r="AA118" s="326" t="s">
        <v>298</v>
      </c>
      <c r="AB118" s="326" t="s">
        <v>235</v>
      </c>
      <c r="AC118" s="326" t="s">
        <v>236</v>
      </c>
      <c r="AD118" s="326" t="s">
        <v>379</v>
      </c>
      <c r="AE118" s="326" t="s">
        <v>223</v>
      </c>
      <c r="AF118" s="326" t="s">
        <v>1606</v>
      </c>
      <c r="AG118" s="1419" t="s">
        <v>474</v>
      </c>
      <c r="AH118" s="326" t="s">
        <v>298</v>
      </c>
      <c r="AI118" s="326" t="s">
        <v>235</v>
      </c>
      <c r="AJ118" s="326" t="s">
        <v>236</v>
      </c>
      <c r="AK118" s="326" t="s">
        <v>379</v>
      </c>
    </row>
    <row r="119" spans="1:37" s="1416" customFormat="1" ht="12.75" x14ac:dyDescent="0.25">
      <c r="A119" s="328">
        <v>1</v>
      </c>
      <c r="B119" s="328">
        <v>2</v>
      </c>
      <c r="C119" s="328">
        <v>3</v>
      </c>
      <c r="D119" s="328">
        <v>4</v>
      </c>
      <c r="E119" s="328">
        <v>5</v>
      </c>
      <c r="F119" s="328">
        <v>6</v>
      </c>
      <c r="G119" s="328">
        <v>7</v>
      </c>
      <c r="H119" s="328">
        <v>8</v>
      </c>
      <c r="I119" s="328">
        <v>9</v>
      </c>
      <c r="J119" s="328">
        <v>10</v>
      </c>
      <c r="K119" s="328">
        <v>11</v>
      </c>
      <c r="L119" s="328">
        <v>12</v>
      </c>
      <c r="M119" s="328">
        <v>13</v>
      </c>
      <c r="N119" s="328">
        <v>14</v>
      </c>
      <c r="O119" s="328">
        <v>15</v>
      </c>
      <c r="P119" s="328">
        <v>16</v>
      </c>
      <c r="Q119" s="328">
        <v>17</v>
      </c>
      <c r="R119" s="328">
        <v>18</v>
      </c>
      <c r="S119" s="328">
        <v>19</v>
      </c>
      <c r="T119" s="328">
        <v>20</v>
      </c>
      <c r="U119" s="328">
        <v>21</v>
      </c>
      <c r="V119" s="328">
        <v>22</v>
      </c>
      <c r="W119" s="328">
        <v>23</v>
      </c>
      <c r="X119" s="328">
        <v>12</v>
      </c>
      <c r="Y119" s="328">
        <v>13</v>
      </c>
      <c r="Z119" s="328">
        <v>14</v>
      </c>
      <c r="AA119" s="328">
        <v>15</v>
      </c>
      <c r="AB119" s="328">
        <v>16</v>
      </c>
      <c r="AC119" s="328">
        <v>17</v>
      </c>
      <c r="AD119" s="328">
        <v>18</v>
      </c>
      <c r="AE119" s="328">
        <v>12</v>
      </c>
      <c r="AF119" s="328">
        <v>13</v>
      </c>
      <c r="AG119" s="328">
        <v>14</v>
      </c>
      <c r="AH119" s="328">
        <v>15</v>
      </c>
      <c r="AI119" s="328">
        <v>16</v>
      </c>
      <c r="AJ119" s="328">
        <v>17</v>
      </c>
      <c r="AK119" s="328">
        <v>18</v>
      </c>
    </row>
    <row r="120" spans="1:37" ht="57.75" x14ac:dyDescent="0.3">
      <c r="A120" s="553" t="s">
        <v>2</v>
      </c>
      <c r="B120" s="560" t="s">
        <v>1607</v>
      </c>
      <c r="C120" s="285"/>
      <c r="D120" s="285"/>
      <c r="E120" s="560"/>
      <c r="F120" s="285"/>
      <c r="G120" s="285"/>
      <c r="H120" s="285"/>
      <c r="I120" s="285"/>
      <c r="J120" s="285"/>
      <c r="K120" s="285"/>
      <c r="L120" s="560"/>
      <c r="M120" s="285"/>
      <c r="N120" s="285"/>
      <c r="O120" s="285"/>
      <c r="P120" s="285"/>
      <c r="Q120" s="285"/>
      <c r="R120" s="285"/>
      <c r="S120" s="285"/>
      <c r="T120" s="285"/>
      <c r="U120" s="285"/>
      <c r="V120" s="285"/>
      <c r="W120" s="285"/>
      <c r="X120" s="560"/>
      <c r="Y120" s="285"/>
      <c r="Z120" s="285"/>
      <c r="AA120" s="285"/>
      <c r="AB120" s="285"/>
      <c r="AC120" s="285"/>
      <c r="AD120" s="285"/>
      <c r="AE120" s="560"/>
      <c r="AF120" s="285"/>
      <c r="AG120" s="285"/>
      <c r="AH120" s="285"/>
      <c r="AI120" s="285"/>
      <c r="AJ120" s="285"/>
      <c r="AK120" s="285"/>
    </row>
    <row r="121" spans="1:37" x14ac:dyDescent="0.25">
      <c r="A121" s="1048"/>
      <c r="B121" s="301" t="s">
        <v>200</v>
      </c>
      <c r="C121" s="285"/>
      <c r="D121" s="285"/>
      <c r="E121" s="301"/>
      <c r="F121" s="285"/>
      <c r="G121" s="285"/>
      <c r="H121" s="285"/>
      <c r="I121" s="285"/>
      <c r="J121" s="285"/>
      <c r="K121" s="285"/>
      <c r="L121" s="301"/>
      <c r="M121" s="285"/>
      <c r="N121" s="285"/>
      <c r="O121" s="285"/>
      <c r="P121" s="285"/>
      <c r="Q121" s="285"/>
      <c r="R121" s="285"/>
      <c r="S121" s="285"/>
      <c r="T121" s="285"/>
      <c r="U121" s="285"/>
      <c r="V121" s="285"/>
      <c r="W121" s="285"/>
      <c r="X121" s="301"/>
      <c r="Y121" s="285"/>
      <c r="Z121" s="285"/>
      <c r="AA121" s="285"/>
      <c r="AB121" s="285"/>
      <c r="AC121" s="285"/>
      <c r="AD121" s="285"/>
      <c r="AE121" s="301"/>
      <c r="AF121" s="285"/>
      <c r="AG121" s="285"/>
      <c r="AH121" s="285"/>
      <c r="AI121" s="285"/>
      <c r="AJ121" s="285"/>
      <c r="AK121" s="285"/>
    </row>
    <row r="122" spans="1:37" x14ac:dyDescent="0.25">
      <c r="A122" s="1048"/>
      <c r="B122" s="301"/>
      <c r="C122" s="285"/>
      <c r="D122" s="285"/>
      <c r="E122" s="301"/>
      <c r="F122" s="285"/>
      <c r="G122" s="285"/>
      <c r="H122" s="301"/>
      <c r="I122" s="301"/>
      <c r="J122" s="301"/>
      <c r="K122" s="301"/>
      <c r="L122" s="301"/>
      <c r="M122" s="285"/>
      <c r="N122" s="285"/>
      <c r="O122" s="301"/>
      <c r="P122" s="301"/>
      <c r="Q122" s="301"/>
      <c r="R122" s="301"/>
      <c r="S122" s="301"/>
      <c r="T122" s="301"/>
      <c r="U122" s="301"/>
      <c r="V122" s="301"/>
      <c r="W122" s="301"/>
      <c r="X122" s="301"/>
      <c r="Y122" s="285"/>
      <c r="Z122" s="285"/>
      <c r="AA122" s="301"/>
      <c r="AB122" s="301"/>
      <c r="AC122" s="301"/>
      <c r="AD122" s="301"/>
      <c r="AE122" s="301"/>
      <c r="AF122" s="285"/>
      <c r="AG122" s="285"/>
      <c r="AH122" s="301"/>
      <c r="AI122" s="301"/>
      <c r="AJ122" s="301"/>
      <c r="AK122" s="301"/>
    </row>
    <row r="123" spans="1:37" ht="27" x14ac:dyDescent="0.25">
      <c r="A123" s="1048">
        <v>1</v>
      </c>
      <c r="B123" s="262" t="s">
        <v>6756</v>
      </c>
      <c r="C123" s="26" t="s">
        <v>6712</v>
      </c>
      <c r="D123" s="329" t="s">
        <v>1</v>
      </c>
      <c r="E123" s="262">
        <v>1</v>
      </c>
      <c r="F123" s="1417">
        <v>2</v>
      </c>
      <c r="G123" s="285">
        <v>4.01</v>
      </c>
      <c r="H123" s="1048">
        <v>265221.39999999997</v>
      </c>
      <c r="I123" s="1048"/>
      <c r="J123" s="1048"/>
      <c r="K123" s="285">
        <f>H123+I123+J123</f>
        <v>265221.39999999997</v>
      </c>
      <c r="L123" s="262">
        <v>1</v>
      </c>
      <c r="M123" s="1417">
        <v>1</v>
      </c>
      <c r="N123" s="285">
        <v>4.01</v>
      </c>
      <c r="O123" s="1048">
        <v>265221.39999999997</v>
      </c>
      <c r="P123" s="1048"/>
      <c r="Q123" s="1048"/>
      <c r="R123" s="285">
        <f>O123+P123+Q123</f>
        <v>265221.39999999997</v>
      </c>
      <c r="S123" s="285">
        <f>+E123-L123</f>
        <v>0</v>
      </c>
      <c r="T123" s="285">
        <f t="shared" ref="T123:V138" si="47">H123-O123</f>
        <v>0</v>
      </c>
      <c r="U123" s="285">
        <f t="shared" si="47"/>
        <v>0</v>
      </c>
      <c r="V123" s="285">
        <f t="shared" si="47"/>
        <v>0</v>
      </c>
      <c r="W123" s="285">
        <f>T123+U123+V123</f>
        <v>0</v>
      </c>
      <c r="X123" s="262">
        <v>1</v>
      </c>
      <c r="Y123" s="285">
        <v>3</v>
      </c>
      <c r="Z123" s="285">
        <v>4.01</v>
      </c>
      <c r="AA123" s="1048">
        <v>265221.39999999997</v>
      </c>
      <c r="AB123" s="1048"/>
      <c r="AC123" s="1048"/>
      <c r="AD123" s="285">
        <f t="shared" ref="AD123:AD140" si="48">AA123+AB123+AC123</f>
        <v>265221.39999999997</v>
      </c>
      <c r="AE123" s="262">
        <v>1</v>
      </c>
      <c r="AF123" s="285">
        <v>4</v>
      </c>
      <c r="AG123" s="285">
        <v>4.01</v>
      </c>
      <c r="AH123" s="1048">
        <v>265221.39999999997</v>
      </c>
      <c r="AI123" s="1048"/>
      <c r="AJ123" s="1048"/>
      <c r="AK123" s="285">
        <f>AH123+AI123+AJ123</f>
        <v>265221.39999999997</v>
      </c>
    </row>
    <row r="124" spans="1:37" ht="27" x14ac:dyDescent="0.25">
      <c r="A124" s="1048">
        <v>2</v>
      </c>
      <c r="B124" s="262" t="s">
        <v>6757</v>
      </c>
      <c r="C124" s="26" t="s">
        <v>6712</v>
      </c>
      <c r="D124" s="329" t="s">
        <v>1</v>
      </c>
      <c r="E124" s="262">
        <v>1</v>
      </c>
      <c r="F124" s="1417">
        <v>2</v>
      </c>
      <c r="G124" s="285">
        <v>4.01</v>
      </c>
      <c r="H124" s="1048">
        <v>265221.39999999997</v>
      </c>
      <c r="I124" s="1048"/>
      <c r="J124" s="1048"/>
      <c r="K124" s="285">
        <f t="shared" ref="K124:K140" si="49">H124+I124+J124</f>
        <v>265221.39999999997</v>
      </c>
      <c r="L124" s="262">
        <v>1</v>
      </c>
      <c r="M124" s="1417">
        <v>1</v>
      </c>
      <c r="N124" s="285">
        <v>4.01</v>
      </c>
      <c r="O124" s="1048">
        <v>265221.39999999997</v>
      </c>
      <c r="P124" s="1048"/>
      <c r="Q124" s="1048"/>
      <c r="R124" s="285">
        <f t="shared" ref="R124:R140" si="50">O124+P124+Q124</f>
        <v>265221.39999999997</v>
      </c>
      <c r="S124" s="285">
        <f t="shared" ref="S124:S131" si="51">+E124-L124</f>
        <v>0</v>
      </c>
      <c r="T124" s="285">
        <f t="shared" si="47"/>
        <v>0</v>
      </c>
      <c r="U124" s="285">
        <f t="shared" si="47"/>
        <v>0</v>
      </c>
      <c r="V124" s="285">
        <f t="shared" si="47"/>
        <v>0</v>
      </c>
      <c r="W124" s="285">
        <f t="shared" ref="W124:W131" si="52">T124+U124+V124</f>
        <v>0</v>
      </c>
      <c r="X124" s="262">
        <v>1</v>
      </c>
      <c r="Y124" s="285">
        <v>3</v>
      </c>
      <c r="Z124" s="285">
        <v>4.01</v>
      </c>
      <c r="AA124" s="1048">
        <v>265221.39999999997</v>
      </c>
      <c r="AB124" s="1048"/>
      <c r="AC124" s="1048"/>
      <c r="AD124" s="285">
        <f t="shared" si="48"/>
        <v>265221.39999999997</v>
      </c>
      <c r="AE124" s="262">
        <v>1</v>
      </c>
      <c r="AF124" s="285">
        <v>4</v>
      </c>
      <c r="AG124" s="285">
        <v>4.01</v>
      </c>
      <c r="AH124" s="1048">
        <v>265221.39999999997</v>
      </c>
      <c r="AI124" s="1048"/>
      <c r="AJ124" s="1048"/>
      <c r="AK124" s="285">
        <f t="shared" ref="AK124:AK140" si="53">AH124+AI124+AJ124</f>
        <v>265221.39999999997</v>
      </c>
    </row>
    <row r="125" spans="1:37" ht="27" x14ac:dyDescent="0.25">
      <c r="A125" s="1048">
        <v>3</v>
      </c>
      <c r="B125" s="262" t="s">
        <v>6758</v>
      </c>
      <c r="C125" s="26" t="s">
        <v>6712</v>
      </c>
      <c r="D125" s="329" t="s">
        <v>1</v>
      </c>
      <c r="E125" s="262">
        <v>1</v>
      </c>
      <c r="F125" s="1417">
        <v>2</v>
      </c>
      <c r="G125" s="285">
        <v>4.01</v>
      </c>
      <c r="H125" s="1048">
        <v>265221.39999999997</v>
      </c>
      <c r="I125" s="1048"/>
      <c r="J125" s="1048"/>
      <c r="K125" s="285">
        <f t="shared" si="49"/>
        <v>265221.39999999997</v>
      </c>
      <c r="L125" s="262">
        <v>1</v>
      </c>
      <c r="M125" s="1417">
        <v>1</v>
      </c>
      <c r="N125" s="285">
        <v>4.01</v>
      </c>
      <c r="O125" s="1048">
        <v>265221.39999999997</v>
      </c>
      <c r="P125" s="1048"/>
      <c r="Q125" s="1048"/>
      <c r="R125" s="285">
        <f t="shared" si="50"/>
        <v>265221.39999999997</v>
      </c>
      <c r="S125" s="285">
        <f t="shared" si="51"/>
        <v>0</v>
      </c>
      <c r="T125" s="285">
        <f t="shared" si="47"/>
        <v>0</v>
      </c>
      <c r="U125" s="285">
        <f t="shared" si="47"/>
        <v>0</v>
      </c>
      <c r="V125" s="285">
        <f t="shared" si="47"/>
        <v>0</v>
      </c>
      <c r="W125" s="285">
        <f t="shared" si="52"/>
        <v>0</v>
      </c>
      <c r="X125" s="262">
        <v>1</v>
      </c>
      <c r="Y125" s="285">
        <v>3</v>
      </c>
      <c r="Z125" s="285">
        <v>4.01</v>
      </c>
      <c r="AA125" s="1048">
        <v>265221.39999999997</v>
      </c>
      <c r="AB125" s="1048"/>
      <c r="AC125" s="1048"/>
      <c r="AD125" s="285">
        <f t="shared" si="48"/>
        <v>265221.39999999997</v>
      </c>
      <c r="AE125" s="262">
        <v>1</v>
      </c>
      <c r="AF125" s="285">
        <v>4</v>
      </c>
      <c r="AG125" s="285">
        <v>4.01</v>
      </c>
      <c r="AH125" s="1048">
        <v>265221.39999999997</v>
      </c>
      <c r="AI125" s="1048"/>
      <c r="AJ125" s="1048"/>
      <c r="AK125" s="285">
        <f t="shared" si="53"/>
        <v>265221.39999999997</v>
      </c>
    </row>
    <row r="126" spans="1:37" ht="27" x14ac:dyDescent="0.25">
      <c r="A126" s="1048">
        <v>4</v>
      </c>
      <c r="B126" s="262" t="s">
        <v>6759</v>
      </c>
      <c r="C126" s="26" t="s">
        <v>6712</v>
      </c>
      <c r="D126" s="329" t="s">
        <v>1</v>
      </c>
      <c r="E126" s="262">
        <v>1</v>
      </c>
      <c r="F126" s="1417">
        <v>2</v>
      </c>
      <c r="G126" s="285">
        <v>4.01</v>
      </c>
      <c r="H126" s="1048">
        <v>265221.39999999997</v>
      </c>
      <c r="I126" s="1048"/>
      <c r="J126" s="1048"/>
      <c r="K126" s="285">
        <f t="shared" si="49"/>
        <v>265221.39999999997</v>
      </c>
      <c r="L126" s="262">
        <v>1</v>
      </c>
      <c r="M126" s="1417">
        <v>1</v>
      </c>
      <c r="N126" s="285">
        <v>4.01</v>
      </c>
      <c r="O126" s="1048">
        <v>265221.39999999997</v>
      </c>
      <c r="P126" s="1048"/>
      <c r="Q126" s="1048"/>
      <c r="R126" s="285">
        <f t="shared" si="50"/>
        <v>265221.39999999997</v>
      </c>
      <c r="S126" s="285">
        <f t="shared" si="51"/>
        <v>0</v>
      </c>
      <c r="T126" s="285">
        <f t="shared" si="47"/>
        <v>0</v>
      </c>
      <c r="U126" s="285">
        <f t="shared" si="47"/>
        <v>0</v>
      </c>
      <c r="V126" s="285">
        <f t="shared" si="47"/>
        <v>0</v>
      </c>
      <c r="W126" s="285">
        <f t="shared" si="52"/>
        <v>0</v>
      </c>
      <c r="X126" s="262">
        <v>1</v>
      </c>
      <c r="Y126" s="285">
        <v>3</v>
      </c>
      <c r="Z126" s="285">
        <v>4.01</v>
      </c>
      <c r="AA126" s="1048">
        <v>265221.39999999997</v>
      </c>
      <c r="AB126" s="1048"/>
      <c r="AC126" s="1048"/>
      <c r="AD126" s="285">
        <f t="shared" si="48"/>
        <v>265221.39999999997</v>
      </c>
      <c r="AE126" s="262">
        <v>1</v>
      </c>
      <c r="AF126" s="285">
        <v>4</v>
      </c>
      <c r="AG126" s="285">
        <v>4.01</v>
      </c>
      <c r="AH126" s="1048">
        <v>265221.39999999997</v>
      </c>
      <c r="AI126" s="1048"/>
      <c r="AJ126" s="1048"/>
      <c r="AK126" s="285">
        <f t="shared" si="53"/>
        <v>265221.39999999997</v>
      </c>
    </row>
    <row r="127" spans="1:37" ht="27" x14ac:dyDescent="0.25">
      <c r="A127" s="1048">
        <v>5</v>
      </c>
      <c r="B127" s="262" t="s">
        <v>6760</v>
      </c>
      <c r="C127" s="26" t="s">
        <v>6712</v>
      </c>
      <c r="D127" s="329" t="s">
        <v>1</v>
      </c>
      <c r="E127" s="262">
        <v>1</v>
      </c>
      <c r="F127" s="1417">
        <v>2</v>
      </c>
      <c r="G127" s="285">
        <v>4.01</v>
      </c>
      <c r="H127" s="1048">
        <v>265221.39999999997</v>
      </c>
      <c r="I127" s="1048"/>
      <c r="J127" s="1048"/>
      <c r="K127" s="285">
        <f t="shared" si="49"/>
        <v>265221.39999999997</v>
      </c>
      <c r="L127" s="262">
        <v>1</v>
      </c>
      <c r="M127" s="1417">
        <v>1</v>
      </c>
      <c r="N127" s="285">
        <v>4.01</v>
      </c>
      <c r="O127" s="1048">
        <v>265221.39999999997</v>
      </c>
      <c r="P127" s="1048"/>
      <c r="Q127" s="1048"/>
      <c r="R127" s="285">
        <f t="shared" si="50"/>
        <v>265221.39999999997</v>
      </c>
      <c r="S127" s="285">
        <f t="shared" si="51"/>
        <v>0</v>
      </c>
      <c r="T127" s="285">
        <f t="shared" si="47"/>
        <v>0</v>
      </c>
      <c r="U127" s="285">
        <f t="shared" si="47"/>
        <v>0</v>
      </c>
      <c r="V127" s="285">
        <f t="shared" si="47"/>
        <v>0</v>
      </c>
      <c r="W127" s="285">
        <f t="shared" si="52"/>
        <v>0</v>
      </c>
      <c r="X127" s="262">
        <v>1</v>
      </c>
      <c r="Y127" s="285">
        <v>3</v>
      </c>
      <c r="Z127" s="285">
        <v>4.01</v>
      </c>
      <c r="AA127" s="1048">
        <v>265221.39999999997</v>
      </c>
      <c r="AB127" s="1048"/>
      <c r="AC127" s="1048"/>
      <c r="AD127" s="285">
        <f t="shared" si="48"/>
        <v>265221.39999999997</v>
      </c>
      <c r="AE127" s="262">
        <v>1</v>
      </c>
      <c r="AF127" s="285">
        <v>4</v>
      </c>
      <c r="AG127" s="285">
        <v>4.01</v>
      </c>
      <c r="AH127" s="1048">
        <v>265221.39999999997</v>
      </c>
      <c r="AI127" s="1048"/>
      <c r="AJ127" s="1048"/>
      <c r="AK127" s="285">
        <f t="shared" si="53"/>
        <v>265221.39999999997</v>
      </c>
    </row>
    <row r="128" spans="1:37" ht="27" x14ac:dyDescent="0.25">
      <c r="A128" s="1048">
        <v>6</v>
      </c>
      <c r="B128" s="262" t="s">
        <v>6761</v>
      </c>
      <c r="C128" s="26" t="s">
        <v>6712</v>
      </c>
      <c r="D128" s="329" t="s">
        <v>1</v>
      </c>
      <c r="E128" s="262">
        <v>1</v>
      </c>
      <c r="F128" s="1417">
        <v>2</v>
      </c>
      <c r="G128" s="285">
        <v>4.01</v>
      </c>
      <c r="H128" s="1048">
        <v>265221.39999999997</v>
      </c>
      <c r="I128" s="1048"/>
      <c r="J128" s="1048"/>
      <c r="K128" s="285">
        <f t="shared" si="49"/>
        <v>265221.39999999997</v>
      </c>
      <c r="L128" s="262">
        <v>1</v>
      </c>
      <c r="M128" s="1417">
        <v>1</v>
      </c>
      <c r="N128" s="285">
        <v>4.01</v>
      </c>
      <c r="O128" s="1048">
        <v>265221.39999999997</v>
      </c>
      <c r="P128" s="1048"/>
      <c r="Q128" s="1048"/>
      <c r="R128" s="285">
        <f t="shared" si="50"/>
        <v>265221.39999999997</v>
      </c>
      <c r="S128" s="285">
        <f t="shared" si="51"/>
        <v>0</v>
      </c>
      <c r="T128" s="285">
        <f t="shared" si="47"/>
        <v>0</v>
      </c>
      <c r="U128" s="285">
        <f t="shared" si="47"/>
        <v>0</v>
      </c>
      <c r="V128" s="285">
        <f t="shared" si="47"/>
        <v>0</v>
      </c>
      <c r="W128" s="285">
        <f t="shared" si="52"/>
        <v>0</v>
      </c>
      <c r="X128" s="262">
        <v>1</v>
      </c>
      <c r="Y128" s="285">
        <v>3</v>
      </c>
      <c r="Z128" s="285">
        <v>4.01</v>
      </c>
      <c r="AA128" s="1048">
        <v>265221.39999999997</v>
      </c>
      <c r="AB128" s="1048"/>
      <c r="AC128" s="1048"/>
      <c r="AD128" s="285">
        <f t="shared" si="48"/>
        <v>265221.39999999997</v>
      </c>
      <c r="AE128" s="262">
        <v>1</v>
      </c>
      <c r="AF128" s="285">
        <v>4</v>
      </c>
      <c r="AG128" s="285">
        <v>4.01</v>
      </c>
      <c r="AH128" s="1048">
        <v>265221.39999999997</v>
      </c>
      <c r="AI128" s="1048"/>
      <c r="AJ128" s="1048"/>
      <c r="AK128" s="285">
        <f t="shared" si="53"/>
        <v>265221.39999999997</v>
      </c>
    </row>
    <row r="129" spans="1:37" ht="27" x14ac:dyDescent="0.25">
      <c r="A129" s="1048">
        <v>7</v>
      </c>
      <c r="B129" s="262" t="s">
        <v>6762</v>
      </c>
      <c r="C129" s="26" t="s">
        <v>6712</v>
      </c>
      <c r="D129" s="329" t="s">
        <v>1</v>
      </c>
      <c r="E129" s="262">
        <v>1</v>
      </c>
      <c r="F129" s="1417">
        <v>2</v>
      </c>
      <c r="G129" s="285">
        <v>4.01</v>
      </c>
      <c r="H129" s="1048">
        <v>265221.39999999997</v>
      </c>
      <c r="I129" s="1048"/>
      <c r="J129" s="1048"/>
      <c r="K129" s="285">
        <f t="shared" si="49"/>
        <v>265221.39999999997</v>
      </c>
      <c r="L129" s="262">
        <v>1</v>
      </c>
      <c r="M129" s="1417">
        <v>1</v>
      </c>
      <c r="N129" s="285">
        <v>4.01</v>
      </c>
      <c r="O129" s="1048">
        <v>265221.39999999997</v>
      </c>
      <c r="P129" s="1048"/>
      <c r="Q129" s="1048"/>
      <c r="R129" s="285">
        <f t="shared" si="50"/>
        <v>265221.39999999997</v>
      </c>
      <c r="S129" s="285">
        <f t="shared" si="51"/>
        <v>0</v>
      </c>
      <c r="T129" s="285">
        <f t="shared" si="47"/>
        <v>0</v>
      </c>
      <c r="U129" s="285">
        <f t="shared" si="47"/>
        <v>0</v>
      </c>
      <c r="V129" s="285">
        <f t="shared" si="47"/>
        <v>0</v>
      </c>
      <c r="W129" s="285">
        <f t="shared" si="52"/>
        <v>0</v>
      </c>
      <c r="X129" s="262">
        <v>1</v>
      </c>
      <c r="Y129" s="285">
        <v>3</v>
      </c>
      <c r="Z129" s="285">
        <v>4.01</v>
      </c>
      <c r="AA129" s="1048">
        <v>265221.39999999997</v>
      </c>
      <c r="AB129" s="1048"/>
      <c r="AC129" s="1048"/>
      <c r="AD129" s="285">
        <f t="shared" si="48"/>
        <v>265221.39999999997</v>
      </c>
      <c r="AE129" s="262">
        <v>1</v>
      </c>
      <c r="AF129" s="285">
        <v>4</v>
      </c>
      <c r="AG129" s="285">
        <v>4.01</v>
      </c>
      <c r="AH129" s="1048">
        <v>265221.39999999997</v>
      </c>
      <c r="AI129" s="1048"/>
      <c r="AJ129" s="1048"/>
      <c r="AK129" s="285">
        <f t="shared" si="53"/>
        <v>265221.39999999997</v>
      </c>
    </row>
    <row r="130" spans="1:37" ht="27" x14ac:dyDescent="0.25">
      <c r="A130" s="1048">
        <v>8</v>
      </c>
      <c r="B130" s="262" t="s">
        <v>6763</v>
      </c>
      <c r="C130" s="26" t="s">
        <v>6712</v>
      </c>
      <c r="D130" s="329" t="s">
        <v>1</v>
      </c>
      <c r="E130" s="262">
        <v>1</v>
      </c>
      <c r="F130" s="1417">
        <v>2</v>
      </c>
      <c r="G130" s="285">
        <v>4.01</v>
      </c>
      <c r="H130" s="1048">
        <v>265221.39999999997</v>
      </c>
      <c r="I130" s="1048"/>
      <c r="J130" s="1048"/>
      <c r="K130" s="285">
        <f t="shared" si="49"/>
        <v>265221.39999999997</v>
      </c>
      <c r="L130" s="262">
        <v>1</v>
      </c>
      <c r="M130" s="1417">
        <v>1</v>
      </c>
      <c r="N130" s="285">
        <v>4.01</v>
      </c>
      <c r="O130" s="1048">
        <v>265221.39999999997</v>
      </c>
      <c r="P130" s="1048"/>
      <c r="Q130" s="1048"/>
      <c r="R130" s="285">
        <f t="shared" si="50"/>
        <v>265221.39999999997</v>
      </c>
      <c r="S130" s="285">
        <f t="shared" si="51"/>
        <v>0</v>
      </c>
      <c r="T130" s="285">
        <f t="shared" si="47"/>
        <v>0</v>
      </c>
      <c r="U130" s="285">
        <f t="shared" si="47"/>
        <v>0</v>
      </c>
      <c r="V130" s="285">
        <f t="shared" si="47"/>
        <v>0</v>
      </c>
      <c r="W130" s="285">
        <f t="shared" si="52"/>
        <v>0</v>
      </c>
      <c r="X130" s="262">
        <v>1</v>
      </c>
      <c r="Y130" s="285">
        <v>3</v>
      </c>
      <c r="Z130" s="285">
        <v>4.01</v>
      </c>
      <c r="AA130" s="1048">
        <v>265221.39999999997</v>
      </c>
      <c r="AB130" s="1048"/>
      <c r="AC130" s="1048"/>
      <c r="AD130" s="285">
        <f t="shared" si="48"/>
        <v>265221.39999999997</v>
      </c>
      <c r="AE130" s="262">
        <v>1</v>
      </c>
      <c r="AF130" s="285">
        <v>4</v>
      </c>
      <c r="AG130" s="285">
        <v>4.01</v>
      </c>
      <c r="AH130" s="1048">
        <v>265221.39999999997</v>
      </c>
      <c r="AI130" s="1048"/>
      <c r="AJ130" s="1048"/>
      <c r="AK130" s="285">
        <f t="shared" si="53"/>
        <v>265221.39999999997</v>
      </c>
    </row>
    <row r="131" spans="1:37" ht="27" x14ac:dyDescent="0.25">
      <c r="A131" s="1048">
        <v>9</v>
      </c>
      <c r="B131" s="262" t="s">
        <v>6764</v>
      </c>
      <c r="C131" s="26" t="s">
        <v>6712</v>
      </c>
      <c r="D131" s="329" t="s">
        <v>1</v>
      </c>
      <c r="E131" s="262">
        <v>1</v>
      </c>
      <c r="F131" s="1417">
        <v>2</v>
      </c>
      <c r="G131" s="285">
        <v>4.01</v>
      </c>
      <c r="H131" s="1048">
        <v>265221.39999999997</v>
      </c>
      <c r="I131" s="1048"/>
      <c r="J131" s="1048"/>
      <c r="K131" s="285">
        <f t="shared" si="49"/>
        <v>265221.39999999997</v>
      </c>
      <c r="L131" s="262">
        <v>1</v>
      </c>
      <c r="M131" s="1417">
        <v>1</v>
      </c>
      <c r="N131" s="285">
        <v>4.01</v>
      </c>
      <c r="O131" s="1048">
        <v>265221.39999999997</v>
      </c>
      <c r="P131" s="1048"/>
      <c r="Q131" s="1048"/>
      <c r="R131" s="285">
        <f t="shared" si="50"/>
        <v>265221.39999999997</v>
      </c>
      <c r="S131" s="285">
        <f t="shared" si="51"/>
        <v>0</v>
      </c>
      <c r="T131" s="285">
        <f t="shared" si="47"/>
        <v>0</v>
      </c>
      <c r="U131" s="285">
        <f t="shared" si="47"/>
        <v>0</v>
      </c>
      <c r="V131" s="285">
        <f t="shared" si="47"/>
        <v>0</v>
      </c>
      <c r="W131" s="285">
        <f t="shared" si="52"/>
        <v>0</v>
      </c>
      <c r="X131" s="262">
        <v>1</v>
      </c>
      <c r="Y131" s="285">
        <v>3</v>
      </c>
      <c r="Z131" s="285">
        <v>4.01</v>
      </c>
      <c r="AA131" s="1048">
        <v>265221.39999999997</v>
      </c>
      <c r="AB131" s="1048"/>
      <c r="AC131" s="1048"/>
      <c r="AD131" s="285">
        <f t="shared" si="48"/>
        <v>265221.39999999997</v>
      </c>
      <c r="AE131" s="262">
        <v>1</v>
      </c>
      <c r="AF131" s="285">
        <v>4</v>
      </c>
      <c r="AG131" s="285">
        <v>4.01</v>
      </c>
      <c r="AH131" s="1048">
        <v>265221.39999999997</v>
      </c>
      <c r="AI131" s="1048"/>
      <c r="AJ131" s="1048"/>
      <c r="AK131" s="285">
        <f t="shared" si="53"/>
        <v>265221.39999999997</v>
      </c>
    </row>
    <row r="132" spans="1:37" ht="27" x14ac:dyDescent="0.25">
      <c r="A132" s="1048">
        <v>10</v>
      </c>
      <c r="B132" s="262" t="s">
        <v>6765</v>
      </c>
      <c r="C132" s="26" t="s">
        <v>6712</v>
      </c>
      <c r="D132" s="329" t="s">
        <v>1</v>
      </c>
      <c r="E132" s="262">
        <v>1</v>
      </c>
      <c r="F132" s="1417">
        <v>2</v>
      </c>
      <c r="G132" s="285">
        <v>4.01</v>
      </c>
      <c r="H132" s="1048">
        <v>265221.39999999997</v>
      </c>
      <c r="I132" s="1048"/>
      <c r="J132" s="1048"/>
      <c r="K132" s="285">
        <f t="shared" si="49"/>
        <v>265221.39999999997</v>
      </c>
      <c r="L132" s="262">
        <v>1</v>
      </c>
      <c r="M132" s="1417">
        <v>1</v>
      </c>
      <c r="N132" s="285">
        <v>4.01</v>
      </c>
      <c r="O132" s="1048">
        <v>265221.39999999997</v>
      </c>
      <c r="P132" s="1048"/>
      <c r="Q132" s="1048"/>
      <c r="R132" s="285">
        <f t="shared" si="50"/>
        <v>265221.39999999997</v>
      </c>
      <c r="S132" s="285">
        <f>+E132-L132</f>
        <v>0</v>
      </c>
      <c r="T132" s="285">
        <f t="shared" si="47"/>
        <v>0</v>
      </c>
      <c r="U132" s="285">
        <f t="shared" si="47"/>
        <v>0</v>
      </c>
      <c r="V132" s="285">
        <f t="shared" si="47"/>
        <v>0</v>
      </c>
      <c r="W132" s="285">
        <f>T132+U132+V132</f>
        <v>0</v>
      </c>
      <c r="X132" s="262">
        <v>1</v>
      </c>
      <c r="Y132" s="285">
        <v>3</v>
      </c>
      <c r="Z132" s="285">
        <v>4.01</v>
      </c>
      <c r="AA132" s="1048">
        <v>265221.39999999997</v>
      </c>
      <c r="AB132" s="1048"/>
      <c r="AC132" s="1048"/>
      <c r="AD132" s="285">
        <f t="shared" si="48"/>
        <v>265221.39999999997</v>
      </c>
      <c r="AE132" s="262">
        <v>1</v>
      </c>
      <c r="AF132" s="285">
        <v>4</v>
      </c>
      <c r="AG132" s="285">
        <v>4.01</v>
      </c>
      <c r="AH132" s="1048">
        <v>265221.39999999997</v>
      </c>
      <c r="AI132" s="1048"/>
      <c r="AJ132" s="1048"/>
      <c r="AK132" s="285">
        <f t="shared" si="53"/>
        <v>265221.39999999997</v>
      </c>
    </row>
    <row r="133" spans="1:37" ht="27" x14ac:dyDescent="0.25">
      <c r="A133" s="1048">
        <v>11</v>
      </c>
      <c r="B133" s="262" t="s">
        <v>6766</v>
      </c>
      <c r="C133" s="26" t="s">
        <v>6712</v>
      </c>
      <c r="D133" s="329" t="s">
        <v>1</v>
      </c>
      <c r="E133" s="262">
        <v>1</v>
      </c>
      <c r="F133" s="1417">
        <v>2</v>
      </c>
      <c r="G133" s="285">
        <v>4.01</v>
      </c>
      <c r="H133" s="1048">
        <v>265221.39999999997</v>
      </c>
      <c r="I133" s="1048"/>
      <c r="J133" s="1048"/>
      <c r="K133" s="285">
        <f t="shared" si="49"/>
        <v>265221.39999999997</v>
      </c>
      <c r="L133" s="262">
        <v>1</v>
      </c>
      <c r="M133" s="1417">
        <v>1</v>
      </c>
      <c r="N133" s="285">
        <v>4.01</v>
      </c>
      <c r="O133" s="1048">
        <v>265221.39999999997</v>
      </c>
      <c r="P133" s="1048"/>
      <c r="Q133" s="1048"/>
      <c r="R133" s="285">
        <f t="shared" si="50"/>
        <v>265221.39999999997</v>
      </c>
      <c r="S133" s="285">
        <f>+E133-L133</f>
        <v>0</v>
      </c>
      <c r="T133" s="285">
        <f t="shared" si="47"/>
        <v>0</v>
      </c>
      <c r="U133" s="285">
        <f t="shared" si="47"/>
        <v>0</v>
      </c>
      <c r="V133" s="285">
        <f t="shared" si="47"/>
        <v>0</v>
      </c>
      <c r="W133" s="285">
        <f>T133+U133+V133</f>
        <v>0</v>
      </c>
      <c r="X133" s="262">
        <v>1</v>
      </c>
      <c r="Y133" s="285">
        <v>3</v>
      </c>
      <c r="Z133" s="285">
        <v>4.01</v>
      </c>
      <c r="AA133" s="1048">
        <v>265221.39999999997</v>
      </c>
      <c r="AB133" s="1048"/>
      <c r="AC133" s="1048"/>
      <c r="AD133" s="285">
        <f t="shared" si="48"/>
        <v>265221.39999999997</v>
      </c>
      <c r="AE133" s="262">
        <v>1</v>
      </c>
      <c r="AF133" s="285">
        <v>4</v>
      </c>
      <c r="AG133" s="285">
        <v>4.01</v>
      </c>
      <c r="AH133" s="1048">
        <v>265221.39999999997</v>
      </c>
      <c r="AI133" s="1048"/>
      <c r="AJ133" s="1048"/>
      <c r="AK133" s="285">
        <f t="shared" si="53"/>
        <v>265221.39999999997</v>
      </c>
    </row>
    <row r="134" spans="1:37" ht="27" x14ac:dyDescent="0.25">
      <c r="A134" s="1048">
        <v>12</v>
      </c>
      <c r="B134" s="262" t="s">
        <v>6767</v>
      </c>
      <c r="C134" s="26" t="s">
        <v>6712</v>
      </c>
      <c r="D134" s="329" t="s">
        <v>1</v>
      </c>
      <c r="E134" s="262">
        <v>1</v>
      </c>
      <c r="F134" s="1417">
        <v>2</v>
      </c>
      <c r="G134" s="285">
        <v>4.01</v>
      </c>
      <c r="H134" s="1048">
        <v>265221.39999999997</v>
      </c>
      <c r="I134" s="1048"/>
      <c r="J134" s="1048"/>
      <c r="K134" s="285">
        <f t="shared" si="49"/>
        <v>265221.39999999997</v>
      </c>
      <c r="L134" s="262">
        <v>1</v>
      </c>
      <c r="M134" s="1417">
        <v>1</v>
      </c>
      <c r="N134" s="285">
        <v>4.01</v>
      </c>
      <c r="O134" s="1048">
        <v>265221.39999999997</v>
      </c>
      <c r="P134" s="1048"/>
      <c r="Q134" s="1048"/>
      <c r="R134" s="285">
        <f t="shared" si="50"/>
        <v>265221.39999999997</v>
      </c>
      <c r="S134" s="285">
        <f>+E134-L134</f>
        <v>0</v>
      </c>
      <c r="T134" s="285">
        <f t="shared" si="47"/>
        <v>0</v>
      </c>
      <c r="U134" s="285">
        <f t="shared" si="47"/>
        <v>0</v>
      </c>
      <c r="V134" s="285">
        <f t="shared" si="47"/>
        <v>0</v>
      </c>
      <c r="W134" s="285">
        <f>T134+U134+V134</f>
        <v>0</v>
      </c>
      <c r="X134" s="262">
        <v>1</v>
      </c>
      <c r="Y134" s="285">
        <v>3</v>
      </c>
      <c r="Z134" s="285">
        <v>4.01</v>
      </c>
      <c r="AA134" s="1048">
        <v>265221.39999999997</v>
      </c>
      <c r="AB134" s="1048"/>
      <c r="AC134" s="1048"/>
      <c r="AD134" s="285">
        <f t="shared" si="48"/>
        <v>265221.39999999997</v>
      </c>
      <c r="AE134" s="262">
        <v>1</v>
      </c>
      <c r="AF134" s="285">
        <v>4</v>
      </c>
      <c r="AG134" s="285">
        <v>4.01</v>
      </c>
      <c r="AH134" s="1048">
        <v>265221.39999999997</v>
      </c>
      <c r="AI134" s="1048"/>
      <c r="AJ134" s="1048"/>
      <c r="AK134" s="285">
        <f t="shared" si="53"/>
        <v>265221.39999999997</v>
      </c>
    </row>
    <row r="135" spans="1:37" ht="27" x14ac:dyDescent="0.25">
      <c r="A135" s="1048">
        <v>13</v>
      </c>
      <c r="B135" s="262" t="s">
        <v>6768</v>
      </c>
      <c r="C135" s="26" t="s">
        <v>6712</v>
      </c>
      <c r="D135" s="329" t="s">
        <v>1</v>
      </c>
      <c r="E135" s="262">
        <v>1</v>
      </c>
      <c r="F135" s="1417">
        <v>2</v>
      </c>
      <c r="G135" s="285">
        <v>4.01</v>
      </c>
      <c r="H135" s="1048">
        <v>265221.39999999997</v>
      </c>
      <c r="I135" s="1048"/>
      <c r="J135" s="1048"/>
      <c r="K135" s="285">
        <f t="shared" si="49"/>
        <v>265221.39999999997</v>
      </c>
      <c r="L135" s="262">
        <v>1</v>
      </c>
      <c r="M135" s="1417">
        <v>1</v>
      </c>
      <c r="N135" s="285">
        <v>4.01</v>
      </c>
      <c r="O135" s="1048">
        <v>265221.39999999997</v>
      </c>
      <c r="P135" s="1048"/>
      <c r="Q135" s="1048"/>
      <c r="R135" s="285">
        <f t="shared" si="50"/>
        <v>265221.39999999997</v>
      </c>
      <c r="S135" s="285">
        <f>+E135-L135</f>
        <v>0</v>
      </c>
      <c r="T135" s="285">
        <f t="shared" si="47"/>
        <v>0</v>
      </c>
      <c r="U135" s="285">
        <f t="shared" si="47"/>
        <v>0</v>
      </c>
      <c r="V135" s="285">
        <f t="shared" si="47"/>
        <v>0</v>
      </c>
      <c r="W135" s="285">
        <f>T135+U135+V135</f>
        <v>0</v>
      </c>
      <c r="X135" s="262">
        <v>1</v>
      </c>
      <c r="Y135" s="285">
        <v>3</v>
      </c>
      <c r="Z135" s="285">
        <v>4.01</v>
      </c>
      <c r="AA135" s="1048">
        <v>265221.39999999997</v>
      </c>
      <c r="AB135" s="1048"/>
      <c r="AC135" s="1048"/>
      <c r="AD135" s="285">
        <f t="shared" si="48"/>
        <v>265221.39999999997</v>
      </c>
      <c r="AE135" s="262">
        <v>1</v>
      </c>
      <c r="AF135" s="285">
        <v>4</v>
      </c>
      <c r="AG135" s="285">
        <v>4.01</v>
      </c>
      <c r="AH135" s="1048">
        <v>265221.39999999997</v>
      </c>
      <c r="AI135" s="1048"/>
      <c r="AJ135" s="1048"/>
      <c r="AK135" s="285">
        <f t="shared" si="53"/>
        <v>265221.39999999997</v>
      </c>
    </row>
    <row r="136" spans="1:37" ht="27" x14ac:dyDescent="0.25">
      <c r="A136" s="1048">
        <v>14</v>
      </c>
      <c r="B136" s="262" t="s">
        <v>6769</v>
      </c>
      <c r="C136" s="26" t="s">
        <v>6712</v>
      </c>
      <c r="D136" s="329" t="s">
        <v>1</v>
      </c>
      <c r="E136" s="262">
        <v>1</v>
      </c>
      <c r="F136" s="1417">
        <v>2</v>
      </c>
      <c r="G136" s="285">
        <v>4.01</v>
      </c>
      <c r="H136" s="1048">
        <v>265221.39999999997</v>
      </c>
      <c r="I136" s="1048"/>
      <c r="J136" s="1048"/>
      <c r="K136" s="285">
        <f t="shared" si="49"/>
        <v>265221.39999999997</v>
      </c>
      <c r="L136" s="262">
        <v>1</v>
      </c>
      <c r="M136" s="1417">
        <v>1</v>
      </c>
      <c r="N136" s="285">
        <v>4.01</v>
      </c>
      <c r="O136" s="1048">
        <v>265221.39999999997</v>
      </c>
      <c r="P136" s="1048"/>
      <c r="Q136" s="1048"/>
      <c r="R136" s="285">
        <f t="shared" si="50"/>
        <v>265221.39999999997</v>
      </c>
      <c r="S136" s="285">
        <f>+E136-L136</f>
        <v>0</v>
      </c>
      <c r="T136" s="285">
        <f t="shared" si="47"/>
        <v>0</v>
      </c>
      <c r="U136" s="285">
        <f t="shared" si="47"/>
        <v>0</v>
      </c>
      <c r="V136" s="285">
        <f t="shared" si="47"/>
        <v>0</v>
      </c>
      <c r="W136" s="285">
        <f>T136+U136+V136</f>
        <v>0</v>
      </c>
      <c r="X136" s="262">
        <v>1</v>
      </c>
      <c r="Y136" s="285">
        <v>3</v>
      </c>
      <c r="Z136" s="285">
        <v>4.01</v>
      </c>
      <c r="AA136" s="1048">
        <v>265221.39999999997</v>
      </c>
      <c r="AB136" s="1048"/>
      <c r="AC136" s="1048"/>
      <c r="AD136" s="285">
        <f t="shared" si="48"/>
        <v>265221.39999999997</v>
      </c>
      <c r="AE136" s="262">
        <v>1</v>
      </c>
      <c r="AF136" s="285">
        <v>4</v>
      </c>
      <c r="AG136" s="285">
        <v>4.01</v>
      </c>
      <c r="AH136" s="1048">
        <v>265221.39999999997</v>
      </c>
      <c r="AI136" s="1048"/>
      <c r="AJ136" s="1048"/>
      <c r="AK136" s="285">
        <f t="shared" si="53"/>
        <v>265221.39999999997</v>
      </c>
    </row>
    <row r="137" spans="1:37" ht="27" x14ac:dyDescent="0.25">
      <c r="A137" s="1048">
        <v>15</v>
      </c>
      <c r="B137" s="262" t="s">
        <v>6770</v>
      </c>
      <c r="C137" s="26" t="s">
        <v>6712</v>
      </c>
      <c r="D137" s="329" t="s">
        <v>1</v>
      </c>
      <c r="E137" s="262">
        <v>1</v>
      </c>
      <c r="F137" s="1417">
        <v>2</v>
      </c>
      <c r="G137" s="285">
        <v>4.01</v>
      </c>
      <c r="H137" s="1048">
        <v>265221.39999999997</v>
      </c>
      <c r="I137" s="1048"/>
      <c r="J137" s="1048"/>
      <c r="K137" s="285">
        <f t="shared" si="49"/>
        <v>265221.39999999997</v>
      </c>
      <c r="L137" s="262">
        <v>1</v>
      </c>
      <c r="M137" s="1417">
        <v>1</v>
      </c>
      <c r="N137" s="285">
        <v>4.01</v>
      </c>
      <c r="O137" s="1048">
        <v>265221.39999999997</v>
      </c>
      <c r="P137" s="1048"/>
      <c r="Q137" s="1048"/>
      <c r="R137" s="285">
        <f t="shared" si="50"/>
        <v>265221.39999999997</v>
      </c>
      <c r="S137" s="285">
        <f t="shared" ref="S137:S140" si="54">+E137-L137</f>
        <v>0</v>
      </c>
      <c r="T137" s="285">
        <f t="shared" si="47"/>
        <v>0</v>
      </c>
      <c r="U137" s="285">
        <f t="shared" si="47"/>
        <v>0</v>
      </c>
      <c r="V137" s="285">
        <f t="shared" si="47"/>
        <v>0</v>
      </c>
      <c r="W137" s="285">
        <f t="shared" ref="W137:W140" si="55">T137+U137+V137</f>
        <v>0</v>
      </c>
      <c r="X137" s="262">
        <v>1</v>
      </c>
      <c r="Y137" s="285">
        <v>3</v>
      </c>
      <c r="Z137" s="285">
        <v>4.01</v>
      </c>
      <c r="AA137" s="1048">
        <v>265221.39999999997</v>
      </c>
      <c r="AB137" s="1048"/>
      <c r="AC137" s="1048"/>
      <c r="AD137" s="285">
        <f t="shared" si="48"/>
        <v>265221.39999999997</v>
      </c>
      <c r="AE137" s="262">
        <v>1</v>
      </c>
      <c r="AF137" s="285">
        <v>4</v>
      </c>
      <c r="AG137" s="285">
        <v>4.01</v>
      </c>
      <c r="AH137" s="1048">
        <v>265221.39999999997</v>
      </c>
      <c r="AI137" s="1048"/>
      <c r="AJ137" s="1048"/>
      <c r="AK137" s="285">
        <f t="shared" si="53"/>
        <v>265221.39999999997</v>
      </c>
    </row>
    <row r="138" spans="1:37" ht="27" x14ac:dyDescent="0.25">
      <c r="A138" s="1048">
        <v>16</v>
      </c>
      <c r="B138" s="262" t="s">
        <v>6771</v>
      </c>
      <c r="C138" s="26" t="s">
        <v>6712</v>
      </c>
      <c r="D138" s="329" t="s">
        <v>1</v>
      </c>
      <c r="E138" s="262">
        <v>1</v>
      </c>
      <c r="F138" s="1417">
        <v>2</v>
      </c>
      <c r="G138" s="285">
        <v>4.01</v>
      </c>
      <c r="H138" s="1048">
        <v>265221.39999999997</v>
      </c>
      <c r="I138" s="1048"/>
      <c r="J138" s="1048"/>
      <c r="K138" s="285">
        <f t="shared" si="49"/>
        <v>265221.39999999997</v>
      </c>
      <c r="L138" s="262">
        <v>1</v>
      </c>
      <c r="M138" s="1417">
        <v>1</v>
      </c>
      <c r="N138" s="285">
        <v>4.01</v>
      </c>
      <c r="O138" s="1048">
        <v>265221.39999999997</v>
      </c>
      <c r="P138" s="1048"/>
      <c r="Q138" s="1048"/>
      <c r="R138" s="285">
        <f t="shared" si="50"/>
        <v>265221.39999999997</v>
      </c>
      <c r="S138" s="285">
        <f t="shared" si="54"/>
        <v>0</v>
      </c>
      <c r="T138" s="285">
        <f t="shared" si="47"/>
        <v>0</v>
      </c>
      <c r="U138" s="285">
        <f t="shared" si="47"/>
        <v>0</v>
      </c>
      <c r="V138" s="285">
        <f t="shared" si="47"/>
        <v>0</v>
      </c>
      <c r="W138" s="285">
        <f t="shared" si="55"/>
        <v>0</v>
      </c>
      <c r="X138" s="262">
        <v>1</v>
      </c>
      <c r="Y138" s="285">
        <v>3</v>
      </c>
      <c r="Z138" s="285">
        <v>4.01</v>
      </c>
      <c r="AA138" s="1048">
        <v>265221.39999999997</v>
      </c>
      <c r="AB138" s="1048"/>
      <c r="AC138" s="1048"/>
      <c r="AD138" s="285">
        <f t="shared" si="48"/>
        <v>265221.39999999997</v>
      </c>
      <c r="AE138" s="262">
        <v>1</v>
      </c>
      <c r="AF138" s="285">
        <v>4</v>
      </c>
      <c r="AG138" s="285">
        <v>4.01</v>
      </c>
      <c r="AH138" s="1048">
        <v>265221.39999999997</v>
      </c>
      <c r="AI138" s="1048"/>
      <c r="AJ138" s="1048"/>
      <c r="AK138" s="285">
        <f t="shared" si="53"/>
        <v>265221.39999999997</v>
      </c>
    </row>
    <row r="139" spans="1:37" ht="27" x14ac:dyDescent="0.25">
      <c r="A139" s="1048">
        <v>17</v>
      </c>
      <c r="B139" s="262" t="s">
        <v>6772</v>
      </c>
      <c r="C139" s="26" t="s">
        <v>6712</v>
      </c>
      <c r="D139" s="329" t="s">
        <v>1</v>
      </c>
      <c r="E139" s="262">
        <v>1</v>
      </c>
      <c r="F139" s="1417">
        <v>2</v>
      </c>
      <c r="G139" s="285">
        <v>4.01</v>
      </c>
      <c r="H139" s="1048">
        <v>265221.39999999997</v>
      </c>
      <c r="I139" s="1048"/>
      <c r="J139" s="1048"/>
      <c r="K139" s="285">
        <f t="shared" si="49"/>
        <v>265221.39999999997</v>
      </c>
      <c r="L139" s="262">
        <v>1</v>
      </c>
      <c r="M139" s="1417">
        <v>1</v>
      </c>
      <c r="N139" s="285">
        <v>4.01</v>
      </c>
      <c r="O139" s="1048">
        <v>265221.39999999997</v>
      </c>
      <c r="P139" s="1048"/>
      <c r="Q139" s="1048"/>
      <c r="R139" s="285">
        <f t="shared" si="50"/>
        <v>265221.39999999997</v>
      </c>
      <c r="S139" s="285">
        <f t="shared" si="54"/>
        <v>0</v>
      </c>
      <c r="T139" s="285">
        <f t="shared" ref="T139:V140" si="56">H139-O139</f>
        <v>0</v>
      </c>
      <c r="U139" s="285">
        <f t="shared" si="56"/>
        <v>0</v>
      </c>
      <c r="V139" s="285">
        <f t="shared" si="56"/>
        <v>0</v>
      </c>
      <c r="W139" s="285">
        <f t="shared" si="55"/>
        <v>0</v>
      </c>
      <c r="X139" s="262">
        <v>1</v>
      </c>
      <c r="Y139" s="285">
        <v>3</v>
      </c>
      <c r="Z139" s="285">
        <v>4.01</v>
      </c>
      <c r="AA139" s="1048">
        <v>265221.39999999997</v>
      </c>
      <c r="AB139" s="1048"/>
      <c r="AC139" s="1048"/>
      <c r="AD139" s="285">
        <f t="shared" si="48"/>
        <v>265221.39999999997</v>
      </c>
      <c r="AE139" s="262">
        <v>1</v>
      </c>
      <c r="AF139" s="285">
        <v>4</v>
      </c>
      <c r="AG139" s="285">
        <v>4.01</v>
      </c>
      <c r="AH139" s="1048">
        <v>265221.39999999997</v>
      </c>
      <c r="AI139" s="1048"/>
      <c r="AJ139" s="1048"/>
      <c r="AK139" s="285">
        <f t="shared" si="53"/>
        <v>265221.39999999997</v>
      </c>
    </row>
    <row r="140" spans="1:37" ht="27" x14ac:dyDescent="0.25">
      <c r="A140" s="1048">
        <v>18</v>
      </c>
      <c r="B140" s="262" t="s">
        <v>6773</v>
      </c>
      <c r="C140" s="26" t="s">
        <v>6712</v>
      </c>
      <c r="D140" s="329" t="s">
        <v>1</v>
      </c>
      <c r="E140" s="262">
        <v>1</v>
      </c>
      <c r="F140" s="1417">
        <v>2</v>
      </c>
      <c r="G140" s="285">
        <v>4.01</v>
      </c>
      <c r="H140" s="1048">
        <v>265221.39999999997</v>
      </c>
      <c r="I140" s="1048"/>
      <c r="J140" s="1048"/>
      <c r="K140" s="285">
        <f t="shared" si="49"/>
        <v>265221.39999999997</v>
      </c>
      <c r="L140" s="262">
        <v>1</v>
      </c>
      <c r="M140" s="1417">
        <v>1</v>
      </c>
      <c r="N140" s="285">
        <v>4.01</v>
      </c>
      <c r="O140" s="1048">
        <v>265221.39999999997</v>
      </c>
      <c r="P140" s="1048"/>
      <c r="Q140" s="1048"/>
      <c r="R140" s="285">
        <f t="shared" si="50"/>
        <v>265221.39999999997</v>
      </c>
      <c r="S140" s="285">
        <f t="shared" si="54"/>
        <v>0</v>
      </c>
      <c r="T140" s="285">
        <f t="shared" si="56"/>
        <v>0</v>
      </c>
      <c r="U140" s="285">
        <f t="shared" si="56"/>
        <v>0</v>
      </c>
      <c r="V140" s="285">
        <f t="shared" si="56"/>
        <v>0</v>
      </c>
      <c r="W140" s="285">
        <f t="shared" si="55"/>
        <v>0</v>
      </c>
      <c r="X140" s="262">
        <v>1</v>
      </c>
      <c r="Y140" s="285">
        <v>3</v>
      </c>
      <c r="Z140" s="285">
        <v>4.01</v>
      </c>
      <c r="AA140" s="1048">
        <v>265221.39999999997</v>
      </c>
      <c r="AB140" s="1048"/>
      <c r="AC140" s="1048"/>
      <c r="AD140" s="285">
        <f t="shared" si="48"/>
        <v>265221.39999999997</v>
      </c>
      <c r="AE140" s="262">
        <v>1</v>
      </c>
      <c r="AF140" s="285">
        <v>4</v>
      </c>
      <c r="AG140" s="285">
        <v>4.01</v>
      </c>
      <c r="AH140" s="1048">
        <v>265221.39999999997</v>
      </c>
      <c r="AI140" s="1048"/>
      <c r="AJ140" s="1048"/>
      <c r="AK140" s="285">
        <f t="shared" si="53"/>
        <v>265221.39999999997</v>
      </c>
    </row>
    <row r="141" spans="1:37" s="555" customFormat="1" ht="14.25" x14ac:dyDescent="0.25">
      <c r="A141" s="553"/>
      <c r="B141" s="561" t="s">
        <v>113</v>
      </c>
      <c r="C141" s="329" t="s">
        <v>1</v>
      </c>
      <c r="D141" s="329" t="s">
        <v>1</v>
      </c>
      <c r="E141" s="329">
        <f t="shared" ref="E141" si="57">SUM(E123:E140)</f>
        <v>18</v>
      </c>
      <c r="F141" s="329"/>
      <c r="G141" s="329"/>
      <c r="H141" s="329">
        <f>SUM(H123:H140)</f>
        <v>4773985.2</v>
      </c>
      <c r="I141" s="329">
        <f t="shared" ref="I141:AK141" si="58">SUM(I123:I140)</f>
        <v>0</v>
      </c>
      <c r="J141" s="329">
        <f t="shared" si="58"/>
        <v>0</v>
      </c>
      <c r="K141" s="329">
        <f t="shared" si="58"/>
        <v>4773985.2</v>
      </c>
      <c r="L141" s="329">
        <f t="shared" si="58"/>
        <v>18</v>
      </c>
      <c r="M141" s="329"/>
      <c r="N141" s="329"/>
      <c r="O141" s="329">
        <f t="shared" si="58"/>
        <v>4773985.2</v>
      </c>
      <c r="P141" s="329">
        <f t="shared" si="58"/>
        <v>0</v>
      </c>
      <c r="Q141" s="329">
        <f t="shared" si="58"/>
        <v>0</v>
      </c>
      <c r="R141" s="329">
        <f t="shared" si="58"/>
        <v>4773985.2</v>
      </c>
      <c r="S141" s="329">
        <f t="shared" si="58"/>
        <v>0</v>
      </c>
      <c r="T141" s="329">
        <f t="shared" si="58"/>
        <v>0</v>
      </c>
      <c r="U141" s="329">
        <f t="shared" si="58"/>
        <v>0</v>
      </c>
      <c r="V141" s="329">
        <f t="shared" si="58"/>
        <v>0</v>
      </c>
      <c r="W141" s="329">
        <f t="shared" si="58"/>
        <v>0</v>
      </c>
      <c r="X141" s="329">
        <f t="shared" si="58"/>
        <v>18</v>
      </c>
      <c r="Y141" s="329"/>
      <c r="Z141" s="329"/>
      <c r="AA141" s="329">
        <f t="shared" si="58"/>
        <v>4773985.2</v>
      </c>
      <c r="AB141" s="329">
        <f t="shared" si="58"/>
        <v>0</v>
      </c>
      <c r="AC141" s="329">
        <f t="shared" si="58"/>
        <v>0</v>
      </c>
      <c r="AD141" s="329">
        <f t="shared" si="58"/>
        <v>4773985.2</v>
      </c>
      <c r="AE141" s="329">
        <f t="shared" si="58"/>
        <v>18</v>
      </c>
      <c r="AF141" s="329"/>
      <c r="AG141" s="329"/>
      <c r="AH141" s="329">
        <f t="shared" si="58"/>
        <v>4773985.2</v>
      </c>
      <c r="AI141" s="329">
        <f t="shared" si="58"/>
        <v>0</v>
      </c>
      <c r="AJ141" s="329">
        <f t="shared" si="58"/>
        <v>0</v>
      </c>
      <c r="AK141" s="329">
        <f t="shared" si="58"/>
        <v>4773985.2</v>
      </c>
    </row>
    <row r="144" spans="1:37" ht="16.5" x14ac:dyDescent="0.3">
      <c r="B144" s="556" t="s">
        <v>230</v>
      </c>
      <c r="I144" s="327"/>
      <c r="K144" s="1512"/>
      <c r="L144" s="327"/>
      <c r="Q144" s="327"/>
      <c r="R144" s="327"/>
      <c r="S144" s="327"/>
      <c r="U144" s="1512"/>
      <c r="V144" s="327"/>
      <c r="X144" s="37"/>
    </row>
    <row r="145" spans="1:37" ht="24" customHeight="1" thickBot="1" x14ac:dyDescent="0.3">
      <c r="B145" s="557"/>
      <c r="C145" s="404"/>
      <c r="D145" s="404"/>
      <c r="E145" s="557"/>
      <c r="F145" s="404"/>
      <c r="G145" s="404"/>
      <c r="H145" s="404"/>
      <c r="J145" s="236"/>
      <c r="K145" s="1180"/>
      <c r="L145" s="236"/>
      <c r="M145" s="1411"/>
      <c r="N145" s="1411"/>
      <c r="O145" s="236"/>
      <c r="P145" s="236"/>
      <c r="Q145" s="1411"/>
      <c r="R145" s="1410"/>
      <c r="S145" s="1740"/>
      <c r="T145" s="1740"/>
      <c r="U145" s="1740"/>
      <c r="V145" s="1740"/>
      <c r="W145" s="1740"/>
      <c r="X145" s="236"/>
    </row>
    <row r="146" spans="1:37" s="282" customFormat="1" ht="25.5" customHeight="1" x14ac:dyDescent="0.25">
      <c r="A146" s="19"/>
      <c r="B146" s="558" t="s">
        <v>29</v>
      </c>
      <c r="C146" s="1898" t="s">
        <v>534</v>
      </c>
      <c r="D146" s="1898"/>
      <c r="E146" s="1898"/>
      <c r="F146" s="1898"/>
      <c r="G146" s="1898"/>
      <c r="H146" s="1898"/>
      <c r="I146" s="20"/>
      <c r="J146" s="20"/>
      <c r="K146" s="259" t="s">
        <v>228</v>
      </c>
      <c r="L146" s="1412"/>
      <c r="M146" s="327"/>
      <c r="N146" s="20"/>
      <c r="O146" s="20"/>
      <c r="P146" s="20"/>
      <c r="Q146" s="20"/>
      <c r="S146" s="20"/>
      <c r="T146" s="20"/>
      <c r="U146" s="20"/>
      <c r="V146" s="20"/>
      <c r="W146" s="259" t="s">
        <v>228</v>
      </c>
    </row>
    <row r="147" spans="1:37" s="1414" customFormat="1" ht="14.25" x14ac:dyDescent="0.25">
      <c r="A147" s="1413"/>
      <c r="B147" s="559"/>
      <c r="C147" s="1894" t="s">
        <v>424</v>
      </c>
      <c r="D147" s="1895"/>
      <c r="E147" s="1895"/>
      <c r="F147" s="1895"/>
      <c r="G147" s="1895"/>
      <c r="H147" s="1895"/>
      <c r="I147" s="1895"/>
      <c r="J147" s="1895"/>
      <c r="K147" s="1896"/>
      <c r="L147" s="1897" t="s">
        <v>392</v>
      </c>
      <c r="M147" s="1892"/>
      <c r="N147" s="1892"/>
      <c r="O147" s="1892"/>
      <c r="P147" s="1892"/>
      <c r="Q147" s="1892"/>
      <c r="R147" s="1893"/>
      <c r="S147" s="1892" t="s">
        <v>229</v>
      </c>
      <c r="T147" s="1892"/>
      <c r="U147" s="1892"/>
      <c r="V147" s="1892"/>
      <c r="W147" s="1892"/>
      <c r="X147" s="1897" t="s">
        <v>450</v>
      </c>
      <c r="Y147" s="1892"/>
      <c r="Z147" s="1892"/>
      <c r="AA147" s="1892"/>
      <c r="AB147" s="1892"/>
      <c r="AC147" s="1892"/>
      <c r="AD147" s="1892"/>
      <c r="AE147" s="1892" t="s">
        <v>1683</v>
      </c>
      <c r="AF147" s="1892"/>
      <c r="AG147" s="1892"/>
      <c r="AH147" s="1892"/>
      <c r="AI147" s="1892"/>
      <c r="AJ147" s="1892"/>
      <c r="AK147" s="1893"/>
    </row>
    <row r="148" spans="1:37" s="282" customFormat="1" ht="140.25" x14ac:dyDescent="0.25">
      <c r="A148" s="303" t="s">
        <v>114</v>
      </c>
      <c r="B148" s="326" t="s">
        <v>231</v>
      </c>
      <c r="C148" s="1418" t="s">
        <v>232</v>
      </c>
      <c r="D148" s="1418" t="s">
        <v>233</v>
      </c>
      <c r="E148" s="1418" t="s">
        <v>223</v>
      </c>
      <c r="F148" s="1418" t="s">
        <v>423</v>
      </c>
      <c r="G148" s="1418" t="s">
        <v>396</v>
      </c>
      <c r="H148" s="1415" t="s">
        <v>1604</v>
      </c>
      <c r="I148" s="326" t="s">
        <v>235</v>
      </c>
      <c r="J148" s="326" t="s">
        <v>236</v>
      </c>
      <c r="K148" s="326" t="s">
        <v>380</v>
      </c>
      <c r="L148" s="326" t="s">
        <v>223</v>
      </c>
      <c r="M148" s="326" t="s">
        <v>473</v>
      </c>
      <c r="N148" s="326" t="s">
        <v>377</v>
      </c>
      <c r="O148" s="326" t="s">
        <v>298</v>
      </c>
      <c r="P148" s="326" t="s">
        <v>235</v>
      </c>
      <c r="Q148" s="326" t="s">
        <v>236</v>
      </c>
      <c r="R148" s="326" t="s">
        <v>379</v>
      </c>
      <c r="S148" s="326" t="s">
        <v>223</v>
      </c>
      <c r="T148" s="326" t="s">
        <v>298</v>
      </c>
      <c r="U148" s="326" t="s">
        <v>235</v>
      </c>
      <c r="V148" s="326" t="s">
        <v>236</v>
      </c>
      <c r="W148" s="326" t="s">
        <v>378</v>
      </c>
      <c r="X148" s="326" t="s">
        <v>223</v>
      </c>
      <c r="Y148" s="326" t="s">
        <v>1605</v>
      </c>
      <c r="Z148" s="1419" t="s">
        <v>426</v>
      </c>
      <c r="AA148" s="326" t="s">
        <v>298</v>
      </c>
      <c r="AB148" s="326" t="s">
        <v>235</v>
      </c>
      <c r="AC148" s="326" t="s">
        <v>236</v>
      </c>
      <c r="AD148" s="326" t="s">
        <v>379</v>
      </c>
      <c r="AE148" s="326" t="s">
        <v>223</v>
      </c>
      <c r="AF148" s="326" t="s">
        <v>1606</v>
      </c>
      <c r="AG148" s="1419" t="s">
        <v>474</v>
      </c>
      <c r="AH148" s="326" t="s">
        <v>298</v>
      </c>
      <c r="AI148" s="326" t="s">
        <v>235</v>
      </c>
      <c r="AJ148" s="326" t="s">
        <v>236</v>
      </c>
      <c r="AK148" s="326" t="s">
        <v>379</v>
      </c>
    </row>
    <row r="149" spans="1:37" s="1416" customFormat="1" ht="12.75" x14ac:dyDescent="0.25">
      <c r="A149" s="328">
        <v>1</v>
      </c>
      <c r="B149" s="328">
        <v>2</v>
      </c>
      <c r="C149" s="328">
        <v>3</v>
      </c>
      <c r="D149" s="328">
        <v>4</v>
      </c>
      <c r="E149" s="328">
        <v>5</v>
      </c>
      <c r="F149" s="328">
        <v>6</v>
      </c>
      <c r="G149" s="328">
        <v>7</v>
      </c>
      <c r="H149" s="328">
        <v>8</v>
      </c>
      <c r="I149" s="328">
        <v>9</v>
      </c>
      <c r="J149" s="328">
        <v>10</v>
      </c>
      <c r="K149" s="328">
        <v>11</v>
      </c>
      <c r="L149" s="328">
        <v>12</v>
      </c>
      <c r="M149" s="328">
        <v>13</v>
      </c>
      <c r="N149" s="328">
        <v>14</v>
      </c>
      <c r="O149" s="328">
        <v>15</v>
      </c>
      <c r="P149" s="328">
        <v>16</v>
      </c>
      <c r="Q149" s="328">
        <v>17</v>
      </c>
      <c r="R149" s="328">
        <v>18</v>
      </c>
      <c r="S149" s="328">
        <v>19</v>
      </c>
      <c r="T149" s="328">
        <v>20</v>
      </c>
      <c r="U149" s="328">
        <v>21</v>
      </c>
      <c r="V149" s="328">
        <v>22</v>
      </c>
      <c r="W149" s="328">
        <v>23</v>
      </c>
      <c r="X149" s="328">
        <v>12</v>
      </c>
      <c r="Y149" s="328">
        <v>13</v>
      </c>
      <c r="Z149" s="328">
        <v>14</v>
      </c>
      <c r="AA149" s="328">
        <v>15</v>
      </c>
      <c r="AB149" s="328">
        <v>16</v>
      </c>
      <c r="AC149" s="328">
        <v>17</v>
      </c>
      <c r="AD149" s="328">
        <v>18</v>
      </c>
      <c r="AE149" s="328">
        <v>12</v>
      </c>
      <c r="AF149" s="328">
        <v>13</v>
      </c>
      <c r="AG149" s="328">
        <v>14</v>
      </c>
      <c r="AH149" s="328">
        <v>15</v>
      </c>
      <c r="AI149" s="328">
        <v>16</v>
      </c>
      <c r="AJ149" s="328">
        <v>17</v>
      </c>
      <c r="AK149" s="328">
        <v>18</v>
      </c>
    </row>
    <row r="150" spans="1:37" ht="57.75" x14ac:dyDescent="0.3">
      <c r="A150" s="553" t="s">
        <v>2</v>
      </c>
      <c r="B150" s="560" t="s">
        <v>1607</v>
      </c>
      <c r="C150" s="285"/>
      <c r="D150" s="285"/>
      <c r="E150" s="560"/>
      <c r="F150" s="285"/>
      <c r="G150" s="285"/>
      <c r="H150" s="285"/>
      <c r="I150" s="285"/>
      <c r="J150" s="285"/>
      <c r="K150" s="285"/>
      <c r="L150" s="560"/>
      <c r="M150" s="285"/>
      <c r="N150" s="285"/>
      <c r="O150" s="285"/>
      <c r="P150" s="285"/>
      <c r="Q150" s="285"/>
      <c r="R150" s="285"/>
      <c r="S150" s="285"/>
      <c r="T150" s="285"/>
      <c r="U150" s="285"/>
      <c r="V150" s="285"/>
      <c r="W150" s="285"/>
      <c r="X150" s="560"/>
      <c r="Y150" s="285"/>
      <c r="Z150" s="285"/>
      <c r="AA150" s="285"/>
      <c r="AB150" s="285"/>
      <c r="AC150" s="285"/>
      <c r="AD150" s="285"/>
      <c r="AE150" s="560"/>
      <c r="AF150" s="285"/>
      <c r="AG150" s="285"/>
      <c r="AH150" s="285"/>
      <c r="AI150" s="285"/>
      <c r="AJ150" s="285"/>
      <c r="AK150" s="285"/>
    </row>
    <row r="151" spans="1:37" x14ac:dyDescent="0.25">
      <c r="A151" s="1048"/>
      <c r="B151" s="301" t="s">
        <v>200</v>
      </c>
      <c r="C151" s="285"/>
      <c r="D151" s="285"/>
      <c r="E151" s="301"/>
      <c r="F151" s="285"/>
      <c r="G151" s="285"/>
      <c r="H151" s="285"/>
      <c r="I151" s="285"/>
      <c r="J151" s="285"/>
      <c r="K151" s="285"/>
      <c r="L151" s="301"/>
      <c r="M151" s="285"/>
      <c r="N151" s="285"/>
      <c r="O151" s="285"/>
      <c r="P151" s="285"/>
      <c r="Q151" s="285"/>
      <c r="R151" s="285"/>
      <c r="S151" s="285"/>
      <c r="T151" s="285"/>
      <c r="U151" s="285"/>
      <c r="V151" s="285"/>
      <c r="W151" s="285"/>
      <c r="X151" s="301"/>
      <c r="Y151" s="285"/>
      <c r="Z151" s="285"/>
      <c r="AA151" s="285"/>
      <c r="AB151" s="285"/>
      <c r="AC151" s="285"/>
      <c r="AD151" s="285"/>
      <c r="AE151" s="301"/>
      <c r="AF151" s="285"/>
      <c r="AG151" s="285"/>
      <c r="AH151" s="285"/>
      <c r="AI151" s="285"/>
      <c r="AJ151" s="285"/>
      <c r="AK151" s="285"/>
    </row>
    <row r="152" spans="1:37" x14ac:dyDescent="0.25">
      <c r="A152" s="1048"/>
      <c r="B152" s="301"/>
      <c r="C152" s="285"/>
      <c r="D152" s="285"/>
      <c r="E152" s="301"/>
      <c r="F152" s="285"/>
      <c r="G152" s="285"/>
      <c r="H152" s="301"/>
      <c r="I152" s="301"/>
      <c r="J152" s="301"/>
      <c r="K152" s="301"/>
      <c r="L152" s="301"/>
      <c r="M152" s="285"/>
      <c r="N152" s="285"/>
      <c r="O152" s="301"/>
      <c r="P152" s="301"/>
      <c r="Q152" s="301"/>
      <c r="R152" s="301"/>
      <c r="S152" s="301"/>
      <c r="T152" s="301"/>
      <c r="U152" s="301"/>
      <c r="V152" s="301"/>
      <c r="W152" s="301"/>
      <c r="X152" s="301"/>
      <c r="Y152" s="285"/>
      <c r="Z152" s="285"/>
      <c r="AA152" s="301"/>
      <c r="AB152" s="301"/>
      <c r="AC152" s="301"/>
      <c r="AD152" s="301"/>
      <c r="AE152" s="301"/>
      <c r="AF152" s="285"/>
      <c r="AG152" s="285"/>
      <c r="AH152" s="301"/>
      <c r="AI152" s="301"/>
      <c r="AJ152" s="301"/>
      <c r="AK152" s="301"/>
    </row>
    <row r="153" spans="1:37" ht="27" x14ac:dyDescent="0.25">
      <c r="A153" s="1048">
        <v>1</v>
      </c>
      <c r="B153" s="262" t="s">
        <v>6774</v>
      </c>
      <c r="C153" s="26" t="s">
        <v>6712</v>
      </c>
      <c r="D153" s="329" t="s">
        <v>1</v>
      </c>
      <c r="E153" s="262">
        <v>1</v>
      </c>
      <c r="F153" s="1417">
        <v>2</v>
      </c>
      <c r="G153" s="285">
        <v>4.01</v>
      </c>
      <c r="H153" s="1048">
        <v>265221.39999999997</v>
      </c>
      <c r="I153" s="1048"/>
      <c r="J153" s="1048"/>
      <c r="K153" s="285">
        <f>H153+I153+J153</f>
        <v>265221.39999999997</v>
      </c>
      <c r="L153" s="262">
        <v>1</v>
      </c>
      <c r="M153" s="1417">
        <v>1</v>
      </c>
      <c r="N153" s="285">
        <v>4.01</v>
      </c>
      <c r="O153" s="1048">
        <v>265221.39999999997</v>
      </c>
      <c r="P153" s="1048"/>
      <c r="Q153" s="1048"/>
      <c r="R153" s="285">
        <f>O153+P153+Q153</f>
        <v>265221.39999999997</v>
      </c>
      <c r="S153" s="285">
        <f>+E153-L153</f>
        <v>0</v>
      </c>
      <c r="T153" s="285">
        <f t="shared" ref="T153:V162" si="59">H153-O153</f>
        <v>0</v>
      </c>
      <c r="U153" s="285">
        <f t="shared" si="59"/>
        <v>0</v>
      </c>
      <c r="V153" s="285">
        <f t="shared" si="59"/>
        <v>0</v>
      </c>
      <c r="W153" s="285">
        <f>T153+U153+V153</f>
        <v>0</v>
      </c>
      <c r="X153" s="262">
        <v>1</v>
      </c>
      <c r="Y153" s="285">
        <v>3</v>
      </c>
      <c r="Z153" s="285">
        <v>4.01</v>
      </c>
      <c r="AA153" s="1048">
        <v>265221.39999999997</v>
      </c>
      <c r="AB153" s="1048"/>
      <c r="AC153" s="1048"/>
      <c r="AD153" s="285">
        <f t="shared" ref="AD153:AD162" si="60">AA153+AB153+AC153</f>
        <v>265221.39999999997</v>
      </c>
      <c r="AE153" s="262">
        <v>1</v>
      </c>
      <c r="AF153" s="285">
        <v>4</v>
      </c>
      <c r="AG153" s="285">
        <v>4.01</v>
      </c>
      <c r="AH153" s="1048">
        <v>265221.39999999997</v>
      </c>
      <c r="AI153" s="1048"/>
      <c r="AJ153" s="1048"/>
      <c r="AK153" s="285">
        <f>AH153+AI153+AJ153</f>
        <v>265221.39999999997</v>
      </c>
    </row>
    <row r="154" spans="1:37" ht="27" x14ac:dyDescent="0.25">
      <c r="A154" s="1048">
        <v>2</v>
      </c>
      <c r="B154" s="262" t="s">
        <v>6775</v>
      </c>
      <c r="C154" s="26" t="s">
        <v>6712</v>
      </c>
      <c r="D154" s="329" t="s">
        <v>1</v>
      </c>
      <c r="E154" s="262">
        <v>1</v>
      </c>
      <c r="F154" s="1417">
        <v>2</v>
      </c>
      <c r="G154" s="285">
        <v>4.01</v>
      </c>
      <c r="H154" s="1048">
        <v>265221.39999999997</v>
      </c>
      <c r="I154" s="1048"/>
      <c r="J154" s="1048"/>
      <c r="K154" s="285">
        <f t="shared" ref="K154:K162" si="61">H154+I154+J154</f>
        <v>265221.39999999997</v>
      </c>
      <c r="L154" s="262">
        <v>1</v>
      </c>
      <c r="M154" s="1417">
        <v>1</v>
      </c>
      <c r="N154" s="285">
        <v>4.01</v>
      </c>
      <c r="O154" s="1048">
        <v>265221.39999999997</v>
      </c>
      <c r="P154" s="1048"/>
      <c r="Q154" s="1048"/>
      <c r="R154" s="285">
        <f t="shared" ref="R154:R162" si="62">O154+P154+Q154</f>
        <v>265221.39999999997</v>
      </c>
      <c r="S154" s="285">
        <f t="shared" ref="S154:S161" si="63">+E154-L154</f>
        <v>0</v>
      </c>
      <c r="T154" s="285">
        <f t="shared" si="59"/>
        <v>0</v>
      </c>
      <c r="U154" s="285">
        <f t="shared" si="59"/>
        <v>0</v>
      </c>
      <c r="V154" s="285">
        <f t="shared" si="59"/>
        <v>0</v>
      </c>
      <c r="W154" s="285">
        <f t="shared" ref="W154:W161" si="64">T154+U154+V154</f>
        <v>0</v>
      </c>
      <c r="X154" s="262">
        <v>1</v>
      </c>
      <c r="Y154" s="285">
        <v>3</v>
      </c>
      <c r="Z154" s="285">
        <v>4.01</v>
      </c>
      <c r="AA154" s="1048">
        <v>265221.39999999997</v>
      </c>
      <c r="AB154" s="1048"/>
      <c r="AC154" s="1048"/>
      <c r="AD154" s="285">
        <f t="shared" si="60"/>
        <v>265221.39999999997</v>
      </c>
      <c r="AE154" s="262">
        <v>1</v>
      </c>
      <c r="AF154" s="285">
        <v>4</v>
      </c>
      <c r="AG154" s="285">
        <v>4.01</v>
      </c>
      <c r="AH154" s="1048">
        <v>265221.39999999997</v>
      </c>
      <c r="AI154" s="1048"/>
      <c r="AJ154" s="1048"/>
      <c r="AK154" s="285">
        <f t="shared" ref="AK154:AK162" si="65">AH154+AI154+AJ154</f>
        <v>265221.39999999997</v>
      </c>
    </row>
    <row r="155" spans="1:37" ht="27" x14ac:dyDescent="0.25">
      <c r="A155" s="1048">
        <v>3</v>
      </c>
      <c r="B155" s="262" t="s">
        <v>6776</v>
      </c>
      <c r="C155" s="26" t="s">
        <v>6712</v>
      </c>
      <c r="D155" s="329" t="s">
        <v>1</v>
      </c>
      <c r="E155" s="262">
        <v>1</v>
      </c>
      <c r="F155" s="1417">
        <v>2</v>
      </c>
      <c r="G155" s="285">
        <v>4.01</v>
      </c>
      <c r="H155" s="1048">
        <v>265221.39999999997</v>
      </c>
      <c r="I155" s="1048"/>
      <c r="J155" s="1048"/>
      <c r="K155" s="285">
        <f t="shared" si="61"/>
        <v>265221.39999999997</v>
      </c>
      <c r="L155" s="262">
        <v>1</v>
      </c>
      <c r="M155" s="1417">
        <v>1</v>
      </c>
      <c r="N155" s="285">
        <v>4.01</v>
      </c>
      <c r="O155" s="1048">
        <v>265221.39999999997</v>
      </c>
      <c r="P155" s="1048"/>
      <c r="Q155" s="1048"/>
      <c r="R155" s="285">
        <f t="shared" si="62"/>
        <v>265221.39999999997</v>
      </c>
      <c r="S155" s="285">
        <f t="shared" si="63"/>
        <v>0</v>
      </c>
      <c r="T155" s="285">
        <f t="shared" si="59"/>
        <v>0</v>
      </c>
      <c r="U155" s="285">
        <f t="shared" si="59"/>
        <v>0</v>
      </c>
      <c r="V155" s="285">
        <f t="shared" si="59"/>
        <v>0</v>
      </c>
      <c r="W155" s="285">
        <f t="shared" si="64"/>
        <v>0</v>
      </c>
      <c r="X155" s="262">
        <v>1</v>
      </c>
      <c r="Y155" s="285">
        <v>3</v>
      </c>
      <c r="Z155" s="285">
        <v>4.01</v>
      </c>
      <c r="AA155" s="1048">
        <v>265221.39999999997</v>
      </c>
      <c r="AB155" s="1048"/>
      <c r="AC155" s="1048"/>
      <c r="AD155" s="285">
        <f t="shared" si="60"/>
        <v>265221.39999999997</v>
      </c>
      <c r="AE155" s="262">
        <v>1</v>
      </c>
      <c r="AF155" s="285">
        <v>4</v>
      </c>
      <c r="AG155" s="285">
        <v>4.01</v>
      </c>
      <c r="AH155" s="1048">
        <v>265221.39999999997</v>
      </c>
      <c r="AI155" s="1048"/>
      <c r="AJ155" s="1048"/>
      <c r="AK155" s="285">
        <f t="shared" si="65"/>
        <v>265221.39999999997</v>
      </c>
    </row>
    <row r="156" spans="1:37" ht="27" x14ac:dyDescent="0.25">
      <c r="A156" s="1048">
        <v>4</v>
      </c>
      <c r="B156" s="262" t="s">
        <v>6777</v>
      </c>
      <c r="C156" s="26" t="s">
        <v>6712</v>
      </c>
      <c r="D156" s="329" t="s">
        <v>1</v>
      </c>
      <c r="E156" s="262">
        <v>1</v>
      </c>
      <c r="F156" s="1417">
        <v>2</v>
      </c>
      <c r="G156" s="285">
        <v>4.01</v>
      </c>
      <c r="H156" s="1048">
        <v>265221.39999999997</v>
      </c>
      <c r="I156" s="1048"/>
      <c r="J156" s="1048"/>
      <c r="K156" s="285">
        <f t="shared" si="61"/>
        <v>265221.39999999997</v>
      </c>
      <c r="L156" s="262">
        <v>1</v>
      </c>
      <c r="M156" s="1417">
        <v>1</v>
      </c>
      <c r="N156" s="285">
        <v>4.01</v>
      </c>
      <c r="O156" s="1048">
        <v>265221.39999999997</v>
      </c>
      <c r="P156" s="1048"/>
      <c r="Q156" s="1048"/>
      <c r="R156" s="285">
        <f t="shared" si="62"/>
        <v>265221.39999999997</v>
      </c>
      <c r="S156" s="285">
        <f t="shared" si="63"/>
        <v>0</v>
      </c>
      <c r="T156" s="285">
        <f t="shared" si="59"/>
        <v>0</v>
      </c>
      <c r="U156" s="285">
        <f t="shared" si="59"/>
        <v>0</v>
      </c>
      <c r="V156" s="285">
        <f t="shared" si="59"/>
        <v>0</v>
      </c>
      <c r="W156" s="285">
        <f t="shared" si="64"/>
        <v>0</v>
      </c>
      <c r="X156" s="262">
        <v>1</v>
      </c>
      <c r="Y156" s="285">
        <v>3</v>
      </c>
      <c r="Z156" s="285">
        <v>4.01</v>
      </c>
      <c r="AA156" s="1048">
        <v>265221.39999999997</v>
      </c>
      <c r="AB156" s="1048"/>
      <c r="AC156" s="1048"/>
      <c r="AD156" s="285">
        <f t="shared" si="60"/>
        <v>265221.39999999997</v>
      </c>
      <c r="AE156" s="262">
        <v>1</v>
      </c>
      <c r="AF156" s="285">
        <v>4</v>
      </c>
      <c r="AG156" s="285">
        <v>4.01</v>
      </c>
      <c r="AH156" s="1048">
        <v>265221.39999999997</v>
      </c>
      <c r="AI156" s="1048"/>
      <c r="AJ156" s="1048"/>
      <c r="AK156" s="285">
        <f t="shared" si="65"/>
        <v>265221.39999999997</v>
      </c>
    </row>
    <row r="157" spans="1:37" ht="27" x14ac:dyDescent="0.25">
      <c r="A157" s="1048">
        <v>5</v>
      </c>
      <c r="B157" s="262" t="s">
        <v>6778</v>
      </c>
      <c r="C157" s="26" t="s">
        <v>6712</v>
      </c>
      <c r="D157" s="329" t="s">
        <v>1</v>
      </c>
      <c r="E157" s="262">
        <v>1</v>
      </c>
      <c r="F157" s="1417">
        <v>2</v>
      </c>
      <c r="G157" s="285">
        <v>4.01</v>
      </c>
      <c r="H157" s="1048">
        <v>265221.39999999997</v>
      </c>
      <c r="I157" s="1048"/>
      <c r="J157" s="1048"/>
      <c r="K157" s="285">
        <f t="shared" si="61"/>
        <v>265221.39999999997</v>
      </c>
      <c r="L157" s="262">
        <v>1</v>
      </c>
      <c r="M157" s="1417">
        <v>1</v>
      </c>
      <c r="N157" s="285">
        <v>4.01</v>
      </c>
      <c r="O157" s="1048">
        <v>265221.39999999997</v>
      </c>
      <c r="P157" s="1048"/>
      <c r="Q157" s="1048"/>
      <c r="R157" s="285">
        <f t="shared" si="62"/>
        <v>265221.39999999997</v>
      </c>
      <c r="S157" s="285">
        <f t="shared" si="63"/>
        <v>0</v>
      </c>
      <c r="T157" s="285">
        <f t="shared" si="59"/>
        <v>0</v>
      </c>
      <c r="U157" s="285">
        <f t="shared" si="59"/>
        <v>0</v>
      </c>
      <c r="V157" s="285">
        <f t="shared" si="59"/>
        <v>0</v>
      </c>
      <c r="W157" s="285">
        <f t="shared" si="64"/>
        <v>0</v>
      </c>
      <c r="X157" s="262">
        <v>1</v>
      </c>
      <c r="Y157" s="285">
        <v>3</v>
      </c>
      <c r="Z157" s="285">
        <v>4.01</v>
      </c>
      <c r="AA157" s="1048">
        <v>265221.39999999997</v>
      </c>
      <c r="AB157" s="1048"/>
      <c r="AC157" s="1048"/>
      <c r="AD157" s="285">
        <f t="shared" si="60"/>
        <v>265221.39999999997</v>
      </c>
      <c r="AE157" s="262">
        <v>1</v>
      </c>
      <c r="AF157" s="285">
        <v>4</v>
      </c>
      <c r="AG157" s="285">
        <v>4.01</v>
      </c>
      <c r="AH157" s="1048">
        <v>265221.39999999997</v>
      </c>
      <c r="AI157" s="1048"/>
      <c r="AJ157" s="1048"/>
      <c r="AK157" s="285">
        <f t="shared" si="65"/>
        <v>265221.39999999997</v>
      </c>
    </row>
    <row r="158" spans="1:37" ht="27" x14ac:dyDescent="0.25">
      <c r="A158" s="1048">
        <v>6</v>
      </c>
      <c r="B158" s="262" t="s">
        <v>6779</v>
      </c>
      <c r="C158" s="26" t="s">
        <v>6712</v>
      </c>
      <c r="D158" s="329" t="s">
        <v>1</v>
      </c>
      <c r="E158" s="262">
        <v>1</v>
      </c>
      <c r="F158" s="1417">
        <v>2</v>
      </c>
      <c r="G158" s="285">
        <v>4.01</v>
      </c>
      <c r="H158" s="1048">
        <v>265221.39999999997</v>
      </c>
      <c r="I158" s="1048"/>
      <c r="J158" s="1048"/>
      <c r="K158" s="285">
        <f t="shared" si="61"/>
        <v>265221.39999999997</v>
      </c>
      <c r="L158" s="262">
        <v>1</v>
      </c>
      <c r="M158" s="1417">
        <v>1</v>
      </c>
      <c r="N158" s="285">
        <v>4.01</v>
      </c>
      <c r="O158" s="1048">
        <v>265221.39999999997</v>
      </c>
      <c r="P158" s="1048"/>
      <c r="Q158" s="1048"/>
      <c r="R158" s="285">
        <f t="shared" si="62"/>
        <v>265221.39999999997</v>
      </c>
      <c r="S158" s="285">
        <f t="shared" si="63"/>
        <v>0</v>
      </c>
      <c r="T158" s="285">
        <f t="shared" si="59"/>
        <v>0</v>
      </c>
      <c r="U158" s="285">
        <f t="shared" si="59"/>
        <v>0</v>
      </c>
      <c r="V158" s="285">
        <f t="shared" si="59"/>
        <v>0</v>
      </c>
      <c r="W158" s="285">
        <f t="shared" si="64"/>
        <v>0</v>
      </c>
      <c r="X158" s="262">
        <v>1</v>
      </c>
      <c r="Y158" s="285">
        <v>3</v>
      </c>
      <c r="Z158" s="285">
        <v>4.01</v>
      </c>
      <c r="AA158" s="1048">
        <v>265221.39999999997</v>
      </c>
      <c r="AB158" s="1048"/>
      <c r="AC158" s="1048"/>
      <c r="AD158" s="285">
        <f t="shared" si="60"/>
        <v>265221.39999999997</v>
      </c>
      <c r="AE158" s="262">
        <v>1</v>
      </c>
      <c r="AF158" s="285">
        <v>4</v>
      </c>
      <c r="AG158" s="285">
        <v>4.01</v>
      </c>
      <c r="AH158" s="1048">
        <v>265221.39999999997</v>
      </c>
      <c r="AI158" s="1048"/>
      <c r="AJ158" s="1048"/>
      <c r="AK158" s="285">
        <f t="shared" si="65"/>
        <v>265221.39999999997</v>
      </c>
    </row>
    <row r="159" spans="1:37" ht="27" x14ac:dyDescent="0.25">
      <c r="A159" s="1048">
        <v>7</v>
      </c>
      <c r="B159" s="262" t="s">
        <v>6780</v>
      </c>
      <c r="C159" s="26" t="s">
        <v>6712</v>
      </c>
      <c r="D159" s="329" t="s">
        <v>1</v>
      </c>
      <c r="E159" s="262">
        <v>1</v>
      </c>
      <c r="F159" s="1417">
        <v>2</v>
      </c>
      <c r="G159" s="285">
        <v>4.01</v>
      </c>
      <c r="H159" s="1048">
        <v>265221.39999999997</v>
      </c>
      <c r="I159" s="1048"/>
      <c r="J159" s="1048"/>
      <c r="K159" s="285">
        <f t="shared" si="61"/>
        <v>265221.39999999997</v>
      </c>
      <c r="L159" s="262">
        <v>1</v>
      </c>
      <c r="M159" s="1417">
        <v>1</v>
      </c>
      <c r="N159" s="285">
        <v>4.01</v>
      </c>
      <c r="O159" s="1048">
        <v>265221.39999999997</v>
      </c>
      <c r="P159" s="1048"/>
      <c r="Q159" s="1048"/>
      <c r="R159" s="285">
        <f t="shared" si="62"/>
        <v>265221.39999999997</v>
      </c>
      <c r="S159" s="285">
        <f t="shared" si="63"/>
        <v>0</v>
      </c>
      <c r="T159" s="285">
        <f t="shared" si="59"/>
        <v>0</v>
      </c>
      <c r="U159" s="285">
        <f t="shared" si="59"/>
        <v>0</v>
      </c>
      <c r="V159" s="285">
        <f t="shared" si="59"/>
        <v>0</v>
      </c>
      <c r="W159" s="285">
        <f t="shared" si="64"/>
        <v>0</v>
      </c>
      <c r="X159" s="262">
        <v>1</v>
      </c>
      <c r="Y159" s="285">
        <v>3</v>
      </c>
      <c r="Z159" s="285">
        <v>4.01</v>
      </c>
      <c r="AA159" s="1048">
        <v>265221.39999999997</v>
      </c>
      <c r="AB159" s="1048"/>
      <c r="AC159" s="1048"/>
      <c r="AD159" s="285">
        <f t="shared" si="60"/>
        <v>265221.39999999997</v>
      </c>
      <c r="AE159" s="262">
        <v>1</v>
      </c>
      <c r="AF159" s="285">
        <v>4</v>
      </c>
      <c r="AG159" s="285">
        <v>4.01</v>
      </c>
      <c r="AH159" s="1048">
        <v>265221.39999999997</v>
      </c>
      <c r="AI159" s="1048"/>
      <c r="AJ159" s="1048"/>
      <c r="AK159" s="285">
        <f t="shared" si="65"/>
        <v>265221.39999999997</v>
      </c>
    </row>
    <row r="160" spans="1:37" ht="27" x14ac:dyDescent="0.25">
      <c r="A160" s="1048">
        <v>8</v>
      </c>
      <c r="B160" s="262" t="s">
        <v>6781</v>
      </c>
      <c r="C160" s="26" t="s">
        <v>6712</v>
      </c>
      <c r="D160" s="329" t="s">
        <v>1</v>
      </c>
      <c r="E160" s="262">
        <v>1</v>
      </c>
      <c r="F160" s="1417">
        <v>2</v>
      </c>
      <c r="G160" s="285">
        <v>4.01</v>
      </c>
      <c r="H160" s="1048">
        <v>265221.39999999997</v>
      </c>
      <c r="I160" s="1048"/>
      <c r="J160" s="1048"/>
      <c r="K160" s="285">
        <f t="shared" si="61"/>
        <v>265221.39999999997</v>
      </c>
      <c r="L160" s="262">
        <v>1</v>
      </c>
      <c r="M160" s="1417">
        <v>1</v>
      </c>
      <c r="N160" s="285">
        <v>4.01</v>
      </c>
      <c r="O160" s="1048">
        <v>265221.39999999997</v>
      </c>
      <c r="P160" s="1048"/>
      <c r="Q160" s="1048"/>
      <c r="R160" s="285">
        <f t="shared" si="62"/>
        <v>265221.39999999997</v>
      </c>
      <c r="S160" s="285">
        <f t="shared" si="63"/>
        <v>0</v>
      </c>
      <c r="T160" s="285">
        <f t="shared" si="59"/>
        <v>0</v>
      </c>
      <c r="U160" s="285">
        <f t="shared" si="59"/>
        <v>0</v>
      </c>
      <c r="V160" s="285">
        <f t="shared" si="59"/>
        <v>0</v>
      </c>
      <c r="W160" s="285">
        <f t="shared" si="64"/>
        <v>0</v>
      </c>
      <c r="X160" s="262">
        <v>1</v>
      </c>
      <c r="Y160" s="285">
        <v>3</v>
      </c>
      <c r="Z160" s="285">
        <v>4.01</v>
      </c>
      <c r="AA160" s="1048">
        <v>265221.39999999997</v>
      </c>
      <c r="AB160" s="1048"/>
      <c r="AC160" s="1048"/>
      <c r="AD160" s="285">
        <f t="shared" si="60"/>
        <v>265221.39999999997</v>
      </c>
      <c r="AE160" s="262">
        <v>1</v>
      </c>
      <c r="AF160" s="285">
        <v>4</v>
      </c>
      <c r="AG160" s="285">
        <v>4.01</v>
      </c>
      <c r="AH160" s="1048">
        <v>265221.39999999997</v>
      </c>
      <c r="AI160" s="1048"/>
      <c r="AJ160" s="1048"/>
      <c r="AK160" s="285">
        <f t="shared" si="65"/>
        <v>265221.39999999997</v>
      </c>
    </row>
    <row r="161" spans="1:37" ht="27" x14ac:dyDescent="0.25">
      <c r="A161" s="1048">
        <v>9</v>
      </c>
      <c r="B161" s="262" t="s">
        <v>6782</v>
      </c>
      <c r="C161" s="26" t="s">
        <v>6712</v>
      </c>
      <c r="D161" s="329" t="s">
        <v>1</v>
      </c>
      <c r="E161" s="262">
        <v>1</v>
      </c>
      <c r="F161" s="1417">
        <v>2</v>
      </c>
      <c r="G161" s="285">
        <v>4.01</v>
      </c>
      <c r="H161" s="1048">
        <v>265221.39999999997</v>
      </c>
      <c r="I161" s="1048"/>
      <c r="J161" s="1048"/>
      <c r="K161" s="285">
        <f t="shared" si="61"/>
        <v>265221.39999999997</v>
      </c>
      <c r="L161" s="262">
        <v>1</v>
      </c>
      <c r="M161" s="1417">
        <v>1</v>
      </c>
      <c r="N161" s="285">
        <v>4.01</v>
      </c>
      <c r="O161" s="1048">
        <v>265221.39999999997</v>
      </c>
      <c r="P161" s="1048"/>
      <c r="Q161" s="1048"/>
      <c r="R161" s="285">
        <f t="shared" si="62"/>
        <v>265221.39999999997</v>
      </c>
      <c r="S161" s="285">
        <f t="shared" si="63"/>
        <v>0</v>
      </c>
      <c r="T161" s="285">
        <f t="shared" si="59"/>
        <v>0</v>
      </c>
      <c r="U161" s="285">
        <f t="shared" si="59"/>
        <v>0</v>
      </c>
      <c r="V161" s="285">
        <f t="shared" si="59"/>
        <v>0</v>
      </c>
      <c r="W161" s="285">
        <f t="shared" si="64"/>
        <v>0</v>
      </c>
      <c r="X161" s="262">
        <v>1</v>
      </c>
      <c r="Y161" s="285">
        <v>3</v>
      </c>
      <c r="Z161" s="285">
        <v>4.01</v>
      </c>
      <c r="AA161" s="1048">
        <v>265221.39999999997</v>
      </c>
      <c r="AB161" s="1048"/>
      <c r="AC161" s="1048"/>
      <c r="AD161" s="285">
        <f t="shared" si="60"/>
        <v>265221.39999999997</v>
      </c>
      <c r="AE161" s="262">
        <v>1</v>
      </c>
      <c r="AF161" s="285">
        <v>4</v>
      </c>
      <c r="AG161" s="285">
        <v>4.01</v>
      </c>
      <c r="AH161" s="1048">
        <v>265221.39999999997</v>
      </c>
      <c r="AI161" s="1048"/>
      <c r="AJ161" s="1048"/>
      <c r="AK161" s="285">
        <f t="shared" si="65"/>
        <v>265221.39999999997</v>
      </c>
    </row>
    <row r="162" spans="1:37" ht="27" x14ac:dyDescent="0.25">
      <c r="A162" s="1048">
        <v>10</v>
      </c>
      <c r="B162" s="262" t="s">
        <v>6783</v>
      </c>
      <c r="C162" s="26" t="s">
        <v>6712</v>
      </c>
      <c r="D162" s="329" t="s">
        <v>1</v>
      </c>
      <c r="E162" s="262">
        <v>1</v>
      </c>
      <c r="F162" s="1417">
        <v>2</v>
      </c>
      <c r="G162" s="285">
        <v>4.01</v>
      </c>
      <c r="H162" s="1048">
        <v>265221.39999999997</v>
      </c>
      <c r="I162" s="1048"/>
      <c r="J162" s="1048"/>
      <c r="K162" s="285">
        <f t="shared" si="61"/>
        <v>265221.39999999997</v>
      </c>
      <c r="L162" s="262">
        <v>1</v>
      </c>
      <c r="M162" s="1417">
        <v>1</v>
      </c>
      <c r="N162" s="285">
        <v>4.01</v>
      </c>
      <c r="O162" s="1048">
        <v>265221.39999999997</v>
      </c>
      <c r="P162" s="1048"/>
      <c r="Q162" s="1048"/>
      <c r="R162" s="285">
        <f t="shared" si="62"/>
        <v>265221.39999999997</v>
      </c>
      <c r="S162" s="285">
        <f>+E162-L162</f>
        <v>0</v>
      </c>
      <c r="T162" s="285">
        <f t="shared" si="59"/>
        <v>0</v>
      </c>
      <c r="U162" s="285">
        <f t="shared" si="59"/>
        <v>0</v>
      </c>
      <c r="V162" s="285">
        <f t="shared" si="59"/>
        <v>0</v>
      </c>
      <c r="W162" s="285">
        <f>T162+U162+V162</f>
        <v>0</v>
      </c>
      <c r="X162" s="262">
        <v>1</v>
      </c>
      <c r="Y162" s="285">
        <v>3</v>
      </c>
      <c r="Z162" s="285">
        <v>4.01</v>
      </c>
      <c r="AA162" s="1048">
        <v>265221.39999999997</v>
      </c>
      <c r="AB162" s="1048"/>
      <c r="AC162" s="1048"/>
      <c r="AD162" s="285">
        <f t="shared" si="60"/>
        <v>265221.39999999997</v>
      </c>
      <c r="AE162" s="262">
        <v>1</v>
      </c>
      <c r="AF162" s="285">
        <v>4</v>
      </c>
      <c r="AG162" s="285">
        <v>4.01</v>
      </c>
      <c r="AH162" s="1048">
        <v>265221.39999999997</v>
      </c>
      <c r="AI162" s="1048"/>
      <c r="AJ162" s="1048"/>
      <c r="AK162" s="285">
        <f t="shared" si="65"/>
        <v>265221.39999999997</v>
      </c>
    </row>
    <row r="163" spans="1:37" s="555" customFormat="1" ht="14.25" x14ac:dyDescent="0.25">
      <c r="A163" s="553"/>
      <c r="B163" s="561" t="s">
        <v>113</v>
      </c>
      <c r="C163" s="329" t="s">
        <v>1</v>
      </c>
      <c r="D163" s="329" t="s">
        <v>1</v>
      </c>
      <c r="E163" s="329">
        <f>SUM(E153:E162)</f>
        <v>10</v>
      </c>
      <c r="F163" s="329"/>
      <c r="G163" s="329"/>
      <c r="H163" s="329">
        <f>SUM(H153:H162)</f>
        <v>2652213.9999999995</v>
      </c>
      <c r="I163" s="329">
        <f>SUM(I153:I162)</f>
        <v>0</v>
      </c>
      <c r="J163" s="329">
        <f>SUM(J153:J162)</f>
        <v>0</v>
      </c>
      <c r="K163" s="329">
        <f>SUM(K153:K162)</f>
        <v>2652213.9999999995</v>
      </c>
      <c r="L163" s="329">
        <f>SUM(L153:L162)</f>
        <v>10</v>
      </c>
      <c r="M163" s="329"/>
      <c r="N163" s="329"/>
      <c r="O163" s="329">
        <f t="shared" ref="O163:X163" si="66">SUM(O153:O162)</f>
        <v>2652213.9999999995</v>
      </c>
      <c r="P163" s="329">
        <f t="shared" si="66"/>
        <v>0</v>
      </c>
      <c r="Q163" s="329">
        <f t="shared" si="66"/>
        <v>0</v>
      </c>
      <c r="R163" s="329">
        <f t="shared" si="66"/>
        <v>2652213.9999999995</v>
      </c>
      <c r="S163" s="329">
        <f t="shared" si="66"/>
        <v>0</v>
      </c>
      <c r="T163" s="329">
        <f t="shared" si="66"/>
        <v>0</v>
      </c>
      <c r="U163" s="329">
        <f t="shared" si="66"/>
        <v>0</v>
      </c>
      <c r="V163" s="329">
        <f t="shared" si="66"/>
        <v>0</v>
      </c>
      <c r="W163" s="329">
        <f t="shared" si="66"/>
        <v>0</v>
      </c>
      <c r="X163" s="329">
        <f t="shared" si="66"/>
        <v>10</v>
      </c>
      <c r="Y163" s="329"/>
      <c r="Z163" s="329"/>
      <c r="AA163" s="329">
        <f>SUM(AA153:AA162)</f>
        <v>2652213.9999999995</v>
      </c>
      <c r="AB163" s="329">
        <f>SUM(AB153:AB162)</f>
        <v>0</v>
      </c>
      <c r="AC163" s="329">
        <f>SUM(AC153:AC162)</f>
        <v>0</v>
      </c>
      <c r="AD163" s="329">
        <f>SUM(AD153:AD162)</f>
        <v>2652213.9999999995</v>
      </c>
      <c r="AE163" s="329">
        <f>SUM(AE153:AE162)</f>
        <v>10</v>
      </c>
      <c r="AF163" s="329"/>
      <c r="AG163" s="329"/>
      <c r="AH163" s="329">
        <f>SUM(AH153:AH162)</f>
        <v>2652213.9999999995</v>
      </c>
      <c r="AI163" s="329">
        <f>SUM(AI153:AI162)</f>
        <v>0</v>
      </c>
      <c r="AJ163" s="329">
        <f>SUM(AJ153:AJ162)</f>
        <v>0</v>
      </c>
      <c r="AK163" s="329">
        <f>SUM(AK153:AK162)</f>
        <v>2652213.9999999995</v>
      </c>
    </row>
    <row r="166" spans="1:37" ht="16.5" x14ac:dyDescent="0.3">
      <c r="B166" s="556" t="s">
        <v>230</v>
      </c>
      <c r="I166" s="327"/>
      <c r="K166" s="1512"/>
      <c r="L166" s="327"/>
      <c r="Q166" s="327"/>
      <c r="R166" s="327"/>
      <c r="S166" s="327"/>
      <c r="U166" s="1512"/>
      <c r="V166" s="327"/>
      <c r="X166" s="37"/>
    </row>
    <row r="167" spans="1:37" ht="24" customHeight="1" thickBot="1" x14ac:dyDescent="0.3">
      <c r="B167" s="557"/>
      <c r="C167" s="404"/>
      <c r="D167" s="404"/>
      <c r="E167" s="557"/>
      <c r="F167" s="404"/>
      <c r="G167" s="404"/>
      <c r="H167" s="404"/>
      <c r="J167" s="236"/>
      <c r="K167" s="1180"/>
      <c r="L167" s="236"/>
      <c r="M167" s="1411"/>
      <c r="N167" s="1411"/>
      <c r="O167" s="236"/>
      <c r="P167" s="236"/>
      <c r="Q167" s="1411"/>
      <c r="R167" s="1410"/>
      <c r="S167" s="1740"/>
      <c r="T167" s="1740"/>
      <c r="U167" s="1740"/>
      <c r="V167" s="1740"/>
      <c r="W167" s="1740"/>
      <c r="X167" s="236"/>
    </row>
    <row r="168" spans="1:37" s="282" customFormat="1" ht="25.5" customHeight="1" x14ac:dyDescent="0.25">
      <c r="A168" s="19"/>
      <c r="B168" s="558" t="s">
        <v>29</v>
      </c>
      <c r="C168" s="1548" t="s">
        <v>1362</v>
      </c>
      <c r="D168" s="1548"/>
      <c r="E168" s="1548"/>
      <c r="F168" s="1548"/>
      <c r="G168" s="1548"/>
      <c r="H168" s="1548"/>
      <c r="I168" s="20"/>
      <c r="J168" s="20"/>
      <c r="K168" s="259" t="s">
        <v>228</v>
      </c>
      <c r="L168" s="1412"/>
      <c r="M168" s="327"/>
      <c r="N168" s="20"/>
      <c r="O168" s="20"/>
      <c r="P168" s="20"/>
      <c r="Q168" s="20"/>
      <c r="S168" s="20"/>
      <c r="T168" s="20"/>
      <c r="U168" s="20"/>
      <c r="V168" s="20"/>
      <c r="W168" s="259" t="s">
        <v>228</v>
      </c>
    </row>
    <row r="169" spans="1:37" s="1414" customFormat="1" ht="14.25" customHeight="1" x14ac:dyDescent="0.25">
      <c r="A169" s="1413"/>
      <c r="B169" s="559"/>
      <c r="C169" s="1894" t="s">
        <v>424</v>
      </c>
      <c r="D169" s="1895"/>
      <c r="E169" s="1895"/>
      <c r="F169" s="1895"/>
      <c r="G169" s="1895"/>
      <c r="H169" s="1895"/>
      <c r="I169" s="1895"/>
      <c r="J169" s="1895"/>
      <c r="K169" s="1896"/>
      <c r="L169" s="1897" t="s">
        <v>392</v>
      </c>
      <c r="M169" s="1892"/>
      <c r="N169" s="1892"/>
      <c r="O169" s="1892"/>
      <c r="P169" s="1892"/>
      <c r="Q169" s="1892"/>
      <c r="R169" s="1893"/>
      <c r="S169" s="1897" t="s">
        <v>229</v>
      </c>
      <c r="T169" s="1892"/>
      <c r="U169" s="1892"/>
      <c r="V169" s="1892"/>
      <c r="W169" s="1893"/>
      <c r="X169" s="1897" t="s">
        <v>450</v>
      </c>
      <c r="Y169" s="1892"/>
      <c r="Z169" s="1892"/>
      <c r="AA169" s="1892"/>
      <c r="AB169" s="1892"/>
      <c r="AC169" s="1892"/>
      <c r="AD169" s="1892"/>
      <c r="AE169" s="1892" t="s">
        <v>1683</v>
      </c>
      <c r="AF169" s="1892"/>
      <c r="AG169" s="1892"/>
      <c r="AH169" s="1892"/>
      <c r="AI169" s="1892"/>
      <c r="AJ169" s="1892"/>
      <c r="AK169" s="1893"/>
    </row>
    <row r="170" spans="1:37" s="282" customFormat="1" ht="140.25" x14ac:dyDescent="0.25">
      <c r="A170" s="303" t="s">
        <v>114</v>
      </c>
      <c r="B170" s="326" t="s">
        <v>231</v>
      </c>
      <c r="C170" s="1418" t="s">
        <v>232</v>
      </c>
      <c r="D170" s="1418" t="s">
        <v>233</v>
      </c>
      <c r="E170" s="1418" t="s">
        <v>223</v>
      </c>
      <c r="F170" s="1418" t="s">
        <v>423</v>
      </c>
      <c r="G170" s="1418" t="s">
        <v>396</v>
      </c>
      <c r="H170" s="1415" t="s">
        <v>1604</v>
      </c>
      <c r="I170" s="326" t="s">
        <v>235</v>
      </c>
      <c r="J170" s="326" t="s">
        <v>236</v>
      </c>
      <c r="K170" s="326" t="s">
        <v>380</v>
      </c>
      <c r="L170" s="326" t="s">
        <v>223</v>
      </c>
      <c r="M170" s="326" t="s">
        <v>473</v>
      </c>
      <c r="N170" s="326" t="s">
        <v>377</v>
      </c>
      <c r="O170" s="326" t="s">
        <v>298</v>
      </c>
      <c r="P170" s="326" t="s">
        <v>235</v>
      </c>
      <c r="Q170" s="326" t="s">
        <v>236</v>
      </c>
      <c r="R170" s="326" t="s">
        <v>379</v>
      </c>
      <c r="S170" s="326" t="s">
        <v>223</v>
      </c>
      <c r="T170" s="326" t="s">
        <v>298</v>
      </c>
      <c r="U170" s="326" t="s">
        <v>235</v>
      </c>
      <c r="V170" s="326" t="s">
        <v>236</v>
      </c>
      <c r="W170" s="326" t="s">
        <v>378</v>
      </c>
      <c r="X170" s="326" t="s">
        <v>223</v>
      </c>
      <c r="Y170" s="326" t="s">
        <v>1605</v>
      </c>
      <c r="Z170" s="1419" t="s">
        <v>426</v>
      </c>
      <c r="AA170" s="326" t="s">
        <v>298</v>
      </c>
      <c r="AB170" s="326" t="s">
        <v>235</v>
      </c>
      <c r="AC170" s="326" t="s">
        <v>236</v>
      </c>
      <c r="AD170" s="326" t="s">
        <v>379</v>
      </c>
      <c r="AE170" s="326" t="s">
        <v>223</v>
      </c>
      <c r="AF170" s="326" t="s">
        <v>1606</v>
      </c>
      <c r="AG170" s="1419" t="s">
        <v>474</v>
      </c>
      <c r="AH170" s="326" t="s">
        <v>298</v>
      </c>
      <c r="AI170" s="326" t="s">
        <v>235</v>
      </c>
      <c r="AJ170" s="326" t="s">
        <v>236</v>
      </c>
      <c r="AK170" s="326" t="s">
        <v>379</v>
      </c>
    </row>
    <row r="171" spans="1:37" s="1416" customFormat="1" ht="12.75" x14ac:dyDescent="0.25">
      <c r="A171" s="328">
        <v>1</v>
      </c>
      <c r="B171" s="328">
        <v>2</v>
      </c>
      <c r="C171" s="328">
        <v>3</v>
      </c>
      <c r="D171" s="328">
        <v>4</v>
      </c>
      <c r="E171" s="328">
        <v>5</v>
      </c>
      <c r="F171" s="328">
        <v>6</v>
      </c>
      <c r="G171" s="328">
        <v>7</v>
      </c>
      <c r="H171" s="328">
        <v>8</v>
      </c>
      <c r="I171" s="328">
        <v>9</v>
      </c>
      <c r="J171" s="328">
        <v>10</v>
      </c>
      <c r="K171" s="328">
        <v>11</v>
      </c>
      <c r="L171" s="328">
        <v>12</v>
      </c>
      <c r="M171" s="328">
        <v>13</v>
      </c>
      <c r="N171" s="328">
        <v>14</v>
      </c>
      <c r="O171" s="328">
        <v>15</v>
      </c>
      <c r="P171" s="328">
        <v>16</v>
      </c>
      <c r="Q171" s="328">
        <v>17</v>
      </c>
      <c r="R171" s="328">
        <v>18</v>
      </c>
      <c r="S171" s="328">
        <v>19</v>
      </c>
      <c r="T171" s="328">
        <v>20</v>
      </c>
      <c r="U171" s="328">
        <v>21</v>
      </c>
      <c r="V171" s="328">
        <v>22</v>
      </c>
      <c r="W171" s="328">
        <v>23</v>
      </c>
      <c r="X171" s="328">
        <v>12</v>
      </c>
      <c r="Y171" s="328">
        <v>13</v>
      </c>
      <c r="Z171" s="328">
        <v>14</v>
      </c>
      <c r="AA171" s="328">
        <v>15</v>
      </c>
      <c r="AB171" s="328">
        <v>16</v>
      </c>
      <c r="AC171" s="328">
        <v>17</v>
      </c>
      <c r="AD171" s="328">
        <v>18</v>
      </c>
      <c r="AE171" s="328">
        <v>12</v>
      </c>
      <c r="AF171" s="328">
        <v>13</v>
      </c>
      <c r="AG171" s="328">
        <v>14</v>
      </c>
      <c r="AH171" s="328">
        <v>15</v>
      </c>
      <c r="AI171" s="328">
        <v>16</v>
      </c>
      <c r="AJ171" s="328">
        <v>17</v>
      </c>
      <c r="AK171" s="328">
        <v>18</v>
      </c>
    </row>
    <row r="172" spans="1:37" ht="57.75" x14ac:dyDescent="0.3">
      <c r="A172" s="553" t="s">
        <v>2</v>
      </c>
      <c r="B172" s="560" t="s">
        <v>1607</v>
      </c>
      <c r="C172" s="285"/>
      <c r="D172" s="285"/>
      <c r="E172" s="560"/>
      <c r="F172" s="285"/>
      <c r="G172" s="285"/>
      <c r="H172" s="285"/>
      <c r="I172" s="285"/>
      <c r="J172" s="285"/>
      <c r="K172" s="285"/>
      <c r="L172" s="560"/>
      <c r="M172" s="285"/>
      <c r="N172" s="285"/>
      <c r="O172" s="285"/>
      <c r="P172" s="285"/>
      <c r="Q172" s="285"/>
      <c r="R172" s="285"/>
      <c r="S172" s="285"/>
      <c r="T172" s="285"/>
      <c r="U172" s="285"/>
      <c r="V172" s="285"/>
      <c r="W172" s="285"/>
      <c r="X172" s="560"/>
      <c r="Y172" s="285"/>
      <c r="Z172" s="285"/>
      <c r="AA172" s="285"/>
      <c r="AB172" s="285"/>
      <c r="AC172" s="285"/>
      <c r="AD172" s="285"/>
      <c r="AE172" s="560"/>
      <c r="AF172" s="285"/>
      <c r="AG172" s="285"/>
      <c r="AH172" s="285"/>
      <c r="AI172" s="285"/>
      <c r="AJ172" s="285"/>
      <c r="AK172" s="285"/>
    </row>
    <row r="173" spans="1:37" x14ac:dyDescent="0.25">
      <c r="A173" s="1048"/>
      <c r="B173" s="301" t="s">
        <v>200</v>
      </c>
      <c r="C173" s="285"/>
      <c r="D173" s="285"/>
      <c r="E173" s="301"/>
      <c r="F173" s="285"/>
      <c r="G173" s="285"/>
      <c r="H173" s="285"/>
      <c r="I173" s="285"/>
      <c r="J173" s="285"/>
      <c r="K173" s="285"/>
      <c r="L173" s="301"/>
      <c r="M173" s="285"/>
      <c r="N173" s="285"/>
      <c r="O173" s="285"/>
      <c r="P173" s="285"/>
      <c r="Q173" s="285"/>
      <c r="R173" s="285"/>
      <c r="S173" s="285"/>
      <c r="T173" s="285"/>
      <c r="U173" s="285"/>
      <c r="V173" s="285"/>
      <c r="W173" s="285"/>
      <c r="X173" s="301"/>
      <c r="Y173" s="285"/>
      <c r="Z173" s="285"/>
      <c r="AA173" s="285"/>
      <c r="AB173" s="285"/>
      <c r="AC173" s="285"/>
      <c r="AD173" s="285"/>
      <c r="AE173" s="301"/>
      <c r="AF173" s="285"/>
      <c r="AG173" s="285"/>
      <c r="AH173" s="285"/>
      <c r="AI173" s="285"/>
      <c r="AJ173" s="285"/>
      <c r="AK173" s="285"/>
    </row>
    <row r="174" spans="1:37" x14ac:dyDescent="0.25">
      <c r="A174" s="1048"/>
      <c r="B174" s="301"/>
      <c r="C174" s="285"/>
      <c r="D174" s="285"/>
      <c r="E174" s="301"/>
      <c r="F174" s="285"/>
      <c r="G174" s="285"/>
      <c r="H174" s="301"/>
      <c r="I174" s="301"/>
      <c r="J174" s="301"/>
      <c r="K174" s="301"/>
      <c r="L174" s="301"/>
      <c r="M174" s="285"/>
      <c r="N174" s="285"/>
      <c r="O174" s="301"/>
      <c r="P174" s="301"/>
      <c r="Q174" s="301"/>
      <c r="R174" s="301"/>
      <c r="S174" s="301"/>
      <c r="T174" s="301"/>
      <c r="U174" s="301"/>
      <c r="V174" s="301"/>
      <c r="W174" s="301"/>
      <c r="X174" s="301"/>
      <c r="Y174" s="285"/>
      <c r="Z174" s="285"/>
      <c r="AA174" s="301"/>
      <c r="AB174" s="301"/>
      <c r="AC174" s="301"/>
      <c r="AD174" s="301"/>
      <c r="AE174" s="301"/>
      <c r="AF174" s="285"/>
      <c r="AG174" s="285"/>
      <c r="AH174" s="301"/>
      <c r="AI174" s="301"/>
      <c r="AJ174" s="301"/>
      <c r="AK174" s="301"/>
    </row>
    <row r="175" spans="1:37" ht="27" x14ac:dyDescent="0.25">
      <c r="A175" s="1048">
        <v>1</v>
      </c>
      <c r="B175" s="262" t="s">
        <v>6784</v>
      </c>
      <c r="C175" s="26" t="s">
        <v>6712</v>
      </c>
      <c r="D175" s="329" t="s">
        <v>1</v>
      </c>
      <c r="E175" s="262">
        <v>1</v>
      </c>
      <c r="F175" s="1417">
        <v>2</v>
      </c>
      <c r="G175" s="1563">
        <v>4.01</v>
      </c>
      <c r="H175" s="1048">
        <v>265221.39999999997</v>
      </c>
      <c r="I175" s="1048"/>
      <c r="J175" s="1048"/>
      <c r="K175" s="285">
        <f>H175+I175+J175</f>
        <v>265221.39999999997</v>
      </c>
      <c r="L175" s="262">
        <v>1</v>
      </c>
      <c r="M175" s="1417">
        <v>1</v>
      </c>
      <c r="N175" s="285">
        <v>4.01</v>
      </c>
      <c r="O175" s="1048">
        <v>265221.39999999997</v>
      </c>
      <c r="P175" s="1048">
        <v>38493.5</v>
      </c>
      <c r="Q175" s="1048"/>
      <c r="R175" s="285">
        <f>O175+P175+Q175</f>
        <v>303714.89999999997</v>
      </c>
      <c r="S175" s="285">
        <f>+E175-L175</f>
        <v>0</v>
      </c>
      <c r="T175" s="285">
        <f t="shared" ref="T175:V192" si="67">H175-O175</f>
        <v>0</v>
      </c>
      <c r="U175" s="285">
        <f t="shared" si="67"/>
        <v>-38493.5</v>
      </c>
      <c r="V175" s="285">
        <f t="shared" si="67"/>
        <v>0</v>
      </c>
      <c r="W175" s="285">
        <f>T175+U175+V175</f>
        <v>-38493.5</v>
      </c>
      <c r="X175" s="262">
        <v>1</v>
      </c>
      <c r="Y175" s="285">
        <v>3</v>
      </c>
      <c r="Z175" s="1563">
        <v>4.01</v>
      </c>
      <c r="AA175" s="1048">
        <v>265221.39999999997</v>
      </c>
      <c r="AB175" s="1048">
        <v>0</v>
      </c>
      <c r="AC175" s="1048"/>
      <c r="AD175" s="285">
        <f t="shared" ref="AD175:AD237" si="68">AA175+AB175+AC175</f>
        <v>265221.39999999997</v>
      </c>
      <c r="AE175" s="262">
        <v>1</v>
      </c>
      <c r="AF175" s="285">
        <v>4</v>
      </c>
      <c r="AG175" s="1563">
        <v>4.01</v>
      </c>
      <c r="AH175" s="1048">
        <v>265221.39999999997</v>
      </c>
      <c r="AI175" s="1048">
        <v>0</v>
      </c>
      <c r="AJ175" s="1048"/>
      <c r="AK175" s="285">
        <f>AH175+AI175+AJ175</f>
        <v>265221.39999999997</v>
      </c>
    </row>
    <row r="176" spans="1:37" ht="27" x14ac:dyDescent="0.25">
      <c r="A176" s="1048">
        <v>2</v>
      </c>
      <c r="B176" s="262" t="s">
        <v>6785</v>
      </c>
      <c r="C176" s="26" t="s">
        <v>6712</v>
      </c>
      <c r="D176" s="329" t="s">
        <v>1</v>
      </c>
      <c r="E176" s="262">
        <v>1</v>
      </c>
      <c r="F176" s="1417">
        <v>1</v>
      </c>
      <c r="G176" s="1563">
        <v>3.88</v>
      </c>
      <c r="H176" s="1048">
        <v>256623.19999999998</v>
      </c>
      <c r="I176" s="1048">
        <v>38493.5</v>
      </c>
      <c r="J176" s="1048"/>
      <c r="K176" s="285">
        <f t="shared" ref="K176:K192" si="69">H176+I176+J176</f>
        <v>295116.69999999995</v>
      </c>
      <c r="L176" s="262">
        <v>1</v>
      </c>
      <c r="M176" s="1417">
        <v>0</v>
      </c>
      <c r="N176" s="285">
        <v>3.88</v>
      </c>
      <c r="O176" s="1048">
        <v>256623.19999999998</v>
      </c>
      <c r="P176" s="1048"/>
      <c r="Q176" s="1048"/>
      <c r="R176" s="285">
        <f t="shared" ref="R176:R192" si="70">O176+P176+Q176</f>
        <v>256623.19999999998</v>
      </c>
      <c r="S176" s="285">
        <f t="shared" ref="S176:S183" si="71">+E176-L176</f>
        <v>0</v>
      </c>
      <c r="T176" s="285">
        <f t="shared" si="67"/>
        <v>0</v>
      </c>
      <c r="U176" s="285">
        <f t="shared" si="67"/>
        <v>38493.5</v>
      </c>
      <c r="V176" s="285">
        <f t="shared" si="67"/>
        <v>0</v>
      </c>
      <c r="W176" s="285">
        <f t="shared" ref="W176:W183" si="72">T176+U176+V176</f>
        <v>38493.5</v>
      </c>
      <c r="X176" s="262">
        <v>1</v>
      </c>
      <c r="Y176" s="285">
        <v>2</v>
      </c>
      <c r="Z176" s="1563">
        <v>3.88</v>
      </c>
      <c r="AA176" s="1048">
        <v>256623.19999999998</v>
      </c>
      <c r="AB176" s="1048">
        <v>38493.5</v>
      </c>
      <c r="AC176" s="1048"/>
      <c r="AD176" s="285">
        <f t="shared" si="68"/>
        <v>295116.69999999995</v>
      </c>
      <c r="AE176" s="262">
        <v>1</v>
      </c>
      <c r="AF176" s="285">
        <v>3</v>
      </c>
      <c r="AG176" s="1563">
        <v>3.88</v>
      </c>
      <c r="AH176" s="1048">
        <v>256623.19999999998</v>
      </c>
      <c r="AI176" s="1048">
        <v>38493.5</v>
      </c>
      <c r="AJ176" s="1048"/>
      <c r="AK176" s="285">
        <f t="shared" ref="AK176:AK192" si="73">AH176+AI176+AJ176</f>
        <v>295116.69999999995</v>
      </c>
    </row>
    <row r="177" spans="1:37" ht="27" x14ac:dyDescent="0.25">
      <c r="A177" s="1048">
        <v>3</v>
      </c>
      <c r="B177" s="262" t="s">
        <v>6786</v>
      </c>
      <c r="C177" s="26" t="s">
        <v>6712</v>
      </c>
      <c r="D177" s="329" t="s">
        <v>1</v>
      </c>
      <c r="E177" s="262">
        <v>1</v>
      </c>
      <c r="F177" s="1417">
        <v>2</v>
      </c>
      <c r="G177" s="1563">
        <v>4.01</v>
      </c>
      <c r="H177" s="1048">
        <v>265221.39999999997</v>
      </c>
      <c r="I177" s="1048"/>
      <c r="J177" s="1048"/>
      <c r="K177" s="285">
        <f t="shared" si="69"/>
        <v>265221.39999999997</v>
      </c>
      <c r="L177" s="262">
        <v>1</v>
      </c>
      <c r="M177" s="1417">
        <v>1</v>
      </c>
      <c r="N177" s="285">
        <v>4.01</v>
      </c>
      <c r="O177" s="1048">
        <v>265221.39999999997</v>
      </c>
      <c r="P177" s="1048"/>
      <c r="Q177" s="1048"/>
      <c r="R177" s="285">
        <f t="shared" si="70"/>
        <v>265221.39999999997</v>
      </c>
      <c r="S177" s="285">
        <f t="shared" si="71"/>
        <v>0</v>
      </c>
      <c r="T177" s="285">
        <f t="shared" si="67"/>
        <v>0</v>
      </c>
      <c r="U177" s="285">
        <f t="shared" si="67"/>
        <v>0</v>
      </c>
      <c r="V177" s="285">
        <f t="shared" si="67"/>
        <v>0</v>
      </c>
      <c r="W177" s="285">
        <f t="shared" si="72"/>
        <v>0</v>
      </c>
      <c r="X177" s="262">
        <v>1</v>
      </c>
      <c r="Y177" s="285">
        <v>3</v>
      </c>
      <c r="Z177" s="1563">
        <v>4.01</v>
      </c>
      <c r="AA177" s="1048">
        <v>265221.39999999997</v>
      </c>
      <c r="AB177" s="1048">
        <v>0</v>
      </c>
      <c r="AC177" s="1048"/>
      <c r="AD177" s="285">
        <f t="shared" si="68"/>
        <v>265221.39999999997</v>
      </c>
      <c r="AE177" s="262">
        <v>1</v>
      </c>
      <c r="AF177" s="285">
        <v>4</v>
      </c>
      <c r="AG177" s="1563">
        <v>4.01</v>
      </c>
      <c r="AH177" s="1048">
        <v>265221.39999999997</v>
      </c>
      <c r="AI177" s="1048">
        <v>0</v>
      </c>
      <c r="AJ177" s="1048"/>
      <c r="AK177" s="285">
        <f t="shared" si="73"/>
        <v>265221.39999999997</v>
      </c>
    </row>
    <row r="178" spans="1:37" ht="27" x14ac:dyDescent="0.25">
      <c r="A178" s="1048">
        <v>4</v>
      </c>
      <c r="B178" s="262" t="s">
        <v>6787</v>
      </c>
      <c r="C178" s="26" t="s">
        <v>6712</v>
      </c>
      <c r="D178" s="329" t="s">
        <v>1</v>
      </c>
      <c r="E178" s="262">
        <v>1</v>
      </c>
      <c r="F178" s="1417">
        <v>2</v>
      </c>
      <c r="G178" s="1563">
        <v>4.01</v>
      </c>
      <c r="H178" s="1048">
        <v>265221.39999999997</v>
      </c>
      <c r="I178" s="1048"/>
      <c r="J178" s="1048"/>
      <c r="K178" s="285">
        <f t="shared" si="69"/>
        <v>265221.39999999997</v>
      </c>
      <c r="L178" s="262">
        <v>1</v>
      </c>
      <c r="M178" s="1417">
        <v>1</v>
      </c>
      <c r="N178" s="285">
        <v>4.01</v>
      </c>
      <c r="O178" s="1048">
        <v>265221.39999999997</v>
      </c>
      <c r="P178" s="1048"/>
      <c r="Q178" s="1048"/>
      <c r="R178" s="285">
        <f t="shared" si="70"/>
        <v>265221.39999999997</v>
      </c>
      <c r="S178" s="285">
        <f t="shared" si="71"/>
        <v>0</v>
      </c>
      <c r="T178" s="285">
        <f t="shared" si="67"/>
        <v>0</v>
      </c>
      <c r="U178" s="285">
        <f t="shared" si="67"/>
        <v>0</v>
      </c>
      <c r="V178" s="285">
        <f t="shared" si="67"/>
        <v>0</v>
      </c>
      <c r="W178" s="285">
        <f t="shared" si="72"/>
        <v>0</v>
      </c>
      <c r="X178" s="262">
        <v>1</v>
      </c>
      <c r="Y178" s="285">
        <v>3</v>
      </c>
      <c r="Z178" s="1563">
        <v>4.01</v>
      </c>
      <c r="AA178" s="1048">
        <v>265221.39999999997</v>
      </c>
      <c r="AB178" s="1048">
        <v>0</v>
      </c>
      <c r="AC178" s="1048"/>
      <c r="AD178" s="285">
        <f t="shared" si="68"/>
        <v>265221.39999999997</v>
      </c>
      <c r="AE178" s="262">
        <v>1</v>
      </c>
      <c r="AF178" s="285">
        <v>4</v>
      </c>
      <c r="AG178" s="1563">
        <v>4.01</v>
      </c>
      <c r="AH178" s="1048">
        <v>265221.39999999997</v>
      </c>
      <c r="AI178" s="1048">
        <v>0</v>
      </c>
      <c r="AJ178" s="1048"/>
      <c r="AK178" s="285">
        <f t="shared" si="73"/>
        <v>265221.39999999997</v>
      </c>
    </row>
    <row r="179" spans="1:37" ht="27" x14ac:dyDescent="0.25">
      <c r="A179" s="1048">
        <v>5</v>
      </c>
      <c r="B179" s="262" t="s">
        <v>6788</v>
      </c>
      <c r="C179" s="26" t="s">
        <v>6712</v>
      </c>
      <c r="D179" s="329" t="s">
        <v>1</v>
      </c>
      <c r="E179" s="262">
        <v>1</v>
      </c>
      <c r="F179" s="1417">
        <v>2</v>
      </c>
      <c r="G179" s="1563">
        <v>4.01</v>
      </c>
      <c r="H179" s="1048">
        <v>265221.39999999997</v>
      </c>
      <c r="I179" s="1048"/>
      <c r="J179" s="1048"/>
      <c r="K179" s="285">
        <f t="shared" si="69"/>
        <v>265221.39999999997</v>
      </c>
      <c r="L179" s="262">
        <v>1</v>
      </c>
      <c r="M179" s="1417">
        <v>1</v>
      </c>
      <c r="N179" s="285">
        <v>4.01</v>
      </c>
      <c r="O179" s="1048">
        <v>265221.39999999997</v>
      </c>
      <c r="P179" s="1048"/>
      <c r="Q179" s="1048"/>
      <c r="R179" s="285">
        <f t="shared" si="70"/>
        <v>265221.39999999997</v>
      </c>
      <c r="S179" s="285">
        <f t="shared" si="71"/>
        <v>0</v>
      </c>
      <c r="T179" s="285">
        <f t="shared" si="67"/>
        <v>0</v>
      </c>
      <c r="U179" s="285">
        <f t="shared" si="67"/>
        <v>0</v>
      </c>
      <c r="V179" s="285">
        <f t="shared" si="67"/>
        <v>0</v>
      </c>
      <c r="W179" s="285">
        <f t="shared" si="72"/>
        <v>0</v>
      </c>
      <c r="X179" s="262">
        <v>1</v>
      </c>
      <c r="Y179" s="285">
        <v>3</v>
      </c>
      <c r="Z179" s="1563">
        <v>4.01</v>
      </c>
      <c r="AA179" s="1048">
        <v>265221.39999999997</v>
      </c>
      <c r="AB179" s="1048">
        <v>0</v>
      </c>
      <c r="AC179" s="1048"/>
      <c r="AD179" s="285">
        <f t="shared" si="68"/>
        <v>265221.39999999997</v>
      </c>
      <c r="AE179" s="262">
        <v>1</v>
      </c>
      <c r="AF179" s="285">
        <v>4</v>
      </c>
      <c r="AG179" s="1563">
        <v>4.01</v>
      </c>
      <c r="AH179" s="1048">
        <v>265221.39999999997</v>
      </c>
      <c r="AI179" s="1048">
        <v>0</v>
      </c>
      <c r="AJ179" s="1048"/>
      <c r="AK179" s="285">
        <f t="shared" si="73"/>
        <v>265221.39999999997</v>
      </c>
    </row>
    <row r="180" spans="1:37" ht="27" x14ac:dyDescent="0.25">
      <c r="A180" s="1048">
        <v>6</v>
      </c>
      <c r="B180" s="262" t="s">
        <v>6789</v>
      </c>
      <c r="C180" s="26" t="s">
        <v>6712</v>
      </c>
      <c r="D180" s="329" t="s">
        <v>1</v>
      </c>
      <c r="E180" s="262">
        <v>1</v>
      </c>
      <c r="F180" s="1417">
        <v>1</v>
      </c>
      <c r="G180" s="1563">
        <v>3.88</v>
      </c>
      <c r="H180" s="1048">
        <v>256623.19999999998</v>
      </c>
      <c r="I180" s="1048"/>
      <c r="J180" s="1048"/>
      <c r="K180" s="285">
        <f t="shared" si="69"/>
        <v>256623.19999999998</v>
      </c>
      <c r="L180" s="262">
        <v>1</v>
      </c>
      <c r="M180" s="1417">
        <v>0</v>
      </c>
      <c r="N180" s="285">
        <v>3.88</v>
      </c>
      <c r="O180" s="1048">
        <v>256623.19999999998</v>
      </c>
      <c r="P180" s="1048"/>
      <c r="Q180" s="1048"/>
      <c r="R180" s="285">
        <f t="shared" si="70"/>
        <v>256623.19999999998</v>
      </c>
      <c r="S180" s="285">
        <f t="shared" si="71"/>
        <v>0</v>
      </c>
      <c r="T180" s="285">
        <f t="shared" si="67"/>
        <v>0</v>
      </c>
      <c r="U180" s="285">
        <f t="shared" si="67"/>
        <v>0</v>
      </c>
      <c r="V180" s="285">
        <f t="shared" si="67"/>
        <v>0</v>
      </c>
      <c r="W180" s="285">
        <f t="shared" si="72"/>
        <v>0</v>
      </c>
      <c r="X180" s="262">
        <v>1</v>
      </c>
      <c r="Y180" s="285">
        <v>2</v>
      </c>
      <c r="Z180" s="1563">
        <v>3.88</v>
      </c>
      <c r="AA180" s="1048">
        <v>256623.19999999998</v>
      </c>
      <c r="AB180" s="1048">
        <v>0</v>
      </c>
      <c r="AC180" s="1048"/>
      <c r="AD180" s="285">
        <f t="shared" si="68"/>
        <v>256623.19999999998</v>
      </c>
      <c r="AE180" s="262">
        <v>1</v>
      </c>
      <c r="AF180" s="285">
        <v>3</v>
      </c>
      <c r="AG180" s="1563">
        <v>3.88</v>
      </c>
      <c r="AH180" s="1048">
        <v>256623.19999999998</v>
      </c>
      <c r="AI180" s="1048">
        <v>0</v>
      </c>
      <c r="AJ180" s="1048"/>
      <c r="AK180" s="285">
        <f t="shared" si="73"/>
        <v>256623.19999999998</v>
      </c>
    </row>
    <row r="181" spans="1:37" ht="27" x14ac:dyDescent="0.25">
      <c r="A181" s="1048">
        <v>7</v>
      </c>
      <c r="B181" s="262" t="s">
        <v>5060</v>
      </c>
      <c r="C181" s="26" t="s">
        <v>6712</v>
      </c>
      <c r="D181" s="329" t="s">
        <v>1</v>
      </c>
      <c r="E181" s="262">
        <v>1</v>
      </c>
      <c r="F181" s="1417">
        <v>2</v>
      </c>
      <c r="G181" s="1563">
        <v>4.01</v>
      </c>
      <c r="H181" s="1048">
        <v>265221.39999999997</v>
      </c>
      <c r="I181" s="1048"/>
      <c r="J181" s="1048"/>
      <c r="K181" s="285">
        <f t="shared" si="69"/>
        <v>265221.39999999997</v>
      </c>
      <c r="L181" s="262">
        <v>1</v>
      </c>
      <c r="M181" s="1417">
        <v>1</v>
      </c>
      <c r="N181" s="285">
        <v>4.01</v>
      </c>
      <c r="O181" s="1048">
        <v>265221.39999999997</v>
      </c>
      <c r="P181" s="1048"/>
      <c r="Q181" s="1048"/>
      <c r="R181" s="285">
        <f t="shared" si="70"/>
        <v>265221.39999999997</v>
      </c>
      <c r="S181" s="285">
        <f t="shared" si="71"/>
        <v>0</v>
      </c>
      <c r="T181" s="285">
        <f t="shared" si="67"/>
        <v>0</v>
      </c>
      <c r="U181" s="285">
        <f t="shared" si="67"/>
        <v>0</v>
      </c>
      <c r="V181" s="285">
        <f t="shared" si="67"/>
        <v>0</v>
      </c>
      <c r="W181" s="285">
        <f t="shared" si="72"/>
        <v>0</v>
      </c>
      <c r="X181" s="262">
        <v>1</v>
      </c>
      <c r="Y181" s="285">
        <v>3</v>
      </c>
      <c r="Z181" s="1563">
        <v>4.01</v>
      </c>
      <c r="AA181" s="1048">
        <v>265221.39999999997</v>
      </c>
      <c r="AB181" s="1048">
        <v>0</v>
      </c>
      <c r="AC181" s="1048"/>
      <c r="AD181" s="285">
        <f t="shared" si="68"/>
        <v>265221.39999999997</v>
      </c>
      <c r="AE181" s="262">
        <v>1</v>
      </c>
      <c r="AF181" s="285">
        <v>4</v>
      </c>
      <c r="AG181" s="1563">
        <v>4.01</v>
      </c>
      <c r="AH181" s="1048">
        <v>265221.39999999997</v>
      </c>
      <c r="AI181" s="1048">
        <v>0</v>
      </c>
      <c r="AJ181" s="1048"/>
      <c r="AK181" s="285">
        <f t="shared" si="73"/>
        <v>265221.39999999997</v>
      </c>
    </row>
    <row r="182" spans="1:37" ht="27" x14ac:dyDescent="0.25">
      <c r="A182" s="1048">
        <v>8</v>
      </c>
      <c r="B182" s="262" t="s">
        <v>6790</v>
      </c>
      <c r="C182" s="26" t="s">
        <v>6712</v>
      </c>
      <c r="D182" s="329" t="s">
        <v>1</v>
      </c>
      <c r="E182" s="262">
        <v>1</v>
      </c>
      <c r="F182" s="1417">
        <v>2</v>
      </c>
      <c r="G182" s="1563">
        <v>4.01</v>
      </c>
      <c r="H182" s="1048">
        <v>265221.39999999997</v>
      </c>
      <c r="I182" s="1048"/>
      <c r="J182" s="1048"/>
      <c r="K182" s="285">
        <f t="shared" si="69"/>
        <v>265221.39999999997</v>
      </c>
      <c r="L182" s="262">
        <v>1</v>
      </c>
      <c r="M182" s="1417">
        <v>1</v>
      </c>
      <c r="N182" s="285">
        <v>4.01</v>
      </c>
      <c r="O182" s="1048">
        <v>265221.39999999997</v>
      </c>
      <c r="P182" s="1048"/>
      <c r="Q182" s="1048"/>
      <c r="R182" s="285">
        <f t="shared" si="70"/>
        <v>265221.39999999997</v>
      </c>
      <c r="S182" s="285">
        <f t="shared" si="71"/>
        <v>0</v>
      </c>
      <c r="T182" s="285">
        <f t="shared" si="67"/>
        <v>0</v>
      </c>
      <c r="U182" s="285">
        <f t="shared" si="67"/>
        <v>0</v>
      </c>
      <c r="V182" s="285">
        <f t="shared" si="67"/>
        <v>0</v>
      </c>
      <c r="W182" s="285">
        <f t="shared" si="72"/>
        <v>0</v>
      </c>
      <c r="X182" s="262">
        <v>1</v>
      </c>
      <c r="Y182" s="285">
        <v>3</v>
      </c>
      <c r="Z182" s="1563">
        <v>4.01</v>
      </c>
      <c r="AA182" s="1048">
        <v>265221.39999999997</v>
      </c>
      <c r="AB182" s="1048">
        <v>0</v>
      </c>
      <c r="AC182" s="1048"/>
      <c r="AD182" s="285">
        <f t="shared" si="68"/>
        <v>265221.39999999997</v>
      </c>
      <c r="AE182" s="262">
        <v>1</v>
      </c>
      <c r="AF182" s="285">
        <v>4</v>
      </c>
      <c r="AG182" s="1563">
        <v>4.01</v>
      </c>
      <c r="AH182" s="1048">
        <v>265221.39999999997</v>
      </c>
      <c r="AI182" s="1048">
        <v>0</v>
      </c>
      <c r="AJ182" s="1048"/>
      <c r="AK182" s="285">
        <f t="shared" si="73"/>
        <v>265221.39999999997</v>
      </c>
    </row>
    <row r="183" spans="1:37" ht="27" x14ac:dyDescent="0.25">
      <c r="A183" s="1048">
        <v>9</v>
      </c>
      <c r="B183" s="262" t="s">
        <v>6791</v>
      </c>
      <c r="C183" s="26" t="s">
        <v>6712</v>
      </c>
      <c r="D183" s="329" t="s">
        <v>1</v>
      </c>
      <c r="E183" s="262">
        <v>1</v>
      </c>
      <c r="F183" s="1417">
        <v>2</v>
      </c>
      <c r="G183" s="1563">
        <v>4.01</v>
      </c>
      <c r="H183" s="1048">
        <v>265221.39999999997</v>
      </c>
      <c r="I183" s="1048"/>
      <c r="J183" s="1048"/>
      <c r="K183" s="285">
        <f t="shared" si="69"/>
        <v>265221.39999999997</v>
      </c>
      <c r="L183" s="262">
        <v>1</v>
      </c>
      <c r="M183" s="1417">
        <v>1</v>
      </c>
      <c r="N183" s="285">
        <v>4.01</v>
      </c>
      <c r="O183" s="1048">
        <v>265221.39999999997</v>
      </c>
      <c r="P183" s="1048"/>
      <c r="Q183" s="1048"/>
      <c r="R183" s="285">
        <f t="shared" si="70"/>
        <v>265221.39999999997</v>
      </c>
      <c r="S183" s="285">
        <f t="shared" si="71"/>
        <v>0</v>
      </c>
      <c r="T183" s="285">
        <f t="shared" si="67"/>
        <v>0</v>
      </c>
      <c r="U183" s="285">
        <f t="shared" si="67"/>
        <v>0</v>
      </c>
      <c r="V183" s="285">
        <f t="shared" si="67"/>
        <v>0</v>
      </c>
      <c r="W183" s="285">
        <f t="shared" si="72"/>
        <v>0</v>
      </c>
      <c r="X183" s="262">
        <v>1</v>
      </c>
      <c r="Y183" s="285">
        <v>3</v>
      </c>
      <c r="Z183" s="1563">
        <v>4.01</v>
      </c>
      <c r="AA183" s="1048">
        <v>265221.39999999997</v>
      </c>
      <c r="AB183" s="1048">
        <v>0</v>
      </c>
      <c r="AC183" s="1048"/>
      <c r="AD183" s="285">
        <f t="shared" si="68"/>
        <v>265221.39999999997</v>
      </c>
      <c r="AE183" s="262">
        <v>1</v>
      </c>
      <c r="AF183" s="285">
        <v>4</v>
      </c>
      <c r="AG183" s="1563">
        <v>4.01</v>
      </c>
      <c r="AH183" s="1048">
        <v>265221.39999999997</v>
      </c>
      <c r="AI183" s="1048">
        <v>0</v>
      </c>
      <c r="AJ183" s="1048"/>
      <c r="AK183" s="285">
        <f t="shared" si="73"/>
        <v>265221.39999999997</v>
      </c>
    </row>
    <row r="184" spans="1:37" ht="27" x14ac:dyDescent="0.25">
      <c r="A184" s="1048">
        <v>10</v>
      </c>
      <c r="B184" s="262" t="s">
        <v>6792</v>
      </c>
      <c r="C184" s="26" t="s">
        <v>6712</v>
      </c>
      <c r="D184" s="329" t="s">
        <v>1</v>
      </c>
      <c r="E184" s="262">
        <v>1</v>
      </c>
      <c r="F184" s="1417">
        <v>2</v>
      </c>
      <c r="G184" s="1563">
        <v>4.01</v>
      </c>
      <c r="H184" s="1048">
        <v>265221.39999999997</v>
      </c>
      <c r="I184" s="1048"/>
      <c r="J184" s="1048"/>
      <c r="K184" s="285">
        <f t="shared" si="69"/>
        <v>265221.39999999997</v>
      </c>
      <c r="L184" s="262">
        <v>1</v>
      </c>
      <c r="M184" s="1417">
        <v>1</v>
      </c>
      <c r="N184" s="285">
        <v>4.01</v>
      </c>
      <c r="O184" s="1048">
        <v>265221.39999999997</v>
      </c>
      <c r="P184" s="1048"/>
      <c r="Q184" s="1048"/>
      <c r="R184" s="285">
        <f t="shared" si="70"/>
        <v>265221.39999999997</v>
      </c>
      <c r="S184" s="285">
        <f>+E184-L184</f>
        <v>0</v>
      </c>
      <c r="T184" s="285">
        <f t="shared" si="67"/>
        <v>0</v>
      </c>
      <c r="U184" s="285">
        <f t="shared" si="67"/>
        <v>0</v>
      </c>
      <c r="V184" s="285">
        <f t="shared" si="67"/>
        <v>0</v>
      </c>
      <c r="W184" s="285">
        <f>T184+U184+V184</f>
        <v>0</v>
      </c>
      <c r="X184" s="262">
        <v>1</v>
      </c>
      <c r="Y184" s="285">
        <v>3</v>
      </c>
      <c r="Z184" s="1563">
        <v>4.01</v>
      </c>
      <c r="AA184" s="1048">
        <v>265221.39999999997</v>
      </c>
      <c r="AB184" s="1048">
        <v>0</v>
      </c>
      <c r="AC184" s="1048"/>
      <c r="AD184" s="285">
        <f t="shared" si="68"/>
        <v>265221.39999999997</v>
      </c>
      <c r="AE184" s="262">
        <v>1</v>
      </c>
      <c r="AF184" s="285">
        <v>4</v>
      </c>
      <c r="AG184" s="1563">
        <v>4.01</v>
      </c>
      <c r="AH184" s="1048">
        <v>265221.39999999997</v>
      </c>
      <c r="AI184" s="1048">
        <v>0</v>
      </c>
      <c r="AJ184" s="1048"/>
      <c r="AK184" s="285">
        <f t="shared" si="73"/>
        <v>265221.39999999997</v>
      </c>
    </row>
    <row r="185" spans="1:37" ht="27" x14ac:dyDescent="0.25">
      <c r="A185" s="1048">
        <v>11</v>
      </c>
      <c r="B185" s="262" t="s">
        <v>6793</v>
      </c>
      <c r="C185" s="26" t="s">
        <v>6712</v>
      </c>
      <c r="D185" s="329" t="s">
        <v>1</v>
      </c>
      <c r="E185" s="262">
        <v>1</v>
      </c>
      <c r="F185" s="1417">
        <v>2</v>
      </c>
      <c r="G185" s="1563">
        <v>4.01</v>
      </c>
      <c r="H185" s="1048">
        <v>265221.39999999997</v>
      </c>
      <c r="I185" s="1048"/>
      <c r="J185" s="1048"/>
      <c r="K185" s="285">
        <f t="shared" si="69"/>
        <v>265221.39999999997</v>
      </c>
      <c r="L185" s="262">
        <v>1</v>
      </c>
      <c r="M185" s="1417">
        <v>1</v>
      </c>
      <c r="N185" s="285">
        <v>4.01</v>
      </c>
      <c r="O185" s="1048">
        <v>265221.39999999997</v>
      </c>
      <c r="P185" s="1048"/>
      <c r="Q185" s="1048"/>
      <c r="R185" s="285">
        <f t="shared" si="70"/>
        <v>265221.39999999997</v>
      </c>
      <c r="S185" s="285">
        <f>+E185-L185</f>
        <v>0</v>
      </c>
      <c r="T185" s="285">
        <f t="shared" si="67"/>
        <v>0</v>
      </c>
      <c r="U185" s="285">
        <f t="shared" si="67"/>
        <v>0</v>
      </c>
      <c r="V185" s="285">
        <f t="shared" si="67"/>
        <v>0</v>
      </c>
      <c r="W185" s="285">
        <f>T185+U185+V185</f>
        <v>0</v>
      </c>
      <c r="X185" s="262">
        <v>1</v>
      </c>
      <c r="Y185" s="285">
        <v>3</v>
      </c>
      <c r="Z185" s="1563">
        <v>4.01</v>
      </c>
      <c r="AA185" s="1048">
        <v>265221.39999999997</v>
      </c>
      <c r="AB185" s="1048">
        <v>0</v>
      </c>
      <c r="AC185" s="1048"/>
      <c r="AD185" s="285">
        <f t="shared" si="68"/>
        <v>265221.39999999997</v>
      </c>
      <c r="AE185" s="262">
        <v>1</v>
      </c>
      <c r="AF185" s="285">
        <v>4</v>
      </c>
      <c r="AG185" s="1563">
        <v>4.01</v>
      </c>
      <c r="AH185" s="1048">
        <v>265221.39999999997</v>
      </c>
      <c r="AI185" s="1048">
        <v>0</v>
      </c>
      <c r="AJ185" s="1048"/>
      <c r="AK185" s="285">
        <f t="shared" si="73"/>
        <v>265221.39999999997</v>
      </c>
    </row>
    <row r="186" spans="1:37" ht="27" x14ac:dyDescent="0.25">
      <c r="A186" s="1048">
        <v>12</v>
      </c>
      <c r="B186" s="262" t="s">
        <v>6794</v>
      </c>
      <c r="C186" s="26" t="s">
        <v>6712</v>
      </c>
      <c r="D186" s="329" t="s">
        <v>1</v>
      </c>
      <c r="E186" s="262">
        <v>1</v>
      </c>
      <c r="F186" s="1417">
        <v>2</v>
      </c>
      <c r="G186" s="1563">
        <v>4.01</v>
      </c>
      <c r="H186" s="1048">
        <v>265221.39999999997</v>
      </c>
      <c r="I186" s="1048"/>
      <c r="J186" s="1048"/>
      <c r="K186" s="285">
        <f t="shared" si="69"/>
        <v>265221.39999999997</v>
      </c>
      <c r="L186" s="262">
        <v>1</v>
      </c>
      <c r="M186" s="1417">
        <v>1</v>
      </c>
      <c r="N186" s="285">
        <v>4.01</v>
      </c>
      <c r="O186" s="1048">
        <v>265221.39999999997</v>
      </c>
      <c r="P186" s="1048"/>
      <c r="Q186" s="1048"/>
      <c r="R186" s="285">
        <f t="shared" si="70"/>
        <v>265221.39999999997</v>
      </c>
      <c r="S186" s="285">
        <f>+E186-L186</f>
        <v>0</v>
      </c>
      <c r="T186" s="285">
        <f t="shared" si="67"/>
        <v>0</v>
      </c>
      <c r="U186" s="285">
        <f t="shared" si="67"/>
        <v>0</v>
      </c>
      <c r="V186" s="285">
        <f t="shared" si="67"/>
        <v>0</v>
      </c>
      <c r="W186" s="285">
        <f>T186+U186+V186</f>
        <v>0</v>
      </c>
      <c r="X186" s="262">
        <v>1</v>
      </c>
      <c r="Y186" s="285">
        <v>3</v>
      </c>
      <c r="Z186" s="1563">
        <v>4.01</v>
      </c>
      <c r="AA186" s="1048">
        <v>265221.39999999997</v>
      </c>
      <c r="AB186" s="1048">
        <v>0</v>
      </c>
      <c r="AC186" s="1048"/>
      <c r="AD186" s="285">
        <f t="shared" si="68"/>
        <v>265221.39999999997</v>
      </c>
      <c r="AE186" s="262">
        <v>1</v>
      </c>
      <c r="AF186" s="285">
        <v>4</v>
      </c>
      <c r="AG186" s="1563">
        <v>4.01</v>
      </c>
      <c r="AH186" s="1048">
        <v>265221.39999999997</v>
      </c>
      <c r="AI186" s="1048">
        <v>0</v>
      </c>
      <c r="AJ186" s="1048"/>
      <c r="AK186" s="285">
        <f t="shared" si="73"/>
        <v>265221.39999999997</v>
      </c>
    </row>
    <row r="187" spans="1:37" ht="27" x14ac:dyDescent="0.25">
      <c r="A187" s="1048">
        <v>13</v>
      </c>
      <c r="B187" s="262" t="s">
        <v>6795</v>
      </c>
      <c r="C187" s="26" t="s">
        <v>6712</v>
      </c>
      <c r="D187" s="329" t="s">
        <v>1</v>
      </c>
      <c r="E187" s="262">
        <v>1</v>
      </c>
      <c r="F187" s="1417">
        <v>2</v>
      </c>
      <c r="G187" s="1563">
        <v>4.01</v>
      </c>
      <c r="H187" s="1048">
        <v>265221.39999999997</v>
      </c>
      <c r="I187" s="1048"/>
      <c r="J187" s="1048"/>
      <c r="K187" s="285">
        <f t="shared" si="69"/>
        <v>265221.39999999997</v>
      </c>
      <c r="L187" s="262">
        <v>1</v>
      </c>
      <c r="M187" s="1417">
        <v>1</v>
      </c>
      <c r="N187" s="285">
        <v>4.01</v>
      </c>
      <c r="O187" s="1048">
        <v>265221.39999999997</v>
      </c>
      <c r="P187" s="1048"/>
      <c r="Q187" s="1048"/>
      <c r="R187" s="285">
        <f t="shared" si="70"/>
        <v>265221.39999999997</v>
      </c>
      <c r="S187" s="285">
        <f>+E187-L187</f>
        <v>0</v>
      </c>
      <c r="T187" s="285">
        <f t="shared" si="67"/>
        <v>0</v>
      </c>
      <c r="U187" s="285">
        <f t="shared" si="67"/>
        <v>0</v>
      </c>
      <c r="V187" s="285">
        <f t="shared" si="67"/>
        <v>0</v>
      </c>
      <c r="W187" s="285">
        <f>T187+U187+V187</f>
        <v>0</v>
      </c>
      <c r="X187" s="262">
        <v>1</v>
      </c>
      <c r="Y187" s="285">
        <v>3</v>
      </c>
      <c r="Z187" s="1563">
        <v>4.01</v>
      </c>
      <c r="AA187" s="1048">
        <v>265221.39999999997</v>
      </c>
      <c r="AB187" s="1048">
        <v>0</v>
      </c>
      <c r="AC187" s="1048"/>
      <c r="AD187" s="285">
        <f t="shared" si="68"/>
        <v>265221.39999999997</v>
      </c>
      <c r="AE187" s="262">
        <v>1</v>
      </c>
      <c r="AF187" s="285">
        <v>4</v>
      </c>
      <c r="AG187" s="1563">
        <v>4.01</v>
      </c>
      <c r="AH187" s="1048">
        <v>265221.39999999997</v>
      </c>
      <c r="AI187" s="1048">
        <v>0</v>
      </c>
      <c r="AJ187" s="1048"/>
      <c r="AK187" s="285">
        <f t="shared" si="73"/>
        <v>265221.39999999997</v>
      </c>
    </row>
    <row r="188" spans="1:37" ht="27" x14ac:dyDescent="0.25">
      <c r="A188" s="1048">
        <v>14</v>
      </c>
      <c r="B188" s="262" t="s">
        <v>6796</v>
      </c>
      <c r="C188" s="26" t="s">
        <v>6712</v>
      </c>
      <c r="D188" s="329" t="s">
        <v>1</v>
      </c>
      <c r="E188" s="262">
        <v>1</v>
      </c>
      <c r="F188" s="1417">
        <v>2</v>
      </c>
      <c r="G188" s="1563">
        <v>4.01</v>
      </c>
      <c r="H188" s="1048">
        <v>265221.39999999997</v>
      </c>
      <c r="I188" s="1048"/>
      <c r="J188" s="1048"/>
      <c r="K188" s="285">
        <f t="shared" si="69"/>
        <v>265221.39999999997</v>
      </c>
      <c r="L188" s="262">
        <v>1</v>
      </c>
      <c r="M188" s="1417">
        <v>1</v>
      </c>
      <c r="N188" s="285">
        <v>4.01</v>
      </c>
      <c r="O188" s="1048">
        <v>265221.39999999997</v>
      </c>
      <c r="P188" s="1048"/>
      <c r="Q188" s="1048"/>
      <c r="R188" s="285">
        <f t="shared" si="70"/>
        <v>265221.39999999997</v>
      </c>
      <c r="S188" s="285">
        <f>+E188-L188</f>
        <v>0</v>
      </c>
      <c r="T188" s="285">
        <f t="shared" si="67"/>
        <v>0</v>
      </c>
      <c r="U188" s="285">
        <f t="shared" si="67"/>
        <v>0</v>
      </c>
      <c r="V188" s="285">
        <f t="shared" si="67"/>
        <v>0</v>
      </c>
      <c r="W188" s="285">
        <f>T188+U188+V188</f>
        <v>0</v>
      </c>
      <c r="X188" s="262">
        <v>1</v>
      </c>
      <c r="Y188" s="285">
        <v>3</v>
      </c>
      <c r="Z188" s="1563">
        <v>4.01</v>
      </c>
      <c r="AA188" s="1048">
        <v>265221.39999999997</v>
      </c>
      <c r="AB188" s="1048">
        <v>0</v>
      </c>
      <c r="AC188" s="1048"/>
      <c r="AD188" s="285">
        <f t="shared" si="68"/>
        <v>265221.39999999997</v>
      </c>
      <c r="AE188" s="262">
        <v>1</v>
      </c>
      <c r="AF188" s="285">
        <v>4</v>
      </c>
      <c r="AG188" s="1563">
        <v>4.01</v>
      </c>
      <c r="AH188" s="1048">
        <v>265221.39999999997</v>
      </c>
      <c r="AI188" s="1048">
        <v>0</v>
      </c>
      <c r="AJ188" s="1048"/>
      <c r="AK188" s="285">
        <f t="shared" si="73"/>
        <v>265221.39999999997</v>
      </c>
    </row>
    <row r="189" spans="1:37" ht="27" x14ac:dyDescent="0.25">
      <c r="A189" s="1048">
        <v>15</v>
      </c>
      <c r="B189" s="262" t="s">
        <v>6797</v>
      </c>
      <c r="C189" s="26" t="s">
        <v>6712</v>
      </c>
      <c r="D189" s="329" t="s">
        <v>1</v>
      </c>
      <c r="E189" s="262">
        <v>1</v>
      </c>
      <c r="F189" s="1417">
        <v>2</v>
      </c>
      <c r="G189" s="1563">
        <v>4.01</v>
      </c>
      <c r="H189" s="1048">
        <v>265221.39999999997</v>
      </c>
      <c r="I189" s="1048"/>
      <c r="J189" s="1048"/>
      <c r="K189" s="285">
        <f t="shared" si="69"/>
        <v>265221.39999999997</v>
      </c>
      <c r="L189" s="262">
        <v>1</v>
      </c>
      <c r="M189" s="1417">
        <v>1</v>
      </c>
      <c r="N189" s="285">
        <v>4.01</v>
      </c>
      <c r="O189" s="1048">
        <v>265221.39999999997</v>
      </c>
      <c r="P189" s="1048"/>
      <c r="Q189" s="1048"/>
      <c r="R189" s="285">
        <f t="shared" si="70"/>
        <v>265221.39999999997</v>
      </c>
      <c r="S189" s="285">
        <f t="shared" ref="S189:S192" si="74">+E189-L189</f>
        <v>0</v>
      </c>
      <c r="T189" s="285">
        <f t="shared" si="67"/>
        <v>0</v>
      </c>
      <c r="U189" s="285">
        <f t="shared" si="67"/>
        <v>0</v>
      </c>
      <c r="V189" s="285">
        <f t="shared" si="67"/>
        <v>0</v>
      </c>
      <c r="W189" s="285">
        <f t="shared" ref="W189:W192" si="75">T189+U189+V189</f>
        <v>0</v>
      </c>
      <c r="X189" s="262">
        <v>1</v>
      </c>
      <c r="Y189" s="285">
        <v>3</v>
      </c>
      <c r="Z189" s="1563">
        <v>4.01</v>
      </c>
      <c r="AA189" s="1048">
        <v>265221.39999999997</v>
      </c>
      <c r="AB189" s="1048">
        <v>0</v>
      </c>
      <c r="AC189" s="1048"/>
      <c r="AD189" s="285">
        <f t="shared" si="68"/>
        <v>265221.39999999997</v>
      </c>
      <c r="AE189" s="262">
        <v>1</v>
      </c>
      <c r="AF189" s="285">
        <v>4</v>
      </c>
      <c r="AG189" s="1563">
        <v>4.01</v>
      </c>
      <c r="AH189" s="1048">
        <v>265221.39999999997</v>
      </c>
      <c r="AI189" s="1048">
        <v>0</v>
      </c>
      <c r="AJ189" s="1048"/>
      <c r="AK189" s="285">
        <f t="shared" si="73"/>
        <v>265221.39999999997</v>
      </c>
    </row>
    <row r="190" spans="1:37" ht="27" x14ac:dyDescent="0.25">
      <c r="A190" s="1048">
        <v>16</v>
      </c>
      <c r="B190" s="262" t="s">
        <v>6798</v>
      </c>
      <c r="C190" s="26" t="s">
        <v>6712</v>
      </c>
      <c r="D190" s="329" t="s">
        <v>1</v>
      </c>
      <c r="E190" s="262">
        <v>1</v>
      </c>
      <c r="F190" s="1417">
        <v>2</v>
      </c>
      <c r="G190" s="1563">
        <v>4.01</v>
      </c>
      <c r="H190" s="1048">
        <v>265221.39999999997</v>
      </c>
      <c r="I190" s="1048"/>
      <c r="J190" s="1048"/>
      <c r="K190" s="285">
        <f t="shared" si="69"/>
        <v>265221.39999999997</v>
      </c>
      <c r="L190" s="262">
        <v>1</v>
      </c>
      <c r="M190" s="1417">
        <v>1</v>
      </c>
      <c r="N190" s="285">
        <v>4.01</v>
      </c>
      <c r="O190" s="1048">
        <v>265221.39999999997</v>
      </c>
      <c r="P190" s="1048"/>
      <c r="Q190" s="1048"/>
      <c r="R190" s="285">
        <f t="shared" si="70"/>
        <v>265221.39999999997</v>
      </c>
      <c r="S190" s="285">
        <f t="shared" si="74"/>
        <v>0</v>
      </c>
      <c r="T190" s="285">
        <f t="shared" si="67"/>
        <v>0</v>
      </c>
      <c r="U190" s="285">
        <f t="shared" si="67"/>
        <v>0</v>
      </c>
      <c r="V190" s="285">
        <f t="shared" si="67"/>
        <v>0</v>
      </c>
      <c r="W190" s="285">
        <f t="shared" si="75"/>
        <v>0</v>
      </c>
      <c r="X190" s="262">
        <v>1</v>
      </c>
      <c r="Y190" s="285">
        <v>3</v>
      </c>
      <c r="Z190" s="1563">
        <v>4.01</v>
      </c>
      <c r="AA190" s="1048">
        <v>265221.39999999997</v>
      </c>
      <c r="AB190" s="1048">
        <v>0</v>
      </c>
      <c r="AC190" s="1048"/>
      <c r="AD190" s="285">
        <f t="shared" si="68"/>
        <v>265221.39999999997</v>
      </c>
      <c r="AE190" s="262">
        <v>1</v>
      </c>
      <c r="AF190" s="285">
        <v>4</v>
      </c>
      <c r="AG190" s="1563">
        <v>4.01</v>
      </c>
      <c r="AH190" s="1048">
        <v>265221.39999999997</v>
      </c>
      <c r="AI190" s="1048">
        <v>0</v>
      </c>
      <c r="AJ190" s="1048"/>
      <c r="AK190" s="285">
        <f t="shared" si="73"/>
        <v>265221.39999999997</v>
      </c>
    </row>
    <row r="191" spans="1:37" ht="27" x14ac:dyDescent="0.25">
      <c r="A191" s="1048">
        <v>17</v>
      </c>
      <c r="B191" s="262" t="s">
        <v>5390</v>
      </c>
      <c r="C191" s="26" t="s">
        <v>6712</v>
      </c>
      <c r="D191" s="329" t="s">
        <v>1</v>
      </c>
      <c r="E191" s="262">
        <v>1</v>
      </c>
      <c r="F191" s="1417">
        <v>2</v>
      </c>
      <c r="G191" s="1563">
        <v>4.01</v>
      </c>
      <c r="H191" s="1048">
        <v>265221.39999999997</v>
      </c>
      <c r="I191" s="1048"/>
      <c r="J191" s="1048"/>
      <c r="K191" s="285">
        <f t="shared" si="69"/>
        <v>265221.39999999997</v>
      </c>
      <c r="L191" s="262">
        <v>1</v>
      </c>
      <c r="M191" s="1417">
        <v>1</v>
      </c>
      <c r="N191" s="285">
        <v>4.01</v>
      </c>
      <c r="O191" s="1048">
        <v>265221.39999999997</v>
      </c>
      <c r="P191" s="1048"/>
      <c r="Q191" s="1048"/>
      <c r="R191" s="285">
        <f t="shared" si="70"/>
        <v>265221.39999999997</v>
      </c>
      <c r="S191" s="285">
        <f t="shared" si="74"/>
        <v>0</v>
      </c>
      <c r="T191" s="285">
        <f t="shared" si="67"/>
        <v>0</v>
      </c>
      <c r="U191" s="285">
        <f t="shared" si="67"/>
        <v>0</v>
      </c>
      <c r="V191" s="285">
        <f t="shared" si="67"/>
        <v>0</v>
      </c>
      <c r="W191" s="285">
        <f t="shared" si="75"/>
        <v>0</v>
      </c>
      <c r="X191" s="262">
        <v>1</v>
      </c>
      <c r="Y191" s="285">
        <v>3</v>
      </c>
      <c r="Z191" s="1563">
        <v>4.01</v>
      </c>
      <c r="AA191" s="1048">
        <v>265221.39999999997</v>
      </c>
      <c r="AB191" s="1048">
        <v>0</v>
      </c>
      <c r="AC191" s="1048"/>
      <c r="AD191" s="285">
        <f t="shared" si="68"/>
        <v>265221.39999999997</v>
      </c>
      <c r="AE191" s="262">
        <v>1</v>
      </c>
      <c r="AF191" s="285">
        <v>4</v>
      </c>
      <c r="AG191" s="1563">
        <v>4.01</v>
      </c>
      <c r="AH191" s="1048">
        <v>265221.39999999997</v>
      </c>
      <c r="AI191" s="1048">
        <v>0</v>
      </c>
      <c r="AJ191" s="1048"/>
      <c r="AK191" s="285">
        <f t="shared" si="73"/>
        <v>265221.39999999997</v>
      </c>
    </row>
    <row r="192" spans="1:37" ht="27" x14ac:dyDescent="0.25">
      <c r="A192" s="1048">
        <v>18</v>
      </c>
      <c r="B192" s="262" t="s">
        <v>6799</v>
      </c>
      <c r="C192" s="26" t="s">
        <v>6712</v>
      </c>
      <c r="D192" s="329" t="s">
        <v>1</v>
      </c>
      <c r="E192" s="262">
        <v>1</v>
      </c>
      <c r="F192" s="1417">
        <v>2</v>
      </c>
      <c r="G192" s="1563">
        <v>4.01</v>
      </c>
      <c r="H192" s="1048">
        <v>265221.39999999997</v>
      </c>
      <c r="I192" s="1048"/>
      <c r="J192" s="1048"/>
      <c r="K192" s="285">
        <f t="shared" si="69"/>
        <v>265221.39999999997</v>
      </c>
      <c r="L192" s="262">
        <v>1</v>
      </c>
      <c r="M192" s="1417">
        <v>1</v>
      </c>
      <c r="N192" s="285">
        <v>4.01</v>
      </c>
      <c r="O192" s="1048">
        <v>265221.39999999997</v>
      </c>
      <c r="P192" s="1048"/>
      <c r="Q192" s="1048"/>
      <c r="R192" s="285">
        <f t="shared" si="70"/>
        <v>265221.39999999997</v>
      </c>
      <c r="S192" s="285">
        <f t="shared" si="74"/>
        <v>0</v>
      </c>
      <c r="T192" s="285">
        <f t="shared" si="67"/>
        <v>0</v>
      </c>
      <c r="U192" s="285">
        <f t="shared" si="67"/>
        <v>0</v>
      </c>
      <c r="V192" s="285">
        <f t="shared" si="67"/>
        <v>0</v>
      </c>
      <c r="W192" s="285">
        <f t="shared" si="75"/>
        <v>0</v>
      </c>
      <c r="X192" s="262">
        <v>1</v>
      </c>
      <c r="Y192" s="285">
        <v>3</v>
      </c>
      <c r="Z192" s="1563">
        <v>4.01</v>
      </c>
      <c r="AA192" s="1048">
        <v>265221.39999999997</v>
      </c>
      <c r="AB192" s="1048">
        <v>0</v>
      </c>
      <c r="AC192" s="1048"/>
      <c r="AD192" s="285">
        <f t="shared" si="68"/>
        <v>265221.39999999997</v>
      </c>
      <c r="AE192" s="262">
        <v>1</v>
      </c>
      <c r="AF192" s="285">
        <v>4</v>
      </c>
      <c r="AG192" s="1563">
        <v>4.01</v>
      </c>
      <c r="AH192" s="1048">
        <v>265221.39999999997</v>
      </c>
      <c r="AI192" s="1048">
        <v>0</v>
      </c>
      <c r="AJ192" s="1048"/>
      <c r="AK192" s="285">
        <f t="shared" si="73"/>
        <v>265221.39999999997</v>
      </c>
    </row>
    <row r="193" spans="1:37" ht="27" x14ac:dyDescent="0.25">
      <c r="A193" s="1048">
        <v>19</v>
      </c>
      <c r="B193" s="262" t="s">
        <v>6800</v>
      </c>
      <c r="C193" s="26" t="s">
        <v>6712</v>
      </c>
      <c r="D193" s="329" t="s">
        <v>1</v>
      </c>
      <c r="E193" s="262">
        <v>1</v>
      </c>
      <c r="F193" s="1417">
        <v>2</v>
      </c>
      <c r="G193" s="1563">
        <v>4.01</v>
      </c>
      <c r="H193" s="1048">
        <v>265221.39999999997</v>
      </c>
      <c r="I193" s="1048"/>
      <c r="J193" s="1048"/>
      <c r="K193" s="285">
        <f>H193+I193+J193</f>
        <v>265221.39999999997</v>
      </c>
      <c r="L193" s="262">
        <v>1</v>
      </c>
      <c r="M193" s="1417">
        <v>1</v>
      </c>
      <c r="N193" s="285">
        <v>4.01</v>
      </c>
      <c r="O193" s="1048">
        <v>265221.39999999997</v>
      </c>
      <c r="P193" s="1048"/>
      <c r="Q193" s="1048"/>
      <c r="R193" s="285">
        <f>O193+P193+Q193</f>
        <v>265221.39999999997</v>
      </c>
      <c r="S193" s="285">
        <f>+E193-L193</f>
        <v>0</v>
      </c>
      <c r="T193" s="285">
        <f t="shared" ref="T193:V228" si="76">H193-O193</f>
        <v>0</v>
      </c>
      <c r="U193" s="285">
        <f t="shared" si="76"/>
        <v>0</v>
      </c>
      <c r="V193" s="285">
        <f t="shared" si="76"/>
        <v>0</v>
      </c>
      <c r="W193" s="285">
        <f>T193+U193+V193</f>
        <v>0</v>
      </c>
      <c r="X193" s="262">
        <v>1</v>
      </c>
      <c r="Y193" s="285">
        <v>3</v>
      </c>
      <c r="Z193" s="1563">
        <v>4.01</v>
      </c>
      <c r="AA193" s="1048">
        <v>265221.39999999997</v>
      </c>
      <c r="AB193" s="1048">
        <v>0</v>
      </c>
      <c r="AC193" s="1048"/>
      <c r="AD193" s="285">
        <f t="shared" si="68"/>
        <v>265221.39999999997</v>
      </c>
      <c r="AE193" s="262">
        <v>1</v>
      </c>
      <c r="AF193" s="285">
        <v>4</v>
      </c>
      <c r="AG193" s="1563">
        <v>4.01</v>
      </c>
      <c r="AH193" s="1048">
        <v>265221.39999999997</v>
      </c>
      <c r="AI193" s="1048">
        <v>0</v>
      </c>
      <c r="AJ193" s="1048"/>
      <c r="AK193" s="285">
        <f>AH193+AI193+AJ193</f>
        <v>265221.39999999997</v>
      </c>
    </row>
    <row r="194" spans="1:37" ht="27" x14ac:dyDescent="0.25">
      <c r="A194" s="1048">
        <v>20</v>
      </c>
      <c r="B194" s="262" t="s">
        <v>6801</v>
      </c>
      <c r="C194" s="26" t="s">
        <v>6712</v>
      </c>
      <c r="D194" s="329" t="s">
        <v>1</v>
      </c>
      <c r="E194" s="262">
        <v>1</v>
      </c>
      <c r="F194" s="1417">
        <v>2</v>
      </c>
      <c r="G194" s="1563">
        <v>4.01</v>
      </c>
      <c r="H194" s="1048">
        <v>265221.39999999997</v>
      </c>
      <c r="I194" s="1048"/>
      <c r="J194" s="1048"/>
      <c r="K194" s="285">
        <f t="shared" ref="K194:K210" si="77">H194+I194+J194</f>
        <v>265221.39999999997</v>
      </c>
      <c r="L194" s="262">
        <v>1</v>
      </c>
      <c r="M194" s="1417">
        <v>1</v>
      </c>
      <c r="N194" s="285">
        <v>4.01</v>
      </c>
      <c r="O194" s="1048">
        <v>265221.39999999997</v>
      </c>
      <c r="P194" s="1048"/>
      <c r="Q194" s="1048"/>
      <c r="R194" s="285">
        <f t="shared" ref="R194:R210" si="78">O194+P194+Q194</f>
        <v>265221.39999999997</v>
      </c>
      <c r="S194" s="285">
        <f t="shared" ref="S194:S201" si="79">+E194-L194</f>
        <v>0</v>
      </c>
      <c r="T194" s="285">
        <f t="shared" si="76"/>
        <v>0</v>
      </c>
      <c r="U194" s="285">
        <f t="shared" si="76"/>
        <v>0</v>
      </c>
      <c r="V194" s="285">
        <f t="shared" si="76"/>
        <v>0</v>
      </c>
      <c r="W194" s="285">
        <f t="shared" ref="W194:W201" si="80">T194+U194+V194</f>
        <v>0</v>
      </c>
      <c r="X194" s="262">
        <v>1</v>
      </c>
      <c r="Y194" s="285">
        <v>3</v>
      </c>
      <c r="Z194" s="1563">
        <v>4.01</v>
      </c>
      <c r="AA194" s="1048">
        <v>265221.39999999997</v>
      </c>
      <c r="AB194" s="1048">
        <v>0</v>
      </c>
      <c r="AC194" s="1048"/>
      <c r="AD194" s="285">
        <f t="shared" si="68"/>
        <v>265221.39999999997</v>
      </c>
      <c r="AE194" s="262">
        <v>1</v>
      </c>
      <c r="AF194" s="285">
        <v>4</v>
      </c>
      <c r="AG194" s="1563">
        <v>4.01</v>
      </c>
      <c r="AH194" s="1048">
        <v>265221.39999999997</v>
      </c>
      <c r="AI194" s="1048">
        <v>0</v>
      </c>
      <c r="AJ194" s="1048"/>
      <c r="AK194" s="285">
        <f t="shared" ref="AK194:AK210" si="81">AH194+AI194+AJ194</f>
        <v>265221.39999999997</v>
      </c>
    </row>
    <row r="195" spans="1:37" ht="27" x14ac:dyDescent="0.25">
      <c r="A195" s="1048">
        <v>21</v>
      </c>
      <c r="B195" s="262" t="s">
        <v>1588</v>
      </c>
      <c r="C195" s="26" t="s">
        <v>6712</v>
      </c>
      <c r="D195" s="329" t="s">
        <v>1</v>
      </c>
      <c r="E195" s="262">
        <v>1</v>
      </c>
      <c r="F195" s="1417">
        <v>2</v>
      </c>
      <c r="G195" s="1563">
        <v>4.01</v>
      </c>
      <c r="H195" s="1048">
        <v>265221.39999999997</v>
      </c>
      <c r="I195" s="1048"/>
      <c r="J195" s="1048"/>
      <c r="K195" s="285">
        <f t="shared" si="77"/>
        <v>265221.39999999997</v>
      </c>
      <c r="L195" s="262">
        <v>1</v>
      </c>
      <c r="M195" s="1417">
        <v>1</v>
      </c>
      <c r="N195" s="285">
        <v>4.01</v>
      </c>
      <c r="O195" s="1048">
        <v>265221.39999999997</v>
      </c>
      <c r="P195" s="1048"/>
      <c r="Q195" s="1048"/>
      <c r="R195" s="285">
        <f t="shared" si="78"/>
        <v>265221.39999999997</v>
      </c>
      <c r="S195" s="285">
        <f t="shared" si="79"/>
        <v>0</v>
      </c>
      <c r="T195" s="285">
        <f t="shared" si="76"/>
        <v>0</v>
      </c>
      <c r="U195" s="285">
        <f t="shared" si="76"/>
        <v>0</v>
      </c>
      <c r="V195" s="285">
        <f t="shared" si="76"/>
        <v>0</v>
      </c>
      <c r="W195" s="285">
        <f t="shared" si="80"/>
        <v>0</v>
      </c>
      <c r="X195" s="262">
        <v>1</v>
      </c>
      <c r="Y195" s="285">
        <v>3</v>
      </c>
      <c r="Z195" s="1563">
        <v>4.01</v>
      </c>
      <c r="AA195" s="1048">
        <v>265221.39999999997</v>
      </c>
      <c r="AB195" s="1048">
        <v>0</v>
      </c>
      <c r="AC195" s="1048"/>
      <c r="AD195" s="285">
        <f t="shared" si="68"/>
        <v>265221.39999999997</v>
      </c>
      <c r="AE195" s="262">
        <v>1</v>
      </c>
      <c r="AF195" s="285">
        <v>4</v>
      </c>
      <c r="AG195" s="1563">
        <v>4.01</v>
      </c>
      <c r="AH195" s="1048">
        <v>265221.39999999997</v>
      </c>
      <c r="AI195" s="1048">
        <v>0</v>
      </c>
      <c r="AJ195" s="1048"/>
      <c r="AK195" s="285">
        <f t="shared" si="81"/>
        <v>265221.39999999997</v>
      </c>
    </row>
    <row r="196" spans="1:37" ht="27" x14ac:dyDescent="0.25">
      <c r="A196" s="1048">
        <v>22</v>
      </c>
      <c r="B196" s="262" t="s">
        <v>6802</v>
      </c>
      <c r="C196" s="26" t="s">
        <v>6712</v>
      </c>
      <c r="D196" s="329" t="s">
        <v>1</v>
      </c>
      <c r="E196" s="262">
        <v>1</v>
      </c>
      <c r="F196" s="1417">
        <v>2</v>
      </c>
      <c r="G196" s="1563">
        <v>4.01</v>
      </c>
      <c r="H196" s="1048">
        <v>265221.39999999997</v>
      </c>
      <c r="I196" s="1048"/>
      <c r="J196" s="1048"/>
      <c r="K196" s="285">
        <f t="shared" si="77"/>
        <v>265221.39999999997</v>
      </c>
      <c r="L196" s="262">
        <v>1</v>
      </c>
      <c r="M196" s="1417">
        <v>1</v>
      </c>
      <c r="N196" s="285">
        <v>4.01</v>
      </c>
      <c r="O196" s="1048">
        <v>265221.39999999997</v>
      </c>
      <c r="P196" s="1048"/>
      <c r="Q196" s="1048"/>
      <c r="R196" s="285">
        <f t="shared" si="78"/>
        <v>265221.39999999997</v>
      </c>
      <c r="S196" s="285">
        <f t="shared" si="79"/>
        <v>0</v>
      </c>
      <c r="T196" s="285">
        <f t="shared" si="76"/>
        <v>0</v>
      </c>
      <c r="U196" s="285">
        <f t="shared" si="76"/>
        <v>0</v>
      </c>
      <c r="V196" s="285">
        <f t="shared" si="76"/>
        <v>0</v>
      </c>
      <c r="W196" s="285">
        <f t="shared" si="80"/>
        <v>0</v>
      </c>
      <c r="X196" s="262">
        <v>1</v>
      </c>
      <c r="Y196" s="285">
        <v>3</v>
      </c>
      <c r="Z196" s="1563">
        <v>4.01</v>
      </c>
      <c r="AA196" s="1048">
        <v>265221.39999999997</v>
      </c>
      <c r="AB196" s="1048">
        <v>0</v>
      </c>
      <c r="AC196" s="1048"/>
      <c r="AD196" s="285">
        <f t="shared" si="68"/>
        <v>265221.39999999997</v>
      </c>
      <c r="AE196" s="262">
        <v>1</v>
      </c>
      <c r="AF196" s="285">
        <v>4</v>
      </c>
      <c r="AG196" s="1563">
        <v>4.01</v>
      </c>
      <c r="AH196" s="1048">
        <v>265221.39999999997</v>
      </c>
      <c r="AI196" s="1048">
        <v>0</v>
      </c>
      <c r="AJ196" s="1048"/>
      <c r="AK196" s="285">
        <f t="shared" si="81"/>
        <v>265221.39999999997</v>
      </c>
    </row>
    <row r="197" spans="1:37" ht="27" x14ac:dyDescent="0.25">
      <c r="A197" s="1048">
        <v>23</v>
      </c>
      <c r="B197" s="262" t="s">
        <v>6803</v>
      </c>
      <c r="C197" s="26" t="s">
        <v>6712</v>
      </c>
      <c r="D197" s="329" t="s">
        <v>1</v>
      </c>
      <c r="E197" s="262">
        <v>1</v>
      </c>
      <c r="F197" s="1417">
        <v>2</v>
      </c>
      <c r="G197" s="1563">
        <v>4.01</v>
      </c>
      <c r="H197" s="1048">
        <v>265221.39999999997</v>
      </c>
      <c r="I197" s="1048"/>
      <c r="J197" s="1048"/>
      <c r="K197" s="285">
        <f t="shared" si="77"/>
        <v>265221.39999999997</v>
      </c>
      <c r="L197" s="262">
        <v>1</v>
      </c>
      <c r="M197" s="1417">
        <v>1</v>
      </c>
      <c r="N197" s="285">
        <v>4.01</v>
      </c>
      <c r="O197" s="1048">
        <v>265221.39999999997</v>
      </c>
      <c r="P197" s="1048"/>
      <c r="Q197" s="1048"/>
      <c r="R197" s="285">
        <f t="shared" si="78"/>
        <v>265221.39999999997</v>
      </c>
      <c r="S197" s="285">
        <f t="shared" si="79"/>
        <v>0</v>
      </c>
      <c r="T197" s="285">
        <f t="shared" si="76"/>
        <v>0</v>
      </c>
      <c r="U197" s="285">
        <f t="shared" si="76"/>
        <v>0</v>
      </c>
      <c r="V197" s="285">
        <f t="shared" si="76"/>
        <v>0</v>
      </c>
      <c r="W197" s="285">
        <f t="shared" si="80"/>
        <v>0</v>
      </c>
      <c r="X197" s="262">
        <v>1</v>
      </c>
      <c r="Y197" s="285">
        <v>3</v>
      </c>
      <c r="Z197" s="1563">
        <v>4.01</v>
      </c>
      <c r="AA197" s="1048">
        <v>265221.39999999997</v>
      </c>
      <c r="AB197" s="1048">
        <v>0</v>
      </c>
      <c r="AC197" s="1048"/>
      <c r="AD197" s="285">
        <f t="shared" si="68"/>
        <v>265221.39999999997</v>
      </c>
      <c r="AE197" s="262">
        <v>1</v>
      </c>
      <c r="AF197" s="285">
        <v>4</v>
      </c>
      <c r="AG197" s="1563">
        <v>4.01</v>
      </c>
      <c r="AH197" s="1048">
        <v>265221.39999999997</v>
      </c>
      <c r="AI197" s="1048">
        <v>0</v>
      </c>
      <c r="AJ197" s="1048"/>
      <c r="AK197" s="285">
        <f t="shared" si="81"/>
        <v>265221.39999999997</v>
      </c>
    </row>
    <row r="198" spans="1:37" ht="27" x14ac:dyDescent="0.25">
      <c r="A198" s="1048">
        <v>24</v>
      </c>
      <c r="B198" s="262" t="s">
        <v>6804</v>
      </c>
      <c r="C198" s="26" t="s">
        <v>6712</v>
      </c>
      <c r="D198" s="329" t="s">
        <v>1</v>
      </c>
      <c r="E198" s="262">
        <v>1</v>
      </c>
      <c r="F198" s="1417">
        <v>2</v>
      </c>
      <c r="G198" s="1563">
        <v>4.01</v>
      </c>
      <c r="H198" s="1048">
        <v>265221.39999999997</v>
      </c>
      <c r="I198" s="1048"/>
      <c r="J198" s="1048"/>
      <c r="K198" s="285">
        <f t="shared" si="77"/>
        <v>265221.39999999997</v>
      </c>
      <c r="L198" s="262">
        <v>1</v>
      </c>
      <c r="M198" s="1417">
        <v>1</v>
      </c>
      <c r="N198" s="285">
        <v>4.01</v>
      </c>
      <c r="O198" s="1048">
        <v>265221.39999999997</v>
      </c>
      <c r="P198" s="1048"/>
      <c r="Q198" s="1048"/>
      <c r="R198" s="285">
        <f t="shared" si="78"/>
        <v>265221.39999999997</v>
      </c>
      <c r="S198" s="285">
        <f t="shared" si="79"/>
        <v>0</v>
      </c>
      <c r="T198" s="285">
        <f t="shared" si="76"/>
        <v>0</v>
      </c>
      <c r="U198" s="285">
        <f t="shared" si="76"/>
        <v>0</v>
      </c>
      <c r="V198" s="285">
        <f t="shared" si="76"/>
        <v>0</v>
      </c>
      <c r="W198" s="285">
        <f t="shared" si="80"/>
        <v>0</v>
      </c>
      <c r="X198" s="262">
        <v>1</v>
      </c>
      <c r="Y198" s="285">
        <v>3</v>
      </c>
      <c r="Z198" s="1563">
        <v>4.01</v>
      </c>
      <c r="AA198" s="1048">
        <v>265221.39999999997</v>
      </c>
      <c r="AB198" s="1048">
        <v>0</v>
      </c>
      <c r="AC198" s="1048"/>
      <c r="AD198" s="285">
        <f t="shared" si="68"/>
        <v>265221.39999999997</v>
      </c>
      <c r="AE198" s="262">
        <v>1</v>
      </c>
      <c r="AF198" s="285">
        <v>4</v>
      </c>
      <c r="AG198" s="1563">
        <v>4.01</v>
      </c>
      <c r="AH198" s="1048">
        <v>265221.39999999997</v>
      </c>
      <c r="AI198" s="1048">
        <v>0</v>
      </c>
      <c r="AJ198" s="1048"/>
      <c r="AK198" s="285">
        <f t="shared" si="81"/>
        <v>265221.39999999997</v>
      </c>
    </row>
    <row r="199" spans="1:37" ht="27" x14ac:dyDescent="0.25">
      <c r="A199" s="1048">
        <v>25</v>
      </c>
      <c r="B199" s="262" t="s">
        <v>6805</v>
      </c>
      <c r="C199" s="26" t="s">
        <v>6712</v>
      </c>
      <c r="D199" s="329" t="s">
        <v>1</v>
      </c>
      <c r="E199" s="262">
        <v>1</v>
      </c>
      <c r="F199" s="1417">
        <v>2</v>
      </c>
      <c r="G199" s="1563">
        <v>4.01</v>
      </c>
      <c r="H199" s="1048">
        <v>265221.39999999997</v>
      </c>
      <c r="I199" s="1048"/>
      <c r="J199" s="1048"/>
      <c r="K199" s="285">
        <f t="shared" si="77"/>
        <v>265221.39999999997</v>
      </c>
      <c r="L199" s="262">
        <v>1</v>
      </c>
      <c r="M199" s="1417">
        <v>1</v>
      </c>
      <c r="N199" s="285">
        <v>4.01</v>
      </c>
      <c r="O199" s="1048">
        <v>265221.39999999997</v>
      </c>
      <c r="P199" s="1048"/>
      <c r="Q199" s="1048"/>
      <c r="R199" s="285">
        <f t="shared" si="78"/>
        <v>265221.39999999997</v>
      </c>
      <c r="S199" s="285">
        <f t="shared" si="79"/>
        <v>0</v>
      </c>
      <c r="T199" s="285">
        <f t="shared" si="76"/>
        <v>0</v>
      </c>
      <c r="U199" s="285">
        <f t="shared" si="76"/>
        <v>0</v>
      </c>
      <c r="V199" s="285">
        <f t="shared" si="76"/>
        <v>0</v>
      </c>
      <c r="W199" s="285">
        <f t="shared" si="80"/>
        <v>0</v>
      </c>
      <c r="X199" s="262">
        <v>1</v>
      </c>
      <c r="Y199" s="285">
        <v>3</v>
      </c>
      <c r="Z199" s="1563">
        <v>4.01</v>
      </c>
      <c r="AA199" s="1048">
        <v>265221.39999999997</v>
      </c>
      <c r="AB199" s="1048">
        <v>0</v>
      </c>
      <c r="AC199" s="1048"/>
      <c r="AD199" s="285">
        <f t="shared" si="68"/>
        <v>265221.39999999997</v>
      </c>
      <c r="AE199" s="262">
        <v>1</v>
      </c>
      <c r="AF199" s="285">
        <v>4</v>
      </c>
      <c r="AG199" s="1563">
        <v>4.01</v>
      </c>
      <c r="AH199" s="1048">
        <v>265221.39999999997</v>
      </c>
      <c r="AI199" s="1048">
        <v>0</v>
      </c>
      <c r="AJ199" s="1048"/>
      <c r="AK199" s="285">
        <f t="shared" si="81"/>
        <v>265221.39999999997</v>
      </c>
    </row>
    <row r="200" spans="1:37" ht="27" x14ac:dyDescent="0.25">
      <c r="A200" s="1048">
        <v>26</v>
      </c>
      <c r="B200" s="262" t="s">
        <v>6806</v>
      </c>
      <c r="C200" s="26" t="s">
        <v>6712</v>
      </c>
      <c r="D200" s="329" t="s">
        <v>1</v>
      </c>
      <c r="E200" s="262">
        <v>1</v>
      </c>
      <c r="F200" s="1417">
        <v>2</v>
      </c>
      <c r="G200" s="1563">
        <v>4.01</v>
      </c>
      <c r="H200" s="1048">
        <v>265221.39999999997</v>
      </c>
      <c r="I200" s="1048"/>
      <c r="J200" s="1048"/>
      <c r="K200" s="285">
        <f t="shared" si="77"/>
        <v>265221.39999999997</v>
      </c>
      <c r="L200" s="262">
        <v>1</v>
      </c>
      <c r="M200" s="1417">
        <v>1</v>
      </c>
      <c r="N200" s="285">
        <v>4.01</v>
      </c>
      <c r="O200" s="1048">
        <v>265221.39999999997</v>
      </c>
      <c r="P200" s="1048"/>
      <c r="Q200" s="1048"/>
      <c r="R200" s="285">
        <f t="shared" si="78"/>
        <v>265221.39999999997</v>
      </c>
      <c r="S200" s="285">
        <f t="shared" si="79"/>
        <v>0</v>
      </c>
      <c r="T200" s="285">
        <f t="shared" si="76"/>
        <v>0</v>
      </c>
      <c r="U200" s="285">
        <f t="shared" si="76"/>
        <v>0</v>
      </c>
      <c r="V200" s="285">
        <f t="shared" si="76"/>
        <v>0</v>
      </c>
      <c r="W200" s="285">
        <f t="shared" si="80"/>
        <v>0</v>
      </c>
      <c r="X200" s="262">
        <v>1</v>
      </c>
      <c r="Y200" s="285">
        <v>3</v>
      </c>
      <c r="Z200" s="1563">
        <v>4.01</v>
      </c>
      <c r="AA200" s="1048">
        <v>265221.39999999997</v>
      </c>
      <c r="AB200" s="1048">
        <v>0</v>
      </c>
      <c r="AC200" s="1048"/>
      <c r="AD200" s="285">
        <f t="shared" si="68"/>
        <v>265221.39999999997</v>
      </c>
      <c r="AE200" s="262">
        <v>1</v>
      </c>
      <c r="AF200" s="285">
        <v>4</v>
      </c>
      <c r="AG200" s="1563">
        <v>4.01</v>
      </c>
      <c r="AH200" s="1048">
        <v>265221.39999999997</v>
      </c>
      <c r="AI200" s="1048">
        <v>0</v>
      </c>
      <c r="AJ200" s="1048"/>
      <c r="AK200" s="285">
        <f t="shared" si="81"/>
        <v>265221.39999999997</v>
      </c>
    </row>
    <row r="201" spans="1:37" ht="27" x14ac:dyDescent="0.25">
      <c r="A201" s="1048">
        <v>27</v>
      </c>
      <c r="B201" s="262" t="s">
        <v>6807</v>
      </c>
      <c r="C201" s="26" t="s">
        <v>6712</v>
      </c>
      <c r="D201" s="329" t="s">
        <v>1</v>
      </c>
      <c r="E201" s="262">
        <v>1</v>
      </c>
      <c r="F201" s="1417">
        <v>2</v>
      </c>
      <c r="G201" s="1563">
        <v>4.01</v>
      </c>
      <c r="H201" s="1048">
        <v>265221.39999999997</v>
      </c>
      <c r="I201" s="1048"/>
      <c r="J201" s="1048"/>
      <c r="K201" s="285">
        <f t="shared" si="77"/>
        <v>265221.39999999997</v>
      </c>
      <c r="L201" s="262">
        <v>1</v>
      </c>
      <c r="M201" s="1417">
        <v>1</v>
      </c>
      <c r="N201" s="285">
        <v>4.01</v>
      </c>
      <c r="O201" s="1048">
        <v>265221.39999999997</v>
      </c>
      <c r="P201" s="1048"/>
      <c r="Q201" s="1048"/>
      <c r="R201" s="285">
        <f t="shared" si="78"/>
        <v>265221.39999999997</v>
      </c>
      <c r="S201" s="285">
        <f t="shared" si="79"/>
        <v>0</v>
      </c>
      <c r="T201" s="285">
        <f t="shared" si="76"/>
        <v>0</v>
      </c>
      <c r="U201" s="285">
        <f t="shared" si="76"/>
        <v>0</v>
      </c>
      <c r="V201" s="285">
        <f t="shared" si="76"/>
        <v>0</v>
      </c>
      <c r="W201" s="285">
        <f t="shared" si="80"/>
        <v>0</v>
      </c>
      <c r="X201" s="262">
        <v>1</v>
      </c>
      <c r="Y201" s="285">
        <v>3</v>
      </c>
      <c r="Z201" s="1563">
        <v>4.01</v>
      </c>
      <c r="AA201" s="1048">
        <v>265221.39999999997</v>
      </c>
      <c r="AB201" s="1048">
        <v>0</v>
      </c>
      <c r="AC201" s="1048"/>
      <c r="AD201" s="285">
        <f t="shared" si="68"/>
        <v>265221.39999999997</v>
      </c>
      <c r="AE201" s="262">
        <v>1</v>
      </c>
      <c r="AF201" s="285">
        <v>4</v>
      </c>
      <c r="AG201" s="1563">
        <v>4.01</v>
      </c>
      <c r="AH201" s="1048">
        <v>265221.39999999997</v>
      </c>
      <c r="AI201" s="1048">
        <v>0</v>
      </c>
      <c r="AJ201" s="1048"/>
      <c r="AK201" s="285">
        <f t="shared" si="81"/>
        <v>265221.39999999997</v>
      </c>
    </row>
    <row r="202" spans="1:37" ht="27" x14ac:dyDescent="0.25">
      <c r="A202" s="1048">
        <v>28</v>
      </c>
      <c r="B202" s="262" t="s">
        <v>1429</v>
      </c>
      <c r="C202" s="26" t="s">
        <v>6712</v>
      </c>
      <c r="D202" s="329" t="s">
        <v>1</v>
      </c>
      <c r="E202" s="262">
        <v>1</v>
      </c>
      <c r="F202" s="1417">
        <v>1</v>
      </c>
      <c r="G202" s="1563">
        <v>3.88</v>
      </c>
      <c r="H202" s="1048">
        <v>256623.19999999998</v>
      </c>
      <c r="I202" s="1048"/>
      <c r="J202" s="1048"/>
      <c r="K202" s="285">
        <f t="shared" si="77"/>
        <v>256623.19999999998</v>
      </c>
      <c r="L202" s="262">
        <v>1</v>
      </c>
      <c r="M202" s="1417">
        <v>0</v>
      </c>
      <c r="N202" s="285">
        <v>3.88</v>
      </c>
      <c r="O202" s="1048">
        <v>256623.19999999998</v>
      </c>
      <c r="P202" s="1048"/>
      <c r="Q202" s="1048"/>
      <c r="R202" s="285">
        <f t="shared" si="78"/>
        <v>256623.19999999998</v>
      </c>
      <c r="S202" s="285">
        <f>+E202-L202</f>
        <v>0</v>
      </c>
      <c r="T202" s="285">
        <f t="shared" si="76"/>
        <v>0</v>
      </c>
      <c r="U202" s="285">
        <f t="shared" si="76"/>
        <v>0</v>
      </c>
      <c r="V202" s="285">
        <f t="shared" si="76"/>
        <v>0</v>
      </c>
      <c r="W202" s="285">
        <f>T202+U202+V202</f>
        <v>0</v>
      </c>
      <c r="X202" s="262">
        <v>1</v>
      </c>
      <c r="Y202" s="285">
        <v>2</v>
      </c>
      <c r="Z202" s="1563">
        <v>3.88</v>
      </c>
      <c r="AA202" s="1048">
        <v>256623.19999999998</v>
      </c>
      <c r="AB202" s="1048">
        <v>0</v>
      </c>
      <c r="AC202" s="1048"/>
      <c r="AD202" s="285">
        <f t="shared" si="68"/>
        <v>256623.19999999998</v>
      </c>
      <c r="AE202" s="262">
        <v>1</v>
      </c>
      <c r="AF202" s="285">
        <v>3</v>
      </c>
      <c r="AG202" s="1563">
        <v>3.88</v>
      </c>
      <c r="AH202" s="1048">
        <v>256623.19999999998</v>
      </c>
      <c r="AI202" s="1048">
        <v>0</v>
      </c>
      <c r="AJ202" s="1048"/>
      <c r="AK202" s="285">
        <f t="shared" si="81"/>
        <v>256623.19999999998</v>
      </c>
    </row>
    <row r="203" spans="1:37" ht="27" x14ac:dyDescent="0.25">
      <c r="A203" s="1048">
        <v>29</v>
      </c>
      <c r="B203" s="262" t="s">
        <v>6808</v>
      </c>
      <c r="C203" s="26" t="s">
        <v>6712</v>
      </c>
      <c r="D203" s="329" t="s">
        <v>1</v>
      </c>
      <c r="E203" s="262">
        <v>1</v>
      </c>
      <c r="F203" s="1417">
        <v>2</v>
      </c>
      <c r="G203" s="1563">
        <v>4.01</v>
      </c>
      <c r="H203" s="1048">
        <v>265221.39999999997</v>
      </c>
      <c r="I203" s="1048"/>
      <c r="J203" s="1048"/>
      <c r="K203" s="285">
        <f t="shared" si="77"/>
        <v>265221.39999999997</v>
      </c>
      <c r="L203" s="262">
        <v>1</v>
      </c>
      <c r="M203" s="1417">
        <v>1</v>
      </c>
      <c r="N203" s="285">
        <v>4.01</v>
      </c>
      <c r="O203" s="1048">
        <v>265221.39999999997</v>
      </c>
      <c r="P203" s="1048"/>
      <c r="Q203" s="1048"/>
      <c r="R203" s="285">
        <f t="shared" si="78"/>
        <v>265221.39999999997</v>
      </c>
      <c r="S203" s="285">
        <f>+E203-L203</f>
        <v>0</v>
      </c>
      <c r="T203" s="285">
        <f t="shared" si="76"/>
        <v>0</v>
      </c>
      <c r="U203" s="285">
        <f t="shared" si="76"/>
        <v>0</v>
      </c>
      <c r="V203" s="285">
        <f t="shared" si="76"/>
        <v>0</v>
      </c>
      <c r="W203" s="285">
        <f>T203+U203+V203</f>
        <v>0</v>
      </c>
      <c r="X203" s="262">
        <v>1</v>
      </c>
      <c r="Y203" s="285">
        <v>3</v>
      </c>
      <c r="Z203" s="1563">
        <v>4.01</v>
      </c>
      <c r="AA203" s="1048">
        <v>265221.39999999997</v>
      </c>
      <c r="AB203" s="1048">
        <v>0</v>
      </c>
      <c r="AC203" s="1048"/>
      <c r="AD203" s="285">
        <f t="shared" si="68"/>
        <v>265221.39999999997</v>
      </c>
      <c r="AE203" s="262">
        <v>1</v>
      </c>
      <c r="AF203" s="285">
        <v>4</v>
      </c>
      <c r="AG203" s="1563">
        <v>4.01</v>
      </c>
      <c r="AH203" s="1048">
        <v>265221.39999999997</v>
      </c>
      <c r="AI203" s="1048">
        <v>0</v>
      </c>
      <c r="AJ203" s="1048"/>
      <c r="AK203" s="285">
        <f t="shared" si="81"/>
        <v>265221.39999999997</v>
      </c>
    </row>
    <row r="204" spans="1:37" ht="27" x14ac:dyDescent="0.25">
      <c r="A204" s="1048">
        <v>30</v>
      </c>
      <c r="B204" s="262" t="s">
        <v>6809</v>
      </c>
      <c r="C204" s="26" t="s">
        <v>6712</v>
      </c>
      <c r="D204" s="329" t="s">
        <v>1</v>
      </c>
      <c r="E204" s="262">
        <v>1</v>
      </c>
      <c r="F204" s="1417">
        <v>2</v>
      </c>
      <c r="G204" s="1563">
        <v>4.01</v>
      </c>
      <c r="H204" s="1048">
        <v>265221.39999999997</v>
      </c>
      <c r="I204" s="1048"/>
      <c r="J204" s="1048"/>
      <c r="K204" s="285">
        <f t="shared" si="77"/>
        <v>265221.39999999997</v>
      </c>
      <c r="L204" s="262">
        <v>1</v>
      </c>
      <c r="M204" s="1417">
        <v>1</v>
      </c>
      <c r="N204" s="285">
        <v>4.01</v>
      </c>
      <c r="O204" s="1048">
        <v>265221.39999999997</v>
      </c>
      <c r="P204" s="1048"/>
      <c r="Q204" s="1048"/>
      <c r="R204" s="285">
        <f t="shared" si="78"/>
        <v>265221.39999999997</v>
      </c>
      <c r="S204" s="285">
        <f>+E204-L204</f>
        <v>0</v>
      </c>
      <c r="T204" s="285">
        <f t="shared" si="76"/>
        <v>0</v>
      </c>
      <c r="U204" s="285">
        <f t="shared" si="76"/>
        <v>0</v>
      </c>
      <c r="V204" s="285">
        <f t="shared" si="76"/>
        <v>0</v>
      </c>
      <c r="W204" s="285">
        <f>T204+U204+V204</f>
        <v>0</v>
      </c>
      <c r="X204" s="262">
        <v>1</v>
      </c>
      <c r="Y204" s="285">
        <v>3</v>
      </c>
      <c r="Z204" s="1563">
        <v>4.01</v>
      </c>
      <c r="AA204" s="1048">
        <v>265221.39999999997</v>
      </c>
      <c r="AB204" s="1048">
        <v>0</v>
      </c>
      <c r="AC204" s="1048"/>
      <c r="AD204" s="285">
        <f t="shared" si="68"/>
        <v>265221.39999999997</v>
      </c>
      <c r="AE204" s="262">
        <v>1</v>
      </c>
      <c r="AF204" s="285">
        <v>4</v>
      </c>
      <c r="AG204" s="1563">
        <v>4.01</v>
      </c>
      <c r="AH204" s="1048">
        <v>265221.39999999997</v>
      </c>
      <c r="AI204" s="1048">
        <v>0</v>
      </c>
      <c r="AJ204" s="1048"/>
      <c r="AK204" s="285">
        <f t="shared" si="81"/>
        <v>265221.39999999997</v>
      </c>
    </row>
    <row r="205" spans="1:37" ht="27" x14ac:dyDescent="0.25">
      <c r="A205" s="1048">
        <v>31</v>
      </c>
      <c r="B205" s="262" t="s">
        <v>6810</v>
      </c>
      <c r="C205" s="26" t="s">
        <v>6712</v>
      </c>
      <c r="D205" s="329" t="s">
        <v>1</v>
      </c>
      <c r="E205" s="262">
        <v>1</v>
      </c>
      <c r="F205" s="1417">
        <v>2</v>
      </c>
      <c r="G205" s="1563">
        <v>4.01</v>
      </c>
      <c r="H205" s="1048">
        <v>265221.39999999997</v>
      </c>
      <c r="I205" s="1048"/>
      <c r="J205" s="1048"/>
      <c r="K205" s="285">
        <f t="shared" si="77"/>
        <v>265221.39999999997</v>
      </c>
      <c r="L205" s="262">
        <v>1</v>
      </c>
      <c r="M205" s="1417">
        <v>1</v>
      </c>
      <c r="N205" s="285">
        <v>4.01</v>
      </c>
      <c r="O205" s="1048">
        <v>265221.39999999997</v>
      </c>
      <c r="P205" s="1048"/>
      <c r="Q205" s="1048"/>
      <c r="R205" s="285">
        <f t="shared" si="78"/>
        <v>265221.39999999997</v>
      </c>
      <c r="S205" s="285">
        <f>+E205-L205</f>
        <v>0</v>
      </c>
      <c r="T205" s="285">
        <f t="shared" si="76"/>
        <v>0</v>
      </c>
      <c r="U205" s="285">
        <f t="shared" si="76"/>
        <v>0</v>
      </c>
      <c r="V205" s="285">
        <f t="shared" si="76"/>
        <v>0</v>
      </c>
      <c r="W205" s="285">
        <f>T205+U205+V205</f>
        <v>0</v>
      </c>
      <c r="X205" s="262">
        <v>1</v>
      </c>
      <c r="Y205" s="285">
        <v>3</v>
      </c>
      <c r="Z205" s="1563">
        <v>4.01</v>
      </c>
      <c r="AA205" s="1048">
        <v>265221.39999999997</v>
      </c>
      <c r="AB205" s="1048">
        <v>0</v>
      </c>
      <c r="AC205" s="1048"/>
      <c r="AD205" s="285">
        <f t="shared" si="68"/>
        <v>265221.39999999997</v>
      </c>
      <c r="AE205" s="262">
        <v>1</v>
      </c>
      <c r="AF205" s="285">
        <v>4</v>
      </c>
      <c r="AG205" s="1563">
        <v>4.01</v>
      </c>
      <c r="AH205" s="1048">
        <v>265221.39999999997</v>
      </c>
      <c r="AI205" s="1048">
        <v>0</v>
      </c>
      <c r="AJ205" s="1048"/>
      <c r="AK205" s="285">
        <f t="shared" si="81"/>
        <v>265221.39999999997</v>
      </c>
    </row>
    <row r="206" spans="1:37" ht="27" x14ac:dyDescent="0.25">
      <c r="A206" s="1048">
        <v>32</v>
      </c>
      <c r="B206" s="262" t="s">
        <v>6811</v>
      </c>
      <c r="C206" s="26" t="s">
        <v>6712</v>
      </c>
      <c r="D206" s="329" t="s">
        <v>1</v>
      </c>
      <c r="E206" s="262">
        <v>1</v>
      </c>
      <c r="F206" s="1417">
        <v>2</v>
      </c>
      <c r="G206" s="1563">
        <v>4.01</v>
      </c>
      <c r="H206" s="1048">
        <v>265221.39999999997</v>
      </c>
      <c r="I206" s="1048"/>
      <c r="J206" s="1048"/>
      <c r="K206" s="285">
        <f t="shared" si="77"/>
        <v>265221.39999999997</v>
      </c>
      <c r="L206" s="262">
        <v>1</v>
      </c>
      <c r="M206" s="1417">
        <v>1</v>
      </c>
      <c r="N206" s="285">
        <v>4.01</v>
      </c>
      <c r="O206" s="1048">
        <v>265221.39999999997</v>
      </c>
      <c r="P206" s="1048"/>
      <c r="Q206" s="1048"/>
      <c r="R206" s="285">
        <f t="shared" si="78"/>
        <v>265221.39999999997</v>
      </c>
      <c r="S206" s="285">
        <f>+E206-L206</f>
        <v>0</v>
      </c>
      <c r="T206" s="285">
        <f t="shared" si="76"/>
        <v>0</v>
      </c>
      <c r="U206" s="285">
        <f t="shared" si="76"/>
        <v>0</v>
      </c>
      <c r="V206" s="285">
        <f t="shared" si="76"/>
        <v>0</v>
      </c>
      <c r="W206" s="285">
        <f>T206+U206+V206</f>
        <v>0</v>
      </c>
      <c r="X206" s="262">
        <v>1</v>
      </c>
      <c r="Y206" s="285">
        <v>3</v>
      </c>
      <c r="Z206" s="1563">
        <v>4.01</v>
      </c>
      <c r="AA206" s="1048">
        <v>265221.39999999997</v>
      </c>
      <c r="AB206" s="1048">
        <v>0</v>
      </c>
      <c r="AC206" s="1048"/>
      <c r="AD206" s="285">
        <f t="shared" si="68"/>
        <v>265221.39999999997</v>
      </c>
      <c r="AE206" s="262">
        <v>1</v>
      </c>
      <c r="AF206" s="285">
        <v>4</v>
      </c>
      <c r="AG206" s="1563">
        <v>4.01</v>
      </c>
      <c r="AH206" s="1048">
        <v>265221.39999999997</v>
      </c>
      <c r="AI206" s="1048">
        <v>0</v>
      </c>
      <c r="AJ206" s="1048"/>
      <c r="AK206" s="285">
        <f t="shared" si="81"/>
        <v>265221.39999999997</v>
      </c>
    </row>
    <row r="207" spans="1:37" ht="27" x14ac:dyDescent="0.25">
      <c r="A207" s="1048">
        <v>33</v>
      </c>
      <c r="B207" s="262" t="s">
        <v>6812</v>
      </c>
      <c r="C207" s="26" t="s">
        <v>6712</v>
      </c>
      <c r="D207" s="329" t="s">
        <v>1</v>
      </c>
      <c r="E207" s="262">
        <v>1</v>
      </c>
      <c r="F207" s="1417">
        <v>2</v>
      </c>
      <c r="G207" s="1563">
        <v>4.01</v>
      </c>
      <c r="H207" s="1048">
        <v>265221.39999999997</v>
      </c>
      <c r="I207" s="1048"/>
      <c r="J207" s="1048"/>
      <c r="K207" s="285">
        <f t="shared" si="77"/>
        <v>265221.39999999997</v>
      </c>
      <c r="L207" s="262">
        <v>1</v>
      </c>
      <c r="M207" s="1417">
        <v>1</v>
      </c>
      <c r="N207" s="285">
        <v>4.01</v>
      </c>
      <c r="O207" s="1048">
        <v>265221.39999999997</v>
      </c>
      <c r="P207" s="1048"/>
      <c r="Q207" s="1048"/>
      <c r="R207" s="285">
        <f t="shared" si="78"/>
        <v>265221.39999999997</v>
      </c>
      <c r="S207" s="285">
        <f t="shared" ref="S207:S210" si="82">+E207-L207</f>
        <v>0</v>
      </c>
      <c r="T207" s="285">
        <f t="shared" si="76"/>
        <v>0</v>
      </c>
      <c r="U207" s="285">
        <f t="shared" si="76"/>
        <v>0</v>
      </c>
      <c r="V207" s="285">
        <f t="shared" si="76"/>
        <v>0</v>
      </c>
      <c r="W207" s="285">
        <f t="shared" ref="W207:W210" si="83">T207+U207+V207</f>
        <v>0</v>
      </c>
      <c r="X207" s="262">
        <v>1</v>
      </c>
      <c r="Y207" s="285">
        <v>3</v>
      </c>
      <c r="Z207" s="1563">
        <v>4.01</v>
      </c>
      <c r="AA207" s="1048">
        <v>265221.39999999997</v>
      </c>
      <c r="AB207" s="1048">
        <v>0</v>
      </c>
      <c r="AC207" s="1048"/>
      <c r="AD207" s="285">
        <f t="shared" si="68"/>
        <v>265221.39999999997</v>
      </c>
      <c r="AE207" s="262">
        <v>1</v>
      </c>
      <c r="AF207" s="285">
        <v>4</v>
      </c>
      <c r="AG207" s="1563">
        <v>4.01</v>
      </c>
      <c r="AH207" s="1048">
        <v>265221.39999999997</v>
      </c>
      <c r="AI207" s="1048">
        <v>0</v>
      </c>
      <c r="AJ207" s="1048"/>
      <c r="AK207" s="285">
        <f t="shared" si="81"/>
        <v>265221.39999999997</v>
      </c>
    </row>
    <row r="208" spans="1:37" ht="27" x14ac:dyDescent="0.25">
      <c r="A208" s="1048">
        <v>34</v>
      </c>
      <c r="B208" s="262" t="s">
        <v>5941</v>
      </c>
      <c r="C208" s="26" t="s">
        <v>6712</v>
      </c>
      <c r="D208" s="329" t="s">
        <v>1</v>
      </c>
      <c r="E208" s="262">
        <v>1</v>
      </c>
      <c r="F208" s="1417">
        <v>2</v>
      </c>
      <c r="G208" s="1563">
        <v>4.01</v>
      </c>
      <c r="H208" s="1048">
        <v>265221.39999999997</v>
      </c>
      <c r="I208" s="1048"/>
      <c r="J208" s="1048"/>
      <c r="K208" s="285">
        <f t="shared" si="77"/>
        <v>265221.39999999997</v>
      </c>
      <c r="L208" s="262">
        <v>1</v>
      </c>
      <c r="M208" s="1417">
        <v>1</v>
      </c>
      <c r="N208" s="285">
        <v>4.01</v>
      </c>
      <c r="O208" s="1048">
        <v>265221.39999999997</v>
      </c>
      <c r="P208" s="1048"/>
      <c r="Q208" s="1048"/>
      <c r="R208" s="285">
        <f t="shared" si="78"/>
        <v>265221.39999999997</v>
      </c>
      <c r="S208" s="285">
        <f t="shared" si="82"/>
        <v>0</v>
      </c>
      <c r="T208" s="285">
        <f t="shared" si="76"/>
        <v>0</v>
      </c>
      <c r="U208" s="285">
        <f t="shared" si="76"/>
        <v>0</v>
      </c>
      <c r="V208" s="285">
        <f t="shared" si="76"/>
        <v>0</v>
      </c>
      <c r="W208" s="285">
        <f t="shared" si="83"/>
        <v>0</v>
      </c>
      <c r="X208" s="262">
        <v>1</v>
      </c>
      <c r="Y208" s="285">
        <v>3</v>
      </c>
      <c r="Z208" s="1563">
        <v>4.01</v>
      </c>
      <c r="AA208" s="1048">
        <v>265221.39999999997</v>
      </c>
      <c r="AB208" s="1048">
        <v>0</v>
      </c>
      <c r="AC208" s="1048"/>
      <c r="AD208" s="285">
        <f t="shared" si="68"/>
        <v>265221.39999999997</v>
      </c>
      <c r="AE208" s="262">
        <v>1</v>
      </c>
      <c r="AF208" s="285">
        <v>4</v>
      </c>
      <c r="AG208" s="1563">
        <v>4.01</v>
      </c>
      <c r="AH208" s="1048">
        <v>265221.39999999997</v>
      </c>
      <c r="AI208" s="1048">
        <v>0</v>
      </c>
      <c r="AJ208" s="1048"/>
      <c r="AK208" s="285">
        <f t="shared" si="81"/>
        <v>265221.39999999997</v>
      </c>
    </row>
    <row r="209" spans="1:37" ht="27" x14ac:dyDescent="0.25">
      <c r="A209" s="1048">
        <v>35</v>
      </c>
      <c r="B209" s="262" t="s">
        <v>6813</v>
      </c>
      <c r="C209" s="26" t="s">
        <v>6712</v>
      </c>
      <c r="D209" s="329" t="s">
        <v>1</v>
      </c>
      <c r="E209" s="262">
        <v>1</v>
      </c>
      <c r="F209" s="1417">
        <v>2</v>
      </c>
      <c r="G209" s="1563">
        <v>4.01</v>
      </c>
      <c r="H209" s="1048">
        <v>265221.39999999997</v>
      </c>
      <c r="I209" s="1048"/>
      <c r="J209" s="1048"/>
      <c r="K209" s="285">
        <f t="shared" si="77"/>
        <v>265221.39999999997</v>
      </c>
      <c r="L209" s="262">
        <v>1</v>
      </c>
      <c r="M209" s="1417">
        <v>1</v>
      </c>
      <c r="N209" s="285">
        <v>4.01</v>
      </c>
      <c r="O209" s="1048">
        <v>265221.39999999997</v>
      </c>
      <c r="P209" s="1048"/>
      <c r="Q209" s="1048"/>
      <c r="R209" s="285">
        <f t="shared" si="78"/>
        <v>265221.39999999997</v>
      </c>
      <c r="S209" s="285">
        <f t="shared" si="82"/>
        <v>0</v>
      </c>
      <c r="T209" s="285">
        <f t="shared" si="76"/>
        <v>0</v>
      </c>
      <c r="U209" s="285">
        <f t="shared" si="76"/>
        <v>0</v>
      </c>
      <c r="V209" s="285">
        <f t="shared" si="76"/>
        <v>0</v>
      </c>
      <c r="W209" s="285">
        <f t="shared" si="83"/>
        <v>0</v>
      </c>
      <c r="X209" s="262">
        <v>1</v>
      </c>
      <c r="Y209" s="285">
        <v>3</v>
      </c>
      <c r="Z209" s="1563">
        <v>4.01</v>
      </c>
      <c r="AA209" s="1048">
        <v>265221.39999999997</v>
      </c>
      <c r="AB209" s="1048">
        <v>0</v>
      </c>
      <c r="AC209" s="1048"/>
      <c r="AD209" s="285">
        <f t="shared" si="68"/>
        <v>265221.39999999997</v>
      </c>
      <c r="AE209" s="262">
        <v>1</v>
      </c>
      <c r="AF209" s="285">
        <v>4</v>
      </c>
      <c r="AG209" s="1563">
        <v>4.01</v>
      </c>
      <c r="AH209" s="1048">
        <v>265221.39999999997</v>
      </c>
      <c r="AI209" s="1048">
        <v>0</v>
      </c>
      <c r="AJ209" s="1048"/>
      <c r="AK209" s="285">
        <f t="shared" si="81"/>
        <v>265221.39999999997</v>
      </c>
    </row>
    <row r="210" spans="1:37" ht="27" x14ac:dyDescent="0.25">
      <c r="A210" s="1048">
        <v>36</v>
      </c>
      <c r="B210" s="262" t="s">
        <v>6814</v>
      </c>
      <c r="C210" s="26" t="s">
        <v>6712</v>
      </c>
      <c r="D210" s="329" t="s">
        <v>1</v>
      </c>
      <c r="E210" s="262">
        <v>1</v>
      </c>
      <c r="F210" s="1417">
        <v>2</v>
      </c>
      <c r="G210" s="1563">
        <v>4.01</v>
      </c>
      <c r="H210" s="1048">
        <v>265221.39999999997</v>
      </c>
      <c r="I210" s="1048"/>
      <c r="J210" s="1048"/>
      <c r="K210" s="285">
        <f t="shared" si="77"/>
        <v>265221.39999999997</v>
      </c>
      <c r="L210" s="262">
        <v>1</v>
      </c>
      <c r="M210" s="1417">
        <v>1</v>
      </c>
      <c r="N210" s="285">
        <v>4.01</v>
      </c>
      <c r="O210" s="1048">
        <v>265221.39999999997</v>
      </c>
      <c r="P210" s="1048"/>
      <c r="Q210" s="1048"/>
      <c r="R210" s="285">
        <f t="shared" si="78"/>
        <v>265221.39999999997</v>
      </c>
      <c r="S210" s="285">
        <f t="shared" si="82"/>
        <v>0</v>
      </c>
      <c r="T210" s="285">
        <f t="shared" si="76"/>
        <v>0</v>
      </c>
      <c r="U210" s="285">
        <f t="shared" si="76"/>
        <v>0</v>
      </c>
      <c r="V210" s="285">
        <f t="shared" si="76"/>
        <v>0</v>
      </c>
      <c r="W210" s="285">
        <f t="shared" si="83"/>
        <v>0</v>
      </c>
      <c r="X210" s="262">
        <v>1</v>
      </c>
      <c r="Y210" s="285">
        <v>3</v>
      </c>
      <c r="Z210" s="1563">
        <v>4.01</v>
      </c>
      <c r="AA210" s="1048">
        <v>265221.39999999997</v>
      </c>
      <c r="AB210" s="1048">
        <v>0</v>
      </c>
      <c r="AC210" s="1048"/>
      <c r="AD210" s="285">
        <f t="shared" si="68"/>
        <v>265221.39999999997</v>
      </c>
      <c r="AE210" s="262">
        <v>1</v>
      </c>
      <c r="AF210" s="285">
        <v>4</v>
      </c>
      <c r="AG210" s="1563">
        <v>4.01</v>
      </c>
      <c r="AH210" s="1048">
        <v>265221.39999999997</v>
      </c>
      <c r="AI210" s="1048">
        <v>0</v>
      </c>
      <c r="AJ210" s="1048"/>
      <c r="AK210" s="285">
        <f t="shared" si="81"/>
        <v>265221.39999999997</v>
      </c>
    </row>
    <row r="211" spans="1:37" ht="27" x14ac:dyDescent="0.25">
      <c r="A211" s="1048">
        <v>37</v>
      </c>
      <c r="B211" s="262" t="s">
        <v>6815</v>
      </c>
      <c r="C211" s="26" t="s">
        <v>6712</v>
      </c>
      <c r="D211" s="329" t="s">
        <v>1</v>
      </c>
      <c r="E211" s="262">
        <v>1</v>
      </c>
      <c r="F211" s="1417">
        <v>2</v>
      </c>
      <c r="G211" s="1563">
        <v>4.01</v>
      </c>
      <c r="H211" s="1048">
        <v>265221.39999999997</v>
      </c>
      <c r="I211" s="1048"/>
      <c r="J211" s="1048"/>
      <c r="K211" s="285">
        <f>H211+I211+J211</f>
        <v>265221.39999999997</v>
      </c>
      <c r="L211" s="262">
        <v>1</v>
      </c>
      <c r="M211" s="1417">
        <v>1</v>
      </c>
      <c r="N211" s="285">
        <v>4.01</v>
      </c>
      <c r="O211" s="1048">
        <v>265221.39999999997</v>
      </c>
      <c r="P211" s="1048"/>
      <c r="Q211" s="1048"/>
      <c r="R211" s="285">
        <f>O211+P211+Q211</f>
        <v>265221.39999999997</v>
      </c>
      <c r="S211" s="285">
        <f>+E211-L211</f>
        <v>0</v>
      </c>
      <c r="T211" s="285">
        <f t="shared" si="76"/>
        <v>0</v>
      </c>
      <c r="U211" s="285">
        <f t="shared" si="76"/>
        <v>0</v>
      </c>
      <c r="V211" s="285">
        <f t="shared" si="76"/>
        <v>0</v>
      </c>
      <c r="W211" s="285">
        <f>T211+U211+V211</f>
        <v>0</v>
      </c>
      <c r="X211" s="262">
        <v>1</v>
      </c>
      <c r="Y211" s="285">
        <v>3</v>
      </c>
      <c r="Z211" s="1563">
        <v>4.01</v>
      </c>
      <c r="AA211" s="1048">
        <v>265221.39999999997</v>
      </c>
      <c r="AB211" s="1048">
        <v>0</v>
      </c>
      <c r="AC211" s="1048"/>
      <c r="AD211" s="285">
        <f t="shared" si="68"/>
        <v>265221.39999999997</v>
      </c>
      <c r="AE211" s="262">
        <v>1</v>
      </c>
      <c r="AF211" s="285">
        <v>4</v>
      </c>
      <c r="AG211" s="1563">
        <v>4.01</v>
      </c>
      <c r="AH211" s="1048">
        <v>265221.39999999997</v>
      </c>
      <c r="AI211" s="1048">
        <v>0</v>
      </c>
      <c r="AJ211" s="1048"/>
      <c r="AK211" s="285">
        <f>AH211+AI211+AJ211</f>
        <v>265221.39999999997</v>
      </c>
    </row>
    <row r="212" spans="1:37" ht="27" x14ac:dyDescent="0.25">
      <c r="A212" s="1048">
        <v>38</v>
      </c>
      <c r="B212" s="262" t="s">
        <v>6816</v>
      </c>
      <c r="C212" s="26" t="s">
        <v>6712</v>
      </c>
      <c r="D212" s="329" t="s">
        <v>1</v>
      </c>
      <c r="E212" s="262">
        <v>1</v>
      </c>
      <c r="F212" s="1417">
        <v>2</v>
      </c>
      <c r="G212" s="1563">
        <v>4.01</v>
      </c>
      <c r="H212" s="1048">
        <v>265221.39999999997</v>
      </c>
      <c r="I212" s="1048"/>
      <c r="J212" s="1048"/>
      <c r="K212" s="285">
        <f t="shared" ref="K212:K228" si="84">H212+I212+J212</f>
        <v>265221.39999999997</v>
      </c>
      <c r="L212" s="262">
        <v>1</v>
      </c>
      <c r="M212" s="1417">
        <v>1</v>
      </c>
      <c r="N212" s="285">
        <v>4.01</v>
      </c>
      <c r="O212" s="1048">
        <v>265221.39999999997</v>
      </c>
      <c r="P212" s="1048"/>
      <c r="Q212" s="1048"/>
      <c r="R212" s="285">
        <f t="shared" ref="R212:R228" si="85">O212+P212+Q212</f>
        <v>265221.39999999997</v>
      </c>
      <c r="S212" s="285">
        <f t="shared" ref="S212:S219" si="86">+E212-L212</f>
        <v>0</v>
      </c>
      <c r="T212" s="285">
        <f t="shared" si="76"/>
        <v>0</v>
      </c>
      <c r="U212" s="285">
        <f t="shared" si="76"/>
        <v>0</v>
      </c>
      <c r="V212" s="285">
        <f t="shared" si="76"/>
        <v>0</v>
      </c>
      <c r="W212" s="285">
        <f t="shared" ref="W212:W219" si="87">T212+U212+V212</f>
        <v>0</v>
      </c>
      <c r="X212" s="262">
        <v>1</v>
      </c>
      <c r="Y212" s="285">
        <v>3</v>
      </c>
      <c r="Z212" s="1563">
        <v>4.01</v>
      </c>
      <c r="AA212" s="1048">
        <v>265221.39999999997</v>
      </c>
      <c r="AB212" s="1048">
        <v>0</v>
      </c>
      <c r="AC212" s="1048"/>
      <c r="AD212" s="285">
        <f t="shared" si="68"/>
        <v>265221.39999999997</v>
      </c>
      <c r="AE212" s="262">
        <v>1</v>
      </c>
      <c r="AF212" s="285">
        <v>4</v>
      </c>
      <c r="AG212" s="1563">
        <v>4.01</v>
      </c>
      <c r="AH212" s="1048">
        <v>265221.39999999997</v>
      </c>
      <c r="AI212" s="1048">
        <v>0</v>
      </c>
      <c r="AJ212" s="1048"/>
      <c r="AK212" s="285">
        <f t="shared" ref="AK212:AK228" si="88">AH212+AI212+AJ212</f>
        <v>265221.39999999997</v>
      </c>
    </row>
    <row r="213" spans="1:37" ht="27" x14ac:dyDescent="0.25">
      <c r="A213" s="1048">
        <v>39</v>
      </c>
      <c r="B213" s="262" t="s">
        <v>6817</v>
      </c>
      <c r="C213" s="26" t="s">
        <v>6712</v>
      </c>
      <c r="D213" s="329" t="s">
        <v>1</v>
      </c>
      <c r="E213" s="262">
        <v>1</v>
      </c>
      <c r="F213" s="1417">
        <v>2</v>
      </c>
      <c r="G213" s="1563">
        <v>4.01</v>
      </c>
      <c r="H213" s="1048">
        <v>265221.39999999997</v>
      </c>
      <c r="I213" s="1048"/>
      <c r="J213" s="1048"/>
      <c r="K213" s="285">
        <f t="shared" si="84"/>
        <v>265221.39999999997</v>
      </c>
      <c r="L213" s="262">
        <v>1</v>
      </c>
      <c r="M213" s="1417">
        <v>1</v>
      </c>
      <c r="N213" s="285">
        <v>4.01</v>
      </c>
      <c r="O213" s="1048">
        <v>265221.39999999997</v>
      </c>
      <c r="P213" s="1048"/>
      <c r="Q213" s="1048"/>
      <c r="R213" s="285">
        <f t="shared" si="85"/>
        <v>265221.39999999997</v>
      </c>
      <c r="S213" s="285">
        <f t="shared" si="86"/>
        <v>0</v>
      </c>
      <c r="T213" s="285">
        <f t="shared" si="76"/>
        <v>0</v>
      </c>
      <c r="U213" s="285">
        <f t="shared" si="76"/>
        <v>0</v>
      </c>
      <c r="V213" s="285">
        <f t="shared" si="76"/>
        <v>0</v>
      </c>
      <c r="W213" s="285">
        <f t="shared" si="87"/>
        <v>0</v>
      </c>
      <c r="X213" s="262">
        <v>1</v>
      </c>
      <c r="Y213" s="285">
        <v>3</v>
      </c>
      <c r="Z213" s="1563">
        <v>4.01</v>
      </c>
      <c r="AA213" s="1048">
        <v>265221.39999999997</v>
      </c>
      <c r="AB213" s="1048">
        <v>0</v>
      </c>
      <c r="AC213" s="1048"/>
      <c r="AD213" s="285">
        <f t="shared" si="68"/>
        <v>265221.39999999997</v>
      </c>
      <c r="AE213" s="262">
        <v>1</v>
      </c>
      <c r="AF213" s="285">
        <v>4</v>
      </c>
      <c r="AG213" s="1563">
        <v>4.01</v>
      </c>
      <c r="AH213" s="1048">
        <v>265221.39999999997</v>
      </c>
      <c r="AI213" s="1048">
        <v>0</v>
      </c>
      <c r="AJ213" s="1048"/>
      <c r="AK213" s="285">
        <f t="shared" si="88"/>
        <v>265221.39999999997</v>
      </c>
    </row>
    <row r="214" spans="1:37" ht="27" x14ac:dyDescent="0.25">
      <c r="A214" s="1048">
        <v>40</v>
      </c>
      <c r="B214" s="262" t="s">
        <v>6818</v>
      </c>
      <c r="C214" s="26" t="s">
        <v>6712</v>
      </c>
      <c r="D214" s="329" t="s">
        <v>1</v>
      </c>
      <c r="E214" s="262">
        <v>1</v>
      </c>
      <c r="F214" s="1417">
        <v>2</v>
      </c>
      <c r="G214" s="1563">
        <v>4.01</v>
      </c>
      <c r="H214" s="1048">
        <v>265221.39999999997</v>
      </c>
      <c r="I214" s="1048"/>
      <c r="J214" s="1048"/>
      <c r="K214" s="285">
        <f t="shared" si="84"/>
        <v>265221.39999999997</v>
      </c>
      <c r="L214" s="262">
        <v>1</v>
      </c>
      <c r="M214" s="1417">
        <v>1</v>
      </c>
      <c r="N214" s="285">
        <v>4.01</v>
      </c>
      <c r="O214" s="1048">
        <v>265221.39999999997</v>
      </c>
      <c r="P214" s="1048"/>
      <c r="Q214" s="1048"/>
      <c r="R214" s="285">
        <f t="shared" si="85"/>
        <v>265221.39999999997</v>
      </c>
      <c r="S214" s="285">
        <f t="shared" si="86"/>
        <v>0</v>
      </c>
      <c r="T214" s="285">
        <f t="shared" si="76"/>
        <v>0</v>
      </c>
      <c r="U214" s="285">
        <f t="shared" si="76"/>
        <v>0</v>
      </c>
      <c r="V214" s="285">
        <f t="shared" si="76"/>
        <v>0</v>
      </c>
      <c r="W214" s="285">
        <f t="shared" si="87"/>
        <v>0</v>
      </c>
      <c r="X214" s="262">
        <v>1</v>
      </c>
      <c r="Y214" s="285">
        <v>3</v>
      </c>
      <c r="Z214" s="1563">
        <v>4.01</v>
      </c>
      <c r="AA214" s="1048">
        <v>265221.39999999997</v>
      </c>
      <c r="AB214" s="1048">
        <v>0</v>
      </c>
      <c r="AC214" s="1048"/>
      <c r="AD214" s="285">
        <f t="shared" si="68"/>
        <v>265221.39999999997</v>
      </c>
      <c r="AE214" s="262">
        <v>1</v>
      </c>
      <c r="AF214" s="285">
        <v>4</v>
      </c>
      <c r="AG214" s="1563">
        <v>4.01</v>
      </c>
      <c r="AH214" s="1048">
        <v>265221.39999999997</v>
      </c>
      <c r="AI214" s="1048">
        <v>0</v>
      </c>
      <c r="AJ214" s="1048"/>
      <c r="AK214" s="285">
        <f t="shared" si="88"/>
        <v>265221.39999999997</v>
      </c>
    </row>
    <row r="215" spans="1:37" ht="27" x14ac:dyDescent="0.25">
      <c r="A215" s="1048">
        <v>41</v>
      </c>
      <c r="B215" s="262" t="s">
        <v>6819</v>
      </c>
      <c r="C215" s="26" t="s">
        <v>6712</v>
      </c>
      <c r="D215" s="329" t="s">
        <v>1</v>
      </c>
      <c r="E215" s="262">
        <v>1</v>
      </c>
      <c r="F215" s="1417">
        <v>2</v>
      </c>
      <c r="G215" s="1563">
        <v>4.01</v>
      </c>
      <c r="H215" s="1048">
        <v>265221.39999999997</v>
      </c>
      <c r="I215" s="1048"/>
      <c r="J215" s="1048"/>
      <c r="K215" s="285">
        <f t="shared" si="84"/>
        <v>265221.39999999997</v>
      </c>
      <c r="L215" s="262">
        <v>1</v>
      </c>
      <c r="M215" s="1417">
        <v>1</v>
      </c>
      <c r="N215" s="285">
        <v>4.01</v>
      </c>
      <c r="O215" s="1048">
        <v>265221.39999999997</v>
      </c>
      <c r="P215" s="1048"/>
      <c r="Q215" s="1048"/>
      <c r="R215" s="285">
        <f t="shared" si="85"/>
        <v>265221.39999999997</v>
      </c>
      <c r="S215" s="285">
        <f t="shared" si="86"/>
        <v>0</v>
      </c>
      <c r="T215" s="285">
        <f t="shared" si="76"/>
        <v>0</v>
      </c>
      <c r="U215" s="285">
        <f t="shared" si="76"/>
        <v>0</v>
      </c>
      <c r="V215" s="285">
        <f t="shared" si="76"/>
        <v>0</v>
      </c>
      <c r="W215" s="285">
        <f t="shared" si="87"/>
        <v>0</v>
      </c>
      <c r="X215" s="262">
        <v>1</v>
      </c>
      <c r="Y215" s="285">
        <v>3</v>
      </c>
      <c r="Z215" s="1563">
        <v>4.01</v>
      </c>
      <c r="AA215" s="1048">
        <v>265221.39999999997</v>
      </c>
      <c r="AB215" s="1048">
        <v>0</v>
      </c>
      <c r="AC215" s="1048"/>
      <c r="AD215" s="285">
        <f t="shared" si="68"/>
        <v>265221.39999999997</v>
      </c>
      <c r="AE215" s="262">
        <v>1</v>
      </c>
      <c r="AF215" s="285">
        <v>4</v>
      </c>
      <c r="AG215" s="1563">
        <v>4.01</v>
      </c>
      <c r="AH215" s="1048">
        <v>265221.39999999997</v>
      </c>
      <c r="AI215" s="1048">
        <v>0</v>
      </c>
      <c r="AJ215" s="1048"/>
      <c r="AK215" s="285">
        <f t="shared" si="88"/>
        <v>265221.39999999997</v>
      </c>
    </row>
    <row r="216" spans="1:37" ht="27" x14ac:dyDescent="0.25">
      <c r="A216" s="1048">
        <v>42</v>
      </c>
      <c r="B216" s="262" t="s">
        <v>6820</v>
      </c>
      <c r="C216" s="26" t="s">
        <v>6712</v>
      </c>
      <c r="D216" s="329" t="s">
        <v>1</v>
      </c>
      <c r="E216" s="262">
        <v>1</v>
      </c>
      <c r="F216" s="1417">
        <v>2</v>
      </c>
      <c r="G216" s="1563">
        <v>4.01</v>
      </c>
      <c r="H216" s="1048">
        <v>265221.39999999997</v>
      </c>
      <c r="I216" s="1048"/>
      <c r="J216" s="1048"/>
      <c r="K216" s="285">
        <f t="shared" si="84"/>
        <v>265221.39999999997</v>
      </c>
      <c r="L216" s="262">
        <v>1</v>
      </c>
      <c r="M216" s="1417">
        <v>1</v>
      </c>
      <c r="N216" s="285">
        <v>4.01</v>
      </c>
      <c r="O216" s="1048">
        <v>265221.39999999997</v>
      </c>
      <c r="P216" s="1048"/>
      <c r="Q216" s="1048"/>
      <c r="R216" s="285">
        <f t="shared" si="85"/>
        <v>265221.39999999997</v>
      </c>
      <c r="S216" s="285">
        <f t="shared" si="86"/>
        <v>0</v>
      </c>
      <c r="T216" s="285">
        <f t="shared" si="76"/>
        <v>0</v>
      </c>
      <c r="U216" s="285">
        <f t="shared" si="76"/>
        <v>0</v>
      </c>
      <c r="V216" s="285">
        <f t="shared" si="76"/>
        <v>0</v>
      </c>
      <c r="W216" s="285">
        <f t="shared" si="87"/>
        <v>0</v>
      </c>
      <c r="X216" s="262">
        <v>1</v>
      </c>
      <c r="Y216" s="285">
        <v>3</v>
      </c>
      <c r="Z216" s="1563">
        <v>4.01</v>
      </c>
      <c r="AA216" s="1048">
        <v>265221.39999999997</v>
      </c>
      <c r="AB216" s="1048">
        <v>0</v>
      </c>
      <c r="AC216" s="1048"/>
      <c r="AD216" s="285">
        <f t="shared" si="68"/>
        <v>265221.39999999997</v>
      </c>
      <c r="AE216" s="262">
        <v>1</v>
      </c>
      <c r="AF216" s="285">
        <v>4</v>
      </c>
      <c r="AG216" s="1563">
        <v>4.01</v>
      </c>
      <c r="AH216" s="1048">
        <v>265221.39999999997</v>
      </c>
      <c r="AI216" s="1048">
        <v>0</v>
      </c>
      <c r="AJ216" s="1048"/>
      <c r="AK216" s="285">
        <f t="shared" si="88"/>
        <v>265221.39999999997</v>
      </c>
    </row>
    <row r="217" spans="1:37" ht="27" x14ac:dyDescent="0.25">
      <c r="A217" s="1048">
        <v>43</v>
      </c>
      <c r="B217" s="262" t="s">
        <v>6821</v>
      </c>
      <c r="C217" s="26" t="s">
        <v>6712</v>
      </c>
      <c r="D217" s="329" t="s">
        <v>1</v>
      </c>
      <c r="E217" s="262">
        <v>1</v>
      </c>
      <c r="F217" s="1417">
        <v>2</v>
      </c>
      <c r="G217" s="1563">
        <v>4.01</v>
      </c>
      <c r="H217" s="1048">
        <v>265221.39999999997</v>
      </c>
      <c r="I217" s="1048"/>
      <c r="J217" s="1048"/>
      <c r="K217" s="285">
        <f t="shared" si="84"/>
        <v>265221.39999999997</v>
      </c>
      <c r="L217" s="262">
        <v>1</v>
      </c>
      <c r="M217" s="1417">
        <v>1</v>
      </c>
      <c r="N217" s="285">
        <v>4.01</v>
      </c>
      <c r="O217" s="1048">
        <v>265221.39999999997</v>
      </c>
      <c r="P217" s="1048"/>
      <c r="Q217" s="1048"/>
      <c r="R217" s="285">
        <f t="shared" si="85"/>
        <v>265221.39999999997</v>
      </c>
      <c r="S217" s="285">
        <f t="shared" si="86"/>
        <v>0</v>
      </c>
      <c r="T217" s="285">
        <f t="shared" si="76"/>
        <v>0</v>
      </c>
      <c r="U217" s="285">
        <f t="shared" si="76"/>
        <v>0</v>
      </c>
      <c r="V217" s="285">
        <f t="shared" si="76"/>
        <v>0</v>
      </c>
      <c r="W217" s="285">
        <f t="shared" si="87"/>
        <v>0</v>
      </c>
      <c r="X217" s="262">
        <v>1</v>
      </c>
      <c r="Y217" s="285">
        <v>3</v>
      </c>
      <c r="Z217" s="1563">
        <v>4.01</v>
      </c>
      <c r="AA217" s="1048">
        <v>265221.39999999997</v>
      </c>
      <c r="AB217" s="1048">
        <v>0</v>
      </c>
      <c r="AC217" s="1048"/>
      <c r="AD217" s="285">
        <f t="shared" si="68"/>
        <v>265221.39999999997</v>
      </c>
      <c r="AE217" s="262">
        <v>1</v>
      </c>
      <c r="AF217" s="285">
        <v>4</v>
      </c>
      <c r="AG217" s="1563">
        <v>4.01</v>
      </c>
      <c r="AH217" s="1048">
        <v>265221.39999999997</v>
      </c>
      <c r="AI217" s="1048">
        <v>0</v>
      </c>
      <c r="AJ217" s="1048"/>
      <c r="AK217" s="285">
        <f t="shared" si="88"/>
        <v>265221.39999999997</v>
      </c>
    </row>
    <row r="218" spans="1:37" ht="27" x14ac:dyDescent="0.25">
      <c r="A218" s="1048">
        <v>44</v>
      </c>
      <c r="B218" s="262" t="s">
        <v>6822</v>
      </c>
      <c r="C218" s="26" t="s">
        <v>6712</v>
      </c>
      <c r="D218" s="329" t="s">
        <v>1</v>
      </c>
      <c r="E218" s="262">
        <v>1</v>
      </c>
      <c r="F218" s="1417">
        <v>2</v>
      </c>
      <c r="G218" s="1563">
        <v>4.01</v>
      </c>
      <c r="H218" s="1048">
        <v>265221.39999999997</v>
      </c>
      <c r="I218" s="1048"/>
      <c r="J218" s="1048"/>
      <c r="K218" s="285">
        <f t="shared" si="84"/>
        <v>265221.39999999997</v>
      </c>
      <c r="L218" s="262">
        <v>1</v>
      </c>
      <c r="M218" s="1417">
        <v>1</v>
      </c>
      <c r="N218" s="285">
        <v>4.01</v>
      </c>
      <c r="O218" s="1048">
        <v>265221.39999999997</v>
      </c>
      <c r="P218" s="1048"/>
      <c r="Q218" s="1048"/>
      <c r="R218" s="285">
        <f t="shared" si="85"/>
        <v>265221.39999999997</v>
      </c>
      <c r="S218" s="285">
        <f t="shared" si="86"/>
        <v>0</v>
      </c>
      <c r="T218" s="285">
        <f t="shared" si="76"/>
        <v>0</v>
      </c>
      <c r="U218" s="285">
        <f t="shared" si="76"/>
        <v>0</v>
      </c>
      <c r="V218" s="285">
        <f t="shared" si="76"/>
        <v>0</v>
      </c>
      <c r="W218" s="285">
        <f t="shared" si="87"/>
        <v>0</v>
      </c>
      <c r="X218" s="262">
        <v>1</v>
      </c>
      <c r="Y218" s="285">
        <v>3</v>
      </c>
      <c r="Z218" s="1563">
        <v>4.01</v>
      </c>
      <c r="AA218" s="1048">
        <v>265221.39999999997</v>
      </c>
      <c r="AB218" s="1048">
        <v>0</v>
      </c>
      <c r="AC218" s="1048"/>
      <c r="AD218" s="285">
        <f t="shared" si="68"/>
        <v>265221.39999999997</v>
      </c>
      <c r="AE218" s="262">
        <v>1</v>
      </c>
      <c r="AF218" s="285">
        <v>4</v>
      </c>
      <c r="AG218" s="1563">
        <v>4.01</v>
      </c>
      <c r="AH218" s="1048">
        <v>265221.39999999997</v>
      </c>
      <c r="AI218" s="1048">
        <v>0</v>
      </c>
      <c r="AJ218" s="1048"/>
      <c r="AK218" s="285">
        <f t="shared" si="88"/>
        <v>265221.39999999997</v>
      </c>
    </row>
    <row r="219" spans="1:37" ht="27" x14ac:dyDescent="0.25">
      <c r="A219" s="1048">
        <v>45</v>
      </c>
      <c r="B219" s="262" t="s">
        <v>6823</v>
      </c>
      <c r="C219" s="26" t="s">
        <v>6712</v>
      </c>
      <c r="D219" s="329" t="s">
        <v>1</v>
      </c>
      <c r="E219" s="262">
        <v>1</v>
      </c>
      <c r="F219" s="1417">
        <v>2</v>
      </c>
      <c r="G219" s="1563">
        <v>4.01</v>
      </c>
      <c r="H219" s="1048">
        <v>265221.39999999997</v>
      </c>
      <c r="I219" s="1048"/>
      <c r="J219" s="1048"/>
      <c r="K219" s="285">
        <f t="shared" si="84"/>
        <v>265221.39999999997</v>
      </c>
      <c r="L219" s="262">
        <v>1</v>
      </c>
      <c r="M219" s="1417">
        <v>1</v>
      </c>
      <c r="N219" s="285">
        <v>4.01</v>
      </c>
      <c r="O219" s="1048">
        <v>265221.39999999997</v>
      </c>
      <c r="P219" s="1048"/>
      <c r="Q219" s="1048"/>
      <c r="R219" s="285">
        <f t="shared" si="85"/>
        <v>265221.39999999997</v>
      </c>
      <c r="S219" s="285">
        <f t="shared" si="86"/>
        <v>0</v>
      </c>
      <c r="T219" s="285">
        <f t="shared" si="76"/>
        <v>0</v>
      </c>
      <c r="U219" s="285">
        <f t="shared" si="76"/>
        <v>0</v>
      </c>
      <c r="V219" s="285">
        <f t="shared" si="76"/>
        <v>0</v>
      </c>
      <c r="W219" s="285">
        <f t="shared" si="87"/>
        <v>0</v>
      </c>
      <c r="X219" s="262">
        <v>1</v>
      </c>
      <c r="Y219" s="285">
        <v>3</v>
      </c>
      <c r="Z219" s="1563">
        <v>4.01</v>
      </c>
      <c r="AA219" s="1048">
        <v>265221.39999999997</v>
      </c>
      <c r="AB219" s="1048">
        <v>0</v>
      </c>
      <c r="AC219" s="1048"/>
      <c r="AD219" s="285">
        <f t="shared" si="68"/>
        <v>265221.39999999997</v>
      </c>
      <c r="AE219" s="262">
        <v>1</v>
      </c>
      <c r="AF219" s="285">
        <v>4</v>
      </c>
      <c r="AG219" s="1563">
        <v>4.01</v>
      </c>
      <c r="AH219" s="1048">
        <v>265221.39999999997</v>
      </c>
      <c r="AI219" s="1048">
        <v>0</v>
      </c>
      <c r="AJ219" s="1048"/>
      <c r="AK219" s="285">
        <f t="shared" si="88"/>
        <v>265221.39999999997</v>
      </c>
    </row>
    <row r="220" spans="1:37" ht="27" x14ac:dyDescent="0.25">
      <c r="A220" s="1048">
        <v>46</v>
      </c>
      <c r="B220" s="262" t="s">
        <v>6824</v>
      </c>
      <c r="C220" s="26" t="s">
        <v>6712</v>
      </c>
      <c r="D220" s="329" t="s">
        <v>1</v>
      </c>
      <c r="E220" s="262">
        <v>1</v>
      </c>
      <c r="F220" s="1417">
        <v>2</v>
      </c>
      <c r="G220" s="1563">
        <v>4.01</v>
      </c>
      <c r="H220" s="1048">
        <v>265221.39999999997</v>
      </c>
      <c r="I220" s="1048"/>
      <c r="J220" s="1048"/>
      <c r="K220" s="285">
        <f t="shared" si="84"/>
        <v>265221.39999999997</v>
      </c>
      <c r="L220" s="262">
        <v>1</v>
      </c>
      <c r="M220" s="1417">
        <v>1</v>
      </c>
      <c r="N220" s="285">
        <v>4.01</v>
      </c>
      <c r="O220" s="1048">
        <v>265221.39999999997</v>
      </c>
      <c r="P220" s="1048"/>
      <c r="Q220" s="1048"/>
      <c r="R220" s="285">
        <f t="shared" si="85"/>
        <v>265221.39999999997</v>
      </c>
      <c r="S220" s="285">
        <f>+E220-L220</f>
        <v>0</v>
      </c>
      <c r="T220" s="285">
        <f t="shared" si="76"/>
        <v>0</v>
      </c>
      <c r="U220" s="285">
        <f t="shared" si="76"/>
        <v>0</v>
      </c>
      <c r="V220" s="285">
        <f t="shared" si="76"/>
        <v>0</v>
      </c>
      <c r="W220" s="285">
        <f>T220+U220+V220</f>
        <v>0</v>
      </c>
      <c r="X220" s="262">
        <v>1</v>
      </c>
      <c r="Y220" s="285">
        <v>3</v>
      </c>
      <c r="Z220" s="1563">
        <v>4.01</v>
      </c>
      <c r="AA220" s="1048">
        <v>265221.39999999997</v>
      </c>
      <c r="AB220" s="1048">
        <v>0</v>
      </c>
      <c r="AC220" s="1048"/>
      <c r="AD220" s="285">
        <f t="shared" si="68"/>
        <v>265221.39999999997</v>
      </c>
      <c r="AE220" s="262">
        <v>1</v>
      </c>
      <c r="AF220" s="285">
        <v>4</v>
      </c>
      <c r="AG220" s="1563">
        <v>4.01</v>
      </c>
      <c r="AH220" s="1048">
        <v>265221.39999999997</v>
      </c>
      <c r="AI220" s="1048">
        <v>0</v>
      </c>
      <c r="AJ220" s="1048"/>
      <c r="AK220" s="285">
        <f t="shared" si="88"/>
        <v>265221.39999999997</v>
      </c>
    </row>
    <row r="221" spans="1:37" ht="27" x14ac:dyDescent="0.25">
      <c r="A221" s="1048">
        <v>47</v>
      </c>
      <c r="B221" s="262" t="s">
        <v>6825</v>
      </c>
      <c r="C221" s="26" t="s">
        <v>6712</v>
      </c>
      <c r="D221" s="329" t="s">
        <v>1</v>
      </c>
      <c r="E221" s="262">
        <v>1</v>
      </c>
      <c r="F221" s="1417">
        <v>2</v>
      </c>
      <c r="G221" s="1563">
        <v>4.01</v>
      </c>
      <c r="H221" s="1048">
        <v>265221.39999999997</v>
      </c>
      <c r="I221" s="1048"/>
      <c r="J221" s="1048"/>
      <c r="K221" s="285">
        <f t="shared" si="84"/>
        <v>265221.39999999997</v>
      </c>
      <c r="L221" s="262">
        <v>1</v>
      </c>
      <c r="M221" s="1417">
        <v>1</v>
      </c>
      <c r="N221" s="285">
        <v>4.01</v>
      </c>
      <c r="O221" s="1048">
        <v>265221.39999999997</v>
      </c>
      <c r="P221" s="1048"/>
      <c r="Q221" s="1048"/>
      <c r="R221" s="285">
        <f t="shared" si="85"/>
        <v>265221.39999999997</v>
      </c>
      <c r="S221" s="285">
        <f>+E221-L221</f>
        <v>0</v>
      </c>
      <c r="T221" s="285">
        <f t="shared" si="76"/>
        <v>0</v>
      </c>
      <c r="U221" s="285">
        <f t="shared" si="76"/>
        <v>0</v>
      </c>
      <c r="V221" s="285">
        <f t="shared" si="76"/>
        <v>0</v>
      </c>
      <c r="W221" s="285">
        <f>T221+U221+V221</f>
        <v>0</v>
      </c>
      <c r="X221" s="262">
        <v>1</v>
      </c>
      <c r="Y221" s="285">
        <v>3</v>
      </c>
      <c r="Z221" s="1563">
        <v>4.01</v>
      </c>
      <c r="AA221" s="1048">
        <v>265221.39999999997</v>
      </c>
      <c r="AB221" s="1048">
        <v>0</v>
      </c>
      <c r="AC221" s="1048"/>
      <c r="AD221" s="285">
        <f t="shared" si="68"/>
        <v>265221.39999999997</v>
      </c>
      <c r="AE221" s="262">
        <v>1</v>
      </c>
      <c r="AF221" s="285">
        <v>4</v>
      </c>
      <c r="AG221" s="1563">
        <v>4.01</v>
      </c>
      <c r="AH221" s="1048">
        <v>265221.39999999997</v>
      </c>
      <c r="AI221" s="1048">
        <v>0</v>
      </c>
      <c r="AJ221" s="1048"/>
      <c r="AK221" s="285">
        <f t="shared" si="88"/>
        <v>265221.39999999997</v>
      </c>
    </row>
    <row r="222" spans="1:37" ht="27" x14ac:dyDescent="0.25">
      <c r="A222" s="1048">
        <v>48</v>
      </c>
      <c r="B222" s="262" t="s">
        <v>6826</v>
      </c>
      <c r="C222" s="26" t="s">
        <v>6712</v>
      </c>
      <c r="D222" s="329" t="s">
        <v>1</v>
      </c>
      <c r="E222" s="262">
        <v>1</v>
      </c>
      <c r="F222" s="1417">
        <v>2</v>
      </c>
      <c r="G222" s="1563">
        <v>4.01</v>
      </c>
      <c r="H222" s="1048">
        <v>265221.39999999997</v>
      </c>
      <c r="I222" s="1048"/>
      <c r="J222" s="1048"/>
      <c r="K222" s="285">
        <f t="shared" si="84"/>
        <v>265221.39999999997</v>
      </c>
      <c r="L222" s="262">
        <v>1</v>
      </c>
      <c r="M222" s="1417">
        <v>1</v>
      </c>
      <c r="N222" s="285">
        <v>4.01</v>
      </c>
      <c r="O222" s="1048">
        <v>265221.39999999997</v>
      </c>
      <c r="P222" s="1048"/>
      <c r="Q222" s="1048"/>
      <c r="R222" s="285">
        <f t="shared" si="85"/>
        <v>265221.39999999997</v>
      </c>
      <c r="S222" s="285">
        <f>+E222-L222</f>
        <v>0</v>
      </c>
      <c r="T222" s="285">
        <f t="shared" si="76"/>
        <v>0</v>
      </c>
      <c r="U222" s="285">
        <f t="shared" si="76"/>
        <v>0</v>
      </c>
      <c r="V222" s="285">
        <f t="shared" si="76"/>
        <v>0</v>
      </c>
      <c r="W222" s="285">
        <f>T222+U222+V222</f>
        <v>0</v>
      </c>
      <c r="X222" s="262">
        <v>1</v>
      </c>
      <c r="Y222" s="285">
        <v>3</v>
      </c>
      <c r="Z222" s="1563">
        <v>4.01</v>
      </c>
      <c r="AA222" s="1048">
        <v>265221.39999999997</v>
      </c>
      <c r="AB222" s="1048">
        <v>0</v>
      </c>
      <c r="AC222" s="1048"/>
      <c r="AD222" s="285">
        <f t="shared" si="68"/>
        <v>265221.39999999997</v>
      </c>
      <c r="AE222" s="262">
        <v>1</v>
      </c>
      <c r="AF222" s="285">
        <v>4</v>
      </c>
      <c r="AG222" s="1563">
        <v>4.01</v>
      </c>
      <c r="AH222" s="1048">
        <v>265221.39999999997</v>
      </c>
      <c r="AI222" s="1048">
        <v>0</v>
      </c>
      <c r="AJ222" s="1048"/>
      <c r="AK222" s="285">
        <f t="shared" si="88"/>
        <v>265221.39999999997</v>
      </c>
    </row>
    <row r="223" spans="1:37" ht="27" x14ac:dyDescent="0.25">
      <c r="A223" s="1048">
        <v>49</v>
      </c>
      <c r="B223" s="262" t="s">
        <v>1501</v>
      </c>
      <c r="C223" s="26" t="s">
        <v>6712</v>
      </c>
      <c r="D223" s="329" t="s">
        <v>1</v>
      </c>
      <c r="E223" s="262">
        <v>1</v>
      </c>
      <c r="F223" s="1417">
        <v>2</v>
      </c>
      <c r="G223" s="1563">
        <v>4.01</v>
      </c>
      <c r="H223" s="1048">
        <v>265221.39999999997</v>
      </c>
      <c r="I223" s="1048"/>
      <c r="J223" s="1048"/>
      <c r="K223" s="285">
        <f t="shared" si="84"/>
        <v>265221.39999999997</v>
      </c>
      <c r="L223" s="262">
        <v>1</v>
      </c>
      <c r="M223" s="1417">
        <v>1</v>
      </c>
      <c r="N223" s="285">
        <v>4.01</v>
      </c>
      <c r="O223" s="1048">
        <v>265221.39999999997</v>
      </c>
      <c r="P223" s="1048"/>
      <c r="Q223" s="1048"/>
      <c r="R223" s="285">
        <f t="shared" si="85"/>
        <v>265221.39999999997</v>
      </c>
      <c r="S223" s="285">
        <f>+E223-L223</f>
        <v>0</v>
      </c>
      <c r="T223" s="285">
        <f t="shared" si="76"/>
        <v>0</v>
      </c>
      <c r="U223" s="285">
        <f t="shared" si="76"/>
        <v>0</v>
      </c>
      <c r="V223" s="285">
        <f t="shared" si="76"/>
        <v>0</v>
      </c>
      <c r="W223" s="285">
        <f>T223+U223+V223</f>
        <v>0</v>
      </c>
      <c r="X223" s="262">
        <v>1</v>
      </c>
      <c r="Y223" s="285">
        <v>3</v>
      </c>
      <c r="Z223" s="1563">
        <v>4.01</v>
      </c>
      <c r="AA223" s="1048">
        <v>265221.39999999997</v>
      </c>
      <c r="AB223" s="1048">
        <v>0</v>
      </c>
      <c r="AC223" s="1048"/>
      <c r="AD223" s="285">
        <f t="shared" si="68"/>
        <v>265221.39999999997</v>
      </c>
      <c r="AE223" s="262">
        <v>1</v>
      </c>
      <c r="AF223" s="285">
        <v>4</v>
      </c>
      <c r="AG223" s="1563">
        <v>4.01</v>
      </c>
      <c r="AH223" s="1048">
        <v>265221.39999999997</v>
      </c>
      <c r="AI223" s="1048">
        <v>0</v>
      </c>
      <c r="AJ223" s="1048"/>
      <c r="AK223" s="285">
        <f t="shared" si="88"/>
        <v>265221.39999999997</v>
      </c>
    </row>
    <row r="224" spans="1:37" ht="27" x14ac:dyDescent="0.25">
      <c r="A224" s="1048">
        <v>50</v>
      </c>
      <c r="B224" s="262" t="s">
        <v>6827</v>
      </c>
      <c r="C224" s="26" t="s">
        <v>6712</v>
      </c>
      <c r="D224" s="329" t="s">
        <v>1</v>
      </c>
      <c r="E224" s="262">
        <v>1</v>
      </c>
      <c r="F224" s="1417">
        <v>2</v>
      </c>
      <c r="G224" s="1563">
        <v>4.01</v>
      </c>
      <c r="H224" s="1048">
        <v>265221.39999999997</v>
      </c>
      <c r="I224" s="1048"/>
      <c r="J224" s="1048"/>
      <c r="K224" s="285">
        <f t="shared" si="84"/>
        <v>265221.39999999997</v>
      </c>
      <c r="L224" s="262">
        <v>1</v>
      </c>
      <c r="M224" s="1417">
        <v>1</v>
      </c>
      <c r="N224" s="285">
        <v>4.01</v>
      </c>
      <c r="O224" s="1048">
        <v>265221.39999999997</v>
      </c>
      <c r="P224" s="1048"/>
      <c r="Q224" s="1048"/>
      <c r="R224" s="285">
        <f t="shared" si="85"/>
        <v>265221.39999999997</v>
      </c>
      <c r="S224" s="285">
        <f>+E224-L224</f>
        <v>0</v>
      </c>
      <c r="T224" s="285">
        <f t="shared" si="76"/>
        <v>0</v>
      </c>
      <c r="U224" s="285">
        <f t="shared" si="76"/>
        <v>0</v>
      </c>
      <c r="V224" s="285">
        <f t="shared" si="76"/>
        <v>0</v>
      </c>
      <c r="W224" s="285">
        <f>T224+U224+V224</f>
        <v>0</v>
      </c>
      <c r="X224" s="262">
        <v>1</v>
      </c>
      <c r="Y224" s="285">
        <v>3</v>
      </c>
      <c r="Z224" s="1563">
        <v>4.01</v>
      </c>
      <c r="AA224" s="1048">
        <v>265221.39999999997</v>
      </c>
      <c r="AB224" s="1048">
        <v>0</v>
      </c>
      <c r="AC224" s="1048"/>
      <c r="AD224" s="285">
        <f t="shared" si="68"/>
        <v>265221.39999999997</v>
      </c>
      <c r="AE224" s="262">
        <v>1</v>
      </c>
      <c r="AF224" s="285">
        <v>4</v>
      </c>
      <c r="AG224" s="1563">
        <v>4.01</v>
      </c>
      <c r="AH224" s="1048">
        <v>265221.39999999997</v>
      </c>
      <c r="AI224" s="1048">
        <v>0</v>
      </c>
      <c r="AJ224" s="1048"/>
      <c r="AK224" s="285">
        <f t="shared" si="88"/>
        <v>265221.39999999997</v>
      </c>
    </row>
    <row r="225" spans="1:37" ht="27" x14ac:dyDescent="0.25">
      <c r="A225" s="1048">
        <v>51</v>
      </c>
      <c r="B225" s="262" t="s">
        <v>6828</v>
      </c>
      <c r="C225" s="26" t="s">
        <v>6712</v>
      </c>
      <c r="D225" s="329" t="s">
        <v>1</v>
      </c>
      <c r="E225" s="262">
        <v>1</v>
      </c>
      <c r="F225" s="1417">
        <v>2</v>
      </c>
      <c r="G225" s="1563">
        <v>4.01</v>
      </c>
      <c r="H225" s="1048">
        <v>265221.39999999997</v>
      </c>
      <c r="I225" s="1048"/>
      <c r="J225" s="1048"/>
      <c r="K225" s="285">
        <f t="shared" si="84"/>
        <v>265221.39999999997</v>
      </c>
      <c r="L225" s="262">
        <v>1</v>
      </c>
      <c r="M225" s="1417">
        <v>1</v>
      </c>
      <c r="N225" s="285">
        <v>4.01</v>
      </c>
      <c r="O225" s="1048">
        <v>265221.39999999997</v>
      </c>
      <c r="P225" s="1048"/>
      <c r="Q225" s="1048"/>
      <c r="R225" s="285">
        <f t="shared" si="85"/>
        <v>265221.39999999997</v>
      </c>
      <c r="S225" s="285">
        <f t="shared" ref="S225:S228" si="89">+E225-L225</f>
        <v>0</v>
      </c>
      <c r="T225" s="285">
        <f t="shared" si="76"/>
        <v>0</v>
      </c>
      <c r="U225" s="285">
        <f t="shared" si="76"/>
        <v>0</v>
      </c>
      <c r="V225" s="285">
        <f t="shared" si="76"/>
        <v>0</v>
      </c>
      <c r="W225" s="285">
        <f t="shared" ref="W225:W228" si="90">T225+U225+V225</f>
        <v>0</v>
      </c>
      <c r="X225" s="262">
        <v>1</v>
      </c>
      <c r="Y225" s="285">
        <v>3</v>
      </c>
      <c r="Z225" s="1563">
        <v>4.01</v>
      </c>
      <c r="AA225" s="1048">
        <v>265221.39999999997</v>
      </c>
      <c r="AB225" s="1048">
        <v>0</v>
      </c>
      <c r="AC225" s="1048"/>
      <c r="AD225" s="285">
        <f t="shared" si="68"/>
        <v>265221.39999999997</v>
      </c>
      <c r="AE225" s="262">
        <v>1</v>
      </c>
      <c r="AF225" s="285">
        <v>4</v>
      </c>
      <c r="AG225" s="1563">
        <v>4.01</v>
      </c>
      <c r="AH225" s="1048">
        <v>265221.39999999997</v>
      </c>
      <c r="AI225" s="1048">
        <v>0</v>
      </c>
      <c r="AJ225" s="1048"/>
      <c r="AK225" s="285">
        <f t="shared" si="88"/>
        <v>265221.39999999997</v>
      </c>
    </row>
    <row r="226" spans="1:37" ht="27" x14ac:dyDescent="0.25">
      <c r="A226" s="1048">
        <v>52</v>
      </c>
      <c r="B226" s="262" t="s">
        <v>6829</v>
      </c>
      <c r="C226" s="26" t="s">
        <v>6712</v>
      </c>
      <c r="D226" s="329" t="s">
        <v>1</v>
      </c>
      <c r="E226" s="262">
        <v>1</v>
      </c>
      <c r="F226" s="1417">
        <v>2</v>
      </c>
      <c r="G226" s="1563">
        <v>4.01</v>
      </c>
      <c r="H226" s="1048">
        <v>265221.39999999997</v>
      </c>
      <c r="I226" s="1048"/>
      <c r="J226" s="1048"/>
      <c r="K226" s="285">
        <f t="shared" si="84"/>
        <v>265221.39999999997</v>
      </c>
      <c r="L226" s="262">
        <v>1</v>
      </c>
      <c r="M226" s="1417">
        <v>1</v>
      </c>
      <c r="N226" s="285">
        <v>4.01</v>
      </c>
      <c r="O226" s="1048">
        <v>265221.39999999997</v>
      </c>
      <c r="P226" s="1048"/>
      <c r="Q226" s="1048"/>
      <c r="R226" s="285">
        <f t="shared" si="85"/>
        <v>265221.39999999997</v>
      </c>
      <c r="S226" s="285">
        <f t="shared" si="89"/>
        <v>0</v>
      </c>
      <c r="T226" s="285">
        <f t="shared" si="76"/>
        <v>0</v>
      </c>
      <c r="U226" s="285">
        <f t="shared" si="76"/>
        <v>0</v>
      </c>
      <c r="V226" s="285">
        <f t="shared" si="76"/>
        <v>0</v>
      </c>
      <c r="W226" s="285">
        <f t="shared" si="90"/>
        <v>0</v>
      </c>
      <c r="X226" s="262">
        <v>1</v>
      </c>
      <c r="Y226" s="285">
        <v>3</v>
      </c>
      <c r="Z226" s="1563">
        <v>4.01</v>
      </c>
      <c r="AA226" s="1048">
        <v>265221.39999999997</v>
      </c>
      <c r="AB226" s="1048">
        <v>0</v>
      </c>
      <c r="AC226" s="1048"/>
      <c r="AD226" s="285">
        <f t="shared" si="68"/>
        <v>265221.39999999997</v>
      </c>
      <c r="AE226" s="262">
        <v>1</v>
      </c>
      <c r="AF226" s="285">
        <v>4</v>
      </c>
      <c r="AG226" s="1563">
        <v>4.01</v>
      </c>
      <c r="AH226" s="1048">
        <v>265221.39999999997</v>
      </c>
      <c r="AI226" s="1048">
        <v>0</v>
      </c>
      <c r="AJ226" s="1048"/>
      <c r="AK226" s="285">
        <f t="shared" si="88"/>
        <v>265221.39999999997</v>
      </c>
    </row>
    <row r="227" spans="1:37" ht="27" x14ac:dyDescent="0.25">
      <c r="A227" s="1048">
        <v>53</v>
      </c>
      <c r="B227" s="262" t="s">
        <v>6830</v>
      </c>
      <c r="C227" s="26" t="s">
        <v>6712</v>
      </c>
      <c r="D227" s="329" t="s">
        <v>1</v>
      </c>
      <c r="E227" s="262">
        <v>1</v>
      </c>
      <c r="F227" s="1417">
        <v>2</v>
      </c>
      <c r="G227" s="1563">
        <v>4.01</v>
      </c>
      <c r="H227" s="1048">
        <v>265221.39999999997</v>
      </c>
      <c r="I227" s="1048"/>
      <c r="J227" s="1048"/>
      <c r="K227" s="285">
        <f t="shared" si="84"/>
        <v>265221.39999999997</v>
      </c>
      <c r="L227" s="262">
        <v>1</v>
      </c>
      <c r="M227" s="1417">
        <v>1</v>
      </c>
      <c r="N227" s="285">
        <v>4.01</v>
      </c>
      <c r="O227" s="1048">
        <v>265221.39999999997</v>
      </c>
      <c r="P227" s="1048"/>
      <c r="Q227" s="1048"/>
      <c r="R227" s="285">
        <f t="shared" si="85"/>
        <v>265221.39999999997</v>
      </c>
      <c r="S227" s="285">
        <f t="shared" si="89"/>
        <v>0</v>
      </c>
      <c r="T227" s="285">
        <f t="shared" si="76"/>
        <v>0</v>
      </c>
      <c r="U227" s="285">
        <f t="shared" si="76"/>
        <v>0</v>
      </c>
      <c r="V227" s="285">
        <f t="shared" si="76"/>
        <v>0</v>
      </c>
      <c r="W227" s="285">
        <f t="shared" si="90"/>
        <v>0</v>
      </c>
      <c r="X227" s="262">
        <v>1</v>
      </c>
      <c r="Y227" s="285">
        <v>3</v>
      </c>
      <c r="Z227" s="1563">
        <v>4.01</v>
      </c>
      <c r="AA227" s="1048">
        <v>265221.39999999997</v>
      </c>
      <c r="AB227" s="1048">
        <v>0</v>
      </c>
      <c r="AC227" s="1048"/>
      <c r="AD227" s="285">
        <f t="shared" si="68"/>
        <v>265221.39999999997</v>
      </c>
      <c r="AE227" s="262">
        <v>1</v>
      </c>
      <c r="AF227" s="285">
        <v>4</v>
      </c>
      <c r="AG227" s="1563">
        <v>4.01</v>
      </c>
      <c r="AH227" s="1048">
        <v>265221.39999999997</v>
      </c>
      <c r="AI227" s="1048">
        <v>0</v>
      </c>
      <c r="AJ227" s="1048"/>
      <c r="AK227" s="285">
        <f t="shared" si="88"/>
        <v>265221.39999999997</v>
      </c>
    </row>
    <row r="228" spans="1:37" ht="27" x14ac:dyDescent="0.25">
      <c r="A228" s="1048">
        <v>54</v>
      </c>
      <c r="B228" s="262" t="s">
        <v>6831</v>
      </c>
      <c r="C228" s="26" t="s">
        <v>6712</v>
      </c>
      <c r="D228" s="329" t="s">
        <v>1</v>
      </c>
      <c r="E228" s="262">
        <v>1</v>
      </c>
      <c r="F228" s="1417">
        <v>2</v>
      </c>
      <c r="G228" s="1563">
        <v>4.01</v>
      </c>
      <c r="H228" s="1048">
        <v>265221.39999999997</v>
      </c>
      <c r="I228" s="1048"/>
      <c r="J228" s="1048"/>
      <c r="K228" s="285">
        <f t="shared" si="84"/>
        <v>265221.39999999997</v>
      </c>
      <c r="L228" s="262">
        <v>1</v>
      </c>
      <c r="M228" s="1417">
        <v>1</v>
      </c>
      <c r="N228" s="285">
        <v>4.01</v>
      </c>
      <c r="O228" s="1048">
        <v>265221.39999999997</v>
      </c>
      <c r="P228" s="1048"/>
      <c r="Q228" s="1048"/>
      <c r="R228" s="285">
        <f t="shared" si="85"/>
        <v>265221.39999999997</v>
      </c>
      <c r="S228" s="285">
        <f t="shared" si="89"/>
        <v>0</v>
      </c>
      <c r="T228" s="285">
        <f t="shared" si="76"/>
        <v>0</v>
      </c>
      <c r="U228" s="285">
        <f t="shared" si="76"/>
        <v>0</v>
      </c>
      <c r="V228" s="285">
        <f t="shared" si="76"/>
        <v>0</v>
      </c>
      <c r="W228" s="285">
        <f t="shared" si="90"/>
        <v>0</v>
      </c>
      <c r="X228" s="262">
        <v>1</v>
      </c>
      <c r="Y228" s="285">
        <v>3</v>
      </c>
      <c r="Z228" s="1563">
        <v>4.01</v>
      </c>
      <c r="AA228" s="1048">
        <v>265221.39999999997</v>
      </c>
      <c r="AB228" s="1048">
        <v>0</v>
      </c>
      <c r="AC228" s="1048"/>
      <c r="AD228" s="285">
        <f t="shared" si="68"/>
        <v>265221.39999999997</v>
      </c>
      <c r="AE228" s="262">
        <v>1</v>
      </c>
      <c r="AF228" s="285">
        <v>4</v>
      </c>
      <c r="AG228" s="1563">
        <v>4.01</v>
      </c>
      <c r="AH228" s="1048">
        <v>265221.39999999997</v>
      </c>
      <c r="AI228" s="1048">
        <v>0</v>
      </c>
      <c r="AJ228" s="1048"/>
      <c r="AK228" s="285">
        <f t="shared" si="88"/>
        <v>265221.39999999997</v>
      </c>
    </row>
    <row r="229" spans="1:37" ht="27" x14ac:dyDescent="0.25">
      <c r="A229" s="1048">
        <v>55</v>
      </c>
      <c r="B229" s="262" t="s">
        <v>6832</v>
      </c>
      <c r="C229" s="26" t="s">
        <v>6712</v>
      </c>
      <c r="D229" s="329" t="s">
        <v>1</v>
      </c>
      <c r="E229" s="262">
        <v>1</v>
      </c>
      <c r="F229" s="1417">
        <v>2</v>
      </c>
      <c r="G229" s="1563">
        <v>4.01</v>
      </c>
      <c r="H229" s="1048">
        <v>265221.39999999997</v>
      </c>
      <c r="I229" s="1048"/>
      <c r="J229" s="1048"/>
      <c r="K229" s="285">
        <f>H229+I229+J229</f>
        <v>265221.39999999997</v>
      </c>
      <c r="L229" s="262">
        <v>1</v>
      </c>
      <c r="M229" s="1417">
        <v>1</v>
      </c>
      <c r="N229" s="285">
        <v>4.01</v>
      </c>
      <c r="O229" s="1048">
        <v>265221.39999999997</v>
      </c>
      <c r="P229" s="1048"/>
      <c r="Q229" s="1048"/>
      <c r="R229" s="285">
        <f>O229+P229+Q229</f>
        <v>265221.39999999997</v>
      </c>
      <c r="S229" s="285">
        <f>+E229-L229</f>
        <v>0</v>
      </c>
      <c r="T229" s="285">
        <f t="shared" ref="T229:V244" si="91">H229-O229</f>
        <v>0</v>
      </c>
      <c r="U229" s="285">
        <f t="shared" si="91"/>
        <v>0</v>
      </c>
      <c r="V229" s="285">
        <f t="shared" si="91"/>
        <v>0</v>
      </c>
      <c r="W229" s="285">
        <f>T229+U229+V229</f>
        <v>0</v>
      </c>
      <c r="X229" s="262">
        <v>1</v>
      </c>
      <c r="Y229" s="285">
        <v>3</v>
      </c>
      <c r="Z229" s="1563">
        <v>4.01</v>
      </c>
      <c r="AA229" s="1048">
        <v>265221.39999999997</v>
      </c>
      <c r="AB229" s="1048">
        <v>0</v>
      </c>
      <c r="AC229" s="1048"/>
      <c r="AD229" s="285">
        <f t="shared" si="68"/>
        <v>265221.39999999997</v>
      </c>
      <c r="AE229" s="262">
        <v>1</v>
      </c>
      <c r="AF229" s="285">
        <v>4</v>
      </c>
      <c r="AG229" s="1563">
        <v>4.01</v>
      </c>
      <c r="AH229" s="1048">
        <v>265221.39999999997</v>
      </c>
      <c r="AI229" s="1048">
        <v>0</v>
      </c>
      <c r="AJ229" s="1048"/>
      <c r="AK229" s="285">
        <f>AH229+AI229+AJ229</f>
        <v>265221.39999999997</v>
      </c>
    </row>
    <row r="230" spans="1:37" ht="27" x14ac:dyDescent="0.25">
      <c r="A230" s="1048">
        <v>56</v>
      </c>
      <c r="B230" s="262" t="s">
        <v>6833</v>
      </c>
      <c r="C230" s="26" t="s">
        <v>6712</v>
      </c>
      <c r="D230" s="329" t="s">
        <v>1</v>
      </c>
      <c r="E230" s="262">
        <v>1</v>
      </c>
      <c r="F230" s="1417">
        <v>2</v>
      </c>
      <c r="G230" s="1563">
        <v>4.01</v>
      </c>
      <c r="H230" s="1048">
        <v>265221.39999999997</v>
      </c>
      <c r="I230" s="1048"/>
      <c r="J230" s="1048"/>
      <c r="K230" s="285">
        <f t="shared" ref="K230:K237" si="92">H230+I230+J230</f>
        <v>265221.39999999997</v>
      </c>
      <c r="L230" s="262">
        <v>1</v>
      </c>
      <c r="M230" s="1417">
        <v>1</v>
      </c>
      <c r="N230" s="285">
        <v>4.01</v>
      </c>
      <c r="O230" s="1048">
        <v>265221.39999999997</v>
      </c>
      <c r="P230" s="1048"/>
      <c r="Q230" s="1048"/>
      <c r="R230" s="285">
        <f t="shared" ref="R230:R237" si="93">O230+P230+Q230</f>
        <v>265221.39999999997</v>
      </c>
      <c r="S230" s="285">
        <f t="shared" ref="S230:S237" si="94">+E230-L230</f>
        <v>0</v>
      </c>
      <c r="T230" s="285">
        <f t="shared" si="91"/>
        <v>0</v>
      </c>
      <c r="U230" s="285">
        <f t="shared" si="91"/>
        <v>0</v>
      </c>
      <c r="V230" s="285">
        <f t="shared" si="91"/>
        <v>0</v>
      </c>
      <c r="W230" s="285">
        <f t="shared" ref="W230:W237" si="95">T230+U230+V230</f>
        <v>0</v>
      </c>
      <c r="X230" s="262">
        <v>1</v>
      </c>
      <c r="Y230" s="285">
        <v>3</v>
      </c>
      <c r="Z230" s="1563">
        <v>4.01</v>
      </c>
      <c r="AA230" s="1048">
        <v>265221.39999999997</v>
      </c>
      <c r="AB230" s="1048">
        <v>0</v>
      </c>
      <c r="AC230" s="1048"/>
      <c r="AD230" s="285">
        <f t="shared" si="68"/>
        <v>265221.39999999997</v>
      </c>
      <c r="AE230" s="262">
        <v>1</v>
      </c>
      <c r="AF230" s="285">
        <v>4</v>
      </c>
      <c r="AG230" s="1563">
        <v>4.01</v>
      </c>
      <c r="AH230" s="1048">
        <v>265221.39999999997</v>
      </c>
      <c r="AI230" s="1048">
        <v>0</v>
      </c>
      <c r="AJ230" s="1048"/>
      <c r="AK230" s="285">
        <f t="shared" ref="AK230:AK237" si="96">AH230+AI230+AJ230</f>
        <v>265221.39999999997</v>
      </c>
    </row>
    <row r="231" spans="1:37" ht="27" x14ac:dyDescent="0.25">
      <c r="A231" s="1048">
        <v>57</v>
      </c>
      <c r="B231" s="262" t="s">
        <v>1429</v>
      </c>
      <c r="C231" s="26" t="s">
        <v>6712</v>
      </c>
      <c r="D231" s="329" t="s">
        <v>1</v>
      </c>
      <c r="E231" s="262">
        <v>1</v>
      </c>
      <c r="F231" s="1417">
        <v>1</v>
      </c>
      <c r="G231" s="1563">
        <v>3.88</v>
      </c>
      <c r="H231" s="1048">
        <v>256623.19999999998</v>
      </c>
      <c r="I231" s="1048"/>
      <c r="J231" s="1048"/>
      <c r="K231" s="285">
        <f t="shared" si="92"/>
        <v>256623.19999999998</v>
      </c>
      <c r="L231" s="262">
        <v>1</v>
      </c>
      <c r="M231" s="1417">
        <v>0</v>
      </c>
      <c r="N231" s="285">
        <v>3.88</v>
      </c>
      <c r="O231" s="1048">
        <v>256623.19999999998</v>
      </c>
      <c r="P231" s="1048"/>
      <c r="Q231" s="1048"/>
      <c r="R231" s="285">
        <f t="shared" si="93"/>
        <v>256623.19999999998</v>
      </c>
      <c r="S231" s="285">
        <f t="shared" si="94"/>
        <v>0</v>
      </c>
      <c r="T231" s="285">
        <f t="shared" si="91"/>
        <v>0</v>
      </c>
      <c r="U231" s="285">
        <f t="shared" si="91"/>
        <v>0</v>
      </c>
      <c r="V231" s="285">
        <f t="shared" si="91"/>
        <v>0</v>
      </c>
      <c r="W231" s="285">
        <f t="shared" si="95"/>
        <v>0</v>
      </c>
      <c r="X231" s="262">
        <v>1</v>
      </c>
      <c r="Y231" s="285">
        <v>2</v>
      </c>
      <c r="Z231" s="1563">
        <v>3.88</v>
      </c>
      <c r="AA231" s="1048">
        <v>256623.19999999998</v>
      </c>
      <c r="AB231" s="1048">
        <v>0</v>
      </c>
      <c r="AC231" s="1048"/>
      <c r="AD231" s="285">
        <f t="shared" si="68"/>
        <v>256623.19999999998</v>
      </c>
      <c r="AE231" s="262">
        <v>1</v>
      </c>
      <c r="AF231" s="285">
        <v>3</v>
      </c>
      <c r="AG231" s="1563">
        <v>3.88</v>
      </c>
      <c r="AH231" s="1048">
        <v>256623.19999999998</v>
      </c>
      <c r="AI231" s="1048">
        <v>0</v>
      </c>
      <c r="AJ231" s="1048"/>
      <c r="AK231" s="285">
        <f t="shared" si="96"/>
        <v>256623.19999999998</v>
      </c>
    </row>
    <row r="232" spans="1:37" ht="27" x14ac:dyDescent="0.25">
      <c r="A232" s="1048">
        <v>58</v>
      </c>
      <c r="B232" s="262" t="s">
        <v>6834</v>
      </c>
      <c r="C232" s="26" t="s">
        <v>6712</v>
      </c>
      <c r="D232" s="329" t="s">
        <v>1</v>
      </c>
      <c r="E232" s="262">
        <v>1</v>
      </c>
      <c r="F232" s="1417">
        <v>2</v>
      </c>
      <c r="G232" s="1563">
        <v>4.01</v>
      </c>
      <c r="H232" s="1048">
        <v>265221.39999999997</v>
      </c>
      <c r="I232" s="1048"/>
      <c r="J232" s="1048"/>
      <c r="K232" s="285">
        <f t="shared" si="92"/>
        <v>265221.39999999997</v>
      </c>
      <c r="L232" s="262">
        <v>1</v>
      </c>
      <c r="M232" s="1417">
        <v>1</v>
      </c>
      <c r="N232" s="285">
        <v>4.01</v>
      </c>
      <c r="O232" s="1048">
        <v>265221.39999999997</v>
      </c>
      <c r="P232" s="1048"/>
      <c r="Q232" s="1048"/>
      <c r="R232" s="285">
        <f t="shared" si="93"/>
        <v>265221.39999999997</v>
      </c>
      <c r="S232" s="285">
        <f t="shared" si="94"/>
        <v>0</v>
      </c>
      <c r="T232" s="285">
        <f t="shared" si="91"/>
        <v>0</v>
      </c>
      <c r="U232" s="285">
        <f t="shared" si="91"/>
        <v>0</v>
      </c>
      <c r="V232" s="285">
        <f t="shared" si="91"/>
        <v>0</v>
      </c>
      <c r="W232" s="285">
        <f t="shared" si="95"/>
        <v>0</v>
      </c>
      <c r="X232" s="262">
        <v>1</v>
      </c>
      <c r="Y232" s="285">
        <v>3</v>
      </c>
      <c r="Z232" s="1563">
        <v>4.01</v>
      </c>
      <c r="AA232" s="1048">
        <v>265221.39999999997</v>
      </c>
      <c r="AB232" s="1048">
        <v>0</v>
      </c>
      <c r="AC232" s="1048"/>
      <c r="AD232" s="285">
        <f t="shared" si="68"/>
        <v>265221.39999999997</v>
      </c>
      <c r="AE232" s="262">
        <v>1</v>
      </c>
      <c r="AF232" s="285">
        <v>4</v>
      </c>
      <c r="AG232" s="1563">
        <v>4.01</v>
      </c>
      <c r="AH232" s="1048">
        <v>265221.39999999997</v>
      </c>
      <c r="AI232" s="1048">
        <v>0</v>
      </c>
      <c r="AJ232" s="1048"/>
      <c r="AK232" s="285">
        <f t="shared" si="96"/>
        <v>265221.39999999997</v>
      </c>
    </row>
    <row r="233" spans="1:37" ht="27" x14ac:dyDescent="0.25">
      <c r="A233" s="1048">
        <v>59</v>
      </c>
      <c r="B233" s="262" t="s">
        <v>6835</v>
      </c>
      <c r="C233" s="26" t="s">
        <v>6712</v>
      </c>
      <c r="D233" s="329" t="s">
        <v>1</v>
      </c>
      <c r="E233" s="262">
        <v>1</v>
      </c>
      <c r="F233" s="1417">
        <v>2</v>
      </c>
      <c r="G233" s="1563">
        <v>4.01</v>
      </c>
      <c r="H233" s="1048">
        <v>265221.39999999997</v>
      </c>
      <c r="I233" s="1048"/>
      <c r="J233" s="1048"/>
      <c r="K233" s="285">
        <f t="shared" si="92"/>
        <v>265221.39999999997</v>
      </c>
      <c r="L233" s="262">
        <v>1</v>
      </c>
      <c r="M233" s="1417">
        <v>1</v>
      </c>
      <c r="N233" s="285">
        <v>4.01</v>
      </c>
      <c r="O233" s="1048">
        <v>265221.39999999997</v>
      </c>
      <c r="P233" s="1048"/>
      <c r="Q233" s="1048"/>
      <c r="R233" s="285">
        <f t="shared" si="93"/>
        <v>265221.39999999997</v>
      </c>
      <c r="S233" s="285">
        <f t="shared" si="94"/>
        <v>0</v>
      </c>
      <c r="T233" s="285">
        <f t="shared" si="91"/>
        <v>0</v>
      </c>
      <c r="U233" s="285">
        <f t="shared" si="91"/>
        <v>0</v>
      </c>
      <c r="V233" s="285">
        <f t="shared" si="91"/>
        <v>0</v>
      </c>
      <c r="W233" s="285">
        <f t="shared" si="95"/>
        <v>0</v>
      </c>
      <c r="X233" s="262">
        <v>1</v>
      </c>
      <c r="Y233" s="285">
        <v>3</v>
      </c>
      <c r="Z233" s="1563">
        <v>4.01</v>
      </c>
      <c r="AA233" s="1048">
        <v>265221.39999999997</v>
      </c>
      <c r="AB233" s="1048">
        <v>0</v>
      </c>
      <c r="AC233" s="1048"/>
      <c r="AD233" s="285">
        <f t="shared" si="68"/>
        <v>265221.39999999997</v>
      </c>
      <c r="AE233" s="262">
        <v>1</v>
      </c>
      <c r="AF233" s="285">
        <v>4</v>
      </c>
      <c r="AG233" s="1563">
        <v>4.01</v>
      </c>
      <c r="AH233" s="1048">
        <v>265221.39999999997</v>
      </c>
      <c r="AI233" s="1048">
        <v>0</v>
      </c>
      <c r="AJ233" s="1048"/>
      <c r="AK233" s="285">
        <f t="shared" si="96"/>
        <v>265221.39999999997</v>
      </c>
    </row>
    <row r="234" spans="1:37" ht="27" x14ac:dyDescent="0.25">
      <c r="A234" s="1048">
        <v>60</v>
      </c>
      <c r="B234" s="262" t="s">
        <v>6836</v>
      </c>
      <c r="C234" s="26" t="s">
        <v>6712</v>
      </c>
      <c r="D234" s="329" t="s">
        <v>1</v>
      </c>
      <c r="E234" s="262">
        <v>1</v>
      </c>
      <c r="F234" s="1417">
        <v>2</v>
      </c>
      <c r="G234" s="1563">
        <v>4.01</v>
      </c>
      <c r="H234" s="1048">
        <v>265221.39999999997</v>
      </c>
      <c r="I234" s="1048"/>
      <c r="J234" s="1048"/>
      <c r="K234" s="285">
        <f t="shared" si="92"/>
        <v>265221.39999999997</v>
      </c>
      <c r="L234" s="262">
        <v>1</v>
      </c>
      <c r="M234" s="1417">
        <v>1</v>
      </c>
      <c r="N234" s="285">
        <v>4.01</v>
      </c>
      <c r="O234" s="1048">
        <v>265221.39999999997</v>
      </c>
      <c r="P234" s="1048"/>
      <c r="Q234" s="1048"/>
      <c r="R234" s="285">
        <f t="shared" si="93"/>
        <v>265221.39999999997</v>
      </c>
      <c r="S234" s="285">
        <f t="shared" si="94"/>
        <v>0</v>
      </c>
      <c r="T234" s="285">
        <f t="shared" si="91"/>
        <v>0</v>
      </c>
      <c r="U234" s="285">
        <f t="shared" si="91"/>
        <v>0</v>
      </c>
      <c r="V234" s="285">
        <f t="shared" si="91"/>
        <v>0</v>
      </c>
      <c r="W234" s="285">
        <f t="shared" si="95"/>
        <v>0</v>
      </c>
      <c r="X234" s="262">
        <v>1</v>
      </c>
      <c r="Y234" s="285">
        <v>3</v>
      </c>
      <c r="Z234" s="1563">
        <v>4.01</v>
      </c>
      <c r="AA234" s="1048">
        <v>265221.39999999997</v>
      </c>
      <c r="AB234" s="1048">
        <v>0</v>
      </c>
      <c r="AC234" s="1048"/>
      <c r="AD234" s="285">
        <f t="shared" si="68"/>
        <v>265221.39999999997</v>
      </c>
      <c r="AE234" s="262">
        <v>1</v>
      </c>
      <c r="AF234" s="285">
        <v>4</v>
      </c>
      <c r="AG234" s="1563">
        <v>4.01</v>
      </c>
      <c r="AH234" s="1048">
        <v>265221.39999999997</v>
      </c>
      <c r="AI234" s="1048">
        <v>0</v>
      </c>
      <c r="AJ234" s="1048"/>
      <c r="AK234" s="285">
        <f t="shared" si="96"/>
        <v>265221.39999999997</v>
      </c>
    </row>
    <row r="235" spans="1:37" ht="27" x14ac:dyDescent="0.25">
      <c r="A235" s="1048">
        <v>61</v>
      </c>
      <c r="B235" s="262" t="s">
        <v>6837</v>
      </c>
      <c r="C235" s="26" t="s">
        <v>6712</v>
      </c>
      <c r="D235" s="329" t="s">
        <v>1</v>
      </c>
      <c r="E235" s="262">
        <v>1</v>
      </c>
      <c r="F235" s="1417">
        <v>2</v>
      </c>
      <c r="G235" s="1563">
        <v>4.01</v>
      </c>
      <c r="H235" s="1048">
        <v>265221.39999999997</v>
      </c>
      <c r="I235" s="1048"/>
      <c r="J235" s="1048"/>
      <c r="K235" s="285">
        <f t="shared" si="92"/>
        <v>265221.39999999997</v>
      </c>
      <c r="L235" s="262">
        <v>1</v>
      </c>
      <c r="M235" s="1417">
        <v>1</v>
      </c>
      <c r="N235" s="285">
        <v>4.01</v>
      </c>
      <c r="O235" s="1048">
        <v>265221.39999999997</v>
      </c>
      <c r="P235" s="1048"/>
      <c r="Q235" s="1048"/>
      <c r="R235" s="285">
        <f t="shared" si="93"/>
        <v>265221.39999999997</v>
      </c>
      <c r="S235" s="285">
        <f t="shared" si="94"/>
        <v>0</v>
      </c>
      <c r="T235" s="285">
        <f t="shared" si="91"/>
        <v>0</v>
      </c>
      <c r="U235" s="285">
        <f t="shared" si="91"/>
        <v>0</v>
      </c>
      <c r="V235" s="285">
        <f t="shared" si="91"/>
        <v>0</v>
      </c>
      <c r="W235" s="285">
        <f t="shared" si="95"/>
        <v>0</v>
      </c>
      <c r="X235" s="262">
        <v>1</v>
      </c>
      <c r="Y235" s="285">
        <v>3</v>
      </c>
      <c r="Z235" s="1563">
        <v>4.01</v>
      </c>
      <c r="AA235" s="1048">
        <v>265221.39999999997</v>
      </c>
      <c r="AB235" s="1048">
        <v>0</v>
      </c>
      <c r="AC235" s="1048"/>
      <c r="AD235" s="285">
        <f t="shared" si="68"/>
        <v>265221.39999999997</v>
      </c>
      <c r="AE235" s="262">
        <v>1</v>
      </c>
      <c r="AF235" s="285">
        <v>4</v>
      </c>
      <c r="AG235" s="1563">
        <v>4.01</v>
      </c>
      <c r="AH235" s="1048">
        <v>265221.39999999997</v>
      </c>
      <c r="AI235" s="1048">
        <v>0</v>
      </c>
      <c r="AJ235" s="1048"/>
      <c r="AK235" s="285">
        <f t="shared" si="96"/>
        <v>265221.39999999997</v>
      </c>
    </row>
    <row r="236" spans="1:37" ht="27" x14ac:dyDescent="0.25">
      <c r="A236" s="1048">
        <v>62</v>
      </c>
      <c r="B236" s="262" t="s">
        <v>6838</v>
      </c>
      <c r="C236" s="26" t="s">
        <v>6712</v>
      </c>
      <c r="D236" s="329" t="s">
        <v>1</v>
      </c>
      <c r="E236" s="262">
        <v>1</v>
      </c>
      <c r="F236" s="1417">
        <v>2</v>
      </c>
      <c r="G236" s="1563">
        <v>4.01</v>
      </c>
      <c r="H236" s="1048">
        <v>265221.39999999997</v>
      </c>
      <c r="I236" s="1048"/>
      <c r="J236" s="1048"/>
      <c r="K236" s="285">
        <f t="shared" si="92"/>
        <v>265221.39999999997</v>
      </c>
      <c r="L236" s="262">
        <v>1</v>
      </c>
      <c r="M236" s="1417">
        <v>1</v>
      </c>
      <c r="N236" s="285">
        <v>4.01</v>
      </c>
      <c r="O236" s="1048">
        <v>265221.39999999997</v>
      </c>
      <c r="P236" s="1048"/>
      <c r="Q236" s="1048"/>
      <c r="R236" s="285">
        <f t="shared" si="93"/>
        <v>265221.39999999997</v>
      </c>
      <c r="S236" s="285">
        <f t="shared" si="94"/>
        <v>0</v>
      </c>
      <c r="T236" s="285">
        <f t="shared" si="91"/>
        <v>0</v>
      </c>
      <c r="U236" s="285">
        <f t="shared" si="91"/>
        <v>0</v>
      </c>
      <c r="V236" s="285">
        <f t="shared" si="91"/>
        <v>0</v>
      </c>
      <c r="W236" s="285">
        <f t="shared" si="95"/>
        <v>0</v>
      </c>
      <c r="X236" s="262">
        <v>1</v>
      </c>
      <c r="Y236" s="285">
        <v>3</v>
      </c>
      <c r="Z236" s="1563">
        <v>4.01</v>
      </c>
      <c r="AA236" s="1048">
        <v>265221.39999999997</v>
      </c>
      <c r="AB236" s="1048">
        <v>0</v>
      </c>
      <c r="AC236" s="1048"/>
      <c r="AD236" s="285">
        <f t="shared" si="68"/>
        <v>265221.39999999997</v>
      </c>
      <c r="AE236" s="262">
        <v>1</v>
      </c>
      <c r="AF236" s="285">
        <v>4</v>
      </c>
      <c r="AG236" s="1563">
        <v>4.01</v>
      </c>
      <c r="AH236" s="1048">
        <v>265221.39999999997</v>
      </c>
      <c r="AI236" s="1048">
        <v>0</v>
      </c>
      <c r="AJ236" s="1048"/>
      <c r="AK236" s="285">
        <f t="shared" si="96"/>
        <v>265221.39999999997</v>
      </c>
    </row>
    <row r="237" spans="1:37" ht="27" x14ac:dyDescent="0.25">
      <c r="A237" s="1048">
        <v>63</v>
      </c>
      <c r="B237" s="262" t="s">
        <v>6839</v>
      </c>
      <c r="C237" s="26" t="s">
        <v>6712</v>
      </c>
      <c r="D237" s="329" t="s">
        <v>1</v>
      </c>
      <c r="E237" s="262">
        <v>1</v>
      </c>
      <c r="F237" s="1417">
        <v>2</v>
      </c>
      <c r="G237" s="1563">
        <v>4.01</v>
      </c>
      <c r="H237" s="1048">
        <v>265221.39999999997</v>
      </c>
      <c r="I237" s="1048"/>
      <c r="J237" s="1048"/>
      <c r="K237" s="285">
        <f t="shared" si="92"/>
        <v>265221.39999999997</v>
      </c>
      <c r="L237" s="262">
        <v>1</v>
      </c>
      <c r="M237" s="1417">
        <v>1</v>
      </c>
      <c r="N237" s="285">
        <v>4.01</v>
      </c>
      <c r="O237" s="1048">
        <v>265221.39999999997</v>
      </c>
      <c r="P237" s="1048"/>
      <c r="Q237" s="1048"/>
      <c r="R237" s="285">
        <f t="shared" si="93"/>
        <v>265221.39999999997</v>
      </c>
      <c r="S237" s="285">
        <f t="shared" si="94"/>
        <v>0</v>
      </c>
      <c r="T237" s="285">
        <f t="shared" si="91"/>
        <v>0</v>
      </c>
      <c r="U237" s="285">
        <f t="shared" si="91"/>
        <v>0</v>
      </c>
      <c r="V237" s="285">
        <f t="shared" si="91"/>
        <v>0</v>
      </c>
      <c r="W237" s="285">
        <f t="shared" si="95"/>
        <v>0</v>
      </c>
      <c r="X237" s="262">
        <v>1</v>
      </c>
      <c r="Y237" s="285">
        <v>3</v>
      </c>
      <c r="Z237" s="1563">
        <v>4.01</v>
      </c>
      <c r="AA237" s="1048">
        <v>265221.39999999997</v>
      </c>
      <c r="AB237" s="1048">
        <v>0</v>
      </c>
      <c r="AC237" s="1048"/>
      <c r="AD237" s="285">
        <f t="shared" si="68"/>
        <v>265221.39999999997</v>
      </c>
      <c r="AE237" s="262">
        <v>1</v>
      </c>
      <c r="AF237" s="285">
        <v>4</v>
      </c>
      <c r="AG237" s="1563">
        <v>4.01</v>
      </c>
      <c r="AH237" s="1048">
        <v>265221.39999999997</v>
      </c>
      <c r="AI237" s="1048">
        <v>0</v>
      </c>
      <c r="AJ237" s="1048"/>
      <c r="AK237" s="285">
        <f t="shared" si="96"/>
        <v>265221.39999999997</v>
      </c>
    </row>
    <row r="238" spans="1:37" ht="27" x14ac:dyDescent="0.25">
      <c r="A238" s="1048">
        <v>64</v>
      </c>
      <c r="B238" s="262" t="s">
        <v>1429</v>
      </c>
      <c r="C238" s="26" t="s">
        <v>6712</v>
      </c>
      <c r="D238" s="329" t="s">
        <v>1</v>
      </c>
      <c r="E238" s="262">
        <v>1</v>
      </c>
      <c r="F238" s="1417">
        <v>1</v>
      </c>
      <c r="G238" s="1563">
        <v>3.88</v>
      </c>
      <c r="H238" s="1048">
        <v>256623.19999999998</v>
      </c>
      <c r="I238" s="1048"/>
      <c r="J238" s="1048"/>
      <c r="K238" s="285">
        <f>H238+I238+J238</f>
        <v>256623.19999999998</v>
      </c>
      <c r="L238" s="262">
        <v>1</v>
      </c>
      <c r="M238" s="1417">
        <v>1</v>
      </c>
      <c r="N238" s="285">
        <v>4.01</v>
      </c>
      <c r="O238" s="1048">
        <v>265221.39999999997</v>
      </c>
      <c r="P238" s="1048">
        <v>38493.5</v>
      </c>
      <c r="Q238" s="1048"/>
      <c r="R238" s="285">
        <f>O238+P238+Q238</f>
        <v>303714.89999999997</v>
      </c>
      <c r="S238" s="285">
        <f>+E238-L238</f>
        <v>0</v>
      </c>
      <c r="T238" s="285">
        <f t="shared" si="91"/>
        <v>-8598.1999999999825</v>
      </c>
      <c r="U238" s="285">
        <f t="shared" si="91"/>
        <v>-38493.5</v>
      </c>
      <c r="V238" s="285">
        <f t="shared" si="91"/>
        <v>0</v>
      </c>
      <c r="W238" s="285">
        <f>T238+U238+V238</f>
        <v>-47091.699999999983</v>
      </c>
      <c r="X238" s="262">
        <v>1</v>
      </c>
      <c r="Y238" s="285">
        <v>2</v>
      </c>
      <c r="Z238" s="1563">
        <v>3.88</v>
      </c>
      <c r="AA238" s="1048">
        <v>256623.19999999998</v>
      </c>
      <c r="AB238" s="1048">
        <v>0</v>
      </c>
      <c r="AC238" s="1048"/>
      <c r="AD238" s="285">
        <f t="shared" ref="AD238:AD300" si="97">AA238+AB238+AC238</f>
        <v>256623.19999999998</v>
      </c>
      <c r="AE238" s="262">
        <v>1</v>
      </c>
      <c r="AF238" s="285">
        <v>3</v>
      </c>
      <c r="AG238" s="1563">
        <v>3.88</v>
      </c>
      <c r="AH238" s="1048">
        <v>256623.19999999998</v>
      </c>
      <c r="AI238" s="1048">
        <v>0</v>
      </c>
      <c r="AJ238" s="1048"/>
      <c r="AK238" s="285">
        <f>AH238+AI238+AJ238</f>
        <v>256623.19999999998</v>
      </c>
    </row>
    <row r="239" spans="1:37" ht="27" x14ac:dyDescent="0.25">
      <c r="A239" s="1048">
        <v>65</v>
      </c>
      <c r="B239" s="262" t="s">
        <v>1429</v>
      </c>
      <c r="C239" s="26" t="s">
        <v>6712</v>
      </c>
      <c r="D239" s="329" t="s">
        <v>1</v>
      </c>
      <c r="E239" s="262">
        <v>1</v>
      </c>
      <c r="F239" s="1417">
        <v>1</v>
      </c>
      <c r="G239" s="1563">
        <v>3.88</v>
      </c>
      <c r="H239" s="1048">
        <v>256623.19999999998</v>
      </c>
      <c r="I239" s="1048"/>
      <c r="J239" s="1048"/>
      <c r="K239" s="285">
        <f t="shared" ref="K239:K255" si="98">H239+I239+J239</f>
        <v>256623.19999999998</v>
      </c>
      <c r="L239" s="262">
        <v>1</v>
      </c>
      <c r="M239" s="1417">
        <v>0</v>
      </c>
      <c r="N239" s="285">
        <v>3.88</v>
      </c>
      <c r="O239" s="1048">
        <v>256623.19999999998</v>
      </c>
      <c r="P239" s="1048"/>
      <c r="Q239" s="1048"/>
      <c r="R239" s="285">
        <f t="shared" ref="R239:R255" si="99">O239+P239+Q239</f>
        <v>256623.19999999998</v>
      </c>
      <c r="S239" s="285">
        <f t="shared" ref="S239:S246" si="100">+E239-L239</f>
        <v>0</v>
      </c>
      <c r="T239" s="285">
        <f t="shared" si="91"/>
        <v>0</v>
      </c>
      <c r="U239" s="285">
        <f t="shared" si="91"/>
        <v>0</v>
      </c>
      <c r="V239" s="285">
        <f t="shared" si="91"/>
        <v>0</v>
      </c>
      <c r="W239" s="285">
        <f t="shared" ref="W239:W246" si="101">T239+U239+V239</f>
        <v>0</v>
      </c>
      <c r="X239" s="262">
        <v>1</v>
      </c>
      <c r="Y239" s="285">
        <v>2</v>
      </c>
      <c r="Z239" s="1563">
        <v>3.88</v>
      </c>
      <c r="AA239" s="1048">
        <v>256623.19999999998</v>
      </c>
      <c r="AB239" s="1048"/>
      <c r="AC239" s="1048"/>
      <c r="AD239" s="285">
        <f t="shared" si="97"/>
        <v>256623.19999999998</v>
      </c>
      <c r="AE239" s="262">
        <v>1</v>
      </c>
      <c r="AF239" s="285">
        <v>3</v>
      </c>
      <c r="AG239" s="1563">
        <v>3.88</v>
      </c>
      <c r="AH239" s="1048">
        <v>256623.19999999998</v>
      </c>
      <c r="AI239" s="1048"/>
      <c r="AJ239" s="1048"/>
      <c r="AK239" s="285">
        <f t="shared" ref="AK239:AK255" si="102">AH239+AI239+AJ239</f>
        <v>256623.19999999998</v>
      </c>
    </row>
    <row r="240" spans="1:37" ht="27" x14ac:dyDescent="0.25">
      <c r="A240" s="1048">
        <v>66</v>
      </c>
      <c r="B240" s="262" t="s">
        <v>1429</v>
      </c>
      <c r="C240" s="26" t="s">
        <v>6712</v>
      </c>
      <c r="D240" s="329" t="s">
        <v>1</v>
      </c>
      <c r="E240" s="262">
        <v>1</v>
      </c>
      <c r="F240" s="1417">
        <v>1</v>
      </c>
      <c r="G240" s="1563">
        <v>3.88</v>
      </c>
      <c r="H240" s="1048">
        <v>256623.19999999998</v>
      </c>
      <c r="I240" s="1048"/>
      <c r="J240" s="1048"/>
      <c r="K240" s="285">
        <f t="shared" si="98"/>
        <v>256623.19999999998</v>
      </c>
      <c r="L240" s="262">
        <v>1</v>
      </c>
      <c r="M240" s="1417">
        <v>1</v>
      </c>
      <c r="N240" s="285">
        <v>4.01</v>
      </c>
      <c r="O240" s="1048">
        <v>265221.39999999997</v>
      </c>
      <c r="P240" s="1048"/>
      <c r="Q240" s="1048"/>
      <c r="R240" s="285">
        <f t="shared" si="99"/>
        <v>265221.39999999997</v>
      </c>
      <c r="S240" s="285">
        <f t="shared" si="100"/>
        <v>0</v>
      </c>
      <c r="T240" s="285">
        <f t="shared" si="91"/>
        <v>-8598.1999999999825</v>
      </c>
      <c r="U240" s="285">
        <f t="shared" si="91"/>
        <v>0</v>
      </c>
      <c r="V240" s="285">
        <f t="shared" si="91"/>
        <v>0</v>
      </c>
      <c r="W240" s="285">
        <f t="shared" si="101"/>
        <v>-8598.1999999999825</v>
      </c>
      <c r="X240" s="262">
        <v>1</v>
      </c>
      <c r="Y240" s="285">
        <v>2</v>
      </c>
      <c r="Z240" s="1563">
        <v>3.88</v>
      </c>
      <c r="AA240" s="1048">
        <v>256623.19999999998</v>
      </c>
      <c r="AB240" s="1048">
        <v>0</v>
      </c>
      <c r="AC240" s="1048"/>
      <c r="AD240" s="285">
        <f t="shared" si="97"/>
        <v>256623.19999999998</v>
      </c>
      <c r="AE240" s="262">
        <v>1</v>
      </c>
      <c r="AF240" s="285">
        <v>3</v>
      </c>
      <c r="AG240" s="1563">
        <v>3.88</v>
      </c>
      <c r="AH240" s="1048">
        <v>256623.19999999998</v>
      </c>
      <c r="AI240" s="1048">
        <v>0</v>
      </c>
      <c r="AJ240" s="1048"/>
      <c r="AK240" s="285">
        <f t="shared" si="102"/>
        <v>256623.19999999998</v>
      </c>
    </row>
    <row r="241" spans="1:37" ht="27" x14ac:dyDescent="0.25">
      <c r="A241" s="1048">
        <v>67</v>
      </c>
      <c r="B241" s="262" t="s">
        <v>1429</v>
      </c>
      <c r="C241" s="26" t="s">
        <v>6712</v>
      </c>
      <c r="D241" s="329" t="s">
        <v>1</v>
      </c>
      <c r="E241" s="262">
        <v>1</v>
      </c>
      <c r="F241" s="1417">
        <v>1</v>
      </c>
      <c r="G241" s="1563">
        <v>3.88</v>
      </c>
      <c r="H241" s="1048">
        <v>256623.19999999998</v>
      </c>
      <c r="I241" s="1048"/>
      <c r="J241" s="1048"/>
      <c r="K241" s="285">
        <f t="shared" si="98"/>
        <v>256623.19999999998</v>
      </c>
      <c r="L241" s="262">
        <v>1</v>
      </c>
      <c r="M241" s="1417">
        <v>1</v>
      </c>
      <c r="N241" s="285">
        <v>4.01</v>
      </c>
      <c r="O241" s="1048">
        <v>265221.39999999997</v>
      </c>
      <c r="P241" s="1048"/>
      <c r="Q241" s="1048"/>
      <c r="R241" s="285">
        <f t="shared" si="99"/>
        <v>265221.39999999997</v>
      </c>
      <c r="S241" s="285">
        <f t="shared" si="100"/>
        <v>0</v>
      </c>
      <c r="T241" s="285">
        <f t="shared" si="91"/>
        <v>-8598.1999999999825</v>
      </c>
      <c r="U241" s="285">
        <f t="shared" si="91"/>
        <v>0</v>
      </c>
      <c r="V241" s="285">
        <f t="shared" si="91"/>
        <v>0</v>
      </c>
      <c r="W241" s="285">
        <f t="shared" si="101"/>
        <v>-8598.1999999999825</v>
      </c>
      <c r="X241" s="262">
        <v>1</v>
      </c>
      <c r="Y241" s="285">
        <v>2</v>
      </c>
      <c r="Z241" s="1563">
        <v>3.88</v>
      </c>
      <c r="AA241" s="1048">
        <v>256623.19999999998</v>
      </c>
      <c r="AB241" s="1048">
        <v>0</v>
      </c>
      <c r="AC241" s="1048"/>
      <c r="AD241" s="285">
        <f t="shared" si="97"/>
        <v>256623.19999999998</v>
      </c>
      <c r="AE241" s="262">
        <v>1</v>
      </c>
      <c r="AF241" s="285">
        <v>3</v>
      </c>
      <c r="AG241" s="1563">
        <v>3.88</v>
      </c>
      <c r="AH241" s="1048">
        <v>256623.19999999998</v>
      </c>
      <c r="AI241" s="1048">
        <v>0</v>
      </c>
      <c r="AJ241" s="1048"/>
      <c r="AK241" s="285">
        <f t="shared" si="102"/>
        <v>256623.19999999998</v>
      </c>
    </row>
    <row r="242" spans="1:37" ht="27" x14ac:dyDescent="0.25">
      <c r="A242" s="1048">
        <v>68</v>
      </c>
      <c r="B242" s="262" t="s">
        <v>1429</v>
      </c>
      <c r="C242" s="26" t="s">
        <v>6712</v>
      </c>
      <c r="D242" s="329" t="s">
        <v>1</v>
      </c>
      <c r="E242" s="262">
        <v>1</v>
      </c>
      <c r="F242" s="1417">
        <v>1</v>
      </c>
      <c r="G242" s="1563">
        <v>3.88</v>
      </c>
      <c r="H242" s="1048">
        <v>256623.19999999998</v>
      </c>
      <c r="I242" s="1048"/>
      <c r="J242" s="1048"/>
      <c r="K242" s="285">
        <f t="shared" si="98"/>
        <v>256623.19999999998</v>
      </c>
      <c r="L242" s="262">
        <v>1</v>
      </c>
      <c r="M242" s="1417">
        <v>1</v>
      </c>
      <c r="N242" s="285">
        <v>4.01</v>
      </c>
      <c r="O242" s="1048">
        <v>265221.39999999997</v>
      </c>
      <c r="P242" s="1048"/>
      <c r="Q242" s="1048"/>
      <c r="R242" s="285">
        <f t="shared" si="99"/>
        <v>265221.39999999997</v>
      </c>
      <c r="S242" s="285">
        <f t="shared" si="100"/>
        <v>0</v>
      </c>
      <c r="T242" s="285">
        <f t="shared" si="91"/>
        <v>-8598.1999999999825</v>
      </c>
      <c r="U242" s="285">
        <f t="shared" si="91"/>
        <v>0</v>
      </c>
      <c r="V242" s="285">
        <f t="shared" si="91"/>
        <v>0</v>
      </c>
      <c r="W242" s="285">
        <f t="shared" si="101"/>
        <v>-8598.1999999999825</v>
      </c>
      <c r="X242" s="262">
        <v>1</v>
      </c>
      <c r="Y242" s="285">
        <v>2</v>
      </c>
      <c r="Z242" s="1563">
        <v>3.88</v>
      </c>
      <c r="AA242" s="1048">
        <v>256623.19999999998</v>
      </c>
      <c r="AB242" s="1048">
        <v>0</v>
      </c>
      <c r="AC242" s="1048"/>
      <c r="AD242" s="285">
        <f t="shared" si="97"/>
        <v>256623.19999999998</v>
      </c>
      <c r="AE242" s="262">
        <v>1</v>
      </c>
      <c r="AF242" s="285">
        <v>3</v>
      </c>
      <c r="AG242" s="1563">
        <v>3.88</v>
      </c>
      <c r="AH242" s="1048">
        <v>256623.19999999998</v>
      </c>
      <c r="AI242" s="1048">
        <v>0</v>
      </c>
      <c r="AJ242" s="1048"/>
      <c r="AK242" s="285">
        <f t="shared" si="102"/>
        <v>256623.19999999998</v>
      </c>
    </row>
    <row r="243" spans="1:37" ht="27" x14ac:dyDescent="0.25">
      <c r="A243" s="1048">
        <v>69</v>
      </c>
      <c r="B243" s="262" t="s">
        <v>1429</v>
      </c>
      <c r="C243" s="26" t="s">
        <v>6712</v>
      </c>
      <c r="D243" s="329" t="s">
        <v>1</v>
      </c>
      <c r="E243" s="262">
        <v>1</v>
      </c>
      <c r="F243" s="1417">
        <v>1</v>
      </c>
      <c r="G243" s="1563">
        <v>3.88</v>
      </c>
      <c r="H243" s="1048">
        <v>256623.19999999998</v>
      </c>
      <c r="I243" s="1048"/>
      <c r="J243" s="1048"/>
      <c r="K243" s="285">
        <f t="shared" si="98"/>
        <v>256623.19999999998</v>
      </c>
      <c r="L243" s="262">
        <v>1</v>
      </c>
      <c r="M243" s="1417">
        <v>0</v>
      </c>
      <c r="N243" s="285">
        <v>3.88</v>
      </c>
      <c r="O243" s="1048">
        <v>256623.19999999998</v>
      </c>
      <c r="P243" s="1048"/>
      <c r="Q243" s="1048"/>
      <c r="R243" s="285">
        <f t="shared" si="99"/>
        <v>256623.19999999998</v>
      </c>
      <c r="S243" s="285">
        <f t="shared" si="100"/>
        <v>0</v>
      </c>
      <c r="T243" s="285">
        <f t="shared" si="91"/>
        <v>0</v>
      </c>
      <c r="U243" s="285">
        <f t="shared" si="91"/>
        <v>0</v>
      </c>
      <c r="V243" s="285">
        <f t="shared" si="91"/>
        <v>0</v>
      </c>
      <c r="W243" s="285">
        <f t="shared" si="101"/>
        <v>0</v>
      </c>
      <c r="X243" s="262">
        <v>1</v>
      </c>
      <c r="Y243" s="285">
        <v>2</v>
      </c>
      <c r="Z243" s="1563">
        <v>3.88</v>
      </c>
      <c r="AA243" s="1048">
        <v>256623.19999999998</v>
      </c>
      <c r="AB243" s="1048">
        <v>0</v>
      </c>
      <c r="AC243" s="1048"/>
      <c r="AD243" s="285">
        <f t="shared" si="97"/>
        <v>256623.19999999998</v>
      </c>
      <c r="AE243" s="262">
        <v>1</v>
      </c>
      <c r="AF243" s="285">
        <v>3</v>
      </c>
      <c r="AG243" s="1563">
        <v>3.88</v>
      </c>
      <c r="AH243" s="1048">
        <v>256623.19999999998</v>
      </c>
      <c r="AI243" s="1048">
        <v>0</v>
      </c>
      <c r="AJ243" s="1048"/>
      <c r="AK243" s="285">
        <f t="shared" si="102"/>
        <v>256623.19999999998</v>
      </c>
    </row>
    <row r="244" spans="1:37" ht="27" x14ac:dyDescent="0.25">
      <c r="A244" s="1048">
        <v>70</v>
      </c>
      <c r="B244" s="262" t="s">
        <v>1429</v>
      </c>
      <c r="C244" s="26" t="s">
        <v>6712</v>
      </c>
      <c r="D244" s="329" t="s">
        <v>1</v>
      </c>
      <c r="E244" s="262">
        <v>1</v>
      </c>
      <c r="F244" s="1417">
        <v>1</v>
      </c>
      <c r="G244" s="1563">
        <v>3.88</v>
      </c>
      <c r="H244" s="1048">
        <v>256623.19999999998</v>
      </c>
      <c r="I244" s="1048"/>
      <c r="J244" s="1048"/>
      <c r="K244" s="285">
        <f t="shared" si="98"/>
        <v>256623.19999999998</v>
      </c>
      <c r="L244" s="262">
        <v>1</v>
      </c>
      <c r="M244" s="1417">
        <v>1</v>
      </c>
      <c r="N244" s="285">
        <v>4.01</v>
      </c>
      <c r="O244" s="1048">
        <v>265221.39999999997</v>
      </c>
      <c r="P244" s="1048"/>
      <c r="Q244" s="1048"/>
      <c r="R244" s="285">
        <f t="shared" si="99"/>
        <v>265221.39999999997</v>
      </c>
      <c r="S244" s="285">
        <f t="shared" si="100"/>
        <v>0</v>
      </c>
      <c r="T244" s="285">
        <f t="shared" si="91"/>
        <v>-8598.1999999999825</v>
      </c>
      <c r="U244" s="285">
        <f t="shared" si="91"/>
        <v>0</v>
      </c>
      <c r="V244" s="285">
        <f t="shared" si="91"/>
        <v>0</v>
      </c>
      <c r="W244" s="285">
        <f t="shared" si="101"/>
        <v>-8598.1999999999825</v>
      </c>
      <c r="X244" s="262">
        <v>1</v>
      </c>
      <c r="Y244" s="285">
        <v>2</v>
      </c>
      <c r="Z244" s="1563">
        <v>3.88</v>
      </c>
      <c r="AA244" s="1048">
        <v>256623.19999999998</v>
      </c>
      <c r="AB244" s="1048">
        <v>0</v>
      </c>
      <c r="AC244" s="1048"/>
      <c r="AD244" s="285">
        <f t="shared" si="97"/>
        <v>256623.19999999998</v>
      </c>
      <c r="AE244" s="262">
        <v>1</v>
      </c>
      <c r="AF244" s="285">
        <v>3</v>
      </c>
      <c r="AG244" s="1563">
        <v>3.88</v>
      </c>
      <c r="AH244" s="1048">
        <v>256623.19999999998</v>
      </c>
      <c r="AI244" s="1048">
        <v>0</v>
      </c>
      <c r="AJ244" s="1048"/>
      <c r="AK244" s="285">
        <f t="shared" si="102"/>
        <v>256623.19999999998</v>
      </c>
    </row>
    <row r="245" spans="1:37" ht="27" x14ac:dyDescent="0.25">
      <c r="A245" s="1048">
        <v>71</v>
      </c>
      <c r="B245" s="262" t="s">
        <v>1429</v>
      </c>
      <c r="C245" s="26" t="s">
        <v>6712</v>
      </c>
      <c r="D245" s="329" t="s">
        <v>1</v>
      </c>
      <c r="E245" s="262">
        <v>1</v>
      </c>
      <c r="F245" s="1417">
        <v>1</v>
      </c>
      <c r="G245" s="1563">
        <v>3.88</v>
      </c>
      <c r="H245" s="1048">
        <v>256623.19999999998</v>
      </c>
      <c r="I245" s="1048"/>
      <c r="J245" s="1048"/>
      <c r="K245" s="285">
        <f t="shared" si="98"/>
        <v>256623.19999999998</v>
      </c>
      <c r="L245" s="262">
        <v>1</v>
      </c>
      <c r="M245" s="1417">
        <v>1</v>
      </c>
      <c r="N245" s="285">
        <v>4.01</v>
      </c>
      <c r="O245" s="1048">
        <v>265221.39999999997</v>
      </c>
      <c r="P245" s="1048"/>
      <c r="Q245" s="1048"/>
      <c r="R245" s="285">
        <f t="shared" si="99"/>
        <v>265221.39999999997</v>
      </c>
      <c r="S245" s="285">
        <f t="shared" si="100"/>
        <v>0</v>
      </c>
      <c r="T245" s="285">
        <f t="shared" ref="T245:T300" si="103">H245-O245</f>
        <v>-8598.1999999999825</v>
      </c>
      <c r="U245" s="285">
        <f t="shared" ref="U245:U300" si="104">I245-P245</f>
        <v>0</v>
      </c>
      <c r="V245" s="285">
        <f t="shared" ref="V245:V300" si="105">J245-Q245</f>
        <v>0</v>
      </c>
      <c r="W245" s="285">
        <f t="shared" si="101"/>
        <v>-8598.1999999999825</v>
      </c>
      <c r="X245" s="262">
        <v>1</v>
      </c>
      <c r="Y245" s="285">
        <v>2</v>
      </c>
      <c r="Z245" s="1563">
        <v>3.88</v>
      </c>
      <c r="AA245" s="1048">
        <v>256623.19999999998</v>
      </c>
      <c r="AB245" s="1048">
        <v>0</v>
      </c>
      <c r="AC245" s="1048"/>
      <c r="AD245" s="285">
        <f t="shared" si="97"/>
        <v>256623.19999999998</v>
      </c>
      <c r="AE245" s="262">
        <v>1</v>
      </c>
      <c r="AF245" s="285">
        <v>3</v>
      </c>
      <c r="AG245" s="1563">
        <v>3.88</v>
      </c>
      <c r="AH245" s="1048">
        <v>256623.19999999998</v>
      </c>
      <c r="AI245" s="1048">
        <v>0</v>
      </c>
      <c r="AJ245" s="1048"/>
      <c r="AK245" s="285">
        <f t="shared" si="102"/>
        <v>256623.19999999998</v>
      </c>
    </row>
    <row r="246" spans="1:37" ht="27" x14ac:dyDescent="0.25">
      <c r="A246" s="1048">
        <v>72</v>
      </c>
      <c r="B246" s="262" t="s">
        <v>1429</v>
      </c>
      <c r="C246" s="26" t="s">
        <v>6712</v>
      </c>
      <c r="D246" s="329" t="s">
        <v>1</v>
      </c>
      <c r="E246" s="262">
        <v>1</v>
      </c>
      <c r="F246" s="1417">
        <v>1</v>
      </c>
      <c r="G246" s="1563">
        <v>3.88</v>
      </c>
      <c r="H246" s="1048">
        <v>256623.19999999998</v>
      </c>
      <c r="I246" s="1048"/>
      <c r="J246" s="1048"/>
      <c r="K246" s="285">
        <f t="shared" si="98"/>
        <v>256623.19999999998</v>
      </c>
      <c r="L246" s="262">
        <v>1</v>
      </c>
      <c r="M246" s="1417">
        <v>1</v>
      </c>
      <c r="N246" s="285">
        <v>4.01</v>
      </c>
      <c r="O246" s="1048">
        <v>265221.39999999997</v>
      </c>
      <c r="P246" s="1048"/>
      <c r="Q246" s="1048"/>
      <c r="R246" s="285">
        <f t="shared" si="99"/>
        <v>265221.39999999997</v>
      </c>
      <c r="S246" s="285">
        <f t="shared" si="100"/>
        <v>0</v>
      </c>
      <c r="T246" s="285">
        <f t="shared" si="103"/>
        <v>-8598.1999999999825</v>
      </c>
      <c r="U246" s="285">
        <f t="shared" si="104"/>
        <v>0</v>
      </c>
      <c r="V246" s="285">
        <f t="shared" si="105"/>
        <v>0</v>
      </c>
      <c r="W246" s="285">
        <f t="shared" si="101"/>
        <v>-8598.1999999999825</v>
      </c>
      <c r="X246" s="262">
        <v>1</v>
      </c>
      <c r="Y246" s="285">
        <v>2</v>
      </c>
      <c r="Z246" s="1563">
        <v>3.88</v>
      </c>
      <c r="AA246" s="1048">
        <v>256623.19999999998</v>
      </c>
      <c r="AB246" s="1048">
        <v>0</v>
      </c>
      <c r="AC246" s="1048"/>
      <c r="AD246" s="285">
        <f t="shared" si="97"/>
        <v>256623.19999999998</v>
      </c>
      <c r="AE246" s="262">
        <v>1</v>
      </c>
      <c r="AF246" s="285">
        <v>3</v>
      </c>
      <c r="AG246" s="1563">
        <v>3.88</v>
      </c>
      <c r="AH246" s="1048">
        <v>256623.19999999998</v>
      </c>
      <c r="AI246" s="1048">
        <v>0</v>
      </c>
      <c r="AJ246" s="1048"/>
      <c r="AK246" s="285">
        <f t="shared" si="102"/>
        <v>256623.19999999998</v>
      </c>
    </row>
    <row r="247" spans="1:37" ht="27" x14ac:dyDescent="0.25">
      <c r="A247" s="1048">
        <v>73</v>
      </c>
      <c r="B247" s="262" t="s">
        <v>1429</v>
      </c>
      <c r="C247" s="26" t="s">
        <v>6712</v>
      </c>
      <c r="D247" s="329" t="s">
        <v>1</v>
      </c>
      <c r="E247" s="262">
        <v>1</v>
      </c>
      <c r="F247" s="1417">
        <v>1</v>
      </c>
      <c r="G247" s="1563">
        <v>3.88</v>
      </c>
      <c r="H247" s="1048">
        <v>256623.19999999998</v>
      </c>
      <c r="I247" s="1048"/>
      <c r="J247" s="1048"/>
      <c r="K247" s="285">
        <f t="shared" si="98"/>
        <v>256623.19999999998</v>
      </c>
      <c r="L247" s="262">
        <v>1</v>
      </c>
      <c r="M247" s="1417">
        <v>1</v>
      </c>
      <c r="N247" s="285">
        <v>4.01</v>
      </c>
      <c r="O247" s="1048">
        <v>265221.39999999997</v>
      </c>
      <c r="P247" s="1048"/>
      <c r="Q247" s="1048"/>
      <c r="R247" s="285">
        <f t="shared" si="99"/>
        <v>265221.39999999997</v>
      </c>
      <c r="S247" s="285">
        <f>+E247-L247</f>
        <v>0</v>
      </c>
      <c r="T247" s="285">
        <f t="shared" si="103"/>
        <v>-8598.1999999999825</v>
      </c>
      <c r="U247" s="285">
        <f t="shared" si="104"/>
        <v>0</v>
      </c>
      <c r="V247" s="285">
        <f t="shared" si="105"/>
        <v>0</v>
      </c>
      <c r="W247" s="285">
        <f>T247+U247+V247</f>
        <v>-8598.1999999999825</v>
      </c>
      <c r="X247" s="262">
        <v>1</v>
      </c>
      <c r="Y247" s="285">
        <v>2</v>
      </c>
      <c r="Z247" s="1563">
        <v>3.88</v>
      </c>
      <c r="AA247" s="1048">
        <v>256623.19999999998</v>
      </c>
      <c r="AB247" s="1048">
        <v>0</v>
      </c>
      <c r="AC247" s="1048"/>
      <c r="AD247" s="285">
        <f t="shared" si="97"/>
        <v>256623.19999999998</v>
      </c>
      <c r="AE247" s="262">
        <v>1</v>
      </c>
      <c r="AF247" s="285">
        <v>3</v>
      </c>
      <c r="AG247" s="1563">
        <v>3.88</v>
      </c>
      <c r="AH247" s="1048">
        <v>256623.19999999998</v>
      </c>
      <c r="AI247" s="1048">
        <v>0</v>
      </c>
      <c r="AJ247" s="1048"/>
      <c r="AK247" s="285">
        <f t="shared" si="102"/>
        <v>256623.19999999998</v>
      </c>
    </row>
    <row r="248" spans="1:37" ht="27" x14ac:dyDescent="0.25">
      <c r="A248" s="1048">
        <v>74</v>
      </c>
      <c r="B248" s="262" t="s">
        <v>1429</v>
      </c>
      <c r="C248" s="26" t="s">
        <v>6712</v>
      </c>
      <c r="D248" s="329" t="s">
        <v>1</v>
      </c>
      <c r="E248" s="262">
        <v>1</v>
      </c>
      <c r="F248" s="1417">
        <v>1</v>
      </c>
      <c r="G248" s="1563">
        <v>3.88</v>
      </c>
      <c r="H248" s="1048">
        <v>256623.19999999998</v>
      </c>
      <c r="I248" s="1048"/>
      <c r="J248" s="1048"/>
      <c r="K248" s="285">
        <f t="shared" si="98"/>
        <v>256623.19999999998</v>
      </c>
      <c r="L248" s="262">
        <v>1</v>
      </c>
      <c r="M248" s="1417">
        <v>1</v>
      </c>
      <c r="N248" s="285">
        <v>4.01</v>
      </c>
      <c r="O248" s="1048">
        <v>265221.39999999997</v>
      </c>
      <c r="P248" s="1048"/>
      <c r="Q248" s="1048"/>
      <c r="R248" s="285">
        <f t="shared" si="99"/>
        <v>265221.39999999997</v>
      </c>
      <c r="S248" s="285">
        <f>+E248-L248</f>
        <v>0</v>
      </c>
      <c r="T248" s="285">
        <f t="shared" si="103"/>
        <v>-8598.1999999999825</v>
      </c>
      <c r="U248" s="285">
        <f t="shared" si="104"/>
        <v>0</v>
      </c>
      <c r="V248" s="285">
        <f t="shared" si="105"/>
        <v>0</v>
      </c>
      <c r="W248" s="285">
        <f>T248+U248+V248</f>
        <v>-8598.1999999999825</v>
      </c>
      <c r="X248" s="262">
        <v>1</v>
      </c>
      <c r="Y248" s="285">
        <v>2</v>
      </c>
      <c r="Z248" s="1563">
        <v>3.88</v>
      </c>
      <c r="AA248" s="1048">
        <v>256623.19999999998</v>
      </c>
      <c r="AB248" s="1048">
        <v>0</v>
      </c>
      <c r="AC248" s="1048"/>
      <c r="AD248" s="285">
        <f t="shared" si="97"/>
        <v>256623.19999999998</v>
      </c>
      <c r="AE248" s="262">
        <v>1</v>
      </c>
      <c r="AF248" s="285">
        <v>3</v>
      </c>
      <c r="AG248" s="1563">
        <v>3.88</v>
      </c>
      <c r="AH248" s="1048">
        <v>256623.19999999998</v>
      </c>
      <c r="AI248" s="1048">
        <v>0</v>
      </c>
      <c r="AJ248" s="1048"/>
      <c r="AK248" s="285">
        <f t="shared" si="102"/>
        <v>256623.19999999998</v>
      </c>
    </row>
    <row r="249" spans="1:37" ht="27" x14ac:dyDescent="0.25">
      <c r="A249" s="1048">
        <v>75</v>
      </c>
      <c r="B249" s="262" t="s">
        <v>1429</v>
      </c>
      <c r="C249" s="26" t="s">
        <v>6712</v>
      </c>
      <c r="D249" s="329" t="s">
        <v>1</v>
      </c>
      <c r="E249" s="262">
        <v>1</v>
      </c>
      <c r="F249" s="1417">
        <v>1</v>
      </c>
      <c r="G249" s="1563">
        <v>3.88</v>
      </c>
      <c r="H249" s="1048">
        <v>256623.19999999998</v>
      </c>
      <c r="I249" s="1048"/>
      <c r="J249" s="1048"/>
      <c r="K249" s="285">
        <f t="shared" si="98"/>
        <v>256623.19999999998</v>
      </c>
      <c r="L249" s="262">
        <v>1</v>
      </c>
      <c r="M249" s="1417">
        <v>1</v>
      </c>
      <c r="N249" s="285">
        <v>4.01</v>
      </c>
      <c r="O249" s="1048">
        <v>265221.39999999997</v>
      </c>
      <c r="P249" s="1048"/>
      <c r="Q249" s="1048"/>
      <c r="R249" s="285">
        <f t="shared" si="99"/>
        <v>265221.39999999997</v>
      </c>
      <c r="S249" s="285">
        <f>+E249-L249</f>
        <v>0</v>
      </c>
      <c r="T249" s="285">
        <f t="shared" si="103"/>
        <v>-8598.1999999999825</v>
      </c>
      <c r="U249" s="285">
        <f t="shared" si="104"/>
        <v>0</v>
      </c>
      <c r="V249" s="285">
        <f t="shared" si="105"/>
        <v>0</v>
      </c>
      <c r="W249" s="285">
        <f>T249+U249+V249</f>
        <v>-8598.1999999999825</v>
      </c>
      <c r="X249" s="262">
        <v>1</v>
      </c>
      <c r="Y249" s="285">
        <v>2</v>
      </c>
      <c r="Z249" s="1563">
        <v>3.88</v>
      </c>
      <c r="AA249" s="1048">
        <v>256623.19999999998</v>
      </c>
      <c r="AB249" s="1048">
        <v>0</v>
      </c>
      <c r="AC249" s="1048"/>
      <c r="AD249" s="285">
        <f t="shared" si="97"/>
        <v>256623.19999999998</v>
      </c>
      <c r="AE249" s="262">
        <v>1</v>
      </c>
      <c r="AF249" s="285">
        <v>3</v>
      </c>
      <c r="AG249" s="1563">
        <v>3.88</v>
      </c>
      <c r="AH249" s="1048">
        <v>256623.19999999998</v>
      </c>
      <c r="AI249" s="1048">
        <v>0</v>
      </c>
      <c r="AJ249" s="1048"/>
      <c r="AK249" s="285">
        <f t="shared" si="102"/>
        <v>256623.19999999998</v>
      </c>
    </row>
    <row r="250" spans="1:37" ht="27" x14ac:dyDescent="0.25">
      <c r="A250" s="1048">
        <v>76</v>
      </c>
      <c r="B250" s="262" t="s">
        <v>1429</v>
      </c>
      <c r="C250" s="26" t="s">
        <v>6712</v>
      </c>
      <c r="D250" s="329" t="s">
        <v>1</v>
      </c>
      <c r="E250" s="262">
        <v>1</v>
      </c>
      <c r="F250" s="1417">
        <v>1</v>
      </c>
      <c r="G250" s="1563">
        <v>3.88</v>
      </c>
      <c r="H250" s="1048">
        <v>256623.19999999998</v>
      </c>
      <c r="I250" s="1048"/>
      <c r="J250" s="1048"/>
      <c r="K250" s="285">
        <f t="shared" si="98"/>
        <v>256623.19999999998</v>
      </c>
      <c r="L250" s="262">
        <v>1</v>
      </c>
      <c r="M250" s="1417">
        <v>1</v>
      </c>
      <c r="N250" s="285">
        <v>4.01</v>
      </c>
      <c r="O250" s="1048">
        <v>265221.39999999997</v>
      </c>
      <c r="P250" s="1048"/>
      <c r="Q250" s="1048"/>
      <c r="R250" s="285">
        <f t="shared" si="99"/>
        <v>265221.39999999997</v>
      </c>
      <c r="S250" s="285">
        <f>+E250-L250</f>
        <v>0</v>
      </c>
      <c r="T250" s="285">
        <f t="shared" si="103"/>
        <v>-8598.1999999999825</v>
      </c>
      <c r="U250" s="285">
        <f t="shared" si="104"/>
        <v>0</v>
      </c>
      <c r="V250" s="285">
        <f t="shared" si="105"/>
        <v>0</v>
      </c>
      <c r="W250" s="285">
        <f>T250+U250+V250</f>
        <v>-8598.1999999999825</v>
      </c>
      <c r="X250" s="262">
        <v>1</v>
      </c>
      <c r="Y250" s="285">
        <v>2</v>
      </c>
      <c r="Z250" s="1563">
        <v>3.88</v>
      </c>
      <c r="AA250" s="1048">
        <v>256623.19999999998</v>
      </c>
      <c r="AB250" s="1048">
        <v>0</v>
      </c>
      <c r="AC250" s="1048"/>
      <c r="AD250" s="285">
        <f t="shared" si="97"/>
        <v>256623.19999999998</v>
      </c>
      <c r="AE250" s="262">
        <v>1</v>
      </c>
      <c r="AF250" s="285">
        <v>3</v>
      </c>
      <c r="AG250" s="1563">
        <v>3.88</v>
      </c>
      <c r="AH250" s="1048">
        <v>256623.19999999998</v>
      </c>
      <c r="AI250" s="1048">
        <v>0</v>
      </c>
      <c r="AJ250" s="1048"/>
      <c r="AK250" s="285">
        <f t="shared" si="102"/>
        <v>256623.19999999998</v>
      </c>
    </row>
    <row r="251" spans="1:37" ht="27" x14ac:dyDescent="0.25">
      <c r="A251" s="1048">
        <v>77</v>
      </c>
      <c r="B251" s="262" t="s">
        <v>1429</v>
      </c>
      <c r="C251" s="26" t="s">
        <v>6712</v>
      </c>
      <c r="D251" s="329" t="s">
        <v>1</v>
      </c>
      <c r="E251" s="262">
        <v>1</v>
      </c>
      <c r="F251" s="1417">
        <v>1</v>
      </c>
      <c r="G251" s="1563">
        <v>3.88</v>
      </c>
      <c r="H251" s="1048">
        <v>256623.19999999998</v>
      </c>
      <c r="I251" s="1048"/>
      <c r="J251" s="1048"/>
      <c r="K251" s="285">
        <f t="shared" si="98"/>
        <v>256623.19999999998</v>
      </c>
      <c r="L251" s="262">
        <v>1</v>
      </c>
      <c r="M251" s="1417">
        <v>1</v>
      </c>
      <c r="N251" s="285">
        <v>4.01</v>
      </c>
      <c r="O251" s="1048">
        <v>265221.39999999997</v>
      </c>
      <c r="P251" s="1048"/>
      <c r="Q251" s="1048"/>
      <c r="R251" s="285">
        <f t="shared" si="99"/>
        <v>265221.39999999997</v>
      </c>
      <c r="S251" s="285">
        <f>+E251-L251</f>
        <v>0</v>
      </c>
      <c r="T251" s="285">
        <f t="shared" si="103"/>
        <v>-8598.1999999999825</v>
      </c>
      <c r="U251" s="285">
        <f t="shared" si="104"/>
        <v>0</v>
      </c>
      <c r="V251" s="285">
        <f t="shared" si="105"/>
        <v>0</v>
      </c>
      <c r="W251" s="285">
        <f>T251+U251+V251</f>
        <v>-8598.1999999999825</v>
      </c>
      <c r="X251" s="262">
        <v>1</v>
      </c>
      <c r="Y251" s="285">
        <v>2</v>
      </c>
      <c r="Z251" s="1563">
        <v>3.88</v>
      </c>
      <c r="AA251" s="1048">
        <v>256623.19999999998</v>
      </c>
      <c r="AB251" s="1048">
        <v>0</v>
      </c>
      <c r="AC251" s="1048"/>
      <c r="AD251" s="285">
        <f t="shared" si="97"/>
        <v>256623.19999999998</v>
      </c>
      <c r="AE251" s="262">
        <v>1</v>
      </c>
      <c r="AF251" s="285">
        <v>3</v>
      </c>
      <c r="AG251" s="1563">
        <v>3.88</v>
      </c>
      <c r="AH251" s="1048">
        <v>256623.19999999998</v>
      </c>
      <c r="AI251" s="1048">
        <v>0</v>
      </c>
      <c r="AJ251" s="1048"/>
      <c r="AK251" s="285">
        <f t="shared" si="102"/>
        <v>256623.19999999998</v>
      </c>
    </row>
    <row r="252" spans="1:37" ht="27" x14ac:dyDescent="0.25">
      <c r="A252" s="1048">
        <v>78</v>
      </c>
      <c r="B252" s="262" t="s">
        <v>1429</v>
      </c>
      <c r="C252" s="26" t="s">
        <v>6712</v>
      </c>
      <c r="D252" s="329" t="s">
        <v>1</v>
      </c>
      <c r="E252" s="262">
        <v>1</v>
      </c>
      <c r="F252" s="1417">
        <v>1</v>
      </c>
      <c r="G252" s="1563">
        <v>3.88</v>
      </c>
      <c r="H252" s="1048">
        <v>256623.19999999998</v>
      </c>
      <c r="I252" s="1048"/>
      <c r="J252" s="1048"/>
      <c r="K252" s="285">
        <f t="shared" si="98"/>
        <v>256623.19999999998</v>
      </c>
      <c r="L252" s="262">
        <v>1</v>
      </c>
      <c r="M252" s="1417">
        <v>1</v>
      </c>
      <c r="N252" s="285">
        <v>4.01</v>
      </c>
      <c r="O252" s="1048">
        <v>265221.39999999997</v>
      </c>
      <c r="P252" s="1048"/>
      <c r="Q252" s="1048"/>
      <c r="R252" s="285">
        <f t="shared" si="99"/>
        <v>265221.39999999997</v>
      </c>
      <c r="S252" s="285">
        <f t="shared" ref="S252:S255" si="106">+E252-L252</f>
        <v>0</v>
      </c>
      <c r="T252" s="285">
        <f t="shared" si="103"/>
        <v>-8598.1999999999825</v>
      </c>
      <c r="U252" s="285">
        <f t="shared" si="104"/>
        <v>0</v>
      </c>
      <c r="V252" s="285">
        <f t="shared" si="105"/>
        <v>0</v>
      </c>
      <c r="W252" s="285">
        <f t="shared" ref="W252:W255" si="107">T252+U252+V252</f>
        <v>-8598.1999999999825</v>
      </c>
      <c r="X252" s="262">
        <v>1</v>
      </c>
      <c r="Y252" s="285">
        <v>2</v>
      </c>
      <c r="Z252" s="1563">
        <v>3.88</v>
      </c>
      <c r="AA252" s="1048">
        <v>256623.19999999998</v>
      </c>
      <c r="AB252" s="1048">
        <v>0</v>
      </c>
      <c r="AC252" s="1048"/>
      <c r="AD252" s="285">
        <f t="shared" si="97"/>
        <v>256623.19999999998</v>
      </c>
      <c r="AE252" s="262">
        <v>1</v>
      </c>
      <c r="AF252" s="285">
        <v>3</v>
      </c>
      <c r="AG252" s="1563">
        <v>3.88</v>
      </c>
      <c r="AH252" s="1048">
        <v>256623.19999999998</v>
      </c>
      <c r="AI252" s="1048">
        <v>0</v>
      </c>
      <c r="AJ252" s="1048"/>
      <c r="AK252" s="285">
        <f t="shared" si="102"/>
        <v>256623.19999999998</v>
      </c>
    </row>
    <row r="253" spans="1:37" ht="27" x14ac:dyDescent="0.25">
      <c r="A253" s="1048">
        <v>79</v>
      </c>
      <c r="B253" s="262" t="s">
        <v>1429</v>
      </c>
      <c r="C253" s="26" t="s">
        <v>6712</v>
      </c>
      <c r="D253" s="329" t="s">
        <v>1</v>
      </c>
      <c r="E253" s="262">
        <v>1</v>
      </c>
      <c r="F253" s="1417">
        <v>1</v>
      </c>
      <c r="G253" s="1563">
        <v>3.88</v>
      </c>
      <c r="H253" s="1048">
        <v>256623.19999999998</v>
      </c>
      <c r="I253" s="1048"/>
      <c r="J253" s="1048"/>
      <c r="K253" s="285">
        <f t="shared" si="98"/>
        <v>256623.19999999998</v>
      </c>
      <c r="L253" s="262">
        <v>1</v>
      </c>
      <c r="M253" s="1417">
        <v>1</v>
      </c>
      <c r="N253" s="285">
        <v>4.01</v>
      </c>
      <c r="O253" s="1048">
        <v>265221.39999999997</v>
      </c>
      <c r="P253" s="1048"/>
      <c r="Q253" s="1048"/>
      <c r="R253" s="285">
        <f t="shared" si="99"/>
        <v>265221.39999999997</v>
      </c>
      <c r="S253" s="285">
        <f t="shared" si="106"/>
        <v>0</v>
      </c>
      <c r="T253" s="285">
        <f t="shared" si="103"/>
        <v>-8598.1999999999825</v>
      </c>
      <c r="U253" s="285">
        <f t="shared" si="104"/>
        <v>0</v>
      </c>
      <c r="V253" s="285">
        <f t="shared" si="105"/>
        <v>0</v>
      </c>
      <c r="W253" s="285">
        <f t="shared" si="107"/>
        <v>-8598.1999999999825</v>
      </c>
      <c r="X253" s="262">
        <v>1</v>
      </c>
      <c r="Y253" s="285">
        <v>2</v>
      </c>
      <c r="Z253" s="1563">
        <v>3.88</v>
      </c>
      <c r="AA253" s="1048">
        <v>256623.19999999998</v>
      </c>
      <c r="AB253" s="1048">
        <v>0</v>
      </c>
      <c r="AC253" s="1048"/>
      <c r="AD253" s="285">
        <f t="shared" si="97"/>
        <v>256623.19999999998</v>
      </c>
      <c r="AE253" s="262">
        <v>1</v>
      </c>
      <c r="AF253" s="285">
        <v>3</v>
      </c>
      <c r="AG253" s="1563">
        <v>3.88</v>
      </c>
      <c r="AH253" s="1048">
        <v>256623.19999999998</v>
      </c>
      <c r="AI253" s="1048">
        <v>0</v>
      </c>
      <c r="AJ253" s="1048"/>
      <c r="AK253" s="285">
        <f t="shared" si="102"/>
        <v>256623.19999999998</v>
      </c>
    </row>
    <row r="254" spans="1:37" ht="27" x14ac:dyDescent="0.25">
      <c r="A254" s="1048">
        <v>80</v>
      </c>
      <c r="B254" s="262" t="s">
        <v>1429</v>
      </c>
      <c r="C254" s="26" t="s">
        <v>6712</v>
      </c>
      <c r="D254" s="329" t="s">
        <v>1</v>
      </c>
      <c r="E254" s="262">
        <v>1</v>
      </c>
      <c r="F254" s="1417">
        <v>1</v>
      </c>
      <c r="G254" s="1563">
        <v>3.88</v>
      </c>
      <c r="H254" s="1048">
        <v>256623.19999999998</v>
      </c>
      <c r="I254" s="1048"/>
      <c r="J254" s="1048"/>
      <c r="K254" s="285">
        <f t="shared" si="98"/>
        <v>256623.19999999998</v>
      </c>
      <c r="L254" s="262">
        <v>1</v>
      </c>
      <c r="M254" s="1417">
        <v>1</v>
      </c>
      <c r="N254" s="285">
        <v>4.01</v>
      </c>
      <c r="O254" s="1048">
        <v>265221.39999999997</v>
      </c>
      <c r="P254" s="1048"/>
      <c r="Q254" s="1048"/>
      <c r="R254" s="285">
        <f t="shared" si="99"/>
        <v>265221.39999999997</v>
      </c>
      <c r="S254" s="285">
        <f t="shared" si="106"/>
        <v>0</v>
      </c>
      <c r="T254" s="285">
        <f t="shared" si="103"/>
        <v>-8598.1999999999825</v>
      </c>
      <c r="U254" s="285">
        <f t="shared" si="104"/>
        <v>0</v>
      </c>
      <c r="V254" s="285">
        <f t="shared" si="105"/>
        <v>0</v>
      </c>
      <c r="W254" s="285">
        <f t="shared" si="107"/>
        <v>-8598.1999999999825</v>
      </c>
      <c r="X254" s="262">
        <v>1</v>
      </c>
      <c r="Y254" s="285">
        <v>2</v>
      </c>
      <c r="Z254" s="1563">
        <v>3.88</v>
      </c>
      <c r="AA254" s="1048">
        <v>256623.19999999998</v>
      </c>
      <c r="AB254" s="1048">
        <v>0</v>
      </c>
      <c r="AC254" s="1048"/>
      <c r="AD254" s="285">
        <f t="shared" si="97"/>
        <v>256623.19999999998</v>
      </c>
      <c r="AE254" s="262">
        <v>1</v>
      </c>
      <c r="AF254" s="285">
        <v>3</v>
      </c>
      <c r="AG254" s="1563">
        <v>3.88</v>
      </c>
      <c r="AH254" s="1048">
        <v>256623.19999999998</v>
      </c>
      <c r="AI254" s="1048">
        <v>0</v>
      </c>
      <c r="AJ254" s="1048"/>
      <c r="AK254" s="285">
        <f t="shared" si="102"/>
        <v>256623.19999999998</v>
      </c>
    </row>
    <row r="255" spans="1:37" ht="27" x14ac:dyDescent="0.25">
      <c r="A255" s="1048">
        <v>81</v>
      </c>
      <c r="B255" s="262" t="s">
        <v>1429</v>
      </c>
      <c r="C255" s="26" t="s">
        <v>6712</v>
      </c>
      <c r="D255" s="329" t="s">
        <v>1</v>
      </c>
      <c r="E255" s="262">
        <v>1</v>
      </c>
      <c r="F255" s="1417">
        <v>1</v>
      </c>
      <c r="G255" s="1563">
        <v>3.88</v>
      </c>
      <c r="H255" s="1048">
        <v>256623.19999999998</v>
      </c>
      <c r="I255" s="1048"/>
      <c r="J255" s="1048"/>
      <c r="K255" s="285">
        <f t="shared" si="98"/>
        <v>256623.19999999998</v>
      </c>
      <c r="L255" s="262">
        <v>1</v>
      </c>
      <c r="M255" s="1417">
        <v>1</v>
      </c>
      <c r="N255" s="285">
        <v>4.01</v>
      </c>
      <c r="O255" s="1048">
        <v>265221.39999999997</v>
      </c>
      <c r="P255" s="1048"/>
      <c r="Q255" s="1048"/>
      <c r="R255" s="285">
        <f t="shared" si="99"/>
        <v>265221.39999999997</v>
      </c>
      <c r="S255" s="285">
        <f t="shared" si="106"/>
        <v>0</v>
      </c>
      <c r="T255" s="285">
        <f t="shared" si="103"/>
        <v>-8598.1999999999825</v>
      </c>
      <c r="U255" s="285">
        <f t="shared" si="104"/>
        <v>0</v>
      </c>
      <c r="V255" s="285">
        <f t="shared" si="105"/>
        <v>0</v>
      </c>
      <c r="W255" s="285">
        <f t="shared" si="107"/>
        <v>-8598.1999999999825</v>
      </c>
      <c r="X255" s="262">
        <v>1</v>
      </c>
      <c r="Y255" s="285">
        <v>2</v>
      </c>
      <c r="Z255" s="1563">
        <v>3.88</v>
      </c>
      <c r="AA255" s="1048">
        <v>256623.19999999998</v>
      </c>
      <c r="AB255" s="1048">
        <v>0</v>
      </c>
      <c r="AC255" s="1048"/>
      <c r="AD255" s="285">
        <f t="shared" si="97"/>
        <v>256623.19999999998</v>
      </c>
      <c r="AE255" s="262">
        <v>1</v>
      </c>
      <c r="AF255" s="285">
        <v>3</v>
      </c>
      <c r="AG255" s="1563">
        <v>3.88</v>
      </c>
      <c r="AH255" s="1048">
        <v>256623.19999999998</v>
      </c>
      <c r="AI255" s="1048">
        <v>0</v>
      </c>
      <c r="AJ255" s="1048"/>
      <c r="AK255" s="285">
        <f t="shared" si="102"/>
        <v>256623.19999999998</v>
      </c>
    </row>
    <row r="256" spans="1:37" ht="27" x14ac:dyDescent="0.25">
      <c r="A256" s="1048">
        <v>82</v>
      </c>
      <c r="B256" s="262" t="s">
        <v>1429</v>
      </c>
      <c r="C256" s="26" t="s">
        <v>6712</v>
      </c>
      <c r="D256" s="329" t="s">
        <v>1</v>
      </c>
      <c r="E256" s="262">
        <v>1</v>
      </c>
      <c r="F256" s="1417">
        <v>1</v>
      </c>
      <c r="G256" s="1563">
        <v>3.88</v>
      </c>
      <c r="H256" s="1048">
        <v>256623.19999999998</v>
      </c>
      <c r="I256" s="1048"/>
      <c r="J256" s="1048"/>
      <c r="K256" s="285">
        <f>H256+I256+J256</f>
        <v>256623.19999999998</v>
      </c>
      <c r="L256" s="262">
        <v>1</v>
      </c>
      <c r="M256" s="1417">
        <v>1</v>
      </c>
      <c r="N256" s="285">
        <v>4.01</v>
      </c>
      <c r="O256" s="1048">
        <v>265221.39999999997</v>
      </c>
      <c r="P256" s="1048"/>
      <c r="Q256" s="1048"/>
      <c r="R256" s="285">
        <f>O256+P256+Q256</f>
        <v>265221.39999999997</v>
      </c>
      <c r="S256" s="285">
        <f>+E256-L256</f>
        <v>0</v>
      </c>
      <c r="T256" s="285">
        <f t="shared" si="103"/>
        <v>-8598.1999999999825</v>
      </c>
      <c r="U256" s="285">
        <f t="shared" si="104"/>
        <v>0</v>
      </c>
      <c r="V256" s="285">
        <f t="shared" si="105"/>
        <v>0</v>
      </c>
      <c r="W256" s="285">
        <f>T256+U256+V256</f>
        <v>-8598.1999999999825</v>
      </c>
      <c r="X256" s="262">
        <v>1</v>
      </c>
      <c r="Y256" s="285">
        <v>2</v>
      </c>
      <c r="Z256" s="1563">
        <v>3.88</v>
      </c>
      <c r="AA256" s="1048">
        <v>256623.19999999998</v>
      </c>
      <c r="AB256" s="1048">
        <v>0</v>
      </c>
      <c r="AC256" s="1048"/>
      <c r="AD256" s="285">
        <f t="shared" si="97"/>
        <v>256623.19999999998</v>
      </c>
      <c r="AE256" s="262">
        <v>1</v>
      </c>
      <c r="AF256" s="285">
        <v>3</v>
      </c>
      <c r="AG256" s="1563">
        <v>3.88</v>
      </c>
      <c r="AH256" s="1048">
        <v>256623.19999999998</v>
      </c>
      <c r="AI256" s="1048">
        <v>0</v>
      </c>
      <c r="AJ256" s="1048"/>
      <c r="AK256" s="285">
        <f>AH256+AI256+AJ256</f>
        <v>256623.19999999998</v>
      </c>
    </row>
    <row r="257" spans="1:37" ht="27" x14ac:dyDescent="0.25">
      <c r="A257" s="1048">
        <v>83</v>
      </c>
      <c r="B257" s="262" t="s">
        <v>1429</v>
      </c>
      <c r="C257" s="26" t="s">
        <v>6712</v>
      </c>
      <c r="D257" s="329" t="s">
        <v>1</v>
      </c>
      <c r="E257" s="262">
        <v>1</v>
      </c>
      <c r="F257" s="1417">
        <v>1</v>
      </c>
      <c r="G257" s="1563">
        <v>3.88</v>
      </c>
      <c r="H257" s="1048">
        <v>256623.19999999998</v>
      </c>
      <c r="I257" s="1048"/>
      <c r="J257" s="1048"/>
      <c r="K257" s="285">
        <f t="shared" ref="K257:K273" si="108">H257+I257+J257</f>
        <v>256623.19999999998</v>
      </c>
      <c r="L257" s="262">
        <v>1</v>
      </c>
      <c r="M257" s="1417">
        <v>1</v>
      </c>
      <c r="N257" s="285">
        <v>4.01</v>
      </c>
      <c r="O257" s="1048">
        <v>265221.39999999997</v>
      </c>
      <c r="P257" s="1048"/>
      <c r="Q257" s="1048"/>
      <c r="R257" s="285">
        <f t="shared" ref="R257:R273" si="109">O257+P257+Q257</f>
        <v>265221.39999999997</v>
      </c>
      <c r="S257" s="285">
        <f t="shared" ref="S257:S264" si="110">+E257-L257</f>
        <v>0</v>
      </c>
      <c r="T257" s="285">
        <f t="shared" si="103"/>
        <v>-8598.1999999999825</v>
      </c>
      <c r="U257" s="285">
        <f t="shared" si="104"/>
        <v>0</v>
      </c>
      <c r="V257" s="285">
        <f t="shared" si="105"/>
        <v>0</v>
      </c>
      <c r="W257" s="285">
        <f t="shared" ref="W257:W264" si="111">T257+U257+V257</f>
        <v>-8598.1999999999825</v>
      </c>
      <c r="X257" s="262">
        <v>1</v>
      </c>
      <c r="Y257" s="285">
        <v>2</v>
      </c>
      <c r="Z257" s="1563">
        <v>3.88</v>
      </c>
      <c r="AA257" s="1048">
        <v>256623.19999999998</v>
      </c>
      <c r="AB257" s="1048">
        <v>0</v>
      </c>
      <c r="AC257" s="1048"/>
      <c r="AD257" s="285">
        <f t="shared" si="97"/>
        <v>256623.19999999998</v>
      </c>
      <c r="AE257" s="262">
        <v>1</v>
      </c>
      <c r="AF257" s="285">
        <v>3</v>
      </c>
      <c r="AG257" s="1563">
        <v>3.88</v>
      </c>
      <c r="AH257" s="1048">
        <v>256623.19999999998</v>
      </c>
      <c r="AI257" s="1048">
        <v>0</v>
      </c>
      <c r="AJ257" s="1048"/>
      <c r="AK257" s="285">
        <f t="shared" ref="AK257:AK273" si="112">AH257+AI257+AJ257</f>
        <v>256623.19999999998</v>
      </c>
    </row>
    <row r="258" spans="1:37" ht="27" x14ac:dyDescent="0.25">
      <c r="A258" s="1048">
        <v>84</v>
      </c>
      <c r="B258" s="262" t="s">
        <v>1429</v>
      </c>
      <c r="C258" s="26" t="s">
        <v>6712</v>
      </c>
      <c r="D258" s="329" t="s">
        <v>1</v>
      </c>
      <c r="E258" s="262">
        <v>1</v>
      </c>
      <c r="F258" s="1417">
        <v>1</v>
      </c>
      <c r="G258" s="1563">
        <v>3.88</v>
      </c>
      <c r="H258" s="1048">
        <v>256623.19999999998</v>
      </c>
      <c r="I258" s="1048"/>
      <c r="J258" s="1048"/>
      <c r="K258" s="285">
        <f t="shared" si="108"/>
        <v>256623.19999999998</v>
      </c>
      <c r="L258" s="262">
        <v>1</v>
      </c>
      <c r="M258" s="1417">
        <v>1</v>
      </c>
      <c r="N258" s="285">
        <v>4.01</v>
      </c>
      <c r="O258" s="1048">
        <v>265221.39999999997</v>
      </c>
      <c r="P258" s="1048"/>
      <c r="Q258" s="1048"/>
      <c r="R258" s="285">
        <f t="shared" si="109"/>
        <v>265221.39999999997</v>
      </c>
      <c r="S258" s="285">
        <f t="shared" si="110"/>
        <v>0</v>
      </c>
      <c r="T258" s="285">
        <f t="shared" si="103"/>
        <v>-8598.1999999999825</v>
      </c>
      <c r="U258" s="285">
        <f t="shared" si="104"/>
        <v>0</v>
      </c>
      <c r="V258" s="285">
        <f t="shared" si="105"/>
        <v>0</v>
      </c>
      <c r="W258" s="285">
        <f t="shared" si="111"/>
        <v>-8598.1999999999825</v>
      </c>
      <c r="X258" s="262">
        <v>1</v>
      </c>
      <c r="Y258" s="285">
        <v>2</v>
      </c>
      <c r="Z258" s="1563">
        <v>3.88</v>
      </c>
      <c r="AA258" s="1048">
        <v>256623.19999999998</v>
      </c>
      <c r="AB258" s="1048">
        <v>0</v>
      </c>
      <c r="AC258" s="1048"/>
      <c r="AD258" s="285">
        <f t="shared" si="97"/>
        <v>256623.19999999998</v>
      </c>
      <c r="AE258" s="262">
        <v>1</v>
      </c>
      <c r="AF258" s="285">
        <v>3</v>
      </c>
      <c r="AG258" s="1563">
        <v>3.88</v>
      </c>
      <c r="AH258" s="1048">
        <v>256623.19999999998</v>
      </c>
      <c r="AI258" s="1048">
        <v>0</v>
      </c>
      <c r="AJ258" s="1048"/>
      <c r="AK258" s="285">
        <f t="shared" si="112"/>
        <v>256623.19999999998</v>
      </c>
    </row>
    <row r="259" spans="1:37" ht="27" x14ac:dyDescent="0.25">
      <c r="A259" s="1048">
        <v>85</v>
      </c>
      <c r="B259" s="262" t="s">
        <v>1429</v>
      </c>
      <c r="C259" s="26" t="s">
        <v>6712</v>
      </c>
      <c r="D259" s="329" t="s">
        <v>1</v>
      </c>
      <c r="E259" s="262">
        <v>1</v>
      </c>
      <c r="F259" s="1417">
        <v>1</v>
      </c>
      <c r="G259" s="1563">
        <v>3.88</v>
      </c>
      <c r="H259" s="1048">
        <v>256623.19999999998</v>
      </c>
      <c r="I259" s="1048"/>
      <c r="J259" s="1048"/>
      <c r="K259" s="285">
        <f t="shared" si="108"/>
        <v>256623.19999999998</v>
      </c>
      <c r="L259" s="262">
        <v>1</v>
      </c>
      <c r="M259" s="1417">
        <v>1</v>
      </c>
      <c r="N259" s="285">
        <v>4.01</v>
      </c>
      <c r="O259" s="1048">
        <v>265221.39999999997</v>
      </c>
      <c r="P259" s="1048"/>
      <c r="Q259" s="1048"/>
      <c r="R259" s="285">
        <f t="shared" si="109"/>
        <v>265221.39999999997</v>
      </c>
      <c r="S259" s="285">
        <f t="shared" si="110"/>
        <v>0</v>
      </c>
      <c r="T259" s="285">
        <f t="shared" si="103"/>
        <v>-8598.1999999999825</v>
      </c>
      <c r="U259" s="285">
        <f t="shared" si="104"/>
        <v>0</v>
      </c>
      <c r="V259" s="285">
        <f t="shared" si="105"/>
        <v>0</v>
      </c>
      <c r="W259" s="285">
        <f t="shared" si="111"/>
        <v>-8598.1999999999825</v>
      </c>
      <c r="X259" s="262">
        <v>1</v>
      </c>
      <c r="Y259" s="285">
        <v>2</v>
      </c>
      <c r="Z259" s="1563">
        <v>3.88</v>
      </c>
      <c r="AA259" s="1048">
        <v>256623.19999999998</v>
      </c>
      <c r="AB259" s="1048">
        <v>0</v>
      </c>
      <c r="AC259" s="1048"/>
      <c r="AD259" s="285">
        <f t="shared" si="97"/>
        <v>256623.19999999998</v>
      </c>
      <c r="AE259" s="262">
        <v>1</v>
      </c>
      <c r="AF259" s="285">
        <v>3</v>
      </c>
      <c r="AG259" s="1563">
        <v>3.88</v>
      </c>
      <c r="AH259" s="1048">
        <v>256623.19999999998</v>
      </c>
      <c r="AI259" s="1048">
        <v>0</v>
      </c>
      <c r="AJ259" s="1048"/>
      <c r="AK259" s="285">
        <f t="shared" si="112"/>
        <v>256623.19999999998</v>
      </c>
    </row>
    <row r="260" spans="1:37" ht="27" x14ac:dyDescent="0.25">
      <c r="A260" s="1048">
        <v>86</v>
      </c>
      <c r="B260" s="262" t="s">
        <v>1429</v>
      </c>
      <c r="C260" s="26" t="s">
        <v>6712</v>
      </c>
      <c r="D260" s="329" t="s">
        <v>1</v>
      </c>
      <c r="E260" s="262">
        <v>1</v>
      </c>
      <c r="F260" s="1417">
        <v>1</v>
      </c>
      <c r="G260" s="1563">
        <v>3.88</v>
      </c>
      <c r="H260" s="1048">
        <v>256623.19999999998</v>
      </c>
      <c r="I260" s="1048"/>
      <c r="J260" s="1048"/>
      <c r="K260" s="285">
        <f t="shared" si="108"/>
        <v>256623.19999999998</v>
      </c>
      <c r="L260" s="262">
        <v>1</v>
      </c>
      <c r="M260" s="1417">
        <v>1</v>
      </c>
      <c r="N260" s="285">
        <v>4.01</v>
      </c>
      <c r="O260" s="1048">
        <v>265221.39999999997</v>
      </c>
      <c r="P260" s="1048"/>
      <c r="Q260" s="1048"/>
      <c r="R260" s="285">
        <f t="shared" si="109"/>
        <v>265221.39999999997</v>
      </c>
      <c r="S260" s="285">
        <f t="shared" si="110"/>
        <v>0</v>
      </c>
      <c r="T260" s="285">
        <f t="shared" si="103"/>
        <v>-8598.1999999999825</v>
      </c>
      <c r="U260" s="285">
        <f t="shared" si="104"/>
        <v>0</v>
      </c>
      <c r="V260" s="285">
        <f t="shared" si="105"/>
        <v>0</v>
      </c>
      <c r="W260" s="285">
        <f t="shared" si="111"/>
        <v>-8598.1999999999825</v>
      </c>
      <c r="X260" s="262">
        <v>1</v>
      </c>
      <c r="Y260" s="285">
        <v>2</v>
      </c>
      <c r="Z260" s="1563">
        <v>3.88</v>
      </c>
      <c r="AA260" s="1048">
        <v>256623.19999999998</v>
      </c>
      <c r="AB260" s="1048">
        <v>0</v>
      </c>
      <c r="AC260" s="1048"/>
      <c r="AD260" s="285">
        <f t="shared" si="97"/>
        <v>256623.19999999998</v>
      </c>
      <c r="AE260" s="262">
        <v>1</v>
      </c>
      <c r="AF260" s="285">
        <v>3</v>
      </c>
      <c r="AG260" s="1563">
        <v>3.88</v>
      </c>
      <c r="AH260" s="1048">
        <v>256623.19999999998</v>
      </c>
      <c r="AI260" s="1048">
        <v>0</v>
      </c>
      <c r="AJ260" s="1048"/>
      <c r="AK260" s="285">
        <f t="shared" si="112"/>
        <v>256623.19999999998</v>
      </c>
    </row>
    <row r="261" spans="1:37" ht="27" x14ac:dyDescent="0.25">
      <c r="A261" s="1048">
        <v>87</v>
      </c>
      <c r="B261" s="262" t="s">
        <v>1429</v>
      </c>
      <c r="C261" s="26" t="s">
        <v>6712</v>
      </c>
      <c r="D261" s="329" t="s">
        <v>1</v>
      </c>
      <c r="E261" s="262">
        <v>1</v>
      </c>
      <c r="F261" s="1417">
        <v>1</v>
      </c>
      <c r="G261" s="1563">
        <v>3.88</v>
      </c>
      <c r="H261" s="1048">
        <v>256623.19999999998</v>
      </c>
      <c r="I261" s="1048"/>
      <c r="J261" s="1048"/>
      <c r="K261" s="285">
        <f t="shared" si="108"/>
        <v>256623.19999999998</v>
      </c>
      <c r="L261" s="262">
        <v>1</v>
      </c>
      <c r="M261" s="1417">
        <v>1</v>
      </c>
      <c r="N261" s="285">
        <v>4.01</v>
      </c>
      <c r="O261" s="1048">
        <v>265221.39999999997</v>
      </c>
      <c r="P261" s="1048"/>
      <c r="Q261" s="1048"/>
      <c r="R261" s="285">
        <f t="shared" si="109"/>
        <v>265221.39999999997</v>
      </c>
      <c r="S261" s="285">
        <f t="shared" si="110"/>
        <v>0</v>
      </c>
      <c r="T261" s="285">
        <f t="shared" si="103"/>
        <v>-8598.1999999999825</v>
      </c>
      <c r="U261" s="285">
        <f t="shared" si="104"/>
        <v>0</v>
      </c>
      <c r="V261" s="285">
        <f t="shared" si="105"/>
        <v>0</v>
      </c>
      <c r="W261" s="285">
        <f t="shared" si="111"/>
        <v>-8598.1999999999825</v>
      </c>
      <c r="X261" s="262">
        <v>1</v>
      </c>
      <c r="Y261" s="285">
        <v>2</v>
      </c>
      <c r="Z261" s="1563">
        <v>3.88</v>
      </c>
      <c r="AA261" s="1048">
        <v>256623.19999999998</v>
      </c>
      <c r="AB261" s="1048">
        <v>0</v>
      </c>
      <c r="AC261" s="1048"/>
      <c r="AD261" s="285">
        <f t="shared" si="97"/>
        <v>256623.19999999998</v>
      </c>
      <c r="AE261" s="262">
        <v>1</v>
      </c>
      <c r="AF261" s="285">
        <v>3</v>
      </c>
      <c r="AG261" s="1563">
        <v>3.88</v>
      </c>
      <c r="AH261" s="1048">
        <v>256623.19999999998</v>
      </c>
      <c r="AI261" s="1048">
        <v>0</v>
      </c>
      <c r="AJ261" s="1048"/>
      <c r="AK261" s="285">
        <f t="shared" si="112"/>
        <v>256623.19999999998</v>
      </c>
    </row>
    <row r="262" spans="1:37" ht="27" x14ac:dyDescent="0.25">
      <c r="A262" s="1048">
        <v>88</v>
      </c>
      <c r="B262" s="262" t="s">
        <v>1429</v>
      </c>
      <c r="C262" s="26" t="s">
        <v>6712</v>
      </c>
      <c r="D262" s="329" t="s">
        <v>1</v>
      </c>
      <c r="E262" s="262">
        <v>1</v>
      </c>
      <c r="F262" s="1417">
        <v>1</v>
      </c>
      <c r="G262" s="1563">
        <v>3.88</v>
      </c>
      <c r="H262" s="1048">
        <v>256623.19999999998</v>
      </c>
      <c r="I262" s="1048"/>
      <c r="J262" s="1048"/>
      <c r="K262" s="285">
        <f t="shared" si="108"/>
        <v>256623.19999999998</v>
      </c>
      <c r="L262" s="262">
        <v>1</v>
      </c>
      <c r="M262" s="1417">
        <v>1</v>
      </c>
      <c r="N262" s="285">
        <v>4.01</v>
      </c>
      <c r="O262" s="1048">
        <v>265221.39999999997</v>
      </c>
      <c r="P262" s="1048"/>
      <c r="Q262" s="1048"/>
      <c r="R262" s="285">
        <f t="shared" si="109"/>
        <v>265221.39999999997</v>
      </c>
      <c r="S262" s="285">
        <f t="shared" si="110"/>
        <v>0</v>
      </c>
      <c r="T262" s="285">
        <f t="shared" si="103"/>
        <v>-8598.1999999999825</v>
      </c>
      <c r="U262" s="285">
        <f t="shared" si="104"/>
        <v>0</v>
      </c>
      <c r="V262" s="285">
        <f t="shared" si="105"/>
        <v>0</v>
      </c>
      <c r="W262" s="285">
        <f t="shared" si="111"/>
        <v>-8598.1999999999825</v>
      </c>
      <c r="X262" s="262">
        <v>1</v>
      </c>
      <c r="Y262" s="285">
        <v>2</v>
      </c>
      <c r="Z262" s="1563">
        <v>3.88</v>
      </c>
      <c r="AA262" s="1048">
        <v>256623.19999999998</v>
      </c>
      <c r="AB262" s="1048">
        <v>0</v>
      </c>
      <c r="AC262" s="1048"/>
      <c r="AD262" s="285">
        <f t="shared" si="97"/>
        <v>256623.19999999998</v>
      </c>
      <c r="AE262" s="262">
        <v>1</v>
      </c>
      <c r="AF262" s="285">
        <v>3</v>
      </c>
      <c r="AG262" s="1563">
        <v>3.88</v>
      </c>
      <c r="AH262" s="1048">
        <v>256623.19999999998</v>
      </c>
      <c r="AI262" s="1048">
        <v>0</v>
      </c>
      <c r="AJ262" s="1048"/>
      <c r="AK262" s="285">
        <f t="shared" si="112"/>
        <v>256623.19999999998</v>
      </c>
    </row>
    <row r="263" spans="1:37" ht="27" x14ac:dyDescent="0.25">
      <c r="A263" s="1048">
        <v>89</v>
      </c>
      <c r="B263" s="262" t="s">
        <v>1429</v>
      </c>
      <c r="C263" s="26" t="s">
        <v>6712</v>
      </c>
      <c r="D263" s="329" t="s">
        <v>1</v>
      </c>
      <c r="E263" s="262">
        <v>1</v>
      </c>
      <c r="F263" s="1417">
        <v>1</v>
      </c>
      <c r="G263" s="1563">
        <v>3.88</v>
      </c>
      <c r="H263" s="1048">
        <v>256623.19999999998</v>
      </c>
      <c r="I263" s="1048"/>
      <c r="J263" s="1048"/>
      <c r="K263" s="285">
        <f t="shared" si="108"/>
        <v>256623.19999999998</v>
      </c>
      <c r="L263" s="262">
        <v>1</v>
      </c>
      <c r="M263" s="1417">
        <v>1</v>
      </c>
      <c r="N263" s="285">
        <v>4.01</v>
      </c>
      <c r="O263" s="1048">
        <v>265221.39999999997</v>
      </c>
      <c r="P263" s="1048"/>
      <c r="Q263" s="1048"/>
      <c r="R263" s="285">
        <f t="shared" si="109"/>
        <v>265221.39999999997</v>
      </c>
      <c r="S263" s="285">
        <f t="shared" si="110"/>
        <v>0</v>
      </c>
      <c r="T263" s="285">
        <f t="shared" si="103"/>
        <v>-8598.1999999999825</v>
      </c>
      <c r="U263" s="285">
        <f t="shared" si="104"/>
        <v>0</v>
      </c>
      <c r="V263" s="285">
        <f t="shared" si="105"/>
        <v>0</v>
      </c>
      <c r="W263" s="285">
        <f t="shared" si="111"/>
        <v>-8598.1999999999825</v>
      </c>
      <c r="X263" s="262">
        <v>1</v>
      </c>
      <c r="Y263" s="285">
        <v>2</v>
      </c>
      <c r="Z263" s="1563">
        <v>3.88</v>
      </c>
      <c r="AA263" s="1048">
        <v>256623.19999999998</v>
      </c>
      <c r="AB263" s="1048">
        <v>0</v>
      </c>
      <c r="AC263" s="1048"/>
      <c r="AD263" s="285">
        <f t="shared" si="97"/>
        <v>256623.19999999998</v>
      </c>
      <c r="AE263" s="262">
        <v>1</v>
      </c>
      <c r="AF263" s="285">
        <v>3</v>
      </c>
      <c r="AG263" s="1563">
        <v>3.88</v>
      </c>
      <c r="AH263" s="1048">
        <v>256623.19999999998</v>
      </c>
      <c r="AI263" s="1048">
        <v>0</v>
      </c>
      <c r="AJ263" s="1048"/>
      <c r="AK263" s="285">
        <f t="shared" si="112"/>
        <v>256623.19999999998</v>
      </c>
    </row>
    <row r="264" spans="1:37" ht="27" x14ac:dyDescent="0.25">
      <c r="A264" s="1048">
        <v>90</v>
      </c>
      <c r="B264" s="262" t="s">
        <v>1429</v>
      </c>
      <c r="C264" s="26" t="s">
        <v>6712</v>
      </c>
      <c r="D264" s="329" t="s">
        <v>1</v>
      </c>
      <c r="E264" s="262">
        <v>1</v>
      </c>
      <c r="F264" s="1417">
        <v>1</v>
      </c>
      <c r="G264" s="1563">
        <v>3.88</v>
      </c>
      <c r="H264" s="1048">
        <v>256623.19999999998</v>
      </c>
      <c r="I264" s="1048"/>
      <c r="J264" s="1048"/>
      <c r="K264" s="285">
        <f t="shared" si="108"/>
        <v>256623.19999999998</v>
      </c>
      <c r="L264" s="262">
        <v>1</v>
      </c>
      <c r="M264" s="1417">
        <v>1</v>
      </c>
      <c r="N264" s="285">
        <v>4.01</v>
      </c>
      <c r="O264" s="1048">
        <v>265221.39999999997</v>
      </c>
      <c r="P264" s="1048"/>
      <c r="Q264" s="1048"/>
      <c r="R264" s="285">
        <f t="shared" si="109"/>
        <v>265221.39999999997</v>
      </c>
      <c r="S264" s="285">
        <f t="shared" si="110"/>
        <v>0</v>
      </c>
      <c r="T264" s="285">
        <f t="shared" si="103"/>
        <v>-8598.1999999999825</v>
      </c>
      <c r="U264" s="285">
        <f t="shared" si="104"/>
        <v>0</v>
      </c>
      <c r="V264" s="285">
        <f t="shared" si="105"/>
        <v>0</v>
      </c>
      <c r="W264" s="285">
        <f t="shared" si="111"/>
        <v>-8598.1999999999825</v>
      </c>
      <c r="X264" s="262">
        <v>1</v>
      </c>
      <c r="Y264" s="285">
        <v>2</v>
      </c>
      <c r="Z264" s="1563">
        <v>3.88</v>
      </c>
      <c r="AA264" s="1048">
        <v>256623.19999999998</v>
      </c>
      <c r="AB264" s="1048">
        <v>0</v>
      </c>
      <c r="AC264" s="1048"/>
      <c r="AD264" s="285">
        <f t="shared" si="97"/>
        <v>256623.19999999998</v>
      </c>
      <c r="AE264" s="262">
        <v>1</v>
      </c>
      <c r="AF264" s="285">
        <v>3</v>
      </c>
      <c r="AG264" s="1563">
        <v>3.88</v>
      </c>
      <c r="AH264" s="1048">
        <v>256623.19999999998</v>
      </c>
      <c r="AI264" s="1048">
        <v>0</v>
      </c>
      <c r="AJ264" s="1048"/>
      <c r="AK264" s="285">
        <f t="shared" si="112"/>
        <v>256623.19999999998</v>
      </c>
    </row>
    <row r="265" spans="1:37" ht="27" x14ac:dyDescent="0.25">
      <c r="A265" s="1048">
        <v>91</v>
      </c>
      <c r="B265" s="262" t="s">
        <v>1429</v>
      </c>
      <c r="C265" s="26" t="s">
        <v>6712</v>
      </c>
      <c r="D265" s="329" t="s">
        <v>1</v>
      </c>
      <c r="E265" s="262">
        <v>1</v>
      </c>
      <c r="F265" s="1417">
        <v>1</v>
      </c>
      <c r="G265" s="1563">
        <v>3.88</v>
      </c>
      <c r="H265" s="1048">
        <v>256623.19999999998</v>
      </c>
      <c r="I265" s="1048"/>
      <c r="J265" s="1048"/>
      <c r="K265" s="285">
        <f t="shared" si="108"/>
        <v>256623.19999999998</v>
      </c>
      <c r="L265" s="262">
        <v>1</v>
      </c>
      <c r="M265" s="1417">
        <v>0</v>
      </c>
      <c r="N265" s="285">
        <v>3.88</v>
      </c>
      <c r="O265" s="1048">
        <v>256623.19999999998</v>
      </c>
      <c r="P265" s="1048"/>
      <c r="Q265" s="1048"/>
      <c r="R265" s="285">
        <f t="shared" si="109"/>
        <v>256623.19999999998</v>
      </c>
      <c r="S265" s="285">
        <f>+E265-L265</f>
        <v>0</v>
      </c>
      <c r="T265" s="285">
        <f t="shared" si="103"/>
        <v>0</v>
      </c>
      <c r="U265" s="285">
        <f t="shared" si="104"/>
        <v>0</v>
      </c>
      <c r="V265" s="285">
        <f t="shared" si="105"/>
        <v>0</v>
      </c>
      <c r="W265" s="285">
        <f>T265+U265+V265</f>
        <v>0</v>
      </c>
      <c r="X265" s="262">
        <v>1</v>
      </c>
      <c r="Y265" s="285">
        <v>2</v>
      </c>
      <c r="Z265" s="1563">
        <v>3.88</v>
      </c>
      <c r="AA265" s="1048">
        <v>256623.19999999998</v>
      </c>
      <c r="AB265" s="1048">
        <v>0</v>
      </c>
      <c r="AC265" s="1048"/>
      <c r="AD265" s="285">
        <f t="shared" si="97"/>
        <v>256623.19999999998</v>
      </c>
      <c r="AE265" s="262">
        <v>1</v>
      </c>
      <c r="AF265" s="285">
        <v>3</v>
      </c>
      <c r="AG265" s="1563">
        <v>3.88</v>
      </c>
      <c r="AH265" s="1048">
        <v>256623.19999999998</v>
      </c>
      <c r="AI265" s="1048">
        <v>0</v>
      </c>
      <c r="AJ265" s="1048"/>
      <c r="AK265" s="285">
        <f t="shared" si="112"/>
        <v>256623.19999999998</v>
      </c>
    </row>
    <row r="266" spans="1:37" ht="27" x14ac:dyDescent="0.25">
      <c r="A266" s="1048">
        <v>92</v>
      </c>
      <c r="B266" s="262" t="s">
        <v>1429</v>
      </c>
      <c r="C266" s="26" t="s">
        <v>6712</v>
      </c>
      <c r="D266" s="329" t="s">
        <v>1</v>
      </c>
      <c r="E266" s="262">
        <v>1</v>
      </c>
      <c r="F266" s="1417">
        <v>1</v>
      </c>
      <c r="G266" s="1563">
        <v>3.88</v>
      </c>
      <c r="H266" s="1048">
        <v>256623.19999999998</v>
      </c>
      <c r="I266" s="1048"/>
      <c r="J266" s="1048"/>
      <c r="K266" s="285">
        <f t="shared" si="108"/>
        <v>256623.19999999998</v>
      </c>
      <c r="L266" s="262">
        <v>1</v>
      </c>
      <c r="M266" s="1417">
        <v>1</v>
      </c>
      <c r="N266" s="285">
        <v>4.01</v>
      </c>
      <c r="O266" s="1048">
        <v>265221.39999999997</v>
      </c>
      <c r="P266" s="1048"/>
      <c r="Q266" s="1048"/>
      <c r="R266" s="285">
        <f t="shared" si="109"/>
        <v>265221.39999999997</v>
      </c>
      <c r="S266" s="285">
        <f>+E266-L266</f>
        <v>0</v>
      </c>
      <c r="T266" s="285">
        <f t="shared" si="103"/>
        <v>-8598.1999999999825</v>
      </c>
      <c r="U266" s="285">
        <f t="shared" si="104"/>
        <v>0</v>
      </c>
      <c r="V266" s="285">
        <f t="shared" si="105"/>
        <v>0</v>
      </c>
      <c r="W266" s="285">
        <f>T266+U266+V266</f>
        <v>-8598.1999999999825</v>
      </c>
      <c r="X266" s="262">
        <v>1</v>
      </c>
      <c r="Y266" s="285">
        <v>2</v>
      </c>
      <c r="Z266" s="1563">
        <v>3.88</v>
      </c>
      <c r="AA266" s="1048">
        <v>256623.19999999998</v>
      </c>
      <c r="AB266" s="1048">
        <v>0</v>
      </c>
      <c r="AC266" s="1048"/>
      <c r="AD266" s="285">
        <f t="shared" si="97"/>
        <v>256623.19999999998</v>
      </c>
      <c r="AE266" s="262">
        <v>1</v>
      </c>
      <c r="AF266" s="285">
        <v>3</v>
      </c>
      <c r="AG266" s="1563">
        <v>3.88</v>
      </c>
      <c r="AH266" s="1048">
        <v>256623.19999999998</v>
      </c>
      <c r="AI266" s="1048">
        <v>0</v>
      </c>
      <c r="AJ266" s="1048"/>
      <c r="AK266" s="285">
        <f t="shared" si="112"/>
        <v>256623.19999999998</v>
      </c>
    </row>
    <row r="267" spans="1:37" ht="27" x14ac:dyDescent="0.25">
      <c r="A267" s="1048">
        <v>93</v>
      </c>
      <c r="B267" s="262" t="s">
        <v>1429</v>
      </c>
      <c r="C267" s="26" t="s">
        <v>6712</v>
      </c>
      <c r="D267" s="329" t="s">
        <v>1</v>
      </c>
      <c r="E267" s="262">
        <v>1</v>
      </c>
      <c r="F267" s="1417">
        <v>1</v>
      </c>
      <c r="G267" s="1563">
        <v>3.88</v>
      </c>
      <c r="H267" s="1048">
        <v>256623.19999999998</v>
      </c>
      <c r="I267" s="1048"/>
      <c r="J267" s="1048"/>
      <c r="K267" s="285">
        <f t="shared" si="108"/>
        <v>256623.19999999998</v>
      </c>
      <c r="L267" s="262">
        <v>1</v>
      </c>
      <c r="M267" s="1417">
        <v>1</v>
      </c>
      <c r="N267" s="285">
        <v>4.01</v>
      </c>
      <c r="O267" s="1048">
        <v>265221.39999999997</v>
      </c>
      <c r="P267" s="1048"/>
      <c r="Q267" s="1048"/>
      <c r="R267" s="285">
        <f t="shared" si="109"/>
        <v>265221.39999999997</v>
      </c>
      <c r="S267" s="285">
        <f>+E267-L267</f>
        <v>0</v>
      </c>
      <c r="T267" s="285">
        <f t="shared" si="103"/>
        <v>-8598.1999999999825</v>
      </c>
      <c r="U267" s="285">
        <f t="shared" si="104"/>
        <v>0</v>
      </c>
      <c r="V267" s="285">
        <f t="shared" si="105"/>
        <v>0</v>
      </c>
      <c r="W267" s="285">
        <f>T267+U267+V267</f>
        <v>-8598.1999999999825</v>
      </c>
      <c r="X267" s="262">
        <v>1</v>
      </c>
      <c r="Y267" s="285">
        <v>2</v>
      </c>
      <c r="Z267" s="1563">
        <v>3.88</v>
      </c>
      <c r="AA267" s="1048">
        <v>256623.19999999998</v>
      </c>
      <c r="AB267" s="1048">
        <v>0</v>
      </c>
      <c r="AC267" s="1048"/>
      <c r="AD267" s="285">
        <f t="shared" si="97"/>
        <v>256623.19999999998</v>
      </c>
      <c r="AE267" s="262">
        <v>1</v>
      </c>
      <c r="AF267" s="285">
        <v>3</v>
      </c>
      <c r="AG267" s="1563">
        <v>3.88</v>
      </c>
      <c r="AH267" s="1048">
        <v>256623.19999999998</v>
      </c>
      <c r="AI267" s="1048">
        <v>0</v>
      </c>
      <c r="AJ267" s="1048"/>
      <c r="AK267" s="285">
        <f t="shared" si="112"/>
        <v>256623.19999999998</v>
      </c>
    </row>
    <row r="268" spans="1:37" ht="27" x14ac:dyDescent="0.25">
      <c r="A268" s="1048">
        <v>94</v>
      </c>
      <c r="B268" s="262" t="s">
        <v>1429</v>
      </c>
      <c r="C268" s="26" t="s">
        <v>6712</v>
      </c>
      <c r="D268" s="329" t="s">
        <v>1</v>
      </c>
      <c r="E268" s="262">
        <v>1</v>
      </c>
      <c r="F268" s="1417">
        <v>1</v>
      </c>
      <c r="G268" s="1563">
        <v>3.88</v>
      </c>
      <c r="H268" s="1048">
        <v>256623.19999999998</v>
      </c>
      <c r="I268" s="1048"/>
      <c r="J268" s="1048"/>
      <c r="K268" s="285">
        <f t="shared" si="108"/>
        <v>256623.19999999998</v>
      </c>
      <c r="L268" s="262">
        <v>1</v>
      </c>
      <c r="M268" s="1417">
        <v>1</v>
      </c>
      <c r="N268" s="285">
        <v>4.01</v>
      </c>
      <c r="O268" s="1048">
        <v>265221.39999999997</v>
      </c>
      <c r="P268" s="1048"/>
      <c r="Q268" s="1048"/>
      <c r="R268" s="285">
        <f t="shared" si="109"/>
        <v>265221.39999999997</v>
      </c>
      <c r="S268" s="285">
        <f>+E268-L268</f>
        <v>0</v>
      </c>
      <c r="T268" s="285">
        <f t="shared" si="103"/>
        <v>-8598.1999999999825</v>
      </c>
      <c r="U268" s="285">
        <f t="shared" si="104"/>
        <v>0</v>
      </c>
      <c r="V268" s="285">
        <f t="shared" si="105"/>
        <v>0</v>
      </c>
      <c r="W268" s="285">
        <f>T268+U268+V268</f>
        <v>-8598.1999999999825</v>
      </c>
      <c r="X268" s="262">
        <v>1</v>
      </c>
      <c r="Y268" s="285">
        <v>2</v>
      </c>
      <c r="Z268" s="1563">
        <v>3.88</v>
      </c>
      <c r="AA268" s="1048">
        <v>256623.19999999998</v>
      </c>
      <c r="AB268" s="1048">
        <v>0</v>
      </c>
      <c r="AC268" s="1048"/>
      <c r="AD268" s="285">
        <f t="shared" si="97"/>
        <v>256623.19999999998</v>
      </c>
      <c r="AE268" s="262">
        <v>1</v>
      </c>
      <c r="AF268" s="285">
        <v>3</v>
      </c>
      <c r="AG268" s="1563">
        <v>3.88</v>
      </c>
      <c r="AH268" s="1048">
        <v>256623.19999999998</v>
      </c>
      <c r="AI268" s="1048">
        <v>0</v>
      </c>
      <c r="AJ268" s="1048"/>
      <c r="AK268" s="285">
        <f t="shared" si="112"/>
        <v>256623.19999999998</v>
      </c>
    </row>
    <row r="269" spans="1:37" ht="27" x14ac:dyDescent="0.25">
      <c r="A269" s="1048">
        <v>95</v>
      </c>
      <c r="B269" s="262" t="s">
        <v>1429</v>
      </c>
      <c r="C269" s="26" t="s">
        <v>6712</v>
      </c>
      <c r="D269" s="329" t="s">
        <v>1</v>
      </c>
      <c r="E269" s="262">
        <v>1</v>
      </c>
      <c r="F269" s="1417">
        <v>1</v>
      </c>
      <c r="G269" s="1563">
        <v>3.88</v>
      </c>
      <c r="H269" s="1048">
        <v>256623.19999999998</v>
      </c>
      <c r="I269" s="1048"/>
      <c r="J269" s="1048"/>
      <c r="K269" s="285">
        <f t="shared" si="108"/>
        <v>256623.19999999998</v>
      </c>
      <c r="L269" s="262">
        <v>1</v>
      </c>
      <c r="M269" s="1417">
        <v>1</v>
      </c>
      <c r="N269" s="285">
        <v>4.01</v>
      </c>
      <c r="O269" s="1048">
        <v>265221.39999999997</v>
      </c>
      <c r="P269" s="1048"/>
      <c r="Q269" s="1048"/>
      <c r="R269" s="285">
        <f t="shared" si="109"/>
        <v>265221.39999999997</v>
      </c>
      <c r="S269" s="285">
        <f>+E269-L269</f>
        <v>0</v>
      </c>
      <c r="T269" s="285">
        <f t="shared" si="103"/>
        <v>-8598.1999999999825</v>
      </c>
      <c r="U269" s="285">
        <f t="shared" si="104"/>
        <v>0</v>
      </c>
      <c r="V269" s="285">
        <f t="shared" si="105"/>
        <v>0</v>
      </c>
      <c r="W269" s="285">
        <f>T269+U269+V269</f>
        <v>-8598.1999999999825</v>
      </c>
      <c r="X269" s="262">
        <v>1</v>
      </c>
      <c r="Y269" s="285">
        <v>2</v>
      </c>
      <c r="Z269" s="1563">
        <v>3.88</v>
      </c>
      <c r="AA269" s="1048">
        <v>256623.19999999998</v>
      </c>
      <c r="AB269" s="1048">
        <v>0</v>
      </c>
      <c r="AC269" s="1048"/>
      <c r="AD269" s="285">
        <f t="shared" si="97"/>
        <v>256623.19999999998</v>
      </c>
      <c r="AE269" s="262">
        <v>1</v>
      </c>
      <c r="AF269" s="285">
        <v>3</v>
      </c>
      <c r="AG269" s="1563">
        <v>3.88</v>
      </c>
      <c r="AH269" s="1048">
        <v>256623.19999999998</v>
      </c>
      <c r="AI269" s="1048">
        <v>0</v>
      </c>
      <c r="AJ269" s="1048"/>
      <c r="AK269" s="285">
        <f t="shared" si="112"/>
        <v>256623.19999999998</v>
      </c>
    </row>
    <row r="270" spans="1:37" ht="27" x14ac:dyDescent="0.25">
      <c r="A270" s="1048">
        <v>96</v>
      </c>
      <c r="B270" s="262" t="s">
        <v>1429</v>
      </c>
      <c r="C270" s="26" t="s">
        <v>6712</v>
      </c>
      <c r="D270" s="329" t="s">
        <v>1</v>
      </c>
      <c r="E270" s="262">
        <v>1</v>
      </c>
      <c r="F270" s="1417">
        <v>1</v>
      </c>
      <c r="G270" s="1563">
        <v>3.88</v>
      </c>
      <c r="H270" s="1048">
        <v>256623.19999999998</v>
      </c>
      <c r="I270" s="1048"/>
      <c r="J270" s="1048"/>
      <c r="K270" s="285">
        <f t="shared" si="108"/>
        <v>256623.19999999998</v>
      </c>
      <c r="L270" s="262">
        <v>1</v>
      </c>
      <c r="M270" s="1417">
        <v>1</v>
      </c>
      <c r="N270" s="285">
        <v>4.01</v>
      </c>
      <c r="O270" s="1048">
        <v>265221.39999999997</v>
      </c>
      <c r="P270" s="1048"/>
      <c r="Q270" s="1048"/>
      <c r="R270" s="285">
        <f t="shared" si="109"/>
        <v>265221.39999999997</v>
      </c>
      <c r="S270" s="285">
        <f t="shared" ref="S270:S273" si="113">+E270-L270</f>
        <v>0</v>
      </c>
      <c r="T270" s="285">
        <f t="shared" si="103"/>
        <v>-8598.1999999999825</v>
      </c>
      <c r="U270" s="285">
        <f t="shared" si="104"/>
        <v>0</v>
      </c>
      <c r="V270" s="285">
        <f t="shared" si="105"/>
        <v>0</v>
      </c>
      <c r="W270" s="285">
        <f t="shared" ref="W270:W273" si="114">T270+U270+V270</f>
        <v>-8598.1999999999825</v>
      </c>
      <c r="X270" s="262">
        <v>1</v>
      </c>
      <c r="Y270" s="285">
        <v>2</v>
      </c>
      <c r="Z270" s="1563">
        <v>3.88</v>
      </c>
      <c r="AA270" s="1048">
        <v>256623.19999999998</v>
      </c>
      <c r="AB270" s="1048">
        <v>0</v>
      </c>
      <c r="AC270" s="1048"/>
      <c r="AD270" s="285">
        <f t="shared" si="97"/>
        <v>256623.19999999998</v>
      </c>
      <c r="AE270" s="262">
        <v>1</v>
      </c>
      <c r="AF270" s="285">
        <v>3</v>
      </c>
      <c r="AG270" s="1563">
        <v>3.88</v>
      </c>
      <c r="AH270" s="1048">
        <v>256623.19999999998</v>
      </c>
      <c r="AI270" s="1048">
        <v>0</v>
      </c>
      <c r="AJ270" s="1048"/>
      <c r="AK270" s="285">
        <f t="shared" si="112"/>
        <v>256623.19999999998</v>
      </c>
    </row>
    <row r="271" spans="1:37" ht="27" x14ac:dyDescent="0.25">
      <c r="A271" s="1048">
        <v>97</v>
      </c>
      <c r="B271" s="262" t="s">
        <v>1429</v>
      </c>
      <c r="C271" s="26" t="s">
        <v>6712</v>
      </c>
      <c r="D271" s="329" t="s">
        <v>1</v>
      </c>
      <c r="E271" s="262">
        <v>1</v>
      </c>
      <c r="F271" s="1417">
        <v>1</v>
      </c>
      <c r="G271" s="1563">
        <v>3.88</v>
      </c>
      <c r="H271" s="1048">
        <v>256623.19999999998</v>
      </c>
      <c r="I271" s="1048"/>
      <c r="J271" s="1048"/>
      <c r="K271" s="285">
        <f t="shared" si="108"/>
        <v>256623.19999999998</v>
      </c>
      <c r="L271" s="262">
        <v>1</v>
      </c>
      <c r="M271" s="1417">
        <v>1</v>
      </c>
      <c r="N271" s="285">
        <v>4.01</v>
      </c>
      <c r="O271" s="1048">
        <v>265221.39999999997</v>
      </c>
      <c r="P271" s="1048"/>
      <c r="Q271" s="1048"/>
      <c r="R271" s="285">
        <f t="shared" si="109"/>
        <v>265221.39999999997</v>
      </c>
      <c r="S271" s="285">
        <f t="shared" si="113"/>
        <v>0</v>
      </c>
      <c r="T271" s="285">
        <f t="shared" si="103"/>
        <v>-8598.1999999999825</v>
      </c>
      <c r="U271" s="285">
        <f t="shared" si="104"/>
        <v>0</v>
      </c>
      <c r="V271" s="285">
        <f t="shared" si="105"/>
        <v>0</v>
      </c>
      <c r="W271" s="285">
        <f t="shared" si="114"/>
        <v>-8598.1999999999825</v>
      </c>
      <c r="X271" s="262">
        <v>1</v>
      </c>
      <c r="Y271" s="285">
        <v>2</v>
      </c>
      <c r="Z271" s="1563">
        <v>3.88</v>
      </c>
      <c r="AA271" s="1048">
        <v>256623.19999999998</v>
      </c>
      <c r="AB271" s="1048">
        <v>0</v>
      </c>
      <c r="AC271" s="1048"/>
      <c r="AD271" s="285">
        <f t="shared" si="97"/>
        <v>256623.19999999998</v>
      </c>
      <c r="AE271" s="262">
        <v>1</v>
      </c>
      <c r="AF271" s="285">
        <v>3</v>
      </c>
      <c r="AG271" s="1563">
        <v>3.88</v>
      </c>
      <c r="AH271" s="1048">
        <v>256623.19999999998</v>
      </c>
      <c r="AI271" s="1048">
        <v>0</v>
      </c>
      <c r="AJ271" s="1048"/>
      <c r="AK271" s="285">
        <f t="shared" si="112"/>
        <v>256623.19999999998</v>
      </c>
    </row>
    <row r="272" spans="1:37" ht="27" x14ac:dyDescent="0.25">
      <c r="A272" s="1048">
        <v>98</v>
      </c>
      <c r="B272" s="262" t="s">
        <v>1429</v>
      </c>
      <c r="C272" s="26" t="s">
        <v>6712</v>
      </c>
      <c r="D272" s="329" t="s">
        <v>1</v>
      </c>
      <c r="E272" s="262">
        <v>1</v>
      </c>
      <c r="F272" s="1417">
        <v>1</v>
      </c>
      <c r="G272" s="1563">
        <v>3.88</v>
      </c>
      <c r="H272" s="1048">
        <v>256623.19999999998</v>
      </c>
      <c r="I272" s="1048"/>
      <c r="J272" s="1048"/>
      <c r="K272" s="285">
        <f t="shared" si="108"/>
        <v>256623.19999999998</v>
      </c>
      <c r="L272" s="262">
        <v>1</v>
      </c>
      <c r="M272" s="1417">
        <v>1</v>
      </c>
      <c r="N272" s="285">
        <v>4.01</v>
      </c>
      <c r="O272" s="1048">
        <v>265221.39999999997</v>
      </c>
      <c r="P272" s="1048"/>
      <c r="Q272" s="1048"/>
      <c r="R272" s="285">
        <f t="shared" si="109"/>
        <v>265221.39999999997</v>
      </c>
      <c r="S272" s="285">
        <f t="shared" si="113"/>
        <v>0</v>
      </c>
      <c r="T272" s="285">
        <f t="shared" si="103"/>
        <v>-8598.1999999999825</v>
      </c>
      <c r="U272" s="285">
        <f t="shared" si="104"/>
        <v>0</v>
      </c>
      <c r="V272" s="285">
        <f t="shared" si="105"/>
        <v>0</v>
      </c>
      <c r="W272" s="285">
        <f t="shared" si="114"/>
        <v>-8598.1999999999825</v>
      </c>
      <c r="X272" s="262">
        <v>1</v>
      </c>
      <c r="Y272" s="285">
        <v>2</v>
      </c>
      <c r="Z272" s="1563">
        <v>3.88</v>
      </c>
      <c r="AA272" s="1048">
        <v>256623.19999999998</v>
      </c>
      <c r="AB272" s="1048">
        <v>0</v>
      </c>
      <c r="AC272" s="1048"/>
      <c r="AD272" s="285">
        <f t="shared" si="97"/>
        <v>256623.19999999998</v>
      </c>
      <c r="AE272" s="262">
        <v>1</v>
      </c>
      <c r="AF272" s="285">
        <v>3</v>
      </c>
      <c r="AG272" s="1563">
        <v>3.88</v>
      </c>
      <c r="AH272" s="1048">
        <v>256623.19999999998</v>
      </c>
      <c r="AI272" s="1048">
        <v>0</v>
      </c>
      <c r="AJ272" s="1048"/>
      <c r="AK272" s="285">
        <f t="shared" si="112"/>
        <v>256623.19999999998</v>
      </c>
    </row>
    <row r="273" spans="1:37" ht="27" x14ac:dyDescent="0.25">
      <c r="A273" s="1048">
        <v>99</v>
      </c>
      <c r="B273" s="262" t="s">
        <v>1429</v>
      </c>
      <c r="C273" s="26" t="s">
        <v>6712</v>
      </c>
      <c r="D273" s="329" t="s">
        <v>1</v>
      </c>
      <c r="E273" s="262">
        <v>1</v>
      </c>
      <c r="F273" s="1417">
        <v>1</v>
      </c>
      <c r="G273" s="1563">
        <v>3.88</v>
      </c>
      <c r="H273" s="1048">
        <v>256623.19999999998</v>
      </c>
      <c r="I273" s="1048"/>
      <c r="J273" s="1048"/>
      <c r="K273" s="285">
        <f t="shared" si="108"/>
        <v>256623.19999999998</v>
      </c>
      <c r="L273" s="262">
        <v>1</v>
      </c>
      <c r="M273" s="1417">
        <v>1</v>
      </c>
      <c r="N273" s="285">
        <v>4.01</v>
      </c>
      <c r="O273" s="1048">
        <v>265221.39999999997</v>
      </c>
      <c r="P273" s="1048"/>
      <c r="Q273" s="1048"/>
      <c r="R273" s="285">
        <f t="shared" si="109"/>
        <v>265221.39999999997</v>
      </c>
      <c r="S273" s="285">
        <f t="shared" si="113"/>
        <v>0</v>
      </c>
      <c r="T273" s="285">
        <f t="shared" si="103"/>
        <v>-8598.1999999999825</v>
      </c>
      <c r="U273" s="285">
        <f t="shared" si="104"/>
        <v>0</v>
      </c>
      <c r="V273" s="285">
        <f t="shared" si="105"/>
        <v>0</v>
      </c>
      <c r="W273" s="285">
        <f t="shared" si="114"/>
        <v>-8598.1999999999825</v>
      </c>
      <c r="X273" s="262">
        <v>1</v>
      </c>
      <c r="Y273" s="285">
        <v>2</v>
      </c>
      <c r="Z273" s="1563">
        <v>3.88</v>
      </c>
      <c r="AA273" s="1048">
        <v>256623.19999999998</v>
      </c>
      <c r="AB273" s="1048">
        <v>0</v>
      </c>
      <c r="AC273" s="1048"/>
      <c r="AD273" s="285">
        <f t="shared" si="97"/>
        <v>256623.19999999998</v>
      </c>
      <c r="AE273" s="262">
        <v>1</v>
      </c>
      <c r="AF273" s="285">
        <v>3</v>
      </c>
      <c r="AG273" s="1563">
        <v>3.88</v>
      </c>
      <c r="AH273" s="1048">
        <v>256623.19999999998</v>
      </c>
      <c r="AI273" s="1048">
        <v>0</v>
      </c>
      <c r="AJ273" s="1048"/>
      <c r="AK273" s="285">
        <f t="shared" si="112"/>
        <v>256623.19999999998</v>
      </c>
    </row>
    <row r="274" spans="1:37" ht="27" x14ac:dyDescent="0.25">
      <c r="A274" s="1048">
        <v>100</v>
      </c>
      <c r="B274" s="262" t="s">
        <v>1429</v>
      </c>
      <c r="C274" s="26" t="s">
        <v>6712</v>
      </c>
      <c r="D274" s="329" t="s">
        <v>1</v>
      </c>
      <c r="E274" s="262">
        <v>1</v>
      </c>
      <c r="F274" s="1417">
        <v>1</v>
      </c>
      <c r="G274" s="1563">
        <v>3.88</v>
      </c>
      <c r="H274" s="1048">
        <v>256623.19999999998</v>
      </c>
      <c r="I274" s="1048"/>
      <c r="J274" s="1048"/>
      <c r="K274" s="285">
        <f>H274+I274+J274</f>
        <v>256623.19999999998</v>
      </c>
      <c r="L274" s="262">
        <v>1</v>
      </c>
      <c r="M274" s="1417">
        <v>1</v>
      </c>
      <c r="N274" s="285">
        <v>4.01</v>
      </c>
      <c r="O274" s="1048">
        <v>265221.39999999997</v>
      </c>
      <c r="P274" s="1048"/>
      <c r="Q274" s="1048"/>
      <c r="R274" s="285">
        <f>O274+P274+Q274</f>
        <v>265221.39999999997</v>
      </c>
      <c r="S274" s="285">
        <f>+E274-L274</f>
        <v>0</v>
      </c>
      <c r="T274" s="285">
        <f t="shared" si="103"/>
        <v>-8598.1999999999825</v>
      </c>
      <c r="U274" s="285">
        <f t="shared" si="104"/>
        <v>0</v>
      </c>
      <c r="V274" s="285">
        <f t="shared" si="105"/>
        <v>0</v>
      </c>
      <c r="W274" s="285">
        <f>T274+U274+V274</f>
        <v>-8598.1999999999825</v>
      </c>
      <c r="X274" s="262">
        <v>1</v>
      </c>
      <c r="Y274" s="285">
        <v>2</v>
      </c>
      <c r="Z274" s="1563">
        <v>3.88</v>
      </c>
      <c r="AA274" s="1048">
        <v>256623.19999999998</v>
      </c>
      <c r="AB274" s="1048">
        <v>0</v>
      </c>
      <c r="AC274" s="1048"/>
      <c r="AD274" s="285">
        <f t="shared" si="97"/>
        <v>256623.19999999998</v>
      </c>
      <c r="AE274" s="262">
        <v>1</v>
      </c>
      <c r="AF274" s="285">
        <v>3</v>
      </c>
      <c r="AG274" s="1563">
        <v>3.88</v>
      </c>
      <c r="AH274" s="1048">
        <v>256623.19999999998</v>
      </c>
      <c r="AI274" s="1048">
        <v>0</v>
      </c>
      <c r="AJ274" s="1048"/>
      <c r="AK274" s="285">
        <f>AH274+AI274+AJ274</f>
        <v>256623.19999999998</v>
      </c>
    </row>
    <row r="275" spans="1:37" ht="27" x14ac:dyDescent="0.25">
      <c r="A275" s="1048">
        <v>101</v>
      </c>
      <c r="B275" s="262" t="s">
        <v>1429</v>
      </c>
      <c r="C275" s="26" t="s">
        <v>6712</v>
      </c>
      <c r="D275" s="329" t="s">
        <v>1</v>
      </c>
      <c r="E275" s="262">
        <v>1</v>
      </c>
      <c r="F275" s="1417">
        <v>1</v>
      </c>
      <c r="G275" s="1563">
        <v>3.88</v>
      </c>
      <c r="H275" s="1048">
        <v>256623.19999999998</v>
      </c>
      <c r="I275" s="1048"/>
      <c r="J275" s="1048"/>
      <c r="K275" s="285">
        <f t="shared" ref="K275:K291" si="115">H275+I275+J275</f>
        <v>256623.19999999998</v>
      </c>
      <c r="L275" s="262">
        <v>1</v>
      </c>
      <c r="M275" s="1417">
        <v>1</v>
      </c>
      <c r="N275" s="285">
        <v>4.01</v>
      </c>
      <c r="O275" s="1048">
        <v>265221.39999999997</v>
      </c>
      <c r="P275" s="1048"/>
      <c r="Q275" s="1048"/>
      <c r="R275" s="285">
        <f t="shared" ref="R275:R291" si="116">O275+P275+Q275</f>
        <v>265221.39999999997</v>
      </c>
      <c r="S275" s="285">
        <f t="shared" ref="S275:S282" si="117">+E275-L275</f>
        <v>0</v>
      </c>
      <c r="T275" s="285">
        <f t="shared" si="103"/>
        <v>-8598.1999999999825</v>
      </c>
      <c r="U275" s="285">
        <f t="shared" si="104"/>
        <v>0</v>
      </c>
      <c r="V275" s="285">
        <f t="shared" si="105"/>
        <v>0</v>
      </c>
      <c r="W275" s="285">
        <f t="shared" ref="W275:W282" si="118">T275+U275+V275</f>
        <v>-8598.1999999999825</v>
      </c>
      <c r="X275" s="262">
        <v>1</v>
      </c>
      <c r="Y275" s="285">
        <v>2</v>
      </c>
      <c r="Z275" s="1563">
        <v>3.88</v>
      </c>
      <c r="AA275" s="1048">
        <v>256623.19999999998</v>
      </c>
      <c r="AB275" s="1048">
        <v>0</v>
      </c>
      <c r="AC275" s="1048"/>
      <c r="AD275" s="285">
        <f t="shared" si="97"/>
        <v>256623.19999999998</v>
      </c>
      <c r="AE275" s="262">
        <v>1</v>
      </c>
      <c r="AF275" s="285">
        <v>3</v>
      </c>
      <c r="AG275" s="1563">
        <v>3.88</v>
      </c>
      <c r="AH275" s="1048">
        <v>256623.19999999998</v>
      </c>
      <c r="AI275" s="1048">
        <v>0</v>
      </c>
      <c r="AJ275" s="1048"/>
      <c r="AK275" s="285">
        <f t="shared" ref="AK275:AK291" si="119">AH275+AI275+AJ275</f>
        <v>256623.19999999998</v>
      </c>
    </row>
    <row r="276" spans="1:37" ht="27" x14ac:dyDescent="0.25">
      <c r="A276" s="1048">
        <v>102</v>
      </c>
      <c r="B276" s="262" t="s">
        <v>1429</v>
      </c>
      <c r="C276" s="26" t="s">
        <v>6712</v>
      </c>
      <c r="D276" s="329" t="s">
        <v>1</v>
      </c>
      <c r="E276" s="262">
        <v>1</v>
      </c>
      <c r="F276" s="1417">
        <v>1</v>
      </c>
      <c r="G276" s="1563">
        <v>3.88</v>
      </c>
      <c r="H276" s="1048">
        <v>256623.19999999998</v>
      </c>
      <c r="I276" s="1048"/>
      <c r="J276" s="1048"/>
      <c r="K276" s="285">
        <f t="shared" si="115"/>
        <v>256623.19999999998</v>
      </c>
      <c r="L276" s="262">
        <v>1</v>
      </c>
      <c r="M276" s="1417">
        <v>1</v>
      </c>
      <c r="N276" s="285">
        <v>4.01</v>
      </c>
      <c r="O276" s="1048">
        <v>265221.39999999997</v>
      </c>
      <c r="P276" s="1048"/>
      <c r="Q276" s="1048"/>
      <c r="R276" s="285">
        <f t="shared" si="116"/>
        <v>265221.39999999997</v>
      </c>
      <c r="S276" s="285">
        <f t="shared" si="117"/>
        <v>0</v>
      </c>
      <c r="T276" s="285">
        <f t="shared" si="103"/>
        <v>-8598.1999999999825</v>
      </c>
      <c r="U276" s="285">
        <f t="shared" si="104"/>
        <v>0</v>
      </c>
      <c r="V276" s="285">
        <f t="shared" si="105"/>
        <v>0</v>
      </c>
      <c r="W276" s="285">
        <f t="shared" si="118"/>
        <v>-8598.1999999999825</v>
      </c>
      <c r="X276" s="262">
        <v>1</v>
      </c>
      <c r="Y276" s="285">
        <v>2</v>
      </c>
      <c r="Z276" s="1563">
        <v>3.88</v>
      </c>
      <c r="AA276" s="1048">
        <v>256623.19999999998</v>
      </c>
      <c r="AB276" s="1048">
        <v>0</v>
      </c>
      <c r="AC276" s="1048"/>
      <c r="AD276" s="285">
        <f t="shared" si="97"/>
        <v>256623.19999999998</v>
      </c>
      <c r="AE276" s="262">
        <v>1</v>
      </c>
      <c r="AF276" s="285">
        <v>3</v>
      </c>
      <c r="AG276" s="1563">
        <v>3.88</v>
      </c>
      <c r="AH276" s="1048">
        <v>256623.19999999998</v>
      </c>
      <c r="AI276" s="1048">
        <v>0</v>
      </c>
      <c r="AJ276" s="1048"/>
      <c r="AK276" s="285">
        <f t="shared" si="119"/>
        <v>256623.19999999998</v>
      </c>
    </row>
    <row r="277" spans="1:37" ht="27" x14ac:dyDescent="0.25">
      <c r="A277" s="1048">
        <v>103</v>
      </c>
      <c r="B277" s="262" t="s">
        <v>1429</v>
      </c>
      <c r="C277" s="26" t="s">
        <v>6712</v>
      </c>
      <c r="D277" s="329" t="s">
        <v>1</v>
      </c>
      <c r="E277" s="262">
        <v>1</v>
      </c>
      <c r="F277" s="1417">
        <v>1</v>
      </c>
      <c r="G277" s="1563">
        <v>3.88</v>
      </c>
      <c r="H277" s="1048">
        <v>256623.19999999998</v>
      </c>
      <c r="I277" s="1048"/>
      <c r="J277" s="1048"/>
      <c r="K277" s="285">
        <f t="shared" si="115"/>
        <v>256623.19999999998</v>
      </c>
      <c r="L277" s="262">
        <v>1</v>
      </c>
      <c r="M277" s="1417">
        <v>1</v>
      </c>
      <c r="N277" s="285">
        <v>4.01</v>
      </c>
      <c r="O277" s="1048">
        <v>265221.39999999997</v>
      </c>
      <c r="P277" s="1048"/>
      <c r="Q277" s="1048"/>
      <c r="R277" s="285">
        <f t="shared" si="116"/>
        <v>265221.39999999997</v>
      </c>
      <c r="S277" s="285">
        <f t="shared" si="117"/>
        <v>0</v>
      </c>
      <c r="T277" s="285">
        <f t="shared" si="103"/>
        <v>-8598.1999999999825</v>
      </c>
      <c r="U277" s="285">
        <f t="shared" si="104"/>
        <v>0</v>
      </c>
      <c r="V277" s="285">
        <f t="shared" si="105"/>
        <v>0</v>
      </c>
      <c r="W277" s="285">
        <f t="shared" si="118"/>
        <v>-8598.1999999999825</v>
      </c>
      <c r="X277" s="262">
        <v>1</v>
      </c>
      <c r="Y277" s="285">
        <v>2</v>
      </c>
      <c r="Z277" s="1563">
        <v>3.88</v>
      </c>
      <c r="AA277" s="1048">
        <v>256623.19999999998</v>
      </c>
      <c r="AB277" s="1048">
        <v>0</v>
      </c>
      <c r="AC277" s="1048"/>
      <c r="AD277" s="285">
        <f t="shared" si="97"/>
        <v>256623.19999999998</v>
      </c>
      <c r="AE277" s="262">
        <v>1</v>
      </c>
      <c r="AF277" s="285">
        <v>3</v>
      </c>
      <c r="AG277" s="1563">
        <v>3.88</v>
      </c>
      <c r="AH277" s="1048">
        <v>256623.19999999998</v>
      </c>
      <c r="AI277" s="1048">
        <v>0</v>
      </c>
      <c r="AJ277" s="1048"/>
      <c r="AK277" s="285">
        <f t="shared" si="119"/>
        <v>256623.19999999998</v>
      </c>
    </row>
    <row r="278" spans="1:37" ht="27" x14ac:dyDescent="0.25">
      <c r="A278" s="1048">
        <v>104</v>
      </c>
      <c r="B278" s="262" t="s">
        <v>1429</v>
      </c>
      <c r="C278" s="26" t="s">
        <v>6712</v>
      </c>
      <c r="D278" s="329" t="s">
        <v>1</v>
      </c>
      <c r="E278" s="262">
        <v>1</v>
      </c>
      <c r="F278" s="1417">
        <v>1</v>
      </c>
      <c r="G278" s="1563">
        <v>3.88</v>
      </c>
      <c r="H278" s="1048">
        <v>256623.19999999998</v>
      </c>
      <c r="I278" s="1048"/>
      <c r="J278" s="1048"/>
      <c r="K278" s="285">
        <f t="shared" si="115"/>
        <v>256623.19999999998</v>
      </c>
      <c r="L278" s="262">
        <v>1</v>
      </c>
      <c r="M278" s="1417">
        <v>1</v>
      </c>
      <c r="N278" s="285">
        <v>4.01</v>
      </c>
      <c r="O278" s="1048">
        <v>265221.39999999997</v>
      </c>
      <c r="P278" s="1048"/>
      <c r="Q278" s="1048"/>
      <c r="R278" s="285">
        <f t="shared" si="116"/>
        <v>265221.39999999997</v>
      </c>
      <c r="S278" s="285">
        <f t="shared" si="117"/>
        <v>0</v>
      </c>
      <c r="T278" s="285">
        <f t="shared" si="103"/>
        <v>-8598.1999999999825</v>
      </c>
      <c r="U278" s="285">
        <f t="shared" si="104"/>
        <v>0</v>
      </c>
      <c r="V278" s="285">
        <f t="shared" si="105"/>
        <v>0</v>
      </c>
      <c r="W278" s="285">
        <f t="shared" si="118"/>
        <v>-8598.1999999999825</v>
      </c>
      <c r="X278" s="262">
        <v>1</v>
      </c>
      <c r="Y278" s="285">
        <v>2</v>
      </c>
      <c r="Z278" s="1563">
        <v>3.88</v>
      </c>
      <c r="AA278" s="1048">
        <v>256623.19999999998</v>
      </c>
      <c r="AB278" s="1048">
        <v>0</v>
      </c>
      <c r="AC278" s="1048"/>
      <c r="AD278" s="285">
        <f t="shared" si="97"/>
        <v>256623.19999999998</v>
      </c>
      <c r="AE278" s="262">
        <v>1</v>
      </c>
      <c r="AF278" s="285">
        <v>3</v>
      </c>
      <c r="AG278" s="1563">
        <v>3.88</v>
      </c>
      <c r="AH278" s="1048">
        <v>256623.19999999998</v>
      </c>
      <c r="AI278" s="1048">
        <v>0</v>
      </c>
      <c r="AJ278" s="1048"/>
      <c r="AK278" s="285">
        <f t="shared" si="119"/>
        <v>256623.19999999998</v>
      </c>
    </row>
    <row r="279" spans="1:37" ht="27" x14ac:dyDescent="0.25">
      <c r="A279" s="1048">
        <v>105</v>
      </c>
      <c r="B279" s="262" t="s">
        <v>1429</v>
      </c>
      <c r="C279" s="26" t="s">
        <v>6712</v>
      </c>
      <c r="D279" s="329" t="s">
        <v>1</v>
      </c>
      <c r="E279" s="262">
        <v>1</v>
      </c>
      <c r="F279" s="1417">
        <v>1</v>
      </c>
      <c r="G279" s="1563">
        <v>3.88</v>
      </c>
      <c r="H279" s="1048">
        <v>256623.19999999998</v>
      </c>
      <c r="I279" s="1048"/>
      <c r="J279" s="1048"/>
      <c r="K279" s="285">
        <f t="shared" si="115"/>
        <v>256623.19999999998</v>
      </c>
      <c r="L279" s="262">
        <v>1</v>
      </c>
      <c r="M279" s="1417">
        <v>1</v>
      </c>
      <c r="N279" s="285">
        <v>4.01</v>
      </c>
      <c r="O279" s="1048">
        <v>265221.39999999997</v>
      </c>
      <c r="P279" s="1048"/>
      <c r="Q279" s="1048"/>
      <c r="R279" s="285">
        <f t="shared" si="116"/>
        <v>265221.39999999997</v>
      </c>
      <c r="S279" s="285">
        <f t="shared" si="117"/>
        <v>0</v>
      </c>
      <c r="T279" s="285">
        <f t="shared" si="103"/>
        <v>-8598.1999999999825</v>
      </c>
      <c r="U279" s="285">
        <f t="shared" si="104"/>
        <v>0</v>
      </c>
      <c r="V279" s="285">
        <f t="shared" si="105"/>
        <v>0</v>
      </c>
      <c r="W279" s="285">
        <f t="shared" si="118"/>
        <v>-8598.1999999999825</v>
      </c>
      <c r="X279" s="262">
        <v>1</v>
      </c>
      <c r="Y279" s="285">
        <v>2</v>
      </c>
      <c r="Z279" s="1563">
        <v>3.88</v>
      </c>
      <c r="AA279" s="1048">
        <v>256623.19999999998</v>
      </c>
      <c r="AB279" s="1048">
        <v>0</v>
      </c>
      <c r="AC279" s="1048"/>
      <c r="AD279" s="285">
        <f t="shared" si="97"/>
        <v>256623.19999999998</v>
      </c>
      <c r="AE279" s="262">
        <v>1</v>
      </c>
      <c r="AF279" s="285">
        <v>3</v>
      </c>
      <c r="AG279" s="1563">
        <v>3.88</v>
      </c>
      <c r="AH279" s="1048">
        <v>256623.19999999998</v>
      </c>
      <c r="AI279" s="1048">
        <v>0</v>
      </c>
      <c r="AJ279" s="1048"/>
      <c r="AK279" s="285">
        <f t="shared" si="119"/>
        <v>256623.19999999998</v>
      </c>
    </row>
    <row r="280" spans="1:37" ht="27" x14ac:dyDescent="0.25">
      <c r="A280" s="1048">
        <v>106</v>
      </c>
      <c r="B280" s="262" t="s">
        <v>1429</v>
      </c>
      <c r="C280" s="26" t="s">
        <v>6712</v>
      </c>
      <c r="D280" s="329" t="s">
        <v>1</v>
      </c>
      <c r="E280" s="262">
        <v>1</v>
      </c>
      <c r="F280" s="1417">
        <v>1</v>
      </c>
      <c r="G280" s="1563">
        <v>3.88</v>
      </c>
      <c r="H280" s="1048">
        <v>256623.19999999998</v>
      </c>
      <c r="I280" s="1048"/>
      <c r="J280" s="1048"/>
      <c r="K280" s="285">
        <f t="shared" si="115"/>
        <v>256623.19999999998</v>
      </c>
      <c r="L280" s="262">
        <v>1</v>
      </c>
      <c r="M280" s="1417">
        <v>1</v>
      </c>
      <c r="N280" s="285">
        <v>4.01</v>
      </c>
      <c r="O280" s="1048">
        <v>265221.39999999997</v>
      </c>
      <c r="P280" s="1048"/>
      <c r="Q280" s="1048"/>
      <c r="R280" s="285">
        <f t="shared" si="116"/>
        <v>265221.39999999997</v>
      </c>
      <c r="S280" s="285">
        <f t="shared" si="117"/>
        <v>0</v>
      </c>
      <c r="T280" s="285">
        <f t="shared" si="103"/>
        <v>-8598.1999999999825</v>
      </c>
      <c r="U280" s="285">
        <f t="shared" si="104"/>
        <v>0</v>
      </c>
      <c r="V280" s="285">
        <f t="shared" si="105"/>
        <v>0</v>
      </c>
      <c r="W280" s="285">
        <f t="shared" si="118"/>
        <v>-8598.1999999999825</v>
      </c>
      <c r="X280" s="262">
        <v>1</v>
      </c>
      <c r="Y280" s="285">
        <v>2</v>
      </c>
      <c r="Z280" s="1563">
        <v>3.88</v>
      </c>
      <c r="AA280" s="1048">
        <v>256623.19999999998</v>
      </c>
      <c r="AB280" s="1048">
        <v>0</v>
      </c>
      <c r="AC280" s="1048"/>
      <c r="AD280" s="285">
        <f t="shared" si="97"/>
        <v>256623.19999999998</v>
      </c>
      <c r="AE280" s="262">
        <v>1</v>
      </c>
      <c r="AF280" s="285">
        <v>3</v>
      </c>
      <c r="AG280" s="1563">
        <v>3.88</v>
      </c>
      <c r="AH280" s="1048">
        <v>256623.19999999998</v>
      </c>
      <c r="AI280" s="1048">
        <v>0</v>
      </c>
      <c r="AJ280" s="1048"/>
      <c r="AK280" s="285">
        <f t="shared" si="119"/>
        <v>256623.19999999998</v>
      </c>
    </row>
    <row r="281" spans="1:37" ht="27" x14ac:dyDescent="0.25">
      <c r="A281" s="1048">
        <v>107</v>
      </c>
      <c r="B281" s="262" t="s">
        <v>1429</v>
      </c>
      <c r="C281" s="26" t="s">
        <v>6712</v>
      </c>
      <c r="D281" s="329" t="s">
        <v>1</v>
      </c>
      <c r="E281" s="262">
        <v>1</v>
      </c>
      <c r="F281" s="1417">
        <v>1</v>
      </c>
      <c r="G281" s="1563">
        <v>3.88</v>
      </c>
      <c r="H281" s="1048">
        <v>256623.19999999998</v>
      </c>
      <c r="I281" s="1048"/>
      <c r="J281" s="1048"/>
      <c r="K281" s="285">
        <f t="shared" si="115"/>
        <v>256623.19999999998</v>
      </c>
      <c r="L281" s="262">
        <v>1</v>
      </c>
      <c r="M281" s="1417">
        <v>1</v>
      </c>
      <c r="N281" s="285">
        <v>4.01</v>
      </c>
      <c r="O281" s="1048">
        <v>265221.39999999997</v>
      </c>
      <c r="P281" s="1048"/>
      <c r="Q281" s="1048"/>
      <c r="R281" s="285">
        <f t="shared" si="116"/>
        <v>265221.39999999997</v>
      </c>
      <c r="S281" s="285">
        <f t="shared" si="117"/>
        <v>0</v>
      </c>
      <c r="T281" s="285">
        <f t="shared" si="103"/>
        <v>-8598.1999999999825</v>
      </c>
      <c r="U281" s="285">
        <f t="shared" si="104"/>
        <v>0</v>
      </c>
      <c r="V281" s="285">
        <f t="shared" si="105"/>
        <v>0</v>
      </c>
      <c r="W281" s="285">
        <f t="shared" si="118"/>
        <v>-8598.1999999999825</v>
      </c>
      <c r="X281" s="262">
        <v>1</v>
      </c>
      <c r="Y281" s="285">
        <v>2</v>
      </c>
      <c r="Z281" s="1563">
        <v>3.88</v>
      </c>
      <c r="AA281" s="1048">
        <v>256623.19999999998</v>
      </c>
      <c r="AB281" s="1048">
        <v>0</v>
      </c>
      <c r="AC281" s="1048"/>
      <c r="AD281" s="285">
        <f t="shared" si="97"/>
        <v>256623.19999999998</v>
      </c>
      <c r="AE281" s="262">
        <v>1</v>
      </c>
      <c r="AF281" s="285">
        <v>3</v>
      </c>
      <c r="AG281" s="1563">
        <v>3.88</v>
      </c>
      <c r="AH281" s="1048">
        <v>256623.19999999998</v>
      </c>
      <c r="AI281" s="1048">
        <v>0</v>
      </c>
      <c r="AJ281" s="1048"/>
      <c r="AK281" s="285">
        <f t="shared" si="119"/>
        <v>256623.19999999998</v>
      </c>
    </row>
    <row r="282" spans="1:37" ht="27" x14ac:dyDescent="0.25">
      <c r="A282" s="1048">
        <v>108</v>
      </c>
      <c r="B282" s="262" t="s">
        <v>1429</v>
      </c>
      <c r="C282" s="26" t="s">
        <v>6712</v>
      </c>
      <c r="D282" s="329" t="s">
        <v>1</v>
      </c>
      <c r="E282" s="262">
        <v>1</v>
      </c>
      <c r="F282" s="1417">
        <v>1</v>
      </c>
      <c r="G282" s="1563">
        <v>3.88</v>
      </c>
      <c r="H282" s="1048">
        <v>256623.19999999998</v>
      </c>
      <c r="I282" s="1048"/>
      <c r="J282" s="1048"/>
      <c r="K282" s="285">
        <f t="shared" si="115"/>
        <v>256623.19999999998</v>
      </c>
      <c r="L282" s="262">
        <v>1</v>
      </c>
      <c r="M282" s="1417">
        <v>1</v>
      </c>
      <c r="N282" s="285">
        <v>4.01</v>
      </c>
      <c r="O282" s="1048">
        <v>265221.39999999997</v>
      </c>
      <c r="P282" s="1048"/>
      <c r="Q282" s="1048"/>
      <c r="R282" s="285">
        <f t="shared" si="116"/>
        <v>265221.39999999997</v>
      </c>
      <c r="S282" s="285">
        <f t="shared" si="117"/>
        <v>0</v>
      </c>
      <c r="T282" s="285">
        <f t="shared" si="103"/>
        <v>-8598.1999999999825</v>
      </c>
      <c r="U282" s="285">
        <f t="shared" si="104"/>
        <v>0</v>
      </c>
      <c r="V282" s="285">
        <f t="shared" si="105"/>
        <v>0</v>
      </c>
      <c r="W282" s="285">
        <f t="shared" si="118"/>
        <v>-8598.1999999999825</v>
      </c>
      <c r="X282" s="262">
        <v>1</v>
      </c>
      <c r="Y282" s="285">
        <v>2</v>
      </c>
      <c r="Z282" s="1563">
        <v>3.88</v>
      </c>
      <c r="AA282" s="1048">
        <v>256623.19999999998</v>
      </c>
      <c r="AB282" s="1048">
        <v>0</v>
      </c>
      <c r="AC282" s="1048"/>
      <c r="AD282" s="285">
        <f t="shared" si="97"/>
        <v>256623.19999999998</v>
      </c>
      <c r="AE282" s="262">
        <v>1</v>
      </c>
      <c r="AF282" s="285">
        <v>3</v>
      </c>
      <c r="AG282" s="1563">
        <v>3.88</v>
      </c>
      <c r="AH282" s="1048">
        <v>256623.19999999998</v>
      </c>
      <c r="AI282" s="1048">
        <v>0</v>
      </c>
      <c r="AJ282" s="1048"/>
      <c r="AK282" s="285">
        <f t="shared" si="119"/>
        <v>256623.19999999998</v>
      </c>
    </row>
    <row r="283" spans="1:37" ht="27" x14ac:dyDescent="0.25">
      <c r="A283" s="1048">
        <v>109</v>
      </c>
      <c r="B283" s="262" t="s">
        <v>1429</v>
      </c>
      <c r="C283" s="26" t="s">
        <v>6712</v>
      </c>
      <c r="D283" s="329" t="s">
        <v>1</v>
      </c>
      <c r="E283" s="262">
        <v>1</v>
      </c>
      <c r="F283" s="1417">
        <v>1</v>
      </c>
      <c r="G283" s="1563">
        <v>3.88</v>
      </c>
      <c r="H283" s="1048">
        <v>256623.19999999998</v>
      </c>
      <c r="I283" s="1048"/>
      <c r="J283" s="1048"/>
      <c r="K283" s="285">
        <f t="shared" si="115"/>
        <v>256623.19999999998</v>
      </c>
      <c r="L283" s="262">
        <v>1</v>
      </c>
      <c r="M283" s="1417">
        <v>1</v>
      </c>
      <c r="N283" s="285">
        <v>4.01</v>
      </c>
      <c r="O283" s="1048">
        <v>265221.39999999997</v>
      </c>
      <c r="P283" s="1048"/>
      <c r="Q283" s="1048"/>
      <c r="R283" s="285">
        <f t="shared" si="116"/>
        <v>265221.39999999997</v>
      </c>
      <c r="S283" s="285">
        <f>+E283-L283</f>
        <v>0</v>
      </c>
      <c r="T283" s="285">
        <f t="shared" si="103"/>
        <v>-8598.1999999999825</v>
      </c>
      <c r="U283" s="285">
        <f t="shared" si="104"/>
        <v>0</v>
      </c>
      <c r="V283" s="285">
        <f t="shared" si="105"/>
        <v>0</v>
      </c>
      <c r="W283" s="285">
        <f>T283+U283+V283</f>
        <v>-8598.1999999999825</v>
      </c>
      <c r="X283" s="262">
        <v>1</v>
      </c>
      <c r="Y283" s="285">
        <v>2</v>
      </c>
      <c r="Z283" s="1563">
        <v>3.88</v>
      </c>
      <c r="AA283" s="1048">
        <v>256623.19999999998</v>
      </c>
      <c r="AB283" s="1048">
        <v>0</v>
      </c>
      <c r="AC283" s="1048"/>
      <c r="AD283" s="285">
        <f t="shared" si="97"/>
        <v>256623.19999999998</v>
      </c>
      <c r="AE283" s="262">
        <v>1</v>
      </c>
      <c r="AF283" s="285">
        <v>3</v>
      </c>
      <c r="AG283" s="1563">
        <v>3.88</v>
      </c>
      <c r="AH283" s="1048">
        <v>256623.19999999998</v>
      </c>
      <c r="AI283" s="1048">
        <v>0</v>
      </c>
      <c r="AJ283" s="1048"/>
      <c r="AK283" s="285">
        <f t="shared" si="119"/>
        <v>256623.19999999998</v>
      </c>
    </row>
    <row r="284" spans="1:37" ht="27" x14ac:dyDescent="0.25">
      <c r="A284" s="1048">
        <v>110</v>
      </c>
      <c r="B284" s="262" t="s">
        <v>1429</v>
      </c>
      <c r="C284" s="26" t="s">
        <v>6712</v>
      </c>
      <c r="D284" s="329" t="s">
        <v>1</v>
      </c>
      <c r="E284" s="262">
        <v>1</v>
      </c>
      <c r="F284" s="1417">
        <v>1</v>
      </c>
      <c r="G284" s="1563">
        <v>3.88</v>
      </c>
      <c r="H284" s="1048">
        <v>256623.19999999998</v>
      </c>
      <c r="I284" s="1048"/>
      <c r="J284" s="1048"/>
      <c r="K284" s="285">
        <f t="shared" si="115"/>
        <v>256623.19999999998</v>
      </c>
      <c r="L284" s="262">
        <v>1</v>
      </c>
      <c r="M284" s="1417">
        <v>1</v>
      </c>
      <c r="N284" s="285">
        <v>4.01</v>
      </c>
      <c r="O284" s="1048">
        <v>265221.39999999997</v>
      </c>
      <c r="P284" s="1048"/>
      <c r="Q284" s="1048"/>
      <c r="R284" s="285">
        <f t="shared" si="116"/>
        <v>265221.39999999997</v>
      </c>
      <c r="S284" s="285">
        <f>+E284-L284</f>
        <v>0</v>
      </c>
      <c r="T284" s="285">
        <f t="shared" si="103"/>
        <v>-8598.1999999999825</v>
      </c>
      <c r="U284" s="285">
        <f t="shared" si="104"/>
        <v>0</v>
      </c>
      <c r="V284" s="285">
        <f t="shared" si="105"/>
        <v>0</v>
      </c>
      <c r="W284" s="285">
        <f>T284+U284+V284</f>
        <v>-8598.1999999999825</v>
      </c>
      <c r="X284" s="262">
        <v>1</v>
      </c>
      <c r="Y284" s="285">
        <v>2</v>
      </c>
      <c r="Z284" s="1563">
        <v>3.88</v>
      </c>
      <c r="AA284" s="1048">
        <v>256623.19999999998</v>
      </c>
      <c r="AB284" s="1048">
        <v>0</v>
      </c>
      <c r="AC284" s="1048"/>
      <c r="AD284" s="285">
        <f t="shared" si="97"/>
        <v>256623.19999999998</v>
      </c>
      <c r="AE284" s="262">
        <v>1</v>
      </c>
      <c r="AF284" s="285">
        <v>3</v>
      </c>
      <c r="AG284" s="1563">
        <v>3.88</v>
      </c>
      <c r="AH284" s="1048">
        <v>256623.19999999998</v>
      </c>
      <c r="AI284" s="1048">
        <v>0</v>
      </c>
      <c r="AJ284" s="1048"/>
      <c r="AK284" s="285">
        <f t="shared" si="119"/>
        <v>256623.19999999998</v>
      </c>
    </row>
    <row r="285" spans="1:37" ht="27" x14ac:dyDescent="0.25">
      <c r="A285" s="1048">
        <v>111</v>
      </c>
      <c r="B285" s="262" t="s">
        <v>1429</v>
      </c>
      <c r="C285" s="26" t="s">
        <v>6712</v>
      </c>
      <c r="D285" s="329" t="s">
        <v>1</v>
      </c>
      <c r="E285" s="262">
        <v>1</v>
      </c>
      <c r="F285" s="1417">
        <v>1</v>
      </c>
      <c r="G285" s="1563">
        <v>3.88</v>
      </c>
      <c r="H285" s="1048">
        <v>256623.19999999998</v>
      </c>
      <c r="I285" s="1048"/>
      <c r="J285" s="1048"/>
      <c r="K285" s="285">
        <f t="shared" si="115"/>
        <v>256623.19999999998</v>
      </c>
      <c r="L285" s="262">
        <v>1</v>
      </c>
      <c r="M285" s="1417">
        <v>1</v>
      </c>
      <c r="N285" s="285">
        <v>4.01</v>
      </c>
      <c r="O285" s="1048">
        <v>265221.39999999997</v>
      </c>
      <c r="P285" s="1048"/>
      <c r="Q285" s="1048"/>
      <c r="R285" s="285">
        <f t="shared" si="116"/>
        <v>265221.39999999997</v>
      </c>
      <c r="S285" s="285">
        <f>+E285-L285</f>
        <v>0</v>
      </c>
      <c r="T285" s="285">
        <f t="shared" si="103"/>
        <v>-8598.1999999999825</v>
      </c>
      <c r="U285" s="285">
        <f t="shared" si="104"/>
        <v>0</v>
      </c>
      <c r="V285" s="285">
        <f t="shared" si="105"/>
        <v>0</v>
      </c>
      <c r="W285" s="285">
        <f>T285+U285+V285</f>
        <v>-8598.1999999999825</v>
      </c>
      <c r="X285" s="262">
        <v>1</v>
      </c>
      <c r="Y285" s="285">
        <v>2</v>
      </c>
      <c r="Z285" s="1563">
        <v>3.88</v>
      </c>
      <c r="AA285" s="1048">
        <v>256623.19999999998</v>
      </c>
      <c r="AB285" s="1048">
        <v>0</v>
      </c>
      <c r="AC285" s="1048"/>
      <c r="AD285" s="285">
        <f t="shared" si="97"/>
        <v>256623.19999999998</v>
      </c>
      <c r="AE285" s="262">
        <v>1</v>
      </c>
      <c r="AF285" s="285">
        <v>3</v>
      </c>
      <c r="AG285" s="1563">
        <v>3.88</v>
      </c>
      <c r="AH285" s="1048">
        <v>256623.19999999998</v>
      </c>
      <c r="AI285" s="1048">
        <v>0</v>
      </c>
      <c r="AJ285" s="1048"/>
      <c r="AK285" s="285">
        <f t="shared" si="119"/>
        <v>256623.19999999998</v>
      </c>
    </row>
    <row r="286" spans="1:37" ht="27" x14ac:dyDescent="0.25">
      <c r="A286" s="1048">
        <v>112</v>
      </c>
      <c r="B286" s="262" t="s">
        <v>1429</v>
      </c>
      <c r="C286" s="26" t="s">
        <v>6712</v>
      </c>
      <c r="D286" s="329" t="s">
        <v>1</v>
      </c>
      <c r="E286" s="262">
        <v>1</v>
      </c>
      <c r="F286" s="1417">
        <v>1</v>
      </c>
      <c r="G286" s="1563">
        <v>3.88</v>
      </c>
      <c r="H286" s="1048">
        <v>256623.19999999998</v>
      </c>
      <c r="I286" s="1048"/>
      <c r="J286" s="1048"/>
      <c r="K286" s="285">
        <f t="shared" si="115"/>
        <v>256623.19999999998</v>
      </c>
      <c r="L286" s="262">
        <v>1</v>
      </c>
      <c r="M286" s="1417">
        <v>1</v>
      </c>
      <c r="N286" s="285">
        <v>4.01</v>
      </c>
      <c r="O286" s="1048">
        <v>265221.39999999997</v>
      </c>
      <c r="P286" s="1048"/>
      <c r="Q286" s="1048"/>
      <c r="R286" s="285">
        <f t="shared" si="116"/>
        <v>265221.39999999997</v>
      </c>
      <c r="S286" s="285">
        <f>+E286-L286</f>
        <v>0</v>
      </c>
      <c r="T286" s="285">
        <f t="shared" si="103"/>
        <v>-8598.1999999999825</v>
      </c>
      <c r="U286" s="285">
        <f t="shared" si="104"/>
        <v>0</v>
      </c>
      <c r="V286" s="285">
        <f t="shared" si="105"/>
        <v>0</v>
      </c>
      <c r="W286" s="285">
        <f>T286+U286+V286</f>
        <v>-8598.1999999999825</v>
      </c>
      <c r="X286" s="262">
        <v>1</v>
      </c>
      <c r="Y286" s="285">
        <v>2</v>
      </c>
      <c r="Z286" s="1563">
        <v>3.88</v>
      </c>
      <c r="AA286" s="1048">
        <v>256623.19999999998</v>
      </c>
      <c r="AB286" s="1048">
        <v>0</v>
      </c>
      <c r="AC286" s="1048"/>
      <c r="AD286" s="285">
        <f t="shared" si="97"/>
        <v>256623.19999999998</v>
      </c>
      <c r="AE286" s="262">
        <v>1</v>
      </c>
      <c r="AF286" s="285">
        <v>3</v>
      </c>
      <c r="AG286" s="1563">
        <v>3.88</v>
      </c>
      <c r="AH286" s="1048">
        <v>256623.19999999998</v>
      </c>
      <c r="AI286" s="1048">
        <v>0</v>
      </c>
      <c r="AJ286" s="1048"/>
      <c r="AK286" s="285">
        <f t="shared" si="119"/>
        <v>256623.19999999998</v>
      </c>
    </row>
    <row r="287" spans="1:37" ht="27" x14ac:dyDescent="0.25">
      <c r="A287" s="1048">
        <v>113</v>
      </c>
      <c r="B287" s="262" t="s">
        <v>1429</v>
      </c>
      <c r="C287" s="26" t="s">
        <v>6712</v>
      </c>
      <c r="D287" s="329" t="s">
        <v>1</v>
      </c>
      <c r="E287" s="262">
        <v>1</v>
      </c>
      <c r="F287" s="1417">
        <v>1</v>
      </c>
      <c r="G287" s="1563">
        <v>3.88</v>
      </c>
      <c r="H287" s="1048">
        <v>256623.19999999998</v>
      </c>
      <c r="I287" s="1048"/>
      <c r="J287" s="1048"/>
      <c r="K287" s="285">
        <f t="shared" si="115"/>
        <v>256623.19999999998</v>
      </c>
      <c r="L287" s="262">
        <v>1</v>
      </c>
      <c r="M287" s="1417">
        <v>1</v>
      </c>
      <c r="N287" s="285">
        <v>4.01</v>
      </c>
      <c r="O287" s="1048">
        <v>265221.39999999997</v>
      </c>
      <c r="P287" s="1048"/>
      <c r="Q287" s="1048"/>
      <c r="R287" s="285">
        <f t="shared" si="116"/>
        <v>265221.39999999997</v>
      </c>
      <c r="S287" s="285">
        <f>+E287-L287</f>
        <v>0</v>
      </c>
      <c r="T287" s="285">
        <f t="shared" si="103"/>
        <v>-8598.1999999999825</v>
      </c>
      <c r="U287" s="285">
        <f t="shared" si="104"/>
        <v>0</v>
      </c>
      <c r="V287" s="285">
        <f t="shared" si="105"/>
        <v>0</v>
      </c>
      <c r="W287" s="285">
        <f>T287+U287+V287</f>
        <v>-8598.1999999999825</v>
      </c>
      <c r="X287" s="262">
        <v>1</v>
      </c>
      <c r="Y287" s="285">
        <v>2</v>
      </c>
      <c r="Z287" s="1563">
        <v>3.88</v>
      </c>
      <c r="AA287" s="1048">
        <v>256623.19999999998</v>
      </c>
      <c r="AB287" s="1048">
        <v>0</v>
      </c>
      <c r="AC287" s="1048"/>
      <c r="AD287" s="285">
        <f t="shared" si="97"/>
        <v>256623.19999999998</v>
      </c>
      <c r="AE287" s="262">
        <v>1</v>
      </c>
      <c r="AF287" s="285">
        <v>3</v>
      </c>
      <c r="AG287" s="1563">
        <v>3.88</v>
      </c>
      <c r="AH287" s="1048">
        <v>256623.19999999998</v>
      </c>
      <c r="AI287" s="1048">
        <v>0</v>
      </c>
      <c r="AJ287" s="1048"/>
      <c r="AK287" s="285">
        <f t="shared" si="119"/>
        <v>256623.19999999998</v>
      </c>
    </row>
    <row r="288" spans="1:37" ht="27" x14ac:dyDescent="0.25">
      <c r="A288" s="1048">
        <v>114</v>
      </c>
      <c r="B288" s="262" t="s">
        <v>1429</v>
      </c>
      <c r="C288" s="26" t="s">
        <v>6712</v>
      </c>
      <c r="D288" s="329" t="s">
        <v>1</v>
      </c>
      <c r="E288" s="262">
        <v>1</v>
      </c>
      <c r="F288" s="1417">
        <v>1</v>
      </c>
      <c r="G288" s="1563">
        <v>3.88</v>
      </c>
      <c r="H288" s="1048">
        <v>256623.19999999998</v>
      </c>
      <c r="I288" s="1048"/>
      <c r="J288" s="1048"/>
      <c r="K288" s="285">
        <f t="shared" si="115"/>
        <v>256623.19999999998</v>
      </c>
      <c r="L288" s="262">
        <v>1</v>
      </c>
      <c r="M288" s="1417">
        <v>1</v>
      </c>
      <c r="N288" s="285">
        <v>4.01</v>
      </c>
      <c r="O288" s="1048">
        <v>265221.39999999997</v>
      </c>
      <c r="P288" s="1048"/>
      <c r="Q288" s="1048"/>
      <c r="R288" s="285">
        <f t="shared" si="116"/>
        <v>265221.39999999997</v>
      </c>
      <c r="S288" s="285">
        <f t="shared" ref="S288:S291" si="120">+E288-L288</f>
        <v>0</v>
      </c>
      <c r="T288" s="285">
        <f t="shared" si="103"/>
        <v>-8598.1999999999825</v>
      </c>
      <c r="U288" s="285">
        <f t="shared" si="104"/>
        <v>0</v>
      </c>
      <c r="V288" s="285">
        <f t="shared" si="105"/>
        <v>0</v>
      </c>
      <c r="W288" s="285">
        <f t="shared" ref="W288:W291" si="121">T288+U288+V288</f>
        <v>-8598.1999999999825</v>
      </c>
      <c r="X288" s="262">
        <v>1</v>
      </c>
      <c r="Y288" s="285">
        <v>2</v>
      </c>
      <c r="Z288" s="1563">
        <v>3.88</v>
      </c>
      <c r="AA288" s="1048">
        <v>256623.19999999998</v>
      </c>
      <c r="AB288" s="1048">
        <v>0</v>
      </c>
      <c r="AC288" s="1048"/>
      <c r="AD288" s="285">
        <f t="shared" si="97"/>
        <v>256623.19999999998</v>
      </c>
      <c r="AE288" s="262">
        <v>1</v>
      </c>
      <c r="AF288" s="285">
        <v>3</v>
      </c>
      <c r="AG288" s="1563">
        <v>3.88</v>
      </c>
      <c r="AH288" s="1048">
        <v>256623.19999999998</v>
      </c>
      <c r="AI288" s="1048">
        <v>0</v>
      </c>
      <c r="AJ288" s="1048"/>
      <c r="AK288" s="285">
        <f t="shared" si="119"/>
        <v>256623.19999999998</v>
      </c>
    </row>
    <row r="289" spans="1:37" ht="27" x14ac:dyDescent="0.25">
      <c r="A289" s="1048">
        <v>115</v>
      </c>
      <c r="B289" s="262" t="s">
        <v>1429</v>
      </c>
      <c r="C289" s="26" t="s">
        <v>6712</v>
      </c>
      <c r="D289" s="329" t="s">
        <v>1</v>
      </c>
      <c r="E289" s="262">
        <v>1</v>
      </c>
      <c r="F289" s="1417">
        <v>1</v>
      </c>
      <c r="G289" s="1563">
        <v>3.88</v>
      </c>
      <c r="H289" s="1048">
        <v>256623.19999999998</v>
      </c>
      <c r="I289" s="1048"/>
      <c r="J289" s="1048"/>
      <c r="K289" s="285">
        <f t="shared" si="115"/>
        <v>256623.19999999998</v>
      </c>
      <c r="L289" s="262">
        <v>1</v>
      </c>
      <c r="M289" s="1417">
        <v>1</v>
      </c>
      <c r="N289" s="285">
        <v>4.01</v>
      </c>
      <c r="O289" s="1048">
        <v>265221.39999999997</v>
      </c>
      <c r="P289" s="1048"/>
      <c r="Q289" s="1048"/>
      <c r="R289" s="285">
        <f t="shared" si="116"/>
        <v>265221.39999999997</v>
      </c>
      <c r="S289" s="285">
        <f t="shared" si="120"/>
        <v>0</v>
      </c>
      <c r="T289" s="285">
        <f t="shared" si="103"/>
        <v>-8598.1999999999825</v>
      </c>
      <c r="U289" s="285">
        <f t="shared" si="104"/>
        <v>0</v>
      </c>
      <c r="V289" s="285">
        <f t="shared" si="105"/>
        <v>0</v>
      </c>
      <c r="W289" s="285">
        <f t="shared" si="121"/>
        <v>-8598.1999999999825</v>
      </c>
      <c r="X289" s="262">
        <v>1</v>
      </c>
      <c r="Y289" s="285">
        <v>2</v>
      </c>
      <c r="Z289" s="1563">
        <v>3.88</v>
      </c>
      <c r="AA289" s="1048">
        <v>256623.19999999998</v>
      </c>
      <c r="AB289" s="1048">
        <v>0</v>
      </c>
      <c r="AC289" s="1048"/>
      <c r="AD289" s="285">
        <f t="shared" si="97"/>
        <v>256623.19999999998</v>
      </c>
      <c r="AE289" s="262">
        <v>1</v>
      </c>
      <c r="AF289" s="285">
        <v>3</v>
      </c>
      <c r="AG289" s="1563">
        <v>3.88</v>
      </c>
      <c r="AH289" s="1048">
        <v>256623.19999999998</v>
      </c>
      <c r="AI289" s="1048">
        <v>0</v>
      </c>
      <c r="AJ289" s="1048"/>
      <c r="AK289" s="285">
        <f t="shared" si="119"/>
        <v>256623.19999999998</v>
      </c>
    </row>
    <row r="290" spans="1:37" ht="27" x14ac:dyDescent="0.25">
      <c r="A290" s="1048">
        <v>116</v>
      </c>
      <c r="B290" s="262" t="s">
        <v>1429</v>
      </c>
      <c r="C290" s="26" t="s">
        <v>6712</v>
      </c>
      <c r="D290" s="329" t="s">
        <v>1</v>
      </c>
      <c r="E290" s="262">
        <v>1</v>
      </c>
      <c r="F290" s="1417">
        <v>1</v>
      </c>
      <c r="G290" s="1563">
        <v>3.88</v>
      </c>
      <c r="H290" s="1048">
        <v>256623.19999999998</v>
      </c>
      <c r="I290" s="1048"/>
      <c r="J290" s="1048"/>
      <c r="K290" s="285">
        <f t="shared" si="115"/>
        <v>256623.19999999998</v>
      </c>
      <c r="L290" s="262">
        <v>1</v>
      </c>
      <c r="M290" s="1417">
        <v>1</v>
      </c>
      <c r="N290" s="285">
        <v>4.01</v>
      </c>
      <c r="O290" s="1048">
        <v>265221.39999999997</v>
      </c>
      <c r="P290" s="1048"/>
      <c r="Q290" s="1048"/>
      <c r="R290" s="285">
        <f t="shared" si="116"/>
        <v>265221.39999999997</v>
      </c>
      <c r="S290" s="285">
        <f t="shared" si="120"/>
        <v>0</v>
      </c>
      <c r="T290" s="285">
        <f t="shared" si="103"/>
        <v>-8598.1999999999825</v>
      </c>
      <c r="U290" s="285">
        <f t="shared" si="104"/>
        <v>0</v>
      </c>
      <c r="V290" s="285">
        <f t="shared" si="105"/>
        <v>0</v>
      </c>
      <c r="W290" s="285">
        <f t="shared" si="121"/>
        <v>-8598.1999999999825</v>
      </c>
      <c r="X290" s="262">
        <v>1</v>
      </c>
      <c r="Y290" s="285">
        <v>2</v>
      </c>
      <c r="Z290" s="1563">
        <v>3.88</v>
      </c>
      <c r="AA290" s="1048">
        <v>256623.19999999998</v>
      </c>
      <c r="AB290" s="1048">
        <v>0</v>
      </c>
      <c r="AC290" s="1048"/>
      <c r="AD290" s="285">
        <f t="shared" si="97"/>
        <v>256623.19999999998</v>
      </c>
      <c r="AE290" s="262">
        <v>1</v>
      </c>
      <c r="AF290" s="285">
        <v>3</v>
      </c>
      <c r="AG290" s="1563">
        <v>3.88</v>
      </c>
      <c r="AH290" s="1048">
        <v>256623.19999999998</v>
      </c>
      <c r="AI290" s="1048">
        <v>0</v>
      </c>
      <c r="AJ290" s="1048"/>
      <c r="AK290" s="285">
        <f t="shared" si="119"/>
        <v>256623.19999999998</v>
      </c>
    </row>
    <row r="291" spans="1:37" ht="27" x14ac:dyDescent="0.25">
      <c r="A291" s="1048">
        <v>117</v>
      </c>
      <c r="B291" s="262" t="s">
        <v>1429</v>
      </c>
      <c r="C291" s="26" t="s">
        <v>6712</v>
      </c>
      <c r="D291" s="329" t="s">
        <v>1</v>
      </c>
      <c r="E291" s="262">
        <v>1</v>
      </c>
      <c r="F291" s="1417">
        <v>1</v>
      </c>
      <c r="G291" s="1563">
        <v>3.88</v>
      </c>
      <c r="H291" s="1048">
        <v>256623.19999999998</v>
      </c>
      <c r="I291" s="1048"/>
      <c r="J291" s="1048"/>
      <c r="K291" s="285">
        <f t="shared" si="115"/>
        <v>256623.19999999998</v>
      </c>
      <c r="L291" s="262">
        <v>1</v>
      </c>
      <c r="M291" s="1417">
        <v>1</v>
      </c>
      <c r="N291" s="285">
        <v>4.01</v>
      </c>
      <c r="O291" s="1048">
        <v>265221.39999999997</v>
      </c>
      <c r="P291" s="1048"/>
      <c r="Q291" s="1048"/>
      <c r="R291" s="285">
        <f t="shared" si="116"/>
        <v>265221.39999999997</v>
      </c>
      <c r="S291" s="285">
        <f t="shared" si="120"/>
        <v>0</v>
      </c>
      <c r="T291" s="285">
        <f t="shared" si="103"/>
        <v>-8598.1999999999825</v>
      </c>
      <c r="U291" s="285">
        <f t="shared" si="104"/>
        <v>0</v>
      </c>
      <c r="V291" s="285">
        <f t="shared" si="105"/>
        <v>0</v>
      </c>
      <c r="W291" s="285">
        <f t="shared" si="121"/>
        <v>-8598.1999999999825</v>
      </c>
      <c r="X291" s="262">
        <v>1</v>
      </c>
      <c r="Y291" s="285">
        <v>2</v>
      </c>
      <c r="Z291" s="1563">
        <v>3.88</v>
      </c>
      <c r="AA291" s="1048">
        <v>256623.19999999998</v>
      </c>
      <c r="AB291" s="1048">
        <v>0</v>
      </c>
      <c r="AC291" s="1048"/>
      <c r="AD291" s="285">
        <f t="shared" si="97"/>
        <v>256623.19999999998</v>
      </c>
      <c r="AE291" s="262">
        <v>1</v>
      </c>
      <c r="AF291" s="285">
        <v>3</v>
      </c>
      <c r="AG291" s="1563">
        <v>3.88</v>
      </c>
      <c r="AH291" s="1048">
        <v>256623.19999999998</v>
      </c>
      <c r="AI291" s="1048">
        <v>0</v>
      </c>
      <c r="AJ291" s="1048"/>
      <c r="AK291" s="285">
        <f t="shared" si="119"/>
        <v>256623.19999999998</v>
      </c>
    </row>
    <row r="292" spans="1:37" ht="27" x14ac:dyDescent="0.25">
      <c r="A292" s="1048">
        <v>118</v>
      </c>
      <c r="B292" s="262" t="s">
        <v>1429</v>
      </c>
      <c r="C292" s="26" t="s">
        <v>6712</v>
      </c>
      <c r="D292" s="329" t="s">
        <v>1</v>
      </c>
      <c r="E292" s="262">
        <v>1</v>
      </c>
      <c r="F292" s="1417">
        <v>1</v>
      </c>
      <c r="G292" s="1563">
        <v>3.88</v>
      </c>
      <c r="H292" s="1048">
        <v>256623.19999999998</v>
      </c>
      <c r="I292" s="1048"/>
      <c r="J292" s="1048"/>
      <c r="K292" s="285">
        <f>H292+I292+J292</f>
        <v>256623.19999999998</v>
      </c>
      <c r="L292" s="262">
        <v>1</v>
      </c>
      <c r="M292" s="1417">
        <v>1</v>
      </c>
      <c r="N292" s="285">
        <v>4.01</v>
      </c>
      <c r="O292" s="1048">
        <v>265221.39999999997</v>
      </c>
      <c r="P292" s="1048"/>
      <c r="Q292" s="1048"/>
      <c r="R292" s="285">
        <f>O292+P292+Q292</f>
        <v>265221.39999999997</v>
      </c>
      <c r="S292" s="285">
        <f>+E292-L292</f>
        <v>0</v>
      </c>
      <c r="T292" s="285">
        <f t="shared" si="103"/>
        <v>-8598.1999999999825</v>
      </c>
      <c r="U292" s="285">
        <f t="shared" si="104"/>
        <v>0</v>
      </c>
      <c r="V292" s="285">
        <f t="shared" si="105"/>
        <v>0</v>
      </c>
      <c r="W292" s="285">
        <f>T292+U292+V292</f>
        <v>-8598.1999999999825</v>
      </c>
      <c r="X292" s="262">
        <v>1</v>
      </c>
      <c r="Y292" s="285">
        <v>2</v>
      </c>
      <c r="Z292" s="1563">
        <v>3.88</v>
      </c>
      <c r="AA292" s="1048">
        <v>256623.19999999998</v>
      </c>
      <c r="AB292" s="1048">
        <v>0</v>
      </c>
      <c r="AC292" s="1048"/>
      <c r="AD292" s="285">
        <f t="shared" si="97"/>
        <v>256623.19999999998</v>
      </c>
      <c r="AE292" s="262">
        <v>1</v>
      </c>
      <c r="AF292" s="285">
        <v>3</v>
      </c>
      <c r="AG292" s="1563">
        <v>3.88</v>
      </c>
      <c r="AH292" s="1048">
        <v>256623.19999999998</v>
      </c>
      <c r="AI292" s="1048">
        <v>0</v>
      </c>
      <c r="AJ292" s="1048"/>
      <c r="AK292" s="285">
        <f>AH292+AI292+AJ292</f>
        <v>256623.19999999998</v>
      </c>
    </row>
    <row r="293" spans="1:37" ht="27" x14ac:dyDescent="0.25">
      <c r="A293" s="1048">
        <v>119</v>
      </c>
      <c r="B293" s="262" t="s">
        <v>1429</v>
      </c>
      <c r="C293" s="26" t="s">
        <v>6712</v>
      </c>
      <c r="D293" s="329" t="s">
        <v>1</v>
      </c>
      <c r="E293" s="262">
        <v>1</v>
      </c>
      <c r="F293" s="1417">
        <v>1</v>
      </c>
      <c r="G293" s="1563">
        <v>3.88</v>
      </c>
      <c r="H293" s="1048">
        <v>256623.19999999998</v>
      </c>
      <c r="I293" s="1048"/>
      <c r="J293" s="1048"/>
      <c r="K293" s="285">
        <f t="shared" ref="K293:K300" si="122">H293+I293+J293</f>
        <v>256623.19999999998</v>
      </c>
      <c r="L293" s="262">
        <v>1</v>
      </c>
      <c r="M293" s="1417">
        <v>1</v>
      </c>
      <c r="N293" s="285">
        <v>4.01</v>
      </c>
      <c r="O293" s="1048">
        <v>265221.39999999997</v>
      </c>
      <c r="P293" s="1048"/>
      <c r="Q293" s="1048"/>
      <c r="R293" s="285">
        <f t="shared" ref="R293:R300" si="123">O293+P293+Q293</f>
        <v>265221.39999999997</v>
      </c>
      <c r="S293" s="285">
        <f t="shared" ref="S293:S300" si="124">+E293-L293</f>
        <v>0</v>
      </c>
      <c r="T293" s="285">
        <f t="shared" si="103"/>
        <v>-8598.1999999999825</v>
      </c>
      <c r="U293" s="285">
        <f t="shared" si="104"/>
        <v>0</v>
      </c>
      <c r="V293" s="285">
        <f t="shared" si="105"/>
        <v>0</v>
      </c>
      <c r="W293" s="285">
        <f t="shared" ref="W293:W300" si="125">T293+U293+V293</f>
        <v>-8598.1999999999825</v>
      </c>
      <c r="X293" s="262">
        <v>1</v>
      </c>
      <c r="Y293" s="285">
        <v>2</v>
      </c>
      <c r="Z293" s="1563">
        <v>3.88</v>
      </c>
      <c r="AA293" s="1048">
        <v>256623.19999999998</v>
      </c>
      <c r="AB293" s="1048">
        <v>0</v>
      </c>
      <c r="AC293" s="1048"/>
      <c r="AD293" s="285">
        <f t="shared" si="97"/>
        <v>256623.19999999998</v>
      </c>
      <c r="AE293" s="262">
        <v>1</v>
      </c>
      <c r="AF293" s="285">
        <v>3</v>
      </c>
      <c r="AG293" s="1563">
        <v>3.88</v>
      </c>
      <c r="AH293" s="1048">
        <v>256623.19999999998</v>
      </c>
      <c r="AI293" s="1048">
        <v>0</v>
      </c>
      <c r="AJ293" s="1048"/>
      <c r="AK293" s="285">
        <f t="shared" ref="AK293:AK300" si="126">AH293+AI293+AJ293</f>
        <v>256623.19999999998</v>
      </c>
    </row>
    <row r="294" spans="1:37" ht="27" x14ac:dyDescent="0.25">
      <c r="A294" s="1048">
        <v>120</v>
      </c>
      <c r="B294" s="262" t="s">
        <v>1429</v>
      </c>
      <c r="C294" s="26" t="s">
        <v>6712</v>
      </c>
      <c r="D294" s="329" t="s">
        <v>1</v>
      </c>
      <c r="E294" s="262">
        <v>1</v>
      </c>
      <c r="F294" s="1417">
        <v>1</v>
      </c>
      <c r="G294" s="1563">
        <v>3.88</v>
      </c>
      <c r="H294" s="1048">
        <v>256623.19999999998</v>
      </c>
      <c r="I294" s="1048"/>
      <c r="J294" s="1048"/>
      <c r="K294" s="285">
        <f t="shared" si="122"/>
        <v>256623.19999999998</v>
      </c>
      <c r="L294" s="262">
        <v>1</v>
      </c>
      <c r="M294" s="1417">
        <v>0</v>
      </c>
      <c r="N294" s="285">
        <v>3.88</v>
      </c>
      <c r="O294" s="1048">
        <v>256623.19999999998</v>
      </c>
      <c r="P294" s="1048"/>
      <c r="Q294" s="1048"/>
      <c r="R294" s="285">
        <f t="shared" si="123"/>
        <v>256623.19999999998</v>
      </c>
      <c r="S294" s="285">
        <f t="shared" si="124"/>
        <v>0</v>
      </c>
      <c r="T294" s="285">
        <f t="shared" si="103"/>
        <v>0</v>
      </c>
      <c r="U294" s="285">
        <f t="shared" si="104"/>
        <v>0</v>
      </c>
      <c r="V294" s="285">
        <f t="shared" si="105"/>
        <v>0</v>
      </c>
      <c r="W294" s="285">
        <f t="shared" si="125"/>
        <v>0</v>
      </c>
      <c r="X294" s="262">
        <v>1</v>
      </c>
      <c r="Y294" s="285">
        <v>2</v>
      </c>
      <c r="Z294" s="1563">
        <v>3.88</v>
      </c>
      <c r="AA294" s="1048">
        <v>256623.19999999998</v>
      </c>
      <c r="AB294" s="1048">
        <v>0</v>
      </c>
      <c r="AC294" s="1048"/>
      <c r="AD294" s="285">
        <f t="shared" si="97"/>
        <v>256623.19999999998</v>
      </c>
      <c r="AE294" s="262">
        <v>1</v>
      </c>
      <c r="AF294" s="285">
        <v>3</v>
      </c>
      <c r="AG294" s="1563">
        <v>3.88</v>
      </c>
      <c r="AH294" s="1048">
        <v>256623.19999999998</v>
      </c>
      <c r="AI294" s="1048">
        <v>0</v>
      </c>
      <c r="AJ294" s="1048"/>
      <c r="AK294" s="285">
        <f t="shared" si="126"/>
        <v>256623.19999999998</v>
      </c>
    </row>
    <row r="295" spans="1:37" ht="27" x14ac:dyDescent="0.25">
      <c r="A295" s="1048">
        <v>121</v>
      </c>
      <c r="B295" s="262" t="s">
        <v>1429</v>
      </c>
      <c r="C295" s="26" t="s">
        <v>6712</v>
      </c>
      <c r="D295" s="329" t="s">
        <v>1</v>
      </c>
      <c r="E295" s="262">
        <v>1</v>
      </c>
      <c r="F295" s="1417">
        <v>1</v>
      </c>
      <c r="G295" s="1563">
        <v>3.88</v>
      </c>
      <c r="H295" s="1048">
        <v>256623.19999999998</v>
      </c>
      <c r="I295" s="1048"/>
      <c r="J295" s="1048"/>
      <c r="K295" s="285">
        <f t="shared" si="122"/>
        <v>256623.19999999998</v>
      </c>
      <c r="L295" s="262">
        <v>1</v>
      </c>
      <c r="M295" s="1417">
        <v>1</v>
      </c>
      <c r="N295" s="285">
        <v>4.01</v>
      </c>
      <c r="O295" s="1048">
        <v>265221.39999999997</v>
      </c>
      <c r="P295" s="1048"/>
      <c r="Q295" s="1048"/>
      <c r="R295" s="285">
        <f t="shared" si="123"/>
        <v>265221.39999999997</v>
      </c>
      <c r="S295" s="285">
        <f t="shared" si="124"/>
        <v>0</v>
      </c>
      <c r="T295" s="285">
        <f t="shared" si="103"/>
        <v>-8598.1999999999825</v>
      </c>
      <c r="U295" s="285">
        <f t="shared" si="104"/>
        <v>0</v>
      </c>
      <c r="V295" s="285">
        <f t="shared" si="105"/>
        <v>0</v>
      </c>
      <c r="W295" s="285">
        <f t="shared" si="125"/>
        <v>-8598.1999999999825</v>
      </c>
      <c r="X295" s="262">
        <v>1</v>
      </c>
      <c r="Y295" s="285">
        <v>2</v>
      </c>
      <c r="Z295" s="1563">
        <v>3.88</v>
      </c>
      <c r="AA295" s="1048">
        <v>256623.19999999998</v>
      </c>
      <c r="AB295" s="1048">
        <v>0</v>
      </c>
      <c r="AC295" s="1048"/>
      <c r="AD295" s="285">
        <f t="shared" si="97"/>
        <v>256623.19999999998</v>
      </c>
      <c r="AE295" s="262">
        <v>1</v>
      </c>
      <c r="AF295" s="285">
        <v>3</v>
      </c>
      <c r="AG295" s="1563">
        <v>3.88</v>
      </c>
      <c r="AH295" s="1048">
        <v>256623.19999999998</v>
      </c>
      <c r="AI295" s="1048">
        <v>0</v>
      </c>
      <c r="AJ295" s="1048"/>
      <c r="AK295" s="285">
        <f t="shared" si="126"/>
        <v>256623.19999999998</v>
      </c>
    </row>
    <row r="296" spans="1:37" ht="27" x14ac:dyDescent="0.25">
      <c r="A296" s="1048">
        <v>122</v>
      </c>
      <c r="B296" s="262" t="s">
        <v>1429</v>
      </c>
      <c r="C296" s="26" t="s">
        <v>6712</v>
      </c>
      <c r="D296" s="329" t="s">
        <v>1</v>
      </c>
      <c r="E296" s="262">
        <v>1</v>
      </c>
      <c r="F296" s="1417">
        <v>1</v>
      </c>
      <c r="G296" s="1563">
        <v>3.88</v>
      </c>
      <c r="H296" s="1048">
        <v>256623.19999999998</v>
      </c>
      <c r="I296" s="1048"/>
      <c r="J296" s="1048"/>
      <c r="K296" s="285">
        <f t="shared" si="122"/>
        <v>256623.19999999998</v>
      </c>
      <c r="L296" s="262">
        <v>1</v>
      </c>
      <c r="M296" s="1417">
        <v>1</v>
      </c>
      <c r="N296" s="285">
        <v>4.01</v>
      </c>
      <c r="O296" s="1048">
        <v>265221.39999999997</v>
      </c>
      <c r="P296" s="1048"/>
      <c r="Q296" s="1048"/>
      <c r="R296" s="285">
        <f t="shared" si="123"/>
        <v>265221.39999999997</v>
      </c>
      <c r="S296" s="285">
        <f t="shared" si="124"/>
        <v>0</v>
      </c>
      <c r="T296" s="285">
        <f t="shared" si="103"/>
        <v>-8598.1999999999825</v>
      </c>
      <c r="U296" s="285">
        <f t="shared" si="104"/>
        <v>0</v>
      </c>
      <c r="V296" s="285">
        <f t="shared" si="105"/>
        <v>0</v>
      </c>
      <c r="W296" s="285">
        <f t="shared" si="125"/>
        <v>-8598.1999999999825</v>
      </c>
      <c r="X296" s="262">
        <v>1</v>
      </c>
      <c r="Y296" s="285">
        <v>2</v>
      </c>
      <c r="Z296" s="1563">
        <v>3.88</v>
      </c>
      <c r="AA296" s="1048">
        <v>256623.19999999998</v>
      </c>
      <c r="AB296" s="1048">
        <v>0</v>
      </c>
      <c r="AC296" s="1048"/>
      <c r="AD296" s="285">
        <f t="shared" si="97"/>
        <v>256623.19999999998</v>
      </c>
      <c r="AE296" s="262">
        <v>1</v>
      </c>
      <c r="AF296" s="285">
        <v>3</v>
      </c>
      <c r="AG296" s="1563">
        <v>3.88</v>
      </c>
      <c r="AH296" s="1048">
        <v>256623.19999999998</v>
      </c>
      <c r="AI296" s="1048">
        <v>0</v>
      </c>
      <c r="AJ296" s="1048"/>
      <c r="AK296" s="285">
        <f t="shared" si="126"/>
        <v>256623.19999999998</v>
      </c>
    </row>
    <row r="297" spans="1:37" ht="27" x14ac:dyDescent="0.25">
      <c r="A297" s="1048">
        <v>123</v>
      </c>
      <c r="B297" s="262" t="s">
        <v>1429</v>
      </c>
      <c r="C297" s="26" t="s">
        <v>6712</v>
      </c>
      <c r="D297" s="329" t="s">
        <v>1</v>
      </c>
      <c r="E297" s="262">
        <v>1</v>
      </c>
      <c r="F297" s="1417">
        <v>1</v>
      </c>
      <c r="G297" s="1563">
        <v>3.88</v>
      </c>
      <c r="H297" s="1048">
        <v>256623.19999999998</v>
      </c>
      <c r="I297" s="1048"/>
      <c r="J297" s="1048"/>
      <c r="K297" s="285">
        <f t="shared" si="122"/>
        <v>256623.19999999998</v>
      </c>
      <c r="L297" s="262">
        <v>1</v>
      </c>
      <c r="M297" s="1417">
        <v>1</v>
      </c>
      <c r="N297" s="285">
        <v>4.01</v>
      </c>
      <c r="O297" s="1048">
        <v>265221.39999999997</v>
      </c>
      <c r="P297" s="1048"/>
      <c r="Q297" s="1048"/>
      <c r="R297" s="285">
        <f t="shared" si="123"/>
        <v>265221.39999999997</v>
      </c>
      <c r="S297" s="285">
        <f t="shared" si="124"/>
        <v>0</v>
      </c>
      <c r="T297" s="285">
        <f t="shared" si="103"/>
        <v>-8598.1999999999825</v>
      </c>
      <c r="U297" s="285">
        <f t="shared" si="104"/>
        <v>0</v>
      </c>
      <c r="V297" s="285">
        <f t="shared" si="105"/>
        <v>0</v>
      </c>
      <c r="W297" s="285">
        <f t="shared" si="125"/>
        <v>-8598.1999999999825</v>
      </c>
      <c r="X297" s="262">
        <v>1</v>
      </c>
      <c r="Y297" s="285">
        <v>2</v>
      </c>
      <c r="Z297" s="1563">
        <v>3.88</v>
      </c>
      <c r="AA297" s="1048">
        <v>256623.19999999998</v>
      </c>
      <c r="AB297" s="1048">
        <v>0</v>
      </c>
      <c r="AC297" s="1048"/>
      <c r="AD297" s="285">
        <f t="shared" si="97"/>
        <v>256623.19999999998</v>
      </c>
      <c r="AE297" s="262">
        <v>1</v>
      </c>
      <c r="AF297" s="285">
        <v>3</v>
      </c>
      <c r="AG297" s="1563">
        <v>3.88</v>
      </c>
      <c r="AH297" s="1048">
        <v>256623.19999999998</v>
      </c>
      <c r="AI297" s="1048">
        <v>0</v>
      </c>
      <c r="AJ297" s="1048"/>
      <c r="AK297" s="285">
        <f t="shared" si="126"/>
        <v>256623.19999999998</v>
      </c>
    </row>
    <row r="298" spans="1:37" ht="27" x14ac:dyDescent="0.25">
      <c r="A298" s="1048">
        <v>124</v>
      </c>
      <c r="B298" s="262" t="s">
        <v>1429</v>
      </c>
      <c r="C298" s="26" t="s">
        <v>6712</v>
      </c>
      <c r="D298" s="329" t="s">
        <v>1</v>
      </c>
      <c r="E298" s="262">
        <v>1</v>
      </c>
      <c r="F298" s="1417">
        <v>1</v>
      </c>
      <c r="G298" s="1563">
        <v>3.88</v>
      </c>
      <c r="H298" s="1048">
        <v>256623.19999999998</v>
      </c>
      <c r="I298" s="1048"/>
      <c r="J298" s="1048"/>
      <c r="K298" s="285">
        <f t="shared" si="122"/>
        <v>256623.19999999998</v>
      </c>
      <c r="L298" s="262">
        <v>1</v>
      </c>
      <c r="M298" s="1417">
        <v>1</v>
      </c>
      <c r="N298" s="285">
        <v>4.01</v>
      </c>
      <c r="O298" s="1048">
        <v>265221.39999999997</v>
      </c>
      <c r="P298" s="1048"/>
      <c r="Q298" s="1048"/>
      <c r="R298" s="285">
        <f t="shared" si="123"/>
        <v>265221.39999999997</v>
      </c>
      <c r="S298" s="285">
        <f t="shared" si="124"/>
        <v>0</v>
      </c>
      <c r="T298" s="285">
        <f t="shared" si="103"/>
        <v>-8598.1999999999825</v>
      </c>
      <c r="U298" s="285">
        <f t="shared" si="104"/>
        <v>0</v>
      </c>
      <c r="V298" s="285">
        <f t="shared" si="105"/>
        <v>0</v>
      </c>
      <c r="W298" s="285">
        <f t="shared" si="125"/>
        <v>-8598.1999999999825</v>
      </c>
      <c r="X298" s="262">
        <v>1</v>
      </c>
      <c r="Y298" s="285">
        <v>2</v>
      </c>
      <c r="Z298" s="1563">
        <v>3.88</v>
      </c>
      <c r="AA298" s="1048">
        <v>256623.19999999998</v>
      </c>
      <c r="AB298" s="1048">
        <v>0</v>
      </c>
      <c r="AC298" s="1048"/>
      <c r="AD298" s="285">
        <f t="shared" si="97"/>
        <v>256623.19999999998</v>
      </c>
      <c r="AE298" s="262">
        <v>1</v>
      </c>
      <c r="AF298" s="285">
        <v>3</v>
      </c>
      <c r="AG298" s="1563">
        <v>3.88</v>
      </c>
      <c r="AH298" s="1048">
        <v>256623.19999999998</v>
      </c>
      <c r="AI298" s="1048">
        <v>0</v>
      </c>
      <c r="AJ298" s="1048"/>
      <c r="AK298" s="285">
        <f t="shared" si="126"/>
        <v>256623.19999999998</v>
      </c>
    </row>
    <row r="299" spans="1:37" ht="27" x14ac:dyDescent="0.25">
      <c r="A299" s="1048">
        <v>125</v>
      </c>
      <c r="B299" s="262" t="s">
        <v>1429</v>
      </c>
      <c r="C299" s="26" t="s">
        <v>6712</v>
      </c>
      <c r="D299" s="329" t="s">
        <v>1</v>
      </c>
      <c r="E299" s="262">
        <v>1</v>
      </c>
      <c r="F299" s="1417">
        <v>1</v>
      </c>
      <c r="G299" s="1563">
        <v>3.88</v>
      </c>
      <c r="H299" s="1048">
        <v>256623.19999999998</v>
      </c>
      <c r="I299" s="1048"/>
      <c r="J299" s="1048"/>
      <c r="K299" s="285">
        <f t="shared" si="122"/>
        <v>256623.19999999998</v>
      </c>
      <c r="L299" s="262">
        <v>1</v>
      </c>
      <c r="M299" s="1417">
        <v>1</v>
      </c>
      <c r="N299" s="285">
        <v>4.01</v>
      </c>
      <c r="O299" s="1048">
        <v>265221.39999999997</v>
      </c>
      <c r="P299" s="1048"/>
      <c r="Q299" s="1048"/>
      <c r="R299" s="285">
        <f t="shared" si="123"/>
        <v>265221.39999999997</v>
      </c>
      <c r="S299" s="285">
        <f t="shared" si="124"/>
        <v>0</v>
      </c>
      <c r="T299" s="285">
        <f t="shared" si="103"/>
        <v>-8598.1999999999825</v>
      </c>
      <c r="U299" s="285">
        <f t="shared" si="104"/>
        <v>0</v>
      </c>
      <c r="V299" s="285">
        <f t="shared" si="105"/>
        <v>0</v>
      </c>
      <c r="W299" s="285">
        <f t="shared" si="125"/>
        <v>-8598.1999999999825</v>
      </c>
      <c r="X299" s="262">
        <v>1</v>
      </c>
      <c r="Y299" s="285">
        <v>2</v>
      </c>
      <c r="Z299" s="1563">
        <v>3.88</v>
      </c>
      <c r="AA299" s="1048">
        <v>256623.19999999998</v>
      </c>
      <c r="AB299" s="1048">
        <v>0</v>
      </c>
      <c r="AC299" s="1048"/>
      <c r="AD299" s="285">
        <f t="shared" si="97"/>
        <v>256623.19999999998</v>
      </c>
      <c r="AE299" s="262">
        <v>1</v>
      </c>
      <c r="AF299" s="285">
        <v>3</v>
      </c>
      <c r="AG299" s="1563">
        <v>3.88</v>
      </c>
      <c r="AH299" s="1048">
        <v>256623.19999999998</v>
      </c>
      <c r="AI299" s="1048">
        <v>0</v>
      </c>
      <c r="AJ299" s="1048"/>
      <c r="AK299" s="285">
        <f t="shared" si="126"/>
        <v>256623.19999999998</v>
      </c>
    </row>
    <row r="300" spans="1:37" ht="27" x14ac:dyDescent="0.25">
      <c r="A300" s="1048">
        <v>126</v>
      </c>
      <c r="B300" s="262" t="s">
        <v>1429</v>
      </c>
      <c r="C300" s="26" t="s">
        <v>6712</v>
      </c>
      <c r="D300" s="329" t="s">
        <v>1</v>
      </c>
      <c r="E300" s="262">
        <v>1</v>
      </c>
      <c r="F300" s="1417">
        <v>1</v>
      </c>
      <c r="G300" s="1563">
        <v>3.88</v>
      </c>
      <c r="H300" s="1048">
        <v>256623.19999999998</v>
      </c>
      <c r="I300" s="1048"/>
      <c r="J300" s="1048"/>
      <c r="K300" s="285">
        <f t="shared" si="122"/>
        <v>256623.19999999998</v>
      </c>
      <c r="L300" s="262">
        <v>1</v>
      </c>
      <c r="M300" s="1417">
        <v>1</v>
      </c>
      <c r="N300" s="285">
        <v>4.01</v>
      </c>
      <c r="O300" s="1048">
        <v>265221.39999999997</v>
      </c>
      <c r="P300" s="1048"/>
      <c r="Q300" s="1048"/>
      <c r="R300" s="285">
        <f t="shared" si="123"/>
        <v>265221.39999999997</v>
      </c>
      <c r="S300" s="285">
        <f t="shared" si="124"/>
        <v>0</v>
      </c>
      <c r="T300" s="285">
        <f t="shared" si="103"/>
        <v>-8598.1999999999825</v>
      </c>
      <c r="U300" s="285">
        <f t="shared" si="104"/>
        <v>0</v>
      </c>
      <c r="V300" s="285">
        <f t="shared" si="105"/>
        <v>0</v>
      </c>
      <c r="W300" s="285">
        <f t="shared" si="125"/>
        <v>-8598.1999999999825</v>
      </c>
      <c r="X300" s="262">
        <v>1</v>
      </c>
      <c r="Y300" s="285">
        <v>2</v>
      </c>
      <c r="Z300" s="1563">
        <v>3.88</v>
      </c>
      <c r="AA300" s="1048">
        <v>256623.19999999998</v>
      </c>
      <c r="AB300" s="1048">
        <v>0</v>
      </c>
      <c r="AC300" s="1048"/>
      <c r="AD300" s="285">
        <f t="shared" si="97"/>
        <v>256623.19999999998</v>
      </c>
      <c r="AE300" s="262">
        <v>1</v>
      </c>
      <c r="AF300" s="285">
        <v>3</v>
      </c>
      <c r="AG300" s="1563">
        <v>3.88</v>
      </c>
      <c r="AH300" s="1048">
        <v>256623.19999999998</v>
      </c>
      <c r="AI300" s="1048">
        <v>0</v>
      </c>
      <c r="AJ300" s="1048"/>
      <c r="AK300" s="285">
        <f t="shared" si="126"/>
        <v>256623.19999999998</v>
      </c>
    </row>
    <row r="301" spans="1:37" ht="27" x14ac:dyDescent="0.25">
      <c r="A301" s="1048">
        <v>127</v>
      </c>
      <c r="B301" s="262" t="s">
        <v>1429</v>
      </c>
      <c r="C301" s="26" t="s">
        <v>6712</v>
      </c>
      <c r="D301" s="329" t="s">
        <v>1</v>
      </c>
      <c r="E301" s="262">
        <v>1</v>
      </c>
      <c r="F301" s="1417">
        <v>1</v>
      </c>
      <c r="G301" s="1563">
        <v>3.88</v>
      </c>
      <c r="H301" s="1048">
        <v>256623.19999999998</v>
      </c>
      <c r="I301" s="1048"/>
      <c r="J301" s="1048"/>
      <c r="K301" s="285">
        <f t="shared" ref="K301:K305" si="127">H301+I301+J301</f>
        <v>256623.19999999998</v>
      </c>
      <c r="L301" s="262">
        <v>1</v>
      </c>
      <c r="M301" s="1417">
        <v>1</v>
      </c>
      <c r="N301" s="285">
        <v>4.01</v>
      </c>
      <c r="O301" s="1048">
        <v>265221.39999999997</v>
      </c>
      <c r="P301" s="1048"/>
      <c r="Q301" s="1048"/>
      <c r="R301" s="285">
        <f t="shared" ref="R301:R305" si="128">O301+P301+Q301</f>
        <v>265221.39999999997</v>
      </c>
      <c r="S301" s="285">
        <f t="shared" ref="S301:S305" si="129">+E301-L301</f>
        <v>0</v>
      </c>
      <c r="T301" s="285">
        <f t="shared" ref="T301:T305" si="130">H301-O301</f>
        <v>-8598.1999999999825</v>
      </c>
      <c r="U301" s="285">
        <f t="shared" ref="U301:U305" si="131">I301-P301</f>
        <v>0</v>
      </c>
      <c r="V301" s="285">
        <f t="shared" ref="V301:V305" si="132">J301-Q301</f>
        <v>0</v>
      </c>
      <c r="W301" s="285">
        <f t="shared" ref="W301:W305" si="133">T301+U301+V301</f>
        <v>-8598.1999999999825</v>
      </c>
      <c r="X301" s="262">
        <v>1</v>
      </c>
      <c r="Y301" s="285">
        <v>2</v>
      </c>
      <c r="Z301" s="1563">
        <v>3.88</v>
      </c>
      <c r="AA301" s="1048">
        <v>256623.19999999998</v>
      </c>
      <c r="AB301" s="1048">
        <v>0</v>
      </c>
      <c r="AC301" s="1048"/>
      <c r="AD301" s="285">
        <f t="shared" ref="AD301:AD305" si="134">AA301+AB301+AC301</f>
        <v>256623.19999999998</v>
      </c>
      <c r="AE301" s="262">
        <v>1</v>
      </c>
      <c r="AF301" s="285">
        <v>3</v>
      </c>
      <c r="AG301" s="1563">
        <v>3.88</v>
      </c>
      <c r="AH301" s="1048">
        <v>256623.19999999998</v>
      </c>
      <c r="AI301" s="1048">
        <v>0</v>
      </c>
      <c r="AJ301" s="1048"/>
      <c r="AK301" s="285">
        <f t="shared" ref="AK301:AK305" si="135">AH301+AI301+AJ301</f>
        <v>256623.19999999998</v>
      </c>
    </row>
    <row r="302" spans="1:37" ht="27" x14ac:dyDescent="0.25">
      <c r="A302" s="1048">
        <v>128</v>
      </c>
      <c r="B302" s="262" t="s">
        <v>1429</v>
      </c>
      <c r="C302" s="26" t="s">
        <v>6712</v>
      </c>
      <c r="D302" s="329" t="s">
        <v>1</v>
      </c>
      <c r="E302" s="262">
        <v>1</v>
      </c>
      <c r="F302" s="1417">
        <v>1</v>
      </c>
      <c r="G302" s="1563">
        <v>3.88</v>
      </c>
      <c r="H302" s="1048">
        <v>256623.19999999998</v>
      </c>
      <c r="I302" s="1048"/>
      <c r="J302" s="1048"/>
      <c r="K302" s="285">
        <f t="shared" si="127"/>
        <v>256623.19999999998</v>
      </c>
      <c r="L302" s="262">
        <v>1</v>
      </c>
      <c r="M302" s="1417">
        <v>1</v>
      </c>
      <c r="N302" s="285">
        <v>4.01</v>
      </c>
      <c r="O302" s="1048">
        <v>265221.39999999997</v>
      </c>
      <c r="P302" s="1048"/>
      <c r="Q302" s="1048"/>
      <c r="R302" s="285">
        <f t="shared" si="128"/>
        <v>265221.39999999997</v>
      </c>
      <c r="S302" s="285">
        <f t="shared" si="129"/>
        <v>0</v>
      </c>
      <c r="T302" s="285">
        <f t="shared" si="130"/>
        <v>-8598.1999999999825</v>
      </c>
      <c r="U302" s="285">
        <f t="shared" si="131"/>
        <v>0</v>
      </c>
      <c r="V302" s="285">
        <f t="shared" si="132"/>
        <v>0</v>
      </c>
      <c r="W302" s="285">
        <f t="shared" si="133"/>
        <v>-8598.1999999999825</v>
      </c>
      <c r="X302" s="262">
        <v>1</v>
      </c>
      <c r="Y302" s="285">
        <v>2</v>
      </c>
      <c r="Z302" s="1563">
        <v>3.88</v>
      </c>
      <c r="AA302" s="1048">
        <v>256623.19999999998</v>
      </c>
      <c r="AB302" s="1048">
        <v>0</v>
      </c>
      <c r="AC302" s="1048"/>
      <c r="AD302" s="285">
        <f t="shared" si="134"/>
        <v>256623.19999999998</v>
      </c>
      <c r="AE302" s="262">
        <v>1</v>
      </c>
      <c r="AF302" s="285">
        <v>3</v>
      </c>
      <c r="AG302" s="1563">
        <v>3.88</v>
      </c>
      <c r="AH302" s="1048">
        <v>256623.19999999998</v>
      </c>
      <c r="AI302" s="1048">
        <v>0</v>
      </c>
      <c r="AJ302" s="1048"/>
      <c r="AK302" s="285">
        <f t="shared" si="135"/>
        <v>256623.19999999998</v>
      </c>
    </row>
    <row r="303" spans="1:37" ht="27" x14ac:dyDescent="0.25">
      <c r="A303" s="1048">
        <v>129</v>
      </c>
      <c r="B303" s="262" t="s">
        <v>1429</v>
      </c>
      <c r="C303" s="26" t="s">
        <v>6712</v>
      </c>
      <c r="D303" s="329" t="s">
        <v>1</v>
      </c>
      <c r="E303" s="262">
        <v>1</v>
      </c>
      <c r="F303" s="1417">
        <v>1</v>
      </c>
      <c r="G303" s="1563">
        <v>3.88</v>
      </c>
      <c r="H303" s="1048">
        <v>256623.19999999998</v>
      </c>
      <c r="I303" s="1048"/>
      <c r="J303" s="1048"/>
      <c r="K303" s="285">
        <f t="shared" si="127"/>
        <v>256623.19999999998</v>
      </c>
      <c r="L303" s="262">
        <v>1</v>
      </c>
      <c r="M303" s="1417">
        <v>1</v>
      </c>
      <c r="N303" s="285">
        <v>4.01</v>
      </c>
      <c r="O303" s="1048">
        <v>265221.39999999997</v>
      </c>
      <c r="P303" s="1048"/>
      <c r="Q303" s="1048"/>
      <c r="R303" s="285">
        <f t="shared" si="128"/>
        <v>265221.39999999997</v>
      </c>
      <c r="S303" s="285">
        <f t="shared" si="129"/>
        <v>0</v>
      </c>
      <c r="T303" s="285">
        <f t="shared" si="130"/>
        <v>-8598.1999999999825</v>
      </c>
      <c r="U303" s="285">
        <f t="shared" si="131"/>
        <v>0</v>
      </c>
      <c r="V303" s="285">
        <f t="shared" si="132"/>
        <v>0</v>
      </c>
      <c r="W303" s="285">
        <f t="shared" si="133"/>
        <v>-8598.1999999999825</v>
      </c>
      <c r="X303" s="262">
        <v>1</v>
      </c>
      <c r="Y303" s="285">
        <v>2</v>
      </c>
      <c r="Z303" s="1563">
        <v>3.88</v>
      </c>
      <c r="AA303" s="1048">
        <v>256623.19999999998</v>
      </c>
      <c r="AB303" s="1048">
        <v>0</v>
      </c>
      <c r="AC303" s="1048"/>
      <c r="AD303" s="285">
        <f t="shared" si="134"/>
        <v>256623.19999999998</v>
      </c>
      <c r="AE303" s="262">
        <v>1</v>
      </c>
      <c r="AF303" s="285">
        <v>3</v>
      </c>
      <c r="AG303" s="1563">
        <v>3.88</v>
      </c>
      <c r="AH303" s="1048">
        <v>256623.19999999998</v>
      </c>
      <c r="AI303" s="1048">
        <v>0</v>
      </c>
      <c r="AJ303" s="1048"/>
      <c r="AK303" s="285">
        <f t="shared" si="135"/>
        <v>256623.19999999998</v>
      </c>
    </row>
    <row r="304" spans="1:37" ht="27" x14ac:dyDescent="0.25">
      <c r="A304" s="1048">
        <v>130</v>
      </c>
      <c r="B304" s="262" t="s">
        <v>1429</v>
      </c>
      <c r="C304" s="26" t="s">
        <v>6712</v>
      </c>
      <c r="D304" s="329" t="s">
        <v>1</v>
      </c>
      <c r="E304" s="262">
        <v>1</v>
      </c>
      <c r="F304" s="1417">
        <v>1</v>
      </c>
      <c r="G304" s="1563">
        <v>3.88</v>
      </c>
      <c r="H304" s="1048">
        <v>256623.19999999998</v>
      </c>
      <c r="I304" s="1048"/>
      <c r="J304" s="1048"/>
      <c r="K304" s="285">
        <f t="shared" si="127"/>
        <v>256623.19999999998</v>
      </c>
      <c r="L304" s="262">
        <v>1</v>
      </c>
      <c r="M304" s="1417">
        <v>1</v>
      </c>
      <c r="N304" s="285">
        <v>4.01</v>
      </c>
      <c r="O304" s="1048">
        <v>265221.39999999997</v>
      </c>
      <c r="P304" s="1048"/>
      <c r="Q304" s="1048"/>
      <c r="R304" s="285">
        <f t="shared" si="128"/>
        <v>265221.39999999997</v>
      </c>
      <c r="S304" s="285">
        <f t="shared" si="129"/>
        <v>0</v>
      </c>
      <c r="T304" s="285">
        <f t="shared" si="130"/>
        <v>-8598.1999999999825</v>
      </c>
      <c r="U304" s="285">
        <f t="shared" si="131"/>
        <v>0</v>
      </c>
      <c r="V304" s="285">
        <f t="shared" si="132"/>
        <v>0</v>
      </c>
      <c r="W304" s="285">
        <f t="shared" si="133"/>
        <v>-8598.1999999999825</v>
      </c>
      <c r="X304" s="262">
        <v>1</v>
      </c>
      <c r="Y304" s="285">
        <v>2</v>
      </c>
      <c r="Z304" s="1563">
        <v>3.88</v>
      </c>
      <c r="AA304" s="1048">
        <v>256623.19999999998</v>
      </c>
      <c r="AB304" s="1048">
        <v>0</v>
      </c>
      <c r="AC304" s="1048"/>
      <c r="AD304" s="285">
        <f t="shared" si="134"/>
        <v>256623.19999999998</v>
      </c>
      <c r="AE304" s="262">
        <v>1</v>
      </c>
      <c r="AF304" s="285">
        <v>3</v>
      </c>
      <c r="AG304" s="1563">
        <v>3.88</v>
      </c>
      <c r="AH304" s="1048">
        <v>256623.19999999998</v>
      </c>
      <c r="AI304" s="1048">
        <v>0</v>
      </c>
      <c r="AJ304" s="1048"/>
      <c r="AK304" s="285">
        <f t="shared" si="135"/>
        <v>256623.19999999998</v>
      </c>
    </row>
    <row r="305" spans="1:37" ht="27" x14ac:dyDescent="0.25">
      <c r="A305" s="1048">
        <v>131</v>
      </c>
      <c r="B305" s="262" t="s">
        <v>1429</v>
      </c>
      <c r="C305" s="26" t="s">
        <v>6712</v>
      </c>
      <c r="D305" s="329" t="s">
        <v>1</v>
      </c>
      <c r="E305" s="262">
        <v>1</v>
      </c>
      <c r="F305" s="1417">
        <v>1</v>
      </c>
      <c r="G305" s="1563">
        <v>3.88</v>
      </c>
      <c r="H305" s="1048">
        <v>256623.19999999998</v>
      </c>
      <c r="I305" s="1048"/>
      <c r="J305" s="1048"/>
      <c r="K305" s="285">
        <f t="shared" si="127"/>
        <v>256623.19999999998</v>
      </c>
      <c r="L305" s="262">
        <v>1</v>
      </c>
      <c r="M305" s="1417">
        <v>1</v>
      </c>
      <c r="N305" s="285">
        <v>4.01</v>
      </c>
      <c r="O305" s="1048">
        <v>265221.39999999997</v>
      </c>
      <c r="P305" s="1048"/>
      <c r="Q305" s="1048"/>
      <c r="R305" s="285">
        <f t="shared" si="128"/>
        <v>265221.39999999997</v>
      </c>
      <c r="S305" s="285">
        <f t="shared" si="129"/>
        <v>0</v>
      </c>
      <c r="T305" s="285">
        <f t="shared" si="130"/>
        <v>-8598.1999999999825</v>
      </c>
      <c r="U305" s="285">
        <f t="shared" si="131"/>
        <v>0</v>
      </c>
      <c r="V305" s="285">
        <f t="shared" si="132"/>
        <v>0</v>
      </c>
      <c r="W305" s="285">
        <f t="shared" si="133"/>
        <v>-8598.1999999999825</v>
      </c>
      <c r="X305" s="262">
        <v>1</v>
      </c>
      <c r="Y305" s="285">
        <v>2</v>
      </c>
      <c r="Z305" s="1563">
        <v>3.88</v>
      </c>
      <c r="AA305" s="1048">
        <v>256623.19999999998</v>
      </c>
      <c r="AB305" s="1048">
        <v>0</v>
      </c>
      <c r="AC305" s="1048"/>
      <c r="AD305" s="285">
        <f t="shared" si="134"/>
        <v>256623.19999999998</v>
      </c>
      <c r="AE305" s="262">
        <v>1</v>
      </c>
      <c r="AF305" s="285">
        <v>3</v>
      </c>
      <c r="AG305" s="1563">
        <v>3.88</v>
      </c>
      <c r="AH305" s="1048">
        <v>256623.19999999998</v>
      </c>
      <c r="AI305" s="1048">
        <v>0</v>
      </c>
      <c r="AJ305" s="1048"/>
      <c r="AK305" s="285">
        <f t="shared" si="135"/>
        <v>256623.19999999998</v>
      </c>
    </row>
    <row r="306" spans="1:37" s="555" customFormat="1" ht="14.25" x14ac:dyDescent="0.25">
      <c r="A306" s="553"/>
      <c r="B306" s="561" t="s">
        <v>113</v>
      </c>
      <c r="C306" s="329" t="s">
        <v>1</v>
      </c>
      <c r="D306" s="329" t="s">
        <v>1</v>
      </c>
      <c r="E306" s="329">
        <f>SUM(E175:E305)</f>
        <v>131</v>
      </c>
      <c r="F306" s="329"/>
      <c r="G306" s="329"/>
      <c r="H306" s="329">
        <f>SUM(H175:H305)</f>
        <v>34124932.999999978</v>
      </c>
      <c r="I306" s="329">
        <f>SUM(I175:I305)</f>
        <v>38493.5</v>
      </c>
      <c r="J306" s="329">
        <f t="shared" ref="J306:AJ306" si="136">SUM(J175:J237)</f>
        <v>0</v>
      </c>
      <c r="K306" s="329">
        <f>SUM(K175:K305)</f>
        <v>34163426.499999978</v>
      </c>
      <c r="L306" s="329">
        <f t="shared" si="136"/>
        <v>63</v>
      </c>
      <c r="M306" s="329"/>
      <c r="N306" s="329"/>
      <c r="O306" s="329">
        <f t="shared" si="136"/>
        <v>16674555.400000015</v>
      </c>
      <c r="P306" s="329">
        <f t="shared" si="136"/>
        <v>38493.5</v>
      </c>
      <c r="Q306" s="329">
        <f t="shared" si="136"/>
        <v>0</v>
      </c>
      <c r="R306" s="329">
        <f t="shared" si="136"/>
        <v>16713048.900000015</v>
      </c>
      <c r="S306" s="329">
        <f t="shared" si="136"/>
        <v>0</v>
      </c>
      <c r="T306" s="329">
        <f t="shared" si="136"/>
        <v>0</v>
      </c>
      <c r="U306" s="329">
        <f t="shared" si="136"/>
        <v>0</v>
      </c>
      <c r="V306" s="329">
        <f t="shared" si="136"/>
        <v>0</v>
      </c>
      <c r="W306" s="329">
        <f t="shared" si="136"/>
        <v>0</v>
      </c>
      <c r="X306" s="329">
        <f>SUM(X175:X305)</f>
        <v>131</v>
      </c>
      <c r="Y306" s="329"/>
      <c r="Z306" s="329"/>
      <c r="AA306" s="329">
        <f>SUM(AA175:AA305)</f>
        <v>34124932.999999978</v>
      </c>
      <c r="AB306" s="329">
        <f>SUM(AB175:AB305)</f>
        <v>38493.5</v>
      </c>
      <c r="AC306" s="329">
        <f t="shared" si="136"/>
        <v>0</v>
      </c>
      <c r="AD306" s="329">
        <f>SUM(AD175:AD305)</f>
        <v>34163426.499999978</v>
      </c>
      <c r="AE306" s="329">
        <f>SUM(AE175:AE305)</f>
        <v>131</v>
      </c>
      <c r="AF306" s="329"/>
      <c r="AG306" s="329"/>
      <c r="AH306" s="329">
        <f>SUM(AH175:AH305)</f>
        <v>34124932.999999978</v>
      </c>
      <c r="AI306" s="329">
        <f>SUM(AI175:AI305)</f>
        <v>38493.5</v>
      </c>
      <c r="AJ306" s="329">
        <f t="shared" si="136"/>
        <v>0</v>
      </c>
      <c r="AK306" s="329">
        <f>SUM(AK175:AK305)</f>
        <v>34163426.499999978</v>
      </c>
    </row>
    <row r="309" spans="1:37" ht="16.5" x14ac:dyDescent="0.3">
      <c r="B309" s="556" t="s">
        <v>230</v>
      </c>
      <c r="I309" s="327"/>
      <c r="K309" s="1512"/>
      <c r="L309" s="327"/>
      <c r="Q309" s="327"/>
      <c r="R309" s="327"/>
      <c r="S309" s="327"/>
      <c r="U309" s="1512"/>
      <c r="V309" s="327"/>
      <c r="X309" s="37"/>
    </row>
    <row r="310" spans="1:37" ht="24" customHeight="1" thickBot="1" x14ac:dyDescent="0.3">
      <c r="B310" s="557"/>
      <c r="C310" s="404"/>
      <c r="D310" s="404"/>
      <c r="E310" s="557"/>
      <c r="F310" s="404"/>
      <c r="G310" s="404"/>
      <c r="H310" s="404"/>
      <c r="J310" s="236"/>
      <c r="K310" s="1180"/>
      <c r="L310" s="236"/>
      <c r="M310" s="1411"/>
      <c r="N310" s="1411"/>
      <c r="O310" s="236"/>
      <c r="P310" s="236"/>
      <c r="Q310" s="1411"/>
      <c r="R310" s="1410"/>
      <c r="S310" s="1740"/>
      <c r="T310" s="1740"/>
      <c r="U310" s="1740"/>
      <c r="V310" s="1740"/>
      <c r="W310" s="1740"/>
      <c r="X310" s="236"/>
    </row>
    <row r="311" spans="1:37" s="282" customFormat="1" ht="25.5" customHeight="1" x14ac:dyDescent="0.25">
      <c r="A311" s="19"/>
      <c r="B311" s="558" t="s">
        <v>29</v>
      </c>
      <c r="C311" s="1548" t="s">
        <v>1622</v>
      </c>
      <c r="D311" s="1548"/>
      <c r="E311" s="1548"/>
      <c r="F311" s="1548"/>
      <c r="G311" s="1548"/>
      <c r="H311" s="1548"/>
      <c r="I311" s="20"/>
      <c r="J311" s="20"/>
      <c r="K311" s="259" t="s">
        <v>228</v>
      </c>
      <c r="L311" s="1412"/>
      <c r="M311" s="327"/>
      <c r="N311" s="20"/>
      <c r="O311" s="20"/>
      <c r="P311" s="20"/>
      <c r="Q311" s="20"/>
      <c r="S311" s="20"/>
      <c r="T311" s="20"/>
      <c r="U311" s="20"/>
      <c r="V311" s="20"/>
      <c r="W311" s="259" t="s">
        <v>228</v>
      </c>
    </row>
    <row r="312" spans="1:37" s="1414" customFormat="1" ht="14.25" x14ac:dyDescent="0.25">
      <c r="A312" s="1413"/>
      <c r="B312" s="559"/>
      <c r="C312" s="1894" t="s">
        <v>424</v>
      </c>
      <c r="D312" s="1895"/>
      <c r="E312" s="1895"/>
      <c r="F312" s="1895"/>
      <c r="G312" s="1895"/>
      <c r="H312" s="1895"/>
      <c r="I312" s="1895"/>
      <c r="J312" s="1895"/>
      <c r="K312" s="1896"/>
      <c r="L312" s="1897" t="s">
        <v>392</v>
      </c>
      <c r="M312" s="1892"/>
      <c r="N312" s="1892"/>
      <c r="O312" s="1892"/>
      <c r="P312" s="1892"/>
      <c r="Q312" s="1892"/>
      <c r="R312" s="1893"/>
      <c r="S312" s="1892" t="s">
        <v>229</v>
      </c>
      <c r="T312" s="1892"/>
      <c r="U312" s="1892"/>
      <c r="V312" s="1892"/>
      <c r="W312" s="1892"/>
      <c r="X312" s="1897" t="s">
        <v>450</v>
      </c>
      <c r="Y312" s="1892"/>
      <c r="Z312" s="1892"/>
      <c r="AA312" s="1892"/>
      <c r="AB312" s="1892"/>
      <c r="AC312" s="1892"/>
      <c r="AD312" s="1892"/>
      <c r="AE312" s="1892" t="s">
        <v>1683</v>
      </c>
      <c r="AF312" s="1892"/>
      <c r="AG312" s="1892"/>
      <c r="AH312" s="1892"/>
      <c r="AI312" s="1892"/>
      <c r="AJ312" s="1892"/>
      <c r="AK312" s="1893"/>
    </row>
    <row r="313" spans="1:37" s="282" customFormat="1" ht="140.25" x14ac:dyDescent="0.25">
      <c r="A313" s="303" t="s">
        <v>114</v>
      </c>
      <c r="B313" s="326" t="s">
        <v>231</v>
      </c>
      <c r="C313" s="1418" t="s">
        <v>232</v>
      </c>
      <c r="D313" s="1418" t="s">
        <v>233</v>
      </c>
      <c r="E313" s="1418" t="s">
        <v>223</v>
      </c>
      <c r="F313" s="1418" t="s">
        <v>423</v>
      </c>
      <c r="G313" s="1418" t="s">
        <v>396</v>
      </c>
      <c r="H313" s="1415" t="s">
        <v>1604</v>
      </c>
      <c r="I313" s="326" t="s">
        <v>235</v>
      </c>
      <c r="J313" s="326" t="s">
        <v>236</v>
      </c>
      <c r="K313" s="326" t="s">
        <v>380</v>
      </c>
      <c r="L313" s="326" t="s">
        <v>223</v>
      </c>
      <c r="M313" s="326" t="s">
        <v>473</v>
      </c>
      <c r="N313" s="326" t="s">
        <v>377</v>
      </c>
      <c r="O313" s="326" t="s">
        <v>298</v>
      </c>
      <c r="P313" s="326" t="s">
        <v>235</v>
      </c>
      <c r="Q313" s="326" t="s">
        <v>236</v>
      </c>
      <c r="R313" s="326" t="s">
        <v>379</v>
      </c>
      <c r="S313" s="326" t="s">
        <v>223</v>
      </c>
      <c r="T313" s="326" t="s">
        <v>298</v>
      </c>
      <c r="U313" s="326" t="s">
        <v>235</v>
      </c>
      <c r="V313" s="326" t="s">
        <v>236</v>
      </c>
      <c r="W313" s="326" t="s">
        <v>378</v>
      </c>
      <c r="X313" s="326" t="s">
        <v>223</v>
      </c>
      <c r="Y313" s="326" t="s">
        <v>1605</v>
      </c>
      <c r="Z313" s="1419" t="s">
        <v>426</v>
      </c>
      <c r="AA313" s="326" t="s">
        <v>298</v>
      </c>
      <c r="AB313" s="326" t="s">
        <v>235</v>
      </c>
      <c r="AC313" s="326" t="s">
        <v>236</v>
      </c>
      <c r="AD313" s="326" t="s">
        <v>379</v>
      </c>
      <c r="AE313" s="326" t="s">
        <v>223</v>
      </c>
      <c r="AF313" s="326" t="s">
        <v>1606</v>
      </c>
      <c r="AG313" s="1419" t="s">
        <v>474</v>
      </c>
      <c r="AH313" s="326" t="s">
        <v>298</v>
      </c>
      <c r="AI313" s="326" t="s">
        <v>235</v>
      </c>
      <c r="AJ313" s="326" t="s">
        <v>236</v>
      </c>
      <c r="AK313" s="326" t="s">
        <v>379</v>
      </c>
    </row>
    <row r="314" spans="1:37" s="1416" customFormat="1" ht="12.75" x14ac:dyDescent="0.25">
      <c r="A314" s="328">
        <v>1</v>
      </c>
      <c r="B314" s="328">
        <v>2</v>
      </c>
      <c r="C314" s="328">
        <v>3</v>
      </c>
      <c r="D314" s="328">
        <v>4</v>
      </c>
      <c r="E314" s="328">
        <v>5</v>
      </c>
      <c r="F314" s="328">
        <v>6</v>
      </c>
      <c r="G314" s="328">
        <v>7</v>
      </c>
      <c r="H314" s="328">
        <v>8</v>
      </c>
      <c r="I314" s="328">
        <v>9</v>
      </c>
      <c r="J314" s="328">
        <v>10</v>
      </c>
      <c r="K314" s="328">
        <v>11</v>
      </c>
      <c r="L314" s="328">
        <v>12</v>
      </c>
      <c r="M314" s="328">
        <v>13</v>
      </c>
      <c r="N314" s="328">
        <v>14</v>
      </c>
      <c r="O314" s="328">
        <v>15</v>
      </c>
      <c r="P314" s="328">
        <v>16</v>
      </c>
      <c r="Q314" s="328">
        <v>17</v>
      </c>
      <c r="R314" s="328">
        <v>18</v>
      </c>
      <c r="S314" s="328">
        <v>19</v>
      </c>
      <c r="T314" s="328">
        <v>20</v>
      </c>
      <c r="U314" s="328">
        <v>21</v>
      </c>
      <c r="V314" s="328">
        <v>22</v>
      </c>
      <c r="W314" s="328">
        <v>23</v>
      </c>
      <c r="X314" s="328">
        <v>12</v>
      </c>
      <c r="Y314" s="328">
        <v>13</v>
      </c>
      <c r="Z314" s="328">
        <v>14</v>
      </c>
      <c r="AA314" s="328">
        <v>15</v>
      </c>
      <c r="AB314" s="328">
        <v>16</v>
      </c>
      <c r="AC314" s="328">
        <v>17</v>
      </c>
      <c r="AD314" s="328">
        <v>18</v>
      </c>
      <c r="AE314" s="328">
        <v>12</v>
      </c>
      <c r="AF314" s="328">
        <v>13</v>
      </c>
      <c r="AG314" s="328">
        <v>14</v>
      </c>
      <c r="AH314" s="328">
        <v>15</v>
      </c>
      <c r="AI314" s="328">
        <v>16</v>
      </c>
      <c r="AJ314" s="328">
        <v>17</v>
      </c>
      <c r="AK314" s="328">
        <v>18</v>
      </c>
    </row>
    <row r="315" spans="1:37" ht="57.75" x14ac:dyDescent="0.3">
      <c r="A315" s="553" t="s">
        <v>2</v>
      </c>
      <c r="B315" s="560" t="s">
        <v>1607</v>
      </c>
      <c r="C315" s="285"/>
      <c r="D315" s="285"/>
      <c r="E315" s="560"/>
      <c r="F315" s="285"/>
      <c r="G315" s="285"/>
      <c r="H315" s="285"/>
      <c r="I315" s="285"/>
      <c r="J315" s="285"/>
      <c r="K315" s="285"/>
      <c r="L315" s="560"/>
      <c r="M315" s="285"/>
      <c r="N315" s="285"/>
      <c r="O315" s="285"/>
      <c r="P315" s="285"/>
      <c r="Q315" s="285"/>
      <c r="R315" s="285"/>
      <c r="S315" s="285"/>
      <c r="T315" s="285"/>
      <c r="U315" s="285"/>
      <c r="V315" s="285"/>
      <c r="W315" s="285"/>
      <c r="X315" s="560"/>
      <c r="Y315" s="285"/>
      <c r="Z315" s="285"/>
      <c r="AA315" s="285"/>
      <c r="AB315" s="285"/>
      <c r="AC315" s="285"/>
      <c r="AD315" s="285"/>
      <c r="AE315" s="560"/>
      <c r="AF315" s="285"/>
      <c r="AG315" s="285"/>
      <c r="AH315" s="285"/>
      <c r="AI315" s="285"/>
      <c r="AJ315" s="285"/>
      <c r="AK315" s="285"/>
    </row>
    <row r="316" spans="1:37" x14ac:dyDescent="0.25">
      <c r="A316" s="1048"/>
      <c r="B316" s="301" t="s">
        <v>200</v>
      </c>
      <c r="C316" s="285"/>
      <c r="D316" s="285"/>
      <c r="E316" s="301"/>
      <c r="F316" s="285"/>
      <c r="G316" s="285"/>
      <c r="H316" s="285"/>
      <c r="I316" s="285"/>
      <c r="J316" s="285"/>
      <c r="K316" s="285"/>
      <c r="L316" s="301"/>
      <c r="M316" s="285"/>
      <c r="N316" s="285"/>
      <c r="O316" s="285"/>
      <c r="P316" s="285"/>
      <c r="Q316" s="285"/>
      <c r="R316" s="285"/>
      <c r="S316" s="285"/>
      <c r="T316" s="285"/>
      <c r="U316" s="285"/>
      <c r="V316" s="285"/>
      <c r="W316" s="285"/>
      <c r="X316" s="301"/>
      <c r="Y316" s="285"/>
      <c r="Z316" s="285"/>
      <c r="AA316" s="285"/>
      <c r="AB316" s="285"/>
      <c r="AC316" s="285"/>
      <c r="AD316" s="285"/>
      <c r="AE316" s="301"/>
      <c r="AF316" s="285"/>
      <c r="AG316" s="285"/>
      <c r="AH316" s="285"/>
      <c r="AI316" s="285"/>
      <c r="AJ316" s="285"/>
      <c r="AK316" s="285"/>
    </row>
    <row r="317" spans="1:37" x14ac:dyDescent="0.25">
      <c r="A317" s="1048"/>
      <c r="B317" s="301"/>
      <c r="C317" s="285"/>
      <c r="D317" s="285"/>
      <c r="E317" s="301"/>
      <c r="F317" s="285"/>
      <c r="G317" s="285"/>
      <c r="H317" s="301"/>
      <c r="I317" s="301"/>
      <c r="J317" s="301"/>
      <c r="K317" s="301"/>
      <c r="L317" s="301"/>
      <c r="M317" s="285"/>
      <c r="N317" s="285"/>
      <c r="O317" s="301"/>
      <c r="P317" s="301"/>
      <c r="Q317" s="301"/>
      <c r="R317" s="301"/>
      <c r="S317" s="301"/>
      <c r="T317" s="301"/>
      <c r="U317" s="301"/>
      <c r="V317" s="301"/>
      <c r="W317" s="301"/>
      <c r="X317" s="301"/>
      <c r="Y317" s="285"/>
      <c r="Z317" s="285"/>
      <c r="AA317" s="301"/>
      <c r="AB317" s="301"/>
      <c r="AC317" s="301"/>
      <c r="AD317" s="301"/>
      <c r="AE317" s="301"/>
      <c r="AF317" s="285"/>
      <c r="AG317" s="285"/>
      <c r="AH317" s="301"/>
      <c r="AI317" s="301"/>
      <c r="AJ317" s="301"/>
      <c r="AK317" s="301"/>
    </row>
    <row r="318" spans="1:37" ht="27" x14ac:dyDescent="0.25">
      <c r="A318" s="1048">
        <v>1</v>
      </c>
      <c r="B318" s="262" t="s">
        <v>6840</v>
      </c>
      <c r="C318" s="26" t="s">
        <v>6712</v>
      </c>
      <c r="D318" s="329" t="s">
        <v>1</v>
      </c>
      <c r="E318" s="262">
        <v>1</v>
      </c>
      <c r="F318" s="1417">
        <v>1</v>
      </c>
      <c r="G318" s="1563">
        <v>3.88</v>
      </c>
      <c r="H318" s="1048">
        <v>256623.19999999998</v>
      </c>
      <c r="I318" s="1048">
        <v>8000</v>
      </c>
      <c r="J318" s="1048"/>
      <c r="K318" s="285">
        <f>H318+I318+J318</f>
        <v>264623.19999999995</v>
      </c>
      <c r="L318" s="262">
        <v>1</v>
      </c>
      <c r="M318" s="1417">
        <v>0</v>
      </c>
      <c r="N318" s="285">
        <v>3.88</v>
      </c>
      <c r="O318" s="1048">
        <v>256623.19999999998</v>
      </c>
      <c r="P318" s="1048">
        <v>8000</v>
      </c>
      <c r="Q318" s="1048"/>
      <c r="R318" s="285">
        <f>O318+P318+Q318</f>
        <v>264623.19999999995</v>
      </c>
      <c r="S318" s="285">
        <f>+E318-L318</f>
        <v>0</v>
      </c>
      <c r="T318" s="285">
        <f t="shared" ref="T318:V323" si="137">H318-O318</f>
        <v>0</v>
      </c>
      <c r="U318" s="285">
        <f t="shared" si="137"/>
        <v>0</v>
      </c>
      <c r="V318" s="285">
        <f t="shared" si="137"/>
        <v>0</v>
      </c>
      <c r="W318" s="285">
        <f>T318+U318+V318</f>
        <v>0</v>
      </c>
      <c r="X318" s="262">
        <v>1</v>
      </c>
      <c r="Y318" s="1417">
        <v>2</v>
      </c>
      <c r="Z318" s="1563">
        <v>3.88</v>
      </c>
      <c r="AA318" s="1048">
        <v>256623.19999999998</v>
      </c>
      <c r="AB318" s="1048">
        <v>8000</v>
      </c>
      <c r="AC318" s="1048"/>
      <c r="AD318" s="285">
        <f t="shared" ref="AD318:AD323" si="138">AA318+AB318+AC318</f>
        <v>264623.19999999995</v>
      </c>
      <c r="AE318" s="262">
        <v>1</v>
      </c>
      <c r="AF318" s="285">
        <v>3</v>
      </c>
      <c r="AG318" s="285">
        <v>3.88</v>
      </c>
      <c r="AH318" s="1048">
        <v>256623.19999999998</v>
      </c>
      <c r="AI318" s="1048">
        <v>8000</v>
      </c>
      <c r="AJ318" s="1048"/>
      <c r="AK318" s="285">
        <f>AH318+AI318+AJ318</f>
        <v>264623.19999999995</v>
      </c>
    </row>
    <row r="319" spans="1:37" ht="27" x14ac:dyDescent="0.25">
      <c r="A319" s="1048">
        <v>2</v>
      </c>
      <c r="B319" s="262" t="s">
        <v>4965</v>
      </c>
      <c r="C319" s="26" t="s">
        <v>6712</v>
      </c>
      <c r="D319" s="329" t="s">
        <v>1</v>
      </c>
      <c r="E319" s="262">
        <v>1</v>
      </c>
      <c r="F319" s="1417">
        <v>2</v>
      </c>
      <c r="G319" s="1563">
        <v>4.01</v>
      </c>
      <c r="H319" s="1048">
        <v>265221.39999999997</v>
      </c>
      <c r="I319" s="1048"/>
      <c r="J319" s="1048"/>
      <c r="K319" s="285">
        <f t="shared" ref="K319:K323" si="139">H319+I319+J319</f>
        <v>265221.39999999997</v>
      </c>
      <c r="L319" s="262">
        <v>1</v>
      </c>
      <c r="M319" s="1417">
        <v>1</v>
      </c>
      <c r="N319" s="285">
        <v>4.01</v>
      </c>
      <c r="O319" s="1048">
        <v>265221.39999999997</v>
      </c>
      <c r="P319" s="1048"/>
      <c r="Q319" s="1048"/>
      <c r="R319" s="285">
        <f t="shared" ref="R319:R323" si="140">O319+P319+Q319</f>
        <v>265221.39999999997</v>
      </c>
      <c r="S319" s="285">
        <f t="shared" ref="S319:S323" si="141">+E319-L319</f>
        <v>0</v>
      </c>
      <c r="T319" s="285">
        <f t="shared" si="137"/>
        <v>0</v>
      </c>
      <c r="U319" s="285">
        <f t="shared" si="137"/>
        <v>0</v>
      </c>
      <c r="V319" s="285">
        <f t="shared" si="137"/>
        <v>0</v>
      </c>
      <c r="W319" s="285">
        <f t="shared" ref="W319:W323" si="142">T319+U319+V319</f>
        <v>0</v>
      </c>
      <c r="X319" s="262">
        <v>1</v>
      </c>
      <c r="Y319" s="1417">
        <v>3</v>
      </c>
      <c r="Z319" s="1563">
        <v>4.01</v>
      </c>
      <c r="AA319" s="1048">
        <v>265221.39999999997</v>
      </c>
      <c r="AB319" s="1048">
        <v>0</v>
      </c>
      <c r="AC319" s="1048"/>
      <c r="AD319" s="285">
        <f t="shared" si="138"/>
        <v>265221.39999999997</v>
      </c>
      <c r="AE319" s="262">
        <v>1</v>
      </c>
      <c r="AF319" s="285">
        <v>4</v>
      </c>
      <c r="AG319" s="285">
        <v>4.01</v>
      </c>
      <c r="AH319" s="1048">
        <v>265221.39999999997</v>
      </c>
      <c r="AI319" s="1048">
        <v>0</v>
      </c>
      <c r="AJ319" s="1048"/>
      <c r="AK319" s="285">
        <f t="shared" ref="AK319:AK323" si="143">AH319+AI319+AJ319</f>
        <v>265221.39999999997</v>
      </c>
    </row>
    <row r="320" spans="1:37" ht="27" x14ac:dyDescent="0.25">
      <c r="A320" s="1048">
        <v>3</v>
      </c>
      <c r="B320" s="262" t="s">
        <v>6841</v>
      </c>
      <c r="C320" s="26" t="s">
        <v>6712</v>
      </c>
      <c r="D320" s="329" t="s">
        <v>1</v>
      </c>
      <c r="E320" s="262">
        <v>1</v>
      </c>
      <c r="F320" s="1417">
        <v>2</v>
      </c>
      <c r="G320" s="1563">
        <v>4.01</v>
      </c>
      <c r="H320" s="1048">
        <v>265221.39999999997</v>
      </c>
      <c r="I320" s="1048"/>
      <c r="J320" s="1048"/>
      <c r="K320" s="285">
        <f t="shared" si="139"/>
        <v>265221.39999999997</v>
      </c>
      <c r="L320" s="262">
        <v>1</v>
      </c>
      <c r="M320" s="1417">
        <v>1</v>
      </c>
      <c r="N320" s="285">
        <v>4.01</v>
      </c>
      <c r="O320" s="1048">
        <v>265221.39999999997</v>
      </c>
      <c r="P320" s="1048"/>
      <c r="Q320" s="1048"/>
      <c r="R320" s="285">
        <f t="shared" si="140"/>
        <v>265221.39999999997</v>
      </c>
      <c r="S320" s="285">
        <f t="shared" si="141"/>
        <v>0</v>
      </c>
      <c r="T320" s="285">
        <f t="shared" si="137"/>
        <v>0</v>
      </c>
      <c r="U320" s="285">
        <f t="shared" si="137"/>
        <v>0</v>
      </c>
      <c r="V320" s="285">
        <f t="shared" si="137"/>
        <v>0</v>
      </c>
      <c r="W320" s="285">
        <f t="shared" si="142"/>
        <v>0</v>
      </c>
      <c r="X320" s="262">
        <v>1</v>
      </c>
      <c r="Y320" s="1417">
        <v>3</v>
      </c>
      <c r="Z320" s="1563">
        <v>4.01</v>
      </c>
      <c r="AA320" s="1048">
        <v>265221.39999999997</v>
      </c>
      <c r="AB320" s="1048">
        <v>0</v>
      </c>
      <c r="AC320" s="1048"/>
      <c r="AD320" s="285">
        <f t="shared" si="138"/>
        <v>265221.39999999997</v>
      </c>
      <c r="AE320" s="262">
        <v>1</v>
      </c>
      <c r="AF320" s="285">
        <v>4</v>
      </c>
      <c r="AG320" s="285">
        <v>4.01</v>
      </c>
      <c r="AH320" s="1048">
        <v>265221.39999999997</v>
      </c>
      <c r="AI320" s="1048">
        <v>0</v>
      </c>
      <c r="AJ320" s="1048"/>
      <c r="AK320" s="285">
        <f t="shared" si="143"/>
        <v>265221.39999999997</v>
      </c>
    </row>
    <row r="321" spans="1:37" ht="27" x14ac:dyDescent="0.25">
      <c r="A321" s="1048">
        <v>4</v>
      </c>
      <c r="B321" s="262" t="s">
        <v>6842</v>
      </c>
      <c r="C321" s="26" t="s">
        <v>6712</v>
      </c>
      <c r="D321" s="329" t="s">
        <v>1</v>
      </c>
      <c r="E321" s="262">
        <v>1</v>
      </c>
      <c r="F321" s="1417">
        <v>2</v>
      </c>
      <c r="G321" s="1563">
        <v>4.01</v>
      </c>
      <c r="H321" s="1048">
        <v>265221.39999999997</v>
      </c>
      <c r="I321" s="1048"/>
      <c r="J321" s="1048"/>
      <c r="K321" s="285">
        <f t="shared" si="139"/>
        <v>265221.39999999997</v>
      </c>
      <c r="L321" s="262">
        <v>1</v>
      </c>
      <c r="M321" s="1417">
        <v>1</v>
      </c>
      <c r="N321" s="285">
        <v>4.01</v>
      </c>
      <c r="O321" s="1048">
        <v>265221.39999999997</v>
      </c>
      <c r="P321" s="1048"/>
      <c r="Q321" s="1048"/>
      <c r="R321" s="285">
        <f t="shared" si="140"/>
        <v>265221.39999999997</v>
      </c>
      <c r="S321" s="285">
        <f t="shared" si="141"/>
        <v>0</v>
      </c>
      <c r="T321" s="285">
        <f t="shared" si="137"/>
        <v>0</v>
      </c>
      <c r="U321" s="285">
        <f t="shared" si="137"/>
        <v>0</v>
      </c>
      <c r="V321" s="285">
        <f t="shared" si="137"/>
        <v>0</v>
      </c>
      <c r="W321" s="285">
        <f t="shared" si="142"/>
        <v>0</v>
      </c>
      <c r="X321" s="262">
        <v>1</v>
      </c>
      <c r="Y321" s="1417">
        <v>3</v>
      </c>
      <c r="Z321" s="1563">
        <v>4.01</v>
      </c>
      <c r="AA321" s="1048">
        <v>265221.39999999997</v>
      </c>
      <c r="AB321" s="1048">
        <v>0</v>
      </c>
      <c r="AC321" s="1048"/>
      <c r="AD321" s="285">
        <f t="shared" si="138"/>
        <v>265221.39999999997</v>
      </c>
      <c r="AE321" s="262">
        <v>1</v>
      </c>
      <c r="AF321" s="285">
        <v>4</v>
      </c>
      <c r="AG321" s="285">
        <v>4.01</v>
      </c>
      <c r="AH321" s="1048">
        <v>265221.39999999997</v>
      </c>
      <c r="AI321" s="1048">
        <v>0</v>
      </c>
      <c r="AJ321" s="1048"/>
      <c r="AK321" s="285">
        <f t="shared" si="143"/>
        <v>265221.39999999997</v>
      </c>
    </row>
    <row r="322" spans="1:37" ht="27" x14ac:dyDescent="0.25">
      <c r="A322" s="1048">
        <v>5</v>
      </c>
      <c r="B322" s="262" t="s">
        <v>6843</v>
      </c>
      <c r="C322" s="26" t="s">
        <v>6712</v>
      </c>
      <c r="D322" s="329" t="s">
        <v>1</v>
      </c>
      <c r="E322" s="262">
        <v>1</v>
      </c>
      <c r="F322" s="1417">
        <v>2</v>
      </c>
      <c r="G322" s="1563">
        <v>4.01</v>
      </c>
      <c r="H322" s="1048">
        <v>265221.39999999997</v>
      </c>
      <c r="I322" s="1048"/>
      <c r="J322" s="1048"/>
      <c r="K322" s="285">
        <f t="shared" si="139"/>
        <v>265221.39999999997</v>
      </c>
      <c r="L322" s="262">
        <v>1</v>
      </c>
      <c r="M322" s="1417">
        <v>1</v>
      </c>
      <c r="N322" s="285">
        <v>4.01</v>
      </c>
      <c r="O322" s="1048">
        <v>265221.39999999997</v>
      </c>
      <c r="P322" s="1048"/>
      <c r="Q322" s="1048"/>
      <c r="R322" s="285">
        <f t="shared" si="140"/>
        <v>265221.39999999997</v>
      </c>
      <c r="S322" s="285">
        <f t="shared" si="141"/>
        <v>0</v>
      </c>
      <c r="T322" s="285">
        <f t="shared" si="137"/>
        <v>0</v>
      </c>
      <c r="U322" s="285">
        <f t="shared" si="137"/>
        <v>0</v>
      </c>
      <c r="V322" s="285">
        <f t="shared" si="137"/>
        <v>0</v>
      </c>
      <c r="W322" s="285">
        <f t="shared" si="142"/>
        <v>0</v>
      </c>
      <c r="X322" s="262">
        <v>1</v>
      </c>
      <c r="Y322" s="1417">
        <v>3</v>
      </c>
      <c r="Z322" s="1563">
        <v>4.01</v>
      </c>
      <c r="AA322" s="1048">
        <v>265221.39999999997</v>
      </c>
      <c r="AB322" s="1048">
        <v>0</v>
      </c>
      <c r="AC322" s="1048"/>
      <c r="AD322" s="285">
        <f t="shared" si="138"/>
        <v>265221.39999999997</v>
      </c>
      <c r="AE322" s="262">
        <v>1</v>
      </c>
      <c r="AF322" s="285">
        <v>4</v>
      </c>
      <c r="AG322" s="285">
        <v>4.01</v>
      </c>
      <c r="AH322" s="1048">
        <v>265221.39999999997</v>
      </c>
      <c r="AI322" s="1048">
        <v>0</v>
      </c>
      <c r="AJ322" s="1048"/>
      <c r="AK322" s="285">
        <f t="shared" si="143"/>
        <v>265221.39999999997</v>
      </c>
    </row>
    <row r="323" spans="1:37" ht="27" x14ac:dyDescent="0.25">
      <c r="A323" s="1048">
        <v>6</v>
      </c>
      <c r="B323" s="262" t="s">
        <v>6844</v>
      </c>
      <c r="C323" s="26" t="s">
        <v>6712</v>
      </c>
      <c r="D323" s="329" t="s">
        <v>1</v>
      </c>
      <c r="E323" s="262">
        <v>1</v>
      </c>
      <c r="F323" s="1417">
        <v>2</v>
      </c>
      <c r="G323" s="1563">
        <v>4.01</v>
      </c>
      <c r="H323" s="1048">
        <v>265221.39999999997</v>
      </c>
      <c r="I323" s="1048"/>
      <c r="J323" s="1048"/>
      <c r="K323" s="285">
        <f t="shared" si="139"/>
        <v>265221.39999999997</v>
      </c>
      <c r="L323" s="262">
        <v>1</v>
      </c>
      <c r="M323" s="1417">
        <v>1</v>
      </c>
      <c r="N323" s="285">
        <v>4.01</v>
      </c>
      <c r="O323" s="1048">
        <v>265221.39999999997</v>
      </c>
      <c r="P323" s="1048"/>
      <c r="Q323" s="1048"/>
      <c r="R323" s="285">
        <f t="shared" si="140"/>
        <v>265221.39999999997</v>
      </c>
      <c r="S323" s="285">
        <f t="shared" si="141"/>
        <v>0</v>
      </c>
      <c r="T323" s="285">
        <f t="shared" si="137"/>
        <v>0</v>
      </c>
      <c r="U323" s="285">
        <f t="shared" si="137"/>
        <v>0</v>
      </c>
      <c r="V323" s="285">
        <f t="shared" si="137"/>
        <v>0</v>
      </c>
      <c r="W323" s="285">
        <f t="shared" si="142"/>
        <v>0</v>
      </c>
      <c r="X323" s="262">
        <v>1</v>
      </c>
      <c r="Y323" s="1417">
        <v>3</v>
      </c>
      <c r="Z323" s="1563">
        <v>4.01</v>
      </c>
      <c r="AA323" s="1048">
        <v>265221.39999999997</v>
      </c>
      <c r="AB323" s="1048">
        <v>0</v>
      </c>
      <c r="AC323" s="1048"/>
      <c r="AD323" s="285">
        <f t="shared" si="138"/>
        <v>265221.39999999997</v>
      </c>
      <c r="AE323" s="262">
        <v>1</v>
      </c>
      <c r="AF323" s="285">
        <v>4</v>
      </c>
      <c r="AG323" s="285">
        <v>4.01</v>
      </c>
      <c r="AH323" s="1048">
        <v>265221.39999999997</v>
      </c>
      <c r="AI323" s="1048">
        <v>0</v>
      </c>
      <c r="AJ323" s="1048"/>
      <c r="AK323" s="285">
        <f t="shared" si="143"/>
        <v>265221.39999999997</v>
      </c>
    </row>
    <row r="324" spans="1:37" ht="27" x14ac:dyDescent="0.25">
      <c r="A324" s="1048">
        <v>7</v>
      </c>
      <c r="B324" s="262" t="s">
        <v>1429</v>
      </c>
      <c r="C324" s="26" t="s">
        <v>6712</v>
      </c>
      <c r="D324" s="329" t="s">
        <v>1</v>
      </c>
      <c r="E324" s="262">
        <v>1</v>
      </c>
      <c r="F324" s="1417">
        <v>1</v>
      </c>
      <c r="G324" s="1563">
        <v>3.88</v>
      </c>
      <c r="H324" s="1048">
        <v>256623.19999999998</v>
      </c>
      <c r="I324" s="1048"/>
      <c r="J324" s="1048"/>
      <c r="K324" s="285">
        <f>H324+I324+J324</f>
        <v>256623.19999999998</v>
      </c>
      <c r="L324" s="262">
        <v>1</v>
      </c>
      <c r="M324" s="1417">
        <v>0</v>
      </c>
      <c r="N324" s="285">
        <v>3.88</v>
      </c>
      <c r="O324" s="1048">
        <v>256623.19999999998</v>
      </c>
      <c r="P324" s="1048">
        <v>8000</v>
      </c>
      <c r="Q324" s="1048"/>
      <c r="R324" s="285">
        <f>O324+P324+Q324</f>
        <v>264623.19999999995</v>
      </c>
      <c r="S324" s="285">
        <f>+E324-L324</f>
        <v>0</v>
      </c>
      <c r="T324" s="285">
        <f t="shared" ref="T324:T329" si="144">H324-O324</f>
        <v>0</v>
      </c>
      <c r="U324" s="285">
        <f t="shared" ref="U324:U329" si="145">I324-P324</f>
        <v>-8000</v>
      </c>
      <c r="V324" s="285">
        <f t="shared" ref="V324:V329" si="146">J324-Q324</f>
        <v>0</v>
      </c>
      <c r="W324" s="285">
        <f>T324+U324+V324</f>
        <v>-8000</v>
      </c>
      <c r="X324" s="262">
        <v>1</v>
      </c>
      <c r="Y324" s="1417">
        <v>2</v>
      </c>
      <c r="Z324" s="1563">
        <v>3.88</v>
      </c>
      <c r="AA324" s="1048">
        <v>256623.19999999998</v>
      </c>
      <c r="AB324" s="1048"/>
      <c r="AC324" s="1048"/>
      <c r="AD324" s="285">
        <f t="shared" ref="AD324:AD329" si="147">AA324+AB324+AC324</f>
        <v>256623.19999999998</v>
      </c>
      <c r="AE324" s="262">
        <v>1</v>
      </c>
      <c r="AF324" s="285">
        <v>3</v>
      </c>
      <c r="AG324" s="285">
        <v>3.88</v>
      </c>
      <c r="AH324" s="1048">
        <v>256623.19999999998</v>
      </c>
      <c r="AI324" s="1048"/>
      <c r="AJ324" s="1048"/>
      <c r="AK324" s="285">
        <f>AH324+AI324+AJ324</f>
        <v>256623.19999999998</v>
      </c>
    </row>
    <row r="325" spans="1:37" ht="27" x14ac:dyDescent="0.25">
      <c r="A325" s="1048">
        <v>8</v>
      </c>
      <c r="B325" s="262" t="s">
        <v>1429</v>
      </c>
      <c r="C325" s="26" t="s">
        <v>6712</v>
      </c>
      <c r="D325" s="329" t="s">
        <v>1</v>
      </c>
      <c r="E325" s="262">
        <v>1</v>
      </c>
      <c r="F325" s="1417">
        <v>1</v>
      </c>
      <c r="G325" s="1563">
        <v>3.88</v>
      </c>
      <c r="H325" s="1048">
        <v>256623.19999999998</v>
      </c>
      <c r="I325" s="1048"/>
      <c r="J325" s="1048"/>
      <c r="K325" s="285">
        <f t="shared" ref="K325:K329" si="148">H325+I325+J325</f>
        <v>256623.19999999998</v>
      </c>
      <c r="L325" s="262">
        <v>1</v>
      </c>
      <c r="M325" s="1417">
        <v>1</v>
      </c>
      <c r="N325" s="285">
        <v>4.01</v>
      </c>
      <c r="O325" s="1048">
        <v>265221.39999999997</v>
      </c>
      <c r="P325" s="1048"/>
      <c r="Q325" s="1048"/>
      <c r="R325" s="285">
        <f t="shared" ref="R325:R329" si="149">O325+P325+Q325</f>
        <v>265221.39999999997</v>
      </c>
      <c r="S325" s="285">
        <f t="shared" ref="S325:S329" si="150">+E325-L325</f>
        <v>0</v>
      </c>
      <c r="T325" s="285">
        <f t="shared" si="144"/>
        <v>-8598.1999999999825</v>
      </c>
      <c r="U325" s="285">
        <f t="shared" si="145"/>
        <v>0</v>
      </c>
      <c r="V325" s="285">
        <f t="shared" si="146"/>
        <v>0</v>
      </c>
      <c r="W325" s="285">
        <f t="shared" ref="W325:W329" si="151">T325+U325+V325</f>
        <v>-8598.1999999999825</v>
      </c>
      <c r="X325" s="262">
        <v>1</v>
      </c>
      <c r="Y325" s="1417">
        <v>2</v>
      </c>
      <c r="Z325" s="1563">
        <v>3.88</v>
      </c>
      <c r="AA325" s="1048">
        <v>256623.19999999998</v>
      </c>
      <c r="AB325" s="1048">
        <v>0</v>
      </c>
      <c r="AC325" s="1048"/>
      <c r="AD325" s="285">
        <f t="shared" si="147"/>
        <v>256623.19999999998</v>
      </c>
      <c r="AE325" s="262">
        <v>1</v>
      </c>
      <c r="AF325" s="285">
        <v>4</v>
      </c>
      <c r="AG325" s="285">
        <v>4.01</v>
      </c>
      <c r="AH325" s="1048">
        <v>256623.19999999998</v>
      </c>
      <c r="AI325" s="1048">
        <v>0</v>
      </c>
      <c r="AJ325" s="1048"/>
      <c r="AK325" s="285">
        <f t="shared" ref="AK325:AK329" si="152">AH325+AI325+AJ325</f>
        <v>256623.19999999998</v>
      </c>
    </row>
    <row r="326" spans="1:37" ht="27" x14ac:dyDescent="0.25">
      <c r="A326" s="1048">
        <v>9</v>
      </c>
      <c r="B326" s="262" t="s">
        <v>1429</v>
      </c>
      <c r="C326" s="26" t="s">
        <v>6712</v>
      </c>
      <c r="D326" s="329" t="s">
        <v>1</v>
      </c>
      <c r="E326" s="262">
        <v>1</v>
      </c>
      <c r="F326" s="1417">
        <v>1</v>
      </c>
      <c r="G326" s="1563">
        <v>3.88</v>
      </c>
      <c r="H326" s="1048">
        <v>256623.19999999998</v>
      </c>
      <c r="I326" s="1048"/>
      <c r="J326" s="1048"/>
      <c r="K326" s="285">
        <f t="shared" si="148"/>
        <v>256623.19999999998</v>
      </c>
      <c r="L326" s="262">
        <v>1</v>
      </c>
      <c r="M326" s="1417">
        <v>1</v>
      </c>
      <c r="N326" s="285">
        <v>4.01</v>
      </c>
      <c r="O326" s="1048">
        <v>265221.39999999997</v>
      </c>
      <c r="P326" s="1048"/>
      <c r="Q326" s="1048"/>
      <c r="R326" s="285">
        <f t="shared" si="149"/>
        <v>265221.39999999997</v>
      </c>
      <c r="S326" s="285">
        <f t="shared" si="150"/>
        <v>0</v>
      </c>
      <c r="T326" s="285">
        <f t="shared" si="144"/>
        <v>-8598.1999999999825</v>
      </c>
      <c r="U326" s="285">
        <f t="shared" si="145"/>
        <v>0</v>
      </c>
      <c r="V326" s="285">
        <f t="shared" si="146"/>
        <v>0</v>
      </c>
      <c r="W326" s="285">
        <f t="shared" si="151"/>
        <v>-8598.1999999999825</v>
      </c>
      <c r="X326" s="262">
        <v>1</v>
      </c>
      <c r="Y326" s="1417">
        <v>2</v>
      </c>
      <c r="Z326" s="1563">
        <v>3.88</v>
      </c>
      <c r="AA326" s="1048">
        <v>256623.19999999998</v>
      </c>
      <c r="AB326" s="1048">
        <v>0</v>
      </c>
      <c r="AC326" s="1048"/>
      <c r="AD326" s="285">
        <f t="shared" si="147"/>
        <v>256623.19999999998</v>
      </c>
      <c r="AE326" s="262">
        <v>1</v>
      </c>
      <c r="AF326" s="285">
        <v>4</v>
      </c>
      <c r="AG326" s="285">
        <v>4.01</v>
      </c>
      <c r="AH326" s="1048">
        <v>256623.19999999998</v>
      </c>
      <c r="AI326" s="1048">
        <v>0</v>
      </c>
      <c r="AJ326" s="1048"/>
      <c r="AK326" s="285">
        <f t="shared" si="152"/>
        <v>256623.19999999998</v>
      </c>
    </row>
    <row r="327" spans="1:37" ht="27" x14ac:dyDescent="0.25">
      <c r="A327" s="1048">
        <v>10</v>
      </c>
      <c r="B327" s="262" t="s">
        <v>1429</v>
      </c>
      <c r="C327" s="26" t="s">
        <v>6712</v>
      </c>
      <c r="D327" s="329" t="s">
        <v>1</v>
      </c>
      <c r="E327" s="262">
        <v>1</v>
      </c>
      <c r="F327" s="1417">
        <v>1</v>
      </c>
      <c r="G327" s="1563">
        <v>3.88</v>
      </c>
      <c r="H327" s="1048">
        <v>256623.19999999998</v>
      </c>
      <c r="I327" s="1048"/>
      <c r="J327" s="1048"/>
      <c r="K327" s="285">
        <f t="shared" si="148"/>
        <v>256623.19999999998</v>
      </c>
      <c r="L327" s="262">
        <v>1</v>
      </c>
      <c r="M327" s="1417">
        <v>1</v>
      </c>
      <c r="N327" s="285">
        <v>4.01</v>
      </c>
      <c r="O327" s="1048">
        <v>265221.39999999997</v>
      </c>
      <c r="P327" s="1048"/>
      <c r="Q327" s="1048"/>
      <c r="R327" s="285">
        <f t="shared" si="149"/>
        <v>265221.39999999997</v>
      </c>
      <c r="S327" s="285">
        <f t="shared" si="150"/>
        <v>0</v>
      </c>
      <c r="T327" s="285">
        <f t="shared" si="144"/>
        <v>-8598.1999999999825</v>
      </c>
      <c r="U327" s="285">
        <f t="shared" si="145"/>
        <v>0</v>
      </c>
      <c r="V327" s="285">
        <f t="shared" si="146"/>
        <v>0</v>
      </c>
      <c r="W327" s="285">
        <f t="shared" si="151"/>
        <v>-8598.1999999999825</v>
      </c>
      <c r="X327" s="262">
        <v>1</v>
      </c>
      <c r="Y327" s="1417">
        <v>2</v>
      </c>
      <c r="Z327" s="1563">
        <v>3.88</v>
      </c>
      <c r="AA327" s="1048">
        <v>256623.19999999998</v>
      </c>
      <c r="AB327" s="1048">
        <v>0</v>
      </c>
      <c r="AC327" s="1048"/>
      <c r="AD327" s="285">
        <f t="shared" si="147"/>
        <v>256623.19999999998</v>
      </c>
      <c r="AE327" s="262">
        <v>1</v>
      </c>
      <c r="AF327" s="285">
        <v>4</v>
      </c>
      <c r="AG327" s="285">
        <v>4.01</v>
      </c>
      <c r="AH327" s="1048">
        <v>256623.19999999998</v>
      </c>
      <c r="AI327" s="1048">
        <v>0</v>
      </c>
      <c r="AJ327" s="1048"/>
      <c r="AK327" s="285">
        <f t="shared" si="152"/>
        <v>256623.19999999998</v>
      </c>
    </row>
    <row r="328" spans="1:37" ht="27" x14ac:dyDescent="0.25">
      <c r="A328" s="1048">
        <v>11</v>
      </c>
      <c r="B328" s="262" t="s">
        <v>1429</v>
      </c>
      <c r="C328" s="26" t="s">
        <v>6712</v>
      </c>
      <c r="D328" s="329" t="s">
        <v>1</v>
      </c>
      <c r="E328" s="262">
        <v>1</v>
      </c>
      <c r="F328" s="1417">
        <v>1</v>
      </c>
      <c r="G328" s="1563">
        <v>3.88</v>
      </c>
      <c r="H328" s="1048">
        <v>256623.19999999998</v>
      </c>
      <c r="I328" s="1048"/>
      <c r="J328" s="1048"/>
      <c r="K328" s="285">
        <f t="shared" si="148"/>
        <v>256623.19999999998</v>
      </c>
      <c r="L328" s="262">
        <v>1</v>
      </c>
      <c r="M328" s="1417">
        <v>1</v>
      </c>
      <c r="N328" s="285">
        <v>4.01</v>
      </c>
      <c r="O328" s="1048">
        <v>265221.39999999997</v>
      </c>
      <c r="P328" s="1048"/>
      <c r="Q328" s="1048"/>
      <c r="R328" s="285">
        <f t="shared" si="149"/>
        <v>265221.39999999997</v>
      </c>
      <c r="S328" s="285">
        <f t="shared" si="150"/>
        <v>0</v>
      </c>
      <c r="T328" s="285">
        <f t="shared" si="144"/>
        <v>-8598.1999999999825</v>
      </c>
      <c r="U328" s="285">
        <f t="shared" si="145"/>
        <v>0</v>
      </c>
      <c r="V328" s="285">
        <f t="shared" si="146"/>
        <v>0</v>
      </c>
      <c r="W328" s="285">
        <f t="shared" si="151"/>
        <v>-8598.1999999999825</v>
      </c>
      <c r="X328" s="262">
        <v>1</v>
      </c>
      <c r="Y328" s="1417">
        <v>2</v>
      </c>
      <c r="Z328" s="1563">
        <v>3.88</v>
      </c>
      <c r="AA328" s="1048">
        <v>256623.19999999998</v>
      </c>
      <c r="AB328" s="1048">
        <v>0</v>
      </c>
      <c r="AC328" s="1048"/>
      <c r="AD328" s="285">
        <f t="shared" si="147"/>
        <v>256623.19999999998</v>
      </c>
      <c r="AE328" s="262">
        <v>1</v>
      </c>
      <c r="AF328" s="285">
        <v>4</v>
      </c>
      <c r="AG328" s="285">
        <v>4.01</v>
      </c>
      <c r="AH328" s="1048">
        <v>256623.19999999998</v>
      </c>
      <c r="AI328" s="1048">
        <v>0</v>
      </c>
      <c r="AJ328" s="1048"/>
      <c r="AK328" s="285">
        <f t="shared" si="152"/>
        <v>256623.19999999998</v>
      </c>
    </row>
    <row r="329" spans="1:37" ht="27" x14ac:dyDescent="0.25">
      <c r="A329" s="1048">
        <v>12</v>
      </c>
      <c r="B329" s="262" t="s">
        <v>1429</v>
      </c>
      <c r="C329" s="26" t="s">
        <v>6712</v>
      </c>
      <c r="D329" s="329" t="s">
        <v>1</v>
      </c>
      <c r="E329" s="262">
        <v>1</v>
      </c>
      <c r="F329" s="1417">
        <v>1</v>
      </c>
      <c r="G329" s="1563">
        <v>3.88</v>
      </c>
      <c r="H329" s="1048">
        <v>256623.19999999998</v>
      </c>
      <c r="I329" s="1048"/>
      <c r="J329" s="1048"/>
      <c r="K329" s="285">
        <f t="shared" si="148"/>
        <v>256623.19999999998</v>
      </c>
      <c r="L329" s="262">
        <v>1</v>
      </c>
      <c r="M329" s="1417">
        <v>1</v>
      </c>
      <c r="N329" s="285">
        <v>4.01</v>
      </c>
      <c r="O329" s="1048">
        <v>265221.39999999997</v>
      </c>
      <c r="P329" s="1048"/>
      <c r="Q329" s="1048"/>
      <c r="R329" s="285">
        <f t="shared" si="149"/>
        <v>265221.39999999997</v>
      </c>
      <c r="S329" s="285">
        <f t="shared" si="150"/>
        <v>0</v>
      </c>
      <c r="T329" s="285">
        <f t="shared" si="144"/>
        <v>-8598.1999999999825</v>
      </c>
      <c r="U329" s="285">
        <f t="shared" si="145"/>
        <v>0</v>
      </c>
      <c r="V329" s="285">
        <f t="shared" si="146"/>
        <v>0</v>
      </c>
      <c r="W329" s="285">
        <f t="shared" si="151"/>
        <v>-8598.1999999999825</v>
      </c>
      <c r="X329" s="262">
        <v>1</v>
      </c>
      <c r="Y329" s="1417">
        <v>2</v>
      </c>
      <c r="Z329" s="1563">
        <v>3.88</v>
      </c>
      <c r="AA329" s="1048">
        <v>256623.19999999998</v>
      </c>
      <c r="AB329" s="1048">
        <v>0</v>
      </c>
      <c r="AC329" s="1048"/>
      <c r="AD329" s="285">
        <f t="shared" si="147"/>
        <v>256623.19999999998</v>
      </c>
      <c r="AE329" s="262">
        <v>1</v>
      </c>
      <c r="AF329" s="285">
        <v>4</v>
      </c>
      <c r="AG329" s="285">
        <v>4.01</v>
      </c>
      <c r="AH329" s="1048">
        <v>256623.19999999998</v>
      </c>
      <c r="AI329" s="1048">
        <v>0</v>
      </c>
      <c r="AJ329" s="1048"/>
      <c r="AK329" s="285">
        <f t="shared" si="152"/>
        <v>256623.19999999998</v>
      </c>
    </row>
    <row r="330" spans="1:37" s="555" customFormat="1" ht="14.25" x14ac:dyDescent="0.25">
      <c r="A330" s="553"/>
      <c r="B330" s="561" t="s">
        <v>113</v>
      </c>
      <c r="C330" s="329" t="s">
        <v>1</v>
      </c>
      <c r="D330" s="329" t="s">
        <v>1</v>
      </c>
      <c r="E330" s="329">
        <f>SUM(E318:E329)</f>
        <v>12</v>
      </c>
      <c r="F330" s="329"/>
      <c r="G330" s="329"/>
      <c r="H330" s="329">
        <f>SUM(H318:H329)</f>
        <v>3122469.4000000004</v>
      </c>
      <c r="I330" s="329">
        <f>SUM(I318:I329)</f>
        <v>8000</v>
      </c>
      <c r="J330" s="329">
        <f>SUM(J318:J323)</f>
        <v>0</v>
      </c>
      <c r="K330" s="329">
        <f>SUM(K318:K329)</f>
        <v>3130469.4000000004</v>
      </c>
      <c r="L330" s="329">
        <f>SUM(L318:L323)</f>
        <v>6</v>
      </c>
      <c r="M330" s="329"/>
      <c r="N330" s="329"/>
      <c r="O330" s="329">
        <f>SUM(O318:O323)</f>
        <v>1582730.1999999997</v>
      </c>
      <c r="P330" s="329">
        <f t="shared" ref="P330:W330" si="153">SUM(P318:P323)</f>
        <v>8000</v>
      </c>
      <c r="Q330" s="329">
        <f t="shared" si="153"/>
        <v>0</v>
      </c>
      <c r="R330" s="329">
        <f t="shared" si="153"/>
        <v>1590730.1999999995</v>
      </c>
      <c r="S330" s="329">
        <f t="shared" si="153"/>
        <v>0</v>
      </c>
      <c r="T330" s="329">
        <f t="shared" si="153"/>
        <v>0</v>
      </c>
      <c r="U330" s="329">
        <f t="shared" si="153"/>
        <v>0</v>
      </c>
      <c r="V330" s="329">
        <f t="shared" si="153"/>
        <v>0</v>
      </c>
      <c r="W330" s="329">
        <f t="shared" si="153"/>
        <v>0</v>
      </c>
      <c r="X330" s="329">
        <f>SUM(X318:X329)</f>
        <v>12</v>
      </c>
      <c r="Y330" s="329"/>
      <c r="Z330" s="329"/>
      <c r="AA330" s="329">
        <f>SUM(AA318:AA329)</f>
        <v>3122469.4000000004</v>
      </c>
      <c r="AB330" s="329">
        <f>SUM(AB318:AB329)</f>
        <v>8000</v>
      </c>
      <c r="AC330" s="329">
        <f>SUM(AC318:AC323)</f>
        <v>0</v>
      </c>
      <c r="AD330" s="329">
        <f>SUM(AD318:AD329)</f>
        <v>3130469.4000000004</v>
      </c>
      <c r="AE330" s="329">
        <f>SUM(AE318:AE323)</f>
        <v>6</v>
      </c>
      <c r="AF330" s="329"/>
      <c r="AG330" s="329"/>
      <c r="AH330" s="329">
        <f>SUM(AH318:AH329)</f>
        <v>3122469.4000000004</v>
      </c>
      <c r="AI330" s="329">
        <f>SUM(AI318:AI329)</f>
        <v>8000</v>
      </c>
      <c r="AJ330" s="329">
        <f>SUM(AJ318:AJ323)</f>
        <v>0</v>
      </c>
      <c r="AK330" s="329">
        <f>SUM(AK318:AK329)</f>
        <v>3130469.4000000004</v>
      </c>
    </row>
    <row r="333" spans="1:37" ht="16.5" x14ac:dyDescent="0.3">
      <c r="B333" s="556" t="s">
        <v>230</v>
      </c>
      <c r="I333" s="327"/>
      <c r="K333" s="1512"/>
      <c r="L333" s="327"/>
      <c r="Q333" s="327"/>
      <c r="R333" s="327"/>
      <c r="S333" s="327"/>
      <c r="U333" s="1512"/>
      <c r="V333" s="327"/>
      <c r="X333" s="37"/>
    </row>
    <row r="334" spans="1:37" ht="24" customHeight="1" thickBot="1" x14ac:dyDescent="0.3">
      <c r="B334" s="557"/>
      <c r="C334" s="404"/>
      <c r="D334" s="404"/>
      <c r="E334" s="557"/>
      <c r="F334" s="404"/>
      <c r="G334" s="404"/>
      <c r="H334" s="404"/>
      <c r="J334" s="236"/>
      <c r="K334" s="1180"/>
      <c r="L334" s="236"/>
      <c r="M334" s="1411"/>
      <c r="N334" s="1411"/>
      <c r="O334" s="236"/>
      <c r="P334" s="236"/>
      <c r="Q334" s="1411"/>
      <c r="R334" s="1410"/>
      <c r="S334" s="1740"/>
      <c r="T334" s="1740"/>
      <c r="U334" s="1740"/>
      <c r="V334" s="1740"/>
      <c r="W334" s="1740"/>
      <c r="X334" s="236"/>
    </row>
    <row r="335" spans="1:37" s="282" customFormat="1" ht="25.5" customHeight="1" x14ac:dyDescent="0.25">
      <c r="A335" s="19"/>
      <c r="B335" s="558" t="s">
        <v>29</v>
      </c>
      <c r="C335" s="1548" t="s">
        <v>6845</v>
      </c>
      <c r="D335" s="1548"/>
      <c r="E335" s="1548"/>
      <c r="F335" s="1548"/>
      <c r="G335" s="1548"/>
      <c r="H335" s="1548"/>
      <c r="I335" s="20"/>
      <c r="J335" s="20"/>
      <c r="K335" s="259" t="s">
        <v>228</v>
      </c>
      <c r="L335" s="1412"/>
      <c r="M335" s="327"/>
      <c r="N335" s="20"/>
      <c r="O335" s="20"/>
      <c r="P335" s="20"/>
      <c r="Q335" s="20"/>
      <c r="S335" s="20"/>
      <c r="T335" s="20"/>
      <c r="U335" s="20"/>
      <c r="V335" s="20"/>
      <c r="W335" s="259" t="s">
        <v>228</v>
      </c>
    </row>
    <row r="336" spans="1:37" s="1414" customFormat="1" ht="14.25" x14ac:dyDescent="0.25">
      <c r="A336" s="1413"/>
      <c r="B336" s="559"/>
      <c r="C336" s="1894" t="s">
        <v>424</v>
      </c>
      <c r="D336" s="1895"/>
      <c r="E336" s="1895"/>
      <c r="F336" s="1895"/>
      <c r="G336" s="1895"/>
      <c r="H336" s="1895"/>
      <c r="I336" s="1895"/>
      <c r="J336" s="1895"/>
      <c r="K336" s="1896"/>
      <c r="L336" s="1897" t="s">
        <v>392</v>
      </c>
      <c r="M336" s="1892"/>
      <c r="N336" s="1892"/>
      <c r="O336" s="1892"/>
      <c r="P336" s="1892"/>
      <c r="Q336" s="1892"/>
      <c r="R336" s="1893"/>
      <c r="S336" s="1892" t="s">
        <v>229</v>
      </c>
      <c r="T336" s="1892"/>
      <c r="U336" s="1892"/>
      <c r="V336" s="1892"/>
      <c r="W336" s="1892"/>
      <c r="X336" s="1897" t="s">
        <v>450</v>
      </c>
      <c r="Y336" s="1892"/>
      <c r="Z336" s="1892"/>
      <c r="AA336" s="1892"/>
      <c r="AB336" s="1892"/>
      <c r="AC336" s="1892"/>
      <c r="AD336" s="1892"/>
      <c r="AE336" s="1892" t="s">
        <v>1683</v>
      </c>
      <c r="AF336" s="1892"/>
      <c r="AG336" s="1892"/>
      <c r="AH336" s="1892"/>
      <c r="AI336" s="1892"/>
      <c r="AJ336" s="1892"/>
      <c r="AK336" s="1893"/>
    </row>
    <row r="337" spans="1:37" s="282" customFormat="1" ht="140.25" x14ac:dyDescent="0.25">
      <c r="A337" s="303" t="s">
        <v>114</v>
      </c>
      <c r="B337" s="326" t="s">
        <v>231</v>
      </c>
      <c r="C337" s="1418" t="s">
        <v>232</v>
      </c>
      <c r="D337" s="1418" t="s">
        <v>233</v>
      </c>
      <c r="E337" s="1418" t="s">
        <v>223</v>
      </c>
      <c r="F337" s="1418" t="s">
        <v>423</v>
      </c>
      <c r="G337" s="1418" t="s">
        <v>396</v>
      </c>
      <c r="H337" s="1415" t="s">
        <v>1604</v>
      </c>
      <c r="I337" s="326" t="s">
        <v>235</v>
      </c>
      <c r="J337" s="326" t="s">
        <v>236</v>
      </c>
      <c r="K337" s="326" t="s">
        <v>380</v>
      </c>
      <c r="L337" s="326" t="s">
        <v>223</v>
      </c>
      <c r="M337" s="326" t="s">
        <v>473</v>
      </c>
      <c r="N337" s="326" t="s">
        <v>377</v>
      </c>
      <c r="O337" s="326" t="s">
        <v>298</v>
      </c>
      <c r="P337" s="326" t="s">
        <v>235</v>
      </c>
      <c r="Q337" s="326" t="s">
        <v>236</v>
      </c>
      <c r="R337" s="326" t="s">
        <v>379</v>
      </c>
      <c r="S337" s="326" t="s">
        <v>223</v>
      </c>
      <c r="T337" s="326" t="s">
        <v>298</v>
      </c>
      <c r="U337" s="326" t="s">
        <v>235</v>
      </c>
      <c r="V337" s="326" t="s">
        <v>236</v>
      </c>
      <c r="W337" s="326" t="s">
        <v>378</v>
      </c>
      <c r="X337" s="326" t="s">
        <v>223</v>
      </c>
      <c r="Y337" s="326" t="s">
        <v>1605</v>
      </c>
      <c r="Z337" s="1419" t="s">
        <v>426</v>
      </c>
      <c r="AA337" s="326" t="s">
        <v>298</v>
      </c>
      <c r="AB337" s="326" t="s">
        <v>235</v>
      </c>
      <c r="AC337" s="326" t="s">
        <v>236</v>
      </c>
      <c r="AD337" s="326" t="s">
        <v>379</v>
      </c>
      <c r="AE337" s="326" t="s">
        <v>223</v>
      </c>
      <c r="AF337" s="326" t="s">
        <v>1606</v>
      </c>
      <c r="AG337" s="1419" t="s">
        <v>474</v>
      </c>
      <c r="AH337" s="326" t="s">
        <v>298</v>
      </c>
      <c r="AI337" s="326" t="s">
        <v>235</v>
      </c>
      <c r="AJ337" s="326" t="s">
        <v>236</v>
      </c>
      <c r="AK337" s="326" t="s">
        <v>379</v>
      </c>
    </row>
    <row r="338" spans="1:37" s="1416" customFormat="1" ht="12.75" x14ac:dyDescent="0.25">
      <c r="A338" s="328">
        <v>1</v>
      </c>
      <c r="B338" s="328">
        <v>2</v>
      </c>
      <c r="C338" s="328">
        <v>3</v>
      </c>
      <c r="D338" s="328">
        <v>4</v>
      </c>
      <c r="E338" s="328">
        <v>5</v>
      </c>
      <c r="F338" s="328">
        <v>6</v>
      </c>
      <c r="G338" s="328">
        <v>7</v>
      </c>
      <c r="H338" s="328">
        <v>8</v>
      </c>
      <c r="I338" s="328">
        <v>9</v>
      </c>
      <c r="J338" s="328">
        <v>10</v>
      </c>
      <c r="K338" s="328">
        <v>11</v>
      </c>
      <c r="L338" s="328">
        <v>12</v>
      </c>
      <c r="M338" s="328">
        <v>13</v>
      </c>
      <c r="N338" s="328">
        <v>14</v>
      </c>
      <c r="O338" s="328">
        <v>15</v>
      </c>
      <c r="P338" s="328">
        <v>16</v>
      </c>
      <c r="Q338" s="328">
        <v>17</v>
      </c>
      <c r="R338" s="328">
        <v>18</v>
      </c>
      <c r="S338" s="328">
        <v>19</v>
      </c>
      <c r="T338" s="328">
        <v>20</v>
      </c>
      <c r="U338" s="328">
        <v>21</v>
      </c>
      <c r="V338" s="328">
        <v>22</v>
      </c>
      <c r="W338" s="328">
        <v>23</v>
      </c>
      <c r="X338" s="328">
        <v>12</v>
      </c>
      <c r="Y338" s="328">
        <v>13</v>
      </c>
      <c r="Z338" s="328">
        <v>14</v>
      </c>
      <c r="AA338" s="328">
        <v>15</v>
      </c>
      <c r="AB338" s="328">
        <v>16</v>
      </c>
      <c r="AC338" s="328">
        <v>17</v>
      </c>
      <c r="AD338" s="328">
        <v>18</v>
      </c>
      <c r="AE338" s="328">
        <v>12</v>
      </c>
      <c r="AF338" s="328">
        <v>13</v>
      </c>
      <c r="AG338" s="328">
        <v>14</v>
      </c>
      <c r="AH338" s="328">
        <v>15</v>
      </c>
      <c r="AI338" s="328">
        <v>16</v>
      </c>
      <c r="AJ338" s="328">
        <v>17</v>
      </c>
      <c r="AK338" s="328">
        <v>18</v>
      </c>
    </row>
    <row r="339" spans="1:37" ht="57.75" x14ac:dyDescent="0.3">
      <c r="A339" s="553" t="s">
        <v>2</v>
      </c>
      <c r="B339" s="560" t="s">
        <v>1607</v>
      </c>
      <c r="C339" s="285"/>
      <c r="D339" s="285"/>
      <c r="E339" s="560"/>
      <c r="F339" s="285"/>
      <c r="G339" s="285"/>
      <c r="H339" s="285"/>
      <c r="I339" s="285"/>
      <c r="J339" s="285"/>
      <c r="K339" s="285"/>
      <c r="L339" s="560"/>
      <c r="M339" s="285"/>
      <c r="N339" s="285"/>
      <c r="O339" s="285"/>
      <c r="P339" s="285"/>
      <c r="Q339" s="285"/>
      <c r="R339" s="285"/>
      <c r="S339" s="285"/>
      <c r="T339" s="285"/>
      <c r="U339" s="285"/>
      <c r="V339" s="285"/>
      <c r="W339" s="285"/>
      <c r="X339" s="560"/>
      <c r="Y339" s="285"/>
      <c r="Z339" s="285"/>
      <c r="AA339" s="285"/>
      <c r="AB339" s="285"/>
      <c r="AC339" s="285"/>
      <c r="AD339" s="285"/>
      <c r="AE339" s="560"/>
      <c r="AF339" s="285"/>
      <c r="AG339" s="285"/>
      <c r="AH339" s="285"/>
      <c r="AI339" s="285"/>
      <c r="AJ339" s="285"/>
      <c r="AK339" s="285"/>
    </row>
    <row r="340" spans="1:37" x14ac:dyDescent="0.25">
      <c r="A340" s="1048"/>
      <c r="B340" s="301" t="s">
        <v>200</v>
      </c>
      <c r="C340" s="285"/>
      <c r="D340" s="285"/>
      <c r="E340" s="301"/>
      <c r="F340" s="285"/>
      <c r="G340" s="285"/>
      <c r="H340" s="285"/>
      <c r="I340" s="285"/>
      <c r="J340" s="285"/>
      <c r="K340" s="285"/>
      <c r="L340" s="301"/>
      <c r="M340" s="285"/>
      <c r="N340" s="285"/>
      <c r="O340" s="285"/>
      <c r="P340" s="285"/>
      <c r="Q340" s="285"/>
      <c r="R340" s="285"/>
      <c r="S340" s="285"/>
      <c r="T340" s="285"/>
      <c r="U340" s="285"/>
      <c r="V340" s="285"/>
      <c r="W340" s="285"/>
      <c r="X340" s="301"/>
      <c r="Y340" s="285"/>
      <c r="Z340" s="285"/>
      <c r="AA340" s="285"/>
      <c r="AB340" s="285"/>
      <c r="AC340" s="285"/>
      <c r="AD340" s="285"/>
      <c r="AE340" s="301"/>
      <c r="AF340" s="285"/>
      <c r="AG340" s="285"/>
      <c r="AH340" s="285"/>
      <c r="AI340" s="285"/>
      <c r="AJ340" s="285"/>
      <c r="AK340" s="285"/>
    </row>
    <row r="341" spans="1:37" x14ac:dyDescent="0.25">
      <c r="A341" s="1048"/>
      <c r="B341" s="301"/>
      <c r="C341" s="285"/>
      <c r="D341" s="285"/>
      <c r="E341" s="301"/>
      <c r="F341" s="285"/>
      <c r="G341" s="285"/>
      <c r="H341" s="301"/>
      <c r="I341" s="301"/>
      <c r="J341" s="301"/>
      <c r="K341" s="301"/>
      <c r="L341" s="301"/>
      <c r="M341" s="285"/>
      <c r="N341" s="285"/>
      <c r="O341" s="301"/>
      <c r="P341" s="301"/>
      <c r="Q341" s="301"/>
      <c r="R341" s="301"/>
      <c r="S341" s="301"/>
      <c r="T341" s="301"/>
      <c r="U341" s="301"/>
      <c r="V341" s="301"/>
      <c r="W341" s="301"/>
      <c r="X341" s="301"/>
      <c r="Y341" s="285"/>
      <c r="Z341" s="285"/>
      <c r="AA341" s="301"/>
      <c r="AB341" s="301"/>
      <c r="AC341" s="301"/>
      <c r="AD341" s="301"/>
      <c r="AE341" s="301"/>
      <c r="AF341" s="285"/>
      <c r="AG341" s="285"/>
      <c r="AH341" s="301"/>
      <c r="AI341" s="301"/>
      <c r="AJ341" s="301"/>
      <c r="AK341" s="301"/>
    </row>
    <row r="342" spans="1:37" ht="27" x14ac:dyDescent="0.25">
      <c r="A342" s="1048">
        <v>1</v>
      </c>
      <c r="B342" s="262" t="s">
        <v>1429</v>
      </c>
      <c r="C342" s="26" t="s">
        <v>6712</v>
      </c>
      <c r="D342" s="329" t="s">
        <v>1</v>
      </c>
      <c r="E342" s="262">
        <v>1</v>
      </c>
      <c r="F342" s="1417">
        <v>1</v>
      </c>
      <c r="G342" s="1563">
        <v>3.88</v>
      </c>
      <c r="H342" s="1048">
        <v>256623.19999999998</v>
      </c>
      <c r="I342" s="1048"/>
      <c r="J342" s="1048"/>
      <c r="K342" s="285">
        <f>H342+I342+J342</f>
        <v>256623.19999999998</v>
      </c>
      <c r="L342" s="262">
        <v>1</v>
      </c>
      <c r="M342" s="1417">
        <v>0</v>
      </c>
      <c r="N342" s="285">
        <v>3.88</v>
      </c>
      <c r="O342" s="1048">
        <v>256623.19999999998</v>
      </c>
      <c r="P342" s="1048"/>
      <c r="Q342" s="1048"/>
      <c r="R342" s="285">
        <f>O342+P342+Q342</f>
        <v>256623.19999999998</v>
      </c>
      <c r="S342" s="285">
        <f>+E342-L342</f>
        <v>0</v>
      </c>
      <c r="T342" s="285">
        <f t="shared" ref="T342:V353" si="154">H342-O342</f>
        <v>0</v>
      </c>
      <c r="U342" s="285">
        <f t="shared" si="154"/>
        <v>0</v>
      </c>
      <c r="V342" s="285">
        <f t="shared" si="154"/>
        <v>0</v>
      </c>
      <c r="W342" s="285">
        <f>T342+U342+V342</f>
        <v>0</v>
      </c>
      <c r="X342" s="262">
        <v>1</v>
      </c>
      <c r="Y342" s="285">
        <v>2</v>
      </c>
      <c r="Z342" s="1563">
        <v>3.88</v>
      </c>
      <c r="AA342" s="1048">
        <v>256623.19999999998</v>
      </c>
      <c r="AB342" s="1048"/>
      <c r="AC342" s="1048"/>
      <c r="AD342" s="285">
        <f t="shared" ref="AD342:AD353" si="155">AA342+AB342+AC342</f>
        <v>256623.19999999998</v>
      </c>
      <c r="AE342" s="262">
        <v>1</v>
      </c>
      <c r="AF342" s="1417">
        <v>3</v>
      </c>
      <c r="AG342" s="1563">
        <v>3.88</v>
      </c>
      <c r="AH342" s="1048">
        <v>256623.19999999998</v>
      </c>
      <c r="AI342" s="1048"/>
      <c r="AJ342" s="1048"/>
      <c r="AK342" s="285">
        <f>AH342+AI342+AJ342</f>
        <v>256623.19999999998</v>
      </c>
    </row>
    <row r="343" spans="1:37" ht="27" x14ac:dyDescent="0.25">
      <c r="A343" s="1048">
        <v>2</v>
      </c>
      <c r="B343" s="262" t="s">
        <v>6846</v>
      </c>
      <c r="C343" s="26" t="s">
        <v>6712</v>
      </c>
      <c r="D343" s="329" t="s">
        <v>1</v>
      </c>
      <c r="E343" s="262">
        <v>1</v>
      </c>
      <c r="F343" s="1417">
        <v>2</v>
      </c>
      <c r="G343" s="1563">
        <v>4.01</v>
      </c>
      <c r="H343" s="1048">
        <v>265221.39999999997</v>
      </c>
      <c r="I343" s="1048"/>
      <c r="J343" s="1048"/>
      <c r="K343" s="285">
        <f t="shared" ref="K343:K347" si="156">H343+I343+J343</f>
        <v>265221.39999999997</v>
      </c>
      <c r="L343" s="262">
        <v>1</v>
      </c>
      <c r="M343" s="1417">
        <v>1</v>
      </c>
      <c r="N343" s="285">
        <v>4.01</v>
      </c>
      <c r="O343" s="1048">
        <v>265221.39999999997</v>
      </c>
      <c r="P343" s="1048"/>
      <c r="Q343" s="1048"/>
      <c r="R343" s="285">
        <f t="shared" ref="R343:R347" si="157">O343+P343+Q343</f>
        <v>265221.39999999997</v>
      </c>
      <c r="S343" s="285">
        <f t="shared" ref="S343:S347" si="158">+E343-L343</f>
        <v>0</v>
      </c>
      <c r="T343" s="285">
        <f t="shared" si="154"/>
        <v>0</v>
      </c>
      <c r="U343" s="285">
        <f t="shared" si="154"/>
        <v>0</v>
      </c>
      <c r="V343" s="285">
        <f t="shared" si="154"/>
        <v>0</v>
      </c>
      <c r="W343" s="285">
        <f t="shared" ref="W343:W347" si="159">T343+U343+V343</f>
        <v>0</v>
      </c>
      <c r="X343" s="262">
        <v>1</v>
      </c>
      <c r="Y343" s="285">
        <v>3</v>
      </c>
      <c r="Z343" s="1563">
        <v>4.01</v>
      </c>
      <c r="AA343" s="1048">
        <v>265221.39999999997</v>
      </c>
      <c r="AB343" s="1048"/>
      <c r="AC343" s="1048"/>
      <c r="AD343" s="285">
        <f t="shared" si="155"/>
        <v>265221.39999999997</v>
      </c>
      <c r="AE343" s="262">
        <v>1</v>
      </c>
      <c r="AF343" s="1417">
        <v>4</v>
      </c>
      <c r="AG343" s="1563">
        <v>4.01</v>
      </c>
      <c r="AH343" s="1048">
        <v>265221.39999999997</v>
      </c>
      <c r="AI343" s="1048"/>
      <c r="AJ343" s="1048"/>
      <c r="AK343" s="285">
        <f t="shared" ref="AK343:AK347" si="160">AH343+AI343+AJ343</f>
        <v>265221.39999999997</v>
      </c>
    </row>
    <row r="344" spans="1:37" ht="27" x14ac:dyDescent="0.25">
      <c r="A344" s="1048">
        <v>3</v>
      </c>
      <c r="B344" s="262" t="s">
        <v>6847</v>
      </c>
      <c r="C344" s="26" t="s">
        <v>6712</v>
      </c>
      <c r="D344" s="329" t="s">
        <v>1</v>
      </c>
      <c r="E344" s="262">
        <v>1</v>
      </c>
      <c r="F344" s="1417">
        <v>2</v>
      </c>
      <c r="G344" s="1563">
        <v>4.01</v>
      </c>
      <c r="H344" s="1048">
        <v>265221.39999999997</v>
      </c>
      <c r="I344" s="1048"/>
      <c r="J344" s="1048"/>
      <c r="K344" s="285">
        <f t="shared" si="156"/>
        <v>265221.39999999997</v>
      </c>
      <c r="L344" s="262">
        <v>1</v>
      </c>
      <c r="M344" s="1417">
        <v>1</v>
      </c>
      <c r="N344" s="285">
        <v>4.01</v>
      </c>
      <c r="O344" s="1048">
        <v>265221.39999999997</v>
      </c>
      <c r="P344" s="1048"/>
      <c r="Q344" s="1048"/>
      <c r="R344" s="285">
        <f t="shared" si="157"/>
        <v>265221.39999999997</v>
      </c>
      <c r="S344" s="285">
        <f t="shared" si="158"/>
        <v>0</v>
      </c>
      <c r="T344" s="285">
        <f t="shared" si="154"/>
        <v>0</v>
      </c>
      <c r="U344" s="285">
        <f t="shared" si="154"/>
        <v>0</v>
      </c>
      <c r="V344" s="285">
        <f t="shared" si="154"/>
        <v>0</v>
      </c>
      <c r="W344" s="285">
        <f t="shared" si="159"/>
        <v>0</v>
      </c>
      <c r="X344" s="262">
        <v>1</v>
      </c>
      <c r="Y344" s="285">
        <v>3</v>
      </c>
      <c r="Z344" s="1563">
        <v>4.01</v>
      </c>
      <c r="AA344" s="1048">
        <v>265221.39999999997</v>
      </c>
      <c r="AB344" s="1048"/>
      <c r="AC344" s="1048"/>
      <c r="AD344" s="285">
        <f t="shared" si="155"/>
        <v>265221.39999999997</v>
      </c>
      <c r="AE344" s="262">
        <v>1</v>
      </c>
      <c r="AF344" s="1417">
        <v>4</v>
      </c>
      <c r="AG344" s="1563">
        <v>4.01</v>
      </c>
      <c r="AH344" s="1048">
        <v>265221.39999999997</v>
      </c>
      <c r="AI344" s="1048"/>
      <c r="AJ344" s="1048"/>
      <c r="AK344" s="285">
        <f t="shared" si="160"/>
        <v>265221.39999999997</v>
      </c>
    </row>
    <row r="345" spans="1:37" ht="27" x14ac:dyDescent="0.25">
      <c r="A345" s="1048">
        <v>4</v>
      </c>
      <c r="B345" s="262" t="s">
        <v>6848</v>
      </c>
      <c r="C345" s="26" t="s">
        <v>6712</v>
      </c>
      <c r="D345" s="329" t="s">
        <v>1</v>
      </c>
      <c r="E345" s="262">
        <v>1</v>
      </c>
      <c r="F345" s="1417">
        <v>2</v>
      </c>
      <c r="G345" s="1563">
        <v>4.01</v>
      </c>
      <c r="H345" s="1048">
        <v>265221.39999999997</v>
      </c>
      <c r="I345" s="1048"/>
      <c r="J345" s="1048"/>
      <c r="K345" s="285">
        <f t="shared" si="156"/>
        <v>265221.39999999997</v>
      </c>
      <c r="L345" s="262">
        <v>1</v>
      </c>
      <c r="M345" s="1417">
        <v>1</v>
      </c>
      <c r="N345" s="285">
        <v>4.01</v>
      </c>
      <c r="O345" s="1048">
        <v>265221.39999999997</v>
      </c>
      <c r="P345" s="1048"/>
      <c r="Q345" s="1048"/>
      <c r="R345" s="285">
        <f t="shared" si="157"/>
        <v>265221.39999999997</v>
      </c>
      <c r="S345" s="285">
        <f t="shared" si="158"/>
        <v>0</v>
      </c>
      <c r="T345" s="285">
        <f t="shared" si="154"/>
        <v>0</v>
      </c>
      <c r="U345" s="285">
        <f t="shared" si="154"/>
        <v>0</v>
      </c>
      <c r="V345" s="285">
        <f t="shared" si="154"/>
        <v>0</v>
      </c>
      <c r="W345" s="285">
        <f t="shared" si="159"/>
        <v>0</v>
      </c>
      <c r="X345" s="262">
        <v>1</v>
      </c>
      <c r="Y345" s="285">
        <v>3</v>
      </c>
      <c r="Z345" s="1563">
        <v>4.01</v>
      </c>
      <c r="AA345" s="1048">
        <v>265221.39999999997</v>
      </c>
      <c r="AB345" s="1048"/>
      <c r="AC345" s="1048"/>
      <c r="AD345" s="285">
        <f t="shared" si="155"/>
        <v>265221.39999999997</v>
      </c>
      <c r="AE345" s="262">
        <v>1</v>
      </c>
      <c r="AF345" s="1417">
        <v>4</v>
      </c>
      <c r="AG345" s="1563">
        <v>4.01</v>
      </c>
      <c r="AH345" s="1048">
        <v>265221.39999999997</v>
      </c>
      <c r="AI345" s="1048"/>
      <c r="AJ345" s="1048"/>
      <c r="AK345" s="285">
        <f t="shared" si="160"/>
        <v>265221.39999999997</v>
      </c>
    </row>
    <row r="346" spans="1:37" ht="27" x14ac:dyDescent="0.25">
      <c r="A346" s="1048">
        <v>5</v>
      </c>
      <c r="B346" s="262" t="s">
        <v>6849</v>
      </c>
      <c r="C346" s="26" t="s">
        <v>6712</v>
      </c>
      <c r="D346" s="329" t="s">
        <v>1</v>
      </c>
      <c r="E346" s="262">
        <v>1</v>
      </c>
      <c r="F346" s="1417">
        <v>2</v>
      </c>
      <c r="G346" s="1563">
        <v>4.01</v>
      </c>
      <c r="H346" s="1048">
        <v>265221.39999999997</v>
      </c>
      <c r="I346" s="1048"/>
      <c r="J346" s="1048"/>
      <c r="K346" s="285">
        <f t="shared" si="156"/>
        <v>265221.39999999997</v>
      </c>
      <c r="L346" s="262">
        <v>1</v>
      </c>
      <c r="M346" s="1417">
        <v>1</v>
      </c>
      <c r="N346" s="285">
        <v>4.01</v>
      </c>
      <c r="O346" s="1048">
        <v>265221.39999999997</v>
      </c>
      <c r="P346" s="1048"/>
      <c r="Q346" s="1048"/>
      <c r="R346" s="285">
        <f t="shared" si="157"/>
        <v>265221.39999999997</v>
      </c>
      <c r="S346" s="285">
        <f t="shared" si="158"/>
        <v>0</v>
      </c>
      <c r="T346" s="285">
        <f t="shared" si="154"/>
        <v>0</v>
      </c>
      <c r="U346" s="285">
        <f t="shared" si="154"/>
        <v>0</v>
      </c>
      <c r="V346" s="285">
        <f t="shared" si="154"/>
        <v>0</v>
      </c>
      <c r="W346" s="285">
        <f t="shared" si="159"/>
        <v>0</v>
      </c>
      <c r="X346" s="262">
        <v>1</v>
      </c>
      <c r="Y346" s="285">
        <v>3</v>
      </c>
      <c r="Z346" s="1563">
        <v>4.01</v>
      </c>
      <c r="AA346" s="1048">
        <v>265221.39999999997</v>
      </c>
      <c r="AB346" s="1048"/>
      <c r="AC346" s="1048"/>
      <c r="AD346" s="285">
        <f t="shared" si="155"/>
        <v>265221.39999999997</v>
      </c>
      <c r="AE346" s="262">
        <v>1</v>
      </c>
      <c r="AF346" s="1417">
        <v>4</v>
      </c>
      <c r="AG346" s="1563">
        <v>4.01</v>
      </c>
      <c r="AH346" s="1048">
        <v>265221.39999999997</v>
      </c>
      <c r="AI346" s="1048"/>
      <c r="AJ346" s="1048"/>
      <c r="AK346" s="285">
        <f t="shared" si="160"/>
        <v>265221.39999999997</v>
      </c>
    </row>
    <row r="347" spans="1:37" ht="27" x14ac:dyDescent="0.25">
      <c r="A347" s="1048">
        <v>6</v>
      </c>
      <c r="B347" s="262" t="s">
        <v>6850</v>
      </c>
      <c r="C347" s="26" t="s">
        <v>6712</v>
      </c>
      <c r="D347" s="329" t="s">
        <v>1</v>
      </c>
      <c r="E347" s="262">
        <v>1</v>
      </c>
      <c r="F347" s="1417">
        <v>2</v>
      </c>
      <c r="G347" s="1563">
        <v>4.01</v>
      </c>
      <c r="H347" s="1048">
        <v>265221.39999999997</v>
      </c>
      <c r="I347" s="1048"/>
      <c r="J347" s="1048"/>
      <c r="K347" s="285">
        <f t="shared" si="156"/>
        <v>265221.39999999997</v>
      </c>
      <c r="L347" s="262">
        <v>1</v>
      </c>
      <c r="M347" s="1417">
        <v>1</v>
      </c>
      <c r="N347" s="285">
        <v>4.01</v>
      </c>
      <c r="O347" s="1048">
        <v>265221.39999999997</v>
      </c>
      <c r="P347" s="1048"/>
      <c r="Q347" s="1048"/>
      <c r="R347" s="285">
        <f t="shared" si="157"/>
        <v>265221.39999999997</v>
      </c>
      <c r="S347" s="285">
        <f t="shared" si="158"/>
        <v>0</v>
      </c>
      <c r="T347" s="285">
        <f t="shared" si="154"/>
        <v>0</v>
      </c>
      <c r="U347" s="285">
        <f t="shared" si="154"/>
        <v>0</v>
      </c>
      <c r="V347" s="285">
        <f t="shared" si="154"/>
        <v>0</v>
      </c>
      <c r="W347" s="285">
        <f t="shared" si="159"/>
        <v>0</v>
      </c>
      <c r="X347" s="262">
        <v>1</v>
      </c>
      <c r="Y347" s="285">
        <v>3</v>
      </c>
      <c r="Z347" s="1563">
        <v>4.01</v>
      </c>
      <c r="AA347" s="1048">
        <v>265221.39999999997</v>
      </c>
      <c r="AB347" s="1048"/>
      <c r="AC347" s="1048"/>
      <c r="AD347" s="285">
        <f t="shared" si="155"/>
        <v>265221.39999999997</v>
      </c>
      <c r="AE347" s="262">
        <v>1</v>
      </c>
      <c r="AF347" s="1417">
        <v>4</v>
      </c>
      <c r="AG347" s="1563">
        <v>4.01</v>
      </c>
      <c r="AH347" s="1048">
        <v>265221.39999999997</v>
      </c>
      <c r="AI347" s="1048"/>
      <c r="AJ347" s="1048"/>
      <c r="AK347" s="285">
        <f t="shared" si="160"/>
        <v>265221.39999999997</v>
      </c>
    </row>
    <row r="348" spans="1:37" ht="27" x14ac:dyDescent="0.25">
      <c r="A348" s="1048">
        <v>7</v>
      </c>
      <c r="B348" s="262" t="s">
        <v>6851</v>
      </c>
      <c r="C348" s="26" t="s">
        <v>6712</v>
      </c>
      <c r="D348" s="329" t="s">
        <v>1</v>
      </c>
      <c r="E348" s="262">
        <v>1</v>
      </c>
      <c r="F348" s="1417">
        <v>2</v>
      </c>
      <c r="G348" s="1563">
        <v>4.01</v>
      </c>
      <c r="H348" s="1048">
        <v>265221.39999999997</v>
      </c>
      <c r="I348" s="1048"/>
      <c r="J348" s="1048"/>
      <c r="K348" s="285">
        <f>H348+I348+J348</f>
        <v>265221.39999999997</v>
      </c>
      <c r="L348" s="262">
        <v>1</v>
      </c>
      <c r="M348" s="1417">
        <v>1</v>
      </c>
      <c r="N348" s="285">
        <v>4.01</v>
      </c>
      <c r="O348" s="1048">
        <v>265221.39999999997</v>
      </c>
      <c r="P348" s="1048"/>
      <c r="Q348" s="1048"/>
      <c r="R348" s="285">
        <f>O348+P348+Q348</f>
        <v>265221.39999999997</v>
      </c>
      <c r="S348" s="285">
        <f>+E348-L348</f>
        <v>0</v>
      </c>
      <c r="T348" s="285">
        <f t="shared" si="154"/>
        <v>0</v>
      </c>
      <c r="U348" s="285">
        <f t="shared" si="154"/>
        <v>0</v>
      </c>
      <c r="V348" s="285">
        <f t="shared" si="154"/>
        <v>0</v>
      </c>
      <c r="W348" s="285">
        <f>T348+U348+V348</f>
        <v>0</v>
      </c>
      <c r="X348" s="262">
        <v>1</v>
      </c>
      <c r="Y348" s="285">
        <v>3</v>
      </c>
      <c r="Z348" s="1563">
        <v>4.01</v>
      </c>
      <c r="AA348" s="1048">
        <v>265221.39999999997</v>
      </c>
      <c r="AB348" s="1048"/>
      <c r="AC348" s="1048"/>
      <c r="AD348" s="285">
        <f t="shared" si="155"/>
        <v>265221.39999999997</v>
      </c>
      <c r="AE348" s="262">
        <v>1</v>
      </c>
      <c r="AF348" s="1417">
        <v>4</v>
      </c>
      <c r="AG348" s="1563">
        <v>4.01</v>
      </c>
      <c r="AH348" s="1048">
        <v>265221.39999999997</v>
      </c>
      <c r="AI348" s="1048"/>
      <c r="AJ348" s="1048"/>
      <c r="AK348" s="285">
        <f>AH348+AI348+AJ348</f>
        <v>265221.39999999997</v>
      </c>
    </row>
    <row r="349" spans="1:37" ht="27" x14ac:dyDescent="0.25">
      <c r="A349" s="1048">
        <v>8</v>
      </c>
      <c r="B349" s="262" t="s">
        <v>6852</v>
      </c>
      <c r="C349" s="26" t="s">
        <v>6712</v>
      </c>
      <c r="D349" s="329" t="s">
        <v>1</v>
      </c>
      <c r="E349" s="262">
        <v>1</v>
      </c>
      <c r="F349" s="1417">
        <v>2</v>
      </c>
      <c r="G349" s="1563">
        <v>4.01</v>
      </c>
      <c r="H349" s="1048">
        <v>265221.39999999997</v>
      </c>
      <c r="I349" s="1048"/>
      <c r="J349" s="1048"/>
      <c r="K349" s="285">
        <f t="shared" ref="K349:K353" si="161">H349+I349+J349</f>
        <v>265221.39999999997</v>
      </c>
      <c r="L349" s="262">
        <v>1</v>
      </c>
      <c r="M349" s="1417">
        <v>1</v>
      </c>
      <c r="N349" s="285">
        <v>4.01</v>
      </c>
      <c r="O349" s="1048">
        <v>265221.39999999997</v>
      </c>
      <c r="P349" s="1048"/>
      <c r="Q349" s="1048"/>
      <c r="R349" s="285">
        <f t="shared" ref="R349:R353" si="162">O349+P349+Q349</f>
        <v>265221.39999999997</v>
      </c>
      <c r="S349" s="285">
        <f t="shared" ref="S349:S353" si="163">+E349-L349</f>
        <v>0</v>
      </c>
      <c r="T349" s="285">
        <f t="shared" si="154"/>
        <v>0</v>
      </c>
      <c r="U349" s="285">
        <f t="shared" si="154"/>
        <v>0</v>
      </c>
      <c r="V349" s="285">
        <f t="shared" si="154"/>
        <v>0</v>
      </c>
      <c r="W349" s="285">
        <f t="shared" ref="W349:W353" si="164">T349+U349+V349</f>
        <v>0</v>
      </c>
      <c r="X349" s="262">
        <v>1</v>
      </c>
      <c r="Y349" s="285">
        <v>3</v>
      </c>
      <c r="Z349" s="1563">
        <v>4.01</v>
      </c>
      <c r="AA349" s="1048">
        <v>265221.39999999997</v>
      </c>
      <c r="AB349" s="1048"/>
      <c r="AC349" s="1048"/>
      <c r="AD349" s="285">
        <f t="shared" si="155"/>
        <v>265221.39999999997</v>
      </c>
      <c r="AE349" s="262">
        <v>1</v>
      </c>
      <c r="AF349" s="1417">
        <v>4</v>
      </c>
      <c r="AG349" s="1563">
        <v>4.01</v>
      </c>
      <c r="AH349" s="1048">
        <v>265221.39999999997</v>
      </c>
      <c r="AI349" s="1048"/>
      <c r="AJ349" s="1048"/>
      <c r="AK349" s="285">
        <f t="shared" ref="AK349:AK353" si="165">AH349+AI349+AJ349</f>
        <v>265221.39999999997</v>
      </c>
    </row>
    <row r="350" spans="1:37" ht="27" x14ac:dyDescent="0.25">
      <c r="A350" s="1048">
        <v>9</v>
      </c>
      <c r="B350" s="262" t="s">
        <v>6853</v>
      </c>
      <c r="C350" s="26" t="s">
        <v>6712</v>
      </c>
      <c r="D350" s="329" t="s">
        <v>1</v>
      </c>
      <c r="E350" s="262">
        <v>1</v>
      </c>
      <c r="F350" s="1417">
        <v>2</v>
      </c>
      <c r="G350" s="1563">
        <v>4.01</v>
      </c>
      <c r="H350" s="1048">
        <v>265221.39999999997</v>
      </c>
      <c r="I350" s="1048"/>
      <c r="J350" s="1048"/>
      <c r="K350" s="285">
        <f t="shared" si="161"/>
        <v>265221.39999999997</v>
      </c>
      <c r="L350" s="262">
        <v>1</v>
      </c>
      <c r="M350" s="1417">
        <v>1</v>
      </c>
      <c r="N350" s="285">
        <v>4.01</v>
      </c>
      <c r="O350" s="1048">
        <v>265221.39999999997</v>
      </c>
      <c r="P350" s="1048"/>
      <c r="Q350" s="1048"/>
      <c r="R350" s="285">
        <f t="shared" si="162"/>
        <v>265221.39999999997</v>
      </c>
      <c r="S350" s="285">
        <f t="shared" si="163"/>
        <v>0</v>
      </c>
      <c r="T350" s="285">
        <f t="shared" si="154"/>
        <v>0</v>
      </c>
      <c r="U350" s="285">
        <f t="shared" si="154"/>
        <v>0</v>
      </c>
      <c r="V350" s="285">
        <f t="shared" si="154"/>
        <v>0</v>
      </c>
      <c r="W350" s="285">
        <f t="shared" si="164"/>
        <v>0</v>
      </c>
      <c r="X350" s="262">
        <v>1</v>
      </c>
      <c r="Y350" s="285">
        <v>3</v>
      </c>
      <c r="Z350" s="1563">
        <v>4.01</v>
      </c>
      <c r="AA350" s="1048">
        <v>265221.39999999997</v>
      </c>
      <c r="AB350" s="1048"/>
      <c r="AC350" s="1048"/>
      <c r="AD350" s="285">
        <f t="shared" si="155"/>
        <v>265221.39999999997</v>
      </c>
      <c r="AE350" s="262">
        <v>1</v>
      </c>
      <c r="AF350" s="1417">
        <v>4</v>
      </c>
      <c r="AG350" s="1563">
        <v>4.01</v>
      </c>
      <c r="AH350" s="1048">
        <v>265221.39999999997</v>
      </c>
      <c r="AI350" s="1048"/>
      <c r="AJ350" s="1048"/>
      <c r="AK350" s="285">
        <f t="shared" si="165"/>
        <v>265221.39999999997</v>
      </c>
    </row>
    <row r="351" spans="1:37" ht="27" x14ac:dyDescent="0.25">
      <c r="A351" s="1048">
        <v>10</v>
      </c>
      <c r="B351" s="262" t="s">
        <v>6854</v>
      </c>
      <c r="C351" s="26" t="s">
        <v>6712</v>
      </c>
      <c r="D351" s="329" t="s">
        <v>1</v>
      </c>
      <c r="E351" s="262">
        <v>1</v>
      </c>
      <c r="F351" s="1417">
        <v>2</v>
      </c>
      <c r="G351" s="1563">
        <v>4.01</v>
      </c>
      <c r="H351" s="1048">
        <v>265221.39999999997</v>
      </c>
      <c r="I351" s="1048"/>
      <c r="J351" s="1048"/>
      <c r="K351" s="285">
        <f t="shared" si="161"/>
        <v>265221.39999999997</v>
      </c>
      <c r="L351" s="262">
        <v>1</v>
      </c>
      <c r="M351" s="1417">
        <v>1</v>
      </c>
      <c r="N351" s="285">
        <v>4.01</v>
      </c>
      <c r="O351" s="1048">
        <v>265221.39999999997</v>
      </c>
      <c r="P351" s="1048"/>
      <c r="Q351" s="1048"/>
      <c r="R351" s="285">
        <f t="shared" si="162"/>
        <v>265221.39999999997</v>
      </c>
      <c r="S351" s="285">
        <f t="shared" si="163"/>
        <v>0</v>
      </c>
      <c r="T351" s="285">
        <f t="shared" si="154"/>
        <v>0</v>
      </c>
      <c r="U351" s="285">
        <f t="shared" si="154"/>
        <v>0</v>
      </c>
      <c r="V351" s="285">
        <f t="shared" si="154"/>
        <v>0</v>
      </c>
      <c r="W351" s="285">
        <f t="shared" si="164"/>
        <v>0</v>
      </c>
      <c r="X351" s="262">
        <v>1</v>
      </c>
      <c r="Y351" s="285">
        <v>3</v>
      </c>
      <c r="Z351" s="1563">
        <v>4.01</v>
      </c>
      <c r="AA351" s="1048">
        <v>265221.39999999997</v>
      </c>
      <c r="AB351" s="1048"/>
      <c r="AC351" s="1048"/>
      <c r="AD351" s="285">
        <f t="shared" si="155"/>
        <v>265221.39999999997</v>
      </c>
      <c r="AE351" s="262">
        <v>1</v>
      </c>
      <c r="AF351" s="1417">
        <v>4</v>
      </c>
      <c r="AG351" s="1563">
        <v>4.01</v>
      </c>
      <c r="AH351" s="1048">
        <v>265221.39999999997</v>
      </c>
      <c r="AI351" s="1048"/>
      <c r="AJ351" s="1048"/>
      <c r="AK351" s="285">
        <f t="shared" si="165"/>
        <v>265221.39999999997</v>
      </c>
    </row>
    <row r="352" spans="1:37" ht="27" x14ac:dyDescent="0.25">
      <c r="A352" s="1048">
        <v>11</v>
      </c>
      <c r="B352" s="262" t="s">
        <v>5888</v>
      </c>
      <c r="C352" s="26" t="s">
        <v>6712</v>
      </c>
      <c r="D352" s="329" t="s">
        <v>1</v>
      </c>
      <c r="E352" s="262">
        <v>1</v>
      </c>
      <c r="F352" s="1417">
        <v>2</v>
      </c>
      <c r="G352" s="1563">
        <v>4.01</v>
      </c>
      <c r="H352" s="1048">
        <v>265221.39999999997</v>
      </c>
      <c r="I352" s="1048"/>
      <c r="J352" s="1048"/>
      <c r="K352" s="285">
        <f t="shared" si="161"/>
        <v>265221.39999999997</v>
      </c>
      <c r="L352" s="262">
        <v>1</v>
      </c>
      <c r="M352" s="1417">
        <v>1</v>
      </c>
      <c r="N352" s="285">
        <v>4.01</v>
      </c>
      <c r="O352" s="1048">
        <v>265221.39999999997</v>
      </c>
      <c r="P352" s="1048"/>
      <c r="Q352" s="1048"/>
      <c r="R352" s="285">
        <f t="shared" si="162"/>
        <v>265221.39999999997</v>
      </c>
      <c r="S352" s="285">
        <f t="shared" si="163"/>
        <v>0</v>
      </c>
      <c r="T352" s="285">
        <f t="shared" si="154"/>
        <v>0</v>
      </c>
      <c r="U352" s="285">
        <f t="shared" si="154"/>
        <v>0</v>
      </c>
      <c r="V352" s="285">
        <f t="shared" si="154"/>
        <v>0</v>
      </c>
      <c r="W352" s="285">
        <f t="shared" si="164"/>
        <v>0</v>
      </c>
      <c r="X352" s="262">
        <v>1</v>
      </c>
      <c r="Y352" s="285">
        <v>3</v>
      </c>
      <c r="Z352" s="1563">
        <v>4.01</v>
      </c>
      <c r="AA352" s="1048">
        <v>265221.39999999997</v>
      </c>
      <c r="AB352" s="1048"/>
      <c r="AC352" s="1048"/>
      <c r="AD352" s="285">
        <f t="shared" si="155"/>
        <v>265221.39999999997</v>
      </c>
      <c r="AE352" s="262">
        <v>1</v>
      </c>
      <c r="AF352" s="1417">
        <v>4</v>
      </c>
      <c r="AG352" s="1563">
        <v>4.01</v>
      </c>
      <c r="AH352" s="1048">
        <v>265221.39999999997</v>
      </c>
      <c r="AI352" s="1048"/>
      <c r="AJ352" s="1048"/>
      <c r="AK352" s="285">
        <f t="shared" si="165"/>
        <v>265221.39999999997</v>
      </c>
    </row>
    <row r="353" spans="1:37" ht="27" x14ac:dyDescent="0.25">
      <c r="A353" s="1048">
        <v>12</v>
      </c>
      <c r="B353" s="262" t="s">
        <v>6855</v>
      </c>
      <c r="C353" s="26" t="s">
        <v>6712</v>
      </c>
      <c r="D353" s="329" t="s">
        <v>1</v>
      </c>
      <c r="E353" s="262">
        <v>1</v>
      </c>
      <c r="F353" s="1417">
        <v>1</v>
      </c>
      <c r="G353" s="1563">
        <v>3.88</v>
      </c>
      <c r="H353" s="1048">
        <v>256623.19999999998</v>
      </c>
      <c r="I353" s="1048"/>
      <c r="J353" s="1048"/>
      <c r="K353" s="285">
        <f t="shared" si="161"/>
        <v>256623.19999999998</v>
      </c>
      <c r="L353" s="262">
        <v>1</v>
      </c>
      <c r="M353" s="1417">
        <v>0</v>
      </c>
      <c r="N353" s="285">
        <v>3.88</v>
      </c>
      <c r="O353" s="1048">
        <v>256623.19999999998</v>
      </c>
      <c r="P353" s="1048"/>
      <c r="Q353" s="1048"/>
      <c r="R353" s="285">
        <f t="shared" si="162"/>
        <v>256623.19999999998</v>
      </c>
      <c r="S353" s="285">
        <f t="shared" si="163"/>
        <v>0</v>
      </c>
      <c r="T353" s="285">
        <f t="shared" si="154"/>
        <v>0</v>
      </c>
      <c r="U353" s="285">
        <f t="shared" si="154"/>
        <v>0</v>
      </c>
      <c r="V353" s="285">
        <f t="shared" si="154"/>
        <v>0</v>
      </c>
      <c r="W353" s="285">
        <f t="shared" si="164"/>
        <v>0</v>
      </c>
      <c r="X353" s="262">
        <v>1</v>
      </c>
      <c r="Y353" s="285">
        <v>2</v>
      </c>
      <c r="Z353" s="1563">
        <v>3.88</v>
      </c>
      <c r="AA353" s="1048">
        <v>256623.19999999998</v>
      </c>
      <c r="AB353" s="1048"/>
      <c r="AC353" s="1048"/>
      <c r="AD353" s="285">
        <f t="shared" si="155"/>
        <v>256623.19999999998</v>
      </c>
      <c r="AE353" s="262">
        <v>1</v>
      </c>
      <c r="AF353" s="1417">
        <v>3</v>
      </c>
      <c r="AG353" s="1563">
        <v>3.88</v>
      </c>
      <c r="AH353" s="1048">
        <v>256623.19999999998</v>
      </c>
      <c r="AI353" s="1048"/>
      <c r="AJ353" s="1048"/>
      <c r="AK353" s="285">
        <f t="shared" si="165"/>
        <v>256623.19999999998</v>
      </c>
    </row>
    <row r="354" spans="1:37" ht="27" x14ac:dyDescent="0.25">
      <c r="A354" s="1048">
        <v>13</v>
      </c>
      <c r="B354" s="262" t="s">
        <v>1429</v>
      </c>
      <c r="C354" s="26" t="s">
        <v>6712</v>
      </c>
      <c r="D354" s="329" t="s">
        <v>1</v>
      </c>
      <c r="E354" s="262">
        <v>1</v>
      </c>
      <c r="F354" s="1417">
        <v>1</v>
      </c>
      <c r="G354" s="1563">
        <v>3.88</v>
      </c>
      <c r="H354" s="1048">
        <v>256623.19999999998</v>
      </c>
      <c r="I354" s="1048"/>
      <c r="J354" s="1048"/>
      <c r="K354" s="285">
        <f>H354+I354+J354</f>
        <v>256623.19999999998</v>
      </c>
      <c r="L354" s="262">
        <v>1</v>
      </c>
      <c r="M354" s="1417">
        <v>0</v>
      </c>
      <c r="N354" s="285">
        <v>3.88</v>
      </c>
      <c r="O354" s="1048">
        <v>256623.19999999998</v>
      </c>
      <c r="P354" s="1048"/>
      <c r="Q354" s="1048"/>
      <c r="R354" s="285">
        <f>O354+P354+Q354</f>
        <v>256623.19999999998</v>
      </c>
      <c r="S354" s="285">
        <f>+E354-L354</f>
        <v>0</v>
      </c>
      <c r="T354" s="285">
        <f t="shared" ref="T354:T365" si="166">H354-O354</f>
        <v>0</v>
      </c>
      <c r="U354" s="285">
        <f t="shared" ref="U354:U365" si="167">I354-P354</f>
        <v>0</v>
      </c>
      <c r="V354" s="285">
        <f t="shared" ref="V354:V365" si="168">J354-Q354</f>
        <v>0</v>
      </c>
      <c r="W354" s="285">
        <f>T354+U354+V354</f>
        <v>0</v>
      </c>
      <c r="X354" s="262">
        <v>1</v>
      </c>
      <c r="Y354" s="285">
        <v>2</v>
      </c>
      <c r="Z354" s="1563">
        <v>3.88</v>
      </c>
      <c r="AA354" s="1048">
        <v>256623.19999999998</v>
      </c>
      <c r="AB354" s="1048"/>
      <c r="AC354" s="1048"/>
      <c r="AD354" s="285">
        <f t="shared" ref="AD354:AD365" si="169">AA354+AB354+AC354</f>
        <v>256623.19999999998</v>
      </c>
      <c r="AE354" s="262">
        <v>1</v>
      </c>
      <c r="AF354" s="1417">
        <v>3</v>
      </c>
      <c r="AG354" s="1563">
        <v>3.88</v>
      </c>
      <c r="AH354" s="1048">
        <v>256623.19999999998</v>
      </c>
      <c r="AI354" s="1048"/>
      <c r="AJ354" s="1048"/>
      <c r="AK354" s="285">
        <f>AH354+AI354+AJ354</f>
        <v>256623.19999999998</v>
      </c>
    </row>
    <row r="355" spans="1:37" ht="27" x14ac:dyDescent="0.25">
      <c r="A355" s="1048">
        <v>14</v>
      </c>
      <c r="B355" s="262" t="s">
        <v>1429</v>
      </c>
      <c r="C355" s="26" t="s">
        <v>6712</v>
      </c>
      <c r="D355" s="329" t="s">
        <v>1</v>
      </c>
      <c r="E355" s="262">
        <v>1</v>
      </c>
      <c r="F355" s="1417">
        <v>1</v>
      </c>
      <c r="G355" s="1563">
        <v>3.88</v>
      </c>
      <c r="H355" s="1048">
        <v>256623.19999999998</v>
      </c>
      <c r="I355" s="1048"/>
      <c r="J355" s="1048"/>
      <c r="K355" s="285">
        <f t="shared" ref="K355:K359" si="170">H355+I355+J355</f>
        <v>256623.19999999998</v>
      </c>
      <c r="L355" s="262">
        <v>1</v>
      </c>
      <c r="M355" s="1417">
        <v>1</v>
      </c>
      <c r="N355" s="285">
        <v>4.01</v>
      </c>
      <c r="O355" s="1048">
        <v>265221.39999999997</v>
      </c>
      <c r="P355" s="1048"/>
      <c r="Q355" s="1048"/>
      <c r="R355" s="285">
        <f t="shared" ref="R355:R359" si="171">O355+P355+Q355</f>
        <v>265221.39999999997</v>
      </c>
      <c r="S355" s="285">
        <f t="shared" ref="S355:S359" si="172">+E355-L355</f>
        <v>0</v>
      </c>
      <c r="T355" s="285">
        <f t="shared" si="166"/>
        <v>-8598.1999999999825</v>
      </c>
      <c r="U355" s="285">
        <f t="shared" si="167"/>
        <v>0</v>
      </c>
      <c r="V355" s="285">
        <f t="shared" si="168"/>
        <v>0</v>
      </c>
      <c r="W355" s="285">
        <f t="shared" ref="W355:W359" si="173">T355+U355+V355</f>
        <v>-8598.1999999999825</v>
      </c>
      <c r="X355" s="262">
        <v>1</v>
      </c>
      <c r="Y355" s="285">
        <v>2</v>
      </c>
      <c r="Z355" s="1563">
        <v>3.88</v>
      </c>
      <c r="AA355" s="1048">
        <v>256623.19999999998</v>
      </c>
      <c r="AB355" s="1048"/>
      <c r="AC355" s="1048"/>
      <c r="AD355" s="285">
        <f t="shared" si="169"/>
        <v>256623.19999999998</v>
      </c>
      <c r="AE355" s="262">
        <v>1</v>
      </c>
      <c r="AF355" s="1417">
        <v>3</v>
      </c>
      <c r="AG355" s="1563">
        <v>3.88</v>
      </c>
      <c r="AH355" s="1048">
        <v>256623.19999999998</v>
      </c>
      <c r="AI355" s="1048"/>
      <c r="AJ355" s="1048"/>
      <c r="AK355" s="285">
        <f t="shared" ref="AK355:AK359" si="174">AH355+AI355+AJ355</f>
        <v>256623.19999999998</v>
      </c>
    </row>
    <row r="356" spans="1:37" ht="27" x14ac:dyDescent="0.25">
      <c r="A356" s="1048">
        <v>15</v>
      </c>
      <c r="B356" s="262" t="s">
        <v>1429</v>
      </c>
      <c r="C356" s="26" t="s">
        <v>6712</v>
      </c>
      <c r="D356" s="329" t="s">
        <v>1</v>
      </c>
      <c r="E356" s="262">
        <v>1</v>
      </c>
      <c r="F356" s="1417">
        <v>1</v>
      </c>
      <c r="G356" s="1563">
        <v>3.88</v>
      </c>
      <c r="H356" s="1048">
        <v>256623.19999999998</v>
      </c>
      <c r="I356" s="1048"/>
      <c r="J356" s="1048"/>
      <c r="K356" s="285">
        <f t="shared" si="170"/>
        <v>256623.19999999998</v>
      </c>
      <c r="L356" s="262">
        <v>1</v>
      </c>
      <c r="M356" s="1417">
        <v>1</v>
      </c>
      <c r="N356" s="285">
        <v>4.01</v>
      </c>
      <c r="O356" s="1048">
        <v>265221.39999999997</v>
      </c>
      <c r="P356" s="1048"/>
      <c r="Q356" s="1048"/>
      <c r="R356" s="285">
        <f t="shared" si="171"/>
        <v>265221.39999999997</v>
      </c>
      <c r="S356" s="285">
        <f t="shared" si="172"/>
        <v>0</v>
      </c>
      <c r="T356" s="285">
        <f t="shared" si="166"/>
        <v>-8598.1999999999825</v>
      </c>
      <c r="U356" s="285">
        <f t="shared" si="167"/>
        <v>0</v>
      </c>
      <c r="V356" s="285">
        <f t="shared" si="168"/>
        <v>0</v>
      </c>
      <c r="W356" s="285">
        <f t="shared" si="173"/>
        <v>-8598.1999999999825</v>
      </c>
      <c r="X356" s="262">
        <v>1</v>
      </c>
      <c r="Y356" s="285">
        <v>2</v>
      </c>
      <c r="Z356" s="1563">
        <v>3.88</v>
      </c>
      <c r="AA356" s="1048">
        <v>256623.19999999998</v>
      </c>
      <c r="AB356" s="1048"/>
      <c r="AC356" s="1048"/>
      <c r="AD356" s="285">
        <f t="shared" si="169"/>
        <v>256623.19999999998</v>
      </c>
      <c r="AE356" s="262">
        <v>1</v>
      </c>
      <c r="AF356" s="1417">
        <v>3</v>
      </c>
      <c r="AG356" s="1563">
        <v>3.88</v>
      </c>
      <c r="AH356" s="1048">
        <v>256623.19999999998</v>
      </c>
      <c r="AI356" s="1048"/>
      <c r="AJ356" s="1048"/>
      <c r="AK356" s="285">
        <f t="shared" si="174"/>
        <v>256623.19999999998</v>
      </c>
    </row>
    <row r="357" spans="1:37" ht="27" x14ac:dyDescent="0.25">
      <c r="A357" s="1048">
        <v>16</v>
      </c>
      <c r="B357" s="262" t="s">
        <v>1429</v>
      </c>
      <c r="C357" s="26" t="s">
        <v>6712</v>
      </c>
      <c r="D357" s="329" t="s">
        <v>1</v>
      </c>
      <c r="E357" s="262">
        <v>1</v>
      </c>
      <c r="F357" s="1417">
        <v>1</v>
      </c>
      <c r="G357" s="1563">
        <v>3.88</v>
      </c>
      <c r="H357" s="1048">
        <v>256623.19999999998</v>
      </c>
      <c r="I357" s="1048"/>
      <c r="J357" s="1048"/>
      <c r="K357" s="285">
        <f t="shared" si="170"/>
        <v>256623.19999999998</v>
      </c>
      <c r="L357" s="262">
        <v>1</v>
      </c>
      <c r="M357" s="1417">
        <v>1</v>
      </c>
      <c r="N357" s="285">
        <v>4.01</v>
      </c>
      <c r="O357" s="1048">
        <v>265221.39999999997</v>
      </c>
      <c r="P357" s="1048"/>
      <c r="Q357" s="1048"/>
      <c r="R357" s="285">
        <f t="shared" si="171"/>
        <v>265221.39999999997</v>
      </c>
      <c r="S357" s="285">
        <f t="shared" si="172"/>
        <v>0</v>
      </c>
      <c r="T357" s="285">
        <f t="shared" si="166"/>
        <v>-8598.1999999999825</v>
      </c>
      <c r="U357" s="285">
        <f t="shared" si="167"/>
        <v>0</v>
      </c>
      <c r="V357" s="285">
        <f t="shared" si="168"/>
        <v>0</v>
      </c>
      <c r="W357" s="285">
        <f t="shared" si="173"/>
        <v>-8598.1999999999825</v>
      </c>
      <c r="X357" s="262">
        <v>1</v>
      </c>
      <c r="Y357" s="285">
        <v>2</v>
      </c>
      <c r="Z357" s="1563">
        <v>3.88</v>
      </c>
      <c r="AA357" s="1048">
        <v>256623.19999999998</v>
      </c>
      <c r="AB357" s="1048"/>
      <c r="AC357" s="1048"/>
      <c r="AD357" s="285">
        <f t="shared" si="169"/>
        <v>256623.19999999998</v>
      </c>
      <c r="AE357" s="262">
        <v>1</v>
      </c>
      <c r="AF357" s="1417">
        <v>3</v>
      </c>
      <c r="AG357" s="1563">
        <v>3.88</v>
      </c>
      <c r="AH357" s="1048">
        <v>256623.19999999998</v>
      </c>
      <c r="AI357" s="1048"/>
      <c r="AJ357" s="1048"/>
      <c r="AK357" s="285">
        <f t="shared" si="174"/>
        <v>256623.19999999998</v>
      </c>
    </row>
    <row r="358" spans="1:37" ht="27" x14ac:dyDescent="0.25">
      <c r="A358" s="1048">
        <v>17</v>
      </c>
      <c r="B358" s="262" t="s">
        <v>1429</v>
      </c>
      <c r="C358" s="26" t="s">
        <v>6712</v>
      </c>
      <c r="D358" s="329" t="s">
        <v>1</v>
      </c>
      <c r="E358" s="262">
        <v>1</v>
      </c>
      <c r="F358" s="1417">
        <v>1</v>
      </c>
      <c r="G358" s="1563">
        <v>3.88</v>
      </c>
      <c r="H358" s="1048">
        <v>256623.19999999998</v>
      </c>
      <c r="I358" s="1048"/>
      <c r="J358" s="1048"/>
      <c r="K358" s="285">
        <f t="shared" si="170"/>
        <v>256623.19999999998</v>
      </c>
      <c r="L358" s="262">
        <v>1</v>
      </c>
      <c r="M358" s="1417">
        <v>1</v>
      </c>
      <c r="N358" s="285">
        <v>4.01</v>
      </c>
      <c r="O358" s="1048">
        <v>265221.39999999997</v>
      </c>
      <c r="P358" s="1048"/>
      <c r="Q358" s="1048"/>
      <c r="R358" s="285">
        <f t="shared" si="171"/>
        <v>265221.39999999997</v>
      </c>
      <c r="S358" s="285">
        <f t="shared" si="172"/>
        <v>0</v>
      </c>
      <c r="T358" s="285">
        <f t="shared" si="166"/>
        <v>-8598.1999999999825</v>
      </c>
      <c r="U358" s="285">
        <f t="shared" si="167"/>
        <v>0</v>
      </c>
      <c r="V358" s="285">
        <f t="shared" si="168"/>
        <v>0</v>
      </c>
      <c r="W358" s="285">
        <f t="shared" si="173"/>
        <v>-8598.1999999999825</v>
      </c>
      <c r="X358" s="262">
        <v>1</v>
      </c>
      <c r="Y358" s="285">
        <v>2</v>
      </c>
      <c r="Z358" s="1563">
        <v>3.88</v>
      </c>
      <c r="AA358" s="1048">
        <v>256623.19999999998</v>
      </c>
      <c r="AB358" s="1048"/>
      <c r="AC358" s="1048"/>
      <c r="AD358" s="285">
        <f t="shared" si="169"/>
        <v>256623.19999999998</v>
      </c>
      <c r="AE358" s="262">
        <v>1</v>
      </c>
      <c r="AF358" s="1417">
        <v>3</v>
      </c>
      <c r="AG358" s="1563">
        <v>3.88</v>
      </c>
      <c r="AH358" s="1048">
        <v>256623.19999999998</v>
      </c>
      <c r="AI358" s="1048"/>
      <c r="AJ358" s="1048"/>
      <c r="AK358" s="285">
        <f t="shared" si="174"/>
        <v>256623.19999999998</v>
      </c>
    </row>
    <row r="359" spans="1:37" ht="27" x14ac:dyDescent="0.25">
      <c r="A359" s="1048">
        <v>18</v>
      </c>
      <c r="B359" s="262" t="s">
        <v>1429</v>
      </c>
      <c r="C359" s="26" t="s">
        <v>6712</v>
      </c>
      <c r="D359" s="329" t="s">
        <v>1</v>
      </c>
      <c r="E359" s="262">
        <v>1</v>
      </c>
      <c r="F359" s="1417">
        <v>1</v>
      </c>
      <c r="G359" s="1563">
        <v>3.88</v>
      </c>
      <c r="H359" s="1048">
        <v>256623.19999999998</v>
      </c>
      <c r="I359" s="1048"/>
      <c r="J359" s="1048"/>
      <c r="K359" s="285">
        <f t="shared" si="170"/>
        <v>256623.19999999998</v>
      </c>
      <c r="L359" s="262">
        <v>1</v>
      </c>
      <c r="M359" s="1417">
        <v>1</v>
      </c>
      <c r="N359" s="285">
        <v>4.01</v>
      </c>
      <c r="O359" s="1048">
        <v>265221.39999999997</v>
      </c>
      <c r="P359" s="1048"/>
      <c r="Q359" s="1048"/>
      <c r="R359" s="285">
        <f t="shared" si="171"/>
        <v>265221.39999999997</v>
      </c>
      <c r="S359" s="285">
        <f t="shared" si="172"/>
        <v>0</v>
      </c>
      <c r="T359" s="285">
        <f t="shared" si="166"/>
        <v>-8598.1999999999825</v>
      </c>
      <c r="U359" s="285">
        <f t="shared" si="167"/>
        <v>0</v>
      </c>
      <c r="V359" s="285">
        <f t="shared" si="168"/>
        <v>0</v>
      </c>
      <c r="W359" s="285">
        <f t="shared" si="173"/>
        <v>-8598.1999999999825</v>
      </c>
      <c r="X359" s="262">
        <v>1</v>
      </c>
      <c r="Y359" s="285">
        <v>2</v>
      </c>
      <c r="Z359" s="1563">
        <v>3.88</v>
      </c>
      <c r="AA359" s="1048">
        <v>256623.19999999998</v>
      </c>
      <c r="AB359" s="1048"/>
      <c r="AC359" s="1048"/>
      <c r="AD359" s="285">
        <f t="shared" si="169"/>
        <v>256623.19999999998</v>
      </c>
      <c r="AE359" s="262">
        <v>1</v>
      </c>
      <c r="AF359" s="1417">
        <v>3</v>
      </c>
      <c r="AG359" s="1563">
        <v>3.88</v>
      </c>
      <c r="AH359" s="1048">
        <v>256623.19999999998</v>
      </c>
      <c r="AI359" s="1048"/>
      <c r="AJ359" s="1048"/>
      <c r="AK359" s="285">
        <f t="shared" si="174"/>
        <v>256623.19999999998</v>
      </c>
    </row>
    <row r="360" spans="1:37" ht="27" x14ac:dyDescent="0.25">
      <c r="A360" s="1048">
        <v>19</v>
      </c>
      <c r="B360" s="262" t="s">
        <v>1429</v>
      </c>
      <c r="C360" s="26" t="s">
        <v>6712</v>
      </c>
      <c r="D360" s="329" t="s">
        <v>1</v>
      </c>
      <c r="E360" s="262">
        <v>1</v>
      </c>
      <c r="F360" s="1417">
        <v>1</v>
      </c>
      <c r="G360" s="1563">
        <v>3.88</v>
      </c>
      <c r="H360" s="1048">
        <v>256623.19999999998</v>
      </c>
      <c r="I360" s="1048"/>
      <c r="J360" s="1048"/>
      <c r="K360" s="285">
        <f>H360+I360+J360</f>
        <v>256623.19999999998</v>
      </c>
      <c r="L360" s="262">
        <v>1</v>
      </c>
      <c r="M360" s="1417">
        <v>1</v>
      </c>
      <c r="N360" s="285">
        <v>4.01</v>
      </c>
      <c r="O360" s="1048">
        <v>265221.39999999997</v>
      </c>
      <c r="P360" s="1048"/>
      <c r="Q360" s="1048"/>
      <c r="R360" s="285">
        <f>O360+P360+Q360</f>
        <v>265221.39999999997</v>
      </c>
      <c r="S360" s="285">
        <f>+E360-L360</f>
        <v>0</v>
      </c>
      <c r="T360" s="285">
        <f t="shared" si="166"/>
        <v>-8598.1999999999825</v>
      </c>
      <c r="U360" s="285">
        <f t="shared" si="167"/>
        <v>0</v>
      </c>
      <c r="V360" s="285">
        <f t="shared" si="168"/>
        <v>0</v>
      </c>
      <c r="W360" s="285">
        <f>T360+U360+V360</f>
        <v>-8598.1999999999825</v>
      </c>
      <c r="X360" s="262">
        <v>1</v>
      </c>
      <c r="Y360" s="285">
        <v>2</v>
      </c>
      <c r="Z360" s="1563">
        <v>3.88</v>
      </c>
      <c r="AA360" s="1048">
        <v>256623.19999999998</v>
      </c>
      <c r="AB360" s="1048"/>
      <c r="AC360" s="1048"/>
      <c r="AD360" s="285">
        <f t="shared" si="169"/>
        <v>256623.19999999998</v>
      </c>
      <c r="AE360" s="262">
        <v>1</v>
      </c>
      <c r="AF360" s="1417">
        <v>3</v>
      </c>
      <c r="AG360" s="1563">
        <v>3.88</v>
      </c>
      <c r="AH360" s="1048">
        <v>256623.19999999998</v>
      </c>
      <c r="AI360" s="1048"/>
      <c r="AJ360" s="1048"/>
      <c r="AK360" s="285">
        <f>AH360+AI360+AJ360</f>
        <v>256623.19999999998</v>
      </c>
    </row>
    <row r="361" spans="1:37" ht="27" x14ac:dyDescent="0.25">
      <c r="A361" s="1048">
        <v>20</v>
      </c>
      <c r="B361" s="262" t="s">
        <v>1429</v>
      </c>
      <c r="C361" s="26" t="s">
        <v>6712</v>
      </c>
      <c r="D361" s="329" t="s">
        <v>1</v>
      </c>
      <c r="E361" s="262">
        <v>1</v>
      </c>
      <c r="F361" s="1417">
        <v>1</v>
      </c>
      <c r="G361" s="1563">
        <v>3.88</v>
      </c>
      <c r="H361" s="1048">
        <v>256623.19999999998</v>
      </c>
      <c r="I361" s="1048"/>
      <c r="J361" s="1048"/>
      <c r="K361" s="285">
        <f t="shared" ref="K361:K365" si="175">H361+I361+J361</f>
        <v>256623.19999999998</v>
      </c>
      <c r="L361" s="262">
        <v>1</v>
      </c>
      <c r="M361" s="1417">
        <v>1</v>
      </c>
      <c r="N361" s="285">
        <v>4.01</v>
      </c>
      <c r="O361" s="1048">
        <v>265221.39999999997</v>
      </c>
      <c r="P361" s="1048"/>
      <c r="Q361" s="1048"/>
      <c r="R361" s="285">
        <f t="shared" ref="R361:R365" si="176">O361+P361+Q361</f>
        <v>265221.39999999997</v>
      </c>
      <c r="S361" s="285">
        <f t="shared" ref="S361:S365" si="177">+E361-L361</f>
        <v>0</v>
      </c>
      <c r="T361" s="285">
        <f t="shared" si="166"/>
        <v>-8598.1999999999825</v>
      </c>
      <c r="U361" s="285">
        <f t="shared" si="167"/>
        <v>0</v>
      </c>
      <c r="V361" s="285">
        <f t="shared" si="168"/>
        <v>0</v>
      </c>
      <c r="W361" s="285">
        <f t="shared" ref="W361:W365" si="178">T361+U361+V361</f>
        <v>-8598.1999999999825</v>
      </c>
      <c r="X361" s="262">
        <v>1</v>
      </c>
      <c r="Y361" s="285">
        <v>2</v>
      </c>
      <c r="Z361" s="1563">
        <v>3.88</v>
      </c>
      <c r="AA361" s="1048">
        <v>256623.19999999998</v>
      </c>
      <c r="AB361" s="1048"/>
      <c r="AC361" s="1048"/>
      <c r="AD361" s="285">
        <f t="shared" si="169"/>
        <v>256623.19999999998</v>
      </c>
      <c r="AE361" s="262">
        <v>1</v>
      </c>
      <c r="AF361" s="1417">
        <v>3</v>
      </c>
      <c r="AG361" s="1563">
        <v>3.88</v>
      </c>
      <c r="AH361" s="1048">
        <v>256623.19999999998</v>
      </c>
      <c r="AI361" s="1048"/>
      <c r="AJ361" s="1048"/>
      <c r="AK361" s="285">
        <f t="shared" ref="AK361:AK365" si="179">AH361+AI361+AJ361</f>
        <v>256623.19999999998</v>
      </c>
    </row>
    <row r="362" spans="1:37" ht="27" x14ac:dyDescent="0.25">
      <c r="A362" s="1048">
        <v>21</v>
      </c>
      <c r="B362" s="262" t="s">
        <v>1429</v>
      </c>
      <c r="C362" s="26" t="s">
        <v>6712</v>
      </c>
      <c r="D362" s="329" t="s">
        <v>1</v>
      </c>
      <c r="E362" s="262">
        <v>1</v>
      </c>
      <c r="F362" s="1417">
        <v>1</v>
      </c>
      <c r="G362" s="1563">
        <v>3.88</v>
      </c>
      <c r="H362" s="1048">
        <v>256623.19999999998</v>
      </c>
      <c r="I362" s="1048"/>
      <c r="J362" s="1048"/>
      <c r="K362" s="285">
        <f t="shared" si="175"/>
        <v>256623.19999999998</v>
      </c>
      <c r="L362" s="262">
        <v>1</v>
      </c>
      <c r="M362" s="1417">
        <v>1</v>
      </c>
      <c r="N362" s="285">
        <v>4.01</v>
      </c>
      <c r="O362" s="1048">
        <v>265221.39999999997</v>
      </c>
      <c r="P362" s="1048"/>
      <c r="Q362" s="1048"/>
      <c r="R362" s="285">
        <f t="shared" si="176"/>
        <v>265221.39999999997</v>
      </c>
      <c r="S362" s="285">
        <f t="shared" si="177"/>
        <v>0</v>
      </c>
      <c r="T362" s="285">
        <f t="shared" si="166"/>
        <v>-8598.1999999999825</v>
      </c>
      <c r="U362" s="285">
        <f t="shared" si="167"/>
        <v>0</v>
      </c>
      <c r="V362" s="285">
        <f t="shared" si="168"/>
        <v>0</v>
      </c>
      <c r="W362" s="285">
        <f t="shared" si="178"/>
        <v>-8598.1999999999825</v>
      </c>
      <c r="X362" s="262">
        <v>1</v>
      </c>
      <c r="Y362" s="285">
        <v>2</v>
      </c>
      <c r="Z362" s="1563">
        <v>3.88</v>
      </c>
      <c r="AA362" s="1048">
        <v>256623.19999999998</v>
      </c>
      <c r="AB362" s="1048"/>
      <c r="AC362" s="1048"/>
      <c r="AD362" s="285">
        <f t="shared" si="169"/>
        <v>256623.19999999998</v>
      </c>
      <c r="AE362" s="262">
        <v>1</v>
      </c>
      <c r="AF362" s="1417">
        <v>3</v>
      </c>
      <c r="AG362" s="1563">
        <v>3.88</v>
      </c>
      <c r="AH362" s="1048">
        <v>256623.19999999998</v>
      </c>
      <c r="AI362" s="1048"/>
      <c r="AJ362" s="1048"/>
      <c r="AK362" s="285">
        <f t="shared" si="179"/>
        <v>256623.19999999998</v>
      </c>
    </row>
    <row r="363" spans="1:37" ht="27" x14ac:dyDescent="0.25">
      <c r="A363" s="1048">
        <v>22</v>
      </c>
      <c r="B363" s="262" t="s">
        <v>1429</v>
      </c>
      <c r="C363" s="26" t="s">
        <v>6712</v>
      </c>
      <c r="D363" s="329" t="s">
        <v>1</v>
      </c>
      <c r="E363" s="262">
        <v>1</v>
      </c>
      <c r="F363" s="1417">
        <v>1</v>
      </c>
      <c r="G363" s="1563">
        <v>3.88</v>
      </c>
      <c r="H363" s="1048">
        <v>256623.19999999998</v>
      </c>
      <c r="I363" s="1048"/>
      <c r="J363" s="1048"/>
      <c r="K363" s="285">
        <f t="shared" si="175"/>
        <v>256623.19999999998</v>
      </c>
      <c r="L363" s="262">
        <v>1</v>
      </c>
      <c r="M363" s="1417">
        <v>1</v>
      </c>
      <c r="N363" s="285">
        <v>4.01</v>
      </c>
      <c r="O363" s="1048">
        <v>265221.39999999997</v>
      </c>
      <c r="P363" s="1048"/>
      <c r="Q363" s="1048"/>
      <c r="R363" s="285">
        <f t="shared" si="176"/>
        <v>265221.39999999997</v>
      </c>
      <c r="S363" s="285">
        <f t="shared" si="177"/>
        <v>0</v>
      </c>
      <c r="T363" s="285">
        <f t="shared" si="166"/>
        <v>-8598.1999999999825</v>
      </c>
      <c r="U363" s="285">
        <f t="shared" si="167"/>
        <v>0</v>
      </c>
      <c r="V363" s="285">
        <f t="shared" si="168"/>
        <v>0</v>
      </c>
      <c r="W363" s="285">
        <f t="shared" si="178"/>
        <v>-8598.1999999999825</v>
      </c>
      <c r="X363" s="262">
        <v>1</v>
      </c>
      <c r="Y363" s="285">
        <v>2</v>
      </c>
      <c r="Z363" s="1563">
        <v>3.88</v>
      </c>
      <c r="AA363" s="1048">
        <v>256623.19999999998</v>
      </c>
      <c r="AB363" s="1048"/>
      <c r="AC363" s="1048"/>
      <c r="AD363" s="285">
        <f t="shared" si="169"/>
        <v>256623.19999999998</v>
      </c>
      <c r="AE363" s="262">
        <v>1</v>
      </c>
      <c r="AF363" s="1417">
        <v>3</v>
      </c>
      <c r="AG363" s="1563">
        <v>3.88</v>
      </c>
      <c r="AH363" s="1048">
        <v>256623.19999999998</v>
      </c>
      <c r="AI363" s="1048"/>
      <c r="AJ363" s="1048"/>
      <c r="AK363" s="285">
        <f t="shared" si="179"/>
        <v>256623.19999999998</v>
      </c>
    </row>
    <row r="364" spans="1:37" ht="27" x14ac:dyDescent="0.25">
      <c r="A364" s="1048">
        <v>23</v>
      </c>
      <c r="B364" s="262" t="s">
        <v>1429</v>
      </c>
      <c r="C364" s="26" t="s">
        <v>6712</v>
      </c>
      <c r="D364" s="329" t="s">
        <v>1</v>
      </c>
      <c r="E364" s="262">
        <v>1</v>
      </c>
      <c r="F364" s="1417">
        <v>1</v>
      </c>
      <c r="G364" s="1563">
        <v>3.88</v>
      </c>
      <c r="H364" s="1048">
        <v>256623.19999999998</v>
      </c>
      <c r="I364" s="1048"/>
      <c r="J364" s="1048"/>
      <c r="K364" s="285">
        <f t="shared" si="175"/>
        <v>256623.19999999998</v>
      </c>
      <c r="L364" s="262">
        <v>1</v>
      </c>
      <c r="M364" s="1417">
        <v>1</v>
      </c>
      <c r="N364" s="285">
        <v>4.01</v>
      </c>
      <c r="O364" s="1048">
        <v>265221.39999999997</v>
      </c>
      <c r="P364" s="1048"/>
      <c r="Q364" s="1048"/>
      <c r="R364" s="285">
        <f t="shared" si="176"/>
        <v>265221.39999999997</v>
      </c>
      <c r="S364" s="285">
        <f t="shared" si="177"/>
        <v>0</v>
      </c>
      <c r="T364" s="285">
        <f t="shared" si="166"/>
        <v>-8598.1999999999825</v>
      </c>
      <c r="U364" s="285">
        <f t="shared" si="167"/>
        <v>0</v>
      </c>
      <c r="V364" s="285">
        <f t="shared" si="168"/>
        <v>0</v>
      </c>
      <c r="W364" s="285">
        <f t="shared" si="178"/>
        <v>-8598.1999999999825</v>
      </c>
      <c r="X364" s="262">
        <v>1</v>
      </c>
      <c r="Y364" s="285">
        <v>2</v>
      </c>
      <c r="Z364" s="1563">
        <v>3.88</v>
      </c>
      <c r="AA364" s="1048">
        <v>256623.19999999998</v>
      </c>
      <c r="AB364" s="1048"/>
      <c r="AC364" s="1048"/>
      <c r="AD364" s="285">
        <f t="shared" si="169"/>
        <v>256623.19999999998</v>
      </c>
      <c r="AE364" s="262">
        <v>1</v>
      </c>
      <c r="AF364" s="1417">
        <v>3</v>
      </c>
      <c r="AG364" s="1563">
        <v>3.88</v>
      </c>
      <c r="AH364" s="1048">
        <v>256623.19999999998</v>
      </c>
      <c r="AI364" s="1048"/>
      <c r="AJ364" s="1048"/>
      <c r="AK364" s="285">
        <f t="shared" si="179"/>
        <v>256623.19999999998</v>
      </c>
    </row>
    <row r="365" spans="1:37" ht="27" x14ac:dyDescent="0.25">
      <c r="A365" s="1048">
        <v>24</v>
      </c>
      <c r="B365" s="262" t="s">
        <v>1429</v>
      </c>
      <c r="C365" s="26" t="s">
        <v>6712</v>
      </c>
      <c r="D365" s="329" t="s">
        <v>1</v>
      </c>
      <c r="E365" s="262">
        <v>1</v>
      </c>
      <c r="F365" s="1417">
        <v>1</v>
      </c>
      <c r="G365" s="1563">
        <v>3.88</v>
      </c>
      <c r="H365" s="1048">
        <v>256623.19999999998</v>
      </c>
      <c r="I365" s="1048"/>
      <c r="J365" s="1048"/>
      <c r="K365" s="285">
        <f t="shared" si="175"/>
        <v>256623.19999999998</v>
      </c>
      <c r="L365" s="262">
        <v>1</v>
      </c>
      <c r="M365" s="1417">
        <v>0</v>
      </c>
      <c r="N365" s="285">
        <v>3.88</v>
      </c>
      <c r="O365" s="1048">
        <v>256623.19999999998</v>
      </c>
      <c r="P365" s="1048"/>
      <c r="Q365" s="1048"/>
      <c r="R365" s="285">
        <f t="shared" si="176"/>
        <v>256623.19999999998</v>
      </c>
      <c r="S365" s="285">
        <f t="shared" si="177"/>
        <v>0</v>
      </c>
      <c r="T365" s="285">
        <f t="shared" si="166"/>
        <v>0</v>
      </c>
      <c r="U365" s="285">
        <f t="shared" si="167"/>
        <v>0</v>
      </c>
      <c r="V365" s="285">
        <f t="shared" si="168"/>
        <v>0</v>
      </c>
      <c r="W365" s="285">
        <f t="shared" si="178"/>
        <v>0</v>
      </c>
      <c r="X365" s="262">
        <v>1</v>
      </c>
      <c r="Y365" s="285">
        <v>2</v>
      </c>
      <c r="Z365" s="1563">
        <v>3.88</v>
      </c>
      <c r="AA365" s="1048">
        <v>256623.19999999998</v>
      </c>
      <c r="AB365" s="1048"/>
      <c r="AC365" s="1048"/>
      <c r="AD365" s="285">
        <f t="shared" si="169"/>
        <v>256623.19999999998</v>
      </c>
      <c r="AE365" s="262">
        <v>1</v>
      </c>
      <c r="AF365" s="1417">
        <v>3</v>
      </c>
      <c r="AG365" s="1563">
        <v>3.88</v>
      </c>
      <c r="AH365" s="1048">
        <v>256623.19999999998</v>
      </c>
      <c r="AI365" s="1048"/>
      <c r="AJ365" s="1048"/>
      <c r="AK365" s="285">
        <f t="shared" si="179"/>
        <v>256623.19999999998</v>
      </c>
    </row>
    <row r="366" spans="1:37" s="555" customFormat="1" ht="14.25" x14ac:dyDescent="0.25">
      <c r="A366" s="553"/>
      <c r="B366" s="561" t="s">
        <v>113</v>
      </c>
      <c r="C366" s="329" t="s">
        <v>1</v>
      </c>
      <c r="D366" s="329" t="s">
        <v>1</v>
      </c>
      <c r="E366" s="329">
        <f>SUM(E342:E365)</f>
        <v>24</v>
      </c>
      <c r="F366" s="329"/>
      <c r="G366" s="329"/>
      <c r="H366" s="329">
        <f>SUM(H342:H365)</f>
        <v>6244938.8000000017</v>
      </c>
      <c r="I366" s="329">
        <f t="shared" ref="I366:AJ366" si="180">SUM(I342:I353)</f>
        <v>0</v>
      </c>
      <c r="J366" s="329">
        <f t="shared" si="180"/>
        <v>0</v>
      </c>
      <c r="K366" s="329">
        <f>SUM(K342:K365)</f>
        <v>6244938.8000000017</v>
      </c>
      <c r="L366" s="329">
        <f t="shared" si="180"/>
        <v>12</v>
      </c>
      <c r="M366" s="329"/>
      <c r="N366" s="329"/>
      <c r="O366" s="329">
        <f t="shared" si="180"/>
        <v>3165460.3999999994</v>
      </c>
      <c r="P366" s="329">
        <f t="shared" si="180"/>
        <v>0</v>
      </c>
      <c r="Q366" s="329">
        <f t="shared" si="180"/>
        <v>0</v>
      </c>
      <c r="R366" s="329">
        <f t="shared" si="180"/>
        <v>3165460.3999999994</v>
      </c>
      <c r="S366" s="329">
        <f t="shared" si="180"/>
        <v>0</v>
      </c>
      <c r="T366" s="329">
        <f t="shared" si="180"/>
        <v>0</v>
      </c>
      <c r="U366" s="329">
        <f t="shared" si="180"/>
        <v>0</v>
      </c>
      <c r="V366" s="329">
        <f t="shared" si="180"/>
        <v>0</v>
      </c>
      <c r="W366" s="329">
        <f t="shared" si="180"/>
        <v>0</v>
      </c>
      <c r="X366" s="329">
        <f>SUM(X342:X365)</f>
        <v>24</v>
      </c>
      <c r="Y366" s="329"/>
      <c r="Z366" s="329"/>
      <c r="AA366" s="329">
        <f>SUM(AA342:AA365)</f>
        <v>6244938.8000000017</v>
      </c>
      <c r="AB366" s="329">
        <f t="shared" si="180"/>
        <v>0</v>
      </c>
      <c r="AC366" s="329">
        <f t="shared" si="180"/>
        <v>0</v>
      </c>
      <c r="AD366" s="329">
        <f>SUM(AD342:AD365)</f>
        <v>6244938.8000000017</v>
      </c>
      <c r="AE366" s="329">
        <f>SUM(AE342:AE365)</f>
        <v>24</v>
      </c>
      <c r="AF366" s="329"/>
      <c r="AG366" s="329"/>
      <c r="AH366" s="329">
        <f>SUM(AH342:AH365)</f>
        <v>6244938.8000000017</v>
      </c>
      <c r="AI366" s="329">
        <f t="shared" si="180"/>
        <v>0</v>
      </c>
      <c r="AJ366" s="329">
        <f t="shared" si="180"/>
        <v>0</v>
      </c>
      <c r="AK366" s="329">
        <f>SUM(AK342:AK365)</f>
        <v>6244938.8000000017</v>
      </c>
    </row>
    <row r="370" spans="1:37" ht="16.5" x14ac:dyDescent="0.3">
      <c r="B370" s="556" t="s">
        <v>230</v>
      </c>
      <c r="I370" s="327"/>
      <c r="K370" s="1512"/>
      <c r="L370" s="327"/>
      <c r="Q370" s="327"/>
      <c r="R370" s="327"/>
      <c r="S370" s="327"/>
      <c r="U370" s="1512"/>
      <c r="V370" s="327"/>
      <c r="X370" s="37"/>
    </row>
    <row r="371" spans="1:37" ht="24" customHeight="1" thickBot="1" x14ac:dyDescent="0.3">
      <c r="B371" s="557"/>
      <c r="C371" s="404"/>
      <c r="D371" s="404"/>
      <c r="E371" s="557"/>
      <c r="F371" s="404"/>
      <c r="G371" s="404"/>
      <c r="H371" s="404"/>
      <c r="J371" s="236"/>
      <c r="K371" s="1180"/>
      <c r="L371" s="236"/>
      <c r="M371" s="1411"/>
      <c r="N371" s="1411"/>
      <c r="O371" s="236"/>
      <c r="P371" s="236"/>
      <c r="Q371" s="1411"/>
      <c r="R371" s="1410"/>
      <c r="S371" s="1740"/>
      <c r="T371" s="1740"/>
      <c r="U371" s="1740"/>
      <c r="V371" s="1740"/>
      <c r="W371" s="1740"/>
      <c r="X371" s="236"/>
    </row>
    <row r="372" spans="1:37" s="282" customFormat="1" ht="25.5" customHeight="1" x14ac:dyDescent="0.25">
      <c r="A372" s="19"/>
      <c r="B372" s="558" t="s">
        <v>29</v>
      </c>
      <c r="C372" s="1548" t="s">
        <v>1624</v>
      </c>
      <c r="D372" s="1548"/>
      <c r="E372" s="1548"/>
      <c r="F372" s="1548"/>
      <c r="G372" s="1548"/>
      <c r="H372" s="1548"/>
      <c r="I372" s="20"/>
      <c r="J372" s="20"/>
      <c r="K372" s="259" t="s">
        <v>228</v>
      </c>
      <c r="L372" s="1412"/>
      <c r="M372" s="327"/>
      <c r="N372" s="20"/>
      <c r="O372" s="20"/>
      <c r="P372" s="20"/>
      <c r="Q372" s="20"/>
      <c r="S372" s="20"/>
      <c r="T372" s="20"/>
      <c r="U372" s="20"/>
      <c r="V372" s="20"/>
      <c r="W372" s="259" t="s">
        <v>228</v>
      </c>
    </row>
    <row r="373" spans="1:37" s="1414" customFormat="1" ht="14.25" x14ac:dyDescent="0.25">
      <c r="A373" s="1413"/>
      <c r="B373" s="559"/>
      <c r="C373" s="1894" t="s">
        <v>424</v>
      </c>
      <c r="D373" s="1895"/>
      <c r="E373" s="1895"/>
      <c r="F373" s="1895"/>
      <c r="G373" s="1895"/>
      <c r="H373" s="1895"/>
      <c r="I373" s="1895"/>
      <c r="J373" s="1895"/>
      <c r="K373" s="1896"/>
      <c r="L373" s="1897" t="s">
        <v>392</v>
      </c>
      <c r="M373" s="1892"/>
      <c r="N373" s="1892"/>
      <c r="O373" s="1892"/>
      <c r="P373" s="1892"/>
      <c r="Q373" s="1892"/>
      <c r="R373" s="1893"/>
      <c r="S373" s="1892" t="s">
        <v>229</v>
      </c>
      <c r="T373" s="1892"/>
      <c r="U373" s="1892"/>
      <c r="V373" s="1892"/>
      <c r="W373" s="1892"/>
      <c r="X373" s="1897" t="s">
        <v>450</v>
      </c>
      <c r="Y373" s="1892"/>
      <c r="Z373" s="1892"/>
      <c r="AA373" s="1892"/>
      <c r="AB373" s="1892"/>
      <c r="AC373" s="1892"/>
      <c r="AD373" s="1892"/>
      <c r="AE373" s="1892" t="s">
        <v>1683</v>
      </c>
      <c r="AF373" s="1892"/>
      <c r="AG373" s="1892"/>
      <c r="AH373" s="1892"/>
      <c r="AI373" s="1892"/>
      <c r="AJ373" s="1892"/>
      <c r="AK373" s="1893"/>
    </row>
    <row r="374" spans="1:37" s="282" customFormat="1" ht="140.25" x14ac:dyDescent="0.25">
      <c r="A374" s="303" t="s">
        <v>114</v>
      </c>
      <c r="B374" s="326" t="s">
        <v>231</v>
      </c>
      <c r="C374" s="1418" t="s">
        <v>232</v>
      </c>
      <c r="D374" s="1418" t="s">
        <v>233</v>
      </c>
      <c r="E374" s="1418" t="s">
        <v>223</v>
      </c>
      <c r="F374" s="1418" t="s">
        <v>423</v>
      </c>
      <c r="G374" s="1418" t="s">
        <v>396</v>
      </c>
      <c r="H374" s="1415" t="s">
        <v>1604</v>
      </c>
      <c r="I374" s="326" t="s">
        <v>235</v>
      </c>
      <c r="J374" s="326" t="s">
        <v>236</v>
      </c>
      <c r="K374" s="326" t="s">
        <v>380</v>
      </c>
      <c r="L374" s="326" t="s">
        <v>223</v>
      </c>
      <c r="M374" s="326" t="s">
        <v>473</v>
      </c>
      <c r="N374" s="326" t="s">
        <v>377</v>
      </c>
      <c r="O374" s="326" t="s">
        <v>298</v>
      </c>
      <c r="P374" s="326" t="s">
        <v>235</v>
      </c>
      <c r="Q374" s="326" t="s">
        <v>236</v>
      </c>
      <c r="R374" s="326" t="s">
        <v>379</v>
      </c>
      <c r="S374" s="326" t="s">
        <v>223</v>
      </c>
      <c r="T374" s="326" t="s">
        <v>298</v>
      </c>
      <c r="U374" s="326" t="s">
        <v>235</v>
      </c>
      <c r="V374" s="326" t="s">
        <v>236</v>
      </c>
      <c r="W374" s="326" t="s">
        <v>378</v>
      </c>
      <c r="X374" s="326" t="s">
        <v>223</v>
      </c>
      <c r="Y374" s="326" t="s">
        <v>1605</v>
      </c>
      <c r="Z374" s="1419" t="s">
        <v>426</v>
      </c>
      <c r="AA374" s="326" t="s">
        <v>298</v>
      </c>
      <c r="AB374" s="326" t="s">
        <v>235</v>
      </c>
      <c r="AC374" s="326" t="s">
        <v>236</v>
      </c>
      <c r="AD374" s="326" t="s">
        <v>379</v>
      </c>
      <c r="AE374" s="326" t="s">
        <v>223</v>
      </c>
      <c r="AF374" s="326" t="s">
        <v>1606</v>
      </c>
      <c r="AG374" s="1419" t="s">
        <v>474</v>
      </c>
      <c r="AH374" s="326" t="s">
        <v>298</v>
      </c>
      <c r="AI374" s="326" t="s">
        <v>235</v>
      </c>
      <c r="AJ374" s="326" t="s">
        <v>236</v>
      </c>
      <c r="AK374" s="326" t="s">
        <v>379</v>
      </c>
    </row>
    <row r="375" spans="1:37" s="1416" customFormat="1" ht="12.75" x14ac:dyDescent="0.25">
      <c r="A375" s="328">
        <v>1</v>
      </c>
      <c r="B375" s="328">
        <v>2</v>
      </c>
      <c r="C375" s="328">
        <v>3</v>
      </c>
      <c r="D375" s="328">
        <v>4</v>
      </c>
      <c r="E375" s="328">
        <v>5</v>
      </c>
      <c r="F375" s="328">
        <v>6</v>
      </c>
      <c r="G375" s="328">
        <v>7</v>
      </c>
      <c r="H375" s="328">
        <v>8</v>
      </c>
      <c r="I375" s="328">
        <v>9</v>
      </c>
      <c r="J375" s="328">
        <v>10</v>
      </c>
      <c r="K375" s="328">
        <v>11</v>
      </c>
      <c r="L375" s="328">
        <v>12</v>
      </c>
      <c r="M375" s="328">
        <v>13</v>
      </c>
      <c r="N375" s="328">
        <v>14</v>
      </c>
      <c r="O375" s="328">
        <v>15</v>
      </c>
      <c r="P375" s="328">
        <v>16</v>
      </c>
      <c r="Q375" s="328">
        <v>17</v>
      </c>
      <c r="R375" s="328">
        <v>18</v>
      </c>
      <c r="S375" s="328">
        <v>19</v>
      </c>
      <c r="T375" s="328">
        <v>20</v>
      </c>
      <c r="U375" s="328">
        <v>21</v>
      </c>
      <c r="V375" s="328">
        <v>22</v>
      </c>
      <c r="W375" s="328">
        <v>23</v>
      </c>
      <c r="X375" s="328">
        <v>12</v>
      </c>
      <c r="Y375" s="328">
        <v>13</v>
      </c>
      <c r="Z375" s="328">
        <v>14</v>
      </c>
      <c r="AA375" s="328">
        <v>15</v>
      </c>
      <c r="AB375" s="328">
        <v>16</v>
      </c>
      <c r="AC375" s="328">
        <v>17</v>
      </c>
      <c r="AD375" s="328">
        <v>18</v>
      </c>
      <c r="AE375" s="328">
        <v>12</v>
      </c>
      <c r="AF375" s="328">
        <v>13</v>
      </c>
      <c r="AG375" s="328">
        <v>14</v>
      </c>
      <c r="AH375" s="328">
        <v>15</v>
      </c>
      <c r="AI375" s="328">
        <v>16</v>
      </c>
      <c r="AJ375" s="328">
        <v>17</v>
      </c>
      <c r="AK375" s="328">
        <v>18</v>
      </c>
    </row>
    <row r="376" spans="1:37" ht="57.75" x14ac:dyDescent="0.3">
      <c r="A376" s="553" t="s">
        <v>2</v>
      </c>
      <c r="B376" s="560" t="s">
        <v>1607</v>
      </c>
      <c r="C376" s="285"/>
      <c r="D376" s="285"/>
      <c r="E376" s="560"/>
      <c r="F376" s="285"/>
      <c r="G376" s="285"/>
      <c r="H376" s="285"/>
      <c r="I376" s="285"/>
      <c r="J376" s="285"/>
      <c r="K376" s="285"/>
      <c r="L376" s="560"/>
      <c r="M376" s="285"/>
      <c r="N376" s="285"/>
      <c r="O376" s="285"/>
      <c r="P376" s="285"/>
      <c r="Q376" s="285"/>
      <c r="R376" s="285"/>
      <c r="S376" s="285"/>
      <c r="T376" s="285"/>
      <c r="U376" s="285"/>
      <c r="V376" s="285"/>
      <c r="W376" s="285"/>
      <c r="X376" s="560"/>
      <c r="Y376" s="285"/>
      <c r="Z376" s="285"/>
      <c r="AA376" s="285"/>
      <c r="AB376" s="285"/>
      <c r="AC376" s="285"/>
      <c r="AD376" s="285"/>
      <c r="AE376" s="560"/>
      <c r="AF376" s="285"/>
      <c r="AG376" s="285"/>
      <c r="AH376" s="285"/>
      <c r="AI376" s="285"/>
      <c r="AJ376" s="285"/>
      <c r="AK376" s="285"/>
    </row>
    <row r="377" spans="1:37" x14ac:dyDescent="0.25">
      <c r="A377" s="1048"/>
      <c r="B377" s="301" t="s">
        <v>200</v>
      </c>
      <c r="C377" s="285"/>
      <c r="D377" s="285"/>
      <c r="E377" s="301"/>
      <c r="F377" s="285"/>
      <c r="G377" s="285"/>
      <c r="H377" s="285"/>
      <c r="I377" s="285"/>
      <c r="J377" s="285"/>
      <c r="K377" s="285"/>
      <c r="L377" s="301"/>
      <c r="M377" s="285"/>
      <c r="N377" s="285"/>
      <c r="O377" s="285"/>
      <c r="P377" s="285"/>
      <c r="Q377" s="285"/>
      <c r="R377" s="285"/>
      <c r="S377" s="285"/>
      <c r="T377" s="285"/>
      <c r="U377" s="285"/>
      <c r="V377" s="285"/>
      <c r="W377" s="285"/>
      <c r="X377" s="301"/>
      <c r="Y377" s="285"/>
      <c r="Z377" s="285"/>
      <c r="AA377" s="285"/>
      <c r="AB377" s="285"/>
      <c r="AC377" s="285"/>
      <c r="AD377" s="285"/>
      <c r="AE377" s="301"/>
      <c r="AF377" s="285"/>
      <c r="AG377" s="285"/>
      <c r="AH377" s="285"/>
      <c r="AI377" s="285"/>
      <c r="AJ377" s="285"/>
      <c r="AK377" s="285"/>
    </row>
    <row r="378" spans="1:37" x14ac:dyDescent="0.25">
      <c r="A378" s="1048"/>
      <c r="B378" s="301"/>
      <c r="C378" s="285"/>
      <c r="D378" s="285"/>
      <c r="E378" s="301"/>
      <c r="F378" s="285"/>
      <c r="G378" s="285"/>
      <c r="H378" s="301"/>
      <c r="I378" s="301"/>
      <c r="J378" s="301"/>
      <c r="K378" s="301"/>
      <c r="L378" s="301"/>
      <c r="M378" s="285"/>
      <c r="N378" s="285"/>
      <c r="O378" s="301"/>
      <c r="P378" s="301"/>
      <c r="Q378" s="301"/>
      <c r="R378" s="301"/>
      <c r="S378" s="301"/>
      <c r="T378" s="301"/>
      <c r="U378" s="301"/>
      <c r="V378" s="301"/>
      <c r="W378" s="301"/>
      <c r="X378" s="301"/>
      <c r="Y378" s="285"/>
      <c r="Z378" s="285"/>
      <c r="AA378" s="301"/>
      <c r="AB378" s="301"/>
      <c r="AC378" s="301"/>
      <c r="AD378" s="301"/>
      <c r="AE378" s="301"/>
      <c r="AF378" s="285"/>
      <c r="AG378" s="285"/>
      <c r="AH378" s="301"/>
      <c r="AI378" s="301"/>
      <c r="AJ378" s="301"/>
      <c r="AK378" s="301"/>
    </row>
    <row r="379" spans="1:37" ht="27" x14ac:dyDescent="0.25">
      <c r="A379" s="1048">
        <v>1</v>
      </c>
      <c r="B379" s="262" t="s">
        <v>6856</v>
      </c>
      <c r="C379" s="26" t="s">
        <v>6712</v>
      </c>
      <c r="D379" s="329" t="s">
        <v>1</v>
      </c>
      <c r="E379" s="262">
        <v>1</v>
      </c>
      <c r="F379" s="1417">
        <v>2</v>
      </c>
      <c r="G379" s="1563">
        <v>4.01</v>
      </c>
      <c r="H379" s="1048">
        <v>265221.39999999997</v>
      </c>
      <c r="I379" s="1048"/>
      <c r="J379" s="1048"/>
      <c r="K379" s="285">
        <f>H379+I379+J379</f>
        <v>265221.39999999997</v>
      </c>
      <c r="L379" s="262">
        <v>1</v>
      </c>
      <c r="M379" s="1417">
        <v>1</v>
      </c>
      <c r="N379" s="285">
        <v>4.01</v>
      </c>
      <c r="O379" s="1048">
        <v>265221.39999999997</v>
      </c>
      <c r="P379" s="1048"/>
      <c r="Q379" s="1048"/>
      <c r="R379" s="285">
        <f>O379+P379+Q379</f>
        <v>265221.39999999997</v>
      </c>
      <c r="S379" s="285">
        <f>+E379-L379</f>
        <v>0</v>
      </c>
      <c r="T379" s="285">
        <f t="shared" ref="T379:V387" si="181">H379-O379</f>
        <v>0</v>
      </c>
      <c r="U379" s="285">
        <f t="shared" si="181"/>
        <v>0</v>
      </c>
      <c r="V379" s="285">
        <f t="shared" si="181"/>
        <v>0</v>
      </c>
      <c r="W379" s="285">
        <f>T379+U379+V379</f>
        <v>0</v>
      </c>
      <c r="X379" s="262">
        <v>1</v>
      </c>
      <c r="Y379" s="1417">
        <v>3</v>
      </c>
      <c r="Z379" s="1563">
        <v>4.01</v>
      </c>
      <c r="AA379" s="1048">
        <v>265221.39999999997</v>
      </c>
      <c r="AB379" s="1048"/>
      <c r="AC379" s="1048"/>
      <c r="AD379" s="285">
        <f t="shared" ref="AD379:AD387" si="182">AA379+AB379+AC379</f>
        <v>265221.39999999997</v>
      </c>
      <c r="AE379" s="262">
        <v>1</v>
      </c>
      <c r="AF379" s="1417">
        <v>4</v>
      </c>
      <c r="AG379" s="1563">
        <v>4.01</v>
      </c>
      <c r="AH379" s="1048">
        <v>265221.39999999997</v>
      </c>
      <c r="AI379" s="1048"/>
      <c r="AJ379" s="1048"/>
      <c r="AK379" s="285">
        <f>AH379+AI379+AJ379</f>
        <v>265221.39999999997</v>
      </c>
    </row>
    <row r="380" spans="1:37" ht="27" x14ac:dyDescent="0.25">
      <c r="A380" s="1048">
        <v>2</v>
      </c>
      <c r="B380" s="262" t="s">
        <v>6857</v>
      </c>
      <c r="C380" s="26" t="s">
        <v>6712</v>
      </c>
      <c r="D380" s="329" t="s">
        <v>1</v>
      </c>
      <c r="E380" s="262">
        <v>1</v>
      </c>
      <c r="F380" s="1417">
        <v>2</v>
      </c>
      <c r="G380" s="1563">
        <v>4.01</v>
      </c>
      <c r="H380" s="1048">
        <v>265221.39999999997</v>
      </c>
      <c r="I380" s="1048"/>
      <c r="J380" s="1048"/>
      <c r="K380" s="285">
        <f t="shared" ref="K380:K384" si="183">H380+I380+J380</f>
        <v>265221.39999999997</v>
      </c>
      <c r="L380" s="262">
        <v>1</v>
      </c>
      <c r="M380" s="1417">
        <v>1</v>
      </c>
      <c r="N380" s="285">
        <v>4.01</v>
      </c>
      <c r="O380" s="1048">
        <v>265221.39999999997</v>
      </c>
      <c r="P380" s="1048"/>
      <c r="Q380" s="1048"/>
      <c r="R380" s="285">
        <f t="shared" ref="R380:R384" si="184">O380+P380+Q380</f>
        <v>265221.39999999997</v>
      </c>
      <c r="S380" s="285">
        <f t="shared" ref="S380:S384" si="185">+E380-L380</f>
        <v>0</v>
      </c>
      <c r="T380" s="285">
        <f t="shared" si="181"/>
        <v>0</v>
      </c>
      <c r="U380" s="285">
        <f t="shared" si="181"/>
        <v>0</v>
      </c>
      <c r="V380" s="285">
        <f t="shared" si="181"/>
        <v>0</v>
      </c>
      <c r="W380" s="285">
        <f t="shared" ref="W380:W384" si="186">T380+U380+V380</f>
        <v>0</v>
      </c>
      <c r="X380" s="262">
        <v>1</v>
      </c>
      <c r="Y380" s="1417">
        <v>3</v>
      </c>
      <c r="Z380" s="1563">
        <v>4.01</v>
      </c>
      <c r="AA380" s="1048">
        <v>265221.39999999997</v>
      </c>
      <c r="AB380" s="1048"/>
      <c r="AC380" s="1048"/>
      <c r="AD380" s="285">
        <f t="shared" si="182"/>
        <v>265221.39999999997</v>
      </c>
      <c r="AE380" s="262">
        <v>1</v>
      </c>
      <c r="AF380" s="1417">
        <v>4</v>
      </c>
      <c r="AG380" s="1563">
        <v>4.01</v>
      </c>
      <c r="AH380" s="1048">
        <v>265221.39999999997</v>
      </c>
      <c r="AI380" s="1048"/>
      <c r="AJ380" s="1048"/>
      <c r="AK380" s="285">
        <f t="shared" ref="AK380:AK384" si="187">AH380+AI380+AJ380</f>
        <v>265221.39999999997</v>
      </c>
    </row>
    <row r="381" spans="1:37" ht="27" x14ac:dyDescent="0.25">
      <c r="A381" s="1048">
        <v>3</v>
      </c>
      <c r="B381" s="262" t="s">
        <v>6858</v>
      </c>
      <c r="C381" s="26" t="s">
        <v>6712</v>
      </c>
      <c r="D381" s="329" t="s">
        <v>1</v>
      </c>
      <c r="E381" s="262">
        <v>1</v>
      </c>
      <c r="F381" s="1417">
        <v>2</v>
      </c>
      <c r="G381" s="1563">
        <v>4.01</v>
      </c>
      <c r="H381" s="1048">
        <v>265221.39999999997</v>
      </c>
      <c r="I381" s="1048"/>
      <c r="J381" s="1048"/>
      <c r="K381" s="285">
        <f t="shared" si="183"/>
        <v>265221.39999999997</v>
      </c>
      <c r="L381" s="262">
        <v>1</v>
      </c>
      <c r="M381" s="1417">
        <v>1</v>
      </c>
      <c r="N381" s="285">
        <v>4.01</v>
      </c>
      <c r="O381" s="1048">
        <v>265221.39999999997</v>
      </c>
      <c r="P381" s="1048"/>
      <c r="Q381" s="1048"/>
      <c r="R381" s="285">
        <f t="shared" si="184"/>
        <v>265221.39999999997</v>
      </c>
      <c r="S381" s="285">
        <f t="shared" si="185"/>
        <v>0</v>
      </c>
      <c r="T381" s="285">
        <f t="shared" si="181"/>
        <v>0</v>
      </c>
      <c r="U381" s="285">
        <f t="shared" si="181"/>
        <v>0</v>
      </c>
      <c r="V381" s="285">
        <f t="shared" si="181"/>
        <v>0</v>
      </c>
      <c r="W381" s="285">
        <f t="shared" si="186"/>
        <v>0</v>
      </c>
      <c r="X381" s="262">
        <v>1</v>
      </c>
      <c r="Y381" s="1417">
        <v>3</v>
      </c>
      <c r="Z381" s="1563">
        <v>4.01</v>
      </c>
      <c r="AA381" s="1048">
        <v>265221.39999999997</v>
      </c>
      <c r="AB381" s="1048"/>
      <c r="AC381" s="1048"/>
      <c r="AD381" s="285">
        <f t="shared" si="182"/>
        <v>265221.39999999997</v>
      </c>
      <c r="AE381" s="262">
        <v>1</v>
      </c>
      <c r="AF381" s="1417">
        <v>4</v>
      </c>
      <c r="AG381" s="1563">
        <v>4.01</v>
      </c>
      <c r="AH381" s="1048">
        <v>265221.39999999997</v>
      </c>
      <c r="AI381" s="1048"/>
      <c r="AJ381" s="1048"/>
      <c r="AK381" s="285">
        <f t="shared" si="187"/>
        <v>265221.39999999997</v>
      </c>
    </row>
    <row r="382" spans="1:37" ht="27" x14ac:dyDescent="0.25">
      <c r="A382" s="1048">
        <v>4</v>
      </c>
      <c r="B382" s="262" t="s">
        <v>6859</v>
      </c>
      <c r="C382" s="26" t="s">
        <v>6712</v>
      </c>
      <c r="D382" s="329" t="s">
        <v>1</v>
      </c>
      <c r="E382" s="262">
        <v>1</v>
      </c>
      <c r="F382" s="1417">
        <v>1</v>
      </c>
      <c r="G382" s="1563">
        <v>3.88</v>
      </c>
      <c r="H382" s="1048">
        <v>256623.19999999998</v>
      </c>
      <c r="I382" s="1048"/>
      <c r="J382" s="1048"/>
      <c r="K382" s="285">
        <f t="shared" si="183"/>
        <v>256623.19999999998</v>
      </c>
      <c r="L382" s="262">
        <v>1</v>
      </c>
      <c r="M382" s="1417">
        <v>0</v>
      </c>
      <c r="N382" s="285">
        <v>3.88</v>
      </c>
      <c r="O382" s="1048">
        <v>256623.19999999998</v>
      </c>
      <c r="P382" s="1048"/>
      <c r="Q382" s="1048"/>
      <c r="R382" s="285">
        <f t="shared" si="184"/>
        <v>256623.19999999998</v>
      </c>
      <c r="S382" s="285">
        <f t="shared" si="185"/>
        <v>0</v>
      </c>
      <c r="T382" s="285">
        <f t="shared" si="181"/>
        <v>0</v>
      </c>
      <c r="U382" s="285">
        <f t="shared" si="181"/>
        <v>0</v>
      </c>
      <c r="V382" s="285">
        <f t="shared" si="181"/>
        <v>0</v>
      </c>
      <c r="W382" s="285">
        <f t="shared" si="186"/>
        <v>0</v>
      </c>
      <c r="X382" s="262">
        <v>1</v>
      </c>
      <c r="Y382" s="1417">
        <v>2</v>
      </c>
      <c r="Z382" s="1563">
        <v>3.88</v>
      </c>
      <c r="AA382" s="1048">
        <v>256623.19999999998</v>
      </c>
      <c r="AB382" s="1048"/>
      <c r="AC382" s="1048"/>
      <c r="AD382" s="285">
        <f t="shared" si="182"/>
        <v>256623.19999999998</v>
      </c>
      <c r="AE382" s="262">
        <v>1</v>
      </c>
      <c r="AF382" s="1417">
        <v>3</v>
      </c>
      <c r="AG382" s="1563">
        <v>3.88</v>
      </c>
      <c r="AH382" s="1048">
        <v>256623.19999999998</v>
      </c>
      <c r="AI382" s="1048"/>
      <c r="AJ382" s="1048"/>
      <c r="AK382" s="285">
        <f t="shared" si="187"/>
        <v>256623.19999999998</v>
      </c>
    </row>
    <row r="383" spans="1:37" ht="27" x14ac:dyDescent="0.25">
      <c r="A383" s="1048">
        <v>5</v>
      </c>
      <c r="B383" s="262" t="s">
        <v>6860</v>
      </c>
      <c r="C383" s="26" t="s">
        <v>6712</v>
      </c>
      <c r="D383" s="329" t="s">
        <v>1</v>
      </c>
      <c r="E383" s="262">
        <v>1</v>
      </c>
      <c r="F383" s="1417">
        <v>2</v>
      </c>
      <c r="G383" s="1563">
        <v>4.01</v>
      </c>
      <c r="H383" s="1048">
        <v>265221.39999999997</v>
      </c>
      <c r="I383" s="1048"/>
      <c r="J383" s="1048"/>
      <c r="K383" s="285">
        <f t="shared" si="183"/>
        <v>265221.39999999997</v>
      </c>
      <c r="L383" s="262">
        <v>1</v>
      </c>
      <c r="M383" s="1417">
        <v>1</v>
      </c>
      <c r="N383" s="285">
        <v>4.01</v>
      </c>
      <c r="O383" s="1048">
        <v>265221.39999999997</v>
      </c>
      <c r="P383" s="1048"/>
      <c r="Q383" s="1048"/>
      <c r="R383" s="285">
        <f t="shared" si="184"/>
        <v>265221.39999999997</v>
      </c>
      <c r="S383" s="285">
        <f t="shared" si="185"/>
        <v>0</v>
      </c>
      <c r="T383" s="285">
        <f t="shared" si="181"/>
        <v>0</v>
      </c>
      <c r="U383" s="285">
        <f t="shared" si="181"/>
        <v>0</v>
      </c>
      <c r="V383" s="285">
        <f t="shared" si="181"/>
        <v>0</v>
      </c>
      <c r="W383" s="285">
        <f t="shared" si="186"/>
        <v>0</v>
      </c>
      <c r="X383" s="262">
        <v>1</v>
      </c>
      <c r="Y383" s="1417">
        <v>3</v>
      </c>
      <c r="Z383" s="1563">
        <v>4.01</v>
      </c>
      <c r="AA383" s="1048">
        <v>265221.39999999997</v>
      </c>
      <c r="AB383" s="1048"/>
      <c r="AC383" s="1048"/>
      <c r="AD383" s="285">
        <f t="shared" si="182"/>
        <v>265221.39999999997</v>
      </c>
      <c r="AE383" s="262">
        <v>1</v>
      </c>
      <c r="AF383" s="1417">
        <v>4</v>
      </c>
      <c r="AG383" s="1563">
        <v>4.01</v>
      </c>
      <c r="AH383" s="1048">
        <v>265221.39999999997</v>
      </c>
      <c r="AI383" s="1048"/>
      <c r="AJ383" s="1048"/>
      <c r="AK383" s="285">
        <f t="shared" si="187"/>
        <v>265221.39999999997</v>
      </c>
    </row>
    <row r="384" spans="1:37" ht="27" x14ac:dyDescent="0.25">
      <c r="A384" s="1048">
        <v>6</v>
      </c>
      <c r="B384" s="262" t="s">
        <v>6861</v>
      </c>
      <c r="C384" s="26" t="s">
        <v>6712</v>
      </c>
      <c r="D384" s="329" t="s">
        <v>1</v>
      </c>
      <c r="E384" s="262">
        <v>1</v>
      </c>
      <c r="F384" s="1417">
        <v>2</v>
      </c>
      <c r="G384" s="1563">
        <v>4.01</v>
      </c>
      <c r="H384" s="1048">
        <v>265221.39999999997</v>
      </c>
      <c r="I384" s="1048"/>
      <c r="J384" s="1048"/>
      <c r="K384" s="285">
        <f t="shared" si="183"/>
        <v>265221.39999999997</v>
      </c>
      <c r="L384" s="262">
        <v>1</v>
      </c>
      <c r="M384" s="1417">
        <v>1</v>
      </c>
      <c r="N384" s="285">
        <v>4.01</v>
      </c>
      <c r="O384" s="1048">
        <v>265221.39999999997</v>
      </c>
      <c r="P384" s="1048"/>
      <c r="Q384" s="1048"/>
      <c r="R384" s="285">
        <f t="shared" si="184"/>
        <v>265221.39999999997</v>
      </c>
      <c r="S384" s="285">
        <f t="shared" si="185"/>
        <v>0</v>
      </c>
      <c r="T384" s="285">
        <f t="shared" si="181"/>
        <v>0</v>
      </c>
      <c r="U384" s="285">
        <f t="shared" si="181"/>
        <v>0</v>
      </c>
      <c r="V384" s="285">
        <f t="shared" si="181"/>
        <v>0</v>
      </c>
      <c r="W384" s="285">
        <f t="shared" si="186"/>
        <v>0</v>
      </c>
      <c r="X384" s="262">
        <v>1</v>
      </c>
      <c r="Y384" s="1417">
        <v>3</v>
      </c>
      <c r="Z384" s="1563">
        <v>4.01</v>
      </c>
      <c r="AA384" s="1048">
        <v>265221.39999999997</v>
      </c>
      <c r="AB384" s="1048"/>
      <c r="AC384" s="1048"/>
      <c r="AD384" s="285">
        <f t="shared" si="182"/>
        <v>265221.39999999997</v>
      </c>
      <c r="AE384" s="262">
        <v>1</v>
      </c>
      <c r="AF384" s="1417">
        <v>4</v>
      </c>
      <c r="AG384" s="1563">
        <v>4.01</v>
      </c>
      <c r="AH384" s="1048">
        <v>265221.39999999997</v>
      </c>
      <c r="AI384" s="1048"/>
      <c r="AJ384" s="1048"/>
      <c r="AK384" s="285">
        <f t="shared" si="187"/>
        <v>265221.39999999997</v>
      </c>
    </row>
    <row r="385" spans="1:37" ht="27" x14ac:dyDescent="0.25">
      <c r="A385" s="1048">
        <v>7</v>
      </c>
      <c r="B385" s="262" t="s">
        <v>6862</v>
      </c>
      <c r="C385" s="26" t="s">
        <v>6712</v>
      </c>
      <c r="D385" s="329" t="s">
        <v>1</v>
      </c>
      <c r="E385" s="262">
        <v>1</v>
      </c>
      <c r="F385" s="1417">
        <v>2</v>
      </c>
      <c r="G385" s="1563">
        <v>4.01</v>
      </c>
      <c r="H385" s="1048">
        <v>265221.39999999997</v>
      </c>
      <c r="I385" s="1048"/>
      <c r="J385" s="1048"/>
      <c r="K385" s="285">
        <f>H385+I385+J385</f>
        <v>265221.39999999997</v>
      </c>
      <c r="L385" s="262">
        <v>1</v>
      </c>
      <c r="M385" s="1417">
        <v>1</v>
      </c>
      <c r="N385" s="285">
        <v>4.01</v>
      </c>
      <c r="O385" s="1048">
        <v>265221.39999999997</v>
      </c>
      <c r="P385" s="1048"/>
      <c r="Q385" s="1048"/>
      <c r="R385" s="285">
        <f>O385+P385+Q385</f>
        <v>265221.39999999997</v>
      </c>
      <c r="S385" s="285">
        <f>+E385-L385</f>
        <v>0</v>
      </c>
      <c r="T385" s="285">
        <f t="shared" si="181"/>
        <v>0</v>
      </c>
      <c r="U385" s="285">
        <f t="shared" si="181"/>
        <v>0</v>
      </c>
      <c r="V385" s="285">
        <f t="shared" si="181"/>
        <v>0</v>
      </c>
      <c r="W385" s="285">
        <f>T385+U385+V385</f>
        <v>0</v>
      </c>
      <c r="X385" s="262">
        <v>1</v>
      </c>
      <c r="Y385" s="1417">
        <v>3</v>
      </c>
      <c r="Z385" s="1563">
        <v>4.01</v>
      </c>
      <c r="AA385" s="1048">
        <v>265221.39999999997</v>
      </c>
      <c r="AB385" s="1048"/>
      <c r="AC385" s="1048"/>
      <c r="AD385" s="285">
        <f t="shared" si="182"/>
        <v>265221.39999999997</v>
      </c>
      <c r="AE385" s="262">
        <v>1</v>
      </c>
      <c r="AF385" s="1417">
        <v>4</v>
      </c>
      <c r="AG385" s="1563">
        <v>4.01</v>
      </c>
      <c r="AH385" s="1048">
        <v>265221.39999999997</v>
      </c>
      <c r="AI385" s="1048"/>
      <c r="AJ385" s="1048"/>
      <c r="AK385" s="285">
        <f>AH385+AI385+AJ385</f>
        <v>265221.39999999997</v>
      </c>
    </row>
    <row r="386" spans="1:37" ht="27" x14ac:dyDescent="0.25">
      <c r="A386" s="1048">
        <v>8</v>
      </c>
      <c r="B386" s="262" t="s">
        <v>6863</v>
      </c>
      <c r="C386" s="26" t="s">
        <v>6712</v>
      </c>
      <c r="D386" s="329" t="s">
        <v>1</v>
      </c>
      <c r="E386" s="262">
        <v>1</v>
      </c>
      <c r="F386" s="1417">
        <v>2</v>
      </c>
      <c r="G386" s="1563">
        <v>4.01</v>
      </c>
      <c r="H386" s="1048">
        <v>265221.39999999997</v>
      </c>
      <c r="I386" s="1048"/>
      <c r="J386" s="1048"/>
      <c r="K386" s="285">
        <f t="shared" ref="K386:K387" si="188">H386+I386+J386</f>
        <v>265221.39999999997</v>
      </c>
      <c r="L386" s="262">
        <v>1</v>
      </c>
      <c r="M386" s="1417">
        <v>1</v>
      </c>
      <c r="N386" s="285">
        <v>4.01</v>
      </c>
      <c r="O386" s="1048">
        <v>265221.39999999997</v>
      </c>
      <c r="P386" s="1048"/>
      <c r="Q386" s="1048"/>
      <c r="R386" s="285">
        <f t="shared" ref="R386:R387" si="189">O386+P386+Q386</f>
        <v>265221.39999999997</v>
      </c>
      <c r="S386" s="285">
        <f t="shared" ref="S386:S387" si="190">+E386-L386</f>
        <v>0</v>
      </c>
      <c r="T386" s="285">
        <f t="shared" si="181"/>
        <v>0</v>
      </c>
      <c r="U386" s="285">
        <f t="shared" si="181"/>
        <v>0</v>
      </c>
      <c r="V386" s="285">
        <f t="shared" si="181"/>
        <v>0</v>
      </c>
      <c r="W386" s="285">
        <f t="shared" ref="W386:W387" si="191">T386+U386+V386</f>
        <v>0</v>
      </c>
      <c r="X386" s="262">
        <v>1</v>
      </c>
      <c r="Y386" s="1417">
        <v>3</v>
      </c>
      <c r="Z386" s="1563">
        <v>4.01</v>
      </c>
      <c r="AA386" s="1048">
        <v>265221.39999999997</v>
      </c>
      <c r="AB386" s="1048"/>
      <c r="AC386" s="1048"/>
      <c r="AD386" s="285">
        <f t="shared" si="182"/>
        <v>265221.39999999997</v>
      </c>
      <c r="AE386" s="262">
        <v>1</v>
      </c>
      <c r="AF386" s="1417">
        <v>4</v>
      </c>
      <c r="AG386" s="1563">
        <v>4.01</v>
      </c>
      <c r="AH386" s="1048">
        <v>265221.39999999997</v>
      </c>
      <c r="AI386" s="1048"/>
      <c r="AJ386" s="1048"/>
      <c r="AK386" s="285">
        <f t="shared" ref="AK386:AK387" si="192">AH386+AI386+AJ386</f>
        <v>265221.39999999997</v>
      </c>
    </row>
    <row r="387" spans="1:37" ht="27" x14ac:dyDescent="0.25">
      <c r="A387" s="1048">
        <v>9</v>
      </c>
      <c r="B387" s="262" t="s">
        <v>6864</v>
      </c>
      <c r="C387" s="26" t="s">
        <v>6712</v>
      </c>
      <c r="D387" s="329" t="s">
        <v>1</v>
      </c>
      <c r="E387" s="262">
        <v>1</v>
      </c>
      <c r="F387" s="1417">
        <v>2</v>
      </c>
      <c r="G387" s="1563">
        <v>4.01</v>
      </c>
      <c r="H387" s="1048">
        <v>265221.39999999997</v>
      </c>
      <c r="I387" s="1048"/>
      <c r="J387" s="1048"/>
      <c r="K387" s="285">
        <f t="shared" si="188"/>
        <v>265221.39999999997</v>
      </c>
      <c r="L387" s="262">
        <v>1</v>
      </c>
      <c r="M387" s="1417">
        <v>1</v>
      </c>
      <c r="N387" s="285">
        <v>4.01</v>
      </c>
      <c r="O387" s="1048">
        <v>265221.39999999997</v>
      </c>
      <c r="P387" s="1048"/>
      <c r="Q387" s="1048"/>
      <c r="R387" s="285">
        <f t="shared" si="189"/>
        <v>265221.39999999997</v>
      </c>
      <c r="S387" s="285">
        <f t="shared" si="190"/>
        <v>0</v>
      </c>
      <c r="T387" s="285">
        <f t="shared" si="181"/>
        <v>0</v>
      </c>
      <c r="U387" s="285">
        <f t="shared" si="181"/>
        <v>0</v>
      </c>
      <c r="V387" s="285">
        <f t="shared" si="181"/>
        <v>0</v>
      </c>
      <c r="W387" s="285">
        <f t="shared" si="191"/>
        <v>0</v>
      </c>
      <c r="X387" s="262">
        <v>1</v>
      </c>
      <c r="Y387" s="1417">
        <v>3</v>
      </c>
      <c r="Z387" s="1563">
        <v>4.01</v>
      </c>
      <c r="AA387" s="1048">
        <v>265221.39999999997</v>
      </c>
      <c r="AB387" s="1048"/>
      <c r="AC387" s="1048"/>
      <c r="AD387" s="285">
        <f t="shared" si="182"/>
        <v>265221.39999999997</v>
      </c>
      <c r="AE387" s="262">
        <v>1</v>
      </c>
      <c r="AF387" s="1417">
        <v>4</v>
      </c>
      <c r="AG387" s="1563">
        <v>4.01</v>
      </c>
      <c r="AH387" s="1048">
        <v>265221.39999999997</v>
      </c>
      <c r="AI387" s="1048"/>
      <c r="AJ387" s="1048"/>
      <c r="AK387" s="285">
        <f t="shared" si="192"/>
        <v>265221.39999999997</v>
      </c>
    </row>
    <row r="388" spans="1:37" ht="27" x14ac:dyDescent="0.25">
      <c r="A388" s="1048">
        <v>10</v>
      </c>
      <c r="B388" s="262" t="s">
        <v>1429</v>
      </c>
      <c r="C388" s="26" t="s">
        <v>6712</v>
      </c>
      <c r="D388" s="329" t="s">
        <v>1</v>
      </c>
      <c r="E388" s="262">
        <v>1</v>
      </c>
      <c r="F388" s="1417">
        <v>1</v>
      </c>
      <c r="G388" s="1563">
        <v>3.88</v>
      </c>
      <c r="H388" s="1048">
        <v>256623.19999999998</v>
      </c>
      <c r="I388" s="1048"/>
      <c r="J388" s="1048"/>
      <c r="K388" s="285">
        <f>H388+I388+J388</f>
        <v>256623.19999999998</v>
      </c>
      <c r="L388" s="262">
        <v>1</v>
      </c>
      <c r="M388" s="1417">
        <v>1</v>
      </c>
      <c r="N388" s="285">
        <v>4.01</v>
      </c>
      <c r="O388" s="1048">
        <v>265221.39999999997</v>
      </c>
      <c r="P388" s="1048"/>
      <c r="Q388" s="1048"/>
      <c r="R388" s="285">
        <f>O388+P388+Q388</f>
        <v>265221.39999999997</v>
      </c>
      <c r="S388" s="285">
        <f>+E388-L388</f>
        <v>0</v>
      </c>
      <c r="T388" s="285">
        <f t="shared" ref="T388:T396" si="193">H388-O388</f>
        <v>-8598.1999999999825</v>
      </c>
      <c r="U388" s="285">
        <f t="shared" ref="U388:U396" si="194">I388-P388</f>
        <v>0</v>
      </c>
      <c r="V388" s="285">
        <f t="shared" ref="V388:V396" si="195">J388-Q388</f>
        <v>0</v>
      </c>
      <c r="W388" s="285">
        <f>T388+U388+V388</f>
        <v>-8598.1999999999825</v>
      </c>
      <c r="X388" s="262">
        <v>1</v>
      </c>
      <c r="Y388" s="1417">
        <v>2</v>
      </c>
      <c r="Z388" s="1563">
        <v>3.88</v>
      </c>
      <c r="AA388" s="1048">
        <v>256623.19999999998</v>
      </c>
      <c r="AB388" s="1048"/>
      <c r="AC388" s="1048"/>
      <c r="AD388" s="285">
        <f t="shared" ref="AD388:AD396" si="196">AA388+AB388+AC388</f>
        <v>256623.19999999998</v>
      </c>
      <c r="AE388" s="262">
        <v>1</v>
      </c>
      <c r="AF388" s="1417">
        <v>3</v>
      </c>
      <c r="AG388" s="1563">
        <v>3.88</v>
      </c>
      <c r="AH388" s="1048">
        <v>256623.19999999998</v>
      </c>
      <c r="AI388" s="1048"/>
      <c r="AJ388" s="1048"/>
      <c r="AK388" s="285">
        <f>AH388+AI388+AJ388</f>
        <v>256623.19999999998</v>
      </c>
    </row>
    <row r="389" spans="1:37" ht="27" x14ac:dyDescent="0.25">
      <c r="A389" s="1048">
        <v>11</v>
      </c>
      <c r="B389" s="262" t="s">
        <v>1429</v>
      </c>
      <c r="C389" s="26" t="s">
        <v>6712</v>
      </c>
      <c r="D389" s="329" t="s">
        <v>1</v>
      </c>
      <c r="E389" s="262">
        <v>1</v>
      </c>
      <c r="F389" s="1417">
        <v>1</v>
      </c>
      <c r="G389" s="1563">
        <v>3.88</v>
      </c>
      <c r="H389" s="1048">
        <v>256623.19999999998</v>
      </c>
      <c r="I389" s="1048"/>
      <c r="J389" s="1048"/>
      <c r="K389" s="285">
        <f t="shared" ref="K389:K393" si="197">H389+I389+J389</f>
        <v>256623.19999999998</v>
      </c>
      <c r="L389" s="262">
        <v>1</v>
      </c>
      <c r="M389" s="1417">
        <v>1</v>
      </c>
      <c r="N389" s="285">
        <v>4.01</v>
      </c>
      <c r="O389" s="1048">
        <v>265221.39999999997</v>
      </c>
      <c r="P389" s="1048"/>
      <c r="Q389" s="1048"/>
      <c r="R389" s="285">
        <f t="shared" ref="R389:R393" si="198">O389+P389+Q389</f>
        <v>265221.39999999997</v>
      </c>
      <c r="S389" s="285">
        <f t="shared" ref="S389:S393" si="199">+E389-L389</f>
        <v>0</v>
      </c>
      <c r="T389" s="285">
        <f t="shared" si="193"/>
        <v>-8598.1999999999825</v>
      </c>
      <c r="U389" s="285">
        <f t="shared" si="194"/>
        <v>0</v>
      </c>
      <c r="V389" s="285">
        <f t="shared" si="195"/>
        <v>0</v>
      </c>
      <c r="W389" s="285">
        <f t="shared" ref="W389:W393" si="200">T389+U389+V389</f>
        <v>-8598.1999999999825</v>
      </c>
      <c r="X389" s="262">
        <v>1</v>
      </c>
      <c r="Y389" s="1417">
        <v>2</v>
      </c>
      <c r="Z389" s="1563">
        <v>3.88</v>
      </c>
      <c r="AA389" s="1048">
        <v>256623.19999999998</v>
      </c>
      <c r="AB389" s="1048"/>
      <c r="AC389" s="1048"/>
      <c r="AD389" s="285">
        <f t="shared" si="196"/>
        <v>256623.19999999998</v>
      </c>
      <c r="AE389" s="262">
        <v>1</v>
      </c>
      <c r="AF389" s="1417">
        <v>3</v>
      </c>
      <c r="AG389" s="1563">
        <v>3.88</v>
      </c>
      <c r="AH389" s="1048">
        <v>256623.19999999998</v>
      </c>
      <c r="AI389" s="1048"/>
      <c r="AJ389" s="1048"/>
      <c r="AK389" s="285">
        <f t="shared" ref="AK389:AK393" si="201">AH389+AI389+AJ389</f>
        <v>256623.19999999998</v>
      </c>
    </row>
    <row r="390" spans="1:37" ht="27" x14ac:dyDescent="0.25">
      <c r="A390" s="1048">
        <v>12</v>
      </c>
      <c r="B390" s="262" t="s">
        <v>1429</v>
      </c>
      <c r="C390" s="26" t="s">
        <v>6712</v>
      </c>
      <c r="D390" s="329" t="s">
        <v>1</v>
      </c>
      <c r="E390" s="262">
        <v>1</v>
      </c>
      <c r="F390" s="1417">
        <v>1</v>
      </c>
      <c r="G390" s="1563">
        <v>3.88</v>
      </c>
      <c r="H390" s="1048">
        <v>256623.19999999998</v>
      </c>
      <c r="I390" s="1048"/>
      <c r="J390" s="1048"/>
      <c r="K390" s="285">
        <f t="shared" si="197"/>
        <v>256623.19999999998</v>
      </c>
      <c r="L390" s="262">
        <v>1</v>
      </c>
      <c r="M390" s="1417">
        <v>1</v>
      </c>
      <c r="N390" s="285">
        <v>4.01</v>
      </c>
      <c r="O390" s="1048">
        <v>265221.39999999997</v>
      </c>
      <c r="P390" s="1048"/>
      <c r="Q390" s="1048"/>
      <c r="R390" s="285">
        <f t="shared" si="198"/>
        <v>265221.39999999997</v>
      </c>
      <c r="S390" s="285">
        <f t="shared" si="199"/>
        <v>0</v>
      </c>
      <c r="T390" s="285">
        <f t="shared" si="193"/>
        <v>-8598.1999999999825</v>
      </c>
      <c r="U390" s="285">
        <f t="shared" si="194"/>
        <v>0</v>
      </c>
      <c r="V390" s="285">
        <f t="shared" si="195"/>
        <v>0</v>
      </c>
      <c r="W390" s="285">
        <f t="shared" si="200"/>
        <v>-8598.1999999999825</v>
      </c>
      <c r="X390" s="262">
        <v>1</v>
      </c>
      <c r="Y390" s="1417">
        <v>2</v>
      </c>
      <c r="Z390" s="1563">
        <v>3.88</v>
      </c>
      <c r="AA390" s="1048">
        <v>256623.19999999998</v>
      </c>
      <c r="AB390" s="1048"/>
      <c r="AC390" s="1048"/>
      <c r="AD390" s="285">
        <f t="shared" si="196"/>
        <v>256623.19999999998</v>
      </c>
      <c r="AE390" s="262">
        <v>1</v>
      </c>
      <c r="AF390" s="1417">
        <v>3</v>
      </c>
      <c r="AG390" s="1563">
        <v>3.88</v>
      </c>
      <c r="AH390" s="1048">
        <v>256623.19999999998</v>
      </c>
      <c r="AI390" s="1048"/>
      <c r="AJ390" s="1048"/>
      <c r="AK390" s="285">
        <f t="shared" si="201"/>
        <v>256623.19999999998</v>
      </c>
    </row>
    <row r="391" spans="1:37" ht="27" x14ac:dyDescent="0.25">
      <c r="A391" s="1048">
        <v>13</v>
      </c>
      <c r="B391" s="262" t="s">
        <v>1429</v>
      </c>
      <c r="C391" s="26" t="s">
        <v>6712</v>
      </c>
      <c r="D391" s="329" t="s">
        <v>1</v>
      </c>
      <c r="E391" s="262">
        <v>1</v>
      </c>
      <c r="F391" s="1417">
        <v>1</v>
      </c>
      <c r="G391" s="1563">
        <v>3.88</v>
      </c>
      <c r="H391" s="1048">
        <v>256623.19999999998</v>
      </c>
      <c r="I391" s="1048"/>
      <c r="J391" s="1048"/>
      <c r="K391" s="285">
        <f t="shared" si="197"/>
        <v>256623.19999999998</v>
      </c>
      <c r="L391" s="262">
        <v>1</v>
      </c>
      <c r="M391" s="1417">
        <v>0</v>
      </c>
      <c r="N391" s="285">
        <v>3.88</v>
      </c>
      <c r="O391" s="1048">
        <v>256623.19999999998</v>
      </c>
      <c r="P391" s="1048"/>
      <c r="Q391" s="1048"/>
      <c r="R391" s="285">
        <f t="shared" si="198"/>
        <v>256623.19999999998</v>
      </c>
      <c r="S391" s="285">
        <f t="shared" si="199"/>
        <v>0</v>
      </c>
      <c r="T391" s="285">
        <f t="shared" si="193"/>
        <v>0</v>
      </c>
      <c r="U391" s="285">
        <f t="shared" si="194"/>
        <v>0</v>
      </c>
      <c r="V391" s="285">
        <f t="shared" si="195"/>
        <v>0</v>
      </c>
      <c r="W391" s="285">
        <f t="shared" si="200"/>
        <v>0</v>
      </c>
      <c r="X391" s="262">
        <v>1</v>
      </c>
      <c r="Y391" s="1417">
        <v>2</v>
      </c>
      <c r="Z391" s="1563">
        <v>3.88</v>
      </c>
      <c r="AA391" s="1048">
        <v>256623.19999999998</v>
      </c>
      <c r="AB391" s="1048"/>
      <c r="AC391" s="1048"/>
      <c r="AD391" s="285">
        <f t="shared" si="196"/>
        <v>256623.19999999998</v>
      </c>
      <c r="AE391" s="262">
        <v>1</v>
      </c>
      <c r="AF391" s="1417">
        <v>3</v>
      </c>
      <c r="AG391" s="1563">
        <v>3.88</v>
      </c>
      <c r="AH391" s="1048">
        <v>256623.19999999998</v>
      </c>
      <c r="AI391" s="1048"/>
      <c r="AJ391" s="1048"/>
      <c r="AK391" s="285">
        <f t="shared" si="201"/>
        <v>256623.19999999998</v>
      </c>
    </row>
    <row r="392" spans="1:37" ht="27" x14ac:dyDescent="0.25">
      <c r="A392" s="1048">
        <v>14</v>
      </c>
      <c r="B392" s="262" t="s">
        <v>1429</v>
      </c>
      <c r="C392" s="26" t="s">
        <v>6712</v>
      </c>
      <c r="D392" s="329" t="s">
        <v>1</v>
      </c>
      <c r="E392" s="262">
        <v>1</v>
      </c>
      <c r="F392" s="1417">
        <v>1</v>
      </c>
      <c r="G392" s="1563">
        <v>3.88</v>
      </c>
      <c r="H392" s="1048">
        <v>256623.19999999998</v>
      </c>
      <c r="I392" s="1048"/>
      <c r="J392" s="1048"/>
      <c r="K392" s="285">
        <f t="shared" si="197"/>
        <v>256623.19999999998</v>
      </c>
      <c r="L392" s="262">
        <v>1</v>
      </c>
      <c r="M392" s="1417">
        <v>1</v>
      </c>
      <c r="N392" s="285">
        <v>4.01</v>
      </c>
      <c r="O392" s="1048">
        <v>265221.39999999997</v>
      </c>
      <c r="P392" s="1048"/>
      <c r="Q392" s="1048"/>
      <c r="R392" s="285">
        <f t="shared" si="198"/>
        <v>265221.39999999997</v>
      </c>
      <c r="S392" s="285">
        <f t="shared" si="199"/>
        <v>0</v>
      </c>
      <c r="T392" s="285">
        <f t="shared" si="193"/>
        <v>-8598.1999999999825</v>
      </c>
      <c r="U392" s="285">
        <f t="shared" si="194"/>
        <v>0</v>
      </c>
      <c r="V392" s="285">
        <f t="shared" si="195"/>
        <v>0</v>
      </c>
      <c r="W392" s="285">
        <f t="shared" si="200"/>
        <v>-8598.1999999999825</v>
      </c>
      <c r="X392" s="262">
        <v>1</v>
      </c>
      <c r="Y392" s="1417">
        <v>2</v>
      </c>
      <c r="Z392" s="1563">
        <v>3.88</v>
      </c>
      <c r="AA392" s="1048">
        <v>256623.19999999998</v>
      </c>
      <c r="AB392" s="1048"/>
      <c r="AC392" s="1048"/>
      <c r="AD392" s="285">
        <f t="shared" si="196"/>
        <v>256623.19999999998</v>
      </c>
      <c r="AE392" s="262">
        <v>1</v>
      </c>
      <c r="AF392" s="1417">
        <v>3</v>
      </c>
      <c r="AG392" s="1563">
        <v>3.88</v>
      </c>
      <c r="AH392" s="1048">
        <v>256623.19999999998</v>
      </c>
      <c r="AI392" s="1048"/>
      <c r="AJ392" s="1048"/>
      <c r="AK392" s="285">
        <f t="shared" si="201"/>
        <v>256623.19999999998</v>
      </c>
    </row>
    <row r="393" spans="1:37" ht="27" x14ac:dyDescent="0.25">
      <c r="A393" s="1048">
        <v>15</v>
      </c>
      <c r="B393" s="262" t="s">
        <v>1429</v>
      </c>
      <c r="C393" s="26" t="s">
        <v>6712</v>
      </c>
      <c r="D393" s="329" t="s">
        <v>1</v>
      </c>
      <c r="E393" s="262">
        <v>1</v>
      </c>
      <c r="F393" s="1417">
        <v>1</v>
      </c>
      <c r="G393" s="1563">
        <v>3.88</v>
      </c>
      <c r="H393" s="1048">
        <v>256623.19999999998</v>
      </c>
      <c r="I393" s="1048"/>
      <c r="J393" s="1048"/>
      <c r="K393" s="285">
        <f t="shared" si="197"/>
        <v>256623.19999999998</v>
      </c>
      <c r="L393" s="262">
        <v>1</v>
      </c>
      <c r="M393" s="1417">
        <v>1</v>
      </c>
      <c r="N393" s="285">
        <v>4.01</v>
      </c>
      <c r="O393" s="1048">
        <v>265221.39999999997</v>
      </c>
      <c r="P393" s="1048"/>
      <c r="Q393" s="1048"/>
      <c r="R393" s="285">
        <f t="shared" si="198"/>
        <v>265221.39999999997</v>
      </c>
      <c r="S393" s="285">
        <f t="shared" si="199"/>
        <v>0</v>
      </c>
      <c r="T393" s="285">
        <f t="shared" si="193"/>
        <v>-8598.1999999999825</v>
      </c>
      <c r="U393" s="285">
        <f t="shared" si="194"/>
        <v>0</v>
      </c>
      <c r="V393" s="285">
        <f t="shared" si="195"/>
        <v>0</v>
      </c>
      <c r="W393" s="285">
        <f t="shared" si="200"/>
        <v>-8598.1999999999825</v>
      </c>
      <c r="X393" s="262">
        <v>1</v>
      </c>
      <c r="Y393" s="1417">
        <v>2</v>
      </c>
      <c r="Z393" s="1563">
        <v>3.88</v>
      </c>
      <c r="AA393" s="1048">
        <v>256623.19999999998</v>
      </c>
      <c r="AB393" s="1048"/>
      <c r="AC393" s="1048"/>
      <c r="AD393" s="285">
        <f t="shared" si="196"/>
        <v>256623.19999999998</v>
      </c>
      <c r="AE393" s="262">
        <v>1</v>
      </c>
      <c r="AF393" s="1417">
        <v>3</v>
      </c>
      <c r="AG393" s="1563">
        <v>3.88</v>
      </c>
      <c r="AH393" s="1048">
        <v>256623.19999999998</v>
      </c>
      <c r="AI393" s="1048"/>
      <c r="AJ393" s="1048"/>
      <c r="AK393" s="285">
        <f t="shared" si="201"/>
        <v>256623.19999999998</v>
      </c>
    </row>
    <row r="394" spans="1:37" ht="27" x14ac:dyDescent="0.25">
      <c r="A394" s="1048">
        <v>16</v>
      </c>
      <c r="B394" s="262" t="s">
        <v>1429</v>
      </c>
      <c r="C394" s="26" t="s">
        <v>6712</v>
      </c>
      <c r="D394" s="329" t="s">
        <v>1</v>
      </c>
      <c r="E394" s="262">
        <v>1</v>
      </c>
      <c r="F394" s="1417">
        <v>1</v>
      </c>
      <c r="G394" s="1563">
        <v>3.88</v>
      </c>
      <c r="H394" s="1048">
        <v>256623.19999999998</v>
      </c>
      <c r="I394" s="1048"/>
      <c r="J394" s="1048"/>
      <c r="K394" s="285">
        <f>H394+I394+J394</f>
        <v>256623.19999999998</v>
      </c>
      <c r="L394" s="262">
        <v>1</v>
      </c>
      <c r="M394" s="1417">
        <v>1</v>
      </c>
      <c r="N394" s="285">
        <v>4.01</v>
      </c>
      <c r="O394" s="1048">
        <v>265221.39999999997</v>
      </c>
      <c r="P394" s="1048"/>
      <c r="Q394" s="1048"/>
      <c r="R394" s="285">
        <f>O394+P394+Q394</f>
        <v>265221.39999999997</v>
      </c>
      <c r="S394" s="285">
        <f>+E394-L394</f>
        <v>0</v>
      </c>
      <c r="T394" s="285">
        <f t="shared" si="193"/>
        <v>-8598.1999999999825</v>
      </c>
      <c r="U394" s="285">
        <f t="shared" si="194"/>
        <v>0</v>
      </c>
      <c r="V394" s="285">
        <f t="shared" si="195"/>
        <v>0</v>
      </c>
      <c r="W394" s="285">
        <f>T394+U394+V394</f>
        <v>-8598.1999999999825</v>
      </c>
      <c r="X394" s="262">
        <v>1</v>
      </c>
      <c r="Y394" s="1417">
        <v>2</v>
      </c>
      <c r="Z394" s="1563">
        <v>3.88</v>
      </c>
      <c r="AA394" s="1048">
        <v>256623.19999999998</v>
      </c>
      <c r="AB394" s="1048"/>
      <c r="AC394" s="1048"/>
      <c r="AD394" s="285">
        <f t="shared" si="196"/>
        <v>256623.19999999998</v>
      </c>
      <c r="AE394" s="262">
        <v>1</v>
      </c>
      <c r="AF394" s="1417">
        <v>3</v>
      </c>
      <c r="AG394" s="1563">
        <v>3.88</v>
      </c>
      <c r="AH394" s="1048">
        <v>256623.19999999998</v>
      </c>
      <c r="AI394" s="1048"/>
      <c r="AJ394" s="1048"/>
      <c r="AK394" s="285">
        <f>AH394+AI394+AJ394</f>
        <v>256623.19999999998</v>
      </c>
    </row>
    <row r="395" spans="1:37" ht="27" x14ac:dyDescent="0.25">
      <c r="A395" s="1048">
        <v>17</v>
      </c>
      <c r="B395" s="262" t="s">
        <v>1429</v>
      </c>
      <c r="C395" s="26" t="s">
        <v>6712</v>
      </c>
      <c r="D395" s="329" t="s">
        <v>1</v>
      </c>
      <c r="E395" s="262">
        <v>1</v>
      </c>
      <c r="F395" s="1417">
        <v>1</v>
      </c>
      <c r="G395" s="1563">
        <v>3.88</v>
      </c>
      <c r="H395" s="1048">
        <v>256623.19999999998</v>
      </c>
      <c r="I395" s="1048"/>
      <c r="J395" s="1048"/>
      <c r="K395" s="285">
        <f t="shared" ref="K395:K396" si="202">H395+I395+J395</f>
        <v>256623.19999999998</v>
      </c>
      <c r="L395" s="262">
        <v>1</v>
      </c>
      <c r="M395" s="1417">
        <v>1</v>
      </c>
      <c r="N395" s="285">
        <v>4.01</v>
      </c>
      <c r="O395" s="1048">
        <v>265221.39999999997</v>
      </c>
      <c r="P395" s="1048"/>
      <c r="Q395" s="1048"/>
      <c r="R395" s="285">
        <f t="shared" ref="R395:R396" si="203">O395+P395+Q395</f>
        <v>265221.39999999997</v>
      </c>
      <c r="S395" s="285">
        <f t="shared" ref="S395:S396" si="204">+E395-L395</f>
        <v>0</v>
      </c>
      <c r="T395" s="285">
        <f t="shared" si="193"/>
        <v>-8598.1999999999825</v>
      </c>
      <c r="U395" s="285">
        <f t="shared" si="194"/>
        <v>0</v>
      </c>
      <c r="V395" s="285">
        <f t="shared" si="195"/>
        <v>0</v>
      </c>
      <c r="W395" s="285">
        <f t="shared" ref="W395:W396" si="205">T395+U395+V395</f>
        <v>-8598.1999999999825</v>
      </c>
      <c r="X395" s="262">
        <v>1</v>
      </c>
      <c r="Y395" s="1417">
        <v>2</v>
      </c>
      <c r="Z395" s="1563">
        <v>3.88</v>
      </c>
      <c r="AA395" s="1048">
        <v>256623.19999999998</v>
      </c>
      <c r="AB395" s="1048"/>
      <c r="AC395" s="1048"/>
      <c r="AD395" s="285">
        <f t="shared" si="196"/>
        <v>256623.19999999998</v>
      </c>
      <c r="AE395" s="262">
        <v>1</v>
      </c>
      <c r="AF395" s="1417">
        <v>3</v>
      </c>
      <c r="AG395" s="1563">
        <v>3.88</v>
      </c>
      <c r="AH395" s="1048">
        <v>256623.19999999998</v>
      </c>
      <c r="AI395" s="1048"/>
      <c r="AJ395" s="1048"/>
      <c r="AK395" s="285">
        <f t="shared" ref="AK395:AK396" si="206">AH395+AI395+AJ395</f>
        <v>256623.19999999998</v>
      </c>
    </row>
    <row r="396" spans="1:37" ht="27" x14ac:dyDescent="0.25">
      <c r="A396" s="1048">
        <v>18</v>
      </c>
      <c r="B396" s="262" t="s">
        <v>1429</v>
      </c>
      <c r="C396" s="26" t="s">
        <v>6712</v>
      </c>
      <c r="D396" s="329" t="s">
        <v>1</v>
      </c>
      <c r="E396" s="262">
        <v>1</v>
      </c>
      <c r="F396" s="1417">
        <v>1</v>
      </c>
      <c r="G396" s="1563">
        <v>3.88</v>
      </c>
      <c r="H396" s="1048">
        <v>256623.19999999998</v>
      </c>
      <c r="I396" s="1048"/>
      <c r="J396" s="1048"/>
      <c r="K396" s="285">
        <f t="shared" si="202"/>
        <v>256623.19999999998</v>
      </c>
      <c r="L396" s="262">
        <v>1</v>
      </c>
      <c r="M396" s="1417">
        <v>1</v>
      </c>
      <c r="N396" s="285">
        <v>4.01</v>
      </c>
      <c r="O396" s="1048">
        <v>265221.39999999997</v>
      </c>
      <c r="P396" s="1048"/>
      <c r="Q396" s="1048"/>
      <c r="R396" s="285">
        <f t="shared" si="203"/>
        <v>265221.39999999997</v>
      </c>
      <c r="S396" s="285">
        <f t="shared" si="204"/>
        <v>0</v>
      </c>
      <c r="T396" s="285">
        <f t="shared" si="193"/>
        <v>-8598.1999999999825</v>
      </c>
      <c r="U396" s="285">
        <f t="shared" si="194"/>
        <v>0</v>
      </c>
      <c r="V396" s="285">
        <f t="shared" si="195"/>
        <v>0</v>
      </c>
      <c r="W396" s="285">
        <f t="shared" si="205"/>
        <v>-8598.1999999999825</v>
      </c>
      <c r="X396" s="262">
        <v>1</v>
      </c>
      <c r="Y396" s="1417">
        <v>2</v>
      </c>
      <c r="Z396" s="1563">
        <v>3.88</v>
      </c>
      <c r="AA396" s="1048">
        <v>256623.19999999998</v>
      </c>
      <c r="AB396" s="1048"/>
      <c r="AC396" s="1048"/>
      <c r="AD396" s="285">
        <f t="shared" si="196"/>
        <v>256623.19999999998</v>
      </c>
      <c r="AE396" s="262">
        <v>1</v>
      </c>
      <c r="AF396" s="1417">
        <v>3</v>
      </c>
      <c r="AG396" s="1563">
        <v>3.88</v>
      </c>
      <c r="AH396" s="1048">
        <v>256623.19999999998</v>
      </c>
      <c r="AI396" s="1048"/>
      <c r="AJ396" s="1048"/>
      <c r="AK396" s="285">
        <f t="shared" si="206"/>
        <v>256623.19999999998</v>
      </c>
    </row>
    <row r="397" spans="1:37" s="555" customFormat="1" ht="14.25" x14ac:dyDescent="0.25">
      <c r="A397" s="553"/>
      <c r="B397" s="561" t="s">
        <v>113</v>
      </c>
      <c r="C397" s="329" t="s">
        <v>1</v>
      </c>
      <c r="D397" s="329" t="s">
        <v>1</v>
      </c>
      <c r="E397" s="329">
        <f>SUM(E379:E396)</f>
        <v>18</v>
      </c>
      <c r="F397" s="329"/>
      <c r="G397" s="329"/>
      <c r="H397" s="329">
        <f>SUM(H379:H396)</f>
        <v>4688003.2000000011</v>
      </c>
      <c r="I397" s="329">
        <f>SUM(I379:I387)</f>
        <v>0</v>
      </c>
      <c r="J397" s="329">
        <f>SUM(J379:J387)</f>
        <v>0</v>
      </c>
      <c r="K397" s="329">
        <f>SUM(K379:K396)</f>
        <v>4688003.2000000011</v>
      </c>
      <c r="L397" s="329">
        <f>SUM(L379:L387)</f>
        <v>9</v>
      </c>
      <c r="M397" s="329"/>
      <c r="N397" s="329"/>
      <c r="O397" s="329">
        <f t="shared" ref="O397:W397" si="207">SUM(O379:O387)</f>
        <v>2378394.3999999994</v>
      </c>
      <c r="P397" s="329">
        <f t="shared" si="207"/>
        <v>0</v>
      </c>
      <c r="Q397" s="329">
        <f t="shared" si="207"/>
        <v>0</v>
      </c>
      <c r="R397" s="329">
        <f t="shared" si="207"/>
        <v>2378394.3999999994</v>
      </c>
      <c r="S397" s="329">
        <f t="shared" si="207"/>
        <v>0</v>
      </c>
      <c r="T397" s="329">
        <f t="shared" si="207"/>
        <v>0</v>
      </c>
      <c r="U397" s="329">
        <f t="shared" si="207"/>
        <v>0</v>
      </c>
      <c r="V397" s="329">
        <f t="shared" si="207"/>
        <v>0</v>
      </c>
      <c r="W397" s="329">
        <f t="shared" si="207"/>
        <v>0</v>
      </c>
      <c r="X397" s="329">
        <f>SUM(X379:X396)</f>
        <v>18</v>
      </c>
      <c r="Y397" s="329"/>
      <c r="Z397" s="329"/>
      <c r="AA397" s="329">
        <f>SUM(AA379:AA396)</f>
        <v>4688003.2000000011</v>
      </c>
      <c r="AB397" s="329">
        <f>SUM(AB379:AB387)</f>
        <v>0</v>
      </c>
      <c r="AC397" s="329">
        <f>SUM(AC379:AC387)</f>
        <v>0</v>
      </c>
      <c r="AD397" s="329">
        <f>SUM(AD379:AD396)</f>
        <v>4688003.2000000011</v>
      </c>
      <c r="AE397" s="329">
        <f>SUM(AE379:AE387)</f>
        <v>9</v>
      </c>
      <c r="AF397" s="329"/>
      <c r="AG397" s="329"/>
      <c r="AH397" s="329">
        <f>SUM(AH379:AH396)</f>
        <v>4688003.2000000011</v>
      </c>
      <c r="AI397" s="329">
        <f>SUM(AI379:AI387)</f>
        <v>0</v>
      </c>
      <c r="AJ397" s="329">
        <f>SUM(AJ379:AJ387)</f>
        <v>0</v>
      </c>
      <c r="AK397" s="329">
        <f>SUM(AK379:AK396)</f>
        <v>4688003.2000000011</v>
      </c>
    </row>
    <row r="400" spans="1:37" ht="16.5" x14ac:dyDescent="0.3">
      <c r="B400" s="556" t="s">
        <v>230</v>
      </c>
      <c r="I400" s="327"/>
      <c r="K400" s="1512"/>
      <c r="L400" s="327"/>
      <c r="Q400" s="327"/>
      <c r="R400" s="327"/>
      <c r="S400" s="327"/>
      <c r="U400" s="1512"/>
      <c r="V400" s="327"/>
      <c r="X400" s="37"/>
    </row>
    <row r="401" spans="1:37" ht="24" customHeight="1" thickBot="1" x14ac:dyDescent="0.3">
      <c r="B401" s="557"/>
      <c r="C401" s="404"/>
      <c r="D401" s="404"/>
      <c r="E401" s="557"/>
      <c r="F401" s="404"/>
      <c r="G401" s="404"/>
      <c r="H401" s="404"/>
      <c r="J401" s="236"/>
      <c r="K401" s="1180"/>
      <c r="L401" s="236"/>
      <c r="M401" s="1411"/>
      <c r="N401" s="1411"/>
      <c r="O401" s="236"/>
      <c r="P401" s="236"/>
      <c r="Q401" s="1411"/>
      <c r="R401" s="1410"/>
      <c r="S401" s="1740"/>
      <c r="T401" s="1740"/>
      <c r="U401" s="1740"/>
      <c r="V401" s="1740"/>
      <c r="W401" s="1740"/>
      <c r="X401" s="236"/>
    </row>
    <row r="402" spans="1:37" s="282" customFormat="1" ht="25.5" customHeight="1" x14ac:dyDescent="0.25">
      <c r="A402" s="19"/>
      <c r="B402" s="558" t="s">
        <v>29</v>
      </c>
      <c r="C402" s="1548" t="s">
        <v>1625</v>
      </c>
      <c r="D402" s="1548"/>
      <c r="E402" s="1548"/>
      <c r="F402" s="1548"/>
      <c r="G402" s="1548"/>
      <c r="H402" s="1548"/>
      <c r="I402" s="20"/>
      <c r="J402" s="20"/>
      <c r="K402" s="259" t="s">
        <v>228</v>
      </c>
      <c r="L402" s="1412"/>
      <c r="M402" s="327"/>
      <c r="N402" s="20"/>
      <c r="O402" s="20"/>
      <c r="P402" s="20"/>
      <c r="Q402" s="20"/>
      <c r="S402" s="20"/>
      <c r="T402" s="20"/>
      <c r="U402" s="20"/>
      <c r="V402" s="20"/>
      <c r="W402" s="259" t="s">
        <v>228</v>
      </c>
    </row>
    <row r="403" spans="1:37" s="1414" customFormat="1" ht="14.25" x14ac:dyDescent="0.25">
      <c r="A403" s="1413"/>
      <c r="B403" s="559"/>
      <c r="C403" s="1894" t="s">
        <v>424</v>
      </c>
      <c r="D403" s="1895"/>
      <c r="E403" s="1895"/>
      <c r="F403" s="1895"/>
      <c r="G403" s="1895"/>
      <c r="H403" s="1895"/>
      <c r="I403" s="1895"/>
      <c r="J403" s="1895"/>
      <c r="K403" s="1896"/>
      <c r="L403" s="1897" t="s">
        <v>392</v>
      </c>
      <c r="M403" s="1892"/>
      <c r="N403" s="1892"/>
      <c r="O403" s="1892"/>
      <c r="P403" s="1892"/>
      <c r="Q403" s="1892"/>
      <c r="R403" s="1893"/>
      <c r="S403" s="1892" t="s">
        <v>229</v>
      </c>
      <c r="T403" s="1892"/>
      <c r="U403" s="1892"/>
      <c r="V403" s="1892"/>
      <c r="W403" s="1892"/>
      <c r="X403" s="1897" t="s">
        <v>450</v>
      </c>
      <c r="Y403" s="1892"/>
      <c r="Z403" s="1892"/>
      <c r="AA403" s="1892"/>
      <c r="AB403" s="1892"/>
      <c r="AC403" s="1892"/>
      <c r="AD403" s="1892"/>
      <c r="AE403" s="1892" t="s">
        <v>1683</v>
      </c>
      <c r="AF403" s="1892"/>
      <c r="AG403" s="1892"/>
      <c r="AH403" s="1892"/>
      <c r="AI403" s="1892"/>
      <c r="AJ403" s="1892"/>
      <c r="AK403" s="1893"/>
    </row>
    <row r="404" spans="1:37" s="282" customFormat="1" ht="140.25" x14ac:dyDescent="0.25">
      <c r="A404" s="303" t="s">
        <v>114</v>
      </c>
      <c r="B404" s="326" t="s">
        <v>231</v>
      </c>
      <c r="C404" s="1418" t="s">
        <v>232</v>
      </c>
      <c r="D404" s="1418" t="s">
        <v>233</v>
      </c>
      <c r="E404" s="1418" t="s">
        <v>223</v>
      </c>
      <c r="F404" s="1418" t="s">
        <v>423</v>
      </c>
      <c r="G404" s="1418" t="s">
        <v>396</v>
      </c>
      <c r="H404" s="1415" t="s">
        <v>1604</v>
      </c>
      <c r="I404" s="326" t="s">
        <v>235</v>
      </c>
      <c r="J404" s="326" t="s">
        <v>236</v>
      </c>
      <c r="K404" s="326" t="s">
        <v>380</v>
      </c>
      <c r="L404" s="326" t="s">
        <v>223</v>
      </c>
      <c r="M404" s="326" t="s">
        <v>473</v>
      </c>
      <c r="N404" s="326" t="s">
        <v>377</v>
      </c>
      <c r="O404" s="326" t="s">
        <v>298</v>
      </c>
      <c r="P404" s="326" t="s">
        <v>235</v>
      </c>
      <c r="Q404" s="326" t="s">
        <v>236</v>
      </c>
      <c r="R404" s="326" t="s">
        <v>379</v>
      </c>
      <c r="S404" s="326" t="s">
        <v>223</v>
      </c>
      <c r="T404" s="326" t="s">
        <v>298</v>
      </c>
      <c r="U404" s="326" t="s">
        <v>235</v>
      </c>
      <c r="V404" s="326" t="s">
        <v>236</v>
      </c>
      <c r="W404" s="326" t="s">
        <v>378</v>
      </c>
      <c r="X404" s="326" t="s">
        <v>223</v>
      </c>
      <c r="Y404" s="326" t="s">
        <v>1605</v>
      </c>
      <c r="Z404" s="1419" t="s">
        <v>426</v>
      </c>
      <c r="AA404" s="326" t="s">
        <v>298</v>
      </c>
      <c r="AB404" s="326" t="s">
        <v>235</v>
      </c>
      <c r="AC404" s="326" t="s">
        <v>236</v>
      </c>
      <c r="AD404" s="326" t="s">
        <v>379</v>
      </c>
      <c r="AE404" s="326" t="s">
        <v>223</v>
      </c>
      <c r="AF404" s="326" t="s">
        <v>1606</v>
      </c>
      <c r="AG404" s="1419" t="s">
        <v>474</v>
      </c>
      <c r="AH404" s="326" t="s">
        <v>298</v>
      </c>
      <c r="AI404" s="326" t="s">
        <v>235</v>
      </c>
      <c r="AJ404" s="326" t="s">
        <v>236</v>
      </c>
      <c r="AK404" s="326" t="s">
        <v>379</v>
      </c>
    </row>
    <row r="405" spans="1:37" s="1416" customFormat="1" ht="12.75" x14ac:dyDescent="0.25">
      <c r="A405" s="328">
        <v>1</v>
      </c>
      <c r="B405" s="328">
        <v>2</v>
      </c>
      <c r="C405" s="328">
        <v>3</v>
      </c>
      <c r="D405" s="328">
        <v>4</v>
      </c>
      <c r="E405" s="328">
        <v>5</v>
      </c>
      <c r="F405" s="328">
        <v>6</v>
      </c>
      <c r="G405" s="328">
        <v>7</v>
      </c>
      <c r="H405" s="328">
        <v>8</v>
      </c>
      <c r="I405" s="328">
        <v>9</v>
      </c>
      <c r="J405" s="328">
        <v>10</v>
      </c>
      <c r="K405" s="328">
        <v>11</v>
      </c>
      <c r="L405" s="328">
        <v>12</v>
      </c>
      <c r="M405" s="328">
        <v>13</v>
      </c>
      <c r="N405" s="328">
        <v>14</v>
      </c>
      <c r="O405" s="328">
        <v>15</v>
      </c>
      <c r="P405" s="328">
        <v>16</v>
      </c>
      <c r="Q405" s="328">
        <v>17</v>
      </c>
      <c r="R405" s="328">
        <v>18</v>
      </c>
      <c r="S405" s="328">
        <v>19</v>
      </c>
      <c r="T405" s="328">
        <v>20</v>
      </c>
      <c r="U405" s="328">
        <v>21</v>
      </c>
      <c r="V405" s="328">
        <v>22</v>
      </c>
      <c r="W405" s="328">
        <v>23</v>
      </c>
      <c r="X405" s="328">
        <v>12</v>
      </c>
      <c r="Y405" s="328">
        <v>13</v>
      </c>
      <c r="Z405" s="328">
        <v>14</v>
      </c>
      <c r="AA405" s="328">
        <v>15</v>
      </c>
      <c r="AB405" s="328">
        <v>16</v>
      </c>
      <c r="AC405" s="328">
        <v>17</v>
      </c>
      <c r="AD405" s="328">
        <v>18</v>
      </c>
      <c r="AE405" s="328">
        <v>12</v>
      </c>
      <c r="AF405" s="328">
        <v>13</v>
      </c>
      <c r="AG405" s="328">
        <v>14</v>
      </c>
      <c r="AH405" s="328">
        <v>15</v>
      </c>
      <c r="AI405" s="328">
        <v>16</v>
      </c>
      <c r="AJ405" s="328">
        <v>17</v>
      </c>
      <c r="AK405" s="328">
        <v>18</v>
      </c>
    </row>
    <row r="406" spans="1:37" ht="57.75" x14ac:dyDescent="0.3">
      <c r="A406" s="553" t="s">
        <v>2</v>
      </c>
      <c r="B406" s="560" t="s">
        <v>1607</v>
      </c>
      <c r="C406" s="285"/>
      <c r="D406" s="285"/>
      <c r="E406" s="560"/>
      <c r="F406" s="285"/>
      <c r="G406" s="285"/>
      <c r="H406" s="285"/>
      <c r="I406" s="285"/>
      <c r="J406" s="285"/>
      <c r="K406" s="285"/>
      <c r="L406" s="560"/>
      <c r="M406" s="285"/>
      <c r="N406" s="285"/>
      <c r="O406" s="285"/>
      <c r="P406" s="285"/>
      <c r="Q406" s="285"/>
      <c r="R406" s="285"/>
      <c r="S406" s="285"/>
      <c r="T406" s="285"/>
      <c r="U406" s="285"/>
      <c r="V406" s="285"/>
      <c r="W406" s="285"/>
      <c r="X406" s="560"/>
      <c r="Y406" s="285"/>
      <c r="Z406" s="285"/>
      <c r="AA406" s="285"/>
      <c r="AB406" s="285"/>
      <c r="AC406" s="285"/>
      <c r="AD406" s="285"/>
      <c r="AE406" s="560"/>
      <c r="AF406" s="285"/>
      <c r="AG406" s="285"/>
      <c r="AH406" s="285"/>
      <c r="AI406" s="285"/>
      <c r="AJ406" s="285"/>
      <c r="AK406" s="285"/>
    </row>
    <row r="407" spans="1:37" x14ac:dyDescent="0.25">
      <c r="A407" s="1048"/>
      <c r="B407" s="301" t="s">
        <v>200</v>
      </c>
      <c r="C407" s="285"/>
      <c r="D407" s="285"/>
      <c r="E407" s="301"/>
      <c r="F407" s="285"/>
      <c r="G407" s="285"/>
      <c r="H407" s="285"/>
      <c r="I407" s="285"/>
      <c r="J407" s="285"/>
      <c r="K407" s="285"/>
      <c r="L407" s="301"/>
      <c r="M407" s="285"/>
      <c r="N407" s="285"/>
      <c r="O407" s="285"/>
      <c r="P407" s="285"/>
      <c r="Q407" s="285"/>
      <c r="R407" s="285"/>
      <c r="S407" s="285"/>
      <c r="T407" s="285"/>
      <c r="U407" s="285"/>
      <c r="V407" s="285"/>
      <c r="W407" s="285"/>
      <c r="X407" s="301"/>
      <c r="Y407" s="285"/>
      <c r="Z407" s="285"/>
      <c r="AA407" s="285"/>
      <c r="AB407" s="285"/>
      <c r="AC407" s="285"/>
      <c r="AD407" s="285"/>
      <c r="AE407" s="301"/>
      <c r="AF407" s="285"/>
      <c r="AG407" s="285"/>
      <c r="AH407" s="285"/>
      <c r="AI407" s="285"/>
      <c r="AJ407" s="285"/>
      <c r="AK407" s="285"/>
    </row>
    <row r="408" spans="1:37" x14ac:dyDescent="0.25">
      <c r="A408" s="1048"/>
      <c r="B408" s="301"/>
      <c r="C408" s="285"/>
      <c r="D408" s="285"/>
      <c r="E408" s="301"/>
      <c r="F408" s="285"/>
      <c r="G408" s="285"/>
      <c r="H408" s="301"/>
      <c r="I408" s="301"/>
      <c r="J408" s="301"/>
      <c r="K408" s="301"/>
      <c r="L408" s="301"/>
      <c r="M408" s="285"/>
      <c r="N408" s="285"/>
      <c r="O408" s="301"/>
      <c r="P408" s="301"/>
      <c r="Q408" s="301"/>
      <c r="R408" s="301"/>
      <c r="S408" s="301"/>
      <c r="T408" s="301"/>
      <c r="U408" s="301"/>
      <c r="V408" s="301"/>
      <c r="W408" s="301"/>
      <c r="X408" s="301"/>
      <c r="Y408" s="285"/>
      <c r="Z408" s="285"/>
      <c r="AA408" s="301"/>
      <c r="AB408" s="301"/>
      <c r="AC408" s="301"/>
      <c r="AD408" s="301"/>
      <c r="AE408" s="301"/>
      <c r="AF408" s="285"/>
      <c r="AG408" s="285"/>
      <c r="AH408" s="301"/>
      <c r="AI408" s="301"/>
      <c r="AJ408" s="301"/>
      <c r="AK408" s="301"/>
    </row>
    <row r="409" spans="1:37" ht="27" x14ac:dyDescent="0.25">
      <c r="A409" s="1048">
        <v>1</v>
      </c>
      <c r="B409" s="262" t="s">
        <v>6865</v>
      </c>
      <c r="C409" s="26" t="s">
        <v>6712</v>
      </c>
      <c r="D409" s="329" t="s">
        <v>1</v>
      </c>
      <c r="E409" s="262">
        <v>1</v>
      </c>
      <c r="F409" s="1417">
        <v>2</v>
      </c>
      <c r="G409" s="1563">
        <v>4.01</v>
      </c>
      <c r="H409" s="1048">
        <v>265221.39999999997</v>
      </c>
      <c r="I409" s="1048">
        <v>8000</v>
      </c>
      <c r="J409" s="1048"/>
      <c r="K409" s="285">
        <f>H409+I409+J409</f>
        <v>273221.39999999997</v>
      </c>
      <c r="L409" s="262">
        <v>1</v>
      </c>
      <c r="M409" s="1417">
        <v>1</v>
      </c>
      <c r="N409" s="285">
        <v>4.01</v>
      </c>
      <c r="O409" s="1048">
        <v>265221.39999999997</v>
      </c>
      <c r="P409" s="1048">
        <v>8000</v>
      </c>
      <c r="Q409" s="1048"/>
      <c r="R409" s="285">
        <f>O409+P409+Q409</f>
        <v>273221.39999999997</v>
      </c>
      <c r="S409" s="285">
        <f>+E409-L409</f>
        <v>0</v>
      </c>
      <c r="T409" s="285">
        <f t="shared" ref="T409:V417" si="208">H409-O409</f>
        <v>0</v>
      </c>
      <c r="U409" s="285">
        <f t="shared" si="208"/>
        <v>0</v>
      </c>
      <c r="V409" s="285">
        <f t="shared" si="208"/>
        <v>0</v>
      </c>
      <c r="W409" s="285">
        <f>T409+U409+V409</f>
        <v>0</v>
      </c>
      <c r="X409" s="262">
        <v>1</v>
      </c>
      <c r="Y409" s="1417">
        <v>3</v>
      </c>
      <c r="Z409" s="1563">
        <v>4.01</v>
      </c>
      <c r="AA409" s="1048">
        <v>265221.39999999997</v>
      </c>
      <c r="AB409" s="1048">
        <v>8000</v>
      </c>
      <c r="AC409" s="1048"/>
      <c r="AD409" s="285">
        <f t="shared" ref="AD409:AD417" si="209">AA409+AB409+AC409</f>
        <v>273221.39999999997</v>
      </c>
      <c r="AE409" s="262">
        <v>1</v>
      </c>
      <c r="AF409" s="285">
        <v>4</v>
      </c>
      <c r="AG409" s="285">
        <v>4.01</v>
      </c>
      <c r="AH409" s="1048">
        <v>265221.39999999997</v>
      </c>
      <c r="AI409" s="1048">
        <v>8000</v>
      </c>
      <c r="AJ409" s="1048"/>
      <c r="AK409" s="285">
        <f>AH409+AI409+AJ409</f>
        <v>273221.39999999997</v>
      </c>
    </row>
    <row r="410" spans="1:37" ht="27" x14ac:dyDescent="0.25">
      <c r="A410" s="1048">
        <v>2</v>
      </c>
      <c r="B410" s="262" t="s">
        <v>6866</v>
      </c>
      <c r="C410" s="26" t="s">
        <v>6712</v>
      </c>
      <c r="D410" s="329" t="s">
        <v>1</v>
      </c>
      <c r="E410" s="262">
        <v>1</v>
      </c>
      <c r="F410" s="1417">
        <v>2</v>
      </c>
      <c r="G410" s="1563">
        <v>4.01</v>
      </c>
      <c r="H410" s="1048">
        <v>265221.39999999997</v>
      </c>
      <c r="I410" s="1048">
        <v>8000</v>
      </c>
      <c r="J410" s="1048"/>
      <c r="K410" s="285">
        <f t="shared" ref="K410:K414" si="210">H410+I410+J410</f>
        <v>273221.39999999997</v>
      </c>
      <c r="L410" s="262">
        <v>1</v>
      </c>
      <c r="M410" s="1417">
        <v>1</v>
      </c>
      <c r="N410" s="285">
        <v>4.01</v>
      </c>
      <c r="O410" s="1048">
        <v>265221.39999999997</v>
      </c>
      <c r="P410" s="1048">
        <v>8000</v>
      </c>
      <c r="Q410" s="1048"/>
      <c r="R410" s="285">
        <f t="shared" ref="R410:R414" si="211">O410+P410+Q410</f>
        <v>273221.39999999997</v>
      </c>
      <c r="S410" s="285">
        <f t="shared" ref="S410:S414" si="212">+E410-L410</f>
        <v>0</v>
      </c>
      <c r="T410" s="285">
        <f t="shared" si="208"/>
        <v>0</v>
      </c>
      <c r="U410" s="285">
        <f t="shared" si="208"/>
        <v>0</v>
      </c>
      <c r="V410" s="285">
        <f t="shared" si="208"/>
        <v>0</v>
      </c>
      <c r="W410" s="285">
        <f t="shared" ref="W410:W414" si="213">T410+U410+V410</f>
        <v>0</v>
      </c>
      <c r="X410" s="262">
        <v>1</v>
      </c>
      <c r="Y410" s="1417">
        <v>3</v>
      </c>
      <c r="Z410" s="1563">
        <v>4.01</v>
      </c>
      <c r="AA410" s="1048">
        <v>265221.39999999997</v>
      </c>
      <c r="AB410" s="1048">
        <v>8000</v>
      </c>
      <c r="AC410" s="1048"/>
      <c r="AD410" s="285">
        <f t="shared" si="209"/>
        <v>273221.39999999997</v>
      </c>
      <c r="AE410" s="262">
        <v>1</v>
      </c>
      <c r="AF410" s="285">
        <v>4</v>
      </c>
      <c r="AG410" s="285">
        <v>4.01</v>
      </c>
      <c r="AH410" s="1048">
        <v>265221.39999999997</v>
      </c>
      <c r="AI410" s="1048">
        <v>8000</v>
      </c>
      <c r="AJ410" s="1048"/>
      <c r="AK410" s="285">
        <f t="shared" ref="AK410:AK414" si="214">AH410+AI410+AJ410</f>
        <v>273221.39999999997</v>
      </c>
    </row>
    <row r="411" spans="1:37" ht="27" x14ac:dyDescent="0.25">
      <c r="A411" s="1048">
        <v>3</v>
      </c>
      <c r="B411" s="262" t="s">
        <v>6867</v>
      </c>
      <c r="C411" s="26" t="s">
        <v>6712</v>
      </c>
      <c r="D411" s="329" t="s">
        <v>1</v>
      </c>
      <c r="E411" s="262">
        <v>1</v>
      </c>
      <c r="F411" s="1417">
        <v>2</v>
      </c>
      <c r="G411" s="1563">
        <v>4.01</v>
      </c>
      <c r="H411" s="1048">
        <v>265221.39999999997</v>
      </c>
      <c r="I411" s="1048">
        <v>8000</v>
      </c>
      <c r="J411" s="1048"/>
      <c r="K411" s="285">
        <f t="shared" si="210"/>
        <v>273221.39999999997</v>
      </c>
      <c r="L411" s="262">
        <v>1</v>
      </c>
      <c r="M411" s="1417">
        <v>1</v>
      </c>
      <c r="N411" s="285">
        <v>4.01</v>
      </c>
      <c r="O411" s="1048">
        <v>265221.39999999997</v>
      </c>
      <c r="P411" s="1048">
        <v>8000</v>
      </c>
      <c r="Q411" s="1048"/>
      <c r="R411" s="285">
        <f t="shared" si="211"/>
        <v>273221.39999999997</v>
      </c>
      <c r="S411" s="285">
        <f t="shared" si="212"/>
        <v>0</v>
      </c>
      <c r="T411" s="285">
        <f t="shared" si="208"/>
        <v>0</v>
      </c>
      <c r="U411" s="285">
        <f t="shared" si="208"/>
        <v>0</v>
      </c>
      <c r="V411" s="285">
        <f t="shared" si="208"/>
        <v>0</v>
      </c>
      <c r="W411" s="285">
        <f t="shared" si="213"/>
        <v>0</v>
      </c>
      <c r="X411" s="262">
        <v>1</v>
      </c>
      <c r="Y411" s="1417">
        <v>3</v>
      </c>
      <c r="Z411" s="1563">
        <v>4.01</v>
      </c>
      <c r="AA411" s="1048">
        <v>265221.39999999997</v>
      </c>
      <c r="AB411" s="1048">
        <v>8000</v>
      </c>
      <c r="AC411" s="1048"/>
      <c r="AD411" s="285">
        <f t="shared" si="209"/>
        <v>273221.39999999997</v>
      </c>
      <c r="AE411" s="262">
        <v>1</v>
      </c>
      <c r="AF411" s="285">
        <v>4</v>
      </c>
      <c r="AG411" s="285">
        <v>4.01</v>
      </c>
      <c r="AH411" s="1048">
        <v>265221.39999999997</v>
      </c>
      <c r="AI411" s="1048">
        <v>8000</v>
      </c>
      <c r="AJ411" s="1048"/>
      <c r="AK411" s="285">
        <f t="shared" si="214"/>
        <v>273221.39999999997</v>
      </c>
    </row>
    <row r="412" spans="1:37" ht="27" x14ac:dyDescent="0.25">
      <c r="A412" s="1048">
        <v>4</v>
      </c>
      <c r="B412" s="262" t="s">
        <v>6868</v>
      </c>
      <c r="C412" s="26" t="s">
        <v>6712</v>
      </c>
      <c r="D412" s="329" t="s">
        <v>1</v>
      </c>
      <c r="E412" s="262">
        <v>1</v>
      </c>
      <c r="F412" s="1417">
        <v>2</v>
      </c>
      <c r="G412" s="1563">
        <v>4.01</v>
      </c>
      <c r="H412" s="1048">
        <v>265221.39999999997</v>
      </c>
      <c r="I412" s="1048">
        <v>8000</v>
      </c>
      <c r="J412" s="1048"/>
      <c r="K412" s="285">
        <f t="shared" si="210"/>
        <v>273221.39999999997</v>
      </c>
      <c r="L412" s="262">
        <v>1</v>
      </c>
      <c r="M412" s="1417">
        <v>1</v>
      </c>
      <c r="N412" s="285">
        <v>4.01</v>
      </c>
      <c r="O412" s="1048">
        <v>265221.39999999997</v>
      </c>
      <c r="P412" s="1048">
        <v>8000</v>
      </c>
      <c r="Q412" s="1048"/>
      <c r="R412" s="285">
        <f t="shared" si="211"/>
        <v>273221.39999999997</v>
      </c>
      <c r="S412" s="285">
        <f t="shared" si="212"/>
        <v>0</v>
      </c>
      <c r="T412" s="285">
        <f t="shared" si="208"/>
        <v>0</v>
      </c>
      <c r="U412" s="285">
        <f t="shared" si="208"/>
        <v>0</v>
      </c>
      <c r="V412" s="285">
        <f t="shared" si="208"/>
        <v>0</v>
      </c>
      <c r="W412" s="285">
        <f t="shared" si="213"/>
        <v>0</v>
      </c>
      <c r="X412" s="262">
        <v>1</v>
      </c>
      <c r="Y412" s="1417">
        <v>3</v>
      </c>
      <c r="Z412" s="1563">
        <v>4.01</v>
      </c>
      <c r="AA412" s="1048">
        <v>265221.39999999997</v>
      </c>
      <c r="AB412" s="1048">
        <v>8000</v>
      </c>
      <c r="AC412" s="1048"/>
      <c r="AD412" s="285">
        <f t="shared" si="209"/>
        <v>273221.39999999997</v>
      </c>
      <c r="AE412" s="262">
        <v>1</v>
      </c>
      <c r="AF412" s="285">
        <v>4</v>
      </c>
      <c r="AG412" s="285">
        <v>4.01</v>
      </c>
      <c r="AH412" s="1048">
        <v>265221.39999999997</v>
      </c>
      <c r="AI412" s="1048">
        <v>8000</v>
      </c>
      <c r="AJ412" s="1048"/>
      <c r="AK412" s="285">
        <f t="shared" si="214"/>
        <v>273221.39999999997</v>
      </c>
    </row>
    <row r="413" spans="1:37" ht="27" x14ac:dyDescent="0.25">
      <c r="A413" s="1048">
        <v>5</v>
      </c>
      <c r="B413" s="262" t="s">
        <v>6869</v>
      </c>
      <c r="C413" s="26" t="s">
        <v>6712</v>
      </c>
      <c r="D413" s="329" t="s">
        <v>1</v>
      </c>
      <c r="E413" s="262">
        <v>1</v>
      </c>
      <c r="F413" s="1417">
        <v>2</v>
      </c>
      <c r="G413" s="1563">
        <v>4.01</v>
      </c>
      <c r="H413" s="1048">
        <v>265221.39999999997</v>
      </c>
      <c r="I413" s="1048">
        <v>8000</v>
      </c>
      <c r="J413" s="1048"/>
      <c r="K413" s="285">
        <f t="shared" si="210"/>
        <v>273221.39999999997</v>
      </c>
      <c r="L413" s="262">
        <v>1</v>
      </c>
      <c r="M413" s="1417">
        <v>1</v>
      </c>
      <c r="N413" s="285">
        <v>4.01</v>
      </c>
      <c r="O413" s="1048">
        <v>265221.39999999997</v>
      </c>
      <c r="P413" s="1048">
        <v>8000</v>
      </c>
      <c r="Q413" s="1048"/>
      <c r="R413" s="285">
        <f t="shared" si="211"/>
        <v>273221.39999999997</v>
      </c>
      <c r="S413" s="285">
        <f t="shared" si="212"/>
        <v>0</v>
      </c>
      <c r="T413" s="285">
        <f t="shared" si="208"/>
        <v>0</v>
      </c>
      <c r="U413" s="285">
        <f t="shared" si="208"/>
        <v>0</v>
      </c>
      <c r="V413" s="285">
        <f t="shared" si="208"/>
        <v>0</v>
      </c>
      <c r="W413" s="285">
        <f t="shared" si="213"/>
        <v>0</v>
      </c>
      <c r="X413" s="262">
        <v>1</v>
      </c>
      <c r="Y413" s="1417">
        <v>3</v>
      </c>
      <c r="Z413" s="1563">
        <v>4.01</v>
      </c>
      <c r="AA413" s="1048">
        <v>265221.39999999997</v>
      </c>
      <c r="AB413" s="1048">
        <v>8000</v>
      </c>
      <c r="AC413" s="1048"/>
      <c r="AD413" s="285">
        <f t="shared" si="209"/>
        <v>273221.39999999997</v>
      </c>
      <c r="AE413" s="262">
        <v>1</v>
      </c>
      <c r="AF413" s="285">
        <v>4</v>
      </c>
      <c r="AG413" s="285">
        <v>4.01</v>
      </c>
      <c r="AH413" s="1048">
        <v>265221.39999999997</v>
      </c>
      <c r="AI413" s="1048">
        <v>8000</v>
      </c>
      <c r="AJ413" s="1048"/>
      <c r="AK413" s="285">
        <f t="shared" si="214"/>
        <v>273221.39999999997</v>
      </c>
    </row>
    <row r="414" spans="1:37" ht="27" x14ac:dyDescent="0.25">
      <c r="A414" s="1048">
        <v>6</v>
      </c>
      <c r="B414" s="262" t="s">
        <v>6870</v>
      </c>
      <c r="C414" s="26" t="s">
        <v>6712</v>
      </c>
      <c r="D414" s="329" t="s">
        <v>1</v>
      </c>
      <c r="E414" s="262">
        <v>1</v>
      </c>
      <c r="F414" s="1417">
        <v>2</v>
      </c>
      <c r="G414" s="1563">
        <v>4.01</v>
      </c>
      <c r="H414" s="1048">
        <v>265221.39999999997</v>
      </c>
      <c r="I414" s="1048">
        <v>8000</v>
      </c>
      <c r="J414" s="1048"/>
      <c r="K414" s="285">
        <f t="shared" si="210"/>
        <v>273221.39999999997</v>
      </c>
      <c r="L414" s="262">
        <v>1</v>
      </c>
      <c r="M414" s="1417">
        <v>1</v>
      </c>
      <c r="N414" s="285">
        <v>4.01</v>
      </c>
      <c r="O414" s="1048">
        <v>265221.39999999997</v>
      </c>
      <c r="P414" s="1048">
        <v>8000</v>
      </c>
      <c r="Q414" s="1048"/>
      <c r="R414" s="285">
        <f t="shared" si="211"/>
        <v>273221.39999999997</v>
      </c>
      <c r="S414" s="285">
        <f t="shared" si="212"/>
        <v>0</v>
      </c>
      <c r="T414" s="285">
        <f t="shared" si="208"/>
        <v>0</v>
      </c>
      <c r="U414" s="285">
        <f t="shared" si="208"/>
        <v>0</v>
      </c>
      <c r="V414" s="285">
        <f t="shared" si="208"/>
        <v>0</v>
      </c>
      <c r="W414" s="285">
        <f t="shared" si="213"/>
        <v>0</v>
      </c>
      <c r="X414" s="262">
        <v>1</v>
      </c>
      <c r="Y414" s="1417">
        <v>3</v>
      </c>
      <c r="Z414" s="1563">
        <v>4.01</v>
      </c>
      <c r="AA414" s="1048">
        <v>265221.39999999997</v>
      </c>
      <c r="AB414" s="1048">
        <v>8000</v>
      </c>
      <c r="AC414" s="1048"/>
      <c r="AD414" s="285">
        <f t="shared" si="209"/>
        <v>273221.39999999997</v>
      </c>
      <c r="AE414" s="262">
        <v>1</v>
      </c>
      <c r="AF414" s="285">
        <v>4</v>
      </c>
      <c r="AG414" s="285">
        <v>4.01</v>
      </c>
      <c r="AH414" s="1048">
        <v>265221.39999999997</v>
      </c>
      <c r="AI414" s="1048">
        <v>8000</v>
      </c>
      <c r="AJ414" s="1048"/>
      <c r="AK414" s="285">
        <f t="shared" si="214"/>
        <v>273221.39999999997</v>
      </c>
    </row>
    <row r="415" spans="1:37" ht="27" x14ac:dyDescent="0.25">
      <c r="A415" s="1048">
        <v>7</v>
      </c>
      <c r="B415" s="262" t="s">
        <v>5011</v>
      </c>
      <c r="C415" s="26" t="s">
        <v>6712</v>
      </c>
      <c r="D415" s="329" t="s">
        <v>1</v>
      </c>
      <c r="E415" s="262">
        <v>1</v>
      </c>
      <c r="F415" s="1417">
        <v>2</v>
      </c>
      <c r="G415" s="1563">
        <v>4.01</v>
      </c>
      <c r="H415" s="1048">
        <v>265221.39999999997</v>
      </c>
      <c r="I415" s="1048">
        <v>8000</v>
      </c>
      <c r="J415" s="1048"/>
      <c r="K415" s="285">
        <f>H415+I415+J415</f>
        <v>273221.39999999997</v>
      </c>
      <c r="L415" s="262">
        <v>1</v>
      </c>
      <c r="M415" s="1417">
        <v>1</v>
      </c>
      <c r="N415" s="285">
        <v>4.01</v>
      </c>
      <c r="O415" s="1048">
        <v>265221.39999999997</v>
      </c>
      <c r="P415" s="1048">
        <v>8000</v>
      </c>
      <c r="Q415" s="1048"/>
      <c r="R415" s="285">
        <f>O415+P415+Q415</f>
        <v>273221.39999999997</v>
      </c>
      <c r="S415" s="285">
        <f>+E415-L415</f>
        <v>0</v>
      </c>
      <c r="T415" s="285">
        <f t="shared" si="208"/>
        <v>0</v>
      </c>
      <c r="U415" s="285">
        <f t="shared" si="208"/>
        <v>0</v>
      </c>
      <c r="V415" s="285">
        <f t="shared" si="208"/>
        <v>0</v>
      </c>
      <c r="W415" s="285">
        <f>T415+U415+V415</f>
        <v>0</v>
      </c>
      <c r="X415" s="262">
        <v>1</v>
      </c>
      <c r="Y415" s="1417">
        <v>3</v>
      </c>
      <c r="Z415" s="1563">
        <v>4.01</v>
      </c>
      <c r="AA415" s="1048">
        <v>265221.39999999997</v>
      </c>
      <c r="AB415" s="1048">
        <v>8000</v>
      </c>
      <c r="AC415" s="1048"/>
      <c r="AD415" s="285">
        <f t="shared" si="209"/>
        <v>273221.39999999997</v>
      </c>
      <c r="AE415" s="262">
        <v>1</v>
      </c>
      <c r="AF415" s="285">
        <v>4</v>
      </c>
      <c r="AG415" s="285">
        <v>4.01</v>
      </c>
      <c r="AH415" s="1048">
        <v>265221.39999999997</v>
      </c>
      <c r="AI415" s="1048">
        <v>8000</v>
      </c>
      <c r="AJ415" s="1048"/>
      <c r="AK415" s="285">
        <f>AH415+AI415+AJ415</f>
        <v>273221.39999999997</v>
      </c>
    </row>
    <row r="416" spans="1:37" ht="27" x14ac:dyDescent="0.25">
      <c r="A416" s="1048">
        <v>8</v>
      </c>
      <c r="B416" s="262" t="s">
        <v>6871</v>
      </c>
      <c r="C416" s="26" t="s">
        <v>6712</v>
      </c>
      <c r="D416" s="329" t="s">
        <v>1</v>
      </c>
      <c r="E416" s="262">
        <v>1</v>
      </c>
      <c r="F416" s="1417">
        <v>2</v>
      </c>
      <c r="G416" s="1563">
        <v>4.01</v>
      </c>
      <c r="H416" s="1048">
        <v>265221.39999999997</v>
      </c>
      <c r="I416" s="1048">
        <v>8000</v>
      </c>
      <c r="J416" s="1048"/>
      <c r="K416" s="285">
        <f t="shared" ref="K416:K417" si="215">H416+I416+J416</f>
        <v>273221.39999999997</v>
      </c>
      <c r="L416" s="262">
        <v>1</v>
      </c>
      <c r="M416" s="1417">
        <v>1</v>
      </c>
      <c r="N416" s="285">
        <v>4.01</v>
      </c>
      <c r="O416" s="1048">
        <v>265221.39999999997</v>
      </c>
      <c r="P416" s="1048">
        <v>8000</v>
      </c>
      <c r="Q416" s="1048"/>
      <c r="R416" s="285">
        <f t="shared" ref="R416:R417" si="216">O416+P416+Q416</f>
        <v>273221.39999999997</v>
      </c>
      <c r="S416" s="285">
        <f t="shared" ref="S416:S417" si="217">+E416-L416</f>
        <v>0</v>
      </c>
      <c r="T416" s="285">
        <f t="shared" si="208"/>
        <v>0</v>
      </c>
      <c r="U416" s="285">
        <f t="shared" si="208"/>
        <v>0</v>
      </c>
      <c r="V416" s="285">
        <f t="shared" si="208"/>
        <v>0</v>
      </c>
      <c r="W416" s="285">
        <f t="shared" ref="W416:W417" si="218">T416+U416+V416</f>
        <v>0</v>
      </c>
      <c r="X416" s="262">
        <v>1</v>
      </c>
      <c r="Y416" s="1417">
        <v>3</v>
      </c>
      <c r="Z416" s="1563">
        <v>4.01</v>
      </c>
      <c r="AA416" s="1048">
        <v>265221.39999999997</v>
      </c>
      <c r="AB416" s="1048">
        <v>8000</v>
      </c>
      <c r="AC416" s="1048"/>
      <c r="AD416" s="285">
        <f t="shared" si="209"/>
        <v>273221.39999999997</v>
      </c>
      <c r="AE416" s="262">
        <v>1</v>
      </c>
      <c r="AF416" s="285">
        <v>4</v>
      </c>
      <c r="AG416" s="285">
        <v>4.01</v>
      </c>
      <c r="AH416" s="1048">
        <v>265221.39999999997</v>
      </c>
      <c r="AI416" s="1048">
        <v>8000</v>
      </c>
      <c r="AJ416" s="1048"/>
      <c r="AK416" s="285">
        <f t="shared" ref="AK416:AK417" si="219">AH416+AI416+AJ416</f>
        <v>273221.39999999997</v>
      </c>
    </row>
    <row r="417" spans="1:37" ht="27" x14ac:dyDescent="0.25">
      <c r="A417" s="1048">
        <v>9</v>
      </c>
      <c r="B417" s="262" t="s">
        <v>6872</v>
      </c>
      <c r="C417" s="26" t="s">
        <v>6712</v>
      </c>
      <c r="D417" s="329" t="s">
        <v>1</v>
      </c>
      <c r="E417" s="262">
        <v>1</v>
      </c>
      <c r="F417" s="1417">
        <v>2</v>
      </c>
      <c r="G417" s="1563">
        <v>4.01</v>
      </c>
      <c r="H417" s="1048">
        <v>265221.39999999997</v>
      </c>
      <c r="I417" s="1048">
        <v>8000</v>
      </c>
      <c r="J417" s="1048"/>
      <c r="K417" s="285">
        <f t="shared" si="215"/>
        <v>273221.39999999997</v>
      </c>
      <c r="L417" s="262">
        <v>1</v>
      </c>
      <c r="M417" s="1417">
        <v>1</v>
      </c>
      <c r="N417" s="285">
        <v>4.01</v>
      </c>
      <c r="O417" s="1048">
        <v>265221.39999999997</v>
      </c>
      <c r="P417" s="1048">
        <v>8000</v>
      </c>
      <c r="Q417" s="1048"/>
      <c r="R417" s="285">
        <f t="shared" si="216"/>
        <v>273221.39999999997</v>
      </c>
      <c r="S417" s="285">
        <f t="shared" si="217"/>
        <v>0</v>
      </c>
      <c r="T417" s="285">
        <f t="shared" si="208"/>
        <v>0</v>
      </c>
      <c r="U417" s="285">
        <f t="shared" si="208"/>
        <v>0</v>
      </c>
      <c r="V417" s="285">
        <f t="shared" si="208"/>
        <v>0</v>
      </c>
      <c r="W417" s="285">
        <f t="shared" si="218"/>
        <v>0</v>
      </c>
      <c r="X417" s="262">
        <v>1</v>
      </c>
      <c r="Y417" s="1417">
        <v>3</v>
      </c>
      <c r="Z417" s="1563">
        <v>4.01</v>
      </c>
      <c r="AA417" s="1048">
        <v>265221.39999999997</v>
      </c>
      <c r="AB417" s="1048">
        <v>8000</v>
      </c>
      <c r="AC417" s="1048"/>
      <c r="AD417" s="285">
        <f t="shared" si="209"/>
        <v>273221.39999999997</v>
      </c>
      <c r="AE417" s="262">
        <v>1</v>
      </c>
      <c r="AF417" s="285">
        <v>4</v>
      </c>
      <c r="AG417" s="285">
        <v>4.01</v>
      </c>
      <c r="AH417" s="1048">
        <v>265221.39999999997</v>
      </c>
      <c r="AI417" s="1048">
        <v>8000</v>
      </c>
      <c r="AJ417" s="1048"/>
      <c r="AK417" s="285">
        <f t="shared" si="219"/>
        <v>273221.39999999997</v>
      </c>
    </row>
    <row r="418" spans="1:37" ht="27" x14ac:dyDescent="0.25">
      <c r="A418" s="1048">
        <v>10</v>
      </c>
      <c r="B418" s="262" t="s">
        <v>1429</v>
      </c>
      <c r="C418" s="26" t="s">
        <v>6712</v>
      </c>
      <c r="D418" s="329" t="s">
        <v>1</v>
      </c>
      <c r="E418" s="262">
        <v>1</v>
      </c>
      <c r="F418" s="1417">
        <v>1</v>
      </c>
      <c r="G418" s="1563">
        <v>3.88</v>
      </c>
      <c r="H418" s="1048">
        <v>256623.19999999998</v>
      </c>
      <c r="I418" s="1048"/>
      <c r="J418" s="1048"/>
      <c r="K418" s="285">
        <f>H418+I418+J418</f>
        <v>256623.19999999998</v>
      </c>
      <c r="L418" s="262">
        <v>1</v>
      </c>
      <c r="M418" s="1417">
        <v>1</v>
      </c>
      <c r="N418" s="285">
        <v>4.01</v>
      </c>
      <c r="O418" s="1048">
        <v>265221.39999999997</v>
      </c>
      <c r="P418" s="1048">
        <v>8000</v>
      </c>
      <c r="Q418" s="1048"/>
      <c r="R418" s="285">
        <f>O418+P418+Q418</f>
        <v>273221.39999999997</v>
      </c>
      <c r="S418" s="285">
        <f>+E418-L418</f>
        <v>0</v>
      </c>
      <c r="T418" s="285">
        <f t="shared" ref="T418:T426" si="220">H418-O418</f>
        <v>-8598.1999999999825</v>
      </c>
      <c r="U418" s="285">
        <f t="shared" ref="U418:U426" si="221">I418-P418</f>
        <v>-8000</v>
      </c>
      <c r="V418" s="285">
        <f t="shared" ref="V418:V426" si="222">J418-Q418</f>
        <v>0</v>
      </c>
      <c r="W418" s="285">
        <f>T418+U418+V418</f>
        <v>-16598.199999999983</v>
      </c>
      <c r="X418" s="262">
        <v>1</v>
      </c>
      <c r="Y418" s="1417">
        <v>2</v>
      </c>
      <c r="Z418" s="1563">
        <v>3.88</v>
      </c>
      <c r="AA418" s="1048">
        <v>256623.19999999998</v>
      </c>
      <c r="AB418" s="1048"/>
      <c r="AC418" s="1048"/>
      <c r="AD418" s="285">
        <f t="shared" ref="AD418:AD426" si="223">AA418+AB418+AC418</f>
        <v>256623.19999999998</v>
      </c>
      <c r="AE418" s="262">
        <v>1</v>
      </c>
      <c r="AF418" s="285">
        <v>3</v>
      </c>
      <c r="AG418" s="285">
        <v>3.88</v>
      </c>
      <c r="AH418" s="1048">
        <v>256623.19999999998</v>
      </c>
      <c r="AI418" s="1048"/>
      <c r="AJ418" s="1048"/>
      <c r="AK418" s="285">
        <f>AH418+AI418+AJ418</f>
        <v>256623.19999999998</v>
      </c>
    </row>
    <row r="419" spans="1:37" ht="27" x14ac:dyDescent="0.25">
      <c r="A419" s="1048">
        <v>11</v>
      </c>
      <c r="B419" s="262" t="s">
        <v>1429</v>
      </c>
      <c r="C419" s="26" t="s">
        <v>6712</v>
      </c>
      <c r="D419" s="329" t="s">
        <v>1</v>
      </c>
      <c r="E419" s="262">
        <v>1</v>
      </c>
      <c r="F419" s="1417">
        <v>1</v>
      </c>
      <c r="G419" s="1563">
        <v>3.88</v>
      </c>
      <c r="H419" s="1048">
        <v>256623.19999999998</v>
      </c>
      <c r="I419" s="1048"/>
      <c r="J419" s="1048"/>
      <c r="K419" s="285">
        <f t="shared" ref="K419:K423" si="224">H419+I419+J419</f>
        <v>256623.19999999998</v>
      </c>
      <c r="L419" s="262">
        <v>1</v>
      </c>
      <c r="M419" s="1417">
        <v>1</v>
      </c>
      <c r="N419" s="285">
        <v>4.01</v>
      </c>
      <c r="O419" s="1048">
        <v>265221.39999999997</v>
      </c>
      <c r="P419" s="1048">
        <v>8000</v>
      </c>
      <c r="Q419" s="1048"/>
      <c r="R419" s="285">
        <f t="shared" ref="R419:R423" si="225">O419+P419+Q419</f>
        <v>273221.39999999997</v>
      </c>
      <c r="S419" s="285">
        <f t="shared" ref="S419:S423" si="226">+E419-L419</f>
        <v>0</v>
      </c>
      <c r="T419" s="285">
        <f t="shared" si="220"/>
        <v>-8598.1999999999825</v>
      </c>
      <c r="U419" s="285">
        <f t="shared" si="221"/>
        <v>-8000</v>
      </c>
      <c r="V419" s="285">
        <f t="shared" si="222"/>
        <v>0</v>
      </c>
      <c r="W419" s="285">
        <f t="shared" ref="W419:W423" si="227">T419+U419+V419</f>
        <v>-16598.199999999983</v>
      </c>
      <c r="X419" s="262">
        <v>1</v>
      </c>
      <c r="Y419" s="1417">
        <v>2</v>
      </c>
      <c r="Z419" s="1563">
        <v>3.88</v>
      </c>
      <c r="AA419" s="1048">
        <v>256623.19999999998</v>
      </c>
      <c r="AB419" s="1048"/>
      <c r="AC419" s="1048"/>
      <c r="AD419" s="285">
        <f t="shared" si="223"/>
        <v>256623.19999999998</v>
      </c>
      <c r="AE419" s="262">
        <v>1</v>
      </c>
      <c r="AF419" s="285">
        <v>3</v>
      </c>
      <c r="AG419" s="285">
        <v>3.88</v>
      </c>
      <c r="AH419" s="1048">
        <v>256623.19999999998</v>
      </c>
      <c r="AI419" s="1048"/>
      <c r="AJ419" s="1048"/>
      <c r="AK419" s="285">
        <f t="shared" ref="AK419:AK423" si="228">AH419+AI419+AJ419</f>
        <v>256623.19999999998</v>
      </c>
    </row>
    <row r="420" spans="1:37" ht="27" x14ac:dyDescent="0.25">
      <c r="A420" s="1048">
        <v>12</v>
      </c>
      <c r="B420" s="262" t="s">
        <v>1429</v>
      </c>
      <c r="C420" s="26" t="s">
        <v>6712</v>
      </c>
      <c r="D420" s="329" t="s">
        <v>1</v>
      </c>
      <c r="E420" s="262">
        <v>1</v>
      </c>
      <c r="F420" s="1417">
        <v>1</v>
      </c>
      <c r="G420" s="1563">
        <v>3.88</v>
      </c>
      <c r="H420" s="1048">
        <v>256623.19999999998</v>
      </c>
      <c r="I420" s="1048"/>
      <c r="J420" s="1048"/>
      <c r="K420" s="285">
        <f t="shared" si="224"/>
        <v>256623.19999999998</v>
      </c>
      <c r="L420" s="262">
        <v>1</v>
      </c>
      <c r="M420" s="1417">
        <v>1</v>
      </c>
      <c r="N420" s="285">
        <v>4.01</v>
      </c>
      <c r="O420" s="1048">
        <v>265221.39999999997</v>
      </c>
      <c r="P420" s="1048">
        <v>8000</v>
      </c>
      <c r="Q420" s="1048"/>
      <c r="R420" s="285">
        <f t="shared" si="225"/>
        <v>273221.39999999997</v>
      </c>
      <c r="S420" s="285">
        <f t="shared" si="226"/>
        <v>0</v>
      </c>
      <c r="T420" s="285">
        <f t="shared" si="220"/>
        <v>-8598.1999999999825</v>
      </c>
      <c r="U420" s="285">
        <f t="shared" si="221"/>
        <v>-8000</v>
      </c>
      <c r="V420" s="285">
        <f t="shared" si="222"/>
        <v>0</v>
      </c>
      <c r="W420" s="285">
        <f t="shared" si="227"/>
        <v>-16598.199999999983</v>
      </c>
      <c r="X420" s="262">
        <v>1</v>
      </c>
      <c r="Y420" s="1417">
        <v>2</v>
      </c>
      <c r="Z420" s="1563">
        <v>3.88</v>
      </c>
      <c r="AA420" s="1048">
        <v>256623.19999999998</v>
      </c>
      <c r="AB420" s="1048"/>
      <c r="AC420" s="1048"/>
      <c r="AD420" s="285">
        <f t="shared" si="223"/>
        <v>256623.19999999998</v>
      </c>
      <c r="AE420" s="262">
        <v>1</v>
      </c>
      <c r="AF420" s="285">
        <v>3</v>
      </c>
      <c r="AG420" s="285">
        <v>3.88</v>
      </c>
      <c r="AH420" s="1048">
        <v>256623.19999999998</v>
      </c>
      <c r="AI420" s="1048"/>
      <c r="AJ420" s="1048"/>
      <c r="AK420" s="285">
        <f t="shared" si="228"/>
        <v>256623.19999999998</v>
      </c>
    </row>
    <row r="421" spans="1:37" ht="27" x14ac:dyDescent="0.25">
      <c r="A421" s="1048">
        <v>13</v>
      </c>
      <c r="B421" s="262" t="s">
        <v>1429</v>
      </c>
      <c r="C421" s="26" t="s">
        <v>6712</v>
      </c>
      <c r="D421" s="329" t="s">
        <v>1</v>
      </c>
      <c r="E421" s="262">
        <v>1</v>
      </c>
      <c r="F421" s="1417">
        <v>1</v>
      </c>
      <c r="G421" s="1563">
        <v>3.88</v>
      </c>
      <c r="H421" s="1048">
        <v>256623.19999999998</v>
      </c>
      <c r="I421" s="1048"/>
      <c r="J421" s="1048"/>
      <c r="K421" s="285">
        <f t="shared" si="224"/>
        <v>256623.19999999998</v>
      </c>
      <c r="L421" s="262">
        <v>1</v>
      </c>
      <c r="M421" s="1417">
        <v>1</v>
      </c>
      <c r="N421" s="285">
        <v>4.01</v>
      </c>
      <c r="O421" s="1048">
        <v>265221.39999999997</v>
      </c>
      <c r="P421" s="1048">
        <v>8000</v>
      </c>
      <c r="Q421" s="1048"/>
      <c r="R421" s="285">
        <f t="shared" si="225"/>
        <v>273221.39999999997</v>
      </c>
      <c r="S421" s="285">
        <f t="shared" si="226"/>
        <v>0</v>
      </c>
      <c r="T421" s="285">
        <f t="shared" si="220"/>
        <v>-8598.1999999999825</v>
      </c>
      <c r="U421" s="285">
        <f t="shared" si="221"/>
        <v>-8000</v>
      </c>
      <c r="V421" s="285">
        <f t="shared" si="222"/>
        <v>0</v>
      </c>
      <c r="W421" s="285">
        <f t="shared" si="227"/>
        <v>-16598.199999999983</v>
      </c>
      <c r="X421" s="262">
        <v>1</v>
      </c>
      <c r="Y421" s="1417">
        <v>2</v>
      </c>
      <c r="Z421" s="1563">
        <v>3.88</v>
      </c>
      <c r="AA421" s="1048">
        <v>256623.19999999998</v>
      </c>
      <c r="AB421" s="1048"/>
      <c r="AC421" s="1048"/>
      <c r="AD421" s="285">
        <f t="shared" si="223"/>
        <v>256623.19999999998</v>
      </c>
      <c r="AE421" s="262">
        <v>1</v>
      </c>
      <c r="AF421" s="285">
        <v>3</v>
      </c>
      <c r="AG421" s="285">
        <v>3.88</v>
      </c>
      <c r="AH421" s="1048">
        <v>256623.19999999998</v>
      </c>
      <c r="AI421" s="1048"/>
      <c r="AJ421" s="1048"/>
      <c r="AK421" s="285">
        <f t="shared" si="228"/>
        <v>256623.19999999998</v>
      </c>
    </row>
    <row r="422" spans="1:37" ht="27" x14ac:dyDescent="0.25">
      <c r="A422" s="1048">
        <v>14</v>
      </c>
      <c r="B422" s="262" t="s">
        <v>1429</v>
      </c>
      <c r="C422" s="26" t="s">
        <v>6712</v>
      </c>
      <c r="D422" s="329" t="s">
        <v>1</v>
      </c>
      <c r="E422" s="262">
        <v>1</v>
      </c>
      <c r="F422" s="1417">
        <v>1</v>
      </c>
      <c r="G422" s="1563">
        <v>3.88</v>
      </c>
      <c r="H422" s="1048">
        <v>256623.19999999998</v>
      </c>
      <c r="I422" s="1048"/>
      <c r="J422" s="1048"/>
      <c r="K422" s="285">
        <f t="shared" si="224"/>
        <v>256623.19999999998</v>
      </c>
      <c r="L422" s="262">
        <v>1</v>
      </c>
      <c r="M422" s="1417">
        <v>1</v>
      </c>
      <c r="N422" s="285">
        <v>4.01</v>
      </c>
      <c r="O422" s="1048">
        <v>265221.39999999997</v>
      </c>
      <c r="P422" s="1048">
        <v>8000</v>
      </c>
      <c r="Q422" s="1048"/>
      <c r="R422" s="285">
        <f t="shared" si="225"/>
        <v>273221.39999999997</v>
      </c>
      <c r="S422" s="285">
        <f t="shared" si="226"/>
        <v>0</v>
      </c>
      <c r="T422" s="285">
        <f t="shared" si="220"/>
        <v>-8598.1999999999825</v>
      </c>
      <c r="U422" s="285">
        <f t="shared" si="221"/>
        <v>-8000</v>
      </c>
      <c r="V422" s="285">
        <f t="shared" si="222"/>
        <v>0</v>
      </c>
      <c r="W422" s="285">
        <f t="shared" si="227"/>
        <v>-16598.199999999983</v>
      </c>
      <c r="X422" s="262">
        <v>1</v>
      </c>
      <c r="Y422" s="1417">
        <v>2</v>
      </c>
      <c r="Z422" s="1563">
        <v>3.88</v>
      </c>
      <c r="AA422" s="1048">
        <v>256623.19999999998</v>
      </c>
      <c r="AB422" s="1048"/>
      <c r="AC422" s="1048"/>
      <c r="AD422" s="285">
        <f t="shared" si="223"/>
        <v>256623.19999999998</v>
      </c>
      <c r="AE422" s="262">
        <v>1</v>
      </c>
      <c r="AF422" s="285">
        <v>3</v>
      </c>
      <c r="AG422" s="285">
        <v>3.88</v>
      </c>
      <c r="AH422" s="1048">
        <v>256623.19999999998</v>
      </c>
      <c r="AI422" s="1048"/>
      <c r="AJ422" s="1048"/>
      <c r="AK422" s="285">
        <f t="shared" si="228"/>
        <v>256623.19999999998</v>
      </c>
    </row>
    <row r="423" spans="1:37" ht="27" x14ac:dyDescent="0.25">
      <c r="A423" s="1048">
        <v>15</v>
      </c>
      <c r="B423" s="262" t="s">
        <v>1429</v>
      </c>
      <c r="C423" s="26" t="s">
        <v>6712</v>
      </c>
      <c r="D423" s="329" t="s">
        <v>1</v>
      </c>
      <c r="E423" s="262">
        <v>1</v>
      </c>
      <c r="F423" s="1417">
        <v>1</v>
      </c>
      <c r="G423" s="1563">
        <v>3.88</v>
      </c>
      <c r="H423" s="1048">
        <v>256623.19999999998</v>
      </c>
      <c r="I423" s="1048"/>
      <c r="J423" s="1048"/>
      <c r="K423" s="285">
        <f t="shared" si="224"/>
        <v>256623.19999999998</v>
      </c>
      <c r="L423" s="262">
        <v>1</v>
      </c>
      <c r="M423" s="1417">
        <v>1</v>
      </c>
      <c r="N423" s="285">
        <v>4.01</v>
      </c>
      <c r="O423" s="1048">
        <v>265221.39999999997</v>
      </c>
      <c r="P423" s="1048">
        <v>8000</v>
      </c>
      <c r="Q423" s="1048"/>
      <c r="R423" s="285">
        <f t="shared" si="225"/>
        <v>273221.39999999997</v>
      </c>
      <c r="S423" s="285">
        <f t="shared" si="226"/>
        <v>0</v>
      </c>
      <c r="T423" s="285">
        <f t="shared" si="220"/>
        <v>-8598.1999999999825</v>
      </c>
      <c r="U423" s="285">
        <f t="shared" si="221"/>
        <v>-8000</v>
      </c>
      <c r="V423" s="285">
        <f t="shared" si="222"/>
        <v>0</v>
      </c>
      <c r="W423" s="285">
        <f t="shared" si="227"/>
        <v>-16598.199999999983</v>
      </c>
      <c r="X423" s="262">
        <v>1</v>
      </c>
      <c r="Y423" s="1417">
        <v>2</v>
      </c>
      <c r="Z423" s="1563">
        <v>3.88</v>
      </c>
      <c r="AA423" s="1048">
        <v>256623.19999999998</v>
      </c>
      <c r="AB423" s="1048"/>
      <c r="AC423" s="1048"/>
      <c r="AD423" s="285">
        <f t="shared" si="223"/>
        <v>256623.19999999998</v>
      </c>
      <c r="AE423" s="262">
        <v>1</v>
      </c>
      <c r="AF423" s="285">
        <v>3</v>
      </c>
      <c r="AG423" s="285">
        <v>3.88</v>
      </c>
      <c r="AH423" s="1048">
        <v>256623.19999999998</v>
      </c>
      <c r="AI423" s="1048"/>
      <c r="AJ423" s="1048"/>
      <c r="AK423" s="285">
        <f t="shared" si="228"/>
        <v>256623.19999999998</v>
      </c>
    </row>
    <row r="424" spans="1:37" ht="27" x14ac:dyDescent="0.25">
      <c r="A424" s="1048">
        <v>16</v>
      </c>
      <c r="B424" s="262" t="s">
        <v>1429</v>
      </c>
      <c r="C424" s="26" t="s">
        <v>6712</v>
      </c>
      <c r="D424" s="329" t="s">
        <v>1</v>
      </c>
      <c r="E424" s="262">
        <v>1</v>
      </c>
      <c r="F424" s="1417">
        <v>1</v>
      </c>
      <c r="G424" s="1563">
        <v>3.88</v>
      </c>
      <c r="H424" s="1048">
        <v>256623.19999999998</v>
      </c>
      <c r="I424" s="1048"/>
      <c r="J424" s="1048"/>
      <c r="K424" s="285">
        <f>H424+I424+J424</f>
        <v>256623.19999999998</v>
      </c>
      <c r="L424" s="262">
        <v>1</v>
      </c>
      <c r="M424" s="1417">
        <v>1</v>
      </c>
      <c r="N424" s="285">
        <v>4.01</v>
      </c>
      <c r="O424" s="1048">
        <v>265221.39999999997</v>
      </c>
      <c r="P424" s="1048">
        <v>8000</v>
      </c>
      <c r="Q424" s="1048"/>
      <c r="R424" s="285">
        <f>O424+P424+Q424</f>
        <v>273221.39999999997</v>
      </c>
      <c r="S424" s="285">
        <f>+E424-L424</f>
        <v>0</v>
      </c>
      <c r="T424" s="285">
        <f t="shared" si="220"/>
        <v>-8598.1999999999825</v>
      </c>
      <c r="U424" s="285">
        <f t="shared" si="221"/>
        <v>-8000</v>
      </c>
      <c r="V424" s="285">
        <f t="shared" si="222"/>
        <v>0</v>
      </c>
      <c r="W424" s="285">
        <f>T424+U424+V424</f>
        <v>-16598.199999999983</v>
      </c>
      <c r="X424" s="262">
        <v>1</v>
      </c>
      <c r="Y424" s="1417">
        <v>2</v>
      </c>
      <c r="Z424" s="1563">
        <v>3.88</v>
      </c>
      <c r="AA424" s="1048">
        <v>256623.19999999998</v>
      </c>
      <c r="AB424" s="1048"/>
      <c r="AC424" s="1048"/>
      <c r="AD424" s="285">
        <f t="shared" si="223"/>
        <v>256623.19999999998</v>
      </c>
      <c r="AE424" s="262">
        <v>1</v>
      </c>
      <c r="AF424" s="285">
        <v>3</v>
      </c>
      <c r="AG424" s="285">
        <v>3.88</v>
      </c>
      <c r="AH424" s="1048">
        <v>256623.19999999998</v>
      </c>
      <c r="AI424" s="1048"/>
      <c r="AJ424" s="1048"/>
      <c r="AK424" s="285">
        <f>AH424+AI424+AJ424</f>
        <v>256623.19999999998</v>
      </c>
    </row>
    <row r="425" spans="1:37" ht="27" x14ac:dyDescent="0.25">
      <c r="A425" s="1048">
        <v>17</v>
      </c>
      <c r="B425" s="262" t="s">
        <v>1429</v>
      </c>
      <c r="C425" s="26" t="s">
        <v>6712</v>
      </c>
      <c r="D425" s="329" t="s">
        <v>1</v>
      </c>
      <c r="E425" s="262">
        <v>1</v>
      </c>
      <c r="F425" s="1417">
        <v>1</v>
      </c>
      <c r="G425" s="1563">
        <v>3.88</v>
      </c>
      <c r="H425" s="1048">
        <v>256623.19999999998</v>
      </c>
      <c r="I425" s="1048"/>
      <c r="J425" s="1048"/>
      <c r="K425" s="285">
        <f t="shared" ref="K425:K426" si="229">H425+I425+J425</f>
        <v>256623.19999999998</v>
      </c>
      <c r="L425" s="262">
        <v>1</v>
      </c>
      <c r="M425" s="1417">
        <v>1</v>
      </c>
      <c r="N425" s="285">
        <v>4.01</v>
      </c>
      <c r="O425" s="1048">
        <v>265221.39999999997</v>
      </c>
      <c r="P425" s="1048">
        <v>8000</v>
      </c>
      <c r="Q425" s="1048"/>
      <c r="R425" s="285">
        <f t="shared" ref="R425:R426" si="230">O425+P425+Q425</f>
        <v>273221.39999999997</v>
      </c>
      <c r="S425" s="285">
        <f t="shared" ref="S425:S426" si="231">+E425-L425</f>
        <v>0</v>
      </c>
      <c r="T425" s="285">
        <f t="shared" si="220"/>
        <v>-8598.1999999999825</v>
      </c>
      <c r="U425" s="285">
        <f t="shared" si="221"/>
        <v>-8000</v>
      </c>
      <c r="V425" s="285">
        <f t="shared" si="222"/>
        <v>0</v>
      </c>
      <c r="W425" s="285">
        <f t="shared" ref="W425:W426" si="232">T425+U425+V425</f>
        <v>-16598.199999999983</v>
      </c>
      <c r="X425" s="262">
        <v>1</v>
      </c>
      <c r="Y425" s="1417">
        <v>2</v>
      </c>
      <c r="Z425" s="1563">
        <v>3.88</v>
      </c>
      <c r="AA425" s="1048">
        <v>256623.19999999998</v>
      </c>
      <c r="AB425" s="1048"/>
      <c r="AC425" s="1048"/>
      <c r="AD425" s="285">
        <f t="shared" si="223"/>
        <v>256623.19999999998</v>
      </c>
      <c r="AE425" s="262">
        <v>1</v>
      </c>
      <c r="AF425" s="285">
        <v>3</v>
      </c>
      <c r="AG425" s="285">
        <v>3.88</v>
      </c>
      <c r="AH425" s="1048">
        <v>256623.19999999998</v>
      </c>
      <c r="AI425" s="1048"/>
      <c r="AJ425" s="1048"/>
      <c r="AK425" s="285">
        <f t="shared" ref="AK425:AK426" si="233">AH425+AI425+AJ425</f>
        <v>256623.19999999998</v>
      </c>
    </row>
    <row r="426" spans="1:37" ht="27" x14ac:dyDescent="0.25">
      <c r="A426" s="1048">
        <v>18</v>
      </c>
      <c r="B426" s="262" t="s">
        <v>1429</v>
      </c>
      <c r="C426" s="26" t="s">
        <v>6712</v>
      </c>
      <c r="D426" s="329" t="s">
        <v>1</v>
      </c>
      <c r="E426" s="262">
        <v>1</v>
      </c>
      <c r="F426" s="1417">
        <v>1</v>
      </c>
      <c r="G426" s="1563">
        <v>3.88</v>
      </c>
      <c r="H426" s="1048">
        <v>256623.19999999998</v>
      </c>
      <c r="I426" s="1048"/>
      <c r="J426" s="1048"/>
      <c r="K426" s="285">
        <f t="shared" si="229"/>
        <v>256623.19999999998</v>
      </c>
      <c r="L426" s="262">
        <v>1</v>
      </c>
      <c r="M426" s="1417">
        <v>1</v>
      </c>
      <c r="N426" s="285">
        <v>4.01</v>
      </c>
      <c r="O426" s="1048">
        <v>265221.39999999997</v>
      </c>
      <c r="P426" s="1048">
        <v>8000</v>
      </c>
      <c r="Q426" s="1048"/>
      <c r="R426" s="285">
        <f t="shared" si="230"/>
        <v>273221.39999999997</v>
      </c>
      <c r="S426" s="285">
        <f t="shared" si="231"/>
        <v>0</v>
      </c>
      <c r="T426" s="285">
        <f t="shared" si="220"/>
        <v>-8598.1999999999825</v>
      </c>
      <c r="U426" s="285">
        <f t="shared" si="221"/>
        <v>-8000</v>
      </c>
      <c r="V426" s="285">
        <f t="shared" si="222"/>
        <v>0</v>
      </c>
      <c r="W426" s="285">
        <f t="shared" si="232"/>
        <v>-16598.199999999983</v>
      </c>
      <c r="X426" s="262">
        <v>1</v>
      </c>
      <c r="Y426" s="1417">
        <v>2</v>
      </c>
      <c r="Z426" s="1563">
        <v>3.88</v>
      </c>
      <c r="AA426" s="1048">
        <v>256623.19999999998</v>
      </c>
      <c r="AB426" s="1048"/>
      <c r="AC426" s="1048"/>
      <c r="AD426" s="285">
        <f t="shared" si="223"/>
        <v>256623.19999999998</v>
      </c>
      <c r="AE426" s="262">
        <v>1</v>
      </c>
      <c r="AF426" s="285">
        <v>3</v>
      </c>
      <c r="AG426" s="285">
        <v>3.88</v>
      </c>
      <c r="AH426" s="1048">
        <v>256623.19999999998</v>
      </c>
      <c r="AI426" s="1048"/>
      <c r="AJ426" s="1048"/>
      <c r="AK426" s="285">
        <f t="shared" si="233"/>
        <v>256623.19999999998</v>
      </c>
    </row>
    <row r="427" spans="1:37" s="555" customFormat="1" ht="14.25" x14ac:dyDescent="0.25">
      <c r="A427" s="553"/>
      <c r="B427" s="561" t="s">
        <v>113</v>
      </c>
      <c r="C427" s="329" t="s">
        <v>1</v>
      </c>
      <c r="D427" s="329" t="s">
        <v>1</v>
      </c>
      <c r="E427" s="329">
        <f>SUM(E409:E426)</f>
        <v>18</v>
      </c>
      <c r="F427" s="329"/>
      <c r="G427" s="329"/>
      <c r="H427" s="329">
        <f>SUM(H409:H426)</f>
        <v>4696601.4000000013</v>
      </c>
      <c r="I427" s="329">
        <f>SUM(I409:I426)</f>
        <v>72000</v>
      </c>
      <c r="J427" s="329">
        <f>SUM(J409:J417)</f>
        <v>0</v>
      </c>
      <c r="K427" s="329">
        <f>SUM(K409:K426)</f>
        <v>4768601.4000000013</v>
      </c>
      <c r="L427" s="329">
        <f>SUM(L409:L417)</f>
        <v>9</v>
      </c>
      <c r="M427" s="329"/>
      <c r="N427" s="329"/>
      <c r="O427" s="329">
        <f t="shared" ref="O427:W427" si="234">SUM(O409:O417)</f>
        <v>2386992.5999999996</v>
      </c>
      <c r="P427" s="329">
        <f t="shared" si="234"/>
        <v>72000</v>
      </c>
      <c r="Q427" s="329">
        <f t="shared" si="234"/>
        <v>0</v>
      </c>
      <c r="R427" s="329">
        <f t="shared" si="234"/>
        <v>2458992.5999999996</v>
      </c>
      <c r="S427" s="329">
        <f t="shared" si="234"/>
        <v>0</v>
      </c>
      <c r="T427" s="329">
        <f t="shared" si="234"/>
        <v>0</v>
      </c>
      <c r="U427" s="329">
        <f t="shared" si="234"/>
        <v>0</v>
      </c>
      <c r="V427" s="329">
        <f t="shared" si="234"/>
        <v>0</v>
      </c>
      <c r="W427" s="329">
        <f t="shared" si="234"/>
        <v>0</v>
      </c>
      <c r="X427" s="329">
        <f>SUM(X409:X426)</f>
        <v>18</v>
      </c>
      <c r="Y427" s="329"/>
      <c r="Z427" s="329"/>
      <c r="AA427" s="329">
        <f>SUM(AA409:AA426)</f>
        <v>4696601.4000000013</v>
      </c>
      <c r="AB427" s="329">
        <f>SUM(AB409:AB426)</f>
        <v>72000</v>
      </c>
      <c r="AC427" s="329">
        <f>SUM(AC409:AC417)</f>
        <v>0</v>
      </c>
      <c r="AD427" s="329">
        <f>SUM(AD409:AD426)</f>
        <v>4768601.4000000013</v>
      </c>
      <c r="AE427" s="329">
        <f>SUM(AE409:AE426)</f>
        <v>18</v>
      </c>
      <c r="AF427" s="329"/>
      <c r="AG427" s="329"/>
      <c r="AH427" s="329">
        <f>SUM(AH409:AH426)</f>
        <v>4696601.4000000013</v>
      </c>
      <c r="AI427" s="329">
        <f>SUM(AI409:AI426)</f>
        <v>72000</v>
      </c>
      <c r="AJ427" s="329">
        <f>SUM(AJ409:AJ417)</f>
        <v>0</v>
      </c>
      <c r="AK427" s="329">
        <f>SUM(AK409:AK426)</f>
        <v>4768601.4000000013</v>
      </c>
    </row>
    <row r="431" spans="1:37" ht="16.5" x14ac:dyDescent="0.3">
      <c r="B431" s="556" t="s">
        <v>230</v>
      </c>
      <c r="I431" s="327"/>
      <c r="K431" s="1512"/>
      <c r="L431" s="327"/>
      <c r="Q431" s="327"/>
      <c r="R431" s="327"/>
      <c r="S431" s="327"/>
      <c r="U431" s="1512"/>
      <c r="V431" s="327"/>
      <c r="X431" s="37"/>
    </row>
    <row r="432" spans="1:37" ht="24" customHeight="1" thickBot="1" x14ac:dyDescent="0.3">
      <c r="B432" s="557"/>
      <c r="C432" s="404"/>
      <c r="D432" s="404"/>
      <c r="E432" s="557"/>
      <c r="F432" s="404"/>
      <c r="G432" s="404"/>
      <c r="H432" s="404"/>
      <c r="J432" s="236"/>
      <c r="K432" s="1180"/>
      <c r="L432" s="236"/>
      <c r="M432" s="1411"/>
      <c r="N432" s="1411"/>
      <c r="O432" s="236"/>
      <c r="P432" s="236"/>
      <c r="Q432" s="1411"/>
      <c r="R432" s="1410"/>
      <c r="S432" s="1740"/>
      <c r="T432" s="1740"/>
      <c r="U432" s="1740"/>
      <c r="V432" s="1740"/>
      <c r="W432" s="1740"/>
      <c r="X432" s="236"/>
    </row>
    <row r="433" spans="1:37" s="282" customFormat="1" ht="25.5" customHeight="1" x14ac:dyDescent="0.25">
      <c r="A433" s="19"/>
      <c r="B433" s="558" t="s">
        <v>29</v>
      </c>
      <c r="C433" s="1548" t="s">
        <v>1626</v>
      </c>
      <c r="D433" s="1548"/>
      <c r="E433" s="1548"/>
      <c r="F433" s="1548"/>
      <c r="G433" s="1548"/>
      <c r="H433" s="1548"/>
      <c r="I433" s="20"/>
      <c r="J433" s="20"/>
      <c r="K433" s="259" t="s">
        <v>228</v>
      </c>
      <c r="L433" s="1412"/>
      <c r="M433" s="327"/>
      <c r="N433" s="20"/>
      <c r="O433" s="20"/>
      <c r="P433" s="20"/>
      <c r="Q433" s="20"/>
      <c r="S433" s="20"/>
      <c r="T433" s="20"/>
      <c r="U433" s="20"/>
      <c r="V433" s="20"/>
      <c r="W433" s="259" t="s">
        <v>228</v>
      </c>
    </row>
    <row r="434" spans="1:37" s="1414" customFormat="1" ht="14.25" x14ac:dyDescent="0.25">
      <c r="A434" s="1413"/>
      <c r="B434" s="559"/>
      <c r="C434" s="1894" t="s">
        <v>424</v>
      </c>
      <c r="D434" s="1895"/>
      <c r="E434" s="1895"/>
      <c r="F434" s="1895"/>
      <c r="G434" s="1895"/>
      <c r="H434" s="1895"/>
      <c r="I434" s="1895"/>
      <c r="J434" s="1895"/>
      <c r="K434" s="1896"/>
      <c r="L434" s="1897" t="s">
        <v>392</v>
      </c>
      <c r="M434" s="1892"/>
      <c r="N434" s="1892"/>
      <c r="O434" s="1892"/>
      <c r="P434" s="1892"/>
      <c r="Q434" s="1892"/>
      <c r="R434" s="1893"/>
      <c r="S434" s="1892" t="s">
        <v>229</v>
      </c>
      <c r="T434" s="1892"/>
      <c r="U434" s="1892"/>
      <c r="V434" s="1892"/>
      <c r="W434" s="1892"/>
      <c r="X434" s="1897" t="s">
        <v>450</v>
      </c>
      <c r="Y434" s="1892"/>
      <c r="Z434" s="1892"/>
      <c r="AA434" s="1892"/>
      <c r="AB434" s="1892"/>
      <c r="AC434" s="1892"/>
      <c r="AD434" s="1892"/>
      <c r="AE434" s="1892" t="s">
        <v>1683</v>
      </c>
      <c r="AF434" s="1892"/>
      <c r="AG434" s="1892"/>
      <c r="AH434" s="1892"/>
      <c r="AI434" s="1892"/>
      <c r="AJ434" s="1892"/>
      <c r="AK434" s="1893"/>
    </row>
    <row r="435" spans="1:37" s="282" customFormat="1" ht="140.25" x14ac:dyDescent="0.25">
      <c r="A435" s="303" t="s">
        <v>114</v>
      </c>
      <c r="B435" s="326" t="s">
        <v>231</v>
      </c>
      <c r="C435" s="1418" t="s">
        <v>232</v>
      </c>
      <c r="D435" s="1418" t="s">
        <v>233</v>
      </c>
      <c r="E435" s="1418" t="s">
        <v>223</v>
      </c>
      <c r="F435" s="1418" t="s">
        <v>423</v>
      </c>
      <c r="G435" s="1418" t="s">
        <v>396</v>
      </c>
      <c r="H435" s="1415" t="s">
        <v>1604</v>
      </c>
      <c r="I435" s="326" t="s">
        <v>235</v>
      </c>
      <c r="J435" s="326" t="s">
        <v>236</v>
      </c>
      <c r="K435" s="326" t="s">
        <v>380</v>
      </c>
      <c r="L435" s="326" t="s">
        <v>223</v>
      </c>
      <c r="M435" s="326" t="s">
        <v>473</v>
      </c>
      <c r="N435" s="326" t="s">
        <v>377</v>
      </c>
      <c r="O435" s="326" t="s">
        <v>298</v>
      </c>
      <c r="P435" s="326" t="s">
        <v>235</v>
      </c>
      <c r="Q435" s="326" t="s">
        <v>236</v>
      </c>
      <c r="R435" s="326" t="s">
        <v>379</v>
      </c>
      <c r="S435" s="326" t="s">
        <v>223</v>
      </c>
      <c r="T435" s="326" t="s">
        <v>298</v>
      </c>
      <c r="U435" s="326" t="s">
        <v>235</v>
      </c>
      <c r="V435" s="326" t="s">
        <v>236</v>
      </c>
      <c r="W435" s="326" t="s">
        <v>378</v>
      </c>
      <c r="X435" s="326" t="s">
        <v>223</v>
      </c>
      <c r="Y435" s="326" t="s">
        <v>1605</v>
      </c>
      <c r="Z435" s="1419" t="s">
        <v>426</v>
      </c>
      <c r="AA435" s="326" t="s">
        <v>298</v>
      </c>
      <c r="AB435" s="326" t="s">
        <v>235</v>
      </c>
      <c r="AC435" s="326" t="s">
        <v>236</v>
      </c>
      <c r="AD435" s="326" t="s">
        <v>379</v>
      </c>
      <c r="AE435" s="326" t="s">
        <v>223</v>
      </c>
      <c r="AF435" s="326" t="s">
        <v>1606</v>
      </c>
      <c r="AG435" s="1419" t="s">
        <v>474</v>
      </c>
      <c r="AH435" s="326" t="s">
        <v>298</v>
      </c>
      <c r="AI435" s="326" t="s">
        <v>235</v>
      </c>
      <c r="AJ435" s="326" t="s">
        <v>236</v>
      </c>
      <c r="AK435" s="326" t="s">
        <v>379</v>
      </c>
    </row>
    <row r="436" spans="1:37" s="1416" customFormat="1" ht="12.75" x14ac:dyDescent="0.25">
      <c r="A436" s="328">
        <v>1</v>
      </c>
      <c r="B436" s="328">
        <v>2</v>
      </c>
      <c r="C436" s="328">
        <v>3</v>
      </c>
      <c r="D436" s="328">
        <v>4</v>
      </c>
      <c r="E436" s="328">
        <v>5</v>
      </c>
      <c r="F436" s="328">
        <v>6</v>
      </c>
      <c r="G436" s="328">
        <v>7</v>
      </c>
      <c r="H436" s="328">
        <v>8</v>
      </c>
      <c r="I436" s="328">
        <v>9</v>
      </c>
      <c r="J436" s="328">
        <v>10</v>
      </c>
      <c r="K436" s="328">
        <v>11</v>
      </c>
      <c r="L436" s="328">
        <v>12</v>
      </c>
      <c r="M436" s="328">
        <v>13</v>
      </c>
      <c r="N436" s="328">
        <v>14</v>
      </c>
      <c r="O436" s="328">
        <v>15</v>
      </c>
      <c r="P436" s="328">
        <v>16</v>
      </c>
      <c r="Q436" s="328">
        <v>17</v>
      </c>
      <c r="R436" s="328">
        <v>18</v>
      </c>
      <c r="S436" s="328">
        <v>19</v>
      </c>
      <c r="T436" s="328">
        <v>20</v>
      </c>
      <c r="U436" s="328">
        <v>21</v>
      </c>
      <c r="V436" s="328">
        <v>22</v>
      </c>
      <c r="W436" s="328">
        <v>23</v>
      </c>
      <c r="X436" s="328">
        <v>12</v>
      </c>
      <c r="Y436" s="328">
        <v>13</v>
      </c>
      <c r="Z436" s="328">
        <v>14</v>
      </c>
      <c r="AA436" s="328">
        <v>15</v>
      </c>
      <c r="AB436" s="328">
        <v>16</v>
      </c>
      <c r="AC436" s="328">
        <v>17</v>
      </c>
      <c r="AD436" s="328">
        <v>18</v>
      </c>
      <c r="AE436" s="328">
        <v>12</v>
      </c>
      <c r="AF436" s="328">
        <v>13</v>
      </c>
      <c r="AG436" s="328">
        <v>14</v>
      </c>
      <c r="AH436" s="328">
        <v>15</v>
      </c>
      <c r="AI436" s="328">
        <v>16</v>
      </c>
      <c r="AJ436" s="328">
        <v>17</v>
      </c>
      <c r="AK436" s="328">
        <v>18</v>
      </c>
    </row>
    <row r="437" spans="1:37" ht="57.75" x14ac:dyDescent="0.3">
      <c r="A437" s="553" t="s">
        <v>2</v>
      </c>
      <c r="B437" s="560" t="s">
        <v>1607</v>
      </c>
      <c r="C437" s="285"/>
      <c r="D437" s="285"/>
      <c r="E437" s="560"/>
      <c r="F437" s="285"/>
      <c r="G437" s="285"/>
      <c r="H437" s="285"/>
      <c r="I437" s="285"/>
      <c r="J437" s="285"/>
      <c r="K437" s="285"/>
      <c r="L437" s="560"/>
      <c r="M437" s="285"/>
      <c r="N437" s="285"/>
      <c r="O437" s="285"/>
      <c r="P437" s="285"/>
      <c r="Q437" s="285"/>
      <c r="R437" s="285"/>
      <c r="S437" s="285"/>
      <c r="T437" s="285"/>
      <c r="U437" s="285"/>
      <c r="V437" s="285"/>
      <c r="W437" s="285"/>
      <c r="X437" s="560"/>
      <c r="Y437" s="285"/>
      <c r="Z437" s="285"/>
      <c r="AA437" s="285"/>
      <c r="AB437" s="285"/>
      <c r="AC437" s="285"/>
      <c r="AD437" s="285"/>
      <c r="AE437" s="560"/>
      <c r="AF437" s="285"/>
      <c r="AG437" s="285"/>
      <c r="AH437" s="285"/>
      <c r="AI437" s="285"/>
      <c r="AJ437" s="285"/>
      <c r="AK437" s="285"/>
    </row>
    <row r="438" spans="1:37" x14ac:dyDescent="0.25">
      <c r="A438" s="1048"/>
      <c r="B438" s="301" t="s">
        <v>200</v>
      </c>
      <c r="C438" s="285"/>
      <c r="D438" s="285"/>
      <c r="E438" s="301"/>
      <c r="F438" s="285"/>
      <c r="G438" s="285"/>
      <c r="H438" s="285"/>
      <c r="I438" s="285"/>
      <c r="J438" s="285"/>
      <c r="K438" s="285"/>
      <c r="L438" s="301"/>
      <c r="M438" s="285"/>
      <c r="N438" s="285"/>
      <c r="O438" s="285"/>
      <c r="P438" s="285"/>
      <c r="Q438" s="285"/>
      <c r="R438" s="285"/>
      <c r="S438" s="285"/>
      <c r="T438" s="285"/>
      <c r="U438" s="285"/>
      <c r="V438" s="285"/>
      <c r="W438" s="285"/>
      <c r="X438" s="301"/>
      <c r="Y438" s="285"/>
      <c r="Z438" s="285"/>
      <c r="AA438" s="285"/>
      <c r="AB438" s="285"/>
      <c r="AC438" s="285"/>
      <c r="AD438" s="285"/>
      <c r="AE438" s="301"/>
      <c r="AF438" s="285"/>
      <c r="AG438" s="285"/>
      <c r="AH438" s="285"/>
      <c r="AI438" s="285"/>
      <c r="AJ438" s="285"/>
      <c r="AK438" s="285"/>
    </row>
    <row r="439" spans="1:37" x14ac:dyDescent="0.25">
      <c r="A439" s="1048"/>
      <c r="B439" s="301"/>
      <c r="C439" s="285"/>
      <c r="D439" s="285"/>
      <c r="E439" s="301"/>
      <c r="F439" s="285"/>
      <c r="G439" s="285"/>
      <c r="H439" s="301"/>
      <c r="I439" s="301"/>
      <c r="J439" s="301"/>
      <c r="K439" s="301"/>
      <c r="L439" s="301"/>
      <c r="M439" s="285"/>
      <c r="N439" s="285"/>
      <c r="O439" s="301"/>
      <c r="P439" s="301"/>
      <c r="Q439" s="301"/>
      <c r="R439" s="301"/>
      <c r="S439" s="301"/>
      <c r="T439" s="301"/>
      <c r="U439" s="301"/>
      <c r="V439" s="301"/>
      <c r="W439" s="301"/>
      <c r="X439" s="301"/>
      <c r="Y439" s="285"/>
      <c r="Z439" s="285"/>
      <c r="AA439" s="301"/>
      <c r="AB439" s="301"/>
      <c r="AC439" s="301"/>
      <c r="AD439" s="301"/>
      <c r="AE439" s="301"/>
      <c r="AF439" s="285"/>
      <c r="AG439" s="285"/>
      <c r="AH439" s="301"/>
      <c r="AI439" s="301"/>
      <c r="AJ439" s="301"/>
      <c r="AK439" s="301"/>
    </row>
    <row r="440" spans="1:37" ht="27" x14ac:dyDescent="0.25">
      <c r="A440" s="1048">
        <v>1</v>
      </c>
      <c r="B440" s="262" t="s">
        <v>6873</v>
      </c>
      <c r="C440" s="26" t="s">
        <v>6712</v>
      </c>
      <c r="D440" s="329" t="s">
        <v>1</v>
      </c>
      <c r="E440" s="262">
        <v>1</v>
      </c>
      <c r="F440" s="1417">
        <v>2</v>
      </c>
      <c r="G440" s="1563">
        <v>4.01</v>
      </c>
      <c r="H440" s="1048">
        <v>265221.39999999997</v>
      </c>
      <c r="I440" s="1048"/>
      <c r="J440" s="1048"/>
      <c r="K440" s="285">
        <f>H440+I440+J440</f>
        <v>265221.39999999997</v>
      </c>
      <c r="L440" s="262">
        <v>1</v>
      </c>
      <c r="M440" s="1417">
        <v>1</v>
      </c>
      <c r="N440" s="285">
        <v>4.01</v>
      </c>
      <c r="O440" s="1048">
        <v>265221.39999999997</v>
      </c>
      <c r="P440" s="1048"/>
      <c r="Q440" s="1048"/>
      <c r="R440" s="285">
        <f>O440+P440+Q440</f>
        <v>265221.39999999997</v>
      </c>
      <c r="S440" s="285">
        <f>+E440-L440</f>
        <v>0</v>
      </c>
      <c r="T440" s="285">
        <f t="shared" ref="T440:V451" si="235">H440-O440</f>
        <v>0</v>
      </c>
      <c r="U440" s="285">
        <f t="shared" si="235"/>
        <v>0</v>
      </c>
      <c r="V440" s="285">
        <f t="shared" si="235"/>
        <v>0</v>
      </c>
      <c r="W440" s="285">
        <f>T440+U440+V440</f>
        <v>0</v>
      </c>
      <c r="X440" s="262">
        <v>1</v>
      </c>
      <c r="Y440" s="1417">
        <v>3</v>
      </c>
      <c r="Z440" s="1563">
        <v>4.01</v>
      </c>
      <c r="AA440" s="1048">
        <v>265221.39999999997</v>
      </c>
      <c r="AB440" s="1048"/>
      <c r="AC440" s="1048"/>
      <c r="AD440" s="285">
        <f t="shared" ref="AD440:AD451" si="236">AA440+AB440+AC440</f>
        <v>265221.39999999997</v>
      </c>
      <c r="AE440" s="262">
        <v>1</v>
      </c>
      <c r="AF440" s="285">
        <v>4</v>
      </c>
      <c r="AG440" s="1563">
        <v>4.01</v>
      </c>
      <c r="AH440" s="1048">
        <v>265221.39999999997</v>
      </c>
      <c r="AI440" s="1048"/>
      <c r="AJ440" s="1048"/>
      <c r="AK440" s="285">
        <f>AH440+AI440+AJ440</f>
        <v>265221.39999999997</v>
      </c>
    </row>
    <row r="441" spans="1:37" ht="27" x14ac:dyDescent="0.25">
      <c r="A441" s="1048">
        <v>2</v>
      </c>
      <c r="B441" s="262" t="s">
        <v>6874</v>
      </c>
      <c r="C441" s="26" t="s">
        <v>6712</v>
      </c>
      <c r="D441" s="329" t="s">
        <v>1</v>
      </c>
      <c r="E441" s="262">
        <v>1</v>
      </c>
      <c r="F441" s="1417">
        <v>2</v>
      </c>
      <c r="G441" s="1563">
        <v>4.01</v>
      </c>
      <c r="H441" s="1048">
        <v>265221.39999999997</v>
      </c>
      <c r="I441" s="1048"/>
      <c r="J441" s="1048"/>
      <c r="K441" s="285">
        <f t="shared" ref="K441:K445" si="237">H441+I441+J441</f>
        <v>265221.39999999997</v>
      </c>
      <c r="L441" s="262">
        <v>1</v>
      </c>
      <c r="M441" s="1417">
        <v>1</v>
      </c>
      <c r="N441" s="285">
        <v>4.01</v>
      </c>
      <c r="O441" s="1048">
        <v>265221.39999999997</v>
      </c>
      <c r="P441" s="1048"/>
      <c r="Q441" s="1048"/>
      <c r="R441" s="285">
        <f t="shared" ref="R441:R445" si="238">O441+P441+Q441</f>
        <v>265221.39999999997</v>
      </c>
      <c r="S441" s="285">
        <f t="shared" ref="S441:S445" si="239">+E441-L441</f>
        <v>0</v>
      </c>
      <c r="T441" s="285">
        <f t="shared" si="235"/>
        <v>0</v>
      </c>
      <c r="U441" s="285">
        <f t="shared" si="235"/>
        <v>0</v>
      </c>
      <c r="V441" s="285">
        <f t="shared" si="235"/>
        <v>0</v>
      </c>
      <c r="W441" s="285">
        <f t="shared" ref="W441:W445" si="240">T441+U441+V441</f>
        <v>0</v>
      </c>
      <c r="X441" s="262">
        <v>1</v>
      </c>
      <c r="Y441" s="1417">
        <v>3</v>
      </c>
      <c r="Z441" s="1563">
        <v>4.01</v>
      </c>
      <c r="AA441" s="1048">
        <v>265221.39999999997</v>
      </c>
      <c r="AB441" s="1048"/>
      <c r="AC441" s="1048"/>
      <c r="AD441" s="285">
        <f t="shared" si="236"/>
        <v>265221.39999999997</v>
      </c>
      <c r="AE441" s="262">
        <v>1</v>
      </c>
      <c r="AF441" s="285">
        <v>4</v>
      </c>
      <c r="AG441" s="1563">
        <v>4.01</v>
      </c>
      <c r="AH441" s="1048">
        <v>265221.39999999997</v>
      </c>
      <c r="AI441" s="1048"/>
      <c r="AJ441" s="1048"/>
      <c r="AK441" s="285">
        <f t="shared" ref="AK441:AK445" si="241">AH441+AI441+AJ441</f>
        <v>265221.39999999997</v>
      </c>
    </row>
    <row r="442" spans="1:37" ht="27" x14ac:dyDescent="0.25">
      <c r="A442" s="1048">
        <v>3</v>
      </c>
      <c r="B442" s="262" t="s">
        <v>6875</v>
      </c>
      <c r="C442" s="26" t="s">
        <v>6712</v>
      </c>
      <c r="D442" s="329" t="s">
        <v>1</v>
      </c>
      <c r="E442" s="262">
        <v>1</v>
      </c>
      <c r="F442" s="1417">
        <v>2</v>
      </c>
      <c r="G442" s="1563">
        <v>4.01</v>
      </c>
      <c r="H442" s="1048">
        <v>265221.39999999997</v>
      </c>
      <c r="I442" s="1048"/>
      <c r="J442" s="1048"/>
      <c r="K442" s="285">
        <f t="shared" si="237"/>
        <v>265221.39999999997</v>
      </c>
      <c r="L442" s="262">
        <v>1</v>
      </c>
      <c r="M442" s="1417">
        <v>1</v>
      </c>
      <c r="N442" s="285">
        <v>4.01</v>
      </c>
      <c r="O442" s="1048">
        <v>265221.39999999997</v>
      </c>
      <c r="P442" s="1048"/>
      <c r="Q442" s="1048"/>
      <c r="R442" s="285">
        <f t="shared" si="238"/>
        <v>265221.39999999997</v>
      </c>
      <c r="S442" s="285">
        <f t="shared" si="239"/>
        <v>0</v>
      </c>
      <c r="T442" s="285">
        <f t="shared" si="235"/>
        <v>0</v>
      </c>
      <c r="U442" s="285">
        <f t="shared" si="235"/>
        <v>0</v>
      </c>
      <c r="V442" s="285">
        <f t="shared" si="235"/>
        <v>0</v>
      </c>
      <c r="W442" s="285">
        <f t="shared" si="240"/>
        <v>0</v>
      </c>
      <c r="X442" s="262">
        <v>1</v>
      </c>
      <c r="Y442" s="1417">
        <v>3</v>
      </c>
      <c r="Z442" s="1563">
        <v>4.01</v>
      </c>
      <c r="AA442" s="1048">
        <v>265221.39999999997</v>
      </c>
      <c r="AB442" s="1048"/>
      <c r="AC442" s="1048"/>
      <c r="AD442" s="285">
        <f t="shared" si="236"/>
        <v>265221.39999999997</v>
      </c>
      <c r="AE442" s="262">
        <v>1</v>
      </c>
      <c r="AF442" s="285">
        <v>4</v>
      </c>
      <c r="AG442" s="1563">
        <v>4.01</v>
      </c>
      <c r="AH442" s="1048">
        <v>265221.39999999997</v>
      </c>
      <c r="AI442" s="1048"/>
      <c r="AJ442" s="1048"/>
      <c r="AK442" s="285">
        <f t="shared" si="241"/>
        <v>265221.39999999997</v>
      </c>
    </row>
    <row r="443" spans="1:37" ht="27" x14ac:dyDescent="0.25">
      <c r="A443" s="1048">
        <v>4</v>
      </c>
      <c r="B443" s="262" t="s">
        <v>6876</v>
      </c>
      <c r="C443" s="26" t="s">
        <v>6712</v>
      </c>
      <c r="D443" s="329" t="s">
        <v>1</v>
      </c>
      <c r="E443" s="262">
        <v>1</v>
      </c>
      <c r="F443" s="1417">
        <v>2</v>
      </c>
      <c r="G443" s="1563">
        <v>4.01</v>
      </c>
      <c r="H443" s="1048">
        <v>265221.39999999997</v>
      </c>
      <c r="I443" s="1048"/>
      <c r="J443" s="1048"/>
      <c r="K443" s="285">
        <f t="shared" si="237"/>
        <v>265221.39999999997</v>
      </c>
      <c r="L443" s="262">
        <v>1</v>
      </c>
      <c r="M443" s="1417">
        <v>1</v>
      </c>
      <c r="N443" s="285">
        <v>4.01</v>
      </c>
      <c r="O443" s="1048">
        <v>265221.39999999997</v>
      </c>
      <c r="P443" s="1048"/>
      <c r="Q443" s="1048"/>
      <c r="R443" s="285">
        <f t="shared" si="238"/>
        <v>265221.39999999997</v>
      </c>
      <c r="S443" s="285">
        <f t="shared" si="239"/>
        <v>0</v>
      </c>
      <c r="T443" s="285">
        <f t="shared" si="235"/>
        <v>0</v>
      </c>
      <c r="U443" s="285">
        <f t="shared" si="235"/>
        <v>0</v>
      </c>
      <c r="V443" s="285">
        <f t="shared" si="235"/>
        <v>0</v>
      </c>
      <c r="W443" s="285">
        <f t="shared" si="240"/>
        <v>0</v>
      </c>
      <c r="X443" s="262">
        <v>1</v>
      </c>
      <c r="Y443" s="1417">
        <v>3</v>
      </c>
      <c r="Z443" s="1563">
        <v>4.01</v>
      </c>
      <c r="AA443" s="1048">
        <v>265221.39999999997</v>
      </c>
      <c r="AB443" s="1048"/>
      <c r="AC443" s="1048"/>
      <c r="AD443" s="285">
        <f t="shared" si="236"/>
        <v>265221.39999999997</v>
      </c>
      <c r="AE443" s="262">
        <v>1</v>
      </c>
      <c r="AF443" s="285">
        <v>4</v>
      </c>
      <c r="AG443" s="1563">
        <v>4.01</v>
      </c>
      <c r="AH443" s="1048">
        <v>265221.39999999997</v>
      </c>
      <c r="AI443" s="1048"/>
      <c r="AJ443" s="1048"/>
      <c r="AK443" s="285">
        <f t="shared" si="241"/>
        <v>265221.39999999997</v>
      </c>
    </row>
    <row r="444" spans="1:37" ht="27" x14ac:dyDescent="0.25">
      <c r="A444" s="1048">
        <v>5</v>
      </c>
      <c r="B444" s="262" t="s">
        <v>6877</v>
      </c>
      <c r="C444" s="26" t="s">
        <v>6712</v>
      </c>
      <c r="D444" s="329" t="s">
        <v>1</v>
      </c>
      <c r="E444" s="262">
        <v>1</v>
      </c>
      <c r="F444" s="1417">
        <v>2</v>
      </c>
      <c r="G444" s="1563">
        <v>4.01</v>
      </c>
      <c r="H444" s="1048">
        <v>265221.39999999997</v>
      </c>
      <c r="I444" s="1048"/>
      <c r="J444" s="1048"/>
      <c r="K444" s="285">
        <f t="shared" si="237"/>
        <v>265221.39999999997</v>
      </c>
      <c r="L444" s="262">
        <v>1</v>
      </c>
      <c r="M444" s="1417">
        <v>1</v>
      </c>
      <c r="N444" s="285">
        <v>4.01</v>
      </c>
      <c r="O444" s="1048">
        <v>265221.39999999997</v>
      </c>
      <c r="P444" s="1048"/>
      <c r="Q444" s="1048"/>
      <c r="R444" s="285">
        <f t="shared" si="238"/>
        <v>265221.39999999997</v>
      </c>
      <c r="S444" s="285">
        <f t="shared" si="239"/>
        <v>0</v>
      </c>
      <c r="T444" s="285">
        <f t="shared" si="235"/>
        <v>0</v>
      </c>
      <c r="U444" s="285">
        <f t="shared" si="235"/>
        <v>0</v>
      </c>
      <c r="V444" s="285">
        <f t="shared" si="235"/>
        <v>0</v>
      </c>
      <c r="W444" s="285">
        <f t="shared" si="240"/>
        <v>0</v>
      </c>
      <c r="X444" s="262">
        <v>1</v>
      </c>
      <c r="Y444" s="1417">
        <v>3</v>
      </c>
      <c r="Z444" s="1563">
        <v>4.01</v>
      </c>
      <c r="AA444" s="1048">
        <v>265221.39999999997</v>
      </c>
      <c r="AB444" s="1048"/>
      <c r="AC444" s="1048"/>
      <c r="AD444" s="285">
        <f t="shared" si="236"/>
        <v>265221.39999999997</v>
      </c>
      <c r="AE444" s="262">
        <v>1</v>
      </c>
      <c r="AF444" s="285">
        <v>4</v>
      </c>
      <c r="AG444" s="1563">
        <v>4.01</v>
      </c>
      <c r="AH444" s="1048">
        <v>265221.39999999997</v>
      </c>
      <c r="AI444" s="1048"/>
      <c r="AJ444" s="1048"/>
      <c r="AK444" s="285">
        <f t="shared" si="241"/>
        <v>265221.39999999997</v>
      </c>
    </row>
    <row r="445" spans="1:37" ht="27" x14ac:dyDescent="0.25">
      <c r="A445" s="1048">
        <v>6</v>
      </c>
      <c r="B445" s="262" t="s">
        <v>6878</v>
      </c>
      <c r="C445" s="26" t="s">
        <v>6712</v>
      </c>
      <c r="D445" s="329" t="s">
        <v>1</v>
      </c>
      <c r="E445" s="262">
        <v>1</v>
      </c>
      <c r="F445" s="1417">
        <v>2</v>
      </c>
      <c r="G445" s="1563">
        <v>4.01</v>
      </c>
      <c r="H445" s="1048">
        <v>265221.39999999997</v>
      </c>
      <c r="I445" s="1048"/>
      <c r="J445" s="1048"/>
      <c r="K445" s="285">
        <f t="shared" si="237"/>
        <v>265221.39999999997</v>
      </c>
      <c r="L445" s="262">
        <v>1</v>
      </c>
      <c r="M445" s="1417">
        <v>1</v>
      </c>
      <c r="N445" s="285">
        <v>4.01</v>
      </c>
      <c r="O445" s="1048">
        <v>265221.39999999997</v>
      </c>
      <c r="P445" s="1048"/>
      <c r="Q445" s="1048"/>
      <c r="R445" s="285">
        <f t="shared" si="238"/>
        <v>265221.39999999997</v>
      </c>
      <c r="S445" s="285">
        <f t="shared" si="239"/>
        <v>0</v>
      </c>
      <c r="T445" s="285">
        <f t="shared" si="235"/>
        <v>0</v>
      </c>
      <c r="U445" s="285">
        <f t="shared" si="235"/>
        <v>0</v>
      </c>
      <c r="V445" s="285">
        <f t="shared" si="235"/>
        <v>0</v>
      </c>
      <c r="W445" s="285">
        <f t="shared" si="240"/>
        <v>0</v>
      </c>
      <c r="X445" s="262">
        <v>1</v>
      </c>
      <c r="Y445" s="1417">
        <v>3</v>
      </c>
      <c r="Z445" s="1563">
        <v>4.01</v>
      </c>
      <c r="AA445" s="1048">
        <v>265221.39999999997</v>
      </c>
      <c r="AB445" s="1048"/>
      <c r="AC445" s="1048"/>
      <c r="AD445" s="285">
        <f t="shared" si="236"/>
        <v>265221.39999999997</v>
      </c>
      <c r="AE445" s="262">
        <v>1</v>
      </c>
      <c r="AF445" s="285">
        <v>4</v>
      </c>
      <c r="AG445" s="1563">
        <v>4.01</v>
      </c>
      <c r="AH445" s="1048">
        <v>265221.39999999997</v>
      </c>
      <c r="AI445" s="1048"/>
      <c r="AJ445" s="1048"/>
      <c r="AK445" s="285">
        <f t="shared" si="241"/>
        <v>265221.39999999997</v>
      </c>
    </row>
    <row r="446" spans="1:37" ht="27" x14ac:dyDescent="0.25">
      <c r="A446" s="1048">
        <v>7</v>
      </c>
      <c r="B446" s="262" t="s">
        <v>6879</v>
      </c>
      <c r="C446" s="26" t="s">
        <v>6712</v>
      </c>
      <c r="D446" s="329" t="s">
        <v>1</v>
      </c>
      <c r="E446" s="262">
        <v>1</v>
      </c>
      <c r="F446" s="1417">
        <v>2</v>
      </c>
      <c r="G446" s="1563">
        <v>4.01</v>
      </c>
      <c r="H446" s="1048">
        <v>265221.39999999997</v>
      </c>
      <c r="I446" s="1048"/>
      <c r="J446" s="1048"/>
      <c r="K446" s="285">
        <f>H446+I446+J446</f>
        <v>265221.39999999997</v>
      </c>
      <c r="L446" s="262">
        <v>1</v>
      </c>
      <c r="M446" s="1417">
        <v>1</v>
      </c>
      <c r="N446" s="285">
        <v>4.01</v>
      </c>
      <c r="O446" s="1048">
        <v>265221.39999999997</v>
      </c>
      <c r="P446" s="1048"/>
      <c r="Q446" s="1048"/>
      <c r="R446" s="285">
        <f>O446+P446+Q446</f>
        <v>265221.39999999997</v>
      </c>
      <c r="S446" s="285">
        <f>+E446-L446</f>
        <v>0</v>
      </c>
      <c r="T446" s="285">
        <f t="shared" si="235"/>
        <v>0</v>
      </c>
      <c r="U446" s="285">
        <f t="shared" si="235"/>
        <v>0</v>
      </c>
      <c r="V446" s="285">
        <f t="shared" si="235"/>
        <v>0</v>
      </c>
      <c r="W446" s="285">
        <f>T446+U446+V446</f>
        <v>0</v>
      </c>
      <c r="X446" s="262">
        <v>1</v>
      </c>
      <c r="Y446" s="1417">
        <v>3</v>
      </c>
      <c r="Z446" s="1563">
        <v>4.01</v>
      </c>
      <c r="AA446" s="1048">
        <v>265221.39999999997</v>
      </c>
      <c r="AB446" s="1048"/>
      <c r="AC446" s="1048"/>
      <c r="AD446" s="285">
        <f t="shared" si="236"/>
        <v>265221.39999999997</v>
      </c>
      <c r="AE446" s="262">
        <v>1</v>
      </c>
      <c r="AF446" s="285">
        <v>4</v>
      </c>
      <c r="AG446" s="1563">
        <v>4.01</v>
      </c>
      <c r="AH446" s="1048">
        <v>265221.39999999997</v>
      </c>
      <c r="AI446" s="1048"/>
      <c r="AJ446" s="1048"/>
      <c r="AK446" s="285">
        <f>AH446+AI446+AJ446</f>
        <v>265221.39999999997</v>
      </c>
    </row>
    <row r="447" spans="1:37" ht="27" x14ac:dyDescent="0.25">
      <c r="A447" s="1048">
        <v>8</v>
      </c>
      <c r="B447" s="262" t="s">
        <v>6880</v>
      </c>
      <c r="C447" s="26" t="s">
        <v>6712</v>
      </c>
      <c r="D447" s="329" t="s">
        <v>1</v>
      </c>
      <c r="E447" s="262">
        <v>1</v>
      </c>
      <c r="F447" s="1417">
        <v>2</v>
      </c>
      <c r="G447" s="1563">
        <v>4.01</v>
      </c>
      <c r="H447" s="1048">
        <v>265221.39999999997</v>
      </c>
      <c r="I447" s="1048"/>
      <c r="J447" s="1048"/>
      <c r="K447" s="285">
        <f t="shared" ref="K447:K448" si="242">H447+I447+J447</f>
        <v>265221.39999999997</v>
      </c>
      <c r="L447" s="262">
        <v>1</v>
      </c>
      <c r="M447" s="1417">
        <v>1</v>
      </c>
      <c r="N447" s="285">
        <v>4.01</v>
      </c>
      <c r="O447" s="1048">
        <v>265221.39999999997</v>
      </c>
      <c r="P447" s="1048"/>
      <c r="Q447" s="1048"/>
      <c r="R447" s="285">
        <f t="shared" ref="R447:R448" si="243">O447+P447+Q447</f>
        <v>265221.39999999997</v>
      </c>
      <c r="S447" s="285">
        <f t="shared" ref="S447:S448" si="244">+E447-L447</f>
        <v>0</v>
      </c>
      <c r="T447" s="285">
        <f t="shared" si="235"/>
        <v>0</v>
      </c>
      <c r="U447" s="285">
        <f t="shared" si="235"/>
        <v>0</v>
      </c>
      <c r="V447" s="285">
        <f t="shared" si="235"/>
        <v>0</v>
      </c>
      <c r="W447" s="285">
        <f t="shared" ref="W447:W448" si="245">T447+U447+V447</f>
        <v>0</v>
      </c>
      <c r="X447" s="262">
        <v>1</v>
      </c>
      <c r="Y447" s="1417">
        <v>3</v>
      </c>
      <c r="Z447" s="1563">
        <v>4.01</v>
      </c>
      <c r="AA447" s="1048">
        <v>265221.39999999997</v>
      </c>
      <c r="AB447" s="1048"/>
      <c r="AC447" s="1048"/>
      <c r="AD447" s="285">
        <f t="shared" si="236"/>
        <v>265221.39999999997</v>
      </c>
      <c r="AE447" s="262">
        <v>1</v>
      </c>
      <c r="AF447" s="285">
        <v>4</v>
      </c>
      <c r="AG447" s="1563">
        <v>4.01</v>
      </c>
      <c r="AH447" s="1048">
        <v>265221.39999999997</v>
      </c>
      <c r="AI447" s="1048"/>
      <c r="AJ447" s="1048"/>
      <c r="AK447" s="285">
        <f t="shared" ref="AK447:AK448" si="246">AH447+AI447+AJ447</f>
        <v>265221.39999999997</v>
      </c>
    </row>
    <row r="448" spans="1:37" ht="27" x14ac:dyDescent="0.25">
      <c r="A448" s="1048">
        <v>9</v>
      </c>
      <c r="B448" s="262" t="s">
        <v>6881</v>
      </c>
      <c r="C448" s="26" t="s">
        <v>6712</v>
      </c>
      <c r="D448" s="329" t="s">
        <v>1</v>
      </c>
      <c r="E448" s="262">
        <v>1</v>
      </c>
      <c r="F448" s="1417">
        <v>2</v>
      </c>
      <c r="G448" s="1563">
        <v>4.01</v>
      </c>
      <c r="H448" s="1048">
        <v>265221.39999999997</v>
      </c>
      <c r="I448" s="1048"/>
      <c r="J448" s="1048"/>
      <c r="K448" s="285">
        <f t="shared" si="242"/>
        <v>265221.39999999997</v>
      </c>
      <c r="L448" s="262">
        <v>1</v>
      </c>
      <c r="M448" s="1417">
        <v>1</v>
      </c>
      <c r="N448" s="285">
        <v>4.01</v>
      </c>
      <c r="O448" s="1048">
        <v>265221.39999999997</v>
      </c>
      <c r="P448" s="1048"/>
      <c r="Q448" s="1048"/>
      <c r="R448" s="285">
        <f t="shared" si="243"/>
        <v>265221.39999999997</v>
      </c>
      <c r="S448" s="285">
        <f t="shared" si="244"/>
        <v>0</v>
      </c>
      <c r="T448" s="285">
        <f t="shared" si="235"/>
        <v>0</v>
      </c>
      <c r="U448" s="285">
        <f t="shared" si="235"/>
        <v>0</v>
      </c>
      <c r="V448" s="285">
        <f t="shared" si="235"/>
        <v>0</v>
      </c>
      <c r="W448" s="285">
        <f t="shared" si="245"/>
        <v>0</v>
      </c>
      <c r="X448" s="262">
        <v>1</v>
      </c>
      <c r="Y448" s="1417">
        <v>3</v>
      </c>
      <c r="Z448" s="1563">
        <v>4.01</v>
      </c>
      <c r="AA448" s="1048">
        <v>265221.39999999997</v>
      </c>
      <c r="AB448" s="1048"/>
      <c r="AC448" s="1048"/>
      <c r="AD448" s="285">
        <f t="shared" si="236"/>
        <v>265221.39999999997</v>
      </c>
      <c r="AE448" s="262">
        <v>1</v>
      </c>
      <c r="AF448" s="285">
        <v>4</v>
      </c>
      <c r="AG448" s="1563">
        <v>4.01</v>
      </c>
      <c r="AH448" s="1048">
        <v>265221.39999999997</v>
      </c>
      <c r="AI448" s="1048"/>
      <c r="AJ448" s="1048"/>
      <c r="AK448" s="285">
        <f t="shared" si="246"/>
        <v>265221.39999999997</v>
      </c>
    </row>
    <row r="449" spans="1:37" ht="27" x14ac:dyDescent="0.25">
      <c r="A449" s="1048">
        <v>10</v>
      </c>
      <c r="B449" s="262" t="s">
        <v>6882</v>
      </c>
      <c r="C449" s="26" t="s">
        <v>6712</v>
      </c>
      <c r="D449" s="329" t="s">
        <v>1</v>
      </c>
      <c r="E449" s="262">
        <v>1</v>
      </c>
      <c r="F449" s="1417">
        <v>2</v>
      </c>
      <c r="G449" s="1563">
        <v>4.01</v>
      </c>
      <c r="H449" s="1048">
        <v>265221.39999999997</v>
      </c>
      <c r="I449" s="1048"/>
      <c r="J449" s="1048"/>
      <c r="K449" s="285">
        <f>H449+I449+J449</f>
        <v>265221.39999999997</v>
      </c>
      <c r="L449" s="262">
        <v>1</v>
      </c>
      <c r="M449" s="1417">
        <v>1</v>
      </c>
      <c r="N449" s="285">
        <v>4.01</v>
      </c>
      <c r="O449" s="1048">
        <v>265221.39999999997</v>
      </c>
      <c r="P449" s="1048"/>
      <c r="Q449" s="1048"/>
      <c r="R449" s="285">
        <f>O449+P449+Q449</f>
        <v>265221.39999999997</v>
      </c>
      <c r="S449" s="285">
        <f>+E449-L449</f>
        <v>0</v>
      </c>
      <c r="T449" s="285">
        <f t="shared" si="235"/>
        <v>0</v>
      </c>
      <c r="U449" s="285">
        <f t="shared" si="235"/>
        <v>0</v>
      </c>
      <c r="V449" s="285">
        <f t="shared" si="235"/>
        <v>0</v>
      </c>
      <c r="W449" s="285">
        <f>T449+U449+V449</f>
        <v>0</v>
      </c>
      <c r="X449" s="262">
        <v>1</v>
      </c>
      <c r="Y449" s="1417">
        <v>3</v>
      </c>
      <c r="Z449" s="1563">
        <v>4.01</v>
      </c>
      <c r="AA449" s="1048">
        <v>265221.39999999997</v>
      </c>
      <c r="AB449" s="1048"/>
      <c r="AC449" s="1048"/>
      <c r="AD449" s="285">
        <f t="shared" si="236"/>
        <v>265221.39999999997</v>
      </c>
      <c r="AE449" s="262">
        <v>1</v>
      </c>
      <c r="AF449" s="285">
        <v>4</v>
      </c>
      <c r="AG449" s="1563">
        <v>4.01</v>
      </c>
      <c r="AH449" s="1048">
        <v>265221.39999999997</v>
      </c>
      <c r="AI449" s="1048"/>
      <c r="AJ449" s="1048"/>
      <c r="AK449" s="285">
        <f>AH449+AI449+AJ449</f>
        <v>265221.39999999997</v>
      </c>
    </row>
    <row r="450" spans="1:37" ht="27" x14ac:dyDescent="0.25">
      <c r="A450" s="1048">
        <v>11</v>
      </c>
      <c r="B450" s="262" t="s">
        <v>1429</v>
      </c>
      <c r="C450" s="26" t="s">
        <v>6712</v>
      </c>
      <c r="D450" s="329" t="s">
        <v>1</v>
      </c>
      <c r="E450" s="262">
        <v>1</v>
      </c>
      <c r="F450" s="1417">
        <v>1</v>
      </c>
      <c r="G450" s="1563">
        <v>3.88</v>
      </c>
      <c r="H450" s="1048">
        <v>256623.19999999998</v>
      </c>
      <c r="I450" s="1048"/>
      <c r="J450" s="1048"/>
      <c r="K450" s="285">
        <f t="shared" ref="K450:K451" si="247">H450+I450+J450</f>
        <v>256623.19999999998</v>
      </c>
      <c r="L450" s="262">
        <v>1</v>
      </c>
      <c r="M450" s="1417">
        <v>0</v>
      </c>
      <c r="N450" s="285">
        <v>3.88</v>
      </c>
      <c r="O450" s="1048">
        <v>256623.19999999998</v>
      </c>
      <c r="P450" s="1048"/>
      <c r="Q450" s="1048"/>
      <c r="R450" s="285">
        <f t="shared" ref="R450:R451" si="248">O450+P450+Q450</f>
        <v>256623.19999999998</v>
      </c>
      <c r="S450" s="285">
        <f t="shared" ref="S450:S451" si="249">+E450-L450</f>
        <v>0</v>
      </c>
      <c r="T450" s="285">
        <f t="shared" si="235"/>
        <v>0</v>
      </c>
      <c r="U450" s="285">
        <f t="shared" si="235"/>
        <v>0</v>
      </c>
      <c r="V450" s="285">
        <f t="shared" si="235"/>
        <v>0</v>
      </c>
      <c r="W450" s="285">
        <f t="shared" ref="W450:W451" si="250">T450+U450+V450</f>
        <v>0</v>
      </c>
      <c r="X450" s="262">
        <v>1</v>
      </c>
      <c r="Y450" s="1417">
        <v>2</v>
      </c>
      <c r="Z450" s="1563">
        <v>3.88</v>
      </c>
      <c r="AA450" s="1048">
        <v>256623.19999999998</v>
      </c>
      <c r="AB450" s="1048"/>
      <c r="AC450" s="1048"/>
      <c r="AD450" s="285">
        <f t="shared" si="236"/>
        <v>256623.19999999998</v>
      </c>
      <c r="AE450" s="262">
        <v>1</v>
      </c>
      <c r="AF450" s="285">
        <v>3</v>
      </c>
      <c r="AG450" s="1563">
        <v>3.88</v>
      </c>
      <c r="AH450" s="1048">
        <v>256623.19999999998</v>
      </c>
      <c r="AI450" s="1048"/>
      <c r="AJ450" s="1048"/>
      <c r="AK450" s="285">
        <f t="shared" ref="AK450:AK451" si="251">AH450+AI450+AJ450</f>
        <v>256623.19999999998</v>
      </c>
    </row>
    <row r="451" spans="1:37" ht="27" x14ac:dyDescent="0.25">
      <c r="A451" s="1048">
        <v>12</v>
      </c>
      <c r="B451" s="262" t="s">
        <v>1429</v>
      </c>
      <c r="C451" s="26" t="s">
        <v>6712</v>
      </c>
      <c r="D451" s="329" t="s">
        <v>1</v>
      </c>
      <c r="E451" s="262">
        <v>1</v>
      </c>
      <c r="F451" s="1417">
        <v>1</v>
      </c>
      <c r="G451" s="1563">
        <v>3.88</v>
      </c>
      <c r="H451" s="1048">
        <v>256623.19999999998</v>
      </c>
      <c r="I451" s="1048"/>
      <c r="J451" s="1048"/>
      <c r="K451" s="285">
        <f t="shared" si="247"/>
        <v>256623.19999999998</v>
      </c>
      <c r="L451" s="262">
        <v>1</v>
      </c>
      <c r="M451" s="1417">
        <v>0</v>
      </c>
      <c r="N451" s="285">
        <v>3.88</v>
      </c>
      <c r="O451" s="1048">
        <v>256623.19999999998</v>
      </c>
      <c r="P451" s="1048"/>
      <c r="Q451" s="1048"/>
      <c r="R451" s="285">
        <f t="shared" si="248"/>
        <v>256623.19999999998</v>
      </c>
      <c r="S451" s="285">
        <f t="shared" si="249"/>
        <v>0</v>
      </c>
      <c r="T451" s="285">
        <f t="shared" si="235"/>
        <v>0</v>
      </c>
      <c r="U451" s="285">
        <f t="shared" si="235"/>
        <v>0</v>
      </c>
      <c r="V451" s="285">
        <f t="shared" si="235"/>
        <v>0</v>
      </c>
      <c r="W451" s="285">
        <f t="shared" si="250"/>
        <v>0</v>
      </c>
      <c r="X451" s="262">
        <v>1</v>
      </c>
      <c r="Y451" s="1417">
        <v>2</v>
      </c>
      <c r="Z451" s="1563">
        <v>3.88</v>
      </c>
      <c r="AA451" s="1048">
        <v>256623.19999999998</v>
      </c>
      <c r="AB451" s="1048"/>
      <c r="AC451" s="1048"/>
      <c r="AD451" s="285">
        <f t="shared" si="236"/>
        <v>256623.19999999998</v>
      </c>
      <c r="AE451" s="262">
        <v>1</v>
      </c>
      <c r="AF451" s="285">
        <v>3</v>
      </c>
      <c r="AG451" s="1563">
        <v>3.88</v>
      </c>
      <c r="AH451" s="1048">
        <v>256623.19999999998</v>
      </c>
      <c r="AI451" s="1048"/>
      <c r="AJ451" s="1048"/>
      <c r="AK451" s="285">
        <f t="shared" si="251"/>
        <v>256623.19999999998</v>
      </c>
    </row>
    <row r="452" spans="1:37" ht="27" x14ac:dyDescent="0.25">
      <c r="A452" s="1048">
        <v>13</v>
      </c>
      <c r="B452" s="262" t="s">
        <v>1429</v>
      </c>
      <c r="C452" s="26" t="s">
        <v>6712</v>
      </c>
      <c r="D452" s="329" t="s">
        <v>1</v>
      </c>
      <c r="E452" s="262">
        <v>1</v>
      </c>
      <c r="F452" s="1417">
        <v>1</v>
      </c>
      <c r="G452" s="1563">
        <v>3.88</v>
      </c>
      <c r="H452" s="1048">
        <v>256623.19999999998</v>
      </c>
      <c r="I452" s="1048"/>
      <c r="J452" s="1048"/>
      <c r="K452" s="285">
        <f>H452+I452+J452</f>
        <v>256623.19999999998</v>
      </c>
      <c r="L452" s="262">
        <v>1</v>
      </c>
      <c r="M452" s="1417">
        <v>1</v>
      </c>
      <c r="N452" s="285">
        <v>4.01</v>
      </c>
      <c r="O452" s="1048">
        <v>265221.39999999997</v>
      </c>
      <c r="P452" s="1048"/>
      <c r="Q452" s="1048"/>
      <c r="R452" s="285">
        <f>O452+P452+Q452</f>
        <v>265221.39999999997</v>
      </c>
      <c r="S452" s="285">
        <f>+E452-L452</f>
        <v>0</v>
      </c>
      <c r="T452" s="285">
        <f t="shared" ref="T452:T463" si="252">H452-O452</f>
        <v>-8598.1999999999825</v>
      </c>
      <c r="U452" s="285">
        <f t="shared" ref="U452:U463" si="253">I452-P452</f>
        <v>0</v>
      </c>
      <c r="V452" s="285">
        <f t="shared" ref="V452:V463" si="254">J452-Q452</f>
        <v>0</v>
      </c>
      <c r="W452" s="285">
        <f>T452+U452+V452</f>
        <v>-8598.1999999999825</v>
      </c>
      <c r="X452" s="262">
        <v>1</v>
      </c>
      <c r="Y452" s="1417">
        <v>2</v>
      </c>
      <c r="Z452" s="1563">
        <v>3.88</v>
      </c>
      <c r="AA452" s="1048">
        <v>256623.19999999998</v>
      </c>
      <c r="AB452" s="1048"/>
      <c r="AC452" s="1048"/>
      <c r="AD452" s="285">
        <f t="shared" ref="AD452:AD463" si="255">AA452+AB452+AC452</f>
        <v>256623.19999999998</v>
      </c>
      <c r="AE452" s="262">
        <v>1</v>
      </c>
      <c r="AF452" s="285">
        <v>3</v>
      </c>
      <c r="AG452" s="1563">
        <v>3.88</v>
      </c>
      <c r="AH452" s="1048">
        <v>256623.19999999998</v>
      </c>
      <c r="AI452" s="1048"/>
      <c r="AJ452" s="1048"/>
      <c r="AK452" s="285">
        <f>AH452+AI452+AJ452</f>
        <v>256623.19999999998</v>
      </c>
    </row>
    <row r="453" spans="1:37" ht="27" x14ac:dyDescent="0.25">
      <c r="A453" s="1048">
        <v>14</v>
      </c>
      <c r="B453" s="262" t="s">
        <v>1429</v>
      </c>
      <c r="C453" s="26" t="s">
        <v>6712</v>
      </c>
      <c r="D453" s="329" t="s">
        <v>1</v>
      </c>
      <c r="E453" s="262">
        <v>1</v>
      </c>
      <c r="F453" s="1417">
        <v>1</v>
      </c>
      <c r="G453" s="1563">
        <v>3.88</v>
      </c>
      <c r="H453" s="1048">
        <v>256623.19999999998</v>
      </c>
      <c r="I453" s="1048"/>
      <c r="J453" s="1048"/>
      <c r="K453" s="285">
        <f t="shared" ref="K453:K457" si="256">H453+I453+J453</f>
        <v>256623.19999999998</v>
      </c>
      <c r="L453" s="262">
        <v>1</v>
      </c>
      <c r="M453" s="1417">
        <v>1</v>
      </c>
      <c r="N453" s="285">
        <v>4.01</v>
      </c>
      <c r="O453" s="1048">
        <v>265221.39999999997</v>
      </c>
      <c r="P453" s="1048"/>
      <c r="Q453" s="1048"/>
      <c r="R453" s="285">
        <f t="shared" ref="R453:R457" si="257">O453+P453+Q453</f>
        <v>265221.39999999997</v>
      </c>
      <c r="S453" s="285">
        <f t="shared" ref="S453:S457" si="258">+E453-L453</f>
        <v>0</v>
      </c>
      <c r="T453" s="285">
        <f t="shared" si="252"/>
        <v>-8598.1999999999825</v>
      </c>
      <c r="U453" s="285">
        <f t="shared" si="253"/>
        <v>0</v>
      </c>
      <c r="V453" s="285">
        <f t="shared" si="254"/>
        <v>0</v>
      </c>
      <c r="W453" s="285">
        <f t="shared" ref="W453:W457" si="259">T453+U453+V453</f>
        <v>-8598.1999999999825</v>
      </c>
      <c r="X453" s="262">
        <v>1</v>
      </c>
      <c r="Y453" s="1417">
        <v>2</v>
      </c>
      <c r="Z453" s="1563">
        <v>3.88</v>
      </c>
      <c r="AA453" s="1048">
        <v>256623.19999999998</v>
      </c>
      <c r="AB453" s="1048"/>
      <c r="AC453" s="1048"/>
      <c r="AD453" s="285">
        <f t="shared" si="255"/>
        <v>256623.19999999998</v>
      </c>
      <c r="AE453" s="262">
        <v>1</v>
      </c>
      <c r="AF453" s="285">
        <v>3</v>
      </c>
      <c r="AG453" s="1563">
        <v>3.88</v>
      </c>
      <c r="AH453" s="1048">
        <v>256623.19999999998</v>
      </c>
      <c r="AI453" s="1048"/>
      <c r="AJ453" s="1048"/>
      <c r="AK453" s="285">
        <f t="shared" ref="AK453:AK457" si="260">AH453+AI453+AJ453</f>
        <v>256623.19999999998</v>
      </c>
    </row>
    <row r="454" spans="1:37" ht="27" x14ac:dyDescent="0.25">
      <c r="A454" s="1048">
        <v>15</v>
      </c>
      <c r="B454" s="262" t="s">
        <v>1429</v>
      </c>
      <c r="C454" s="26" t="s">
        <v>6712</v>
      </c>
      <c r="D454" s="329" t="s">
        <v>1</v>
      </c>
      <c r="E454" s="262">
        <v>1</v>
      </c>
      <c r="F454" s="1417">
        <v>1</v>
      </c>
      <c r="G454" s="1563">
        <v>3.88</v>
      </c>
      <c r="H454" s="1048">
        <v>256623.19999999998</v>
      </c>
      <c r="I454" s="1048"/>
      <c r="J454" s="1048"/>
      <c r="K454" s="285">
        <f t="shared" si="256"/>
        <v>256623.19999999998</v>
      </c>
      <c r="L454" s="262">
        <v>1</v>
      </c>
      <c r="M454" s="1417">
        <v>1</v>
      </c>
      <c r="N454" s="285">
        <v>4.01</v>
      </c>
      <c r="O454" s="1048">
        <v>265221.39999999997</v>
      </c>
      <c r="P454" s="1048"/>
      <c r="Q454" s="1048"/>
      <c r="R454" s="285">
        <f t="shared" si="257"/>
        <v>265221.39999999997</v>
      </c>
      <c r="S454" s="285">
        <f t="shared" si="258"/>
        <v>0</v>
      </c>
      <c r="T454" s="285">
        <f t="shared" si="252"/>
        <v>-8598.1999999999825</v>
      </c>
      <c r="U454" s="285">
        <f t="shared" si="253"/>
        <v>0</v>
      </c>
      <c r="V454" s="285">
        <f t="shared" si="254"/>
        <v>0</v>
      </c>
      <c r="W454" s="285">
        <f t="shared" si="259"/>
        <v>-8598.1999999999825</v>
      </c>
      <c r="X454" s="262">
        <v>1</v>
      </c>
      <c r="Y454" s="1417">
        <v>2</v>
      </c>
      <c r="Z454" s="1563">
        <v>3.88</v>
      </c>
      <c r="AA454" s="1048">
        <v>256623.19999999998</v>
      </c>
      <c r="AB454" s="1048"/>
      <c r="AC454" s="1048"/>
      <c r="AD454" s="285">
        <f t="shared" si="255"/>
        <v>256623.19999999998</v>
      </c>
      <c r="AE454" s="262">
        <v>1</v>
      </c>
      <c r="AF454" s="285">
        <v>3</v>
      </c>
      <c r="AG454" s="1563">
        <v>3.88</v>
      </c>
      <c r="AH454" s="1048">
        <v>256623.19999999998</v>
      </c>
      <c r="AI454" s="1048"/>
      <c r="AJ454" s="1048"/>
      <c r="AK454" s="285">
        <f t="shared" si="260"/>
        <v>256623.19999999998</v>
      </c>
    </row>
    <row r="455" spans="1:37" ht="27" x14ac:dyDescent="0.25">
      <c r="A455" s="1048">
        <v>16</v>
      </c>
      <c r="B455" s="262" t="s">
        <v>1429</v>
      </c>
      <c r="C455" s="26" t="s">
        <v>6712</v>
      </c>
      <c r="D455" s="329" t="s">
        <v>1</v>
      </c>
      <c r="E455" s="262">
        <v>1</v>
      </c>
      <c r="F455" s="1417">
        <v>1</v>
      </c>
      <c r="G455" s="1563">
        <v>3.88</v>
      </c>
      <c r="H455" s="1048">
        <v>256623.19999999998</v>
      </c>
      <c r="I455" s="1048"/>
      <c r="J455" s="1048"/>
      <c r="K455" s="285">
        <f t="shared" si="256"/>
        <v>256623.19999999998</v>
      </c>
      <c r="L455" s="262">
        <v>1</v>
      </c>
      <c r="M455" s="1417">
        <v>1</v>
      </c>
      <c r="N455" s="285">
        <v>4.01</v>
      </c>
      <c r="O455" s="1048">
        <v>265221.39999999997</v>
      </c>
      <c r="P455" s="1048"/>
      <c r="Q455" s="1048"/>
      <c r="R455" s="285">
        <f t="shared" si="257"/>
        <v>265221.39999999997</v>
      </c>
      <c r="S455" s="285">
        <f t="shared" si="258"/>
        <v>0</v>
      </c>
      <c r="T455" s="285">
        <f t="shared" si="252"/>
        <v>-8598.1999999999825</v>
      </c>
      <c r="U455" s="285">
        <f t="shared" si="253"/>
        <v>0</v>
      </c>
      <c r="V455" s="285">
        <f t="shared" si="254"/>
        <v>0</v>
      </c>
      <c r="W455" s="285">
        <f t="shared" si="259"/>
        <v>-8598.1999999999825</v>
      </c>
      <c r="X455" s="262">
        <v>1</v>
      </c>
      <c r="Y455" s="1417">
        <v>2</v>
      </c>
      <c r="Z455" s="1563">
        <v>3.88</v>
      </c>
      <c r="AA455" s="1048">
        <v>256623.19999999998</v>
      </c>
      <c r="AB455" s="1048"/>
      <c r="AC455" s="1048"/>
      <c r="AD455" s="285">
        <f t="shared" si="255"/>
        <v>256623.19999999998</v>
      </c>
      <c r="AE455" s="262">
        <v>1</v>
      </c>
      <c r="AF455" s="285">
        <v>3</v>
      </c>
      <c r="AG455" s="1563">
        <v>3.88</v>
      </c>
      <c r="AH455" s="1048">
        <v>256623.19999999998</v>
      </c>
      <c r="AI455" s="1048"/>
      <c r="AJ455" s="1048"/>
      <c r="AK455" s="285">
        <f t="shared" si="260"/>
        <v>256623.19999999998</v>
      </c>
    </row>
    <row r="456" spans="1:37" ht="27" x14ac:dyDescent="0.25">
      <c r="A456" s="1048">
        <v>17</v>
      </c>
      <c r="B456" s="262" t="s">
        <v>1429</v>
      </c>
      <c r="C456" s="26" t="s">
        <v>6712</v>
      </c>
      <c r="D456" s="329" t="s">
        <v>1</v>
      </c>
      <c r="E456" s="262">
        <v>1</v>
      </c>
      <c r="F456" s="1417">
        <v>1</v>
      </c>
      <c r="G456" s="1563">
        <v>3.88</v>
      </c>
      <c r="H456" s="1048">
        <v>256623.19999999998</v>
      </c>
      <c r="I456" s="1048"/>
      <c r="J456" s="1048"/>
      <c r="K456" s="285">
        <f t="shared" si="256"/>
        <v>256623.19999999998</v>
      </c>
      <c r="L456" s="262">
        <v>1</v>
      </c>
      <c r="M456" s="1417">
        <v>1</v>
      </c>
      <c r="N456" s="285">
        <v>4.01</v>
      </c>
      <c r="O456" s="1048">
        <v>265221.39999999997</v>
      </c>
      <c r="P456" s="1048"/>
      <c r="Q456" s="1048"/>
      <c r="R456" s="285">
        <f t="shared" si="257"/>
        <v>265221.39999999997</v>
      </c>
      <c r="S456" s="285">
        <f t="shared" si="258"/>
        <v>0</v>
      </c>
      <c r="T456" s="285">
        <f t="shared" si="252"/>
        <v>-8598.1999999999825</v>
      </c>
      <c r="U456" s="285">
        <f t="shared" si="253"/>
        <v>0</v>
      </c>
      <c r="V456" s="285">
        <f t="shared" si="254"/>
        <v>0</v>
      </c>
      <c r="W456" s="285">
        <f t="shared" si="259"/>
        <v>-8598.1999999999825</v>
      </c>
      <c r="X456" s="262">
        <v>1</v>
      </c>
      <c r="Y456" s="1417">
        <v>2</v>
      </c>
      <c r="Z456" s="1563">
        <v>3.88</v>
      </c>
      <c r="AA456" s="1048">
        <v>256623.19999999998</v>
      </c>
      <c r="AB456" s="1048"/>
      <c r="AC456" s="1048"/>
      <c r="AD456" s="285">
        <f t="shared" si="255"/>
        <v>256623.19999999998</v>
      </c>
      <c r="AE456" s="262">
        <v>1</v>
      </c>
      <c r="AF456" s="285">
        <v>3</v>
      </c>
      <c r="AG456" s="1563">
        <v>3.88</v>
      </c>
      <c r="AH456" s="1048">
        <v>256623.19999999998</v>
      </c>
      <c r="AI456" s="1048"/>
      <c r="AJ456" s="1048"/>
      <c r="AK456" s="285">
        <f t="shared" si="260"/>
        <v>256623.19999999998</v>
      </c>
    </row>
    <row r="457" spans="1:37" ht="27" x14ac:dyDescent="0.25">
      <c r="A457" s="1048">
        <v>18</v>
      </c>
      <c r="B457" s="262" t="s">
        <v>1429</v>
      </c>
      <c r="C457" s="26" t="s">
        <v>6712</v>
      </c>
      <c r="D457" s="329" t="s">
        <v>1</v>
      </c>
      <c r="E457" s="262">
        <v>1</v>
      </c>
      <c r="F457" s="1417">
        <v>1</v>
      </c>
      <c r="G457" s="1563">
        <v>3.88</v>
      </c>
      <c r="H457" s="1048">
        <v>256623.19999999998</v>
      </c>
      <c r="I457" s="1048"/>
      <c r="J457" s="1048"/>
      <c r="K457" s="285">
        <f t="shared" si="256"/>
        <v>256623.19999999998</v>
      </c>
      <c r="L457" s="262">
        <v>1</v>
      </c>
      <c r="M457" s="1417">
        <v>1</v>
      </c>
      <c r="N457" s="285">
        <v>4.01</v>
      </c>
      <c r="O457" s="1048">
        <v>265221.39999999997</v>
      </c>
      <c r="P457" s="1048"/>
      <c r="Q457" s="1048"/>
      <c r="R457" s="285">
        <f t="shared" si="257"/>
        <v>265221.39999999997</v>
      </c>
      <c r="S457" s="285">
        <f t="shared" si="258"/>
        <v>0</v>
      </c>
      <c r="T457" s="285">
        <f t="shared" si="252"/>
        <v>-8598.1999999999825</v>
      </c>
      <c r="U457" s="285">
        <f t="shared" si="253"/>
        <v>0</v>
      </c>
      <c r="V457" s="285">
        <f t="shared" si="254"/>
        <v>0</v>
      </c>
      <c r="W457" s="285">
        <f t="shared" si="259"/>
        <v>-8598.1999999999825</v>
      </c>
      <c r="X457" s="262">
        <v>1</v>
      </c>
      <c r="Y457" s="1417">
        <v>2</v>
      </c>
      <c r="Z457" s="1563">
        <v>3.88</v>
      </c>
      <c r="AA457" s="1048">
        <v>256623.19999999998</v>
      </c>
      <c r="AB457" s="1048"/>
      <c r="AC457" s="1048"/>
      <c r="AD457" s="285">
        <f t="shared" si="255"/>
        <v>256623.19999999998</v>
      </c>
      <c r="AE457" s="262">
        <v>1</v>
      </c>
      <c r="AF457" s="285">
        <v>3</v>
      </c>
      <c r="AG457" s="1563">
        <v>3.88</v>
      </c>
      <c r="AH457" s="1048">
        <v>256623.19999999998</v>
      </c>
      <c r="AI457" s="1048"/>
      <c r="AJ457" s="1048"/>
      <c r="AK457" s="285">
        <f t="shared" si="260"/>
        <v>256623.19999999998</v>
      </c>
    </row>
    <row r="458" spans="1:37" ht="27" x14ac:dyDescent="0.25">
      <c r="A458" s="1048">
        <v>19</v>
      </c>
      <c r="B458" s="262" t="s">
        <v>1429</v>
      </c>
      <c r="C458" s="26" t="s">
        <v>6712</v>
      </c>
      <c r="D458" s="329" t="s">
        <v>1</v>
      </c>
      <c r="E458" s="262">
        <v>1</v>
      </c>
      <c r="F458" s="1417">
        <v>1</v>
      </c>
      <c r="G458" s="1563">
        <v>3.88</v>
      </c>
      <c r="H458" s="1048">
        <v>256623.19999999998</v>
      </c>
      <c r="I458" s="1048"/>
      <c r="J458" s="1048"/>
      <c r="K458" s="285">
        <f>H458+I458+J458</f>
        <v>256623.19999999998</v>
      </c>
      <c r="L458" s="262">
        <v>1</v>
      </c>
      <c r="M458" s="1417">
        <v>1</v>
      </c>
      <c r="N458" s="285">
        <v>4.01</v>
      </c>
      <c r="O458" s="1048">
        <v>265221.39999999997</v>
      </c>
      <c r="P458" s="1048"/>
      <c r="Q458" s="1048"/>
      <c r="R458" s="285">
        <f>O458+P458+Q458</f>
        <v>265221.39999999997</v>
      </c>
      <c r="S458" s="285">
        <f>+E458-L458</f>
        <v>0</v>
      </c>
      <c r="T458" s="285">
        <f t="shared" si="252"/>
        <v>-8598.1999999999825</v>
      </c>
      <c r="U458" s="285">
        <f t="shared" si="253"/>
        <v>0</v>
      </c>
      <c r="V458" s="285">
        <f t="shared" si="254"/>
        <v>0</v>
      </c>
      <c r="W458" s="285">
        <f>T458+U458+V458</f>
        <v>-8598.1999999999825</v>
      </c>
      <c r="X458" s="262">
        <v>1</v>
      </c>
      <c r="Y458" s="1417">
        <v>2</v>
      </c>
      <c r="Z458" s="1563">
        <v>3.88</v>
      </c>
      <c r="AA458" s="1048">
        <v>256623.19999999998</v>
      </c>
      <c r="AB458" s="1048"/>
      <c r="AC458" s="1048"/>
      <c r="AD458" s="285">
        <f t="shared" si="255"/>
        <v>256623.19999999998</v>
      </c>
      <c r="AE458" s="262">
        <v>1</v>
      </c>
      <c r="AF458" s="285">
        <v>3</v>
      </c>
      <c r="AG458" s="1563">
        <v>3.88</v>
      </c>
      <c r="AH458" s="1048">
        <v>256623.19999999998</v>
      </c>
      <c r="AI458" s="1048"/>
      <c r="AJ458" s="1048"/>
      <c r="AK458" s="285">
        <f>AH458+AI458+AJ458</f>
        <v>256623.19999999998</v>
      </c>
    </row>
    <row r="459" spans="1:37" ht="27" x14ac:dyDescent="0.25">
      <c r="A459" s="1048">
        <v>20</v>
      </c>
      <c r="B459" s="262" t="s">
        <v>1429</v>
      </c>
      <c r="C459" s="26" t="s">
        <v>6712</v>
      </c>
      <c r="D459" s="329" t="s">
        <v>1</v>
      </c>
      <c r="E459" s="262">
        <v>1</v>
      </c>
      <c r="F459" s="1417">
        <v>1</v>
      </c>
      <c r="G459" s="1563">
        <v>3.88</v>
      </c>
      <c r="H459" s="1048">
        <v>256623.19999999998</v>
      </c>
      <c r="I459" s="1048"/>
      <c r="J459" s="1048"/>
      <c r="K459" s="285">
        <f t="shared" ref="K459:K460" si="261">H459+I459+J459</f>
        <v>256623.19999999998</v>
      </c>
      <c r="L459" s="262">
        <v>1</v>
      </c>
      <c r="M459" s="1417">
        <v>1</v>
      </c>
      <c r="N459" s="285">
        <v>4.01</v>
      </c>
      <c r="O459" s="1048">
        <v>265221.39999999997</v>
      </c>
      <c r="P459" s="1048"/>
      <c r="Q459" s="1048"/>
      <c r="R459" s="285">
        <f t="shared" ref="R459:R460" si="262">O459+P459+Q459</f>
        <v>265221.39999999997</v>
      </c>
      <c r="S459" s="285">
        <f t="shared" ref="S459:S460" si="263">+E459-L459</f>
        <v>0</v>
      </c>
      <c r="T459" s="285">
        <f t="shared" si="252"/>
        <v>-8598.1999999999825</v>
      </c>
      <c r="U459" s="285">
        <f t="shared" si="253"/>
        <v>0</v>
      </c>
      <c r="V459" s="285">
        <f t="shared" si="254"/>
        <v>0</v>
      </c>
      <c r="W459" s="285">
        <f t="shared" ref="W459:W460" si="264">T459+U459+V459</f>
        <v>-8598.1999999999825</v>
      </c>
      <c r="X459" s="262">
        <v>1</v>
      </c>
      <c r="Y459" s="1417">
        <v>2</v>
      </c>
      <c r="Z459" s="1563">
        <v>3.88</v>
      </c>
      <c r="AA459" s="1048">
        <v>256623.19999999998</v>
      </c>
      <c r="AB459" s="1048"/>
      <c r="AC459" s="1048"/>
      <c r="AD459" s="285">
        <f t="shared" si="255"/>
        <v>256623.19999999998</v>
      </c>
      <c r="AE459" s="262">
        <v>1</v>
      </c>
      <c r="AF459" s="285">
        <v>3</v>
      </c>
      <c r="AG459" s="1563">
        <v>3.88</v>
      </c>
      <c r="AH459" s="1048">
        <v>256623.19999999998</v>
      </c>
      <c r="AI459" s="1048"/>
      <c r="AJ459" s="1048"/>
      <c r="AK459" s="285">
        <f t="shared" ref="AK459:AK460" si="265">AH459+AI459+AJ459</f>
        <v>256623.19999999998</v>
      </c>
    </row>
    <row r="460" spans="1:37" ht="27" x14ac:dyDescent="0.25">
      <c r="A460" s="1048">
        <v>21</v>
      </c>
      <c r="B460" s="262" t="s">
        <v>1429</v>
      </c>
      <c r="C460" s="26" t="s">
        <v>6712</v>
      </c>
      <c r="D460" s="329" t="s">
        <v>1</v>
      </c>
      <c r="E460" s="262">
        <v>1</v>
      </c>
      <c r="F460" s="1417">
        <v>1</v>
      </c>
      <c r="G460" s="1563">
        <v>3.88</v>
      </c>
      <c r="H460" s="1048">
        <v>256623.19999999998</v>
      </c>
      <c r="I460" s="1048"/>
      <c r="J460" s="1048"/>
      <c r="K460" s="285">
        <f t="shared" si="261"/>
        <v>256623.19999999998</v>
      </c>
      <c r="L460" s="262">
        <v>1</v>
      </c>
      <c r="M460" s="1417">
        <v>1</v>
      </c>
      <c r="N460" s="285">
        <v>4.01</v>
      </c>
      <c r="O460" s="1048">
        <v>265221.39999999997</v>
      </c>
      <c r="P460" s="1048"/>
      <c r="Q460" s="1048"/>
      <c r="R460" s="285">
        <f t="shared" si="262"/>
        <v>265221.39999999997</v>
      </c>
      <c r="S460" s="285">
        <f t="shared" si="263"/>
        <v>0</v>
      </c>
      <c r="T460" s="285">
        <f t="shared" si="252"/>
        <v>-8598.1999999999825</v>
      </c>
      <c r="U460" s="285">
        <f t="shared" si="253"/>
        <v>0</v>
      </c>
      <c r="V460" s="285">
        <f t="shared" si="254"/>
        <v>0</v>
      </c>
      <c r="W460" s="285">
        <f t="shared" si="264"/>
        <v>-8598.1999999999825</v>
      </c>
      <c r="X460" s="262">
        <v>1</v>
      </c>
      <c r="Y460" s="1417">
        <v>2</v>
      </c>
      <c r="Z460" s="1563">
        <v>3.88</v>
      </c>
      <c r="AA460" s="1048">
        <v>256623.19999999998</v>
      </c>
      <c r="AB460" s="1048"/>
      <c r="AC460" s="1048"/>
      <c r="AD460" s="285">
        <f t="shared" si="255"/>
        <v>256623.19999999998</v>
      </c>
      <c r="AE460" s="262">
        <v>1</v>
      </c>
      <c r="AF460" s="285">
        <v>3</v>
      </c>
      <c r="AG460" s="1563">
        <v>3.88</v>
      </c>
      <c r="AH460" s="1048">
        <v>256623.19999999998</v>
      </c>
      <c r="AI460" s="1048"/>
      <c r="AJ460" s="1048"/>
      <c r="AK460" s="285">
        <f t="shared" si="265"/>
        <v>256623.19999999998</v>
      </c>
    </row>
    <row r="461" spans="1:37" ht="27" x14ac:dyDescent="0.25">
      <c r="A461" s="1048">
        <v>22</v>
      </c>
      <c r="B461" s="262" t="s">
        <v>1429</v>
      </c>
      <c r="C461" s="26" t="s">
        <v>6712</v>
      </c>
      <c r="D461" s="329" t="s">
        <v>1</v>
      </c>
      <c r="E461" s="262">
        <v>1</v>
      </c>
      <c r="F461" s="1417">
        <v>1</v>
      </c>
      <c r="G461" s="1563">
        <v>3.88</v>
      </c>
      <c r="H461" s="1048">
        <v>256623.19999999998</v>
      </c>
      <c r="I461" s="1048"/>
      <c r="J461" s="1048"/>
      <c r="K461" s="285">
        <f>H461+I461+J461</f>
        <v>256623.19999999998</v>
      </c>
      <c r="L461" s="262">
        <v>1</v>
      </c>
      <c r="M461" s="1417">
        <v>1</v>
      </c>
      <c r="N461" s="285">
        <v>4.01</v>
      </c>
      <c r="O461" s="1048">
        <v>265221.39999999997</v>
      </c>
      <c r="P461" s="1048"/>
      <c r="Q461" s="1048"/>
      <c r="R461" s="285">
        <f>O461+P461+Q461</f>
        <v>265221.39999999997</v>
      </c>
      <c r="S461" s="285">
        <f>+E461-L461</f>
        <v>0</v>
      </c>
      <c r="T461" s="285">
        <f t="shared" si="252"/>
        <v>-8598.1999999999825</v>
      </c>
      <c r="U461" s="285">
        <f t="shared" si="253"/>
        <v>0</v>
      </c>
      <c r="V461" s="285">
        <f t="shared" si="254"/>
        <v>0</v>
      </c>
      <c r="W461" s="285">
        <f>T461+U461+V461</f>
        <v>-8598.1999999999825</v>
      </c>
      <c r="X461" s="262">
        <v>1</v>
      </c>
      <c r="Y461" s="1417">
        <v>2</v>
      </c>
      <c r="Z461" s="1563">
        <v>3.88</v>
      </c>
      <c r="AA461" s="1048">
        <v>256623.19999999998</v>
      </c>
      <c r="AB461" s="1048"/>
      <c r="AC461" s="1048"/>
      <c r="AD461" s="285">
        <f t="shared" si="255"/>
        <v>256623.19999999998</v>
      </c>
      <c r="AE461" s="262">
        <v>1</v>
      </c>
      <c r="AF461" s="285">
        <v>3</v>
      </c>
      <c r="AG461" s="1563">
        <v>3.88</v>
      </c>
      <c r="AH461" s="1048">
        <v>256623.19999999998</v>
      </c>
      <c r="AI461" s="1048"/>
      <c r="AJ461" s="1048"/>
      <c r="AK461" s="285">
        <f>AH461+AI461+AJ461</f>
        <v>256623.19999999998</v>
      </c>
    </row>
    <row r="462" spans="1:37" ht="27" x14ac:dyDescent="0.25">
      <c r="A462" s="1048">
        <v>23</v>
      </c>
      <c r="B462" s="262" t="s">
        <v>1429</v>
      </c>
      <c r="C462" s="26" t="s">
        <v>6712</v>
      </c>
      <c r="D462" s="329" t="s">
        <v>1</v>
      </c>
      <c r="E462" s="262">
        <v>1</v>
      </c>
      <c r="F462" s="1417">
        <v>1</v>
      </c>
      <c r="G462" s="1563">
        <v>3.88</v>
      </c>
      <c r="H462" s="1048">
        <v>256623.19999999998</v>
      </c>
      <c r="I462" s="1048"/>
      <c r="J462" s="1048"/>
      <c r="K462" s="285">
        <f t="shared" ref="K462:K463" si="266">H462+I462+J462</f>
        <v>256623.19999999998</v>
      </c>
      <c r="L462" s="262">
        <v>1</v>
      </c>
      <c r="M462" s="1417">
        <v>0</v>
      </c>
      <c r="N462" s="285">
        <v>3.88</v>
      </c>
      <c r="O462" s="1048">
        <v>256623.19999999998</v>
      </c>
      <c r="P462" s="1048"/>
      <c r="Q462" s="1048"/>
      <c r="R462" s="285">
        <f t="shared" ref="R462:R463" si="267">O462+P462+Q462</f>
        <v>256623.19999999998</v>
      </c>
      <c r="S462" s="285">
        <f t="shared" ref="S462:S463" si="268">+E462-L462</f>
        <v>0</v>
      </c>
      <c r="T462" s="285">
        <f t="shared" si="252"/>
        <v>0</v>
      </c>
      <c r="U462" s="285">
        <f t="shared" si="253"/>
        <v>0</v>
      </c>
      <c r="V462" s="285">
        <f t="shared" si="254"/>
        <v>0</v>
      </c>
      <c r="W462" s="285">
        <f t="shared" ref="W462:W463" si="269">T462+U462+V462</f>
        <v>0</v>
      </c>
      <c r="X462" s="262">
        <v>1</v>
      </c>
      <c r="Y462" s="1417">
        <v>2</v>
      </c>
      <c r="Z462" s="1563">
        <v>3.88</v>
      </c>
      <c r="AA462" s="1048">
        <v>256623.19999999998</v>
      </c>
      <c r="AB462" s="1048"/>
      <c r="AC462" s="1048"/>
      <c r="AD462" s="285">
        <f t="shared" si="255"/>
        <v>256623.19999999998</v>
      </c>
      <c r="AE462" s="262">
        <v>1</v>
      </c>
      <c r="AF462" s="285">
        <v>3</v>
      </c>
      <c r="AG462" s="1563">
        <v>3.88</v>
      </c>
      <c r="AH462" s="1048">
        <v>256623.19999999998</v>
      </c>
      <c r="AI462" s="1048"/>
      <c r="AJ462" s="1048"/>
      <c r="AK462" s="285">
        <f t="shared" ref="AK462:AK463" si="270">AH462+AI462+AJ462</f>
        <v>256623.19999999998</v>
      </c>
    </row>
    <row r="463" spans="1:37" ht="27" x14ac:dyDescent="0.25">
      <c r="A463" s="1048">
        <v>24</v>
      </c>
      <c r="B463" s="262" t="s">
        <v>1429</v>
      </c>
      <c r="C463" s="26" t="s">
        <v>6712</v>
      </c>
      <c r="D463" s="329" t="s">
        <v>1</v>
      </c>
      <c r="E463" s="262">
        <v>1</v>
      </c>
      <c r="F463" s="1417">
        <v>1</v>
      </c>
      <c r="G463" s="1563">
        <v>3.88</v>
      </c>
      <c r="H463" s="1048">
        <v>256623.19999999998</v>
      </c>
      <c r="I463" s="1048"/>
      <c r="J463" s="1048"/>
      <c r="K463" s="285">
        <f t="shared" si="266"/>
        <v>256623.19999999998</v>
      </c>
      <c r="L463" s="262">
        <v>1</v>
      </c>
      <c r="M463" s="1417">
        <v>0</v>
      </c>
      <c r="N463" s="285">
        <v>3.88</v>
      </c>
      <c r="O463" s="1048">
        <v>256623.19999999998</v>
      </c>
      <c r="P463" s="1048"/>
      <c r="Q463" s="1048"/>
      <c r="R463" s="285">
        <f t="shared" si="267"/>
        <v>256623.19999999998</v>
      </c>
      <c r="S463" s="285">
        <f t="shared" si="268"/>
        <v>0</v>
      </c>
      <c r="T463" s="285">
        <f t="shared" si="252"/>
        <v>0</v>
      </c>
      <c r="U463" s="285">
        <f t="shared" si="253"/>
        <v>0</v>
      </c>
      <c r="V463" s="285">
        <f t="shared" si="254"/>
        <v>0</v>
      </c>
      <c r="W463" s="285">
        <f t="shared" si="269"/>
        <v>0</v>
      </c>
      <c r="X463" s="262">
        <v>1</v>
      </c>
      <c r="Y463" s="1417">
        <v>2</v>
      </c>
      <c r="Z463" s="1563">
        <v>3.88</v>
      </c>
      <c r="AA463" s="1048">
        <v>256623.19999999998</v>
      </c>
      <c r="AB463" s="1048"/>
      <c r="AC463" s="1048"/>
      <c r="AD463" s="285">
        <f t="shared" si="255"/>
        <v>256623.19999999998</v>
      </c>
      <c r="AE463" s="262">
        <v>1</v>
      </c>
      <c r="AF463" s="285">
        <v>3</v>
      </c>
      <c r="AG463" s="1563">
        <v>3.88</v>
      </c>
      <c r="AH463" s="1048">
        <v>256623.19999999998</v>
      </c>
      <c r="AI463" s="1048"/>
      <c r="AJ463" s="1048"/>
      <c r="AK463" s="285">
        <f t="shared" si="270"/>
        <v>256623.19999999998</v>
      </c>
    </row>
    <row r="464" spans="1:37" s="555" customFormat="1" ht="14.25" x14ac:dyDescent="0.25">
      <c r="A464" s="553"/>
      <c r="B464" s="561" t="s">
        <v>113</v>
      </c>
      <c r="C464" s="329" t="s">
        <v>1</v>
      </c>
      <c r="D464" s="329" t="s">
        <v>1</v>
      </c>
      <c r="E464" s="329">
        <f>SUM(E440:E463)</f>
        <v>24</v>
      </c>
      <c r="F464" s="329"/>
      <c r="G464" s="329"/>
      <c r="H464" s="329">
        <f>SUM(H440:H463)</f>
        <v>6244938.8000000017</v>
      </c>
      <c r="I464" s="329">
        <f t="shared" ref="I464:J464" si="271">SUM(I440:I451)</f>
        <v>0</v>
      </c>
      <c r="J464" s="329">
        <f t="shared" si="271"/>
        <v>0</v>
      </c>
      <c r="K464" s="329">
        <f>SUM(K440:K463)</f>
        <v>6244938.8000000017</v>
      </c>
      <c r="L464" s="329">
        <f t="shared" ref="L464:AJ464" si="272">SUM(L440:L451)</f>
        <v>12</v>
      </c>
      <c r="M464" s="329"/>
      <c r="N464" s="329"/>
      <c r="O464" s="329">
        <f t="shared" si="272"/>
        <v>3165460.4</v>
      </c>
      <c r="P464" s="329">
        <f t="shared" si="272"/>
        <v>0</v>
      </c>
      <c r="Q464" s="329">
        <f t="shared" si="272"/>
        <v>0</v>
      </c>
      <c r="R464" s="329">
        <f t="shared" si="272"/>
        <v>3165460.4</v>
      </c>
      <c r="S464" s="329">
        <f t="shared" si="272"/>
        <v>0</v>
      </c>
      <c r="T464" s="329">
        <f t="shared" si="272"/>
        <v>0</v>
      </c>
      <c r="U464" s="329">
        <f t="shared" si="272"/>
        <v>0</v>
      </c>
      <c r="V464" s="329">
        <f t="shared" si="272"/>
        <v>0</v>
      </c>
      <c r="W464" s="329">
        <f t="shared" si="272"/>
        <v>0</v>
      </c>
      <c r="X464" s="329">
        <f>SUM(X440:X463)</f>
        <v>24</v>
      </c>
      <c r="Y464" s="329"/>
      <c r="Z464" s="329"/>
      <c r="AA464" s="329">
        <f t="shared" ref="AA464" si="273">SUM(AA440:AA463)</f>
        <v>6244938.8000000017</v>
      </c>
      <c r="AB464" s="329">
        <f t="shared" si="272"/>
        <v>0</v>
      </c>
      <c r="AC464" s="329">
        <f t="shared" si="272"/>
        <v>0</v>
      </c>
      <c r="AD464" s="329">
        <f t="shared" ref="AD464:AE464" si="274">SUM(AD440:AD463)</f>
        <v>6244938.8000000017</v>
      </c>
      <c r="AE464" s="329">
        <f t="shared" si="274"/>
        <v>24</v>
      </c>
      <c r="AF464" s="329"/>
      <c r="AG464" s="329"/>
      <c r="AH464" s="329">
        <f t="shared" ref="AH464" si="275">SUM(AH440:AH463)</f>
        <v>6244938.8000000017</v>
      </c>
      <c r="AI464" s="329">
        <f t="shared" si="272"/>
        <v>0</v>
      </c>
      <c r="AJ464" s="329">
        <f t="shared" si="272"/>
        <v>0</v>
      </c>
      <c r="AK464" s="329">
        <f t="shared" ref="AK464" si="276">SUM(AK440:AK463)</f>
        <v>6244938.8000000017</v>
      </c>
    </row>
    <row r="465" spans="1:37" ht="14.25" x14ac:dyDescent="0.25">
      <c r="AA465" s="329"/>
    </row>
    <row r="466" spans="1:37" ht="16.5" x14ac:dyDescent="0.3">
      <c r="B466" s="556" t="s">
        <v>230</v>
      </c>
      <c r="I466" s="327"/>
      <c r="K466" s="1512"/>
      <c r="L466" s="327"/>
      <c r="Q466" s="327"/>
      <c r="R466" s="327"/>
      <c r="S466" s="327"/>
      <c r="U466" s="1512"/>
      <c r="V466" s="327"/>
      <c r="X466" s="37"/>
    </row>
    <row r="467" spans="1:37" ht="24" customHeight="1" thickBot="1" x14ac:dyDescent="0.3">
      <c r="B467" s="557"/>
      <c r="C467" s="404"/>
      <c r="D467" s="404"/>
      <c r="E467" s="557"/>
      <c r="F467" s="404"/>
      <c r="G467" s="404"/>
      <c r="H467" s="404"/>
      <c r="J467" s="236"/>
      <c r="K467" s="1180"/>
      <c r="L467" s="236"/>
      <c r="M467" s="1411"/>
      <c r="N467" s="1411"/>
      <c r="O467" s="236"/>
      <c r="P467" s="236"/>
      <c r="Q467" s="1411"/>
      <c r="R467" s="1410"/>
      <c r="S467" s="1740"/>
      <c r="T467" s="1740"/>
      <c r="U467" s="1740"/>
      <c r="V467" s="1740"/>
      <c r="W467" s="1740"/>
      <c r="X467" s="236"/>
    </row>
    <row r="468" spans="1:37" s="282" customFormat="1" ht="25.5" customHeight="1" x14ac:dyDescent="0.25">
      <c r="A468" s="19"/>
      <c r="B468" s="558" t="s">
        <v>29</v>
      </c>
      <c r="C468" s="1548" t="s">
        <v>1627</v>
      </c>
      <c r="D468" s="1548"/>
      <c r="E468" s="1548"/>
      <c r="F468" s="1548"/>
      <c r="G468" s="1548"/>
      <c r="H468" s="1548"/>
      <c r="I468" s="20"/>
      <c r="J468" s="20"/>
      <c r="K468" s="259" t="s">
        <v>228</v>
      </c>
      <c r="L468" s="1412"/>
      <c r="M468" s="327"/>
      <c r="N468" s="20"/>
      <c r="O468" s="20"/>
      <c r="P468" s="20"/>
      <c r="Q468" s="20"/>
      <c r="S468" s="20"/>
      <c r="T468" s="20"/>
      <c r="U468" s="20"/>
      <c r="V468" s="20"/>
      <c r="W468" s="259" t="s">
        <v>228</v>
      </c>
    </row>
    <row r="469" spans="1:37" s="1414" customFormat="1" ht="14.25" x14ac:dyDescent="0.25">
      <c r="A469" s="1413"/>
      <c r="B469" s="559"/>
      <c r="C469" s="1894" t="s">
        <v>424</v>
      </c>
      <c r="D469" s="1895"/>
      <c r="E469" s="1895"/>
      <c r="F469" s="1895"/>
      <c r="G469" s="1895"/>
      <c r="H469" s="1895"/>
      <c r="I469" s="1895"/>
      <c r="J469" s="1895"/>
      <c r="K469" s="1896"/>
      <c r="L469" s="1897" t="s">
        <v>392</v>
      </c>
      <c r="M469" s="1892"/>
      <c r="N469" s="1892"/>
      <c r="O469" s="1892"/>
      <c r="P469" s="1892"/>
      <c r="Q469" s="1892"/>
      <c r="R469" s="1893"/>
      <c r="S469" s="1892" t="s">
        <v>229</v>
      </c>
      <c r="T469" s="1892"/>
      <c r="U469" s="1892"/>
      <c r="V469" s="1892"/>
      <c r="W469" s="1892"/>
      <c r="X469" s="1897" t="s">
        <v>450</v>
      </c>
      <c r="Y469" s="1892"/>
      <c r="Z469" s="1892"/>
      <c r="AA469" s="1892"/>
      <c r="AB469" s="1892"/>
      <c r="AC469" s="1892"/>
      <c r="AD469" s="1892"/>
      <c r="AE469" s="1892" t="s">
        <v>1683</v>
      </c>
      <c r="AF469" s="1892"/>
      <c r="AG469" s="1892"/>
      <c r="AH469" s="1892"/>
      <c r="AI469" s="1892"/>
      <c r="AJ469" s="1892"/>
      <c r="AK469" s="1893"/>
    </row>
    <row r="470" spans="1:37" s="282" customFormat="1" ht="140.25" x14ac:dyDescent="0.25">
      <c r="A470" s="303" t="s">
        <v>114</v>
      </c>
      <c r="B470" s="326" t="s">
        <v>231</v>
      </c>
      <c r="C470" s="1418" t="s">
        <v>232</v>
      </c>
      <c r="D470" s="1418" t="s">
        <v>233</v>
      </c>
      <c r="E470" s="1418" t="s">
        <v>223</v>
      </c>
      <c r="F470" s="1418" t="s">
        <v>423</v>
      </c>
      <c r="G470" s="1418" t="s">
        <v>396</v>
      </c>
      <c r="H470" s="1415" t="s">
        <v>1604</v>
      </c>
      <c r="I470" s="326" t="s">
        <v>235</v>
      </c>
      <c r="J470" s="326" t="s">
        <v>236</v>
      </c>
      <c r="K470" s="326" t="s">
        <v>380</v>
      </c>
      <c r="L470" s="326" t="s">
        <v>223</v>
      </c>
      <c r="M470" s="326" t="s">
        <v>473</v>
      </c>
      <c r="N470" s="326" t="s">
        <v>377</v>
      </c>
      <c r="O470" s="326" t="s">
        <v>298</v>
      </c>
      <c r="P470" s="326" t="s">
        <v>235</v>
      </c>
      <c r="Q470" s="326" t="s">
        <v>236</v>
      </c>
      <c r="R470" s="326" t="s">
        <v>379</v>
      </c>
      <c r="S470" s="326" t="s">
        <v>223</v>
      </c>
      <c r="T470" s="326" t="s">
        <v>298</v>
      </c>
      <c r="U470" s="326" t="s">
        <v>235</v>
      </c>
      <c r="V470" s="326" t="s">
        <v>236</v>
      </c>
      <c r="W470" s="326" t="s">
        <v>378</v>
      </c>
      <c r="X470" s="326" t="s">
        <v>223</v>
      </c>
      <c r="Y470" s="326" t="s">
        <v>1605</v>
      </c>
      <c r="Z470" s="1419" t="s">
        <v>426</v>
      </c>
      <c r="AA470" s="326" t="s">
        <v>298</v>
      </c>
      <c r="AB470" s="326" t="s">
        <v>235</v>
      </c>
      <c r="AC470" s="326" t="s">
        <v>236</v>
      </c>
      <c r="AD470" s="326" t="s">
        <v>379</v>
      </c>
      <c r="AE470" s="326" t="s">
        <v>223</v>
      </c>
      <c r="AF470" s="326" t="s">
        <v>1606</v>
      </c>
      <c r="AG470" s="1419" t="s">
        <v>474</v>
      </c>
      <c r="AH470" s="326" t="s">
        <v>298</v>
      </c>
      <c r="AI470" s="326" t="s">
        <v>235</v>
      </c>
      <c r="AJ470" s="326" t="s">
        <v>236</v>
      </c>
      <c r="AK470" s="326" t="s">
        <v>379</v>
      </c>
    </row>
    <row r="471" spans="1:37" s="1416" customFormat="1" ht="12.75" x14ac:dyDescent="0.25">
      <c r="A471" s="328">
        <v>1</v>
      </c>
      <c r="B471" s="328">
        <v>2</v>
      </c>
      <c r="C471" s="328">
        <v>3</v>
      </c>
      <c r="D471" s="328">
        <v>4</v>
      </c>
      <c r="E471" s="328">
        <v>5</v>
      </c>
      <c r="F471" s="328">
        <v>6</v>
      </c>
      <c r="G471" s="328">
        <v>7</v>
      </c>
      <c r="H471" s="328">
        <v>8</v>
      </c>
      <c r="I471" s="328">
        <v>9</v>
      </c>
      <c r="J471" s="328">
        <v>10</v>
      </c>
      <c r="K471" s="328">
        <v>11</v>
      </c>
      <c r="L471" s="328">
        <v>12</v>
      </c>
      <c r="M471" s="328">
        <v>13</v>
      </c>
      <c r="N471" s="328">
        <v>14</v>
      </c>
      <c r="O471" s="328">
        <v>15</v>
      </c>
      <c r="P471" s="328">
        <v>16</v>
      </c>
      <c r="Q471" s="328">
        <v>17</v>
      </c>
      <c r="R471" s="328">
        <v>18</v>
      </c>
      <c r="S471" s="328">
        <v>19</v>
      </c>
      <c r="T471" s="328">
        <v>20</v>
      </c>
      <c r="U471" s="328">
        <v>21</v>
      </c>
      <c r="V471" s="328">
        <v>22</v>
      </c>
      <c r="W471" s="328">
        <v>23</v>
      </c>
      <c r="X471" s="328">
        <v>12</v>
      </c>
      <c r="Y471" s="328">
        <v>13</v>
      </c>
      <c r="Z471" s="328">
        <v>14</v>
      </c>
      <c r="AA471" s="328">
        <v>15</v>
      </c>
      <c r="AB471" s="328">
        <v>16</v>
      </c>
      <c r="AC471" s="328">
        <v>17</v>
      </c>
      <c r="AD471" s="328">
        <v>18</v>
      </c>
      <c r="AE471" s="328">
        <v>12</v>
      </c>
      <c r="AF471" s="328">
        <v>13</v>
      </c>
      <c r="AG471" s="328">
        <v>14</v>
      </c>
      <c r="AH471" s="328">
        <v>15</v>
      </c>
      <c r="AI471" s="328">
        <v>16</v>
      </c>
      <c r="AJ471" s="328">
        <v>17</v>
      </c>
      <c r="AK471" s="328">
        <v>18</v>
      </c>
    </row>
    <row r="472" spans="1:37" ht="57.75" x14ac:dyDescent="0.3">
      <c r="A472" s="553" t="s">
        <v>2</v>
      </c>
      <c r="B472" s="560" t="s">
        <v>1607</v>
      </c>
      <c r="C472" s="285"/>
      <c r="D472" s="285"/>
      <c r="E472" s="560"/>
      <c r="F472" s="285"/>
      <c r="G472" s="285"/>
      <c r="H472" s="285"/>
      <c r="I472" s="285"/>
      <c r="J472" s="285"/>
      <c r="K472" s="285"/>
      <c r="L472" s="560"/>
      <c r="M472" s="285"/>
      <c r="N472" s="285"/>
      <c r="O472" s="285"/>
      <c r="P472" s="285"/>
      <c r="Q472" s="285"/>
      <c r="R472" s="285"/>
      <c r="S472" s="285"/>
      <c r="T472" s="285"/>
      <c r="U472" s="285"/>
      <c r="V472" s="285"/>
      <c r="W472" s="285"/>
      <c r="X472" s="560"/>
      <c r="Y472" s="285"/>
      <c r="Z472" s="285"/>
      <c r="AA472" s="285"/>
      <c r="AB472" s="285"/>
      <c r="AC472" s="285"/>
      <c r="AD472" s="285"/>
      <c r="AE472" s="560"/>
      <c r="AF472" s="285"/>
      <c r="AG472" s="285"/>
      <c r="AH472" s="285"/>
      <c r="AI472" s="285"/>
      <c r="AJ472" s="285"/>
      <c r="AK472" s="285"/>
    </row>
    <row r="473" spans="1:37" x14ac:dyDescent="0.25">
      <c r="A473" s="1048"/>
      <c r="B473" s="301" t="s">
        <v>200</v>
      </c>
      <c r="C473" s="285"/>
      <c r="D473" s="285"/>
      <c r="E473" s="301"/>
      <c r="F473" s="285"/>
      <c r="G473" s="285"/>
      <c r="H473" s="285"/>
      <c r="I473" s="285"/>
      <c r="J473" s="285"/>
      <c r="K473" s="285"/>
      <c r="L473" s="301"/>
      <c r="M473" s="285"/>
      <c r="N473" s="285"/>
      <c r="O473" s="285"/>
      <c r="P473" s="285"/>
      <c r="Q473" s="285"/>
      <c r="R473" s="285"/>
      <c r="S473" s="285"/>
      <c r="T473" s="285"/>
      <c r="U473" s="285"/>
      <c r="V473" s="285"/>
      <c r="W473" s="285"/>
      <c r="X473" s="301"/>
      <c r="Y473" s="285"/>
      <c r="Z473" s="285"/>
      <c r="AA473" s="285"/>
      <c r="AB473" s="285"/>
      <c r="AC473" s="285"/>
      <c r="AD473" s="285"/>
      <c r="AE473" s="301"/>
      <c r="AF473" s="285"/>
      <c r="AG473" s="285"/>
      <c r="AH473" s="285"/>
      <c r="AI473" s="285"/>
      <c r="AJ473" s="285"/>
      <c r="AK473" s="285"/>
    </row>
    <row r="474" spans="1:37" x14ac:dyDescent="0.25">
      <c r="A474" s="1048"/>
      <c r="B474" s="301"/>
      <c r="C474" s="285"/>
      <c r="D474" s="285"/>
      <c r="E474" s="301"/>
      <c r="F474" s="285"/>
      <c r="G474" s="285"/>
      <c r="H474" s="301"/>
      <c r="I474" s="301"/>
      <c r="J474" s="301"/>
      <c r="K474" s="301"/>
      <c r="L474" s="301"/>
      <c r="M474" s="285"/>
      <c r="N474" s="285"/>
      <c r="O474" s="301"/>
      <c r="P474" s="301"/>
      <c r="Q474" s="301"/>
      <c r="R474" s="301"/>
      <c r="S474" s="301"/>
      <c r="T474" s="301"/>
      <c r="U474" s="301"/>
      <c r="V474" s="301"/>
      <c r="W474" s="301"/>
      <c r="X474" s="301"/>
      <c r="Y474" s="285"/>
      <c r="Z474" s="285"/>
      <c r="AA474" s="301"/>
      <c r="AB474" s="301"/>
      <c r="AC474" s="301"/>
      <c r="AD474" s="301"/>
      <c r="AE474" s="301"/>
      <c r="AF474" s="285"/>
      <c r="AG474" s="285"/>
      <c r="AH474" s="301"/>
      <c r="AI474" s="301"/>
      <c r="AJ474" s="301"/>
      <c r="AK474" s="301"/>
    </row>
    <row r="475" spans="1:37" ht="27" x14ac:dyDescent="0.25">
      <c r="A475" s="1048">
        <v>1</v>
      </c>
      <c r="B475" s="262" t="s">
        <v>6883</v>
      </c>
      <c r="C475" s="26" t="s">
        <v>6712</v>
      </c>
      <c r="D475" s="329" t="s">
        <v>1</v>
      </c>
      <c r="E475" s="262">
        <v>1</v>
      </c>
      <c r="F475" s="1417">
        <v>2</v>
      </c>
      <c r="G475" s="1563">
        <v>4.01</v>
      </c>
      <c r="H475" s="1048">
        <v>265221.39999999997</v>
      </c>
      <c r="I475" s="1048"/>
      <c r="J475" s="1048"/>
      <c r="K475" s="285">
        <f>H475+I475+J475</f>
        <v>265221.39999999997</v>
      </c>
      <c r="L475" s="262">
        <v>1</v>
      </c>
      <c r="M475" s="1417">
        <v>1</v>
      </c>
      <c r="N475" s="285">
        <v>4.01</v>
      </c>
      <c r="O475" s="1048">
        <v>265221.39999999997</v>
      </c>
      <c r="P475" s="1048"/>
      <c r="Q475" s="1048"/>
      <c r="R475" s="285">
        <f>O475+P475+Q475</f>
        <v>265221.39999999997</v>
      </c>
      <c r="S475" s="285">
        <f>+E475-L475</f>
        <v>0</v>
      </c>
      <c r="T475" s="285">
        <f t="shared" ref="T475:V484" si="277">H475-O475</f>
        <v>0</v>
      </c>
      <c r="U475" s="285">
        <f t="shared" si="277"/>
        <v>0</v>
      </c>
      <c r="V475" s="285">
        <f t="shared" si="277"/>
        <v>0</v>
      </c>
      <c r="W475" s="285">
        <f>T475+U475+V475</f>
        <v>0</v>
      </c>
      <c r="X475" s="262">
        <v>1</v>
      </c>
      <c r="Y475" s="1417">
        <v>3</v>
      </c>
      <c r="Z475" s="1563">
        <v>4.01</v>
      </c>
      <c r="AA475" s="1048">
        <v>265221.39999999997</v>
      </c>
      <c r="AB475" s="1048"/>
      <c r="AC475" s="1048"/>
      <c r="AD475" s="285">
        <f t="shared" ref="AD475:AD484" si="278">AA475+AB475+AC475</f>
        <v>265221.39999999997</v>
      </c>
      <c r="AE475" s="262">
        <v>1</v>
      </c>
      <c r="AF475" s="1417">
        <v>4</v>
      </c>
      <c r="AG475" s="1563">
        <v>4.01</v>
      </c>
      <c r="AH475" s="1048">
        <v>265221.39999999997</v>
      </c>
      <c r="AI475" s="1048"/>
      <c r="AJ475" s="1048"/>
      <c r="AK475" s="285">
        <f>AH475+AI475+AJ475</f>
        <v>265221.39999999997</v>
      </c>
    </row>
    <row r="476" spans="1:37" ht="27" x14ac:dyDescent="0.25">
      <c r="A476" s="1048">
        <v>2</v>
      </c>
      <c r="B476" s="262" t="s">
        <v>6884</v>
      </c>
      <c r="C476" s="26" t="s">
        <v>6712</v>
      </c>
      <c r="D476" s="329" t="s">
        <v>1</v>
      </c>
      <c r="E476" s="262">
        <v>1</v>
      </c>
      <c r="F476" s="1417">
        <v>2</v>
      </c>
      <c r="G476" s="1563">
        <v>4.01</v>
      </c>
      <c r="H476" s="1048">
        <v>265221.39999999997</v>
      </c>
      <c r="I476" s="1048"/>
      <c r="J476" s="1048"/>
      <c r="K476" s="285">
        <f t="shared" ref="K476:K480" si="279">H476+I476+J476</f>
        <v>265221.39999999997</v>
      </c>
      <c r="L476" s="262">
        <v>1</v>
      </c>
      <c r="M476" s="1417">
        <v>1</v>
      </c>
      <c r="N476" s="285">
        <v>4.01</v>
      </c>
      <c r="O476" s="1048">
        <v>265221.39999999997</v>
      </c>
      <c r="P476" s="1048"/>
      <c r="Q476" s="1048"/>
      <c r="R476" s="285">
        <f t="shared" ref="R476:R480" si="280">O476+P476+Q476</f>
        <v>265221.39999999997</v>
      </c>
      <c r="S476" s="285">
        <f t="shared" ref="S476:S480" si="281">+E476-L476</f>
        <v>0</v>
      </c>
      <c r="T476" s="285">
        <f t="shared" si="277"/>
        <v>0</v>
      </c>
      <c r="U476" s="285">
        <f t="shared" si="277"/>
        <v>0</v>
      </c>
      <c r="V476" s="285">
        <f t="shared" si="277"/>
        <v>0</v>
      </c>
      <c r="W476" s="285">
        <f t="shared" ref="W476:W480" si="282">T476+U476+V476</f>
        <v>0</v>
      </c>
      <c r="X476" s="262">
        <v>1</v>
      </c>
      <c r="Y476" s="1417">
        <v>3</v>
      </c>
      <c r="Z476" s="1563">
        <v>4.01</v>
      </c>
      <c r="AA476" s="1048">
        <v>265221.39999999997</v>
      </c>
      <c r="AB476" s="1048"/>
      <c r="AC476" s="1048"/>
      <c r="AD476" s="285">
        <f t="shared" si="278"/>
        <v>265221.39999999997</v>
      </c>
      <c r="AE476" s="262">
        <v>1</v>
      </c>
      <c r="AF476" s="1417">
        <v>4</v>
      </c>
      <c r="AG476" s="1563">
        <v>4.01</v>
      </c>
      <c r="AH476" s="1048">
        <v>265221.39999999997</v>
      </c>
      <c r="AI476" s="1048"/>
      <c r="AJ476" s="1048"/>
      <c r="AK476" s="285">
        <f t="shared" ref="AK476:AK480" si="283">AH476+AI476+AJ476</f>
        <v>265221.39999999997</v>
      </c>
    </row>
    <row r="477" spans="1:37" ht="27" x14ac:dyDescent="0.25">
      <c r="A477" s="1048">
        <v>3</v>
      </c>
      <c r="B477" s="262" t="s">
        <v>6885</v>
      </c>
      <c r="C477" s="26" t="s">
        <v>6712</v>
      </c>
      <c r="D477" s="329" t="s">
        <v>1</v>
      </c>
      <c r="E477" s="262">
        <v>1</v>
      </c>
      <c r="F477" s="1417">
        <v>2</v>
      </c>
      <c r="G477" s="1563">
        <v>4.01</v>
      </c>
      <c r="H477" s="1048">
        <v>265221.39999999997</v>
      </c>
      <c r="I477" s="1048"/>
      <c r="J477" s="1048"/>
      <c r="K477" s="285">
        <f t="shared" si="279"/>
        <v>265221.39999999997</v>
      </c>
      <c r="L477" s="262">
        <v>1</v>
      </c>
      <c r="M477" s="1417">
        <v>1</v>
      </c>
      <c r="N477" s="285">
        <v>4.01</v>
      </c>
      <c r="O477" s="1048">
        <v>265221.39999999997</v>
      </c>
      <c r="P477" s="1048"/>
      <c r="Q477" s="1048"/>
      <c r="R477" s="285">
        <f t="shared" si="280"/>
        <v>265221.39999999997</v>
      </c>
      <c r="S477" s="285">
        <f t="shared" si="281"/>
        <v>0</v>
      </c>
      <c r="T477" s="285">
        <f t="shared" si="277"/>
        <v>0</v>
      </c>
      <c r="U477" s="285">
        <f t="shared" si="277"/>
        <v>0</v>
      </c>
      <c r="V477" s="285">
        <f t="shared" si="277"/>
        <v>0</v>
      </c>
      <c r="W477" s="285">
        <f t="shared" si="282"/>
        <v>0</v>
      </c>
      <c r="X477" s="262">
        <v>1</v>
      </c>
      <c r="Y477" s="1417">
        <v>3</v>
      </c>
      <c r="Z477" s="1563">
        <v>4.01</v>
      </c>
      <c r="AA477" s="1048">
        <v>265221.39999999997</v>
      </c>
      <c r="AB477" s="1048"/>
      <c r="AC477" s="1048"/>
      <c r="AD477" s="285">
        <f t="shared" si="278"/>
        <v>265221.39999999997</v>
      </c>
      <c r="AE477" s="262">
        <v>1</v>
      </c>
      <c r="AF477" s="1417">
        <v>4</v>
      </c>
      <c r="AG477" s="1563">
        <v>4.01</v>
      </c>
      <c r="AH477" s="1048">
        <v>265221.39999999997</v>
      </c>
      <c r="AI477" s="1048"/>
      <c r="AJ477" s="1048"/>
      <c r="AK477" s="285">
        <f t="shared" si="283"/>
        <v>265221.39999999997</v>
      </c>
    </row>
    <row r="478" spans="1:37" ht="27" x14ac:dyDescent="0.25">
      <c r="A478" s="1048">
        <v>4</v>
      </c>
      <c r="B478" s="262" t="s">
        <v>6886</v>
      </c>
      <c r="C478" s="26" t="s">
        <v>6712</v>
      </c>
      <c r="D478" s="329" t="s">
        <v>1</v>
      </c>
      <c r="E478" s="262">
        <v>1</v>
      </c>
      <c r="F478" s="1417">
        <v>2</v>
      </c>
      <c r="G478" s="1563">
        <v>4.01</v>
      </c>
      <c r="H478" s="1048">
        <v>265221.39999999997</v>
      </c>
      <c r="I478" s="1048"/>
      <c r="J478" s="1048"/>
      <c r="K478" s="285">
        <f t="shared" si="279"/>
        <v>265221.39999999997</v>
      </c>
      <c r="L478" s="262">
        <v>1</v>
      </c>
      <c r="M478" s="1417">
        <v>1</v>
      </c>
      <c r="N478" s="285">
        <v>4.01</v>
      </c>
      <c r="O478" s="1048">
        <v>265221.39999999997</v>
      </c>
      <c r="P478" s="1048"/>
      <c r="Q478" s="1048"/>
      <c r="R478" s="285">
        <f t="shared" si="280"/>
        <v>265221.39999999997</v>
      </c>
      <c r="S478" s="285">
        <f t="shared" si="281"/>
        <v>0</v>
      </c>
      <c r="T478" s="285">
        <f t="shared" si="277"/>
        <v>0</v>
      </c>
      <c r="U478" s="285">
        <f t="shared" si="277"/>
        <v>0</v>
      </c>
      <c r="V478" s="285">
        <f t="shared" si="277"/>
        <v>0</v>
      </c>
      <c r="W478" s="285">
        <f t="shared" si="282"/>
        <v>0</v>
      </c>
      <c r="X478" s="262">
        <v>1</v>
      </c>
      <c r="Y478" s="1417">
        <v>3</v>
      </c>
      <c r="Z478" s="1563">
        <v>4.01</v>
      </c>
      <c r="AA478" s="1048">
        <v>265221.39999999997</v>
      </c>
      <c r="AB478" s="1048"/>
      <c r="AC478" s="1048"/>
      <c r="AD478" s="285">
        <f t="shared" si="278"/>
        <v>265221.39999999997</v>
      </c>
      <c r="AE478" s="262">
        <v>1</v>
      </c>
      <c r="AF478" s="1417">
        <v>4</v>
      </c>
      <c r="AG478" s="1563">
        <v>4.01</v>
      </c>
      <c r="AH478" s="1048">
        <v>265221.39999999997</v>
      </c>
      <c r="AI478" s="1048"/>
      <c r="AJ478" s="1048"/>
      <c r="AK478" s="285">
        <f t="shared" si="283"/>
        <v>265221.39999999997</v>
      </c>
    </row>
    <row r="479" spans="1:37" ht="27" x14ac:dyDescent="0.25">
      <c r="A479" s="1048">
        <v>5</v>
      </c>
      <c r="B479" s="262" t="s">
        <v>6887</v>
      </c>
      <c r="C479" s="26" t="s">
        <v>6712</v>
      </c>
      <c r="D479" s="329" t="s">
        <v>1</v>
      </c>
      <c r="E479" s="262">
        <v>1</v>
      </c>
      <c r="F479" s="1417">
        <v>2</v>
      </c>
      <c r="G479" s="1563">
        <v>4.01</v>
      </c>
      <c r="H479" s="1048">
        <v>265221.39999999997</v>
      </c>
      <c r="I479" s="1048"/>
      <c r="J479" s="1048"/>
      <c r="K479" s="285">
        <f t="shared" si="279"/>
        <v>265221.39999999997</v>
      </c>
      <c r="L479" s="262">
        <v>1</v>
      </c>
      <c r="M479" s="1417">
        <v>1</v>
      </c>
      <c r="N479" s="285">
        <v>4.01</v>
      </c>
      <c r="O479" s="1048">
        <v>265221.39999999997</v>
      </c>
      <c r="P479" s="1048"/>
      <c r="Q479" s="1048"/>
      <c r="R479" s="285">
        <f t="shared" si="280"/>
        <v>265221.39999999997</v>
      </c>
      <c r="S479" s="285">
        <f t="shared" si="281"/>
        <v>0</v>
      </c>
      <c r="T479" s="285">
        <f t="shared" si="277"/>
        <v>0</v>
      </c>
      <c r="U479" s="285">
        <f t="shared" si="277"/>
        <v>0</v>
      </c>
      <c r="V479" s="285">
        <f t="shared" si="277"/>
        <v>0</v>
      </c>
      <c r="W479" s="285">
        <f t="shared" si="282"/>
        <v>0</v>
      </c>
      <c r="X479" s="262">
        <v>1</v>
      </c>
      <c r="Y479" s="1417">
        <v>3</v>
      </c>
      <c r="Z479" s="1563">
        <v>4.01</v>
      </c>
      <c r="AA479" s="1048">
        <v>265221.39999999997</v>
      </c>
      <c r="AB479" s="1048"/>
      <c r="AC479" s="1048"/>
      <c r="AD479" s="285">
        <f t="shared" si="278"/>
        <v>265221.39999999997</v>
      </c>
      <c r="AE479" s="262">
        <v>1</v>
      </c>
      <c r="AF479" s="1417">
        <v>4</v>
      </c>
      <c r="AG479" s="1563">
        <v>4.01</v>
      </c>
      <c r="AH479" s="1048">
        <v>265221.39999999997</v>
      </c>
      <c r="AI479" s="1048"/>
      <c r="AJ479" s="1048"/>
      <c r="AK479" s="285">
        <f t="shared" si="283"/>
        <v>265221.39999999997</v>
      </c>
    </row>
    <row r="480" spans="1:37" ht="27" x14ac:dyDescent="0.25">
      <c r="A480" s="1048">
        <v>6</v>
      </c>
      <c r="B480" s="262" t="s">
        <v>6888</v>
      </c>
      <c r="C480" s="26" t="s">
        <v>6712</v>
      </c>
      <c r="D480" s="329" t="s">
        <v>1</v>
      </c>
      <c r="E480" s="262">
        <v>1</v>
      </c>
      <c r="F480" s="1417">
        <v>2</v>
      </c>
      <c r="G480" s="1563">
        <v>4.01</v>
      </c>
      <c r="H480" s="1048">
        <v>265221.39999999997</v>
      </c>
      <c r="I480" s="1048"/>
      <c r="J480" s="1048"/>
      <c r="K480" s="285">
        <f t="shared" si="279"/>
        <v>265221.39999999997</v>
      </c>
      <c r="L480" s="262">
        <v>1</v>
      </c>
      <c r="M480" s="1417">
        <v>1</v>
      </c>
      <c r="N480" s="285">
        <v>4.01</v>
      </c>
      <c r="O480" s="1048">
        <v>265221.39999999997</v>
      </c>
      <c r="P480" s="1048"/>
      <c r="Q480" s="1048"/>
      <c r="R480" s="285">
        <f t="shared" si="280"/>
        <v>265221.39999999997</v>
      </c>
      <c r="S480" s="285">
        <f t="shared" si="281"/>
        <v>0</v>
      </c>
      <c r="T480" s="285">
        <f t="shared" si="277"/>
        <v>0</v>
      </c>
      <c r="U480" s="285">
        <f t="shared" si="277"/>
        <v>0</v>
      </c>
      <c r="V480" s="285">
        <f t="shared" si="277"/>
        <v>0</v>
      </c>
      <c r="W480" s="285">
        <f t="shared" si="282"/>
        <v>0</v>
      </c>
      <c r="X480" s="262">
        <v>1</v>
      </c>
      <c r="Y480" s="1417">
        <v>3</v>
      </c>
      <c r="Z480" s="1563">
        <v>4.01</v>
      </c>
      <c r="AA480" s="1048">
        <v>265221.39999999997</v>
      </c>
      <c r="AB480" s="1048"/>
      <c r="AC480" s="1048"/>
      <c r="AD480" s="285">
        <f t="shared" si="278"/>
        <v>265221.39999999997</v>
      </c>
      <c r="AE480" s="262">
        <v>1</v>
      </c>
      <c r="AF480" s="1417">
        <v>4</v>
      </c>
      <c r="AG480" s="1563">
        <v>4.01</v>
      </c>
      <c r="AH480" s="1048">
        <v>265221.39999999997</v>
      </c>
      <c r="AI480" s="1048"/>
      <c r="AJ480" s="1048"/>
      <c r="AK480" s="285">
        <f t="shared" si="283"/>
        <v>265221.39999999997</v>
      </c>
    </row>
    <row r="481" spans="1:37" ht="27" x14ac:dyDescent="0.25">
      <c r="A481" s="1048">
        <v>7</v>
      </c>
      <c r="B481" s="262" t="s">
        <v>6889</v>
      </c>
      <c r="C481" s="26" t="s">
        <v>6712</v>
      </c>
      <c r="D481" s="329" t="s">
        <v>1</v>
      </c>
      <c r="E481" s="262">
        <v>1</v>
      </c>
      <c r="F481" s="1417">
        <v>2</v>
      </c>
      <c r="G481" s="1563">
        <v>4.01</v>
      </c>
      <c r="H481" s="1048">
        <v>265221.39999999997</v>
      </c>
      <c r="I481" s="1048"/>
      <c r="J481" s="1048"/>
      <c r="K481" s="285">
        <f>H481+I481+J481</f>
        <v>265221.39999999997</v>
      </c>
      <c r="L481" s="262">
        <v>1</v>
      </c>
      <c r="M481" s="1417">
        <v>1</v>
      </c>
      <c r="N481" s="285">
        <v>4.01</v>
      </c>
      <c r="O481" s="1048">
        <v>265221.39999999997</v>
      </c>
      <c r="P481" s="1048"/>
      <c r="Q481" s="1048"/>
      <c r="R481" s="285">
        <f>O481+P481+Q481</f>
        <v>265221.39999999997</v>
      </c>
      <c r="S481" s="285">
        <f>+E481-L481</f>
        <v>0</v>
      </c>
      <c r="T481" s="285">
        <f t="shared" si="277"/>
        <v>0</v>
      </c>
      <c r="U481" s="285">
        <f t="shared" si="277"/>
        <v>0</v>
      </c>
      <c r="V481" s="285">
        <f t="shared" si="277"/>
        <v>0</v>
      </c>
      <c r="W481" s="285">
        <f>T481+U481+V481</f>
        <v>0</v>
      </c>
      <c r="X481" s="262">
        <v>1</v>
      </c>
      <c r="Y481" s="1417">
        <v>3</v>
      </c>
      <c r="Z481" s="1563">
        <v>4.01</v>
      </c>
      <c r="AA481" s="1048">
        <v>265221.39999999997</v>
      </c>
      <c r="AB481" s="1048"/>
      <c r="AC481" s="1048"/>
      <c r="AD481" s="285">
        <f t="shared" si="278"/>
        <v>265221.39999999997</v>
      </c>
      <c r="AE481" s="262">
        <v>1</v>
      </c>
      <c r="AF481" s="1417">
        <v>4</v>
      </c>
      <c r="AG481" s="1563">
        <v>4.01</v>
      </c>
      <c r="AH481" s="1048">
        <v>265221.39999999997</v>
      </c>
      <c r="AI481" s="1048"/>
      <c r="AJ481" s="1048"/>
      <c r="AK481" s="285">
        <f>AH481+AI481+AJ481</f>
        <v>265221.39999999997</v>
      </c>
    </row>
    <row r="482" spans="1:37" ht="27" x14ac:dyDescent="0.25">
      <c r="A482" s="1048">
        <v>8</v>
      </c>
      <c r="B482" s="262" t="s">
        <v>6890</v>
      </c>
      <c r="C482" s="26" t="s">
        <v>6712</v>
      </c>
      <c r="D482" s="329" t="s">
        <v>1</v>
      </c>
      <c r="E482" s="262">
        <v>1</v>
      </c>
      <c r="F482" s="1417">
        <v>2</v>
      </c>
      <c r="G482" s="1563">
        <v>4.01</v>
      </c>
      <c r="H482" s="1048">
        <v>265221.39999999997</v>
      </c>
      <c r="I482" s="1048"/>
      <c r="J482" s="1048"/>
      <c r="K482" s="285">
        <f t="shared" ref="K482:K483" si="284">H482+I482+J482</f>
        <v>265221.39999999997</v>
      </c>
      <c r="L482" s="262">
        <v>1</v>
      </c>
      <c r="M482" s="1417">
        <v>1</v>
      </c>
      <c r="N482" s="285">
        <v>4.01</v>
      </c>
      <c r="O482" s="1048">
        <v>265221.39999999997</v>
      </c>
      <c r="P482" s="1048"/>
      <c r="Q482" s="1048"/>
      <c r="R482" s="285">
        <f t="shared" ref="R482:R483" si="285">O482+P482+Q482</f>
        <v>265221.39999999997</v>
      </c>
      <c r="S482" s="285">
        <f t="shared" ref="S482:S483" si="286">+E482-L482</f>
        <v>0</v>
      </c>
      <c r="T482" s="285">
        <f t="shared" si="277"/>
        <v>0</v>
      </c>
      <c r="U482" s="285">
        <f t="shared" si="277"/>
        <v>0</v>
      </c>
      <c r="V482" s="285">
        <f t="shared" si="277"/>
        <v>0</v>
      </c>
      <c r="W482" s="285">
        <f t="shared" ref="W482:W483" si="287">T482+U482+V482</f>
        <v>0</v>
      </c>
      <c r="X482" s="262">
        <v>1</v>
      </c>
      <c r="Y482" s="1417">
        <v>3</v>
      </c>
      <c r="Z482" s="1563">
        <v>4.01</v>
      </c>
      <c r="AA482" s="1048">
        <v>265221.39999999997</v>
      </c>
      <c r="AB482" s="1048"/>
      <c r="AC482" s="1048"/>
      <c r="AD482" s="285">
        <f t="shared" si="278"/>
        <v>265221.39999999997</v>
      </c>
      <c r="AE482" s="262">
        <v>1</v>
      </c>
      <c r="AF482" s="1417">
        <v>4</v>
      </c>
      <c r="AG482" s="1563">
        <v>4.01</v>
      </c>
      <c r="AH482" s="1048">
        <v>265221.39999999997</v>
      </c>
      <c r="AI482" s="1048"/>
      <c r="AJ482" s="1048"/>
      <c r="AK482" s="285">
        <f t="shared" ref="AK482:AK483" si="288">AH482+AI482+AJ482</f>
        <v>265221.39999999997</v>
      </c>
    </row>
    <row r="483" spans="1:37" ht="27" x14ac:dyDescent="0.25">
      <c r="A483" s="1048">
        <v>9</v>
      </c>
      <c r="B483" s="262" t="s">
        <v>6891</v>
      </c>
      <c r="C483" s="26" t="s">
        <v>6712</v>
      </c>
      <c r="D483" s="329" t="s">
        <v>1</v>
      </c>
      <c r="E483" s="262">
        <v>1</v>
      </c>
      <c r="F483" s="1417">
        <v>2</v>
      </c>
      <c r="G483" s="1563">
        <v>4.01</v>
      </c>
      <c r="H483" s="1048">
        <v>265221.39999999997</v>
      </c>
      <c r="I483" s="1048"/>
      <c r="J483" s="1048"/>
      <c r="K483" s="285">
        <f t="shared" si="284"/>
        <v>265221.39999999997</v>
      </c>
      <c r="L483" s="262">
        <v>1</v>
      </c>
      <c r="M483" s="1417">
        <v>1</v>
      </c>
      <c r="N483" s="285">
        <v>4.01</v>
      </c>
      <c r="O483" s="1048">
        <v>265221.39999999997</v>
      </c>
      <c r="P483" s="1048"/>
      <c r="Q483" s="1048"/>
      <c r="R483" s="285">
        <f t="shared" si="285"/>
        <v>265221.39999999997</v>
      </c>
      <c r="S483" s="285">
        <f t="shared" si="286"/>
        <v>0</v>
      </c>
      <c r="T483" s="285">
        <f t="shared" si="277"/>
        <v>0</v>
      </c>
      <c r="U483" s="285">
        <f t="shared" si="277"/>
        <v>0</v>
      </c>
      <c r="V483" s="285">
        <f t="shared" si="277"/>
        <v>0</v>
      </c>
      <c r="W483" s="285">
        <f t="shared" si="287"/>
        <v>0</v>
      </c>
      <c r="X483" s="262">
        <v>1</v>
      </c>
      <c r="Y483" s="1417">
        <v>3</v>
      </c>
      <c r="Z483" s="1563">
        <v>4.01</v>
      </c>
      <c r="AA483" s="1048">
        <v>265221.39999999997</v>
      </c>
      <c r="AB483" s="1048"/>
      <c r="AC483" s="1048"/>
      <c r="AD483" s="285">
        <f t="shared" si="278"/>
        <v>265221.39999999997</v>
      </c>
      <c r="AE483" s="262">
        <v>1</v>
      </c>
      <c r="AF483" s="1417">
        <v>4</v>
      </c>
      <c r="AG483" s="1563">
        <v>4.01</v>
      </c>
      <c r="AH483" s="1048">
        <v>265221.39999999997</v>
      </c>
      <c r="AI483" s="1048"/>
      <c r="AJ483" s="1048"/>
      <c r="AK483" s="285">
        <f t="shared" si="288"/>
        <v>265221.39999999997</v>
      </c>
    </row>
    <row r="484" spans="1:37" ht="27" x14ac:dyDescent="0.25">
      <c r="A484" s="1048">
        <v>10</v>
      </c>
      <c r="B484" s="262" t="s">
        <v>6892</v>
      </c>
      <c r="C484" s="26" t="s">
        <v>6712</v>
      </c>
      <c r="D484" s="329" t="s">
        <v>1</v>
      </c>
      <c r="E484" s="262">
        <v>1</v>
      </c>
      <c r="F484" s="1417">
        <v>2</v>
      </c>
      <c r="G484" s="1563">
        <v>4.01</v>
      </c>
      <c r="H484" s="1048">
        <v>265221.39999999997</v>
      </c>
      <c r="I484" s="1048"/>
      <c r="J484" s="1048"/>
      <c r="K484" s="285">
        <f>H484+I484+J484</f>
        <v>265221.39999999997</v>
      </c>
      <c r="L484" s="262">
        <v>1</v>
      </c>
      <c r="M484" s="1417">
        <v>1</v>
      </c>
      <c r="N484" s="285">
        <v>4.01</v>
      </c>
      <c r="O484" s="1048">
        <v>265221.39999999997</v>
      </c>
      <c r="P484" s="1048"/>
      <c r="Q484" s="1048"/>
      <c r="R484" s="285">
        <f>O484+P484+Q484</f>
        <v>265221.39999999997</v>
      </c>
      <c r="S484" s="285">
        <f>+E484-L484</f>
        <v>0</v>
      </c>
      <c r="T484" s="285">
        <f t="shared" si="277"/>
        <v>0</v>
      </c>
      <c r="U484" s="285">
        <f t="shared" si="277"/>
        <v>0</v>
      </c>
      <c r="V484" s="285">
        <f t="shared" si="277"/>
        <v>0</v>
      </c>
      <c r="W484" s="285">
        <f>T484+U484+V484</f>
        <v>0</v>
      </c>
      <c r="X484" s="262">
        <v>1</v>
      </c>
      <c r="Y484" s="1417">
        <v>3</v>
      </c>
      <c r="Z484" s="1563">
        <v>4.01</v>
      </c>
      <c r="AA484" s="1048">
        <v>265221.39999999997</v>
      </c>
      <c r="AB484" s="1048"/>
      <c r="AC484" s="1048"/>
      <c r="AD484" s="285">
        <f t="shared" si="278"/>
        <v>265221.39999999997</v>
      </c>
      <c r="AE484" s="262">
        <v>1</v>
      </c>
      <c r="AF484" s="1417">
        <v>4</v>
      </c>
      <c r="AG484" s="1563">
        <v>4.01</v>
      </c>
      <c r="AH484" s="1048">
        <v>265221.39999999997</v>
      </c>
      <c r="AI484" s="1048"/>
      <c r="AJ484" s="1048"/>
      <c r="AK484" s="285">
        <f>AH484+AI484+AJ484</f>
        <v>265221.39999999997</v>
      </c>
    </row>
    <row r="485" spans="1:37" ht="27" x14ac:dyDescent="0.25">
      <c r="A485" s="1048">
        <v>11</v>
      </c>
      <c r="B485" s="262" t="s">
        <v>1429</v>
      </c>
      <c r="C485" s="26" t="s">
        <v>6712</v>
      </c>
      <c r="D485" s="329" t="s">
        <v>1</v>
      </c>
      <c r="E485" s="262">
        <v>1</v>
      </c>
      <c r="F485" s="1417">
        <v>1</v>
      </c>
      <c r="G485" s="1563">
        <v>3.88</v>
      </c>
      <c r="H485" s="1048">
        <v>256623.19999999998</v>
      </c>
      <c r="I485" s="1048"/>
      <c r="J485" s="1048"/>
      <c r="K485" s="285">
        <f>H485+I485+J485</f>
        <v>256623.19999999998</v>
      </c>
      <c r="L485" s="262">
        <v>1</v>
      </c>
      <c r="M485" s="1417">
        <v>1</v>
      </c>
      <c r="N485" s="285">
        <v>4.01</v>
      </c>
      <c r="O485" s="1048">
        <v>265221.39999999997</v>
      </c>
      <c r="P485" s="1048"/>
      <c r="Q485" s="1048"/>
      <c r="R485" s="285">
        <f>O485+P485+Q485</f>
        <v>265221.39999999997</v>
      </c>
      <c r="S485" s="285">
        <f>+E485-L485</f>
        <v>0</v>
      </c>
      <c r="T485" s="285">
        <f t="shared" ref="T485:T494" si="289">H485-O485</f>
        <v>-8598.1999999999825</v>
      </c>
      <c r="U485" s="285">
        <f t="shared" ref="U485:U494" si="290">I485-P485</f>
        <v>0</v>
      </c>
      <c r="V485" s="285">
        <f t="shared" ref="V485:V494" si="291">J485-Q485</f>
        <v>0</v>
      </c>
      <c r="W485" s="285">
        <f>T485+U485+V485</f>
        <v>-8598.1999999999825</v>
      </c>
      <c r="X485" s="262">
        <v>1</v>
      </c>
      <c r="Y485" s="1417">
        <v>2</v>
      </c>
      <c r="Z485" s="1563">
        <v>3.88</v>
      </c>
      <c r="AA485" s="1048">
        <v>256623.19999999998</v>
      </c>
      <c r="AB485" s="1048"/>
      <c r="AC485" s="1048"/>
      <c r="AD485" s="285">
        <f t="shared" ref="AD485:AD494" si="292">AA485+AB485+AC485</f>
        <v>256623.19999999998</v>
      </c>
      <c r="AE485" s="262">
        <v>1</v>
      </c>
      <c r="AF485" s="1417">
        <v>3</v>
      </c>
      <c r="AG485" s="1563">
        <v>3.88</v>
      </c>
      <c r="AH485" s="1048">
        <v>256623.19999999998</v>
      </c>
      <c r="AI485" s="1048"/>
      <c r="AJ485" s="1048"/>
      <c r="AK485" s="285">
        <f>AH485+AI485+AJ485</f>
        <v>256623.19999999998</v>
      </c>
    </row>
    <row r="486" spans="1:37" ht="27" x14ac:dyDescent="0.25">
      <c r="A486" s="1048">
        <v>12</v>
      </c>
      <c r="B486" s="262" t="s">
        <v>1429</v>
      </c>
      <c r="C486" s="26" t="s">
        <v>6712</v>
      </c>
      <c r="D486" s="329" t="s">
        <v>1</v>
      </c>
      <c r="E486" s="262">
        <v>1</v>
      </c>
      <c r="F486" s="1417">
        <v>1</v>
      </c>
      <c r="G486" s="1563">
        <v>3.88</v>
      </c>
      <c r="H486" s="1048">
        <v>256623.19999999998</v>
      </c>
      <c r="I486" s="1048"/>
      <c r="J486" s="1048"/>
      <c r="K486" s="285">
        <f t="shared" ref="K486:K490" si="293">H486+I486+J486</f>
        <v>256623.19999999998</v>
      </c>
      <c r="L486" s="262">
        <v>1</v>
      </c>
      <c r="M486" s="1417">
        <v>1</v>
      </c>
      <c r="N486" s="285">
        <v>4.01</v>
      </c>
      <c r="O486" s="1048">
        <v>265221.39999999997</v>
      </c>
      <c r="P486" s="1048"/>
      <c r="Q486" s="1048"/>
      <c r="R486" s="285">
        <f t="shared" ref="R486:R490" si="294">O486+P486+Q486</f>
        <v>265221.39999999997</v>
      </c>
      <c r="S486" s="285">
        <f t="shared" ref="S486:S490" si="295">+E486-L486</f>
        <v>0</v>
      </c>
      <c r="T486" s="285">
        <f t="shared" si="289"/>
        <v>-8598.1999999999825</v>
      </c>
      <c r="U486" s="285">
        <f t="shared" si="290"/>
        <v>0</v>
      </c>
      <c r="V486" s="285">
        <f t="shared" si="291"/>
        <v>0</v>
      </c>
      <c r="W486" s="285">
        <f t="shared" ref="W486:W490" si="296">T486+U486+V486</f>
        <v>-8598.1999999999825</v>
      </c>
      <c r="X486" s="262">
        <v>1</v>
      </c>
      <c r="Y486" s="1417">
        <v>2</v>
      </c>
      <c r="Z486" s="1563">
        <v>3.88</v>
      </c>
      <c r="AA486" s="1048">
        <v>256623.19999999998</v>
      </c>
      <c r="AB486" s="1048"/>
      <c r="AC486" s="1048"/>
      <c r="AD486" s="285">
        <f t="shared" si="292"/>
        <v>256623.19999999998</v>
      </c>
      <c r="AE486" s="262">
        <v>1</v>
      </c>
      <c r="AF486" s="1417">
        <v>3</v>
      </c>
      <c r="AG486" s="1563">
        <v>3.88</v>
      </c>
      <c r="AH486" s="1048">
        <v>256623.19999999998</v>
      </c>
      <c r="AI486" s="1048"/>
      <c r="AJ486" s="1048"/>
      <c r="AK486" s="285">
        <f t="shared" ref="AK486:AK490" si="297">AH486+AI486+AJ486</f>
        <v>256623.19999999998</v>
      </c>
    </row>
    <row r="487" spans="1:37" ht="27" x14ac:dyDescent="0.25">
      <c r="A487" s="1048">
        <v>13</v>
      </c>
      <c r="B487" s="262" t="s">
        <v>1429</v>
      </c>
      <c r="C487" s="26" t="s">
        <v>6712</v>
      </c>
      <c r="D487" s="329" t="s">
        <v>1</v>
      </c>
      <c r="E487" s="262">
        <v>1</v>
      </c>
      <c r="F487" s="1417">
        <v>1</v>
      </c>
      <c r="G487" s="1563">
        <v>3.88</v>
      </c>
      <c r="H487" s="1048">
        <v>256623.19999999998</v>
      </c>
      <c r="I487" s="1048"/>
      <c r="J487" s="1048"/>
      <c r="K487" s="285">
        <f t="shared" si="293"/>
        <v>256623.19999999998</v>
      </c>
      <c r="L487" s="262">
        <v>1</v>
      </c>
      <c r="M487" s="1417">
        <v>1</v>
      </c>
      <c r="N487" s="285">
        <v>4.01</v>
      </c>
      <c r="O487" s="1048">
        <v>265221.39999999997</v>
      </c>
      <c r="P487" s="1048"/>
      <c r="Q487" s="1048"/>
      <c r="R487" s="285">
        <f t="shared" si="294"/>
        <v>265221.39999999997</v>
      </c>
      <c r="S487" s="285">
        <f t="shared" si="295"/>
        <v>0</v>
      </c>
      <c r="T487" s="285">
        <f t="shared" si="289"/>
        <v>-8598.1999999999825</v>
      </c>
      <c r="U487" s="285">
        <f t="shared" si="290"/>
        <v>0</v>
      </c>
      <c r="V487" s="285">
        <f t="shared" si="291"/>
        <v>0</v>
      </c>
      <c r="W487" s="285">
        <f t="shared" si="296"/>
        <v>-8598.1999999999825</v>
      </c>
      <c r="X487" s="262">
        <v>1</v>
      </c>
      <c r="Y487" s="1417">
        <v>2</v>
      </c>
      <c r="Z487" s="1563">
        <v>3.88</v>
      </c>
      <c r="AA487" s="1048">
        <v>256623.19999999998</v>
      </c>
      <c r="AB487" s="1048"/>
      <c r="AC487" s="1048"/>
      <c r="AD487" s="285">
        <f t="shared" si="292"/>
        <v>256623.19999999998</v>
      </c>
      <c r="AE487" s="262">
        <v>1</v>
      </c>
      <c r="AF487" s="1417">
        <v>3</v>
      </c>
      <c r="AG487" s="1563">
        <v>3.88</v>
      </c>
      <c r="AH487" s="1048">
        <v>256623.19999999998</v>
      </c>
      <c r="AI487" s="1048"/>
      <c r="AJ487" s="1048"/>
      <c r="AK487" s="285">
        <f t="shared" si="297"/>
        <v>256623.19999999998</v>
      </c>
    </row>
    <row r="488" spans="1:37" ht="27" x14ac:dyDescent="0.25">
      <c r="A488" s="1048">
        <v>14</v>
      </c>
      <c r="B488" s="262" t="s">
        <v>1429</v>
      </c>
      <c r="C488" s="26" t="s">
        <v>6712</v>
      </c>
      <c r="D488" s="329" t="s">
        <v>1</v>
      </c>
      <c r="E488" s="262">
        <v>1</v>
      </c>
      <c r="F488" s="1417">
        <v>1</v>
      </c>
      <c r="G488" s="1563">
        <v>3.88</v>
      </c>
      <c r="H488" s="1048">
        <v>256623.19999999998</v>
      </c>
      <c r="I488" s="1048"/>
      <c r="J488" s="1048"/>
      <c r="K488" s="285">
        <f t="shared" si="293"/>
        <v>256623.19999999998</v>
      </c>
      <c r="L488" s="262">
        <v>1</v>
      </c>
      <c r="M488" s="1417">
        <v>1</v>
      </c>
      <c r="N488" s="285">
        <v>4.01</v>
      </c>
      <c r="O488" s="1048">
        <v>265221.39999999997</v>
      </c>
      <c r="P488" s="1048"/>
      <c r="Q488" s="1048"/>
      <c r="R488" s="285">
        <f t="shared" si="294"/>
        <v>265221.39999999997</v>
      </c>
      <c r="S488" s="285">
        <f t="shared" si="295"/>
        <v>0</v>
      </c>
      <c r="T488" s="285">
        <f t="shared" si="289"/>
        <v>-8598.1999999999825</v>
      </c>
      <c r="U488" s="285">
        <f t="shared" si="290"/>
        <v>0</v>
      </c>
      <c r="V488" s="285">
        <f t="shared" si="291"/>
        <v>0</v>
      </c>
      <c r="W488" s="285">
        <f t="shared" si="296"/>
        <v>-8598.1999999999825</v>
      </c>
      <c r="X488" s="262">
        <v>1</v>
      </c>
      <c r="Y488" s="1417">
        <v>2</v>
      </c>
      <c r="Z488" s="1563">
        <v>3.88</v>
      </c>
      <c r="AA488" s="1048">
        <v>256623.19999999998</v>
      </c>
      <c r="AB488" s="1048"/>
      <c r="AC488" s="1048"/>
      <c r="AD488" s="285">
        <f t="shared" si="292"/>
        <v>256623.19999999998</v>
      </c>
      <c r="AE488" s="262">
        <v>1</v>
      </c>
      <c r="AF488" s="1417">
        <v>3</v>
      </c>
      <c r="AG488" s="1563">
        <v>3.88</v>
      </c>
      <c r="AH488" s="1048">
        <v>256623.19999999998</v>
      </c>
      <c r="AI488" s="1048"/>
      <c r="AJ488" s="1048"/>
      <c r="AK488" s="285">
        <f t="shared" si="297"/>
        <v>256623.19999999998</v>
      </c>
    </row>
    <row r="489" spans="1:37" ht="27" x14ac:dyDescent="0.25">
      <c r="A489" s="1048">
        <v>15</v>
      </c>
      <c r="B489" s="262" t="s">
        <v>1429</v>
      </c>
      <c r="C489" s="26" t="s">
        <v>6712</v>
      </c>
      <c r="D489" s="329" t="s">
        <v>1</v>
      </c>
      <c r="E489" s="262">
        <v>1</v>
      </c>
      <c r="F489" s="1417">
        <v>1</v>
      </c>
      <c r="G489" s="1563">
        <v>3.88</v>
      </c>
      <c r="H489" s="1048">
        <v>256623.19999999998</v>
      </c>
      <c r="I489" s="1048"/>
      <c r="J489" s="1048"/>
      <c r="K489" s="285">
        <f t="shared" si="293"/>
        <v>256623.19999999998</v>
      </c>
      <c r="L489" s="262">
        <v>1</v>
      </c>
      <c r="M489" s="1417">
        <v>1</v>
      </c>
      <c r="N489" s="285">
        <v>4.01</v>
      </c>
      <c r="O489" s="1048">
        <v>265221.39999999997</v>
      </c>
      <c r="P489" s="1048"/>
      <c r="Q489" s="1048"/>
      <c r="R489" s="285">
        <f t="shared" si="294"/>
        <v>265221.39999999997</v>
      </c>
      <c r="S489" s="285">
        <f t="shared" si="295"/>
        <v>0</v>
      </c>
      <c r="T489" s="285">
        <f t="shared" si="289"/>
        <v>-8598.1999999999825</v>
      </c>
      <c r="U489" s="285">
        <f t="shared" si="290"/>
        <v>0</v>
      </c>
      <c r="V489" s="285">
        <f t="shared" si="291"/>
        <v>0</v>
      </c>
      <c r="W489" s="285">
        <f t="shared" si="296"/>
        <v>-8598.1999999999825</v>
      </c>
      <c r="X489" s="262">
        <v>1</v>
      </c>
      <c r="Y489" s="1417">
        <v>2</v>
      </c>
      <c r="Z489" s="1563">
        <v>3.88</v>
      </c>
      <c r="AA489" s="1048">
        <v>256623.19999999998</v>
      </c>
      <c r="AB489" s="1048"/>
      <c r="AC489" s="1048"/>
      <c r="AD489" s="285">
        <f t="shared" si="292"/>
        <v>256623.19999999998</v>
      </c>
      <c r="AE489" s="262">
        <v>1</v>
      </c>
      <c r="AF489" s="1417">
        <v>3</v>
      </c>
      <c r="AG489" s="1563">
        <v>3.88</v>
      </c>
      <c r="AH489" s="1048">
        <v>256623.19999999998</v>
      </c>
      <c r="AI489" s="1048"/>
      <c r="AJ489" s="1048"/>
      <c r="AK489" s="285">
        <f t="shared" si="297"/>
        <v>256623.19999999998</v>
      </c>
    </row>
    <row r="490" spans="1:37" ht="27" x14ac:dyDescent="0.25">
      <c r="A490" s="1048">
        <v>16</v>
      </c>
      <c r="B490" s="262" t="s">
        <v>1429</v>
      </c>
      <c r="C490" s="26" t="s">
        <v>6712</v>
      </c>
      <c r="D490" s="329" t="s">
        <v>1</v>
      </c>
      <c r="E490" s="262">
        <v>1</v>
      </c>
      <c r="F490" s="1417">
        <v>1</v>
      </c>
      <c r="G490" s="1563">
        <v>3.88</v>
      </c>
      <c r="H490" s="1048">
        <v>256623.19999999998</v>
      </c>
      <c r="I490" s="1048"/>
      <c r="J490" s="1048"/>
      <c r="K490" s="285">
        <f t="shared" si="293"/>
        <v>256623.19999999998</v>
      </c>
      <c r="L490" s="262">
        <v>1</v>
      </c>
      <c r="M490" s="1417">
        <v>1</v>
      </c>
      <c r="N490" s="285">
        <v>4.01</v>
      </c>
      <c r="O490" s="1048">
        <v>265221.39999999997</v>
      </c>
      <c r="P490" s="1048"/>
      <c r="Q490" s="1048"/>
      <c r="R490" s="285">
        <f t="shared" si="294"/>
        <v>265221.39999999997</v>
      </c>
      <c r="S490" s="285">
        <f t="shared" si="295"/>
        <v>0</v>
      </c>
      <c r="T490" s="285">
        <f t="shared" si="289"/>
        <v>-8598.1999999999825</v>
      </c>
      <c r="U490" s="285">
        <f t="shared" si="290"/>
        <v>0</v>
      </c>
      <c r="V490" s="285">
        <f t="shared" si="291"/>
        <v>0</v>
      </c>
      <c r="W490" s="285">
        <f t="shared" si="296"/>
        <v>-8598.1999999999825</v>
      </c>
      <c r="X490" s="262">
        <v>1</v>
      </c>
      <c r="Y490" s="1417">
        <v>2</v>
      </c>
      <c r="Z490" s="1563">
        <v>3.88</v>
      </c>
      <c r="AA490" s="1048">
        <v>256623.19999999998</v>
      </c>
      <c r="AB490" s="1048"/>
      <c r="AC490" s="1048"/>
      <c r="AD490" s="285">
        <f t="shared" si="292"/>
        <v>256623.19999999998</v>
      </c>
      <c r="AE490" s="262">
        <v>1</v>
      </c>
      <c r="AF490" s="1417">
        <v>3</v>
      </c>
      <c r="AG490" s="1563">
        <v>3.88</v>
      </c>
      <c r="AH490" s="1048">
        <v>256623.19999999998</v>
      </c>
      <c r="AI490" s="1048"/>
      <c r="AJ490" s="1048"/>
      <c r="AK490" s="285">
        <f t="shared" si="297"/>
        <v>256623.19999999998</v>
      </c>
    </row>
    <row r="491" spans="1:37" ht="27" x14ac:dyDescent="0.25">
      <c r="A491" s="1048">
        <v>17</v>
      </c>
      <c r="B491" s="262" t="s">
        <v>1429</v>
      </c>
      <c r="C491" s="26" t="s">
        <v>6712</v>
      </c>
      <c r="D491" s="329" t="s">
        <v>1</v>
      </c>
      <c r="E491" s="262">
        <v>1</v>
      </c>
      <c r="F491" s="1417">
        <v>1</v>
      </c>
      <c r="G491" s="1563">
        <v>3.88</v>
      </c>
      <c r="H491" s="1048">
        <v>256623.19999999998</v>
      </c>
      <c r="I491" s="1048"/>
      <c r="J491" s="1048"/>
      <c r="K491" s="285">
        <f>H491+I491+J491</f>
        <v>256623.19999999998</v>
      </c>
      <c r="L491" s="262">
        <v>1</v>
      </c>
      <c r="M491" s="1417">
        <v>1</v>
      </c>
      <c r="N491" s="285">
        <v>4.01</v>
      </c>
      <c r="O491" s="1048">
        <v>265221.39999999997</v>
      </c>
      <c r="P491" s="1048"/>
      <c r="Q491" s="1048"/>
      <c r="R491" s="285">
        <f>O491+P491+Q491</f>
        <v>265221.39999999997</v>
      </c>
      <c r="S491" s="285">
        <f>+E491-L491</f>
        <v>0</v>
      </c>
      <c r="T491" s="285">
        <f t="shared" si="289"/>
        <v>-8598.1999999999825</v>
      </c>
      <c r="U491" s="285">
        <f t="shared" si="290"/>
        <v>0</v>
      </c>
      <c r="V491" s="285">
        <f t="shared" si="291"/>
        <v>0</v>
      </c>
      <c r="W491" s="285">
        <f>T491+U491+V491</f>
        <v>-8598.1999999999825</v>
      </c>
      <c r="X491" s="262">
        <v>1</v>
      </c>
      <c r="Y491" s="1417">
        <v>2</v>
      </c>
      <c r="Z491" s="1563">
        <v>3.88</v>
      </c>
      <c r="AA491" s="1048">
        <v>256623.19999999998</v>
      </c>
      <c r="AB491" s="1048"/>
      <c r="AC491" s="1048"/>
      <c r="AD491" s="285">
        <f t="shared" si="292"/>
        <v>256623.19999999998</v>
      </c>
      <c r="AE491" s="262">
        <v>1</v>
      </c>
      <c r="AF491" s="1417">
        <v>3</v>
      </c>
      <c r="AG491" s="1563">
        <v>3.88</v>
      </c>
      <c r="AH491" s="1048">
        <v>256623.19999999998</v>
      </c>
      <c r="AI491" s="1048"/>
      <c r="AJ491" s="1048"/>
      <c r="AK491" s="285">
        <f>AH491+AI491+AJ491</f>
        <v>256623.19999999998</v>
      </c>
    </row>
    <row r="492" spans="1:37" ht="27" x14ac:dyDescent="0.25">
      <c r="A492" s="1048">
        <v>18</v>
      </c>
      <c r="B492" s="262" t="s">
        <v>1429</v>
      </c>
      <c r="C492" s="26" t="s">
        <v>6712</v>
      </c>
      <c r="D492" s="329" t="s">
        <v>1</v>
      </c>
      <c r="E492" s="262">
        <v>1</v>
      </c>
      <c r="F492" s="1417">
        <v>1</v>
      </c>
      <c r="G492" s="1563">
        <v>3.88</v>
      </c>
      <c r="H492" s="1048">
        <v>256623.19999999998</v>
      </c>
      <c r="I492" s="1048"/>
      <c r="J492" s="1048"/>
      <c r="K492" s="285">
        <f t="shared" ref="K492:K493" si="298">H492+I492+J492</f>
        <v>256623.19999999998</v>
      </c>
      <c r="L492" s="262">
        <v>1</v>
      </c>
      <c r="M492" s="1417">
        <v>1</v>
      </c>
      <c r="N492" s="285">
        <v>4.01</v>
      </c>
      <c r="O492" s="1048">
        <v>265221.39999999997</v>
      </c>
      <c r="P492" s="1048"/>
      <c r="Q492" s="1048"/>
      <c r="R492" s="285">
        <f t="shared" ref="R492:R493" si="299">O492+P492+Q492</f>
        <v>265221.39999999997</v>
      </c>
      <c r="S492" s="285">
        <f t="shared" ref="S492:S493" si="300">+E492-L492</f>
        <v>0</v>
      </c>
      <c r="T492" s="285">
        <f t="shared" si="289"/>
        <v>-8598.1999999999825</v>
      </c>
      <c r="U492" s="285">
        <f t="shared" si="290"/>
        <v>0</v>
      </c>
      <c r="V492" s="285">
        <f t="shared" si="291"/>
        <v>0</v>
      </c>
      <c r="W492" s="285">
        <f t="shared" ref="W492:W493" si="301">T492+U492+V492</f>
        <v>-8598.1999999999825</v>
      </c>
      <c r="X492" s="262">
        <v>1</v>
      </c>
      <c r="Y492" s="1417">
        <v>2</v>
      </c>
      <c r="Z492" s="1563">
        <v>3.88</v>
      </c>
      <c r="AA492" s="1048">
        <v>256623.19999999998</v>
      </c>
      <c r="AB492" s="1048"/>
      <c r="AC492" s="1048"/>
      <c r="AD492" s="285">
        <f t="shared" si="292"/>
        <v>256623.19999999998</v>
      </c>
      <c r="AE492" s="262">
        <v>1</v>
      </c>
      <c r="AF492" s="1417">
        <v>3</v>
      </c>
      <c r="AG492" s="1563">
        <v>3.88</v>
      </c>
      <c r="AH492" s="1048">
        <v>256623.19999999998</v>
      </c>
      <c r="AI492" s="1048"/>
      <c r="AJ492" s="1048"/>
      <c r="AK492" s="285">
        <f t="shared" ref="AK492:AK493" si="302">AH492+AI492+AJ492</f>
        <v>256623.19999999998</v>
      </c>
    </row>
    <row r="493" spans="1:37" ht="27" x14ac:dyDescent="0.25">
      <c r="A493" s="1048">
        <v>19</v>
      </c>
      <c r="B493" s="262" t="s">
        <v>1429</v>
      </c>
      <c r="C493" s="26" t="s">
        <v>6712</v>
      </c>
      <c r="D493" s="329" t="s">
        <v>1</v>
      </c>
      <c r="E493" s="262">
        <v>1</v>
      </c>
      <c r="F493" s="1417">
        <v>1</v>
      </c>
      <c r="G493" s="1563">
        <v>3.88</v>
      </c>
      <c r="H493" s="1048">
        <v>256623.19999999998</v>
      </c>
      <c r="I493" s="1048"/>
      <c r="J493" s="1048"/>
      <c r="K493" s="285">
        <f t="shared" si="298"/>
        <v>256623.19999999998</v>
      </c>
      <c r="L493" s="262">
        <v>1</v>
      </c>
      <c r="M493" s="1417">
        <v>1</v>
      </c>
      <c r="N493" s="285">
        <v>4.01</v>
      </c>
      <c r="O493" s="1048">
        <v>265221.39999999997</v>
      </c>
      <c r="P493" s="1048"/>
      <c r="Q493" s="1048"/>
      <c r="R493" s="285">
        <f t="shared" si="299"/>
        <v>265221.39999999997</v>
      </c>
      <c r="S493" s="285">
        <f t="shared" si="300"/>
        <v>0</v>
      </c>
      <c r="T493" s="285">
        <f t="shared" si="289"/>
        <v>-8598.1999999999825</v>
      </c>
      <c r="U493" s="285">
        <f t="shared" si="290"/>
        <v>0</v>
      </c>
      <c r="V493" s="285">
        <f t="shared" si="291"/>
        <v>0</v>
      </c>
      <c r="W493" s="285">
        <f t="shared" si="301"/>
        <v>-8598.1999999999825</v>
      </c>
      <c r="X493" s="262">
        <v>1</v>
      </c>
      <c r="Y493" s="1417">
        <v>2</v>
      </c>
      <c r="Z493" s="1563">
        <v>3.88</v>
      </c>
      <c r="AA493" s="1048">
        <v>256623.19999999998</v>
      </c>
      <c r="AB493" s="1048"/>
      <c r="AC493" s="1048"/>
      <c r="AD493" s="285">
        <f t="shared" si="292"/>
        <v>256623.19999999998</v>
      </c>
      <c r="AE493" s="262">
        <v>1</v>
      </c>
      <c r="AF493" s="1417">
        <v>3</v>
      </c>
      <c r="AG493" s="1563">
        <v>3.88</v>
      </c>
      <c r="AH493" s="1048">
        <v>256623.19999999998</v>
      </c>
      <c r="AI493" s="1048"/>
      <c r="AJ493" s="1048"/>
      <c r="AK493" s="285">
        <f t="shared" si="302"/>
        <v>256623.19999999998</v>
      </c>
    </row>
    <row r="494" spans="1:37" ht="27" x14ac:dyDescent="0.25">
      <c r="A494" s="1048">
        <v>20</v>
      </c>
      <c r="B494" s="262" t="s">
        <v>1429</v>
      </c>
      <c r="C494" s="26" t="s">
        <v>6712</v>
      </c>
      <c r="D494" s="329" t="s">
        <v>1</v>
      </c>
      <c r="E494" s="262">
        <v>1</v>
      </c>
      <c r="F494" s="1417">
        <v>1</v>
      </c>
      <c r="G494" s="1563">
        <v>3.88</v>
      </c>
      <c r="H494" s="1048">
        <v>256623.19999999998</v>
      </c>
      <c r="I494" s="1048"/>
      <c r="J494" s="1048"/>
      <c r="K494" s="285">
        <f>H494+I494+J494</f>
        <v>256623.19999999998</v>
      </c>
      <c r="L494" s="262">
        <v>1</v>
      </c>
      <c r="M494" s="1417">
        <v>1</v>
      </c>
      <c r="N494" s="285">
        <v>4.01</v>
      </c>
      <c r="O494" s="1048">
        <v>265221.39999999997</v>
      </c>
      <c r="P494" s="1048"/>
      <c r="Q494" s="1048"/>
      <c r="R494" s="285">
        <f>O494+P494+Q494</f>
        <v>265221.39999999997</v>
      </c>
      <c r="S494" s="285">
        <f>+E494-L494</f>
        <v>0</v>
      </c>
      <c r="T494" s="285">
        <f t="shared" si="289"/>
        <v>-8598.1999999999825</v>
      </c>
      <c r="U494" s="285">
        <f t="shared" si="290"/>
        <v>0</v>
      </c>
      <c r="V494" s="285">
        <f t="shared" si="291"/>
        <v>0</v>
      </c>
      <c r="W494" s="285">
        <f>T494+U494+V494</f>
        <v>-8598.1999999999825</v>
      </c>
      <c r="X494" s="262">
        <v>1</v>
      </c>
      <c r="Y494" s="1417">
        <v>2</v>
      </c>
      <c r="Z494" s="1563">
        <v>3.88</v>
      </c>
      <c r="AA494" s="1048">
        <v>256623.19999999998</v>
      </c>
      <c r="AB494" s="1048"/>
      <c r="AC494" s="1048"/>
      <c r="AD494" s="285">
        <f t="shared" si="292"/>
        <v>256623.19999999998</v>
      </c>
      <c r="AE494" s="262">
        <v>1</v>
      </c>
      <c r="AF494" s="1417">
        <v>3</v>
      </c>
      <c r="AG494" s="1563">
        <v>3.88</v>
      </c>
      <c r="AH494" s="1048">
        <v>256623.19999999998</v>
      </c>
      <c r="AI494" s="1048"/>
      <c r="AJ494" s="1048"/>
      <c r="AK494" s="285">
        <f>AH494+AI494+AJ494</f>
        <v>256623.19999999998</v>
      </c>
    </row>
    <row r="495" spans="1:37" s="555" customFormat="1" ht="14.25" x14ac:dyDescent="0.25">
      <c r="A495" s="553"/>
      <c r="B495" s="561" t="s">
        <v>113</v>
      </c>
      <c r="C495" s="329" t="s">
        <v>1</v>
      </c>
      <c r="D495" s="329" t="s">
        <v>1</v>
      </c>
      <c r="E495" s="329">
        <f>SUM(E475:E494)</f>
        <v>20</v>
      </c>
      <c r="F495" s="329"/>
      <c r="G495" s="329"/>
      <c r="H495" s="329">
        <f>SUM(H475:H494)</f>
        <v>5218446.0000000009</v>
      </c>
      <c r="I495" s="329">
        <f>SUM(I475:I484)</f>
        <v>0</v>
      </c>
      <c r="J495" s="329">
        <f>SUM(J475:J484)</f>
        <v>0</v>
      </c>
      <c r="K495" s="329">
        <f>SUM(K475:K494)</f>
        <v>5218446.0000000009</v>
      </c>
      <c r="L495" s="329">
        <f>SUM(L475:L484)</f>
        <v>10</v>
      </c>
      <c r="M495" s="329"/>
      <c r="N495" s="329"/>
      <c r="O495" s="329">
        <f t="shared" ref="O495:W495" si="303">SUM(O475:O484)</f>
        <v>2652213.9999999995</v>
      </c>
      <c r="P495" s="329">
        <f t="shared" si="303"/>
        <v>0</v>
      </c>
      <c r="Q495" s="329">
        <f t="shared" si="303"/>
        <v>0</v>
      </c>
      <c r="R495" s="329">
        <f t="shared" si="303"/>
        <v>2652213.9999999995</v>
      </c>
      <c r="S495" s="329">
        <f t="shared" si="303"/>
        <v>0</v>
      </c>
      <c r="T495" s="329">
        <f t="shared" si="303"/>
        <v>0</v>
      </c>
      <c r="U495" s="329">
        <f t="shared" si="303"/>
        <v>0</v>
      </c>
      <c r="V495" s="329">
        <f t="shared" si="303"/>
        <v>0</v>
      </c>
      <c r="W495" s="329">
        <f t="shared" si="303"/>
        <v>0</v>
      </c>
      <c r="X495" s="329">
        <f>SUM(X475:X494)</f>
        <v>20</v>
      </c>
      <c r="Y495" s="329"/>
      <c r="Z495" s="329"/>
      <c r="AA495" s="329">
        <f>SUM(AA475:AA494)</f>
        <v>5218446.0000000009</v>
      </c>
      <c r="AB495" s="329">
        <f>SUM(AB475:AB484)</f>
        <v>0</v>
      </c>
      <c r="AC495" s="329">
        <f>SUM(AC475:AC484)</f>
        <v>0</v>
      </c>
      <c r="AD495" s="329">
        <f>SUM(AD475:AD494)</f>
        <v>5218446.0000000009</v>
      </c>
      <c r="AE495" s="329">
        <f>SUM(AE475:AE484)</f>
        <v>10</v>
      </c>
      <c r="AF495" s="329"/>
      <c r="AG495" s="329"/>
      <c r="AH495" s="329">
        <f>SUM(AH475:AH494)</f>
        <v>5218446.0000000009</v>
      </c>
      <c r="AI495" s="329">
        <f>SUM(AI475:AI484)</f>
        <v>0</v>
      </c>
      <c r="AJ495" s="329">
        <f>SUM(AJ475:AJ484)</f>
        <v>0</v>
      </c>
      <c r="AK495" s="329">
        <f>SUM(AK475:AK494)</f>
        <v>5218446.0000000009</v>
      </c>
    </row>
    <row r="498" spans="1:37" ht="16.5" x14ac:dyDescent="0.3">
      <c r="B498" s="556" t="s">
        <v>230</v>
      </c>
      <c r="I498" s="327"/>
      <c r="K498" s="1512"/>
      <c r="L498" s="327"/>
      <c r="Q498" s="327"/>
      <c r="R498" s="327"/>
      <c r="S498" s="327"/>
      <c r="U498" s="1512"/>
      <c r="V498" s="327"/>
      <c r="X498" s="37"/>
    </row>
    <row r="499" spans="1:37" ht="24" customHeight="1" thickBot="1" x14ac:dyDescent="0.3">
      <c r="B499" s="557"/>
      <c r="C499" s="404"/>
      <c r="D499" s="404"/>
      <c r="E499" s="557"/>
      <c r="F499" s="404"/>
      <c r="G499" s="404"/>
      <c r="H499" s="404"/>
      <c r="J499" s="236"/>
      <c r="K499" s="1180"/>
      <c r="L499" s="236"/>
      <c r="M499" s="1411"/>
      <c r="N499" s="1411"/>
      <c r="O499" s="236"/>
      <c r="P499" s="236"/>
      <c r="Q499" s="1411"/>
      <c r="R499" s="1410"/>
      <c r="S499" s="1740"/>
      <c r="T499" s="1740"/>
      <c r="U499" s="1740"/>
      <c r="V499" s="1740"/>
      <c r="W499" s="1740"/>
      <c r="X499" s="236"/>
    </row>
    <row r="500" spans="1:37" s="282" customFormat="1" ht="25.5" customHeight="1" x14ac:dyDescent="0.25">
      <c r="A500" s="19"/>
      <c r="B500" s="558" t="s">
        <v>29</v>
      </c>
      <c r="C500" s="1548" t="s">
        <v>1632</v>
      </c>
      <c r="D500" s="1548"/>
      <c r="E500" s="1548"/>
      <c r="F500" s="1548"/>
      <c r="G500" s="1548"/>
      <c r="H500" s="1548"/>
      <c r="I500" s="20"/>
      <c r="J500" s="20"/>
      <c r="K500" s="259" t="s">
        <v>228</v>
      </c>
      <c r="L500" s="1412"/>
      <c r="M500" s="327"/>
      <c r="N500" s="20"/>
      <c r="O500" s="20"/>
      <c r="P500" s="20"/>
      <c r="Q500" s="20"/>
      <c r="S500" s="20"/>
      <c r="T500" s="20"/>
      <c r="U500" s="20"/>
      <c r="V500" s="20"/>
      <c r="W500" s="259" t="s">
        <v>228</v>
      </c>
    </row>
    <row r="501" spans="1:37" s="1414" customFormat="1" ht="14.25" x14ac:dyDescent="0.25">
      <c r="A501" s="1413"/>
      <c r="B501" s="559"/>
      <c r="C501" s="1894" t="s">
        <v>424</v>
      </c>
      <c r="D501" s="1895"/>
      <c r="E501" s="1895"/>
      <c r="F501" s="1895"/>
      <c r="G501" s="1895"/>
      <c r="H501" s="1895"/>
      <c r="I501" s="1895"/>
      <c r="J501" s="1895"/>
      <c r="K501" s="1896"/>
      <c r="L501" s="1897" t="s">
        <v>392</v>
      </c>
      <c r="M501" s="1892"/>
      <c r="N501" s="1892"/>
      <c r="O501" s="1892"/>
      <c r="P501" s="1892"/>
      <c r="Q501" s="1892"/>
      <c r="R501" s="1893"/>
      <c r="S501" s="1892" t="s">
        <v>229</v>
      </c>
      <c r="T501" s="1892"/>
      <c r="U501" s="1892"/>
      <c r="V501" s="1892"/>
      <c r="W501" s="1892"/>
      <c r="X501" s="1897" t="s">
        <v>450</v>
      </c>
      <c r="Y501" s="1892"/>
      <c r="Z501" s="1892"/>
      <c r="AA501" s="1892"/>
      <c r="AB501" s="1892"/>
      <c r="AC501" s="1892"/>
      <c r="AD501" s="1892"/>
      <c r="AE501" s="1892" t="s">
        <v>1683</v>
      </c>
      <c r="AF501" s="1892"/>
      <c r="AG501" s="1892"/>
      <c r="AH501" s="1892"/>
      <c r="AI501" s="1892"/>
      <c r="AJ501" s="1892"/>
      <c r="AK501" s="1893"/>
    </row>
    <row r="502" spans="1:37" s="282" customFormat="1" ht="140.25" x14ac:dyDescent="0.25">
      <c r="A502" s="303" t="s">
        <v>114</v>
      </c>
      <c r="B502" s="326" t="s">
        <v>231</v>
      </c>
      <c r="C502" s="1418" t="s">
        <v>232</v>
      </c>
      <c r="D502" s="1418" t="s">
        <v>233</v>
      </c>
      <c r="E502" s="1418" t="s">
        <v>223</v>
      </c>
      <c r="F502" s="1418" t="s">
        <v>423</v>
      </c>
      <c r="G502" s="1418" t="s">
        <v>396</v>
      </c>
      <c r="H502" s="1415" t="s">
        <v>1604</v>
      </c>
      <c r="I502" s="326" t="s">
        <v>235</v>
      </c>
      <c r="J502" s="326" t="s">
        <v>236</v>
      </c>
      <c r="K502" s="326" t="s">
        <v>380</v>
      </c>
      <c r="L502" s="326" t="s">
        <v>223</v>
      </c>
      <c r="M502" s="326" t="s">
        <v>473</v>
      </c>
      <c r="N502" s="326" t="s">
        <v>377</v>
      </c>
      <c r="O502" s="326" t="s">
        <v>298</v>
      </c>
      <c r="P502" s="326" t="s">
        <v>235</v>
      </c>
      <c r="Q502" s="326" t="s">
        <v>236</v>
      </c>
      <c r="R502" s="326" t="s">
        <v>379</v>
      </c>
      <c r="S502" s="326" t="s">
        <v>223</v>
      </c>
      <c r="T502" s="326" t="s">
        <v>298</v>
      </c>
      <c r="U502" s="326" t="s">
        <v>235</v>
      </c>
      <c r="V502" s="326" t="s">
        <v>236</v>
      </c>
      <c r="W502" s="326" t="s">
        <v>378</v>
      </c>
      <c r="X502" s="326" t="s">
        <v>223</v>
      </c>
      <c r="Y502" s="326" t="s">
        <v>1605</v>
      </c>
      <c r="Z502" s="1419" t="s">
        <v>426</v>
      </c>
      <c r="AA502" s="326" t="s">
        <v>298</v>
      </c>
      <c r="AB502" s="326" t="s">
        <v>235</v>
      </c>
      <c r="AC502" s="326" t="s">
        <v>236</v>
      </c>
      <c r="AD502" s="326" t="s">
        <v>379</v>
      </c>
      <c r="AE502" s="326" t="s">
        <v>223</v>
      </c>
      <c r="AF502" s="326" t="s">
        <v>1606</v>
      </c>
      <c r="AG502" s="1419" t="s">
        <v>474</v>
      </c>
      <c r="AH502" s="326" t="s">
        <v>298</v>
      </c>
      <c r="AI502" s="326" t="s">
        <v>235</v>
      </c>
      <c r="AJ502" s="326" t="s">
        <v>236</v>
      </c>
      <c r="AK502" s="326" t="s">
        <v>379</v>
      </c>
    </row>
    <row r="503" spans="1:37" s="1416" customFormat="1" ht="12.75" x14ac:dyDescent="0.25">
      <c r="A503" s="328">
        <v>1</v>
      </c>
      <c r="B503" s="328">
        <v>2</v>
      </c>
      <c r="C503" s="328">
        <v>3</v>
      </c>
      <c r="D503" s="328">
        <v>4</v>
      </c>
      <c r="E503" s="328">
        <v>5</v>
      </c>
      <c r="F503" s="328">
        <v>6</v>
      </c>
      <c r="G503" s="328">
        <v>7</v>
      </c>
      <c r="H503" s="328">
        <v>8</v>
      </c>
      <c r="I503" s="328">
        <v>9</v>
      </c>
      <c r="J503" s="328">
        <v>10</v>
      </c>
      <c r="K503" s="328">
        <v>11</v>
      </c>
      <c r="L503" s="328">
        <v>12</v>
      </c>
      <c r="M503" s="328">
        <v>13</v>
      </c>
      <c r="N503" s="328">
        <v>14</v>
      </c>
      <c r="O503" s="328">
        <v>15</v>
      </c>
      <c r="P503" s="328">
        <v>16</v>
      </c>
      <c r="Q503" s="328">
        <v>17</v>
      </c>
      <c r="R503" s="328">
        <v>18</v>
      </c>
      <c r="S503" s="328">
        <v>19</v>
      </c>
      <c r="T503" s="328">
        <v>20</v>
      </c>
      <c r="U503" s="328">
        <v>21</v>
      </c>
      <c r="V503" s="328">
        <v>22</v>
      </c>
      <c r="W503" s="328">
        <v>23</v>
      </c>
      <c r="X503" s="328">
        <v>12</v>
      </c>
      <c r="Y503" s="328">
        <v>13</v>
      </c>
      <c r="Z503" s="328">
        <v>14</v>
      </c>
      <c r="AA503" s="328">
        <v>15</v>
      </c>
      <c r="AB503" s="328">
        <v>16</v>
      </c>
      <c r="AC503" s="328">
        <v>17</v>
      </c>
      <c r="AD503" s="328">
        <v>18</v>
      </c>
      <c r="AE503" s="328">
        <v>12</v>
      </c>
      <c r="AF503" s="328">
        <v>13</v>
      </c>
      <c r="AG503" s="328">
        <v>14</v>
      </c>
      <c r="AH503" s="328">
        <v>15</v>
      </c>
      <c r="AI503" s="328">
        <v>16</v>
      </c>
      <c r="AJ503" s="328">
        <v>17</v>
      </c>
      <c r="AK503" s="328">
        <v>18</v>
      </c>
    </row>
    <row r="504" spans="1:37" ht="57.75" x14ac:dyDescent="0.3">
      <c r="A504" s="553" t="s">
        <v>2</v>
      </c>
      <c r="B504" s="560" t="s">
        <v>1607</v>
      </c>
      <c r="C504" s="285"/>
      <c r="D504" s="285"/>
      <c r="E504" s="560"/>
      <c r="F504" s="285"/>
      <c r="G504" s="285"/>
      <c r="H504" s="285"/>
      <c r="I504" s="285"/>
      <c r="J504" s="285"/>
      <c r="K504" s="285"/>
      <c r="L504" s="560"/>
      <c r="M504" s="285"/>
      <c r="N504" s="285"/>
      <c r="O504" s="285"/>
      <c r="P504" s="285"/>
      <c r="Q504" s="285"/>
      <c r="R504" s="285"/>
      <c r="S504" s="285"/>
      <c r="T504" s="285"/>
      <c r="U504" s="285"/>
      <c r="V504" s="285"/>
      <c r="W504" s="285"/>
      <c r="X504" s="560"/>
      <c r="Y504" s="285"/>
      <c r="Z504" s="285"/>
      <c r="AA504" s="285"/>
      <c r="AB504" s="285"/>
      <c r="AC504" s="285"/>
      <c r="AD504" s="285"/>
      <c r="AE504" s="560"/>
      <c r="AF504" s="285"/>
      <c r="AG504" s="285"/>
      <c r="AH504" s="285"/>
      <c r="AI504" s="285"/>
      <c r="AJ504" s="285"/>
      <c r="AK504" s="285"/>
    </row>
    <row r="505" spans="1:37" x14ac:dyDescent="0.25">
      <c r="A505" s="1048"/>
      <c r="B505" s="301" t="s">
        <v>200</v>
      </c>
      <c r="C505" s="285"/>
      <c r="D505" s="285"/>
      <c r="E505" s="301"/>
      <c r="F505" s="285"/>
      <c r="G505" s="285"/>
      <c r="H505" s="285"/>
      <c r="I505" s="285"/>
      <c r="J505" s="285"/>
      <c r="K505" s="285"/>
      <c r="L505" s="301"/>
      <c r="M505" s="285"/>
      <c r="N505" s="285"/>
      <c r="O505" s="285"/>
      <c r="P505" s="285"/>
      <c r="Q505" s="285"/>
      <c r="R505" s="285"/>
      <c r="S505" s="285"/>
      <c r="T505" s="285"/>
      <c r="U505" s="285"/>
      <c r="V505" s="285"/>
      <c r="W505" s="285"/>
      <c r="X505" s="301"/>
      <c r="Y505" s="285"/>
      <c r="Z505" s="285"/>
      <c r="AA505" s="285"/>
      <c r="AB505" s="285"/>
      <c r="AC505" s="285"/>
      <c r="AD505" s="285"/>
      <c r="AE505" s="301"/>
      <c r="AF505" s="285"/>
      <c r="AG505" s="285"/>
      <c r="AH505" s="285"/>
      <c r="AI505" s="285"/>
      <c r="AJ505" s="285"/>
      <c r="AK505" s="285"/>
    </row>
    <row r="506" spans="1:37" x14ac:dyDescent="0.25">
      <c r="A506" s="1048"/>
      <c r="B506" s="301"/>
      <c r="C506" s="285"/>
      <c r="D506" s="285"/>
      <c r="E506" s="301"/>
      <c r="F506" s="285"/>
      <c r="G506" s="285"/>
      <c r="H506" s="301"/>
      <c r="I506" s="301"/>
      <c r="J506" s="301"/>
      <c r="K506" s="301"/>
      <c r="L506" s="301"/>
      <c r="M506" s="285"/>
      <c r="N506" s="285"/>
      <c r="O506" s="301"/>
      <c r="P506" s="301"/>
      <c r="Q506" s="301"/>
      <c r="R506" s="301"/>
      <c r="S506" s="301"/>
      <c r="T506" s="301"/>
      <c r="U506" s="301"/>
      <c r="V506" s="301"/>
      <c r="W506" s="301"/>
      <c r="X506" s="301"/>
      <c r="Y506" s="285"/>
      <c r="Z506" s="285"/>
      <c r="AA506" s="301"/>
      <c r="AB506" s="301"/>
      <c r="AC506" s="301"/>
      <c r="AD506" s="301"/>
      <c r="AE506" s="301"/>
      <c r="AF506" s="285"/>
      <c r="AG506" s="285"/>
      <c r="AH506" s="301"/>
      <c r="AI506" s="301"/>
      <c r="AJ506" s="301"/>
      <c r="AK506" s="301"/>
    </row>
    <row r="507" spans="1:37" ht="27" x14ac:dyDescent="0.25">
      <c r="A507" s="1048">
        <v>1</v>
      </c>
      <c r="B507" s="262" t="s">
        <v>6893</v>
      </c>
      <c r="C507" s="26" t="s">
        <v>6712</v>
      </c>
      <c r="D507" s="329" t="s">
        <v>1</v>
      </c>
      <c r="E507" s="262">
        <v>1</v>
      </c>
      <c r="F507" s="1417">
        <v>2</v>
      </c>
      <c r="G507" s="1563">
        <v>4.01</v>
      </c>
      <c r="H507" s="1048">
        <v>265221.39999999997</v>
      </c>
      <c r="I507" s="1048"/>
      <c r="J507" s="1048"/>
      <c r="K507" s="285">
        <f>H507+I507+J507</f>
        <v>265221.39999999997</v>
      </c>
      <c r="L507" s="262">
        <v>1</v>
      </c>
      <c r="M507" s="1417">
        <v>1</v>
      </c>
      <c r="N507" s="285">
        <v>4.01</v>
      </c>
      <c r="O507" s="1048">
        <v>265221.39999999997</v>
      </c>
      <c r="P507" s="1048"/>
      <c r="Q507" s="1048"/>
      <c r="R507" s="285">
        <f>O507+P507+Q507</f>
        <v>265221.39999999997</v>
      </c>
      <c r="S507" s="285">
        <f>+E507-L507</f>
        <v>0</v>
      </c>
      <c r="T507" s="285">
        <f t="shared" ref="T507:V518" si="304">H507-O507</f>
        <v>0</v>
      </c>
      <c r="U507" s="285">
        <f t="shared" si="304"/>
        <v>0</v>
      </c>
      <c r="V507" s="285">
        <f t="shared" si="304"/>
        <v>0</v>
      </c>
      <c r="W507" s="285">
        <f>T507+U507+V507</f>
        <v>0</v>
      </c>
      <c r="X507" s="262">
        <v>1</v>
      </c>
      <c r="Y507" s="285">
        <v>3</v>
      </c>
      <c r="Z507" s="1563">
        <v>4.01</v>
      </c>
      <c r="AA507" s="1048">
        <v>265221.39999999997</v>
      </c>
      <c r="AB507" s="1048"/>
      <c r="AC507" s="1048"/>
      <c r="AD507" s="285">
        <f t="shared" ref="AD507:AD518" si="305">AA507+AB507+AC507</f>
        <v>265221.39999999997</v>
      </c>
      <c r="AE507" s="262">
        <v>1</v>
      </c>
      <c r="AF507" s="285">
        <v>4</v>
      </c>
      <c r="AG507" s="1563">
        <v>4.01</v>
      </c>
      <c r="AH507" s="1048">
        <v>265221.39999999997</v>
      </c>
      <c r="AI507" s="1048"/>
      <c r="AJ507" s="1048"/>
      <c r="AK507" s="285">
        <f>AH507+AI507+AJ507</f>
        <v>265221.39999999997</v>
      </c>
    </row>
    <row r="508" spans="1:37" ht="27" x14ac:dyDescent="0.25">
      <c r="A508" s="1048">
        <v>2</v>
      </c>
      <c r="B508" s="262" t="s">
        <v>6894</v>
      </c>
      <c r="C508" s="26" t="s">
        <v>6712</v>
      </c>
      <c r="D508" s="329" t="s">
        <v>1</v>
      </c>
      <c r="E508" s="262">
        <v>1</v>
      </c>
      <c r="F508" s="1417">
        <v>2</v>
      </c>
      <c r="G508" s="1563">
        <v>4.01</v>
      </c>
      <c r="H508" s="1048">
        <v>265221.39999999997</v>
      </c>
      <c r="I508" s="1048"/>
      <c r="J508" s="1048"/>
      <c r="K508" s="285">
        <f t="shared" ref="K508:K512" si="306">H508+I508+J508</f>
        <v>265221.39999999997</v>
      </c>
      <c r="L508" s="262">
        <v>1</v>
      </c>
      <c r="M508" s="1417">
        <v>1</v>
      </c>
      <c r="N508" s="285">
        <v>4.01</v>
      </c>
      <c r="O508" s="1048">
        <v>265221.39999999997</v>
      </c>
      <c r="P508" s="1048"/>
      <c r="Q508" s="1048"/>
      <c r="R508" s="285">
        <f t="shared" ref="R508:R512" si="307">O508+P508+Q508</f>
        <v>265221.39999999997</v>
      </c>
      <c r="S508" s="285">
        <f t="shared" ref="S508:S512" si="308">+E508-L508</f>
        <v>0</v>
      </c>
      <c r="T508" s="285">
        <f t="shared" si="304"/>
        <v>0</v>
      </c>
      <c r="U508" s="285">
        <f t="shared" si="304"/>
        <v>0</v>
      </c>
      <c r="V508" s="285">
        <f t="shared" si="304"/>
        <v>0</v>
      </c>
      <c r="W508" s="285">
        <f t="shared" ref="W508:W512" si="309">T508+U508+V508</f>
        <v>0</v>
      </c>
      <c r="X508" s="262">
        <v>1</v>
      </c>
      <c r="Y508" s="285">
        <v>3</v>
      </c>
      <c r="Z508" s="1563">
        <v>4.01</v>
      </c>
      <c r="AA508" s="1048">
        <v>265221.39999999997</v>
      </c>
      <c r="AB508" s="1048"/>
      <c r="AC508" s="1048"/>
      <c r="AD508" s="285">
        <f t="shared" si="305"/>
        <v>265221.39999999997</v>
      </c>
      <c r="AE508" s="262">
        <v>1</v>
      </c>
      <c r="AF508" s="285">
        <v>4</v>
      </c>
      <c r="AG508" s="1563">
        <v>4.01</v>
      </c>
      <c r="AH508" s="1048">
        <v>265221.39999999997</v>
      </c>
      <c r="AI508" s="1048"/>
      <c r="AJ508" s="1048"/>
      <c r="AK508" s="285">
        <f t="shared" ref="AK508:AK512" si="310">AH508+AI508+AJ508</f>
        <v>265221.39999999997</v>
      </c>
    </row>
    <row r="509" spans="1:37" ht="27" x14ac:dyDescent="0.25">
      <c r="A509" s="1048">
        <v>3</v>
      </c>
      <c r="B509" s="262" t="s">
        <v>6895</v>
      </c>
      <c r="C509" s="26" t="s">
        <v>6712</v>
      </c>
      <c r="D509" s="329" t="s">
        <v>1</v>
      </c>
      <c r="E509" s="262">
        <v>1</v>
      </c>
      <c r="F509" s="1417">
        <v>2</v>
      </c>
      <c r="G509" s="1563">
        <v>4.01</v>
      </c>
      <c r="H509" s="1048">
        <v>265221.39999999997</v>
      </c>
      <c r="I509" s="1048"/>
      <c r="J509" s="1048"/>
      <c r="K509" s="285">
        <f t="shared" si="306"/>
        <v>265221.39999999997</v>
      </c>
      <c r="L509" s="262">
        <v>1</v>
      </c>
      <c r="M509" s="1417">
        <v>1</v>
      </c>
      <c r="N509" s="285">
        <v>4.01</v>
      </c>
      <c r="O509" s="1048">
        <v>265221.39999999997</v>
      </c>
      <c r="P509" s="1048"/>
      <c r="Q509" s="1048"/>
      <c r="R509" s="285">
        <f t="shared" si="307"/>
        <v>265221.39999999997</v>
      </c>
      <c r="S509" s="285">
        <f t="shared" si="308"/>
        <v>0</v>
      </c>
      <c r="T509" s="285">
        <f t="shared" si="304"/>
        <v>0</v>
      </c>
      <c r="U509" s="285">
        <f t="shared" si="304"/>
        <v>0</v>
      </c>
      <c r="V509" s="285">
        <f t="shared" si="304"/>
        <v>0</v>
      </c>
      <c r="W509" s="285">
        <f t="shared" si="309"/>
        <v>0</v>
      </c>
      <c r="X509" s="262">
        <v>1</v>
      </c>
      <c r="Y509" s="285">
        <v>3</v>
      </c>
      <c r="Z509" s="1563">
        <v>4.01</v>
      </c>
      <c r="AA509" s="1048">
        <v>265221.39999999997</v>
      </c>
      <c r="AB509" s="1048"/>
      <c r="AC509" s="1048"/>
      <c r="AD509" s="285">
        <f t="shared" si="305"/>
        <v>265221.39999999997</v>
      </c>
      <c r="AE509" s="262">
        <v>1</v>
      </c>
      <c r="AF509" s="285">
        <v>4</v>
      </c>
      <c r="AG509" s="1563">
        <v>4.01</v>
      </c>
      <c r="AH509" s="1048">
        <v>265221.39999999997</v>
      </c>
      <c r="AI509" s="1048"/>
      <c r="AJ509" s="1048"/>
      <c r="AK509" s="285">
        <f t="shared" si="310"/>
        <v>265221.39999999997</v>
      </c>
    </row>
    <row r="510" spans="1:37" ht="27" x14ac:dyDescent="0.25">
      <c r="A510" s="1048">
        <v>4</v>
      </c>
      <c r="B510" s="262" t="s">
        <v>6896</v>
      </c>
      <c r="C510" s="26" t="s">
        <v>6712</v>
      </c>
      <c r="D510" s="329" t="s">
        <v>1</v>
      </c>
      <c r="E510" s="262">
        <v>1</v>
      </c>
      <c r="F510" s="1417">
        <v>2</v>
      </c>
      <c r="G510" s="1563">
        <v>4.01</v>
      </c>
      <c r="H510" s="1048">
        <v>265221.39999999997</v>
      </c>
      <c r="I510" s="1048"/>
      <c r="J510" s="1048"/>
      <c r="K510" s="285">
        <f t="shared" si="306"/>
        <v>265221.39999999997</v>
      </c>
      <c r="L510" s="262">
        <v>1</v>
      </c>
      <c r="M510" s="1417">
        <v>1</v>
      </c>
      <c r="N510" s="285">
        <v>4.01</v>
      </c>
      <c r="O510" s="1048">
        <v>265221.39999999997</v>
      </c>
      <c r="P510" s="1048"/>
      <c r="Q510" s="1048"/>
      <c r="R510" s="285">
        <f t="shared" si="307"/>
        <v>265221.39999999997</v>
      </c>
      <c r="S510" s="285">
        <f t="shared" si="308"/>
        <v>0</v>
      </c>
      <c r="T510" s="285">
        <f t="shared" si="304"/>
        <v>0</v>
      </c>
      <c r="U510" s="285">
        <f t="shared" si="304"/>
        <v>0</v>
      </c>
      <c r="V510" s="285">
        <f t="shared" si="304"/>
        <v>0</v>
      </c>
      <c r="W510" s="285">
        <f t="shared" si="309"/>
        <v>0</v>
      </c>
      <c r="X510" s="262">
        <v>1</v>
      </c>
      <c r="Y510" s="285">
        <v>3</v>
      </c>
      <c r="Z510" s="1563">
        <v>4.01</v>
      </c>
      <c r="AA510" s="1048">
        <v>265221.39999999997</v>
      </c>
      <c r="AB510" s="1048"/>
      <c r="AC510" s="1048"/>
      <c r="AD510" s="285">
        <f t="shared" si="305"/>
        <v>265221.39999999997</v>
      </c>
      <c r="AE510" s="262">
        <v>1</v>
      </c>
      <c r="AF510" s="285">
        <v>4</v>
      </c>
      <c r="AG510" s="1563">
        <v>4.01</v>
      </c>
      <c r="AH510" s="1048">
        <v>265221.39999999997</v>
      </c>
      <c r="AI510" s="1048"/>
      <c r="AJ510" s="1048"/>
      <c r="AK510" s="285">
        <f t="shared" si="310"/>
        <v>265221.39999999997</v>
      </c>
    </row>
    <row r="511" spans="1:37" ht="27" x14ac:dyDescent="0.25">
      <c r="A511" s="1048">
        <v>5</v>
      </c>
      <c r="B511" s="262" t="s">
        <v>6897</v>
      </c>
      <c r="C511" s="26" t="s">
        <v>6712</v>
      </c>
      <c r="D511" s="329" t="s">
        <v>1</v>
      </c>
      <c r="E511" s="262">
        <v>1</v>
      </c>
      <c r="F511" s="1417">
        <v>2</v>
      </c>
      <c r="G511" s="1563">
        <v>4.01</v>
      </c>
      <c r="H511" s="1048">
        <v>265221.39999999997</v>
      </c>
      <c r="I511" s="1048"/>
      <c r="J511" s="1048"/>
      <c r="K511" s="285">
        <f t="shared" si="306"/>
        <v>265221.39999999997</v>
      </c>
      <c r="L511" s="262">
        <v>1</v>
      </c>
      <c r="M511" s="1417">
        <v>1</v>
      </c>
      <c r="N511" s="285">
        <v>4.01</v>
      </c>
      <c r="O511" s="1048">
        <v>265221.39999999997</v>
      </c>
      <c r="P511" s="1048"/>
      <c r="Q511" s="1048"/>
      <c r="R511" s="285">
        <f t="shared" si="307"/>
        <v>265221.39999999997</v>
      </c>
      <c r="S511" s="285">
        <f t="shared" si="308"/>
        <v>0</v>
      </c>
      <c r="T511" s="285">
        <f t="shared" si="304"/>
        <v>0</v>
      </c>
      <c r="U511" s="285">
        <f t="shared" si="304"/>
        <v>0</v>
      </c>
      <c r="V511" s="285">
        <f t="shared" si="304"/>
        <v>0</v>
      </c>
      <c r="W511" s="285">
        <f t="shared" si="309"/>
        <v>0</v>
      </c>
      <c r="X511" s="262">
        <v>1</v>
      </c>
      <c r="Y511" s="285">
        <v>3</v>
      </c>
      <c r="Z511" s="1563">
        <v>4.01</v>
      </c>
      <c r="AA511" s="1048">
        <v>265221.39999999997</v>
      </c>
      <c r="AB511" s="1048"/>
      <c r="AC511" s="1048"/>
      <c r="AD511" s="285">
        <f t="shared" si="305"/>
        <v>265221.39999999997</v>
      </c>
      <c r="AE511" s="262">
        <v>1</v>
      </c>
      <c r="AF511" s="285">
        <v>4</v>
      </c>
      <c r="AG511" s="1563">
        <v>4.01</v>
      </c>
      <c r="AH511" s="1048">
        <v>265221.39999999997</v>
      </c>
      <c r="AI511" s="1048"/>
      <c r="AJ511" s="1048"/>
      <c r="AK511" s="285">
        <f t="shared" si="310"/>
        <v>265221.39999999997</v>
      </c>
    </row>
    <row r="512" spans="1:37" ht="27" x14ac:dyDescent="0.25">
      <c r="A512" s="1048">
        <v>6</v>
      </c>
      <c r="B512" s="262" t="s">
        <v>6898</v>
      </c>
      <c r="C512" s="26" t="s">
        <v>6712</v>
      </c>
      <c r="D512" s="329" t="s">
        <v>1</v>
      </c>
      <c r="E512" s="262">
        <v>1</v>
      </c>
      <c r="F512" s="1417">
        <v>2</v>
      </c>
      <c r="G512" s="1563">
        <v>4.01</v>
      </c>
      <c r="H512" s="1048">
        <v>265221.39999999997</v>
      </c>
      <c r="I512" s="1048"/>
      <c r="J512" s="1048"/>
      <c r="K512" s="285">
        <f t="shared" si="306"/>
        <v>265221.39999999997</v>
      </c>
      <c r="L512" s="262">
        <v>1</v>
      </c>
      <c r="M512" s="1417">
        <v>1</v>
      </c>
      <c r="N512" s="285">
        <v>4.01</v>
      </c>
      <c r="O512" s="1048">
        <v>265221.39999999997</v>
      </c>
      <c r="P512" s="1048"/>
      <c r="Q512" s="1048"/>
      <c r="R512" s="285">
        <f t="shared" si="307"/>
        <v>265221.39999999997</v>
      </c>
      <c r="S512" s="285">
        <f t="shared" si="308"/>
        <v>0</v>
      </c>
      <c r="T512" s="285">
        <f t="shared" si="304"/>
        <v>0</v>
      </c>
      <c r="U512" s="285">
        <f t="shared" si="304"/>
        <v>0</v>
      </c>
      <c r="V512" s="285">
        <f t="shared" si="304"/>
        <v>0</v>
      </c>
      <c r="W512" s="285">
        <f t="shared" si="309"/>
        <v>0</v>
      </c>
      <c r="X512" s="262">
        <v>1</v>
      </c>
      <c r="Y512" s="285">
        <v>3</v>
      </c>
      <c r="Z512" s="1563">
        <v>4.01</v>
      </c>
      <c r="AA512" s="1048">
        <v>265221.39999999997</v>
      </c>
      <c r="AB512" s="1048"/>
      <c r="AC512" s="1048"/>
      <c r="AD512" s="285">
        <f t="shared" si="305"/>
        <v>265221.39999999997</v>
      </c>
      <c r="AE512" s="262">
        <v>1</v>
      </c>
      <c r="AF512" s="285">
        <v>4</v>
      </c>
      <c r="AG512" s="1563">
        <v>4.01</v>
      </c>
      <c r="AH512" s="1048">
        <v>265221.39999999997</v>
      </c>
      <c r="AI512" s="1048"/>
      <c r="AJ512" s="1048"/>
      <c r="AK512" s="285">
        <f t="shared" si="310"/>
        <v>265221.39999999997</v>
      </c>
    </row>
    <row r="513" spans="1:37" ht="27" x14ac:dyDescent="0.25">
      <c r="A513" s="1048">
        <v>7</v>
      </c>
      <c r="B513" s="262" t="s">
        <v>6899</v>
      </c>
      <c r="C513" s="26" t="s">
        <v>6712</v>
      </c>
      <c r="D513" s="329" t="s">
        <v>1</v>
      </c>
      <c r="E513" s="262">
        <v>1</v>
      </c>
      <c r="F513" s="1417">
        <v>2</v>
      </c>
      <c r="G513" s="1563">
        <v>4.01</v>
      </c>
      <c r="H513" s="1048">
        <v>265221.39999999997</v>
      </c>
      <c r="I513" s="1048"/>
      <c r="J513" s="1048"/>
      <c r="K513" s="285">
        <f>H513+I513+J513</f>
        <v>265221.39999999997</v>
      </c>
      <c r="L513" s="262">
        <v>1</v>
      </c>
      <c r="M513" s="1417">
        <v>1</v>
      </c>
      <c r="N513" s="285">
        <v>4.01</v>
      </c>
      <c r="O513" s="1048">
        <v>265221.39999999997</v>
      </c>
      <c r="P513" s="1048"/>
      <c r="Q513" s="1048"/>
      <c r="R513" s="285">
        <f>O513+P513+Q513</f>
        <v>265221.39999999997</v>
      </c>
      <c r="S513" s="285">
        <f>+E513-L513</f>
        <v>0</v>
      </c>
      <c r="T513" s="285">
        <f t="shared" si="304"/>
        <v>0</v>
      </c>
      <c r="U513" s="285">
        <f t="shared" si="304"/>
        <v>0</v>
      </c>
      <c r="V513" s="285">
        <f t="shared" si="304"/>
        <v>0</v>
      </c>
      <c r="W513" s="285">
        <f>T513+U513+V513</f>
        <v>0</v>
      </c>
      <c r="X513" s="262">
        <v>1</v>
      </c>
      <c r="Y513" s="285">
        <v>3</v>
      </c>
      <c r="Z513" s="1563">
        <v>4.01</v>
      </c>
      <c r="AA513" s="1048">
        <v>265221.39999999997</v>
      </c>
      <c r="AB513" s="1048"/>
      <c r="AC513" s="1048"/>
      <c r="AD513" s="285">
        <f t="shared" si="305"/>
        <v>265221.39999999997</v>
      </c>
      <c r="AE513" s="262">
        <v>1</v>
      </c>
      <c r="AF513" s="285">
        <v>4</v>
      </c>
      <c r="AG513" s="1563">
        <v>4.01</v>
      </c>
      <c r="AH513" s="1048">
        <v>265221.39999999997</v>
      </c>
      <c r="AI513" s="1048"/>
      <c r="AJ513" s="1048"/>
      <c r="AK513" s="285">
        <f>AH513+AI513+AJ513</f>
        <v>265221.39999999997</v>
      </c>
    </row>
    <row r="514" spans="1:37" ht="27" x14ac:dyDescent="0.25">
      <c r="A514" s="1048">
        <v>8</v>
      </c>
      <c r="B514" s="262" t="s">
        <v>6900</v>
      </c>
      <c r="C514" s="26" t="s">
        <v>6712</v>
      </c>
      <c r="D514" s="329" t="s">
        <v>1</v>
      </c>
      <c r="E514" s="262">
        <v>1</v>
      </c>
      <c r="F514" s="1417">
        <v>2</v>
      </c>
      <c r="G514" s="1563">
        <v>4.01</v>
      </c>
      <c r="H514" s="1048">
        <v>265221.39999999997</v>
      </c>
      <c r="I514" s="1048"/>
      <c r="J514" s="1048"/>
      <c r="K514" s="285">
        <f t="shared" ref="K514:K515" si="311">H514+I514+J514</f>
        <v>265221.39999999997</v>
      </c>
      <c r="L514" s="262">
        <v>1</v>
      </c>
      <c r="M514" s="1417">
        <v>1</v>
      </c>
      <c r="N514" s="285">
        <v>4.01</v>
      </c>
      <c r="O514" s="1048">
        <v>265221.39999999997</v>
      </c>
      <c r="P514" s="1048"/>
      <c r="Q514" s="1048"/>
      <c r="R514" s="285">
        <f t="shared" ref="R514:R515" si="312">O514+P514+Q514</f>
        <v>265221.39999999997</v>
      </c>
      <c r="S514" s="285">
        <f t="shared" ref="S514:S515" si="313">+E514-L514</f>
        <v>0</v>
      </c>
      <c r="T514" s="285">
        <f t="shared" si="304"/>
        <v>0</v>
      </c>
      <c r="U514" s="285">
        <f t="shared" si="304"/>
        <v>0</v>
      </c>
      <c r="V514" s="285">
        <f t="shared" si="304"/>
        <v>0</v>
      </c>
      <c r="W514" s="285">
        <f t="shared" ref="W514:W515" si="314">T514+U514+V514</f>
        <v>0</v>
      </c>
      <c r="X514" s="262">
        <v>1</v>
      </c>
      <c r="Y514" s="285">
        <v>3</v>
      </c>
      <c r="Z514" s="1563">
        <v>4.01</v>
      </c>
      <c r="AA514" s="1048">
        <v>265221.39999999997</v>
      </c>
      <c r="AB514" s="1048"/>
      <c r="AC514" s="1048"/>
      <c r="AD514" s="285">
        <f t="shared" si="305"/>
        <v>265221.39999999997</v>
      </c>
      <c r="AE514" s="262">
        <v>1</v>
      </c>
      <c r="AF514" s="285">
        <v>4</v>
      </c>
      <c r="AG514" s="1563">
        <v>4.01</v>
      </c>
      <c r="AH514" s="1048">
        <v>265221.39999999997</v>
      </c>
      <c r="AI514" s="1048"/>
      <c r="AJ514" s="1048"/>
      <c r="AK514" s="285">
        <f t="shared" ref="AK514:AK515" si="315">AH514+AI514+AJ514</f>
        <v>265221.39999999997</v>
      </c>
    </row>
    <row r="515" spans="1:37" ht="27" x14ac:dyDescent="0.25">
      <c r="A515" s="1048">
        <v>9</v>
      </c>
      <c r="B515" s="262" t="s">
        <v>6901</v>
      </c>
      <c r="C515" s="26" t="s">
        <v>6712</v>
      </c>
      <c r="D515" s="329" t="s">
        <v>1</v>
      </c>
      <c r="E515" s="262">
        <v>1</v>
      </c>
      <c r="F515" s="1417">
        <v>2</v>
      </c>
      <c r="G515" s="1563">
        <v>4.01</v>
      </c>
      <c r="H515" s="1048">
        <v>265221.39999999997</v>
      </c>
      <c r="I515" s="1048"/>
      <c r="J515" s="1048"/>
      <c r="K515" s="285">
        <f t="shared" si="311"/>
        <v>265221.39999999997</v>
      </c>
      <c r="L515" s="262">
        <v>1</v>
      </c>
      <c r="M515" s="1417">
        <v>1</v>
      </c>
      <c r="N515" s="285">
        <v>4.01</v>
      </c>
      <c r="O515" s="1048">
        <v>265221.39999999997</v>
      </c>
      <c r="P515" s="1048"/>
      <c r="Q515" s="1048"/>
      <c r="R515" s="285">
        <f t="shared" si="312"/>
        <v>265221.39999999997</v>
      </c>
      <c r="S515" s="285">
        <f t="shared" si="313"/>
        <v>0</v>
      </c>
      <c r="T515" s="285">
        <f t="shared" si="304"/>
        <v>0</v>
      </c>
      <c r="U515" s="285">
        <f t="shared" si="304"/>
        <v>0</v>
      </c>
      <c r="V515" s="285">
        <f t="shared" si="304"/>
        <v>0</v>
      </c>
      <c r="W515" s="285">
        <f t="shared" si="314"/>
        <v>0</v>
      </c>
      <c r="X515" s="262">
        <v>1</v>
      </c>
      <c r="Y515" s="285">
        <v>3</v>
      </c>
      <c r="Z515" s="1563">
        <v>4.01</v>
      </c>
      <c r="AA515" s="1048">
        <v>265221.39999999997</v>
      </c>
      <c r="AB515" s="1048"/>
      <c r="AC515" s="1048"/>
      <c r="AD515" s="285">
        <f t="shared" si="305"/>
        <v>265221.39999999997</v>
      </c>
      <c r="AE515" s="262">
        <v>1</v>
      </c>
      <c r="AF515" s="285">
        <v>4</v>
      </c>
      <c r="AG515" s="1563">
        <v>4.01</v>
      </c>
      <c r="AH515" s="1048">
        <v>265221.39999999997</v>
      </c>
      <c r="AI515" s="1048"/>
      <c r="AJ515" s="1048"/>
      <c r="AK515" s="285">
        <f t="shared" si="315"/>
        <v>265221.39999999997</v>
      </c>
    </row>
    <row r="516" spans="1:37" ht="27" x14ac:dyDescent="0.25">
      <c r="A516" s="1048">
        <v>10</v>
      </c>
      <c r="B516" s="262" t="s">
        <v>6902</v>
      </c>
      <c r="C516" s="26" t="s">
        <v>6712</v>
      </c>
      <c r="D516" s="329" t="s">
        <v>1</v>
      </c>
      <c r="E516" s="262">
        <v>1</v>
      </c>
      <c r="F516" s="1417">
        <v>1</v>
      </c>
      <c r="G516" s="1563">
        <v>3.88</v>
      </c>
      <c r="H516" s="1048">
        <v>256623.19999999998</v>
      </c>
      <c r="I516" s="1048"/>
      <c r="J516" s="1048"/>
      <c r="K516" s="285">
        <f>H516+I516+J516</f>
        <v>256623.19999999998</v>
      </c>
      <c r="L516" s="262">
        <v>1</v>
      </c>
      <c r="M516" s="1417">
        <v>0</v>
      </c>
      <c r="N516" s="285">
        <v>3.88</v>
      </c>
      <c r="O516" s="1048">
        <v>256623.19999999998</v>
      </c>
      <c r="P516" s="1048"/>
      <c r="Q516" s="1048"/>
      <c r="R516" s="285">
        <f>O516+P516+Q516</f>
        <v>256623.19999999998</v>
      </c>
      <c r="S516" s="285">
        <f>+E516-L516</f>
        <v>0</v>
      </c>
      <c r="T516" s="285">
        <f t="shared" si="304"/>
        <v>0</v>
      </c>
      <c r="U516" s="285">
        <f t="shared" si="304"/>
        <v>0</v>
      </c>
      <c r="V516" s="285">
        <f t="shared" si="304"/>
        <v>0</v>
      </c>
      <c r="W516" s="285">
        <f>T516+U516+V516</f>
        <v>0</v>
      </c>
      <c r="X516" s="262">
        <v>1</v>
      </c>
      <c r="Y516" s="285">
        <v>2</v>
      </c>
      <c r="Z516" s="1563">
        <v>3.88</v>
      </c>
      <c r="AA516" s="1048">
        <v>256623.19999999998</v>
      </c>
      <c r="AB516" s="1048"/>
      <c r="AC516" s="1048"/>
      <c r="AD516" s="285">
        <f t="shared" si="305"/>
        <v>256623.19999999998</v>
      </c>
      <c r="AE516" s="262">
        <v>1</v>
      </c>
      <c r="AF516" s="285">
        <v>3</v>
      </c>
      <c r="AG516" s="1563">
        <v>3.88</v>
      </c>
      <c r="AH516" s="1048">
        <v>256623.19999999998</v>
      </c>
      <c r="AI516" s="1048"/>
      <c r="AJ516" s="1048"/>
      <c r="AK516" s="285">
        <f>AH516+AI516+AJ516</f>
        <v>256623.19999999998</v>
      </c>
    </row>
    <row r="517" spans="1:37" ht="27" x14ac:dyDescent="0.25">
      <c r="A517" s="1048">
        <v>11</v>
      </c>
      <c r="B517" s="262" t="s">
        <v>6903</v>
      </c>
      <c r="C517" s="26" t="s">
        <v>6712</v>
      </c>
      <c r="D517" s="329" t="s">
        <v>1</v>
      </c>
      <c r="E517" s="262">
        <v>1</v>
      </c>
      <c r="F517" s="1417">
        <v>2</v>
      </c>
      <c r="G517" s="1563">
        <v>4.01</v>
      </c>
      <c r="H517" s="1048">
        <v>265221.39999999997</v>
      </c>
      <c r="I517" s="1048"/>
      <c r="J517" s="1048"/>
      <c r="K517" s="285">
        <f t="shared" ref="K517" si="316">H517+I517+J517</f>
        <v>265221.39999999997</v>
      </c>
      <c r="L517" s="262">
        <v>1</v>
      </c>
      <c r="M517" s="1417">
        <v>1</v>
      </c>
      <c r="N517" s="285">
        <v>4.01</v>
      </c>
      <c r="O517" s="1048">
        <v>265221.39999999997</v>
      </c>
      <c r="P517" s="1048"/>
      <c r="Q517" s="1048"/>
      <c r="R517" s="285">
        <f t="shared" ref="R517" si="317">O517+P517+Q517</f>
        <v>265221.39999999997</v>
      </c>
      <c r="S517" s="285">
        <f t="shared" ref="S517" si="318">+E517-L517</f>
        <v>0</v>
      </c>
      <c r="T517" s="285">
        <f t="shared" si="304"/>
        <v>0</v>
      </c>
      <c r="U517" s="285">
        <f t="shared" si="304"/>
        <v>0</v>
      </c>
      <c r="V517" s="285">
        <f t="shared" si="304"/>
        <v>0</v>
      </c>
      <c r="W517" s="285">
        <f t="shared" ref="W517" si="319">T517+U517+V517</f>
        <v>0</v>
      </c>
      <c r="X517" s="262">
        <v>1</v>
      </c>
      <c r="Y517" s="285">
        <v>3</v>
      </c>
      <c r="Z517" s="1563">
        <v>4.01</v>
      </c>
      <c r="AA517" s="1048">
        <v>265221.39999999997</v>
      </c>
      <c r="AB517" s="1048"/>
      <c r="AC517" s="1048"/>
      <c r="AD517" s="285">
        <f t="shared" si="305"/>
        <v>265221.39999999997</v>
      </c>
      <c r="AE517" s="262">
        <v>1</v>
      </c>
      <c r="AF517" s="285">
        <v>4</v>
      </c>
      <c r="AG517" s="1563">
        <v>4.01</v>
      </c>
      <c r="AH517" s="1048">
        <v>265221.39999999997</v>
      </c>
      <c r="AI517" s="1048"/>
      <c r="AJ517" s="1048"/>
      <c r="AK517" s="285">
        <f t="shared" ref="AK517" si="320">AH517+AI517+AJ517</f>
        <v>265221.39999999997</v>
      </c>
    </row>
    <row r="518" spans="1:37" ht="27" x14ac:dyDescent="0.25">
      <c r="A518" s="1048">
        <v>12</v>
      </c>
      <c r="B518" s="262" t="s">
        <v>1602</v>
      </c>
      <c r="C518" s="26" t="s">
        <v>6712</v>
      </c>
      <c r="D518" s="329" t="s">
        <v>1</v>
      </c>
      <c r="E518" s="262">
        <v>1</v>
      </c>
      <c r="F518" s="1417">
        <v>1</v>
      </c>
      <c r="G518" s="1563">
        <v>3.88</v>
      </c>
      <c r="H518" s="1048">
        <v>256623.19999999998</v>
      </c>
      <c r="I518" s="1048"/>
      <c r="J518" s="1048"/>
      <c r="K518" s="285">
        <f>H518+I518+J518</f>
        <v>256623.19999999998</v>
      </c>
      <c r="L518" s="262">
        <v>1</v>
      </c>
      <c r="M518" s="1417">
        <v>0</v>
      </c>
      <c r="N518" s="285">
        <v>3.88</v>
      </c>
      <c r="O518" s="1048">
        <v>256623.19999999998</v>
      </c>
      <c r="P518" s="1048"/>
      <c r="Q518" s="1048"/>
      <c r="R518" s="285">
        <f>O518+P518+Q518</f>
        <v>256623.19999999998</v>
      </c>
      <c r="S518" s="285">
        <f>+E518-L518</f>
        <v>0</v>
      </c>
      <c r="T518" s="285">
        <f t="shared" si="304"/>
        <v>0</v>
      </c>
      <c r="U518" s="285">
        <f t="shared" si="304"/>
        <v>0</v>
      </c>
      <c r="V518" s="285">
        <f t="shared" si="304"/>
        <v>0</v>
      </c>
      <c r="W518" s="285">
        <f>T518+U518+V518</f>
        <v>0</v>
      </c>
      <c r="X518" s="262">
        <v>1</v>
      </c>
      <c r="Y518" s="285">
        <v>2</v>
      </c>
      <c r="Z518" s="1563">
        <v>3.88</v>
      </c>
      <c r="AA518" s="1048">
        <v>256623.19999999998</v>
      </c>
      <c r="AB518" s="1048"/>
      <c r="AC518" s="1048"/>
      <c r="AD518" s="285">
        <f t="shared" si="305"/>
        <v>256623.19999999998</v>
      </c>
      <c r="AE518" s="262">
        <v>1</v>
      </c>
      <c r="AF518" s="285">
        <v>3</v>
      </c>
      <c r="AG518" s="1563">
        <v>3.88</v>
      </c>
      <c r="AH518" s="1048">
        <v>256623.19999999998</v>
      </c>
      <c r="AI518" s="1048"/>
      <c r="AJ518" s="1048"/>
      <c r="AK518" s="285">
        <f>AH518+AI518+AJ518</f>
        <v>256623.19999999998</v>
      </c>
    </row>
    <row r="519" spans="1:37" ht="27" x14ac:dyDescent="0.25">
      <c r="A519" s="1048">
        <v>13</v>
      </c>
      <c r="B519" s="262" t="s">
        <v>1429</v>
      </c>
      <c r="C519" s="26" t="s">
        <v>6712</v>
      </c>
      <c r="D519" s="329" t="s">
        <v>1</v>
      </c>
      <c r="E519" s="262">
        <v>1</v>
      </c>
      <c r="F519" s="1417">
        <v>1</v>
      </c>
      <c r="G519" s="1563">
        <v>3.88</v>
      </c>
      <c r="H519" s="1048">
        <v>256623.19999999998</v>
      </c>
      <c r="I519" s="1048"/>
      <c r="J519" s="1048"/>
      <c r="K519" s="285">
        <f>H519+I519+J519</f>
        <v>256623.19999999998</v>
      </c>
      <c r="L519" s="262">
        <v>1</v>
      </c>
      <c r="M519" s="1417">
        <v>1</v>
      </c>
      <c r="N519" s="285">
        <v>4.01</v>
      </c>
      <c r="O519" s="1048">
        <v>265221.39999999997</v>
      </c>
      <c r="P519" s="1048"/>
      <c r="Q519" s="1048"/>
      <c r="R519" s="285">
        <f>O519+P519+Q519</f>
        <v>265221.39999999997</v>
      </c>
      <c r="S519" s="285">
        <f>+E519-L519</f>
        <v>0</v>
      </c>
      <c r="T519" s="285">
        <f t="shared" ref="T519:T530" si="321">H519-O519</f>
        <v>-8598.1999999999825</v>
      </c>
      <c r="U519" s="285">
        <f t="shared" ref="U519:U530" si="322">I519-P519</f>
        <v>0</v>
      </c>
      <c r="V519" s="285">
        <f t="shared" ref="V519:V530" si="323">J519-Q519</f>
        <v>0</v>
      </c>
      <c r="W519" s="285">
        <f>T519+U519+V519</f>
        <v>-8598.1999999999825</v>
      </c>
      <c r="X519" s="262">
        <v>1</v>
      </c>
      <c r="Y519" s="285">
        <v>2</v>
      </c>
      <c r="Z519" s="1563">
        <v>3.88</v>
      </c>
      <c r="AA519" s="1048">
        <v>256623.19999999998</v>
      </c>
      <c r="AB519" s="1048"/>
      <c r="AC519" s="1048"/>
      <c r="AD519" s="285">
        <f t="shared" ref="AD519:AD530" si="324">AA519+AB519+AC519</f>
        <v>256623.19999999998</v>
      </c>
      <c r="AE519" s="262">
        <v>1</v>
      </c>
      <c r="AF519" s="285">
        <v>3</v>
      </c>
      <c r="AG519" s="1563">
        <v>3.88</v>
      </c>
      <c r="AH519" s="1048">
        <v>256623.19999999998</v>
      </c>
      <c r="AI519" s="1048"/>
      <c r="AJ519" s="1048"/>
      <c r="AK519" s="285">
        <f>AH519+AI519+AJ519</f>
        <v>256623.19999999998</v>
      </c>
    </row>
    <row r="520" spans="1:37" ht="27" x14ac:dyDescent="0.25">
      <c r="A520" s="1048">
        <v>14</v>
      </c>
      <c r="B520" s="262" t="s">
        <v>1429</v>
      </c>
      <c r="C520" s="26" t="s">
        <v>6712</v>
      </c>
      <c r="D520" s="329" t="s">
        <v>1</v>
      </c>
      <c r="E520" s="262">
        <v>1</v>
      </c>
      <c r="F520" s="1417">
        <v>1</v>
      </c>
      <c r="G520" s="1563">
        <v>3.88</v>
      </c>
      <c r="H520" s="1048">
        <v>256623.19999999998</v>
      </c>
      <c r="I520" s="1048"/>
      <c r="J520" s="1048"/>
      <c r="K520" s="285">
        <f t="shared" ref="K520:K524" si="325">H520+I520+J520</f>
        <v>256623.19999999998</v>
      </c>
      <c r="L520" s="262">
        <v>1</v>
      </c>
      <c r="M520" s="1417">
        <v>1</v>
      </c>
      <c r="N520" s="285">
        <v>4.01</v>
      </c>
      <c r="O520" s="1048">
        <v>265221.39999999997</v>
      </c>
      <c r="P520" s="1048"/>
      <c r="Q520" s="1048"/>
      <c r="R520" s="285">
        <f t="shared" ref="R520:R524" si="326">O520+P520+Q520</f>
        <v>265221.39999999997</v>
      </c>
      <c r="S520" s="285">
        <f t="shared" ref="S520:S524" si="327">+E520-L520</f>
        <v>0</v>
      </c>
      <c r="T520" s="285">
        <f t="shared" si="321"/>
        <v>-8598.1999999999825</v>
      </c>
      <c r="U520" s="285">
        <f t="shared" si="322"/>
        <v>0</v>
      </c>
      <c r="V520" s="285">
        <f t="shared" si="323"/>
        <v>0</v>
      </c>
      <c r="W520" s="285">
        <f t="shared" ref="W520:W524" si="328">T520+U520+V520</f>
        <v>-8598.1999999999825</v>
      </c>
      <c r="X520" s="262">
        <v>1</v>
      </c>
      <c r="Y520" s="285">
        <v>2</v>
      </c>
      <c r="Z520" s="1563">
        <v>3.88</v>
      </c>
      <c r="AA520" s="1048">
        <v>256623.19999999998</v>
      </c>
      <c r="AB520" s="1048"/>
      <c r="AC520" s="1048"/>
      <c r="AD520" s="285">
        <f t="shared" si="324"/>
        <v>256623.19999999998</v>
      </c>
      <c r="AE520" s="262">
        <v>1</v>
      </c>
      <c r="AF520" s="285">
        <v>3</v>
      </c>
      <c r="AG520" s="1563">
        <v>3.88</v>
      </c>
      <c r="AH520" s="1048">
        <v>256623.19999999998</v>
      </c>
      <c r="AI520" s="1048"/>
      <c r="AJ520" s="1048"/>
      <c r="AK520" s="285">
        <f t="shared" ref="AK520:AK524" si="329">AH520+AI520+AJ520</f>
        <v>256623.19999999998</v>
      </c>
    </row>
    <row r="521" spans="1:37" ht="27" x14ac:dyDescent="0.25">
      <c r="A521" s="1048">
        <v>15</v>
      </c>
      <c r="B521" s="262" t="s">
        <v>1429</v>
      </c>
      <c r="C521" s="26" t="s">
        <v>6712</v>
      </c>
      <c r="D521" s="329" t="s">
        <v>1</v>
      </c>
      <c r="E521" s="262">
        <v>1</v>
      </c>
      <c r="F521" s="1417">
        <v>1</v>
      </c>
      <c r="G521" s="1563">
        <v>3.88</v>
      </c>
      <c r="H521" s="1048">
        <v>256623.19999999998</v>
      </c>
      <c r="I521" s="1048"/>
      <c r="J521" s="1048"/>
      <c r="K521" s="285">
        <f t="shared" si="325"/>
        <v>256623.19999999998</v>
      </c>
      <c r="L521" s="262">
        <v>1</v>
      </c>
      <c r="M521" s="1417">
        <v>1</v>
      </c>
      <c r="N521" s="285">
        <v>4.01</v>
      </c>
      <c r="O521" s="1048">
        <v>265221.39999999997</v>
      </c>
      <c r="P521" s="1048"/>
      <c r="Q521" s="1048"/>
      <c r="R521" s="285">
        <f t="shared" si="326"/>
        <v>265221.39999999997</v>
      </c>
      <c r="S521" s="285">
        <f t="shared" si="327"/>
        <v>0</v>
      </c>
      <c r="T521" s="285">
        <f t="shared" si="321"/>
        <v>-8598.1999999999825</v>
      </c>
      <c r="U521" s="285">
        <f t="shared" si="322"/>
        <v>0</v>
      </c>
      <c r="V521" s="285">
        <f t="shared" si="323"/>
        <v>0</v>
      </c>
      <c r="W521" s="285">
        <f t="shared" si="328"/>
        <v>-8598.1999999999825</v>
      </c>
      <c r="X521" s="262">
        <v>1</v>
      </c>
      <c r="Y521" s="285">
        <v>2</v>
      </c>
      <c r="Z521" s="1563">
        <v>3.88</v>
      </c>
      <c r="AA521" s="1048">
        <v>256623.19999999998</v>
      </c>
      <c r="AB521" s="1048"/>
      <c r="AC521" s="1048"/>
      <c r="AD521" s="285">
        <f t="shared" si="324"/>
        <v>256623.19999999998</v>
      </c>
      <c r="AE521" s="262">
        <v>1</v>
      </c>
      <c r="AF521" s="285">
        <v>3</v>
      </c>
      <c r="AG521" s="1563">
        <v>3.88</v>
      </c>
      <c r="AH521" s="1048">
        <v>256623.19999999998</v>
      </c>
      <c r="AI521" s="1048"/>
      <c r="AJ521" s="1048"/>
      <c r="AK521" s="285">
        <f t="shared" si="329"/>
        <v>256623.19999999998</v>
      </c>
    </row>
    <row r="522" spans="1:37" ht="27" x14ac:dyDescent="0.25">
      <c r="A522" s="1048">
        <v>16</v>
      </c>
      <c r="B522" s="262" t="s">
        <v>1429</v>
      </c>
      <c r="C522" s="26" t="s">
        <v>6712</v>
      </c>
      <c r="D522" s="329" t="s">
        <v>1</v>
      </c>
      <c r="E522" s="262">
        <v>1</v>
      </c>
      <c r="F522" s="1417">
        <v>1</v>
      </c>
      <c r="G522" s="1563">
        <v>3.88</v>
      </c>
      <c r="H522" s="1048">
        <v>256623.19999999998</v>
      </c>
      <c r="I522" s="1048"/>
      <c r="J522" s="1048"/>
      <c r="K522" s="285">
        <f t="shared" si="325"/>
        <v>256623.19999999998</v>
      </c>
      <c r="L522" s="262">
        <v>1</v>
      </c>
      <c r="M522" s="1417">
        <v>1</v>
      </c>
      <c r="N522" s="285">
        <v>4.01</v>
      </c>
      <c r="O522" s="1048">
        <v>265221.39999999997</v>
      </c>
      <c r="P522" s="1048"/>
      <c r="Q522" s="1048"/>
      <c r="R522" s="285">
        <f t="shared" si="326"/>
        <v>265221.39999999997</v>
      </c>
      <c r="S522" s="285">
        <f t="shared" si="327"/>
        <v>0</v>
      </c>
      <c r="T522" s="285">
        <f t="shared" si="321"/>
        <v>-8598.1999999999825</v>
      </c>
      <c r="U522" s="285">
        <f t="shared" si="322"/>
        <v>0</v>
      </c>
      <c r="V522" s="285">
        <f t="shared" si="323"/>
        <v>0</v>
      </c>
      <c r="W522" s="285">
        <f t="shared" si="328"/>
        <v>-8598.1999999999825</v>
      </c>
      <c r="X522" s="262">
        <v>1</v>
      </c>
      <c r="Y522" s="285">
        <v>2</v>
      </c>
      <c r="Z522" s="1563">
        <v>3.88</v>
      </c>
      <c r="AA522" s="1048">
        <v>256623.19999999998</v>
      </c>
      <c r="AB522" s="1048"/>
      <c r="AC522" s="1048"/>
      <c r="AD522" s="285">
        <f t="shared" si="324"/>
        <v>256623.19999999998</v>
      </c>
      <c r="AE522" s="262">
        <v>1</v>
      </c>
      <c r="AF522" s="285">
        <v>3</v>
      </c>
      <c r="AG522" s="1563">
        <v>3.88</v>
      </c>
      <c r="AH522" s="1048">
        <v>256623.19999999998</v>
      </c>
      <c r="AI522" s="1048"/>
      <c r="AJ522" s="1048"/>
      <c r="AK522" s="285">
        <f t="shared" si="329"/>
        <v>256623.19999999998</v>
      </c>
    </row>
    <row r="523" spans="1:37" ht="27" x14ac:dyDescent="0.25">
      <c r="A523" s="1048">
        <v>17</v>
      </c>
      <c r="B523" s="262" t="s">
        <v>1429</v>
      </c>
      <c r="C523" s="26" t="s">
        <v>6712</v>
      </c>
      <c r="D523" s="329" t="s">
        <v>1</v>
      </c>
      <c r="E523" s="262">
        <v>1</v>
      </c>
      <c r="F523" s="1417">
        <v>1</v>
      </c>
      <c r="G523" s="1563">
        <v>3.88</v>
      </c>
      <c r="H523" s="1048">
        <v>256623.19999999998</v>
      </c>
      <c r="I523" s="1048"/>
      <c r="J523" s="1048"/>
      <c r="K523" s="285">
        <f t="shared" si="325"/>
        <v>256623.19999999998</v>
      </c>
      <c r="L523" s="262">
        <v>1</v>
      </c>
      <c r="M523" s="1417">
        <v>1</v>
      </c>
      <c r="N523" s="285">
        <v>4.01</v>
      </c>
      <c r="O523" s="1048">
        <v>265221.39999999997</v>
      </c>
      <c r="P523" s="1048"/>
      <c r="Q523" s="1048"/>
      <c r="R523" s="285">
        <f t="shared" si="326"/>
        <v>265221.39999999997</v>
      </c>
      <c r="S523" s="285">
        <f t="shared" si="327"/>
        <v>0</v>
      </c>
      <c r="T523" s="285">
        <f t="shared" si="321"/>
        <v>-8598.1999999999825</v>
      </c>
      <c r="U523" s="285">
        <f t="shared" si="322"/>
        <v>0</v>
      </c>
      <c r="V523" s="285">
        <f t="shared" si="323"/>
        <v>0</v>
      </c>
      <c r="W523" s="285">
        <f t="shared" si="328"/>
        <v>-8598.1999999999825</v>
      </c>
      <c r="X523" s="262">
        <v>1</v>
      </c>
      <c r="Y523" s="285">
        <v>2</v>
      </c>
      <c r="Z523" s="1563">
        <v>3.88</v>
      </c>
      <c r="AA523" s="1048">
        <v>256623.19999999998</v>
      </c>
      <c r="AB523" s="1048"/>
      <c r="AC523" s="1048"/>
      <c r="AD523" s="285">
        <f t="shared" si="324"/>
        <v>256623.19999999998</v>
      </c>
      <c r="AE523" s="262">
        <v>1</v>
      </c>
      <c r="AF523" s="285">
        <v>3</v>
      </c>
      <c r="AG523" s="1563">
        <v>3.88</v>
      </c>
      <c r="AH523" s="1048">
        <v>256623.19999999998</v>
      </c>
      <c r="AI523" s="1048"/>
      <c r="AJ523" s="1048"/>
      <c r="AK523" s="285">
        <f t="shared" si="329"/>
        <v>256623.19999999998</v>
      </c>
    </row>
    <row r="524" spans="1:37" ht="27" x14ac:dyDescent="0.25">
      <c r="A524" s="1048">
        <v>18</v>
      </c>
      <c r="B524" s="262" t="s">
        <v>1429</v>
      </c>
      <c r="C524" s="26" t="s">
        <v>6712</v>
      </c>
      <c r="D524" s="329" t="s">
        <v>1</v>
      </c>
      <c r="E524" s="262">
        <v>1</v>
      </c>
      <c r="F524" s="1417">
        <v>1</v>
      </c>
      <c r="G524" s="1563">
        <v>3.88</v>
      </c>
      <c r="H524" s="1048">
        <v>256623.19999999998</v>
      </c>
      <c r="I524" s="1048"/>
      <c r="J524" s="1048"/>
      <c r="K524" s="285">
        <f t="shared" si="325"/>
        <v>256623.19999999998</v>
      </c>
      <c r="L524" s="262">
        <v>1</v>
      </c>
      <c r="M524" s="1417">
        <v>1</v>
      </c>
      <c r="N524" s="285">
        <v>4.01</v>
      </c>
      <c r="O524" s="1048">
        <v>265221.39999999997</v>
      </c>
      <c r="P524" s="1048"/>
      <c r="Q524" s="1048"/>
      <c r="R524" s="285">
        <f t="shared" si="326"/>
        <v>265221.39999999997</v>
      </c>
      <c r="S524" s="285">
        <f t="shared" si="327"/>
        <v>0</v>
      </c>
      <c r="T524" s="285">
        <f t="shared" si="321"/>
        <v>-8598.1999999999825</v>
      </c>
      <c r="U524" s="285">
        <f t="shared" si="322"/>
        <v>0</v>
      </c>
      <c r="V524" s="285">
        <f t="shared" si="323"/>
        <v>0</v>
      </c>
      <c r="W524" s="285">
        <f t="shared" si="328"/>
        <v>-8598.1999999999825</v>
      </c>
      <c r="X524" s="262">
        <v>1</v>
      </c>
      <c r="Y524" s="285">
        <v>2</v>
      </c>
      <c r="Z524" s="1563">
        <v>3.88</v>
      </c>
      <c r="AA524" s="1048">
        <v>256623.19999999998</v>
      </c>
      <c r="AB524" s="1048"/>
      <c r="AC524" s="1048"/>
      <c r="AD524" s="285">
        <f t="shared" si="324"/>
        <v>256623.19999999998</v>
      </c>
      <c r="AE524" s="262">
        <v>1</v>
      </c>
      <c r="AF524" s="285">
        <v>3</v>
      </c>
      <c r="AG524" s="1563">
        <v>3.88</v>
      </c>
      <c r="AH524" s="1048">
        <v>256623.19999999998</v>
      </c>
      <c r="AI524" s="1048"/>
      <c r="AJ524" s="1048"/>
      <c r="AK524" s="285">
        <f t="shared" si="329"/>
        <v>256623.19999999998</v>
      </c>
    </row>
    <row r="525" spans="1:37" ht="27" x14ac:dyDescent="0.25">
      <c r="A525" s="1048">
        <v>19</v>
      </c>
      <c r="B525" s="262" t="s">
        <v>1429</v>
      </c>
      <c r="C525" s="26" t="s">
        <v>6712</v>
      </c>
      <c r="D525" s="329" t="s">
        <v>1</v>
      </c>
      <c r="E525" s="262">
        <v>1</v>
      </c>
      <c r="F525" s="1417">
        <v>1</v>
      </c>
      <c r="G525" s="1563">
        <v>3.88</v>
      </c>
      <c r="H525" s="1048">
        <v>256623.19999999998</v>
      </c>
      <c r="I525" s="1048"/>
      <c r="J525" s="1048"/>
      <c r="K525" s="285">
        <f>H525+I525+J525</f>
        <v>256623.19999999998</v>
      </c>
      <c r="L525" s="262">
        <v>1</v>
      </c>
      <c r="M525" s="1417">
        <v>1</v>
      </c>
      <c r="N525" s="285">
        <v>4.01</v>
      </c>
      <c r="O525" s="1048">
        <v>265221.39999999997</v>
      </c>
      <c r="P525" s="1048"/>
      <c r="Q525" s="1048"/>
      <c r="R525" s="285">
        <f>O525+P525+Q525</f>
        <v>265221.39999999997</v>
      </c>
      <c r="S525" s="285">
        <f>+E525-L525</f>
        <v>0</v>
      </c>
      <c r="T525" s="285">
        <f t="shared" si="321"/>
        <v>-8598.1999999999825</v>
      </c>
      <c r="U525" s="285">
        <f t="shared" si="322"/>
        <v>0</v>
      </c>
      <c r="V525" s="285">
        <f t="shared" si="323"/>
        <v>0</v>
      </c>
      <c r="W525" s="285">
        <f>T525+U525+V525</f>
        <v>-8598.1999999999825</v>
      </c>
      <c r="X525" s="262">
        <v>1</v>
      </c>
      <c r="Y525" s="285">
        <v>2</v>
      </c>
      <c r="Z525" s="1563">
        <v>3.88</v>
      </c>
      <c r="AA525" s="1048">
        <v>256623.19999999998</v>
      </c>
      <c r="AB525" s="1048"/>
      <c r="AC525" s="1048"/>
      <c r="AD525" s="285">
        <f t="shared" si="324"/>
        <v>256623.19999999998</v>
      </c>
      <c r="AE525" s="262">
        <v>1</v>
      </c>
      <c r="AF525" s="285">
        <v>3</v>
      </c>
      <c r="AG525" s="1563">
        <v>3.88</v>
      </c>
      <c r="AH525" s="1048">
        <v>256623.19999999998</v>
      </c>
      <c r="AI525" s="1048"/>
      <c r="AJ525" s="1048"/>
      <c r="AK525" s="285">
        <f>AH525+AI525+AJ525</f>
        <v>256623.19999999998</v>
      </c>
    </row>
    <row r="526" spans="1:37" ht="27" x14ac:dyDescent="0.25">
      <c r="A526" s="1048">
        <v>20</v>
      </c>
      <c r="B526" s="262" t="s">
        <v>1429</v>
      </c>
      <c r="C526" s="26" t="s">
        <v>6712</v>
      </c>
      <c r="D526" s="329" t="s">
        <v>1</v>
      </c>
      <c r="E526" s="262">
        <v>1</v>
      </c>
      <c r="F526" s="1417">
        <v>1</v>
      </c>
      <c r="G526" s="1563">
        <v>3.88</v>
      </c>
      <c r="H526" s="1048">
        <v>256623.19999999998</v>
      </c>
      <c r="I526" s="1048"/>
      <c r="J526" s="1048"/>
      <c r="K526" s="285">
        <f t="shared" ref="K526:K527" si="330">H526+I526+J526</f>
        <v>256623.19999999998</v>
      </c>
      <c r="L526" s="262">
        <v>1</v>
      </c>
      <c r="M526" s="1417">
        <v>1</v>
      </c>
      <c r="N526" s="285">
        <v>4.01</v>
      </c>
      <c r="O526" s="1048">
        <v>265221.39999999997</v>
      </c>
      <c r="P526" s="1048"/>
      <c r="Q526" s="1048"/>
      <c r="R526" s="285">
        <f t="shared" ref="R526:R527" si="331">O526+P526+Q526</f>
        <v>265221.39999999997</v>
      </c>
      <c r="S526" s="285">
        <f t="shared" ref="S526:S527" si="332">+E526-L526</f>
        <v>0</v>
      </c>
      <c r="T526" s="285">
        <f t="shared" si="321"/>
        <v>-8598.1999999999825</v>
      </c>
      <c r="U526" s="285">
        <f t="shared" si="322"/>
        <v>0</v>
      </c>
      <c r="V526" s="285">
        <f t="shared" si="323"/>
        <v>0</v>
      </c>
      <c r="W526" s="285">
        <f t="shared" ref="W526:W527" si="333">T526+U526+V526</f>
        <v>-8598.1999999999825</v>
      </c>
      <c r="X526" s="262">
        <v>1</v>
      </c>
      <c r="Y526" s="285">
        <v>2</v>
      </c>
      <c r="Z526" s="1563">
        <v>3.88</v>
      </c>
      <c r="AA526" s="1048">
        <v>256623.19999999998</v>
      </c>
      <c r="AB526" s="1048"/>
      <c r="AC526" s="1048"/>
      <c r="AD526" s="285">
        <f t="shared" si="324"/>
        <v>256623.19999999998</v>
      </c>
      <c r="AE526" s="262">
        <v>1</v>
      </c>
      <c r="AF526" s="285">
        <v>3</v>
      </c>
      <c r="AG526" s="1563">
        <v>3.88</v>
      </c>
      <c r="AH526" s="1048">
        <v>256623.19999999998</v>
      </c>
      <c r="AI526" s="1048"/>
      <c r="AJ526" s="1048"/>
      <c r="AK526" s="285">
        <f t="shared" ref="AK526:AK527" si="334">AH526+AI526+AJ526</f>
        <v>256623.19999999998</v>
      </c>
    </row>
    <row r="527" spans="1:37" ht="27" x14ac:dyDescent="0.25">
      <c r="A527" s="1048">
        <v>21</v>
      </c>
      <c r="B527" s="262" t="s">
        <v>1429</v>
      </c>
      <c r="C527" s="26" t="s">
        <v>6712</v>
      </c>
      <c r="D527" s="329" t="s">
        <v>1</v>
      </c>
      <c r="E527" s="262">
        <v>1</v>
      </c>
      <c r="F527" s="1417">
        <v>1</v>
      </c>
      <c r="G527" s="1563">
        <v>3.88</v>
      </c>
      <c r="H527" s="1048">
        <v>256623.19999999998</v>
      </c>
      <c r="I527" s="1048"/>
      <c r="J527" s="1048"/>
      <c r="K527" s="285">
        <f t="shared" si="330"/>
        <v>256623.19999999998</v>
      </c>
      <c r="L527" s="262">
        <v>1</v>
      </c>
      <c r="M527" s="1417">
        <v>1</v>
      </c>
      <c r="N527" s="285">
        <v>4.01</v>
      </c>
      <c r="O527" s="1048">
        <v>265221.39999999997</v>
      </c>
      <c r="P527" s="1048"/>
      <c r="Q527" s="1048"/>
      <c r="R527" s="285">
        <f t="shared" si="331"/>
        <v>265221.39999999997</v>
      </c>
      <c r="S527" s="285">
        <f t="shared" si="332"/>
        <v>0</v>
      </c>
      <c r="T527" s="285">
        <f t="shared" si="321"/>
        <v>-8598.1999999999825</v>
      </c>
      <c r="U527" s="285">
        <f t="shared" si="322"/>
        <v>0</v>
      </c>
      <c r="V527" s="285">
        <f t="shared" si="323"/>
        <v>0</v>
      </c>
      <c r="W527" s="285">
        <f t="shared" si="333"/>
        <v>-8598.1999999999825</v>
      </c>
      <c r="X527" s="262">
        <v>1</v>
      </c>
      <c r="Y527" s="285">
        <v>2</v>
      </c>
      <c r="Z527" s="1563">
        <v>3.88</v>
      </c>
      <c r="AA527" s="1048">
        <v>256623.19999999998</v>
      </c>
      <c r="AB527" s="1048"/>
      <c r="AC527" s="1048"/>
      <c r="AD527" s="285">
        <f t="shared" si="324"/>
        <v>256623.19999999998</v>
      </c>
      <c r="AE527" s="262">
        <v>1</v>
      </c>
      <c r="AF527" s="285">
        <v>3</v>
      </c>
      <c r="AG527" s="1563">
        <v>3.88</v>
      </c>
      <c r="AH527" s="1048">
        <v>256623.19999999998</v>
      </c>
      <c r="AI527" s="1048"/>
      <c r="AJ527" s="1048"/>
      <c r="AK527" s="285">
        <f t="shared" si="334"/>
        <v>256623.19999999998</v>
      </c>
    </row>
    <row r="528" spans="1:37" ht="27" x14ac:dyDescent="0.25">
      <c r="A528" s="1048">
        <v>22</v>
      </c>
      <c r="B528" s="262" t="s">
        <v>1429</v>
      </c>
      <c r="C528" s="26" t="s">
        <v>6712</v>
      </c>
      <c r="D528" s="329" t="s">
        <v>1</v>
      </c>
      <c r="E528" s="262">
        <v>1</v>
      </c>
      <c r="F528" s="1417">
        <v>1</v>
      </c>
      <c r="G528" s="1563">
        <v>3.88</v>
      </c>
      <c r="H528" s="1048">
        <v>256623.19999999998</v>
      </c>
      <c r="I528" s="1048"/>
      <c r="J528" s="1048"/>
      <c r="K528" s="285">
        <f>H528+I528+J528</f>
        <v>256623.19999999998</v>
      </c>
      <c r="L528" s="262">
        <v>1</v>
      </c>
      <c r="M528" s="1417">
        <v>0</v>
      </c>
      <c r="N528" s="285">
        <v>3.88</v>
      </c>
      <c r="O528" s="1048">
        <v>256623.19999999998</v>
      </c>
      <c r="P528" s="1048"/>
      <c r="Q528" s="1048"/>
      <c r="R528" s="285">
        <f>O528+P528+Q528</f>
        <v>256623.19999999998</v>
      </c>
      <c r="S528" s="285">
        <f>+E528-L528</f>
        <v>0</v>
      </c>
      <c r="T528" s="285">
        <f t="shared" si="321"/>
        <v>0</v>
      </c>
      <c r="U528" s="285">
        <f t="shared" si="322"/>
        <v>0</v>
      </c>
      <c r="V528" s="285">
        <f t="shared" si="323"/>
        <v>0</v>
      </c>
      <c r="W528" s="285">
        <f>T528+U528+V528</f>
        <v>0</v>
      </c>
      <c r="X528" s="262">
        <v>1</v>
      </c>
      <c r="Y528" s="285">
        <v>2</v>
      </c>
      <c r="Z528" s="1563">
        <v>3.88</v>
      </c>
      <c r="AA528" s="1048">
        <v>256623.19999999998</v>
      </c>
      <c r="AB528" s="1048"/>
      <c r="AC528" s="1048"/>
      <c r="AD528" s="285">
        <f t="shared" si="324"/>
        <v>256623.19999999998</v>
      </c>
      <c r="AE528" s="262">
        <v>1</v>
      </c>
      <c r="AF528" s="285">
        <v>3</v>
      </c>
      <c r="AG528" s="1563">
        <v>3.88</v>
      </c>
      <c r="AH528" s="1048">
        <v>256623.19999999998</v>
      </c>
      <c r="AI528" s="1048"/>
      <c r="AJ528" s="1048"/>
      <c r="AK528" s="285">
        <f>AH528+AI528+AJ528</f>
        <v>256623.19999999998</v>
      </c>
    </row>
    <row r="529" spans="1:37" ht="27" x14ac:dyDescent="0.25">
      <c r="A529" s="1048">
        <v>23</v>
      </c>
      <c r="B529" s="262" t="s">
        <v>1429</v>
      </c>
      <c r="C529" s="26" t="s">
        <v>6712</v>
      </c>
      <c r="D529" s="329" t="s">
        <v>1</v>
      </c>
      <c r="E529" s="262">
        <v>1</v>
      </c>
      <c r="F529" s="1417">
        <v>1</v>
      </c>
      <c r="G529" s="1563">
        <v>3.88</v>
      </c>
      <c r="H529" s="1048">
        <v>256623.19999999998</v>
      </c>
      <c r="I529" s="1048"/>
      <c r="J529" s="1048"/>
      <c r="K529" s="285">
        <f t="shared" ref="K529" si="335">H529+I529+J529</f>
        <v>256623.19999999998</v>
      </c>
      <c r="L529" s="262">
        <v>1</v>
      </c>
      <c r="M529" s="1417">
        <v>1</v>
      </c>
      <c r="N529" s="285">
        <v>4.01</v>
      </c>
      <c r="O529" s="1048">
        <v>265221.39999999997</v>
      </c>
      <c r="P529" s="1048"/>
      <c r="Q529" s="1048"/>
      <c r="R529" s="285">
        <f t="shared" ref="R529" si="336">O529+P529+Q529</f>
        <v>265221.39999999997</v>
      </c>
      <c r="S529" s="285">
        <f t="shared" ref="S529" si="337">+E529-L529</f>
        <v>0</v>
      </c>
      <c r="T529" s="285">
        <f t="shared" si="321"/>
        <v>-8598.1999999999825</v>
      </c>
      <c r="U529" s="285">
        <f t="shared" si="322"/>
        <v>0</v>
      </c>
      <c r="V529" s="285">
        <f t="shared" si="323"/>
        <v>0</v>
      </c>
      <c r="W529" s="285">
        <f t="shared" ref="W529" si="338">T529+U529+V529</f>
        <v>-8598.1999999999825</v>
      </c>
      <c r="X529" s="262">
        <v>1</v>
      </c>
      <c r="Y529" s="285">
        <v>2</v>
      </c>
      <c r="Z529" s="1563">
        <v>3.88</v>
      </c>
      <c r="AA529" s="1048">
        <v>256623.19999999998</v>
      </c>
      <c r="AB529" s="1048"/>
      <c r="AC529" s="1048"/>
      <c r="AD529" s="285">
        <f t="shared" si="324"/>
        <v>256623.19999999998</v>
      </c>
      <c r="AE529" s="262">
        <v>1</v>
      </c>
      <c r="AF529" s="285">
        <v>3</v>
      </c>
      <c r="AG529" s="1563">
        <v>3.88</v>
      </c>
      <c r="AH529" s="1048">
        <v>256623.19999999998</v>
      </c>
      <c r="AI529" s="1048"/>
      <c r="AJ529" s="1048"/>
      <c r="AK529" s="285">
        <f t="shared" ref="AK529" si="339">AH529+AI529+AJ529</f>
        <v>256623.19999999998</v>
      </c>
    </row>
    <row r="530" spans="1:37" ht="27" x14ac:dyDescent="0.25">
      <c r="A530" s="1048">
        <v>24</v>
      </c>
      <c r="B530" s="262" t="s">
        <v>1429</v>
      </c>
      <c r="C530" s="26" t="s">
        <v>6712</v>
      </c>
      <c r="D530" s="329" t="s">
        <v>1</v>
      </c>
      <c r="E530" s="262">
        <v>1</v>
      </c>
      <c r="F530" s="1417">
        <v>1</v>
      </c>
      <c r="G530" s="1563">
        <v>3.88</v>
      </c>
      <c r="H530" s="1048">
        <v>256623.19999999998</v>
      </c>
      <c r="I530" s="1048"/>
      <c r="J530" s="1048"/>
      <c r="K530" s="285">
        <f>H530+I530+J530</f>
        <v>256623.19999999998</v>
      </c>
      <c r="L530" s="262">
        <v>1</v>
      </c>
      <c r="M530" s="1417">
        <v>0</v>
      </c>
      <c r="N530" s="285">
        <v>3.88</v>
      </c>
      <c r="O530" s="1048">
        <v>256623.19999999998</v>
      </c>
      <c r="P530" s="1048"/>
      <c r="Q530" s="1048"/>
      <c r="R530" s="285">
        <f>O530+P530+Q530</f>
        <v>256623.19999999998</v>
      </c>
      <c r="S530" s="285">
        <f>+E530-L530</f>
        <v>0</v>
      </c>
      <c r="T530" s="285">
        <f t="shared" si="321"/>
        <v>0</v>
      </c>
      <c r="U530" s="285">
        <f t="shared" si="322"/>
        <v>0</v>
      </c>
      <c r="V530" s="285">
        <f t="shared" si="323"/>
        <v>0</v>
      </c>
      <c r="W530" s="285">
        <f>T530+U530+V530</f>
        <v>0</v>
      </c>
      <c r="X530" s="262">
        <v>1</v>
      </c>
      <c r="Y530" s="285">
        <v>2</v>
      </c>
      <c r="Z530" s="1563">
        <v>3.88</v>
      </c>
      <c r="AA530" s="1048">
        <v>256623.19999999998</v>
      </c>
      <c r="AB530" s="1048"/>
      <c r="AC530" s="1048"/>
      <c r="AD530" s="285">
        <f t="shared" si="324"/>
        <v>256623.19999999998</v>
      </c>
      <c r="AE530" s="262">
        <v>1</v>
      </c>
      <c r="AF530" s="285">
        <v>3</v>
      </c>
      <c r="AG530" s="1563">
        <v>3.88</v>
      </c>
      <c r="AH530" s="1048">
        <v>256623.19999999998</v>
      </c>
      <c r="AI530" s="1048"/>
      <c r="AJ530" s="1048"/>
      <c r="AK530" s="285">
        <f>AH530+AI530+AJ530</f>
        <v>256623.19999999998</v>
      </c>
    </row>
    <row r="531" spans="1:37" s="555" customFormat="1" ht="14.25" x14ac:dyDescent="0.25">
      <c r="A531" s="553"/>
      <c r="B531" s="561" t="s">
        <v>113</v>
      </c>
      <c r="C531" s="329" t="s">
        <v>1</v>
      </c>
      <c r="D531" s="329" t="s">
        <v>1</v>
      </c>
      <c r="E531" s="329">
        <f>SUM(E507:E530)</f>
        <v>24</v>
      </c>
      <c r="F531" s="329"/>
      <c r="G531" s="329"/>
      <c r="H531" s="329">
        <f>SUM(H507:H530)</f>
        <v>6244938.8000000017</v>
      </c>
      <c r="I531" s="329">
        <f t="shared" ref="I531:AJ531" si="340">SUM(I507:I518)</f>
        <v>0</v>
      </c>
      <c r="J531" s="329">
        <f t="shared" si="340"/>
        <v>0</v>
      </c>
      <c r="K531" s="329">
        <f>SUM(K507:K530)</f>
        <v>6244938.8000000017</v>
      </c>
      <c r="L531" s="329">
        <f t="shared" si="340"/>
        <v>12</v>
      </c>
      <c r="M531" s="329"/>
      <c r="N531" s="329"/>
      <c r="O531" s="329">
        <f t="shared" si="340"/>
        <v>3165460.4</v>
      </c>
      <c r="P531" s="329">
        <f t="shared" si="340"/>
        <v>0</v>
      </c>
      <c r="Q531" s="329">
        <f t="shared" si="340"/>
        <v>0</v>
      </c>
      <c r="R531" s="329">
        <f t="shared" si="340"/>
        <v>3165460.4</v>
      </c>
      <c r="S531" s="329">
        <f t="shared" si="340"/>
        <v>0</v>
      </c>
      <c r="T531" s="329">
        <f t="shared" si="340"/>
        <v>0</v>
      </c>
      <c r="U531" s="329">
        <f t="shared" si="340"/>
        <v>0</v>
      </c>
      <c r="V531" s="329">
        <f t="shared" si="340"/>
        <v>0</v>
      </c>
      <c r="W531" s="329">
        <f t="shared" si="340"/>
        <v>0</v>
      </c>
      <c r="X531" s="329">
        <f>SUM(X507:X530)</f>
        <v>24</v>
      </c>
      <c r="Y531" s="329"/>
      <c r="Z531" s="329"/>
      <c r="AA531" s="329">
        <f>SUM(AA507:AA530)</f>
        <v>6244938.8000000017</v>
      </c>
      <c r="AB531" s="329">
        <f t="shared" si="340"/>
        <v>0</v>
      </c>
      <c r="AC531" s="329">
        <f t="shared" si="340"/>
        <v>0</v>
      </c>
      <c r="AD531" s="329">
        <f>SUM(AD507:AD530)</f>
        <v>6244938.8000000017</v>
      </c>
      <c r="AE531" s="329">
        <f>SUM(AE507:AE530)</f>
        <v>24</v>
      </c>
      <c r="AF531" s="329"/>
      <c r="AG531" s="329"/>
      <c r="AH531" s="329">
        <f>SUM(AH507:AH530)</f>
        <v>6244938.8000000017</v>
      </c>
      <c r="AI531" s="329">
        <f t="shared" si="340"/>
        <v>0</v>
      </c>
      <c r="AJ531" s="329">
        <f t="shared" si="340"/>
        <v>0</v>
      </c>
      <c r="AK531" s="329">
        <f>SUM(AK507:AK530)</f>
        <v>6244938.8000000017</v>
      </c>
    </row>
    <row r="535" spans="1:37" ht="16.5" x14ac:dyDescent="0.3">
      <c r="B535" s="556" t="s">
        <v>230</v>
      </c>
      <c r="I535" s="327"/>
      <c r="K535" s="1512"/>
      <c r="L535" s="327"/>
      <c r="Q535" s="327"/>
      <c r="R535" s="327"/>
      <c r="S535" s="327"/>
      <c r="U535" s="1512"/>
      <c r="V535" s="327"/>
      <c r="X535" s="37"/>
    </row>
    <row r="536" spans="1:37" ht="24" customHeight="1" thickBot="1" x14ac:dyDescent="0.3">
      <c r="B536" s="557"/>
      <c r="C536" s="404"/>
      <c r="D536" s="404"/>
      <c r="E536" s="557"/>
      <c r="F536" s="404"/>
      <c r="G536" s="404"/>
      <c r="H536" s="404"/>
      <c r="J536" s="236"/>
      <c r="K536" s="1180"/>
      <c r="L536" s="236"/>
      <c r="M536" s="1411"/>
      <c r="N536" s="1411"/>
      <c r="O536" s="236"/>
      <c r="P536" s="236"/>
      <c r="Q536" s="1411"/>
      <c r="R536" s="1410"/>
      <c r="S536" s="1740"/>
      <c r="T536" s="1740"/>
      <c r="U536" s="1740"/>
      <c r="V536" s="1740"/>
      <c r="W536" s="1740"/>
      <c r="X536" s="236"/>
    </row>
    <row r="537" spans="1:37" s="282" customFormat="1" ht="25.5" customHeight="1" x14ac:dyDescent="0.25">
      <c r="A537" s="19"/>
      <c r="B537" s="558" t="s">
        <v>29</v>
      </c>
      <c r="C537" s="1548" t="s">
        <v>1634</v>
      </c>
      <c r="D537" s="1548"/>
      <c r="E537" s="1548"/>
      <c r="F537" s="1548"/>
      <c r="G537" s="1548"/>
      <c r="H537" s="1548"/>
      <c r="I537" s="20"/>
      <c r="J537" s="20"/>
      <c r="K537" s="259" t="s">
        <v>228</v>
      </c>
      <c r="L537" s="1412"/>
      <c r="M537" s="327"/>
      <c r="N537" s="20"/>
      <c r="O537" s="20"/>
      <c r="P537" s="20"/>
      <c r="Q537" s="20"/>
      <c r="S537" s="20"/>
      <c r="T537" s="20"/>
      <c r="U537" s="20"/>
      <c r="V537" s="20"/>
      <c r="W537" s="259" t="s">
        <v>228</v>
      </c>
    </row>
    <row r="538" spans="1:37" s="1414" customFormat="1" ht="14.25" x14ac:dyDescent="0.25">
      <c r="A538" s="1413"/>
      <c r="B538" s="559"/>
      <c r="C538" s="1894" t="s">
        <v>424</v>
      </c>
      <c r="D538" s="1895"/>
      <c r="E538" s="1895"/>
      <c r="F538" s="1895"/>
      <c r="G538" s="1895"/>
      <c r="H538" s="1895"/>
      <c r="I538" s="1895"/>
      <c r="J538" s="1895"/>
      <c r="K538" s="1896"/>
      <c r="L538" s="1897" t="s">
        <v>392</v>
      </c>
      <c r="M538" s="1892"/>
      <c r="N538" s="1892"/>
      <c r="O538" s="1892"/>
      <c r="P538" s="1892"/>
      <c r="Q538" s="1892"/>
      <c r="R538" s="1893"/>
      <c r="S538" s="1892" t="s">
        <v>229</v>
      </c>
      <c r="T538" s="1892"/>
      <c r="U538" s="1892"/>
      <c r="V538" s="1892"/>
      <c r="W538" s="1892"/>
      <c r="X538" s="1897" t="s">
        <v>450</v>
      </c>
      <c r="Y538" s="1892"/>
      <c r="Z538" s="1892"/>
      <c r="AA538" s="1892"/>
      <c r="AB538" s="1892"/>
      <c r="AC538" s="1892"/>
      <c r="AD538" s="1892"/>
      <c r="AE538" s="1892" t="s">
        <v>1683</v>
      </c>
      <c r="AF538" s="1892"/>
      <c r="AG538" s="1892"/>
      <c r="AH538" s="1892"/>
      <c r="AI538" s="1892"/>
      <c r="AJ538" s="1892"/>
      <c r="AK538" s="1893"/>
    </row>
    <row r="539" spans="1:37" s="282" customFormat="1" ht="140.25" x14ac:dyDescent="0.25">
      <c r="A539" s="303" t="s">
        <v>114</v>
      </c>
      <c r="B539" s="326" t="s">
        <v>231</v>
      </c>
      <c r="C539" s="1418" t="s">
        <v>232</v>
      </c>
      <c r="D539" s="1418" t="s">
        <v>233</v>
      </c>
      <c r="E539" s="1418" t="s">
        <v>223</v>
      </c>
      <c r="F539" s="1418" t="s">
        <v>423</v>
      </c>
      <c r="G539" s="1418" t="s">
        <v>396</v>
      </c>
      <c r="H539" s="1415" t="s">
        <v>1604</v>
      </c>
      <c r="I539" s="326" t="s">
        <v>235</v>
      </c>
      <c r="J539" s="326" t="s">
        <v>236</v>
      </c>
      <c r="K539" s="326" t="s">
        <v>380</v>
      </c>
      <c r="L539" s="326" t="s">
        <v>223</v>
      </c>
      <c r="M539" s="326" t="s">
        <v>473</v>
      </c>
      <c r="N539" s="326" t="s">
        <v>377</v>
      </c>
      <c r="O539" s="326" t="s">
        <v>298</v>
      </c>
      <c r="P539" s="326" t="s">
        <v>235</v>
      </c>
      <c r="Q539" s="326" t="s">
        <v>236</v>
      </c>
      <c r="R539" s="326" t="s">
        <v>379</v>
      </c>
      <c r="S539" s="326" t="s">
        <v>223</v>
      </c>
      <c r="T539" s="326" t="s">
        <v>298</v>
      </c>
      <c r="U539" s="326" t="s">
        <v>235</v>
      </c>
      <c r="V539" s="326" t="s">
        <v>236</v>
      </c>
      <c r="W539" s="326" t="s">
        <v>378</v>
      </c>
      <c r="X539" s="326" t="s">
        <v>223</v>
      </c>
      <c r="Y539" s="326" t="s">
        <v>1605</v>
      </c>
      <c r="Z539" s="1419" t="s">
        <v>426</v>
      </c>
      <c r="AA539" s="326" t="s">
        <v>298</v>
      </c>
      <c r="AB539" s="326" t="s">
        <v>235</v>
      </c>
      <c r="AC539" s="326" t="s">
        <v>236</v>
      </c>
      <c r="AD539" s="326" t="s">
        <v>379</v>
      </c>
      <c r="AE539" s="326" t="s">
        <v>223</v>
      </c>
      <c r="AF539" s="326" t="s">
        <v>1606</v>
      </c>
      <c r="AG539" s="1419" t="s">
        <v>474</v>
      </c>
      <c r="AH539" s="326" t="s">
        <v>298</v>
      </c>
      <c r="AI539" s="326" t="s">
        <v>235</v>
      </c>
      <c r="AJ539" s="326" t="s">
        <v>236</v>
      </c>
      <c r="AK539" s="326" t="s">
        <v>379</v>
      </c>
    </row>
    <row r="540" spans="1:37" s="1416" customFormat="1" ht="12.75" x14ac:dyDescent="0.25">
      <c r="A540" s="328">
        <v>1</v>
      </c>
      <c r="B540" s="328">
        <v>2</v>
      </c>
      <c r="C540" s="328">
        <v>3</v>
      </c>
      <c r="D540" s="328">
        <v>4</v>
      </c>
      <c r="E540" s="328">
        <v>5</v>
      </c>
      <c r="F540" s="328">
        <v>6</v>
      </c>
      <c r="G540" s="328">
        <v>7</v>
      </c>
      <c r="H540" s="328">
        <v>8</v>
      </c>
      <c r="I540" s="328">
        <v>9</v>
      </c>
      <c r="J540" s="328">
        <v>10</v>
      </c>
      <c r="K540" s="328">
        <v>11</v>
      </c>
      <c r="L540" s="328">
        <v>12</v>
      </c>
      <c r="M540" s="328">
        <v>13</v>
      </c>
      <c r="N540" s="328">
        <v>14</v>
      </c>
      <c r="O540" s="328">
        <v>15</v>
      </c>
      <c r="P540" s="328">
        <v>16</v>
      </c>
      <c r="Q540" s="328">
        <v>17</v>
      </c>
      <c r="R540" s="328">
        <v>18</v>
      </c>
      <c r="S540" s="328">
        <v>19</v>
      </c>
      <c r="T540" s="328">
        <v>20</v>
      </c>
      <c r="U540" s="328">
        <v>21</v>
      </c>
      <c r="V540" s="328">
        <v>22</v>
      </c>
      <c r="W540" s="328">
        <v>23</v>
      </c>
      <c r="X540" s="328">
        <v>12</v>
      </c>
      <c r="Y540" s="328">
        <v>13</v>
      </c>
      <c r="Z540" s="328">
        <v>14</v>
      </c>
      <c r="AA540" s="328">
        <v>15</v>
      </c>
      <c r="AB540" s="328">
        <v>16</v>
      </c>
      <c r="AC540" s="328">
        <v>17</v>
      </c>
      <c r="AD540" s="328">
        <v>18</v>
      </c>
      <c r="AE540" s="328">
        <v>12</v>
      </c>
      <c r="AF540" s="328">
        <v>13</v>
      </c>
      <c r="AG540" s="328">
        <v>14</v>
      </c>
      <c r="AH540" s="328">
        <v>15</v>
      </c>
      <c r="AI540" s="328">
        <v>16</v>
      </c>
      <c r="AJ540" s="328">
        <v>17</v>
      </c>
      <c r="AK540" s="328">
        <v>18</v>
      </c>
    </row>
    <row r="541" spans="1:37" ht="57.75" x14ac:dyDescent="0.3">
      <c r="A541" s="553" t="s">
        <v>2</v>
      </c>
      <c r="B541" s="560" t="s">
        <v>1607</v>
      </c>
      <c r="C541" s="285"/>
      <c r="D541" s="285"/>
      <c r="E541" s="560"/>
      <c r="F541" s="285"/>
      <c r="G541" s="285"/>
      <c r="H541" s="285"/>
      <c r="I541" s="285"/>
      <c r="J541" s="285"/>
      <c r="K541" s="285"/>
      <c r="L541" s="560"/>
      <c r="M541" s="285"/>
      <c r="N541" s="285"/>
      <c r="O541" s="285"/>
      <c r="P541" s="285"/>
      <c r="Q541" s="285"/>
      <c r="R541" s="285"/>
      <c r="S541" s="285"/>
      <c r="T541" s="285"/>
      <c r="U541" s="285"/>
      <c r="V541" s="285"/>
      <c r="W541" s="285"/>
      <c r="X541" s="560"/>
      <c r="Y541" s="285"/>
      <c r="Z541" s="285"/>
      <c r="AA541" s="285"/>
      <c r="AB541" s="285"/>
      <c r="AC541" s="285"/>
      <c r="AD541" s="285"/>
      <c r="AE541" s="560"/>
      <c r="AF541" s="285"/>
      <c r="AG541" s="285"/>
      <c r="AH541" s="285"/>
      <c r="AI541" s="285"/>
      <c r="AJ541" s="285"/>
      <c r="AK541" s="285"/>
    </row>
    <row r="542" spans="1:37" x14ac:dyDescent="0.25">
      <c r="A542" s="1048"/>
      <c r="B542" s="301" t="s">
        <v>200</v>
      </c>
      <c r="C542" s="285"/>
      <c r="D542" s="285"/>
      <c r="E542" s="301"/>
      <c r="F542" s="285"/>
      <c r="G542" s="285"/>
      <c r="H542" s="285"/>
      <c r="I542" s="285"/>
      <c r="J542" s="285"/>
      <c r="K542" s="285"/>
      <c r="L542" s="301"/>
      <c r="M542" s="285"/>
      <c r="N542" s="285"/>
      <c r="O542" s="285"/>
      <c r="P542" s="285"/>
      <c r="Q542" s="285"/>
      <c r="R542" s="285"/>
      <c r="S542" s="285"/>
      <c r="T542" s="285"/>
      <c r="U542" s="285"/>
      <c r="V542" s="285"/>
      <c r="W542" s="285"/>
      <c r="X542" s="301"/>
      <c r="Y542" s="285"/>
      <c r="Z542" s="285"/>
      <c r="AA542" s="285"/>
      <c r="AB542" s="285"/>
      <c r="AC542" s="285"/>
      <c r="AD542" s="285"/>
      <c r="AE542" s="301"/>
      <c r="AF542" s="285"/>
      <c r="AG542" s="285"/>
      <c r="AH542" s="285"/>
      <c r="AI542" s="285"/>
      <c r="AJ542" s="285"/>
      <c r="AK542" s="285"/>
    </row>
    <row r="543" spans="1:37" x14ac:dyDescent="0.25">
      <c r="A543" s="1048"/>
      <c r="B543" s="301"/>
      <c r="C543" s="285"/>
      <c r="D543" s="285"/>
      <c r="E543" s="301"/>
      <c r="F543" s="285"/>
      <c r="G543" s="285"/>
      <c r="H543" s="301"/>
      <c r="I543" s="301"/>
      <c r="J543" s="301"/>
      <c r="K543" s="301"/>
      <c r="L543" s="301"/>
      <c r="M543" s="285"/>
      <c r="N543" s="285"/>
      <c r="O543" s="301"/>
      <c r="P543" s="301"/>
      <c r="Q543" s="301"/>
      <c r="R543" s="301"/>
      <c r="S543" s="301"/>
      <c r="T543" s="301"/>
      <c r="U543" s="301"/>
      <c r="V543" s="301"/>
      <c r="W543" s="301"/>
      <c r="X543" s="301"/>
      <c r="Y543" s="285"/>
      <c r="Z543" s="285"/>
      <c r="AA543" s="301"/>
      <c r="AB543" s="301"/>
      <c r="AC543" s="301"/>
      <c r="AD543" s="301"/>
      <c r="AE543" s="301"/>
      <c r="AF543" s="285"/>
      <c r="AG543" s="285"/>
      <c r="AH543" s="301"/>
      <c r="AI543" s="301"/>
      <c r="AJ543" s="301"/>
      <c r="AK543" s="301"/>
    </row>
    <row r="544" spans="1:37" ht="27" x14ac:dyDescent="0.25">
      <c r="A544" s="1048">
        <v>1</v>
      </c>
      <c r="B544" s="262" t="s">
        <v>6904</v>
      </c>
      <c r="C544" s="26" t="s">
        <v>6712</v>
      </c>
      <c r="D544" s="329" t="s">
        <v>1</v>
      </c>
      <c r="E544" s="262">
        <v>1</v>
      </c>
      <c r="F544" s="1417">
        <v>2</v>
      </c>
      <c r="G544" s="1563">
        <v>4.01</v>
      </c>
      <c r="H544" s="1048">
        <v>265221.39999999997</v>
      </c>
      <c r="I544" s="1048"/>
      <c r="J544" s="1048"/>
      <c r="K544" s="285">
        <f>H544+I544+J544</f>
        <v>265221.39999999997</v>
      </c>
      <c r="L544" s="262">
        <v>1</v>
      </c>
      <c r="M544" s="1417">
        <v>1</v>
      </c>
      <c r="N544" s="285">
        <v>4.01</v>
      </c>
      <c r="O544" s="1048">
        <v>265221.39999999997</v>
      </c>
      <c r="P544" s="1048"/>
      <c r="Q544" s="1048"/>
      <c r="R544" s="285">
        <f>O544+P544+Q544</f>
        <v>265221.39999999997</v>
      </c>
      <c r="S544" s="285">
        <f>+E544-L544</f>
        <v>0</v>
      </c>
      <c r="T544" s="285">
        <f t="shared" ref="T544:V552" si="341">H544-O544</f>
        <v>0</v>
      </c>
      <c r="U544" s="285">
        <f t="shared" si="341"/>
        <v>0</v>
      </c>
      <c r="V544" s="285">
        <f t="shared" si="341"/>
        <v>0</v>
      </c>
      <c r="W544" s="285">
        <f>T544+U544+V544</f>
        <v>0</v>
      </c>
      <c r="X544" s="262">
        <v>1</v>
      </c>
      <c r="Y544" s="1417">
        <v>3</v>
      </c>
      <c r="Z544" s="1563">
        <v>4.01</v>
      </c>
      <c r="AA544" s="1048">
        <v>265221.39999999997</v>
      </c>
      <c r="AB544" s="1048"/>
      <c r="AC544" s="1048"/>
      <c r="AD544" s="285">
        <f t="shared" ref="AD544:AD552" si="342">AA544+AB544+AC544</f>
        <v>265221.39999999997</v>
      </c>
      <c r="AE544" s="262">
        <v>1</v>
      </c>
      <c r="AF544" s="285">
        <v>4</v>
      </c>
      <c r="AG544" s="1563">
        <v>4.01</v>
      </c>
      <c r="AH544" s="1048">
        <v>265221.39999999997</v>
      </c>
      <c r="AI544" s="1048"/>
      <c r="AJ544" s="1048"/>
      <c r="AK544" s="285">
        <f>AH544+AI544+AJ544</f>
        <v>265221.39999999997</v>
      </c>
    </row>
    <row r="545" spans="1:37" ht="27" x14ac:dyDescent="0.25">
      <c r="A545" s="1048">
        <v>2</v>
      </c>
      <c r="B545" s="262" t="s">
        <v>6905</v>
      </c>
      <c r="C545" s="26" t="s">
        <v>6712</v>
      </c>
      <c r="D545" s="329" t="s">
        <v>1</v>
      </c>
      <c r="E545" s="262">
        <v>1</v>
      </c>
      <c r="F545" s="1417">
        <v>2</v>
      </c>
      <c r="G545" s="1563">
        <v>4.01</v>
      </c>
      <c r="H545" s="1048">
        <v>265221.39999999997</v>
      </c>
      <c r="I545" s="1048"/>
      <c r="J545" s="1048"/>
      <c r="K545" s="285">
        <f t="shared" ref="K545:K549" si="343">H545+I545+J545</f>
        <v>265221.39999999997</v>
      </c>
      <c r="L545" s="262">
        <v>1</v>
      </c>
      <c r="M545" s="1417">
        <v>1</v>
      </c>
      <c r="N545" s="285">
        <v>4.01</v>
      </c>
      <c r="O545" s="1048">
        <v>265221.39999999997</v>
      </c>
      <c r="P545" s="1048"/>
      <c r="Q545" s="1048"/>
      <c r="R545" s="285">
        <f t="shared" ref="R545:R549" si="344">O545+P545+Q545</f>
        <v>265221.39999999997</v>
      </c>
      <c r="S545" s="285">
        <f t="shared" ref="S545:S549" si="345">+E545-L545</f>
        <v>0</v>
      </c>
      <c r="T545" s="285">
        <f t="shared" si="341"/>
        <v>0</v>
      </c>
      <c r="U545" s="285">
        <f t="shared" si="341"/>
        <v>0</v>
      </c>
      <c r="V545" s="285">
        <f t="shared" si="341"/>
        <v>0</v>
      </c>
      <c r="W545" s="285">
        <f t="shared" ref="W545:W549" si="346">T545+U545+V545</f>
        <v>0</v>
      </c>
      <c r="X545" s="262">
        <v>1</v>
      </c>
      <c r="Y545" s="1417">
        <v>3</v>
      </c>
      <c r="Z545" s="1563">
        <v>4.01</v>
      </c>
      <c r="AA545" s="1048">
        <v>265221.39999999997</v>
      </c>
      <c r="AB545" s="1048"/>
      <c r="AC545" s="1048"/>
      <c r="AD545" s="285">
        <f t="shared" si="342"/>
        <v>265221.39999999997</v>
      </c>
      <c r="AE545" s="262">
        <v>1</v>
      </c>
      <c r="AF545" s="285">
        <v>4</v>
      </c>
      <c r="AG545" s="1563">
        <v>4.01</v>
      </c>
      <c r="AH545" s="1048">
        <v>265221.39999999997</v>
      </c>
      <c r="AI545" s="1048"/>
      <c r="AJ545" s="1048"/>
      <c r="AK545" s="285">
        <f t="shared" ref="AK545:AK549" si="347">AH545+AI545+AJ545</f>
        <v>265221.39999999997</v>
      </c>
    </row>
    <row r="546" spans="1:37" ht="27" x14ac:dyDescent="0.25">
      <c r="A546" s="1048">
        <v>3</v>
      </c>
      <c r="B546" s="262" t="s">
        <v>6906</v>
      </c>
      <c r="C546" s="26" t="s">
        <v>6712</v>
      </c>
      <c r="D546" s="329" t="s">
        <v>1</v>
      </c>
      <c r="E546" s="262">
        <v>1</v>
      </c>
      <c r="F546" s="1417">
        <v>2</v>
      </c>
      <c r="G546" s="1563">
        <v>4.01</v>
      </c>
      <c r="H546" s="1048">
        <v>265221.39999999997</v>
      </c>
      <c r="I546" s="1048"/>
      <c r="J546" s="1048"/>
      <c r="K546" s="285">
        <f t="shared" si="343"/>
        <v>265221.39999999997</v>
      </c>
      <c r="L546" s="262">
        <v>1</v>
      </c>
      <c r="M546" s="1417">
        <v>1</v>
      </c>
      <c r="N546" s="285">
        <v>4.01</v>
      </c>
      <c r="O546" s="1048">
        <v>265221.39999999997</v>
      </c>
      <c r="P546" s="1048"/>
      <c r="Q546" s="1048"/>
      <c r="R546" s="285">
        <f t="shared" si="344"/>
        <v>265221.39999999997</v>
      </c>
      <c r="S546" s="285">
        <f t="shared" si="345"/>
        <v>0</v>
      </c>
      <c r="T546" s="285">
        <f t="shared" si="341"/>
        <v>0</v>
      </c>
      <c r="U546" s="285">
        <f t="shared" si="341"/>
        <v>0</v>
      </c>
      <c r="V546" s="285">
        <f t="shared" si="341"/>
        <v>0</v>
      </c>
      <c r="W546" s="285">
        <f t="shared" si="346"/>
        <v>0</v>
      </c>
      <c r="X546" s="262">
        <v>1</v>
      </c>
      <c r="Y546" s="1417">
        <v>3</v>
      </c>
      <c r="Z546" s="1563">
        <v>4.01</v>
      </c>
      <c r="AA546" s="1048">
        <v>265221.39999999997</v>
      </c>
      <c r="AB546" s="1048"/>
      <c r="AC546" s="1048"/>
      <c r="AD546" s="285">
        <f t="shared" si="342"/>
        <v>265221.39999999997</v>
      </c>
      <c r="AE546" s="262">
        <v>1</v>
      </c>
      <c r="AF546" s="285">
        <v>4</v>
      </c>
      <c r="AG546" s="1563">
        <v>4.01</v>
      </c>
      <c r="AH546" s="1048">
        <v>265221.39999999997</v>
      </c>
      <c r="AI546" s="1048"/>
      <c r="AJ546" s="1048"/>
      <c r="AK546" s="285">
        <f t="shared" si="347"/>
        <v>265221.39999999997</v>
      </c>
    </row>
    <row r="547" spans="1:37" ht="27" x14ac:dyDescent="0.25">
      <c r="A547" s="1048">
        <v>4</v>
      </c>
      <c r="B547" s="262" t="s">
        <v>6907</v>
      </c>
      <c r="C547" s="26" t="s">
        <v>6712</v>
      </c>
      <c r="D547" s="329" t="s">
        <v>1</v>
      </c>
      <c r="E547" s="262">
        <v>1</v>
      </c>
      <c r="F547" s="1417">
        <v>2</v>
      </c>
      <c r="G547" s="1563">
        <v>4.01</v>
      </c>
      <c r="H547" s="1048">
        <v>265221.39999999997</v>
      </c>
      <c r="I547" s="1048"/>
      <c r="J547" s="1048"/>
      <c r="K547" s="285">
        <f t="shared" si="343"/>
        <v>265221.39999999997</v>
      </c>
      <c r="L547" s="262">
        <v>1</v>
      </c>
      <c r="M547" s="1417">
        <v>1</v>
      </c>
      <c r="N547" s="285">
        <v>4.01</v>
      </c>
      <c r="O547" s="1048">
        <v>265221.39999999997</v>
      </c>
      <c r="P547" s="1048"/>
      <c r="Q547" s="1048"/>
      <c r="R547" s="285">
        <f t="shared" si="344"/>
        <v>265221.39999999997</v>
      </c>
      <c r="S547" s="285">
        <f t="shared" si="345"/>
        <v>0</v>
      </c>
      <c r="T547" s="285">
        <f t="shared" si="341"/>
        <v>0</v>
      </c>
      <c r="U547" s="285">
        <f t="shared" si="341"/>
        <v>0</v>
      </c>
      <c r="V547" s="285">
        <f t="shared" si="341"/>
        <v>0</v>
      </c>
      <c r="W547" s="285">
        <f t="shared" si="346"/>
        <v>0</v>
      </c>
      <c r="X547" s="262">
        <v>1</v>
      </c>
      <c r="Y547" s="1417">
        <v>3</v>
      </c>
      <c r="Z547" s="1563">
        <v>4.01</v>
      </c>
      <c r="AA547" s="1048">
        <v>265221.39999999997</v>
      </c>
      <c r="AB547" s="1048"/>
      <c r="AC547" s="1048"/>
      <c r="AD547" s="285">
        <f t="shared" si="342"/>
        <v>265221.39999999997</v>
      </c>
      <c r="AE547" s="262">
        <v>1</v>
      </c>
      <c r="AF547" s="285">
        <v>4</v>
      </c>
      <c r="AG547" s="1563">
        <v>4.01</v>
      </c>
      <c r="AH547" s="1048">
        <v>265221.39999999997</v>
      </c>
      <c r="AI547" s="1048"/>
      <c r="AJ547" s="1048"/>
      <c r="AK547" s="285">
        <f t="shared" si="347"/>
        <v>265221.39999999997</v>
      </c>
    </row>
    <row r="548" spans="1:37" ht="27" x14ac:dyDescent="0.25">
      <c r="A548" s="1048">
        <v>5</v>
      </c>
      <c r="B548" s="262" t="s">
        <v>6908</v>
      </c>
      <c r="C548" s="26" t="s">
        <v>6712</v>
      </c>
      <c r="D548" s="329" t="s">
        <v>1</v>
      </c>
      <c r="E548" s="262">
        <v>1</v>
      </c>
      <c r="F548" s="1417">
        <v>2</v>
      </c>
      <c r="G548" s="1563">
        <v>4.01</v>
      </c>
      <c r="H548" s="1048">
        <v>265221.39999999997</v>
      </c>
      <c r="I548" s="1048"/>
      <c r="J548" s="1048"/>
      <c r="K548" s="285">
        <f t="shared" si="343"/>
        <v>265221.39999999997</v>
      </c>
      <c r="L548" s="262">
        <v>1</v>
      </c>
      <c r="M548" s="1417">
        <v>1</v>
      </c>
      <c r="N548" s="285">
        <v>4.01</v>
      </c>
      <c r="O548" s="1048">
        <v>265221.39999999997</v>
      </c>
      <c r="P548" s="1048"/>
      <c r="Q548" s="1048"/>
      <c r="R548" s="285">
        <f t="shared" si="344"/>
        <v>265221.39999999997</v>
      </c>
      <c r="S548" s="285">
        <f t="shared" si="345"/>
        <v>0</v>
      </c>
      <c r="T548" s="285">
        <f t="shared" si="341"/>
        <v>0</v>
      </c>
      <c r="U548" s="285">
        <f t="shared" si="341"/>
        <v>0</v>
      </c>
      <c r="V548" s="285">
        <f t="shared" si="341"/>
        <v>0</v>
      </c>
      <c r="W548" s="285">
        <f t="shared" si="346"/>
        <v>0</v>
      </c>
      <c r="X548" s="262">
        <v>1</v>
      </c>
      <c r="Y548" s="1417">
        <v>3</v>
      </c>
      <c r="Z548" s="1563">
        <v>4.01</v>
      </c>
      <c r="AA548" s="1048">
        <v>265221.39999999997</v>
      </c>
      <c r="AB548" s="1048"/>
      <c r="AC548" s="1048"/>
      <c r="AD548" s="285">
        <f t="shared" si="342"/>
        <v>265221.39999999997</v>
      </c>
      <c r="AE548" s="262">
        <v>1</v>
      </c>
      <c r="AF548" s="285">
        <v>4</v>
      </c>
      <c r="AG548" s="1563">
        <v>4.01</v>
      </c>
      <c r="AH548" s="1048">
        <v>265221.39999999997</v>
      </c>
      <c r="AI548" s="1048"/>
      <c r="AJ548" s="1048"/>
      <c r="AK548" s="285">
        <f t="shared" si="347"/>
        <v>265221.39999999997</v>
      </c>
    </row>
    <row r="549" spans="1:37" ht="27" x14ac:dyDescent="0.25">
      <c r="A549" s="1048">
        <v>6</v>
      </c>
      <c r="B549" s="262" t="s">
        <v>6909</v>
      </c>
      <c r="C549" s="26" t="s">
        <v>6712</v>
      </c>
      <c r="D549" s="329" t="s">
        <v>1</v>
      </c>
      <c r="E549" s="262">
        <v>1</v>
      </c>
      <c r="F549" s="1417">
        <v>1</v>
      </c>
      <c r="G549" s="1563">
        <v>3.88</v>
      </c>
      <c r="H549" s="1048">
        <v>256623.19999999998</v>
      </c>
      <c r="I549" s="1048"/>
      <c r="J549" s="1048"/>
      <c r="K549" s="285">
        <f t="shared" si="343"/>
        <v>256623.19999999998</v>
      </c>
      <c r="L549" s="262">
        <v>1</v>
      </c>
      <c r="M549" s="1417">
        <v>0</v>
      </c>
      <c r="N549" s="285">
        <v>3.88</v>
      </c>
      <c r="O549" s="1048">
        <v>256623.19999999998</v>
      </c>
      <c r="P549" s="1048"/>
      <c r="Q549" s="1048"/>
      <c r="R549" s="285">
        <f t="shared" si="344"/>
        <v>256623.19999999998</v>
      </c>
      <c r="S549" s="285">
        <f t="shared" si="345"/>
        <v>0</v>
      </c>
      <c r="T549" s="285">
        <f t="shared" si="341"/>
        <v>0</v>
      </c>
      <c r="U549" s="285">
        <f t="shared" si="341"/>
        <v>0</v>
      </c>
      <c r="V549" s="285">
        <f t="shared" si="341"/>
        <v>0</v>
      </c>
      <c r="W549" s="285">
        <f t="shared" si="346"/>
        <v>0</v>
      </c>
      <c r="X549" s="262">
        <v>1</v>
      </c>
      <c r="Y549" s="1417">
        <v>2</v>
      </c>
      <c r="Z549" s="1563">
        <v>3.88</v>
      </c>
      <c r="AA549" s="1048">
        <v>256623.19999999998</v>
      </c>
      <c r="AB549" s="1048"/>
      <c r="AC549" s="1048"/>
      <c r="AD549" s="285">
        <f t="shared" si="342"/>
        <v>256623.19999999998</v>
      </c>
      <c r="AE549" s="262">
        <v>1</v>
      </c>
      <c r="AF549" s="285">
        <v>3</v>
      </c>
      <c r="AG549" s="1563">
        <v>3.88</v>
      </c>
      <c r="AH549" s="1048">
        <v>256623.19999999998</v>
      </c>
      <c r="AI549" s="1048"/>
      <c r="AJ549" s="1048"/>
      <c r="AK549" s="285">
        <f t="shared" si="347"/>
        <v>256623.19999999998</v>
      </c>
    </row>
    <row r="550" spans="1:37" ht="27" x14ac:dyDescent="0.25">
      <c r="A550" s="1048">
        <v>7</v>
      </c>
      <c r="B550" s="262" t="s">
        <v>6910</v>
      </c>
      <c r="C550" s="26" t="s">
        <v>6712</v>
      </c>
      <c r="D550" s="329" t="s">
        <v>1</v>
      </c>
      <c r="E550" s="262">
        <v>1</v>
      </c>
      <c r="F550" s="1417">
        <v>2</v>
      </c>
      <c r="G550" s="1563">
        <v>4.01</v>
      </c>
      <c r="H550" s="1048">
        <v>265221.39999999997</v>
      </c>
      <c r="I550" s="1048"/>
      <c r="J550" s="1048"/>
      <c r="K550" s="285">
        <f>H550+I550+J550</f>
        <v>265221.39999999997</v>
      </c>
      <c r="L550" s="262">
        <v>1</v>
      </c>
      <c r="M550" s="1417">
        <v>1</v>
      </c>
      <c r="N550" s="285">
        <v>4.01</v>
      </c>
      <c r="O550" s="1048">
        <v>265221.39999999997</v>
      </c>
      <c r="P550" s="1048"/>
      <c r="Q550" s="1048"/>
      <c r="R550" s="285">
        <f>O550+P550+Q550</f>
        <v>265221.39999999997</v>
      </c>
      <c r="S550" s="285">
        <f>+E550-L550</f>
        <v>0</v>
      </c>
      <c r="T550" s="285">
        <f t="shared" si="341"/>
        <v>0</v>
      </c>
      <c r="U550" s="285">
        <f t="shared" si="341"/>
        <v>0</v>
      </c>
      <c r="V550" s="285">
        <f t="shared" si="341"/>
        <v>0</v>
      </c>
      <c r="W550" s="285">
        <f>T550+U550+V550</f>
        <v>0</v>
      </c>
      <c r="X550" s="262">
        <v>1</v>
      </c>
      <c r="Y550" s="1417">
        <v>3</v>
      </c>
      <c r="Z550" s="1563">
        <v>4.01</v>
      </c>
      <c r="AA550" s="1048">
        <v>265221.39999999997</v>
      </c>
      <c r="AB550" s="1048"/>
      <c r="AC550" s="1048"/>
      <c r="AD550" s="285">
        <f t="shared" si="342"/>
        <v>265221.39999999997</v>
      </c>
      <c r="AE550" s="262">
        <v>1</v>
      </c>
      <c r="AF550" s="285">
        <v>4</v>
      </c>
      <c r="AG550" s="1563">
        <v>4.01</v>
      </c>
      <c r="AH550" s="1048">
        <v>265221.39999999997</v>
      </c>
      <c r="AI550" s="1048"/>
      <c r="AJ550" s="1048"/>
      <c r="AK550" s="285">
        <f>AH550+AI550+AJ550</f>
        <v>265221.39999999997</v>
      </c>
    </row>
    <row r="551" spans="1:37" ht="27" x14ac:dyDescent="0.25">
      <c r="A551" s="1048">
        <v>8</v>
      </c>
      <c r="B551" s="262" t="s">
        <v>6911</v>
      </c>
      <c r="C551" s="26" t="s">
        <v>6712</v>
      </c>
      <c r="D551" s="329" t="s">
        <v>1</v>
      </c>
      <c r="E551" s="262">
        <v>1</v>
      </c>
      <c r="F551" s="1417">
        <v>2</v>
      </c>
      <c r="G551" s="1563">
        <v>4.01</v>
      </c>
      <c r="H551" s="1048">
        <v>265221.39999999997</v>
      </c>
      <c r="I551" s="1048"/>
      <c r="J551" s="1048"/>
      <c r="K551" s="285">
        <f t="shared" ref="K551:K552" si="348">H551+I551+J551</f>
        <v>265221.39999999997</v>
      </c>
      <c r="L551" s="262">
        <v>1</v>
      </c>
      <c r="M551" s="1417">
        <v>1</v>
      </c>
      <c r="N551" s="285">
        <v>4.01</v>
      </c>
      <c r="O551" s="1048">
        <v>265221.39999999997</v>
      </c>
      <c r="P551" s="1048"/>
      <c r="Q551" s="1048"/>
      <c r="R551" s="285">
        <f t="shared" ref="R551:R552" si="349">O551+P551+Q551</f>
        <v>265221.39999999997</v>
      </c>
      <c r="S551" s="285">
        <f t="shared" ref="S551:S552" si="350">+E551-L551</f>
        <v>0</v>
      </c>
      <c r="T551" s="285">
        <f t="shared" si="341"/>
        <v>0</v>
      </c>
      <c r="U551" s="285">
        <f t="shared" si="341"/>
        <v>0</v>
      </c>
      <c r="V551" s="285">
        <f t="shared" si="341"/>
        <v>0</v>
      </c>
      <c r="W551" s="285">
        <f t="shared" ref="W551:W552" si="351">T551+U551+V551</f>
        <v>0</v>
      </c>
      <c r="X551" s="262">
        <v>1</v>
      </c>
      <c r="Y551" s="1417">
        <v>3</v>
      </c>
      <c r="Z551" s="1563">
        <v>4.01</v>
      </c>
      <c r="AA551" s="1048">
        <v>265221.39999999997</v>
      </c>
      <c r="AB551" s="1048"/>
      <c r="AC551" s="1048"/>
      <c r="AD551" s="285">
        <f t="shared" si="342"/>
        <v>265221.39999999997</v>
      </c>
      <c r="AE551" s="262">
        <v>1</v>
      </c>
      <c r="AF551" s="285">
        <v>4</v>
      </c>
      <c r="AG551" s="1563">
        <v>4.01</v>
      </c>
      <c r="AH551" s="1048">
        <v>265221.39999999997</v>
      </c>
      <c r="AI551" s="1048"/>
      <c r="AJ551" s="1048"/>
      <c r="AK551" s="285">
        <f t="shared" ref="AK551:AK552" si="352">AH551+AI551+AJ551</f>
        <v>265221.39999999997</v>
      </c>
    </row>
    <row r="552" spans="1:37" ht="27" x14ac:dyDescent="0.25">
      <c r="A552" s="1048">
        <v>9</v>
      </c>
      <c r="B552" s="262" t="s">
        <v>1602</v>
      </c>
      <c r="C552" s="26" t="s">
        <v>6712</v>
      </c>
      <c r="D552" s="329" t="s">
        <v>1</v>
      </c>
      <c r="E552" s="262">
        <v>1</v>
      </c>
      <c r="F552" s="1417">
        <v>1</v>
      </c>
      <c r="G552" s="1563">
        <v>3.88</v>
      </c>
      <c r="H552" s="1048">
        <v>256623.19999999998</v>
      </c>
      <c r="I552" s="1048"/>
      <c r="J552" s="1048"/>
      <c r="K552" s="285">
        <f t="shared" si="348"/>
        <v>256623.19999999998</v>
      </c>
      <c r="L552" s="262">
        <v>1</v>
      </c>
      <c r="M552" s="1417">
        <v>0</v>
      </c>
      <c r="N552" s="285">
        <v>3.88</v>
      </c>
      <c r="O552" s="1048">
        <v>256623.19999999998</v>
      </c>
      <c r="P552" s="1048"/>
      <c r="Q552" s="1048"/>
      <c r="R552" s="285">
        <f t="shared" si="349"/>
        <v>256623.19999999998</v>
      </c>
      <c r="S552" s="285">
        <f t="shared" si="350"/>
        <v>0</v>
      </c>
      <c r="T552" s="285">
        <f t="shared" si="341"/>
        <v>0</v>
      </c>
      <c r="U552" s="285">
        <f t="shared" si="341"/>
        <v>0</v>
      </c>
      <c r="V552" s="285">
        <f t="shared" si="341"/>
        <v>0</v>
      </c>
      <c r="W552" s="285">
        <f t="shared" si="351"/>
        <v>0</v>
      </c>
      <c r="X552" s="262">
        <v>1</v>
      </c>
      <c r="Y552" s="1417">
        <v>2</v>
      </c>
      <c r="Z552" s="1563">
        <v>3.88</v>
      </c>
      <c r="AA552" s="1048">
        <v>256623.19999999998</v>
      </c>
      <c r="AB552" s="1048"/>
      <c r="AC552" s="1048"/>
      <c r="AD552" s="285">
        <f t="shared" si="342"/>
        <v>256623.19999999998</v>
      </c>
      <c r="AE552" s="262">
        <v>1</v>
      </c>
      <c r="AF552" s="285">
        <v>3</v>
      </c>
      <c r="AG552" s="1563">
        <v>3.88</v>
      </c>
      <c r="AH552" s="1048">
        <v>256623.19999999998</v>
      </c>
      <c r="AI552" s="1048"/>
      <c r="AJ552" s="1048"/>
      <c r="AK552" s="285">
        <f t="shared" si="352"/>
        <v>256623.19999999998</v>
      </c>
    </row>
    <row r="553" spans="1:37" ht="27" x14ac:dyDescent="0.25">
      <c r="A553" s="1048">
        <v>10</v>
      </c>
      <c r="B553" s="262" t="s">
        <v>1429</v>
      </c>
      <c r="C553" s="26" t="s">
        <v>6712</v>
      </c>
      <c r="D553" s="329" t="s">
        <v>1</v>
      </c>
      <c r="E553" s="262">
        <v>1</v>
      </c>
      <c r="F553" s="1417">
        <v>1</v>
      </c>
      <c r="G553" s="1563">
        <v>3.88</v>
      </c>
      <c r="H553" s="1048">
        <v>256623.19999999998</v>
      </c>
      <c r="I553" s="1048"/>
      <c r="J553" s="1048"/>
      <c r="K553" s="285">
        <f>H553+I553+J553</f>
        <v>256623.19999999998</v>
      </c>
      <c r="L553" s="262">
        <v>1</v>
      </c>
      <c r="M553" s="1417">
        <v>1</v>
      </c>
      <c r="N553" s="285">
        <v>4.01</v>
      </c>
      <c r="O553" s="1048">
        <v>265221.39999999997</v>
      </c>
      <c r="P553" s="1048"/>
      <c r="Q553" s="1048"/>
      <c r="R553" s="285">
        <f>O553+P553+Q553</f>
        <v>265221.39999999997</v>
      </c>
      <c r="S553" s="285">
        <f>+E553-L553</f>
        <v>0</v>
      </c>
      <c r="T553" s="285">
        <f t="shared" ref="T553:T561" si="353">H553-O553</f>
        <v>-8598.1999999999825</v>
      </c>
      <c r="U553" s="285">
        <f t="shared" ref="U553:U561" si="354">I553-P553</f>
        <v>0</v>
      </c>
      <c r="V553" s="285">
        <f t="shared" ref="V553:V561" si="355">J553-Q553</f>
        <v>0</v>
      </c>
      <c r="W553" s="285">
        <f>T553+U553+V553</f>
        <v>-8598.1999999999825</v>
      </c>
      <c r="X553" s="262">
        <v>1</v>
      </c>
      <c r="Y553" s="1417">
        <v>2</v>
      </c>
      <c r="Z553" s="1563">
        <v>3.88</v>
      </c>
      <c r="AA553" s="1048">
        <v>256623.19999999998</v>
      </c>
      <c r="AB553" s="1048"/>
      <c r="AC553" s="1048"/>
      <c r="AD553" s="285">
        <f t="shared" ref="AD553:AD561" si="356">AA553+AB553+AC553</f>
        <v>256623.19999999998</v>
      </c>
      <c r="AE553" s="262">
        <v>1</v>
      </c>
      <c r="AF553" s="285">
        <v>3</v>
      </c>
      <c r="AG553" s="1563">
        <v>3.88</v>
      </c>
      <c r="AH553" s="1048">
        <v>256623.19999999998</v>
      </c>
      <c r="AI553" s="1048"/>
      <c r="AJ553" s="1048"/>
      <c r="AK553" s="285">
        <f>AH553+AI553+AJ553</f>
        <v>256623.19999999998</v>
      </c>
    </row>
    <row r="554" spans="1:37" ht="27" x14ac:dyDescent="0.25">
      <c r="A554" s="1048">
        <v>11</v>
      </c>
      <c r="B554" s="262" t="s">
        <v>1429</v>
      </c>
      <c r="C554" s="26" t="s">
        <v>6712</v>
      </c>
      <c r="D554" s="329" t="s">
        <v>1</v>
      </c>
      <c r="E554" s="262">
        <v>1</v>
      </c>
      <c r="F554" s="1417">
        <v>1</v>
      </c>
      <c r="G554" s="1563">
        <v>3.88</v>
      </c>
      <c r="H554" s="1048">
        <v>256623.19999999998</v>
      </c>
      <c r="I554" s="1048"/>
      <c r="J554" s="1048"/>
      <c r="K554" s="285">
        <f t="shared" ref="K554:K558" si="357">H554+I554+J554</f>
        <v>256623.19999999998</v>
      </c>
      <c r="L554" s="262">
        <v>1</v>
      </c>
      <c r="M554" s="1417">
        <v>1</v>
      </c>
      <c r="N554" s="285">
        <v>4.01</v>
      </c>
      <c r="O554" s="1048">
        <v>265221.39999999997</v>
      </c>
      <c r="P554" s="1048"/>
      <c r="Q554" s="1048"/>
      <c r="R554" s="285">
        <f t="shared" ref="R554:R558" si="358">O554+P554+Q554</f>
        <v>265221.39999999997</v>
      </c>
      <c r="S554" s="285">
        <f t="shared" ref="S554:S558" si="359">+E554-L554</f>
        <v>0</v>
      </c>
      <c r="T554" s="285">
        <f t="shared" si="353"/>
        <v>-8598.1999999999825</v>
      </c>
      <c r="U554" s="285">
        <f t="shared" si="354"/>
        <v>0</v>
      </c>
      <c r="V554" s="285">
        <f t="shared" si="355"/>
        <v>0</v>
      </c>
      <c r="W554" s="285">
        <f t="shared" ref="W554:W558" si="360">T554+U554+V554</f>
        <v>-8598.1999999999825</v>
      </c>
      <c r="X554" s="262">
        <v>1</v>
      </c>
      <c r="Y554" s="1417">
        <v>2</v>
      </c>
      <c r="Z554" s="1563">
        <v>3.88</v>
      </c>
      <c r="AA554" s="1048">
        <v>256623.19999999998</v>
      </c>
      <c r="AB554" s="1048"/>
      <c r="AC554" s="1048"/>
      <c r="AD554" s="285">
        <f t="shared" si="356"/>
        <v>256623.19999999998</v>
      </c>
      <c r="AE554" s="262">
        <v>1</v>
      </c>
      <c r="AF554" s="285">
        <v>3</v>
      </c>
      <c r="AG554" s="1563">
        <v>3.88</v>
      </c>
      <c r="AH554" s="1048">
        <v>256623.19999999998</v>
      </c>
      <c r="AI554" s="1048"/>
      <c r="AJ554" s="1048"/>
      <c r="AK554" s="285">
        <f t="shared" ref="AK554:AK558" si="361">AH554+AI554+AJ554</f>
        <v>256623.19999999998</v>
      </c>
    </row>
    <row r="555" spans="1:37" ht="27" x14ac:dyDescent="0.25">
      <c r="A555" s="1048">
        <v>12</v>
      </c>
      <c r="B555" s="262" t="s">
        <v>1429</v>
      </c>
      <c r="C555" s="26" t="s">
        <v>6712</v>
      </c>
      <c r="D555" s="329" t="s">
        <v>1</v>
      </c>
      <c r="E555" s="262">
        <v>1</v>
      </c>
      <c r="F555" s="1417">
        <v>1</v>
      </c>
      <c r="G555" s="1563">
        <v>3.88</v>
      </c>
      <c r="H555" s="1048">
        <v>256623.19999999998</v>
      </c>
      <c r="I555" s="1048"/>
      <c r="J555" s="1048"/>
      <c r="K555" s="285">
        <f t="shared" si="357"/>
        <v>256623.19999999998</v>
      </c>
      <c r="L555" s="262">
        <v>1</v>
      </c>
      <c r="M555" s="1417">
        <v>1</v>
      </c>
      <c r="N555" s="285">
        <v>4.01</v>
      </c>
      <c r="O555" s="1048">
        <v>265221.39999999997</v>
      </c>
      <c r="P555" s="1048"/>
      <c r="Q555" s="1048"/>
      <c r="R555" s="285">
        <f t="shared" si="358"/>
        <v>265221.39999999997</v>
      </c>
      <c r="S555" s="285">
        <f t="shared" si="359"/>
        <v>0</v>
      </c>
      <c r="T555" s="285">
        <f t="shared" si="353"/>
        <v>-8598.1999999999825</v>
      </c>
      <c r="U555" s="285">
        <f t="shared" si="354"/>
        <v>0</v>
      </c>
      <c r="V555" s="285">
        <f t="shared" si="355"/>
        <v>0</v>
      </c>
      <c r="W555" s="285">
        <f t="shared" si="360"/>
        <v>-8598.1999999999825</v>
      </c>
      <c r="X555" s="262">
        <v>1</v>
      </c>
      <c r="Y555" s="1417">
        <v>2</v>
      </c>
      <c r="Z555" s="1563">
        <v>3.88</v>
      </c>
      <c r="AA555" s="1048">
        <v>256623.19999999998</v>
      </c>
      <c r="AB555" s="1048"/>
      <c r="AC555" s="1048"/>
      <c r="AD555" s="285">
        <f t="shared" si="356"/>
        <v>256623.19999999998</v>
      </c>
      <c r="AE555" s="262">
        <v>1</v>
      </c>
      <c r="AF555" s="285">
        <v>3</v>
      </c>
      <c r="AG555" s="1563">
        <v>3.88</v>
      </c>
      <c r="AH555" s="1048">
        <v>256623.19999999998</v>
      </c>
      <c r="AI555" s="1048"/>
      <c r="AJ555" s="1048"/>
      <c r="AK555" s="285">
        <f t="shared" si="361"/>
        <v>256623.19999999998</v>
      </c>
    </row>
    <row r="556" spans="1:37" ht="27" x14ac:dyDescent="0.25">
      <c r="A556" s="1048">
        <v>13</v>
      </c>
      <c r="B556" s="262" t="s">
        <v>1429</v>
      </c>
      <c r="C556" s="26" t="s">
        <v>6712</v>
      </c>
      <c r="D556" s="329" t="s">
        <v>1</v>
      </c>
      <c r="E556" s="262">
        <v>1</v>
      </c>
      <c r="F556" s="1417">
        <v>1</v>
      </c>
      <c r="G556" s="1563">
        <v>3.88</v>
      </c>
      <c r="H556" s="1048">
        <v>256623.19999999998</v>
      </c>
      <c r="I556" s="1048"/>
      <c r="J556" s="1048"/>
      <c r="K556" s="285">
        <f t="shared" si="357"/>
        <v>256623.19999999998</v>
      </c>
      <c r="L556" s="262">
        <v>1</v>
      </c>
      <c r="M556" s="1417">
        <v>1</v>
      </c>
      <c r="N556" s="285">
        <v>4.01</v>
      </c>
      <c r="O556" s="1048">
        <v>265221.39999999997</v>
      </c>
      <c r="P556" s="1048"/>
      <c r="Q556" s="1048"/>
      <c r="R556" s="285">
        <f t="shared" si="358"/>
        <v>265221.39999999997</v>
      </c>
      <c r="S556" s="285">
        <f t="shared" si="359"/>
        <v>0</v>
      </c>
      <c r="T556" s="285">
        <f t="shared" si="353"/>
        <v>-8598.1999999999825</v>
      </c>
      <c r="U556" s="285">
        <f t="shared" si="354"/>
        <v>0</v>
      </c>
      <c r="V556" s="285">
        <f t="shared" si="355"/>
        <v>0</v>
      </c>
      <c r="W556" s="285">
        <f t="shared" si="360"/>
        <v>-8598.1999999999825</v>
      </c>
      <c r="X556" s="262">
        <v>1</v>
      </c>
      <c r="Y556" s="1417">
        <v>2</v>
      </c>
      <c r="Z556" s="1563">
        <v>3.88</v>
      </c>
      <c r="AA556" s="1048">
        <v>256623.19999999998</v>
      </c>
      <c r="AB556" s="1048"/>
      <c r="AC556" s="1048"/>
      <c r="AD556" s="285">
        <f t="shared" si="356"/>
        <v>256623.19999999998</v>
      </c>
      <c r="AE556" s="262">
        <v>1</v>
      </c>
      <c r="AF556" s="285">
        <v>3</v>
      </c>
      <c r="AG556" s="1563">
        <v>3.88</v>
      </c>
      <c r="AH556" s="1048">
        <v>256623.19999999998</v>
      </c>
      <c r="AI556" s="1048"/>
      <c r="AJ556" s="1048"/>
      <c r="AK556" s="285">
        <f t="shared" si="361"/>
        <v>256623.19999999998</v>
      </c>
    </row>
    <row r="557" spans="1:37" ht="27" x14ac:dyDescent="0.25">
      <c r="A557" s="1048">
        <v>14</v>
      </c>
      <c r="B557" s="262" t="s">
        <v>1429</v>
      </c>
      <c r="C557" s="26" t="s">
        <v>6712</v>
      </c>
      <c r="D557" s="329" t="s">
        <v>1</v>
      </c>
      <c r="E557" s="262">
        <v>1</v>
      </c>
      <c r="F557" s="1417">
        <v>1</v>
      </c>
      <c r="G557" s="1563">
        <v>3.88</v>
      </c>
      <c r="H557" s="1048">
        <v>256623.19999999998</v>
      </c>
      <c r="I557" s="1048"/>
      <c r="J557" s="1048"/>
      <c r="K557" s="285">
        <f t="shared" si="357"/>
        <v>256623.19999999998</v>
      </c>
      <c r="L557" s="262">
        <v>1</v>
      </c>
      <c r="M557" s="1417">
        <v>1</v>
      </c>
      <c r="N557" s="285">
        <v>4.01</v>
      </c>
      <c r="O557" s="1048">
        <v>265221.39999999997</v>
      </c>
      <c r="P557" s="1048"/>
      <c r="Q557" s="1048"/>
      <c r="R557" s="285">
        <f t="shared" si="358"/>
        <v>265221.39999999997</v>
      </c>
      <c r="S557" s="285">
        <f t="shared" si="359"/>
        <v>0</v>
      </c>
      <c r="T557" s="285">
        <f t="shared" si="353"/>
        <v>-8598.1999999999825</v>
      </c>
      <c r="U557" s="285">
        <f t="shared" si="354"/>
        <v>0</v>
      </c>
      <c r="V557" s="285">
        <f t="shared" si="355"/>
        <v>0</v>
      </c>
      <c r="W557" s="285">
        <f t="shared" si="360"/>
        <v>-8598.1999999999825</v>
      </c>
      <c r="X557" s="262">
        <v>1</v>
      </c>
      <c r="Y557" s="1417">
        <v>2</v>
      </c>
      <c r="Z557" s="1563">
        <v>3.88</v>
      </c>
      <c r="AA557" s="1048">
        <v>256623.19999999998</v>
      </c>
      <c r="AB557" s="1048"/>
      <c r="AC557" s="1048"/>
      <c r="AD557" s="285">
        <f t="shared" si="356"/>
        <v>256623.19999999998</v>
      </c>
      <c r="AE557" s="262">
        <v>1</v>
      </c>
      <c r="AF557" s="285">
        <v>3</v>
      </c>
      <c r="AG557" s="1563">
        <v>3.88</v>
      </c>
      <c r="AH557" s="1048">
        <v>256623.19999999998</v>
      </c>
      <c r="AI557" s="1048"/>
      <c r="AJ557" s="1048"/>
      <c r="AK557" s="285">
        <f t="shared" si="361"/>
        <v>256623.19999999998</v>
      </c>
    </row>
    <row r="558" spans="1:37" ht="27" x14ac:dyDescent="0.25">
      <c r="A558" s="1048">
        <v>15</v>
      </c>
      <c r="B558" s="262" t="s">
        <v>1429</v>
      </c>
      <c r="C558" s="26" t="s">
        <v>6712</v>
      </c>
      <c r="D558" s="329" t="s">
        <v>1</v>
      </c>
      <c r="E558" s="262">
        <v>1</v>
      </c>
      <c r="F558" s="1417">
        <v>1</v>
      </c>
      <c r="G558" s="1563">
        <v>3.88</v>
      </c>
      <c r="H558" s="1048">
        <v>256623.19999999998</v>
      </c>
      <c r="I558" s="1048"/>
      <c r="J558" s="1048"/>
      <c r="K558" s="285">
        <f t="shared" si="357"/>
        <v>256623.19999999998</v>
      </c>
      <c r="L558" s="262">
        <v>1</v>
      </c>
      <c r="M558" s="1417">
        <v>0</v>
      </c>
      <c r="N558" s="285">
        <v>3.88</v>
      </c>
      <c r="O558" s="1048">
        <v>256623.19999999998</v>
      </c>
      <c r="P558" s="1048"/>
      <c r="Q558" s="1048"/>
      <c r="R558" s="285">
        <f t="shared" si="358"/>
        <v>256623.19999999998</v>
      </c>
      <c r="S558" s="285">
        <f t="shared" si="359"/>
        <v>0</v>
      </c>
      <c r="T558" s="285">
        <f t="shared" si="353"/>
        <v>0</v>
      </c>
      <c r="U558" s="285">
        <f t="shared" si="354"/>
        <v>0</v>
      </c>
      <c r="V558" s="285">
        <f t="shared" si="355"/>
        <v>0</v>
      </c>
      <c r="W558" s="285">
        <f t="shared" si="360"/>
        <v>0</v>
      </c>
      <c r="X558" s="262">
        <v>1</v>
      </c>
      <c r="Y558" s="1417">
        <v>2</v>
      </c>
      <c r="Z558" s="1563">
        <v>3.88</v>
      </c>
      <c r="AA558" s="1048">
        <v>256623.19999999998</v>
      </c>
      <c r="AB558" s="1048"/>
      <c r="AC558" s="1048"/>
      <c r="AD558" s="285">
        <f t="shared" si="356"/>
        <v>256623.19999999998</v>
      </c>
      <c r="AE558" s="262">
        <v>1</v>
      </c>
      <c r="AF558" s="285">
        <v>3</v>
      </c>
      <c r="AG558" s="1563">
        <v>3.88</v>
      </c>
      <c r="AH558" s="1048">
        <v>256623.19999999998</v>
      </c>
      <c r="AI558" s="1048"/>
      <c r="AJ558" s="1048"/>
      <c r="AK558" s="285">
        <f t="shared" si="361"/>
        <v>256623.19999999998</v>
      </c>
    </row>
    <row r="559" spans="1:37" ht="27" x14ac:dyDescent="0.25">
      <c r="A559" s="1048">
        <v>16</v>
      </c>
      <c r="B559" s="262" t="s">
        <v>1429</v>
      </c>
      <c r="C559" s="26" t="s">
        <v>6712</v>
      </c>
      <c r="D559" s="329" t="s">
        <v>1</v>
      </c>
      <c r="E559" s="262">
        <v>1</v>
      </c>
      <c r="F559" s="1417">
        <v>1</v>
      </c>
      <c r="G559" s="1563">
        <v>3.88</v>
      </c>
      <c r="H559" s="1048">
        <v>256623.19999999998</v>
      </c>
      <c r="I559" s="1048"/>
      <c r="J559" s="1048"/>
      <c r="K559" s="285">
        <f>H559+I559+J559</f>
        <v>256623.19999999998</v>
      </c>
      <c r="L559" s="262">
        <v>1</v>
      </c>
      <c r="M559" s="1417">
        <v>1</v>
      </c>
      <c r="N559" s="285">
        <v>4.01</v>
      </c>
      <c r="O559" s="1048">
        <v>265221.39999999997</v>
      </c>
      <c r="P559" s="1048"/>
      <c r="Q559" s="1048"/>
      <c r="R559" s="285">
        <f>O559+P559+Q559</f>
        <v>265221.39999999997</v>
      </c>
      <c r="S559" s="285">
        <f>+E559-L559</f>
        <v>0</v>
      </c>
      <c r="T559" s="285">
        <f t="shared" si="353"/>
        <v>-8598.1999999999825</v>
      </c>
      <c r="U559" s="285">
        <f t="shared" si="354"/>
        <v>0</v>
      </c>
      <c r="V559" s="285">
        <f t="shared" si="355"/>
        <v>0</v>
      </c>
      <c r="W559" s="285">
        <f>T559+U559+V559</f>
        <v>-8598.1999999999825</v>
      </c>
      <c r="X559" s="262">
        <v>1</v>
      </c>
      <c r="Y559" s="1417">
        <v>2</v>
      </c>
      <c r="Z559" s="1563">
        <v>3.88</v>
      </c>
      <c r="AA559" s="1048">
        <v>256623.19999999998</v>
      </c>
      <c r="AB559" s="1048"/>
      <c r="AC559" s="1048"/>
      <c r="AD559" s="285">
        <f t="shared" si="356"/>
        <v>256623.19999999998</v>
      </c>
      <c r="AE559" s="262">
        <v>1</v>
      </c>
      <c r="AF559" s="285">
        <v>3</v>
      </c>
      <c r="AG559" s="1563">
        <v>3.88</v>
      </c>
      <c r="AH559" s="1048">
        <v>256623.19999999998</v>
      </c>
      <c r="AI559" s="1048"/>
      <c r="AJ559" s="1048"/>
      <c r="AK559" s="285">
        <f>AH559+AI559+AJ559</f>
        <v>256623.19999999998</v>
      </c>
    </row>
    <row r="560" spans="1:37" ht="27" x14ac:dyDescent="0.25">
      <c r="A560" s="1048">
        <v>17</v>
      </c>
      <c r="B560" s="262" t="s">
        <v>1429</v>
      </c>
      <c r="C560" s="26" t="s">
        <v>6712</v>
      </c>
      <c r="D560" s="329" t="s">
        <v>1</v>
      </c>
      <c r="E560" s="262">
        <v>1</v>
      </c>
      <c r="F560" s="1417">
        <v>1</v>
      </c>
      <c r="G560" s="1563">
        <v>3.88</v>
      </c>
      <c r="H560" s="1048">
        <v>256623.19999999998</v>
      </c>
      <c r="I560" s="1048"/>
      <c r="J560" s="1048"/>
      <c r="K560" s="285">
        <f t="shared" ref="K560:K561" si="362">H560+I560+J560</f>
        <v>256623.19999999998</v>
      </c>
      <c r="L560" s="262">
        <v>1</v>
      </c>
      <c r="M560" s="1417">
        <v>1</v>
      </c>
      <c r="N560" s="285">
        <v>4.01</v>
      </c>
      <c r="O560" s="1048">
        <v>265221.39999999997</v>
      </c>
      <c r="P560" s="1048"/>
      <c r="Q560" s="1048"/>
      <c r="R560" s="285">
        <f t="shared" ref="R560:R561" si="363">O560+P560+Q560</f>
        <v>265221.39999999997</v>
      </c>
      <c r="S560" s="285">
        <f t="shared" ref="S560:S561" si="364">+E560-L560</f>
        <v>0</v>
      </c>
      <c r="T560" s="285">
        <f t="shared" si="353"/>
        <v>-8598.1999999999825</v>
      </c>
      <c r="U560" s="285">
        <f t="shared" si="354"/>
        <v>0</v>
      </c>
      <c r="V560" s="285">
        <f t="shared" si="355"/>
        <v>0</v>
      </c>
      <c r="W560" s="285">
        <f t="shared" ref="W560:W561" si="365">T560+U560+V560</f>
        <v>-8598.1999999999825</v>
      </c>
      <c r="X560" s="262">
        <v>1</v>
      </c>
      <c r="Y560" s="1417">
        <v>2</v>
      </c>
      <c r="Z560" s="1563">
        <v>3.88</v>
      </c>
      <c r="AA560" s="1048">
        <v>256623.19999999998</v>
      </c>
      <c r="AB560" s="1048"/>
      <c r="AC560" s="1048"/>
      <c r="AD560" s="285">
        <f t="shared" si="356"/>
        <v>256623.19999999998</v>
      </c>
      <c r="AE560" s="262">
        <v>1</v>
      </c>
      <c r="AF560" s="285">
        <v>3</v>
      </c>
      <c r="AG560" s="1563">
        <v>3.88</v>
      </c>
      <c r="AH560" s="1048">
        <v>256623.19999999998</v>
      </c>
      <c r="AI560" s="1048"/>
      <c r="AJ560" s="1048"/>
      <c r="AK560" s="285">
        <f t="shared" ref="AK560:AK561" si="366">AH560+AI560+AJ560</f>
        <v>256623.19999999998</v>
      </c>
    </row>
    <row r="561" spans="1:37" ht="27" x14ac:dyDescent="0.25">
      <c r="A561" s="1048">
        <v>18</v>
      </c>
      <c r="B561" s="262" t="s">
        <v>1429</v>
      </c>
      <c r="C561" s="26" t="s">
        <v>6712</v>
      </c>
      <c r="D561" s="329" t="s">
        <v>1</v>
      </c>
      <c r="E561" s="262">
        <v>1</v>
      </c>
      <c r="F561" s="1417">
        <v>1</v>
      </c>
      <c r="G561" s="1563">
        <v>3.88</v>
      </c>
      <c r="H561" s="1048">
        <v>256623.19999999998</v>
      </c>
      <c r="I561" s="1048"/>
      <c r="J561" s="1048"/>
      <c r="K561" s="285">
        <f t="shared" si="362"/>
        <v>256623.19999999998</v>
      </c>
      <c r="L561" s="262">
        <v>1</v>
      </c>
      <c r="M561" s="1417">
        <v>0</v>
      </c>
      <c r="N561" s="285">
        <v>3.88</v>
      </c>
      <c r="O561" s="1048">
        <v>256623.19999999998</v>
      </c>
      <c r="P561" s="1048"/>
      <c r="Q561" s="1048"/>
      <c r="R561" s="285">
        <f t="shared" si="363"/>
        <v>256623.19999999998</v>
      </c>
      <c r="S561" s="285">
        <f t="shared" si="364"/>
        <v>0</v>
      </c>
      <c r="T561" s="285">
        <f t="shared" si="353"/>
        <v>0</v>
      </c>
      <c r="U561" s="285">
        <f t="shared" si="354"/>
        <v>0</v>
      </c>
      <c r="V561" s="285">
        <f t="shared" si="355"/>
        <v>0</v>
      </c>
      <c r="W561" s="285">
        <f t="shared" si="365"/>
        <v>0</v>
      </c>
      <c r="X561" s="262">
        <v>1</v>
      </c>
      <c r="Y561" s="1417">
        <v>2</v>
      </c>
      <c r="Z561" s="1563">
        <v>3.88</v>
      </c>
      <c r="AA561" s="1048">
        <v>256623.19999999998</v>
      </c>
      <c r="AB561" s="1048"/>
      <c r="AC561" s="1048"/>
      <c r="AD561" s="285">
        <f t="shared" si="356"/>
        <v>256623.19999999998</v>
      </c>
      <c r="AE561" s="262">
        <v>1</v>
      </c>
      <c r="AF561" s="285">
        <v>3</v>
      </c>
      <c r="AG561" s="1563">
        <v>3.88</v>
      </c>
      <c r="AH561" s="1048">
        <v>256623.19999999998</v>
      </c>
      <c r="AI561" s="1048"/>
      <c r="AJ561" s="1048"/>
      <c r="AK561" s="285">
        <f t="shared" si="366"/>
        <v>256623.19999999998</v>
      </c>
    </row>
    <row r="562" spans="1:37" s="555" customFormat="1" ht="14.25" x14ac:dyDescent="0.25">
      <c r="A562" s="553"/>
      <c r="B562" s="561" t="s">
        <v>113</v>
      </c>
      <c r="C562" s="329" t="s">
        <v>1</v>
      </c>
      <c r="D562" s="329" t="s">
        <v>1</v>
      </c>
      <c r="E562" s="329">
        <f>SUM(E544:E561)</f>
        <v>18</v>
      </c>
      <c r="F562" s="329"/>
      <c r="G562" s="329"/>
      <c r="H562" s="329">
        <f>SUM(H544:H561)</f>
        <v>4679405.0000000009</v>
      </c>
      <c r="I562" s="329">
        <f>SUM(I544:I552)</f>
        <v>0</v>
      </c>
      <c r="J562" s="329">
        <f>SUM(J544:J552)</f>
        <v>0</v>
      </c>
      <c r="K562" s="329">
        <f>SUM(K544:K561)</f>
        <v>4679405.0000000009</v>
      </c>
      <c r="L562" s="329">
        <f>SUM(L544:L552)</f>
        <v>9</v>
      </c>
      <c r="M562" s="329"/>
      <c r="N562" s="329"/>
      <c r="O562" s="329">
        <f t="shared" ref="O562:W562" si="367">SUM(O544:O552)</f>
        <v>2369796.1999999997</v>
      </c>
      <c r="P562" s="329">
        <f t="shared" si="367"/>
        <v>0</v>
      </c>
      <c r="Q562" s="329">
        <f t="shared" si="367"/>
        <v>0</v>
      </c>
      <c r="R562" s="329">
        <f t="shared" si="367"/>
        <v>2369796.1999999997</v>
      </c>
      <c r="S562" s="329">
        <f t="shared" si="367"/>
        <v>0</v>
      </c>
      <c r="T562" s="329">
        <f t="shared" si="367"/>
        <v>0</v>
      </c>
      <c r="U562" s="329">
        <f t="shared" si="367"/>
        <v>0</v>
      </c>
      <c r="V562" s="329">
        <f t="shared" si="367"/>
        <v>0</v>
      </c>
      <c r="W562" s="329">
        <f t="shared" si="367"/>
        <v>0</v>
      </c>
      <c r="X562" s="329">
        <f>SUM(X544:X561)</f>
        <v>18</v>
      </c>
      <c r="Y562" s="329"/>
      <c r="Z562" s="329"/>
      <c r="AA562" s="329">
        <f>SUM(AA544:AA561)</f>
        <v>4679405.0000000009</v>
      </c>
      <c r="AB562" s="329">
        <f>SUM(AB544:AB552)</f>
        <v>0</v>
      </c>
      <c r="AC562" s="329">
        <f>SUM(AC544:AC552)</f>
        <v>0</v>
      </c>
      <c r="AD562" s="329">
        <f>SUM(AD544:AD561)</f>
        <v>4679405.0000000009</v>
      </c>
      <c r="AE562" s="329">
        <f>SUM(AE544:AE561)</f>
        <v>18</v>
      </c>
      <c r="AF562" s="329"/>
      <c r="AG562" s="329"/>
      <c r="AH562" s="329">
        <f>SUM(AH544:AH561)</f>
        <v>4679405.0000000009</v>
      </c>
      <c r="AI562" s="329">
        <f>SUM(AI544:AI552)</f>
        <v>0</v>
      </c>
      <c r="AJ562" s="329">
        <f>SUM(AJ544:AJ552)</f>
        <v>0</v>
      </c>
      <c r="AK562" s="329">
        <f>SUM(AK544:AK561)</f>
        <v>4679405.0000000009</v>
      </c>
    </row>
    <row r="565" spans="1:37" ht="16.5" x14ac:dyDescent="0.3">
      <c r="B565" s="556" t="s">
        <v>230</v>
      </c>
      <c r="I565" s="327"/>
      <c r="K565" s="1512"/>
      <c r="L565" s="327"/>
      <c r="Q565" s="327"/>
      <c r="R565" s="327"/>
      <c r="S565" s="327"/>
      <c r="U565" s="1512"/>
      <c r="V565" s="327"/>
      <c r="X565" s="37"/>
    </row>
    <row r="566" spans="1:37" ht="24" customHeight="1" thickBot="1" x14ac:dyDescent="0.3">
      <c r="B566" s="557"/>
      <c r="C566" s="404"/>
      <c r="D566" s="404"/>
      <c r="E566" s="557"/>
      <c r="F566" s="404"/>
      <c r="G566" s="404"/>
      <c r="H566" s="404"/>
      <c r="J566" s="236"/>
      <c r="K566" s="1180"/>
      <c r="L566" s="236"/>
      <c r="M566" s="1411"/>
      <c r="N566" s="1411"/>
      <c r="O566" s="236"/>
      <c r="P566" s="236"/>
      <c r="Q566" s="1411"/>
      <c r="R566" s="1410"/>
      <c r="S566" s="1740"/>
      <c r="T566" s="1740"/>
      <c r="U566" s="1740"/>
      <c r="V566" s="1740"/>
      <c r="W566" s="1740"/>
      <c r="X566" s="236"/>
    </row>
    <row r="567" spans="1:37" s="282" customFormat="1" ht="25.5" customHeight="1" x14ac:dyDescent="0.25">
      <c r="A567" s="19"/>
      <c r="B567" s="558" t="s">
        <v>29</v>
      </c>
      <c r="C567" s="1548" t="s">
        <v>1630</v>
      </c>
      <c r="D567" s="1548"/>
      <c r="E567" s="1548"/>
      <c r="F567" s="1548"/>
      <c r="G567" s="1548"/>
      <c r="H567" s="1548"/>
      <c r="I567" s="20"/>
      <c r="J567" s="20"/>
      <c r="K567" s="259" t="s">
        <v>228</v>
      </c>
      <c r="L567" s="1412"/>
      <c r="M567" s="327"/>
      <c r="N567" s="20"/>
      <c r="O567" s="20"/>
      <c r="P567" s="20"/>
      <c r="Q567" s="20"/>
      <c r="S567" s="20"/>
      <c r="T567" s="20"/>
      <c r="U567" s="20"/>
      <c r="V567" s="20"/>
      <c r="W567" s="259" t="s">
        <v>228</v>
      </c>
    </row>
    <row r="568" spans="1:37" s="1414" customFormat="1" ht="14.25" x14ac:dyDescent="0.25">
      <c r="A568" s="1413"/>
      <c r="B568" s="559"/>
      <c r="C568" s="1894" t="s">
        <v>424</v>
      </c>
      <c r="D568" s="1895"/>
      <c r="E568" s="1895"/>
      <c r="F568" s="1895"/>
      <c r="G568" s="1895"/>
      <c r="H568" s="1895"/>
      <c r="I568" s="1895"/>
      <c r="J568" s="1895"/>
      <c r="K568" s="1896"/>
      <c r="L568" s="1897" t="s">
        <v>392</v>
      </c>
      <c r="M568" s="1892"/>
      <c r="N568" s="1892"/>
      <c r="O568" s="1892"/>
      <c r="P568" s="1892"/>
      <c r="Q568" s="1892"/>
      <c r="R568" s="1893"/>
      <c r="S568" s="1892" t="s">
        <v>229</v>
      </c>
      <c r="T568" s="1892"/>
      <c r="U568" s="1892"/>
      <c r="V568" s="1892"/>
      <c r="W568" s="1892"/>
      <c r="X568" s="1897" t="s">
        <v>450</v>
      </c>
      <c r="Y568" s="1892"/>
      <c r="Z568" s="1892"/>
      <c r="AA568" s="1892"/>
      <c r="AB568" s="1892"/>
      <c r="AC568" s="1892"/>
      <c r="AD568" s="1892"/>
      <c r="AE568" s="1892" t="s">
        <v>1683</v>
      </c>
      <c r="AF568" s="1892"/>
      <c r="AG568" s="1892"/>
      <c r="AH568" s="1892"/>
      <c r="AI568" s="1892"/>
      <c r="AJ568" s="1892"/>
      <c r="AK568" s="1893"/>
    </row>
    <row r="569" spans="1:37" s="282" customFormat="1" ht="140.25" x14ac:dyDescent="0.25">
      <c r="A569" s="303" t="s">
        <v>114</v>
      </c>
      <c r="B569" s="326" t="s">
        <v>231</v>
      </c>
      <c r="C569" s="1418" t="s">
        <v>232</v>
      </c>
      <c r="D569" s="1418" t="s">
        <v>233</v>
      </c>
      <c r="E569" s="1418" t="s">
        <v>223</v>
      </c>
      <c r="F569" s="1418" t="s">
        <v>423</v>
      </c>
      <c r="G569" s="1418" t="s">
        <v>396</v>
      </c>
      <c r="H569" s="1415" t="s">
        <v>1604</v>
      </c>
      <c r="I569" s="326" t="s">
        <v>235</v>
      </c>
      <c r="J569" s="326" t="s">
        <v>236</v>
      </c>
      <c r="K569" s="326" t="s">
        <v>380</v>
      </c>
      <c r="L569" s="326" t="s">
        <v>223</v>
      </c>
      <c r="M569" s="326" t="s">
        <v>473</v>
      </c>
      <c r="N569" s="326" t="s">
        <v>377</v>
      </c>
      <c r="O569" s="326" t="s">
        <v>298</v>
      </c>
      <c r="P569" s="326" t="s">
        <v>235</v>
      </c>
      <c r="Q569" s="326" t="s">
        <v>236</v>
      </c>
      <c r="R569" s="326" t="s">
        <v>379</v>
      </c>
      <c r="S569" s="326" t="s">
        <v>223</v>
      </c>
      <c r="T569" s="326" t="s">
        <v>298</v>
      </c>
      <c r="U569" s="326" t="s">
        <v>235</v>
      </c>
      <c r="V569" s="326" t="s">
        <v>236</v>
      </c>
      <c r="W569" s="326" t="s">
        <v>378</v>
      </c>
      <c r="X569" s="326" t="s">
        <v>223</v>
      </c>
      <c r="Y569" s="326" t="s">
        <v>1605</v>
      </c>
      <c r="Z569" s="1419" t="s">
        <v>426</v>
      </c>
      <c r="AA569" s="326" t="s">
        <v>298</v>
      </c>
      <c r="AB569" s="326" t="s">
        <v>235</v>
      </c>
      <c r="AC569" s="326" t="s">
        <v>236</v>
      </c>
      <c r="AD569" s="326" t="s">
        <v>379</v>
      </c>
      <c r="AE569" s="326" t="s">
        <v>223</v>
      </c>
      <c r="AF569" s="326" t="s">
        <v>1606</v>
      </c>
      <c r="AG569" s="1419" t="s">
        <v>474</v>
      </c>
      <c r="AH569" s="326" t="s">
        <v>298</v>
      </c>
      <c r="AI569" s="326" t="s">
        <v>235</v>
      </c>
      <c r="AJ569" s="326" t="s">
        <v>236</v>
      </c>
      <c r="AK569" s="326" t="s">
        <v>379</v>
      </c>
    </row>
    <row r="570" spans="1:37" s="1416" customFormat="1" ht="12.75" x14ac:dyDescent="0.25">
      <c r="A570" s="328">
        <v>1</v>
      </c>
      <c r="B570" s="328">
        <v>2</v>
      </c>
      <c r="C570" s="328">
        <v>3</v>
      </c>
      <c r="D570" s="328">
        <v>4</v>
      </c>
      <c r="E570" s="328">
        <v>5</v>
      </c>
      <c r="F570" s="328">
        <v>6</v>
      </c>
      <c r="G570" s="328">
        <v>7</v>
      </c>
      <c r="H570" s="328">
        <v>8</v>
      </c>
      <c r="I570" s="328">
        <v>9</v>
      </c>
      <c r="J570" s="328">
        <v>10</v>
      </c>
      <c r="K570" s="328">
        <v>11</v>
      </c>
      <c r="L570" s="328">
        <v>12</v>
      </c>
      <c r="M570" s="328">
        <v>13</v>
      </c>
      <c r="N570" s="328">
        <v>14</v>
      </c>
      <c r="O570" s="328">
        <v>15</v>
      </c>
      <c r="P570" s="328">
        <v>16</v>
      </c>
      <c r="Q570" s="328">
        <v>17</v>
      </c>
      <c r="R570" s="328">
        <v>18</v>
      </c>
      <c r="S570" s="328">
        <v>19</v>
      </c>
      <c r="T570" s="328">
        <v>20</v>
      </c>
      <c r="U570" s="328">
        <v>21</v>
      </c>
      <c r="V570" s="328">
        <v>22</v>
      </c>
      <c r="W570" s="328">
        <v>23</v>
      </c>
      <c r="X570" s="328">
        <v>12</v>
      </c>
      <c r="Y570" s="328">
        <v>13</v>
      </c>
      <c r="Z570" s="328">
        <v>14</v>
      </c>
      <c r="AA570" s="328">
        <v>15</v>
      </c>
      <c r="AB570" s="328">
        <v>16</v>
      </c>
      <c r="AC570" s="328">
        <v>17</v>
      </c>
      <c r="AD570" s="328">
        <v>18</v>
      </c>
      <c r="AE570" s="328">
        <v>12</v>
      </c>
      <c r="AF570" s="328">
        <v>13</v>
      </c>
      <c r="AG570" s="328">
        <v>14</v>
      </c>
      <c r="AH570" s="328">
        <v>15</v>
      </c>
      <c r="AI570" s="328">
        <v>16</v>
      </c>
      <c r="AJ570" s="328">
        <v>17</v>
      </c>
      <c r="AK570" s="328">
        <v>18</v>
      </c>
    </row>
    <row r="571" spans="1:37" ht="57.75" x14ac:dyDescent="0.3">
      <c r="A571" s="553" t="s">
        <v>2</v>
      </c>
      <c r="B571" s="560" t="s">
        <v>1607</v>
      </c>
      <c r="C571" s="285"/>
      <c r="D571" s="285"/>
      <c r="E571" s="560"/>
      <c r="F571" s="285"/>
      <c r="G571" s="285"/>
      <c r="H571" s="285"/>
      <c r="I571" s="285"/>
      <c r="J571" s="285"/>
      <c r="K571" s="285"/>
      <c r="L571" s="560"/>
      <c r="M571" s="285"/>
      <c r="N571" s="285"/>
      <c r="O571" s="285"/>
      <c r="P571" s="285"/>
      <c r="Q571" s="285"/>
      <c r="R571" s="285"/>
      <c r="S571" s="285"/>
      <c r="T571" s="285"/>
      <c r="U571" s="285"/>
      <c r="V571" s="285"/>
      <c r="W571" s="285"/>
      <c r="X571" s="560"/>
      <c r="Y571" s="285"/>
      <c r="Z571" s="285"/>
      <c r="AA571" s="285"/>
      <c r="AB571" s="285"/>
      <c r="AC571" s="285"/>
      <c r="AD571" s="285"/>
      <c r="AE571" s="560"/>
      <c r="AF571" s="285"/>
      <c r="AG571" s="285"/>
      <c r="AH571" s="285"/>
      <c r="AI571" s="285"/>
      <c r="AJ571" s="285"/>
      <c r="AK571" s="285"/>
    </row>
    <row r="572" spans="1:37" x14ac:dyDescent="0.25">
      <c r="A572" s="1048"/>
      <c r="B572" s="301" t="s">
        <v>200</v>
      </c>
      <c r="C572" s="285"/>
      <c r="D572" s="285"/>
      <c r="E572" s="301"/>
      <c r="F572" s="285"/>
      <c r="G572" s="285"/>
      <c r="H572" s="285"/>
      <c r="I572" s="285"/>
      <c r="J572" s="285"/>
      <c r="K572" s="285"/>
      <c r="L572" s="301"/>
      <c r="M572" s="285"/>
      <c r="N572" s="285"/>
      <c r="O572" s="285"/>
      <c r="P572" s="285"/>
      <c r="Q572" s="285"/>
      <c r="R572" s="285"/>
      <c r="S572" s="285"/>
      <c r="T572" s="285"/>
      <c r="U572" s="285"/>
      <c r="V572" s="285"/>
      <c r="W572" s="285"/>
      <c r="X572" s="301"/>
      <c r="Y572" s="285"/>
      <c r="Z572" s="285"/>
      <c r="AA572" s="285"/>
      <c r="AB572" s="285"/>
      <c r="AC572" s="285"/>
      <c r="AD572" s="285"/>
      <c r="AE572" s="301"/>
      <c r="AF572" s="285"/>
      <c r="AG572" s="285"/>
      <c r="AH572" s="285"/>
      <c r="AI572" s="285"/>
      <c r="AJ572" s="285"/>
      <c r="AK572" s="285"/>
    </row>
    <row r="573" spans="1:37" x14ac:dyDescent="0.25">
      <c r="A573" s="1048"/>
      <c r="B573" s="301"/>
      <c r="C573" s="285"/>
      <c r="D573" s="285"/>
      <c r="E573" s="301"/>
      <c r="F573" s="285"/>
      <c r="G573" s="285"/>
      <c r="H573" s="301"/>
      <c r="I573" s="301"/>
      <c r="J573" s="301"/>
      <c r="K573" s="301"/>
      <c r="L573" s="301"/>
      <c r="M573" s="285"/>
      <c r="N573" s="285"/>
      <c r="O573" s="301"/>
      <c r="P573" s="301"/>
      <c r="Q573" s="301"/>
      <c r="R573" s="301"/>
      <c r="S573" s="301"/>
      <c r="T573" s="301"/>
      <c r="U573" s="301"/>
      <c r="V573" s="301"/>
      <c r="W573" s="301"/>
      <c r="X573" s="301"/>
      <c r="Y573" s="285"/>
      <c r="Z573" s="285"/>
      <c r="AA573" s="301"/>
      <c r="AB573" s="301"/>
      <c r="AC573" s="301"/>
      <c r="AD573" s="301"/>
      <c r="AE573" s="301"/>
      <c r="AF573" s="285"/>
      <c r="AG573" s="285"/>
      <c r="AH573" s="301"/>
      <c r="AI573" s="301"/>
      <c r="AJ573" s="301"/>
      <c r="AK573" s="301"/>
    </row>
    <row r="574" spans="1:37" ht="27" x14ac:dyDescent="0.25">
      <c r="A574" s="1048">
        <v>1</v>
      </c>
      <c r="B574" s="262" t="s">
        <v>6912</v>
      </c>
      <c r="C574" s="26" t="s">
        <v>6712</v>
      </c>
      <c r="D574" s="329" t="s">
        <v>1</v>
      </c>
      <c r="E574" s="262">
        <v>1</v>
      </c>
      <c r="F574" s="1417">
        <v>2</v>
      </c>
      <c r="G574" s="1563">
        <v>4.01</v>
      </c>
      <c r="H574" s="1048">
        <v>265221.39999999997</v>
      </c>
      <c r="I574" s="1048"/>
      <c r="J574" s="1048"/>
      <c r="K574" s="285">
        <f>H574+I574+J574</f>
        <v>265221.39999999997</v>
      </c>
      <c r="L574" s="262">
        <v>1</v>
      </c>
      <c r="M574" s="1417">
        <v>1</v>
      </c>
      <c r="N574" s="285">
        <v>4.01</v>
      </c>
      <c r="O574" s="1048">
        <v>265221.39999999997</v>
      </c>
      <c r="P574" s="1048"/>
      <c r="Q574" s="1048"/>
      <c r="R574" s="285">
        <f>O574+P574+Q574</f>
        <v>265221.39999999997</v>
      </c>
      <c r="S574" s="285">
        <f>+E574-L574</f>
        <v>0</v>
      </c>
      <c r="T574" s="285">
        <f t="shared" ref="T574:V579" si="368">H574-O574</f>
        <v>0</v>
      </c>
      <c r="U574" s="285">
        <f t="shared" si="368"/>
        <v>0</v>
      </c>
      <c r="V574" s="285">
        <f t="shared" si="368"/>
        <v>0</v>
      </c>
      <c r="W574" s="285">
        <f>T574+U574+V574</f>
        <v>0</v>
      </c>
      <c r="X574" s="262">
        <v>1</v>
      </c>
      <c r="Y574" s="285">
        <v>3</v>
      </c>
      <c r="Z574" s="1563">
        <v>4.01</v>
      </c>
      <c r="AA574" s="1048">
        <v>265221.39999999997</v>
      </c>
      <c r="AB574" s="1048"/>
      <c r="AC574" s="1048"/>
      <c r="AD574" s="285">
        <f t="shared" ref="AD574:AD579" si="369">AA574+AB574+AC574</f>
        <v>265221.39999999997</v>
      </c>
      <c r="AE574" s="262">
        <v>1</v>
      </c>
      <c r="AF574" s="1417">
        <v>4</v>
      </c>
      <c r="AG574" s="1563">
        <v>4.01</v>
      </c>
      <c r="AH574" s="1048">
        <v>265221.39999999997</v>
      </c>
      <c r="AI574" s="1048"/>
      <c r="AJ574" s="1048"/>
      <c r="AK574" s="285">
        <f>AH574+AI574+AJ574</f>
        <v>265221.39999999997</v>
      </c>
    </row>
    <row r="575" spans="1:37" ht="27" x14ac:dyDescent="0.25">
      <c r="A575" s="1048">
        <v>2</v>
      </c>
      <c r="B575" s="262" t="s">
        <v>6913</v>
      </c>
      <c r="C575" s="26" t="s">
        <v>6712</v>
      </c>
      <c r="D575" s="329" t="s">
        <v>1</v>
      </c>
      <c r="E575" s="262">
        <v>1</v>
      </c>
      <c r="F575" s="1417">
        <v>2</v>
      </c>
      <c r="G575" s="1563">
        <v>4.01</v>
      </c>
      <c r="H575" s="1048">
        <v>265221.39999999997</v>
      </c>
      <c r="I575" s="1048"/>
      <c r="J575" s="1048"/>
      <c r="K575" s="285">
        <f t="shared" ref="K575:K579" si="370">H575+I575+J575</f>
        <v>265221.39999999997</v>
      </c>
      <c r="L575" s="262">
        <v>1</v>
      </c>
      <c r="M575" s="1417">
        <v>1</v>
      </c>
      <c r="N575" s="285">
        <v>4.01</v>
      </c>
      <c r="O575" s="1048">
        <v>265221.39999999997</v>
      </c>
      <c r="P575" s="1048"/>
      <c r="Q575" s="1048"/>
      <c r="R575" s="285">
        <f t="shared" ref="R575:R579" si="371">O575+P575+Q575</f>
        <v>265221.39999999997</v>
      </c>
      <c r="S575" s="285">
        <f t="shared" ref="S575:S579" si="372">+E575-L575</f>
        <v>0</v>
      </c>
      <c r="T575" s="285">
        <f t="shared" si="368"/>
        <v>0</v>
      </c>
      <c r="U575" s="285">
        <f t="shared" si="368"/>
        <v>0</v>
      </c>
      <c r="V575" s="285">
        <f t="shared" si="368"/>
        <v>0</v>
      </c>
      <c r="W575" s="285">
        <f t="shared" ref="W575:W579" si="373">T575+U575+V575</f>
        <v>0</v>
      </c>
      <c r="X575" s="262">
        <v>1</v>
      </c>
      <c r="Y575" s="285">
        <v>3</v>
      </c>
      <c r="Z575" s="1563">
        <v>4.01</v>
      </c>
      <c r="AA575" s="1048">
        <v>265221.39999999997</v>
      </c>
      <c r="AB575" s="1048"/>
      <c r="AC575" s="1048"/>
      <c r="AD575" s="285">
        <f t="shared" si="369"/>
        <v>265221.39999999997</v>
      </c>
      <c r="AE575" s="262">
        <v>1</v>
      </c>
      <c r="AF575" s="1417">
        <v>4</v>
      </c>
      <c r="AG575" s="1563">
        <v>4.01</v>
      </c>
      <c r="AH575" s="1048">
        <v>265221.39999999997</v>
      </c>
      <c r="AI575" s="1048"/>
      <c r="AJ575" s="1048"/>
      <c r="AK575" s="285">
        <f t="shared" ref="AK575:AK579" si="374">AH575+AI575+AJ575</f>
        <v>265221.39999999997</v>
      </c>
    </row>
    <row r="576" spans="1:37" ht="27" x14ac:dyDescent="0.25">
      <c r="A576" s="1048">
        <v>3</v>
      </c>
      <c r="B576" s="262" t="s">
        <v>6914</v>
      </c>
      <c r="C576" s="26" t="s">
        <v>6712</v>
      </c>
      <c r="D576" s="329" t="s">
        <v>1</v>
      </c>
      <c r="E576" s="262">
        <v>1</v>
      </c>
      <c r="F576" s="1417">
        <v>2</v>
      </c>
      <c r="G576" s="1563">
        <v>4.01</v>
      </c>
      <c r="H576" s="1048">
        <v>265221.39999999997</v>
      </c>
      <c r="I576" s="1048"/>
      <c r="J576" s="1048"/>
      <c r="K576" s="285">
        <f t="shared" si="370"/>
        <v>265221.39999999997</v>
      </c>
      <c r="L576" s="262">
        <v>1</v>
      </c>
      <c r="M576" s="1417">
        <v>1</v>
      </c>
      <c r="N576" s="285">
        <v>4.01</v>
      </c>
      <c r="O576" s="1048">
        <v>265221.39999999997</v>
      </c>
      <c r="P576" s="1048"/>
      <c r="Q576" s="1048"/>
      <c r="R576" s="285">
        <f t="shared" si="371"/>
        <v>265221.39999999997</v>
      </c>
      <c r="S576" s="285">
        <f t="shared" si="372"/>
        <v>0</v>
      </c>
      <c r="T576" s="285">
        <f t="shared" si="368"/>
        <v>0</v>
      </c>
      <c r="U576" s="285">
        <f t="shared" si="368"/>
        <v>0</v>
      </c>
      <c r="V576" s="285">
        <f t="shared" si="368"/>
        <v>0</v>
      </c>
      <c r="W576" s="285">
        <f t="shared" si="373"/>
        <v>0</v>
      </c>
      <c r="X576" s="262">
        <v>1</v>
      </c>
      <c r="Y576" s="285">
        <v>3</v>
      </c>
      <c r="Z576" s="1563">
        <v>4.01</v>
      </c>
      <c r="AA576" s="1048">
        <v>265221.39999999997</v>
      </c>
      <c r="AB576" s="1048"/>
      <c r="AC576" s="1048"/>
      <c r="AD576" s="285">
        <f t="shared" si="369"/>
        <v>265221.39999999997</v>
      </c>
      <c r="AE576" s="262">
        <v>1</v>
      </c>
      <c r="AF576" s="1417">
        <v>4</v>
      </c>
      <c r="AG576" s="1563">
        <v>4.01</v>
      </c>
      <c r="AH576" s="1048">
        <v>265221.39999999997</v>
      </c>
      <c r="AI576" s="1048"/>
      <c r="AJ576" s="1048"/>
      <c r="AK576" s="285">
        <f t="shared" si="374"/>
        <v>265221.39999999997</v>
      </c>
    </row>
    <row r="577" spans="1:37" ht="27" x14ac:dyDescent="0.25">
      <c r="A577" s="1048">
        <v>4</v>
      </c>
      <c r="B577" s="262" t="s">
        <v>1429</v>
      </c>
      <c r="C577" s="26" t="s">
        <v>6712</v>
      </c>
      <c r="D577" s="329" t="s">
        <v>1</v>
      </c>
      <c r="E577" s="262">
        <v>1</v>
      </c>
      <c r="F577" s="1417">
        <v>1</v>
      </c>
      <c r="G577" s="1563">
        <v>3.88</v>
      </c>
      <c r="H577" s="1048">
        <v>256623.19999999998</v>
      </c>
      <c r="I577" s="1048"/>
      <c r="J577" s="1048"/>
      <c r="K577" s="285">
        <f t="shared" si="370"/>
        <v>256623.19999999998</v>
      </c>
      <c r="L577" s="262">
        <v>1</v>
      </c>
      <c r="M577" s="1417">
        <v>0</v>
      </c>
      <c r="N577" s="285">
        <v>3.88</v>
      </c>
      <c r="O577" s="1048">
        <v>256623.19999999998</v>
      </c>
      <c r="P577" s="1048"/>
      <c r="Q577" s="1048"/>
      <c r="R577" s="285">
        <f t="shared" si="371"/>
        <v>256623.19999999998</v>
      </c>
      <c r="S577" s="285">
        <f t="shared" si="372"/>
        <v>0</v>
      </c>
      <c r="T577" s="285">
        <f t="shared" si="368"/>
        <v>0</v>
      </c>
      <c r="U577" s="285">
        <f t="shared" si="368"/>
        <v>0</v>
      </c>
      <c r="V577" s="285">
        <f t="shared" si="368"/>
        <v>0</v>
      </c>
      <c r="W577" s="285">
        <f t="shared" si="373"/>
        <v>0</v>
      </c>
      <c r="X577" s="262">
        <v>1</v>
      </c>
      <c r="Y577" s="285">
        <v>2</v>
      </c>
      <c r="Z577" s="1563">
        <v>3.88</v>
      </c>
      <c r="AA577" s="1048">
        <v>256623.19999999998</v>
      </c>
      <c r="AB577" s="1048"/>
      <c r="AC577" s="1048"/>
      <c r="AD577" s="285">
        <f t="shared" si="369"/>
        <v>256623.19999999998</v>
      </c>
      <c r="AE577" s="262">
        <v>1</v>
      </c>
      <c r="AF577" s="1417">
        <v>3</v>
      </c>
      <c r="AG577" s="1563">
        <v>3.88</v>
      </c>
      <c r="AH577" s="1048">
        <v>256623.19999999998</v>
      </c>
      <c r="AI577" s="1048"/>
      <c r="AJ577" s="1048"/>
      <c r="AK577" s="285">
        <f t="shared" si="374"/>
        <v>256623.19999999998</v>
      </c>
    </row>
    <row r="578" spans="1:37" ht="27" x14ac:dyDescent="0.25">
      <c r="A578" s="1048">
        <v>5</v>
      </c>
      <c r="B578" s="262" t="s">
        <v>6915</v>
      </c>
      <c r="C578" s="26" t="s">
        <v>6712</v>
      </c>
      <c r="D578" s="329" t="s">
        <v>1</v>
      </c>
      <c r="E578" s="262">
        <v>1</v>
      </c>
      <c r="F578" s="1417">
        <v>2</v>
      </c>
      <c r="G578" s="1563">
        <v>4.01</v>
      </c>
      <c r="H578" s="1048">
        <v>265221.39999999997</v>
      </c>
      <c r="I578" s="1048"/>
      <c r="J578" s="1048"/>
      <c r="K578" s="285">
        <f t="shared" si="370"/>
        <v>265221.39999999997</v>
      </c>
      <c r="L578" s="262">
        <v>1</v>
      </c>
      <c r="M578" s="1417">
        <v>1</v>
      </c>
      <c r="N578" s="285">
        <v>4.01</v>
      </c>
      <c r="O578" s="1048">
        <v>265221.39999999997</v>
      </c>
      <c r="P578" s="1048"/>
      <c r="Q578" s="1048"/>
      <c r="R578" s="285">
        <f t="shared" si="371"/>
        <v>265221.39999999997</v>
      </c>
      <c r="S578" s="285">
        <f t="shared" si="372"/>
        <v>0</v>
      </c>
      <c r="T578" s="285">
        <f t="shared" si="368"/>
        <v>0</v>
      </c>
      <c r="U578" s="285">
        <f t="shared" si="368"/>
        <v>0</v>
      </c>
      <c r="V578" s="285">
        <f t="shared" si="368"/>
        <v>0</v>
      </c>
      <c r="W578" s="285">
        <f t="shared" si="373"/>
        <v>0</v>
      </c>
      <c r="X578" s="262">
        <v>1</v>
      </c>
      <c r="Y578" s="285">
        <v>3</v>
      </c>
      <c r="Z578" s="1563">
        <v>4.01</v>
      </c>
      <c r="AA578" s="1048">
        <v>265221.39999999997</v>
      </c>
      <c r="AB578" s="1048"/>
      <c r="AC578" s="1048"/>
      <c r="AD578" s="285">
        <f t="shared" si="369"/>
        <v>265221.39999999997</v>
      </c>
      <c r="AE578" s="262">
        <v>1</v>
      </c>
      <c r="AF578" s="1417">
        <v>4</v>
      </c>
      <c r="AG578" s="1563">
        <v>4.01</v>
      </c>
      <c r="AH578" s="1048">
        <v>265221.39999999997</v>
      </c>
      <c r="AI578" s="1048"/>
      <c r="AJ578" s="1048"/>
      <c r="AK578" s="285">
        <f t="shared" si="374"/>
        <v>265221.39999999997</v>
      </c>
    </row>
    <row r="579" spans="1:37" ht="27" x14ac:dyDescent="0.25">
      <c r="A579" s="1048">
        <v>6</v>
      </c>
      <c r="B579" s="262" t="s">
        <v>6916</v>
      </c>
      <c r="C579" s="26" t="s">
        <v>6712</v>
      </c>
      <c r="D579" s="329" t="s">
        <v>1</v>
      </c>
      <c r="E579" s="262">
        <v>1</v>
      </c>
      <c r="F579" s="1417">
        <v>2</v>
      </c>
      <c r="G579" s="1563">
        <v>4.01</v>
      </c>
      <c r="H579" s="1048">
        <v>265221.39999999997</v>
      </c>
      <c r="I579" s="1048"/>
      <c r="J579" s="1048"/>
      <c r="K579" s="285">
        <f t="shared" si="370"/>
        <v>265221.39999999997</v>
      </c>
      <c r="L579" s="262">
        <v>1</v>
      </c>
      <c r="M579" s="1417">
        <v>1</v>
      </c>
      <c r="N579" s="285">
        <v>4.01</v>
      </c>
      <c r="O579" s="1048">
        <v>265221.39999999997</v>
      </c>
      <c r="P579" s="1048"/>
      <c r="Q579" s="1048"/>
      <c r="R579" s="285">
        <f t="shared" si="371"/>
        <v>265221.39999999997</v>
      </c>
      <c r="S579" s="285">
        <f t="shared" si="372"/>
        <v>0</v>
      </c>
      <c r="T579" s="285">
        <f t="shared" si="368"/>
        <v>0</v>
      </c>
      <c r="U579" s="285">
        <f t="shared" si="368"/>
        <v>0</v>
      </c>
      <c r="V579" s="285">
        <f t="shared" si="368"/>
        <v>0</v>
      </c>
      <c r="W579" s="285">
        <f t="shared" si="373"/>
        <v>0</v>
      </c>
      <c r="X579" s="262">
        <v>1</v>
      </c>
      <c r="Y579" s="285">
        <v>3</v>
      </c>
      <c r="Z579" s="1563">
        <v>4.01</v>
      </c>
      <c r="AA579" s="1048">
        <v>265221.39999999997</v>
      </c>
      <c r="AB579" s="1048"/>
      <c r="AC579" s="1048"/>
      <c r="AD579" s="285">
        <f t="shared" si="369"/>
        <v>265221.39999999997</v>
      </c>
      <c r="AE579" s="262">
        <v>1</v>
      </c>
      <c r="AF579" s="1417">
        <v>4</v>
      </c>
      <c r="AG579" s="1563">
        <v>4.01</v>
      </c>
      <c r="AH579" s="1048">
        <v>265221.39999999997</v>
      </c>
      <c r="AI579" s="1048"/>
      <c r="AJ579" s="1048"/>
      <c r="AK579" s="285">
        <f t="shared" si="374"/>
        <v>265221.39999999997</v>
      </c>
    </row>
    <row r="580" spans="1:37" ht="27" x14ac:dyDescent="0.25">
      <c r="A580" s="1048">
        <v>7</v>
      </c>
      <c r="B580" s="262" t="s">
        <v>1429</v>
      </c>
      <c r="C580" s="26" t="s">
        <v>6712</v>
      </c>
      <c r="D580" s="329" t="s">
        <v>1</v>
      </c>
      <c r="E580" s="262">
        <v>1</v>
      </c>
      <c r="F580" s="1417">
        <v>1</v>
      </c>
      <c r="G580" s="1563">
        <v>3.88</v>
      </c>
      <c r="H580" s="1048">
        <v>256623.19999999998</v>
      </c>
      <c r="I580" s="1048"/>
      <c r="J580" s="1048"/>
      <c r="K580" s="285">
        <f>H580+I580+J580</f>
        <v>256623.19999999998</v>
      </c>
      <c r="L580" s="262">
        <v>1</v>
      </c>
      <c r="M580" s="1417">
        <v>1</v>
      </c>
      <c r="N580" s="285">
        <v>4.01</v>
      </c>
      <c r="O580" s="1048">
        <v>265221.39999999997</v>
      </c>
      <c r="P580" s="1048"/>
      <c r="Q580" s="1048"/>
      <c r="R580" s="285">
        <f>O580+P580+Q580</f>
        <v>265221.39999999997</v>
      </c>
      <c r="S580" s="285">
        <f>+E580-L580</f>
        <v>0</v>
      </c>
      <c r="T580" s="285">
        <f t="shared" ref="T580:T585" si="375">H580-O580</f>
        <v>-8598.1999999999825</v>
      </c>
      <c r="U580" s="285">
        <f t="shared" ref="U580:U585" si="376">I580-P580</f>
        <v>0</v>
      </c>
      <c r="V580" s="285">
        <f t="shared" ref="V580:V585" si="377">J580-Q580</f>
        <v>0</v>
      </c>
      <c r="W580" s="285">
        <f>T580+U580+V580</f>
        <v>-8598.1999999999825</v>
      </c>
      <c r="X580" s="262">
        <v>1</v>
      </c>
      <c r="Y580" s="285">
        <v>2</v>
      </c>
      <c r="Z580" s="1563">
        <v>3.88</v>
      </c>
      <c r="AA580" s="1048">
        <v>256623.19999999998</v>
      </c>
      <c r="AB580" s="1048"/>
      <c r="AC580" s="1048"/>
      <c r="AD580" s="285">
        <f t="shared" ref="AD580:AD585" si="378">AA580+AB580+AC580</f>
        <v>256623.19999999998</v>
      </c>
      <c r="AE580" s="262">
        <v>1</v>
      </c>
      <c r="AF580" s="1417">
        <v>3</v>
      </c>
      <c r="AG580" s="1563">
        <v>3.88</v>
      </c>
      <c r="AH580" s="1048">
        <v>256623.19999999998</v>
      </c>
      <c r="AI580" s="1048"/>
      <c r="AJ580" s="1048"/>
      <c r="AK580" s="285">
        <f>AH580+AI580+AJ580</f>
        <v>256623.19999999998</v>
      </c>
    </row>
    <row r="581" spans="1:37" ht="27" x14ac:dyDescent="0.25">
      <c r="A581" s="1048">
        <v>8</v>
      </c>
      <c r="B581" s="262" t="s">
        <v>1429</v>
      </c>
      <c r="C581" s="26" t="s">
        <v>6712</v>
      </c>
      <c r="D581" s="329" t="s">
        <v>1</v>
      </c>
      <c r="E581" s="262">
        <v>1</v>
      </c>
      <c r="F581" s="1417">
        <v>1</v>
      </c>
      <c r="G581" s="1563">
        <v>3.88</v>
      </c>
      <c r="H581" s="1048">
        <v>256623.19999999998</v>
      </c>
      <c r="I581" s="1048"/>
      <c r="J581" s="1048"/>
      <c r="K581" s="285">
        <f t="shared" ref="K581:K585" si="379">H581+I581+J581</f>
        <v>256623.19999999998</v>
      </c>
      <c r="L581" s="262">
        <v>1</v>
      </c>
      <c r="M581" s="1417">
        <v>1</v>
      </c>
      <c r="N581" s="285">
        <v>4.01</v>
      </c>
      <c r="O581" s="1048">
        <v>265221.39999999997</v>
      </c>
      <c r="P581" s="1048"/>
      <c r="Q581" s="1048"/>
      <c r="R581" s="285">
        <f t="shared" ref="R581:R585" si="380">O581+P581+Q581</f>
        <v>265221.39999999997</v>
      </c>
      <c r="S581" s="285">
        <f t="shared" ref="S581:S585" si="381">+E581-L581</f>
        <v>0</v>
      </c>
      <c r="T581" s="285">
        <f t="shared" si="375"/>
        <v>-8598.1999999999825</v>
      </c>
      <c r="U581" s="285">
        <f t="shared" si="376"/>
        <v>0</v>
      </c>
      <c r="V581" s="285">
        <f t="shared" si="377"/>
        <v>0</v>
      </c>
      <c r="W581" s="285">
        <f t="shared" ref="W581:W585" si="382">T581+U581+V581</f>
        <v>-8598.1999999999825</v>
      </c>
      <c r="X581" s="262">
        <v>1</v>
      </c>
      <c r="Y581" s="285">
        <v>2</v>
      </c>
      <c r="Z581" s="1563">
        <v>3.88</v>
      </c>
      <c r="AA581" s="1048">
        <v>256623.19999999998</v>
      </c>
      <c r="AB581" s="1048"/>
      <c r="AC581" s="1048"/>
      <c r="AD581" s="285">
        <f t="shared" si="378"/>
        <v>256623.19999999998</v>
      </c>
      <c r="AE581" s="262">
        <v>1</v>
      </c>
      <c r="AF581" s="1417">
        <v>3</v>
      </c>
      <c r="AG581" s="1563">
        <v>3.88</v>
      </c>
      <c r="AH581" s="1048">
        <v>256623.19999999998</v>
      </c>
      <c r="AI581" s="1048"/>
      <c r="AJ581" s="1048"/>
      <c r="AK581" s="285">
        <f t="shared" ref="AK581:AK585" si="383">AH581+AI581+AJ581</f>
        <v>256623.19999999998</v>
      </c>
    </row>
    <row r="582" spans="1:37" ht="27" x14ac:dyDescent="0.25">
      <c r="A582" s="1048">
        <v>9</v>
      </c>
      <c r="B582" s="262" t="s">
        <v>1429</v>
      </c>
      <c r="C582" s="26" t="s">
        <v>6712</v>
      </c>
      <c r="D582" s="329" t="s">
        <v>1</v>
      </c>
      <c r="E582" s="262">
        <v>1</v>
      </c>
      <c r="F582" s="1417">
        <v>1</v>
      </c>
      <c r="G582" s="1563">
        <v>3.88</v>
      </c>
      <c r="H582" s="1048">
        <v>256623.19999999998</v>
      </c>
      <c r="I582" s="1048"/>
      <c r="J582" s="1048"/>
      <c r="K582" s="285">
        <f t="shared" si="379"/>
        <v>256623.19999999998</v>
      </c>
      <c r="L582" s="262">
        <v>1</v>
      </c>
      <c r="M582" s="1417">
        <v>1</v>
      </c>
      <c r="N582" s="285">
        <v>4.01</v>
      </c>
      <c r="O582" s="1048">
        <v>265221.39999999997</v>
      </c>
      <c r="P582" s="1048"/>
      <c r="Q582" s="1048"/>
      <c r="R582" s="285">
        <f t="shared" si="380"/>
        <v>265221.39999999997</v>
      </c>
      <c r="S582" s="285">
        <f t="shared" si="381"/>
        <v>0</v>
      </c>
      <c r="T582" s="285">
        <f t="shared" si="375"/>
        <v>-8598.1999999999825</v>
      </c>
      <c r="U582" s="285">
        <f t="shared" si="376"/>
        <v>0</v>
      </c>
      <c r="V582" s="285">
        <f t="shared" si="377"/>
        <v>0</v>
      </c>
      <c r="W582" s="285">
        <f t="shared" si="382"/>
        <v>-8598.1999999999825</v>
      </c>
      <c r="X582" s="262">
        <v>1</v>
      </c>
      <c r="Y582" s="285">
        <v>2</v>
      </c>
      <c r="Z582" s="1563">
        <v>3.88</v>
      </c>
      <c r="AA582" s="1048">
        <v>256623.19999999998</v>
      </c>
      <c r="AB582" s="1048"/>
      <c r="AC582" s="1048"/>
      <c r="AD582" s="285">
        <f t="shared" si="378"/>
        <v>256623.19999999998</v>
      </c>
      <c r="AE582" s="262">
        <v>1</v>
      </c>
      <c r="AF582" s="1417">
        <v>3</v>
      </c>
      <c r="AG582" s="1563">
        <v>3.88</v>
      </c>
      <c r="AH582" s="1048">
        <v>256623.19999999998</v>
      </c>
      <c r="AI582" s="1048"/>
      <c r="AJ582" s="1048"/>
      <c r="AK582" s="285">
        <f t="shared" si="383"/>
        <v>256623.19999999998</v>
      </c>
    </row>
    <row r="583" spans="1:37" ht="27" x14ac:dyDescent="0.25">
      <c r="A583" s="1048">
        <v>10</v>
      </c>
      <c r="B583" s="262" t="s">
        <v>1429</v>
      </c>
      <c r="C583" s="26" t="s">
        <v>6712</v>
      </c>
      <c r="D583" s="329" t="s">
        <v>1</v>
      </c>
      <c r="E583" s="262">
        <v>1</v>
      </c>
      <c r="F583" s="1417">
        <v>1</v>
      </c>
      <c r="G583" s="1563">
        <v>3.88</v>
      </c>
      <c r="H583" s="1048">
        <v>256623.19999999998</v>
      </c>
      <c r="I583" s="1048"/>
      <c r="J583" s="1048"/>
      <c r="K583" s="285">
        <f t="shared" si="379"/>
        <v>256623.19999999998</v>
      </c>
      <c r="L583" s="262">
        <v>1</v>
      </c>
      <c r="M583" s="1417">
        <v>0</v>
      </c>
      <c r="N583" s="285">
        <v>3.88</v>
      </c>
      <c r="O583" s="1048">
        <v>256623.19999999998</v>
      </c>
      <c r="P583" s="1048"/>
      <c r="Q583" s="1048"/>
      <c r="R583" s="285">
        <f t="shared" si="380"/>
        <v>256623.19999999998</v>
      </c>
      <c r="S583" s="285">
        <f t="shared" si="381"/>
        <v>0</v>
      </c>
      <c r="T583" s="285">
        <f t="shared" si="375"/>
        <v>0</v>
      </c>
      <c r="U583" s="285">
        <f t="shared" si="376"/>
        <v>0</v>
      </c>
      <c r="V583" s="285">
        <f t="shared" si="377"/>
        <v>0</v>
      </c>
      <c r="W583" s="285">
        <f t="shared" si="382"/>
        <v>0</v>
      </c>
      <c r="X583" s="262">
        <v>1</v>
      </c>
      <c r="Y583" s="285">
        <v>2</v>
      </c>
      <c r="Z583" s="1563">
        <v>3.88</v>
      </c>
      <c r="AA583" s="1048">
        <v>256623.19999999998</v>
      </c>
      <c r="AB583" s="1048"/>
      <c r="AC583" s="1048"/>
      <c r="AD583" s="285">
        <f t="shared" si="378"/>
        <v>256623.19999999998</v>
      </c>
      <c r="AE583" s="262">
        <v>1</v>
      </c>
      <c r="AF583" s="1417">
        <v>3</v>
      </c>
      <c r="AG583" s="1563">
        <v>3.88</v>
      </c>
      <c r="AH583" s="1048">
        <v>256623.19999999998</v>
      </c>
      <c r="AI583" s="1048"/>
      <c r="AJ583" s="1048"/>
      <c r="AK583" s="285">
        <f t="shared" si="383"/>
        <v>256623.19999999998</v>
      </c>
    </row>
    <row r="584" spans="1:37" ht="27" x14ac:dyDescent="0.25">
      <c r="A584" s="1048">
        <v>11</v>
      </c>
      <c r="B584" s="262" t="s">
        <v>1429</v>
      </c>
      <c r="C584" s="26" t="s">
        <v>6712</v>
      </c>
      <c r="D584" s="329" t="s">
        <v>1</v>
      </c>
      <c r="E584" s="262">
        <v>1</v>
      </c>
      <c r="F584" s="1417">
        <v>1</v>
      </c>
      <c r="G584" s="1563">
        <v>3.88</v>
      </c>
      <c r="H584" s="1048">
        <v>256623.19999999998</v>
      </c>
      <c r="I584" s="1048"/>
      <c r="J584" s="1048"/>
      <c r="K584" s="285">
        <f t="shared" si="379"/>
        <v>256623.19999999998</v>
      </c>
      <c r="L584" s="262">
        <v>1</v>
      </c>
      <c r="M584" s="1417">
        <v>1</v>
      </c>
      <c r="N584" s="285">
        <v>4.01</v>
      </c>
      <c r="O584" s="1048">
        <v>265221.39999999997</v>
      </c>
      <c r="P584" s="1048"/>
      <c r="Q584" s="1048"/>
      <c r="R584" s="285">
        <f t="shared" si="380"/>
        <v>265221.39999999997</v>
      </c>
      <c r="S584" s="285">
        <f t="shared" si="381"/>
        <v>0</v>
      </c>
      <c r="T584" s="285">
        <f t="shared" si="375"/>
        <v>-8598.1999999999825</v>
      </c>
      <c r="U584" s="285">
        <f t="shared" si="376"/>
        <v>0</v>
      </c>
      <c r="V584" s="285">
        <f t="shared" si="377"/>
        <v>0</v>
      </c>
      <c r="W584" s="285">
        <f t="shared" si="382"/>
        <v>-8598.1999999999825</v>
      </c>
      <c r="X584" s="262">
        <v>1</v>
      </c>
      <c r="Y584" s="285">
        <v>2</v>
      </c>
      <c r="Z584" s="1563">
        <v>3.88</v>
      </c>
      <c r="AA584" s="1048">
        <v>256623.19999999998</v>
      </c>
      <c r="AB584" s="1048"/>
      <c r="AC584" s="1048"/>
      <c r="AD584" s="285">
        <f t="shared" si="378"/>
        <v>256623.19999999998</v>
      </c>
      <c r="AE584" s="262">
        <v>1</v>
      </c>
      <c r="AF584" s="1417">
        <v>3</v>
      </c>
      <c r="AG584" s="1563">
        <v>3.88</v>
      </c>
      <c r="AH584" s="1048">
        <v>256623.19999999998</v>
      </c>
      <c r="AI584" s="1048"/>
      <c r="AJ584" s="1048"/>
      <c r="AK584" s="285">
        <f t="shared" si="383"/>
        <v>256623.19999999998</v>
      </c>
    </row>
    <row r="585" spans="1:37" ht="27" x14ac:dyDescent="0.25">
      <c r="A585" s="1048">
        <v>12</v>
      </c>
      <c r="B585" s="262" t="s">
        <v>1429</v>
      </c>
      <c r="C585" s="26" t="s">
        <v>6712</v>
      </c>
      <c r="D585" s="329" t="s">
        <v>1</v>
      </c>
      <c r="E585" s="262">
        <v>1</v>
      </c>
      <c r="F585" s="1417">
        <v>1</v>
      </c>
      <c r="G585" s="1563">
        <v>3.88</v>
      </c>
      <c r="H585" s="1048">
        <v>256623.19999999998</v>
      </c>
      <c r="I585" s="1048"/>
      <c r="J585" s="1048"/>
      <c r="K585" s="285">
        <f t="shared" si="379"/>
        <v>256623.19999999998</v>
      </c>
      <c r="L585" s="262">
        <v>1</v>
      </c>
      <c r="M585" s="1417">
        <v>1</v>
      </c>
      <c r="N585" s="285">
        <v>4.01</v>
      </c>
      <c r="O585" s="1048">
        <v>265221.39999999997</v>
      </c>
      <c r="P585" s="1048"/>
      <c r="Q585" s="1048"/>
      <c r="R585" s="285">
        <f t="shared" si="380"/>
        <v>265221.39999999997</v>
      </c>
      <c r="S585" s="285">
        <f t="shared" si="381"/>
        <v>0</v>
      </c>
      <c r="T585" s="285">
        <f t="shared" si="375"/>
        <v>-8598.1999999999825</v>
      </c>
      <c r="U585" s="285">
        <f t="shared" si="376"/>
        <v>0</v>
      </c>
      <c r="V585" s="285">
        <f t="shared" si="377"/>
        <v>0</v>
      </c>
      <c r="W585" s="285">
        <f t="shared" si="382"/>
        <v>-8598.1999999999825</v>
      </c>
      <c r="X585" s="262">
        <v>1</v>
      </c>
      <c r="Y585" s="285">
        <v>2</v>
      </c>
      <c r="Z585" s="1563">
        <v>3.88</v>
      </c>
      <c r="AA585" s="1048">
        <v>256623.19999999998</v>
      </c>
      <c r="AB585" s="1048"/>
      <c r="AC585" s="1048"/>
      <c r="AD585" s="285">
        <f t="shared" si="378"/>
        <v>256623.19999999998</v>
      </c>
      <c r="AE585" s="262">
        <v>1</v>
      </c>
      <c r="AF585" s="1417">
        <v>3</v>
      </c>
      <c r="AG585" s="1563">
        <v>3.88</v>
      </c>
      <c r="AH585" s="1048">
        <v>256623.19999999998</v>
      </c>
      <c r="AI585" s="1048"/>
      <c r="AJ585" s="1048"/>
      <c r="AK585" s="285">
        <f t="shared" si="383"/>
        <v>256623.19999999998</v>
      </c>
    </row>
    <row r="586" spans="1:37" s="555" customFormat="1" ht="14.25" x14ac:dyDescent="0.25">
      <c r="A586" s="553"/>
      <c r="B586" s="561" t="s">
        <v>113</v>
      </c>
      <c r="C586" s="329" t="s">
        <v>1</v>
      </c>
      <c r="D586" s="329" t="s">
        <v>1</v>
      </c>
      <c r="E586" s="329">
        <f>SUM(E574:E585)</f>
        <v>12</v>
      </c>
      <c r="F586" s="329"/>
      <c r="G586" s="329"/>
      <c r="H586" s="329">
        <f>SUM(H574:H585)</f>
        <v>3122469.4000000004</v>
      </c>
      <c r="I586" s="329">
        <f>SUM(I574:I579)</f>
        <v>0</v>
      </c>
      <c r="J586" s="329">
        <f>SUM(J574:J579)</f>
        <v>0</v>
      </c>
      <c r="K586" s="329">
        <f>SUM(K574:K585)</f>
        <v>3122469.4000000004</v>
      </c>
      <c r="L586" s="329">
        <f>SUM(L574:L579)</f>
        <v>6</v>
      </c>
      <c r="M586" s="329"/>
      <c r="N586" s="329"/>
      <c r="O586" s="329">
        <f t="shared" ref="O586:W586" si="384">SUM(O574:O579)</f>
        <v>1582730.1999999997</v>
      </c>
      <c r="P586" s="329">
        <f t="shared" si="384"/>
        <v>0</v>
      </c>
      <c r="Q586" s="329">
        <f t="shared" si="384"/>
        <v>0</v>
      </c>
      <c r="R586" s="329">
        <f t="shared" si="384"/>
        <v>1582730.1999999997</v>
      </c>
      <c r="S586" s="329">
        <f t="shared" si="384"/>
        <v>0</v>
      </c>
      <c r="T586" s="329">
        <f t="shared" si="384"/>
        <v>0</v>
      </c>
      <c r="U586" s="329">
        <f t="shared" si="384"/>
        <v>0</v>
      </c>
      <c r="V586" s="329">
        <f t="shared" si="384"/>
        <v>0</v>
      </c>
      <c r="W586" s="329">
        <f t="shared" si="384"/>
        <v>0</v>
      </c>
      <c r="X586" s="329">
        <f>SUM(X574:X585)</f>
        <v>12</v>
      </c>
      <c r="Y586" s="329"/>
      <c r="Z586" s="329"/>
      <c r="AA586" s="329">
        <f>SUM(AA574:AA585)</f>
        <v>3122469.4000000004</v>
      </c>
      <c r="AB586" s="329">
        <f>SUM(AB574:AB579)</f>
        <v>0</v>
      </c>
      <c r="AC586" s="329">
        <f>SUM(AC574:AC579)</f>
        <v>0</v>
      </c>
      <c r="AD586" s="329">
        <f>SUM(AD574:AD585)</f>
        <v>3122469.4000000004</v>
      </c>
      <c r="AE586" s="329">
        <f>SUM(AE574:AE585)</f>
        <v>12</v>
      </c>
      <c r="AF586" s="329"/>
      <c r="AG586" s="329"/>
      <c r="AH586" s="329">
        <f>SUM(AH574:AH585)</f>
        <v>3122469.4000000004</v>
      </c>
      <c r="AI586" s="329">
        <f>SUM(AI574:AI585)</f>
        <v>0</v>
      </c>
      <c r="AJ586" s="329">
        <f>SUM(AJ574:AJ585)</f>
        <v>0</v>
      </c>
      <c r="AK586" s="329">
        <f>SUM(AK574:AK585)</f>
        <v>3122469.4000000004</v>
      </c>
    </row>
    <row r="589" spans="1:37" ht="16.5" x14ac:dyDescent="0.3">
      <c r="B589" s="556" t="s">
        <v>230</v>
      </c>
      <c r="I589" s="327"/>
      <c r="K589" s="1512"/>
      <c r="L589" s="327"/>
      <c r="Q589" s="327"/>
      <c r="R589" s="327"/>
      <c r="S589" s="327"/>
      <c r="U589" s="1512"/>
      <c r="V589" s="327"/>
      <c r="X589" s="37"/>
    </row>
    <row r="590" spans="1:37" ht="24" customHeight="1" thickBot="1" x14ac:dyDescent="0.3">
      <c r="B590" s="557"/>
      <c r="C590" s="404"/>
      <c r="D590" s="404"/>
      <c r="E590" s="557"/>
      <c r="F590" s="404"/>
      <c r="G590" s="404"/>
      <c r="H590" s="404"/>
      <c r="J590" s="236"/>
      <c r="K590" s="1180"/>
      <c r="L590" s="236"/>
      <c r="M590" s="1411"/>
      <c r="N590" s="1411"/>
      <c r="O590" s="236"/>
      <c r="P590" s="236"/>
      <c r="Q590" s="1411"/>
      <c r="R590" s="1410"/>
      <c r="S590" s="1740"/>
      <c r="T590" s="1740"/>
      <c r="U590" s="1740"/>
      <c r="V590" s="1740"/>
      <c r="W590" s="1740"/>
      <c r="X590" s="236"/>
    </row>
    <row r="591" spans="1:37" s="282" customFormat="1" ht="25.5" customHeight="1" x14ac:dyDescent="0.25">
      <c r="A591" s="19"/>
      <c r="B591" s="558" t="s">
        <v>29</v>
      </c>
      <c r="C591" s="1548" t="s">
        <v>535</v>
      </c>
      <c r="D591" s="1548"/>
      <c r="E591" s="1548"/>
      <c r="F591" s="1548"/>
      <c r="G591" s="1548"/>
      <c r="H591" s="1548"/>
      <c r="I591" s="20"/>
      <c r="J591" s="20"/>
      <c r="K591" s="259" t="s">
        <v>228</v>
      </c>
      <c r="L591" s="1412"/>
      <c r="M591" s="327"/>
      <c r="N591" s="20"/>
      <c r="O591" s="20"/>
      <c r="P591" s="20"/>
      <c r="Q591" s="20"/>
      <c r="S591" s="20"/>
      <c r="T591" s="20"/>
      <c r="U591" s="20"/>
      <c r="V591" s="20"/>
      <c r="W591" s="259" t="s">
        <v>228</v>
      </c>
    </row>
    <row r="592" spans="1:37" s="1414" customFormat="1" ht="14.25" x14ac:dyDescent="0.25">
      <c r="A592" s="1413"/>
      <c r="B592" s="559"/>
      <c r="C592" s="1894" t="s">
        <v>424</v>
      </c>
      <c r="D592" s="1895"/>
      <c r="E592" s="1895"/>
      <c r="F592" s="1895"/>
      <c r="G592" s="1895"/>
      <c r="H592" s="1895"/>
      <c r="I592" s="1895"/>
      <c r="J592" s="1895"/>
      <c r="K592" s="1896"/>
      <c r="L592" s="1897" t="s">
        <v>392</v>
      </c>
      <c r="M592" s="1892"/>
      <c r="N592" s="1892"/>
      <c r="O592" s="1892"/>
      <c r="P592" s="1892"/>
      <c r="Q592" s="1892"/>
      <c r="R592" s="1893"/>
      <c r="S592" s="1892" t="s">
        <v>229</v>
      </c>
      <c r="T592" s="1892"/>
      <c r="U592" s="1892"/>
      <c r="V592" s="1892"/>
      <c r="W592" s="1892"/>
      <c r="X592" s="1897" t="s">
        <v>450</v>
      </c>
      <c r="Y592" s="1892"/>
      <c r="Z592" s="1892"/>
      <c r="AA592" s="1892"/>
      <c r="AB592" s="1892"/>
      <c r="AC592" s="1892"/>
      <c r="AD592" s="1892"/>
      <c r="AE592" s="1892" t="s">
        <v>1683</v>
      </c>
      <c r="AF592" s="1892"/>
      <c r="AG592" s="1892"/>
      <c r="AH592" s="1892"/>
      <c r="AI592" s="1892"/>
      <c r="AJ592" s="1892"/>
      <c r="AK592" s="1893"/>
    </row>
    <row r="593" spans="1:37" s="282" customFormat="1" ht="140.25" x14ac:dyDescent="0.25">
      <c r="A593" s="303" t="s">
        <v>114</v>
      </c>
      <c r="B593" s="326" t="s">
        <v>231</v>
      </c>
      <c r="C593" s="1418" t="s">
        <v>232</v>
      </c>
      <c r="D593" s="1418" t="s">
        <v>233</v>
      </c>
      <c r="E593" s="1418" t="s">
        <v>223</v>
      </c>
      <c r="F593" s="1418" t="s">
        <v>423</v>
      </c>
      <c r="G593" s="1418" t="s">
        <v>396</v>
      </c>
      <c r="H593" s="1415" t="s">
        <v>1604</v>
      </c>
      <c r="I593" s="326" t="s">
        <v>235</v>
      </c>
      <c r="J593" s="326" t="s">
        <v>236</v>
      </c>
      <c r="K593" s="326" t="s">
        <v>380</v>
      </c>
      <c r="L593" s="326" t="s">
        <v>223</v>
      </c>
      <c r="M593" s="326" t="s">
        <v>473</v>
      </c>
      <c r="N593" s="326" t="s">
        <v>377</v>
      </c>
      <c r="O593" s="326" t="s">
        <v>298</v>
      </c>
      <c r="P593" s="326" t="s">
        <v>235</v>
      </c>
      <c r="Q593" s="326" t="s">
        <v>236</v>
      </c>
      <c r="R593" s="326" t="s">
        <v>379</v>
      </c>
      <c r="S593" s="326" t="s">
        <v>223</v>
      </c>
      <c r="T593" s="326" t="s">
        <v>298</v>
      </c>
      <c r="U593" s="326" t="s">
        <v>235</v>
      </c>
      <c r="V593" s="326" t="s">
        <v>236</v>
      </c>
      <c r="W593" s="326" t="s">
        <v>378</v>
      </c>
      <c r="X593" s="326" t="s">
        <v>223</v>
      </c>
      <c r="Y593" s="326" t="s">
        <v>1605</v>
      </c>
      <c r="Z593" s="1419" t="s">
        <v>426</v>
      </c>
      <c r="AA593" s="326" t="s">
        <v>298</v>
      </c>
      <c r="AB593" s="326" t="s">
        <v>235</v>
      </c>
      <c r="AC593" s="326" t="s">
        <v>236</v>
      </c>
      <c r="AD593" s="326" t="s">
        <v>379</v>
      </c>
      <c r="AE593" s="326" t="s">
        <v>223</v>
      </c>
      <c r="AF593" s="326" t="s">
        <v>1606</v>
      </c>
      <c r="AG593" s="1419" t="s">
        <v>474</v>
      </c>
      <c r="AH593" s="326" t="s">
        <v>298</v>
      </c>
      <c r="AI593" s="326" t="s">
        <v>235</v>
      </c>
      <c r="AJ593" s="326" t="s">
        <v>236</v>
      </c>
      <c r="AK593" s="326" t="s">
        <v>379</v>
      </c>
    </row>
    <row r="594" spans="1:37" s="1416" customFormat="1" ht="12.75" x14ac:dyDescent="0.25">
      <c r="A594" s="328">
        <v>1</v>
      </c>
      <c r="B594" s="328">
        <v>2</v>
      </c>
      <c r="C594" s="328">
        <v>3</v>
      </c>
      <c r="D594" s="328">
        <v>4</v>
      </c>
      <c r="E594" s="328">
        <v>5</v>
      </c>
      <c r="F594" s="328">
        <v>6</v>
      </c>
      <c r="G594" s="328">
        <v>7</v>
      </c>
      <c r="H594" s="328">
        <v>8</v>
      </c>
      <c r="I594" s="328">
        <v>9</v>
      </c>
      <c r="J594" s="328">
        <v>10</v>
      </c>
      <c r="K594" s="328">
        <v>11</v>
      </c>
      <c r="L594" s="328">
        <v>12</v>
      </c>
      <c r="M594" s="328">
        <v>13</v>
      </c>
      <c r="N594" s="328">
        <v>14</v>
      </c>
      <c r="O594" s="328">
        <v>15</v>
      </c>
      <c r="P594" s="328">
        <v>16</v>
      </c>
      <c r="Q594" s="328">
        <v>17</v>
      </c>
      <c r="R594" s="328">
        <v>18</v>
      </c>
      <c r="S594" s="328">
        <v>19</v>
      </c>
      <c r="T594" s="328">
        <v>20</v>
      </c>
      <c r="U594" s="328">
        <v>21</v>
      </c>
      <c r="V594" s="328">
        <v>22</v>
      </c>
      <c r="W594" s="328">
        <v>23</v>
      </c>
      <c r="X594" s="328">
        <v>12</v>
      </c>
      <c r="Y594" s="328">
        <v>13</v>
      </c>
      <c r="Z594" s="328">
        <v>14</v>
      </c>
      <c r="AA594" s="328">
        <v>15</v>
      </c>
      <c r="AB594" s="328">
        <v>16</v>
      </c>
      <c r="AC594" s="328">
        <v>17</v>
      </c>
      <c r="AD594" s="328">
        <v>18</v>
      </c>
      <c r="AE594" s="328">
        <v>12</v>
      </c>
      <c r="AF594" s="328">
        <v>13</v>
      </c>
      <c r="AG594" s="328">
        <v>14</v>
      </c>
      <c r="AH594" s="328">
        <v>15</v>
      </c>
      <c r="AI594" s="328">
        <v>16</v>
      </c>
      <c r="AJ594" s="328">
        <v>17</v>
      </c>
      <c r="AK594" s="328">
        <v>18</v>
      </c>
    </row>
    <row r="595" spans="1:37" ht="57.75" x14ac:dyDescent="0.3">
      <c r="A595" s="553" t="s">
        <v>2</v>
      </c>
      <c r="B595" s="560" t="s">
        <v>1607</v>
      </c>
      <c r="C595" s="285"/>
      <c r="D595" s="285"/>
      <c r="E595" s="560"/>
      <c r="F595" s="285"/>
      <c r="G595" s="285"/>
      <c r="H595" s="285"/>
      <c r="I595" s="285"/>
      <c r="J595" s="285"/>
      <c r="K595" s="285"/>
      <c r="L595" s="560"/>
      <c r="M595" s="285"/>
      <c r="N595" s="285"/>
      <c r="O595" s="285"/>
      <c r="P595" s="285"/>
      <c r="Q595" s="285"/>
      <c r="R595" s="285"/>
      <c r="S595" s="285"/>
      <c r="T595" s="285"/>
      <c r="U595" s="285"/>
      <c r="V595" s="285"/>
      <c r="W595" s="285"/>
      <c r="X595" s="560"/>
      <c r="Y595" s="285"/>
      <c r="Z595" s="285"/>
      <c r="AA595" s="285"/>
      <c r="AB595" s="285"/>
      <c r="AC595" s="285"/>
      <c r="AD595" s="285"/>
      <c r="AE595" s="560"/>
      <c r="AF595" s="285"/>
      <c r="AG595" s="285"/>
      <c r="AH595" s="285"/>
      <c r="AI595" s="285"/>
      <c r="AJ595" s="285"/>
      <c r="AK595" s="285"/>
    </row>
    <row r="596" spans="1:37" x14ac:dyDescent="0.25">
      <c r="A596" s="1048"/>
      <c r="B596" s="301" t="s">
        <v>200</v>
      </c>
      <c r="C596" s="285"/>
      <c r="D596" s="285"/>
      <c r="E596" s="301"/>
      <c r="F596" s="285"/>
      <c r="G596" s="285"/>
      <c r="H596" s="285"/>
      <c r="I596" s="285"/>
      <c r="J596" s="285"/>
      <c r="K596" s="285"/>
      <c r="L596" s="301"/>
      <c r="M596" s="285"/>
      <c r="N596" s="285"/>
      <c r="O596" s="285"/>
      <c r="P596" s="285"/>
      <c r="Q596" s="285"/>
      <c r="R596" s="285"/>
      <c r="S596" s="285"/>
      <c r="T596" s="285"/>
      <c r="U596" s="285"/>
      <c r="V596" s="285"/>
      <c r="W596" s="285"/>
      <c r="X596" s="301"/>
      <c r="Y596" s="285"/>
      <c r="Z596" s="285"/>
      <c r="AA596" s="285"/>
      <c r="AB596" s="285"/>
      <c r="AC596" s="285"/>
      <c r="AD596" s="285"/>
      <c r="AE596" s="301"/>
      <c r="AF596" s="285"/>
      <c r="AG596" s="285"/>
      <c r="AH596" s="285"/>
      <c r="AI596" s="285"/>
      <c r="AJ596" s="285"/>
      <c r="AK596" s="285"/>
    </row>
    <row r="597" spans="1:37" x14ac:dyDescent="0.25">
      <c r="A597" s="1048"/>
      <c r="B597" s="301"/>
      <c r="C597" s="285"/>
      <c r="D597" s="285"/>
      <c r="E597" s="301"/>
      <c r="F597" s="285"/>
      <c r="G597" s="285"/>
      <c r="H597" s="301"/>
      <c r="I597" s="301"/>
      <c r="J597" s="301"/>
      <c r="K597" s="301"/>
      <c r="L597" s="301"/>
      <c r="M597" s="285"/>
      <c r="N597" s="285"/>
      <c r="O597" s="301"/>
      <c r="P597" s="301"/>
      <c r="Q597" s="301"/>
      <c r="R597" s="301"/>
      <c r="S597" s="301"/>
      <c r="T597" s="301"/>
      <c r="U597" s="301"/>
      <c r="V597" s="301"/>
      <c r="W597" s="301"/>
      <c r="X597" s="301"/>
      <c r="Y597" s="285"/>
      <c r="Z597" s="285"/>
      <c r="AA597" s="301"/>
      <c r="AB597" s="301"/>
      <c r="AC597" s="301"/>
      <c r="AD597" s="301"/>
      <c r="AE597" s="301"/>
      <c r="AF597" s="285"/>
      <c r="AG597" s="285"/>
      <c r="AH597" s="301"/>
      <c r="AI597" s="301"/>
      <c r="AJ597" s="301"/>
      <c r="AK597" s="301"/>
    </row>
    <row r="598" spans="1:37" ht="27" x14ac:dyDescent="0.25">
      <c r="A598" s="1048">
        <v>1</v>
      </c>
      <c r="B598" s="262" t="s">
        <v>6917</v>
      </c>
      <c r="C598" s="26" t="s">
        <v>6712</v>
      </c>
      <c r="D598" s="329" t="s">
        <v>1</v>
      </c>
      <c r="E598" s="262">
        <v>1</v>
      </c>
      <c r="F598" s="1417">
        <v>2</v>
      </c>
      <c r="G598" s="1563">
        <v>4.01</v>
      </c>
      <c r="H598" s="1048">
        <v>265221.39999999997</v>
      </c>
      <c r="I598" s="1048">
        <v>0</v>
      </c>
      <c r="J598" s="1048"/>
      <c r="K598" s="285">
        <f>H598+I598+J598</f>
        <v>265221.39999999997</v>
      </c>
      <c r="L598" s="262">
        <v>1</v>
      </c>
      <c r="M598" s="1417">
        <v>1</v>
      </c>
      <c r="N598" s="285">
        <v>4.01</v>
      </c>
      <c r="O598" s="1048">
        <v>265221.39999999997</v>
      </c>
      <c r="P598" s="1048">
        <v>0</v>
      </c>
      <c r="Q598" s="1048"/>
      <c r="R598" s="285">
        <f>O598+P598+Q598</f>
        <v>265221.39999999997</v>
      </c>
      <c r="S598" s="285">
        <f>+E598-L598</f>
        <v>0</v>
      </c>
      <c r="T598" s="285">
        <f t="shared" ref="T598:V613" si="385">H598-O598</f>
        <v>0</v>
      </c>
      <c r="U598" s="285">
        <f t="shared" si="385"/>
        <v>0</v>
      </c>
      <c r="V598" s="285">
        <f t="shared" si="385"/>
        <v>0</v>
      </c>
      <c r="W598" s="285">
        <f>T598+U598+V598</f>
        <v>0</v>
      </c>
      <c r="X598" s="262">
        <v>1</v>
      </c>
      <c r="Y598" s="1417">
        <v>3</v>
      </c>
      <c r="Z598" s="1563">
        <v>4.01</v>
      </c>
      <c r="AA598" s="1048">
        <v>265221.39999999997</v>
      </c>
      <c r="AB598" s="1048">
        <v>0</v>
      </c>
      <c r="AC598" s="1048"/>
      <c r="AD598" s="285">
        <f t="shared" ref="AD598:AD621" si="386">AA598+AB598+AC598</f>
        <v>265221.39999999997</v>
      </c>
      <c r="AE598" s="262">
        <v>1</v>
      </c>
      <c r="AF598" s="1417">
        <v>4</v>
      </c>
      <c r="AG598" s="1563">
        <v>4.01</v>
      </c>
      <c r="AH598" s="1048">
        <v>265221.39999999997</v>
      </c>
      <c r="AI598" s="1048">
        <v>0</v>
      </c>
      <c r="AJ598" s="1048"/>
      <c r="AK598" s="285">
        <f>AH598+AI598+AJ598</f>
        <v>265221.39999999997</v>
      </c>
    </row>
    <row r="599" spans="1:37" ht="27" x14ac:dyDescent="0.25">
      <c r="A599" s="1048">
        <v>2</v>
      </c>
      <c r="B599" s="262" t="s">
        <v>6918</v>
      </c>
      <c r="C599" s="26" t="s">
        <v>6712</v>
      </c>
      <c r="D599" s="329" t="s">
        <v>1</v>
      </c>
      <c r="E599" s="262">
        <v>1</v>
      </c>
      <c r="F599" s="1417">
        <v>2</v>
      </c>
      <c r="G599" s="1563">
        <v>4.01</v>
      </c>
      <c r="H599" s="1048">
        <v>265221.39999999997</v>
      </c>
      <c r="I599" s="1048">
        <v>0</v>
      </c>
      <c r="J599" s="1048"/>
      <c r="K599" s="285">
        <f t="shared" ref="K599:K603" si="387">H599+I599+J599</f>
        <v>265221.39999999997</v>
      </c>
      <c r="L599" s="262">
        <v>1</v>
      </c>
      <c r="M599" s="1417">
        <v>1</v>
      </c>
      <c r="N599" s="285">
        <v>4.01</v>
      </c>
      <c r="O599" s="1048">
        <v>265221.39999999997</v>
      </c>
      <c r="P599" s="1048">
        <v>0</v>
      </c>
      <c r="Q599" s="1048"/>
      <c r="R599" s="285">
        <f t="shared" ref="R599:R603" si="388">O599+P599+Q599</f>
        <v>265221.39999999997</v>
      </c>
      <c r="S599" s="285">
        <f t="shared" ref="S599:S603" si="389">+E599-L599</f>
        <v>0</v>
      </c>
      <c r="T599" s="285">
        <f t="shared" si="385"/>
        <v>0</v>
      </c>
      <c r="U599" s="285">
        <f t="shared" si="385"/>
        <v>0</v>
      </c>
      <c r="V599" s="285">
        <f t="shared" si="385"/>
        <v>0</v>
      </c>
      <c r="W599" s="285">
        <f t="shared" ref="W599:W603" si="390">T599+U599+V599</f>
        <v>0</v>
      </c>
      <c r="X599" s="262">
        <v>1</v>
      </c>
      <c r="Y599" s="1417">
        <v>3</v>
      </c>
      <c r="Z599" s="1563">
        <v>4.01</v>
      </c>
      <c r="AA599" s="1048">
        <v>265221.39999999997</v>
      </c>
      <c r="AB599" s="1048">
        <v>0</v>
      </c>
      <c r="AC599" s="1048"/>
      <c r="AD599" s="285">
        <f t="shared" si="386"/>
        <v>265221.39999999997</v>
      </c>
      <c r="AE599" s="262">
        <v>1</v>
      </c>
      <c r="AF599" s="1417">
        <v>4</v>
      </c>
      <c r="AG599" s="1563">
        <v>4.01</v>
      </c>
      <c r="AH599" s="1048">
        <v>265221.39999999997</v>
      </c>
      <c r="AI599" s="1048">
        <v>0</v>
      </c>
      <c r="AJ599" s="1048"/>
      <c r="AK599" s="285">
        <f t="shared" ref="AK599:AK603" si="391">AH599+AI599+AJ599</f>
        <v>265221.39999999997</v>
      </c>
    </row>
    <row r="600" spans="1:37" ht="27" x14ac:dyDescent="0.25">
      <c r="A600" s="1048">
        <v>3</v>
      </c>
      <c r="B600" s="262" t="s">
        <v>6919</v>
      </c>
      <c r="C600" s="26" t="s">
        <v>6712</v>
      </c>
      <c r="D600" s="329" t="s">
        <v>1</v>
      </c>
      <c r="E600" s="262">
        <v>1</v>
      </c>
      <c r="F600" s="1417">
        <v>2</v>
      </c>
      <c r="G600" s="1563">
        <v>4.01</v>
      </c>
      <c r="H600" s="1048">
        <v>265221.39999999997</v>
      </c>
      <c r="I600" s="1048">
        <v>0</v>
      </c>
      <c r="J600" s="1048"/>
      <c r="K600" s="285">
        <f t="shared" si="387"/>
        <v>265221.39999999997</v>
      </c>
      <c r="L600" s="262">
        <v>1</v>
      </c>
      <c r="M600" s="1417">
        <v>1</v>
      </c>
      <c r="N600" s="285">
        <v>4.01</v>
      </c>
      <c r="O600" s="1048">
        <v>265221.39999999997</v>
      </c>
      <c r="P600" s="1048">
        <v>0</v>
      </c>
      <c r="Q600" s="1048"/>
      <c r="R600" s="285">
        <f t="shared" si="388"/>
        <v>265221.39999999997</v>
      </c>
      <c r="S600" s="285">
        <f t="shared" si="389"/>
        <v>0</v>
      </c>
      <c r="T600" s="285">
        <f t="shared" si="385"/>
        <v>0</v>
      </c>
      <c r="U600" s="285">
        <f t="shared" si="385"/>
        <v>0</v>
      </c>
      <c r="V600" s="285">
        <f t="shared" si="385"/>
        <v>0</v>
      </c>
      <c r="W600" s="285">
        <f t="shared" si="390"/>
        <v>0</v>
      </c>
      <c r="X600" s="262">
        <v>1</v>
      </c>
      <c r="Y600" s="1417">
        <v>3</v>
      </c>
      <c r="Z600" s="1563">
        <v>4.01</v>
      </c>
      <c r="AA600" s="1048">
        <v>265221.39999999997</v>
      </c>
      <c r="AB600" s="1048">
        <v>0</v>
      </c>
      <c r="AC600" s="1048"/>
      <c r="AD600" s="285">
        <f t="shared" si="386"/>
        <v>265221.39999999997</v>
      </c>
      <c r="AE600" s="262">
        <v>1</v>
      </c>
      <c r="AF600" s="1417">
        <v>4</v>
      </c>
      <c r="AG600" s="1563">
        <v>4.01</v>
      </c>
      <c r="AH600" s="1048">
        <v>265221.39999999997</v>
      </c>
      <c r="AI600" s="1048">
        <v>0</v>
      </c>
      <c r="AJ600" s="1048"/>
      <c r="AK600" s="285">
        <f t="shared" si="391"/>
        <v>265221.39999999997</v>
      </c>
    </row>
    <row r="601" spans="1:37" ht="27" x14ac:dyDescent="0.25">
      <c r="A601" s="1048">
        <v>4</v>
      </c>
      <c r="B601" s="262" t="s">
        <v>6920</v>
      </c>
      <c r="C601" s="26" t="s">
        <v>6712</v>
      </c>
      <c r="D601" s="329" t="s">
        <v>1</v>
      </c>
      <c r="E601" s="262">
        <v>1</v>
      </c>
      <c r="F601" s="1417">
        <v>2</v>
      </c>
      <c r="G601" s="1563">
        <v>4.01</v>
      </c>
      <c r="H601" s="1048">
        <v>265221.39999999997</v>
      </c>
      <c r="I601" s="1048">
        <v>0</v>
      </c>
      <c r="J601" s="1048"/>
      <c r="K601" s="285">
        <f t="shared" si="387"/>
        <v>265221.39999999997</v>
      </c>
      <c r="L601" s="262">
        <v>1</v>
      </c>
      <c r="M601" s="1417">
        <v>1</v>
      </c>
      <c r="N601" s="285">
        <v>4.01</v>
      </c>
      <c r="O601" s="1048">
        <v>265221.39999999997</v>
      </c>
      <c r="P601" s="1048">
        <v>0</v>
      </c>
      <c r="Q601" s="1048"/>
      <c r="R601" s="285">
        <f t="shared" si="388"/>
        <v>265221.39999999997</v>
      </c>
      <c r="S601" s="285">
        <f t="shared" si="389"/>
        <v>0</v>
      </c>
      <c r="T601" s="285">
        <f t="shared" si="385"/>
        <v>0</v>
      </c>
      <c r="U601" s="285">
        <f t="shared" si="385"/>
        <v>0</v>
      </c>
      <c r="V601" s="285">
        <f t="shared" si="385"/>
        <v>0</v>
      </c>
      <c r="W601" s="285">
        <f t="shared" si="390"/>
        <v>0</v>
      </c>
      <c r="X601" s="262">
        <v>1</v>
      </c>
      <c r="Y601" s="1417">
        <v>3</v>
      </c>
      <c r="Z601" s="1563">
        <v>4.01</v>
      </c>
      <c r="AA601" s="1048">
        <v>265221.39999999997</v>
      </c>
      <c r="AB601" s="1048">
        <v>0</v>
      </c>
      <c r="AC601" s="1048"/>
      <c r="AD601" s="285">
        <f t="shared" si="386"/>
        <v>265221.39999999997</v>
      </c>
      <c r="AE601" s="262">
        <v>1</v>
      </c>
      <c r="AF601" s="1417">
        <v>4</v>
      </c>
      <c r="AG601" s="1563">
        <v>4.01</v>
      </c>
      <c r="AH601" s="1048">
        <v>265221.39999999997</v>
      </c>
      <c r="AI601" s="1048">
        <v>0</v>
      </c>
      <c r="AJ601" s="1048"/>
      <c r="AK601" s="285">
        <f t="shared" si="391"/>
        <v>265221.39999999997</v>
      </c>
    </row>
    <row r="602" spans="1:37" ht="27" x14ac:dyDescent="0.25">
      <c r="A602" s="1048">
        <v>5</v>
      </c>
      <c r="B602" s="262" t="s">
        <v>6921</v>
      </c>
      <c r="C602" s="26" t="s">
        <v>6712</v>
      </c>
      <c r="D602" s="329" t="s">
        <v>1</v>
      </c>
      <c r="E602" s="262">
        <v>1</v>
      </c>
      <c r="F602" s="1417">
        <v>2</v>
      </c>
      <c r="G602" s="1563">
        <v>4.01</v>
      </c>
      <c r="H602" s="1048">
        <v>265221.39999999997</v>
      </c>
      <c r="I602" s="1048">
        <v>0</v>
      </c>
      <c r="J602" s="1048"/>
      <c r="K602" s="285">
        <f t="shared" si="387"/>
        <v>265221.39999999997</v>
      </c>
      <c r="L602" s="262">
        <v>1</v>
      </c>
      <c r="M602" s="1417">
        <v>1</v>
      </c>
      <c r="N602" s="285">
        <v>4.01</v>
      </c>
      <c r="O602" s="1048">
        <v>265221.39999999997</v>
      </c>
      <c r="P602" s="1048">
        <v>0</v>
      </c>
      <c r="Q602" s="1048"/>
      <c r="R602" s="285">
        <f t="shared" si="388"/>
        <v>265221.39999999997</v>
      </c>
      <c r="S602" s="285">
        <f t="shared" si="389"/>
        <v>0</v>
      </c>
      <c r="T602" s="285">
        <f t="shared" si="385"/>
        <v>0</v>
      </c>
      <c r="U602" s="285">
        <f t="shared" si="385"/>
        <v>0</v>
      </c>
      <c r="V602" s="285">
        <f t="shared" si="385"/>
        <v>0</v>
      </c>
      <c r="W602" s="285">
        <f t="shared" si="390"/>
        <v>0</v>
      </c>
      <c r="X602" s="262">
        <v>1</v>
      </c>
      <c r="Y602" s="1417">
        <v>3</v>
      </c>
      <c r="Z602" s="1563">
        <v>4.01</v>
      </c>
      <c r="AA602" s="1048">
        <v>265221.39999999997</v>
      </c>
      <c r="AB602" s="1048">
        <v>0</v>
      </c>
      <c r="AC602" s="1048"/>
      <c r="AD602" s="285">
        <f t="shared" si="386"/>
        <v>265221.39999999997</v>
      </c>
      <c r="AE602" s="262">
        <v>1</v>
      </c>
      <c r="AF602" s="1417">
        <v>4</v>
      </c>
      <c r="AG602" s="1563">
        <v>4.01</v>
      </c>
      <c r="AH602" s="1048">
        <v>265221.39999999997</v>
      </c>
      <c r="AI602" s="1048">
        <v>0</v>
      </c>
      <c r="AJ602" s="1048"/>
      <c r="AK602" s="285">
        <f t="shared" si="391"/>
        <v>265221.39999999997</v>
      </c>
    </row>
    <row r="603" spans="1:37" ht="27" x14ac:dyDescent="0.25">
      <c r="A603" s="1048">
        <v>6</v>
      </c>
      <c r="B603" s="262" t="s">
        <v>6922</v>
      </c>
      <c r="C603" s="26" t="s">
        <v>6712</v>
      </c>
      <c r="D603" s="329" t="s">
        <v>1</v>
      </c>
      <c r="E603" s="262">
        <v>1</v>
      </c>
      <c r="F603" s="1417">
        <v>2</v>
      </c>
      <c r="G603" s="1563">
        <v>4.01</v>
      </c>
      <c r="H603" s="1048">
        <v>265221.39999999997</v>
      </c>
      <c r="I603" s="1048">
        <v>0</v>
      </c>
      <c r="J603" s="1048"/>
      <c r="K603" s="285">
        <f t="shared" si="387"/>
        <v>265221.39999999997</v>
      </c>
      <c r="L603" s="262">
        <v>1</v>
      </c>
      <c r="M603" s="1417">
        <v>1</v>
      </c>
      <c r="N603" s="285">
        <v>4.01</v>
      </c>
      <c r="O603" s="1048">
        <v>265221.39999999997</v>
      </c>
      <c r="P603" s="1048">
        <v>0</v>
      </c>
      <c r="Q603" s="1048"/>
      <c r="R603" s="285">
        <f t="shared" si="388"/>
        <v>265221.39999999997</v>
      </c>
      <c r="S603" s="285">
        <f t="shared" si="389"/>
        <v>0</v>
      </c>
      <c r="T603" s="285">
        <f t="shared" si="385"/>
        <v>0</v>
      </c>
      <c r="U603" s="285">
        <f t="shared" si="385"/>
        <v>0</v>
      </c>
      <c r="V603" s="285">
        <f t="shared" si="385"/>
        <v>0</v>
      </c>
      <c r="W603" s="285">
        <f t="shared" si="390"/>
        <v>0</v>
      </c>
      <c r="X603" s="262">
        <v>1</v>
      </c>
      <c r="Y603" s="1417">
        <v>3</v>
      </c>
      <c r="Z603" s="1563">
        <v>4.01</v>
      </c>
      <c r="AA603" s="1048">
        <v>265221.39999999997</v>
      </c>
      <c r="AB603" s="1048">
        <v>0</v>
      </c>
      <c r="AC603" s="1048"/>
      <c r="AD603" s="285">
        <f t="shared" si="386"/>
        <v>265221.39999999997</v>
      </c>
      <c r="AE603" s="262">
        <v>1</v>
      </c>
      <c r="AF603" s="1417">
        <v>4</v>
      </c>
      <c r="AG603" s="1563">
        <v>4.01</v>
      </c>
      <c r="AH603" s="1048">
        <v>265221.39999999997</v>
      </c>
      <c r="AI603" s="1048">
        <v>0</v>
      </c>
      <c r="AJ603" s="1048"/>
      <c r="AK603" s="285">
        <f t="shared" si="391"/>
        <v>265221.39999999997</v>
      </c>
    </row>
    <row r="604" spans="1:37" ht="27" x14ac:dyDescent="0.25">
      <c r="A604" s="1048">
        <v>7</v>
      </c>
      <c r="B604" s="262" t="s">
        <v>6923</v>
      </c>
      <c r="C604" s="26" t="s">
        <v>6712</v>
      </c>
      <c r="D604" s="329" t="s">
        <v>1</v>
      </c>
      <c r="E604" s="262">
        <v>1</v>
      </c>
      <c r="F604" s="1417">
        <v>2</v>
      </c>
      <c r="G604" s="1563">
        <v>4.01</v>
      </c>
      <c r="H604" s="1048">
        <v>265221.39999999997</v>
      </c>
      <c r="I604" s="1048">
        <v>0</v>
      </c>
      <c r="J604" s="1048"/>
      <c r="K604" s="285">
        <f>H604+I604+J604</f>
        <v>265221.39999999997</v>
      </c>
      <c r="L604" s="262">
        <v>1</v>
      </c>
      <c r="M604" s="1417">
        <v>1</v>
      </c>
      <c r="N604" s="285">
        <v>4.01</v>
      </c>
      <c r="O604" s="1048">
        <v>265221.39999999997</v>
      </c>
      <c r="P604" s="1048">
        <v>0</v>
      </c>
      <c r="Q604" s="1048"/>
      <c r="R604" s="285">
        <f>O604+P604+Q604</f>
        <v>265221.39999999997</v>
      </c>
      <c r="S604" s="285">
        <f>+E604-L604</f>
        <v>0</v>
      </c>
      <c r="T604" s="285">
        <f t="shared" si="385"/>
        <v>0</v>
      </c>
      <c r="U604" s="285">
        <f t="shared" si="385"/>
        <v>0</v>
      </c>
      <c r="V604" s="285">
        <f t="shared" si="385"/>
        <v>0</v>
      </c>
      <c r="W604" s="285">
        <f>T604+U604+V604</f>
        <v>0</v>
      </c>
      <c r="X604" s="262">
        <v>1</v>
      </c>
      <c r="Y604" s="1417">
        <v>3</v>
      </c>
      <c r="Z604" s="1563">
        <v>4.01</v>
      </c>
      <c r="AA604" s="1048">
        <v>265221.39999999997</v>
      </c>
      <c r="AB604" s="1048">
        <v>0</v>
      </c>
      <c r="AC604" s="1048"/>
      <c r="AD604" s="285">
        <f t="shared" si="386"/>
        <v>265221.39999999997</v>
      </c>
      <c r="AE604" s="262">
        <v>1</v>
      </c>
      <c r="AF604" s="1417">
        <v>4</v>
      </c>
      <c r="AG604" s="1563">
        <v>4.01</v>
      </c>
      <c r="AH604" s="1048">
        <v>265221.39999999997</v>
      </c>
      <c r="AI604" s="1048">
        <v>0</v>
      </c>
      <c r="AJ604" s="1048"/>
      <c r="AK604" s="285">
        <f>AH604+AI604+AJ604</f>
        <v>265221.39999999997</v>
      </c>
    </row>
    <row r="605" spans="1:37" ht="27" x14ac:dyDescent="0.25">
      <c r="A605" s="1048">
        <v>8</v>
      </c>
      <c r="B605" s="262" t="s">
        <v>6924</v>
      </c>
      <c r="C605" s="26" t="s">
        <v>6712</v>
      </c>
      <c r="D605" s="329" t="s">
        <v>1</v>
      </c>
      <c r="E605" s="262">
        <v>1</v>
      </c>
      <c r="F605" s="1417">
        <v>2</v>
      </c>
      <c r="G605" s="1563">
        <v>4.01</v>
      </c>
      <c r="H605" s="1048">
        <v>265221.39999999997</v>
      </c>
      <c r="I605" s="1048">
        <v>0</v>
      </c>
      <c r="J605" s="1048"/>
      <c r="K605" s="285">
        <f t="shared" ref="K605:K609" si="392">H605+I605+J605</f>
        <v>265221.39999999997</v>
      </c>
      <c r="L605" s="262">
        <v>1</v>
      </c>
      <c r="M605" s="1417">
        <v>1</v>
      </c>
      <c r="N605" s="285">
        <v>4.01</v>
      </c>
      <c r="O605" s="1048">
        <v>265221.39999999997</v>
      </c>
      <c r="P605" s="1048">
        <v>0</v>
      </c>
      <c r="Q605" s="1048"/>
      <c r="R605" s="285">
        <f t="shared" ref="R605:R609" si="393">O605+P605+Q605</f>
        <v>265221.39999999997</v>
      </c>
      <c r="S605" s="285">
        <f t="shared" ref="S605:S609" si="394">+E605-L605</f>
        <v>0</v>
      </c>
      <c r="T605" s="285">
        <f t="shared" si="385"/>
        <v>0</v>
      </c>
      <c r="U605" s="285">
        <f t="shared" si="385"/>
        <v>0</v>
      </c>
      <c r="V605" s="285">
        <f t="shared" si="385"/>
        <v>0</v>
      </c>
      <c r="W605" s="285">
        <f t="shared" ref="W605:W609" si="395">T605+U605+V605</f>
        <v>0</v>
      </c>
      <c r="X605" s="262">
        <v>1</v>
      </c>
      <c r="Y605" s="1417">
        <v>3</v>
      </c>
      <c r="Z605" s="1563">
        <v>4.01</v>
      </c>
      <c r="AA605" s="1048">
        <v>265221.39999999997</v>
      </c>
      <c r="AB605" s="1048">
        <v>0</v>
      </c>
      <c r="AC605" s="1048"/>
      <c r="AD605" s="285">
        <f t="shared" si="386"/>
        <v>265221.39999999997</v>
      </c>
      <c r="AE605" s="262">
        <v>1</v>
      </c>
      <c r="AF605" s="1417">
        <v>4</v>
      </c>
      <c r="AG605" s="1563">
        <v>4.01</v>
      </c>
      <c r="AH605" s="1048">
        <v>265221.39999999997</v>
      </c>
      <c r="AI605" s="1048">
        <v>0</v>
      </c>
      <c r="AJ605" s="1048"/>
      <c r="AK605" s="285">
        <f t="shared" ref="AK605:AK609" si="396">AH605+AI605+AJ605</f>
        <v>265221.39999999997</v>
      </c>
    </row>
    <row r="606" spans="1:37" ht="27" x14ac:dyDescent="0.25">
      <c r="A606" s="1048">
        <v>9</v>
      </c>
      <c r="B606" s="262" t="s">
        <v>6925</v>
      </c>
      <c r="C606" s="26" t="s">
        <v>6712</v>
      </c>
      <c r="D606" s="329" t="s">
        <v>1</v>
      </c>
      <c r="E606" s="262">
        <v>1</v>
      </c>
      <c r="F606" s="1417">
        <v>2</v>
      </c>
      <c r="G606" s="1563">
        <v>4.01</v>
      </c>
      <c r="H606" s="1048">
        <v>265221.39999999997</v>
      </c>
      <c r="I606" s="1048">
        <v>0</v>
      </c>
      <c r="J606" s="1048"/>
      <c r="K606" s="285">
        <f t="shared" si="392"/>
        <v>265221.39999999997</v>
      </c>
      <c r="L606" s="262">
        <v>1</v>
      </c>
      <c r="M606" s="1417">
        <v>1</v>
      </c>
      <c r="N606" s="285">
        <v>4.01</v>
      </c>
      <c r="O606" s="1048">
        <v>265221.39999999997</v>
      </c>
      <c r="P606" s="1048">
        <v>0</v>
      </c>
      <c r="Q606" s="1048"/>
      <c r="R606" s="285">
        <f t="shared" si="393"/>
        <v>265221.39999999997</v>
      </c>
      <c r="S606" s="285">
        <f t="shared" si="394"/>
        <v>0</v>
      </c>
      <c r="T606" s="285">
        <f t="shared" si="385"/>
        <v>0</v>
      </c>
      <c r="U606" s="285">
        <f t="shared" si="385"/>
        <v>0</v>
      </c>
      <c r="V606" s="285">
        <f t="shared" si="385"/>
        <v>0</v>
      </c>
      <c r="W606" s="285">
        <f t="shared" si="395"/>
        <v>0</v>
      </c>
      <c r="X606" s="262">
        <v>1</v>
      </c>
      <c r="Y606" s="1417">
        <v>3</v>
      </c>
      <c r="Z606" s="1563">
        <v>4.01</v>
      </c>
      <c r="AA606" s="1048">
        <v>265221.39999999997</v>
      </c>
      <c r="AB606" s="1048">
        <v>0</v>
      </c>
      <c r="AC606" s="1048"/>
      <c r="AD606" s="285">
        <f t="shared" si="386"/>
        <v>265221.39999999997</v>
      </c>
      <c r="AE606" s="262">
        <v>1</v>
      </c>
      <c r="AF606" s="1417">
        <v>4</v>
      </c>
      <c r="AG606" s="1563">
        <v>4.01</v>
      </c>
      <c r="AH606" s="1048">
        <v>265221.39999999997</v>
      </c>
      <c r="AI606" s="1048">
        <v>0</v>
      </c>
      <c r="AJ606" s="1048"/>
      <c r="AK606" s="285">
        <f t="shared" si="396"/>
        <v>265221.39999999997</v>
      </c>
    </row>
    <row r="607" spans="1:37" ht="27" x14ac:dyDescent="0.25">
      <c r="A607" s="1048">
        <v>10</v>
      </c>
      <c r="B607" s="262" t="s">
        <v>6926</v>
      </c>
      <c r="C607" s="26" t="s">
        <v>6712</v>
      </c>
      <c r="D607" s="329" t="s">
        <v>1</v>
      </c>
      <c r="E607" s="262">
        <v>1</v>
      </c>
      <c r="F607" s="1417">
        <v>2</v>
      </c>
      <c r="G607" s="1563">
        <v>4.01</v>
      </c>
      <c r="H607" s="1048">
        <v>265221.39999999997</v>
      </c>
      <c r="I607" s="1048">
        <v>8000</v>
      </c>
      <c r="J607" s="1048"/>
      <c r="K607" s="285">
        <f t="shared" si="392"/>
        <v>273221.39999999997</v>
      </c>
      <c r="L607" s="262">
        <v>1</v>
      </c>
      <c r="M607" s="1417">
        <v>1</v>
      </c>
      <c r="N607" s="285">
        <v>4.01</v>
      </c>
      <c r="O607" s="1048">
        <v>265221.39999999997</v>
      </c>
      <c r="P607" s="1048">
        <v>8000</v>
      </c>
      <c r="Q607" s="1048"/>
      <c r="R607" s="285">
        <f t="shared" si="393"/>
        <v>273221.39999999997</v>
      </c>
      <c r="S607" s="285">
        <f t="shared" si="394"/>
        <v>0</v>
      </c>
      <c r="T607" s="285">
        <f t="shared" si="385"/>
        <v>0</v>
      </c>
      <c r="U607" s="285">
        <f t="shared" si="385"/>
        <v>0</v>
      </c>
      <c r="V607" s="285">
        <f t="shared" si="385"/>
        <v>0</v>
      </c>
      <c r="W607" s="285">
        <f t="shared" si="395"/>
        <v>0</v>
      </c>
      <c r="X607" s="262">
        <v>1</v>
      </c>
      <c r="Y607" s="1417">
        <v>3</v>
      </c>
      <c r="Z607" s="1563">
        <v>4.01</v>
      </c>
      <c r="AA607" s="1048">
        <v>265221.39999999997</v>
      </c>
      <c r="AB607" s="1048">
        <v>8000</v>
      </c>
      <c r="AC607" s="1048"/>
      <c r="AD607" s="285">
        <f t="shared" si="386"/>
        <v>273221.39999999997</v>
      </c>
      <c r="AE607" s="262">
        <v>1</v>
      </c>
      <c r="AF607" s="1417">
        <v>4</v>
      </c>
      <c r="AG607" s="1563">
        <v>4.01</v>
      </c>
      <c r="AH607" s="1048">
        <v>265221.39999999997</v>
      </c>
      <c r="AI607" s="1048">
        <v>8000</v>
      </c>
      <c r="AJ607" s="1048"/>
      <c r="AK607" s="285">
        <f t="shared" si="396"/>
        <v>273221.39999999997</v>
      </c>
    </row>
    <row r="608" spans="1:37" ht="27" x14ac:dyDescent="0.25">
      <c r="A608" s="1048">
        <v>11</v>
      </c>
      <c r="B608" s="262" t="s">
        <v>6927</v>
      </c>
      <c r="C608" s="26" t="s">
        <v>6712</v>
      </c>
      <c r="D608" s="329" t="s">
        <v>1</v>
      </c>
      <c r="E608" s="262">
        <v>1</v>
      </c>
      <c r="F608" s="1417">
        <v>2</v>
      </c>
      <c r="G608" s="1563">
        <v>4.01</v>
      </c>
      <c r="H608" s="1048">
        <v>265221.39999999997</v>
      </c>
      <c r="I608" s="1048">
        <v>0</v>
      </c>
      <c r="J608" s="1048"/>
      <c r="K608" s="285">
        <f t="shared" si="392"/>
        <v>265221.39999999997</v>
      </c>
      <c r="L608" s="262">
        <v>1</v>
      </c>
      <c r="M608" s="1417">
        <v>1</v>
      </c>
      <c r="N608" s="285">
        <v>4.01</v>
      </c>
      <c r="O608" s="1048">
        <v>265221.39999999997</v>
      </c>
      <c r="P608" s="1048">
        <v>0</v>
      </c>
      <c r="Q608" s="1048"/>
      <c r="R608" s="285">
        <f t="shared" si="393"/>
        <v>265221.39999999997</v>
      </c>
      <c r="S608" s="285">
        <f t="shared" si="394"/>
        <v>0</v>
      </c>
      <c r="T608" s="285">
        <f t="shared" si="385"/>
        <v>0</v>
      </c>
      <c r="U608" s="285">
        <f t="shared" si="385"/>
        <v>0</v>
      </c>
      <c r="V608" s="285">
        <f t="shared" si="385"/>
        <v>0</v>
      </c>
      <c r="W608" s="285">
        <f t="shared" si="395"/>
        <v>0</v>
      </c>
      <c r="X608" s="262">
        <v>1</v>
      </c>
      <c r="Y608" s="1417">
        <v>3</v>
      </c>
      <c r="Z608" s="1563">
        <v>4.01</v>
      </c>
      <c r="AA608" s="1048">
        <v>265221.39999999997</v>
      </c>
      <c r="AB608" s="1048">
        <v>0</v>
      </c>
      <c r="AC608" s="1048"/>
      <c r="AD608" s="285">
        <f t="shared" si="386"/>
        <v>265221.39999999997</v>
      </c>
      <c r="AE608" s="262">
        <v>1</v>
      </c>
      <c r="AF608" s="1417">
        <v>4</v>
      </c>
      <c r="AG608" s="1563">
        <v>4.01</v>
      </c>
      <c r="AH608" s="1048">
        <v>265221.39999999997</v>
      </c>
      <c r="AI608" s="1048">
        <v>0</v>
      </c>
      <c r="AJ608" s="1048"/>
      <c r="AK608" s="285">
        <f t="shared" si="396"/>
        <v>265221.39999999997</v>
      </c>
    </row>
    <row r="609" spans="1:37" ht="27" x14ac:dyDescent="0.25">
      <c r="A609" s="1048">
        <v>12</v>
      </c>
      <c r="B609" s="262" t="s">
        <v>6928</v>
      </c>
      <c r="C609" s="26" t="s">
        <v>6712</v>
      </c>
      <c r="D609" s="329" t="s">
        <v>1</v>
      </c>
      <c r="E609" s="262">
        <v>1</v>
      </c>
      <c r="F609" s="1417">
        <v>2</v>
      </c>
      <c r="G609" s="1563">
        <v>4.01</v>
      </c>
      <c r="H609" s="1048">
        <v>265221.39999999997</v>
      </c>
      <c r="I609" s="1048">
        <v>0</v>
      </c>
      <c r="J609" s="1048"/>
      <c r="K609" s="285">
        <f t="shared" si="392"/>
        <v>265221.39999999997</v>
      </c>
      <c r="L609" s="262">
        <v>1</v>
      </c>
      <c r="M609" s="1417">
        <v>1</v>
      </c>
      <c r="N609" s="285">
        <v>4.01</v>
      </c>
      <c r="O609" s="1048">
        <v>265221.39999999997</v>
      </c>
      <c r="P609" s="1048">
        <v>0</v>
      </c>
      <c r="Q609" s="1048"/>
      <c r="R609" s="285">
        <f t="shared" si="393"/>
        <v>265221.39999999997</v>
      </c>
      <c r="S609" s="285">
        <f t="shared" si="394"/>
        <v>0</v>
      </c>
      <c r="T609" s="285">
        <f t="shared" si="385"/>
        <v>0</v>
      </c>
      <c r="U609" s="285">
        <f t="shared" si="385"/>
        <v>0</v>
      </c>
      <c r="V609" s="285">
        <f t="shared" si="385"/>
        <v>0</v>
      </c>
      <c r="W609" s="285">
        <f t="shared" si="395"/>
        <v>0</v>
      </c>
      <c r="X609" s="262">
        <v>1</v>
      </c>
      <c r="Y609" s="1417">
        <v>3</v>
      </c>
      <c r="Z609" s="1563">
        <v>4.01</v>
      </c>
      <c r="AA609" s="1048">
        <v>265221.39999999997</v>
      </c>
      <c r="AB609" s="1048">
        <v>0</v>
      </c>
      <c r="AC609" s="1048"/>
      <c r="AD609" s="285">
        <f t="shared" si="386"/>
        <v>265221.39999999997</v>
      </c>
      <c r="AE609" s="262">
        <v>1</v>
      </c>
      <c r="AF609" s="1417">
        <v>4</v>
      </c>
      <c r="AG609" s="1563">
        <v>4.01</v>
      </c>
      <c r="AH609" s="1048">
        <v>265221.39999999997</v>
      </c>
      <c r="AI609" s="1048">
        <v>0</v>
      </c>
      <c r="AJ609" s="1048"/>
      <c r="AK609" s="285">
        <f t="shared" si="396"/>
        <v>265221.39999999997</v>
      </c>
    </row>
    <row r="610" spans="1:37" ht="27" x14ac:dyDescent="0.25">
      <c r="A610" s="1048">
        <v>13</v>
      </c>
      <c r="B610" s="262" t="s">
        <v>6929</v>
      </c>
      <c r="C610" s="26" t="s">
        <v>6712</v>
      </c>
      <c r="D610" s="329" t="s">
        <v>1</v>
      </c>
      <c r="E610" s="262">
        <v>1</v>
      </c>
      <c r="F610" s="1417">
        <v>2</v>
      </c>
      <c r="G610" s="1563">
        <v>4.01</v>
      </c>
      <c r="H610" s="1048">
        <v>265221.39999999997</v>
      </c>
      <c r="I610" s="1048">
        <v>0</v>
      </c>
      <c r="J610" s="1048"/>
      <c r="K610" s="285">
        <f>H610+I610+J610</f>
        <v>265221.39999999997</v>
      </c>
      <c r="L610" s="262">
        <v>1</v>
      </c>
      <c r="M610" s="1417">
        <v>1</v>
      </c>
      <c r="N610" s="285">
        <v>4.01</v>
      </c>
      <c r="O610" s="1048">
        <v>265221.39999999997</v>
      </c>
      <c r="P610" s="1048">
        <v>0</v>
      </c>
      <c r="Q610" s="1048"/>
      <c r="R610" s="285">
        <f>O610+P610+Q610</f>
        <v>265221.39999999997</v>
      </c>
      <c r="S610" s="285">
        <f>+E610-L610</f>
        <v>0</v>
      </c>
      <c r="T610" s="285">
        <f t="shared" si="385"/>
        <v>0</v>
      </c>
      <c r="U610" s="285">
        <f t="shared" si="385"/>
        <v>0</v>
      </c>
      <c r="V610" s="285">
        <f t="shared" si="385"/>
        <v>0</v>
      </c>
      <c r="W610" s="285">
        <f>T610+U610+V610</f>
        <v>0</v>
      </c>
      <c r="X610" s="262">
        <v>1</v>
      </c>
      <c r="Y610" s="1417">
        <v>3</v>
      </c>
      <c r="Z610" s="1563">
        <v>4.01</v>
      </c>
      <c r="AA610" s="1048">
        <v>265221.39999999997</v>
      </c>
      <c r="AB610" s="1048">
        <v>0</v>
      </c>
      <c r="AC610" s="1048"/>
      <c r="AD610" s="285">
        <f t="shared" si="386"/>
        <v>265221.39999999997</v>
      </c>
      <c r="AE610" s="262">
        <v>1</v>
      </c>
      <c r="AF610" s="1417">
        <v>4</v>
      </c>
      <c r="AG610" s="1563">
        <v>4.01</v>
      </c>
      <c r="AH610" s="1048">
        <v>265221.39999999997</v>
      </c>
      <c r="AI610" s="1048">
        <v>0</v>
      </c>
      <c r="AJ610" s="1048"/>
      <c r="AK610" s="285">
        <f>AH610+AI610+AJ610</f>
        <v>265221.39999999997</v>
      </c>
    </row>
    <row r="611" spans="1:37" ht="27" x14ac:dyDescent="0.25">
      <c r="A611" s="1048">
        <v>14</v>
      </c>
      <c r="B611" s="262" t="s">
        <v>6930</v>
      </c>
      <c r="C611" s="26" t="s">
        <v>6712</v>
      </c>
      <c r="D611" s="329" t="s">
        <v>1</v>
      </c>
      <c r="E611" s="262">
        <v>1</v>
      </c>
      <c r="F611" s="1417">
        <v>2</v>
      </c>
      <c r="G611" s="1563">
        <v>4.01</v>
      </c>
      <c r="H611" s="1048">
        <v>265221.39999999997</v>
      </c>
      <c r="I611" s="1048">
        <v>0</v>
      </c>
      <c r="J611" s="1048"/>
      <c r="K611" s="285">
        <f t="shared" ref="K611:K615" si="397">H611+I611+J611</f>
        <v>265221.39999999997</v>
      </c>
      <c r="L611" s="262">
        <v>1</v>
      </c>
      <c r="M611" s="1417">
        <v>1</v>
      </c>
      <c r="N611" s="285">
        <v>4.01</v>
      </c>
      <c r="O611" s="1048">
        <v>265221.39999999997</v>
      </c>
      <c r="P611" s="1048">
        <v>0</v>
      </c>
      <c r="Q611" s="1048"/>
      <c r="R611" s="285">
        <f t="shared" ref="R611:R615" si="398">O611+P611+Q611</f>
        <v>265221.39999999997</v>
      </c>
      <c r="S611" s="285">
        <f t="shared" ref="S611:S615" si="399">+E611-L611</f>
        <v>0</v>
      </c>
      <c r="T611" s="285">
        <f t="shared" si="385"/>
        <v>0</v>
      </c>
      <c r="U611" s="285">
        <f t="shared" si="385"/>
        <v>0</v>
      </c>
      <c r="V611" s="285">
        <f t="shared" si="385"/>
        <v>0</v>
      </c>
      <c r="W611" s="285">
        <f t="shared" ref="W611:W615" si="400">T611+U611+V611</f>
        <v>0</v>
      </c>
      <c r="X611" s="262">
        <v>1</v>
      </c>
      <c r="Y611" s="1417">
        <v>3</v>
      </c>
      <c r="Z611" s="1563">
        <v>4.01</v>
      </c>
      <c r="AA611" s="1048">
        <v>265221.39999999997</v>
      </c>
      <c r="AB611" s="1048">
        <v>0</v>
      </c>
      <c r="AC611" s="1048"/>
      <c r="AD611" s="285">
        <f t="shared" si="386"/>
        <v>265221.39999999997</v>
      </c>
      <c r="AE611" s="262">
        <v>1</v>
      </c>
      <c r="AF611" s="1417">
        <v>4</v>
      </c>
      <c r="AG611" s="1563">
        <v>4.01</v>
      </c>
      <c r="AH611" s="1048">
        <v>265221.39999999997</v>
      </c>
      <c r="AI611" s="1048">
        <v>0</v>
      </c>
      <c r="AJ611" s="1048"/>
      <c r="AK611" s="285">
        <f t="shared" ref="AK611:AK615" si="401">AH611+AI611+AJ611</f>
        <v>265221.39999999997</v>
      </c>
    </row>
    <row r="612" spans="1:37" ht="27" x14ac:dyDescent="0.25">
      <c r="A612" s="1048">
        <v>15</v>
      </c>
      <c r="B612" s="262" t="s">
        <v>6931</v>
      </c>
      <c r="C612" s="26" t="s">
        <v>6712</v>
      </c>
      <c r="D612" s="329" t="s">
        <v>1</v>
      </c>
      <c r="E612" s="262">
        <v>1</v>
      </c>
      <c r="F612" s="1417">
        <v>2</v>
      </c>
      <c r="G612" s="1563">
        <v>4.01</v>
      </c>
      <c r="H612" s="1048">
        <v>265221.39999999997</v>
      </c>
      <c r="I612" s="1048">
        <v>0</v>
      </c>
      <c r="J612" s="1048"/>
      <c r="K612" s="285">
        <f t="shared" si="397"/>
        <v>265221.39999999997</v>
      </c>
      <c r="L612" s="262">
        <v>1</v>
      </c>
      <c r="M612" s="1417">
        <v>1</v>
      </c>
      <c r="N612" s="285">
        <v>4.01</v>
      </c>
      <c r="O612" s="1048">
        <v>265221.39999999997</v>
      </c>
      <c r="P612" s="1048">
        <v>0</v>
      </c>
      <c r="Q612" s="1048"/>
      <c r="R612" s="285">
        <f t="shared" si="398"/>
        <v>265221.39999999997</v>
      </c>
      <c r="S612" s="285">
        <f t="shared" si="399"/>
        <v>0</v>
      </c>
      <c r="T612" s="285">
        <f t="shared" si="385"/>
        <v>0</v>
      </c>
      <c r="U612" s="285">
        <f t="shared" si="385"/>
        <v>0</v>
      </c>
      <c r="V612" s="285">
        <f t="shared" si="385"/>
        <v>0</v>
      </c>
      <c r="W612" s="285">
        <f t="shared" si="400"/>
        <v>0</v>
      </c>
      <c r="X612" s="262">
        <v>1</v>
      </c>
      <c r="Y612" s="1417">
        <v>3</v>
      </c>
      <c r="Z612" s="1563">
        <v>4.01</v>
      </c>
      <c r="AA612" s="1048">
        <v>265221.39999999997</v>
      </c>
      <c r="AB612" s="1048">
        <v>0</v>
      </c>
      <c r="AC612" s="1048"/>
      <c r="AD612" s="285">
        <f t="shared" si="386"/>
        <v>265221.39999999997</v>
      </c>
      <c r="AE612" s="262">
        <v>1</v>
      </c>
      <c r="AF612" s="1417">
        <v>4</v>
      </c>
      <c r="AG612" s="1563">
        <v>4.01</v>
      </c>
      <c r="AH612" s="1048">
        <v>265221.39999999997</v>
      </c>
      <c r="AI612" s="1048">
        <v>0</v>
      </c>
      <c r="AJ612" s="1048"/>
      <c r="AK612" s="285">
        <f t="shared" si="401"/>
        <v>265221.39999999997</v>
      </c>
    </row>
    <row r="613" spans="1:37" ht="27" x14ac:dyDescent="0.25">
      <c r="A613" s="1048">
        <v>16</v>
      </c>
      <c r="B613" s="262" t="s">
        <v>6932</v>
      </c>
      <c r="C613" s="26" t="s">
        <v>6712</v>
      </c>
      <c r="D613" s="329" t="s">
        <v>1</v>
      </c>
      <c r="E613" s="262">
        <v>1</v>
      </c>
      <c r="F613" s="1417">
        <v>2</v>
      </c>
      <c r="G613" s="1563">
        <v>4.01</v>
      </c>
      <c r="H613" s="1048">
        <v>265221.39999999997</v>
      </c>
      <c r="I613" s="1048">
        <v>0</v>
      </c>
      <c r="J613" s="1048"/>
      <c r="K613" s="285">
        <f t="shared" si="397"/>
        <v>265221.39999999997</v>
      </c>
      <c r="L613" s="262">
        <v>1</v>
      </c>
      <c r="M613" s="1417">
        <v>1</v>
      </c>
      <c r="N613" s="285">
        <v>4.01</v>
      </c>
      <c r="O613" s="1048">
        <v>265221.39999999997</v>
      </c>
      <c r="P613" s="1048">
        <v>0</v>
      </c>
      <c r="Q613" s="1048"/>
      <c r="R613" s="285">
        <f t="shared" si="398"/>
        <v>265221.39999999997</v>
      </c>
      <c r="S613" s="285">
        <f t="shared" si="399"/>
        <v>0</v>
      </c>
      <c r="T613" s="285">
        <f t="shared" si="385"/>
        <v>0</v>
      </c>
      <c r="U613" s="285">
        <f t="shared" si="385"/>
        <v>0</v>
      </c>
      <c r="V613" s="285">
        <f t="shared" si="385"/>
        <v>0</v>
      </c>
      <c r="W613" s="285">
        <f t="shared" si="400"/>
        <v>0</v>
      </c>
      <c r="X613" s="262">
        <v>1</v>
      </c>
      <c r="Y613" s="1417">
        <v>3</v>
      </c>
      <c r="Z613" s="1563">
        <v>4.01</v>
      </c>
      <c r="AA613" s="1048">
        <v>265221.39999999997</v>
      </c>
      <c r="AB613" s="1048">
        <v>0</v>
      </c>
      <c r="AC613" s="1048"/>
      <c r="AD613" s="285">
        <f t="shared" si="386"/>
        <v>265221.39999999997</v>
      </c>
      <c r="AE613" s="262">
        <v>1</v>
      </c>
      <c r="AF613" s="1417">
        <v>4</v>
      </c>
      <c r="AG613" s="1563">
        <v>4.01</v>
      </c>
      <c r="AH613" s="1048">
        <v>265221.39999999997</v>
      </c>
      <c r="AI613" s="1048">
        <v>0</v>
      </c>
      <c r="AJ613" s="1048"/>
      <c r="AK613" s="285">
        <f t="shared" si="401"/>
        <v>265221.39999999997</v>
      </c>
    </row>
    <row r="614" spans="1:37" ht="27" x14ac:dyDescent="0.25">
      <c r="A614" s="1048">
        <v>17</v>
      </c>
      <c r="B614" s="262" t="s">
        <v>6933</v>
      </c>
      <c r="C614" s="26" t="s">
        <v>6712</v>
      </c>
      <c r="D614" s="329" t="s">
        <v>1</v>
      </c>
      <c r="E614" s="262">
        <v>1</v>
      </c>
      <c r="F614" s="1417">
        <v>2</v>
      </c>
      <c r="G614" s="1563">
        <v>4.01</v>
      </c>
      <c r="H614" s="1048">
        <v>265221.39999999997</v>
      </c>
      <c r="I614" s="1048">
        <v>0</v>
      </c>
      <c r="J614" s="1048"/>
      <c r="K614" s="285">
        <f t="shared" si="397"/>
        <v>265221.39999999997</v>
      </c>
      <c r="L614" s="262">
        <v>1</v>
      </c>
      <c r="M614" s="1417">
        <v>1</v>
      </c>
      <c r="N614" s="285">
        <v>4.01</v>
      </c>
      <c r="O614" s="1048">
        <v>265221.39999999997</v>
      </c>
      <c r="P614" s="1048">
        <v>0</v>
      </c>
      <c r="Q614" s="1048"/>
      <c r="R614" s="285">
        <f t="shared" si="398"/>
        <v>265221.39999999997</v>
      </c>
      <c r="S614" s="285">
        <f t="shared" si="399"/>
        <v>0</v>
      </c>
      <c r="T614" s="285">
        <f t="shared" ref="T614:V629" si="402">H614-O614</f>
        <v>0</v>
      </c>
      <c r="U614" s="285">
        <f t="shared" si="402"/>
        <v>0</v>
      </c>
      <c r="V614" s="285">
        <f t="shared" si="402"/>
        <v>0</v>
      </c>
      <c r="W614" s="285">
        <f t="shared" si="400"/>
        <v>0</v>
      </c>
      <c r="X614" s="262">
        <v>1</v>
      </c>
      <c r="Y614" s="1417">
        <v>3</v>
      </c>
      <c r="Z614" s="1563">
        <v>4.01</v>
      </c>
      <c r="AA614" s="1048">
        <v>265221.39999999997</v>
      </c>
      <c r="AB614" s="1048">
        <v>0</v>
      </c>
      <c r="AC614" s="1048"/>
      <c r="AD614" s="285">
        <f t="shared" si="386"/>
        <v>265221.39999999997</v>
      </c>
      <c r="AE614" s="262">
        <v>1</v>
      </c>
      <c r="AF614" s="1417">
        <v>4</v>
      </c>
      <c r="AG614" s="1563">
        <v>4.01</v>
      </c>
      <c r="AH614" s="1048">
        <v>265221.39999999997</v>
      </c>
      <c r="AI614" s="1048">
        <v>0</v>
      </c>
      <c r="AJ614" s="1048"/>
      <c r="AK614" s="285">
        <f t="shared" si="401"/>
        <v>265221.39999999997</v>
      </c>
    </row>
    <row r="615" spans="1:37" ht="27" x14ac:dyDescent="0.25">
      <c r="A615" s="1048">
        <v>18</v>
      </c>
      <c r="B615" s="262" t="s">
        <v>6934</v>
      </c>
      <c r="C615" s="26" t="s">
        <v>6712</v>
      </c>
      <c r="D615" s="329" t="s">
        <v>1</v>
      </c>
      <c r="E615" s="262">
        <v>1</v>
      </c>
      <c r="F615" s="1417">
        <v>2</v>
      </c>
      <c r="G615" s="1563">
        <v>4.01</v>
      </c>
      <c r="H615" s="1048">
        <v>265221.39999999997</v>
      </c>
      <c r="I615" s="1048">
        <v>0</v>
      </c>
      <c r="J615" s="1048"/>
      <c r="K615" s="285">
        <f t="shared" si="397"/>
        <v>265221.39999999997</v>
      </c>
      <c r="L615" s="262">
        <v>1</v>
      </c>
      <c r="M615" s="1417">
        <v>1</v>
      </c>
      <c r="N615" s="285">
        <v>4.01</v>
      </c>
      <c r="O615" s="1048">
        <v>265221.39999999997</v>
      </c>
      <c r="P615" s="1048">
        <v>0</v>
      </c>
      <c r="Q615" s="1048"/>
      <c r="R615" s="285">
        <f t="shared" si="398"/>
        <v>265221.39999999997</v>
      </c>
      <c r="S615" s="285">
        <f t="shared" si="399"/>
        <v>0</v>
      </c>
      <c r="T615" s="285">
        <f t="shared" si="402"/>
        <v>0</v>
      </c>
      <c r="U615" s="285">
        <f t="shared" si="402"/>
        <v>0</v>
      </c>
      <c r="V615" s="285">
        <f t="shared" si="402"/>
        <v>0</v>
      </c>
      <c r="W615" s="285">
        <f t="shared" si="400"/>
        <v>0</v>
      </c>
      <c r="X615" s="262">
        <v>1</v>
      </c>
      <c r="Y615" s="1417">
        <v>3</v>
      </c>
      <c r="Z615" s="1563">
        <v>4.01</v>
      </c>
      <c r="AA615" s="1048">
        <v>265221.39999999997</v>
      </c>
      <c r="AB615" s="1048">
        <v>0</v>
      </c>
      <c r="AC615" s="1048"/>
      <c r="AD615" s="285">
        <f t="shared" si="386"/>
        <v>265221.39999999997</v>
      </c>
      <c r="AE615" s="262">
        <v>1</v>
      </c>
      <c r="AF615" s="1417">
        <v>4</v>
      </c>
      <c r="AG615" s="1563">
        <v>4.01</v>
      </c>
      <c r="AH615" s="1048">
        <v>265221.39999999997</v>
      </c>
      <c r="AI615" s="1048">
        <v>0</v>
      </c>
      <c r="AJ615" s="1048"/>
      <c r="AK615" s="285">
        <f t="shared" si="401"/>
        <v>265221.39999999997</v>
      </c>
    </row>
    <row r="616" spans="1:37" ht="27" x14ac:dyDescent="0.25">
      <c r="A616" s="1048">
        <v>19</v>
      </c>
      <c r="B616" s="262" t="s">
        <v>6935</v>
      </c>
      <c r="C616" s="26" t="s">
        <v>6712</v>
      </c>
      <c r="D616" s="329" t="s">
        <v>1</v>
      </c>
      <c r="E616" s="262">
        <v>1</v>
      </c>
      <c r="F616" s="1417">
        <v>2</v>
      </c>
      <c r="G616" s="1563">
        <v>4.01</v>
      </c>
      <c r="H616" s="1048">
        <v>265221.39999999997</v>
      </c>
      <c r="I616" s="1048">
        <v>0</v>
      </c>
      <c r="J616" s="1048"/>
      <c r="K616" s="285">
        <f>H616+I616+J616</f>
        <v>265221.39999999997</v>
      </c>
      <c r="L616" s="262">
        <v>1</v>
      </c>
      <c r="M616" s="1417">
        <v>1</v>
      </c>
      <c r="N616" s="285">
        <v>4.01</v>
      </c>
      <c r="O616" s="1048">
        <v>265221.39999999997</v>
      </c>
      <c r="P616" s="1048">
        <v>0</v>
      </c>
      <c r="Q616" s="1048"/>
      <c r="R616" s="285">
        <f>O616+P616+Q616</f>
        <v>265221.39999999997</v>
      </c>
      <c r="S616" s="285">
        <f>+E616-L616</f>
        <v>0</v>
      </c>
      <c r="T616" s="285">
        <f t="shared" si="402"/>
        <v>0</v>
      </c>
      <c r="U616" s="285">
        <f t="shared" si="402"/>
        <v>0</v>
      </c>
      <c r="V616" s="285">
        <f t="shared" si="402"/>
        <v>0</v>
      </c>
      <c r="W616" s="285">
        <f>T616+U616+V616</f>
        <v>0</v>
      </c>
      <c r="X616" s="262">
        <v>1</v>
      </c>
      <c r="Y616" s="1417">
        <v>3</v>
      </c>
      <c r="Z616" s="1563">
        <v>4.01</v>
      </c>
      <c r="AA616" s="1048">
        <v>265221.39999999997</v>
      </c>
      <c r="AB616" s="1048">
        <v>0</v>
      </c>
      <c r="AC616" s="1048"/>
      <c r="AD616" s="285">
        <f t="shared" si="386"/>
        <v>265221.39999999997</v>
      </c>
      <c r="AE616" s="262">
        <v>1</v>
      </c>
      <c r="AF616" s="1417">
        <v>4</v>
      </c>
      <c r="AG616" s="1563">
        <v>4.01</v>
      </c>
      <c r="AH616" s="1048">
        <v>265221.39999999997</v>
      </c>
      <c r="AI616" s="1048">
        <v>0</v>
      </c>
      <c r="AJ616" s="1048"/>
      <c r="AK616" s="285">
        <f>AH616+AI616+AJ616</f>
        <v>265221.39999999997</v>
      </c>
    </row>
    <row r="617" spans="1:37" ht="27" x14ac:dyDescent="0.25">
      <c r="A617" s="1048">
        <v>20</v>
      </c>
      <c r="B617" s="262" t="s">
        <v>6936</v>
      </c>
      <c r="C617" s="26" t="s">
        <v>6712</v>
      </c>
      <c r="D617" s="329" t="s">
        <v>1</v>
      </c>
      <c r="E617" s="262">
        <v>1</v>
      </c>
      <c r="F617" s="1417">
        <v>2</v>
      </c>
      <c r="G617" s="1563">
        <v>4.01</v>
      </c>
      <c r="H617" s="1048">
        <v>265221.39999999997</v>
      </c>
      <c r="I617" s="1048">
        <v>0</v>
      </c>
      <c r="J617" s="1048"/>
      <c r="K617" s="285">
        <f t="shared" ref="K617:K621" si="403">H617+I617+J617</f>
        <v>265221.39999999997</v>
      </c>
      <c r="L617" s="262">
        <v>1</v>
      </c>
      <c r="M617" s="1417">
        <v>1</v>
      </c>
      <c r="N617" s="285">
        <v>4.01</v>
      </c>
      <c r="O617" s="1048">
        <v>265221.39999999997</v>
      </c>
      <c r="P617" s="1048">
        <v>0</v>
      </c>
      <c r="Q617" s="1048"/>
      <c r="R617" s="285">
        <f t="shared" ref="R617:R621" si="404">O617+P617+Q617</f>
        <v>265221.39999999997</v>
      </c>
      <c r="S617" s="285">
        <f t="shared" ref="S617:S621" si="405">+E617-L617</f>
        <v>0</v>
      </c>
      <c r="T617" s="285">
        <f t="shared" si="402"/>
        <v>0</v>
      </c>
      <c r="U617" s="285">
        <f t="shared" si="402"/>
        <v>0</v>
      </c>
      <c r="V617" s="285">
        <f t="shared" si="402"/>
        <v>0</v>
      </c>
      <c r="W617" s="285">
        <f t="shared" ref="W617:W621" si="406">T617+U617+V617</f>
        <v>0</v>
      </c>
      <c r="X617" s="262">
        <v>1</v>
      </c>
      <c r="Y617" s="1417">
        <v>3</v>
      </c>
      <c r="Z617" s="1563">
        <v>4.01</v>
      </c>
      <c r="AA617" s="1048">
        <v>265221.39999999997</v>
      </c>
      <c r="AB617" s="1048">
        <v>0</v>
      </c>
      <c r="AC617" s="1048"/>
      <c r="AD617" s="285">
        <f t="shared" si="386"/>
        <v>265221.39999999997</v>
      </c>
      <c r="AE617" s="262">
        <v>1</v>
      </c>
      <c r="AF617" s="1417">
        <v>4</v>
      </c>
      <c r="AG617" s="1563">
        <v>4.01</v>
      </c>
      <c r="AH617" s="1048">
        <v>265221.39999999997</v>
      </c>
      <c r="AI617" s="1048">
        <v>0</v>
      </c>
      <c r="AJ617" s="1048"/>
      <c r="AK617" s="285">
        <f t="shared" ref="AK617:AK621" si="407">AH617+AI617+AJ617</f>
        <v>265221.39999999997</v>
      </c>
    </row>
    <row r="618" spans="1:37" ht="27" x14ac:dyDescent="0.25">
      <c r="A618" s="1048">
        <v>21</v>
      </c>
      <c r="B618" s="262" t="s">
        <v>4733</v>
      </c>
      <c r="C618" s="26" t="s">
        <v>6712</v>
      </c>
      <c r="D618" s="329" t="s">
        <v>1</v>
      </c>
      <c r="E618" s="262">
        <v>1</v>
      </c>
      <c r="F618" s="1417">
        <v>2</v>
      </c>
      <c r="G618" s="1563">
        <v>4.01</v>
      </c>
      <c r="H618" s="1048">
        <v>265221.39999999997</v>
      </c>
      <c r="I618" s="1048">
        <v>0</v>
      </c>
      <c r="J618" s="1048"/>
      <c r="K618" s="285">
        <f t="shared" si="403"/>
        <v>265221.39999999997</v>
      </c>
      <c r="L618" s="262">
        <v>1</v>
      </c>
      <c r="M618" s="1417">
        <v>1</v>
      </c>
      <c r="N618" s="285">
        <v>4.01</v>
      </c>
      <c r="O618" s="1048">
        <v>265221.39999999997</v>
      </c>
      <c r="P618" s="1048">
        <v>0</v>
      </c>
      <c r="Q618" s="1048"/>
      <c r="R618" s="285">
        <f t="shared" si="404"/>
        <v>265221.39999999997</v>
      </c>
      <c r="S618" s="285">
        <f t="shared" si="405"/>
        <v>0</v>
      </c>
      <c r="T618" s="285">
        <f t="shared" si="402"/>
        <v>0</v>
      </c>
      <c r="U618" s="285">
        <f t="shared" si="402"/>
        <v>0</v>
      </c>
      <c r="V618" s="285">
        <f t="shared" si="402"/>
        <v>0</v>
      </c>
      <c r="W618" s="285">
        <f t="shared" si="406"/>
        <v>0</v>
      </c>
      <c r="X618" s="262">
        <v>1</v>
      </c>
      <c r="Y618" s="1417">
        <v>3</v>
      </c>
      <c r="Z618" s="1563">
        <v>4.01</v>
      </c>
      <c r="AA618" s="1048">
        <v>265221.39999999997</v>
      </c>
      <c r="AB618" s="1048">
        <v>0</v>
      </c>
      <c r="AC618" s="1048"/>
      <c r="AD618" s="285">
        <f t="shared" si="386"/>
        <v>265221.39999999997</v>
      </c>
      <c r="AE618" s="262">
        <v>1</v>
      </c>
      <c r="AF618" s="1417">
        <v>4</v>
      </c>
      <c r="AG618" s="1563">
        <v>4.01</v>
      </c>
      <c r="AH618" s="1048">
        <v>265221.39999999997</v>
      </c>
      <c r="AI618" s="1048">
        <v>0</v>
      </c>
      <c r="AJ618" s="1048"/>
      <c r="AK618" s="285">
        <f t="shared" si="407"/>
        <v>265221.39999999997</v>
      </c>
    </row>
    <row r="619" spans="1:37" ht="27" x14ac:dyDescent="0.25">
      <c r="A619" s="1048">
        <v>22</v>
      </c>
      <c r="B619" s="262" t="s">
        <v>6937</v>
      </c>
      <c r="C619" s="26" t="s">
        <v>6712</v>
      </c>
      <c r="D619" s="329" t="s">
        <v>1</v>
      </c>
      <c r="E619" s="262">
        <v>1</v>
      </c>
      <c r="F619" s="1417">
        <v>2</v>
      </c>
      <c r="G619" s="1563">
        <v>4.01</v>
      </c>
      <c r="H619" s="1048">
        <v>265221.39999999997</v>
      </c>
      <c r="I619" s="1048">
        <v>0</v>
      </c>
      <c r="J619" s="1048"/>
      <c r="K619" s="285">
        <f t="shared" si="403"/>
        <v>265221.39999999997</v>
      </c>
      <c r="L619" s="262">
        <v>1</v>
      </c>
      <c r="M619" s="1417">
        <v>1</v>
      </c>
      <c r="N619" s="285">
        <v>4.01</v>
      </c>
      <c r="O619" s="1048">
        <v>265221.39999999997</v>
      </c>
      <c r="P619" s="1048">
        <v>0</v>
      </c>
      <c r="Q619" s="1048"/>
      <c r="R619" s="285">
        <f t="shared" si="404"/>
        <v>265221.39999999997</v>
      </c>
      <c r="S619" s="285">
        <f t="shared" si="405"/>
        <v>0</v>
      </c>
      <c r="T619" s="285">
        <f t="shared" si="402"/>
        <v>0</v>
      </c>
      <c r="U619" s="285">
        <f t="shared" si="402"/>
        <v>0</v>
      </c>
      <c r="V619" s="285">
        <f t="shared" si="402"/>
        <v>0</v>
      </c>
      <c r="W619" s="285">
        <f t="shared" si="406"/>
        <v>0</v>
      </c>
      <c r="X619" s="262">
        <v>1</v>
      </c>
      <c r="Y619" s="1417">
        <v>3</v>
      </c>
      <c r="Z619" s="1563">
        <v>4.01</v>
      </c>
      <c r="AA619" s="1048">
        <v>265221.39999999997</v>
      </c>
      <c r="AB619" s="1048">
        <v>0</v>
      </c>
      <c r="AC619" s="1048"/>
      <c r="AD619" s="285">
        <f t="shared" si="386"/>
        <v>265221.39999999997</v>
      </c>
      <c r="AE619" s="262">
        <v>1</v>
      </c>
      <c r="AF619" s="1417">
        <v>4</v>
      </c>
      <c r="AG619" s="1563">
        <v>4.01</v>
      </c>
      <c r="AH619" s="1048">
        <v>265221.39999999997</v>
      </c>
      <c r="AI619" s="1048">
        <v>0</v>
      </c>
      <c r="AJ619" s="1048"/>
      <c r="AK619" s="285">
        <f t="shared" si="407"/>
        <v>265221.39999999997</v>
      </c>
    </row>
    <row r="620" spans="1:37" ht="27" x14ac:dyDescent="0.25">
      <c r="A620" s="1048">
        <v>23</v>
      </c>
      <c r="B620" s="262" t="s">
        <v>6938</v>
      </c>
      <c r="C620" s="26" t="s">
        <v>6712</v>
      </c>
      <c r="D620" s="329" t="s">
        <v>1</v>
      </c>
      <c r="E620" s="262">
        <v>1</v>
      </c>
      <c r="F620" s="1417">
        <v>2</v>
      </c>
      <c r="G620" s="1563">
        <v>4.01</v>
      </c>
      <c r="H620" s="1048">
        <v>265221.39999999997</v>
      </c>
      <c r="I620" s="1048">
        <v>0</v>
      </c>
      <c r="J620" s="1048"/>
      <c r="K620" s="285">
        <f t="shared" si="403"/>
        <v>265221.39999999997</v>
      </c>
      <c r="L620" s="262">
        <v>1</v>
      </c>
      <c r="M620" s="1417">
        <v>1</v>
      </c>
      <c r="N620" s="285">
        <v>4.01</v>
      </c>
      <c r="O620" s="1048">
        <v>265221.39999999997</v>
      </c>
      <c r="P620" s="1048">
        <v>0</v>
      </c>
      <c r="Q620" s="1048"/>
      <c r="R620" s="285">
        <f t="shared" si="404"/>
        <v>265221.39999999997</v>
      </c>
      <c r="S620" s="285">
        <f t="shared" si="405"/>
        <v>0</v>
      </c>
      <c r="T620" s="285">
        <f t="shared" si="402"/>
        <v>0</v>
      </c>
      <c r="U620" s="285">
        <f t="shared" si="402"/>
        <v>0</v>
      </c>
      <c r="V620" s="285">
        <f t="shared" si="402"/>
        <v>0</v>
      </c>
      <c r="W620" s="285">
        <f t="shared" si="406"/>
        <v>0</v>
      </c>
      <c r="X620" s="262">
        <v>1</v>
      </c>
      <c r="Y620" s="1417">
        <v>3</v>
      </c>
      <c r="Z620" s="1563">
        <v>4.01</v>
      </c>
      <c r="AA620" s="1048">
        <v>265221.39999999997</v>
      </c>
      <c r="AB620" s="1048">
        <v>0</v>
      </c>
      <c r="AC620" s="1048"/>
      <c r="AD620" s="285">
        <f t="shared" si="386"/>
        <v>265221.39999999997</v>
      </c>
      <c r="AE620" s="262">
        <v>1</v>
      </c>
      <c r="AF620" s="1417">
        <v>4</v>
      </c>
      <c r="AG620" s="1563">
        <v>4.01</v>
      </c>
      <c r="AH620" s="1048">
        <v>265221.39999999997</v>
      </c>
      <c r="AI620" s="1048">
        <v>0</v>
      </c>
      <c r="AJ620" s="1048"/>
      <c r="AK620" s="285">
        <f t="shared" si="407"/>
        <v>265221.39999999997</v>
      </c>
    </row>
    <row r="621" spans="1:37" ht="27" x14ac:dyDescent="0.25">
      <c r="A621" s="1048">
        <v>24</v>
      </c>
      <c r="B621" s="262" t="s">
        <v>6939</v>
      </c>
      <c r="C621" s="26" t="s">
        <v>6712</v>
      </c>
      <c r="D621" s="329" t="s">
        <v>1</v>
      </c>
      <c r="E621" s="262">
        <v>1</v>
      </c>
      <c r="F621" s="1417">
        <v>2</v>
      </c>
      <c r="G621" s="1563">
        <v>4.01</v>
      </c>
      <c r="H621" s="1048">
        <v>265221.39999999997</v>
      </c>
      <c r="I621" s="1048">
        <v>0</v>
      </c>
      <c r="J621" s="1048"/>
      <c r="K621" s="285">
        <f t="shared" si="403"/>
        <v>265221.39999999997</v>
      </c>
      <c r="L621" s="262">
        <v>1</v>
      </c>
      <c r="M621" s="1417">
        <v>1</v>
      </c>
      <c r="N621" s="285">
        <v>4.01</v>
      </c>
      <c r="O621" s="1048">
        <v>265221.39999999997</v>
      </c>
      <c r="P621" s="1048">
        <v>0</v>
      </c>
      <c r="Q621" s="1048"/>
      <c r="R621" s="285">
        <f t="shared" si="404"/>
        <v>265221.39999999997</v>
      </c>
      <c r="S621" s="285">
        <f t="shared" si="405"/>
        <v>0</v>
      </c>
      <c r="T621" s="285">
        <f t="shared" si="402"/>
        <v>0</v>
      </c>
      <c r="U621" s="285">
        <f t="shared" si="402"/>
        <v>0</v>
      </c>
      <c r="V621" s="285">
        <f t="shared" si="402"/>
        <v>0</v>
      </c>
      <c r="W621" s="285">
        <f t="shared" si="406"/>
        <v>0</v>
      </c>
      <c r="X621" s="262">
        <v>1</v>
      </c>
      <c r="Y621" s="1417">
        <v>3</v>
      </c>
      <c r="Z621" s="1563">
        <v>4.01</v>
      </c>
      <c r="AA621" s="1048">
        <v>265221.39999999997</v>
      </c>
      <c r="AB621" s="1048">
        <v>0</v>
      </c>
      <c r="AC621" s="1048"/>
      <c r="AD621" s="285">
        <f t="shared" si="386"/>
        <v>265221.39999999997</v>
      </c>
      <c r="AE621" s="262">
        <v>1</v>
      </c>
      <c r="AF621" s="1417">
        <v>4</v>
      </c>
      <c r="AG621" s="1563">
        <v>4.01</v>
      </c>
      <c r="AH621" s="1048">
        <v>265221.39999999997</v>
      </c>
      <c r="AI621" s="1048">
        <v>0</v>
      </c>
      <c r="AJ621" s="1048"/>
      <c r="AK621" s="285">
        <f t="shared" si="407"/>
        <v>265221.39999999997</v>
      </c>
    </row>
    <row r="622" spans="1:37" ht="27" x14ac:dyDescent="0.25">
      <c r="A622" s="1048">
        <v>25</v>
      </c>
      <c r="B622" s="262" t="s">
        <v>1429</v>
      </c>
      <c r="C622" s="26" t="s">
        <v>6712</v>
      </c>
      <c r="D622" s="329" t="s">
        <v>1</v>
      </c>
      <c r="E622" s="262">
        <v>1</v>
      </c>
      <c r="F622" s="1417">
        <v>1</v>
      </c>
      <c r="G622" s="1563">
        <v>3.88</v>
      </c>
      <c r="H622" s="1048">
        <v>256623.19999999998</v>
      </c>
      <c r="I622" s="1048">
        <v>0</v>
      </c>
      <c r="J622" s="1048"/>
      <c r="K622" s="285">
        <f>H622+I622+J622</f>
        <v>256623.19999999998</v>
      </c>
      <c r="L622" s="262">
        <v>1</v>
      </c>
      <c r="M622" s="1417">
        <v>1</v>
      </c>
      <c r="N622" s="285">
        <v>4.01</v>
      </c>
      <c r="O622" s="1048">
        <v>265221.39999999997</v>
      </c>
      <c r="P622" s="1048">
        <v>0</v>
      </c>
      <c r="Q622" s="1048"/>
      <c r="R622" s="285">
        <f>O622+P622+Q622</f>
        <v>265221.39999999997</v>
      </c>
      <c r="S622" s="285">
        <f>+E622-L622</f>
        <v>0</v>
      </c>
      <c r="T622" s="285">
        <f t="shared" si="402"/>
        <v>-8598.1999999999825</v>
      </c>
      <c r="U622" s="285">
        <f t="shared" si="402"/>
        <v>0</v>
      </c>
      <c r="V622" s="285">
        <f t="shared" si="402"/>
        <v>0</v>
      </c>
      <c r="W622" s="285">
        <f>T622+U622+V622</f>
        <v>-8598.1999999999825</v>
      </c>
      <c r="X622" s="262">
        <v>1</v>
      </c>
      <c r="Y622" s="1417">
        <v>2</v>
      </c>
      <c r="Z622" s="1563">
        <v>3.88</v>
      </c>
      <c r="AA622" s="1048">
        <v>256623.19999999998</v>
      </c>
      <c r="AB622" s="1048">
        <v>0</v>
      </c>
      <c r="AC622" s="1048"/>
      <c r="AD622" s="285">
        <f t="shared" ref="AD622:AD645" si="408">AA622+AB622+AC622</f>
        <v>256623.19999999998</v>
      </c>
      <c r="AE622" s="262">
        <v>1</v>
      </c>
      <c r="AF622" s="1417">
        <v>3</v>
      </c>
      <c r="AG622" s="1563">
        <v>3.88</v>
      </c>
      <c r="AH622" s="1048">
        <v>256623.19999999998</v>
      </c>
      <c r="AI622" s="1048">
        <v>0</v>
      </c>
      <c r="AJ622" s="1048"/>
      <c r="AK622" s="285">
        <f>AH622+AI622+AJ622</f>
        <v>256623.19999999998</v>
      </c>
    </row>
    <row r="623" spans="1:37" ht="27" x14ac:dyDescent="0.25">
      <c r="A623" s="1048">
        <v>26</v>
      </c>
      <c r="B623" s="262" t="s">
        <v>1429</v>
      </c>
      <c r="C623" s="26" t="s">
        <v>6712</v>
      </c>
      <c r="D623" s="329" t="s">
        <v>1</v>
      </c>
      <c r="E623" s="262">
        <v>1</v>
      </c>
      <c r="F623" s="1417">
        <v>1</v>
      </c>
      <c r="G623" s="1563">
        <v>3.88</v>
      </c>
      <c r="H623" s="1048">
        <v>256623.19999999998</v>
      </c>
      <c r="I623" s="1048">
        <v>0</v>
      </c>
      <c r="J623" s="1048"/>
      <c r="K623" s="285">
        <f t="shared" ref="K623:K627" si="409">H623+I623+J623</f>
        <v>256623.19999999998</v>
      </c>
      <c r="L623" s="262">
        <v>1</v>
      </c>
      <c r="M623" s="1417">
        <v>1</v>
      </c>
      <c r="N623" s="285">
        <v>4.01</v>
      </c>
      <c r="O623" s="1048">
        <v>265221.39999999997</v>
      </c>
      <c r="P623" s="1048">
        <v>0</v>
      </c>
      <c r="Q623" s="1048"/>
      <c r="R623" s="285">
        <f t="shared" ref="R623:R627" si="410">O623+P623+Q623</f>
        <v>265221.39999999997</v>
      </c>
      <c r="S623" s="285">
        <f t="shared" ref="S623:S627" si="411">+E623-L623</f>
        <v>0</v>
      </c>
      <c r="T623" s="285">
        <f t="shared" si="402"/>
        <v>-8598.1999999999825</v>
      </c>
      <c r="U623" s="285">
        <f t="shared" si="402"/>
        <v>0</v>
      </c>
      <c r="V623" s="285">
        <f t="shared" si="402"/>
        <v>0</v>
      </c>
      <c r="W623" s="285">
        <f t="shared" ref="W623:W627" si="412">T623+U623+V623</f>
        <v>-8598.1999999999825</v>
      </c>
      <c r="X623" s="262">
        <v>1</v>
      </c>
      <c r="Y623" s="1417">
        <v>2</v>
      </c>
      <c r="Z623" s="1563">
        <v>3.88</v>
      </c>
      <c r="AA623" s="1048">
        <v>256623.19999999998</v>
      </c>
      <c r="AB623" s="1048">
        <v>0</v>
      </c>
      <c r="AC623" s="1048"/>
      <c r="AD623" s="285">
        <f t="shared" si="408"/>
        <v>256623.19999999998</v>
      </c>
      <c r="AE623" s="262">
        <v>1</v>
      </c>
      <c r="AF623" s="1417">
        <v>3</v>
      </c>
      <c r="AG623" s="1563">
        <v>3.88</v>
      </c>
      <c r="AH623" s="1048">
        <v>256623.19999999998</v>
      </c>
      <c r="AI623" s="1048">
        <v>0</v>
      </c>
      <c r="AJ623" s="1048"/>
      <c r="AK623" s="285">
        <f t="shared" ref="AK623:AK627" si="413">AH623+AI623+AJ623</f>
        <v>256623.19999999998</v>
      </c>
    </row>
    <row r="624" spans="1:37" ht="27" x14ac:dyDescent="0.25">
      <c r="A624" s="1048">
        <v>27</v>
      </c>
      <c r="B624" s="262" t="s">
        <v>1429</v>
      </c>
      <c r="C624" s="26" t="s">
        <v>6712</v>
      </c>
      <c r="D624" s="329" t="s">
        <v>1</v>
      </c>
      <c r="E624" s="262">
        <v>1</v>
      </c>
      <c r="F624" s="1417">
        <v>1</v>
      </c>
      <c r="G624" s="1563">
        <v>3.88</v>
      </c>
      <c r="H624" s="1048">
        <v>256623.19999999998</v>
      </c>
      <c r="I624" s="1048">
        <v>0</v>
      </c>
      <c r="J624" s="1048"/>
      <c r="K624" s="285">
        <f t="shared" si="409"/>
        <v>256623.19999999998</v>
      </c>
      <c r="L624" s="262">
        <v>1</v>
      </c>
      <c r="M624" s="1417">
        <v>1</v>
      </c>
      <c r="N624" s="285">
        <v>4.01</v>
      </c>
      <c r="O624" s="1048">
        <v>265221.39999999997</v>
      </c>
      <c r="P624" s="1048">
        <v>0</v>
      </c>
      <c r="Q624" s="1048"/>
      <c r="R624" s="285">
        <f t="shared" si="410"/>
        <v>265221.39999999997</v>
      </c>
      <c r="S624" s="285">
        <f t="shared" si="411"/>
        <v>0</v>
      </c>
      <c r="T624" s="285">
        <f t="shared" si="402"/>
        <v>-8598.1999999999825</v>
      </c>
      <c r="U624" s="285">
        <f t="shared" si="402"/>
        <v>0</v>
      </c>
      <c r="V624" s="285">
        <f t="shared" si="402"/>
        <v>0</v>
      </c>
      <c r="W624" s="285">
        <f t="shared" si="412"/>
        <v>-8598.1999999999825</v>
      </c>
      <c r="X624" s="262">
        <v>1</v>
      </c>
      <c r="Y624" s="1417">
        <v>2</v>
      </c>
      <c r="Z624" s="1563">
        <v>3.88</v>
      </c>
      <c r="AA624" s="1048">
        <v>256623.19999999998</v>
      </c>
      <c r="AB624" s="1048">
        <v>0</v>
      </c>
      <c r="AC624" s="1048"/>
      <c r="AD624" s="285">
        <f t="shared" si="408"/>
        <v>256623.19999999998</v>
      </c>
      <c r="AE624" s="262">
        <v>1</v>
      </c>
      <c r="AF624" s="1417">
        <v>3</v>
      </c>
      <c r="AG624" s="1563">
        <v>3.88</v>
      </c>
      <c r="AH624" s="1048">
        <v>256623.19999999998</v>
      </c>
      <c r="AI624" s="1048">
        <v>0</v>
      </c>
      <c r="AJ624" s="1048"/>
      <c r="AK624" s="285">
        <f t="shared" si="413"/>
        <v>256623.19999999998</v>
      </c>
    </row>
    <row r="625" spans="1:37" ht="27" x14ac:dyDescent="0.25">
      <c r="A625" s="1048">
        <v>28</v>
      </c>
      <c r="B625" s="262" t="s">
        <v>1429</v>
      </c>
      <c r="C625" s="26" t="s">
        <v>6712</v>
      </c>
      <c r="D625" s="329" t="s">
        <v>1</v>
      </c>
      <c r="E625" s="262">
        <v>1</v>
      </c>
      <c r="F625" s="1417">
        <v>1</v>
      </c>
      <c r="G625" s="1563">
        <v>3.88</v>
      </c>
      <c r="H625" s="1048">
        <v>256623.19999999998</v>
      </c>
      <c r="I625" s="1048">
        <v>0</v>
      </c>
      <c r="J625" s="1048"/>
      <c r="K625" s="285">
        <f t="shared" si="409"/>
        <v>256623.19999999998</v>
      </c>
      <c r="L625" s="262">
        <v>1</v>
      </c>
      <c r="M625" s="1417">
        <v>1</v>
      </c>
      <c r="N625" s="285">
        <v>4.01</v>
      </c>
      <c r="O625" s="1048">
        <v>265221.39999999997</v>
      </c>
      <c r="P625" s="1048">
        <v>0</v>
      </c>
      <c r="Q625" s="1048"/>
      <c r="R625" s="285">
        <f t="shared" si="410"/>
        <v>265221.39999999997</v>
      </c>
      <c r="S625" s="285">
        <f t="shared" si="411"/>
        <v>0</v>
      </c>
      <c r="T625" s="285">
        <f t="shared" si="402"/>
        <v>-8598.1999999999825</v>
      </c>
      <c r="U625" s="285">
        <f t="shared" si="402"/>
        <v>0</v>
      </c>
      <c r="V625" s="285">
        <f t="shared" si="402"/>
        <v>0</v>
      </c>
      <c r="W625" s="285">
        <f t="shared" si="412"/>
        <v>-8598.1999999999825</v>
      </c>
      <c r="X625" s="262">
        <v>1</v>
      </c>
      <c r="Y625" s="1417">
        <v>2</v>
      </c>
      <c r="Z625" s="1563">
        <v>3.88</v>
      </c>
      <c r="AA625" s="1048">
        <v>256623.19999999998</v>
      </c>
      <c r="AB625" s="1048">
        <v>0</v>
      </c>
      <c r="AC625" s="1048"/>
      <c r="AD625" s="285">
        <f t="shared" si="408"/>
        <v>256623.19999999998</v>
      </c>
      <c r="AE625" s="262">
        <v>1</v>
      </c>
      <c r="AF625" s="1417">
        <v>3</v>
      </c>
      <c r="AG625" s="1563">
        <v>3.88</v>
      </c>
      <c r="AH625" s="1048">
        <v>256623.19999999998</v>
      </c>
      <c r="AI625" s="1048">
        <v>0</v>
      </c>
      <c r="AJ625" s="1048"/>
      <c r="AK625" s="285">
        <f t="shared" si="413"/>
        <v>256623.19999999998</v>
      </c>
    </row>
    <row r="626" spans="1:37" ht="27" x14ac:dyDescent="0.25">
      <c r="A626" s="1048">
        <v>29</v>
      </c>
      <c r="B626" s="262" t="s">
        <v>1429</v>
      </c>
      <c r="C626" s="26" t="s">
        <v>6712</v>
      </c>
      <c r="D626" s="329" t="s">
        <v>1</v>
      </c>
      <c r="E626" s="262">
        <v>1</v>
      </c>
      <c r="F626" s="1417">
        <v>1</v>
      </c>
      <c r="G626" s="1563">
        <v>3.88</v>
      </c>
      <c r="H626" s="1048">
        <v>256623.19999999998</v>
      </c>
      <c r="I626" s="1048">
        <v>0</v>
      </c>
      <c r="J626" s="1048"/>
      <c r="K626" s="285">
        <f t="shared" si="409"/>
        <v>256623.19999999998</v>
      </c>
      <c r="L626" s="262">
        <v>1</v>
      </c>
      <c r="M626" s="1417">
        <v>1</v>
      </c>
      <c r="N626" s="285">
        <v>4.01</v>
      </c>
      <c r="O626" s="1048">
        <v>265221.39999999997</v>
      </c>
      <c r="P626" s="1048">
        <v>0</v>
      </c>
      <c r="Q626" s="1048"/>
      <c r="R626" s="285">
        <f t="shared" si="410"/>
        <v>265221.39999999997</v>
      </c>
      <c r="S626" s="285">
        <f t="shared" si="411"/>
        <v>0</v>
      </c>
      <c r="T626" s="285">
        <f t="shared" si="402"/>
        <v>-8598.1999999999825</v>
      </c>
      <c r="U626" s="285">
        <f t="shared" si="402"/>
        <v>0</v>
      </c>
      <c r="V626" s="285">
        <f t="shared" si="402"/>
        <v>0</v>
      </c>
      <c r="W626" s="285">
        <f t="shared" si="412"/>
        <v>-8598.1999999999825</v>
      </c>
      <c r="X626" s="262">
        <v>1</v>
      </c>
      <c r="Y626" s="1417">
        <v>2</v>
      </c>
      <c r="Z626" s="1563">
        <v>3.88</v>
      </c>
      <c r="AA626" s="1048">
        <v>256623.19999999998</v>
      </c>
      <c r="AB626" s="1048">
        <v>0</v>
      </c>
      <c r="AC626" s="1048"/>
      <c r="AD626" s="285">
        <f t="shared" si="408"/>
        <v>256623.19999999998</v>
      </c>
      <c r="AE626" s="262">
        <v>1</v>
      </c>
      <c r="AF626" s="1417">
        <v>3</v>
      </c>
      <c r="AG626" s="1563">
        <v>3.88</v>
      </c>
      <c r="AH626" s="1048">
        <v>256623.19999999998</v>
      </c>
      <c r="AI626" s="1048">
        <v>0</v>
      </c>
      <c r="AJ626" s="1048"/>
      <c r="AK626" s="285">
        <f t="shared" si="413"/>
        <v>256623.19999999998</v>
      </c>
    </row>
    <row r="627" spans="1:37" ht="27" x14ac:dyDescent="0.25">
      <c r="A627" s="1048">
        <v>30</v>
      </c>
      <c r="B627" s="262" t="s">
        <v>1429</v>
      </c>
      <c r="C627" s="26" t="s">
        <v>6712</v>
      </c>
      <c r="D627" s="329" t="s">
        <v>1</v>
      </c>
      <c r="E627" s="262">
        <v>1</v>
      </c>
      <c r="F627" s="1417">
        <v>1</v>
      </c>
      <c r="G627" s="1563">
        <v>3.88</v>
      </c>
      <c r="H627" s="1048">
        <v>256623.19999999998</v>
      </c>
      <c r="I627" s="1048">
        <v>0</v>
      </c>
      <c r="J627" s="1048"/>
      <c r="K627" s="285">
        <f t="shared" si="409"/>
        <v>256623.19999999998</v>
      </c>
      <c r="L627" s="262">
        <v>1</v>
      </c>
      <c r="M627" s="1417">
        <v>1</v>
      </c>
      <c r="N627" s="285">
        <v>4.01</v>
      </c>
      <c r="O627" s="1048">
        <v>265221.39999999997</v>
      </c>
      <c r="P627" s="1048">
        <v>0</v>
      </c>
      <c r="Q627" s="1048"/>
      <c r="R627" s="285">
        <f t="shared" si="410"/>
        <v>265221.39999999997</v>
      </c>
      <c r="S627" s="285">
        <f t="shared" si="411"/>
        <v>0</v>
      </c>
      <c r="T627" s="285">
        <f t="shared" si="402"/>
        <v>-8598.1999999999825</v>
      </c>
      <c r="U627" s="285">
        <f t="shared" si="402"/>
        <v>0</v>
      </c>
      <c r="V627" s="285">
        <f t="shared" si="402"/>
        <v>0</v>
      </c>
      <c r="W627" s="285">
        <f t="shared" si="412"/>
        <v>-8598.1999999999825</v>
      </c>
      <c r="X627" s="262">
        <v>1</v>
      </c>
      <c r="Y627" s="1417">
        <v>2</v>
      </c>
      <c r="Z627" s="1563">
        <v>3.88</v>
      </c>
      <c r="AA627" s="1048">
        <v>256623.19999999998</v>
      </c>
      <c r="AB627" s="1048">
        <v>0</v>
      </c>
      <c r="AC627" s="1048"/>
      <c r="AD627" s="285">
        <f t="shared" si="408"/>
        <v>256623.19999999998</v>
      </c>
      <c r="AE627" s="262">
        <v>1</v>
      </c>
      <c r="AF627" s="1417">
        <v>3</v>
      </c>
      <c r="AG627" s="1563">
        <v>3.88</v>
      </c>
      <c r="AH627" s="1048">
        <v>256623.19999999998</v>
      </c>
      <c r="AI627" s="1048">
        <v>0</v>
      </c>
      <c r="AJ627" s="1048"/>
      <c r="AK627" s="285">
        <f t="shared" si="413"/>
        <v>256623.19999999998</v>
      </c>
    </row>
    <row r="628" spans="1:37" ht="27" x14ac:dyDescent="0.25">
      <c r="A628" s="1048">
        <v>31</v>
      </c>
      <c r="B628" s="262" t="s">
        <v>1429</v>
      </c>
      <c r="C628" s="26" t="s">
        <v>6712</v>
      </c>
      <c r="D628" s="329" t="s">
        <v>1</v>
      </c>
      <c r="E628" s="262">
        <v>1</v>
      </c>
      <c r="F628" s="1417">
        <v>1</v>
      </c>
      <c r="G628" s="1563">
        <v>3.88</v>
      </c>
      <c r="H628" s="1048">
        <v>256623.19999999998</v>
      </c>
      <c r="I628" s="1048">
        <v>0</v>
      </c>
      <c r="J628" s="1048"/>
      <c r="K628" s="285">
        <f>H628+I628+J628</f>
        <v>256623.19999999998</v>
      </c>
      <c r="L628" s="262">
        <v>1</v>
      </c>
      <c r="M628" s="1417">
        <v>1</v>
      </c>
      <c r="N628" s="285">
        <v>4.01</v>
      </c>
      <c r="O628" s="1048">
        <v>265221.39999999997</v>
      </c>
      <c r="P628" s="1048">
        <v>0</v>
      </c>
      <c r="Q628" s="1048"/>
      <c r="R628" s="285">
        <f>O628+P628+Q628</f>
        <v>265221.39999999997</v>
      </c>
      <c r="S628" s="285">
        <f>+E628-L628</f>
        <v>0</v>
      </c>
      <c r="T628" s="285">
        <f t="shared" si="402"/>
        <v>-8598.1999999999825</v>
      </c>
      <c r="U628" s="285">
        <f t="shared" si="402"/>
        <v>0</v>
      </c>
      <c r="V628" s="285">
        <f t="shared" si="402"/>
        <v>0</v>
      </c>
      <c r="W628" s="285">
        <f>T628+U628+V628</f>
        <v>-8598.1999999999825</v>
      </c>
      <c r="X628" s="262">
        <v>1</v>
      </c>
      <c r="Y628" s="1417">
        <v>2</v>
      </c>
      <c r="Z628" s="1563">
        <v>3.88</v>
      </c>
      <c r="AA628" s="1048">
        <v>256623.19999999998</v>
      </c>
      <c r="AB628" s="1048">
        <v>0</v>
      </c>
      <c r="AC628" s="1048"/>
      <c r="AD628" s="285">
        <f t="shared" si="408"/>
        <v>256623.19999999998</v>
      </c>
      <c r="AE628" s="262">
        <v>1</v>
      </c>
      <c r="AF628" s="1417">
        <v>3</v>
      </c>
      <c r="AG628" s="1563">
        <v>3.88</v>
      </c>
      <c r="AH628" s="1048">
        <v>256623.19999999998</v>
      </c>
      <c r="AI628" s="1048">
        <v>0</v>
      </c>
      <c r="AJ628" s="1048"/>
      <c r="AK628" s="285">
        <f>AH628+AI628+AJ628</f>
        <v>256623.19999999998</v>
      </c>
    </row>
    <row r="629" spans="1:37" ht="27" x14ac:dyDescent="0.25">
      <c r="A629" s="1048">
        <v>32</v>
      </c>
      <c r="B629" s="262" t="s">
        <v>1429</v>
      </c>
      <c r="C629" s="26" t="s">
        <v>6712</v>
      </c>
      <c r="D629" s="329" t="s">
        <v>1</v>
      </c>
      <c r="E629" s="262">
        <v>1</v>
      </c>
      <c r="F629" s="1417">
        <v>1</v>
      </c>
      <c r="G629" s="1563">
        <v>3.88</v>
      </c>
      <c r="H629" s="1048">
        <v>256623.19999999998</v>
      </c>
      <c r="I629" s="1048">
        <v>0</v>
      </c>
      <c r="J629" s="1048"/>
      <c r="K629" s="285">
        <f t="shared" ref="K629:K633" si="414">H629+I629+J629</f>
        <v>256623.19999999998</v>
      </c>
      <c r="L629" s="262">
        <v>1</v>
      </c>
      <c r="M629" s="1417">
        <v>1</v>
      </c>
      <c r="N629" s="285">
        <v>4.01</v>
      </c>
      <c r="O629" s="1048">
        <v>265221.39999999997</v>
      </c>
      <c r="P629" s="1048">
        <v>0</v>
      </c>
      <c r="Q629" s="1048"/>
      <c r="R629" s="285">
        <f t="shared" ref="R629:R633" si="415">O629+P629+Q629</f>
        <v>265221.39999999997</v>
      </c>
      <c r="S629" s="285">
        <f t="shared" ref="S629:S633" si="416">+E629-L629</f>
        <v>0</v>
      </c>
      <c r="T629" s="285">
        <f t="shared" si="402"/>
        <v>-8598.1999999999825</v>
      </c>
      <c r="U629" s="285">
        <f t="shared" si="402"/>
        <v>0</v>
      </c>
      <c r="V629" s="285">
        <f t="shared" si="402"/>
        <v>0</v>
      </c>
      <c r="W629" s="285">
        <f t="shared" ref="W629:W633" si="417">T629+U629+V629</f>
        <v>-8598.1999999999825</v>
      </c>
      <c r="X629" s="262">
        <v>1</v>
      </c>
      <c r="Y629" s="1417">
        <v>2</v>
      </c>
      <c r="Z629" s="1563">
        <v>3.88</v>
      </c>
      <c r="AA629" s="1048">
        <v>256623.19999999998</v>
      </c>
      <c r="AB629" s="1048">
        <v>0</v>
      </c>
      <c r="AC629" s="1048"/>
      <c r="AD629" s="285">
        <f t="shared" si="408"/>
        <v>256623.19999999998</v>
      </c>
      <c r="AE629" s="262">
        <v>1</v>
      </c>
      <c r="AF629" s="1417">
        <v>3</v>
      </c>
      <c r="AG629" s="1563">
        <v>3.88</v>
      </c>
      <c r="AH629" s="1048">
        <v>256623.19999999998</v>
      </c>
      <c r="AI629" s="1048">
        <v>0</v>
      </c>
      <c r="AJ629" s="1048"/>
      <c r="AK629" s="285">
        <f t="shared" ref="AK629:AK633" si="418">AH629+AI629+AJ629</f>
        <v>256623.19999999998</v>
      </c>
    </row>
    <row r="630" spans="1:37" ht="27" x14ac:dyDescent="0.25">
      <c r="A630" s="1048">
        <v>33</v>
      </c>
      <c r="B630" s="262" t="s">
        <v>1429</v>
      </c>
      <c r="C630" s="26" t="s">
        <v>6712</v>
      </c>
      <c r="D630" s="329" t="s">
        <v>1</v>
      </c>
      <c r="E630" s="262">
        <v>1</v>
      </c>
      <c r="F630" s="1417">
        <v>1</v>
      </c>
      <c r="G630" s="1563">
        <v>3.88</v>
      </c>
      <c r="H630" s="1048">
        <v>256623.19999999998</v>
      </c>
      <c r="I630" s="1048">
        <v>0</v>
      </c>
      <c r="J630" s="1048"/>
      <c r="K630" s="285">
        <f t="shared" si="414"/>
        <v>256623.19999999998</v>
      </c>
      <c r="L630" s="262">
        <v>1</v>
      </c>
      <c r="M630" s="1417">
        <v>1</v>
      </c>
      <c r="N630" s="285">
        <v>4.01</v>
      </c>
      <c r="O630" s="1048">
        <v>265221.39999999997</v>
      </c>
      <c r="P630" s="1048">
        <v>0</v>
      </c>
      <c r="Q630" s="1048"/>
      <c r="R630" s="285">
        <f t="shared" si="415"/>
        <v>265221.39999999997</v>
      </c>
      <c r="S630" s="285">
        <f t="shared" si="416"/>
        <v>0</v>
      </c>
      <c r="T630" s="285">
        <f t="shared" ref="T630:T645" si="419">H630-O630</f>
        <v>-8598.1999999999825</v>
      </c>
      <c r="U630" s="285">
        <f t="shared" ref="U630:U645" si="420">I630-P630</f>
        <v>0</v>
      </c>
      <c r="V630" s="285">
        <f t="shared" ref="V630:V645" si="421">J630-Q630</f>
        <v>0</v>
      </c>
      <c r="W630" s="285">
        <f t="shared" si="417"/>
        <v>-8598.1999999999825</v>
      </c>
      <c r="X630" s="262">
        <v>1</v>
      </c>
      <c r="Y630" s="1417">
        <v>2</v>
      </c>
      <c r="Z630" s="1563">
        <v>3.88</v>
      </c>
      <c r="AA630" s="1048">
        <v>256623.19999999998</v>
      </c>
      <c r="AB630" s="1048">
        <v>0</v>
      </c>
      <c r="AC630" s="1048"/>
      <c r="AD630" s="285">
        <f t="shared" si="408"/>
        <v>256623.19999999998</v>
      </c>
      <c r="AE630" s="262">
        <v>1</v>
      </c>
      <c r="AF630" s="1417">
        <v>3</v>
      </c>
      <c r="AG630" s="1563">
        <v>3.88</v>
      </c>
      <c r="AH630" s="1048">
        <v>256623.19999999998</v>
      </c>
      <c r="AI630" s="1048">
        <v>0</v>
      </c>
      <c r="AJ630" s="1048"/>
      <c r="AK630" s="285">
        <f t="shared" si="418"/>
        <v>256623.19999999998</v>
      </c>
    </row>
    <row r="631" spans="1:37" ht="27" x14ac:dyDescent="0.25">
      <c r="A631" s="1048">
        <v>34</v>
      </c>
      <c r="B631" s="262" t="s">
        <v>1429</v>
      </c>
      <c r="C631" s="26" t="s">
        <v>6712</v>
      </c>
      <c r="D631" s="329" t="s">
        <v>1</v>
      </c>
      <c r="E631" s="262">
        <v>1</v>
      </c>
      <c r="F631" s="1417">
        <v>1</v>
      </c>
      <c r="G631" s="1563">
        <v>3.88</v>
      </c>
      <c r="H631" s="1048">
        <v>256623.19999999998</v>
      </c>
      <c r="I631" s="1048"/>
      <c r="J631" s="1048"/>
      <c r="K631" s="285">
        <f t="shared" si="414"/>
        <v>256623.19999999998</v>
      </c>
      <c r="L631" s="262">
        <v>1</v>
      </c>
      <c r="M631" s="1417">
        <v>1</v>
      </c>
      <c r="N631" s="285">
        <v>4.01</v>
      </c>
      <c r="O631" s="1048">
        <v>265221.39999999997</v>
      </c>
      <c r="P631" s="1048">
        <v>8000</v>
      </c>
      <c r="Q631" s="1048"/>
      <c r="R631" s="285">
        <f t="shared" si="415"/>
        <v>273221.39999999997</v>
      </c>
      <c r="S631" s="285">
        <f t="shared" si="416"/>
        <v>0</v>
      </c>
      <c r="T631" s="285">
        <f t="shared" si="419"/>
        <v>-8598.1999999999825</v>
      </c>
      <c r="U631" s="285">
        <f t="shared" si="420"/>
        <v>-8000</v>
      </c>
      <c r="V631" s="285">
        <f t="shared" si="421"/>
        <v>0</v>
      </c>
      <c r="W631" s="285">
        <f t="shared" si="417"/>
        <v>-16598.199999999983</v>
      </c>
      <c r="X631" s="262">
        <v>1</v>
      </c>
      <c r="Y631" s="1417">
        <v>2</v>
      </c>
      <c r="Z631" s="1563">
        <v>3.88</v>
      </c>
      <c r="AA631" s="1048">
        <v>256623.19999999998</v>
      </c>
      <c r="AB631" s="1048"/>
      <c r="AC631" s="1048"/>
      <c r="AD631" s="285">
        <f t="shared" si="408"/>
        <v>256623.19999999998</v>
      </c>
      <c r="AE631" s="262">
        <v>1</v>
      </c>
      <c r="AF631" s="1417">
        <v>3</v>
      </c>
      <c r="AG631" s="1563">
        <v>3.88</v>
      </c>
      <c r="AH631" s="1048">
        <v>256623.19999999998</v>
      </c>
      <c r="AI631" s="1048"/>
      <c r="AJ631" s="1048"/>
      <c r="AK631" s="285">
        <f t="shared" si="418"/>
        <v>256623.19999999998</v>
      </c>
    </row>
    <row r="632" spans="1:37" ht="27" x14ac:dyDescent="0.25">
      <c r="A632" s="1048">
        <v>35</v>
      </c>
      <c r="B632" s="262" t="s">
        <v>1429</v>
      </c>
      <c r="C632" s="26" t="s">
        <v>6712</v>
      </c>
      <c r="D632" s="329" t="s">
        <v>1</v>
      </c>
      <c r="E632" s="262">
        <v>1</v>
      </c>
      <c r="F632" s="1417">
        <v>1</v>
      </c>
      <c r="G632" s="1563">
        <v>3.88</v>
      </c>
      <c r="H632" s="1048">
        <v>256623.19999999998</v>
      </c>
      <c r="I632" s="1048">
        <v>0</v>
      </c>
      <c r="J632" s="1048"/>
      <c r="K632" s="285">
        <f t="shared" si="414"/>
        <v>256623.19999999998</v>
      </c>
      <c r="L632" s="262">
        <v>1</v>
      </c>
      <c r="M632" s="1417">
        <v>1</v>
      </c>
      <c r="N632" s="285">
        <v>4.01</v>
      </c>
      <c r="O632" s="1048">
        <v>265221.39999999997</v>
      </c>
      <c r="P632" s="1048">
        <v>0</v>
      </c>
      <c r="Q632" s="1048"/>
      <c r="R632" s="285">
        <f t="shared" si="415"/>
        <v>265221.39999999997</v>
      </c>
      <c r="S632" s="285">
        <f t="shared" si="416"/>
        <v>0</v>
      </c>
      <c r="T632" s="285">
        <f t="shared" si="419"/>
        <v>-8598.1999999999825</v>
      </c>
      <c r="U632" s="285">
        <f t="shared" si="420"/>
        <v>0</v>
      </c>
      <c r="V632" s="285">
        <f t="shared" si="421"/>
        <v>0</v>
      </c>
      <c r="W632" s="285">
        <f t="shared" si="417"/>
        <v>-8598.1999999999825</v>
      </c>
      <c r="X632" s="262">
        <v>1</v>
      </c>
      <c r="Y632" s="1417">
        <v>2</v>
      </c>
      <c r="Z632" s="1563">
        <v>3.88</v>
      </c>
      <c r="AA632" s="1048">
        <v>256623.19999999998</v>
      </c>
      <c r="AB632" s="1048">
        <v>0</v>
      </c>
      <c r="AC632" s="1048"/>
      <c r="AD632" s="285">
        <f t="shared" si="408"/>
        <v>256623.19999999998</v>
      </c>
      <c r="AE632" s="262">
        <v>1</v>
      </c>
      <c r="AF632" s="1417">
        <v>3</v>
      </c>
      <c r="AG632" s="1563">
        <v>3.88</v>
      </c>
      <c r="AH632" s="1048">
        <v>256623.19999999998</v>
      </c>
      <c r="AI632" s="1048">
        <v>0</v>
      </c>
      <c r="AJ632" s="1048"/>
      <c r="AK632" s="285">
        <f t="shared" si="418"/>
        <v>256623.19999999998</v>
      </c>
    </row>
    <row r="633" spans="1:37" ht="27" x14ac:dyDescent="0.25">
      <c r="A633" s="1048">
        <v>36</v>
      </c>
      <c r="B633" s="262" t="s">
        <v>1429</v>
      </c>
      <c r="C633" s="26" t="s">
        <v>6712</v>
      </c>
      <c r="D633" s="329" t="s">
        <v>1</v>
      </c>
      <c r="E633" s="262">
        <v>1</v>
      </c>
      <c r="F633" s="1417">
        <v>1</v>
      </c>
      <c r="G633" s="1563">
        <v>3.88</v>
      </c>
      <c r="H633" s="1048">
        <v>256623.19999999998</v>
      </c>
      <c r="I633" s="1048">
        <v>0</v>
      </c>
      <c r="J633" s="1048"/>
      <c r="K633" s="285">
        <f t="shared" si="414"/>
        <v>256623.19999999998</v>
      </c>
      <c r="L633" s="262">
        <v>1</v>
      </c>
      <c r="M633" s="1417">
        <v>1</v>
      </c>
      <c r="N633" s="285">
        <v>4.01</v>
      </c>
      <c r="O633" s="1048">
        <v>265221.39999999997</v>
      </c>
      <c r="P633" s="1048">
        <v>0</v>
      </c>
      <c r="Q633" s="1048"/>
      <c r="R633" s="285">
        <f t="shared" si="415"/>
        <v>265221.39999999997</v>
      </c>
      <c r="S633" s="285">
        <f t="shared" si="416"/>
        <v>0</v>
      </c>
      <c r="T633" s="285">
        <f t="shared" si="419"/>
        <v>-8598.1999999999825</v>
      </c>
      <c r="U633" s="285">
        <f t="shared" si="420"/>
        <v>0</v>
      </c>
      <c r="V633" s="285">
        <f t="shared" si="421"/>
        <v>0</v>
      </c>
      <c r="W633" s="285">
        <f t="shared" si="417"/>
        <v>-8598.1999999999825</v>
      </c>
      <c r="X633" s="262">
        <v>1</v>
      </c>
      <c r="Y633" s="1417">
        <v>2</v>
      </c>
      <c r="Z633" s="1563">
        <v>3.88</v>
      </c>
      <c r="AA633" s="1048">
        <v>256623.19999999998</v>
      </c>
      <c r="AB633" s="1048">
        <v>0</v>
      </c>
      <c r="AC633" s="1048"/>
      <c r="AD633" s="285">
        <f t="shared" si="408"/>
        <v>256623.19999999998</v>
      </c>
      <c r="AE633" s="262">
        <v>1</v>
      </c>
      <c r="AF633" s="1417">
        <v>3</v>
      </c>
      <c r="AG633" s="1563">
        <v>3.88</v>
      </c>
      <c r="AH633" s="1048">
        <v>256623.19999999998</v>
      </c>
      <c r="AI633" s="1048">
        <v>0</v>
      </c>
      <c r="AJ633" s="1048"/>
      <c r="AK633" s="285">
        <f t="shared" si="418"/>
        <v>256623.19999999998</v>
      </c>
    </row>
    <row r="634" spans="1:37" ht="27" x14ac:dyDescent="0.25">
      <c r="A634" s="1048">
        <v>37</v>
      </c>
      <c r="B634" s="262" t="s">
        <v>1429</v>
      </c>
      <c r="C634" s="26" t="s">
        <v>6712</v>
      </c>
      <c r="D634" s="329" t="s">
        <v>1</v>
      </c>
      <c r="E634" s="262">
        <v>1</v>
      </c>
      <c r="F634" s="1417">
        <v>1</v>
      </c>
      <c r="G634" s="1563">
        <v>3.88</v>
      </c>
      <c r="H634" s="1048">
        <v>256623.19999999998</v>
      </c>
      <c r="I634" s="1048">
        <v>0</v>
      </c>
      <c r="J634" s="1048"/>
      <c r="K634" s="285">
        <f>H634+I634+J634</f>
        <v>256623.19999999998</v>
      </c>
      <c r="L634" s="262">
        <v>1</v>
      </c>
      <c r="M634" s="1417">
        <v>1</v>
      </c>
      <c r="N634" s="285">
        <v>4.01</v>
      </c>
      <c r="O634" s="1048">
        <v>265221.39999999997</v>
      </c>
      <c r="P634" s="1048">
        <v>0</v>
      </c>
      <c r="Q634" s="1048"/>
      <c r="R634" s="285">
        <f>O634+P634+Q634</f>
        <v>265221.39999999997</v>
      </c>
      <c r="S634" s="285">
        <f>+E634-L634</f>
        <v>0</v>
      </c>
      <c r="T634" s="285">
        <f t="shared" si="419"/>
        <v>-8598.1999999999825</v>
      </c>
      <c r="U634" s="285">
        <f t="shared" si="420"/>
        <v>0</v>
      </c>
      <c r="V634" s="285">
        <f t="shared" si="421"/>
        <v>0</v>
      </c>
      <c r="W634" s="285">
        <f>T634+U634+V634</f>
        <v>-8598.1999999999825</v>
      </c>
      <c r="X634" s="262">
        <v>1</v>
      </c>
      <c r="Y634" s="1417">
        <v>2</v>
      </c>
      <c r="Z634" s="1563">
        <v>3.88</v>
      </c>
      <c r="AA634" s="1048">
        <v>256623.19999999998</v>
      </c>
      <c r="AB634" s="1048">
        <v>0</v>
      </c>
      <c r="AC634" s="1048"/>
      <c r="AD634" s="285">
        <f t="shared" si="408"/>
        <v>256623.19999999998</v>
      </c>
      <c r="AE634" s="262">
        <v>1</v>
      </c>
      <c r="AF634" s="1417">
        <v>3</v>
      </c>
      <c r="AG634" s="1563">
        <v>3.88</v>
      </c>
      <c r="AH634" s="1048">
        <v>256623.19999999998</v>
      </c>
      <c r="AI634" s="1048">
        <v>0</v>
      </c>
      <c r="AJ634" s="1048"/>
      <c r="AK634" s="285">
        <f>AH634+AI634+AJ634</f>
        <v>256623.19999999998</v>
      </c>
    </row>
    <row r="635" spans="1:37" ht="27" x14ac:dyDescent="0.25">
      <c r="A635" s="1048">
        <v>38</v>
      </c>
      <c r="B635" s="262" t="s">
        <v>1429</v>
      </c>
      <c r="C635" s="26" t="s">
        <v>6712</v>
      </c>
      <c r="D635" s="329" t="s">
        <v>1</v>
      </c>
      <c r="E635" s="262">
        <v>1</v>
      </c>
      <c r="F635" s="1417">
        <v>1</v>
      </c>
      <c r="G635" s="1563">
        <v>3.88</v>
      </c>
      <c r="H635" s="1048">
        <v>256623.19999999998</v>
      </c>
      <c r="I635" s="1048">
        <v>0</v>
      </c>
      <c r="J635" s="1048"/>
      <c r="K635" s="285">
        <f t="shared" ref="K635:K639" si="422">H635+I635+J635</f>
        <v>256623.19999999998</v>
      </c>
      <c r="L635" s="262">
        <v>1</v>
      </c>
      <c r="M635" s="1417">
        <v>1</v>
      </c>
      <c r="N635" s="285">
        <v>4.01</v>
      </c>
      <c r="O635" s="1048">
        <v>265221.39999999997</v>
      </c>
      <c r="P635" s="1048">
        <v>0</v>
      </c>
      <c r="Q635" s="1048"/>
      <c r="R635" s="285">
        <f t="shared" ref="R635:R639" si="423">O635+P635+Q635</f>
        <v>265221.39999999997</v>
      </c>
      <c r="S635" s="285">
        <f t="shared" ref="S635:S639" si="424">+E635-L635</f>
        <v>0</v>
      </c>
      <c r="T635" s="285">
        <f t="shared" si="419"/>
        <v>-8598.1999999999825</v>
      </c>
      <c r="U635" s="285">
        <f t="shared" si="420"/>
        <v>0</v>
      </c>
      <c r="V635" s="285">
        <f t="shared" si="421"/>
        <v>0</v>
      </c>
      <c r="W635" s="285">
        <f t="shared" ref="W635:W639" si="425">T635+U635+V635</f>
        <v>-8598.1999999999825</v>
      </c>
      <c r="X635" s="262">
        <v>1</v>
      </c>
      <c r="Y635" s="1417">
        <v>2</v>
      </c>
      <c r="Z635" s="1563">
        <v>3.88</v>
      </c>
      <c r="AA635" s="1048">
        <v>256623.19999999998</v>
      </c>
      <c r="AB635" s="1048">
        <v>0</v>
      </c>
      <c r="AC635" s="1048"/>
      <c r="AD635" s="285">
        <f t="shared" si="408"/>
        <v>256623.19999999998</v>
      </c>
      <c r="AE635" s="262">
        <v>1</v>
      </c>
      <c r="AF635" s="1417">
        <v>3</v>
      </c>
      <c r="AG635" s="1563">
        <v>3.88</v>
      </c>
      <c r="AH635" s="1048">
        <v>256623.19999999998</v>
      </c>
      <c r="AI635" s="1048">
        <v>0</v>
      </c>
      <c r="AJ635" s="1048"/>
      <c r="AK635" s="285">
        <f t="shared" ref="AK635:AK639" si="426">AH635+AI635+AJ635</f>
        <v>256623.19999999998</v>
      </c>
    </row>
    <row r="636" spans="1:37" ht="27" x14ac:dyDescent="0.25">
      <c r="A636" s="1048">
        <v>39</v>
      </c>
      <c r="B636" s="262" t="s">
        <v>1429</v>
      </c>
      <c r="C636" s="26" t="s">
        <v>6712</v>
      </c>
      <c r="D636" s="329" t="s">
        <v>1</v>
      </c>
      <c r="E636" s="262">
        <v>1</v>
      </c>
      <c r="F636" s="1417">
        <v>1</v>
      </c>
      <c r="G636" s="1563">
        <v>3.88</v>
      </c>
      <c r="H636" s="1048">
        <v>256623.19999999998</v>
      </c>
      <c r="I636" s="1048">
        <v>0</v>
      </c>
      <c r="J636" s="1048"/>
      <c r="K636" s="285">
        <f t="shared" si="422"/>
        <v>256623.19999999998</v>
      </c>
      <c r="L636" s="262">
        <v>1</v>
      </c>
      <c r="M636" s="1417">
        <v>1</v>
      </c>
      <c r="N636" s="285">
        <v>4.01</v>
      </c>
      <c r="O636" s="1048">
        <v>265221.39999999997</v>
      </c>
      <c r="P636" s="1048">
        <v>0</v>
      </c>
      <c r="Q636" s="1048"/>
      <c r="R636" s="285">
        <f t="shared" si="423"/>
        <v>265221.39999999997</v>
      </c>
      <c r="S636" s="285">
        <f t="shared" si="424"/>
        <v>0</v>
      </c>
      <c r="T636" s="285">
        <f t="shared" si="419"/>
        <v>-8598.1999999999825</v>
      </c>
      <c r="U636" s="285">
        <f t="shared" si="420"/>
        <v>0</v>
      </c>
      <c r="V636" s="285">
        <f t="shared" si="421"/>
        <v>0</v>
      </c>
      <c r="W636" s="285">
        <f t="shared" si="425"/>
        <v>-8598.1999999999825</v>
      </c>
      <c r="X636" s="262">
        <v>1</v>
      </c>
      <c r="Y636" s="1417">
        <v>2</v>
      </c>
      <c r="Z636" s="1563">
        <v>3.88</v>
      </c>
      <c r="AA636" s="1048">
        <v>256623.19999999998</v>
      </c>
      <c r="AB636" s="1048">
        <v>0</v>
      </c>
      <c r="AC636" s="1048"/>
      <c r="AD636" s="285">
        <f t="shared" si="408"/>
        <v>256623.19999999998</v>
      </c>
      <c r="AE636" s="262">
        <v>1</v>
      </c>
      <c r="AF636" s="1417">
        <v>3</v>
      </c>
      <c r="AG636" s="1563">
        <v>3.88</v>
      </c>
      <c r="AH636" s="1048">
        <v>256623.19999999998</v>
      </c>
      <c r="AI636" s="1048">
        <v>0</v>
      </c>
      <c r="AJ636" s="1048"/>
      <c r="AK636" s="285">
        <f t="shared" si="426"/>
        <v>256623.19999999998</v>
      </c>
    </row>
    <row r="637" spans="1:37" ht="27" x14ac:dyDescent="0.25">
      <c r="A637" s="1048">
        <v>40</v>
      </c>
      <c r="B637" s="262" t="s">
        <v>1429</v>
      </c>
      <c r="C637" s="26" t="s">
        <v>6712</v>
      </c>
      <c r="D637" s="329" t="s">
        <v>1</v>
      </c>
      <c r="E637" s="262">
        <v>1</v>
      </c>
      <c r="F637" s="1417">
        <v>1</v>
      </c>
      <c r="G637" s="1563">
        <v>3.88</v>
      </c>
      <c r="H637" s="1048">
        <v>256623.19999999998</v>
      </c>
      <c r="I637" s="1048">
        <v>0</v>
      </c>
      <c r="J637" s="1048"/>
      <c r="K637" s="285">
        <f t="shared" si="422"/>
        <v>256623.19999999998</v>
      </c>
      <c r="L637" s="262">
        <v>1</v>
      </c>
      <c r="M637" s="1417">
        <v>1</v>
      </c>
      <c r="N637" s="285">
        <v>4.01</v>
      </c>
      <c r="O637" s="1048">
        <v>265221.39999999997</v>
      </c>
      <c r="P637" s="1048">
        <v>0</v>
      </c>
      <c r="Q637" s="1048"/>
      <c r="R637" s="285">
        <f t="shared" si="423"/>
        <v>265221.39999999997</v>
      </c>
      <c r="S637" s="285">
        <f t="shared" si="424"/>
        <v>0</v>
      </c>
      <c r="T637" s="285">
        <f t="shared" si="419"/>
        <v>-8598.1999999999825</v>
      </c>
      <c r="U637" s="285">
        <f t="shared" si="420"/>
        <v>0</v>
      </c>
      <c r="V637" s="285">
        <f t="shared" si="421"/>
        <v>0</v>
      </c>
      <c r="W637" s="285">
        <f t="shared" si="425"/>
        <v>-8598.1999999999825</v>
      </c>
      <c r="X637" s="262">
        <v>1</v>
      </c>
      <c r="Y637" s="1417">
        <v>2</v>
      </c>
      <c r="Z637" s="1563">
        <v>3.88</v>
      </c>
      <c r="AA637" s="1048">
        <v>256623.19999999998</v>
      </c>
      <c r="AB637" s="1048">
        <v>0</v>
      </c>
      <c r="AC637" s="1048"/>
      <c r="AD637" s="285">
        <f t="shared" si="408"/>
        <v>256623.19999999998</v>
      </c>
      <c r="AE637" s="262">
        <v>1</v>
      </c>
      <c r="AF637" s="1417">
        <v>3</v>
      </c>
      <c r="AG637" s="1563">
        <v>3.88</v>
      </c>
      <c r="AH637" s="1048">
        <v>256623.19999999998</v>
      </c>
      <c r="AI637" s="1048">
        <v>0</v>
      </c>
      <c r="AJ637" s="1048"/>
      <c r="AK637" s="285">
        <f t="shared" si="426"/>
        <v>256623.19999999998</v>
      </c>
    </row>
    <row r="638" spans="1:37" ht="27" x14ac:dyDescent="0.25">
      <c r="A638" s="1048">
        <v>41</v>
      </c>
      <c r="B638" s="262" t="s">
        <v>1429</v>
      </c>
      <c r="C638" s="26" t="s">
        <v>6712</v>
      </c>
      <c r="D638" s="329" t="s">
        <v>1</v>
      </c>
      <c r="E638" s="262">
        <v>1</v>
      </c>
      <c r="F638" s="1417">
        <v>1</v>
      </c>
      <c r="G638" s="1563">
        <v>3.88</v>
      </c>
      <c r="H638" s="1048">
        <v>256623.19999999998</v>
      </c>
      <c r="I638" s="1048">
        <v>0</v>
      </c>
      <c r="J638" s="1048"/>
      <c r="K638" s="285">
        <f t="shared" si="422"/>
        <v>256623.19999999998</v>
      </c>
      <c r="L638" s="262">
        <v>1</v>
      </c>
      <c r="M638" s="1417">
        <v>1</v>
      </c>
      <c r="N638" s="285">
        <v>4.01</v>
      </c>
      <c r="O638" s="1048">
        <v>265221.39999999997</v>
      </c>
      <c r="P638" s="1048">
        <v>0</v>
      </c>
      <c r="Q638" s="1048"/>
      <c r="R638" s="285">
        <f t="shared" si="423"/>
        <v>265221.39999999997</v>
      </c>
      <c r="S638" s="285">
        <f t="shared" si="424"/>
        <v>0</v>
      </c>
      <c r="T638" s="285">
        <f t="shared" si="419"/>
        <v>-8598.1999999999825</v>
      </c>
      <c r="U638" s="285">
        <f t="shared" si="420"/>
        <v>0</v>
      </c>
      <c r="V638" s="285">
        <f t="shared" si="421"/>
        <v>0</v>
      </c>
      <c r="W638" s="285">
        <f t="shared" si="425"/>
        <v>-8598.1999999999825</v>
      </c>
      <c r="X638" s="262">
        <v>1</v>
      </c>
      <c r="Y638" s="1417">
        <v>2</v>
      </c>
      <c r="Z638" s="1563">
        <v>3.88</v>
      </c>
      <c r="AA638" s="1048">
        <v>256623.19999999998</v>
      </c>
      <c r="AB638" s="1048">
        <v>0</v>
      </c>
      <c r="AC638" s="1048"/>
      <c r="AD638" s="285">
        <f t="shared" si="408"/>
        <v>256623.19999999998</v>
      </c>
      <c r="AE638" s="262">
        <v>1</v>
      </c>
      <c r="AF638" s="1417">
        <v>3</v>
      </c>
      <c r="AG638" s="1563">
        <v>3.88</v>
      </c>
      <c r="AH638" s="1048">
        <v>256623.19999999998</v>
      </c>
      <c r="AI638" s="1048">
        <v>0</v>
      </c>
      <c r="AJ638" s="1048"/>
      <c r="AK638" s="285">
        <f t="shared" si="426"/>
        <v>256623.19999999998</v>
      </c>
    </row>
    <row r="639" spans="1:37" ht="27" x14ac:dyDescent="0.25">
      <c r="A639" s="1048">
        <v>42</v>
      </c>
      <c r="B639" s="262" t="s">
        <v>1429</v>
      </c>
      <c r="C639" s="26" t="s">
        <v>6712</v>
      </c>
      <c r="D639" s="329" t="s">
        <v>1</v>
      </c>
      <c r="E639" s="262">
        <v>1</v>
      </c>
      <c r="F639" s="1417">
        <v>1</v>
      </c>
      <c r="G639" s="1563">
        <v>3.88</v>
      </c>
      <c r="H639" s="1048">
        <v>256623.19999999998</v>
      </c>
      <c r="I639" s="1048">
        <v>0</v>
      </c>
      <c r="J639" s="1048"/>
      <c r="K639" s="285">
        <f t="shared" si="422"/>
        <v>256623.19999999998</v>
      </c>
      <c r="L639" s="262">
        <v>1</v>
      </c>
      <c r="M639" s="1417">
        <v>1</v>
      </c>
      <c r="N639" s="285">
        <v>4.01</v>
      </c>
      <c r="O639" s="1048">
        <v>265221.39999999997</v>
      </c>
      <c r="P639" s="1048">
        <v>0</v>
      </c>
      <c r="Q639" s="1048"/>
      <c r="R639" s="285">
        <f t="shared" si="423"/>
        <v>265221.39999999997</v>
      </c>
      <c r="S639" s="285">
        <f t="shared" si="424"/>
        <v>0</v>
      </c>
      <c r="T639" s="285">
        <f t="shared" si="419"/>
        <v>-8598.1999999999825</v>
      </c>
      <c r="U639" s="285">
        <f t="shared" si="420"/>
        <v>0</v>
      </c>
      <c r="V639" s="285">
        <f t="shared" si="421"/>
        <v>0</v>
      </c>
      <c r="W639" s="285">
        <f t="shared" si="425"/>
        <v>-8598.1999999999825</v>
      </c>
      <c r="X639" s="262">
        <v>1</v>
      </c>
      <c r="Y639" s="1417">
        <v>2</v>
      </c>
      <c r="Z639" s="1563">
        <v>3.88</v>
      </c>
      <c r="AA639" s="1048">
        <v>256623.19999999998</v>
      </c>
      <c r="AB639" s="1048">
        <v>0</v>
      </c>
      <c r="AC639" s="1048"/>
      <c r="AD639" s="285">
        <f t="shared" si="408"/>
        <v>256623.19999999998</v>
      </c>
      <c r="AE639" s="262">
        <v>1</v>
      </c>
      <c r="AF639" s="1417">
        <v>3</v>
      </c>
      <c r="AG639" s="1563">
        <v>3.88</v>
      </c>
      <c r="AH639" s="1048">
        <v>256623.19999999998</v>
      </c>
      <c r="AI639" s="1048">
        <v>0</v>
      </c>
      <c r="AJ639" s="1048"/>
      <c r="AK639" s="285">
        <f t="shared" si="426"/>
        <v>256623.19999999998</v>
      </c>
    </row>
    <row r="640" spans="1:37" ht="27" x14ac:dyDescent="0.25">
      <c r="A640" s="1048">
        <v>43</v>
      </c>
      <c r="B640" s="262" t="s">
        <v>1429</v>
      </c>
      <c r="C640" s="26" t="s">
        <v>6712</v>
      </c>
      <c r="D640" s="329" t="s">
        <v>1</v>
      </c>
      <c r="E640" s="262">
        <v>1</v>
      </c>
      <c r="F640" s="1417">
        <v>1</v>
      </c>
      <c r="G640" s="1563">
        <v>3.88</v>
      </c>
      <c r="H640" s="1048">
        <v>256623.19999999998</v>
      </c>
      <c r="I640" s="1048">
        <v>0</v>
      </c>
      <c r="J640" s="1048"/>
      <c r="K640" s="285">
        <f>H640+I640+J640</f>
        <v>256623.19999999998</v>
      </c>
      <c r="L640" s="262">
        <v>1</v>
      </c>
      <c r="M640" s="1417">
        <v>1</v>
      </c>
      <c r="N640" s="285">
        <v>4.01</v>
      </c>
      <c r="O640" s="1048">
        <v>265221.39999999997</v>
      </c>
      <c r="P640" s="1048">
        <v>0</v>
      </c>
      <c r="Q640" s="1048"/>
      <c r="R640" s="285">
        <f>O640+P640+Q640</f>
        <v>265221.39999999997</v>
      </c>
      <c r="S640" s="285">
        <f>+E640-L640</f>
        <v>0</v>
      </c>
      <c r="T640" s="285">
        <f t="shared" si="419"/>
        <v>-8598.1999999999825</v>
      </c>
      <c r="U640" s="285">
        <f t="shared" si="420"/>
        <v>0</v>
      </c>
      <c r="V640" s="285">
        <f t="shared" si="421"/>
        <v>0</v>
      </c>
      <c r="W640" s="285">
        <f>T640+U640+V640</f>
        <v>-8598.1999999999825</v>
      </c>
      <c r="X640" s="262">
        <v>1</v>
      </c>
      <c r="Y640" s="1417">
        <v>2</v>
      </c>
      <c r="Z640" s="1563">
        <v>3.88</v>
      </c>
      <c r="AA640" s="1048">
        <v>256623.19999999998</v>
      </c>
      <c r="AB640" s="1048">
        <v>0</v>
      </c>
      <c r="AC640" s="1048"/>
      <c r="AD640" s="285">
        <f t="shared" si="408"/>
        <v>256623.19999999998</v>
      </c>
      <c r="AE640" s="262">
        <v>1</v>
      </c>
      <c r="AF640" s="1417">
        <v>3</v>
      </c>
      <c r="AG640" s="1563">
        <v>3.88</v>
      </c>
      <c r="AH640" s="1048">
        <v>256623.19999999998</v>
      </c>
      <c r="AI640" s="1048">
        <v>0</v>
      </c>
      <c r="AJ640" s="1048"/>
      <c r="AK640" s="285">
        <f>AH640+AI640+AJ640</f>
        <v>256623.19999999998</v>
      </c>
    </row>
    <row r="641" spans="1:37" ht="27" x14ac:dyDescent="0.25">
      <c r="A641" s="1048">
        <v>44</v>
      </c>
      <c r="B641" s="262" t="s">
        <v>1429</v>
      </c>
      <c r="C641" s="26" t="s">
        <v>6712</v>
      </c>
      <c r="D641" s="329" t="s">
        <v>1</v>
      </c>
      <c r="E641" s="262">
        <v>1</v>
      </c>
      <c r="F641" s="1417">
        <v>1</v>
      </c>
      <c r="G641" s="1563">
        <v>3.88</v>
      </c>
      <c r="H641" s="1048">
        <v>256623.19999999998</v>
      </c>
      <c r="I641" s="1048">
        <v>0</v>
      </c>
      <c r="J641" s="1048"/>
      <c r="K641" s="285">
        <f t="shared" ref="K641:K645" si="427">H641+I641+J641</f>
        <v>256623.19999999998</v>
      </c>
      <c r="L641" s="262">
        <v>1</v>
      </c>
      <c r="M641" s="1417">
        <v>1</v>
      </c>
      <c r="N641" s="285">
        <v>4.01</v>
      </c>
      <c r="O641" s="1048">
        <v>265221.39999999997</v>
      </c>
      <c r="P641" s="1048">
        <v>0</v>
      </c>
      <c r="Q641" s="1048"/>
      <c r="R641" s="285">
        <f t="shared" ref="R641:R645" si="428">O641+P641+Q641</f>
        <v>265221.39999999997</v>
      </c>
      <c r="S641" s="285">
        <f t="shared" ref="S641:S645" si="429">+E641-L641</f>
        <v>0</v>
      </c>
      <c r="T641" s="285">
        <f t="shared" si="419"/>
        <v>-8598.1999999999825</v>
      </c>
      <c r="U641" s="285">
        <f t="shared" si="420"/>
        <v>0</v>
      </c>
      <c r="V641" s="285">
        <f t="shared" si="421"/>
        <v>0</v>
      </c>
      <c r="W641" s="285">
        <f t="shared" ref="W641:W645" si="430">T641+U641+V641</f>
        <v>-8598.1999999999825</v>
      </c>
      <c r="X641" s="262">
        <v>1</v>
      </c>
      <c r="Y641" s="1417">
        <v>2</v>
      </c>
      <c r="Z641" s="1563">
        <v>3.88</v>
      </c>
      <c r="AA641" s="1048">
        <v>256623.19999999998</v>
      </c>
      <c r="AB641" s="1048">
        <v>0</v>
      </c>
      <c r="AC641" s="1048"/>
      <c r="AD641" s="285">
        <f t="shared" si="408"/>
        <v>256623.19999999998</v>
      </c>
      <c r="AE641" s="262">
        <v>1</v>
      </c>
      <c r="AF641" s="1417">
        <v>3</v>
      </c>
      <c r="AG641" s="1563">
        <v>3.88</v>
      </c>
      <c r="AH641" s="1048">
        <v>256623.19999999998</v>
      </c>
      <c r="AI641" s="1048">
        <v>0</v>
      </c>
      <c r="AJ641" s="1048"/>
      <c r="AK641" s="285">
        <f t="shared" ref="AK641:AK645" si="431">AH641+AI641+AJ641</f>
        <v>256623.19999999998</v>
      </c>
    </row>
    <row r="642" spans="1:37" ht="27" x14ac:dyDescent="0.25">
      <c r="A642" s="1048">
        <v>45</v>
      </c>
      <c r="B642" s="262" t="s">
        <v>1429</v>
      </c>
      <c r="C642" s="26" t="s">
        <v>6712</v>
      </c>
      <c r="D642" s="329" t="s">
        <v>1</v>
      </c>
      <c r="E642" s="262">
        <v>1</v>
      </c>
      <c r="F642" s="1417">
        <v>1</v>
      </c>
      <c r="G642" s="1563">
        <v>3.88</v>
      </c>
      <c r="H642" s="1048">
        <v>256623.19999999998</v>
      </c>
      <c r="I642" s="1048">
        <v>0</v>
      </c>
      <c r="J642" s="1048"/>
      <c r="K642" s="285">
        <f t="shared" si="427"/>
        <v>256623.19999999998</v>
      </c>
      <c r="L642" s="262">
        <v>1</v>
      </c>
      <c r="M642" s="1417">
        <v>1</v>
      </c>
      <c r="N642" s="285">
        <v>4.01</v>
      </c>
      <c r="O642" s="1048">
        <v>265221.39999999997</v>
      </c>
      <c r="P642" s="1048">
        <v>0</v>
      </c>
      <c r="Q642" s="1048"/>
      <c r="R642" s="285">
        <f t="shared" si="428"/>
        <v>265221.39999999997</v>
      </c>
      <c r="S642" s="285">
        <f t="shared" si="429"/>
        <v>0</v>
      </c>
      <c r="T642" s="285">
        <f t="shared" si="419"/>
        <v>-8598.1999999999825</v>
      </c>
      <c r="U642" s="285">
        <f t="shared" si="420"/>
        <v>0</v>
      </c>
      <c r="V642" s="285">
        <f t="shared" si="421"/>
        <v>0</v>
      </c>
      <c r="W642" s="285">
        <f t="shared" si="430"/>
        <v>-8598.1999999999825</v>
      </c>
      <c r="X642" s="262">
        <v>1</v>
      </c>
      <c r="Y642" s="1417">
        <v>2</v>
      </c>
      <c r="Z642" s="1563">
        <v>3.88</v>
      </c>
      <c r="AA642" s="1048">
        <v>256623.19999999998</v>
      </c>
      <c r="AB642" s="1048">
        <v>0</v>
      </c>
      <c r="AC642" s="1048"/>
      <c r="AD642" s="285">
        <f t="shared" si="408"/>
        <v>256623.19999999998</v>
      </c>
      <c r="AE642" s="262">
        <v>1</v>
      </c>
      <c r="AF642" s="1417">
        <v>3</v>
      </c>
      <c r="AG642" s="1563">
        <v>3.88</v>
      </c>
      <c r="AH642" s="1048">
        <v>256623.19999999998</v>
      </c>
      <c r="AI642" s="1048">
        <v>0</v>
      </c>
      <c r="AJ642" s="1048"/>
      <c r="AK642" s="285">
        <f t="shared" si="431"/>
        <v>256623.19999999998</v>
      </c>
    </row>
    <row r="643" spans="1:37" ht="27" x14ac:dyDescent="0.25">
      <c r="A643" s="1048">
        <v>46</v>
      </c>
      <c r="B643" s="262" t="s">
        <v>1429</v>
      </c>
      <c r="C643" s="26" t="s">
        <v>6712</v>
      </c>
      <c r="D643" s="329" t="s">
        <v>1</v>
      </c>
      <c r="E643" s="262">
        <v>1</v>
      </c>
      <c r="F643" s="1417">
        <v>1</v>
      </c>
      <c r="G643" s="1563">
        <v>3.88</v>
      </c>
      <c r="H643" s="1048">
        <v>256623.19999999998</v>
      </c>
      <c r="I643" s="1048">
        <v>0</v>
      </c>
      <c r="J643" s="1048"/>
      <c r="K643" s="285">
        <f t="shared" si="427"/>
        <v>256623.19999999998</v>
      </c>
      <c r="L643" s="262">
        <v>1</v>
      </c>
      <c r="M643" s="1417">
        <v>1</v>
      </c>
      <c r="N643" s="285">
        <v>4.01</v>
      </c>
      <c r="O643" s="1048">
        <v>265221.39999999997</v>
      </c>
      <c r="P643" s="1048">
        <v>0</v>
      </c>
      <c r="Q643" s="1048"/>
      <c r="R643" s="285">
        <f t="shared" si="428"/>
        <v>265221.39999999997</v>
      </c>
      <c r="S643" s="285">
        <f t="shared" si="429"/>
        <v>0</v>
      </c>
      <c r="T643" s="285">
        <f t="shared" si="419"/>
        <v>-8598.1999999999825</v>
      </c>
      <c r="U643" s="285">
        <f t="shared" si="420"/>
        <v>0</v>
      </c>
      <c r="V643" s="285">
        <f t="shared" si="421"/>
        <v>0</v>
      </c>
      <c r="W643" s="285">
        <f t="shared" si="430"/>
        <v>-8598.1999999999825</v>
      </c>
      <c r="X643" s="262">
        <v>1</v>
      </c>
      <c r="Y643" s="1417">
        <v>2</v>
      </c>
      <c r="Z643" s="1563">
        <v>3.88</v>
      </c>
      <c r="AA643" s="1048">
        <v>256623.19999999998</v>
      </c>
      <c r="AB643" s="1048">
        <v>0</v>
      </c>
      <c r="AC643" s="1048"/>
      <c r="AD643" s="285">
        <f t="shared" si="408"/>
        <v>256623.19999999998</v>
      </c>
      <c r="AE643" s="262">
        <v>1</v>
      </c>
      <c r="AF643" s="1417">
        <v>3</v>
      </c>
      <c r="AG643" s="1563">
        <v>3.88</v>
      </c>
      <c r="AH643" s="1048">
        <v>256623.19999999998</v>
      </c>
      <c r="AI643" s="1048">
        <v>0</v>
      </c>
      <c r="AJ643" s="1048"/>
      <c r="AK643" s="285">
        <f t="shared" si="431"/>
        <v>256623.19999999998</v>
      </c>
    </row>
    <row r="644" spans="1:37" ht="27" x14ac:dyDescent="0.25">
      <c r="A644" s="1048">
        <v>47</v>
      </c>
      <c r="B644" s="262" t="s">
        <v>1429</v>
      </c>
      <c r="C644" s="26" t="s">
        <v>6712</v>
      </c>
      <c r="D644" s="329" t="s">
        <v>1</v>
      </c>
      <c r="E644" s="262">
        <v>1</v>
      </c>
      <c r="F644" s="1417">
        <v>1</v>
      </c>
      <c r="G644" s="1563">
        <v>3.88</v>
      </c>
      <c r="H644" s="1048">
        <v>256623.19999999998</v>
      </c>
      <c r="I644" s="1048">
        <v>0</v>
      </c>
      <c r="J644" s="1048"/>
      <c r="K644" s="285">
        <f t="shared" si="427"/>
        <v>256623.19999999998</v>
      </c>
      <c r="L644" s="262">
        <v>1</v>
      </c>
      <c r="M644" s="1417">
        <v>1</v>
      </c>
      <c r="N644" s="285">
        <v>4.01</v>
      </c>
      <c r="O644" s="1048">
        <v>265221.39999999997</v>
      </c>
      <c r="P644" s="1048">
        <v>0</v>
      </c>
      <c r="Q644" s="1048"/>
      <c r="R644" s="285">
        <f t="shared" si="428"/>
        <v>265221.39999999997</v>
      </c>
      <c r="S644" s="285">
        <f t="shared" si="429"/>
        <v>0</v>
      </c>
      <c r="T644" s="285">
        <f t="shared" si="419"/>
        <v>-8598.1999999999825</v>
      </c>
      <c r="U644" s="285">
        <f t="shared" si="420"/>
        <v>0</v>
      </c>
      <c r="V644" s="285">
        <f t="shared" si="421"/>
        <v>0</v>
      </c>
      <c r="W644" s="285">
        <f t="shared" si="430"/>
        <v>-8598.1999999999825</v>
      </c>
      <c r="X644" s="262">
        <v>1</v>
      </c>
      <c r="Y644" s="1417">
        <v>2</v>
      </c>
      <c r="Z644" s="1563">
        <v>3.88</v>
      </c>
      <c r="AA644" s="1048">
        <v>256623.19999999998</v>
      </c>
      <c r="AB644" s="1048">
        <v>0</v>
      </c>
      <c r="AC644" s="1048"/>
      <c r="AD644" s="285">
        <f t="shared" si="408"/>
        <v>256623.19999999998</v>
      </c>
      <c r="AE644" s="262">
        <v>1</v>
      </c>
      <c r="AF644" s="1417">
        <v>3</v>
      </c>
      <c r="AG644" s="1563">
        <v>3.88</v>
      </c>
      <c r="AH644" s="1048">
        <v>256623.19999999998</v>
      </c>
      <c r="AI644" s="1048">
        <v>0</v>
      </c>
      <c r="AJ644" s="1048"/>
      <c r="AK644" s="285">
        <f t="shared" si="431"/>
        <v>256623.19999999998</v>
      </c>
    </row>
    <row r="645" spans="1:37" ht="27" x14ac:dyDescent="0.25">
      <c r="A645" s="1048">
        <v>48</v>
      </c>
      <c r="B645" s="262" t="s">
        <v>1429</v>
      </c>
      <c r="C645" s="26" t="s">
        <v>6712</v>
      </c>
      <c r="D645" s="329" t="s">
        <v>1</v>
      </c>
      <c r="E645" s="262">
        <v>1</v>
      </c>
      <c r="F645" s="1417">
        <v>1</v>
      </c>
      <c r="G645" s="1563">
        <v>3.88</v>
      </c>
      <c r="H645" s="1048">
        <v>256623.19999999998</v>
      </c>
      <c r="I645" s="1048">
        <v>0</v>
      </c>
      <c r="J645" s="1048"/>
      <c r="K645" s="285">
        <f t="shared" si="427"/>
        <v>256623.19999999998</v>
      </c>
      <c r="L645" s="262">
        <v>1</v>
      </c>
      <c r="M645" s="1417">
        <v>1</v>
      </c>
      <c r="N645" s="285">
        <v>4.01</v>
      </c>
      <c r="O645" s="1048">
        <v>265221.39999999997</v>
      </c>
      <c r="P645" s="1048">
        <v>0</v>
      </c>
      <c r="Q645" s="1048"/>
      <c r="R645" s="285">
        <f t="shared" si="428"/>
        <v>265221.39999999997</v>
      </c>
      <c r="S645" s="285">
        <f t="shared" si="429"/>
        <v>0</v>
      </c>
      <c r="T645" s="285">
        <f t="shared" si="419"/>
        <v>-8598.1999999999825</v>
      </c>
      <c r="U645" s="285">
        <f t="shared" si="420"/>
        <v>0</v>
      </c>
      <c r="V645" s="285">
        <f t="shared" si="421"/>
        <v>0</v>
      </c>
      <c r="W645" s="285">
        <f t="shared" si="430"/>
        <v>-8598.1999999999825</v>
      </c>
      <c r="X645" s="262">
        <v>1</v>
      </c>
      <c r="Y645" s="1417">
        <v>2</v>
      </c>
      <c r="Z645" s="1563">
        <v>3.88</v>
      </c>
      <c r="AA645" s="1048">
        <v>256623.19999999998</v>
      </c>
      <c r="AB645" s="1048">
        <v>0</v>
      </c>
      <c r="AC645" s="1048"/>
      <c r="AD645" s="285">
        <f t="shared" si="408"/>
        <v>256623.19999999998</v>
      </c>
      <c r="AE645" s="262">
        <v>1</v>
      </c>
      <c r="AF645" s="1417">
        <v>3</v>
      </c>
      <c r="AG645" s="1563">
        <v>3.88</v>
      </c>
      <c r="AH645" s="1048">
        <v>256623.19999999998</v>
      </c>
      <c r="AI645" s="1048">
        <v>0</v>
      </c>
      <c r="AJ645" s="1048"/>
      <c r="AK645" s="285">
        <f t="shared" si="431"/>
        <v>256623.19999999998</v>
      </c>
    </row>
    <row r="646" spans="1:37" s="555" customFormat="1" ht="14.25" x14ac:dyDescent="0.25">
      <c r="A646" s="553"/>
      <c r="B646" s="561" t="s">
        <v>113</v>
      </c>
      <c r="C646" s="329" t="s">
        <v>1</v>
      </c>
      <c r="D646" s="329" t="s">
        <v>1</v>
      </c>
      <c r="E646" s="329">
        <f>SUM(E598:E645)</f>
        <v>48</v>
      </c>
      <c r="F646" s="329"/>
      <c r="G646" s="329"/>
      <c r="H646" s="329">
        <f>SUM(H598:H645)</f>
        <v>12524270.399999991</v>
      </c>
      <c r="I646" s="329">
        <f>SUM(I598:I645)</f>
        <v>8000</v>
      </c>
      <c r="J646" s="329">
        <f>SUM(J598:J645)</f>
        <v>0</v>
      </c>
      <c r="K646" s="329">
        <f>SUM(K598:K645)</f>
        <v>12532270.399999991</v>
      </c>
      <c r="L646" s="329">
        <f t="shared" ref="L646:AJ646" si="432">SUM(L598:L621)</f>
        <v>24</v>
      </c>
      <c r="M646" s="329"/>
      <c r="N646" s="329"/>
      <c r="O646" s="329">
        <f t="shared" si="432"/>
        <v>6365313.6000000024</v>
      </c>
      <c r="P646" s="329">
        <f t="shared" si="432"/>
        <v>8000</v>
      </c>
      <c r="Q646" s="329">
        <f t="shared" si="432"/>
        <v>0</v>
      </c>
      <c r="R646" s="329">
        <f t="shared" si="432"/>
        <v>6373313.6000000024</v>
      </c>
      <c r="S646" s="329">
        <f t="shared" si="432"/>
        <v>0</v>
      </c>
      <c r="T646" s="329">
        <f t="shared" si="432"/>
        <v>0</v>
      </c>
      <c r="U646" s="329">
        <f t="shared" si="432"/>
        <v>0</v>
      </c>
      <c r="V646" s="329">
        <f t="shared" si="432"/>
        <v>0</v>
      </c>
      <c r="W646" s="329">
        <f t="shared" si="432"/>
        <v>0</v>
      </c>
      <c r="X646" s="329">
        <f>SUM(X598:X645)</f>
        <v>48</v>
      </c>
      <c r="Y646" s="329"/>
      <c r="Z646" s="329"/>
      <c r="AA646" s="329">
        <f>SUM(AA598:AA645)</f>
        <v>12524270.399999991</v>
      </c>
      <c r="AB646" s="329">
        <f>SUM(AB598:AB645)</f>
        <v>8000</v>
      </c>
      <c r="AC646" s="329">
        <f t="shared" si="432"/>
        <v>0</v>
      </c>
      <c r="AD646" s="329">
        <f>SUM(AD598:AD645)</f>
        <v>12532270.399999991</v>
      </c>
      <c r="AE646" s="329">
        <f>SUM(AE598:AE645)</f>
        <v>48</v>
      </c>
      <c r="AF646" s="329"/>
      <c r="AG646" s="329"/>
      <c r="AH646" s="329">
        <f>SUM(AH598:AH645)</f>
        <v>12524270.399999991</v>
      </c>
      <c r="AI646" s="329">
        <f>SUM(AI598:AI645)</f>
        <v>8000</v>
      </c>
      <c r="AJ646" s="329">
        <f t="shared" si="432"/>
        <v>0</v>
      </c>
      <c r="AK646" s="329">
        <f>SUM(AK598:AK645)</f>
        <v>12532270.399999991</v>
      </c>
    </row>
    <row r="649" spans="1:37" ht="16.5" x14ac:dyDescent="0.3">
      <c r="B649" s="556" t="s">
        <v>230</v>
      </c>
      <c r="I649" s="327"/>
      <c r="K649" s="1512"/>
      <c r="L649" s="327"/>
      <c r="Q649" s="327"/>
      <c r="R649" s="327"/>
      <c r="S649" s="327"/>
      <c r="U649" s="1512"/>
      <c r="V649" s="327"/>
      <c r="X649" s="37"/>
    </row>
    <row r="650" spans="1:37" ht="24" customHeight="1" thickBot="1" x14ac:dyDescent="0.3">
      <c r="B650" s="557"/>
      <c r="C650" s="404"/>
      <c r="D650" s="404"/>
      <c r="E650" s="557"/>
      <c r="F650" s="404"/>
      <c r="G650" s="404"/>
      <c r="H650" s="404"/>
      <c r="J650" s="236"/>
      <c r="K650" s="1180"/>
      <c r="L650" s="236"/>
      <c r="M650" s="1411"/>
      <c r="N650" s="1411"/>
      <c r="O650" s="236"/>
      <c r="P650" s="236"/>
      <c r="Q650" s="1411"/>
      <c r="R650" s="1410"/>
      <c r="S650" s="1740"/>
      <c r="T650" s="1740"/>
      <c r="U650" s="1740"/>
      <c r="V650" s="1740"/>
      <c r="W650" s="1740"/>
      <c r="X650" s="236"/>
    </row>
    <row r="651" spans="1:37" s="282" customFormat="1" ht="25.5" customHeight="1" x14ac:dyDescent="0.25">
      <c r="A651" s="19"/>
      <c r="B651" s="558" t="s">
        <v>29</v>
      </c>
      <c r="C651" s="1548" t="s">
        <v>538</v>
      </c>
      <c r="D651" s="1548"/>
      <c r="E651" s="1548"/>
      <c r="F651" s="1548"/>
      <c r="G651" s="1548"/>
      <c r="H651" s="1548"/>
      <c r="I651" s="20"/>
      <c r="J651" s="20"/>
      <c r="K651" s="259" t="s">
        <v>228</v>
      </c>
      <c r="L651" s="1412"/>
      <c r="M651" s="327"/>
      <c r="N651" s="20"/>
      <c r="O651" s="20"/>
      <c r="P651" s="20"/>
      <c r="Q651" s="20"/>
      <c r="S651" s="20"/>
      <c r="T651" s="20"/>
      <c r="U651" s="20"/>
      <c r="V651" s="20"/>
      <c r="W651" s="259" t="s">
        <v>228</v>
      </c>
    </row>
    <row r="652" spans="1:37" s="1414" customFormat="1" ht="14.25" x14ac:dyDescent="0.25">
      <c r="A652" s="1413"/>
      <c r="B652" s="559"/>
      <c r="C652" s="1894" t="s">
        <v>424</v>
      </c>
      <c r="D652" s="1895"/>
      <c r="E652" s="1895"/>
      <c r="F652" s="1895"/>
      <c r="G652" s="1895"/>
      <c r="H652" s="1895"/>
      <c r="I652" s="1895"/>
      <c r="J652" s="1895"/>
      <c r="K652" s="1896"/>
      <c r="L652" s="1897" t="s">
        <v>392</v>
      </c>
      <c r="M652" s="1892"/>
      <c r="N652" s="1892"/>
      <c r="O652" s="1892"/>
      <c r="P652" s="1892"/>
      <c r="Q652" s="1892"/>
      <c r="R652" s="1893"/>
      <c r="S652" s="1892" t="s">
        <v>229</v>
      </c>
      <c r="T652" s="1892"/>
      <c r="U652" s="1892"/>
      <c r="V652" s="1892"/>
      <c r="W652" s="1892"/>
      <c r="X652" s="1897" t="s">
        <v>450</v>
      </c>
      <c r="Y652" s="1892"/>
      <c r="Z652" s="1892"/>
      <c r="AA652" s="1892"/>
      <c r="AB652" s="1892"/>
      <c r="AC652" s="1892"/>
      <c r="AD652" s="1892"/>
      <c r="AE652" s="1892" t="s">
        <v>1683</v>
      </c>
      <c r="AF652" s="1892"/>
      <c r="AG652" s="1892"/>
      <c r="AH652" s="1892"/>
      <c r="AI652" s="1892"/>
      <c r="AJ652" s="1892"/>
      <c r="AK652" s="1893"/>
    </row>
    <row r="653" spans="1:37" s="282" customFormat="1" ht="140.25" x14ac:dyDescent="0.25">
      <c r="A653" s="303" t="s">
        <v>114</v>
      </c>
      <c r="B653" s="326" t="s">
        <v>231</v>
      </c>
      <c r="C653" s="1418" t="s">
        <v>232</v>
      </c>
      <c r="D653" s="1418" t="s">
        <v>233</v>
      </c>
      <c r="E653" s="1418" t="s">
        <v>223</v>
      </c>
      <c r="F653" s="1418" t="s">
        <v>423</v>
      </c>
      <c r="G653" s="1418" t="s">
        <v>396</v>
      </c>
      <c r="H653" s="1415" t="s">
        <v>1604</v>
      </c>
      <c r="I653" s="326" t="s">
        <v>235</v>
      </c>
      <c r="J653" s="326" t="s">
        <v>236</v>
      </c>
      <c r="K653" s="326" t="s">
        <v>380</v>
      </c>
      <c r="L653" s="326" t="s">
        <v>223</v>
      </c>
      <c r="M653" s="326" t="s">
        <v>473</v>
      </c>
      <c r="N653" s="326" t="s">
        <v>377</v>
      </c>
      <c r="O653" s="326" t="s">
        <v>298</v>
      </c>
      <c r="P653" s="326" t="s">
        <v>235</v>
      </c>
      <c r="Q653" s="326" t="s">
        <v>236</v>
      </c>
      <c r="R653" s="326" t="s">
        <v>379</v>
      </c>
      <c r="S653" s="326" t="s">
        <v>223</v>
      </c>
      <c r="T653" s="326" t="s">
        <v>298</v>
      </c>
      <c r="U653" s="326" t="s">
        <v>235</v>
      </c>
      <c r="V653" s="326" t="s">
        <v>236</v>
      </c>
      <c r="W653" s="326" t="s">
        <v>378</v>
      </c>
      <c r="X653" s="326" t="s">
        <v>223</v>
      </c>
      <c r="Y653" s="326" t="s">
        <v>1605</v>
      </c>
      <c r="Z653" s="1419" t="s">
        <v>426</v>
      </c>
      <c r="AA653" s="326" t="s">
        <v>298</v>
      </c>
      <c r="AB653" s="326" t="s">
        <v>235</v>
      </c>
      <c r="AC653" s="326" t="s">
        <v>236</v>
      </c>
      <c r="AD653" s="326" t="s">
        <v>379</v>
      </c>
      <c r="AE653" s="326" t="s">
        <v>223</v>
      </c>
      <c r="AF653" s="326" t="s">
        <v>1606</v>
      </c>
      <c r="AG653" s="1419" t="s">
        <v>474</v>
      </c>
      <c r="AH653" s="326" t="s">
        <v>298</v>
      </c>
      <c r="AI653" s="326" t="s">
        <v>235</v>
      </c>
      <c r="AJ653" s="326" t="s">
        <v>236</v>
      </c>
      <c r="AK653" s="326" t="s">
        <v>379</v>
      </c>
    </row>
    <row r="654" spans="1:37" s="1416" customFormat="1" ht="12.75" x14ac:dyDescent="0.25">
      <c r="A654" s="328">
        <v>1</v>
      </c>
      <c r="B654" s="328">
        <v>2</v>
      </c>
      <c r="C654" s="328">
        <v>3</v>
      </c>
      <c r="D654" s="328">
        <v>4</v>
      </c>
      <c r="E654" s="328">
        <v>5</v>
      </c>
      <c r="F654" s="328">
        <v>6</v>
      </c>
      <c r="G654" s="328">
        <v>7</v>
      </c>
      <c r="H654" s="328">
        <v>8</v>
      </c>
      <c r="I654" s="328">
        <v>9</v>
      </c>
      <c r="J654" s="328">
        <v>10</v>
      </c>
      <c r="K654" s="328">
        <v>11</v>
      </c>
      <c r="L654" s="328">
        <v>12</v>
      </c>
      <c r="M654" s="328">
        <v>13</v>
      </c>
      <c r="N654" s="328">
        <v>14</v>
      </c>
      <c r="O654" s="328">
        <v>15</v>
      </c>
      <c r="P654" s="328">
        <v>16</v>
      </c>
      <c r="Q654" s="328">
        <v>17</v>
      </c>
      <c r="R654" s="328">
        <v>18</v>
      </c>
      <c r="S654" s="328">
        <v>19</v>
      </c>
      <c r="T654" s="328">
        <v>20</v>
      </c>
      <c r="U654" s="328">
        <v>21</v>
      </c>
      <c r="V654" s="328">
        <v>22</v>
      </c>
      <c r="W654" s="328">
        <v>23</v>
      </c>
      <c r="X654" s="328">
        <v>12</v>
      </c>
      <c r="Y654" s="328">
        <v>13</v>
      </c>
      <c r="Z654" s="328">
        <v>14</v>
      </c>
      <c r="AA654" s="328">
        <v>15</v>
      </c>
      <c r="AB654" s="328">
        <v>16</v>
      </c>
      <c r="AC654" s="328">
        <v>17</v>
      </c>
      <c r="AD654" s="328">
        <v>18</v>
      </c>
      <c r="AE654" s="328">
        <v>12</v>
      </c>
      <c r="AF654" s="328">
        <v>13</v>
      </c>
      <c r="AG654" s="328">
        <v>14</v>
      </c>
      <c r="AH654" s="328">
        <v>15</v>
      </c>
      <c r="AI654" s="328">
        <v>16</v>
      </c>
      <c r="AJ654" s="328">
        <v>17</v>
      </c>
      <c r="AK654" s="328">
        <v>18</v>
      </c>
    </row>
    <row r="655" spans="1:37" ht="57.75" x14ac:dyDescent="0.3">
      <c r="A655" s="553" t="s">
        <v>2</v>
      </c>
      <c r="B655" s="560" t="s">
        <v>1607</v>
      </c>
      <c r="C655" s="285"/>
      <c r="D655" s="285"/>
      <c r="E655" s="560"/>
      <c r="F655" s="285"/>
      <c r="G655" s="285"/>
      <c r="H655" s="285"/>
      <c r="I655" s="285"/>
      <c r="J655" s="285"/>
      <c r="K655" s="285"/>
      <c r="L655" s="560"/>
      <c r="M655" s="285"/>
      <c r="N655" s="285"/>
      <c r="O655" s="285"/>
      <c r="P655" s="285"/>
      <c r="Q655" s="285"/>
      <c r="R655" s="285"/>
      <c r="S655" s="285"/>
      <c r="T655" s="285"/>
      <c r="U655" s="285"/>
      <c r="V655" s="285"/>
      <c r="W655" s="285"/>
      <c r="X655" s="560"/>
      <c r="Y655" s="285"/>
      <c r="Z655" s="285"/>
      <c r="AA655" s="285"/>
      <c r="AB655" s="285"/>
      <c r="AC655" s="285"/>
      <c r="AD655" s="285"/>
      <c r="AE655" s="560"/>
      <c r="AF655" s="285"/>
      <c r="AG655" s="285"/>
      <c r="AH655" s="285"/>
      <c r="AI655" s="285"/>
      <c r="AJ655" s="285"/>
      <c r="AK655" s="285"/>
    </row>
    <row r="656" spans="1:37" x14ac:dyDescent="0.25">
      <c r="A656" s="1048"/>
      <c r="B656" s="301" t="s">
        <v>200</v>
      </c>
      <c r="C656" s="285"/>
      <c r="D656" s="285"/>
      <c r="E656" s="301"/>
      <c r="F656" s="285"/>
      <c r="G656" s="285"/>
      <c r="H656" s="285"/>
      <c r="I656" s="285"/>
      <c r="J656" s="285"/>
      <c r="K656" s="285"/>
      <c r="L656" s="301"/>
      <c r="M656" s="285"/>
      <c r="N656" s="285"/>
      <c r="O656" s="285"/>
      <c r="P656" s="285"/>
      <c r="Q656" s="285"/>
      <c r="R656" s="285"/>
      <c r="S656" s="285"/>
      <c r="T656" s="285"/>
      <c r="U656" s="285"/>
      <c r="V656" s="285"/>
      <c r="W656" s="285"/>
      <c r="X656" s="301"/>
      <c r="Y656" s="285"/>
      <c r="Z656" s="285"/>
      <c r="AA656" s="285"/>
      <c r="AB656" s="285"/>
      <c r="AC656" s="285"/>
      <c r="AD656" s="285"/>
      <c r="AE656" s="301"/>
      <c r="AF656" s="285"/>
      <c r="AG656" s="285"/>
      <c r="AH656" s="285"/>
      <c r="AI656" s="285"/>
      <c r="AJ656" s="285"/>
      <c r="AK656" s="285"/>
    </row>
    <row r="657" spans="1:37" x14ac:dyDescent="0.25">
      <c r="A657" s="1048"/>
      <c r="B657" s="301"/>
      <c r="C657" s="285"/>
      <c r="D657" s="285"/>
      <c r="E657" s="301"/>
      <c r="F657" s="285"/>
      <c r="G657" s="285"/>
      <c r="H657" s="301"/>
      <c r="I657" s="301"/>
      <c r="J657" s="301"/>
      <c r="K657" s="301"/>
      <c r="L657" s="301"/>
      <c r="M657" s="285"/>
      <c r="N657" s="285"/>
      <c r="O657" s="301"/>
      <c r="P657" s="301"/>
      <c r="Q657" s="301"/>
      <c r="R657" s="301"/>
      <c r="S657" s="301"/>
      <c r="T657" s="301"/>
      <c r="U657" s="301"/>
      <c r="V657" s="301"/>
      <c r="W657" s="301"/>
      <c r="X657" s="301"/>
      <c r="Y657" s="285"/>
      <c r="Z657" s="285"/>
      <c r="AA657" s="301"/>
      <c r="AB657" s="301"/>
      <c r="AC657" s="301"/>
      <c r="AD657" s="301"/>
      <c r="AE657" s="301"/>
      <c r="AF657" s="285"/>
      <c r="AG657" s="285"/>
      <c r="AH657" s="301"/>
      <c r="AI657" s="301"/>
      <c r="AJ657" s="301"/>
      <c r="AK657" s="301"/>
    </row>
    <row r="658" spans="1:37" ht="27" x14ac:dyDescent="0.25">
      <c r="A658" s="1048">
        <v>1</v>
      </c>
      <c r="B658" s="262" t="s">
        <v>6940</v>
      </c>
      <c r="C658" s="26" t="s">
        <v>6712</v>
      </c>
      <c r="D658" s="329" t="s">
        <v>1</v>
      </c>
      <c r="E658" s="262">
        <v>1</v>
      </c>
      <c r="F658" s="1417">
        <v>2</v>
      </c>
      <c r="G658" s="1563">
        <v>4.01</v>
      </c>
      <c r="H658" s="1048">
        <v>265221.39999999997</v>
      </c>
      <c r="I658" s="1048"/>
      <c r="J658" s="1048"/>
      <c r="K658" s="285">
        <f>H658+I658+J658</f>
        <v>265221.39999999997</v>
      </c>
      <c r="L658" s="262">
        <v>1</v>
      </c>
      <c r="M658" s="1417">
        <v>1</v>
      </c>
      <c r="N658" s="285">
        <v>4.01</v>
      </c>
      <c r="O658" s="1048">
        <v>265221.39999999997</v>
      </c>
      <c r="P658" s="1048"/>
      <c r="Q658" s="1048"/>
      <c r="R658" s="285">
        <f>O658+P658+Q658</f>
        <v>265221.39999999997</v>
      </c>
      <c r="S658" s="285">
        <f>+E658-L658</f>
        <v>0</v>
      </c>
      <c r="T658" s="285">
        <f t="shared" ref="T658:V669" si="433">H658-O658</f>
        <v>0</v>
      </c>
      <c r="U658" s="285">
        <f t="shared" si="433"/>
        <v>0</v>
      </c>
      <c r="V658" s="285">
        <f t="shared" si="433"/>
        <v>0</v>
      </c>
      <c r="W658" s="285">
        <f>T658+U658+V658</f>
        <v>0</v>
      </c>
      <c r="X658" s="262">
        <v>1</v>
      </c>
      <c r="Y658" s="1417">
        <v>3</v>
      </c>
      <c r="Z658" s="1563">
        <v>4.01</v>
      </c>
      <c r="AA658" s="1048">
        <v>265221.39999999997</v>
      </c>
      <c r="AB658" s="1048"/>
      <c r="AC658" s="1048"/>
      <c r="AD658" s="285">
        <f t="shared" ref="AD658:AD669" si="434">AA658+AB658+AC658</f>
        <v>265221.39999999997</v>
      </c>
      <c r="AE658" s="262">
        <v>1</v>
      </c>
      <c r="AF658" s="285">
        <v>4</v>
      </c>
      <c r="AG658" s="1563">
        <v>4.01</v>
      </c>
      <c r="AH658" s="1048">
        <v>265221.39999999997</v>
      </c>
      <c r="AI658" s="1048"/>
      <c r="AJ658" s="1048"/>
      <c r="AK658" s="285">
        <f>AH658+AI658+AJ658</f>
        <v>265221.39999999997</v>
      </c>
    </row>
    <row r="659" spans="1:37" ht="27" x14ac:dyDescent="0.25">
      <c r="A659" s="1048">
        <v>2</v>
      </c>
      <c r="B659" s="262" t="s">
        <v>6941</v>
      </c>
      <c r="C659" s="26" t="s">
        <v>6712</v>
      </c>
      <c r="D659" s="329" t="s">
        <v>1</v>
      </c>
      <c r="E659" s="262">
        <v>1</v>
      </c>
      <c r="F659" s="1417">
        <v>2</v>
      </c>
      <c r="G659" s="1563">
        <v>4.01</v>
      </c>
      <c r="H659" s="1048">
        <v>265221.39999999997</v>
      </c>
      <c r="I659" s="1048"/>
      <c r="J659" s="1048"/>
      <c r="K659" s="285">
        <f t="shared" ref="K659:K663" si="435">H659+I659+J659</f>
        <v>265221.39999999997</v>
      </c>
      <c r="L659" s="262">
        <v>1</v>
      </c>
      <c r="M659" s="1417">
        <v>1</v>
      </c>
      <c r="N659" s="285">
        <v>4.01</v>
      </c>
      <c r="O659" s="1048">
        <v>265221.39999999997</v>
      </c>
      <c r="P659" s="1048"/>
      <c r="Q659" s="1048"/>
      <c r="R659" s="285">
        <f t="shared" ref="R659:R663" si="436">O659+P659+Q659</f>
        <v>265221.39999999997</v>
      </c>
      <c r="S659" s="285">
        <f t="shared" ref="S659:S663" si="437">+E659-L659</f>
        <v>0</v>
      </c>
      <c r="T659" s="285">
        <f t="shared" si="433"/>
        <v>0</v>
      </c>
      <c r="U659" s="285">
        <f t="shared" si="433"/>
        <v>0</v>
      </c>
      <c r="V659" s="285">
        <f t="shared" si="433"/>
        <v>0</v>
      </c>
      <c r="W659" s="285">
        <f t="shared" ref="W659:W663" si="438">T659+U659+V659</f>
        <v>0</v>
      </c>
      <c r="X659" s="262">
        <v>1</v>
      </c>
      <c r="Y659" s="1417">
        <v>3</v>
      </c>
      <c r="Z659" s="1563">
        <v>4.01</v>
      </c>
      <c r="AA659" s="1048">
        <v>265221.39999999997</v>
      </c>
      <c r="AB659" s="1048"/>
      <c r="AC659" s="1048"/>
      <c r="AD659" s="285">
        <f t="shared" si="434"/>
        <v>265221.39999999997</v>
      </c>
      <c r="AE659" s="262">
        <v>1</v>
      </c>
      <c r="AF659" s="285">
        <v>4</v>
      </c>
      <c r="AG659" s="1563">
        <v>4.01</v>
      </c>
      <c r="AH659" s="1048">
        <v>265221.39999999997</v>
      </c>
      <c r="AI659" s="1048"/>
      <c r="AJ659" s="1048"/>
      <c r="AK659" s="285">
        <f t="shared" ref="AK659:AK663" si="439">AH659+AI659+AJ659</f>
        <v>265221.39999999997</v>
      </c>
    </row>
    <row r="660" spans="1:37" ht="27" x14ac:dyDescent="0.25">
      <c r="A660" s="1048">
        <v>3</v>
      </c>
      <c r="B660" s="262" t="s">
        <v>5101</v>
      </c>
      <c r="C660" s="26" t="s">
        <v>6712</v>
      </c>
      <c r="D660" s="329" t="s">
        <v>1</v>
      </c>
      <c r="E660" s="262">
        <v>1</v>
      </c>
      <c r="F660" s="1417">
        <v>2</v>
      </c>
      <c r="G660" s="1563">
        <v>4.01</v>
      </c>
      <c r="H660" s="1048">
        <v>265221.39999999997</v>
      </c>
      <c r="I660" s="1048"/>
      <c r="J660" s="1048"/>
      <c r="K660" s="285">
        <f t="shared" si="435"/>
        <v>265221.39999999997</v>
      </c>
      <c r="L660" s="262">
        <v>1</v>
      </c>
      <c r="M660" s="1417">
        <v>1</v>
      </c>
      <c r="N660" s="285">
        <v>4.01</v>
      </c>
      <c r="O660" s="1048">
        <v>265221.39999999997</v>
      </c>
      <c r="P660" s="1048"/>
      <c r="Q660" s="1048"/>
      <c r="R660" s="285">
        <f t="shared" si="436"/>
        <v>265221.39999999997</v>
      </c>
      <c r="S660" s="285">
        <f t="shared" si="437"/>
        <v>0</v>
      </c>
      <c r="T660" s="285">
        <f t="shared" si="433"/>
        <v>0</v>
      </c>
      <c r="U660" s="285">
        <f t="shared" si="433"/>
        <v>0</v>
      </c>
      <c r="V660" s="285">
        <f t="shared" si="433"/>
        <v>0</v>
      </c>
      <c r="W660" s="285">
        <f t="shared" si="438"/>
        <v>0</v>
      </c>
      <c r="X660" s="262">
        <v>1</v>
      </c>
      <c r="Y660" s="1417">
        <v>3</v>
      </c>
      <c r="Z660" s="1563">
        <v>4.01</v>
      </c>
      <c r="AA660" s="1048">
        <v>265221.39999999997</v>
      </c>
      <c r="AB660" s="1048"/>
      <c r="AC660" s="1048"/>
      <c r="AD660" s="285">
        <f t="shared" si="434"/>
        <v>265221.39999999997</v>
      </c>
      <c r="AE660" s="262">
        <v>1</v>
      </c>
      <c r="AF660" s="285">
        <v>4</v>
      </c>
      <c r="AG660" s="1563">
        <v>4.01</v>
      </c>
      <c r="AH660" s="1048">
        <v>265221.39999999997</v>
      </c>
      <c r="AI660" s="1048"/>
      <c r="AJ660" s="1048"/>
      <c r="AK660" s="285">
        <f t="shared" si="439"/>
        <v>265221.39999999997</v>
      </c>
    </row>
    <row r="661" spans="1:37" ht="27" x14ac:dyDescent="0.25">
      <c r="A661" s="1048">
        <v>4</v>
      </c>
      <c r="B661" s="262" t="s">
        <v>6942</v>
      </c>
      <c r="C661" s="26" t="s">
        <v>6712</v>
      </c>
      <c r="D661" s="329" t="s">
        <v>1</v>
      </c>
      <c r="E661" s="262">
        <v>1</v>
      </c>
      <c r="F661" s="1417">
        <v>2</v>
      </c>
      <c r="G661" s="1563">
        <v>4.01</v>
      </c>
      <c r="H661" s="1048">
        <v>265221.39999999997</v>
      </c>
      <c r="I661" s="1048"/>
      <c r="J661" s="1048"/>
      <c r="K661" s="285">
        <f t="shared" si="435"/>
        <v>265221.39999999997</v>
      </c>
      <c r="L661" s="262">
        <v>1</v>
      </c>
      <c r="M661" s="1417">
        <v>1</v>
      </c>
      <c r="N661" s="285">
        <v>4.01</v>
      </c>
      <c r="O661" s="1048">
        <v>265221.39999999997</v>
      </c>
      <c r="P661" s="1048"/>
      <c r="Q661" s="1048"/>
      <c r="R661" s="285">
        <f t="shared" si="436"/>
        <v>265221.39999999997</v>
      </c>
      <c r="S661" s="285">
        <f t="shared" si="437"/>
        <v>0</v>
      </c>
      <c r="T661" s="285">
        <f t="shared" si="433"/>
        <v>0</v>
      </c>
      <c r="U661" s="285">
        <f t="shared" si="433"/>
        <v>0</v>
      </c>
      <c r="V661" s="285">
        <f t="shared" si="433"/>
        <v>0</v>
      </c>
      <c r="W661" s="285">
        <f t="shared" si="438"/>
        <v>0</v>
      </c>
      <c r="X661" s="262">
        <v>1</v>
      </c>
      <c r="Y661" s="1417">
        <v>3</v>
      </c>
      <c r="Z661" s="1563">
        <v>4.01</v>
      </c>
      <c r="AA661" s="1048">
        <v>265221.39999999997</v>
      </c>
      <c r="AB661" s="1048"/>
      <c r="AC661" s="1048"/>
      <c r="AD661" s="285">
        <f t="shared" si="434"/>
        <v>265221.39999999997</v>
      </c>
      <c r="AE661" s="262">
        <v>1</v>
      </c>
      <c r="AF661" s="285">
        <v>4</v>
      </c>
      <c r="AG661" s="1563">
        <v>4.01</v>
      </c>
      <c r="AH661" s="1048">
        <v>265221.39999999997</v>
      </c>
      <c r="AI661" s="1048"/>
      <c r="AJ661" s="1048"/>
      <c r="AK661" s="285">
        <f t="shared" si="439"/>
        <v>265221.39999999997</v>
      </c>
    </row>
    <row r="662" spans="1:37" ht="27" x14ac:dyDescent="0.25">
      <c r="A662" s="1048">
        <v>5</v>
      </c>
      <c r="B662" s="262" t="s">
        <v>6943</v>
      </c>
      <c r="C662" s="26" t="s">
        <v>6712</v>
      </c>
      <c r="D662" s="329" t="s">
        <v>1</v>
      </c>
      <c r="E662" s="262">
        <v>1</v>
      </c>
      <c r="F662" s="1417">
        <v>2</v>
      </c>
      <c r="G662" s="1563">
        <v>4.01</v>
      </c>
      <c r="H662" s="1048">
        <v>265221.39999999997</v>
      </c>
      <c r="I662" s="1048"/>
      <c r="J662" s="1048"/>
      <c r="K662" s="285">
        <f t="shared" si="435"/>
        <v>265221.39999999997</v>
      </c>
      <c r="L662" s="262">
        <v>1</v>
      </c>
      <c r="M662" s="1417">
        <v>1</v>
      </c>
      <c r="N662" s="285">
        <v>4.01</v>
      </c>
      <c r="O662" s="1048">
        <v>265221.39999999997</v>
      </c>
      <c r="P662" s="1048"/>
      <c r="Q662" s="1048"/>
      <c r="R662" s="285">
        <f t="shared" si="436"/>
        <v>265221.39999999997</v>
      </c>
      <c r="S662" s="285">
        <f t="shared" si="437"/>
        <v>0</v>
      </c>
      <c r="T662" s="285">
        <f t="shared" si="433"/>
        <v>0</v>
      </c>
      <c r="U662" s="285">
        <f t="shared" si="433"/>
        <v>0</v>
      </c>
      <c r="V662" s="285">
        <f t="shared" si="433"/>
        <v>0</v>
      </c>
      <c r="W662" s="285">
        <f t="shared" si="438"/>
        <v>0</v>
      </c>
      <c r="X662" s="262">
        <v>1</v>
      </c>
      <c r="Y662" s="1417">
        <v>3</v>
      </c>
      <c r="Z662" s="1563">
        <v>4.01</v>
      </c>
      <c r="AA662" s="1048">
        <v>265221.39999999997</v>
      </c>
      <c r="AB662" s="1048"/>
      <c r="AC662" s="1048"/>
      <c r="AD662" s="285">
        <f t="shared" si="434"/>
        <v>265221.39999999997</v>
      </c>
      <c r="AE662" s="262">
        <v>1</v>
      </c>
      <c r="AF662" s="285">
        <v>4</v>
      </c>
      <c r="AG662" s="1563">
        <v>4.01</v>
      </c>
      <c r="AH662" s="1048">
        <v>265221.39999999997</v>
      </c>
      <c r="AI662" s="1048"/>
      <c r="AJ662" s="1048"/>
      <c r="AK662" s="285">
        <f t="shared" si="439"/>
        <v>265221.39999999997</v>
      </c>
    </row>
    <row r="663" spans="1:37" ht="27" x14ac:dyDescent="0.25">
      <c r="A663" s="1048">
        <v>6</v>
      </c>
      <c r="B663" s="262" t="s">
        <v>6944</v>
      </c>
      <c r="C663" s="26" t="s">
        <v>6712</v>
      </c>
      <c r="D663" s="329" t="s">
        <v>1</v>
      </c>
      <c r="E663" s="262">
        <v>1</v>
      </c>
      <c r="F663" s="1417">
        <v>2</v>
      </c>
      <c r="G663" s="1563">
        <v>4.01</v>
      </c>
      <c r="H663" s="1048">
        <v>265221.39999999997</v>
      </c>
      <c r="I663" s="1048"/>
      <c r="J663" s="1048"/>
      <c r="K663" s="285">
        <f t="shared" si="435"/>
        <v>265221.39999999997</v>
      </c>
      <c r="L663" s="262">
        <v>1</v>
      </c>
      <c r="M663" s="1417">
        <v>1</v>
      </c>
      <c r="N663" s="285">
        <v>4.01</v>
      </c>
      <c r="O663" s="1048">
        <v>265221.39999999997</v>
      </c>
      <c r="P663" s="1048"/>
      <c r="Q663" s="1048"/>
      <c r="R663" s="285">
        <f t="shared" si="436"/>
        <v>265221.39999999997</v>
      </c>
      <c r="S663" s="285">
        <f t="shared" si="437"/>
        <v>0</v>
      </c>
      <c r="T663" s="285">
        <f t="shared" si="433"/>
        <v>0</v>
      </c>
      <c r="U663" s="285">
        <f t="shared" si="433"/>
        <v>0</v>
      </c>
      <c r="V663" s="285">
        <f t="shared" si="433"/>
        <v>0</v>
      </c>
      <c r="W663" s="285">
        <f t="shared" si="438"/>
        <v>0</v>
      </c>
      <c r="X663" s="262">
        <v>1</v>
      </c>
      <c r="Y663" s="1417">
        <v>3</v>
      </c>
      <c r="Z663" s="1563">
        <v>4.01</v>
      </c>
      <c r="AA663" s="1048">
        <v>265221.39999999997</v>
      </c>
      <c r="AB663" s="1048"/>
      <c r="AC663" s="1048"/>
      <c r="AD663" s="285">
        <f t="shared" si="434"/>
        <v>265221.39999999997</v>
      </c>
      <c r="AE663" s="262">
        <v>1</v>
      </c>
      <c r="AF663" s="285">
        <v>4</v>
      </c>
      <c r="AG663" s="1563">
        <v>4.01</v>
      </c>
      <c r="AH663" s="1048">
        <v>265221.39999999997</v>
      </c>
      <c r="AI663" s="1048"/>
      <c r="AJ663" s="1048"/>
      <c r="AK663" s="285">
        <f t="shared" si="439"/>
        <v>265221.39999999997</v>
      </c>
    </row>
    <row r="664" spans="1:37" ht="27" x14ac:dyDescent="0.25">
      <c r="A664" s="1048">
        <v>7</v>
      </c>
      <c r="B664" s="262" t="s">
        <v>6945</v>
      </c>
      <c r="C664" s="26" t="s">
        <v>6712</v>
      </c>
      <c r="D664" s="329" t="s">
        <v>1</v>
      </c>
      <c r="E664" s="262">
        <v>1</v>
      </c>
      <c r="F664" s="1417">
        <v>2</v>
      </c>
      <c r="G664" s="1563">
        <v>4.01</v>
      </c>
      <c r="H664" s="1048">
        <v>265221.39999999997</v>
      </c>
      <c r="I664" s="1048"/>
      <c r="J664" s="1048"/>
      <c r="K664" s="285">
        <f>H664+I664+J664</f>
        <v>265221.39999999997</v>
      </c>
      <c r="L664" s="262">
        <v>1</v>
      </c>
      <c r="M664" s="1417">
        <v>1</v>
      </c>
      <c r="N664" s="285">
        <v>4.01</v>
      </c>
      <c r="O664" s="1048">
        <v>265221.39999999997</v>
      </c>
      <c r="P664" s="1048"/>
      <c r="Q664" s="1048"/>
      <c r="R664" s="285">
        <f>O664+P664+Q664</f>
        <v>265221.39999999997</v>
      </c>
      <c r="S664" s="285">
        <f>+E664-L664</f>
        <v>0</v>
      </c>
      <c r="T664" s="285">
        <f t="shared" si="433"/>
        <v>0</v>
      </c>
      <c r="U664" s="285">
        <f t="shared" si="433"/>
        <v>0</v>
      </c>
      <c r="V664" s="285">
        <f t="shared" si="433"/>
        <v>0</v>
      </c>
      <c r="W664" s="285">
        <f>T664+U664+V664</f>
        <v>0</v>
      </c>
      <c r="X664" s="262">
        <v>1</v>
      </c>
      <c r="Y664" s="1417">
        <v>3</v>
      </c>
      <c r="Z664" s="1563">
        <v>4.01</v>
      </c>
      <c r="AA664" s="1048">
        <v>265221.39999999997</v>
      </c>
      <c r="AB664" s="1048"/>
      <c r="AC664" s="1048"/>
      <c r="AD664" s="285">
        <f t="shared" si="434"/>
        <v>265221.39999999997</v>
      </c>
      <c r="AE664" s="262">
        <v>1</v>
      </c>
      <c r="AF664" s="285">
        <v>4</v>
      </c>
      <c r="AG664" s="1563">
        <v>4.01</v>
      </c>
      <c r="AH664" s="1048">
        <v>265221.39999999997</v>
      </c>
      <c r="AI664" s="1048"/>
      <c r="AJ664" s="1048"/>
      <c r="AK664" s="285">
        <f>AH664+AI664+AJ664</f>
        <v>265221.39999999997</v>
      </c>
    </row>
    <row r="665" spans="1:37" ht="27" x14ac:dyDescent="0.25">
      <c r="A665" s="1048">
        <v>8</v>
      </c>
      <c r="B665" s="262" t="s">
        <v>6946</v>
      </c>
      <c r="C665" s="26" t="s">
        <v>6712</v>
      </c>
      <c r="D665" s="329" t="s">
        <v>1</v>
      </c>
      <c r="E665" s="262">
        <v>1</v>
      </c>
      <c r="F665" s="1417">
        <v>2</v>
      </c>
      <c r="G665" s="1563">
        <v>4.01</v>
      </c>
      <c r="H665" s="1048">
        <v>265221.39999999997</v>
      </c>
      <c r="I665" s="1048"/>
      <c r="J665" s="1048"/>
      <c r="K665" s="285">
        <f t="shared" ref="K665:K669" si="440">H665+I665+J665</f>
        <v>265221.39999999997</v>
      </c>
      <c r="L665" s="262">
        <v>1</v>
      </c>
      <c r="M665" s="1417">
        <v>1</v>
      </c>
      <c r="N665" s="285">
        <v>4.01</v>
      </c>
      <c r="O665" s="1048">
        <v>265221.39999999997</v>
      </c>
      <c r="P665" s="1048"/>
      <c r="Q665" s="1048"/>
      <c r="R665" s="285">
        <f t="shared" ref="R665:R669" si="441">O665+P665+Q665</f>
        <v>265221.39999999997</v>
      </c>
      <c r="S665" s="285">
        <f t="shared" ref="S665:S669" si="442">+E665-L665</f>
        <v>0</v>
      </c>
      <c r="T665" s="285">
        <f t="shared" si="433"/>
        <v>0</v>
      </c>
      <c r="U665" s="285">
        <f t="shared" si="433"/>
        <v>0</v>
      </c>
      <c r="V665" s="285">
        <f t="shared" si="433"/>
        <v>0</v>
      </c>
      <c r="W665" s="285">
        <f t="shared" ref="W665:W669" si="443">T665+U665+V665</f>
        <v>0</v>
      </c>
      <c r="X665" s="262">
        <v>1</v>
      </c>
      <c r="Y665" s="1417">
        <v>3</v>
      </c>
      <c r="Z665" s="1563">
        <v>4.01</v>
      </c>
      <c r="AA665" s="1048">
        <v>265221.39999999997</v>
      </c>
      <c r="AB665" s="1048"/>
      <c r="AC665" s="1048"/>
      <c r="AD665" s="285">
        <f t="shared" si="434"/>
        <v>265221.39999999997</v>
      </c>
      <c r="AE665" s="262">
        <v>1</v>
      </c>
      <c r="AF665" s="285">
        <v>4</v>
      </c>
      <c r="AG665" s="1563">
        <v>4.01</v>
      </c>
      <c r="AH665" s="1048">
        <v>265221.39999999997</v>
      </c>
      <c r="AI665" s="1048"/>
      <c r="AJ665" s="1048"/>
      <c r="AK665" s="285">
        <f t="shared" ref="AK665:AK669" si="444">AH665+AI665+AJ665</f>
        <v>265221.39999999997</v>
      </c>
    </row>
    <row r="666" spans="1:37" ht="27" x14ac:dyDescent="0.25">
      <c r="A666" s="1048">
        <v>9</v>
      </c>
      <c r="B666" s="262" t="s">
        <v>6947</v>
      </c>
      <c r="C666" s="26" t="s">
        <v>6712</v>
      </c>
      <c r="D666" s="329" t="s">
        <v>1</v>
      </c>
      <c r="E666" s="262">
        <v>1</v>
      </c>
      <c r="F666" s="1417">
        <v>2</v>
      </c>
      <c r="G666" s="1563">
        <v>4.01</v>
      </c>
      <c r="H666" s="1048">
        <v>265221.39999999997</v>
      </c>
      <c r="I666" s="1048"/>
      <c r="J666" s="1048"/>
      <c r="K666" s="285">
        <f t="shared" si="440"/>
        <v>265221.39999999997</v>
      </c>
      <c r="L666" s="262">
        <v>1</v>
      </c>
      <c r="M666" s="1417">
        <v>1</v>
      </c>
      <c r="N666" s="285">
        <v>4.01</v>
      </c>
      <c r="O666" s="1048">
        <v>265221.39999999997</v>
      </c>
      <c r="P666" s="1048"/>
      <c r="Q666" s="1048"/>
      <c r="R666" s="285">
        <f t="shared" si="441"/>
        <v>265221.39999999997</v>
      </c>
      <c r="S666" s="285">
        <f t="shared" si="442"/>
        <v>0</v>
      </c>
      <c r="T666" s="285">
        <f t="shared" si="433"/>
        <v>0</v>
      </c>
      <c r="U666" s="285">
        <f t="shared" si="433"/>
        <v>0</v>
      </c>
      <c r="V666" s="285">
        <f t="shared" si="433"/>
        <v>0</v>
      </c>
      <c r="W666" s="285">
        <f t="shared" si="443"/>
        <v>0</v>
      </c>
      <c r="X666" s="262">
        <v>1</v>
      </c>
      <c r="Y666" s="1417">
        <v>3</v>
      </c>
      <c r="Z666" s="1563">
        <v>4.01</v>
      </c>
      <c r="AA666" s="1048">
        <v>265221.39999999997</v>
      </c>
      <c r="AB666" s="1048"/>
      <c r="AC666" s="1048"/>
      <c r="AD666" s="285">
        <f t="shared" si="434"/>
        <v>265221.39999999997</v>
      </c>
      <c r="AE666" s="262">
        <v>1</v>
      </c>
      <c r="AF666" s="285">
        <v>4</v>
      </c>
      <c r="AG666" s="1563">
        <v>4.01</v>
      </c>
      <c r="AH666" s="1048">
        <v>265221.39999999997</v>
      </c>
      <c r="AI666" s="1048"/>
      <c r="AJ666" s="1048"/>
      <c r="AK666" s="285">
        <f t="shared" si="444"/>
        <v>265221.39999999997</v>
      </c>
    </row>
    <row r="667" spans="1:37" ht="27" x14ac:dyDescent="0.25">
      <c r="A667" s="1048">
        <v>10</v>
      </c>
      <c r="B667" s="262" t="s">
        <v>6948</v>
      </c>
      <c r="C667" s="26" t="s">
        <v>6712</v>
      </c>
      <c r="D667" s="329" t="s">
        <v>1</v>
      </c>
      <c r="E667" s="262">
        <v>1</v>
      </c>
      <c r="F667" s="1417">
        <v>2</v>
      </c>
      <c r="G667" s="1563">
        <v>4.01</v>
      </c>
      <c r="H667" s="1048">
        <v>265221.39999999997</v>
      </c>
      <c r="I667" s="1048"/>
      <c r="J667" s="1048"/>
      <c r="K667" s="285">
        <f t="shared" si="440"/>
        <v>265221.39999999997</v>
      </c>
      <c r="L667" s="262">
        <v>1</v>
      </c>
      <c r="M667" s="1417">
        <v>1</v>
      </c>
      <c r="N667" s="285">
        <v>4.01</v>
      </c>
      <c r="O667" s="1048">
        <v>265221.39999999997</v>
      </c>
      <c r="P667" s="1048"/>
      <c r="Q667" s="1048"/>
      <c r="R667" s="285">
        <f t="shared" si="441"/>
        <v>265221.39999999997</v>
      </c>
      <c r="S667" s="285">
        <f t="shared" si="442"/>
        <v>0</v>
      </c>
      <c r="T667" s="285">
        <f t="shared" si="433"/>
        <v>0</v>
      </c>
      <c r="U667" s="285">
        <f t="shared" si="433"/>
        <v>0</v>
      </c>
      <c r="V667" s="285">
        <f t="shared" si="433"/>
        <v>0</v>
      </c>
      <c r="W667" s="285">
        <f t="shared" si="443"/>
        <v>0</v>
      </c>
      <c r="X667" s="262">
        <v>1</v>
      </c>
      <c r="Y667" s="1417">
        <v>3</v>
      </c>
      <c r="Z667" s="1563">
        <v>4.01</v>
      </c>
      <c r="AA667" s="1048">
        <v>265221.39999999997</v>
      </c>
      <c r="AB667" s="1048"/>
      <c r="AC667" s="1048"/>
      <c r="AD667" s="285">
        <f t="shared" si="434"/>
        <v>265221.39999999997</v>
      </c>
      <c r="AE667" s="262">
        <v>1</v>
      </c>
      <c r="AF667" s="285">
        <v>4</v>
      </c>
      <c r="AG667" s="1563">
        <v>4.01</v>
      </c>
      <c r="AH667" s="1048">
        <v>265221.39999999997</v>
      </c>
      <c r="AI667" s="1048"/>
      <c r="AJ667" s="1048"/>
      <c r="AK667" s="285">
        <f t="shared" si="444"/>
        <v>265221.39999999997</v>
      </c>
    </row>
    <row r="668" spans="1:37" ht="27" x14ac:dyDescent="0.25">
      <c r="A668" s="1048">
        <v>11</v>
      </c>
      <c r="B668" s="262" t="s">
        <v>6949</v>
      </c>
      <c r="C668" s="26" t="s">
        <v>6712</v>
      </c>
      <c r="D668" s="329" t="s">
        <v>1</v>
      </c>
      <c r="E668" s="262">
        <v>1</v>
      </c>
      <c r="F668" s="1417">
        <v>2</v>
      </c>
      <c r="G668" s="1563">
        <v>4.01</v>
      </c>
      <c r="H668" s="1048">
        <v>265221.39999999997</v>
      </c>
      <c r="I668" s="1048"/>
      <c r="J668" s="1048"/>
      <c r="K668" s="285">
        <f t="shared" si="440"/>
        <v>265221.39999999997</v>
      </c>
      <c r="L668" s="262">
        <v>1</v>
      </c>
      <c r="M668" s="1417">
        <v>1</v>
      </c>
      <c r="N668" s="285">
        <v>4.01</v>
      </c>
      <c r="O668" s="1048">
        <v>265221.39999999997</v>
      </c>
      <c r="P668" s="1048"/>
      <c r="Q668" s="1048"/>
      <c r="R668" s="285">
        <f t="shared" si="441"/>
        <v>265221.39999999997</v>
      </c>
      <c r="S668" s="285">
        <f t="shared" si="442"/>
        <v>0</v>
      </c>
      <c r="T668" s="285">
        <f t="shared" si="433"/>
        <v>0</v>
      </c>
      <c r="U668" s="285">
        <f t="shared" si="433"/>
        <v>0</v>
      </c>
      <c r="V668" s="285">
        <f t="shared" si="433"/>
        <v>0</v>
      </c>
      <c r="W668" s="285">
        <f t="shared" si="443"/>
        <v>0</v>
      </c>
      <c r="X668" s="262">
        <v>1</v>
      </c>
      <c r="Y668" s="1417">
        <v>3</v>
      </c>
      <c r="Z668" s="1563">
        <v>4.01</v>
      </c>
      <c r="AA668" s="1048">
        <v>265221.39999999997</v>
      </c>
      <c r="AB668" s="1048"/>
      <c r="AC668" s="1048"/>
      <c r="AD668" s="285">
        <f t="shared" si="434"/>
        <v>265221.39999999997</v>
      </c>
      <c r="AE668" s="262">
        <v>1</v>
      </c>
      <c r="AF668" s="285">
        <v>4</v>
      </c>
      <c r="AG668" s="1563">
        <v>4.01</v>
      </c>
      <c r="AH668" s="1048">
        <v>265221.39999999997</v>
      </c>
      <c r="AI668" s="1048"/>
      <c r="AJ668" s="1048"/>
      <c r="AK668" s="285">
        <f t="shared" si="444"/>
        <v>265221.39999999997</v>
      </c>
    </row>
    <row r="669" spans="1:37" ht="27" x14ac:dyDescent="0.25">
      <c r="A669" s="1048">
        <v>12</v>
      </c>
      <c r="B669" s="262" t="s">
        <v>6950</v>
      </c>
      <c r="C669" s="26" t="s">
        <v>6712</v>
      </c>
      <c r="D669" s="329" t="s">
        <v>1</v>
      </c>
      <c r="E669" s="262">
        <v>1</v>
      </c>
      <c r="F669" s="1417">
        <v>2</v>
      </c>
      <c r="G669" s="1563">
        <v>4.01</v>
      </c>
      <c r="H669" s="1048">
        <v>265221.39999999997</v>
      </c>
      <c r="I669" s="1048"/>
      <c r="J669" s="1048"/>
      <c r="K669" s="285">
        <f t="shared" si="440"/>
        <v>265221.39999999997</v>
      </c>
      <c r="L669" s="262">
        <v>1</v>
      </c>
      <c r="M669" s="1417">
        <v>1</v>
      </c>
      <c r="N669" s="285">
        <v>4.01</v>
      </c>
      <c r="O669" s="1048">
        <v>265221.39999999997</v>
      </c>
      <c r="P669" s="1048"/>
      <c r="Q669" s="1048"/>
      <c r="R669" s="285">
        <f t="shared" si="441"/>
        <v>265221.39999999997</v>
      </c>
      <c r="S669" s="285">
        <f t="shared" si="442"/>
        <v>0</v>
      </c>
      <c r="T669" s="285">
        <f t="shared" si="433"/>
        <v>0</v>
      </c>
      <c r="U669" s="285">
        <f t="shared" si="433"/>
        <v>0</v>
      </c>
      <c r="V669" s="285">
        <f t="shared" si="433"/>
        <v>0</v>
      </c>
      <c r="W669" s="285">
        <f t="shared" si="443"/>
        <v>0</v>
      </c>
      <c r="X669" s="262">
        <v>1</v>
      </c>
      <c r="Y669" s="1417">
        <v>3</v>
      </c>
      <c r="Z669" s="1563">
        <v>4.01</v>
      </c>
      <c r="AA669" s="1048">
        <v>265221.39999999997</v>
      </c>
      <c r="AB669" s="1048"/>
      <c r="AC669" s="1048"/>
      <c r="AD669" s="285">
        <f t="shared" si="434"/>
        <v>265221.39999999997</v>
      </c>
      <c r="AE669" s="262">
        <v>1</v>
      </c>
      <c r="AF669" s="285">
        <v>4</v>
      </c>
      <c r="AG669" s="1563">
        <v>4.01</v>
      </c>
      <c r="AH669" s="1048">
        <v>265221.39999999997</v>
      </c>
      <c r="AI669" s="1048"/>
      <c r="AJ669" s="1048"/>
      <c r="AK669" s="285">
        <f t="shared" si="444"/>
        <v>265221.39999999997</v>
      </c>
    </row>
    <row r="670" spans="1:37" ht="27" x14ac:dyDescent="0.25">
      <c r="A670" s="1048">
        <v>13</v>
      </c>
      <c r="B670" s="262" t="s">
        <v>1429</v>
      </c>
      <c r="C670" s="26" t="s">
        <v>6712</v>
      </c>
      <c r="D670" s="329" t="s">
        <v>1</v>
      </c>
      <c r="E670" s="262">
        <v>1</v>
      </c>
      <c r="F670" s="1417">
        <v>1</v>
      </c>
      <c r="G670" s="1563">
        <v>3.88</v>
      </c>
      <c r="H670" s="1048">
        <v>256623.19999999998</v>
      </c>
      <c r="I670" s="1048"/>
      <c r="J670" s="1048"/>
      <c r="K670" s="285">
        <f>H670+I670+J670</f>
        <v>256623.19999999998</v>
      </c>
      <c r="L670" s="262">
        <v>1</v>
      </c>
      <c r="M670" s="1417">
        <v>1</v>
      </c>
      <c r="N670" s="285">
        <v>4.01</v>
      </c>
      <c r="O670" s="1048">
        <v>265221.39999999997</v>
      </c>
      <c r="P670" s="1048"/>
      <c r="Q670" s="1048"/>
      <c r="R670" s="285">
        <f>O670+P670+Q670</f>
        <v>265221.39999999997</v>
      </c>
      <c r="S670" s="285">
        <f>+E670-L670</f>
        <v>0</v>
      </c>
      <c r="T670" s="285">
        <f t="shared" ref="T670:T681" si="445">H670-O670</f>
        <v>-8598.1999999999825</v>
      </c>
      <c r="U670" s="285">
        <f t="shared" ref="U670:U681" si="446">I670-P670</f>
        <v>0</v>
      </c>
      <c r="V670" s="285">
        <f t="shared" ref="V670:V681" si="447">J670-Q670</f>
        <v>0</v>
      </c>
      <c r="W670" s="285">
        <f>T670+U670+V670</f>
        <v>-8598.1999999999825</v>
      </c>
      <c r="X670" s="262">
        <v>1</v>
      </c>
      <c r="Y670" s="1417">
        <v>2</v>
      </c>
      <c r="Z670" s="1563">
        <v>3.88</v>
      </c>
      <c r="AA670" s="1048">
        <v>256623.19999999998</v>
      </c>
      <c r="AB670" s="1048"/>
      <c r="AC670" s="1048"/>
      <c r="AD670" s="285">
        <f t="shared" ref="AD670:AD681" si="448">AA670+AB670+AC670</f>
        <v>256623.19999999998</v>
      </c>
      <c r="AE670" s="262">
        <v>1</v>
      </c>
      <c r="AF670" s="285">
        <v>3</v>
      </c>
      <c r="AG670" s="1563">
        <v>3.88</v>
      </c>
      <c r="AH670" s="1048">
        <v>256623.19999999998</v>
      </c>
      <c r="AI670" s="1048"/>
      <c r="AJ670" s="1048"/>
      <c r="AK670" s="285">
        <f>AH670+AI670+AJ670</f>
        <v>256623.19999999998</v>
      </c>
    </row>
    <row r="671" spans="1:37" ht="27" x14ac:dyDescent="0.25">
      <c r="A671" s="1048">
        <v>14</v>
      </c>
      <c r="B671" s="262" t="s">
        <v>1429</v>
      </c>
      <c r="C671" s="26" t="s">
        <v>6712</v>
      </c>
      <c r="D671" s="329" t="s">
        <v>1</v>
      </c>
      <c r="E671" s="262">
        <v>1</v>
      </c>
      <c r="F671" s="1417">
        <v>1</v>
      </c>
      <c r="G671" s="1563">
        <v>3.88</v>
      </c>
      <c r="H671" s="1048">
        <v>256623.19999999998</v>
      </c>
      <c r="I671" s="1048"/>
      <c r="J671" s="1048"/>
      <c r="K671" s="285">
        <f t="shared" ref="K671:K675" si="449">H671+I671+J671</f>
        <v>256623.19999999998</v>
      </c>
      <c r="L671" s="262">
        <v>1</v>
      </c>
      <c r="M671" s="1417">
        <v>1</v>
      </c>
      <c r="N671" s="285">
        <v>4.01</v>
      </c>
      <c r="O671" s="1048">
        <v>265221.39999999997</v>
      </c>
      <c r="P671" s="1048"/>
      <c r="Q671" s="1048"/>
      <c r="R671" s="285">
        <f t="shared" ref="R671:R675" si="450">O671+P671+Q671</f>
        <v>265221.39999999997</v>
      </c>
      <c r="S671" s="285">
        <f t="shared" ref="S671:S675" si="451">+E671-L671</f>
        <v>0</v>
      </c>
      <c r="T671" s="285">
        <f t="shared" si="445"/>
        <v>-8598.1999999999825</v>
      </c>
      <c r="U671" s="285">
        <f t="shared" si="446"/>
        <v>0</v>
      </c>
      <c r="V671" s="285">
        <f t="shared" si="447"/>
        <v>0</v>
      </c>
      <c r="W671" s="285">
        <f t="shared" ref="W671:W675" si="452">T671+U671+V671</f>
        <v>-8598.1999999999825</v>
      </c>
      <c r="X671" s="262">
        <v>1</v>
      </c>
      <c r="Y671" s="1417">
        <v>2</v>
      </c>
      <c r="Z671" s="1563">
        <v>3.88</v>
      </c>
      <c r="AA671" s="1048">
        <v>256623.19999999998</v>
      </c>
      <c r="AB671" s="1048"/>
      <c r="AC671" s="1048"/>
      <c r="AD671" s="285">
        <f t="shared" si="448"/>
        <v>256623.19999999998</v>
      </c>
      <c r="AE671" s="262">
        <v>1</v>
      </c>
      <c r="AF671" s="285">
        <v>3</v>
      </c>
      <c r="AG671" s="1563">
        <v>3.88</v>
      </c>
      <c r="AH671" s="1048">
        <v>256623.19999999998</v>
      </c>
      <c r="AI671" s="1048"/>
      <c r="AJ671" s="1048"/>
      <c r="AK671" s="285">
        <f t="shared" ref="AK671:AK675" si="453">AH671+AI671+AJ671</f>
        <v>256623.19999999998</v>
      </c>
    </row>
    <row r="672" spans="1:37" ht="27" x14ac:dyDescent="0.25">
      <c r="A672" s="1048">
        <v>15</v>
      </c>
      <c r="B672" s="262" t="s">
        <v>1429</v>
      </c>
      <c r="C672" s="26" t="s">
        <v>6712</v>
      </c>
      <c r="D672" s="329" t="s">
        <v>1</v>
      </c>
      <c r="E672" s="262">
        <v>1</v>
      </c>
      <c r="F672" s="1417">
        <v>1</v>
      </c>
      <c r="G672" s="1563">
        <v>3.88</v>
      </c>
      <c r="H672" s="1048">
        <v>256623.19999999998</v>
      </c>
      <c r="I672" s="1048"/>
      <c r="J672" s="1048"/>
      <c r="K672" s="285">
        <f t="shared" si="449"/>
        <v>256623.19999999998</v>
      </c>
      <c r="L672" s="262">
        <v>1</v>
      </c>
      <c r="M672" s="1417">
        <v>1</v>
      </c>
      <c r="N672" s="285">
        <v>4.01</v>
      </c>
      <c r="O672" s="1048">
        <v>265221.39999999997</v>
      </c>
      <c r="P672" s="1048"/>
      <c r="Q672" s="1048"/>
      <c r="R672" s="285">
        <f t="shared" si="450"/>
        <v>265221.39999999997</v>
      </c>
      <c r="S672" s="285">
        <f t="shared" si="451"/>
        <v>0</v>
      </c>
      <c r="T672" s="285">
        <f t="shared" si="445"/>
        <v>-8598.1999999999825</v>
      </c>
      <c r="U672" s="285">
        <f t="shared" si="446"/>
        <v>0</v>
      </c>
      <c r="V672" s="285">
        <f t="shared" si="447"/>
        <v>0</v>
      </c>
      <c r="W672" s="285">
        <f t="shared" si="452"/>
        <v>-8598.1999999999825</v>
      </c>
      <c r="X672" s="262">
        <v>1</v>
      </c>
      <c r="Y672" s="1417">
        <v>2</v>
      </c>
      <c r="Z672" s="1563">
        <v>3.88</v>
      </c>
      <c r="AA672" s="1048">
        <v>256623.19999999998</v>
      </c>
      <c r="AB672" s="1048"/>
      <c r="AC672" s="1048"/>
      <c r="AD672" s="285">
        <f t="shared" si="448"/>
        <v>256623.19999999998</v>
      </c>
      <c r="AE672" s="262">
        <v>1</v>
      </c>
      <c r="AF672" s="285">
        <v>3</v>
      </c>
      <c r="AG672" s="1563">
        <v>3.88</v>
      </c>
      <c r="AH672" s="1048">
        <v>256623.19999999998</v>
      </c>
      <c r="AI672" s="1048"/>
      <c r="AJ672" s="1048"/>
      <c r="AK672" s="285">
        <f t="shared" si="453"/>
        <v>256623.19999999998</v>
      </c>
    </row>
    <row r="673" spans="1:37" ht="27" x14ac:dyDescent="0.25">
      <c r="A673" s="1048">
        <v>16</v>
      </c>
      <c r="B673" s="262" t="s">
        <v>1429</v>
      </c>
      <c r="C673" s="26" t="s">
        <v>6712</v>
      </c>
      <c r="D673" s="329" t="s">
        <v>1</v>
      </c>
      <c r="E673" s="262">
        <v>1</v>
      </c>
      <c r="F673" s="1417">
        <v>1</v>
      </c>
      <c r="G673" s="1563">
        <v>3.88</v>
      </c>
      <c r="H673" s="1048">
        <v>256623.19999999998</v>
      </c>
      <c r="I673" s="1048"/>
      <c r="J673" s="1048"/>
      <c r="K673" s="285">
        <f t="shared" si="449"/>
        <v>256623.19999999998</v>
      </c>
      <c r="L673" s="262">
        <v>1</v>
      </c>
      <c r="M673" s="1417">
        <v>1</v>
      </c>
      <c r="N673" s="285">
        <v>4.01</v>
      </c>
      <c r="O673" s="1048">
        <v>265221.39999999997</v>
      </c>
      <c r="P673" s="1048"/>
      <c r="Q673" s="1048"/>
      <c r="R673" s="285">
        <f t="shared" si="450"/>
        <v>265221.39999999997</v>
      </c>
      <c r="S673" s="285">
        <f t="shared" si="451"/>
        <v>0</v>
      </c>
      <c r="T673" s="285">
        <f t="shared" si="445"/>
        <v>-8598.1999999999825</v>
      </c>
      <c r="U673" s="285">
        <f t="shared" si="446"/>
        <v>0</v>
      </c>
      <c r="V673" s="285">
        <f t="shared" si="447"/>
        <v>0</v>
      </c>
      <c r="W673" s="285">
        <f t="shared" si="452"/>
        <v>-8598.1999999999825</v>
      </c>
      <c r="X673" s="262">
        <v>1</v>
      </c>
      <c r="Y673" s="1417">
        <v>2</v>
      </c>
      <c r="Z673" s="1563">
        <v>3.88</v>
      </c>
      <c r="AA673" s="1048">
        <v>256623.19999999998</v>
      </c>
      <c r="AB673" s="1048"/>
      <c r="AC673" s="1048"/>
      <c r="AD673" s="285">
        <f t="shared" si="448"/>
        <v>256623.19999999998</v>
      </c>
      <c r="AE673" s="262">
        <v>1</v>
      </c>
      <c r="AF673" s="285">
        <v>3</v>
      </c>
      <c r="AG673" s="1563">
        <v>3.88</v>
      </c>
      <c r="AH673" s="1048">
        <v>256623.19999999998</v>
      </c>
      <c r="AI673" s="1048"/>
      <c r="AJ673" s="1048"/>
      <c r="AK673" s="285">
        <f t="shared" si="453"/>
        <v>256623.19999999998</v>
      </c>
    </row>
    <row r="674" spans="1:37" ht="27" x14ac:dyDescent="0.25">
      <c r="A674" s="1048">
        <v>17</v>
      </c>
      <c r="B674" s="262" t="s">
        <v>1429</v>
      </c>
      <c r="C674" s="26" t="s">
        <v>6712</v>
      </c>
      <c r="D674" s="329" t="s">
        <v>1</v>
      </c>
      <c r="E674" s="262">
        <v>1</v>
      </c>
      <c r="F674" s="1417">
        <v>1</v>
      </c>
      <c r="G674" s="1563">
        <v>3.88</v>
      </c>
      <c r="H674" s="1048">
        <v>256623.19999999998</v>
      </c>
      <c r="I674" s="1048"/>
      <c r="J674" s="1048"/>
      <c r="K674" s="285">
        <f t="shared" si="449"/>
        <v>256623.19999999998</v>
      </c>
      <c r="L674" s="262">
        <v>1</v>
      </c>
      <c r="M674" s="1417">
        <v>1</v>
      </c>
      <c r="N674" s="285">
        <v>4.01</v>
      </c>
      <c r="O674" s="1048">
        <v>265221.39999999997</v>
      </c>
      <c r="P674" s="1048"/>
      <c r="Q674" s="1048"/>
      <c r="R674" s="285">
        <f t="shared" si="450"/>
        <v>265221.39999999997</v>
      </c>
      <c r="S674" s="285">
        <f t="shared" si="451"/>
        <v>0</v>
      </c>
      <c r="T674" s="285">
        <f t="shared" si="445"/>
        <v>-8598.1999999999825</v>
      </c>
      <c r="U674" s="285">
        <f t="shared" si="446"/>
        <v>0</v>
      </c>
      <c r="V674" s="285">
        <f t="shared" si="447"/>
        <v>0</v>
      </c>
      <c r="W674" s="285">
        <f t="shared" si="452"/>
        <v>-8598.1999999999825</v>
      </c>
      <c r="X674" s="262">
        <v>1</v>
      </c>
      <c r="Y674" s="1417">
        <v>2</v>
      </c>
      <c r="Z674" s="1563">
        <v>3.88</v>
      </c>
      <c r="AA674" s="1048">
        <v>256623.19999999998</v>
      </c>
      <c r="AB674" s="1048"/>
      <c r="AC674" s="1048"/>
      <c r="AD674" s="285">
        <f t="shared" si="448"/>
        <v>256623.19999999998</v>
      </c>
      <c r="AE674" s="262">
        <v>1</v>
      </c>
      <c r="AF674" s="285">
        <v>3</v>
      </c>
      <c r="AG674" s="1563">
        <v>3.88</v>
      </c>
      <c r="AH674" s="1048">
        <v>256623.19999999998</v>
      </c>
      <c r="AI674" s="1048"/>
      <c r="AJ674" s="1048"/>
      <c r="AK674" s="285">
        <f t="shared" si="453"/>
        <v>256623.19999999998</v>
      </c>
    </row>
    <row r="675" spans="1:37" ht="27" x14ac:dyDescent="0.25">
      <c r="A675" s="1048">
        <v>18</v>
      </c>
      <c r="B675" s="262" t="s">
        <v>1429</v>
      </c>
      <c r="C675" s="26" t="s">
        <v>6712</v>
      </c>
      <c r="D675" s="329" t="s">
        <v>1</v>
      </c>
      <c r="E675" s="262">
        <v>1</v>
      </c>
      <c r="F675" s="1417">
        <v>1</v>
      </c>
      <c r="G675" s="1563">
        <v>3.88</v>
      </c>
      <c r="H675" s="1048">
        <v>256623.19999999998</v>
      </c>
      <c r="I675" s="1048"/>
      <c r="J675" s="1048"/>
      <c r="K675" s="285">
        <f t="shared" si="449"/>
        <v>256623.19999999998</v>
      </c>
      <c r="L675" s="262">
        <v>1</v>
      </c>
      <c r="M675" s="1417">
        <v>1</v>
      </c>
      <c r="N675" s="285">
        <v>4.01</v>
      </c>
      <c r="O675" s="1048">
        <v>265221.39999999997</v>
      </c>
      <c r="P675" s="1048"/>
      <c r="Q675" s="1048"/>
      <c r="R675" s="285">
        <f t="shared" si="450"/>
        <v>265221.39999999997</v>
      </c>
      <c r="S675" s="285">
        <f t="shared" si="451"/>
        <v>0</v>
      </c>
      <c r="T675" s="285">
        <f t="shared" si="445"/>
        <v>-8598.1999999999825</v>
      </c>
      <c r="U675" s="285">
        <f t="shared" si="446"/>
        <v>0</v>
      </c>
      <c r="V675" s="285">
        <f t="shared" si="447"/>
        <v>0</v>
      </c>
      <c r="W675" s="285">
        <f t="shared" si="452"/>
        <v>-8598.1999999999825</v>
      </c>
      <c r="X675" s="262">
        <v>1</v>
      </c>
      <c r="Y675" s="1417">
        <v>2</v>
      </c>
      <c r="Z675" s="1563">
        <v>3.88</v>
      </c>
      <c r="AA675" s="1048">
        <v>256623.19999999998</v>
      </c>
      <c r="AB675" s="1048"/>
      <c r="AC675" s="1048"/>
      <c r="AD675" s="285">
        <f t="shared" si="448"/>
        <v>256623.19999999998</v>
      </c>
      <c r="AE675" s="262">
        <v>1</v>
      </c>
      <c r="AF675" s="285">
        <v>3</v>
      </c>
      <c r="AG675" s="1563">
        <v>3.88</v>
      </c>
      <c r="AH675" s="1048">
        <v>256623.19999999998</v>
      </c>
      <c r="AI675" s="1048"/>
      <c r="AJ675" s="1048"/>
      <c r="AK675" s="285">
        <f t="shared" si="453"/>
        <v>256623.19999999998</v>
      </c>
    </row>
    <row r="676" spans="1:37" ht="27" x14ac:dyDescent="0.25">
      <c r="A676" s="1048">
        <v>19</v>
      </c>
      <c r="B676" s="262" t="s">
        <v>1429</v>
      </c>
      <c r="C676" s="26" t="s">
        <v>6712</v>
      </c>
      <c r="D676" s="329" t="s">
        <v>1</v>
      </c>
      <c r="E676" s="262">
        <v>1</v>
      </c>
      <c r="F676" s="1417">
        <v>1</v>
      </c>
      <c r="G676" s="1563">
        <v>3.88</v>
      </c>
      <c r="H676" s="1048">
        <v>256623.19999999998</v>
      </c>
      <c r="I676" s="1048"/>
      <c r="J676" s="1048"/>
      <c r="K676" s="285">
        <f>H676+I676+J676</f>
        <v>256623.19999999998</v>
      </c>
      <c r="L676" s="262">
        <v>1</v>
      </c>
      <c r="M676" s="1417">
        <v>1</v>
      </c>
      <c r="N676" s="285">
        <v>4.01</v>
      </c>
      <c r="O676" s="1048">
        <v>265221.39999999997</v>
      </c>
      <c r="P676" s="1048"/>
      <c r="Q676" s="1048"/>
      <c r="R676" s="285">
        <f>O676+P676+Q676</f>
        <v>265221.39999999997</v>
      </c>
      <c r="S676" s="285">
        <f>+E676-L676</f>
        <v>0</v>
      </c>
      <c r="T676" s="285">
        <f t="shared" si="445"/>
        <v>-8598.1999999999825</v>
      </c>
      <c r="U676" s="285">
        <f t="shared" si="446"/>
        <v>0</v>
      </c>
      <c r="V676" s="285">
        <f t="shared" si="447"/>
        <v>0</v>
      </c>
      <c r="W676" s="285">
        <f>T676+U676+V676</f>
        <v>-8598.1999999999825</v>
      </c>
      <c r="X676" s="262">
        <v>1</v>
      </c>
      <c r="Y676" s="1417">
        <v>2</v>
      </c>
      <c r="Z676" s="1563">
        <v>3.88</v>
      </c>
      <c r="AA676" s="1048">
        <v>256623.19999999998</v>
      </c>
      <c r="AB676" s="1048"/>
      <c r="AC676" s="1048"/>
      <c r="AD676" s="285">
        <f t="shared" si="448"/>
        <v>256623.19999999998</v>
      </c>
      <c r="AE676" s="262">
        <v>1</v>
      </c>
      <c r="AF676" s="285">
        <v>3</v>
      </c>
      <c r="AG676" s="1563">
        <v>3.88</v>
      </c>
      <c r="AH676" s="1048">
        <v>256623.19999999998</v>
      </c>
      <c r="AI676" s="1048"/>
      <c r="AJ676" s="1048"/>
      <c r="AK676" s="285">
        <f>AH676+AI676+AJ676</f>
        <v>256623.19999999998</v>
      </c>
    </row>
    <row r="677" spans="1:37" ht="27" x14ac:dyDescent="0.25">
      <c r="A677" s="1048">
        <v>20</v>
      </c>
      <c r="B677" s="262" t="s">
        <v>1429</v>
      </c>
      <c r="C677" s="26" t="s">
        <v>6712</v>
      </c>
      <c r="D677" s="329" t="s">
        <v>1</v>
      </c>
      <c r="E677" s="262">
        <v>1</v>
      </c>
      <c r="F677" s="1417">
        <v>1</v>
      </c>
      <c r="G677" s="1563">
        <v>3.88</v>
      </c>
      <c r="H677" s="1048">
        <v>256623.19999999998</v>
      </c>
      <c r="I677" s="1048"/>
      <c r="J677" s="1048"/>
      <c r="K677" s="285">
        <f t="shared" ref="K677:K681" si="454">H677+I677+J677</f>
        <v>256623.19999999998</v>
      </c>
      <c r="L677" s="262">
        <v>1</v>
      </c>
      <c r="M677" s="1417">
        <v>1</v>
      </c>
      <c r="N677" s="285">
        <v>4.01</v>
      </c>
      <c r="O677" s="1048">
        <v>265221.39999999997</v>
      </c>
      <c r="P677" s="1048"/>
      <c r="Q677" s="1048"/>
      <c r="R677" s="285">
        <f t="shared" ref="R677:R681" si="455">O677+P677+Q677</f>
        <v>265221.39999999997</v>
      </c>
      <c r="S677" s="285">
        <f t="shared" ref="S677:S681" si="456">+E677-L677</f>
        <v>0</v>
      </c>
      <c r="T677" s="285">
        <f t="shared" si="445"/>
        <v>-8598.1999999999825</v>
      </c>
      <c r="U677" s="285">
        <f t="shared" si="446"/>
        <v>0</v>
      </c>
      <c r="V677" s="285">
        <f t="shared" si="447"/>
        <v>0</v>
      </c>
      <c r="W677" s="285">
        <f t="shared" ref="W677:W681" si="457">T677+U677+V677</f>
        <v>-8598.1999999999825</v>
      </c>
      <c r="X677" s="262">
        <v>1</v>
      </c>
      <c r="Y677" s="1417">
        <v>2</v>
      </c>
      <c r="Z677" s="1563">
        <v>3.88</v>
      </c>
      <c r="AA677" s="1048">
        <v>256623.19999999998</v>
      </c>
      <c r="AB677" s="1048"/>
      <c r="AC677" s="1048"/>
      <c r="AD677" s="285">
        <f t="shared" si="448"/>
        <v>256623.19999999998</v>
      </c>
      <c r="AE677" s="262">
        <v>1</v>
      </c>
      <c r="AF677" s="285">
        <v>3</v>
      </c>
      <c r="AG677" s="1563">
        <v>3.88</v>
      </c>
      <c r="AH677" s="1048">
        <v>256623.19999999998</v>
      </c>
      <c r="AI677" s="1048"/>
      <c r="AJ677" s="1048"/>
      <c r="AK677" s="285">
        <f t="shared" ref="AK677:AK681" si="458">AH677+AI677+AJ677</f>
        <v>256623.19999999998</v>
      </c>
    </row>
    <row r="678" spans="1:37" ht="27" x14ac:dyDescent="0.25">
      <c r="A678" s="1048">
        <v>21</v>
      </c>
      <c r="B678" s="262" t="s">
        <v>1429</v>
      </c>
      <c r="C678" s="26" t="s">
        <v>6712</v>
      </c>
      <c r="D678" s="329" t="s">
        <v>1</v>
      </c>
      <c r="E678" s="262">
        <v>1</v>
      </c>
      <c r="F678" s="1417">
        <v>1</v>
      </c>
      <c r="G678" s="1563">
        <v>3.88</v>
      </c>
      <c r="H678" s="1048">
        <v>256623.19999999998</v>
      </c>
      <c r="I678" s="1048"/>
      <c r="J678" s="1048"/>
      <c r="K678" s="285">
        <f t="shared" si="454"/>
        <v>256623.19999999998</v>
      </c>
      <c r="L678" s="262">
        <v>1</v>
      </c>
      <c r="M678" s="1417">
        <v>1</v>
      </c>
      <c r="N678" s="285">
        <v>4.01</v>
      </c>
      <c r="O678" s="1048">
        <v>265221.39999999997</v>
      </c>
      <c r="P678" s="1048"/>
      <c r="Q678" s="1048"/>
      <c r="R678" s="285">
        <f t="shared" si="455"/>
        <v>265221.39999999997</v>
      </c>
      <c r="S678" s="285">
        <f t="shared" si="456"/>
        <v>0</v>
      </c>
      <c r="T678" s="285">
        <f t="shared" si="445"/>
        <v>-8598.1999999999825</v>
      </c>
      <c r="U678" s="285">
        <f t="shared" si="446"/>
        <v>0</v>
      </c>
      <c r="V678" s="285">
        <f t="shared" si="447"/>
        <v>0</v>
      </c>
      <c r="W678" s="285">
        <f t="shared" si="457"/>
        <v>-8598.1999999999825</v>
      </c>
      <c r="X678" s="262">
        <v>1</v>
      </c>
      <c r="Y678" s="1417">
        <v>2</v>
      </c>
      <c r="Z678" s="1563">
        <v>3.88</v>
      </c>
      <c r="AA678" s="1048">
        <v>256623.19999999998</v>
      </c>
      <c r="AB678" s="1048"/>
      <c r="AC678" s="1048"/>
      <c r="AD678" s="285">
        <f t="shared" si="448"/>
        <v>256623.19999999998</v>
      </c>
      <c r="AE678" s="262">
        <v>1</v>
      </c>
      <c r="AF678" s="285">
        <v>3</v>
      </c>
      <c r="AG678" s="1563">
        <v>3.88</v>
      </c>
      <c r="AH678" s="1048">
        <v>256623.19999999998</v>
      </c>
      <c r="AI678" s="1048"/>
      <c r="AJ678" s="1048"/>
      <c r="AK678" s="285">
        <f t="shared" si="458"/>
        <v>256623.19999999998</v>
      </c>
    </row>
    <row r="679" spans="1:37" ht="27" x14ac:dyDescent="0.25">
      <c r="A679" s="1048">
        <v>22</v>
      </c>
      <c r="B679" s="262" t="s">
        <v>1429</v>
      </c>
      <c r="C679" s="26" t="s">
        <v>6712</v>
      </c>
      <c r="D679" s="329" t="s">
        <v>1</v>
      </c>
      <c r="E679" s="262">
        <v>1</v>
      </c>
      <c r="F679" s="1417">
        <v>1</v>
      </c>
      <c r="G679" s="1563">
        <v>3.88</v>
      </c>
      <c r="H679" s="1048">
        <v>256623.19999999998</v>
      </c>
      <c r="I679" s="1048"/>
      <c r="J679" s="1048"/>
      <c r="K679" s="285">
        <f t="shared" si="454"/>
        <v>256623.19999999998</v>
      </c>
      <c r="L679" s="262">
        <v>1</v>
      </c>
      <c r="M679" s="1417">
        <v>1</v>
      </c>
      <c r="N679" s="285">
        <v>4.01</v>
      </c>
      <c r="O679" s="1048">
        <v>265221.39999999997</v>
      </c>
      <c r="P679" s="1048"/>
      <c r="Q679" s="1048"/>
      <c r="R679" s="285">
        <f t="shared" si="455"/>
        <v>265221.39999999997</v>
      </c>
      <c r="S679" s="285">
        <f t="shared" si="456"/>
        <v>0</v>
      </c>
      <c r="T679" s="285">
        <f t="shared" si="445"/>
        <v>-8598.1999999999825</v>
      </c>
      <c r="U679" s="285">
        <f t="shared" si="446"/>
        <v>0</v>
      </c>
      <c r="V679" s="285">
        <f t="shared" si="447"/>
        <v>0</v>
      </c>
      <c r="W679" s="285">
        <f t="shared" si="457"/>
        <v>-8598.1999999999825</v>
      </c>
      <c r="X679" s="262">
        <v>1</v>
      </c>
      <c r="Y679" s="1417">
        <v>2</v>
      </c>
      <c r="Z679" s="1563">
        <v>3.88</v>
      </c>
      <c r="AA679" s="1048">
        <v>256623.19999999998</v>
      </c>
      <c r="AB679" s="1048"/>
      <c r="AC679" s="1048"/>
      <c r="AD679" s="285">
        <f t="shared" si="448"/>
        <v>256623.19999999998</v>
      </c>
      <c r="AE679" s="262">
        <v>1</v>
      </c>
      <c r="AF679" s="285">
        <v>3</v>
      </c>
      <c r="AG679" s="1563">
        <v>3.88</v>
      </c>
      <c r="AH679" s="1048">
        <v>256623.19999999998</v>
      </c>
      <c r="AI679" s="1048"/>
      <c r="AJ679" s="1048"/>
      <c r="AK679" s="285">
        <f t="shared" si="458"/>
        <v>256623.19999999998</v>
      </c>
    </row>
    <row r="680" spans="1:37" ht="27" x14ac:dyDescent="0.25">
      <c r="A680" s="1048">
        <v>23</v>
      </c>
      <c r="B680" s="262" t="s">
        <v>1429</v>
      </c>
      <c r="C680" s="26" t="s">
        <v>6712</v>
      </c>
      <c r="D680" s="329" t="s">
        <v>1</v>
      </c>
      <c r="E680" s="262">
        <v>1</v>
      </c>
      <c r="F680" s="1417">
        <v>1</v>
      </c>
      <c r="G680" s="1563">
        <v>3.88</v>
      </c>
      <c r="H680" s="1048">
        <v>256623.19999999998</v>
      </c>
      <c r="I680" s="1048"/>
      <c r="J680" s="1048"/>
      <c r="K680" s="285">
        <f t="shared" si="454"/>
        <v>256623.19999999998</v>
      </c>
      <c r="L680" s="262">
        <v>1</v>
      </c>
      <c r="M680" s="1417">
        <v>1</v>
      </c>
      <c r="N680" s="285">
        <v>4.01</v>
      </c>
      <c r="O680" s="1048">
        <v>265221.39999999997</v>
      </c>
      <c r="P680" s="1048"/>
      <c r="Q680" s="1048"/>
      <c r="R680" s="285">
        <f t="shared" si="455"/>
        <v>265221.39999999997</v>
      </c>
      <c r="S680" s="285">
        <f t="shared" si="456"/>
        <v>0</v>
      </c>
      <c r="T680" s="285">
        <f t="shared" si="445"/>
        <v>-8598.1999999999825</v>
      </c>
      <c r="U680" s="285">
        <f t="shared" si="446"/>
        <v>0</v>
      </c>
      <c r="V680" s="285">
        <f t="shared" si="447"/>
        <v>0</v>
      </c>
      <c r="W680" s="285">
        <f t="shared" si="457"/>
        <v>-8598.1999999999825</v>
      </c>
      <c r="X680" s="262">
        <v>1</v>
      </c>
      <c r="Y680" s="1417">
        <v>2</v>
      </c>
      <c r="Z680" s="1563">
        <v>3.88</v>
      </c>
      <c r="AA680" s="1048">
        <v>256623.19999999998</v>
      </c>
      <c r="AB680" s="1048"/>
      <c r="AC680" s="1048"/>
      <c r="AD680" s="285">
        <f t="shared" si="448"/>
        <v>256623.19999999998</v>
      </c>
      <c r="AE680" s="262">
        <v>1</v>
      </c>
      <c r="AF680" s="285">
        <v>3</v>
      </c>
      <c r="AG680" s="1563">
        <v>3.88</v>
      </c>
      <c r="AH680" s="1048">
        <v>256623.19999999998</v>
      </c>
      <c r="AI680" s="1048"/>
      <c r="AJ680" s="1048"/>
      <c r="AK680" s="285">
        <f t="shared" si="458"/>
        <v>256623.19999999998</v>
      </c>
    </row>
    <row r="681" spans="1:37" ht="27" x14ac:dyDescent="0.25">
      <c r="A681" s="1048">
        <v>24</v>
      </c>
      <c r="B681" s="262" t="s">
        <v>1429</v>
      </c>
      <c r="C681" s="26" t="s">
        <v>6712</v>
      </c>
      <c r="D681" s="329" t="s">
        <v>1</v>
      </c>
      <c r="E681" s="262">
        <v>1</v>
      </c>
      <c r="F681" s="1417">
        <v>1</v>
      </c>
      <c r="G681" s="1563">
        <v>3.88</v>
      </c>
      <c r="H681" s="1048">
        <v>256623.19999999998</v>
      </c>
      <c r="I681" s="1048"/>
      <c r="J681" s="1048"/>
      <c r="K681" s="285">
        <f t="shared" si="454"/>
        <v>256623.19999999998</v>
      </c>
      <c r="L681" s="262">
        <v>1</v>
      </c>
      <c r="M681" s="1417">
        <v>1</v>
      </c>
      <c r="N681" s="285">
        <v>4.01</v>
      </c>
      <c r="O681" s="1048">
        <v>265221.39999999997</v>
      </c>
      <c r="P681" s="1048"/>
      <c r="Q681" s="1048"/>
      <c r="R681" s="285">
        <f t="shared" si="455"/>
        <v>265221.39999999997</v>
      </c>
      <c r="S681" s="285">
        <f t="shared" si="456"/>
        <v>0</v>
      </c>
      <c r="T681" s="285">
        <f t="shared" si="445"/>
        <v>-8598.1999999999825</v>
      </c>
      <c r="U681" s="285">
        <f t="shared" si="446"/>
        <v>0</v>
      </c>
      <c r="V681" s="285">
        <f t="shared" si="447"/>
        <v>0</v>
      </c>
      <c r="W681" s="285">
        <f t="shared" si="457"/>
        <v>-8598.1999999999825</v>
      </c>
      <c r="X681" s="262">
        <v>1</v>
      </c>
      <c r="Y681" s="1417">
        <v>2</v>
      </c>
      <c r="Z681" s="1563">
        <v>3.88</v>
      </c>
      <c r="AA681" s="1048">
        <v>256623.19999999998</v>
      </c>
      <c r="AB681" s="1048"/>
      <c r="AC681" s="1048"/>
      <c r="AD681" s="285">
        <f t="shared" si="448"/>
        <v>256623.19999999998</v>
      </c>
      <c r="AE681" s="262">
        <v>1</v>
      </c>
      <c r="AF681" s="285">
        <v>3</v>
      </c>
      <c r="AG681" s="1563">
        <v>3.88</v>
      </c>
      <c r="AH681" s="1048">
        <v>256623.19999999998</v>
      </c>
      <c r="AI681" s="1048"/>
      <c r="AJ681" s="1048"/>
      <c r="AK681" s="285">
        <f t="shared" si="458"/>
        <v>256623.19999999998</v>
      </c>
    </row>
    <row r="682" spans="1:37" s="555" customFormat="1" ht="14.25" x14ac:dyDescent="0.25">
      <c r="A682" s="553"/>
      <c r="B682" s="561" t="s">
        <v>113</v>
      </c>
      <c r="C682" s="329" t="s">
        <v>1</v>
      </c>
      <c r="D682" s="329" t="s">
        <v>1</v>
      </c>
      <c r="E682" s="329">
        <f>SUM(E658:E681)</f>
        <v>24</v>
      </c>
      <c r="F682" s="329"/>
      <c r="G682" s="329"/>
      <c r="H682" s="329">
        <f>SUM(H658:H681)</f>
        <v>6262135.2000000011</v>
      </c>
      <c r="I682" s="329">
        <f t="shared" ref="I682:AJ682" si="459">SUM(I658:I669)</f>
        <v>0</v>
      </c>
      <c r="J682" s="329">
        <f t="shared" si="459"/>
        <v>0</v>
      </c>
      <c r="K682" s="329">
        <f>SUM(K658:K681)</f>
        <v>6262135.2000000011</v>
      </c>
      <c r="L682" s="329">
        <f t="shared" si="459"/>
        <v>12</v>
      </c>
      <c r="M682" s="329"/>
      <c r="N682" s="329"/>
      <c r="O682" s="329">
        <f t="shared" si="459"/>
        <v>3182656.7999999993</v>
      </c>
      <c r="P682" s="329">
        <f t="shared" si="459"/>
        <v>0</v>
      </c>
      <c r="Q682" s="329">
        <f t="shared" si="459"/>
        <v>0</v>
      </c>
      <c r="R682" s="329">
        <f t="shared" si="459"/>
        <v>3182656.7999999993</v>
      </c>
      <c r="S682" s="329">
        <f t="shared" si="459"/>
        <v>0</v>
      </c>
      <c r="T682" s="329">
        <f t="shared" si="459"/>
        <v>0</v>
      </c>
      <c r="U682" s="329">
        <f t="shared" si="459"/>
        <v>0</v>
      </c>
      <c r="V682" s="329">
        <f t="shared" si="459"/>
        <v>0</v>
      </c>
      <c r="W682" s="329">
        <f t="shared" si="459"/>
        <v>0</v>
      </c>
      <c r="X682" s="329">
        <f>SUM(X658:X681)</f>
        <v>24</v>
      </c>
      <c r="Y682" s="329"/>
      <c r="Z682" s="329"/>
      <c r="AA682" s="329">
        <f>SUM(AA658:AA681)</f>
        <v>6262135.2000000011</v>
      </c>
      <c r="AB682" s="329">
        <f t="shared" si="459"/>
        <v>0</v>
      </c>
      <c r="AC682" s="329">
        <f t="shared" si="459"/>
        <v>0</v>
      </c>
      <c r="AD682" s="329">
        <f>SUM(AD658:AD681)</f>
        <v>6262135.2000000011</v>
      </c>
      <c r="AE682" s="329">
        <f>SUM(AE658:AE681)</f>
        <v>24</v>
      </c>
      <c r="AF682" s="329"/>
      <c r="AG682" s="329"/>
      <c r="AH682" s="329">
        <f>SUM(AH658:AH681)</f>
        <v>6262135.2000000011</v>
      </c>
      <c r="AI682" s="329">
        <f t="shared" si="459"/>
        <v>0</v>
      </c>
      <c r="AJ682" s="329">
        <f t="shared" si="459"/>
        <v>0</v>
      </c>
      <c r="AK682" s="329">
        <f>SUM(AK658:AK681)</f>
        <v>6262135.2000000011</v>
      </c>
    </row>
  </sheetData>
  <mergeCells count="107">
    <mergeCell ref="X4:AD4"/>
    <mergeCell ref="AE4:AK4"/>
    <mergeCell ref="L4:R4"/>
    <mergeCell ref="C4:K4"/>
    <mergeCell ref="C36:K36"/>
    <mergeCell ref="L36:R36"/>
    <mergeCell ref="S36:W36"/>
    <mergeCell ref="X36:AD36"/>
    <mergeCell ref="AE36:AK36"/>
    <mergeCell ref="S80:W80"/>
    <mergeCell ref="C81:H81"/>
    <mergeCell ref="C82:K82"/>
    <mergeCell ref="L82:R82"/>
    <mergeCell ref="S82:W82"/>
    <mergeCell ref="S2:W2"/>
    <mergeCell ref="C3:H3"/>
    <mergeCell ref="S4:W4"/>
    <mergeCell ref="S34:W34"/>
    <mergeCell ref="C35:H35"/>
    <mergeCell ref="S145:W145"/>
    <mergeCell ref="C146:H146"/>
    <mergeCell ref="C147:K147"/>
    <mergeCell ref="L147:R147"/>
    <mergeCell ref="S147:W147"/>
    <mergeCell ref="X82:AD82"/>
    <mergeCell ref="AE82:AK82"/>
    <mergeCell ref="S115:W115"/>
    <mergeCell ref="C116:H116"/>
    <mergeCell ref="C117:K117"/>
    <mergeCell ref="L117:R117"/>
    <mergeCell ref="S117:W117"/>
    <mergeCell ref="X117:AD117"/>
    <mergeCell ref="AE117:AK117"/>
    <mergeCell ref="S310:W310"/>
    <mergeCell ref="C312:K312"/>
    <mergeCell ref="L312:R312"/>
    <mergeCell ref="S312:W312"/>
    <mergeCell ref="X312:AD312"/>
    <mergeCell ref="X147:AD147"/>
    <mergeCell ref="AE147:AK147"/>
    <mergeCell ref="S167:W167"/>
    <mergeCell ref="C169:K169"/>
    <mergeCell ref="L169:R169"/>
    <mergeCell ref="S169:W169"/>
    <mergeCell ref="X169:AD169"/>
    <mergeCell ref="AE169:AK169"/>
    <mergeCell ref="S371:W371"/>
    <mergeCell ref="C373:K373"/>
    <mergeCell ref="L373:R373"/>
    <mergeCell ref="S373:W373"/>
    <mergeCell ref="X373:AD373"/>
    <mergeCell ref="AE312:AK312"/>
    <mergeCell ref="S334:W334"/>
    <mergeCell ref="C336:K336"/>
    <mergeCell ref="L336:R336"/>
    <mergeCell ref="S336:W336"/>
    <mergeCell ref="X336:AD336"/>
    <mergeCell ref="AE336:AK336"/>
    <mergeCell ref="S432:W432"/>
    <mergeCell ref="C434:K434"/>
    <mergeCell ref="L434:R434"/>
    <mergeCell ref="S434:W434"/>
    <mergeCell ref="X434:AD434"/>
    <mergeCell ref="AE373:AK373"/>
    <mergeCell ref="S401:W401"/>
    <mergeCell ref="C403:K403"/>
    <mergeCell ref="L403:R403"/>
    <mergeCell ref="S403:W403"/>
    <mergeCell ref="X403:AD403"/>
    <mergeCell ref="AE403:AK403"/>
    <mergeCell ref="S499:W499"/>
    <mergeCell ref="C501:K501"/>
    <mergeCell ref="L501:R501"/>
    <mergeCell ref="S501:W501"/>
    <mergeCell ref="X501:AD501"/>
    <mergeCell ref="AE434:AK434"/>
    <mergeCell ref="S467:W467"/>
    <mergeCell ref="C469:K469"/>
    <mergeCell ref="L469:R469"/>
    <mergeCell ref="S469:W469"/>
    <mergeCell ref="X469:AD469"/>
    <mergeCell ref="AE469:AK469"/>
    <mergeCell ref="S566:W566"/>
    <mergeCell ref="C568:K568"/>
    <mergeCell ref="L568:R568"/>
    <mergeCell ref="S568:W568"/>
    <mergeCell ref="X568:AD568"/>
    <mergeCell ref="AE501:AK501"/>
    <mergeCell ref="S536:W536"/>
    <mergeCell ref="C538:K538"/>
    <mergeCell ref="L538:R538"/>
    <mergeCell ref="S538:W538"/>
    <mergeCell ref="X538:AD538"/>
    <mergeCell ref="AE538:AK538"/>
    <mergeCell ref="AE652:AK652"/>
    <mergeCell ref="S650:W650"/>
    <mergeCell ref="C652:K652"/>
    <mergeCell ref="L652:R652"/>
    <mergeCell ref="S652:W652"/>
    <mergeCell ref="X652:AD652"/>
    <mergeCell ref="AE568:AK568"/>
    <mergeCell ref="S590:W590"/>
    <mergeCell ref="C592:K592"/>
    <mergeCell ref="L592:R592"/>
    <mergeCell ref="S592:W592"/>
    <mergeCell ref="X592:AD592"/>
    <mergeCell ref="AE592:AK592"/>
  </mergeCells>
  <pageMargins left="0.7" right="0.7" top="0.75" bottom="0.75" header="0.3" footer="0.3"/>
  <pageSetup paperSize="9" scale="31" orientation="portrait" verticalDpi="0" r:id="rId1"/>
  <colBreaks count="1" manualBreakCount="1">
    <brk id="23"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44"/>
  <sheetViews>
    <sheetView workbookViewId="0">
      <selection activeCell="G14" sqref="G14"/>
    </sheetView>
  </sheetViews>
  <sheetFormatPr defaultRowHeight="13.5" x14ac:dyDescent="0.25"/>
  <cols>
    <col min="1" max="1" width="3.5703125" style="5" customWidth="1"/>
    <col min="2" max="2" width="24" style="20" customWidth="1"/>
    <col min="3" max="4" width="10.28515625" style="5" customWidth="1"/>
    <col min="5" max="8" width="10.7109375" style="5" customWidth="1"/>
    <col min="9" max="9" width="12.28515625" style="5" customWidth="1"/>
    <col min="10" max="10" width="12.7109375" style="377" customWidth="1"/>
    <col min="11" max="11" width="12.85546875" style="20" customWidth="1"/>
    <col min="12" max="12" width="10.7109375" style="20" customWidth="1"/>
    <col min="13" max="13" width="12.7109375" style="5" customWidth="1"/>
    <col min="14" max="14" width="13" style="5" customWidth="1"/>
    <col min="15" max="15" width="13" style="414" customWidth="1"/>
    <col min="16" max="16" width="10.7109375" style="5" customWidth="1"/>
    <col min="17" max="17" width="13.140625" style="5" customWidth="1"/>
    <col min="18" max="18" width="10.7109375" style="406" customWidth="1"/>
    <col min="19" max="19" width="12.85546875" style="20" customWidth="1"/>
    <col min="20" max="20" width="10.7109375" style="20" customWidth="1"/>
    <col min="21" max="21" width="12.7109375" style="5" customWidth="1"/>
    <col min="22" max="22" width="12.85546875" style="20" customWidth="1"/>
    <col min="23" max="23" width="10.7109375" style="20" customWidth="1"/>
    <col min="24" max="24" width="12.7109375" style="5" customWidth="1"/>
    <col min="25" max="25" width="13" style="5" customWidth="1"/>
    <col min="26" max="26" width="13" style="414" customWidth="1"/>
    <col min="27" max="27" width="10.7109375" style="5" customWidth="1"/>
    <col min="28" max="28" width="13.140625" style="5" customWidth="1"/>
    <col min="29" max="29" width="12" style="406" customWidth="1"/>
    <col min="30" max="30" width="12" style="5" customWidth="1"/>
    <col min="31" max="32" width="10.5703125" style="5" customWidth="1"/>
    <col min="33" max="33" width="11.140625" style="5" customWidth="1"/>
    <col min="34" max="34" width="10.7109375" style="406" customWidth="1"/>
    <col min="35" max="35" width="10.7109375" style="5" customWidth="1"/>
    <col min="36" max="36" width="12.7109375" style="5" customWidth="1"/>
    <col min="37" max="37" width="12.85546875" style="20" customWidth="1"/>
    <col min="38" max="38" width="10.7109375" style="20" customWidth="1"/>
    <col min="39" max="39" width="12.7109375" style="5" customWidth="1"/>
    <col min="40" max="40" width="13" style="5" customWidth="1"/>
    <col min="41" max="41" width="13" style="414" customWidth="1"/>
    <col min="42" max="42" width="10.7109375" style="5" customWidth="1"/>
    <col min="43" max="43" width="13.140625" style="5" customWidth="1"/>
    <col min="44" max="44" width="10.7109375" style="406" customWidth="1"/>
    <col min="45" max="45" width="10.7109375" style="5" customWidth="1"/>
    <col min="46" max="46" width="12.7109375" style="5" customWidth="1"/>
    <col min="47" max="47" width="12.85546875" style="20" customWidth="1"/>
    <col min="48" max="48" width="10.7109375" style="20" customWidth="1"/>
    <col min="49" max="49" width="12.7109375" style="5" customWidth="1"/>
    <col min="50" max="50" width="13" style="5" customWidth="1"/>
    <col min="51" max="51" width="13" style="414" customWidth="1"/>
    <col min="52" max="52" width="10.7109375" style="5" customWidth="1"/>
    <col min="53" max="53" width="13.140625" style="5" customWidth="1"/>
    <col min="54" max="16384" width="9.140625" style="249"/>
  </cols>
  <sheetData>
    <row r="1" spans="1:53" s="5" customFormat="1" ht="16.5" x14ac:dyDescent="0.3">
      <c r="A1" s="30"/>
      <c r="B1" s="556" t="s">
        <v>230</v>
      </c>
      <c r="C1" s="31"/>
      <c r="D1" s="31"/>
      <c r="E1" s="31"/>
      <c r="F1" s="31"/>
      <c r="G1" s="31"/>
      <c r="H1" s="31"/>
      <c r="I1" s="31"/>
      <c r="J1" s="377"/>
      <c r="K1" s="20"/>
      <c r="L1" s="20"/>
      <c r="M1" s="31"/>
      <c r="N1" s="31"/>
      <c r="O1" s="414"/>
      <c r="P1" s="31"/>
      <c r="Q1" s="416" t="s">
        <v>266</v>
      </c>
      <c r="R1" s="414" t="s">
        <v>367</v>
      </c>
      <c r="S1" s="20"/>
      <c r="T1" s="20"/>
      <c r="U1" s="31"/>
      <c r="V1" s="20"/>
      <c r="W1" s="20"/>
      <c r="X1" s="31"/>
      <c r="Y1" s="31"/>
      <c r="Z1" s="414"/>
      <c r="AA1" s="31"/>
      <c r="AB1" s="416"/>
      <c r="AC1" s="427"/>
      <c r="AD1" s="22"/>
      <c r="AE1" s="22"/>
      <c r="AF1" s="292"/>
      <c r="AG1" s="133"/>
      <c r="AH1" s="414"/>
      <c r="AI1" s="31"/>
      <c r="AJ1" s="31"/>
      <c r="AK1" s="20"/>
      <c r="AL1" s="20"/>
      <c r="AM1" s="31"/>
      <c r="AN1" s="31"/>
      <c r="AO1" s="414"/>
      <c r="AP1" s="31"/>
      <c r="AQ1" s="416"/>
      <c r="AR1" s="414"/>
      <c r="AS1" s="31"/>
      <c r="AT1" s="31"/>
      <c r="AU1" s="20"/>
      <c r="AV1" s="20"/>
      <c r="AW1" s="31"/>
      <c r="AX1" s="31"/>
      <c r="AY1" s="414"/>
      <c r="AZ1" s="31"/>
      <c r="BA1" s="416"/>
    </row>
    <row r="2" spans="1:53" s="5" customFormat="1" ht="22.7" customHeight="1" thickBot="1" x14ac:dyDescent="0.3">
      <c r="A2" s="30"/>
      <c r="B2" s="557"/>
      <c r="C2" s="177"/>
      <c r="D2" s="177"/>
      <c r="E2" s="177"/>
      <c r="F2" s="177"/>
      <c r="G2" s="177"/>
      <c r="H2" s="177"/>
      <c r="I2" s="177"/>
      <c r="J2" s="378"/>
      <c r="K2" s="404"/>
      <c r="L2" s="404"/>
      <c r="M2" s="177"/>
      <c r="N2" s="177"/>
      <c r="O2" s="415"/>
      <c r="P2" s="177"/>
      <c r="Q2" s="177"/>
      <c r="R2" s="415"/>
      <c r="S2" s="404"/>
      <c r="T2" s="404"/>
      <c r="U2" s="177"/>
      <c r="V2" s="404"/>
      <c r="W2" s="404"/>
      <c r="X2" s="177"/>
      <c r="Y2" s="177"/>
      <c r="Z2" s="415"/>
      <c r="AA2" s="177"/>
      <c r="AB2" s="177"/>
      <c r="AC2" s="428"/>
      <c r="AD2" s="178"/>
      <c r="AE2" s="219"/>
      <c r="AF2" s="1675"/>
      <c r="AG2" s="1675"/>
      <c r="AH2" s="415"/>
      <c r="AI2" s="177"/>
      <c r="AJ2" s="177"/>
      <c r="AK2" s="404"/>
      <c r="AL2" s="404"/>
      <c r="AM2" s="177"/>
      <c r="AN2" s="177"/>
      <c r="AO2" s="415"/>
      <c r="AP2" s="177"/>
      <c r="AQ2" s="177"/>
      <c r="AR2" s="415"/>
      <c r="AS2" s="177"/>
      <c r="AT2" s="177"/>
      <c r="AU2" s="404"/>
      <c r="AV2" s="404"/>
      <c r="AW2" s="177"/>
      <c r="AX2" s="177"/>
      <c r="AY2" s="415"/>
      <c r="AZ2" s="177"/>
      <c r="BA2" s="177"/>
    </row>
    <row r="3" spans="1:53" s="181" customFormat="1" x14ac:dyDescent="0.25">
      <c r="A3" s="30"/>
      <c r="B3" s="558" t="s">
        <v>29</v>
      </c>
      <c r="C3" s="134"/>
      <c r="D3" s="134"/>
      <c r="E3" s="134"/>
      <c r="F3" s="134"/>
      <c r="G3" s="134"/>
      <c r="H3" s="134"/>
      <c r="I3" s="134"/>
      <c r="J3" s="379"/>
      <c r="K3" s="327"/>
      <c r="L3" s="327"/>
      <c r="M3" s="134"/>
      <c r="N3" s="134"/>
      <c r="O3" s="419"/>
      <c r="P3" s="134"/>
      <c r="Q3" s="134"/>
      <c r="R3" s="414"/>
      <c r="S3" s="327"/>
      <c r="T3" s="327"/>
      <c r="U3" s="134"/>
      <c r="V3" s="327"/>
      <c r="W3" s="327"/>
      <c r="X3" s="134"/>
      <c r="Y3" s="134"/>
      <c r="Z3" s="419"/>
      <c r="AA3" s="134"/>
      <c r="AB3" s="134"/>
      <c r="AC3" s="417"/>
      <c r="AD3" s="180"/>
      <c r="AE3" s="180"/>
      <c r="AF3" s="180"/>
      <c r="AG3" s="180"/>
      <c r="AH3" s="414"/>
      <c r="AI3" s="134"/>
      <c r="AJ3" s="134"/>
      <c r="AK3" s="327"/>
      <c r="AL3" s="327"/>
      <c r="AM3" s="134"/>
      <c r="AN3" s="134"/>
      <c r="AO3" s="419"/>
      <c r="AP3" s="134"/>
      <c r="AQ3" s="134"/>
      <c r="AR3" s="414"/>
      <c r="AS3" s="134"/>
      <c r="AT3" s="134"/>
      <c r="AU3" s="327"/>
      <c r="AV3" s="327"/>
      <c r="AW3" s="134"/>
      <c r="AX3" s="134"/>
      <c r="AY3" s="419"/>
      <c r="AZ3" s="134"/>
      <c r="BA3" s="134"/>
    </row>
    <row r="4" spans="1:53" s="181" customFormat="1" ht="22.7" customHeight="1" x14ac:dyDescent="0.25">
      <c r="A4" s="30"/>
      <c r="B4" s="568"/>
      <c r="C4" s="134"/>
      <c r="D4" s="134"/>
      <c r="E4" s="134"/>
      <c r="F4" s="134"/>
      <c r="G4" s="134"/>
      <c r="H4" s="134"/>
      <c r="I4" s="134"/>
      <c r="J4" s="379"/>
      <c r="K4" s="327"/>
      <c r="L4" s="327"/>
      <c r="M4" s="134"/>
      <c r="N4" s="134"/>
      <c r="O4" s="419"/>
      <c r="P4" s="134"/>
      <c r="Q4" s="418" t="s">
        <v>228</v>
      </c>
      <c r="R4" s="414"/>
      <c r="S4" s="327"/>
      <c r="T4" s="327"/>
      <c r="U4" s="134"/>
      <c r="V4" s="327"/>
      <c r="W4" s="327"/>
      <c r="X4" s="134"/>
      <c r="Y4" s="134"/>
      <c r="Z4" s="419"/>
      <c r="AA4" s="134"/>
      <c r="AB4" s="418" t="s">
        <v>228</v>
      </c>
      <c r="AC4" s="417"/>
      <c r="AD4" s="180"/>
      <c r="AE4" s="180"/>
      <c r="AF4" s="180"/>
      <c r="AG4" s="293"/>
      <c r="AH4" s="414"/>
      <c r="AI4" s="134"/>
      <c r="AJ4" s="134"/>
      <c r="AK4" s="327"/>
      <c r="AL4" s="327"/>
      <c r="AM4" s="134"/>
      <c r="AN4" s="134"/>
      <c r="AO4" s="419"/>
      <c r="AP4" s="134"/>
      <c r="AQ4" s="418" t="s">
        <v>228</v>
      </c>
      <c r="AR4" s="414"/>
      <c r="AS4" s="134"/>
      <c r="AT4" s="134"/>
      <c r="AU4" s="327"/>
      <c r="AV4" s="327"/>
      <c r="AW4" s="134"/>
      <c r="AX4" s="134"/>
      <c r="AY4" s="419"/>
      <c r="AZ4" s="134"/>
      <c r="BA4" s="418" t="s">
        <v>228</v>
      </c>
    </row>
    <row r="5" spans="1:53" ht="13.7" customHeight="1" x14ac:dyDescent="0.25">
      <c r="A5" s="239"/>
      <c r="B5" s="569"/>
      <c r="C5" s="423"/>
      <c r="D5" s="424"/>
      <c r="E5" s="424"/>
      <c r="F5" s="424"/>
      <c r="G5" s="424"/>
      <c r="H5" s="424"/>
      <c r="I5" s="424"/>
      <c r="J5" s="424" t="s">
        <v>392</v>
      </c>
      <c r="K5" s="424"/>
      <c r="L5" s="424"/>
      <c r="M5" s="424"/>
      <c r="N5" s="424"/>
      <c r="O5" s="424"/>
      <c r="P5" s="424"/>
      <c r="Q5" s="424"/>
      <c r="R5" s="425"/>
      <c r="S5" s="425"/>
      <c r="T5" s="425"/>
      <c r="U5" s="425"/>
      <c r="V5" s="437"/>
      <c r="W5" s="437" t="s">
        <v>353</v>
      </c>
      <c r="X5" s="437"/>
      <c r="Y5" s="437"/>
      <c r="Z5" s="437"/>
      <c r="AA5" s="437"/>
      <c r="AB5" s="426"/>
      <c r="AC5" s="1873" t="s">
        <v>229</v>
      </c>
      <c r="AD5" s="1874"/>
      <c r="AE5" s="1874"/>
      <c r="AF5" s="1874"/>
      <c r="AG5" s="1875"/>
      <c r="AH5" s="425"/>
      <c r="AI5" s="425"/>
      <c r="AJ5" s="425"/>
      <c r="AK5" s="437"/>
      <c r="AL5" s="437" t="s">
        <v>428</v>
      </c>
      <c r="AM5" s="437"/>
      <c r="AN5" s="437"/>
      <c r="AO5" s="437"/>
      <c r="AP5" s="437"/>
      <c r="AQ5" s="426"/>
      <c r="AR5" s="425"/>
      <c r="AS5" s="425"/>
      <c r="AT5" s="425"/>
      <c r="AU5" s="437"/>
      <c r="AV5" s="437" t="s">
        <v>450</v>
      </c>
      <c r="AW5" s="437"/>
      <c r="AX5" s="437"/>
      <c r="AY5" s="437"/>
      <c r="AZ5" s="437"/>
      <c r="BA5" s="426"/>
    </row>
    <row r="6" spans="1:53" ht="115.5" thickBot="1" x14ac:dyDescent="0.3">
      <c r="A6" s="438" t="s">
        <v>114</v>
      </c>
      <c r="B6" s="440" t="s">
        <v>269</v>
      </c>
      <c r="C6" s="61" t="s">
        <v>223</v>
      </c>
      <c r="D6" s="61" t="s">
        <v>232</v>
      </c>
      <c r="E6" s="61" t="s">
        <v>304</v>
      </c>
      <c r="F6" s="61" t="s">
        <v>369</v>
      </c>
      <c r="G6" s="61" t="s">
        <v>368</v>
      </c>
      <c r="H6" s="61" t="s">
        <v>297</v>
      </c>
      <c r="I6" s="463" t="s">
        <v>478</v>
      </c>
      <c r="J6" s="439" t="s">
        <v>333</v>
      </c>
      <c r="K6" s="463" t="s">
        <v>371</v>
      </c>
      <c r="L6" s="463" t="s">
        <v>370</v>
      </c>
      <c r="M6" s="61" t="s">
        <v>366</v>
      </c>
      <c r="N6" s="472" t="s">
        <v>372</v>
      </c>
      <c r="O6" s="473" t="s">
        <v>374</v>
      </c>
      <c r="P6" s="351" t="s">
        <v>235</v>
      </c>
      <c r="Q6" s="441" t="s">
        <v>270</v>
      </c>
      <c r="R6" s="442" t="s">
        <v>223</v>
      </c>
      <c r="S6" s="61" t="s">
        <v>369</v>
      </c>
      <c r="T6" s="440" t="s">
        <v>297</v>
      </c>
      <c r="U6" s="474" t="s">
        <v>373</v>
      </c>
      <c r="V6" s="474" t="s">
        <v>371</v>
      </c>
      <c r="W6" s="474" t="s">
        <v>370</v>
      </c>
      <c r="X6" s="61" t="s">
        <v>366</v>
      </c>
      <c r="Y6" s="472" t="s">
        <v>372</v>
      </c>
      <c r="Z6" s="473" t="s">
        <v>374</v>
      </c>
      <c r="AA6" s="351" t="s">
        <v>235</v>
      </c>
      <c r="AB6" s="441" t="s">
        <v>270</v>
      </c>
      <c r="AC6" s="443" t="s">
        <v>223</v>
      </c>
      <c r="AD6" s="472" t="s">
        <v>307</v>
      </c>
      <c r="AE6" s="473" t="s">
        <v>365</v>
      </c>
      <c r="AF6" s="472" t="s">
        <v>235</v>
      </c>
      <c r="AG6" s="472" t="s">
        <v>270</v>
      </c>
      <c r="AH6" s="442" t="s">
        <v>223</v>
      </c>
      <c r="AI6" s="474" t="s">
        <v>369</v>
      </c>
      <c r="AJ6" s="474" t="s">
        <v>330</v>
      </c>
      <c r="AK6" s="474" t="s">
        <v>371</v>
      </c>
      <c r="AL6" s="474" t="s">
        <v>370</v>
      </c>
      <c r="AM6" s="61" t="s">
        <v>366</v>
      </c>
      <c r="AN6" s="472" t="s">
        <v>372</v>
      </c>
      <c r="AO6" s="473" t="s">
        <v>374</v>
      </c>
      <c r="AP6" s="351" t="s">
        <v>235</v>
      </c>
      <c r="AQ6" s="441" t="s">
        <v>270</v>
      </c>
      <c r="AR6" s="442" t="s">
        <v>223</v>
      </c>
      <c r="AS6" s="474" t="s">
        <v>369</v>
      </c>
      <c r="AT6" s="474" t="s">
        <v>330</v>
      </c>
      <c r="AU6" s="474" t="s">
        <v>371</v>
      </c>
      <c r="AV6" s="474" t="s">
        <v>370</v>
      </c>
      <c r="AW6" s="61" t="s">
        <v>366</v>
      </c>
      <c r="AX6" s="472" t="s">
        <v>372</v>
      </c>
      <c r="AY6" s="473" t="s">
        <v>374</v>
      </c>
      <c r="AZ6" s="351" t="s">
        <v>235</v>
      </c>
      <c r="BA6" s="441" t="s">
        <v>270</v>
      </c>
    </row>
    <row r="7" spans="1:53" ht="14.25" thickBot="1" x14ac:dyDescent="0.3">
      <c r="A7" s="444">
        <v>1</v>
      </c>
      <c r="B7" s="570">
        <v>2</v>
      </c>
      <c r="C7" s="445">
        <v>3</v>
      </c>
      <c r="D7" s="445">
        <v>4</v>
      </c>
      <c r="E7" s="445">
        <v>5</v>
      </c>
      <c r="F7" s="445">
        <v>6</v>
      </c>
      <c r="G7" s="445">
        <v>7</v>
      </c>
      <c r="H7" s="445">
        <v>8</v>
      </c>
      <c r="I7" s="464">
        <v>9</v>
      </c>
      <c r="J7" s="445">
        <v>10</v>
      </c>
      <c r="K7" s="464">
        <v>11</v>
      </c>
      <c r="L7" s="464">
        <v>12</v>
      </c>
      <c r="M7" s="445">
        <v>13</v>
      </c>
      <c r="N7" s="464">
        <v>14</v>
      </c>
      <c r="O7" s="464">
        <v>15</v>
      </c>
      <c r="P7" s="445">
        <v>16</v>
      </c>
      <c r="Q7" s="445">
        <v>17</v>
      </c>
      <c r="R7" s="445">
        <v>18</v>
      </c>
      <c r="S7" s="445">
        <v>19</v>
      </c>
      <c r="T7" s="445">
        <v>20</v>
      </c>
      <c r="U7" s="464">
        <v>21</v>
      </c>
      <c r="V7" s="464">
        <v>22</v>
      </c>
      <c r="W7" s="464">
        <v>23</v>
      </c>
      <c r="X7" s="445">
        <v>24</v>
      </c>
      <c r="Y7" s="464">
        <v>25</v>
      </c>
      <c r="Z7" s="464">
        <v>26</v>
      </c>
      <c r="AA7" s="445">
        <v>27</v>
      </c>
      <c r="AB7" s="445">
        <v>28</v>
      </c>
      <c r="AC7" s="445">
        <v>29</v>
      </c>
      <c r="AD7" s="464">
        <v>30</v>
      </c>
      <c r="AE7" s="464">
        <v>31</v>
      </c>
      <c r="AF7" s="464">
        <v>32</v>
      </c>
      <c r="AG7" s="464">
        <v>33</v>
      </c>
      <c r="AH7" s="445">
        <v>34</v>
      </c>
      <c r="AI7" s="464">
        <v>35</v>
      </c>
      <c r="AJ7" s="464">
        <v>36</v>
      </c>
      <c r="AK7" s="464">
        <v>37</v>
      </c>
      <c r="AL7" s="464">
        <v>38</v>
      </c>
      <c r="AM7" s="445">
        <v>39</v>
      </c>
      <c r="AN7" s="464">
        <v>40</v>
      </c>
      <c r="AO7" s="464">
        <v>41</v>
      </c>
      <c r="AP7" s="445">
        <v>42</v>
      </c>
      <c r="AQ7" s="445">
        <v>43</v>
      </c>
      <c r="AR7" s="445">
        <v>44</v>
      </c>
      <c r="AS7" s="464">
        <v>45</v>
      </c>
      <c r="AT7" s="464">
        <v>46</v>
      </c>
      <c r="AU7" s="464">
        <v>47</v>
      </c>
      <c r="AV7" s="464">
        <v>48</v>
      </c>
      <c r="AW7" s="445">
        <v>49</v>
      </c>
      <c r="AX7" s="464">
        <v>50</v>
      </c>
      <c r="AY7" s="464">
        <v>51</v>
      </c>
      <c r="AZ7" s="445">
        <v>52</v>
      </c>
      <c r="BA7" s="446">
        <v>53</v>
      </c>
    </row>
    <row r="8" spans="1:53" ht="16.5" x14ac:dyDescent="0.3">
      <c r="A8" s="224"/>
      <c r="B8" s="571" t="s">
        <v>272</v>
      </c>
      <c r="C8" s="224"/>
      <c r="D8" s="224"/>
      <c r="E8" s="224"/>
      <c r="F8" s="224"/>
      <c r="G8" s="224"/>
      <c r="H8" s="224"/>
      <c r="I8" s="465"/>
      <c r="J8" s="381"/>
      <c r="K8" s="465"/>
      <c r="L8" s="465"/>
      <c r="M8" s="224"/>
      <c r="N8" s="465"/>
      <c r="O8" s="465"/>
      <c r="P8" s="224"/>
      <c r="Q8" s="430"/>
      <c r="R8" s="407"/>
      <c r="S8" s="303"/>
      <c r="T8" s="303"/>
      <c r="U8" s="465"/>
      <c r="V8" s="465"/>
      <c r="W8" s="465"/>
      <c r="X8" s="224"/>
      <c r="Y8" s="465"/>
      <c r="Z8" s="465"/>
      <c r="AA8" s="224"/>
      <c r="AB8" s="430"/>
      <c r="AC8" s="407"/>
      <c r="AD8" s="465"/>
      <c r="AE8" s="465"/>
      <c r="AF8" s="465"/>
      <c r="AG8" s="465"/>
      <c r="AH8" s="407"/>
      <c r="AI8" s="465"/>
      <c r="AJ8" s="465"/>
      <c r="AK8" s="465"/>
      <c r="AL8" s="465"/>
      <c r="AM8" s="224"/>
      <c r="AN8" s="465"/>
      <c r="AO8" s="465"/>
      <c r="AP8" s="224"/>
      <c r="AQ8" s="430"/>
      <c r="AR8" s="407"/>
      <c r="AS8" s="465"/>
      <c r="AT8" s="465"/>
      <c r="AU8" s="465"/>
      <c r="AV8" s="465"/>
      <c r="AW8" s="224"/>
      <c r="AX8" s="465"/>
      <c r="AY8" s="465"/>
      <c r="AZ8" s="224"/>
      <c r="BA8" s="430"/>
    </row>
    <row r="9" spans="1:53" ht="14.25" x14ac:dyDescent="0.25">
      <c r="A9" s="102"/>
      <c r="B9" s="301" t="s">
        <v>200</v>
      </c>
      <c r="C9" s="102"/>
      <c r="D9" s="102"/>
      <c r="E9" s="102"/>
      <c r="F9" s="253"/>
      <c r="G9" s="102"/>
      <c r="H9" s="102"/>
      <c r="I9" s="466"/>
      <c r="J9" s="382"/>
      <c r="K9" s="466"/>
      <c r="L9" s="466"/>
      <c r="M9" s="102"/>
      <c r="N9" s="466"/>
      <c r="O9" s="466"/>
      <c r="P9" s="102"/>
      <c r="Q9" s="431"/>
      <c r="R9" s="420"/>
      <c r="S9" s="262"/>
      <c r="T9" s="262"/>
      <c r="U9" s="466"/>
      <c r="V9" s="466"/>
      <c r="W9" s="466"/>
      <c r="X9" s="102"/>
      <c r="Y9" s="466"/>
      <c r="Z9" s="466"/>
      <c r="AA9" s="102"/>
      <c r="AB9" s="431"/>
      <c r="AC9" s="420"/>
      <c r="AD9" s="476"/>
      <c r="AE9" s="477"/>
      <c r="AF9" s="477"/>
      <c r="AG9" s="477"/>
      <c r="AH9" s="420"/>
      <c r="AI9" s="476"/>
      <c r="AJ9" s="466"/>
      <c r="AK9" s="466"/>
      <c r="AL9" s="466"/>
      <c r="AM9" s="102"/>
      <c r="AN9" s="466"/>
      <c r="AO9" s="466"/>
      <c r="AP9" s="102"/>
      <c r="AQ9" s="431"/>
      <c r="AR9" s="420"/>
      <c r="AS9" s="476"/>
      <c r="AT9" s="466"/>
      <c r="AU9" s="466"/>
      <c r="AV9" s="466"/>
      <c r="AW9" s="102"/>
      <c r="AX9" s="466"/>
      <c r="AY9" s="466"/>
      <c r="AZ9" s="102"/>
      <c r="BA9" s="431"/>
    </row>
    <row r="10" spans="1:53" x14ac:dyDescent="0.25">
      <c r="A10" s="123"/>
      <c r="B10" s="560" t="s">
        <v>470</v>
      </c>
      <c r="C10" s="224"/>
      <c r="D10" s="123"/>
      <c r="E10" s="224"/>
      <c r="F10" s="224"/>
      <c r="G10" s="224"/>
      <c r="H10" s="224"/>
      <c r="I10" s="465"/>
      <c r="J10" s="381"/>
      <c r="K10" s="465"/>
      <c r="L10" s="465"/>
      <c r="M10" s="224"/>
      <c r="N10" s="465"/>
      <c r="O10" s="465"/>
      <c r="P10" s="224"/>
      <c r="Q10" s="430"/>
      <c r="R10" s="407"/>
      <c r="S10" s="303"/>
      <c r="T10" s="303"/>
      <c r="U10" s="465"/>
      <c r="V10" s="465"/>
      <c r="W10" s="465"/>
      <c r="X10" s="224"/>
      <c r="Y10" s="465"/>
      <c r="Z10" s="465"/>
      <c r="AA10" s="224"/>
      <c r="AB10" s="430"/>
      <c r="AC10" s="407"/>
      <c r="AD10" s="465"/>
      <c r="AE10" s="478"/>
      <c r="AF10" s="465"/>
      <c r="AG10" s="465"/>
      <c r="AH10" s="407"/>
      <c r="AI10" s="465"/>
      <c r="AJ10" s="465"/>
      <c r="AK10" s="465"/>
      <c r="AL10" s="465"/>
      <c r="AM10" s="224"/>
      <c r="AN10" s="465"/>
      <c r="AO10" s="465"/>
      <c r="AP10" s="224"/>
      <c r="AQ10" s="430"/>
      <c r="AR10" s="407"/>
      <c r="AS10" s="465"/>
      <c r="AT10" s="465"/>
      <c r="AU10" s="465"/>
      <c r="AV10" s="465"/>
      <c r="AW10" s="224"/>
      <c r="AX10" s="465"/>
      <c r="AY10" s="465"/>
      <c r="AZ10" s="224"/>
      <c r="BA10" s="430"/>
    </row>
    <row r="11" spans="1:53" ht="14.25" x14ac:dyDescent="0.25">
      <c r="A11" s="102"/>
      <c r="B11" s="301" t="s">
        <v>200</v>
      </c>
      <c r="C11" s="102"/>
      <c r="D11" s="102"/>
      <c r="E11" s="102"/>
      <c r="F11" s="253"/>
      <c r="G11" s="102"/>
      <c r="H11" s="102"/>
      <c r="I11" s="466"/>
      <c r="J11" s="382"/>
      <c r="K11" s="466"/>
      <c r="L11" s="466"/>
      <c r="M11" s="102"/>
      <c r="N11" s="466"/>
      <c r="O11" s="466"/>
      <c r="P11" s="102"/>
      <c r="Q11" s="431"/>
      <c r="R11" s="420"/>
      <c r="S11" s="262"/>
      <c r="T11" s="262"/>
      <c r="U11" s="466"/>
      <c r="V11" s="466"/>
      <c r="W11" s="466"/>
      <c r="X11" s="102"/>
      <c r="Y11" s="466"/>
      <c r="Z11" s="466"/>
      <c r="AA11" s="102"/>
      <c r="AB11" s="431"/>
      <c r="AC11" s="420"/>
      <c r="AD11" s="476"/>
      <c r="AE11" s="477"/>
      <c r="AF11" s="477"/>
      <c r="AG11" s="477"/>
      <c r="AH11" s="420"/>
      <c r="AI11" s="476"/>
      <c r="AJ11" s="466"/>
      <c r="AK11" s="466"/>
      <c r="AL11" s="466"/>
      <c r="AM11" s="102"/>
      <c r="AN11" s="466"/>
      <c r="AO11" s="466"/>
      <c r="AP11" s="102"/>
      <c r="AQ11" s="431"/>
      <c r="AR11" s="420"/>
      <c r="AS11" s="476"/>
      <c r="AT11" s="466"/>
      <c r="AU11" s="466"/>
      <c r="AV11" s="466"/>
      <c r="AW11" s="102"/>
      <c r="AX11" s="466"/>
      <c r="AY11" s="466"/>
      <c r="AZ11" s="102"/>
      <c r="BA11" s="431"/>
    </row>
    <row r="12" spans="1:53" x14ac:dyDescent="0.25">
      <c r="A12" s="123">
        <v>1</v>
      </c>
      <c r="B12" s="303"/>
      <c r="C12" s="208"/>
      <c r="D12" s="208"/>
      <c r="E12" s="29"/>
      <c r="F12" s="208"/>
      <c r="G12" s="29"/>
      <c r="H12" s="29"/>
      <c r="I12" s="467">
        <f>+$H12*66140</f>
        <v>0</v>
      </c>
      <c r="J12" s="412"/>
      <c r="K12" s="467">
        <f>+I12*0.02*F12</f>
        <v>0</v>
      </c>
      <c r="L12" s="467">
        <f>I12*$G12/100</f>
        <v>0</v>
      </c>
      <c r="M12" s="411"/>
      <c r="N12" s="467">
        <f>IF((K12+L12+M12)&gt;(I12*0.3),I12*0.3,K12+L12+M12)</f>
        <v>0</v>
      </c>
      <c r="O12" s="467">
        <f>IF(J12&gt;N12,J12,N12)</f>
        <v>0</v>
      </c>
      <c r="P12" s="411"/>
      <c r="Q12" s="432">
        <f>IF(O12=0,I12+I12*0.15,I12+O12+P12)</f>
        <v>0</v>
      </c>
      <c r="R12" s="420"/>
      <c r="S12" s="413"/>
      <c r="T12" s="413"/>
      <c r="U12" s="467">
        <f>+T12*66140</f>
        <v>0</v>
      </c>
      <c r="V12" s="475">
        <f>+U12*0.02*S12</f>
        <v>0</v>
      </c>
      <c r="W12" s="475">
        <f>U12*$G12/100</f>
        <v>0</v>
      </c>
      <c r="X12" s="411"/>
      <c r="Y12" s="467">
        <f>IF((V12+W12+X12)&gt;(U12*0.3),U12*0.3,V12+W12+X12)</f>
        <v>0</v>
      </c>
      <c r="Z12" s="467">
        <f>IF($J12&gt;Y12,$J12,Y12)</f>
        <v>0</v>
      </c>
      <c r="AA12" s="411"/>
      <c r="AB12" s="432">
        <f>IF(Z12=0,U12+U12*0.15,U12+Z12+AA12)</f>
        <v>0</v>
      </c>
      <c r="AC12" s="408">
        <f>+C12-R12</f>
        <v>0</v>
      </c>
      <c r="AD12" s="468">
        <f>+I12-U12</f>
        <v>0</v>
      </c>
      <c r="AE12" s="468">
        <f>+O12-Z12</f>
        <v>0</v>
      </c>
      <c r="AF12" s="468">
        <f>+P12-AA12</f>
        <v>0</v>
      </c>
      <c r="AG12" s="468">
        <f>+Q12-AB12</f>
        <v>0</v>
      </c>
      <c r="AH12" s="420"/>
      <c r="AI12" s="479">
        <f>+F12+1</f>
        <v>1</v>
      </c>
      <c r="AJ12" s="467">
        <f>+$H12*66140</f>
        <v>0</v>
      </c>
      <c r="AK12" s="475">
        <f>+AJ12*0.02*AI12</f>
        <v>0</v>
      </c>
      <c r="AL12" s="475">
        <f>AJ12*$G12/100</f>
        <v>0</v>
      </c>
      <c r="AM12" s="411"/>
      <c r="AN12" s="467">
        <f>IF((AK12+AL12+AM12)&gt;(AJ12*0.3),AJ12*0.3,AK12+AL12+AM12)</f>
        <v>0</v>
      </c>
      <c r="AO12" s="467">
        <f>IF($J12&gt;AN12,$J12,AN12)</f>
        <v>0</v>
      </c>
      <c r="AP12" s="411"/>
      <c r="AQ12" s="432">
        <f>IF(AO12=0,AJ12+AJ12*0.15,AJ12+AO12+AP12)</f>
        <v>0</v>
      </c>
      <c r="AR12" s="420"/>
      <c r="AS12" s="479">
        <f>+AI12+1</f>
        <v>2</v>
      </c>
      <c r="AT12" s="467">
        <f>+$H12*66140</f>
        <v>0</v>
      </c>
      <c r="AU12" s="475">
        <f>+AT12*0.02*AS12</f>
        <v>0</v>
      </c>
      <c r="AV12" s="475">
        <f>AT12*$G12/100</f>
        <v>0</v>
      </c>
      <c r="AW12" s="411"/>
      <c r="AX12" s="467">
        <f>IF((AU12+AV12+AW12)&gt;(AT12*0.3),AT12*0.3,AU12+AV12+AW12)</f>
        <v>0</v>
      </c>
      <c r="AY12" s="467">
        <f>IF($J12&gt;AX12,$J12,AX12)</f>
        <v>0</v>
      </c>
      <c r="AZ12" s="411"/>
      <c r="BA12" s="432">
        <f>IF(AY12=0,AT12+AT12*0.15,AT12+AY12+AZ12)</f>
        <v>0</v>
      </c>
    </row>
    <row r="13" spans="1:53" x14ac:dyDescent="0.25">
      <c r="A13" s="123">
        <v>2</v>
      </c>
      <c r="B13" s="303"/>
      <c r="C13" s="208"/>
      <c r="D13" s="208"/>
      <c r="E13" s="29"/>
      <c r="F13" s="208"/>
      <c r="G13" s="29"/>
      <c r="H13" s="29"/>
      <c r="I13" s="467">
        <f>+$H13*66140</f>
        <v>0</v>
      </c>
      <c r="J13" s="412"/>
      <c r="K13" s="467">
        <f>+I13*0.02*F13</f>
        <v>0</v>
      </c>
      <c r="L13" s="467">
        <f>I13*$G13/100</f>
        <v>0</v>
      </c>
      <c r="M13" s="411"/>
      <c r="N13" s="467">
        <f>IF((K13+L13+M13)&gt;(I13*0.3),I13*0.3,K13+L13+M13)</f>
        <v>0</v>
      </c>
      <c r="O13" s="467">
        <f>IF(J13&gt;N13,J13,N13)</f>
        <v>0</v>
      </c>
      <c r="P13" s="411"/>
      <c r="Q13" s="432">
        <f>IF(O13=0,I13+I13*0.15,I13+O13+P13)</f>
        <v>0</v>
      </c>
      <c r="R13" s="420"/>
      <c r="S13" s="413"/>
      <c r="T13" s="413"/>
      <c r="U13" s="467">
        <f>+T13*66140</f>
        <v>0</v>
      </c>
      <c r="V13" s="475">
        <f>+U13*0.02*S13</f>
        <v>0</v>
      </c>
      <c r="W13" s="475">
        <f>U13*$G13/100</f>
        <v>0</v>
      </c>
      <c r="X13" s="411"/>
      <c r="Y13" s="467">
        <f>IF((V13+W13+X13)&gt;(U13*0.3),U13*0.3,V13+W13+X13)</f>
        <v>0</v>
      </c>
      <c r="Z13" s="467">
        <f>IF($J13&gt;Y13,$J13,Y13)</f>
        <v>0</v>
      </c>
      <c r="AA13" s="411"/>
      <c r="AB13" s="432">
        <f>IF(Z13=0,U13+U13*0.15,U13+Z13+AA13)</f>
        <v>0</v>
      </c>
      <c r="AC13" s="408">
        <f t="shared" ref="AC13:AC28" si="0">+C13-R13</f>
        <v>0</v>
      </c>
      <c r="AD13" s="468">
        <f t="shared" ref="AD13:AD28" si="1">+I13-U13</f>
        <v>0</v>
      </c>
      <c r="AE13" s="468">
        <f t="shared" ref="AE13:AE28" si="2">+O13-Z13</f>
        <v>0</v>
      </c>
      <c r="AF13" s="468">
        <f t="shared" ref="AF13:AF28" si="3">+P13-AA13</f>
        <v>0</v>
      </c>
      <c r="AG13" s="468">
        <f t="shared" ref="AG13:AG28" si="4">+Q13-AB13</f>
        <v>0</v>
      </c>
      <c r="AH13" s="420"/>
      <c r="AI13" s="479">
        <f>+F13+1</f>
        <v>1</v>
      </c>
      <c r="AJ13" s="467">
        <f>+$H13*66140</f>
        <v>0</v>
      </c>
      <c r="AK13" s="475">
        <f>+AJ13*0.02*AI13</f>
        <v>0</v>
      </c>
      <c r="AL13" s="475">
        <f>AJ13*$G13/100</f>
        <v>0</v>
      </c>
      <c r="AM13" s="411"/>
      <c r="AN13" s="467">
        <f>IF((AK13+AL13+AM13)&gt;(AJ13*0.3),AJ13*0.3,AK13+AL13+AM13)</f>
        <v>0</v>
      </c>
      <c r="AO13" s="467">
        <f>IF($J13&gt;AN13,$J13,AN13)</f>
        <v>0</v>
      </c>
      <c r="AP13" s="411"/>
      <c r="AQ13" s="432">
        <f>IF(AO13=0,AJ13+AJ13*0.15,AJ13+AO13+AP13)</f>
        <v>0</v>
      </c>
      <c r="AR13" s="420"/>
      <c r="AS13" s="479">
        <f>+AI13+1</f>
        <v>2</v>
      </c>
      <c r="AT13" s="467">
        <f>+$H13*66140</f>
        <v>0</v>
      </c>
      <c r="AU13" s="475">
        <f>+AT13*0.02*AS13</f>
        <v>0</v>
      </c>
      <c r="AV13" s="475">
        <f>AT13*$G13/100</f>
        <v>0</v>
      </c>
      <c r="AW13" s="411"/>
      <c r="AX13" s="467">
        <f>IF((AU13+AV13+AW13)&gt;(AT13*0.3),AT13*0.3,AU13+AV13+AW13)</f>
        <v>0</v>
      </c>
      <c r="AY13" s="467">
        <f>IF($J13&gt;AX13,$J13,AX13)</f>
        <v>0</v>
      </c>
      <c r="AZ13" s="411"/>
      <c r="BA13" s="432">
        <f>IF(AY13=0,AT13+AT13*0.15,AT13+AY13+AZ13)</f>
        <v>0</v>
      </c>
    </row>
    <row r="14" spans="1:53" x14ac:dyDescent="0.25">
      <c r="A14" s="123">
        <v>3</v>
      </c>
      <c r="B14" s="303"/>
      <c r="C14" s="208"/>
      <c r="D14" s="208"/>
      <c r="E14" s="29"/>
      <c r="F14" s="208"/>
      <c r="G14" s="29"/>
      <c r="H14" s="29"/>
      <c r="I14" s="467">
        <f>+$H14*66140</f>
        <v>0</v>
      </c>
      <c r="J14" s="412"/>
      <c r="K14" s="467">
        <f>+I14*0.02*F14</f>
        <v>0</v>
      </c>
      <c r="L14" s="467">
        <f>I14*$G14/100</f>
        <v>0</v>
      </c>
      <c r="M14" s="411"/>
      <c r="N14" s="467">
        <f>IF((K14+L14+M14)&gt;(I14*0.3),I14*0.3,K14+L14+M14)</f>
        <v>0</v>
      </c>
      <c r="O14" s="467">
        <f>IF(J14&gt;N14,J14,N14)</f>
        <v>0</v>
      </c>
      <c r="P14" s="411"/>
      <c r="Q14" s="432">
        <f>IF(O14=0,I14+I14*0.15,I14+O14+P14)</f>
        <v>0</v>
      </c>
      <c r="R14" s="420"/>
      <c r="S14" s="413"/>
      <c r="T14" s="413"/>
      <c r="U14" s="467">
        <f>+T14*66140</f>
        <v>0</v>
      </c>
      <c r="V14" s="475">
        <f>+U14*0.02*S14</f>
        <v>0</v>
      </c>
      <c r="W14" s="475">
        <f>U14*$G14/100</f>
        <v>0</v>
      </c>
      <c r="X14" s="411"/>
      <c r="Y14" s="467">
        <f>IF((V14+W14+X14)&gt;(U14*0.3),U14*0.3,V14+W14+X14)</f>
        <v>0</v>
      </c>
      <c r="Z14" s="467">
        <f>IF($J14&gt;Y14,$J14,Y14)</f>
        <v>0</v>
      </c>
      <c r="AA14" s="411"/>
      <c r="AB14" s="432">
        <f>IF(Z14=0,U14+U14*0.15,U14+Z14+AA14)</f>
        <v>0</v>
      </c>
      <c r="AC14" s="408">
        <f t="shared" si="0"/>
        <v>0</v>
      </c>
      <c r="AD14" s="468">
        <f t="shared" si="1"/>
        <v>0</v>
      </c>
      <c r="AE14" s="468">
        <f t="shared" si="2"/>
        <v>0</v>
      </c>
      <c r="AF14" s="468">
        <f t="shared" si="3"/>
        <v>0</v>
      </c>
      <c r="AG14" s="468">
        <f t="shared" si="4"/>
        <v>0</v>
      </c>
      <c r="AH14" s="420"/>
      <c r="AI14" s="479">
        <f>+F14+1</f>
        <v>1</v>
      </c>
      <c r="AJ14" s="467">
        <f>+$H14*66140</f>
        <v>0</v>
      </c>
      <c r="AK14" s="475">
        <f>+AJ14*0.02*AI14</f>
        <v>0</v>
      </c>
      <c r="AL14" s="475">
        <f>AJ14*$G14/100</f>
        <v>0</v>
      </c>
      <c r="AM14" s="411"/>
      <c r="AN14" s="467">
        <f>IF((AK14+AL14+AM14)&gt;(AJ14*0.3),AJ14*0.3,AK14+AL14+AM14)</f>
        <v>0</v>
      </c>
      <c r="AO14" s="467">
        <f>IF($J14&gt;AN14,$J14,AN14)</f>
        <v>0</v>
      </c>
      <c r="AP14" s="411"/>
      <c r="AQ14" s="432">
        <f>IF(AO14=0,AJ14+AJ14*0.15,AJ14+AO14+AP14)</f>
        <v>0</v>
      </c>
      <c r="AR14" s="420"/>
      <c r="AS14" s="479">
        <f>+AI14+1</f>
        <v>2</v>
      </c>
      <c r="AT14" s="467">
        <f>+$H14*66140</f>
        <v>0</v>
      </c>
      <c r="AU14" s="475">
        <f>+AT14*0.02*AS14</f>
        <v>0</v>
      </c>
      <c r="AV14" s="475">
        <f>AT14*$G14/100</f>
        <v>0</v>
      </c>
      <c r="AW14" s="411"/>
      <c r="AX14" s="467">
        <f>IF((AU14+AV14+AW14)&gt;(AT14*0.3),AT14*0.3,AU14+AV14+AW14)</f>
        <v>0</v>
      </c>
      <c r="AY14" s="467">
        <f>IF($J14&gt;AX14,$J14,AX14)</f>
        <v>0</v>
      </c>
      <c r="AZ14" s="411"/>
      <c r="BA14" s="432">
        <f>IF(AY14=0,AT14+AT14*0.15,AT14+AY14+AZ14)</f>
        <v>0</v>
      </c>
    </row>
    <row r="15" spans="1:53" x14ac:dyDescent="0.25">
      <c r="A15" s="123"/>
      <c r="B15" s="303"/>
      <c r="C15" s="208"/>
      <c r="D15" s="208"/>
      <c r="E15" s="29"/>
      <c r="F15" s="208"/>
      <c r="G15" s="29"/>
      <c r="H15" s="29"/>
      <c r="I15" s="467">
        <f>+$H15*66140</f>
        <v>0</v>
      </c>
      <c r="J15" s="412"/>
      <c r="K15" s="467">
        <f>+I15*0.02*F15</f>
        <v>0</v>
      </c>
      <c r="L15" s="467">
        <f>I15*$G15/100</f>
        <v>0</v>
      </c>
      <c r="M15" s="411"/>
      <c r="N15" s="467">
        <f>IF((K15+L15+M15)&gt;(I15*0.3),I15*0.3,K15+L15+M15)</f>
        <v>0</v>
      </c>
      <c r="O15" s="467">
        <f>IF(J15&gt;N15,J15,N15)</f>
        <v>0</v>
      </c>
      <c r="P15" s="411"/>
      <c r="Q15" s="432">
        <f>IF(O15=0,I15+I15*0.15,I15+O15+P15)</f>
        <v>0</v>
      </c>
      <c r="R15" s="420"/>
      <c r="S15" s="413"/>
      <c r="T15" s="413"/>
      <c r="U15" s="467">
        <f>+T15*66140</f>
        <v>0</v>
      </c>
      <c r="V15" s="475">
        <f>+U15*0.02*S15</f>
        <v>0</v>
      </c>
      <c r="W15" s="475">
        <f>U15*$G15/100</f>
        <v>0</v>
      </c>
      <c r="X15" s="411"/>
      <c r="Y15" s="467">
        <f>IF((V15+W15+X15)&gt;(U15*0.3),U15*0.3,V15+W15+X15)</f>
        <v>0</v>
      </c>
      <c r="Z15" s="467">
        <f>IF($J15&gt;Y15,$J15,Y15)</f>
        <v>0</v>
      </c>
      <c r="AA15" s="411"/>
      <c r="AB15" s="432">
        <f>IF(Z15=0,U15+U15*0.15,U15+Z15+AA15)</f>
        <v>0</v>
      </c>
      <c r="AC15" s="408">
        <f t="shared" si="0"/>
        <v>0</v>
      </c>
      <c r="AD15" s="468">
        <f t="shared" si="1"/>
        <v>0</v>
      </c>
      <c r="AE15" s="468">
        <f t="shared" si="2"/>
        <v>0</v>
      </c>
      <c r="AF15" s="468">
        <f t="shared" si="3"/>
        <v>0</v>
      </c>
      <c r="AG15" s="468">
        <f t="shared" si="4"/>
        <v>0</v>
      </c>
      <c r="AH15" s="420"/>
      <c r="AI15" s="479">
        <f>+F15+1</f>
        <v>1</v>
      </c>
      <c r="AJ15" s="467">
        <f>+$H15*66140</f>
        <v>0</v>
      </c>
      <c r="AK15" s="475">
        <f>+AJ15*0.02*AI15</f>
        <v>0</v>
      </c>
      <c r="AL15" s="475">
        <f>AJ15*$G15/100</f>
        <v>0</v>
      </c>
      <c r="AM15" s="411"/>
      <c r="AN15" s="467">
        <f>IF((AK15+AL15+AM15)&gt;(AJ15*0.3),AJ15*0.3,AK15+AL15+AM15)</f>
        <v>0</v>
      </c>
      <c r="AO15" s="467">
        <f>IF($J15&gt;AN15,$J15,AN15)</f>
        <v>0</v>
      </c>
      <c r="AP15" s="411"/>
      <c r="AQ15" s="432">
        <f>IF(AO15=0,AJ15+AJ15*0.15,AJ15+AO15+AP15)</f>
        <v>0</v>
      </c>
      <c r="AR15" s="420"/>
      <c r="AS15" s="479">
        <f>+AI15+1</f>
        <v>2</v>
      </c>
      <c r="AT15" s="467">
        <f>+$H15*66140</f>
        <v>0</v>
      </c>
      <c r="AU15" s="475">
        <f>+AT15*0.02*AS15</f>
        <v>0</v>
      </c>
      <c r="AV15" s="475">
        <f>AT15*$G15/100</f>
        <v>0</v>
      </c>
      <c r="AW15" s="411"/>
      <c r="AX15" s="467">
        <f>IF((AU15+AV15+AW15)&gt;(AT15*0.3),AT15*0.3,AU15+AV15+AW15)</f>
        <v>0</v>
      </c>
      <c r="AY15" s="467">
        <f>IF($J15&gt;AX15,$J15,AX15)</f>
        <v>0</v>
      </c>
      <c r="AZ15" s="411"/>
      <c r="BA15" s="432">
        <f>IF(AY15=0,AT15+AT15*0.15,AT15+AY15+AZ15)</f>
        <v>0</v>
      </c>
    </row>
    <row r="16" spans="1:53" s="256" customFormat="1" x14ac:dyDescent="0.25">
      <c r="A16" s="253"/>
      <c r="B16" s="304" t="s">
        <v>280</v>
      </c>
      <c r="C16" s="255">
        <f>SUM(C12:C14)</f>
        <v>0</v>
      </c>
      <c r="D16" s="255" t="s">
        <v>1</v>
      </c>
      <c r="E16" s="255" t="s">
        <v>1</v>
      </c>
      <c r="F16" s="255" t="s">
        <v>1</v>
      </c>
      <c r="G16" s="255" t="s">
        <v>1</v>
      </c>
      <c r="H16" s="255" t="s">
        <v>1</v>
      </c>
      <c r="I16" s="468">
        <f t="shared" ref="I16:AA16" si="5">SUM(I12:I14)</f>
        <v>0</v>
      </c>
      <c r="J16" s="384">
        <f t="shared" si="5"/>
        <v>0</v>
      </c>
      <c r="K16" s="468">
        <f t="shared" si="5"/>
        <v>0</v>
      </c>
      <c r="L16" s="468">
        <f t="shared" si="5"/>
        <v>0</v>
      </c>
      <c r="M16" s="255">
        <f>SUM(M12:M14)</f>
        <v>0</v>
      </c>
      <c r="N16" s="468">
        <f t="shared" si="5"/>
        <v>0</v>
      </c>
      <c r="O16" s="468">
        <f t="shared" si="5"/>
        <v>0</v>
      </c>
      <c r="P16" s="255">
        <f t="shared" si="5"/>
        <v>0</v>
      </c>
      <c r="Q16" s="433">
        <f t="shared" si="5"/>
        <v>0</v>
      </c>
      <c r="R16" s="408">
        <f t="shared" si="5"/>
        <v>0</v>
      </c>
      <c r="S16" s="405" t="s">
        <v>1</v>
      </c>
      <c r="T16" s="405" t="s">
        <v>1</v>
      </c>
      <c r="U16" s="468">
        <f t="shared" si="5"/>
        <v>0</v>
      </c>
      <c r="V16" s="468">
        <f t="shared" si="5"/>
        <v>0</v>
      </c>
      <c r="W16" s="468">
        <f t="shared" si="5"/>
        <v>0</v>
      </c>
      <c r="X16" s="255">
        <f t="shared" si="5"/>
        <v>0</v>
      </c>
      <c r="Y16" s="468">
        <f t="shared" si="5"/>
        <v>0</v>
      </c>
      <c r="Z16" s="468">
        <f t="shared" si="5"/>
        <v>0</v>
      </c>
      <c r="AA16" s="255">
        <f t="shared" si="5"/>
        <v>0</v>
      </c>
      <c r="AB16" s="433">
        <f t="shared" ref="AB16:AH16" si="6">SUM(AB12:AB14)</f>
        <v>0</v>
      </c>
      <c r="AC16" s="408">
        <f t="shared" si="6"/>
        <v>0</v>
      </c>
      <c r="AD16" s="468">
        <f t="shared" si="6"/>
        <v>0</v>
      </c>
      <c r="AE16" s="468">
        <f t="shared" si="6"/>
        <v>0</v>
      </c>
      <c r="AF16" s="468">
        <f t="shared" si="6"/>
        <v>0</v>
      </c>
      <c r="AG16" s="468">
        <f t="shared" si="6"/>
        <v>0</v>
      </c>
      <c r="AH16" s="408">
        <f t="shared" si="6"/>
        <v>0</v>
      </c>
      <c r="AI16" s="468" t="s">
        <v>1</v>
      </c>
      <c r="AJ16" s="468">
        <f t="shared" ref="AJ16:AR16" si="7">SUM(AJ12:AJ14)</f>
        <v>0</v>
      </c>
      <c r="AK16" s="468">
        <f t="shared" si="7"/>
        <v>0</v>
      </c>
      <c r="AL16" s="468">
        <f t="shared" si="7"/>
        <v>0</v>
      </c>
      <c r="AM16" s="255">
        <f t="shared" si="7"/>
        <v>0</v>
      </c>
      <c r="AN16" s="468">
        <f t="shared" si="7"/>
        <v>0</v>
      </c>
      <c r="AO16" s="468">
        <f t="shared" si="7"/>
        <v>0</v>
      </c>
      <c r="AP16" s="255">
        <f t="shared" si="7"/>
        <v>0</v>
      </c>
      <c r="AQ16" s="433">
        <f t="shared" si="7"/>
        <v>0</v>
      </c>
      <c r="AR16" s="408">
        <f t="shared" si="7"/>
        <v>0</v>
      </c>
      <c r="AS16" s="468" t="s">
        <v>1</v>
      </c>
      <c r="AT16" s="468">
        <f t="shared" ref="AT16:BA16" si="8">SUM(AT12:AT14)</f>
        <v>0</v>
      </c>
      <c r="AU16" s="468">
        <f t="shared" si="8"/>
        <v>0</v>
      </c>
      <c r="AV16" s="468">
        <f t="shared" si="8"/>
        <v>0</v>
      </c>
      <c r="AW16" s="255">
        <f t="shared" si="8"/>
        <v>0</v>
      </c>
      <c r="AX16" s="468">
        <f t="shared" si="8"/>
        <v>0</v>
      </c>
      <c r="AY16" s="468">
        <f t="shared" si="8"/>
        <v>0</v>
      </c>
      <c r="AZ16" s="255">
        <f t="shared" si="8"/>
        <v>0</v>
      </c>
      <c r="BA16" s="433">
        <f t="shared" si="8"/>
        <v>0</v>
      </c>
    </row>
    <row r="17" spans="1:53" x14ac:dyDescent="0.25">
      <c r="A17" s="123"/>
      <c r="B17" s="303"/>
      <c r="C17" s="224"/>
      <c r="D17" s="123"/>
      <c r="E17" s="224"/>
      <c r="F17" s="224"/>
      <c r="G17" s="224"/>
      <c r="H17" s="224"/>
      <c r="I17" s="465"/>
      <c r="J17" s="381"/>
      <c r="K17" s="465"/>
      <c r="L17" s="465"/>
      <c r="M17" s="224"/>
      <c r="N17" s="465"/>
      <c r="O17" s="465"/>
      <c r="P17" s="224"/>
      <c r="Q17" s="430"/>
      <c r="R17" s="407"/>
      <c r="S17" s="303"/>
      <c r="T17" s="303"/>
      <c r="U17" s="465"/>
      <c r="V17" s="465"/>
      <c r="W17" s="465"/>
      <c r="X17" s="224"/>
      <c r="Y17" s="465"/>
      <c r="Z17" s="465"/>
      <c r="AA17" s="224"/>
      <c r="AB17" s="430"/>
      <c r="AC17" s="408"/>
      <c r="AD17" s="468"/>
      <c r="AE17" s="468"/>
      <c r="AF17" s="468"/>
      <c r="AG17" s="468"/>
      <c r="AH17" s="407"/>
      <c r="AI17" s="465"/>
      <c r="AJ17" s="465"/>
      <c r="AK17" s="465"/>
      <c r="AL17" s="465"/>
      <c r="AM17" s="224"/>
      <c r="AN17" s="465"/>
      <c r="AO17" s="465"/>
      <c r="AP17" s="224"/>
      <c r="AQ17" s="430"/>
      <c r="AR17" s="407"/>
      <c r="AS17" s="465"/>
      <c r="AT17" s="465"/>
      <c r="AU17" s="465"/>
      <c r="AV17" s="465"/>
      <c r="AW17" s="224"/>
      <c r="AX17" s="465"/>
      <c r="AY17" s="465"/>
      <c r="AZ17" s="224"/>
      <c r="BA17" s="430"/>
    </row>
    <row r="18" spans="1:53" s="5" customFormat="1" x14ac:dyDescent="0.25">
      <c r="A18" s="208"/>
      <c r="B18" s="301" t="s">
        <v>238</v>
      </c>
      <c r="C18" s="227"/>
      <c r="D18" s="227"/>
      <c r="E18" s="227"/>
      <c r="F18" s="191"/>
      <c r="G18" s="227"/>
      <c r="H18" s="227"/>
      <c r="I18" s="469"/>
      <c r="J18" s="376"/>
      <c r="K18" s="469"/>
      <c r="L18" s="469"/>
      <c r="M18" s="227"/>
      <c r="N18" s="469"/>
      <c r="O18" s="469"/>
      <c r="P18" s="227"/>
      <c r="Q18" s="434"/>
      <c r="R18" s="409"/>
      <c r="S18" s="285"/>
      <c r="T18" s="285"/>
      <c r="U18" s="469"/>
      <c r="V18" s="469"/>
      <c r="W18" s="469"/>
      <c r="X18" s="227"/>
      <c r="Y18" s="469"/>
      <c r="Z18" s="469"/>
      <c r="AA18" s="227"/>
      <c r="AB18" s="434"/>
      <c r="AC18" s="408"/>
      <c r="AD18" s="468"/>
      <c r="AE18" s="468"/>
      <c r="AF18" s="468"/>
      <c r="AG18" s="468"/>
      <c r="AH18" s="409"/>
      <c r="AI18" s="480"/>
      <c r="AJ18" s="469"/>
      <c r="AK18" s="469"/>
      <c r="AL18" s="469"/>
      <c r="AM18" s="227"/>
      <c r="AN18" s="469"/>
      <c r="AO18" s="469"/>
      <c r="AP18" s="227"/>
      <c r="AQ18" s="434"/>
      <c r="AR18" s="409"/>
      <c r="AS18" s="480"/>
      <c r="AT18" s="469"/>
      <c r="AU18" s="469"/>
      <c r="AV18" s="469"/>
      <c r="AW18" s="227"/>
      <c r="AX18" s="469"/>
      <c r="AY18" s="469"/>
      <c r="AZ18" s="227"/>
      <c r="BA18" s="434"/>
    </row>
    <row r="19" spans="1:53" s="5" customFormat="1" x14ac:dyDescent="0.25">
      <c r="A19" s="208"/>
      <c r="B19" s="301" t="s">
        <v>239</v>
      </c>
      <c r="C19" s="227"/>
      <c r="D19" s="227"/>
      <c r="E19" s="227"/>
      <c r="F19" s="191"/>
      <c r="G19" s="227"/>
      <c r="H19" s="227"/>
      <c r="I19" s="469"/>
      <c r="J19" s="376"/>
      <c r="K19" s="469"/>
      <c r="L19" s="469"/>
      <c r="M19" s="227"/>
      <c r="N19" s="469"/>
      <c r="O19" s="469"/>
      <c r="P19" s="227"/>
      <c r="Q19" s="434"/>
      <c r="R19" s="409"/>
      <c r="S19" s="285"/>
      <c r="T19" s="285"/>
      <c r="U19" s="469"/>
      <c r="V19" s="469"/>
      <c r="W19" s="469"/>
      <c r="X19" s="227"/>
      <c r="Y19" s="469"/>
      <c r="Z19" s="469"/>
      <c r="AA19" s="227"/>
      <c r="AB19" s="434"/>
      <c r="AC19" s="408"/>
      <c r="AD19" s="468"/>
      <c r="AE19" s="468"/>
      <c r="AF19" s="468"/>
      <c r="AG19" s="468"/>
      <c r="AH19" s="409"/>
      <c r="AI19" s="480"/>
      <c r="AJ19" s="469"/>
      <c r="AK19" s="469"/>
      <c r="AL19" s="469"/>
      <c r="AM19" s="227"/>
      <c r="AN19" s="469"/>
      <c r="AO19" s="469"/>
      <c r="AP19" s="227"/>
      <c r="AQ19" s="434"/>
      <c r="AR19" s="409"/>
      <c r="AS19" s="480"/>
      <c r="AT19" s="469"/>
      <c r="AU19" s="469"/>
      <c r="AV19" s="469"/>
      <c r="AW19" s="227"/>
      <c r="AX19" s="469"/>
      <c r="AY19" s="469"/>
      <c r="AZ19" s="227"/>
      <c r="BA19" s="434"/>
    </row>
    <row r="20" spans="1:53" x14ac:dyDescent="0.25">
      <c r="A20" s="102">
        <v>1</v>
      </c>
      <c r="B20" s="262"/>
      <c r="C20" s="208"/>
      <c r="D20" s="208"/>
      <c r="E20" s="29"/>
      <c r="F20" s="253"/>
      <c r="G20" s="29"/>
      <c r="H20" s="29"/>
      <c r="I20" s="470">
        <f>+$H20*66140</f>
        <v>0</v>
      </c>
      <c r="J20" s="383"/>
      <c r="K20" s="470">
        <f>+I20*0.02*F20</f>
        <v>0</v>
      </c>
      <c r="L20" s="470">
        <f>I20*$G20/100</f>
        <v>0</v>
      </c>
      <c r="M20" s="29"/>
      <c r="N20" s="470">
        <f>IF((K20+L20+M20)&gt;(I20*0.3),I20*0.3,K20+L20+M20)</f>
        <v>0</v>
      </c>
      <c r="O20" s="470">
        <f>IF(J20&gt;N20,J20,N20)</f>
        <v>0</v>
      </c>
      <c r="P20" s="29"/>
      <c r="Q20" s="435">
        <f>IF(O20=0,I20+I20*0.15,I20+O20+P20)</f>
        <v>0</v>
      </c>
      <c r="R20" s="420"/>
      <c r="S20" s="26"/>
      <c r="T20" s="26"/>
      <c r="U20" s="470">
        <f>+T20*66140</f>
        <v>0</v>
      </c>
      <c r="V20" s="470">
        <f>+U20*0.02*S20</f>
        <v>0</v>
      </c>
      <c r="W20" s="470">
        <f>U20*$G20/100</f>
        <v>0</v>
      </c>
      <c r="X20" s="29"/>
      <c r="Y20" s="470">
        <f>IF((V20+W20+X20)&gt;(U20*0.3),U20*0.3,V20+W20+X20)</f>
        <v>0</v>
      </c>
      <c r="Z20" s="470">
        <f>IF($J20&gt;Y20,$J20,Y20)</f>
        <v>0</v>
      </c>
      <c r="AA20" s="29"/>
      <c r="AB20" s="435">
        <f>IF(Z20=0,U20+U20*0.15,U20+Z20+AA20)</f>
        <v>0</v>
      </c>
      <c r="AC20" s="408">
        <f t="shared" si="0"/>
        <v>0</v>
      </c>
      <c r="AD20" s="468">
        <f t="shared" si="1"/>
        <v>0</v>
      </c>
      <c r="AE20" s="468">
        <f t="shared" si="2"/>
        <v>0</v>
      </c>
      <c r="AF20" s="468">
        <f t="shared" si="3"/>
        <v>0</v>
      </c>
      <c r="AG20" s="468">
        <f t="shared" si="4"/>
        <v>0</v>
      </c>
      <c r="AH20" s="420"/>
      <c r="AI20" s="476">
        <f>+F20+1</f>
        <v>1</v>
      </c>
      <c r="AJ20" s="470">
        <f>+$H20*66140</f>
        <v>0</v>
      </c>
      <c r="AK20" s="470">
        <f>+AJ20*0.02*AI20</f>
        <v>0</v>
      </c>
      <c r="AL20" s="470">
        <f>AJ20*$G20/100</f>
        <v>0</v>
      </c>
      <c r="AM20" s="29"/>
      <c r="AN20" s="470">
        <f>IF((AK20+AL20+AM20)&gt;(AJ20*0.3),AJ20*0.3,AK20+AL20+AM20)</f>
        <v>0</v>
      </c>
      <c r="AO20" s="470">
        <f>IF($J20&gt;AN20,$J20,AN20)</f>
        <v>0</v>
      </c>
      <c r="AP20" s="29"/>
      <c r="AQ20" s="435">
        <f>IF(AO20=0,AJ20+AJ20*0.15,AJ20+AO20+AP20)</f>
        <v>0</v>
      </c>
      <c r="AR20" s="420"/>
      <c r="AS20" s="476">
        <f>+AI20+1</f>
        <v>2</v>
      </c>
      <c r="AT20" s="470">
        <f>+$H20*66140</f>
        <v>0</v>
      </c>
      <c r="AU20" s="470">
        <f>+AT20*0.02*AS20</f>
        <v>0</v>
      </c>
      <c r="AV20" s="470">
        <f>AT20*$G20/100</f>
        <v>0</v>
      </c>
      <c r="AW20" s="29"/>
      <c r="AX20" s="470">
        <f>IF((AU20+AV20+AW20)&gt;(AT20*0.3),AT20*0.3,AU20+AV20+AW20)</f>
        <v>0</v>
      </c>
      <c r="AY20" s="470">
        <f>IF($J20&gt;AX20,$J20,AX20)</f>
        <v>0</v>
      </c>
      <c r="AZ20" s="29"/>
      <c r="BA20" s="435">
        <f>IF(AY20=0,AT20+AT20*0.15,AT20+AY20+AZ20)</f>
        <v>0</v>
      </c>
    </row>
    <row r="21" spans="1:53" x14ac:dyDescent="0.25">
      <c r="A21" s="102">
        <v>2</v>
      </c>
      <c r="B21" s="262"/>
      <c r="C21" s="29"/>
      <c r="D21" s="29"/>
      <c r="E21" s="29"/>
      <c r="F21" s="253"/>
      <c r="G21" s="29"/>
      <c r="H21" s="29"/>
      <c r="I21" s="470">
        <f>+$H21*66140</f>
        <v>0</v>
      </c>
      <c r="J21" s="383"/>
      <c r="K21" s="470">
        <f>+I21*0.02*F21</f>
        <v>0</v>
      </c>
      <c r="L21" s="470">
        <f>I21*$G21/100</f>
        <v>0</v>
      </c>
      <c r="M21" s="29"/>
      <c r="N21" s="470">
        <f>IF((K21+L21+M21)&gt;(I21*0.3),I21*0.3,K21+L21+M21)</f>
        <v>0</v>
      </c>
      <c r="O21" s="470">
        <f>IF(J21&gt;N21,J21,N21)</f>
        <v>0</v>
      </c>
      <c r="P21" s="29"/>
      <c r="Q21" s="435">
        <f>IF(O21=0,I21+I21*0.15,I21+O21+P21)</f>
        <v>0</v>
      </c>
      <c r="R21" s="420"/>
      <c r="S21" s="26"/>
      <c r="T21" s="26"/>
      <c r="U21" s="470">
        <f>+T21*66140</f>
        <v>0</v>
      </c>
      <c r="V21" s="470">
        <f>+U21*0.02*S21</f>
        <v>0</v>
      </c>
      <c r="W21" s="470">
        <f>U21*$G21/100</f>
        <v>0</v>
      </c>
      <c r="X21" s="29"/>
      <c r="Y21" s="470">
        <f>IF((V21+W21+X21)&gt;(U21*0.3),U21*0.3,V21+W21+X21)</f>
        <v>0</v>
      </c>
      <c r="Z21" s="470">
        <f>IF($J21&gt;Y21,$J21,Y21)</f>
        <v>0</v>
      </c>
      <c r="AA21" s="29"/>
      <c r="AB21" s="435">
        <f>IF(Z21=0,U21+U21*0.15,U21+Z21+AA21)</f>
        <v>0</v>
      </c>
      <c r="AC21" s="408">
        <f t="shared" si="0"/>
        <v>0</v>
      </c>
      <c r="AD21" s="468">
        <f t="shared" si="1"/>
        <v>0</v>
      </c>
      <c r="AE21" s="468">
        <f t="shared" si="2"/>
        <v>0</v>
      </c>
      <c r="AF21" s="468">
        <f t="shared" si="3"/>
        <v>0</v>
      </c>
      <c r="AG21" s="468">
        <f t="shared" si="4"/>
        <v>0</v>
      </c>
      <c r="AH21" s="420"/>
      <c r="AI21" s="476">
        <f>+F21+1</f>
        <v>1</v>
      </c>
      <c r="AJ21" s="470">
        <f>+$H21*66140</f>
        <v>0</v>
      </c>
      <c r="AK21" s="470">
        <f>+AJ21*0.02*AI21</f>
        <v>0</v>
      </c>
      <c r="AL21" s="470">
        <f>AJ21*$G21/100</f>
        <v>0</v>
      </c>
      <c r="AM21" s="29"/>
      <c r="AN21" s="470">
        <f>IF((AK21+AL21+AM21)&gt;(AJ21*0.3),AJ21*0.3,AK21+AL21+AM21)</f>
        <v>0</v>
      </c>
      <c r="AO21" s="470">
        <f>IF($J21&gt;AN21,$J21,AN21)</f>
        <v>0</v>
      </c>
      <c r="AP21" s="29"/>
      <c r="AQ21" s="435">
        <f>IF(AO21=0,AJ21+AJ21*0.15,AJ21+AO21+AP21)</f>
        <v>0</v>
      </c>
      <c r="AR21" s="420"/>
      <c r="AS21" s="476">
        <f>+AI21+1</f>
        <v>2</v>
      </c>
      <c r="AT21" s="470">
        <f>+$H21*66140</f>
        <v>0</v>
      </c>
      <c r="AU21" s="470">
        <f>+AT21*0.02*AS21</f>
        <v>0</v>
      </c>
      <c r="AV21" s="470">
        <f>AT21*$G21/100</f>
        <v>0</v>
      </c>
      <c r="AW21" s="29"/>
      <c r="AX21" s="470">
        <f>IF((AU21+AV21+AW21)&gt;(AT21*0.3),AT21*0.3,AU21+AV21+AW21)</f>
        <v>0</v>
      </c>
      <c r="AY21" s="470">
        <f>IF($J21&gt;AX21,$J21,AX21)</f>
        <v>0</v>
      </c>
      <c r="AZ21" s="29"/>
      <c r="BA21" s="435">
        <f>IF(AY21=0,AT21+AT21*0.15,AT21+AY21+AZ21)</f>
        <v>0</v>
      </c>
    </row>
    <row r="22" spans="1:53" x14ac:dyDescent="0.25">
      <c r="A22" s="102">
        <v>3</v>
      </c>
      <c r="B22" s="262"/>
      <c r="C22" s="102"/>
      <c r="D22" s="102"/>
      <c r="E22" s="102"/>
      <c r="F22" s="253"/>
      <c r="G22" s="102"/>
      <c r="H22" s="102"/>
      <c r="I22" s="470">
        <f>+$H22*66140</f>
        <v>0</v>
      </c>
      <c r="J22" s="383"/>
      <c r="K22" s="470">
        <f>+I22*0.02*F22</f>
        <v>0</v>
      </c>
      <c r="L22" s="470">
        <f>I22*$G22/100</f>
        <v>0</v>
      </c>
      <c r="M22" s="29"/>
      <c r="N22" s="470">
        <f>IF((K22+L22+M22)&gt;(I22*0.3),I22*0.3,K22+L22+M22)</f>
        <v>0</v>
      </c>
      <c r="O22" s="470">
        <f>IF(J22&gt;N22,J22,N22)</f>
        <v>0</v>
      </c>
      <c r="P22" s="29"/>
      <c r="Q22" s="435">
        <f>IF(O22=0,I22+I22*0.15,I22+O22+P22)</f>
        <v>0</v>
      </c>
      <c r="R22" s="420"/>
      <c r="S22" s="262"/>
      <c r="T22" s="262"/>
      <c r="U22" s="470">
        <f>+T22*66140</f>
        <v>0</v>
      </c>
      <c r="V22" s="470">
        <f>+U22*0.02*S22</f>
        <v>0</v>
      </c>
      <c r="W22" s="470">
        <f>U22*$G22/100</f>
        <v>0</v>
      </c>
      <c r="X22" s="29"/>
      <c r="Y22" s="470">
        <f>IF((V22+W22+X22)&gt;(U22*0.3),U22*0.3,V22+W22+X22)</f>
        <v>0</v>
      </c>
      <c r="Z22" s="470">
        <f>IF($J22&gt;Y22,$J22,Y22)</f>
        <v>0</v>
      </c>
      <c r="AA22" s="29"/>
      <c r="AB22" s="435">
        <f>IF(Z22=0,U22+U22*0.15,U22+Z22+AA22)</f>
        <v>0</v>
      </c>
      <c r="AC22" s="408">
        <f t="shared" si="0"/>
        <v>0</v>
      </c>
      <c r="AD22" s="468">
        <f t="shared" si="1"/>
        <v>0</v>
      </c>
      <c r="AE22" s="468">
        <f t="shared" si="2"/>
        <v>0</v>
      </c>
      <c r="AF22" s="468">
        <f t="shared" si="3"/>
        <v>0</v>
      </c>
      <c r="AG22" s="468">
        <f t="shared" si="4"/>
        <v>0</v>
      </c>
      <c r="AH22" s="420"/>
      <c r="AI22" s="476">
        <f>+F22+1</f>
        <v>1</v>
      </c>
      <c r="AJ22" s="470">
        <f>+$H22*66140</f>
        <v>0</v>
      </c>
      <c r="AK22" s="470">
        <f>+AJ22*0.02*AI22</f>
        <v>0</v>
      </c>
      <c r="AL22" s="470">
        <f>AJ22*$G22/100</f>
        <v>0</v>
      </c>
      <c r="AM22" s="29"/>
      <c r="AN22" s="470">
        <f>IF((AK22+AL22+AM22)&gt;(AJ22*0.3),AJ22*0.3,AK22+AL22+AM22)</f>
        <v>0</v>
      </c>
      <c r="AO22" s="470">
        <f>IF($J22&gt;AN22,$J22,AN22)</f>
        <v>0</v>
      </c>
      <c r="AP22" s="29"/>
      <c r="AQ22" s="435">
        <f>IF(AO22=0,AJ22+AJ22*0.15,AJ22+AO22+AP22)</f>
        <v>0</v>
      </c>
      <c r="AR22" s="420"/>
      <c r="AS22" s="476">
        <f>+AI22+1</f>
        <v>2</v>
      </c>
      <c r="AT22" s="470">
        <f>+$H22*66140</f>
        <v>0</v>
      </c>
      <c r="AU22" s="470">
        <f>+AT22*0.02*AS22</f>
        <v>0</v>
      </c>
      <c r="AV22" s="470">
        <f>AT22*$G22/100</f>
        <v>0</v>
      </c>
      <c r="AW22" s="29"/>
      <c r="AX22" s="470">
        <f>IF((AU22+AV22+AW22)&gt;(AT22*0.3),AT22*0.3,AU22+AV22+AW22)</f>
        <v>0</v>
      </c>
      <c r="AY22" s="470">
        <f>IF($J22&gt;AX22,$J22,AX22)</f>
        <v>0</v>
      </c>
      <c r="AZ22" s="29"/>
      <c r="BA22" s="435">
        <f>IF(AY22=0,AT22+AT22*0.15,AT22+AY22+AZ22)</f>
        <v>0</v>
      </c>
    </row>
    <row r="23" spans="1:53" s="256" customFormat="1" ht="27" x14ac:dyDescent="0.25">
      <c r="A23" s="253"/>
      <c r="B23" s="304" t="s">
        <v>240</v>
      </c>
      <c r="C23" s="255">
        <f>SUM(C20:C22)</f>
        <v>0</v>
      </c>
      <c r="D23" s="255" t="s">
        <v>1</v>
      </c>
      <c r="E23" s="255" t="s">
        <v>1</v>
      </c>
      <c r="F23" s="255" t="s">
        <v>1</v>
      </c>
      <c r="G23" s="255" t="s">
        <v>1</v>
      </c>
      <c r="H23" s="255" t="s">
        <v>1</v>
      </c>
      <c r="I23" s="468">
        <f t="shared" ref="I23:R23" si="9">SUM(I20:I22)</f>
        <v>0</v>
      </c>
      <c r="J23" s="384">
        <f t="shared" si="9"/>
        <v>0</v>
      </c>
      <c r="K23" s="468">
        <f t="shared" si="9"/>
        <v>0</v>
      </c>
      <c r="L23" s="468">
        <f t="shared" si="9"/>
        <v>0</v>
      </c>
      <c r="M23" s="255">
        <f t="shared" si="9"/>
        <v>0</v>
      </c>
      <c r="N23" s="468">
        <f t="shared" si="9"/>
        <v>0</v>
      </c>
      <c r="O23" s="468">
        <f t="shared" si="9"/>
        <v>0</v>
      </c>
      <c r="P23" s="255">
        <f t="shared" si="9"/>
        <v>0</v>
      </c>
      <c r="Q23" s="433">
        <f t="shared" si="9"/>
        <v>0</v>
      </c>
      <c r="R23" s="408">
        <f t="shared" si="9"/>
        <v>0</v>
      </c>
      <c r="S23" s="405" t="s">
        <v>1</v>
      </c>
      <c r="T23" s="405" t="s">
        <v>1</v>
      </c>
      <c r="U23" s="468">
        <f t="shared" ref="U23:AA23" si="10">SUM(U20:U22)</f>
        <v>0</v>
      </c>
      <c r="V23" s="468">
        <f t="shared" si="10"/>
        <v>0</v>
      </c>
      <c r="W23" s="468">
        <f t="shared" si="10"/>
        <v>0</v>
      </c>
      <c r="X23" s="255">
        <f t="shared" si="10"/>
        <v>0</v>
      </c>
      <c r="Y23" s="468">
        <f t="shared" si="10"/>
        <v>0</v>
      </c>
      <c r="Z23" s="468">
        <f t="shared" si="10"/>
        <v>0</v>
      </c>
      <c r="AA23" s="255">
        <f t="shared" si="10"/>
        <v>0</v>
      </c>
      <c r="AB23" s="433">
        <f t="shared" ref="AB23:AH23" si="11">SUM(AB20:AB22)</f>
        <v>0</v>
      </c>
      <c r="AC23" s="408">
        <f t="shared" si="11"/>
        <v>0</v>
      </c>
      <c r="AD23" s="468">
        <f t="shared" si="11"/>
        <v>0</v>
      </c>
      <c r="AE23" s="468">
        <f t="shared" si="11"/>
        <v>0</v>
      </c>
      <c r="AF23" s="468">
        <f t="shared" si="11"/>
        <v>0</v>
      </c>
      <c r="AG23" s="468">
        <f t="shared" si="11"/>
        <v>0</v>
      </c>
      <c r="AH23" s="408">
        <f t="shared" si="11"/>
        <v>0</v>
      </c>
      <c r="AI23" s="468" t="s">
        <v>1</v>
      </c>
      <c r="AJ23" s="468">
        <f t="shared" ref="AJ23:AP23" si="12">SUM(AJ20:AJ22)</f>
        <v>0</v>
      </c>
      <c r="AK23" s="468">
        <f t="shared" si="12"/>
        <v>0</v>
      </c>
      <c r="AL23" s="468">
        <f t="shared" si="12"/>
        <v>0</v>
      </c>
      <c r="AM23" s="255">
        <f t="shared" si="12"/>
        <v>0</v>
      </c>
      <c r="AN23" s="468">
        <f t="shared" si="12"/>
        <v>0</v>
      </c>
      <c r="AO23" s="468">
        <f t="shared" si="12"/>
        <v>0</v>
      </c>
      <c r="AP23" s="255">
        <f t="shared" si="12"/>
        <v>0</v>
      </c>
      <c r="AQ23" s="433">
        <f>SUM(AQ20:AQ22)</f>
        <v>0</v>
      </c>
      <c r="AR23" s="408">
        <f>SUM(AR20:AR22)</f>
        <v>0</v>
      </c>
      <c r="AS23" s="468" t="s">
        <v>1</v>
      </c>
      <c r="AT23" s="468">
        <f>SUM(AT20:AT22)</f>
        <v>0</v>
      </c>
      <c r="AU23" s="468">
        <f t="shared" ref="AU23:BA23" si="13">SUM(AU20:AU22)</f>
        <v>0</v>
      </c>
      <c r="AV23" s="468">
        <f t="shared" si="13"/>
        <v>0</v>
      </c>
      <c r="AW23" s="255">
        <f t="shared" si="13"/>
        <v>0</v>
      </c>
      <c r="AX23" s="468">
        <f t="shared" si="13"/>
        <v>0</v>
      </c>
      <c r="AY23" s="468">
        <f t="shared" si="13"/>
        <v>0</v>
      </c>
      <c r="AZ23" s="255">
        <f t="shared" si="13"/>
        <v>0</v>
      </c>
      <c r="BA23" s="433">
        <f t="shared" si="13"/>
        <v>0</v>
      </c>
    </row>
    <row r="24" spans="1:53" x14ac:dyDescent="0.25">
      <c r="A24" s="102"/>
      <c r="B24" s="262"/>
      <c r="C24" s="102"/>
      <c r="D24" s="102"/>
      <c r="E24" s="102"/>
      <c r="F24" s="253"/>
      <c r="G24" s="102"/>
      <c r="H24" s="102"/>
      <c r="I24" s="466"/>
      <c r="J24" s="382"/>
      <c r="K24" s="466"/>
      <c r="L24" s="466"/>
      <c r="M24" s="102"/>
      <c r="N24" s="466"/>
      <c r="O24" s="466"/>
      <c r="P24" s="102"/>
      <c r="Q24" s="431"/>
      <c r="R24" s="420"/>
      <c r="S24" s="262"/>
      <c r="T24" s="262"/>
      <c r="U24" s="466"/>
      <c r="V24" s="466"/>
      <c r="W24" s="466"/>
      <c r="X24" s="102"/>
      <c r="Y24" s="466"/>
      <c r="Z24" s="466"/>
      <c r="AA24" s="102"/>
      <c r="AB24" s="431"/>
      <c r="AC24" s="408">
        <f t="shared" si="0"/>
        <v>0</v>
      </c>
      <c r="AD24" s="468">
        <f t="shared" si="1"/>
        <v>0</v>
      </c>
      <c r="AE24" s="468">
        <f t="shared" si="2"/>
        <v>0</v>
      </c>
      <c r="AF24" s="468">
        <f t="shared" si="3"/>
        <v>0</v>
      </c>
      <c r="AG24" s="468">
        <f t="shared" si="4"/>
        <v>0</v>
      </c>
      <c r="AH24" s="420"/>
      <c r="AI24" s="476"/>
      <c r="AJ24" s="466"/>
      <c r="AK24" s="466"/>
      <c r="AL24" s="466"/>
      <c r="AM24" s="102"/>
      <c r="AN24" s="466"/>
      <c r="AO24" s="466"/>
      <c r="AP24" s="102"/>
      <c r="AQ24" s="431"/>
      <c r="AR24" s="420"/>
      <c r="AS24" s="476"/>
      <c r="AT24" s="466"/>
      <c r="AU24" s="466"/>
      <c r="AV24" s="466"/>
      <c r="AW24" s="102"/>
      <c r="AX24" s="466"/>
      <c r="AY24" s="466"/>
      <c r="AZ24" s="102"/>
      <c r="BA24" s="431"/>
    </row>
    <row r="25" spans="1:53" s="5" customFormat="1" x14ac:dyDescent="0.25">
      <c r="A25" s="208"/>
      <c r="B25" s="301" t="s">
        <v>239</v>
      </c>
      <c r="C25" s="227"/>
      <c r="D25" s="227"/>
      <c r="E25" s="227"/>
      <c r="F25" s="191"/>
      <c r="G25" s="227"/>
      <c r="H25" s="227"/>
      <c r="I25" s="469"/>
      <c r="J25" s="376"/>
      <c r="K25" s="469"/>
      <c r="L25" s="469"/>
      <c r="M25" s="227"/>
      <c r="N25" s="469"/>
      <c r="O25" s="469"/>
      <c r="P25" s="227"/>
      <c r="Q25" s="434"/>
      <c r="R25" s="409"/>
      <c r="S25" s="285"/>
      <c r="T25" s="285"/>
      <c r="U25" s="469"/>
      <c r="V25" s="469"/>
      <c r="W25" s="469"/>
      <c r="X25" s="227"/>
      <c r="Y25" s="469"/>
      <c r="Z25" s="469"/>
      <c r="AA25" s="227"/>
      <c r="AB25" s="434"/>
      <c r="AC25" s="408">
        <f t="shared" si="0"/>
        <v>0</v>
      </c>
      <c r="AD25" s="468">
        <f t="shared" si="1"/>
        <v>0</v>
      </c>
      <c r="AE25" s="468">
        <f t="shared" si="2"/>
        <v>0</v>
      </c>
      <c r="AF25" s="468">
        <f t="shared" si="3"/>
        <v>0</v>
      </c>
      <c r="AG25" s="468">
        <f t="shared" si="4"/>
        <v>0</v>
      </c>
      <c r="AH25" s="409"/>
      <c r="AI25" s="480"/>
      <c r="AJ25" s="469"/>
      <c r="AK25" s="469"/>
      <c r="AL25" s="469"/>
      <c r="AM25" s="227"/>
      <c r="AN25" s="469"/>
      <c r="AO25" s="469"/>
      <c r="AP25" s="227"/>
      <c r="AQ25" s="434"/>
      <c r="AR25" s="409"/>
      <c r="AS25" s="480"/>
      <c r="AT25" s="469"/>
      <c r="AU25" s="469"/>
      <c r="AV25" s="469"/>
      <c r="AW25" s="227"/>
      <c r="AX25" s="469"/>
      <c r="AY25" s="469"/>
      <c r="AZ25" s="227"/>
      <c r="BA25" s="434"/>
    </row>
    <row r="26" spans="1:53" x14ac:dyDescent="0.25">
      <c r="A26" s="102">
        <v>1</v>
      </c>
      <c r="B26" s="262"/>
      <c r="C26" s="208"/>
      <c r="D26" s="208"/>
      <c r="E26" s="29"/>
      <c r="F26" s="253"/>
      <c r="G26" s="29"/>
      <c r="H26" s="29"/>
      <c r="I26" s="470">
        <f>+$H26*66140</f>
        <v>0</v>
      </c>
      <c r="J26" s="383"/>
      <c r="K26" s="470">
        <f>+I26*0.02*F26</f>
        <v>0</v>
      </c>
      <c r="L26" s="470">
        <f>I26*$G26/100</f>
        <v>0</v>
      </c>
      <c r="M26" s="29"/>
      <c r="N26" s="470">
        <f>IF((K26+L26+M26)&gt;(I26*0.3),I26*0.3,K26+L26+M26)</f>
        <v>0</v>
      </c>
      <c r="O26" s="470">
        <f>IF(J26&gt;N26,J26,N26)</f>
        <v>0</v>
      </c>
      <c r="P26" s="29"/>
      <c r="Q26" s="435">
        <f>IF(O26=0,I26+I26*0.15,I26+O26+P26)</f>
        <v>0</v>
      </c>
      <c r="R26" s="420"/>
      <c r="S26" s="26"/>
      <c r="T26" s="26"/>
      <c r="U26" s="470">
        <f>+T26*66140</f>
        <v>0</v>
      </c>
      <c r="V26" s="470">
        <f>+U26*0.02*S26</f>
        <v>0</v>
      </c>
      <c r="W26" s="470">
        <f>U26*$G26/100</f>
        <v>0</v>
      </c>
      <c r="X26" s="29"/>
      <c r="Y26" s="470">
        <f>IF((V26+W26+X26)&gt;(U26*0.3),U26*0.3,V26+W26+X26)</f>
        <v>0</v>
      </c>
      <c r="Z26" s="470">
        <f>IF($J26&gt;Y26,$J26,Y26)</f>
        <v>0</v>
      </c>
      <c r="AA26" s="29"/>
      <c r="AB26" s="435">
        <f>IF(Z26=0,U26+U26*0.15,U26+Z26+AA26)</f>
        <v>0</v>
      </c>
      <c r="AC26" s="408">
        <f t="shared" si="0"/>
        <v>0</v>
      </c>
      <c r="AD26" s="468">
        <f t="shared" si="1"/>
        <v>0</v>
      </c>
      <c r="AE26" s="468">
        <f t="shared" si="2"/>
        <v>0</v>
      </c>
      <c r="AF26" s="468">
        <f t="shared" si="3"/>
        <v>0</v>
      </c>
      <c r="AG26" s="468">
        <f t="shared" si="4"/>
        <v>0</v>
      </c>
      <c r="AH26" s="420"/>
      <c r="AI26" s="476">
        <f>+F26+1</f>
        <v>1</v>
      </c>
      <c r="AJ26" s="470">
        <f>+$H26*66140</f>
        <v>0</v>
      </c>
      <c r="AK26" s="470">
        <f>+AJ26*0.02*AI26</f>
        <v>0</v>
      </c>
      <c r="AL26" s="470">
        <f>AJ26*$G26/100</f>
        <v>0</v>
      </c>
      <c r="AM26" s="29"/>
      <c r="AN26" s="470">
        <f>IF((AK26+AL26+AM26)&gt;(AJ26*0.3),AJ26*0.3,AK26+AL26+AM26)</f>
        <v>0</v>
      </c>
      <c r="AO26" s="470">
        <f>IF($J26&gt;AN26,$J26,AN26)</f>
        <v>0</v>
      </c>
      <c r="AP26" s="29"/>
      <c r="AQ26" s="435">
        <f>IF(AO26=0,AJ26+AJ26*0.15,AJ26+AO26+AP26)</f>
        <v>0</v>
      </c>
      <c r="AR26" s="420"/>
      <c r="AS26" s="476">
        <f>+AI26+1</f>
        <v>2</v>
      </c>
      <c r="AT26" s="470">
        <f>+$H26*66140</f>
        <v>0</v>
      </c>
      <c r="AU26" s="470">
        <f>+AT26*0.02*AS26</f>
        <v>0</v>
      </c>
      <c r="AV26" s="470">
        <f>AT26*$G26/100</f>
        <v>0</v>
      </c>
      <c r="AW26" s="29"/>
      <c r="AX26" s="470">
        <f>IF((AU26+AV26+AW26)&gt;(AT26*0.3),AT26*0.3,AU26+AV26+AW26)</f>
        <v>0</v>
      </c>
      <c r="AY26" s="470">
        <f>IF($J26&gt;AX26,$J26,AX26)</f>
        <v>0</v>
      </c>
      <c r="AZ26" s="29"/>
      <c r="BA26" s="435">
        <f>IF(AY26=0,AT26+AT26*0.15,AT26+AY26+AZ26)</f>
        <v>0</v>
      </c>
    </row>
    <row r="27" spans="1:53" x14ac:dyDescent="0.25">
      <c r="A27" s="102">
        <v>2</v>
      </c>
      <c r="B27" s="262"/>
      <c r="C27" s="29"/>
      <c r="D27" s="29"/>
      <c r="E27" s="29"/>
      <c r="F27" s="253"/>
      <c r="G27" s="29"/>
      <c r="H27" s="29"/>
      <c r="I27" s="470">
        <f>+$H27*66140</f>
        <v>0</v>
      </c>
      <c r="J27" s="383"/>
      <c r="K27" s="470">
        <f>+I27*0.02*F27</f>
        <v>0</v>
      </c>
      <c r="L27" s="470">
        <f>I27*$G27/100</f>
        <v>0</v>
      </c>
      <c r="M27" s="29"/>
      <c r="N27" s="470">
        <f>IF((K27+L27+M27)&gt;(I27*0.3),I27*0.3,K27+L27+M27)</f>
        <v>0</v>
      </c>
      <c r="O27" s="470">
        <f>IF(J27&gt;N27,J27,N27)</f>
        <v>0</v>
      </c>
      <c r="P27" s="29"/>
      <c r="Q27" s="435">
        <f>IF(O27=0,I27+I27*0.15,I27+O27+P27)</f>
        <v>0</v>
      </c>
      <c r="R27" s="420"/>
      <c r="S27" s="26"/>
      <c r="T27" s="26"/>
      <c r="U27" s="470">
        <f>+T27*66140</f>
        <v>0</v>
      </c>
      <c r="V27" s="470">
        <f>+U27*0.02*S27</f>
        <v>0</v>
      </c>
      <c r="W27" s="470">
        <f>U27*$G27/100</f>
        <v>0</v>
      </c>
      <c r="X27" s="29"/>
      <c r="Y27" s="470">
        <f>IF((V27+W27+X27)&gt;(U27*0.3),U27*0.3,V27+W27+X27)</f>
        <v>0</v>
      </c>
      <c r="Z27" s="470">
        <f>IF($J27&gt;Y27,$J27,Y27)</f>
        <v>0</v>
      </c>
      <c r="AA27" s="29"/>
      <c r="AB27" s="435">
        <f>IF(Z27=0,U27+U27*0.15,U27+Z27+AA27)</f>
        <v>0</v>
      </c>
      <c r="AC27" s="408">
        <f t="shared" si="0"/>
        <v>0</v>
      </c>
      <c r="AD27" s="468">
        <f t="shared" si="1"/>
        <v>0</v>
      </c>
      <c r="AE27" s="468">
        <f t="shared" si="2"/>
        <v>0</v>
      </c>
      <c r="AF27" s="468">
        <f t="shared" si="3"/>
        <v>0</v>
      </c>
      <c r="AG27" s="468">
        <f t="shared" si="4"/>
        <v>0</v>
      </c>
      <c r="AH27" s="420"/>
      <c r="AI27" s="476">
        <f>+F27+1</f>
        <v>1</v>
      </c>
      <c r="AJ27" s="470">
        <f>+$H27*66140</f>
        <v>0</v>
      </c>
      <c r="AK27" s="470">
        <f>+AJ27*0.02*AI27</f>
        <v>0</v>
      </c>
      <c r="AL27" s="470">
        <f>AJ27*$G27/100</f>
        <v>0</v>
      </c>
      <c r="AM27" s="29"/>
      <c r="AN27" s="470">
        <f>IF((AK27+AL27+AM27)&gt;(AJ27*0.3),AJ27*0.3,AK27+AL27+AM27)</f>
        <v>0</v>
      </c>
      <c r="AO27" s="470">
        <f>IF($J27&gt;AN27,$J27,AN27)</f>
        <v>0</v>
      </c>
      <c r="AP27" s="29"/>
      <c r="AQ27" s="435">
        <f>IF(AO27=0,AJ27+AJ27*0.15,AJ27+AO27+AP27)</f>
        <v>0</v>
      </c>
      <c r="AR27" s="420"/>
      <c r="AS27" s="476">
        <f>+AI27+1</f>
        <v>2</v>
      </c>
      <c r="AT27" s="470">
        <f>+$H27*66140</f>
        <v>0</v>
      </c>
      <c r="AU27" s="470">
        <f>+AT27*0.02*AS27</f>
        <v>0</v>
      </c>
      <c r="AV27" s="470">
        <f>AT27*$G27/100</f>
        <v>0</v>
      </c>
      <c r="AW27" s="29"/>
      <c r="AX27" s="470">
        <f>IF((AU27+AV27+AW27)&gt;(AT27*0.3),AT27*0.3,AU27+AV27+AW27)</f>
        <v>0</v>
      </c>
      <c r="AY27" s="470">
        <f>IF($J27&gt;AX27,$J27,AX27)</f>
        <v>0</v>
      </c>
      <c r="AZ27" s="29"/>
      <c r="BA27" s="435">
        <f>IF(AY27=0,AT27+AT27*0.15,AT27+AY27+AZ27)</f>
        <v>0</v>
      </c>
    </row>
    <row r="28" spans="1:53" x14ac:dyDescent="0.25">
      <c r="A28" s="102">
        <v>3</v>
      </c>
      <c r="B28" s="262"/>
      <c r="C28" s="102"/>
      <c r="D28" s="102"/>
      <c r="E28" s="102"/>
      <c r="F28" s="253"/>
      <c r="G28" s="102"/>
      <c r="H28" s="102"/>
      <c r="I28" s="470">
        <f>+$H28*66140</f>
        <v>0</v>
      </c>
      <c r="J28" s="383"/>
      <c r="K28" s="470">
        <f>+I28*0.02*F28</f>
        <v>0</v>
      </c>
      <c r="L28" s="470">
        <f>I28*$G28/100</f>
        <v>0</v>
      </c>
      <c r="M28" s="29"/>
      <c r="N28" s="470">
        <f>IF((K28+L28+M28)&gt;(I28*0.3),I28*0.3,K28+L28+M28)</f>
        <v>0</v>
      </c>
      <c r="O28" s="470">
        <f>IF(J28&gt;N28,J28,N28)</f>
        <v>0</v>
      </c>
      <c r="P28" s="29"/>
      <c r="Q28" s="435">
        <f>IF(O28=0,I28+I28*0.15,I28+O28+P28)</f>
        <v>0</v>
      </c>
      <c r="R28" s="420"/>
      <c r="S28" s="262"/>
      <c r="T28" s="262"/>
      <c r="U28" s="470">
        <f>+T28*66140</f>
        <v>0</v>
      </c>
      <c r="V28" s="470">
        <f>+U28*0.02*S28</f>
        <v>0</v>
      </c>
      <c r="W28" s="470">
        <f>U28*$G28/100</f>
        <v>0</v>
      </c>
      <c r="X28" s="29"/>
      <c r="Y28" s="470">
        <f>IF((V28+W28+X28)&gt;(U28*0.3),U28*0.3,V28+W28+X28)</f>
        <v>0</v>
      </c>
      <c r="Z28" s="470">
        <f>IF($J28&gt;Y28,$J28,Y28)</f>
        <v>0</v>
      </c>
      <c r="AA28" s="29"/>
      <c r="AB28" s="435">
        <f>IF(Z28=0,U28+U28*0.15,U28+Z28+AA28)</f>
        <v>0</v>
      </c>
      <c r="AC28" s="408">
        <f t="shared" si="0"/>
        <v>0</v>
      </c>
      <c r="AD28" s="468">
        <f t="shared" si="1"/>
        <v>0</v>
      </c>
      <c r="AE28" s="468">
        <f t="shared" si="2"/>
        <v>0</v>
      </c>
      <c r="AF28" s="468">
        <f t="shared" si="3"/>
        <v>0</v>
      </c>
      <c r="AG28" s="468">
        <f t="shared" si="4"/>
        <v>0</v>
      </c>
      <c r="AH28" s="420"/>
      <c r="AI28" s="476">
        <f>+F28+1</f>
        <v>1</v>
      </c>
      <c r="AJ28" s="470">
        <f>+$H28*66140</f>
        <v>0</v>
      </c>
      <c r="AK28" s="470">
        <f>+AJ28*0.02*AI28</f>
        <v>0</v>
      </c>
      <c r="AL28" s="470">
        <f>AJ28*$G28/100</f>
        <v>0</v>
      </c>
      <c r="AM28" s="29"/>
      <c r="AN28" s="470">
        <f>IF((AK28+AL28+AM28)&gt;(AJ28*0.3),AJ28*0.3,AK28+AL28+AM28)</f>
        <v>0</v>
      </c>
      <c r="AO28" s="470">
        <f>IF($J28&gt;AN28,$J28,AN28)</f>
        <v>0</v>
      </c>
      <c r="AP28" s="29"/>
      <c r="AQ28" s="435">
        <f>IF(AO28=0,AJ28+AJ28*0.15,AJ28+AO28+AP28)</f>
        <v>0</v>
      </c>
      <c r="AR28" s="420"/>
      <c r="AS28" s="476">
        <f>+AI28+1</f>
        <v>2</v>
      </c>
      <c r="AT28" s="470">
        <f>+$H28*66140</f>
        <v>0</v>
      </c>
      <c r="AU28" s="470">
        <f>+AT28*0.02*AS28</f>
        <v>0</v>
      </c>
      <c r="AV28" s="470">
        <f>AT28*$G28/100</f>
        <v>0</v>
      </c>
      <c r="AW28" s="29"/>
      <c r="AX28" s="470">
        <f>IF((AU28+AV28+AW28)&gt;(AT28*0.3),AT28*0.3,AU28+AV28+AW28)</f>
        <v>0</v>
      </c>
      <c r="AY28" s="470">
        <f>IF($J28&gt;AX28,$J28,AX28)</f>
        <v>0</v>
      </c>
      <c r="AZ28" s="29"/>
      <c r="BA28" s="435">
        <f>IF(AY28=0,AT28+AT28*0.15,AT28+AY28+AZ28)</f>
        <v>0</v>
      </c>
    </row>
    <row r="29" spans="1:53" s="256" customFormat="1" ht="27" x14ac:dyDescent="0.25">
      <c r="A29" s="253"/>
      <c r="B29" s="304" t="s">
        <v>240</v>
      </c>
      <c r="C29" s="255">
        <f>SUM(C26:C28)</f>
        <v>0</v>
      </c>
      <c r="D29" s="255" t="s">
        <v>1</v>
      </c>
      <c r="E29" s="255" t="s">
        <v>1</v>
      </c>
      <c r="F29" s="255" t="s">
        <v>1</v>
      </c>
      <c r="G29" s="255" t="s">
        <v>1</v>
      </c>
      <c r="H29" s="255" t="s">
        <v>1</v>
      </c>
      <c r="I29" s="468">
        <f t="shared" ref="I29:AG29" si="14">SUM(I26:I28)</f>
        <v>0</v>
      </c>
      <c r="J29" s="384">
        <f t="shared" si="14"/>
        <v>0</v>
      </c>
      <c r="K29" s="468">
        <f t="shared" si="14"/>
        <v>0</v>
      </c>
      <c r="L29" s="468">
        <f t="shared" si="14"/>
        <v>0</v>
      </c>
      <c r="M29" s="255">
        <f>SUM(M26:M28)</f>
        <v>0</v>
      </c>
      <c r="N29" s="468">
        <f t="shared" si="14"/>
        <v>0</v>
      </c>
      <c r="O29" s="468">
        <f>SUM(O26:O28)</f>
        <v>0</v>
      </c>
      <c r="P29" s="255">
        <f t="shared" si="14"/>
        <v>0</v>
      </c>
      <c r="Q29" s="433">
        <f t="shared" si="14"/>
        <v>0</v>
      </c>
      <c r="R29" s="408">
        <f t="shared" si="14"/>
        <v>0</v>
      </c>
      <c r="S29" s="405" t="s">
        <v>1</v>
      </c>
      <c r="T29" s="405" t="s">
        <v>1</v>
      </c>
      <c r="U29" s="468">
        <f t="shared" si="14"/>
        <v>0</v>
      </c>
      <c r="V29" s="468">
        <f t="shared" ref="V29:AA29" si="15">SUM(V26:V28)</f>
        <v>0</v>
      </c>
      <c r="W29" s="468">
        <f t="shared" si="15"/>
        <v>0</v>
      </c>
      <c r="X29" s="255">
        <f t="shared" si="15"/>
        <v>0</v>
      </c>
      <c r="Y29" s="468">
        <f t="shared" si="15"/>
        <v>0</v>
      </c>
      <c r="Z29" s="468">
        <f t="shared" si="15"/>
        <v>0</v>
      </c>
      <c r="AA29" s="255">
        <f t="shared" si="15"/>
        <v>0</v>
      </c>
      <c r="AB29" s="433">
        <f>SUM(AB26:AB28)</f>
        <v>0</v>
      </c>
      <c r="AC29" s="408">
        <f t="shared" si="14"/>
        <v>0</v>
      </c>
      <c r="AD29" s="468">
        <f t="shared" si="14"/>
        <v>0</v>
      </c>
      <c r="AE29" s="468">
        <f t="shared" si="14"/>
        <v>0</v>
      </c>
      <c r="AF29" s="468">
        <f t="shared" si="14"/>
        <v>0</v>
      </c>
      <c r="AG29" s="468">
        <f t="shared" si="14"/>
        <v>0</v>
      </c>
      <c r="AH29" s="408">
        <f>SUM(AH26:AH28)</f>
        <v>0</v>
      </c>
      <c r="AI29" s="468" t="s">
        <v>1</v>
      </c>
      <c r="AJ29" s="468">
        <f t="shared" ref="AJ29:AR29" si="16">SUM(AJ26:AJ28)</f>
        <v>0</v>
      </c>
      <c r="AK29" s="468">
        <f t="shared" si="16"/>
        <v>0</v>
      </c>
      <c r="AL29" s="468">
        <f t="shared" si="16"/>
        <v>0</v>
      </c>
      <c r="AM29" s="255">
        <f t="shared" si="16"/>
        <v>0</v>
      </c>
      <c r="AN29" s="468">
        <f t="shared" si="16"/>
        <v>0</v>
      </c>
      <c r="AO29" s="468">
        <f t="shared" si="16"/>
        <v>0</v>
      </c>
      <c r="AP29" s="255">
        <f t="shared" si="16"/>
        <v>0</v>
      </c>
      <c r="AQ29" s="433">
        <f t="shared" si="16"/>
        <v>0</v>
      </c>
      <c r="AR29" s="408">
        <f t="shared" si="16"/>
        <v>0</v>
      </c>
      <c r="AS29" s="468" t="s">
        <v>1</v>
      </c>
      <c r="AT29" s="468">
        <f t="shared" ref="AT29:BA29" si="17">SUM(AT26:AT28)</f>
        <v>0</v>
      </c>
      <c r="AU29" s="468">
        <f t="shared" si="17"/>
        <v>0</v>
      </c>
      <c r="AV29" s="468">
        <f t="shared" si="17"/>
        <v>0</v>
      </c>
      <c r="AW29" s="255">
        <f t="shared" si="17"/>
        <v>0</v>
      </c>
      <c r="AX29" s="468">
        <f t="shared" si="17"/>
        <v>0</v>
      </c>
      <c r="AY29" s="468">
        <f t="shared" si="17"/>
        <v>0</v>
      </c>
      <c r="AZ29" s="255">
        <f t="shared" si="17"/>
        <v>0</v>
      </c>
      <c r="BA29" s="433">
        <f t="shared" si="17"/>
        <v>0</v>
      </c>
    </row>
    <row r="30" spans="1:53" ht="28.5" x14ac:dyDescent="0.25">
      <c r="A30" s="102"/>
      <c r="B30" s="18" t="s">
        <v>273</v>
      </c>
      <c r="C30" s="229">
        <f>C16+C23+C29</f>
        <v>0</v>
      </c>
      <c r="D30" s="255" t="s">
        <v>1</v>
      </c>
      <c r="E30" s="255" t="s">
        <v>1</v>
      </c>
      <c r="F30" s="255" t="s">
        <v>1</v>
      </c>
      <c r="G30" s="255" t="s">
        <v>1</v>
      </c>
      <c r="H30" s="255" t="s">
        <v>1</v>
      </c>
      <c r="I30" s="471">
        <f t="shared" ref="I30:R30" si="18">I16+I23+I29</f>
        <v>0</v>
      </c>
      <c r="J30" s="385">
        <f t="shared" si="18"/>
        <v>0</v>
      </c>
      <c r="K30" s="471">
        <f t="shared" si="18"/>
        <v>0</v>
      </c>
      <c r="L30" s="471">
        <f t="shared" si="18"/>
        <v>0</v>
      </c>
      <c r="M30" s="229">
        <f t="shared" si="18"/>
        <v>0</v>
      </c>
      <c r="N30" s="471">
        <f t="shared" si="18"/>
        <v>0</v>
      </c>
      <c r="O30" s="471">
        <f t="shared" si="18"/>
        <v>0</v>
      </c>
      <c r="P30" s="229">
        <f t="shared" si="18"/>
        <v>0</v>
      </c>
      <c r="Q30" s="436">
        <f t="shared" si="18"/>
        <v>0</v>
      </c>
      <c r="R30" s="410">
        <f t="shared" si="18"/>
        <v>0</v>
      </c>
      <c r="S30" s="329" t="s">
        <v>1</v>
      </c>
      <c r="T30" s="329" t="s">
        <v>1</v>
      </c>
      <c r="U30" s="471">
        <f>U16+U23+U29</f>
        <v>0</v>
      </c>
      <c r="V30" s="471">
        <f t="shared" ref="V30:AA30" si="19">V16+V23+V29</f>
        <v>0</v>
      </c>
      <c r="W30" s="471">
        <f t="shared" si="19"/>
        <v>0</v>
      </c>
      <c r="X30" s="229">
        <f t="shared" si="19"/>
        <v>0</v>
      </c>
      <c r="Y30" s="471">
        <f t="shared" si="19"/>
        <v>0</v>
      </c>
      <c r="Z30" s="471">
        <f t="shared" si="19"/>
        <v>0</v>
      </c>
      <c r="AA30" s="229">
        <f t="shared" si="19"/>
        <v>0</v>
      </c>
      <c r="AB30" s="436">
        <f t="shared" ref="AB30:AH30" si="20">AB16+AB23+AB29</f>
        <v>0</v>
      </c>
      <c r="AC30" s="410">
        <f t="shared" si="20"/>
        <v>0</v>
      </c>
      <c r="AD30" s="471">
        <f t="shared" si="20"/>
        <v>0</v>
      </c>
      <c r="AE30" s="471">
        <f t="shared" si="20"/>
        <v>0</v>
      </c>
      <c r="AF30" s="471">
        <f t="shared" si="20"/>
        <v>0</v>
      </c>
      <c r="AG30" s="471">
        <f t="shared" si="20"/>
        <v>0</v>
      </c>
      <c r="AH30" s="410">
        <f t="shared" si="20"/>
        <v>0</v>
      </c>
      <c r="AI30" s="468" t="s">
        <v>1</v>
      </c>
      <c r="AJ30" s="471">
        <f t="shared" ref="AJ30:AR30" si="21">AJ16+AJ23+AJ29</f>
        <v>0</v>
      </c>
      <c r="AK30" s="471">
        <f t="shared" si="21"/>
        <v>0</v>
      </c>
      <c r="AL30" s="471">
        <f t="shared" si="21"/>
        <v>0</v>
      </c>
      <c r="AM30" s="229">
        <f t="shared" si="21"/>
        <v>0</v>
      </c>
      <c r="AN30" s="471">
        <f t="shared" si="21"/>
        <v>0</v>
      </c>
      <c r="AO30" s="471">
        <f t="shared" si="21"/>
        <v>0</v>
      </c>
      <c r="AP30" s="229">
        <f t="shared" si="21"/>
        <v>0</v>
      </c>
      <c r="AQ30" s="436">
        <f t="shared" si="21"/>
        <v>0</v>
      </c>
      <c r="AR30" s="410">
        <f t="shared" si="21"/>
        <v>0</v>
      </c>
      <c r="AS30" s="468" t="s">
        <v>1</v>
      </c>
      <c r="AT30" s="471">
        <f t="shared" ref="AT30:BA30" si="22">AT16+AT23+AT29</f>
        <v>0</v>
      </c>
      <c r="AU30" s="471">
        <f t="shared" si="22"/>
        <v>0</v>
      </c>
      <c r="AV30" s="471">
        <f t="shared" si="22"/>
        <v>0</v>
      </c>
      <c r="AW30" s="229">
        <f t="shared" si="22"/>
        <v>0</v>
      </c>
      <c r="AX30" s="471">
        <f t="shared" si="22"/>
        <v>0</v>
      </c>
      <c r="AY30" s="471">
        <f t="shared" si="22"/>
        <v>0</v>
      </c>
      <c r="AZ30" s="229">
        <f t="shared" si="22"/>
        <v>0</v>
      </c>
      <c r="BA30" s="436">
        <f t="shared" si="22"/>
        <v>0</v>
      </c>
    </row>
    <row r="31" spans="1:53" ht="14.25" x14ac:dyDescent="0.25">
      <c r="A31" s="102"/>
      <c r="B31" s="262"/>
      <c r="C31" s="102"/>
      <c r="D31" s="102"/>
      <c r="E31" s="102"/>
      <c r="F31" s="208"/>
      <c r="G31" s="102"/>
      <c r="H31" s="102"/>
      <c r="I31" s="102"/>
      <c r="J31" s="382"/>
      <c r="K31" s="262"/>
      <c r="L31" s="262"/>
      <c r="M31" s="102"/>
      <c r="N31" s="102"/>
      <c r="O31" s="429"/>
      <c r="P31" s="102"/>
      <c r="Q31" s="431"/>
      <c r="R31" s="421"/>
      <c r="S31" s="262"/>
      <c r="T31" s="262"/>
      <c r="U31" s="102"/>
      <c r="V31" s="262"/>
      <c r="W31" s="262"/>
      <c r="X31" s="102"/>
      <c r="Y31" s="102"/>
      <c r="Z31" s="429"/>
      <c r="AA31" s="102"/>
      <c r="AB31" s="431"/>
      <c r="AC31" s="421"/>
      <c r="AD31" s="208"/>
      <c r="AE31" s="225"/>
      <c r="AF31" s="225"/>
      <c r="AG31" s="208"/>
      <c r="AH31" s="421"/>
      <c r="AI31" s="208"/>
      <c r="AJ31" s="102"/>
      <c r="AK31" s="262"/>
      <c r="AL31" s="262"/>
      <c r="AM31" s="102"/>
      <c r="AN31" s="102"/>
      <c r="AO31" s="429"/>
      <c r="AP31" s="102"/>
      <c r="AQ31" s="431"/>
      <c r="AR31" s="421"/>
      <c r="AS31" s="208"/>
      <c r="AT31" s="102"/>
      <c r="AU31" s="262"/>
      <c r="AV31" s="262"/>
      <c r="AW31" s="102"/>
      <c r="AX31" s="102"/>
      <c r="AY31" s="429"/>
      <c r="AZ31" s="102"/>
      <c r="BA31" s="431"/>
    </row>
    <row r="34" spans="1:44" s="5" customFormat="1" x14ac:dyDescent="0.25">
      <c r="A34" s="4"/>
      <c r="B34" s="20" t="s">
        <v>242</v>
      </c>
    </row>
    <row r="35" spans="1:44" s="5" customFormat="1" ht="27.75" customHeight="1" x14ac:dyDescent="0.25">
      <c r="A35" s="4"/>
      <c r="B35" s="282" t="s">
        <v>472</v>
      </c>
      <c r="C35" s="181"/>
      <c r="D35" s="288"/>
      <c r="E35" s="288"/>
      <c r="F35" s="288"/>
      <c r="G35" s="288"/>
    </row>
    <row r="36" spans="1:44" s="5" customFormat="1" ht="29.25" customHeight="1" x14ac:dyDescent="0.3">
      <c r="A36" s="4"/>
      <c r="B36" s="572" t="s">
        <v>494</v>
      </c>
      <c r="C36" s="288"/>
      <c r="D36" s="288"/>
      <c r="E36" s="288"/>
      <c r="F36" s="288"/>
      <c r="G36" s="288"/>
    </row>
    <row r="42" spans="1:44" x14ac:dyDescent="0.25">
      <c r="R42" s="422"/>
      <c r="AH42" s="422"/>
      <c r="AR42" s="422"/>
    </row>
    <row r="43" spans="1:44" ht="11.25" customHeight="1" x14ac:dyDescent="0.25">
      <c r="R43" s="422"/>
      <c r="AH43" s="422"/>
      <c r="AR43" s="422"/>
    </row>
    <row r="44" spans="1:44" ht="11.25" customHeight="1" x14ac:dyDescent="0.25"/>
  </sheetData>
  <mergeCells count="2">
    <mergeCell ref="AF2:AG2"/>
    <mergeCell ref="AC5:AG5"/>
  </mergeCells>
  <phoneticPr fontId="2" type="noConversion"/>
  <pageMargins left="0.17" right="0.17" top="0.35" bottom="0.21" header="0.28000000000000003" footer="0.16"/>
  <pageSetup paperSize="9" scale="90"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47"/>
  <sheetViews>
    <sheetView topLeftCell="A19" workbookViewId="0">
      <selection activeCell="G14" sqref="G14"/>
    </sheetView>
  </sheetViews>
  <sheetFormatPr defaultRowHeight="13.5" x14ac:dyDescent="0.25"/>
  <cols>
    <col min="1" max="1" width="3.5703125" style="4" customWidth="1"/>
    <col min="2" max="2" width="27.28515625" style="5" customWidth="1"/>
    <col min="3" max="3" width="16.5703125" style="5" customWidth="1"/>
    <col min="4" max="4" width="8.140625" style="5" customWidth="1"/>
    <col min="5" max="5" width="8.5703125" style="5" customWidth="1"/>
    <col min="6" max="6" width="11.42578125" style="5" customWidth="1"/>
    <col min="7" max="7" width="12.140625" style="5" customWidth="1"/>
    <col min="8" max="8" width="14.5703125" style="5" customWidth="1"/>
    <col min="9" max="9" width="10.5703125" style="5" customWidth="1"/>
    <col min="10" max="10" width="9" style="5" customWidth="1"/>
    <col min="11" max="11" width="10.5703125" style="5" customWidth="1"/>
    <col min="12" max="12" width="8.140625" style="5" customWidth="1"/>
    <col min="13" max="13" width="11.42578125" style="5" customWidth="1"/>
    <col min="14" max="14" width="12.140625" style="5" customWidth="1"/>
    <col min="15" max="15" width="8.28515625" style="5" customWidth="1"/>
    <col min="16" max="16" width="9.28515625" style="5" customWidth="1"/>
    <col min="17" max="17" width="10.42578125" style="5" customWidth="1"/>
    <col min="18" max="18" width="10.5703125" style="5" customWidth="1"/>
    <col min="19" max="19" width="8.28515625" style="5" customWidth="1"/>
    <col min="20" max="20" width="8.140625" style="5" customWidth="1"/>
    <col min="21" max="21" width="8.28515625" style="5" customWidth="1"/>
    <col min="22" max="24" width="9.140625" style="5"/>
    <col min="25" max="25" width="11.42578125" style="5" customWidth="1"/>
    <col min="26" max="26" width="12.140625" style="5" customWidth="1"/>
    <col min="27" max="31" width="9.140625" style="5"/>
    <col min="32" max="32" width="11.42578125" style="5" customWidth="1"/>
    <col min="33" max="33" width="12.140625" style="5" customWidth="1"/>
    <col min="34" max="34" width="9.7109375" style="5" customWidth="1"/>
    <col min="35" max="16384" width="9.140625" style="5"/>
  </cols>
  <sheetData>
    <row r="1" spans="1:38" ht="16.5" x14ac:dyDescent="0.3">
      <c r="A1" s="30"/>
      <c r="B1" s="217" t="s">
        <v>230</v>
      </c>
      <c r="C1" s="31"/>
      <c r="D1" s="31"/>
      <c r="E1" s="31"/>
      <c r="F1" s="31"/>
      <c r="G1" s="31"/>
      <c r="H1" s="31"/>
      <c r="I1" s="3"/>
      <c r="J1" s="134"/>
      <c r="K1" s="134"/>
      <c r="L1" s="31"/>
      <c r="M1" s="31"/>
      <c r="N1" s="31"/>
      <c r="O1" s="134"/>
      <c r="P1" s="30"/>
      <c r="Q1" s="133" t="s">
        <v>268</v>
      </c>
      <c r="R1" s="31"/>
      <c r="S1" s="134"/>
      <c r="T1" s="31"/>
      <c r="U1" s="134"/>
      <c r="V1" s="31"/>
      <c r="W1" s="134"/>
      <c r="X1" s="31"/>
      <c r="Y1" s="31"/>
      <c r="Z1" s="31"/>
      <c r="AA1" s="134"/>
      <c r="AB1" s="31"/>
      <c r="AC1" s="134"/>
      <c r="AD1" s="31"/>
      <c r="AE1" s="134"/>
      <c r="AF1" s="31"/>
      <c r="AG1" s="31"/>
      <c r="AH1" s="3"/>
      <c r="AI1" s="31"/>
      <c r="AJ1" s="31"/>
      <c r="AK1" s="31"/>
      <c r="AL1" s="31"/>
    </row>
    <row r="2" spans="1:38" ht="22.7" customHeight="1" thickBot="1" x14ac:dyDescent="0.3">
      <c r="A2" s="30"/>
      <c r="B2" s="23"/>
      <c r="C2" s="177"/>
      <c r="D2" s="177"/>
      <c r="E2" s="23"/>
      <c r="F2" s="177"/>
      <c r="G2" s="177"/>
      <c r="H2" s="177"/>
      <c r="I2" s="178"/>
      <c r="J2" s="9"/>
      <c r="K2" s="178"/>
      <c r="L2" s="218"/>
      <c r="M2" s="9"/>
      <c r="N2" s="9"/>
      <c r="O2" s="219"/>
      <c r="Q2" s="402" t="s">
        <v>28</v>
      </c>
      <c r="R2" s="148"/>
      <c r="S2" s="148"/>
      <c r="T2" s="148"/>
      <c r="U2" s="148"/>
      <c r="V2" s="148"/>
      <c r="W2" s="148"/>
      <c r="X2" s="148"/>
      <c r="Y2" s="177"/>
      <c r="Z2" s="177"/>
      <c r="AA2" s="148"/>
      <c r="AB2" s="148"/>
      <c r="AC2" s="148"/>
      <c r="AD2" s="148"/>
      <c r="AE2" s="148"/>
      <c r="AF2" s="177"/>
      <c r="AG2" s="177"/>
      <c r="AH2" s="148"/>
      <c r="AI2" s="31"/>
      <c r="AJ2" s="31"/>
      <c r="AK2" s="31"/>
      <c r="AL2" s="31"/>
    </row>
    <row r="3" spans="1:38" s="181" customFormat="1" x14ac:dyDescent="0.25">
      <c r="A3" s="30"/>
      <c r="B3" s="403" t="s">
        <v>29</v>
      </c>
      <c r="C3" s="134"/>
      <c r="D3" s="134"/>
      <c r="E3" s="179"/>
      <c r="F3" s="134"/>
      <c r="G3" s="31"/>
      <c r="H3" s="31"/>
      <c r="I3" s="31"/>
      <c r="J3" s="31"/>
      <c r="K3" s="180"/>
      <c r="L3" s="34"/>
      <c r="M3" s="134"/>
      <c r="N3" s="31"/>
      <c r="O3" s="180"/>
      <c r="P3" s="31"/>
      <c r="Q3" s="180"/>
      <c r="R3" s="34"/>
      <c r="S3" s="180"/>
      <c r="T3" s="34"/>
      <c r="U3" s="180"/>
      <c r="V3" s="34"/>
      <c r="W3" s="180"/>
      <c r="X3" s="34"/>
      <c r="Y3" s="134"/>
      <c r="Z3" s="31"/>
      <c r="AA3" s="180"/>
      <c r="AB3" s="34"/>
      <c r="AC3" s="180"/>
      <c r="AD3" s="34"/>
      <c r="AE3" s="180"/>
      <c r="AF3" s="134"/>
      <c r="AG3" s="31"/>
      <c r="AH3" s="180"/>
      <c r="AI3" s="180"/>
      <c r="AJ3" s="180"/>
      <c r="AK3" s="180"/>
      <c r="AL3" s="180"/>
    </row>
    <row r="4" spans="1:38" s="181" customFormat="1" ht="22.7" customHeight="1" x14ac:dyDescent="0.25">
      <c r="A4" s="30"/>
      <c r="B4" s="179"/>
      <c r="C4" s="134"/>
      <c r="D4" s="134"/>
      <c r="E4" s="179"/>
      <c r="F4" s="134"/>
      <c r="G4" s="31"/>
      <c r="H4" s="31"/>
      <c r="I4" s="31"/>
      <c r="J4" s="31"/>
      <c r="K4" s="180"/>
      <c r="L4" s="34"/>
      <c r="M4" s="134"/>
      <c r="N4" s="31"/>
      <c r="O4" s="180"/>
      <c r="P4" s="31"/>
      <c r="Q4" s="41" t="s">
        <v>228</v>
      </c>
      <c r="R4" s="34"/>
      <c r="S4" s="180"/>
      <c r="T4" s="34"/>
      <c r="U4" s="180"/>
      <c r="V4" s="34"/>
      <c r="W4" s="180"/>
      <c r="X4" s="34"/>
      <c r="Y4" s="134"/>
      <c r="Z4" s="31"/>
      <c r="AA4" s="180"/>
      <c r="AB4" s="34"/>
      <c r="AC4" s="180"/>
      <c r="AD4" s="34"/>
      <c r="AE4" s="180"/>
      <c r="AF4" s="134"/>
      <c r="AG4" s="31"/>
      <c r="AH4" s="180"/>
      <c r="AI4" s="180"/>
      <c r="AJ4" s="180"/>
      <c r="AK4" s="180"/>
      <c r="AL4" s="180"/>
    </row>
    <row r="5" spans="1:38" s="333" customFormat="1" ht="14.25" x14ac:dyDescent="0.25">
      <c r="A5" s="257"/>
      <c r="B5" s="330"/>
      <c r="C5" s="331"/>
      <c r="D5" s="450"/>
      <c r="E5" s="450"/>
      <c r="F5" s="450"/>
      <c r="G5" s="450"/>
      <c r="H5" s="450" t="s">
        <v>392</v>
      </c>
      <c r="I5" s="450"/>
      <c r="J5" s="450"/>
      <c r="K5" s="451"/>
      <c r="L5" s="447"/>
      <c r="M5" s="450"/>
      <c r="N5" s="450"/>
      <c r="O5" s="447" t="s">
        <v>353</v>
      </c>
      <c r="P5" s="447"/>
      <c r="Q5" s="447"/>
      <c r="R5" s="448"/>
      <c r="S5" s="1872" t="s">
        <v>229</v>
      </c>
      <c r="T5" s="1872"/>
      <c r="U5" s="1872"/>
      <c r="V5" s="1872"/>
      <c r="W5" s="1872"/>
      <c r="X5" s="452"/>
      <c r="Y5" s="447"/>
      <c r="Z5" s="447"/>
      <c r="AA5" s="447" t="s">
        <v>428</v>
      </c>
      <c r="AB5" s="447"/>
      <c r="AC5" s="447"/>
      <c r="AD5" s="448"/>
      <c r="AE5" s="447"/>
      <c r="AF5" s="447"/>
      <c r="AG5" s="447"/>
      <c r="AH5" s="447" t="s">
        <v>450</v>
      </c>
      <c r="AI5" s="447"/>
      <c r="AJ5" s="447"/>
      <c r="AK5" s="448"/>
    </row>
    <row r="6" spans="1:38" s="181" customFormat="1" ht="102" x14ac:dyDescent="0.25">
      <c r="A6" s="224" t="s">
        <v>114</v>
      </c>
      <c r="B6" s="64" t="s">
        <v>231</v>
      </c>
      <c r="C6" s="64" t="s">
        <v>232</v>
      </c>
      <c r="D6" s="64" t="s">
        <v>233</v>
      </c>
      <c r="E6" s="64" t="s">
        <v>223</v>
      </c>
      <c r="F6" s="528" t="s">
        <v>397</v>
      </c>
      <c r="G6" s="528" t="s">
        <v>396</v>
      </c>
      <c r="H6" s="289" t="s">
        <v>334</v>
      </c>
      <c r="I6" s="64" t="s">
        <v>235</v>
      </c>
      <c r="J6" s="64" t="s">
        <v>236</v>
      </c>
      <c r="K6" s="64" t="s">
        <v>270</v>
      </c>
      <c r="L6" s="64" t="s">
        <v>223</v>
      </c>
      <c r="M6" s="528" t="s">
        <v>376</v>
      </c>
      <c r="N6" s="528" t="s">
        <v>377</v>
      </c>
      <c r="O6" s="64" t="s">
        <v>298</v>
      </c>
      <c r="P6" s="64" t="s">
        <v>235</v>
      </c>
      <c r="Q6" s="64" t="s">
        <v>236</v>
      </c>
      <c r="R6" s="64" t="s">
        <v>270</v>
      </c>
      <c r="S6" s="64" t="s">
        <v>223</v>
      </c>
      <c r="T6" s="64" t="s">
        <v>298</v>
      </c>
      <c r="U6" s="64" t="s">
        <v>235</v>
      </c>
      <c r="V6" s="64" t="s">
        <v>236</v>
      </c>
      <c r="W6" s="64" t="s">
        <v>270</v>
      </c>
      <c r="X6" s="64" t="s">
        <v>223</v>
      </c>
      <c r="Y6" s="528" t="s">
        <v>479</v>
      </c>
      <c r="Z6" s="528" t="s">
        <v>426</v>
      </c>
      <c r="AA6" s="64" t="s">
        <v>298</v>
      </c>
      <c r="AB6" s="64" t="s">
        <v>235</v>
      </c>
      <c r="AC6" s="64" t="s">
        <v>236</v>
      </c>
      <c r="AD6" s="64" t="s">
        <v>270</v>
      </c>
      <c r="AE6" s="64" t="s">
        <v>223</v>
      </c>
      <c r="AF6" s="528" t="s">
        <v>480</v>
      </c>
      <c r="AG6" s="528" t="s">
        <v>474</v>
      </c>
      <c r="AH6" s="64" t="s">
        <v>298</v>
      </c>
      <c r="AI6" s="64" t="s">
        <v>235</v>
      </c>
      <c r="AJ6" s="64" t="s">
        <v>236</v>
      </c>
      <c r="AK6" s="64" t="s">
        <v>270</v>
      </c>
    </row>
    <row r="7" spans="1:38" s="35" customFormat="1" ht="12.75" x14ac:dyDescent="0.25">
      <c r="A7" s="123">
        <v>1</v>
      </c>
      <c r="B7" s="123">
        <v>2</v>
      </c>
      <c r="C7" s="123">
        <v>3</v>
      </c>
      <c r="D7" s="123">
        <v>4</v>
      </c>
      <c r="E7" s="123">
        <v>5</v>
      </c>
      <c r="F7" s="123">
        <v>6</v>
      </c>
      <c r="G7" s="123">
        <v>7</v>
      </c>
      <c r="H7" s="123">
        <v>8</v>
      </c>
      <c r="I7" s="123">
        <v>9</v>
      </c>
      <c r="J7" s="123">
        <v>10</v>
      </c>
      <c r="K7" s="123">
        <v>11</v>
      </c>
      <c r="L7" s="123">
        <v>12</v>
      </c>
      <c r="M7" s="123">
        <v>13</v>
      </c>
      <c r="N7" s="123">
        <v>14</v>
      </c>
      <c r="O7" s="123">
        <v>15</v>
      </c>
      <c r="P7" s="123">
        <v>16</v>
      </c>
      <c r="Q7" s="123">
        <v>17</v>
      </c>
      <c r="R7" s="123">
        <v>18</v>
      </c>
      <c r="S7" s="123">
        <v>19</v>
      </c>
      <c r="T7" s="123">
        <v>20</v>
      </c>
      <c r="U7" s="123">
        <v>21</v>
      </c>
      <c r="V7" s="123">
        <v>22</v>
      </c>
      <c r="W7" s="123">
        <v>23</v>
      </c>
      <c r="X7" s="123">
        <v>24</v>
      </c>
      <c r="Y7" s="123">
        <v>25</v>
      </c>
      <c r="Z7" s="123">
        <v>26</v>
      </c>
      <c r="AA7" s="123">
        <v>27</v>
      </c>
      <c r="AB7" s="123">
        <v>28</v>
      </c>
      <c r="AC7" s="123">
        <v>29</v>
      </c>
      <c r="AD7" s="123">
        <v>30</v>
      </c>
      <c r="AE7" s="123">
        <v>31</v>
      </c>
      <c r="AF7" s="123">
        <v>32</v>
      </c>
      <c r="AG7" s="123">
        <v>33</v>
      </c>
      <c r="AH7" s="123">
        <v>34</v>
      </c>
      <c r="AI7" s="123">
        <v>35</v>
      </c>
      <c r="AJ7" s="123">
        <v>36</v>
      </c>
      <c r="AK7" s="123">
        <v>37</v>
      </c>
    </row>
    <row r="8" spans="1:38" ht="40.5" x14ac:dyDescent="0.25">
      <c r="A8" s="225" t="s">
        <v>2</v>
      </c>
      <c r="B8" s="226" t="s">
        <v>490</v>
      </c>
      <c r="C8" s="227"/>
      <c r="D8" s="227"/>
      <c r="E8" s="191"/>
      <c r="F8" s="227"/>
      <c r="G8" s="227"/>
      <c r="H8" s="227"/>
      <c r="I8" s="227"/>
      <c r="J8" s="227"/>
      <c r="K8" s="227"/>
      <c r="L8" s="191"/>
      <c r="M8" s="227"/>
      <c r="N8" s="227"/>
      <c r="O8" s="227"/>
      <c r="P8" s="227"/>
      <c r="Q8" s="227"/>
      <c r="R8" s="191"/>
      <c r="S8" s="227"/>
      <c r="T8" s="191"/>
      <c r="U8" s="227"/>
      <c r="V8" s="106"/>
      <c r="W8" s="106"/>
      <c r="X8" s="106"/>
      <c r="Y8" s="227"/>
      <c r="Z8" s="227"/>
      <c r="AA8" s="106"/>
      <c r="AB8" s="106"/>
      <c r="AC8" s="106"/>
      <c r="AD8" s="106"/>
      <c r="AE8" s="106"/>
      <c r="AF8" s="227"/>
      <c r="AG8" s="227"/>
      <c r="AH8" s="106"/>
      <c r="AI8" s="106"/>
      <c r="AJ8" s="106"/>
      <c r="AK8" s="106"/>
    </row>
    <row r="9" spans="1:38" x14ac:dyDescent="0.25">
      <c r="A9" s="208"/>
      <c r="B9" s="191" t="s">
        <v>126</v>
      </c>
      <c r="C9" s="227"/>
      <c r="D9" s="227"/>
      <c r="E9" s="191"/>
      <c r="F9" s="227"/>
      <c r="G9" s="227"/>
      <c r="H9" s="227"/>
      <c r="I9" s="227"/>
      <c r="J9" s="227"/>
      <c r="K9" s="227"/>
      <c r="L9" s="191"/>
      <c r="M9" s="227"/>
      <c r="N9" s="227"/>
      <c r="O9" s="227"/>
      <c r="P9" s="227"/>
      <c r="Q9" s="227"/>
      <c r="R9" s="191"/>
      <c r="S9" s="227"/>
      <c r="T9" s="191"/>
      <c r="U9" s="227"/>
      <c r="V9" s="106"/>
      <c r="W9" s="106"/>
      <c r="X9" s="106"/>
      <c r="Y9" s="227"/>
      <c r="Z9" s="227"/>
      <c r="AA9" s="106"/>
      <c r="AB9" s="106"/>
      <c r="AC9" s="106"/>
      <c r="AD9" s="106"/>
      <c r="AE9" s="106"/>
      <c r="AF9" s="227"/>
      <c r="AG9" s="227"/>
      <c r="AH9" s="106"/>
      <c r="AI9" s="106"/>
      <c r="AJ9" s="106"/>
      <c r="AK9" s="106"/>
    </row>
    <row r="10" spans="1:38" x14ac:dyDescent="0.25">
      <c r="A10" s="208">
        <v>1</v>
      </c>
      <c r="B10" s="102"/>
      <c r="C10" s="208"/>
      <c r="D10" s="208"/>
      <c r="E10" s="102"/>
      <c r="F10" s="208"/>
      <c r="G10" s="208"/>
      <c r="H10" s="102"/>
      <c r="I10" s="102"/>
      <c r="J10" s="102"/>
      <c r="K10" s="227">
        <f>H10+I10+J10</f>
        <v>0</v>
      </c>
      <c r="L10" s="102"/>
      <c r="M10" s="208"/>
      <c r="N10" s="208"/>
      <c r="O10" s="208"/>
      <c r="P10" s="208"/>
      <c r="Q10" s="208"/>
      <c r="R10" s="227">
        <f>O10+P10+Q10</f>
        <v>0</v>
      </c>
      <c r="S10" s="227">
        <f>E10-L10</f>
        <v>0</v>
      </c>
      <c r="T10" s="227">
        <f t="shared" ref="T10:V12" si="0">H10-O10</f>
        <v>0</v>
      </c>
      <c r="U10" s="227">
        <f t="shared" si="0"/>
        <v>0</v>
      </c>
      <c r="V10" s="227">
        <f t="shared" si="0"/>
        <v>0</v>
      </c>
      <c r="W10" s="227">
        <f>T10+U10+V10</f>
        <v>0</v>
      </c>
      <c r="X10" s="102"/>
      <c r="Y10" s="208"/>
      <c r="Z10" s="208"/>
      <c r="AA10" s="208"/>
      <c r="AB10" s="208"/>
      <c r="AC10" s="208"/>
      <c r="AD10" s="227">
        <f>AA10+AB10+AC10</f>
        <v>0</v>
      </c>
      <c r="AE10" s="102"/>
      <c r="AF10" s="208"/>
      <c r="AG10" s="208"/>
      <c r="AH10" s="208"/>
      <c r="AI10" s="208"/>
      <c r="AJ10" s="208"/>
      <c r="AK10" s="227">
        <f>AH10+AI10+AJ10</f>
        <v>0</v>
      </c>
    </row>
    <row r="11" spans="1:38" x14ac:dyDescent="0.25">
      <c r="A11" s="208">
        <v>2</v>
      </c>
      <c r="B11" s="102"/>
      <c r="C11" s="208"/>
      <c r="D11" s="208"/>
      <c r="E11" s="102"/>
      <c r="F11" s="208"/>
      <c r="G11" s="208"/>
      <c r="H11" s="102"/>
      <c r="I11" s="102"/>
      <c r="J11" s="102"/>
      <c r="K11" s="227">
        <f>H11+I11+J11</f>
        <v>0</v>
      </c>
      <c r="L11" s="102"/>
      <c r="M11" s="208"/>
      <c r="N11" s="208"/>
      <c r="O11" s="208"/>
      <c r="P11" s="208"/>
      <c r="Q11" s="208"/>
      <c r="R11" s="227">
        <f>O11+P11+Q11</f>
        <v>0</v>
      </c>
      <c r="S11" s="227">
        <f>E11-L11</f>
        <v>0</v>
      </c>
      <c r="T11" s="227">
        <f t="shared" si="0"/>
        <v>0</v>
      </c>
      <c r="U11" s="227">
        <f t="shared" si="0"/>
        <v>0</v>
      </c>
      <c r="V11" s="227">
        <f t="shared" si="0"/>
        <v>0</v>
      </c>
      <c r="W11" s="227">
        <f>T11+U11+V11</f>
        <v>0</v>
      </c>
      <c r="X11" s="102"/>
      <c r="Y11" s="208"/>
      <c r="Z11" s="208"/>
      <c r="AA11" s="208"/>
      <c r="AB11" s="208"/>
      <c r="AC11" s="208"/>
      <c r="AD11" s="227">
        <f>AA11+AB11+AC11</f>
        <v>0</v>
      </c>
      <c r="AE11" s="102"/>
      <c r="AF11" s="208"/>
      <c r="AG11" s="208"/>
      <c r="AH11" s="208"/>
      <c r="AI11" s="208"/>
      <c r="AJ11" s="208"/>
      <c r="AK11" s="227">
        <f>AH11+AI11+AJ11</f>
        <v>0</v>
      </c>
    </row>
    <row r="12" spans="1:38" x14ac:dyDescent="0.25">
      <c r="A12" s="208">
        <v>3</v>
      </c>
      <c r="B12" s="228"/>
      <c r="C12" s="208"/>
      <c r="D12" s="208"/>
      <c r="E12" s="102"/>
      <c r="F12" s="208"/>
      <c r="G12" s="208"/>
      <c r="H12" s="102"/>
      <c r="I12" s="102"/>
      <c r="J12" s="102"/>
      <c r="K12" s="227">
        <f>H12+I12+J12</f>
        <v>0</v>
      </c>
      <c r="L12" s="102"/>
      <c r="M12" s="208"/>
      <c r="N12" s="208"/>
      <c r="O12" s="208"/>
      <c r="P12" s="208"/>
      <c r="Q12" s="208"/>
      <c r="R12" s="227">
        <f>O12+P12+Q12</f>
        <v>0</v>
      </c>
      <c r="S12" s="227">
        <f>E12-L12</f>
        <v>0</v>
      </c>
      <c r="T12" s="227">
        <f t="shared" si="0"/>
        <v>0</v>
      </c>
      <c r="U12" s="227">
        <f t="shared" si="0"/>
        <v>0</v>
      </c>
      <c r="V12" s="227">
        <f t="shared" si="0"/>
        <v>0</v>
      </c>
      <c r="W12" s="227">
        <f>T12+U12+V12</f>
        <v>0</v>
      </c>
      <c r="X12" s="102"/>
      <c r="Y12" s="208"/>
      <c r="Z12" s="208"/>
      <c r="AA12" s="208"/>
      <c r="AB12" s="208"/>
      <c r="AC12" s="208"/>
      <c r="AD12" s="227">
        <f>AA12+AB12+AC12</f>
        <v>0</v>
      </c>
      <c r="AE12" s="102"/>
      <c r="AF12" s="208"/>
      <c r="AG12" s="208"/>
      <c r="AH12" s="208"/>
      <c r="AI12" s="208"/>
      <c r="AJ12" s="208"/>
      <c r="AK12" s="227">
        <f>AH12+AI12+AJ12</f>
        <v>0</v>
      </c>
    </row>
    <row r="13" spans="1:38" s="230" customFormat="1" ht="14.25" x14ac:dyDescent="0.25">
      <c r="A13" s="225"/>
      <c r="B13" s="233" t="s">
        <v>280</v>
      </c>
      <c r="C13" s="229" t="s">
        <v>1</v>
      </c>
      <c r="D13" s="229" t="s">
        <v>1</v>
      </c>
      <c r="E13" s="229">
        <f>SUM(E10:E12)</f>
        <v>0</v>
      </c>
      <c r="F13" s="229" t="s">
        <v>1</v>
      </c>
      <c r="G13" s="229" t="s">
        <v>1</v>
      </c>
      <c r="H13" s="229">
        <f t="shared" ref="H13:AK13" si="1">SUM(H10:H12)</f>
        <v>0</v>
      </c>
      <c r="I13" s="229">
        <f t="shared" si="1"/>
        <v>0</v>
      </c>
      <c r="J13" s="229">
        <f t="shared" si="1"/>
        <v>0</v>
      </c>
      <c r="K13" s="229">
        <f t="shared" si="1"/>
        <v>0</v>
      </c>
      <c r="L13" s="229">
        <f>SUM(L10:L12)</f>
        <v>0</v>
      </c>
      <c r="M13" s="229" t="s">
        <v>1</v>
      </c>
      <c r="N13" s="229" t="s">
        <v>1</v>
      </c>
      <c r="O13" s="229">
        <f t="shared" si="1"/>
        <v>0</v>
      </c>
      <c r="P13" s="229">
        <f>SUM(P10:P12)</f>
        <v>0</v>
      </c>
      <c r="Q13" s="229">
        <f t="shared" si="1"/>
        <v>0</v>
      </c>
      <c r="R13" s="229">
        <f t="shared" si="1"/>
        <v>0</v>
      </c>
      <c r="S13" s="229">
        <f t="shared" si="1"/>
        <v>0</v>
      </c>
      <c r="T13" s="229">
        <f t="shared" si="1"/>
        <v>0</v>
      </c>
      <c r="U13" s="229">
        <f t="shared" si="1"/>
        <v>0</v>
      </c>
      <c r="V13" s="229">
        <f t="shared" si="1"/>
        <v>0</v>
      </c>
      <c r="W13" s="229">
        <f t="shared" si="1"/>
        <v>0</v>
      </c>
      <c r="X13" s="229">
        <f>SUM(X10:X12)</f>
        <v>0</v>
      </c>
      <c r="Y13" s="229" t="s">
        <v>1</v>
      </c>
      <c r="Z13" s="229" t="s">
        <v>1</v>
      </c>
      <c r="AA13" s="229">
        <f t="shared" si="1"/>
        <v>0</v>
      </c>
      <c r="AB13" s="229">
        <f t="shared" si="1"/>
        <v>0</v>
      </c>
      <c r="AC13" s="229">
        <f t="shared" si="1"/>
        <v>0</v>
      </c>
      <c r="AD13" s="229">
        <f t="shared" si="1"/>
        <v>0</v>
      </c>
      <c r="AE13" s="229">
        <f>SUM(AE10:AE12)</f>
        <v>0</v>
      </c>
      <c r="AF13" s="229" t="s">
        <v>1</v>
      </c>
      <c r="AG13" s="229" t="s">
        <v>1</v>
      </c>
      <c r="AH13" s="229">
        <f t="shared" si="1"/>
        <v>0</v>
      </c>
      <c r="AI13" s="229">
        <f t="shared" si="1"/>
        <v>0</v>
      </c>
      <c r="AJ13" s="229">
        <f t="shared" si="1"/>
        <v>0</v>
      </c>
      <c r="AK13" s="229">
        <f t="shared" si="1"/>
        <v>0</v>
      </c>
    </row>
    <row r="14" spans="1:38" x14ac:dyDescent="0.25">
      <c r="A14" s="208"/>
      <c r="B14" s="191"/>
      <c r="C14" s="227"/>
      <c r="D14" s="227"/>
      <c r="E14" s="191"/>
      <c r="F14" s="227"/>
      <c r="G14" s="227"/>
      <c r="H14" s="227"/>
      <c r="I14" s="227"/>
      <c r="J14" s="227"/>
      <c r="K14" s="227"/>
      <c r="L14" s="191"/>
      <c r="M14" s="227"/>
      <c r="N14" s="227"/>
      <c r="O14" s="227"/>
      <c r="P14" s="227"/>
      <c r="Q14" s="227"/>
      <c r="R14" s="191"/>
      <c r="S14" s="227"/>
      <c r="T14" s="191"/>
      <c r="U14" s="227"/>
      <c r="V14" s="106"/>
      <c r="W14" s="106"/>
      <c r="X14" s="106"/>
      <c r="Y14" s="227"/>
      <c r="Z14" s="227"/>
      <c r="AA14" s="106"/>
      <c r="AB14" s="106"/>
      <c r="AC14" s="106"/>
      <c r="AD14" s="106"/>
      <c r="AE14" s="106"/>
      <c r="AF14" s="227"/>
      <c r="AG14" s="227"/>
      <c r="AH14" s="106"/>
      <c r="AI14" s="106"/>
      <c r="AJ14" s="106"/>
      <c r="AK14" s="106"/>
    </row>
    <row r="15" spans="1:38" ht="40.5" x14ac:dyDescent="0.25">
      <c r="A15" s="225" t="s">
        <v>3</v>
      </c>
      <c r="B15" s="226" t="s">
        <v>275</v>
      </c>
      <c r="C15" s="227"/>
      <c r="D15" s="227"/>
      <c r="E15" s="226"/>
      <c r="F15" s="227"/>
      <c r="G15" s="227"/>
      <c r="H15" s="227"/>
      <c r="I15" s="227"/>
      <c r="J15" s="227"/>
      <c r="K15" s="227"/>
      <c r="L15" s="226"/>
      <c r="M15" s="227"/>
      <c r="N15" s="227"/>
      <c r="O15" s="227"/>
      <c r="P15" s="227"/>
      <c r="Q15" s="227"/>
      <c r="R15" s="226"/>
      <c r="S15" s="227"/>
      <c r="T15" s="226"/>
      <c r="U15" s="227"/>
      <c r="V15" s="106"/>
      <c r="W15" s="106"/>
      <c r="X15" s="106"/>
      <c r="Y15" s="227"/>
      <c r="Z15" s="227"/>
      <c r="AA15" s="106"/>
      <c r="AB15" s="106"/>
      <c r="AC15" s="106"/>
      <c r="AD15" s="106"/>
      <c r="AE15" s="106"/>
      <c r="AF15" s="227"/>
      <c r="AG15" s="227"/>
      <c r="AH15" s="106"/>
      <c r="AI15" s="106"/>
      <c r="AJ15" s="106"/>
      <c r="AK15" s="106"/>
    </row>
    <row r="16" spans="1:38" x14ac:dyDescent="0.25">
      <c r="A16" s="208"/>
      <c r="B16" s="191" t="s">
        <v>126</v>
      </c>
      <c r="C16" s="227"/>
      <c r="D16" s="227"/>
      <c r="E16" s="191"/>
      <c r="F16" s="227"/>
      <c r="G16" s="227"/>
      <c r="H16" s="227"/>
      <c r="I16" s="227"/>
      <c r="J16" s="227"/>
      <c r="K16" s="227"/>
      <c r="L16" s="191"/>
      <c r="M16" s="227"/>
      <c r="N16" s="227"/>
      <c r="O16" s="227"/>
      <c r="P16" s="227"/>
      <c r="Q16" s="227"/>
      <c r="R16" s="191"/>
      <c r="S16" s="227"/>
      <c r="T16" s="191"/>
      <c r="U16" s="227"/>
      <c r="V16" s="106"/>
      <c r="W16" s="106"/>
      <c r="X16" s="106"/>
      <c r="Y16" s="227"/>
      <c r="Z16" s="227"/>
      <c r="AA16" s="106"/>
      <c r="AB16" s="106"/>
      <c r="AC16" s="106"/>
      <c r="AD16" s="106"/>
      <c r="AE16" s="106"/>
      <c r="AF16" s="227"/>
      <c r="AG16" s="227"/>
      <c r="AH16" s="106"/>
      <c r="AI16" s="106"/>
      <c r="AJ16" s="106"/>
      <c r="AK16" s="106"/>
    </row>
    <row r="17" spans="1:37" x14ac:dyDescent="0.25">
      <c r="A17" s="208"/>
      <c r="B17" s="191" t="s">
        <v>238</v>
      </c>
      <c r="C17" s="227"/>
      <c r="D17" s="227"/>
      <c r="E17" s="191"/>
      <c r="F17" s="227"/>
      <c r="G17" s="227"/>
      <c r="H17" s="191"/>
      <c r="I17" s="191"/>
      <c r="J17" s="191"/>
      <c r="K17" s="191"/>
      <c r="L17" s="191"/>
      <c r="M17" s="227"/>
      <c r="N17" s="227"/>
      <c r="O17" s="191"/>
      <c r="P17" s="191"/>
      <c r="Q17" s="191"/>
      <c r="R17" s="191"/>
      <c r="S17" s="191"/>
      <c r="T17" s="191"/>
      <c r="U17" s="191"/>
      <c r="V17" s="106"/>
      <c r="W17" s="106"/>
      <c r="X17" s="106"/>
      <c r="Y17" s="227"/>
      <c r="Z17" s="227"/>
      <c r="AA17" s="106"/>
      <c r="AB17" s="106"/>
      <c r="AC17" s="106"/>
      <c r="AD17" s="106"/>
      <c r="AE17" s="106"/>
      <c r="AF17" s="227"/>
      <c r="AG17" s="227"/>
      <c r="AH17" s="106"/>
      <c r="AI17" s="106"/>
      <c r="AJ17" s="106"/>
      <c r="AK17" s="106"/>
    </row>
    <row r="18" spans="1:37" x14ac:dyDescent="0.25">
      <c r="A18" s="208"/>
      <c r="B18" s="191" t="s">
        <v>239</v>
      </c>
      <c r="C18" s="227"/>
      <c r="D18" s="227"/>
      <c r="E18" s="191"/>
      <c r="F18" s="227"/>
      <c r="G18" s="227"/>
      <c r="H18" s="191"/>
      <c r="I18" s="191"/>
      <c r="J18" s="191"/>
      <c r="K18" s="191"/>
      <c r="L18" s="191"/>
      <c r="M18" s="227"/>
      <c r="N18" s="227"/>
      <c r="O18" s="191"/>
      <c r="P18" s="191"/>
      <c r="Q18" s="191"/>
      <c r="R18" s="191"/>
      <c r="S18" s="191"/>
      <c r="T18" s="191"/>
      <c r="U18" s="191"/>
      <c r="V18" s="106"/>
      <c r="W18" s="106"/>
      <c r="X18" s="106"/>
      <c r="Y18" s="227"/>
      <c r="Z18" s="227"/>
      <c r="AA18" s="106"/>
      <c r="AB18" s="106"/>
      <c r="AC18" s="106"/>
      <c r="AD18" s="106"/>
      <c r="AE18" s="106"/>
      <c r="AF18" s="227"/>
      <c r="AG18" s="227"/>
      <c r="AH18" s="106"/>
      <c r="AI18" s="106"/>
      <c r="AJ18" s="106"/>
      <c r="AK18" s="106"/>
    </row>
    <row r="19" spans="1:37" x14ac:dyDescent="0.25">
      <c r="A19" s="208">
        <v>1</v>
      </c>
      <c r="B19" s="102"/>
      <c r="C19" s="208"/>
      <c r="D19" s="208"/>
      <c r="E19" s="102"/>
      <c r="F19" s="208"/>
      <c r="G19" s="208"/>
      <c r="H19" s="102"/>
      <c r="I19" s="102"/>
      <c r="J19" s="102"/>
      <c r="K19" s="227">
        <f>H19+I19+J19</f>
        <v>0</v>
      </c>
      <c r="L19" s="102"/>
      <c r="M19" s="208"/>
      <c r="N19" s="208"/>
      <c r="O19" s="208"/>
      <c r="P19" s="208"/>
      <c r="Q19" s="208"/>
      <c r="R19" s="227">
        <f>O19+P19+Q19</f>
        <v>0</v>
      </c>
      <c r="S19" s="227">
        <f>E19-L19</f>
        <v>0</v>
      </c>
      <c r="T19" s="227">
        <f t="shared" ref="T19:V21" si="2">H19-O19</f>
        <v>0</v>
      </c>
      <c r="U19" s="227">
        <f t="shared" si="2"/>
        <v>0</v>
      </c>
      <c r="V19" s="227">
        <f t="shared" si="2"/>
        <v>0</v>
      </c>
      <c r="W19" s="227">
        <f>T19+U19+V19</f>
        <v>0</v>
      </c>
      <c r="X19" s="102"/>
      <c r="Y19" s="208"/>
      <c r="Z19" s="208"/>
      <c r="AA19" s="208"/>
      <c r="AB19" s="208"/>
      <c r="AC19" s="208"/>
      <c r="AD19" s="227">
        <f>AA19+AB19+AC19</f>
        <v>0</v>
      </c>
      <c r="AE19" s="102"/>
      <c r="AF19" s="208"/>
      <c r="AG19" s="208"/>
      <c r="AH19" s="208"/>
      <c r="AI19" s="208"/>
      <c r="AJ19" s="208"/>
      <c r="AK19" s="227">
        <f>AH19+AI19+AJ19</f>
        <v>0</v>
      </c>
    </row>
    <row r="20" spans="1:37" x14ac:dyDescent="0.25">
      <c r="A20" s="208">
        <v>2</v>
      </c>
      <c r="B20" s="102"/>
      <c r="C20" s="208"/>
      <c r="D20" s="208"/>
      <c r="E20" s="102"/>
      <c r="F20" s="208"/>
      <c r="G20" s="208"/>
      <c r="H20" s="102"/>
      <c r="I20" s="102"/>
      <c r="J20" s="102"/>
      <c r="K20" s="227">
        <f>H20+I20+J20</f>
        <v>0</v>
      </c>
      <c r="L20" s="102"/>
      <c r="M20" s="208"/>
      <c r="N20" s="208"/>
      <c r="O20" s="208"/>
      <c r="P20" s="208"/>
      <c r="Q20" s="208"/>
      <c r="R20" s="227">
        <f>O20+P20+Q20</f>
        <v>0</v>
      </c>
      <c r="S20" s="227">
        <f>E20-L20</f>
        <v>0</v>
      </c>
      <c r="T20" s="227">
        <f t="shared" si="2"/>
        <v>0</v>
      </c>
      <c r="U20" s="227">
        <f t="shared" si="2"/>
        <v>0</v>
      </c>
      <c r="V20" s="227">
        <f t="shared" si="2"/>
        <v>0</v>
      </c>
      <c r="W20" s="227">
        <f>T20+U20+V20</f>
        <v>0</v>
      </c>
      <c r="X20" s="102"/>
      <c r="Y20" s="208"/>
      <c r="Z20" s="208"/>
      <c r="AA20" s="208"/>
      <c r="AB20" s="208"/>
      <c r="AC20" s="208"/>
      <c r="AD20" s="227">
        <f>AA20+AB20+AC20</f>
        <v>0</v>
      </c>
      <c r="AE20" s="102"/>
      <c r="AF20" s="208"/>
      <c r="AG20" s="208"/>
      <c r="AH20" s="208"/>
      <c r="AI20" s="208"/>
      <c r="AJ20" s="208"/>
      <c r="AK20" s="227">
        <f>AH20+AI20+AJ20</f>
        <v>0</v>
      </c>
    </row>
    <row r="21" spans="1:37" x14ac:dyDescent="0.25">
      <c r="A21" s="208">
        <v>3</v>
      </c>
      <c r="B21" s="228"/>
      <c r="C21" s="208"/>
      <c r="D21" s="208"/>
      <c r="E21" s="102"/>
      <c r="F21" s="208"/>
      <c r="G21" s="208"/>
      <c r="H21" s="102"/>
      <c r="I21" s="102"/>
      <c r="J21" s="102"/>
      <c r="K21" s="227">
        <f>H21+I21+J21</f>
        <v>0</v>
      </c>
      <c r="L21" s="102"/>
      <c r="M21" s="208"/>
      <c r="N21" s="208"/>
      <c r="O21" s="208"/>
      <c r="P21" s="208"/>
      <c r="Q21" s="208"/>
      <c r="R21" s="227">
        <f>O21+P21+Q21</f>
        <v>0</v>
      </c>
      <c r="S21" s="227">
        <f>E21-L21</f>
        <v>0</v>
      </c>
      <c r="T21" s="227">
        <f t="shared" si="2"/>
        <v>0</v>
      </c>
      <c r="U21" s="227">
        <f t="shared" si="2"/>
        <v>0</v>
      </c>
      <c r="V21" s="227">
        <f t="shared" si="2"/>
        <v>0</v>
      </c>
      <c r="W21" s="227">
        <f>T21+U21+V21</f>
        <v>0</v>
      </c>
      <c r="X21" s="102"/>
      <c r="Y21" s="208"/>
      <c r="Z21" s="208"/>
      <c r="AA21" s="208"/>
      <c r="AB21" s="208"/>
      <c r="AC21" s="208"/>
      <c r="AD21" s="227">
        <f>AA21+AB21+AC21</f>
        <v>0</v>
      </c>
      <c r="AE21" s="102"/>
      <c r="AF21" s="208"/>
      <c r="AG21" s="208"/>
      <c r="AH21" s="208"/>
      <c r="AI21" s="208"/>
      <c r="AJ21" s="208"/>
      <c r="AK21" s="227">
        <f>AH21+AI21+AJ21</f>
        <v>0</v>
      </c>
    </row>
    <row r="22" spans="1:37" s="230" customFormat="1" ht="27" x14ac:dyDescent="0.25">
      <c r="A22" s="225"/>
      <c r="B22" s="233" t="s">
        <v>240</v>
      </c>
      <c r="C22" s="229" t="s">
        <v>1</v>
      </c>
      <c r="D22" s="229" t="s">
        <v>1</v>
      </c>
      <c r="E22" s="229">
        <f>SUM(E19:E21)</f>
        <v>0</v>
      </c>
      <c r="F22" s="229" t="s">
        <v>1</v>
      </c>
      <c r="G22" s="229" t="s">
        <v>1</v>
      </c>
      <c r="H22" s="229">
        <f t="shared" ref="H22:Q22" si="3">SUM(H19:H21)</f>
        <v>0</v>
      </c>
      <c r="I22" s="229">
        <f t="shared" si="3"/>
        <v>0</v>
      </c>
      <c r="J22" s="229">
        <f t="shared" si="3"/>
        <v>0</v>
      </c>
      <c r="K22" s="229">
        <f t="shared" si="3"/>
        <v>0</v>
      </c>
      <c r="L22" s="229">
        <f>SUM(L19:L21)</f>
        <v>0</v>
      </c>
      <c r="M22" s="229" t="s">
        <v>1</v>
      </c>
      <c r="N22" s="229" t="s">
        <v>1</v>
      </c>
      <c r="O22" s="229">
        <f t="shared" si="3"/>
        <v>0</v>
      </c>
      <c r="P22" s="229">
        <f>SUM(P19:P21)</f>
        <v>0</v>
      </c>
      <c r="Q22" s="229">
        <f t="shared" si="3"/>
        <v>0</v>
      </c>
      <c r="R22" s="229">
        <f>SUM(R19:R21)</f>
        <v>0</v>
      </c>
      <c r="S22" s="229">
        <f>SUM(S19:S21)</f>
        <v>0</v>
      </c>
      <c r="T22" s="229">
        <f>SUM(T19:T21)</f>
        <v>0</v>
      </c>
      <c r="U22" s="229">
        <f t="shared" ref="U22:AK22" si="4">SUM(U19:U21)</f>
        <v>0</v>
      </c>
      <c r="V22" s="229">
        <f t="shared" si="4"/>
        <v>0</v>
      </c>
      <c r="W22" s="229">
        <f t="shared" si="4"/>
        <v>0</v>
      </c>
      <c r="X22" s="229">
        <f>SUM(X19:X21)</f>
        <v>0</v>
      </c>
      <c r="Y22" s="229" t="s">
        <v>1</v>
      </c>
      <c r="Z22" s="229" t="s">
        <v>1</v>
      </c>
      <c r="AA22" s="229">
        <f t="shared" si="4"/>
        <v>0</v>
      </c>
      <c r="AB22" s="229">
        <f t="shared" si="4"/>
        <v>0</v>
      </c>
      <c r="AC22" s="229">
        <f t="shared" si="4"/>
        <v>0</v>
      </c>
      <c r="AD22" s="229">
        <f t="shared" si="4"/>
        <v>0</v>
      </c>
      <c r="AE22" s="229">
        <f>SUM(AE19:AE21)</f>
        <v>0</v>
      </c>
      <c r="AF22" s="229" t="s">
        <v>1</v>
      </c>
      <c r="AG22" s="229" t="s">
        <v>1</v>
      </c>
      <c r="AH22" s="229">
        <f t="shared" si="4"/>
        <v>0</v>
      </c>
      <c r="AI22" s="229">
        <f t="shared" si="4"/>
        <v>0</v>
      </c>
      <c r="AJ22" s="229">
        <f t="shared" si="4"/>
        <v>0</v>
      </c>
      <c r="AK22" s="229">
        <f t="shared" si="4"/>
        <v>0</v>
      </c>
    </row>
    <row r="23" spans="1:37" x14ac:dyDescent="0.25">
      <c r="A23" s="208"/>
      <c r="B23" s="191" t="s">
        <v>239</v>
      </c>
      <c r="C23" s="227"/>
      <c r="D23" s="227"/>
      <c r="E23" s="191"/>
      <c r="F23" s="227"/>
      <c r="G23" s="227"/>
      <c r="H23" s="191"/>
      <c r="I23" s="191"/>
      <c r="J23" s="191"/>
      <c r="K23" s="191"/>
      <c r="L23" s="191"/>
      <c r="M23" s="227"/>
      <c r="N23" s="227"/>
      <c r="O23" s="191"/>
      <c r="P23" s="191"/>
      <c r="Q23" s="191"/>
      <c r="R23" s="191"/>
      <c r="S23" s="191"/>
      <c r="T23" s="191"/>
      <c r="U23" s="191"/>
      <c r="V23" s="106"/>
      <c r="W23" s="106"/>
      <c r="X23" s="106"/>
      <c r="Y23" s="227"/>
      <c r="Z23" s="227"/>
      <c r="AA23" s="106"/>
      <c r="AB23" s="106"/>
      <c r="AC23" s="106"/>
      <c r="AD23" s="106"/>
      <c r="AE23" s="106"/>
      <c r="AF23" s="227"/>
      <c r="AG23" s="227"/>
      <c r="AH23" s="106"/>
      <c r="AI23" s="106"/>
      <c r="AJ23" s="106"/>
      <c r="AK23" s="106"/>
    </row>
    <row r="24" spans="1:37" x14ac:dyDescent="0.25">
      <c r="A24" s="208">
        <v>1</v>
      </c>
      <c r="B24" s="102"/>
      <c r="C24" s="208"/>
      <c r="D24" s="208"/>
      <c r="E24" s="102"/>
      <c r="F24" s="208"/>
      <c r="G24" s="208"/>
      <c r="H24" s="102"/>
      <c r="I24" s="102"/>
      <c r="J24" s="102"/>
      <c r="K24" s="227">
        <f>H24+I24+J24</f>
        <v>0</v>
      </c>
      <c r="L24" s="102"/>
      <c r="M24" s="208"/>
      <c r="N24" s="208"/>
      <c r="O24" s="208"/>
      <c r="P24" s="208"/>
      <c r="Q24" s="208"/>
      <c r="R24" s="227">
        <f>O24+P24+Q24</f>
        <v>0</v>
      </c>
      <c r="S24" s="227">
        <f>E24-L24</f>
        <v>0</v>
      </c>
      <c r="T24" s="227">
        <f t="shared" ref="T24:V26" si="5">H24-O24</f>
        <v>0</v>
      </c>
      <c r="U24" s="227">
        <f t="shared" si="5"/>
        <v>0</v>
      </c>
      <c r="V24" s="227">
        <f t="shared" si="5"/>
        <v>0</v>
      </c>
      <c r="W24" s="227">
        <f>T24+U24+V24</f>
        <v>0</v>
      </c>
      <c r="X24" s="102"/>
      <c r="Y24" s="208"/>
      <c r="Z24" s="208"/>
      <c r="AA24" s="208"/>
      <c r="AB24" s="208"/>
      <c r="AC24" s="208"/>
      <c r="AD24" s="227">
        <f>AA24+AB24+AC24</f>
        <v>0</v>
      </c>
      <c r="AE24" s="102"/>
      <c r="AF24" s="208"/>
      <c r="AG24" s="208"/>
      <c r="AH24" s="208"/>
      <c r="AI24" s="208"/>
      <c r="AJ24" s="208"/>
      <c r="AK24" s="227">
        <f>AH24+AI24+AJ24</f>
        <v>0</v>
      </c>
    </row>
    <row r="25" spans="1:37" x14ac:dyDescent="0.25">
      <c r="A25" s="208">
        <v>2</v>
      </c>
      <c r="B25" s="102"/>
      <c r="C25" s="208"/>
      <c r="D25" s="208"/>
      <c r="E25" s="102"/>
      <c r="F25" s="208"/>
      <c r="G25" s="208"/>
      <c r="H25" s="102"/>
      <c r="I25" s="102"/>
      <c r="J25" s="102"/>
      <c r="K25" s="227">
        <f>H25+I25+J25</f>
        <v>0</v>
      </c>
      <c r="L25" s="102"/>
      <c r="M25" s="208"/>
      <c r="N25" s="208"/>
      <c r="O25" s="208"/>
      <c r="P25" s="208"/>
      <c r="Q25" s="208"/>
      <c r="R25" s="227">
        <f>O25+P25+Q25</f>
        <v>0</v>
      </c>
      <c r="S25" s="227">
        <f>E25-L25</f>
        <v>0</v>
      </c>
      <c r="T25" s="227">
        <f t="shared" si="5"/>
        <v>0</v>
      </c>
      <c r="U25" s="227">
        <f t="shared" si="5"/>
        <v>0</v>
      </c>
      <c r="V25" s="227">
        <f t="shared" si="5"/>
        <v>0</v>
      </c>
      <c r="W25" s="227">
        <f>T25+U25+V25</f>
        <v>0</v>
      </c>
      <c r="X25" s="102"/>
      <c r="Y25" s="208"/>
      <c r="Z25" s="208"/>
      <c r="AA25" s="208"/>
      <c r="AB25" s="208"/>
      <c r="AC25" s="208"/>
      <c r="AD25" s="227">
        <f>AA25+AB25+AC25</f>
        <v>0</v>
      </c>
      <c r="AE25" s="102"/>
      <c r="AF25" s="208"/>
      <c r="AG25" s="208"/>
      <c r="AH25" s="208"/>
      <c r="AI25" s="208"/>
      <c r="AJ25" s="208"/>
      <c r="AK25" s="227">
        <f>AH25+AI25+AJ25</f>
        <v>0</v>
      </c>
    </row>
    <row r="26" spans="1:37" x14ac:dyDescent="0.25">
      <c r="A26" s="208">
        <v>3</v>
      </c>
      <c r="B26" s="228"/>
      <c r="C26" s="208"/>
      <c r="D26" s="208"/>
      <c r="E26" s="102"/>
      <c r="F26" s="208"/>
      <c r="G26" s="208"/>
      <c r="H26" s="102"/>
      <c r="I26" s="102"/>
      <c r="J26" s="102"/>
      <c r="K26" s="227">
        <f>H26+I26+J26</f>
        <v>0</v>
      </c>
      <c r="L26" s="102"/>
      <c r="M26" s="208"/>
      <c r="N26" s="208"/>
      <c r="O26" s="208"/>
      <c r="P26" s="208"/>
      <c r="Q26" s="208"/>
      <c r="R26" s="227">
        <f>O26+P26+Q26</f>
        <v>0</v>
      </c>
      <c r="S26" s="227">
        <f>E26-L26</f>
        <v>0</v>
      </c>
      <c r="T26" s="227">
        <f t="shared" si="5"/>
        <v>0</v>
      </c>
      <c r="U26" s="227">
        <f t="shared" si="5"/>
        <v>0</v>
      </c>
      <c r="V26" s="227">
        <f t="shared" si="5"/>
        <v>0</v>
      </c>
      <c r="W26" s="227">
        <f>T26+U26+V26</f>
        <v>0</v>
      </c>
      <c r="X26" s="102"/>
      <c r="Y26" s="208"/>
      <c r="Z26" s="208"/>
      <c r="AA26" s="208"/>
      <c r="AB26" s="208"/>
      <c r="AC26" s="208"/>
      <c r="AD26" s="227">
        <f>AA26+AB26+AC26</f>
        <v>0</v>
      </c>
      <c r="AE26" s="102"/>
      <c r="AF26" s="208"/>
      <c r="AG26" s="208"/>
      <c r="AH26" s="208"/>
      <c r="AI26" s="208"/>
      <c r="AJ26" s="208"/>
      <c r="AK26" s="227">
        <f>AH26+AI26+AJ26</f>
        <v>0</v>
      </c>
    </row>
    <row r="27" spans="1:37" s="230" customFormat="1" ht="27" x14ac:dyDescent="0.25">
      <c r="A27" s="225"/>
      <c r="B27" s="233" t="s">
        <v>240</v>
      </c>
      <c r="C27" s="229" t="s">
        <v>1</v>
      </c>
      <c r="D27" s="229" t="s">
        <v>1</v>
      </c>
      <c r="E27" s="229">
        <f>SUM(E24:E26)</f>
        <v>0</v>
      </c>
      <c r="F27" s="229" t="s">
        <v>1</v>
      </c>
      <c r="G27" s="229" t="s">
        <v>1</v>
      </c>
      <c r="H27" s="229">
        <f t="shared" ref="H27:Q27" si="6">SUM(H24:H26)</f>
        <v>0</v>
      </c>
      <c r="I27" s="229">
        <f t="shared" si="6"/>
        <v>0</v>
      </c>
      <c r="J27" s="229">
        <f t="shared" si="6"/>
        <v>0</v>
      </c>
      <c r="K27" s="229">
        <f t="shared" si="6"/>
        <v>0</v>
      </c>
      <c r="L27" s="229">
        <f>SUM(L24:L26)</f>
        <v>0</v>
      </c>
      <c r="M27" s="229" t="s">
        <v>1</v>
      </c>
      <c r="N27" s="229" t="s">
        <v>1</v>
      </c>
      <c r="O27" s="229">
        <f t="shared" si="6"/>
        <v>0</v>
      </c>
      <c r="P27" s="229">
        <f>SUM(P24:P26)</f>
        <v>0</v>
      </c>
      <c r="Q27" s="229">
        <f t="shared" si="6"/>
        <v>0</v>
      </c>
      <c r="R27" s="229">
        <f>SUM(R24:R26)</f>
        <v>0</v>
      </c>
      <c r="S27" s="229">
        <f>SUM(S24:S26)</f>
        <v>0</v>
      </c>
      <c r="T27" s="229">
        <f>SUM(T24:T26)</f>
        <v>0</v>
      </c>
      <c r="U27" s="229">
        <f>SUM(U24:U26)</f>
        <v>0</v>
      </c>
      <c r="V27" s="229">
        <f t="shared" ref="V27:AK27" si="7">SUM(V24:V26)</f>
        <v>0</v>
      </c>
      <c r="W27" s="229">
        <f t="shared" si="7"/>
        <v>0</v>
      </c>
      <c r="X27" s="229">
        <f>SUM(X24:X26)</f>
        <v>0</v>
      </c>
      <c r="Y27" s="229" t="s">
        <v>1</v>
      </c>
      <c r="Z27" s="229" t="s">
        <v>1</v>
      </c>
      <c r="AA27" s="229">
        <f t="shared" si="7"/>
        <v>0</v>
      </c>
      <c r="AB27" s="229">
        <f t="shared" si="7"/>
        <v>0</v>
      </c>
      <c r="AC27" s="229">
        <f t="shared" si="7"/>
        <v>0</v>
      </c>
      <c r="AD27" s="229">
        <f t="shared" si="7"/>
        <v>0</v>
      </c>
      <c r="AE27" s="229">
        <f>SUM(AE24:AE26)</f>
        <v>0</v>
      </c>
      <c r="AF27" s="229" t="s">
        <v>1</v>
      </c>
      <c r="AG27" s="229" t="s">
        <v>1</v>
      </c>
      <c r="AH27" s="229">
        <f t="shared" si="7"/>
        <v>0</v>
      </c>
      <c r="AI27" s="229">
        <f t="shared" si="7"/>
        <v>0</v>
      </c>
      <c r="AJ27" s="229">
        <f t="shared" si="7"/>
        <v>0</v>
      </c>
      <c r="AK27" s="229">
        <f t="shared" si="7"/>
        <v>0</v>
      </c>
    </row>
    <row r="28" spans="1:37" s="230" customFormat="1" ht="27" x14ac:dyDescent="0.25">
      <c r="A28" s="225"/>
      <c r="B28" s="233" t="s">
        <v>276</v>
      </c>
      <c r="C28" s="229" t="s">
        <v>1</v>
      </c>
      <c r="D28" s="229" t="s">
        <v>1</v>
      </c>
      <c r="E28" s="229">
        <f>E22+E27</f>
        <v>0</v>
      </c>
      <c r="F28" s="229" t="s">
        <v>1</v>
      </c>
      <c r="G28" s="229" t="s">
        <v>1</v>
      </c>
      <c r="H28" s="229">
        <f t="shared" ref="H28:Q28" si="8">H22+H27</f>
        <v>0</v>
      </c>
      <c r="I28" s="229">
        <f t="shared" si="8"/>
        <v>0</v>
      </c>
      <c r="J28" s="229">
        <f t="shared" si="8"/>
        <v>0</v>
      </c>
      <c r="K28" s="229">
        <f t="shared" si="8"/>
        <v>0</v>
      </c>
      <c r="L28" s="229">
        <f>L22+L27</f>
        <v>0</v>
      </c>
      <c r="M28" s="229" t="s">
        <v>1</v>
      </c>
      <c r="N28" s="229" t="s">
        <v>1</v>
      </c>
      <c r="O28" s="229">
        <f t="shared" si="8"/>
        <v>0</v>
      </c>
      <c r="P28" s="229">
        <f>P22+P27</f>
        <v>0</v>
      </c>
      <c r="Q28" s="229">
        <f t="shared" si="8"/>
        <v>0</v>
      </c>
      <c r="R28" s="229">
        <f>R22+R27</f>
        <v>0</v>
      </c>
      <c r="S28" s="229">
        <f>S22+S27</f>
        <v>0</v>
      </c>
      <c r="T28" s="229">
        <f>T22+T27</f>
        <v>0</v>
      </c>
      <c r="U28" s="229">
        <f>U22+U27</f>
        <v>0</v>
      </c>
      <c r="V28" s="229">
        <f t="shared" ref="V28:AK28" si="9">V22+V27</f>
        <v>0</v>
      </c>
      <c r="W28" s="229">
        <f t="shared" si="9"/>
        <v>0</v>
      </c>
      <c r="X28" s="229">
        <f>X22+X27</f>
        <v>0</v>
      </c>
      <c r="Y28" s="229" t="s">
        <v>1</v>
      </c>
      <c r="Z28" s="229" t="s">
        <v>1</v>
      </c>
      <c r="AA28" s="229">
        <f t="shared" si="9"/>
        <v>0</v>
      </c>
      <c r="AB28" s="229">
        <f t="shared" si="9"/>
        <v>0</v>
      </c>
      <c r="AC28" s="229">
        <f t="shared" si="9"/>
        <v>0</v>
      </c>
      <c r="AD28" s="229">
        <f t="shared" si="9"/>
        <v>0</v>
      </c>
      <c r="AE28" s="229">
        <f>AE22+AE27</f>
        <v>0</v>
      </c>
      <c r="AF28" s="229" t="s">
        <v>1</v>
      </c>
      <c r="AG28" s="229" t="s">
        <v>1</v>
      </c>
      <c r="AH28" s="229">
        <f t="shared" si="9"/>
        <v>0</v>
      </c>
      <c r="AI28" s="229">
        <f t="shared" si="9"/>
        <v>0</v>
      </c>
      <c r="AJ28" s="229">
        <f t="shared" si="9"/>
        <v>0</v>
      </c>
      <c r="AK28" s="229">
        <f t="shared" si="9"/>
        <v>0</v>
      </c>
    </row>
    <row r="29" spans="1:37" x14ac:dyDescent="0.25">
      <c r="A29" s="208"/>
      <c r="B29" s="228"/>
      <c r="C29" s="227"/>
      <c r="D29" s="227"/>
      <c r="E29" s="228"/>
      <c r="F29" s="227"/>
      <c r="G29" s="227"/>
      <c r="H29" s="227"/>
      <c r="I29" s="227"/>
      <c r="J29" s="227"/>
      <c r="K29" s="227"/>
      <c r="L29" s="228"/>
      <c r="M29" s="227"/>
      <c r="N29" s="227"/>
      <c r="O29" s="227"/>
      <c r="P29" s="227"/>
      <c r="Q29" s="227"/>
      <c r="R29" s="228"/>
      <c r="S29" s="227"/>
      <c r="T29" s="228"/>
      <c r="U29" s="227"/>
      <c r="V29" s="106"/>
      <c r="W29" s="106"/>
      <c r="X29" s="106"/>
      <c r="Y29" s="227"/>
      <c r="Z29" s="227"/>
      <c r="AA29" s="106"/>
      <c r="AB29" s="106"/>
      <c r="AC29" s="106"/>
      <c r="AD29" s="106"/>
      <c r="AE29" s="106"/>
      <c r="AF29" s="227"/>
      <c r="AG29" s="227"/>
      <c r="AH29" s="106"/>
      <c r="AI29" s="106"/>
      <c r="AJ29" s="106"/>
      <c r="AK29" s="106"/>
    </row>
    <row r="30" spans="1:37" x14ac:dyDescent="0.25">
      <c r="A30" s="208"/>
      <c r="B30" s="102"/>
      <c r="C30" s="227"/>
      <c r="D30" s="227"/>
      <c r="E30" s="102"/>
      <c r="F30" s="227"/>
      <c r="G30" s="227"/>
      <c r="H30" s="227"/>
      <c r="I30" s="227"/>
      <c r="J30" s="227"/>
      <c r="K30" s="227"/>
      <c r="L30" s="102"/>
      <c r="M30" s="227"/>
      <c r="N30" s="227"/>
      <c r="O30" s="227"/>
      <c r="P30" s="227"/>
      <c r="Q30" s="227"/>
      <c r="R30" s="102"/>
      <c r="S30" s="227"/>
      <c r="T30" s="102"/>
      <c r="U30" s="227"/>
      <c r="V30" s="106"/>
      <c r="W30" s="106"/>
      <c r="X30" s="106"/>
      <c r="Y30" s="227"/>
      <c r="Z30" s="227"/>
      <c r="AA30" s="106"/>
      <c r="AB30" s="106"/>
      <c r="AC30" s="106"/>
      <c r="AD30" s="106"/>
      <c r="AE30" s="106"/>
      <c r="AF30" s="227"/>
      <c r="AG30" s="227"/>
      <c r="AH30" s="106"/>
      <c r="AI30" s="106"/>
      <c r="AJ30" s="106"/>
      <c r="AK30" s="106"/>
    </row>
    <row r="31" spans="1:37" ht="54" x14ac:dyDescent="0.25">
      <c r="A31" s="225" t="s">
        <v>4</v>
      </c>
      <c r="B31" s="226" t="s">
        <v>475</v>
      </c>
      <c r="C31" s="227"/>
      <c r="D31" s="227"/>
      <c r="E31" s="226"/>
      <c r="F31" s="227"/>
      <c r="G31" s="227"/>
      <c r="H31" s="227"/>
      <c r="I31" s="227"/>
      <c r="J31" s="227"/>
      <c r="K31" s="227"/>
      <c r="L31" s="226"/>
      <c r="M31" s="227"/>
      <c r="N31" s="227"/>
      <c r="O31" s="227"/>
      <c r="P31" s="227"/>
      <c r="Q31" s="227"/>
      <c r="R31" s="226"/>
      <c r="S31" s="227"/>
      <c r="T31" s="226"/>
      <c r="U31" s="227"/>
      <c r="V31" s="106"/>
      <c r="W31" s="106"/>
      <c r="X31" s="106"/>
      <c r="Y31" s="227"/>
      <c r="Z31" s="227"/>
      <c r="AA31" s="106"/>
      <c r="AB31" s="106"/>
      <c r="AC31" s="106"/>
      <c r="AD31" s="106"/>
      <c r="AE31" s="106"/>
      <c r="AF31" s="227"/>
      <c r="AG31" s="227"/>
      <c r="AH31" s="106"/>
      <c r="AI31" s="106"/>
      <c r="AJ31" s="106"/>
      <c r="AK31" s="106"/>
    </row>
    <row r="32" spans="1:37" x14ac:dyDescent="0.25">
      <c r="A32" s="208"/>
      <c r="B32" s="191" t="s">
        <v>126</v>
      </c>
      <c r="C32" s="227"/>
      <c r="D32" s="227"/>
      <c r="E32" s="191"/>
      <c r="F32" s="227"/>
      <c r="G32" s="227"/>
      <c r="H32" s="227"/>
      <c r="I32" s="227"/>
      <c r="J32" s="227"/>
      <c r="K32" s="227"/>
      <c r="L32" s="191"/>
      <c r="M32" s="227"/>
      <c r="N32" s="227"/>
      <c r="O32" s="227"/>
      <c r="P32" s="227"/>
      <c r="Q32" s="227"/>
      <c r="R32" s="191"/>
      <c r="S32" s="227"/>
      <c r="T32" s="191"/>
      <c r="U32" s="227"/>
      <c r="V32" s="106"/>
      <c r="W32" s="106"/>
      <c r="X32" s="106"/>
      <c r="Y32" s="227"/>
      <c r="Z32" s="227"/>
      <c r="AA32" s="106"/>
      <c r="AB32" s="106"/>
      <c r="AC32" s="106"/>
      <c r="AD32" s="106"/>
      <c r="AE32" s="106"/>
      <c r="AF32" s="227"/>
      <c r="AG32" s="227"/>
      <c r="AH32" s="106"/>
      <c r="AI32" s="106"/>
      <c r="AJ32" s="106"/>
      <c r="AK32" s="106"/>
    </row>
    <row r="33" spans="1:37" x14ac:dyDescent="0.25">
      <c r="A33" s="208">
        <v>1</v>
      </c>
      <c r="B33" s="102"/>
      <c r="C33" s="227"/>
      <c r="D33" s="227" t="s">
        <v>1</v>
      </c>
      <c r="E33" s="102"/>
      <c r="F33" s="227" t="s">
        <v>1</v>
      </c>
      <c r="G33" s="227"/>
      <c r="H33" s="208"/>
      <c r="I33" s="208"/>
      <c r="J33" s="208"/>
      <c r="K33" s="227">
        <f>H33+I33+J33</f>
        <v>0</v>
      </c>
      <c r="L33" s="102"/>
      <c r="M33" s="227" t="s">
        <v>1</v>
      </c>
      <c r="N33" s="227"/>
      <c r="O33" s="208"/>
      <c r="P33" s="208"/>
      <c r="Q33" s="208"/>
      <c r="R33" s="227">
        <f>O33+P33+Q33</f>
        <v>0</v>
      </c>
      <c r="S33" s="227">
        <f>E33-L33</f>
        <v>0</v>
      </c>
      <c r="T33" s="227">
        <f t="shared" ref="T33:V35" si="10">H33-O33</f>
        <v>0</v>
      </c>
      <c r="U33" s="227">
        <f t="shared" si="10"/>
        <v>0</v>
      </c>
      <c r="V33" s="227">
        <f t="shared" si="10"/>
        <v>0</v>
      </c>
      <c r="W33" s="227">
        <f>T33+U33+V33</f>
        <v>0</v>
      </c>
      <c r="X33" s="102"/>
      <c r="Y33" s="227" t="s">
        <v>1</v>
      </c>
      <c r="Z33" s="227"/>
      <c r="AA33" s="208"/>
      <c r="AB33" s="208"/>
      <c r="AC33" s="208"/>
      <c r="AD33" s="227">
        <f>AA33+AB33+AC33</f>
        <v>0</v>
      </c>
      <c r="AE33" s="102"/>
      <c r="AF33" s="227" t="s">
        <v>1</v>
      </c>
      <c r="AG33" s="227"/>
      <c r="AH33" s="208"/>
      <c r="AI33" s="208"/>
      <c r="AJ33" s="208"/>
      <c r="AK33" s="227">
        <f>AH33+AI33+AJ33</f>
        <v>0</v>
      </c>
    </row>
    <row r="34" spans="1:37" x14ac:dyDescent="0.25">
      <c r="A34" s="208">
        <v>2</v>
      </c>
      <c r="B34" s="102"/>
      <c r="C34" s="227"/>
      <c r="D34" s="227" t="s">
        <v>1</v>
      </c>
      <c r="E34" s="102"/>
      <c r="F34" s="227" t="s">
        <v>1</v>
      </c>
      <c r="G34" s="227"/>
      <c r="H34" s="208"/>
      <c r="I34" s="208"/>
      <c r="J34" s="208"/>
      <c r="K34" s="227">
        <f>H34+I34+J34</f>
        <v>0</v>
      </c>
      <c r="L34" s="102"/>
      <c r="M34" s="227" t="s">
        <v>1</v>
      </c>
      <c r="N34" s="227"/>
      <c r="O34" s="208"/>
      <c r="P34" s="208"/>
      <c r="Q34" s="208"/>
      <c r="R34" s="227">
        <f>O34+P34+Q34</f>
        <v>0</v>
      </c>
      <c r="S34" s="227">
        <f>E34-L34</f>
        <v>0</v>
      </c>
      <c r="T34" s="227">
        <f t="shared" si="10"/>
        <v>0</v>
      </c>
      <c r="U34" s="227">
        <f t="shared" si="10"/>
        <v>0</v>
      </c>
      <c r="V34" s="227">
        <f t="shared" si="10"/>
        <v>0</v>
      </c>
      <c r="W34" s="227">
        <f>T34+U34+V34</f>
        <v>0</v>
      </c>
      <c r="X34" s="102"/>
      <c r="Y34" s="227" t="s">
        <v>1</v>
      </c>
      <c r="Z34" s="227"/>
      <c r="AA34" s="208"/>
      <c r="AB34" s="208"/>
      <c r="AC34" s="208"/>
      <c r="AD34" s="227">
        <f>AA34+AB34+AC34</f>
        <v>0</v>
      </c>
      <c r="AE34" s="102"/>
      <c r="AF34" s="227" t="s">
        <v>1</v>
      </c>
      <c r="AG34" s="227"/>
      <c r="AH34" s="208"/>
      <c r="AI34" s="208"/>
      <c r="AJ34" s="208"/>
      <c r="AK34" s="227">
        <f>AH34+AI34+AJ34</f>
        <v>0</v>
      </c>
    </row>
    <row r="35" spans="1:37" x14ac:dyDescent="0.25">
      <c r="A35" s="208">
        <v>3</v>
      </c>
      <c r="B35" s="102"/>
      <c r="C35" s="227"/>
      <c r="D35" s="227" t="s">
        <v>1</v>
      </c>
      <c r="E35" s="102"/>
      <c r="F35" s="227" t="s">
        <v>1</v>
      </c>
      <c r="G35" s="227"/>
      <c r="H35" s="208"/>
      <c r="I35" s="208"/>
      <c r="J35" s="208"/>
      <c r="K35" s="227">
        <f>H35+I35+J35</f>
        <v>0</v>
      </c>
      <c r="L35" s="102"/>
      <c r="M35" s="227" t="s">
        <v>1</v>
      </c>
      <c r="N35" s="227"/>
      <c r="O35" s="208"/>
      <c r="P35" s="208"/>
      <c r="Q35" s="208"/>
      <c r="R35" s="227">
        <f>O35+P35+Q35</f>
        <v>0</v>
      </c>
      <c r="S35" s="227">
        <f>E35-L35</f>
        <v>0</v>
      </c>
      <c r="T35" s="227">
        <f t="shared" si="10"/>
        <v>0</v>
      </c>
      <c r="U35" s="227">
        <f t="shared" si="10"/>
        <v>0</v>
      </c>
      <c r="V35" s="227">
        <f t="shared" si="10"/>
        <v>0</v>
      </c>
      <c r="W35" s="227">
        <f>T35+U35+V35</f>
        <v>0</v>
      </c>
      <c r="X35" s="102"/>
      <c r="Y35" s="227" t="s">
        <v>1</v>
      </c>
      <c r="Z35" s="227"/>
      <c r="AA35" s="208"/>
      <c r="AB35" s="208"/>
      <c r="AC35" s="208"/>
      <c r="AD35" s="227">
        <f>AA35+AB35+AC35</f>
        <v>0</v>
      </c>
      <c r="AE35" s="102"/>
      <c r="AF35" s="227" t="s">
        <v>1</v>
      </c>
      <c r="AG35" s="227"/>
      <c r="AH35" s="208"/>
      <c r="AI35" s="208"/>
      <c r="AJ35" s="208"/>
      <c r="AK35" s="227">
        <f>AH35+AI35+AJ35</f>
        <v>0</v>
      </c>
    </row>
    <row r="36" spans="1:37" s="230" customFormat="1" ht="14.25" x14ac:dyDescent="0.25">
      <c r="A36" s="225"/>
      <c r="B36" s="228" t="s">
        <v>113</v>
      </c>
      <c r="C36" s="229" t="s">
        <v>1</v>
      </c>
      <c r="D36" s="229" t="s">
        <v>1</v>
      </c>
      <c r="E36" s="229">
        <f>SUM(E33:E35)</f>
        <v>0</v>
      </c>
      <c r="F36" s="229" t="s">
        <v>1</v>
      </c>
      <c r="G36" s="229" t="s">
        <v>1</v>
      </c>
      <c r="H36" s="229">
        <f t="shared" ref="H36:Q36" si="11">SUM(H33:H35)</f>
        <v>0</v>
      </c>
      <c r="I36" s="229">
        <f t="shared" si="11"/>
        <v>0</v>
      </c>
      <c r="J36" s="229">
        <f t="shared" si="11"/>
        <v>0</v>
      </c>
      <c r="K36" s="229">
        <f t="shared" si="11"/>
        <v>0</v>
      </c>
      <c r="L36" s="229">
        <f>SUM(L33:L35)</f>
        <v>0</v>
      </c>
      <c r="M36" s="229" t="s">
        <v>1</v>
      </c>
      <c r="N36" s="229" t="s">
        <v>1</v>
      </c>
      <c r="O36" s="229">
        <f t="shared" si="11"/>
        <v>0</v>
      </c>
      <c r="P36" s="229">
        <f>SUM(P33:P35)</f>
        <v>0</v>
      </c>
      <c r="Q36" s="229">
        <f t="shared" si="11"/>
        <v>0</v>
      </c>
      <c r="R36" s="229">
        <f>SUM(R33:R35)</f>
        <v>0</v>
      </c>
      <c r="S36" s="229">
        <f>SUM(S33:S35)</f>
        <v>0</v>
      </c>
      <c r="T36" s="229">
        <f>SUM(T33:T35)</f>
        <v>0</v>
      </c>
      <c r="U36" s="229">
        <f>SUM(U33:U35)</f>
        <v>0</v>
      </c>
      <c r="V36" s="229">
        <f t="shared" ref="V36:AK36" si="12">SUM(V33:V35)</f>
        <v>0</v>
      </c>
      <c r="W36" s="229">
        <f t="shared" si="12"/>
        <v>0</v>
      </c>
      <c r="X36" s="229">
        <f>SUM(X33:X35)</f>
        <v>0</v>
      </c>
      <c r="Y36" s="229" t="s">
        <v>1</v>
      </c>
      <c r="Z36" s="229" t="s">
        <v>1</v>
      </c>
      <c r="AA36" s="229">
        <f t="shared" si="12"/>
        <v>0</v>
      </c>
      <c r="AB36" s="229">
        <f t="shared" si="12"/>
        <v>0</v>
      </c>
      <c r="AC36" s="229">
        <f t="shared" si="12"/>
        <v>0</v>
      </c>
      <c r="AD36" s="229">
        <f t="shared" si="12"/>
        <v>0</v>
      </c>
      <c r="AE36" s="229">
        <f>SUM(AE33:AE35)</f>
        <v>0</v>
      </c>
      <c r="AF36" s="229" t="s">
        <v>1</v>
      </c>
      <c r="AG36" s="229" t="s">
        <v>1</v>
      </c>
      <c r="AH36" s="229">
        <f t="shared" si="12"/>
        <v>0</v>
      </c>
      <c r="AI36" s="229">
        <f t="shared" si="12"/>
        <v>0</v>
      </c>
      <c r="AJ36" s="229">
        <f t="shared" si="12"/>
        <v>0</v>
      </c>
      <c r="AK36" s="229">
        <f t="shared" si="12"/>
        <v>0</v>
      </c>
    </row>
    <row r="37" spans="1:37" x14ac:dyDescent="0.25">
      <c r="A37" s="208"/>
      <c r="B37" s="102"/>
      <c r="C37" s="227"/>
      <c r="D37" s="227"/>
      <c r="E37" s="102"/>
      <c r="F37" s="227"/>
      <c r="G37" s="227"/>
      <c r="H37" s="102"/>
      <c r="I37" s="102"/>
      <c r="J37" s="102"/>
      <c r="K37" s="102"/>
      <c r="L37" s="102"/>
      <c r="M37" s="227"/>
      <c r="N37" s="227"/>
      <c r="O37" s="102"/>
      <c r="P37" s="102"/>
      <c r="Q37" s="102"/>
      <c r="R37" s="102"/>
      <c r="S37" s="102"/>
      <c r="T37" s="102"/>
      <c r="U37" s="102"/>
      <c r="V37" s="102"/>
      <c r="W37" s="102"/>
      <c r="X37" s="102"/>
      <c r="Y37" s="227"/>
      <c r="Z37" s="227"/>
      <c r="AA37" s="102"/>
      <c r="AB37" s="102"/>
      <c r="AC37" s="102"/>
      <c r="AD37" s="102"/>
      <c r="AE37" s="102"/>
      <c r="AF37" s="227"/>
      <c r="AG37" s="227"/>
      <c r="AH37" s="102"/>
      <c r="AI37" s="102"/>
      <c r="AJ37" s="102"/>
      <c r="AK37" s="102"/>
    </row>
    <row r="38" spans="1:37" s="230" customFormat="1" ht="27" x14ac:dyDescent="0.25">
      <c r="A38" s="225"/>
      <c r="B38" s="226" t="s">
        <v>277</v>
      </c>
      <c r="C38" s="229" t="s">
        <v>1</v>
      </c>
      <c r="D38" s="229" t="s">
        <v>1</v>
      </c>
      <c r="E38" s="229">
        <f>E13+E28+E36</f>
        <v>0</v>
      </c>
      <c r="F38" s="229" t="s">
        <v>1</v>
      </c>
      <c r="G38" s="229" t="s">
        <v>1</v>
      </c>
      <c r="H38" s="229">
        <f t="shared" ref="H38:AK38" si="13">H13+H28+H36</f>
        <v>0</v>
      </c>
      <c r="I38" s="229">
        <f t="shared" si="13"/>
        <v>0</v>
      </c>
      <c r="J38" s="229">
        <f t="shared" si="13"/>
        <v>0</v>
      </c>
      <c r="K38" s="229">
        <f t="shared" si="13"/>
        <v>0</v>
      </c>
      <c r="L38" s="229">
        <f>L13+L28+L36</f>
        <v>0</v>
      </c>
      <c r="M38" s="229" t="s">
        <v>1</v>
      </c>
      <c r="N38" s="229" t="s">
        <v>1</v>
      </c>
      <c r="O38" s="229">
        <f t="shared" si="13"/>
        <v>0</v>
      </c>
      <c r="P38" s="229">
        <f>P13+P28+P36</f>
        <v>0</v>
      </c>
      <c r="Q38" s="229">
        <f t="shared" si="13"/>
        <v>0</v>
      </c>
      <c r="R38" s="229">
        <f t="shared" si="13"/>
        <v>0</v>
      </c>
      <c r="S38" s="229">
        <f t="shared" si="13"/>
        <v>0</v>
      </c>
      <c r="T38" s="229">
        <f t="shared" si="13"/>
        <v>0</v>
      </c>
      <c r="U38" s="229">
        <f t="shared" si="13"/>
        <v>0</v>
      </c>
      <c r="V38" s="229">
        <f t="shared" si="13"/>
        <v>0</v>
      </c>
      <c r="W38" s="229">
        <f t="shared" si="13"/>
        <v>0</v>
      </c>
      <c r="X38" s="229">
        <f>X13+X28+X36</f>
        <v>0</v>
      </c>
      <c r="Y38" s="229" t="s">
        <v>1</v>
      </c>
      <c r="Z38" s="229" t="s">
        <v>1</v>
      </c>
      <c r="AA38" s="229">
        <f t="shared" si="13"/>
        <v>0</v>
      </c>
      <c r="AB38" s="229">
        <f t="shared" si="13"/>
        <v>0</v>
      </c>
      <c r="AC38" s="229">
        <f t="shared" si="13"/>
        <v>0</v>
      </c>
      <c r="AD38" s="229">
        <f t="shared" si="13"/>
        <v>0</v>
      </c>
      <c r="AE38" s="229">
        <f>AE13+AE28+AE36</f>
        <v>0</v>
      </c>
      <c r="AF38" s="229" t="s">
        <v>1</v>
      </c>
      <c r="AG38" s="229" t="s">
        <v>1</v>
      </c>
      <c r="AH38" s="229">
        <f t="shared" si="13"/>
        <v>0</v>
      </c>
      <c r="AI38" s="229">
        <f t="shared" si="13"/>
        <v>0</v>
      </c>
      <c r="AJ38" s="229">
        <f t="shared" si="13"/>
        <v>0</v>
      </c>
      <c r="AK38" s="229">
        <f t="shared" si="13"/>
        <v>0</v>
      </c>
    </row>
    <row r="39" spans="1:37" s="16" customFormat="1" ht="12.75" x14ac:dyDescent="0.25">
      <c r="A39" s="41"/>
      <c r="B39" s="234"/>
      <c r="C39" s="235"/>
      <c r="D39" s="41"/>
      <c r="E39" s="234"/>
      <c r="F39" s="41"/>
      <c r="G39" s="41"/>
      <c r="H39" s="41"/>
      <c r="I39" s="41"/>
      <c r="J39" s="41"/>
      <c r="K39" s="41"/>
      <c r="L39" s="234"/>
      <c r="M39" s="41"/>
      <c r="N39" s="41"/>
      <c r="O39" s="41" t="s">
        <v>0</v>
      </c>
      <c r="P39" s="41"/>
      <c r="Q39" s="41"/>
      <c r="R39" s="234"/>
      <c r="S39" s="41" t="s">
        <v>0</v>
      </c>
      <c r="T39" s="234"/>
      <c r="U39" s="41" t="s">
        <v>0</v>
      </c>
      <c r="Y39" s="41"/>
      <c r="Z39" s="41"/>
      <c r="AF39" s="41"/>
      <c r="AG39" s="41"/>
    </row>
    <row r="40" spans="1:37" s="20" customFormat="1" x14ac:dyDescent="0.25">
      <c r="A40" s="19"/>
    </row>
    <row r="41" spans="1:37" x14ac:dyDescent="0.25">
      <c r="B41" s="5" t="s">
        <v>242</v>
      </c>
    </row>
    <row r="42" spans="1:37" ht="27.75" customHeight="1" x14ac:dyDescent="0.25">
      <c r="B42" s="181" t="s">
        <v>472</v>
      </c>
      <c r="C42" s="181"/>
      <c r="D42" s="288"/>
      <c r="E42" s="288"/>
      <c r="F42" s="288"/>
      <c r="G42" s="288"/>
    </row>
    <row r="43" spans="1:37" ht="37.5" customHeight="1" x14ac:dyDescent="0.3">
      <c r="B43" s="1870" t="s">
        <v>471</v>
      </c>
      <c r="C43" s="1871"/>
      <c r="D43" s="1871"/>
      <c r="E43" s="1871"/>
      <c r="F43" s="1871"/>
      <c r="G43" s="1871"/>
      <c r="H43" s="1871"/>
      <c r="I43" s="1871"/>
    </row>
    <row r="44" spans="1:37" ht="29.25" customHeight="1" x14ac:dyDescent="0.3">
      <c r="B44" s="567" t="s">
        <v>494</v>
      </c>
      <c r="C44" s="288"/>
      <c r="D44" s="288"/>
      <c r="E44" s="288"/>
      <c r="F44" s="288"/>
      <c r="G44" s="288"/>
    </row>
    <row r="45" spans="1:37" s="20" customFormat="1" x14ac:dyDescent="0.25">
      <c r="A45" s="19"/>
    </row>
    <row r="46" spans="1:37" s="20" customFormat="1" x14ac:dyDescent="0.25">
      <c r="A46" s="19"/>
    </row>
    <row r="47" spans="1:37" s="20" customFormat="1" x14ac:dyDescent="0.25">
      <c r="A47" s="19"/>
    </row>
  </sheetData>
  <mergeCells count="2">
    <mergeCell ref="S5:W5"/>
    <mergeCell ref="B43:I43"/>
  </mergeCells>
  <phoneticPr fontId="2" type="noConversion"/>
  <pageMargins left="0.75" right="0.75" top="1" bottom="1" header="0.5" footer="0.5"/>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47"/>
  <sheetViews>
    <sheetView workbookViewId="0">
      <selection activeCell="G14" sqref="G14"/>
    </sheetView>
  </sheetViews>
  <sheetFormatPr defaultRowHeight="13.5" x14ac:dyDescent="0.25"/>
  <cols>
    <col min="1" max="1" width="3.5703125" style="31" customWidth="1"/>
    <col min="2" max="2" width="25.28515625" style="31" customWidth="1"/>
    <col min="3" max="6" width="12.5703125" style="31" customWidth="1"/>
    <col min="7" max="7" width="12.5703125" style="20" customWidth="1"/>
    <col min="8" max="9" width="12.5703125" style="31" customWidth="1"/>
    <col min="10" max="10" width="12.5703125" style="377" customWidth="1"/>
    <col min="11" max="12" width="12.5703125" style="335" customWidth="1"/>
    <col min="13" max="13" width="14.5703125" style="31" customWidth="1"/>
    <col min="14" max="16" width="13.85546875" style="31" customWidth="1"/>
    <col min="17" max="17" width="11.7109375" style="31" customWidth="1"/>
    <col min="18" max="18" width="9.42578125" style="31" customWidth="1"/>
    <col min="19" max="19" width="11.42578125" style="31" bestFit="1" customWidth="1"/>
    <col min="20" max="20" width="12.5703125" style="377" customWidth="1"/>
    <col min="21" max="22" width="13.42578125" style="335" customWidth="1"/>
    <col min="23" max="23" width="14.140625" style="31" customWidth="1"/>
    <col min="24" max="24" width="13" style="31" customWidth="1"/>
    <col min="25" max="25" width="12.5703125" style="88" customWidth="1"/>
    <col min="26" max="26" width="11.42578125" style="88" customWidth="1"/>
    <col min="27" max="27" width="10.85546875" style="31" customWidth="1"/>
    <col min="28" max="31" width="12.85546875" style="31" customWidth="1"/>
    <col min="32" max="36" width="15.140625" style="298" customWidth="1"/>
    <col min="37" max="16384" width="9.140625" style="298"/>
  </cols>
  <sheetData>
    <row r="1" spans="1:36" s="31" customFormat="1" ht="26.25" customHeight="1" x14ac:dyDescent="0.3">
      <c r="A1" s="30"/>
      <c r="B1" s="217" t="s">
        <v>230</v>
      </c>
      <c r="C1" s="217"/>
      <c r="D1" s="217"/>
      <c r="E1" s="217"/>
      <c r="F1" s="217"/>
      <c r="G1" s="217"/>
      <c r="H1" s="217"/>
      <c r="I1" s="217"/>
      <c r="J1" s="388"/>
      <c r="K1" s="369"/>
      <c r="L1" s="369"/>
      <c r="M1" s="133" t="s">
        <v>271</v>
      </c>
      <c r="R1" s="3"/>
      <c r="S1" s="134"/>
      <c r="T1" s="388"/>
      <c r="U1" s="337"/>
      <c r="V1" s="335"/>
      <c r="W1" s="134"/>
      <c r="X1" s="3"/>
      <c r="Y1" s="134"/>
      <c r="Z1" s="134"/>
      <c r="AA1" s="134"/>
      <c r="AB1" s="30"/>
      <c r="AC1" s="133"/>
      <c r="AE1" s="134"/>
    </row>
    <row r="2" spans="1:36" s="31" customFormat="1" ht="22.7" customHeight="1" thickBot="1" x14ac:dyDescent="0.3">
      <c r="A2" s="30"/>
      <c r="B2" s="23"/>
      <c r="C2" s="23"/>
      <c r="D2" s="23"/>
      <c r="E2" s="23"/>
      <c r="F2" s="23"/>
      <c r="G2" s="23"/>
      <c r="H2" s="23"/>
      <c r="I2" s="23"/>
      <c r="J2" s="389"/>
      <c r="L2" s="148"/>
      <c r="M2" s="402" t="s">
        <v>28</v>
      </c>
      <c r="N2" s="6"/>
      <c r="O2" s="6"/>
      <c r="P2" s="6"/>
      <c r="Q2" s="9"/>
      <c r="R2" s="178"/>
      <c r="S2" s="9"/>
      <c r="T2" s="389"/>
      <c r="U2" s="363"/>
      <c r="V2" s="364"/>
      <c r="W2" s="219"/>
      <c r="X2" s="178"/>
      <c r="Y2" s="9"/>
      <c r="Z2" s="9"/>
      <c r="AA2" s="178"/>
      <c r="AB2" s="148"/>
      <c r="AC2" s="148"/>
      <c r="AD2" s="148"/>
      <c r="AE2" s="148"/>
    </row>
    <row r="3" spans="1:36" s="180" customFormat="1" x14ac:dyDescent="0.25">
      <c r="A3" s="30"/>
      <c r="B3" s="403" t="s">
        <v>29</v>
      </c>
      <c r="C3" s="179"/>
      <c r="D3" s="179"/>
      <c r="E3" s="179"/>
      <c r="F3" s="179"/>
      <c r="G3" s="179"/>
      <c r="H3" s="179"/>
      <c r="I3" s="179"/>
      <c r="J3" s="387"/>
      <c r="K3" s="335"/>
      <c r="L3" s="335"/>
      <c r="N3" s="179"/>
      <c r="O3" s="179"/>
      <c r="P3" s="179"/>
      <c r="Q3" s="31"/>
      <c r="R3" s="31"/>
      <c r="S3" s="31"/>
      <c r="T3" s="387"/>
      <c r="U3" s="346"/>
      <c r="V3" s="365"/>
      <c r="X3" s="31"/>
      <c r="Y3" s="31"/>
      <c r="Z3" s="31"/>
      <c r="AB3" s="31"/>
      <c r="AD3" s="34"/>
    </row>
    <row r="4" spans="1:36" s="180" customFormat="1" ht="22.7" customHeight="1" x14ac:dyDescent="0.25">
      <c r="A4" s="30"/>
      <c r="B4" s="179"/>
      <c r="C4" s="179"/>
      <c r="D4" s="179"/>
      <c r="E4" s="179"/>
      <c r="F4" s="179"/>
      <c r="G4" s="179"/>
      <c r="H4" s="179"/>
      <c r="I4" s="179"/>
      <c r="J4" s="387"/>
      <c r="K4" s="335"/>
      <c r="L4" s="335"/>
      <c r="M4" s="41" t="s">
        <v>228</v>
      </c>
      <c r="N4" s="179"/>
      <c r="O4" s="179"/>
      <c r="P4" s="179"/>
      <c r="Q4" s="31"/>
      <c r="R4" s="31"/>
      <c r="S4" s="31"/>
      <c r="T4" s="387"/>
      <c r="U4" s="346"/>
      <c r="V4" s="365"/>
      <c r="X4" s="31"/>
      <c r="Y4" s="31"/>
      <c r="Z4" s="31"/>
      <c r="AB4" s="31"/>
      <c r="AC4" s="41"/>
      <c r="AD4" s="34"/>
    </row>
    <row r="5" spans="1:36" ht="12.75" customHeight="1" x14ac:dyDescent="0.25">
      <c r="A5" s="239"/>
      <c r="B5" s="240"/>
      <c r="C5" s="1904" t="s">
        <v>466</v>
      </c>
      <c r="D5" s="1905"/>
      <c r="E5" s="1905"/>
      <c r="F5" s="1905"/>
      <c r="G5" s="1905"/>
      <c r="H5" s="1905"/>
      <c r="I5" s="1905"/>
      <c r="J5" s="1905"/>
      <c r="K5" s="1905"/>
      <c r="L5" s="1905"/>
      <c r="M5" s="1905"/>
      <c r="N5" s="1906"/>
      <c r="O5" s="1900" t="s">
        <v>427</v>
      </c>
      <c r="P5" s="1876"/>
      <c r="Q5" s="1876"/>
      <c r="R5" s="1876"/>
      <c r="S5" s="1876"/>
      <c r="T5" s="1876"/>
      <c r="U5" s="1876"/>
      <c r="V5" s="1876"/>
      <c r="W5" s="1876"/>
      <c r="X5" s="1877"/>
      <c r="Y5" s="1900" t="s">
        <v>229</v>
      </c>
      <c r="Z5" s="1876"/>
      <c r="AA5" s="1876"/>
      <c r="AB5" s="1877"/>
      <c r="AC5" s="1900" t="s">
        <v>429</v>
      </c>
      <c r="AD5" s="1901"/>
      <c r="AE5" s="1901"/>
      <c r="AF5" s="1908"/>
      <c r="AG5" s="1900" t="s">
        <v>467</v>
      </c>
      <c r="AH5" s="1901"/>
      <c r="AI5" s="1901"/>
      <c r="AJ5" s="352"/>
    </row>
    <row r="6" spans="1:36" ht="21.75" customHeight="1" x14ac:dyDescent="0.25">
      <c r="A6" s="244"/>
      <c r="B6" s="244"/>
      <c r="C6" s="244"/>
      <c r="D6" s="244"/>
      <c r="E6" s="244"/>
      <c r="F6" s="244"/>
      <c r="G6" s="244"/>
      <c r="H6" s="244"/>
      <c r="I6" s="244"/>
      <c r="J6" s="390"/>
      <c r="K6" s="366"/>
      <c r="L6" s="366"/>
      <c r="M6" s="244"/>
      <c r="N6" s="244"/>
      <c r="O6" s="244"/>
      <c r="P6" s="244"/>
      <c r="Q6" s="244"/>
      <c r="R6" s="244"/>
      <c r="S6" s="244"/>
      <c r="T6" s="390"/>
      <c r="U6" s="366"/>
      <c r="V6" s="366"/>
      <c r="W6" s="244"/>
      <c r="X6" s="244"/>
      <c r="Y6" s="244"/>
      <c r="Z6" s="245"/>
      <c r="AA6" s="1902" t="s">
        <v>310</v>
      </c>
      <c r="AB6" s="305"/>
      <c r="AC6" s="244"/>
      <c r="AD6" s="245"/>
      <c r="AE6" s="1902" t="s">
        <v>310</v>
      </c>
      <c r="AF6" s="305"/>
      <c r="AG6" s="244"/>
      <c r="AH6" s="245"/>
      <c r="AI6" s="1902" t="s">
        <v>310</v>
      </c>
      <c r="AJ6" s="305"/>
    </row>
    <row r="7" spans="1:36" ht="89.25" x14ac:dyDescent="0.25">
      <c r="A7" s="224" t="s">
        <v>114</v>
      </c>
      <c r="B7" s="64" t="s">
        <v>269</v>
      </c>
      <c r="C7" s="64" t="s">
        <v>223</v>
      </c>
      <c r="D7" s="64" t="s">
        <v>232</v>
      </c>
      <c r="E7" s="64" t="s">
        <v>304</v>
      </c>
      <c r="F7" s="64" t="s">
        <v>308</v>
      </c>
      <c r="G7" s="64" t="s">
        <v>485</v>
      </c>
      <c r="H7" s="64" t="s">
        <v>297</v>
      </c>
      <c r="I7" s="286" t="s">
        <v>478</v>
      </c>
      <c r="J7" s="522" t="s">
        <v>333</v>
      </c>
      <c r="K7" s="338" t="s">
        <v>486</v>
      </c>
      <c r="L7" s="338" t="s">
        <v>370</v>
      </c>
      <c r="M7" s="251" t="s">
        <v>310</v>
      </c>
      <c r="N7" s="251" t="s">
        <v>327</v>
      </c>
      <c r="O7" s="64" t="s">
        <v>223</v>
      </c>
      <c r="P7" s="64" t="s">
        <v>308</v>
      </c>
      <c r="Q7" s="64" t="s">
        <v>487</v>
      </c>
      <c r="R7" s="64" t="s">
        <v>297</v>
      </c>
      <c r="S7" s="286" t="s">
        <v>488</v>
      </c>
      <c r="T7" s="522" t="s">
        <v>333</v>
      </c>
      <c r="U7" s="338" t="s">
        <v>309</v>
      </c>
      <c r="V7" s="338" t="s">
        <v>305</v>
      </c>
      <c r="W7" s="251" t="s">
        <v>310</v>
      </c>
      <c r="X7" s="251" t="s">
        <v>270</v>
      </c>
      <c r="Y7" s="251" t="s">
        <v>223</v>
      </c>
      <c r="Z7" s="297" t="s">
        <v>307</v>
      </c>
      <c r="AA7" s="1907"/>
      <c r="AB7" s="251" t="s">
        <v>270</v>
      </c>
      <c r="AC7" s="251" t="s">
        <v>223</v>
      </c>
      <c r="AD7" s="297" t="s">
        <v>253</v>
      </c>
      <c r="AE7" s="1903"/>
      <c r="AF7" s="251" t="s">
        <v>270</v>
      </c>
      <c r="AG7" s="251" t="s">
        <v>223</v>
      </c>
      <c r="AH7" s="297" t="s">
        <v>253</v>
      </c>
      <c r="AI7" s="1903"/>
      <c r="AJ7" s="251" t="s">
        <v>270</v>
      </c>
    </row>
    <row r="8" spans="1:36" x14ac:dyDescent="0.25">
      <c r="A8" s="123">
        <v>1</v>
      </c>
      <c r="B8" s="224">
        <v>2</v>
      </c>
      <c r="C8" s="224">
        <v>3</v>
      </c>
      <c r="D8" s="123">
        <v>4</v>
      </c>
      <c r="E8" s="224">
        <v>5</v>
      </c>
      <c r="F8" s="224">
        <v>6</v>
      </c>
      <c r="G8" s="123">
        <v>7</v>
      </c>
      <c r="H8" s="224">
        <v>8</v>
      </c>
      <c r="I8" s="224">
        <v>9</v>
      </c>
      <c r="J8" s="380">
        <v>10</v>
      </c>
      <c r="K8" s="224">
        <v>11</v>
      </c>
      <c r="L8" s="224">
        <v>12</v>
      </c>
      <c r="M8" s="123">
        <v>13</v>
      </c>
      <c r="N8" s="224">
        <v>14</v>
      </c>
      <c r="O8" s="224">
        <v>15</v>
      </c>
      <c r="P8" s="123">
        <v>16</v>
      </c>
      <c r="Q8" s="224">
        <v>17</v>
      </c>
      <c r="R8" s="224">
        <v>18</v>
      </c>
      <c r="S8" s="123">
        <v>19</v>
      </c>
      <c r="T8" s="395">
        <v>20</v>
      </c>
      <c r="U8" s="224">
        <v>21</v>
      </c>
      <c r="V8" s="123">
        <v>22</v>
      </c>
      <c r="W8" s="224">
        <v>23</v>
      </c>
      <c r="X8" s="224">
        <v>24</v>
      </c>
      <c r="Y8" s="123">
        <v>25</v>
      </c>
      <c r="Z8" s="224">
        <v>26</v>
      </c>
      <c r="AA8" s="224">
        <v>27</v>
      </c>
      <c r="AB8" s="123">
        <v>28</v>
      </c>
      <c r="AC8" s="224">
        <v>29</v>
      </c>
      <c r="AD8" s="224">
        <v>30</v>
      </c>
      <c r="AE8" s="123">
        <v>31</v>
      </c>
      <c r="AF8" s="224">
        <v>32</v>
      </c>
      <c r="AG8" s="224">
        <v>33</v>
      </c>
      <c r="AH8" s="123">
        <v>34</v>
      </c>
      <c r="AI8" s="224">
        <v>35</v>
      </c>
      <c r="AJ8" s="224">
        <v>36</v>
      </c>
    </row>
    <row r="9" spans="1:36" ht="42.75" x14ac:dyDescent="0.25">
      <c r="A9" s="102"/>
      <c r="B9" s="28" t="s">
        <v>279</v>
      </c>
      <c r="C9" s="28"/>
      <c r="D9" s="28"/>
      <c r="E9" s="28"/>
      <c r="F9" s="28"/>
      <c r="G9" s="18"/>
      <c r="H9" s="28"/>
      <c r="I9" s="28"/>
      <c r="J9" s="391"/>
      <c r="K9" s="370"/>
      <c r="L9" s="370"/>
      <c r="M9" s="28"/>
      <c r="N9" s="28"/>
      <c r="O9" s="253"/>
      <c r="P9" s="253"/>
      <c r="Q9" s="253"/>
      <c r="R9" s="253"/>
      <c r="S9" s="254"/>
      <c r="T9" s="391"/>
      <c r="U9" s="367"/>
      <c r="V9" s="367"/>
      <c r="W9" s="225"/>
      <c r="X9" s="225"/>
      <c r="Y9" s="254"/>
      <c r="Z9" s="254"/>
      <c r="AA9" s="254"/>
      <c r="AB9" s="225"/>
      <c r="AC9" s="254"/>
      <c r="AD9" s="254"/>
      <c r="AE9" s="254"/>
      <c r="AF9" s="225"/>
      <c r="AG9" s="254"/>
      <c r="AH9" s="254"/>
      <c r="AI9" s="254"/>
      <c r="AJ9" s="225"/>
    </row>
    <row r="10" spans="1:36" ht="14.25" x14ac:dyDescent="0.25">
      <c r="A10" s="102"/>
      <c r="B10" s="191" t="s">
        <v>126</v>
      </c>
      <c r="C10" s="191"/>
      <c r="D10" s="191"/>
      <c r="E10" s="191"/>
      <c r="F10" s="191"/>
      <c r="G10" s="301"/>
      <c r="H10" s="191"/>
      <c r="I10" s="191"/>
      <c r="J10" s="392"/>
      <c r="K10" s="349"/>
      <c r="L10" s="349"/>
      <c r="M10" s="191"/>
      <c r="N10" s="191"/>
      <c r="O10" s="253"/>
      <c r="P10" s="253"/>
      <c r="Q10" s="253"/>
      <c r="R10" s="253"/>
      <c r="S10" s="225"/>
      <c r="T10" s="392"/>
      <c r="U10" s="348"/>
      <c r="V10" s="348"/>
      <c r="W10" s="225"/>
      <c r="X10" s="225"/>
      <c r="Y10" s="225"/>
      <c r="Z10" s="225"/>
      <c r="AA10" s="253"/>
      <c r="AB10" s="225"/>
      <c r="AC10" s="225"/>
      <c r="AD10" s="225"/>
      <c r="AE10" s="253"/>
      <c r="AF10" s="225"/>
      <c r="AG10" s="225"/>
      <c r="AH10" s="225"/>
      <c r="AI10" s="253"/>
      <c r="AJ10" s="225"/>
    </row>
    <row r="11" spans="1:36" ht="18.75" customHeight="1" x14ac:dyDescent="0.25">
      <c r="A11" s="123"/>
      <c r="B11" s="226" t="s">
        <v>470</v>
      </c>
      <c r="C11" s="296"/>
      <c r="D11" s="296"/>
      <c r="E11" s="296"/>
      <c r="F11" s="296"/>
      <c r="G11" s="302"/>
      <c r="H11" s="296"/>
      <c r="I11" s="296"/>
      <c r="J11" s="393"/>
      <c r="K11" s="371"/>
      <c r="L11" s="371"/>
      <c r="M11" s="296"/>
      <c r="N11" s="296"/>
      <c r="O11" s="224"/>
      <c r="P11" s="224"/>
      <c r="Q11" s="224"/>
      <c r="R11" s="224"/>
      <c r="S11" s="224"/>
      <c r="T11" s="393"/>
      <c r="U11" s="339"/>
      <c r="V11" s="339"/>
      <c r="W11" s="224"/>
      <c r="X11" s="224"/>
      <c r="Y11" s="123"/>
      <c r="Z11" s="224"/>
      <c r="AA11" s="224"/>
      <c r="AB11" s="224"/>
      <c r="AC11" s="123"/>
      <c r="AD11" s="224"/>
      <c r="AE11" s="224"/>
      <c r="AF11" s="224"/>
      <c r="AG11" s="123"/>
      <c r="AH11" s="224"/>
      <c r="AI11" s="224"/>
      <c r="AJ11" s="224"/>
    </row>
    <row r="12" spans="1:36" ht="14.25" x14ac:dyDescent="0.25">
      <c r="A12" s="102"/>
      <c r="B12" s="191" t="s">
        <v>200</v>
      </c>
      <c r="C12" s="191"/>
      <c r="D12" s="191"/>
      <c r="E12" s="191"/>
      <c r="F12" s="191"/>
      <c r="G12" s="301"/>
      <c r="H12" s="191"/>
      <c r="I12" s="191"/>
      <c r="J12" s="392"/>
      <c r="K12" s="349"/>
      <c r="L12" s="349"/>
      <c r="M12" s="191"/>
      <c r="N12" s="191"/>
      <c r="O12" s="102"/>
      <c r="P12" s="102"/>
      <c r="Q12" s="102"/>
      <c r="R12" s="102"/>
      <c r="S12" s="102"/>
      <c r="T12" s="392"/>
      <c r="U12" s="340"/>
      <c r="V12" s="340"/>
      <c r="W12" s="102"/>
      <c r="X12" s="253"/>
      <c r="Y12" s="225"/>
      <c r="Z12" s="253"/>
      <c r="AA12" s="253"/>
      <c r="AB12" s="225"/>
      <c r="AC12" s="225"/>
      <c r="AD12" s="253"/>
      <c r="AE12" s="253"/>
      <c r="AF12" s="225"/>
      <c r="AG12" s="225"/>
      <c r="AH12" s="253"/>
      <c r="AI12" s="253"/>
      <c r="AJ12" s="225"/>
    </row>
    <row r="13" spans="1:36" ht="14.25" x14ac:dyDescent="0.25">
      <c r="A13" s="123">
        <v>1</v>
      </c>
      <c r="B13" s="224"/>
      <c r="C13" s="224"/>
      <c r="D13" s="224"/>
      <c r="E13" s="224"/>
      <c r="F13" s="224"/>
      <c r="G13" s="303"/>
      <c r="H13" s="224"/>
      <c r="I13" s="224"/>
      <c r="J13" s="381"/>
      <c r="K13" s="339"/>
      <c r="L13" s="339"/>
      <c r="M13" s="224"/>
      <c r="N13" s="255">
        <f>I13+M13</f>
        <v>0</v>
      </c>
      <c r="O13" s="29"/>
      <c r="P13" s="29"/>
      <c r="Q13" s="29"/>
      <c r="R13" s="29"/>
      <c r="S13" s="29"/>
      <c r="T13" s="381"/>
      <c r="U13" s="341"/>
      <c r="V13" s="341"/>
      <c r="W13" s="250"/>
      <c r="X13" s="255">
        <f>S13+W13</f>
        <v>0</v>
      </c>
      <c r="Y13" s="255">
        <f>C13-O13</f>
        <v>0</v>
      </c>
      <c r="Z13" s="255">
        <f>I13-S13</f>
        <v>0</v>
      </c>
      <c r="AA13" s="255">
        <f>M13-W13</f>
        <v>0</v>
      </c>
      <c r="AB13" s="255">
        <f>Z13+AA13</f>
        <v>0</v>
      </c>
      <c r="AC13" s="229"/>
      <c r="AD13" s="253"/>
      <c r="AE13" s="253"/>
      <c r="AF13" s="255">
        <f>AD13+AE13</f>
        <v>0</v>
      </c>
      <c r="AG13" s="229"/>
      <c r="AH13" s="253"/>
      <c r="AI13" s="253"/>
      <c r="AJ13" s="255">
        <f>AH13+AI13</f>
        <v>0</v>
      </c>
    </row>
    <row r="14" spans="1:36" ht="14.25" x14ac:dyDescent="0.25">
      <c r="A14" s="123">
        <v>2</v>
      </c>
      <c r="B14" s="224"/>
      <c r="C14" s="224"/>
      <c r="D14" s="224"/>
      <c r="E14" s="224"/>
      <c r="F14" s="224"/>
      <c r="G14" s="303"/>
      <c r="H14" s="224"/>
      <c r="I14" s="224"/>
      <c r="J14" s="381"/>
      <c r="K14" s="339"/>
      <c r="L14" s="339"/>
      <c r="M14" s="224"/>
      <c r="N14" s="255">
        <f>I14+M14</f>
        <v>0</v>
      </c>
      <c r="O14" s="29"/>
      <c r="P14" s="29"/>
      <c r="Q14" s="29"/>
      <c r="R14" s="29"/>
      <c r="S14" s="29"/>
      <c r="T14" s="381"/>
      <c r="U14" s="341"/>
      <c r="V14" s="341"/>
      <c r="W14" s="250"/>
      <c r="X14" s="255">
        <f>S14+W14</f>
        <v>0</v>
      </c>
      <c r="Y14" s="255">
        <f>C14-O14</f>
        <v>0</v>
      </c>
      <c r="Z14" s="255">
        <f>I14-S14</f>
        <v>0</v>
      </c>
      <c r="AA14" s="255">
        <f>M14-W14</f>
        <v>0</v>
      </c>
      <c r="AB14" s="255">
        <f>Z14+AA14</f>
        <v>0</v>
      </c>
      <c r="AC14" s="229"/>
      <c r="AD14" s="253"/>
      <c r="AE14" s="253"/>
      <c r="AF14" s="255">
        <f>AD14+AE14</f>
        <v>0</v>
      </c>
      <c r="AG14" s="229"/>
      <c r="AH14" s="253"/>
      <c r="AI14" s="253"/>
      <c r="AJ14" s="255">
        <f>AH14+AI14</f>
        <v>0</v>
      </c>
    </row>
    <row r="15" spans="1:36" ht="14.25" x14ac:dyDescent="0.25">
      <c r="A15" s="123">
        <v>3</v>
      </c>
      <c r="B15" s="224"/>
      <c r="C15" s="224"/>
      <c r="D15" s="224"/>
      <c r="E15" s="224"/>
      <c r="F15" s="224"/>
      <c r="G15" s="303"/>
      <c r="H15" s="224"/>
      <c r="I15" s="224"/>
      <c r="J15" s="381"/>
      <c r="K15" s="339"/>
      <c r="L15" s="339"/>
      <c r="M15" s="224"/>
      <c r="N15" s="255">
        <f>I15+M15</f>
        <v>0</v>
      </c>
      <c r="O15" s="102"/>
      <c r="P15" s="102"/>
      <c r="Q15" s="102"/>
      <c r="R15" s="102"/>
      <c r="S15" s="102"/>
      <c r="T15" s="381"/>
      <c r="U15" s="340"/>
      <c r="V15" s="340"/>
      <c r="W15" s="250"/>
      <c r="X15" s="255">
        <f>S15+W15</f>
        <v>0</v>
      </c>
      <c r="Y15" s="255">
        <f>C15-O15</f>
        <v>0</v>
      </c>
      <c r="Z15" s="255">
        <f>I15-S15</f>
        <v>0</v>
      </c>
      <c r="AA15" s="255">
        <f>M15-W15</f>
        <v>0</v>
      </c>
      <c r="AB15" s="255">
        <f>Z15+AA15</f>
        <v>0</v>
      </c>
      <c r="AC15" s="229"/>
      <c r="AD15" s="253"/>
      <c r="AE15" s="253"/>
      <c r="AF15" s="255">
        <f>AD15+AE15</f>
        <v>0</v>
      </c>
      <c r="AG15" s="229"/>
      <c r="AH15" s="253"/>
      <c r="AI15" s="253"/>
      <c r="AJ15" s="255">
        <f>AH15+AI15</f>
        <v>0</v>
      </c>
    </row>
    <row r="16" spans="1:36" s="299" customFormat="1" x14ac:dyDescent="0.25">
      <c r="A16" s="253"/>
      <c r="B16" s="232" t="s">
        <v>280</v>
      </c>
      <c r="C16" s="255">
        <f>SUM(C13:C15)</f>
        <v>0</v>
      </c>
      <c r="D16" s="255" t="s">
        <v>1</v>
      </c>
      <c r="E16" s="255" t="s">
        <v>1</v>
      </c>
      <c r="F16" s="255" t="s">
        <v>1</v>
      </c>
      <c r="G16" s="255" t="s">
        <v>1</v>
      </c>
      <c r="H16" s="255" t="s">
        <v>1</v>
      </c>
      <c r="I16" s="255">
        <f t="shared" ref="I16:O16" si="0">SUM(I13:I15)</f>
        <v>0</v>
      </c>
      <c r="J16" s="384">
        <f t="shared" si="0"/>
        <v>0</v>
      </c>
      <c r="K16" s="342">
        <f t="shared" si="0"/>
        <v>0</v>
      </c>
      <c r="L16" s="342">
        <f t="shared" si="0"/>
        <v>0</v>
      </c>
      <c r="M16" s="255">
        <f t="shared" si="0"/>
        <v>0</v>
      </c>
      <c r="N16" s="255">
        <f t="shared" si="0"/>
        <v>0</v>
      </c>
      <c r="O16" s="255">
        <f t="shared" si="0"/>
        <v>0</v>
      </c>
      <c r="P16" s="255" t="s">
        <v>1</v>
      </c>
      <c r="Q16" s="255" t="s">
        <v>1</v>
      </c>
      <c r="R16" s="255" t="s">
        <v>1</v>
      </c>
      <c r="S16" s="255">
        <f t="shared" ref="S16:AJ16" si="1">SUM(S13:S15)</f>
        <v>0</v>
      </c>
      <c r="T16" s="384">
        <f t="shared" si="1"/>
        <v>0</v>
      </c>
      <c r="U16" s="342">
        <f t="shared" si="1"/>
        <v>0</v>
      </c>
      <c r="V16" s="342">
        <f t="shared" si="1"/>
        <v>0</v>
      </c>
      <c r="W16" s="255">
        <f t="shared" si="1"/>
        <v>0</v>
      </c>
      <c r="X16" s="255">
        <f t="shared" si="1"/>
        <v>0</v>
      </c>
      <c r="Y16" s="255">
        <f t="shared" si="1"/>
        <v>0</v>
      </c>
      <c r="Z16" s="255">
        <f t="shared" si="1"/>
        <v>0</v>
      </c>
      <c r="AA16" s="255">
        <f t="shared" si="1"/>
        <v>0</v>
      </c>
      <c r="AB16" s="255">
        <f t="shared" si="1"/>
        <v>0</v>
      </c>
      <c r="AC16" s="255">
        <f t="shared" si="1"/>
        <v>0</v>
      </c>
      <c r="AD16" s="255">
        <f t="shared" si="1"/>
        <v>0</v>
      </c>
      <c r="AE16" s="255">
        <f t="shared" si="1"/>
        <v>0</v>
      </c>
      <c r="AF16" s="255">
        <f t="shared" si="1"/>
        <v>0</v>
      </c>
      <c r="AG16" s="255">
        <f t="shared" si="1"/>
        <v>0</v>
      </c>
      <c r="AH16" s="255">
        <f t="shared" si="1"/>
        <v>0</v>
      </c>
      <c r="AI16" s="255">
        <f t="shared" si="1"/>
        <v>0</v>
      </c>
      <c r="AJ16" s="255">
        <f t="shared" si="1"/>
        <v>0</v>
      </c>
    </row>
    <row r="17" spans="1:36" ht="14.25" x14ac:dyDescent="0.25">
      <c r="A17" s="102"/>
      <c r="B17" s="191"/>
      <c r="C17" s="191"/>
      <c r="D17" s="191"/>
      <c r="E17" s="191"/>
      <c r="F17" s="191"/>
      <c r="G17" s="301"/>
      <c r="H17" s="191"/>
      <c r="I17" s="191"/>
      <c r="J17" s="392"/>
      <c r="K17" s="349"/>
      <c r="L17" s="349"/>
      <c r="M17" s="191"/>
      <c r="N17" s="191"/>
      <c r="O17" s="253"/>
      <c r="P17" s="253"/>
      <c r="Q17" s="253"/>
      <c r="R17" s="253"/>
      <c r="S17" s="225"/>
      <c r="T17" s="392"/>
      <c r="U17" s="348"/>
      <c r="V17" s="348"/>
      <c r="W17" s="225"/>
      <c r="X17" s="225"/>
      <c r="Y17" s="225"/>
      <c r="Z17" s="225"/>
      <c r="AA17" s="253"/>
      <c r="AB17" s="225"/>
      <c r="AC17" s="225"/>
      <c r="AD17" s="225"/>
      <c r="AE17" s="253"/>
      <c r="AF17" s="225"/>
      <c r="AG17" s="225"/>
      <c r="AH17" s="225"/>
      <c r="AI17" s="253"/>
      <c r="AJ17" s="225"/>
    </row>
    <row r="18" spans="1:36" ht="14.25" x14ac:dyDescent="0.25">
      <c r="A18" s="102"/>
      <c r="B18" s="191"/>
      <c r="C18" s="191"/>
      <c r="D18" s="191"/>
      <c r="E18" s="191"/>
      <c r="F18" s="191"/>
      <c r="G18" s="301"/>
      <c r="H18" s="191"/>
      <c r="I18" s="191"/>
      <c r="J18" s="392"/>
      <c r="K18" s="349"/>
      <c r="L18" s="349"/>
      <c r="M18" s="191"/>
      <c r="N18" s="191"/>
      <c r="O18" s="253"/>
      <c r="P18" s="253"/>
      <c r="Q18" s="253"/>
      <c r="R18" s="253"/>
      <c r="S18" s="225"/>
      <c r="T18" s="392"/>
      <c r="U18" s="348"/>
      <c r="V18" s="348"/>
      <c r="W18" s="225"/>
      <c r="X18" s="225"/>
      <c r="Y18" s="225"/>
      <c r="Z18" s="225"/>
      <c r="AA18" s="253"/>
      <c r="AB18" s="225"/>
      <c r="AC18" s="225"/>
      <c r="AD18" s="225"/>
      <c r="AE18" s="253"/>
      <c r="AF18" s="225"/>
      <c r="AG18" s="225"/>
      <c r="AH18" s="225"/>
      <c r="AI18" s="253"/>
      <c r="AJ18" s="225"/>
    </row>
    <row r="19" spans="1:36" s="31" customFormat="1" ht="14.25" x14ac:dyDescent="0.25">
      <c r="A19" s="208"/>
      <c r="B19" s="191" t="s">
        <v>238</v>
      </c>
      <c r="C19" s="191"/>
      <c r="D19" s="191"/>
      <c r="E19" s="191"/>
      <c r="F19" s="191"/>
      <c r="G19" s="301"/>
      <c r="H19" s="191"/>
      <c r="I19" s="191"/>
      <c r="J19" s="392"/>
      <c r="K19" s="349"/>
      <c r="L19" s="349"/>
      <c r="M19" s="191"/>
      <c r="N19" s="191"/>
      <c r="O19" s="227"/>
      <c r="P19" s="227"/>
      <c r="Q19" s="227"/>
      <c r="R19" s="227"/>
      <c r="S19" s="191"/>
      <c r="T19" s="392"/>
      <c r="U19" s="349"/>
      <c r="V19" s="349"/>
      <c r="W19" s="191"/>
      <c r="X19" s="229"/>
      <c r="Y19" s="191"/>
      <c r="Z19" s="191"/>
      <c r="AA19" s="191"/>
      <c r="AB19" s="229"/>
      <c r="AC19" s="191"/>
      <c r="AD19" s="191"/>
      <c r="AE19" s="191"/>
      <c r="AF19" s="229"/>
      <c r="AG19" s="191"/>
      <c r="AH19" s="191"/>
      <c r="AI19" s="191"/>
      <c r="AJ19" s="229"/>
    </row>
    <row r="20" spans="1:36" s="31" customFormat="1" ht="14.25" x14ac:dyDescent="0.25">
      <c r="A20" s="208"/>
      <c r="B20" s="191" t="s">
        <v>239</v>
      </c>
      <c r="C20" s="191"/>
      <c r="D20" s="191"/>
      <c r="E20" s="191"/>
      <c r="F20" s="191"/>
      <c r="G20" s="301"/>
      <c r="H20" s="191"/>
      <c r="I20" s="191"/>
      <c r="J20" s="392"/>
      <c r="K20" s="349"/>
      <c r="L20" s="349"/>
      <c r="M20" s="191"/>
      <c r="N20" s="191"/>
      <c r="O20" s="227"/>
      <c r="P20" s="227"/>
      <c r="Q20" s="227"/>
      <c r="R20" s="227"/>
      <c r="S20" s="191"/>
      <c r="T20" s="392"/>
      <c r="U20" s="349"/>
      <c r="V20" s="349"/>
      <c r="W20" s="191"/>
      <c r="X20" s="229"/>
      <c r="Y20" s="191"/>
      <c r="Z20" s="191"/>
      <c r="AA20" s="191"/>
      <c r="AB20" s="229"/>
      <c r="AC20" s="191"/>
      <c r="AD20" s="191"/>
      <c r="AE20" s="191"/>
      <c r="AF20" s="229"/>
      <c r="AG20" s="191"/>
      <c r="AH20" s="191"/>
      <c r="AI20" s="191"/>
      <c r="AJ20" s="229"/>
    </row>
    <row r="21" spans="1:36" ht="14.25" x14ac:dyDescent="0.25">
      <c r="A21" s="102">
        <v>1</v>
      </c>
      <c r="B21" s="102"/>
      <c r="C21" s="224"/>
      <c r="D21" s="224"/>
      <c r="E21" s="224"/>
      <c r="F21" s="224"/>
      <c r="G21" s="303"/>
      <c r="H21" s="224"/>
      <c r="I21" s="224"/>
      <c r="J21" s="381"/>
      <c r="K21" s="339"/>
      <c r="L21" s="339"/>
      <c r="M21" s="224"/>
      <c r="N21" s="255">
        <f>I21+M21</f>
        <v>0</v>
      </c>
      <c r="O21" s="29"/>
      <c r="P21" s="29"/>
      <c r="Q21" s="29"/>
      <c r="R21" s="29"/>
      <c r="S21" s="29"/>
      <c r="T21" s="381"/>
      <c r="U21" s="341"/>
      <c r="V21" s="341"/>
      <c r="W21" s="250"/>
      <c r="X21" s="255">
        <f>S21+W21</f>
        <v>0</v>
      </c>
      <c r="Y21" s="255">
        <f>C21-O21</f>
        <v>0</v>
      </c>
      <c r="Z21" s="255">
        <f>I21-S21</f>
        <v>0</v>
      </c>
      <c r="AA21" s="255">
        <f>M21-W21</f>
        <v>0</v>
      </c>
      <c r="AB21" s="255">
        <f>Z21+AA21</f>
        <v>0</v>
      </c>
      <c r="AC21" s="229"/>
      <c r="AD21" s="253"/>
      <c r="AE21" s="253"/>
      <c r="AF21" s="255">
        <f>AD21+AE21</f>
        <v>0</v>
      </c>
      <c r="AG21" s="229"/>
      <c r="AH21" s="253"/>
      <c r="AI21" s="253"/>
      <c r="AJ21" s="255">
        <f>AH21+AI21</f>
        <v>0</v>
      </c>
    </row>
    <row r="22" spans="1:36" ht="14.25" x14ac:dyDescent="0.25">
      <c r="A22" s="102">
        <v>2</v>
      </c>
      <c r="B22" s="102"/>
      <c r="C22" s="224"/>
      <c r="D22" s="224"/>
      <c r="E22" s="224"/>
      <c r="F22" s="224"/>
      <c r="G22" s="303"/>
      <c r="H22" s="224"/>
      <c r="I22" s="224"/>
      <c r="J22" s="381"/>
      <c r="K22" s="339"/>
      <c r="L22" s="339"/>
      <c r="M22" s="224"/>
      <c r="N22" s="255">
        <f>I22+M22</f>
        <v>0</v>
      </c>
      <c r="O22" s="29"/>
      <c r="P22" s="29"/>
      <c r="Q22" s="29"/>
      <c r="R22" s="29"/>
      <c r="S22" s="29"/>
      <c r="T22" s="381"/>
      <c r="U22" s="341"/>
      <c r="V22" s="341"/>
      <c r="W22" s="250"/>
      <c r="X22" s="255">
        <f>S22+W22</f>
        <v>0</v>
      </c>
      <c r="Y22" s="255">
        <f>C22-O22</f>
        <v>0</v>
      </c>
      <c r="Z22" s="255">
        <f>I22-S22</f>
        <v>0</v>
      </c>
      <c r="AA22" s="255">
        <f>M22-W22</f>
        <v>0</v>
      </c>
      <c r="AB22" s="255">
        <f>Z22+AA22</f>
        <v>0</v>
      </c>
      <c r="AC22" s="229"/>
      <c r="AD22" s="253"/>
      <c r="AE22" s="253"/>
      <c r="AF22" s="255">
        <f>AD22+AE22</f>
        <v>0</v>
      </c>
      <c r="AG22" s="229"/>
      <c r="AH22" s="253"/>
      <c r="AI22" s="253"/>
      <c r="AJ22" s="255">
        <f>AH22+AI22</f>
        <v>0</v>
      </c>
    </row>
    <row r="23" spans="1:36" ht="14.25" x14ac:dyDescent="0.25">
      <c r="A23" s="102">
        <v>3</v>
      </c>
      <c r="B23" s="102"/>
      <c r="C23" s="224"/>
      <c r="D23" s="224"/>
      <c r="E23" s="224"/>
      <c r="F23" s="224"/>
      <c r="G23" s="303"/>
      <c r="H23" s="224"/>
      <c r="I23" s="224"/>
      <c r="J23" s="381"/>
      <c r="K23" s="339"/>
      <c r="L23" s="339"/>
      <c r="M23" s="224"/>
      <c r="N23" s="255">
        <f>I23+M23</f>
        <v>0</v>
      </c>
      <c r="O23" s="102"/>
      <c r="P23" s="102"/>
      <c r="Q23" s="102"/>
      <c r="R23" s="102"/>
      <c r="S23" s="102"/>
      <c r="T23" s="381"/>
      <c r="U23" s="340"/>
      <c r="V23" s="340"/>
      <c r="W23" s="250"/>
      <c r="X23" s="255">
        <f>S23+W23</f>
        <v>0</v>
      </c>
      <c r="Y23" s="255">
        <f>C23-O23</f>
        <v>0</v>
      </c>
      <c r="Z23" s="255">
        <f>I23-S23</f>
        <v>0</v>
      </c>
      <c r="AA23" s="255">
        <f>M23-W23</f>
        <v>0</v>
      </c>
      <c r="AB23" s="255">
        <f>Z23+AA23</f>
        <v>0</v>
      </c>
      <c r="AC23" s="229"/>
      <c r="AD23" s="253"/>
      <c r="AE23" s="253"/>
      <c r="AF23" s="255">
        <f>AD23+AE23</f>
        <v>0</v>
      </c>
      <c r="AG23" s="229"/>
      <c r="AH23" s="253"/>
      <c r="AI23" s="253"/>
      <c r="AJ23" s="255">
        <f>AH23+AI23</f>
        <v>0</v>
      </c>
    </row>
    <row r="24" spans="1:36" s="299" customFormat="1" x14ac:dyDescent="0.25">
      <c r="A24" s="253"/>
      <c r="B24" s="232" t="s">
        <v>280</v>
      </c>
      <c r="C24" s="255">
        <f>SUM(C21:C23)</f>
        <v>0</v>
      </c>
      <c r="D24" s="255" t="s">
        <v>1</v>
      </c>
      <c r="E24" s="255" t="s">
        <v>1</v>
      </c>
      <c r="F24" s="255" t="s">
        <v>1</v>
      </c>
      <c r="G24" s="255" t="s">
        <v>1</v>
      </c>
      <c r="H24" s="255" t="s">
        <v>1</v>
      </c>
      <c r="I24" s="255">
        <f t="shared" ref="I24:O24" si="2">SUM(I21:I23)</f>
        <v>0</v>
      </c>
      <c r="J24" s="384">
        <f t="shared" si="2"/>
        <v>0</v>
      </c>
      <c r="K24" s="342">
        <f t="shared" si="2"/>
        <v>0</v>
      </c>
      <c r="L24" s="342">
        <f t="shared" si="2"/>
        <v>0</v>
      </c>
      <c r="M24" s="255">
        <f t="shared" si="2"/>
        <v>0</v>
      </c>
      <c r="N24" s="255">
        <f t="shared" si="2"/>
        <v>0</v>
      </c>
      <c r="O24" s="255">
        <f t="shared" si="2"/>
        <v>0</v>
      </c>
      <c r="P24" s="255" t="s">
        <v>1</v>
      </c>
      <c r="Q24" s="255" t="s">
        <v>1</v>
      </c>
      <c r="R24" s="255" t="s">
        <v>1</v>
      </c>
      <c r="S24" s="255">
        <f t="shared" ref="S24:AJ24" si="3">SUM(S21:S23)</f>
        <v>0</v>
      </c>
      <c r="T24" s="384">
        <f t="shared" si="3"/>
        <v>0</v>
      </c>
      <c r="U24" s="342">
        <f t="shared" si="3"/>
        <v>0</v>
      </c>
      <c r="V24" s="342">
        <f t="shared" si="3"/>
        <v>0</v>
      </c>
      <c r="W24" s="255">
        <f t="shared" si="3"/>
        <v>0</v>
      </c>
      <c r="X24" s="255">
        <f t="shared" si="3"/>
        <v>0</v>
      </c>
      <c r="Y24" s="255">
        <f t="shared" si="3"/>
        <v>0</v>
      </c>
      <c r="Z24" s="255">
        <f t="shared" si="3"/>
        <v>0</v>
      </c>
      <c r="AA24" s="255">
        <f t="shared" si="3"/>
        <v>0</v>
      </c>
      <c r="AB24" s="255">
        <f t="shared" si="3"/>
        <v>0</v>
      </c>
      <c r="AC24" s="255">
        <f t="shared" si="3"/>
        <v>0</v>
      </c>
      <c r="AD24" s="255">
        <f t="shared" si="3"/>
        <v>0</v>
      </c>
      <c r="AE24" s="255">
        <f t="shared" si="3"/>
        <v>0</v>
      </c>
      <c r="AF24" s="255">
        <f t="shared" si="3"/>
        <v>0</v>
      </c>
      <c r="AG24" s="255">
        <f t="shared" si="3"/>
        <v>0</v>
      </c>
      <c r="AH24" s="255">
        <f t="shared" si="3"/>
        <v>0</v>
      </c>
      <c r="AI24" s="255">
        <f t="shared" si="3"/>
        <v>0</v>
      </c>
      <c r="AJ24" s="255">
        <f t="shared" si="3"/>
        <v>0</v>
      </c>
    </row>
    <row r="25" spans="1:36" s="299" customFormat="1" x14ac:dyDescent="0.25">
      <c r="A25" s="253"/>
      <c r="B25" s="232"/>
      <c r="C25" s="232"/>
      <c r="D25" s="232"/>
      <c r="E25" s="232"/>
      <c r="F25" s="232"/>
      <c r="G25" s="304"/>
      <c r="H25" s="232"/>
      <c r="I25" s="232"/>
      <c r="J25" s="394"/>
      <c r="K25" s="372"/>
      <c r="L25" s="372"/>
      <c r="M25" s="232"/>
      <c r="N25" s="232"/>
      <c r="O25" s="255"/>
      <c r="P25" s="255"/>
      <c r="Q25" s="255"/>
      <c r="R25" s="255"/>
      <c r="S25" s="255"/>
      <c r="T25" s="394"/>
      <c r="U25" s="342"/>
      <c r="V25" s="342"/>
      <c r="W25" s="255"/>
      <c r="X25" s="255"/>
      <c r="Y25" s="255"/>
      <c r="Z25" s="255"/>
      <c r="AA25" s="255"/>
      <c r="AB25" s="255"/>
      <c r="AC25" s="255"/>
      <c r="AD25" s="255"/>
      <c r="AE25" s="255"/>
      <c r="AF25" s="255"/>
      <c r="AG25" s="255"/>
      <c r="AH25" s="255"/>
      <c r="AI25" s="255"/>
      <c r="AJ25" s="255"/>
    </row>
    <row r="26" spans="1:36" s="299" customFormat="1" x14ac:dyDescent="0.25">
      <c r="A26" s="253"/>
      <c r="B26" s="232"/>
      <c r="C26" s="232"/>
      <c r="D26" s="232"/>
      <c r="E26" s="232"/>
      <c r="F26" s="232"/>
      <c r="G26" s="304"/>
      <c r="H26" s="232"/>
      <c r="I26" s="232"/>
      <c r="J26" s="394"/>
      <c r="K26" s="372"/>
      <c r="L26" s="372"/>
      <c r="M26" s="232"/>
      <c r="N26" s="232"/>
      <c r="O26" s="255"/>
      <c r="P26" s="255"/>
      <c r="Q26" s="255"/>
      <c r="R26" s="255"/>
      <c r="S26" s="255"/>
      <c r="T26" s="394"/>
      <c r="U26" s="342"/>
      <c r="V26" s="342"/>
      <c r="W26" s="255"/>
      <c r="X26" s="255"/>
      <c r="Y26" s="255"/>
      <c r="Z26" s="255"/>
      <c r="AA26" s="255"/>
      <c r="AB26" s="255"/>
      <c r="AC26" s="255"/>
      <c r="AD26" s="255"/>
      <c r="AE26" s="255"/>
      <c r="AF26" s="255"/>
      <c r="AG26" s="255"/>
      <c r="AH26" s="255"/>
      <c r="AI26" s="255"/>
      <c r="AJ26" s="255"/>
    </row>
    <row r="27" spans="1:36" s="31" customFormat="1" ht="14.25" x14ac:dyDescent="0.25">
      <c r="A27" s="208"/>
      <c r="B27" s="191" t="s">
        <v>238</v>
      </c>
      <c r="C27" s="191"/>
      <c r="D27" s="191"/>
      <c r="E27" s="191"/>
      <c r="F27" s="191"/>
      <c r="G27" s="301"/>
      <c r="H27" s="191"/>
      <c r="I27" s="191"/>
      <c r="J27" s="392"/>
      <c r="K27" s="349"/>
      <c r="L27" s="349"/>
      <c r="M27" s="191"/>
      <c r="N27" s="191"/>
      <c r="O27" s="227"/>
      <c r="P27" s="227"/>
      <c r="Q27" s="227"/>
      <c r="R27" s="227"/>
      <c r="S27" s="191"/>
      <c r="T27" s="392"/>
      <c r="U27" s="349"/>
      <c r="V27" s="349"/>
      <c r="W27" s="191"/>
      <c r="X27" s="229"/>
      <c r="Y27" s="191"/>
      <c r="Z27" s="191"/>
      <c r="AA27" s="191"/>
      <c r="AB27" s="229"/>
      <c r="AC27" s="191"/>
      <c r="AD27" s="191"/>
      <c r="AE27" s="191"/>
      <c r="AF27" s="229"/>
      <c r="AG27" s="191"/>
      <c r="AH27" s="191"/>
      <c r="AI27" s="191"/>
      <c r="AJ27" s="229"/>
    </row>
    <row r="28" spans="1:36" s="31" customFormat="1" ht="14.25" x14ac:dyDescent="0.25">
      <c r="A28" s="208"/>
      <c r="B28" s="191" t="s">
        <v>239</v>
      </c>
      <c r="C28" s="191"/>
      <c r="D28" s="191"/>
      <c r="E28" s="191"/>
      <c r="F28" s="191"/>
      <c r="G28" s="301"/>
      <c r="H28" s="191"/>
      <c r="I28" s="191"/>
      <c r="J28" s="392"/>
      <c r="K28" s="349"/>
      <c r="L28" s="349"/>
      <c r="M28" s="191"/>
      <c r="N28" s="191"/>
      <c r="O28" s="227"/>
      <c r="P28" s="227"/>
      <c r="Q28" s="227"/>
      <c r="R28" s="227"/>
      <c r="S28" s="191"/>
      <c r="T28" s="392"/>
      <c r="U28" s="349"/>
      <c r="V28" s="349"/>
      <c r="W28" s="191"/>
      <c r="X28" s="229"/>
      <c r="Y28" s="191"/>
      <c r="Z28" s="191"/>
      <c r="AA28" s="191"/>
      <c r="AB28" s="229"/>
      <c r="AC28" s="191"/>
      <c r="AD28" s="191"/>
      <c r="AE28" s="191"/>
      <c r="AF28" s="229"/>
      <c r="AG28" s="191"/>
      <c r="AH28" s="191"/>
      <c r="AI28" s="191"/>
      <c r="AJ28" s="229"/>
    </row>
    <row r="29" spans="1:36" ht="14.25" x14ac:dyDescent="0.25">
      <c r="A29" s="102">
        <v>1</v>
      </c>
      <c r="B29" s="102"/>
      <c r="C29" s="224"/>
      <c r="D29" s="224"/>
      <c r="E29" s="224"/>
      <c r="F29" s="224"/>
      <c r="G29" s="303"/>
      <c r="H29" s="224"/>
      <c r="I29" s="224"/>
      <c r="J29" s="381"/>
      <c r="K29" s="339"/>
      <c r="L29" s="339"/>
      <c r="M29" s="224"/>
      <c r="N29" s="255">
        <f>I29+M29</f>
        <v>0</v>
      </c>
      <c r="O29" s="29"/>
      <c r="P29" s="29"/>
      <c r="Q29" s="29"/>
      <c r="R29" s="29"/>
      <c r="S29" s="29"/>
      <c r="T29" s="381"/>
      <c r="U29" s="341"/>
      <c r="V29" s="341"/>
      <c r="W29" s="250"/>
      <c r="X29" s="255">
        <f>S29+W29</f>
        <v>0</v>
      </c>
      <c r="Y29" s="255">
        <f>C29-O29</f>
        <v>0</v>
      </c>
      <c r="Z29" s="255">
        <f>I29-S29</f>
        <v>0</v>
      </c>
      <c r="AA29" s="255">
        <f>M29-W29</f>
        <v>0</v>
      </c>
      <c r="AB29" s="255">
        <f>Z29+AA29</f>
        <v>0</v>
      </c>
      <c r="AC29" s="229"/>
      <c r="AD29" s="253"/>
      <c r="AE29" s="253"/>
      <c r="AF29" s="255">
        <f>AD29+AE29</f>
        <v>0</v>
      </c>
      <c r="AG29" s="229"/>
      <c r="AH29" s="253"/>
      <c r="AI29" s="253"/>
      <c r="AJ29" s="255">
        <f>AH29+AI29</f>
        <v>0</v>
      </c>
    </row>
    <row r="30" spans="1:36" ht="14.25" x14ac:dyDescent="0.25">
      <c r="A30" s="102">
        <v>2</v>
      </c>
      <c r="B30" s="102"/>
      <c r="C30" s="224"/>
      <c r="D30" s="224"/>
      <c r="E30" s="224"/>
      <c r="F30" s="224"/>
      <c r="G30" s="303"/>
      <c r="H30" s="224"/>
      <c r="I30" s="224"/>
      <c r="J30" s="381"/>
      <c r="K30" s="339"/>
      <c r="L30" s="339"/>
      <c r="M30" s="224"/>
      <c r="N30" s="255">
        <f>I30+M30</f>
        <v>0</v>
      </c>
      <c r="O30" s="29"/>
      <c r="P30" s="29"/>
      <c r="Q30" s="29"/>
      <c r="R30" s="29"/>
      <c r="S30" s="29"/>
      <c r="T30" s="381"/>
      <c r="U30" s="341"/>
      <c r="V30" s="341"/>
      <c r="W30" s="250"/>
      <c r="X30" s="255">
        <f>S30+W30</f>
        <v>0</v>
      </c>
      <c r="Y30" s="255">
        <f>C30-O30</f>
        <v>0</v>
      </c>
      <c r="Z30" s="255">
        <f>I30-S30</f>
        <v>0</v>
      </c>
      <c r="AA30" s="255">
        <f>M30-W30</f>
        <v>0</v>
      </c>
      <c r="AB30" s="255">
        <f>Z30+AA30</f>
        <v>0</v>
      </c>
      <c r="AC30" s="229"/>
      <c r="AD30" s="253"/>
      <c r="AE30" s="253"/>
      <c r="AF30" s="255">
        <f>AD30+AE30</f>
        <v>0</v>
      </c>
      <c r="AG30" s="229"/>
      <c r="AH30" s="253"/>
      <c r="AI30" s="253"/>
      <c r="AJ30" s="255">
        <f>AH30+AI30</f>
        <v>0</v>
      </c>
    </row>
    <row r="31" spans="1:36" ht="14.25" x14ac:dyDescent="0.25">
      <c r="A31" s="102">
        <v>3</v>
      </c>
      <c r="B31" s="102"/>
      <c r="C31" s="224"/>
      <c r="D31" s="224"/>
      <c r="E31" s="224"/>
      <c r="F31" s="224"/>
      <c r="G31" s="303"/>
      <c r="H31" s="224"/>
      <c r="I31" s="224"/>
      <c r="J31" s="381"/>
      <c r="K31" s="339"/>
      <c r="L31" s="339"/>
      <c r="M31" s="224"/>
      <c r="N31" s="255">
        <f>I31+M31</f>
        <v>0</v>
      </c>
      <c r="O31" s="102"/>
      <c r="P31" s="102"/>
      <c r="Q31" s="102"/>
      <c r="R31" s="102"/>
      <c r="S31" s="102"/>
      <c r="T31" s="381"/>
      <c r="U31" s="340"/>
      <c r="V31" s="340"/>
      <c r="W31" s="250"/>
      <c r="X31" s="255">
        <f>S31+W31</f>
        <v>0</v>
      </c>
      <c r="Y31" s="255">
        <f>C31-O31</f>
        <v>0</v>
      </c>
      <c r="Z31" s="255">
        <f>I31-S31</f>
        <v>0</v>
      </c>
      <c r="AA31" s="255">
        <f>M31-W31</f>
        <v>0</v>
      </c>
      <c r="AB31" s="255">
        <f>Z31+AA31</f>
        <v>0</v>
      </c>
      <c r="AC31" s="229"/>
      <c r="AD31" s="253"/>
      <c r="AE31" s="253"/>
      <c r="AF31" s="255">
        <f>AD31+AE31</f>
        <v>0</v>
      </c>
      <c r="AG31" s="229"/>
      <c r="AH31" s="253"/>
      <c r="AI31" s="253"/>
      <c r="AJ31" s="255">
        <f>AH31+AI31</f>
        <v>0</v>
      </c>
    </row>
    <row r="32" spans="1:36" s="299" customFormat="1" x14ac:dyDescent="0.25">
      <c r="A32" s="253"/>
      <c r="B32" s="232" t="s">
        <v>280</v>
      </c>
      <c r="C32" s="255">
        <f>SUM(C29:C31)</f>
        <v>0</v>
      </c>
      <c r="D32" s="255" t="s">
        <v>1</v>
      </c>
      <c r="E32" s="255" t="s">
        <v>1</v>
      </c>
      <c r="F32" s="255" t="s">
        <v>1</v>
      </c>
      <c r="G32" s="255" t="s">
        <v>1</v>
      </c>
      <c r="H32" s="255" t="s">
        <v>1</v>
      </c>
      <c r="I32" s="255">
        <f t="shared" ref="I32:O32" si="4">SUM(I29:I31)</f>
        <v>0</v>
      </c>
      <c r="J32" s="384">
        <f t="shared" si="4"/>
        <v>0</v>
      </c>
      <c r="K32" s="342">
        <f t="shared" si="4"/>
        <v>0</v>
      </c>
      <c r="L32" s="342">
        <f t="shared" si="4"/>
        <v>0</v>
      </c>
      <c r="M32" s="255">
        <f t="shared" si="4"/>
        <v>0</v>
      </c>
      <c r="N32" s="255">
        <f t="shared" si="4"/>
        <v>0</v>
      </c>
      <c r="O32" s="255">
        <f t="shared" si="4"/>
        <v>0</v>
      </c>
      <c r="P32" s="255" t="s">
        <v>1</v>
      </c>
      <c r="Q32" s="255" t="s">
        <v>1</v>
      </c>
      <c r="R32" s="255" t="s">
        <v>1</v>
      </c>
      <c r="S32" s="255">
        <f t="shared" ref="S32:AJ32" si="5">SUM(S29:S31)</f>
        <v>0</v>
      </c>
      <c r="T32" s="384">
        <f t="shared" si="5"/>
        <v>0</v>
      </c>
      <c r="U32" s="342">
        <f t="shared" si="5"/>
        <v>0</v>
      </c>
      <c r="V32" s="342">
        <f t="shared" si="5"/>
        <v>0</v>
      </c>
      <c r="W32" s="255">
        <f t="shared" si="5"/>
        <v>0</v>
      </c>
      <c r="X32" s="255">
        <f t="shared" si="5"/>
        <v>0</v>
      </c>
      <c r="Y32" s="255">
        <f t="shared" si="5"/>
        <v>0</v>
      </c>
      <c r="Z32" s="255">
        <f t="shared" si="5"/>
        <v>0</v>
      </c>
      <c r="AA32" s="255">
        <f t="shared" si="5"/>
        <v>0</v>
      </c>
      <c r="AB32" s="255">
        <f t="shared" si="5"/>
        <v>0</v>
      </c>
      <c r="AC32" s="255">
        <f t="shared" si="5"/>
        <v>0</v>
      </c>
      <c r="AD32" s="255">
        <f t="shared" si="5"/>
        <v>0</v>
      </c>
      <c r="AE32" s="255">
        <f t="shared" si="5"/>
        <v>0</v>
      </c>
      <c r="AF32" s="255">
        <f t="shared" si="5"/>
        <v>0</v>
      </c>
      <c r="AG32" s="255">
        <f t="shared" si="5"/>
        <v>0</v>
      </c>
      <c r="AH32" s="255">
        <f t="shared" si="5"/>
        <v>0</v>
      </c>
      <c r="AI32" s="255">
        <f t="shared" si="5"/>
        <v>0</v>
      </c>
      <c r="AJ32" s="255">
        <f t="shared" si="5"/>
        <v>0</v>
      </c>
    </row>
    <row r="33" spans="1:36" ht="14.25" x14ac:dyDescent="0.25">
      <c r="A33" s="102"/>
      <c r="B33" s="102"/>
      <c r="C33" s="102"/>
      <c r="D33" s="102"/>
      <c r="E33" s="102"/>
      <c r="F33" s="102"/>
      <c r="G33" s="262"/>
      <c r="H33" s="102"/>
      <c r="I33" s="102"/>
      <c r="J33" s="382"/>
      <c r="K33" s="340"/>
      <c r="L33" s="340"/>
      <c r="M33" s="102"/>
      <c r="N33" s="102"/>
      <c r="O33" s="253"/>
      <c r="P33" s="253"/>
      <c r="Q33" s="253"/>
      <c r="R33" s="253"/>
      <c r="S33" s="225"/>
      <c r="T33" s="382"/>
      <c r="U33" s="368"/>
      <c r="V33" s="368"/>
      <c r="W33" s="225"/>
      <c r="X33" s="225"/>
      <c r="Y33" s="225"/>
      <c r="Z33" s="225"/>
      <c r="AA33" s="225"/>
      <c r="AB33" s="225"/>
      <c r="AC33" s="225"/>
      <c r="AD33" s="225"/>
      <c r="AE33" s="225"/>
      <c r="AF33" s="225"/>
      <c r="AG33" s="225"/>
      <c r="AH33" s="225"/>
      <c r="AI33" s="225"/>
      <c r="AJ33" s="225"/>
    </row>
    <row r="34" spans="1:36" s="300" customFormat="1" ht="40.5" x14ac:dyDescent="0.25">
      <c r="A34" s="252"/>
      <c r="B34" s="226" t="s">
        <v>281</v>
      </c>
      <c r="C34" s="229">
        <f>C16+C24+C32</f>
        <v>0</v>
      </c>
      <c r="D34" s="306" t="s">
        <v>1</v>
      </c>
      <c r="E34" s="306" t="s">
        <v>1</v>
      </c>
      <c r="F34" s="306" t="s">
        <v>1</v>
      </c>
      <c r="G34" s="306" t="s">
        <v>1</v>
      </c>
      <c r="H34" s="306" t="s">
        <v>1</v>
      </c>
      <c r="I34" s="229">
        <f t="shared" ref="I34:AI34" si="6">I16+I24+I32</f>
        <v>0</v>
      </c>
      <c r="J34" s="385">
        <f>J16+J24+J32</f>
        <v>0</v>
      </c>
      <c r="K34" s="344">
        <f t="shared" si="6"/>
        <v>0</v>
      </c>
      <c r="L34" s="344">
        <f t="shared" si="6"/>
        <v>0</v>
      </c>
      <c r="M34" s="229">
        <f t="shared" si="6"/>
        <v>0</v>
      </c>
      <c r="N34" s="229">
        <f t="shared" si="6"/>
        <v>0</v>
      </c>
      <c r="O34" s="229">
        <f t="shared" si="6"/>
        <v>0</v>
      </c>
      <c r="P34" s="255" t="s">
        <v>1</v>
      </c>
      <c r="Q34" s="255" t="s">
        <v>1</v>
      </c>
      <c r="R34" s="255" t="s">
        <v>1</v>
      </c>
      <c r="S34" s="229">
        <f t="shared" si="6"/>
        <v>0</v>
      </c>
      <c r="T34" s="385">
        <f t="shared" si="6"/>
        <v>0</v>
      </c>
      <c r="U34" s="344">
        <f t="shared" si="6"/>
        <v>0</v>
      </c>
      <c r="V34" s="344">
        <f t="shared" si="6"/>
        <v>0</v>
      </c>
      <c r="W34" s="229">
        <f t="shared" si="6"/>
        <v>0</v>
      </c>
      <c r="X34" s="229">
        <f t="shared" si="6"/>
        <v>0</v>
      </c>
      <c r="Y34" s="229">
        <f t="shared" si="6"/>
        <v>0</v>
      </c>
      <c r="Z34" s="229">
        <f t="shared" si="6"/>
        <v>0</v>
      </c>
      <c r="AA34" s="229">
        <f t="shared" si="6"/>
        <v>0</v>
      </c>
      <c r="AB34" s="229">
        <f t="shared" si="6"/>
        <v>0</v>
      </c>
      <c r="AC34" s="229">
        <f t="shared" si="6"/>
        <v>0</v>
      </c>
      <c r="AD34" s="229">
        <f t="shared" si="6"/>
        <v>0</v>
      </c>
      <c r="AE34" s="229">
        <f t="shared" si="6"/>
        <v>0</v>
      </c>
      <c r="AF34" s="229">
        <f t="shared" si="6"/>
        <v>0</v>
      </c>
      <c r="AG34" s="229">
        <f t="shared" si="6"/>
        <v>0</v>
      </c>
      <c r="AH34" s="229">
        <f t="shared" si="6"/>
        <v>0</v>
      </c>
      <c r="AI34" s="229">
        <f t="shared" si="6"/>
        <v>0</v>
      </c>
      <c r="AJ34" s="229">
        <f>AJ16+AJ24+AJ32</f>
        <v>0</v>
      </c>
    </row>
    <row r="36" spans="1:36" ht="24.75" customHeight="1" x14ac:dyDescent="0.25">
      <c r="A36" s="5" t="s">
        <v>242</v>
      </c>
      <c r="B36" s="5"/>
      <c r="C36" s="5"/>
      <c r="D36" s="5"/>
      <c r="E36" s="5"/>
      <c r="F36" s="5"/>
      <c r="G36" s="5"/>
      <c r="K36" s="345"/>
      <c r="L36" s="345"/>
      <c r="M36" s="294"/>
      <c r="N36" s="294"/>
      <c r="O36" s="294"/>
      <c r="P36" s="294"/>
      <c r="Q36" s="294"/>
      <c r="AA36" s="294"/>
    </row>
    <row r="37" spans="1:36" ht="24.75" customHeight="1" x14ac:dyDescent="0.25">
      <c r="A37" s="288" t="s">
        <v>472</v>
      </c>
      <c r="B37" s="181"/>
      <c r="C37" s="288"/>
      <c r="D37" s="288"/>
      <c r="E37" s="288"/>
      <c r="F37" s="288"/>
      <c r="G37" s="5"/>
      <c r="H37" s="294"/>
      <c r="I37" s="294"/>
      <c r="J37" s="386"/>
      <c r="K37" s="345"/>
      <c r="L37" s="345"/>
      <c r="M37" s="294"/>
      <c r="N37" s="294"/>
      <c r="O37" s="294"/>
      <c r="P37" s="294"/>
      <c r="Q37" s="294"/>
      <c r="T37" s="386"/>
      <c r="AA37" s="294"/>
    </row>
    <row r="38" spans="1:36" ht="24.75" customHeight="1" x14ac:dyDescent="0.3">
      <c r="A38" s="290" t="s">
        <v>303</v>
      </c>
      <c r="B38" s="181"/>
      <c r="C38" s="288"/>
      <c r="D38" s="288"/>
      <c r="E38" s="288"/>
      <c r="F38" s="288"/>
      <c r="G38" s="5"/>
      <c r="H38" s="294"/>
      <c r="I38" s="294"/>
      <c r="J38" s="386"/>
      <c r="T38" s="386"/>
    </row>
    <row r="45" spans="1:36" x14ac:dyDescent="0.25">
      <c r="N45" s="180"/>
      <c r="O45" s="180"/>
      <c r="P45" s="180"/>
      <c r="Q45" s="180"/>
      <c r="R45" s="180"/>
      <c r="X45" s="180"/>
      <c r="AB45" s="180"/>
      <c r="AC45" s="180"/>
    </row>
    <row r="46" spans="1:36" ht="11.25" customHeight="1" x14ac:dyDescent="0.25">
      <c r="N46" s="180"/>
      <c r="O46" s="180"/>
      <c r="P46" s="180"/>
      <c r="Q46" s="180"/>
      <c r="R46" s="180"/>
      <c r="X46" s="180"/>
      <c r="AB46" s="180"/>
      <c r="AC46" s="180"/>
    </row>
    <row r="47" spans="1:36" ht="11.25" customHeight="1" x14ac:dyDescent="0.25"/>
  </sheetData>
  <mergeCells count="8">
    <mergeCell ref="AG5:AI5"/>
    <mergeCell ref="AE6:AE7"/>
    <mergeCell ref="AI6:AI7"/>
    <mergeCell ref="C5:N5"/>
    <mergeCell ref="O5:X5"/>
    <mergeCell ref="Y5:AB5"/>
    <mergeCell ref="AA6:AA7"/>
    <mergeCell ref="AC5:AF5"/>
  </mergeCells>
  <phoneticPr fontId="2" type="noConversion"/>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6"/>
  <sheetViews>
    <sheetView topLeftCell="A10" workbookViewId="0">
      <selection activeCell="G14" sqref="G14"/>
    </sheetView>
  </sheetViews>
  <sheetFormatPr defaultRowHeight="13.5" x14ac:dyDescent="0.25"/>
  <cols>
    <col min="1" max="1" width="3.5703125" style="4" customWidth="1"/>
    <col min="2" max="2" width="27.28515625" style="5" customWidth="1"/>
    <col min="3" max="3" width="16.5703125" style="5" customWidth="1"/>
    <col min="4" max="4" width="11.42578125" style="5" customWidth="1"/>
    <col min="5" max="6" width="10.5703125" style="5" customWidth="1"/>
    <col min="7" max="7" width="11.42578125" style="5" customWidth="1"/>
    <col min="8" max="8" width="11.85546875" style="5" customWidth="1"/>
    <col min="9" max="9" width="12.5703125" style="5" customWidth="1"/>
    <col min="10" max="12" width="11.28515625" style="5" customWidth="1"/>
    <col min="13" max="13" width="12.28515625" style="5" customWidth="1"/>
    <col min="14" max="20" width="9.140625" style="5"/>
    <col min="21" max="21" width="10.7109375" style="5" customWidth="1"/>
    <col min="22" max="24" width="9.140625" style="5"/>
    <col min="25" max="25" width="10.42578125" style="5" customWidth="1"/>
    <col min="26" max="16384" width="9.140625" style="5"/>
  </cols>
  <sheetData>
    <row r="1" spans="1:27" ht="16.5" x14ac:dyDescent="0.3">
      <c r="A1" s="30"/>
      <c r="B1" s="217" t="s">
        <v>230</v>
      </c>
      <c r="C1" s="31"/>
      <c r="D1" s="31"/>
      <c r="E1" s="31"/>
      <c r="F1" s="31"/>
      <c r="G1" s="31"/>
      <c r="H1" s="30"/>
      <c r="I1" s="31"/>
      <c r="J1" s="30"/>
      <c r="K1" s="133" t="s">
        <v>274</v>
      </c>
      <c r="L1" s="31"/>
      <c r="M1" s="31"/>
      <c r="N1" s="3"/>
      <c r="O1" s="31"/>
      <c r="P1" s="31"/>
      <c r="Q1" s="31"/>
      <c r="R1" s="31"/>
      <c r="S1" s="31"/>
      <c r="T1" s="31"/>
      <c r="U1" s="31"/>
      <c r="V1" s="31"/>
      <c r="W1" s="31"/>
      <c r="X1" s="31"/>
      <c r="Y1" s="31"/>
      <c r="Z1" s="31"/>
      <c r="AA1" s="31"/>
    </row>
    <row r="2" spans="1:27" ht="22.7" customHeight="1" thickBot="1" x14ac:dyDescent="0.3">
      <c r="A2" s="30"/>
      <c r="B2" s="23"/>
      <c r="C2" s="177"/>
      <c r="D2" s="177"/>
      <c r="E2" s="177"/>
      <c r="F2" s="177"/>
      <c r="G2" s="177"/>
      <c r="H2" s="1675"/>
      <c r="I2" s="1675"/>
      <c r="K2" s="454" t="s">
        <v>28</v>
      </c>
      <c r="L2" s="148"/>
      <c r="M2" s="148"/>
      <c r="N2" s="31"/>
      <c r="O2" s="31"/>
      <c r="P2" s="31"/>
      <c r="Q2" s="31"/>
      <c r="R2" s="31"/>
      <c r="S2" s="31"/>
      <c r="T2" s="31"/>
      <c r="U2" s="31"/>
      <c r="V2" s="31"/>
      <c r="W2" s="31"/>
      <c r="X2" s="31"/>
      <c r="Y2" s="31"/>
      <c r="Z2" s="31"/>
      <c r="AA2" s="31"/>
    </row>
    <row r="3" spans="1:27" s="181" customFormat="1" x14ac:dyDescent="0.25">
      <c r="A3" s="30"/>
      <c r="B3" s="403" t="s">
        <v>29</v>
      </c>
      <c r="C3" s="134"/>
      <c r="D3" s="134"/>
      <c r="E3" s="134"/>
      <c r="F3" s="31"/>
      <c r="G3" s="31"/>
      <c r="H3" s="31"/>
      <c r="I3" s="34"/>
      <c r="J3" s="31"/>
      <c r="K3" s="31"/>
      <c r="L3" s="31"/>
      <c r="M3" s="34"/>
      <c r="N3" s="180"/>
      <c r="O3" s="180"/>
      <c r="P3" s="180"/>
      <c r="Q3" s="180"/>
      <c r="R3" s="180"/>
      <c r="S3" s="180"/>
      <c r="T3" s="180"/>
      <c r="U3" s="180"/>
      <c r="V3" s="180"/>
      <c r="W3" s="180"/>
      <c r="X3" s="180"/>
      <c r="Y3" s="180"/>
      <c r="Z3" s="180"/>
      <c r="AA3" s="180"/>
    </row>
    <row r="4" spans="1:27" s="181" customFormat="1" ht="22.7" customHeight="1" x14ac:dyDescent="0.25">
      <c r="A4" s="30"/>
      <c r="B4" s="179"/>
      <c r="C4" s="134"/>
      <c r="D4" s="134"/>
      <c r="E4" s="134"/>
      <c r="F4" s="31"/>
      <c r="G4" s="179"/>
      <c r="H4" s="31"/>
      <c r="I4" s="41" t="s">
        <v>228</v>
      </c>
      <c r="J4" s="31"/>
      <c r="K4" s="31"/>
      <c r="L4" s="31"/>
      <c r="M4" s="180"/>
      <c r="N4" s="180"/>
      <c r="O4" s="180"/>
      <c r="P4" s="180"/>
      <c r="Q4" s="180"/>
      <c r="R4" s="180"/>
      <c r="S4" s="180"/>
      <c r="T4" s="180"/>
      <c r="U4" s="180"/>
      <c r="V4" s="180"/>
      <c r="W4" s="180"/>
      <c r="X4" s="180"/>
      <c r="Y4" s="180"/>
      <c r="Z4" s="180"/>
      <c r="AA4" s="180"/>
    </row>
    <row r="5" spans="1:27" s="333" customFormat="1" ht="14.25" x14ac:dyDescent="0.25">
      <c r="A5" s="257"/>
      <c r="B5" s="330"/>
      <c r="C5" s="331"/>
      <c r="D5" s="332"/>
      <c r="E5" s="332"/>
      <c r="F5" s="332"/>
      <c r="G5" s="334" t="s">
        <v>395</v>
      </c>
      <c r="H5" s="332"/>
      <c r="I5" s="332"/>
      <c r="J5" s="332"/>
      <c r="K5" s="331"/>
      <c r="L5" s="1872" t="s">
        <v>353</v>
      </c>
      <c r="M5" s="1872"/>
      <c r="N5" s="1872"/>
      <c r="O5" s="1888"/>
      <c r="P5" s="1872" t="s">
        <v>229</v>
      </c>
      <c r="Q5" s="1872"/>
      <c r="R5" s="1872"/>
      <c r="S5" s="1872"/>
      <c r="T5" s="1889" t="s">
        <v>424</v>
      </c>
      <c r="U5" s="1872"/>
      <c r="V5" s="1872"/>
      <c r="W5" s="1872"/>
      <c r="X5" s="1889" t="s">
        <v>465</v>
      </c>
      <c r="Y5" s="1872"/>
      <c r="Z5" s="1872"/>
      <c r="AA5" s="1888"/>
    </row>
    <row r="6" spans="1:27" s="181" customFormat="1" ht="93.75" x14ac:dyDescent="0.25">
      <c r="A6" s="224" t="s">
        <v>114</v>
      </c>
      <c r="B6" s="64" t="s">
        <v>231</v>
      </c>
      <c r="C6" s="64" t="s">
        <v>232</v>
      </c>
      <c r="D6" s="64" t="s">
        <v>233</v>
      </c>
      <c r="E6" s="64" t="s">
        <v>234</v>
      </c>
      <c r="F6" s="528" t="s">
        <v>396</v>
      </c>
      <c r="G6" s="64" t="s">
        <v>223</v>
      </c>
      <c r="H6" s="289" t="s">
        <v>334</v>
      </c>
      <c r="I6" s="64" t="s">
        <v>236</v>
      </c>
      <c r="J6" s="64" t="s">
        <v>270</v>
      </c>
      <c r="K6" s="528" t="s">
        <v>377</v>
      </c>
      <c r="L6" s="64" t="s">
        <v>223</v>
      </c>
      <c r="M6" s="64" t="s">
        <v>298</v>
      </c>
      <c r="N6" s="64" t="s">
        <v>236</v>
      </c>
      <c r="O6" s="64" t="s">
        <v>270</v>
      </c>
      <c r="P6" s="64" t="s">
        <v>223</v>
      </c>
      <c r="Q6" s="64" t="s">
        <v>298</v>
      </c>
      <c r="R6" s="64" t="s">
        <v>236</v>
      </c>
      <c r="S6" s="64" t="s">
        <v>270</v>
      </c>
      <c r="T6" s="64" t="s">
        <v>223</v>
      </c>
      <c r="U6" s="64" t="s">
        <v>298</v>
      </c>
      <c r="V6" s="64" t="s">
        <v>236</v>
      </c>
      <c r="W6" s="64" t="s">
        <v>270</v>
      </c>
      <c r="X6" s="64" t="s">
        <v>223</v>
      </c>
      <c r="Y6" s="64" t="s">
        <v>298</v>
      </c>
      <c r="Z6" s="64" t="s">
        <v>236</v>
      </c>
      <c r="AA6" s="64" t="s">
        <v>270</v>
      </c>
    </row>
    <row r="7" spans="1:27" s="35" customFormat="1" ht="12.75" x14ac:dyDescent="0.25">
      <c r="A7" s="123">
        <v>1</v>
      </c>
      <c r="B7" s="123">
        <v>2</v>
      </c>
      <c r="C7" s="123">
        <v>3</v>
      </c>
      <c r="D7" s="123">
        <v>4</v>
      </c>
      <c r="E7" s="123">
        <v>5</v>
      </c>
      <c r="F7" s="123">
        <v>6</v>
      </c>
      <c r="G7" s="123">
        <v>7</v>
      </c>
      <c r="H7" s="123">
        <v>8</v>
      </c>
      <c r="I7" s="123">
        <v>9</v>
      </c>
      <c r="J7" s="123">
        <v>10</v>
      </c>
      <c r="K7" s="123">
        <v>11</v>
      </c>
      <c r="L7" s="123">
        <v>12</v>
      </c>
      <c r="M7" s="123">
        <v>13</v>
      </c>
      <c r="N7" s="123">
        <v>14</v>
      </c>
      <c r="O7" s="123">
        <v>15</v>
      </c>
      <c r="P7" s="123">
        <v>16</v>
      </c>
      <c r="Q7" s="123">
        <v>17</v>
      </c>
      <c r="R7" s="123">
        <v>18</v>
      </c>
      <c r="S7" s="123">
        <v>19</v>
      </c>
      <c r="T7" s="123">
        <v>20</v>
      </c>
      <c r="U7" s="123">
        <v>21</v>
      </c>
      <c r="V7" s="123">
        <v>22</v>
      </c>
      <c r="W7" s="123">
        <v>23</v>
      </c>
      <c r="X7" s="123">
        <v>24</v>
      </c>
      <c r="Y7" s="123">
        <v>25</v>
      </c>
      <c r="Z7" s="123">
        <v>26</v>
      </c>
      <c r="AA7" s="123">
        <v>27</v>
      </c>
    </row>
    <row r="8" spans="1:27" ht="40.5" x14ac:dyDescent="0.25">
      <c r="A8" s="225" t="s">
        <v>2</v>
      </c>
      <c r="B8" s="226" t="s">
        <v>490</v>
      </c>
      <c r="C8" s="227"/>
      <c r="D8" s="227"/>
      <c r="E8" s="227"/>
      <c r="F8" s="227"/>
      <c r="G8" s="191"/>
      <c r="H8" s="227"/>
      <c r="I8" s="227"/>
      <c r="J8" s="227"/>
      <c r="K8" s="227"/>
      <c r="L8" s="191"/>
      <c r="M8" s="227"/>
      <c r="N8" s="227"/>
      <c r="O8" s="191"/>
      <c r="P8" s="227"/>
      <c r="Q8" s="191"/>
      <c r="R8" s="106"/>
      <c r="S8" s="106"/>
      <c r="T8" s="106"/>
      <c r="U8" s="106"/>
      <c r="V8" s="106"/>
      <c r="W8" s="106"/>
      <c r="X8" s="106"/>
      <c r="Y8" s="106"/>
      <c r="Z8" s="106"/>
      <c r="AA8" s="106"/>
    </row>
    <row r="9" spans="1:27" x14ac:dyDescent="0.25">
      <c r="A9" s="208"/>
      <c r="B9" s="191" t="s">
        <v>126</v>
      </c>
      <c r="C9" s="227"/>
      <c r="D9" s="227"/>
      <c r="E9" s="227"/>
      <c r="F9" s="227"/>
      <c r="G9" s="191"/>
      <c r="H9" s="227"/>
      <c r="I9" s="227"/>
      <c r="J9" s="227"/>
      <c r="K9" s="227"/>
      <c r="L9" s="191"/>
      <c r="M9" s="227"/>
      <c r="N9" s="227"/>
      <c r="O9" s="191"/>
      <c r="P9" s="227"/>
      <c r="Q9" s="191"/>
      <c r="R9" s="106"/>
      <c r="S9" s="106"/>
      <c r="T9" s="106"/>
      <c r="U9" s="106"/>
      <c r="V9" s="106"/>
      <c r="W9" s="106"/>
      <c r="X9" s="106"/>
      <c r="Y9" s="106"/>
      <c r="Z9" s="106"/>
      <c r="AA9" s="106"/>
    </row>
    <row r="10" spans="1:27" x14ac:dyDescent="0.25">
      <c r="A10" s="208">
        <v>1</v>
      </c>
      <c r="B10" s="102"/>
      <c r="C10" s="208"/>
      <c r="D10" s="208"/>
      <c r="E10" s="208"/>
      <c r="F10" s="208"/>
      <c r="G10" s="102"/>
      <c r="H10" s="102"/>
      <c r="I10" s="102"/>
      <c r="J10" s="227">
        <f>H10+I10</f>
        <v>0</v>
      </c>
      <c r="K10" s="227"/>
      <c r="L10" s="102"/>
      <c r="M10" s="208"/>
      <c r="N10" s="208"/>
      <c r="O10" s="227">
        <f>M10+N10</f>
        <v>0</v>
      </c>
      <c r="P10" s="227">
        <f t="shared" ref="P10:Q12" si="0">G10-L10</f>
        <v>0</v>
      </c>
      <c r="Q10" s="227">
        <f t="shared" si="0"/>
        <v>0</v>
      </c>
      <c r="R10" s="227">
        <f>I10-N10</f>
        <v>0</v>
      </c>
      <c r="S10" s="227">
        <f>Q10+R10</f>
        <v>0</v>
      </c>
      <c r="T10" s="102"/>
      <c r="U10" s="208"/>
      <c r="V10" s="208"/>
      <c r="W10" s="227">
        <f>U10+V10</f>
        <v>0</v>
      </c>
      <c r="X10" s="102"/>
      <c r="Y10" s="208"/>
      <c r="Z10" s="208"/>
      <c r="AA10" s="227">
        <f>Y10+Z10</f>
        <v>0</v>
      </c>
    </row>
    <row r="11" spans="1:27" x14ac:dyDescent="0.25">
      <c r="A11" s="208">
        <v>2</v>
      </c>
      <c r="B11" s="102"/>
      <c r="C11" s="208"/>
      <c r="D11" s="208"/>
      <c r="E11" s="208"/>
      <c r="F11" s="208"/>
      <c r="G11" s="102"/>
      <c r="H11" s="102"/>
      <c r="I11" s="102"/>
      <c r="J11" s="227">
        <f>H11+I11</f>
        <v>0</v>
      </c>
      <c r="K11" s="227"/>
      <c r="L11" s="102"/>
      <c r="M11" s="208"/>
      <c r="N11" s="208"/>
      <c r="O11" s="227">
        <f>M11+N11</f>
        <v>0</v>
      </c>
      <c r="P11" s="227">
        <f t="shared" si="0"/>
        <v>0</v>
      </c>
      <c r="Q11" s="227">
        <f t="shared" si="0"/>
        <v>0</v>
      </c>
      <c r="R11" s="227">
        <f>I11-N11</f>
        <v>0</v>
      </c>
      <c r="S11" s="227">
        <f>Q11+R11</f>
        <v>0</v>
      </c>
      <c r="T11" s="102"/>
      <c r="U11" s="208"/>
      <c r="V11" s="208"/>
      <c r="W11" s="227">
        <f>U11+V11</f>
        <v>0</v>
      </c>
      <c r="X11" s="102"/>
      <c r="Y11" s="208"/>
      <c r="Z11" s="208"/>
      <c r="AA11" s="227">
        <f>Y11+Z11</f>
        <v>0</v>
      </c>
    </row>
    <row r="12" spans="1:27" x14ac:dyDescent="0.25">
      <c r="A12" s="208">
        <v>3</v>
      </c>
      <c r="B12" s="228"/>
      <c r="C12" s="208"/>
      <c r="D12" s="208"/>
      <c r="E12" s="208"/>
      <c r="F12" s="208"/>
      <c r="G12" s="102"/>
      <c r="H12" s="102"/>
      <c r="I12" s="102"/>
      <c r="J12" s="227">
        <f>H12+I12</f>
        <v>0</v>
      </c>
      <c r="K12" s="227"/>
      <c r="L12" s="102"/>
      <c r="M12" s="208"/>
      <c r="N12" s="208"/>
      <c r="O12" s="227">
        <f>M12+N12</f>
        <v>0</v>
      </c>
      <c r="P12" s="227">
        <f t="shared" si="0"/>
        <v>0</v>
      </c>
      <c r="Q12" s="227">
        <f t="shared" si="0"/>
        <v>0</v>
      </c>
      <c r="R12" s="227">
        <f>I12-N12</f>
        <v>0</v>
      </c>
      <c r="S12" s="227">
        <f>Q12+R12</f>
        <v>0</v>
      </c>
      <c r="T12" s="102"/>
      <c r="U12" s="208"/>
      <c r="V12" s="208"/>
      <c r="W12" s="227">
        <f>U12+V12</f>
        <v>0</v>
      </c>
      <c r="X12" s="102"/>
      <c r="Y12" s="208"/>
      <c r="Z12" s="208"/>
      <c r="AA12" s="227">
        <f>Y12+Z12</f>
        <v>0</v>
      </c>
    </row>
    <row r="13" spans="1:27" s="230" customFormat="1" ht="14.25" x14ac:dyDescent="0.25">
      <c r="A13" s="225"/>
      <c r="B13" s="233" t="s">
        <v>280</v>
      </c>
      <c r="C13" s="229" t="s">
        <v>1</v>
      </c>
      <c r="D13" s="229" t="s">
        <v>1</v>
      </c>
      <c r="E13" s="229" t="s">
        <v>1</v>
      </c>
      <c r="F13" s="229" t="s">
        <v>1</v>
      </c>
      <c r="G13" s="229">
        <f t="shared" ref="G13:AA13" si="1">SUM(G10:G12)</f>
        <v>0</v>
      </c>
      <c r="H13" s="229">
        <f t="shared" si="1"/>
        <v>0</v>
      </c>
      <c r="I13" s="229">
        <f t="shared" si="1"/>
        <v>0</v>
      </c>
      <c r="J13" s="229">
        <f t="shared" si="1"/>
        <v>0</v>
      </c>
      <c r="K13" s="229" t="s">
        <v>1</v>
      </c>
      <c r="L13" s="229">
        <f t="shared" si="1"/>
        <v>0</v>
      </c>
      <c r="M13" s="229">
        <f t="shared" si="1"/>
        <v>0</v>
      </c>
      <c r="N13" s="229">
        <f t="shared" si="1"/>
        <v>0</v>
      </c>
      <c r="O13" s="229">
        <f t="shared" si="1"/>
        <v>0</v>
      </c>
      <c r="P13" s="229">
        <f t="shared" si="1"/>
        <v>0</v>
      </c>
      <c r="Q13" s="229">
        <f t="shared" si="1"/>
        <v>0</v>
      </c>
      <c r="R13" s="229">
        <f t="shared" si="1"/>
        <v>0</v>
      </c>
      <c r="S13" s="229">
        <f t="shared" si="1"/>
        <v>0</v>
      </c>
      <c r="T13" s="229">
        <f t="shared" si="1"/>
        <v>0</v>
      </c>
      <c r="U13" s="229">
        <f t="shared" si="1"/>
        <v>0</v>
      </c>
      <c r="V13" s="229">
        <f t="shared" si="1"/>
        <v>0</v>
      </c>
      <c r="W13" s="229">
        <f t="shared" si="1"/>
        <v>0</v>
      </c>
      <c r="X13" s="229">
        <f t="shared" si="1"/>
        <v>0</v>
      </c>
      <c r="Y13" s="229">
        <f t="shared" si="1"/>
        <v>0</v>
      </c>
      <c r="Z13" s="229">
        <f t="shared" si="1"/>
        <v>0</v>
      </c>
      <c r="AA13" s="229">
        <f t="shared" si="1"/>
        <v>0</v>
      </c>
    </row>
    <row r="14" spans="1:27" x14ac:dyDescent="0.25">
      <c r="A14" s="208"/>
      <c r="B14" s="191"/>
      <c r="C14" s="227"/>
      <c r="D14" s="227"/>
      <c r="E14" s="227"/>
      <c r="F14" s="227"/>
      <c r="G14" s="191"/>
      <c r="H14" s="227"/>
      <c r="I14" s="227"/>
      <c r="J14" s="227"/>
      <c r="K14" s="227"/>
      <c r="L14" s="191"/>
      <c r="M14" s="227"/>
      <c r="N14" s="227"/>
      <c r="O14" s="191"/>
      <c r="P14" s="227"/>
      <c r="Q14" s="191"/>
      <c r="R14" s="106"/>
      <c r="S14" s="106"/>
      <c r="T14" s="106"/>
      <c r="U14" s="106"/>
      <c r="V14" s="106"/>
      <c r="W14" s="106"/>
      <c r="X14" s="106"/>
      <c r="Y14" s="106"/>
      <c r="Z14" s="106"/>
      <c r="AA14" s="106"/>
    </row>
    <row r="15" spans="1:27" ht="40.5" x14ac:dyDescent="0.25">
      <c r="A15" s="225" t="s">
        <v>3</v>
      </c>
      <c r="B15" s="226" t="s">
        <v>332</v>
      </c>
      <c r="C15" s="227"/>
      <c r="D15" s="227"/>
      <c r="E15" s="227"/>
      <c r="F15" s="227"/>
      <c r="G15" s="226"/>
      <c r="H15" s="227"/>
      <c r="I15" s="227"/>
      <c r="J15" s="227"/>
      <c r="K15" s="227"/>
      <c r="L15" s="226"/>
      <c r="M15" s="227"/>
      <c r="N15" s="227"/>
      <c r="O15" s="226"/>
      <c r="P15" s="227"/>
      <c r="Q15" s="226"/>
      <c r="R15" s="106"/>
      <c r="S15" s="106"/>
      <c r="T15" s="106"/>
      <c r="U15" s="106"/>
      <c r="V15" s="106"/>
      <c r="W15" s="106"/>
      <c r="X15" s="106"/>
      <c r="Y15" s="106"/>
      <c r="Z15" s="106"/>
      <c r="AA15" s="106"/>
    </row>
    <row r="16" spans="1:27" x14ac:dyDescent="0.25">
      <c r="A16" s="208"/>
      <c r="B16" s="191" t="s">
        <v>126</v>
      </c>
      <c r="C16" s="227"/>
      <c r="D16" s="227"/>
      <c r="E16" s="227"/>
      <c r="F16" s="227"/>
      <c r="G16" s="191"/>
      <c r="H16" s="227"/>
      <c r="I16" s="227"/>
      <c r="J16" s="227"/>
      <c r="K16" s="227"/>
      <c r="L16" s="191"/>
      <c r="M16" s="227"/>
      <c r="N16" s="227"/>
      <c r="O16" s="191"/>
      <c r="P16" s="227"/>
      <c r="Q16" s="191"/>
      <c r="R16" s="106"/>
      <c r="S16" s="106"/>
      <c r="T16" s="106"/>
      <c r="U16" s="106"/>
      <c r="V16" s="106"/>
      <c r="W16" s="106"/>
      <c r="X16" s="106"/>
      <c r="Y16" s="106"/>
      <c r="Z16" s="106"/>
      <c r="AA16" s="106"/>
    </row>
    <row r="17" spans="1:27" x14ac:dyDescent="0.25">
      <c r="A17" s="208"/>
      <c r="B17" s="191" t="s">
        <v>238</v>
      </c>
      <c r="C17" s="227"/>
      <c r="D17" s="227"/>
      <c r="E17" s="227"/>
      <c r="F17" s="227"/>
      <c r="G17" s="191"/>
      <c r="H17" s="191"/>
      <c r="I17" s="191"/>
      <c r="J17" s="191"/>
      <c r="K17" s="191"/>
      <c r="L17" s="191"/>
      <c r="M17" s="191"/>
      <c r="N17" s="191"/>
      <c r="O17" s="191"/>
      <c r="P17" s="191"/>
      <c r="Q17" s="191"/>
      <c r="R17" s="106"/>
      <c r="S17" s="106"/>
      <c r="T17" s="106"/>
      <c r="U17" s="106"/>
      <c r="V17" s="106"/>
      <c r="W17" s="106"/>
      <c r="X17" s="106"/>
      <c r="Y17" s="106"/>
      <c r="Z17" s="106"/>
      <c r="AA17" s="106"/>
    </row>
    <row r="18" spans="1:27" x14ac:dyDescent="0.25">
      <c r="A18" s="208"/>
      <c r="B18" s="191" t="s">
        <v>239</v>
      </c>
      <c r="C18" s="227"/>
      <c r="D18" s="227"/>
      <c r="E18" s="227"/>
      <c r="F18" s="227"/>
      <c r="G18" s="191"/>
      <c r="H18" s="191"/>
      <c r="I18" s="191"/>
      <c r="J18" s="191"/>
      <c r="K18" s="191"/>
      <c r="L18" s="191"/>
      <c r="M18" s="191"/>
      <c r="N18" s="191"/>
      <c r="O18" s="191"/>
      <c r="P18" s="191"/>
      <c r="Q18" s="191"/>
      <c r="R18" s="106"/>
      <c r="S18" s="106"/>
      <c r="T18" s="106"/>
      <c r="U18" s="106"/>
      <c r="V18" s="106"/>
      <c r="W18" s="106"/>
      <c r="X18" s="106"/>
      <c r="Y18" s="106"/>
      <c r="Z18" s="106"/>
      <c r="AA18" s="106"/>
    </row>
    <row r="19" spans="1:27" x14ac:dyDescent="0.25">
      <c r="A19" s="208">
        <v>1</v>
      </c>
      <c r="B19" s="102"/>
      <c r="C19" s="208"/>
      <c r="D19" s="208"/>
      <c r="E19" s="208"/>
      <c r="F19" s="208"/>
      <c r="G19" s="102"/>
      <c r="H19" s="102"/>
      <c r="I19" s="102"/>
      <c r="J19" s="227">
        <f>H19+I19</f>
        <v>0</v>
      </c>
      <c r="K19" s="227"/>
      <c r="L19" s="102"/>
      <c r="M19" s="208"/>
      <c r="N19" s="208"/>
      <c r="O19" s="227">
        <f>M19+N19</f>
        <v>0</v>
      </c>
      <c r="P19" s="227">
        <f t="shared" ref="P19:R21" si="2">G19-L19</f>
        <v>0</v>
      </c>
      <c r="Q19" s="227">
        <f t="shared" si="2"/>
        <v>0</v>
      </c>
      <c r="R19" s="227">
        <f t="shared" si="2"/>
        <v>0</v>
      </c>
      <c r="S19" s="227">
        <f>Q19+R19</f>
        <v>0</v>
      </c>
      <c r="T19" s="102"/>
      <c r="U19" s="208"/>
      <c r="V19" s="208"/>
      <c r="W19" s="227">
        <f>U19+V19</f>
        <v>0</v>
      </c>
      <c r="X19" s="102"/>
      <c r="Y19" s="208"/>
      <c r="Z19" s="208"/>
      <c r="AA19" s="227">
        <f>Y19+Z19</f>
        <v>0</v>
      </c>
    </row>
    <row r="20" spans="1:27" x14ac:dyDescent="0.25">
      <c r="A20" s="208">
        <v>2</v>
      </c>
      <c r="B20" s="102"/>
      <c r="C20" s="208"/>
      <c r="D20" s="208"/>
      <c r="E20" s="208"/>
      <c r="F20" s="208"/>
      <c r="G20" s="102"/>
      <c r="H20" s="102"/>
      <c r="I20" s="102"/>
      <c r="J20" s="227">
        <f>H20+I20</f>
        <v>0</v>
      </c>
      <c r="K20" s="227"/>
      <c r="L20" s="102"/>
      <c r="M20" s="208"/>
      <c r="N20" s="208"/>
      <c r="O20" s="227">
        <f>M20+N20</f>
        <v>0</v>
      </c>
      <c r="P20" s="227">
        <f t="shared" si="2"/>
        <v>0</v>
      </c>
      <c r="Q20" s="227">
        <f t="shared" si="2"/>
        <v>0</v>
      </c>
      <c r="R20" s="227">
        <f t="shared" si="2"/>
        <v>0</v>
      </c>
      <c r="S20" s="227">
        <f>Q20+R20</f>
        <v>0</v>
      </c>
      <c r="T20" s="102"/>
      <c r="U20" s="208"/>
      <c r="V20" s="208"/>
      <c r="W20" s="227">
        <f>U20+V20</f>
        <v>0</v>
      </c>
      <c r="X20" s="102"/>
      <c r="Y20" s="208"/>
      <c r="Z20" s="208"/>
      <c r="AA20" s="227">
        <f>Y20+Z20</f>
        <v>0</v>
      </c>
    </row>
    <row r="21" spans="1:27" x14ac:dyDescent="0.25">
      <c r="A21" s="208">
        <v>3</v>
      </c>
      <c r="B21" s="228"/>
      <c r="C21" s="208"/>
      <c r="D21" s="208"/>
      <c r="E21" s="208"/>
      <c r="F21" s="208"/>
      <c r="G21" s="102"/>
      <c r="H21" s="102"/>
      <c r="I21" s="102"/>
      <c r="J21" s="227">
        <f>H21+I21</f>
        <v>0</v>
      </c>
      <c r="K21" s="227"/>
      <c r="L21" s="102"/>
      <c r="M21" s="208"/>
      <c r="N21" s="208"/>
      <c r="O21" s="227">
        <f>M21+N21</f>
        <v>0</v>
      </c>
      <c r="P21" s="227">
        <f t="shared" si="2"/>
        <v>0</v>
      </c>
      <c r="Q21" s="227">
        <f t="shared" si="2"/>
        <v>0</v>
      </c>
      <c r="R21" s="227">
        <f t="shared" si="2"/>
        <v>0</v>
      </c>
      <c r="S21" s="227">
        <f>Q21+R21</f>
        <v>0</v>
      </c>
      <c r="T21" s="102"/>
      <c r="U21" s="208"/>
      <c r="V21" s="208"/>
      <c r="W21" s="227">
        <f>U21+V21</f>
        <v>0</v>
      </c>
      <c r="X21" s="102"/>
      <c r="Y21" s="208"/>
      <c r="Z21" s="208"/>
      <c r="AA21" s="227">
        <f>Y21+Z21</f>
        <v>0</v>
      </c>
    </row>
    <row r="22" spans="1:27" s="230" customFormat="1" ht="27" x14ac:dyDescent="0.25">
      <c r="A22" s="225"/>
      <c r="B22" s="233" t="s">
        <v>240</v>
      </c>
      <c r="C22" s="229" t="s">
        <v>1</v>
      </c>
      <c r="D22" s="229" t="s">
        <v>1</v>
      </c>
      <c r="E22" s="229" t="s">
        <v>1</v>
      </c>
      <c r="F22" s="229" t="s">
        <v>1</v>
      </c>
      <c r="G22" s="229">
        <f>SUM(G19:G21)</f>
        <v>0</v>
      </c>
      <c r="H22" s="229">
        <f t="shared" ref="H22:N22" si="3">SUM(H19:H21)</f>
        <v>0</v>
      </c>
      <c r="I22" s="229">
        <f t="shared" si="3"/>
        <v>0</v>
      </c>
      <c r="J22" s="229">
        <f t="shared" si="3"/>
        <v>0</v>
      </c>
      <c r="K22" s="229" t="s">
        <v>1</v>
      </c>
      <c r="L22" s="229">
        <f t="shared" si="3"/>
        <v>0</v>
      </c>
      <c r="M22" s="229">
        <f t="shared" si="3"/>
        <v>0</v>
      </c>
      <c r="N22" s="229">
        <f t="shared" si="3"/>
        <v>0</v>
      </c>
      <c r="O22" s="229">
        <f>SUM(O19:O21)</f>
        <v>0</v>
      </c>
      <c r="P22" s="229">
        <f>SUM(P19:P21)</f>
        <v>0</v>
      </c>
      <c r="Q22" s="229">
        <f>SUM(Q19:Q21)</f>
        <v>0</v>
      </c>
      <c r="R22" s="229">
        <f t="shared" ref="R22:AA22" si="4">SUM(R19:R21)</f>
        <v>0</v>
      </c>
      <c r="S22" s="229">
        <f t="shared" si="4"/>
        <v>0</v>
      </c>
      <c r="T22" s="229">
        <f t="shared" si="4"/>
        <v>0</v>
      </c>
      <c r="U22" s="229">
        <f t="shared" si="4"/>
        <v>0</v>
      </c>
      <c r="V22" s="229">
        <f t="shared" si="4"/>
        <v>0</v>
      </c>
      <c r="W22" s="229">
        <f t="shared" si="4"/>
        <v>0</v>
      </c>
      <c r="X22" s="229">
        <f t="shared" si="4"/>
        <v>0</v>
      </c>
      <c r="Y22" s="229">
        <f t="shared" si="4"/>
        <v>0</v>
      </c>
      <c r="Z22" s="229">
        <f t="shared" si="4"/>
        <v>0</v>
      </c>
      <c r="AA22" s="229">
        <f t="shared" si="4"/>
        <v>0</v>
      </c>
    </row>
    <row r="23" spans="1:27" x14ac:dyDescent="0.25">
      <c r="A23" s="208"/>
      <c r="B23" s="191" t="s">
        <v>239</v>
      </c>
      <c r="C23" s="227"/>
      <c r="D23" s="227"/>
      <c r="E23" s="227"/>
      <c r="F23" s="227"/>
      <c r="G23" s="191"/>
      <c r="H23" s="191"/>
      <c r="I23" s="191"/>
      <c r="J23" s="191"/>
      <c r="K23" s="191"/>
      <c r="L23" s="191"/>
      <c r="M23" s="191"/>
      <c r="N23" s="191"/>
      <c r="O23" s="191"/>
      <c r="P23" s="191"/>
      <c r="Q23" s="191"/>
      <c r="R23" s="106"/>
      <c r="S23" s="106"/>
      <c r="T23" s="106"/>
      <c r="U23" s="106"/>
      <c r="V23" s="106"/>
      <c r="W23" s="106"/>
      <c r="X23" s="106"/>
      <c r="Y23" s="106"/>
      <c r="Z23" s="106"/>
      <c r="AA23" s="106"/>
    </row>
    <row r="24" spans="1:27" x14ac:dyDescent="0.25">
      <c r="A24" s="208">
        <v>1</v>
      </c>
      <c r="B24" s="102"/>
      <c r="C24" s="208"/>
      <c r="D24" s="208"/>
      <c r="E24" s="208"/>
      <c r="F24" s="208"/>
      <c r="G24" s="102"/>
      <c r="H24" s="102"/>
      <c r="I24" s="102"/>
      <c r="J24" s="227">
        <f>H24+I24</f>
        <v>0</v>
      </c>
      <c r="K24" s="227"/>
      <c r="L24" s="102"/>
      <c r="M24" s="208"/>
      <c r="N24" s="208"/>
      <c r="O24" s="227">
        <f>M24+N24</f>
        <v>0</v>
      </c>
      <c r="P24" s="227">
        <f t="shared" ref="P24:R26" si="5">G24-L24</f>
        <v>0</v>
      </c>
      <c r="Q24" s="227">
        <f t="shared" si="5"/>
        <v>0</v>
      </c>
      <c r="R24" s="227">
        <f t="shared" si="5"/>
        <v>0</v>
      </c>
      <c r="S24" s="227">
        <f>Q24+R24</f>
        <v>0</v>
      </c>
      <c r="T24" s="102"/>
      <c r="U24" s="208"/>
      <c r="V24" s="208"/>
      <c r="W24" s="227">
        <f>U24+V24</f>
        <v>0</v>
      </c>
      <c r="X24" s="102"/>
      <c r="Y24" s="208"/>
      <c r="Z24" s="208"/>
      <c r="AA24" s="227">
        <f>Y24+Z24</f>
        <v>0</v>
      </c>
    </row>
    <row r="25" spans="1:27" x14ac:dyDescent="0.25">
      <c r="A25" s="208">
        <v>2</v>
      </c>
      <c r="B25" s="102"/>
      <c r="C25" s="208"/>
      <c r="D25" s="208"/>
      <c r="E25" s="208"/>
      <c r="F25" s="208"/>
      <c r="G25" s="102"/>
      <c r="H25" s="102"/>
      <c r="I25" s="102"/>
      <c r="J25" s="227">
        <f>H25+I25</f>
        <v>0</v>
      </c>
      <c r="K25" s="227"/>
      <c r="L25" s="102"/>
      <c r="M25" s="208"/>
      <c r="N25" s="208"/>
      <c r="O25" s="227">
        <f>M25+N25</f>
        <v>0</v>
      </c>
      <c r="P25" s="227">
        <f t="shared" si="5"/>
        <v>0</v>
      </c>
      <c r="Q25" s="227">
        <f t="shared" si="5"/>
        <v>0</v>
      </c>
      <c r="R25" s="227">
        <f t="shared" si="5"/>
        <v>0</v>
      </c>
      <c r="S25" s="227">
        <f>Q25+R25</f>
        <v>0</v>
      </c>
      <c r="T25" s="102"/>
      <c r="U25" s="208"/>
      <c r="V25" s="208"/>
      <c r="W25" s="227">
        <f>U25+V25</f>
        <v>0</v>
      </c>
      <c r="X25" s="102"/>
      <c r="Y25" s="208"/>
      <c r="Z25" s="208"/>
      <c r="AA25" s="227">
        <f>Y25+Z25</f>
        <v>0</v>
      </c>
    </row>
    <row r="26" spans="1:27" x14ac:dyDescent="0.25">
      <c r="A26" s="208">
        <v>3</v>
      </c>
      <c r="B26" s="228"/>
      <c r="C26" s="208"/>
      <c r="D26" s="208"/>
      <c r="E26" s="208"/>
      <c r="F26" s="208"/>
      <c r="G26" s="102"/>
      <c r="H26" s="102"/>
      <c r="I26" s="102"/>
      <c r="J26" s="227">
        <f>H26+I26</f>
        <v>0</v>
      </c>
      <c r="K26" s="227"/>
      <c r="L26" s="102"/>
      <c r="M26" s="208"/>
      <c r="N26" s="208"/>
      <c r="O26" s="227">
        <f>M26+N26</f>
        <v>0</v>
      </c>
      <c r="P26" s="227">
        <f t="shared" si="5"/>
        <v>0</v>
      </c>
      <c r="Q26" s="227">
        <f t="shared" si="5"/>
        <v>0</v>
      </c>
      <c r="R26" s="227">
        <f t="shared" si="5"/>
        <v>0</v>
      </c>
      <c r="S26" s="227">
        <f>Q26+R26</f>
        <v>0</v>
      </c>
      <c r="T26" s="102"/>
      <c r="U26" s="208"/>
      <c r="V26" s="208"/>
      <c r="W26" s="227">
        <f>U26+V26</f>
        <v>0</v>
      </c>
      <c r="X26" s="102"/>
      <c r="Y26" s="208"/>
      <c r="Z26" s="208"/>
      <c r="AA26" s="227">
        <f>Y26+Z26</f>
        <v>0</v>
      </c>
    </row>
    <row r="27" spans="1:27" s="230" customFormat="1" ht="27" x14ac:dyDescent="0.25">
      <c r="A27" s="225"/>
      <c r="B27" s="233" t="s">
        <v>240</v>
      </c>
      <c r="C27" s="229" t="s">
        <v>1</v>
      </c>
      <c r="D27" s="229" t="s">
        <v>1</v>
      </c>
      <c r="E27" s="229" t="s">
        <v>1</v>
      </c>
      <c r="F27" s="229" t="s">
        <v>1</v>
      </c>
      <c r="G27" s="229">
        <f t="shared" ref="G27:N27" si="6">SUM(G24:G26)</f>
        <v>0</v>
      </c>
      <c r="H27" s="229">
        <f t="shared" si="6"/>
        <v>0</v>
      </c>
      <c r="I27" s="229">
        <f t="shared" si="6"/>
        <v>0</v>
      </c>
      <c r="J27" s="229">
        <f t="shared" si="6"/>
        <v>0</v>
      </c>
      <c r="K27" s="229" t="s">
        <v>1</v>
      </c>
      <c r="L27" s="229">
        <f t="shared" si="6"/>
        <v>0</v>
      </c>
      <c r="M27" s="229">
        <f t="shared" si="6"/>
        <v>0</v>
      </c>
      <c r="N27" s="229">
        <f t="shared" si="6"/>
        <v>0</v>
      </c>
      <c r="O27" s="229">
        <f>SUM(O24:O26)</f>
        <v>0</v>
      </c>
      <c r="P27" s="229">
        <f>SUM(P24:P26)</f>
        <v>0</v>
      </c>
      <c r="Q27" s="229">
        <f>SUM(Q24:Q26)</f>
        <v>0</v>
      </c>
      <c r="R27" s="229">
        <f t="shared" ref="R27:AA27" si="7">SUM(R24:R26)</f>
        <v>0</v>
      </c>
      <c r="S27" s="229">
        <f t="shared" si="7"/>
        <v>0</v>
      </c>
      <c r="T27" s="229">
        <f t="shared" si="7"/>
        <v>0</v>
      </c>
      <c r="U27" s="229">
        <f t="shared" si="7"/>
        <v>0</v>
      </c>
      <c r="V27" s="229">
        <f t="shared" si="7"/>
        <v>0</v>
      </c>
      <c r="W27" s="229">
        <f t="shared" si="7"/>
        <v>0</v>
      </c>
      <c r="X27" s="229">
        <f t="shared" si="7"/>
        <v>0</v>
      </c>
      <c r="Y27" s="229">
        <f t="shared" si="7"/>
        <v>0</v>
      </c>
      <c r="Z27" s="229">
        <f t="shared" si="7"/>
        <v>0</v>
      </c>
      <c r="AA27" s="229">
        <f t="shared" si="7"/>
        <v>0</v>
      </c>
    </row>
    <row r="28" spans="1:27" s="230" customFormat="1" ht="27" x14ac:dyDescent="0.25">
      <c r="A28" s="225"/>
      <c r="B28" s="233" t="s">
        <v>276</v>
      </c>
      <c r="C28" s="229" t="s">
        <v>1</v>
      </c>
      <c r="D28" s="229" t="s">
        <v>1</v>
      </c>
      <c r="E28" s="229" t="s">
        <v>1</v>
      </c>
      <c r="F28" s="229" t="s">
        <v>1</v>
      </c>
      <c r="G28" s="229">
        <f>G22+G27</f>
        <v>0</v>
      </c>
      <c r="H28" s="229">
        <f t="shared" ref="H28:N28" si="8">H22+H27</f>
        <v>0</v>
      </c>
      <c r="I28" s="229">
        <f t="shared" si="8"/>
        <v>0</v>
      </c>
      <c r="J28" s="229">
        <f t="shared" si="8"/>
        <v>0</v>
      </c>
      <c r="K28" s="229" t="s">
        <v>1</v>
      </c>
      <c r="L28" s="229">
        <f t="shared" si="8"/>
        <v>0</v>
      </c>
      <c r="M28" s="229">
        <f t="shared" si="8"/>
        <v>0</v>
      </c>
      <c r="N28" s="229">
        <f t="shared" si="8"/>
        <v>0</v>
      </c>
      <c r="O28" s="229">
        <f>O22+O27</f>
        <v>0</v>
      </c>
      <c r="P28" s="229">
        <f>P22+P27</f>
        <v>0</v>
      </c>
      <c r="Q28" s="229">
        <f>Q22+Q27</f>
        <v>0</v>
      </c>
      <c r="R28" s="229">
        <f t="shared" ref="R28:AA28" si="9">R22+R27</f>
        <v>0</v>
      </c>
      <c r="S28" s="229">
        <f t="shared" si="9"/>
        <v>0</v>
      </c>
      <c r="T28" s="229">
        <f t="shared" si="9"/>
        <v>0</v>
      </c>
      <c r="U28" s="229">
        <f t="shared" si="9"/>
        <v>0</v>
      </c>
      <c r="V28" s="229">
        <f t="shared" si="9"/>
        <v>0</v>
      </c>
      <c r="W28" s="229">
        <f t="shared" si="9"/>
        <v>0</v>
      </c>
      <c r="X28" s="229">
        <f t="shared" si="9"/>
        <v>0</v>
      </c>
      <c r="Y28" s="229">
        <f t="shared" si="9"/>
        <v>0</v>
      </c>
      <c r="Z28" s="229">
        <f t="shared" si="9"/>
        <v>0</v>
      </c>
      <c r="AA28" s="229">
        <f t="shared" si="9"/>
        <v>0</v>
      </c>
    </row>
    <row r="29" spans="1:27" x14ac:dyDescent="0.25">
      <c r="A29" s="208"/>
      <c r="B29" s="228"/>
      <c r="C29" s="227"/>
      <c r="D29" s="227"/>
      <c r="E29" s="227"/>
      <c r="F29" s="227"/>
      <c r="G29" s="228"/>
      <c r="H29" s="227"/>
      <c r="I29" s="227"/>
      <c r="J29" s="227"/>
      <c r="K29" s="227"/>
      <c r="L29" s="228"/>
      <c r="M29" s="227"/>
      <c r="N29" s="227"/>
      <c r="O29" s="228"/>
      <c r="P29" s="227"/>
      <c r="Q29" s="228"/>
      <c r="R29" s="106"/>
      <c r="S29" s="106"/>
      <c r="T29" s="106"/>
      <c r="U29" s="106"/>
      <c r="V29" s="106"/>
      <c r="W29" s="106"/>
      <c r="X29" s="106"/>
      <c r="Y29" s="106"/>
      <c r="Z29" s="106"/>
      <c r="AA29" s="106"/>
    </row>
    <row r="30" spans="1:27" x14ac:dyDescent="0.25">
      <c r="A30" s="208"/>
      <c r="B30" s="102"/>
      <c r="C30" s="227"/>
      <c r="D30" s="227"/>
      <c r="E30" s="227"/>
      <c r="F30" s="227"/>
      <c r="G30" s="102"/>
      <c r="H30" s="227"/>
      <c r="I30" s="227"/>
      <c r="J30" s="227"/>
      <c r="K30" s="227"/>
      <c r="L30" s="102"/>
      <c r="M30" s="227"/>
      <c r="N30" s="227"/>
      <c r="O30" s="102"/>
      <c r="P30" s="227"/>
      <c r="Q30" s="102"/>
      <c r="R30" s="106"/>
      <c r="S30" s="106"/>
      <c r="T30" s="106"/>
      <c r="U30" s="106"/>
      <c r="V30" s="106"/>
      <c r="W30" s="106"/>
      <c r="X30" s="106"/>
      <c r="Y30" s="106"/>
      <c r="Z30" s="106"/>
      <c r="AA30" s="106"/>
    </row>
    <row r="31" spans="1:27" ht="54" x14ac:dyDescent="0.25">
      <c r="A31" s="225" t="s">
        <v>4</v>
      </c>
      <c r="B31" s="226" t="s">
        <v>475</v>
      </c>
      <c r="C31" s="227"/>
      <c r="D31" s="227"/>
      <c r="E31" s="227"/>
      <c r="F31" s="227"/>
      <c r="G31" s="226"/>
      <c r="H31" s="227"/>
      <c r="I31" s="227"/>
      <c r="J31" s="227"/>
      <c r="K31" s="227"/>
      <c r="L31" s="226"/>
      <c r="M31" s="227"/>
      <c r="N31" s="227"/>
      <c r="O31" s="226"/>
      <c r="P31" s="227"/>
      <c r="Q31" s="226"/>
      <c r="R31" s="106"/>
      <c r="S31" s="106"/>
      <c r="T31" s="106"/>
      <c r="U31" s="106"/>
      <c r="V31" s="106"/>
      <c r="W31" s="106"/>
      <c r="X31" s="106"/>
      <c r="Y31" s="106"/>
      <c r="Z31" s="106"/>
      <c r="AA31" s="106"/>
    </row>
    <row r="32" spans="1:27" x14ac:dyDescent="0.25">
      <c r="A32" s="208"/>
      <c r="B32" s="191" t="s">
        <v>126</v>
      </c>
      <c r="C32" s="227"/>
      <c r="D32" s="227"/>
      <c r="E32" s="227"/>
      <c r="F32" s="227"/>
      <c r="G32" s="191"/>
      <c r="H32" s="227"/>
      <c r="I32" s="227"/>
      <c r="J32" s="227"/>
      <c r="K32" s="227"/>
      <c r="L32" s="191"/>
      <c r="M32" s="227"/>
      <c r="N32" s="227"/>
      <c r="O32" s="191"/>
      <c r="P32" s="227"/>
      <c r="Q32" s="191"/>
      <c r="R32" s="106"/>
      <c r="S32" s="106"/>
      <c r="T32" s="106"/>
      <c r="U32" s="106"/>
      <c r="V32" s="106"/>
      <c r="W32" s="106"/>
      <c r="X32" s="106"/>
      <c r="Y32" s="106"/>
      <c r="Z32" s="106"/>
      <c r="AA32" s="106"/>
    </row>
    <row r="33" spans="1:27" x14ac:dyDescent="0.25">
      <c r="A33" s="208">
        <v>1</v>
      </c>
      <c r="B33" s="102"/>
      <c r="C33" s="227"/>
      <c r="D33" s="227" t="s">
        <v>1</v>
      </c>
      <c r="E33" s="227" t="s">
        <v>1</v>
      </c>
      <c r="F33" s="227"/>
      <c r="G33" s="102"/>
      <c r="H33" s="208"/>
      <c r="I33" s="208"/>
      <c r="J33" s="227">
        <f>H33+I33</f>
        <v>0</v>
      </c>
      <c r="K33" s="227"/>
      <c r="L33" s="102"/>
      <c r="M33" s="208"/>
      <c r="N33" s="208"/>
      <c r="O33" s="227">
        <f>M33+N33</f>
        <v>0</v>
      </c>
      <c r="P33" s="227">
        <f t="shared" ref="P33:R35" si="10">G33-L33</f>
        <v>0</v>
      </c>
      <c r="Q33" s="227">
        <f t="shared" si="10"/>
        <v>0</v>
      </c>
      <c r="R33" s="227">
        <f t="shared" si="10"/>
        <v>0</v>
      </c>
      <c r="S33" s="227">
        <f>Q33+R33</f>
        <v>0</v>
      </c>
      <c r="T33" s="102"/>
      <c r="U33" s="208"/>
      <c r="V33" s="208"/>
      <c r="W33" s="227">
        <f>U33+V33</f>
        <v>0</v>
      </c>
      <c r="X33" s="102"/>
      <c r="Y33" s="208"/>
      <c r="Z33" s="208"/>
      <c r="AA33" s="227">
        <f>Y33+Z33</f>
        <v>0</v>
      </c>
    </row>
    <row r="34" spans="1:27" x14ac:dyDescent="0.25">
      <c r="A34" s="208">
        <v>2</v>
      </c>
      <c r="B34" s="102"/>
      <c r="C34" s="227"/>
      <c r="D34" s="227" t="s">
        <v>1</v>
      </c>
      <c r="E34" s="227" t="s">
        <v>1</v>
      </c>
      <c r="F34" s="227"/>
      <c r="G34" s="102"/>
      <c r="H34" s="208"/>
      <c r="I34" s="208"/>
      <c r="J34" s="227">
        <f>H34+I34</f>
        <v>0</v>
      </c>
      <c r="K34" s="227"/>
      <c r="L34" s="102"/>
      <c r="M34" s="208"/>
      <c r="N34" s="208"/>
      <c r="O34" s="227">
        <f>M34+N34</f>
        <v>0</v>
      </c>
      <c r="P34" s="227">
        <f t="shared" si="10"/>
        <v>0</v>
      </c>
      <c r="Q34" s="227">
        <f t="shared" si="10"/>
        <v>0</v>
      </c>
      <c r="R34" s="227">
        <f t="shared" si="10"/>
        <v>0</v>
      </c>
      <c r="S34" s="227">
        <f>Q34+R34</f>
        <v>0</v>
      </c>
      <c r="T34" s="102"/>
      <c r="U34" s="208"/>
      <c r="V34" s="208"/>
      <c r="W34" s="227">
        <f>U34+V34</f>
        <v>0</v>
      </c>
      <c r="X34" s="102"/>
      <c r="Y34" s="208"/>
      <c r="Z34" s="208"/>
      <c r="AA34" s="227">
        <f>Y34+Z34</f>
        <v>0</v>
      </c>
    </row>
    <row r="35" spans="1:27" x14ac:dyDescent="0.25">
      <c r="A35" s="208">
        <v>3</v>
      </c>
      <c r="B35" s="102"/>
      <c r="C35" s="227"/>
      <c r="D35" s="227" t="s">
        <v>1</v>
      </c>
      <c r="E35" s="227" t="s">
        <v>1</v>
      </c>
      <c r="F35" s="227"/>
      <c r="G35" s="102"/>
      <c r="H35" s="208"/>
      <c r="I35" s="208"/>
      <c r="J35" s="227">
        <f>H35+I35</f>
        <v>0</v>
      </c>
      <c r="K35" s="227"/>
      <c r="L35" s="102"/>
      <c r="M35" s="208"/>
      <c r="N35" s="208"/>
      <c r="O35" s="227">
        <f>M35+N35</f>
        <v>0</v>
      </c>
      <c r="P35" s="227">
        <f t="shared" si="10"/>
        <v>0</v>
      </c>
      <c r="Q35" s="227">
        <f t="shared" si="10"/>
        <v>0</v>
      </c>
      <c r="R35" s="227">
        <f t="shared" si="10"/>
        <v>0</v>
      </c>
      <c r="S35" s="227">
        <f>Q35+R35</f>
        <v>0</v>
      </c>
      <c r="T35" s="102"/>
      <c r="U35" s="208"/>
      <c r="V35" s="208"/>
      <c r="W35" s="227">
        <f>U35+V35</f>
        <v>0</v>
      </c>
      <c r="X35" s="102"/>
      <c r="Y35" s="208"/>
      <c r="Z35" s="208"/>
      <c r="AA35" s="227">
        <f>Y35+Z35</f>
        <v>0</v>
      </c>
    </row>
    <row r="36" spans="1:27" s="230" customFormat="1" ht="14.25" x14ac:dyDescent="0.25">
      <c r="A36" s="225"/>
      <c r="B36" s="228" t="s">
        <v>113</v>
      </c>
      <c r="C36" s="229" t="s">
        <v>1</v>
      </c>
      <c r="D36" s="229" t="s">
        <v>1</v>
      </c>
      <c r="E36" s="229" t="s">
        <v>1</v>
      </c>
      <c r="F36" s="229" t="s">
        <v>1</v>
      </c>
      <c r="G36" s="229">
        <f>SUM(G33:G35)</f>
        <v>0</v>
      </c>
      <c r="H36" s="229">
        <f t="shared" ref="H36:N36" si="11">SUM(H33:H35)</f>
        <v>0</v>
      </c>
      <c r="I36" s="229">
        <f t="shared" si="11"/>
        <v>0</v>
      </c>
      <c r="J36" s="229">
        <f t="shared" si="11"/>
        <v>0</v>
      </c>
      <c r="K36" s="229" t="s">
        <v>1</v>
      </c>
      <c r="L36" s="229">
        <f t="shared" si="11"/>
        <v>0</v>
      </c>
      <c r="M36" s="229">
        <f t="shared" si="11"/>
        <v>0</v>
      </c>
      <c r="N36" s="229">
        <f t="shared" si="11"/>
        <v>0</v>
      </c>
      <c r="O36" s="229">
        <f>SUM(O33:O35)</f>
        <v>0</v>
      </c>
      <c r="P36" s="229">
        <f>SUM(P33:P35)</f>
        <v>0</v>
      </c>
      <c r="Q36" s="229">
        <f>SUM(Q33:Q35)</f>
        <v>0</v>
      </c>
      <c r="R36" s="229">
        <f t="shared" ref="R36:AA36" si="12">SUM(R33:R35)</f>
        <v>0</v>
      </c>
      <c r="S36" s="229">
        <f t="shared" si="12"/>
        <v>0</v>
      </c>
      <c r="T36" s="229">
        <f t="shared" si="12"/>
        <v>0</v>
      </c>
      <c r="U36" s="229">
        <f t="shared" si="12"/>
        <v>0</v>
      </c>
      <c r="V36" s="229">
        <f t="shared" si="12"/>
        <v>0</v>
      </c>
      <c r="W36" s="229">
        <f t="shared" si="12"/>
        <v>0</v>
      </c>
      <c r="X36" s="229">
        <f t="shared" si="12"/>
        <v>0</v>
      </c>
      <c r="Y36" s="229">
        <f t="shared" si="12"/>
        <v>0</v>
      </c>
      <c r="Z36" s="229">
        <f t="shared" si="12"/>
        <v>0</v>
      </c>
      <c r="AA36" s="229">
        <f t="shared" si="12"/>
        <v>0</v>
      </c>
    </row>
    <row r="37" spans="1:27" x14ac:dyDescent="0.25">
      <c r="A37" s="208"/>
      <c r="B37" s="102"/>
      <c r="C37" s="227"/>
      <c r="D37" s="227"/>
      <c r="E37" s="227"/>
      <c r="F37" s="227"/>
      <c r="G37" s="102"/>
      <c r="H37" s="102"/>
      <c r="I37" s="102"/>
      <c r="J37" s="102"/>
      <c r="K37" s="102"/>
      <c r="L37" s="102"/>
      <c r="M37" s="102"/>
      <c r="N37" s="102"/>
      <c r="O37" s="102"/>
      <c r="P37" s="102"/>
      <c r="Q37" s="102"/>
      <c r="R37" s="102"/>
      <c r="S37" s="102"/>
      <c r="T37" s="102"/>
      <c r="U37" s="102"/>
      <c r="V37" s="102"/>
      <c r="W37" s="102"/>
      <c r="X37" s="102"/>
      <c r="Y37" s="102"/>
      <c r="Z37" s="102"/>
      <c r="AA37" s="102"/>
    </row>
    <row r="38" spans="1:27" s="230" customFormat="1" ht="27" x14ac:dyDescent="0.25">
      <c r="A38" s="225"/>
      <c r="B38" s="226" t="s">
        <v>277</v>
      </c>
      <c r="C38" s="229" t="s">
        <v>1</v>
      </c>
      <c r="D38" s="229" t="s">
        <v>1</v>
      </c>
      <c r="E38" s="229" t="s">
        <v>1</v>
      </c>
      <c r="F38" s="229" t="s">
        <v>1</v>
      </c>
      <c r="G38" s="229">
        <f>G13+G28+G36</f>
        <v>0</v>
      </c>
      <c r="H38" s="229">
        <f>H13+H28+H36</f>
        <v>0</v>
      </c>
      <c r="I38" s="229">
        <f>I13+I28+I36</f>
        <v>0</v>
      </c>
      <c r="J38" s="229">
        <f>J13+J28+J36</f>
        <v>0</v>
      </c>
      <c r="K38" s="229" t="s">
        <v>1</v>
      </c>
      <c r="L38" s="229">
        <f t="shared" ref="L38:AA38" si="13">L13+L28+L36</f>
        <v>0</v>
      </c>
      <c r="M38" s="229">
        <f t="shared" si="13"/>
        <v>0</v>
      </c>
      <c r="N38" s="229">
        <f t="shared" si="13"/>
        <v>0</v>
      </c>
      <c r="O38" s="229">
        <f t="shared" si="13"/>
        <v>0</v>
      </c>
      <c r="P38" s="229">
        <f t="shared" si="13"/>
        <v>0</v>
      </c>
      <c r="Q38" s="229">
        <f t="shared" si="13"/>
        <v>0</v>
      </c>
      <c r="R38" s="229">
        <f t="shared" si="13"/>
        <v>0</v>
      </c>
      <c r="S38" s="229">
        <f t="shared" si="13"/>
        <v>0</v>
      </c>
      <c r="T38" s="229">
        <f t="shared" si="13"/>
        <v>0</v>
      </c>
      <c r="U38" s="229">
        <f t="shared" si="13"/>
        <v>0</v>
      </c>
      <c r="V38" s="229">
        <f t="shared" si="13"/>
        <v>0</v>
      </c>
      <c r="W38" s="229">
        <f t="shared" si="13"/>
        <v>0</v>
      </c>
      <c r="X38" s="229">
        <f t="shared" si="13"/>
        <v>0</v>
      </c>
      <c r="Y38" s="229">
        <f t="shared" si="13"/>
        <v>0</v>
      </c>
      <c r="Z38" s="229">
        <f t="shared" si="13"/>
        <v>0</v>
      </c>
      <c r="AA38" s="229">
        <f t="shared" si="13"/>
        <v>0</v>
      </c>
    </row>
    <row r="39" spans="1:27" s="16" customFormat="1" ht="12.75" x14ac:dyDescent="0.25">
      <c r="A39" s="41"/>
      <c r="B39" s="234"/>
      <c r="C39" s="235"/>
      <c r="D39" s="41"/>
      <c r="E39" s="41"/>
      <c r="F39" s="41"/>
      <c r="G39" s="234"/>
      <c r="H39" s="41"/>
      <c r="I39" s="41"/>
      <c r="J39" s="41"/>
      <c r="K39" s="41"/>
      <c r="L39" s="234"/>
      <c r="M39" s="41" t="s">
        <v>0</v>
      </c>
      <c r="N39" s="41"/>
      <c r="O39" s="234"/>
      <c r="P39" s="41" t="s">
        <v>0</v>
      </c>
      <c r="Q39" s="234"/>
    </row>
    <row r="40" spans="1:27" s="31" customFormat="1" x14ac:dyDescent="0.25">
      <c r="A40" s="30"/>
    </row>
    <row r="41" spans="1:27" x14ac:dyDescent="0.25">
      <c r="B41" s="5" t="s">
        <v>242</v>
      </c>
    </row>
    <row r="42" spans="1:27" ht="27.75" customHeight="1" x14ac:dyDescent="0.25">
      <c r="B42" s="181" t="s">
        <v>472</v>
      </c>
      <c r="C42" s="181"/>
      <c r="D42" s="288"/>
      <c r="E42" s="288"/>
      <c r="F42" s="288"/>
      <c r="G42" s="288"/>
    </row>
    <row r="43" spans="1:27" ht="37.5" customHeight="1" x14ac:dyDescent="0.3">
      <c r="B43" s="1870" t="s">
        <v>471</v>
      </c>
      <c r="C43" s="1871"/>
      <c r="D43" s="1871"/>
      <c r="E43" s="1871"/>
      <c r="F43" s="1871"/>
      <c r="G43" s="1871"/>
      <c r="H43" s="1871"/>
      <c r="I43" s="1871"/>
    </row>
    <row r="44" spans="1:27" ht="29.25" customHeight="1" x14ac:dyDescent="0.3">
      <c r="B44" s="567" t="s">
        <v>494</v>
      </c>
      <c r="C44" s="288"/>
      <c r="D44" s="288"/>
      <c r="E44" s="288"/>
      <c r="F44" s="288"/>
      <c r="G44" s="288"/>
    </row>
    <row r="45" spans="1:27" s="31" customFormat="1" ht="14.25" x14ac:dyDescent="0.25">
      <c r="A45" s="295"/>
    </row>
    <row r="46" spans="1:27" s="31" customFormat="1" x14ac:dyDescent="0.25">
      <c r="A46" s="30"/>
    </row>
  </sheetData>
  <mergeCells count="6">
    <mergeCell ref="B43:I43"/>
    <mergeCell ref="X5:AA5"/>
    <mergeCell ref="H2:I2"/>
    <mergeCell ref="L5:O5"/>
    <mergeCell ref="P5:S5"/>
    <mergeCell ref="T5:W5"/>
  </mergeCells>
  <phoneticPr fontId="2"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workbookViewId="0">
      <selection activeCell="B1" sqref="B1"/>
    </sheetView>
  </sheetViews>
  <sheetFormatPr defaultRowHeight="13.5" x14ac:dyDescent="0.25"/>
  <cols>
    <col min="1" max="1" width="4.28515625" style="4" customWidth="1"/>
    <col min="2" max="2" width="31.7109375" style="98" customWidth="1"/>
    <col min="3" max="3" width="6.7109375" style="90" customWidth="1"/>
    <col min="4" max="4" width="16.140625" style="90" customWidth="1"/>
    <col min="5" max="5" width="20" style="90" customWidth="1"/>
    <col min="6" max="6" width="9.85546875" style="90" customWidth="1"/>
    <col min="7" max="7" width="18.28515625" style="90" customWidth="1"/>
    <col min="8" max="8" width="14.42578125" style="90" customWidth="1"/>
    <col min="9" max="9" width="8.28515625" style="4" customWidth="1"/>
    <col min="10" max="10" width="10.28515625" style="39" customWidth="1"/>
    <col min="11" max="11" width="19.28515625" style="5" customWidth="1"/>
    <col min="12" max="12" width="18.5703125" style="5" customWidth="1"/>
    <col min="13" max="13" width="12.5703125" style="4" customWidth="1"/>
    <col min="14" max="14" width="12.140625" style="4" customWidth="1"/>
    <col min="15" max="15" width="11.5703125" style="4" customWidth="1"/>
    <col min="16" max="16" width="12" style="4" customWidth="1"/>
    <col min="17" max="16384" width="9.140625" style="5"/>
  </cols>
  <sheetData>
    <row r="1" spans="1:16" s="31" customFormat="1" ht="14.25" x14ac:dyDescent="0.25">
      <c r="A1" s="280"/>
      <c r="B1" s="270"/>
      <c r="C1" s="263"/>
      <c r="D1" s="263"/>
      <c r="E1" s="263"/>
      <c r="F1" s="263"/>
      <c r="G1" s="22"/>
      <c r="I1" s="9"/>
      <c r="J1" s="9"/>
      <c r="K1" s="30"/>
      <c r="L1" s="30"/>
      <c r="O1" s="24" t="s">
        <v>417</v>
      </c>
    </row>
    <row r="2" spans="1:16" s="309" customFormat="1" ht="17.25" x14ac:dyDescent="0.3">
      <c r="A2" s="307"/>
      <c r="B2" s="1"/>
      <c r="C2" s="2"/>
      <c r="D2" s="2"/>
      <c r="E2" s="2"/>
      <c r="F2" s="3"/>
      <c r="G2" s="3"/>
      <c r="H2" s="3"/>
      <c r="I2" s="308"/>
      <c r="J2" s="317"/>
      <c r="O2" s="1675" t="s">
        <v>28</v>
      </c>
      <c r="P2" s="1675"/>
    </row>
    <row r="3" spans="1:16" s="309" customFormat="1" ht="18" thickBot="1" x14ac:dyDescent="0.35">
      <c r="A3" s="31"/>
      <c r="B3" s="23" t="s">
        <v>29</v>
      </c>
      <c r="C3" s="316"/>
      <c r="D3" s="7"/>
      <c r="E3" s="7"/>
      <c r="F3" s="7"/>
      <c r="G3" s="8"/>
      <c r="H3" s="8"/>
      <c r="I3" s="318"/>
      <c r="J3" s="319"/>
      <c r="K3" s="320"/>
    </row>
    <row r="4" spans="1:16" s="48" customFormat="1" x14ac:dyDescent="0.25">
      <c r="A4" s="41"/>
      <c r="B4" s="121" t="s">
        <v>78</v>
      </c>
      <c r="C4" s="42"/>
      <c r="D4" s="42"/>
      <c r="E4" s="42"/>
      <c r="F4" s="42"/>
      <c r="G4" s="42"/>
      <c r="H4" s="42"/>
      <c r="I4" s="43"/>
      <c r="J4" s="44"/>
      <c r="K4" s="43"/>
      <c r="L4" s="43"/>
      <c r="M4" s="41"/>
      <c r="N4" s="45"/>
      <c r="O4" s="41"/>
      <c r="P4" s="41"/>
    </row>
    <row r="5" spans="1:16" s="48" customFormat="1" x14ac:dyDescent="0.25">
      <c r="A5" s="41"/>
      <c r="B5" s="121" t="s">
        <v>444</v>
      </c>
      <c r="C5" s="42"/>
      <c r="D5" s="42"/>
      <c r="E5" s="42"/>
      <c r="F5" s="42"/>
      <c r="G5" s="42"/>
      <c r="H5" s="42"/>
      <c r="I5" s="43"/>
      <c r="J5" s="44"/>
      <c r="K5" s="43"/>
      <c r="L5" s="43"/>
      <c r="M5" s="41"/>
      <c r="N5" s="41"/>
      <c r="O5" s="41"/>
      <c r="P5" s="41"/>
    </row>
    <row r="6" spans="1:16" s="16" customFormat="1" ht="12.75" x14ac:dyDescent="0.25">
      <c r="A6" s="41"/>
      <c r="B6" s="46"/>
      <c r="C6" s="46"/>
      <c r="D6" s="46"/>
      <c r="E6" s="46"/>
      <c r="F6" s="46"/>
      <c r="G6" s="46"/>
      <c r="H6" s="46"/>
      <c r="I6" s="41"/>
      <c r="J6" s="47"/>
      <c r="K6" s="48"/>
      <c r="L6" s="48"/>
      <c r="M6" s="41"/>
      <c r="N6" s="41"/>
      <c r="O6" s="41"/>
      <c r="P6" s="41"/>
    </row>
    <row r="7" spans="1:16" s="16" customFormat="1" ht="14.25" x14ac:dyDescent="0.25">
      <c r="A7" s="49"/>
      <c r="B7" s="50"/>
      <c r="C7" s="51"/>
      <c r="D7" s="52" t="s">
        <v>79</v>
      </c>
      <c r="E7" s="53"/>
      <c r="F7" s="53"/>
      <c r="G7" s="53"/>
      <c r="H7" s="54"/>
      <c r="I7" s="55" t="s">
        <v>80</v>
      </c>
      <c r="J7" s="56"/>
      <c r="K7" s="57"/>
      <c r="L7" s="57"/>
      <c r="M7" s="57"/>
      <c r="N7" s="58"/>
      <c r="O7" s="49"/>
      <c r="P7" s="49"/>
    </row>
    <row r="8" spans="1:16" ht="89.25" x14ac:dyDescent="0.25">
      <c r="A8" s="59"/>
      <c r="B8" s="60"/>
      <c r="C8" s="61"/>
      <c r="D8" s="62" t="s">
        <v>81</v>
      </c>
      <c r="E8" s="62"/>
      <c r="F8" s="62" t="s">
        <v>82</v>
      </c>
      <c r="G8" s="62"/>
      <c r="H8" s="62" t="s">
        <v>83</v>
      </c>
      <c r="I8" s="1681" t="s">
        <v>86</v>
      </c>
      <c r="J8" s="1682"/>
      <c r="K8" s="63" t="s">
        <v>295</v>
      </c>
      <c r="L8" s="63" t="s">
        <v>294</v>
      </c>
      <c r="M8" s="63" t="s">
        <v>89</v>
      </c>
      <c r="N8" s="63" t="s">
        <v>90</v>
      </c>
      <c r="O8" s="64" t="s">
        <v>91</v>
      </c>
      <c r="P8" s="65" t="s">
        <v>92</v>
      </c>
    </row>
    <row r="9" spans="1:16" s="69" customFormat="1" ht="38.25" x14ac:dyDescent="0.25">
      <c r="A9" s="66" t="s">
        <v>114</v>
      </c>
      <c r="B9" s="67" t="s">
        <v>93</v>
      </c>
      <c r="C9" s="66"/>
      <c r="D9" s="14" t="s">
        <v>84</v>
      </c>
      <c r="E9" s="14" t="s">
        <v>408</v>
      </c>
      <c r="F9" s="14" t="s">
        <v>84</v>
      </c>
      <c r="G9" s="14" t="s">
        <v>408</v>
      </c>
      <c r="H9" s="14" t="s">
        <v>85</v>
      </c>
      <c r="I9" s="14" t="s">
        <v>87</v>
      </c>
      <c r="J9" s="68" t="s">
        <v>88</v>
      </c>
      <c r="K9" s="14" t="s">
        <v>85</v>
      </c>
      <c r="L9" s="14" t="s">
        <v>85</v>
      </c>
      <c r="M9" s="14" t="s">
        <v>85</v>
      </c>
      <c r="N9" s="14" t="s">
        <v>85</v>
      </c>
      <c r="O9" s="14" t="s">
        <v>85</v>
      </c>
      <c r="P9" s="14" t="s">
        <v>85</v>
      </c>
    </row>
    <row r="10" spans="1:16" x14ac:dyDescent="0.25">
      <c r="A10" s="70">
        <v>1</v>
      </c>
      <c r="B10" s="25">
        <v>2</v>
      </c>
      <c r="C10" s="12">
        <v>3</v>
      </c>
      <c r="D10" s="12">
        <v>4</v>
      </c>
      <c r="E10" s="13">
        <v>5</v>
      </c>
      <c r="F10" s="13">
        <v>6</v>
      </c>
      <c r="G10" s="13">
        <v>7</v>
      </c>
      <c r="H10" s="13">
        <v>8</v>
      </c>
      <c r="I10" s="70">
        <v>9</v>
      </c>
      <c r="J10" s="71"/>
      <c r="K10" s="12">
        <v>11</v>
      </c>
      <c r="L10" s="12">
        <v>12</v>
      </c>
      <c r="M10" s="70">
        <v>13</v>
      </c>
      <c r="N10" s="70">
        <v>14</v>
      </c>
      <c r="O10" s="70">
        <v>15</v>
      </c>
      <c r="P10" s="70">
        <v>16</v>
      </c>
    </row>
    <row r="11" spans="1:16" ht="54" x14ac:dyDescent="0.25">
      <c r="A11" s="70"/>
      <c r="B11" s="359" t="s">
        <v>329</v>
      </c>
      <c r="C11" s="12"/>
      <c r="D11" s="70" t="s">
        <v>1</v>
      </c>
      <c r="E11" s="325"/>
      <c r="F11" s="70" t="s">
        <v>1</v>
      </c>
      <c r="G11" s="325"/>
      <c r="H11" s="70" t="s">
        <v>1</v>
      </c>
      <c r="I11" s="70" t="s">
        <v>1</v>
      </c>
      <c r="J11" s="71" t="s">
        <v>1</v>
      </c>
      <c r="K11" s="70" t="s">
        <v>1</v>
      </c>
      <c r="L11" s="70" t="s">
        <v>1</v>
      </c>
      <c r="M11" s="70" t="s">
        <v>1</v>
      </c>
      <c r="N11" s="70" t="s">
        <v>1</v>
      </c>
      <c r="O11" s="70" t="s">
        <v>1</v>
      </c>
      <c r="P11" s="70" t="s">
        <v>1</v>
      </c>
    </row>
    <row r="12" spans="1:16" ht="27" x14ac:dyDescent="0.25">
      <c r="A12" s="70">
        <v>1</v>
      </c>
      <c r="B12" s="73" t="s">
        <v>94</v>
      </c>
      <c r="C12" s="322"/>
      <c r="D12" s="70" t="s">
        <v>1</v>
      </c>
      <c r="E12" s="70" t="s">
        <v>1</v>
      </c>
      <c r="F12" s="70" t="s">
        <v>1</v>
      </c>
      <c r="G12" s="70" t="s">
        <v>1</v>
      </c>
      <c r="H12" s="70" t="s">
        <v>1</v>
      </c>
      <c r="I12" s="70" t="s">
        <v>1</v>
      </c>
      <c r="J12" s="71" t="s">
        <v>1</v>
      </c>
      <c r="K12" s="70" t="s">
        <v>1</v>
      </c>
      <c r="L12" s="70" t="s">
        <v>1</v>
      </c>
      <c r="M12" s="70" t="s">
        <v>1</v>
      </c>
      <c r="N12" s="70" t="s">
        <v>1</v>
      </c>
      <c r="O12" s="74">
        <v>200000</v>
      </c>
      <c r="P12" s="74">
        <f>O12</f>
        <v>200000</v>
      </c>
    </row>
    <row r="13" spans="1:16" s="335" customFormat="1" x14ac:dyDescent="0.25">
      <c r="A13" s="350">
        <v>2</v>
      </c>
      <c r="B13" s="360" t="s">
        <v>95</v>
      </c>
      <c r="C13" s="361"/>
      <c r="D13" s="341"/>
      <c r="E13" s="396">
        <f>D13*12*$E$11</f>
        <v>0</v>
      </c>
      <c r="F13" s="396"/>
      <c r="G13" s="396">
        <f>F13*12*$G$11</f>
        <v>0</v>
      </c>
      <c r="H13" s="396">
        <f>E13+G13</f>
        <v>0</v>
      </c>
      <c r="I13" s="347"/>
      <c r="J13" s="362">
        <f t="shared" ref="J13:J28" si="0">(I13-360)*4.17</f>
        <v>-1501.2</v>
      </c>
      <c r="K13" s="343"/>
      <c r="L13" s="343"/>
      <c r="M13" s="343">
        <f t="shared" ref="M13:M28" si="1">J13+K13+L13</f>
        <v>-1501.2</v>
      </c>
      <c r="N13" s="343">
        <f>M13*C13*12</f>
        <v>0</v>
      </c>
      <c r="O13" s="343" t="s">
        <v>1</v>
      </c>
      <c r="P13" s="343">
        <f>H13+N13</f>
        <v>0</v>
      </c>
    </row>
    <row r="14" spans="1:16" x14ac:dyDescent="0.25">
      <c r="A14" s="70">
        <v>3</v>
      </c>
      <c r="B14" s="73" t="s">
        <v>96</v>
      </c>
      <c r="C14" s="12"/>
      <c r="D14" s="12"/>
      <c r="E14" s="324">
        <f>D14*12*$E$11</f>
        <v>0</v>
      </c>
      <c r="F14" s="12"/>
      <c r="G14" s="324">
        <f>F14*12*$G$11</f>
        <v>0</v>
      </c>
      <c r="H14" s="75">
        <f>E14+G14</f>
        <v>0</v>
      </c>
      <c r="I14" s="70">
        <v>4000</v>
      </c>
      <c r="J14" s="77">
        <f t="shared" si="0"/>
        <v>15178.8</v>
      </c>
      <c r="K14" s="74">
        <v>15000</v>
      </c>
      <c r="L14" s="74">
        <v>10000</v>
      </c>
      <c r="M14" s="74">
        <f t="shared" si="1"/>
        <v>40178.800000000003</v>
      </c>
      <c r="N14" s="74">
        <f t="shared" ref="N14:N28" si="2">M14*C14*12</f>
        <v>0</v>
      </c>
      <c r="O14" s="74" t="s">
        <v>1</v>
      </c>
      <c r="P14" s="74">
        <f>H14+N14</f>
        <v>0</v>
      </c>
    </row>
    <row r="15" spans="1:16" x14ac:dyDescent="0.25">
      <c r="A15" s="70">
        <v>4</v>
      </c>
      <c r="B15" s="73" t="s">
        <v>97</v>
      </c>
      <c r="C15" s="12"/>
      <c r="D15" s="12" t="s">
        <v>1</v>
      </c>
      <c r="E15" s="12" t="s">
        <v>1</v>
      </c>
      <c r="F15" s="12" t="s">
        <v>1</v>
      </c>
      <c r="G15" s="12" t="s">
        <v>1</v>
      </c>
      <c r="H15" s="12" t="s">
        <v>1</v>
      </c>
      <c r="I15" s="70">
        <v>2000</v>
      </c>
      <c r="J15" s="77">
        <f t="shared" si="0"/>
        <v>6838.8</v>
      </c>
      <c r="K15" s="74">
        <v>5000</v>
      </c>
      <c r="L15" s="74"/>
      <c r="M15" s="74">
        <f t="shared" si="1"/>
        <v>11838.8</v>
      </c>
      <c r="N15" s="74">
        <f t="shared" si="2"/>
        <v>0</v>
      </c>
      <c r="O15" s="74" t="s">
        <v>1</v>
      </c>
      <c r="P15" s="74">
        <f>N15</f>
        <v>0</v>
      </c>
    </row>
    <row r="16" spans="1:16" x14ac:dyDescent="0.25">
      <c r="A16" s="70">
        <v>5</v>
      </c>
      <c r="B16" s="73" t="s">
        <v>98</v>
      </c>
      <c r="C16" s="12"/>
      <c r="D16" s="12" t="s">
        <v>1</v>
      </c>
      <c r="E16" s="12" t="s">
        <v>1</v>
      </c>
      <c r="F16" s="12" t="s">
        <v>1</v>
      </c>
      <c r="G16" s="12" t="s">
        <v>1</v>
      </c>
      <c r="H16" s="12" t="s">
        <v>1</v>
      </c>
      <c r="I16" s="70">
        <v>2000</v>
      </c>
      <c r="J16" s="77">
        <f t="shared" si="0"/>
        <v>6838.8</v>
      </c>
      <c r="K16" s="74">
        <v>5000</v>
      </c>
      <c r="L16" s="74"/>
      <c r="M16" s="74">
        <f t="shared" si="1"/>
        <v>11838.8</v>
      </c>
      <c r="N16" s="74">
        <f t="shared" si="2"/>
        <v>0</v>
      </c>
      <c r="O16" s="74" t="s">
        <v>1</v>
      </c>
      <c r="P16" s="74">
        <f>N16</f>
        <v>0</v>
      </c>
    </row>
    <row r="17" spans="1:16" x14ac:dyDescent="0.25">
      <c r="A17" s="70">
        <v>6</v>
      </c>
      <c r="B17" s="73" t="s">
        <v>99</v>
      </c>
      <c r="C17" s="12"/>
      <c r="D17" s="12" t="s">
        <v>1</v>
      </c>
      <c r="E17" s="12" t="s">
        <v>1</v>
      </c>
      <c r="F17" s="12" t="s">
        <v>1</v>
      </c>
      <c r="G17" s="12" t="s">
        <v>1</v>
      </c>
      <c r="H17" s="12" t="s">
        <v>1</v>
      </c>
      <c r="I17" s="70">
        <v>5000</v>
      </c>
      <c r="J17" s="77">
        <f t="shared" si="0"/>
        <v>19348.8</v>
      </c>
      <c r="K17" s="74">
        <v>10000</v>
      </c>
      <c r="L17" s="74"/>
      <c r="M17" s="74">
        <f t="shared" si="1"/>
        <v>29348.799999999999</v>
      </c>
      <c r="N17" s="74">
        <f t="shared" si="2"/>
        <v>0</v>
      </c>
      <c r="O17" s="74" t="s">
        <v>1</v>
      </c>
      <c r="P17" s="74">
        <f>N17</f>
        <v>0</v>
      </c>
    </row>
    <row r="18" spans="1:16" x14ac:dyDescent="0.25">
      <c r="A18" s="70">
        <v>7</v>
      </c>
      <c r="B18" s="73" t="s">
        <v>100</v>
      </c>
      <c r="C18" s="12"/>
      <c r="D18" s="12"/>
      <c r="E18" s="324">
        <f>D18*12*$E$11</f>
        <v>0</v>
      </c>
      <c r="F18" s="12"/>
      <c r="G18" s="324">
        <f>F18*12*$G$11</f>
        <v>0</v>
      </c>
      <c r="H18" s="75">
        <f>E18+G18</f>
        <v>0</v>
      </c>
      <c r="I18" s="70">
        <v>4000</v>
      </c>
      <c r="J18" s="77">
        <f t="shared" si="0"/>
        <v>15178.8</v>
      </c>
      <c r="K18" s="74">
        <v>15000</v>
      </c>
      <c r="L18" s="74">
        <v>10000</v>
      </c>
      <c r="M18" s="74">
        <f t="shared" si="1"/>
        <v>40178.800000000003</v>
      </c>
      <c r="N18" s="74">
        <f t="shared" si="2"/>
        <v>0</v>
      </c>
      <c r="O18" s="74" t="s">
        <v>1</v>
      </c>
      <c r="P18" s="74">
        <f>H18+N18</f>
        <v>0</v>
      </c>
    </row>
    <row r="19" spans="1:16" ht="27" x14ac:dyDescent="0.25">
      <c r="A19" s="70">
        <v>8</v>
      </c>
      <c r="B19" s="73" t="s">
        <v>101</v>
      </c>
      <c r="C19" s="12"/>
      <c r="D19" s="12" t="s">
        <v>1</v>
      </c>
      <c r="E19" s="12" t="s">
        <v>1</v>
      </c>
      <c r="F19" s="12" t="s">
        <v>1</v>
      </c>
      <c r="G19" s="12" t="s">
        <v>1</v>
      </c>
      <c r="H19" s="12" t="s">
        <v>1</v>
      </c>
      <c r="I19" s="70">
        <v>2000</v>
      </c>
      <c r="J19" s="77">
        <f t="shared" si="0"/>
        <v>6838.8</v>
      </c>
      <c r="K19" s="74">
        <v>5000</v>
      </c>
      <c r="L19" s="74"/>
      <c r="M19" s="74">
        <f t="shared" si="1"/>
        <v>11838.8</v>
      </c>
      <c r="N19" s="74">
        <f t="shared" si="2"/>
        <v>0</v>
      </c>
      <c r="O19" s="74" t="s">
        <v>1</v>
      </c>
      <c r="P19" s="74">
        <f>N19</f>
        <v>0</v>
      </c>
    </row>
    <row r="20" spans="1:16" ht="27" x14ac:dyDescent="0.25">
      <c r="A20" s="70">
        <v>9</v>
      </c>
      <c r="B20" s="73" t="s">
        <v>102</v>
      </c>
      <c r="C20" s="12"/>
      <c r="D20" s="12"/>
      <c r="E20" s="324">
        <f>D20*12*$E$11</f>
        <v>0</v>
      </c>
      <c r="F20" s="12"/>
      <c r="G20" s="324">
        <f>F20*12*$G$11</f>
        <v>0</v>
      </c>
      <c r="H20" s="75">
        <f>E20+G20</f>
        <v>0</v>
      </c>
      <c r="I20" s="70">
        <v>4000</v>
      </c>
      <c r="J20" s="77">
        <f t="shared" si="0"/>
        <v>15178.8</v>
      </c>
      <c r="K20" s="74">
        <v>10000</v>
      </c>
      <c r="L20" s="74">
        <v>5000</v>
      </c>
      <c r="M20" s="74">
        <f t="shared" si="1"/>
        <v>30178.799999999999</v>
      </c>
      <c r="N20" s="74">
        <f t="shared" si="2"/>
        <v>0</v>
      </c>
      <c r="O20" s="74" t="s">
        <v>1</v>
      </c>
      <c r="P20" s="74">
        <f>H20+N20</f>
        <v>0</v>
      </c>
    </row>
    <row r="21" spans="1:16" ht="40.5" x14ac:dyDescent="0.25">
      <c r="A21" s="70">
        <v>10</v>
      </c>
      <c r="B21" s="73" t="s">
        <v>103</v>
      </c>
      <c r="C21" s="12"/>
      <c r="D21" s="12"/>
      <c r="E21" s="324">
        <f>D21*12*$E$11</f>
        <v>0</v>
      </c>
      <c r="F21" s="12"/>
      <c r="G21" s="324">
        <f>F21*12*$G$11</f>
        <v>0</v>
      </c>
      <c r="H21" s="75">
        <f>E21+G21</f>
        <v>0</v>
      </c>
      <c r="I21" s="70">
        <v>3000</v>
      </c>
      <c r="J21" s="77">
        <f t="shared" si="0"/>
        <v>11008.8</v>
      </c>
      <c r="K21" s="74">
        <v>8000</v>
      </c>
      <c r="L21" s="74">
        <v>4000</v>
      </c>
      <c r="M21" s="74">
        <f>J21+K21+L21</f>
        <v>23008.799999999999</v>
      </c>
      <c r="N21" s="74">
        <f t="shared" si="2"/>
        <v>0</v>
      </c>
      <c r="O21" s="74" t="s">
        <v>1</v>
      </c>
      <c r="P21" s="74">
        <f>H21+N21</f>
        <v>0</v>
      </c>
    </row>
    <row r="22" spans="1:16" ht="27" x14ac:dyDescent="0.25">
      <c r="A22" s="70">
        <v>11</v>
      </c>
      <c r="B22" s="73" t="s">
        <v>104</v>
      </c>
      <c r="C22" s="12"/>
      <c r="D22" s="12" t="s">
        <v>1</v>
      </c>
      <c r="E22" s="12" t="s">
        <v>1</v>
      </c>
      <c r="F22" s="12" t="s">
        <v>1</v>
      </c>
      <c r="G22" s="12" t="s">
        <v>1</v>
      </c>
      <c r="H22" s="12" t="s">
        <v>1</v>
      </c>
      <c r="I22" s="70">
        <v>4000</v>
      </c>
      <c r="J22" s="77">
        <f t="shared" si="0"/>
        <v>15178.8</v>
      </c>
      <c r="K22" s="74">
        <v>5000</v>
      </c>
      <c r="L22" s="74"/>
      <c r="M22" s="74">
        <f t="shared" si="1"/>
        <v>20178.8</v>
      </c>
      <c r="N22" s="74">
        <f t="shared" si="2"/>
        <v>0</v>
      </c>
      <c r="O22" s="74" t="s">
        <v>1</v>
      </c>
      <c r="P22" s="74">
        <f t="shared" ref="P22:P28" si="3">N22</f>
        <v>0</v>
      </c>
    </row>
    <row r="23" spans="1:16" ht="40.5" x14ac:dyDescent="0.25">
      <c r="A23" s="70">
        <v>12</v>
      </c>
      <c r="B23" s="73" t="s">
        <v>105</v>
      </c>
      <c r="C23" s="12"/>
      <c r="D23" s="12" t="s">
        <v>1</v>
      </c>
      <c r="E23" s="12" t="s">
        <v>1</v>
      </c>
      <c r="F23" s="12" t="s">
        <v>1</v>
      </c>
      <c r="G23" s="12" t="s">
        <v>1</v>
      </c>
      <c r="H23" s="12" t="s">
        <v>1</v>
      </c>
      <c r="I23" s="70">
        <v>3000</v>
      </c>
      <c r="J23" s="77">
        <f t="shared" si="0"/>
        <v>11008.8</v>
      </c>
      <c r="K23" s="74">
        <v>4000</v>
      </c>
      <c r="L23" s="74"/>
      <c r="M23" s="74">
        <f t="shared" si="1"/>
        <v>15008.8</v>
      </c>
      <c r="N23" s="74">
        <f t="shared" si="2"/>
        <v>0</v>
      </c>
      <c r="O23" s="74" t="s">
        <v>1</v>
      </c>
      <c r="P23" s="74">
        <f t="shared" si="3"/>
        <v>0</v>
      </c>
    </row>
    <row r="24" spans="1:16" ht="27" x14ac:dyDescent="0.25">
      <c r="A24" s="70">
        <v>13</v>
      </c>
      <c r="B24" s="73" t="s">
        <v>106</v>
      </c>
      <c r="C24" s="398">
        <f>+C25+C26+C27+C28</f>
        <v>0</v>
      </c>
      <c r="D24" s="12" t="s">
        <v>1</v>
      </c>
      <c r="E24" s="12" t="s">
        <v>1</v>
      </c>
      <c r="F24" s="12" t="s">
        <v>1</v>
      </c>
      <c r="G24" s="12" t="s">
        <v>1</v>
      </c>
      <c r="H24" s="12" t="s">
        <v>1</v>
      </c>
      <c r="I24" s="70">
        <v>3000</v>
      </c>
      <c r="J24" s="77">
        <f t="shared" si="0"/>
        <v>11008.8</v>
      </c>
      <c r="K24" s="74">
        <v>5000</v>
      </c>
      <c r="L24" s="74"/>
      <c r="M24" s="74">
        <f t="shared" si="1"/>
        <v>16008.8</v>
      </c>
      <c r="N24" s="74">
        <f>M24*C24*12</f>
        <v>0</v>
      </c>
      <c r="O24" s="74" t="s">
        <v>1</v>
      </c>
      <c r="P24" s="74">
        <f t="shared" si="3"/>
        <v>0</v>
      </c>
    </row>
    <row r="25" spans="1:16" ht="27" x14ac:dyDescent="0.25">
      <c r="A25" s="70">
        <v>14</v>
      </c>
      <c r="B25" s="73" t="s">
        <v>107</v>
      </c>
      <c r="C25" s="12"/>
      <c r="D25" s="12" t="s">
        <v>1</v>
      </c>
      <c r="E25" s="12" t="s">
        <v>1</v>
      </c>
      <c r="F25" s="12" t="s">
        <v>1</v>
      </c>
      <c r="G25" s="12" t="s">
        <v>1</v>
      </c>
      <c r="H25" s="12" t="s">
        <v>1</v>
      </c>
      <c r="I25" s="70">
        <v>5000</v>
      </c>
      <c r="J25" s="77">
        <f t="shared" si="0"/>
        <v>19348.8</v>
      </c>
      <c r="K25" s="74">
        <v>10000</v>
      </c>
      <c r="L25" s="74">
        <v>100000</v>
      </c>
      <c r="M25" s="74">
        <f>J25+K25+L25</f>
        <v>129348.8</v>
      </c>
      <c r="N25" s="74">
        <f>M25*C25*12</f>
        <v>0</v>
      </c>
      <c r="O25" s="74" t="s">
        <v>1</v>
      </c>
      <c r="P25" s="74">
        <f>N25</f>
        <v>0</v>
      </c>
    </row>
    <row r="26" spans="1:16" ht="27" x14ac:dyDescent="0.25">
      <c r="A26" s="70">
        <v>15</v>
      </c>
      <c r="B26" s="73" t="s">
        <v>108</v>
      </c>
      <c r="C26" s="12"/>
      <c r="D26" s="12" t="s">
        <v>1</v>
      </c>
      <c r="E26" s="12" t="s">
        <v>1</v>
      </c>
      <c r="F26" s="12" t="s">
        <v>1</v>
      </c>
      <c r="G26" s="12" t="s">
        <v>1</v>
      </c>
      <c r="H26" s="12" t="s">
        <v>1</v>
      </c>
      <c r="I26" s="70">
        <v>5000</v>
      </c>
      <c r="J26" s="77">
        <f t="shared" si="0"/>
        <v>19348.8</v>
      </c>
      <c r="K26" s="74"/>
      <c r="L26" s="74"/>
      <c r="M26" s="74">
        <f t="shared" si="1"/>
        <v>19348.8</v>
      </c>
      <c r="N26" s="74">
        <f t="shared" si="2"/>
        <v>0</v>
      </c>
      <c r="O26" s="74" t="s">
        <v>1</v>
      </c>
      <c r="P26" s="74">
        <f t="shared" si="3"/>
        <v>0</v>
      </c>
    </row>
    <row r="27" spans="1:16" x14ac:dyDescent="0.25">
      <c r="A27" s="70">
        <v>16</v>
      </c>
      <c r="B27" s="73" t="s">
        <v>109</v>
      </c>
      <c r="C27" s="12"/>
      <c r="D27" s="12" t="s">
        <v>1</v>
      </c>
      <c r="E27" s="12" t="s">
        <v>1</v>
      </c>
      <c r="F27" s="12" t="s">
        <v>1</v>
      </c>
      <c r="G27" s="12" t="s">
        <v>1</v>
      </c>
      <c r="H27" s="12" t="s">
        <v>1</v>
      </c>
      <c r="I27" s="70">
        <v>3000</v>
      </c>
      <c r="J27" s="77">
        <f t="shared" si="0"/>
        <v>11008.8</v>
      </c>
      <c r="K27" s="74"/>
      <c r="L27" s="74"/>
      <c r="M27" s="74">
        <f t="shared" si="1"/>
        <v>11008.8</v>
      </c>
      <c r="N27" s="74">
        <f t="shared" si="2"/>
        <v>0</v>
      </c>
      <c r="O27" s="74" t="s">
        <v>1</v>
      </c>
      <c r="P27" s="74">
        <f t="shared" si="3"/>
        <v>0</v>
      </c>
    </row>
    <row r="28" spans="1:16" x14ac:dyDescent="0.25">
      <c r="A28" s="70">
        <v>17</v>
      </c>
      <c r="B28" s="73" t="s">
        <v>110</v>
      </c>
      <c r="C28" s="12"/>
      <c r="D28" s="79" t="s">
        <v>1</v>
      </c>
      <c r="E28" s="80" t="s">
        <v>1</v>
      </c>
      <c r="F28" s="79" t="s">
        <v>1</v>
      </c>
      <c r="G28" s="80" t="s">
        <v>1</v>
      </c>
      <c r="H28" s="80" t="s">
        <v>1</v>
      </c>
      <c r="I28" s="70">
        <v>10000</v>
      </c>
      <c r="J28" s="77">
        <f t="shared" si="0"/>
        <v>40198.800000000003</v>
      </c>
      <c r="K28" s="74">
        <v>20000</v>
      </c>
      <c r="L28" s="74">
        <v>50000</v>
      </c>
      <c r="M28" s="74">
        <f t="shared" si="1"/>
        <v>110198.8</v>
      </c>
      <c r="N28" s="74">
        <f t="shared" si="2"/>
        <v>0</v>
      </c>
      <c r="O28" s="74" t="s">
        <v>1</v>
      </c>
      <c r="P28" s="74">
        <f t="shared" si="3"/>
        <v>0</v>
      </c>
    </row>
    <row r="29" spans="1:16" ht="27" x14ac:dyDescent="0.25">
      <c r="A29" s="70"/>
      <c r="B29" s="73" t="s">
        <v>111</v>
      </c>
      <c r="C29" s="12"/>
      <c r="D29" s="79" t="s">
        <v>1</v>
      </c>
      <c r="E29" s="79" t="s">
        <v>1</v>
      </c>
      <c r="F29" s="79" t="s">
        <v>1</v>
      </c>
      <c r="G29" s="79" t="s">
        <v>1</v>
      </c>
      <c r="H29" s="79" t="s">
        <v>1</v>
      </c>
      <c r="I29" s="79" t="s">
        <v>1</v>
      </c>
      <c r="J29" s="71" t="s">
        <v>1</v>
      </c>
      <c r="K29" s="79" t="s">
        <v>1</v>
      </c>
      <c r="L29" s="79" t="s">
        <v>1</v>
      </c>
      <c r="M29" s="81" t="s">
        <v>1</v>
      </c>
      <c r="N29" s="81" t="s">
        <v>1</v>
      </c>
      <c r="O29" s="81" t="s">
        <v>1</v>
      </c>
      <c r="P29" s="81" t="s">
        <v>1</v>
      </c>
    </row>
    <row r="30" spans="1:16" ht="54" x14ac:dyDescent="0.25">
      <c r="A30" s="70">
        <v>18</v>
      </c>
      <c r="B30" s="73" t="s">
        <v>112</v>
      </c>
      <c r="C30" s="82">
        <f>+(C12-C13-C14-C18-C20-C21-C29)/4</f>
        <v>0</v>
      </c>
      <c r="D30" s="82">
        <f>+C30-F30</f>
        <v>0</v>
      </c>
      <c r="E30" s="324">
        <f>D30*12*$E$11</f>
        <v>0</v>
      </c>
      <c r="F30" s="82"/>
      <c r="G30" s="324">
        <f>F30*12*$G$11</f>
        <v>0</v>
      </c>
      <c r="H30" s="75">
        <f>E30+G30</f>
        <v>0</v>
      </c>
      <c r="I30" s="70" t="s">
        <v>1</v>
      </c>
      <c r="J30" s="71"/>
      <c r="K30" s="74" t="s">
        <v>1</v>
      </c>
      <c r="L30" s="74" t="s">
        <v>1</v>
      </c>
      <c r="M30" s="74" t="s">
        <v>1</v>
      </c>
      <c r="N30" s="74" t="s">
        <v>1</v>
      </c>
      <c r="O30" s="74" t="s">
        <v>1</v>
      </c>
      <c r="P30" s="74">
        <f>H30</f>
        <v>0</v>
      </c>
    </row>
    <row r="31" spans="1:16" s="88" customFormat="1" ht="33" x14ac:dyDescent="0.3">
      <c r="A31" s="83"/>
      <c r="B31" s="491" t="s">
        <v>409</v>
      </c>
      <c r="C31" s="84"/>
      <c r="D31" s="85"/>
      <c r="E31" s="85"/>
      <c r="F31" s="85"/>
      <c r="G31" s="85"/>
      <c r="H31" s="85"/>
      <c r="I31" s="83"/>
      <c r="J31" s="86"/>
      <c r="K31" s="87"/>
      <c r="L31" s="87"/>
      <c r="M31" s="87"/>
      <c r="N31" s="87">
        <f>SUM(N13:N30)*1.2</f>
        <v>0</v>
      </c>
      <c r="O31" s="87"/>
      <c r="P31" s="87">
        <f>SUM(P12:P30)*1.2-N31+N31*0.3</f>
        <v>240000</v>
      </c>
    </row>
    <row r="32" spans="1:16" x14ac:dyDescent="0.25">
      <c r="A32" s="70"/>
      <c r="B32" s="73"/>
      <c r="C32" s="12"/>
      <c r="D32" s="12"/>
      <c r="E32" s="75"/>
      <c r="F32" s="12"/>
      <c r="G32" s="13"/>
      <c r="H32" s="75"/>
      <c r="I32" s="70"/>
      <c r="J32" s="71"/>
      <c r="K32" s="74"/>
      <c r="L32" s="74"/>
      <c r="M32" s="74"/>
      <c r="N32" s="74"/>
      <c r="O32" s="74"/>
      <c r="P32" s="74"/>
    </row>
    <row r="33" spans="1:16" x14ac:dyDescent="0.25">
      <c r="A33" s="70">
        <v>19</v>
      </c>
      <c r="B33" s="490" t="s">
        <v>407</v>
      </c>
      <c r="C33" s="12" t="s">
        <v>1</v>
      </c>
      <c r="D33" s="12" t="s">
        <v>1</v>
      </c>
      <c r="E33" s="12" t="s">
        <v>1</v>
      </c>
      <c r="F33" s="12" t="s">
        <v>1</v>
      </c>
      <c r="G33" s="12" t="s">
        <v>1</v>
      </c>
      <c r="H33" s="12" t="s">
        <v>1</v>
      </c>
      <c r="I33" s="12" t="s">
        <v>1</v>
      </c>
      <c r="J33" s="72" t="s">
        <v>1</v>
      </c>
      <c r="K33" s="12" t="s">
        <v>1</v>
      </c>
      <c r="L33" s="12" t="s">
        <v>1</v>
      </c>
      <c r="M33" s="80" t="s">
        <v>1</v>
      </c>
      <c r="N33" s="80" t="s">
        <v>1</v>
      </c>
      <c r="O33" s="80" t="s">
        <v>1</v>
      </c>
      <c r="P33" s="74">
        <f>SUM(P34:P38)</f>
        <v>0</v>
      </c>
    </row>
    <row r="34" spans="1:16" x14ac:dyDescent="0.25">
      <c r="A34" s="70">
        <v>1</v>
      </c>
      <c r="B34" s="89" t="s">
        <v>352</v>
      </c>
      <c r="C34" s="12" t="s">
        <v>1</v>
      </c>
      <c r="D34" s="12" t="s">
        <v>1</v>
      </c>
      <c r="E34" s="12" t="s">
        <v>1</v>
      </c>
      <c r="F34" s="12" t="s">
        <v>1</v>
      </c>
      <c r="G34" s="12" t="s">
        <v>1</v>
      </c>
      <c r="H34" s="12" t="s">
        <v>1</v>
      </c>
      <c r="I34" s="12" t="s">
        <v>1</v>
      </c>
      <c r="J34" s="72" t="s">
        <v>1</v>
      </c>
      <c r="K34" s="12" t="s">
        <v>1</v>
      </c>
      <c r="L34" s="12" t="s">
        <v>1</v>
      </c>
      <c r="M34" s="80" t="s">
        <v>1</v>
      </c>
      <c r="N34" s="80" t="s">
        <v>1</v>
      </c>
      <c r="O34" s="80" t="s">
        <v>1</v>
      </c>
      <c r="P34" s="74"/>
    </row>
    <row r="35" spans="1:16" x14ac:dyDescent="0.25">
      <c r="A35" s="70">
        <v>2</v>
      </c>
      <c r="B35" s="89" t="s">
        <v>138</v>
      </c>
      <c r="C35" s="12" t="s">
        <v>1</v>
      </c>
      <c r="D35" s="12" t="s">
        <v>1</v>
      </c>
      <c r="E35" s="12" t="s">
        <v>1</v>
      </c>
      <c r="F35" s="12" t="s">
        <v>1</v>
      </c>
      <c r="G35" s="12" t="s">
        <v>1</v>
      </c>
      <c r="H35" s="12" t="s">
        <v>1</v>
      </c>
      <c r="I35" s="12" t="s">
        <v>1</v>
      </c>
      <c r="J35" s="72" t="s">
        <v>1</v>
      </c>
      <c r="K35" s="12" t="s">
        <v>1</v>
      </c>
      <c r="L35" s="12" t="s">
        <v>1</v>
      </c>
      <c r="M35" s="80" t="s">
        <v>1</v>
      </c>
      <c r="N35" s="80" t="s">
        <v>1</v>
      </c>
      <c r="O35" s="80" t="s">
        <v>1</v>
      </c>
      <c r="P35" s="74"/>
    </row>
    <row r="36" spans="1:16" x14ac:dyDescent="0.25">
      <c r="A36" s="70">
        <v>3</v>
      </c>
      <c r="B36" s="89"/>
      <c r="C36" s="12" t="s">
        <v>1</v>
      </c>
      <c r="D36" s="12" t="s">
        <v>1</v>
      </c>
      <c r="E36" s="12" t="s">
        <v>1</v>
      </c>
      <c r="F36" s="12" t="s">
        <v>1</v>
      </c>
      <c r="G36" s="12" t="s">
        <v>1</v>
      </c>
      <c r="H36" s="12" t="s">
        <v>1</v>
      </c>
      <c r="I36" s="12" t="s">
        <v>1</v>
      </c>
      <c r="J36" s="72" t="s">
        <v>1</v>
      </c>
      <c r="K36" s="12" t="s">
        <v>1</v>
      </c>
      <c r="L36" s="12" t="s">
        <v>1</v>
      </c>
      <c r="M36" s="80" t="s">
        <v>1</v>
      </c>
      <c r="N36" s="80" t="s">
        <v>1</v>
      </c>
      <c r="O36" s="80" t="s">
        <v>1</v>
      </c>
      <c r="P36" s="74"/>
    </row>
    <row r="37" spans="1:16" x14ac:dyDescent="0.25">
      <c r="A37" s="70">
        <v>4</v>
      </c>
      <c r="B37" s="89"/>
      <c r="C37" s="12" t="s">
        <v>1</v>
      </c>
      <c r="D37" s="12" t="s">
        <v>1</v>
      </c>
      <c r="E37" s="12" t="s">
        <v>1</v>
      </c>
      <c r="F37" s="12" t="s">
        <v>1</v>
      </c>
      <c r="G37" s="12" t="s">
        <v>1</v>
      </c>
      <c r="H37" s="12" t="s">
        <v>1</v>
      </c>
      <c r="I37" s="12" t="s">
        <v>1</v>
      </c>
      <c r="J37" s="72" t="s">
        <v>1</v>
      </c>
      <c r="K37" s="12" t="s">
        <v>1</v>
      </c>
      <c r="L37" s="12" t="s">
        <v>1</v>
      </c>
      <c r="M37" s="80" t="s">
        <v>1</v>
      </c>
      <c r="N37" s="80" t="s">
        <v>1</v>
      </c>
      <c r="O37" s="80" t="s">
        <v>1</v>
      </c>
      <c r="P37" s="74"/>
    </row>
    <row r="38" spans="1:16" x14ac:dyDescent="0.25">
      <c r="A38" s="70" t="s">
        <v>328</v>
      </c>
      <c r="B38" s="89"/>
      <c r="C38" s="12" t="s">
        <v>1</v>
      </c>
      <c r="D38" s="12" t="s">
        <v>1</v>
      </c>
      <c r="E38" s="12" t="s">
        <v>1</v>
      </c>
      <c r="F38" s="12" t="s">
        <v>1</v>
      </c>
      <c r="G38" s="12" t="s">
        <v>1</v>
      </c>
      <c r="H38" s="12" t="s">
        <v>1</v>
      </c>
      <c r="I38" s="12" t="s">
        <v>1</v>
      </c>
      <c r="J38" s="72" t="s">
        <v>1</v>
      </c>
      <c r="K38" s="12" t="s">
        <v>1</v>
      </c>
      <c r="L38" s="12" t="s">
        <v>1</v>
      </c>
      <c r="M38" s="80" t="s">
        <v>1</v>
      </c>
      <c r="N38" s="80" t="s">
        <v>1</v>
      </c>
      <c r="O38" s="80" t="s">
        <v>1</v>
      </c>
      <c r="P38" s="74"/>
    </row>
    <row r="39" spans="1:16" s="358" customFormat="1" ht="18" thickBot="1" x14ac:dyDescent="0.35">
      <c r="A39" s="353"/>
      <c r="B39" s="354" t="s">
        <v>113</v>
      </c>
      <c r="C39" s="355" t="s">
        <v>1</v>
      </c>
      <c r="D39" s="355" t="s">
        <v>1</v>
      </c>
      <c r="E39" s="355" t="s">
        <v>1</v>
      </c>
      <c r="F39" s="355" t="s">
        <v>1</v>
      </c>
      <c r="G39" s="355" t="s">
        <v>1</v>
      </c>
      <c r="H39" s="355" t="s">
        <v>1</v>
      </c>
      <c r="I39" s="355" t="s">
        <v>1</v>
      </c>
      <c r="J39" s="356" t="s">
        <v>1</v>
      </c>
      <c r="K39" s="355" t="s">
        <v>1</v>
      </c>
      <c r="L39" s="355" t="s">
        <v>1</v>
      </c>
      <c r="M39" s="357" t="s">
        <v>1</v>
      </c>
      <c r="N39" s="357" t="s">
        <v>1</v>
      </c>
      <c r="O39" s="357" t="s">
        <v>1</v>
      </c>
      <c r="P39" s="357">
        <f>P31+P33</f>
        <v>240000</v>
      </c>
    </row>
    <row r="40" spans="1:16" ht="18" thickBot="1" x14ac:dyDescent="0.35">
      <c r="B40" s="91"/>
      <c r="C40" s="92"/>
      <c r="D40" s="92"/>
      <c r="E40" s="92"/>
      <c r="F40" s="92"/>
      <c r="G40" s="92"/>
      <c r="H40" s="92"/>
      <c r="I40" s="93"/>
      <c r="J40" s="94"/>
      <c r="K40" s="93"/>
      <c r="L40" s="93"/>
      <c r="M40" s="95"/>
      <c r="N40" s="95"/>
      <c r="O40" s="95"/>
      <c r="P40" s="96">
        <f>P39/1000</f>
        <v>240</v>
      </c>
    </row>
    <row r="41" spans="1:16" x14ac:dyDescent="0.25">
      <c r="B41" s="97"/>
      <c r="C41" s="92"/>
      <c r="D41" s="92"/>
      <c r="E41" s="92"/>
      <c r="F41" s="92"/>
      <c r="G41" s="92"/>
      <c r="H41" s="92"/>
    </row>
    <row r="42" spans="1:16" x14ac:dyDescent="0.25">
      <c r="B42" s="1683"/>
      <c r="C42" s="1683"/>
      <c r="D42" s="1683"/>
      <c r="E42" s="1683"/>
      <c r="F42" s="1683"/>
    </row>
  </sheetData>
  <mergeCells count="3">
    <mergeCell ref="O2:P2"/>
    <mergeCell ref="I8:J8"/>
    <mergeCell ref="B42:F42"/>
  </mergeCells>
  <phoneticPr fontId="2" type="noConversion"/>
  <pageMargins left="0.25" right="0.25" top="0.25" bottom="0.25" header="0.22" footer="0.16"/>
  <pageSetup paperSize="9" scale="65" orientation="landscape" r:id="rId1"/>
  <headerFooter alignWithMargins="0"/>
  <ignoredErrors>
    <ignoredError sqref="P18" formula="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42"/>
  <sheetViews>
    <sheetView topLeftCell="A10" workbookViewId="0">
      <selection activeCell="G14" sqref="G14"/>
    </sheetView>
  </sheetViews>
  <sheetFormatPr defaultRowHeight="13.5" x14ac:dyDescent="0.25"/>
  <cols>
    <col min="1" max="1" width="3.5703125" style="31" customWidth="1"/>
    <col min="2" max="2" width="21.28515625" style="31" customWidth="1"/>
    <col min="3" max="6" width="12.5703125" style="31" customWidth="1"/>
    <col min="7" max="7" width="12.5703125" style="20" customWidth="1"/>
    <col min="8" max="9" width="12.5703125" style="31" customWidth="1"/>
    <col min="10" max="11" width="12.5703125" style="335" customWidth="1"/>
    <col min="12" max="12" width="16.140625" style="31" customWidth="1"/>
    <col min="13" max="13" width="15.42578125" style="31" customWidth="1"/>
    <col min="14" max="14" width="12.5703125" style="31" customWidth="1"/>
    <col min="15" max="15" width="15" style="31" customWidth="1"/>
    <col min="16" max="18" width="13.85546875" style="31" customWidth="1"/>
    <col min="19" max="19" width="11.7109375" style="31" customWidth="1"/>
    <col min="20" max="20" width="12.28515625" style="31" customWidth="1"/>
    <col min="21" max="21" width="12.140625" style="335" customWidth="1"/>
    <col min="22" max="22" width="10.85546875" style="335" customWidth="1"/>
    <col min="23" max="23" width="10.5703125" style="31" customWidth="1"/>
    <col min="24" max="26" width="11.5703125" style="31" customWidth="1"/>
    <col min="27" max="32" width="12.85546875" style="31" customWidth="1"/>
    <col min="33" max="38" width="15.140625" style="298" customWidth="1"/>
    <col min="39" max="39" width="12.42578125" style="298" customWidth="1"/>
    <col min="40" max="43" width="15.140625" style="298" customWidth="1"/>
    <col min="44" max="44" width="13" style="298" customWidth="1"/>
    <col min="45" max="16384" width="9.140625" style="298"/>
  </cols>
  <sheetData>
    <row r="1" spans="1:44" s="31" customFormat="1" ht="16.5" x14ac:dyDescent="0.3">
      <c r="A1" s="30"/>
      <c r="B1" s="217" t="s">
        <v>230</v>
      </c>
      <c r="C1" s="217"/>
      <c r="D1" s="217"/>
      <c r="E1" s="217"/>
      <c r="F1" s="217"/>
      <c r="G1" s="217"/>
      <c r="H1" s="217"/>
      <c r="I1" s="217"/>
      <c r="J1" s="369"/>
      <c r="K1" s="369"/>
      <c r="L1" s="133" t="s">
        <v>278</v>
      </c>
      <c r="M1" s="133"/>
      <c r="N1" s="133"/>
      <c r="T1" s="3"/>
      <c r="U1" s="337"/>
      <c r="V1" s="337"/>
      <c r="X1" s="134"/>
      <c r="Y1" s="134"/>
      <c r="Z1" s="134"/>
      <c r="AA1" s="30"/>
      <c r="AB1" s="133"/>
      <c r="AF1" s="134"/>
    </row>
    <row r="2" spans="1:44" s="31" customFormat="1" ht="22.7" customHeight="1" thickBot="1" x14ac:dyDescent="0.3">
      <c r="A2" s="30"/>
      <c r="B2" s="23"/>
      <c r="C2" s="23"/>
      <c r="D2" s="23"/>
      <c r="E2" s="23"/>
      <c r="F2" s="23"/>
      <c r="G2" s="23"/>
      <c r="H2" s="23"/>
      <c r="I2" s="23"/>
      <c r="K2" s="148"/>
      <c r="L2" s="402" t="s">
        <v>28</v>
      </c>
      <c r="M2" s="148"/>
      <c r="N2" s="148"/>
      <c r="O2" s="148"/>
      <c r="P2" s="6"/>
      <c r="Q2" s="6"/>
      <c r="R2" s="6"/>
      <c r="S2" s="9"/>
      <c r="T2" s="178"/>
      <c r="U2" s="373"/>
      <c r="V2" s="363"/>
      <c r="W2" s="218"/>
      <c r="X2" s="219"/>
      <c r="Y2" s="219"/>
      <c r="Z2" s="219"/>
      <c r="AA2" s="148"/>
      <c r="AB2" s="148"/>
      <c r="AC2" s="148"/>
      <c r="AD2" s="148"/>
      <c r="AE2" s="148"/>
      <c r="AF2" s="148"/>
    </row>
    <row r="3" spans="1:44" s="180" customFormat="1" ht="27" x14ac:dyDescent="0.25">
      <c r="A3" s="30"/>
      <c r="B3" s="403" t="s">
        <v>29</v>
      </c>
      <c r="C3" s="179"/>
      <c r="D3" s="179"/>
      <c r="E3" s="179"/>
      <c r="F3" s="179"/>
      <c r="G3" s="179"/>
      <c r="H3" s="179"/>
      <c r="I3" s="179"/>
      <c r="J3" s="335"/>
      <c r="K3" s="335"/>
      <c r="O3" s="34"/>
      <c r="P3" s="179"/>
      <c r="Q3" s="179"/>
      <c r="R3" s="179"/>
      <c r="S3" s="31"/>
      <c r="T3" s="31"/>
      <c r="U3" s="335"/>
      <c r="V3" s="346"/>
      <c r="W3" s="34"/>
      <c r="AA3" s="31"/>
      <c r="AC3" s="34"/>
      <c r="AD3" s="34"/>
      <c r="AE3" s="34"/>
    </row>
    <row r="4" spans="1:44" s="180" customFormat="1" ht="22.7" customHeight="1" x14ac:dyDescent="0.25">
      <c r="A4" s="30"/>
      <c r="B4" s="179"/>
      <c r="C4" s="179"/>
      <c r="D4" s="179"/>
      <c r="E4" s="179"/>
      <c r="F4" s="179"/>
      <c r="G4" s="179"/>
      <c r="H4" s="179"/>
      <c r="I4" s="179"/>
      <c r="J4" s="335"/>
      <c r="K4" s="335"/>
      <c r="L4" s="41" t="s">
        <v>228</v>
      </c>
      <c r="M4" s="41"/>
      <c r="N4" s="41"/>
      <c r="O4" s="34"/>
      <c r="P4" s="179"/>
      <c r="Q4" s="179"/>
      <c r="R4" s="179"/>
      <c r="S4" s="31"/>
      <c r="T4" s="31"/>
      <c r="U4" s="335"/>
      <c r="V4" s="346"/>
      <c r="W4" s="34"/>
      <c r="AA4" s="31"/>
      <c r="AB4" s="41"/>
      <c r="AC4" s="34"/>
      <c r="AD4" s="34"/>
      <c r="AE4" s="34"/>
    </row>
    <row r="5" spans="1:44" ht="12.75" customHeight="1" x14ac:dyDescent="0.25">
      <c r="A5" s="239"/>
      <c r="B5" s="240"/>
      <c r="C5" s="1909" t="s">
        <v>392</v>
      </c>
      <c r="D5" s="1910"/>
      <c r="E5" s="1910"/>
      <c r="F5" s="1910"/>
      <c r="G5" s="1910"/>
      <c r="H5" s="1910"/>
      <c r="I5" s="1910"/>
      <c r="J5" s="1910"/>
      <c r="K5" s="1910"/>
      <c r="L5" s="1910"/>
      <c r="M5" s="1910"/>
      <c r="N5" s="1910"/>
      <c r="O5" s="1911"/>
      <c r="P5" s="1912" t="s">
        <v>427</v>
      </c>
      <c r="Q5" s="1913"/>
      <c r="R5" s="1913"/>
      <c r="S5" s="1913"/>
      <c r="T5" s="1913"/>
      <c r="U5" s="1913"/>
      <c r="V5" s="1913"/>
      <c r="W5" s="1913"/>
      <c r="X5" s="1913"/>
      <c r="Y5" s="1913"/>
      <c r="Z5" s="1914"/>
      <c r="AA5" s="1915" t="s">
        <v>229</v>
      </c>
      <c r="AB5" s="1915"/>
      <c r="AC5" s="1915"/>
      <c r="AD5" s="1915"/>
      <c r="AE5" s="1915"/>
      <c r="AF5" s="1915"/>
      <c r="AG5" s="1913" t="s">
        <v>429</v>
      </c>
      <c r="AH5" s="1913"/>
      <c r="AI5" s="1913"/>
      <c r="AJ5" s="1913"/>
      <c r="AK5" s="1913"/>
      <c r="AL5" s="1913"/>
      <c r="AM5" s="1912" t="s">
        <v>467</v>
      </c>
      <c r="AN5" s="1913"/>
      <c r="AO5" s="1913"/>
      <c r="AP5" s="1913"/>
      <c r="AQ5" s="397"/>
      <c r="AR5" s="455"/>
    </row>
    <row r="6" spans="1:44" ht="165.75" x14ac:dyDescent="0.25">
      <c r="A6" s="123" t="s">
        <v>114</v>
      </c>
      <c r="B6" s="63" t="s">
        <v>269</v>
      </c>
      <c r="C6" s="63" t="s">
        <v>223</v>
      </c>
      <c r="D6" s="63" t="s">
        <v>232</v>
      </c>
      <c r="E6" s="63" t="s">
        <v>304</v>
      </c>
      <c r="F6" s="63" t="s">
        <v>308</v>
      </c>
      <c r="G6" s="63" t="s">
        <v>487</v>
      </c>
      <c r="H6" s="63" t="s">
        <v>297</v>
      </c>
      <c r="I6" s="456" t="s">
        <v>478</v>
      </c>
      <c r="J6" s="457" t="s">
        <v>486</v>
      </c>
      <c r="K6" s="457" t="s">
        <v>370</v>
      </c>
      <c r="L6" s="258" t="s">
        <v>310</v>
      </c>
      <c r="M6" s="258" t="s">
        <v>326</v>
      </c>
      <c r="N6" s="258" t="s">
        <v>235</v>
      </c>
      <c r="O6" s="258" t="s">
        <v>327</v>
      </c>
      <c r="P6" s="63" t="s">
        <v>223</v>
      </c>
      <c r="Q6" s="63" t="s">
        <v>308</v>
      </c>
      <c r="R6" s="63" t="s">
        <v>485</v>
      </c>
      <c r="S6" s="63" t="s">
        <v>297</v>
      </c>
      <c r="T6" s="456" t="s">
        <v>488</v>
      </c>
      <c r="U6" s="457" t="s">
        <v>486</v>
      </c>
      <c r="V6" s="457" t="s">
        <v>370</v>
      </c>
      <c r="W6" s="258" t="s">
        <v>310</v>
      </c>
      <c r="X6" s="258" t="s">
        <v>326</v>
      </c>
      <c r="Y6" s="258" t="s">
        <v>235</v>
      </c>
      <c r="Z6" s="258" t="s">
        <v>270</v>
      </c>
      <c r="AA6" s="258" t="s">
        <v>223</v>
      </c>
      <c r="AB6" s="458" t="s">
        <v>307</v>
      </c>
      <c r="AC6" s="459" t="s">
        <v>310</v>
      </c>
      <c r="AD6" s="258" t="s">
        <v>326</v>
      </c>
      <c r="AE6" s="258" t="s">
        <v>235</v>
      </c>
      <c r="AF6" s="258" t="s">
        <v>270</v>
      </c>
      <c r="AG6" s="258" t="s">
        <v>223</v>
      </c>
      <c r="AH6" s="458" t="s">
        <v>253</v>
      </c>
      <c r="AI6" s="459" t="s">
        <v>310</v>
      </c>
      <c r="AJ6" s="258" t="s">
        <v>326</v>
      </c>
      <c r="AK6" s="258" t="s">
        <v>235</v>
      </c>
      <c r="AL6" s="258" t="s">
        <v>270</v>
      </c>
      <c r="AM6" s="258" t="s">
        <v>223</v>
      </c>
      <c r="AN6" s="458" t="s">
        <v>253</v>
      </c>
      <c r="AO6" s="459" t="s">
        <v>310</v>
      </c>
      <c r="AP6" s="258" t="s">
        <v>326</v>
      </c>
      <c r="AQ6" s="258" t="s">
        <v>235</v>
      </c>
      <c r="AR6" s="258" t="s">
        <v>270</v>
      </c>
    </row>
    <row r="7" spans="1:44" x14ac:dyDescent="0.25">
      <c r="A7" s="224">
        <v>1</v>
      </c>
      <c r="B7" s="224">
        <v>2</v>
      </c>
      <c r="C7" s="224">
        <v>3</v>
      </c>
      <c r="D7" s="224">
        <v>4</v>
      </c>
      <c r="E7" s="224">
        <v>5</v>
      </c>
      <c r="F7" s="224">
        <v>6</v>
      </c>
      <c r="G7" s="224">
        <v>7</v>
      </c>
      <c r="H7" s="224">
        <v>8</v>
      </c>
      <c r="I7" s="224">
        <v>9</v>
      </c>
      <c r="J7" s="339">
        <v>10</v>
      </c>
      <c r="K7" s="339">
        <v>11</v>
      </c>
      <c r="L7" s="224">
        <v>12</v>
      </c>
      <c r="M7" s="224">
        <v>13</v>
      </c>
      <c r="N7" s="224">
        <v>14</v>
      </c>
      <c r="O7" s="224">
        <v>15</v>
      </c>
      <c r="P7" s="224">
        <v>16</v>
      </c>
      <c r="Q7" s="224">
        <v>17</v>
      </c>
      <c r="R7" s="224">
        <v>18</v>
      </c>
      <c r="S7" s="224">
        <v>19</v>
      </c>
      <c r="T7" s="224">
        <v>20</v>
      </c>
      <c r="U7" s="339">
        <v>21</v>
      </c>
      <c r="V7" s="339">
        <v>22</v>
      </c>
      <c r="W7" s="224">
        <v>23</v>
      </c>
      <c r="X7" s="224">
        <v>24</v>
      </c>
      <c r="Y7" s="224">
        <v>25</v>
      </c>
      <c r="Z7" s="224">
        <v>26</v>
      </c>
      <c r="AA7" s="224">
        <v>27</v>
      </c>
      <c r="AB7" s="224">
        <v>28</v>
      </c>
      <c r="AC7" s="224">
        <v>29</v>
      </c>
      <c r="AD7" s="224">
        <v>30</v>
      </c>
      <c r="AE7" s="224">
        <v>31</v>
      </c>
      <c r="AF7" s="224">
        <v>32</v>
      </c>
      <c r="AG7" s="224">
        <v>33</v>
      </c>
      <c r="AH7" s="224">
        <v>34</v>
      </c>
      <c r="AI7" s="224">
        <v>35</v>
      </c>
      <c r="AJ7" s="224">
        <v>36</v>
      </c>
      <c r="AK7" s="224">
        <v>37</v>
      </c>
      <c r="AL7" s="224">
        <v>38</v>
      </c>
      <c r="AM7" s="224">
        <v>39</v>
      </c>
      <c r="AN7" s="224">
        <v>40</v>
      </c>
      <c r="AO7" s="224">
        <v>41</v>
      </c>
      <c r="AP7" s="224">
        <v>42</v>
      </c>
      <c r="AQ7" s="224">
        <v>43</v>
      </c>
      <c r="AR7" s="224">
        <v>44</v>
      </c>
    </row>
    <row r="8" spans="1:44" ht="28.5" x14ac:dyDescent="0.25">
      <c r="A8" s="102"/>
      <c r="B8" s="28" t="s">
        <v>323</v>
      </c>
      <c r="C8" s="28"/>
      <c r="D8" s="28"/>
      <c r="E8" s="28"/>
      <c r="F8" s="28"/>
      <c r="G8" s="18"/>
      <c r="H8" s="28"/>
      <c r="I8" s="28"/>
      <c r="J8" s="370"/>
      <c r="K8" s="370"/>
      <c r="L8" s="28"/>
      <c r="M8" s="28"/>
      <c r="N8" s="28"/>
      <c r="O8" s="28"/>
      <c r="P8" s="253"/>
      <c r="Q8" s="253"/>
      <c r="R8" s="253"/>
      <c r="S8" s="253"/>
      <c r="T8" s="254"/>
      <c r="U8" s="367"/>
      <c r="V8" s="367"/>
      <c r="W8" s="225"/>
      <c r="X8" s="225"/>
      <c r="Y8" s="225"/>
      <c r="Z8" s="225"/>
      <c r="AA8" s="254"/>
      <c r="AB8" s="254"/>
      <c r="AC8" s="254"/>
      <c r="AD8" s="254"/>
      <c r="AE8" s="254"/>
      <c r="AF8" s="225"/>
      <c r="AG8" s="254"/>
      <c r="AH8" s="254"/>
      <c r="AI8" s="254"/>
      <c r="AJ8" s="254"/>
      <c r="AK8" s="254"/>
      <c r="AL8" s="225"/>
      <c r="AM8" s="254"/>
      <c r="AN8" s="254"/>
      <c r="AO8" s="254"/>
      <c r="AP8" s="254"/>
      <c r="AQ8" s="254"/>
      <c r="AR8" s="225"/>
    </row>
    <row r="9" spans="1:44" ht="14.25" x14ac:dyDescent="0.25">
      <c r="A9" s="102"/>
      <c r="B9" s="191" t="s">
        <v>126</v>
      </c>
      <c r="C9" s="191"/>
      <c r="D9" s="191"/>
      <c r="E9" s="191"/>
      <c r="F9" s="191"/>
      <c r="G9" s="301"/>
      <c r="H9" s="191"/>
      <c r="I9" s="191"/>
      <c r="J9" s="349"/>
      <c r="K9" s="349"/>
      <c r="L9" s="191"/>
      <c r="M9" s="191"/>
      <c r="N9" s="191"/>
      <c r="O9" s="191"/>
      <c r="P9" s="253"/>
      <c r="Q9" s="253"/>
      <c r="R9" s="253"/>
      <c r="S9" s="253"/>
      <c r="T9" s="225"/>
      <c r="U9" s="348"/>
      <c r="V9" s="348"/>
      <c r="W9" s="225"/>
      <c r="X9" s="225"/>
      <c r="Y9" s="225"/>
      <c r="Z9" s="225"/>
      <c r="AA9" s="225"/>
      <c r="AB9" s="225"/>
      <c r="AC9" s="253"/>
      <c r="AD9" s="253"/>
      <c r="AE9" s="253"/>
      <c r="AF9" s="225"/>
      <c r="AG9" s="225"/>
      <c r="AH9" s="225"/>
      <c r="AI9" s="253"/>
      <c r="AJ9" s="253"/>
      <c r="AK9" s="253"/>
      <c r="AL9" s="225"/>
      <c r="AM9" s="225"/>
      <c r="AN9" s="225"/>
      <c r="AO9" s="253"/>
      <c r="AP9" s="253"/>
      <c r="AQ9" s="253"/>
      <c r="AR9" s="225"/>
    </row>
    <row r="10" spans="1:44" x14ac:dyDescent="0.25">
      <c r="A10" s="123"/>
      <c r="B10" s="226" t="s">
        <v>470</v>
      </c>
      <c r="C10" s="296"/>
      <c r="D10" s="296"/>
      <c r="E10" s="296"/>
      <c r="F10" s="296"/>
      <c r="G10" s="302"/>
      <c r="H10" s="296"/>
      <c r="I10" s="296"/>
      <c r="J10" s="371"/>
      <c r="K10" s="371"/>
      <c r="L10" s="296"/>
      <c r="M10" s="296"/>
      <c r="N10" s="296"/>
      <c r="O10" s="296"/>
      <c r="P10" s="224"/>
      <c r="Q10" s="224"/>
      <c r="R10" s="224"/>
      <c r="S10" s="224"/>
      <c r="T10" s="224"/>
      <c r="U10" s="339"/>
      <c r="V10" s="339"/>
      <c r="W10" s="224"/>
      <c r="X10" s="224"/>
      <c r="Y10" s="224"/>
      <c r="Z10" s="224"/>
      <c r="AA10" s="123"/>
      <c r="AB10" s="224"/>
      <c r="AC10" s="224"/>
      <c r="AD10" s="224"/>
      <c r="AE10" s="224"/>
      <c r="AF10" s="224"/>
      <c r="AG10" s="123"/>
      <c r="AH10" s="224"/>
      <c r="AI10" s="224"/>
      <c r="AJ10" s="224"/>
      <c r="AK10" s="224"/>
      <c r="AL10" s="224"/>
      <c r="AM10" s="123"/>
      <c r="AN10" s="224"/>
      <c r="AO10" s="224"/>
      <c r="AP10" s="224"/>
      <c r="AQ10" s="224"/>
      <c r="AR10" s="224"/>
    </row>
    <row r="11" spans="1:44" ht="14.25" x14ac:dyDescent="0.25">
      <c r="A11" s="102"/>
      <c r="B11" s="191" t="s">
        <v>200</v>
      </c>
      <c r="C11" s="191"/>
      <c r="D11" s="191"/>
      <c r="E11" s="191"/>
      <c r="F11" s="191"/>
      <c r="G11" s="301"/>
      <c r="H11" s="191"/>
      <c r="I11" s="191"/>
      <c r="J11" s="349"/>
      <c r="K11" s="349"/>
      <c r="L11" s="191"/>
      <c r="M11" s="191"/>
      <c r="N11" s="191"/>
      <c r="O11" s="191"/>
      <c r="P11" s="102"/>
      <c r="Q11" s="102"/>
      <c r="R11" s="102"/>
      <c r="S11" s="102"/>
      <c r="T11" s="102"/>
      <c r="U11" s="340"/>
      <c r="V11" s="340"/>
      <c r="W11" s="102"/>
      <c r="X11" s="253"/>
      <c r="Y11" s="253"/>
      <c r="Z11" s="253"/>
      <c r="AA11" s="225"/>
      <c r="AB11" s="253"/>
      <c r="AC11" s="253"/>
      <c r="AD11" s="253"/>
      <c r="AE11" s="253"/>
      <c r="AF11" s="225"/>
      <c r="AG11" s="225"/>
      <c r="AH11" s="253"/>
      <c r="AI11" s="253"/>
      <c r="AJ11" s="253"/>
      <c r="AK11" s="253"/>
      <c r="AL11" s="225"/>
      <c r="AM11" s="225"/>
      <c r="AN11" s="253"/>
      <c r="AO11" s="253"/>
      <c r="AP11" s="253"/>
      <c r="AQ11" s="253"/>
      <c r="AR11" s="225"/>
    </row>
    <row r="12" spans="1:44" ht="14.25" x14ac:dyDescent="0.25">
      <c r="A12" s="123">
        <v>1</v>
      </c>
      <c r="B12" s="224"/>
      <c r="C12" s="224"/>
      <c r="D12" s="224"/>
      <c r="E12" s="224"/>
      <c r="F12" s="224"/>
      <c r="G12" s="303"/>
      <c r="H12" s="224"/>
      <c r="I12" s="224"/>
      <c r="J12" s="339"/>
      <c r="K12" s="339"/>
      <c r="L12" s="224"/>
      <c r="M12" s="224"/>
      <c r="N12" s="224"/>
      <c r="O12" s="255">
        <f>I12+L12+M12+N12</f>
        <v>0</v>
      </c>
      <c r="P12" s="29"/>
      <c r="Q12" s="29"/>
      <c r="R12" s="29"/>
      <c r="S12" s="29"/>
      <c r="T12" s="29"/>
      <c r="U12" s="341"/>
      <c r="V12" s="341"/>
      <c r="W12" s="250"/>
      <c r="X12" s="255"/>
      <c r="Y12" s="255"/>
      <c r="Z12" s="255">
        <f>T12+W12+X12+Y12</f>
        <v>0</v>
      </c>
      <c r="AA12" s="255">
        <f>C12-P12</f>
        <v>0</v>
      </c>
      <c r="AB12" s="255">
        <f>I12-T12</f>
        <v>0</v>
      </c>
      <c r="AC12" s="255">
        <f t="shared" ref="AC12:AE14" si="0">L12-W12</f>
        <v>0</v>
      </c>
      <c r="AD12" s="255">
        <f t="shared" si="0"/>
        <v>0</v>
      </c>
      <c r="AE12" s="255">
        <f t="shared" si="0"/>
        <v>0</v>
      </c>
      <c r="AF12" s="255">
        <f>AB12+AC12+AD12+AE12</f>
        <v>0</v>
      </c>
      <c r="AG12" s="229"/>
      <c r="AH12" s="253"/>
      <c r="AI12" s="253"/>
      <c r="AJ12" s="253"/>
      <c r="AK12" s="253"/>
      <c r="AL12" s="255">
        <f>AH12+AI12+AJ12+AK12</f>
        <v>0</v>
      </c>
      <c r="AM12" s="229"/>
      <c r="AN12" s="253"/>
      <c r="AO12" s="253"/>
      <c r="AP12" s="253"/>
      <c r="AQ12" s="253"/>
      <c r="AR12" s="255">
        <f>AN12+AO12+AP12+AQ12</f>
        <v>0</v>
      </c>
    </row>
    <row r="13" spans="1:44" ht="14.25" x14ac:dyDescent="0.25">
      <c r="A13" s="123">
        <v>2</v>
      </c>
      <c r="B13" s="224"/>
      <c r="C13" s="224"/>
      <c r="D13" s="224"/>
      <c r="E13" s="224"/>
      <c r="F13" s="224"/>
      <c r="G13" s="303"/>
      <c r="H13" s="224"/>
      <c r="I13" s="224"/>
      <c r="J13" s="339"/>
      <c r="K13" s="339"/>
      <c r="L13" s="224"/>
      <c r="M13" s="224"/>
      <c r="N13" s="224"/>
      <c r="O13" s="255">
        <f>I13+L13+M13+N13</f>
        <v>0</v>
      </c>
      <c r="P13" s="29"/>
      <c r="Q13" s="29"/>
      <c r="R13" s="29"/>
      <c r="S13" s="29"/>
      <c r="T13" s="29"/>
      <c r="U13" s="341"/>
      <c r="V13" s="341"/>
      <c r="W13" s="250"/>
      <c r="X13" s="255"/>
      <c r="Y13" s="255"/>
      <c r="Z13" s="255">
        <f>T13+W13+X13+Y13</f>
        <v>0</v>
      </c>
      <c r="AA13" s="255">
        <f>C13-P13</f>
        <v>0</v>
      </c>
      <c r="AB13" s="255">
        <f>I13-T13</f>
        <v>0</v>
      </c>
      <c r="AC13" s="255">
        <f t="shared" si="0"/>
        <v>0</v>
      </c>
      <c r="AD13" s="255">
        <f t="shared" si="0"/>
        <v>0</v>
      </c>
      <c r="AE13" s="255">
        <f t="shared" si="0"/>
        <v>0</v>
      </c>
      <c r="AF13" s="255">
        <f>AB13+AC13+AD13+AE13</f>
        <v>0</v>
      </c>
      <c r="AG13" s="229"/>
      <c r="AH13" s="253"/>
      <c r="AI13" s="253"/>
      <c r="AJ13" s="253"/>
      <c r="AK13" s="253"/>
      <c r="AL13" s="255">
        <f>AH13+AI13+AJ13+AK13</f>
        <v>0</v>
      </c>
      <c r="AM13" s="229"/>
      <c r="AN13" s="253"/>
      <c r="AO13" s="253"/>
      <c r="AP13" s="253"/>
      <c r="AQ13" s="253"/>
      <c r="AR13" s="255">
        <f>AN13+AO13+AP13+AQ13</f>
        <v>0</v>
      </c>
    </row>
    <row r="14" spans="1:44" ht="14.25" x14ac:dyDescent="0.25">
      <c r="A14" s="123">
        <v>3</v>
      </c>
      <c r="B14" s="224"/>
      <c r="C14" s="224"/>
      <c r="D14" s="224"/>
      <c r="E14" s="224"/>
      <c r="F14" s="224"/>
      <c r="G14" s="303"/>
      <c r="H14" s="224"/>
      <c r="I14" s="224"/>
      <c r="J14" s="339"/>
      <c r="K14" s="339"/>
      <c r="L14" s="224"/>
      <c r="M14" s="224"/>
      <c r="N14" s="224"/>
      <c r="O14" s="255">
        <f>I14+L14+M14+N14</f>
        <v>0</v>
      </c>
      <c r="P14" s="102"/>
      <c r="Q14" s="102"/>
      <c r="R14" s="102"/>
      <c r="S14" s="102"/>
      <c r="T14" s="102"/>
      <c r="U14" s="340"/>
      <c r="V14" s="340"/>
      <c r="W14" s="250"/>
      <c r="X14" s="255"/>
      <c r="Y14" s="255"/>
      <c r="Z14" s="255">
        <f>T14+W14+X14+Y14</f>
        <v>0</v>
      </c>
      <c r="AA14" s="255">
        <f>C14-P14</f>
        <v>0</v>
      </c>
      <c r="AB14" s="255">
        <f>I14-T14</f>
        <v>0</v>
      </c>
      <c r="AC14" s="255">
        <f t="shared" si="0"/>
        <v>0</v>
      </c>
      <c r="AD14" s="255">
        <f t="shared" si="0"/>
        <v>0</v>
      </c>
      <c r="AE14" s="255">
        <f t="shared" si="0"/>
        <v>0</v>
      </c>
      <c r="AF14" s="255">
        <f>AB14+AC14+AD14+AE14</f>
        <v>0</v>
      </c>
      <c r="AG14" s="229"/>
      <c r="AH14" s="253"/>
      <c r="AI14" s="253"/>
      <c r="AJ14" s="253"/>
      <c r="AK14" s="253"/>
      <c r="AL14" s="255">
        <f>AH14+AI14+AJ14+AK14</f>
        <v>0</v>
      </c>
      <c r="AM14" s="229"/>
      <c r="AN14" s="253"/>
      <c r="AO14" s="253"/>
      <c r="AP14" s="253"/>
      <c r="AQ14" s="253"/>
      <c r="AR14" s="255">
        <f>AN14+AO14+AP14+AQ14</f>
        <v>0</v>
      </c>
    </row>
    <row r="15" spans="1:44" s="299" customFormat="1" x14ac:dyDescent="0.25">
      <c r="A15" s="253"/>
      <c r="B15" s="232" t="s">
        <v>280</v>
      </c>
      <c r="C15" s="255">
        <f>SUM(C12:C14)</f>
        <v>0</v>
      </c>
      <c r="D15" s="255" t="s">
        <v>1</v>
      </c>
      <c r="E15" s="255" t="s">
        <v>1</v>
      </c>
      <c r="F15" s="255" t="s">
        <v>1</v>
      </c>
      <c r="G15" s="255" t="s">
        <v>1</v>
      </c>
      <c r="H15" s="255" t="s">
        <v>1</v>
      </c>
      <c r="I15" s="255">
        <f t="shared" ref="I15:P15" si="1">SUM(I12:I14)</f>
        <v>0</v>
      </c>
      <c r="J15" s="342">
        <f t="shared" si="1"/>
        <v>0</v>
      </c>
      <c r="K15" s="342">
        <f t="shared" si="1"/>
        <v>0</v>
      </c>
      <c r="L15" s="255">
        <f t="shared" si="1"/>
        <v>0</v>
      </c>
      <c r="M15" s="255">
        <f t="shared" si="1"/>
        <v>0</v>
      </c>
      <c r="N15" s="255">
        <f t="shared" si="1"/>
        <v>0</v>
      </c>
      <c r="O15" s="255">
        <f t="shared" si="1"/>
        <v>0</v>
      </c>
      <c r="P15" s="255">
        <f t="shared" si="1"/>
        <v>0</v>
      </c>
      <c r="Q15" s="255" t="s">
        <v>1</v>
      </c>
      <c r="R15" s="255" t="s">
        <v>1</v>
      </c>
      <c r="S15" s="255" t="s">
        <v>1</v>
      </c>
      <c r="T15" s="255">
        <f t="shared" ref="T15:AJ15" si="2">SUM(T12:T14)</f>
        <v>0</v>
      </c>
      <c r="U15" s="342">
        <f t="shared" si="2"/>
        <v>0</v>
      </c>
      <c r="V15" s="342">
        <f t="shared" si="2"/>
        <v>0</v>
      </c>
      <c r="W15" s="255">
        <f t="shared" si="2"/>
        <v>0</v>
      </c>
      <c r="X15" s="255">
        <f t="shared" si="2"/>
        <v>0</v>
      </c>
      <c r="Y15" s="255">
        <f t="shared" si="2"/>
        <v>0</v>
      </c>
      <c r="Z15" s="255">
        <f t="shared" si="2"/>
        <v>0</v>
      </c>
      <c r="AA15" s="255">
        <f t="shared" si="2"/>
        <v>0</v>
      </c>
      <c r="AB15" s="255">
        <f t="shared" si="2"/>
        <v>0</v>
      </c>
      <c r="AC15" s="255">
        <f t="shared" si="2"/>
        <v>0</v>
      </c>
      <c r="AD15" s="255">
        <f t="shared" si="2"/>
        <v>0</v>
      </c>
      <c r="AE15" s="255">
        <f t="shared" si="2"/>
        <v>0</v>
      </c>
      <c r="AF15" s="255">
        <f t="shared" si="2"/>
        <v>0</v>
      </c>
      <c r="AG15" s="255">
        <f t="shared" si="2"/>
        <v>0</v>
      </c>
      <c r="AH15" s="255">
        <f t="shared" si="2"/>
        <v>0</v>
      </c>
      <c r="AI15" s="255">
        <f t="shared" si="2"/>
        <v>0</v>
      </c>
      <c r="AJ15" s="255">
        <f t="shared" si="2"/>
        <v>0</v>
      </c>
      <c r="AK15" s="255">
        <f t="shared" ref="AK15:AR15" si="3">SUM(AK12:AK14)</f>
        <v>0</v>
      </c>
      <c r="AL15" s="255">
        <f t="shared" si="3"/>
        <v>0</v>
      </c>
      <c r="AM15" s="255">
        <f t="shared" si="3"/>
        <v>0</v>
      </c>
      <c r="AN15" s="255">
        <f t="shared" si="3"/>
        <v>0</v>
      </c>
      <c r="AO15" s="255">
        <f t="shared" si="3"/>
        <v>0</v>
      </c>
      <c r="AP15" s="255">
        <f t="shared" si="3"/>
        <v>0</v>
      </c>
      <c r="AQ15" s="255">
        <f t="shared" si="3"/>
        <v>0</v>
      </c>
      <c r="AR15" s="255">
        <f t="shared" si="3"/>
        <v>0</v>
      </c>
    </row>
    <row r="16" spans="1:44" ht="14.25" x14ac:dyDescent="0.25">
      <c r="A16" s="102"/>
      <c r="B16" s="191"/>
      <c r="C16" s="191"/>
      <c r="D16" s="191"/>
      <c r="E16" s="191"/>
      <c r="F16" s="191"/>
      <c r="G16" s="301"/>
      <c r="H16" s="191"/>
      <c r="I16" s="191"/>
      <c r="J16" s="349"/>
      <c r="K16" s="349"/>
      <c r="L16" s="191"/>
      <c r="M16" s="191"/>
      <c r="N16" s="191"/>
      <c r="O16" s="191"/>
      <c r="P16" s="253"/>
      <c r="Q16" s="253"/>
      <c r="R16" s="253"/>
      <c r="S16" s="253"/>
      <c r="T16" s="225"/>
      <c r="U16" s="348"/>
      <c r="V16" s="348"/>
      <c r="W16" s="225"/>
      <c r="X16" s="225"/>
      <c r="Y16" s="225"/>
      <c r="Z16" s="225"/>
      <c r="AA16" s="225"/>
      <c r="AB16" s="225"/>
      <c r="AC16" s="253"/>
      <c r="AD16" s="253"/>
      <c r="AE16" s="253"/>
      <c r="AF16" s="225"/>
      <c r="AG16" s="225"/>
      <c r="AH16" s="225"/>
      <c r="AI16" s="253"/>
      <c r="AJ16" s="253"/>
      <c r="AK16" s="253"/>
      <c r="AL16" s="225"/>
      <c r="AM16" s="225"/>
      <c r="AN16" s="225"/>
      <c r="AO16" s="253"/>
      <c r="AP16" s="253"/>
      <c r="AQ16" s="253"/>
      <c r="AR16" s="225"/>
    </row>
    <row r="17" spans="1:44" ht="14.25" x14ac:dyDescent="0.25">
      <c r="A17" s="102"/>
      <c r="B17" s="191"/>
      <c r="C17" s="191"/>
      <c r="D17" s="191"/>
      <c r="E17" s="191"/>
      <c r="F17" s="191"/>
      <c r="G17" s="301"/>
      <c r="H17" s="191"/>
      <c r="I17" s="191"/>
      <c r="J17" s="349"/>
      <c r="K17" s="349"/>
      <c r="L17" s="191"/>
      <c r="M17" s="191"/>
      <c r="N17" s="191"/>
      <c r="O17" s="191"/>
      <c r="P17" s="253"/>
      <c r="Q17" s="253"/>
      <c r="R17" s="253"/>
      <c r="S17" s="253"/>
      <c r="T17" s="225"/>
      <c r="U17" s="348"/>
      <c r="V17" s="348"/>
      <c r="W17" s="225"/>
      <c r="X17" s="225"/>
      <c r="Y17" s="225"/>
      <c r="Z17" s="225"/>
      <c r="AA17" s="225"/>
      <c r="AB17" s="225"/>
      <c r="AC17" s="253"/>
      <c r="AD17" s="253"/>
      <c r="AE17" s="253"/>
      <c r="AF17" s="225"/>
      <c r="AG17" s="225"/>
      <c r="AH17" s="225"/>
      <c r="AI17" s="253"/>
      <c r="AJ17" s="253"/>
      <c r="AK17" s="253"/>
      <c r="AL17" s="225"/>
      <c r="AM17" s="225"/>
      <c r="AN17" s="225"/>
      <c r="AO17" s="253"/>
      <c r="AP17" s="253"/>
      <c r="AQ17" s="253"/>
      <c r="AR17" s="225"/>
    </row>
    <row r="18" spans="1:44" s="31" customFormat="1" ht="14.25" x14ac:dyDescent="0.25">
      <c r="A18" s="208"/>
      <c r="B18" s="191" t="s">
        <v>238</v>
      </c>
      <c r="C18" s="191"/>
      <c r="D18" s="191"/>
      <c r="E18" s="191"/>
      <c r="F18" s="191"/>
      <c r="G18" s="301"/>
      <c r="H18" s="191"/>
      <c r="I18" s="191"/>
      <c r="J18" s="349"/>
      <c r="K18" s="349"/>
      <c r="L18" s="191"/>
      <c r="M18" s="191"/>
      <c r="N18" s="191"/>
      <c r="O18" s="191"/>
      <c r="P18" s="227"/>
      <c r="Q18" s="227"/>
      <c r="R18" s="227"/>
      <c r="S18" s="227"/>
      <c r="T18" s="191"/>
      <c r="U18" s="349"/>
      <c r="V18" s="349"/>
      <c r="W18" s="191"/>
      <c r="X18" s="229"/>
      <c r="Y18" s="229"/>
      <c r="Z18" s="229"/>
      <c r="AA18" s="191"/>
      <c r="AB18" s="191"/>
      <c r="AC18" s="191"/>
      <c r="AD18" s="191"/>
      <c r="AE18" s="191"/>
      <c r="AF18" s="229"/>
      <c r="AG18" s="191"/>
      <c r="AH18" s="191"/>
      <c r="AI18" s="191"/>
      <c r="AJ18" s="191"/>
      <c r="AK18" s="191"/>
      <c r="AL18" s="229"/>
      <c r="AM18" s="191"/>
      <c r="AN18" s="191"/>
      <c r="AO18" s="191"/>
      <c r="AP18" s="191"/>
      <c r="AQ18" s="191"/>
      <c r="AR18" s="229"/>
    </row>
    <row r="19" spans="1:44" s="31" customFormat="1" ht="14.25" x14ac:dyDescent="0.25">
      <c r="A19" s="208"/>
      <c r="B19" s="191" t="s">
        <v>239</v>
      </c>
      <c r="C19" s="191"/>
      <c r="D19" s="191"/>
      <c r="E19" s="191"/>
      <c r="F19" s="191"/>
      <c r="G19" s="301"/>
      <c r="H19" s="191"/>
      <c r="I19" s="191"/>
      <c r="J19" s="349"/>
      <c r="K19" s="349"/>
      <c r="L19" s="191"/>
      <c r="M19" s="191"/>
      <c r="N19" s="191"/>
      <c r="O19" s="191"/>
      <c r="P19" s="227"/>
      <c r="Q19" s="227"/>
      <c r="R19" s="227"/>
      <c r="S19" s="227"/>
      <c r="T19" s="191"/>
      <c r="U19" s="349"/>
      <c r="V19" s="349"/>
      <c r="W19" s="191"/>
      <c r="X19" s="229"/>
      <c r="Y19" s="229"/>
      <c r="Z19" s="229"/>
      <c r="AA19" s="191"/>
      <c r="AB19" s="191"/>
      <c r="AC19" s="191"/>
      <c r="AD19" s="191"/>
      <c r="AE19" s="191"/>
      <c r="AF19" s="229"/>
      <c r="AG19" s="191"/>
      <c r="AH19" s="191"/>
      <c r="AI19" s="191"/>
      <c r="AJ19" s="191"/>
      <c r="AK19" s="191"/>
      <c r="AL19" s="229"/>
      <c r="AM19" s="191"/>
      <c r="AN19" s="191"/>
      <c r="AO19" s="191"/>
      <c r="AP19" s="191"/>
      <c r="AQ19" s="191"/>
      <c r="AR19" s="229"/>
    </row>
    <row r="20" spans="1:44" ht="14.25" x14ac:dyDescent="0.25">
      <c r="A20" s="102">
        <v>1</v>
      </c>
      <c r="B20" s="102"/>
      <c r="C20" s="224"/>
      <c r="D20" s="224"/>
      <c r="E20" s="224"/>
      <c r="F20" s="224"/>
      <c r="G20" s="303"/>
      <c r="H20" s="224"/>
      <c r="I20" s="224"/>
      <c r="J20" s="339"/>
      <c r="K20" s="339"/>
      <c r="L20" s="224"/>
      <c r="M20" s="224"/>
      <c r="N20" s="224"/>
      <c r="O20" s="255">
        <f>I20+L20+M20+N20</f>
        <v>0</v>
      </c>
      <c r="P20" s="29"/>
      <c r="Q20" s="29"/>
      <c r="R20" s="29"/>
      <c r="S20" s="29"/>
      <c r="T20" s="29"/>
      <c r="U20" s="341"/>
      <c r="V20" s="341"/>
      <c r="W20" s="250"/>
      <c r="X20" s="255"/>
      <c r="Y20" s="255"/>
      <c r="Z20" s="255">
        <f>T20+W20+X20+Y20</f>
        <v>0</v>
      </c>
      <c r="AA20" s="255">
        <f>C20-P20</f>
        <v>0</v>
      </c>
      <c r="AB20" s="255">
        <f>I20-T20</f>
        <v>0</v>
      </c>
      <c r="AC20" s="255">
        <f t="shared" ref="AC20:AE22" si="4">L20-W20</f>
        <v>0</v>
      </c>
      <c r="AD20" s="255">
        <f t="shared" si="4"/>
        <v>0</v>
      </c>
      <c r="AE20" s="255">
        <f t="shared" si="4"/>
        <v>0</v>
      </c>
      <c r="AF20" s="255">
        <f>AB20+AC20+AD20+AE20</f>
        <v>0</v>
      </c>
      <c r="AG20" s="229"/>
      <c r="AH20" s="253"/>
      <c r="AI20" s="253"/>
      <c r="AJ20" s="253"/>
      <c r="AK20" s="253"/>
      <c r="AL20" s="255">
        <f>AH20+AI20+AJ20+AK20</f>
        <v>0</v>
      </c>
      <c r="AM20" s="229"/>
      <c r="AN20" s="253"/>
      <c r="AO20" s="253"/>
      <c r="AP20" s="253"/>
      <c r="AQ20" s="253"/>
      <c r="AR20" s="255">
        <f>AN20+AO20+AP20+AQ20</f>
        <v>0</v>
      </c>
    </row>
    <row r="21" spans="1:44" ht="14.25" x14ac:dyDescent="0.25">
      <c r="A21" s="102">
        <v>2</v>
      </c>
      <c r="B21" s="102"/>
      <c r="C21" s="224"/>
      <c r="D21" s="224"/>
      <c r="E21" s="224"/>
      <c r="F21" s="224"/>
      <c r="G21" s="303"/>
      <c r="H21" s="224"/>
      <c r="I21" s="224"/>
      <c r="J21" s="339"/>
      <c r="K21" s="339"/>
      <c r="L21" s="224"/>
      <c r="M21" s="224"/>
      <c r="N21" s="224"/>
      <c r="O21" s="255">
        <f>I21+L21+M21+N21</f>
        <v>0</v>
      </c>
      <c r="P21" s="29"/>
      <c r="Q21" s="29"/>
      <c r="R21" s="29"/>
      <c r="S21" s="29"/>
      <c r="T21" s="29"/>
      <c r="U21" s="341"/>
      <c r="V21" s="341"/>
      <c r="W21" s="250"/>
      <c r="X21" s="255"/>
      <c r="Y21" s="255"/>
      <c r="Z21" s="255">
        <f>T21+W21+X21+Y21</f>
        <v>0</v>
      </c>
      <c r="AA21" s="255">
        <f>C21-P21</f>
        <v>0</v>
      </c>
      <c r="AB21" s="255">
        <f>I21-T21</f>
        <v>0</v>
      </c>
      <c r="AC21" s="255">
        <f t="shared" si="4"/>
        <v>0</v>
      </c>
      <c r="AD21" s="255">
        <f t="shared" si="4"/>
        <v>0</v>
      </c>
      <c r="AE21" s="255">
        <f t="shared" si="4"/>
        <v>0</v>
      </c>
      <c r="AF21" s="255">
        <f>AB21+AC21+AD21+AE21</f>
        <v>0</v>
      </c>
      <c r="AG21" s="229"/>
      <c r="AH21" s="253"/>
      <c r="AI21" s="253"/>
      <c r="AJ21" s="253"/>
      <c r="AK21" s="253"/>
      <c r="AL21" s="255">
        <f>AH21+AI21+AJ21+AK21</f>
        <v>0</v>
      </c>
      <c r="AM21" s="229"/>
      <c r="AN21" s="253"/>
      <c r="AO21" s="253"/>
      <c r="AP21" s="253"/>
      <c r="AQ21" s="253"/>
      <c r="AR21" s="255">
        <f>AN21+AO21+AP21+AQ21</f>
        <v>0</v>
      </c>
    </row>
    <row r="22" spans="1:44" ht="14.25" x14ac:dyDescent="0.25">
      <c r="A22" s="102">
        <v>3</v>
      </c>
      <c r="B22" s="102"/>
      <c r="C22" s="224"/>
      <c r="D22" s="224"/>
      <c r="E22" s="224"/>
      <c r="F22" s="224"/>
      <c r="G22" s="303"/>
      <c r="H22" s="224"/>
      <c r="I22" s="224"/>
      <c r="J22" s="339"/>
      <c r="K22" s="339"/>
      <c r="L22" s="224"/>
      <c r="M22" s="224"/>
      <c r="N22" s="224"/>
      <c r="O22" s="255">
        <f>I22+L22+M22+N22</f>
        <v>0</v>
      </c>
      <c r="P22" s="102"/>
      <c r="Q22" s="102"/>
      <c r="R22" s="102"/>
      <c r="S22" s="102"/>
      <c r="T22" s="102"/>
      <c r="U22" s="340"/>
      <c r="V22" s="340"/>
      <c r="W22" s="250"/>
      <c r="X22" s="255"/>
      <c r="Y22" s="255"/>
      <c r="Z22" s="255">
        <f>T22+W22+X22+Y22</f>
        <v>0</v>
      </c>
      <c r="AA22" s="255">
        <f>C22-P22</f>
        <v>0</v>
      </c>
      <c r="AB22" s="255">
        <f>I22-T22</f>
        <v>0</v>
      </c>
      <c r="AC22" s="255">
        <f t="shared" si="4"/>
        <v>0</v>
      </c>
      <c r="AD22" s="255">
        <f t="shared" si="4"/>
        <v>0</v>
      </c>
      <c r="AE22" s="255">
        <f t="shared" si="4"/>
        <v>0</v>
      </c>
      <c r="AF22" s="255">
        <f>AB22+AC22+AD22+AE22</f>
        <v>0</v>
      </c>
      <c r="AG22" s="229"/>
      <c r="AH22" s="253"/>
      <c r="AI22" s="253"/>
      <c r="AJ22" s="253"/>
      <c r="AK22" s="253"/>
      <c r="AL22" s="255">
        <f>AH22+AI22+AJ22+AK22</f>
        <v>0</v>
      </c>
      <c r="AM22" s="229"/>
      <c r="AN22" s="253"/>
      <c r="AO22" s="253"/>
      <c r="AP22" s="253"/>
      <c r="AQ22" s="253"/>
      <c r="AR22" s="255">
        <f>AN22+AO22+AP22+AQ22</f>
        <v>0</v>
      </c>
    </row>
    <row r="23" spans="1:44" s="299" customFormat="1" x14ac:dyDescent="0.25">
      <c r="A23" s="253"/>
      <c r="B23" s="232" t="s">
        <v>280</v>
      </c>
      <c r="C23" s="255">
        <f>SUM(C20:C22)</f>
        <v>0</v>
      </c>
      <c r="D23" s="255" t="s">
        <v>1</v>
      </c>
      <c r="E23" s="255" t="s">
        <v>1</v>
      </c>
      <c r="F23" s="255" t="s">
        <v>1</v>
      </c>
      <c r="G23" s="255" t="s">
        <v>1</v>
      </c>
      <c r="H23" s="255" t="s">
        <v>1</v>
      </c>
      <c r="I23" s="255">
        <f t="shared" ref="I23:P23" si="5">SUM(I20:I22)</f>
        <v>0</v>
      </c>
      <c r="J23" s="342">
        <f t="shared" si="5"/>
        <v>0</v>
      </c>
      <c r="K23" s="342">
        <f t="shared" si="5"/>
        <v>0</v>
      </c>
      <c r="L23" s="255">
        <f t="shared" si="5"/>
        <v>0</v>
      </c>
      <c r="M23" s="255">
        <f t="shared" si="5"/>
        <v>0</v>
      </c>
      <c r="N23" s="255">
        <f t="shared" si="5"/>
        <v>0</v>
      </c>
      <c r="O23" s="255">
        <f t="shared" si="5"/>
        <v>0</v>
      </c>
      <c r="P23" s="255">
        <f t="shared" si="5"/>
        <v>0</v>
      </c>
      <c r="Q23" s="255" t="s">
        <v>1</v>
      </c>
      <c r="R23" s="255" t="s">
        <v>1</v>
      </c>
      <c r="S23" s="255" t="s">
        <v>1</v>
      </c>
      <c r="T23" s="255">
        <f t="shared" ref="T23:AJ23" si="6">SUM(T20:T22)</f>
        <v>0</v>
      </c>
      <c r="U23" s="342">
        <f t="shared" si="6"/>
        <v>0</v>
      </c>
      <c r="V23" s="342">
        <f t="shared" si="6"/>
        <v>0</v>
      </c>
      <c r="W23" s="255">
        <f t="shared" si="6"/>
        <v>0</v>
      </c>
      <c r="X23" s="255">
        <f t="shared" si="6"/>
        <v>0</v>
      </c>
      <c r="Y23" s="255">
        <f t="shared" si="6"/>
        <v>0</v>
      </c>
      <c r="Z23" s="255">
        <f t="shared" si="6"/>
        <v>0</v>
      </c>
      <c r="AA23" s="255">
        <f t="shared" si="6"/>
        <v>0</v>
      </c>
      <c r="AB23" s="255">
        <f t="shared" si="6"/>
        <v>0</v>
      </c>
      <c r="AC23" s="255">
        <f t="shared" si="6"/>
        <v>0</v>
      </c>
      <c r="AD23" s="255">
        <f t="shared" si="6"/>
        <v>0</v>
      </c>
      <c r="AE23" s="255">
        <f t="shared" si="6"/>
        <v>0</v>
      </c>
      <c r="AF23" s="255">
        <f t="shared" si="6"/>
        <v>0</v>
      </c>
      <c r="AG23" s="255">
        <f t="shared" si="6"/>
        <v>0</v>
      </c>
      <c r="AH23" s="255">
        <f t="shared" si="6"/>
        <v>0</v>
      </c>
      <c r="AI23" s="255">
        <f t="shared" si="6"/>
        <v>0</v>
      </c>
      <c r="AJ23" s="255">
        <f t="shared" si="6"/>
        <v>0</v>
      </c>
      <c r="AK23" s="255">
        <f t="shared" ref="AK23:AR23" si="7">SUM(AK20:AK22)</f>
        <v>0</v>
      </c>
      <c r="AL23" s="255">
        <f t="shared" si="7"/>
        <v>0</v>
      </c>
      <c r="AM23" s="255">
        <f t="shared" si="7"/>
        <v>0</v>
      </c>
      <c r="AN23" s="255">
        <f t="shared" si="7"/>
        <v>0</v>
      </c>
      <c r="AO23" s="255">
        <f t="shared" si="7"/>
        <v>0</v>
      </c>
      <c r="AP23" s="255">
        <f t="shared" si="7"/>
        <v>0</v>
      </c>
      <c r="AQ23" s="255">
        <f t="shared" si="7"/>
        <v>0</v>
      </c>
      <c r="AR23" s="255">
        <f t="shared" si="7"/>
        <v>0</v>
      </c>
    </row>
    <row r="24" spans="1:44" s="299" customFormat="1" x14ac:dyDescent="0.25">
      <c r="A24" s="253"/>
      <c r="B24" s="232"/>
      <c r="C24" s="232"/>
      <c r="D24" s="232"/>
      <c r="E24" s="232"/>
      <c r="F24" s="232"/>
      <c r="G24" s="304"/>
      <c r="H24" s="232"/>
      <c r="I24" s="232"/>
      <c r="J24" s="372"/>
      <c r="K24" s="372"/>
      <c r="L24" s="232"/>
      <c r="M24" s="232"/>
      <c r="N24" s="232"/>
      <c r="O24" s="232"/>
      <c r="P24" s="255"/>
      <c r="Q24" s="255"/>
      <c r="R24" s="255"/>
      <c r="S24" s="255"/>
      <c r="T24" s="255"/>
      <c r="U24" s="342"/>
      <c r="V24" s="342"/>
      <c r="W24" s="255"/>
      <c r="X24" s="255"/>
      <c r="Y24" s="255"/>
      <c r="Z24" s="255"/>
      <c r="AA24" s="255"/>
      <c r="AB24" s="255"/>
      <c r="AC24" s="255"/>
      <c r="AD24" s="255"/>
      <c r="AE24" s="255"/>
      <c r="AF24" s="255"/>
      <c r="AG24" s="255"/>
      <c r="AH24" s="255"/>
      <c r="AI24" s="255"/>
      <c r="AJ24" s="255"/>
      <c r="AK24" s="255"/>
      <c r="AL24" s="255"/>
      <c r="AM24" s="255"/>
      <c r="AN24" s="255"/>
      <c r="AO24" s="255"/>
      <c r="AP24" s="255"/>
      <c r="AQ24" s="255"/>
      <c r="AR24" s="255"/>
    </row>
    <row r="25" spans="1:44" s="299" customFormat="1" x14ac:dyDescent="0.25">
      <c r="A25" s="253"/>
      <c r="B25" s="232"/>
      <c r="C25" s="232"/>
      <c r="D25" s="232"/>
      <c r="E25" s="232"/>
      <c r="F25" s="232"/>
      <c r="G25" s="304"/>
      <c r="H25" s="232"/>
      <c r="I25" s="232"/>
      <c r="J25" s="372"/>
      <c r="K25" s="372"/>
      <c r="L25" s="232"/>
      <c r="M25" s="232"/>
      <c r="N25" s="232"/>
      <c r="O25" s="232"/>
      <c r="P25" s="255"/>
      <c r="Q25" s="255"/>
      <c r="R25" s="255"/>
      <c r="S25" s="255"/>
      <c r="T25" s="255"/>
      <c r="U25" s="342"/>
      <c r="V25" s="342"/>
      <c r="W25" s="255"/>
      <c r="X25" s="255"/>
      <c r="Y25" s="255"/>
      <c r="Z25" s="255"/>
      <c r="AA25" s="255"/>
      <c r="AB25" s="255"/>
      <c r="AC25" s="255"/>
      <c r="AD25" s="255"/>
      <c r="AE25" s="255"/>
      <c r="AF25" s="255"/>
      <c r="AG25" s="255"/>
      <c r="AH25" s="255"/>
      <c r="AI25" s="255"/>
      <c r="AJ25" s="255"/>
      <c r="AK25" s="255"/>
      <c r="AL25" s="255"/>
      <c r="AM25" s="255"/>
      <c r="AN25" s="255"/>
      <c r="AO25" s="255"/>
      <c r="AP25" s="255"/>
      <c r="AQ25" s="255"/>
      <c r="AR25" s="255"/>
    </row>
    <row r="26" spans="1:44" s="31" customFormat="1" ht="14.25" x14ac:dyDescent="0.25">
      <c r="A26" s="208"/>
      <c r="B26" s="191" t="s">
        <v>238</v>
      </c>
      <c r="C26" s="191"/>
      <c r="D26" s="191"/>
      <c r="E26" s="191"/>
      <c r="F26" s="191"/>
      <c r="G26" s="301"/>
      <c r="H26" s="191"/>
      <c r="I26" s="191"/>
      <c r="J26" s="349"/>
      <c r="K26" s="349"/>
      <c r="L26" s="191"/>
      <c r="M26" s="191"/>
      <c r="N26" s="191"/>
      <c r="O26" s="191"/>
      <c r="P26" s="227"/>
      <c r="Q26" s="227"/>
      <c r="R26" s="227"/>
      <c r="S26" s="227"/>
      <c r="T26" s="191"/>
      <c r="U26" s="349"/>
      <c r="V26" s="349"/>
      <c r="W26" s="191"/>
      <c r="X26" s="229"/>
      <c r="Y26" s="229"/>
      <c r="Z26" s="229"/>
      <c r="AA26" s="191"/>
      <c r="AB26" s="191"/>
      <c r="AC26" s="191"/>
      <c r="AD26" s="191"/>
      <c r="AE26" s="191"/>
      <c r="AF26" s="229"/>
      <c r="AG26" s="191"/>
      <c r="AH26" s="191"/>
      <c r="AI26" s="191"/>
      <c r="AJ26" s="191"/>
      <c r="AK26" s="191"/>
      <c r="AL26" s="229"/>
      <c r="AM26" s="191"/>
      <c r="AN26" s="191"/>
      <c r="AO26" s="191"/>
      <c r="AP26" s="191"/>
      <c r="AQ26" s="191"/>
      <c r="AR26" s="229"/>
    </row>
    <row r="27" spans="1:44" s="31" customFormat="1" ht="14.25" x14ac:dyDescent="0.25">
      <c r="A27" s="208"/>
      <c r="B27" s="191" t="s">
        <v>239</v>
      </c>
      <c r="C27" s="191"/>
      <c r="D27" s="191"/>
      <c r="E27" s="191"/>
      <c r="F27" s="191"/>
      <c r="G27" s="301"/>
      <c r="H27" s="191"/>
      <c r="I27" s="191"/>
      <c r="J27" s="349"/>
      <c r="K27" s="349"/>
      <c r="L27" s="191"/>
      <c r="M27" s="191"/>
      <c r="N27" s="191"/>
      <c r="O27" s="191"/>
      <c r="P27" s="227"/>
      <c r="Q27" s="227"/>
      <c r="R27" s="227"/>
      <c r="S27" s="227"/>
      <c r="T27" s="191"/>
      <c r="U27" s="349"/>
      <c r="V27" s="349"/>
      <c r="W27" s="191"/>
      <c r="X27" s="229"/>
      <c r="Y27" s="229"/>
      <c r="Z27" s="229"/>
      <c r="AA27" s="191"/>
      <c r="AB27" s="191"/>
      <c r="AC27" s="191"/>
      <c r="AD27" s="191"/>
      <c r="AE27" s="191"/>
      <c r="AF27" s="229"/>
      <c r="AG27" s="191"/>
      <c r="AH27" s="191"/>
      <c r="AI27" s="191"/>
      <c r="AJ27" s="191"/>
      <c r="AK27" s="191"/>
      <c r="AL27" s="229"/>
      <c r="AM27" s="191"/>
      <c r="AN27" s="191"/>
      <c r="AO27" s="191"/>
      <c r="AP27" s="191"/>
      <c r="AQ27" s="191"/>
      <c r="AR27" s="229"/>
    </row>
    <row r="28" spans="1:44" ht="14.25" x14ac:dyDescent="0.25">
      <c r="A28" s="102">
        <v>1</v>
      </c>
      <c r="B28" s="102"/>
      <c r="C28" s="224"/>
      <c r="D28" s="224"/>
      <c r="E28" s="224"/>
      <c r="F28" s="224"/>
      <c r="G28" s="303"/>
      <c r="H28" s="224"/>
      <c r="I28" s="224"/>
      <c r="J28" s="339"/>
      <c r="K28" s="339"/>
      <c r="L28" s="224"/>
      <c r="M28" s="224"/>
      <c r="N28" s="224"/>
      <c r="O28" s="255">
        <f>I28+L28+M28+N28</f>
        <v>0</v>
      </c>
      <c r="P28" s="29"/>
      <c r="Q28" s="29"/>
      <c r="R28" s="29"/>
      <c r="S28" s="29"/>
      <c r="T28" s="29"/>
      <c r="U28" s="341"/>
      <c r="V28" s="341"/>
      <c r="W28" s="250"/>
      <c r="X28" s="255"/>
      <c r="Y28" s="255"/>
      <c r="Z28" s="255">
        <f>T28+W28+X28+Y28</f>
        <v>0</v>
      </c>
      <c r="AA28" s="255">
        <f>C28-P28</f>
        <v>0</v>
      </c>
      <c r="AB28" s="255">
        <f>I28-T28</f>
        <v>0</v>
      </c>
      <c r="AC28" s="255">
        <f t="shared" ref="AC28:AE30" si="8">L28-W28</f>
        <v>0</v>
      </c>
      <c r="AD28" s="255">
        <f t="shared" si="8"/>
        <v>0</v>
      </c>
      <c r="AE28" s="255">
        <f t="shared" si="8"/>
        <v>0</v>
      </c>
      <c r="AF28" s="255">
        <f>AB28+AC28+AD28+AE28</f>
        <v>0</v>
      </c>
      <c r="AG28" s="229"/>
      <c r="AH28" s="253"/>
      <c r="AI28" s="253"/>
      <c r="AJ28" s="253"/>
      <c r="AK28" s="253"/>
      <c r="AL28" s="255">
        <f>AH28+AI28+AJ28+AK28</f>
        <v>0</v>
      </c>
      <c r="AM28" s="229"/>
      <c r="AN28" s="253"/>
      <c r="AO28" s="253"/>
      <c r="AP28" s="253"/>
      <c r="AQ28" s="253"/>
      <c r="AR28" s="255">
        <f>AN28+AO28+AP28+AQ28</f>
        <v>0</v>
      </c>
    </row>
    <row r="29" spans="1:44" ht="14.25" x14ac:dyDescent="0.25">
      <c r="A29" s="102">
        <v>2</v>
      </c>
      <c r="B29" s="102"/>
      <c r="C29" s="224"/>
      <c r="D29" s="224"/>
      <c r="E29" s="224"/>
      <c r="F29" s="224"/>
      <c r="G29" s="303"/>
      <c r="H29" s="224"/>
      <c r="I29" s="224"/>
      <c r="J29" s="339"/>
      <c r="K29" s="339"/>
      <c r="L29" s="224"/>
      <c r="M29" s="224"/>
      <c r="N29" s="224"/>
      <c r="O29" s="255">
        <f>I29+L29+M29+N29</f>
        <v>0</v>
      </c>
      <c r="P29" s="29"/>
      <c r="Q29" s="29"/>
      <c r="R29" s="29"/>
      <c r="S29" s="29"/>
      <c r="T29" s="29"/>
      <c r="U29" s="341"/>
      <c r="V29" s="341"/>
      <c r="W29" s="250"/>
      <c r="X29" s="255"/>
      <c r="Y29" s="255"/>
      <c r="Z29" s="255">
        <f>T29+W29+X29+Y29</f>
        <v>0</v>
      </c>
      <c r="AA29" s="255">
        <f>C29-P29</f>
        <v>0</v>
      </c>
      <c r="AB29" s="255">
        <f>I29-T29</f>
        <v>0</v>
      </c>
      <c r="AC29" s="255">
        <f t="shared" si="8"/>
        <v>0</v>
      </c>
      <c r="AD29" s="255">
        <f t="shared" si="8"/>
        <v>0</v>
      </c>
      <c r="AE29" s="255">
        <f t="shared" si="8"/>
        <v>0</v>
      </c>
      <c r="AF29" s="255">
        <f>AB29+AC29+AD29+AE29</f>
        <v>0</v>
      </c>
      <c r="AG29" s="229"/>
      <c r="AH29" s="253"/>
      <c r="AI29" s="253"/>
      <c r="AJ29" s="253"/>
      <c r="AK29" s="253"/>
      <c r="AL29" s="255">
        <f>AH29+AI29+AJ29+AK29</f>
        <v>0</v>
      </c>
      <c r="AM29" s="229"/>
      <c r="AN29" s="253"/>
      <c r="AO29" s="253"/>
      <c r="AP29" s="253"/>
      <c r="AQ29" s="253"/>
      <c r="AR29" s="255">
        <f>AN29+AO29+AP29+AQ29</f>
        <v>0</v>
      </c>
    </row>
    <row r="30" spans="1:44" ht="14.25" x14ac:dyDescent="0.25">
      <c r="A30" s="102">
        <v>3</v>
      </c>
      <c r="B30" s="102"/>
      <c r="C30" s="224"/>
      <c r="D30" s="224"/>
      <c r="E30" s="224"/>
      <c r="F30" s="224"/>
      <c r="G30" s="303"/>
      <c r="H30" s="224"/>
      <c r="I30" s="224"/>
      <c r="J30" s="339"/>
      <c r="K30" s="339"/>
      <c r="L30" s="224"/>
      <c r="M30" s="224"/>
      <c r="N30" s="224"/>
      <c r="O30" s="255">
        <f>I30+L30+M30+N30</f>
        <v>0</v>
      </c>
      <c r="P30" s="102"/>
      <c r="Q30" s="102"/>
      <c r="R30" s="102"/>
      <c r="S30" s="102"/>
      <c r="T30" s="102"/>
      <c r="U30" s="340"/>
      <c r="V30" s="340"/>
      <c r="W30" s="250"/>
      <c r="X30" s="255"/>
      <c r="Y30" s="255"/>
      <c r="Z30" s="255">
        <f>T30+W30+X30+Y30</f>
        <v>0</v>
      </c>
      <c r="AA30" s="255">
        <f>C30-P30</f>
        <v>0</v>
      </c>
      <c r="AB30" s="255">
        <f>I30-T30</f>
        <v>0</v>
      </c>
      <c r="AC30" s="255">
        <f t="shared" si="8"/>
        <v>0</v>
      </c>
      <c r="AD30" s="255">
        <f t="shared" si="8"/>
        <v>0</v>
      </c>
      <c r="AE30" s="255">
        <f t="shared" si="8"/>
        <v>0</v>
      </c>
      <c r="AF30" s="255">
        <f>AB30+AC30+AD30+AE30</f>
        <v>0</v>
      </c>
      <c r="AG30" s="229"/>
      <c r="AH30" s="253"/>
      <c r="AI30" s="253"/>
      <c r="AJ30" s="253"/>
      <c r="AK30" s="253"/>
      <c r="AL30" s="255">
        <f>AH30+AI30+AJ30+AK30</f>
        <v>0</v>
      </c>
      <c r="AM30" s="229"/>
      <c r="AN30" s="253"/>
      <c r="AO30" s="253"/>
      <c r="AP30" s="253"/>
      <c r="AQ30" s="253"/>
      <c r="AR30" s="255">
        <f>AN30+AO30+AP30+AQ30</f>
        <v>0</v>
      </c>
    </row>
    <row r="31" spans="1:44" s="299" customFormat="1" x14ac:dyDescent="0.25">
      <c r="A31" s="253"/>
      <c r="B31" s="232" t="s">
        <v>280</v>
      </c>
      <c r="C31" s="255">
        <f>SUM(C28:C30)</f>
        <v>0</v>
      </c>
      <c r="D31" s="255" t="s">
        <v>1</v>
      </c>
      <c r="E31" s="255" t="s">
        <v>1</v>
      </c>
      <c r="F31" s="255" t="s">
        <v>1</v>
      </c>
      <c r="G31" s="255" t="s">
        <v>1</v>
      </c>
      <c r="H31" s="255" t="s">
        <v>1</v>
      </c>
      <c r="I31" s="255">
        <f t="shared" ref="I31:P31" si="9">SUM(I28:I30)</f>
        <v>0</v>
      </c>
      <c r="J31" s="342">
        <f t="shared" si="9"/>
        <v>0</v>
      </c>
      <c r="K31" s="342">
        <f t="shared" si="9"/>
        <v>0</v>
      </c>
      <c r="L31" s="255">
        <f t="shared" si="9"/>
        <v>0</v>
      </c>
      <c r="M31" s="255">
        <f t="shared" si="9"/>
        <v>0</v>
      </c>
      <c r="N31" s="255">
        <f t="shared" si="9"/>
        <v>0</v>
      </c>
      <c r="O31" s="255">
        <f t="shared" si="9"/>
        <v>0</v>
      </c>
      <c r="P31" s="255">
        <f t="shared" si="9"/>
        <v>0</v>
      </c>
      <c r="Q31" s="255" t="s">
        <v>1</v>
      </c>
      <c r="R31" s="255" t="s">
        <v>1</v>
      </c>
      <c r="S31" s="255" t="s">
        <v>1</v>
      </c>
      <c r="T31" s="255">
        <f t="shared" ref="T31:AJ31" si="10">SUM(T28:T30)</f>
        <v>0</v>
      </c>
      <c r="U31" s="342">
        <f t="shared" si="10"/>
        <v>0</v>
      </c>
      <c r="V31" s="342">
        <f t="shared" si="10"/>
        <v>0</v>
      </c>
      <c r="W31" s="255">
        <f t="shared" si="10"/>
        <v>0</v>
      </c>
      <c r="X31" s="255">
        <f t="shared" si="10"/>
        <v>0</v>
      </c>
      <c r="Y31" s="255">
        <f t="shared" si="10"/>
        <v>0</v>
      </c>
      <c r="Z31" s="255">
        <f t="shared" si="10"/>
        <v>0</v>
      </c>
      <c r="AA31" s="255">
        <f t="shared" si="10"/>
        <v>0</v>
      </c>
      <c r="AB31" s="255">
        <f t="shared" si="10"/>
        <v>0</v>
      </c>
      <c r="AC31" s="255">
        <f t="shared" si="10"/>
        <v>0</v>
      </c>
      <c r="AD31" s="255">
        <f t="shared" si="10"/>
        <v>0</v>
      </c>
      <c r="AE31" s="255">
        <f t="shared" si="10"/>
        <v>0</v>
      </c>
      <c r="AF31" s="255">
        <f t="shared" si="10"/>
        <v>0</v>
      </c>
      <c r="AG31" s="255">
        <f t="shared" si="10"/>
        <v>0</v>
      </c>
      <c r="AH31" s="255">
        <f t="shared" si="10"/>
        <v>0</v>
      </c>
      <c r="AI31" s="255">
        <f t="shared" si="10"/>
        <v>0</v>
      </c>
      <c r="AJ31" s="255">
        <f t="shared" si="10"/>
        <v>0</v>
      </c>
      <c r="AK31" s="255">
        <f t="shared" ref="AK31:AR31" si="11">SUM(AK28:AK30)</f>
        <v>0</v>
      </c>
      <c r="AL31" s="255">
        <f t="shared" si="11"/>
        <v>0</v>
      </c>
      <c r="AM31" s="255">
        <f t="shared" si="11"/>
        <v>0</v>
      </c>
      <c r="AN31" s="255">
        <f t="shared" si="11"/>
        <v>0</v>
      </c>
      <c r="AO31" s="255">
        <f t="shared" si="11"/>
        <v>0</v>
      </c>
      <c r="AP31" s="255">
        <f t="shared" si="11"/>
        <v>0</v>
      </c>
      <c r="AQ31" s="255">
        <f t="shared" si="11"/>
        <v>0</v>
      </c>
      <c r="AR31" s="255">
        <f t="shared" si="11"/>
        <v>0</v>
      </c>
    </row>
    <row r="32" spans="1:44" ht="14.25" x14ac:dyDescent="0.25">
      <c r="A32" s="102"/>
      <c r="B32" s="102"/>
      <c r="C32" s="102"/>
      <c r="D32" s="102"/>
      <c r="E32" s="102"/>
      <c r="F32" s="102"/>
      <c r="G32" s="262"/>
      <c r="H32" s="102"/>
      <c r="I32" s="102"/>
      <c r="J32" s="340"/>
      <c r="K32" s="340"/>
      <c r="L32" s="102"/>
      <c r="M32" s="102"/>
      <c r="N32" s="102"/>
      <c r="O32" s="102"/>
      <c r="P32" s="253"/>
      <c r="Q32" s="253"/>
      <c r="R32" s="253"/>
      <c r="S32" s="253"/>
      <c r="T32" s="225"/>
      <c r="U32" s="368"/>
      <c r="V32" s="368"/>
      <c r="W32" s="225"/>
      <c r="X32" s="225"/>
      <c r="Y32" s="225"/>
      <c r="Z32" s="225"/>
      <c r="AA32" s="225"/>
      <c r="AB32" s="225"/>
      <c r="AC32" s="225"/>
      <c r="AD32" s="225"/>
      <c r="AE32" s="225"/>
      <c r="AF32" s="225"/>
      <c r="AG32" s="225"/>
      <c r="AH32" s="225"/>
      <c r="AI32" s="225"/>
      <c r="AJ32" s="225"/>
      <c r="AK32" s="225"/>
      <c r="AL32" s="225"/>
      <c r="AM32" s="225"/>
      <c r="AN32" s="225"/>
      <c r="AO32" s="225"/>
      <c r="AP32" s="225"/>
      <c r="AQ32" s="225"/>
      <c r="AR32" s="225"/>
    </row>
    <row r="33" spans="1:44" s="300" customFormat="1" ht="27" x14ac:dyDescent="0.25">
      <c r="A33" s="252"/>
      <c r="B33" s="226" t="s">
        <v>324</v>
      </c>
      <c r="C33" s="229">
        <f>C15+C23+C31</f>
        <v>0</v>
      </c>
      <c r="D33" s="306" t="s">
        <v>1</v>
      </c>
      <c r="E33" s="306" t="s">
        <v>1</v>
      </c>
      <c r="F33" s="306" t="s">
        <v>1</v>
      </c>
      <c r="G33" s="306" t="s">
        <v>1</v>
      </c>
      <c r="H33" s="306" t="s">
        <v>1</v>
      </c>
      <c r="I33" s="229">
        <f t="shared" ref="I33:AR33" si="12">I15+I23+I31</f>
        <v>0</v>
      </c>
      <c r="J33" s="344">
        <f t="shared" si="12"/>
        <v>0</v>
      </c>
      <c r="K33" s="344">
        <f t="shared" si="12"/>
        <v>0</v>
      </c>
      <c r="L33" s="229">
        <f t="shared" si="12"/>
        <v>0</v>
      </c>
      <c r="M33" s="229">
        <f t="shared" si="12"/>
        <v>0</v>
      </c>
      <c r="N33" s="229">
        <f t="shared" si="12"/>
        <v>0</v>
      </c>
      <c r="O33" s="229">
        <f t="shared" si="12"/>
        <v>0</v>
      </c>
      <c r="P33" s="229">
        <f t="shared" si="12"/>
        <v>0</v>
      </c>
      <c r="Q33" s="255" t="s">
        <v>1</v>
      </c>
      <c r="R33" s="255" t="s">
        <v>1</v>
      </c>
      <c r="S33" s="255" t="s">
        <v>1</v>
      </c>
      <c r="T33" s="229">
        <f t="shared" si="12"/>
        <v>0</v>
      </c>
      <c r="U33" s="344">
        <f t="shared" si="12"/>
        <v>0</v>
      </c>
      <c r="V33" s="344">
        <f t="shared" si="12"/>
        <v>0</v>
      </c>
      <c r="W33" s="229">
        <f t="shared" si="12"/>
        <v>0</v>
      </c>
      <c r="X33" s="229">
        <f t="shared" si="12"/>
        <v>0</v>
      </c>
      <c r="Y33" s="229">
        <f t="shared" si="12"/>
        <v>0</v>
      </c>
      <c r="Z33" s="229">
        <f t="shared" si="12"/>
        <v>0</v>
      </c>
      <c r="AA33" s="229">
        <f t="shared" si="12"/>
        <v>0</v>
      </c>
      <c r="AB33" s="229">
        <f t="shared" si="12"/>
        <v>0</v>
      </c>
      <c r="AC33" s="229">
        <f t="shared" si="12"/>
        <v>0</v>
      </c>
      <c r="AD33" s="229">
        <f t="shared" si="12"/>
        <v>0</v>
      </c>
      <c r="AE33" s="229">
        <f t="shared" si="12"/>
        <v>0</v>
      </c>
      <c r="AF33" s="229">
        <f t="shared" si="12"/>
        <v>0</v>
      </c>
      <c r="AG33" s="229">
        <f t="shared" si="12"/>
        <v>0</v>
      </c>
      <c r="AH33" s="229">
        <f t="shared" si="12"/>
        <v>0</v>
      </c>
      <c r="AI33" s="229">
        <f t="shared" si="12"/>
        <v>0</v>
      </c>
      <c r="AJ33" s="229">
        <f t="shared" si="12"/>
        <v>0</v>
      </c>
      <c r="AK33" s="229">
        <f t="shared" si="12"/>
        <v>0</v>
      </c>
      <c r="AL33" s="229">
        <f t="shared" si="12"/>
        <v>0</v>
      </c>
      <c r="AM33" s="229">
        <f t="shared" si="12"/>
        <v>0</v>
      </c>
      <c r="AN33" s="229">
        <f t="shared" si="12"/>
        <v>0</v>
      </c>
      <c r="AO33" s="229">
        <f t="shared" si="12"/>
        <v>0</v>
      </c>
      <c r="AP33" s="229">
        <f t="shared" si="12"/>
        <v>0</v>
      </c>
      <c r="AQ33" s="229">
        <f t="shared" si="12"/>
        <v>0</v>
      </c>
      <c r="AR33" s="229">
        <f t="shared" si="12"/>
        <v>0</v>
      </c>
    </row>
    <row r="35" spans="1:44" s="5" customFormat="1" x14ac:dyDescent="0.25">
      <c r="A35" s="4"/>
      <c r="B35" s="5" t="s">
        <v>242</v>
      </c>
    </row>
    <row r="36" spans="1:44" s="5" customFormat="1" ht="27.75" customHeight="1" x14ac:dyDescent="0.25">
      <c r="A36" s="4"/>
      <c r="B36" s="181" t="s">
        <v>472</v>
      </c>
      <c r="C36" s="181"/>
      <c r="D36" s="288"/>
      <c r="E36" s="288"/>
      <c r="F36" s="288"/>
      <c r="G36" s="288"/>
    </row>
    <row r="37" spans="1:44" s="5" customFormat="1" ht="29.25" customHeight="1" x14ac:dyDescent="0.3">
      <c r="A37" s="4"/>
      <c r="B37" s="567" t="s">
        <v>494</v>
      </c>
      <c r="C37" s="288"/>
      <c r="D37" s="288"/>
      <c r="E37" s="288"/>
      <c r="F37" s="288"/>
      <c r="G37" s="288"/>
    </row>
    <row r="40" spans="1:44" x14ac:dyDescent="0.25">
      <c r="P40" s="180"/>
      <c r="Q40" s="180"/>
      <c r="R40" s="180"/>
      <c r="S40" s="180"/>
      <c r="T40" s="180"/>
      <c r="AA40" s="180"/>
      <c r="AB40" s="180"/>
    </row>
    <row r="41" spans="1:44" ht="11.25" customHeight="1" x14ac:dyDescent="0.25">
      <c r="P41" s="180"/>
      <c r="Q41" s="180"/>
      <c r="R41" s="180"/>
      <c r="S41" s="180"/>
      <c r="T41" s="180"/>
      <c r="AA41" s="180"/>
      <c r="AB41" s="180"/>
    </row>
    <row r="42" spans="1:44" ht="11.25" customHeight="1" x14ac:dyDescent="0.25"/>
  </sheetData>
  <mergeCells count="5">
    <mergeCell ref="C5:O5"/>
    <mergeCell ref="P5:Z5"/>
    <mergeCell ref="AG5:AL5"/>
    <mergeCell ref="AM5:AP5"/>
    <mergeCell ref="AA5:AF5"/>
  </mergeCells>
  <phoneticPr fontId="2" type="noConversion"/>
  <pageMargins left="0.75" right="0.75" top="1" bottom="1" header="0.5" footer="0.5"/>
  <pageSetup paperSize="9"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5"/>
  <sheetViews>
    <sheetView workbookViewId="0">
      <selection activeCell="G14" sqref="G14"/>
    </sheetView>
  </sheetViews>
  <sheetFormatPr defaultRowHeight="13.5" x14ac:dyDescent="0.25"/>
  <cols>
    <col min="1" max="1" width="3.5703125" style="4" customWidth="1"/>
    <col min="2" max="2" width="27.28515625" style="5" customWidth="1"/>
    <col min="3" max="3" width="16.5703125" style="5" customWidth="1"/>
    <col min="4" max="4" width="11.42578125" style="5" customWidth="1"/>
    <col min="5" max="5" width="9" style="5" customWidth="1"/>
    <col min="6" max="6" width="10.5703125" style="5" customWidth="1"/>
    <col min="7" max="7" width="11.42578125" style="5" customWidth="1"/>
    <col min="8" max="8" width="11.85546875" style="5" customWidth="1"/>
    <col min="9" max="9" width="10.5703125" style="5" customWidth="1"/>
    <col min="10" max="10" width="13.85546875" style="5" customWidth="1"/>
    <col min="11" max="13" width="11.28515625" style="5" customWidth="1"/>
    <col min="14" max="14" width="12.28515625" style="5" customWidth="1"/>
    <col min="15" max="16384" width="9.140625" style="5"/>
  </cols>
  <sheetData>
    <row r="1" spans="1:32" ht="16.5" x14ac:dyDescent="0.3">
      <c r="A1" s="30"/>
      <c r="B1" s="217" t="s">
        <v>230</v>
      </c>
      <c r="C1" s="31"/>
      <c r="D1" s="31"/>
      <c r="E1" s="31"/>
      <c r="F1" s="31"/>
      <c r="G1" s="31"/>
      <c r="H1" s="30"/>
      <c r="I1" s="133" t="s">
        <v>282</v>
      </c>
      <c r="J1" s="31"/>
      <c r="K1" s="31"/>
      <c r="L1" s="31"/>
      <c r="M1" s="31"/>
      <c r="N1" s="31"/>
      <c r="O1" s="134"/>
      <c r="P1" s="3"/>
      <c r="Q1" s="31"/>
      <c r="R1" s="31"/>
      <c r="S1" s="31"/>
      <c r="T1" s="31"/>
      <c r="U1" s="31"/>
      <c r="V1" s="31"/>
      <c r="W1" s="31"/>
      <c r="X1" s="31"/>
      <c r="Y1" s="31"/>
      <c r="Z1" s="31"/>
      <c r="AA1" s="31"/>
      <c r="AB1" s="31"/>
      <c r="AC1" s="31"/>
      <c r="AD1" s="31"/>
      <c r="AE1" s="31"/>
      <c r="AF1" s="31"/>
    </row>
    <row r="2" spans="1:32" ht="22.7" customHeight="1" thickBot="1" x14ac:dyDescent="0.3">
      <c r="A2" s="30"/>
      <c r="B2" s="23"/>
      <c r="C2" s="177"/>
      <c r="D2" s="177"/>
      <c r="E2" s="177"/>
      <c r="F2" s="177"/>
      <c r="G2" s="177"/>
      <c r="I2" s="402" t="s">
        <v>28</v>
      </c>
      <c r="J2" s="148"/>
      <c r="K2" s="148"/>
      <c r="L2" s="148"/>
      <c r="M2" s="148"/>
      <c r="N2" s="148"/>
      <c r="O2" s="31"/>
      <c r="P2" s="31"/>
      <c r="Q2" s="31"/>
      <c r="R2" s="31"/>
      <c r="S2" s="31"/>
      <c r="T2" s="31"/>
      <c r="U2" s="31"/>
      <c r="V2" s="31"/>
      <c r="W2" s="31"/>
      <c r="X2" s="31"/>
      <c r="Y2" s="31"/>
      <c r="Z2" s="31"/>
      <c r="AA2" s="31"/>
      <c r="AB2" s="31"/>
      <c r="AC2" s="31"/>
      <c r="AD2" s="31"/>
      <c r="AE2" s="31"/>
      <c r="AF2" s="31"/>
    </row>
    <row r="3" spans="1:32" s="181" customFormat="1" x14ac:dyDescent="0.25">
      <c r="A3" s="30"/>
      <c r="B3" s="403" t="s">
        <v>29</v>
      </c>
      <c r="C3" s="134"/>
      <c r="D3" s="134"/>
      <c r="E3" s="134"/>
      <c r="F3" s="31"/>
      <c r="G3" s="31"/>
      <c r="H3" s="31"/>
      <c r="I3" s="180"/>
      <c r="J3" s="34"/>
      <c r="K3" s="31"/>
      <c r="L3" s="31"/>
      <c r="M3" s="31"/>
      <c r="N3" s="34"/>
      <c r="O3" s="180"/>
      <c r="P3" s="180"/>
      <c r="Q3" s="180"/>
      <c r="R3" s="180"/>
      <c r="S3" s="180"/>
      <c r="T3" s="180"/>
      <c r="U3" s="180"/>
      <c r="V3" s="180"/>
      <c r="W3" s="180"/>
      <c r="X3" s="180"/>
      <c r="Y3" s="180"/>
      <c r="Z3" s="180"/>
      <c r="AA3" s="180"/>
      <c r="AB3" s="180"/>
      <c r="AC3" s="180"/>
      <c r="AD3" s="180"/>
      <c r="AE3" s="180"/>
      <c r="AF3" s="180"/>
    </row>
    <row r="4" spans="1:32" s="181" customFormat="1" ht="22.7" customHeight="1" x14ac:dyDescent="0.25">
      <c r="A4" s="30"/>
      <c r="B4" s="179"/>
      <c r="C4" s="134"/>
      <c r="D4" s="134"/>
      <c r="E4" s="134"/>
      <c r="F4" s="31"/>
      <c r="G4" s="179"/>
      <c r="H4" s="31"/>
      <c r="I4" s="31"/>
      <c r="J4" s="41" t="s">
        <v>228</v>
      </c>
      <c r="K4" s="31"/>
      <c r="L4" s="31"/>
      <c r="M4" s="31"/>
      <c r="N4" s="180"/>
      <c r="O4" s="34"/>
      <c r="P4" s="180"/>
      <c r="Q4" s="180"/>
      <c r="R4" s="180"/>
      <c r="S4" s="180"/>
      <c r="T4" s="180"/>
      <c r="U4" s="180"/>
      <c r="V4" s="180"/>
      <c r="W4" s="180"/>
      <c r="X4" s="180"/>
      <c r="Y4" s="180"/>
      <c r="Z4" s="180"/>
      <c r="AA4" s="180"/>
      <c r="AB4" s="180"/>
      <c r="AC4" s="180"/>
      <c r="AD4" s="180"/>
      <c r="AE4" s="180"/>
      <c r="AF4" s="180"/>
    </row>
    <row r="5" spans="1:32" s="333" customFormat="1" ht="14.25" x14ac:dyDescent="0.25">
      <c r="A5" s="257"/>
      <c r="B5" s="330"/>
      <c r="C5" s="331"/>
      <c r="D5" s="332"/>
      <c r="E5" s="332"/>
      <c r="F5" s="332"/>
      <c r="G5" s="334" t="s">
        <v>395</v>
      </c>
      <c r="H5" s="332"/>
      <c r="I5" s="332"/>
      <c r="J5" s="332"/>
      <c r="K5" s="332"/>
      <c r="L5" s="331"/>
      <c r="M5" s="1872" t="s">
        <v>353</v>
      </c>
      <c r="N5" s="1872"/>
      <c r="O5" s="1872"/>
      <c r="P5" s="1872"/>
      <c r="Q5" s="1888"/>
      <c r="R5" s="1872" t="s">
        <v>229</v>
      </c>
      <c r="S5" s="1872"/>
      <c r="T5" s="1872"/>
      <c r="U5" s="1872"/>
      <c r="V5" s="1872"/>
      <c r="W5" s="1889" t="s">
        <v>424</v>
      </c>
      <c r="X5" s="1872"/>
      <c r="Y5" s="1872"/>
      <c r="Z5" s="1872"/>
      <c r="AA5" s="1872"/>
      <c r="AB5" s="1889" t="s">
        <v>465</v>
      </c>
      <c r="AC5" s="1872"/>
      <c r="AD5" s="1872"/>
      <c r="AE5" s="1872"/>
      <c r="AF5" s="1888"/>
    </row>
    <row r="6" spans="1:32" s="181" customFormat="1" ht="93.75" x14ac:dyDescent="0.25">
      <c r="A6" s="224" t="s">
        <v>114</v>
      </c>
      <c r="B6" s="64" t="s">
        <v>231</v>
      </c>
      <c r="C6" s="64" t="s">
        <v>232</v>
      </c>
      <c r="D6" s="64" t="s">
        <v>233</v>
      </c>
      <c r="E6" s="64" t="s">
        <v>234</v>
      </c>
      <c r="F6" s="528" t="s">
        <v>396</v>
      </c>
      <c r="G6" s="64" t="s">
        <v>223</v>
      </c>
      <c r="H6" s="289" t="s">
        <v>334</v>
      </c>
      <c r="I6" s="64" t="s">
        <v>235</v>
      </c>
      <c r="J6" s="64" t="s">
        <v>236</v>
      </c>
      <c r="K6" s="64" t="s">
        <v>270</v>
      </c>
      <c r="L6" s="528" t="s">
        <v>377</v>
      </c>
      <c r="M6" s="64" t="s">
        <v>223</v>
      </c>
      <c r="N6" s="64" t="s">
        <v>298</v>
      </c>
      <c r="O6" s="64" t="s">
        <v>235</v>
      </c>
      <c r="P6" s="64" t="s">
        <v>236</v>
      </c>
      <c r="Q6" s="64" t="s">
        <v>270</v>
      </c>
      <c r="R6" s="64" t="s">
        <v>223</v>
      </c>
      <c r="S6" s="64" t="s">
        <v>298</v>
      </c>
      <c r="T6" s="64" t="s">
        <v>235</v>
      </c>
      <c r="U6" s="64" t="s">
        <v>236</v>
      </c>
      <c r="V6" s="64" t="s">
        <v>270</v>
      </c>
      <c r="W6" s="64" t="s">
        <v>223</v>
      </c>
      <c r="X6" s="64" t="s">
        <v>298</v>
      </c>
      <c r="Y6" s="64" t="s">
        <v>235</v>
      </c>
      <c r="Z6" s="64" t="s">
        <v>236</v>
      </c>
      <c r="AA6" s="64" t="s">
        <v>270</v>
      </c>
      <c r="AB6" s="64" t="s">
        <v>223</v>
      </c>
      <c r="AC6" s="64" t="s">
        <v>298</v>
      </c>
      <c r="AD6" s="64" t="s">
        <v>235</v>
      </c>
      <c r="AE6" s="64" t="s">
        <v>236</v>
      </c>
      <c r="AF6" s="64" t="s">
        <v>270</v>
      </c>
    </row>
    <row r="7" spans="1:32" s="35" customFormat="1" ht="12.75" x14ac:dyDescent="0.25">
      <c r="A7" s="123">
        <v>1</v>
      </c>
      <c r="B7" s="123">
        <v>2</v>
      </c>
      <c r="C7" s="123">
        <v>3</v>
      </c>
      <c r="D7" s="123">
        <v>4</v>
      </c>
      <c r="E7" s="123">
        <v>5</v>
      </c>
      <c r="F7" s="123">
        <v>6</v>
      </c>
      <c r="G7" s="123">
        <v>7</v>
      </c>
      <c r="H7" s="123">
        <v>8</v>
      </c>
      <c r="I7" s="123">
        <v>9</v>
      </c>
      <c r="J7" s="123">
        <v>10</v>
      </c>
      <c r="K7" s="123">
        <v>11</v>
      </c>
      <c r="L7" s="123">
        <v>12</v>
      </c>
      <c r="M7" s="123">
        <v>13</v>
      </c>
      <c r="N7" s="123">
        <v>14</v>
      </c>
      <c r="O7" s="123">
        <v>15</v>
      </c>
      <c r="P7" s="123">
        <v>16</v>
      </c>
      <c r="Q7" s="123">
        <v>17</v>
      </c>
      <c r="R7" s="123">
        <v>18</v>
      </c>
      <c r="S7" s="123">
        <v>19</v>
      </c>
      <c r="T7" s="123">
        <v>20</v>
      </c>
      <c r="U7" s="123">
        <v>21</v>
      </c>
      <c r="V7" s="123">
        <v>22</v>
      </c>
      <c r="W7" s="123">
        <v>23</v>
      </c>
      <c r="X7" s="123">
        <v>24</v>
      </c>
      <c r="Y7" s="123">
        <v>25</v>
      </c>
      <c r="Z7" s="123">
        <v>26</v>
      </c>
      <c r="AA7" s="123">
        <v>27</v>
      </c>
      <c r="AB7" s="123">
        <v>28</v>
      </c>
      <c r="AC7" s="123">
        <v>29</v>
      </c>
      <c r="AD7" s="123">
        <v>30</v>
      </c>
      <c r="AE7" s="123">
        <v>31</v>
      </c>
      <c r="AF7" s="123">
        <v>32</v>
      </c>
    </row>
    <row r="8" spans="1:32" ht="40.5" x14ac:dyDescent="0.25">
      <c r="A8" s="225" t="s">
        <v>2</v>
      </c>
      <c r="B8" s="226" t="s">
        <v>490</v>
      </c>
      <c r="C8" s="227"/>
      <c r="D8" s="227"/>
      <c r="E8" s="227"/>
      <c r="F8" s="227"/>
      <c r="G8" s="191"/>
      <c r="H8" s="227"/>
      <c r="I8" s="227"/>
      <c r="J8" s="227"/>
      <c r="K8" s="227"/>
      <c r="L8" s="227"/>
      <c r="M8" s="191"/>
      <c r="N8" s="227"/>
      <c r="O8" s="227"/>
      <c r="P8" s="227"/>
      <c r="Q8" s="191"/>
      <c r="R8" s="227"/>
      <c r="S8" s="191"/>
      <c r="T8" s="227"/>
      <c r="U8" s="106"/>
      <c r="V8" s="106"/>
      <c r="W8" s="106"/>
      <c r="X8" s="106"/>
      <c r="Y8" s="106"/>
      <c r="Z8" s="106"/>
      <c r="AA8" s="106"/>
      <c r="AB8" s="106"/>
      <c r="AC8" s="106"/>
      <c r="AD8" s="106"/>
      <c r="AE8" s="106"/>
      <c r="AF8" s="106"/>
    </row>
    <row r="9" spans="1:32" x14ac:dyDescent="0.25">
      <c r="A9" s="208"/>
      <c r="B9" s="191" t="s">
        <v>126</v>
      </c>
      <c r="C9" s="227"/>
      <c r="D9" s="227"/>
      <c r="E9" s="227"/>
      <c r="F9" s="227"/>
      <c r="G9" s="191"/>
      <c r="H9" s="227"/>
      <c r="I9" s="227"/>
      <c r="J9" s="227"/>
      <c r="K9" s="227"/>
      <c r="L9" s="227"/>
      <c r="M9" s="191"/>
      <c r="N9" s="227"/>
      <c r="O9" s="227"/>
      <c r="P9" s="227"/>
      <c r="Q9" s="191"/>
      <c r="R9" s="227"/>
      <c r="S9" s="191"/>
      <c r="T9" s="227"/>
      <c r="U9" s="106"/>
      <c r="V9" s="106"/>
      <c r="W9" s="106"/>
      <c r="X9" s="106"/>
      <c r="Y9" s="106"/>
      <c r="Z9" s="106"/>
      <c r="AA9" s="106"/>
      <c r="AB9" s="106"/>
      <c r="AC9" s="106"/>
      <c r="AD9" s="106"/>
      <c r="AE9" s="106"/>
      <c r="AF9" s="106"/>
    </row>
    <row r="10" spans="1:32" x14ac:dyDescent="0.25">
      <c r="A10" s="208">
        <v>1</v>
      </c>
      <c r="B10" s="102"/>
      <c r="C10" s="208"/>
      <c r="D10" s="208"/>
      <c r="E10" s="208"/>
      <c r="F10" s="208"/>
      <c r="G10" s="102"/>
      <c r="H10" s="102"/>
      <c r="I10" s="102"/>
      <c r="J10" s="102"/>
      <c r="K10" s="227">
        <f>H10+I10+J10</f>
        <v>0</v>
      </c>
      <c r="L10" s="227"/>
      <c r="M10" s="102"/>
      <c r="N10" s="208"/>
      <c r="O10" s="208"/>
      <c r="P10" s="208"/>
      <c r="Q10" s="227">
        <f>N10+O10+P10</f>
        <v>0</v>
      </c>
      <c r="R10" s="227">
        <f t="shared" ref="R10:U12" si="0">G10-M10</f>
        <v>0</v>
      </c>
      <c r="S10" s="227">
        <f t="shared" si="0"/>
        <v>0</v>
      </c>
      <c r="T10" s="227">
        <f t="shared" si="0"/>
        <v>0</v>
      </c>
      <c r="U10" s="227">
        <f t="shared" si="0"/>
        <v>0</v>
      </c>
      <c r="V10" s="227">
        <f>S10+T10+U10</f>
        <v>0</v>
      </c>
      <c r="W10" s="102"/>
      <c r="X10" s="208"/>
      <c r="Y10" s="208"/>
      <c r="Z10" s="208"/>
      <c r="AA10" s="227">
        <f>X10+Y10+Z10</f>
        <v>0</v>
      </c>
      <c r="AB10" s="102"/>
      <c r="AC10" s="208"/>
      <c r="AD10" s="208"/>
      <c r="AE10" s="208"/>
      <c r="AF10" s="227">
        <f>AC10+AD10+AE10</f>
        <v>0</v>
      </c>
    </row>
    <row r="11" spans="1:32" x14ac:dyDescent="0.25">
      <c r="A11" s="208">
        <v>2</v>
      </c>
      <c r="B11" s="102"/>
      <c r="C11" s="208"/>
      <c r="D11" s="208"/>
      <c r="E11" s="208"/>
      <c r="F11" s="208"/>
      <c r="G11" s="102"/>
      <c r="H11" s="102"/>
      <c r="I11" s="102"/>
      <c r="J11" s="102"/>
      <c r="K11" s="227">
        <f>H11+I11+J11</f>
        <v>0</v>
      </c>
      <c r="L11" s="227"/>
      <c r="M11" s="102"/>
      <c r="N11" s="208"/>
      <c r="O11" s="208"/>
      <c r="P11" s="208"/>
      <c r="Q11" s="227">
        <f>N11+O11+P11</f>
        <v>0</v>
      </c>
      <c r="R11" s="227">
        <f t="shared" si="0"/>
        <v>0</v>
      </c>
      <c r="S11" s="227">
        <f t="shared" si="0"/>
        <v>0</v>
      </c>
      <c r="T11" s="227">
        <f t="shared" si="0"/>
        <v>0</v>
      </c>
      <c r="U11" s="227">
        <f t="shared" si="0"/>
        <v>0</v>
      </c>
      <c r="V11" s="227">
        <f>S11+T11+U11</f>
        <v>0</v>
      </c>
      <c r="W11" s="102"/>
      <c r="X11" s="208"/>
      <c r="Y11" s="208"/>
      <c r="Z11" s="208"/>
      <c r="AA11" s="227">
        <f>X11+Y11+Z11</f>
        <v>0</v>
      </c>
      <c r="AB11" s="102"/>
      <c r="AC11" s="208"/>
      <c r="AD11" s="208"/>
      <c r="AE11" s="208"/>
      <c r="AF11" s="227">
        <f>AC11+AD11+AE11</f>
        <v>0</v>
      </c>
    </row>
    <row r="12" spans="1:32" x14ac:dyDescent="0.25">
      <c r="A12" s="208">
        <v>3</v>
      </c>
      <c r="B12" s="228"/>
      <c r="C12" s="208"/>
      <c r="D12" s="208"/>
      <c r="E12" s="208"/>
      <c r="F12" s="208"/>
      <c r="G12" s="102"/>
      <c r="H12" s="102"/>
      <c r="I12" s="102"/>
      <c r="J12" s="102"/>
      <c r="K12" s="227">
        <f>H12+I12+J12</f>
        <v>0</v>
      </c>
      <c r="L12" s="227"/>
      <c r="M12" s="102"/>
      <c r="N12" s="208"/>
      <c r="O12" s="208"/>
      <c r="P12" s="208"/>
      <c r="Q12" s="227">
        <f>N12+O12+P12</f>
        <v>0</v>
      </c>
      <c r="R12" s="227">
        <f t="shared" si="0"/>
        <v>0</v>
      </c>
      <c r="S12" s="227">
        <f t="shared" si="0"/>
        <v>0</v>
      </c>
      <c r="T12" s="227">
        <f t="shared" si="0"/>
        <v>0</v>
      </c>
      <c r="U12" s="227">
        <f t="shared" si="0"/>
        <v>0</v>
      </c>
      <c r="V12" s="227">
        <f>S12+T12+U12</f>
        <v>0</v>
      </c>
      <c r="W12" s="102"/>
      <c r="X12" s="208"/>
      <c r="Y12" s="208"/>
      <c r="Z12" s="208"/>
      <c r="AA12" s="227">
        <f>X12+Y12+Z12</f>
        <v>0</v>
      </c>
      <c r="AB12" s="102"/>
      <c r="AC12" s="208"/>
      <c r="AD12" s="208"/>
      <c r="AE12" s="208"/>
      <c r="AF12" s="227">
        <f>AC12+AD12+AE12</f>
        <v>0</v>
      </c>
    </row>
    <row r="13" spans="1:32" s="230" customFormat="1" ht="14.25" x14ac:dyDescent="0.25">
      <c r="A13" s="225"/>
      <c r="B13" s="233" t="s">
        <v>280</v>
      </c>
      <c r="C13" s="229" t="s">
        <v>1</v>
      </c>
      <c r="D13" s="229" t="s">
        <v>1</v>
      </c>
      <c r="E13" s="229" t="s">
        <v>1</v>
      </c>
      <c r="F13" s="229" t="s">
        <v>1</v>
      </c>
      <c r="G13" s="229">
        <f>SUM(G10:G12)</f>
        <v>0</v>
      </c>
      <c r="H13" s="229">
        <f>SUM(H10:H12)</f>
        <v>0</v>
      </c>
      <c r="I13" s="229">
        <f>SUM(I10:I12)</f>
        <v>0</v>
      </c>
      <c r="J13" s="229">
        <f>SUM(J10:J12)</f>
        <v>0</v>
      </c>
      <c r="K13" s="229">
        <f>SUM(K10:K12)</f>
        <v>0</v>
      </c>
      <c r="L13" s="229" t="s">
        <v>1</v>
      </c>
      <c r="M13" s="229">
        <f t="shared" ref="M13:AF13" si="1">SUM(M10:M12)</f>
        <v>0</v>
      </c>
      <c r="N13" s="229">
        <f t="shared" si="1"/>
        <v>0</v>
      </c>
      <c r="O13" s="229">
        <f t="shared" si="1"/>
        <v>0</v>
      </c>
      <c r="P13" s="229">
        <f t="shared" si="1"/>
        <v>0</v>
      </c>
      <c r="Q13" s="229">
        <f t="shared" si="1"/>
        <v>0</v>
      </c>
      <c r="R13" s="229">
        <f t="shared" si="1"/>
        <v>0</v>
      </c>
      <c r="S13" s="229">
        <f t="shared" si="1"/>
        <v>0</v>
      </c>
      <c r="T13" s="229">
        <f t="shared" si="1"/>
        <v>0</v>
      </c>
      <c r="U13" s="229">
        <f t="shared" si="1"/>
        <v>0</v>
      </c>
      <c r="V13" s="229">
        <f t="shared" si="1"/>
        <v>0</v>
      </c>
      <c r="W13" s="229">
        <f t="shared" si="1"/>
        <v>0</v>
      </c>
      <c r="X13" s="229">
        <f t="shared" si="1"/>
        <v>0</v>
      </c>
      <c r="Y13" s="229">
        <f t="shared" si="1"/>
        <v>0</v>
      </c>
      <c r="Z13" s="229">
        <f t="shared" si="1"/>
        <v>0</v>
      </c>
      <c r="AA13" s="229">
        <f t="shared" si="1"/>
        <v>0</v>
      </c>
      <c r="AB13" s="229">
        <f t="shared" si="1"/>
        <v>0</v>
      </c>
      <c r="AC13" s="229">
        <f t="shared" si="1"/>
        <v>0</v>
      </c>
      <c r="AD13" s="229">
        <f t="shared" si="1"/>
        <v>0</v>
      </c>
      <c r="AE13" s="229">
        <f t="shared" si="1"/>
        <v>0</v>
      </c>
      <c r="AF13" s="229">
        <f t="shared" si="1"/>
        <v>0</v>
      </c>
    </row>
    <row r="14" spans="1:32" x14ac:dyDescent="0.25">
      <c r="A14" s="208"/>
      <c r="B14" s="191"/>
      <c r="C14" s="227"/>
      <c r="D14" s="227"/>
      <c r="E14" s="227"/>
      <c r="F14" s="227"/>
      <c r="G14" s="191"/>
      <c r="H14" s="227"/>
      <c r="I14" s="227"/>
      <c r="J14" s="227"/>
      <c r="K14" s="227"/>
      <c r="L14" s="227"/>
      <c r="M14" s="191"/>
      <c r="N14" s="227"/>
      <c r="O14" s="227"/>
      <c r="P14" s="227"/>
      <c r="Q14" s="191"/>
      <c r="R14" s="227"/>
      <c r="S14" s="191"/>
      <c r="T14" s="227"/>
      <c r="U14" s="106"/>
      <c r="V14" s="106"/>
      <c r="W14" s="106"/>
      <c r="X14" s="106"/>
      <c r="Y14" s="106"/>
      <c r="Z14" s="106"/>
      <c r="AA14" s="106"/>
      <c r="AB14" s="106"/>
      <c r="AC14" s="106"/>
      <c r="AD14" s="106"/>
      <c r="AE14" s="106"/>
      <c r="AF14" s="106"/>
    </row>
    <row r="15" spans="1:32" ht="40.5" x14ac:dyDescent="0.25">
      <c r="A15" s="225" t="s">
        <v>3</v>
      </c>
      <c r="B15" s="226" t="s">
        <v>331</v>
      </c>
      <c r="C15" s="227"/>
      <c r="D15" s="227"/>
      <c r="E15" s="227"/>
      <c r="F15" s="227"/>
      <c r="G15" s="226"/>
      <c r="H15" s="227"/>
      <c r="I15" s="227"/>
      <c r="J15" s="227"/>
      <c r="K15" s="227"/>
      <c r="L15" s="227"/>
      <c r="M15" s="226"/>
      <c r="N15" s="227"/>
      <c r="O15" s="227"/>
      <c r="P15" s="227"/>
      <c r="Q15" s="226"/>
      <c r="R15" s="227"/>
      <c r="S15" s="226"/>
      <c r="T15" s="227"/>
      <c r="U15" s="106"/>
      <c r="V15" s="106"/>
      <c r="W15" s="106"/>
      <c r="X15" s="106"/>
      <c r="Y15" s="106"/>
      <c r="Z15" s="106"/>
      <c r="AA15" s="106"/>
      <c r="AB15" s="106"/>
      <c r="AC15" s="106"/>
      <c r="AD15" s="106"/>
      <c r="AE15" s="106"/>
      <c r="AF15" s="106"/>
    </row>
    <row r="16" spans="1:32" x14ac:dyDescent="0.25">
      <c r="A16" s="208"/>
      <c r="B16" s="191" t="s">
        <v>126</v>
      </c>
      <c r="C16" s="227"/>
      <c r="D16" s="227"/>
      <c r="E16" s="227"/>
      <c r="F16" s="227"/>
      <c r="G16" s="191"/>
      <c r="H16" s="227"/>
      <c r="I16" s="227"/>
      <c r="J16" s="227"/>
      <c r="K16" s="227"/>
      <c r="L16" s="227"/>
      <c r="M16" s="191"/>
      <c r="N16" s="227"/>
      <c r="O16" s="227"/>
      <c r="P16" s="227"/>
      <c r="Q16" s="191"/>
      <c r="R16" s="227"/>
      <c r="S16" s="191"/>
      <c r="T16" s="227"/>
      <c r="U16" s="106"/>
      <c r="V16" s="106"/>
      <c r="W16" s="106"/>
      <c r="X16" s="106"/>
      <c r="Y16" s="106"/>
      <c r="Z16" s="106"/>
      <c r="AA16" s="106"/>
      <c r="AB16" s="106"/>
      <c r="AC16" s="106"/>
      <c r="AD16" s="106"/>
      <c r="AE16" s="106"/>
      <c r="AF16" s="106"/>
    </row>
    <row r="17" spans="1:32" x14ac:dyDescent="0.25">
      <c r="A17" s="208"/>
      <c r="B17" s="191" t="s">
        <v>238</v>
      </c>
      <c r="C17" s="227"/>
      <c r="D17" s="227"/>
      <c r="E17" s="227"/>
      <c r="F17" s="227"/>
      <c r="G17" s="191"/>
      <c r="H17" s="191"/>
      <c r="I17" s="191"/>
      <c r="J17" s="191"/>
      <c r="K17" s="191"/>
      <c r="L17" s="191"/>
      <c r="M17" s="191"/>
      <c r="N17" s="191"/>
      <c r="O17" s="191"/>
      <c r="P17" s="191"/>
      <c r="Q17" s="191"/>
      <c r="R17" s="191"/>
      <c r="S17" s="191"/>
      <c r="T17" s="191"/>
      <c r="U17" s="106"/>
      <c r="V17" s="106"/>
      <c r="W17" s="106"/>
      <c r="X17" s="106"/>
      <c r="Y17" s="106"/>
      <c r="Z17" s="106"/>
      <c r="AA17" s="106"/>
      <c r="AB17" s="106"/>
      <c r="AC17" s="106"/>
      <c r="AD17" s="106"/>
      <c r="AE17" s="106"/>
      <c r="AF17" s="106"/>
    </row>
    <row r="18" spans="1:32" x14ac:dyDescent="0.25">
      <c r="A18" s="208"/>
      <c r="B18" s="191" t="s">
        <v>239</v>
      </c>
      <c r="C18" s="227"/>
      <c r="D18" s="227"/>
      <c r="E18" s="227"/>
      <c r="F18" s="227"/>
      <c r="G18" s="191"/>
      <c r="H18" s="191"/>
      <c r="I18" s="191"/>
      <c r="J18" s="191"/>
      <c r="K18" s="191"/>
      <c r="L18" s="191"/>
      <c r="M18" s="191"/>
      <c r="N18" s="191"/>
      <c r="O18" s="191"/>
      <c r="P18" s="191"/>
      <c r="Q18" s="191"/>
      <c r="R18" s="191"/>
      <c r="S18" s="191"/>
      <c r="T18" s="191"/>
      <c r="U18" s="106"/>
      <c r="V18" s="106"/>
      <c r="W18" s="106"/>
      <c r="X18" s="106"/>
      <c r="Y18" s="106"/>
      <c r="Z18" s="106"/>
      <c r="AA18" s="106"/>
      <c r="AB18" s="106"/>
      <c r="AC18" s="106"/>
      <c r="AD18" s="106"/>
      <c r="AE18" s="106"/>
      <c r="AF18" s="106"/>
    </row>
    <row r="19" spans="1:32" x14ac:dyDescent="0.25">
      <c r="A19" s="208">
        <v>1</v>
      </c>
      <c r="B19" s="102"/>
      <c r="C19" s="208"/>
      <c r="D19" s="208"/>
      <c r="E19" s="208"/>
      <c r="F19" s="208"/>
      <c r="G19" s="102"/>
      <c r="H19" s="102"/>
      <c r="I19" s="102"/>
      <c r="J19" s="102"/>
      <c r="K19" s="227">
        <f>H19+I19+J19</f>
        <v>0</v>
      </c>
      <c r="L19" s="227"/>
      <c r="M19" s="102"/>
      <c r="N19" s="208"/>
      <c r="O19" s="208"/>
      <c r="P19" s="208"/>
      <c r="Q19" s="227">
        <f>N19+O19+P19</f>
        <v>0</v>
      </c>
      <c r="R19" s="227">
        <f t="shared" ref="R19:U21" si="2">G19-M19</f>
        <v>0</v>
      </c>
      <c r="S19" s="227">
        <f t="shared" si="2"/>
        <v>0</v>
      </c>
      <c r="T19" s="227">
        <f t="shared" si="2"/>
        <v>0</v>
      </c>
      <c r="U19" s="227">
        <f t="shared" si="2"/>
        <v>0</v>
      </c>
      <c r="V19" s="227">
        <f>S19+T19+U19</f>
        <v>0</v>
      </c>
      <c r="W19" s="102"/>
      <c r="X19" s="208"/>
      <c r="Y19" s="208"/>
      <c r="Z19" s="208"/>
      <c r="AA19" s="227">
        <f>X19+Y19+Z19</f>
        <v>0</v>
      </c>
      <c r="AB19" s="102"/>
      <c r="AC19" s="208"/>
      <c r="AD19" s="208"/>
      <c r="AE19" s="208"/>
      <c r="AF19" s="227">
        <f>AC19+AD19+AE19</f>
        <v>0</v>
      </c>
    </row>
    <row r="20" spans="1:32" x14ac:dyDescent="0.25">
      <c r="A20" s="208">
        <v>2</v>
      </c>
      <c r="B20" s="102"/>
      <c r="C20" s="208"/>
      <c r="D20" s="208"/>
      <c r="E20" s="208"/>
      <c r="F20" s="208"/>
      <c r="G20" s="102"/>
      <c r="H20" s="102"/>
      <c r="I20" s="102"/>
      <c r="J20" s="102"/>
      <c r="K20" s="227">
        <f>H20+I20+J20</f>
        <v>0</v>
      </c>
      <c r="L20" s="227"/>
      <c r="M20" s="102"/>
      <c r="N20" s="208"/>
      <c r="O20" s="208"/>
      <c r="P20" s="208"/>
      <c r="Q20" s="227">
        <f>N20+O20+P20</f>
        <v>0</v>
      </c>
      <c r="R20" s="227">
        <f t="shared" si="2"/>
        <v>0</v>
      </c>
      <c r="S20" s="227">
        <f t="shared" si="2"/>
        <v>0</v>
      </c>
      <c r="T20" s="227">
        <f t="shared" si="2"/>
        <v>0</v>
      </c>
      <c r="U20" s="227">
        <f t="shared" si="2"/>
        <v>0</v>
      </c>
      <c r="V20" s="227">
        <f>S20+T20+U20</f>
        <v>0</v>
      </c>
      <c r="W20" s="102"/>
      <c r="X20" s="208"/>
      <c r="Y20" s="208"/>
      <c r="Z20" s="208"/>
      <c r="AA20" s="227">
        <f>X20+Y20+Z20</f>
        <v>0</v>
      </c>
      <c r="AB20" s="102"/>
      <c r="AC20" s="208"/>
      <c r="AD20" s="208"/>
      <c r="AE20" s="208"/>
      <c r="AF20" s="227">
        <f>AC20+AD20+AE20</f>
        <v>0</v>
      </c>
    </row>
    <row r="21" spans="1:32" x14ac:dyDescent="0.25">
      <c r="A21" s="208">
        <v>3</v>
      </c>
      <c r="B21" s="228"/>
      <c r="C21" s="208"/>
      <c r="D21" s="208"/>
      <c r="E21" s="208"/>
      <c r="F21" s="208"/>
      <c r="G21" s="102"/>
      <c r="H21" s="102"/>
      <c r="I21" s="102"/>
      <c r="J21" s="102"/>
      <c r="K21" s="227">
        <f>H21+I21+J21</f>
        <v>0</v>
      </c>
      <c r="L21" s="227"/>
      <c r="M21" s="102"/>
      <c r="N21" s="208"/>
      <c r="O21" s="208"/>
      <c r="P21" s="208"/>
      <c r="Q21" s="227">
        <f>N21+O21+P21</f>
        <v>0</v>
      </c>
      <c r="R21" s="227">
        <f t="shared" si="2"/>
        <v>0</v>
      </c>
      <c r="S21" s="227">
        <f t="shared" si="2"/>
        <v>0</v>
      </c>
      <c r="T21" s="227">
        <f t="shared" si="2"/>
        <v>0</v>
      </c>
      <c r="U21" s="227">
        <f t="shared" si="2"/>
        <v>0</v>
      </c>
      <c r="V21" s="227">
        <f>S21+T21+U21</f>
        <v>0</v>
      </c>
      <c r="W21" s="102"/>
      <c r="X21" s="208"/>
      <c r="Y21" s="208"/>
      <c r="Z21" s="208"/>
      <c r="AA21" s="227">
        <f>X21+Y21+Z21</f>
        <v>0</v>
      </c>
      <c r="AB21" s="102"/>
      <c r="AC21" s="208"/>
      <c r="AD21" s="208"/>
      <c r="AE21" s="208"/>
      <c r="AF21" s="227">
        <f>AC21+AD21+AE21</f>
        <v>0</v>
      </c>
    </row>
    <row r="22" spans="1:32" s="230" customFormat="1" ht="27" x14ac:dyDescent="0.25">
      <c r="A22" s="225"/>
      <c r="B22" s="233" t="s">
        <v>240</v>
      </c>
      <c r="C22" s="229" t="s">
        <v>1</v>
      </c>
      <c r="D22" s="229" t="s">
        <v>1</v>
      </c>
      <c r="E22" s="229" t="s">
        <v>1</v>
      </c>
      <c r="F22" s="229" t="s">
        <v>1</v>
      </c>
      <c r="G22" s="229">
        <f>SUM(G19:G21)</f>
        <v>0</v>
      </c>
      <c r="H22" s="229">
        <f>SUM(H19:H21)</f>
        <v>0</v>
      </c>
      <c r="I22" s="229">
        <f>SUM(I19:I21)</f>
        <v>0</v>
      </c>
      <c r="J22" s="229">
        <f>SUM(J19:J21)</f>
        <v>0</v>
      </c>
      <c r="K22" s="229">
        <f>SUM(K19:K21)</f>
        <v>0</v>
      </c>
      <c r="L22" s="229" t="s">
        <v>1</v>
      </c>
      <c r="M22" s="229">
        <f t="shared" ref="M22:AF22" si="3">SUM(M19:M21)</f>
        <v>0</v>
      </c>
      <c r="N22" s="229">
        <f t="shared" si="3"/>
        <v>0</v>
      </c>
      <c r="O22" s="229">
        <f t="shared" si="3"/>
        <v>0</v>
      </c>
      <c r="P22" s="229">
        <f t="shared" si="3"/>
        <v>0</v>
      </c>
      <c r="Q22" s="229">
        <f t="shared" si="3"/>
        <v>0</v>
      </c>
      <c r="R22" s="229">
        <f t="shared" si="3"/>
        <v>0</v>
      </c>
      <c r="S22" s="229">
        <f t="shared" si="3"/>
        <v>0</v>
      </c>
      <c r="T22" s="229">
        <f t="shared" si="3"/>
        <v>0</v>
      </c>
      <c r="U22" s="229">
        <f t="shared" si="3"/>
        <v>0</v>
      </c>
      <c r="V22" s="229">
        <f t="shared" si="3"/>
        <v>0</v>
      </c>
      <c r="W22" s="229">
        <f t="shared" si="3"/>
        <v>0</v>
      </c>
      <c r="X22" s="229">
        <f t="shared" si="3"/>
        <v>0</v>
      </c>
      <c r="Y22" s="229">
        <f t="shared" si="3"/>
        <v>0</v>
      </c>
      <c r="Z22" s="229">
        <f t="shared" si="3"/>
        <v>0</v>
      </c>
      <c r="AA22" s="229">
        <f t="shared" si="3"/>
        <v>0</v>
      </c>
      <c r="AB22" s="229">
        <f t="shared" si="3"/>
        <v>0</v>
      </c>
      <c r="AC22" s="229">
        <f t="shared" si="3"/>
        <v>0</v>
      </c>
      <c r="AD22" s="229">
        <f t="shared" si="3"/>
        <v>0</v>
      </c>
      <c r="AE22" s="229">
        <f t="shared" si="3"/>
        <v>0</v>
      </c>
      <c r="AF22" s="229">
        <f t="shared" si="3"/>
        <v>0</v>
      </c>
    </row>
    <row r="23" spans="1:32" x14ac:dyDescent="0.25">
      <c r="A23" s="208"/>
      <c r="B23" s="191" t="s">
        <v>239</v>
      </c>
      <c r="C23" s="227"/>
      <c r="D23" s="227"/>
      <c r="E23" s="227"/>
      <c r="F23" s="227"/>
      <c r="G23" s="191"/>
      <c r="H23" s="191"/>
      <c r="I23" s="191"/>
      <c r="J23" s="191"/>
      <c r="K23" s="191"/>
      <c r="L23" s="191"/>
      <c r="M23" s="191"/>
      <c r="N23" s="191"/>
      <c r="O23" s="191"/>
      <c r="P23" s="191"/>
      <c r="Q23" s="191"/>
      <c r="R23" s="191"/>
      <c r="S23" s="191"/>
      <c r="T23" s="191"/>
      <c r="U23" s="106"/>
      <c r="V23" s="106"/>
      <c r="W23" s="106"/>
      <c r="X23" s="106"/>
      <c r="Y23" s="106"/>
      <c r="Z23" s="106"/>
      <c r="AA23" s="106"/>
      <c r="AB23" s="106"/>
      <c r="AC23" s="106"/>
      <c r="AD23" s="106"/>
      <c r="AE23" s="106"/>
      <c r="AF23" s="106"/>
    </row>
    <row r="24" spans="1:32" x14ac:dyDescent="0.25">
      <c r="A24" s="208">
        <v>1</v>
      </c>
      <c r="B24" s="102"/>
      <c r="C24" s="208"/>
      <c r="D24" s="208"/>
      <c r="E24" s="208"/>
      <c r="F24" s="208"/>
      <c r="G24" s="102"/>
      <c r="H24" s="102"/>
      <c r="I24" s="102"/>
      <c r="J24" s="102"/>
      <c r="K24" s="227">
        <f>H24+I24+J24</f>
        <v>0</v>
      </c>
      <c r="L24" s="227"/>
      <c r="M24" s="102"/>
      <c r="N24" s="208"/>
      <c r="O24" s="208"/>
      <c r="P24" s="208"/>
      <c r="Q24" s="227">
        <f>N24+O24+P24</f>
        <v>0</v>
      </c>
      <c r="R24" s="227">
        <f t="shared" ref="R24:U26" si="4">G24-M24</f>
        <v>0</v>
      </c>
      <c r="S24" s="227">
        <f t="shared" si="4"/>
        <v>0</v>
      </c>
      <c r="T24" s="227">
        <f t="shared" si="4"/>
        <v>0</v>
      </c>
      <c r="U24" s="227">
        <f t="shared" si="4"/>
        <v>0</v>
      </c>
      <c r="V24" s="227">
        <f>S24+T24+U24</f>
        <v>0</v>
      </c>
      <c r="W24" s="102"/>
      <c r="X24" s="208"/>
      <c r="Y24" s="208"/>
      <c r="Z24" s="208"/>
      <c r="AA24" s="227">
        <f>X24+Y24+Z24</f>
        <v>0</v>
      </c>
      <c r="AB24" s="102"/>
      <c r="AC24" s="208"/>
      <c r="AD24" s="208"/>
      <c r="AE24" s="208"/>
      <c r="AF24" s="227">
        <f>AC24+AD24+AE24</f>
        <v>0</v>
      </c>
    </row>
    <row r="25" spans="1:32" x14ac:dyDescent="0.25">
      <c r="A25" s="208">
        <v>2</v>
      </c>
      <c r="B25" s="102"/>
      <c r="C25" s="208"/>
      <c r="D25" s="208"/>
      <c r="E25" s="208"/>
      <c r="F25" s="208"/>
      <c r="G25" s="102"/>
      <c r="H25" s="102"/>
      <c r="I25" s="102"/>
      <c r="J25" s="102"/>
      <c r="K25" s="227">
        <f>H25+I25+J25</f>
        <v>0</v>
      </c>
      <c r="L25" s="227"/>
      <c r="M25" s="102"/>
      <c r="N25" s="208"/>
      <c r="O25" s="208"/>
      <c r="P25" s="208"/>
      <c r="Q25" s="227">
        <f>N25+O25+P25</f>
        <v>0</v>
      </c>
      <c r="R25" s="227">
        <f t="shared" si="4"/>
        <v>0</v>
      </c>
      <c r="S25" s="227">
        <f t="shared" si="4"/>
        <v>0</v>
      </c>
      <c r="T25" s="227">
        <f t="shared" si="4"/>
        <v>0</v>
      </c>
      <c r="U25" s="227">
        <f t="shared" si="4"/>
        <v>0</v>
      </c>
      <c r="V25" s="227">
        <f>S25+T25+U25</f>
        <v>0</v>
      </c>
      <c r="W25" s="102"/>
      <c r="X25" s="208"/>
      <c r="Y25" s="208"/>
      <c r="Z25" s="208"/>
      <c r="AA25" s="227">
        <f>X25+Y25+Z25</f>
        <v>0</v>
      </c>
      <c r="AB25" s="102"/>
      <c r="AC25" s="208"/>
      <c r="AD25" s="208"/>
      <c r="AE25" s="208"/>
      <c r="AF25" s="227">
        <f>AC25+AD25+AE25</f>
        <v>0</v>
      </c>
    </row>
    <row r="26" spans="1:32" x14ac:dyDescent="0.25">
      <c r="A26" s="208">
        <v>3</v>
      </c>
      <c r="B26" s="228"/>
      <c r="C26" s="208"/>
      <c r="D26" s="208"/>
      <c r="E26" s="208"/>
      <c r="F26" s="208"/>
      <c r="G26" s="102"/>
      <c r="H26" s="102"/>
      <c r="I26" s="102"/>
      <c r="J26" s="102"/>
      <c r="K26" s="227">
        <f>H26+I26+J26</f>
        <v>0</v>
      </c>
      <c r="L26" s="227"/>
      <c r="M26" s="102"/>
      <c r="N26" s="208"/>
      <c r="O26" s="208"/>
      <c r="P26" s="208"/>
      <c r="Q26" s="227">
        <f>N26+O26+P26</f>
        <v>0</v>
      </c>
      <c r="R26" s="227">
        <f t="shared" si="4"/>
        <v>0</v>
      </c>
      <c r="S26" s="227">
        <f t="shared" si="4"/>
        <v>0</v>
      </c>
      <c r="T26" s="227">
        <f t="shared" si="4"/>
        <v>0</v>
      </c>
      <c r="U26" s="227">
        <f t="shared" si="4"/>
        <v>0</v>
      </c>
      <c r="V26" s="227">
        <f>S26+T26+U26</f>
        <v>0</v>
      </c>
      <c r="W26" s="102"/>
      <c r="X26" s="208"/>
      <c r="Y26" s="208"/>
      <c r="Z26" s="208"/>
      <c r="AA26" s="227">
        <f>X26+Y26+Z26</f>
        <v>0</v>
      </c>
      <c r="AB26" s="102"/>
      <c r="AC26" s="208"/>
      <c r="AD26" s="208"/>
      <c r="AE26" s="208"/>
      <c r="AF26" s="227">
        <f>AC26+AD26+AE26</f>
        <v>0</v>
      </c>
    </row>
    <row r="27" spans="1:32" s="230" customFormat="1" ht="27" x14ac:dyDescent="0.25">
      <c r="A27" s="225"/>
      <c r="B27" s="233" t="s">
        <v>240</v>
      </c>
      <c r="C27" s="229" t="s">
        <v>1</v>
      </c>
      <c r="D27" s="229" t="s">
        <v>1</v>
      </c>
      <c r="E27" s="229" t="s">
        <v>1</v>
      </c>
      <c r="F27" s="229" t="s">
        <v>1</v>
      </c>
      <c r="G27" s="229">
        <f>SUM(G24:G26)</f>
        <v>0</v>
      </c>
      <c r="H27" s="229">
        <f>SUM(H24:H26)</f>
        <v>0</v>
      </c>
      <c r="I27" s="229">
        <f>SUM(I24:I26)</f>
        <v>0</v>
      </c>
      <c r="J27" s="229">
        <f>SUM(J24:J26)</f>
        <v>0</v>
      </c>
      <c r="K27" s="229">
        <f>SUM(K24:K26)</f>
        <v>0</v>
      </c>
      <c r="L27" s="229" t="s">
        <v>1</v>
      </c>
      <c r="M27" s="229">
        <f t="shared" ref="M27:AF27" si="5">SUM(M24:M26)</f>
        <v>0</v>
      </c>
      <c r="N27" s="229">
        <f t="shared" si="5"/>
        <v>0</v>
      </c>
      <c r="O27" s="229">
        <f t="shared" si="5"/>
        <v>0</v>
      </c>
      <c r="P27" s="229">
        <f t="shared" si="5"/>
        <v>0</v>
      </c>
      <c r="Q27" s="229">
        <f t="shared" si="5"/>
        <v>0</v>
      </c>
      <c r="R27" s="229">
        <f t="shared" si="5"/>
        <v>0</v>
      </c>
      <c r="S27" s="229">
        <f t="shared" si="5"/>
        <v>0</v>
      </c>
      <c r="T27" s="229">
        <f t="shared" si="5"/>
        <v>0</v>
      </c>
      <c r="U27" s="229">
        <f t="shared" si="5"/>
        <v>0</v>
      </c>
      <c r="V27" s="229">
        <f t="shared" si="5"/>
        <v>0</v>
      </c>
      <c r="W27" s="229">
        <f t="shared" si="5"/>
        <v>0</v>
      </c>
      <c r="X27" s="229">
        <f t="shared" si="5"/>
        <v>0</v>
      </c>
      <c r="Y27" s="229">
        <f t="shared" si="5"/>
        <v>0</v>
      </c>
      <c r="Z27" s="229">
        <f t="shared" si="5"/>
        <v>0</v>
      </c>
      <c r="AA27" s="229">
        <f t="shared" si="5"/>
        <v>0</v>
      </c>
      <c r="AB27" s="229">
        <f t="shared" si="5"/>
        <v>0</v>
      </c>
      <c r="AC27" s="229">
        <f t="shared" si="5"/>
        <v>0</v>
      </c>
      <c r="AD27" s="229">
        <f t="shared" si="5"/>
        <v>0</v>
      </c>
      <c r="AE27" s="229">
        <f t="shared" si="5"/>
        <v>0</v>
      </c>
      <c r="AF27" s="229">
        <f t="shared" si="5"/>
        <v>0</v>
      </c>
    </row>
    <row r="28" spans="1:32" s="230" customFormat="1" ht="27" x14ac:dyDescent="0.25">
      <c r="A28" s="225"/>
      <c r="B28" s="233" t="s">
        <v>276</v>
      </c>
      <c r="C28" s="229" t="s">
        <v>1</v>
      </c>
      <c r="D28" s="229" t="s">
        <v>1</v>
      </c>
      <c r="E28" s="229" t="s">
        <v>1</v>
      </c>
      <c r="F28" s="229" t="s">
        <v>1</v>
      </c>
      <c r="G28" s="229">
        <f>G22+G27</f>
        <v>0</v>
      </c>
      <c r="H28" s="229">
        <f>H22+H27</f>
        <v>0</v>
      </c>
      <c r="I28" s="229">
        <f>I22+I27</f>
        <v>0</v>
      </c>
      <c r="J28" s="229">
        <f>J22+J27</f>
        <v>0</v>
      </c>
      <c r="K28" s="229">
        <f>K22+K27</f>
        <v>0</v>
      </c>
      <c r="L28" s="229" t="s">
        <v>1</v>
      </c>
      <c r="M28" s="229">
        <f t="shared" ref="M28:AF28" si="6">M22+M27</f>
        <v>0</v>
      </c>
      <c r="N28" s="229">
        <f t="shared" si="6"/>
        <v>0</v>
      </c>
      <c r="O28" s="229">
        <f t="shared" si="6"/>
        <v>0</v>
      </c>
      <c r="P28" s="229">
        <f t="shared" si="6"/>
        <v>0</v>
      </c>
      <c r="Q28" s="229">
        <f t="shared" si="6"/>
        <v>0</v>
      </c>
      <c r="R28" s="229">
        <f t="shared" si="6"/>
        <v>0</v>
      </c>
      <c r="S28" s="229">
        <f t="shared" si="6"/>
        <v>0</v>
      </c>
      <c r="T28" s="229">
        <f t="shared" si="6"/>
        <v>0</v>
      </c>
      <c r="U28" s="229">
        <f t="shared" si="6"/>
        <v>0</v>
      </c>
      <c r="V28" s="229">
        <f t="shared" si="6"/>
        <v>0</v>
      </c>
      <c r="W28" s="229">
        <f t="shared" si="6"/>
        <v>0</v>
      </c>
      <c r="X28" s="229">
        <f t="shared" si="6"/>
        <v>0</v>
      </c>
      <c r="Y28" s="229">
        <f t="shared" si="6"/>
        <v>0</v>
      </c>
      <c r="Z28" s="229">
        <f t="shared" si="6"/>
        <v>0</v>
      </c>
      <c r="AA28" s="229">
        <f t="shared" si="6"/>
        <v>0</v>
      </c>
      <c r="AB28" s="229">
        <f t="shared" si="6"/>
        <v>0</v>
      </c>
      <c r="AC28" s="229">
        <f t="shared" si="6"/>
        <v>0</v>
      </c>
      <c r="AD28" s="229">
        <f t="shared" si="6"/>
        <v>0</v>
      </c>
      <c r="AE28" s="229">
        <f t="shared" si="6"/>
        <v>0</v>
      </c>
      <c r="AF28" s="229">
        <f t="shared" si="6"/>
        <v>0</v>
      </c>
    </row>
    <row r="29" spans="1:32" x14ac:dyDescent="0.25">
      <c r="A29" s="208"/>
      <c r="B29" s="228"/>
      <c r="C29" s="227"/>
      <c r="D29" s="227"/>
      <c r="E29" s="227"/>
      <c r="F29" s="227"/>
      <c r="G29" s="228"/>
      <c r="H29" s="227"/>
      <c r="I29" s="227"/>
      <c r="J29" s="227"/>
      <c r="K29" s="227"/>
      <c r="L29" s="227"/>
      <c r="M29" s="228"/>
      <c r="N29" s="227"/>
      <c r="O29" s="227"/>
      <c r="P29" s="227"/>
      <c r="Q29" s="228"/>
      <c r="R29" s="227"/>
      <c r="S29" s="228"/>
      <c r="T29" s="227"/>
      <c r="U29" s="106"/>
      <c r="V29" s="106"/>
      <c r="W29" s="106"/>
      <c r="X29" s="106"/>
      <c r="Y29" s="106"/>
      <c r="Z29" s="106"/>
      <c r="AA29" s="106"/>
      <c r="AB29" s="106"/>
      <c r="AC29" s="106"/>
      <c r="AD29" s="106"/>
      <c r="AE29" s="106"/>
      <c r="AF29" s="106"/>
    </row>
    <row r="30" spans="1:32" x14ac:dyDescent="0.25">
      <c r="A30" s="208"/>
      <c r="B30" s="102"/>
      <c r="C30" s="227"/>
      <c r="D30" s="227"/>
      <c r="E30" s="227"/>
      <c r="F30" s="227"/>
      <c r="G30" s="102"/>
      <c r="H30" s="227"/>
      <c r="I30" s="227"/>
      <c r="J30" s="227"/>
      <c r="K30" s="227"/>
      <c r="L30" s="227"/>
      <c r="M30" s="102"/>
      <c r="N30" s="227"/>
      <c r="O30" s="227"/>
      <c r="P30" s="227"/>
      <c r="Q30" s="102"/>
      <c r="R30" s="227"/>
      <c r="S30" s="102"/>
      <c r="T30" s="227"/>
      <c r="U30" s="106"/>
      <c r="V30" s="106"/>
      <c r="W30" s="106"/>
      <c r="X30" s="106"/>
      <c r="Y30" s="106"/>
      <c r="Z30" s="106"/>
      <c r="AA30" s="106"/>
      <c r="AB30" s="106"/>
      <c r="AC30" s="106"/>
      <c r="AD30" s="106"/>
      <c r="AE30" s="106"/>
      <c r="AF30" s="106"/>
    </row>
    <row r="31" spans="1:32" ht="54" x14ac:dyDescent="0.25">
      <c r="A31" s="225" t="s">
        <v>4</v>
      </c>
      <c r="B31" s="226" t="s">
        <v>475</v>
      </c>
      <c r="C31" s="227"/>
      <c r="D31" s="227"/>
      <c r="E31" s="227"/>
      <c r="F31" s="227"/>
      <c r="G31" s="226"/>
      <c r="H31" s="227"/>
      <c r="I31" s="227"/>
      <c r="J31" s="227"/>
      <c r="K31" s="227"/>
      <c r="L31" s="227"/>
      <c r="M31" s="226"/>
      <c r="N31" s="227"/>
      <c r="O31" s="227"/>
      <c r="P31" s="227"/>
      <c r="Q31" s="226"/>
      <c r="R31" s="227"/>
      <c r="S31" s="226"/>
      <c r="T31" s="227"/>
      <c r="U31" s="106"/>
      <c r="V31" s="106"/>
      <c r="W31" s="106"/>
      <c r="X31" s="106"/>
      <c r="Y31" s="106"/>
      <c r="Z31" s="106"/>
      <c r="AA31" s="106"/>
      <c r="AB31" s="106"/>
      <c r="AC31" s="106"/>
      <c r="AD31" s="106"/>
      <c r="AE31" s="106"/>
      <c r="AF31" s="106"/>
    </row>
    <row r="32" spans="1:32" x14ac:dyDescent="0.25">
      <c r="A32" s="208"/>
      <c r="B32" s="191" t="s">
        <v>126</v>
      </c>
      <c r="C32" s="227"/>
      <c r="D32" s="227"/>
      <c r="E32" s="227"/>
      <c r="F32" s="227"/>
      <c r="G32" s="191"/>
      <c r="H32" s="227"/>
      <c r="I32" s="227"/>
      <c r="J32" s="227"/>
      <c r="K32" s="227"/>
      <c r="L32" s="227"/>
      <c r="M32" s="191"/>
      <c r="N32" s="227"/>
      <c r="O32" s="227"/>
      <c r="P32" s="227"/>
      <c r="Q32" s="191"/>
      <c r="R32" s="227"/>
      <c r="S32" s="191"/>
      <c r="T32" s="227"/>
      <c r="U32" s="106"/>
      <c r="V32" s="106"/>
      <c r="W32" s="106"/>
      <c r="X32" s="106"/>
      <c r="Y32" s="106"/>
      <c r="Z32" s="106"/>
      <c r="AA32" s="106"/>
      <c r="AB32" s="106"/>
      <c r="AC32" s="106"/>
      <c r="AD32" s="106"/>
      <c r="AE32" s="106"/>
      <c r="AF32" s="106"/>
    </row>
    <row r="33" spans="1:32" x14ac:dyDescent="0.25">
      <c r="A33" s="208">
        <v>1</v>
      </c>
      <c r="B33" s="102"/>
      <c r="C33" s="227"/>
      <c r="D33" s="227" t="s">
        <v>1</v>
      </c>
      <c r="E33" s="227" t="s">
        <v>1</v>
      </c>
      <c r="F33" s="227"/>
      <c r="G33" s="102"/>
      <c r="H33" s="208"/>
      <c r="I33" s="208"/>
      <c r="J33" s="208"/>
      <c r="K33" s="227">
        <f>H33+I33+J33</f>
        <v>0</v>
      </c>
      <c r="L33" s="227"/>
      <c r="M33" s="102"/>
      <c r="N33" s="208"/>
      <c r="O33" s="208"/>
      <c r="P33" s="208"/>
      <c r="Q33" s="227">
        <f>N33+O33+P33</f>
        <v>0</v>
      </c>
      <c r="R33" s="227">
        <f t="shared" ref="R33:U35" si="7">G33-M33</f>
        <v>0</v>
      </c>
      <c r="S33" s="227">
        <f t="shared" si="7"/>
        <v>0</v>
      </c>
      <c r="T33" s="227">
        <f t="shared" si="7"/>
        <v>0</v>
      </c>
      <c r="U33" s="227">
        <f t="shared" si="7"/>
        <v>0</v>
      </c>
      <c r="V33" s="227">
        <f>S33+T33+U33</f>
        <v>0</v>
      </c>
      <c r="W33" s="102"/>
      <c r="X33" s="208"/>
      <c r="Y33" s="208"/>
      <c r="Z33" s="208"/>
      <c r="AA33" s="227">
        <f>X33+Y33+Z33</f>
        <v>0</v>
      </c>
      <c r="AB33" s="102"/>
      <c r="AC33" s="208"/>
      <c r="AD33" s="208"/>
      <c r="AE33" s="208"/>
      <c r="AF33" s="227">
        <f>AC33+AD33+AE33</f>
        <v>0</v>
      </c>
    </row>
    <row r="34" spans="1:32" x14ac:dyDescent="0.25">
      <c r="A34" s="208">
        <v>2</v>
      </c>
      <c r="B34" s="102"/>
      <c r="C34" s="227"/>
      <c r="D34" s="227" t="s">
        <v>1</v>
      </c>
      <c r="E34" s="227" t="s">
        <v>1</v>
      </c>
      <c r="F34" s="227"/>
      <c r="G34" s="102"/>
      <c r="H34" s="208"/>
      <c r="I34" s="208"/>
      <c r="J34" s="208"/>
      <c r="K34" s="227">
        <f>H34+I34+J34</f>
        <v>0</v>
      </c>
      <c r="L34" s="227"/>
      <c r="M34" s="102"/>
      <c r="N34" s="208"/>
      <c r="O34" s="208"/>
      <c r="P34" s="208"/>
      <c r="Q34" s="227">
        <f>N34+O34+P34</f>
        <v>0</v>
      </c>
      <c r="R34" s="227">
        <f t="shared" si="7"/>
        <v>0</v>
      </c>
      <c r="S34" s="227">
        <f t="shared" si="7"/>
        <v>0</v>
      </c>
      <c r="T34" s="227">
        <f t="shared" si="7"/>
        <v>0</v>
      </c>
      <c r="U34" s="227">
        <f t="shared" si="7"/>
        <v>0</v>
      </c>
      <c r="V34" s="227">
        <f>S34+T34+U34</f>
        <v>0</v>
      </c>
      <c r="W34" s="102"/>
      <c r="X34" s="208"/>
      <c r="Y34" s="208"/>
      <c r="Z34" s="208"/>
      <c r="AA34" s="227">
        <f>X34+Y34+Z34</f>
        <v>0</v>
      </c>
      <c r="AB34" s="102"/>
      <c r="AC34" s="208"/>
      <c r="AD34" s="208"/>
      <c r="AE34" s="208"/>
      <c r="AF34" s="227">
        <f>AC34+AD34+AE34</f>
        <v>0</v>
      </c>
    </row>
    <row r="35" spans="1:32" x14ac:dyDescent="0.25">
      <c r="A35" s="208">
        <v>3</v>
      </c>
      <c r="B35" s="102"/>
      <c r="C35" s="227"/>
      <c r="D35" s="227" t="s">
        <v>1</v>
      </c>
      <c r="E35" s="227" t="s">
        <v>1</v>
      </c>
      <c r="F35" s="227"/>
      <c r="G35" s="102"/>
      <c r="H35" s="208"/>
      <c r="I35" s="208"/>
      <c r="J35" s="208"/>
      <c r="K35" s="227">
        <f>H35+I35+J35</f>
        <v>0</v>
      </c>
      <c r="L35" s="227"/>
      <c r="M35" s="102"/>
      <c r="N35" s="208"/>
      <c r="O35" s="208"/>
      <c r="P35" s="208"/>
      <c r="Q35" s="227">
        <f>N35+O35+P35</f>
        <v>0</v>
      </c>
      <c r="R35" s="227">
        <f t="shared" si="7"/>
        <v>0</v>
      </c>
      <c r="S35" s="227">
        <f t="shared" si="7"/>
        <v>0</v>
      </c>
      <c r="T35" s="227">
        <f t="shared" si="7"/>
        <v>0</v>
      </c>
      <c r="U35" s="227">
        <f t="shared" si="7"/>
        <v>0</v>
      </c>
      <c r="V35" s="227">
        <f>S35+T35+U35</f>
        <v>0</v>
      </c>
      <c r="W35" s="102"/>
      <c r="X35" s="208"/>
      <c r="Y35" s="208"/>
      <c r="Z35" s="208"/>
      <c r="AA35" s="227">
        <f>X35+Y35+Z35</f>
        <v>0</v>
      </c>
      <c r="AB35" s="102"/>
      <c r="AC35" s="208"/>
      <c r="AD35" s="208"/>
      <c r="AE35" s="208"/>
      <c r="AF35" s="227">
        <f>AC35+AD35+AE35</f>
        <v>0</v>
      </c>
    </row>
    <row r="36" spans="1:32" s="230" customFormat="1" ht="14.25" x14ac:dyDescent="0.25">
      <c r="A36" s="225"/>
      <c r="B36" s="228" t="s">
        <v>113</v>
      </c>
      <c r="C36" s="229" t="s">
        <v>1</v>
      </c>
      <c r="D36" s="229" t="s">
        <v>1</v>
      </c>
      <c r="E36" s="229" t="s">
        <v>1</v>
      </c>
      <c r="F36" s="229" t="s">
        <v>1</v>
      </c>
      <c r="G36" s="229">
        <f>SUM(G33:G35)</f>
        <v>0</v>
      </c>
      <c r="H36" s="229">
        <f>SUM(H33:H35)</f>
        <v>0</v>
      </c>
      <c r="I36" s="229">
        <f>SUM(I33:I35)</f>
        <v>0</v>
      </c>
      <c r="J36" s="229">
        <f>SUM(J33:J35)</f>
        <v>0</v>
      </c>
      <c r="K36" s="229">
        <f>SUM(K33:K35)</f>
        <v>0</v>
      </c>
      <c r="L36" s="229" t="s">
        <v>1</v>
      </c>
      <c r="M36" s="229">
        <f t="shared" ref="M36:AF36" si="8">SUM(M33:M35)</f>
        <v>0</v>
      </c>
      <c r="N36" s="229">
        <f t="shared" si="8"/>
        <v>0</v>
      </c>
      <c r="O36" s="229">
        <f t="shared" si="8"/>
        <v>0</v>
      </c>
      <c r="P36" s="229">
        <f t="shared" si="8"/>
        <v>0</v>
      </c>
      <c r="Q36" s="229">
        <f t="shared" si="8"/>
        <v>0</v>
      </c>
      <c r="R36" s="229">
        <f t="shared" si="8"/>
        <v>0</v>
      </c>
      <c r="S36" s="229">
        <f t="shared" si="8"/>
        <v>0</v>
      </c>
      <c r="T36" s="229">
        <f t="shared" si="8"/>
        <v>0</v>
      </c>
      <c r="U36" s="229">
        <f t="shared" si="8"/>
        <v>0</v>
      </c>
      <c r="V36" s="229">
        <f t="shared" si="8"/>
        <v>0</v>
      </c>
      <c r="W36" s="229">
        <f t="shared" si="8"/>
        <v>0</v>
      </c>
      <c r="X36" s="229">
        <f t="shared" si="8"/>
        <v>0</v>
      </c>
      <c r="Y36" s="229">
        <f t="shared" si="8"/>
        <v>0</v>
      </c>
      <c r="Z36" s="229">
        <f t="shared" si="8"/>
        <v>0</v>
      </c>
      <c r="AA36" s="229">
        <f t="shared" si="8"/>
        <v>0</v>
      </c>
      <c r="AB36" s="229">
        <f t="shared" si="8"/>
        <v>0</v>
      </c>
      <c r="AC36" s="229">
        <f t="shared" si="8"/>
        <v>0</v>
      </c>
      <c r="AD36" s="229">
        <f t="shared" si="8"/>
        <v>0</v>
      </c>
      <c r="AE36" s="229">
        <f t="shared" si="8"/>
        <v>0</v>
      </c>
      <c r="AF36" s="229">
        <f t="shared" si="8"/>
        <v>0</v>
      </c>
    </row>
    <row r="37" spans="1:32" x14ac:dyDescent="0.25">
      <c r="A37" s="208"/>
      <c r="B37" s="102"/>
      <c r="C37" s="227"/>
      <c r="D37" s="227"/>
      <c r="E37" s="227"/>
      <c r="F37" s="227"/>
      <c r="G37" s="102"/>
      <c r="H37" s="102"/>
      <c r="I37" s="102"/>
      <c r="J37" s="102"/>
      <c r="K37" s="102"/>
      <c r="L37" s="102"/>
      <c r="M37" s="102"/>
      <c r="N37" s="102"/>
      <c r="O37" s="102"/>
      <c r="P37" s="102"/>
      <c r="Q37" s="102"/>
      <c r="R37" s="102"/>
      <c r="S37" s="102"/>
      <c r="T37" s="102"/>
      <c r="U37" s="102"/>
      <c r="V37" s="102"/>
      <c r="W37" s="102"/>
      <c r="X37" s="102"/>
      <c r="Y37" s="102"/>
      <c r="Z37" s="102"/>
      <c r="AA37" s="102"/>
      <c r="AB37" s="102"/>
      <c r="AC37" s="102"/>
      <c r="AD37" s="102"/>
      <c r="AE37" s="102"/>
      <c r="AF37" s="102"/>
    </row>
    <row r="38" spans="1:32" s="230" customFormat="1" ht="27" x14ac:dyDescent="0.25">
      <c r="A38" s="225"/>
      <c r="B38" s="226" t="s">
        <v>325</v>
      </c>
      <c r="C38" s="229" t="s">
        <v>1</v>
      </c>
      <c r="D38" s="229" t="s">
        <v>1</v>
      </c>
      <c r="E38" s="229" t="s">
        <v>1</v>
      </c>
      <c r="F38" s="229" t="s">
        <v>1</v>
      </c>
      <c r="G38" s="229">
        <f>G13+G28+G36</f>
        <v>0</v>
      </c>
      <c r="H38" s="229">
        <f t="shared" ref="H38:AF38" si="9">H13+H28+H36</f>
        <v>0</v>
      </c>
      <c r="I38" s="229">
        <f t="shared" si="9"/>
        <v>0</v>
      </c>
      <c r="J38" s="229">
        <f t="shared" si="9"/>
        <v>0</v>
      </c>
      <c r="K38" s="229">
        <f t="shared" si="9"/>
        <v>0</v>
      </c>
      <c r="L38" s="229" t="e">
        <f t="shared" si="9"/>
        <v>#VALUE!</v>
      </c>
      <c r="M38" s="229">
        <f t="shared" si="9"/>
        <v>0</v>
      </c>
      <c r="N38" s="229">
        <f t="shared" si="9"/>
        <v>0</v>
      </c>
      <c r="O38" s="229">
        <f t="shared" si="9"/>
        <v>0</v>
      </c>
      <c r="P38" s="229">
        <f t="shared" si="9"/>
        <v>0</v>
      </c>
      <c r="Q38" s="229">
        <f t="shared" si="9"/>
        <v>0</v>
      </c>
      <c r="R38" s="229">
        <f t="shared" si="9"/>
        <v>0</v>
      </c>
      <c r="S38" s="229">
        <f t="shared" si="9"/>
        <v>0</v>
      </c>
      <c r="T38" s="229">
        <f t="shared" si="9"/>
        <v>0</v>
      </c>
      <c r="U38" s="229">
        <f t="shared" si="9"/>
        <v>0</v>
      </c>
      <c r="V38" s="229">
        <f t="shared" si="9"/>
        <v>0</v>
      </c>
      <c r="W38" s="229">
        <f t="shared" si="9"/>
        <v>0</v>
      </c>
      <c r="X38" s="229">
        <f t="shared" si="9"/>
        <v>0</v>
      </c>
      <c r="Y38" s="229">
        <f t="shared" si="9"/>
        <v>0</v>
      </c>
      <c r="Z38" s="229">
        <f t="shared" si="9"/>
        <v>0</v>
      </c>
      <c r="AA38" s="229">
        <f t="shared" si="9"/>
        <v>0</v>
      </c>
      <c r="AB38" s="229">
        <f t="shared" si="9"/>
        <v>0</v>
      </c>
      <c r="AC38" s="229">
        <f t="shared" si="9"/>
        <v>0</v>
      </c>
      <c r="AD38" s="229">
        <f t="shared" si="9"/>
        <v>0</v>
      </c>
      <c r="AE38" s="229">
        <f t="shared" si="9"/>
        <v>0</v>
      </c>
      <c r="AF38" s="229">
        <f t="shared" si="9"/>
        <v>0</v>
      </c>
    </row>
    <row r="39" spans="1:32" s="16" customFormat="1" ht="12.75" x14ac:dyDescent="0.25">
      <c r="A39" s="41"/>
      <c r="B39" s="234"/>
      <c r="C39" s="235"/>
      <c r="D39" s="41"/>
      <c r="E39" s="41"/>
      <c r="F39" s="41"/>
      <c r="G39" s="234"/>
      <c r="H39" s="41"/>
      <c r="I39" s="41"/>
      <c r="J39" s="41"/>
      <c r="K39" s="41"/>
      <c r="L39" s="41"/>
      <c r="M39" s="234"/>
      <c r="N39" s="41" t="s">
        <v>0</v>
      </c>
      <c r="O39" s="41"/>
      <c r="P39" s="41"/>
      <c r="Q39" s="234"/>
      <c r="R39" s="41" t="s">
        <v>0</v>
      </c>
      <c r="S39" s="234"/>
      <c r="T39" s="41" t="s">
        <v>0</v>
      </c>
    </row>
    <row r="40" spans="1:32" s="31" customFormat="1" x14ac:dyDescent="0.25">
      <c r="A40" s="30"/>
    </row>
    <row r="41" spans="1:32" x14ac:dyDescent="0.25">
      <c r="B41" s="5" t="s">
        <v>242</v>
      </c>
    </row>
    <row r="42" spans="1:32" ht="27.75" customHeight="1" x14ac:dyDescent="0.25">
      <c r="B42" s="181" t="s">
        <v>472</v>
      </c>
      <c r="C42" s="181"/>
      <c r="D42" s="288"/>
      <c r="E42" s="288"/>
      <c r="F42" s="288"/>
      <c r="G42" s="288"/>
    </row>
    <row r="43" spans="1:32" ht="37.5" customHeight="1" x14ac:dyDescent="0.3">
      <c r="B43" s="1870" t="s">
        <v>471</v>
      </c>
      <c r="C43" s="1871"/>
      <c r="D43" s="1871"/>
      <c r="E43" s="1871"/>
      <c r="F43" s="1871"/>
      <c r="G43" s="1871"/>
      <c r="H43" s="1871"/>
      <c r="I43" s="1871"/>
    </row>
    <row r="44" spans="1:32" ht="29.25" customHeight="1" x14ac:dyDescent="0.3">
      <c r="B44" s="567" t="s">
        <v>494</v>
      </c>
      <c r="C44" s="288"/>
      <c r="D44" s="288"/>
      <c r="E44" s="288"/>
      <c r="F44" s="288"/>
      <c r="G44" s="288"/>
    </row>
    <row r="45" spans="1:32" s="31" customFormat="1" x14ac:dyDescent="0.25">
      <c r="A45" s="30"/>
    </row>
  </sheetData>
  <mergeCells count="5">
    <mergeCell ref="AB5:AF5"/>
    <mergeCell ref="M5:Q5"/>
    <mergeCell ref="R5:V5"/>
    <mergeCell ref="W5:AA5"/>
    <mergeCell ref="B43:I43"/>
  </mergeCells>
  <phoneticPr fontId="2" type="noConversion"/>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5"/>
  <sheetViews>
    <sheetView workbookViewId="0">
      <selection activeCell="M13" sqref="M13"/>
    </sheetView>
  </sheetViews>
  <sheetFormatPr defaultRowHeight="13.5" x14ac:dyDescent="0.25"/>
  <cols>
    <col min="1" max="1" width="4" style="5" customWidth="1"/>
    <col min="2" max="2" width="41.7109375" style="5" bestFit="1" customWidth="1"/>
    <col min="3" max="3" width="8.28515625" style="5" bestFit="1" customWidth="1"/>
    <col min="4" max="4" width="15.140625" style="5" customWidth="1"/>
    <col min="5" max="5" width="14.7109375" style="5" customWidth="1"/>
    <col min="6" max="6" width="7.85546875" style="5" bestFit="1" customWidth="1"/>
    <col min="7" max="7" width="10.42578125" style="5" customWidth="1"/>
    <col min="8" max="8" width="8.28515625" style="5" bestFit="1" customWidth="1"/>
    <col min="9" max="9" width="9.7109375" style="5" bestFit="1" customWidth="1"/>
    <col min="10" max="10" width="9.140625" style="5"/>
    <col min="11" max="11" width="10" style="5" customWidth="1"/>
    <col min="12" max="16384" width="9.140625" style="5"/>
  </cols>
  <sheetData>
    <row r="1" spans="1:17" s="309" customFormat="1" ht="23.25" customHeight="1" x14ac:dyDescent="0.3">
      <c r="A1" s="307"/>
      <c r="B1" s="1684"/>
      <c r="C1" s="1684"/>
      <c r="D1" s="1684"/>
      <c r="E1" s="1684"/>
      <c r="F1" s="1684"/>
      <c r="G1" s="3"/>
      <c r="H1" s="3"/>
      <c r="I1" s="30"/>
      <c r="J1" s="133" t="s">
        <v>410</v>
      </c>
      <c r="K1" s="3"/>
      <c r="L1" s="308"/>
      <c r="M1" s="308"/>
    </row>
    <row r="2" spans="1:17" s="309" customFormat="1" ht="15" customHeight="1" x14ac:dyDescent="0.3">
      <c r="A2" s="307"/>
      <c r="B2" s="1"/>
      <c r="C2" s="2"/>
      <c r="D2" s="2"/>
      <c r="E2" s="2"/>
      <c r="F2" s="3"/>
      <c r="G2" s="3"/>
      <c r="H2" s="3"/>
      <c r="I2" s="1675" t="s">
        <v>28</v>
      </c>
      <c r="J2" s="1675"/>
      <c r="K2" s="1675"/>
      <c r="L2" s="308"/>
      <c r="M2" s="308"/>
    </row>
    <row r="3" spans="1:17" s="309" customFormat="1" ht="18" thickBot="1" x14ac:dyDescent="0.35">
      <c r="A3" s="31"/>
      <c r="B3" s="23" t="s">
        <v>29</v>
      </c>
      <c r="C3" s="316"/>
      <c r="D3" s="7"/>
      <c r="E3" s="7"/>
      <c r="F3" s="7"/>
      <c r="G3" s="8"/>
      <c r="H3" s="8"/>
      <c r="I3" s="308"/>
      <c r="J3" s="308"/>
      <c r="K3" s="308"/>
      <c r="L3" s="308"/>
      <c r="M3" s="308"/>
    </row>
    <row r="4" spans="1:17" s="31" customFormat="1" x14ac:dyDescent="0.25"/>
    <row r="5" spans="1:17" s="48" customFormat="1" ht="16.5" x14ac:dyDescent="0.3">
      <c r="A5" s="1685" t="s">
        <v>78</v>
      </c>
      <c r="B5" s="1685"/>
      <c r="C5" s="1685"/>
      <c r="D5" s="1685"/>
      <c r="E5" s="1685"/>
      <c r="F5" s="1685"/>
      <c r="G5" s="1685"/>
      <c r="H5" s="1685"/>
      <c r="I5" s="1685"/>
      <c r="J5" s="1685"/>
      <c r="K5" s="1685"/>
      <c r="L5" s="31"/>
      <c r="M5" s="31"/>
      <c r="N5" s="31"/>
      <c r="O5" s="31"/>
      <c r="P5" s="31"/>
      <c r="Q5" s="31"/>
    </row>
    <row r="6" spans="1:17" s="48" customFormat="1" ht="16.5" x14ac:dyDescent="0.3">
      <c r="A6" s="1686" t="s">
        <v>445</v>
      </c>
      <c r="B6" s="1686"/>
      <c r="C6" s="1686"/>
      <c r="D6" s="1686"/>
      <c r="E6" s="1686"/>
      <c r="F6" s="1686"/>
      <c r="G6" s="1686"/>
      <c r="H6" s="1686"/>
      <c r="I6" s="1686"/>
      <c r="J6" s="1686"/>
      <c r="K6" s="1686"/>
      <c r="L6" s="31"/>
      <c r="M6" s="31"/>
      <c r="N6" s="31"/>
      <c r="O6" s="31"/>
      <c r="P6" s="31"/>
      <c r="Q6" s="31"/>
    </row>
    <row r="7" spans="1:17" s="31" customFormat="1" x14ac:dyDescent="0.25">
      <c r="K7" s="460" t="s">
        <v>382</v>
      </c>
    </row>
    <row r="8" spans="1:17" ht="25.5" customHeight="1" x14ac:dyDescent="0.25">
      <c r="A8" s="1689" t="s">
        <v>118</v>
      </c>
      <c r="B8" s="1689" t="s">
        <v>117</v>
      </c>
      <c r="C8" s="1691" t="s">
        <v>392</v>
      </c>
      <c r="D8" s="1691"/>
      <c r="E8" s="1691"/>
      <c r="F8" s="1691"/>
      <c r="G8" s="1691"/>
      <c r="H8" s="1691" t="s">
        <v>353</v>
      </c>
      <c r="I8" s="1691"/>
      <c r="J8" s="1687" t="s">
        <v>116</v>
      </c>
      <c r="K8" s="1688"/>
    </row>
    <row r="9" spans="1:17" ht="79.5" customHeight="1" thickBot="1" x14ac:dyDescent="0.3">
      <c r="A9" s="1690"/>
      <c r="B9" s="1690"/>
      <c r="C9" s="73" t="s">
        <v>119</v>
      </c>
      <c r="D9" s="25" t="s">
        <v>120</v>
      </c>
      <c r="E9" s="25" t="s">
        <v>121</v>
      </c>
      <c r="F9" s="73" t="s">
        <v>122</v>
      </c>
      <c r="G9" s="73" t="s">
        <v>123</v>
      </c>
      <c r="H9" s="73" t="s">
        <v>119</v>
      </c>
      <c r="I9" s="73" t="s">
        <v>123</v>
      </c>
      <c r="J9" s="73" t="s">
        <v>124</v>
      </c>
      <c r="K9" s="73" t="s">
        <v>125</v>
      </c>
    </row>
    <row r="10" spans="1:17" ht="14.25" thickBot="1" x14ac:dyDescent="0.3">
      <c r="A10" s="99">
        <v>1</v>
      </c>
      <c r="B10" s="100">
        <f>A10+1</f>
        <v>2</v>
      </c>
      <c r="C10" s="100">
        <f>B10+1</f>
        <v>3</v>
      </c>
      <c r="D10" s="100">
        <f t="shared" ref="D10:K10" si="0">C10+1</f>
        <v>4</v>
      </c>
      <c r="E10" s="100">
        <f t="shared" si="0"/>
        <v>5</v>
      </c>
      <c r="F10" s="100">
        <f t="shared" si="0"/>
        <v>6</v>
      </c>
      <c r="G10" s="100">
        <f t="shared" si="0"/>
        <v>7</v>
      </c>
      <c r="H10" s="100">
        <f t="shared" si="0"/>
        <v>8</v>
      </c>
      <c r="I10" s="100">
        <f t="shared" si="0"/>
        <v>9</v>
      </c>
      <c r="J10" s="100">
        <f t="shared" si="0"/>
        <v>10</v>
      </c>
      <c r="K10" s="100">
        <f t="shared" si="0"/>
        <v>11</v>
      </c>
      <c r="L10" s="101"/>
    </row>
    <row r="11" spans="1:17" ht="14.25" x14ac:dyDescent="0.25">
      <c r="A11" s="102"/>
      <c r="B11" s="103" t="s">
        <v>113</v>
      </c>
      <c r="C11" s="74">
        <f>SUM(C13:C15)</f>
        <v>0</v>
      </c>
      <c r="D11" s="74">
        <f t="shared" ref="D11:K11" si="1">SUM(D13:D15)</f>
        <v>0</v>
      </c>
      <c r="E11" s="74">
        <f t="shared" si="1"/>
        <v>0</v>
      </c>
      <c r="F11" s="74">
        <f t="shared" si="1"/>
        <v>0</v>
      </c>
      <c r="G11" s="74">
        <f t="shared" si="1"/>
        <v>0</v>
      </c>
      <c r="H11" s="74">
        <f t="shared" si="1"/>
        <v>0</v>
      </c>
      <c r="I11" s="74">
        <f t="shared" si="1"/>
        <v>0</v>
      </c>
      <c r="J11" s="74">
        <f t="shared" si="1"/>
        <v>0</v>
      </c>
      <c r="K11" s="74">
        <f t="shared" si="1"/>
        <v>0</v>
      </c>
    </row>
    <row r="12" spans="1:17" x14ac:dyDescent="0.25">
      <c r="A12" s="102"/>
      <c r="B12" s="104" t="s">
        <v>126</v>
      </c>
      <c r="C12" s="74"/>
      <c r="D12" s="74"/>
      <c r="E12" s="74"/>
      <c r="F12" s="74"/>
      <c r="G12" s="74"/>
      <c r="H12" s="74"/>
      <c r="I12" s="74"/>
      <c r="J12" s="74"/>
      <c r="K12" s="74"/>
    </row>
    <row r="13" spans="1:17" x14ac:dyDescent="0.25">
      <c r="A13" s="102">
        <v>1</v>
      </c>
      <c r="B13" s="102"/>
      <c r="C13" s="74">
        <v>0</v>
      </c>
      <c r="D13" s="74">
        <v>0</v>
      </c>
      <c r="E13" s="74">
        <v>0</v>
      </c>
      <c r="F13" s="80">
        <f>E13*D13</f>
        <v>0</v>
      </c>
      <c r="G13" s="80">
        <f>F13*C13</f>
        <v>0</v>
      </c>
      <c r="H13" s="74"/>
      <c r="I13" s="74"/>
      <c r="J13" s="74">
        <f>C13-H13</f>
        <v>0</v>
      </c>
      <c r="K13" s="74">
        <f>G13-I13</f>
        <v>0</v>
      </c>
    </row>
    <row r="14" spans="1:17" x14ac:dyDescent="0.25">
      <c r="A14" s="102">
        <v>2</v>
      </c>
      <c r="B14" s="102"/>
      <c r="C14" s="74">
        <v>0</v>
      </c>
      <c r="D14" s="74">
        <v>0</v>
      </c>
      <c r="E14" s="74">
        <v>0</v>
      </c>
      <c r="F14" s="80">
        <f>E14*D14</f>
        <v>0</v>
      </c>
      <c r="G14" s="80">
        <f>F14*C14</f>
        <v>0</v>
      </c>
      <c r="H14" s="74"/>
      <c r="I14" s="74"/>
      <c r="J14" s="74">
        <f>C14-H14</f>
        <v>0</v>
      </c>
      <c r="K14" s="74">
        <f>G14-I14</f>
        <v>0</v>
      </c>
    </row>
    <row r="15" spans="1:17" x14ac:dyDescent="0.25">
      <c r="A15" s="102">
        <v>3</v>
      </c>
      <c r="B15" s="102"/>
      <c r="C15" s="74">
        <v>0</v>
      </c>
      <c r="D15" s="74">
        <v>0</v>
      </c>
      <c r="E15" s="74">
        <v>0</v>
      </c>
      <c r="F15" s="80">
        <f>E15*D15</f>
        <v>0</v>
      </c>
      <c r="G15" s="80">
        <f>F15*C15</f>
        <v>0</v>
      </c>
      <c r="H15" s="74"/>
      <c r="I15" s="74"/>
      <c r="J15" s="74">
        <f>C15-H15</f>
        <v>0</v>
      </c>
      <c r="K15" s="74">
        <f>G15-I15</f>
        <v>0</v>
      </c>
    </row>
  </sheetData>
  <mergeCells count="9">
    <mergeCell ref="B1:F1"/>
    <mergeCell ref="I2:K2"/>
    <mergeCell ref="A5:K5"/>
    <mergeCell ref="A6:K6"/>
    <mergeCell ref="J8:K8"/>
    <mergeCell ref="A8:A9"/>
    <mergeCell ref="B8:B9"/>
    <mergeCell ref="C8:G8"/>
    <mergeCell ref="H8:I8"/>
  </mergeCells>
  <phoneticPr fontId="2" type="noConversion"/>
  <pageMargins left="0.25" right="0.33" top="0.7" bottom="1" header="0.5" footer="0.5"/>
  <pageSetup paperSize="9" scale="8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3"/>
  <sheetViews>
    <sheetView workbookViewId="0">
      <selection activeCell="M13" sqref="M13"/>
    </sheetView>
  </sheetViews>
  <sheetFormatPr defaultRowHeight="13.5" x14ac:dyDescent="0.25"/>
  <cols>
    <col min="1" max="1" width="4.28515625" style="4" customWidth="1"/>
    <col min="2" max="2" width="23.85546875" style="98" customWidth="1"/>
    <col min="3" max="3" width="6.7109375" style="90" customWidth="1"/>
    <col min="4" max="4" width="8.85546875" style="90" bestFit="1" customWidth="1"/>
    <col min="5" max="8" width="9.85546875" style="90" customWidth="1"/>
    <col min="9" max="9" width="7.28515625" style="4" customWidth="1"/>
    <col min="10" max="10" width="9.140625" style="5"/>
    <col min="11" max="11" width="10.7109375" style="5" customWidth="1"/>
    <col min="12" max="12" width="9" style="5" bestFit="1" customWidth="1"/>
    <col min="13" max="16" width="9.140625" style="5"/>
    <col min="17" max="17" width="6.7109375" style="5" bestFit="1" customWidth="1"/>
    <col min="18" max="19" width="9.140625" style="5"/>
    <col min="20" max="20" width="10.5703125" style="5" customWidth="1"/>
    <col min="21" max="21" width="7.7109375" style="5" customWidth="1"/>
    <col min="22" max="22" width="6.7109375" style="5" bestFit="1" customWidth="1"/>
    <col min="23" max="23" width="11.42578125" style="5" customWidth="1"/>
    <col min="24" max="16384" width="9.140625" style="5"/>
  </cols>
  <sheetData>
    <row r="1" spans="1:23" s="31" customFormat="1" ht="23.25" customHeight="1" x14ac:dyDescent="0.3">
      <c r="A1" s="307"/>
      <c r="B1" s="1684"/>
      <c r="C1" s="1697"/>
      <c r="D1" s="1697"/>
      <c r="E1" s="1697"/>
      <c r="F1" s="1697"/>
      <c r="G1" s="3"/>
      <c r="H1" s="3"/>
      <c r="I1" s="30"/>
      <c r="J1" s="30"/>
      <c r="K1" s="30"/>
      <c r="L1" s="30"/>
      <c r="Q1" s="30"/>
      <c r="R1" s="133" t="s">
        <v>115</v>
      </c>
      <c r="S1" s="3"/>
    </row>
    <row r="2" spans="1:23" s="31" customFormat="1" ht="15" customHeight="1" x14ac:dyDescent="0.3">
      <c r="A2" s="307"/>
      <c r="B2" s="1"/>
      <c r="C2" s="2"/>
      <c r="D2" s="2"/>
      <c r="E2" s="2"/>
      <c r="F2" s="3"/>
      <c r="G2" s="3"/>
      <c r="H2" s="3"/>
      <c r="I2" s="30"/>
      <c r="J2" s="30"/>
      <c r="K2" s="30"/>
      <c r="L2" s="30"/>
      <c r="Q2" s="1675" t="s">
        <v>28</v>
      </c>
      <c r="R2" s="1675"/>
      <c r="S2" s="1675"/>
    </row>
    <row r="3" spans="1:23" s="31" customFormat="1" ht="18" thickBot="1" x14ac:dyDescent="0.35">
      <c r="B3" s="23" t="s">
        <v>29</v>
      </c>
      <c r="C3" s="316"/>
      <c r="D3" s="7"/>
      <c r="E3" s="7"/>
      <c r="F3" s="7"/>
      <c r="G3" s="8"/>
      <c r="H3" s="8"/>
      <c r="I3" s="30"/>
      <c r="J3" s="30"/>
      <c r="K3" s="30"/>
      <c r="L3" s="30"/>
    </row>
    <row r="4" spans="1:23" s="31" customFormat="1" ht="12.75" customHeight="1" x14ac:dyDescent="0.25">
      <c r="A4" s="307"/>
      <c r="B4" s="3"/>
      <c r="C4" s="3"/>
      <c r="D4" s="105"/>
      <c r="E4" s="105"/>
      <c r="F4" s="3"/>
      <c r="G4" s="3"/>
      <c r="H4" s="3"/>
      <c r="I4" s="9"/>
      <c r="J4" s="30"/>
      <c r="K4" s="30"/>
      <c r="L4" s="30"/>
      <c r="M4" s="30"/>
      <c r="Q4" s="30"/>
      <c r="R4" s="30"/>
      <c r="S4" s="30"/>
    </row>
    <row r="5" spans="1:23" s="48" customFormat="1" ht="12.75" x14ac:dyDescent="0.25">
      <c r="A5" s="41"/>
      <c r="B5" s="42" t="s">
        <v>78</v>
      </c>
      <c r="C5" s="42"/>
      <c r="D5" s="42"/>
      <c r="E5" s="42"/>
      <c r="F5" s="42"/>
      <c r="G5" s="42"/>
      <c r="H5" s="42"/>
      <c r="I5" s="43"/>
      <c r="J5" s="43"/>
      <c r="K5" s="43"/>
      <c r="L5" s="43"/>
      <c r="M5" s="43"/>
      <c r="N5" s="43"/>
      <c r="O5" s="41"/>
      <c r="P5" s="45"/>
      <c r="Q5" s="41"/>
      <c r="R5" s="41"/>
      <c r="S5" s="41"/>
    </row>
    <row r="6" spans="1:23" s="48" customFormat="1" ht="12.75" x14ac:dyDescent="0.25">
      <c r="A6" s="41"/>
      <c r="B6" s="42" t="s">
        <v>446</v>
      </c>
      <c r="C6" s="42"/>
      <c r="D6" s="42"/>
      <c r="E6" s="42"/>
      <c r="F6" s="42"/>
      <c r="G6" s="42"/>
      <c r="H6" s="42"/>
      <c r="I6" s="43"/>
      <c r="J6" s="43"/>
      <c r="K6" s="43"/>
      <c r="L6" s="43"/>
      <c r="M6" s="43"/>
      <c r="N6" s="43"/>
      <c r="O6" s="41"/>
      <c r="P6" s="41"/>
      <c r="Q6" s="41"/>
      <c r="R6" s="41"/>
      <c r="S6" s="41"/>
    </row>
    <row r="7" spans="1:23" s="48" customFormat="1" ht="9.9499999999999993" customHeight="1" x14ac:dyDescent="0.25">
      <c r="A7" s="41"/>
      <c r="B7" s="46"/>
      <c r="C7" s="46"/>
      <c r="D7" s="46"/>
      <c r="E7" s="46"/>
      <c r="F7" s="46"/>
      <c r="G7" s="46"/>
      <c r="H7" s="46"/>
      <c r="I7" s="41"/>
      <c r="J7" s="41"/>
      <c r="K7" s="41"/>
      <c r="L7" s="41"/>
      <c r="O7" s="41"/>
      <c r="P7" s="41"/>
      <c r="Q7" s="41"/>
      <c r="R7" s="41"/>
      <c r="S7" s="41"/>
    </row>
    <row r="8" spans="1:23" s="31" customFormat="1" x14ac:dyDescent="0.25">
      <c r="A8" s="30"/>
      <c r="B8" s="120"/>
      <c r="C8" s="105"/>
      <c r="D8" s="105"/>
      <c r="E8" s="105"/>
      <c r="F8" s="105"/>
      <c r="G8" s="105"/>
      <c r="H8" s="105"/>
      <c r="I8" s="30"/>
    </row>
    <row r="9" spans="1:23" s="40" customFormat="1" ht="20.25" customHeight="1" x14ac:dyDescent="0.25">
      <c r="A9" s="1692" t="s">
        <v>8</v>
      </c>
      <c r="B9" s="1692" t="s">
        <v>129</v>
      </c>
      <c r="C9" s="1692" t="s">
        <v>130</v>
      </c>
      <c r="D9" s="1694" t="s">
        <v>79</v>
      </c>
      <c r="E9" s="1695"/>
      <c r="F9" s="1695"/>
      <c r="G9" s="1696"/>
      <c r="H9" s="1694" t="s">
        <v>128</v>
      </c>
      <c r="I9" s="1695"/>
      <c r="J9" s="1695"/>
      <c r="K9" s="1695"/>
      <c r="L9" s="1695"/>
      <c r="M9" s="1696"/>
      <c r="N9" s="1694" t="s">
        <v>136</v>
      </c>
      <c r="O9" s="1695"/>
      <c r="P9" s="1695"/>
      <c r="Q9" s="1695"/>
      <c r="R9" s="1696"/>
      <c r="S9" s="1692" t="s">
        <v>335</v>
      </c>
      <c r="T9" s="1692" t="s">
        <v>137</v>
      </c>
      <c r="U9" s="1692" t="s">
        <v>138</v>
      </c>
      <c r="V9" s="1692" t="s">
        <v>139</v>
      </c>
      <c r="W9" s="1692" t="s">
        <v>336</v>
      </c>
    </row>
    <row r="10" spans="1:23" s="119" customFormat="1" ht="54.95" customHeight="1" x14ac:dyDescent="0.25">
      <c r="A10" s="1693"/>
      <c r="B10" s="1693"/>
      <c r="C10" s="1693"/>
      <c r="D10" s="117" t="s">
        <v>131</v>
      </c>
      <c r="E10" s="117" t="s">
        <v>132</v>
      </c>
      <c r="F10" s="117" t="s">
        <v>337</v>
      </c>
      <c r="G10" s="117" t="s">
        <v>338</v>
      </c>
      <c r="H10" s="117" t="s">
        <v>133</v>
      </c>
      <c r="I10" s="117" t="s">
        <v>339</v>
      </c>
      <c r="J10" s="117" t="s">
        <v>340</v>
      </c>
      <c r="K10" s="117" t="s">
        <v>341</v>
      </c>
      <c r="L10" s="117" t="s">
        <v>322</v>
      </c>
      <c r="M10" s="117" t="s">
        <v>342</v>
      </c>
      <c r="N10" s="117" t="s">
        <v>134</v>
      </c>
      <c r="O10" s="117" t="s">
        <v>135</v>
      </c>
      <c r="P10" s="117" t="s">
        <v>343</v>
      </c>
      <c r="Q10" s="118" t="s">
        <v>344</v>
      </c>
      <c r="R10" s="117" t="s">
        <v>345</v>
      </c>
      <c r="S10" s="1693"/>
      <c r="T10" s="1693"/>
      <c r="U10" s="1693"/>
      <c r="V10" s="1693"/>
      <c r="W10" s="1693"/>
    </row>
    <row r="11" spans="1:23" s="40" customFormat="1" x14ac:dyDescent="0.25">
      <c r="A11" s="70" t="s">
        <v>346</v>
      </c>
      <c r="B11" s="70" t="s">
        <v>9</v>
      </c>
      <c r="C11" s="70" t="s">
        <v>10</v>
      </c>
      <c r="D11" s="70" t="s">
        <v>11</v>
      </c>
      <c r="E11" s="70" t="s">
        <v>12</v>
      </c>
      <c r="F11" s="70" t="s">
        <v>13</v>
      </c>
      <c r="G11" s="70" t="s">
        <v>14</v>
      </c>
      <c r="H11" s="70" t="s">
        <v>15</v>
      </c>
      <c r="I11" s="70" t="s">
        <v>2</v>
      </c>
      <c r="J11" s="70" t="s">
        <v>16</v>
      </c>
      <c r="K11" s="70" t="s">
        <v>17</v>
      </c>
      <c r="L11" s="70" t="s">
        <v>18</v>
      </c>
      <c r="M11" s="70" t="s">
        <v>347</v>
      </c>
      <c r="N11" s="70" t="s">
        <v>8</v>
      </c>
      <c r="O11" s="70" t="s">
        <v>19</v>
      </c>
      <c r="P11" s="70" t="s">
        <v>348</v>
      </c>
      <c r="Q11" s="70" t="s">
        <v>20</v>
      </c>
      <c r="R11" s="70" t="s">
        <v>21</v>
      </c>
      <c r="S11" s="70" t="s">
        <v>22</v>
      </c>
      <c r="T11" s="70" t="s">
        <v>23</v>
      </c>
      <c r="U11" s="70" t="s">
        <v>24</v>
      </c>
      <c r="V11" s="70" t="s">
        <v>25</v>
      </c>
      <c r="W11" s="70" t="s">
        <v>26</v>
      </c>
    </row>
    <row r="12" spans="1:23" s="40" customFormat="1" x14ac:dyDescent="0.25">
      <c r="A12" s="106">
        <v>1</v>
      </c>
      <c r="B12" s="106"/>
      <c r="C12" s="106"/>
      <c r="D12" s="106"/>
      <c r="E12" s="106"/>
      <c r="F12" s="106">
        <f>D12*E12</f>
        <v>0</v>
      </c>
      <c r="G12" s="106">
        <f>F12*12</f>
        <v>0</v>
      </c>
      <c r="H12" s="106"/>
      <c r="I12" s="107"/>
      <c r="J12" s="106"/>
      <c r="K12" s="106"/>
      <c r="L12" s="106">
        <f>K12</f>
        <v>0</v>
      </c>
      <c r="M12" s="106">
        <f>L12*12</f>
        <v>0</v>
      </c>
      <c r="N12" s="106"/>
      <c r="O12" s="106">
        <v>0</v>
      </c>
      <c r="P12" s="106">
        <f>(N12+O12)*1000*C12</f>
        <v>0</v>
      </c>
      <c r="Q12" s="106">
        <f>P12*20%</f>
        <v>0</v>
      </c>
      <c r="R12" s="106">
        <f>(P12+Q12)*12</f>
        <v>0</v>
      </c>
      <c r="S12" s="108">
        <f>G12+M12+R12</f>
        <v>0</v>
      </c>
      <c r="T12" s="109"/>
      <c r="U12" s="109"/>
      <c r="V12" s="110"/>
      <c r="W12" s="110"/>
    </row>
    <row r="13" spans="1:23" s="40" customFormat="1" x14ac:dyDescent="0.25">
      <c r="A13" s="106">
        <v>2</v>
      </c>
      <c r="B13" s="106"/>
      <c r="C13" s="106"/>
      <c r="D13" s="106"/>
      <c r="E13" s="106"/>
      <c r="F13" s="106">
        <f>D13*E13</f>
        <v>0</v>
      </c>
      <c r="G13" s="106">
        <f>F13*12</f>
        <v>0</v>
      </c>
      <c r="H13" s="106"/>
      <c r="I13" s="107"/>
      <c r="J13" s="106"/>
      <c r="K13" s="106"/>
      <c r="L13" s="106">
        <f>K13</f>
        <v>0</v>
      </c>
      <c r="M13" s="106">
        <f>L13*12</f>
        <v>0</v>
      </c>
      <c r="N13" s="106"/>
      <c r="O13" s="106">
        <v>0</v>
      </c>
      <c r="P13" s="106">
        <f>(N13+O13)*1000*C13</f>
        <v>0</v>
      </c>
      <c r="Q13" s="106">
        <f>P13*20%</f>
        <v>0</v>
      </c>
      <c r="R13" s="106">
        <f>(P13+Q13)*12</f>
        <v>0</v>
      </c>
      <c r="S13" s="108">
        <f>G13+M13+R13</f>
        <v>0</v>
      </c>
      <c r="T13" s="106"/>
      <c r="U13" s="106"/>
      <c r="V13" s="110"/>
      <c r="W13" s="110"/>
    </row>
    <row r="14" spans="1:23" s="40" customFormat="1" x14ac:dyDescent="0.25">
      <c r="A14" s="106">
        <v>3</v>
      </c>
      <c r="B14" s="106"/>
      <c r="C14" s="106"/>
      <c r="D14" s="106"/>
      <c r="E14" s="106"/>
      <c r="F14" s="106">
        <f>D14*E14</f>
        <v>0</v>
      </c>
      <c r="G14" s="106">
        <f>F14*12</f>
        <v>0</v>
      </c>
      <c r="H14" s="106"/>
      <c r="I14" s="107"/>
      <c r="J14" s="106"/>
      <c r="K14" s="106"/>
      <c r="L14" s="106">
        <f>K14</f>
        <v>0</v>
      </c>
      <c r="M14" s="106">
        <f>L14*12</f>
        <v>0</v>
      </c>
      <c r="N14" s="106"/>
      <c r="O14" s="106">
        <v>0</v>
      </c>
      <c r="P14" s="106">
        <f>(N14+O14)*1000*C14</f>
        <v>0</v>
      </c>
      <c r="Q14" s="106">
        <f>P14*20%</f>
        <v>0</v>
      </c>
      <c r="R14" s="106">
        <f>(P14+Q14)*12</f>
        <v>0</v>
      </c>
      <c r="S14" s="108">
        <f>G14+M14+R14</f>
        <v>0</v>
      </c>
      <c r="T14" s="106"/>
      <c r="U14" s="106"/>
      <c r="V14" s="110"/>
      <c r="W14" s="110"/>
    </row>
    <row r="15" spans="1:23" s="40" customFormat="1" x14ac:dyDescent="0.25">
      <c r="A15" s="106"/>
      <c r="B15" s="106"/>
      <c r="C15" s="106"/>
      <c r="D15" s="106"/>
      <c r="E15" s="106"/>
      <c r="F15" s="106"/>
      <c r="G15" s="106"/>
      <c r="H15" s="106"/>
      <c r="I15" s="107"/>
      <c r="J15" s="106"/>
      <c r="K15" s="106"/>
      <c r="L15" s="106"/>
      <c r="M15" s="106"/>
      <c r="N15" s="106"/>
      <c r="O15" s="106"/>
      <c r="P15" s="106"/>
      <c r="Q15" s="106"/>
      <c r="R15" s="106"/>
      <c r="S15" s="108"/>
      <c r="T15" s="106"/>
      <c r="U15" s="106"/>
      <c r="V15" s="110"/>
      <c r="W15" s="110"/>
    </row>
    <row r="16" spans="1:23" s="40" customFormat="1" x14ac:dyDescent="0.25">
      <c r="A16" s="106"/>
      <c r="B16" s="106"/>
      <c r="C16" s="106"/>
      <c r="D16" s="106"/>
      <c r="E16" s="106"/>
      <c r="F16" s="106"/>
      <c r="G16" s="106"/>
      <c r="H16" s="106"/>
      <c r="I16" s="107"/>
      <c r="J16" s="106"/>
      <c r="K16" s="106"/>
      <c r="L16" s="106"/>
      <c r="M16" s="106"/>
      <c r="N16" s="106"/>
      <c r="O16" s="106"/>
      <c r="P16" s="106"/>
      <c r="Q16" s="106"/>
      <c r="R16" s="106"/>
      <c r="S16" s="108"/>
      <c r="T16" s="106"/>
      <c r="U16" s="106"/>
      <c r="V16" s="110"/>
      <c r="W16" s="110"/>
    </row>
    <row r="17" spans="1:23" s="40" customFormat="1" x14ac:dyDescent="0.25">
      <c r="A17" s="106"/>
      <c r="B17" s="106"/>
      <c r="C17" s="111"/>
      <c r="D17" s="106"/>
      <c r="E17" s="106"/>
      <c r="F17" s="106"/>
      <c r="G17" s="106"/>
      <c r="H17" s="106"/>
      <c r="I17" s="107"/>
      <c r="J17" s="106"/>
      <c r="K17" s="106"/>
      <c r="L17" s="106"/>
      <c r="M17" s="106"/>
      <c r="N17" s="106"/>
      <c r="O17" s="106"/>
      <c r="P17" s="106"/>
      <c r="Q17" s="106"/>
      <c r="R17" s="106"/>
      <c r="S17" s="108"/>
      <c r="T17" s="106"/>
      <c r="U17" s="106"/>
      <c r="V17" s="110"/>
      <c r="W17" s="110"/>
    </row>
    <row r="18" spans="1:23" s="40" customFormat="1" x14ac:dyDescent="0.25">
      <c r="A18" s="106"/>
      <c r="B18" s="106"/>
      <c r="C18" s="106"/>
      <c r="D18" s="106"/>
      <c r="E18" s="106"/>
      <c r="F18" s="106"/>
      <c r="G18" s="106"/>
      <c r="H18" s="106"/>
      <c r="I18" s="107"/>
      <c r="J18" s="106"/>
      <c r="K18" s="106"/>
      <c r="L18" s="106"/>
      <c r="M18" s="106"/>
      <c r="N18" s="106"/>
      <c r="O18" s="106"/>
      <c r="P18" s="106"/>
      <c r="Q18" s="106"/>
      <c r="R18" s="106"/>
      <c r="S18" s="108"/>
      <c r="T18" s="106"/>
      <c r="U18" s="106"/>
      <c r="V18" s="110"/>
      <c r="W18" s="110"/>
    </row>
    <row r="19" spans="1:23" s="40" customFormat="1" x14ac:dyDescent="0.25">
      <c r="A19" s="106"/>
      <c r="B19" s="11"/>
      <c r="C19" s="106"/>
      <c r="D19" s="106"/>
      <c r="E19" s="106"/>
      <c r="F19" s="106"/>
      <c r="G19" s="106"/>
      <c r="H19" s="106"/>
      <c r="I19" s="106"/>
      <c r="J19" s="106"/>
      <c r="K19" s="106"/>
      <c r="L19" s="106"/>
      <c r="M19" s="106"/>
      <c r="N19" s="106"/>
      <c r="O19" s="106"/>
      <c r="P19" s="106"/>
      <c r="Q19" s="106"/>
      <c r="R19" s="106"/>
      <c r="S19" s="108"/>
      <c r="T19" s="106"/>
      <c r="U19" s="106"/>
      <c r="V19" s="110"/>
      <c r="W19" s="110"/>
    </row>
    <row r="20" spans="1:23" s="40" customFormat="1" ht="16.5" x14ac:dyDescent="0.3">
      <c r="A20" s="112"/>
      <c r="B20" s="128" t="s">
        <v>113</v>
      </c>
      <c r="C20" s="113">
        <f>SUM(C12:C18)</f>
        <v>0</v>
      </c>
      <c r="D20" s="113">
        <f>SUM(D12:D19)</f>
        <v>0</v>
      </c>
      <c r="E20" s="112"/>
      <c r="F20" s="113">
        <f>SUM(F12:F19)</f>
        <v>0</v>
      </c>
      <c r="G20" s="113">
        <f>SUM(G12:G19)</f>
        <v>0</v>
      </c>
      <c r="H20" s="112"/>
      <c r="I20" s="112">
        <f>SUM(I12:I19)</f>
        <v>0</v>
      </c>
      <c r="J20" s="112"/>
      <c r="K20" s="114"/>
      <c r="L20" s="113">
        <f>SUM(L12:L19)</f>
        <v>0</v>
      </c>
      <c r="M20" s="113">
        <f>SUM(M12:M19)</f>
        <v>0</v>
      </c>
      <c r="N20" s="112"/>
      <c r="O20" s="112"/>
      <c r="P20" s="112"/>
      <c r="Q20" s="112"/>
      <c r="R20" s="112">
        <f>SUM(R12:R18)</f>
        <v>0</v>
      </c>
      <c r="S20" s="115">
        <f>(R20+M20+G20)/1000</f>
        <v>0</v>
      </c>
      <c r="T20" s="115">
        <f>SUM(T12:T18)</f>
        <v>0</v>
      </c>
      <c r="U20" s="115">
        <f>SUM(U12:U18)</f>
        <v>0</v>
      </c>
      <c r="V20" s="115">
        <f>SUM(V12:V18)</f>
        <v>0</v>
      </c>
      <c r="W20" s="115">
        <f>SUM(W12:W18)</f>
        <v>0</v>
      </c>
    </row>
    <row r="23" spans="1:23" ht="67.5" x14ac:dyDescent="0.25">
      <c r="B23" s="359" t="s">
        <v>329</v>
      </c>
    </row>
  </sheetData>
  <mergeCells count="13">
    <mergeCell ref="T9:T10"/>
    <mergeCell ref="U9:U10"/>
    <mergeCell ref="V9:V10"/>
    <mergeCell ref="W9:W10"/>
    <mergeCell ref="B1:F1"/>
    <mergeCell ref="Q2:S2"/>
    <mergeCell ref="S9:S10"/>
    <mergeCell ref="N9:R9"/>
    <mergeCell ref="A9:A10"/>
    <mergeCell ref="B9:B10"/>
    <mergeCell ref="C9:C10"/>
    <mergeCell ref="D9:G9"/>
    <mergeCell ref="H9:M9"/>
  </mergeCells>
  <phoneticPr fontId="2" type="noConversion"/>
  <pageMargins left="0.25" right="0.23" top="1" bottom="1" header="0.5" footer="0.5"/>
  <pageSetup paperSize="9" scale="65"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topLeftCell="A7" workbookViewId="0">
      <selection activeCell="M13" sqref="M13"/>
    </sheetView>
  </sheetViews>
  <sheetFormatPr defaultRowHeight="13.5" x14ac:dyDescent="0.25"/>
  <cols>
    <col min="1" max="1" width="4.28515625" style="4" customWidth="1"/>
    <col min="2" max="2" width="30.7109375" style="98" customWidth="1"/>
    <col min="3" max="3" width="8.28515625" style="98" customWidth="1"/>
    <col min="4" max="5" width="10" style="98" customWidth="1"/>
    <col min="6" max="6" width="9.140625" style="90"/>
    <col min="7" max="7" width="8" style="98" customWidth="1"/>
    <col min="8" max="8" width="11.85546875" style="90" customWidth="1"/>
    <col min="9" max="9" width="12.140625" style="4" customWidth="1"/>
    <col min="10" max="16384" width="9.140625" style="5"/>
  </cols>
  <sheetData>
    <row r="1" spans="1:14" s="31" customFormat="1" x14ac:dyDescent="0.25">
      <c r="A1" s="307"/>
      <c r="B1" s="3"/>
      <c r="C1" s="3"/>
      <c r="D1" s="120"/>
      <c r="E1" s="120"/>
      <c r="F1" s="3"/>
      <c r="G1" s="3"/>
      <c r="H1" s="30"/>
      <c r="I1" s="133" t="s">
        <v>127</v>
      </c>
      <c r="J1" s="3"/>
      <c r="K1" s="30"/>
      <c r="L1" s="30"/>
      <c r="M1" s="30"/>
      <c r="N1" s="30"/>
    </row>
    <row r="2" spans="1:14" s="31" customFormat="1" ht="12.75" customHeight="1" x14ac:dyDescent="0.25">
      <c r="A2" s="30"/>
      <c r="B2" s="3"/>
      <c r="C2" s="3"/>
      <c r="D2" s="120"/>
      <c r="E2" s="120"/>
      <c r="F2" s="3"/>
      <c r="G2" s="3"/>
      <c r="H2" s="1675" t="s">
        <v>28</v>
      </c>
      <c r="I2" s="1675"/>
      <c r="J2" s="1675"/>
      <c r="K2" s="30"/>
      <c r="L2" s="30"/>
      <c r="M2" s="30"/>
      <c r="N2" s="30"/>
    </row>
    <row r="3" spans="1:14" s="31" customFormat="1" ht="15" thickBot="1" x14ac:dyDescent="0.3">
      <c r="B3" s="23" t="s">
        <v>29</v>
      </c>
      <c r="C3" s="7"/>
      <c r="D3" s="7"/>
      <c r="E3" s="7"/>
      <c r="F3" s="313"/>
      <c r="G3" s="313"/>
    </row>
    <row r="4" spans="1:14" s="31" customFormat="1" ht="14.25" x14ac:dyDescent="0.25">
      <c r="A4" s="30"/>
      <c r="B4" s="120"/>
      <c r="C4" s="120"/>
      <c r="D4" s="120"/>
      <c r="E4" s="3"/>
      <c r="F4" s="121"/>
      <c r="G4" s="122"/>
      <c r="H4" s="105"/>
      <c r="I4" s="32"/>
    </row>
    <row r="5" spans="1:14" s="31" customFormat="1" x14ac:dyDescent="0.25">
      <c r="A5" s="30"/>
      <c r="B5" s="42" t="s">
        <v>78</v>
      </c>
      <c r="C5" s="121"/>
      <c r="D5" s="121"/>
      <c r="E5" s="121"/>
      <c r="F5" s="121"/>
      <c r="G5" s="121"/>
      <c r="H5" s="121"/>
      <c r="I5" s="30"/>
    </row>
    <row r="6" spans="1:14" s="31" customFormat="1" ht="27" x14ac:dyDescent="0.25">
      <c r="A6" s="30"/>
      <c r="B6" s="121" t="s">
        <v>447</v>
      </c>
      <c r="C6" s="121"/>
      <c r="D6" s="121"/>
      <c r="E6" s="121"/>
      <c r="F6" s="121"/>
      <c r="G6" s="121"/>
      <c r="H6" s="121"/>
      <c r="I6" s="30"/>
    </row>
    <row r="7" spans="1:14" s="31" customFormat="1" x14ac:dyDescent="0.25">
      <c r="A7" s="30"/>
      <c r="B7" s="120"/>
      <c r="C7" s="120"/>
      <c r="D7" s="120"/>
      <c r="E7" s="120"/>
      <c r="F7" s="105"/>
      <c r="G7" s="120"/>
      <c r="H7" s="105"/>
      <c r="I7" s="30"/>
    </row>
    <row r="8" spans="1:14" s="16" customFormat="1" ht="63.75" x14ac:dyDescent="0.25">
      <c r="A8" s="123"/>
      <c r="B8" s="124"/>
      <c r="C8" s="63" t="s">
        <v>141</v>
      </c>
      <c r="D8" s="63" t="s">
        <v>142</v>
      </c>
      <c r="E8" s="63" t="s">
        <v>143</v>
      </c>
      <c r="F8" s="63" t="s">
        <v>144</v>
      </c>
      <c r="G8" s="62" t="s">
        <v>145</v>
      </c>
      <c r="H8" s="62" t="s">
        <v>146</v>
      </c>
      <c r="I8" s="125" t="s">
        <v>147</v>
      </c>
    </row>
    <row r="9" spans="1:14" s="16" customFormat="1" ht="12.75" x14ac:dyDescent="0.25">
      <c r="A9" s="76">
        <v>1</v>
      </c>
      <c r="B9" s="14">
        <v>2</v>
      </c>
      <c r="C9" s="14">
        <v>3</v>
      </c>
      <c r="D9" s="14">
        <v>4</v>
      </c>
      <c r="E9" s="14">
        <v>5</v>
      </c>
      <c r="F9" s="14">
        <v>6</v>
      </c>
      <c r="G9" s="14">
        <v>7</v>
      </c>
      <c r="H9" s="14">
        <v>8</v>
      </c>
      <c r="I9" s="76">
        <v>9</v>
      </c>
    </row>
    <row r="10" spans="1:14" ht="54" x14ac:dyDescent="0.25">
      <c r="A10" s="76">
        <v>1</v>
      </c>
      <c r="B10" s="73" t="s">
        <v>149</v>
      </c>
      <c r="C10" s="25" t="s">
        <v>1</v>
      </c>
      <c r="D10" s="25" t="s">
        <v>1</v>
      </c>
      <c r="E10" s="25" t="s">
        <v>1</v>
      </c>
      <c r="F10" s="12"/>
      <c r="G10" s="25">
        <v>29.32</v>
      </c>
      <c r="H10" s="74">
        <f>F10*G10</f>
        <v>0</v>
      </c>
      <c r="I10" s="485">
        <f>H10*0.04498</f>
        <v>0</v>
      </c>
    </row>
    <row r="11" spans="1:14" ht="67.5" x14ac:dyDescent="0.25">
      <c r="A11" s="76">
        <v>2</v>
      </c>
      <c r="B11" s="73" t="s">
        <v>150</v>
      </c>
      <c r="C11" s="25" t="s">
        <v>1</v>
      </c>
      <c r="D11" s="25" t="s">
        <v>1</v>
      </c>
      <c r="E11" s="25" t="s">
        <v>1</v>
      </c>
      <c r="F11" s="12"/>
      <c r="G11" s="25">
        <v>21.4</v>
      </c>
      <c r="H11" s="74">
        <f>F11*G11</f>
        <v>0</v>
      </c>
      <c r="I11" s="485">
        <f t="shared" ref="I11:I18" si="0">H11*0.04498</f>
        <v>0</v>
      </c>
    </row>
    <row r="12" spans="1:14" ht="67.5" x14ac:dyDescent="0.25">
      <c r="A12" s="76">
        <v>3</v>
      </c>
      <c r="B12" s="73" t="s">
        <v>151</v>
      </c>
      <c r="C12" s="73"/>
      <c r="D12" s="25" t="s">
        <v>1</v>
      </c>
      <c r="E12" s="25" t="s">
        <v>1</v>
      </c>
      <c r="F12" s="25" t="s">
        <v>1</v>
      </c>
      <c r="G12" s="25">
        <v>1100</v>
      </c>
      <c r="H12" s="126">
        <f>C12*G12</f>
        <v>0</v>
      </c>
      <c r="I12" s="485">
        <f t="shared" si="0"/>
        <v>0</v>
      </c>
    </row>
    <row r="13" spans="1:14" ht="40.5" x14ac:dyDescent="0.25">
      <c r="A13" s="76">
        <v>4</v>
      </c>
      <c r="B13" s="73" t="s">
        <v>148</v>
      </c>
      <c r="C13" s="25"/>
      <c r="D13" s="126">
        <f>SUM(D15:D18)</f>
        <v>0</v>
      </c>
      <c r="E13" s="126">
        <f>SUM(E15:E18)</f>
        <v>0</v>
      </c>
      <c r="F13" s="25" t="s">
        <v>1</v>
      </c>
      <c r="G13" s="25" t="s">
        <v>1</v>
      </c>
      <c r="H13" s="126">
        <f>SUM(H15:H18)</f>
        <v>0</v>
      </c>
      <c r="I13" s="126">
        <f>SUM(I15:I18)</f>
        <v>0</v>
      </c>
    </row>
    <row r="14" spans="1:14" ht="21" customHeight="1" x14ac:dyDescent="0.25">
      <c r="A14" s="76"/>
      <c r="B14" s="73" t="s">
        <v>152</v>
      </c>
      <c r="C14" s="25"/>
      <c r="D14" s="25"/>
      <c r="E14" s="25"/>
      <c r="F14" s="25"/>
      <c r="G14" s="25"/>
      <c r="H14" s="126"/>
      <c r="I14" s="485">
        <f t="shared" si="0"/>
        <v>0</v>
      </c>
    </row>
    <row r="15" spans="1:14" ht="21" customHeight="1" x14ac:dyDescent="0.25">
      <c r="A15" s="76">
        <v>4.0999999999999996</v>
      </c>
      <c r="B15" s="73"/>
      <c r="C15" s="25" t="s">
        <v>1</v>
      </c>
      <c r="D15" s="25"/>
      <c r="E15" s="25"/>
      <c r="F15" s="25" t="s">
        <v>1</v>
      </c>
      <c r="G15" s="25" t="s">
        <v>1</v>
      </c>
      <c r="H15" s="126">
        <f>D15*E15</f>
        <v>0</v>
      </c>
      <c r="I15" s="485">
        <f t="shared" si="0"/>
        <v>0</v>
      </c>
    </row>
    <row r="16" spans="1:14" ht="21" customHeight="1" x14ac:dyDescent="0.25">
      <c r="A16" s="76">
        <v>4.2</v>
      </c>
      <c r="B16" s="73"/>
      <c r="C16" s="25" t="s">
        <v>1</v>
      </c>
      <c r="D16" s="25"/>
      <c r="E16" s="25"/>
      <c r="F16" s="25" t="s">
        <v>1</v>
      </c>
      <c r="G16" s="25" t="s">
        <v>1</v>
      </c>
      <c r="H16" s="126">
        <f>D16*E16</f>
        <v>0</v>
      </c>
      <c r="I16" s="485">
        <f t="shared" si="0"/>
        <v>0</v>
      </c>
    </row>
    <row r="17" spans="1:9" ht="18" customHeight="1" x14ac:dyDescent="0.25">
      <c r="A17" s="76">
        <v>4.3</v>
      </c>
      <c r="B17" s="73"/>
      <c r="C17" s="25" t="s">
        <v>1</v>
      </c>
      <c r="D17" s="25"/>
      <c r="E17" s="25"/>
      <c r="F17" s="25" t="s">
        <v>1</v>
      </c>
      <c r="G17" s="25" t="s">
        <v>1</v>
      </c>
      <c r="H17" s="126">
        <f>D17*E17</f>
        <v>0</v>
      </c>
      <c r="I17" s="485">
        <f t="shared" si="0"/>
        <v>0</v>
      </c>
    </row>
    <row r="18" spans="1:9" ht="18" customHeight="1" x14ac:dyDescent="0.25">
      <c r="A18" s="76">
        <v>4.4000000000000004</v>
      </c>
      <c r="B18" s="73"/>
      <c r="C18" s="25" t="s">
        <v>1</v>
      </c>
      <c r="D18" s="25"/>
      <c r="E18" s="25"/>
      <c r="F18" s="25" t="s">
        <v>1</v>
      </c>
      <c r="G18" s="25" t="s">
        <v>1</v>
      </c>
      <c r="H18" s="126">
        <f>D18*E18</f>
        <v>0</v>
      </c>
      <c r="I18" s="485">
        <f t="shared" si="0"/>
        <v>0</v>
      </c>
    </row>
    <row r="19" spans="1:9" ht="27" customHeight="1" x14ac:dyDescent="0.3">
      <c r="A19" s="127"/>
      <c r="B19" s="128" t="s">
        <v>113</v>
      </c>
      <c r="C19" s="128"/>
      <c r="D19" s="129" t="s">
        <v>1</v>
      </c>
      <c r="E19" s="129" t="s">
        <v>1</v>
      </c>
      <c r="F19" s="129" t="s">
        <v>1</v>
      </c>
      <c r="G19" s="129" t="s">
        <v>1</v>
      </c>
      <c r="H19" s="130">
        <f>SUM(H10:H13)</f>
        <v>0</v>
      </c>
      <c r="I19" s="130">
        <f>SUM(I10:I13)*0.65</f>
        <v>0</v>
      </c>
    </row>
    <row r="22" spans="1:9" ht="16.5" x14ac:dyDescent="0.3">
      <c r="B22" s="131"/>
      <c r="C22" s="132"/>
      <c r="D22" s="132"/>
      <c r="E22" s="132"/>
      <c r="F22" s="92"/>
      <c r="G22" s="132"/>
      <c r="H22" s="92"/>
    </row>
  </sheetData>
  <customSheetViews>
    <customSheetView guid="{EE5C0AFB-B96A-4C3C-885D-9A248AEB532B}" showPageBreaks="1" showRuler="0">
      <pageMargins left="0.21" right="0.17" top="1" bottom="1" header="0.5" footer="0.5"/>
      <pageSetup paperSize="9" scale="95" orientation="portrait" r:id="rId1"/>
      <headerFooter alignWithMargins="0"/>
    </customSheetView>
    <customSheetView guid="{D9EA75C0-4948-47E2-929C-5FF812E82023}" showRuler="0">
      <selection activeCell="B3" sqref="B3"/>
      <pageMargins left="0.21" right="0.17" top="1" bottom="1" header="0.5" footer="0.5"/>
      <pageSetup paperSize="9" scale="95" orientation="portrait" r:id="rId2"/>
      <headerFooter alignWithMargins="0"/>
    </customSheetView>
  </customSheetViews>
  <mergeCells count="1">
    <mergeCell ref="H2:J2"/>
  </mergeCells>
  <phoneticPr fontId="2" type="noConversion"/>
  <pageMargins left="0.21" right="0.17" top="1" bottom="1" header="0.5" footer="0.5"/>
  <pageSetup paperSize="9" scale="95" orientation="portrait" r:id="rId3"/>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
  <sheetViews>
    <sheetView workbookViewId="0">
      <selection activeCell="M13" sqref="M13"/>
    </sheetView>
  </sheetViews>
  <sheetFormatPr defaultRowHeight="13.5" x14ac:dyDescent="0.25"/>
  <cols>
    <col min="1" max="1" width="4.28515625" style="4" customWidth="1"/>
    <col min="2" max="2" width="17.85546875" style="98" customWidth="1"/>
    <col min="3" max="3" width="12.5703125" style="90" customWidth="1"/>
    <col min="4" max="4" width="17.7109375" style="98" customWidth="1"/>
    <col min="5" max="5" width="16.140625" style="98" customWidth="1"/>
    <col min="6" max="6" width="16.28515625" style="90" customWidth="1"/>
    <col min="7" max="7" width="14" style="4" customWidth="1"/>
    <col min="8" max="8" width="15.140625" style="4" customWidth="1"/>
    <col min="9" max="16384" width="9.140625" style="5"/>
  </cols>
  <sheetData>
    <row r="1" spans="1:14" s="31" customFormat="1" x14ac:dyDescent="0.25">
      <c r="A1" s="307"/>
      <c r="B1" s="3"/>
      <c r="C1" s="3"/>
      <c r="D1" s="120"/>
      <c r="E1" s="120"/>
      <c r="F1" s="1675"/>
      <c r="G1" s="1675"/>
      <c r="H1" s="30"/>
      <c r="I1" s="133" t="s">
        <v>140</v>
      </c>
      <c r="J1" s="3"/>
      <c r="K1" s="30"/>
      <c r="L1" s="30"/>
      <c r="M1" s="30"/>
      <c r="N1" s="30"/>
    </row>
    <row r="2" spans="1:14" s="31" customFormat="1" x14ac:dyDescent="0.25">
      <c r="A2" s="307"/>
      <c r="B2" s="3"/>
      <c r="C2" s="3"/>
      <c r="D2" s="120"/>
      <c r="E2" s="120"/>
      <c r="F2" s="1675"/>
      <c r="G2" s="1675"/>
      <c r="H2" s="1675" t="s">
        <v>28</v>
      </c>
      <c r="I2" s="1675"/>
      <c r="J2" s="1675"/>
      <c r="K2" s="30"/>
      <c r="L2" s="30"/>
      <c r="M2" s="30"/>
      <c r="N2" s="30"/>
    </row>
    <row r="3" spans="1:14" s="31" customFormat="1" ht="27.95" customHeight="1" thickBot="1" x14ac:dyDescent="0.3">
      <c r="B3" s="1698" t="s">
        <v>29</v>
      </c>
      <c r="C3" s="1698"/>
      <c r="D3" s="7"/>
      <c r="E3" s="7"/>
      <c r="F3" s="313"/>
      <c r="G3" s="313"/>
    </row>
    <row r="4" spans="1:14" s="31" customFormat="1" ht="14.25" x14ac:dyDescent="0.25">
      <c r="A4" s="30"/>
      <c r="B4" s="120"/>
      <c r="C4" s="105"/>
      <c r="D4" s="3"/>
      <c r="E4" s="3"/>
      <c r="F4" s="121"/>
      <c r="G4" s="134"/>
      <c r="H4" s="32"/>
    </row>
    <row r="5" spans="1:14" s="31" customFormat="1" x14ac:dyDescent="0.25">
      <c r="A5" s="30"/>
      <c r="B5" s="42" t="s">
        <v>78</v>
      </c>
      <c r="C5" s="121"/>
      <c r="D5" s="121"/>
      <c r="E5" s="121"/>
      <c r="F5" s="121"/>
      <c r="G5" s="134"/>
      <c r="H5" s="30"/>
    </row>
    <row r="6" spans="1:14" s="31" customFormat="1" ht="27" x14ac:dyDescent="0.25">
      <c r="A6" s="30"/>
      <c r="B6" s="121" t="s">
        <v>448</v>
      </c>
      <c r="C6" s="121"/>
      <c r="D6" s="121"/>
      <c r="E6" s="121"/>
      <c r="F6" s="121"/>
      <c r="G6" s="134"/>
      <c r="H6" s="30"/>
    </row>
    <row r="7" spans="1:14" x14ac:dyDescent="0.25">
      <c r="A7" s="30"/>
      <c r="B7" s="120"/>
      <c r="C7" s="105"/>
      <c r="D7" s="120"/>
      <c r="E7" s="120"/>
      <c r="F7" s="105"/>
      <c r="G7" s="30"/>
    </row>
    <row r="8" spans="1:14" s="16" customFormat="1" ht="63" customHeight="1" x14ac:dyDescent="0.25">
      <c r="A8" s="123" t="s">
        <v>114</v>
      </c>
      <c r="B8" s="63" t="s">
        <v>154</v>
      </c>
      <c r="C8" s="63" t="s">
        <v>155</v>
      </c>
      <c r="D8" s="14" t="s">
        <v>156</v>
      </c>
      <c r="E8" s="14" t="s">
        <v>157</v>
      </c>
      <c r="F8" s="62" t="s">
        <v>412</v>
      </c>
      <c r="G8" s="62" t="s">
        <v>411</v>
      </c>
      <c r="H8" s="125" t="s">
        <v>160</v>
      </c>
    </row>
    <row r="9" spans="1:14" s="16" customFormat="1" ht="18" customHeight="1" x14ac:dyDescent="0.25">
      <c r="A9" s="76">
        <v>1</v>
      </c>
      <c r="B9" s="14">
        <v>2</v>
      </c>
      <c r="C9" s="14">
        <v>3</v>
      </c>
      <c r="D9" s="14">
        <v>4</v>
      </c>
      <c r="E9" s="14">
        <v>5</v>
      </c>
      <c r="F9" s="14">
        <v>6</v>
      </c>
      <c r="G9" s="76">
        <v>7</v>
      </c>
      <c r="H9" s="76">
        <v>8</v>
      </c>
    </row>
    <row r="10" spans="1:14" s="16" customFormat="1" ht="24.75" customHeight="1" x14ac:dyDescent="0.25">
      <c r="A10" s="127">
        <v>1</v>
      </c>
      <c r="B10" s="14"/>
      <c r="C10" s="63" t="s">
        <v>158</v>
      </c>
      <c r="D10" s="14"/>
      <c r="E10" s="14"/>
      <c r="F10" s="14"/>
      <c r="G10" s="78">
        <f>E10*F10</f>
        <v>0</v>
      </c>
      <c r="H10" s="482">
        <f>G10*0.04498</f>
        <v>0</v>
      </c>
    </row>
    <row r="11" spans="1:14" s="16" customFormat="1" ht="30.75" customHeight="1" x14ac:dyDescent="0.25">
      <c r="A11" s="76"/>
      <c r="B11" s="14"/>
      <c r="C11" s="63" t="s">
        <v>159</v>
      </c>
      <c r="D11" s="14"/>
      <c r="E11" s="14"/>
      <c r="F11" s="14"/>
      <c r="G11" s="78">
        <f>E11*F11</f>
        <v>0</v>
      </c>
      <c r="H11" s="482">
        <f>G11*0.04498</f>
        <v>0</v>
      </c>
    </row>
    <row r="12" spans="1:14" ht="21.75" customHeight="1" x14ac:dyDescent="0.25">
      <c r="A12" s="135">
        <v>2</v>
      </c>
      <c r="B12" s="73"/>
      <c r="C12" s="63" t="s">
        <v>158</v>
      </c>
      <c r="D12" s="25"/>
      <c r="E12" s="25"/>
      <c r="F12" s="74"/>
      <c r="G12" s="78">
        <f>E12*F12</f>
        <v>0</v>
      </c>
      <c r="H12" s="482">
        <f>G12*0.04498</f>
        <v>0</v>
      </c>
    </row>
    <row r="13" spans="1:14" ht="28.5" customHeight="1" x14ac:dyDescent="0.25">
      <c r="A13" s="70"/>
      <c r="B13" s="73"/>
      <c r="C13" s="63" t="s">
        <v>159</v>
      </c>
      <c r="D13" s="25"/>
      <c r="E13" s="25"/>
      <c r="F13" s="74"/>
      <c r="G13" s="78">
        <f>E13*F13</f>
        <v>0</v>
      </c>
      <c r="H13" s="482">
        <f>G13*0.04498</f>
        <v>0</v>
      </c>
    </row>
    <row r="14" spans="1:14" ht="33.75" customHeight="1" x14ac:dyDescent="0.3">
      <c r="A14" s="135"/>
      <c r="B14" s="128" t="s">
        <v>113</v>
      </c>
      <c r="C14" s="129" t="s">
        <v>1</v>
      </c>
      <c r="D14" s="129" t="s">
        <v>1</v>
      </c>
      <c r="E14" s="129" t="s">
        <v>1</v>
      </c>
      <c r="F14" s="129" t="s">
        <v>1</v>
      </c>
      <c r="G14" s="136">
        <f>SUM(G10:G13)</f>
        <v>0</v>
      </c>
      <c r="H14" s="136">
        <f>SUM(H10:H13)</f>
        <v>0</v>
      </c>
    </row>
  </sheetData>
  <customSheetViews>
    <customSheetView guid="{EE5C0AFB-B96A-4C3C-885D-9A248AEB532B}" showPageBreaks="1" showRuler="0">
      <selection activeCell="G9" sqref="G9"/>
      <pageMargins left="0.75" right="0.75" top="1" bottom="1" header="0.5" footer="0.5"/>
      <pageSetup paperSize="9" orientation="portrait" r:id="rId1"/>
      <headerFooter alignWithMargins="0"/>
    </customSheetView>
    <customSheetView guid="{D9EA75C0-4948-47E2-929C-5FF812E82023}" showRuler="0">
      <selection activeCell="B5" sqref="B5"/>
      <pageMargins left="0.75" right="0.75" top="1" bottom="1" header="0.5" footer="0.5"/>
      <pageSetup paperSize="9" orientation="portrait" r:id="rId2"/>
      <headerFooter alignWithMargins="0"/>
    </customSheetView>
  </customSheetViews>
  <mergeCells count="4">
    <mergeCell ref="B3:C3"/>
    <mergeCell ref="F1:G1"/>
    <mergeCell ref="F2:G2"/>
    <mergeCell ref="H2:J2"/>
  </mergeCells>
  <phoneticPr fontId="2" type="noConversion"/>
  <pageMargins left="0.46" right="0.23" top="0.61" bottom="1" header="0.28999999999999998" footer="0.5"/>
  <pageSetup paperSize="9" scale="75" orientation="portrait" r:id="rId3"/>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1"/>
  <sheetViews>
    <sheetView workbookViewId="0">
      <selection activeCell="M13" sqref="M13"/>
    </sheetView>
  </sheetViews>
  <sheetFormatPr defaultRowHeight="13.5" x14ac:dyDescent="0.25"/>
  <cols>
    <col min="1" max="1" width="4.28515625" style="4" customWidth="1"/>
    <col min="2" max="2" width="17" style="98" customWidth="1"/>
    <col min="3" max="3" width="10.7109375" style="90" bestFit="1" customWidth="1"/>
    <col min="4" max="4" width="10.7109375" style="98" bestFit="1" customWidth="1"/>
    <col min="5" max="5" width="11.140625" style="98" bestFit="1" customWidth="1"/>
    <col min="6" max="7" width="11.85546875" style="90" customWidth="1"/>
    <col min="8" max="8" width="9.42578125" style="90" bestFit="1" customWidth="1"/>
    <col min="9" max="9" width="12.85546875" style="90" customWidth="1"/>
    <col min="10" max="10" width="11.7109375" style="90" bestFit="1" customWidth="1"/>
    <col min="11" max="11" width="8.85546875" style="4" bestFit="1" customWidth="1"/>
    <col min="12" max="12" width="9.85546875" style="4" customWidth="1"/>
    <col min="13" max="13" width="12" style="5" bestFit="1" customWidth="1"/>
    <col min="14" max="16384" width="9.140625" style="5"/>
  </cols>
  <sheetData>
    <row r="1" spans="1:14" s="31" customFormat="1" x14ac:dyDescent="0.25">
      <c r="A1" s="307"/>
      <c r="B1" s="3"/>
      <c r="C1" s="3"/>
      <c r="D1" s="120"/>
      <c r="E1" s="120"/>
      <c r="F1" s="3"/>
      <c r="G1" s="3"/>
      <c r="H1" s="1675"/>
      <c r="I1" s="1675"/>
      <c r="J1" s="30"/>
      <c r="K1" s="30"/>
      <c r="L1" s="133" t="s">
        <v>153</v>
      </c>
      <c r="M1" s="3"/>
      <c r="N1" s="30"/>
    </row>
    <row r="2" spans="1:14" s="31" customFormat="1" ht="12.75" customHeight="1" x14ac:dyDescent="0.25">
      <c r="A2" s="307"/>
      <c r="B2" s="3"/>
      <c r="C2" s="3"/>
      <c r="D2" s="120"/>
      <c r="E2" s="120"/>
      <c r="F2" s="3"/>
      <c r="G2" s="3"/>
      <c r="H2" s="1675"/>
      <c r="I2" s="1675"/>
      <c r="J2" s="30"/>
      <c r="K2" s="1675" t="s">
        <v>28</v>
      </c>
      <c r="L2" s="1675"/>
      <c r="M2" s="1675"/>
      <c r="N2" s="30"/>
    </row>
    <row r="3" spans="1:14" s="31" customFormat="1" ht="14.25" customHeight="1" thickBot="1" x14ac:dyDescent="0.3">
      <c r="B3" s="1698" t="s">
        <v>29</v>
      </c>
      <c r="C3" s="1698"/>
      <c r="D3" s="7"/>
      <c r="E3" s="7"/>
      <c r="F3" s="313"/>
      <c r="G3" s="313"/>
    </row>
    <row r="4" spans="1:14" s="31" customFormat="1" ht="23.25" customHeight="1" x14ac:dyDescent="0.25">
      <c r="A4" s="30"/>
      <c r="B4" s="121" t="s">
        <v>78</v>
      </c>
      <c r="C4" s="121"/>
      <c r="D4" s="121"/>
      <c r="E4" s="121"/>
      <c r="F4" s="121"/>
      <c r="G4" s="121"/>
      <c r="H4" s="134"/>
      <c r="I4" s="134"/>
      <c r="J4" s="134"/>
    </row>
    <row r="5" spans="1:14" s="31" customFormat="1" ht="27" x14ac:dyDescent="0.25">
      <c r="A5" s="30"/>
      <c r="B5" s="121" t="s">
        <v>449</v>
      </c>
      <c r="C5" s="121"/>
      <c r="D5" s="121"/>
      <c r="E5" s="121"/>
      <c r="F5" s="121"/>
      <c r="G5" s="121"/>
      <c r="H5" s="134"/>
      <c r="I5" s="134"/>
      <c r="J5" s="134"/>
    </row>
    <row r="6" spans="1:14" s="31" customFormat="1" x14ac:dyDescent="0.25">
      <c r="A6" s="30"/>
      <c r="B6" s="121"/>
      <c r="C6" s="121"/>
      <c r="D6" s="121"/>
      <c r="E6" s="121"/>
      <c r="F6" s="121"/>
      <c r="G6" s="121"/>
      <c r="H6" s="121"/>
      <c r="I6" s="121"/>
      <c r="J6" s="121"/>
      <c r="K6" s="30"/>
      <c r="L6" s="30"/>
    </row>
    <row r="7" spans="1:14" s="16" customFormat="1" ht="89.25" x14ac:dyDescent="0.25">
      <c r="A7" s="123" t="s">
        <v>114</v>
      </c>
      <c r="B7" s="63" t="s">
        <v>154</v>
      </c>
      <c r="C7" s="63" t="s">
        <v>162</v>
      </c>
      <c r="D7" s="14" t="s">
        <v>163</v>
      </c>
      <c r="E7" s="14" t="s">
        <v>157</v>
      </c>
      <c r="F7" s="14" t="s">
        <v>164</v>
      </c>
      <c r="G7" s="62" t="s">
        <v>165</v>
      </c>
      <c r="H7" s="14" t="s">
        <v>166</v>
      </c>
      <c r="I7" s="14" t="s">
        <v>167</v>
      </c>
      <c r="J7" s="14" t="s">
        <v>168</v>
      </c>
      <c r="K7" s="62" t="s">
        <v>169</v>
      </c>
      <c r="L7" s="62" t="s">
        <v>170</v>
      </c>
      <c r="M7" s="125" t="s">
        <v>171</v>
      </c>
    </row>
    <row r="8" spans="1:14" s="16" customFormat="1" ht="18" customHeight="1" x14ac:dyDescent="0.25">
      <c r="A8" s="76">
        <v>1</v>
      </c>
      <c r="B8" s="14">
        <v>2</v>
      </c>
      <c r="C8" s="14">
        <v>3</v>
      </c>
      <c r="D8" s="76">
        <v>4</v>
      </c>
      <c r="E8" s="14">
        <v>5</v>
      </c>
      <c r="F8" s="14">
        <v>6</v>
      </c>
      <c r="G8" s="76">
        <v>7</v>
      </c>
      <c r="H8" s="14">
        <v>8</v>
      </c>
      <c r="I8" s="14">
        <v>9</v>
      </c>
      <c r="J8" s="76">
        <v>10</v>
      </c>
      <c r="K8" s="14">
        <v>11</v>
      </c>
      <c r="L8" s="14">
        <v>12</v>
      </c>
      <c r="M8" s="76">
        <v>13</v>
      </c>
    </row>
    <row r="9" spans="1:14" s="16" customFormat="1" ht="18" customHeight="1" x14ac:dyDescent="0.25">
      <c r="A9" s="138">
        <v>1</v>
      </c>
      <c r="B9" s="25"/>
      <c r="C9" s="139" t="s">
        <v>158</v>
      </c>
      <c r="D9" s="25"/>
      <c r="E9" s="25"/>
      <c r="F9" s="25"/>
      <c r="G9" s="126">
        <f t="shared" ref="G9:G14" si="0">E9*F9</f>
        <v>0</v>
      </c>
      <c r="H9" s="140">
        <v>147</v>
      </c>
      <c r="I9" s="25" t="s">
        <v>1</v>
      </c>
      <c r="J9" s="25" t="s">
        <v>1</v>
      </c>
      <c r="K9" s="140">
        <f>G9*H9</f>
        <v>0</v>
      </c>
      <c r="L9" s="483">
        <v>0.13900000000000001</v>
      </c>
      <c r="M9" s="484">
        <f t="shared" ref="M9:M14" si="1">K9*L9</f>
        <v>0</v>
      </c>
    </row>
    <row r="10" spans="1:14" ht="27" x14ac:dyDescent="0.25">
      <c r="A10" s="138"/>
      <c r="B10" s="73"/>
      <c r="C10" s="139" t="s">
        <v>172</v>
      </c>
      <c r="D10" s="25"/>
      <c r="E10" s="25"/>
      <c r="F10" s="25"/>
      <c r="G10" s="126">
        <f t="shared" si="0"/>
        <v>0</v>
      </c>
      <c r="H10" s="140">
        <v>147</v>
      </c>
      <c r="I10" s="140" t="s">
        <v>1</v>
      </c>
      <c r="J10" s="25" t="s">
        <v>1</v>
      </c>
      <c r="K10" s="140">
        <f>G10*H10</f>
        <v>0</v>
      </c>
      <c r="L10" s="483">
        <v>0.13900000000000001</v>
      </c>
      <c r="M10" s="484">
        <f t="shared" si="1"/>
        <v>0</v>
      </c>
    </row>
    <row r="11" spans="1:14" ht="18" customHeight="1" x14ac:dyDescent="0.25">
      <c r="A11" s="138">
        <v>2</v>
      </c>
      <c r="B11" s="73"/>
      <c r="C11" s="139" t="s">
        <v>158</v>
      </c>
      <c r="D11" s="25"/>
      <c r="E11" s="25"/>
      <c r="F11" s="25"/>
      <c r="G11" s="126">
        <f t="shared" si="0"/>
        <v>0</v>
      </c>
      <c r="H11" s="25" t="s">
        <v>1</v>
      </c>
      <c r="I11" s="140">
        <v>139</v>
      </c>
      <c r="J11" s="25" t="s">
        <v>1</v>
      </c>
      <c r="K11" s="140">
        <f>G11*I11</f>
        <v>0</v>
      </c>
      <c r="L11" s="483">
        <v>0.13900000000000001</v>
      </c>
      <c r="M11" s="484">
        <f t="shared" si="1"/>
        <v>0</v>
      </c>
    </row>
    <row r="12" spans="1:14" ht="27" x14ac:dyDescent="0.25">
      <c r="A12" s="138"/>
      <c r="B12" s="73"/>
      <c r="C12" s="139" t="s">
        <v>172</v>
      </c>
      <c r="D12" s="25"/>
      <c r="E12" s="25"/>
      <c r="F12" s="25"/>
      <c r="G12" s="126">
        <f t="shared" si="0"/>
        <v>0</v>
      </c>
      <c r="H12" s="25" t="s">
        <v>1</v>
      </c>
      <c r="I12" s="140">
        <v>139</v>
      </c>
      <c r="J12" s="25" t="s">
        <v>1</v>
      </c>
      <c r="K12" s="140">
        <f>G12*I12</f>
        <v>0</v>
      </c>
      <c r="L12" s="483">
        <v>0.13900000000000001</v>
      </c>
      <c r="M12" s="484">
        <f t="shared" si="1"/>
        <v>0</v>
      </c>
    </row>
    <row r="13" spans="1:14" s="16" customFormat="1" ht="18" customHeight="1" x14ac:dyDescent="0.25">
      <c r="A13" s="138">
        <v>3</v>
      </c>
      <c r="B13" s="25"/>
      <c r="C13" s="139" t="s">
        <v>158</v>
      </c>
      <c r="D13" s="25"/>
      <c r="E13" s="25"/>
      <c r="F13" s="25"/>
      <c r="G13" s="126">
        <f t="shared" si="0"/>
        <v>0</v>
      </c>
      <c r="H13" s="25" t="s">
        <v>1</v>
      </c>
      <c r="I13" s="25" t="s">
        <v>1</v>
      </c>
      <c r="J13" s="126">
        <v>110</v>
      </c>
      <c r="K13" s="140">
        <f>G13*J13</f>
        <v>0</v>
      </c>
      <c r="L13" s="483">
        <v>0.13900000000000001</v>
      </c>
      <c r="M13" s="484">
        <f t="shared" si="1"/>
        <v>0</v>
      </c>
    </row>
    <row r="14" spans="1:14" ht="27" x14ac:dyDescent="0.25">
      <c r="A14" s="138"/>
      <c r="B14" s="73"/>
      <c r="C14" s="139" t="s">
        <v>172</v>
      </c>
      <c r="D14" s="25"/>
      <c r="E14" s="25"/>
      <c r="F14" s="25"/>
      <c r="G14" s="126">
        <f t="shared" si="0"/>
        <v>0</v>
      </c>
      <c r="H14" s="140" t="s">
        <v>1</v>
      </c>
      <c r="I14" s="140" t="s">
        <v>1</v>
      </c>
      <c r="J14" s="140">
        <v>110</v>
      </c>
      <c r="K14" s="140">
        <f>G14*J14</f>
        <v>0</v>
      </c>
      <c r="L14" s="483">
        <v>0.13900000000000001</v>
      </c>
      <c r="M14" s="484">
        <f t="shared" si="1"/>
        <v>0</v>
      </c>
    </row>
    <row r="15" spans="1:14" ht="22.7" customHeight="1" x14ac:dyDescent="0.25">
      <c r="A15" s="141"/>
      <c r="B15" s="21" t="s">
        <v>113</v>
      </c>
      <c r="C15" s="129" t="s">
        <v>1</v>
      </c>
      <c r="D15" s="129" t="s">
        <v>1</v>
      </c>
      <c r="E15" s="129" t="s">
        <v>1</v>
      </c>
      <c r="F15" s="129" t="s">
        <v>1</v>
      </c>
      <c r="G15" s="129" t="s">
        <v>1</v>
      </c>
      <c r="H15" s="129" t="s">
        <v>1</v>
      </c>
      <c r="I15" s="129" t="s">
        <v>1</v>
      </c>
      <c r="J15" s="129" t="s">
        <v>1</v>
      </c>
      <c r="K15" s="129" t="s">
        <v>1</v>
      </c>
      <c r="L15" s="129" t="s">
        <v>1</v>
      </c>
      <c r="M15" s="136">
        <f>SUM(M9:M14)</f>
        <v>0</v>
      </c>
    </row>
    <row r="16" spans="1:14" ht="27" customHeight="1" x14ac:dyDescent="0.25">
      <c r="A16" s="142"/>
      <c r="B16" s="137"/>
      <c r="C16" s="143"/>
      <c r="D16" s="143"/>
      <c r="E16" s="143"/>
      <c r="F16" s="143"/>
      <c r="G16" s="143"/>
      <c r="H16" s="143"/>
      <c r="I16" s="143"/>
      <c r="J16" s="144"/>
      <c r="K16" s="144"/>
      <c r="L16" s="144"/>
      <c r="M16" s="145"/>
    </row>
    <row r="17" spans="1:14" ht="10.5" customHeight="1" x14ac:dyDescent="0.25">
      <c r="A17" s="142"/>
      <c r="C17" s="137"/>
      <c r="D17" s="137"/>
      <c r="E17" s="137"/>
      <c r="F17" s="137"/>
      <c r="G17" s="137"/>
      <c r="H17" s="137"/>
      <c r="I17" s="137" t="s">
        <v>0</v>
      </c>
      <c r="J17" s="137"/>
      <c r="K17" s="137"/>
      <c r="L17" s="137"/>
      <c r="M17" s="146"/>
    </row>
    <row r="18" spans="1:14" ht="22.7" customHeight="1" x14ac:dyDescent="0.25">
      <c r="A18" s="30"/>
      <c r="B18" s="147" t="s">
        <v>174</v>
      </c>
      <c r="C18" s="121"/>
      <c r="D18" s="122" t="s">
        <v>0</v>
      </c>
      <c r="E18" s="122"/>
      <c r="F18" s="121"/>
      <c r="G18" s="121"/>
      <c r="H18" s="121"/>
      <c r="I18" s="121"/>
      <c r="J18" s="121"/>
      <c r="K18" s="134"/>
      <c r="L18" s="134"/>
      <c r="M18" s="134"/>
    </row>
    <row r="19" spans="1:14" ht="28.5" customHeight="1" x14ac:dyDescent="0.25">
      <c r="A19" s="30"/>
      <c r="B19" s="137" t="s">
        <v>209</v>
      </c>
      <c r="C19" s="121"/>
      <c r="D19" s="122"/>
      <c r="E19" s="122"/>
      <c r="F19" s="121"/>
      <c r="G19" s="121"/>
      <c r="H19" s="121"/>
      <c r="I19" s="121"/>
      <c r="J19" s="121"/>
      <c r="K19" s="134"/>
      <c r="L19" s="134"/>
      <c r="M19" s="134"/>
      <c r="N19" s="5" t="s">
        <v>0</v>
      </c>
    </row>
    <row r="20" spans="1:14" x14ac:dyDescent="0.25">
      <c r="A20" s="30"/>
      <c r="B20" s="137" t="s">
        <v>173</v>
      </c>
      <c r="C20" s="121"/>
      <c r="D20" s="122"/>
      <c r="E20" s="122"/>
      <c r="F20" s="121"/>
      <c r="G20" s="121"/>
      <c r="H20" s="121"/>
      <c r="I20" s="121"/>
      <c r="J20" s="121"/>
      <c r="K20" s="134" t="s">
        <v>0</v>
      </c>
      <c r="L20" s="134"/>
      <c r="M20" s="134"/>
    </row>
    <row r="21" spans="1:14" x14ac:dyDescent="0.25">
      <c r="B21" s="132"/>
      <c r="C21" s="92"/>
      <c r="D21" s="132"/>
      <c r="E21" s="132"/>
      <c r="F21" s="92"/>
    </row>
  </sheetData>
  <customSheetViews>
    <customSheetView guid="{EE5C0AFB-B96A-4C3C-885D-9A248AEB532B}" showPageBreaks="1" showRuler="0" topLeftCell="B8">
      <selection activeCell="G17" sqref="G17"/>
      <pageMargins left="0.19" right="0.17" top="0.42" bottom="0.53" header="0.2" footer="0.28000000000000003"/>
      <pageSetup paperSize="9" orientation="landscape" r:id="rId1"/>
      <headerFooter alignWithMargins="0"/>
    </customSheetView>
    <customSheetView guid="{D9EA75C0-4948-47E2-929C-5FF812E82023}" showRuler="0">
      <selection activeCell="E12" sqref="E12"/>
      <pageMargins left="0.19" right="0.17" top="0.42" bottom="0.53" header="0.2" footer="0.28000000000000003"/>
      <pageSetup paperSize="9" orientation="landscape" r:id="rId2"/>
      <headerFooter alignWithMargins="0"/>
    </customSheetView>
  </customSheetViews>
  <mergeCells count="4">
    <mergeCell ref="B3:C3"/>
    <mergeCell ref="H1:I1"/>
    <mergeCell ref="H2:I2"/>
    <mergeCell ref="K2:M2"/>
  </mergeCells>
  <phoneticPr fontId="2" type="noConversion"/>
  <pageMargins left="0.19" right="0.17" top="0.42" bottom="0.53" header="0.2" footer="0.28000000000000003"/>
  <pageSetup paperSize="9" orientation="landscape" r:id="rId3"/>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16</vt:i4>
      </vt:variant>
    </vt:vector>
  </HeadingPairs>
  <TitlesOfParts>
    <vt:vector size="57" baseType="lpstr">
      <vt:lpstr>1-ԱՄՓՈՓ</vt:lpstr>
      <vt:lpstr>2-ԸՆԴԱՄԵՆԸ ԾԱԽՍԵՐ</vt:lpstr>
      <vt:lpstr>3-Ծախսերի բացվածք</vt:lpstr>
      <vt:lpstr>4-ԿԱՊ</vt:lpstr>
      <vt:lpstr>5-դատդեպ-փոստային</vt:lpstr>
      <vt:lpstr>6-դատդեպ-կապ</vt:lpstr>
      <vt:lpstr>7-էլ-էներգիա</vt:lpstr>
      <vt:lpstr>8-էլ-էներգիա-ջեռուցում</vt:lpstr>
      <vt:lpstr>9-գազով ջեռուցում</vt:lpstr>
      <vt:lpstr>10-գործուղում</vt:lpstr>
      <vt:lpstr>11-ավտոմեքենա</vt:lpstr>
      <vt:lpstr>4215</vt:lpstr>
      <vt:lpstr>4231</vt:lpstr>
      <vt:lpstr>4232</vt:lpstr>
      <vt:lpstr>4234</vt:lpstr>
      <vt:lpstr>4235</vt:lpstr>
      <vt:lpstr>4237</vt:lpstr>
      <vt:lpstr>4239</vt:lpstr>
      <vt:lpstr>4241</vt:lpstr>
      <vt:lpstr>4251-4252</vt:lpstr>
      <vt:lpstr>4264</vt:lpstr>
      <vt:lpstr>4729</vt:lpstr>
      <vt:lpstr>4823</vt:lpstr>
      <vt:lpstr>12-վարչական սարքավորումներ</vt:lpstr>
      <vt:lpstr>13համազգեստ</vt:lpstr>
      <vt:lpstr>14տարածքներ</vt:lpstr>
      <vt:lpstr>15կառուցվածք</vt:lpstr>
      <vt:lpstr>16հաստիացուցակ</vt:lpstr>
      <vt:lpstr>17հարկ-մաքս</vt:lpstr>
      <vt:lpstr>18ԱԳՆ</vt:lpstr>
      <vt:lpstr>19հարկադիր</vt:lpstr>
      <vt:lpstr>20դատավորներ</vt:lpstr>
      <vt:lpstr>21դատ.ծառ.</vt:lpstr>
      <vt:lpstr>22դատ.կարգադրիչ</vt:lpstr>
      <vt:lpstr>ինքնավար.,հայեցող.,վարչ պաշտ.</vt:lpstr>
      <vt:lpstr>23դատախազ</vt:lpstr>
      <vt:lpstr>24դատախազ-պետծառ</vt:lpstr>
      <vt:lpstr>25ՀՔԾ</vt:lpstr>
      <vt:lpstr>26ՀՔԾ-աշխ</vt:lpstr>
      <vt:lpstr>27Քննչական</vt:lpstr>
      <vt:lpstr>28ՔԿ-դեպարտամենտ</vt:lpstr>
      <vt:lpstr>'10-գործուղում'!Print_Area</vt:lpstr>
      <vt:lpstr>'11-ավտոմեքենա'!Print_Area</vt:lpstr>
      <vt:lpstr>'12-վարչական սարքավորումներ'!Print_Area</vt:lpstr>
      <vt:lpstr>'13համազգեստ'!Print_Area</vt:lpstr>
      <vt:lpstr>'15կառուցվածք'!Print_Area</vt:lpstr>
      <vt:lpstr>'1-ԱՄՓՈՓ'!Print_Area</vt:lpstr>
      <vt:lpstr>'20դատավորներ'!Print_Area</vt:lpstr>
      <vt:lpstr>'2-ԸՆԴԱՄԵՆԸ ԾԱԽՍԵՐ'!Print_Area</vt:lpstr>
      <vt:lpstr>'4215'!Print_Area</vt:lpstr>
      <vt:lpstr>'4235'!Print_Area</vt:lpstr>
      <vt:lpstr>'4241'!Print_Area</vt:lpstr>
      <vt:lpstr>'4264'!Print_Area</vt:lpstr>
      <vt:lpstr>'4729'!Print_Area</vt:lpstr>
      <vt:lpstr>'4823'!Print_Area</vt:lpstr>
      <vt:lpstr>'16հաստիացուցակ'!Print_Titles</vt:lpstr>
      <vt:lpstr>'2-ԸՆԴԱՄԵՆԸ ԾԱԽՍԵՐ'!Print_Titles</vt:lpstr>
    </vt:vector>
  </TitlesOfParts>
  <Company>MFE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ПК</dc:creator>
  <cp:lastModifiedBy>ПК</cp:lastModifiedBy>
  <cp:lastPrinted>2020-03-25T06:21:39Z</cp:lastPrinted>
  <dcterms:created xsi:type="dcterms:W3CDTF">2003-05-20T07:22:10Z</dcterms:created>
  <dcterms:modified xsi:type="dcterms:W3CDTF">2020-03-25T10:27:04Z</dcterms:modified>
</cp:coreProperties>
</file>